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Data" sheetId="1" r:id="rId5"/>
    <sheet state="visible" name="subscriptions" sheetId="2" r:id="rId6"/>
    <sheet state="visible" name="Task #1" sheetId="3" r:id="rId7"/>
    <sheet state="visible" name="Task #2" sheetId="4" r:id="rId8"/>
    <sheet state="visible" name="Task #3" sheetId="5" r:id="rId9"/>
    <sheet state="visible" name="Task #4" sheetId="6" r:id="rId10"/>
    <sheet state="visible" name="Task #5" sheetId="7" r:id="rId11"/>
    <sheet state="visible" name="Task #6" sheetId="8" r:id="rId12"/>
    <sheet state="visible" name="Task #7" sheetId="9" r:id="rId13"/>
    <sheet state="visible" name="Task #8" sheetId="10" r:id="rId14"/>
    <sheet state="visible" name="Task #9" sheetId="11" r:id="rId15"/>
    <sheet state="visible" name="Task #10" sheetId="12" r:id="rId16"/>
    <sheet state="visible" name="Task #11" sheetId="13" r:id="rId17"/>
    <sheet state="visible" name="Task #12" sheetId="14" r:id="rId18"/>
    <sheet state="visible" name="Task #13" sheetId="15" r:id="rId19"/>
    <sheet state="visible" name="Sheet2" sheetId="16" r:id="rId20"/>
  </sheets>
  <definedNames/>
  <calcPr/>
</workbook>
</file>

<file path=xl/sharedStrings.xml><?xml version="1.0" encoding="utf-8"?>
<sst xmlns="http://schemas.openxmlformats.org/spreadsheetml/2006/main" count="140203" uniqueCount="30417">
  <si>
    <t>unique_id</t>
  </si>
  <si>
    <t>first_name</t>
  </si>
  <si>
    <t>last_name</t>
  </si>
  <si>
    <t>sex</t>
  </si>
  <si>
    <t>country</t>
  </si>
  <si>
    <t>city</t>
  </si>
  <si>
    <t>phone_number</t>
  </si>
  <si>
    <t>email</t>
  </si>
  <si>
    <t>sign_contract_date_raw</t>
  </si>
  <si>
    <t>gb_downloaded</t>
  </si>
  <si>
    <t>gb_uploaded</t>
  </si>
  <si>
    <t>loyalty_points</t>
  </si>
  <si>
    <t>monthly_fee</t>
  </si>
  <si>
    <t>discount_percent</t>
  </si>
  <si>
    <t>subscription_id</t>
  </si>
  <si>
    <t>monthly_revenue</t>
  </si>
  <si>
    <t>plan_name</t>
  </si>
  <si>
    <t>discount_category</t>
  </si>
  <si>
    <t>customer_id</t>
  </si>
  <si>
    <t>TASK 01 — CUSTOMER DISTRIBUTION</t>
  </si>
  <si>
    <t>customer_segment</t>
  </si>
  <si>
    <t>Sign-up Month</t>
  </si>
  <si>
    <t>DxSAVy</t>
  </si>
  <si>
    <t>status</t>
  </si>
  <si>
    <t>Amanda</t>
  </si>
  <si>
    <t>start_date</t>
  </si>
  <si>
    <t>Rivera</t>
  </si>
  <si>
    <t>Female</t>
  </si>
  <si>
    <t>Brazil</t>
  </si>
  <si>
    <t>Porto Alegre</t>
  </si>
  <si>
    <t>+55209999391</t>
  </si>
  <si>
    <t>amanda.rivera74@yahoo.com</t>
  </si>
  <si>
    <t>Residential</t>
  </si>
  <si>
    <t>Paused</t>
  </si>
  <si>
    <t>TASK 02 — REVENUE BY COUNTRY</t>
  </si>
  <si>
    <t>Business Question:</t>
  </si>
  <si>
    <t>5NXFhm</t>
  </si>
  <si>
    <t>Business</t>
  </si>
  <si>
    <t>Active</t>
  </si>
  <si>
    <t>x2uJPT</t>
  </si>
  <si>
    <t>Mini</t>
  </si>
  <si>
    <t>How many customers do we have in each country?</t>
  </si>
  <si>
    <t>tB7Ut2</t>
  </si>
  <si>
    <t>i4A2yx</t>
  </si>
  <si>
    <t>Which countries generate the highest total revenue?</t>
  </si>
  <si>
    <t>Cancelled</t>
  </si>
  <si>
    <t>u27pCF</t>
  </si>
  <si>
    <t>Country</t>
  </si>
  <si>
    <t>SylVYM</t>
  </si>
  <si>
    <t>Roam</t>
  </si>
  <si>
    <t>Customers</t>
  </si>
  <si>
    <t>Total Revenue</t>
  </si>
  <si>
    <t>Pdbbe3</t>
  </si>
  <si>
    <t>ZLANQw</t>
  </si>
  <si>
    <t>yjbWTZ</t>
  </si>
  <si>
    <t>aa0uHK</t>
  </si>
  <si>
    <t>UKx7ti</t>
  </si>
  <si>
    <t>skEuuT</t>
  </si>
  <si>
    <t>es67gS</t>
  </si>
  <si>
    <t>JMLMUA</t>
  </si>
  <si>
    <t>U9T9pj</t>
  </si>
  <si>
    <t>qSHy5g</t>
  </si>
  <si>
    <t>W13KgQ</t>
  </si>
  <si>
    <t>5Kk3x9</t>
  </si>
  <si>
    <t>GWzwYV</t>
  </si>
  <si>
    <t>ByT8KG</t>
  </si>
  <si>
    <t>dfr6n4</t>
  </si>
  <si>
    <t>hNk0Aq</t>
  </si>
  <si>
    <t>hOliKx</t>
  </si>
  <si>
    <t>jLHaed</t>
  </si>
  <si>
    <t>LDhepH</t>
  </si>
  <si>
    <t>XP7tS6</t>
  </si>
  <si>
    <t>nRIaQU</t>
  </si>
  <si>
    <t>U3jmDP</t>
  </si>
  <si>
    <t>w37dxn</t>
  </si>
  <si>
    <t>RhL75X</t>
  </si>
  <si>
    <t>yQF57Q</t>
  </si>
  <si>
    <t>0PBrlL</t>
  </si>
  <si>
    <t>9gdxMv</t>
  </si>
  <si>
    <t>5eSD5N</t>
  </si>
  <si>
    <t>wvOpOK</t>
  </si>
  <si>
    <t>3JOLXy</t>
  </si>
  <si>
    <t>QciFoE</t>
  </si>
  <si>
    <t>LSmzQQ</t>
  </si>
  <si>
    <t>MKHCDs</t>
  </si>
  <si>
    <t>HoXLTR</t>
  </si>
  <si>
    <t>Uy0CaS</t>
  </si>
  <si>
    <t>TOTAL:</t>
  </si>
  <si>
    <t>s90M4M</t>
  </si>
  <si>
    <t>3YYwWY</t>
  </si>
  <si>
    <t>7MGUjv</t>
  </si>
  <si>
    <t>mhfjNM</t>
  </si>
  <si>
    <t>aB3Oeb</t>
  </si>
  <si>
    <t>Uw8vS2</t>
  </si>
  <si>
    <t>ndcqeg</t>
  </si>
  <si>
    <t>jtJzaQ</t>
  </si>
  <si>
    <t>Key Findings:</t>
  </si>
  <si>
    <t>RfSoDu</t>
  </si>
  <si>
    <t>Spain generates the highest total revenue at $111,793, while the United States generates the lowest at $104,222. 
The relatively small difference suggests that total revenue is fairly evenly distributed across countries.</t>
  </si>
  <si>
    <t>NGsK0M</t>
  </si>
  <si>
    <t>CvAIQN</t>
  </si>
  <si>
    <t>XovcZU</t>
  </si>
  <si>
    <t>6fpHuy</t>
  </si>
  <si>
    <t>Ukraine has the highest number of customers (1,031), while the United States has the lowest (954). 
The customer distribution across countries is relatively even, with each country representing 
approximately 10% of the total customer base.</t>
  </si>
  <si>
    <t>httP6h</t>
  </si>
  <si>
    <t>TR63mg</t>
  </si>
  <si>
    <t>Y0853s</t>
  </si>
  <si>
    <t>Y8Ti7w</t>
  </si>
  <si>
    <t>IbS4Jv</t>
  </si>
  <si>
    <t>Cynthia</t>
  </si>
  <si>
    <t>Taylor</t>
  </si>
  <si>
    <t>United Kingdom</t>
  </si>
  <si>
    <t>Edinburgh</t>
  </si>
  <si>
    <t>ORV4Rk</t>
  </si>
  <si>
    <t>+44184843343</t>
  </si>
  <si>
    <t>cynthia.taylor60@yahoo.com</t>
  </si>
  <si>
    <t>MGZreL</t>
  </si>
  <si>
    <t>3Zya5n</t>
  </si>
  <si>
    <t>nsL8gH</t>
  </si>
  <si>
    <t>xy3MHH</t>
  </si>
  <si>
    <t>L9Tm5q</t>
  </si>
  <si>
    <t>pyJYNc</t>
  </si>
  <si>
    <t>6IOTV7</t>
  </si>
  <si>
    <t>qCSffG</t>
  </si>
  <si>
    <t>xOYi73</t>
  </si>
  <si>
    <t>nXxONu</t>
  </si>
  <si>
    <t>7SUOoi</t>
  </si>
  <si>
    <t>QgWroE</t>
  </si>
  <si>
    <t>Large discount</t>
  </si>
  <si>
    <t>High Value</t>
  </si>
  <si>
    <t>2022:09</t>
  </si>
  <si>
    <t>yaOtM2</t>
  </si>
  <si>
    <t>Jessica</t>
  </si>
  <si>
    <t>Lewis</t>
  </si>
  <si>
    <t>2P2jwN</t>
  </si>
  <si>
    <t>Birmingham</t>
  </si>
  <si>
    <t>+44054556925</t>
  </si>
  <si>
    <t>jessica.lewis62@yahoo.com</t>
  </si>
  <si>
    <t>OdO8ry</t>
  </si>
  <si>
    <t>P75BG6</t>
  </si>
  <si>
    <t>kBHl5n</t>
  </si>
  <si>
    <t>yUgFYn</t>
  </si>
  <si>
    <t>z0AUs9</t>
  </si>
  <si>
    <t>rDyMN0</t>
  </si>
  <si>
    <t>pkrBuD</t>
  </si>
  <si>
    <t>MwOWYL</t>
  </si>
  <si>
    <t>I9oLuP</t>
  </si>
  <si>
    <t>3CsYCn</t>
  </si>
  <si>
    <t>Low Value</t>
  </si>
  <si>
    <t>2022:07</t>
  </si>
  <si>
    <t>Santiago</t>
  </si>
  <si>
    <t>PhVnLt</t>
  </si>
  <si>
    <t>Lee</t>
  </si>
  <si>
    <t>Male</t>
  </si>
  <si>
    <t>Manchester</t>
  </si>
  <si>
    <t>+44472474607</t>
  </si>
  <si>
    <t>PCwAxZ</t>
  </si>
  <si>
    <t>f1P0AR</t>
  </si>
  <si>
    <t>2wXE9t</t>
  </si>
  <si>
    <t>santiago.lee38@proton.me</t>
  </si>
  <si>
    <t>mLuuqh</t>
  </si>
  <si>
    <t>p3VHQp</t>
  </si>
  <si>
    <t>dnAGzq</t>
  </si>
  <si>
    <t>6awrym</t>
  </si>
  <si>
    <t>wYFlJE</t>
  </si>
  <si>
    <t>fHEc3u</t>
  </si>
  <si>
    <t>E8rBJ7</t>
  </si>
  <si>
    <t>ghnnf7</t>
  </si>
  <si>
    <t>3AFkV0</t>
  </si>
  <si>
    <t>qOtjx5</t>
  </si>
  <si>
    <t>g5PPMV</t>
  </si>
  <si>
    <t>v65NLv</t>
  </si>
  <si>
    <t>xEbKR5</t>
  </si>
  <si>
    <t>No discount</t>
  </si>
  <si>
    <t>ci98Ga</t>
  </si>
  <si>
    <t>2022:10</t>
  </si>
  <si>
    <t>9IyDN8</t>
  </si>
  <si>
    <t>Michael</t>
  </si>
  <si>
    <t>Walker</t>
  </si>
  <si>
    <t>Ukraine</t>
  </si>
  <si>
    <t>pMRMH8</t>
  </si>
  <si>
    <t>Lviv</t>
  </si>
  <si>
    <t>+380470273298</t>
  </si>
  <si>
    <t>michael.walker22@hotmail.com</t>
  </si>
  <si>
    <t>9Ue591</t>
  </si>
  <si>
    <t>s5BoEp</t>
  </si>
  <si>
    <t>xqL2FU</t>
  </si>
  <si>
    <t>puhOOQ</t>
  </si>
  <si>
    <t>hlqsF0</t>
  </si>
  <si>
    <t>YuBtiM</t>
  </si>
  <si>
    <t>epx4yf</t>
  </si>
  <si>
    <t>VLAOyN</t>
  </si>
  <si>
    <t>WOefQr</t>
  </si>
  <si>
    <t>hslQFz</t>
  </si>
  <si>
    <t>Small discount</t>
  </si>
  <si>
    <t>2024:01</t>
  </si>
  <si>
    <t>hD6J7n</t>
  </si>
  <si>
    <t>Ronald</t>
  </si>
  <si>
    <t>Miller</t>
  </si>
  <si>
    <t>LudYZn</t>
  </si>
  <si>
    <t>Donetsk</t>
  </si>
  <si>
    <t>+380358396343</t>
  </si>
  <si>
    <t>ronald.miller64@zoho.com</t>
  </si>
  <si>
    <t>xjWAT9</t>
  </si>
  <si>
    <t>iH8RRe</t>
  </si>
  <si>
    <t>sYiJDK</t>
  </si>
  <si>
    <t>eLh7Vy</t>
  </si>
  <si>
    <t>FmCgxl</t>
  </si>
  <si>
    <t>hBrwCA</t>
  </si>
  <si>
    <t>6J9LBT</t>
  </si>
  <si>
    <t>mflLZZ</t>
  </si>
  <si>
    <t>DFWUSC</t>
  </si>
  <si>
    <t>Medium Value</t>
  </si>
  <si>
    <t>2020:04</t>
  </si>
  <si>
    <t>Ao67Gx</t>
  </si>
  <si>
    <t>MJKnI3</t>
  </si>
  <si>
    <t>Christopher</t>
  </si>
  <si>
    <t>YsyvAz</t>
  </si>
  <si>
    <t>Jackson</t>
  </si>
  <si>
    <t>Canada</t>
  </si>
  <si>
    <t>Hamilton</t>
  </si>
  <si>
    <t>+1741066023</t>
  </si>
  <si>
    <t>oYfy4T</t>
  </si>
  <si>
    <t>christopher.jackson53@hotmail.com</t>
  </si>
  <si>
    <t>MubBYr</t>
  </si>
  <si>
    <t>TIAae2</t>
  </si>
  <si>
    <t>uo4967</t>
  </si>
  <si>
    <t>2qIL62</t>
  </si>
  <si>
    <t>749qwB</t>
  </si>
  <si>
    <t>jdMBL1</t>
  </si>
  <si>
    <t>YZZRb0</t>
  </si>
  <si>
    <t>ASBpXd</t>
  </si>
  <si>
    <t>UaPKxN</t>
  </si>
  <si>
    <t>ldIuVy</t>
  </si>
  <si>
    <t>2024:09</t>
  </si>
  <si>
    <t>3jNwyC</t>
  </si>
  <si>
    <t>Edward</t>
  </si>
  <si>
    <t>Baker</t>
  </si>
  <si>
    <t>zV8ZOW</t>
  </si>
  <si>
    <t>United States</t>
  </si>
  <si>
    <t>San Diego</t>
  </si>
  <si>
    <t>+1944171340</t>
  </si>
  <si>
    <t>AzvCnT</t>
  </si>
  <si>
    <t>edward.baker43@hotmail.com</t>
  </si>
  <si>
    <t>EtTQc8</t>
  </si>
  <si>
    <t>EDBxdF</t>
  </si>
  <si>
    <t>gqrRCk</t>
  </si>
  <si>
    <t>EGNZjm</t>
  </si>
  <si>
    <t>fmRXFd</t>
  </si>
  <si>
    <t>UZd81y</t>
  </si>
  <si>
    <t>lTanMI</t>
  </si>
  <si>
    <t>6gpKSk</t>
  </si>
  <si>
    <t>IgeqG9</t>
  </si>
  <si>
    <t>gPCnNQ</t>
  </si>
  <si>
    <t>2eebFb</t>
  </si>
  <si>
    <t>HUdKF0</t>
  </si>
  <si>
    <t>TeLYHt</t>
  </si>
  <si>
    <t>zhjpzs</t>
  </si>
  <si>
    <t>laFSE5</t>
  </si>
  <si>
    <t>2024:11</t>
  </si>
  <si>
    <t>uQyYFl</t>
  </si>
  <si>
    <t>Clark</t>
  </si>
  <si>
    <t>Germany</t>
  </si>
  <si>
    <t>Berlin</t>
  </si>
  <si>
    <t>+49811771185</t>
  </si>
  <si>
    <t>tGYkNs</t>
  </si>
  <si>
    <t>jessica.clark42@zoho.com</t>
  </si>
  <si>
    <t>8UzJKM</t>
  </si>
  <si>
    <t>0NdDMg</t>
  </si>
  <si>
    <t>cdnIaH</t>
  </si>
  <si>
    <t>YHf5JE</t>
  </si>
  <si>
    <t>g7ef2x</t>
  </si>
  <si>
    <t>G47T4t</t>
  </si>
  <si>
    <t>US8Rgz</t>
  </si>
  <si>
    <t>5AHSDs</t>
  </si>
  <si>
    <t>D44hdr</t>
  </si>
  <si>
    <t>2023:10</t>
  </si>
  <si>
    <t>1spjgJ</t>
  </si>
  <si>
    <t>Sophia</t>
  </si>
  <si>
    <t>Garcia</t>
  </si>
  <si>
    <t>Japan</t>
  </si>
  <si>
    <t>Kobe</t>
  </si>
  <si>
    <t>FzG17Q</t>
  </si>
  <si>
    <t>+81271076059</t>
  </si>
  <si>
    <t>sophia.garcia92@hotmail.com</t>
  </si>
  <si>
    <t>niHSPa</t>
  </si>
  <si>
    <t>zTxjgf</t>
  </si>
  <si>
    <t>5Rp7jx</t>
  </si>
  <si>
    <t>qpga3J</t>
  </si>
  <si>
    <t>A3NujT</t>
  </si>
  <si>
    <t>Omw2b2</t>
  </si>
  <si>
    <t>6gSwbO</t>
  </si>
  <si>
    <t>Kwh90X</t>
  </si>
  <si>
    <t>2025:10</t>
  </si>
  <si>
    <t>UKKHP9</t>
  </si>
  <si>
    <t>Anthony</t>
  </si>
  <si>
    <t>King</t>
  </si>
  <si>
    <t>QHr2uc</t>
  </si>
  <si>
    <t>+1922134438</t>
  </si>
  <si>
    <t>anthony.king92@zoho.com</t>
  </si>
  <si>
    <t>vfnXiz</t>
  </si>
  <si>
    <t>CXP9K6</t>
  </si>
  <si>
    <t>83lmRx</t>
  </si>
  <si>
    <t>7XXu6I</t>
  </si>
  <si>
    <t>Rde5Cs</t>
  </si>
  <si>
    <t>hmYEjN</t>
  </si>
  <si>
    <t>ywDfg2</t>
  </si>
  <si>
    <t>V6IS4Z</t>
  </si>
  <si>
    <t>apRE6v</t>
  </si>
  <si>
    <t>FVjyoU</t>
  </si>
  <si>
    <t>2020:06</t>
  </si>
  <si>
    <t>dLAPyz</t>
  </si>
  <si>
    <t>Liam</t>
  </si>
  <si>
    <t>São Paulo</t>
  </si>
  <si>
    <t>+55341956450</t>
  </si>
  <si>
    <t>liam.baker34@gmail.com</t>
  </si>
  <si>
    <t>RCN3u6</t>
  </si>
  <si>
    <t>xToSn7</t>
  </si>
  <si>
    <t>2eT86p</t>
  </si>
  <si>
    <t>1FhXsP</t>
  </si>
  <si>
    <t>oI5ONf</t>
  </si>
  <si>
    <t>mnF1gp</t>
  </si>
  <si>
    <t>teiwEY</t>
  </si>
  <si>
    <t>Q7iLWc</t>
  </si>
  <si>
    <t>zcqtRQ</t>
  </si>
  <si>
    <t>xlUaBG</t>
  </si>
  <si>
    <t>eQLJTZ</t>
  </si>
  <si>
    <t>2026:01</t>
  </si>
  <si>
    <t>NeTdzk</t>
  </si>
  <si>
    <t>Isabella</t>
  </si>
  <si>
    <t>Harris</t>
  </si>
  <si>
    <t>SSPmhI</t>
  </si>
  <si>
    <t>Australia</t>
  </si>
  <si>
    <t>Wollongong</t>
  </si>
  <si>
    <t>+61679022904</t>
  </si>
  <si>
    <t>z9sMvz</t>
  </si>
  <si>
    <t>isabella.harris92@proton.me</t>
  </si>
  <si>
    <t>uXPzoy</t>
  </si>
  <si>
    <t>Gzx8nI</t>
  </si>
  <si>
    <t>dIVoag</t>
  </si>
  <si>
    <t>3MsHar</t>
  </si>
  <si>
    <t>i0P2O3</t>
  </si>
  <si>
    <t>F4d4Ec</t>
  </si>
  <si>
    <t>YhKp6P</t>
  </si>
  <si>
    <t>KntHwl</t>
  </si>
  <si>
    <t>SH9gZU</t>
  </si>
  <si>
    <t>6FK3Xr</t>
  </si>
  <si>
    <t>ttnWXb</t>
  </si>
  <si>
    <t>yVfwEH</t>
  </si>
  <si>
    <t>cMK1A7</t>
  </si>
  <si>
    <t>XfVqCb</t>
  </si>
  <si>
    <t>ujuym1</t>
  </si>
  <si>
    <t>u482Sf</t>
  </si>
  <si>
    <t>2021:02</t>
  </si>
  <si>
    <t>udrSZK</t>
  </si>
  <si>
    <t>Kenneth</t>
  </si>
  <si>
    <t>BzPoBr</t>
  </si>
  <si>
    <t>Zaporizhzhia</t>
  </si>
  <si>
    <t>+380190879250</t>
  </si>
  <si>
    <t>kenneth.jackson81@gmail.com</t>
  </si>
  <si>
    <t>F0B702</t>
  </si>
  <si>
    <t>PCq5fA</t>
  </si>
  <si>
    <t>i87MB9</t>
  </si>
  <si>
    <t>uwX586</t>
  </si>
  <si>
    <t>i0sRFh</t>
  </si>
  <si>
    <t>sQShcx</t>
  </si>
  <si>
    <t>DTiRbK</t>
  </si>
  <si>
    <t>NKGqpe</t>
  </si>
  <si>
    <t>Lvc9sR</t>
  </si>
  <si>
    <t>HfrNiP</t>
  </si>
  <si>
    <t>Al4Le0</t>
  </si>
  <si>
    <t>G2WGBZ</t>
  </si>
  <si>
    <t>yLOBsa</t>
  </si>
  <si>
    <t>2023:07</t>
  </si>
  <si>
    <t>X3OUjL</t>
  </si>
  <si>
    <t>Ava</t>
  </si>
  <si>
    <t>Fukuoka</t>
  </si>
  <si>
    <t>+81597817248</t>
  </si>
  <si>
    <t>K0rjC2</t>
  </si>
  <si>
    <t>ava.king78@icloud.com</t>
  </si>
  <si>
    <t>alXiUZ</t>
  </si>
  <si>
    <t>GlGpMl</t>
  </si>
  <si>
    <t>hFgMm6</t>
  </si>
  <si>
    <t>Dwswc3</t>
  </si>
  <si>
    <t>AkxZFW</t>
  </si>
  <si>
    <t>BK5HoB</t>
  </si>
  <si>
    <t>y6AwIg</t>
  </si>
  <si>
    <t>JAMdsn</t>
  </si>
  <si>
    <t>2021:08</t>
  </si>
  <si>
    <t>Donna</t>
  </si>
  <si>
    <t>ZeKGZR</t>
  </si>
  <si>
    <t>Carter</t>
  </si>
  <si>
    <t>Frankfurt</t>
  </si>
  <si>
    <t>+49399863792</t>
  </si>
  <si>
    <t>iSnDBF</t>
  </si>
  <si>
    <t>donna.carter17@gmail.com</t>
  </si>
  <si>
    <t>T2Rmo3</t>
  </si>
  <si>
    <t>UtINcq</t>
  </si>
  <si>
    <t>GSWsIJ</t>
  </si>
  <si>
    <t>uNZJSo</t>
  </si>
  <si>
    <t>2NRMbn</t>
  </si>
  <si>
    <t>We4EMg</t>
  </si>
  <si>
    <t>7KNSD7</t>
  </si>
  <si>
    <t>N9JttA</t>
  </si>
  <si>
    <t>D6kyrt</t>
  </si>
  <si>
    <t>xIA58W</t>
  </si>
  <si>
    <t>uR4Mss</t>
  </si>
  <si>
    <t>2023:08</t>
  </si>
  <si>
    <t>TUm1jt</t>
  </si>
  <si>
    <t>Dorothy</t>
  </si>
  <si>
    <t>FtnluE</t>
  </si>
  <si>
    <t>Kawasaki</t>
  </si>
  <si>
    <t>+81127422319</t>
  </si>
  <si>
    <t>dorothy.baker62@yahoo.com</t>
  </si>
  <si>
    <t>sdBMbS</t>
  </si>
  <si>
    <t>If94Ch</t>
  </si>
  <si>
    <t>xWQdFR</t>
  </si>
  <si>
    <t>1a5BQ7</t>
  </si>
  <si>
    <t>yo9NvU</t>
  </si>
  <si>
    <t>k7fRai</t>
  </si>
  <si>
    <t>rO3vq1</t>
  </si>
  <si>
    <t>8rb8M0</t>
  </si>
  <si>
    <t>NIYnqK</t>
  </si>
  <si>
    <t>08gCUl</t>
  </si>
  <si>
    <t>9CikK2</t>
  </si>
  <si>
    <t>Ryan</t>
  </si>
  <si>
    <t>Thomas</t>
  </si>
  <si>
    <t>Perth</t>
  </si>
  <si>
    <t>+61953525647</t>
  </si>
  <si>
    <t>feoDzN</t>
  </si>
  <si>
    <t>ryan.thomas90@gmail.com</t>
  </si>
  <si>
    <t>eLNWUA</t>
  </si>
  <si>
    <t>mOGfCQ</t>
  </si>
  <si>
    <t>pt2W0i</t>
  </si>
  <si>
    <t>2atowO</t>
  </si>
  <si>
    <t>WhtauC</t>
  </si>
  <si>
    <t>EXfnQs</t>
  </si>
  <si>
    <t>Ehv1zJ</t>
  </si>
  <si>
    <t>2021:04</t>
  </si>
  <si>
    <t>Paul</t>
  </si>
  <si>
    <t>xrGsAX</t>
  </si>
  <si>
    <t>Wilson</t>
  </si>
  <si>
    <t>+44117412829</t>
  </si>
  <si>
    <t>paul.wilson21@zoho.com</t>
  </si>
  <si>
    <t>Wq3SL0</t>
  </si>
  <si>
    <t>yshA6P</t>
  </si>
  <si>
    <t>5yHrJg</t>
  </si>
  <si>
    <t>d3Nyrg</t>
  </si>
  <si>
    <t>bHELNy</t>
  </si>
  <si>
    <t>crAnCx</t>
  </si>
  <si>
    <t>zFlrhJ</t>
  </si>
  <si>
    <t>YVgSEm</t>
  </si>
  <si>
    <t>f9ZLg4</t>
  </si>
  <si>
    <t>2021:12</t>
  </si>
  <si>
    <t>AhDVRq</t>
  </si>
  <si>
    <t>Michelle</t>
  </si>
  <si>
    <t>Flores</t>
  </si>
  <si>
    <t>uf1zcC</t>
  </si>
  <si>
    <t>Montreal</t>
  </si>
  <si>
    <t>+1250554165</t>
  </si>
  <si>
    <t>michelle.flores14@yahoo.com</t>
  </si>
  <si>
    <t>V9t8yh</t>
  </si>
  <si>
    <t>rcZqUG</t>
  </si>
  <si>
    <t>Nwuq1n</t>
  </si>
  <si>
    <t>Sta4zK</t>
  </si>
  <si>
    <t>48cSLs</t>
  </si>
  <si>
    <t>LvZdP1</t>
  </si>
  <si>
    <t>JWhoRl</t>
  </si>
  <si>
    <t>OBbEDy</t>
  </si>
  <si>
    <t>L2bfbA</t>
  </si>
  <si>
    <t>RlEFAp</t>
  </si>
  <si>
    <t>YaXRvj</t>
  </si>
  <si>
    <t>Margaret</t>
  </si>
  <si>
    <t>Davis</t>
  </si>
  <si>
    <t>GetH3X</t>
  </si>
  <si>
    <t>+1350076354</t>
  </si>
  <si>
    <t>margaret.davis49@outlook.com</t>
  </si>
  <si>
    <t>zHyzrU</t>
  </si>
  <si>
    <t>pvkuUE</t>
  </si>
  <si>
    <t>b0plEO</t>
  </si>
  <si>
    <t>dmiQPG</t>
  </si>
  <si>
    <t>yMB5xt</t>
  </si>
  <si>
    <t>AsLdvX</t>
  </si>
  <si>
    <t>GLkHhr</t>
  </si>
  <si>
    <t>FMzsqW</t>
  </si>
  <si>
    <t>3h5llz</t>
  </si>
  <si>
    <t>0ZJ6ZS</t>
  </si>
  <si>
    <t>zATKhb</t>
  </si>
  <si>
    <t>7kHvqx</t>
  </si>
  <si>
    <t>lxaTc3</t>
  </si>
  <si>
    <t>rQc7Ly</t>
  </si>
  <si>
    <t>IfxJvL</t>
  </si>
  <si>
    <t>White</t>
  </si>
  <si>
    <t>nGSZLz</t>
  </si>
  <si>
    <t>Yokohama</t>
  </si>
  <si>
    <t>+81469368234</t>
  </si>
  <si>
    <t>paul.white20@gmail.com</t>
  </si>
  <si>
    <t>Nti9uF</t>
  </si>
  <si>
    <t>Ud48e1</t>
  </si>
  <si>
    <t>wqFthI</t>
  </si>
  <si>
    <t>palOtB</t>
  </si>
  <si>
    <t>rv8P9i</t>
  </si>
  <si>
    <t>U0Yqqd</t>
  </si>
  <si>
    <t>L4tEtM</t>
  </si>
  <si>
    <t>eAr6EV</t>
  </si>
  <si>
    <t>Pm1mza</t>
  </si>
  <si>
    <t>jhTdV5</t>
  </si>
  <si>
    <t>2020:11</t>
  </si>
  <si>
    <t>William</t>
  </si>
  <si>
    <t>Lopez</t>
  </si>
  <si>
    <t>Sydney</t>
  </si>
  <si>
    <t>lv7Tbk</t>
  </si>
  <si>
    <t>+61231549005</t>
  </si>
  <si>
    <t>william.lopez15@yahoo.com</t>
  </si>
  <si>
    <t>ItoxqU</t>
  </si>
  <si>
    <t>QMo5RN</t>
  </si>
  <si>
    <t>5xFRaW</t>
  </si>
  <si>
    <t>Cka3O7</t>
  </si>
  <si>
    <t>LBzJZh</t>
  </si>
  <si>
    <t>zNMugI</t>
  </si>
  <si>
    <t>iJuHug</t>
  </si>
  <si>
    <t>aHm8sB</t>
  </si>
  <si>
    <t>2023:11</t>
  </si>
  <si>
    <t>Sarah</t>
  </si>
  <si>
    <t>Williams</t>
  </si>
  <si>
    <t>68TXHK</t>
  </si>
  <si>
    <t>Brasília</t>
  </si>
  <si>
    <t>+55567722939</t>
  </si>
  <si>
    <t>sarah.williams22@proton.me</t>
  </si>
  <si>
    <t>Sgpo9s</t>
  </si>
  <si>
    <t>SKumPu</t>
  </si>
  <si>
    <t>ZZTGCe</t>
  </si>
  <si>
    <t>DcMA0y</t>
  </si>
  <si>
    <t>35FH7t</t>
  </si>
  <si>
    <t>Eyn3hn</t>
  </si>
  <si>
    <t>upqoU7</t>
  </si>
  <si>
    <t>LjTXmL</t>
  </si>
  <si>
    <t>vwDVKU</t>
  </si>
  <si>
    <t>vslScP</t>
  </si>
  <si>
    <t>S6LFeB</t>
  </si>
  <si>
    <t>Ocbj1l</t>
  </si>
  <si>
    <t>tMKbAj</t>
  </si>
  <si>
    <t>lFC5bp</t>
  </si>
  <si>
    <t>WnNZkv</t>
  </si>
  <si>
    <t>KyFlzt</t>
  </si>
  <si>
    <t>p2d8zo</t>
  </si>
  <si>
    <t>1wKWKu</t>
  </si>
  <si>
    <t>eVQJSA</t>
  </si>
  <si>
    <t>8NakB1</t>
  </si>
  <si>
    <t>NApHsj</t>
  </si>
  <si>
    <t>K9dTNi</t>
  </si>
  <si>
    <t>6isOfD</t>
  </si>
  <si>
    <t>pogSV5</t>
  </si>
  <si>
    <t>O2Eplz</t>
  </si>
  <si>
    <t>5jC7ac</t>
  </si>
  <si>
    <t>Ethan</t>
  </si>
  <si>
    <t>Hernandez</t>
  </si>
  <si>
    <t>+44876434186</t>
  </si>
  <si>
    <t>7SgOmQ</t>
  </si>
  <si>
    <t>ethan.hernandez43@hotmail.com</t>
  </si>
  <si>
    <t>sl8q5N</t>
  </si>
  <si>
    <t>a8JU6w</t>
  </si>
  <si>
    <t>hpLycL</t>
  </si>
  <si>
    <t>P1503G</t>
  </si>
  <si>
    <t>OaG6Ye</t>
  </si>
  <si>
    <t>8bg9Rv</t>
  </si>
  <si>
    <t>LPhVoo</t>
  </si>
  <si>
    <t>QOfMXS</t>
  </si>
  <si>
    <t>FIIRmm</t>
  </si>
  <si>
    <t>V2zWwC</t>
  </si>
  <si>
    <t>J5GUsg</t>
  </si>
  <si>
    <t>2024:03</t>
  </si>
  <si>
    <t>6w4UOL</t>
  </si>
  <si>
    <t>Stephanie</t>
  </si>
  <si>
    <t>Halifax</t>
  </si>
  <si>
    <t>MFmvti</t>
  </si>
  <si>
    <t>+1297209972</t>
  </si>
  <si>
    <t>stephanie.king65@zoho.com</t>
  </si>
  <si>
    <t>xXLnDD</t>
  </si>
  <si>
    <t>DyQE4e</t>
  </si>
  <si>
    <t>LCq0J0</t>
  </si>
  <si>
    <t>LGc1FR</t>
  </si>
  <si>
    <t>ftyyrd</t>
  </si>
  <si>
    <t>EsXucp</t>
  </si>
  <si>
    <t>fHlTbR</t>
  </si>
  <si>
    <t>iWUM6G</t>
  </si>
  <si>
    <t>VXowX9</t>
  </si>
  <si>
    <t>2023:01</t>
  </si>
  <si>
    <t>V8JE7x</t>
  </si>
  <si>
    <t>Lucas</t>
  </si>
  <si>
    <t>Ottawa</t>
  </si>
  <si>
    <t>+1602733126</t>
  </si>
  <si>
    <t>lucas.king79@hotmail.com</t>
  </si>
  <si>
    <t>VZZOEL</t>
  </si>
  <si>
    <t>bWVa4O</t>
  </si>
  <si>
    <t>ws6nue</t>
  </si>
  <si>
    <t>kvHCTn</t>
  </si>
  <si>
    <t>jWJNJj</t>
  </si>
  <si>
    <t>DWrJ9f</t>
  </si>
  <si>
    <t>lt9kNK</t>
  </si>
  <si>
    <t>AHkxv7</t>
  </si>
  <si>
    <t>7zlbTP</t>
  </si>
  <si>
    <t>Fm8ttD</t>
  </si>
  <si>
    <t>2022:11</t>
  </si>
  <si>
    <t>WU0YWV</t>
  </si>
  <si>
    <t>Wright</t>
  </si>
  <si>
    <t>Philadelphia</t>
  </si>
  <si>
    <t>+1764862550</t>
  </si>
  <si>
    <t>e16rRP</t>
  </si>
  <si>
    <t>margaret.wright25@icloud.com</t>
  </si>
  <si>
    <t>OA9x14</t>
  </si>
  <si>
    <t>RWmz5g</t>
  </si>
  <si>
    <t>59rLtG</t>
  </si>
  <si>
    <t>ysD1ZN</t>
  </si>
  <si>
    <t>JCarhu</t>
  </si>
  <si>
    <t>J03IV2</t>
  </si>
  <si>
    <t>2024:10</t>
  </si>
  <si>
    <t>Zl7Cgh</t>
  </si>
  <si>
    <t>Hobart</t>
  </si>
  <si>
    <t>+61275874740</t>
  </si>
  <si>
    <t>ryan.white13@zoho.com</t>
  </si>
  <si>
    <t>LRUAbh</t>
  </si>
  <si>
    <t>jI205z</t>
  </si>
  <si>
    <t>aToDbt</t>
  </si>
  <si>
    <t>nlvw9R</t>
  </si>
  <si>
    <t>2ExHgD</t>
  </si>
  <si>
    <t>aFxMPM</t>
  </si>
  <si>
    <t>VaI5z5</t>
  </si>
  <si>
    <t>CsLSx0</t>
  </si>
  <si>
    <t>eN59UA</t>
  </si>
  <si>
    <t>rdsi6C</t>
  </si>
  <si>
    <t>France</t>
  </si>
  <si>
    <t>Nice</t>
  </si>
  <si>
    <t>+33788596627</t>
  </si>
  <si>
    <t>lucas.clark92@gmail.com</t>
  </si>
  <si>
    <t>TOAW5p</t>
  </si>
  <si>
    <t>KJRSYn</t>
  </si>
  <si>
    <t>tToqsf</t>
  </si>
  <si>
    <t>8BQCtf</t>
  </si>
  <si>
    <t>p7HmUA</t>
  </si>
  <si>
    <t>HivBNs</t>
  </si>
  <si>
    <t>Eg7pAa</t>
  </si>
  <si>
    <t>akwcY4</t>
  </si>
  <si>
    <t>2024:02</t>
  </si>
  <si>
    <t>gZFSOf</t>
  </si>
  <si>
    <t>Steven</t>
  </si>
  <si>
    <t>+44407796853</t>
  </si>
  <si>
    <t>AxTGQG</t>
  </si>
  <si>
    <t>steven.lewis97@zoho.com</t>
  </si>
  <si>
    <t>tUzAPw</t>
  </si>
  <si>
    <t>tTThRR</t>
  </si>
  <si>
    <t>SHHUcu</t>
  </si>
  <si>
    <t>fVlajJ</t>
  </si>
  <si>
    <t>aRn6Bl</t>
  </si>
  <si>
    <t>b05ab3</t>
  </si>
  <si>
    <t>2023:06</t>
  </si>
  <si>
    <t>xLGja3</t>
  </si>
  <si>
    <t>George</t>
  </si>
  <si>
    <t>Allen</t>
  </si>
  <si>
    <t>g8lPXm</t>
  </si>
  <si>
    <t>Edmonton</t>
  </si>
  <si>
    <t>+1520431650</t>
  </si>
  <si>
    <t>george.allen15@outlook.com</t>
  </si>
  <si>
    <t>C7y9F0</t>
  </si>
  <si>
    <t>ueP5vw</t>
  </si>
  <si>
    <t>iQ5Vrx</t>
  </si>
  <si>
    <t>FReuv1</t>
  </si>
  <si>
    <t>WtPfrl</t>
  </si>
  <si>
    <t>Cz3Nkn</t>
  </si>
  <si>
    <t>hLlJrV</t>
  </si>
  <si>
    <t>i9lmEZ</t>
  </si>
  <si>
    <t>2025:11</t>
  </si>
  <si>
    <t>4eyyur</t>
  </si>
  <si>
    <t>Campbell</t>
  </si>
  <si>
    <t>Düsseldorf</t>
  </si>
  <si>
    <t>+49098370145</t>
  </si>
  <si>
    <t>sophia.campbell67@zoho.com</t>
  </si>
  <si>
    <t>qv7Obb</t>
  </si>
  <si>
    <t>trjcs8</t>
  </si>
  <si>
    <t>iC8bzV</t>
  </si>
  <si>
    <t>jFu6W7</t>
  </si>
  <si>
    <t>LuKjlQ</t>
  </si>
  <si>
    <t>u5XJrS</t>
  </si>
  <si>
    <t>obK18T</t>
  </si>
  <si>
    <t>zUgNCZ</t>
  </si>
  <si>
    <t>nmcLug</t>
  </si>
  <si>
    <t>James</t>
  </si>
  <si>
    <t>Manaus</t>
  </si>
  <si>
    <t>+55119849093</t>
  </si>
  <si>
    <t>james.lee97@proton.me</t>
  </si>
  <si>
    <t>Amm4Wv</t>
  </si>
  <si>
    <t>H9x10k</t>
  </si>
  <si>
    <t>ZGGu16</t>
  </si>
  <si>
    <t>YTCbdN</t>
  </si>
  <si>
    <t>NbOJqd</t>
  </si>
  <si>
    <t>nex7oj</t>
  </si>
  <si>
    <t>foqqDP</t>
  </si>
  <si>
    <t>8it6mt</t>
  </si>
  <si>
    <t>2025:07</t>
  </si>
  <si>
    <t>r5jGAi</t>
  </si>
  <si>
    <t>Kevin</t>
  </si>
  <si>
    <t>fDCjLk</t>
  </si>
  <si>
    <t>+380442809816</t>
  </si>
  <si>
    <t>kevin.walker31@outlook.com</t>
  </si>
  <si>
    <t>RxUuQo</t>
  </si>
  <si>
    <t>pIGSbJ</t>
  </si>
  <si>
    <t>ex4dPz</t>
  </si>
  <si>
    <t>uct8Fa</t>
  </si>
  <si>
    <t>tUAkjH</t>
  </si>
  <si>
    <t>WZKgVZ</t>
  </si>
  <si>
    <t>QQA4FU</t>
  </si>
  <si>
    <t>Vnygxy</t>
  </si>
  <si>
    <t>6Y5ihw</t>
  </si>
  <si>
    <t>Sofia</t>
  </si>
  <si>
    <t>Spain</t>
  </si>
  <si>
    <t>Las Palmas</t>
  </si>
  <si>
    <t>oQ5r3T</t>
  </si>
  <si>
    <t>+34822753542</t>
  </si>
  <si>
    <t>sofia.flores30@hotmail.com</t>
  </si>
  <si>
    <t>R4g63S</t>
  </si>
  <si>
    <t>agxNOs</t>
  </si>
  <si>
    <t>Xg5qo4</t>
  </si>
  <si>
    <t>XktJDv</t>
  </si>
  <si>
    <t>BoVOM0</t>
  </si>
  <si>
    <t>qWg6eu</t>
  </si>
  <si>
    <t>tGABeR</t>
  </si>
  <si>
    <t>6yvT8G</t>
  </si>
  <si>
    <t>PFg3Fm</t>
  </si>
  <si>
    <t>MSJaeR</t>
  </si>
  <si>
    <t>pePUW5</t>
  </si>
  <si>
    <t>beBH26</t>
  </si>
  <si>
    <t>B6Umeu</t>
  </si>
  <si>
    <t>WY4Vcl</t>
  </si>
  <si>
    <t>rJqEz2</t>
  </si>
  <si>
    <t>Martinez</t>
  </si>
  <si>
    <t>VEUVB5</t>
  </si>
  <si>
    <t>Newcastle</t>
  </si>
  <si>
    <t>+61134916527</t>
  </si>
  <si>
    <t>santiago.martinez41@yahoo.com</t>
  </si>
  <si>
    <t>l9n7uQ</t>
  </si>
  <si>
    <t>9gy6Tp</t>
  </si>
  <si>
    <t>7LnwhM</t>
  </si>
  <si>
    <t>OC2YWg</t>
  </si>
  <si>
    <t>jRKz68</t>
  </si>
  <si>
    <t>PLQKWk</t>
  </si>
  <si>
    <t>sVg6yD</t>
  </si>
  <si>
    <t>cC45ra</t>
  </si>
  <si>
    <t>j7EGpE</t>
  </si>
  <si>
    <t>Betty</t>
  </si>
  <si>
    <t>nEtoal</t>
  </si>
  <si>
    <t>Hall</t>
  </si>
  <si>
    <t>+81977115967</t>
  </si>
  <si>
    <t>betty.hall67@gmail.com</t>
  </si>
  <si>
    <t>9OgQC7</t>
  </si>
  <si>
    <t>pIWszf</t>
  </si>
  <si>
    <t>jk2u3d</t>
  </si>
  <si>
    <t>bd0Tyy</t>
  </si>
  <si>
    <t>FWPC3I</t>
  </si>
  <si>
    <t>wISUkA</t>
  </si>
  <si>
    <t>tPbMkv</t>
  </si>
  <si>
    <t>51Z8um</t>
  </si>
  <si>
    <t>KYsETb</t>
  </si>
  <si>
    <t>2025:08</t>
  </si>
  <si>
    <t>Laura</t>
  </si>
  <si>
    <t>Robinson</t>
  </si>
  <si>
    <t>Jsu6QV</t>
  </si>
  <si>
    <t>+44266107174</t>
  </si>
  <si>
    <t>laura.robinson60@zoho.com</t>
  </si>
  <si>
    <t>jIpPfN</t>
  </si>
  <si>
    <t>ixcbZL</t>
  </si>
  <si>
    <t>2021:03</t>
  </si>
  <si>
    <t>uXMZ5f</t>
  </si>
  <si>
    <t>Oliver</t>
  </si>
  <si>
    <t>Dnipro</t>
  </si>
  <si>
    <t>+380627728470</t>
  </si>
  <si>
    <t>UYgbSZ</t>
  </si>
  <si>
    <t>oliver.hernandez75@yahoo.com</t>
  </si>
  <si>
    <t>UGFHdj</t>
  </si>
  <si>
    <t>r2bzKY</t>
  </si>
  <si>
    <t>5lqevu</t>
  </si>
  <si>
    <t>idfALe</t>
  </si>
  <si>
    <t>U0gd65</t>
  </si>
  <si>
    <t>PHi8ai</t>
  </si>
  <si>
    <t>nRQSIh</t>
  </si>
  <si>
    <t>IzF5eI</t>
  </si>
  <si>
    <t>2023:09</t>
  </si>
  <si>
    <t>Green</t>
  </si>
  <si>
    <t>z8CI9n</t>
  </si>
  <si>
    <t>Gold Coast</t>
  </si>
  <si>
    <t>+61609777510</t>
  </si>
  <si>
    <t>donna.green88@zoho.com</t>
  </si>
  <si>
    <t>vbPwRM</t>
  </si>
  <si>
    <t>v92DAi</t>
  </si>
  <si>
    <t>Rh1E2J</t>
  </si>
  <si>
    <t>9aEQha</t>
  </si>
  <si>
    <t>6E5FxV</t>
  </si>
  <si>
    <t>ObQzxH</t>
  </si>
  <si>
    <t>kp47qA</t>
  </si>
  <si>
    <t>1g2WmX</t>
  </si>
  <si>
    <t>fFleT4</t>
  </si>
  <si>
    <t>Young</t>
  </si>
  <si>
    <t>Curitiba</t>
  </si>
  <si>
    <t>+55643745099</t>
  </si>
  <si>
    <t>santiago.young37@zoho.com</t>
  </si>
  <si>
    <t>gKB6As</t>
  </si>
  <si>
    <t>8FnC8d</t>
  </si>
  <si>
    <t>EHtD50</t>
  </si>
  <si>
    <t>KIwFKB</t>
  </si>
  <si>
    <t>0uNAuo</t>
  </si>
  <si>
    <t>8ixTsi</t>
  </si>
  <si>
    <t>zs6rPe</t>
  </si>
  <si>
    <t>0Bqf5c</t>
  </si>
  <si>
    <t>VTucHY</t>
  </si>
  <si>
    <t>2021:06</t>
  </si>
  <si>
    <t>Matthew</t>
  </si>
  <si>
    <t>hGveyJ</t>
  </si>
  <si>
    <t>+61896856225</t>
  </si>
  <si>
    <t>matthew.young17@zoho.com</t>
  </si>
  <si>
    <t>dOayq0</t>
  </si>
  <si>
    <t>BY0FuC</t>
  </si>
  <si>
    <t>JhN8k4</t>
  </si>
  <si>
    <t>Gvg0i9</t>
  </si>
  <si>
    <t>JUsgqc</t>
  </si>
  <si>
    <t>iMo02a</t>
  </si>
  <si>
    <t>Hu99Vs</t>
  </si>
  <si>
    <t>RpWfGa</t>
  </si>
  <si>
    <t>5qQtbB</t>
  </si>
  <si>
    <t>Thompson</t>
  </si>
  <si>
    <t>Bilbao</t>
  </si>
  <si>
    <t>+34190464977</t>
  </si>
  <si>
    <t>ilhSBS</t>
  </si>
  <si>
    <t>margaret.thompson30@icloud.com</t>
  </si>
  <si>
    <t>9BcHPq</t>
  </si>
  <si>
    <t>XrGVdb</t>
  </si>
  <si>
    <t>5O775u</t>
  </si>
  <si>
    <t>TASK 03 — AVERAGE REVENUE PER CUSTOMER</t>
  </si>
  <si>
    <t>mahMac</t>
  </si>
  <si>
    <t>QnEqDE</t>
  </si>
  <si>
    <t>pwFICe</t>
  </si>
  <si>
    <t>2MpSLF</t>
  </si>
  <si>
    <t>Which countries have the highest average revenue per customer?</t>
  </si>
  <si>
    <t>r2hcfF</t>
  </si>
  <si>
    <t>Karen</t>
  </si>
  <si>
    <t>qqZSIt</t>
  </si>
  <si>
    <t>Kryvyi Rih</t>
  </si>
  <si>
    <t>+380010129390</t>
  </si>
  <si>
    <t>karen.baker95@zoho.com</t>
  </si>
  <si>
    <t>0Fdaaq</t>
  </si>
  <si>
    <t>Average Revenue</t>
  </si>
  <si>
    <t>5B4tkp</t>
  </si>
  <si>
    <t>ysfRli</t>
  </si>
  <si>
    <t>bXKoVT</t>
  </si>
  <si>
    <t>Tiiic9</t>
  </si>
  <si>
    <t>VcRGOX</t>
  </si>
  <si>
    <t>ui6CKp</t>
  </si>
  <si>
    <t>XWEJNT</t>
  </si>
  <si>
    <t>Zl9DZU</t>
  </si>
  <si>
    <t>2021:05</t>
  </si>
  <si>
    <t>3k3UAd</t>
  </si>
  <si>
    <t>+61416190433</t>
  </si>
  <si>
    <t>steven.jackson63@proton.me</t>
  </si>
  <si>
    <t>EWm49w</t>
  </si>
  <si>
    <t>CSHoy0</t>
  </si>
  <si>
    <t>ie6ozZ</t>
  </si>
  <si>
    <t>8BLoiM</t>
  </si>
  <si>
    <t>nCIMDO</t>
  </si>
  <si>
    <t>B4RZrX</t>
  </si>
  <si>
    <t>1KSLOp</t>
  </si>
  <si>
    <t>gigv6V</t>
  </si>
  <si>
    <t>cYNZNo</t>
  </si>
  <si>
    <t>Jeffrey</t>
  </si>
  <si>
    <t>Brown</t>
  </si>
  <si>
    <t>Vy7piG</t>
  </si>
  <si>
    <t>Tokyo</t>
  </si>
  <si>
    <t>+81009999849</t>
  </si>
  <si>
    <t>jeffrey.brown39@icloud.com</t>
  </si>
  <si>
    <t>htN8oK</t>
  </si>
  <si>
    <t>3m9k8i</t>
  </si>
  <si>
    <t>scZzBg</t>
  </si>
  <si>
    <t>EaIfWQ</t>
  </si>
  <si>
    <t>vG7Cw5</t>
  </si>
  <si>
    <t>QZCfQg</t>
  </si>
  <si>
    <t>2025:12</t>
  </si>
  <si>
    <t>HOO4ur</t>
  </si>
  <si>
    <t>Scott</t>
  </si>
  <si>
    <t>Cologne</t>
  </si>
  <si>
    <t>+49494786939</t>
  </si>
  <si>
    <t>fnHx2s</t>
  </si>
  <si>
    <t>laura.scott92@hotmail.com</t>
  </si>
  <si>
    <t>T31bjJ</t>
  </si>
  <si>
    <t>Japan and Spain have the highest average revenue per customer, while Germany has the lowest. 
Overall, average revenue per customer is relatively consistent across countries, 
with only a small difference between the highest and lowest values.</t>
  </si>
  <si>
    <t>tmG92H</t>
  </si>
  <si>
    <t>jyMB15</t>
  </si>
  <si>
    <t>8uSO6J</t>
  </si>
  <si>
    <t>1wST6y</t>
  </si>
  <si>
    <t>HNfVOw</t>
  </si>
  <si>
    <t>VgERTP</t>
  </si>
  <si>
    <t>HHwaTU</t>
  </si>
  <si>
    <t>RfEmiR</t>
  </si>
  <si>
    <t>Mia</t>
  </si>
  <si>
    <t>SsXH8S</t>
  </si>
  <si>
    <t>Mykolaiv</t>
  </si>
  <si>
    <t>+380437735164</t>
  </si>
  <si>
    <t>mia.garcia40@icloud.com</t>
  </si>
  <si>
    <t>sC7GrC</t>
  </si>
  <si>
    <t>A1WbP5</t>
  </si>
  <si>
    <t>lp4mvY</t>
  </si>
  <si>
    <t>TASK 04 — REVENUE BY SUBSCRIPTION PLAN</t>
  </si>
  <si>
    <t>VOuaOn</t>
  </si>
  <si>
    <t>e9msJW</t>
  </si>
  <si>
    <t>Sf3azL</t>
  </si>
  <si>
    <t>j3P2K9</t>
  </si>
  <si>
    <t>VwTeIX</t>
  </si>
  <si>
    <t>Which subscription plans generate the most revenue?</t>
  </si>
  <si>
    <t>tcmUxQ</t>
  </si>
  <si>
    <t>pXKcCr</t>
  </si>
  <si>
    <t>2022:04</t>
  </si>
  <si>
    <t>hWq0TY</t>
  </si>
  <si>
    <t>Plan_name</t>
  </si>
  <si>
    <t>Elizabeth</t>
  </si>
  <si>
    <t>Torres</t>
  </si>
  <si>
    <t>zndITh</t>
  </si>
  <si>
    <t>Montpellier</t>
  </si>
  <si>
    <t>+33089870009</t>
  </si>
  <si>
    <t>elizabeth.torres18@zoho.com</t>
  </si>
  <si>
    <t>ssVE4u</t>
  </si>
  <si>
    <t>22YCdr</t>
  </si>
  <si>
    <t>Eb1Ixk</t>
  </si>
  <si>
    <t>Average</t>
  </si>
  <si>
    <t>dWCscm</t>
  </si>
  <si>
    <t>6pO2ZA</t>
  </si>
  <si>
    <t>Customers Amount</t>
  </si>
  <si>
    <t>JaMfDM</t>
  </si>
  <si>
    <t>Amount of users
without plan_name</t>
  </si>
  <si>
    <t>Unique_id</t>
  </si>
  <si>
    <t>j3cucL</t>
  </si>
  <si>
    <t>p9eMoX</t>
  </si>
  <si>
    <t>NEXLYH</t>
  </si>
  <si>
    <t>o8lNZX</t>
  </si>
  <si>
    <t>BP9xAk</t>
  </si>
  <si>
    <t>2026:05</t>
  </si>
  <si>
    <t>Sharon</t>
  </si>
  <si>
    <t>nzaOxC</t>
  </si>
  <si>
    <t>Lille</t>
  </si>
  <si>
    <t>+33009989989</t>
  </si>
  <si>
    <t>sharon.king48@hotmail.com</t>
  </si>
  <si>
    <t>dUgpxg</t>
  </si>
  <si>
    <t>KDGAUu</t>
  </si>
  <si>
    <t>Fqcdef</t>
  </si>
  <si>
    <t>GwmTi9</t>
  </si>
  <si>
    <t>Hdr8UC</t>
  </si>
  <si>
    <t>W0MqI6</t>
  </si>
  <si>
    <t>ZwgSZf</t>
  </si>
  <si>
    <t>fOfj3P</t>
  </si>
  <si>
    <t>kFq3KK</t>
  </si>
  <si>
    <t>04yyqp</t>
  </si>
  <si>
    <t>+61754612784</t>
  </si>
  <si>
    <t>wSixs1</t>
  </si>
  <si>
    <t>donna.lopez21@yahoo.com</t>
  </si>
  <si>
    <t>oKbews</t>
  </si>
  <si>
    <t>EyxHgn</t>
  </si>
  <si>
    <t>rzq5O5</t>
  </si>
  <si>
    <t>ubqvZJ</t>
  </si>
  <si>
    <t>7uff0L</t>
  </si>
  <si>
    <t>9Pot7G</t>
  </si>
  <si>
    <t>NiUHCK</t>
  </si>
  <si>
    <t>fZtFUU</t>
  </si>
  <si>
    <t>f3VT97</t>
  </si>
  <si>
    <t>2024:05</t>
  </si>
  <si>
    <t>Lisa</t>
  </si>
  <si>
    <t>xfSpZN</t>
  </si>
  <si>
    <t>Winnipeg</t>
  </si>
  <si>
    <t>+1312199211</t>
  </si>
  <si>
    <t>lisa.flores75@zoho.com</t>
  </si>
  <si>
    <t>UD9UDS</t>
  </si>
  <si>
    <t>7hoCgI</t>
  </si>
  <si>
    <t>HhAlmI</t>
  </si>
  <si>
    <t>PU6zUj</t>
  </si>
  <si>
    <t>BY24qT</t>
  </si>
  <si>
    <t>kEI0uc</t>
  </si>
  <si>
    <t>usvs9J</t>
  </si>
  <si>
    <t>EjoIAE</t>
  </si>
  <si>
    <t>AyeETK</t>
  </si>
  <si>
    <t>KfmD19</t>
  </si>
  <si>
    <t>+44525651513</t>
  </si>
  <si>
    <t>wM7prg</t>
  </si>
  <si>
    <t>sarah.allen74@yahoo.com</t>
  </si>
  <si>
    <t>doKKCH</t>
  </si>
  <si>
    <t>liNDsV</t>
  </si>
  <si>
    <t>K09HfP</t>
  </si>
  <si>
    <t>lmlsPd</t>
  </si>
  <si>
    <t>BGbop7</t>
  </si>
  <si>
    <t>ZNbrii</t>
  </si>
  <si>
    <t>X9Wvo1</t>
  </si>
  <si>
    <t>RhDQiT</t>
  </si>
  <si>
    <t>75CU9I</t>
  </si>
  <si>
    <t>+380926864125</t>
  </si>
  <si>
    <t>rFlLWj</t>
  </si>
  <si>
    <t>laura.king72@yahoo.com</t>
  </si>
  <si>
    <t>nqCw3e</t>
  </si>
  <si>
    <t>oZDns4</t>
  </si>
  <si>
    <t>bFj1hn</t>
  </si>
  <si>
    <t>JzRv6o</t>
  </si>
  <si>
    <t>tuF2UA</t>
  </si>
  <si>
    <t>l6RjWt</t>
  </si>
  <si>
    <t>fDPeFU</t>
  </si>
  <si>
    <t>8x35Au</t>
  </si>
  <si>
    <t>hrXlAv</t>
  </si>
  <si>
    <t>2022:03</t>
  </si>
  <si>
    <t>Mark</t>
  </si>
  <si>
    <t>Quebec City</t>
  </si>
  <si>
    <t>WCwsXJ</t>
  </si>
  <si>
    <t>+1302509227</t>
  </si>
  <si>
    <t>mark.flores52@proton.me</t>
  </si>
  <si>
    <t>0n7Cjg</t>
  </si>
  <si>
    <t>qtHioR</t>
  </si>
  <si>
    <t>M1jvZZ</t>
  </si>
  <si>
    <t>5iwUFq</t>
  </si>
  <si>
    <t>ClPoN2</t>
  </si>
  <si>
    <t>XuHIdD</t>
  </si>
  <si>
    <t>EhXI6i</t>
  </si>
  <si>
    <t>NHXjhF</t>
  </si>
  <si>
    <t>y8GAfJ</t>
  </si>
  <si>
    <t>LU4Oil</t>
  </si>
  <si>
    <t>MACzXt</t>
  </si>
  <si>
    <t>BpAjWZ</t>
  </si>
  <si>
    <t>2023:05</t>
  </si>
  <si>
    <t>Andrew</t>
  </si>
  <si>
    <t>Canberra</t>
  </si>
  <si>
    <t>TvYtzJ</t>
  </si>
  <si>
    <t>+61968087261</t>
  </si>
  <si>
    <t>andrew.davis96@gmail.com</t>
  </si>
  <si>
    <t>8fV7s9</t>
  </si>
  <si>
    <t>sdlmOB</t>
  </si>
  <si>
    <t>Ad9GBM</t>
  </si>
  <si>
    <t>nV0W1t</t>
  </si>
  <si>
    <t>The Residential plan generates the highest total revenue, primarily due to its significantly larger customer base. 
However, Business has a much higher average revenue per customer, indicating that 
Business customers generate more revenue individually. 
One customer in RawData does not have a matching subscription record and 
was excluded from the subscription-level analysis.</t>
  </si>
  <si>
    <t>2j4S3V</t>
  </si>
  <si>
    <t>ahtgMD</t>
  </si>
  <si>
    <t>6sjlnA</t>
  </si>
  <si>
    <t>Nc6GpN</t>
  </si>
  <si>
    <t>QTObyd</t>
  </si>
  <si>
    <t>2020:02</t>
  </si>
  <si>
    <t>JJRzhb</t>
  </si>
  <si>
    <t>Emma</t>
  </si>
  <si>
    <t>Mariupol</t>
  </si>
  <si>
    <t>+380477690897</t>
  </si>
  <si>
    <t>1ds7iq</t>
  </si>
  <si>
    <t>emma.robinson48@outlook.com</t>
  </si>
  <si>
    <t>4bS7Qk</t>
  </si>
  <si>
    <t>xe6zgi</t>
  </si>
  <si>
    <t>8O7FRt</t>
  </si>
  <si>
    <t>K4tyo1</t>
  </si>
  <si>
    <t>OFxLhD</t>
  </si>
  <si>
    <t>YyBAyP</t>
  </si>
  <si>
    <t>nw3vkM</t>
  </si>
  <si>
    <t>5c8ytW</t>
  </si>
  <si>
    <t>EHXtXo</t>
  </si>
  <si>
    <t>P2klyu</t>
  </si>
  <si>
    <t>+61298682135</t>
  </si>
  <si>
    <t>margaret.robinson70@proton.me</t>
  </si>
  <si>
    <t>Tcl2v4</t>
  </si>
  <si>
    <t>CUn0G0</t>
  </si>
  <si>
    <t>kT8JPl</t>
  </si>
  <si>
    <t>kdTGUD</t>
  </si>
  <si>
    <t>gcqO2S</t>
  </si>
  <si>
    <t>JSmQzY</t>
  </si>
  <si>
    <t>70Jqus</t>
  </si>
  <si>
    <t>dXn87w</t>
  </si>
  <si>
    <t>QsUNTZ</t>
  </si>
  <si>
    <t>G2076Z</t>
  </si>
  <si>
    <t>+61590579752</t>
  </si>
  <si>
    <t>6bvxgn</t>
  </si>
  <si>
    <t>elizabeth.jackson49@proton.me</t>
  </si>
  <si>
    <t>ERIIw3</t>
  </si>
  <si>
    <t>ekGBkE</t>
  </si>
  <si>
    <t>jOp1Aw</t>
  </si>
  <si>
    <t>YpPy9p</t>
  </si>
  <si>
    <t>blqhML</t>
  </si>
  <si>
    <t>zEEg9Y</t>
  </si>
  <si>
    <t>BBlg1s</t>
  </si>
  <si>
    <t>yvxES4</t>
  </si>
  <si>
    <t>2020:07</t>
  </si>
  <si>
    <t>veH30S</t>
  </si>
  <si>
    <t>Toulouse</t>
  </si>
  <si>
    <t>+33576042094</t>
  </si>
  <si>
    <t>santiago.torres80@icloud.com</t>
  </si>
  <si>
    <t>j15KnW</t>
  </si>
  <si>
    <t>Nuy5av</t>
  </si>
  <si>
    <t>QD1BnF</t>
  </si>
  <si>
    <t>tBhjqa</t>
  </si>
  <si>
    <t>MMADVC</t>
  </si>
  <si>
    <t>J82oQJ</t>
  </si>
  <si>
    <t>jWHdM0</t>
  </si>
  <si>
    <t>Js3Jtv</t>
  </si>
  <si>
    <t>98YhA9</t>
  </si>
  <si>
    <t>duNf8v</t>
  </si>
  <si>
    <t>uK4MXq</t>
  </si>
  <si>
    <t>pN2Ig0</t>
  </si>
  <si>
    <t>Jason</t>
  </si>
  <si>
    <t>Anderson</t>
  </si>
  <si>
    <t>+81620396619</t>
  </si>
  <si>
    <t>jason.anderson47@proton.me</t>
  </si>
  <si>
    <t>ClbxXo</t>
  </si>
  <si>
    <t>DHCL7h</t>
  </si>
  <si>
    <t>czDezt</t>
  </si>
  <si>
    <t>ixlNQO</t>
  </si>
  <si>
    <t>oC5SjL</t>
  </si>
  <si>
    <t>SDsN5f</t>
  </si>
  <si>
    <t>BFe5wZ</t>
  </si>
  <si>
    <t>naK3Pn</t>
  </si>
  <si>
    <t>3qRHic</t>
  </si>
  <si>
    <t>I6ht2T</t>
  </si>
  <si>
    <t>uxztba</t>
  </si>
  <si>
    <t>Bgs8Ow</t>
  </si>
  <si>
    <t>Marseille</t>
  </si>
  <si>
    <t>wGLD0k</t>
  </si>
  <si>
    <t>+33320723694</t>
  </si>
  <si>
    <t>kenneth.williams11@hotmail.com</t>
  </si>
  <si>
    <t>m3ZToM</t>
  </si>
  <si>
    <t>68S0OO</t>
  </si>
  <si>
    <t>gcLRdT</t>
  </si>
  <si>
    <t>Ci6ZEC</t>
  </si>
  <si>
    <t>Lc0qwm</t>
  </si>
  <si>
    <t>schiC5</t>
  </si>
  <si>
    <t>wghoVM</t>
  </si>
  <si>
    <t>EX1vfi</t>
  </si>
  <si>
    <t>rhlq2W</t>
  </si>
  <si>
    <t>qyNAbP</t>
  </si>
  <si>
    <t>+81963450470</t>
  </si>
  <si>
    <t>lucas.miller88@icloud.com</t>
  </si>
  <si>
    <t>3Wk3c1</t>
  </si>
  <si>
    <t>Z2GLL7</t>
  </si>
  <si>
    <t>1NkNju</t>
  </si>
  <si>
    <t>TP9gyv</t>
  </si>
  <si>
    <t>VmlM2i</t>
  </si>
  <si>
    <t>QfyI80</t>
  </si>
  <si>
    <t>icOlsQ</t>
  </si>
  <si>
    <t>RBT7qY</t>
  </si>
  <si>
    <t>DPGAEZ</t>
  </si>
  <si>
    <t>64j8Yh</t>
  </si>
  <si>
    <t>Sandra</t>
  </si>
  <si>
    <t>Jones</t>
  </si>
  <si>
    <t>4anITU</t>
  </si>
  <si>
    <t>+44729742265</t>
  </si>
  <si>
    <t>sandra.jones76@icloud.com</t>
  </si>
  <si>
    <t>OkgYKi</t>
  </si>
  <si>
    <t>dFbxma</t>
  </si>
  <si>
    <t>JcaIAS</t>
  </si>
  <si>
    <t>gIwTac</t>
  </si>
  <si>
    <t>fZonaZ</t>
  </si>
  <si>
    <t>2OElbZ</t>
  </si>
  <si>
    <t>iGwh7C</t>
  </si>
  <si>
    <t>leAMN0</t>
  </si>
  <si>
    <t>dDuAsn</t>
  </si>
  <si>
    <t>5IPZGa</t>
  </si>
  <si>
    <t>2022:08</t>
  </si>
  <si>
    <t>Mary</t>
  </si>
  <si>
    <t>UhkysU</t>
  </si>
  <si>
    <t>Palma</t>
  </si>
  <si>
    <t>+34218551589</t>
  </si>
  <si>
    <t>mary.williams72@proton.me</t>
  </si>
  <si>
    <t>0eh4Bs</t>
  </si>
  <si>
    <t>nxYi8R</t>
  </si>
  <si>
    <t>dziYVY</t>
  </si>
  <si>
    <t>Pq8mCf</t>
  </si>
  <si>
    <t>4FAlP2</t>
  </si>
  <si>
    <t>afYpWN</t>
  </si>
  <si>
    <t>pJ3mIt</t>
  </si>
  <si>
    <t>FO2TXJ</t>
  </si>
  <si>
    <t>kkbmIZ</t>
  </si>
  <si>
    <t>OfPMce</t>
  </si>
  <si>
    <t>2023:12</t>
  </si>
  <si>
    <t>Nancy</t>
  </si>
  <si>
    <t>z2TfNW</t>
  </si>
  <si>
    <t>+61639884638</t>
  </si>
  <si>
    <t>nancy.green42@gmail.com</t>
  </si>
  <si>
    <t>x8G3VD</t>
  </si>
  <si>
    <t>6pvEiL</t>
  </si>
  <si>
    <t>YDtNZk</t>
  </si>
  <si>
    <t>Bsssqr</t>
  </si>
  <si>
    <t>50DF5k</t>
  </si>
  <si>
    <t>gPuFVv</t>
  </si>
  <si>
    <t>wLiyuZ</t>
  </si>
  <si>
    <t>mMK3ku</t>
  </si>
  <si>
    <t>lz8Ysn</t>
  </si>
  <si>
    <t>San Antonio</t>
  </si>
  <si>
    <t>+1214419275</t>
  </si>
  <si>
    <t>fUFg11</t>
  </si>
  <si>
    <t>christopher.hernandez49@proton.me</t>
  </si>
  <si>
    <t>heK70O</t>
  </si>
  <si>
    <t>ynu705</t>
  </si>
  <si>
    <t>bka6Gd</t>
  </si>
  <si>
    <t>m4IWxH</t>
  </si>
  <si>
    <t>7WeKft</t>
  </si>
  <si>
    <t>t2Ionu</t>
  </si>
  <si>
    <t>dNRXho</t>
  </si>
  <si>
    <t>A9qQCw</t>
  </si>
  <si>
    <t>2020:12</t>
  </si>
  <si>
    <t>nDU6w7</t>
  </si>
  <si>
    <t>Sanchez</t>
  </si>
  <si>
    <t>+61613561852</t>
  </si>
  <si>
    <t>4Nw3te</t>
  </si>
  <si>
    <t>lucas.sanchez54@gmail.com</t>
  </si>
  <si>
    <t>nVYHPl</t>
  </si>
  <si>
    <t>6sP1QJ</t>
  </si>
  <si>
    <t>cUBaQG</t>
  </si>
  <si>
    <t>i0G1vk</t>
  </si>
  <si>
    <t>LEsIlI</t>
  </si>
  <si>
    <t>cqH0Rj</t>
  </si>
  <si>
    <t>5QHOMe</t>
  </si>
  <si>
    <t>1JcSdS</t>
  </si>
  <si>
    <t>2021:10</t>
  </si>
  <si>
    <t>Yv8pBc</t>
  </si>
  <si>
    <t>+1963549510</t>
  </si>
  <si>
    <t>BABuaW</t>
  </si>
  <si>
    <t>jeffrey.robinson98@yahoo.com</t>
  </si>
  <si>
    <t>BhLr5k</t>
  </si>
  <si>
    <t>EuCpzc</t>
  </si>
  <si>
    <t>qP1DVF</t>
  </si>
  <si>
    <t>ZKJ27i</t>
  </si>
  <si>
    <t>LvOeqU</t>
  </si>
  <si>
    <t>lZl4xn</t>
  </si>
  <si>
    <t>7QimZN</t>
  </si>
  <si>
    <t>MwKDpp</t>
  </si>
  <si>
    <t>wn35WA</t>
  </si>
  <si>
    <t>Robert</t>
  </si>
  <si>
    <t>Bristol</t>
  </si>
  <si>
    <t>+44689202585</t>
  </si>
  <si>
    <t>M4XMSg</t>
  </si>
  <si>
    <t>robert.jones17@zoho.com</t>
  </si>
  <si>
    <t>yHsIxJ</t>
  </si>
  <si>
    <t>dR9mSJ</t>
  </si>
  <si>
    <t>AA5FgN</t>
  </si>
  <si>
    <t>j7MPsr</t>
  </si>
  <si>
    <t>kD5et3</t>
  </si>
  <si>
    <t>o6jl5G</t>
  </si>
  <si>
    <t>cQhRf0</t>
  </si>
  <si>
    <t>O0yVee</t>
  </si>
  <si>
    <t>dhpWZn</t>
  </si>
  <si>
    <t>+61318008218</t>
  </si>
  <si>
    <t>steven.green54@proton.me</t>
  </si>
  <si>
    <t>u5ogz2</t>
  </si>
  <si>
    <t>KgDDwH</t>
  </si>
  <si>
    <t>7SQ4hF</t>
  </si>
  <si>
    <t>T2kSSE</t>
  </si>
  <si>
    <t>aIcwZc</t>
  </si>
  <si>
    <t>TWNJEx</t>
  </si>
  <si>
    <t>Nm8x9W</t>
  </si>
  <si>
    <t>MmGT1u</t>
  </si>
  <si>
    <t>w6wRj4</t>
  </si>
  <si>
    <t>Hill</t>
  </si>
  <si>
    <t>+81308606888</t>
  </si>
  <si>
    <t>william.hill12@proton.me</t>
  </si>
  <si>
    <t>rBw0Fq</t>
  </si>
  <si>
    <t>cYg1T1</t>
  </si>
  <si>
    <t>0TevTH</t>
  </si>
  <si>
    <t>86eNwX</t>
  </si>
  <si>
    <t>j5jcS5</t>
  </si>
  <si>
    <t>kewKB8</t>
  </si>
  <si>
    <t>zEGm5Y</t>
  </si>
  <si>
    <t>9vnz3H</t>
  </si>
  <si>
    <t>Linda</t>
  </si>
  <si>
    <t>Leeds</t>
  </si>
  <si>
    <t>+44947391405</t>
  </si>
  <si>
    <t>linda.jones85@hotmail.com</t>
  </si>
  <si>
    <t>dJbAeB</t>
  </si>
  <si>
    <t>Pap2wg</t>
  </si>
  <si>
    <t>G76Iat</t>
  </si>
  <si>
    <t>xiKlHg</t>
  </si>
  <si>
    <t>kRN3pS</t>
  </si>
  <si>
    <t>CKbheN</t>
  </si>
  <si>
    <t>EVfMNz</t>
  </si>
  <si>
    <t>bL6nZK</t>
  </si>
  <si>
    <t>WU5Zz8</t>
  </si>
  <si>
    <t>KjwCkw</t>
  </si>
  <si>
    <t>+61996033275</t>
  </si>
  <si>
    <t>andrew.hill25@zoho.com</t>
  </si>
  <si>
    <t>CvJSV4</t>
  </si>
  <si>
    <t>MdUjZO</t>
  </si>
  <si>
    <t>Db6k3j</t>
  </si>
  <si>
    <t>ZKUSwU</t>
  </si>
  <si>
    <t>2NyCgx</t>
  </si>
  <si>
    <t>tXJ2dj</t>
  </si>
  <si>
    <t>yYZcX9</t>
  </si>
  <si>
    <t>sFYnoZ</t>
  </si>
  <si>
    <t>iG16cC</t>
  </si>
  <si>
    <t>5Je1JN</t>
  </si>
  <si>
    <t>0iKVY6</t>
  </si>
  <si>
    <t>+380727358489</t>
  </si>
  <si>
    <t>oliver.thompson33@outlook.com</t>
  </si>
  <si>
    <t>i1QaSn</t>
  </si>
  <si>
    <t>qZsppV</t>
  </si>
  <si>
    <t>qbB5ha</t>
  </si>
  <si>
    <t>5OWEeC</t>
  </si>
  <si>
    <t>N5xnBl</t>
  </si>
  <si>
    <t>lHGTna</t>
  </si>
  <si>
    <t>xpGzFR</t>
  </si>
  <si>
    <t>eSVzaZ</t>
  </si>
  <si>
    <t>lsosEX</t>
  </si>
  <si>
    <t>zVz8vX</t>
  </si>
  <si>
    <t>BjcYmx</t>
  </si>
  <si>
    <t>2025:04</t>
  </si>
  <si>
    <t>Brian</t>
  </si>
  <si>
    <t>t5bqvh</t>
  </si>
  <si>
    <t>+61963387504</t>
  </si>
  <si>
    <t>brian.lopez34@outlook.com</t>
  </si>
  <si>
    <t>noAF8D</t>
  </si>
  <si>
    <t>JKqr9H</t>
  </si>
  <si>
    <t>bjQNY5</t>
  </si>
  <si>
    <t>C89AMF</t>
  </si>
  <si>
    <t>GNAX5V</t>
  </si>
  <si>
    <t>xUihOc</t>
  </si>
  <si>
    <t>gjZmEa</t>
  </si>
  <si>
    <t>KDxhlw</t>
  </si>
  <si>
    <t>Moiiy9</t>
  </si>
  <si>
    <t>t5VUX9</t>
  </si>
  <si>
    <t>Jennifer</t>
  </si>
  <si>
    <t>Bordeaux</t>
  </si>
  <si>
    <t>+33950534408</t>
  </si>
  <si>
    <t>5iuK6i</t>
  </si>
  <si>
    <t>jennifer.green56@hotmail.com</t>
  </si>
  <si>
    <t>XSCPqv</t>
  </si>
  <si>
    <t>QmiMIX</t>
  </si>
  <si>
    <t>KF1SXi</t>
  </si>
  <si>
    <t>Nn8i5c</t>
  </si>
  <si>
    <t>boWvrx</t>
  </si>
  <si>
    <t>pfIOZK</t>
  </si>
  <si>
    <t>QC9lwG</t>
  </si>
  <si>
    <t>njD0lF</t>
  </si>
  <si>
    <t>4HVHRJ</t>
  </si>
  <si>
    <t>ZgSNtE</t>
  </si>
  <si>
    <t>+1101724972</t>
  </si>
  <si>
    <t>ryan.jones59@icloud.com</t>
  </si>
  <si>
    <t>wbrwXh</t>
  </si>
  <si>
    <t>pPsJ9o</t>
  </si>
  <si>
    <t>ed7JJN</t>
  </si>
  <si>
    <t>Qd0o4m</t>
  </si>
  <si>
    <t>Jf1Me8</t>
  </si>
  <si>
    <t>SO42uK</t>
  </si>
  <si>
    <t>GhmKfF</t>
  </si>
  <si>
    <t>I6TZqL</t>
  </si>
  <si>
    <t>q0OQdE</t>
  </si>
  <si>
    <t>NAGb85</t>
  </si>
  <si>
    <t>DALcPF</t>
  </si>
  <si>
    <t>l262n6</t>
  </si>
  <si>
    <t>1vFZmX</t>
  </si>
  <si>
    <t>Johnson</t>
  </si>
  <si>
    <t>+1965894083</t>
  </si>
  <si>
    <t>mia.johnson43@proton.me</t>
  </si>
  <si>
    <t>T92ilK</t>
  </si>
  <si>
    <t>YXmRFZ</t>
  </si>
  <si>
    <t>N2Bqpe</t>
  </si>
  <si>
    <t>hItulY</t>
  </si>
  <si>
    <t>g5nSil</t>
  </si>
  <si>
    <t>IWr8ne</t>
  </si>
  <si>
    <t>kt9IUI</t>
  </si>
  <si>
    <t>tCsoPh</t>
  </si>
  <si>
    <t>tWVab4</t>
  </si>
  <si>
    <t>iXu8z9</t>
  </si>
  <si>
    <t>2025:03</t>
  </si>
  <si>
    <t>Y5i0hQ</t>
  </si>
  <si>
    <t>Sheffield</t>
  </si>
  <si>
    <t>fUtCVw</t>
  </si>
  <si>
    <t>+44237246317</t>
  </si>
  <si>
    <t>michelle.king86@outlook.com</t>
  </si>
  <si>
    <t>CcMz5c</t>
  </si>
  <si>
    <t>chyZhI</t>
  </si>
  <si>
    <t>5jE9Vo</t>
  </si>
  <si>
    <t>Cni0Dl</t>
  </si>
  <si>
    <t>Y9RKQh</t>
  </si>
  <si>
    <t>UzsrTz</t>
  </si>
  <si>
    <t>TDzduC</t>
  </si>
  <si>
    <t>ktqz4C</t>
  </si>
  <si>
    <t>2021:01</t>
  </si>
  <si>
    <t>3KXwKs</t>
  </si>
  <si>
    <t>lZgevQ</t>
  </si>
  <si>
    <t>+61276309958</t>
  </si>
  <si>
    <t>mark.wright89@yahoo.com</t>
  </si>
  <si>
    <t>ehenVR</t>
  </si>
  <si>
    <t>fb91tq</t>
  </si>
  <si>
    <t>eWwxJL</t>
  </si>
  <si>
    <t>RQsGtq</t>
  </si>
  <si>
    <t>kUaPFL</t>
  </si>
  <si>
    <t>JxTWFj</t>
  </si>
  <si>
    <t>ZxHnRv</t>
  </si>
  <si>
    <t>SYdl2X</t>
  </si>
  <si>
    <t>Barbara</t>
  </si>
  <si>
    <t>Gonzalez</t>
  </si>
  <si>
    <t>+33696180012</t>
  </si>
  <si>
    <t>hg9C5k</t>
  </si>
  <si>
    <t>barbara.gonzalez96@proton.me</t>
  </si>
  <si>
    <t>6W0f3l</t>
  </si>
  <si>
    <t>xb0lnX</t>
  </si>
  <si>
    <t>wn0iIc</t>
  </si>
  <si>
    <t>wsMdp7</t>
  </si>
  <si>
    <t>B6nBvb</t>
  </si>
  <si>
    <t>cdWFMF</t>
  </si>
  <si>
    <t>eWshoL</t>
  </si>
  <si>
    <t>nkEEeL</t>
  </si>
  <si>
    <t>Yog36A</t>
  </si>
  <si>
    <t>+380180079132</t>
  </si>
  <si>
    <t>sophia.robinson16@icloud.com</t>
  </si>
  <si>
    <t>gJg7H5</t>
  </si>
  <si>
    <t>U2itT0</t>
  </si>
  <si>
    <t>cDHk4e</t>
  </si>
  <si>
    <t>30pNIh</t>
  </si>
  <si>
    <t>LWaEal</t>
  </si>
  <si>
    <t>eCrA9O</t>
  </si>
  <si>
    <t>R1Sufa</t>
  </si>
  <si>
    <t>VCQ9uc</t>
  </si>
  <si>
    <t>EcEPfQ</t>
  </si>
  <si>
    <t>2020:01</t>
  </si>
  <si>
    <t>u6s197</t>
  </si>
  <si>
    <t>Patricia</t>
  </si>
  <si>
    <t>Nguyen</t>
  </si>
  <si>
    <t>5JBFBa</t>
  </si>
  <si>
    <t>+49760884598</t>
  </si>
  <si>
    <t>patricia.nguyen56@proton.me</t>
  </si>
  <si>
    <t>7R0Zp9</t>
  </si>
  <si>
    <t>eAs5BN</t>
  </si>
  <si>
    <t>FOyj3G</t>
  </si>
  <si>
    <t>TASK 05 — DISCOUNT ANALYSIS</t>
  </si>
  <si>
    <t>cs2BX0</t>
  </si>
  <si>
    <t>CuugTw</t>
  </si>
  <si>
    <t>2xnPj1</t>
  </si>
  <si>
    <t>arKNHX</t>
  </si>
  <si>
    <t>How do discounts affect monthly revenue?</t>
  </si>
  <si>
    <t>+380062109846</t>
  </si>
  <si>
    <t>betty.robinson23@hotmail.com</t>
  </si>
  <si>
    <t>s2dYS4</t>
  </si>
  <si>
    <t>Discount_category</t>
  </si>
  <si>
    <t>j1OsVF</t>
  </si>
  <si>
    <t>L2lVSI</t>
  </si>
  <si>
    <t>Avg Revenue/Customer</t>
  </si>
  <si>
    <t>CiCwk7</t>
  </si>
  <si>
    <t>A3AxIT</t>
  </si>
  <si>
    <t>IapMW1</t>
  </si>
  <si>
    <t>TwBzBZ</t>
  </si>
  <si>
    <t>zjk67U</t>
  </si>
  <si>
    <t>tuBnEs</t>
  </si>
  <si>
    <t>bgILs9</t>
  </si>
  <si>
    <t>2025:01</t>
  </si>
  <si>
    <t>enRUnr</t>
  </si>
  <si>
    <t>Olivia</t>
  </si>
  <si>
    <t>onUjJy</t>
  </si>
  <si>
    <t>Nagoya</t>
  </si>
  <si>
    <t>+81083287153</t>
  </si>
  <si>
    <t>olivia.green77@hotmail.com</t>
  </si>
  <si>
    <t>TpVveP</t>
  </si>
  <si>
    <t>J0n4iB</t>
  </si>
  <si>
    <t>ggCk4O</t>
  </si>
  <si>
    <t>t5LT2P</t>
  </si>
  <si>
    <t>s114gW</t>
  </si>
  <si>
    <t>vUHvX5</t>
  </si>
  <si>
    <t>sciWh4</t>
  </si>
  <si>
    <t>HgQ3Ua</t>
  </si>
  <si>
    <t>YbcH76</t>
  </si>
  <si>
    <t>2023:03</t>
  </si>
  <si>
    <t>1hnuM2</t>
  </si>
  <si>
    <t>Carol</t>
  </si>
  <si>
    <t>Calgary</t>
  </si>
  <si>
    <t>R5WQMw</t>
  </si>
  <si>
    <t>+1079777813</t>
  </si>
  <si>
    <t>carol.williams58@outlook.com</t>
  </si>
  <si>
    <t>YbLuP5</t>
  </si>
  <si>
    <t>wS9qx5</t>
  </si>
  <si>
    <t>SKD8fT</t>
  </si>
  <si>
    <t>MVQm4M</t>
  </si>
  <si>
    <t>a8tdBE</t>
  </si>
  <si>
    <t>MJqI0j</t>
  </si>
  <si>
    <t>iDl66U</t>
  </si>
  <si>
    <t>XOGWBq</t>
  </si>
  <si>
    <t>p58OPH</t>
  </si>
  <si>
    <t>Kfw0AT</t>
  </si>
  <si>
    <t>ZBKKCR</t>
  </si>
  <si>
    <t>MsoJKr</t>
  </si>
  <si>
    <t>Smith</t>
  </si>
  <si>
    <t>Sapporo</t>
  </si>
  <si>
    <t>+81525410119</t>
  </si>
  <si>
    <t>patricia.smith23@outlook.com</t>
  </si>
  <si>
    <t>UHXwey</t>
  </si>
  <si>
    <t>9c6d6g</t>
  </si>
  <si>
    <t>azDnKf</t>
  </si>
  <si>
    <t>TsCFyF</t>
  </si>
  <si>
    <t>RlqKcX</t>
  </si>
  <si>
    <t>I0nG5N</t>
  </si>
  <si>
    <t>IIhaKH</t>
  </si>
  <si>
    <t>Bm6AAf</t>
  </si>
  <si>
    <t>pLNyi2</t>
  </si>
  <si>
    <t>OUaedm</t>
  </si>
  <si>
    <t>Alejandro</t>
  </si>
  <si>
    <t>Nelson</t>
  </si>
  <si>
    <t>+55574617459</t>
  </si>
  <si>
    <t>l1fXWT</t>
  </si>
  <si>
    <t>alejandro.nelson28@outlook.com</t>
  </si>
  <si>
    <t>vivHyW</t>
  </si>
  <si>
    <t>6teTT5</t>
  </si>
  <si>
    <t>y8xtIA</t>
  </si>
  <si>
    <t>EcqYmp</t>
  </si>
  <si>
    <t>AOqde6</t>
  </si>
  <si>
    <t>6PnZQ8</t>
  </si>
  <si>
    <t>DFQ8oF</t>
  </si>
  <si>
    <t>gTOmWw</t>
  </si>
  <si>
    <t>2020:03</t>
  </si>
  <si>
    <t>lnZTV1</t>
  </si>
  <si>
    <t>Ashley</t>
  </si>
  <si>
    <t>Ramirez</t>
  </si>
  <si>
    <t>This report shows that customers without a discount generate the highest average revenue per customer, 
while customers with large discounts generate the lowest. 
This suggests that larger discounts may reduce revenue per customer.</t>
  </si>
  <si>
    <t>+33477268613</t>
  </si>
  <si>
    <t>JPpUT1</t>
  </si>
  <si>
    <t>ashley.ramirez24@gmail.com</t>
  </si>
  <si>
    <t>L0xvNK</t>
  </si>
  <si>
    <t>ISjs8J</t>
  </si>
  <si>
    <t>5LOJDf</t>
  </si>
  <si>
    <t>Of4Ruc</t>
  </si>
  <si>
    <t>CYLDi7</t>
  </si>
  <si>
    <t>9WoYKv</t>
  </si>
  <si>
    <t>yxHBO1</t>
  </si>
  <si>
    <t>fKg3ti</t>
  </si>
  <si>
    <t>DrVfIS</t>
  </si>
  <si>
    <t>bEJWBs</t>
  </si>
  <si>
    <t>pyuk3Y</t>
  </si>
  <si>
    <t>dM8EGx</t>
  </si>
  <si>
    <t>ls9rBI</t>
  </si>
  <si>
    <t>2026:04</t>
  </si>
  <si>
    <t>eO6eJu</t>
  </si>
  <si>
    <t>David</t>
  </si>
  <si>
    <t>+33065174193</t>
  </si>
  <si>
    <t>sinUTa</t>
  </si>
  <si>
    <t>david.anderson74@gmail.com</t>
  </si>
  <si>
    <t>YUbA4g</t>
  </si>
  <si>
    <t>gzTkr0</t>
  </si>
  <si>
    <t>uckylh</t>
  </si>
  <si>
    <t>g8joYv</t>
  </si>
  <si>
    <t>LsuBUO</t>
  </si>
  <si>
    <t>SkfDDa</t>
  </si>
  <si>
    <t>sqHoTh</t>
  </si>
  <si>
    <t>ORIY37</t>
  </si>
  <si>
    <t>YSyYUJ</t>
  </si>
  <si>
    <t>P7tMrn</t>
  </si>
  <si>
    <t>T2yGHv</t>
  </si>
  <si>
    <t>QFNLXT</t>
  </si>
  <si>
    <t>RxuaiU</t>
  </si>
  <si>
    <t>zB4As2</t>
  </si>
  <si>
    <t>kwV4gc</t>
  </si>
  <si>
    <t>D7WWJS</t>
  </si>
  <si>
    <t>X4kbJm</t>
  </si>
  <si>
    <t>dz19aL</t>
  </si>
  <si>
    <t>TP8a7j</t>
  </si>
  <si>
    <t>xEUemM</t>
  </si>
  <si>
    <t>VRaC6B</t>
  </si>
  <si>
    <t>3yz9tc</t>
  </si>
  <si>
    <t>KbwXYn</t>
  </si>
  <si>
    <t>nxOoQQ</t>
  </si>
  <si>
    <t>SBm8jd</t>
  </si>
  <si>
    <t>cl9Gmy</t>
  </si>
  <si>
    <t>wruJkX</t>
  </si>
  <si>
    <t>yxcLBP</t>
  </si>
  <si>
    <t>CV7k62</t>
  </si>
  <si>
    <t>If8qQq</t>
  </si>
  <si>
    <t>87gYET</t>
  </si>
  <si>
    <t>GGKF9D</t>
  </si>
  <si>
    <t>5ylsn1</t>
  </si>
  <si>
    <t>NPDs44</t>
  </si>
  <si>
    <t>3DtUwM</t>
  </si>
  <si>
    <t>UfBgX9</t>
  </si>
  <si>
    <t>sqp8XO</t>
  </si>
  <si>
    <t>kr3QIu</t>
  </si>
  <si>
    <t>v80N6Y</t>
  </si>
  <si>
    <t>VSNQLl</t>
  </si>
  <si>
    <t>PM01rM</t>
  </si>
  <si>
    <t>3FMUPr</t>
  </si>
  <si>
    <t>vf3GIt</t>
  </si>
  <si>
    <t>LI3YPU</t>
  </si>
  <si>
    <t>v2j1T2</t>
  </si>
  <si>
    <t>Od12tU</t>
  </si>
  <si>
    <t>IMx5kM</t>
  </si>
  <si>
    <t>Zey7zh</t>
  </si>
  <si>
    <t>3LLMxn</t>
  </si>
  <si>
    <t>7rruFh</t>
  </si>
  <si>
    <t>lb04bQ</t>
  </si>
  <si>
    <t>KFAQRj</t>
  </si>
  <si>
    <t>j1FuUP</t>
  </si>
  <si>
    <t>WTBG2p</t>
  </si>
  <si>
    <t>YUZusQ</t>
  </si>
  <si>
    <t>K9xyJY</t>
  </si>
  <si>
    <t>FJt7Gw</t>
  </si>
  <si>
    <t>LFVuyC</t>
  </si>
  <si>
    <t>pq4KTB</t>
  </si>
  <si>
    <t>8qKc3m</t>
  </si>
  <si>
    <t>lV9ClI</t>
  </si>
  <si>
    <t>oAXYDb</t>
  </si>
  <si>
    <t>De3SF3</t>
  </si>
  <si>
    <t>W3JJ4f</t>
  </si>
  <si>
    <t>+1070930455</t>
  </si>
  <si>
    <t>xJdQ64</t>
  </si>
  <si>
    <t>ryan.harris88@gmail.com</t>
  </si>
  <si>
    <t>tUhtue</t>
  </si>
  <si>
    <t>8ppY5Q</t>
  </si>
  <si>
    <t>SmH1hp</t>
  </si>
  <si>
    <t>1jygur</t>
  </si>
  <si>
    <t>UA3ho4</t>
  </si>
  <si>
    <t>xb8Ms0</t>
  </si>
  <si>
    <t>vFQ1QA</t>
  </si>
  <si>
    <t>rlKNuz</t>
  </si>
  <si>
    <t>Qi7SVE</t>
  </si>
  <si>
    <t>zKG5mS</t>
  </si>
  <si>
    <t>zc5xJm</t>
  </si>
  <si>
    <t>JQJehe</t>
  </si>
  <si>
    <t>w8EG0W</t>
  </si>
  <si>
    <t>EMlsl2</t>
  </si>
  <si>
    <t>IPRjAl</t>
  </si>
  <si>
    <t>fMTgzg</t>
  </si>
  <si>
    <t>ktplPs</t>
  </si>
  <si>
    <t>4oaDoo</t>
  </si>
  <si>
    <t>Vct3k4</t>
  </si>
  <si>
    <t>WI2OpV</t>
  </si>
  <si>
    <t>TtWB9E</t>
  </si>
  <si>
    <t>rCdrIE</t>
  </si>
  <si>
    <t>RMXWfA</t>
  </si>
  <si>
    <t>tBMsNt</t>
  </si>
  <si>
    <t>2025:05</t>
  </si>
  <si>
    <t>VUAsHx</t>
  </si>
  <si>
    <t>Emily</t>
  </si>
  <si>
    <t>DIcj4b</t>
  </si>
  <si>
    <t>+380263215393</t>
  </si>
  <si>
    <t>emily.brown86@gmail.com</t>
  </si>
  <si>
    <t>KgtVei</t>
  </si>
  <si>
    <t>dwaiY7</t>
  </si>
  <si>
    <t>5HYtqz</t>
  </si>
  <si>
    <t>1L1jUL</t>
  </si>
  <si>
    <t>oWDG7J</t>
  </si>
  <si>
    <t>b6p4zP</t>
  </si>
  <si>
    <t>pIfuZb</t>
  </si>
  <si>
    <t>yMeSz7</t>
  </si>
  <si>
    <t>gGB5oz</t>
  </si>
  <si>
    <t>2020:08</t>
  </si>
  <si>
    <t>ROsfd8</t>
  </si>
  <si>
    <t>Salvador</t>
  </si>
  <si>
    <t>+55358855720</t>
  </si>
  <si>
    <t>Bb5D66</t>
  </si>
  <si>
    <t>carol.ramirez69@proton.me</t>
  </si>
  <si>
    <t>y60Vue</t>
  </si>
  <si>
    <t>X1tRGi</t>
  </si>
  <si>
    <t>PN9okf</t>
  </si>
  <si>
    <t>VgatAc</t>
  </si>
  <si>
    <t>PAyJK5</t>
  </si>
  <si>
    <t>QMAbpy</t>
  </si>
  <si>
    <t>kUXdnf</t>
  </si>
  <si>
    <t>i8L2tf</t>
  </si>
  <si>
    <t>E5UKGV</t>
  </si>
  <si>
    <t>FO2WlM</t>
  </si>
  <si>
    <t>+81113516615</t>
  </si>
  <si>
    <t>donna.anderson66@hotmail.com</t>
  </si>
  <si>
    <t>3eXdI6</t>
  </si>
  <si>
    <t>gU5gKE</t>
  </si>
  <si>
    <t>JE17O9</t>
  </si>
  <si>
    <t>H4y0EF</t>
  </si>
  <si>
    <t>E2DIAU</t>
  </si>
  <si>
    <t>xDpkhU</t>
  </si>
  <si>
    <t>H2XvjO</t>
  </si>
  <si>
    <t>vBecmd</t>
  </si>
  <si>
    <t>uZkTfW</t>
  </si>
  <si>
    <t>Joshua</t>
  </si>
  <si>
    <t>Kyoto</t>
  </si>
  <si>
    <t>+81630175421</t>
  </si>
  <si>
    <t>K6G6yZ</t>
  </si>
  <si>
    <t>joshua.wright25@outlook.com</t>
  </si>
  <si>
    <t>eZN23K</t>
  </si>
  <si>
    <t>To6vHA</t>
  </si>
  <si>
    <t>lblz7J</t>
  </si>
  <si>
    <t>2e5EGv</t>
  </si>
  <si>
    <t>YMAAcv</t>
  </si>
  <si>
    <t>xT1jfH</t>
  </si>
  <si>
    <t>SReEaO</t>
  </si>
  <si>
    <t>y5KUpR</t>
  </si>
  <si>
    <t>ZmkqP2</t>
  </si>
  <si>
    <t>Rodriguez</t>
  </si>
  <si>
    <t>Vggv3H</t>
  </si>
  <si>
    <t>+1105488345</t>
  </si>
  <si>
    <t>amanda.rodriguez14@outlook.com</t>
  </si>
  <si>
    <t>v1F019</t>
  </si>
  <si>
    <t>eBsrdF</t>
  </si>
  <si>
    <t>bQTOaS</t>
  </si>
  <si>
    <t>GAq6e8</t>
  </si>
  <si>
    <t>0RtOd5</t>
  </si>
  <si>
    <t>BBQMm7</t>
  </si>
  <si>
    <t>hHi6lX</t>
  </si>
  <si>
    <t>5OM48m</t>
  </si>
  <si>
    <t>6uLBg0</t>
  </si>
  <si>
    <t>2022:01</t>
  </si>
  <si>
    <t>ZqTCRy</t>
  </si>
  <si>
    <t>+81544340872</t>
  </si>
  <si>
    <t>michael.wilson80@proton.me</t>
  </si>
  <si>
    <t>snP4m8</t>
  </si>
  <si>
    <t>rWsTqp</t>
  </si>
  <si>
    <t>HlWVnF</t>
  </si>
  <si>
    <t>t1Ux2P</t>
  </si>
  <si>
    <t>WUFbEK</t>
  </si>
  <si>
    <t>xxL8pc</t>
  </si>
  <si>
    <t>P0YMkF</t>
  </si>
  <si>
    <t>sVpXKM</t>
  </si>
  <si>
    <t>2024:12</t>
  </si>
  <si>
    <t>PUjRs9</t>
  </si>
  <si>
    <t>NBUt61</t>
  </si>
  <si>
    <t>Osaka</t>
  </si>
  <si>
    <t>+81129090539</t>
  </si>
  <si>
    <t>kenneth.thompson85@zoho.com</t>
  </si>
  <si>
    <t>NaqVkV</t>
  </si>
  <si>
    <t>yFRmPV</t>
  </si>
  <si>
    <t>urQ12M</t>
  </si>
  <si>
    <t>EtyFau</t>
  </si>
  <si>
    <t>d6rLtd</t>
  </si>
  <si>
    <t>LpDDNQ</t>
  </si>
  <si>
    <t>PFO8zq</t>
  </si>
  <si>
    <t>YBBFzm</t>
  </si>
  <si>
    <t>osEz7J</t>
  </si>
  <si>
    <t>jSqyok</t>
  </si>
  <si>
    <t>+55710809090</t>
  </si>
  <si>
    <t>oliver.lewis92@proton.me</t>
  </si>
  <si>
    <t>shaga8</t>
  </si>
  <si>
    <t>H73TO1</t>
  </si>
  <si>
    <t>RZYNS3</t>
  </si>
  <si>
    <t>kfaPkD</t>
  </si>
  <si>
    <t>JQsXLk</t>
  </si>
  <si>
    <t>FoMjKp</t>
  </si>
  <si>
    <t>h7e4He</t>
  </si>
  <si>
    <t>9LT6up</t>
  </si>
  <si>
    <t>3iaDul</t>
  </si>
  <si>
    <t>Valencia</t>
  </si>
  <si>
    <t>+34424241249</t>
  </si>
  <si>
    <t>sophia.jackson83@outlook.com</t>
  </si>
  <si>
    <t>zwOf6S</t>
  </si>
  <si>
    <t>JaR5UI</t>
  </si>
  <si>
    <t>o8k2fR</t>
  </si>
  <si>
    <t>9G81aS</t>
  </si>
  <si>
    <t>CkL6nS</t>
  </si>
  <si>
    <t>lRK4GI</t>
  </si>
  <si>
    <t>FGJIlq</t>
  </si>
  <si>
    <t>+81960078044</t>
  </si>
  <si>
    <t>mia.taylor59@icloud.com</t>
  </si>
  <si>
    <t>NoQ05m</t>
  </si>
  <si>
    <t>KwWLX5</t>
  </si>
  <si>
    <t>G55MH8</t>
  </si>
  <si>
    <t>lhCtFE</t>
  </si>
  <si>
    <t>eMddXA</t>
  </si>
  <si>
    <t>UIFwra</t>
  </si>
  <si>
    <t>y6DfpW</t>
  </si>
  <si>
    <t>Brisbane</t>
  </si>
  <si>
    <t>+61200169997</t>
  </si>
  <si>
    <t>gbW0vs</t>
  </si>
  <si>
    <t>ethan.harris44@hotmail.com</t>
  </si>
  <si>
    <t>ePmDCL</t>
  </si>
  <si>
    <t>QG2HnJ</t>
  </si>
  <si>
    <t>ydw7gF</t>
  </si>
  <si>
    <t>q8ssI5</t>
  </si>
  <si>
    <t>AJZ2dY</t>
  </si>
  <si>
    <t>FSy2gk</t>
  </si>
  <si>
    <t>UsbGSc</t>
  </si>
  <si>
    <t>Kyiv</t>
  </si>
  <si>
    <t>j7GTO5</t>
  </si>
  <si>
    <t>+380535226446</t>
  </si>
  <si>
    <t>david.harris50@yahoo.com</t>
  </si>
  <si>
    <t>qYTavO</t>
  </si>
  <si>
    <t>nwkyty</t>
  </si>
  <si>
    <t>5LABu6</t>
  </si>
  <si>
    <t>3kFDsC</t>
  </si>
  <si>
    <t>0nzah1</t>
  </si>
  <si>
    <t>d5GPD6</t>
  </si>
  <si>
    <t>+380735359567</t>
  </si>
  <si>
    <t>oliver.miller75@yahoo.com</t>
  </si>
  <si>
    <t>LW6Zcg</t>
  </si>
  <si>
    <t>P1cjPl</t>
  </si>
  <si>
    <t>dfNFca</t>
  </si>
  <si>
    <t>nrYHgM</t>
  </si>
  <si>
    <t>887VJx</t>
  </si>
  <si>
    <t>vHGVhk</t>
  </si>
  <si>
    <t>n4SbR2</t>
  </si>
  <si>
    <t>2023:02</t>
  </si>
  <si>
    <t>2GPqZf</t>
  </si>
  <si>
    <t>+380874001427</t>
  </si>
  <si>
    <t>william.king72@yahoo.com</t>
  </si>
  <si>
    <t>GVNM7A</t>
  </si>
  <si>
    <t>lK0Bvz</t>
  </si>
  <si>
    <t>xZZy3A</t>
  </si>
  <si>
    <t>EZ8poO</t>
  </si>
  <si>
    <t>grL21e</t>
  </si>
  <si>
    <t>vuntrV</t>
  </si>
  <si>
    <t>2025:09</t>
  </si>
  <si>
    <t>1bkA4T</t>
  </si>
  <si>
    <t>+1150133333</t>
  </si>
  <si>
    <t>ashley.young88@icloud.com</t>
  </si>
  <si>
    <t>lRYjAN</t>
  </si>
  <si>
    <t>uKUXdK</t>
  </si>
  <si>
    <t>Z1Blke</t>
  </si>
  <si>
    <t>sXAHmy</t>
  </si>
  <si>
    <t>dDNZk8</t>
  </si>
  <si>
    <t>4fPtFh</t>
  </si>
  <si>
    <t>OmRBgF</t>
  </si>
  <si>
    <t>+1090305241</t>
  </si>
  <si>
    <t>alejandro.thompson21@yahoo.com</t>
  </si>
  <si>
    <t>ljDfBF</t>
  </si>
  <si>
    <t>NqE40f</t>
  </si>
  <si>
    <t>f7ZJ69</t>
  </si>
  <si>
    <t>LHim4Q</t>
  </si>
  <si>
    <t>9qzycR</t>
  </si>
  <si>
    <t>5fxnJT</t>
  </si>
  <si>
    <t>QLRLaF</t>
  </si>
  <si>
    <t>TASK 06 — CUSTOMER VALUE BY SUBSCRIPTION PLAN</t>
  </si>
  <si>
    <t>+380515811126</t>
  </si>
  <si>
    <t>ashley.gonzalez20@proton.me</t>
  </si>
  <si>
    <t>hee5qd</t>
  </si>
  <si>
    <t>4cJ9PD</t>
  </si>
  <si>
    <t>Does the plan with the largest customer base also generate the highest revenue per customer?</t>
  </si>
  <si>
    <t>qAs0NT</t>
  </si>
  <si>
    <t>Plan name</t>
  </si>
  <si>
    <t>UMyzTn</t>
  </si>
  <si>
    <t>Total revenue</t>
  </si>
  <si>
    <t>zu7Mrj</t>
  </si>
  <si>
    <t>Avg revenue/Customer</t>
  </si>
  <si>
    <t>gchXO6</t>
  </si>
  <si>
    <t>2026:03</t>
  </si>
  <si>
    <t>0UM4b4</t>
  </si>
  <si>
    <t>+49735721240</t>
  </si>
  <si>
    <t>michael.young90@zoho.com</t>
  </si>
  <si>
    <t>APPN4f</t>
  </si>
  <si>
    <t>oNZ8tt</t>
  </si>
  <si>
    <t>PDa42h</t>
  </si>
  <si>
    <t>ffnV3Y</t>
  </si>
  <si>
    <t>O8LZhg</t>
  </si>
  <si>
    <t>fhNg3t</t>
  </si>
  <si>
    <t>2022:05</t>
  </si>
  <si>
    <t>Moore</t>
  </si>
  <si>
    <t>7Ykp0y</t>
  </si>
  <si>
    <t>Munich</t>
  </si>
  <si>
    <t>+49248149186</t>
  </si>
  <si>
    <t>ethan.moore38@outlook.com</t>
  </si>
  <si>
    <t>1kyIJa</t>
  </si>
  <si>
    <t>6MrfAi</t>
  </si>
  <si>
    <t>DV8YTo</t>
  </si>
  <si>
    <t>LBrkbW</t>
  </si>
  <si>
    <t>L1rRYw</t>
  </si>
  <si>
    <t>N3Mc47</t>
  </si>
  <si>
    <t>Daniel</t>
  </si>
  <si>
    <t>VwSFOA</t>
  </si>
  <si>
    <t>+1316995329</t>
  </si>
  <si>
    <t>daniel.rodriguez68@yahoo.com</t>
  </si>
  <si>
    <t>HWzKiq</t>
  </si>
  <si>
    <t>6j8d7e</t>
  </si>
  <si>
    <t>L02gYf</t>
  </si>
  <si>
    <t>k7ADr2</t>
  </si>
  <si>
    <t>gE3uJI</t>
  </si>
  <si>
    <t>ekUE6j</t>
  </si>
  <si>
    <t>pm5JQd</t>
  </si>
  <si>
    <t>Cardiff</t>
  </si>
  <si>
    <t>+44792962814</t>
  </si>
  <si>
    <t>santiago.carter38@outlook.com</t>
  </si>
  <si>
    <t>This report shows the number of customers, total revenue, and average revenue per customer for each subscription plan. 
We can see that the Residential plan generates the highest total revenue, while the Business plan has the highest 
average revenue per customer. This indicates that the Residential plan is the main revenue driver due to its large customer base, 
while Business customers generate more revenue individually.</t>
  </si>
  <si>
    <t>F4aSuZ</t>
  </si>
  <si>
    <t>Zq2Fjv</t>
  </si>
  <si>
    <t>jdD1tK</t>
  </si>
  <si>
    <t>yODt05</t>
  </si>
  <si>
    <t>yuIY1s</t>
  </si>
  <si>
    <t>wsgaI1</t>
  </si>
  <si>
    <t>Charles</t>
  </si>
  <si>
    <t>Seville</t>
  </si>
  <si>
    <t>XDDaZA</t>
  </si>
  <si>
    <t>+34576007124</t>
  </si>
  <si>
    <t>charles.johnson78@outlook.com</t>
  </si>
  <si>
    <t>VH3iEC</t>
  </si>
  <si>
    <t>rBptcN</t>
  </si>
  <si>
    <t>t3mjn0</t>
  </si>
  <si>
    <t>es0m9g</t>
  </si>
  <si>
    <t>GNdzSg</t>
  </si>
  <si>
    <t>EIIKtQ</t>
  </si>
  <si>
    <t>Martin</t>
  </si>
  <si>
    <t>+49719942151</t>
  </si>
  <si>
    <t>SwWXbM</t>
  </si>
  <si>
    <t>sophia.martin39@yahoo.com</t>
  </si>
  <si>
    <t>7UNOMG</t>
  </si>
  <si>
    <t>HRsYwP</t>
  </si>
  <si>
    <t>E56tUw</t>
  </si>
  <si>
    <t>pqrJKW</t>
  </si>
  <si>
    <t>24YnOc</t>
  </si>
  <si>
    <t>vyRNEa</t>
  </si>
  <si>
    <t>Melissa</t>
  </si>
  <si>
    <t>+81432590893</t>
  </si>
  <si>
    <t>melissa.hall24@yahoo.com</t>
  </si>
  <si>
    <t>tybB5T</t>
  </si>
  <si>
    <t>6f9bus</t>
  </si>
  <si>
    <t>IuIQ6M</t>
  </si>
  <si>
    <t>V7kKO8</t>
  </si>
  <si>
    <t>GxNqLo</t>
  </si>
  <si>
    <t>MFifoc</t>
  </si>
  <si>
    <t>E86PWt</t>
  </si>
  <si>
    <t>fEPFbJ</t>
  </si>
  <si>
    <t>+81318060597</t>
  </si>
  <si>
    <t>laura.thompson38@yahoo.com</t>
  </si>
  <si>
    <t>m8Uiu7</t>
  </si>
  <si>
    <t>qcZntu</t>
  </si>
  <si>
    <t>5N5xTF</t>
  </si>
  <si>
    <t>NWhsAf</t>
  </si>
  <si>
    <t>H0A2TV</t>
  </si>
  <si>
    <t>U0wnqd</t>
  </si>
  <si>
    <t>uSvG6T</t>
  </si>
  <si>
    <t>Glasgow</t>
  </si>
  <si>
    <t>+44351772202</t>
  </si>
  <si>
    <t>amanda.johnson34@zoho.com</t>
  </si>
  <si>
    <t>AutliY</t>
  </si>
  <si>
    <t>50OXir</t>
  </si>
  <si>
    <t>1u8jiE</t>
  </si>
  <si>
    <t>VFCBB1</t>
  </si>
  <si>
    <t>9vnfJP</t>
  </si>
  <si>
    <t>DKXP6e</t>
  </si>
  <si>
    <t>2021:07</t>
  </si>
  <si>
    <t>FXX0gC</t>
  </si>
  <si>
    <t>Liverpool</t>
  </si>
  <si>
    <t>+44289867075</t>
  </si>
  <si>
    <t>thomas.williams90@zoho.com</t>
  </si>
  <si>
    <t>9aSYeh</t>
  </si>
  <si>
    <t>SGntWf</t>
  </si>
  <si>
    <t>1MD3Sh</t>
  </si>
  <si>
    <t>BaxxF2</t>
  </si>
  <si>
    <t>Okj5Yw</t>
  </si>
  <si>
    <t>004CU3</t>
  </si>
  <si>
    <t>oie0gV</t>
  </si>
  <si>
    <t>+81698558975</t>
  </si>
  <si>
    <t>7YbwcY</t>
  </si>
  <si>
    <t>margaret.smith67@outlook.com</t>
  </si>
  <si>
    <t>yRuiu7</t>
  </si>
  <si>
    <t>5xj2Gp</t>
  </si>
  <si>
    <t>Occ4x1</t>
  </si>
  <si>
    <t>IJvHgW</t>
  </si>
  <si>
    <t>Es6erE</t>
  </si>
  <si>
    <t>EgCL8s</t>
  </si>
  <si>
    <t>OpzEHH</t>
  </si>
  <si>
    <t>bnL8IH</t>
  </si>
  <si>
    <t>FNsqrv</t>
  </si>
  <si>
    <t>Alexander</t>
  </si>
  <si>
    <t>KBooPs</t>
  </si>
  <si>
    <t>+33709193651</t>
  </si>
  <si>
    <t>alexander.torres11@zoho.com</t>
  </si>
  <si>
    <t>0gHy7K</t>
  </si>
  <si>
    <t>6kamnb</t>
  </si>
  <si>
    <t>edEbj0</t>
  </si>
  <si>
    <t>kUxZAp</t>
  </si>
  <si>
    <t>2arlU3</t>
  </si>
  <si>
    <t>E9fVW9</t>
  </si>
  <si>
    <t>uZDjqt</t>
  </si>
  <si>
    <t>4pjYUg</t>
  </si>
  <si>
    <t>Murcia</t>
  </si>
  <si>
    <t>wuF1FS</t>
  </si>
  <si>
    <t>+34687161602</t>
  </si>
  <si>
    <t>betty.rodriguez11@zoho.com</t>
  </si>
  <si>
    <t>1C5ner</t>
  </si>
  <si>
    <t>PMT37b</t>
  </si>
  <si>
    <t>xxHPDl</t>
  </si>
  <si>
    <t>cYVAZ2</t>
  </si>
  <si>
    <t>NfEukj</t>
  </si>
  <si>
    <t>zoX67n</t>
  </si>
  <si>
    <t>2024:06</t>
  </si>
  <si>
    <t>ViOPb7</t>
  </si>
  <si>
    <t>+34990053879</t>
  </si>
  <si>
    <t>christopher.thomas53@gmail.com</t>
  </si>
  <si>
    <t>lv2gry</t>
  </si>
  <si>
    <t>1NgrJ4</t>
  </si>
  <si>
    <t>P3jf4W</t>
  </si>
  <si>
    <t>gvXmhA</t>
  </si>
  <si>
    <t>zcfsYh</t>
  </si>
  <si>
    <t>9L2501</t>
  </si>
  <si>
    <t>2024:04</t>
  </si>
  <si>
    <t>Rebecca</t>
  </si>
  <si>
    <t>Perez</t>
  </si>
  <si>
    <t>9MXRRG</t>
  </si>
  <si>
    <t>+34143941500</t>
  </si>
  <si>
    <t>rebecca.perez46@hotmail.com</t>
  </si>
  <si>
    <t>61xpjr</t>
  </si>
  <si>
    <t>I1IRXS</t>
  </si>
  <si>
    <t>eh5Fac</t>
  </si>
  <si>
    <t>CiHqfn</t>
  </si>
  <si>
    <t>J1UbAU</t>
  </si>
  <si>
    <t>bfIGCb</t>
  </si>
  <si>
    <t>ho2E7K</t>
  </si>
  <si>
    <t>John</t>
  </si>
  <si>
    <t>Hc72Lp</t>
  </si>
  <si>
    <t>+380391529628</t>
  </si>
  <si>
    <t>john.king12@outlook.com</t>
  </si>
  <si>
    <t>rsLAWv</t>
  </si>
  <si>
    <t>qrCCwq</t>
  </si>
  <si>
    <t>0XNCsW</t>
  </si>
  <si>
    <t>JZLLcB</t>
  </si>
  <si>
    <t>WJPFGt</t>
  </si>
  <si>
    <t>w5NjuJ</t>
  </si>
  <si>
    <t>qZKIDR</t>
  </si>
  <si>
    <t>Richard</t>
  </si>
  <si>
    <t>w4wM4w</t>
  </si>
  <si>
    <t>+1738258171</t>
  </si>
  <si>
    <t>richard.carter14@zoho.com</t>
  </si>
  <si>
    <t>JwtAap</t>
  </si>
  <si>
    <t>BovCzf</t>
  </si>
  <si>
    <t>G5xMJC</t>
  </si>
  <si>
    <t>Afyz4m</t>
  </si>
  <si>
    <t>uz66IC</t>
  </si>
  <si>
    <t>63gWsq</t>
  </si>
  <si>
    <t>d1jMVf</t>
  </si>
  <si>
    <t>GEx3v4</t>
  </si>
  <si>
    <t>Mitchell</t>
  </si>
  <si>
    <t>+380625088003</t>
  </si>
  <si>
    <t>karen.mitchell22@gmail.com</t>
  </si>
  <si>
    <t>jZrMcx</t>
  </si>
  <si>
    <t>VH3o8J</t>
  </si>
  <si>
    <t>TvfNMK</t>
  </si>
  <si>
    <t>ARhsG0</t>
  </si>
  <si>
    <t>BkZBtL</t>
  </si>
  <si>
    <t>OC7Ka8</t>
  </si>
  <si>
    <t>2024:08</t>
  </si>
  <si>
    <t>6lLunN</t>
  </si>
  <si>
    <t>Valentina</t>
  </si>
  <si>
    <t>+34626104846</t>
  </si>
  <si>
    <t>valentina.martin64@proton.me</t>
  </si>
  <si>
    <t>FwFvv0</t>
  </si>
  <si>
    <t>hjpEAg</t>
  </si>
  <si>
    <t>RSEqy5</t>
  </si>
  <si>
    <t>WphJeV</t>
  </si>
  <si>
    <t>yLJ6AM</t>
  </si>
  <si>
    <t>OnokNV</t>
  </si>
  <si>
    <t>4DxerE</t>
  </si>
  <si>
    <t>+44777212381</t>
  </si>
  <si>
    <t>amanda.gonzalez20@outlook.com</t>
  </si>
  <si>
    <t>HnoimH</t>
  </si>
  <si>
    <t>VLpC3Y</t>
  </si>
  <si>
    <t>aOpRti</t>
  </si>
  <si>
    <t>ntJ6v6</t>
  </si>
  <si>
    <t>opNv2t</t>
  </si>
  <si>
    <t>8JIWct</t>
  </si>
  <si>
    <t>acNOMw</t>
  </si>
  <si>
    <t>+55189490698</t>
  </si>
  <si>
    <t>uDro6X</t>
  </si>
  <si>
    <t>mary.walker43@icloud.com</t>
  </si>
  <si>
    <t>Lgz9sm</t>
  </si>
  <si>
    <t>SoiAy5</t>
  </si>
  <si>
    <t>5CHRrG</t>
  </si>
  <si>
    <t>3jOQBb</t>
  </si>
  <si>
    <t>nVNdLD</t>
  </si>
  <si>
    <t>QYSywl</t>
  </si>
  <si>
    <t>2022:06</t>
  </si>
  <si>
    <t>OyCfR9</t>
  </si>
  <si>
    <t>+55700747837</t>
  </si>
  <si>
    <t>ava.wilson72@yahoo.com</t>
  </si>
  <si>
    <t>ObaWou</t>
  </si>
  <si>
    <t>8TCece</t>
  </si>
  <si>
    <t>0XqjIH</t>
  </si>
  <si>
    <t>VXtd9b</t>
  </si>
  <si>
    <t>Zr8a5D</t>
  </si>
  <si>
    <t>jID86Y</t>
  </si>
  <si>
    <t>fNTilS</t>
  </si>
  <si>
    <t>+380545408765</t>
  </si>
  <si>
    <t>sofia.white10@yahoo.com</t>
  </si>
  <si>
    <t>1Ajddi</t>
  </si>
  <si>
    <t>OaUVgA</t>
  </si>
  <si>
    <t>ojCcrs</t>
  </si>
  <si>
    <t>cV4RQC</t>
  </si>
  <si>
    <t>KIuhvP</t>
  </si>
  <si>
    <t>ADSgwn</t>
  </si>
  <si>
    <t>4A9p6F</t>
  </si>
  <si>
    <t>+61688951286</t>
  </si>
  <si>
    <t>daniel.baker39@zoho.com</t>
  </si>
  <si>
    <t>oO3Oml</t>
  </si>
  <si>
    <t>2oL74S</t>
  </si>
  <si>
    <t>pIt5M7</t>
  </si>
  <si>
    <t>FTvNKt</t>
  </si>
  <si>
    <t>r418yL</t>
  </si>
  <si>
    <t>0jSvoR</t>
  </si>
  <si>
    <t>GsyQIs</t>
  </si>
  <si>
    <t>2023:04</t>
  </si>
  <si>
    <t>Los Angeles</t>
  </si>
  <si>
    <t>+1228103334</t>
  </si>
  <si>
    <t>4lKNEf</t>
  </si>
  <si>
    <t>michelle.jones63@gmail.com</t>
  </si>
  <si>
    <t>2FBijd</t>
  </si>
  <si>
    <t>OWOU6m</t>
  </si>
  <si>
    <t>fVigvX</t>
  </si>
  <si>
    <t>GVGASU</t>
  </si>
  <si>
    <t>pquuah</t>
  </si>
  <si>
    <t>mMQbHq</t>
  </si>
  <si>
    <t>2024:07</t>
  </si>
  <si>
    <t>hxKlJb</t>
  </si>
  <si>
    <t>+49315268986</t>
  </si>
  <si>
    <t>jessica.young82@gmail.com</t>
  </si>
  <si>
    <t>4s6A8v</t>
  </si>
  <si>
    <t>mjH1oX</t>
  </si>
  <si>
    <t>eOvGQY</t>
  </si>
  <si>
    <t>56WPHD</t>
  </si>
  <si>
    <t>o66lwm</t>
  </si>
  <si>
    <t>DDBRts</t>
  </si>
  <si>
    <t>Kimberly</t>
  </si>
  <si>
    <t>Recife</t>
  </si>
  <si>
    <t>UkdIMH</t>
  </si>
  <si>
    <t>+55098385251</t>
  </si>
  <si>
    <t>kimberly.harris90@gmail.com</t>
  </si>
  <si>
    <t>iLc5Vl</t>
  </si>
  <si>
    <t>CVvZaW</t>
  </si>
  <si>
    <t>nAqnPu</t>
  </si>
  <si>
    <t>75FNUs</t>
  </si>
  <si>
    <t>ZmzbNB</t>
  </si>
  <si>
    <t>y6Au0Q</t>
  </si>
  <si>
    <t>ZP0x2c</t>
  </si>
  <si>
    <t>5obRlB</t>
  </si>
  <si>
    <t>uzUEHG</t>
  </si>
  <si>
    <t>9oJQR8</t>
  </si>
  <si>
    <t>P3skqp</t>
  </si>
  <si>
    <t>Leipzig</t>
  </si>
  <si>
    <t>+49973657533</t>
  </si>
  <si>
    <t>jessica.martinez64@icloud.com</t>
  </si>
  <si>
    <t>EtHfet</t>
  </si>
  <si>
    <t>KNmnzu</t>
  </si>
  <si>
    <t>bC8h0T</t>
  </si>
  <si>
    <t>sClbYC</t>
  </si>
  <si>
    <t>h6xibU</t>
  </si>
  <si>
    <t>uIRRzV</t>
  </si>
  <si>
    <t>hdre10</t>
  </si>
  <si>
    <t>+1842679532</t>
  </si>
  <si>
    <t>daniel.scott50@hotmail.com</t>
  </si>
  <si>
    <t>YLyc1b</t>
  </si>
  <si>
    <t>xjC6y4</t>
  </si>
  <si>
    <t>lepXHq</t>
  </si>
  <si>
    <t>2wvF4O</t>
  </si>
  <si>
    <t>u4OWzR</t>
  </si>
  <si>
    <t>BP5Kxg</t>
  </si>
  <si>
    <t>uqbk1M</t>
  </si>
  <si>
    <t>f5JaPd</t>
  </si>
  <si>
    <t>New York</t>
  </si>
  <si>
    <t>+1143298975</t>
  </si>
  <si>
    <t>emma.hernandez40@hotmail.com</t>
  </si>
  <si>
    <t>IoM5rY</t>
  </si>
  <si>
    <t>CeRUxU</t>
  </si>
  <si>
    <t>tJQmiI</t>
  </si>
  <si>
    <t>792mOt</t>
  </si>
  <si>
    <t>jkuRv6</t>
  </si>
  <si>
    <t>3YP6ye</t>
  </si>
  <si>
    <t>dMBKjS</t>
  </si>
  <si>
    <t>N1Zsoq</t>
  </si>
  <si>
    <t>+33930403843</t>
  </si>
  <si>
    <t>andrew.clark73@hotmail.com</t>
  </si>
  <si>
    <t>xcmlic</t>
  </si>
  <si>
    <t>HNRlVi</t>
  </si>
  <si>
    <t>Slrm7L</t>
  </si>
  <si>
    <t>Zi2mEg</t>
  </si>
  <si>
    <t>Qe1hba</t>
  </si>
  <si>
    <t>grUYSz</t>
  </si>
  <si>
    <t>umi2yO</t>
  </si>
  <si>
    <t>2026:06</t>
  </si>
  <si>
    <t>koFh3q</t>
  </si>
  <si>
    <t>Houston</t>
  </si>
  <si>
    <t>+1010748761</t>
  </si>
  <si>
    <t>EkZrN0</t>
  </si>
  <si>
    <t>charles.campbell21@zoho.com</t>
  </si>
  <si>
    <t>3cP4vW</t>
  </si>
  <si>
    <t>0qglq8</t>
  </si>
  <si>
    <t>WLpJaf</t>
  </si>
  <si>
    <t>cuOcKZ</t>
  </si>
  <si>
    <t>5nKLDY</t>
  </si>
  <si>
    <t>4r2vFP</t>
  </si>
  <si>
    <t>FKvnZc</t>
  </si>
  <si>
    <t>pNF3ug</t>
  </si>
  <si>
    <t>CYSb8i</t>
  </si>
  <si>
    <t>f9gD81</t>
  </si>
  <si>
    <t>4I8ct1</t>
  </si>
  <si>
    <t>diVoow</t>
  </si>
  <si>
    <t>fGcn13</t>
  </si>
  <si>
    <t>Málaga</t>
  </si>
  <si>
    <t>+34308845015</t>
  </si>
  <si>
    <t>linda.torres56@outlook.com</t>
  </si>
  <si>
    <t>rQUzWD</t>
  </si>
  <si>
    <t>Q1vtqS</t>
  </si>
  <si>
    <t>PEmsrx</t>
  </si>
  <si>
    <t>XKkS2N</t>
  </si>
  <si>
    <t>KVEgwj</t>
  </si>
  <si>
    <t>PjUAoX</t>
  </si>
  <si>
    <t>WCFRzV</t>
  </si>
  <si>
    <t>UGmgrr</t>
  </si>
  <si>
    <t>NFytLC</t>
  </si>
  <si>
    <t>Xvkcye</t>
  </si>
  <si>
    <t>Z5BpBy</t>
  </si>
  <si>
    <t>ejLAUO</t>
  </si>
  <si>
    <t>CNwqlR</t>
  </si>
  <si>
    <t>OQBmNm</t>
  </si>
  <si>
    <t>Fortaleza</t>
  </si>
  <si>
    <t>nmy4Bv</t>
  </si>
  <si>
    <t>+55746796973</t>
  </si>
  <si>
    <t>laura.campbell61@outlook.com</t>
  </si>
  <si>
    <t>8gFFDs</t>
  </si>
  <si>
    <t>DkxHVp</t>
  </si>
  <si>
    <t>TdimuP</t>
  </si>
  <si>
    <t>HfgqkW</t>
  </si>
  <si>
    <t>SefOMo</t>
  </si>
  <si>
    <t>RMIQX1</t>
  </si>
  <si>
    <t>afyHoN</t>
  </si>
  <si>
    <t>QeUIwH</t>
  </si>
  <si>
    <t>YLrylU</t>
  </si>
  <si>
    <t>+81270332497</t>
  </si>
  <si>
    <t>sofia.gonzalez73@zoho.com</t>
  </si>
  <si>
    <t>RF19fg</t>
  </si>
  <si>
    <t>bTzED1</t>
  </si>
  <si>
    <t>If5rjw</t>
  </si>
  <si>
    <t>awuozb</t>
  </si>
  <si>
    <t>BT7rH4</t>
  </si>
  <si>
    <t>ytdaVV</t>
  </si>
  <si>
    <t>pTZzf1</t>
  </si>
  <si>
    <t>MS6hwW</t>
  </si>
  <si>
    <t>O7llmI</t>
  </si>
  <si>
    <t>bE0Xff</t>
  </si>
  <si>
    <t>NAxvpC</t>
  </si>
  <si>
    <t>+1623422811</t>
  </si>
  <si>
    <t>emily.thompson51@zoho.com</t>
  </si>
  <si>
    <t>hxMbca</t>
  </si>
  <si>
    <t>bCteaI</t>
  </si>
  <si>
    <t>EMZLxR</t>
  </si>
  <si>
    <t>MODzl9</t>
  </si>
  <si>
    <t>iZCShW</t>
  </si>
  <si>
    <t>gCRS3i</t>
  </si>
  <si>
    <t>gBVsGt</t>
  </si>
  <si>
    <t>XAw0J3</t>
  </si>
  <si>
    <t>Th15tD</t>
  </si>
  <si>
    <t>ExJHBe</t>
  </si>
  <si>
    <t>+55044186022</t>
  </si>
  <si>
    <t>jason.williams60@hotmail.com</t>
  </si>
  <si>
    <t>9Z850k</t>
  </si>
  <si>
    <t>TuzXs9</t>
  </si>
  <si>
    <t>iK7gfY</t>
  </si>
  <si>
    <t>TASK 07 — DISCOUNT EFFECTIVENESS</t>
  </si>
  <si>
    <t>aY0vDa</t>
  </si>
  <si>
    <t>QOsCx6</t>
  </si>
  <si>
    <t>W3RmuT</t>
  </si>
  <si>
    <t>hnTCcK</t>
  </si>
  <si>
    <t>Xpfe2K</t>
  </si>
  <si>
    <t>Are large discounts beneficial for the business?</t>
  </si>
  <si>
    <t>nB1E5a</t>
  </si>
  <si>
    <t>Saitama</t>
  </si>
  <si>
    <t>N21Ad0</t>
  </si>
  <si>
    <t>+81086035205</t>
  </si>
  <si>
    <t>sharon.johnson83@yahoo.com</t>
  </si>
  <si>
    <t>IaobJO</t>
  </si>
  <si>
    <t>x9qo4y</t>
  </si>
  <si>
    <t>HSG9g7</t>
  </si>
  <si>
    <t>aMOfTf</t>
  </si>
  <si>
    <t>kUOwKd</t>
  </si>
  <si>
    <t>trcdIF</t>
  </si>
  <si>
    <t>SvSIC7</t>
  </si>
  <si>
    <t>The marketing team wants to understand whether larger discounts generate enough additional 
revenue through customer volume to compensate for lower revenue per customer.</t>
  </si>
  <si>
    <t>hMNEcU</t>
  </si>
  <si>
    <t>jZlUAI</t>
  </si>
  <si>
    <t>ltn3Wd</t>
  </si>
  <si>
    <t>+33074684193</t>
  </si>
  <si>
    <t>xjW6i4</t>
  </si>
  <si>
    <t>edward.garcia52@hotmail.com</t>
  </si>
  <si>
    <t>hYSoiN</t>
  </si>
  <si>
    <t>Revenue Share %</t>
  </si>
  <si>
    <t>2sSmev</t>
  </si>
  <si>
    <t>TJXmLv</t>
  </si>
  <si>
    <t>dI2FOB</t>
  </si>
  <si>
    <t>VVpsNU</t>
  </si>
  <si>
    <t>i1F0pg</t>
  </si>
  <si>
    <t>0Ml2NX</t>
  </si>
  <si>
    <t>YTCYCb</t>
  </si>
  <si>
    <t>H8wylh</t>
  </si>
  <si>
    <t>Dallas</t>
  </si>
  <si>
    <t>+1664042507</t>
  </si>
  <si>
    <t>yOphTE</t>
  </si>
  <si>
    <t>dorothy.green20@hotmail.com</t>
  </si>
  <si>
    <t>Gtg4jU</t>
  </si>
  <si>
    <t>7UwTkp</t>
  </si>
  <si>
    <t>WqaXtA</t>
  </si>
  <si>
    <t>jMUeXT</t>
  </si>
  <si>
    <t>PW2CbD</t>
  </si>
  <si>
    <t>puB0tU</t>
  </si>
  <si>
    <t>hTMkYK</t>
  </si>
  <si>
    <t>vC1FZ2</t>
  </si>
  <si>
    <t>Donald</t>
  </si>
  <si>
    <t>Adelaide</t>
  </si>
  <si>
    <t>14hw07</t>
  </si>
  <si>
    <t>+61375221722</t>
  </si>
  <si>
    <t>donald.harris57@zoho.com</t>
  </si>
  <si>
    <t>E8VcvC</t>
  </si>
  <si>
    <t>5PzuOd</t>
  </si>
  <si>
    <t>iEAr9K</t>
  </si>
  <si>
    <t>NESCi1</t>
  </si>
  <si>
    <t>iIdU2h</t>
  </si>
  <si>
    <t>xtbl98</t>
  </si>
  <si>
    <t>90MySE</t>
  </si>
  <si>
    <t>36Ystt</t>
  </si>
  <si>
    <t>RxUkUk</t>
  </si>
  <si>
    <t>Lyon</t>
  </si>
  <si>
    <t>i79PHw</t>
  </si>
  <si>
    <t>+33641963460</t>
  </si>
  <si>
    <t>rebecca.miller72@proton.me</t>
  </si>
  <si>
    <t>CeYOwe</t>
  </si>
  <si>
    <t>MCaULE</t>
  </si>
  <si>
    <t>QZ8i5h</t>
  </si>
  <si>
    <t>qEv85A</t>
  </si>
  <si>
    <t>VnBpq9</t>
  </si>
  <si>
    <t>RJwDXN</t>
  </si>
  <si>
    <t>fcYf4p</t>
  </si>
  <si>
    <t>f5njKF</t>
  </si>
  <si>
    <t>nmOXP2</t>
  </si>
  <si>
    <t>mxqQAy</t>
  </si>
  <si>
    <t>togY6T</t>
  </si>
  <si>
    <t>pO1YoE</t>
  </si>
  <si>
    <t>DU4MIV</t>
  </si>
  <si>
    <t>hQRCCO</t>
  </si>
  <si>
    <t>Kharkiv</t>
  </si>
  <si>
    <t>kYCNXr</t>
  </si>
  <si>
    <t>+380140065119</t>
  </si>
  <si>
    <t>jason.johnson84@proton.me</t>
  </si>
  <si>
    <t>zJx8Vj</t>
  </si>
  <si>
    <t>Dvl5k9</t>
  </si>
  <si>
    <t>8k5Mz9</t>
  </si>
  <si>
    <t>1eF9Jp</t>
  </si>
  <si>
    <t>BLPTIJ</t>
  </si>
  <si>
    <t>UPwePu</t>
  </si>
  <si>
    <t>Nb8wsI</t>
  </si>
  <si>
    <t>Hgq8pH</t>
  </si>
  <si>
    <t>1OcolJ</t>
  </si>
  <si>
    <t>0NRAE3</t>
  </si>
  <si>
    <t>qnDDEG</t>
  </si>
  <si>
    <t>IafLMs</t>
  </si>
  <si>
    <t>Camila</t>
  </si>
  <si>
    <t>Ku6Jy0</t>
  </si>
  <si>
    <t>+34807060867</t>
  </si>
  <si>
    <t>camila.thompson89@hotmail.com</t>
  </si>
  <si>
    <t>3fvqtO</t>
  </si>
  <si>
    <t>qZx3vv</t>
  </si>
  <si>
    <t>ot3fHO</t>
  </si>
  <si>
    <t>VsntJh</t>
  </si>
  <si>
    <t>Jlsxx1</t>
  </si>
  <si>
    <t>k7gyHn</t>
  </si>
  <si>
    <t>TASK 08 — CUSTOMER SEGMENTATION</t>
  </si>
  <si>
    <t>ViV3YT</t>
  </si>
  <si>
    <t>PPoF7V</t>
  </si>
  <si>
    <t>A1xPUu</t>
  </si>
  <si>
    <t>Business Case:</t>
  </si>
  <si>
    <t>wdMJ2p</t>
  </si>
  <si>
    <t>Our customers are not all equally valuable. Can we segment them based on their 
monthly revenue and understand which customer groups generate the most value?</t>
  </si>
  <si>
    <t>2fxGLc</t>
  </si>
  <si>
    <t>+380603034393</t>
  </si>
  <si>
    <t>joshua.hall28@zoho.com</t>
  </si>
  <si>
    <t>7qb9Te</t>
  </si>
  <si>
    <t>yGfTNn</t>
  </si>
  <si>
    <t>CpiufK</t>
  </si>
  <si>
    <t>HS9JI1</t>
  </si>
  <si>
    <t>qiWhZg</t>
  </si>
  <si>
    <t>qtryzO</t>
  </si>
  <si>
    <t>8XMwFq</t>
  </si>
  <si>
    <t>Customer Segment</t>
  </si>
  <si>
    <t>OTFG39</t>
  </si>
  <si>
    <t>Average Revenue 
per Customer</t>
  </si>
  <si>
    <t>vqZxO9</t>
  </si>
  <si>
    <t>vHGMba</t>
  </si>
  <si>
    <t>Zf2boZ</t>
  </si>
  <si>
    <t>Customer
Segment</t>
  </si>
  <si>
    <t>GrFz4f</t>
  </si>
  <si>
    <t>Plan Name</t>
  </si>
  <si>
    <t>pD56pd</t>
  </si>
  <si>
    <t>Chicago</t>
  </si>
  <si>
    <t>+1318811592</t>
  </si>
  <si>
    <t>Sy306k</t>
  </si>
  <si>
    <t>santiago.campbell46@hotmail.com</t>
  </si>
  <si>
    <t>lsdrLG</t>
  </si>
  <si>
    <t>1Is8Kq</t>
  </si>
  <si>
    <t>4yVcOu</t>
  </si>
  <si>
    <t>aU5VBt</t>
  </si>
  <si>
    <t>SCEGrS</t>
  </si>
  <si>
    <t>c1czvR</t>
  </si>
  <si>
    <t>Usd37E</t>
  </si>
  <si>
    <t>This report shows that a large discount does not guarantee higher average revenue per customer. 
On the contrary, customers without a discount generate the highest average revenue per customer.
However, retention and churn data are not available, so we cannot determine the long-term impact 
of discounts on customer value.</t>
  </si>
  <si>
    <t>elpr9V</t>
  </si>
  <si>
    <t>Pv29Ml</t>
  </si>
  <si>
    <t>q0NtgP</t>
  </si>
  <si>
    <t>Business Recommendation:</t>
  </si>
  <si>
    <t>2025:06</t>
  </si>
  <si>
    <t>OiGmMS</t>
  </si>
  <si>
    <t>Consider reducing the size of discounts or testing smaller discounts, as large discounts are associated 
with lower average revenue per customer. Before making a final decision, analyze customer retention, 
churn, and upgrade rates to evaluate the long-term impact of discounts.</t>
  </si>
  <si>
    <t>yXfh7Y</t>
  </si>
  <si>
    <t>+44270272350</t>
  </si>
  <si>
    <t>jason.king15@proton.me</t>
  </si>
  <si>
    <t>jnziZv</t>
  </si>
  <si>
    <t>3wieCu</t>
  </si>
  <si>
    <t xml:space="preserve">Business Hypothesis:
</t>
  </si>
  <si>
    <t>Gga796</t>
  </si>
  <si>
    <t>A 50% introductory discount on the Mini plan could attract new customers and encourage them to 
upgrade to higher-tier plans after the introductory period. To validate this hypothesis, we would need 
retention, churn, and upgrade data.</t>
  </si>
  <si>
    <t>ZcGRZy</t>
  </si>
  <si>
    <t>6Rr9eo</t>
  </si>
  <si>
    <t>fdIjgd</t>
  </si>
  <si>
    <t>dtDlff</t>
  </si>
  <si>
    <t>yvc8IA</t>
  </si>
  <si>
    <t>jhxTdS</t>
  </si>
  <si>
    <t>9pkjI7</t>
  </si>
  <si>
    <t>1pdfR9</t>
  </si>
  <si>
    <t>h466ud</t>
  </si>
  <si>
    <t>+81211109595</t>
  </si>
  <si>
    <t>0GdDGB</t>
  </si>
  <si>
    <t>alexander.garcia18@icloud.com</t>
  </si>
  <si>
    <t>NfvqYS</t>
  </si>
  <si>
    <t>Nlt6n9</t>
  </si>
  <si>
    <t>05tRx9</t>
  </si>
  <si>
    <t>hiygUL</t>
  </si>
  <si>
    <t>haOQtw</t>
  </si>
  <si>
    <t>G18pM1</t>
  </si>
  <si>
    <t>hfqv4N</t>
  </si>
  <si>
    <t>KXLA4j</t>
  </si>
  <si>
    <t>ecKrnK</t>
  </si>
  <si>
    <t>rf9lxt</t>
  </si>
  <si>
    <t>rdRtOz</t>
  </si>
  <si>
    <t>dDkd9Y</t>
  </si>
  <si>
    <t>Melbourne</t>
  </si>
  <si>
    <t>+61793205713</t>
  </si>
  <si>
    <t>edward.green26@gmail.com</t>
  </si>
  <si>
    <t>zNmREp</t>
  </si>
  <si>
    <t>jM4FSj</t>
  </si>
  <si>
    <t>cOAkMq</t>
  </si>
  <si>
    <t>XgT64J</t>
  </si>
  <si>
    <t>ZXfL8I</t>
  </si>
  <si>
    <t>N7HE96</t>
  </si>
  <si>
    <t>mClzOb</t>
  </si>
  <si>
    <t>+61931208385</t>
  </si>
  <si>
    <t>50bfgT</t>
  </si>
  <si>
    <t>christopher.flores67@proton.me</t>
  </si>
  <si>
    <t>The report shows differences between customer segments. We can see that High Value customers 
account for only 10% of the total customer base but generate 21.5% of total revenue. 
This indicates that High Value customers are disproportionately important to the business. 
Customer value does not always correspond directly to the subscription plan, 
as discounts can move customers into a different value segment.</t>
  </si>
  <si>
    <t>NOmKQY</t>
  </si>
  <si>
    <t>54TEF4</t>
  </si>
  <si>
    <t>SJXwbe</t>
  </si>
  <si>
    <t>2fBReI</t>
  </si>
  <si>
    <t>J3WDSL</t>
  </si>
  <si>
    <t>Az0OkB</t>
  </si>
  <si>
    <t>xavU07</t>
  </si>
  <si>
    <t>xgNrw5</t>
  </si>
  <si>
    <t>fPpNw6</t>
  </si>
  <si>
    <t>FsWYaj</t>
  </si>
  <si>
    <t>5vmNyj</t>
  </si>
  <si>
    <t>k0NLY0</t>
  </si>
  <si>
    <t>kWCRNY</t>
  </si>
  <si>
    <t>wAsXKU</t>
  </si>
  <si>
    <t>Vbwq2s</t>
  </si>
  <si>
    <t>B0EK9W</t>
  </si>
  <si>
    <t>pWxMdb</t>
  </si>
  <si>
    <t>Toronto</t>
  </si>
  <si>
    <t>+1308583715</t>
  </si>
  <si>
    <t>david.rivera54@zoho.com</t>
  </si>
  <si>
    <t>wB61gQ</t>
  </si>
  <si>
    <t>ZPTXX0</t>
  </si>
  <si>
    <t>9NLwj5</t>
  </si>
  <si>
    <t>e7eQxt</t>
  </si>
  <si>
    <t>Nvf5De</t>
  </si>
  <si>
    <t>6GxgkN</t>
  </si>
  <si>
    <t>1ERX5L</t>
  </si>
  <si>
    <t>l3yymV</t>
  </si>
  <si>
    <t>otRwsC</t>
  </si>
  <si>
    <t>hZ26IE</t>
  </si>
  <si>
    <t>jFJSeW</t>
  </si>
  <si>
    <t>+380204509542</t>
  </si>
  <si>
    <t>qNfOa5</t>
  </si>
  <si>
    <t>liam.robinson66@yahoo.com</t>
  </si>
  <si>
    <t>gXpEKP</t>
  </si>
  <si>
    <t>Yaz0vu</t>
  </si>
  <si>
    <t>Zf2pCL</t>
  </si>
  <si>
    <t>enkGMP</t>
  </si>
  <si>
    <t>RJdhg3</t>
  </si>
  <si>
    <t>wGARzf</t>
  </si>
  <si>
    <t>86J292</t>
  </si>
  <si>
    <t>dKWNc0</t>
  </si>
  <si>
    <t>0HYQ1M</t>
  </si>
  <si>
    <t>fBGTor</t>
  </si>
  <si>
    <t>+380076561712</t>
  </si>
  <si>
    <t>richard.wright20@gmail.com</t>
  </si>
  <si>
    <t>wHemXT</t>
  </si>
  <si>
    <t>F6fPf8</t>
  </si>
  <si>
    <t>7dVawT</t>
  </si>
  <si>
    <t>cYNPRO</t>
  </si>
  <si>
    <t>ue8CmV</t>
  </si>
  <si>
    <t>f5L9UV</t>
  </si>
  <si>
    <t>VHWGau</t>
  </si>
  <si>
    <t>U53bYs</t>
  </si>
  <si>
    <t>Roberts</t>
  </si>
  <si>
    <t>Sl27OQ</t>
  </si>
  <si>
    <t>+55794991586</t>
  </si>
  <si>
    <t>david.roberts92@proton.me</t>
  </si>
  <si>
    <t>HhVit7</t>
  </si>
  <si>
    <t>KcpS9K</t>
  </si>
  <si>
    <t>NHJQtU</t>
  </si>
  <si>
    <t>q2CWg4</t>
  </si>
  <si>
    <t>9cGg2B</t>
  </si>
  <si>
    <t>7H09tO</t>
  </si>
  <si>
    <t>3P84cs</t>
  </si>
  <si>
    <t>2020:05</t>
  </si>
  <si>
    <t>Paris</t>
  </si>
  <si>
    <t>+33648299016</t>
  </si>
  <si>
    <t>jason.clark73@gmail.com</t>
  </si>
  <si>
    <t>aqMffN</t>
  </si>
  <si>
    <t>V9CWpV</t>
  </si>
  <si>
    <t>G92OpY</t>
  </si>
  <si>
    <t>FaxrbX</t>
  </si>
  <si>
    <t>lo8uQJ</t>
  </si>
  <si>
    <t>mnOjke</t>
  </si>
  <si>
    <t>7Dt3bc</t>
  </si>
  <si>
    <t>8avFu2</t>
  </si>
  <si>
    <t>+61892206600</t>
  </si>
  <si>
    <t>laura.lee62@icloud.com</t>
  </si>
  <si>
    <t>kTtYEG</t>
  </si>
  <si>
    <t>dHKim6</t>
  </si>
  <si>
    <t>qjggHh</t>
  </si>
  <si>
    <t>yl6S4M</t>
  </si>
  <si>
    <t>kyCFE0</t>
  </si>
  <si>
    <t>p1Gbe9</t>
  </si>
  <si>
    <t>ywuySm</t>
  </si>
  <si>
    <t>8gUFAg</t>
  </si>
  <si>
    <t>X0DmGt</t>
  </si>
  <si>
    <t>FxJ834</t>
  </si>
  <si>
    <t>Sj53Vn</t>
  </si>
  <si>
    <t>ZnHweL</t>
  </si>
  <si>
    <t>sRW5gB</t>
  </si>
  <si>
    <t>Joseph</t>
  </si>
  <si>
    <t>EkzpTm</t>
  </si>
  <si>
    <t>+33190029615</t>
  </si>
  <si>
    <t>joseph.allen62@zoho.com</t>
  </si>
  <si>
    <t>Bki6uK</t>
  </si>
  <si>
    <t>SEqZ6t</t>
  </si>
  <si>
    <t>kUdYD2</t>
  </si>
  <si>
    <t>4YxXBc</t>
  </si>
  <si>
    <t>uAw39Y</t>
  </si>
  <si>
    <t>SgpDVB</t>
  </si>
  <si>
    <t>2t8jUc</t>
  </si>
  <si>
    <t>QUDdxq</t>
  </si>
  <si>
    <t>k9TsuZ</t>
  </si>
  <si>
    <t>Timothy</t>
  </si>
  <si>
    <t>kVtUUy</t>
  </si>
  <si>
    <t>+44547005084</t>
  </si>
  <si>
    <t>timothy.clark66@icloud.com</t>
  </si>
  <si>
    <t>11WTFS</t>
  </si>
  <si>
    <t>NeowKF</t>
  </si>
  <si>
    <t>GuROZx</t>
  </si>
  <si>
    <t>BpH2UT</t>
  </si>
  <si>
    <t>guNQVB</t>
  </si>
  <si>
    <t>zCzUq0</t>
  </si>
  <si>
    <t>0BWXTO</t>
  </si>
  <si>
    <t>7wMh55</t>
  </si>
  <si>
    <t>IaCLy3</t>
  </si>
  <si>
    <t>l6BYld</t>
  </si>
  <si>
    <t>n5Cum2</t>
  </si>
  <si>
    <t>Nantes</t>
  </si>
  <si>
    <t>+33451024349</t>
  </si>
  <si>
    <t>jessica.hill96@zoho.com</t>
  </si>
  <si>
    <t>y1jpe0</t>
  </si>
  <si>
    <t>nBPY4S</t>
  </si>
  <si>
    <t>YDPysA</t>
  </si>
  <si>
    <t>pugPJb</t>
  </si>
  <si>
    <t>PkwBM2</t>
  </si>
  <si>
    <t>pFfJc6</t>
  </si>
  <si>
    <t>eBgroJ</t>
  </si>
  <si>
    <t>URoa9b</t>
  </si>
  <si>
    <t>jThSH8</t>
  </si>
  <si>
    <t>ZxBUTx</t>
  </si>
  <si>
    <t>Madrid</t>
  </si>
  <si>
    <t>+34316211360</t>
  </si>
  <si>
    <t>DHSM00</t>
  </si>
  <si>
    <t>lisa.thompson87@icloud.com</t>
  </si>
  <si>
    <t>mbksf0</t>
  </si>
  <si>
    <t>ovC3ku</t>
  </si>
  <si>
    <t>x3THtN</t>
  </si>
  <si>
    <t>obImT2</t>
  </si>
  <si>
    <t>TYKUwA</t>
  </si>
  <si>
    <t>qQS7PJ</t>
  </si>
  <si>
    <t>HHn9sE</t>
  </si>
  <si>
    <t>2ZQsQQ</t>
  </si>
  <si>
    <t>NXbpkS</t>
  </si>
  <si>
    <t>PO82zp</t>
  </si>
  <si>
    <t>SzaMnw</t>
  </si>
  <si>
    <t>hgquLX</t>
  </si>
  <si>
    <t>8IUmMX</t>
  </si>
  <si>
    <t>ZQSFAM</t>
  </si>
  <si>
    <t>MdnIjx</t>
  </si>
  <si>
    <t>Rio de Janeiro</t>
  </si>
  <si>
    <t>+55200890460</t>
  </si>
  <si>
    <t>paul.king85@gmail.com</t>
  </si>
  <si>
    <t>E5crx6</t>
  </si>
  <si>
    <t>tqR8rL</t>
  </si>
  <si>
    <t>Urs8ql</t>
  </si>
  <si>
    <t>gY1lJ1</t>
  </si>
  <si>
    <t>rAs5jL</t>
  </si>
  <si>
    <t>pQCcLI</t>
  </si>
  <si>
    <t>H0Dr9k</t>
  </si>
  <si>
    <t>4ldFMo</t>
  </si>
  <si>
    <t>GdqjeR</t>
  </si>
  <si>
    <t>dMOTG1</t>
  </si>
  <si>
    <t>Dp6cTq</t>
  </si>
  <si>
    <t>j9BDxx</t>
  </si>
  <si>
    <t>2021:11</t>
  </si>
  <si>
    <t>Pllyf2</t>
  </si>
  <si>
    <t>+380669263323</t>
  </si>
  <si>
    <t>Olun1k</t>
  </si>
  <si>
    <t>ava.anderson24@icloud.com</t>
  </si>
  <si>
    <t>zNEMr7</t>
  </si>
  <si>
    <t>MSmoqa</t>
  </si>
  <si>
    <t>cFOAs0</t>
  </si>
  <si>
    <t>OyOZvF</t>
  </si>
  <si>
    <t>2Aw5Ny</t>
  </si>
  <si>
    <t>BiDPgd</t>
  </si>
  <si>
    <t>8t0wQp</t>
  </si>
  <si>
    <t>VMCBzC</t>
  </si>
  <si>
    <t>je1S1u</t>
  </si>
  <si>
    <t>znCwg7</t>
  </si>
  <si>
    <t>71gMVw</t>
  </si>
  <si>
    <t>+81348939853</t>
  </si>
  <si>
    <t>john.gonzalez98@icloud.com</t>
  </si>
  <si>
    <t>ZektUJ</t>
  </si>
  <si>
    <t>3rd8R5</t>
  </si>
  <si>
    <t>fwR2El</t>
  </si>
  <si>
    <t>LjPXRL</t>
  </si>
  <si>
    <t>9LSBCX</t>
  </si>
  <si>
    <t>WwZHjC</t>
  </si>
  <si>
    <t>a5F2j7</t>
  </si>
  <si>
    <t>fucGWu</t>
  </si>
  <si>
    <t>j8G8hn</t>
  </si>
  <si>
    <t>+61542832733</t>
  </si>
  <si>
    <t>mia.anderson54@yahoo.com</t>
  </si>
  <si>
    <t>xdn1m9</t>
  </si>
  <si>
    <t>9s8OrJ</t>
  </si>
  <si>
    <t>sTCT9p</t>
  </si>
  <si>
    <t>lZjPi1</t>
  </si>
  <si>
    <t>9aDaI4</t>
  </si>
  <si>
    <t>2020:09</t>
  </si>
  <si>
    <t>Ul9k1y</t>
  </si>
  <si>
    <t>+380739440591</t>
  </si>
  <si>
    <t>MYuyXT</t>
  </si>
  <si>
    <t>timothy.ramirez57@outlook.com</t>
  </si>
  <si>
    <t>SWDeJ7</t>
  </si>
  <si>
    <t>eJIBZQ</t>
  </si>
  <si>
    <t>JcLNUc</t>
  </si>
  <si>
    <t>Pz3nuL</t>
  </si>
  <si>
    <t>2y5z5m</t>
  </si>
  <si>
    <t>FyUdoF</t>
  </si>
  <si>
    <t>xrFM1c</t>
  </si>
  <si>
    <t>jQ8RNC</t>
  </si>
  <si>
    <t>XF388W</t>
  </si>
  <si>
    <t>pSfk92</t>
  </si>
  <si>
    <t>+81240673684</t>
  </si>
  <si>
    <t>IXkGbo</t>
  </si>
  <si>
    <t>betty.hill46@icloud.com</t>
  </si>
  <si>
    <t>P5J3Ib</t>
  </si>
  <si>
    <t>SSCyU5</t>
  </si>
  <si>
    <t>BbPNnR</t>
  </si>
  <si>
    <t>ezOSTy</t>
  </si>
  <si>
    <t>e1IgyH</t>
  </si>
  <si>
    <t>6Pp5je</t>
  </si>
  <si>
    <t>B4CiC8</t>
  </si>
  <si>
    <t>MXT29R</t>
  </si>
  <si>
    <t>M1cDAY</t>
  </si>
  <si>
    <t>+1188108197</t>
  </si>
  <si>
    <t>amanda.roberts19@yahoo.com</t>
  </si>
  <si>
    <t>jgHxcF</t>
  </si>
  <si>
    <t>QrE4p4</t>
  </si>
  <si>
    <t>r1PVjf</t>
  </si>
  <si>
    <t>6PqjYT</t>
  </si>
  <si>
    <t>K0ZDgV</t>
  </si>
  <si>
    <t>n5AGPw</t>
  </si>
  <si>
    <t>Q48PjB</t>
  </si>
  <si>
    <t>BTV0O2</t>
  </si>
  <si>
    <t>B0UhiL</t>
  </si>
  <si>
    <t>fuDN9X</t>
  </si>
  <si>
    <t>vSvSWr</t>
  </si>
  <si>
    <t>DdQmWT</t>
  </si>
  <si>
    <t>+81999118223</t>
  </si>
  <si>
    <t>7rLm5J</t>
  </si>
  <si>
    <t>betty.flores26@proton.me</t>
  </si>
  <si>
    <t>n1iohi</t>
  </si>
  <si>
    <t>z8uwfe</t>
  </si>
  <si>
    <t>eCbY9d</t>
  </si>
  <si>
    <t>y1JEIO</t>
  </si>
  <si>
    <t>CIFFpn</t>
  </si>
  <si>
    <t>Ybnm72</t>
  </si>
  <si>
    <t>VYYf8W</t>
  </si>
  <si>
    <t>qQPonE</t>
  </si>
  <si>
    <t>gqstIQ</t>
  </si>
  <si>
    <t>h9quNO</t>
  </si>
  <si>
    <t>RgSRcY</t>
  </si>
  <si>
    <t>jMp7gb</t>
  </si>
  <si>
    <t>zc5L2l</t>
  </si>
  <si>
    <t>QPTrye</t>
  </si>
  <si>
    <t>Lt8BIs</t>
  </si>
  <si>
    <t>dviPzU</t>
  </si>
  <si>
    <t>5ydce7</t>
  </si>
  <si>
    <t>ozSSz6</t>
  </si>
  <si>
    <t>+81695922300</t>
  </si>
  <si>
    <t>joseph.lewis64@proton.me</t>
  </si>
  <si>
    <t>Gg1HE1</t>
  </si>
  <si>
    <t>joeI2v</t>
  </si>
  <si>
    <t>LcrDcR</t>
  </si>
  <si>
    <t>PvYZwk</t>
  </si>
  <si>
    <t>GM7rdz</t>
  </si>
  <si>
    <t>KXbCms</t>
  </si>
  <si>
    <t>mSjjlm</t>
  </si>
  <si>
    <t>YZI489</t>
  </si>
  <si>
    <t>hRN1ZZ</t>
  </si>
  <si>
    <t>FYrsK9</t>
  </si>
  <si>
    <t>GsB4Dj</t>
  </si>
  <si>
    <t>rAwuwt</t>
  </si>
  <si>
    <t>qlRtva</t>
  </si>
  <si>
    <t>2ZCh2h</t>
  </si>
  <si>
    <t>+44567767419</t>
  </si>
  <si>
    <t>isabella.jones44@proton.me</t>
  </si>
  <si>
    <t>v5Hn9o</t>
  </si>
  <si>
    <t>P7JwxM</t>
  </si>
  <si>
    <t>8FvBB5</t>
  </si>
  <si>
    <t>lFRXgd</t>
  </si>
  <si>
    <t>8jYPIK</t>
  </si>
  <si>
    <t>tUM8qB</t>
  </si>
  <si>
    <t>Wrzx7I</t>
  </si>
  <si>
    <t>yaWLeP</t>
  </si>
  <si>
    <t>tFAq4G</t>
  </si>
  <si>
    <t>mCISZv</t>
  </si>
  <si>
    <t>XUbxtq</t>
  </si>
  <si>
    <t>+44816794770</t>
  </si>
  <si>
    <t>ryan.martinez75@proton.me</t>
  </si>
  <si>
    <t>UfiSDn</t>
  </si>
  <si>
    <t>b0ioGY</t>
  </si>
  <si>
    <t>9vWsrH</t>
  </si>
  <si>
    <t>xaA7wh</t>
  </si>
  <si>
    <t>1EkGk3</t>
  </si>
  <si>
    <t>vKDPgd</t>
  </si>
  <si>
    <t>JEUs6z</t>
  </si>
  <si>
    <t>EVICRj</t>
  </si>
  <si>
    <t>9OBGhn</t>
  </si>
  <si>
    <t>A9b8IE</t>
  </si>
  <si>
    <t>Dww6f9</t>
  </si>
  <si>
    <t>yVVoiW</t>
  </si>
  <si>
    <t>rRXrb4</t>
  </si>
  <si>
    <t>JzxhN1</t>
  </si>
  <si>
    <t>+61343638400</t>
  </si>
  <si>
    <t>liam.young37@outlook.com</t>
  </si>
  <si>
    <t>zp2bjC</t>
  </si>
  <si>
    <t>blsvC7</t>
  </si>
  <si>
    <t>xk1Jfu</t>
  </si>
  <si>
    <t>CROQ0a</t>
  </si>
  <si>
    <t>KjJa8c</t>
  </si>
  <si>
    <t>UQvOwh</t>
  </si>
  <si>
    <t>giDo1r</t>
  </si>
  <si>
    <t>bF5276</t>
  </si>
  <si>
    <t>JCCw4V</t>
  </si>
  <si>
    <t>78vvGO</t>
  </si>
  <si>
    <t>Strasbourg</t>
  </si>
  <si>
    <t>+33793229179</t>
  </si>
  <si>
    <t>sofia.moore19@yahoo.com</t>
  </si>
  <si>
    <t>6yWIfH</t>
  </si>
  <si>
    <t>fCcGOt</t>
  </si>
  <si>
    <t>FylkQ3</t>
  </si>
  <si>
    <t>JndNud</t>
  </si>
  <si>
    <t>YHBhlB</t>
  </si>
  <si>
    <t>1iA0dN</t>
  </si>
  <si>
    <t>uxffXa</t>
  </si>
  <si>
    <t>OvacuZ</t>
  </si>
  <si>
    <t>ECoxga</t>
  </si>
  <si>
    <t>9PlX7w</t>
  </si>
  <si>
    <t>JOxYh3</t>
  </si>
  <si>
    <t>uMt6kj</t>
  </si>
  <si>
    <t>lzJz6R</t>
  </si>
  <si>
    <t>Phoenix</t>
  </si>
  <si>
    <t>GhtGZe</t>
  </si>
  <si>
    <t>+1905266901</t>
  </si>
  <si>
    <t>charles.flores77@zoho.com</t>
  </si>
  <si>
    <t>UdFgO0</t>
  </si>
  <si>
    <t>fcgAL0</t>
  </si>
  <si>
    <t>md6Rni</t>
  </si>
  <si>
    <t>FAI38d</t>
  </si>
  <si>
    <t>mOlUBl</t>
  </si>
  <si>
    <t>NbMuMv</t>
  </si>
  <si>
    <t>vLjewC</t>
  </si>
  <si>
    <t>XnGBB1</t>
  </si>
  <si>
    <t>mSYIlc</t>
  </si>
  <si>
    <t>+34199952099</t>
  </si>
  <si>
    <t>isabella.flores72@hotmail.com</t>
  </si>
  <si>
    <t>Vy62WH</t>
  </si>
  <si>
    <t>UnAvwS</t>
  </si>
  <si>
    <t>mHnEJK</t>
  </si>
  <si>
    <t>Vw0NJZ</t>
  </si>
  <si>
    <t>MPYoT5</t>
  </si>
  <si>
    <t>zLhe9H</t>
  </si>
  <si>
    <t>zGGSuu</t>
  </si>
  <si>
    <t>i3hI7J</t>
  </si>
  <si>
    <t>Mateo</t>
  </si>
  <si>
    <t>kYqcDD</t>
  </si>
  <si>
    <t>+1699488138</t>
  </si>
  <si>
    <t>mateo.lee60@zoho.com</t>
  </si>
  <si>
    <t>dVvmVx</t>
  </si>
  <si>
    <t>IeJxcf</t>
  </si>
  <si>
    <t>ezzTT0</t>
  </si>
  <si>
    <t>Q6xVJG</t>
  </si>
  <si>
    <t>9DQYTw</t>
  </si>
  <si>
    <t>B3Kuqy</t>
  </si>
  <si>
    <t>8215sA</t>
  </si>
  <si>
    <t>RjWI3K</t>
  </si>
  <si>
    <t>m7N72Q</t>
  </si>
  <si>
    <t>25ewrM</t>
  </si>
  <si>
    <t>YgQn85</t>
  </si>
  <si>
    <t>LEkL0K</t>
  </si>
  <si>
    <t>+380679846877</t>
  </si>
  <si>
    <t>wInv6T</t>
  </si>
  <si>
    <t>edward.lopez37@gmail.com</t>
  </si>
  <si>
    <t>e5fOhW</t>
  </si>
  <si>
    <t>8SBRQT</t>
  </si>
  <si>
    <t>O37d0w</t>
  </si>
  <si>
    <t>itnEP1</t>
  </si>
  <si>
    <t>bpelWu</t>
  </si>
  <si>
    <t>15gKej</t>
  </si>
  <si>
    <t>zlwY67</t>
  </si>
  <si>
    <t>NvlMXa</t>
  </si>
  <si>
    <t>exZUtP</t>
  </si>
  <si>
    <t>XJ4pmC</t>
  </si>
  <si>
    <t>+55855975534</t>
  </si>
  <si>
    <t>lucas.rivera72@gmail.com</t>
  </si>
  <si>
    <t>zsouB0</t>
  </si>
  <si>
    <t>0bsM4S</t>
  </si>
  <si>
    <t>DYdisc</t>
  </si>
  <si>
    <t>MGwjjQ</t>
  </si>
  <si>
    <t>7Gt546</t>
  </si>
  <si>
    <t>ImhqPe</t>
  </si>
  <si>
    <t>JJByVK</t>
  </si>
  <si>
    <t>NwGTR8</t>
  </si>
  <si>
    <t>lFevwI</t>
  </si>
  <si>
    <t>+33402191846</t>
  </si>
  <si>
    <t>2VKKHB</t>
  </si>
  <si>
    <t>timothy.nelson27@gmail.com</t>
  </si>
  <si>
    <t>ZpTg5J</t>
  </si>
  <si>
    <t>mQeO6b</t>
  </si>
  <si>
    <t>qubD9T</t>
  </si>
  <si>
    <t>2fFr6w</t>
  </si>
  <si>
    <t>uesKmQ</t>
  </si>
  <si>
    <t>BW8BbC</t>
  </si>
  <si>
    <t>hnuyRi</t>
  </si>
  <si>
    <t>URyBCS</t>
  </si>
  <si>
    <t>85FRBt</t>
  </si>
  <si>
    <t>FdNIh7</t>
  </si>
  <si>
    <t>+55414225181</t>
  </si>
  <si>
    <t>3f84I7</t>
  </si>
  <si>
    <t>patricia.hill72@icloud.com</t>
  </si>
  <si>
    <t>O2O30z</t>
  </si>
  <si>
    <t>pxaUKs</t>
  </si>
  <si>
    <t>QkSCuL</t>
  </si>
  <si>
    <t>bqopwt</t>
  </si>
  <si>
    <t>DKXOWm</t>
  </si>
  <si>
    <t>UpXPYX</t>
  </si>
  <si>
    <t>1UfZqq</t>
  </si>
  <si>
    <t>8JaYb3</t>
  </si>
  <si>
    <t>irp0AU</t>
  </si>
  <si>
    <t>Dortmund</t>
  </si>
  <si>
    <t>7PGKeS</t>
  </si>
  <si>
    <t>+49391017542</t>
  </si>
  <si>
    <t>mary.lee11@gmail.com</t>
  </si>
  <si>
    <t>SUk8hT</t>
  </si>
  <si>
    <t>CEJiPF</t>
  </si>
  <si>
    <t>3nRvRm</t>
  </si>
  <si>
    <t>tTze4m</t>
  </si>
  <si>
    <t>U54NbK</t>
  </si>
  <si>
    <t>4qbP8r</t>
  </si>
  <si>
    <t>tbzG03</t>
  </si>
  <si>
    <t>gTtrf8</t>
  </si>
  <si>
    <t>v6OOdw</t>
  </si>
  <si>
    <t>llI1DA</t>
  </si>
  <si>
    <t>hREEej</t>
  </si>
  <si>
    <t>nzOqcK</t>
  </si>
  <si>
    <t>6cyEXr</t>
  </si>
  <si>
    <t>5RBDjl</t>
  </si>
  <si>
    <t>+33697199479</t>
  </si>
  <si>
    <t>WQ2tYi</t>
  </si>
  <si>
    <t>sofia.miller28@proton.me</t>
  </si>
  <si>
    <t>xX2Mv6</t>
  </si>
  <si>
    <t>Laj4QG</t>
  </si>
  <si>
    <t>UTAqh6</t>
  </si>
  <si>
    <t>uw8HtQ</t>
  </si>
  <si>
    <t>T6TKsZ</t>
  </si>
  <si>
    <t>iyXH7i</t>
  </si>
  <si>
    <t>7gWHxW</t>
  </si>
  <si>
    <t>PhpbOK</t>
  </si>
  <si>
    <t>m5ml0A</t>
  </si>
  <si>
    <t>CtlRJo</t>
  </si>
  <si>
    <t>qHM5Hf</t>
  </si>
  <si>
    <t>+34448130773</t>
  </si>
  <si>
    <t>ethan.young10@icloud.com</t>
  </si>
  <si>
    <t>mBGvBs</t>
  </si>
  <si>
    <t>Q9CRy6</t>
  </si>
  <si>
    <t>mm0VCr</t>
  </si>
  <si>
    <t>RmfL2z</t>
  </si>
  <si>
    <t>KUcRBN</t>
  </si>
  <si>
    <t>MmKyRm</t>
  </si>
  <si>
    <t>qXB7f1</t>
  </si>
  <si>
    <t>1uD8Hq</t>
  </si>
  <si>
    <t>eXTuFr</t>
  </si>
  <si>
    <t>Vt5rix</t>
  </si>
  <si>
    <t>1J7Pt8</t>
  </si>
  <si>
    <t>+33636779464</t>
  </si>
  <si>
    <t>alejandro.young30@hotmail.com</t>
  </si>
  <si>
    <t>VYCLcw</t>
  </si>
  <si>
    <t>i7deay</t>
  </si>
  <si>
    <t>9PhfXb</t>
  </si>
  <si>
    <t>c2mFHG</t>
  </si>
  <si>
    <t>hK4OlR</t>
  </si>
  <si>
    <t>yoIfUb</t>
  </si>
  <si>
    <t>ft75OA</t>
  </si>
  <si>
    <t>1cG0rI</t>
  </si>
  <si>
    <t>c7gvVb</t>
  </si>
  <si>
    <t>ghL5px</t>
  </si>
  <si>
    <t>+61098316620</t>
  </si>
  <si>
    <t>laura.lewis68@gmail.com</t>
  </si>
  <si>
    <t>JAXX9i</t>
  </si>
  <si>
    <t>1scYAr</t>
  </si>
  <si>
    <t>PKY6go</t>
  </si>
  <si>
    <t>tEfuRK</t>
  </si>
  <si>
    <t>YBczEd</t>
  </si>
  <si>
    <t>w8j5Da</t>
  </si>
  <si>
    <t>p4oSKa</t>
  </si>
  <si>
    <t>SfQ25V</t>
  </si>
  <si>
    <t>2vfCkR</t>
  </si>
  <si>
    <t>0BUDEV</t>
  </si>
  <si>
    <t>mH5JlL</t>
  </si>
  <si>
    <t>8PAfaO</t>
  </si>
  <si>
    <t>IFAPbW</t>
  </si>
  <si>
    <t>+81765032927</t>
  </si>
  <si>
    <t>sharon.taylor61@hotmail.com</t>
  </si>
  <si>
    <t>5UHi6R</t>
  </si>
  <si>
    <t>Bvwi7q</t>
  </si>
  <si>
    <t>UqXacu</t>
  </si>
  <si>
    <t>F52itG</t>
  </si>
  <si>
    <t>rwU6Us</t>
  </si>
  <si>
    <t>OlPLKT</t>
  </si>
  <si>
    <t>z97ocz</t>
  </si>
  <si>
    <t>GNXX9W</t>
  </si>
  <si>
    <t>bAccCm</t>
  </si>
  <si>
    <t>njJhR3</t>
  </si>
  <si>
    <t>+81632780502</t>
  </si>
  <si>
    <t>alexander.hall76@gmail.com</t>
  </si>
  <si>
    <t>3qwFeR</t>
  </si>
  <si>
    <t>raD9zN</t>
  </si>
  <si>
    <t>dsyw2i</t>
  </si>
  <si>
    <t>F5NRjN</t>
  </si>
  <si>
    <t>eAVPcZ</t>
  </si>
  <si>
    <t>rbyYjB</t>
  </si>
  <si>
    <t>6T9Ce1</t>
  </si>
  <si>
    <t>Nmp0NJ</t>
  </si>
  <si>
    <t>7vYEst</t>
  </si>
  <si>
    <t>0HkLOr</t>
  </si>
  <si>
    <t>+33968611233</t>
  </si>
  <si>
    <t>amanda.nguyen90@outlook.com</t>
  </si>
  <si>
    <t>kT55lQ</t>
  </si>
  <si>
    <t>lFDTBC</t>
  </si>
  <si>
    <t>RhFJ0k</t>
  </si>
  <si>
    <t>XYNBAu</t>
  </si>
  <si>
    <t>776Gui</t>
  </si>
  <si>
    <t>uY8fk1</t>
  </si>
  <si>
    <t>Z5oeSt</t>
  </si>
  <si>
    <t>3TaTEP</t>
  </si>
  <si>
    <t>SW6wE4</t>
  </si>
  <si>
    <t>TIqlLe</t>
  </si>
  <si>
    <t>+81237183624</t>
  </si>
  <si>
    <t>mary.hernandez52@icloud.com</t>
  </si>
  <si>
    <t>nRE0IE</t>
  </si>
  <si>
    <t>lseAzA</t>
  </si>
  <si>
    <t>24lM9c</t>
  </si>
  <si>
    <t>dgzUyP</t>
  </si>
  <si>
    <t>47J0Xo</t>
  </si>
  <si>
    <t>9XFrA6</t>
  </si>
  <si>
    <t>F7DW71</t>
  </si>
  <si>
    <t>PC7CfG</t>
  </si>
  <si>
    <t>OS3JrU</t>
  </si>
  <si>
    <t>AkMUTq</t>
  </si>
  <si>
    <t>+1607300433</t>
  </si>
  <si>
    <t>charles.wilson59@hotmail.com</t>
  </si>
  <si>
    <t>Rt8eZA</t>
  </si>
  <si>
    <t>cuALD5</t>
  </si>
  <si>
    <t>DTW0uB</t>
  </si>
  <si>
    <t>dTZVLk</t>
  </si>
  <si>
    <t>eHAKgL</t>
  </si>
  <si>
    <t>oUf0fu</t>
  </si>
  <si>
    <t>AjOo2x</t>
  </si>
  <si>
    <t>TwVfq4</t>
  </si>
  <si>
    <t>gdtigy</t>
  </si>
  <si>
    <t>KEx6tA</t>
  </si>
  <si>
    <t>Hamburg</t>
  </si>
  <si>
    <t>+49389690392</t>
  </si>
  <si>
    <t>liam.young83@hotmail.com</t>
  </si>
  <si>
    <t>sqjdte</t>
  </si>
  <si>
    <t>78CizR</t>
  </si>
  <si>
    <t>k5wigo</t>
  </si>
  <si>
    <t>VTcF4H</t>
  </si>
  <si>
    <t>anSb9I</t>
  </si>
  <si>
    <t>E7ouoW</t>
  </si>
  <si>
    <t>TWNBsC</t>
  </si>
  <si>
    <t>vOuKR0</t>
  </si>
  <si>
    <t>PvQs74</t>
  </si>
  <si>
    <t>+44312887423</t>
  </si>
  <si>
    <t>joshua.scott85@gmail.com</t>
  </si>
  <si>
    <t>hnB0TY</t>
  </si>
  <si>
    <t>sAOapv</t>
  </si>
  <si>
    <t>D1aN7q</t>
  </si>
  <si>
    <t>cne9le</t>
  </si>
  <si>
    <t>6FzzpH</t>
  </si>
  <si>
    <t>OWZWYB</t>
  </si>
  <si>
    <t>x2WL17</t>
  </si>
  <si>
    <t>qSMPpP</t>
  </si>
  <si>
    <t>D5fzQk</t>
  </si>
  <si>
    <t>gnpmBF</t>
  </si>
  <si>
    <t>ZEvRw1</t>
  </si>
  <si>
    <t>+33451338970</t>
  </si>
  <si>
    <t>charles.ramirez69@zoho.com</t>
  </si>
  <si>
    <t>GYG5e4</t>
  </si>
  <si>
    <t>gDg4zg</t>
  </si>
  <si>
    <t>2nDaGE</t>
  </si>
  <si>
    <t>84hN7X</t>
  </si>
  <si>
    <t>K3GlAZ</t>
  </si>
  <si>
    <t>bOAkPq</t>
  </si>
  <si>
    <t>0aYF7A</t>
  </si>
  <si>
    <t>AOp9dj</t>
  </si>
  <si>
    <t>2026:02</t>
  </si>
  <si>
    <t>DvDQR4</t>
  </si>
  <si>
    <t>GML2Cg</t>
  </si>
  <si>
    <t>+1693793266</t>
  </si>
  <si>
    <t>isabella.baker24@proton.me</t>
  </si>
  <si>
    <t>4MrtOW</t>
  </si>
  <si>
    <t>YIysSp</t>
  </si>
  <si>
    <t>kzdDr1</t>
  </si>
  <si>
    <t>ZaqvvJ</t>
  </si>
  <si>
    <t>5RKwbo</t>
  </si>
  <si>
    <t>MrzyfL</t>
  </si>
  <si>
    <t>h8LojI</t>
  </si>
  <si>
    <t>BBDntI</t>
  </si>
  <si>
    <t>+33209744629</t>
  </si>
  <si>
    <t>mia.robinson19@icloud.com</t>
  </si>
  <si>
    <t>OLH1ZW</t>
  </si>
  <si>
    <t>bLgXOw</t>
  </si>
  <si>
    <t>BwRbGR</t>
  </si>
  <si>
    <t>qevKPc</t>
  </si>
  <si>
    <t>7L4EDQ</t>
  </si>
  <si>
    <t>lbCmfd</t>
  </si>
  <si>
    <t>ZQuF4b</t>
  </si>
  <si>
    <t>NA9pOn</t>
  </si>
  <si>
    <t>sxu07s</t>
  </si>
  <si>
    <t>SClWXg</t>
  </si>
  <si>
    <t>GTGbSN</t>
  </si>
  <si>
    <t>L3gfgW</t>
  </si>
  <si>
    <t>Chnfdi</t>
  </si>
  <si>
    <t>2cNaix</t>
  </si>
  <si>
    <t>FqCbUB</t>
  </si>
  <si>
    <t>6KYuUY</t>
  </si>
  <si>
    <t>+49554758273</t>
  </si>
  <si>
    <t>Qb6gbt</t>
  </si>
  <si>
    <t>lucas.brown71@gmail.com</t>
  </si>
  <si>
    <t>NsSv9W</t>
  </si>
  <si>
    <t>nKCnSg</t>
  </si>
  <si>
    <t>FNOrCH</t>
  </si>
  <si>
    <t>igT5GZ</t>
  </si>
  <si>
    <t>5uwfIo</t>
  </si>
  <si>
    <t>FTgOui</t>
  </si>
  <si>
    <t>O0Sl6k</t>
  </si>
  <si>
    <t>VBTcCV</t>
  </si>
  <si>
    <t>qSU9zM</t>
  </si>
  <si>
    <t>t9h9RD</t>
  </si>
  <si>
    <t>J0pxXr</t>
  </si>
  <si>
    <t>+44903682367</t>
  </si>
  <si>
    <t>david.hill46@gmail.com</t>
  </si>
  <si>
    <t>5NZcCM</t>
  </si>
  <si>
    <t>wIdRYw</t>
  </si>
  <si>
    <t>EIBnyy</t>
  </si>
  <si>
    <t>3HyvbH</t>
  </si>
  <si>
    <t>jxrzuL</t>
  </si>
  <si>
    <t>SLMg6l</t>
  </si>
  <si>
    <t>MhgwQb</t>
  </si>
  <si>
    <t>vfXk2a</t>
  </si>
  <si>
    <t>+380379086753</t>
  </si>
  <si>
    <t>robert.ramirez48@gmail.com</t>
  </si>
  <si>
    <t>ztccdU</t>
  </si>
  <si>
    <t>T84xfl</t>
  </si>
  <si>
    <t>mQ8sgz</t>
  </si>
  <si>
    <t>GQNWeb</t>
  </si>
  <si>
    <t>ctb8Uq</t>
  </si>
  <si>
    <t>cYSZTS</t>
  </si>
  <si>
    <t>o8iPcx</t>
  </si>
  <si>
    <t>o2DRbx</t>
  </si>
  <si>
    <t>8pIx5F</t>
  </si>
  <si>
    <t>x6bW7S</t>
  </si>
  <si>
    <t>2020:10</t>
  </si>
  <si>
    <t>Xv5jek</t>
  </si>
  <si>
    <t>+33130837749</t>
  </si>
  <si>
    <t>james.garcia67@proton.me</t>
  </si>
  <si>
    <t>8VbRmS</t>
  </si>
  <si>
    <t>CcM355</t>
  </si>
  <si>
    <t>nuzM1A</t>
  </si>
  <si>
    <t>qk0tb1</t>
  </si>
  <si>
    <t>F0i5xo</t>
  </si>
  <si>
    <t>Rej3as</t>
  </si>
  <si>
    <t>WlTi5n</t>
  </si>
  <si>
    <t>OrWXAQ</t>
  </si>
  <si>
    <t>HDWViq</t>
  </si>
  <si>
    <t>Spbgvr</t>
  </si>
  <si>
    <t>Zr20ZU</t>
  </si>
  <si>
    <t>yqZv07</t>
  </si>
  <si>
    <t>+1547558806</t>
  </si>
  <si>
    <t>joshua.thompson89@proton.me</t>
  </si>
  <si>
    <t>hEQ50E</t>
  </si>
  <si>
    <t>Rl3gtv</t>
  </si>
  <si>
    <t>Dx2QJw</t>
  </si>
  <si>
    <t>9fNzCW</t>
  </si>
  <si>
    <t>H2Fb31</t>
  </si>
  <si>
    <t>YzH1D2</t>
  </si>
  <si>
    <t>VuUL49</t>
  </si>
  <si>
    <t>N65ldq</t>
  </si>
  <si>
    <t>JHjhjR</t>
  </si>
  <si>
    <t>oreogr</t>
  </si>
  <si>
    <t>TpLVll</t>
  </si>
  <si>
    <t>vpyRkP</t>
  </si>
  <si>
    <t>M38UR8</t>
  </si>
  <si>
    <t>rK7xna</t>
  </si>
  <si>
    <t>1lEy9O</t>
  </si>
  <si>
    <t>Wjtvwa</t>
  </si>
  <si>
    <t>+49202171123</t>
  </si>
  <si>
    <t>santiago.white81@icloud.com</t>
  </si>
  <si>
    <t>OtJw4J</t>
  </si>
  <si>
    <t>4RIUHy</t>
  </si>
  <si>
    <t>9Lz0pF</t>
  </si>
  <si>
    <t>DDnjZb</t>
  </si>
  <si>
    <t>Ucsw8Q</t>
  </si>
  <si>
    <t>v2Rra6</t>
  </si>
  <si>
    <t>693IO3</t>
  </si>
  <si>
    <t>mnjhdL</t>
  </si>
  <si>
    <t>gu1pwT</t>
  </si>
  <si>
    <t>rDilV4</t>
  </si>
  <si>
    <t>0aP90h</t>
  </si>
  <si>
    <t>YFjtFi</t>
  </si>
  <si>
    <t>lMwBhd</t>
  </si>
  <si>
    <t>Jf6w6X</t>
  </si>
  <si>
    <t>WE4Vtp</t>
  </si>
  <si>
    <t>AEfgIc</t>
  </si>
  <si>
    <t>1KsMzp</t>
  </si>
  <si>
    <t>4qbePY</t>
  </si>
  <si>
    <t>+33257977794</t>
  </si>
  <si>
    <t>daniel.hill33@zoho.com</t>
  </si>
  <si>
    <t>EHYviZ</t>
  </si>
  <si>
    <t>2Gxtt1</t>
  </si>
  <si>
    <t>5hbZvj</t>
  </si>
  <si>
    <t>M9cidS</t>
  </si>
  <si>
    <t>4cNefX</t>
  </si>
  <si>
    <t>yQdYDN</t>
  </si>
  <si>
    <t>0xUMYi</t>
  </si>
  <si>
    <t>2quGcz</t>
  </si>
  <si>
    <t>1fvIAV</t>
  </si>
  <si>
    <t>TASK 09 — COUNTRY × CUSTOMER VALUE</t>
  </si>
  <si>
    <t>j54Ar9</t>
  </si>
  <si>
    <t>b0Lnyy</t>
  </si>
  <si>
    <t>iu7vMz</t>
  </si>
  <si>
    <t>+33162987609</t>
  </si>
  <si>
    <t>jennifer.brown79@gmail.com</t>
  </si>
  <si>
    <t>tsyBrU</t>
  </si>
  <si>
    <t>9KNoic</t>
  </si>
  <si>
    <t>6Xj8G1</t>
  </si>
  <si>
    <t>AtYNI7</t>
  </si>
  <si>
    <t>XQKrsK</t>
  </si>
  <si>
    <t>0lzRdy</t>
  </si>
  <si>
    <t>Ka2i51</t>
  </si>
  <si>
    <t>Which countries have the most valuable customers?</t>
  </si>
  <si>
    <t>Phr2Kb</t>
  </si>
  <si>
    <t>D4qbuq</t>
  </si>
  <si>
    <t>+61778603319</t>
  </si>
  <si>
    <t>nancy.flores10@yahoo.com</t>
  </si>
  <si>
    <t>IQSnpm</t>
  </si>
  <si>
    <t>EjrDrx</t>
  </si>
  <si>
    <t>l3MZGG</t>
  </si>
  <si>
    <t>jZycGU</t>
  </si>
  <si>
    <t>lqwC4l</t>
  </si>
  <si>
    <t>lMsogw</t>
  </si>
  <si>
    <t>8bnXvA</t>
  </si>
  <si>
    <t>5WjhcZ</t>
  </si>
  <si>
    <t>CMfUcB</t>
  </si>
  <si>
    <t>Customer
segment</t>
  </si>
  <si>
    <t>O9MuM1</t>
  </si>
  <si>
    <t>San Jose</t>
  </si>
  <si>
    <t>+1465307464</t>
  </si>
  <si>
    <t>Revenue</t>
  </si>
  <si>
    <t>joseph.martinez21@outlook.com</t>
  </si>
  <si>
    <t>5fUTQr</t>
  </si>
  <si>
    <t>Asuq35</t>
  </si>
  <si>
    <t>2CwsIk</t>
  </si>
  <si>
    <t>Segment</t>
  </si>
  <si>
    <t>Low value</t>
  </si>
  <si>
    <t>HIe820</t>
  </si>
  <si>
    <t>Medium value</t>
  </si>
  <si>
    <t>High value</t>
  </si>
  <si>
    <t>6Xq7yz</t>
  </si>
  <si>
    <t>WzQ62N</t>
  </si>
  <si>
    <t>hYzSsf</t>
  </si>
  <si>
    <t>AEeppM</t>
  </si>
  <si>
    <t>O2mQ8t</t>
  </si>
  <si>
    <t>+49488702353</t>
  </si>
  <si>
    <t>FdJwsT</t>
  </si>
  <si>
    <t>matthew.torres99@zoho.com</t>
  </si>
  <si>
    <t>zwGUxm</t>
  </si>
  <si>
    <t>QdFiNQ</t>
  </si>
  <si>
    <t>vFfxUw</t>
  </si>
  <si>
    <t>High value customers</t>
  </si>
  <si>
    <t>High value customer share</t>
  </si>
  <si>
    <t>0UE6dN</t>
  </si>
  <si>
    <t>t46xHr</t>
  </si>
  <si>
    <t>3BYOtD</t>
  </si>
  <si>
    <t>9hm4zu</t>
  </si>
  <si>
    <t>fXHzUr</t>
  </si>
  <si>
    <t>ZqzwsD</t>
  </si>
  <si>
    <t>s78qFw</t>
  </si>
  <si>
    <t>0Wul8B</t>
  </si>
  <si>
    <t>OeOcH3</t>
  </si>
  <si>
    <t>+34703883848</t>
  </si>
  <si>
    <t>ethan.lee98@outlook.com</t>
  </si>
  <si>
    <t>P3d2Gl</t>
  </si>
  <si>
    <t>sy07fn</t>
  </si>
  <si>
    <t>69ipBT</t>
  </si>
  <si>
    <t>QUYKN0</t>
  </si>
  <si>
    <t>PHvK7X</t>
  </si>
  <si>
    <t>yA4ZdH</t>
  </si>
  <si>
    <t>MnlUI0</t>
  </si>
  <si>
    <t>t9lKcv</t>
  </si>
  <si>
    <t>2mmpMj</t>
  </si>
  <si>
    <t>jaGS0t</t>
  </si>
  <si>
    <t>+81209244675</t>
  </si>
  <si>
    <t>james.allen81@zoho.com</t>
  </si>
  <si>
    <t>DvBTvu</t>
  </si>
  <si>
    <t>dU2foZ</t>
  </si>
  <si>
    <t>6KQD2J</t>
  </si>
  <si>
    <t>iMb2JQ</t>
  </si>
  <si>
    <t>D8qKgN</t>
  </si>
  <si>
    <t>lFiNuF</t>
  </si>
  <si>
    <t>holIdk</t>
  </si>
  <si>
    <t>CGIlbc</t>
  </si>
  <si>
    <t>+380969068641</t>
  </si>
  <si>
    <t>barbara.brown46@zoho.com</t>
  </si>
  <si>
    <t>xKcRN1</t>
  </si>
  <si>
    <t>sFsXLA</t>
  </si>
  <si>
    <t>vJc3Bi</t>
  </si>
  <si>
    <t>L15dwH</t>
  </si>
  <si>
    <t>VMkZnq</t>
  </si>
  <si>
    <t>gWg93o</t>
  </si>
  <si>
    <t>+49970800263</t>
  </si>
  <si>
    <t>jennifer.gonzalez73@proton.me</t>
  </si>
  <si>
    <t>5ySIqz</t>
  </si>
  <si>
    <t>r23IHf</t>
  </si>
  <si>
    <t>MnsLuZ</t>
  </si>
  <si>
    <t>h28zXi</t>
  </si>
  <si>
    <t>g07ilp</t>
  </si>
  <si>
    <t>fjSNTt</t>
  </si>
  <si>
    <t>pPhyJq</t>
  </si>
  <si>
    <t>qlXPHo</t>
  </si>
  <si>
    <t>FbszVu</t>
  </si>
  <si>
    <t>6gANcT</t>
  </si>
  <si>
    <t>nANNR9</t>
  </si>
  <si>
    <t>3dTyO6</t>
  </si>
  <si>
    <t>l9EgBO</t>
  </si>
  <si>
    <t>+49623445358</t>
  </si>
  <si>
    <t>qjQFPR</t>
  </si>
  <si>
    <t>joshua.nguyen98@yahoo.com</t>
  </si>
  <si>
    <t>hK51F1</t>
  </si>
  <si>
    <t>YO6892</t>
  </si>
  <si>
    <t>uFLWoj</t>
  </si>
  <si>
    <t>K2pZT0</t>
  </si>
  <si>
    <t>ThmuoH</t>
  </si>
  <si>
    <t>24qfUc</t>
  </si>
  <si>
    <t>Vo5NqX</t>
  </si>
  <si>
    <t>A9MZp4</t>
  </si>
  <si>
    <t>+44814763092</t>
  </si>
  <si>
    <t>steven.baker39@zoho.com</t>
  </si>
  <si>
    <t>oC8Kyc</t>
  </si>
  <si>
    <t>WXNJN3</t>
  </si>
  <si>
    <t>3Lej2Q</t>
  </si>
  <si>
    <t>JThyL2</t>
  </si>
  <si>
    <t>Y1OZNV</t>
  </si>
  <si>
    <t>5RkRHz</t>
  </si>
  <si>
    <t>Y34UtS</t>
  </si>
  <si>
    <t>RqX9Q5</t>
  </si>
  <si>
    <t>63Z3WZ</t>
  </si>
  <si>
    <t>eFZK4Z</t>
  </si>
  <si>
    <t>7P6j77</t>
  </si>
  <si>
    <t>u09Ldq</t>
  </si>
  <si>
    <t>tUPigS</t>
  </si>
  <si>
    <t>d0ncno</t>
  </si>
  <si>
    <t>+33218543792</t>
  </si>
  <si>
    <t>olivia.ramirez89@yahoo.com</t>
  </si>
  <si>
    <t>13QpK3</t>
  </si>
  <si>
    <t>HMQ3m5</t>
  </si>
  <si>
    <t>cSLD8K</t>
  </si>
  <si>
    <t>U95uvn</t>
  </si>
  <si>
    <t>nE9I9e</t>
  </si>
  <si>
    <t>FzI13a</t>
  </si>
  <si>
    <t>v8OOr4</t>
  </si>
  <si>
    <t>CQizoX</t>
  </si>
  <si>
    <t>ffT6Uh</t>
  </si>
  <si>
    <t>7yPiyC</t>
  </si>
  <si>
    <t>+44413192779</t>
  </si>
  <si>
    <t>charles.moore18@gmail.com</t>
  </si>
  <si>
    <t>HgYnIQ</t>
  </si>
  <si>
    <t>s8Oin7</t>
  </si>
  <si>
    <t>dFo9xb</t>
  </si>
  <si>
    <t>0TP1XQ</t>
  </si>
  <si>
    <t>CW8zKi</t>
  </si>
  <si>
    <t>W1lLaY</t>
  </si>
  <si>
    <t>G4ZpZD</t>
  </si>
  <si>
    <t>XcEGK0</t>
  </si>
  <si>
    <t>S2vOdB</t>
  </si>
  <si>
    <t>Xr3H71</t>
  </si>
  <si>
    <t>P4cTuU</t>
  </si>
  <si>
    <t>TgYjKx</t>
  </si>
  <si>
    <t>+34454486320</t>
  </si>
  <si>
    <t>jason.mitchell40@proton.me</t>
  </si>
  <si>
    <t>lMp7ED</t>
  </si>
  <si>
    <t>ETObkl</t>
  </si>
  <si>
    <t>kBFTVY</t>
  </si>
  <si>
    <t>bQv9DU</t>
  </si>
  <si>
    <t>KDNggt</t>
  </si>
  <si>
    <t>DBCHTQ</t>
  </si>
  <si>
    <t>wkhIu2</t>
  </si>
  <si>
    <t>HxEAUn</t>
  </si>
  <si>
    <t>XDlMml</t>
  </si>
  <si>
    <t>wPLtxR</t>
  </si>
  <si>
    <t>ytOCDv</t>
  </si>
  <si>
    <t>Zaragoza</t>
  </si>
  <si>
    <t>+34126437329</t>
  </si>
  <si>
    <t>betty.perez72@gmail.com</t>
  </si>
  <si>
    <t>WuM5RE</t>
  </si>
  <si>
    <t>ALZnVD</t>
  </si>
  <si>
    <t>uwvvMf</t>
  </si>
  <si>
    <t>VZocvu</t>
  </si>
  <si>
    <t>QkhZKp</t>
  </si>
  <si>
    <t>66pdDG</t>
  </si>
  <si>
    <t>Qid9Mc</t>
  </si>
  <si>
    <t>WzzJOD</t>
  </si>
  <si>
    <t>muo2t4</t>
  </si>
  <si>
    <t>A2GFvU</t>
  </si>
  <si>
    <t>3UQXO4</t>
  </si>
  <si>
    <t>+380001179211</t>
  </si>
  <si>
    <t>rebecca.wilson20@outlook.com</t>
  </si>
  <si>
    <t>4VIOGw</t>
  </si>
  <si>
    <t>YoY3gg</t>
  </si>
  <si>
    <t>8wXD16</t>
  </si>
  <si>
    <t>5EPXWl</t>
  </si>
  <si>
    <t>JnO4nI</t>
  </si>
  <si>
    <t>6UpIlb</t>
  </si>
  <si>
    <t>wp0Rj2</t>
  </si>
  <si>
    <t>t1LXmZ</t>
  </si>
  <si>
    <t>hkFaa4</t>
  </si>
  <si>
    <t>ICbaq7</t>
  </si>
  <si>
    <t>+49341358491</t>
  </si>
  <si>
    <t>alejandro.rivera90@gmail.com</t>
  </si>
  <si>
    <t>ID4Hpb</t>
  </si>
  <si>
    <t>rbLOFz</t>
  </si>
  <si>
    <t>uCZKOn</t>
  </si>
  <si>
    <t>3bXO10</t>
  </si>
  <si>
    <t>Zon34N</t>
  </si>
  <si>
    <t>GYEalT</t>
  </si>
  <si>
    <t>8tTJM3</t>
  </si>
  <si>
    <t>H08twQ</t>
  </si>
  <si>
    <t>Sbi9sM</t>
  </si>
  <si>
    <t>uLSjba</t>
  </si>
  <si>
    <t>h60amp</t>
  </si>
  <si>
    <t>rERg1i</t>
  </si>
  <si>
    <t>t2wsgo</t>
  </si>
  <si>
    <t>+380187511521</t>
  </si>
  <si>
    <t>andrew.baker24@zoho.com</t>
  </si>
  <si>
    <t>0dfACL</t>
  </si>
  <si>
    <t>cnanoM</t>
  </si>
  <si>
    <t>02q49I</t>
  </si>
  <si>
    <t>F5kku9</t>
  </si>
  <si>
    <t>hCiDjI</t>
  </si>
  <si>
    <t>lcyuTF</t>
  </si>
  <si>
    <t>lKQqXq</t>
  </si>
  <si>
    <t>k5bZAG</t>
  </si>
  <si>
    <t>2pmgH3</t>
  </si>
  <si>
    <t>+49888055247</t>
  </si>
  <si>
    <t>sharon.brown15@gmail.com</t>
  </si>
  <si>
    <t>JDfwU2</t>
  </si>
  <si>
    <t>64sfvV</t>
  </si>
  <si>
    <t>Ld9nOr</t>
  </si>
  <si>
    <t>Xtwszn</t>
  </si>
  <si>
    <t>kGv14Y</t>
  </si>
  <si>
    <t>7fpShs</t>
  </si>
  <si>
    <t>Zlvb0p</t>
  </si>
  <si>
    <t>Aq6HXW</t>
  </si>
  <si>
    <t>qI5Uhc</t>
  </si>
  <si>
    <t>+81200296961</t>
  </si>
  <si>
    <t>liam.taylor63@outlook.com</t>
  </si>
  <si>
    <t>0YJE0u</t>
  </si>
  <si>
    <t>Sx0Eil</t>
  </si>
  <si>
    <t>zo2q7P</t>
  </si>
  <si>
    <t>a5Gtrg</t>
  </si>
  <si>
    <t>ciJER1</t>
  </si>
  <si>
    <t>+33825246951</t>
  </si>
  <si>
    <t>michelle.roberts34@yahoo.com</t>
  </si>
  <si>
    <t>hIQE8O</t>
  </si>
  <si>
    <t>S1HTEk</t>
  </si>
  <si>
    <t>b2I4nd</t>
  </si>
  <si>
    <t>+55022713261</t>
  </si>
  <si>
    <t>nancy.hernandez15@outlook.com</t>
  </si>
  <si>
    <t>uz5Dx5</t>
  </si>
  <si>
    <t>T2FNwz</t>
  </si>
  <si>
    <t>4nsig9</t>
  </si>
  <si>
    <t>EvGNpq</t>
  </si>
  <si>
    <t>dNOa1Y</t>
  </si>
  <si>
    <t>F344eh</t>
  </si>
  <si>
    <t>eVDnty</t>
  </si>
  <si>
    <t>+380957857094</t>
  </si>
  <si>
    <t>VPuvVd</t>
  </si>
  <si>
    <t>dorothy.wright97@outlook.com</t>
  </si>
  <si>
    <t>gNl86G</t>
  </si>
  <si>
    <t>M9NOtJ</t>
  </si>
  <si>
    <t>0FFdVA</t>
  </si>
  <si>
    <t>D9Q5xV</t>
  </si>
  <si>
    <t>6Pxdwu</t>
  </si>
  <si>
    <t>skepz0</t>
  </si>
  <si>
    <t>Barcelona</t>
  </si>
  <si>
    <t>+34188205279</t>
  </si>
  <si>
    <t>sandra.rivera33@gmail.com</t>
  </si>
  <si>
    <t>076BrN</t>
  </si>
  <si>
    <t>rcjDNt</t>
  </si>
  <si>
    <t>mXofKO</t>
  </si>
  <si>
    <t>37qBWX</t>
  </si>
  <si>
    <t>cmNIlg</t>
  </si>
  <si>
    <t>SZZfZS</t>
  </si>
  <si>
    <t>L6Nnj0</t>
  </si>
  <si>
    <t>+33752661666</t>
  </si>
  <si>
    <t>rebecca.rodriguez41@yahoo.com</t>
  </si>
  <si>
    <t>nG6aJo</t>
  </si>
  <si>
    <t>JppTQO</t>
  </si>
  <si>
    <t>D20NVn</t>
  </si>
  <si>
    <t>gTQ1C8</t>
  </si>
  <si>
    <t>sZ7dqI</t>
  </si>
  <si>
    <t>9nu6yF</t>
  </si>
  <si>
    <t>rmi8oT</t>
  </si>
  <si>
    <t>7J1j1Q</t>
  </si>
  <si>
    <t>+1928856500</t>
  </si>
  <si>
    <t>santiago.miller42@icloud.com</t>
  </si>
  <si>
    <t>cNCHKu</t>
  </si>
  <si>
    <t>zlne99</t>
  </si>
  <si>
    <t>aj2seo</t>
  </si>
  <si>
    <t>6dra7L</t>
  </si>
  <si>
    <t>nk1Iln</t>
  </si>
  <si>
    <t>0ca4Lx</t>
  </si>
  <si>
    <t>HNMUKR</t>
  </si>
  <si>
    <t>DF0eAH</t>
  </si>
  <si>
    <t>C98jD7</t>
  </si>
  <si>
    <t>+55456322918</t>
  </si>
  <si>
    <t>michael.wright40@zoho.com</t>
  </si>
  <si>
    <t>I63E2s</t>
  </si>
  <si>
    <t>Px0I9d</t>
  </si>
  <si>
    <t>tSMlh7</t>
  </si>
  <si>
    <t>JYBpIe</t>
  </si>
  <si>
    <t>DeTn1V</t>
  </si>
  <si>
    <t>h9RNKp</t>
  </si>
  <si>
    <t>KtlIgI</t>
  </si>
  <si>
    <t>dGOfNI</t>
  </si>
  <si>
    <t>fs6yB1</t>
  </si>
  <si>
    <t>1vfHeh</t>
  </si>
  <si>
    <t>+55353969913</t>
  </si>
  <si>
    <t>emily.roberts76@icloud.com</t>
  </si>
  <si>
    <t>oo4LPI</t>
  </si>
  <si>
    <t>XVzHTa</t>
  </si>
  <si>
    <t>WbYMmW</t>
  </si>
  <si>
    <t>jMEXi1</t>
  </si>
  <si>
    <t>LFrAZT</t>
  </si>
  <si>
    <t>bs7Qh4</t>
  </si>
  <si>
    <t>q0XdM9</t>
  </si>
  <si>
    <t>+81016688163</t>
  </si>
  <si>
    <t>charles.white36@yahoo.com</t>
  </si>
  <si>
    <t>nYCsXo</t>
  </si>
  <si>
    <t>0qJjxW</t>
  </si>
  <si>
    <t>qoAxj7</t>
  </si>
  <si>
    <t>GWl1YV</t>
  </si>
  <si>
    <t>tJJr5s</t>
  </si>
  <si>
    <t>ecFQCQ</t>
  </si>
  <si>
    <t>Sy540J</t>
  </si>
  <si>
    <t>azf1WG</t>
  </si>
  <si>
    <t>+1740705039</t>
  </si>
  <si>
    <t>karen.lewis75@yahoo.com</t>
  </si>
  <si>
    <t>YdAhBz</t>
  </si>
  <si>
    <t>4Qekxn</t>
  </si>
  <si>
    <t>wseHC6</t>
  </si>
  <si>
    <t>C3CzxA</t>
  </si>
  <si>
    <t>JGuvM3</t>
  </si>
  <si>
    <t>pvr6Sg</t>
  </si>
  <si>
    <t>0R1M34</t>
  </si>
  <si>
    <t>0UjaqA</t>
  </si>
  <si>
    <t>otbCwN</t>
  </si>
  <si>
    <t>+34205348920</t>
  </si>
  <si>
    <t>valentina.lee54@yahoo.com</t>
  </si>
  <si>
    <t>fdXIJo</t>
  </si>
  <si>
    <t>ITnxMG</t>
  </si>
  <si>
    <t>VlBH09</t>
  </si>
  <si>
    <t>R3056f</t>
  </si>
  <si>
    <t>DrMMdj</t>
  </si>
  <si>
    <t>8GJzeV</t>
  </si>
  <si>
    <t>pIn8sr</t>
  </si>
  <si>
    <t>u8zF9O</t>
  </si>
  <si>
    <t>+1888489850</t>
  </si>
  <si>
    <t>laura.robinson62@hotmail.com</t>
  </si>
  <si>
    <t>AwXiv6</t>
  </si>
  <si>
    <t>NK2Rsy</t>
  </si>
  <si>
    <t>2bnfTy</t>
  </si>
  <si>
    <t>90h7WN</t>
  </si>
  <si>
    <t>Nt6vfR</t>
  </si>
  <si>
    <t>KP950A</t>
  </si>
  <si>
    <t>PqPEBq</t>
  </si>
  <si>
    <t>o24iqA</t>
  </si>
  <si>
    <t>+33013591696</t>
  </si>
  <si>
    <t>stephanie.mitchell69@gmail.com</t>
  </si>
  <si>
    <t>TASK 10 — VISUALIZING CUSTOMER VALUE</t>
  </si>
  <si>
    <t>92BWed</t>
  </si>
  <si>
    <t>hQ3Bvp</t>
  </si>
  <si>
    <t>nf7XA2</t>
  </si>
  <si>
    <t>dPwubo</t>
  </si>
  <si>
    <t>Which countries have the highest customer value?</t>
  </si>
  <si>
    <t>vNU0J8</t>
  </si>
  <si>
    <t>pauXQK</t>
  </si>
  <si>
    <t>+34633287463</t>
  </si>
  <si>
    <t>edward.martinez82@outlook.com</t>
  </si>
  <si>
    <t>ukZ9ki</t>
  </si>
  <si>
    <t>JyulDg</t>
  </si>
  <si>
    <t>tQlME6</t>
  </si>
  <si>
    <t>8Ctqui</t>
  </si>
  <si>
    <t>4sHISn</t>
  </si>
  <si>
    <t>NVtr7Z</t>
  </si>
  <si>
    <t>W65ySP</t>
  </si>
  <si>
    <t>MIonXq</t>
  </si>
  <si>
    <t>+380975105277</t>
  </si>
  <si>
    <t>liam.nguyen18@hotmail.com</t>
  </si>
  <si>
    <t>0tiYej</t>
  </si>
  <si>
    <t>VJ8dX0</t>
  </si>
  <si>
    <t>8Gqiof</t>
  </si>
  <si>
    <t>2Zgkgg</t>
  </si>
  <si>
    <t>3aaoKM</t>
  </si>
  <si>
    <t>KkgYQy</t>
  </si>
  <si>
    <t>+61967939008</t>
  </si>
  <si>
    <t>kevin.rivera16@icloud.com</t>
  </si>
  <si>
    <t>5Ux9iw</t>
  </si>
  <si>
    <t>gKcX3O</t>
  </si>
  <si>
    <t>k5Sr80</t>
  </si>
  <si>
    <t>Japan has the highest average revenue per customer, 
while Germany has the lowest. Overall, the difference between countries is relatively small.</t>
  </si>
  <si>
    <t>4jMIKV</t>
  </si>
  <si>
    <t>Spain generates the highest total revenue, while Japan has the highest average revenue per customer and the highest 
share of High Value customers. This indicates that Japan has the most valuable customer base, 
even though Spain generates more total revenue.</t>
  </si>
  <si>
    <t>DZKUzk</t>
  </si>
  <si>
    <t>YRsMfi</t>
  </si>
  <si>
    <t>QQ2bYt</t>
  </si>
  <si>
    <t>KnlI4g</t>
  </si>
  <si>
    <t>W3Q6sm</t>
  </si>
  <si>
    <t>+1450181783</t>
  </si>
  <si>
    <t>alejandro.clark74@zoho.com</t>
  </si>
  <si>
    <t>ziOpDZ</t>
  </si>
  <si>
    <t>Oupbto</t>
  </si>
  <si>
    <t>vLZOQc</t>
  </si>
  <si>
    <t>is1bUO</t>
  </si>
  <si>
    <t>vzGyQ9</t>
  </si>
  <si>
    <t>jQVdbl</t>
  </si>
  <si>
    <t>2kkH8p</t>
  </si>
  <si>
    <t>I4Ckdd</t>
  </si>
  <si>
    <t>qesye3</t>
  </si>
  <si>
    <t>+380584293265</t>
  </si>
  <si>
    <t>alexander.rodriguez40@yahoo.com</t>
  </si>
  <si>
    <t>Fx84Vq</t>
  </si>
  <si>
    <t>MuNgGe</t>
  </si>
  <si>
    <t>DK76Rv</t>
  </si>
  <si>
    <t>QEM4yN</t>
  </si>
  <si>
    <t>guMDju</t>
  </si>
  <si>
    <t>uPXeDt</t>
  </si>
  <si>
    <t>8JiZXV</t>
  </si>
  <si>
    <t>+33486299085</t>
  </si>
  <si>
    <t>jeffrey.campbell96@proton.me</t>
  </si>
  <si>
    <t>Jk7Bys</t>
  </si>
  <si>
    <t>4Otqsj</t>
  </si>
  <si>
    <t>wyJmIe</t>
  </si>
  <si>
    <t>UQwWq9</t>
  </si>
  <si>
    <t>68JjJ4</t>
  </si>
  <si>
    <t>vrzCpC</t>
  </si>
  <si>
    <t>XGaVXv</t>
  </si>
  <si>
    <t>2fbgOc</t>
  </si>
  <si>
    <t>OYyP3L</t>
  </si>
  <si>
    <t>+44171497438</t>
  </si>
  <si>
    <t>elizabeth.anderson59@proton.me</t>
  </si>
  <si>
    <t>zMeFW3</t>
  </si>
  <si>
    <t>iz9JLq</t>
  </si>
  <si>
    <t>MdvwhD</t>
  </si>
  <si>
    <t>Kk7RbW</t>
  </si>
  <si>
    <t>D8ziem</t>
  </si>
  <si>
    <t>WZGI7t</t>
  </si>
  <si>
    <t>yKrXmC</t>
  </si>
  <si>
    <t>JHO5ET</t>
  </si>
  <si>
    <t>+81604821483</t>
  </si>
  <si>
    <t>qr34ri</t>
  </si>
  <si>
    <t>elizabeth.brown75@icloud.com</t>
  </si>
  <si>
    <t>ZgnbDr</t>
  </si>
  <si>
    <t>hPrfWv</t>
  </si>
  <si>
    <t>xAF0ox</t>
  </si>
  <si>
    <t>FIz5TN</t>
  </si>
  <si>
    <t>HosQyj</t>
  </si>
  <si>
    <t>mfpQ0x</t>
  </si>
  <si>
    <t>+1062657382</t>
  </si>
  <si>
    <t>timothy.rivera36@icloud.com</t>
  </si>
  <si>
    <t>MlaVCm</t>
  </si>
  <si>
    <t>w1obNU</t>
  </si>
  <si>
    <t>wUZ84N</t>
  </si>
  <si>
    <t>ILbnv8</t>
  </si>
  <si>
    <t>4WIuZt</t>
  </si>
  <si>
    <t>9A5k1Z</t>
  </si>
  <si>
    <t>NFLyuI</t>
  </si>
  <si>
    <t>GRfPpv</t>
  </si>
  <si>
    <t>qBevMT</t>
  </si>
  <si>
    <t>8J4cU2</t>
  </si>
  <si>
    <t>BtDVNw</t>
  </si>
  <si>
    <t>lqNWNS</t>
  </si>
  <si>
    <t>a7rP3U</t>
  </si>
  <si>
    <t>+81966875279</t>
  </si>
  <si>
    <t>robert.thomas21@yahoo.com</t>
  </si>
  <si>
    <t>mljtLH</t>
  </si>
  <si>
    <t>HOBTFm</t>
  </si>
  <si>
    <t>dRSxf4</t>
  </si>
  <si>
    <t>5JJcEq</t>
  </si>
  <si>
    <t>7x4rQt</t>
  </si>
  <si>
    <t>oMSygT</t>
  </si>
  <si>
    <t>mOxDJ0</t>
  </si>
  <si>
    <t>xNbnsK</t>
  </si>
  <si>
    <t>URzf9l</t>
  </si>
  <si>
    <t>j1GXwo</t>
  </si>
  <si>
    <t>+1386996881</t>
  </si>
  <si>
    <t>lucas.williams97@yahoo.com</t>
  </si>
  <si>
    <t>kVetxL</t>
  </si>
  <si>
    <t>s51j1R</t>
  </si>
  <si>
    <t>lZylcV</t>
  </si>
  <si>
    <t>ap0vn5</t>
  </si>
  <si>
    <t>LPkuUC</t>
  </si>
  <si>
    <t>8X9J3M</t>
  </si>
  <si>
    <t>F1ROCz</t>
  </si>
  <si>
    <t>I4HqXA</t>
  </si>
  <si>
    <t>ATYrGk</t>
  </si>
  <si>
    <t>2021:09</t>
  </si>
  <si>
    <t>HC6XYX</t>
  </si>
  <si>
    <t>+81824842727</t>
  </si>
  <si>
    <t>anthony.brown22@yahoo.com</t>
  </si>
  <si>
    <t>2dpsax</t>
  </si>
  <si>
    <t>B2UMnb</t>
  </si>
  <si>
    <t>oCUmOk</t>
  </si>
  <si>
    <t>scEjcj</t>
  </si>
  <si>
    <t>kpIxMi</t>
  </si>
  <si>
    <t>QpY7NE</t>
  </si>
  <si>
    <t>ZsAbJx</t>
  </si>
  <si>
    <t>Nq9ZgD</t>
  </si>
  <si>
    <t>Uj896i</t>
  </si>
  <si>
    <t>HMrfMV</t>
  </si>
  <si>
    <t>0NGB3T</t>
  </si>
  <si>
    <t>+61698076664</t>
  </si>
  <si>
    <t>christopher.gonzalez96@gmail.com</t>
  </si>
  <si>
    <t>95P6Ot</t>
  </si>
  <si>
    <t>2Dm7tO</t>
  </si>
  <si>
    <t>l55C9K</t>
  </si>
  <si>
    <t>RyuXzQ</t>
  </si>
  <si>
    <t>zVA98G</t>
  </si>
  <si>
    <t>pDgZpA</t>
  </si>
  <si>
    <t>hDzNch</t>
  </si>
  <si>
    <t>C65akY</t>
  </si>
  <si>
    <t>vOTEfH</t>
  </si>
  <si>
    <t>+61988044449</t>
  </si>
  <si>
    <t>richard.thompson31@zoho.com</t>
  </si>
  <si>
    <t>eEWu4c</t>
  </si>
  <si>
    <t>GoEd9S</t>
  </si>
  <si>
    <t>SvL3Et</t>
  </si>
  <si>
    <t>pi4ojs</t>
  </si>
  <si>
    <t>YMNb5Z</t>
  </si>
  <si>
    <t>HGlTGU</t>
  </si>
  <si>
    <t>5FbQDx</t>
  </si>
  <si>
    <t>SVUVpg</t>
  </si>
  <si>
    <t>rRe5e2</t>
  </si>
  <si>
    <t>HKvrWS</t>
  </si>
  <si>
    <t>MZoPjp</t>
  </si>
  <si>
    <t>+49672676591</t>
  </si>
  <si>
    <t>paul.white24@proton.me</t>
  </si>
  <si>
    <t>70P8QK</t>
  </si>
  <si>
    <t>VmI5BR</t>
  </si>
  <si>
    <t>uGFk6Z</t>
  </si>
  <si>
    <t>FExsEc</t>
  </si>
  <si>
    <t>TUVmi9</t>
  </si>
  <si>
    <t>c5L6Tu</t>
  </si>
  <si>
    <t>Wp21eJ</t>
  </si>
  <si>
    <t>qpiaj8</t>
  </si>
  <si>
    <t>4UcvIP</t>
  </si>
  <si>
    <t>FUlQaz</t>
  </si>
  <si>
    <t>+81416848012</t>
  </si>
  <si>
    <t>sharon.perez20@gmail.com</t>
  </si>
  <si>
    <t>YWXONg</t>
  </si>
  <si>
    <t>Pjmqkf</t>
  </si>
  <si>
    <t>oqRF8y</t>
  </si>
  <si>
    <t>TAhCtK</t>
  </si>
  <si>
    <t>ER0Nl7</t>
  </si>
  <si>
    <t>EZJDvM</t>
  </si>
  <si>
    <t>XHXaVD</t>
  </si>
  <si>
    <t>vkByhw</t>
  </si>
  <si>
    <t>m9ZOwd</t>
  </si>
  <si>
    <t>mgv3r4</t>
  </si>
  <si>
    <t>Xqw36t</t>
  </si>
  <si>
    <t>eykJXm</t>
  </si>
  <si>
    <t>rfILLW</t>
  </si>
  <si>
    <t>+55391057672</t>
  </si>
  <si>
    <t>elizabeth.williams25@hotmail.com</t>
  </si>
  <si>
    <t>9wojvA</t>
  </si>
  <si>
    <t>OeNVM6</t>
  </si>
  <si>
    <t>Os6zP0</t>
  </si>
  <si>
    <t>aMntD4</t>
  </si>
  <si>
    <t>2T2GZ1</t>
  </si>
  <si>
    <t>7IoESA</t>
  </si>
  <si>
    <t>2nEqai</t>
  </si>
  <si>
    <t>WPbJb6</t>
  </si>
  <si>
    <t>chsHph</t>
  </si>
  <si>
    <t>+81625488812</t>
  </si>
  <si>
    <t>amanda.thomas41@proton.me</t>
  </si>
  <si>
    <t>Jnnk7U</t>
  </si>
  <si>
    <t>chMKgY</t>
  </si>
  <si>
    <t>xdbg1R</t>
  </si>
  <si>
    <t>4PpQSL</t>
  </si>
  <si>
    <t>4esubu</t>
  </si>
  <si>
    <t>HE60Dl</t>
  </si>
  <si>
    <t>vxHks5</t>
  </si>
  <si>
    <t>gV0Lh8</t>
  </si>
  <si>
    <t>EpiMDS</t>
  </si>
  <si>
    <t>GEr3u7</t>
  </si>
  <si>
    <t>dv1jQe</t>
  </si>
  <si>
    <t>+34221600175</t>
  </si>
  <si>
    <t>VGakvt</t>
  </si>
  <si>
    <t>lucas.scott21@proton.me</t>
  </si>
  <si>
    <t>0hg4uy</t>
  </si>
  <si>
    <t>YOsspt</t>
  </si>
  <si>
    <t>zunQRn</t>
  </si>
  <si>
    <t>sxCMsX</t>
  </si>
  <si>
    <t>3zElhE</t>
  </si>
  <si>
    <t>sZjfqW</t>
  </si>
  <si>
    <t>PZRVfh</t>
  </si>
  <si>
    <t>tJRrYL</t>
  </si>
  <si>
    <t>jtvtTO</t>
  </si>
  <si>
    <t>nDcjle</t>
  </si>
  <si>
    <t>+380688510105</t>
  </si>
  <si>
    <t>sarah.taylor13@outlook.com</t>
  </si>
  <si>
    <t>foccjD</t>
  </si>
  <si>
    <t>iVz2S8</t>
  </si>
  <si>
    <t>zlOKO8</t>
  </si>
  <si>
    <t>Pq9bzC</t>
  </si>
  <si>
    <t>BAnAwT</t>
  </si>
  <si>
    <t>hQ4iwf</t>
  </si>
  <si>
    <t>WLNuf2</t>
  </si>
  <si>
    <t>cipP2A</t>
  </si>
  <si>
    <t>XjgyBH</t>
  </si>
  <si>
    <t>fayrYj</t>
  </si>
  <si>
    <t>London</t>
  </si>
  <si>
    <t>+44560607773</t>
  </si>
  <si>
    <t>i8uVNj</t>
  </si>
  <si>
    <t>thomas.harris44@hotmail.com</t>
  </si>
  <si>
    <t>4OcVRY</t>
  </si>
  <si>
    <t>V0q30Z</t>
  </si>
  <si>
    <t>cm4wDC</t>
  </si>
  <si>
    <t>lJy6o1</t>
  </si>
  <si>
    <t>wwR9c8</t>
  </si>
  <si>
    <t>Swmc3X</t>
  </si>
  <si>
    <t>2Ys8yv</t>
  </si>
  <si>
    <t>ADdMid</t>
  </si>
  <si>
    <t>Y2ndrU</t>
  </si>
  <si>
    <t>1yiBd7</t>
  </si>
  <si>
    <t>DCQSCo</t>
  </si>
  <si>
    <t>usHaMv</t>
  </si>
  <si>
    <t>nfp7G2</t>
  </si>
  <si>
    <t>9tuojj</t>
  </si>
  <si>
    <t>+44779632330</t>
  </si>
  <si>
    <t>olivia.gonzalez53@hotmail.com</t>
  </si>
  <si>
    <t>enGVHA</t>
  </si>
  <si>
    <t>ZdVmg9</t>
  </si>
  <si>
    <t>sRX4I8</t>
  </si>
  <si>
    <t>YcDmzs</t>
  </si>
  <si>
    <t>m2L3rA</t>
  </si>
  <si>
    <t>iQB66c</t>
  </si>
  <si>
    <t>erJYeC</t>
  </si>
  <si>
    <t>Zbziaz</t>
  </si>
  <si>
    <t>bW7vft</t>
  </si>
  <si>
    <t>+33456217752</t>
  </si>
  <si>
    <t>laura.miller78@proton.me</t>
  </si>
  <si>
    <t>0Ym4Od</t>
  </si>
  <si>
    <t>yqwcja</t>
  </si>
  <si>
    <t>FEsALo</t>
  </si>
  <si>
    <t>kf1AKm</t>
  </si>
  <si>
    <t>X1PO0H</t>
  </si>
  <si>
    <t>BeRbZG</t>
  </si>
  <si>
    <t>iuWuzO</t>
  </si>
  <si>
    <t>pSticw</t>
  </si>
  <si>
    <t>+34761215402</t>
  </si>
  <si>
    <t>mary.nguyen27@outlook.com</t>
  </si>
  <si>
    <t>4GSy3V</t>
  </si>
  <si>
    <t>ijldez</t>
  </si>
  <si>
    <t>NKfSLU</t>
  </si>
  <si>
    <t>8qizXb</t>
  </si>
  <si>
    <t>CRtLSQ</t>
  </si>
  <si>
    <t>ChMbyI</t>
  </si>
  <si>
    <t>dn55ND</t>
  </si>
  <si>
    <t>lr3H8g</t>
  </si>
  <si>
    <t>1jhkQQ</t>
  </si>
  <si>
    <t>LW7slQ</t>
  </si>
  <si>
    <t>nCNjrD</t>
  </si>
  <si>
    <t>bzGuUd</t>
  </si>
  <si>
    <t>+61105647617</t>
  </si>
  <si>
    <t>william.lewis22@outlook.com</t>
  </si>
  <si>
    <t>rEVpjF</t>
  </si>
  <si>
    <t>KgerUT</t>
  </si>
  <si>
    <t>33YUX1</t>
  </si>
  <si>
    <t>EAblHl</t>
  </si>
  <si>
    <t>JjNMIZ</t>
  </si>
  <si>
    <t>FN274U</t>
  </si>
  <si>
    <t>wgyli8</t>
  </si>
  <si>
    <t>Pxm9cr</t>
  </si>
  <si>
    <t>PsnR7L</t>
  </si>
  <si>
    <t>xbe2ag</t>
  </si>
  <si>
    <t>+34175781573</t>
  </si>
  <si>
    <t>RGCSeJ</t>
  </si>
  <si>
    <t>sofia.anderson78@outlook.com</t>
  </si>
  <si>
    <t>7neCJH</t>
  </si>
  <si>
    <t>4pZdi7</t>
  </si>
  <si>
    <t>ctZyHB</t>
  </si>
  <si>
    <t>Pbq4Gy</t>
  </si>
  <si>
    <t>LRAKMt</t>
  </si>
  <si>
    <t>HJN3pV</t>
  </si>
  <si>
    <t>FyE8Mv</t>
  </si>
  <si>
    <t>2gHahk</t>
  </si>
  <si>
    <t>LnQlCR</t>
  </si>
  <si>
    <t>+34975672699</t>
  </si>
  <si>
    <t>margaret.garcia76@proton.me</t>
  </si>
  <si>
    <t>Ru99Kp</t>
  </si>
  <si>
    <t>JMTKTo</t>
  </si>
  <si>
    <t>1ZJGpI</t>
  </si>
  <si>
    <t>aX3QjB</t>
  </si>
  <si>
    <t>pRSvY8</t>
  </si>
  <si>
    <t>4PF002</t>
  </si>
  <si>
    <t>x9sEXi</t>
  </si>
  <si>
    <t>+33981646983</t>
  </si>
  <si>
    <t>linda.garcia68@proton.me</t>
  </si>
  <si>
    <t>ydoj9Q</t>
  </si>
  <si>
    <t>qAIXSu</t>
  </si>
  <si>
    <t>3EAX4l</t>
  </si>
  <si>
    <t>abPbYb</t>
  </si>
  <si>
    <t>0diBKT</t>
  </si>
  <si>
    <t>KT8sHE</t>
  </si>
  <si>
    <t>SWHkm1</t>
  </si>
  <si>
    <t>fjBANe</t>
  </si>
  <si>
    <t>klpbyQ</t>
  </si>
  <si>
    <t>+61787554297</t>
  </si>
  <si>
    <t>kenneth.hall41@zoho.com</t>
  </si>
  <si>
    <t>93ryBO</t>
  </si>
  <si>
    <t>Kw3knH</t>
  </si>
  <si>
    <t>pqjSCb</t>
  </si>
  <si>
    <t>ikdUtq</t>
  </si>
  <si>
    <t>mzJ0S8</t>
  </si>
  <si>
    <t>UcKJw9</t>
  </si>
  <si>
    <t>6nRRZk</t>
  </si>
  <si>
    <t>z8DiZf</t>
  </si>
  <si>
    <t>P1Oubt</t>
  </si>
  <si>
    <t>+81172620020</t>
  </si>
  <si>
    <t>camila.clark88@gmail.com</t>
  </si>
  <si>
    <t>piAMoz</t>
  </si>
  <si>
    <t>csmFGe</t>
  </si>
  <si>
    <t>0h1cen</t>
  </si>
  <si>
    <t>3NBX7r</t>
  </si>
  <si>
    <t>Yjyw7y</t>
  </si>
  <si>
    <t>9KunKE</t>
  </si>
  <si>
    <t>JO4yLm</t>
  </si>
  <si>
    <t>7vIsUE</t>
  </si>
  <si>
    <t>kYYlKN</t>
  </si>
  <si>
    <t>+55096711929</t>
  </si>
  <si>
    <t>u7fJwQ</t>
  </si>
  <si>
    <t>betty.harris82@icloud.com</t>
  </si>
  <si>
    <t>MCVlbR</t>
  </si>
  <si>
    <t>54ENDZ</t>
  </si>
  <si>
    <t>aO50YL</t>
  </si>
  <si>
    <t>eC99en</t>
  </si>
  <si>
    <t>SpO28D</t>
  </si>
  <si>
    <t>jHp4ae</t>
  </si>
  <si>
    <t>JK6Yu2</t>
  </si>
  <si>
    <t>UKbSFH</t>
  </si>
  <si>
    <t>hajZon</t>
  </si>
  <si>
    <t>+1583438369</t>
  </si>
  <si>
    <t>elizabeth.ramirez66@hotmail.com</t>
  </si>
  <si>
    <t>P8I0TC</t>
  </si>
  <si>
    <t>gkipft</t>
  </si>
  <si>
    <t>UlxKRl</t>
  </si>
  <si>
    <t>Yh0OPk</t>
  </si>
  <si>
    <t>1Wn6Se</t>
  </si>
  <si>
    <t>wASeJ4</t>
  </si>
  <si>
    <t>AQ9i14</t>
  </si>
  <si>
    <t>YmUk9P</t>
  </si>
  <si>
    <t>ewm6tv</t>
  </si>
  <si>
    <t>11f1BZ</t>
  </si>
  <si>
    <t>Belo Horizonte</t>
  </si>
  <si>
    <t>+55632724718</t>
  </si>
  <si>
    <t>robert.thompson36@icloud.com</t>
  </si>
  <si>
    <t>KBebQB</t>
  </si>
  <si>
    <t>YfZr65</t>
  </si>
  <si>
    <t>swdvPR</t>
  </si>
  <si>
    <t>SwUVZA</t>
  </si>
  <si>
    <t>i1ENi5</t>
  </si>
  <si>
    <t>pnAclk</t>
  </si>
  <si>
    <t>A17Yen</t>
  </si>
  <si>
    <t>SZkTrF</t>
  </si>
  <si>
    <t>2025:02</t>
  </si>
  <si>
    <t>COzWgN</t>
  </si>
  <si>
    <t>Adams</t>
  </si>
  <si>
    <t>+33726821259</t>
  </si>
  <si>
    <t>alejandro.adams41@proton.me</t>
  </si>
  <si>
    <t>B7To12</t>
  </si>
  <si>
    <t>spzaPA</t>
  </si>
  <si>
    <t>zVwwq2</t>
  </si>
  <si>
    <t>SHRUDd</t>
  </si>
  <si>
    <t>x8bbEg</t>
  </si>
  <si>
    <t>N1e3uc</t>
  </si>
  <si>
    <t>ShVnvZ</t>
  </si>
  <si>
    <t>2pAcOu</t>
  </si>
  <si>
    <t>HfOGyy</t>
  </si>
  <si>
    <t>NYX2lS</t>
  </si>
  <si>
    <t>je8tlR</t>
  </si>
  <si>
    <t>lluSPH</t>
  </si>
  <si>
    <t>+55496955522</t>
  </si>
  <si>
    <t>IM6Qi0</t>
  </si>
  <si>
    <t>elizabeth.williams97@proton.me</t>
  </si>
  <si>
    <t>tSv6yg</t>
  </si>
  <si>
    <t>Yr6Jqp</t>
  </si>
  <si>
    <t>yE6752</t>
  </si>
  <si>
    <t>nJWw4x</t>
  </si>
  <si>
    <t>HewXLF</t>
  </si>
  <si>
    <t>McCnFv</t>
  </si>
  <si>
    <t>2weTum</t>
  </si>
  <si>
    <t>CpQiIu</t>
  </si>
  <si>
    <t>+44828720384</t>
  </si>
  <si>
    <t>camila.hall10@outlook.com</t>
  </si>
  <si>
    <t>c7eO9O</t>
  </si>
  <si>
    <t>cSMdmz</t>
  </si>
  <si>
    <t>oHNAms</t>
  </si>
  <si>
    <t>DdH21E</t>
  </si>
  <si>
    <t>cFYLzA</t>
  </si>
  <si>
    <t>7fvlG8</t>
  </si>
  <si>
    <t>0UVt3U</t>
  </si>
  <si>
    <t>SqY82i</t>
  </si>
  <si>
    <t>+61353691226</t>
  </si>
  <si>
    <t>margaret.rodriguez82@zoho.com</t>
  </si>
  <si>
    <t>Zs7hsI</t>
  </si>
  <si>
    <t>APxj5e</t>
  </si>
  <si>
    <t>+61646270856</t>
  </si>
  <si>
    <t>L3Zw68</t>
  </si>
  <si>
    <t>donald.gonzalez84@icloud.com</t>
  </si>
  <si>
    <t>DuxRFP</t>
  </si>
  <si>
    <t>sxkDzp</t>
  </si>
  <si>
    <t>HwiNk7</t>
  </si>
  <si>
    <t>5QygxB</t>
  </si>
  <si>
    <t>f53GRx</t>
  </si>
  <si>
    <t>pvm3H0</t>
  </si>
  <si>
    <t>lGnNw1</t>
  </si>
  <si>
    <t>rliJog</t>
  </si>
  <si>
    <t>WZELZw</t>
  </si>
  <si>
    <t>+1933423884</t>
  </si>
  <si>
    <t>isabella.wright16@gmail.com</t>
  </si>
  <si>
    <t>pZat3h</t>
  </si>
  <si>
    <t>PeYHuy</t>
  </si>
  <si>
    <t>FGmVR9</t>
  </si>
  <si>
    <t>BuwI5p</t>
  </si>
  <si>
    <t>zmhtm8</t>
  </si>
  <si>
    <t>9TfAnv</t>
  </si>
  <si>
    <t>KZJGfA</t>
  </si>
  <si>
    <t>SGrXH9</t>
  </si>
  <si>
    <t>3WOzLR</t>
  </si>
  <si>
    <t>DSKRRk</t>
  </si>
  <si>
    <t>+81219026866</t>
  </si>
  <si>
    <t>paul.king89@outlook.com</t>
  </si>
  <si>
    <t>Xvmp6z</t>
  </si>
  <si>
    <t>PGJ2Vi</t>
  </si>
  <si>
    <t>3zUDOZ</t>
  </si>
  <si>
    <t>4TLYYt</t>
  </si>
  <si>
    <t>nokrTL</t>
  </si>
  <si>
    <t>r4RmmY</t>
  </si>
  <si>
    <t>QXwc82</t>
  </si>
  <si>
    <t>Uvv9ZY</t>
  </si>
  <si>
    <t>Bl6O7T</t>
  </si>
  <si>
    <t>+34859771814</t>
  </si>
  <si>
    <t>camila.roberts11@outlook.com</t>
  </si>
  <si>
    <t>S40ubK</t>
  </si>
  <si>
    <t>SF8dBZ</t>
  </si>
  <si>
    <t>43si4R</t>
  </si>
  <si>
    <t>DM3HuW</t>
  </si>
  <si>
    <t>5LVkFj</t>
  </si>
  <si>
    <t>mbMDfI</t>
  </si>
  <si>
    <t>1QTIdV</t>
  </si>
  <si>
    <t>WAIOlF</t>
  </si>
  <si>
    <t>PcmYmF</t>
  </si>
  <si>
    <t>+81748620017</t>
  </si>
  <si>
    <t>4Arnwg</t>
  </si>
  <si>
    <t>VACiwB</t>
  </si>
  <si>
    <t>sophia.torres39@hotmail.com</t>
  </si>
  <si>
    <t>nMfEPm</t>
  </si>
  <si>
    <t>N9AkV3</t>
  </si>
  <si>
    <t>OhkC0B</t>
  </si>
  <si>
    <t>9LZRGz</t>
  </si>
  <si>
    <t>bPNfFS</t>
  </si>
  <si>
    <t>x6X7Sn</t>
  </si>
  <si>
    <t>DyPu7c</t>
  </si>
  <si>
    <t>puW8FF</t>
  </si>
  <si>
    <t>+380052102656</t>
  </si>
  <si>
    <t>melissa.young18@icloud.com</t>
  </si>
  <si>
    <t>PVz0oR</t>
  </si>
  <si>
    <t>4P5YSe</t>
  </si>
  <si>
    <t>9hhXb7</t>
  </si>
  <si>
    <t>v9VsCR</t>
  </si>
  <si>
    <t>SNkimm</t>
  </si>
  <si>
    <t>kXr0uZ</t>
  </si>
  <si>
    <t>W7wGad</t>
  </si>
  <si>
    <t>+49659470435</t>
  </si>
  <si>
    <t>mary.flores94@proton.me</t>
  </si>
  <si>
    <t>WthgZz</t>
  </si>
  <si>
    <t>8lwdGn</t>
  </si>
  <si>
    <t>GbL8dx</t>
  </si>
  <si>
    <t>ixYubd</t>
  </si>
  <si>
    <t>vbGZVD</t>
  </si>
  <si>
    <t>x8Sr3g</t>
  </si>
  <si>
    <t>CETIT9</t>
  </si>
  <si>
    <t>eeQdZH</t>
  </si>
  <si>
    <t>+44937332858</t>
  </si>
  <si>
    <t>M0qFyP</t>
  </si>
  <si>
    <t>olivia.allen91@zoho.com</t>
  </si>
  <si>
    <t>sdCxOA</t>
  </si>
  <si>
    <t>UuMwFz</t>
  </si>
  <si>
    <t>dHlgqS</t>
  </si>
  <si>
    <t>uXxcHg</t>
  </si>
  <si>
    <t>FHz7xs</t>
  </si>
  <si>
    <t>+34982402689</t>
  </si>
  <si>
    <t>alejandro.campbell31@hotmail.com</t>
  </si>
  <si>
    <t>WTKvbs</t>
  </si>
  <si>
    <t>zsbiNj</t>
  </si>
  <si>
    <t>TJXDJA</t>
  </si>
  <si>
    <t>JTqGwF</t>
  </si>
  <si>
    <t>ZESFqZ</t>
  </si>
  <si>
    <t>9mZXoF</t>
  </si>
  <si>
    <t>TpldK6</t>
  </si>
  <si>
    <t>guZPfA</t>
  </si>
  <si>
    <t>+61335545071</t>
  </si>
  <si>
    <t>ashley.campbell22@outlook.com</t>
  </si>
  <si>
    <t>SRTpfd</t>
  </si>
  <si>
    <t>NbrnTP</t>
  </si>
  <si>
    <t>ISb9CK</t>
  </si>
  <si>
    <t>rX8A3i</t>
  </si>
  <si>
    <t>ZiyNnE</t>
  </si>
  <si>
    <t>BA12cP</t>
  </si>
  <si>
    <t>zYK23r</t>
  </si>
  <si>
    <t>+1175494307</t>
  </si>
  <si>
    <t>lisa.campbell80@zoho.com</t>
  </si>
  <si>
    <t>1jVmlb</t>
  </si>
  <si>
    <t>dwMvwy</t>
  </si>
  <si>
    <t>L9HsEN</t>
  </si>
  <si>
    <t>EbeFe6</t>
  </si>
  <si>
    <t>FyQk8R</t>
  </si>
  <si>
    <t>fqu3ln</t>
  </si>
  <si>
    <t>m46MBE</t>
  </si>
  <si>
    <t>2022:02</t>
  </si>
  <si>
    <t>rKMJzH</t>
  </si>
  <si>
    <t>+1163146230</t>
  </si>
  <si>
    <t>valentina.miller24@proton.me</t>
  </si>
  <si>
    <t>aWnRHh</t>
  </si>
  <si>
    <t>XZyZ29</t>
  </si>
  <si>
    <t>l4egfz</t>
  </si>
  <si>
    <t>zSsZEb</t>
  </si>
  <si>
    <t>sUfh5j</t>
  </si>
  <si>
    <t>ZKVJSK</t>
  </si>
  <si>
    <t>NeZ07l</t>
  </si>
  <si>
    <t>rt1RW8</t>
  </si>
  <si>
    <t>r4JqKc</t>
  </si>
  <si>
    <t>+55320354528</t>
  </si>
  <si>
    <t>sofia.flores31@yahoo.com</t>
  </si>
  <si>
    <t>pzf7LJ</t>
  </si>
  <si>
    <t>PNiffK</t>
  </si>
  <si>
    <t>7bunhx</t>
  </si>
  <si>
    <t>F5Z6Ac</t>
  </si>
  <si>
    <t>NDs6DR</t>
  </si>
  <si>
    <t>BDy6cl</t>
  </si>
  <si>
    <t>sKfcSQ</t>
  </si>
  <si>
    <t>3VJvU0</t>
  </si>
  <si>
    <t>+81430380680</t>
  </si>
  <si>
    <t>john.baker78@proton.me</t>
  </si>
  <si>
    <t>lpY2qg</t>
  </si>
  <si>
    <t>4fympI</t>
  </si>
  <si>
    <t>X72YJR</t>
  </si>
  <si>
    <t>2EtEfo</t>
  </si>
  <si>
    <t>Dppd5Y</t>
  </si>
  <si>
    <t>tL64wj</t>
  </si>
  <si>
    <t>coeuMW</t>
  </si>
  <si>
    <t>I2kBhP</t>
  </si>
  <si>
    <t>pZHavL</t>
  </si>
  <si>
    <t>eU6tcu</t>
  </si>
  <si>
    <t>+49861848259</t>
  </si>
  <si>
    <t>christopher.brown47@icloud.com</t>
  </si>
  <si>
    <t>jrT3fG</t>
  </si>
  <si>
    <t>u4rhYm</t>
  </si>
  <si>
    <t>8EE5GX</t>
  </si>
  <si>
    <t>RLkovE</t>
  </si>
  <si>
    <t>QWWIcR</t>
  </si>
  <si>
    <t>SfpuNw</t>
  </si>
  <si>
    <t>iX6Fqe</t>
  </si>
  <si>
    <t>C1J3qR</t>
  </si>
  <si>
    <t>cakOrr</t>
  </si>
  <si>
    <t>f5ulUi</t>
  </si>
  <si>
    <t>6axTI0</t>
  </si>
  <si>
    <t>Stuttgart</t>
  </si>
  <si>
    <t>+49061003758</t>
  </si>
  <si>
    <t>sofia.rodriguez66@outlook.com</t>
  </si>
  <si>
    <t>UaK9gG</t>
  </si>
  <si>
    <t>aNulpG</t>
  </si>
  <si>
    <t>o66uN9</t>
  </si>
  <si>
    <t>2SZ558</t>
  </si>
  <si>
    <t>catnqn</t>
  </si>
  <si>
    <t>ONOSwe</t>
  </si>
  <si>
    <t>D1u7a6</t>
  </si>
  <si>
    <t>Pj8qsw</t>
  </si>
  <si>
    <t>omw6Tx</t>
  </si>
  <si>
    <t>+49630118154</t>
  </si>
  <si>
    <t>edward.hill53@icloud.com</t>
  </si>
  <si>
    <t>YTH8xI</t>
  </si>
  <si>
    <t>b52Ztd</t>
  </si>
  <si>
    <t>Qj7bQk</t>
  </si>
  <si>
    <t>l1Kvk3</t>
  </si>
  <si>
    <t>tdlBsu</t>
  </si>
  <si>
    <t>6FDljk</t>
  </si>
  <si>
    <t>G4ksr6</t>
  </si>
  <si>
    <t>VgliqV</t>
  </si>
  <si>
    <t>vlbcVN</t>
  </si>
  <si>
    <t>d9N1qS</t>
  </si>
  <si>
    <t>AJMFOL</t>
  </si>
  <si>
    <t>+55071541512</t>
  </si>
  <si>
    <t>isabella.carter12@hotmail.com</t>
  </si>
  <si>
    <t>ejVhs4</t>
  </si>
  <si>
    <t>ck3bmF</t>
  </si>
  <si>
    <t>Nwwmq6</t>
  </si>
  <si>
    <t>EYJDgK</t>
  </si>
  <si>
    <t>JolvWH</t>
  </si>
  <si>
    <t>ZR67pP</t>
  </si>
  <si>
    <t>lcvOps</t>
  </si>
  <si>
    <t>XHmcxX</t>
  </si>
  <si>
    <t>2022:12</t>
  </si>
  <si>
    <t>kCUVIh</t>
  </si>
  <si>
    <t>+33042806988</t>
  </si>
  <si>
    <t>joseph.lewis75@gmail.com</t>
  </si>
  <si>
    <t>WuEyAX</t>
  </si>
  <si>
    <t>gIVXFc</t>
  </si>
  <si>
    <t>aagK9U</t>
  </si>
  <si>
    <t>JGFnKV</t>
  </si>
  <si>
    <t>VyE1Ff</t>
  </si>
  <si>
    <t>Rf8wUb</t>
  </si>
  <si>
    <t>VLqJoo</t>
  </si>
  <si>
    <t>5XxDdv</t>
  </si>
  <si>
    <t>EMigde</t>
  </si>
  <si>
    <t>+34510208615</t>
  </si>
  <si>
    <t>mary.nelson17@proton.me</t>
  </si>
  <si>
    <t>XLUvM0</t>
  </si>
  <si>
    <t>RUTLlz</t>
  </si>
  <si>
    <t>T18iwI</t>
  </si>
  <si>
    <t>Yao3bQ</t>
  </si>
  <si>
    <t>isYYn4</t>
  </si>
  <si>
    <t>pCHi6x</t>
  </si>
  <si>
    <t>+1558140723</t>
  </si>
  <si>
    <t>donna.jackson21@icloud.com</t>
  </si>
  <si>
    <t>QrLvCQ</t>
  </si>
  <si>
    <t>QNZqIx</t>
  </si>
  <si>
    <t>hZSrSK</t>
  </si>
  <si>
    <t>lVr1hN</t>
  </si>
  <si>
    <t>SepcvI</t>
  </si>
  <si>
    <t>AapnJe</t>
  </si>
  <si>
    <t>TkkPxF</t>
  </si>
  <si>
    <t>LgYEEq</t>
  </si>
  <si>
    <t>G1S8Ob</t>
  </si>
  <si>
    <t>+55721852521</t>
  </si>
  <si>
    <t>D6f3h2</t>
  </si>
  <si>
    <t>ethan.roberts56@zoho.com</t>
  </si>
  <si>
    <t>mIz3ZN</t>
  </si>
  <si>
    <t>pea4l2</t>
  </si>
  <si>
    <t>M6dHGe</t>
  </si>
  <si>
    <t>8zGaBZ</t>
  </si>
  <si>
    <t>1O4l0P</t>
  </si>
  <si>
    <t>pXs2iF</t>
  </si>
  <si>
    <t>tB4AvS</t>
  </si>
  <si>
    <t>UiFJGM</t>
  </si>
  <si>
    <t>Z0GzxS</t>
  </si>
  <si>
    <t>+81813853232</t>
  </si>
  <si>
    <t>lucas.rivera31@zoho.com</t>
  </si>
  <si>
    <t>oAHxBx</t>
  </si>
  <si>
    <t>8QMYfB</t>
  </si>
  <si>
    <t>qzges6</t>
  </si>
  <si>
    <t>zcoEQ7</t>
  </si>
  <si>
    <t>ZnNAR3</t>
  </si>
  <si>
    <t>dvSP7r</t>
  </si>
  <si>
    <t>4FbBbF</t>
  </si>
  <si>
    <t>WvS7v3</t>
  </si>
  <si>
    <t>EnAZ4r</t>
  </si>
  <si>
    <t>WUMXsq</t>
  </si>
  <si>
    <t>EnetC9</t>
  </si>
  <si>
    <t>9ieEAE</t>
  </si>
  <si>
    <t>bnaxvL</t>
  </si>
  <si>
    <t>+380343907894</t>
  </si>
  <si>
    <t>carol.thomas45@zoho.com</t>
  </si>
  <si>
    <t>mDh74z</t>
  </si>
  <si>
    <t>JsV3JX</t>
  </si>
  <si>
    <t>LLKv0M</t>
  </si>
  <si>
    <t>14mtFS</t>
  </si>
  <si>
    <t>wFTkwm</t>
  </si>
  <si>
    <t>18uuXq</t>
  </si>
  <si>
    <t>rc16Q5</t>
  </si>
  <si>
    <t>b95Awk</t>
  </si>
  <si>
    <t>okuxNE</t>
  </si>
  <si>
    <t>IIIBMn</t>
  </si>
  <si>
    <t>z9IwHP</t>
  </si>
  <si>
    <t>Vancouver</t>
  </si>
  <si>
    <t>+1116466186</t>
  </si>
  <si>
    <t>john.lopez77@icloud.com</t>
  </si>
  <si>
    <t>c0Qmbv</t>
  </si>
  <si>
    <t>Aq6s89</t>
  </si>
  <si>
    <t>fzuvw9</t>
  </si>
  <si>
    <t>yT08El</t>
  </si>
  <si>
    <t>IBkO7I</t>
  </si>
  <si>
    <t>YRTaxn</t>
  </si>
  <si>
    <t>x9hBEq</t>
  </si>
  <si>
    <t>26Iddn</t>
  </si>
  <si>
    <t>Sb0GsX</t>
  </si>
  <si>
    <t>C6N6d6</t>
  </si>
  <si>
    <t>PSeAHZ</t>
  </si>
  <si>
    <t>+55030817510</t>
  </si>
  <si>
    <t>daniel.baker59@zoho.com</t>
  </si>
  <si>
    <t>tCbrXN</t>
  </si>
  <si>
    <t>6OUmOf</t>
  </si>
  <si>
    <t>nLVwvZ</t>
  </si>
  <si>
    <t>BArMCR</t>
  </si>
  <si>
    <t>bSTW0B</t>
  </si>
  <si>
    <t>DNwt5z</t>
  </si>
  <si>
    <t>955PP2</t>
  </si>
  <si>
    <t>1LQjEE</t>
  </si>
  <si>
    <t>kDo5jS</t>
  </si>
  <si>
    <t>eQhA1S</t>
  </si>
  <si>
    <t>+61364242157</t>
  </si>
  <si>
    <t>betty.rodriguez94@hotmail.com</t>
  </si>
  <si>
    <t>gz7RJ9</t>
  </si>
  <si>
    <t>oeTfnw</t>
  </si>
  <si>
    <t>5pcU37</t>
  </si>
  <si>
    <t>ZERx8u</t>
  </si>
  <si>
    <t>3R8tLy</t>
  </si>
  <si>
    <t>s4nTVG</t>
  </si>
  <si>
    <t>xIgjR5</t>
  </si>
  <si>
    <t>P0jhyF</t>
  </si>
  <si>
    <t>8rTnkZ</t>
  </si>
  <si>
    <t>84vq9x</t>
  </si>
  <si>
    <t>YzV2am</t>
  </si>
  <si>
    <t>9CdSh5</t>
  </si>
  <si>
    <t>+61647912976</t>
  </si>
  <si>
    <t>paul.rivera65@icloud.com</t>
  </si>
  <si>
    <t>jZKXa7</t>
  </si>
  <si>
    <t>wZwoP0</t>
  </si>
  <si>
    <t>hg17B2</t>
  </si>
  <si>
    <t>R45QQs</t>
  </si>
  <si>
    <t>w6umAM</t>
  </si>
  <si>
    <t>tI16dC</t>
  </si>
  <si>
    <t>2QuEb9</t>
  </si>
  <si>
    <t>TofFjj</t>
  </si>
  <si>
    <t>ki64GH</t>
  </si>
  <si>
    <t>UsR1S6</t>
  </si>
  <si>
    <t>CyiSN8</t>
  </si>
  <si>
    <t>8O3Eha</t>
  </si>
  <si>
    <t>+44231431882</t>
  </si>
  <si>
    <t>oliver.wright24@gmail.com</t>
  </si>
  <si>
    <t>zH7mtq</t>
  </si>
  <si>
    <t>hlpZCI</t>
  </si>
  <si>
    <t>YCFCdC</t>
  </si>
  <si>
    <t>x9MGSL</t>
  </si>
  <si>
    <t>4M3wT6</t>
  </si>
  <si>
    <t>MskJPT</t>
  </si>
  <si>
    <t>k57na4</t>
  </si>
  <si>
    <t>6Fx2QR</t>
  </si>
  <si>
    <t>z8KbNe</t>
  </si>
  <si>
    <t>fdP97C</t>
  </si>
  <si>
    <t>3pYEIP</t>
  </si>
  <si>
    <t>+55908140956</t>
  </si>
  <si>
    <t>lisa.scott19@proton.me</t>
  </si>
  <si>
    <t>jqnyqa</t>
  </si>
  <si>
    <t>moTO3k</t>
  </si>
  <si>
    <t>UAWr3v</t>
  </si>
  <si>
    <t>hjQZRc</t>
  </si>
  <si>
    <t>CFx2Cd</t>
  </si>
  <si>
    <t>5YdrwI</t>
  </si>
  <si>
    <t>jXiszD</t>
  </si>
  <si>
    <t>Ex0jun</t>
  </si>
  <si>
    <t>4O3GOI</t>
  </si>
  <si>
    <t>y4QLBg</t>
  </si>
  <si>
    <t>9NIQ0W</t>
  </si>
  <si>
    <t>QPkRbY</t>
  </si>
  <si>
    <t>+1430551600</t>
  </si>
  <si>
    <t>kimberly.nguyen14@gmail.com</t>
  </si>
  <si>
    <t>Uixxkb</t>
  </si>
  <si>
    <t>Qr7XUA</t>
  </si>
  <si>
    <t>z1hJe1</t>
  </si>
  <si>
    <t>oVgGHz</t>
  </si>
  <si>
    <t>ivHeBX</t>
  </si>
  <si>
    <t>ibePpp</t>
  </si>
  <si>
    <t>LRxWmt</t>
  </si>
  <si>
    <t>O0QBDU</t>
  </si>
  <si>
    <t>ekotsq</t>
  </si>
  <si>
    <t>+81240256442</t>
  </si>
  <si>
    <t>george.carter47@icloud.com</t>
  </si>
  <si>
    <t>1mOOBM</t>
  </si>
  <si>
    <t>mWaMwk</t>
  </si>
  <si>
    <t>5If0n4</t>
  </si>
  <si>
    <t>TNAyo5</t>
  </si>
  <si>
    <t>8KXSQb</t>
  </si>
  <si>
    <t>17NgkI</t>
  </si>
  <si>
    <t>czIRu8</t>
  </si>
  <si>
    <t>eLAwN1</t>
  </si>
  <si>
    <t>xqsmKR</t>
  </si>
  <si>
    <t>+380282103419</t>
  </si>
  <si>
    <t>donald.martinez98@gmail.com</t>
  </si>
  <si>
    <t>kFpLnO</t>
  </si>
  <si>
    <t>Mdxsjm</t>
  </si>
  <si>
    <t>uAubUT</t>
  </si>
  <si>
    <t>lo7f9t</t>
  </si>
  <si>
    <t>e4rMfR</t>
  </si>
  <si>
    <t>Qa8Nnz</t>
  </si>
  <si>
    <t>vchFbX</t>
  </si>
  <si>
    <t>8eqhwi</t>
  </si>
  <si>
    <t>NmcCaw</t>
  </si>
  <si>
    <t>yCKcKV</t>
  </si>
  <si>
    <t>+33717151233</t>
  </si>
  <si>
    <t>joseph.wright84@outlook.com</t>
  </si>
  <si>
    <t>iIwUh8</t>
  </si>
  <si>
    <t>4mkg5t</t>
  </si>
  <si>
    <t>o05rbn</t>
  </si>
  <si>
    <t>tSaEkk</t>
  </si>
  <si>
    <t>x50j9P</t>
  </si>
  <si>
    <t>YYlx3G</t>
  </si>
  <si>
    <t>7BgNOi</t>
  </si>
  <si>
    <t>Essen</t>
  </si>
  <si>
    <t>gHDe71</t>
  </si>
  <si>
    <t>+49088717512</t>
  </si>
  <si>
    <t>sandra.campbell49@outlook.com</t>
  </si>
  <si>
    <t>3Jqrah</t>
  </si>
  <si>
    <t>4BlyKJ</t>
  </si>
  <si>
    <t>AuXVcT</t>
  </si>
  <si>
    <t>CfKXhd</t>
  </si>
  <si>
    <t>TpxFAG</t>
  </si>
  <si>
    <t>E2h6be</t>
  </si>
  <si>
    <t>ET4pZC</t>
  </si>
  <si>
    <t>HNdc06</t>
  </si>
  <si>
    <t>1mDJAU</t>
  </si>
  <si>
    <t>ANlYOk</t>
  </si>
  <si>
    <t>+49695302471</t>
  </si>
  <si>
    <t>james.white59@hotmail.com</t>
  </si>
  <si>
    <t>j3DeFL</t>
  </si>
  <si>
    <t>oQx4XJ</t>
  </si>
  <si>
    <t>dVVJmZ</t>
  </si>
  <si>
    <t>5S2B8B</t>
  </si>
  <si>
    <t>NYTjUD</t>
  </si>
  <si>
    <t>RNg6Xc</t>
  </si>
  <si>
    <t>P2oe64</t>
  </si>
  <si>
    <t>ib0bjw</t>
  </si>
  <si>
    <t>9pA1Uh</t>
  </si>
  <si>
    <t>qrFt44</t>
  </si>
  <si>
    <t>+49674144093</t>
  </si>
  <si>
    <t>mateo.gonzalez14@yahoo.com</t>
  </si>
  <si>
    <t>sMcrAe</t>
  </si>
  <si>
    <t>CUwhRm</t>
  </si>
  <si>
    <t>GqBdqf</t>
  </si>
  <si>
    <t>dRzQM5</t>
  </si>
  <si>
    <t>gWxjRs</t>
  </si>
  <si>
    <t>WyTQth</t>
  </si>
  <si>
    <t>uFFhNs</t>
  </si>
  <si>
    <t>HGJpI6</t>
  </si>
  <si>
    <t>LyRC07</t>
  </si>
  <si>
    <t>+55700434434</t>
  </si>
  <si>
    <t>william.taylor76@gmail.com</t>
  </si>
  <si>
    <t>EB7kII</t>
  </si>
  <si>
    <t>lywp8m</t>
  </si>
  <si>
    <t>Y6m1rP</t>
  </si>
  <si>
    <t>Z28lhi</t>
  </si>
  <si>
    <t>UGa6Eg</t>
  </si>
  <si>
    <t>Zzn0Mt</t>
  </si>
  <si>
    <t>ZffTYI</t>
  </si>
  <si>
    <t>Dvk4v7</t>
  </si>
  <si>
    <t>mgLxjj</t>
  </si>
  <si>
    <t>L8LyPl</t>
  </si>
  <si>
    <t>+55275425919</t>
  </si>
  <si>
    <t>cynthia.lewis10@zoho.com</t>
  </si>
  <si>
    <t>Szdqid</t>
  </si>
  <si>
    <t>FgpU2n</t>
  </si>
  <si>
    <t>YF9Ker</t>
  </si>
  <si>
    <t>z4kj8O</t>
  </si>
  <si>
    <t>ObNHep</t>
  </si>
  <si>
    <t>nXJ7K5</t>
  </si>
  <si>
    <t>rqM4wQ</t>
  </si>
  <si>
    <t>DwmWAm</t>
  </si>
  <si>
    <t>+55867069079</t>
  </si>
  <si>
    <t>camila.roberts86@yahoo.com</t>
  </si>
  <si>
    <t>IJuy5z</t>
  </si>
  <si>
    <t>3fll1l</t>
  </si>
  <si>
    <t>XOmgeL</t>
  </si>
  <si>
    <t>8wqiAs</t>
  </si>
  <si>
    <t>t5l9pw</t>
  </si>
  <si>
    <t>2jJ5ci</t>
  </si>
  <si>
    <t>5DXjwj</t>
  </si>
  <si>
    <t>vHs6A4</t>
  </si>
  <si>
    <t>fON7Ij</t>
  </si>
  <si>
    <t>+33379616111</t>
  </si>
  <si>
    <t>david.thompson97@icloud.com</t>
  </si>
  <si>
    <t>OwRK3v</t>
  </si>
  <si>
    <t>G9Z8aP</t>
  </si>
  <si>
    <t>nFyo16</t>
  </si>
  <si>
    <t>AcUVCe</t>
  </si>
  <si>
    <t>HCr7dN</t>
  </si>
  <si>
    <t>v9giye</t>
  </si>
  <si>
    <t>bjPmUj</t>
  </si>
  <si>
    <t>I6hSrO</t>
  </si>
  <si>
    <t>+61557064361</t>
  </si>
  <si>
    <t>sofia.hill59@yahoo.com</t>
  </si>
  <si>
    <t>MlT7CL</t>
  </si>
  <si>
    <t>pCavSe</t>
  </si>
  <si>
    <t>oXTar4</t>
  </si>
  <si>
    <t>mg4MlV</t>
  </si>
  <si>
    <t>zRfHMr</t>
  </si>
  <si>
    <t>WMJVDl</t>
  </si>
  <si>
    <t>6ZwHgc</t>
  </si>
  <si>
    <t>pvroCY</t>
  </si>
  <si>
    <t>X5TxLB</t>
  </si>
  <si>
    <t>rNVG8O</t>
  </si>
  <si>
    <t>B1n67C</t>
  </si>
  <si>
    <t>5yCWSg</t>
  </si>
  <si>
    <t>+34580818070</t>
  </si>
  <si>
    <t>jennifer.gonzalez73@hotmail.com</t>
  </si>
  <si>
    <t>ndeQ6c</t>
  </si>
  <si>
    <t>jC45v6</t>
  </si>
  <si>
    <t>bUncVK</t>
  </si>
  <si>
    <t>Nt6KGr</t>
  </si>
  <si>
    <t>PR74pz</t>
  </si>
  <si>
    <t>DuHwW8</t>
  </si>
  <si>
    <t>7ySeQM</t>
  </si>
  <si>
    <t>+49413756418</t>
  </si>
  <si>
    <t>donald.robinson11@gmail.com</t>
  </si>
  <si>
    <t>IoKhm6</t>
  </si>
  <si>
    <t>cTcWQz</t>
  </si>
  <si>
    <t>4gfjlG</t>
  </si>
  <si>
    <t>WxlWlb</t>
  </si>
  <si>
    <t>eqTyFy</t>
  </si>
  <si>
    <t>yon1dF</t>
  </si>
  <si>
    <t>bDAUCD</t>
  </si>
  <si>
    <t>XCl4HI</t>
  </si>
  <si>
    <t>kp3TC4</t>
  </si>
  <si>
    <t>U6AUEY</t>
  </si>
  <si>
    <t>M4f7nG</t>
  </si>
  <si>
    <t>+1084457157</t>
  </si>
  <si>
    <t>karen.garcia58@outlook.com</t>
  </si>
  <si>
    <t>TZ4cZQ</t>
  </si>
  <si>
    <t>1c8GxG</t>
  </si>
  <si>
    <t>qwsquy</t>
  </si>
  <si>
    <t>sHFk6j</t>
  </si>
  <si>
    <t>oQJmMQ</t>
  </si>
  <si>
    <t>DdwGKV</t>
  </si>
  <si>
    <t>0iGZaz</t>
  </si>
  <si>
    <t>HETwhL</t>
  </si>
  <si>
    <t>S6YZaN</t>
  </si>
  <si>
    <t>+44888401041</t>
  </si>
  <si>
    <t>oCKQ2e</t>
  </si>
  <si>
    <t>margaret.wilson57@yahoo.com</t>
  </si>
  <si>
    <t>je0Q6d</t>
  </si>
  <si>
    <t>Tp7kBN</t>
  </si>
  <si>
    <t>C72qFl</t>
  </si>
  <si>
    <t>AgYW6r</t>
  </si>
  <si>
    <t>XCN00N</t>
  </si>
  <si>
    <t>6CJJGk</t>
  </si>
  <si>
    <t>teDSq6</t>
  </si>
  <si>
    <t>ibOVeC</t>
  </si>
  <si>
    <t>brwWT6</t>
  </si>
  <si>
    <t>+1738551706</t>
  </si>
  <si>
    <t>michelle.garcia97@yahoo.com</t>
  </si>
  <si>
    <t>wId3H9</t>
  </si>
  <si>
    <t>la8Ia6</t>
  </si>
  <si>
    <t>Xl1hyt</t>
  </si>
  <si>
    <t>fK8wvY</t>
  </si>
  <si>
    <t>o5Y4wL</t>
  </si>
  <si>
    <t>Lhkrj0</t>
  </si>
  <si>
    <t>7xcmxa</t>
  </si>
  <si>
    <t>K9xNbL</t>
  </si>
  <si>
    <t>7sGRck</t>
  </si>
  <si>
    <t>qShWOH</t>
  </si>
  <si>
    <t>+380933747046</t>
  </si>
  <si>
    <t>tTfVc0</t>
  </si>
  <si>
    <t>john.flores68@gmail.com</t>
  </si>
  <si>
    <t>V75Qym</t>
  </si>
  <si>
    <t>rkt1Oj</t>
  </si>
  <si>
    <t>HlYjov</t>
  </si>
  <si>
    <t>ijULzI</t>
  </si>
  <si>
    <t>3U7ugK</t>
  </si>
  <si>
    <t>bj7N8U</t>
  </si>
  <si>
    <t>MKxmfi</t>
  </si>
  <si>
    <t>vz4lgi</t>
  </si>
  <si>
    <t>AN6Wu7</t>
  </si>
  <si>
    <t>mhPaxL</t>
  </si>
  <si>
    <t>PQ1l7z</t>
  </si>
  <si>
    <t>Noah</t>
  </si>
  <si>
    <t>0sSHWX</t>
  </si>
  <si>
    <t>+1298350050</t>
  </si>
  <si>
    <t>noah.robinson57@yahoo.com</t>
  </si>
  <si>
    <t>KYKZcw</t>
  </si>
  <si>
    <t>laHr8I</t>
  </si>
  <si>
    <t>yUdGnY</t>
  </si>
  <si>
    <t>6CJj5A</t>
  </si>
  <si>
    <t>4NajjG</t>
  </si>
  <si>
    <t>XMa3tT</t>
  </si>
  <si>
    <t>sHEekF</t>
  </si>
  <si>
    <t>OChEcr</t>
  </si>
  <si>
    <t>+1838547980</t>
  </si>
  <si>
    <t>jeffrey.scott59@yahoo.com</t>
  </si>
  <si>
    <t>1V1loJ</t>
  </si>
  <si>
    <t>1cNxiZ</t>
  </si>
  <si>
    <t>Li1DRJ</t>
  </si>
  <si>
    <t>8yXv6U</t>
  </si>
  <si>
    <t>eiXjY0</t>
  </si>
  <si>
    <t>qlIeZH</t>
  </si>
  <si>
    <t>ECn6zT</t>
  </si>
  <si>
    <t>uAkiPW</t>
  </si>
  <si>
    <t>D2U7vt</t>
  </si>
  <si>
    <t>qNRfLQ</t>
  </si>
  <si>
    <t>+49674117713</t>
  </si>
  <si>
    <t>kimberly.lewis63@proton.me</t>
  </si>
  <si>
    <t>K57DR1</t>
  </si>
  <si>
    <t>s5PGMx</t>
  </si>
  <si>
    <t>1YIJQs</t>
  </si>
  <si>
    <t>Kbx9px</t>
  </si>
  <si>
    <t>i9fIKV</t>
  </si>
  <si>
    <t>J8yNv9</t>
  </si>
  <si>
    <t>KjTpCC</t>
  </si>
  <si>
    <t>NyjZYB</t>
  </si>
  <si>
    <t>bKh6i2</t>
  </si>
  <si>
    <t>tMxasX</t>
  </si>
  <si>
    <t>TNVaIc</t>
  </si>
  <si>
    <t>GQv4gT</t>
  </si>
  <si>
    <t>+55613474069</t>
  </si>
  <si>
    <t>matthew.lee69@icloud.com</t>
  </si>
  <si>
    <t>PI5Pj9</t>
  </si>
  <si>
    <t>A88Jsb</t>
  </si>
  <si>
    <t>viU5yt</t>
  </si>
  <si>
    <t>T9nGJM</t>
  </si>
  <si>
    <t>Hcsl7d</t>
  </si>
  <si>
    <t>PBY5YS</t>
  </si>
  <si>
    <t>AgHR8W</t>
  </si>
  <si>
    <t>mlZKHu</t>
  </si>
  <si>
    <t>DK1hpc</t>
  </si>
  <si>
    <t>IAX5L6</t>
  </si>
  <si>
    <t>+81367458358</t>
  </si>
  <si>
    <t>9fg2FU</t>
  </si>
  <si>
    <t>rebecca.allen76@outlook.com</t>
  </si>
  <si>
    <t>wR2P1U</t>
  </si>
  <si>
    <t>ynFL3f</t>
  </si>
  <si>
    <t>TJh88y</t>
  </si>
  <si>
    <t>aWNFkr</t>
  </si>
  <si>
    <t>XwpgCa</t>
  </si>
  <si>
    <t>GwcGoX</t>
  </si>
  <si>
    <t>JydUE4</t>
  </si>
  <si>
    <t>WpZ45A</t>
  </si>
  <si>
    <t>asfxaf</t>
  </si>
  <si>
    <t>09QMFZ</t>
  </si>
  <si>
    <t>+49493288009</t>
  </si>
  <si>
    <t>sandra.hall93@gmail.com</t>
  </si>
  <si>
    <t>xIcZZs</t>
  </si>
  <si>
    <t>myxoO6</t>
  </si>
  <si>
    <t>aTh9hs</t>
  </si>
  <si>
    <t>HTETLo</t>
  </si>
  <si>
    <t>44O6Lp</t>
  </si>
  <si>
    <t>YkHTsy</t>
  </si>
  <si>
    <t>VzT7XF</t>
  </si>
  <si>
    <t>iuYYAd</t>
  </si>
  <si>
    <t>bjaX6f</t>
  </si>
  <si>
    <t>uwoYlz</t>
  </si>
  <si>
    <t>teDSZE</t>
  </si>
  <si>
    <t>+1183259675</t>
  </si>
  <si>
    <t>michelle.davis99@icloud.com</t>
  </si>
  <si>
    <t>7wLxtX</t>
  </si>
  <si>
    <t>bUlYPK</t>
  </si>
  <si>
    <t>wvQPgm</t>
  </si>
  <si>
    <t>pD3hiH</t>
  </si>
  <si>
    <t>1weaPq</t>
  </si>
  <si>
    <t>RTSkTc</t>
  </si>
  <si>
    <t>od1HeH</t>
  </si>
  <si>
    <t>Fw83jk</t>
  </si>
  <si>
    <t>Odesa</t>
  </si>
  <si>
    <t>8OJf8D</t>
  </si>
  <si>
    <t>+380490743306</t>
  </si>
  <si>
    <t>jeffrey.thomas95@hotmail.com</t>
  </si>
  <si>
    <t>h5383K</t>
  </si>
  <si>
    <t>oWlrwe</t>
  </si>
  <si>
    <t>zRyENK</t>
  </si>
  <si>
    <t>GVZe8N</t>
  </si>
  <si>
    <t>OhJFP1</t>
  </si>
  <si>
    <t>IkhUTi</t>
  </si>
  <si>
    <t>LqIoDM</t>
  </si>
  <si>
    <t>POQJD0</t>
  </si>
  <si>
    <t>0Np432</t>
  </si>
  <si>
    <t>4wqUR7</t>
  </si>
  <si>
    <t>+380634035211</t>
  </si>
  <si>
    <t>alexander.rivera34@hotmail.com</t>
  </si>
  <si>
    <t>i51d6C</t>
  </si>
  <si>
    <t>AIreHX</t>
  </si>
  <si>
    <t>9TnXnC</t>
  </si>
  <si>
    <t>qhPx8Y</t>
  </si>
  <si>
    <t>AaHvUH</t>
  </si>
  <si>
    <t>kRNEn5</t>
  </si>
  <si>
    <t>TCiP5b</t>
  </si>
  <si>
    <t>+1794101814</t>
  </si>
  <si>
    <t>kimberly.campbell32@gmail.com</t>
  </si>
  <si>
    <t>wbuNKw</t>
  </si>
  <si>
    <t>TASK 11 — CUSTOMER SEGMENT DISTRIBUTION BY COUNTRY</t>
  </si>
  <si>
    <t>ocGH9B</t>
  </si>
  <si>
    <t>e2sIFp</t>
  </si>
  <si>
    <t>XMQndY</t>
  </si>
  <si>
    <t>OkWwPE</t>
  </si>
  <si>
    <t>XXWkGt</t>
  </si>
  <si>
    <t>Susan</t>
  </si>
  <si>
    <t>f9EiOA</t>
  </si>
  <si>
    <t>+34956299075</t>
  </si>
  <si>
    <t>How does customer value distribution differ across countries?</t>
  </si>
  <si>
    <t>susan.flores41@outlook.com</t>
  </si>
  <si>
    <t>8B11fK</t>
  </si>
  <si>
    <t>wREd49</t>
  </si>
  <si>
    <t>HfYbbh</t>
  </si>
  <si>
    <t>XqcHRl</t>
  </si>
  <si>
    <t>JEvQdg</t>
  </si>
  <si>
    <t>PRxp3c</t>
  </si>
  <si>
    <t>6JPb6S</t>
  </si>
  <si>
    <t>xkZVYk</t>
  </si>
  <si>
    <t>+55255848320</t>
  </si>
  <si>
    <t>edward.roberts67@outlook.com</t>
  </si>
  <si>
    <t>T1XCIe</t>
  </si>
  <si>
    <t>AN1rSr</t>
  </si>
  <si>
    <t>W1qGZu</t>
  </si>
  <si>
    <t>3LFHTO</t>
  </si>
  <si>
    <t>jMAF31</t>
  </si>
  <si>
    <t>0qxtvr</t>
  </si>
  <si>
    <t>VZ4gSj</t>
  </si>
  <si>
    <t>jo1Ytt</t>
  </si>
  <si>
    <t>Lpx2uL</t>
  </si>
  <si>
    <t>+34159086077</t>
  </si>
  <si>
    <t>santiago.green62@gmail.com</t>
  </si>
  <si>
    <t>OAkYpB</t>
  </si>
  <si>
    <t>tsiOns</t>
  </si>
  <si>
    <t>aTwM4T</t>
  </si>
  <si>
    <t>LTV6T2</t>
  </si>
  <si>
    <t>xzMhTJ</t>
  </si>
  <si>
    <t>rs5OY1</t>
  </si>
  <si>
    <t>p5l9dG</t>
  </si>
  <si>
    <t>giUuWz</t>
  </si>
  <si>
    <t>ZriPQw</t>
  </si>
  <si>
    <t>The chart shows that Japan has the highest share of High Value customers, 
while Germany has the lowest share. Overall, the customer segments are relatively evenly distributed across countries.</t>
  </si>
  <si>
    <t>kngCvr</t>
  </si>
  <si>
    <t>+44225529265</t>
  </si>
  <si>
    <t>donald.harris66@outlook.com</t>
  </si>
  <si>
    <t>EcbWjP</t>
  </si>
  <si>
    <t>Gd8jQP</t>
  </si>
  <si>
    <t>g5FAtp</t>
  </si>
  <si>
    <t>st7ekx</t>
  </si>
  <si>
    <t>Yq1m0t</t>
  </si>
  <si>
    <t>ZP63VG</t>
  </si>
  <si>
    <t>kPE8ya</t>
  </si>
  <si>
    <t>BQT3iI</t>
  </si>
  <si>
    <t>2JlPcD</t>
  </si>
  <si>
    <t>+380543973721</t>
  </si>
  <si>
    <t>lisa.thomas97@zoho.com</t>
  </si>
  <si>
    <t>AlOqiC</t>
  </si>
  <si>
    <t>We0PNV</t>
  </si>
  <si>
    <t>jVA3Df</t>
  </si>
  <si>
    <t>gTDpo1</t>
  </si>
  <si>
    <t>HSSDdQ</t>
  </si>
  <si>
    <t>20TFip</t>
  </si>
  <si>
    <t>swdf8z</t>
  </si>
  <si>
    <t>+61293967382</t>
  </si>
  <si>
    <t>ethan.johnson52@icloud.com</t>
  </si>
  <si>
    <t>pFAZ8f</t>
  </si>
  <si>
    <t>AIHUoO</t>
  </si>
  <si>
    <t>Aqnt1x</t>
  </si>
  <si>
    <t>XCb7xn</t>
  </si>
  <si>
    <t>WsU3kF</t>
  </si>
  <si>
    <t>yFSBl4</t>
  </si>
  <si>
    <t>Pq08oO</t>
  </si>
  <si>
    <t>UcxVQu</t>
  </si>
  <si>
    <t>XW1aaY</t>
  </si>
  <si>
    <t>xWg6so</t>
  </si>
  <si>
    <t>lgJB3f</t>
  </si>
  <si>
    <t>+1015565233</t>
  </si>
  <si>
    <t>jason.white17@yahoo.com</t>
  </si>
  <si>
    <t>ecjtIx</t>
  </si>
  <si>
    <t>UOTHbH</t>
  </si>
  <si>
    <t>KSmCpQ</t>
  </si>
  <si>
    <t>mEIq8P</t>
  </si>
  <si>
    <t>lUkIBk</t>
  </si>
  <si>
    <t>vLkorV</t>
  </si>
  <si>
    <t>XcwUp9</t>
  </si>
  <si>
    <t>xELLCk</t>
  </si>
  <si>
    <t>Lw1PZ7</t>
  </si>
  <si>
    <t>+55737331643</t>
  </si>
  <si>
    <t>matthew.jackson27@hotmail.com</t>
  </si>
  <si>
    <t>zzC0Xw</t>
  </si>
  <si>
    <t>Rg4VW7</t>
  </si>
  <si>
    <t>ZXtMR3</t>
  </si>
  <si>
    <t>sqPE5A</t>
  </si>
  <si>
    <t>SRUpBa</t>
  </si>
  <si>
    <t>wJu2gQ</t>
  </si>
  <si>
    <t>YccH8u</t>
  </si>
  <si>
    <t>E41tZQ</t>
  </si>
  <si>
    <t>JvsZGz</t>
  </si>
  <si>
    <t>+380448965354</t>
  </si>
  <si>
    <t>jason.wright17@hotmail.com</t>
  </si>
  <si>
    <t>kVDVeC</t>
  </si>
  <si>
    <t>UMUAiN</t>
  </si>
  <si>
    <t>3oMsLQ</t>
  </si>
  <si>
    <t>nAvOAr</t>
  </si>
  <si>
    <t>VpxJjw</t>
  </si>
  <si>
    <t>lw2FES</t>
  </si>
  <si>
    <t>MJVDTg</t>
  </si>
  <si>
    <t>P4dtlE</t>
  </si>
  <si>
    <t>pUDDTH</t>
  </si>
  <si>
    <t>+1681961877</t>
  </si>
  <si>
    <t>richard.wright83@zoho.com</t>
  </si>
  <si>
    <t>ZxwTGP</t>
  </si>
  <si>
    <t>V5Xe5B</t>
  </si>
  <si>
    <t>JFzOty</t>
  </si>
  <si>
    <t>MwBE0W</t>
  </si>
  <si>
    <t>Tb81Oi</t>
  </si>
  <si>
    <t>8zc5yd</t>
  </si>
  <si>
    <t>VFGkiq</t>
  </si>
  <si>
    <t>+55592383338</t>
  </si>
  <si>
    <t>james.perez89@zoho.com</t>
  </si>
  <si>
    <t>zNV5wC</t>
  </si>
  <si>
    <t>qGmRsc</t>
  </si>
  <si>
    <t>xR6XNJ</t>
  </si>
  <si>
    <t>8Eje9L</t>
  </si>
  <si>
    <t>i1e1qz</t>
  </si>
  <si>
    <t>T5NOdV</t>
  </si>
  <si>
    <t>Ze5k0Q</t>
  </si>
  <si>
    <t>7J8iNz</t>
  </si>
  <si>
    <t>42hkJP</t>
  </si>
  <si>
    <t>+44886998300</t>
  </si>
  <si>
    <t>matthew.sanchez82@proton.me</t>
  </si>
  <si>
    <t>9ZGkjf</t>
  </si>
  <si>
    <t>hHBBYA</t>
  </si>
  <si>
    <t>rhQR6F</t>
  </si>
  <si>
    <t>tjCj1h</t>
  </si>
  <si>
    <t>WtXaq7</t>
  </si>
  <si>
    <t>3r7grR</t>
  </si>
  <si>
    <t>6vRbrl</t>
  </si>
  <si>
    <t>iPIF3Q</t>
  </si>
  <si>
    <t>rBixcf</t>
  </si>
  <si>
    <t>+49119310599</t>
  </si>
  <si>
    <t>lisa.sanchez52@zoho.com</t>
  </si>
  <si>
    <t>3lgHld</t>
  </si>
  <si>
    <t>RhCZuw</t>
  </si>
  <si>
    <t>4vLxZ2</t>
  </si>
  <si>
    <t>DhahCW</t>
  </si>
  <si>
    <t>h8uayg</t>
  </si>
  <si>
    <t>jzZSP7</t>
  </si>
  <si>
    <t>mQwnR7</t>
  </si>
  <si>
    <t>ssRwte</t>
  </si>
  <si>
    <t>W1kq26</t>
  </si>
  <si>
    <t>V8uu4G</t>
  </si>
  <si>
    <t>+81179135653</t>
  </si>
  <si>
    <t>donald.nguyen72@zoho.com</t>
  </si>
  <si>
    <t>9hJrpj</t>
  </si>
  <si>
    <t>lghqYV</t>
  </si>
  <si>
    <t>qA6JJn</t>
  </si>
  <si>
    <t>OzHeGR</t>
  </si>
  <si>
    <t>Chbtte</t>
  </si>
  <si>
    <t>JTD5kT</t>
  </si>
  <si>
    <t>BQNfEf</t>
  </si>
  <si>
    <t>AbQkaa</t>
  </si>
  <si>
    <t>+33277026659</t>
  </si>
  <si>
    <t>sharon.baker95@icloud.com</t>
  </si>
  <si>
    <t>xCcI1s</t>
  </si>
  <si>
    <t>b0beVB</t>
  </si>
  <si>
    <t>dcosBf</t>
  </si>
  <si>
    <t>OC5Ou8</t>
  </si>
  <si>
    <t>xIJGpO</t>
  </si>
  <si>
    <t>tQIQEq</t>
  </si>
  <si>
    <t>zaEENe</t>
  </si>
  <si>
    <t>A4Vuke</t>
  </si>
  <si>
    <t>+81427158565</t>
  </si>
  <si>
    <t>susan.hall37@gmail.com</t>
  </si>
  <si>
    <t>uYIsCK</t>
  </si>
  <si>
    <t>IGCaPo</t>
  </si>
  <si>
    <t>SxnNet</t>
  </si>
  <si>
    <t>TpiRZJ</t>
  </si>
  <si>
    <t>I2vHPG</t>
  </si>
  <si>
    <t>z78UPF</t>
  </si>
  <si>
    <t>qiZvsE</t>
  </si>
  <si>
    <t>GHIGNh</t>
  </si>
  <si>
    <t>+1019786265</t>
  </si>
  <si>
    <t>charles.thompson80@gmail.com</t>
  </si>
  <si>
    <t>q6PSQT</t>
  </si>
  <si>
    <t>VmvqJn</t>
  </si>
  <si>
    <t>KVRk78</t>
  </si>
  <si>
    <t>5k0uqS</t>
  </si>
  <si>
    <t>3lX87e</t>
  </si>
  <si>
    <t>SHamQ7</t>
  </si>
  <si>
    <t>vPSXUi</t>
  </si>
  <si>
    <t>DwuDtj</t>
  </si>
  <si>
    <t>+55659853043</t>
  </si>
  <si>
    <t>1FAjfD</t>
  </si>
  <si>
    <t>ashley.taylor41@gmail.com</t>
  </si>
  <si>
    <t>edpG0G</t>
  </si>
  <si>
    <t>UrfwYH</t>
  </si>
  <si>
    <t>Ob718G</t>
  </si>
  <si>
    <t>cJjNcJ</t>
  </si>
  <si>
    <t>q5D1si</t>
  </si>
  <si>
    <t>TASK 12 — REVENUE CONTRIBUTION BY COUNTRY</t>
  </si>
  <si>
    <t>fwvyBl</t>
  </si>
  <si>
    <t>tQiPZF</t>
  </si>
  <si>
    <t>qPbXQw</t>
  </si>
  <si>
    <t>fyjjNF</t>
  </si>
  <si>
    <t>huSaND</t>
  </si>
  <si>
    <t>+1445281292</t>
  </si>
  <si>
    <t>jason.adams77@zoho.com</t>
  </si>
  <si>
    <t>uvXjoj</t>
  </si>
  <si>
    <t>Which countries contribute the most to total revenue?</t>
  </si>
  <si>
    <t>Aik8Bp</t>
  </si>
  <si>
    <t>X8YHuy</t>
  </si>
  <si>
    <t>MsSoEw</t>
  </si>
  <si>
    <t>oBJFQX</t>
  </si>
  <si>
    <t>lNzWY0</t>
  </si>
  <si>
    <t>goK8JY</t>
  </si>
  <si>
    <t>JegIE8</t>
  </si>
  <si>
    <t>Revenue Share</t>
  </si>
  <si>
    <t>pycOR6</t>
  </si>
  <si>
    <t>rNH3V0</t>
  </si>
  <si>
    <t>LmkZ7I</t>
  </si>
  <si>
    <t>kg8zUN</t>
  </si>
  <si>
    <t>+34379409072</t>
  </si>
  <si>
    <t>ftBfnP</t>
  </si>
  <si>
    <t>david.robinson42@proton.me</t>
  </si>
  <si>
    <t>PGSNn0</t>
  </si>
  <si>
    <t>n20S74</t>
  </si>
  <si>
    <t>ayHF97</t>
  </si>
  <si>
    <t>KHeyga</t>
  </si>
  <si>
    <t>DrE9tQ</t>
  </si>
  <si>
    <t>RJXRIh</t>
  </si>
  <si>
    <t>YW1n9U</t>
  </si>
  <si>
    <t>cZus6I</t>
  </si>
  <si>
    <t>DqAbtV</t>
  </si>
  <si>
    <t>N6Zb0D</t>
  </si>
  <si>
    <t>N6AtNB</t>
  </si>
  <si>
    <t>WcURYx</t>
  </si>
  <si>
    <t>qPYORD</t>
  </si>
  <si>
    <t>+49866957081</t>
  </si>
  <si>
    <t>edward.davis97@icloud.com</t>
  </si>
  <si>
    <t>O2Alhu</t>
  </si>
  <si>
    <t>hDrxdv</t>
  </si>
  <si>
    <t>0T6zFu</t>
  </si>
  <si>
    <t>iSV9Qh</t>
  </si>
  <si>
    <t>lD3h6l</t>
  </si>
  <si>
    <t>tlCGfg</t>
  </si>
  <si>
    <t>BoN7dM</t>
  </si>
  <si>
    <t>C6NmHY</t>
  </si>
  <si>
    <t>eEdKw9</t>
  </si>
  <si>
    <t>td3zDE</t>
  </si>
  <si>
    <t>FWBvna</t>
  </si>
  <si>
    <t>KksnW2</t>
  </si>
  <si>
    <t>yd3BYj</t>
  </si>
  <si>
    <t>jZpAmx</t>
  </si>
  <si>
    <t>vzhFUa</t>
  </si>
  <si>
    <t>+44319910958</t>
  </si>
  <si>
    <t>joshua.nguyen19@hotmail.com</t>
  </si>
  <si>
    <t>V01MfT</t>
  </si>
  <si>
    <t>fiXPYS</t>
  </si>
  <si>
    <t>oSYI7U</t>
  </si>
  <si>
    <t>LqtK6h</t>
  </si>
  <si>
    <t>9cdfdW</t>
  </si>
  <si>
    <t>MkFsNf</t>
  </si>
  <si>
    <t>YKzU4L</t>
  </si>
  <si>
    <t>Y4piZj</t>
  </si>
  <si>
    <t>ic905h</t>
  </si>
  <si>
    <t>rngtFR</t>
  </si>
  <si>
    <t>+1377793718</t>
  </si>
  <si>
    <t>jason.jackson71@zoho.com</t>
  </si>
  <si>
    <t>HeAUVL</t>
  </si>
  <si>
    <t>MQEMYm</t>
  </si>
  <si>
    <t>Lh4IOH</t>
  </si>
  <si>
    <t>FzjCuj</t>
  </si>
  <si>
    <t>4wrRED</t>
  </si>
  <si>
    <t>The report shows that Spain has the highest revenue share, while 
the United Kingdom has the lowest. Overall, the difference between 
the highest and lowest shares is relatively small, at approximately 
0.8 percentage points.</t>
  </si>
  <si>
    <t>Fivlbt</t>
  </si>
  <si>
    <t>8P9dBp</t>
  </si>
  <si>
    <t>kjqsZl</t>
  </si>
  <si>
    <t>GO8pUe</t>
  </si>
  <si>
    <t>+55851277364</t>
  </si>
  <si>
    <t>joseph.ramirez99@icloud.com</t>
  </si>
  <si>
    <t>YPAB2s</t>
  </si>
  <si>
    <t>lM8nxg</t>
  </si>
  <si>
    <t>jX8WLE</t>
  </si>
  <si>
    <t>LUcpMs</t>
  </si>
  <si>
    <t>GWvg7N</t>
  </si>
  <si>
    <t>0B1qMD</t>
  </si>
  <si>
    <t>IYV7QN</t>
  </si>
  <si>
    <t>WCgACj</t>
  </si>
  <si>
    <t>YFta1k</t>
  </si>
  <si>
    <t>+33512719504</t>
  </si>
  <si>
    <t>anthony.young60@icloud.com</t>
  </si>
  <si>
    <t>rTBxIr</t>
  </si>
  <si>
    <t>wn5pZN</t>
  </si>
  <si>
    <t>AYdaJ2</t>
  </si>
  <si>
    <t>SNBO9L</t>
  </si>
  <si>
    <t>bVaqzU</t>
  </si>
  <si>
    <t>tayj0z</t>
  </si>
  <si>
    <t>VAubQP</t>
  </si>
  <si>
    <t>Ep7f2F</t>
  </si>
  <si>
    <t>DjRNsP</t>
  </si>
  <si>
    <t>+34761645436</t>
  </si>
  <si>
    <t>sharon.scott66@outlook.com</t>
  </si>
  <si>
    <t>BONaop</t>
  </si>
  <si>
    <t>xOANwK</t>
  </si>
  <si>
    <t>SyUjps</t>
  </si>
  <si>
    <t>7BfakZ</t>
  </si>
  <si>
    <t>8FBCgw</t>
  </si>
  <si>
    <t>R1IL3k</t>
  </si>
  <si>
    <t>ukKfYy</t>
  </si>
  <si>
    <t>+55691684685</t>
  </si>
  <si>
    <t>rebecca.gonzalez44@hotmail.com</t>
  </si>
  <si>
    <t>jmy6ee</t>
  </si>
  <si>
    <t>Rcy5Tb</t>
  </si>
  <si>
    <t>UZR0Le</t>
  </si>
  <si>
    <t>Sdqqaf</t>
  </si>
  <si>
    <t>w19f0q</t>
  </si>
  <si>
    <t>AqQVSc</t>
  </si>
  <si>
    <t>DIyXNB</t>
  </si>
  <si>
    <t>ctJX6O</t>
  </si>
  <si>
    <t>z9EH0P</t>
  </si>
  <si>
    <t>+81557406586</t>
  </si>
  <si>
    <t>carol.nelson38@hotmail.com</t>
  </si>
  <si>
    <t>aLBv3f</t>
  </si>
  <si>
    <t>CthRRV</t>
  </si>
  <si>
    <t>lcXU2m</t>
  </si>
  <si>
    <t>njWYzf</t>
  </si>
  <si>
    <t>KLL7OV</t>
  </si>
  <si>
    <t>dCQZyH</t>
  </si>
  <si>
    <t>foymvt</t>
  </si>
  <si>
    <t>BpTuOM</t>
  </si>
  <si>
    <t>tKTkJc</t>
  </si>
  <si>
    <t>EuCV4f</t>
  </si>
  <si>
    <t>iFC59T</t>
  </si>
  <si>
    <t>E2GMs8</t>
  </si>
  <si>
    <t>+49436564859</t>
  </si>
  <si>
    <t>patricia.jones44@outlook.com</t>
  </si>
  <si>
    <t>sKygZD</t>
  </si>
  <si>
    <t>HzeSdi</t>
  </si>
  <si>
    <t>V2j1qv</t>
  </si>
  <si>
    <t>hq8p5r</t>
  </si>
  <si>
    <t>FvRydO</t>
  </si>
  <si>
    <t>4tsMsx</t>
  </si>
  <si>
    <t>HKTekj</t>
  </si>
  <si>
    <t>QZlNgF</t>
  </si>
  <si>
    <t>eM6nPK</t>
  </si>
  <si>
    <t>+34439281383</t>
  </si>
  <si>
    <t>steven.williams41@outlook.com</t>
  </si>
  <si>
    <t>j0OXdj</t>
  </si>
  <si>
    <t>HiLNtD</t>
  </si>
  <si>
    <t>jfYwNk</t>
  </si>
  <si>
    <t>WM7lZJ</t>
  </si>
  <si>
    <t>Eo8dnN</t>
  </si>
  <si>
    <t>l0zmBx</t>
  </si>
  <si>
    <t>+55716341439</t>
  </si>
  <si>
    <t>LlGegC</t>
  </si>
  <si>
    <t>thomas.robinson96@yahoo.com</t>
  </si>
  <si>
    <t>QbOrha</t>
  </si>
  <si>
    <t>j6Unsr</t>
  </si>
  <si>
    <t>5fPAvt</t>
  </si>
  <si>
    <t>ud2ML9</t>
  </si>
  <si>
    <t>twg27V</t>
  </si>
  <si>
    <t>x2Yscn</t>
  </si>
  <si>
    <t>usM2hV</t>
  </si>
  <si>
    <t>r9tUNg</t>
  </si>
  <si>
    <t>+81527261751</t>
  </si>
  <si>
    <t>isabella.jones11@outlook.com</t>
  </si>
  <si>
    <t>BCpZbU</t>
  </si>
  <si>
    <t>gsuC9I</t>
  </si>
  <si>
    <t>x4Lfso</t>
  </si>
  <si>
    <t>yTt9ub</t>
  </si>
  <si>
    <t>nDW4Ni</t>
  </si>
  <si>
    <t>M4jyh0</t>
  </si>
  <si>
    <t>peg6L4</t>
  </si>
  <si>
    <t>JOLHZy</t>
  </si>
  <si>
    <t>lx5DKP</t>
  </si>
  <si>
    <t>+55598015603</t>
  </si>
  <si>
    <t>michael.rivera62@proton.me</t>
  </si>
  <si>
    <t>Is3Uc4</t>
  </si>
  <si>
    <t>t8vCVU</t>
  </si>
  <si>
    <t>WHltxF</t>
  </si>
  <si>
    <t>MzzxOR</t>
  </si>
  <si>
    <t>yEXAwM</t>
  </si>
  <si>
    <t>qNLXBx</t>
  </si>
  <si>
    <t>q5ZtPL</t>
  </si>
  <si>
    <t>3RzM4U</t>
  </si>
  <si>
    <t>+34478491759</t>
  </si>
  <si>
    <t>linda.roberts62@yahoo.com</t>
  </si>
  <si>
    <t>nw0rH4</t>
  </si>
  <si>
    <t>KzsCQ9</t>
  </si>
  <si>
    <t>qUWMQT</t>
  </si>
  <si>
    <t>dK3opP</t>
  </si>
  <si>
    <t>2VYtu5</t>
  </si>
  <si>
    <t>vwDByK</t>
  </si>
  <si>
    <t>CKgr3f</t>
  </si>
  <si>
    <t>+49472997898</t>
  </si>
  <si>
    <t>nancy.white63@zoho.com</t>
  </si>
  <si>
    <t>sVHrJT</t>
  </si>
  <si>
    <t>KYgEXn</t>
  </si>
  <si>
    <t>HjT5lb</t>
  </si>
  <si>
    <t>RpXt5X</t>
  </si>
  <si>
    <t>n20Vyz</t>
  </si>
  <si>
    <t>od35M2</t>
  </si>
  <si>
    <t>+44941446886</t>
  </si>
  <si>
    <t>christopher.king78@icloud.com</t>
  </si>
  <si>
    <t>M0Uj6L</t>
  </si>
  <si>
    <t>FLyAIx</t>
  </si>
  <si>
    <t>iQQRTl</t>
  </si>
  <si>
    <t>77p0Ec</t>
  </si>
  <si>
    <t>Dx16uM</t>
  </si>
  <si>
    <t>xYc7Ak</t>
  </si>
  <si>
    <t>b6xdOe</t>
  </si>
  <si>
    <t>qIw8Pq</t>
  </si>
  <si>
    <t>0RdGD7</t>
  </si>
  <si>
    <t>+1372630307</t>
  </si>
  <si>
    <t>lisa.moore83@proton.me</t>
  </si>
  <si>
    <t>ebHu94</t>
  </si>
  <si>
    <t>bGtP0N</t>
  </si>
  <si>
    <t>mftDmW</t>
  </si>
  <si>
    <t>fPj5bx</t>
  </si>
  <si>
    <t>ISP04L</t>
  </si>
  <si>
    <t>CPhSl1</t>
  </si>
  <si>
    <t>+33827841246</t>
  </si>
  <si>
    <t>laura.brown37@yahoo.com</t>
  </si>
  <si>
    <t>fzi6Zk</t>
  </si>
  <si>
    <t>nGa4mi</t>
  </si>
  <si>
    <t>lX0059</t>
  </si>
  <si>
    <t>o1CjB4</t>
  </si>
  <si>
    <t>vjNyuG</t>
  </si>
  <si>
    <t>2IbyVf</t>
  </si>
  <si>
    <t>gB1p5C</t>
  </si>
  <si>
    <t>H5jQMv</t>
  </si>
  <si>
    <t>gB0kvA</t>
  </si>
  <si>
    <t>+380648951855</t>
  </si>
  <si>
    <t>charles.rodriguez17@yahoo.com</t>
  </si>
  <si>
    <t>pzX79N</t>
  </si>
  <si>
    <t>jQwTGu</t>
  </si>
  <si>
    <t>umHHyG</t>
  </si>
  <si>
    <t>uQ2Im2</t>
  </si>
  <si>
    <t>HJUW0H</t>
  </si>
  <si>
    <t>kI2oz6</t>
  </si>
  <si>
    <t>jrh0KR</t>
  </si>
  <si>
    <t>uQO001</t>
  </si>
  <si>
    <t>+34245352205</t>
  </si>
  <si>
    <t>dorothy.green72@proton.me</t>
  </si>
  <si>
    <t>aaIhmF</t>
  </si>
  <si>
    <t>b0Wm76</t>
  </si>
  <si>
    <t>sfL9sQ</t>
  </si>
  <si>
    <t>ZDv3Sl</t>
  </si>
  <si>
    <t>pxYyhI</t>
  </si>
  <si>
    <t>TA2wMU</t>
  </si>
  <si>
    <t>HuPSc3</t>
  </si>
  <si>
    <t>m2PNt9</t>
  </si>
  <si>
    <t>EJwWtn</t>
  </si>
  <si>
    <t>+44684764679</t>
  </si>
  <si>
    <t>mark.hall41@outlook.com</t>
  </si>
  <si>
    <t>ZpG1tu</t>
  </si>
  <si>
    <t>TiVpqg</t>
  </si>
  <si>
    <t>e1cb51</t>
  </si>
  <si>
    <t>4Lse1d</t>
  </si>
  <si>
    <t>degSRe</t>
  </si>
  <si>
    <t>TrELf8</t>
  </si>
  <si>
    <t>toLmy7</t>
  </si>
  <si>
    <t>awxq6z</t>
  </si>
  <si>
    <t>ktX8gu</t>
  </si>
  <si>
    <t>VuDOIW</t>
  </si>
  <si>
    <t>0Okznv</t>
  </si>
  <si>
    <t>+1036694408</t>
  </si>
  <si>
    <t>santiago.hernandez33@icloud.com</t>
  </si>
  <si>
    <t>1eTbc3</t>
  </si>
  <si>
    <t>YDJ5wQ</t>
  </si>
  <si>
    <t>yHsDNM</t>
  </si>
  <si>
    <t>QCYPnk</t>
  </si>
  <si>
    <t>0rxBp9</t>
  </si>
  <si>
    <t>JEKCIY</t>
  </si>
  <si>
    <t>354YKU</t>
  </si>
  <si>
    <t>uViHT5</t>
  </si>
  <si>
    <t>6RizBl</t>
  </si>
  <si>
    <t>+1400687327</t>
  </si>
  <si>
    <t>jennifer.green21@outlook.com</t>
  </si>
  <si>
    <t>7juMZL</t>
  </si>
  <si>
    <t>gN2BR4</t>
  </si>
  <si>
    <t>KBzJpT</t>
  </si>
  <si>
    <t>1qbvFu</t>
  </si>
  <si>
    <t>5gOpV5</t>
  </si>
  <si>
    <t>lUE4N3</t>
  </si>
  <si>
    <t>IzNqU9</t>
  </si>
  <si>
    <t>+1564415786</t>
  </si>
  <si>
    <t>ava.garcia42@zoho.com</t>
  </si>
  <si>
    <t>HPSwv1</t>
  </si>
  <si>
    <t>1MFCIX</t>
  </si>
  <si>
    <t>vutByz</t>
  </si>
  <si>
    <t>2kBqoH</t>
  </si>
  <si>
    <t>1fFrwd</t>
  </si>
  <si>
    <t>4bcBE7</t>
  </si>
  <si>
    <t>+380690112371</t>
  </si>
  <si>
    <t>susan.davis95@proton.me</t>
  </si>
  <si>
    <t>zm4ghk</t>
  </si>
  <si>
    <t>s9upZt</t>
  </si>
  <si>
    <t>7W4cnQ</t>
  </si>
  <si>
    <t>q9I3K3</t>
  </si>
  <si>
    <t>DG7ilH</t>
  </si>
  <si>
    <t>l2wBqC</t>
  </si>
  <si>
    <t>BQp04w</t>
  </si>
  <si>
    <t>JqZxA4</t>
  </si>
  <si>
    <t>+34017873742</t>
  </si>
  <si>
    <t>charles.martin89@icloud.com</t>
  </si>
  <si>
    <t>D1d8Xn</t>
  </si>
  <si>
    <t>sKHIyU</t>
  </si>
  <si>
    <t>0ap6Eh</t>
  </si>
  <si>
    <t>UyGrRm</t>
  </si>
  <si>
    <t>rntVeE</t>
  </si>
  <si>
    <t>rb32kS</t>
  </si>
  <si>
    <t>rDQbcV</t>
  </si>
  <si>
    <t>ecXzNh</t>
  </si>
  <si>
    <t>+1433316820</t>
  </si>
  <si>
    <t>z1b0Y9</t>
  </si>
  <si>
    <t>betty.king56@yahoo.com</t>
  </si>
  <si>
    <t>syPxZr</t>
  </si>
  <si>
    <t>cn3vlm</t>
  </si>
  <si>
    <t>Si6buB</t>
  </si>
  <si>
    <t>v7vEQr</t>
  </si>
  <si>
    <t>yjubys</t>
  </si>
  <si>
    <t>V379La</t>
  </si>
  <si>
    <t>4jo8uh</t>
  </si>
  <si>
    <t>H7wvfi</t>
  </si>
  <si>
    <t>+1576071849</t>
  </si>
  <si>
    <t>PWqaGT</t>
  </si>
  <si>
    <t>ftGOqw</t>
  </si>
  <si>
    <t>SpkprB</t>
  </si>
  <si>
    <t>kenneth.taylor84@yahoo.com</t>
  </si>
  <si>
    <t>Ho6iXi</t>
  </si>
  <si>
    <t>SQULto</t>
  </si>
  <si>
    <t>lXERlm</t>
  </si>
  <si>
    <t>h6Mm55</t>
  </si>
  <si>
    <t>YuKyUo</t>
  </si>
  <si>
    <t>TeKkjl</t>
  </si>
  <si>
    <t>1oAEIo</t>
  </si>
  <si>
    <t>HwPJT7</t>
  </si>
  <si>
    <t>Ur8uPh</t>
  </si>
  <si>
    <t>+380204120476</t>
  </si>
  <si>
    <t>sofia.miller59@hotmail.com</t>
  </si>
  <si>
    <t>5BC0gg</t>
  </si>
  <si>
    <t>fG6YlQ</t>
  </si>
  <si>
    <t>ydnGNf</t>
  </si>
  <si>
    <t>AXGT6q</t>
  </si>
  <si>
    <t>3bdAMh</t>
  </si>
  <si>
    <t>mht6T3</t>
  </si>
  <si>
    <t>ETw4nS</t>
  </si>
  <si>
    <t>5zFem7</t>
  </si>
  <si>
    <t>nbGBHB</t>
  </si>
  <si>
    <t>wL6ube</t>
  </si>
  <si>
    <t>+49784357150</t>
  </si>
  <si>
    <t>lucas.campbell21@yahoo.com</t>
  </si>
  <si>
    <t>UTbnbz</t>
  </si>
  <si>
    <t>bXVseA</t>
  </si>
  <si>
    <t>qVyjW2</t>
  </si>
  <si>
    <t>S4d7vF</t>
  </si>
  <si>
    <t>Gv0jFn</t>
  </si>
  <si>
    <t>hGxRzq</t>
  </si>
  <si>
    <t>lnv24L</t>
  </si>
  <si>
    <t>66V1xd</t>
  </si>
  <si>
    <t>imxFcT</t>
  </si>
  <si>
    <t>PsqIAC</t>
  </si>
  <si>
    <t>+81310631245</t>
  </si>
  <si>
    <t>noah.taylor34@proton.me</t>
  </si>
  <si>
    <t>UnvqQr</t>
  </si>
  <si>
    <t>InJZab</t>
  </si>
  <si>
    <t>PY8EcF</t>
  </si>
  <si>
    <t>ZtJEUX</t>
  </si>
  <si>
    <t>EzPtCj</t>
  </si>
  <si>
    <t>HLRl83</t>
  </si>
  <si>
    <t>QmNGz6</t>
  </si>
  <si>
    <t>Zfag3E</t>
  </si>
  <si>
    <t>KzfRsA</t>
  </si>
  <si>
    <t>mQmAY6</t>
  </si>
  <si>
    <t>7t8lq0</t>
  </si>
  <si>
    <t>lgls7g</t>
  </si>
  <si>
    <t>H9ONo5</t>
  </si>
  <si>
    <t>0zj4ZY</t>
  </si>
  <si>
    <t>hWzm4O</t>
  </si>
  <si>
    <t>ua0bOX</t>
  </si>
  <si>
    <t>+44973535780</t>
  </si>
  <si>
    <t>ashley.robinson68@outlook.com</t>
  </si>
  <si>
    <t>8jV4NV</t>
  </si>
  <si>
    <t>TZLFRL</t>
  </si>
  <si>
    <t>gaFUWC</t>
  </si>
  <si>
    <t>UHnq6r</t>
  </si>
  <si>
    <t>oJgJan</t>
  </si>
  <si>
    <t>Nyt3nR</t>
  </si>
  <si>
    <t>eQPAC5</t>
  </si>
  <si>
    <t>5nTAyG</t>
  </si>
  <si>
    <t>sBMfKe</t>
  </si>
  <si>
    <t>xRR6qE</t>
  </si>
  <si>
    <t>cIQF8A</t>
  </si>
  <si>
    <t>j2bw9O</t>
  </si>
  <si>
    <t>AptrKx</t>
  </si>
  <si>
    <t>zlphlN</t>
  </si>
  <si>
    <t>mk2SvI</t>
  </si>
  <si>
    <t>6GJjbm</t>
  </si>
  <si>
    <t>ZAX0t3</t>
  </si>
  <si>
    <t>+1840443559</t>
  </si>
  <si>
    <t>amanda.roberts11@proton.me</t>
  </si>
  <si>
    <t>pLU6oD</t>
  </si>
  <si>
    <t>NvKMTx</t>
  </si>
  <si>
    <t>0qsaUq</t>
  </si>
  <si>
    <t>UDgyuA</t>
  </si>
  <si>
    <t>Km1Q4k</t>
  </si>
  <si>
    <t>jTV5kd</t>
  </si>
  <si>
    <t>YENsZz</t>
  </si>
  <si>
    <t>g9hgiV</t>
  </si>
  <si>
    <t>CGKtd2</t>
  </si>
  <si>
    <t>kh1Mwf</t>
  </si>
  <si>
    <t>+1899455938</t>
  </si>
  <si>
    <t>valentina.moore65@outlook.com</t>
  </si>
  <si>
    <t>vCj3dE</t>
  </si>
  <si>
    <t>KK49Ba</t>
  </si>
  <si>
    <t>0ounnV</t>
  </si>
  <si>
    <t>H3nodz</t>
  </si>
  <si>
    <t>Xz0mUo</t>
  </si>
  <si>
    <t>qTbsW4</t>
  </si>
  <si>
    <t>Rk71F9</t>
  </si>
  <si>
    <t>E6I901</t>
  </si>
  <si>
    <t>+380678386518</t>
  </si>
  <si>
    <t>emma.davis72@gmail.com</t>
  </si>
  <si>
    <t>yUutCp</t>
  </si>
  <si>
    <t>tjqJ7F</t>
  </si>
  <si>
    <t>S4fouB</t>
  </si>
  <si>
    <t>QRO5Tp</t>
  </si>
  <si>
    <t>DGxovJ</t>
  </si>
  <si>
    <t>w6hSA5</t>
  </si>
  <si>
    <t>5Xxvdg</t>
  </si>
  <si>
    <t>+55019086516</t>
  </si>
  <si>
    <t>sofia.garcia38@hotmail.com</t>
  </si>
  <si>
    <t>sbSKQP</t>
  </si>
  <si>
    <t>LIdbmy</t>
  </si>
  <si>
    <t>XV17I3</t>
  </si>
  <si>
    <t>zgEz6c</t>
  </si>
  <si>
    <t>8zNMiM</t>
  </si>
  <si>
    <t>NtXSpk</t>
  </si>
  <si>
    <t>MGr6GU</t>
  </si>
  <si>
    <t>BK3uES</t>
  </si>
  <si>
    <t>P3bQQy</t>
  </si>
  <si>
    <t>+81809074705</t>
  </si>
  <si>
    <t>christopher.hill72@yahoo.com</t>
  </si>
  <si>
    <t>C3O1tg</t>
  </si>
  <si>
    <t>UYdg2l</t>
  </si>
  <si>
    <t>nTB0iT</t>
  </si>
  <si>
    <t>yyiAHj</t>
  </si>
  <si>
    <t>4lVS5l</t>
  </si>
  <si>
    <t>cPAswO</t>
  </si>
  <si>
    <t>4s2Wco</t>
  </si>
  <si>
    <t>rJmdA8</t>
  </si>
  <si>
    <t>74u4rV</t>
  </si>
  <si>
    <t>Z9hd11</t>
  </si>
  <si>
    <t>+34343408894</t>
  </si>
  <si>
    <t>dorothy.jones89@icloud.com</t>
  </si>
  <si>
    <t>7wYh11</t>
  </si>
  <si>
    <t>5nb63W</t>
  </si>
  <si>
    <t>Ppu299</t>
  </si>
  <si>
    <t>Odh4C4</t>
  </si>
  <si>
    <t>kkcoX7</t>
  </si>
  <si>
    <t>aqFAqU</t>
  </si>
  <si>
    <t>oDooCJ</t>
  </si>
  <si>
    <t>R7HDHv</t>
  </si>
  <si>
    <t>6HnUT1</t>
  </si>
  <si>
    <t>+33325623999</t>
  </si>
  <si>
    <t>alexander.lewis47@hotmail.com</t>
  </si>
  <si>
    <t>O7lWmR</t>
  </si>
  <si>
    <t>LbrWLz</t>
  </si>
  <si>
    <t>MU3xQ0</t>
  </si>
  <si>
    <t>UNdFV4</t>
  </si>
  <si>
    <t>2fYxvQ</t>
  </si>
  <si>
    <t>lTh2mT</t>
  </si>
  <si>
    <t>O5TDXF</t>
  </si>
  <si>
    <t>3lUidR</t>
  </si>
  <si>
    <t>+380578018250</t>
  </si>
  <si>
    <t>liam.baker58@gmail.com</t>
  </si>
  <si>
    <t>cYL6l2</t>
  </si>
  <si>
    <t>SE7Z04</t>
  </si>
  <si>
    <t>HEf8YO</t>
  </si>
  <si>
    <t>w7i19p</t>
  </si>
  <si>
    <t>c940TD</t>
  </si>
  <si>
    <t>ehaai1</t>
  </si>
  <si>
    <t>Vq7Dky</t>
  </si>
  <si>
    <t>FprjhF</t>
  </si>
  <si>
    <t>qYkW0a</t>
  </si>
  <si>
    <t>e7Ufz4</t>
  </si>
  <si>
    <t>DzoaM8</t>
  </si>
  <si>
    <t>+55792800949</t>
  </si>
  <si>
    <t>YInSyK</t>
  </si>
  <si>
    <t>melissa.lewis45@proton.me</t>
  </si>
  <si>
    <t>K6ZjfZ</t>
  </si>
  <si>
    <t>2z1XgM</t>
  </si>
  <si>
    <t>MQ2Nfb</t>
  </si>
  <si>
    <t>wGxXF6</t>
  </si>
  <si>
    <t>njq5Jz</t>
  </si>
  <si>
    <t>EQZnmM</t>
  </si>
  <si>
    <t>v1EDLF</t>
  </si>
  <si>
    <t>2mUqms</t>
  </si>
  <si>
    <t>+81116805233</t>
  </si>
  <si>
    <t>ava.martin50@hotmail.com</t>
  </si>
  <si>
    <t>JfhiIt</t>
  </si>
  <si>
    <t>J1Mm2T</t>
  </si>
  <si>
    <t>TcJAuH</t>
  </si>
  <si>
    <t>TFI84Y</t>
  </si>
  <si>
    <t>31E94r</t>
  </si>
  <si>
    <t>6Et8Dk</t>
  </si>
  <si>
    <t>7JhVwP</t>
  </si>
  <si>
    <t>rMiZbP</t>
  </si>
  <si>
    <t>HBPfFm</t>
  </si>
  <si>
    <t>+33805940810</t>
  </si>
  <si>
    <t>b8M0s5</t>
  </si>
  <si>
    <t>lucas.gonzalez97@hotmail.com</t>
  </si>
  <si>
    <t>DtWLWN</t>
  </si>
  <si>
    <t>akOZv0</t>
  </si>
  <si>
    <t>cvd95e</t>
  </si>
  <si>
    <t>Tx9ee6</t>
  </si>
  <si>
    <t>U0r0YG</t>
  </si>
  <si>
    <t>5KVDGa</t>
  </si>
  <si>
    <t>EhUZpS</t>
  </si>
  <si>
    <t>JGyHmt</t>
  </si>
  <si>
    <t>pLsTc4</t>
  </si>
  <si>
    <t>4t6r0K</t>
  </si>
  <si>
    <t>+44522753268</t>
  </si>
  <si>
    <t>karen.scott69@yahoo.com</t>
  </si>
  <si>
    <t>N50PDG</t>
  </si>
  <si>
    <t>Bz09nu</t>
  </si>
  <si>
    <t>aYZvzQ</t>
  </si>
  <si>
    <t>ln4m6u</t>
  </si>
  <si>
    <t>eWmJNp</t>
  </si>
  <si>
    <t>YP36Ug</t>
  </si>
  <si>
    <t>dZr2EJ</t>
  </si>
  <si>
    <t>qUIjyW</t>
  </si>
  <si>
    <t>+380657608596</t>
  </si>
  <si>
    <t>betty.flores35@hotmail.com</t>
  </si>
  <si>
    <t>qtPF4p</t>
  </si>
  <si>
    <t>rmbML7</t>
  </si>
  <si>
    <t>gMXAdx</t>
  </si>
  <si>
    <t>+33308035930</t>
  </si>
  <si>
    <t>mia.clark13@yahoo.com</t>
  </si>
  <si>
    <t>uifTR0</t>
  </si>
  <si>
    <t>Qfp8Mv</t>
  </si>
  <si>
    <t>WK7ieL</t>
  </si>
  <si>
    <t>y3uUi9</t>
  </si>
  <si>
    <t>cdFJT0</t>
  </si>
  <si>
    <t>ZLVKBP</t>
  </si>
  <si>
    <t>yepR1D</t>
  </si>
  <si>
    <t>JiFcje</t>
  </si>
  <si>
    <t>GQaNQX</t>
  </si>
  <si>
    <t>+55389461190</t>
  </si>
  <si>
    <t>michael.clark78@zoho.com</t>
  </si>
  <si>
    <t>UgxB5N</t>
  </si>
  <si>
    <t>W6BFCR</t>
  </si>
  <si>
    <t>kjR7D1</t>
  </si>
  <si>
    <t>j89tBc</t>
  </si>
  <si>
    <t>0mQ2o7</t>
  </si>
  <si>
    <t>P5y78t</t>
  </si>
  <si>
    <t>+55762578471</t>
  </si>
  <si>
    <t>james.campbell87@proton.me</t>
  </si>
  <si>
    <t>zeJqKO</t>
  </si>
  <si>
    <t>QYUSE4</t>
  </si>
  <si>
    <t>INM1Mj</t>
  </si>
  <si>
    <t>pkqqjv</t>
  </si>
  <si>
    <t>AbCIas</t>
  </si>
  <si>
    <t>2jGzqH</t>
  </si>
  <si>
    <t>+55667840508</t>
  </si>
  <si>
    <t>oliver.miller33@gmail.com</t>
  </si>
  <si>
    <t>Kb5WSx</t>
  </si>
  <si>
    <t>O7iEGd</t>
  </si>
  <si>
    <t>63ayiN</t>
  </si>
  <si>
    <t>ozVBZf</t>
  </si>
  <si>
    <t>aatpEA</t>
  </si>
  <si>
    <t>RlJF6B</t>
  </si>
  <si>
    <t>0tABs1</t>
  </si>
  <si>
    <t>vYqlN7</t>
  </si>
  <si>
    <t>+61584010799</t>
  </si>
  <si>
    <t>james.flores56@gmail.com</t>
  </si>
  <si>
    <t>ek98uY</t>
  </si>
  <si>
    <t>bptHJK</t>
  </si>
  <si>
    <t>dI3Nvk</t>
  </si>
  <si>
    <t>oIY7eO</t>
  </si>
  <si>
    <t>+33571132862</t>
  </si>
  <si>
    <t>michael.adams31@proton.me</t>
  </si>
  <si>
    <t>avOa3G</t>
  </si>
  <si>
    <t>0WWHa7</t>
  </si>
  <si>
    <t>qGeHyu</t>
  </si>
  <si>
    <t>Q9QHpI</t>
  </si>
  <si>
    <t>U1SS8R</t>
  </si>
  <si>
    <t>wpgAZt</t>
  </si>
  <si>
    <t>+1369203019</t>
  </si>
  <si>
    <t>joshua.gonzalez64@proton.me</t>
  </si>
  <si>
    <t>Wi1zxc</t>
  </si>
  <si>
    <t>czpaOx</t>
  </si>
  <si>
    <t>PxqHAF</t>
  </si>
  <si>
    <t>1dwDez</t>
  </si>
  <si>
    <t>KiESgE</t>
  </si>
  <si>
    <t>WVfhUQ</t>
  </si>
  <si>
    <t>gYP7Xk</t>
  </si>
  <si>
    <t>R5exUi</t>
  </si>
  <si>
    <t>mfBMKb</t>
  </si>
  <si>
    <t>+81065107970</t>
  </si>
  <si>
    <t>kimberly.martin81@hotmail.com</t>
  </si>
  <si>
    <t>8TvS9m</t>
  </si>
  <si>
    <t>rmHac8</t>
  </si>
  <si>
    <t>t1yu1s</t>
  </si>
  <si>
    <t>KwZqbJ</t>
  </si>
  <si>
    <t>uzf5R1</t>
  </si>
  <si>
    <t>BpXGyU</t>
  </si>
  <si>
    <t>n9gp6f</t>
  </si>
  <si>
    <t>CY4RBw</t>
  </si>
  <si>
    <t>uuS3oz</t>
  </si>
  <si>
    <t>+61612642476</t>
  </si>
  <si>
    <t>amanda.wilson74@zoho.com</t>
  </si>
  <si>
    <t>uEhefm</t>
  </si>
  <si>
    <t>Lv9C5j</t>
  </si>
  <si>
    <t>2rwzDI</t>
  </si>
  <si>
    <t>6Q4EmT</t>
  </si>
  <si>
    <t>LdS8XZ</t>
  </si>
  <si>
    <t>21rWz5</t>
  </si>
  <si>
    <t>BNb2YL</t>
  </si>
  <si>
    <t>+55490002738</t>
  </si>
  <si>
    <t>barbara.wilson24@hotmail.com</t>
  </si>
  <si>
    <t>83874g</t>
  </si>
  <si>
    <t>RbJlGG</t>
  </si>
  <si>
    <t>8TwgYR</t>
  </si>
  <si>
    <t>wBGADX</t>
  </si>
  <si>
    <t>idpLxk</t>
  </si>
  <si>
    <t>zSqexF</t>
  </si>
  <si>
    <t>VpMabQ</t>
  </si>
  <si>
    <t>VA5OnR</t>
  </si>
  <si>
    <t>6Z59DV</t>
  </si>
  <si>
    <t>lGCyiZ</t>
  </si>
  <si>
    <t>+49649483802</t>
  </si>
  <si>
    <t>emma.carter93@yahoo.com</t>
  </si>
  <si>
    <t>YcCiEc</t>
  </si>
  <si>
    <t>WtNmhf</t>
  </si>
  <si>
    <t>NnMzB5</t>
  </si>
  <si>
    <t>k4W5wr</t>
  </si>
  <si>
    <t>TdH5Dy</t>
  </si>
  <si>
    <t>YpFPmL</t>
  </si>
  <si>
    <t>bVEPRI</t>
  </si>
  <si>
    <t>qODsf7</t>
  </si>
  <si>
    <t>FEQz0E</t>
  </si>
  <si>
    <t>+1869464167</t>
  </si>
  <si>
    <t>ashley.lopez12@icloud.com</t>
  </si>
  <si>
    <t>gWRIZx</t>
  </si>
  <si>
    <t>FD1hGY</t>
  </si>
  <si>
    <t>U5ri3q</t>
  </si>
  <si>
    <t>HySpCC</t>
  </si>
  <si>
    <t>P2X2iw</t>
  </si>
  <si>
    <t>zSzSix</t>
  </si>
  <si>
    <t>vDNvCy</t>
  </si>
  <si>
    <t>IW6Wa4</t>
  </si>
  <si>
    <t>CoZUmy</t>
  </si>
  <si>
    <t>iiIEOm</t>
  </si>
  <si>
    <t>t16GSz</t>
  </si>
  <si>
    <t>Z4szi6</t>
  </si>
  <si>
    <t>+1267957448</t>
  </si>
  <si>
    <t>john.roberts81@icloud.com</t>
  </si>
  <si>
    <t>HudDjv</t>
  </si>
  <si>
    <t>3JgzqQ</t>
  </si>
  <si>
    <t>DpvCMi</t>
  </si>
  <si>
    <t>PckrWM</t>
  </si>
  <si>
    <t>EYAIZ5</t>
  </si>
  <si>
    <t>NdNbep</t>
  </si>
  <si>
    <t>Pf8eGF</t>
  </si>
  <si>
    <t>+380742828152</t>
  </si>
  <si>
    <t>sophia.baker31@gmail.com</t>
  </si>
  <si>
    <t>Xe4R2I</t>
  </si>
  <si>
    <t>ElQkyX</t>
  </si>
  <si>
    <t>g77GaA</t>
  </si>
  <si>
    <t>gn1w0W</t>
  </si>
  <si>
    <t>vzK4rp</t>
  </si>
  <si>
    <t>nEoBKH</t>
  </si>
  <si>
    <t>+61786296317</t>
  </si>
  <si>
    <t>thomas.garcia86@yahoo.com</t>
  </si>
  <si>
    <t>smdifc</t>
  </si>
  <si>
    <t>napbLZ</t>
  </si>
  <si>
    <t>r9pO0X</t>
  </si>
  <si>
    <t>BXQLvS</t>
  </si>
  <si>
    <t>5rN6wE</t>
  </si>
  <si>
    <t>eQFLJm</t>
  </si>
  <si>
    <t>DXEzos</t>
  </si>
  <si>
    <t>+1730813509</t>
  </si>
  <si>
    <t>nancy.johnson10@hotmail.com</t>
  </si>
  <si>
    <t>WcsplG</t>
  </si>
  <si>
    <t>6nsgWW</t>
  </si>
  <si>
    <t>Pz3RVH</t>
  </si>
  <si>
    <t>BOcjiq</t>
  </si>
  <si>
    <t>D6ju8L</t>
  </si>
  <si>
    <t>garOKO</t>
  </si>
  <si>
    <t>slnfN5</t>
  </si>
  <si>
    <t>+380228023494</t>
  </si>
  <si>
    <t>paul.thomas11@gmail.com</t>
  </si>
  <si>
    <t>iqkxSi</t>
  </si>
  <si>
    <t>mIsMCK</t>
  </si>
  <si>
    <t>lgFH5o</t>
  </si>
  <si>
    <t>atWZoB</t>
  </si>
  <si>
    <t>rfHhTv</t>
  </si>
  <si>
    <t>UvfOVS</t>
  </si>
  <si>
    <t>MZmJgG</t>
  </si>
  <si>
    <t>+81694750901</t>
  </si>
  <si>
    <t>0sZbMu</t>
  </si>
  <si>
    <t>kenneth.rodriguez11@yahoo.com</t>
  </si>
  <si>
    <t>RIkcoc</t>
  </si>
  <si>
    <t>EgAvcP</t>
  </si>
  <si>
    <t>JDnThc</t>
  </si>
  <si>
    <t>Xn4Fmt</t>
  </si>
  <si>
    <t>LAlFIB</t>
  </si>
  <si>
    <t>rUhOdV</t>
  </si>
  <si>
    <t>gsrCbm</t>
  </si>
  <si>
    <t>qljnR2</t>
  </si>
  <si>
    <t>+61802545162</t>
  </si>
  <si>
    <t>qVqXAh</t>
  </si>
  <si>
    <t>elizabeth.martin35@proton.me</t>
  </si>
  <si>
    <t>ecgAfO</t>
  </si>
  <si>
    <t>8KReSu</t>
  </si>
  <si>
    <t>cP6wnC</t>
  </si>
  <si>
    <t>2uFWTG</t>
  </si>
  <si>
    <t>mM99Ur</t>
  </si>
  <si>
    <t>fKY2lF</t>
  </si>
  <si>
    <t>qWCA79</t>
  </si>
  <si>
    <t>J5hkAx</t>
  </si>
  <si>
    <t>+49765783651</t>
  </si>
  <si>
    <t>nancy.wright79@zoho.com</t>
  </si>
  <si>
    <t>TTMyHT</t>
  </si>
  <si>
    <t>NqWe8y</t>
  </si>
  <si>
    <t>Yyw1ik</t>
  </si>
  <si>
    <t>NrMOQz</t>
  </si>
  <si>
    <t>W6srR0</t>
  </si>
  <si>
    <t>mFdAKk</t>
  </si>
  <si>
    <t>P9yDUb</t>
  </si>
  <si>
    <t>UWrPL4</t>
  </si>
  <si>
    <t>+44258309382</t>
  </si>
  <si>
    <t>michael.jackson71@zoho.com</t>
  </si>
  <si>
    <t>wCT4Iq</t>
  </si>
  <si>
    <t>BdPg56</t>
  </si>
  <si>
    <t>9MOx9V</t>
  </si>
  <si>
    <t>kHDwzE</t>
  </si>
  <si>
    <t>rQkzZJ</t>
  </si>
  <si>
    <t>bxlMYB</t>
  </si>
  <si>
    <t>T4sbEm</t>
  </si>
  <si>
    <t>la7FE3</t>
  </si>
  <si>
    <t>jQzW52</t>
  </si>
  <si>
    <t>+1677585276</t>
  </si>
  <si>
    <t>lucas.robinson56@icloud.com</t>
  </si>
  <si>
    <t>kXWzm7</t>
  </si>
  <si>
    <t>n8PaS6</t>
  </si>
  <si>
    <t>YqdSJe</t>
  </si>
  <si>
    <t>bttGFk</t>
  </si>
  <si>
    <t>4JF6EB</t>
  </si>
  <si>
    <t>qmYYoe</t>
  </si>
  <si>
    <t>yY6J8G</t>
  </si>
  <si>
    <t>Vsy4Nx</t>
  </si>
  <si>
    <t>oIlIrH</t>
  </si>
  <si>
    <t>Ov8V46</t>
  </si>
  <si>
    <t>ZssTKu</t>
  </si>
  <si>
    <t>+380952627312</t>
  </si>
  <si>
    <t>timothy.torres46@hotmail.com</t>
  </si>
  <si>
    <t>5Adnec</t>
  </si>
  <si>
    <t>c9LVI0</t>
  </si>
  <si>
    <t>zV26q7</t>
  </si>
  <si>
    <t>EmJVDl</t>
  </si>
  <si>
    <t>71S87X</t>
  </si>
  <si>
    <t>dgH8mM</t>
  </si>
  <si>
    <t>Y41Eg0</t>
  </si>
  <si>
    <t>eubKzH</t>
  </si>
  <si>
    <t>OD4cRi</t>
  </si>
  <si>
    <t>7GXkHY</t>
  </si>
  <si>
    <t>7dWeDl</t>
  </si>
  <si>
    <t>+81182689126</t>
  </si>
  <si>
    <t>jessica.white47@hotmail.com</t>
  </si>
  <si>
    <t>QZjxkc</t>
  </si>
  <si>
    <t>WE4JTu</t>
  </si>
  <si>
    <t>0Hrc9y</t>
  </si>
  <si>
    <t>sTnXrW</t>
  </si>
  <si>
    <t>dMUJ4v</t>
  </si>
  <si>
    <t>Fsi2uT</t>
  </si>
  <si>
    <t>y4y8pf</t>
  </si>
  <si>
    <t>yplrQy</t>
  </si>
  <si>
    <t>gFtYdh</t>
  </si>
  <si>
    <t>+44220722707</t>
  </si>
  <si>
    <t>emily.harris72@outlook.com</t>
  </si>
  <si>
    <t>QnIoLl</t>
  </si>
  <si>
    <t>3a5JlZ</t>
  </si>
  <si>
    <t>8r3A4X</t>
  </si>
  <si>
    <t>HnhnfW</t>
  </si>
  <si>
    <t>RAAiB3</t>
  </si>
  <si>
    <t>rjtbbU</t>
  </si>
  <si>
    <t>qa2H6A</t>
  </si>
  <si>
    <t>ySa69q</t>
  </si>
  <si>
    <t>+1460940095</t>
  </si>
  <si>
    <t>edward.johnson28@zoho.com</t>
  </si>
  <si>
    <t>Y3YfmG</t>
  </si>
  <si>
    <t>Kbs9M9</t>
  </si>
  <si>
    <t>gMnwbK</t>
  </si>
  <si>
    <t>OjhYpN</t>
  </si>
  <si>
    <t>U8ouAi</t>
  </si>
  <si>
    <t>ElhKAl</t>
  </si>
  <si>
    <t>KyVAdH</t>
  </si>
  <si>
    <t>+380059923636</t>
  </si>
  <si>
    <t>olivia.flores52@outlook.com</t>
  </si>
  <si>
    <t>Zkkzgu</t>
  </si>
  <si>
    <t>hPic9U</t>
  </si>
  <si>
    <t>i1bqDV</t>
  </si>
  <si>
    <t>WJpM2i</t>
  </si>
  <si>
    <t>BokcJ9</t>
  </si>
  <si>
    <t>GYv2yI</t>
  </si>
  <si>
    <t>iuntOS</t>
  </si>
  <si>
    <t>+55462571776</t>
  </si>
  <si>
    <t>LfxUa1</t>
  </si>
  <si>
    <t>charles.hill28@proton.me</t>
  </si>
  <si>
    <t>QuEECG</t>
  </si>
  <si>
    <t>qsshlL</t>
  </si>
  <si>
    <t>QT9GkM</t>
  </si>
  <si>
    <t>AbJaZb</t>
  </si>
  <si>
    <t>33id8W</t>
  </si>
  <si>
    <t>yT7PlP</t>
  </si>
  <si>
    <t>cOhsTC</t>
  </si>
  <si>
    <t>AFtFnP</t>
  </si>
  <si>
    <t>i5w5m4</t>
  </si>
  <si>
    <t>+34444756525</t>
  </si>
  <si>
    <t>anthony.nelson92@proton.me</t>
  </si>
  <si>
    <t>FI9tnk</t>
  </si>
  <si>
    <t>fR3Zuq</t>
  </si>
  <si>
    <t>uecpif</t>
  </si>
  <si>
    <t>zd7g3p</t>
  </si>
  <si>
    <t>mQc6Hn</t>
  </si>
  <si>
    <t>tjXFbc</t>
  </si>
  <si>
    <t>XPPYmd</t>
  </si>
  <si>
    <t>+380962517042</t>
  </si>
  <si>
    <t>jessica.garcia90@icloud.com</t>
  </si>
  <si>
    <t>MygkRg</t>
  </si>
  <si>
    <t>wt1Ilg</t>
  </si>
  <si>
    <t>4zq87c</t>
  </si>
  <si>
    <t>VJJ8Pu</t>
  </si>
  <si>
    <t>B4MM7Q</t>
  </si>
  <si>
    <t>G3V43e</t>
  </si>
  <si>
    <t>+61871436630</t>
  </si>
  <si>
    <t>laura.campbell98@hotmail.com</t>
  </si>
  <si>
    <t>oaxzIy</t>
  </si>
  <si>
    <t>Oa9NL9</t>
  </si>
  <si>
    <t>2BBd2o</t>
  </si>
  <si>
    <t>Mo8FYM</t>
  </si>
  <si>
    <t>KBI2Z3</t>
  </si>
  <si>
    <t>N8vQ1o</t>
  </si>
  <si>
    <t>H1YuTJ</t>
  </si>
  <si>
    <t>lxqRvX</t>
  </si>
  <si>
    <t>seSjWH</t>
  </si>
  <si>
    <t>wXJoRo</t>
  </si>
  <si>
    <t>+1399361802</t>
  </si>
  <si>
    <t>e5Dv3q</t>
  </si>
  <si>
    <t>liam.martinez28@outlook.com</t>
  </si>
  <si>
    <t>xh9hcm</t>
  </si>
  <si>
    <t>nEJvwH</t>
  </si>
  <si>
    <t>sBZJ76</t>
  </si>
  <si>
    <t>AYa8x1</t>
  </si>
  <si>
    <t>xM3kFg</t>
  </si>
  <si>
    <t>oNNeL3</t>
  </si>
  <si>
    <t>hfqCZW</t>
  </si>
  <si>
    <t>+44601853893</t>
  </si>
  <si>
    <t>VbKQhZ</t>
  </si>
  <si>
    <t>donald.baker97@zoho.com</t>
  </si>
  <si>
    <t>juxZEO</t>
  </si>
  <si>
    <t>z27ybj</t>
  </si>
  <si>
    <t>ISK0IP</t>
  </si>
  <si>
    <t>yEEtt3</t>
  </si>
  <si>
    <t>YPUfue</t>
  </si>
  <si>
    <t>SLXlMJ</t>
  </si>
  <si>
    <t>T6jBPV</t>
  </si>
  <si>
    <t>JNiSt3</t>
  </si>
  <si>
    <t>4qBYRq</t>
  </si>
  <si>
    <t>+1936859302</t>
  </si>
  <si>
    <t>brian.brown19@outlook.com</t>
  </si>
  <si>
    <t>Bg3E1j</t>
  </si>
  <si>
    <t>YScvSN</t>
  </si>
  <si>
    <t>BfeZSr</t>
  </si>
  <si>
    <t>sKCPMq</t>
  </si>
  <si>
    <t>yTuCcP</t>
  </si>
  <si>
    <t>BxyLYF</t>
  </si>
  <si>
    <t>XgTqSd</t>
  </si>
  <si>
    <t>BTF8aq</t>
  </si>
  <si>
    <t>d8F9TW</t>
  </si>
  <si>
    <t>xBFK6g</t>
  </si>
  <si>
    <t>qjO2tp</t>
  </si>
  <si>
    <t>+49253881004</t>
  </si>
  <si>
    <t>liam.gonzalez93@gmail.com</t>
  </si>
  <si>
    <t>HzSNRx</t>
  </si>
  <si>
    <t>kXkSE4</t>
  </si>
  <si>
    <t>fLerNH</t>
  </si>
  <si>
    <t>RG9vHn</t>
  </si>
  <si>
    <t>QW9XnR</t>
  </si>
  <si>
    <t>GveqXq</t>
  </si>
  <si>
    <t>mh8kVd</t>
  </si>
  <si>
    <t>6nffz2</t>
  </si>
  <si>
    <t>6RJkpN</t>
  </si>
  <si>
    <t>MIkV34</t>
  </si>
  <si>
    <t>1whoVM</t>
  </si>
  <si>
    <t>THwIze</t>
  </si>
  <si>
    <t>bcaSg7</t>
  </si>
  <si>
    <t>+55186283129</t>
  </si>
  <si>
    <t>karen.anderson93@hotmail.com</t>
  </si>
  <si>
    <t>ySoH0v</t>
  </si>
  <si>
    <t>utFGl6</t>
  </si>
  <si>
    <t>Llp7QT</t>
  </si>
  <si>
    <t>j4nArP</t>
  </si>
  <si>
    <t>HLzaK0</t>
  </si>
  <si>
    <t>0Yg7NZ</t>
  </si>
  <si>
    <t>41uqgO</t>
  </si>
  <si>
    <t>r4Eh0C</t>
  </si>
  <si>
    <t>KVjrnw</t>
  </si>
  <si>
    <t>h30Gsc</t>
  </si>
  <si>
    <t>Nhfi0Z</t>
  </si>
  <si>
    <t>obRA06</t>
  </si>
  <si>
    <t>+1136001411</t>
  </si>
  <si>
    <t>ryan.brown14@icloud.com</t>
  </si>
  <si>
    <t>HhrV5u</t>
  </si>
  <si>
    <t>VfkGHG</t>
  </si>
  <si>
    <t>dcvSqX</t>
  </si>
  <si>
    <t>mRtv5X</t>
  </si>
  <si>
    <t>l73eWl</t>
  </si>
  <si>
    <t>nn0y7p</t>
  </si>
  <si>
    <t>BPf6V9</t>
  </si>
  <si>
    <t>FlC8Nh</t>
  </si>
  <si>
    <t>YyeNdj</t>
  </si>
  <si>
    <t>4rZvsf</t>
  </si>
  <si>
    <t>egWYK1</t>
  </si>
  <si>
    <t>MxXs8Y</t>
  </si>
  <si>
    <t>bzEiNi</t>
  </si>
  <si>
    <t>gZdlxA</t>
  </si>
  <si>
    <t>6xYCgu</t>
  </si>
  <si>
    <t>0XB2ow</t>
  </si>
  <si>
    <t>uKoneN</t>
  </si>
  <si>
    <t>LxAAJj</t>
  </si>
  <si>
    <t>V9uSmY</t>
  </si>
  <si>
    <t>E0e9aF</t>
  </si>
  <si>
    <t>hfAtnE</t>
  </si>
  <si>
    <t>KKil3J</t>
  </si>
  <si>
    <t>Leh6NA</t>
  </si>
  <si>
    <t>koCH36</t>
  </si>
  <si>
    <t>vQ0oBR</t>
  </si>
  <si>
    <t>s4otel</t>
  </si>
  <si>
    <t>rqdz3v</t>
  </si>
  <si>
    <t>lWep6A</t>
  </si>
  <si>
    <t>KMyGPt</t>
  </si>
  <si>
    <t>QGQ4kB</t>
  </si>
  <si>
    <t>9ukWyp</t>
  </si>
  <si>
    <t>cLyg4V</t>
  </si>
  <si>
    <t>2fTB9X</t>
  </si>
  <si>
    <t>vWvw1A</t>
  </si>
  <si>
    <t>P3BE5h</t>
  </si>
  <si>
    <t>SJ6TSE</t>
  </si>
  <si>
    <t>2j1d4L</t>
  </si>
  <si>
    <t>xeAIsi</t>
  </si>
  <si>
    <t>jtuEU9</t>
  </si>
  <si>
    <t>papwYv</t>
  </si>
  <si>
    <t>OI10kw</t>
  </si>
  <si>
    <t>Vc8h8J</t>
  </si>
  <si>
    <t>NAmw1R</t>
  </si>
  <si>
    <t>6DA8SH</t>
  </si>
  <si>
    <t>7fyYBN</t>
  </si>
  <si>
    <t>+34101078644</t>
  </si>
  <si>
    <t>jennifer.adams76@zoho.com</t>
  </si>
  <si>
    <t>gVFsRo</t>
  </si>
  <si>
    <t>c02g2r</t>
  </si>
  <si>
    <t>IfbJqn</t>
  </si>
  <si>
    <t>y0j4I7</t>
  </si>
  <si>
    <t>Rk771c</t>
  </si>
  <si>
    <t>6pgoU9</t>
  </si>
  <si>
    <t>osa5sO</t>
  </si>
  <si>
    <t>bIgixw</t>
  </si>
  <si>
    <t>VMTONO</t>
  </si>
  <si>
    <t>0gGPtG</t>
  </si>
  <si>
    <t>9Kb98c</t>
  </si>
  <si>
    <t>kQtboU</t>
  </si>
  <si>
    <t>XXgsxy</t>
  </si>
  <si>
    <t>GVIQFS</t>
  </si>
  <si>
    <t>HhraHs</t>
  </si>
  <si>
    <t>a3DIbT</t>
  </si>
  <si>
    <t>+55453936623</t>
  </si>
  <si>
    <t>TASK 13 — CUSTOMER SIGN-UPS BY MONTH</t>
  </si>
  <si>
    <t>barbara.white83@hotmail.com</t>
  </si>
  <si>
    <t>pM8Z15</t>
  </si>
  <si>
    <t>BLil0f</t>
  </si>
  <si>
    <t>8eor1a</t>
  </si>
  <si>
    <t>sjiisz</t>
  </si>
  <si>
    <t>How many new customers signed up each month?</t>
  </si>
  <si>
    <t>CXUkU4</t>
  </si>
  <si>
    <t>tSWENk</t>
  </si>
  <si>
    <t>WC0v7x</t>
  </si>
  <si>
    <t>LBDtAl</t>
  </si>
  <si>
    <t>Wwco1h</t>
  </si>
  <si>
    <t>Vvkh4K</t>
  </si>
  <si>
    <t>nDE3i5</t>
  </si>
  <si>
    <t>8yowIN</t>
  </si>
  <si>
    <t>+61976431609</t>
  </si>
  <si>
    <t>lucas.thompson70@gmail.com</t>
  </si>
  <si>
    <t>PuJ26i</t>
  </si>
  <si>
    <t>Y6PiSC</t>
  </si>
  <si>
    <t>HIDJGo</t>
  </si>
  <si>
    <t>8PsESV</t>
  </si>
  <si>
    <t>Min Month</t>
  </si>
  <si>
    <t>Max Month</t>
  </si>
  <si>
    <t>B7GR4D</t>
  </si>
  <si>
    <t>1XfLSJ</t>
  </si>
  <si>
    <t>AnqZuJ</t>
  </si>
  <si>
    <t>4j1B0v</t>
  </si>
  <si>
    <t>EWhTh7</t>
  </si>
  <si>
    <t>kr9CWX</t>
  </si>
  <si>
    <t>z2T0iN</t>
  </si>
  <si>
    <t>+49929019747</t>
  </si>
  <si>
    <t>C2WMGA</t>
  </si>
  <si>
    <t>margaret.thompson50@outlook.com</t>
  </si>
  <si>
    <t>BaPVH1</t>
  </si>
  <si>
    <t>xlR3Nw</t>
  </si>
  <si>
    <t>cgXFdh</t>
  </si>
  <si>
    <t>U0QBEA</t>
  </si>
  <si>
    <t>Qh2ttO</t>
  </si>
  <si>
    <t>VsQwHt</t>
  </si>
  <si>
    <t>kvj0tx</t>
  </si>
  <si>
    <t>eiAnl0</t>
  </si>
  <si>
    <t>Uz0l23</t>
  </si>
  <si>
    <t>ZFfPli</t>
  </si>
  <si>
    <t>b0PRYw</t>
  </si>
  <si>
    <t>+34256027246</t>
  </si>
  <si>
    <t>YkWVdB</t>
  </si>
  <si>
    <t>oliver.mitchell61@gmail.com</t>
  </si>
  <si>
    <t>xnQvbk</t>
  </si>
  <si>
    <t>eurTZB</t>
  </si>
  <si>
    <t>N5P8aI</t>
  </si>
  <si>
    <t>807qI3</t>
  </si>
  <si>
    <t>3znAOS</t>
  </si>
  <si>
    <t>kEINHw</t>
  </si>
  <si>
    <t>X2082m</t>
  </si>
  <si>
    <t>8FtOGy</t>
  </si>
  <si>
    <t>uDSD8c</t>
  </si>
  <si>
    <t>1xcmlA</t>
  </si>
  <si>
    <t>WJ7JXZ</t>
  </si>
  <si>
    <t>+1285773486</t>
  </si>
  <si>
    <t>x9IC5D</t>
  </si>
  <si>
    <t>stephanie.lewis47@gmail.com</t>
  </si>
  <si>
    <t>WlsCDb</t>
  </si>
  <si>
    <t>92wbXi</t>
  </si>
  <si>
    <t>HzlwUM</t>
  </si>
  <si>
    <t>4wNGMP</t>
  </si>
  <si>
    <t>DX7X3I</t>
  </si>
  <si>
    <t>C9Ast0</t>
  </si>
  <si>
    <t>The report shows the number of new customers who signed up for Starlink each month. 
The minimum number of sign-ups was 95, while the maximum was 159. 
Overall, the number of new customers generally ranged from 100 to 150 per month.</t>
  </si>
  <si>
    <t>vQCbEF</t>
  </si>
  <si>
    <t>J3Fqqj</t>
  </si>
  <si>
    <t>Wxud7q</t>
  </si>
  <si>
    <t>gi8wVZ</t>
  </si>
  <si>
    <t>qgXKVu</t>
  </si>
  <si>
    <t>z5lgF5</t>
  </si>
  <si>
    <t>YkPHhw</t>
  </si>
  <si>
    <t>+49529285613</t>
  </si>
  <si>
    <t>robert.thompson48@outlook.com</t>
  </si>
  <si>
    <t>ZoY30W</t>
  </si>
  <si>
    <t>G5xLKX</t>
  </si>
  <si>
    <t>KGyqEA</t>
  </si>
  <si>
    <t>T1OUBR</t>
  </si>
  <si>
    <t>1Ycd9n</t>
  </si>
  <si>
    <t>vGMED9</t>
  </si>
  <si>
    <t>Iwgpqz</t>
  </si>
  <si>
    <t>R3Wzms</t>
  </si>
  <si>
    <t>JZOGRp</t>
  </si>
  <si>
    <t>xsP2SH</t>
  </si>
  <si>
    <t>+1731225087</t>
  </si>
  <si>
    <t>kenneth.wright73@hotmail.com</t>
  </si>
  <si>
    <t>Qu9KJg</t>
  </si>
  <si>
    <t>NroSjR</t>
  </si>
  <si>
    <t>oV4YQr</t>
  </si>
  <si>
    <t>Wh4Ofu</t>
  </si>
  <si>
    <t>Y2nT7T</t>
  </si>
  <si>
    <t>XJUk13</t>
  </si>
  <si>
    <t>m6Ltol</t>
  </si>
  <si>
    <t>tfeT6k</t>
  </si>
  <si>
    <t>Jgz0dg</t>
  </si>
  <si>
    <t>+44020968344</t>
  </si>
  <si>
    <t>liam.hall42@gmail.com</t>
  </si>
  <si>
    <t>B6kOjP</t>
  </si>
  <si>
    <t>3Bh4Zu</t>
  </si>
  <si>
    <t>YYLu79</t>
  </si>
  <si>
    <t>q0cpzn</t>
  </si>
  <si>
    <t>c2caKy</t>
  </si>
  <si>
    <t>w3LgJD</t>
  </si>
  <si>
    <t>QoOOqb</t>
  </si>
  <si>
    <t>pC6N5r</t>
  </si>
  <si>
    <t>384WTS</t>
  </si>
  <si>
    <t>rlN7eZ</t>
  </si>
  <si>
    <t>QwQDFL</t>
  </si>
  <si>
    <t>it9Nya</t>
  </si>
  <si>
    <t>R0WC7c</t>
  </si>
  <si>
    <t>+1928570101</t>
  </si>
  <si>
    <t>NPIaJ5</t>
  </si>
  <si>
    <t>jason.hill45@icloud.com</t>
  </si>
  <si>
    <t>rErniU</t>
  </si>
  <si>
    <t>K0nJX5</t>
  </si>
  <si>
    <t>udafsh</t>
  </si>
  <si>
    <t>qUVKK0</t>
  </si>
  <si>
    <t>kI32F3</t>
  </si>
  <si>
    <t>lb1WoS</t>
  </si>
  <si>
    <t>xisEdA</t>
  </si>
  <si>
    <t>nRnUY9</t>
  </si>
  <si>
    <t>XCqn16</t>
  </si>
  <si>
    <t>k0Afje</t>
  </si>
  <si>
    <t>HjJWGx</t>
  </si>
  <si>
    <t>sYFIDE</t>
  </si>
  <si>
    <t>9XGWrE</t>
  </si>
  <si>
    <t>fH91cV</t>
  </si>
  <si>
    <t>7b3qY8</t>
  </si>
  <si>
    <t>to0VIf</t>
  </si>
  <si>
    <t>B4Ei8t</t>
  </si>
  <si>
    <t>+1995641566</t>
  </si>
  <si>
    <t>emma.thompson42@hotmail.com</t>
  </si>
  <si>
    <t>lvIepo</t>
  </si>
  <si>
    <t>d26UMR</t>
  </si>
  <si>
    <t>U5kk4e</t>
  </si>
  <si>
    <t>6QdRkb</t>
  </si>
  <si>
    <t>3HVzNn</t>
  </si>
  <si>
    <t>Ok7XZB</t>
  </si>
  <si>
    <t>gSytBj</t>
  </si>
  <si>
    <t>wxqIIt</t>
  </si>
  <si>
    <t>tqWxB4</t>
  </si>
  <si>
    <t>EkmE0O</t>
  </si>
  <si>
    <t>1oOLaW</t>
  </si>
  <si>
    <t>az533S</t>
  </si>
  <si>
    <t>hYjrB8</t>
  </si>
  <si>
    <t>hdjLFp</t>
  </si>
  <si>
    <t>7WdBTQ</t>
  </si>
  <si>
    <t>+55227976261</t>
  </si>
  <si>
    <t>Rw7prN</t>
  </si>
  <si>
    <t>john.flores40@outlook.com</t>
  </si>
  <si>
    <t>ihJc1y</t>
  </si>
  <si>
    <t>vBCUnR</t>
  </si>
  <si>
    <t>uvUBAy</t>
  </si>
  <si>
    <t>uzk47Z</t>
  </si>
  <si>
    <t>YJOAbh</t>
  </si>
  <si>
    <t>yMPVuH</t>
  </si>
  <si>
    <t>NVS9QJ</t>
  </si>
  <si>
    <t>xtBa1e</t>
  </si>
  <si>
    <t>PczVQ8</t>
  </si>
  <si>
    <t>U9avBG</t>
  </si>
  <si>
    <t>qPvRMC</t>
  </si>
  <si>
    <t>am2sHa</t>
  </si>
  <si>
    <t>UtVehk</t>
  </si>
  <si>
    <t>TKwBCP</t>
  </si>
  <si>
    <t>QnDBkZ</t>
  </si>
  <si>
    <t>LpHMIZ</t>
  </si>
  <si>
    <t>+1673698651</t>
  </si>
  <si>
    <t>HVe3by</t>
  </si>
  <si>
    <t>sarah.robinson62@icloud.com</t>
  </si>
  <si>
    <t>CRSsMY</t>
  </si>
  <si>
    <t>9CMlE0</t>
  </si>
  <si>
    <t>B5yeTD</t>
  </si>
  <si>
    <t>n3r8lW</t>
  </si>
  <si>
    <t>9IEitB</t>
  </si>
  <si>
    <t>uj7QMI</t>
  </si>
  <si>
    <t>PyaUQZ</t>
  </si>
  <si>
    <t>NKn6rb</t>
  </si>
  <si>
    <t>7sABAq</t>
  </si>
  <si>
    <t>ZYXMT0</t>
  </si>
  <si>
    <t>0QXtDT</t>
  </si>
  <si>
    <t>cM44LY</t>
  </si>
  <si>
    <t>r97OKp</t>
  </si>
  <si>
    <t>3T8TQb</t>
  </si>
  <si>
    <t>wsKcXm</t>
  </si>
  <si>
    <t>vb17ST</t>
  </si>
  <si>
    <t>fqPZpi</t>
  </si>
  <si>
    <t>PijXtS</t>
  </si>
  <si>
    <t>+81574106856</t>
  </si>
  <si>
    <t>camila.sanchez26@gmail.com</t>
  </si>
  <si>
    <t>UWhAis</t>
  </si>
  <si>
    <t>JsA4qE</t>
  </si>
  <si>
    <t>eng7vh</t>
  </si>
  <si>
    <t>lZB7oU</t>
  </si>
  <si>
    <t>ujgqQJ</t>
  </si>
  <si>
    <t>5xOBSq</t>
  </si>
  <si>
    <t>Ztf3AS</t>
  </si>
  <si>
    <t>xtSV2c</t>
  </si>
  <si>
    <t>8tVXCk</t>
  </si>
  <si>
    <t>q2qlRd</t>
  </si>
  <si>
    <t>wH2fOp</t>
  </si>
  <si>
    <t>TtLFxJ</t>
  </si>
  <si>
    <t>FVlfUH</t>
  </si>
  <si>
    <t>+55593395724</t>
  </si>
  <si>
    <t>xNHtbx</t>
  </si>
  <si>
    <t>alexander.perez91@gmail.com</t>
  </si>
  <si>
    <t>g8i9Zx</t>
  </si>
  <si>
    <t>g4R3AB</t>
  </si>
  <si>
    <t>gMSQdQ</t>
  </si>
  <si>
    <t>WqXEW0</t>
  </si>
  <si>
    <t>bUeeXV</t>
  </si>
  <si>
    <t>9Ru2QY</t>
  </si>
  <si>
    <t>qybYEa</t>
  </si>
  <si>
    <t>pUtNCc</t>
  </si>
  <si>
    <t>+1588628508</t>
  </si>
  <si>
    <t>dorothy.smith18@outlook.com</t>
  </si>
  <si>
    <t>7zrlSa</t>
  </si>
  <si>
    <t>SYjJUu</t>
  </si>
  <si>
    <t>lsNvs3</t>
  </si>
  <si>
    <t>IlA7gX</t>
  </si>
  <si>
    <t>spWSSU</t>
  </si>
  <si>
    <t>aNYzLP</t>
  </si>
  <si>
    <t>0f7NiE</t>
  </si>
  <si>
    <t>VEZ2kW</t>
  </si>
  <si>
    <t>+61638213099</t>
  </si>
  <si>
    <t>george.nelson66@icloud.com</t>
  </si>
  <si>
    <t>EwZyEb</t>
  </si>
  <si>
    <t>IwH9CO</t>
  </si>
  <si>
    <t>Tj5WLg</t>
  </si>
  <si>
    <t>DpdhEN</t>
  </si>
  <si>
    <t>nUkTOC</t>
  </si>
  <si>
    <t>xMg5hT</t>
  </si>
  <si>
    <t>gTM9DQ</t>
  </si>
  <si>
    <t>Deborah</t>
  </si>
  <si>
    <t>+44717459933</t>
  </si>
  <si>
    <t>deborah.johnson95@zoho.com</t>
  </si>
  <si>
    <t>RtxX2g</t>
  </si>
  <si>
    <t>ZW45QK</t>
  </si>
  <si>
    <t>WrEi1L</t>
  </si>
  <si>
    <t>iLGHQl</t>
  </si>
  <si>
    <t>7KS7rr</t>
  </si>
  <si>
    <t>zv9csM</t>
  </si>
  <si>
    <t>MYJCnM</t>
  </si>
  <si>
    <t>QUzt1E</t>
  </si>
  <si>
    <t>+34742739076</t>
  </si>
  <si>
    <t>Bbw9ZG</t>
  </si>
  <si>
    <t>rebecca.carter10@gmail.com</t>
  </si>
  <si>
    <t>P9nOc4</t>
  </si>
  <si>
    <t>Ba82qh</t>
  </si>
  <si>
    <t>RYUTNR</t>
  </si>
  <si>
    <t>Onx3iU</t>
  </si>
  <si>
    <t>0800Tg</t>
  </si>
  <si>
    <t>zQWXfv</t>
  </si>
  <si>
    <t>wCUhoT</t>
  </si>
  <si>
    <t>McWFhD</t>
  </si>
  <si>
    <t>UqMOoL</t>
  </si>
  <si>
    <t>6N31SZ</t>
  </si>
  <si>
    <t>GFJvnT</t>
  </si>
  <si>
    <t>3lF6k7</t>
  </si>
  <si>
    <t>UzgNwC</t>
  </si>
  <si>
    <t>pBVotE</t>
  </si>
  <si>
    <t>pqaEGb</t>
  </si>
  <si>
    <t>XLOQSO</t>
  </si>
  <si>
    <t>2SYRHf</t>
  </si>
  <si>
    <t>x8OR1z</t>
  </si>
  <si>
    <t>+49729837831</t>
  </si>
  <si>
    <t>M56j3v</t>
  </si>
  <si>
    <t>santiago.campbell85@outlook.com</t>
  </si>
  <si>
    <t>TpZzrh</t>
  </si>
  <si>
    <t>i1wX2W</t>
  </si>
  <si>
    <t>wfRISz</t>
  </si>
  <si>
    <t>kuBsci</t>
  </si>
  <si>
    <t>7WnpN9</t>
  </si>
  <si>
    <t>MlNCh5</t>
  </si>
  <si>
    <t>FFSNCI</t>
  </si>
  <si>
    <t>A05f8l</t>
  </si>
  <si>
    <t>HImT7u</t>
  </si>
  <si>
    <t>+1727861945</t>
  </si>
  <si>
    <t>ava.perez80@zoho.com</t>
  </si>
  <si>
    <t>7WzNsv</t>
  </si>
  <si>
    <t>R69nCH</t>
  </si>
  <si>
    <t>t6OHDY</t>
  </si>
  <si>
    <t>jmLVOk</t>
  </si>
  <si>
    <t>JLfYOa</t>
  </si>
  <si>
    <t>q5W2JU</t>
  </si>
  <si>
    <t>y4L8ey</t>
  </si>
  <si>
    <t>CyBNGJ</t>
  </si>
  <si>
    <t>NGhLn8</t>
  </si>
  <si>
    <t>+33027684637</t>
  </si>
  <si>
    <t>ryan.anderson20@zoho.com</t>
  </si>
  <si>
    <t>fdjPbX</t>
  </si>
  <si>
    <t>Pj6Xl5</t>
  </si>
  <si>
    <t>fxVlSe</t>
  </si>
  <si>
    <t>6fGC9D</t>
  </si>
  <si>
    <t>u3TQzr</t>
  </si>
  <si>
    <t>jfgGPV</t>
  </si>
  <si>
    <t>Qo5qtE</t>
  </si>
  <si>
    <t>8sliB9</t>
  </si>
  <si>
    <t>gAjKmi</t>
  </si>
  <si>
    <t>GEdbNn</t>
  </si>
  <si>
    <t>+33353934524</t>
  </si>
  <si>
    <t>james.lopez31@proton.me</t>
  </si>
  <si>
    <t>TPH8LQ</t>
  </si>
  <si>
    <t>BM0CfU</t>
  </si>
  <si>
    <t>kQuARx</t>
  </si>
  <si>
    <t>vozc9Y</t>
  </si>
  <si>
    <t>CjZIpp</t>
  </si>
  <si>
    <t>Lzbwzb</t>
  </si>
  <si>
    <t>FwnWWl</t>
  </si>
  <si>
    <t>zatjNQ</t>
  </si>
  <si>
    <t>aRmNfy</t>
  </si>
  <si>
    <t>+55738626727</t>
  </si>
  <si>
    <t>thomas.nelson37@zoho.com</t>
  </si>
  <si>
    <t>zvzvF9</t>
  </si>
  <si>
    <t>W0oC9Y</t>
  </si>
  <si>
    <t>MIeO46</t>
  </si>
  <si>
    <t>pg3Css</t>
  </si>
  <si>
    <t>A4wrG6</t>
  </si>
  <si>
    <t>S0IEWQ</t>
  </si>
  <si>
    <t>YPMuBH</t>
  </si>
  <si>
    <t>aqLk9o</t>
  </si>
  <si>
    <t>E70bYx</t>
  </si>
  <si>
    <t>+44994276857</t>
  </si>
  <si>
    <t>rebecca.hill70@yahoo.com</t>
  </si>
  <si>
    <t>l0pSvT</t>
  </si>
  <si>
    <t>MAOFWu</t>
  </si>
  <si>
    <t>0gcSOa</t>
  </si>
  <si>
    <t>6aEgv7</t>
  </si>
  <si>
    <t>mSiXXc</t>
  </si>
  <si>
    <t>aRY9Ai</t>
  </si>
  <si>
    <t>Ijv6WS</t>
  </si>
  <si>
    <t>K2eysC</t>
  </si>
  <si>
    <t>Pbdn0t</t>
  </si>
  <si>
    <t>+1994770524</t>
  </si>
  <si>
    <t>brian.adams84@zoho.com</t>
  </si>
  <si>
    <t>zzFuTq</t>
  </si>
  <si>
    <t>2G3K7K</t>
  </si>
  <si>
    <t>ri0dpN</t>
  </si>
  <si>
    <t>dgvj3h</t>
  </si>
  <si>
    <t>0fSlqP</t>
  </si>
  <si>
    <t>Z5pBgH</t>
  </si>
  <si>
    <t>rq8lSs</t>
  </si>
  <si>
    <t>6NRh1i</t>
  </si>
  <si>
    <t>SVzK1K</t>
  </si>
  <si>
    <t>UGiw2A</t>
  </si>
  <si>
    <t>LfFpSd</t>
  </si>
  <si>
    <t>esyxEm</t>
  </si>
  <si>
    <t>+34093355349</t>
  </si>
  <si>
    <t>donna.brown37@gmail.com</t>
  </si>
  <si>
    <t>vXnIG5</t>
  </si>
  <si>
    <t>RhjSuK</t>
  </si>
  <si>
    <t>f1GyXx</t>
  </si>
  <si>
    <t>QisfbJ</t>
  </si>
  <si>
    <t>roz2c3</t>
  </si>
  <si>
    <t>Is9hVL</t>
  </si>
  <si>
    <t>XLmasW</t>
  </si>
  <si>
    <t>35nIWo</t>
  </si>
  <si>
    <t>S7sL7x</t>
  </si>
  <si>
    <t>tbzEoC</t>
  </si>
  <si>
    <t>l5BwfP</t>
  </si>
  <si>
    <t>7nvsxI</t>
  </si>
  <si>
    <t>s0GxK9</t>
  </si>
  <si>
    <t>9KReXA</t>
  </si>
  <si>
    <t>lXbmxV</t>
  </si>
  <si>
    <t>RdzHzm</t>
  </si>
  <si>
    <t>0wZSbT</t>
  </si>
  <si>
    <t>jJc0Ee</t>
  </si>
  <si>
    <t>kgAQfd</t>
  </si>
  <si>
    <t>hFmYAj</t>
  </si>
  <si>
    <t>SJNCji</t>
  </si>
  <si>
    <t>KIm0yC</t>
  </si>
  <si>
    <t>EOnAA7</t>
  </si>
  <si>
    <t>w1mlcy</t>
  </si>
  <si>
    <t>y7cqvo</t>
  </si>
  <si>
    <t>VfOrIX</t>
  </si>
  <si>
    <t>udSm68</t>
  </si>
  <si>
    <t>UXssLE</t>
  </si>
  <si>
    <t>FBPuFh</t>
  </si>
  <si>
    <t>XrcLFo</t>
  </si>
  <si>
    <t>onUOfA</t>
  </si>
  <si>
    <t>33KM9c</t>
  </si>
  <si>
    <t>z3wwPb</t>
  </si>
  <si>
    <t>+61383262780</t>
  </si>
  <si>
    <t>jeffrey.carter45@zoho.com</t>
  </si>
  <si>
    <t>iQhDcu</t>
  </si>
  <si>
    <t>WsU3PS</t>
  </si>
  <si>
    <t>uzc554</t>
  </si>
  <si>
    <t>ia068e</t>
  </si>
  <si>
    <t>iXSDou</t>
  </si>
  <si>
    <t>E6yTR5</t>
  </si>
  <si>
    <t>sgR0BA</t>
  </si>
  <si>
    <t>S48QJZ</t>
  </si>
  <si>
    <t>UhqmDu</t>
  </si>
  <si>
    <t>ovWeHQ</t>
  </si>
  <si>
    <t>1HBGPC</t>
  </si>
  <si>
    <t>fjlq6w</t>
  </si>
  <si>
    <t>+34105390189</t>
  </si>
  <si>
    <t>timothy.williams18@zoho.com</t>
  </si>
  <si>
    <t>I75dv0</t>
  </si>
  <si>
    <t>xL8JRp</t>
  </si>
  <si>
    <t>BJx2fk</t>
  </si>
  <si>
    <t>bzXCMr</t>
  </si>
  <si>
    <t>vKN8rC</t>
  </si>
  <si>
    <t>jPsYvg</t>
  </si>
  <si>
    <t>D26hKU</t>
  </si>
  <si>
    <t>dvEGhS</t>
  </si>
  <si>
    <t>OYcof4</t>
  </si>
  <si>
    <t>6yBqCb</t>
  </si>
  <si>
    <t>lj2tOr</t>
  </si>
  <si>
    <t>+61919739368</t>
  </si>
  <si>
    <t>oliver.roberts20@icloud.com</t>
  </si>
  <si>
    <t>VGMf94</t>
  </si>
  <si>
    <t>eNls4E</t>
  </si>
  <si>
    <t>5jUTIb</t>
  </si>
  <si>
    <t>6ThGZU</t>
  </si>
  <si>
    <t>kDGfCW</t>
  </si>
  <si>
    <t>O9mZaK</t>
  </si>
  <si>
    <t>pU0rwD</t>
  </si>
  <si>
    <t>eKlppV</t>
  </si>
  <si>
    <t>jszeQe</t>
  </si>
  <si>
    <t>wAU2Sz</t>
  </si>
  <si>
    <t>+1470913809</t>
  </si>
  <si>
    <t>olivia.lee73@outlook.com</t>
  </si>
  <si>
    <t>bFTSbH</t>
  </si>
  <si>
    <t>SjmBgE</t>
  </si>
  <si>
    <t>o3zajx</t>
  </si>
  <si>
    <t>Xy1v6Z</t>
  </si>
  <si>
    <t>LJgElH</t>
  </si>
  <si>
    <t>58XUQs</t>
  </si>
  <si>
    <t>2Q1XBg</t>
  </si>
  <si>
    <t>eHht41</t>
  </si>
  <si>
    <t>AbGlAb</t>
  </si>
  <si>
    <t>OViElN</t>
  </si>
  <si>
    <t>THM75F</t>
  </si>
  <si>
    <t>2TjWgh</t>
  </si>
  <si>
    <t>+61728764476</t>
  </si>
  <si>
    <t>skZKXW</t>
  </si>
  <si>
    <t>lucas.lopez63@hotmail.com</t>
  </si>
  <si>
    <t>iqav0E</t>
  </si>
  <si>
    <t>HzynJb</t>
  </si>
  <si>
    <t>zk6UUh</t>
  </si>
  <si>
    <t>mNeHQc</t>
  </si>
  <si>
    <t>ZqjM49</t>
  </si>
  <si>
    <t>JIGJZM</t>
  </si>
  <si>
    <t>OZGx4G</t>
  </si>
  <si>
    <t>MMUWHA</t>
  </si>
  <si>
    <t>uuQb72</t>
  </si>
  <si>
    <t>YzOhFA</t>
  </si>
  <si>
    <t>0KkV4W</t>
  </si>
  <si>
    <t>IWGtRX</t>
  </si>
  <si>
    <t>LrCRBt</t>
  </si>
  <si>
    <t>YI7OXl</t>
  </si>
  <si>
    <t>RrGGRL</t>
  </si>
  <si>
    <t>+81578597185</t>
  </si>
  <si>
    <t>carol.rodriguez30@yahoo.com</t>
  </si>
  <si>
    <t>oQv8TA</t>
  </si>
  <si>
    <t>16Pq8z</t>
  </si>
  <si>
    <t>4Nrhdd</t>
  </si>
  <si>
    <t>KramQL</t>
  </si>
  <si>
    <t>qKIXfk</t>
  </si>
  <si>
    <t>7g9vUp</t>
  </si>
  <si>
    <t>lUyqu9</t>
  </si>
  <si>
    <t>5jkjBW</t>
  </si>
  <si>
    <t>Sidl9s</t>
  </si>
  <si>
    <t>+55662064202</t>
  </si>
  <si>
    <t>mary.davis79@proton.me</t>
  </si>
  <si>
    <t>8FQphg</t>
  </si>
  <si>
    <t>Nmt1KZ</t>
  </si>
  <si>
    <t>r2qZXz</t>
  </si>
  <si>
    <t>ps71ix</t>
  </si>
  <si>
    <t>J2bz7U</t>
  </si>
  <si>
    <t>prItB8</t>
  </si>
  <si>
    <t>atfwp5</t>
  </si>
  <si>
    <t>+1966226881</t>
  </si>
  <si>
    <t>joseph.lee58@outlook.com</t>
  </si>
  <si>
    <t>uqqNXZ</t>
  </si>
  <si>
    <t>QhvwxB</t>
  </si>
  <si>
    <t>Yf0fZW</t>
  </si>
  <si>
    <t>rq3GRO</t>
  </si>
  <si>
    <t>idge9Q</t>
  </si>
  <si>
    <t>6f3KwO</t>
  </si>
  <si>
    <t>WvaohG</t>
  </si>
  <si>
    <t>+1677439801</t>
  </si>
  <si>
    <t>timothy.rodriguez17@zoho.com</t>
  </si>
  <si>
    <t>QBrM51</t>
  </si>
  <si>
    <t>6WsOGq</t>
  </si>
  <si>
    <t>Qr9Jo7</t>
  </si>
  <si>
    <t>+1711379275</t>
  </si>
  <si>
    <t>james.martinez36@outlook.com</t>
  </si>
  <si>
    <t>kpCgS4</t>
  </si>
  <si>
    <t>B0wV6V</t>
  </si>
  <si>
    <t>kKXR4b</t>
  </si>
  <si>
    <t>jwAsPL</t>
  </si>
  <si>
    <t>QRd2nG</t>
  </si>
  <si>
    <t>0AhLn0</t>
  </si>
  <si>
    <t>hxXdCN</t>
  </si>
  <si>
    <t>DRdKYm</t>
  </si>
  <si>
    <t>UnPDoc</t>
  </si>
  <si>
    <t>+61300515177</t>
  </si>
  <si>
    <t>carol.martinez15@proton.me</t>
  </si>
  <si>
    <t>UnblQc</t>
  </si>
  <si>
    <t>RB69JL</t>
  </si>
  <si>
    <t>WIgOUR</t>
  </si>
  <si>
    <t>YYgxEh</t>
  </si>
  <si>
    <t>JXbqa5</t>
  </si>
  <si>
    <t>T3xrNi</t>
  </si>
  <si>
    <t>LJ1cmS</t>
  </si>
  <si>
    <t>QwoprJ</t>
  </si>
  <si>
    <t>n1ctNZ</t>
  </si>
  <si>
    <t>O6uTT7</t>
  </si>
  <si>
    <t>+34686179267</t>
  </si>
  <si>
    <t>donald.brown12@hotmail.com</t>
  </si>
  <si>
    <t>dF17Y0</t>
  </si>
  <si>
    <t>2YA4Kc</t>
  </si>
  <si>
    <t>kIuSWa</t>
  </si>
  <si>
    <t>s3J6xI</t>
  </si>
  <si>
    <t>wEnRx0</t>
  </si>
  <si>
    <t>I6HlXv</t>
  </si>
  <si>
    <t>JgFCxe</t>
  </si>
  <si>
    <t>WfB3ZB</t>
  </si>
  <si>
    <t>0aVN4y</t>
  </si>
  <si>
    <t>HxgxBc</t>
  </si>
  <si>
    <t>+33181839534</t>
  </si>
  <si>
    <t>william.thompson82@zoho.com</t>
  </si>
  <si>
    <t>13s8Q7</t>
  </si>
  <si>
    <t>xmqKax</t>
  </si>
  <si>
    <t>YCoIaT</t>
  </si>
  <si>
    <t>EbcE4D</t>
  </si>
  <si>
    <t>INByQc</t>
  </si>
  <si>
    <t>sge872</t>
  </si>
  <si>
    <t>RASH15</t>
  </si>
  <si>
    <t>TyzUzL</t>
  </si>
  <si>
    <t>+49037471106</t>
  </si>
  <si>
    <t>steven.lee76@hotmail.com</t>
  </si>
  <si>
    <t>P3Pz7f</t>
  </si>
  <si>
    <t>zENpOS</t>
  </si>
  <si>
    <t>PcyLas</t>
  </si>
  <si>
    <t>TQFUGc</t>
  </si>
  <si>
    <t>bMh0X9</t>
  </si>
  <si>
    <t>2dWUy4</t>
  </si>
  <si>
    <t>Ckv2LW</t>
  </si>
  <si>
    <t>oji2zA</t>
  </si>
  <si>
    <t>BYjDb6</t>
  </si>
  <si>
    <t>XTeon6</t>
  </si>
  <si>
    <t>wlLJ0o</t>
  </si>
  <si>
    <t>+1467604510</t>
  </si>
  <si>
    <t>lucas.lewis34@gmail.com</t>
  </si>
  <si>
    <t>pqcYFM</t>
  </si>
  <si>
    <t>djjdit</t>
  </si>
  <si>
    <t>KeBha6</t>
  </si>
  <si>
    <t>j7elKP</t>
  </si>
  <si>
    <t>ojD7n3</t>
  </si>
  <si>
    <t>0SJSUB</t>
  </si>
  <si>
    <t>UuhBp8</t>
  </si>
  <si>
    <t>kAptiE</t>
  </si>
  <si>
    <t>k1SEEz</t>
  </si>
  <si>
    <t>beH097</t>
  </si>
  <si>
    <t>1w8dBz</t>
  </si>
  <si>
    <t>kUAH4H</t>
  </si>
  <si>
    <t>0FNW5g</t>
  </si>
  <si>
    <t>+44169673790</t>
  </si>
  <si>
    <t>carol.lopez65@outlook.com</t>
  </si>
  <si>
    <t>lsZtLZ</t>
  </si>
  <si>
    <t>ywqKa6</t>
  </si>
  <si>
    <t>v0BGCw</t>
  </si>
  <si>
    <t>6uaVTT</t>
  </si>
  <si>
    <t>UVWef1</t>
  </si>
  <si>
    <t>MrfF0r</t>
  </si>
  <si>
    <t>LMooj8</t>
  </si>
  <si>
    <t>8gkWj2</t>
  </si>
  <si>
    <t>mxDoJJ</t>
  </si>
  <si>
    <t>+34654398133</t>
  </si>
  <si>
    <t>kenneth.white74@gmail.com</t>
  </si>
  <si>
    <t>SDcRoD</t>
  </si>
  <si>
    <t>7Uyelw</t>
  </si>
  <si>
    <t>8ALuHw</t>
  </si>
  <si>
    <t>aTe1nf</t>
  </si>
  <si>
    <t>SQ4x67</t>
  </si>
  <si>
    <t>Rd6jzK</t>
  </si>
  <si>
    <t>Q92eAC</t>
  </si>
  <si>
    <t>Phj4a8</t>
  </si>
  <si>
    <t>WCulgK</t>
  </si>
  <si>
    <t>zISUil</t>
  </si>
  <si>
    <t>JKPrX7</t>
  </si>
  <si>
    <t>+61770139116</t>
  </si>
  <si>
    <t>christopher.smith46@yahoo.com</t>
  </si>
  <si>
    <t>Whw399</t>
  </si>
  <si>
    <t>4Rvr4R</t>
  </si>
  <si>
    <t>5OD09K</t>
  </si>
  <si>
    <t>91KsLI</t>
  </si>
  <si>
    <t>8pTrsa</t>
  </si>
  <si>
    <t>D2J7ZQ</t>
  </si>
  <si>
    <t>iEcyy5</t>
  </si>
  <si>
    <t>j3ZduG</t>
  </si>
  <si>
    <t>7lewIc</t>
  </si>
  <si>
    <t>vINjSq</t>
  </si>
  <si>
    <t>+61204634623</t>
  </si>
  <si>
    <t>oliver.lee93@outlook.com</t>
  </si>
  <si>
    <t>7bWKSA</t>
  </si>
  <si>
    <t>Tldmi0</t>
  </si>
  <si>
    <t>FcTIsy</t>
  </si>
  <si>
    <t>qpIqK3</t>
  </si>
  <si>
    <t>NKqYbd</t>
  </si>
  <si>
    <t>XyX1Hk</t>
  </si>
  <si>
    <t>hl5KZ7</t>
  </si>
  <si>
    <t>9Ld9Wl</t>
  </si>
  <si>
    <t>A5SdAb</t>
  </si>
  <si>
    <t>+34879347040</t>
  </si>
  <si>
    <t>richard.thomas56@zoho.com</t>
  </si>
  <si>
    <t>YDnTQa</t>
  </si>
  <si>
    <t>PkfCMn</t>
  </si>
  <si>
    <t>xCOIdV</t>
  </si>
  <si>
    <t>pKMbdr</t>
  </si>
  <si>
    <t>jjVW0L</t>
  </si>
  <si>
    <t>tTL7mF</t>
  </si>
  <si>
    <t>sFZi4b</t>
  </si>
  <si>
    <t>nWWAI7</t>
  </si>
  <si>
    <t>QJ6Gw7</t>
  </si>
  <si>
    <t>J5mLuM</t>
  </si>
  <si>
    <t>+55549778519</t>
  </si>
  <si>
    <t>donald.allen95@yahoo.com</t>
  </si>
  <si>
    <t>1XatJx</t>
  </si>
  <si>
    <t>CYJ8Vi</t>
  </si>
  <si>
    <t>WOebZP</t>
  </si>
  <si>
    <t>N0xFRB</t>
  </si>
  <si>
    <t>G3aPut</t>
  </si>
  <si>
    <t>ajiSky</t>
  </si>
  <si>
    <t>Ac5ZMy</t>
  </si>
  <si>
    <t>EEx2w2</t>
  </si>
  <si>
    <t>ZCAMdG</t>
  </si>
  <si>
    <t>+61037308662</t>
  </si>
  <si>
    <t>lisa.sanchez30@yahoo.com</t>
  </si>
  <si>
    <t>uuP4XO</t>
  </si>
  <si>
    <t>uTm1BC</t>
  </si>
  <si>
    <t>YHWlCQ</t>
  </si>
  <si>
    <t>HrTIgT</t>
  </si>
  <si>
    <t>31kDya</t>
  </si>
  <si>
    <t>Eo9iHw</t>
  </si>
  <si>
    <t>ML5xaB</t>
  </si>
  <si>
    <t>HTzPBs</t>
  </si>
  <si>
    <t>nm4bsg</t>
  </si>
  <si>
    <t>+1985040561</t>
  </si>
  <si>
    <t>christopher.allen72@hotmail.com</t>
  </si>
  <si>
    <t>F7dmre</t>
  </si>
  <si>
    <t>61FFgV</t>
  </si>
  <si>
    <t>QzqCMP</t>
  </si>
  <si>
    <t>W2VygM</t>
  </si>
  <si>
    <t>DRD3AZ</t>
  </si>
  <si>
    <t>SFfVin</t>
  </si>
  <si>
    <t>fT45Vm</t>
  </si>
  <si>
    <t>xaiyTV</t>
  </si>
  <si>
    <t>WaC2n3</t>
  </si>
  <si>
    <t>+380841747273</t>
  </si>
  <si>
    <t>isabella.perez54@zoho.com</t>
  </si>
  <si>
    <t>FEa4Mc</t>
  </si>
  <si>
    <t>kdtXCk</t>
  </si>
  <si>
    <t>blu17r</t>
  </si>
  <si>
    <t>FNTcpe</t>
  </si>
  <si>
    <t>FbPEGS</t>
  </si>
  <si>
    <t>R5WnKk</t>
  </si>
  <si>
    <t>jFFdqg</t>
  </si>
  <si>
    <t>aeycHh</t>
  </si>
  <si>
    <t>hvDJPz</t>
  </si>
  <si>
    <t>6R06tL</t>
  </si>
  <si>
    <t>+380252971979</t>
  </si>
  <si>
    <t>amanda.hill88@proton.me</t>
  </si>
  <si>
    <t>nvWXFy</t>
  </si>
  <si>
    <t>ypLVTq</t>
  </si>
  <si>
    <t>opqAFn</t>
  </si>
  <si>
    <t>aoWX67</t>
  </si>
  <si>
    <t>m4Ie01</t>
  </si>
  <si>
    <t>QlCO1J</t>
  </si>
  <si>
    <t>rEZMl6</t>
  </si>
  <si>
    <t>GxHsEY</t>
  </si>
  <si>
    <t>GNoPxV</t>
  </si>
  <si>
    <t>+61128173651</t>
  </si>
  <si>
    <t>1le0DQ</t>
  </si>
  <si>
    <t>carol.lewis15@outlook.com</t>
  </si>
  <si>
    <t>SqhhVc</t>
  </si>
  <si>
    <t>omfSFx</t>
  </si>
  <si>
    <t>UlX6A1</t>
  </si>
  <si>
    <t>H3W35d</t>
  </si>
  <si>
    <t>LumbkU</t>
  </si>
  <si>
    <t>hRXVA2</t>
  </si>
  <si>
    <t>Z7ff2t</t>
  </si>
  <si>
    <t>sTKluX</t>
  </si>
  <si>
    <t>RDK1bY</t>
  </si>
  <si>
    <t>+49437010513</t>
  </si>
  <si>
    <t>michelle.brown29@zoho.com</t>
  </si>
  <si>
    <t>WJgC4X</t>
  </si>
  <si>
    <t>igzgJ3</t>
  </si>
  <si>
    <t>MQz41Y</t>
  </si>
  <si>
    <t>2t0DuL</t>
  </si>
  <si>
    <t>xX2w6t</t>
  </si>
  <si>
    <t>j78OWW</t>
  </si>
  <si>
    <t>wECX55</t>
  </si>
  <si>
    <t>ZmBxoe</t>
  </si>
  <si>
    <t>6y8k6n</t>
  </si>
  <si>
    <t>b3p7qw</t>
  </si>
  <si>
    <t>J5ZImD</t>
  </si>
  <si>
    <t>+61499030868</t>
  </si>
  <si>
    <t>NH3PiP</t>
  </si>
  <si>
    <t>ronald.roberts20@proton.me</t>
  </si>
  <si>
    <t>JLpQGv</t>
  </si>
  <si>
    <t>JIskFJ</t>
  </si>
  <si>
    <t>i03oLa</t>
  </si>
  <si>
    <t>WugT1x</t>
  </si>
  <si>
    <t>0nbTvL</t>
  </si>
  <si>
    <t>3u1wVH</t>
  </si>
  <si>
    <t>CVEoF1</t>
  </si>
  <si>
    <t>sttRFF</t>
  </si>
  <si>
    <t>9lFgor</t>
  </si>
  <si>
    <t>4R3c82</t>
  </si>
  <si>
    <t>4hu5EZ</t>
  </si>
  <si>
    <t>+380730958691</t>
  </si>
  <si>
    <t>susan.thompson25@icloud.com</t>
  </si>
  <si>
    <t>4pHVhs</t>
  </si>
  <si>
    <t>fNbxIu</t>
  </si>
  <si>
    <t>zL8rQf</t>
  </si>
  <si>
    <t>J1zip7</t>
  </si>
  <si>
    <t>TyIlBh</t>
  </si>
  <si>
    <t>lQxozt</t>
  </si>
  <si>
    <t>TwNTjY</t>
  </si>
  <si>
    <t>HAZU51</t>
  </si>
  <si>
    <t>3EOyR2</t>
  </si>
  <si>
    <t>9RlxOY</t>
  </si>
  <si>
    <t>+81419041952</t>
  </si>
  <si>
    <t>christopher.flores78@outlook.com</t>
  </si>
  <si>
    <t>83Di6a</t>
  </si>
  <si>
    <t>rfIGUj</t>
  </si>
  <si>
    <t>1DAbta</t>
  </si>
  <si>
    <t>HzG76v</t>
  </si>
  <si>
    <t>9LHZO7</t>
  </si>
  <si>
    <t>D3XkfF</t>
  </si>
  <si>
    <t>in8nQj</t>
  </si>
  <si>
    <t>SQQcfa</t>
  </si>
  <si>
    <t>CMd8Ft</t>
  </si>
  <si>
    <t>+44417835419</t>
  </si>
  <si>
    <t>OFjnZm</t>
  </si>
  <si>
    <t>emily.king42@proton.me</t>
  </si>
  <si>
    <t>8SvO5a</t>
  </si>
  <si>
    <t>41nRG6</t>
  </si>
  <si>
    <t>ZB0tjf</t>
  </si>
  <si>
    <t>iTziZ5</t>
  </si>
  <si>
    <t>OfIJvN</t>
  </si>
  <si>
    <t>8ffiYe</t>
  </si>
  <si>
    <t>KQAEAt</t>
  </si>
  <si>
    <t>3kZhJO</t>
  </si>
  <si>
    <t>+81683647168</t>
  </si>
  <si>
    <t>xydWPo</t>
  </si>
  <si>
    <t>ronald.jones16@yahoo.com</t>
  </si>
  <si>
    <t>sh1mVk</t>
  </si>
  <si>
    <t>7O6mku</t>
  </si>
  <si>
    <t>PTdmiT</t>
  </si>
  <si>
    <t>YkINPS</t>
  </si>
  <si>
    <t>EO3IB9</t>
  </si>
  <si>
    <t>jiXqIp</t>
  </si>
  <si>
    <t>9Y3sEx</t>
  </si>
  <si>
    <t>fpYESC</t>
  </si>
  <si>
    <t>KghQdR</t>
  </si>
  <si>
    <t>+44007469445</t>
  </si>
  <si>
    <t>richard.miller57@yahoo.com</t>
  </si>
  <si>
    <t>R3Mk3b</t>
  </si>
  <si>
    <t>OjY4tY</t>
  </si>
  <si>
    <t>gHWxTx</t>
  </si>
  <si>
    <t>5sqOFv</t>
  </si>
  <si>
    <t>lavPq0</t>
  </si>
  <si>
    <t>P0WYAa</t>
  </si>
  <si>
    <t>1MjM2C</t>
  </si>
  <si>
    <t>7iuXNd</t>
  </si>
  <si>
    <t>feUVXm</t>
  </si>
  <si>
    <t>+81549642113</t>
  </si>
  <si>
    <t>thomas.williams18@gmail.com</t>
  </si>
  <si>
    <t>KJE434</t>
  </si>
  <si>
    <t>Tt88r7</t>
  </si>
  <si>
    <t>ZgYFdB</t>
  </si>
  <si>
    <t>Bb26oZ</t>
  </si>
  <si>
    <t>zoYlFc</t>
  </si>
  <si>
    <t>iAo9Tw</t>
  </si>
  <si>
    <t>wteUHu</t>
  </si>
  <si>
    <t>2CJTr2</t>
  </si>
  <si>
    <t>jVAMW4</t>
  </si>
  <si>
    <t>+49638458987</t>
  </si>
  <si>
    <t>sharon.young79@proton.me</t>
  </si>
  <si>
    <t>MTdgij</t>
  </si>
  <si>
    <t>56DaAs</t>
  </si>
  <si>
    <t>NhZWUf</t>
  </si>
  <si>
    <t>BFZmJj</t>
  </si>
  <si>
    <t>3gJGd5</t>
  </si>
  <si>
    <t>1FIqCg</t>
  </si>
  <si>
    <t>+33977523559</t>
  </si>
  <si>
    <t>sarah.jackson47@outlook.com</t>
  </si>
  <si>
    <t>j0pzXP</t>
  </si>
  <si>
    <t>CRIkcf</t>
  </si>
  <si>
    <t>YTtDYz</t>
  </si>
  <si>
    <t>9ThBho</t>
  </si>
  <si>
    <t>xL1jUG</t>
  </si>
  <si>
    <t>CN48On</t>
  </si>
  <si>
    <t>pmTSUh</t>
  </si>
  <si>
    <t>RydLKL</t>
  </si>
  <si>
    <t>WEdx3W</t>
  </si>
  <si>
    <t>fGfqIZ</t>
  </si>
  <si>
    <t>+55921332689</t>
  </si>
  <si>
    <t>mateo.clark33@gmail.com</t>
  </si>
  <si>
    <t>j0RRM1</t>
  </si>
  <si>
    <t>o7OD4H</t>
  </si>
  <si>
    <t>Q4uWPO</t>
  </si>
  <si>
    <t>eOGqQE</t>
  </si>
  <si>
    <t>W1GC7d</t>
  </si>
  <si>
    <t>NmHDNe</t>
  </si>
  <si>
    <t>j7lB7f</t>
  </si>
  <si>
    <t>9G7h9l</t>
  </si>
  <si>
    <t>zk894p</t>
  </si>
  <si>
    <t>+380092396464</t>
  </si>
  <si>
    <t>noah.clark72@gmail.com</t>
  </si>
  <si>
    <t>hK4Etw</t>
  </si>
  <si>
    <t>UURszu</t>
  </si>
  <si>
    <t>XPkKlf</t>
  </si>
  <si>
    <t>NrTXEb</t>
  </si>
  <si>
    <t>o20AJl</t>
  </si>
  <si>
    <t>IR6fJ8</t>
  </si>
  <si>
    <t>bsIPfE</t>
  </si>
  <si>
    <t>2U6EMg</t>
  </si>
  <si>
    <t>mXioWz</t>
  </si>
  <si>
    <t>+380463813186</t>
  </si>
  <si>
    <t>valentina.mitchell11@gmail.com</t>
  </si>
  <si>
    <t>kwN12J</t>
  </si>
  <si>
    <t>U6SFca</t>
  </si>
  <si>
    <t>8MdlBi</t>
  </si>
  <si>
    <t>MXTQX8</t>
  </si>
  <si>
    <t>fmi6U9</t>
  </si>
  <si>
    <t>W5Qm3J</t>
  </si>
  <si>
    <t>7PWNlh</t>
  </si>
  <si>
    <t>t3X13n</t>
  </si>
  <si>
    <t>tDWdAi</t>
  </si>
  <si>
    <t>+81394506059</t>
  </si>
  <si>
    <t>ronald.lopez74@hotmail.com</t>
  </si>
  <si>
    <t>XbWIF1</t>
  </si>
  <si>
    <t>6v18Be</t>
  </si>
  <si>
    <t>vDJdRl</t>
  </si>
  <si>
    <t>HxLKUl</t>
  </si>
  <si>
    <t>6XIXXg</t>
  </si>
  <si>
    <t>p6aEiW</t>
  </si>
  <si>
    <t>3sjV3X</t>
  </si>
  <si>
    <t>TGdsfM</t>
  </si>
  <si>
    <t>c5F9Hp</t>
  </si>
  <si>
    <t>Guyjvv</t>
  </si>
  <si>
    <t>rZ4Iej</t>
  </si>
  <si>
    <t>ofvoXZ</t>
  </si>
  <si>
    <t>+1731362790</t>
  </si>
  <si>
    <t>cynthia.davis22@gmail.com</t>
  </si>
  <si>
    <t>5lgNC0</t>
  </si>
  <si>
    <t>0xUOt7</t>
  </si>
  <si>
    <t>4fab0D</t>
  </si>
  <si>
    <t>X4aGjY</t>
  </si>
  <si>
    <t>lH3dHa</t>
  </si>
  <si>
    <t>qeQ0K8</t>
  </si>
  <si>
    <t>yw8IJq</t>
  </si>
  <si>
    <t>PR8LuJ</t>
  </si>
  <si>
    <t>SwoY5R</t>
  </si>
  <si>
    <t>iUB2wF</t>
  </si>
  <si>
    <t>+81970816328</t>
  </si>
  <si>
    <t>alexander.hall90@outlook.com</t>
  </si>
  <si>
    <t>DgblII</t>
  </si>
  <si>
    <t>NAJgd4</t>
  </si>
  <si>
    <t>MqIDEs</t>
  </si>
  <si>
    <t>3QVwv5</t>
  </si>
  <si>
    <t>z8zXv1</t>
  </si>
  <si>
    <t>w4KZDR</t>
  </si>
  <si>
    <t>WDnwf4</t>
  </si>
  <si>
    <t>7HXaZb</t>
  </si>
  <si>
    <t>2pzCQy</t>
  </si>
  <si>
    <t>CZC1Bd</t>
  </si>
  <si>
    <t>+55450768331</t>
  </si>
  <si>
    <t>lucas.martin87@hotmail.com</t>
  </si>
  <si>
    <t>SMeRKt</t>
  </si>
  <si>
    <t>sc6Z24</t>
  </si>
  <si>
    <t>nrdDqo</t>
  </si>
  <si>
    <t>3mCpL9</t>
  </si>
  <si>
    <t>uv3Nk3</t>
  </si>
  <si>
    <t>ejK9xs</t>
  </si>
  <si>
    <t>dyjSzN</t>
  </si>
  <si>
    <t>uvwKn6</t>
  </si>
  <si>
    <t>PaXrPt</t>
  </si>
  <si>
    <t>+1173535522</t>
  </si>
  <si>
    <t>jessica.green53@hotmail.com</t>
  </si>
  <si>
    <t>Db8yAt</t>
  </si>
  <si>
    <t>fk4kNE</t>
  </si>
  <si>
    <t>RC5xdE</t>
  </si>
  <si>
    <t>RfNA5Y</t>
  </si>
  <si>
    <t>2hzZxC</t>
  </si>
  <si>
    <t>8rfBoJ</t>
  </si>
  <si>
    <t>A7XqYH</t>
  </si>
  <si>
    <t>05PzuV</t>
  </si>
  <si>
    <t>X9LZbx</t>
  </si>
  <si>
    <t>qNT60f</t>
  </si>
  <si>
    <t>+49625874164</t>
  </si>
  <si>
    <t>betty.allen75@gmail.com</t>
  </si>
  <si>
    <t>AfmQWN</t>
  </si>
  <si>
    <t>mQ5aoY</t>
  </si>
  <si>
    <t>9NED2U</t>
  </si>
  <si>
    <t>ArB2TO</t>
  </si>
  <si>
    <t>1YaRgB</t>
  </si>
  <si>
    <t>jRgId2</t>
  </si>
  <si>
    <t>c4680D</t>
  </si>
  <si>
    <t>SaAIyt</t>
  </si>
  <si>
    <t>UOqpLn</t>
  </si>
  <si>
    <t>+1790459219</t>
  </si>
  <si>
    <t>joshua.smith77@outlook.com</t>
  </si>
  <si>
    <t>I9CJdM</t>
  </si>
  <si>
    <t>ZX1Scu</t>
  </si>
  <si>
    <t>vvEJ0x</t>
  </si>
  <si>
    <t>TEWi0J</t>
  </si>
  <si>
    <t>20vaAn</t>
  </si>
  <si>
    <t>yDp2WN</t>
  </si>
  <si>
    <t>QefPUC</t>
  </si>
  <si>
    <t>golOu8</t>
  </si>
  <si>
    <t>ZRiRBa</t>
  </si>
  <si>
    <t>+55866915578</t>
  </si>
  <si>
    <t>lisa.davis87@outlook.com</t>
  </si>
  <si>
    <t>j25qXN</t>
  </si>
  <si>
    <t>AQNZG3</t>
  </si>
  <si>
    <t>8WUXBl</t>
  </si>
  <si>
    <t>xjvzeG</t>
  </si>
  <si>
    <t>TfYvAK</t>
  </si>
  <si>
    <t>OTkxRm</t>
  </si>
  <si>
    <t>85zoiU</t>
  </si>
  <si>
    <t>Kt0bi4</t>
  </si>
  <si>
    <t>XFlxlP</t>
  </si>
  <si>
    <t>+44183872219</t>
  </si>
  <si>
    <t>sarah.garcia70@icloud.com</t>
  </si>
  <si>
    <t>6yaW30</t>
  </si>
  <si>
    <t>1plBAr</t>
  </si>
  <si>
    <t>EQ9Wmp</t>
  </si>
  <si>
    <t>stMF7y</t>
  </si>
  <si>
    <t>9d5THE</t>
  </si>
  <si>
    <t>CJ5fsw</t>
  </si>
  <si>
    <t>hTC11G</t>
  </si>
  <si>
    <t>2cMpsz</t>
  </si>
  <si>
    <t>pi5OBH</t>
  </si>
  <si>
    <t>+44486079946</t>
  </si>
  <si>
    <t>ava.williams86@proton.me</t>
  </si>
  <si>
    <t>yEuiyG</t>
  </si>
  <si>
    <t>GKihkG</t>
  </si>
  <si>
    <t>dvrHuR</t>
  </si>
  <si>
    <t>kgpNUe</t>
  </si>
  <si>
    <t>8E5a0s</t>
  </si>
  <si>
    <t>odElh8</t>
  </si>
  <si>
    <t>oakMsD</t>
  </si>
  <si>
    <t>d7pCGc</t>
  </si>
  <si>
    <t>oh3pKM</t>
  </si>
  <si>
    <t>+49445753715</t>
  </si>
  <si>
    <t>amanda.jones84@yahoo.com</t>
  </si>
  <si>
    <t>vLJWQg</t>
  </si>
  <si>
    <t>3tBMsK</t>
  </si>
  <si>
    <t>4M45KS</t>
  </si>
  <si>
    <t>jp6yt9</t>
  </si>
  <si>
    <t>dItKKc</t>
  </si>
  <si>
    <t>T1AvPj</t>
  </si>
  <si>
    <t>LYfJyW</t>
  </si>
  <si>
    <t>aAuOg4</t>
  </si>
  <si>
    <t>7GPdxF</t>
  </si>
  <si>
    <t>+1740927432</t>
  </si>
  <si>
    <t>mia.moore16@gmail.com</t>
  </si>
  <si>
    <t>ub15eE</t>
  </si>
  <si>
    <t>Ugv9oj</t>
  </si>
  <si>
    <t>FwCuXI</t>
  </si>
  <si>
    <t>5NuQRj</t>
  </si>
  <si>
    <t>We9DyF</t>
  </si>
  <si>
    <t>aOzg95</t>
  </si>
  <si>
    <t>e80GNr</t>
  </si>
  <si>
    <t>+380728517922</t>
  </si>
  <si>
    <t>alejandro.ramirez74@hotmail.com</t>
  </si>
  <si>
    <t>hS5DQe</t>
  </si>
  <si>
    <t>aBsDKy</t>
  </si>
  <si>
    <t>csi19K</t>
  </si>
  <si>
    <t>i095L3</t>
  </si>
  <si>
    <t>O784To</t>
  </si>
  <si>
    <t>Shhgmm</t>
  </si>
  <si>
    <t>abRvY4</t>
  </si>
  <si>
    <t>6nwi3B</t>
  </si>
  <si>
    <t>b09OqQ</t>
  </si>
  <si>
    <t>+1642307838</t>
  </si>
  <si>
    <t>john.rodriguez53@icloud.com</t>
  </si>
  <si>
    <t>0nDj5c</t>
  </si>
  <si>
    <t>hqEFdc</t>
  </si>
  <si>
    <t>PG9u4H</t>
  </si>
  <si>
    <t>Ymego5</t>
  </si>
  <si>
    <t>FsRyYo</t>
  </si>
  <si>
    <t>A05tST</t>
  </si>
  <si>
    <t>6RKgnx</t>
  </si>
  <si>
    <t>YdJs2X</t>
  </si>
  <si>
    <t>8vTA75</t>
  </si>
  <si>
    <t>mn1ZG0</t>
  </si>
  <si>
    <t>+61368162964</t>
  </si>
  <si>
    <t>kimberly.rodriguez40@hotmail.com</t>
  </si>
  <si>
    <t>32Liwp</t>
  </si>
  <si>
    <t>9a3FAR</t>
  </si>
  <si>
    <t>fUoLOa</t>
  </si>
  <si>
    <t>puT0Ei</t>
  </si>
  <si>
    <t>ZP7FeO</t>
  </si>
  <si>
    <t>HiKHNZ</t>
  </si>
  <si>
    <t>xCLogO</t>
  </si>
  <si>
    <t>Ff5FK6</t>
  </si>
  <si>
    <t>DOTlLm</t>
  </si>
  <si>
    <t>+81253612562</t>
  </si>
  <si>
    <t>valentina.white71@hotmail.com</t>
  </si>
  <si>
    <t>Bw6Q82</t>
  </si>
  <si>
    <t>odkNxS</t>
  </si>
  <si>
    <t>TUQymJ</t>
  </si>
  <si>
    <t>OxQXOW</t>
  </si>
  <si>
    <t>uFdquK</t>
  </si>
  <si>
    <t>lvkjzm</t>
  </si>
  <si>
    <t>fAPx69</t>
  </si>
  <si>
    <t>f00xfK</t>
  </si>
  <si>
    <t>CktgOS</t>
  </si>
  <si>
    <t>z4Emg2</t>
  </si>
  <si>
    <t>+49111731331</t>
  </si>
  <si>
    <t>alexander.allen54@zoho.com</t>
  </si>
  <si>
    <t>aifwtb</t>
  </si>
  <si>
    <t>SRQalR</t>
  </si>
  <si>
    <t>uTwWGx</t>
  </si>
  <si>
    <t>kDozWu</t>
  </si>
  <si>
    <t>szKofg</t>
  </si>
  <si>
    <t>Jl5PmN</t>
  </si>
  <si>
    <t>YI17H2</t>
  </si>
  <si>
    <t>w1i3WW</t>
  </si>
  <si>
    <t>+34155317067</t>
  </si>
  <si>
    <t>edward.anderson88@zoho.com</t>
  </si>
  <si>
    <t>x2RIuX</t>
  </si>
  <si>
    <t>f246Ur</t>
  </si>
  <si>
    <t>8RCmcC</t>
  </si>
  <si>
    <t>AraVNq</t>
  </si>
  <si>
    <t>cSMLQW</t>
  </si>
  <si>
    <t>1Fy69m</t>
  </si>
  <si>
    <t>NfiukB</t>
  </si>
  <si>
    <t>xVy2cB</t>
  </si>
  <si>
    <t>Zxy3cS</t>
  </si>
  <si>
    <t>+61700412503</t>
  </si>
  <si>
    <t>olivia.roberts24@yahoo.com</t>
  </si>
  <si>
    <t>OrmXQ8</t>
  </si>
  <si>
    <t>DwnEdw</t>
  </si>
  <si>
    <t>IAvbwC</t>
  </si>
  <si>
    <t>BA8QLl</t>
  </si>
  <si>
    <t>e5gWsf</t>
  </si>
  <si>
    <t>X5qtuR</t>
  </si>
  <si>
    <t>vWOthk</t>
  </si>
  <si>
    <t>YWLSlB</t>
  </si>
  <si>
    <t>j9Bvt9</t>
  </si>
  <si>
    <t>+380011202106</t>
  </si>
  <si>
    <t>ava.clark90@outlook.com</t>
  </si>
  <si>
    <t>9xNvrI</t>
  </si>
  <si>
    <t>oUBTnp</t>
  </si>
  <si>
    <t>Tu7tAm</t>
  </si>
  <si>
    <t>WbptxA</t>
  </si>
  <si>
    <t>fpuX7b</t>
  </si>
  <si>
    <t>NI1BNX</t>
  </si>
  <si>
    <t>nD4gl6</t>
  </si>
  <si>
    <t>w2Xldj</t>
  </si>
  <si>
    <t>IipmO5</t>
  </si>
  <si>
    <t>pxqhFA</t>
  </si>
  <si>
    <t>xEDKNq</t>
  </si>
  <si>
    <t>OSZagm</t>
  </si>
  <si>
    <t>14NWMV</t>
  </si>
  <si>
    <t>+49682925805</t>
  </si>
  <si>
    <t>rebecca.young77@hotmail.com</t>
  </si>
  <si>
    <t>AvKpVK</t>
  </si>
  <si>
    <t>8BZqzO</t>
  </si>
  <si>
    <t>LAwP2t</t>
  </si>
  <si>
    <t>3bUj0i</t>
  </si>
  <si>
    <t>PGGeBq</t>
  </si>
  <si>
    <t>RaDioQ</t>
  </si>
  <si>
    <t>hn952Q</t>
  </si>
  <si>
    <t>A5gjuD</t>
  </si>
  <si>
    <t>fvTxkL</t>
  </si>
  <si>
    <t>BEmLtS</t>
  </si>
  <si>
    <t>MaSqMA</t>
  </si>
  <si>
    <t>MpC1Ha</t>
  </si>
  <si>
    <t>0ifhzd</t>
  </si>
  <si>
    <t>im0Ub3</t>
  </si>
  <si>
    <t>+1990204231</t>
  </si>
  <si>
    <t>margaret.taylor82@gmail.com</t>
  </si>
  <si>
    <t>J3R2lj</t>
  </si>
  <si>
    <t>FdJ5kh</t>
  </si>
  <si>
    <t>j1lSAt</t>
  </si>
  <si>
    <t>YjvY08</t>
  </si>
  <si>
    <t>wHA6as</t>
  </si>
  <si>
    <t>OIVVHy</t>
  </si>
  <si>
    <t>rXLvNM</t>
  </si>
  <si>
    <t>HYfmiE</t>
  </si>
  <si>
    <t>7k8H8W</t>
  </si>
  <si>
    <t>Z42wrD</t>
  </si>
  <si>
    <t>Fg8z0N</t>
  </si>
  <si>
    <t>+44955976043</t>
  </si>
  <si>
    <t>timothy.young81@gmail.com</t>
  </si>
  <si>
    <t>NCjVHH</t>
  </si>
  <si>
    <t>utksZe</t>
  </si>
  <si>
    <t>5hEE28</t>
  </si>
  <si>
    <t>Ju0XuY</t>
  </si>
  <si>
    <t>pbIyiP</t>
  </si>
  <si>
    <t>BNuyCs</t>
  </si>
  <si>
    <t>T6roul</t>
  </si>
  <si>
    <t>7A1boh</t>
  </si>
  <si>
    <t>+1302618987</t>
  </si>
  <si>
    <t>mark.thompson49@hotmail.com</t>
  </si>
  <si>
    <t>d64I8Y</t>
  </si>
  <si>
    <t>5qngGS</t>
  </si>
  <si>
    <t>rYTtLP</t>
  </si>
  <si>
    <t>CAjCCc</t>
  </si>
  <si>
    <t>uBNPik</t>
  </si>
  <si>
    <t>wsUJH1</t>
  </si>
  <si>
    <t>w07Jad</t>
  </si>
  <si>
    <t>1r4otG</t>
  </si>
  <si>
    <t>+380304238585</t>
  </si>
  <si>
    <t>xAh4FN</t>
  </si>
  <si>
    <t>mateo.garcia79@proton.me</t>
  </si>
  <si>
    <t>Gp2PGu</t>
  </si>
  <si>
    <t>llmKkI</t>
  </si>
  <si>
    <t>zZOpLz</t>
  </si>
  <si>
    <t>Utpe3L</t>
  </si>
  <si>
    <t>Ubph8O</t>
  </si>
  <si>
    <t>p8a01P</t>
  </si>
  <si>
    <t>+380946272557</t>
  </si>
  <si>
    <t>susan.robinson86@icloud.com</t>
  </si>
  <si>
    <t>Ux94xi</t>
  </si>
  <si>
    <t>aee5QU</t>
  </si>
  <si>
    <t>bVbHXi</t>
  </si>
  <si>
    <t>Sah225</t>
  </si>
  <si>
    <t>YHFbRs</t>
  </si>
  <si>
    <t>qRh0sX</t>
  </si>
  <si>
    <t>CDUB6V</t>
  </si>
  <si>
    <t>DQjRvQ</t>
  </si>
  <si>
    <t>zXH4CT</t>
  </si>
  <si>
    <t>+33139082462</t>
  </si>
  <si>
    <t>michael.wilson78@zoho.com</t>
  </si>
  <si>
    <t>TaUMhv</t>
  </si>
  <si>
    <t>sSGeqL</t>
  </si>
  <si>
    <t>2FMFjt</t>
  </si>
  <si>
    <t>Aidxdb</t>
  </si>
  <si>
    <t>IlmH6h</t>
  </si>
  <si>
    <t>a7qdYv</t>
  </si>
  <si>
    <t>XgVeR1</t>
  </si>
  <si>
    <t>pJcFQi</t>
  </si>
  <si>
    <t>AfNOFP</t>
  </si>
  <si>
    <t>+49176612171</t>
  </si>
  <si>
    <t>betty.baker45@gmail.com</t>
  </si>
  <si>
    <t>fJZaGx</t>
  </si>
  <si>
    <t>ZY5yL9</t>
  </si>
  <si>
    <t>CidpND</t>
  </si>
  <si>
    <t>icemR3</t>
  </si>
  <si>
    <t>2uO9ch</t>
  </si>
  <si>
    <t>h9DgoZ</t>
  </si>
  <si>
    <t>epuBqR</t>
  </si>
  <si>
    <t>X5G9dJ</t>
  </si>
  <si>
    <t>bcNJOV</t>
  </si>
  <si>
    <t>+61980202264</t>
  </si>
  <si>
    <t>susan.smith94@hotmail.com</t>
  </si>
  <si>
    <t>d81FbD</t>
  </si>
  <si>
    <t>ABjwwo</t>
  </si>
  <si>
    <t>TMhh7U</t>
  </si>
  <si>
    <t>M3YP2l</t>
  </si>
  <si>
    <t>KTfFRD</t>
  </si>
  <si>
    <t>yLorRP</t>
  </si>
  <si>
    <t>pa9DIZ</t>
  </si>
  <si>
    <t>CwEJwp</t>
  </si>
  <si>
    <t>6AUuMZ</t>
  </si>
  <si>
    <t>5qOpx4</t>
  </si>
  <si>
    <t>dxHqO7</t>
  </si>
  <si>
    <t>+1295161651</t>
  </si>
  <si>
    <t>jason.flores10@hotmail.com</t>
  </si>
  <si>
    <t>5krwfl</t>
  </si>
  <si>
    <t>fpp3Fz</t>
  </si>
  <si>
    <t>MPhlAv</t>
  </si>
  <si>
    <t>t0EiBd</t>
  </si>
  <si>
    <t>AVs8KE</t>
  </si>
  <si>
    <t>nKfCTv</t>
  </si>
  <si>
    <t>+33097790806</t>
  </si>
  <si>
    <t>elizabeth.king73@proton.me</t>
  </si>
  <si>
    <t>5BV2Mm</t>
  </si>
  <si>
    <t>bTu5X1</t>
  </si>
  <si>
    <t>znFT6o</t>
  </si>
  <si>
    <t>m50sJg</t>
  </si>
  <si>
    <t>ACQbGP</t>
  </si>
  <si>
    <t>oyAjlz</t>
  </si>
  <si>
    <t>9VHLL9</t>
  </si>
  <si>
    <t>Rru2Ll</t>
  </si>
  <si>
    <t>Q8BiTn</t>
  </si>
  <si>
    <t>+61386822176</t>
  </si>
  <si>
    <t>mark.taylor30@yahoo.com</t>
  </si>
  <si>
    <t>ChYwnN</t>
  </si>
  <si>
    <t>c0jfg5</t>
  </si>
  <si>
    <t>hJtqlC</t>
  </si>
  <si>
    <t>IKsco5</t>
  </si>
  <si>
    <t>kRoMqy</t>
  </si>
  <si>
    <t>OshUCe</t>
  </si>
  <si>
    <t>fUMfEL</t>
  </si>
  <si>
    <t>RcuA0q</t>
  </si>
  <si>
    <t>v2eo5n</t>
  </si>
  <si>
    <t>+81747815754</t>
  </si>
  <si>
    <t>paul.rivera31@hotmail.com</t>
  </si>
  <si>
    <t>SdJnVo</t>
  </si>
  <si>
    <t>GbJhW3</t>
  </si>
  <si>
    <t>k4d3W3</t>
  </si>
  <si>
    <t>49bWZY</t>
  </si>
  <si>
    <t>hqlIct</t>
  </si>
  <si>
    <t>fscDEl</t>
  </si>
  <si>
    <t>LY92Sg</t>
  </si>
  <si>
    <t>guQBkl</t>
  </si>
  <si>
    <t>+1822708198</t>
  </si>
  <si>
    <t>liam.walker94@outlook.com</t>
  </si>
  <si>
    <t>6vhnRF</t>
  </si>
  <si>
    <t>rq3Onz</t>
  </si>
  <si>
    <t>53CMKl</t>
  </si>
  <si>
    <t>LXVwgd</t>
  </si>
  <si>
    <t>IgmgOV</t>
  </si>
  <si>
    <t>wCZXZt</t>
  </si>
  <si>
    <t>n2bPWc</t>
  </si>
  <si>
    <t>nttFmM</t>
  </si>
  <si>
    <t>v1mwVf</t>
  </si>
  <si>
    <t>+33444771116</t>
  </si>
  <si>
    <t>cynthia.ramirez51@proton.me</t>
  </si>
  <si>
    <t>6b7UeY</t>
  </si>
  <si>
    <t>FaaQi7</t>
  </si>
  <si>
    <t>dLIcMl</t>
  </si>
  <si>
    <t>PzbHwS</t>
  </si>
  <si>
    <t>gAkbmZ</t>
  </si>
  <si>
    <t>haqimi</t>
  </si>
  <si>
    <t>XRTtqe</t>
  </si>
  <si>
    <t>6NJ22f</t>
  </si>
  <si>
    <t>+1086252001</t>
  </si>
  <si>
    <t>beeDwd</t>
  </si>
  <si>
    <t>ava.gonzalez96@icloud.com</t>
  </si>
  <si>
    <t>0S6p7n</t>
  </si>
  <si>
    <t>F9X1Nz</t>
  </si>
  <si>
    <t>hyFyVk</t>
  </si>
  <si>
    <t>JtVEFE</t>
  </si>
  <si>
    <t>NISzyJ</t>
  </si>
  <si>
    <t>a2u0iy</t>
  </si>
  <si>
    <t>+55258635592</t>
  </si>
  <si>
    <t>fwmczd</t>
  </si>
  <si>
    <t>michelle.white88@outlook.com</t>
  </si>
  <si>
    <t>E6gNBS</t>
  </si>
  <si>
    <t>OSL0IZ</t>
  </si>
  <si>
    <t>vrDQ5o</t>
  </si>
  <si>
    <t>Ms8VBq</t>
  </si>
  <si>
    <t>VSaUfK</t>
  </si>
  <si>
    <t>H6gnH7</t>
  </si>
  <si>
    <t>+33306120952</t>
  </si>
  <si>
    <t>michelle.clark45@icloud.com</t>
  </si>
  <si>
    <t>otqt7K</t>
  </si>
  <si>
    <t>dftnHQ</t>
  </si>
  <si>
    <t>KuF1bn</t>
  </si>
  <si>
    <t>A3HYZq</t>
  </si>
  <si>
    <t>ggbjFV</t>
  </si>
  <si>
    <t>EU5gBK</t>
  </si>
  <si>
    <t>cibMCN</t>
  </si>
  <si>
    <t>+1361658079</t>
  </si>
  <si>
    <t>amanda.lee97@outlook.com</t>
  </si>
  <si>
    <t>F1Qi02</t>
  </si>
  <si>
    <t>BhEOgz</t>
  </si>
  <si>
    <t>lcRBY2</t>
  </si>
  <si>
    <t>iAjhrP</t>
  </si>
  <si>
    <t>2Rxuwe</t>
  </si>
  <si>
    <t>zGOzJG</t>
  </si>
  <si>
    <t>+55954529429</t>
  </si>
  <si>
    <t>john.perez58@outlook.com</t>
  </si>
  <si>
    <t>9GV98g</t>
  </si>
  <si>
    <t>nByyDx</t>
  </si>
  <si>
    <t>a5jOty</t>
  </si>
  <si>
    <t>iVnN4S</t>
  </si>
  <si>
    <t>dxobcW</t>
  </si>
  <si>
    <t>rmgUPK</t>
  </si>
  <si>
    <t>+55615554822</t>
  </si>
  <si>
    <t>ronald.nguyen50@icloud.com</t>
  </si>
  <si>
    <t>HJMjLW</t>
  </si>
  <si>
    <t>nGgJO2</t>
  </si>
  <si>
    <t>nj3WEJ</t>
  </si>
  <si>
    <t>ZO6G11</t>
  </si>
  <si>
    <t>6ygsij</t>
  </si>
  <si>
    <t>xK8DDs</t>
  </si>
  <si>
    <t>Gr8SPi</t>
  </si>
  <si>
    <t>Fm0uL5</t>
  </si>
  <si>
    <t>+1737606420</t>
  </si>
  <si>
    <t>sofia.rodriguez68@outlook.com</t>
  </si>
  <si>
    <t>PCNyJQ</t>
  </si>
  <si>
    <t>oEdLdS</t>
  </si>
  <si>
    <t>62KNWz</t>
  </si>
  <si>
    <t>tHy1EC</t>
  </si>
  <si>
    <t>YlOqSv</t>
  </si>
  <si>
    <t>jH2mrz</t>
  </si>
  <si>
    <t>6aXeCc</t>
  </si>
  <si>
    <t>S6kpeD</t>
  </si>
  <si>
    <t>LveBFo</t>
  </si>
  <si>
    <t>+49319445550</t>
  </si>
  <si>
    <t>george.martin17@yahoo.com</t>
  </si>
  <si>
    <t>hOvzrg</t>
  </si>
  <si>
    <t>iUO9l0</t>
  </si>
  <si>
    <t>lzIoji</t>
  </si>
  <si>
    <t>PtqSed</t>
  </si>
  <si>
    <t>ZgzIiY</t>
  </si>
  <si>
    <t>2eGkUb</t>
  </si>
  <si>
    <t>aFLpVO</t>
  </si>
  <si>
    <t>HA4CaC</t>
  </si>
  <si>
    <t>oVDovK</t>
  </si>
  <si>
    <t>AUmSMe</t>
  </si>
  <si>
    <t>DcT8JM</t>
  </si>
  <si>
    <t>+380874777683</t>
  </si>
  <si>
    <t>linda.lewis17@icloud.com</t>
  </si>
  <si>
    <t>cLXoSF</t>
  </si>
  <si>
    <t>k5Xwi0</t>
  </si>
  <si>
    <t>mEzOpt</t>
  </si>
  <si>
    <t>UzsSQT</t>
  </si>
  <si>
    <t>eCVOkc</t>
  </si>
  <si>
    <t>Soi2aB</t>
  </si>
  <si>
    <t>1gv1wC</t>
  </si>
  <si>
    <t>65p2oh</t>
  </si>
  <si>
    <t>+1917404316</t>
  </si>
  <si>
    <t>laura.anderson77@icloud.com</t>
  </si>
  <si>
    <t>UlGgPV</t>
  </si>
  <si>
    <t>nbUuHE</t>
  </si>
  <si>
    <t>OtBJTf</t>
  </si>
  <si>
    <t>P4XTx6</t>
  </si>
  <si>
    <t>1E9KZr</t>
  </si>
  <si>
    <t>iqD9UB</t>
  </si>
  <si>
    <t>bUtGRs</t>
  </si>
  <si>
    <t>ULdS8p</t>
  </si>
  <si>
    <t>S5mUIv</t>
  </si>
  <si>
    <t>+1316704723</t>
  </si>
  <si>
    <t>thomas.moore99@proton.me</t>
  </si>
  <si>
    <t>QO96p9</t>
  </si>
  <si>
    <t>NdFZcr</t>
  </si>
  <si>
    <t>rSL0CL</t>
  </si>
  <si>
    <t>m6tRve</t>
  </si>
  <si>
    <t>VedvwZ</t>
  </si>
  <si>
    <t>H1M4dt</t>
  </si>
  <si>
    <t>eisyj9</t>
  </si>
  <si>
    <t>DEcGRK</t>
  </si>
  <si>
    <t>+1652260326</t>
  </si>
  <si>
    <t>betty.johnson16@icloud.com</t>
  </si>
  <si>
    <t>xlUgtn</t>
  </si>
  <si>
    <t>10mbE1</t>
  </si>
  <si>
    <t>M1ksxr</t>
  </si>
  <si>
    <t>lVq3zM</t>
  </si>
  <si>
    <t>oBIdV3</t>
  </si>
  <si>
    <t>2Fhivu</t>
  </si>
  <si>
    <t>+61409115677</t>
  </si>
  <si>
    <t>joseph.king40@outlook.com</t>
  </si>
  <si>
    <t>i7Vp35</t>
  </si>
  <si>
    <t>wRDg2f</t>
  </si>
  <si>
    <t>vDlA8q</t>
  </si>
  <si>
    <t>kRBd5P</t>
  </si>
  <si>
    <t>eNGJy7</t>
  </si>
  <si>
    <t>a3amnd</t>
  </si>
  <si>
    <t>xDDtIW</t>
  </si>
  <si>
    <t>IsEEKL</t>
  </si>
  <si>
    <t>+55930042350</t>
  </si>
  <si>
    <t>laura.adams48@gmail.com</t>
  </si>
  <si>
    <t>JyK1UR</t>
  </si>
  <si>
    <t>jKFNfL</t>
  </si>
  <si>
    <t>5FydRg</t>
  </si>
  <si>
    <t>DDLkwg</t>
  </si>
  <si>
    <t>ILft9S</t>
  </si>
  <si>
    <t>AjmqVy</t>
  </si>
  <si>
    <t>U41MQa</t>
  </si>
  <si>
    <t>6XlGke</t>
  </si>
  <si>
    <t>G8OVgW</t>
  </si>
  <si>
    <t>+44603962013</t>
  </si>
  <si>
    <t>santiago.clark57@outlook.com</t>
  </si>
  <si>
    <t>RVkLUh</t>
  </si>
  <si>
    <t>BPvmA9</t>
  </si>
  <si>
    <t>q19Thv</t>
  </si>
  <si>
    <t>+1797340472</t>
  </si>
  <si>
    <t>lucas.lewis27@gmail.com</t>
  </si>
  <si>
    <t>+55848907007</t>
  </si>
  <si>
    <t>ashley.flores39@proton.me</t>
  </si>
  <si>
    <t>Z2cuVi</t>
  </si>
  <si>
    <t>b4XIgy</t>
  </si>
  <si>
    <t>AH12nG</t>
  </si>
  <si>
    <t>2tTWwz</t>
  </si>
  <si>
    <t>g91cIU</t>
  </si>
  <si>
    <t>FzHw8J</t>
  </si>
  <si>
    <t>+49149387301</t>
  </si>
  <si>
    <t>donald.thompson70@proton.me</t>
  </si>
  <si>
    <t>OoEp4g</t>
  </si>
  <si>
    <t>RYkv1e</t>
  </si>
  <si>
    <t>vvAvS4</t>
  </si>
  <si>
    <t>mpta9a</t>
  </si>
  <si>
    <t>5EnRXm</t>
  </si>
  <si>
    <t>XZ54IN</t>
  </si>
  <si>
    <t>88WCe3</t>
  </si>
  <si>
    <t>wyvjJk</t>
  </si>
  <si>
    <t>+380253192642</t>
  </si>
  <si>
    <t>ronald.anderson78@zoho.com</t>
  </si>
  <si>
    <t>pEhmvo</t>
  </si>
  <si>
    <t>n94Q7A</t>
  </si>
  <si>
    <t>0cNZ0G</t>
  </si>
  <si>
    <t>PowM0I</t>
  </si>
  <si>
    <t>ORqjQ0</t>
  </si>
  <si>
    <t>1tI5Br</t>
  </si>
  <si>
    <t>ffKPQB</t>
  </si>
  <si>
    <t>+55755030670</t>
  </si>
  <si>
    <t>lucas.nguyen17@icloud.com</t>
  </si>
  <si>
    <t>kAsA12</t>
  </si>
  <si>
    <t>V4n2A1</t>
  </si>
  <si>
    <t>A0c7q0</t>
  </si>
  <si>
    <t>HcVBBC</t>
  </si>
  <si>
    <t>A2RDyV</t>
  </si>
  <si>
    <t>mSO5Rc</t>
  </si>
  <si>
    <t>If82RQ</t>
  </si>
  <si>
    <t>+33757039617</t>
  </si>
  <si>
    <t>betty.hall31@icloud.com</t>
  </si>
  <si>
    <t>FEXmLw</t>
  </si>
  <si>
    <t>4k2k59</t>
  </si>
  <si>
    <t>khJfNF</t>
  </si>
  <si>
    <t>pfiMa7</t>
  </si>
  <si>
    <t>xgJBxg</t>
  </si>
  <si>
    <t>XCRGsn</t>
  </si>
  <si>
    <t>+34009175074</t>
  </si>
  <si>
    <t>Ef0nCk</t>
  </si>
  <si>
    <t>paul.green77@hotmail.com</t>
  </si>
  <si>
    <t>krrAf0</t>
  </si>
  <si>
    <t>0NVYCo</t>
  </si>
  <si>
    <t>YYV4Sj</t>
  </si>
  <si>
    <t>zeFKFU</t>
  </si>
  <si>
    <t>LJdCiS</t>
  </si>
  <si>
    <t>+61276661552</t>
  </si>
  <si>
    <t>ava.nguyen77@icloud.com</t>
  </si>
  <si>
    <t>J5eWb6</t>
  </si>
  <si>
    <t>h6itCm</t>
  </si>
  <si>
    <t>thxdUE</t>
  </si>
  <si>
    <t>8yDsS3</t>
  </si>
  <si>
    <t>X7q9dj</t>
  </si>
  <si>
    <t>sfJMHx</t>
  </si>
  <si>
    <t>+55568034977</t>
  </si>
  <si>
    <t>daniel.rivera89@outlook.com</t>
  </si>
  <si>
    <t>JfeZWl</t>
  </si>
  <si>
    <t>L0RAAS</t>
  </si>
  <si>
    <t>F3WdVq</t>
  </si>
  <si>
    <t>IgrHvz</t>
  </si>
  <si>
    <t>a3RQ8w</t>
  </si>
  <si>
    <t>U9hKBc</t>
  </si>
  <si>
    <t>+1383775458</t>
  </si>
  <si>
    <t>y90g11</t>
  </si>
  <si>
    <t>santiago.gonzalez30@icloud.com</t>
  </si>
  <si>
    <t>HkHG5o</t>
  </si>
  <si>
    <t>oEeXzW</t>
  </si>
  <si>
    <t>5eHvS9</t>
  </si>
  <si>
    <t>k1VOkb</t>
  </si>
  <si>
    <t>KJnJrc</t>
  </si>
  <si>
    <t>ziNRNg</t>
  </si>
  <si>
    <t>Q3WjpK</t>
  </si>
  <si>
    <t>+1309524811</t>
  </si>
  <si>
    <t>isabella.hall17@outlook.com</t>
  </si>
  <si>
    <t>HoG2xH</t>
  </si>
  <si>
    <t>tqs82q</t>
  </si>
  <si>
    <t>zi84dQ</t>
  </si>
  <si>
    <t>fLXa3z</t>
  </si>
  <si>
    <t>4bCkkX</t>
  </si>
  <si>
    <t>Ap741i</t>
  </si>
  <si>
    <t>+1424465228</t>
  </si>
  <si>
    <t>alejandro.clark44@zoho.com</t>
  </si>
  <si>
    <t>GVrHoy</t>
  </si>
  <si>
    <t>B8RkLN</t>
  </si>
  <si>
    <t>zMXD25</t>
  </si>
  <si>
    <t>LEPDX3</t>
  </si>
  <si>
    <t>gCSlWD</t>
  </si>
  <si>
    <t>+49743520671</t>
  </si>
  <si>
    <t>stephanie.campbell87@outlook.com</t>
  </si>
  <si>
    <t>+380809305117</t>
  </si>
  <si>
    <t>betty.davis27@proton.me</t>
  </si>
  <si>
    <t>FkpBBG</t>
  </si>
  <si>
    <t>vNBNZc</t>
  </si>
  <si>
    <t>PyViKB</t>
  </si>
  <si>
    <t>YEGKSW</t>
  </si>
  <si>
    <t>+1820621284</t>
  </si>
  <si>
    <t>daniel.moore41@zoho.com</t>
  </si>
  <si>
    <t>f348Jk</t>
  </si>
  <si>
    <t>pRa5HS</t>
  </si>
  <si>
    <t>REbg8h</t>
  </si>
  <si>
    <t>lQufwU</t>
  </si>
  <si>
    <t>yLeep4</t>
  </si>
  <si>
    <t>1UsM0m</t>
  </si>
  <si>
    <t>EP0vh3</t>
  </si>
  <si>
    <t>OhwjEE</t>
  </si>
  <si>
    <t>+1592140297</t>
  </si>
  <si>
    <t>emily.martin82@gmail.com</t>
  </si>
  <si>
    <t>fjG8ZV</t>
  </si>
  <si>
    <t>fuE4Gy</t>
  </si>
  <si>
    <t>6QkSDs</t>
  </si>
  <si>
    <t>DNkx22</t>
  </si>
  <si>
    <t>x2a7Nb</t>
  </si>
  <si>
    <t>gWrEex</t>
  </si>
  <si>
    <t>pFhHJs</t>
  </si>
  <si>
    <t>KEpgYJ</t>
  </si>
  <si>
    <t>+61330654216</t>
  </si>
  <si>
    <t>edward.taylor51@icloud.com</t>
  </si>
  <si>
    <t>3b8X79</t>
  </si>
  <si>
    <t>meSfp8</t>
  </si>
  <si>
    <t>Sm0PQc</t>
  </si>
  <si>
    <t>I3Geqa</t>
  </si>
  <si>
    <t>aZpfPY</t>
  </si>
  <si>
    <t>vwb9IL</t>
  </si>
  <si>
    <t>+1923427558</t>
  </si>
  <si>
    <t>stephanie.nguyen40@zoho.com</t>
  </si>
  <si>
    <t>rhRxuU</t>
  </si>
  <si>
    <t>mwRPMg</t>
  </si>
  <si>
    <t>PsiZRd</t>
  </si>
  <si>
    <t>LVvSbY</t>
  </si>
  <si>
    <t>j57yFt</t>
  </si>
  <si>
    <t>uxJrN1</t>
  </si>
  <si>
    <t>PQE6pj</t>
  </si>
  <si>
    <t>+49593992911</t>
  </si>
  <si>
    <t>sophia.nelson44@proton.me</t>
  </si>
  <si>
    <t>B2rJAj</t>
  </si>
  <si>
    <t>GBUtR1</t>
  </si>
  <si>
    <t>cKmKaR</t>
  </si>
  <si>
    <t>LE9Ft3</t>
  </si>
  <si>
    <t>clENm2</t>
  </si>
  <si>
    <t>+34782761940</t>
  </si>
  <si>
    <t>patricia.sanchez32@hotmail.com</t>
  </si>
  <si>
    <t>iijAC1</t>
  </si>
  <si>
    <t>dUIE27</t>
  </si>
  <si>
    <t>k0znhI</t>
  </si>
  <si>
    <t>iKlhkV</t>
  </si>
  <si>
    <t>+49364459517</t>
  </si>
  <si>
    <t>kimberly.carter74@outlook.com</t>
  </si>
  <si>
    <t>w25ZLq</t>
  </si>
  <si>
    <t>LLA6XC</t>
  </si>
  <si>
    <t>OTAsyK</t>
  </si>
  <si>
    <t>Vs67wz</t>
  </si>
  <si>
    <t>At4JRa</t>
  </si>
  <si>
    <t>1pDxj5</t>
  </si>
  <si>
    <t>UKJ1MD</t>
  </si>
  <si>
    <t>7LWNLY</t>
  </si>
  <si>
    <t>ZWBUoM</t>
  </si>
  <si>
    <t>+380439299476</t>
  </si>
  <si>
    <t>richard.miller51@outlook.com</t>
  </si>
  <si>
    <t>XH7Qjy</t>
  </si>
  <si>
    <t>XE9Ahk</t>
  </si>
  <si>
    <t>Uacld7</t>
  </si>
  <si>
    <t>1HHhJl</t>
  </si>
  <si>
    <t>3VymLe</t>
  </si>
  <si>
    <t>Enydx9</t>
  </si>
  <si>
    <t>ZMP3ot</t>
  </si>
  <si>
    <t>s5Sphv</t>
  </si>
  <si>
    <t>QYESGA</t>
  </si>
  <si>
    <t>J1Z0D0</t>
  </si>
  <si>
    <t>BQv2WN</t>
  </si>
  <si>
    <t>11oRyt</t>
  </si>
  <si>
    <t>+44129493616</t>
  </si>
  <si>
    <t>kevin.moore81@yahoo.com</t>
  </si>
  <si>
    <t>cuSTh9</t>
  </si>
  <si>
    <t>MfvG55</t>
  </si>
  <si>
    <t>YFdGcu</t>
  </si>
  <si>
    <t>abyz9V</t>
  </si>
  <si>
    <t>960mSf</t>
  </si>
  <si>
    <t>0JG6YM</t>
  </si>
  <si>
    <t>M3emar</t>
  </si>
  <si>
    <t>mIWOEj</t>
  </si>
  <si>
    <t>8JwtOQ</t>
  </si>
  <si>
    <t>rHy9Ch</t>
  </si>
  <si>
    <t>pwxv1R</t>
  </si>
  <si>
    <t>+1696536776</t>
  </si>
  <si>
    <t>paul.rivera23@hotmail.com</t>
  </si>
  <si>
    <t>che0WE</t>
  </si>
  <si>
    <t>rC6vyK</t>
  </si>
  <si>
    <t>GSWHLm</t>
  </si>
  <si>
    <t>7RXx0O</t>
  </si>
  <si>
    <t>QkPxso</t>
  </si>
  <si>
    <t>0RCkiR</t>
  </si>
  <si>
    <t>Y6e3Ce</t>
  </si>
  <si>
    <t>WnOLXu</t>
  </si>
  <si>
    <t>ZVBP0B</t>
  </si>
  <si>
    <t>lVXoMB</t>
  </si>
  <si>
    <t>+1793573223</t>
  </si>
  <si>
    <t>lucas.miller57@zoho.com</t>
  </si>
  <si>
    <t>snm107</t>
  </si>
  <si>
    <t>X3IxLG</t>
  </si>
  <si>
    <t>0zIlCy</t>
  </si>
  <si>
    <t>avd39D</t>
  </si>
  <si>
    <t>clgoez</t>
  </si>
  <si>
    <t>aBfvkS</t>
  </si>
  <si>
    <t>o0VJl7</t>
  </si>
  <si>
    <t>RDvAlO</t>
  </si>
  <si>
    <t>MXuuY1</t>
  </si>
  <si>
    <t>+49510063015</t>
  </si>
  <si>
    <t>kenneth.wright96@icloud.com</t>
  </si>
  <si>
    <t>nipuaU</t>
  </si>
  <si>
    <t>iBGUTg</t>
  </si>
  <si>
    <t>u96Qzj</t>
  </si>
  <si>
    <t>h0WyjK</t>
  </si>
  <si>
    <t>WHh7he</t>
  </si>
  <si>
    <t>oZVDKa</t>
  </si>
  <si>
    <t>NQtqgW</t>
  </si>
  <si>
    <t>kBCgBC</t>
  </si>
  <si>
    <t>+1184438648</t>
  </si>
  <si>
    <t>jessica.nguyen39@gmail.com</t>
  </si>
  <si>
    <t>JmpBrm</t>
  </si>
  <si>
    <t>dKOsiG</t>
  </si>
  <si>
    <t>Fqjwt7</t>
  </si>
  <si>
    <t>skkS8Q</t>
  </si>
  <si>
    <t>WcmVbZ</t>
  </si>
  <si>
    <t>5kh5vl</t>
  </si>
  <si>
    <t>VuGzth</t>
  </si>
  <si>
    <t>von4vL</t>
  </si>
  <si>
    <t>8V9kvG</t>
  </si>
  <si>
    <t>wVJY08</t>
  </si>
  <si>
    <t>UzQ9HW</t>
  </si>
  <si>
    <t>dKgc3Q</t>
  </si>
  <si>
    <t>VRDpPg</t>
  </si>
  <si>
    <t>7mQiOj</t>
  </si>
  <si>
    <t>fepIik</t>
  </si>
  <si>
    <t>vNSOYK</t>
  </si>
  <si>
    <t>NSJKDi</t>
  </si>
  <si>
    <t>+55821989518</t>
  </si>
  <si>
    <t>barbara.garcia93@gmail.com</t>
  </si>
  <si>
    <t>Yl2gkE</t>
  </si>
  <si>
    <t>ZX1eav</t>
  </si>
  <si>
    <t>iQwzvu</t>
  </si>
  <si>
    <t>zqY7aQ</t>
  </si>
  <si>
    <t>Jr1Fna</t>
  </si>
  <si>
    <t>nLgHF8</t>
  </si>
  <si>
    <t>uYycyA</t>
  </si>
  <si>
    <t>106XD5</t>
  </si>
  <si>
    <t>c9LfNU</t>
  </si>
  <si>
    <t>C9qXmV</t>
  </si>
  <si>
    <t>+61649277538</t>
  </si>
  <si>
    <t>amanda.hill70@gmail.com</t>
  </si>
  <si>
    <t>DQdl66</t>
  </si>
  <si>
    <t>n1M4yR</t>
  </si>
  <si>
    <t>B6yL2x</t>
  </si>
  <si>
    <t>Z3wZkD</t>
  </si>
  <si>
    <t>CaiuQQ</t>
  </si>
  <si>
    <t>iagdHV</t>
  </si>
  <si>
    <t>uQlHPZ</t>
  </si>
  <si>
    <t>4ALF8L</t>
  </si>
  <si>
    <t>pXIoAu</t>
  </si>
  <si>
    <t>72JLtP</t>
  </si>
  <si>
    <t>6GLetu</t>
  </si>
  <si>
    <t>+81360592201</t>
  </si>
  <si>
    <t>sofia.nelson37@hotmail.com</t>
  </si>
  <si>
    <t>400WGo</t>
  </si>
  <si>
    <t>LbSXfR</t>
  </si>
  <si>
    <t>ECGMeh</t>
  </si>
  <si>
    <t>k5jcKW</t>
  </si>
  <si>
    <t>XtlVRm</t>
  </si>
  <si>
    <t>SW74CA</t>
  </si>
  <si>
    <t>tUgkn3</t>
  </si>
  <si>
    <t>rkUT5E</t>
  </si>
  <si>
    <t>VS8Er6</t>
  </si>
  <si>
    <t>RlXKkY</t>
  </si>
  <si>
    <t>amzYr2</t>
  </si>
  <si>
    <t>6ncVxz</t>
  </si>
  <si>
    <t>Ty6P0P</t>
  </si>
  <si>
    <t>RvLQg1</t>
  </si>
  <si>
    <t>oKt9Qm</t>
  </si>
  <si>
    <t>RkS0pU</t>
  </si>
  <si>
    <t>AJg4NU</t>
  </si>
  <si>
    <t>T6EMBV</t>
  </si>
  <si>
    <t>K8U8pB</t>
  </si>
  <si>
    <t>dgySQ1</t>
  </si>
  <si>
    <t>+34418372373</t>
  </si>
  <si>
    <t>linda.harris12@yahoo.com</t>
  </si>
  <si>
    <t>5uRlYD</t>
  </si>
  <si>
    <t>0brHeL</t>
  </si>
  <si>
    <t>ncQYYm</t>
  </si>
  <si>
    <t>CgeKXp</t>
  </si>
  <si>
    <t>tYLSSN</t>
  </si>
  <si>
    <t>aOSO9G</t>
  </si>
  <si>
    <t>+33724869147</t>
  </si>
  <si>
    <t>mary.lee81@hotmail.com</t>
  </si>
  <si>
    <t>H7vbWU</t>
  </si>
  <si>
    <t>ktlT7P</t>
  </si>
  <si>
    <t>DBld6D</t>
  </si>
  <si>
    <t>qNMbr7</t>
  </si>
  <si>
    <t>dzMiiL</t>
  </si>
  <si>
    <t>YHzBSR</t>
  </si>
  <si>
    <t>a2AxLM</t>
  </si>
  <si>
    <t>+1427860344</t>
  </si>
  <si>
    <t>sharon.taylor66@zoho.com</t>
  </si>
  <si>
    <t>wFCoVK</t>
  </si>
  <si>
    <t>e3a0Uu</t>
  </si>
  <si>
    <t>Q3QgQc</t>
  </si>
  <si>
    <t>jjsmfp</t>
  </si>
  <si>
    <t>o4GA2A</t>
  </si>
  <si>
    <t>Cyyhki</t>
  </si>
  <si>
    <t>8A4iBi</t>
  </si>
  <si>
    <t>q9mKfn</t>
  </si>
  <si>
    <t>+49536986400</t>
  </si>
  <si>
    <t>camila.jackson46@yahoo.com</t>
  </si>
  <si>
    <t>eqxqR8</t>
  </si>
  <si>
    <t>xQMUPk</t>
  </si>
  <si>
    <t>BC7D0n</t>
  </si>
  <si>
    <t>N2RXrJ</t>
  </si>
  <si>
    <t>yPrebR</t>
  </si>
  <si>
    <t>EAA9dM</t>
  </si>
  <si>
    <t>Pyx12L</t>
  </si>
  <si>
    <t>oT7uTm</t>
  </si>
  <si>
    <t>phM4zE</t>
  </si>
  <si>
    <t>+1647760967</t>
  </si>
  <si>
    <t>TH3fKM</t>
  </si>
  <si>
    <t>susan.smith56@yahoo.com</t>
  </si>
  <si>
    <t>NFVXjR</t>
  </si>
  <si>
    <t>TLUxpq</t>
  </si>
  <si>
    <t>uQRpUb</t>
  </si>
  <si>
    <t>qQZXmz</t>
  </si>
  <si>
    <t>HXPBSr</t>
  </si>
  <si>
    <t>lWAJXx</t>
  </si>
  <si>
    <t>D5n0BR</t>
  </si>
  <si>
    <t>N3i8g5</t>
  </si>
  <si>
    <t>zuxHb7</t>
  </si>
  <si>
    <t>+44126795296</t>
  </si>
  <si>
    <t>betty.moore47@yahoo.com</t>
  </si>
  <si>
    <t>unT6qD</t>
  </si>
  <si>
    <t>806Osr</t>
  </si>
  <si>
    <t>uJs75Y</t>
  </si>
  <si>
    <t>Vatnm2</t>
  </si>
  <si>
    <t>1TC7zc</t>
  </si>
  <si>
    <t>ajxXV0</t>
  </si>
  <si>
    <t>nKC9Pg</t>
  </si>
  <si>
    <t>EAuVo6</t>
  </si>
  <si>
    <t>CZdQPj</t>
  </si>
  <si>
    <t>+33428140196</t>
  </si>
  <si>
    <t>liam.young66@outlook.com</t>
  </si>
  <si>
    <t>qdglkm</t>
  </si>
  <si>
    <t>ax8xg5</t>
  </si>
  <si>
    <t>YRR1FD</t>
  </si>
  <si>
    <t>kqXHiO</t>
  </si>
  <si>
    <t>jzQ1fg</t>
  </si>
  <si>
    <t>jjXO2P</t>
  </si>
  <si>
    <t>LvFD51</t>
  </si>
  <si>
    <t>3fAbnF</t>
  </si>
  <si>
    <t>Fvbgz7</t>
  </si>
  <si>
    <t>+49738255898</t>
  </si>
  <si>
    <t>lucas.torres81@yahoo.com</t>
  </si>
  <si>
    <t>iocUGa</t>
  </si>
  <si>
    <t>qWNyDL</t>
  </si>
  <si>
    <t>B8cAkX</t>
  </si>
  <si>
    <t>1TFPsI</t>
  </si>
  <si>
    <t>duSRcu</t>
  </si>
  <si>
    <t>02klZu</t>
  </si>
  <si>
    <t>GyS9h2</t>
  </si>
  <si>
    <t>Jw0Gqq</t>
  </si>
  <si>
    <t>BLWTOZ</t>
  </si>
  <si>
    <t>+1015800914</t>
  </si>
  <si>
    <t>dorothy.lee24@hotmail.com</t>
  </si>
  <si>
    <t>HezQq3</t>
  </si>
  <si>
    <t>WXiEw3</t>
  </si>
  <si>
    <t>tadQge</t>
  </si>
  <si>
    <t>zK3RrT</t>
  </si>
  <si>
    <t>JoVptu</t>
  </si>
  <si>
    <t>qyO1T1</t>
  </si>
  <si>
    <t>jSBVMT</t>
  </si>
  <si>
    <t>5AvhOq</t>
  </si>
  <si>
    <t>+61062356480</t>
  </si>
  <si>
    <t>cynthia.martinez74@yahoo.com</t>
  </si>
  <si>
    <t>VbJjTH</t>
  </si>
  <si>
    <t>ScWifu</t>
  </si>
  <si>
    <t>CLdZtI</t>
  </si>
  <si>
    <t>tCqpgr</t>
  </si>
  <si>
    <t>t9UsYD</t>
  </si>
  <si>
    <t>R6M8a2</t>
  </si>
  <si>
    <t>VGNPDB</t>
  </si>
  <si>
    <t>4rdApn</t>
  </si>
  <si>
    <t>p3Qd9A</t>
  </si>
  <si>
    <t>+55557578774</t>
  </si>
  <si>
    <t>donna.robinson10@hotmail.com</t>
  </si>
  <si>
    <t>btbR1x</t>
  </si>
  <si>
    <t>gmlRST</t>
  </si>
  <si>
    <t>xMp1ju</t>
  </si>
  <si>
    <t>XQlxwb</t>
  </si>
  <si>
    <t>APwaVH</t>
  </si>
  <si>
    <t>wo5Z5P</t>
  </si>
  <si>
    <t>k7egYV</t>
  </si>
  <si>
    <t>q522wj</t>
  </si>
  <si>
    <t>G728HO</t>
  </si>
  <si>
    <t>+81491747421</t>
  </si>
  <si>
    <t>valentina.harris63@outlook.com</t>
  </si>
  <si>
    <t>Z3pWQT</t>
  </si>
  <si>
    <t>KHQI7C</t>
  </si>
  <si>
    <t>7ucsPP</t>
  </si>
  <si>
    <t>QVT2OJ</t>
  </si>
  <si>
    <t>nFRwKB</t>
  </si>
  <si>
    <t>cZttYs</t>
  </si>
  <si>
    <t>5RYXyO</t>
  </si>
  <si>
    <t>QXwTvM</t>
  </si>
  <si>
    <t>+44385055500</t>
  </si>
  <si>
    <t>3pcAYY</t>
  </si>
  <si>
    <t>george.white23@gmail.com</t>
  </si>
  <si>
    <t>4kEY6A</t>
  </si>
  <si>
    <t>fd8clL</t>
  </si>
  <si>
    <t>fuFNRJ</t>
  </si>
  <si>
    <t>DZeQjM</t>
  </si>
  <si>
    <t>v7uVTn</t>
  </si>
  <si>
    <t>O1uoLt</t>
  </si>
  <si>
    <t>REiSEg</t>
  </si>
  <si>
    <t>v11PE6</t>
  </si>
  <si>
    <t>0oYz4l</t>
  </si>
  <si>
    <t>+44542955386</t>
  </si>
  <si>
    <t>john.nelson64@proton.me</t>
  </si>
  <si>
    <t>VGMrer</t>
  </si>
  <si>
    <t>jZA9yB</t>
  </si>
  <si>
    <t>CIt2br</t>
  </si>
  <si>
    <t>Q8xQjM</t>
  </si>
  <si>
    <t>AOJ5c4</t>
  </si>
  <si>
    <t>7jXfPE</t>
  </si>
  <si>
    <t>oM3tTU</t>
  </si>
  <si>
    <t>CN8rUE</t>
  </si>
  <si>
    <t>XApTww</t>
  </si>
  <si>
    <t>WhsUmM</t>
  </si>
  <si>
    <t>LPMaBs</t>
  </si>
  <si>
    <t>QzxA1d</t>
  </si>
  <si>
    <t>+1413658676</t>
  </si>
  <si>
    <t>liam.robinson31@outlook.com</t>
  </si>
  <si>
    <t>GxKzrh</t>
  </si>
  <si>
    <t>47YAui</t>
  </si>
  <si>
    <t>tz0SRD</t>
  </si>
  <si>
    <t>5vVwgE</t>
  </si>
  <si>
    <t>vdE2OD</t>
  </si>
  <si>
    <t>oSmksn</t>
  </si>
  <si>
    <t>BxUCP8</t>
  </si>
  <si>
    <t>YZRFvL</t>
  </si>
  <si>
    <t>dund4d</t>
  </si>
  <si>
    <t>valiZM</t>
  </si>
  <si>
    <t>+81134950812</t>
  </si>
  <si>
    <t>sandra.flores36@icloud.com</t>
  </si>
  <si>
    <t>QZwJc3</t>
  </si>
  <si>
    <t>imARDL</t>
  </si>
  <si>
    <t>19lvBX</t>
  </si>
  <si>
    <t>ZdrclU</t>
  </si>
  <si>
    <t>55k4WS</t>
  </si>
  <si>
    <t>2NdCbs</t>
  </si>
  <si>
    <t>SuGWWT</t>
  </si>
  <si>
    <t>cP5KOJ</t>
  </si>
  <si>
    <t>kqCTaC</t>
  </si>
  <si>
    <t>+1827867141</t>
  </si>
  <si>
    <t>david.wilson53@hotmail.com</t>
  </si>
  <si>
    <t>xK1NJ3</t>
  </si>
  <si>
    <t>DQ17LE</t>
  </si>
  <si>
    <t>lVf9yb</t>
  </si>
  <si>
    <t>LVur0b</t>
  </si>
  <si>
    <t>p04e8J</t>
  </si>
  <si>
    <t>Jn0epJ</t>
  </si>
  <si>
    <t>mZp3NH</t>
  </si>
  <si>
    <t>cwyvWZ</t>
  </si>
  <si>
    <t>HYLnHx</t>
  </si>
  <si>
    <t>f3Omvs</t>
  </si>
  <si>
    <t>+49835513920</t>
  </si>
  <si>
    <t>timothy.miller78@zoho.com</t>
  </si>
  <si>
    <t>wlHnfw</t>
  </si>
  <si>
    <t>i5XdQy</t>
  </si>
  <si>
    <t>ElLR8a</t>
  </si>
  <si>
    <t>iWjPO8</t>
  </si>
  <si>
    <t>tqC20c</t>
  </si>
  <si>
    <t>O5AHO4</t>
  </si>
  <si>
    <t>6qxEUf</t>
  </si>
  <si>
    <t>OSyVHE</t>
  </si>
  <si>
    <t>+49531209551</t>
  </si>
  <si>
    <t>sophia.williams70@hotmail.com</t>
  </si>
  <si>
    <t>kK7wBB</t>
  </si>
  <si>
    <t>oqn9Z1</t>
  </si>
  <si>
    <t>Bdhz8Y</t>
  </si>
  <si>
    <t>Ca516F</t>
  </si>
  <si>
    <t>CUVPmP</t>
  </si>
  <si>
    <t>v0PQCZ</t>
  </si>
  <si>
    <t>CNwo3s</t>
  </si>
  <si>
    <t>npbuZV</t>
  </si>
  <si>
    <t>JSqZ84</t>
  </si>
  <si>
    <t>b1fL13</t>
  </si>
  <si>
    <t>pfbH9v</t>
  </si>
  <si>
    <t>dGhBEV</t>
  </si>
  <si>
    <t>+33030137720</t>
  </si>
  <si>
    <t>sophia.sanchez68@gmail.com</t>
  </si>
  <si>
    <t>a8jQFD</t>
  </si>
  <si>
    <t>NMqMlb</t>
  </si>
  <si>
    <t>XAY8Qu</t>
  </si>
  <si>
    <t>8vKdJ3</t>
  </si>
  <si>
    <t>iXbIwX</t>
  </si>
  <si>
    <t>VTI6Jt</t>
  </si>
  <si>
    <t>D6U5P2</t>
  </si>
  <si>
    <t>bdrKTO</t>
  </si>
  <si>
    <t>NmKBzi</t>
  </si>
  <si>
    <t>+61781122954</t>
  </si>
  <si>
    <t>74vGRn</t>
  </si>
  <si>
    <t>kenneth.martin84@icloud.com</t>
  </si>
  <si>
    <t>1yah4u</t>
  </si>
  <si>
    <t>A0Ankb</t>
  </si>
  <si>
    <t>CPwdHn</t>
  </si>
  <si>
    <t>bHS5dP</t>
  </si>
  <si>
    <t>EHKeiY</t>
  </si>
  <si>
    <t>zjxUD0</t>
  </si>
  <si>
    <t>4ezOrC</t>
  </si>
  <si>
    <t>eo13dr</t>
  </si>
  <si>
    <t>6IQlhI</t>
  </si>
  <si>
    <t>+81536996956</t>
  </si>
  <si>
    <t>liam.williams32@icloud.com</t>
  </si>
  <si>
    <t>8e8uK9</t>
  </si>
  <si>
    <t>yCniq7</t>
  </si>
  <si>
    <t>8rLmez</t>
  </si>
  <si>
    <t>ZhVh0X</t>
  </si>
  <si>
    <t>XlYbIH</t>
  </si>
  <si>
    <t>kjAAFQ</t>
  </si>
  <si>
    <t>WxaHSa</t>
  </si>
  <si>
    <t>+1982951277</t>
  </si>
  <si>
    <t>ava.ramirez25@outlook.com</t>
  </si>
  <si>
    <t>4I4dqx</t>
  </si>
  <si>
    <t>Wf6lkZ</t>
  </si>
  <si>
    <t>3dq9s0</t>
  </si>
  <si>
    <t>QnDjyR</t>
  </si>
  <si>
    <t>oHPjnB</t>
  </si>
  <si>
    <t>wBCaZB</t>
  </si>
  <si>
    <t>fuHmkf</t>
  </si>
  <si>
    <t>nHmX1B</t>
  </si>
  <si>
    <t>k7Gdp0</t>
  </si>
  <si>
    <t>HgQMv8</t>
  </si>
  <si>
    <t>+33887065490</t>
  </si>
  <si>
    <t>mary.thomas42@gmail.com</t>
  </si>
  <si>
    <t>ELotbB</t>
  </si>
  <si>
    <t>7dro2B</t>
  </si>
  <si>
    <t>8j0XqU</t>
  </si>
  <si>
    <t>KjK5mN</t>
  </si>
  <si>
    <t>XnM1tK</t>
  </si>
  <si>
    <t>OiuzIN</t>
  </si>
  <si>
    <t>2zlRWJ</t>
  </si>
  <si>
    <t>sEg3iC</t>
  </si>
  <si>
    <t>t1bCsu</t>
  </si>
  <si>
    <t>+1194342163</t>
  </si>
  <si>
    <t>cynthia.johnson92@hotmail.com</t>
  </si>
  <si>
    <t>VLAoKO</t>
  </si>
  <si>
    <t>EV6Bce</t>
  </si>
  <si>
    <t>YoclZm</t>
  </si>
  <si>
    <t>U3VaGv</t>
  </si>
  <si>
    <t>iOKXQE</t>
  </si>
  <si>
    <t>fAnMBR</t>
  </si>
  <si>
    <t>JdyfFV</t>
  </si>
  <si>
    <t>5oucHt</t>
  </si>
  <si>
    <t>Pe1Jc4</t>
  </si>
  <si>
    <t>FYiiNG</t>
  </si>
  <si>
    <t>+61503750053</t>
  </si>
  <si>
    <t>liam.mitchell51@gmail.com</t>
  </si>
  <si>
    <t>2IZJK1</t>
  </si>
  <si>
    <t>ei9kUa</t>
  </si>
  <si>
    <t>mBnGRb</t>
  </si>
  <si>
    <t>9oQ0O1</t>
  </si>
  <si>
    <t>y5V6QM</t>
  </si>
  <si>
    <t>r4rSCb</t>
  </si>
  <si>
    <t>CJLbsF</t>
  </si>
  <si>
    <t>YQrII5</t>
  </si>
  <si>
    <t>kgAJm1</t>
  </si>
  <si>
    <t>+1836491104</t>
  </si>
  <si>
    <t>matthew.jackson59@gmail.com</t>
  </si>
  <si>
    <t>4B7S1g</t>
  </si>
  <si>
    <t>ayRl4i</t>
  </si>
  <si>
    <t>7XsrSv</t>
  </si>
  <si>
    <t>obtqn6</t>
  </si>
  <si>
    <t>GvhBIS</t>
  </si>
  <si>
    <t>ifBvKC</t>
  </si>
  <si>
    <t>oysAlY</t>
  </si>
  <si>
    <t>PEqv1H</t>
  </si>
  <si>
    <t>+33069648052</t>
  </si>
  <si>
    <t>timothy.jones81@gmail.com</t>
  </si>
  <si>
    <t>DQhC4s</t>
  </si>
  <si>
    <t>0AdPMF</t>
  </si>
  <si>
    <t>GKc7CZ</t>
  </si>
  <si>
    <t>K0DhaF</t>
  </si>
  <si>
    <t>NQBAmK</t>
  </si>
  <si>
    <t>BmVEah</t>
  </si>
  <si>
    <t>ULkvZu</t>
  </si>
  <si>
    <t>+34147149507</t>
  </si>
  <si>
    <t>sandra.roberts71@zoho.com</t>
  </si>
  <si>
    <t>Alaxu7</t>
  </si>
  <si>
    <t>chHEtR</t>
  </si>
  <si>
    <t>ZkeD2L</t>
  </si>
  <si>
    <t>cvabLV</t>
  </si>
  <si>
    <t>EKewok</t>
  </si>
  <si>
    <t>oN9fWT</t>
  </si>
  <si>
    <t>oZTAkw</t>
  </si>
  <si>
    <t>KAkc7o</t>
  </si>
  <si>
    <t>p9AqAn</t>
  </si>
  <si>
    <t>2k65us</t>
  </si>
  <si>
    <t>+380388690863</t>
  </si>
  <si>
    <t>laura.nelson79@yahoo.com</t>
  </si>
  <si>
    <t>1Ysi08</t>
  </si>
  <si>
    <t>GqmYmp</t>
  </si>
  <si>
    <t>KJ3NA8</t>
  </si>
  <si>
    <t>MgtXsz</t>
  </si>
  <si>
    <t>2qmWvr</t>
  </si>
  <si>
    <t>Gtk4vv</t>
  </si>
  <si>
    <t>gXPfZI</t>
  </si>
  <si>
    <t>VCvt2u</t>
  </si>
  <si>
    <t>NeQVE0</t>
  </si>
  <si>
    <t>+44067835721</t>
  </si>
  <si>
    <t>alexander.young25@yahoo.com</t>
  </si>
  <si>
    <t>ir1agk</t>
  </si>
  <si>
    <t>WvO13a</t>
  </si>
  <si>
    <t>G9SqqQ</t>
  </si>
  <si>
    <t>hwcn0K</t>
  </si>
  <si>
    <t>UVG9da</t>
  </si>
  <si>
    <t>02blZZ</t>
  </si>
  <si>
    <t>2WghRm</t>
  </si>
  <si>
    <t>xloOwf</t>
  </si>
  <si>
    <t>+1038463992</t>
  </si>
  <si>
    <t>liam.king21@yahoo.com</t>
  </si>
  <si>
    <t>9EQymd</t>
  </si>
  <si>
    <t>xoVvsF</t>
  </si>
  <si>
    <t>9ZLNQG</t>
  </si>
  <si>
    <t>YELMyR</t>
  </si>
  <si>
    <t>yNPbzR</t>
  </si>
  <si>
    <t>fxWSXL</t>
  </si>
  <si>
    <t>Fq6cjn</t>
  </si>
  <si>
    <t>ZBpYID</t>
  </si>
  <si>
    <t>SvGbcZ</t>
  </si>
  <si>
    <t>7a9U4r</t>
  </si>
  <si>
    <t>+49771049683</t>
  </si>
  <si>
    <t>betty.martinez13@zoho.com</t>
  </si>
  <si>
    <t>kCCCpE</t>
  </si>
  <si>
    <t>sUE4VA</t>
  </si>
  <si>
    <t>45B5D0</t>
  </si>
  <si>
    <t>LYqkiC</t>
  </si>
  <si>
    <t>ItnXZm</t>
  </si>
  <si>
    <t>VdHM47</t>
  </si>
  <si>
    <t>djOc0P</t>
  </si>
  <si>
    <t>KuAkRc</t>
  </si>
  <si>
    <t>GYaPqj</t>
  </si>
  <si>
    <t>+380491994209</t>
  </si>
  <si>
    <t>linda.mitchell69@yahoo.com</t>
  </si>
  <si>
    <t>efTcfC</t>
  </si>
  <si>
    <t>cbHzuz</t>
  </si>
  <si>
    <t>NI5e6O</t>
  </si>
  <si>
    <t>NFWRt5</t>
  </si>
  <si>
    <t>0Prgri</t>
  </si>
  <si>
    <t>wsZiwP</t>
  </si>
  <si>
    <t>r37ldU</t>
  </si>
  <si>
    <t>B5E8Zi</t>
  </si>
  <si>
    <t>+61485026830</t>
  </si>
  <si>
    <t>andrew.green45@outlook.com</t>
  </si>
  <si>
    <t>tUYKfl</t>
  </si>
  <si>
    <t>jrQyj0</t>
  </si>
  <si>
    <t>90k7L8</t>
  </si>
  <si>
    <t>oaVyqT</t>
  </si>
  <si>
    <t>AnuFCr</t>
  </si>
  <si>
    <t>ZJLu3x</t>
  </si>
  <si>
    <t>WfpKKn</t>
  </si>
  <si>
    <t>bWpR3B</t>
  </si>
  <si>
    <t>OpexTd</t>
  </si>
  <si>
    <t>+81708032570</t>
  </si>
  <si>
    <t>joseph.king92@icloud.com</t>
  </si>
  <si>
    <t>L30ZYs</t>
  </si>
  <si>
    <t>aAp1gZ</t>
  </si>
  <si>
    <t>TDZo9n</t>
  </si>
  <si>
    <t>n77FJr</t>
  </si>
  <si>
    <t>Lln9o6</t>
  </si>
  <si>
    <t>Sn7Jbh</t>
  </si>
  <si>
    <t>vmuO1w</t>
  </si>
  <si>
    <t>7gTuRm</t>
  </si>
  <si>
    <t>OT6fM2</t>
  </si>
  <si>
    <t>+380354992550</t>
  </si>
  <si>
    <t>edward.davis82@proton.me</t>
  </si>
  <si>
    <t>066Q3R</t>
  </si>
  <si>
    <t>hL9SKQ</t>
  </si>
  <si>
    <t>5IBVUh</t>
  </si>
  <si>
    <t>oo45Ux</t>
  </si>
  <si>
    <t>NrMBUQ</t>
  </si>
  <si>
    <t>YdppVq</t>
  </si>
  <si>
    <t>FNhbxK</t>
  </si>
  <si>
    <t>h8Bx8Y</t>
  </si>
  <si>
    <t>+1702266011</t>
  </si>
  <si>
    <t>melissa.thompson10@zoho.com</t>
  </si>
  <si>
    <t>L0t8t5</t>
  </si>
  <si>
    <t>1QcZ1y</t>
  </si>
  <si>
    <t>zjKV65</t>
  </si>
  <si>
    <t>HbM1Pc</t>
  </si>
  <si>
    <t>ryKVtX</t>
  </si>
  <si>
    <t>3AUttm</t>
  </si>
  <si>
    <t>EwMuva</t>
  </si>
  <si>
    <t>kmqJfj</t>
  </si>
  <si>
    <t>+61196991887</t>
  </si>
  <si>
    <t>paul.flores57@gmail.com</t>
  </si>
  <si>
    <t>bmHmGq</t>
  </si>
  <si>
    <t>m6JTGZ</t>
  </si>
  <si>
    <t>B9xqeW</t>
  </si>
  <si>
    <t>bzctpT</t>
  </si>
  <si>
    <t>JlTnHW</t>
  </si>
  <si>
    <t>NkeRZT</t>
  </si>
  <si>
    <t>HsOlP9</t>
  </si>
  <si>
    <t>yazbgq</t>
  </si>
  <si>
    <t>+34938672302</t>
  </si>
  <si>
    <t>lucas.wright17@gmail.com</t>
  </si>
  <si>
    <t>RrxYAf</t>
  </si>
  <si>
    <t>XFrsjH</t>
  </si>
  <si>
    <t>dHVsH6</t>
  </si>
  <si>
    <t>uZcrJJ</t>
  </si>
  <si>
    <t>SObped</t>
  </si>
  <si>
    <t>ElaB3z</t>
  </si>
  <si>
    <t>+380051072792</t>
  </si>
  <si>
    <t>sarah.adams95@proton.me</t>
  </si>
  <si>
    <t>mhQdi0</t>
  </si>
  <si>
    <t>Elu6pQ</t>
  </si>
  <si>
    <t>6vCKju</t>
  </si>
  <si>
    <t>G9kOeA</t>
  </si>
  <si>
    <t>JaZfBP</t>
  </si>
  <si>
    <t>9EYKA7</t>
  </si>
  <si>
    <t>e7xyl7</t>
  </si>
  <si>
    <t>+380485303263</t>
  </si>
  <si>
    <t>sophia.adams81@hotmail.com</t>
  </si>
  <si>
    <t>erhMEN</t>
  </si>
  <si>
    <t>HQuLLu</t>
  </si>
  <si>
    <t>D5CDiD</t>
  </si>
  <si>
    <t>9715vK</t>
  </si>
  <si>
    <t>JFP9gN</t>
  </si>
  <si>
    <t>K12BGC</t>
  </si>
  <si>
    <t>zwRZqc</t>
  </si>
  <si>
    <t>JVZ9rb</t>
  </si>
  <si>
    <t>+1282698949</t>
  </si>
  <si>
    <t>alexander.thompson52@yahoo.com</t>
  </si>
  <si>
    <t>JHXKHe</t>
  </si>
  <si>
    <t>Lr90et</t>
  </si>
  <si>
    <t>0PLCcS</t>
  </si>
  <si>
    <t>kxRFZX</t>
  </si>
  <si>
    <t>CKoxgm</t>
  </si>
  <si>
    <t>klx8Xj</t>
  </si>
  <si>
    <t>HbuQfo</t>
  </si>
  <si>
    <t>SzOjD8</t>
  </si>
  <si>
    <t>OLkTkx</t>
  </si>
  <si>
    <t>+34999564867</t>
  </si>
  <si>
    <t>ajYDmP</t>
  </si>
  <si>
    <t>dorothy.adams36@yahoo.com</t>
  </si>
  <si>
    <t>WcLFYs</t>
  </si>
  <si>
    <t>NqB1wK</t>
  </si>
  <si>
    <t>lcyAnX</t>
  </si>
  <si>
    <t>vMkqNd</t>
  </si>
  <si>
    <t>5uEsnH</t>
  </si>
  <si>
    <t>+1256117639</t>
  </si>
  <si>
    <t>barbara.davis13@outlook.com</t>
  </si>
  <si>
    <t>4JVwLu</t>
  </si>
  <si>
    <t>IQrvoe</t>
  </si>
  <si>
    <t>PHoKDZ</t>
  </si>
  <si>
    <t>ghuuUJ</t>
  </si>
  <si>
    <t>IxxDtG</t>
  </si>
  <si>
    <t>+44423395351</t>
  </si>
  <si>
    <t>qgXy42</t>
  </si>
  <si>
    <t>charles.adams77@hotmail.com</t>
  </si>
  <si>
    <t>zU9BIl</t>
  </si>
  <si>
    <t>lDCFut</t>
  </si>
  <si>
    <t>tnvKkJ</t>
  </si>
  <si>
    <t>rnn7Ty</t>
  </si>
  <si>
    <t>hU73lL</t>
  </si>
  <si>
    <t>GvV18v</t>
  </si>
  <si>
    <t>t6Yrrz</t>
  </si>
  <si>
    <t>+44598110431</t>
  </si>
  <si>
    <t>rebecca.wright78@icloud.com</t>
  </si>
  <si>
    <t>5dDDbo</t>
  </si>
  <si>
    <t>nyCCSE</t>
  </si>
  <si>
    <t>zQ6lxq</t>
  </si>
  <si>
    <t>pWoELa</t>
  </si>
  <si>
    <t>UT4asY</t>
  </si>
  <si>
    <t>un65pR</t>
  </si>
  <si>
    <t>25kgSC</t>
  </si>
  <si>
    <t>+61654953210</t>
  </si>
  <si>
    <t>robert.mitchell91@hotmail.com</t>
  </si>
  <si>
    <t>VBJVDi</t>
  </si>
  <si>
    <t>DwRxRv</t>
  </si>
  <si>
    <t>VkCpI7</t>
  </si>
  <si>
    <t>dK03wJ</t>
  </si>
  <si>
    <t>VJe7ha</t>
  </si>
  <si>
    <t>pfPYk4</t>
  </si>
  <si>
    <t>+55178450863</t>
  </si>
  <si>
    <t>donna.king85@gmail.com</t>
  </si>
  <si>
    <t>kKUTr3</t>
  </si>
  <si>
    <t>usZB3y</t>
  </si>
  <si>
    <t>BsURjs</t>
  </si>
  <si>
    <t>oJEALX</t>
  </si>
  <si>
    <t>equio4</t>
  </si>
  <si>
    <t>TLj4W3</t>
  </si>
  <si>
    <t>4unT6c</t>
  </si>
  <si>
    <t>+33754528518</t>
  </si>
  <si>
    <t>santiago.white77@hotmail.com</t>
  </si>
  <si>
    <t>inDlUV</t>
  </si>
  <si>
    <t>tJtPu4</t>
  </si>
  <si>
    <t>wAApbh</t>
  </si>
  <si>
    <t>VXMcN5</t>
  </si>
  <si>
    <t>8rOnEG</t>
  </si>
  <si>
    <t>VbrGpq</t>
  </si>
  <si>
    <t>puoTl7</t>
  </si>
  <si>
    <t>+1341797458</t>
  </si>
  <si>
    <t>karen.clark49@gmail.com</t>
  </si>
  <si>
    <t>39v3wl</t>
  </si>
  <si>
    <t>leFzHf</t>
  </si>
  <si>
    <t>Qphr9e</t>
  </si>
  <si>
    <t>b1N8Ku</t>
  </si>
  <si>
    <t>TRGJl6</t>
  </si>
  <si>
    <t>nbTHYr</t>
  </si>
  <si>
    <t>ZyREcu</t>
  </si>
  <si>
    <t>3E6Rsg</t>
  </si>
  <si>
    <t>Qc4N7A</t>
  </si>
  <si>
    <t>+380461858661</t>
  </si>
  <si>
    <t>steven.hernandez87@outlook.com</t>
  </si>
  <si>
    <t>FjhEjO</t>
  </si>
  <si>
    <t>mdk6jg</t>
  </si>
  <si>
    <t>ERVL8D</t>
  </si>
  <si>
    <t>xYM9nO</t>
  </si>
  <si>
    <t>KyiyZ5</t>
  </si>
  <si>
    <t>9XgOMz</t>
  </si>
  <si>
    <t>Ppc07N</t>
  </si>
  <si>
    <t>04vn5l</t>
  </si>
  <si>
    <t>+55438891473</t>
  </si>
  <si>
    <t>elizabeth.walker53@gmail.com</t>
  </si>
  <si>
    <t>a33ZxL</t>
  </si>
  <si>
    <t>0CPNLb</t>
  </si>
  <si>
    <t>3ZLf6a</t>
  </si>
  <si>
    <t>2epGIi</t>
  </si>
  <si>
    <t>icuBBr</t>
  </si>
  <si>
    <t>8rZ3Ch</t>
  </si>
  <si>
    <t>j3Ofx7</t>
  </si>
  <si>
    <t>1ETBxk</t>
  </si>
  <si>
    <t>+61553158289</t>
  </si>
  <si>
    <t>william.moore97@yahoo.com</t>
  </si>
  <si>
    <t>7yakAT</t>
  </si>
  <si>
    <t>lB6A5G</t>
  </si>
  <si>
    <t>enVMQ3</t>
  </si>
  <si>
    <t>nOnnsi</t>
  </si>
  <si>
    <t>TwWm4f</t>
  </si>
  <si>
    <t>1EnepH</t>
  </si>
  <si>
    <t>jGtHq3</t>
  </si>
  <si>
    <t>Z99ZxZ</t>
  </si>
  <si>
    <t>+380865411230</t>
  </si>
  <si>
    <t>melissa.taylor94@hotmail.com</t>
  </si>
  <si>
    <t>P191ez</t>
  </si>
  <si>
    <t>JnOng0</t>
  </si>
  <si>
    <t>XUOspb</t>
  </si>
  <si>
    <t>z1rYes</t>
  </si>
  <si>
    <t>WZiT8M</t>
  </si>
  <si>
    <t>ggydd1</t>
  </si>
  <si>
    <t>guvIez</t>
  </si>
  <si>
    <t>P2mYzU</t>
  </si>
  <si>
    <t>+81818666517</t>
  </si>
  <si>
    <t>sofia.miller93@zoho.com</t>
  </si>
  <si>
    <t>NIGNtv</t>
  </si>
  <si>
    <t>ZPJNwc</t>
  </si>
  <si>
    <t>xR5fFy</t>
  </si>
  <si>
    <t>hmUKEU</t>
  </si>
  <si>
    <t>bLx6wA</t>
  </si>
  <si>
    <t>IN7z5p</t>
  </si>
  <si>
    <t>OuX00K</t>
  </si>
  <si>
    <t>Ccgz8H</t>
  </si>
  <si>
    <t>+1285307419</t>
  </si>
  <si>
    <t>ava.white93@proton.me</t>
  </si>
  <si>
    <t>unR4Yo</t>
  </si>
  <si>
    <t>Czd635</t>
  </si>
  <si>
    <t>EVR0CI</t>
  </si>
  <si>
    <t>cwpuJJ</t>
  </si>
  <si>
    <t>iy9xO2</t>
  </si>
  <si>
    <t>s39dgy</t>
  </si>
  <si>
    <t>QXS83C</t>
  </si>
  <si>
    <t>KchmmN</t>
  </si>
  <si>
    <t>+55345968206</t>
  </si>
  <si>
    <t>paul.king80@hotmail.com</t>
  </si>
  <si>
    <t>6kH63o</t>
  </si>
  <si>
    <t>Muys6l</t>
  </si>
  <si>
    <t>poi8UP</t>
  </si>
  <si>
    <t>JtGPs6</t>
  </si>
  <si>
    <t>bgOgjW</t>
  </si>
  <si>
    <t>7AaqFG</t>
  </si>
  <si>
    <t>6koKVY</t>
  </si>
  <si>
    <t>0HLMbZ</t>
  </si>
  <si>
    <t>yxQ7wS</t>
  </si>
  <si>
    <t>+81426870059</t>
  </si>
  <si>
    <t>npvwc2</t>
  </si>
  <si>
    <t>alejandro.johnson90@gmail.com</t>
  </si>
  <si>
    <t>AT6mRC</t>
  </si>
  <si>
    <t>6yzRiv</t>
  </si>
  <si>
    <t>y5HecN</t>
  </si>
  <si>
    <t>uX0Wzv</t>
  </si>
  <si>
    <t>jI0c8F</t>
  </si>
  <si>
    <t>XLieAg</t>
  </si>
  <si>
    <t>nuVxUZ</t>
  </si>
  <si>
    <t>7CKZUi</t>
  </si>
  <si>
    <t>HV4wok</t>
  </si>
  <si>
    <t>+34829309879</t>
  </si>
  <si>
    <t>david.walker10@outlook.com</t>
  </si>
  <si>
    <t>ly3Smg</t>
  </si>
  <si>
    <t>LSmifV</t>
  </si>
  <si>
    <t>AD03Bn</t>
  </si>
  <si>
    <t>CGVdnu</t>
  </si>
  <si>
    <t>NFCAcC</t>
  </si>
  <si>
    <t>uCk4xO</t>
  </si>
  <si>
    <t>dyB2VK</t>
  </si>
  <si>
    <t>yezlXP</t>
  </si>
  <si>
    <t>A6AMx1</t>
  </si>
  <si>
    <t>+380403016035</t>
  </si>
  <si>
    <t>robert.jones71@gmail.com</t>
  </si>
  <si>
    <t>hSMqHN</t>
  </si>
  <si>
    <t>MALeSa</t>
  </si>
  <si>
    <t>0wxrv8</t>
  </si>
  <si>
    <t>p3WFDE</t>
  </si>
  <si>
    <t>aBDpF8</t>
  </si>
  <si>
    <t>qQpHDR</t>
  </si>
  <si>
    <t>95AMfd</t>
  </si>
  <si>
    <t>XXnfhs</t>
  </si>
  <si>
    <t>o3rrDK</t>
  </si>
  <si>
    <t>0uHQQI</t>
  </si>
  <si>
    <t>+55224362046</t>
  </si>
  <si>
    <t>donald.martinez28@proton.me</t>
  </si>
  <si>
    <t>iblMA7</t>
  </si>
  <si>
    <t>+61631442625</t>
  </si>
  <si>
    <t>christopher.jones29@outlook.com</t>
  </si>
  <si>
    <t>EmgLJF</t>
  </si>
  <si>
    <t>TO5mWd</t>
  </si>
  <si>
    <t>2V3olp</t>
  </si>
  <si>
    <t>P0y2fc</t>
  </si>
  <si>
    <t>z3qDI6</t>
  </si>
  <si>
    <t>+44483048123</t>
  </si>
  <si>
    <t>JgeZkn</t>
  </si>
  <si>
    <t>alejandro.williams82@icloud.com</t>
  </si>
  <si>
    <t>C8vtBx</t>
  </si>
  <si>
    <t>iaoFfs</t>
  </si>
  <si>
    <t>ty0Bfd</t>
  </si>
  <si>
    <t>3XzhgE</t>
  </si>
  <si>
    <t>05DmzN</t>
  </si>
  <si>
    <t>+44666474351</t>
  </si>
  <si>
    <t>sofia.adams91@hotmail.com</t>
  </si>
  <si>
    <t>Ka5G0k</t>
  </si>
  <si>
    <t>08hikg</t>
  </si>
  <si>
    <t>CyrLd0</t>
  </si>
  <si>
    <t>hNH7qX</t>
  </si>
  <si>
    <t>WG4hBN</t>
  </si>
  <si>
    <t>n3bajX</t>
  </si>
  <si>
    <t>+33963406841</t>
  </si>
  <si>
    <t>jessica.white39@hotmail.com</t>
  </si>
  <si>
    <t>nlm2OM</t>
  </si>
  <si>
    <t>UYz0lr</t>
  </si>
  <si>
    <t>bKk4Ug</t>
  </si>
  <si>
    <t>5gD7Kg</t>
  </si>
  <si>
    <t>+55275234004</t>
  </si>
  <si>
    <t>lucas.green94@icloud.com</t>
  </si>
  <si>
    <t>Y1PfsO</t>
  </si>
  <si>
    <t>l3efXp</t>
  </si>
  <si>
    <t>07HEAz</t>
  </si>
  <si>
    <t>+61782030738</t>
  </si>
  <si>
    <t>brian.hall85@outlook.com</t>
  </si>
  <si>
    <t>VWKqZb</t>
  </si>
  <si>
    <t>QPMStT</t>
  </si>
  <si>
    <t>+33665867859</t>
  </si>
  <si>
    <t>VcyeRs</t>
  </si>
  <si>
    <t>ethan.nguyen98@proton.me</t>
  </si>
  <si>
    <t>pC4RqZ</t>
  </si>
  <si>
    <t>ipJhjR</t>
  </si>
  <si>
    <t>aHf0lN</t>
  </si>
  <si>
    <t>NVpOJV</t>
  </si>
  <si>
    <t>siZaXl</t>
  </si>
  <si>
    <t>+81181551952</t>
  </si>
  <si>
    <t>lucas.hall85@gmail.com</t>
  </si>
  <si>
    <t>bUhoKa</t>
  </si>
  <si>
    <t>5cwREE</t>
  </si>
  <si>
    <t>X5j14I</t>
  </si>
  <si>
    <t>Xnr2lQ</t>
  </si>
  <si>
    <t>cAmH99</t>
  </si>
  <si>
    <t>4ls0A8</t>
  </si>
  <si>
    <t>gbvUGM</t>
  </si>
  <si>
    <t>NbtPiA</t>
  </si>
  <si>
    <t>kSLlT1</t>
  </si>
  <si>
    <t>+61256033358</t>
  </si>
  <si>
    <t>donna.nguyen29@yahoo.com</t>
  </si>
  <si>
    <t>SjaNIP</t>
  </si>
  <si>
    <t>eIB0qP</t>
  </si>
  <si>
    <t>KjY1io</t>
  </si>
  <si>
    <t>b2Kwlc</t>
  </si>
  <si>
    <t>H8Ae5X</t>
  </si>
  <si>
    <t>XMeZcw</t>
  </si>
  <si>
    <t>jrpVV6</t>
  </si>
  <si>
    <t>YPBjbS</t>
  </si>
  <si>
    <t>+34948991411</t>
  </si>
  <si>
    <t>santiago.hall55@icloud.com</t>
  </si>
  <si>
    <t>okizSF</t>
  </si>
  <si>
    <t>I31OxK</t>
  </si>
  <si>
    <t>AJjYgf</t>
  </si>
  <si>
    <t>HXBwqs</t>
  </si>
  <si>
    <t>RtChoD</t>
  </si>
  <si>
    <t>5qs6Yu</t>
  </si>
  <si>
    <t>5nhrfR</t>
  </si>
  <si>
    <t>jdg3vS</t>
  </si>
  <si>
    <t>k3kU0q</t>
  </si>
  <si>
    <t>+380036148562</t>
  </si>
  <si>
    <t>ryan.torres90@icloud.com</t>
  </si>
  <si>
    <t>V7laLk</t>
  </si>
  <si>
    <t>4bFGFJ</t>
  </si>
  <si>
    <t>xMtrwT</t>
  </si>
  <si>
    <t>0iBczT</t>
  </si>
  <si>
    <t>OnWF9x</t>
  </si>
  <si>
    <t>VzOeTK</t>
  </si>
  <si>
    <t>yyTamN</t>
  </si>
  <si>
    <t>rbVLWH</t>
  </si>
  <si>
    <t>F9DZ5K</t>
  </si>
  <si>
    <t>UEeIp6</t>
  </si>
  <si>
    <t>94r0y3</t>
  </si>
  <si>
    <t>+1323575875</t>
  </si>
  <si>
    <t>valentina.young23@zoho.com</t>
  </si>
  <si>
    <t>ozlube</t>
  </si>
  <si>
    <t>acFvQq</t>
  </si>
  <si>
    <t>C2BOul</t>
  </si>
  <si>
    <t>CMZ1j1</t>
  </si>
  <si>
    <t>dUrpHN</t>
  </si>
  <si>
    <t>v6AzTB</t>
  </si>
  <si>
    <t>UCUkVw</t>
  </si>
  <si>
    <t>DMX0oL</t>
  </si>
  <si>
    <t>0NzU4D</t>
  </si>
  <si>
    <t>4MVZhX</t>
  </si>
  <si>
    <t>nyBCTK</t>
  </si>
  <si>
    <t>AAx50A</t>
  </si>
  <si>
    <t>+55536303289</t>
  </si>
  <si>
    <t>4Ff0n0</t>
  </si>
  <si>
    <t>margaret.wright66@proton.me</t>
  </si>
  <si>
    <t>AATstN</t>
  </si>
  <si>
    <t>gsDudT</t>
  </si>
  <si>
    <t>wtG0Yh</t>
  </si>
  <si>
    <t>wGrsXk</t>
  </si>
  <si>
    <t>GF6wMT</t>
  </si>
  <si>
    <t>kEFYBB</t>
  </si>
  <si>
    <t>prpx7x</t>
  </si>
  <si>
    <t>qJoGWl</t>
  </si>
  <si>
    <t>+61826849413</t>
  </si>
  <si>
    <t>Bz1tph</t>
  </si>
  <si>
    <t>james.carter26@outlook.com</t>
  </si>
  <si>
    <t>YgxWHq</t>
  </si>
  <si>
    <t>L18myH</t>
  </si>
  <si>
    <t>3pnVUh</t>
  </si>
  <si>
    <t>ROjuO9</t>
  </si>
  <si>
    <t>voi796</t>
  </si>
  <si>
    <t>yC5Cm9</t>
  </si>
  <si>
    <t>ds4gmO</t>
  </si>
  <si>
    <t>FePdDm</t>
  </si>
  <si>
    <t>+1863633580</t>
  </si>
  <si>
    <t>JYF4VT</t>
  </si>
  <si>
    <t>jason.carter61@proton.me</t>
  </si>
  <si>
    <t>S8Vsvl</t>
  </si>
  <si>
    <t>nbr5wf</t>
  </si>
  <si>
    <t>fyWLaV</t>
  </si>
  <si>
    <t>OFrbl5</t>
  </si>
  <si>
    <t>VhDIq2</t>
  </si>
  <si>
    <t>jCuqXX</t>
  </si>
  <si>
    <t>dSajEU</t>
  </si>
  <si>
    <t>OmZM4S</t>
  </si>
  <si>
    <t>YeT5dG</t>
  </si>
  <si>
    <t>WliCxb</t>
  </si>
  <si>
    <t>wzJEyQ</t>
  </si>
  <si>
    <t>+44525714154</t>
  </si>
  <si>
    <t>alejandro.johnson65@icloud.com</t>
  </si>
  <si>
    <t>vulw5k</t>
  </si>
  <si>
    <t>mmer8R</t>
  </si>
  <si>
    <t>ya7xSk</t>
  </si>
  <si>
    <t>Rd9tvQ</t>
  </si>
  <si>
    <t>qqhP6C</t>
  </si>
  <si>
    <t>GBZL2K</t>
  </si>
  <si>
    <t>LGlilx</t>
  </si>
  <si>
    <t>GoXnKO</t>
  </si>
  <si>
    <t>gPYjrO</t>
  </si>
  <si>
    <t>+81224110827</t>
  </si>
  <si>
    <t>kimberly.wright13@hotmail.com</t>
  </si>
  <si>
    <t>YT24vU</t>
  </si>
  <si>
    <t>mVWBlN</t>
  </si>
  <si>
    <t>rWtFua</t>
  </si>
  <si>
    <t>lNimfK</t>
  </si>
  <si>
    <t>AKlwQn</t>
  </si>
  <si>
    <t>0xOLsg</t>
  </si>
  <si>
    <t>xAIHZv</t>
  </si>
  <si>
    <t>02cXxo</t>
  </si>
  <si>
    <t>cxklqO</t>
  </si>
  <si>
    <t>iX9JYy</t>
  </si>
  <si>
    <t>KuhizR</t>
  </si>
  <si>
    <t>imsoOe</t>
  </si>
  <si>
    <t>4KsTJe</t>
  </si>
  <si>
    <t>4oDNZx</t>
  </si>
  <si>
    <t>+33587549278</t>
  </si>
  <si>
    <t>valentina.baker47@yahoo.com</t>
  </si>
  <si>
    <t>FwGMCL</t>
  </si>
  <si>
    <t>XuKske</t>
  </si>
  <si>
    <t>X0a8fw</t>
  </si>
  <si>
    <t>W4eRgy</t>
  </si>
  <si>
    <t>v0lGg2</t>
  </si>
  <si>
    <t>XVh1r4</t>
  </si>
  <si>
    <t>pC8nh3</t>
  </si>
  <si>
    <t>IHT28d</t>
  </si>
  <si>
    <t>PwYgnX</t>
  </si>
  <si>
    <t>8qdHww</t>
  </si>
  <si>
    <t>mPygue</t>
  </si>
  <si>
    <t>HO3qIc</t>
  </si>
  <si>
    <t>iz7mck</t>
  </si>
  <si>
    <t>+34352873188</t>
  </si>
  <si>
    <t>lcZ3nW</t>
  </si>
  <si>
    <t>andrew.brown57@gmail.com</t>
  </si>
  <si>
    <t>tpq9nH</t>
  </si>
  <si>
    <t>c7Mnib</t>
  </si>
  <si>
    <t>gwD1CG</t>
  </si>
  <si>
    <t>D1K6e3</t>
  </si>
  <si>
    <t>zobli9</t>
  </si>
  <si>
    <t>dhDGMW</t>
  </si>
  <si>
    <t>5Wp1fA</t>
  </si>
  <si>
    <t>Lyx7AK</t>
  </si>
  <si>
    <t>+1033255179</t>
  </si>
  <si>
    <t>kevin.hall74@hotmail.com</t>
  </si>
  <si>
    <t>XWzVHj</t>
  </si>
  <si>
    <t>82GdQ5</t>
  </si>
  <si>
    <t>LhgmDZ</t>
  </si>
  <si>
    <t>TGSrcw</t>
  </si>
  <si>
    <t>gbQgM8</t>
  </si>
  <si>
    <t>ozlNAb</t>
  </si>
  <si>
    <t>LO2IBp</t>
  </si>
  <si>
    <t>hB8gn8</t>
  </si>
  <si>
    <t>+44651126782</t>
  </si>
  <si>
    <t>jason.carter96@proton.me</t>
  </si>
  <si>
    <t>b0wJHm</t>
  </si>
  <si>
    <t>XiFVy6</t>
  </si>
  <si>
    <t>t4iWQi</t>
  </si>
  <si>
    <t>h5XnvX</t>
  </si>
  <si>
    <t>KJ7i71</t>
  </si>
  <si>
    <t>kpylKF</t>
  </si>
  <si>
    <t>MPNgMW</t>
  </si>
  <si>
    <t>WncpLG</t>
  </si>
  <si>
    <t>+55988404626</t>
  </si>
  <si>
    <t>charles.robinson26@zoho.com</t>
  </si>
  <si>
    <t>QdUrtE</t>
  </si>
  <si>
    <t>Lz2QUD</t>
  </si>
  <si>
    <t>aHihdo</t>
  </si>
  <si>
    <t>iPT8an</t>
  </si>
  <si>
    <t>Jb9kQg</t>
  </si>
  <si>
    <t>ni6JDW</t>
  </si>
  <si>
    <t>kO18qv</t>
  </si>
  <si>
    <t>o41eoP</t>
  </si>
  <si>
    <t>+33679055307</t>
  </si>
  <si>
    <t>susan.anderson96@zoho.com</t>
  </si>
  <si>
    <t>7Szniz</t>
  </si>
  <si>
    <t>RhmZEA</t>
  </si>
  <si>
    <t>i8wiDa</t>
  </si>
  <si>
    <t>58jegI</t>
  </si>
  <si>
    <t>PeZ1bw</t>
  </si>
  <si>
    <t>SfqNFa</t>
  </si>
  <si>
    <t>e9AJds</t>
  </si>
  <si>
    <t>YzryZK</t>
  </si>
  <si>
    <t>+1934998244</t>
  </si>
  <si>
    <t>richard.adams59@proton.me</t>
  </si>
  <si>
    <t>DPf1Or</t>
  </si>
  <si>
    <t>qPgar0</t>
  </si>
  <si>
    <t>2oKDze</t>
  </si>
  <si>
    <t>tsQxTd</t>
  </si>
  <si>
    <t>iC7Zkg</t>
  </si>
  <si>
    <t>AANVU3</t>
  </si>
  <si>
    <t>TH1IyO</t>
  </si>
  <si>
    <t>+49235669370</t>
  </si>
  <si>
    <t>elizabeth.torres56@outlook.com</t>
  </si>
  <si>
    <t>l9webh</t>
  </si>
  <si>
    <t>N14jsB</t>
  </si>
  <si>
    <t>OFWeOf</t>
  </si>
  <si>
    <t>IiznnK</t>
  </si>
  <si>
    <t>gZtoCb</t>
  </si>
  <si>
    <t>sv917p</t>
  </si>
  <si>
    <t>oIokOR</t>
  </si>
  <si>
    <t>hw3U3x</t>
  </si>
  <si>
    <t>s8vQfs</t>
  </si>
  <si>
    <t>hjnOSS</t>
  </si>
  <si>
    <t>+49982836975</t>
  </si>
  <si>
    <t>mary.baker93@yahoo.com</t>
  </si>
  <si>
    <t>KGkTF3</t>
  </si>
  <si>
    <t>Cu4JH4</t>
  </si>
  <si>
    <t>IlQjIx</t>
  </si>
  <si>
    <t>wwBKk9</t>
  </si>
  <si>
    <t>N3dNSO</t>
  </si>
  <si>
    <t>KkMM0j</t>
  </si>
  <si>
    <t>ZITrk3</t>
  </si>
  <si>
    <t>WG1QJD</t>
  </si>
  <si>
    <t>HY42M3</t>
  </si>
  <si>
    <t>FnYuyr</t>
  </si>
  <si>
    <t>+380844864897</t>
  </si>
  <si>
    <t>donna.roberts30@gmail.com</t>
  </si>
  <si>
    <t>DAPHzQ</t>
  </si>
  <si>
    <t>Wfa1d0</t>
  </si>
  <si>
    <t>LK015l</t>
  </si>
  <si>
    <t>8j8Pl3</t>
  </si>
  <si>
    <t>G8g8iU</t>
  </si>
  <si>
    <t>L0WH7u</t>
  </si>
  <si>
    <t>BrmFkU</t>
  </si>
  <si>
    <t>6X7Ok8</t>
  </si>
  <si>
    <t>CVpwQ4</t>
  </si>
  <si>
    <t>RrpeMv</t>
  </si>
  <si>
    <t>+1442088487</t>
  </si>
  <si>
    <t>barbara.garcia92@proton.me</t>
  </si>
  <si>
    <t>Mty3UB</t>
  </si>
  <si>
    <t>wRuNDH</t>
  </si>
  <si>
    <t>Ueay7M</t>
  </si>
  <si>
    <t>0dZWU6</t>
  </si>
  <si>
    <t>8Gc2wc</t>
  </si>
  <si>
    <t>w81FWl</t>
  </si>
  <si>
    <t>PXxZyk</t>
  </si>
  <si>
    <t>srkAQI</t>
  </si>
  <si>
    <t>ROTM0H</t>
  </si>
  <si>
    <t>iv7RyK</t>
  </si>
  <si>
    <t>+380896140551</t>
  </si>
  <si>
    <t>noah.nguyen40@icloud.com</t>
  </si>
  <si>
    <t>DRqr8h</t>
  </si>
  <si>
    <t>Hqmt9Y</t>
  </si>
  <si>
    <t>bjhPIn</t>
  </si>
  <si>
    <t>vPLNbC</t>
  </si>
  <si>
    <t>8BaqOm</t>
  </si>
  <si>
    <t>jpbWCF</t>
  </si>
  <si>
    <t>CxYYdC</t>
  </si>
  <si>
    <t>KL7cyH</t>
  </si>
  <si>
    <t>NFECtx</t>
  </si>
  <si>
    <t>mgIDyq</t>
  </si>
  <si>
    <t>exTgt2</t>
  </si>
  <si>
    <t>+34844089265</t>
  </si>
  <si>
    <t>james.roberts32@proton.me</t>
  </si>
  <si>
    <t>NHNquL</t>
  </si>
  <si>
    <t>UhArQE</t>
  </si>
  <si>
    <t>Lb89EM</t>
  </si>
  <si>
    <t>dGk1zj</t>
  </si>
  <si>
    <t>1SidVr</t>
  </si>
  <si>
    <t>46Oj4L</t>
  </si>
  <si>
    <t>Gvf6rt</t>
  </si>
  <si>
    <t>yqLI5Y</t>
  </si>
  <si>
    <t>dvyC1A</t>
  </si>
  <si>
    <t>xj8N2x</t>
  </si>
  <si>
    <t>+1013982697</t>
  </si>
  <si>
    <t>emily.ramirez13@proton.me</t>
  </si>
  <si>
    <t>2ZSnUD</t>
  </si>
  <si>
    <t>E6gro2</t>
  </si>
  <si>
    <t>5nIYgZ</t>
  </si>
  <si>
    <t>xg5K1O</t>
  </si>
  <si>
    <t>yQwEQ3</t>
  </si>
  <si>
    <t>VuUcRp</t>
  </si>
  <si>
    <t>S4kA9O</t>
  </si>
  <si>
    <t>wCD8w6</t>
  </si>
  <si>
    <t>r4VVJR</t>
  </si>
  <si>
    <t>+61682811074</t>
  </si>
  <si>
    <t>5l1kLq</t>
  </si>
  <si>
    <t>sophia.adams59@icloud.com</t>
  </si>
  <si>
    <t>kzv4Xn</t>
  </si>
  <si>
    <t>HmQX3v</t>
  </si>
  <si>
    <t>gUXXPc</t>
  </si>
  <si>
    <t>dVvYz1</t>
  </si>
  <si>
    <t>k5s2wG</t>
  </si>
  <si>
    <t>FVr9Qh</t>
  </si>
  <si>
    <t>OqWhRx</t>
  </si>
  <si>
    <t>+44139961672</t>
  </si>
  <si>
    <t>kevin.flores96@gmail.com</t>
  </si>
  <si>
    <t>ArWJ1a</t>
  </si>
  <si>
    <t>sHyeVP</t>
  </si>
  <si>
    <t>ytZCDf</t>
  </si>
  <si>
    <t>nVeyOA</t>
  </si>
  <si>
    <t>th4sMn</t>
  </si>
  <si>
    <t>DclNLy</t>
  </si>
  <si>
    <t>8O0FX5</t>
  </si>
  <si>
    <t>rDdN8n</t>
  </si>
  <si>
    <t>w0Yz7q</t>
  </si>
  <si>
    <t>tj1YDG</t>
  </si>
  <si>
    <t>LqbRC0</t>
  </si>
  <si>
    <t>+61677892766</t>
  </si>
  <si>
    <t>mary.torres72@gmail.com</t>
  </si>
  <si>
    <t>i8KuNh</t>
  </si>
  <si>
    <t>W9C6pK</t>
  </si>
  <si>
    <t>cudT9i</t>
  </si>
  <si>
    <t>KGb17S</t>
  </si>
  <si>
    <t>KZNbWm</t>
  </si>
  <si>
    <t>oQmzFg</t>
  </si>
  <si>
    <t>3FAV7y</t>
  </si>
  <si>
    <t>ieMQG7</t>
  </si>
  <si>
    <t>Q3P5K3</t>
  </si>
  <si>
    <t>1sVEXH</t>
  </si>
  <si>
    <t>+49803151226</t>
  </si>
  <si>
    <t>jason.harris70@yahoo.com</t>
  </si>
  <si>
    <t>fBLKt5</t>
  </si>
  <si>
    <t>iOJr1y</t>
  </si>
  <si>
    <t>CS2A6e</t>
  </si>
  <si>
    <t>0GvHMb</t>
  </si>
  <si>
    <t>60znu2</t>
  </si>
  <si>
    <t>QkFsCP</t>
  </si>
  <si>
    <t>R3CtZi</t>
  </si>
  <si>
    <t>zuINam</t>
  </si>
  <si>
    <t>AkKHx0</t>
  </si>
  <si>
    <t>Ycb3jT</t>
  </si>
  <si>
    <t>YcSfre</t>
  </si>
  <si>
    <t>qDBiWO</t>
  </si>
  <si>
    <t>+33381758243</t>
  </si>
  <si>
    <t>85v2e3</t>
  </si>
  <si>
    <t>mateo.martinez23@outlook.com</t>
  </si>
  <si>
    <t>WCh1Ba</t>
  </si>
  <si>
    <t>x4zBp3</t>
  </si>
  <si>
    <t>Incu9v</t>
  </si>
  <si>
    <t>Axt3Dw</t>
  </si>
  <si>
    <t>mV8PP4</t>
  </si>
  <si>
    <t>DLsfOH</t>
  </si>
  <si>
    <t>sM4qtW</t>
  </si>
  <si>
    <t>mlD3GD</t>
  </si>
  <si>
    <t>9v91JS</t>
  </si>
  <si>
    <t>J83blT</t>
  </si>
  <si>
    <t>ELUtl9</t>
  </si>
  <si>
    <t>+1324940609</t>
  </si>
  <si>
    <t>christopher.young73@yahoo.com</t>
  </si>
  <si>
    <t>PCGJKX</t>
  </si>
  <si>
    <t>ULS9tP</t>
  </si>
  <si>
    <t>2ZdgTR</t>
  </si>
  <si>
    <t>8Aepkt</t>
  </si>
  <si>
    <t>2vulvO</t>
  </si>
  <si>
    <t>9ali8w</t>
  </si>
  <si>
    <t>Cp8vCL</t>
  </si>
  <si>
    <t>P2Gne0</t>
  </si>
  <si>
    <t>cAAu4z</t>
  </si>
  <si>
    <t>T2x9md</t>
  </si>
  <si>
    <t>+33456118023</t>
  </si>
  <si>
    <t>michelle.gonzalez89@yahoo.com</t>
  </si>
  <si>
    <t>HylUMs</t>
  </si>
  <si>
    <t>vKnBuX</t>
  </si>
  <si>
    <t>Ze7r3h</t>
  </si>
  <si>
    <t>wJ4ZQG</t>
  </si>
  <si>
    <t>HPzcHA</t>
  </si>
  <si>
    <t>uX6WMV</t>
  </si>
  <si>
    <t>W6cv5j</t>
  </si>
  <si>
    <t>22fILd</t>
  </si>
  <si>
    <t>gJgADs</t>
  </si>
  <si>
    <t>GXxJZb</t>
  </si>
  <si>
    <t>dFEs2G</t>
  </si>
  <si>
    <t>+49597433622</t>
  </si>
  <si>
    <t>emma.carter12@zoho.com</t>
  </si>
  <si>
    <t>pvvwFG</t>
  </si>
  <si>
    <t>Un0z8t</t>
  </si>
  <si>
    <t>WKEAr8</t>
  </si>
  <si>
    <t>G83lGs</t>
  </si>
  <si>
    <t>XB9zqk</t>
  </si>
  <si>
    <t>1nPlUm</t>
  </si>
  <si>
    <t>lviNj8</t>
  </si>
  <si>
    <t>GRLTfF</t>
  </si>
  <si>
    <t>h4uUfe</t>
  </si>
  <si>
    <t>PEehYF</t>
  </si>
  <si>
    <t>+380978416517</t>
  </si>
  <si>
    <t>steven.green58@outlook.com</t>
  </si>
  <si>
    <t>RgBZM4</t>
  </si>
  <si>
    <t>rq19Qf</t>
  </si>
  <si>
    <t>4PDme2</t>
  </si>
  <si>
    <t>2DQnbE</t>
  </si>
  <si>
    <t>3LlGLQ</t>
  </si>
  <si>
    <t>JXlQoa</t>
  </si>
  <si>
    <t>WxZs76</t>
  </si>
  <si>
    <t>FjQTJ1</t>
  </si>
  <si>
    <t>X9Tbnp</t>
  </si>
  <si>
    <t>uVT1GX</t>
  </si>
  <si>
    <t>OcE6oQ</t>
  </si>
  <si>
    <t>DNEvpy</t>
  </si>
  <si>
    <t>+81015562253</t>
  </si>
  <si>
    <t>alejandro.wilson12@outlook.com</t>
  </si>
  <si>
    <t>YVSKMU</t>
  </si>
  <si>
    <t>o29G8T</t>
  </si>
  <si>
    <t>4y9h8y</t>
  </si>
  <si>
    <t>4SQJAV</t>
  </si>
  <si>
    <t>Wg2KDX</t>
  </si>
  <si>
    <t>4PQ2Nm</t>
  </si>
  <si>
    <t>0Jkl4G</t>
  </si>
  <si>
    <t>ySJqKV</t>
  </si>
  <si>
    <t>VzC9ED</t>
  </si>
  <si>
    <t>d2o6Nz</t>
  </si>
  <si>
    <t>7DmG8f</t>
  </si>
  <si>
    <t>YBGQxK</t>
  </si>
  <si>
    <t>+81879925128</t>
  </si>
  <si>
    <t>patricia.sanchez90@gmail.com</t>
  </si>
  <si>
    <t>Yb7L0P</t>
  </si>
  <si>
    <t>q50k12</t>
  </si>
  <si>
    <t>RNadRn</t>
  </si>
  <si>
    <t>BpDmH5</t>
  </si>
  <si>
    <t>MEPAJl</t>
  </si>
  <si>
    <t>pQgXUi</t>
  </si>
  <si>
    <t>0WfPCR</t>
  </si>
  <si>
    <t>7tQvqU</t>
  </si>
  <si>
    <t>ksabeR</t>
  </si>
  <si>
    <t>+33561301961</t>
  </si>
  <si>
    <t>mark.king79@yahoo.com</t>
  </si>
  <si>
    <t>1IMWbM</t>
  </si>
  <si>
    <t>YXKaaf</t>
  </si>
  <si>
    <t>E6mbt5</t>
  </si>
  <si>
    <t>Wz1Urz</t>
  </si>
  <si>
    <t>nJYVg8</t>
  </si>
  <si>
    <t>3ePzIO</t>
  </si>
  <si>
    <t>x22iqV</t>
  </si>
  <si>
    <t>HMjID8</t>
  </si>
  <si>
    <t>EbIudh</t>
  </si>
  <si>
    <t>EdmCN7</t>
  </si>
  <si>
    <t>PDqkLy</t>
  </si>
  <si>
    <t>+61937247603</t>
  </si>
  <si>
    <t>laura.young77@zoho.com</t>
  </si>
  <si>
    <t>Ypz4Un</t>
  </si>
  <si>
    <t>lf2UoY</t>
  </si>
  <si>
    <t>nzelXs</t>
  </si>
  <si>
    <t>qhfzfM</t>
  </si>
  <si>
    <t>YV0eRy</t>
  </si>
  <si>
    <t>0KswCJ</t>
  </si>
  <si>
    <t>dMbIjN</t>
  </si>
  <si>
    <t>3W86jf</t>
  </si>
  <si>
    <t>tYv66W</t>
  </si>
  <si>
    <t>+380940315906</t>
  </si>
  <si>
    <t>christopher.nguyen13@proton.me</t>
  </si>
  <si>
    <t>Q6EDQL</t>
  </si>
  <si>
    <t>IlMJdJ</t>
  </si>
  <si>
    <t>5rKrVN</t>
  </si>
  <si>
    <t>Ybn1hv</t>
  </si>
  <si>
    <t>n0Xv00</t>
  </si>
  <si>
    <t>JVqGsb</t>
  </si>
  <si>
    <t>8jl0Ib</t>
  </si>
  <si>
    <t>qwXXPZ</t>
  </si>
  <si>
    <t>ObMrW7</t>
  </si>
  <si>
    <t>SlRHiT</t>
  </si>
  <si>
    <t>+55568565367</t>
  </si>
  <si>
    <t>emma.hill97@proton.me</t>
  </si>
  <si>
    <t>Q7wtwd</t>
  </si>
  <si>
    <t>gq6Myf</t>
  </si>
  <si>
    <t>IndO3a</t>
  </si>
  <si>
    <t>sxiVQc</t>
  </si>
  <si>
    <t>HKzoNb</t>
  </si>
  <si>
    <t>zpZP9y</t>
  </si>
  <si>
    <t>a7yFWZ</t>
  </si>
  <si>
    <t>0rVq4j</t>
  </si>
  <si>
    <t>H3nDej</t>
  </si>
  <si>
    <t>IshQNU</t>
  </si>
  <si>
    <t>EecAtp</t>
  </si>
  <si>
    <t>rKQtvb</t>
  </si>
  <si>
    <t>aGqXWl</t>
  </si>
  <si>
    <t>thScdG</t>
  </si>
  <si>
    <t>kuGhOS</t>
  </si>
  <si>
    <t>+1348990979</t>
  </si>
  <si>
    <t>alexander.johnson58@proton.me</t>
  </si>
  <si>
    <t>idyYG4</t>
  </si>
  <si>
    <t>eq6wy4</t>
  </si>
  <si>
    <t>PnXM9y</t>
  </si>
  <si>
    <t>xP5dRX</t>
  </si>
  <si>
    <t>Kcnm1y</t>
  </si>
  <si>
    <t>zIdxuv</t>
  </si>
  <si>
    <t>urt1nV</t>
  </si>
  <si>
    <t>QwmNXy</t>
  </si>
  <si>
    <t>Eyt3cn</t>
  </si>
  <si>
    <t>DUbD4I</t>
  </si>
  <si>
    <t>lFi50K</t>
  </si>
  <si>
    <t>gEKG89</t>
  </si>
  <si>
    <t>LeI6qc</t>
  </si>
  <si>
    <t>5DtwY3</t>
  </si>
  <si>
    <t>enPYH1</t>
  </si>
  <si>
    <t>+44858028402</t>
  </si>
  <si>
    <t>sofia.anderson32@icloud.com</t>
  </si>
  <si>
    <t>22SP3d</t>
  </si>
  <si>
    <t>1kmfzw</t>
  </si>
  <si>
    <t>yjyUcN</t>
  </si>
  <si>
    <t>Ez3PJh</t>
  </si>
  <si>
    <t>xU9XZn</t>
  </si>
  <si>
    <t>VBmnk9</t>
  </si>
  <si>
    <t>bkVBoe</t>
  </si>
  <si>
    <t>WnwGCt</t>
  </si>
  <si>
    <t>FaF3kc</t>
  </si>
  <si>
    <t>qggafY</t>
  </si>
  <si>
    <t>D34B6Y</t>
  </si>
  <si>
    <t>7ZpEn7</t>
  </si>
  <si>
    <t>CddZOu</t>
  </si>
  <si>
    <t>dy53z6</t>
  </si>
  <si>
    <t>G6qWZH</t>
  </si>
  <si>
    <t>+1376745366</t>
  </si>
  <si>
    <t>sofia.adams11@yahoo.com</t>
  </si>
  <si>
    <t>9y1F7I</t>
  </si>
  <si>
    <t>U2vEUK</t>
  </si>
  <si>
    <t>wq1YHn</t>
  </si>
  <si>
    <t>YvmAfA</t>
  </si>
  <si>
    <t>NfOepV</t>
  </si>
  <si>
    <t>cSVZv8</t>
  </si>
  <si>
    <t>8ff4ia</t>
  </si>
  <si>
    <t>DwhihT</t>
  </si>
  <si>
    <t>7h9DpL</t>
  </si>
  <si>
    <t>lfdzC8</t>
  </si>
  <si>
    <t>pOVFry</t>
  </si>
  <si>
    <t>wLaUNf</t>
  </si>
  <si>
    <t>k4gLwC</t>
  </si>
  <si>
    <t>U5r2MV</t>
  </si>
  <si>
    <t>+81575435529</t>
  </si>
  <si>
    <t>UXZxeE</t>
  </si>
  <si>
    <t>anthony.rodriguez18@zoho.com</t>
  </si>
  <si>
    <t>tpuU4g</t>
  </si>
  <si>
    <t>gkY7Da</t>
  </si>
  <si>
    <t>XlDDgy</t>
  </si>
  <si>
    <t>X7AI8n</t>
  </si>
  <si>
    <t>zfVyHN</t>
  </si>
  <si>
    <t>IBBL8f</t>
  </si>
  <si>
    <t>3SGFqy</t>
  </si>
  <si>
    <t>SJTj1h</t>
  </si>
  <si>
    <t>UFaZQ2</t>
  </si>
  <si>
    <t>Q3fhFV</t>
  </si>
  <si>
    <t>+55290518826</t>
  </si>
  <si>
    <t>G4n3Eb</t>
  </si>
  <si>
    <t>jeffrey.thompson98@zoho.com</t>
  </si>
  <si>
    <t>gabdar</t>
  </si>
  <si>
    <t>Yaz7fR</t>
  </si>
  <si>
    <t>NgDrIA</t>
  </si>
  <si>
    <t>GUqSNu</t>
  </si>
  <si>
    <t>II6jVJ</t>
  </si>
  <si>
    <t>Bsw303</t>
  </si>
  <si>
    <t>8VaQJa</t>
  </si>
  <si>
    <t>x0XOXh</t>
  </si>
  <si>
    <t>5dbvFy</t>
  </si>
  <si>
    <t>+1255289624</t>
  </si>
  <si>
    <t>olivia.baker28@gmail.com</t>
  </si>
  <si>
    <t>n630xA</t>
  </si>
  <si>
    <t>F1CO7X</t>
  </si>
  <si>
    <t>2P2rjF</t>
  </si>
  <si>
    <t>yrAQ97</t>
  </si>
  <si>
    <t>7KaCLb</t>
  </si>
  <si>
    <t>2JmxbW</t>
  </si>
  <si>
    <t>zkMubd</t>
  </si>
  <si>
    <t>eJe3qR</t>
  </si>
  <si>
    <t>4Mhlkn</t>
  </si>
  <si>
    <t>+81771180536</t>
  </si>
  <si>
    <t>04ryti</t>
  </si>
  <si>
    <t>richard.moore88@gmail.com</t>
  </si>
  <si>
    <t>2Oh0h2</t>
  </si>
  <si>
    <t>IDjyRu</t>
  </si>
  <si>
    <t>xSvzfB</t>
  </si>
  <si>
    <t>gnPNUW</t>
  </si>
  <si>
    <t>q4Kffi</t>
  </si>
  <si>
    <t>AGmQwx</t>
  </si>
  <si>
    <t>cHyca6</t>
  </si>
  <si>
    <t>rk80Py</t>
  </si>
  <si>
    <t>jZF8v6</t>
  </si>
  <si>
    <t>BymxYf</t>
  </si>
  <si>
    <t>DoRDwH</t>
  </si>
  <si>
    <t>+380510494426</t>
  </si>
  <si>
    <t>donna.nelson86@outlook.com</t>
  </si>
  <si>
    <t>fT4qlP</t>
  </si>
  <si>
    <t>0OisS7</t>
  </si>
  <si>
    <t>4flH3T</t>
  </si>
  <si>
    <t>yNMWE8</t>
  </si>
  <si>
    <t>j8nrpi</t>
  </si>
  <si>
    <t>4Fpj3f</t>
  </si>
  <si>
    <t>6IOVZ0</t>
  </si>
  <si>
    <t>3gwMwk</t>
  </si>
  <si>
    <t>2Vvy2q</t>
  </si>
  <si>
    <t>+1895097483</t>
  </si>
  <si>
    <t>ava.king69@outlook.com</t>
  </si>
  <si>
    <t>BPnNh3</t>
  </si>
  <si>
    <t>wShoYS</t>
  </si>
  <si>
    <t>FoEo1g</t>
  </si>
  <si>
    <t>yK1USk</t>
  </si>
  <si>
    <t>VQs2xx</t>
  </si>
  <si>
    <t>0FNKu9</t>
  </si>
  <si>
    <t>hLu0zp</t>
  </si>
  <si>
    <t>KaXKnH</t>
  </si>
  <si>
    <t>BlbFlr</t>
  </si>
  <si>
    <t>+49946266669</t>
  </si>
  <si>
    <t>donald.nelson93@gmail.com</t>
  </si>
  <si>
    <t>KxNoK9</t>
  </si>
  <si>
    <t>45P8AA</t>
  </si>
  <si>
    <t>vlTTdD</t>
  </si>
  <si>
    <t>iedXGM</t>
  </si>
  <si>
    <t>ZCUgU2</t>
  </si>
  <si>
    <t>oyADb2</t>
  </si>
  <si>
    <t>hvSQl7</t>
  </si>
  <si>
    <t>s8iKcE</t>
  </si>
  <si>
    <t>Ny8H6h</t>
  </si>
  <si>
    <t>Yz1fA3</t>
  </si>
  <si>
    <t>DMv0j5</t>
  </si>
  <si>
    <t>GZ4Tav</t>
  </si>
  <si>
    <t>+1317408008</t>
  </si>
  <si>
    <t>valentina.roberts56@proton.me</t>
  </si>
  <si>
    <t>ujm2g6</t>
  </si>
  <si>
    <t>8Js49Y</t>
  </si>
  <si>
    <t>RBmHWO</t>
  </si>
  <si>
    <t>Skv4WG</t>
  </si>
  <si>
    <t>CZqKST</t>
  </si>
  <si>
    <t>WbIlOo</t>
  </si>
  <si>
    <t>Q3v48i</t>
  </si>
  <si>
    <t>OS1gEW</t>
  </si>
  <si>
    <t>oVniXP</t>
  </si>
  <si>
    <t>eCqJsJ</t>
  </si>
  <si>
    <t>+55818596966</t>
  </si>
  <si>
    <t>alexander.adams58@yahoo.com</t>
  </si>
  <si>
    <t>r6YICt</t>
  </si>
  <si>
    <t>rkSBiy</t>
  </si>
  <si>
    <t>AhirSY</t>
  </si>
  <si>
    <t>OOPVkp</t>
  </si>
  <si>
    <t>UU1czo</t>
  </si>
  <si>
    <t>p8powh</t>
  </si>
  <si>
    <t>OcgU6C</t>
  </si>
  <si>
    <t>jo0N32</t>
  </si>
  <si>
    <t>rsfXWA</t>
  </si>
  <si>
    <t>M7fT8q</t>
  </si>
  <si>
    <t>oJPf6D</t>
  </si>
  <si>
    <t>+61201287649</t>
  </si>
  <si>
    <t>elizabeth.lopez60@gmail.com</t>
  </si>
  <si>
    <t>Qm9Uvv</t>
  </si>
  <si>
    <t>zaHTth</t>
  </si>
  <si>
    <t>ijl8y9</t>
  </si>
  <si>
    <t>I3vCdo</t>
  </si>
  <si>
    <t>wyRsym</t>
  </si>
  <si>
    <t>YKVFMP</t>
  </si>
  <si>
    <t>OXnPKh</t>
  </si>
  <si>
    <t>xLeiDj</t>
  </si>
  <si>
    <t>WfoHBW</t>
  </si>
  <si>
    <t>u0WKtc</t>
  </si>
  <si>
    <t>dql7LI</t>
  </si>
  <si>
    <t>+81435526083</t>
  </si>
  <si>
    <t>david.scott72@zoho.com</t>
  </si>
  <si>
    <t>6REE3T</t>
  </si>
  <si>
    <t>YlgAAC</t>
  </si>
  <si>
    <t>DOSdZd</t>
  </si>
  <si>
    <t>ltcfUP</t>
  </si>
  <si>
    <t>zBwDGn</t>
  </si>
  <si>
    <t>maBNj1</t>
  </si>
  <si>
    <t>4855PA</t>
  </si>
  <si>
    <t>tGgsLJ</t>
  </si>
  <si>
    <t>p7i7Cr</t>
  </si>
  <si>
    <t>ZDO3zE</t>
  </si>
  <si>
    <t>RQ8RuN</t>
  </si>
  <si>
    <t>+81914790439</t>
  </si>
  <si>
    <t>sarah.williams49@icloud.com</t>
  </si>
  <si>
    <t>sLzxxt</t>
  </si>
  <si>
    <t>Jq0jCr</t>
  </si>
  <si>
    <t>GBgXFN</t>
  </si>
  <si>
    <t>yj8IFr</t>
  </si>
  <si>
    <t>J7ZYS2</t>
  </si>
  <si>
    <t>oKnBL6</t>
  </si>
  <si>
    <t>FimqSP</t>
  </si>
  <si>
    <t>dLUfgy</t>
  </si>
  <si>
    <t>7pFhIz</t>
  </si>
  <si>
    <t>2uy8q2</t>
  </si>
  <si>
    <t>tK3HNT</t>
  </si>
  <si>
    <t>y87RWv</t>
  </si>
  <si>
    <t>3B7GqQ</t>
  </si>
  <si>
    <t>+55952393998</t>
  </si>
  <si>
    <t>steven.anderson75@proton.me</t>
  </si>
  <si>
    <t>LOueoI</t>
  </si>
  <si>
    <t>bRfA2k</t>
  </si>
  <si>
    <t>O49KZ6</t>
  </si>
  <si>
    <t>GxGHbK</t>
  </si>
  <si>
    <t>O3Ofa6</t>
  </si>
  <si>
    <t>nSYvWV</t>
  </si>
  <si>
    <t>xZfrLE</t>
  </si>
  <si>
    <t>Caw9Ph</t>
  </si>
  <si>
    <t>ZTQGOA</t>
  </si>
  <si>
    <t>d1BM6S</t>
  </si>
  <si>
    <t>StdmWP</t>
  </si>
  <si>
    <t>ELoUEY</t>
  </si>
  <si>
    <t>+44511907922</t>
  </si>
  <si>
    <t>charles.white24@gmail.com</t>
  </si>
  <si>
    <t>q1WDuU</t>
  </si>
  <si>
    <t>DWXbpO</t>
  </si>
  <si>
    <t>P0grK5</t>
  </si>
  <si>
    <t>FDTA7X</t>
  </si>
  <si>
    <t>N5roVZ</t>
  </si>
  <si>
    <t>tjgHHw</t>
  </si>
  <si>
    <t>lx7wu0</t>
  </si>
  <si>
    <t>XXEKWY</t>
  </si>
  <si>
    <t>7VVofT</t>
  </si>
  <si>
    <t>chYPCQ</t>
  </si>
  <si>
    <t>vUNlbV</t>
  </si>
  <si>
    <t>SPL9bn</t>
  </si>
  <si>
    <t>ur9KaL</t>
  </si>
  <si>
    <t>Obym15</t>
  </si>
  <si>
    <t>+1915994756</t>
  </si>
  <si>
    <t>william.clark72@yahoo.com</t>
  </si>
  <si>
    <t>ByQw7c</t>
  </si>
  <si>
    <t>EgcARy</t>
  </si>
  <si>
    <t>7YH1sK</t>
  </si>
  <si>
    <t>hVFjOI</t>
  </si>
  <si>
    <t>mEO6cy</t>
  </si>
  <si>
    <t>oYEDbF</t>
  </si>
  <si>
    <t>fML431</t>
  </si>
  <si>
    <t>LggG6x</t>
  </si>
  <si>
    <t>66vjFT</t>
  </si>
  <si>
    <t>jdJRtS</t>
  </si>
  <si>
    <t>gEjgN7</t>
  </si>
  <si>
    <t>+1125312081</t>
  </si>
  <si>
    <t>9bAloZ</t>
  </si>
  <si>
    <t>mark.nelson22@hotmail.com</t>
  </si>
  <si>
    <t>yD6rOu</t>
  </si>
  <si>
    <t>FcDAU1</t>
  </si>
  <si>
    <t>A4b1mp</t>
  </si>
  <si>
    <t>1yiUJX</t>
  </si>
  <si>
    <t>YadICs</t>
  </si>
  <si>
    <t>YnsLAu</t>
  </si>
  <si>
    <t>MT5jot</t>
  </si>
  <si>
    <t>QSYvBM</t>
  </si>
  <si>
    <t>HjDGa6</t>
  </si>
  <si>
    <t>w45Y4R</t>
  </si>
  <si>
    <t>+34514408107</t>
  </si>
  <si>
    <t>hUhMEp</t>
  </si>
  <si>
    <t>ronald.moore69@hotmail.com</t>
  </si>
  <si>
    <t>zjpASw</t>
  </si>
  <si>
    <t>GxPju5</t>
  </si>
  <si>
    <t>JiceW4</t>
  </si>
  <si>
    <t>A4KR1V</t>
  </si>
  <si>
    <t>bSPrfB</t>
  </si>
  <si>
    <t>aeImlz</t>
  </si>
  <si>
    <t>YtsvlG</t>
  </si>
  <si>
    <t>oGWrdX</t>
  </si>
  <si>
    <t>+380061948641</t>
  </si>
  <si>
    <t>jennifer.baker97@icloud.com</t>
  </si>
  <si>
    <t>wpg1Gt</t>
  </si>
  <si>
    <t>JZiTwi</t>
  </si>
  <si>
    <t>UTVQBH</t>
  </si>
  <si>
    <t>wwDAwq</t>
  </si>
  <si>
    <t>sUWtKI</t>
  </si>
  <si>
    <t>VfvfDu</t>
  </si>
  <si>
    <t>NlN25R</t>
  </si>
  <si>
    <t>BsiWkq</t>
  </si>
  <si>
    <t>P61oIf</t>
  </si>
  <si>
    <t>f6Q3dS</t>
  </si>
  <si>
    <t>FIUUR7</t>
  </si>
  <si>
    <t>+380643407326</t>
  </si>
  <si>
    <t>sandra.torres78@outlook.com</t>
  </si>
  <si>
    <t>enJMsN</t>
  </si>
  <si>
    <t>G6LvMu</t>
  </si>
  <si>
    <t>9Sqcvh</t>
  </si>
  <si>
    <t>90CwG7</t>
  </si>
  <si>
    <t>TQin7J</t>
  </si>
  <si>
    <t>f1MuNr</t>
  </si>
  <si>
    <t>sKL0VU</t>
  </si>
  <si>
    <t>6ygqv8</t>
  </si>
  <si>
    <t>Q2qYGB</t>
  </si>
  <si>
    <t>FNguE1</t>
  </si>
  <si>
    <t>ppd8ZV</t>
  </si>
  <si>
    <t>+34195759963</t>
  </si>
  <si>
    <t>timothy.perez50@zoho.com</t>
  </si>
  <si>
    <t>uiqKko</t>
  </si>
  <si>
    <t>NoyW2x</t>
  </si>
  <si>
    <t>d9w9MZ</t>
  </si>
  <si>
    <t>AZ2H20</t>
  </si>
  <si>
    <t>gYolsZ</t>
  </si>
  <si>
    <t>uxVATL</t>
  </si>
  <si>
    <t>09HuQ9</t>
  </si>
  <si>
    <t>i1ZJrp</t>
  </si>
  <si>
    <t>fpow9D</t>
  </si>
  <si>
    <t>yeBpE4</t>
  </si>
  <si>
    <t>+61239481068</t>
  </si>
  <si>
    <t>emily.davis80@gmail.com</t>
  </si>
  <si>
    <t>EwavS3</t>
  </si>
  <si>
    <t>uCK3Xq</t>
  </si>
  <si>
    <t>bEpGVv</t>
  </si>
  <si>
    <t>YMhFBd</t>
  </si>
  <si>
    <t>ZNXsd3</t>
  </si>
  <si>
    <t>oeTzCk</t>
  </si>
  <si>
    <t>WvyKGT</t>
  </si>
  <si>
    <t>ukLa4a</t>
  </si>
  <si>
    <t>a3HgOq</t>
  </si>
  <si>
    <t>+33727260162</t>
  </si>
  <si>
    <t>QzgTE0</t>
  </si>
  <si>
    <t>isabella.martin92@zoho.com</t>
  </si>
  <si>
    <t>EdRy29</t>
  </si>
  <si>
    <t>A5Xt0O</t>
  </si>
  <si>
    <t>3EL956</t>
  </si>
  <si>
    <t>3aGcQ6</t>
  </si>
  <si>
    <t>wYoIXK</t>
  </si>
  <si>
    <t>LwX8uD</t>
  </si>
  <si>
    <t>jpRmqv</t>
  </si>
  <si>
    <t>QUNdXo</t>
  </si>
  <si>
    <t>Twfxvk</t>
  </si>
  <si>
    <t>+44167727837</t>
  </si>
  <si>
    <t>deborah.campbell13@zoho.com</t>
  </si>
  <si>
    <t>gvqzap</t>
  </si>
  <si>
    <t>XYbEcc</t>
  </si>
  <si>
    <t>KEdHtH</t>
  </si>
  <si>
    <t>+81975149030</t>
  </si>
  <si>
    <t>jason.roberts30@hotmail.com</t>
  </si>
  <si>
    <t>rwhMrE</t>
  </si>
  <si>
    <t>CFngS7</t>
  </si>
  <si>
    <t>IeRm8o</t>
  </si>
  <si>
    <t>Gj389B</t>
  </si>
  <si>
    <t>57Vnjt</t>
  </si>
  <si>
    <t>SGa5QK</t>
  </si>
  <si>
    <t>+1005815098</t>
  </si>
  <si>
    <t>lucas.lopez31@gmail.com</t>
  </si>
  <si>
    <t>qMs4RS</t>
  </si>
  <si>
    <t>ntMIE3</t>
  </si>
  <si>
    <t>GVrriC</t>
  </si>
  <si>
    <t>3iteby</t>
  </si>
  <si>
    <t>yNvNly</t>
  </si>
  <si>
    <t>pJreJv</t>
  </si>
  <si>
    <t>gVuBpF</t>
  </si>
  <si>
    <t>9ssn1b</t>
  </si>
  <si>
    <t>jcRoEN</t>
  </si>
  <si>
    <t>AchUJl</t>
  </si>
  <si>
    <t>+33815842008</t>
  </si>
  <si>
    <t>valentina.miller60@yahoo.com</t>
  </si>
  <si>
    <t>mXHw7b</t>
  </si>
  <si>
    <t>8wmBdo</t>
  </si>
  <si>
    <t>FY3iQj</t>
  </si>
  <si>
    <t>7pTNh1</t>
  </si>
  <si>
    <t>QzLKHW</t>
  </si>
  <si>
    <t>WFgF6c</t>
  </si>
  <si>
    <t>yDr40v</t>
  </si>
  <si>
    <t>IZdzpX</t>
  </si>
  <si>
    <t>+380045339178</t>
  </si>
  <si>
    <t>melissa.anderson56@icloud.com</t>
  </si>
  <si>
    <t>fDT7eN</t>
  </si>
  <si>
    <t>F0T5hi</t>
  </si>
  <si>
    <t>6ncXXR</t>
  </si>
  <si>
    <t>qAOV3i</t>
  </si>
  <si>
    <t>0TLEFF</t>
  </si>
  <si>
    <t>a0XF2M</t>
  </si>
  <si>
    <t>CcHovr</t>
  </si>
  <si>
    <t>6a8nHF</t>
  </si>
  <si>
    <t>Y6s3of</t>
  </si>
  <si>
    <t>+33932622129</t>
  </si>
  <si>
    <t>alejandro.jones61@gmail.com</t>
  </si>
  <si>
    <t>wIptvR</t>
  </si>
  <si>
    <t>4V9YCV</t>
  </si>
  <si>
    <t>V5V6mL</t>
  </si>
  <si>
    <t>isLWfP</t>
  </si>
  <si>
    <t>cXsxjG</t>
  </si>
  <si>
    <t>Oc8QyU</t>
  </si>
  <si>
    <t>yjJyh5</t>
  </si>
  <si>
    <t>Eq9ItR</t>
  </si>
  <si>
    <t>3LSFZH</t>
  </si>
  <si>
    <t>+1012700066</t>
  </si>
  <si>
    <t>karen.lopez13@proton.me</t>
  </si>
  <si>
    <t>5BzgGJ</t>
  </si>
  <si>
    <t>2lSdXn</t>
  </si>
  <si>
    <t>kysRoO</t>
  </si>
  <si>
    <t>uPfBWx</t>
  </si>
  <si>
    <t>KomxWS</t>
  </si>
  <si>
    <t>NUzSVU</t>
  </si>
  <si>
    <t>KdQi8G</t>
  </si>
  <si>
    <t>+49996907021</t>
  </si>
  <si>
    <t>john.hernandez38@zoho.com</t>
  </si>
  <si>
    <t>tCdZe1</t>
  </si>
  <si>
    <t>alX8UK</t>
  </si>
  <si>
    <t>aJSjTV</t>
  </si>
  <si>
    <t>MrUPim</t>
  </si>
  <si>
    <t>614JTE</t>
  </si>
  <si>
    <t>6QWoIt</t>
  </si>
  <si>
    <t>VVRGc6</t>
  </si>
  <si>
    <t>SO2dG6</t>
  </si>
  <si>
    <t>q7uJW2</t>
  </si>
  <si>
    <t>4b5Hvf</t>
  </si>
  <si>
    <t>+44921553648</t>
  </si>
  <si>
    <t>noah.carter82@proton.me</t>
  </si>
  <si>
    <t>33f5Lf</t>
  </si>
  <si>
    <t>xuIKSW</t>
  </si>
  <si>
    <t>tiD8u9</t>
  </si>
  <si>
    <t>wh8MGT</t>
  </si>
  <si>
    <t>rp0QsU</t>
  </si>
  <si>
    <t>M38SvD</t>
  </si>
  <si>
    <t>TEYpFG</t>
  </si>
  <si>
    <t>uxVc1z</t>
  </si>
  <si>
    <t>QImCxN</t>
  </si>
  <si>
    <t>2Ys16z</t>
  </si>
  <si>
    <t>1VlXSg</t>
  </si>
  <si>
    <t>+33173385115</t>
  </si>
  <si>
    <t>7MzkCW</t>
  </si>
  <si>
    <t>brian.nelson59@gmail.com</t>
  </si>
  <si>
    <t>Oq7KMz</t>
  </si>
  <si>
    <t>HDBTq0</t>
  </si>
  <si>
    <t>qL8tnb</t>
  </si>
  <si>
    <t>v9rIpC</t>
  </si>
  <si>
    <t>lK7VWn</t>
  </si>
  <si>
    <t>tSpIcm</t>
  </si>
  <si>
    <t>7jLPEx</t>
  </si>
  <si>
    <t>lIXhhm</t>
  </si>
  <si>
    <t>NYuwah</t>
  </si>
  <si>
    <t>KHN4Ay</t>
  </si>
  <si>
    <t>+44096173258</t>
  </si>
  <si>
    <t>andrew.nelson44@proton.me</t>
  </si>
  <si>
    <t>fZVB3u</t>
  </si>
  <si>
    <t>+1540777979</t>
  </si>
  <si>
    <t>ashley.baker64@icloud.com</t>
  </si>
  <si>
    <t>AKDMcE</t>
  </si>
  <si>
    <t>pV02WT</t>
  </si>
  <si>
    <t>5Gcifl</t>
  </si>
  <si>
    <t>dcRePC</t>
  </si>
  <si>
    <t>XtwyNU</t>
  </si>
  <si>
    <t>RZNRfF</t>
  </si>
  <si>
    <t>+55696895614</t>
  </si>
  <si>
    <t>michelle.walker47@yahoo.com</t>
  </si>
  <si>
    <t>iJZBbn</t>
  </si>
  <si>
    <t>LXM8zT</t>
  </si>
  <si>
    <t>XacrKd</t>
  </si>
  <si>
    <t>pXxDVB</t>
  </si>
  <si>
    <t>b5QAei</t>
  </si>
  <si>
    <t>+380053119358</t>
  </si>
  <si>
    <t>karen.lee24@zoho.com</t>
  </si>
  <si>
    <t>jVom3t</t>
  </si>
  <si>
    <t>9USWZB</t>
  </si>
  <si>
    <t>5xofA9</t>
  </si>
  <si>
    <t>xbZVNc</t>
  </si>
  <si>
    <t>quuPD6</t>
  </si>
  <si>
    <t>pxbNyA</t>
  </si>
  <si>
    <t>+61280734342</t>
  </si>
  <si>
    <t>gJSoFc</t>
  </si>
  <si>
    <t>william.campbell18@icloud.com</t>
  </si>
  <si>
    <t>v62AFR</t>
  </si>
  <si>
    <t>zARkSS</t>
  </si>
  <si>
    <t>VC8BpV</t>
  </si>
  <si>
    <t>hza07C</t>
  </si>
  <si>
    <t>PPjrYU</t>
  </si>
  <si>
    <t>5j7uNL</t>
  </si>
  <si>
    <t>knyuIR</t>
  </si>
  <si>
    <t>+81131633543</t>
  </si>
  <si>
    <t>david.nguyen25@icloud.com</t>
  </si>
  <si>
    <t>9oxGKy</t>
  </si>
  <si>
    <t>KKpCc1</t>
  </si>
  <si>
    <t>UrUZJT</t>
  </si>
  <si>
    <t>WWOwC4</t>
  </si>
  <si>
    <t>sm84eP</t>
  </si>
  <si>
    <t>e8cXE9</t>
  </si>
  <si>
    <t>+1102313894</t>
  </si>
  <si>
    <t>joseph.ramirez92@zoho.com</t>
  </si>
  <si>
    <t>EJSJ2h</t>
  </si>
  <si>
    <t>WsKugm</t>
  </si>
  <si>
    <t>TFpFp0</t>
  </si>
  <si>
    <t>Y5d5wO</t>
  </si>
  <si>
    <t>oYBUzo</t>
  </si>
  <si>
    <t>OQWQa8</t>
  </si>
  <si>
    <t>+1981412094</t>
  </si>
  <si>
    <t>jessica.garcia69@gmail.com</t>
  </si>
  <si>
    <t>vAOBZP</t>
  </si>
  <si>
    <t>xzUS50</t>
  </si>
  <si>
    <t>x8NCsQ</t>
  </si>
  <si>
    <t>V7Vbeq</t>
  </si>
  <si>
    <t>c8uRGZ</t>
  </si>
  <si>
    <t>kllMVq</t>
  </si>
  <si>
    <t>+34699401899</t>
  </si>
  <si>
    <t>david.carter11@hotmail.com</t>
  </si>
  <si>
    <t>GoFVcM</t>
  </si>
  <si>
    <t>NS80TK</t>
  </si>
  <si>
    <t>QAKXqE</t>
  </si>
  <si>
    <t>abY8uF</t>
  </si>
  <si>
    <t>8tbcZv</t>
  </si>
  <si>
    <t>xSrEFw</t>
  </si>
  <si>
    <t>+380757649058</t>
  </si>
  <si>
    <t>isabella.king51@proton.me</t>
  </si>
  <si>
    <t>wGT3Et</t>
  </si>
  <si>
    <t>GQIB0q</t>
  </si>
  <si>
    <t>rbCIVV</t>
  </si>
  <si>
    <t>jea4EU</t>
  </si>
  <si>
    <t>DkPcNr</t>
  </si>
  <si>
    <t>JiXN6N</t>
  </si>
  <si>
    <t>+33618116832</t>
  </si>
  <si>
    <t>nancy.walker38@zoho.com</t>
  </si>
  <si>
    <t>R2lZ3I</t>
  </si>
  <si>
    <t>WvMuZ5</t>
  </si>
  <si>
    <t>gtblrb</t>
  </si>
  <si>
    <t>bSdTjz</t>
  </si>
  <si>
    <t>HhYzAu</t>
  </si>
  <si>
    <t>kTyxqA</t>
  </si>
  <si>
    <t>+1671951386</t>
  </si>
  <si>
    <t>donald.smith75@icloud.com</t>
  </si>
  <si>
    <t>JqUXlE</t>
  </si>
  <si>
    <t>nKP11p</t>
  </si>
  <si>
    <t>r8bYPX</t>
  </si>
  <si>
    <t>oVHFDb</t>
  </si>
  <si>
    <t>sPDT3z</t>
  </si>
  <si>
    <t>t0Qrjr</t>
  </si>
  <si>
    <t>+49464428269</t>
  </si>
  <si>
    <t>william.garcia24@zoho.com</t>
  </si>
  <si>
    <t>1aY3hV</t>
  </si>
  <si>
    <t>WTIAEd</t>
  </si>
  <si>
    <t>ZwMaRK</t>
  </si>
  <si>
    <t>QdyTb6</t>
  </si>
  <si>
    <t>0scDU7</t>
  </si>
  <si>
    <t>dpYT2D</t>
  </si>
  <si>
    <t>TRgted</t>
  </si>
  <si>
    <t>+44551771078</t>
  </si>
  <si>
    <t>charles.green94@icloud.com</t>
  </si>
  <si>
    <t>8xlB3H</t>
  </si>
  <si>
    <t>VCwpxo</t>
  </si>
  <si>
    <t>+33312551134</t>
  </si>
  <si>
    <t>michelle.rodriguez11@gmail.com</t>
  </si>
  <si>
    <t>vNfC1J</t>
  </si>
  <si>
    <t>3mGwzE</t>
  </si>
  <si>
    <t>HnHPEW</t>
  </si>
  <si>
    <t>MLAJxN</t>
  </si>
  <si>
    <t>AlXvpE</t>
  </si>
  <si>
    <t>snTJns</t>
  </si>
  <si>
    <t>+1349111121</t>
  </si>
  <si>
    <t>matthew.sanchez86@proton.me</t>
  </si>
  <si>
    <t>cmwPOX</t>
  </si>
  <si>
    <t>ysbjFq</t>
  </si>
  <si>
    <t>CLdSsb</t>
  </si>
  <si>
    <t>SRUpT6</t>
  </si>
  <si>
    <t>t6JUA6</t>
  </si>
  <si>
    <t>efrZ4v</t>
  </si>
  <si>
    <t>t3drwd</t>
  </si>
  <si>
    <t>+49876541523</t>
  </si>
  <si>
    <t>alexander.gonzalez62@outlook.com</t>
  </si>
  <si>
    <t>3ggSK5</t>
  </si>
  <si>
    <t>F67rcW</t>
  </si>
  <si>
    <t>TMRYzJ</t>
  </si>
  <si>
    <t>NfezsS</t>
  </si>
  <si>
    <t>J5SCpY</t>
  </si>
  <si>
    <t>YT0a7A</t>
  </si>
  <si>
    <t>eAJlfl</t>
  </si>
  <si>
    <t>+61633893025</t>
  </si>
  <si>
    <t>lucas.williams39@yahoo.com</t>
  </si>
  <si>
    <t>iRa9bl</t>
  </si>
  <si>
    <t>Rh4nKz</t>
  </si>
  <si>
    <t>yz4OFb</t>
  </si>
  <si>
    <t>KMM1s0</t>
  </si>
  <si>
    <t>3gDmQV</t>
  </si>
  <si>
    <t>V0fPvM</t>
  </si>
  <si>
    <t>5FeELY</t>
  </si>
  <si>
    <t>+44118371920</t>
  </si>
  <si>
    <t>steven.walker82@zoho.com</t>
  </si>
  <si>
    <t>37NRxq</t>
  </si>
  <si>
    <t>yEfcoC</t>
  </si>
  <si>
    <t>HmN9BT</t>
  </si>
  <si>
    <t>MCytk0</t>
  </si>
  <si>
    <t>5pa1VF</t>
  </si>
  <si>
    <t>4zCxjd</t>
  </si>
  <si>
    <t>+380197693121</t>
  </si>
  <si>
    <t>david.martinez61@proton.me</t>
  </si>
  <si>
    <t>P054si</t>
  </si>
  <si>
    <t>aDZFnu</t>
  </si>
  <si>
    <t>2Uo3lb</t>
  </si>
  <si>
    <t>5xLtpB</t>
  </si>
  <si>
    <t>VVrAsM</t>
  </si>
  <si>
    <t>GvxaMP</t>
  </si>
  <si>
    <t>rhEw3Q</t>
  </si>
  <si>
    <t>rpy2yr</t>
  </si>
  <si>
    <t>P5V5mM</t>
  </si>
  <si>
    <t>8wVf4f</t>
  </si>
  <si>
    <t>+1360368251</t>
  </si>
  <si>
    <t>ryan.walker37@zoho.com</t>
  </si>
  <si>
    <t>AZH1XO</t>
  </si>
  <si>
    <t>LehgHe</t>
  </si>
  <si>
    <t>f0Qhy4</t>
  </si>
  <si>
    <t>6YPhNU</t>
  </si>
  <si>
    <t>8zgv6s</t>
  </si>
  <si>
    <t>orWT8i</t>
  </si>
  <si>
    <t>NsWtCB</t>
  </si>
  <si>
    <t>+49956169765</t>
  </si>
  <si>
    <t>michael.lewis28@hotmail.com</t>
  </si>
  <si>
    <t>9RZokY</t>
  </si>
  <si>
    <t>f2Td6P</t>
  </si>
  <si>
    <t>Ivm9ws</t>
  </si>
  <si>
    <t>doXZ6k</t>
  </si>
  <si>
    <t>w57Ip2</t>
  </si>
  <si>
    <t>jWVRSG</t>
  </si>
  <si>
    <t>hzyEcG</t>
  </si>
  <si>
    <t>+1463968463</t>
  </si>
  <si>
    <t>william.adams28@gmail.com</t>
  </si>
  <si>
    <t>W1VJNx</t>
  </si>
  <si>
    <t>OAiFma</t>
  </si>
  <si>
    <t>VlokId</t>
  </si>
  <si>
    <t>VoGLJe</t>
  </si>
  <si>
    <t>L9DnQs</t>
  </si>
  <si>
    <t>avnKUi</t>
  </si>
  <si>
    <t>5TGWi2</t>
  </si>
  <si>
    <t>+33811472620</t>
  </si>
  <si>
    <t>robert.ramirez81@zoho.com</t>
  </si>
  <si>
    <t>nJdXDH</t>
  </si>
  <si>
    <t>0vzAa9</t>
  </si>
  <si>
    <t>L2Cpw5</t>
  </si>
  <si>
    <t>zp2o0s</t>
  </si>
  <si>
    <t>QnHNAX</t>
  </si>
  <si>
    <t>aMThNa</t>
  </si>
  <si>
    <t>FusUAt</t>
  </si>
  <si>
    <t>+49278123785</t>
  </si>
  <si>
    <t>joshua.torres68@gmail.com</t>
  </si>
  <si>
    <t>LzhJcj</t>
  </si>
  <si>
    <t>wD1y5K</t>
  </si>
  <si>
    <t>ymF2ys</t>
  </si>
  <si>
    <t>9rPzzj</t>
  </si>
  <si>
    <t>bq7TeG</t>
  </si>
  <si>
    <t>64zoTi</t>
  </si>
  <si>
    <t>NhXf5w</t>
  </si>
  <si>
    <t>+55151862460</t>
  </si>
  <si>
    <t>carol.robinson97@yahoo.com</t>
  </si>
  <si>
    <t>9O4lHO</t>
  </si>
  <si>
    <t>uWrFSo</t>
  </si>
  <si>
    <t>pvMJze</t>
  </si>
  <si>
    <t>uRnLhR</t>
  </si>
  <si>
    <t>Mf566X</t>
  </si>
  <si>
    <t>Xujux6</t>
  </si>
  <si>
    <t>+33022866302</t>
  </si>
  <si>
    <t>isabella.brown92@zoho.com</t>
  </si>
  <si>
    <t>0CP091</t>
  </si>
  <si>
    <t>wXaHCP</t>
  </si>
  <si>
    <t>yPwYwJ</t>
  </si>
  <si>
    <t>4W017x</t>
  </si>
  <si>
    <t>flZd3G</t>
  </si>
  <si>
    <t>D8gzJi</t>
  </si>
  <si>
    <t>8PhC94</t>
  </si>
  <si>
    <t>+81082929770</t>
  </si>
  <si>
    <t>qapBNh</t>
  </si>
  <si>
    <t>robert.flores84@yahoo.com</t>
  </si>
  <si>
    <t>AdkD3z</t>
  </si>
  <si>
    <t>rSX0pV</t>
  </si>
  <si>
    <t>7ePFQ7</t>
  </si>
  <si>
    <t>VYmtzR</t>
  </si>
  <si>
    <t>OqY4d9</t>
  </si>
  <si>
    <t>PmY3wz</t>
  </si>
  <si>
    <t>+33023239720</t>
  </si>
  <si>
    <t>ethan.king80@icloud.com</t>
  </si>
  <si>
    <t>m31nhN</t>
  </si>
  <si>
    <t>1Ag7lb</t>
  </si>
  <si>
    <t>O7U8mS</t>
  </si>
  <si>
    <t>lNVUe9</t>
  </si>
  <si>
    <t>BpF6o2</t>
  </si>
  <si>
    <t>773x5m</t>
  </si>
  <si>
    <t>+1596160428</t>
  </si>
  <si>
    <t>zLdVSq</t>
  </si>
  <si>
    <t>alejandro.anderson77@hotmail.com</t>
  </si>
  <si>
    <t>FaOPsX</t>
  </si>
  <si>
    <t>z8N4Pa</t>
  </si>
  <si>
    <t>9ovZXF</t>
  </si>
  <si>
    <t>CfCN3C</t>
  </si>
  <si>
    <t>4VqSir</t>
  </si>
  <si>
    <t>ImtLqP</t>
  </si>
  <si>
    <t>tZlPMp</t>
  </si>
  <si>
    <t>W7zE9j</t>
  </si>
  <si>
    <t>+49706993652</t>
  </si>
  <si>
    <t>camila.lee72@hotmail.com</t>
  </si>
  <si>
    <t>bNiCdx</t>
  </si>
  <si>
    <t>zsFH49</t>
  </si>
  <si>
    <t>zK9dBM</t>
  </si>
  <si>
    <t>ysV32f</t>
  </si>
  <si>
    <t>sUkiH8</t>
  </si>
  <si>
    <t>XdJmce</t>
  </si>
  <si>
    <t>+380564088211</t>
  </si>
  <si>
    <t>z350gA</t>
  </si>
  <si>
    <t>matthew.scott72@gmail.com</t>
  </si>
  <si>
    <t>wwln6E</t>
  </si>
  <si>
    <t>i8jMFT</t>
  </si>
  <si>
    <t>4KHJ9j</t>
  </si>
  <si>
    <t>95W6HD</t>
  </si>
  <si>
    <t>xqis9V</t>
  </si>
  <si>
    <t>C1HAVx</t>
  </si>
  <si>
    <t>PqLiZg</t>
  </si>
  <si>
    <t>+44948615155</t>
  </si>
  <si>
    <t>ava.harris38@proton.me</t>
  </si>
  <si>
    <t>0CZKHQ</t>
  </si>
  <si>
    <t>UJxe6M</t>
  </si>
  <si>
    <t>gOCMqs</t>
  </si>
  <si>
    <t>RkyAqf</t>
  </si>
  <si>
    <t>0mNoyc</t>
  </si>
  <si>
    <t>zF7XNs</t>
  </si>
  <si>
    <t>n1lGiV</t>
  </si>
  <si>
    <t>xU5iaX</t>
  </si>
  <si>
    <t>+1322382920</t>
  </si>
  <si>
    <t>emily.green63@proton.me</t>
  </si>
  <si>
    <t>iOPJf5</t>
  </si>
  <si>
    <t>XoZCw3</t>
  </si>
  <si>
    <t>IkUJjY</t>
  </si>
  <si>
    <t>Yi6bGO</t>
  </si>
  <si>
    <t>4sff09</t>
  </si>
  <si>
    <t>mleEsi</t>
  </si>
  <si>
    <t>+55058448521</t>
  </si>
  <si>
    <t>patricia.gonzalez30@gmail.com</t>
  </si>
  <si>
    <t>hWq2Vb</t>
  </si>
  <si>
    <t>XWMbmf</t>
  </si>
  <si>
    <t>KUR2SA</t>
  </si>
  <si>
    <t>CbbXDx</t>
  </si>
  <si>
    <t>9yxCRC</t>
  </si>
  <si>
    <t>NUaELQ</t>
  </si>
  <si>
    <t>jmaRvo</t>
  </si>
  <si>
    <t>+49113161516</t>
  </si>
  <si>
    <t>valentina.flores37@proton.me</t>
  </si>
  <si>
    <t>amP2my</t>
  </si>
  <si>
    <t>4bLYFW</t>
  </si>
  <si>
    <t>8Grgmo</t>
  </si>
  <si>
    <t>fsxXr4</t>
  </si>
  <si>
    <t>Kum0lc</t>
  </si>
  <si>
    <t>0OI0Zt</t>
  </si>
  <si>
    <t>ndTyBK</t>
  </si>
  <si>
    <t>+55940293036</t>
  </si>
  <si>
    <t>karen.rivera93@zoho.com</t>
  </si>
  <si>
    <t>IDzo8V</t>
  </si>
  <si>
    <t>Icd9vo</t>
  </si>
  <si>
    <t>z0xKL5</t>
  </si>
  <si>
    <t>qpQ1vS</t>
  </si>
  <si>
    <t>Gqc0tL</t>
  </si>
  <si>
    <t>E1RlvF</t>
  </si>
  <si>
    <t>+34867776583</t>
  </si>
  <si>
    <t>olivia.hall33@zoho.com</t>
  </si>
  <si>
    <t>ZjQ0kW</t>
  </si>
  <si>
    <t>o3ziJm</t>
  </si>
  <si>
    <t>GDkn9A</t>
  </si>
  <si>
    <t>KxDiFH</t>
  </si>
  <si>
    <t>aCeelR</t>
  </si>
  <si>
    <t>OYXKL7</t>
  </si>
  <si>
    <t>jev24q</t>
  </si>
  <si>
    <t>+1639078137</t>
  </si>
  <si>
    <t>laura.taylor72@gmail.com</t>
  </si>
  <si>
    <t>eRzcg9</t>
  </si>
  <si>
    <t>hxWR6v</t>
  </si>
  <si>
    <t>FXNfR2</t>
  </si>
  <si>
    <t>75rtlG</t>
  </si>
  <si>
    <t>aDqG89</t>
  </si>
  <si>
    <t>ULmFSG</t>
  </si>
  <si>
    <t>RWExy4</t>
  </si>
  <si>
    <t>UnCbVi</t>
  </si>
  <si>
    <t>+33240564468</t>
  </si>
  <si>
    <t>brian.mitchell80@zoho.com</t>
  </si>
  <si>
    <t>jdfMJW</t>
  </si>
  <si>
    <t>sTvK62</t>
  </si>
  <si>
    <t>7M9vNI</t>
  </si>
  <si>
    <t>PF9W8C</t>
  </si>
  <si>
    <t>bL2UnP</t>
  </si>
  <si>
    <t>zIJz0K</t>
  </si>
  <si>
    <t>LK5Dvy</t>
  </si>
  <si>
    <t>+49622423278</t>
  </si>
  <si>
    <t>ethan.king90@zoho.com</t>
  </si>
  <si>
    <t>Trgfrz</t>
  </si>
  <si>
    <t>al51Hz</t>
  </si>
  <si>
    <t>W9Ob1y</t>
  </si>
  <si>
    <t>qrodJ0</t>
  </si>
  <si>
    <t>rtfA8J</t>
  </si>
  <si>
    <t>hbCkdA</t>
  </si>
  <si>
    <t>FPyuPj</t>
  </si>
  <si>
    <t>KmJZda</t>
  </si>
  <si>
    <t>+44595382978</t>
  </si>
  <si>
    <t>alexander.williams43@icloud.com</t>
  </si>
  <si>
    <t>j7DuBm</t>
  </si>
  <si>
    <t>ojweDw</t>
  </si>
  <si>
    <t>ITfVHH</t>
  </si>
  <si>
    <t>D4XDOP</t>
  </si>
  <si>
    <t>qWA5Dw</t>
  </si>
  <si>
    <t>GxmkyB</t>
  </si>
  <si>
    <t>gMeqGb</t>
  </si>
  <si>
    <t>+33318676030</t>
  </si>
  <si>
    <t>lisa.brown16@icloud.com</t>
  </si>
  <si>
    <t>j20GEw</t>
  </si>
  <si>
    <t>pYtbCL</t>
  </si>
  <si>
    <t>ENcr8e</t>
  </si>
  <si>
    <t>7UxV7w</t>
  </si>
  <si>
    <t>aVNZDE</t>
  </si>
  <si>
    <t>5MJDB0</t>
  </si>
  <si>
    <t>3w3951</t>
  </si>
  <si>
    <t>+380479711556</t>
  </si>
  <si>
    <t>lucas.king89@proton.me</t>
  </si>
  <si>
    <t>39Q4Vi</t>
  </si>
  <si>
    <t>4hIbCY</t>
  </si>
  <si>
    <t>Jb8y3m</t>
  </si>
  <si>
    <t>Idrim2</t>
  </si>
  <si>
    <t>qGc7By</t>
  </si>
  <si>
    <t>U4arG5</t>
  </si>
  <si>
    <t>71OQqz</t>
  </si>
  <si>
    <t>+1718047149</t>
  </si>
  <si>
    <t>matthew.perez13@gmail.com</t>
  </si>
  <si>
    <t>BhGJO8</t>
  </si>
  <si>
    <t>lHpGVa</t>
  </si>
  <si>
    <t>13LSwC</t>
  </si>
  <si>
    <t>CVmfiQ</t>
  </si>
  <si>
    <t>0BzVpY</t>
  </si>
  <si>
    <t>dD86IY</t>
  </si>
  <si>
    <t>PqcUDO</t>
  </si>
  <si>
    <t>+49027602587</t>
  </si>
  <si>
    <t>laura.johnson32@icloud.com</t>
  </si>
  <si>
    <t>ym29k2</t>
  </si>
  <si>
    <t>fMg2e5</t>
  </si>
  <si>
    <t>hPFJ5h</t>
  </si>
  <si>
    <t>eNmmga</t>
  </si>
  <si>
    <t>xmEezG</t>
  </si>
  <si>
    <t>HOejTr</t>
  </si>
  <si>
    <t>+33650056046</t>
  </si>
  <si>
    <t>fZ4K7T</t>
  </si>
  <si>
    <t>HN4Cfa</t>
  </si>
  <si>
    <t>gPKwoI</t>
  </si>
  <si>
    <t>p6gZwk</t>
  </si>
  <si>
    <t>U1S8Lv</t>
  </si>
  <si>
    <t>OtUbbx</t>
  </si>
  <si>
    <t>dQMhZg</t>
  </si>
  <si>
    <t>CudhC0</t>
  </si>
  <si>
    <t>w3Pbhu</t>
  </si>
  <si>
    <t>george.robinson11@proton.me</t>
  </si>
  <si>
    <t>lBIzbv</t>
  </si>
  <si>
    <t>2pHd9P</t>
  </si>
  <si>
    <t>2Vzc1Z</t>
  </si>
  <si>
    <t>DSkgQO</t>
  </si>
  <si>
    <t>a8VUOk</t>
  </si>
  <si>
    <t>fhg7Ml</t>
  </si>
  <si>
    <t>fi2h7w</t>
  </si>
  <si>
    <t>4vTYYo</t>
  </si>
  <si>
    <t>+380242520708</t>
  </si>
  <si>
    <t>joseph.martinez46@gmail.com</t>
  </si>
  <si>
    <t>s9BvYB</t>
  </si>
  <si>
    <t>N0Qoj2</t>
  </si>
  <si>
    <t>xbEJEY</t>
  </si>
  <si>
    <t>Ol4yoc</t>
  </si>
  <si>
    <t>ALwZPT</t>
  </si>
  <si>
    <t>5yHhTC</t>
  </si>
  <si>
    <t>ZRL9Oa</t>
  </si>
  <si>
    <t>+1030414955</t>
  </si>
  <si>
    <t>4vOEi8</t>
  </si>
  <si>
    <t>ava.brown62@icloud.com</t>
  </si>
  <si>
    <t>krPQdk</t>
  </si>
  <si>
    <t>dCta3w</t>
  </si>
  <si>
    <t>l2yfng</t>
  </si>
  <si>
    <t>jofuEi</t>
  </si>
  <si>
    <t>EtulJV</t>
  </si>
  <si>
    <t>qCQpL7</t>
  </si>
  <si>
    <t>W8vbP3</t>
  </si>
  <si>
    <t>+1671743257</t>
  </si>
  <si>
    <t>nancy.sanchez61@icloud.com</t>
  </si>
  <si>
    <t>LRc3uo</t>
  </si>
  <si>
    <t>3gCK2Q</t>
  </si>
  <si>
    <t>UgSOlJ</t>
  </si>
  <si>
    <t>HMHXp8</t>
  </si>
  <si>
    <t>P01TIn</t>
  </si>
  <si>
    <t>rzhWns</t>
  </si>
  <si>
    <t>gD98IB</t>
  </si>
  <si>
    <t>+1801635722</t>
  </si>
  <si>
    <t>z5ZKVB</t>
  </si>
  <si>
    <t>ronald.hill53@gmail.com</t>
  </si>
  <si>
    <t>bRwwHE</t>
  </si>
  <si>
    <t>eiMaMC</t>
  </si>
  <si>
    <t>440u8U</t>
  </si>
  <si>
    <t>xmw4zi</t>
  </si>
  <si>
    <t>XmZ80t</t>
  </si>
  <si>
    <t>o4iCpp</t>
  </si>
  <si>
    <t>+1832824804</t>
  </si>
  <si>
    <t>WRrj2b</t>
  </si>
  <si>
    <t>jennifer.williams93@zoho.com</t>
  </si>
  <si>
    <t>hY0qu5</t>
  </si>
  <si>
    <t>jBHygQ</t>
  </si>
  <si>
    <t>4bEpfx</t>
  </si>
  <si>
    <t>dHFJju</t>
  </si>
  <si>
    <t>UJkJdl</t>
  </si>
  <si>
    <t>Y7fVxV</t>
  </si>
  <si>
    <t>tyEOfH</t>
  </si>
  <si>
    <t>+81209102394</t>
  </si>
  <si>
    <t>ashley.ramirez94@gmail.com</t>
  </si>
  <si>
    <t>XyVtnQ</t>
  </si>
  <si>
    <t>5EeC3M</t>
  </si>
  <si>
    <t>rTkmVo</t>
  </si>
  <si>
    <t>4zo8fn</t>
  </si>
  <si>
    <t>N4b9L1</t>
  </si>
  <si>
    <t>sBrz8T</t>
  </si>
  <si>
    <t>c36LLp</t>
  </si>
  <si>
    <t>+380395070779</t>
  </si>
  <si>
    <t>margaret.johnson52@proton.me</t>
  </si>
  <si>
    <t>TbCHVS</t>
  </si>
  <si>
    <t>9sdP3V</t>
  </si>
  <si>
    <t>RBsQYX</t>
  </si>
  <si>
    <t>FGKZdn</t>
  </si>
  <si>
    <t>HjtLu8</t>
  </si>
  <si>
    <t>wUv3JW</t>
  </si>
  <si>
    <t>+34532379133</t>
  </si>
  <si>
    <t>jason.garcia79@proton.me</t>
  </si>
  <si>
    <t>ZqHkOw</t>
  </si>
  <si>
    <t>o5iL0g</t>
  </si>
  <si>
    <t>uvFB9Z</t>
  </si>
  <si>
    <t>B93Pqu</t>
  </si>
  <si>
    <t>VrgrWQ</t>
  </si>
  <si>
    <t>Xv8h2o</t>
  </si>
  <si>
    <t>+1339621541</t>
  </si>
  <si>
    <t>charles.king41@proton.me</t>
  </si>
  <si>
    <t>MdeNMq</t>
  </si>
  <si>
    <t>YVPs3j</t>
  </si>
  <si>
    <t>q9Ew6A</t>
  </si>
  <si>
    <t>SFZvTp</t>
  </si>
  <si>
    <t>HcDME9</t>
  </si>
  <si>
    <t>z0rLkj</t>
  </si>
  <si>
    <t>HelT4N</t>
  </si>
  <si>
    <t>+1954665062</t>
  </si>
  <si>
    <t>carol.carter71@zoho.com</t>
  </si>
  <si>
    <t>EPyRgz</t>
  </si>
  <si>
    <t>kFVrMC</t>
  </si>
  <si>
    <t>ZWj9Yy</t>
  </si>
  <si>
    <t>DONMju</t>
  </si>
  <si>
    <t>0m7oE3</t>
  </si>
  <si>
    <t>cMg5NW</t>
  </si>
  <si>
    <t>rBebJh</t>
  </si>
  <si>
    <t>2dahhu</t>
  </si>
  <si>
    <t>+49297156109</t>
  </si>
  <si>
    <t>robert.thompson39@gmail.com</t>
  </si>
  <si>
    <t>LxpcuN</t>
  </si>
  <si>
    <t>QAhZeM</t>
  </si>
  <si>
    <t>grscAX</t>
  </si>
  <si>
    <t>R0OVSn</t>
  </si>
  <si>
    <t>pl4JzY</t>
  </si>
  <si>
    <t>5QHXw3</t>
  </si>
  <si>
    <t>ybBsml</t>
  </si>
  <si>
    <t>VhrLoA</t>
  </si>
  <si>
    <t>+380068486870</t>
  </si>
  <si>
    <t>michael.clark28@zoho.com</t>
  </si>
  <si>
    <t>3eB4Oo</t>
  </si>
  <si>
    <t>KQXWpY</t>
  </si>
  <si>
    <t>fm9vGL</t>
  </si>
  <si>
    <t>fLuxsy</t>
  </si>
  <si>
    <t>xlWuEQ</t>
  </si>
  <si>
    <t>nmM8ow</t>
  </si>
  <si>
    <t>8n7QNl</t>
  </si>
  <si>
    <t>lrACzm</t>
  </si>
  <si>
    <t>2ei5Xl</t>
  </si>
  <si>
    <t>u7Rl3v</t>
  </si>
  <si>
    <t>FPXQA5</t>
  </si>
  <si>
    <t>+1585859874</t>
  </si>
  <si>
    <t>camila.roberts74@gmail.com</t>
  </si>
  <si>
    <t>a4u937</t>
  </si>
  <si>
    <t>Me4ute</t>
  </si>
  <si>
    <t>a4sGxp</t>
  </si>
  <si>
    <t>3dJmD2</t>
  </si>
  <si>
    <t>wTNorJ</t>
  </si>
  <si>
    <t>6h2Fih</t>
  </si>
  <si>
    <t>KDUmJZ</t>
  </si>
  <si>
    <t>DU0mni</t>
  </si>
  <si>
    <t>ksRqEJ</t>
  </si>
  <si>
    <t>RFd3RM</t>
  </si>
  <si>
    <t>+81726183070</t>
  </si>
  <si>
    <t>anthony.white87@outlook.com</t>
  </si>
  <si>
    <t>vUTYtZ</t>
  </si>
  <si>
    <t>hjkNqq</t>
  </si>
  <si>
    <t>RyvRyj</t>
  </si>
  <si>
    <t>YQrR99</t>
  </si>
  <si>
    <t>K1xsRt</t>
  </si>
  <si>
    <t>cECM1W</t>
  </si>
  <si>
    <t>QTwOEW</t>
  </si>
  <si>
    <t>cwKtTz</t>
  </si>
  <si>
    <t>+33554168746</t>
  </si>
  <si>
    <t>stephanie.smith95@proton.me</t>
  </si>
  <si>
    <t>QejR4V</t>
  </si>
  <si>
    <t>LHzDA2</t>
  </si>
  <si>
    <t>LVpt6H</t>
  </si>
  <si>
    <t>OpXQOe</t>
  </si>
  <si>
    <t>rw3fPt</t>
  </si>
  <si>
    <t>koseFf</t>
  </si>
  <si>
    <t>IRjpat</t>
  </si>
  <si>
    <t>+1027991687</t>
  </si>
  <si>
    <t>betty.jackson94@outlook.com</t>
  </si>
  <si>
    <t>yHNFq2</t>
  </si>
  <si>
    <t>AOSBKY</t>
  </si>
  <si>
    <t>Qqzbzi</t>
  </si>
  <si>
    <t>x1DyIh</t>
  </si>
  <si>
    <t>KlKM07</t>
  </si>
  <si>
    <t>6oc81F</t>
  </si>
  <si>
    <t>GFZDz6</t>
  </si>
  <si>
    <t>+33761833310</t>
  </si>
  <si>
    <t>lisa.anderson10@icloud.com</t>
  </si>
  <si>
    <t>XGLnyH</t>
  </si>
  <si>
    <t>k4rsih</t>
  </si>
  <si>
    <t>TRnJB4</t>
  </si>
  <si>
    <t>S8sYZG</t>
  </si>
  <si>
    <t>74A2Om</t>
  </si>
  <si>
    <t>daeOj3</t>
  </si>
  <si>
    <t>kiTl14</t>
  </si>
  <si>
    <t>+34196235172</t>
  </si>
  <si>
    <t>mary.flores38@outlook.com</t>
  </si>
  <si>
    <t>97xjOT</t>
  </si>
  <si>
    <t>6edSNo</t>
  </si>
  <si>
    <t>cndyeJ</t>
  </si>
  <si>
    <t>eeJYjl</t>
  </si>
  <si>
    <t>8UCiY5</t>
  </si>
  <si>
    <t>NI1Ynh</t>
  </si>
  <si>
    <t>tr75Xz</t>
  </si>
  <si>
    <t>x2Raxi</t>
  </si>
  <si>
    <t>+55378860276</t>
  </si>
  <si>
    <t>cynthia.lopez93@hotmail.com</t>
  </si>
  <si>
    <t>DqruJu</t>
  </si>
  <si>
    <t>sISJ9G</t>
  </si>
  <si>
    <t>WOZ5b9</t>
  </si>
  <si>
    <t>VglHl4</t>
  </si>
  <si>
    <t>jlnyZC</t>
  </si>
  <si>
    <t>l4VKmU</t>
  </si>
  <si>
    <t>+380351562406</t>
  </si>
  <si>
    <t>gYXuOX</t>
  </si>
  <si>
    <t>mia.hernandez38@zoho.com</t>
  </si>
  <si>
    <t>uRWeay</t>
  </si>
  <si>
    <t>Dv1Ymu</t>
  </si>
  <si>
    <t>QxVrpF</t>
  </si>
  <si>
    <t>7TXOKN</t>
  </si>
  <si>
    <t>cTpffT</t>
  </si>
  <si>
    <t>litol2</t>
  </si>
  <si>
    <t>kqfZO1</t>
  </si>
  <si>
    <t>+61772325555</t>
  </si>
  <si>
    <t>james.miller64@hotmail.com</t>
  </si>
  <si>
    <t>TEEGPC</t>
  </si>
  <si>
    <t>PKvfn3</t>
  </si>
  <si>
    <t>yOSzlx</t>
  </si>
  <si>
    <t>6u03nZ</t>
  </si>
  <si>
    <t>UXHtOt</t>
  </si>
  <si>
    <t>uGj7nd</t>
  </si>
  <si>
    <t>3hOwMS</t>
  </si>
  <si>
    <t>w7S0eU</t>
  </si>
  <si>
    <t>QHqNgA</t>
  </si>
  <si>
    <t>+33998180019</t>
  </si>
  <si>
    <t>valentina.davis94@hotmail.com</t>
  </si>
  <si>
    <t>khdKZR</t>
  </si>
  <si>
    <t>YxKAJQ</t>
  </si>
  <si>
    <t>AuO64b</t>
  </si>
  <si>
    <t>uhzRAE</t>
  </si>
  <si>
    <t>mT91nA</t>
  </si>
  <si>
    <t>06d89U</t>
  </si>
  <si>
    <t>b589qU</t>
  </si>
  <si>
    <t>+61776278872</t>
  </si>
  <si>
    <t>paul.carter27@proton.me</t>
  </si>
  <si>
    <t>ON2iSn</t>
  </si>
  <si>
    <t>YUjoTw</t>
  </si>
  <si>
    <t>9uM37w</t>
  </si>
  <si>
    <t>7OkmoQ</t>
  </si>
  <si>
    <t>xFzx1u</t>
  </si>
  <si>
    <t>3UDqpN</t>
  </si>
  <si>
    <t>6aO0Tg</t>
  </si>
  <si>
    <t>+34928248680</t>
  </si>
  <si>
    <t>t6vbQH</t>
  </si>
  <si>
    <t>mary.flores81@hotmail.com</t>
  </si>
  <si>
    <t>RJChfT</t>
  </si>
  <si>
    <t>G5o2tl</t>
  </si>
  <si>
    <t>I05iYc</t>
  </si>
  <si>
    <t>FNdsys</t>
  </si>
  <si>
    <t>GEVJho</t>
  </si>
  <si>
    <t>zpRJ5w</t>
  </si>
  <si>
    <t>lmS415</t>
  </si>
  <si>
    <t>+49255139977</t>
  </si>
  <si>
    <t>emily.ramirez88@zoho.com</t>
  </si>
  <si>
    <t>S4ez5F</t>
  </si>
  <si>
    <t>FIWwa9</t>
  </si>
  <si>
    <t>1OrOwh</t>
  </si>
  <si>
    <t>j6RBVK</t>
  </si>
  <si>
    <t>DIBkuj</t>
  </si>
  <si>
    <t>pgaxT8</t>
  </si>
  <si>
    <t>C2j643</t>
  </si>
  <si>
    <t>+61539241618</t>
  </si>
  <si>
    <t>camila.adams55@gmail.com</t>
  </si>
  <si>
    <t>XUdUwT</t>
  </si>
  <si>
    <t>4WYtQZ</t>
  </si>
  <si>
    <t>mOeP7k</t>
  </si>
  <si>
    <t>GXiXjy</t>
  </si>
  <si>
    <t>Y57UUy</t>
  </si>
  <si>
    <t>vg33gh</t>
  </si>
  <si>
    <t>BQOMu9</t>
  </si>
  <si>
    <t>+61660304779</t>
  </si>
  <si>
    <t>nMwtVW</t>
  </si>
  <si>
    <t>richard.perez74@proton.me</t>
  </si>
  <si>
    <t>ikeNnl</t>
  </si>
  <si>
    <t>4VUntF</t>
  </si>
  <si>
    <t>aQOaD3</t>
  </si>
  <si>
    <t>aBKsoR</t>
  </si>
  <si>
    <t>NjaAlU</t>
  </si>
  <si>
    <t>lNXrIt</t>
  </si>
  <si>
    <t>oOX5ra</t>
  </si>
  <si>
    <t>x8F7HG</t>
  </si>
  <si>
    <t>Cii740</t>
  </si>
  <si>
    <t>+61882368577</t>
  </si>
  <si>
    <t>matthew.baker98@gmail.com</t>
  </si>
  <si>
    <t>DHPnpU</t>
  </si>
  <si>
    <t>QVhQx6</t>
  </si>
  <si>
    <t>iCXyy2</t>
  </si>
  <si>
    <t>sUKhQf</t>
  </si>
  <si>
    <t>zJ2vnG</t>
  </si>
  <si>
    <t>KSRHtW</t>
  </si>
  <si>
    <t>p751J5</t>
  </si>
  <si>
    <t>bgPHkO</t>
  </si>
  <si>
    <t>HVlnES</t>
  </si>
  <si>
    <t>+33002080130</t>
  </si>
  <si>
    <t>donna.nguyen79@zoho.com</t>
  </si>
  <si>
    <t>sF8JEN</t>
  </si>
  <si>
    <t>3rxUB0</t>
  </si>
  <si>
    <t>04xSZm</t>
  </si>
  <si>
    <t>OJ5jre</t>
  </si>
  <si>
    <t>SE0h2p</t>
  </si>
  <si>
    <t>SThQ7u</t>
  </si>
  <si>
    <t>lF7z69</t>
  </si>
  <si>
    <t>kjZ8Mj</t>
  </si>
  <si>
    <t>BE5LlE</t>
  </si>
  <si>
    <t>zRH0um</t>
  </si>
  <si>
    <t>+1983917684</t>
  </si>
  <si>
    <t>timothy.young23@hotmail.com</t>
  </si>
  <si>
    <t>jBkZV4</t>
  </si>
  <si>
    <t>zpsoLD</t>
  </si>
  <si>
    <t>3I2ceV</t>
  </si>
  <si>
    <t>ElJecj</t>
  </si>
  <si>
    <t>MqFLUS</t>
  </si>
  <si>
    <t>KsQvSt</t>
  </si>
  <si>
    <t>XTIFlH</t>
  </si>
  <si>
    <t>RCiXEr</t>
  </si>
  <si>
    <t>SMBPIY</t>
  </si>
  <si>
    <t>+33580315086</t>
  </si>
  <si>
    <t>nDJtmm</t>
  </si>
  <si>
    <t>mia.adams64@zoho.com</t>
  </si>
  <si>
    <t>t0Sstz</t>
  </si>
  <si>
    <t>zfRwAz</t>
  </si>
  <si>
    <t>n9JljW</t>
  </si>
  <si>
    <t>hePqOA</t>
  </si>
  <si>
    <t>X8FgLu</t>
  </si>
  <si>
    <t>AYaTvC</t>
  </si>
  <si>
    <t>c5t7KU</t>
  </si>
  <si>
    <t>Cfark7</t>
  </si>
  <si>
    <t>BJbWk8</t>
  </si>
  <si>
    <t>+33475693791</t>
  </si>
  <si>
    <t>melissa.rodriguez20@hotmail.com</t>
  </si>
  <si>
    <t>xrZzIc</t>
  </si>
  <si>
    <t>Rw1m2p</t>
  </si>
  <si>
    <t>yQFr6y</t>
  </si>
  <si>
    <t>EqftXb</t>
  </si>
  <si>
    <t>UHxRDi</t>
  </si>
  <si>
    <t>VpHBzD</t>
  </si>
  <si>
    <t>aW7H0Q</t>
  </si>
  <si>
    <t>mmMvjW</t>
  </si>
  <si>
    <t>+1134866654</t>
  </si>
  <si>
    <t>sandra.jackson67@hotmail.com</t>
  </si>
  <si>
    <t>AEQLjZ</t>
  </si>
  <si>
    <t>IX0ZJW</t>
  </si>
  <si>
    <t>sAFehc</t>
  </si>
  <si>
    <t>JpfeWh</t>
  </si>
  <si>
    <t>FWeyVE</t>
  </si>
  <si>
    <t>fS2YOV</t>
  </si>
  <si>
    <t>MUQh6J</t>
  </si>
  <si>
    <t>ezpIB8</t>
  </si>
  <si>
    <t>+380594927486</t>
  </si>
  <si>
    <t>michael.robinson44@proton.me</t>
  </si>
  <si>
    <t>iRNO49</t>
  </si>
  <si>
    <t>mhsC6d</t>
  </si>
  <si>
    <t>db04Rw</t>
  </si>
  <si>
    <t>d2BXJD</t>
  </si>
  <si>
    <t>7qmhV4</t>
  </si>
  <si>
    <t>GBiCG8</t>
  </si>
  <si>
    <t>j8YR9C</t>
  </si>
  <si>
    <t>xOL3Tz</t>
  </si>
  <si>
    <t>+380300134640</t>
  </si>
  <si>
    <t>jennifer.wilson38@gmail.com</t>
  </si>
  <si>
    <t>Qcdw57</t>
  </si>
  <si>
    <t>mGnKVQ</t>
  </si>
  <si>
    <t>etsb8u</t>
  </si>
  <si>
    <t>w87OV3</t>
  </si>
  <si>
    <t>ONwszR</t>
  </si>
  <si>
    <t>V2zzB5</t>
  </si>
  <si>
    <t>iDXYf3</t>
  </si>
  <si>
    <t>T0wiJI</t>
  </si>
  <si>
    <t>+49367221110</t>
  </si>
  <si>
    <t>santiago.lopez26@yahoo.com</t>
  </si>
  <si>
    <t>spzgnG</t>
  </si>
  <si>
    <t>2tOy4C</t>
  </si>
  <si>
    <t>GxFIkj</t>
  </si>
  <si>
    <t>XSnmYj</t>
  </si>
  <si>
    <t>emEncs</t>
  </si>
  <si>
    <t>j3wPPP</t>
  </si>
  <si>
    <t>oO4EVy</t>
  </si>
  <si>
    <t>+61421592140</t>
  </si>
  <si>
    <t>emily.brown24@icloud.com</t>
  </si>
  <si>
    <t>lbJsew</t>
  </si>
  <si>
    <t>inulhu</t>
  </si>
  <si>
    <t>YTdj9F</t>
  </si>
  <si>
    <t>uj9QOa</t>
  </si>
  <si>
    <t>dC5k0a</t>
  </si>
  <si>
    <t>Z2TGlw</t>
  </si>
  <si>
    <t>ytzuxZ</t>
  </si>
  <si>
    <t>2JRQgA</t>
  </si>
  <si>
    <t>0GcG8o</t>
  </si>
  <si>
    <t>5Iaeep</t>
  </si>
  <si>
    <t>+33399364494</t>
  </si>
  <si>
    <t>sofia.anderson72@gmail.com</t>
  </si>
  <si>
    <t>h47Y4n</t>
  </si>
  <si>
    <t>mYWaWv</t>
  </si>
  <si>
    <t>CIdoCr</t>
  </si>
  <si>
    <t>6q3L11</t>
  </si>
  <si>
    <t>uNgopL</t>
  </si>
  <si>
    <t>9iftD7</t>
  </si>
  <si>
    <t>sI3h2v</t>
  </si>
  <si>
    <t>tyEpAq</t>
  </si>
  <si>
    <t>1r76s3</t>
  </si>
  <si>
    <t>BRlGLa</t>
  </si>
  <si>
    <t>Jg89OE</t>
  </si>
  <si>
    <t>IieAxe</t>
  </si>
  <si>
    <t>odetGD</t>
  </si>
  <si>
    <t>39EhaY</t>
  </si>
  <si>
    <t>+49353685808</t>
  </si>
  <si>
    <t>emma.anderson39@yahoo.com</t>
  </si>
  <si>
    <t>XGsOST</t>
  </si>
  <si>
    <t>H6eSU1</t>
  </si>
  <si>
    <t>qB8ELx</t>
  </si>
  <si>
    <t>kFF6s1</t>
  </si>
  <si>
    <t>bFdicj</t>
  </si>
  <si>
    <t>wvnmmp</t>
  </si>
  <si>
    <t>zEjCta</t>
  </si>
  <si>
    <t>8RpLRl</t>
  </si>
  <si>
    <t>f0RQhj</t>
  </si>
  <si>
    <t>+55990866800</t>
  </si>
  <si>
    <t>DjCN56</t>
  </si>
  <si>
    <t>ronald.brown53@icloud.com</t>
  </si>
  <si>
    <t>YLLLi4</t>
  </si>
  <si>
    <t>rgI3jz</t>
  </si>
  <si>
    <t>T5Po1R</t>
  </si>
  <si>
    <t>X9AP2r</t>
  </si>
  <si>
    <t>x4xcPR</t>
  </si>
  <si>
    <t>B5ADqm</t>
  </si>
  <si>
    <t>jNR9Zg</t>
  </si>
  <si>
    <t>aknNul</t>
  </si>
  <si>
    <t>ofdOW7</t>
  </si>
  <si>
    <t>fHiebk</t>
  </si>
  <si>
    <t>69TPvH</t>
  </si>
  <si>
    <t>+33735830800</t>
  </si>
  <si>
    <t>daniel.wright59@outlook.com</t>
  </si>
  <si>
    <t>47uRP0</t>
  </si>
  <si>
    <t>rDj0iP</t>
  </si>
  <si>
    <t>Pp4su9</t>
  </si>
  <si>
    <t>P83JAb</t>
  </si>
  <si>
    <t>TVUTXl</t>
  </si>
  <si>
    <t>J6nEaK</t>
  </si>
  <si>
    <t>9ae9H3</t>
  </si>
  <si>
    <t>CWLoBA</t>
  </si>
  <si>
    <t>KQdFZ1</t>
  </si>
  <si>
    <t>u6ObjF</t>
  </si>
  <si>
    <t>+55617522893</t>
  </si>
  <si>
    <t>christopher.hernandez16@outlook.com</t>
  </si>
  <si>
    <t>QvSMbk</t>
  </si>
  <si>
    <t>YXbINb</t>
  </si>
  <si>
    <t>JrCXXH</t>
  </si>
  <si>
    <t>AZ8tCH</t>
  </si>
  <si>
    <t>SPkoaV</t>
  </si>
  <si>
    <t>VjWkDx</t>
  </si>
  <si>
    <t>TkLteX</t>
  </si>
  <si>
    <t>mAhaJ1</t>
  </si>
  <si>
    <t>NAr8Qp</t>
  </si>
  <si>
    <t>Ev4gjn</t>
  </si>
  <si>
    <t>x92Xc1</t>
  </si>
  <si>
    <t>SyekoZ</t>
  </si>
  <si>
    <t>cxuqFO</t>
  </si>
  <si>
    <t>+1184678505</t>
  </si>
  <si>
    <t>mia.wright83@outlook.com</t>
  </si>
  <si>
    <t>s1aY7h</t>
  </si>
  <si>
    <t>cCkJYy</t>
  </si>
  <si>
    <t>MeQIsx</t>
  </si>
  <si>
    <t>WRYeSg</t>
  </si>
  <si>
    <t>sxtXuI</t>
  </si>
  <si>
    <t>FsQMfz</t>
  </si>
  <si>
    <t>8xE5YM</t>
  </si>
  <si>
    <t>+380504078492</t>
  </si>
  <si>
    <t>elizabeth.king76@proton.me</t>
  </si>
  <si>
    <t>wqFEg8</t>
  </si>
  <si>
    <t>5O6Uwm</t>
  </si>
  <si>
    <t>5bABpv</t>
  </si>
  <si>
    <t>eKIinb</t>
  </si>
  <si>
    <t>03spmy</t>
  </si>
  <si>
    <t>rIRsOq</t>
  </si>
  <si>
    <t>grhqB2</t>
  </si>
  <si>
    <t>+81002310433</t>
  </si>
  <si>
    <t>susan.king23@yahoo.com</t>
  </si>
  <si>
    <t>aHFUO4</t>
  </si>
  <si>
    <t>4UrIFj</t>
  </si>
  <si>
    <t>G6vKlc</t>
  </si>
  <si>
    <t>TkbsbF</t>
  </si>
  <si>
    <t>1IY21m</t>
  </si>
  <si>
    <t>636HBM</t>
  </si>
  <si>
    <t>9JSUrr</t>
  </si>
  <si>
    <t>KJgVVA</t>
  </si>
  <si>
    <t>iE9TvM</t>
  </si>
  <si>
    <t>+33511159523</t>
  </si>
  <si>
    <t>ava.scott42@zoho.com</t>
  </si>
  <si>
    <t>8h7XwY</t>
  </si>
  <si>
    <t>Lus3HR</t>
  </si>
  <si>
    <t>oQUJK2</t>
  </si>
  <si>
    <t>hWubz3</t>
  </si>
  <si>
    <t>cCkiCM</t>
  </si>
  <si>
    <t>ihoDjq</t>
  </si>
  <si>
    <t>Mmehsk</t>
  </si>
  <si>
    <t>R2ZkNH</t>
  </si>
  <si>
    <t>z2vfYi</t>
  </si>
  <si>
    <t>PXxXFI</t>
  </si>
  <si>
    <t>ZB5lrH</t>
  </si>
  <si>
    <t>+81383812076</t>
  </si>
  <si>
    <t>nancy.sanchez12@icloud.com</t>
  </si>
  <si>
    <t>DdTiDq</t>
  </si>
  <si>
    <t>851Lxj</t>
  </si>
  <si>
    <t>55qb2x</t>
  </si>
  <si>
    <t>r5geI7</t>
  </si>
  <si>
    <t>kEAWJ1</t>
  </si>
  <si>
    <t>hIAlXz</t>
  </si>
  <si>
    <t>Tt758M</t>
  </si>
  <si>
    <t>fwVHnV</t>
  </si>
  <si>
    <t>+33042740125</t>
  </si>
  <si>
    <t>robert.hernandez18@proton.me</t>
  </si>
  <si>
    <t>rVAbef</t>
  </si>
  <si>
    <t>gNe3Ep</t>
  </si>
  <si>
    <t>zLD9an</t>
  </si>
  <si>
    <t>2f2bjC</t>
  </si>
  <si>
    <t>fO2Wk5</t>
  </si>
  <si>
    <t>osHWsi</t>
  </si>
  <si>
    <t>6GWOBJ</t>
  </si>
  <si>
    <t>RadWgP</t>
  </si>
  <si>
    <t>L6PFVQ</t>
  </si>
  <si>
    <t>CUcCHV</t>
  </si>
  <si>
    <t>geJpB3</t>
  </si>
  <si>
    <t>2xpgf8</t>
  </si>
  <si>
    <t>+380404664708</t>
  </si>
  <si>
    <t>alejandro.martinez72@icloud.com</t>
  </si>
  <si>
    <t>6WKOe8</t>
  </si>
  <si>
    <t>AaNJRv</t>
  </si>
  <si>
    <t>DQsmtX</t>
  </si>
  <si>
    <t>0wcdgP</t>
  </si>
  <si>
    <t>zWHubW</t>
  </si>
  <si>
    <t>kpyEiR</t>
  </si>
  <si>
    <t>oVGIuu</t>
  </si>
  <si>
    <t>bsPHGZ</t>
  </si>
  <si>
    <t>lah8fE</t>
  </si>
  <si>
    <t>+33977031161</t>
  </si>
  <si>
    <t>jason.white26@zoho.com</t>
  </si>
  <si>
    <t>RKUK8B</t>
  </si>
  <si>
    <t>0oPgxl</t>
  </si>
  <si>
    <t>pWupvz</t>
  </si>
  <si>
    <t>Nqap9e</t>
  </si>
  <si>
    <t>Bz2S8U</t>
  </si>
  <si>
    <t>0VQc4T</t>
  </si>
  <si>
    <t>hO1giL</t>
  </si>
  <si>
    <t>KYYQMV</t>
  </si>
  <si>
    <t>aQZGvU</t>
  </si>
  <si>
    <t>K4LxbZ</t>
  </si>
  <si>
    <t>4XarHL</t>
  </si>
  <si>
    <t>+1010378646</t>
  </si>
  <si>
    <t>cynthia.nelson44@icloud.com</t>
  </si>
  <si>
    <t>CgkcsX</t>
  </si>
  <si>
    <t>amfJbT</t>
  </si>
  <si>
    <t>wuifGt</t>
  </si>
  <si>
    <t>V3N6wo</t>
  </si>
  <si>
    <t>G8DQtu</t>
  </si>
  <si>
    <t>2WUKGT</t>
  </si>
  <si>
    <t>w4aCNB</t>
  </si>
  <si>
    <t>RkmXQH</t>
  </si>
  <si>
    <t>DaSwgJ</t>
  </si>
  <si>
    <t>qbQFQM</t>
  </si>
  <si>
    <t>UixZoh</t>
  </si>
  <si>
    <t>+34553013327</t>
  </si>
  <si>
    <t>joseph.garcia59@gmail.com</t>
  </si>
  <si>
    <t>vcy1ri</t>
  </si>
  <si>
    <t>YJ3yrl</t>
  </si>
  <si>
    <t>teDOoB</t>
  </si>
  <si>
    <t>k3XxkO</t>
  </si>
  <si>
    <t>KU3yF7</t>
  </si>
  <si>
    <t>2kyT0G</t>
  </si>
  <si>
    <t>6KFQra</t>
  </si>
  <si>
    <t>s7mJzZ</t>
  </si>
  <si>
    <t>t6LpKR</t>
  </si>
  <si>
    <t>37W74G</t>
  </si>
  <si>
    <t>VdX1Ox</t>
  </si>
  <si>
    <t>20lNfj</t>
  </si>
  <si>
    <t>+1530536437</t>
  </si>
  <si>
    <t>lucas.smith65@proton.me</t>
  </si>
  <si>
    <t>kabPkb</t>
  </si>
  <si>
    <t>iLZ3WO</t>
  </si>
  <si>
    <t>KjBYqR</t>
  </si>
  <si>
    <t>7JjDaJ</t>
  </si>
  <si>
    <t>gQGabE</t>
  </si>
  <si>
    <t>sRbfcG</t>
  </si>
  <si>
    <t>wLe5mE</t>
  </si>
  <si>
    <t>TK51ex</t>
  </si>
  <si>
    <t>xFvL2l</t>
  </si>
  <si>
    <t>qUliK6</t>
  </si>
  <si>
    <t>LM6hpE</t>
  </si>
  <si>
    <t>xe3Wbm</t>
  </si>
  <si>
    <t>9ReXNz</t>
  </si>
  <si>
    <t>Uo9ctW</t>
  </si>
  <si>
    <t>+1335311326</t>
  </si>
  <si>
    <t>lucas.wright29@gmail.com</t>
  </si>
  <si>
    <t>sRzZCf</t>
  </si>
  <si>
    <t>cwnY3M</t>
  </si>
  <si>
    <t>ZiEtnv</t>
  </si>
  <si>
    <t>soVpqh</t>
  </si>
  <si>
    <t>uZSzQw</t>
  </si>
  <si>
    <t>TTpuJ3</t>
  </si>
  <si>
    <t>CHaQdl</t>
  </si>
  <si>
    <t>Qwi3EB</t>
  </si>
  <si>
    <t>19UpVv</t>
  </si>
  <si>
    <t>TxZYSz</t>
  </si>
  <si>
    <t>FO7XJj</t>
  </si>
  <si>
    <t>FU0hfp</t>
  </si>
  <si>
    <t>Otaa4I</t>
  </si>
  <si>
    <t>+1283948447</t>
  </si>
  <si>
    <t>emily.ramirez41@proton.me</t>
  </si>
  <si>
    <t>aOIa6E</t>
  </si>
  <si>
    <t>MFC5Hj</t>
  </si>
  <si>
    <t>6yotwZ</t>
  </si>
  <si>
    <t>Ma46KY</t>
  </si>
  <si>
    <t>3Fbjr8</t>
  </si>
  <si>
    <t>tUQDRf</t>
  </si>
  <si>
    <t>DkhleO</t>
  </si>
  <si>
    <t>yT1g8t</t>
  </si>
  <si>
    <t>4DGzjE</t>
  </si>
  <si>
    <t>X5j93N</t>
  </si>
  <si>
    <t>rPObgm</t>
  </si>
  <si>
    <t>lhCVSj</t>
  </si>
  <si>
    <t>vlVs0y</t>
  </si>
  <si>
    <t>AhCM3Q</t>
  </si>
  <si>
    <t>XrIkhy</t>
  </si>
  <si>
    <t>+1280253941</t>
  </si>
  <si>
    <t>santiago.roberts15@yahoo.com</t>
  </si>
  <si>
    <t>FQQr05</t>
  </si>
  <si>
    <t>EcH0yd</t>
  </si>
  <si>
    <t>ceKj3i</t>
  </si>
  <si>
    <t>KWHXju</t>
  </si>
  <si>
    <t>K9zJTh</t>
  </si>
  <si>
    <t>xhdCzE</t>
  </si>
  <si>
    <t>6sU4vz</t>
  </si>
  <si>
    <t>xELcri</t>
  </si>
  <si>
    <t>BapcmQ</t>
  </si>
  <si>
    <t>e21e2v</t>
  </si>
  <si>
    <t>fO2zYV</t>
  </si>
  <si>
    <t>+33692130974</t>
  </si>
  <si>
    <t>jessica.lee81@zoho.com</t>
  </si>
  <si>
    <t>fkafiB</t>
  </si>
  <si>
    <t>cKqon0</t>
  </si>
  <si>
    <t>zChU9z</t>
  </si>
  <si>
    <t>y97cL5</t>
  </si>
  <si>
    <t>CEjrNS</t>
  </si>
  <si>
    <t>q2x74T</t>
  </si>
  <si>
    <t>Tix8JJ</t>
  </si>
  <si>
    <t>kDRumZ</t>
  </si>
  <si>
    <t>JMjcCW</t>
  </si>
  <si>
    <t>TF2Evp</t>
  </si>
  <si>
    <t>+49067738601</t>
  </si>
  <si>
    <t>ashley.martinez11@proton.me</t>
  </si>
  <si>
    <t>4BNiY9</t>
  </si>
  <si>
    <t>g3iMJx</t>
  </si>
  <si>
    <t>oBIK27</t>
  </si>
  <si>
    <t>1pSZVP</t>
  </si>
  <si>
    <t>960YBW</t>
  </si>
  <si>
    <t>3I2AFZ</t>
  </si>
  <si>
    <t>ENNSU5</t>
  </si>
  <si>
    <t>qilznw</t>
  </si>
  <si>
    <t>2SA8wi</t>
  </si>
  <si>
    <t>u8Odlu</t>
  </si>
  <si>
    <t>+380307626837</t>
  </si>
  <si>
    <t>ronald.rivera57@proton.me</t>
  </si>
  <si>
    <t>EVdusQ</t>
  </si>
  <si>
    <t>sfFH5z</t>
  </si>
  <si>
    <t>cwaUXY</t>
  </si>
  <si>
    <t>lCwNGs</t>
  </si>
  <si>
    <t>eNVsbS</t>
  </si>
  <si>
    <t>AtPySG</t>
  </si>
  <si>
    <t>JUH243</t>
  </si>
  <si>
    <t>075cOr</t>
  </si>
  <si>
    <t>Behgyp</t>
  </si>
  <si>
    <t>Lej0JF</t>
  </si>
  <si>
    <t>RHF22e</t>
  </si>
  <si>
    <t>+61917954101</t>
  </si>
  <si>
    <t>sharon.torres33@proton.me</t>
  </si>
  <si>
    <t>KnQFhH</t>
  </si>
  <si>
    <t>mp89Lb</t>
  </si>
  <si>
    <t>CgNcXW</t>
  </si>
  <si>
    <t>K83fEs</t>
  </si>
  <si>
    <t>HtyvY0</t>
  </si>
  <si>
    <t>p2x4fc</t>
  </si>
  <si>
    <t>62ocqJ</t>
  </si>
  <si>
    <t>uCoUx3</t>
  </si>
  <si>
    <t>WxYpEM</t>
  </si>
  <si>
    <t>+380002223984</t>
  </si>
  <si>
    <t>joshua.martin87@zoho.com</t>
  </si>
  <si>
    <t>fAKzBl</t>
  </si>
  <si>
    <t>1hAOE8</t>
  </si>
  <si>
    <t>eqbFCn</t>
  </si>
  <si>
    <t>916IZu</t>
  </si>
  <si>
    <t>WTcMXv</t>
  </si>
  <si>
    <t>jwncPn</t>
  </si>
  <si>
    <t>362Gk9</t>
  </si>
  <si>
    <t>orFuK0</t>
  </si>
  <si>
    <t>Y5zfx3</t>
  </si>
  <si>
    <t>qSsT7d</t>
  </si>
  <si>
    <t>+61246297228</t>
  </si>
  <si>
    <t>nancy.moore59@zoho.com</t>
  </si>
  <si>
    <t>JqHhOP</t>
  </si>
  <si>
    <t>8gGTYL</t>
  </si>
  <si>
    <t>cN4ocY</t>
  </si>
  <si>
    <t>OJdh2P</t>
  </si>
  <si>
    <t>X08jdZ</t>
  </si>
  <si>
    <t>cQLGea</t>
  </si>
  <si>
    <t>odW3AR</t>
  </si>
  <si>
    <t>imhtQq</t>
  </si>
  <si>
    <t>5aYcTd</t>
  </si>
  <si>
    <t>ZqQSdd</t>
  </si>
  <si>
    <t>ec5mC1</t>
  </si>
  <si>
    <t>+34721745354</t>
  </si>
  <si>
    <t>melissa.torres90@proton.me</t>
  </si>
  <si>
    <t>st1gSW</t>
  </si>
  <si>
    <t>Df8bxz</t>
  </si>
  <si>
    <t>Xch3zy</t>
  </si>
  <si>
    <t>cEZiWR</t>
  </si>
  <si>
    <t>Wd3NZN</t>
  </si>
  <si>
    <t>LZadGn</t>
  </si>
  <si>
    <t>04HUEs</t>
  </si>
  <si>
    <t>YsP6ih</t>
  </si>
  <si>
    <t>hUFziA</t>
  </si>
  <si>
    <t>+380042763211</t>
  </si>
  <si>
    <t>james.smith43@proton.me</t>
  </si>
  <si>
    <t>zcHeL4</t>
  </si>
  <si>
    <t>1LR8Ui</t>
  </si>
  <si>
    <t>yZEuh9</t>
  </si>
  <si>
    <t>M0C04g</t>
  </si>
  <si>
    <t>DSr8w1</t>
  </si>
  <si>
    <t>9EHf3h</t>
  </si>
  <si>
    <t>X6hKew</t>
  </si>
  <si>
    <t>1CR9KP</t>
  </si>
  <si>
    <t>ANZmmo</t>
  </si>
  <si>
    <t>+55694410417</t>
  </si>
  <si>
    <t>ava.lee50@gmail.com</t>
  </si>
  <si>
    <t>GSDEVq</t>
  </si>
  <si>
    <t>sAtZdm</t>
  </si>
  <si>
    <t>Wc4WY0</t>
  </si>
  <si>
    <t>gPbzp2</t>
  </si>
  <si>
    <t>AaL6Ca</t>
  </si>
  <si>
    <t>qNyqMj</t>
  </si>
  <si>
    <t>8Du8no</t>
  </si>
  <si>
    <t>JUo6Nu</t>
  </si>
  <si>
    <t>zY4egn</t>
  </si>
  <si>
    <t>+61788873605</t>
  </si>
  <si>
    <t>RvADka</t>
  </si>
  <si>
    <t>charles.robinson98@outlook.com</t>
  </si>
  <si>
    <t>tb6F7n</t>
  </si>
  <si>
    <t>8XBKT5</t>
  </si>
  <si>
    <t>Y1U4Is</t>
  </si>
  <si>
    <t>usFWgL</t>
  </si>
  <si>
    <t>IECwYc</t>
  </si>
  <si>
    <t>dDIBuP</t>
  </si>
  <si>
    <t>VhbyVu</t>
  </si>
  <si>
    <t>QkRWWq</t>
  </si>
  <si>
    <t>+1482234216</t>
  </si>
  <si>
    <t>margaret.lewis32@yahoo.com</t>
  </si>
  <si>
    <t>QG7UYm</t>
  </si>
  <si>
    <t>1ghr0X</t>
  </si>
  <si>
    <t>ZH8tBX</t>
  </si>
  <si>
    <t>DS2944</t>
  </si>
  <si>
    <t>z0zQbA</t>
  </si>
  <si>
    <t>kFgvXk</t>
  </si>
  <si>
    <t>F7Axxh</t>
  </si>
  <si>
    <t>Kd33nY</t>
  </si>
  <si>
    <t>Qoh7wQ</t>
  </si>
  <si>
    <t>+81507386630</t>
  </si>
  <si>
    <t>emma.hill77@hotmail.com</t>
  </si>
  <si>
    <t>GuMhJR</t>
  </si>
  <si>
    <t>TEZoxo</t>
  </si>
  <si>
    <t>fUwsLg</t>
  </si>
  <si>
    <t>jscfRi</t>
  </si>
  <si>
    <t>WRUrYd</t>
  </si>
  <si>
    <t>dsHvbL</t>
  </si>
  <si>
    <t>YGVZuQ</t>
  </si>
  <si>
    <t>vKb9SP</t>
  </si>
  <si>
    <t>dILNl7</t>
  </si>
  <si>
    <t>+380076475507</t>
  </si>
  <si>
    <t>cynthia.moore58@zoho.com</t>
  </si>
  <si>
    <t>00umSb</t>
  </si>
  <si>
    <t>vH8KI0</t>
  </si>
  <si>
    <t>pARHeT</t>
  </si>
  <si>
    <t>RxsCMB</t>
  </si>
  <si>
    <t>4uHmiH</t>
  </si>
  <si>
    <t>Mu96UT</t>
  </si>
  <si>
    <t>GaOBSM</t>
  </si>
  <si>
    <t>ZMJVo5</t>
  </si>
  <si>
    <t>sSaOQd</t>
  </si>
  <si>
    <t>+34374945415</t>
  </si>
  <si>
    <t>RIcuhr</t>
  </si>
  <si>
    <t>olivia.smith18@outlook.com</t>
  </si>
  <si>
    <t>UXUSHO</t>
  </si>
  <si>
    <t>pwxTfQ</t>
  </si>
  <si>
    <t>Tpzjpj</t>
  </si>
  <si>
    <t>DHeLwJ</t>
  </si>
  <si>
    <t>dz5Az9</t>
  </si>
  <si>
    <t>9vWTjb</t>
  </si>
  <si>
    <t>HQ9YuK</t>
  </si>
  <si>
    <t>J8vYU2</t>
  </si>
  <si>
    <t>yUeafG</t>
  </si>
  <si>
    <t>+61168798702</t>
  </si>
  <si>
    <t>isabella.flores22@hotmail.com</t>
  </si>
  <si>
    <t>aqAB7z</t>
  </si>
  <si>
    <t>GaMq1l</t>
  </si>
  <si>
    <t>7Rzp9m</t>
  </si>
  <si>
    <t>7XWQTh</t>
  </si>
  <si>
    <t>5OYsc1</t>
  </si>
  <si>
    <t>UvAPQx</t>
  </si>
  <si>
    <t>07tcdt</t>
  </si>
  <si>
    <t>5XZmsV</t>
  </si>
  <si>
    <t>yZqmQa</t>
  </si>
  <si>
    <t>+34676155353</t>
  </si>
  <si>
    <t>mateo.white53@hotmail.com</t>
  </si>
  <si>
    <t>uPHozm</t>
  </si>
  <si>
    <t>nCjOeu</t>
  </si>
  <si>
    <t>Rtlthz</t>
  </si>
  <si>
    <t>Y9uOjk</t>
  </si>
  <si>
    <t>ihch2Z</t>
  </si>
  <si>
    <t>fJ9SR9</t>
  </si>
  <si>
    <t>2QJRIN</t>
  </si>
  <si>
    <t>+34477986056</t>
  </si>
  <si>
    <t>sofia.white93@proton.me</t>
  </si>
  <si>
    <t>Z5oBCk</t>
  </si>
  <si>
    <t>DZHT7a</t>
  </si>
  <si>
    <t>dZU9Vm</t>
  </si>
  <si>
    <t>IWcaF1</t>
  </si>
  <si>
    <t>80Aw7B</t>
  </si>
  <si>
    <t>PP1RRT</t>
  </si>
  <si>
    <t>35qWgl</t>
  </si>
  <si>
    <t>CIsegS</t>
  </si>
  <si>
    <t>+55950851538</t>
  </si>
  <si>
    <t>valentina.taylor16@hotmail.com</t>
  </si>
  <si>
    <t>TojEvt</t>
  </si>
  <si>
    <t>2OvIkJ</t>
  </si>
  <si>
    <t>0pKGyt</t>
  </si>
  <si>
    <t>NLk81f</t>
  </si>
  <si>
    <t>tomsAq</t>
  </si>
  <si>
    <t>iY0kbg</t>
  </si>
  <si>
    <t>uwdznJ</t>
  </si>
  <si>
    <t>vKMpwL</t>
  </si>
  <si>
    <t>NsnSnP</t>
  </si>
  <si>
    <t>+1072707756</t>
  </si>
  <si>
    <t>Xd0rIq</t>
  </si>
  <si>
    <t>kenneth.taylor29@proton.me</t>
  </si>
  <si>
    <t>biE2Ph</t>
  </si>
  <si>
    <t>3thFHt</t>
  </si>
  <si>
    <t>fSEVQO</t>
  </si>
  <si>
    <t>vV7yVb</t>
  </si>
  <si>
    <t>YLvVJU</t>
  </si>
  <si>
    <t>DjS0j4</t>
  </si>
  <si>
    <t>p2ptnE</t>
  </si>
  <si>
    <t>YKwrUA</t>
  </si>
  <si>
    <t>rc5UTI</t>
  </si>
  <si>
    <t>igOsZW</t>
  </si>
  <si>
    <t>6qdGqA</t>
  </si>
  <si>
    <t>+49340937277</t>
  </si>
  <si>
    <t>emma.campbell45@outlook.com</t>
  </si>
  <si>
    <t>LC0DrB</t>
  </si>
  <si>
    <t>wBllfU</t>
  </si>
  <si>
    <t>TNnnOE</t>
  </si>
  <si>
    <t>LapXs7</t>
  </si>
  <si>
    <t>60Gpn1</t>
  </si>
  <si>
    <t>7QbHQh</t>
  </si>
  <si>
    <t>Y7Qnif</t>
  </si>
  <si>
    <t>owDqym</t>
  </si>
  <si>
    <t>c15tVY</t>
  </si>
  <si>
    <t>ulPn2X</t>
  </si>
  <si>
    <t>v74EZP</t>
  </si>
  <si>
    <t>+55080068213</t>
  </si>
  <si>
    <t>michael.nelson74@hotmail.com</t>
  </si>
  <si>
    <t>kXudLH</t>
  </si>
  <si>
    <t>o7A1Qi</t>
  </si>
  <si>
    <t>FqszDS</t>
  </si>
  <si>
    <t>KoSyPi</t>
  </si>
  <si>
    <t>AbqO1c</t>
  </si>
  <si>
    <t>mlYFfX</t>
  </si>
  <si>
    <t>7QyJlh</t>
  </si>
  <si>
    <t>vCkVLh</t>
  </si>
  <si>
    <t>+1016165334</t>
  </si>
  <si>
    <t>ZzcsrB</t>
  </si>
  <si>
    <t>thomas.adams76@zoho.com</t>
  </si>
  <si>
    <t>IhbHtg</t>
  </si>
  <si>
    <t>5bzVV8</t>
  </si>
  <si>
    <t>wsrVpO</t>
  </si>
  <si>
    <t>oKRyIV</t>
  </si>
  <si>
    <t>B2vR4M</t>
  </si>
  <si>
    <t>3SapcK</t>
  </si>
  <si>
    <t>wLHxof</t>
  </si>
  <si>
    <t>ZtcTiw</t>
  </si>
  <si>
    <t>+33144400456</t>
  </si>
  <si>
    <t>GWyM2t</t>
  </si>
  <si>
    <t>jessica.rodriguez37@zoho.com</t>
  </si>
  <si>
    <t>Lv7Iwb</t>
  </si>
  <si>
    <t>4sg6kn</t>
  </si>
  <si>
    <t>dkcFKs</t>
  </si>
  <si>
    <t>hiIrAL</t>
  </si>
  <si>
    <t>DEaIaG</t>
  </si>
  <si>
    <t>uQs82V</t>
  </si>
  <si>
    <t>NZQeRT</t>
  </si>
  <si>
    <t>b7O4qv</t>
  </si>
  <si>
    <t>ZN7vbl</t>
  </si>
  <si>
    <t>+1900738916</t>
  </si>
  <si>
    <t>ava.thompson80@icloud.com</t>
  </si>
  <si>
    <t>FL3QZ8</t>
  </si>
  <si>
    <t>sOco4p</t>
  </si>
  <si>
    <t>ozWjXw</t>
  </si>
  <si>
    <t>g3eOdb</t>
  </si>
  <si>
    <t>UqvyT1</t>
  </si>
  <si>
    <t>mXowWd</t>
  </si>
  <si>
    <t>jtLDaD</t>
  </si>
  <si>
    <t>4RLcB3</t>
  </si>
  <si>
    <t>OqIi4o</t>
  </si>
  <si>
    <t>uWH1xc</t>
  </si>
  <si>
    <t>+49554166504</t>
  </si>
  <si>
    <t>donna.torres98@proton.me</t>
  </si>
  <si>
    <t>2dSide</t>
  </si>
  <si>
    <t>zCFWjy</t>
  </si>
  <si>
    <t>eOtLAQ</t>
  </si>
  <si>
    <t>jMdhcQ</t>
  </si>
  <si>
    <t>dA6YqJ</t>
  </si>
  <si>
    <t>51K3ay</t>
  </si>
  <si>
    <t>knemOt</t>
  </si>
  <si>
    <t>sHNV7X</t>
  </si>
  <si>
    <t>D6oWnw</t>
  </si>
  <si>
    <t>+61427055488</t>
  </si>
  <si>
    <t>deborah.sanchez68@hotmail.com</t>
  </si>
  <si>
    <t>vR3Z65</t>
  </si>
  <si>
    <t>EAIQg3</t>
  </si>
  <si>
    <t>uvNxvq</t>
  </si>
  <si>
    <t>DkW9fX</t>
  </si>
  <si>
    <t>2BiBt5</t>
  </si>
  <si>
    <t>VByODH</t>
  </si>
  <si>
    <t>InV5p7</t>
  </si>
  <si>
    <t>imzJ4C</t>
  </si>
  <si>
    <t>xKP0nT</t>
  </si>
  <si>
    <t>RWDJP2</t>
  </si>
  <si>
    <t>+49804192436</t>
  </si>
  <si>
    <t>isabella.green47@outlook.com</t>
  </si>
  <si>
    <t>FtRzdZ</t>
  </si>
  <si>
    <t>bZ0tR4</t>
  </si>
  <si>
    <t>WhdLjN</t>
  </si>
  <si>
    <t>RbflcL</t>
  </si>
  <si>
    <t>rmagok</t>
  </si>
  <si>
    <t>Bz13aX</t>
  </si>
  <si>
    <t>ONhD17</t>
  </si>
  <si>
    <t>QED0es</t>
  </si>
  <si>
    <t>Oj8DhN</t>
  </si>
  <si>
    <t>CeWLf8</t>
  </si>
  <si>
    <t>+380712173125</t>
  </si>
  <si>
    <t>jessica.clark34@yahoo.com</t>
  </si>
  <si>
    <t>Pev8Bz</t>
  </si>
  <si>
    <t>h1DLHf</t>
  </si>
  <si>
    <t>NEXRUa</t>
  </si>
  <si>
    <t>Mq4y4J</t>
  </si>
  <si>
    <t>A0keU4</t>
  </si>
  <si>
    <t>Plh9yV</t>
  </si>
  <si>
    <t>XTWLvd</t>
  </si>
  <si>
    <t>cx0mSM</t>
  </si>
  <si>
    <t>eDSOd0</t>
  </si>
  <si>
    <t>MEELaO</t>
  </si>
  <si>
    <t>YUvh7i</t>
  </si>
  <si>
    <t>dJBu2E</t>
  </si>
  <si>
    <t>+1990912997</t>
  </si>
  <si>
    <t>emily.smith77@icloud.com</t>
  </si>
  <si>
    <t>QMVlwA</t>
  </si>
  <si>
    <t>2BY9Km</t>
  </si>
  <si>
    <t>6BrZR8</t>
  </si>
  <si>
    <t>gatwqi</t>
  </si>
  <si>
    <t>MfDYKM</t>
  </si>
  <si>
    <t>XOk07E</t>
  </si>
  <si>
    <t>ZMP9Hu</t>
  </si>
  <si>
    <t>mqdq2f</t>
  </si>
  <si>
    <t>ClWoOd</t>
  </si>
  <si>
    <t>3zMsVt</t>
  </si>
  <si>
    <t>+1984626416</t>
  </si>
  <si>
    <t>steven.adams76@outlook.com</t>
  </si>
  <si>
    <t>Rdbvf9</t>
  </si>
  <si>
    <t>173g0Y</t>
  </si>
  <si>
    <t>OATIy5</t>
  </si>
  <si>
    <t>Cr0uIa</t>
  </si>
  <si>
    <t>60K8So</t>
  </si>
  <si>
    <t>hEFwIw</t>
  </si>
  <si>
    <t>EU5m0l</t>
  </si>
  <si>
    <t>BA3oUH</t>
  </si>
  <si>
    <t>xDybXw</t>
  </si>
  <si>
    <t>+380269029773</t>
  </si>
  <si>
    <t>lucas.lee53@outlook.com</t>
  </si>
  <si>
    <t>NYCcA8</t>
  </si>
  <si>
    <t>E5RZJz</t>
  </si>
  <si>
    <t>FBnTLB</t>
  </si>
  <si>
    <t>tSIMOy</t>
  </si>
  <si>
    <t>nwDPnU</t>
  </si>
  <si>
    <t>8j3iGF</t>
  </si>
  <si>
    <t>bSJz4w</t>
  </si>
  <si>
    <t>7Ln4jr</t>
  </si>
  <si>
    <t>t7CCRP</t>
  </si>
  <si>
    <t>+44985011099</t>
  </si>
  <si>
    <t>ocqRB9</t>
  </si>
  <si>
    <t>william.mitchell37@icloud.com</t>
  </si>
  <si>
    <t>xU0Edn</t>
  </si>
  <si>
    <t>5NBl7h</t>
  </si>
  <si>
    <t>A0s9fN</t>
  </si>
  <si>
    <t>2yDW6w</t>
  </si>
  <si>
    <t>uofExd</t>
  </si>
  <si>
    <t>JTRDYl</t>
  </si>
  <si>
    <t>sEI15R</t>
  </si>
  <si>
    <t>8W58c9</t>
  </si>
  <si>
    <t>bfwWIL</t>
  </si>
  <si>
    <t>heAZlr</t>
  </si>
  <si>
    <t>3Ia3Ii</t>
  </si>
  <si>
    <t>+81105866751</t>
  </si>
  <si>
    <t>jessica.harris10@gmail.com</t>
  </si>
  <si>
    <t>Z4ROUH</t>
  </si>
  <si>
    <t>DXVt59</t>
  </si>
  <si>
    <t>l9ASUS</t>
  </si>
  <si>
    <t>Kr7GGD</t>
  </si>
  <si>
    <t>jJcyZL</t>
  </si>
  <si>
    <t>JPkYng</t>
  </si>
  <si>
    <t>EJLww3</t>
  </si>
  <si>
    <t>zXg7jI</t>
  </si>
  <si>
    <t>7xWD25</t>
  </si>
  <si>
    <t>ZIxkkC</t>
  </si>
  <si>
    <t>ucK9MY</t>
  </si>
  <si>
    <t>upCser</t>
  </si>
  <si>
    <t>+44595040516</t>
  </si>
  <si>
    <t>mary.rodriguez89@gmail.com</t>
  </si>
  <si>
    <t>nnuwnU</t>
  </si>
  <si>
    <t>9y2GDA</t>
  </si>
  <si>
    <t>MtSaTN</t>
  </si>
  <si>
    <t>ZIUwJp</t>
  </si>
  <si>
    <t>AIMjC9</t>
  </si>
  <si>
    <t>p5B1Id</t>
  </si>
  <si>
    <t>9htFXD</t>
  </si>
  <si>
    <t>QkFTqO</t>
  </si>
  <si>
    <t>z12DQ4</t>
  </si>
  <si>
    <t>DFMl1I</t>
  </si>
  <si>
    <t>1I4TAt</t>
  </si>
  <si>
    <t>7tdfFk</t>
  </si>
  <si>
    <t>wDQ3ZW</t>
  </si>
  <si>
    <t>t1x3mf</t>
  </si>
  <si>
    <t>+44871296203</t>
  </si>
  <si>
    <t>barbara.baker18@yahoo.com</t>
  </si>
  <si>
    <t>qALrHb</t>
  </si>
  <si>
    <t>aPW8M6</t>
  </si>
  <si>
    <t>IBp4Xs</t>
  </si>
  <si>
    <t>LOpqfm</t>
  </si>
  <si>
    <t>8OOTbq</t>
  </si>
  <si>
    <t>y5OdKR</t>
  </si>
  <si>
    <t>U1DA29</t>
  </si>
  <si>
    <t>23YbIr</t>
  </si>
  <si>
    <t>bAu9gc</t>
  </si>
  <si>
    <t>9YiwKE</t>
  </si>
  <si>
    <t>E4dotB</t>
  </si>
  <si>
    <t>gmk7ZX</t>
  </si>
  <si>
    <t>IZ4FRA</t>
  </si>
  <si>
    <t>bimhTj</t>
  </si>
  <si>
    <t>uZVFrT</t>
  </si>
  <si>
    <t>tza8zY</t>
  </si>
  <si>
    <t>qpL8sD</t>
  </si>
  <si>
    <t>HR0eYo</t>
  </si>
  <si>
    <t>+55869967405</t>
  </si>
  <si>
    <t>ToeVsN</t>
  </si>
  <si>
    <t>george.nguyen53@outlook.com</t>
  </si>
  <si>
    <t>iWbFyh</t>
  </si>
  <si>
    <t>pYhPq2</t>
  </si>
  <si>
    <t>TbxnsN</t>
  </si>
  <si>
    <t>Gtirjy</t>
  </si>
  <si>
    <t>2UHuZ1</t>
  </si>
  <si>
    <t>1rBo22</t>
  </si>
  <si>
    <t>WHoPe5</t>
  </si>
  <si>
    <t>w0Lxdz</t>
  </si>
  <si>
    <t>OV17PY</t>
  </si>
  <si>
    <t>6NC1VM</t>
  </si>
  <si>
    <t>MIAesK</t>
  </si>
  <si>
    <t>WhFj0x</t>
  </si>
  <si>
    <t>h7h1Iw</t>
  </si>
  <si>
    <t>+61926645902</t>
  </si>
  <si>
    <t>nXcLML</t>
  </si>
  <si>
    <t>nancy.white98@hotmail.com</t>
  </si>
  <si>
    <t>K9ydZu</t>
  </si>
  <si>
    <t>YfLQqm</t>
  </si>
  <si>
    <t>6z9NGX</t>
  </si>
  <si>
    <t>5bwRMP</t>
  </si>
  <si>
    <t>NkOYbG</t>
  </si>
  <si>
    <t>qxKNEO</t>
  </si>
  <si>
    <t>QIJalg</t>
  </si>
  <si>
    <t>UPV0fG</t>
  </si>
  <si>
    <t>ZdH1B2</t>
  </si>
  <si>
    <t>QMQweF</t>
  </si>
  <si>
    <t>rDVX7H</t>
  </si>
  <si>
    <t>DiMvJc</t>
  </si>
  <si>
    <t>RCQ5WM</t>
  </si>
  <si>
    <t>+61450317940</t>
  </si>
  <si>
    <t>Y0DCLS</t>
  </si>
  <si>
    <t>patricia.campbell26@hotmail.com</t>
  </si>
  <si>
    <t>uCq1GN</t>
  </si>
  <si>
    <t>10CNVd</t>
  </si>
  <si>
    <t>WR6hND</t>
  </si>
  <si>
    <t>3CiUAb</t>
  </si>
  <si>
    <t>6Rekgd</t>
  </si>
  <si>
    <t>1CDedc</t>
  </si>
  <si>
    <t>CC508C</t>
  </si>
  <si>
    <t>XaIdxc</t>
  </si>
  <si>
    <t>Z9PE7n</t>
  </si>
  <si>
    <t>3gw1xK</t>
  </si>
  <si>
    <t>noCrfP</t>
  </si>
  <si>
    <t>haZW9n</t>
  </si>
  <si>
    <t>+380687549730</t>
  </si>
  <si>
    <t>ryan.nelson90@yahoo.com</t>
  </si>
  <si>
    <t>sp1prp</t>
  </si>
  <si>
    <t>EM9gsu</t>
  </si>
  <si>
    <t>HdnPlG</t>
  </si>
  <si>
    <t>xiiNsp</t>
  </si>
  <si>
    <t>2YN13o</t>
  </si>
  <si>
    <t>WzVDLv</t>
  </si>
  <si>
    <t>vAb5fS</t>
  </si>
  <si>
    <t>y6MQbB</t>
  </si>
  <si>
    <t>Bp4SFE</t>
  </si>
  <si>
    <t>Z1bSxA</t>
  </si>
  <si>
    <t>SzcWx3</t>
  </si>
  <si>
    <t>qcFeAV</t>
  </si>
  <si>
    <t>+61436452123</t>
  </si>
  <si>
    <t>donna.allen10@yahoo.com</t>
  </si>
  <si>
    <t>8PEYYp</t>
  </si>
  <si>
    <t>4B2lDC</t>
  </si>
  <si>
    <t>KNZ5p9</t>
  </si>
  <si>
    <t>8Zhqjc</t>
  </si>
  <si>
    <t>oC54AD</t>
  </si>
  <si>
    <t>lPgdwn</t>
  </si>
  <si>
    <t>flEcXg</t>
  </si>
  <si>
    <t>KzK4IH</t>
  </si>
  <si>
    <t>zErVgp</t>
  </si>
  <si>
    <t>aPndIG</t>
  </si>
  <si>
    <t>vwH4J5</t>
  </si>
  <si>
    <t>+34937600659</t>
  </si>
  <si>
    <t>charles.wilson15@proton.me</t>
  </si>
  <si>
    <t>GIWwFk</t>
  </si>
  <si>
    <t>RVyj4g</t>
  </si>
  <si>
    <t>UUxahW</t>
  </si>
  <si>
    <t>WgUxO1</t>
  </si>
  <si>
    <t>2YD0Go</t>
  </si>
  <si>
    <t>HKb9Md</t>
  </si>
  <si>
    <t>HeBEYi</t>
  </si>
  <si>
    <t>D5qiHh</t>
  </si>
  <si>
    <t>Z84Qjo</t>
  </si>
  <si>
    <t>+44755505509</t>
  </si>
  <si>
    <t>christopher.allen38@icloud.com</t>
  </si>
  <si>
    <t>RGKSzy</t>
  </si>
  <si>
    <t>abNvV3</t>
  </si>
  <si>
    <t>dGuWzG</t>
  </si>
  <si>
    <t>ZWrbw4</t>
  </si>
  <si>
    <t>fa2nYR</t>
  </si>
  <si>
    <t>RpxVa4</t>
  </si>
  <si>
    <t>pKlaPo</t>
  </si>
  <si>
    <t>2UtvdK</t>
  </si>
  <si>
    <t>ZZG2EX</t>
  </si>
  <si>
    <t>7cR8IY</t>
  </si>
  <si>
    <t>kCfItS</t>
  </si>
  <si>
    <t>+1350229894</t>
  </si>
  <si>
    <t>mark.rodriguez10@hotmail.com</t>
  </si>
  <si>
    <t>MLKDRF</t>
  </si>
  <si>
    <t>COAnVP</t>
  </si>
  <si>
    <t>eRyB72</t>
  </si>
  <si>
    <t>Zw69Cr</t>
  </si>
  <si>
    <t>bfxzrs</t>
  </si>
  <si>
    <t>jA5amX</t>
  </si>
  <si>
    <t>xA8rao</t>
  </si>
  <si>
    <t>COlQvQ</t>
  </si>
  <si>
    <t>jfM59M</t>
  </si>
  <si>
    <t>+49743050252</t>
  </si>
  <si>
    <t>Wi2wc6</t>
  </si>
  <si>
    <t>sophia.thomas84@proton.me</t>
  </si>
  <si>
    <t>Gk8xDu</t>
  </si>
  <si>
    <t>P8vSh8</t>
  </si>
  <si>
    <t>yCYOM0</t>
  </si>
  <si>
    <t>L9qXkJ</t>
  </si>
  <si>
    <t>c5X3hM</t>
  </si>
  <si>
    <t>nS3v8c</t>
  </si>
  <si>
    <t>VrlxmO</t>
  </si>
  <si>
    <t>MNTpYa</t>
  </si>
  <si>
    <t>emmNa5</t>
  </si>
  <si>
    <t>+1988952671</t>
  </si>
  <si>
    <t>XJphxL</t>
  </si>
  <si>
    <t>stephanie.smith32@hotmail.com</t>
  </si>
  <si>
    <t>aCYq8O</t>
  </si>
  <si>
    <t>vZAATT</t>
  </si>
  <si>
    <t>auMrAo</t>
  </si>
  <si>
    <t>3p8DIj</t>
  </si>
  <si>
    <t>XVng9L</t>
  </si>
  <si>
    <t>n5lx9Y</t>
  </si>
  <si>
    <t>w8jndd</t>
  </si>
  <si>
    <t>O6UjCu</t>
  </si>
  <si>
    <t>k5Tl26</t>
  </si>
  <si>
    <t>+34503029208</t>
  </si>
  <si>
    <t>joshua.torres90@hotmail.com</t>
  </si>
  <si>
    <t>kmcYeq</t>
  </si>
  <si>
    <t>MMz3wt</t>
  </si>
  <si>
    <t>P1UJdb</t>
  </si>
  <si>
    <t>ycot7b</t>
  </si>
  <si>
    <t>ccqQND</t>
  </si>
  <si>
    <t>N8pSIJ</t>
  </si>
  <si>
    <t>QvhxKk</t>
  </si>
  <si>
    <t>kR0TRL</t>
  </si>
  <si>
    <t>DiBEgt</t>
  </si>
  <si>
    <t>QwXPqM</t>
  </si>
  <si>
    <t>kbq4Xc</t>
  </si>
  <si>
    <t>nNv1U7</t>
  </si>
  <si>
    <t>+44423362874</t>
  </si>
  <si>
    <t>thomas.baker95@yahoo.com</t>
  </si>
  <si>
    <t>aqlaHO</t>
  </si>
  <si>
    <t>zVNSXx</t>
  </si>
  <si>
    <t>kcoaj9</t>
  </si>
  <si>
    <t>qwVDVC</t>
  </si>
  <si>
    <t>VguIdt</t>
  </si>
  <si>
    <t>plZh7C</t>
  </si>
  <si>
    <t>5BvvUI</t>
  </si>
  <si>
    <t>UsCmq9</t>
  </si>
  <si>
    <t>x6GYnv</t>
  </si>
  <si>
    <t>H53Z3B</t>
  </si>
  <si>
    <t>QPjoct</t>
  </si>
  <si>
    <t>jtL0db</t>
  </si>
  <si>
    <t>b5pRCX</t>
  </si>
  <si>
    <t>+380381525835</t>
  </si>
  <si>
    <t>thomas.green47@zoho.com</t>
  </si>
  <si>
    <t>d2zxig</t>
  </si>
  <si>
    <t>uEEEoF</t>
  </si>
  <si>
    <t>3cNnwS</t>
  </si>
  <si>
    <t>SJdYRJ</t>
  </si>
  <si>
    <t>QBrZoS</t>
  </si>
  <si>
    <t>khnrZR</t>
  </si>
  <si>
    <t>yBZkxN</t>
  </si>
  <si>
    <t>xlDEl2</t>
  </si>
  <si>
    <t>B64mwF</t>
  </si>
  <si>
    <t>y9nbOm</t>
  </si>
  <si>
    <t>ZZZfWI</t>
  </si>
  <si>
    <t>FoY89J</t>
  </si>
  <si>
    <t>gIqLSm</t>
  </si>
  <si>
    <t>+81899209114</t>
  </si>
  <si>
    <t>kimberly.campbell87@yahoo.com</t>
  </si>
  <si>
    <t>ohnmdp</t>
  </si>
  <si>
    <t>ubU6BC</t>
  </si>
  <si>
    <t>EpT8wU</t>
  </si>
  <si>
    <t>NcZhGn</t>
  </si>
  <si>
    <t>wRAFeH</t>
  </si>
  <si>
    <t>1XsyeM</t>
  </si>
  <si>
    <t>sqwaNx</t>
  </si>
  <si>
    <t>fa4ID9</t>
  </si>
  <si>
    <t>CfcXAe</t>
  </si>
  <si>
    <t>TxH81y</t>
  </si>
  <si>
    <t>OQ4ErL</t>
  </si>
  <si>
    <t>7Y3sJf</t>
  </si>
  <si>
    <t>6EcPNe</t>
  </si>
  <si>
    <t>RxNQfd</t>
  </si>
  <si>
    <t>lJEIVE</t>
  </si>
  <si>
    <t>ZnTYRd</t>
  </si>
  <si>
    <t>m2HYtR</t>
  </si>
  <si>
    <t>XH4X85</t>
  </si>
  <si>
    <t>+1158917812</t>
  </si>
  <si>
    <t>william.lee69@outlook.com</t>
  </si>
  <si>
    <t>0WZn6H</t>
  </si>
  <si>
    <t>VeWSt0</t>
  </si>
  <si>
    <t>mDtxj4</t>
  </si>
  <si>
    <t>8a6ENn</t>
  </si>
  <si>
    <t>R4zbcy</t>
  </si>
  <si>
    <t>EvD9B9</t>
  </si>
  <si>
    <t>F3YDn2</t>
  </si>
  <si>
    <t>JTT5cb</t>
  </si>
  <si>
    <t>M8wPQy</t>
  </si>
  <si>
    <t>xIszxg</t>
  </si>
  <si>
    <t>QfZKni</t>
  </si>
  <si>
    <t>SDdchp</t>
  </si>
  <si>
    <t>zMazeC</t>
  </si>
  <si>
    <t>+33401260783</t>
  </si>
  <si>
    <t>camila.brown93@icloud.com</t>
  </si>
  <si>
    <t>THDrP7</t>
  </si>
  <si>
    <t>D3BI1Q</t>
  </si>
  <si>
    <t>MlHWud</t>
  </si>
  <si>
    <t>kWp3Ne</t>
  </si>
  <si>
    <t>ZtWh0i</t>
  </si>
  <si>
    <t>6hCYy4</t>
  </si>
  <si>
    <t>28yhFC</t>
  </si>
  <si>
    <t>MiuaP8</t>
  </si>
  <si>
    <t>P3y6Bt</t>
  </si>
  <si>
    <t>EYufS2</t>
  </si>
  <si>
    <t>+49722903098</t>
  </si>
  <si>
    <t>emily.smith47@yahoo.com</t>
  </si>
  <si>
    <t>bLRhcJ</t>
  </si>
  <si>
    <t>8e5UAb</t>
  </si>
  <si>
    <t>s9661H</t>
  </si>
  <si>
    <t>bgYv4q</t>
  </si>
  <si>
    <t>DMayde</t>
  </si>
  <si>
    <t>8danYl</t>
  </si>
  <si>
    <t>9sMLT6</t>
  </si>
  <si>
    <t>WBninK</t>
  </si>
  <si>
    <t>0Bivpe</t>
  </si>
  <si>
    <t>dt2ikq</t>
  </si>
  <si>
    <t>pJ47zF</t>
  </si>
  <si>
    <t>Kj7Cjc</t>
  </si>
  <si>
    <t>+55779238014</t>
  </si>
  <si>
    <t>CQanKu</t>
  </si>
  <si>
    <t>donna.rodriguez20@proton.me</t>
  </si>
  <si>
    <t>7UHxal</t>
  </si>
  <si>
    <t>6IiOFM</t>
  </si>
  <si>
    <t>hU3CNj</t>
  </si>
  <si>
    <t>9fFWIu</t>
  </si>
  <si>
    <t>I2OTme</t>
  </si>
  <si>
    <t>pA42Au</t>
  </si>
  <si>
    <t>6HMVAJ</t>
  </si>
  <si>
    <t>zvxMse</t>
  </si>
  <si>
    <t>bdNbCb</t>
  </si>
  <si>
    <t>Mqcg17</t>
  </si>
  <si>
    <t>+1491017759</t>
  </si>
  <si>
    <t>xaCXQy</t>
  </si>
  <si>
    <t>jason.nelson45@icloud.com</t>
  </si>
  <si>
    <t>UNZNWk</t>
  </si>
  <si>
    <t>XYzGRj</t>
  </si>
  <si>
    <t>8nnZDN</t>
  </si>
  <si>
    <t>NKppXO</t>
  </si>
  <si>
    <t>dW0nPU</t>
  </si>
  <si>
    <t>XPoKjC</t>
  </si>
  <si>
    <t>mAxBsW</t>
  </si>
  <si>
    <t>R3M7Nc</t>
  </si>
  <si>
    <t>MxaSvA</t>
  </si>
  <si>
    <t>LnlDs8</t>
  </si>
  <si>
    <t>dNiVdj</t>
  </si>
  <si>
    <t>+81146878944</t>
  </si>
  <si>
    <t>MpB7nt</t>
  </si>
  <si>
    <t>kimberly.scott44@zoho.com</t>
  </si>
  <si>
    <t>Y7TedD</t>
  </si>
  <si>
    <t>56yHml</t>
  </si>
  <si>
    <t>biXaBS</t>
  </si>
  <si>
    <t>vtwr1O</t>
  </si>
  <si>
    <t>1u8qAb</t>
  </si>
  <si>
    <t>cCnUPu</t>
  </si>
  <si>
    <t>d11H29</t>
  </si>
  <si>
    <t>t0Tize</t>
  </si>
  <si>
    <t>8CY3tq</t>
  </si>
  <si>
    <t>+61146498174</t>
  </si>
  <si>
    <t>barbara.lee42@yahoo.com</t>
  </si>
  <si>
    <t>mSclIp</t>
  </si>
  <si>
    <t>CDQP7x</t>
  </si>
  <si>
    <t>mMisCf</t>
  </si>
  <si>
    <t>nFJHzT</t>
  </si>
  <si>
    <t>jXkE90</t>
  </si>
  <si>
    <t>Qx0y2I</t>
  </si>
  <si>
    <t>svI3J0</t>
  </si>
  <si>
    <t>kQlk6s</t>
  </si>
  <si>
    <t>9XgiiD</t>
  </si>
  <si>
    <t>SuPzie</t>
  </si>
  <si>
    <t>VVAHsi</t>
  </si>
  <si>
    <t>+81384963117</t>
  </si>
  <si>
    <t>NDAuim</t>
  </si>
  <si>
    <t>liam.lopez47@proton.me</t>
  </si>
  <si>
    <t>t39oFO</t>
  </si>
  <si>
    <t>ULoLop</t>
  </si>
  <si>
    <t>1Q0IG4</t>
  </si>
  <si>
    <t>cWDKxf</t>
  </si>
  <si>
    <t>n3PQfd</t>
  </si>
  <si>
    <t>UIoWXr</t>
  </si>
  <si>
    <t>QY5Kl3</t>
  </si>
  <si>
    <t>7E2AUY</t>
  </si>
  <si>
    <t>U8XZMK</t>
  </si>
  <si>
    <t>YuPGPZ</t>
  </si>
  <si>
    <t>+33099373936</t>
  </si>
  <si>
    <t>FsQrSU</t>
  </si>
  <si>
    <t>cynthia.campbell25@proton.me</t>
  </si>
  <si>
    <t>7UDPPD</t>
  </si>
  <si>
    <t>h1U37z</t>
  </si>
  <si>
    <t>JetnCW</t>
  </si>
  <si>
    <t>r5ggVH</t>
  </si>
  <si>
    <t>FwVCgQ</t>
  </si>
  <si>
    <t>rHUsPk</t>
  </si>
  <si>
    <t>hFWDsc</t>
  </si>
  <si>
    <t>qa3vnm</t>
  </si>
  <si>
    <t>5wOwLY</t>
  </si>
  <si>
    <t>bovJiX</t>
  </si>
  <si>
    <t>+1165411688</t>
  </si>
  <si>
    <t>mark.moore32@yahoo.com</t>
  </si>
  <si>
    <t>ZOmQHg</t>
  </si>
  <si>
    <t>1ouRHF</t>
  </si>
  <si>
    <t>bZR2we</t>
  </si>
  <si>
    <t>9wIjnw</t>
  </si>
  <si>
    <t>Sk9cis</t>
  </si>
  <si>
    <t>AKFj2Q</t>
  </si>
  <si>
    <t>ecmmus</t>
  </si>
  <si>
    <t>ShLcfF</t>
  </si>
  <si>
    <t>88jwrZ</t>
  </si>
  <si>
    <t>EBb9KS</t>
  </si>
  <si>
    <t>+34239690572</t>
  </si>
  <si>
    <t>mia.young86@outlook.com</t>
  </si>
  <si>
    <t>MhTCgw</t>
  </si>
  <si>
    <t>2SSmqP</t>
  </si>
  <si>
    <t>PDutyB</t>
  </si>
  <si>
    <t>2djLXK</t>
  </si>
  <si>
    <t>T0BYCI</t>
  </si>
  <si>
    <t>AspGd6</t>
  </si>
  <si>
    <t>WXmE2G</t>
  </si>
  <si>
    <t>CgQygI</t>
  </si>
  <si>
    <t>x9INiq</t>
  </si>
  <si>
    <t>RPCEMh</t>
  </si>
  <si>
    <t>+61708020204</t>
  </si>
  <si>
    <t>5i1JwQ</t>
  </si>
  <si>
    <t>joshua.taylor12@proton.me</t>
  </si>
  <si>
    <t>xxV4JO</t>
  </si>
  <si>
    <t>1lohKJ</t>
  </si>
  <si>
    <t>XA1thM</t>
  </si>
  <si>
    <t>iG7AVn</t>
  </si>
  <si>
    <t>LJk5BX</t>
  </si>
  <si>
    <t>oise1S</t>
  </si>
  <si>
    <t>T0pdEM</t>
  </si>
  <si>
    <t>fxdUOf</t>
  </si>
  <si>
    <t>Xr8EQC</t>
  </si>
  <si>
    <t>JXke1M</t>
  </si>
  <si>
    <t>+49833681264</t>
  </si>
  <si>
    <t>Jqnwnf</t>
  </si>
  <si>
    <t>valentina.nguyen63@icloud.com</t>
  </si>
  <si>
    <t>2Fgcdv</t>
  </si>
  <si>
    <t>OPa3cv</t>
  </si>
  <si>
    <t>mEBRfJ</t>
  </si>
  <si>
    <t>7ljhO3</t>
  </si>
  <si>
    <t>0sjyey</t>
  </si>
  <si>
    <t>gmKG1V</t>
  </si>
  <si>
    <t>ma6yCp</t>
  </si>
  <si>
    <t>fnqlSD</t>
  </si>
  <si>
    <t>t6OlZY</t>
  </si>
  <si>
    <t>Vptngo</t>
  </si>
  <si>
    <t>+380523193415</t>
  </si>
  <si>
    <t>patricia.harris52@hotmail.com</t>
  </si>
  <si>
    <t>upgovd</t>
  </si>
  <si>
    <t>TZpBmQ</t>
  </si>
  <si>
    <t>2Gwx0V</t>
  </si>
  <si>
    <t>n6xVcC</t>
  </si>
  <si>
    <t>DNmmoZ</t>
  </si>
  <si>
    <t>RHh01E</t>
  </si>
  <si>
    <t>8mlwHK</t>
  </si>
  <si>
    <t>8SaYuo</t>
  </si>
  <si>
    <t>HD7X0m</t>
  </si>
  <si>
    <t>+380562798240</t>
  </si>
  <si>
    <t>sandra.hill98@outlook.com</t>
  </si>
  <si>
    <t>1Jw0QE</t>
  </si>
  <si>
    <t>q3VsAG</t>
  </si>
  <si>
    <t>nnBq9U</t>
  </si>
  <si>
    <t>j31qVK</t>
  </si>
  <si>
    <t>QUdLE4</t>
  </si>
  <si>
    <t>RdPaUq</t>
  </si>
  <si>
    <t>F5OFKV</t>
  </si>
  <si>
    <t>9hBAnl</t>
  </si>
  <si>
    <t>BlxpjB</t>
  </si>
  <si>
    <t>Bol6zj</t>
  </si>
  <si>
    <t>dD9fZ5</t>
  </si>
  <si>
    <t>+81183020750</t>
  </si>
  <si>
    <t>thomas.martin92@gmail.com</t>
  </si>
  <si>
    <t>Ata7pR</t>
  </si>
  <si>
    <t>bCFYHk</t>
  </si>
  <si>
    <t>xQeHzA</t>
  </si>
  <si>
    <t>YKetny</t>
  </si>
  <si>
    <t>LC2lOB</t>
  </si>
  <si>
    <t>7lnPDy</t>
  </si>
  <si>
    <t>aIK7Wm</t>
  </si>
  <si>
    <t>RL0M3x</t>
  </si>
  <si>
    <t>uVFXBB</t>
  </si>
  <si>
    <t>yjGR6W</t>
  </si>
  <si>
    <t>iypqze</t>
  </si>
  <si>
    <t>Z9cvIn</t>
  </si>
  <si>
    <t>+61251687017</t>
  </si>
  <si>
    <t>yNOSz1</t>
  </si>
  <si>
    <t>sharon.torres85@gmail.com</t>
  </si>
  <si>
    <t>pusYHl</t>
  </si>
  <si>
    <t>G46sZ5</t>
  </si>
  <si>
    <t>4rU7qD</t>
  </si>
  <si>
    <t>EygHWg</t>
  </si>
  <si>
    <t>fnfKsc</t>
  </si>
  <si>
    <t>xUcI8N</t>
  </si>
  <si>
    <t>uxZzN2</t>
  </si>
  <si>
    <t>NxxnxY</t>
  </si>
  <si>
    <t>uaZBEP</t>
  </si>
  <si>
    <t>pY9BSp</t>
  </si>
  <si>
    <t>+380269096538</t>
  </si>
  <si>
    <t>x8gt1G</t>
  </si>
  <si>
    <t>camila.gonzalez40@yahoo.com</t>
  </si>
  <si>
    <t>3laXFg</t>
  </si>
  <si>
    <t>LclE6M</t>
  </si>
  <si>
    <t>4FXcJl</t>
  </si>
  <si>
    <t>sqI9QJ</t>
  </si>
  <si>
    <t>hbkfRm</t>
  </si>
  <si>
    <t>ZB9cdW</t>
  </si>
  <si>
    <t>6SIEq4</t>
  </si>
  <si>
    <t>MriI9U</t>
  </si>
  <si>
    <t>Em5uaP</t>
  </si>
  <si>
    <t>ud0ctf</t>
  </si>
  <si>
    <t>ehDH5b</t>
  </si>
  <si>
    <t>2J3Ujm</t>
  </si>
  <si>
    <t>+1587314854</t>
  </si>
  <si>
    <t>ethan.anderson94@yahoo.com</t>
  </si>
  <si>
    <t>SH7fmf</t>
  </si>
  <si>
    <t>Xidteh</t>
  </si>
  <si>
    <t>KYkgUC</t>
  </si>
  <si>
    <t>yjCYMZ</t>
  </si>
  <si>
    <t>fE613G</t>
  </si>
  <si>
    <t>41sNLj</t>
  </si>
  <si>
    <t>PSGpuK</t>
  </si>
  <si>
    <t>+33319088842</t>
  </si>
  <si>
    <t>ava.young87@zoho.com</t>
  </si>
  <si>
    <t>UF2wU6</t>
  </si>
  <si>
    <t>YqWg21</t>
  </si>
  <si>
    <t>tCjF4n</t>
  </si>
  <si>
    <t>uUBGiO</t>
  </si>
  <si>
    <t>lkFxAI</t>
  </si>
  <si>
    <t>oS5Ikz</t>
  </si>
  <si>
    <t>Dd17Qq</t>
  </si>
  <si>
    <t>+49298906837</t>
  </si>
  <si>
    <t>sandra.roberts96@zoho.com</t>
  </si>
  <si>
    <t>ZDwdTX</t>
  </si>
  <si>
    <t>AnHTmt</t>
  </si>
  <si>
    <t>zw04yH</t>
  </si>
  <si>
    <t>kngotJ</t>
  </si>
  <si>
    <t>qy5e2B</t>
  </si>
  <si>
    <t>CM30c8</t>
  </si>
  <si>
    <t>Xbx0V5</t>
  </si>
  <si>
    <t>V2Of6X</t>
  </si>
  <si>
    <t>1JyiNb</t>
  </si>
  <si>
    <t>AgwITj</t>
  </si>
  <si>
    <t>qaL4xo</t>
  </si>
  <si>
    <t>+44100654636</t>
  </si>
  <si>
    <t>jessica.carter54@icloud.com</t>
  </si>
  <si>
    <t>WsWJc2</t>
  </si>
  <si>
    <t>kKIvwM</t>
  </si>
  <si>
    <t>Fnryif</t>
  </si>
  <si>
    <t>DOJ5WG</t>
  </si>
  <si>
    <t>aggBnr</t>
  </si>
  <si>
    <t>1f0KIh</t>
  </si>
  <si>
    <t>rHel6k</t>
  </si>
  <si>
    <t>Z649zq</t>
  </si>
  <si>
    <t>eXDnXO</t>
  </si>
  <si>
    <t>SDAAzb</t>
  </si>
  <si>
    <t>AJFDSb</t>
  </si>
  <si>
    <t>AdPWPT</t>
  </si>
  <si>
    <t>CUXBCC</t>
  </si>
  <si>
    <t>OJ1Nbn</t>
  </si>
  <si>
    <t>VEVQ9e</t>
  </si>
  <si>
    <t>shF2dM</t>
  </si>
  <si>
    <t>FZOXZn</t>
  </si>
  <si>
    <t>+55457675624</t>
  </si>
  <si>
    <t>3xtvZk</t>
  </si>
  <si>
    <t>ethan.rodriguez10@yahoo.com</t>
  </si>
  <si>
    <t>CZRTSY</t>
  </si>
  <si>
    <t>thfVul</t>
  </si>
  <si>
    <t>eUGNZn</t>
  </si>
  <si>
    <t>qn8AyX</t>
  </si>
  <si>
    <t>jWmiCQ</t>
  </si>
  <si>
    <t>mZHPRW</t>
  </si>
  <si>
    <t>sHyfV9</t>
  </si>
  <si>
    <t>gVYIkY</t>
  </si>
  <si>
    <t>L01iHq</t>
  </si>
  <si>
    <t>+33644057430</t>
  </si>
  <si>
    <t>daniel.carter29@icloud.com</t>
  </si>
  <si>
    <t>5YbhiA</t>
  </si>
  <si>
    <t>rAYrDZ</t>
  </si>
  <si>
    <t>PoTY6R</t>
  </si>
  <si>
    <t>ntGH5E</t>
  </si>
  <si>
    <t>TXxwFp</t>
  </si>
  <si>
    <t>c97gFU</t>
  </si>
  <si>
    <t>o5XN0z</t>
  </si>
  <si>
    <t>3tSscD</t>
  </si>
  <si>
    <t>KrIdBM</t>
  </si>
  <si>
    <t>NZenxp</t>
  </si>
  <si>
    <t>+61583884583</t>
  </si>
  <si>
    <t>patricia.robinson97@hotmail.com</t>
  </si>
  <si>
    <t>1qDeD8</t>
  </si>
  <si>
    <t>UTJUD2</t>
  </si>
  <si>
    <t>9JV3sC</t>
  </si>
  <si>
    <t>GzGTSN</t>
  </si>
  <si>
    <t>RFG8K2</t>
  </si>
  <si>
    <t>O3J73R</t>
  </si>
  <si>
    <t>kMqpwO</t>
  </si>
  <si>
    <t>T8uRDr</t>
  </si>
  <si>
    <t>ydV8aD</t>
  </si>
  <si>
    <t>S15L0w</t>
  </si>
  <si>
    <t>61Lvdt</t>
  </si>
  <si>
    <t>+380567747803</t>
  </si>
  <si>
    <t>jNBKat</t>
  </si>
  <si>
    <t>joshua.brown15@icloud.com</t>
  </si>
  <si>
    <t>jcgxWl</t>
  </si>
  <si>
    <t>NwHqLY</t>
  </si>
  <si>
    <t>nh2G1V</t>
  </si>
  <si>
    <t>DDDoNe</t>
  </si>
  <si>
    <t>0RVMup</t>
  </si>
  <si>
    <t>16Agf7</t>
  </si>
  <si>
    <t>0EQHLl</t>
  </si>
  <si>
    <t>+55410163558</t>
  </si>
  <si>
    <t>olivia.garcia28@proton.me</t>
  </si>
  <si>
    <t>ehsstv</t>
  </si>
  <si>
    <t>tHQmwB</t>
  </si>
  <si>
    <t>YsTGXf</t>
  </si>
  <si>
    <t>bqcUqL</t>
  </si>
  <si>
    <t>IJRNA0</t>
  </si>
  <si>
    <t>fiH0si</t>
  </si>
  <si>
    <t>aWI2Cn</t>
  </si>
  <si>
    <t>uNnUdI</t>
  </si>
  <si>
    <t>5cEDda</t>
  </si>
  <si>
    <t>WdiM5p</t>
  </si>
  <si>
    <t>GsnsOL</t>
  </si>
  <si>
    <t>+49357842837</t>
  </si>
  <si>
    <t>lucas.nelson33@yahoo.com</t>
  </si>
  <si>
    <t>CnQjEN</t>
  </si>
  <si>
    <t>HESh4c</t>
  </si>
  <si>
    <t>lY9bgW</t>
  </si>
  <si>
    <t>bOTFo8</t>
  </si>
  <si>
    <t>DKDuB8</t>
  </si>
  <si>
    <t>uDNkrh</t>
  </si>
  <si>
    <t>63nX7W</t>
  </si>
  <si>
    <t>UYFgT9</t>
  </si>
  <si>
    <t>Tj3XDb</t>
  </si>
  <si>
    <t>+61454629817</t>
  </si>
  <si>
    <t>ava.taylor56@icloud.com</t>
  </si>
  <si>
    <t>Oeaat6</t>
  </si>
  <si>
    <t>YcW4ua</t>
  </si>
  <si>
    <t>29B6FZ</t>
  </si>
  <si>
    <t>2j7wFM</t>
  </si>
  <si>
    <t>UlwW1u</t>
  </si>
  <si>
    <t>Dvteun</t>
  </si>
  <si>
    <t>vhzj03</t>
  </si>
  <si>
    <t>BPr46y</t>
  </si>
  <si>
    <t>MA4ede</t>
  </si>
  <si>
    <t>+33575127789</t>
  </si>
  <si>
    <t>santiago.king85@outlook.com</t>
  </si>
  <si>
    <t>xMlJ9c</t>
  </si>
  <si>
    <t>1Jn7UC</t>
  </si>
  <si>
    <t>tWuqs0</t>
  </si>
  <si>
    <t>9fc4Vl</t>
  </si>
  <si>
    <t>Apc6Rh</t>
  </si>
  <si>
    <t>9PBiy6</t>
  </si>
  <si>
    <t>VfxIda</t>
  </si>
  <si>
    <t>7oxxK6</t>
  </si>
  <si>
    <t>YI74WK</t>
  </si>
  <si>
    <t>+49201362069</t>
  </si>
  <si>
    <t>sofia.rodriguez34@gmail.com</t>
  </si>
  <si>
    <t>gH7Qs1</t>
  </si>
  <si>
    <t>B2LBLo</t>
  </si>
  <si>
    <t>2gQ1tE</t>
  </si>
  <si>
    <t>iSW1uz</t>
  </si>
  <si>
    <t>ZM1JRc</t>
  </si>
  <si>
    <t>WXRq5U</t>
  </si>
  <si>
    <t>7dQzHM</t>
  </si>
  <si>
    <t>mWiMdk</t>
  </si>
  <si>
    <t>dyYJCm</t>
  </si>
  <si>
    <t>+49803475326</t>
  </si>
  <si>
    <t>rebecca.clark97@proton.me</t>
  </si>
  <si>
    <t>OF8EMm</t>
  </si>
  <si>
    <t>XYULel</t>
  </si>
  <si>
    <t>rLxpqL</t>
  </si>
  <si>
    <t>sW3liO</t>
  </si>
  <si>
    <t>1PKvIf</t>
  </si>
  <si>
    <t>78sREJ</t>
  </si>
  <si>
    <t>QHqAHL</t>
  </si>
  <si>
    <t>O88gcs</t>
  </si>
  <si>
    <t>Dce53I</t>
  </si>
  <si>
    <t>+61701643412</t>
  </si>
  <si>
    <t>alejandro.davis13@zoho.com</t>
  </si>
  <si>
    <t>7cHD57</t>
  </si>
  <si>
    <t>TR3v8S</t>
  </si>
  <si>
    <t>3BfQ0t</t>
  </si>
  <si>
    <t>UwRJIA</t>
  </si>
  <si>
    <t>mh7qLD</t>
  </si>
  <si>
    <t>rB7jrf</t>
  </si>
  <si>
    <t>vuP1uR</t>
  </si>
  <si>
    <t>UQJfCh</t>
  </si>
  <si>
    <t>ZU1xNi</t>
  </si>
  <si>
    <t>sJJlyW</t>
  </si>
  <si>
    <t>7Xo1N4</t>
  </si>
  <si>
    <t>pZzFmY</t>
  </si>
  <si>
    <t>+44115199113</t>
  </si>
  <si>
    <t>HDtK5D</t>
  </si>
  <si>
    <t>elizabeth.young18@yahoo.com</t>
  </si>
  <si>
    <t>nsQeCW</t>
  </si>
  <si>
    <t>8MGfxb</t>
  </si>
  <si>
    <t>H32ub8</t>
  </si>
  <si>
    <t>c9GyTI</t>
  </si>
  <si>
    <t>eXXJXk</t>
  </si>
  <si>
    <t>MFFxvu</t>
  </si>
  <si>
    <t>jcwiwK</t>
  </si>
  <si>
    <t>1dlakm</t>
  </si>
  <si>
    <t>AFTDF9</t>
  </si>
  <si>
    <t>FrjCpG</t>
  </si>
  <si>
    <t>OEhf6J</t>
  </si>
  <si>
    <t>8810rP</t>
  </si>
  <si>
    <t>+44382069232</t>
  </si>
  <si>
    <t>james.williams42@hotmail.com</t>
  </si>
  <si>
    <t>wPwGzE</t>
  </si>
  <si>
    <t>vX0XQm</t>
  </si>
  <si>
    <t>vYmrPS</t>
  </si>
  <si>
    <t>qaHh1K</t>
  </si>
  <si>
    <t>rC8vlv</t>
  </si>
  <si>
    <t>VIY5hc</t>
  </si>
  <si>
    <t>rm261U</t>
  </si>
  <si>
    <t>0a6TDV</t>
  </si>
  <si>
    <t>OHyGEI</t>
  </si>
  <si>
    <t>DVcGDX</t>
  </si>
  <si>
    <t>+49901338102</t>
  </si>
  <si>
    <t>KZFR6T</t>
  </si>
  <si>
    <t>betty.sanchez75@zoho.com</t>
  </si>
  <si>
    <t>GeCCbK</t>
  </si>
  <si>
    <t>zHhFJW</t>
  </si>
  <si>
    <t>8Q08fR</t>
  </si>
  <si>
    <t>9wTIHg</t>
  </si>
  <si>
    <t>7jdjjm</t>
  </si>
  <si>
    <t>FEgUoY</t>
  </si>
  <si>
    <t>xAnxUy</t>
  </si>
  <si>
    <t>knYObM</t>
  </si>
  <si>
    <t>ggey7L</t>
  </si>
  <si>
    <t>+380755248902</t>
  </si>
  <si>
    <t>charles.king92@gmail.com</t>
  </si>
  <si>
    <t>IB5cg0</t>
  </si>
  <si>
    <t>u0XJWn</t>
  </si>
  <si>
    <t>YZeIQG</t>
  </si>
  <si>
    <t>KbsNtJ</t>
  </si>
  <si>
    <t>k7Gaxb</t>
  </si>
  <si>
    <t>QNHYnr</t>
  </si>
  <si>
    <t>dzenHd</t>
  </si>
  <si>
    <t>5dsFso</t>
  </si>
  <si>
    <t>Uvj9aM</t>
  </si>
  <si>
    <t>paNIkL</t>
  </si>
  <si>
    <t>+61964962748</t>
  </si>
  <si>
    <t>alejandro.lee78@gmail.com</t>
  </si>
  <si>
    <t>d3DBwG</t>
  </si>
  <si>
    <t>8cioDy</t>
  </si>
  <si>
    <t>Je7hQu</t>
  </si>
  <si>
    <t>mDeZmu</t>
  </si>
  <si>
    <t>O1b1Oo</t>
  </si>
  <si>
    <t>RxFlNy</t>
  </si>
  <si>
    <t>gQIapX</t>
  </si>
  <si>
    <t>i3IZlx</t>
  </si>
  <si>
    <t>xscHjF</t>
  </si>
  <si>
    <t>Sbylde</t>
  </si>
  <si>
    <t>QQsaIe</t>
  </si>
  <si>
    <t>+34398562082</t>
  </si>
  <si>
    <t>ibRKL5</t>
  </si>
  <si>
    <t>thomas.carter92@proton.me</t>
  </si>
  <si>
    <t>yAcn1i</t>
  </si>
  <si>
    <t>bISKvv</t>
  </si>
  <si>
    <t>FZwlLL</t>
  </si>
  <si>
    <t>SQMUne</t>
  </si>
  <si>
    <t>r5MNJg</t>
  </si>
  <si>
    <t>7ka6yA</t>
  </si>
  <si>
    <t>bTNCyi</t>
  </si>
  <si>
    <t>TnrbEB</t>
  </si>
  <si>
    <t>GDtgnm</t>
  </si>
  <si>
    <t>gGXGtE</t>
  </si>
  <si>
    <t>HUvYKn</t>
  </si>
  <si>
    <t>B2uft4</t>
  </si>
  <si>
    <t>DaM0Ii</t>
  </si>
  <si>
    <t>+55045472800</t>
  </si>
  <si>
    <t>emma.adams25@hotmail.com</t>
  </si>
  <si>
    <t>Itv2iC</t>
  </si>
  <si>
    <t>miEGyG</t>
  </si>
  <si>
    <t>Xor0IH</t>
  </si>
  <si>
    <t>A9nWY9</t>
  </si>
  <si>
    <t>D99IlG</t>
  </si>
  <si>
    <t>UGNtVE</t>
  </si>
  <si>
    <t>RVur0s</t>
  </si>
  <si>
    <t>wDjGj6</t>
  </si>
  <si>
    <t>vYHV9u</t>
  </si>
  <si>
    <t>Sk7nFR</t>
  </si>
  <si>
    <t>Wi6lTQ</t>
  </si>
  <si>
    <t>8XPCzU</t>
  </si>
  <si>
    <t>+44698256098</t>
  </si>
  <si>
    <t>david.wright86@icloud.com</t>
  </si>
  <si>
    <t>N9XVkk</t>
  </si>
  <si>
    <t>7bL2Rn</t>
  </si>
  <si>
    <t>HaePV1</t>
  </si>
  <si>
    <t>i65eyM</t>
  </si>
  <si>
    <t>1zDdBs</t>
  </si>
  <si>
    <t>ke1GvU</t>
  </si>
  <si>
    <t>20483B</t>
  </si>
  <si>
    <t>goEt16</t>
  </si>
  <si>
    <t>glsDpN</t>
  </si>
  <si>
    <t>aBfS3M</t>
  </si>
  <si>
    <t>xQRmmo</t>
  </si>
  <si>
    <t>EDcbip</t>
  </si>
  <si>
    <t>2RqbId</t>
  </si>
  <si>
    <t>+34969151901</t>
  </si>
  <si>
    <t>ashley.johnson54@yahoo.com</t>
  </si>
  <si>
    <t>MtYSPH</t>
  </si>
  <si>
    <t>cRhhWb</t>
  </si>
  <si>
    <t>Oo7i22</t>
  </si>
  <si>
    <t>uBTxqK</t>
  </si>
  <si>
    <t>Q726wS</t>
  </si>
  <si>
    <t>z4VOw6</t>
  </si>
  <si>
    <t>m9LlrP</t>
  </si>
  <si>
    <t>MYq4Fz</t>
  </si>
  <si>
    <t>Y4sHut</t>
  </si>
  <si>
    <t>xWY3Z7</t>
  </si>
  <si>
    <t>42UtRK</t>
  </si>
  <si>
    <t>GW7Nr1</t>
  </si>
  <si>
    <t>+44281404033</t>
  </si>
  <si>
    <t>jessica.robinson23@icloud.com</t>
  </si>
  <si>
    <t>z9zyFE</t>
  </si>
  <si>
    <t>DNKFTQ</t>
  </si>
  <si>
    <t>MxkObv</t>
  </si>
  <si>
    <t>OlQHck</t>
  </si>
  <si>
    <t>5kWEh3</t>
  </si>
  <si>
    <t>sWUlKi</t>
  </si>
  <si>
    <t>LKVhDr</t>
  </si>
  <si>
    <t>xEOfY3</t>
  </si>
  <si>
    <t>VaQbCE</t>
  </si>
  <si>
    <t>oz0P72</t>
  </si>
  <si>
    <t>DXQsed</t>
  </si>
  <si>
    <t>iT9Z17</t>
  </si>
  <si>
    <t>xJbrBc</t>
  </si>
  <si>
    <t>eFByJ9</t>
  </si>
  <si>
    <t>+1912750299</t>
  </si>
  <si>
    <t>anthony.sanchez43@zoho.com</t>
  </si>
  <si>
    <t>k0OXpA</t>
  </si>
  <si>
    <t>p9G7JW</t>
  </si>
  <si>
    <t>HpWWVO</t>
  </si>
  <si>
    <t>LET8Wo</t>
  </si>
  <si>
    <t>k7GWSk</t>
  </si>
  <si>
    <t>qyg2ql</t>
  </si>
  <si>
    <t>7IVU7C</t>
  </si>
  <si>
    <t>1uMTZo</t>
  </si>
  <si>
    <t>4HZKjh</t>
  </si>
  <si>
    <t>IIqWl0</t>
  </si>
  <si>
    <t>o1mz9e</t>
  </si>
  <si>
    <t>PBWsVC</t>
  </si>
  <si>
    <t>+61712161621</t>
  </si>
  <si>
    <t>cynthia.ramirez39@icloud.com</t>
  </si>
  <si>
    <t>6GH0tn</t>
  </si>
  <si>
    <t>RnmRKS</t>
  </si>
  <si>
    <t>vSxwOc</t>
  </si>
  <si>
    <t>CyKC3I</t>
  </si>
  <si>
    <t>5M8a7u</t>
  </si>
  <si>
    <t>HOuSo9</t>
  </si>
  <si>
    <t>Z97wun</t>
  </si>
  <si>
    <t>CPVJv2</t>
  </si>
  <si>
    <t>r2IgGt</t>
  </si>
  <si>
    <t>lPE37v</t>
  </si>
  <si>
    <t>4CPw3o</t>
  </si>
  <si>
    <t>KDqy38</t>
  </si>
  <si>
    <t>+33941862535</t>
  </si>
  <si>
    <t>VXruQQ</t>
  </si>
  <si>
    <t>robert.brown95@gmail.com</t>
  </si>
  <si>
    <t>wLca1Y</t>
  </si>
  <si>
    <t>PTnI96</t>
  </si>
  <si>
    <t>Cxv3OL</t>
  </si>
  <si>
    <t>li45Fx</t>
  </si>
  <si>
    <t>hSiR1h</t>
  </si>
  <si>
    <t>yL1UhM</t>
  </si>
  <si>
    <t>RV6b7D</t>
  </si>
  <si>
    <t>Vgn5Ok</t>
  </si>
  <si>
    <t>ZIrLK6</t>
  </si>
  <si>
    <t>N9bUAE</t>
  </si>
  <si>
    <t>+380693841430</t>
  </si>
  <si>
    <t>sandra.taylor63@yahoo.com</t>
  </si>
  <si>
    <t>3b1EQb</t>
  </si>
  <si>
    <t>JWYZlP</t>
  </si>
  <si>
    <t>QHsMX6</t>
  </si>
  <si>
    <t>GlBRxP</t>
  </si>
  <si>
    <t>Fsjxwv</t>
  </si>
  <si>
    <t>3d3Rn4</t>
  </si>
  <si>
    <t>gLW9Bn</t>
  </si>
  <si>
    <t>oDoy61</t>
  </si>
  <si>
    <t>UUgKLn</t>
  </si>
  <si>
    <t>bQpR4H</t>
  </si>
  <si>
    <t>XfKB1E</t>
  </si>
  <si>
    <t>qoJypS</t>
  </si>
  <si>
    <t>yttuvp</t>
  </si>
  <si>
    <t>ox44X5</t>
  </si>
  <si>
    <t>+1793652352</t>
  </si>
  <si>
    <t>anthony.walker97@zoho.com</t>
  </si>
  <si>
    <t>xQFq2Q</t>
  </si>
  <si>
    <t>vkt5fb</t>
  </si>
  <si>
    <t>0bcpGd</t>
  </si>
  <si>
    <t>i27kZy</t>
  </si>
  <si>
    <t>OlTSjg</t>
  </si>
  <si>
    <t>6Dz0S2</t>
  </si>
  <si>
    <t>qQogD4</t>
  </si>
  <si>
    <t>n2onpD</t>
  </si>
  <si>
    <t>rCKyOW</t>
  </si>
  <si>
    <t>rGGYvU</t>
  </si>
  <si>
    <t>BtbOsY</t>
  </si>
  <si>
    <t>szGKTj</t>
  </si>
  <si>
    <t>XYms5f</t>
  </si>
  <si>
    <t>+61084875539</t>
  </si>
  <si>
    <t>alexander.miller55@yahoo.com</t>
  </si>
  <si>
    <t>Rj7afj</t>
  </si>
  <si>
    <t>ps7Oxt</t>
  </si>
  <si>
    <t>4LotKB</t>
  </si>
  <si>
    <t>mpkSO7</t>
  </si>
  <si>
    <t>aP7rNP</t>
  </si>
  <si>
    <t>g6Fm4F</t>
  </si>
  <si>
    <t>udy9hM</t>
  </si>
  <si>
    <t>b1AvtB</t>
  </si>
  <si>
    <t>9zfxCN</t>
  </si>
  <si>
    <t>dAkwu4</t>
  </si>
  <si>
    <t>F1xsd0</t>
  </si>
  <si>
    <t>7lQY9c</t>
  </si>
  <si>
    <t>+33913455519</t>
  </si>
  <si>
    <t>joshua.wright29@outlook.com</t>
  </si>
  <si>
    <t>iSkDOQ</t>
  </si>
  <si>
    <t>QCG6el</t>
  </si>
  <si>
    <t>STba58</t>
  </si>
  <si>
    <t>RAzyLe</t>
  </si>
  <si>
    <t>27YcQk</t>
  </si>
  <si>
    <t>6CPQEn</t>
  </si>
  <si>
    <t>IZgd7b</t>
  </si>
  <si>
    <t>aiIKMd</t>
  </si>
  <si>
    <t>yn9Ffc</t>
  </si>
  <si>
    <t>+44165699933</t>
  </si>
  <si>
    <t>sharon.martin86@zoho.com</t>
  </si>
  <si>
    <t>zvU5ze</t>
  </si>
  <si>
    <t>oRyX1u</t>
  </si>
  <si>
    <t>MTpeWu</t>
  </si>
  <si>
    <t>Htr75x</t>
  </si>
  <si>
    <t>Fexru0</t>
  </si>
  <si>
    <t>R9tAnI</t>
  </si>
  <si>
    <t>bh17mJ</t>
  </si>
  <si>
    <t>HyzMH8</t>
  </si>
  <si>
    <t>oqdUPf</t>
  </si>
  <si>
    <t>+33141909354</t>
  </si>
  <si>
    <t>anthony.king82@proton.me</t>
  </si>
  <si>
    <t>ZSuUE8</t>
  </si>
  <si>
    <t>vgc8ZC</t>
  </si>
  <si>
    <t>TR7Ghf</t>
  </si>
  <si>
    <t>PZXWsr</t>
  </si>
  <si>
    <t>NxuhAn</t>
  </si>
  <si>
    <t>Akkvox</t>
  </si>
  <si>
    <t>OasWtO</t>
  </si>
  <si>
    <t>fLMMje</t>
  </si>
  <si>
    <t>WTslF0</t>
  </si>
  <si>
    <t>+61349576236</t>
  </si>
  <si>
    <t>paul.miller62@outlook.com</t>
  </si>
  <si>
    <t>d8OK8M</t>
  </si>
  <si>
    <t>orRBOc</t>
  </si>
  <si>
    <t>3lvgEf</t>
  </si>
  <si>
    <t>O8TxrO</t>
  </si>
  <si>
    <t>LSUUGz</t>
  </si>
  <si>
    <t>iKpuSj</t>
  </si>
  <si>
    <t>mdqMaK</t>
  </si>
  <si>
    <t>J3XhE3</t>
  </si>
  <si>
    <t>N9910T</t>
  </si>
  <si>
    <t>C3gxx7</t>
  </si>
  <si>
    <t>VLnZpp</t>
  </si>
  <si>
    <t>jgGbqy</t>
  </si>
  <si>
    <t>Z26cfU</t>
  </si>
  <si>
    <t>+55145682483</t>
  </si>
  <si>
    <t>mark.thompson90@proton.me</t>
  </si>
  <si>
    <t>aVhDLG</t>
  </si>
  <si>
    <t>lLSBie</t>
  </si>
  <si>
    <t>7gW9j7</t>
  </si>
  <si>
    <t>vLSarp</t>
  </si>
  <si>
    <t>EyINjo</t>
  </si>
  <si>
    <t>Fa4F8E</t>
  </si>
  <si>
    <t>Z3BGHG</t>
  </si>
  <si>
    <t>qsBWRJ</t>
  </si>
  <si>
    <t>ecGtQj</t>
  </si>
  <si>
    <t>ZZj8Df</t>
  </si>
  <si>
    <t>KoU3XJ</t>
  </si>
  <si>
    <t>jTwGkH</t>
  </si>
  <si>
    <t>AQzXuX</t>
  </si>
  <si>
    <t>+34101863414</t>
  </si>
  <si>
    <t>sophia.taylor82@proton.me</t>
  </si>
  <si>
    <t>X2YnBC</t>
  </si>
  <si>
    <t>anY1CE</t>
  </si>
  <si>
    <t>FmP6wd</t>
  </si>
  <si>
    <t>MJfdct</t>
  </si>
  <si>
    <t>uBLyLf</t>
  </si>
  <si>
    <t>htzF3R</t>
  </si>
  <si>
    <t>LIQR9Y</t>
  </si>
  <si>
    <t>jOn8AT</t>
  </si>
  <si>
    <t>J90YiN</t>
  </si>
  <si>
    <t>lbf6OZ</t>
  </si>
  <si>
    <t>d7S3Ct</t>
  </si>
  <si>
    <t>YlV9sM</t>
  </si>
  <si>
    <t>sGzUZN</t>
  </si>
  <si>
    <t>PwzMeF</t>
  </si>
  <si>
    <t>7W491h</t>
  </si>
  <si>
    <t>+81945244297</t>
  </si>
  <si>
    <t>jason.clark30@proton.me</t>
  </si>
  <si>
    <t>jDkgvV</t>
  </si>
  <si>
    <t>cEus0b</t>
  </si>
  <si>
    <t>AAQR7q</t>
  </si>
  <si>
    <t>qQzzr3</t>
  </si>
  <si>
    <t>daODbo</t>
  </si>
  <si>
    <t>ynigfL</t>
  </si>
  <si>
    <t>vCM6hK</t>
  </si>
  <si>
    <t>BeCayz</t>
  </si>
  <si>
    <t>ogaGJW</t>
  </si>
  <si>
    <t>pwWtV6</t>
  </si>
  <si>
    <t>UFE6eA</t>
  </si>
  <si>
    <t>r6bRtA</t>
  </si>
  <si>
    <t>KUqYT7</t>
  </si>
  <si>
    <t>+55059144842</t>
  </si>
  <si>
    <t>2Hdfql</t>
  </si>
  <si>
    <t>anthony.martinez16@icloud.com</t>
  </si>
  <si>
    <t>VW23mn</t>
  </si>
  <si>
    <t>Wlk0yk</t>
  </si>
  <si>
    <t>SadjbO</t>
  </si>
  <si>
    <t>Jt3tlr</t>
  </si>
  <si>
    <t>X9CXu0</t>
  </si>
  <si>
    <t>KnEIBw</t>
  </si>
  <si>
    <t>O79q7g</t>
  </si>
  <si>
    <t>XVk9tC</t>
  </si>
  <si>
    <t>gRHT5d</t>
  </si>
  <si>
    <t>uQkyei</t>
  </si>
  <si>
    <t>72llUL</t>
  </si>
  <si>
    <t>LNxSTx</t>
  </si>
  <si>
    <t>DFryBL</t>
  </si>
  <si>
    <t>c0Jxhp</t>
  </si>
  <si>
    <t>+49422664515</t>
  </si>
  <si>
    <t>charles.baker40@yahoo.com</t>
  </si>
  <si>
    <t>TJQ9j6</t>
  </si>
  <si>
    <t>kynpbV</t>
  </si>
  <si>
    <t>yNVrmC</t>
  </si>
  <si>
    <t>EJqzCN</t>
  </si>
  <si>
    <t>RVc86L</t>
  </si>
  <si>
    <t>d9tJiD</t>
  </si>
  <si>
    <t>uWg8Ym</t>
  </si>
  <si>
    <t>zbf57C</t>
  </si>
  <si>
    <t>pJ9k2V</t>
  </si>
  <si>
    <t>WBjg87</t>
  </si>
  <si>
    <t>ceWjKi</t>
  </si>
  <si>
    <t>kquRlM</t>
  </si>
  <si>
    <t>XQMhUk</t>
  </si>
  <si>
    <t>+49423870233</t>
  </si>
  <si>
    <t>mia.rivera76@proton.me</t>
  </si>
  <si>
    <t>NwFCnb</t>
  </si>
  <si>
    <t>mSIiqh</t>
  </si>
  <si>
    <t>rb0upH</t>
  </si>
  <si>
    <t>yQmfyM</t>
  </si>
  <si>
    <t>RiXIcF</t>
  </si>
  <si>
    <t>QEukW0</t>
  </si>
  <si>
    <t>2a8FwT</t>
  </si>
  <si>
    <t>2dgYcv</t>
  </si>
  <si>
    <t>zUHLnn</t>
  </si>
  <si>
    <t>e31CXh</t>
  </si>
  <si>
    <t>ZYWgaV</t>
  </si>
  <si>
    <t>dXj6r6</t>
  </si>
  <si>
    <t>Ogxzzo</t>
  </si>
  <si>
    <t>+61234218926</t>
  </si>
  <si>
    <t>0REiwY</t>
  </si>
  <si>
    <t>michelle.young55@hotmail.com</t>
  </si>
  <si>
    <t>graOqR</t>
  </si>
  <si>
    <t>TQWEuZ</t>
  </si>
  <si>
    <t>I1PC2I</t>
  </si>
  <si>
    <t>XoGU39</t>
  </si>
  <si>
    <t>PPbgtJ</t>
  </si>
  <si>
    <t>Jdk3MN</t>
  </si>
  <si>
    <t>vc1v9r</t>
  </si>
  <si>
    <t>FuH2L1</t>
  </si>
  <si>
    <t>RWd6YD</t>
  </si>
  <si>
    <t>8oxix5</t>
  </si>
  <si>
    <t>Dsi0mG</t>
  </si>
  <si>
    <t>NuYUPn</t>
  </si>
  <si>
    <t>J8WGX0</t>
  </si>
  <si>
    <t>+33389715511</t>
  </si>
  <si>
    <t>jason.lee84@gmail.com</t>
  </si>
  <si>
    <t>Uff6aX</t>
  </si>
  <si>
    <t>acT3fN</t>
  </si>
  <si>
    <t>MB3IaT</t>
  </si>
  <si>
    <t>Em2Ert</t>
  </si>
  <si>
    <t>bW5fRN</t>
  </si>
  <si>
    <t>pBvkgX</t>
  </si>
  <si>
    <t>AvBdhp</t>
  </si>
  <si>
    <t>91kZLX</t>
  </si>
  <si>
    <t>3vUkvz</t>
  </si>
  <si>
    <t>uBzxhM</t>
  </si>
  <si>
    <t>AlknGx</t>
  </si>
  <si>
    <t>wIFl8u</t>
  </si>
  <si>
    <t>8kUxWy</t>
  </si>
  <si>
    <t>+61765932813</t>
  </si>
  <si>
    <t>timothy.wright14@hotmail.com</t>
  </si>
  <si>
    <t>38vUsW</t>
  </si>
  <si>
    <t>JAyZpx</t>
  </si>
  <si>
    <t>lydSAi</t>
  </si>
  <si>
    <t>lVrLD4</t>
  </si>
  <si>
    <t>EHBU7n</t>
  </si>
  <si>
    <t>ljOZUb</t>
  </si>
  <si>
    <t>ai335S</t>
  </si>
  <si>
    <t>He5o62</t>
  </si>
  <si>
    <t>5HyBhI</t>
  </si>
  <si>
    <t>ZQNnSr</t>
  </si>
  <si>
    <t>PbI1F7</t>
  </si>
  <si>
    <t>aB2TGN</t>
  </si>
  <si>
    <t>+1777718990</t>
  </si>
  <si>
    <t>barbara.lee70@zoho.com</t>
  </si>
  <si>
    <t>77T0ko</t>
  </si>
  <si>
    <t>odMUlp</t>
  </si>
  <si>
    <t>j518Y2</t>
  </si>
  <si>
    <t>lkjNp3</t>
  </si>
  <si>
    <t>15oVwo</t>
  </si>
  <si>
    <t>LxngfS</t>
  </si>
  <si>
    <t>8cYIva</t>
  </si>
  <si>
    <t>hmyysh</t>
  </si>
  <si>
    <t>jSqbnG</t>
  </si>
  <si>
    <t>kcxKYw</t>
  </si>
  <si>
    <t>UVhqHU</t>
  </si>
  <si>
    <t>sFgWpe</t>
  </si>
  <si>
    <t>ZufpwF</t>
  </si>
  <si>
    <t>4YlalJ</t>
  </si>
  <si>
    <t>+44816453391</t>
  </si>
  <si>
    <t>richard.davis39@outlook.com</t>
  </si>
  <si>
    <t>PIwqFV</t>
  </si>
  <si>
    <t>BLf5PV</t>
  </si>
  <si>
    <t>Opim9Z</t>
  </si>
  <si>
    <t>DCLFuM</t>
  </si>
  <si>
    <t>iki2hs</t>
  </si>
  <si>
    <t>l2wX94</t>
  </si>
  <si>
    <t>xIqqB9</t>
  </si>
  <si>
    <t>Ii8MTb</t>
  </si>
  <si>
    <t>Yh9KbI</t>
  </si>
  <si>
    <t>RiMKpP</t>
  </si>
  <si>
    <t>OqddN8</t>
  </si>
  <si>
    <t>HX47zX</t>
  </si>
  <si>
    <t>MJEVS8</t>
  </si>
  <si>
    <t>+34557791037</t>
  </si>
  <si>
    <t>dorothy.rivera44@zoho.com</t>
  </si>
  <si>
    <t>mcJfI5</t>
  </si>
  <si>
    <t>JH20hn</t>
  </si>
  <si>
    <t>4V2AbQ</t>
  </si>
  <si>
    <t>l7A4dh</t>
  </si>
  <si>
    <t>1iVnCb</t>
  </si>
  <si>
    <t>DOQez7</t>
  </si>
  <si>
    <t>NB6Nja</t>
  </si>
  <si>
    <t>YNKfi5</t>
  </si>
  <si>
    <t>CbreoE</t>
  </si>
  <si>
    <t>bkKxKP</t>
  </si>
  <si>
    <t>zbO8Pr</t>
  </si>
  <si>
    <t>e7roOe</t>
  </si>
  <si>
    <t>DDh2zR</t>
  </si>
  <si>
    <t>+44784723754</t>
  </si>
  <si>
    <t>DJeBDr</t>
  </si>
  <si>
    <t>matthew.green90@zoho.com</t>
  </si>
  <si>
    <t>4ZOKko</t>
  </si>
  <si>
    <t>CuDB33</t>
  </si>
  <si>
    <t>CWyaSi</t>
  </si>
  <si>
    <t>EVm3Vp</t>
  </si>
  <si>
    <t>6irKSa</t>
  </si>
  <si>
    <t>XksxLR</t>
  </si>
  <si>
    <t>u9GCLg</t>
  </si>
  <si>
    <t>HTrSNl</t>
  </si>
  <si>
    <t>hZ3Nba</t>
  </si>
  <si>
    <t>kJJMT2</t>
  </si>
  <si>
    <t>CTiB7L</t>
  </si>
  <si>
    <t>TzlPfT</t>
  </si>
  <si>
    <t>8GJ4gU</t>
  </si>
  <si>
    <t>+81683171200</t>
  </si>
  <si>
    <t>brian.gonzalez44@zoho.com</t>
  </si>
  <si>
    <t>nTU39y</t>
  </si>
  <si>
    <t>yJmQtJ</t>
  </si>
  <si>
    <t>D8Mjc5</t>
  </si>
  <si>
    <t>tO4LQv</t>
  </si>
  <si>
    <t>DaicpR</t>
  </si>
  <si>
    <t>q1tV6s</t>
  </si>
  <si>
    <t>5YTsi6</t>
  </si>
  <si>
    <t>hsqG5P</t>
  </si>
  <si>
    <t>iDL7pm</t>
  </si>
  <si>
    <t>dKmtcB</t>
  </si>
  <si>
    <t>mbpD0e</t>
  </si>
  <si>
    <t>6Mk8L9</t>
  </si>
  <si>
    <t>rCtQXl</t>
  </si>
  <si>
    <t>4BbDFl</t>
  </si>
  <si>
    <t>+33255073696</t>
  </si>
  <si>
    <t>david.mitchell46@icloud.com</t>
  </si>
  <si>
    <t>aqLYEi</t>
  </si>
  <si>
    <t>bmOHnK</t>
  </si>
  <si>
    <t>9EHr4J</t>
  </si>
  <si>
    <t>DcK4oX</t>
  </si>
  <si>
    <t>hQmabf</t>
  </si>
  <si>
    <t>01hf1l</t>
  </si>
  <si>
    <t>5vIgiw</t>
  </si>
  <si>
    <t>c84RJU</t>
  </si>
  <si>
    <t>MywXUe</t>
  </si>
  <si>
    <t>vRdqlI</t>
  </si>
  <si>
    <t>Qkf9k3</t>
  </si>
  <si>
    <t>ypKKjT</t>
  </si>
  <si>
    <t>+81115270595</t>
  </si>
  <si>
    <t>XQ0oPT</t>
  </si>
  <si>
    <t>matthew.williams63@icloud.com</t>
  </si>
  <si>
    <t>FIcEw1</t>
  </si>
  <si>
    <t>jgoIws</t>
  </si>
  <si>
    <t>AkQaz9</t>
  </si>
  <si>
    <t>Kc5njl</t>
  </si>
  <si>
    <t>XdYJbX</t>
  </si>
  <si>
    <t>mFFciu</t>
  </si>
  <si>
    <t>rHerUT</t>
  </si>
  <si>
    <t>UnzLGD</t>
  </si>
  <si>
    <t>UpCXia</t>
  </si>
  <si>
    <t>K4aESF</t>
  </si>
  <si>
    <t>VpDp2O</t>
  </si>
  <si>
    <t>Ggf3Zn</t>
  </si>
  <si>
    <t>+44479776712</t>
  </si>
  <si>
    <t>qt3t9V</t>
  </si>
  <si>
    <t>ryan.rodriguez65@yahoo.com</t>
  </si>
  <si>
    <t>yOdZfU</t>
  </si>
  <si>
    <t>z1NsBE</t>
  </si>
  <si>
    <t>jSSafj</t>
  </si>
  <si>
    <t>VTKeFU</t>
  </si>
  <si>
    <t>hzP98V</t>
  </si>
  <si>
    <t>E3skru</t>
  </si>
  <si>
    <t>yCuV68</t>
  </si>
  <si>
    <t>gyyiWp</t>
  </si>
  <si>
    <t>aUedQQ</t>
  </si>
  <si>
    <t>NOCbpt</t>
  </si>
  <si>
    <t>qMJ5Ga</t>
  </si>
  <si>
    <t>DaipAj</t>
  </si>
  <si>
    <t>h5Ao7N</t>
  </si>
  <si>
    <t>QLNDq7</t>
  </si>
  <si>
    <t>+34083202530</t>
  </si>
  <si>
    <t>susan.clark93@yahoo.com</t>
  </si>
  <si>
    <t>6xv7nU</t>
  </si>
  <si>
    <t>XV1sEl</t>
  </si>
  <si>
    <t>tuFbqm</t>
  </si>
  <si>
    <t>Qlvkph</t>
  </si>
  <si>
    <t>xlKONQ</t>
  </si>
  <si>
    <t>R8CxDc</t>
  </si>
  <si>
    <t>NH7T1C</t>
  </si>
  <si>
    <t>WJfdjM</t>
  </si>
  <si>
    <t>Lu8L5Y</t>
  </si>
  <si>
    <t>Jk8Orr</t>
  </si>
  <si>
    <t>qCdied</t>
  </si>
  <si>
    <t>Lp7Y8a</t>
  </si>
  <si>
    <t>FnxIfK</t>
  </si>
  <si>
    <t>yni5rQ</t>
  </si>
  <si>
    <t>T7yziL</t>
  </si>
  <si>
    <t>+34717872771</t>
  </si>
  <si>
    <t>emma.green83@proton.me</t>
  </si>
  <si>
    <t>D1GwLK</t>
  </si>
  <si>
    <t>YgWkwf</t>
  </si>
  <si>
    <t>93vhjV</t>
  </si>
  <si>
    <t>cb2wjZ</t>
  </si>
  <si>
    <t>nty4ly</t>
  </si>
  <si>
    <t>Wmqqmv</t>
  </si>
  <si>
    <t>pbWvTM</t>
  </si>
  <si>
    <t>cY63Hl</t>
  </si>
  <si>
    <t>k6DFyg</t>
  </si>
  <si>
    <t>Muqm4x</t>
  </si>
  <si>
    <t>SUv1PT</t>
  </si>
  <si>
    <t>sRllvT</t>
  </si>
  <si>
    <t>A55914</t>
  </si>
  <si>
    <t>rXAYaq</t>
  </si>
  <si>
    <t>+33835484461</t>
  </si>
  <si>
    <t>jessica.gonzalez82@gmail.com</t>
  </si>
  <si>
    <t>KdVI2L</t>
  </si>
  <si>
    <t>9zBXe6</t>
  </si>
  <si>
    <t>3kFUqL</t>
  </si>
  <si>
    <t>JjSCCb</t>
  </si>
  <si>
    <t>taQCti</t>
  </si>
  <si>
    <t>zENT2n</t>
  </si>
  <si>
    <t>jMvKQG</t>
  </si>
  <si>
    <t>pgW2zM</t>
  </si>
  <si>
    <t>paIsiV</t>
  </si>
  <si>
    <t>ZglG8k</t>
  </si>
  <si>
    <t>HwUzuf</t>
  </si>
  <si>
    <t>9DWwnV</t>
  </si>
  <si>
    <t>HQtaLS</t>
  </si>
  <si>
    <t>+49049319883</t>
  </si>
  <si>
    <t>C2nmyp</t>
  </si>
  <si>
    <t>olivia.smith29@icloud.com</t>
  </si>
  <si>
    <t>vRHxhU</t>
  </si>
  <si>
    <t>tQhT66</t>
  </si>
  <si>
    <t>gAek4k</t>
  </si>
  <si>
    <t>L9vGrT</t>
  </si>
  <si>
    <t>4PGnnQ</t>
  </si>
  <si>
    <t>AYog4f</t>
  </si>
  <si>
    <t>ADISIi</t>
  </si>
  <si>
    <t>AlKKZR</t>
  </si>
  <si>
    <t>fD7kXr</t>
  </si>
  <si>
    <t>S0PmDB</t>
  </si>
  <si>
    <t>jZIiV0</t>
  </si>
  <si>
    <t>k4ShUh</t>
  </si>
  <si>
    <t>+81369314496</t>
  </si>
  <si>
    <t>noah.jones80@zoho.com</t>
  </si>
  <si>
    <t>rz6DqI</t>
  </si>
  <si>
    <t>UyyaY2</t>
  </si>
  <si>
    <t>cpmQZv</t>
  </si>
  <si>
    <t>kIN4QR</t>
  </si>
  <si>
    <t>yN6gTD</t>
  </si>
  <si>
    <t>7asKYJ</t>
  </si>
  <si>
    <t>v6SKzE</t>
  </si>
  <si>
    <t>7P3Iib</t>
  </si>
  <si>
    <t>iVUi9i</t>
  </si>
  <si>
    <t>VhZRxR</t>
  </si>
  <si>
    <t>gt7tlm</t>
  </si>
  <si>
    <t>Rqphlh</t>
  </si>
  <si>
    <t>AbV8DH</t>
  </si>
  <si>
    <t>mr3muE</t>
  </si>
  <si>
    <t>D04wzI</t>
  </si>
  <si>
    <t>+61134548038</t>
  </si>
  <si>
    <t>laura.wilson57@outlook.com</t>
  </si>
  <si>
    <t>Y0Dm5e</t>
  </si>
  <si>
    <t>c9ZpGE</t>
  </si>
  <si>
    <t>qkcqOk</t>
  </si>
  <si>
    <t>9vFRET</t>
  </si>
  <si>
    <t>a1iDLU</t>
  </si>
  <si>
    <t>KIkvEv</t>
  </si>
  <si>
    <t>aFnKjm</t>
  </si>
  <si>
    <t>xvYKWA</t>
  </si>
  <si>
    <t>wAaF7A</t>
  </si>
  <si>
    <t>EYdNny</t>
  </si>
  <si>
    <t>w1tuWN</t>
  </si>
  <si>
    <t>W5pIDl</t>
  </si>
  <si>
    <t>jTn50o</t>
  </si>
  <si>
    <t>+61011405981</t>
  </si>
  <si>
    <t>jeffrey.anderson99@zoho.com</t>
  </si>
  <si>
    <t>g5xeWg</t>
  </si>
  <si>
    <t>AVgngk</t>
  </si>
  <si>
    <t>P7I5Yx</t>
  </si>
  <si>
    <t>Lb94rS</t>
  </si>
  <si>
    <t>cgr1YX</t>
  </si>
  <si>
    <t>M2kGu5</t>
  </si>
  <si>
    <t>jnGXDq</t>
  </si>
  <si>
    <t>pABg5U</t>
  </si>
  <si>
    <t>kuCagF</t>
  </si>
  <si>
    <t>qEVxqr</t>
  </si>
  <si>
    <t>b4huyJ</t>
  </si>
  <si>
    <t>YmSegY</t>
  </si>
  <si>
    <t>vQ3Osh</t>
  </si>
  <si>
    <t>+49604117072</t>
  </si>
  <si>
    <t>matthew.jackson11@gmail.com</t>
  </si>
  <si>
    <t>LOyZBi</t>
  </si>
  <si>
    <t>a2LoPD</t>
  </si>
  <si>
    <t>LCEoBQ</t>
  </si>
  <si>
    <t>ZoWoMu</t>
  </si>
  <si>
    <t>UQrxkJ</t>
  </si>
  <si>
    <t>4giT6I</t>
  </si>
  <si>
    <t>qPC5hQ</t>
  </si>
  <si>
    <t>Ta48SC</t>
  </si>
  <si>
    <t>7eOJVe</t>
  </si>
  <si>
    <t>wqyoiR</t>
  </si>
  <si>
    <t>+49829164254</t>
  </si>
  <si>
    <t>sR1UbC</t>
  </si>
  <si>
    <t>andrew.wright55@outlook.com</t>
  </si>
  <si>
    <t>8bdVYH</t>
  </si>
  <si>
    <t>TbmVsl</t>
  </si>
  <si>
    <t>0AI3M9</t>
  </si>
  <si>
    <t>h5lq7U</t>
  </si>
  <si>
    <t>l0oC8i</t>
  </si>
  <si>
    <t>Ms84Cy</t>
  </si>
  <si>
    <t>4wQQeq</t>
  </si>
  <si>
    <t>VJ73al</t>
  </si>
  <si>
    <t>iLvQVC</t>
  </si>
  <si>
    <t>DWiJ1r</t>
  </si>
  <si>
    <t>EIgW0g</t>
  </si>
  <si>
    <t>xuPfro</t>
  </si>
  <si>
    <t>tDd4lU</t>
  </si>
  <si>
    <t>+1786260557</t>
  </si>
  <si>
    <t>brian.robinson35@yahoo.com</t>
  </si>
  <si>
    <t>ppJoge</t>
  </si>
  <si>
    <t>saU9U0</t>
  </si>
  <si>
    <t>qlbcmW</t>
  </si>
  <si>
    <t>bLKeRL</t>
  </si>
  <si>
    <t>m3lvf0</t>
  </si>
  <si>
    <t>PBWena</t>
  </si>
  <si>
    <t>9viIGN</t>
  </si>
  <si>
    <t>MrEZ7r</t>
  </si>
  <si>
    <t>oqMii4</t>
  </si>
  <si>
    <t>9a6RR9</t>
  </si>
  <si>
    <t>SlqRl6</t>
  </si>
  <si>
    <t>39CUAJ</t>
  </si>
  <si>
    <t>VKrY2P</t>
  </si>
  <si>
    <t>FKnncO</t>
  </si>
  <si>
    <t>Z8iZxN</t>
  </si>
  <si>
    <t>+61105797332</t>
  </si>
  <si>
    <t>lucas.lopez59@gmail.com</t>
  </si>
  <si>
    <t>elifcG</t>
  </si>
  <si>
    <t>EAl5Y9</t>
  </si>
  <si>
    <t>4Uy5jg</t>
  </si>
  <si>
    <t>Vrv7c2</t>
  </si>
  <si>
    <t>7KxdR1</t>
  </si>
  <si>
    <t>egyhHB</t>
  </si>
  <si>
    <t>VCn2pY</t>
  </si>
  <si>
    <t>ngaJlv</t>
  </si>
  <si>
    <t>gIbQEl</t>
  </si>
  <si>
    <t>enjt69</t>
  </si>
  <si>
    <t>pc05Sz</t>
  </si>
  <si>
    <t>NmMsvP</t>
  </si>
  <si>
    <t>ekOZyg</t>
  </si>
  <si>
    <t>+61948317481</t>
  </si>
  <si>
    <t>poe2Vv</t>
  </si>
  <si>
    <t>david.jones97@zoho.com</t>
  </si>
  <si>
    <t>4UrWYR</t>
  </si>
  <si>
    <t>jepS8c</t>
  </si>
  <si>
    <t>DPTZw3</t>
  </si>
  <si>
    <t>SWUNl5</t>
  </si>
  <si>
    <t>BbuQzk</t>
  </si>
  <si>
    <t>LlQonJ</t>
  </si>
  <si>
    <t>DxMqmF</t>
  </si>
  <si>
    <t>zbgYUZ</t>
  </si>
  <si>
    <t>SXkZQJ</t>
  </si>
  <si>
    <t>DnNFpB</t>
  </si>
  <si>
    <t>Nj001e</t>
  </si>
  <si>
    <t>9ADEuz</t>
  </si>
  <si>
    <t>EjHvIH</t>
  </si>
  <si>
    <t>PeZFTf</t>
  </si>
  <si>
    <t>Ys4SOF</t>
  </si>
  <si>
    <t>+33260974940</t>
  </si>
  <si>
    <t>alexander.campbell38@icloud.com</t>
  </si>
  <si>
    <t>2LQs6e</t>
  </si>
  <si>
    <t>zrbkp1</t>
  </si>
  <si>
    <t>QSOZM4</t>
  </si>
  <si>
    <t>b6gyEj</t>
  </si>
  <si>
    <t>ypSfgK</t>
  </si>
  <si>
    <t>ivC4n0</t>
  </si>
  <si>
    <t>smKVcb</t>
  </si>
  <si>
    <t>aJg8r9</t>
  </si>
  <si>
    <t>g5XT0p</t>
  </si>
  <si>
    <t>pvtPIk</t>
  </si>
  <si>
    <t>ZU9NyR</t>
  </si>
  <si>
    <t>DxEwJQ</t>
  </si>
  <si>
    <t>+61137435503</t>
  </si>
  <si>
    <t>mary.roberts91@zoho.com</t>
  </si>
  <si>
    <t>KmYTCd</t>
  </si>
  <si>
    <t>bWwUt8</t>
  </si>
  <si>
    <t>LhTTmX</t>
  </si>
  <si>
    <t>BTxMxH</t>
  </si>
  <si>
    <t>GEAQO7</t>
  </si>
  <si>
    <t>dWM1T1</t>
  </si>
  <si>
    <t>mzD1i5</t>
  </si>
  <si>
    <t>cWTJe8</t>
  </si>
  <si>
    <t>Kmgs6u</t>
  </si>
  <si>
    <t>oIVuc7</t>
  </si>
  <si>
    <t>9PHVG1</t>
  </si>
  <si>
    <t>yN7fH7</t>
  </si>
  <si>
    <t>+380021199153</t>
  </si>
  <si>
    <t>amanda.williams30@gmail.com</t>
  </si>
  <si>
    <t>dy6z9k</t>
  </si>
  <si>
    <t>TFOl0P</t>
  </si>
  <si>
    <t>hXjU1q</t>
  </si>
  <si>
    <t>bQknlr</t>
  </si>
  <si>
    <t>uXweOx</t>
  </si>
  <si>
    <t>q2EWGt</t>
  </si>
  <si>
    <t>q8J8Vx</t>
  </si>
  <si>
    <t>TxtLUK</t>
  </si>
  <si>
    <t>uobm1u</t>
  </si>
  <si>
    <t>zPdJNn</t>
  </si>
  <si>
    <t>tXkNX2</t>
  </si>
  <si>
    <t>d624MA</t>
  </si>
  <si>
    <t>+49092510735</t>
  </si>
  <si>
    <t>JUZP2Y</t>
  </si>
  <si>
    <t>michelle.mitchell61@gmail.com</t>
  </si>
  <si>
    <t>0OASNP</t>
  </si>
  <si>
    <t>sjU2d1</t>
  </si>
  <si>
    <t>bW0EGc</t>
  </si>
  <si>
    <t>a8T7ew</t>
  </si>
  <si>
    <t>CtPuhM</t>
  </si>
  <si>
    <t>f5NlON</t>
  </si>
  <si>
    <t>Q0OsGF</t>
  </si>
  <si>
    <t>bYravz</t>
  </si>
  <si>
    <t>7YzZjz</t>
  </si>
  <si>
    <t>qFcxI3</t>
  </si>
  <si>
    <t>DGpq7h</t>
  </si>
  <si>
    <t>JA7oqt</t>
  </si>
  <si>
    <t>+380955584400</t>
  </si>
  <si>
    <t>elizabeth.wilson84@zoho.com</t>
  </si>
  <si>
    <t>pktVXS</t>
  </si>
  <si>
    <t>s2tB9f</t>
  </si>
  <si>
    <t>EuKefN</t>
  </si>
  <si>
    <t>PnsrmM</t>
  </si>
  <si>
    <t>9YxQm9</t>
  </si>
  <si>
    <t>DhgQUK</t>
  </si>
  <si>
    <t>hxv3Jw</t>
  </si>
  <si>
    <t>26fEeV</t>
  </si>
  <si>
    <t>sLORNs</t>
  </si>
  <si>
    <t>a1iipk</t>
  </si>
  <si>
    <t>V2ME98</t>
  </si>
  <si>
    <t>sJw77d</t>
  </si>
  <si>
    <t>WxKTVR</t>
  </si>
  <si>
    <t>+81934064855</t>
  </si>
  <si>
    <t>christopher.smith99@gmail.com</t>
  </si>
  <si>
    <t>Fh8Etk</t>
  </si>
  <si>
    <t>Gg5lfA</t>
  </si>
  <si>
    <t>GJUlnC</t>
  </si>
  <si>
    <t>iKgo0G</t>
  </si>
  <si>
    <t>CKL2jZ</t>
  </si>
  <si>
    <t>6iU9Zj</t>
  </si>
  <si>
    <t>YN81em</t>
  </si>
  <si>
    <t>yNE6qU</t>
  </si>
  <si>
    <t>0YZhVp</t>
  </si>
  <si>
    <t>DaNTIM</t>
  </si>
  <si>
    <t>71N3AE</t>
  </si>
  <si>
    <t>bHeBiN</t>
  </si>
  <si>
    <t>+44929479059</t>
  </si>
  <si>
    <t>james.flores39@yahoo.com</t>
  </si>
  <si>
    <t>jN5PqR</t>
  </si>
  <si>
    <t>GE5GmX</t>
  </si>
  <si>
    <t>Pd3p0x</t>
  </si>
  <si>
    <t>FCyoWq</t>
  </si>
  <si>
    <t>yVUTKm</t>
  </si>
  <si>
    <t>nGjw7C</t>
  </si>
  <si>
    <t>PN7NEZ</t>
  </si>
  <si>
    <t>8ubhe6</t>
  </si>
  <si>
    <t>jxF3IK</t>
  </si>
  <si>
    <t>1f0kWr</t>
  </si>
  <si>
    <t>bB3jMF</t>
  </si>
  <si>
    <t>UDOid5</t>
  </si>
  <si>
    <t>5kNK5a</t>
  </si>
  <si>
    <t>+61788744634</t>
  </si>
  <si>
    <t>isabella.roberts53@icloud.com</t>
  </si>
  <si>
    <t>zoCXB1</t>
  </si>
  <si>
    <t>oBECC2</t>
  </si>
  <si>
    <t>aL9V5D</t>
  </si>
  <si>
    <t>7wKN1y</t>
  </si>
  <si>
    <t>e7xZKz</t>
  </si>
  <si>
    <t>Rxb7xR</t>
  </si>
  <si>
    <t>k0lrG4</t>
  </si>
  <si>
    <t>U4tcKM</t>
  </si>
  <si>
    <t>WAvc3N</t>
  </si>
  <si>
    <t>dgG6Vg</t>
  </si>
  <si>
    <t>Ly4pIl</t>
  </si>
  <si>
    <t>dXMrpQ</t>
  </si>
  <si>
    <t>+49286192125</t>
  </si>
  <si>
    <t>sofia.jackson83@icloud.com</t>
  </si>
  <si>
    <t>4aCVgE</t>
  </si>
  <si>
    <t>VBMhim</t>
  </si>
  <si>
    <t>wmLreP</t>
  </si>
  <si>
    <t>Bh6QrE</t>
  </si>
  <si>
    <t>epZITG</t>
  </si>
  <si>
    <t>ubgVcN</t>
  </si>
  <si>
    <t>vKNAp0</t>
  </si>
  <si>
    <t>1XYu8U</t>
  </si>
  <si>
    <t>xIYVhn</t>
  </si>
  <si>
    <t>AbfEsI</t>
  </si>
  <si>
    <t>PNYuxd</t>
  </si>
  <si>
    <t>PFRHuK</t>
  </si>
  <si>
    <t>gYeLTu</t>
  </si>
  <si>
    <t>+44462570486</t>
  </si>
  <si>
    <t>nancy.davis35@icloud.com</t>
  </si>
  <si>
    <t>8EKqMn</t>
  </si>
  <si>
    <t>Wp1A5L</t>
  </si>
  <si>
    <t>aEUMmT</t>
  </si>
  <si>
    <t>V2F50y</t>
  </si>
  <si>
    <t>XTCWY1</t>
  </si>
  <si>
    <t>XLQN4K</t>
  </si>
  <si>
    <t>4sYZKj</t>
  </si>
  <si>
    <t>W1oT5n</t>
  </si>
  <si>
    <t>zIojqo</t>
  </si>
  <si>
    <t>UOhEAX</t>
  </si>
  <si>
    <t>YILV2d</t>
  </si>
  <si>
    <t>xzYjhJ</t>
  </si>
  <si>
    <t>+34650078250</t>
  </si>
  <si>
    <t>GpC65S</t>
  </si>
  <si>
    <t>ronald.baker32@gmail.com</t>
  </si>
  <si>
    <t>fiyKg5</t>
  </si>
  <si>
    <t>HAk5IK</t>
  </si>
  <si>
    <t>TsmiGJ</t>
  </si>
  <si>
    <t>dFi2sG</t>
  </si>
  <si>
    <t>iDVSD6</t>
  </si>
  <si>
    <t>p9HI94</t>
  </si>
  <si>
    <t>NaLobH</t>
  </si>
  <si>
    <t>YbNzCF</t>
  </si>
  <si>
    <t>wHE4Fy</t>
  </si>
  <si>
    <t>uNzero</t>
  </si>
  <si>
    <t>FitQk4</t>
  </si>
  <si>
    <t>+61052555614</t>
  </si>
  <si>
    <t>dDkwsF</t>
  </si>
  <si>
    <t>stephanie.mitchell49@gmail.com</t>
  </si>
  <si>
    <t>6IV1TT</t>
  </si>
  <si>
    <t>t8kdVO</t>
  </si>
  <si>
    <t>wk3I5d</t>
  </si>
  <si>
    <t>V2nrAB</t>
  </si>
  <si>
    <t>8xQAI6</t>
  </si>
  <si>
    <t>jDGbHB</t>
  </si>
  <si>
    <t>egVM4E</t>
  </si>
  <si>
    <t>XBRI8f</t>
  </si>
  <si>
    <t>Zs5dzl</t>
  </si>
  <si>
    <t>hFqxdE</t>
  </si>
  <si>
    <t>AWsnoU</t>
  </si>
  <si>
    <t>+380888747820</t>
  </si>
  <si>
    <t>mark.martinez17@zoho.com</t>
  </si>
  <si>
    <t>WNdkpi</t>
  </si>
  <si>
    <t>DookJA</t>
  </si>
  <si>
    <t>DI2eBY</t>
  </si>
  <si>
    <t>DkZafH</t>
  </si>
  <si>
    <t>9X3gFo</t>
  </si>
  <si>
    <t>J0ZBJw</t>
  </si>
  <si>
    <t>jG6oU8</t>
  </si>
  <si>
    <t>hbiFBa</t>
  </si>
  <si>
    <t>rGYSa5</t>
  </si>
  <si>
    <t>U0RGiP</t>
  </si>
  <si>
    <t>yIYmBj</t>
  </si>
  <si>
    <t>7bA4xt</t>
  </si>
  <si>
    <t>vruvfm</t>
  </si>
  <si>
    <t>QkSeIq</t>
  </si>
  <si>
    <t>fPjm1W</t>
  </si>
  <si>
    <t>+61268109176</t>
  </si>
  <si>
    <t>george.davis36@zoho.com</t>
  </si>
  <si>
    <t>kgPgUV</t>
  </si>
  <si>
    <t>8pnCRt</t>
  </si>
  <si>
    <t>BeUzPo</t>
  </si>
  <si>
    <t>0Aw9a6</t>
  </si>
  <si>
    <t>fOdRHU</t>
  </si>
  <si>
    <t>ai5R0F</t>
  </si>
  <si>
    <t>MKiY4R</t>
  </si>
  <si>
    <t>BNnTvN</t>
  </si>
  <si>
    <t>Hh8WFD</t>
  </si>
  <si>
    <t>rRQIMO</t>
  </si>
  <si>
    <t>T2Sq6I</t>
  </si>
  <si>
    <t>KRs2JC</t>
  </si>
  <si>
    <t>pabaPq</t>
  </si>
  <si>
    <t>+1238305726</t>
  </si>
  <si>
    <t>susan.scott47@zoho.com</t>
  </si>
  <si>
    <t>uNLlBe</t>
  </si>
  <si>
    <t>8LCohH</t>
  </si>
  <si>
    <t>tzQhPC</t>
  </si>
  <si>
    <t>eQWeWU</t>
  </si>
  <si>
    <t>DcPaRK</t>
  </si>
  <si>
    <t>GvLAC8</t>
  </si>
  <si>
    <t>6txXYP</t>
  </si>
  <si>
    <t>EwHAYe</t>
  </si>
  <si>
    <t>ZYAWw5</t>
  </si>
  <si>
    <t>+55226424446</t>
  </si>
  <si>
    <t>anthony.gonzalez29@hotmail.com</t>
  </si>
  <si>
    <t>cIXqT7</t>
  </si>
  <si>
    <t>C8dGZb</t>
  </si>
  <si>
    <t>TbsxT1</t>
  </si>
  <si>
    <t>SrUyIt</t>
  </si>
  <si>
    <t>jlks7X</t>
  </si>
  <si>
    <t>cUamoV</t>
  </si>
  <si>
    <t>wAuOeT</t>
  </si>
  <si>
    <t>ut9ERD</t>
  </si>
  <si>
    <t>5aSrut</t>
  </si>
  <si>
    <t>bGpsSz</t>
  </si>
  <si>
    <t>+61047194074</t>
  </si>
  <si>
    <t>linda.moore63@zoho.com</t>
  </si>
  <si>
    <t>dvTMYe</t>
  </si>
  <si>
    <t>yjKQl6</t>
  </si>
  <si>
    <t>s3D8WR</t>
  </si>
  <si>
    <t>azov02</t>
  </si>
  <si>
    <t>hN6IK6</t>
  </si>
  <si>
    <t>9DtBrU</t>
  </si>
  <si>
    <t>dp3DGE</t>
  </si>
  <si>
    <t>QnyxcA</t>
  </si>
  <si>
    <t>E4yV7c</t>
  </si>
  <si>
    <t>gkCplT</t>
  </si>
  <si>
    <t>57Zxe7</t>
  </si>
  <si>
    <t>+81218308414</t>
  </si>
  <si>
    <t>betty.gonzalez79@gmail.com</t>
  </si>
  <si>
    <t>ieaSEB</t>
  </si>
  <si>
    <t>Vnxnso</t>
  </si>
  <si>
    <t>WvAwFv</t>
  </si>
  <si>
    <t>vW74RK</t>
  </si>
  <si>
    <t>6pWOyl</t>
  </si>
  <si>
    <t>4fJHS6</t>
  </si>
  <si>
    <t>pV19pY</t>
  </si>
  <si>
    <t>a4dcdY</t>
  </si>
  <si>
    <t>2QJZGG</t>
  </si>
  <si>
    <t>WCqf1t</t>
  </si>
  <si>
    <t>hBhVWC</t>
  </si>
  <si>
    <t>+1224668453</t>
  </si>
  <si>
    <t>donna.martinez26@outlook.com</t>
  </si>
  <si>
    <t>u3c24c</t>
  </si>
  <si>
    <t>yh1nyv</t>
  </si>
  <si>
    <t>zcigia</t>
  </si>
  <si>
    <t>0vmPFl</t>
  </si>
  <si>
    <t>EnP0st</t>
  </si>
  <si>
    <t>1HH9sa</t>
  </si>
  <si>
    <t>pvR2r9</t>
  </si>
  <si>
    <t>lKvgj0</t>
  </si>
  <si>
    <t>W9aFaq</t>
  </si>
  <si>
    <t>ANmLj7</t>
  </si>
  <si>
    <t>iUcxW0</t>
  </si>
  <si>
    <t>+380440384684</t>
  </si>
  <si>
    <t>amanda.adams37@gmail.com</t>
  </si>
  <si>
    <t>sr6BBr</t>
  </si>
  <si>
    <t>lEJzdz</t>
  </si>
  <si>
    <t>243RXZ</t>
  </si>
  <si>
    <t>lSvs7q</t>
  </si>
  <si>
    <t>3GlNWw</t>
  </si>
  <si>
    <t>hAAyuk</t>
  </si>
  <si>
    <t>G1jJFx</t>
  </si>
  <si>
    <t>BD0HM2</t>
  </si>
  <si>
    <t>4vyISh</t>
  </si>
  <si>
    <t>4MY6TX</t>
  </si>
  <si>
    <t>fbVsrH</t>
  </si>
  <si>
    <t>QFDxQR</t>
  </si>
  <si>
    <t>vpCadb</t>
  </si>
  <si>
    <t>+1786733229</t>
  </si>
  <si>
    <t>isabella.walker80@icloud.com</t>
  </si>
  <si>
    <t>Vkgv15</t>
  </si>
  <si>
    <t>M6Hcgf</t>
  </si>
  <si>
    <t>iUqOPz</t>
  </si>
  <si>
    <t>DvYNA7</t>
  </si>
  <si>
    <t>kisieV</t>
  </si>
  <si>
    <t>h8Ny4n</t>
  </si>
  <si>
    <t>ctSwYo</t>
  </si>
  <si>
    <t>jPHrGV</t>
  </si>
  <si>
    <t>hWjfRt</t>
  </si>
  <si>
    <t>NZ7Ouz</t>
  </si>
  <si>
    <t>hGegey</t>
  </si>
  <si>
    <t>ddi0na</t>
  </si>
  <si>
    <t>cCG6mn</t>
  </si>
  <si>
    <t>+55859193123</t>
  </si>
  <si>
    <t>amanda.thomas44@outlook.com</t>
  </si>
  <si>
    <t>csbSpw</t>
  </si>
  <si>
    <t>iSSgLl</t>
  </si>
  <si>
    <t>ri5Jks</t>
  </si>
  <si>
    <t>GgA7wL</t>
  </si>
  <si>
    <t>vP8YAy</t>
  </si>
  <si>
    <t>F2gIAO</t>
  </si>
  <si>
    <t>ZafDHq</t>
  </si>
  <si>
    <t>zUZsSt</t>
  </si>
  <si>
    <t>+34596503096</t>
  </si>
  <si>
    <t>amanda.lee49@hotmail.com</t>
  </si>
  <si>
    <t>Y7gbtP</t>
  </si>
  <si>
    <t>nHHFM2</t>
  </si>
  <si>
    <t>sPOsOx</t>
  </si>
  <si>
    <t>zSt31O</t>
  </si>
  <si>
    <t>953j5B</t>
  </si>
  <si>
    <t>vCA4EN</t>
  </si>
  <si>
    <t>e28eJ0</t>
  </si>
  <si>
    <t>Cg4KbF</t>
  </si>
  <si>
    <t>+61536277222</t>
  </si>
  <si>
    <t>laura.lopez49@zoho.com</t>
  </si>
  <si>
    <t>fe77Dk</t>
  </si>
  <si>
    <t>tFmYHy</t>
  </si>
  <si>
    <t>TDU81J</t>
  </si>
  <si>
    <t>eGbJnT</t>
  </si>
  <si>
    <t>pA7jMB</t>
  </si>
  <si>
    <t>LAj9Ab</t>
  </si>
  <si>
    <t>4cnblg</t>
  </si>
  <si>
    <t>lCqI0x</t>
  </si>
  <si>
    <t>YeIF1T</t>
  </si>
  <si>
    <t>4AyUvW</t>
  </si>
  <si>
    <t>+380599980513</t>
  </si>
  <si>
    <t>sharon.wright99@zoho.com</t>
  </si>
  <si>
    <t>zzooIm</t>
  </si>
  <si>
    <t>S6204V</t>
  </si>
  <si>
    <t>s1O3lW</t>
  </si>
  <si>
    <t>jud5MP</t>
  </si>
  <si>
    <t>HfSS5C</t>
  </si>
  <si>
    <t>gqgVOc</t>
  </si>
  <si>
    <t>ukrhWa</t>
  </si>
  <si>
    <t>T70s9k</t>
  </si>
  <si>
    <t>kK6BWa</t>
  </si>
  <si>
    <t>+55739687477</t>
  </si>
  <si>
    <t>emma.johnson69@zoho.com</t>
  </si>
  <si>
    <t>IUhCeY</t>
  </si>
  <si>
    <t>lky9gK</t>
  </si>
  <si>
    <t>MDPUw4</t>
  </si>
  <si>
    <t>8dNDBX</t>
  </si>
  <si>
    <t>uNCwK2</t>
  </si>
  <si>
    <t>uOQxIN</t>
  </si>
  <si>
    <t>PNtsuC</t>
  </si>
  <si>
    <t>dKXpZI</t>
  </si>
  <si>
    <t>+55314061686</t>
  </si>
  <si>
    <t>oliver.wilson87@gmail.com</t>
  </si>
  <si>
    <t>yaMdJf</t>
  </si>
  <si>
    <t>MDjeze</t>
  </si>
  <si>
    <t>T3oaq6</t>
  </si>
  <si>
    <t>2qqUSX</t>
  </si>
  <si>
    <t>mRYRFl</t>
  </si>
  <si>
    <t>a6vtnr</t>
  </si>
  <si>
    <t>mxInJM</t>
  </si>
  <si>
    <t>7nJ6iU</t>
  </si>
  <si>
    <t>uLodRP</t>
  </si>
  <si>
    <t>gp4z9N</t>
  </si>
  <si>
    <t>+44198390048</t>
  </si>
  <si>
    <t>qNvprM</t>
  </si>
  <si>
    <t>carol.williams48@hotmail.com</t>
  </si>
  <si>
    <t>02RNJz</t>
  </si>
  <si>
    <t>ssoIP2</t>
  </si>
  <si>
    <t>6JB3pY</t>
  </si>
  <si>
    <t>hjqZUg</t>
  </si>
  <si>
    <t>wmeZOb</t>
  </si>
  <si>
    <t>AJOCBn</t>
  </si>
  <si>
    <t>PIXDxa</t>
  </si>
  <si>
    <t>W0qzyx</t>
  </si>
  <si>
    <t>VwZptR</t>
  </si>
  <si>
    <t>tyBy4q</t>
  </si>
  <si>
    <t>8WIJum</t>
  </si>
  <si>
    <t>+55468355890</t>
  </si>
  <si>
    <t>VdyCaK</t>
  </si>
  <si>
    <t>michael.thompson69@icloud.com</t>
  </si>
  <si>
    <t>3qKcsx</t>
  </si>
  <si>
    <t>orbCsH</t>
  </si>
  <si>
    <t>OVFiYO</t>
  </si>
  <si>
    <t>OIrdtf</t>
  </si>
  <si>
    <t>aBT7gw</t>
  </si>
  <si>
    <t>CyxLN7</t>
  </si>
  <si>
    <t>3WiXVG</t>
  </si>
  <si>
    <t>i9HPvp</t>
  </si>
  <si>
    <t>JU7u0A</t>
  </si>
  <si>
    <t>68xENK</t>
  </si>
  <si>
    <t>jKdihq</t>
  </si>
  <si>
    <t>2x1sOC</t>
  </si>
  <si>
    <t>+33381085943</t>
  </si>
  <si>
    <t>ethan.perez86@hotmail.com</t>
  </si>
  <si>
    <t>HnMjru</t>
  </si>
  <si>
    <t>6rUIo9</t>
  </si>
  <si>
    <t>qGPOIj</t>
  </si>
  <si>
    <t>98i54t</t>
  </si>
  <si>
    <t>7OJp1P</t>
  </si>
  <si>
    <t>qcCBuc</t>
  </si>
  <si>
    <t>3i563V</t>
  </si>
  <si>
    <t>EUHysA</t>
  </si>
  <si>
    <t>sAkYJR</t>
  </si>
  <si>
    <t>qBBNjW</t>
  </si>
  <si>
    <t>HFV2wM</t>
  </si>
  <si>
    <t>+380899595639</t>
  </si>
  <si>
    <t>oliver.smith76@outlook.com</t>
  </si>
  <si>
    <t>W0M4M6</t>
  </si>
  <si>
    <t>bDTsyY</t>
  </si>
  <si>
    <t>wM3aGl</t>
  </si>
  <si>
    <t>gLjBLJ</t>
  </si>
  <si>
    <t>9YaeRG</t>
  </si>
  <si>
    <t>Ub3vgv</t>
  </si>
  <si>
    <t>RzcRyJ</t>
  </si>
  <si>
    <t>wQrPjp</t>
  </si>
  <si>
    <t>WOiTqf</t>
  </si>
  <si>
    <t>oyPstU</t>
  </si>
  <si>
    <t>t1az0M</t>
  </si>
  <si>
    <t>fYly7q</t>
  </si>
  <si>
    <t>+44706691851</t>
  </si>
  <si>
    <t>valentina.hall19@outlook.com</t>
  </si>
  <si>
    <t>GLNjzD</t>
  </si>
  <si>
    <t>pq8KQx</t>
  </si>
  <si>
    <t>MKDaQl</t>
  </si>
  <si>
    <t>EuhOgM</t>
  </si>
  <si>
    <t>Y9VG7V</t>
  </si>
  <si>
    <t>1pzFdI</t>
  </si>
  <si>
    <t>T3ggk4</t>
  </si>
  <si>
    <t>1M5UZD</t>
  </si>
  <si>
    <t>WQj5DG</t>
  </si>
  <si>
    <t>ekJYoX</t>
  </si>
  <si>
    <t>PvGdwN</t>
  </si>
  <si>
    <t>rRs1DC</t>
  </si>
  <si>
    <t>IBs8oB</t>
  </si>
  <si>
    <t>+81825035213</t>
  </si>
  <si>
    <t>ronald.thompson70@hotmail.com</t>
  </si>
  <si>
    <t>8CZdQc</t>
  </si>
  <si>
    <t>xh3QpN</t>
  </si>
  <si>
    <t>guyDWG</t>
  </si>
  <si>
    <t>P2jKe1</t>
  </si>
  <si>
    <t>YqyxzJ</t>
  </si>
  <si>
    <t>F8Lozo</t>
  </si>
  <si>
    <t>UBHtYD</t>
  </si>
  <si>
    <t>bsjfV6</t>
  </si>
  <si>
    <t>YrEbty</t>
  </si>
  <si>
    <t>6P89xb</t>
  </si>
  <si>
    <t>MclPUu</t>
  </si>
  <si>
    <t>cmuKyC</t>
  </si>
  <si>
    <t>+55174707750</t>
  </si>
  <si>
    <t>ouQ6i1</t>
  </si>
  <si>
    <t>matthew.gonzalez91@icloud.com</t>
  </si>
  <si>
    <t>RFy1ul</t>
  </si>
  <si>
    <t>5AWD2p</t>
  </si>
  <si>
    <t>BIxJh6</t>
  </si>
  <si>
    <t>R6IIl9</t>
  </si>
  <si>
    <t>i4fxyc</t>
  </si>
  <si>
    <t>7lvxno</t>
  </si>
  <si>
    <t>xG7YXi</t>
  </si>
  <si>
    <t>vBfwq9</t>
  </si>
  <si>
    <t>HAVtGq</t>
  </si>
  <si>
    <t>mn1uj3</t>
  </si>
  <si>
    <t>VBMqZ2</t>
  </si>
  <si>
    <t>Wy3G6e</t>
  </si>
  <si>
    <t>R05K44</t>
  </si>
  <si>
    <t>Bnbwmg</t>
  </si>
  <si>
    <t>+44465264758</t>
  </si>
  <si>
    <t>sarah.nguyen81@outlook.com</t>
  </si>
  <si>
    <t>fx1LY8</t>
  </si>
  <si>
    <t>4XShhB</t>
  </si>
  <si>
    <t>fLjg9q</t>
  </si>
  <si>
    <t>Y8KitU</t>
  </si>
  <si>
    <t>AzloYh</t>
  </si>
  <si>
    <t>jzEAys</t>
  </si>
  <si>
    <t>vukFhF</t>
  </si>
  <si>
    <t>tKyXQ9</t>
  </si>
  <si>
    <t>UfFVdm</t>
  </si>
  <si>
    <t>Kxac75</t>
  </si>
  <si>
    <t>q7ppIu</t>
  </si>
  <si>
    <t>+380866245301</t>
  </si>
  <si>
    <t>TKkwOc</t>
  </si>
  <si>
    <t>alexander.nelson76@outlook.com</t>
  </si>
  <si>
    <t>I7AUMs</t>
  </si>
  <si>
    <t>UFBNRm</t>
  </si>
  <si>
    <t>5ENLDq</t>
  </si>
  <si>
    <t>1OQke0</t>
  </si>
  <si>
    <t>WL2SfT</t>
  </si>
  <si>
    <t>J2gTwP</t>
  </si>
  <si>
    <t>fhGnF4</t>
  </si>
  <si>
    <t>bmZCwX</t>
  </si>
  <si>
    <t>WZJxjG</t>
  </si>
  <si>
    <t>ws6jND</t>
  </si>
  <si>
    <t>+49618236006</t>
  </si>
  <si>
    <t>YAjfH6</t>
  </si>
  <si>
    <t>william.sanchez67@outlook.com</t>
  </si>
  <si>
    <t>GEuROM</t>
  </si>
  <si>
    <t>r49U5P</t>
  </si>
  <si>
    <t>y3939A</t>
  </si>
  <si>
    <t>kmM6Mu</t>
  </si>
  <si>
    <t>5uLKTs</t>
  </si>
  <si>
    <t>mxNyu6</t>
  </si>
  <si>
    <t>fa9zhs</t>
  </si>
  <si>
    <t>68AENQ</t>
  </si>
  <si>
    <t>Q4Nwmg</t>
  </si>
  <si>
    <t>7iRHvc</t>
  </si>
  <si>
    <t>+44237899856</t>
  </si>
  <si>
    <t>ashley.wright95@proton.me</t>
  </si>
  <si>
    <t>4ZPjfF</t>
  </si>
  <si>
    <t>95OzZ8</t>
  </si>
  <si>
    <t>PZygFP</t>
  </si>
  <si>
    <t>6YNBmO</t>
  </si>
  <si>
    <t>ljLwf9</t>
  </si>
  <si>
    <t>uY2rEq</t>
  </si>
  <si>
    <t>XphA8W</t>
  </si>
  <si>
    <t>DopHML</t>
  </si>
  <si>
    <t>XRTyQ1</t>
  </si>
  <si>
    <t>u5t8bk</t>
  </si>
  <si>
    <t>+1786092906</t>
  </si>
  <si>
    <t>barbara.sanchez67@yahoo.com</t>
  </si>
  <si>
    <t>XxCm3j</t>
  </si>
  <si>
    <t>ho9IuH</t>
  </si>
  <si>
    <t>4TGznN</t>
  </si>
  <si>
    <t>eL6Vi0</t>
  </si>
  <si>
    <t>kYuNJ0</t>
  </si>
  <si>
    <t>fxnQzl</t>
  </si>
  <si>
    <t>YtUN3D</t>
  </si>
  <si>
    <t>bHy8dA</t>
  </si>
  <si>
    <t>CE7yVs</t>
  </si>
  <si>
    <t>+49258083932</t>
  </si>
  <si>
    <t>melissa.rodriguez48@proton.me</t>
  </si>
  <si>
    <t>h4qoNI</t>
  </si>
  <si>
    <t>l6cd0g</t>
  </si>
  <si>
    <t>oACV86</t>
  </si>
  <si>
    <t>EE09nB</t>
  </si>
  <si>
    <t>X65BuD</t>
  </si>
  <si>
    <t>nsf4r6</t>
  </si>
  <si>
    <t>iSOtia</t>
  </si>
  <si>
    <t>+61983854825</t>
  </si>
  <si>
    <t>mary.miller46@icloud.com</t>
  </si>
  <si>
    <t>5FhBmy</t>
  </si>
  <si>
    <t>LM4rmI</t>
  </si>
  <si>
    <t>nPWF1X</t>
  </si>
  <si>
    <t>hGIaRa</t>
  </si>
  <si>
    <t>6UHly2</t>
  </si>
  <si>
    <t>M1pPIM</t>
  </si>
  <si>
    <t>4I17lM</t>
  </si>
  <si>
    <t>NH6qyU</t>
  </si>
  <si>
    <t>tPwYWx</t>
  </si>
  <si>
    <t>QoN48A</t>
  </si>
  <si>
    <t>+380346814165</t>
  </si>
  <si>
    <t>sarah.martinez31@outlook.com</t>
  </si>
  <si>
    <t>3QGmkB</t>
  </si>
  <si>
    <t>pEqJHj</t>
  </si>
  <si>
    <t>eiAkqF</t>
  </si>
  <si>
    <t>uQf7Pm</t>
  </si>
  <si>
    <t>hWZwZc</t>
  </si>
  <si>
    <t>kZIAb2</t>
  </si>
  <si>
    <t>qt7gRZ</t>
  </si>
  <si>
    <t>TRGDCt</t>
  </si>
  <si>
    <t>AWzQ0f</t>
  </si>
  <si>
    <t>n0sZpr</t>
  </si>
  <si>
    <t>+380707042685</t>
  </si>
  <si>
    <t>jennifer.harris19@yahoo.com</t>
  </si>
  <si>
    <t>OpYe6l</t>
  </si>
  <si>
    <t>aipZUp</t>
  </si>
  <si>
    <t>7ThnbB</t>
  </si>
  <si>
    <t>yMRoIH</t>
  </si>
  <si>
    <t>NXiyMt</t>
  </si>
  <si>
    <t>BHRSR3</t>
  </si>
  <si>
    <t>Ef1XQN</t>
  </si>
  <si>
    <t>mWZlOE</t>
  </si>
  <si>
    <t>pOV9iu</t>
  </si>
  <si>
    <t>V3m5TU</t>
  </si>
  <si>
    <t>+1167331550</t>
  </si>
  <si>
    <t>IBd0LP</t>
  </si>
  <si>
    <t>richard.ramirez99@proton.me</t>
  </si>
  <si>
    <t>mWKjkC</t>
  </si>
  <si>
    <t>lXZ2r1</t>
  </si>
  <si>
    <t>Pa8GXf</t>
  </si>
  <si>
    <t>H8Wfft</t>
  </si>
  <si>
    <t>aTPAwe</t>
  </si>
  <si>
    <t>BNTwJu</t>
  </si>
  <si>
    <t>1SxRC6</t>
  </si>
  <si>
    <t>37ejjk</t>
  </si>
  <si>
    <t>eKhgBj</t>
  </si>
  <si>
    <t>+34780210893</t>
  </si>
  <si>
    <t>Lh0eVL</t>
  </si>
  <si>
    <t>mary.mitchell18@proton.me</t>
  </si>
  <si>
    <t>3p3XDX</t>
  </si>
  <si>
    <t>pCoec1</t>
  </si>
  <si>
    <t>wW4k0g</t>
  </si>
  <si>
    <t>NV32ah</t>
  </si>
  <si>
    <t>KxaFqA</t>
  </si>
  <si>
    <t>KpNFG6</t>
  </si>
  <si>
    <t>0YuzXy</t>
  </si>
  <si>
    <t>zsNouD</t>
  </si>
  <si>
    <t>JvJNCr</t>
  </si>
  <si>
    <t>8l7qgA</t>
  </si>
  <si>
    <t>+33405269724</t>
  </si>
  <si>
    <t>dorothy.hernandez95@outlook.com</t>
  </si>
  <si>
    <t>cAbLaq</t>
  </si>
  <si>
    <t>xQPHOv</t>
  </si>
  <si>
    <t>XtdvWD</t>
  </si>
  <si>
    <t>WM71PA</t>
  </si>
  <si>
    <t>KXksYC</t>
  </si>
  <si>
    <t>JppfFh</t>
  </si>
  <si>
    <t>AolYQL</t>
  </si>
  <si>
    <t>YXgexj</t>
  </si>
  <si>
    <t>d5gjoO</t>
  </si>
  <si>
    <t>+380638054130</t>
  </si>
  <si>
    <t>thomas.johnson90@icloud.com</t>
  </si>
  <si>
    <t>+33898819829</t>
  </si>
  <si>
    <t>kimberly.davis13@gmail.com</t>
  </si>
  <si>
    <t>+34409621496</t>
  </si>
  <si>
    <t>ryan.smith64@icloud.com</t>
  </si>
  <si>
    <t>+34004794840</t>
  </si>
  <si>
    <t>amanda.hernandez34@yahoo.com</t>
  </si>
  <si>
    <t>+380607043402</t>
  </si>
  <si>
    <t>brian.smith93@icloud.com</t>
  </si>
  <si>
    <t>+44219989358</t>
  </si>
  <si>
    <t>charles.clark65@icloud.com</t>
  </si>
  <si>
    <t>+81821364547</t>
  </si>
  <si>
    <t>sofia.williams26@zoho.com</t>
  </si>
  <si>
    <t>+1135991209</t>
  </si>
  <si>
    <t>edward.walker76@hotmail.com</t>
  </si>
  <si>
    <t>+1529585651</t>
  </si>
  <si>
    <t>sofia.roberts23@zoho.com</t>
  </si>
  <si>
    <t>+44243313485</t>
  </si>
  <si>
    <t>olivia.flores99@outlook.com</t>
  </si>
  <si>
    <t>+34419268368</t>
  </si>
  <si>
    <t>susan.mitchell24@proton.me</t>
  </si>
  <si>
    <t>+49468297322</t>
  </si>
  <si>
    <t>ashley.torres92@outlook.com</t>
  </si>
  <si>
    <t>+44134202293</t>
  </si>
  <si>
    <t>camila.jones48@zoho.com</t>
  </si>
  <si>
    <t>+33024398430</t>
  </si>
  <si>
    <t>jennifer.hill52@hotmail.com</t>
  </si>
  <si>
    <t>+1696778434</t>
  </si>
  <si>
    <t>timothy.thomas62@proton.me</t>
  </si>
  <si>
    <t>+49044241294</t>
  </si>
  <si>
    <t>kevin.brown20@icloud.com</t>
  </si>
  <si>
    <t>+1684001157</t>
  </si>
  <si>
    <t>timothy.torres68@outlook.com</t>
  </si>
  <si>
    <t>+55171841532</t>
  </si>
  <si>
    <t>kenneth.miller34@gmail.com</t>
  </si>
  <si>
    <t>+1580522904</t>
  </si>
  <si>
    <t>isabella.adams84@outlook.com</t>
  </si>
  <si>
    <t>+380627055970</t>
  </si>
  <si>
    <t>jason.baker13@yahoo.com</t>
  </si>
  <si>
    <t>+55634643715</t>
  </si>
  <si>
    <t>sandra.campbell51@icloud.com</t>
  </si>
  <si>
    <t>+49437306768</t>
  </si>
  <si>
    <t>mary.adams89@icloud.com</t>
  </si>
  <si>
    <t>+34475920215</t>
  </si>
  <si>
    <t>mia.martin58@gmail.com</t>
  </si>
  <si>
    <t>+34932551277</t>
  </si>
  <si>
    <t>paul.hill17@gmail.com</t>
  </si>
  <si>
    <t>+44819929029</t>
  </si>
  <si>
    <t>lisa.hernandez69@outlook.com</t>
  </si>
  <si>
    <t>+81581691656</t>
  </si>
  <si>
    <t>joseph.brown79@zoho.com</t>
  </si>
  <si>
    <t>+49911359416</t>
  </si>
  <si>
    <t>donna.clark13@gmail.com</t>
  </si>
  <si>
    <t>+33480443253</t>
  </si>
  <si>
    <t>lucas.allen38@gmail.com</t>
  </si>
  <si>
    <t>+1806033841</t>
  </si>
  <si>
    <t>laura.wilson33@icloud.com</t>
  </si>
  <si>
    <t>+1952336499</t>
  </si>
  <si>
    <t>deborah.jones65@icloud.com</t>
  </si>
  <si>
    <t>+380138728916</t>
  </si>
  <si>
    <t>carol.young39@outlook.com</t>
  </si>
  <si>
    <t>+55127631500</t>
  </si>
  <si>
    <t>michael.ramirez20@hotmail.com</t>
  </si>
  <si>
    <t>+81361078317</t>
  </si>
  <si>
    <t>sharon.green89@hotmail.com</t>
  </si>
  <si>
    <t>+1478214301</t>
  </si>
  <si>
    <t>robert.carter51@outlook.com</t>
  </si>
  <si>
    <t>+61908069028</t>
  </si>
  <si>
    <t>george.rodriguez64@icloud.com</t>
  </si>
  <si>
    <t>+81817803251</t>
  </si>
  <si>
    <t>cynthia.nelson40@hotmail.com</t>
  </si>
  <si>
    <t>+44747475358</t>
  </si>
  <si>
    <t>richard.hill67@icloud.com</t>
  </si>
  <si>
    <t>+61148145317</t>
  </si>
  <si>
    <t>thomas.scott65@icloud.com</t>
  </si>
  <si>
    <t>+44598618490</t>
  </si>
  <si>
    <t>joshua.thompson19@yahoo.com</t>
  </si>
  <si>
    <t>+81831427170</t>
  </si>
  <si>
    <t>richard.johnson57@proton.me</t>
  </si>
  <si>
    <t>+34465871935</t>
  </si>
  <si>
    <t>joshua.carter97@proton.me</t>
  </si>
  <si>
    <t>+1654171980</t>
  </si>
  <si>
    <t>cynthia.clark69@icloud.com</t>
  </si>
  <si>
    <t>+1252956444</t>
  </si>
  <si>
    <t>michael.baker83@yahoo.com</t>
  </si>
  <si>
    <t>+61135043382</t>
  </si>
  <si>
    <t>mia.clark30@hotmail.com</t>
  </si>
  <si>
    <t>+33921409597</t>
  </si>
  <si>
    <t>liam.garcia98@gmail.com</t>
  </si>
  <si>
    <t>+1359109950</t>
  </si>
  <si>
    <t>amanda.garcia73@icloud.com</t>
  </si>
  <si>
    <t>+380125229864</t>
  </si>
  <si>
    <t>sophia.nelson47@gmail.com</t>
  </si>
  <si>
    <t>+380129656546</t>
  </si>
  <si>
    <t>ethan.king73@zoho.com</t>
  </si>
  <si>
    <t>+61791738240</t>
  </si>
  <si>
    <t>sarah.martin91@proton.me</t>
  </si>
  <si>
    <t>+33976651458</t>
  </si>
  <si>
    <t>betty.gonzalez54@yahoo.com</t>
  </si>
  <si>
    <t>+1516288788</t>
  </si>
  <si>
    <t>laura.roberts43@icloud.com</t>
  </si>
  <si>
    <t>+61281626195</t>
  </si>
  <si>
    <t>donna.davis75@zoho.com</t>
  </si>
  <si>
    <t>+81988022820</t>
  </si>
  <si>
    <t>thomas.moore85@hotmail.com</t>
  </si>
  <si>
    <t>+55431911444</t>
  </si>
  <si>
    <t>nancy.young79@proton.me</t>
  </si>
  <si>
    <t>+44665529257</t>
  </si>
  <si>
    <t>rebecca.walker64@proton.me</t>
  </si>
  <si>
    <t>+81635603254</t>
  </si>
  <si>
    <t>mia.martinez99@gmail.com</t>
  </si>
  <si>
    <t>+380639554138</t>
  </si>
  <si>
    <t>alexander.ramirez54@hotmail.com</t>
  </si>
  <si>
    <t>+380565896085</t>
  </si>
  <si>
    <t>karen.white42@gmail.com</t>
  </si>
  <si>
    <t>+61176397703</t>
  </si>
  <si>
    <t>ashley.garcia93@zoho.com</t>
  </si>
  <si>
    <t>+33809744828</t>
  </si>
  <si>
    <t>olivia.jackson77@proton.me</t>
  </si>
  <si>
    <t>+49214618001</t>
  </si>
  <si>
    <t>sandra.ramirez13@gmail.com</t>
  </si>
  <si>
    <t>+34623690096</t>
  </si>
  <si>
    <t>james.lewis90@yahoo.com</t>
  </si>
  <si>
    <t>+33537077902</t>
  </si>
  <si>
    <t>daniel.rivera27@icloud.com</t>
  </si>
  <si>
    <t>+81843209835</t>
  </si>
  <si>
    <t>carol.baker76@proton.me</t>
  </si>
  <si>
    <t>+55297803436</t>
  </si>
  <si>
    <t>paul.nelson37@proton.me</t>
  </si>
  <si>
    <t>+55015646901</t>
  </si>
  <si>
    <t>ethan.miller14@gmail.com</t>
  </si>
  <si>
    <t>+55941573445</t>
  </si>
  <si>
    <t>charles.hill27@zoho.com</t>
  </si>
  <si>
    <t>+61350401780</t>
  </si>
  <si>
    <t>christopher.davis95@outlook.com</t>
  </si>
  <si>
    <t>+44724955828</t>
  </si>
  <si>
    <t>charles.carter16@yahoo.com</t>
  </si>
  <si>
    <t>+380222680227</t>
  </si>
  <si>
    <t>kevin.mitchell77@proton.me</t>
  </si>
  <si>
    <t>+380402873551</t>
  </si>
  <si>
    <t>david.thompson47@outlook.com</t>
  </si>
  <si>
    <t>+44620808625</t>
  </si>
  <si>
    <t>christopher.garcia38@zoho.com</t>
  </si>
  <si>
    <t>+1614534166</t>
  </si>
  <si>
    <t>richard.hall19@hotmail.com</t>
  </si>
  <si>
    <t>+44984149599</t>
  </si>
  <si>
    <t>robert.martinez89@outlook.com</t>
  </si>
  <si>
    <t>+55132346785</t>
  </si>
  <si>
    <t>michelle.hall39@yahoo.com</t>
  </si>
  <si>
    <t>+49682373063</t>
  </si>
  <si>
    <t>jason.mitchell93@zoho.com</t>
  </si>
  <si>
    <t>+55537539780</t>
  </si>
  <si>
    <t>emma.brown57@hotmail.com</t>
  </si>
  <si>
    <t>+380279604950</t>
  </si>
  <si>
    <t>mark.gonzalez98@outlook.com</t>
  </si>
  <si>
    <t>+1603345424</t>
  </si>
  <si>
    <t>kenneth.ramirez29@proton.me</t>
  </si>
  <si>
    <t>+81694946199</t>
  </si>
  <si>
    <t>cynthia.martin33@outlook.com</t>
  </si>
  <si>
    <t>+44862456372</t>
  </si>
  <si>
    <t>joshua.mitchell59@gmail.com</t>
  </si>
  <si>
    <t>+44515391554</t>
  </si>
  <si>
    <t>santiago.rodriguez42@proton.me</t>
  </si>
  <si>
    <t>+34618520779</t>
  </si>
  <si>
    <t>joshua.walker20@hotmail.com</t>
  </si>
  <si>
    <t>+34757324643</t>
  </si>
  <si>
    <t>ethan.wright94@zoho.com</t>
  </si>
  <si>
    <t>+44336467088</t>
  </si>
  <si>
    <t>barbara.wright44@zoho.com</t>
  </si>
  <si>
    <t>+1635333811</t>
  </si>
  <si>
    <t>carol.jones18@hotmail.com</t>
  </si>
  <si>
    <t>+55134449641</t>
  </si>
  <si>
    <t>richard.king27@gmail.com</t>
  </si>
  <si>
    <t>+34101326048</t>
  </si>
  <si>
    <t>donna.ramirez30@yahoo.com</t>
  </si>
  <si>
    <t>+49937074212</t>
  </si>
  <si>
    <t>timothy.nguyen74@yahoo.com</t>
  </si>
  <si>
    <t>+49387177752</t>
  </si>
  <si>
    <t>amanda.scott92@yahoo.com</t>
  </si>
  <si>
    <t>+33695399875</t>
  </si>
  <si>
    <t>ashley.mitchell96@zoho.com</t>
  </si>
  <si>
    <t>+380154381198</t>
  </si>
  <si>
    <t>alejandro.anderson83@yahoo.com</t>
  </si>
  <si>
    <t>+49136628586</t>
  </si>
  <si>
    <t>ronald.garcia47@gmail.com</t>
  </si>
  <si>
    <t>+34790258617</t>
  </si>
  <si>
    <t>christopher.hernandez21@icloud.com</t>
  </si>
  <si>
    <t>+34102226584</t>
  </si>
  <si>
    <t>noah.carter83@yahoo.com</t>
  </si>
  <si>
    <t>+81790011119</t>
  </si>
  <si>
    <t>elizabeth.king89@gmail.com</t>
  </si>
  <si>
    <t>+33972879142</t>
  </si>
  <si>
    <t>patricia.young19@hotmail.com</t>
  </si>
  <si>
    <t>+1449971073</t>
  </si>
  <si>
    <t>michelle.perez83@hotmail.com</t>
  </si>
  <si>
    <t>+61347400239</t>
  </si>
  <si>
    <t>lucas.robinson68@outlook.com</t>
  </si>
  <si>
    <t>+61720704926</t>
  </si>
  <si>
    <t>betty.king96@icloud.com</t>
  </si>
  <si>
    <t>+380336452414</t>
  </si>
  <si>
    <t>jason.miller93@icloud.com</t>
  </si>
  <si>
    <t>+33017638166</t>
  </si>
  <si>
    <t>sophia.perez98@proton.me</t>
  </si>
  <si>
    <t>+380655610860</t>
  </si>
  <si>
    <t>sarah.hernandez75@outlook.com</t>
  </si>
  <si>
    <t>+34267495795</t>
  </si>
  <si>
    <t>timothy.lee93@proton.me</t>
  </si>
  <si>
    <t>+1193095049</t>
  </si>
  <si>
    <t>deborah.robinson79@gmail.com</t>
  </si>
  <si>
    <t>+55251656051</t>
  </si>
  <si>
    <t>ava.jones36@icloud.com</t>
  </si>
  <si>
    <t>+61632069433</t>
  </si>
  <si>
    <t>santiago.brown73@outlook.com</t>
  </si>
  <si>
    <t>+44604497158</t>
  </si>
  <si>
    <t>matthew.king10@zoho.com</t>
  </si>
  <si>
    <t>+34303268371</t>
  </si>
  <si>
    <t>camila.nguyen90@proton.me</t>
  </si>
  <si>
    <t>+49135997478</t>
  </si>
  <si>
    <t>isabella.adams25@yahoo.com</t>
  </si>
  <si>
    <t>+34718727645</t>
  </si>
  <si>
    <t>margaret.martinez79@gmail.com</t>
  </si>
  <si>
    <t>+1649983085</t>
  </si>
  <si>
    <t>kenneth.perez40@zoho.com</t>
  </si>
  <si>
    <t>+61866834464</t>
  </si>
  <si>
    <t>jessica.davis37@yahoo.com</t>
  </si>
  <si>
    <t>+55300104824</t>
  </si>
  <si>
    <t>donna.thompson99@zoho.com</t>
  </si>
  <si>
    <t>+1849604601</t>
  </si>
  <si>
    <t>mateo.davis94@icloud.com</t>
  </si>
  <si>
    <t>+55647812714</t>
  </si>
  <si>
    <t>jeffrey.rodriguez40@yahoo.com</t>
  </si>
  <si>
    <t>+49876049738</t>
  </si>
  <si>
    <t>john.scott24@hotmail.com</t>
  </si>
  <si>
    <t>+380523358321</t>
  </si>
  <si>
    <t>charles.lewis32@hotmail.com</t>
  </si>
  <si>
    <t>+33465101533</t>
  </si>
  <si>
    <t>brian.adams66@gmail.com</t>
  </si>
  <si>
    <t>+44545012591</t>
  </si>
  <si>
    <t>ethan.harris92@proton.me</t>
  </si>
  <si>
    <t>+44193374783</t>
  </si>
  <si>
    <t>susan.torres16@outlook.com</t>
  </si>
  <si>
    <t>+61420624050</t>
  </si>
  <si>
    <t>donna.martinez20@yahoo.com</t>
  </si>
  <si>
    <t>+33496258433</t>
  </si>
  <si>
    <t>joseph.williams70@gmail.com</t>
  </si>
  <si>
    <t>+33331402234</t>
  </si>
  <si>
    <t>andrew.gonzalez44@gmail.com</t>
  </si>
  <si>
    <t>+44674045980</t>
  </si>
  <si>
    <t>alejandro.garcia18@proton.me</t>
  </si>
  <si>
    <t>+55995796329</t>
  </si>
  <si>
    <t>noah.white14@outlook.com</t>
  </si>
  <si>
    <t>+34147079970</t>
  </si>
  <si>
    <t>brian.rivera71@gmail.com</t>
  </si>
  <si>
    <t>+61385416351</t>
  </si>
  <si>
    <t>sarah.allen95@outlook.com</t>
  </si>
  <si>
    <t>+81487832919</t>
  </si>
  <si>
    <t>isabella.nelson51@proton.me</t>
  </si>
  <si>
    <t>+81916721830</t>
  </si>
  <si>
    <t>stephanie.lewis20@outlook.com</t>
  </si>
  <si>
    <t>+81335683310</t>
  </si>
  <si>
    <t>camila.robinson22@proton.me</t>
  </si>
  <si>
    <t>+380577488706</t>
  </si>
  <si>
    <t>michael.mitchell39@proton.me</t>
  </si>
  <si>
    <t>+34144684254</t>
  </si>
  <si>
    <t>jeffrey.allen25@proton.me</t>
  </si>
  <si>
    <t>+49272104319</t>
  </si>
  <si>
    <t>richard.robinson41@gmail.com</t>
  </si>
  <si>
    <t>+34000096393</t>
  </si>
  <si>
    <t>brian.hall41@icloud.com</t>
  </si>
  <si>
    <t>+34868666632</t>
  </si>
  <si>
    <t>donna.clark55@outlook.com</t>
  </si>
  <si>
    <t>+33385250259</t>
  </si>
  <si>
    <t>noah.rivera14@hotmail.com</t>
  </si>
  <si>
    <t>+380881964675</t>
  </si>
  <si>
    <t>alexander.nguyen78@gmail.com</t>
  </si>
  <si>
    <t>+49781297758</t>
  </si>
  <si>
    <t>emily.wilson47@icloud.com</t>
  </si>
  <si>
    <t>+33126229174</t>
  </si>
  <si>
    <t>david.scott35@gmail.com</t>
  </si>
  <si>
    <t>+34536134643</t>
  </si>
  <si>
    <t>elizabeth.nelson53@proton.me</t>
  </si>
  <si>
    <t>+49601399287</t>
  </si>
  <si>
    <t>valentina.hernandez31@outlook.com</t>
  </si>
  <si>
    <t>+55354078053</t>
  </si>
  <si>
    <t>lucas.hill50@icloud.com</t>
  </si>
  <si>
    <t>+1303327496</t>
  </si>
  <si>
    <t>george.sanchez94@hotmail.com</t>
  </si>
  <si>
    <t>+1005008660</t>
  </si>
  <si>
    <t>david.carter92@yahoo.com</t>
  </si>
  <si>
    <t>+49089510840</t>
  </si>
  <si>
    <t>paul.thomas46@zoho.com</t>
  </si>
  <si>
    <t>+49511578355</t>
  </si>
  <si>
    <t>alejandro.ramirez99@yahoo.com</t>
  </si>
  <si>
    <t>+34654919718</t>
  </si>
  <si>
    <t>isabella.lee65@icloud.com</t>
  </si>
  <si>
    <t>+81279157414</t>
  </si>
  <si>
    <t>isabella.lewis43@icloud.com</t>
  </si>
  <si>
    <t>+44770649927</t>
  </si>
  <si>
    <t>ronald.campbell85@zoho.com</t>
  </si>
  <si>
    <t>+1310122488</t>
  </si>
  <si>
    <t>camila.anderson47@hotmail.com</t>
  </si>
  <si>
    <t>+34332900199</t>
  </si>
  <si>
    <t>karen.brown49@outlook.com</t>
  </si>
  <si>
    <t>+1328266355</t>
  </si>
  <si>
    <t>ethan.mitchell26@outlook.com</t>
  </si>
  <si>
    <t>+44378212900</t>
  </si>
  <si>
    <t>lucas.campbell71@zoho.com</t>
  </si>
  <si>
    <t>+61879440959</t>
  </si>
  <si>
    <t>liam.hall94@yahoo.com</t>
  </si>
  <si>
    <t>+1076235937</t>
  </si>
  <si>
    <t>valentina.campbell63@gmail.com</t>
  </si>
  <si>
    <t>+33242732287</t>
  </si>
  <si>
    <t>richard.nguyen28@outlook.com</t>
  </si>
  <si>
    <t>+61187626709</t>
  </si>
  <si>
    <t>emily.gonzalez73@hotmail.com</t>
  </si>
  <si>
    <t>+55336976232</t>
  </si>
  <si>
    <t>emily.smith81@yahoo.com</t>
  </si>
  <si>
    <t>+33110924429</t>
  </si>
  <si>
    <t>jason.lee14@outlook.com</t>
  </si>
  <si>
    <t>+61914789093</t>
  </si>
  <si>
    <t>joshua.anderson40@hotmail.com</t>
  </si>
  <si>
    <t>+55768790498</t>
  </si>
  <si>
    <t>andrew.brown39@icloud.com</t>
  </si>
  <si>
    <t>+49273430042</t>
  </si>
  <si>
    <t>rebecca.martin70@hotmail.com</t>
  </si>
  <si>
    <t>+44710771296</t>
  </si>
  <si>
    <t>alexander.wright51@gmail.com</t>
  </si>
  <si>
    <t>+380952573052</t>
  </si>
  <si>
    <t>matthew.nelson60@outlook.com</t>
  </si>
  <si>
    <t>+44539446615</t>
  </si>
  <si>
    <t>betty.allen26@outlook.com</t>
  </si>
  <si>
    <t>+55049025961</t>
  </si>
  <si>
    <t>sophia.nelson38@gmail.com</t>
  </si>
  <si>
    <t>+1866704748</t>
  </si>
  <si>
    <t>matthew.hernandez34@zoho.com</t>
  </si>
  <si>
    <t>+1243136325</t>
  </si>
  <si>
    <t>donald.mitchell34@zoho.com</t>
  </si>
  <si>
    <t>+1909452865</t>
  </si>
  <si>
    <t>william.walker18@yahoo.com</t>
  </si>
  <si>
    <t>+1724584515</t>
  </si>
  <si>
    <t>olivia.lewis99@hotmail.com</t>
  </si>
  <si>
    <t>+1079618343</t>
  </si>
  <si>
    <t>deborah.rodriguez34@yahoo.com</t>
  </si>
  <si>
    <t>+33273468824</t>
  </si>
  <si>
    <t>margaret.flores72@zoho.com</t>
  </si>
  <si>
    <t>+55690055326</t>
  </si>
  <si>
    <t>carol.jones76@proton.me</t>
  </si>
  <si>
    <t>+33205216315</t>
  </si>
  <si>
    <t>jessica.jones24@proton.me</t>
  </si>
  <si>
    <t>+61670195541</t>
  </si>
  <si>
    <t>joseph.taylor42@icloud.com</t>
  </si>
  <si>
    <t>+380620601910</t>
  </si>
  <si>
    <t>sandra.scott53@gmail.com</t>
  </si>
  <si>
    <t>+380245498996</t>
  </si>
  <si>
    <t>liam.jones18@hotmail.com</t>
  </si>
  <si>
    <t>+380381806122</t>
  </si>
  <si>
    <t>carol.taylor15@hotmail.com</t>
  </si>
  <si>
    <t>+1319536968</t>
  </si>
  <si>
    <t>stephanie.thomas73@icloud.com</t>
  </si>
  <si>
    <t>+61843548692</t>
  </si>
  <si>
    <t>ashley.hernandez21@zoho.com</t>
  </si>
  <si>
    <t>+33498719237</t>
  </si>
  <si>
    <t>sofia.robinson17@hotmail.com</t>
  </si>
  <si>
    <t>+1841048788</t>
  </si>
  <si>
    <t>rebecca.walker20@proton.me</t>
  </si>
  <si>
    <t>+81512363149</t>
  </si>
  <si>
    <t>anthony.moore73@zoho.com</t>
  </si>
  <si>
    <t>+55487467152</t>
  </si>
  <si>
    <t>patricia.baker16@icloud.com</t>
  </si>
  <si>
    <t>+1208660081</t>
  </si>
  <si>
    <t>alexander.williams31@outlook.com</t>
  </si>
  <si>
    <t>+55787292158</t>
  </si>
  <si>
    <t>sharon.rivera64@hotmail.com</t>
  </si>
  <si>
    <t>+81540446592</t>
  </si>
  <si>
    <t>richard.gonzalez97@proton.me</t>
  </si>
  <si>
    <t>+34956257689</t>
  </si>
  <si>
    <t>amanda.martinez24@yahoo.com</t>
  </si>
  <si>
    <t>+44863935759</t>
  </si>
  <si>
    <t>kenneth.moore73@zoho.com</t>
  </si>
  <si>
    <t>+81437029399</t>
  </si>
  <si>
    <t>noah.wright88@icloud.com</t>
  </si>
  <si>
    <t>+55007574104</t>
  </si>
  <si>
    <t>james.torres54@icloud.com</t>
  </si>
  <si>
    <t>+1500556111</t>
  </si>
  <si>
    <t>linda.garcia48@proton.me</t>
  </si>
  <si>
    <t>+380194397336</t>
  </si>
  <si>
    <t>donald.moore75@zoho.com</t>
  </si>
  <si>
    <t>+81099668195</t>
  </si>
  <si>
    <t>isabella.king79@hotmail.com</t>
  </si>
  <si>
    <t>+34714616901</t>
  </si>
  <si>
    <t>oliver.martin12@icloud.com</t>
  </si>
  <si>
    <t>+49240053698</t>
  </si>
  <si>
    <t>jason.martin38@icloud.com</t>
  </si>
  <si>
    <t>+61143206490</t>
  </si>
  <si>
    <t>linda.harris88@proton.me</t>
  </si>
  <si>
    <t>+34882287278</t>
  </si>
  <si>
    <t>robert.king98@yahoo.com</t>
  </si>
  <si>
    <t>+44925291266</t>
  </si>
  <si>
    <t>matthew.clark33@yahoo.com</t>
  </si>
  <si>
    <t>+33319236963</t>
  </si>
  <si>
    <t>sandra.moore26@proton.me</t>
  </si>
  <si>
    <t>+55970887983</t>
  </si>
  <si>
    <t>mateo.ramirez90@icloud.com</t>
  </si>
  <si>
    <t>+33441251228</t>
  </si>
  <si>
    <t>donna.torres79@zoho.com</t>
  </si>
  <si>
    <t>+49899975056</t>
  </si>
  <si>
    <t>kenneth.flores37@gmail.com</t>
  </si>
  <si>
    <t>+1507643071</t>
  </si>
  <si>
    <t>valentina.brown76@proton.me</t>
  </si>
  <si>
    <t>+44852677558</t>
  </si>
  <si>
    <t>jennifer.campbell93@icloud.com</t>
  </si>
  <si>
    <t>+49962049960</t>
  </si>
  <si>
    <t>mary.martin33@icloud.com</t>
  </si>
  <si>
    <t>+34977934373</t>
  </si>
  <si>
    <t>ethan.roberts36@gmail.com</t>
  </si>
  <si>
    <t>+33825395098</t>
  </si>
  <si>
    <t>elizabeth.williams48@yahoo.com</t>
  </si>
  <si>
    <t>+1452586697</t>
  </si>
  <si>
    <t>brian.thompson87@gmail.com</t>
  </si>
  <si>
    <t>+1715490362</t>
  </si>
  <si>
    <t>kevin.williams95@proton.me</t>
  </si>
  <si>
    <t>+380233810096</t>
  </si>
  <si>
    <t>michael.wright59@yahoo.com</t>
  </si>
  <si>
    <t>+61840962699</t>
  </si>
  <si>
    <t>oliver.lopez91@icloud.com</t>
  </si>
  <si>
    <t>+33233949797</t>
  </si>
  <si>
    <t>jason.jackson23@icloud.com</t>
  </si>
  <si>
    <t>+1321781610</t>
  </si>
  <si>
    <t>liam.wright98@outlook.com</t>
  </si>
  <si>
    <t>+34047390661</t>
  </si>
  <si>
    <t>mia.nelson44@yahoo.com</t>
  </si>
  <si>
    <t>+380260135199</t>
  </si>
  <si>
    <t>william.johnson97@proton.me</t>
  </si>
  <si>
    <t>+55389784592</t>
  </si>
  <si>
    <t>joshua.garcia68@outlook.com</t>
  </si>
  <si>
    <t>+33373883845</t>
  </si>
  <si>
    <t>isabella.adams67@yahoo.com</t>
  </si>
  <si>
    <t>+33062340499</t>
  </si>
  <si>
    <t>dorothy.lewis95@hotmail.com</t>
  </si>
  <si>
    <t>+34806579646</t>
  </si>
  <si>
    <t>ethan.clark39@gmail.com</t>
  </si>
  <si>
    <t>+1638184806</t>
  </si>
  <si>
    <t>amanda.robinson92@proton.me</t>
  </si>
  <si>
    <t>+44396548428</t>
  </si>
  <si>
    <t>isabella.thomas78@outlook.com</t>
  </si>
  <si>
    <t>+55877056942</t>
  </si>
  <si>
    <t>alexander.robinson55@proton.me</t>
  </si>
  <si>
    <t>+44959739041</t>
  </si>
  <si>
    <t>emma.baker65@proton.me</t>
  </si>
  <si>
    <t>+1610322046</t>
  </si>
  <si>
    <t>nancy.harris96@hotmail.com</t>
  </si>
  <si>
    <t>+33153517247</t>
  </si>
  <si>
    <t>elizabeth.rodriguez35@icloud.com</t>
  </si>
  <si>
    <t>+34969793686</t>
  </si>
  <si>
    <t>susan.lewis11@outlook.com</t>
  </si>
  <si>
    <t>+81663454523</t>
  </si>
  <si>
    <t>margaret.green78@zoho.com</t>
  </si>
  <si>
    <t>+61148372785</t>
  </si>
  <si>
    <t>james.hill80@icloud.com</t>
  </si>
  <si>
    <t>+49887914136</t>
  </si>
  <si>
    <t>william.martinez94@outlook.com</t>
  </si>
  <si>
    <t>+44586627154</t>
  </si>
  <si>
    <t>alejandro.moore36@proton.me</t>
  </si>
  <si>
    <t>+81823915147</t>
  </si>
  <si>
    <t>susan.jones26@proton.me</t>
  </si>
  <si>
    <t>+61965040316</t>
  </si>
  <si>
    <t>stephanie.walker52@hotmail.com</t>
  </si>
  <si>
    <t>+380721879897</t>
  </si>
  <si>
    <t>mark.roberts34@zoho.com</t>
  </si>
  <si>
    <t>+380729516385</t>
  </si>
  <si>
    <t>john.nelson23@yahoo.com</t>
  </si>
  <si>
    <t>+49915134325</t>
  </si>
  <si>
    <t>olivia.white11@outlook.com</t>
  </si>
  <si>
    <t>+81787026932</t>
  </si>
  <si>
    <t>nancy.lewis65@zoho.com</t>
  </si>
  <si>
    <t>+55553636044</t>
  </si>
  <si>
    <t>mark.hernandez46@hotmail.com</t>
  </si>
  <si>
    <t>+55028653309</t>
  </si>
  <si>
    <t>matthew.perez70@icloud.com</t>
  </si>
  <si>
    <t>+34466146877</t>
  </si>
  <si>
    <t>laura.king82@yahoo.com</t>
  </si>
  <si>
    <t>+55113835519</t>
  </si>
  <si>
    <t>mateo.green39@outlook.com</t>
  </si>
  <si>
    <t>+44304493053</t>
  </si>
  <si>
    <t>jessica.campbell70@zoho.com</t>
  </si>
  <si>
    <t>+380020485035</t>
  </si>
  <si>
    <t>patricia.campbell70@outlook.com</t>
  </si>
  <si>
    <t>+49393076684</t>
  </si>
  <si>
    <t>sharon.sanchez87@icloud.com</t>
  </si>
  <si>
    <t>+380762003768</t>
  </si>
  <si>
    <t>sandra.king82@outlook.com</t>
  </si>
  <si>
    <t>+380836480783</t>
  </si>
  <si>
    <t>david.young65@yahoo.com</t>
  </si>
  <si>
    <t>+34796930697</t>
  </si>
  <si>
    <t>betty.hall39@yahoo.com</t>
  </si>
  <si>
    <t>+1834095431</t>
  </si>
  <si>
    <t>elizabeth.jackson78@hotmail.com</t>
  </si>
  <si>
    <t>+81007789473</t>
  </si>
  <si>
    <t>sarah.jones81@hotmail.com</t>
  </si>
  <si>
    <t>+55700715570</t>
  </si>
  <si>
    <t>lucas.miller42@zoho.com</t>
  </si>
  <si>
    <t>+81495056402</t>
  </si>
  <si>
    <t>dorothy.carter91@hotmail.com</t>
  </si>
  <si>
    <t>+49955971946</t>
  </si>
  <si>
    <t>isabella.miller64@icloud.com</t>
  </si>
  <si>
    <t>+49786675208</t>
  </si>
  <si>
    <t>oliver.mitchell68@gmail.com</t>
  </si>
  <si>
    <t>+61842018638</t>
  </si>
  <si>
    <t>cynthia.perez16@proton.me</t>
  </si>
  <si>
    <t>+55584616633</t>
  </si>
  <si>
    <t>kevin.garcia45@gmail.com</t>
  </si>
  <si>
    <t>+49990420024</t>
  </si>
  <si>
    <t>santiago.anderson12@proton.me</t>
  </si>
  <si>
    <t>+34730891239</t>
  </si>
  <si>
    <t>mateo.young58@outlook.com</t>
  </si>
  <si>
    <t>+1127213007</t>
  </si>
  <si>
    <t>ava.torres99@proton.me</t>
  </si>
  <si>
    <t>+44529855275</t>
  </si>
  <si>
    <t>brian.moore50@yahoo.com</t>
  </si>
  <si>
    <t>+81994752615</t>
  </si>
  <si>
    <t>betty.lewis27@zoho.com</t>
  </si>
  <si>
    <t>+44398676436</t>
  </si>
  <si>
    <t>lucas.wilson40@zoho.com</t>
  </si>
  <si>
    <t>+49863165270</t>
  </si>
  <si>
    <t>linda.jackson81@icloud.com</t>
  </si>
  <si>
    <t>+49847025456</t>
  </si>
  <si>
    <t>karen.thomas32@hotmail.com</t>
  </si>
  <si>
    <t>+1282263223</t>
  </si>
  <si>
    <t>mary.thompson30@gmail.com</t>
  </si>
  <si>
    <t>+61673975166</t>
  </si>
  <si>
    <t>ashley.campbell51@zoho.com</t>
  </si>
  <si>
    <t>+33064664339</t>
  </si>
  <si>
    <t>liam.roberts46@outlook.com</t>
  </si>
  <si>
    <t>+1725981945</t>
  </si>
  <si>
    <t>betty.lopez66@icloud.com</t>
  </si>
  <si>
    <t>+380599994585</t>
  </si>
  <si>
    <t>george.sanchez58@hotmail.com</t>
  </si>
  <si>
    <t>+49796660186</t>
  </si>
  <si>
    <t>oliver.hernandez27@outlook.com</t>
  </si>
  <si>
    <t>+34124166811</t>
  </si>
  <si>
    <t>nancy.perez82@outlook.com</t>
  </si>
  <si>
    <t>+34498600291</t>
  </si>
  <si>
    <t>kimberly.nelson78@icloud.com</t>
  </si>
  <si>
    <t>+49406658317</t>
  </si>
  <si>
    <t>amanda.wright86@zoho.com</t>
  </si>
  <si>
    <t>+33180367614</t>
  </si>
  <si>
    <t>emma.flores65@yahoo.com</t>
  </si>
  <si>
    <t>+1537585011</t>
  </si>
  <si>
    <t>emily.garcia19@icloud.com</t>
  </si>
  <si>
    <t>+49870622405</t>
  </si>
  <si>
    <t>jason.flores82@gmail.com</t>
  </si>
  <si>
    <t>+44042074175</t>
  </si>
  <si>
    <t>lucas.walker38@proton.me</t>
  </si>
  <si>
    <t>+380337156970</t>
  </si>
  <si>
    <t>alejandro.garcia39@yahoo.com</t>
  </si>
  <si>
    <t>+33580848185</t>
  </si>
  <si>
    <t>margaret.roberts24@hotmail.com</t>
  </si>
  <si>
    <t>+55707986295</t>
  </si>
  <si>
    <t>ashley.mitchell11@zoho.com</t>
  </si>
  <si>
    <t>+33838293580</t>
  </si>
  <si>
    <t>deborah.ramirez16@icloud.com</t>
  </si>
  <si>
    <t>+380024968488</t>
  </si>
  <si>
    <t>stephanie.lee77@zoho.com</t>
  </si>
  <si>
    <t>+49658127671</t>
  </si>
  <si>
    <t>matthew.roberts23@hotmail.com</t>
  </si>
  <si>
    <t>+1556426130</t>
  </si>
  <si>
    <t>laura.clark75@yahoo.com</t>
  </si>
  <si>
    <t>+1279858840</t>
  </si>
  <si>
    <t>mia.roberts78@icloud.com</t>
  </si>
  <si>
    <t>+380135905593</t>
  </si>
  <si>
    <t>sophia.king96@gmail.com</t>
  </si>
  <si>
    <t>+44114205936</t>
  </si>
  <si>
    <t>cynthia.nguyen44@icloud.com</t>
  </si>
  <si>
    <t>+44985679569</t>
  </si>
  <si>
    <t>michael.taylor50@icloud.com</t>
  </si>
  <si>
    <t>+34882810801</t>
  </si>
  <si>
    <t>patricia.mitchell66@yahoo.com</t>
  </si>
  <si>
    <t>+33641193877</t>
  </si>
  <si>
    <t>stephanie.clark53@icloud.com</t>
  </si>
  <si>
    <t>+34485704961</t>
  </si>
  <si>
    <t>emma.nelson65@zoho.com</t>
  </si>
  <si>
    <t>+61066466462</t>
  </si>
  <si>
    <t>oliver.robinson33@outlook.com</t>
  </si>
  <si>
    <t>+55942348939</t>
  </si>
  <si>
    <t>donald.johnson77@hotmail.com</t>
  </si>
  <si>
    <t>+49250982811</t>
  </si>
  <si>
    <t>valentina.thompson63@yahoo.com</t>
  </si>
  <si>
    <t>+81362124053</t>
  </si>
  <si>
    <t>daniel.scott72@zoho.com</t>
  </si>
  <si>
    <t>+61012530378</t>
  </si>
  <si>
    <t>sofia.moore72@outlook.com</t>
  </si>
  <si>
    <t>+81077079558</t>
  </si>
  <si>
    <t>alexander.smith74@zoho.com</t>
  </si>
  <si>
    <t>+61735721997</t>
  </si>
  <si>
    <t>kevin.hill62@proton.me</t>
  </si>
  <si>
    <t>+44379698954</t>
  </si>
  <si>
    <t>deborah.allen85@yahoo.com</t>
  </si>
  <si>
    <t>+380432094923</t>
  </si>
  <si>
    <t>timothy.williams78@outlook.com</t>
  </si>
  <si>
    <t>+33299596213</t>
  </si>
  <si>
    <t>laura.nguyen54@icloud.com</t>
  </si>
  <si>
    <t>+81310376612</t>
  </si>
  <si>
    <t>stephanie.hill72@zoho.com</t>
  </si>
  <si>
    <t>+49845558956</t>
  </si>
  <si>
    <t>patricia.martinez97@hotmail.com</t>
  </si>
  <si>
    <t>+44556036530</t>
  </si>
  <si>
    <t>steven.torres19@proton.me</t>
  </si>
  <si>
    <t>+1230651663</t>
  </si>
  <si>
    <t>george.green55@yahoo.com</t>
  </si>
  <si>
    <t>+33174484904</t>
  </si>
  <si>
    <t>lucas.young13@yahoo.com</t>
  </si>
  <si>
    <t>+380564135365</t>
  </si>
  <si>
    <t>laura.martinez80@gmail.com</t>
  </si>
  <si>
    <t>+49635149464</t>
  </si>
  <si>
    <t>patricia.hill71@outlook.com</t>
  </si>
  <si>
    <t>+81562280867</t>
  </si>
  <si>
    <t>jessica.green14@yahoo.com</t>
  </si>
  <si>
    <t>+34152802025</t>
  </si>
  <si>
    <t>margaret.thomas46@yahoo.com</t>
  </si>
  <si>
    <t>+49258009503</t>
  </si>
  <si>
    <t>kenneth.martinez77@icloud.com</t>
  </si>
  <si>
    <t>+81387970669</t>
  </si>
  <si>
    <t>sharon.anderson48@yahoo.com</t>
  </si>
  <si>
    <t>+34589019720</t>
  </si>
  <si>
    <t>dorothy.lopez34@zoho.com</t>
  </si>
  <si>
    <t>+34038328136</t>
  </si>
  <si>
    <t>laura.lee13@zoho.com</t>
  </si>
  <si>
    <t>+380842536004</t>
  </si>
  <si>
    <t>daniel.thompson77@zoho.com</t>
  </si>
  <si>
    <t>+49160624241</t>
  </si>
  <si>
    <t>emma.wilson30@outlook.com</t>
  </si>
  <si>
    <t>+81969047180</t>
  </si>
  <si>
    <t>margaret.scott15@outlook.com</t>
  </si>
  <si>
    <t>+55710702732</t>
  </si>
  <si>
    <t>stephanie.mitchell40@yahoo.com</t>
  </si>
  <si>
    <t>+33238826154</t>
  </si>
  <si>
    <t>donald.lewis51@gmail.com</t>
  </si>
  <si>
    <t>+55697248763</t>
  </si>
  <si>
    <t>michelle.wilson97@icloud.com</t>
  </si>
  <si>
    <t>+1731172522</t>
  </si>
  <si>
    <t>anthony.walker62@hotmail.com</t>
  </si>
  <si>
    <t>+380244601586</t>
  </si>
  <si>
    <t>valentina.rivera88@icloud.com</t>
  </si>
  <si>
    <t>+44130135570</t>
  </si>
  <si>
    <t>william.davis29@gmail.com</t>
  </si>
  <si>
    <t>+81895432462</t>
  </si>
  <si>
    <t>santiago.walker31@proton.me</t>
  </si>
  <si>
    <t>+61591014218</t>
  </si>
  <si>
    <t>robert.clark70@icloud.com</t>
  </si>
  <si>
    <t>+33806717007</t>
  </si>
  <si>
    <t>michael.carter79@yahoo.com</t>
  </si>
  <si>
    <t>+55181006821</t>
  </si>
  <si>
    <t>anthony.jackson88@gmail.com</t>
  </si>
  <si>
    <t>+61384195675</t>
  </si>
  <si>
    <t>noah.gonzalez84@outlook.com</t>
  </si>
  <si>
    <t>+380479601346</t>
  </si>
  <si>
    <t>michelle.smith62@icloud.com</t>
  </si>
  <si>
    <t>+34197579431</t>
  </si>
  <si>
    <t>jason.moore60@proton.me</t>
  </si>
  <si>
    <t>+81744786198</t>
  </si>
  <si>
    <t>sandra.brown96@proton.me</t>
  </si>
  <si>
    <t>+55418247919</t>
  </si>
  <si>
    <t>donald.scott31@yahoo.com</t>
  </si>
  <si>
    <t>+61635635111</t>
  </si>
  <si>
    <t>alexander.sanchez46@gmail.com</t>
  </si>
  <si>
    <t>+55626748847</t>
  </si>
  <si>
    <t>emily.nguyen83@proton.me</t>
  </si>
  <si>
    <t>+380775550036</t>
  </si>
  <si>
    <t>michelle.adams47@gmail.com</t>
  </si>
  <si>
    <t>+1976038390</t>
  </si>
  <si>
    <t>deborah.baker86@outlook.com</t>
  </si>
  <si>
    <t>+55738014854</t>
  </si>
  <si>
    <t>noah.miller19@icloud.com</t>
  </si>
  <si>
    <t>+380179838060</t>
  </si>
  <si>
    <t>joseph.martin29@zoho.com</t>
  </si>
  <si>
    <t>+1268773345</t>
  </si>
  <si>
    <t>laura.rodriguez59@yahoo.com</t>
  </si>
  <si>
    <t>+61143295907</t>
  </si>
  <si>
    <t>george.adams23@hotmail.com</t>
  </si>
  <si>
    <t>+81268543326</t>
  </si>
  <si>
    <t>richard.miller56@gmail.com</t>
  </si>
  <si>
    <t>+380426174215</t>
  </si>
  <si>
    <t>lisa.thompson84@gmail.com</t>
  </si>
  <si>
    <t>+34600220887</t>
  </si>
  <si>
    <t>lucas.martinez12@icloud.com</t>
  </si>
  <si>
    <t>+34727496220</t>
  </si>
  <si>
    <t>mia.robinson87@hotmail.com</t>
  </si>
  <si>
    <t>+1288899257</t>
  </si>
  <si>
    <t>alejandro.wilson63@hotmail.com</t>
  </si>
  <si>
    <t>+34254454053</t>
  </si>
  <si>
    <t>michael.rivera19@hotmail.com</t>
  </si>
  <si>
    <t>+49248869801</t>
  </si>
  <si>
    <t>margaret.martin17@yahoo.com</t>
  </si>
  <si>
    <t>+1149833193</t>
  </si>
  <si>
    <t>anthony.hall47@icloud.com</t>
  </si>
  <si>
    <t>+61814370287</t>
  </si>
  <si>
    <t>thomas.torres80@outlook.com</t>
  </si>
  <si>
    <t>+55861922401</t>
  </si>
  <si>
    <t>emma.ramirez37@icloud.com</t>
  </si>
  <si>
    <t>+33308918651</t>
  </si>
  <si>
    <t>stephanie.gonzalez68@hotmail.com</t>
  </si>
  <si>
    <t>+33283311309</t>
  </si>
  <si>
    <t>alexander.walker75@zoho.com</t>
  </si>
  <si>
    <t>+34264148448</t>
  </si>
  <si>
    <t>ethan.harris33@zoho.com</t>
  </si>
  <si>
    <t>+61676605658</t>
  </si>
  <si>
    <t>anthony.adams54@outlook.com</t>
  </si>
  <si>
    <t>+55691599766</t>
  </si>
  <si>
    <t>kenneth.martin61@icloud.com</t>
  </si>
  <si>
    <t>+34154496404</t>
  </si>
  <si>
    <t>kevin.sanchez83@icloud.com</t>
  </si>
  <si>
    <t>+81998389512</t>
  </si>
  <si>
    <t>thomas.robinson80@outlook.com</t>
  </si>
  <si>
    <t>+49485501945</t>
  </si>
  <si>
    <t>carol.jackson77@gmail.com</t>
  </si>
  <si>
    <t>+33869978369</t>
  </si>
  <si>
    <t>emma.wright59@zoho.com</t>
  </si>
  <si>
    <t>+55050025174</t>
  </si>
  <si>
    <t>sarah.lee24@yahoo.com</t>
  </si>
  <si>
    <t>+44546586362</t>
  </si>
  <si>
    <t>michael.anderson67@outlook.com</t>
  </si>
  <si>
    <t>+55039365827</t>
  </si>
  <si>
    <t>ronald.flores50@zoho.com</t>
  </si>
  <si>
    <t>+1349555951</t>
  </si>
  <si>
    <t>mateo.allen72@proton.me</t>
  </si>
  <si>
    <t>+49662232363</t>
  </si>
  <si>
    <t>margaret.garcia33@yahoo.com</t>
  </si>
  <si>
    <t>+49557009891</t>
  </si>
  <si>
    <t>mateo.mitchell44@zoho.com</t>
  </si>
  <si>
    <t>+49346676138</t>
  </si>
  <si>
    <t>sarah.anderson85@zoho.com</t>
  </si>
  <si>
    <t>+33155565028</t>
  </si>
  <si>
    <t>valentina.garcia19@icloud.com</t>
  </si>
  <si>
    <t>+33154047269</t>
  </si>
  <si>
    <t>james.davis70@proton.me</t>
  </si>
  <si>
    <t>+34233639611</t>
  </si>
  <si>
    <t>sandra.scott44@hotmail.com</t>
  </si>
  <si>
    <t>+1195921065</t>
  </si>
  <si>
    <t>ava.white47@yahoo.com</t>
  </si>
  <si>
    <t>+34079804129</t>
  </si>
  <si>
    <t>margaret.lopez45@zoho.com</t>
  </si>
  <si>
    <t>+49723465371</t>
  </si>
  <si>
    <t>isabella.scott54@hotmail.com</t>
  </si>
  <si>
    <t>+81208734408</t>
  </si>
  <si>
    <t>olivia.allen62@outlook.com</t>
  </si>
  <si>
    <t>+49390039943</t>
  </si>
  <si>
    <t>mary.garcia75@zoho.com</t>
  </si>
  <si>
    <t>+55168088213</t>
  </si>
  <si>
    <t>valentina.lewis30@outlook.com</t>
  </si>
  <si>
    <t>+44781777565</t>
  </si>
  <si>
    <t>jeffrey.brown41@yahoo.com</t>
  </si>
  <si>
    <t>+49094372940</t>
  </si>
  <si>
    <t>mia.sanchez47@zoho.com</t>
  </si>
  <si>
    <t>+1276794298</t>
  </si>
  <si>
    <t>valentina.walker37@zoho.com</t>
  </si>
  <si>
    <t>+380774561473</t>
  </si>
  <si>
    <t>oliver.harris40@zoho.com</t>
  </si>
  <si>
    <t>+61117853935</t>
  </si>
  <si>
    <t>nancy.taylor22@gmail.com</t>
  </si>
  <si>
    <t>+55643291067</t>
  </si>
  <si>
    <t>nancy.campbell89@hotmail.com</t>
  </si>
  <si>
    <t>+49951072008</t>
  </si>
  <si>
    <t>lucas.carter39@gmail.com</t>
  </si>
  <si>
    <t>+81174926437</t>
  </si>
  <si>
    <t>mia.rodriguez71@proton.me</t>
  </si>
  <si>
    <t>+44649440157</t>
  </si>
  <si>
    <t>kevin.campbell72@yahoo.com</t>
  </si>
  <si>
    <t>+61330703526</t>
  </si>
  <si>
    <t>jessica.thompson81@outlook.com</t>
  </si>
  <si>
    <t>+61597235687</t>
  </si>
  <si>
    <t>mia.robinson40@outlook.com</t>
  </si>
  <si>
    <t>+1861017563</t>
  </si>
  <si>
    <t>melissa.lee68@icloud.com</t>
  </si>
  <si>
    <t>+380795412291</t>
  </si>
  <si>
    <t>isabella.torres94@zoho.com</t>
  </si>
  <si>
    <t>+49604100811</t>
  </si>
  <si>
    <t>mary.moore85@hotmail.com</t>
  </si>
  <si>
    <t>+44672024923</t>
  </si>
  <si>
    <t>rebecca.miller72@zoho.com</t>
  </si>
  <si>
    <t>+55187392538</t>
  </si>
  <si>
    <t>camila.rivera23@gmail.com</t>
  </si>
  <si>
    <t>+44972414808</t>
  </si>
  <si>
    <t>james.moore15@gmail.com</t>
  </si>
  <si>
    <t>+380242000027</t>
  </si>
  <si>
    <t>santiago.adams77@outlook.com</t>
  </si>
  <si>
    <t>+33359277114</t>
  </si>
  <si>
    <t>daniel.moore52@gmail.com</t>
  </si>
  <si>
    <t>+34572455422</t>
  </si>
  <si>
    <t>brian.clark19@yahoo.com</t>
  </si>
  <si>
    <t>+380738397773</t>
  </si>
  <si>
    <t>jessica.lee71@zoho.com</t>
  </si>
  <si>
    <t>+34073815002</t>
  </si>
  <si>
    <t>jeffrey.allen44@icloud.com</t>
  </si>
  <si>
    <t>+380830797124</t>
  </si>
  <si>
    <t>sharon.carter71@hotmail.com</t>
  </si>
  <si>
    <t>+61884584802</t>
  </si>
  <si>
    <t>sandra.hill58@hotmail.com</t>
  </si>
  <si>
    <t>+380414947579</t>
  </si>
  <si>
    <t>david.thomas91@yahoo.com</t>
  </si>
  <si>
    <t>+44398154111</t>
  </si>
  <si>
    <t>alejandro.rivera96@zoho.com</t>
  </si>
  <si>
    <t>+1443131825</t>
  </si>
  <si>
    <t>andrew.campbell28@hotmail.com</t>
  </si>
  <si>
    <t>+1603897460</t>
  </si>
  <si>
    <t>michael.king22@hotmail.com</t>
  </si>
  <si>
    <t>+1410153776</t>
  </si>
  <si>
    <t>andrew.campbell45@icloud.com</t>
  </si>
  <si>
    <t>+1266543102</t>
  </si>
  <si>
    <t>lucas.jones52@icloud.com</t>
  </si>
  <si>
    <t>+380602285610</t>
  </si>
  <si>
    <t>patricia.anderson94@yahoo.com</t>
  </si>
  <si>
    <t>+34669256011</t>
  </si>
  <si>
    <t>lisa.miller57@hotmail.com</t>
  </si>
  <si>
    <t>+1202555292</t>
  </si>
  <si>
    <t>robert.harris26@gmail.com</t>
  </si>
  <si>
    <t>+1158273984</t>
  </si>
  <si>
    <t>kenneth.rodriguez58@outlook.com</t>
  </si>
  <si>
    <t>+1182733335</t>
  </si>
  <si>
    <t>ashley.carter86@zoho.com</t>
  </si>
  <si>
    <t>+380675414251</t>
  </si>
  <si>
    <t>carol.hernandez47@zoho.com</t>
  </si>
  <si>
    <t>+61556900484</t>
  </si>
  <si>
    <t>michael.scott93@zoho.com</t>
  </si>
  <si>
    <t>+34188365932</t>
  </si>
  <si>
    <t>timothy.ramirez35@icloud.com</t>
  </si>
  <si>
    <t>+380776367955</t>
  </si>
  <si>
    <t>joseph.hill65@icloud.com</t>
  </si>
  <si>
    <t>+55517409273</t>
  </si>
  <si>
    <t>cynthia.wilson25@zoho.com</t>
  </si>
  <si>
    <t>+1754985996</t>
  </si>
  <si>
    <t>melissa.mitchell15@gmail.com</t>
  </si>
  <si>
    <t>+33049107952</t>
  </si>
  <si>
    <t>emily.green78@zoho.com</t>
  </si>
  <si>
    <t>+33532407220</t>
  </si>
  <si>
    <t>lucas.brown36@gmail.com</t>
  </si>
  <si>
    <t>+33719935579</t>
  </si>
  <si>
    <t>noah.allen62@zoho.com</t>
  </si>
  <si>
    <t>+34616324270</t>
  </si>
  <si>
    <t>linda.king20@proton.me</t>
  </si>
  <si>
    <t>+61532001207</t>
  </si>
  <si>
    <t>david.ramirez56@zoho.com</t>
  </si>
  <si>
    <t>+34738809493</t>
  </si>
  <si>
    <t>michelle.flores34@outlook.com</t>
  </si>
  <si>
    <t>+1778713984</t>
  </si>
  <si>
    <t>kenneth.anderson94@outlook.com</t>
  </si>
  <si>
    <t>+81395798347</t>
  </si>
  <si>
    <t>noah.nelson35@gmail.com</t>
  </si>
  <si>
    <t>+81488185549</t>
  </si>
  <si>
    <t>jennifer.martinez42@outlook.com</t>
  </si>
  <si>
    <t>+55467418501</t>
  </si>
  <si>
    <t>david.clark55@zoho.com</t>
  </si>
  <si>
    <t>+1676263660</t>
  </si>
  <si>
    <t>susan.green39@zoho.com</t>
  </si>
  <si>
    <t>+34186671988</t>
  </si>
  <si>
    <t>nancy.scott69@icloud.com</t>
  </si>
  <si>
    <t>+61797970081</t>
  </si>
  <si>
    <t>william.baker54@icloud.com</t>
  </si>
  <si>
    <t>+49603698051</t>
  </si>
  <si>
    <t>amanda.wilson39@gmail.com</t>
  </si>
  <si>
    <t>+44630350883</t>
  </si>
  <si>
    <t>steven.taylor44@proton.me</t>
  </si>
  <si>
    <t>+55212347282</t>
  </si>
  <si>
    <t>carol.scott44@gmail.com</t>
  </si>
  <si>
    <t>+61843695885</t>
  </si>
  <si>
    <t>emily.wright16@yahoo.com</t>
  </si>
  <si>
    <t>+34952014084</t>
  </si>
  <si>
    <t>anthony.martinez87@proton.me</t>
  </si>
  <si>
    <t>+49747120998</t>
  </si>
  <si>
    <t>alejandro.taylor86@outlook.com</t>
  </si>
  <si>
    <t>+81536220470</t>
  </si>
  <si>
    <t>ethan.hill65@gmail.com</t>
  </si>
  <si>
    <t>+44460975997</t>
  </si>
  <si>
    <t>brian.baker62@outlook.com</t>
  </si>
  <si>
    <t>+1200817135</t>
  </si>
  <si>
    <t>jason.thompson20@gmail.com</t>
  </si>
  <si>
    <t>+49673563601</t>
  </si>
  <si>
    <t>george.jackson12@icloud.com</t>
  </si>
  <si>
    <t>+61488782566</t>
  </si>
  <si>
    <t>william.clark44@yahoo.com</t>
  </si>
  <si>
    <t>+55521609896</t>
  </si>
  <si>
    <t>alejandro.nelson86@icloud.com</t>
  </si>
  <si>
    <t>+380548643570</t>
  </si>
  <si>
    <t>sofia.hill33@proton.me</t>
  </si>
  <si>
    <t>+1428227109</t>
  </si>
  <si>
    <t>anthony.moore79@outlook.com</t>
  </si>
  <si>
    <t>+81652820837</t>
  </si>
  <si>
    <t>george.wright23@zoho.com</t>
  </si>
  <si>
    <t>+55790729020</t>
  </si>
  <si>
    <t>patricia.jackson91@outlook.com</t>
  </si>
  <si>
    <t>+55047049836</t>
  </si>
  <si>
    <t>sarah.davis38@hotmail.com</t>
  </si>
  <si>
    <t>+34785846326</t>
  </si>
  <si>
    <t>richard.harris14@gmail.com</t>
  </si>
  <si>
    <t>+55843616035</t>
  </si>
  <si>
    <t>michael.hernandez44@hotmail.com</t>
  </si>
  <si>
    <t>+49976969480</t>
  </si>
  <si>
    <t>michael.taylor50@hotmail.com</t>
  </si>
  <si>
    <t>+44950208890</t>
  </si>
  <si>
    <t>james.carter74@yahoo.com</t>
  </si>
  <si>
    <t>+55987411463</t>
  </si>
  <si>
    <t>joshua.anderson82@proton.me</t>
  </si>
  <si>
    <t>+55774793596</t>
  </si>
  <si>
    <t>elizabeth.moore50@zoho.com</t>
  </si>
  <si>
    <t>+55569141344</t>
  </si>
  <si>
    <t>anthony.green28@icloud.com</t>
  </si>
  <si>
    <t>+34873535856</t>
  </si>
  <si>
    <t>kevin.clark56@outlook.com</t>
  </si>
  <si>
    <t>+44306906643</t>
  </si>
  <si>
    <t>oliver.thomas16@hotmail.com</t>
  </si>
  <si>
    <t>+1715641297</t>
  </si>
  <si>
    <t>emily.hill46@gmail.com</t>
  </si>
  <si>
    <t>+1416718647</t>
  </si>
  <si>
    <t>jason.davis42@outlook.com</t>
  </si>
  <si>
    <t>+61712229226</t>
  </si>
  <si>
    <t>emily.hernandez23@icloud.com</t>
  </si>
  <si>
    <t>+34928532438</t>
  </si>
  <si>
    <t>jessica.thomas91@proton.me</t>
  </si>
  <si>
    <t>+55810169945</t>
  </si>
  <si>
    <t>lucas.harris36@outlook.com</t>
  </si>
  <si>
    <t>+55061638198</t>
  </si>
  <si>
    <t>santiago.adams42@hotmail.com</t>
  </si>
  <si>
    <t>+44303853692</t>
  </si>
  <si>
    <t>margaret.torres91@yahoo.com</t>
  </si>
  <si>
    <t>+1681732700</t>
  </si>
  <si>
    <t>anthony.miller20@hotmail.com</t>
  </si>
  <si>
    <t>+44239268542</t>
  </si>
  <si>
    <t>andrew.anderson75@outlook.com</t>
  </si>
  <si>
    <t>+61420943888</t>
  </si>
  <si>
    <t>joseph.jackson45@gmail.com</t>
  </si>
  <si>
    <t>+1632003459</t>
  </si>
  <si>
    <t>isabella.gonzalez23@gmail.com</t>
  </si>
  <si>
    <t>+33347084581</t>
  </si>
  <si>
    <t>mark.nguyen33@outlook.com</t>
  </si>
  <si>
    <t>+1553904170</t>
  </si>
  <si>
    <t>john.young81@icloud.com</t>
  </si>
  <si>
    <t>+380915185435</t>
  </si>
  <si>
    <t>olivia.clark88@icloud.com</t>
  </si>
  <si>
    <t>+1956115367</t>
  </si>
  <si>
    <t>stephanie.hill58@hotmail.com</t>
  </si>
  <si>
    <t>+44763508703</t>
  </si>
  <si>
    <t>jessica.robinson56@gmail.com</t>
  </si>
  <si>
    <t>+380750482540</t>
  </si>
  <si>
    <t>kevin.williams40@outlook.com</t>
  </si>
  <si>
    <t>+1657010920</t>
  </si>
  <si>
    <t>alejandro.baker58@yahoo.com</t>
  </si>
  <si>
    <t>+33642216880</t>
  </si>
  <si>
    <t>brian.nguyen38@outlook.com</t>
  </si>
  <si>
    <t>+61939127436</t>
  </si>
  <si>
    <t>valentina.ramirez24@outlook.com</t>
  </si>
  <si>
    <t>+61285334898</t>
  </si>
  <si>
    <t>ryan.jones45@zoho.com</t>
  </si>
  <si>
    <t>+1270768818</t>
  </si>
  <si>
    <t>mark.hall37@proton.me</t>
  </si>
  <si>
    <t>+34505765250</t>
  </si>
  <si>
    <t>cynthia.anderson36@yahoo.com</t>
  </si>
  <si>
    <t>+81456869205</t>
  </si>
  <si>
    <t>susan.roberts56@zoho.com</t>
  </si>
  <si>
    <t>+1113183503</t>
  </si>
  <si>
    <t>jennifer.davis69@zoho.com</t>
  </si>
  <si>
    <t>+33051558203</t>
  </si>
  <si>
    <t>emily.campbell11@gmail.com</t>
  </si>
  <si>
    <t>+1291484155</t>
  </si>
  <si>
    <t>mary.lee33@outlook.com</t>
  </si>
  <si>
    <t>+1162230200</t>
  </si>
  <si>
    <t>kimberly.king62@proton.me</t>
  </si>
  <si>
    <t>+380785926890</t>
  </si>
  <si>
    <t>jennifer.miller90@icloud.com</t>
  </si>
  <si>
    <t>+49017272886</t>
  </si>
  <si>
    <t>andrew.torres84@proton.me</t>
  </si>
  <si>
    <t>+55260065438</t>
  </si>
  <si>
    <t>michelle.torres52@proton.me</t>
  </si>
  <si>
    <t>+34580001061</t>
  </si>
  <si>
    <t>joshua.scott75@gmail.com</t>
  </si>
  <si>
    <t>+1188851488</t>
  </si>
  <si>
    <t>alejandro.king54@zoho.com</t>
  </si>
  <si>
    <t>+49733507405</t>
  </si>
  <si>
    <t>elizabeth.flores13@yahoo.com</t>
  </si>
  <si>
    <t>+55133486872</t>
  </si>
  <si>
    <t>olivia.harris73@icloud.com</t>
  </si>
  <si>
    <t>+33593901531</t>
  </si>
  <si>
    <t>jennifer.carter99@zoho.com</t>
  </si>
  <si>
    <t>+49189085257</t>
  </si>
  <si>
    <t>stephanie.jones24@gmail.com</t>
  </si>
  <si>
    <t>+380505937757</t>
  </si>
  <si>
    <t>sarah.hall32@proton.me</t>
  </si>
  <si>
    <t>+81789265482</t>
  </si>
  <si>
    <t>timothy.thompson20@outlook.com</t>
  </si>
  <si>
    <t>+49643086469</t>
  </si>
  <si>
    <t>laura.hill76@outlook.com</t>
  </si>
  <si>
    <t>+1406291654</t>
  </si>
  <si>
    <t>sarah.thompson63@yahoo.com</t>
  </si>
  <si>
    <t>+61287187976</t>
  </si>
  <si>
    <t>richard.carter88@zoho.com</t>
  </si>
  <si>
    <t>+34418843124</t>
  </si>
  <si>
    <t>sarah.johnson43@zoho.com</t>
  </si>
  <si>
    <t>+55443947072</t>
  </si>
  <si>
    <t>sharon.moore17@proton.me</t>
  </si>
  <si>
    <t>+380969232856</t>
  </si>
  <si>
    <t>brian.wright71@proton.me</t>
  </si>
  <si>
    <t>+44079803628</t>
  </si>
  <si>
    <t>rebecca.king90@proton.me</t>
  </si>
  <si>
    <t>+44864748222</t>
  </si>
  <si>
    <t>matthew.sanchez22@gmail.com</t>
  </si>
  <si>
    <t>+61752753806</t>
  </si>
  <si>
    <t>sarah.torres50@zoho.com</t>
  </si>
  <si>
    <t>+44030395795</t>
  </si>
  <si>
    <t>lucas.nguyen68@proton.me</t>
  </si>
  <si>
    <t>+55990375436</t>
  </si>
  <si>
    <t>matthew.thompson22@zoho.com</t>
  </si>
  <si>
    <t>+380213525807</t>
  </si>
  <si>
    <t>isabella.carter74@icloud.com</t>
  </si>
  <si>
    <t>+33106316047</t>
  </si>
  <si>
    <t>kevin.nguyen46@zoho.com</t>
  </si>
  <si>
    <t>+49522234038</t>
  </si>
  <si>
    <t>steven.nguyen39@hotmail.com</t>
  </si>
  <si>
    <t>+33185156479</t>
  </si>
  <si>
    <t>christopher.williams13@zoho.com</t>
  </si>
  <si>
    <t>+380415368976</t>
  </si>
  <si>
    <t>patricia.nguyen65@outlook.com</t>
  </si>
  <si>
    <t>+81811140956</t>
  </si>
  <si>
    <t>lucas.white38@zoho.com</t>
  </si>
  <si>
    <t>+1708616058</t>
  </si>
  <si>
    <t>lucas.anderson70@zoho.com</t>
  </si>
  <si>
    <t>+380950382146</t>
  </si>
  <si>
    <t>mateo.davis73@outlook.com</t>
  </si>
  <si>
    <t>+61071422230</t>
  </si>
  <si>
    <t>sophia.taylor69@proton.me</t>
  </si>
  <si>
    <t>+61093849532</t>
  </si>
  <si>
    <t>isabella.campbell97@zoho.com</t>
  </si>
  <si>
    <t>+380042049908</t>
  </si>
  <si>
    <t>stephanie.carter60@proton.me</t>
  </si>
  <si>
    <t>+44159489628</t>
  </si>
  <si>
    <t>liam.hernandez32@gmail.com</t>
  </si>
  <si>
    <t>+49043977686</t>
  </si>
  <si>
    <t>kimberly.torres93@icloud.com</t>
  </si>
  <si>
    <t>+1573744124</t>
  </si>
  <si>
    <t>noah.lewis91@hotmail.com</t>
  </si>
  <si>
    <t>+34424123534</t>
  </si>
  <si>
    <t>robert.nelson23@outlook.com</t>
  </si>
  <si>
    <t>+33303782542</t>
  </si>
  <si>
    <t>edward.johnson12@gmail.com</t>
  </si>
  <si>
    <t>+1719660331</t>
  </si>
  <si>
    <t>christopher.adams50@zoho.com</t>
  </si>
  <si>
    <t>+44261743234</t>
  </si>
  <si>
    <t>oliver.sanchez57@yahoo.com</t>
  </si>
  <si>
    <t>+49668782202</t>
  </si>
  <si>
    <t>carol.hernandez69@icloud.com</t>
  </si>
  <si>
    <t>+1676987949</t>
  </si>
  <si>
    <t>melissa.hill58@outlook.com</t>
  </si>
  <si>
    <t>+1284106851</t>
  </si>
  <si>
    <t>deborah.perez36@zoho.com</t>
  </si>
  <si>
    <t>+44163529845</t>
  </si>
  <si>
    <t>patricia.brown28@proton.me</t>
  </si>
  <si>
    <t>+380957817708</t>
  </si>
  <si>
    <t>susan.scott66@gmail.com</t>
  </si>
  <si>
    <t>+1260257004</t>
  </si>
  <si>
    <t>steven.williams12@proton.me</t>
  </si>
  <si>
    <t>+1777413657</t>
  </si>
  <si>
    <t>donna.brown34@yahoo.com</t>
  </si>
  <si>
    <t>+61404951609</t>
  </si>
  <si>
    <t>jason.allen64@gmail.com</t>
  </si>
  <si>
    <t>+55437319009</t>
  </si>
  <si>
    <t>jennifer.mitchell90@zoho.com</t>
  </si>
  <si>
    <t>+380007966384</t>
  </si>
  <si>
    <t>jason.miller14@zoho.com</t>
  </si>
  <si>
    <t>+55099879417</t>
  </si>
  <si>
    <t>santiago.jackson21@outlook.com</t>
  </si>
  <si>
    <t>+49477275284</t>
  </si>
  <si>
    <t>donald.davis36@proton.me</t>
  </si>
  <si>
    <t>+1312175218</t>
  </si>
  <si>
    <t>michelle.perez14@yahoo.com</t>
  </si>
  <si>
    <t>+61073456912</t>
  </si>
  <si>
    <t>laura.lopez42@yahoo.com</t>
  </si>
  <si>
    <t>+1821949454</t>
  </si>
  <si>
    <t>david.wilson87@icloud.com</t>
  </si>
  <si>
    <t>+34756968314</t>
  </si>
  <si>
    <t>james.perez38@gmail.com</t>
  </si>
  <si>
    <t>+44815331449</t>
  </si>
  <si>
    <t>john.allen76@hotmail.com</t>
  </si>
  <si>
    <t>+44654152881</t>
  </si>
  <si>
    <t>kevin.hill81@proton.me</t>
  </si>
  <si>
    <t>+34333451595</t>
  </si>
  <si>
    <t>william.brown31@hotmail.com</t>
  </si>
  <si>
    <t>+33534706141</t>
  </si>
  <si>
    <t>barbara.thompson34@gmail.com</t>
  </si>
  <si>
    <t>+49041999956</t>
  </si>
  <si>
    <t>ashley.thompson17@zoho.com</t>
  </si>
  <si>
    <t>+61482019867</t>
  </si>
  <si>
    <t>michael.flores97@proton.me</t>
  </si>
  <si>
    <t>+380823104957</t>
  </si>
  <si>
    <t>elizabeth.white43@yahoo.com</t>
  </si>
  <si>
    <t>+55145508682</t>
  </si>
  <si>
    <t>matthew.white13@yahoo.com</t>
  </si>
  <si>
    <t>+33130652181</t>
  </si>
  <si>
    <t>sophia.baker85@hotmail.com</t>
  </si>
  <si>
    <t>+55164143907</t>
  </si>
  <si>
    <t>cynthia.moore28@hotmail.com</t>
  </si>
  <si>
    <t>+380240808200</t>
  </si>
  <si>
    <t>mary.walker43@gmail.com</t>
  </si>
  <si>
    <t>+44595033261</t>
  </si>
  <si>
    <t>stephanie.anderson21@yahoo.com</t>
  </si>
  <si>
    <t>+61532081846</t>
  </si>
  <si>
    <t>emma.nelson12@hotmail.com</t>
  </si>
  <si>
    <t>+380024166770</t>
  </si>
  <si>
    <t>steven.wright12@gmail.com</t>
  </si>
  <si>
    <t>+1633975348</t>
  </si>
  <si>
    <t>sophia.allen19@zoho.com</t>
  </si>
  <si>
    <t>+1067214867</t>
  </si>
  <si>
    <t>richard.anderson91@yahoo.com</t>
  </si>
  <si>
    <t>+44259831860</t>
  </si>
  <si>
    <t>isabella.taylor43@hotmail.com</t>
  </si>
  <si>
    <t>+55438744099</t>
  </si>
  <si>
    <t>brian.wilson69@zoho.com</t>
  </si>
  <si>
    <t>+1721774006</t>
  </si>
  <si>
    <t>james.lewis69@outlook.com</t>
  </si>
  <si>
    <t>+49489866115</t>
  </si>
  <si>
    <t>ava.campbell64@hotmail.com</t>
  </si>
  <si>
    <t>+34437013938</t>
  </si>
  <si>
    <t>ryan.garcia58@hotmail.com</t>
  </si>
  <si>
    <t>+81377944394</t>
  </si>
  <si>
    <t>ethan.martin75@outlook.com</t>
  </si>
  <si>
    <t>+1884200082</t>
  </si>
  <si>
    <t>john.williams53@icloud.com</t>
  </si>
  <si>
    <t>+33147183345</t>
  </si>
  <si>
    <t>ava.wright41@gmail.com</t>
  </si>
  <si>
    <t>+55105482196</t>
  </si>
  <si>
    <t>nancy.white96@icloud.com</t>
  </si>
  <si>
    <t>+380348590970</t>
  </si>
  <si>
    <t>patricia.moore98@icloud.com</t>
  </si>
  <si>
    <t>+55159584762</t>
  </si>
  <si>
    <t>emily.sanchez15@hotmail.com</t>
  </si>
  <si>
    <t>+44457832128</t>
  </si>
  <si>
    <t>camila.green60@gmail.com</t>
  </si>
  <si>
    <t>+81629055701</t>
  </si>
  <si>
    <t>mary.hernandez31@outlook.com</t>
  </si>
  <si>
    <t>+55223881890</t>
  </si>
  <si>
    <t>steven.nelson27@gmail.com</t>
  </si>
  <si>
    <t>+49814499268</t>
  </si>
  <si>
    <t>dorothy.rivera36@outlook.com</t>
  </si>
  <si>
    <t>+33814400176</t>
  </si>
  <si>
    <t>alejandro.taylor90@yahoo.com</t>
  </si>
  <si>
    <t>+34082549607</t>
  </si>
  <si>
    <t>kimberly.scott83@zoho.com</t>
  </si>
  <si>
    <t>+61026149057</t>
  </si>
  <si>
    <t>james.jones84@zoho.com</t>
  </si>
  <si>
    <t>+33739346514</t>
  </si>
  <si>
    <t>joseph.nelson36@icloud.com</t>
  </si>
  <si>
    <t>+34505913524</t>
  </si>
  <si>
    <t>laura.clark98@icloud.com</t>
  </si>
  <si>
    <t>+44886568774</t>
  </si>
  <si>
    <t>emma.carter72@hotmail.com</t>
  </si>
  <si>
    <t>+1776610614</t>
  </si>
  <si>
    <t>joshua.williams61@hotmail.com</t>
  </si>
  <si>
    <t>+44227079564</t>
  </si>
  <si>
    <t>ryan.roberts87@yahoo.com</t>
  </si>
  <si>
    <t>+44485185874</t>
  </si>
  <si>
    <t>barbara.mitchell26@hotmail.com</t>
  </si>
  <si>
    <t>+33110012566</t>
  </si>
  <si>
    <t>isabella.moore83@outlook.com</t>
  </si>
  <si>
    <t>+44491595183</t>
  </si>
  <si>
    <t>donald.johnson57@yahoo.com</t>
  </si>
  <si>
    <t>+49021422951</t>
  </si>
  <si>
    <t>donna.campbell90@hotmail.com</t>
  </si>
  <si>
    <t>+1505212872</t>
  </si>
  <si>
    <t>dorothy.williams52@yahoo.com</t>
  </si>
  <si>
    <t>+55010333189</t>
  </si>
  <si>
    <t>susan.flores48@yahoo.com</t>
  </si>
  <si>
    <t>+81196996638</t>
  </si>
  <si>
    <t>sophia.nelson43@yahoo.com</t>
  </si>
  <si>
    <t>+1671701478</t>
  </si>
  <si>
    <t>dorothy.young66@zoho.com</t>
  </si>
  <si>
    <t>+61965774272</t>
  </si>
  <si>
    <t>elizabeth.hall79@outlook.com</t>
  </si>
  <si>
    <t>+380661745230</t>
  </si>
  <si>
    <t>ashley.lee46@zoho.com</t>
  </si>
  <si>
    <t>+49487639544</t>
  </si>
  <si>
    <t>sofia.harris99@icloud.com</t>
  </si>
  <si>
    <t>+1967847345</t>
  </si>
  <si>
    <t>brian.wright33@yahoo.com</t>
  </si>
  <si>
    <t>+49786300567</t>
  </si>
  <si>
    <t>camila.garcia93@proton.me</t>
  </si>
  <si>
    <t>+61077215390</t>
  </si>
  <si>
    <t>ryan.rivera32@icloud.com</t>
  </si>
  <si>
    <t>+34276850714</t>
  </si>
  <si>
    <t>carol.perez29@gmail.com</t>
  </si>
  <si>
    <t>+61036526713</t>
  </si>
  <si>
    <t>santiago.wright25@zoho.com</t>
  </si>
  <si>
    <t>+81787507439</t>
  </si>
  <si>
    <t>paul.rodriguez71@zoho.com</t>
  </si>
  <si>
    <t>+55874382299</t>
  </si>
  <si>
    <t>christopher.walker68@icloud.com</t>
  </si>
  <si>
    <t>+1972624240</t>
  </si>
  <si>
    <t>+33694558228</t>
  </si>
  <si>
    <t>robert.carter32@yahoo.com</t>
  </si>
  <si>
    <t>+81067679394</t>
  </si>
  <si>
    <t>paul.brown77@yahoo.com</t>
  </si>
  <si>
    <t>+55998229327</t>
  </si>
  <si>
    <t>paul.thompson26@yahoo.com</t>
  </si>
  <si>
    <t>+380434408246</t>
  </si>
  <si>
    <t>isabella.anderson32@zoho.com</t>
  </si>
  <si>
    <t>+380059471259</t>
  </si>
  <si>
    <t>emma.brown69@hotmail.com</t>
  </si>
  <si>
    <t>+61325533518</t>
  </si>
  <si>
    <t>andrew.thompson11@outlook.com</t>
  </si>
  <si>
    <t>+55400982237</t>
  </si>
  <si>
    <t>rebecca.young15@proton.me</t>
  </si>
  <si>
    <t>+1585220654</t>
  </si>
  <si>
    <t>margaret.flores69@outlook.com</t>
  </si>
  <si>
    <t>+44684335251</t>
  </si>
  <si>
    <t>lucas.lee20@hotmail.com</t>
  </si>
  <si>
    <t>+380324634323</t>
  </si>
  <si>
    <t>ashley.harris93@hotmail.com</t>
  </si>
  <si>
    <t>+1416805940</t>
  </si>
  <si>
    <t>thomas.mitchell26@hotmail.com</t>
  </si>
  <si>
    <t>+1517464625</t>
  </si>
  <si>
    <t>kenneth.walker38@yahoo.com</t>
  </si>
  <si>
    <t>+1720586889</t>
  </si>
  <si>
    <t>brian.ramirez61@gmail.com</t>
  </si>
  <si>
    <t>+61002947059</t>
  </si>
  <si>
    <t>valentina.lopez66@icloud.com</t>
  </si>
  <si>
    <t>+81372461873</t>
  </si>
  <si>
    <t>oliver.perez31@proton.me</t>
  </si>
  <si>
    <t>+44442717687</t>
  </si>
  <si>
    <t>amanda.johnson24@yahoo.com</t>
  </si>
  <si>
    <t>+380997852948</t>
  </si>
  <si>
    <t>edward.thompson55@yahoo.com</t>
  </si>
  <si>
    <t>+1949350443</t>
  </si>
  <si>
    <t>noah.rivera26@yahoo.com</t>
  </si>
  <si>
    <t>+33592039162</t>
  </si>
  <si>
    <t>isabella.lewis48@icloud.com</t>
  </si>
  <si>
    <t>+81261556165</t>
  </si>
  <si>
    <t>patricia.torres18@gmail.com</t>
  </si>
  <si>
    <t>+61895447829</t>
  </si>
  <si>
    <t>ethan.rivera50@gmail.com</t>
  </si>
  <si>
    <t>+33969848929</t>
  </si>
  <si>
    <t>donald.nguyen13@hotmail.com</t>
  </si>
  <si>
    <t>+44244266282</t>
  </si>
  <si>
    <t>stephanie.thomas69@zoho.com</t>
  </si>
  <si>
    <t>+1420527706</t>
  </si>
  <si>
    <t>deborah.scott13@zoho.com</t>
  </si>
  <si>
    <t>+44416411160</t>
  </si>
  <si>
    <t>emily.campbell94@yahoo.com</t>
  </si>
  <si>
    <t>+1616661111</t>
  </si>
  <si>
    <t>santiago.scott31@yahoo.com</t>
  </si>
  <si>
    <t>+61673576487</t>
  </si>
  <si>
    <t>margaret.wright48@zoho.com</t>
  </si>
  <si>
    <t>+380819724761</t>
  </si>
  <si>
    <t>alexander.miller63@icloud.com</t>
  </si>
  <si>
    <t>+33415362112</t>
  </si>
  <si>
    <t>donald.scott53@zoho.com</t>
  </si>
  <si>
    <t>+49775770507</t>
  </si>
  <si>
    <t>valentina.johnson20@icloud.com</t>
  </si>
  <si>
    <t>+1298250840</t>
  </si>
  <si>
    <t>ryan.adams56@proton.me</t>
  </si>
  <si>
    <t>+380085352771</t>
  </si>
  <si>
    <t>oliver.carter13@yahoo.com</t>
  </si>
  <si>
    <t>+44414470038</t>
  </si>
  <si>
    <t>jennifer.wright41@hotmail.com</t>
  </si>
  <si>
    <t>+81782222365</t>
  </si>
  <si>
    <t>james.ramirez46@hotmail.com</t>
  </si>
  <si>
    <t>+1649390264</t>
  </si>
  <si>
    <t>edward.baker71@icloud.com</t>
  </si>
  <si>
    <t>+380169243821</t>
  </si>
  <si>
    <t>santiago.rodriguez61@proton.me</t>
  </si>
  <si>
    <t>+44574683673</t>
  </si>
  <si>
    <t>timothy.scott33@hotmail.com</t>
  </si>
  <si>
    <t>+1661246489</t>
  </si>
  <si>
    <t>mark.moore11@gmail.com</t>
  </si>
  <si>
    <t>+34364626966</t>
  </si>
  <si>
    <t>betty.johnson82@proton.me</t>
  </si>
  <si>
    <t>+49321226684</t>
  </si>
  <si>
    <t>thomas.brown61@icloud.com</t>
  </si>
  <si>
    <t>+1630875916</t>
  </si>
  <si>
    <t>michelle.hill18@yahoo.com</t>
  </si>
  <si>
    <t>+1441348870</t>
  </si>
  <si>
    <t>matthew.martinez62@icloud.com</t>
  </si>
  <si>
    <t>+33161013839</t>
  </si>
  <si>
    <t>lisa.hernandez72@yahoo.com</t>
  </si>
  <si>
    <t>+81433225967</t>
  </si>
  <si>
    <t>kimberly.robinson11@outlook.com</t>
  </si>
  <si>
    <t>+81963191419</t>
  </si>
  <si>
    <t>isabella.garcia54@gmail.com</t>
  </si>
  <si>
    <t>+61253124793</t>
  </si>
  <si>
    <t>michelle.jackson77@proton.me</t>
  </si>
  <si>
    <t>+1720035267</t>
  </si>
  <si>
    <t>melissa.williams70@outlook.com</t>
  </si>
  <si>
    <t>+380238291300</t>
  </si>
  <si>
    <t>edward.mitchell81@outlook.com</t>
  </si>
  <si>
    <t>+1824008329</t>
  </si>
  <si>
    <t>james.scott59@proton.me</t>
  </si>
  <si>
    <t>+44573969691</t>
  </si>
  <si>
    <t>nancy.clark15@hotmail.com</t>
  </si>
  <si>
    <t>+55173321922</t>
  </si>
  <si>
    <t>linda.hernandez87@gmail.com</t>
  </si>
  <si>
    <t>+55696140749</t>
  </si>
  <si>
    <t>rebecca.carter39@gmail.com</t>
  </si>
  <si>
    <t>+55722493138</t>
  </si>
  <si>
    <t>anthony.anderson23@zoho.com</t>
  </si>
  <si>
    <t>+49027610604</t>
  </si>
  <si>
    <t>barbara.ramirez26@gmail.com</t>
  </si>
  <si>
    <t>+61450258027</t>
  </si>
  <si>
    <t>sandra.sanchez33@hotmail.com</t>
  </si>
  <si>
    <t>+1866885002</t>
  </si>
  <si>
    <t>cynthia.brown29@hotmail.com</t>
  </si>
  <si>
    <t>+61275884215</t>
  </si>
  <si>
    <t>george.harris29@proton.me</t>
  </si>
  <si>
    <t>+34496237866</t>
  </si>
  <si>
    <t>kenneth.walker39@icloud.com</t>
  </si>
  <si>
    <t>+34945646171</t>
  </si>
  <si>
    <t>margaret.moore17@proton.me</t>
  </si>
  <si>
    <t>+81026529604</t>
  </si>
  <si>
    <t>laura.martinez38@hotmail.com</t>
  </si>
  <si>
    <t>+49467042119</t>
  </si>
  <si>
    <t>joseph.baker94@gmail.com</t>
  </si>
  <si>
    <t>+1550736263</t>
  </si>
  <si>
    <t>jessica.hernandez58@icloud.com</t>
  </si>
  <si>
    <t>+380749481733</t>
  </si>
  <si>
    <t>steven.jones89@proton.me</t>
  </si>
  <si>
    <t>+33678047459</t>
  </si>
  <si>
    <t>amanda.lee98@hotmail.com</t>
  </si>
  <si>
    <t>+33022944832</t>
  </si>
  <si>
    <t>ronald.gonzalez38@gmail.com</t>
  </si>
  <si>
    <t>+81052725139</t>
  </si>
  <si>
    <t>deborah.lewis28@icloud.com</t>
  </si>
  <si>
    <t>+61053552581</t>
  </si>
  <si>
    <t>donna.nelson49@gmail.com</t>
  </si>
  <si>
    <t>+49399636657</t>
  </si>
  <si>
    <t>anthony.perez19@yahoo.com</t>
  </si>
  <si>
    <t>+49086574729</t>
  </si>
  <si>
    <t>ethan.scott32@proton.me</t>
  </si>
  <si>
    <t>+34313680607</t>
  </si>
  <si>
    <t>jeffrey.hill68@proton.me</t>
  </si>
  <si>
    <t>+44697532055</t>
  </si>
  <si>
    <t>patricia.jackson58@outlook.com</t>
  </si>
  <si>
    <t>+61967497370</t>
  </si>
  <si>
    <t>joshua.nelson56@zoho.com</t>
  </si>
  <si>
    <t>+1572898981</t>
  </si>
  <si>
    <t>laura.hill58@outlook.com</t>
  </si>
  <si>
    <t>+49971573650</t>
  </si>
  <si>
    <t>santiago.davis34@proton.me</t>
  </si>
  <si>
    <t>+1736762084</t>
  </si>
  <si>
    <t>jessica.hernandez24@outlook.com</t>
  </si>
  <si>
    <t>+380534645745</t>
  </si>
  <si>
    <t>paul.scott60@yahoo.com</t>
  </si>
  <si>
    <t>+81649193461</t>
  </si>
  <si>
    <t>ethan.ramirez35@gmail.com</t>
  </si>
  <si>
    <t>+380749306309</t>
  </si>
  <si>
    <t>mateo.williams72@proton.me</t>
  </si>
  <si>
    <t>+34027005154</t>
  </si>
  <si>
    <t>ashley.anderson87@hotmail.com</t>
  </si>
  <si>
    <t>+34081250527</t>
  </si>
  <si>
    <t>olivia.white70@proton.me</t>
  </si>
  <si>
    <t>+81972169320</t>
  </si>
  <si>
    <t>donald.flores68@yahoo.com</t>
  </si>
  <si>
    <t>+34254291821</t>
  </si>
  <si>
    <t>sophia.king29@outlook.com</t>
  </si>
  <si>
    <t>+44497701109</t>
  </si>
  <si>
    <t>emma.ramirez20@proton.me</t>
  </si>
  <si>
    <t>+34563358058</t>
  </si>
  <si>
    <t>oliver.harris66@yahoo.com</t>
  </si>
  <si>
    <t>+380727666713</t>
  </si>
  <si>
    <t>barbara.garcia55@yahoo.com</t>
  </si>
  <si>
    <t>+49770476675</t>
  </si>
  <si>
    <t>betty.sanchez10@proton.me</t>
  </si>
  <si>
    <t>+1163266570</t>
  </si>
  <si>
    <t>deborah.garcia54@gmail.com</t>
  </si>
  <si>
    <t>+1931972342</t>
  </si>
  <si>
    <t>jessica.rodriguez82@outlook.com</t>
  </si>
  <si>
    <t>+33275277233</t>
  </si>
  <si>
    <t>karen.lee80@gmail.com</t>
  </si>
  <si>
    <t>+61580688970</t>
  </si>
  <si>
    <t>james.young11@zoho.com</t>
  </si>
  <si>
    <t>+44330371154</t>
  </si>
  <si>
    <t>oliver.wilson67@zoho.com</t>
  </si>
  <si>
    <t>+44730918976</t>
  </si>
  <si>
    <t>jeffrey.rivera58@yahoo.com</t>
  </si>
  <si>
    <t>+55790674237</t>
  </si>
  <si>
    <t>timothy.harris87@outlook.com</t>
  </si>
  <si>
    <t>+33612203482</t>
  </si>
  <si>
    <t>richard.perez72@hotmail.com</t>
  </si>
  <si>
    <t>+1113548386</t>
  </si>
  <si>
    <t>andrew.lopez41@zoho.com</t>
  </si>
  <si>
    <t>+49682236193</t>
  </si>
  <si>
    <t>christopher.gonzalez76@proton.me</t>
  </si>
  <si>
    <t>+1684972278</t>
  </si>
  <si>
    <t>mary.scott59@yahoo.com</t>
  </si>
  <si>
    <t>+81669340061</t>
  </si>
  <si>
    <t>ronald.taylor21@yahoo.com</t>
  </si>
  <si>
    <t>+34628322475</t>
  </si>
  <si>
    <t>george.miller67@outlook.com</t>
  </si>
  <si>
    <t>+81132808155</t>
  </si>
  <si>
    <t>santiago.perez92@gmail.com</t>
  </si>
  <si>
    <t>+1982804594</t>
  </si>
  <si>
    <t>stephanie.perez26@proton.me</t>
  </si>
  <si>
    <t>+380000182187</t>
  </si>
  <si>
    <t>matthew.lopez86@outlook.com</t>
  </si>
  <si>
    <t>+49706871011</t>
  </si>
  <si>
    <t>olivia.green40@outlook.com</t>
  </si>
  <si>
    <t>+49210513548</t>
  </si>
  <si>
    <t>susan.harris92@proton.me</t>
  </si>
  <si>
    <t>+1861304072</t>
  </si>
  <si>
    <t>nancy.young80@hotmail.com</t>
  </si>
  <si>
    <t>+61719812494</t>
  </si>
  <si>
    <t>mark.jones57@yahoo.com</t>
  </si>
  <si>
    <t>+1939661195</t>
  </si>
  <si>
    <t>michelle.smith37@outlook.com</t>
  </si>
  <si>
    <t>+44024512641</t>
  </si>
  <si>
    <t>mary.green13@gmail.com</t>
  </si>
  <si>
    <t>+34309057385</t>
  </si>
  <si>
    <t>melissa.rivera20@outlook.com</t>
  </si>
  <si>
    <t>+33843791630</t>
  </si>
  <si>
    <t>valentina.white66@gmail.com</t>
  </si>
  <si>
    <t>+34153690048</t>
  </si>
  <si>
    <t>rebecca.gonzalez81@zoho.com</t>
  </si>
  <si>
    <t>+61389146221</t>
  </si>
  <si>
    <t>paul.flores40@hotmail.com</t>
  </si>
  <si>
    <t>+44700701989</t>
  </si>
  <si>
    <t>olivia.flores37@proton.me</t>
  </si>
  <si>
    <t>+1884902560</t>
  </si>
  <si>
    <t>nancy.williams52@outlook.com</t>
  </si>
  <si>
    <t>+81131121020</t>
  </si>
  <si>
    <t>isabella.rivera17@zoho.com</t>
  </si>
  <si>
    <t>+55003549969</t>
  </si>
  <si>
    <t>thomas.flores26@hotmail.com</t>
  </si>
  <si>
    <t>+55778091651</t>
  </si>
  <si>
    <t>paul.thompson90@hotmail.com</t>
  </si>
  <si>
    <t>+55689557842</t>
  </si>
  <si>
    <t>elizabeth.young42@zoho.com</t>
  </si>
  <si>
    <t>+1358461041</t>
  </si>
  <si>
    <t>emma.ramirez37@proton.me</t>
  </si>
  <si>
    <t>+33345531210</t>
  </si>
  <si>
    <t>daniel.nelson77@hotmail.com</t>
  </si>
  <si>
    <t>+61842052342</t>
  </si>
  <si>
    <t>andrew.martin53@hotmail.com</t>
  </si>
  <si>
    <t>+49124257180</t>
  </si>
  <si>
    <t>betty.wilson90@yahoo.com</t>
  </si>
  <si>
    <t>+33169463061</t>
  </si>
  <si>
    <t>john.green93@outlook.com</t>
  </si>
  <si>
    <t>+1199903125</t>
  </si>
  <si>
    <t>jennifer.wilson74@outlook.com</t>
  </si>
  <si>
    <t>+34203111550</t>
  </si>
  <si>
    <t>john.scott55@gmail.com</t>
  </si>
  <si>
    <t>+55420315771</t>
  </si>
  <si>
    <t>lucas.young68@proton.me</t>
  </si>
  <si>
    <t>+380384629480</t>
  </si>
  <si>
    <t>charles.anderson91@hotmail.com</t>
  </si>
  <si>
    <t>+1244218119</t>
  </si>
  <si>
    <t>donna.martin91@outlook.com</t>
  </si>
  <si>
    <t>+380642535033</t>
  </si>
  <si>
    <t>donald.campbell22@yahoo.com</t>
  </si>
  <si>
    <t>+33720848321</t>
  </si>
  <si>
    <t>joshua.mitchell33@hotmail.com</t>
  </si>
  <si>
    <t>+380018720562</t>
  </si>
  <si>
    <t>jason.lewis38@icloud.com</t>
  </si>
  <si>
    <t>+1753617440</t>
  </si>
  <si>
    <t>noah.young96@outlook.com</t>
  </si>
  <si>
    <t>+1596750293</t>
  </si>
  <si>
    <t>lucas.king85@yahoo.com</t>
  </si>
  <si>
    <t>+49359627035</t>
  </si>
  <si>
    <t>lucas.jones43@zoho.com</t>
  </si>
  <si>
    <t>+380973697936</t>
  </si>
  <si>
    <t>elizabeth.davis13@zoho.com</t>
  </si>
  <si>
    <t>+1034532626</t>
  </si>
  <si>
    <t>michael.hall81@hotmail.com</t>
  </si>
  <si>
    <t>+380714555853</t>
  </si>
  <si>
    <t>barbara.rivera48@gmail.com</t>
  </si>
  <si>
    <t>+1195913334</t>
  </si>
  <si>
    <t>andrew.adams92@proton.me</t>
  </si>
  <si>
    <t>+34825303746</t>
  </si>
  <si>
    <t>jason.miller10@icloud.com</t>
  </si>
  <si>
    <t>+49592067864</t>
  </si>
  <si>
    <t>andrew.rivera34@outlook.com</t>
  </si>
  <si>
    <t>+1696955691</t>
  </si>
  <si>
    <t>kimberly.flores61@gmail.com</t>
  </si>
  <si>
    <t>+55894740384</t>
  </si>
  <si>
    <t>christopher.white10@yahoo.com</t>
  </si>
  <si>
    <t>+49146364090</t>
  </si>
  <si>
    <t>jason.hernandez48@gmail.com</t>
  </si>
  <si>
    <t>+55373099655</t>
  </si>
  <si>
    <t>jason.baker99@yahoo.com</t>
  </si>
  <si>
    <t>+33224642132</t>
  </si>
  <si>
    <t>kevin.green20@outlook.com</t>
  </si>
  <si>
    <t>+33548728057</t>
  </si>
  <si>
    <t>donald.hall63@icloud.com</t>
  </si>
  <si>
    <t>+81126352747</t>
  </si>
  <si>
    <t>carol.ramirez69@outlook.com</t>
  </si>
  <si>
    <t>+380310835391</t>
  </si>
  <si>
    <t>sophia.anderson93@yahoo.com</t>
  </si>
  <si>
    <t>+49382095502</t>
  </si>
  <si>
    <t>jessica.gonzalez25@icloud.com</t>
  </si>
  <si>
    <t>+81125338610</t>
  </si>
  <si>
    <t>ronald.robinson21@yahoo.com</t>
  </si>
  <si>
    <t>+81800168470</t>
  </si>
  <si>
    <t>alejandro.johnson60@yahoo.com</t>
  </si>
  <si>
    <t>+49765837991</t>
  </si>
  <si>
    <t>santiago.garcia55@icloud.com</t>
  </si>
  <si>
    <t>+49570322156</t>
  </si>
  <si>
    <t>william.rodriguez20@icloud.com</t>
  </si>
  <si>
    <t>+49623764751</t>
  </si>
  <si>
    <t>ethan.lewis14@outlook.com</t>
  </si>
  <si>
    <t>+1129665185</t>
  </si>
  <si>
    <t>william.hernandez57@hotmail.com</t>
  </si>
  <si>
    <t>+380284957365</t>
  </si>
  <si>
    <t>oliver.walker88@hotmail.com</t>
  </si>
  <si>
    <t>+380918153175</t>
  </si>
  <si>
    <t>patricia.nelson33@yahoo.com</t>
  </si>
  <si>
    <t>+61569001587</t>
  </si>
  <si>
    <t>christopher.martinez40@yahoo.com</t>
  </si>
  <si>
    <t>+55819510312</t>
  </si>
  <si>
    <t>margaret.roberts83@hotmail.com</t>
  </si>
  <si>
    <t>+49164814358</t>
  </si>
  <si>
    <t>olivia.gonzalez67@gmail.com</t>
  </si>
  <si>
    <t>+49601572284</t>
  </si>
  <si>
    <t>ethan.gonzalez82@proton.me</t>
  </si>
  <si>
    <t>+1579467943</t>
  </si>
  <si>
    <t>sofia.nguyen83@gmail.com</t>
  </si>
  <si>
    <t>+44723096461</t>
  </si>
  <si>
    <t>alejandro.brown87@hotmail.com</t>
  </si>
  <si>
    <t>+34590763802</t>
  </si>
  <si>
    <t>margaret.thompson55@gmail.com</t>
  </si>
  <si>
    <t>+61128485143</t>
  </si>
  <si>
    <t>olivia.scott98@yahoo.com</t>
  </si>
  <si>
    <t>+34783251412</t>
  </si>
  <si>
    <t>isabella.nelson10@zoho.com</t>
  </si>
  <si>
    <t>+61817154333</t>
  </si>
  <si>
    <t>laura.moore12@outlook.com</t>
  </si>
  <si>
    <t>+49890489912</t>
  </si>
  <si>
    <t>sophia.johnson43@icloud.com</t>
  </si>
  <si>
    <t>+1862382099</t>
  </si>
  <si>
    <t>noah.rodriguez83@outlook.com</t>
  </si>
  <si>
    <t>+49675548138</t>
  </si>
  <si>
    <t>steven.young34@gmail.com</t>
  </si>
  <si>
    <t>+81497652676</t>
  </si>
  <si>
    <t>jessica.moore41@outlook.com</t>
  </si>
  <si>
    <t>+33478667193</t>
  </si>
  <si>
    <t>camila.robinson43@icloud.com</t>
  </si>
  <si>
    <t>+55106432819</t>
  </si>
  <si>
    <t>melissa.allen44@hotmail.com</t>
  </si>
  <si>
    <t>+33972197802</t>
  </si>
  <si>
    <t>jason.martin39@proton.me</t>
  </si>
  <si>
    <t>+49300489881</t>
  </si>
  <si>
    <t>dorothy.torres14@gmail.com</t>
  </si>
  <si>
    <t>+44154352073</t>
  </si>
  <si>
    <t>elizabeth.roberts70@yahoo.com</t>
  </si>
  <si>
    <t>+33684288430</t>
  </si>
  <si>
    <t>kimberly.ramirez40@zoho.com</t>
  </si>
  <si>
    <t>+81986615520</t>
  </si>
  <si>
    <t>betty.lopez99@outlook.com</t>
  </si>
  <si>
    <t>+34041373228</t>
  </si>
  <si>
    <t>rebecca.mitchell72@proton.me</t>
  </si>
  <si>
    <t>+81115054458</t>
  </si>
  <si>
    <t>steven.davis74@outlook.com</t>
  </si>
  <si>
    <t>+44561690713</t>
  </si>
  <si>
    <t>lucas.green63@zoho.com</t>
  </si>
  <si>
    <t>+1943961592</t>
  </si>
  <si>
    <t>paul.nelson26@yahoo.com</t>
  </si>
  <si>
    <t>+61752815106</t>
  </si>
  <si>
    <t>kenneth.rodriguez46@zoho.com</t>
  </si>
  <si>
    <t>+49766042003</t>
  </si>
  <si>
    <t>paul.smith56@yahoo.com</t>
  </si>
  <si>
    <t>+55645827504</t>
  </si>
  <si>
    <t>deborah.brown88@hotmail.com</t>
  </si>
  <si>
    <t>+33649488745</t>
  </si>
  <si>
    <t>sofia.white24@yahoo.com</t>
  </si>
  <si>
    <t>+380518846595</t>
  </si>
  <si>
    <t>sharon.hernandez71@hotmail.com</t>
  </si>
  <si>
    <t>+34686394402</t>
  </si>
  <si>
    <t>elizabeth.nelson50@gmail.com</t>
  </si>
  <si>
    <t>+55352816169</t>
  </si>
  <si>
    <t>karen.brown74@proton.me</t>
  </si>
  <si>
    <t>+55374499759</t>
  </si>
  <si>
    <t>olivia.lee92@outlook.com</t>
  </si>
  <si>
    <t>+61141561927</t>
  </si>
  <si>
    <t>daniel.white23@outlook.com</t>
  </si>
  <si>
    <t>+1167672251</t>
  </si>
  <si>
    <t>patricia.hernandez97@outlook.com</t>
  </si>
  <si>
    <t>+61815327193</t>
  </si>
  <si>
    <t>carol.taylor32@gmail.com</t>
  </si>
  <si>
    <t>+61427980925</t>
  </si>
  <si>
    <t>ava.lewis52@yahoo.com</t>
  </si>
  <si>
    <t>+61086995250</t>
  </si>
  <si>
    <t>patricia.lee62@proton.me</t>
  </si>
  <si>
    <t>+55209092413</t>
  </si>
  <si>
    <t>amanda.clark63@icloud.com</t>
  </si>
  <si>
    <t>+55639790597</t>
  </si>
  <si>
    <t>stephanie.taylor16@gmail.com</t>
  </si>
  <si>
    <t>+55495916120</t>
  </si>
  <si>
    <t>sophia.sanchez88@proton.me</t>
  </si>
  <si>
    <t>+34582302311</t>
  </si>
  <si>
    <t>lisa.sanchez82@hotmail.com</t>
  </si>
  <si>
    <t>+380783179254</t>
  </si>
  <si>
    <t>patricia.rivera32@zoho.com</t>
  </si>
  <si>
    <t>+380030368248</t>
  </si>
  <si>
    <t>elizabeth.harris87@zoho.com</t>
  </si>
  <si>
    <t>+1814792208</t>
  </si>
  <si>
    <t>edward.smith40@proton.me</t>
  </si>
  <si>
    <t>+1200518049</t>
  </si>
  <si>
    <t>jason.davis22@outlook.com</t>
  </si>
  <si>
    <t>+1600996587</t>
  </si>
  <si>
    <t>timothy.moore67@gmail.com</t>
  </si>
  <si>
    <t>+49949380514</t>
  </si>
  <si>
    <t>kevin.gonzalez55@proton.me</t>
  </si>
  <si>
    <t>+33178349838</t>
  </si>
  <si>
    <t>isabella.carter15@zoho.com</t>
  </si>
  <si>
    <t>+61409983814</t>
  </si>
  <si>
    <t>lisa.lopez36@proton.me</t>
  </si>
  <si>
    <t>+34475465091</t>
  </si>
  <si>
    <t>michelle.williams62@icloud.com</t>
  </si>
  <si>
    <t>+55381890375</t>
  </si>
  <si>
    <t>elizabeth.smith33@proton.me</t>
  </si>
  <si>
    <t>+81410031158</t>
  </si>
  <si>
    <t>ashley.jones30@yahoo.com</t>
  </si>
  <si>
    <t>+33469563321</t>
  </si>
  <si>
    <t>jennifer.williams29@zoho.com</t>
  </si>
  <si>
    <t>+49677294471</t>
  </si>
  <si>
    <t>mary.walker77@hotmail.com</t>
  </si>
  <si>
    <t>+61888666091</t>
  </si>
  <si>
    <t>william.miller20@zoho.com</t>
  </si>
  <si>
    <t>+1619867949</t>
  </si>
  <si>
    <t>edward.johnson49@icloud.com</t>
  </si>
  <si>
    <t>+1626328502</t>
  </si>
  <si>
    <t>sandra.smith82@hotmail.com</t>
  </si>
  <si>
    <t>+81129827640</t>
  </si>
  <si>
    <t>george.rivera94@gmail.com</t>
  </si>
  <si>
    <t>+55339110430</t>
  </si>
  <si>
    <t>anthony.smith29@zoho.com</t>
  </si>
  <si>
    <t>+1804087849</t>
  </si>
  <si>
    <t>brian.robinson22@icloud.com</t>
  </si>
  <si>
    <t>+81068400443</t>
  </si>
  <si>
    <t>paul.scott19@zoho.com</t>
  </si>
  <si>
    <t>+44031319659</t>
  </si>
  <si>
    <t>alejandro.carter82@hotmail.com</t>
  </si>
  <si>
    <t>+1722550952</t>
  </si>
  <si>
    <t>susan.campbell67@outlook.com</t>
  </si>
  <si>
    <t>+34632913702</t>
  </si>
  <si>
    <t>sophia.smith67@icloud.com</t>
  </si>
  <si>
    <t>+380311561855</t>
  </si>
  <si>
    <t>daniel.robinson24@proton.me</t>
  </si>
  <si>
    <t>+1076710926</t>
  </si>
  <si>
    <t>amanda.robinson46@gmail.com</t>
  </si>
  <si>
    <t>+61953630705</t>
  </si>
  <si>
    <t>richard.campbell68@zoho.com</t>
  </si>
  <si>
    <t>+49818059001</t>
  </si>
  <si>
    <t>barbara.torres24@hotmail.com</t>
  </si>
  <si>
    <t>+55593321758</t>
  </si>
  <si>
    <t>amanda.jackson83@zoho.com</t>
  </si>
  <si>
    <t>+380806277564</t>
  </si>
  <si>
    <t>nancy.hill21@outlook.com</t>
  </si>
  <si>
    <t>+44970651390</t>
  </si>
  <si>
    <t>mark.nelson33@gmail.com</t>
  </si>
  <si>
    <t>+33326338080</t>
  </si>
  <si>
    <t>kenneth.white99@hotmail.com</t>
  </si>
  <si>
    <t>+61654402841</t>
  </si>
  <si>
    <t>michelle.scott23@gmail.com</t>
  </si>
  <si>
    <t>+380755968848</t>
  </si>
  <si>
    <t>paul.wright40@gmail.com</t>
  </si>
  <si>
    <t>+1732145206</t>
  </si>
  <si>
    <t>valentina.scott46@gmail.com</t>
  </si>
  <si>
    <t>+380023685123</t>
  </si>
  <si>
    <t>emma.robinson58@outlook.com</t>
  </si>
  <si>
    <t>+81213572102</t>
  </si>
  <si>
    <t>ashley.clark15@icloud.com</t>
  </si>
  <si>
    <t>+61715681685</t>
  </si>
  <si>
    <t>isabella.brown59@icloud.com</t>
  </si>
  <si>
    <t>+61910472409</t>
  </si>
  <si>
    <t>jennifer.garcia14@yahoo.com</t>
  </si>
  <si>
    <t>+33768480390</t>
  </si>
  <si>
    <t>kimberly.martinez90@icloud.com</t>
  </si>
  <si>
    <t>+1936616909</t>
  </si>
  <si>
    <t>karen.wilson27@yahoo.com</t>
  </si>
  <si>
    <t>+380350158738</t>
  </si>
  <si>
    <t>linda.lewis93@zoho.com</t>
  </si>
  <si>
    <t>+81950314296</t>
  </si>
  <si>
    <t>barbara.thompson87@proton.me</t>
  </si>
  <si>
    <t>+1534329601</t>
  </si>
  <si>
    <t>timothy.davis17@gmail.com</t>
  </si>
  <si>
    <t>+1883505930</t>
  </si>
  <si>
    <t>donna.smith10@proton.me</t>
  </si>
  <si>
    <t>+81436954854</t>
  </si>
  <si>
    <t>lucas.gonzalez17@gmail.com</t>
  </si>
  <si>
    <t>+55367286142</t>
  </si>
  <si>
    <t>ryan.mitchell38@gmail.com</t>
  </si>
  <si>
    <t>+49802948113</t>
  </si>
  <si>
    <t>noah.davis64@gmail.com</t>
  </si>
  <si>
    <t>+380437192814</t>
  </si>
  <si>
    <t>lisa.martin40@zoho.com</t>
  </si>
  <si>
    <t>+61025879205</t>
  </si>
  <si>
    <t>karen.moore85@yahoo.com</t>
  </si>
  <si>
    <t>+49117380089</t>
  </si>
  <si>
    <t>patricia.jones60@proton.me</t>
  </si>
  <si>
    <t>+44306273636</t>
  </si>
  <si>
    <t>mateo.thomas58@icloud.com</t>
  </si>
  <si>
    <t>+49643026298</t>
  </si>
  <si>
    <t>andrew.jones20@gmail.com</t>
  </si>
  <si>
    <t>+380290653466</t>
  </si>
  <si>
    <t>lucas.martin99@outlook.com</t>
  </si>
  <si>
    <t>+81155930879</t>
  </si>
  <si>
    <t>donald.martinez64@hotmail.com</t>
  </si>
  <si>
    <t>+380218209273</t>
  </si>
  <si>
    <t>ronald.jackson50@hotmail.com</t>
  </si>
  <si>
    <t>+1880523351</t>
  </si>
  <si>
    <t>matthew.rodriguez79@outlook.com</t>
  </si>
  <si>
    <t>+55551191324</t>
  </si>
  <si>
    <t>sophia.brown63@outlook.com</t>
  </si>
  <si>
    <t>+380942395312</t>
  </si>
  <si>
    <t>susan.brown97@proton.me</t>
  </si>
  <si>
    <t>+1495585702</t>
  </si>
  <si>
    <t>ronald.allen11@icloud.com</t>
  </si>
  <si>
    <t>+33294334651</t>
  </si>
  <si>
    <t>dorothy.robinson91@outlook.com</t>
  </si>
  <si>
    <t>+1022292716</t>
  </si>
  <si>
    <t>michael.martinez92@gmail.com</t>
  </si>
  <si>
    <t>+33494038816</t>
  </si>
  <si>
    <t>daniel.wright87@outlook.com</t>
  </si>
  <si>
    <t>+1440523114</t>
  </si>
  <si>
    <t>susan.garcia41@zoho.com</t>
  </si>
  <si>
    <t>+33377338890</t>
  </si>
  <si>
    <t>stephanie.torres86@icloud.com</t>
  </si>
  <si>
    <t>+1743217142</t>
  </si>
  <si>
    <t>robert.robinson90@icloud.com</t>
  </si>
  <si>
    <t>+49177923213</t>
  </si>
  <si>
    <t>susan.nguyen55@yahoo.com</t>
  </si>
  <si>
    <t>+61966372671</t>
  </si>
  <si>
    <t>christopher.hernandez85@proton.me</t>
  </si>
  <si>
    <t>+61200551324</t>
  </si>
  <si>
    <t>mateo.brown13@gmail.com</t>
  </si>
  <si>
    <t>+33552996802</t>
  </si>
  <si>
    <t>margaret.king86@gmail.com</t>
  </si>
  <si>
    <t>+61165450779</t>
  </si>
  <si>
    <t>matthew.rodriguez59@outlook.com</t>
  </si>
  <si>
    <t>+44914586634</t>
  </si>
  <si>
    <t>ethan.wilson76@icloud.com</t>
  </si>
  <si>
    <t>+34235124899</t>
  </si>
  <si>
    <t>sophia.taylor13@gmail.com</t>
  </si>
  <si>
    <t>+61572547582</t>
  </si>
  <si>
    <t>margaret.roberts28@yahoo.com</t>
  </si>
  <si>
    <t>+1896323717</t>
  </si>
  <si>
    <t>barbara.martinez64@proton.me</t>
  </si>
  <si>
    <t>+55980366140</t>
  </si>
  <si>
    <t>ethan.nelson98@hotmail.com</t>
  </si>
  <si>
    <t>+49198236644</t>
  </si>
  <si>
    <t>nancy.miller58@proton.me</t>
  </si>
  <si>
    <t>+34271993067</t>
  </si>
  <si>
    <t>donald.garcia72@yahoo.com</t>
  </si>
  <si>
    <t>+44964390174</t>
  </si>
  <si>
    <t>michael.nelson40@proton.me</t>
  </si>
  <si>
    <t>+49658563113</t>
  </si>
  <si>
    <t>carol.taylor77@proton.me</t>
  </si>
  <si>
    <t>+33427440503</t>
  </si>
  <si>
    <t>paul.white95@icloud.com</t>
  </si>
  <si>
    <t>+380105611312</t>
  </si>
  <si>
    <t>emily.martinez66@yahoo.com</t>
  </si>
  <si>
    <t>+1663068260</t>
  </si>
  <si>
    <t>patricia.jones70@icloud.com</t>
  </si>
  <si>
    <t>+44896901337</t>
  </si>
  <si>
    <t>sofia.lopez72@proton.me</t>
  </si>
  <si>
    <t>+1222365145</t>
  </si>
  <si>
    <t>betty.allen54@gmail.com</t>
  </si>
  <si>
    <t>+34044915674</t>
  </si>
  <si>
    <t>christopher.hill57@icloud.com</t>
  </si>
  <si>
    <t>+380538150208</t>
  </si>
  <si>
    <t>kevin.king78@yahoo.com</t>
  </si>
  <si>
    <t>+55769359586</t>
  </si>
  <si>
    <t>mateo.gonzalez43@yahoo.com</t>
  </si>
  <si>
    <t>+44185769709</t>
  </si>
  <si>
    <t>ava.moore71@outlook.com</t>
  </si>
  <si>
    <t>+380482167448</t>
  </si>
  <si>
    <t>ronald.lewis68@gmail.com</t>
  </si>
  <si>
    <t>+61490684144</t>
  </si>
  <si>
    <t>christopher.williams70@zoho.com</t>
  </si>
  <si>
    <t>+44980087515</t>
  </si>
  <si>
    <t>ryan.scott85@yahoo.com</t>
  </si>
  <si>
    <t>+44388291626</t>
  </si>
  <si>
    <t>alexander.torres34@icloud.com</t>
  </si>
  <si>
    <t>+49540458928</t>
  </si>
  <si>
    <t>mateo.mitchell54@hotmail.com</t>
  </si>
  <si>
    <t>+49113433739</t>
  </si>
  <si>
    <t>sophia.hernandez46@zoho.com</t>
  </si>
  <si>
    <t>+61033095436</t>
  </si>
  <si>
    <t>william.campbell89@outlook.com</t>
  </si>
  <si>
    <t>+55992984040</t>
  </si>
  <si>
    <t>mark.miller42@hotmail.com</t>
  </si>
  <si>
    <t>+1263397301</t>
  </si>
  <si>
    <t>deborah.scott77@hotmail.com</t>
  </si>
  <si>
    <t>+34790384314</t>
  </si>
  <si>
    <t>sandra.mitchell72@yahoo.com</t>
  </si>
  <si>
    <t>+49694016175</t>
  </si>
  <si>
    <t>ava.adams44@proton.me</t>
  </si>
  <si>
    <t>+1834578203</t>
  </si>
  <si>
    <t>george.wilson73@hotmail.com</t>
  </si>
  <si>
    <t>+380947731979</t>
  </si>
  <si>
    <t>betty.robinson34@yahoo.com</t>
  </si>
  <si>
    <t>+81168118888</t>
  </si>
  <si>
    <t>timothy.young69@outlook.com</t>
  </si>
  <si>
    <t>+33484647041</t>
  </si>
  <si>
    <t>oliver.thompson19@gmail.com</t>
  </si>
  <si>
    <t>+49006586054</t>
  </si>
  <si>
    <t>lucas.martinez22@hotmail.com</t>
  </si>
  <si>
    <t>+1043726032</t>
  </si>
  <si>
    <t>robert.mitchell13@gmail.com</t>
  </si>
  <si>
    <t>+1196835295</t>
  </si>
  <si>
    <t>ronald.ramirez38@hotmail.com</t>
  </si>
  <si>
    <t>+1733857404</t>
  </si>
  <si>
    <t>timothy.white46@outlook.com</t>
  </si>
  <si>
    <t>+1768500872</t>
  </si>
  <si>
    <t>ava.davis80@gmail.com</t>
  </si>
  <si>
    <t>+61907345652</t>
  </si>
  <si>
    <t>linda.scott38@zoho.com</t>
  </si>
  <si>
    <t>+81564583265</t>
  </si>
  <si>
    <t>liam.johnson95@outlook.com</t>
  </si>
  <si>
    <t>+44888557643</t>
  </si>
  <si>
    <t>margaret.nguyen71@hotmail.com</t>
  </si>
  <si>
    <t>+380480739337</t>
  </si>
  <si>
    <t>kevin.taylor54@proton.me</t>
  </si>
  <si>
    <t>+380464525236</t>
  </si>
  <si>
    <t>ashley.gonzalez81@yahoo.com</t>
  </si>
  <si>
    <t>+380991338744</t>
  </si>
  <si>
    <t>betty.lewis57@outlook.com</t>
  </si>
  <si>
    <t>+34699817892</t>
  </si>
  <si>
    <t>sofia.king62@zoho.com</t>
  </si>
  <si>
    <t>+44170079720</t>
  </si>
  <si>
    <t>lucas.green31@outlook.com</t>
  </si>
  <si>
    <t>+55130026881</t>
  </si>
  <si>
    <t>noah.campbell56@hotmail.com</t>
  </si>
  <si>
    <t>+61869896671</t>
  </si>
  <si>
    <t>mia.thompson27@hotmail.com</t>
  </si>
  <si>
    <t>+61230137896</t>
  </si>
  <si>
    <t>emma.jones65@icloud.com</t>
  </si>
  <si>
    <t>+1386176935</t>
  </si>
  <si>
    <t>isabella.johnson36@zoho.com</t>
  </si>
  <si>
    <t>+55381836338</t>
  </si>
  <si>
    <t>carol.harris52@yahoo.com</t>
  </si>
  <si>
    <t>+49777901341</t>
  </si>
  <si>
    <t>kimberly.johnson76@outlook.com</t>
  </si>
  <si>
    <t>+55150848452</t>
  </si>
  <si>
    <t>daniel.garcia17@gmail.com</t>
  </si>
  <si>
    <t>+61006617357</t>
  </si>
  <si>
    <t>emily.brown18@zoho.com</t>
  </si>
  <si>
    <t>+61672452550</t>
  </si>
  <si>
    <t>sarah.rodriguez63@zoho.com</t>
  </si>
  <si>
    <t>+380657758239</t>
  </si>
  <si>
    <t>joseph.green93@outlook.com</t>
  </si>
  <si>
    <t>+61201745494</t>
  </si>
  <si>
    <t>george.wright63@gmail.com</t>
  </si>
  <si>
    <t>+49835759443</t>
  </si>
  <si>
    <t>donna.martin18@proton.me</t>
  </si>
  <si>
    <t>+34468087913</t>
  </si>
  <si>
    <t>edward.lee68@gmail.com</t>
  </si>
  <si>
    <t>+44737344664</t>
  </si>
  <si>
    <t>margaret.torres52@icloud.com</t>
  </si>
  <si>
    <t>+33604301133</t>
  </si>
  <si>
    <t>lucas.young68@hotmail.com</t>
  </si>
  <si>
    <t>+81157161229</t>
  </si>
  <si>
    <t>isabella.carter31@yahoo.com</t>
  </si>
  <si>
    <t>+81682748984</t>
  </si>
  <si>
    <t>donald.walker40@proton.me</t>
  </si>
  <si>
    <t>+1380887841</t>
  </si>
  <si>
    <t>michael.gonzalez26@zoho.com</t>
  </si>
  <si>
    <t>+49283870945</t>
  </si>
  <si>
    <t>joshua.rivera89@zoho.com</t>
  </si>
  <si>
    <t>+81382811455</t>
  </si>
  <si>
    <t>andrew.perez43@icloud.com</t>
  </si>
  <si>
    <t>+1955008909</t>
  </si>
  <si>
    <t>matthew.sanchez81@hotmail.com</t>
  </si>
  <si>
    <t>+61970366966</t>
  </si>
  <si>
    <t>cynthia.gonzalez45@gmail.com</t>
  </si>
  <si>
    <t>+33192647690</t>
  </si>
  <si>
    <t>dorothy.thompson32@yahoo.com</t>
  </si>
  <si>
    <t>+55302389718</t>
  </si>
  <si>
    <t>alejandro.nelson96@yahoo.com</t>
  </si>
  <si>
    <t>+33806685781</t>
  </si>
  <si>
    <t>sofia.rivera12@yahoo.com</t>
  </si>
  <si>
    <t>+55701916156</t>
  </si>
  <si>
    <t>daniel.baker17@icloud.com</t>
  </si>
  <si>
    <t>+81947203770</t>
  </si>
  <si>
    <t>dorothy.williams16@gmail.com</t>
  </si>
  <si>
    <t>+34801795060</t>
  </si>
  <si>
    <t>robert.hall92@icloud.com</t>
  </si>
  <si>
    <t>+1893512122</t>
  </si>
  <si>
    <t>rebecca.gonzalez89@icloud.com</t>
  </si>
  <si>
    <t>+1870718731</t>
  </si>
  <si>
    <t>olivia.white80@hotmail.com</t>
  </si>
  <si>
    <t>+34317357460</t>
  </si>
  <si>
    <t>ryan.lee37@hotmail.com</t>
  </si>
  <si>
    <t>+1378421917</t>
  </si>
  <si>
    <t>amanda.taylor35@gmail.com</t>
  </si>
  <si>
    <t>+1739047818</t>
  </si>
  <si>
    <t>robert.garcia64@hotmail.com</t>
  </si>
  <si>
    <t>+49750276737</t>
  </si>
  <si>
    <t>karen.hill79@gmail.com</t>
  </si>
  <si>
    <t>+34643762840</t>
  </si>
  <si>
    <t>ashley.martin44@hotmail.com</t>
  </si>
  <si>
    <t>+380452733903</t>
  </si>
  <si>
    <t>karen.smith60@gmail.com</t>
  </si>
  <si>
    <t>+61895638639</t>
  </si>
  <si>
    <t>emily.davis98@zoho.com</t>
  </si>
  <si>
    <t>+33048859865</t>
  </si>
  <si>
    <t>charles.flores13@outlook.com</t>
  </si>
  <si>
    <t>+44187537600</t>
  </si>
  <si>
    <t>sofia.jackson78@zoho.com</t>
  </si>
  <si>
    <t>+81342301826</t>
  </si>
  <si>
    <t>emma.rodriguez49@zoho.com</t>
  </si>
  <si>
    <t>+44060036486</t>
  </si>
  <si>
    <t>michael.mitchell82@icloud.com</t>
  </si>
  <si>
    <t>+34975169924</t>
  </si>
  <si>
    <t>sarah.rivera63@gmail.com</t>
  </si>
  <si>
    <t>+34034126338</t>
  </si>
  <si>
    <t>sandra.jones61@yahoo.com</t>
  </si>
  <si>
    <t>+61991705066</t>
  </si>
  <si>
    <t>betty.roberts11@icloud.com</t>
  </si>
  <si>
    <t>+33730937184</t>
  </si>
  <si>
    <t>jessica.perez63@hotmail.com</t>
  </si>
  <si>
    <t>+1397633135</t>
  </si>
  <si>
    <t>valentina.taylor33@yahoo.com</t>
  </si>
  <si>
    <t>+81308003135</t>
  </si>
  <si>
    <t>lucas.hall63@outlook.com</t>
  </si>
  <si>
    <t>+1747006054</t>
  </si>
  <si>
    <t>jessica.king96@icloud.com</t>
  </si>
  <si>
    <t>+33967808238</t>
  </si>
  <si>
    <t>alexander.hill43@icloud.com</t>
  </si>
  <si>
    <t>+44267041723</t>
  </si>
  <si>
    <t>lucas.walker31@icloud.com</t>
  </si>
  <si>
    <t>+61180549900</t>
  </si>
  <si>
    <t>daniel.roberts84@zoho.com</t>
  </si>
  <si>
    <t>+33496566357</t>
  </si>
  <si>
    <t>mia.williams35@zoho.com</t>
  </si>
  <si>
    <t>+380516496110</t>
  </si>
  <si>
    <t>jennifer.taylor38@outlook.com</t>
  </si>
  <si>
    <t>+1782565625</t>
  </si>
  <si>
    <t>dorothy.young53@gmail.com</t>
  </si>
  <si>
    <t>+55309198697</t>
  </si>
  <si>
    <t>matthew.adams71@gmail.com</t>
  </si>
  <si>
    <t>+55451377390</t>
  </si>
  <si>
    <t>karen.harris74@proton.me</t>
  </si>
  <si>
    <t>+44717089515</t>
  </si>
  <si>
    <t>richard.williams24@outlook.com</t>
  </si>
  <si>
    <t>+33729299466</t>
  </si>
  <si>
    <t>anthony.ramirez12@gmail.com</t>
  </si>
  <si>
    <t>+44822561998</t>
  </si>
  <si>
    <t>mia.harris97@icloud.com</t>
  </si>
  <si>
    <t>+380031401096</t>
  </si>
  <si>
    <t>camila.thompson48@yahoo.com</t>
  </si>
  <si>
    <t>+1718320173</t>
  </si>
  <si>
    <t>sharon.flores67@yahoo.com</t>
  </si>
  <si>
    <t>+1456151976</t>
  </si>
  <si>
    <t>melissa.johnson34@icloud.com</t>
  </si>
  <si>
    <t>+49746711957</t>
  </si>
  <si>
    <t>mark.hernandez51@outlook.com</t>
  </si>
  <si>
    <t>+81616872226</t>
  </si>
  <si>
    <t>carol.perez81@yahoo.com</t>
  </si>
  <si>
    <t>+61730189671</t>
  </si>
  <si>
    <t>jeffrey.perez38@icloud.com</t>
  </si>
  <si>
    <t>+49205246769</t>
  </si>
  <si>
    <t>christopher.davis35@icloud.com</t>
  </si>
  <si>
    <t>+33538093310</t>
  </si>
  <si>
    <t>andrew.white89@outlook.com</t>
  </si>
  <si>
    <t>+61712152480</t>
  </si>
  <si>
    <t>nancy.ramirez84@icloud.com</t>
  </si>
  <si>
    <t>+1848499556</t>
  </si>
  <si>
    <t>amanda.walker43@yahoo.com</t>
  </si>
  <si>
    <t>+49252054622</t>
  </si>
  <si>
    <t>barbara.jones81@proton.me</t>
  </si>
  <si>
    <t>+33195449431</t>
  </si>
  <si>
    <t>alexander.nelson66@proton.me</t>
  </si>
  <si>
    <t>+49863775573</t>
  </si>
  <si>
    <t>mia.clark28@gmail.com</t>
  </si>
  <si>
    <t>+49557812236</t>
  </si>
  <si>
    <t>linda.campbell26@proton.me</t>
  </si>
  <si>
    <t>+44188320639</t>
  </si>
  <si>
    <t>nancy.thompson76@zoho.com</t>
  </si>
  <si>
    <t>+49019342092</t>
  </si>
  <si>
    <t>jennifer.hernandez66@outlook.com</t>
  </si>
  <si>
    <t>+81560670576</t>
  </si>
  <si>
    <t>elizabeth.taylor70@gmail.com</t>
  </si>
  <si>
    <t>+1716723939</t>
  </si>
  <si>
    <t>thomas.johnson76@outlook.com</t>
  </si>
  <si>
    <t>+61171587722</t>
  </si>
  <si>
    <t>edward.hill32@hotmail.com</t>
  </si>
  <si>
    <t>+33507298824</t>
  </si>
  <si>
    <t>noah.miller95@yahoo.com</t>
  </si>
  <si>
    <t>+1675589997</t>
  </si>
  <si>
    <t>joseph.roberts64@hotmail.com</t>
  </si>
  <si>
    <t>+33253748943</t>
  </si>
  <si>
    <t>karen.wright44@hotmail.com</t>
  </si>
  <si>
    <t>+44678645292</t>
  </si>
  <si>
    <t>andrew.green98@gmail.com</t>
  </si>
  <si>
    <t>+81626837431</t>
  </si>
  <si>
    <t>ryan.taylor57@outlook.com</t>
  </si>
  <si>
    <t>+81136284107</t>
  </si>
  <si>
    <t>sofia.hill74@outlook.com</t>
  </si>
  <si>
    <t>+61012628206</t>
  </si>
  <si>
    <t>santiago.perez54@hotmail.com</t>
  </si>
  <si>
    <t>+34432095160</t>
  </si>
  <si>
    <t>barbara.hall54@gmail.com</t>
  </si>
  <si>
    <t>+55159287211</t>
  </si>
  <si>
    <t>joseph.jones67@yahoo.com</t>
  </si>
  <si>
    <t>+1223069982</t>
  </si>
  <si>
    <t>robert.rodriguez91@proton.me</t>
  </si>
  <si>
    <t>+81720137925</t>
  </si>
  <si>
    <t>jennifer.rivera42@zoho.com</t>
  </si>
  <si>
    <t>+55066105897</t>
  </si>
  <si>
    <t>dorothy.robinson85@zoho.com</t>
  </si>
  <si>
    <t>+49340089772</t>
  </si>
  <si>
    <t>ashley.baker66@hotmail.com</t>
  </si>
  <si>
    <t>+380802921955</t>
  </si>
  <si>
    <t>christopher.gonzalez60@yahoo.com</t>
  </si>
  <si>
    <t>+44905209992</t>
  </si>
  <si>
    <t>michael.king32@zoho.com</t>
  </si>
  <si>
    <t>+55217071393</t>
  </si>
  <si>
    <t>valentina.jackson41@yahoo.com</t>
  </si>
  <si>
    <t>+33593023883</t>
  </si>
  <si>
    <t>william.rodriguez42@yahoo.com</t>
  </si>
  <si>
    <t>+61102905576</t>
  </si>
  <si>
    <t>kenneth.anderson85@hotmail.com</t>
  </si>
  <si>
    <t>+49508813396</t>
  </si>
  <si>
    <t>margaret.mitchell84@icloud.com</t>
  </si>
  <si>
    <t>+380179256465</t>
  </si>
  <si>
    <t>sarah.lopez39@yahoo.com</t>
  </si>
  <si>
    <t>+61294790684</t>
  </si>
  <si>
    <t>daniel.thompson52@proton.me</t>
  </si>
  <si>
    <t>+44224509883</t>
  </si>
  <si>
    <t>mia.king35@icloud.com</t>
  </si>
  <si>
    <t>+1854028065</t>
  </si>
  <si>
    <t>amanda.green89@outlook.com</t>
  </si>
  <si>
    <t>+49216564332</t>
  </si>
  <si>
    <t>barbara.anderson65@outlook.com</t>
  </si>
  <si>
    <t>+44975879001</t>
  </si>
  <si>
    <t>lisa.roberts53@proton.me</t>
  </si>
  <si>
    <t>+55101288997</t>
  </si>
  <si>
    <t>timothy.jackson16@proton.me</t>
  </si>
  <si>
    <t>+49019089700</t>
  </si>
  <si>
    <t>jessica.rodriguez18@yahoo.com</t>
  </si>
  <si>
    <t>+1468402697</t>
  </si>
  <si>
    <t>charles.nguyen74@outlook.com</t>
  </si>
  <si>
    <t>+1233308824</t>
  </si>
  <si>
    <t>george.thomas49@gmail.com</t>
  </si>
  <si>
    <t>+55882819945</t>
  </si>
  <si>
    <t>jennifer.scott71@icloud.com</t>
  </si>
  <si>
    <t>+55073521886</t>
  </si>
  <si>
    <t>alejandro.campbell23@outlook.com</t>
  </si>
  <si>
    <t>+33718515416</t>
  </si>
  <si>
    <t>joshua.miller23@gmail.com</t>
  </si>
  <si>
    <t>+1522741414</t>
  </si>
  <si>
    <t>elizabeth.torres35@outlook.com</t>
  </si>
  <si>
    <t>+61696175642</t>
  </si>
  <si>
    <t>mark.williams54@hotmail.com</t>
  </si>
  <si>
    <t>+1391904285</t>
  </si>
  <si>
    <t>karen.anderson45@gmail.com</t>
  </si>
  <si>
    <t>+1248408192</t>
  </si>
  <si>
    <t>donald.white86@yahoo.com</t>
  </si>
  <si>
    <t>+44707172157</t>
  </si>
  <si>
    <t>mia.hill58@yahoo.com</t>
  </si>
  <si>
    <t>+61611762046</t>
  </si>
  <si>
    <t>lucas.lopez39@gmail.com</t>
  </si>
  <si>
    <t>+33748380748</t>
  </si>
  <si>
    <t>robert.clark20@hotmail.com</t>
  </si>
  <si>
    <t>+33212190157</t>
  </si>
  <si>
    <t>james.perez85@icloud.com</t>
  </si>
  <si>
    <t>+1645946961</t>
  </si>
  <si>
    <t>emma.flores79@gmail.com</t>
  </si>
  <si>
    <t>+1975564173</t>
  </si>
  <si>
    <t>mia.moore55@hotmail.com</t>
  </si>
  <si>
    <t>+81224709610</t>
  </si>
  <si>
    <t>nancy.scott96@yahoo.com</t>
  </si>
  <si>
    <t>+1140312505</t>
  </si>
  <si>
    <t>ava.rivera85@zoho.com</t>
  </si>
  <si>
    <t>+1258966082</t>
  </si>
  <si>
    <t>ronald.white72@icloud.com</t>
  </si>
  <si>
    <t>+49078449965</t>
  </si>
  <si>
    <t>christopher.torres87@gmail.com</t>
  </si>
  <si>
    <t>+380823967991</t>
  </si>
  <si>
    <t>elizabeth.ramirez60@hotmail.com</t>
  </si>
  <si>
    <t>+1421561372</t>
  </si>
  <si>
    <t>margaret.williams34@yahoo.com</t>
  </si>
  <si>
    <t>+81752702890</t>
  </si>
  <si>
    <t>joshua.ramirez26@outlook.com</t>
  </si>
  <si>
    <t>+49688821834</t>
  </si>
  <si>
    <t>richard.smith99@zoho.com</t>
  </si>
  <si>
    <t>+49157841043</t>
  </si>
  <si>
    <t>mark.thompson72@zoho.com</t>
  </si>
  <si>
    <t>+44852185975</t>
  </si>
  <si>
    <t>daniel.williams22@icloud.com</t>
  </si>
  <si>
    <t>+380104944545</t>
  </si>
  <si>
    <t>kimberly.white95@outlook.com</t>
  </si>
  <si>
    <t>+34718242500</t>
  </si>
  <si>
    <t>joseph.lewis38@gmail.com</t>
  </si>
  <si>
    <t>+49239946370</t>
  </si>
  <si>
    <t>andrew.lewis59@gmail.com</t>
  </si>
  <si>
    <t>+55092192431</t>
  </si>
  <si>
    <t>jeffrey.wilson49@icloud.com</t>
  </si>
  <si>
    <t>+34908849740</t>
  </si>
  <si>
    <t>oliver.lewis91@gmail.com</t>
  </si>
  <si>
    <t>+44775959085</t>
  </si>
  <si>
    <t>michael.johnson98@zoho.com</t>
  </si>
  <si>
    <t>+33658676210</t>
  </si>
  <si>
    <t>patricia.wright31@yahoo.com</t>
  </si>
  <si>
    <t>+55020102984</t>
  </si>
  <si>
    <t>noah.garcia52@yahoo.com</t>
  </si>
  <si>
    <t>+1174528687</t>
  </si>
  <si>
    <t>amanda.martinez88@outlook.com</t>
  </si>
  <si>
    <t>+34156009297</t>
  </si>
  <si>
    <t>donald.wilson29@yahoo.com</t>
  </si>
  <si>
    <t>+1542651657</t>
  </si>
  <si>
    <t>ronald.jackson70@proton.me</t>
  </si>
  <si>
    <t>+380793471325</t>
  </si>
  <si>
    <t>robert.davis38@proton.me</t>
  </si>
  <si>
    <t>+44028986314</t>
  </si>
  <si>
    <t>carol.sanchez11@outlook.com</t>
  </si>
  <si>
    <t>+49770582788</t>
  </si>
  <si>
    <t>karen.carter62@proton.me</t>
  </si>
  <si>
    <t>+1509314223</t>
  </si>
  <si>
    <t>kenneth.davis37@proton.me</t>
  </si>
  <si>
    <t>+55926875474</t>
  </si>
  <si>
    <t>ashley.thomas67@proton.me</t>
  </si>
  <si>
    <t>+380285673778</t>
  </si>
  <si>
    <t>cynthia.wilson74@icloud.com</t>
  </si>
  <si>
    <t>+33193920686</t>
  </si>
  <si>
    <t>carol.williams24@gmail.com</t>
  </si>
  <si>
    <t>+380287747105</t>
  </si>
  <si>
    <t>camila.flores95@gmail.com</t>
  </si>
  <si>
    <t>+1628884332</t>
  </si>
  <si>
    <t>barbara.taylor57@icloud.com</t>
  </si>
  <si>
    <t>+81875473716</t>
  </si>
  <si>
    <t>margaret.white10@proton.me</t>
  </si>
  <si>
    <t>+33076289394</t>
  </si>
  <si>
    <t>mark.martin57@zoho.com</t>
  </si>
  <si>
    <t>+55333886365</t>
  </si>
  <si>
    <t>brian.carter10@icloud.com</t>
  </si>
  <si>
    <t>+33551058449</t>
  </si>
  <si>
    <t>john.martin40@yahoo.com</t>
  </si>
  <si>
    <t>+49559729725</t>
  </si>
  <si>
    <t>steven.rivera17@hotmail.com</t>
  </si>
  <si>
    <t>+49923515377</t>
  </si>
  <si>
    <t>donna.ramirez95@zoho.com</t>
  </si>
  <si>
    <t>+61938657809</t>
  </si>
  <si>
    <t>margaret.moore97@hotmail.com</t>
  </si>
  <si>
    <t>+49426389336</t>
  </si>
  <si>
    <t>valentina.rodriguez32@proton.me</t>
  </si>
  <si>
    <t>+44104163412</t>
  </si>
  <si>
    <t>john.thompson79@icloud.com</t>
  </si>
  <si>
    <t>+81127363883</t>
  </si>
  <si>
    <t>kevin.brown68@icloud.com</t>
  </si>
  <si>
    <t>+81434263903</t>
  </si>
  <si>
    <t>sophia.garcia14@gmail.com</t>
  </si>
  <si>
    <t>+55234859494</t>
  </si>
  <si>
    <t>kenneth.carter70@zoho.com</t>
  </si>
  <si>
    <t>+44031817415</t>
  </si>
  <si>
    <t>linda.thomas68@yahoo.com</t>
  </si>
  <si>
    <t>+55377155670</t>
  </si>
  <si>
    <t>brian.scott51@hotmail.com</t>
  </si>
  <si>
    <t>+55522084612</t>
  </si>
  <si>
    <t>john.hall58@zoho.com</t>
  </si>
  <si>
    <t>+34520793175</t>
  </si>
  <si>
    <t>jessica.anderson89@icloud.com</t>
  </si>
  <si>
    <t>+55616212199</t>
  </si>
  <si>
    <t>lucas.jones10@proton.me</t>
  </si>
  <si>
    <t>+44773906342</t>
  </si>
  <si>
    <t>susan.king31@hotmail.com</t>
  </si>
  <si>
    <t>+81547785906</t>
  </si>
  <si>
    <t>rebecca.wright99@icloud.com</t>
  </si>
  <si>
    <t>+1259091371</t>
  </si>
  <si>
    <t>michael.thompson42@hotmail.com</t>
  </si>
  <si>
    <t>+1809761034</t>
  </si>
  <si>
    <t>santiago.martin25@yahoo.com</t>
  </si>
  <si>
    <t>+81081098474</t>
  </si>
  <si>
    <t>james.king77@yahoo.com</t>
  </si>
  <si>
    <t>+1891088195</t>
  </si>
  <si>
    <t>michelle.wright63@gmail.com</t>
  </si>
  <si>
    <t>+380457737086</t>
  </si>
  <si>
    <t>daniel.wilson75@zoho.com</t>
  </si>
  <si>
    <t>+1774081674</t>
  </si>
  <si>
    <t>isabella.brown19@icloud.com</t>
  </si>
  <si>
    <t>+61555606293</t>
  </si>
  <si>
    <t>david.smith33@yahoo.com</t>
  </si>
  <si>
    <t>+81208618610</t>
  </si>
  <si>
    <t>laura.smith24@proton.me</t>
  </si>
  <si>
    <t>+34204086642</t>
  </si>
  <si>
    <t>james.green50@icloud.com</t>
  </si>
  <si>
    <t>+81556652155</t>
  </si>
  <si>
    <t>kimberly.williams20@icloud.com</t>
  </si>
  <si>
    <t>+34869614832</t>
  </si>
  <si>
    <t>matthew.perez41@icloud.com</t>
  </si>
  <si>
    <t>+380488473612</t>
  </si>
  <si>
    <t>kenneth.baker52@hotmail.com</t>
  </si>
  <si>
    <t>+49856288440</t>
  </si>
  <si>
    <t>joseph.taylor35@yahoo.com</t>
  </si>
  <si>
    <t>+1856829114</t>
  </si>
  <si>
    <t>oliver.carter15@proton.me</t>
  </si>
  <si>
    <t>+1146275846</t>
  </si>
  <si>
    <t>isabella.williams26@proton.me</t>
  </si>
  <si>
    <t>+1931652356</t>
  </si>
  <si>
    <t>emily.torres88@yahoo.com</t>
  </si>
  <si>
    <t>+49920405975</t>
  </si>
  <si>
    <t>sofia.hill49@hotmail.com</t>
  </si>
  <si>
    <t>+55516145633</t>
  </si>
  <si>
    <t>oliver.rodriguez88@yahoo.com</t>
  </si>
  <si>
    <t>+49338324757</t>
  </si>
  <si>
    <t>brian.rodriguez71@proton.me</t>
  </si>
  <si>
    <t>+61794922154</t>
  </si>
  <si>
    <t>isabella.jones91@icloud.com</t>
  </si>
  <si>
    <t>+34167169220</t>
  </si>
  <si>
    <t>lisa.young36@hotmail.com</t>
  </si>
  <si>
    <t>+44861991425</t>
  </si>
  <si>
    <t>barbara.nguyen78@icloud.com</t>
  </si>
  <si>
    <t>+33589653874</t>
  </si>
  <si>
    <t>william.scott69@proton.me</t>
  </si>
  <si>
    <t>+61065987247</t>
  </si>
  <si>
    <t>mia.moore41@yahoo.com</t>
  </si>
  <si>
    <t>+44366092997</t>
  </si>
  <si>
    <t>timothy.rivera77@yahoo.com</t>
  </si>
  <si>
    <t>+55969216681</t>
  </si>
  <si>
    <t>olivia.williams22@hotmail.com</t>
  </si>
  <si>
    <t>+1961628224</t>
  </si>
  <si>
    <t>jessica.torres17@hotmail.com</t>
  </si>
  <si>
    <t>+61459516266</t>
  </si>
  <si>
    <t>liam.harris99@proton.me</t>
  </si>
  <si>
    <t>+44821317311</t>
  </si>
  <si>
    <t>linda.hill35@gmail.com</t>
  </si>
  <si>
    <t>+81765521967</t>
  </si>
  <si>
    <t>susan.taylor81@icloud.com</t>
  </si>
  <si>
    <t>+44689083991</t>
  </si>
  <si>
    <t>matthew.wilson64@outlook.com</t>
  </si>
  <si>
    <t>+34808626096</t>
  </si>
  <si>
    <t>mark.flores20@proton.me</t>
  </si>
  <si>
    <t>+81178083936</t>
  </si>
  <si>
    <t>alejandro.young11@outlook.com</t>
  </si>
  <si>
    <t>+61665869515</t>
  </si>
  <si>
    <t>melissa.moore79@gmail.com</t>
  </si>
  <si>
    <t>+380481596293</t>
  </si>
  <si>
    <t>donald.thomas37@proton.me</t>
  </si>
  <si>
    <t>+380828391206</t>
  </si>
  <si>
    <t>robert.johnson59@zoho.com</t>
  </si>
  <si>
    <t>+1540914886</t>
  </si>
  <si>
    <t>jeffrey.walker82@proton.me</t>
  </si>
  <si>
    <t>+33614788186</t>
  </si>
  <si>
    <t>liam.harris62@icloud.com</t>
  </si>
  <si>
    <t>+380993050661</t>
  </si>
  <si>
    <t>alejandro.martinez30@zoho.com</t>
  </si>
  <si>
    <t>+1179638168</t>
  </si>
  <si>
    <t>alejandro.jones84@icloud.com</t>
  </si>
  <si>
    <t>+44671255514</t>
  </si>
  <si>
    <t>emily.hernandez96@gmail.com</t>
  </si>
  <si>
    <t>+1186674649</t>
  </si>
  <si>
    <t>daniel.young46@proton.me</t>
  </si>
  <si>
    <t>+1312832872</t>
  </si>
  <si>
    <t>thomas.wright88@zoho.com</t>
  </si>
  <si>
    <t>+81349250730</t>
  </si>
  <si>
    <t>nancy.rivera37@outlook.com</t>
  </si>
  <si>
    <t>+1125422456</t>
  </si>
  <si>
    <t>patricia.nelson13@outlook.com</t>
  </si>
  <si>
    <t>+81918777912</t>
  </si>
  <si>
    <t>ronald.baker59@hotmail.com</t>
  </si>
  <si>
    <t>+33476944757</t>
  </si>
  <si>
    <t>jason.adams19@proton.me</t>
  </si>
  <si>
    <t>+44794011586</t>
  </si>
  <si>
    <t>nancy.young42@outlook.com</t>
  </si>
  <si>
    <t>+380045465170</t>
  </si>
  <si>
    <t>isabella.harris89@icloud.com</t>
  </si>
  <si>
    <t>+1585417890</t>
  </si>
  <si>
    <t>kevin.green58@zoho.com</t>
  </si>
  <si>
    <t>+61624083947</t>
  </si>
  <si>
    <t>carol.taylor20@zoho.com</t>
  </si>
  <si>
    <t>+61090945511</t>
  </si>
  <si>
    <t>charles.jackson28@zoho.com</t>
  </si>
  <si>
    <t>+61926008198</t>
  </si>
  <si>
    <t>lucas.hernandez46@yahoo.com</t>
  </si>
  <si>
    <t>+49169658239</t>
  </si>
  <si>
    <t>susan.harris46@gmail.com</t>
  </si>
  <si>
    <t>+1413723769</t>
  </si>
  <si>
    <t>jeffrey.martin34@gmail.com</t>
  </si>
  <si>
    <t>+34315467717</t>
  </si>
  <si>
    <t>michael.torres40@hotmail.com</t>
  </si>
  <si>
    <t>+1251049178</t>
  </si>
  <si>
    <t>rebecca.moore71@outlook.com</t>
  </si>
  <si>
    <t>+55078527053</t>
  </si>
  <si>
    <t>camila.wilson54@gmail.com</t>
  </si>
  <si>
    <t>+380166400865</t>
  </si>
  <si>
    <t>liam.thompson31@proton.me</t>
  </si>
  <si>
    <t>+55392256348</t>
  </si>
  <si>
    <t>lucas.perez37@hotmail.com</t>
  </si>
  <si>
    <t>+380614398569</t>
  </si>
  <si>
    <t>kenneth.nelson42@icloud.com</t>
  </si>
  <si>
    <t>+1417576887</t>
  </si>
  <si>
    <t>isabella.wilson19@zoho.com</t>
  </si>
  <si>
    <t>+380589068738</t>
  </si>
  <si>
    <t>michael.rodriguez78@yahoo.com</t>
  </si>
  <si>
    <t>+61598673646</t>
  </si>
  <si>
    <t>charles.garcia60@yahoo.com</t>
  </si>
  <si>
    <t>+34561066465</t>
  </si>
  <si>
    <t>kevin.king22@yahoo.com</t>
  </si>
  <si>
    <t>+1824637975</t>
  </si>
  <si>
    <t>mark.davis30@yahoo.com</t>
  </si>
  <si>
    <t>+34982264869</t>
  </si>
  <si>
    <t>alejandro.rivera73@gmail.com</t>
  </si>
  <si>
    <t>+1632611829</t>
  </si>
  <si>
    <t>olivia.baker44@gmail.com</t>
  </si>
  <si>
    <t>+380958343778</t>
  </si>
  <si>
    <t>emily.carter55@hotmail.com</t>
  </si>
  <si>
    <t>+44677526529</t>
  </si>
  <si>
    <t>sofia.thomas14@icloud.com</t>
  </si>
  <si>
    <t>+380773231388</t>
  </si>
  <si>
    <t>mia.thomas79@zoho.com</t>
  </si>
  <si>
    <t>+1079088580</t>
  </si>
  <si>
    <t>jeffrey.wilson39@hotmail.com</t>
  </si>
  <si>
    <t>+1460065262</t>
  </si>
  <si>
    <t>jason.brown42@hotmail.com</t>
  </si>
  <si>
    <t>+61815940250</t>
  </si>
  <si>
    <t>david.clark29@outlook.com</t>
  </si>
  <si>
    <t>+49564755613</t>
  </si>
  <si>
    <t>dorothy.young44@gmail.com</t>
  </si>
  <si>
    <t>+33793442029</t>
  </si>
  <si>
    <t>laura.rivera84@gmail.com</t>
  </si>
  <si>
    <t>+33367681457</t>
  </si>
  <si>
    <t>michelle.brown39@proton.me</t>
  </si>
  <si>
    <t>+33468401689</t>
  </si>
  <si>
    <t>mia.davis93@outlook.com</t>
  </si>
  <si>
    <t>+49677315975</t>
  </si>
  <si>
    <t>sarah.anderson48@gmail.com</t>
  </si>
  <si>
    <t>+55835838977</t>
  </si>
  <si>
    <t>sandra.scott70@gmail.com</t>
  </si>
  <si>
    <t>+1616021730</t>
  </si>
  <si>
    <t>emily.walker98@icloud.com</t>
  </si>
  <si>
    <t>+33761424256</t>
  </si>
  <si>
    <t>jeffrey.roberts88@proton.me</t>
  </si>
  <si>
    <t>+380732187004</t>
  </si>
  <si>
    <t>dorothy.torres84@yahoo.com</t>
  </si>
  <si>
    <t>+49545152184</t>
  </si>
  <si>
    <t>cynthia.williams45@hotmail.com</t>
  </si>
  <si>
    <t>+34890792878</t>
  </si>
  <si>
    <t>alexander.nguyen10@yahoo.com</t>
  </si>
  <si>
    <t>+1207972066</t>
  </si>
  <si>
    <t>barbara.carter62@proton.me</t>
  </si>
  <si>
    <t>+81529517199</t>
  </si>
  <si>
    <t>thomas.lewis23@yahoo.com</t>
  </si>
  <si>
    <t>+49748427894</t>
  </si>
  <si>
    <t>ava.johnson46@hotmail.com</t>
  </si>
  <si>
    <t>+49717888307</t>
  </si>
  <si>
    <t>amanda.garcia80@yahoo.com</t>
  </si>
  <si>
    <t>+55131962148</t>
  </si>
  <si>
    <t>kevin.hernandez99@gmail.com</t>
  </si>
  <si>
    <t>+1662823905</t>
  </si>
  <si>
    <t>mary.hall32@icloud.com</t>
  </si>
  <si>
    <t>+380928931483</t>
  </si>
  <si>
    <t>oliver.jones12@proton.me</t>
  </si>
  <si>
    <t>+1897120965</t>
  </si>
  <si>
    <t>joshua.flores38@yahoo.com</t>
  </si>
  <si>
    <t>+1354646457</t>
  </si>
  <si>
    <t>amanda.harris83@proton.me</t>
  </si>
  <si>
    <t>+380882195266</t>
  </si>
  <si>
    <t>emma.mitchell35@yahoo.com</t>
  </si>
  <si>
    <t>+33210143992</t>
  </si>
  <si>
    <t>santiago.davis83@yahoo.com</t>
  </si>
  <si>
    <t>+33188466025</t>
  </si>
  <si>
    <t>carol.miller30@proton.me</t>
  </si>
  <si>
    <t>+1863065033</t>
  </si>
  <si>
    <t>laura.hall56@yahoo.com</t>
  </si>
  <si>
    <t>+34492835643</t>
  </si>
  <si>
    <t>noah.johnson32@icloud.com</t>
  </si>
  <si>
    <t>+380136115510</t>
  </si>
  <si>
    <t>mark.mitchell52@proton.me</t>
  </si>
  <si>
    <t>+1857517779</t>
  </si>
  <si>
    <t>david.perez49@icloud.com</t>
  </si>
  <si>
    <t>+55761848236</t>
  </si>
  <si>
    <t>nancy.martinez27@icloud.com</t>
  </si>
  <si>
    <t>+49819544881</t>
  </si>
  <si>
    <t>oliver.thomas29@zoho.com</t>
  </si>
  <si>
    <t>+44080435572</t>
  </si>
  <si>
    <t>daniel.nelson10@proton.me</t>
  </si>
  <si>
    <t>+1502935051</t>
  </si>
  <si>
    <t>karen.campbell91@zoho.com</t>
  </si>
  <si>
    <t>+81033064580</t>
  </si>
  <si>
    <t>melissa.rodriguez77@proton.me</t>
  </si>
  <si>
    <t>+49785661833</t>
  </si>
  <si>
    <t>andrew.rivera43@yahoo.com</t>
  </si>
  <si>
    <t>+1429252962</t>
  </si>
  <si>
    <t>donald.hernandez60@proton.me</t>
  </si>
  <si>
    <t>+33944698417</t>
  </si>
  <si>
    <t>jessica.smith24@outlook.com</t>
  </si>
  <si>
    <t>+380024125171</t>
  </si>
  <si>
    <t>charles.hernandez58@zoho.com</t>
  </si>
  <si>
    <t>+1040043972</t>
  </si>
  <si>
    <t>richard.smith64@icloud.com</t>
  </si>
  <si>
    <t>+34943039466</t>
  </si>
  <si>
    <t>cynthia.walker57@yahoo.com</t>
  </si>
  <si>
    <t>+33825319316</t>
  </si>
  <si>
    <t>sandra.rivera17@proton.me</t>
  </si>
  <si>
    <t>+49924505111</t>
  </si>
  <si>
    <t>daniel.green36@icloud.com</t>
  </si>
  <si>
    <t>+1503903475</t>
  </si>
  <si>
    <t>jeffrey.clark18@hotmail.com</t>
  </si>
  <si>
    <t>+44970694496</t>
  </si>
  <si>
    <t>anthony.baker72@gmail.com</t>
  </si>
  <si>
    <t>+1516083266</t>
  </si>
  <si>
    <t>lisa.flores47@icloud.com</t>
  </si>
  <si>
    <t>+380480650602</t>
  </si>
  <si>
    <t>oliver.davis77@icloud.com</t>
  </si>
  <si>
    <t>+1735364163</t>
  </si>
  <si>
    <t>jason.garcia54@outlook.com</t>
  </si>
  <si>
    <t>+34516813195</t>
  </si>
  <si>
    <t>mary.baker56@gmail.com</t>
  </si>
  <si>
    <t>+34190215029</t>
  </si>
  <si>
    <t>jessica.williams28@outlook.com</t>
  </si>
  <si>
    <t>+33135199709</t>
  </si>
  <si>
    <t>mary.walker88@proton.me</t>
  </si>
  <si>
    <t>+55785745562</t>
  </si>
  <si>
    <t>andrew.hall90@outlook.com</t>
  </si>
  <si>
    <t>+44089745855</t>
  </si>
  <si>
    <t>kevin.anderson66@yahoo.com</t>
  </si>
  <si>
    <t>+44352393664</t>
  </si>
  <si>
    <t>elizabeth.baker63@proton.me</t>
  </si>
  <si>
    <t>+33638069926</t>
  </si>
  <si>
    <t>valentina.flores11@icloud.com</t>
  </si>
  <si>
    <t>+61976394786</t>
  </si>
  <si>
    <t>mia.carter95@proton.me</t>
  </si>
  <si>
    <t>+81656967784</t>
  </si>
  <si>
    <t>timothy.rodriguez72@gmail.com</t>
  </si>
  <si>
    <t>+55620142922</t>
  </si>
  <si>
    <t>thomas.nelson29@hotmail.com</t>
  </si>
  <si>
    <t>+61492220781</t>
  </si>
  <si>
    <t>steven.baker61@outlook.com</t>
  </si>
  <si>
    <t>+61814933627</t>
  </si>
  <si>
    <t>mark.hill38@proton.me</t>
  </si>
  <si>
    <t>+1883423265</t>
  </si>
  <si>
    <t>kimberly.perez26@hotmail.com</t>
  </si>
  <si>
    <t>+81651790915</t>
  </si>
  <si>
    <t>kenneth.hernandez63@proton.me</t>
  </si>
  <si>
    <t>+1596416400</t>
  </si>
  <si>
    <t>cynthia.sanchez93@outlook.com</t>
  </si>
  <si>
    <t>+61487174944</t>
  </si>
  <si>
    <t>ethan.green47@outlook.com</t>
  </si>
  <si>
    <t>+1238243369</t>
  </si>
  <si>
    <t>cynthia.rodriguez32@outlook.com</t>
  </si>
  <si>
    <t>+34165633114</t>
  </si>
  <si>
    <t>ethan.carter85@hotmail.com</t>
  </si>
  <si>
    <t>+49349063153</t>
  </si>
  <si>
    <t>isabella.mitchell75@zoho.com</t>
  </si>
  <si>
    <t>+1871942442</t>
  </si>
  <si>
    <t>jason.young61@outlook.com</t>
  </si>
  <si>
    <t>+55210873194</t>
  </si>
  <si>
    <t>isabella.harris67@zoho.com</t>
  </si>
  <si>
    <t>+33504835658</t>
  </si>
  <si>
    <t>kenneth.rodriguez21@zoho.com</t>
  </si>
  <si>
    <t>+61027155186</t>
  </si>
  <si>
    <t>deborah.torres97@hotmail.com</t>
  </si>
  <si>
    <t>+44888904382</t>
  </si>
  <si>
    <t>nancy.nguyen42@outlook.com</t>
  </si>
  <si>
    <t>+1790704129</t>
  </si>
  <si>
    <t>richard.roberts19@gmail.com</t>
  </si>
  <si>
    <t>+81092692505</t>
  </si>
  <si>
    <t>cynthia.robinson93@zoho.com</t>
  </si>
  <si>
    <t>+1131783088</t>
  </si>
  <si>
    <t>rebecca.martinez88@hotmail.com</t>
  </si>
  <si>
    <t>+44546856771</t>
  </si>
  <si>
    <t>brian.torres47@gmail.com</t>
  </si>
  <si>
    <t>+1179344753</t>
  </si>
  <si>
    <t>steven.carter52@yahoo.com</t>
  </si>
  <si>
    <t>+33054640437</t>
  </si>
  <si>
    <t>george.lopez65@proton.me</t>
  </si>
  <si>
    <t>+33945819953</t>
  </si>
  <si>
    <t>george.jones96@yahoo.com</t>
  </si>
  <si>
    <t>+81883533000</t>
  </si>
  <si>
    <t>ronald.gonzalez69@proton.me</t>
  </si>
  <si>
    <t>+380906734456</t>
  </si>
  <si>
    <t>matthew.hernandez16@gmail.com</t>
  </si>
  <si>
    <t>+34706249988</t>
  </si>
  <si>
    <t>david.williams67@icloud.com</t>
  </si>
  <si>
    <t>+81689244146</t>
  </si>
  <si>
    <t>ryan.jackson24@hotmail.com</t>
  </si>
  <si>
    <t>+44451158945</t>
  </si>
  <si>
    <t>brian.walker51@outlook.com</t>
  </si>
  <si>
    <t>+81274955150</t>
  </si>
  <si>
    <t>christopher.hernandez59@yahoo.com</t>
  </si>
  <si>
    <t>+55214789343</t>
  </si>
  <si>
    <t>mateo.flores36@outlook.com</t>
  </si>
  <si>
    <t>+61280369408</t>
  </si>
  <si>
    <t>kimberly.brown51@yahoo.com</t>
  </si>
  <si>
    <t>+1410728530</t>
  </si>
  <si>
    <t>mateo.hall70@yahoo.com</t>
  </si>
  <si>
    <t>+55186705689</t>
  </si>
  <si>
    <t>joseph.hill80@outlook.com</t>
  </si>
  <si>
    <t>+81532757518</t>
  </si>
  <si>
    <t>deborah.sanchez91@yahoo.com</t>
  </si>
  <si>
    <t>+55541592103</t>
  </si>
  <si>
    <t>christopher.hall53@gmail.com</t>
  </si>
  <si>
    <t>+55484335754</t>
  </si>
  <si>
    <t>lisa.baker10@yahoo.com</t>
  </si>
  <si>
    <t>+81711569083</t>
  </si>
  <si>
    <t>emma.wilson39@yahoo.com</t>
  </si>
  <si>
    <t>+55088180687</t>
  </si>
  <si>
    <t>karen.clark55@icloud.com</t>
  </si>
  <si>
    <t>+1702629003</t>
  </si>
  <si>
    <t>mateo.white99@outlook.com</t>
  </si>
  <si>
    <t>+33175989652</t>
  </si>
  <si>
    <t>mia.martinez16@gmail.com</t>
  </si>
  <si>
    <t>+49286579193</t>
  </si>
  <si>
    <t>emily.gonzalez37@hotmail.com</t>
  </si>
  <si>
    <t>+1198674331</t>
  </si>
  <si>
    <t>liam.scott89@gmail.com</t>
  </si>
  <si>
    <t>+1589452853</t>
  </si>
  <si>
    <t>lisa.anderson27@gmail.com</t>
  </si>
  <si>
    <t>+1915298614</t>
  </si>
  <si>
    <t>elizabeth.robinson17@icloud.com</t>
  </si>
  <si>
    <t>+34731106815</t>
  </si>
  <si>
    <t>james.king22@proton.me</t>
  </si>
  <si>
    <t>+380577265324</t>
  </si>
  <si>
    <t>brian.garcia76@outlook.com</t>
  </si>
  <si>
    <t>+81989893207</t>
  </si>
  <si>
    <t>david.green99@icloud.com</t>
  </si>
  <si>
    <t>+49187846384</t>
  </si>
  <si>
    <t>alejandro.wilson57@yahoo.com</t>
  </si>
  <si>
    <t>+33230458550</t>
  </si>
  <si>
    <t>oliver.williams84@icloud.com</t>
  </si>
  <si>
    <t>+1465178310</t>
  </si>
  <si>
    <t>thomas.jones20@outlook.com</t>
  </si>
  <si>
    <t>+44796105592</t>
  </si>
  <si>
    <t>kevin.sanchez74@yahoo.com</t>
  </si>
  <si>
    <t>+380024863958</t>
  </si>
  <si>
    <t>mateo.young22@gmail.com</t>
  </si>
  <si>
    <t>+1178998086</t>
  </si>
  <si>
    <t>kimberly.green36@zoho.com</t>
  </si>
  <si>
    <t>+81452575893</t>
  </si>
  <si>
    <t>nancy.lopez84@proton.me</t>
  </si>
  <si>
    <t>+44248994117</t>
  </si>
  <si>
    <t>ryan.walker23@icloud.com</t>
  </si>
  <si>
    <t>+33576292341</t>
  </si>
  <si>
    <t>brian.flores71@outlook.com</t>
  </si>
  <si>
    <t>+61917411716</t>
  </si>
  <si>
    <t>nancy.martinez19@hotmail.com</t>
  </si>
  <si>
    <t>+34661584075</t>
  </si>
  <si>
    <t>mary.smith48@outlook.com</t>
  </si>
  <si>
    <t>+1960107904</t>
  </si>
  <si>
    <t>lucas.jones75@zoho.com</t>
  </si>
  <si>
    <t>+1924269470</t>
  </si>
  <si>
    <t>jason.garcia63@proton.me</t>
  </si>
  <si>
    <t>+49394309322</t>
  </si>
  <si>
    <t>dorothy.gonzalez86@outlook.com</t>
  </si>
  <si>
    <t>+34534790233</t>
  </si>
  <si>
    <t>jessica.carter89@icloud.com</t>
  </si>
  <si>
    <t>+81573041153</t>
  </si>
  <si>
    <t>margaret.garcia53@gmail.com</t>
  </si>
  <si>
    <t>+61620050028</t>
  </si>
  <si>
    <t>lucas.hall77@proton.me</t>
  </si>
  <si>
    <t>+81083770698</t>
  </si>
  <si>
    <t>camila.thompson20@outlook.com</t>
  </si>
  <si>
    <t>+34238167132</t>
  </si>
  <si>
    <t>jennifer.baker94@zoho.com</t>
  </si>
  <si>
    <t>+49436513987</t>
  </si>
  <si>
    <t>oliver.mitchell58@zoho.com</t>
  </si>
  <si>
    <t>+49352982029</t>
  </si>
  <si>
    <t>thomas.lewis47@proton.me</t>
  </si>
  <si>
    <t>+33627683003</t>
  </si>
  <si>
    <t>sharon.rodriguez97@zoho.com</t>
  </si>
  <si>
    <t>+49827768446</t>
  </si>
  <si>
    <t>ashley.rivera83@outlook.com</t>
  </si>
  <si>
    <t>+44192763383</t>
  </si>
  <si>
    <t>santiago.martin26@outlook.com</t>
  </si>
  <si>
    <t>+61385283131</t>
  </si>
  <si>
    <t>john.johnson64@zoho.com</t>
  </si>
  <si>
    <t>+33979626520</t>
  </si>
  <si>
    <t>daniel.robinson36@outlook.com</t>
  </si>
  <si>
    <t>+33000159576</t>
  </si>
  <si>
    <t>stephanie.jones13@hotmail.com</t>
  </si>
  <si>
    <t>+44288290233</t>
  </si>
  <si>
    <t>deborah.scott63@zoho.com</t>
  </si>
  <si>
    <t>+33495164724</t>
  </si>
  <si>
    <t>charles.wilson77@icloud.com</t>
  </si>
  <si>
    <t>+81573554584</t>
  </si>
  <si>
    <t>lisa.gonzalez86@hotmail.com</t>
  </si>
  <si>
    <t>+44266107990</t>
  </si>
  <si>
    <t>sophia.ramirez95@hotmail.com</t>
  </si>
  <si>
    <t>+55231426409</t>
  </si>
  <si>
    <t>joseph.walker14@gmail.com</t>
  </si>
  <si>
    <t>+34851572477</t>
  </si>
  <si>
    <t>jeffrey.green36@proton.me</t>
  </si>
  <si>
    <t>+61547130930</t>
  </si>
  <si>
    <t>donald.johnson39@gmail.com</t>
  </si>
  <si>
    <t>+34124141338</t>
  </si>
  <si>
    <t>susan.davis25@proton.me</t>
  </si>
  <si>
    <t>+1108846693</t>
  </si>
  <si>
    <t>betty.ramirez94@icloud.com</t>
  </si>
  <si>
    <t>+1748829223</t>
  </si>
  <si>
    <t>andrew.white34@proton.me</t>
  </si>
  <si>
    <t>+61044028634</t>
  </si>
  <si>
    <t>sophia.wilson17@gmail.com</t>
  </si>
  <si>
    <t>+34765715815</t>
  </si>
  <si>
    <t>ashley.clark97@gmail.com</t>
  </si>
  <si>
    <t>+33809520455</t>
  </si>
  <si>
    <t>joseph.williams68@hotmail.com</t>
  </si>
  <si>
    <t>+33735397150</t>
  </si>
  <si>
    <t>ryan.thompson91@zoho.com</t>
  </si>
  <si>
    <t>+1851125166</t>
  </si>
  <si>
    <t>mia.young90@hotmail.com</t>
  </si>
  <si>
    <t>+33939480928</t>
  </si>
  <si>
    <t>james.martin98@gmail.com</t>
  </si>
  <si>
    <t>+81873309024</t>
  </si>
  <si>
    <t>sharon.roberts32@hotmail.com</t>
  </si>
  <si>
    <t>+34316452552</t>
  </si>
  <si>
    <t>amanda.flores11@outlook.com</t>
  </si>
  <si>
    <t>+49710810920</t>
  </si>
  <si>
    <t>sandra.robinson61@proton.me</t>
  </si>
  <si>
    <t>+34108520582</t>
  </si>
  <si>
    <t>kimberly.campbell69@outlook.com</t>
  </si>
  <si>
    <t>+49476124247</t>
  </si>
  <si>
    <t>kenneth.white62@hotmail.com</t>
  </si>
  <si>
    <t>+380831460620</t>
  </si>
  <si>
    <t>patricia.allen39@yahoo.com</t>
  </si>
  <si>
    <t>+33254976476</t>
  </si>
  <si>
    <t>alejandro.perez48@gmail.com</t>
  </si>
  <si>
    <t>+61840569833</t>
  </si>
  <si>
    <t>lucas.ramirez18@yahoo.com</t>
  </si>
  <si>
    <t>+49874129354</t>
  </si>
  <si>
    <t>charles.clark95@icloud.com</t>
  </si>
  <si>
    <t>+49111017945</t>
  </si>
  <si>
    <t>james.clark13@icloud.com</t>
  </si>
  <si>
    <t>+61611541490</t>
  </si>
  <si>
    <t>mary.mitchell41@outlook.com</t>
  </si>
  <si>
    <t>+380918872172</t>
  </si>
  <si>
    <t>nancy.flores51@proton.me</t>
  </si>
  <si>
    <t>+61096509966</t>
  </si>
  <si>
    <t>michael.lopez64@outlook.com</t>
  </si>
  <si>
    <t>+1014800112</t>
  </si>
  <si>
    <t>michelle.brown21@yahoo.com</t>
  </si>
  <si>
    <t>+1549539585</t>
  </si>
  <si>
    <t>ashley.sanchez21@hotmail.com</t>
  </si>
  <si>
    <t>+49014656041</t>
  </si>
  <si>
    <t>kenneth.thompson84@gmail.com</t>
  </si>
  <si>
    <t>+1124027782</t>
  </si>
  <si>
    <t>anthony.jackson94@gmail.com</t>
  </si>
  <si>
    <t>+49819692061</t>
  </si>
  <si>
    <t>margaret.thompson91@gmail.com</t>
  </si>
  <si>
    <t>+33325327261</t>
  </si>
  <si>
    <t>santiago.hernandez43@icloud.com</t>
  </si>
  <si>
    <t>+55295088372</t>
  </si>
  <si>
    <t>cynthia.moore86@yahoo.com</t>
  </si>
  <si>
    <t>+1100919215</t>
  </si>
  <si>
    <t>mia.allen59@yahoo.com</t>
  </si>
  <si>
    <t>+1123704360</t>
  </si>
  <si>
    <t>isabella.lee60@yahoo.com</t>
  </si>
  <si>
    <t>+81080111051</t>
  </si>
  <si>
    <t>charles.robinson84@yahoo.com</t>
  </si>
  <si>
    <t>+34345235385</t>
  </si>
  <si>
    <t>ethan.davis86@hotmail.com</t>
  </si>
  <si>
    <t>+1004551413</t>
  </si>
  <si>
    <t>stephanie.robinson19@hotmail.com</t>
  </si>
  <si>
    <t>+81579432105</t>
  </si>
  <si>
    <t>daniel.williams94@hotmail.com</t>
  </si>
  <si>
    <t>+380357125810</t>
  </si>
  <si>
    <t>valentina.lewis83@gmail.com</t>
  </si>
  <si>
    <t>+33557698046</t>
  </si>
  <si>
    <t>jennifer.brown10@icloud.com</t>
  </si>
  <si>
    <t>+55855753409</t>
  </si>
  <si>
    <t>joshua.young64@outlook.com</t>
  </si>
  <si>
    <t>+1647589847</t>
  </si>
  <si>
    <t>ronald.allen52@outlook.com</t>
  </si>
  <si>
    <t>+44282834514</t>
  </si>
  <si>
    <t>valentina.torres68@icloud.com</t>
  </si>
  <si>
    <t>+1298843725</t>
  </si>
  <si>
    <t>deborah.gonzalez29@hotmail.com</t>
  </si>
  <si>
    <t>+61233273646</t>
  </si>
  <si>
    <t>joseph.hernandez48@hotmail.com</t>
  </si>
  <si>
    <t>+44403594602</t>
  </si>
  <si>
    <t>jessica.gonzalez14@hotmail.com</t>
  </si>
  <si>
    <t>+1289540292</t>
  </si>
  <si>
    <t>dorothy.taylor93@zoho.com</t>
  </si>
  <si>
    <t>+55149508639</t>
  </si>
  <si>
    <t>karen.lewis21@icloud.com</t>
  </si>
  <si>
    <t>+49093171041</t>
  </si>
  <si>
    <t>david.lewis94@hotmail.com</t>
  </si>
  <si>
    <t>+1087270837</t>
  </si>
  <si>
    <t>joseph.rivera90@proton.me</t>
  </si>
  <si>
    <t>+1503546179</t>
  </si>
  <si>
    <t>linda.flores39@yahoo.com</t>
  </si>
  <si>
    <t>+61760604236</t>
  </si>
  <si>
    <t>carol.walker77@zoho.com</t>
  </si>
  <si>
    <t>+1375868161</t>
  </si>
  <si>
    <t>anthony.nguyen55@icloud.com</t>
  </si>
  <si>
    <t>+1416708836</t>
  </si>
  <si>
    <t>olivia.walker46@hotmail.com</t>
  </si>
  <si>
    <t>+61997303894</t>
  </si>
  <si>
    <t>ethan.mitchell67@gmail.com</t>
  </si>
  <si>
    <t>+380609924278</t>
  </si>
  <si>
    <t>elizabeth.torres74@yahoo.com</t>
  </si>
  <si>
    <t>+49603627141</t>
  </si>
  <si>
    <t>john.roberts41@icloud.com</t>
  </si>
  <si>
    <t>+380473713372</t>
  </si>
  <si>
    <t>sharon.miller63@gmail.com</t>
  </si>
  <si>
    <t>+81317506640</t>
  </si>
  <si>
    <t>robert.jones20@yahoo.com</t>
  </si>
  <si>
    <t>+49475672616</t>
  </si>
  <si>
    <t>barbara.lopez60@gmail.com</t>
  </si>
  <si>
    <t>+55235493315</t>
  </si>
  <si>
    <t>sofia.garcia98@zoho.com</t>
  </si>
  <si>
    <t>+1833108754</t>
  </si>
  <si>
    <t>christopher.hill85@gmail.com</t>
  </si>
  <si>
    <t>+81626719307</t>
  </si>
  <si>
    <t>linda.sanchez61@hotmail.com</t>
  </si>
  <si>
    <t>+81824324662</t>
  </si>
  <si>
    <t>joshua.rodriguez54@proton.me</t>
  </si>
  <si>
    <t>+61013318363</t>
  </si>
  <si>
    <t>kenneth.garcia25@yahoo.com</t>
  </si>
  <si>
    <t>+55151384808</t>
  </si>
  <si>
    <t>oliver.hall21@proton.me</t>
  </si>
  <si>
    <t>+34914717878</t>
  </si>
  <si>
    <t>lucas.adams98@outlook.com</t>
  </si>
  <si>
    <t>+44193262093</t>
  </si>
  <si>
    <t>john.thomas61@zoho.com</t>
  </si>
  <si>
    <t>+81873966704</t>
  </si>
  <si>
    <t>donna.thompson12@gmail.com</t>
  </si>
  <si>
    <t>+55522262189</t>
  </si>
  <si>
    <t>barbara.harris76@zoho.com</t>
  </si>
  <si>
    <t>+1326028855</t>
  </si>
  <si>
    <t>james.hall39@yahoo.com</t>
  </si>
  <si>
    <t>+44731178162</t>
  </si>
  <si>
    <t>patricia.moore18@proton.me</t>
  </si>
  <si>
    <t>+44011594493</t>
  </si>
  <si>
    <t>deborah.wilson99@outlook.com</t>
  </si>
  <si>
    <t>+1591060968</t>
  </si>
  <si>
    <t>barbara.rivera28@hotmail.com</t>
  </si>
  <si>
    <t>+34987240975</t>
  </si>
  <si>
    <t>noah.davis94@hotmail.com</t>
  </si>
  <si>
    <t>+81369491012</t>
  </si>
  <si>
    <t>susan.rivera33@icloud.com</t>
  </si>
  <si>
    <t>+380178604434</t>
  </si>
  <si>
    <t>donald.perez50@icloud.com</t>
  </si>
  <si>
    <t>+380891221416</t>
  </si>
  <si>
    <t>ashley.white74@proton.me</t>
  </si>
  <si>
    <t>+61941421337</t>
  </si>
  <si>
    <t>jennifer.perez74@zoho.com</t>
  </si>
  <si>
    <t>+44797349016</t>
  </si>
  <si>
    <t>steven.mitchell74@outlook.com</t>
  </si>
  <si>
    <t>+33391078229</t>
  </si>
  <si>
    <t>deborah.green70@zoho.com</t>
  </si>
  <si>
    <t>+34134641330</t>
  </si>
  <si>
    <t>george.harris43@icloud.com</t>
  </si>
  <si>
    <t>+1032025147</t>
  </si>
  <si>
    <t>brian.campbell46@outlook.com</t>
  </si>
  <si>
    <t>+44894802476</t>
  </si>
  <si>
    <t>isabella.ramirez29@yahoo.com</t>
  </si>
  <si>
    <t>+34627148877</t>
  </si>
  <si>
    <t>david.walker94@yahoo.com</t>
  </si>
  <si>
    <t>+33064645431</t>
  </si>
  <si>
    <t>christopher.harris79@proton.me</t>
  </si>
  <si>
    <t>+380643192781</t>
  </si>
  <si>
    <t>steven.carter52@hotmail.com</t>
  </si>
  <si>
    <t>+81085040285</t>
  </si>
  <si>
    <t>melissa.hill24@zoho.com</t>
  </si>
  <si>
    <t>+380275905175</t>
  </si>
  <si>
    <t>daniel.martin77@yahoo.com</t>
  </si>
  <si>
    <t>+49424642869</t>
  </si>
  <si>
    <t>lucas.wilson83@zoho.com</t>
  </si>
  <si>
    <t>+49573872182</t>
  </si>
  <si>
    <t>matthew.mitchell31@yahoo.com</t>
  </si>
  <si>
    <t>+61527333104</t>
  </si>
  <si>
    <t>linda.smith45@outlook.com</t>
  </si>
  <si>
    <t>+1464410483</t>
  </si>
  <si>
    <t>rebecca.scott17@proton.me</t>
  </si>
  <si>
    <t>+33762569117</t>
  </si>
  <si>
    <t>noah.garcia20@hotmail.com</t>
  </si>
  <si>
    <t>+61861590320</t>
  </si>
  <si>
    <t>thomas.nelson12@outlook.com</t>
  </si>
  <si>
    <t>+380651500758</t>
  </si>
  <si>
    <t>daniel.gonzalez65@proton.me</t>
  </si>
  <si>
    <t>+34562110472</t>
  </si>
  <si>
    <t>kenneth.lopez83@outlook.com</t>
  </si>
  <si>
    <t>+81540521341</t>
  </si>
  <si>
    <t>rebecca.lewis41@hotmail.com</t>
  </si>
  <si>
    <t>+55083199656</t>
  </si>
  <si>
    <t>sharon.martinez49@zoho.com</t>
  </si>
  <si>
    <t>+33967618439</t>
  </si>
  <si>
    <t>emily.nelson81@yahoo.com</t>
  </si>
  <si>
    <t>+55893372012</t>
  </si>
  <si>
    <t>brian.miller25@zoho.com</t>
  </si>
  <si>
    <t>+34098800139</t>
  </si>
  <si>
    <t>mary.allen68@hotmail.com</t>
  </si>
  <si>
    <t>+55672231088</t>
  </si>
  <si>
    <t>carol.wright36@gmail.com</t>
  </si>
  <si>
    <t>+81582523154</t>
  </si>
  <si>
    <t>anthony.taylor67@outlook.com</t>
  </si>
  <si>
    <t>+61658528847</t>
  </si>
  <si>
    <t>laura.davis75@zoho.com</t>
  </si>
  <si>
    <t>+33591554204</t>
  </si>
  <si>
    <t>robert.roberts95@outlook.com</t>
  </si>
  <si>
    <t>+1206147952</t>
  </si>
  <si>
    <t>emma.jackson48@gmail.com</t>
  </si>
  <si>
    <t>+1003120017</t>
  </si>
  <si>
    <t>melissa.adams26@proton.me</t>
  </si>
  <si>
    <t>+44679081292</t>
  </si>
  <si>
    <t>lisa.allen45@yahoo.com</t>
  </si>
  <si>
    <t>+34500944048</t>
  </si>
  <si>
    <t>matthew.mitchell93@outlook.com</t>
  </si>
  <si>
    <t>+33759459710</t>
  </si>
  <si>
    <t>anthony.jones11@gmail.com</t>
  </si>
  <si>
    <t>+34846497770</t>
  </si>
  <si>
    <t>mia.hill29@yahoo.com</t>
  </si>
  <si>
    <t>+34566520908</t>
  </si>
  <si>
    <t>stephanie.martinez15@icloud.com</t>
  </si>
  <si>
    <t>+380498718507</t>
  </si>
  <si>
    <t>carol.ramirez68@zoho.com</t>
  </si>
  <si>
    <t>+1934212842</t>
  </si>
  <si>
    <t>melissa.harris77@proton.me</t>
  </si>
  <si>
    <t>+81278693170</t>
  </si>
  <si>
    <t>james.lee56@proton.me</t>
  </si>
  <si>
    <t>+1233530316</t>
  </si>
  <si>
    <t>betty.allen26@hotmail.com</t>
  </si>
  <si>
    <t>+44436464141</t>
  </si>
  <si>
    <t>daniel.adams51@yahoo.com</t>
  </si>
  <si>
    <t>+1446248199</t>
  </si>
  <si>
    <t>charles.mitchell62@hotmail.com</t>
  </si>
  <si>
    <t>+34250437731</t>
  </si>
  <si>
    <t>brian.torres25@proton.me</t>
  </si>
  <si>
    <t>+380331592169</t>
  </si>
  <si>
    <t>jessica.wright46@gmail.com</t>
  </si>
  <si>
    <t>+55468445141</t>
  </si>
  <si>
    <t>richard.scott68@proton.me</t>
  </si>
  <si>
    <t>+380509841328</t>
  </si>
  <si>
    <t>joshua.thompson63@gmail.com</t>
  </si>
  <si>
    <t>+34295063600</t>
  </si>
  <si>
    <t>kimberly.adams53@proton.me</t>
  </si>
  <si>
    <t>+49947378355</t>
  </si>
  <si>
    <t>donald.lee63@zoho.com</t>
  </si>
  <si>
    <t>+34163671858</t>
  </si>
  <si>
    <t>carol.perez98@zoho.com</t>
  </si>
  <si>
    <t>+61135916723</t>
  </si>
  <si>
    <t>sophia.wright20@proton.me</t>
  </si>
  <si>
    <t>+49226618479</t>
  </si>
  <si>
    <t>michael.robinson44@zoho.com</t>
  </si>
  <si>
    <t>+33584345613</t>
  </si>
  <si>
    <t>alexander.baker15@icloud.com</t>
  </si>
  <si>
    <t>+34743934608</t>
  </si>
  <si>
    <t>andrew.moore85@gmail.com</t>
  </si>
  <si>
    <t>+34934585356</t>
  </si>
  <si>
    <t>sharon.johnson18@yahoo.com</t>
  </si>
  <si>
    <t>+33997051207</t>
  </si>
  <si>
    <t>ryan.baker44@hotmail.com</t>
  </si>
  <si>
    <t>+34730022891</t>
  </si>
  <si>
    <t>steven.jones60@proton.me</t>
  </si>
  <si>
    <t>+81888747521</t>
  </si>
  <si>
    <t>isabella.adams79@yahoo.com</t>
  </si>
  <si>
    <t>+61646557542</t>
  </si>
  <si>
    <t>jessica.lewis31@hotmail.com</t>
  </si>
  <si>
    <t>+61373645508</t>
  </si>
  <si>
    <t>jeffrey.robinson97@outlook.com</t>
  </si>
  <si>
    <t>+33571036435</t>
  </si>
  <si>
    <t>mateo.rivera88@proton.me</t>
  </si>
  <si>
    <t>+81985067582</t>
  </si>
  <si>
    <t>linda.green33@outlook.com</t>
  </si>
  <si>
    <t>+44575927500</t>
  </si>
  <si>
    <t>amanda.martinez78@icloud.com</t>
  </si>
  <si>
    <t>+44057357358</t>
  </si>
  <si>
    <t>ethan.carter51@yahoo.com</t>
  </si>
  <si>
    <t>+380854779445</t>
  </si>
  <si>
    <t>patricia.campbell25@icloud.com</t>
  </si>
  <si>
    <t>+380717649073</t>
  </si>
  <si>
    <t>donna.green81@icloud.com</t>
  </si>
  <si>
    <t>+1711735672</t>
  </si>
  <si>
    <t>ryan.johnson53@proton.me</t>
  </si>
  <si>
    <t>+49487979785</t>
  </si>
  <si>
    <t>david.lopez18@proton.me</t>
  </si>
  <si>
    <t>+1942984995</t>
  </si>
  <si>
    <t>betty.miller81@gmail.com</t>
  </si>
  <si>
    <t>+1495160639</t>
  </si>
  <si>
    <t>ryan.torres68@hotmail.com</t>
  </si>
  <si>
    <t>+1300990185</t>
  </si>
  <si>
    <t>isabella.campbell29@icloud.com</t>
  </si>
  <si>
    <t>+44072059425</t>
  </si>
  <si>
    <t>ronald.martinez22@zoho.com</t>
  </si>
  <si>
    <t>+81417377388</t>
  </si>
  <si>
    <t>daniel.thomas10@outlook.com</t>
  </si>
  <si>
    <t>+1744067627</t>
  </si>
  <si>
    <t>stephanie.hill41@yahoo.com</t>
  </si>
  <si>
    <t>+1731102528</t>
  </si>
  <si>
    <t>sarah.clark76@proton.me</t>
  </si>
  <si>
    <t>+1538825235</t>
  </si>
  <si>
    <t>edward.roberts26@outlook.com</t>
  </si>
  <si>
    <t>+34110552751</t>
  </si>
  <si>
    <t>cynthia.williams56@zoho.com</t>
  </si>
  <si>
    <t>+34571689572</t>
  </si>
  <si>
    <t>oliver.brown97@zoho.com</t>
  </si>
  <si>
    <t>+55682336930</t>
  </si>
  <si>
    <t>sofia.roberts66@outlook.com</t>
  </si>
  <si>
    <t>+1350006195</t>
  </si>
  <si>
    <t>sophia.martin53@gmail.com</t>
  </si>
  <si>
    <t>+55738805035</t>
  </si>
  <si>
    <t>lisa.young89@outlook.com</t>
  </si>
  <si>
    <t>+61561564113</t>
  </si>
  <si>
    <t>olivia.white84@hotmail.com</t>
  </si>
  <si>
    <t>+44915969459</t>
  </si>
  <si>
    <t>valentina.king55@outlook.com</t>
  </si>
  <si>
    <t>+380680940223</t>
  </si>
  <si>
    <t>ethan.rivera97@icloud.com</t>
  </si>
  <si>
    <t>+34605767875</t>
  </si>
  <si>
    <t>amanda.wright76@zoho.com</t>
  </si>
  <si>
    <t>+44710043030</t>
  </si>
  <si>
    <t>lisa.rivera54@hotmail.com</t>
  </si>
  <si>
    <t>+1805943505</t>
  </si>
  <si>
    <t>timothy.torres46@zoho.com</t>
  </si>
  <si>
    <t>+81222450740</t>
  </si>
  <si>
    <t>donald.allen29@proton.me</t>
  </si>
  <si>
    <t>+44109249971</t>
  </si>
  <si>
    <t>lucas.hernandez16@outlook.com</t>
  </si>
  <si>
    <t>+380285496916</t>
  </si>
  <si>
    <t>ryan.adams34@zoho.com</t>
  </si>
  <si>
    <t>+380115153100</t>
  </si>
  <si>
    <t>cynthia.robinson57@hotmail.com</t>
  </si>
  <si>
    <t>+55505772865</t>
  </si>
  <si>
    <t>camila.torres22@gmail.com</t>
  </si>
  <si>
    <t>+1418465640</t>
  </si>
  <si>
    <t>liam.harris75@yahoo.com</t>
  </si>
  <si>
    <t>+44637835521</t>
  </si>
  <si>
    <t>steven.nguyen42@outlook.com</t>
  </si>
  <si>
    <t>+1836725436</t>
  </si>
  <si>
    <t>daniel.hill48@gmail.com</t>
  </si>
  <si>
    <t>+33890459827</t>
  </si>
  <si>
    <t>amanda.thompson49@gmail.com</t>
  </si>
  <si>
    <t>+81894156143</t>
  </si>
  <si>
    <t>sophia.wilson31@proton.me</t>
  </si>
  <si>
    <t>+33574239916</t>
  </si>
  <si>
    <t>daniel.williams30@outlook.com</t>
  </si>
  <si>
    <t>+380506101123</t>
  </si>
  <si>
    <t>betty.johnson41@proton.me</t>
  </si>
  <si>
    <t>+1180827178</t>
  </si>
  <si>
    <t>richard.flores51@hotmail.com</t>
  </si>
  <si>
    <t>+81517559982</t>
  </si>
  <si>
    <t>ava.thomas83@hotmail.com</t>
  </si>
  <si>
    <t>+1592470886</t>
  </si>
  <si>
    <t>richard.gonzalez75@outlook.com</t>
  </si>
  <si>
    <t>+44951916624</t>
  </si>
  <si>
    <t>amanda.ramirez10@gmail.com</t>
  </si>
  <si>
    <t>+61338864402</t>
  </si>
  <si>
    <t>kevin.taylor58@icloud.com</t>
  </si>
  <si>
    <t>+61452529304</t>
  </si>
  <si>
    <t>ashley.johnson15@icloud.com</t>
  </si>
  <si>
    <t>+55921075279</t>
  </si>
  <si>
    <t>alexander.robinson93@hotmail.com</t>
  </si>
  <si>
    <t>+44378997310</t>
  </si>
  <si>
    <t>james.martin92@zoho.com</t>
  </si>
  <si>
    <t>+44573168022</t>
  </si>
  <si>
    <t>jeffrey.jones52@proton.me</t>
  </si>
  <si>
    <t>+1296283717</t>
  </si>
  <si>
    <t>anthony.king96@zoho.com</t>
  </si>
  <si>
    <t>+1416221093</t>
  </si>
  <si>
    <t>carol.jackson46@yahoo.com</t>
  </si>
  <si>
    <t>+61191008611</t>
  </si>
  <si>
    <t>ava.taylor18@gmail.com</t>
  </si>
  <si>
    <t>+49211562525</t>
  </si>
  <si>
    <t>lisa.martin57@yahoo.com</t>
  </si>
  <si>
    <t>+1745270416</t>
  </si>
  <si>
    <t>susan.nguyen94@zoho.com</t>
  </si>
  <si>
    <t>+44028720551</t>
  </si>
  <si>
    <t>ronald.davis25@hotmail.com</t>
  </si>
  <si>
    <t>+81617205795</t>
  </si>
  <si>
    <t>isabella.rodriguez49@outlook.com</t>
  </si>
  <si>
    <t>+1592925223</t>
  </si>
  <si>
    <t>thomas.hall68@zoho.com</t>
  </si>
  <si>
    <t>+44810918099</t>
  </si>
  <si>
    <t>michael.young29@proton.me</t>
  </si>
  <si>
    <t>+1959476737</t>
  </si>
  <si>
    <t>steven.martinez40@icloud.com</t>
  </si>
  <si>
    <t>+380855423462</t>
  </si>
  <si>
    <t>jason.martin55@yahoo.com</t>
  </si>
  <si>
    <t>+34346789444</t>
  </si>
  <si>
    <t>ronald.sanchez17@outlook.com</t>
  </si>
  <si>
    <t>+81198414291</t>
  </si>
  <si>
    <t>john.taylor48@icloud.com</t>
  </si>
  <si>
    <t>+380017093906</t>
  </si>
  <si>
    <t>isabella.sanchez51@zoho.com</t>
  </si>
  <si>
    <t>+49389436682</t>
  </si>
  <si>
    <t>alexander.gonzalez25@hotmail.com</t>
  </si>
  <si>
    <t>+1985126257</t>
  </si>
  <si>
    <t>sophia.lopez37@hotmail.com</t>
  </si>
  <si>
    <t>+61137821532</t>
  </si>
  <si>
    <t>charles.jones61@hotmail.com</t>
  </si>
  <si>
    <t>+44636648446</t>
  </si>
  <si>
    <t>rebecca.nguyen45@icloud.com</t>
  </si>
  <si>
    <t>+44003373676</t>
  </si>
  <si>
    <t>oliver.clark68@proton.me</t>
  </si>
  <si>
    <t>+49461820099</t>
  </si>
  <si>
    <t>charles.ramirez71@hotmail.com</t>
  </si>
  <si>
    <t>+44055936431</t>
  </si>
  <si>
    <t>charles.smith60@hotmail.com</t>
  </si>
  <si>
    <t>+81534721614</t>
  </si>
  <si>
    <t>betty.hill11@hotmail.com</t>
  </si>
  <si>
    <t>+55805801773</t>
  </si>
  <si>
    <t>margaret.thompson14@gmail.com</t>
  </si>
  <si>
    <t>+33659369833</t>
  </si>
  <si>
    <t>kenneth.nelson34@icloud.com</t>
  </si>
  <si>
    <t>+1184200287</t>
  </si>
  <si>
    <t>laura.johnson42@hotmail.com</t>
  </si>
  <si>
    <t>+34437040956</t>
  </si>
  <si>
    <t>charles.young44@outlook.com</t>
  </si>
  <si>
    <t>+61071312237</t>
  </si>
  <si>
    <t>lisa.rivera65@gmail.com</t>
  </si>
  <si>
    <t>+44675135574</t>
  </si>
  <si>
    <t>mia.walker33@outlook.com</t>
  </si>
  <si>
    <t>+55080282716</t>
  </si>
  <si>
    <t>donna.jones52@outlook.com</t>
  </si>
  <si>
    <t>+49340036054</t>
  </si>
  <si>
    <t>edward.flores76@icloud.com</t>
  </si>
  <si>
    <t>+1101456156</t>
  </si>
  <si>
    <t>barbara.young62@icloud.com</t>
  </si>
  <si>
    <t>+1841497042</t>
  </si>
  <si>
    <t>betty.mitchell43@hotmail.com</t>
  </si>
  <si>
    <t>+380552314981</t>
  </si>
  <si>
    <t>lucas.hernandez89@icloud.com</t>
  </si>
  <si>
    <t>+49727815359</t>
  </si>
  <si>
    <t>charles.roberts57@icloud.com</t>
  </si>
  <si>
    <t>+55434024245</t>
  </si>
  <si>
    <t>mark.roberts46@proton.me</t>
  </si>
  <si>
    <t>+49351980055</t>
  </si>
  <si>
    <t>ronald.johnson86@icloud.com</t>
  </si>
  <si>
    <t>+81139824390</t>
  </si>
  <si>
    <t>rebecca.carter83@proton.me</t>
  </si>
  <si>
    <t>+49564666550</t>
  </si>
  <si>
    <t>brian.clark83@proton.me</t>
  </si>
  <si>
    <t>+49305998897</t>
  </si>
  <si>
    <t>melissa.adams25@outlook.com</t>
  </si>
  <si>
    <t>+81394253768</t>
  </si>
  <si>
    <t>michael.nguyen68@icloud.com</t>
  </si>
  <si>
    <t>+81425800869</t>
  </si>
  <si>
    <t>alejandro.wilson79@yahoo.com</t>
  </si>
  <si>
    <t>+81477547111</t>
  </si>
  <si>
    <t>margaret.thomas71@hotmail.com</t>
  </si>
  <si>
    <t>+44830295293</t>
  </si>
  <si>
    <t>emma.thomas56@yahoo.com</t>
  </si>
  <si>
    <t>+44634565248</t>
  </si>
  <si>
    <t>linda.miller46@zoho.com</t>
  </si>
  <si>
    <t>+81779999287</t>
  </si>
  <si>
    <t>deborah.jones80@gmail.com</t>
  </si>
  <si>
    <t>+34235363529</t>
  </si>
  <si>
    <t>amanda.brown99@proton.me</t>
  </si>
  <si>
    <t>+1294982763</t>
  </si>
  <si>
    <t>lucas.rodriguez98@zoho.com</t>
  </si>
  <si>
    <t>+1469385811</t>
  </si>
  <si>
    <t>jessica.taylor77@gmail.com</t>
  </si>
  <si>
    <t>+61310549382</t>
  </si>
  <si>
    <t>richard.lee91@gmail.com</t>
  </si>
  <si>
    <t>+44059171564</t>
  </si>
  <si>
    <t>isabella.taylor17@yahoo.com</t>
  </si>
  <si>
    <t>+81760242144</t>
  </si>
  <si>
    <t>lucas.roberts90@hotmail.com</t>
  </si>
  <si>
    <t>+380073927494</t>
  </si>
  <si>
    <t>elizabeth.lopez33@hotmail.com</t>
  </si>
  <si>
    <t>+61739729789</t>
  </si>
  <si>
    <t>mark.nelson66@outlook.com</t>
  </si>
  <si>
    <t>+34838121805</t>
  </si>
  <si>
    <t>valentina.flores43@gmail.com</t>
  </si>
  <si>
    <t>+55316271023</t>
  </si>
  <si>
    <t>betty.anderson99@icloud.com</t>
  </si>
  <si>
    <t>+34629077344</t>
  </si>
  <si>
    <t>susan.flores93@gmail.com</t>
  </si>
  <si>
    <t>+1922251143</t>
  </si>
  <si>
    <t>lucas.clark44@proton.me</t>
  </si>
  <si>
    <t>+33128824978</t>
  </si>
  <si>
    <t>kevin.king32@gmail.com</t>
  </si>
  <si>
    <t>+55800071587</t>
  </si>
  <si>
    <t>camila.garcia72@gmail.com</t>
  </si>
  <si>
    <t>+34272102407</t>
  </si>
  <si>
    <t>melissa.young50@hotmail.com</t>
  </si>
  <si>
    <t>+49446689942</t>
  </si>
  <si>
    <t>noah.roberts49@hotmail.com</t>
  </si>
  <si>
    <t>+81104183606</t>
  </si>
  <si>
    <t>anthony.clark22@outlook.com</t>
  </si>
  <si>
    <t>+1064854555</t>
  </si>
  <si>
    <t>jeffrey.hernandez98@icloud.com</t>
  </si>
  <si>
    <t>+81103108715</t>
  </si>
  <si>
    <t>kimberly.ramirez62@icloud.com</t>
  </si>
  <si>
    <t>+61158262383</t>
  </si>
  <si>
    <t>liam.baker79@gmail.com</t>
  </si>
  <si>
    <t>+380675926584</t>
  </si>
  <si>
    <t>linda.davis36@hotmail.com</t>
  </si>
  <si>
    <t>+81531694668</t>
  </si>
  <si>
    <t>cynthia.baker43@yahoo.com</t>
  </si>
  <si>
    <t>+1785817067</t>
  </si>
  <si>
    <t>richard.adams60@outlook.com</t>
  </si>
  <si>
    <t>+380911349678</t>
  </si>
  <si>
    <t>jessica.clark28@gmail.com</t>
  </si>
  <si>
    <t>+55845131529</t>
  </si>
  <si>
    <t>rebecca.lopez36@gmail.com</t>
  </si>
  <si>
    <t>+33166320201</t>
  </si>
  <si>
    <t>robert.campbell23@zoho.com</t>
  </si>
  <si>
    <t>+1416665097</t>
  </si>
  <si>
    <t>cynthia.harris76@proton.me</t>
  </si>
  <si>
    <t>+1054412083</t>
  </si>
  <si>
    <t>linda.adams58@yahoo.com</t>
  </si>
  <si>
    <t>+1293757625</t>
  </si>
  <si>
    <t>matthew.jackson76@icloud.com</t>
  </si>
  <si>
    <t>+55140748636</t>
  </si>
  <si>
    <t>oliver.thompson56@yahoo.com</t>
  </si>
  <si>
    <t>+1343653645</t>
  </si>
  <si>
    <t>anthony.williams57@gmail.com</t>
  </si>
  <si>
    <t>+34777016531</t>
  </si>
  <si>
    <t>rebecca.jones88@yahoo.com</t>
  </si>
  <si>
    <t>+33388953409</t>
  </si>
  <si>
    <t>mary.adams46@yahoo.com</t>
  </si>
  <si>
    <t>+49055729561</t>
  </si>
  <si>
    <t>noah.thompson64@zoho.com</t>
  </si>
  <si>
    <t>+61475020168</t>
  </si>
  <si>
    <t>michael.brown78@yahoo.com</t>
  </si>
  <si>
    <t>+1433810122</t>
  </si>
  <si>
    <t>sophia.ramirez38@gmail.com</t>
  </si>
  <si>
    <t>+1926059177</t>
  </si>
  <si>
    <t>james.white81@outlook.com</t>
  </si>
  <si>
    <t>+81269022014</t>
  </si>
  <si>
    <t>ryan.hall17@zoho.com</t>
  </si>
  <si>
    <t>+1142388885</t>
  </si>
  <si>
    <t>cynthia.garcia20@gmail.com</t>
  </si>
  <si>
    <t>+1013956312</t>
  </si>
  <si>
    <t>cynthia.flores65@zoho.com</t>
  </si>
  <si>
    <t>+55633483547</t>
  </si>
  <si>
    <t>jennifer.mitchell12@zoho.com</t>
  </si>
  <si>
    <t>+81719259825</t>
  </si>
  <si>
    <t>brian.miller53@gmail.com</t>
  </si>
  <si>
    <t>+380343782276</t>
  </si>
  <si>
    <t>sandra.garcia42@zoho.com</t>
  </si>
  <si>
    <t>+61632068810</t>
  </si>
  <si>
    <t>mateo.martinez48@hotmail.com</t>
  </si>
  <si>
    <t>+1045312213</t>
  </si>
  <si>
    <t>karen.roberts34@yahoo.com</t>
  </si>
  <si>
    <t>+34230010822</t>
  </si>
  <si>
    <t>jennifer.lopez88@yahoo.com</t>
  </si>
  <si>
    <t>+61236468262</t>
  </si>
  <si>
    <t>patricia.martin30@hotmail.com</t>
  </si>
  <si>
    <t>+380590391856</t>
  </si>
  <si>
    <t>michael.carter70@proton.me</t>
  </si>
  <si>
    <t>+49007680276</t>
  </si>
  <si>
    <t>margaret.lewis29@zoho.com</t>
  </si>
  <si>
    <t>+55427280425</t>
  </si>
  <si>
    <t>camila.rivera64@proton.me</t>
  </si>
  <si>
    <t>+49101920788</t>
  </si>
  <si>
    <t>barbara.rivera21@yahoo.com</t>
  </si>
  <si>
    <t>+44689599079</t>
  </si>
  <si>
    <t>donna.perez86@proton.me</t>
  </si>
  <si>
    <t>+49219256105</t>
  </si>
  <si>
    <t>joshua.taylor29@zoho.com</t>
  </si>
  <si>
    <t>+44807232762</t>
  </si>
  <si>
    <t>patricia.lopez61@outlook.com</t>
  </si>
  <si>
    <t>+33102887002</t>
  </si>
  <si>
    <t>joshua.jackson49@icloud.com</t>
  </si>
  <si>
    <t>+55758608020</t>
  </si>
  <si>
    <t>dorothy.rivera46@hotmail.com</t>
  </si>
  <si>
    <t>+34586248904</t>
  </si>
  <si>
    <t>santiago.gonzalez11@proton.me</t>
  </si>
  <si>
    <t>+44514466796</t>
  </si>
  <si>
    <t>noah.allen91@gmail.com</t>
  </si>
  <si>
    <t>+1777483261</t>
  </si>
  <si>
    <t>ethan.martin35@outlook.com</t>
  </si>
  <si>
    <t>+49752678458</t>
  </si>
  <si>
    <t>rebecca.nelson79@gmail.com</t>
  </si>
  <si>
    <t>+49228646236</t>
  </si>
  <si>
    <t>sharon.thompson38@hotmail.com</t>
  </si>
  <si>
    <t>+81057266350</t>
  </si>
  <si>
    <t>mary.davis35@proton.me</t>
  </si>
  <si>
    <t>+55445211293</t>
  </si>
  <si>
    <t>nancy.robinson23@gmail.com</t>
  </si>
  <si>
    <t>+81906728805</t>
  </si>
  <si>
    <t>stephanie.anderson94@proton.me</t>
  </si>
  <si>
    <t>+61705126960</t>
  </si>
  <si>
    <t>deborah.martin72@hotmail.com</t>
  </si>
  <si>
    <t>+1639126656</t>
  </si>
  <si>
    <t>matthew.hill95@outlook.com</t>
  </si>
  <si>
    <t>+34463257534</t>
  </si>
  <si>
    <t>michelle.carter60@icloud.com</t>
  </si>
  <si>
    <t>+55107463068</t>
  </si>
  <si>
    <t>valentina.harris17@yahoo.com</t>
  </si>
  <si>
    <t>+49036420205</t>
  </si>
  <si>
    <t>michael.harris13@yahoo.com</t>
  </si>
  <si>
    <t>+55015529414</t>
  </si>
  <si>
    <t>rebecca.jackson85@gmail.com</t>
  </si>
  <si>
    <t>+81780191872</t>
  </si>
  <si>
    <t>david.mitchell94@icloud.com</t>
  </si>
  <si>
    <t>+44061076280</t>
  </si>
  <si>
    <t>ava.white23@proton.me</t>
  </si>
  <si>
    <t>+61606492959</t>
  </si>
  <si>
    <t>sophia.torres19@yahoo.com</t>
  </si>
  <si>
    <t>+44871073509</t>
  </si>
  <si>
    <t>edward.johnson21@gmail.com</t>
  </si>
  <si>
    <t>+49065052582</t>
  </si>
  <si>
    <t>emily.nelson74@gmail.com</t>
  </si>
  <si>
    <t>+33330513362</t>
  </si>
  <si>
    <t>mark.robinson16@proton.me</t>
  </si>
  <si>
    <t>+55924918370</t>
  </si>
  <si>
    <t>sofia.robinson69@hotmail.com</t>
  </si>
  <si>
    <t>+44101681652</t>
  </si>
  <si>
    <t>sophia.thomas90@outlook.com</t>
  </si>
  <si>
    <t>+33604174858</t>
  </si>
  <si>
    <t>carol.garcia83@yahoo.com</t>
  </si>
  <si>
    <t>+49858416069</t>
  </si>
  <si>
    <t>mark.allen11@zoho.com</t>
  </si>
  <si>
    <t>+81236360088</t>
  </si>
  <si>
    <t>camila.robinson89@icloud.com</t>
  </si>
  <si>
    <t>+61746625477</t>
  </si>
  <si>
    <t>richard.lee74@gmail.com</t>
  </si>
  <si>
    <t>+44641079080</t>
  </si>
  <si>
    <t>melissa.walker54@outlook.com</t>
  </si>
  <si>
    <t>+34826386045</t>
  </si>
  <si>
    <t>mateo.carter46@zoho.com</t>
  </si>
  <si>
    <t>+81876547856</t>
  </si>
  <si>
    <t>mary.thompson52@yahoo.com</t>
  </si>
  <si>
    <t>+55058976065</t>
  </si>
  <si>
    <t>sarah.harris21@proton.me</t>
  </si>
  <si>
    <t>+34716979485</t>
  </si>
  <si>
    <t>alejandro.thompson47@outlook.com</t>
  </si>
  <si>
    <t>+34182068578</t>
  </si>
  <si>
    <t>melissa.rivera91@gmail.com</t>
  </si>
  <si>
    <t>+49316041135</t>
  </si>
  <si>
    <t>sharon.ramirez33@gmail.com</t>
  </si>
  <si>
    <t>+81826505495</t>
  </si>
  <si>
    <t>mateo.thomas80@icloud.com</t>
  </si>
  <si>
    <t>+55767104105</t>
  </si>
  <si>
    <t>alexander.brown97@proton.me</t>
  </si>
  <si>
    <t>+44768630786</t>
  </si>
  <si>
    <t>thomas.williams31@yahoo.com</t>
  </si>
  <si>
    <t>+33591314986</t>
  </si>
  <si>
    <t>paul.garcia82@proton.me</t>
  </si>
  <si>
    <t>+81924823310</t>
  </si>
  <si>
    <t>michelle.jones22@zoho.com</t>
  </si>
  <si>
    <t>+33113409198</t>
  </si>
  <si>
    <t>alejandro.rivera70@proton.me</t>
  </si>
  <si>
    <t>+380815990192</t>
  </si>
  <si>
    <t>amanda.green40@yahoo.com</t>
  </si>
  <si>
    <t>+49921264115</t>
  </si>
  <si>
    <t>sharon.harris43@outlook.com</t>
  </si>
  <si>
    <t>+81709417751</t>
  </si>
  <si>
    <t>liam.baker57@gmail.com</t>
  </si>
  <si>
    <t>+81276381104</t>
  </si>
  <si>
    <t>sofia.lewis44@gmail.com</t>
  </si>
  <si>
    <t>+34716559835</t>
  </si>
  <si>
    <t>william.garcia71@hotmail.com</t>
  </si>
  <si>
    <t>+44225506596</t>
  </si>
  <si>
    <t>alexander.hall20@gmail.com</t>
  </si>
  <si>
    <t>+34492447247</t>
  </si>
  <si>
    <t>elizabeth.nguyen69@proton.me</t>
  </si>
  <si>
    <t>+34779726633</t>
  </si>
  <si>
    <t>isabella.williams52@yahoo.com</t>
  </si>
  <si>
    <t>+34443774638</t>
  </si>
  <si>
    <t>james.garcia56@gmail.com</t>
  </si>
  <si>
    <t>+49111891364</t>
  </si>
  <si>
    <t>elizabeth.baker16@icloud.com</t>
  </si>
  <si>
    <t>+81723005079</t>
  </si>
  <si>
    <t>kevin.campbell80@icloud.com</t>
  </si>
  <si>
    <t>+33484680333</t>
  </si>
  <si>
    <t>emily.johnson24@outlook.com</t>
  </si>
  <si>
    <t>+33547216395</t>
  </si>
  <si>
    <t>mateo.williams92@icloud.com</t>
  </si>
  <si>
    <t>+61888882736</t>
  </si>
  <si>
    <t>kimberly.miller41@gmail.com</t>
  </si>
  <si>
    <t>+81482107424</t>
  </si>
  <si>
    <t>brian.lopez62@zoho.com</t>
  </si>
  <si>
    <t>+380764690828</t>
  </si>
  <si>
    <t>mark.flores46@gmail.com</t>
  </si>
  <si>
    <t>+81387772825</t>
  </si>
  <si>
    <t>george.thompson75@zoho.com</t>
  </si>
  <si>
    <t>+81876239484</t>
  </si>
  <si>
    <t>timothy.mitchell49@gmail.com</t>
  </si>
  <si>
    <t>+44605075432</t>
  </si>
  <si>
    <t>dorothy.miller53@outlook.com</t>
  </si>
  <si>
    <t>+61186967654</t>
  </si>
  <si>
    <t>andrew.jackson95@outlook.com</t>
  </si>
  <si>
    <t>+49183021397</t>
  </si>
  <si>
    <t>sophia.wilson86@hotmail.com</t>
  </si>
  <si>
    <t>+61594080450</t>
  </si>
  <si>
    <t>edward.gonzalez37@gmail.com</t>
  </si>
  <si>
    <t>+1864562857</t>
  </si>
  <si>
    <t>paul.white89@proton.me</t>
  </si>
  <si>
    <t>+61838654960</t>
  </si>
  <si>
    <t>camila.thomas27@icloud.com</t>
  </si>
  <si>
    <t>+81023756066</t>
  </si>
  <si>
    <t>donna.robinson30@hotmail.com</t>
  </si>
  <si>
    <t>+55876585247</t>
  </si>
  <si>
    <t>christopher.moore83@outlook.com</t>
  </si>
  <si>
    <t>+44482575179</t>
  </si>
  <si>
    <t>margaret.clark47@yahoo.com</t>
  </si>
  <si>
    <t>+49916158208</t>
  </si>
  <si>
    <t>joshua.anderson75@outlook.com</t>
  </si>
  <si>
    <t>+61527658793</t>
  </si>
  <si>
    <t>lucas.campbell71@outlook.com</t>
  </si>
  <si>
    <t>+49956039247</t>
  </si>
  <si>
    <t>valentina.gonzalez17@zoho.com</t>
  </si>
  <si>
    <t>+34670338873</t>
  </si>
  <si>
    <t>christopher.ramirez68@hotmail.com</t>
  </si>
  <si>
    <t>+49456113531</t>
  </si>
  <si>
    <t>donna.wilson60@gmail.com</t>
  </si>
  <si>
    <t>+34199421172</t>
  </si>
  <si>
    <t>karen.taylor96@outlook.com</t>
  </si>
  <si>
    <t>+49244207311</t>
  </si>
  <si>
    <t>richard.green46@hotmail.com</t>
  </si>
  <si>
    <t>+380575712641</t>
  </si>
  <si>
    <t>linda.robinson38@outlook.com</t>
  </si>
  <si>
    <t>+61830302037</t>
  </si>
  <si>
    <t>stephanie.hernandez14@outlook.com</t>
  </si>
  <si>
    <t>+61464898006</t>
  </si>
  <si>
    <t>sofia.lopez73@icloud.com</t>
  </si>
  <si>
    <t>+34440111117</t>
  </si>
  <si>
    <t>anthony.sanchez37@hotmail.com</t>
  </si>
  <si>
    <t>+380196975981</t>
  </si>
  <si>
    <t>barbara.green91@zoho.com</t>
  </si>
  <si>
    <t>+81820063373</t>
  </si>
  <si>
    <t>amanda.sanchez22@yahoo.com</t>
  </si>
  <si>
    <t>+81843600199</t>
  </si>
  <si>
    <t>robert.wilson20@outlook.com</t>
  </si>
  <si>
    <t>+81333382386</t>
  </si>
  <si>
    <t>paul.sanchez77@zoho.com</t>
  </si>
  <si>
    <t>+61681554826</t>
  </si>
  <si>
    <t>edward.allen21@hotmail.com</t>
  </si>
  <si>
    <t>+61891456312</t>
  </si>
  <si>
    <t>ryan.campbell28@proton.me</t>
  </si>
  <si>
    <t>+81746880329</t>
  </si>
  <si>
    <t>ava.sanchez94@outlook.com</t>
  </si>
  <si>
    <t>+33410613791</t>
  </si>
  <si>
    <t>karen.taylor23@hotmail.com</t>
  </si>
  <si>
    <t>+44062944701</t>
  </si>
  <si>
    <t>ethan.hall90@zoho.com</t>
  </si>
  <si>
    <t>+34676137267</t>
  </si>
  <si>
    <t>thomas.ramirez11@zoho.com</t>
  </si>
  <si>
    <t>+61086191967</t>
  </si>
  <si>
    <t>william.baker40@hotmail.com</t>
  </si>
  <si>
    <t>+55876300904</t>
  </si>
  <si>
    <t>jeffrey.johnson85@hotmail.com</t>
  </si>
  <si>
    <t>+49121154861</t>
  </si>
  <si>
    <t>kimberly.perez94@icloud.com</t>
  </si>
  <si>
    <t>+81195781781</t>
  </si>
  <si>
    <t>noah.flores10@outlook.com</t>
  </si>
  <si>
    <t>+55273657206</t>
  </si>
  <si>
    <t>joseph.anderson31@hotmail.com</t>
  </si>
  <si>
    <t>+1419463577</t>
  </si>
  <si>
    <t>richard.torres57@gmail.com</t>
  </si>
  <si>
    <t>+61683387512</t>
  </si>
  <si>
    <t>ryan.allen23@yahoo.com</t>
  </si>
  <si>
    <t>+380838907827</t>
  </si>
  <si>
    <t>jessica.moore99@hotmail.com</t>
  </si>
  <si>
    <t>+44400440447</t>
  </si>
  <si>
    <t>alexander.martin22@zoho.com</t>
  </si>
  <si>
    <t>+1041233857</t>
  </si>
  <si>
    <t>brian.king56@zoho.com</t>
  </si>
  <si>
    <t>+55101409396</t>
  </si>
  <si>
    <t>laura.roberts70@zoho.com</t>
  </si>
  <si>
    <t>+49313052475</t>
  </si>
  <si>
    <t>isabella.sanchez72@hotmail.com</t>
  </si>
  <si>
    <t>+1391670763</t>
  </si>
  <si>
    <t>robert.clark36@hotmail.com</t>
  </si>
  <si>
    <t>+33262862691</t>
  </si>
  <si>
    <t>thomas.mitchell67@icloud.com</t>
  </si>
  <si>
    <t>+1924013878</t>
  </si>
  <si>
    <t>oliver.nelson72@zoho.com</t>
  </si>
  <si>
    <t>+33607528816</t>
  </si>
  <si>
    <t>alejandro.hill25@proton.me</t>
  </si>
  <si>
    <t>+34488742384</t>
  </si>
  <si>
    <t>steven.mitchell16@outlook.com</t>
  </si>
  <si>
    <t>+1988877322</t>
  </si>
  <si>
    <t>patricia.williams46@proton.me</t>
  </si>
  <si>
    <t>+1399040298</t>
  </si>
  <si>
    <t>kimberly.rodriguez69@proton.me</t>
  </si>
  <si>
    <t>+33647082594</t>
  </si>
  <si>
    <t>amanda.wilson96@yahoo.com</t>
  </si>
  <si>
    <t>+380860153816</t>
  </si>
  <si>
    <t>dorothy.williams88@hotmail.com</t>
  </si>
  <si>
    <t>+44342923490</t>
  </si>
  <si>
    <t>ethan.green89@hotmail.com</t>
  </si>
  <si>
    <t>+44010192381</t>
  </si>
  <si>
    <t>liam.martinez77@icloud.com</t>
  </si>
  <si>
    <t>+61791094871</t>
  </si>
  <si>
    <t>ashley.nguyen43@zoho.com</t>
  </si>
  <si>
    <t>+33028309347</t>
  </si>
  <si>
    <t>isabella.moore25@yahoo.com</t>
  </si>
  <si>
    <t>+61342241739</t>
  </si>
  <si>
    <t>alejandro.ramirez32@zoho.com</t>
  </si>
  <si>
    <t>+33000741704</t>
  </si>
  <si>
    <t>anthony.garcia28@hotmail.com</t>
  </si>
  <si>
    <t>+34614264723</t>
  </si>
  <si>
    <t>anthony.smith45@yahoo.com</t>
  </si>
  <si>
    <t>+380466459390</t>
  </si>
  <si>
    <t>amanda.smith33@outlook.com</t>
  </si>
  <si>
    <t>+1015748229</t>
  </si>
  <si>
    <t>michael.moore83@yahoo.com</t>
  </si>
  <si>
    <t>+1818214140</t>
  </si>
  <si>
    <t>donna.martinez48@yahoo.com</t>
  </si>
  <si>
    <t>+61856565124</t>
  </si>
  <si>
    <t>steven.nelson14@gmail.com</t>
  </si>
  <si>
    <t>+34357852942</t>
  </si>
  <si>
    <t>patricia.carter84@zoho.com</t>
  </si>
  <si>
    <t>+44646126429</t>
  </si>
  <si>
    <t>liam.martin13@zoho.com</t>
  </si>
  <si>
    <t>+33833584295</t>
  </si>
  <si>
    <t>richard.mitchell55@outlook.com</t>
  </si>
  <si>
    <t>+33524394318</t>
  </si>
  <si>
    <t>ryan.brown57@gmail.com</t>
  </si>
  <si>
    <t>+1081230689</t>
  </si>
  <si>
    <t>michael.brown38@gmail.com</t>
  </si>
  <si>
    <t>+1712576008</t>
  </si>
  <si>
    <t>donald.garcia46@outlook.com</t>
  </si>
  <si>
    <t>+34624344198</t>
  </si>
  <si>
    <t>ryan.thomas22@gmail.com</t>
  </si>
  <si>
    <t>+49450277629</t>
  </si>
  <si>
    <t>lucas.roberts50@yahoo.com</t>
  </si>
  <si>
    <t>+61782818670</t>
  </si>
  <si>
    <t>richard.torres24@hotmail.com</t>
  </si>
  <si>
    <t>+49096707875</t>
  </si>
  <si>
    <t>sophia.hall72@yahoo.com</t>
  </si>
  <si>
    <t>+61933826991</t>
  </si>
  <si>
    <t>lisa.rodriguez62@icloud.com</t>
  </si>
  <si>
    <t>+33801054606</t>
  </si>
  <si>
    <t>michael.king47@gmail.com</t>
  </si>
  <si>
    <t>+44516546435</t>
  </si>
  <si>
    <t>lucas.davis47@gmail.com</t>
  </si>
  <si>
    <t>+61683099794</t>
  </si>
  <si>
    <t>deborah.anderson89@yahoo.com</t>
  </si>
  <si>
    <t>+49289372818</t>
  </si>
  <si>
    <t>donald.king21@zoho.com</t>
  </si>
  <si>
    <t>+380264474638</t>
  </si>
  <si>
    <t>jennifer.lewis26@hotmail.com</t>
  </si>
  <si>
    <t>+380389582882</t>
  </si>
  <si>
    <t>david.flores99@hotmail.com</t>
  </si>
  <si>
    <t>+34490818779</t>
  </si>
  <si>
    <t>donna.brown19@hotmail.com</t>
  </si>
  <si>
    <t>+1540021259</t>
  </si>
  <si>
    <t>sophia.baker84@outlook.com</t>
  </si>
  <si>
    <t>+61658571289</t>
  </si>
  <si>
    <t>ronald.carter84@gmail.com</t>
  </si>
  <si>
    <t>+81519238921</t>
  </si>
  <si>
    <t>sharon.walker29@gmail.com</t>
  </si>
  <si>
    <t>+61167939637</t>
  </si>
  <si>
    <t>liam.johnson84@icloud.com</t>
  </si>
  <si>
    <t>+1285480534</t>
  </si>
  <si>
    <t>rebecca.green78@zoho.com</t>
  </si>
  <si>
    <t>+44865155584</t>
  </si>
  <si>
    <t>margaret.perez73@proton.me</t>
  </si>
  <si>
    <t>+1980079934</t>
  </si>
  <si>
    <t>ethan.green33@hotmail.com</t>
  </si>
  <si>
    <t>+34114113451</t>
  </si>
  <si>
    <t>liam.ramirez97@zoho.com</t>
  </si>
  <si>
    <t>+1902735969</t>
  </si>
  <si>
    <t>jeffrey.jackson53@yahoo.com</t>
  </si>
  <si>
    <t>+44466857848</t>
  </si>
  <si>
    <t>susan.moore51@hotmail.com</t>
  </si>
  <si>
    <t>+49177131361</t>
  </si>
  <si>
    <t>susan.miller35@outlook.com</t>
  </si>
  <si>
    <t>+1120606086</t>
  </si>
  <si>
    <t>william.taylor42@hotmail.com</t>
  </si>
  <si>
    <t>+49772152209</t>
  </si>
  <si>
    <t>cynthia.flores35@zoho.com</t>
  </si>
  <si>
    <t>+1959472234</t>
  </si>
  <si>
    <t>isabella.lopez93@outlook.com</t>
  </si>
  <si>
    <t>+1682390781</t>
  </si>
  <si>
    <t>joshua.harris22@gmail.com</t>
  </si>
  <si>
    <t>+1496503921</t>
  </si>
  <si>
    <t>joseph.moore36@yahoo.com</t>
  </si>
  <si>
    <t>+81284069320</t>
  </si>
  <si>
    <t>jason.baker29@yahoo.com</t>
  </si>
  <si>
    <t>+33525876277</t>
  </si>
  <si>
    <t>patricia.sanchez45@outlook.com</t>
  </si>
  <si>
    <t>+55431861882</t>
  </si>
  <si>
    <t>deborah.anderson29@proton.me</t>
  </si>
  <si>
    <t>+61271546988</t>
  </si>
  <si>
    <t>donna.green90@yahoo.com</t>
  </si>
  <si>
    <t>+81186972453</t>
  </si>
  <si>
    <t>betty.rivera26@yahoo.com</t>
  </si>
  <si>
    <t>+49976702128</t>
  </si>
  <si>
    <t>ronald.martin12@yahoo.com</t>
  </si>
  <si>
    <t>+33771466498</t>
  </si>
  <si>
    <t>isabella.nelson78@proton.me</t>
  </si>
  <si>
    <t>+55715503090</t>
  </si>
  <si>
    <t>nancy.williams52@zoho.com</t>
  </si>
  <si>
    <t>+55068631052</t>
  </si>
  <si>
    <t>daniel.garcia56@hotmail.com</t>
  </si>
  <si>
    <t>+1537446198</t>
  </si>
  <si>
    <t>brian.smith85@gmail.com</t>
  </si>
  <si>
    <t>+34390302648</t>
  </si>
  <si>
    <t>camila.adams87@zoho.com</t>
  </si>
  <si>
    <t>+1992915178</t>
  </si>
  <si>
    <t>valentina.mitchell97@yahoo.com</t>
  </si>
  <si>
    <t>+55067259080</t>
  </si>
  <si>
    <t>sharon.ramirez24@zoho.com</t>
  </si>
  <si>
    <t>+44690311594</t>
  </si>
  <si>
    <t>ava.davis34@gmail.com</t>
  </si>
  <si>
    <t>+55129869590</t>
  </si>
  <si>
    <t>mark.white83@gmail.com</t>
  </si>
  <si>
    <t>+49929531737</t>
  </si>
  <si>
    <t>alexander.miller15@outlook.com</t>
  </si>
  <si>
    <t>+1438603762</t>
  </si>
  <si>
    <t>jennifer.campbell59@hotmail.com</t>
  </si>
  <si>
    <t>+380079304585</t>
  </si>
  <si>
    <t>ryan.perez59@outlook.com</t>
  </si>
  <si>
    <t>+81700896554</t>
  </si>
  <si>
    <t>sandra.ramirez35@hotmail.com</t>
  </si>
  <si>
    <t>+61662404341</t>
  </si>
  <si>
    <t>jessica.gonzalez89@yahoo.com</t>
  </si>
  <si>
    <t>+34773502307</t>
  </si>
  <si>
    <t>jeffrey.walker31@gmail.com</t>
  </si>
  <si>
    <t>+81740986761</t>
  </si>
  <si>
    <t>melissa.king82@icloud.com</t>
  </si>
  <si>
    <t>+33855987768</t>
  </si>
  <si>
    <t>david.ramirez67@outlook.com</t>
  </si>
  <si>
    <t>+44664538257</t>
  </si>
  <si>
    <t>lucas.lopez31@outlook.com</t>
  </si>
  <si>
    <t>+55302811034</t>
  </si>
  <si>
    <t>barbara.green45@hotmail.com</t>
  </si>
  <si>
    <t>+44158089368</t>
  </si>
  <si>
    <t>ashley.sanchez87@yahoo.com</t>
  </si>
  <si>
    <t>+49225221906</t>
  </si>
  <si>
    <t>sofia.rodriguez80@hotmail.com</t>
  </si>
  <si>
    <t>+34125680282</t>
  </si>
  <si>
    <t>ashley.ramirez34@outlook.com</t>
  </si>
  <si>
    <t>+33458319963</t>
  </si>
  <si>
    <t>nancy.walker79@yahoo.com</t>
  </si>
  <si>
    <t>+380095069175</t>
  </si>
  <si>
    <t>donna.scott11@yahoo.com</t>
  </si>
  <si>
    <t>+55566106731</t>
  </si>
  <si>
    <t>kenneth.martin34@yahoo.com</t>
  </si>
  <si>
    <t>+1921686096</t>
  </si>
  <si>
    <t>emily.anderson84@gmail.com</t>
  </si>
  <si>
    <t>+1716974318</t>
  </si>
  <si>
    <t>olivia.robinson84@hotmail.com</t>
  </si>
  <si>
    <t>+49736221901</t>
  </si>
  <si>
    <t>sarah.roberts29@zoho.com</t>
  </si>
  <si>
    <t>+55503325923</t>
  </si>
  <si>
    <t>steven.garcia24@yahoo.com</t>
  </si>
  <si>
    <t>+44881547952</t>
  </si>
  <si>
    <t>sofia.moore66@hotmail.com</t>
  </si>
  <si>
    <t>+44406495794</t>
  </si>
  <si>
    <t>john.lewis34@outlook.com</t>
  </si>
  <si>
    <t>+61052369632</t>
  </si>
  <si>
    <t>lisa.young34@gmail.com</t>
  </si>
  <si>
    <t>+34744972325</t>
  </si>
  <si>
    <t>barbara.hernandez99@hotmail.com</t>
  </si>
  <si>
    <t>+81479488300</t>
  </si>
  <si>
    <t>david.baker22@zoho.com</t>
  </si>
  <si>
    <t>+34492871687</t>
  </si>
  <si>
    <t>alejandro.brown80@hotmail.com</t>
  </si>
  <si>
    <t>+1560064221</t>
  </si>
  <si>
    <t>alexander.mitchell65@proton.me</t>
  </si>
  <si>
    <t>+34468289847</t>
  </si>
  <si>
    <t>linda.robinson66@proton.me</t>
  </si>
  <si>
    <t>+380944339050</t>
  </si>
  <si>
    <t>deborah.mitchell68@icloud.com</t>
  </si>
  <si>
    <t>+34293346634</t>
  </si>
  <si>
    <t>alejandro.baker94@yahoo.com</t>
  </si>
  <si>
    <t>+1978762942</t>
  </si>
  <si>
    <t>andrew.wilson76@icloud.com</t>
  </si>
  <si>
    <t>+55033284621</t>
  </si>
  <si>
    <t>kevin.white73@yahoo.com</t>
  </si>
  <si>
    <t>+49920947784</t>
  </si>
  <si>
    <t>karen.thomas34@zoho.com</t>
  </si>
  <si>
    <t>+55900417169</t>
  </si>
  <si>
    <t>ryan.smith13@proton.me</t>
  </si>
  <si>
    <t>+1168672331</t>
  </si>
  <si>
    <t>oliver.lee62@yahoo.com</t>
  </si>
  <si>
    <t>+380685258319</t>
  </si>
  <si>
    <t>mark.martinez40@gmail.com</t>
  </si>
  <si>
    <t>+49063274744</t>
  </si>
  <si>
    <t>donald.roberts65@yahoo.com</t>
  </si>
  <si>
    <t>+81073346260</t>
  </si>
  <si>
    <t>noah.lee83@gmail.com</t>
  </si>
  <si>
    <t>+55441548653</t>
  </si>
  <si>
    <t>deborah.thomas76@yahoo.com</t>
  </si>
  <si>
    <t>+81650581741</t>
  </si>
  <si>
    <t>patricia.harris84@icloud.com</t>
  </si>
  <si>
    <t>+44550253376</t>
  </si>
  <si>
    <t>daniel.campbell34@yahoo.com</t>
  </si>
  <si>
    <t>+1057148272</t>
  </si>
  <si>
    <t>oliver.gonzalez39@gmail.com</t>
  </si>
  <si>
    <t>+1357645863</t>
  </si>
  <si>
    <t>paul.walker67@icloud.com</t>
  </si>
  <si>
    <t>+34007384679</t>
  </si>
  <si>
    <t>camila.rodriguez25@yahoo.com</t>
  </si>
  <si>
    <t>+81997549496</t>
  </si>
  <si>
    <t>christopher.flores49@icloud.com</t>
  </si>
  <si>
    <t>+33783626632</t>
  </si>
  <si>
    <t>santiago.miller16@icloud.com</t>
  </si>
  <si>
    <t>+33846986739</t>
  </si>
  <si>
    <t>camila.lewis75@yahoo.com</t>
  </si>
  <si>
    <t>+61537956866</t>
  </si>
  <si>
    <t>mark.thompson55@proton.me</t>
  </si>
  <si>
    <t>+380487094566</t>
  </si>
  <si>
    <t>john.adams94@hotmail.com</t>
  </si>
  <si>
    <t>+1611713004</t>
  </si>
  <si>
    <t>lisa.brown13@icloud.com</t>
  </si>
  <si>
    <t>+380456357844</t>
  </si>
  <si>
    <t>alejandro.adams57@zoho.com</t>
  </si>
  <si>
    <t>+33043526754</t>
  </si>
  <si>
    <t>isabella.lee91@yahoo.com</t>
  </si>
  <si>
    <t>+380222788052</t>
  </si>
  <si>
    <t>isabella.green52@hotmail.com</t>
  </si>
  <si>
    <t>+34932993884</t>
  </si>
  <si>
    <t>cynthia.jones61@proton.me</t>
  </si>
  <si>
    <t>+380524132280</t>
  </si>
  <si>
    <t>carol.lopez40@hotmail.com</t>
  </si>
  <si>
    <t>+55322946965</t>
  </si>
  <si>
    <t>daniel.martin34@gmail.com</t>
  </si>
  <si>
    <t>+380308452851</t>
  </si>
  <si>
    <t>mark.wilson88@gmail.com</t>
  </si>
  <si>
    <t>+81541932573</t>
  </si>
  <si>
    <t>ethan.rodriguez15@hotmail.com</t>
  </si>
  <si>
    <t>+33016345215</t>
  </si>
  <si>
    <t>margaret.gonzalez70@zoho.com</t>
  </si>
  <si>
    <t>+1427860868</t>
  </si>
  <si>
    <t>emma.jones98@zoho.com</t>
  </si>
  <si>
    <t>+61110047255</t>
  </si>
  <si>
    <t>isabella.ramirez43@proton.me</t>
  </si>
  <si>
    <t>+33203242714</t>
  </si>
  <si>
    <t>mateo.miller53@gmail.com</t>
  </si>
  <si>
    <t>+55414630582</t>
  </si>
  <si>
    <t>timothy.allen64@icloud.com</t>
  </si>
  <si>
    <t>+34854438096</t>
  </si>
  <si>
    <t>emily.jackson81@yahoo.com</t>
  </si>
  <si>
    <t>+55578960186</t>
  </si>
  <si>
    <t>ashley.walker92@outlook.com</t>
  </si>
  <si>
    <t>+49011267464</t>
  </si>
  <si>
    <t>andrew.robinson96@icloud.com</t>
  </si>
  <si>
    <t>+55079924693</t>
  </si>
  <si>
    <t>ronald.rodriguez85@yahoo.com</t>
  </si>
  <si>
    <t>+49224671406</t>
  </si>
  <si>
    <t>george.rivera76@proton.me</t>
  </si>
  <si>
    <t>+33712112987</t>
  </si>
  <si>
    <t>emily.green77@proton.me</t>
  </si>
  <si>
    <t>+49724983164</t>
  </si>
  <si>
    <t>elizabeth.garcia59@icloud.com</t>
  </si>
  <si>
    <t>+1220963801</t>
  </si>
  <si>
    <t>kenneth.wright23@zoho.com</t>
  </si>
  <si>
    <t>+1833143363</t>
  </si>
  <si>
    <t>liam.green52@icloud.com</t>
  </si>
  <si>
    <t>+33784434454</t>
  </si>
  <si>
    <t>william.wright55@yahoo.com</t>
  </si>
  <si>
    <t>+1218312368</t>
  </si>
  <si>
    <t>patricia.flores67@hotmail.com</t>
  </si>
  <si>
    <t>+81382387907</t>
  </si>
  <si>
    <t>donald.baker47@hotmail.com</t>
  </si>
  <si>
    <t>+1891850521</t>
  </si>
  <si>
    <t>william.white73@hotmail.com</t>
  </si>
  <si>
    <t>+1521552769</t>
  </si>
  <si>
    <t>mateo.jones16@outlook.com</t>
  </si>
  <si>
    <t>+1726086853</t>
  </si>
  <si>
    <t>stephanie.martin30@gmail.com</t>
  </si>
  <si>
    <t>+380225128429</t>
  </si>
  <si>
    <t>richard.miller22@zoho.com</t>
  </si>
  <si>
    <t>+61348379241</t>
  </si>
  <si>
    <t>isabella.allen63@yahoo.com</t>
  </si>
  <si>
    <t>+55153956272</t>
  </si>
  <si>
    <t>barbara.martin93@gmail.com</t>
  </si>
  <si>
    <t>+34406861734</t>
  </si>
  <si>
    <t>richard.torres70@zoho.com</t>
  </si>
  <si>
    <t>+34939352347</t>
  </si>
  <si>
    <t>liam.lee80@yahoo.com</t>
  </si>
  <si>
    <t>+49042584932</t>
  </si>
  <si>
    <t>paul.thompson97@gmail.com</t>
  </si>
  <si>
    <t>+61130748851</t>
  </si>
  <si>
    <t>karen.perez29@zoho.com</t>
  </si>
  <si>
    <t>+33541216597</t>
  </si>
  <si>
    <t>jeffrey.walker67@outlook.com</t>
  </si>
  <si>
    <t>+55410994217</t>
  </si>
  <si>
    <t>betty.miller61@hotmail.com</t>
  </si>
  <si>
    <t>+33622810848</t>
  </si>
  <si>
    <t>david.wilson29@outlook.com</t>
  </si>
  <si>
    <t>+81211701061</t>
  </si>
  <si>
    <t>stephanie.taylor23@icloud.com</t>
  </si>
  <si>
    <t>+34519216897</t>
  </si>
  <si>
    <t>mia.hill70@hotmail.com</t>
  </si>
  <si>
    <t>+44005622296</t>
  </si>
  <si>
    <t>lucas.martinez89@hotmail.com</t>
  </si>
  <si>
    <t>+1340955980</t>
  </si>
  <si>
    <t>michelle.young12@hotmail.com</t>
  </si>
  <si>
    <t>+44297458574</t>
  </si>
  <si>
    <t>emily.nguyen78@hotmail.com</t>
  </si>
  <si>
    <t>+34055162871</t>
  </si>
  <si>
    <t>alexander.thomas29@icloud.com</t>
  </si>
  <si>
    <t>+49069740121</t>
  </si>
  <si>
    <t>oliver.green55@gmail.com</t>
  </si>
  <si>
    <t>+380823148932</t>
  </si>
  <si>
    <t>ashley.ramirez76@yahoo.com</t>
  </si>
  <si>
    <t>+49459073029</t>
  </si>
  <si>
    <t>daniel.brown84@outlook.com</t>
  </si>
  <si>
    <t>+55973542787</t>
  </si>
  <si>
    <t>noah.scott79@gmail.com</t>
  </si>
  <si>
    <t>+1210841494</t>
  </si>
  <si>
    <t>matthew.walker95@zoho.com</t>
  </si>
  <si>
    <t>+61277785087</t>
  </si>
  <si>
    <t>ronald.young99@outlook.com</t>
  </si>
  <si>
    <t>+1637681365</t>
  </si>
  <si>
    <t>carol.hernandez76@outlook.com</t>
  </si>
  <si>
    <t>+380213567127</t>
  </si>
  <si>
    <t>patricia.sanchez50@icloud.com</t>
  </si>
  <si>
    <t>+49903976344</t>
  </si>
  <si>
    <t>betty.davis63@outlook.com</t>
  </si>
  <si>
    <t>+380956271726</t>
  </si>
  <si>
    <t>timothy.hall97@zoho.com</t>
  </si>
  <si>
    <t>+81490185318</t>
  </si>
  <si>
    <t>isabella.sanchez85@icloud.com</t>
  </si>
  <si>
    <t>+33336128340</t>
  </si>
  <si>
    <t>isabella.mitchell22@zoho.com</t>
  </si>
  <si>
    <t>+49745624651</t>
  </si>
  <si>
    <t>robert.williams76@hotmail.com</t>
  </si>
  <si>
    <t>+34870114203</t>
  </si>
  <si>
    <t>margaret.moore49@gmail.com</t>
  </si>
  <si>
    <t>+55329267926</t>
  </si>
  <si>
    <t>deborah.scott66@yahoo.com</t>
  </si>
  <si>
    <t>+1774266846</t>
  </si>
  <si>
    <t>mia.moore73@yahoo.com</t>
  </si>
  <si>
    <t>+380880068791</t>
  </si>
  <si>
    <t>liam.king18@hotmail.com</t>
  </si>
  <si>
    <t>+49615033744</t>
  </si>
  <si>
    <t>sharon.moore42@gmail.com</t>
  </si>
  <si>
    <t>+34294631705</t>
  </si>
  <si>
    <t>dorothy.green86@hotmail.com</t>
  </si>
  <si>
    <t>+1609207899</t>
  </si>
  <si>
    <t>sofia.nguyen51@hotmail.com</t>
  </si>
  <si>
    <t>+34415568424</t>
  </si>
  <si>
    <t>christopher.jackson96@zoho.com</t>
  </si>
  <si>
    <t>+33226437154</t>
  </si>
  <si>
    <t>david.sanchez36@gmail.com</t>
  </si>
  <si>
    <t>+34797805096</t>
  </si>
  <si>
    <t>mark.scott45@icloud.com</t>
  </si>
  <si>
    <t>+55194816890</t>
  </si>
  <si>
    <t>brian.mitchell62@zoho.com</t>
  </si>
  <si>
    <t>+61147088510</t>
  </si>
  <si>
    <t>ronald.young34@proton.me</t>
  </si>
  <si>
    <t>+34655103169</t>
  </si>
  <si>
    <t>lucas.white16@zoho.com</t>
  </si>
  <si>
    <t>+44264362103</t>
  </si>
  <si>
    <t>olivia.lee14@yahoo.com</t>
  </si>
  <si>
    <t>+33494600503</t>
  </si>
  <si>
    <t>lucas.hill24@hotmail.com</t>
  </si>
  <si>
    <t>+55661423082</t>
  </si>
  <si>
    <t>matthew.wilson94@gmail.com</t>
  </si>
  <si>
    <t>+49620621402</t>
  </si>
  <si>
    <t>michelle.smith28@proton.me</t>
  </si>
  <si>
    <t>+380058798043</t>
  </si>
  <si>
    <t>isabella.wilson73@proton.me</t>
  </si>
  <si>
    <t>+55066605120</t>
  </si>
  <si>
    <t>matthew.adams53@gmail.com</t>
  </si>
  <si>
    <t>+34702758737</t>
  </si>
  <si>
    <t>rebecca.walker59@icloud.com</t>
  </si>
  <si>
    <t>+33217423210</t>
  </si>
  <si>
    <t>ronald.nelson32@icloud.com</t>
  </si>
  <si>
    <t>+33544896035</t>
  </si>
  <si>
    <t>anthony.white20@outlook.com</t>
  </si>
  <si>
    <t>+81002845351</t>
  </si>
  <si>
    <t>dorothy.allen54@zoho.com</t>
  </si>
  <si>
    <t>+34370715908</t>
  </si>
  <si>
    <t>liam.baker91@zoho.com</t>
  </si>
  <si>
    <t>+380845559515</t>
  </si>
  <si>
    <t>amanda.campbell95@yahoo.com</t>
  </si>
  <si>
    <t>+1622719040</t>
  </si>
  <si>
    <t>steven.flores63@yahoo.com</t>
  </si>
  <si>
    <t>+33524988093</t>
  </si>
  <si>
    <t>olivia.gonzalez24@yahoo.com</t>
  </si>
  <si>
    <t>+34852348610</t>
  </si>
  <si>
    <t>paul.scott73@outlook.com</t>
  </si>
  <si>
    <t>+380426072891</t>
  </si>
  <si>
    <t>thomas.adams45@icloud.com</t>
  </si>
  <si>
    <t>+1648581829</t>
  </si>
  <si>
    <t>brian.rodriguez22@outlook.com</t>
  </si>
  <si>
    <t>+380164874167</t>
  </si>
  <si>
    <t>elizabeth.flores17@yahoo.com</t>
  </si>
  <si>
    <t>+1584886592</t>
  </si>
  <si>
    <t>elizabeth.king78@zoho.com</t>
  </si>
  <si>
    <t>+55817499688</t>
  </si>
  <si>
    <t>christopher.perez77@gmail.com</t>
  </si>
  <si>
    <t>+49493727724</t>
  </si>
  <si>
    <t>paul.mitchell31@outlook.com</t>
  </si>
  <si>
    <t>+61447334970</t>
  </si>
  <si>
    <t>william.martin72@outlook.com</t>
  </si>
  <si>
    <t>+61426002009</t>
  </si>
  <si>
    <t>matthew.baker20@proton.me</t>
  </si>
  <si>
    <t>+34938505218</t>
  </si>
  <si>
    <t>daniel.wright19@hotmail.com</t>
  </si>
  <si>
    <t>+55832851115</t>
  </si>
  <si>
    <t>david.white47@outlook.com</t>
  </si>
  <si>
    <t>+33913686096</t>
  </si>
  <si>
    <t>karen.roberts67@gmail.com</t>
  </si>
  <si>
    <t>+44166060251</t>
  </si>
  <si>
    <t>santiago.adams75@gmail.com</t>
  </si>
  <si>
    <t>+33329358634</t>
  </si>
  <si>
    <t>mia.lopez99@yahoo.com</t>
  </si>
  <si>
    <t>+1296424761</t>
  </si>
  <si>
    <t>joseph.taylor82@yahoo.com</t>
  </si>
  <si>
    <t>+81205377514</t>
  </si>
  <si>
    <t>liam.perez55@gmail.com</t>
  </si>
  <si>
    <t>+1919211768</t>
  </si>
  <si>
    <t>paul.perez46@zoho.com</t>
  </si>
  <si>
    <t>+1458811723</t>
  </si>
  <si>
    <t>nancy.torres69@zoho.com</t>
  </si>
  <si>
    <t>+34317177897</t>
  </si>
  <si>
    <t>mary.adams28@zoho.com</t>
  </si>
  <si>
    <t>+81382067738</t>
  </si>
  <si>
    <t>kenneth.robinson61@hotmail.com</t>
  </si>
  <si>
    <t>+55149157151</t>
  </si>
  <si>
    <t>oliver.carter10@zoho.com</t>
  </si>
  <si>
    <t>+1708180984</t>
  </si>
  <si>
    <t>michelle.rodriguez92@yahoo.com</t>
  </si>
  <si>
    <t>+33775007656</t>
  </si>
  <si>
    <t>john.martin22@yahoo.com</t>
  </si>
  <si>
    <t>+49916365198</t>
  </si>
  <si>
    <t>sofia.martinez13@gmail.com</t>
  </si>
  <si>
    <t>+55290487564</t>
  </si>
  <si>
    <t>robert.williams70@icloud.com</t>
  </si>
  <si>
    <t>+44746182745</t>
  </si>
  <si>
    <t>donna.lewis82@proton.me</t>
  </si>
  <si>
    <t>+55833655256</t>
  </si>
  <si>
    <t>jessica.torres22@outlook.com</t>
  </si>
  <si>
    <t>+33014817146</t>
  </si>
  <si>
    <t>amanda.gonzalez64@hotmail.com</t>
  </si>
  <si>
    <t>+55840439441</t>
  </si>
  <si>
    <t>isabella.perez25@outlook.com</t>
  </si>
  <si>
    <t>+55526477630</t>
  </si>
  <si>
    <t>karen.carter60@gmail.com</t>
  </si>
  <si>
    <t>+49478989777</t>
  </si>
  <si>
    <t>karen.davis64@gmail.com</t>
  </si>
  <si>
    <t>+34112405920</t>
  </si>
  <si>
    <t>patricia.jackson43@yahoo.com</t>
  </si>
  <si>
    <t>+61691866774</t>
  </si>
  <si>
    <t>nancy.baker49@yahoo.com</t>
  </si>
  <si>
    <t>+34453228992</t>
  </si>
  <si>
    <t>jessica.adams23@icloud.com</t>
  </si>
  <si>
    <t>+1494326917</t>
  </si>
  <si>
    <t>ronald.lee58@hotmail.com</t>
  </si>
  <si>
    <t>+55774208854</t>
  </si>
  <si>
    <t>patricia.walker16@hotmail.com</t>
  </si>
  <si>
    <t>+1590469489</t>
  </si>
  <si>
    <t>+81099909834</t>
  </si>
  <si>
    <t>thomas.williams11@outlook.com</t>
  </si>
  <si>
    <t>+49801763506</t>
  </si>
  <si>
    <t>noah.roberts91@icloud.com</t>
  </si>
  <si>
    <t>+61109823532</t>
  </si>
  <si>
    <t>michael.gonzalez12@icloud.com</t>
  </si>
  <si>
    <t>+1541143779</t>
  </si>
  <si>
    <t>andrew.sanchez91@proton.me</t>
  </si>
  <si>
    <t>+61218400674</t>
  </si>
  <si>
    <t>jennifer.jones82@gmail.com</t>
  </si>
  <si>
    <t>+380983934218</t>
  </si>
  <si>
    <t>paul.williams76@zoho.com</t>
  </si>
  <si>
    <t>+44427961890</t>
  </si>
  <si>
    <t>ryan.wilson49@gmail.com</t>
  </si>
  <si>
    <t>+44531370121</t>
  </si>
  <si>
    <t>michael.jones50@proton.me</t>
  </si>
  <si>
    <t>+44876199659</t>
  </si>
  <si>
    <t>kimberly.davis42@yahoo.com</t>
  </si>
  <si>
    <t>+55804918321</t>
  </si>
  <si>
    <t>sarah.flores48@proton.me</t>
  </si>
  <si>
    <t>+1370777093</t>
  </si>
  <si>
    <t>melissa.thompson18@outlook.com</t>
  </si>
  <si>
    <t>+33720579566</t>
  </si>
  <si>
    <t>ava.jones52@gmail.com</t>
  </si>
  <si>
    <t>+61157593145</t>
  </si>
  <si>
    <t>sarah.thompson20@yahoo.com</t>
  </si>
  <si>
    <t>+49868518367</t>
  </si>
  <si>
    <t>joshua.white49@icloud.com</t>
  </si>
  <si>
    <t>+81840685833</t>
  </si>
  <si>
    <t>jessica.smith65@hotmail.com</t>
  </si>
  <si>
    <t>+33593643532</t>
  </si>
  <si>
    <t>carol.nguyen56@icloud.com</t>
  </si>
  <si>
    <t>+55709410384</t>
  </si>
  <si>
    <t>sophia.gonzalez74@zoho.com</t>
  </si>
  <si>
    <t>+380673959276</t>
  </si>
  <si>
    <t>donna.nelson19@proton.me</t>
  </si>
  <si>
    <t>+1237307682</t>
  </si>
  <si>
    <t>richard.nguyen81@icloud.com</t>
  </si>
  <si>
    <t>+81058609706</t>
  </si>
  <si>
    <t>donald.garcia14@gmail.com</t>
  </si>
  <si>
    <t>+61018330788</t>
  </si>
  <si>
    <t>isabella.taylor82@proton.me</t>
  </si>
  <si>
    <t>+33419325282</t>
  </si>
  <si>
    <t>isabella.hill34@yahoo.com</t>
  </si>
  <si>
    <t>+34482267125</t>
  </si>
  <si>
    <t>brian.garcia36@icloud.com</t>
  </si>
  <si>
    <t>+55628572625</t>
  </si>
  <si>
    <t>liam.anderson30@zoho.com</t>
  </si>
  <si>
    <t>+49827769574</t>
  </si>
  <si>
    <t>patricia.davis19@yahoo.com</t>
  </si>
  <si>
    <t>+55604530718</t>
  </si>
  <si>
    <t>joshua.king89@icloud.com</t>
  </si>
  <si>
    <t>+49181662964</t>
  </si>
  <si>
    <t>rebecca.nelson96@outlook.com</t>
  </si>
  <si>
    <t>+81850036446</t>
  </si>
  <si>
    <t>santiago.wright41@icloud.com</t>
  </si>
  <si>
    <t>+380600556360</t>
  </si>
  <si>
    <t>dorothy.johnson93@yahoo.com</t>
  </si>
  <si>
    <t>+55513999968</t>
  </si>
  <si>
    <t>donna.johnson33@hotmail.com</t>
  </si>
  <si>
    <t>+1380920003</t>
  </si>
  <si>
    <t>camila.green14@yahoo.com</t>
  </si>
  <si>
    <t>+49209183208</t>
  </si>
  <si>
    <t>jeffrey.moore21@icloud.com</t>
  </si>
  <si>
    <t>+44326213278</t>
  </si>
  <si>
    <t>isabella.sanchez16@outlook.com</t>
  </si>
  <si>
    <t>+81411195073</t>
  </si>
  <si>
    <t>christopher.miller82@proton.me</t>
  </si>
  <si>
    <t>+61866700742</t>
  </si>
  <si>
    <t>sharon.lewis94@gmail.com</t>
  </si>
  <si>
    <t>+81144668979</t>
  </si>
  <si>
    <t>sofia.clark96@icloud.com</t>
  </si>
  <si>
    <t>+81922905162</t>
  </si>
  <si>
    <t>betty.sanchez47@icloud.com</t>
  </si>
  <si>
    <t>+380004307892</t>
  </si>
  <si>
    <t>jessica.garcia78@outlook.com</t>
  </si>
  <si>
    <t>+380332183086</t>
  </si>
  <si>
    <t>melissa.hernandez22@hotmail.com</t>
  </si>
  <si>
    <t>+380792282646</t>
  </si>
  <si>
    <t>ashley.brown64@yahoo.com</t>
  </si>
  <si>
    <t>+1036369342</t>
  </si>
  <si>
    <t>thomas.wright70@zoho.com</t>
  </si>
  <si>
    <t>+33194052066</t>
  </si>
  <si>
    <t>margaret.roberts47@proton.me</t>
  </si>
  <si>
    <t>+55588833231</t>
  </si>
  <si>
    <t>lisa.torres61@zoho.com</t>
  </si>
  <si>
    <t>+44651984690</t>
  </si>
  <si>
    <t>edward.jackson51@yahoo.com</t>
  </si>
  <si>
    <t>+55968983144</t>
  </si>
  <si>
    <t>olivia.roberts27@outlook.com</t>
  </si>
  <si>
    <t>+1912960743</t>
  </si>
  <si>
    <t>patricia.walker88@zoho.com</t>
  </si>
  <si>
    <t>+61772900520</t>
  </si>
  <si>
    <t>andrew.rivera94@gmail.com</t>
  </si>
  <si>
    <t>+61650654158</t>
  </si>
  <si>
    <t>elizabeth.moore94@zoho.com</t>
  </si>
  <si>
    <t>+33226345546</t>
  </si>
  <si>
    <t>george.adams61@gmail.com</t>
  </si>
  <si>
    <t>+55182275881</t>
  </si>
  <si>
    <t>margaret.ramirez28@hotmail.com</t>
  </si>
  <si>
    <t>+380917143756</t>
  </si>
  <si>
    <t>isabella.rivera56@icloud.com</t>
  </si>
  <si>
    <t>+380374883603</t>
  </si>
  <si>
    <t>ashley.williams31@gmail.com</t>
  </si>
  <si>
    <t>+380677063612</t>
  </si>
  <si>
    <t>brian.moore60@outlook.com</t>
  </si>
  <si>
    <t>+1696257501</t>
  </si>
  <si>
    <t>camila.davis40@zoho.com</t>
  </si>
  <si>
    <t>+55682494803</t>
  </si>
  <si>
    <t>cynthia.white60@hotmail.com</t>
  </si>
  <si>
    <t>+380752239568</t>
  </si>
  <si>
    <t>olivia.nelson89@icloud.com</t>
  </si>
  <si>
    <t>+44577970028</t>
  </si>
  <si>
    <t>amanda.green49@outlook.com</t>
  </si>
  <si>
    <t>+61205252532</t>
  </si>
  <si>
    <t>ethan.anderson91@zoho.com</t>
  </si>
  <si>
    <t>+61737325892</t>
  </si>
  <si>
    <t>kenneth.smith22@gmail.com</t>
  </si>
  <si>
    <t>+1928460557</t>
  </si>
  <si>
    <t>lisa.martin30@gmail.com</t>
  </si>
  <si>
    <t>+1830626496</t>
  </si>
  <si>
    <t>karen.hernandez37@yahoo.com</t>
  </si>
  <si>
    <t>+44878485320</t>
  </si>
  <si>
    <t>robert.martin51@proton.me</t>
  </si>
  <si>
    <t>+34483079569</t>
  </si>
  <si>
    <t>ethan.martin88@yahoo.com</t>
  </si>
  <si>
    <t>+49996079564</t>
  </si>
  <si>
    <t>christopher.williams26@zoho.com</t>
  </si>
  <si>
    <t>+55168448086</t>
  </si>
  <si>
    <t>edward.flores83@icloud.com</t>
  </si>
  <si>
    <t>+34910007426</t>
  </si>
  <si>
    <t>jeffrey.hall88@outlook.com</t>
  </si>
  <si>
    <t>+55837171814</t>
  </si>
  <si>
    <t>christopher.brown99@gmail.com</t>
  </si>
  <si>
    <t>+34214541612</t>
  </si>
  <si>
    <t>donna.nelson38@zoho.com</t>
  </si>
  <si>
    <t>+34440943633</t>
  </si>
  <si>
    <t>anthony.taylor18@icloud.com</t>
  </si>
  <si>
    <t>+49856752686</t>
  </si>
  <si>
    <t>+81004463139</t>
  </si>
  <si>
    <t>kimberly.king99@yahoo.com</t>
  </si>
  <si>
    <t>+81002541717</t>
  </si>
  <si>
    <t>andrew.clark63@gmail.com</t>
  </si>
  <si>
    <t>+34024422816</t>
  </si>
  <si>
    <t>rebecca.flores39@proton.me</t>
  </si>
  <si>
    <t>+81992751902</t>
  </si>
  <si>
    <t>alexander.roberts11@zoho.com</t>
  </si>
  <si>
    <t>+61137649909</t>
  </si>
  <si>
    <t>michael.perez82@proton.me</t>
  </si>
  <si>
    <t>+49102580515</t>
  </si>
  <si>
    <t>betty.gonzalez13@yahoo.com</t>
  </si>
  <si>
    <t>+1847632020</t>
  </si>
  <si>
    <t>melissa.young41@icloud.com</t>
  </si>
  <si>
    <t>+34638167103</t>
  </si>
  <si>
    <t>isabella.king60@gmail.com</t>
  </si>
  <si>
    <t>+61897174540</t>
  </si>
  <si>
    <t>michelle.ramirez68@zoho.com</t>
  </si>
  <si>
    <t>+55748457296</t>
  </si>
  <si>
    <t>michael.ramirez12@proton.me</t>
  </si>
  <si>
    <t>+61236732174</t>
  </si>
  <si>
    <t>anthony.king30@outlook.com</t>
  </si>
  <si>
    <t>+1326060454</t>
  </si>
  <si>
    <t>patricia.torres83@proton.me</t>
  </si>
  <si>
    <t>+49292425876</t>
  </si>
  <si>
    <t>michael.davis71@outlook.com</t>
  </si>
  <si>
    <t>+81681829787</t>
  </si>
  <si>
    <t>santiago.white43@gmail.com</t>
  </si>
  <si>
    <t>+1078681493</t>
  </si>
  <si>
    <t>jeffrey.hernandez37@hotmail.com</t>
  </si>
  <si>
    <t>+34113780964</t>
  </si>
  <si>
    <t>ashley.clark47@zoho.com</t>
  </si>
  <si>
    <t>+1256052182</t>
  </si>
  <si>
    <t>margaret.campbell28@zoho.com</t>
  </si>
  <si>
    <t>+44705555287</t>
  </si>
  <si>
    <t>sophia.davis62@zoho.com</t>
  </si>
  <si>
    <t>+380260158249</t>
  </si>
  <si>
    <t>nancy.wilson11@proton.me</t>
  </si>
  <si>
    <t>+49282297300</t>
  </si>
  <si>
    <t>david.lewis79@zoho.com</t>
  </si>
  <si>
    <t>+380100108199</t>
  </si>
  <si>
    <t>isabella.walker67@outlook.com</t>
  </si>
  <si>
    <t>+55271853613</t>
  </si>
  <si>
    <t>olivia.thomas96@gmail.com</t>
  </si>
  <si>
    <t>+1014074593</t>
  </si>
  <si>
    <t>william.adams29@icloud.com</t>
  </si>
  <si>
    <t>+33039906864</t>
  </si>
  <si>
    <t>kimberly.martin42@gmail.com</t>
  </si>
  <si>
    <t>+1846130807</t>
  </si>
  <si>
    <t>cynthia.williams65@outlook.com</t>
  </si>
  <si>
    <t>+1173254765</t>
  </si>
  <si>
    <t>donna.martinez23@icloud.com</t>
  </si>
  <si>
    <t>+34011999673</t>
  </si>
  <si>
    <t>sofia.robinson37@proton.me</t>
  </si>
  <si>
    <t>+34675193886</t>
  </si>
  <si>
    <t>lucas.carter15@hotmail.com</t>
  </si>
  <si>
    <t>+61937025112</t>
  </si>
  <si>
    <t>donald.rodriguez96@zoho.com</t>
  </si>
  <si>
    <t>+55957085572</t>
  </si>
  <si>
    <t>emily.young48@yahoo.com</t>
  </si>
  <si>
    <t>+81423713160</t>
  </si>
  <si>
    <t>liam.hill61@yahoo.com</t>
  </si>
  <si>
    <t>+55062903022</t>
  </si>
  <si>
    <t>andrew.gonzalez14@hotmail.com</t>
  </si>
  <si>
    <t>+49576930217</t>
  </si>
  <si>
    <t>noah.lee19@outlook.com</t>
  </si>
  <si>
    <t>+55302366322</t>
  </si>
  <si>
    <t>sarah.gonzalez70@outlook.com</t>
  </si>
  <si>
    <t>+81828029550</t>
  </si>
  <si>
    <t>richard.gonzalez85@yahoo.com</t>
  </si>
  <si>
    <t>+34550699771</t>
  </si>
  <si>
    <t>dorothy.hernandez80@hotmail.com</t>
  </si>
  <si>
    <t>+61379969690</t>
  </si>
  <si>
    <t>sandra.clark35@zoho.com</t>
  </si>
  <si>
    <t>+61662521362</t>
  </si>
  <si>
    <t>donna.williams96@icloud.com</t>
  </si>
  <si>
    <t>+1448336243</t>
  </si>
  <si>
    <t>karen.lee78@outlook.com</t>
  </si>
  <si>
    <t>+49930168074</t>
  </si>
  <si>
    <t>david.perez16@yahoo.com</t>
  </si>
  <si>
    <t>+33482484187</t>
  </si>
  <si>
    <t>william.scott81@icloud.com</t>
  </si>
  <si>
    <t>+34521290953</t>
  </si>
  <si>
    <t>mateo.thompson78@proton.me</t>
  </si>
  <si>
    <t>+1293131494</t>
  </si>
  <si>
    <t>alexander.allen20@outlook.com</t>
  </si>
  <si>
    <t>+49062509939</t>
  </si>
  <si>
    <t>charles.hernandez76@outlook.com</t>
  </si>
  <si>
    <t>+49999925352</t>
  </si>
  <si>
    <t>ashley.torres58@icloud.com</t>
  </si>
  <si>
    <t>+33746546728</t>
  </si>
  <si>
    <t>lisa.ramirez17@yahoo.com</t>
  </si>
  <si>
    <t>+33632161574</t>
  </si>
  <si>
    <t>isabella.rivera77@proton.me</t>
  </si>
  <si>
    <t>+61511829535</t>
  </si>
  <si>
    <t>dorothy.scott47@icloud.com</t>
  </si>
  <si>
    <t>+55518750065</t>
  </si>
  <si>
    <t>lisa.jones20@gmail.com</t>
  </si>
  <si>
    <t>+34246982717</t>
  </si>
  <si>
    <t>jeffrey.davis70@outlook.com</t>
  </si>
  <si>
    <t>+380705877826</t>
  </si>
  <si>
    <t>joseph.wilson41@proton.me</t>
  </si>
  <si>
    <t>+61713272248</t>
  </si>
  <si>
    <t>margaret.moore56@outlook.com</t>
  </si>
  <si>
    <t>+34571786863</t>
  </si>
  <si>
    <t>michelle.thompson10@hotmail.com</t>
  </si>
  <si>
    <t>+380348015434</t>
  </si>
  <si>
    <t>thomas.white46@proton.me</t>
  </si>
  <si>
    <t>+49795225583</t>
  </si>
  <si>
    <t>isabella.martinez77@gmail.com</t>
  </si>
  <si>
    <t>+1319023262</t>
  </si>
  <si>
    <t>susan.thomas43@gmail.com</t>
  </si>
  <si>
    <t>+49360734831</t>
  </si>
  <si>
    <t>emma.hall40@outlook.com</t>
  </si>
  <si>
    <t>+33426041805</t>
  </si>
  <si>
    <t>camila.robinson62@gmail.com</t>
  </si>
  <si>
    <t>+1223502537</t>
  </si>
  <si>
    <t>emily.smith83@proton.me</t>
  </si>
  <si>
    <t>+33554374586</t>
  </si>
  <si>
    <t>michael.martinez77@hotmail.com</t>
  </si>
  <si>
    <t>+49947339919</t>
  </si>
  <si>
    <t>jessica.hall27@yahoo.com</t>
  </si>
  <si>
    <t>+61563759959</t>
  </si>
  <si>
    <t>dorothy.davis13@outlook.com</t>
  </si>
  <si>
    <t>+34559335912</t>
  </si>
  <si>
    <t>nancy.scott24@yahoo.com</t>
  </si>
  <si>
    <t>+1342649504</t>
  </si>
  <si>
    <t>deborah.wilson74@proton.me</t>
  </si>
  <si>
    <t>+34709166897</t>
  </si>
  <si>
    <t>daniel.clark98@proton.me</t>
  </si>
  <si>
    <t>+33606997842</t>
  </si>
  <si>
    <t>george.anderson56@yahoo.com</t>
  </si>
  <si>
    <t>+44171715966</t>
  </si>
  <si>
    <t>kimberly.taylor57@hotmail.com</t>
  </si>
  <si>
    <t>+380440246049</t>
  </si>
  <si>
    <t>robert.roberts83@yahoo.com</t>
  </si>
  <si>
    <t>+33884778473</t>
  </si>
  <si>
    <t>melissa.hernandez90@zoho.com</t>
  </si>
  <si>
    <t>+34277534256</t>
  </si>
  <si>
    <t>richard.flores76@proton.me</t>
  </si>
  <si>
    <t>+61853194913</t>
  </si>
  <si>
    <t>ronald.rivera41@zoho.com</t>
  </si>
  <si>
    <t>+81714717676</t>
  </si>
  <si>
    <t>ashley.anderson28@yahoo.com</t>
  </si>
  <si>
    <t>+81977457100</t>
  </si>
  <si>
    <t>edward.mitchell44@zoho.com</t>
  </si>
  <si>
    <t>+44622469681</t>
  </si>
  <si>
    <t>oliver.white17@proton.me</t>
  </si>
  <si>
    <t>+1693750252</t>
  </si>
  <si>
    <t>edward.jones57@icloud.com</t>
  </si>
  <si>
    <t>+33516979591</t>
  </si>
  <si>
    <t>liam.rodriguez24@zoho.com</t>
  </si>
  <si>
    <t>+49293282248</t>
  </si>
  <si>
    <t>robert.taylor91@icloud.com</t>
  </si>
  <si>
    <t>+55901385404</t>
  </si>
  <si>
    <t>donna.roberts23@outlook.com</t>
  </si>
  <si>
    <t>+55572518308</t>
  </si>
  <si>
    <t>brian.allen80@gmail.com</t>
  </si>
  <si>
    <t>+61697865127</t>
  </si>
  <si>
    <t>melissa.rodriguez86@icloud.com</t>
  </si>
  <si>
    <t>+61771983174</t>
  </si>
  <si>
    <t>richard.williams31@outlook.com</t>
  </si>
  <si>
    <t>+34098428099</t>
  </si>
  <si>
    <t>mateo.thomas84@yahoo.com</t>
  </si>
  <si>
    <t>+33139485303</t>
  </si>
  <si>
    <t>dorothy.lee66@zoho.com</t>
  </si>
  <si>
    <t>+61785102080</t>
  </si>
  <si>
    <t>elizabeth.garcia44@zoho.com</t>
  </si>
  <si>
    <t>+1360629951</t>
  </si>
  <si>
    <t>charles.carter83@gmail.com</t>
  </si>
  <si>
    <t>+34492828216</t>
  </si>
  <si>
    <t>alejandro.roberts73@hotmail.com</t>
  </si>
  <si>
    <t>+1627474182</t>
  </si>
  <si>
    <t>jeffrey.moore82@hotmail.com</t>
  </si>
  <si>
    <t>+34955703147</t>
  </si>
  <si>
    <t>dorothy.taylor40@gmail.com</t>
  </si>
  <si>
    <t>+33276412592</t>
  </si>
  <si>
    <t>jeffrey.garcia50@zoho.com</t>
  </si>
  <si>
    <t>+49269508173</t>
  </si>
  <si>
    <t>thomas.gonzalez38@zoho.com</t>
  </si>
  <si>
    <t>+380136307461</t>
  </si>
  <si>
    <t>patricia.jackson32@proton.me</t>
  </si>
  <si>
    <t>+1740146529</t>
  </si>
  <si>
    <t>mateo.anderson64@zoho.com</t>
  </si>
  <si>
    <t>+81233191305</t>
  </si>
  <si>
    <t>margaret.miller98@hotmail.com</t>
  </si>
  <si>
    <t>+44027916595</t>
  </si>
  <si>
    <t>donald.hill48@hotmail.com</t>
  </si>
  <si>
    <t>+61405907048</t>
  </si>
  <si>
    <t>jessica.lee48@proton.me</t>
  </si>
  <si>
    <t>+44487632388</t>
  </si>
  <si>
    <t>mary.roberts93@outlook.com</t>
  </si>
  <si>
    <t>+61129514818</t>
  </si>
  <si>
    <t>linda.jackson64@icloud.com</t>
  </si>
  <si>
    <t>+1895397811</t>
  </si>
  <si>
    <t>timothy.robinson27@gmail.com</t>
  </si>
  <si>
    <t>+1742509012</t>
  </si>
  <si>
    <t>isabella.rivera74@yahoo.com</t>
  </si>
  <si>
    <t>+1788670658</t>
  </si>
  <si>
    <t>alexander.jones49@proton.me</t>
  </si>
  <si>
    <t>+380214887821</t>
  </si>
  <si>
    <t>matthew.wilson49@gmail.com</t>
  </si>
  <si>
    <t>+380786335743</t>
  </si>
  <si>
    <t>oliver.carter88@yahoo.com</t>
  </si>
  <si>
    <t>+380139801730</t>
  </si>
  <si>
    <t>jason.lopez52@outlook.com</t>
  </si>
  <si>
    <t>+61818237417</t>
  </si>
  <si>
    <t>mia.thomas97@zoho.com</t>
  </si>
  <si>
    <t>+34360448159</t>
  </si>
  <si>
    <t>donald.davis72@zoho.com</t>
  </si>
  <si>
    <t>+1037993360</t>
  </si>
  <si>
    <t>robert.mitchell69@yahoo.com</t>
  </si>
  <si>
    <t>+61322586652</t>
  </si>
  <si>
    <t>jason.thomas80@outlook.com</t>
  </si>
  <si>
    <t>+33137206313</t>
  </si>
  <si>
    <t>george.ramirez96@gmail.com</t>
  </si>
  <si>
    <t>+1163692779</t>
  </si>
  <si>
    <t>michael.walker10@hotmail.com</t>
  </si>
  <si>
    <t>+33283571243</t>
  </si>
  <si>
    <t>christopher.jones28@hotmail.com</t>
  </si>
  <si>
    <t>+1194966098</t>
  </si>
  <si>
    <t>ashley.thompson76@gmail.com</t>
  </si>
  <si>
    <t>+44378036222</t>
  </si>
  <si>
    <t>lucas.nguyen91@hotmail.com</t>
  </si>
  <si>
    <t>+1607573857</t>
  </si>
  <si>
    <t>karen.rodriguez74@zoho.com</t>
  </si>
  <si>
    <t>+55179973746</t>
  </si>
  <si>
    <t>steven.thompson55@zoho.com</t>
  </si>
  <si>
    <t>+44990637304</t>
  </si>
  <si>
    <t>william.perez16@gmail.com</t>
  </si>
  <si>
    <t>+33923156471</t>
  </si>
  <si>
    <t>ava.robinson87@outlook.com</t>
  </si>
  <si>
    <t>+33826973346</t>
  </si>
  <si>
    <t>christopher.davis57@zoho.com</t>
  </si>
  <si>
    <t>+55726363699</t>
  </si>
  <si>
    <t>john.garcia75@zoho.com</t>
  </si>
  <si>
    <t>+49020037600</t>
  </si>
  <si>
    <t>ryan.nelson48@icloud.com</t>
  </si>
  <si>
    <t>+49005712003</t>
  </si>
  <si>
    <t>paul.carter39@gmail.com</t>
  </si>
  <si>
    <t>+33968162033</t>
  </si>
  <si>
    <t>richard.martin56@gmail.com</t>
  </si>
  <si>
    <t>+61379384989</t>
  </si>
  <si>
    <t>camila.garcia56@icloud.com</t>
  </si>
  <si>
    <t>+49522720341</t>
  </si>
  <si>
    <t>richard.wright28@gmail.com</t>
  </si>
  <si>
    <t>+1981575268</t>
  </si>
  <si>
    <t>daniel.thomas21@icloud.com</t>
  </si>
  <si>
    <t>+1050596565</t>
  </si>
  <si>
    <t>david.smith31@gmail.com</t>
  </si>
  <si>
    <t>+49203051977</t>
  </si>
  <si>
    <t>camila.hall79@gmail.com</t>
  </si>
  <si>
    <t>+81171841233</t>
  </si>
  <si>
    <t>david.king92@zoho.com</t>
  </si>
  <si>
    <t>+33776283218</t>
  </si>
  <si>
    <t>lisa.lee77@proton.me</t>
  </si>
  <si>
    <t>+61162223698</t>
  </si>
  <si>
    <t>michael.thompson21@yahoo.com</t>
  </si>
  <si>
    <t>+34567938700</t>
  </si>
  <si>
    <t>oliver.davis45@zoho.com</t>
  </si>
  <si>
    <t>+34719741005</t>
  </si>
  <si>
    <t>cynthia.sanchez91@gmail.com</t>
  </si>
  <si>
    <t>+1019607877</t>
  </si>
  <si>
    <t>emma.adams50@hotmail.com</t>
  </si>
  <si>
    <t>+81847549140</t>
  </si>
  <si>
    <t>elizabeth.carter84@gmail.com</t>
  </si>
  <si>
    <t>+1584423096</t>
  </si>
  <si>
    <t>william.hernandez75@icloud.com</t>
  </si>
  <si>
    <t>+81221142447</t>
  </si>
  <si>
    <t>isabella.hill94@yahoo.com</t>
  </si>
  <si>
    <t>+55733140086</t>
  </si>
  <si>
    <t>mark.johnson29@zoho.com</t>
  </si>
  <si>
    <t>+33554327627</t>
  </si>
  <si>
    <t>daniel.baker82@proton.me</t>
  </si>
  <si>
    <t>+1734333984</t>
  </si>
  <si>
    <t>laura.martinez62@icloud.com</t>
  </si>
  <si>
    <t>+380947211286</t>
  </si>
  <si>
    <t>christopher.nelson45@gmail.com</t>
  </si>
  <si>
    <t>+81382110325</t>
  </si>
  <si>
    <t>mark.young18@gmail.com</t>
  </si>
  <si>
    <t>+44554056646</t>
  </si>
  <si>
    <t>sarah.jones59@yahoo.com</t>
  </si>
  <si>
    <t>+44460268410</t>
  </si>
  <si>
    <t>kevin.baker32@proton.me</t>
  </si>
  <si>
    <t>+81689059522</t>
  </si>
  <si>
    <t>james.baker42@proton.me</t>
  </si>
  <si>
    <t>+61224825584</t>
  </si>
  <si>
    <t>santiago.robinson64@zoho.com</t>
  </si>
  <si>
    <t>+33461548107</t>
  </si>
  <si>
    <t>richard.jackson10@yahoo.com</t>
  </si>
  <si>
    <t>+49825911148</t>
  </si>
  <si>
    <t>stephanie.hall31@icloud.com</t>
  </si>
  <si>
    <t>+61237754727</t>
  </si>
  <si>
    <t>john.martinez92@zoho.com</t>
  </si>
  <si>
    <t>+61457691472</t>
  </si>
  <si>
    <t>lucas.brown34@proton.me</t>
  </si>
  <si>
    <t>+44115720015</t>
  </si>
  <si>
    <t>oliver.wright33@outlook.com</t>
  </si>
  <si>
    <t>+81295937477</t>
  </si>
  <si>
    <t>james.perez49@gmail.com</t>
  </si>
  <si>
    <t>+81133592582</t>
  </si>
  <si>
    <t>alexander.jones24@outlook.com</t>
  </si>
  <si>
    <t>+380405767502</t>
  </si>
  <si>
    <t>+1788326538</t>
  </si>
  <si>
    <t>jessica.white79@proton.me</t>
  </si>
  <si>
    <t>+1572367741</t>
  </si>
  <si>
    <t>barbara.roberts72@zoho.com</t>
  </si>
  <si>
    <t>+380024509866</t>
  </si>
  <si>
    <t>james.thomas65@outlook.com</t>
  </si>
  <si>
    <t>+34687425274</t>
  </si>
  <si>
    <t>laura.moore40@yahoo.com</t>
  </si>
  <si>
    <t>+1532626321</t>
  </si>
  <si>
    <t>matthew.robinson90@zoho.com</t>
  </si>
  <si>
    <t>+1281592230</t>
  </si>
  <si>
    <t>margaret.allen51@yahoo.com</t>
  </si>
  <si>
    <t>+61541880239</t>
  </si>
  <si>
    <t>jeffrey.lopez89@zoho.com</t>
  </si>
  <si>
    <t>+61207897846</t>
  </si>
  <si>
    <t>alejandro.williams27@gmail.com</t>
  </si>
  <si>
    <t>+61742917227</t>
  </si>
  <si>
    <t>elizabeth.harris68@yahoo.com</t>
  </si>
  <si>
    <t>+34625400305</t>
  </si>
  <si>
    <t>sharon.clark75@proton.me</t>
  </si>
  <si>
    <t>+1076304332</t>
  </si>
  <si>
    <t>olivia.clark67@hotmail.com</t>
  </si>
  <si>
    <t>+61591396881</t>
  </si>
  <si>
    <t>william.ramirez54@gmail.com</t>
  </si>
  <si>
    <t>+44741857791</t>
  </si>
  <si>
    <t>george.flores66@proton.me</t>
  </si>
  <si>
    <t>+44256010483</t>
  </si>
  <si>
    <t>ethan.baker87@icloud.com</t>
  </si>
  <si>
    <t>+1583932254</t>
  </si>
  <si>
    <t>michael.thomas72@icloud.com</t>
  </si>
  <si>
    <t>+34186083148</t>
  </si>
  <si>
    <t>andrew.rivera18@zoho.com</t>
  </si>
  <si>
    <t>+1964958483</t>
  </si>
  <si>
    <t>timothy.campbell98@outlook.com</t>
  </si>
  <si>
    <t>+61428772325</t>
  </si>
  <si>
    <t>alexander.perez96@gmail.com</t>
  </si>
  <si>
    <t>+44075689520</t>
  </si>
  <si>
    <t>ronald.king79@outlook.com</t>
  </si>
  <si>
    <t>+61545094493</t>
  </si>
  <si>
    <t>jeffrey.clark55@proton.me</t>
  </si>
  <si>
    <t>+61668361550</t>
  </si>
  <si>
    <t>anthony.smith72@outlook.com</t>
  </si>
  <si>
    <t>+55290241117</t>
  </si>
  <si>
    <t>joshua.thompson45@gmail.com</t>
  </si>
  <si>
    <t>+61996628807</t>
  </si>
  <si>
    <t>betty.wilson93@yahoo.com</t>
  </si>
  <si>
    <t>+380397977188</t>
  </si>
  <si>
    <t>susan.mitchell97@hotmail.com</t>
  </si>
  <si>
    <t>+1873246415</t>
  </si>
  <si>
    <t>lisa.martinez76@hotmail.com</t>
  </si>
  <si>
    <t>+34046478100</t>
  </si>
  <si>
    <t>cynthia.white66@proton.me</t>
  </si>
  <si>
    <t>+380730714381</t>
  </si>
  <si>
    <t>noah.davis30@zoho.com</t>
  </si>
  <si>
    <t>+44428240044</t>
  </si>
  <si>
    <t>rebecca.wilson33@gmail.com</t>
  </si>
  <si>
    <t>+34413505357</t>
  </si>
  <si>
    <t>lucas.scott70@icloud.com</t>
  </si>
  <si>
    <t>+1164202252</t>
  </si>
  <si>
    <t>edward.miller33@icloud.com</t>
  </si>
  <si>
    <t>+49178664486</t>
  </si>
  <si>
    <t>thomas.moore81@outlook.com</t>
  </si>
  <si>
    <t>+55090110359</t>
  </si>
  <si>
    <t>emily.hall23@yahoo.com</t>
  </si>
  <si>
    <t>+33941194050</t>
  </si>
  <si>
    <t>jeffrey.johnson24@zoho.com</t>
  </si>
  <si>
    <t>+49453751659</t>
  </si>
  <si>
    <t>noah.young18@proton.me</t>
  </si>
  <si>
    <t>+1082968682</t>
  </si>
  <si>
    <t>laura.flores99@proton.me</t>
  </si>
  <si>
    <t>+55777045177</t>
  </si>
  <si>
    <t>karen.nguyen42@hotmail.com</t>
  </si>
  <si>
    <t>+61591922979</t>
  </si>
  <si>
    <t>carol.sanchez92@proton.me</t>
  </si>
  <si>
    <t>+61702254320</t>
  </si>
  <si>
    <t>mark.hill64@hotmail.com</t>
  </si>
  <si>
    <t>+55538416194</t>
  </si>
  <si>
    <t>ava.sanchez90@icloud.com</t>
  </si>
  <si>
    <t>+33500541801</t>
  </si>
  <si>
    <t>deborah.lopez73@icloud.com</t>
  </si>
  <si>
    <t>+34975022335</t>
  </si>
  <si>
    <t>kenneth.perez27@zoho.com</t>
  </si>
  <si>
    <t>+49318653764</t>
  </si>
  <si>
    <t>sarah.moore94@gmail.com</t>
  </si>
  <si>
    <t>+61600782722</t>
  </si>
  <si>
    <t>barbara.brown49@icloud.com</t>
  </si>
  <si>
    <t>+33496785454</t>
  </si>
  <si>
    <t>laura.moore14@hotmail.com</t>
  </si>
  <si>
    <t>+61520549069</t>
  </si>
  <si>
    <t>mateo.brown82@yahoo.com</t>
  </si>
  <si>
    <t>+61456972383</t>
  </si>
  <si>
    <t>sandra.mitchell34@outlook.com</t>
  </si>
  <si>
    <t>+380266151794</t>
  </si>
  <si>
    <t>isabella.moore59@icloud.com</t>
  </si>
  <si>
    <t>+81905321463</t>
  </si>
  <si>
    <t>brian.robinson93@hotmail.com</t>
  </si>
  <si>
    <t>+55052767443</t>
  </si>
  <si>
    <t>brian.clark58@zoho.com</t>
  </si>
  <si>
    <t>+55706657295</t>
  </si>
  <si>
    <t>joshua.miller23@icloud.com</t>
  </si>
  <si>
    <t>+44439873144</t>
  </si>
  <si>
    <t>richard.flores14@hotmail.com</t>
  </si>
  <si>
    <t>+1215244733</t>
  </si>
  <si>
    <t>noah.wright70@gmail.com</t>
  </si>
  <si>
    <t>+1589171366</t>
  </si>
  <si>
    <t>jeffrey.anderson46@proton.me</t>
  </si>
  <si>
    <t>+61685720372</t>
  </si>
  <si>
    <t>emily.sanchez67@outlook.com</t>
  </si>
  <si>
    <t>+44816282320</t>
  </si>
  <si>
    <t>joshua.wright50@outlook.com</t>
  </si>
  <si>
    <t>+34301293961</t>
  </si>
  <si>
    <t>isabella.martinez41@zoho.com</t>
  </si>
  <si>
    <t>+380113211987</t>
  </si>
  <si>
    <t>liam.walker28@proton.me</t>
  </si>
  <si>
    <t>+44461983281</t>
  </si>
  <si>
    <t>daniel.jackson15@outlook.com</t>
  </si>
  <si>
    <t>+380689858603</t>
  </si>
  <si>
    <t>lucas.moore89@icloud.com</t>
  </si>
  <si>
    <t>+1072637973</t>
  </si>
  <si>
    <t>sophia.wright63@gmail.com</t>
  </si>
  <si>
    <t>+34720709301</t>
  </si>
  <si>
    <t>nancy.smith96@yahoo.com</t>
  </si>
  <si>
    <t>+1268810161</t>
  </si>
  <si>
    <t>barbara.garcia58@gmail.com</t>
  </si>
  <si>
    <t>+61316510996</t>
  </si>
  <si>
    <t>valentina.smith90@yahoo.com</t>
  </si>
  <si>
    <t>+61312379741</t>
  </si>
  <si>
    <t>emily.garcia79@icloud.com</t>
  </si>
  <si>
    <t>+49169345629</t>
  </si>
  <si>
    <t>oliver.brown44@hotmail.com</t>
  </si>
  <si>
    <t>+1627252668</t>
  </si>
  <si>
    <t>cynthia.rodriguez59@proton.me</t>
  </si>
  <si>
    <t>+81615819568</t>
  </si>
  <si>
    <t>william.anderson45@gmail.com</t>
  </si>
  <si>
    <t>+61578593667</t>
  </si>
  <si>
    <t>thomas.harris72@zoho.com</t>
  </si>
  <si>
    <t>+81361244336</t>
  </si>
  <si>
    <t>amanda.garcia34@yahoo.com</t>
  </si>
  <si>
    <t>+34836535938</t>
  </si>
  <si>
    <t>karen.carter87@proton.me</t>
  </si>
  <si>
    <t>+33391803925</t>
  </si>
  <si>
    <t>jason.scott60@zoho.com</t>
  </si>
  <si>
    <t>+380366830081</t>
  </si>
  <si>
    <t>lucas.campbell13@proton.me</t>
  </si>
  <si>
    <t>+380370632091</t>
  </si>
  <si>
    <t>ava.ramirez57@gmail.com</t>
  </si>
  <si>
    <t>+44299313852</t>
  </si>
  <si>
    <t>paul.anderson43@outlook.com</t>
  </si>
  <si>
    <t>+61406839418</t>
  </si>
  <si>
    <t>robert.clark90@outlook.com</t>
  </si>
  <si>
    <t>+33475480827</t>
  </si>
  <si>
    <t>donna.lewis95@hotmail.com</t>
  </si>
  <si>
    <t>+380319750057</t>
  </si>
  <si>
    <t>sandra.walker72@hotmail.com</t>
  </si>
  <si>
    <t>+44447384179</t>
  </si>
  <si>
    <t>stephanie.nguyen91@proton.me</t>
  </si>
  <si>
    <t>+49325928407</t>
  </si>
  <si>
    <t>mary.mitchell97@zoho.com</t>
  </si>
  <si>
    <t>+1957686817</t>
  </si>
  <si>
    <t>stephanie.scott88@yahoo.com</t>
  </si>
  <si>
    <t>+61158359773</t>
  </si>
  <si>
    <t>donald.martin36@hotmail.com</t>
  </si>
  <si>
    <t>+380769031075</t>
  </si>
  <si>
    <t>sophia.lee35@zoho.com</t>
  </si>
  <si>
    <t>+33315503220</t>
  </si>
  <si>
    <t>carol.moore35@icloud.com</t>
  </si>
  <si>
    <t>+380518298374</t>
  </si>
  <si>
    <t>joshua.moore20@gmail.com</t>
  </si>
  <si>
    <t>+55426368902</t>
  </si>
  <si>
    <t>mia.nelson35@proton.me</t>
  </si>
  <si>
    <t>+33791935449</t>
  </si>
  <si>
    <t>matthew.perez58@zoho.com</t>
  </si>
  <si>
    <t>+33467044411</t>
  </si>
  <si>
    <t>valentina.baker99@gmail.com</t>
  </si>
  <si>
    <t>+44301839182</t>
  </si>
  <si>
    <t>anthony.wright14@icloud.com</t>
  </si>
  <si>
    <t>+61736046885</t>
  </si>
  <si>
    <t>emma.miller59@yahoo.com</t>
  </si>
  <si>
    <t>+34749960702</t>
  </si>
  <si>
    <t>george.wright35@proton.me</t>
  </si>
  <si>
    <t>+380718961386</t>
  </si>
  <si>
    <t>christopher.baker99@icloud.com</t>
  </si>
  <si>
    <t>+1840613511</t>
  </si>
  <si>
    <t>jeffrey.king98@zoho.com</t>
  </si>
  <si>
    <t>+49033758992</t>
  </si>
  <si>
    <t>camila.carter37@hotmail.com</t>
  </si>
  <si>
    <t>+81827808388</t>
  </si>
  <si>
    <t>ronald.harris46@hotmail.com</t>
  </si>
  <si>
    <t>+1079273494</t>
  </si>
  <si>
    <t>isabella.davis17@gmail.com</t>
  </si>
  <si>
    <t>+55890250710</t>
  </si>
  <si>
    <t>mia.wilson55@icloud.com</t>
  </si>
  <si>
    <t>+380125398213</t>
  </si>
  <si>
    <t>donald.gonzalez25@outlook.com</t>
  </si>
  <si>
    <t>+380760299997</t>
  </si>
  <si>
    <t>emma.rivera78@zoho.com</t>
  </si>
  <si>
    <t>+61756438783</t>
  </si>
  <si>
    <t>alexander.allen64@hotmail.com</t>
  </si>
  <si>
    <t>+380634860447</t>
  </si>
  <si>
    <t>mateo.martinez26@outlook.com</t>
  </si>
  <si>
    <t>+44529600051</t>
  </si>
  <si>
    <t>dorothy.hernandez67@outlook.com</t>
  </si>
  <si>
    <t>+61832918597</t>
  </si>
  <si>
    <t>william.white61@yahoo.com</t>
  </si>
  <si>
    <t>+81417230780</t>
  </si>
  <si>
    <t>james.gonzalez29@zoho.com</t>
  </si>
  <si>
    <t>+81532371377</t>
  </si>
  <si>
    <t>santiago.anderson84@hotmail.com</t>
  </si>
  <si>
    <t>+61571918905</t>
  </si>
  <si>
    <t>stephanie.green57@icloud.com</t>
  </si>
  <si>
    <t>+61392025936</t>
  </si>
  <si>
    <t>william.moore82@outlook.com</t>
  </si>
  <si>
    <t>+380923487658</t>
  </si>
  <si>
    <t>amanda.thompson13@outlook.com</t>
  </si>
  <si>
    <t>+44705576010</t>
  </si>
  <si>
    <t>betty.thomas21@zoho.com</t>
  </si>
  <si>
    <t>+380658318160</t>
  </si>
  <si>
    <t>susan.scott68@icloud.com</t>
  </si>
  <si>
    <t>+1977696602</t>
  </si>
  <si>
    <t>dorothy.mitchell16@zoho.com</t>
  </si>
  <si>
    <t>+55082709433</t>
  </si>
  <si>
    <t>ashley.carter37@hotmail.com</t>
  </si>
  <si>
    <t>+81934360012</t>
  </si>
  <si>
    <t>mark.roberts70@hotmail.com</t>
  </si>
  <si>
    <t>+34429067159</t>
  </si>
  <si>
    <t>ethan.baker66@yahoo.com</t>
  </si>
  <si>
    <t>+44552974620</t>
  </si>
  <si>
    <t>donald.scott39@icloud.com</t>
  </si>
  <si>
    <t>+81988501505</t>
  </si>
  <si>
    <t>paul.miller79@proton.me</t>
  </si>
  <si>
    <t>+33882363878</t>
  </si>
  <si>
    <t>valentina.lewis61@hotmail.com</t>
  </si>
  <si>
    <t>+1997208978</t>
  </si>
  <si>
    <t>alejandro.mitchell97@yahoo.com</t>
  </si>
  <si>
    <t>+34898666631</t>
  </si>
  <si>
    <t>isabella.jackson37@gmail.com</t>
  </si>
  <si>
    <t>+49790156123</t>
  </si>
  <si>
    <t>elizabeth.garcia48@gmail.com</t>
  </si>
  <si>
    <t>+44468899115</t>
  </si>
  <si>
    <t>emma.young41@gmail.com</t>
  </si>
  <si>
    <t>+1721877471</t>
  </si>
  <si>
    <t>laura.rodriguez46@hotmail.com</t>
  </si>
  <si>
    <t>+49062662699</t>
  </si>
  <si>
    <t>sandra.johnson23@gmail.com</t>
  </si>
  <si>
    <t>+61134492535</t>
  </si>
  <si>
    <t>jennifer.hill43@hotmail.com</t>
  </si>
  <si>
    <t>+1073551196</t>
  </si>
  <si>
    <t>linda.williams63@yahoo.com</t>
  </si>
  <si>
    <t>+81834993904</t>
  </si>
  <si>
    <t>michelle.campbell49@icloud.com</t>
  </si>
  <si>
    <t>+33419448901</t>
  </si>
  <si>
    <t>susan.garcia97@outlook.com</t>
  </si>
  <si>
    <t>+81418219864</t>
  </si>
  <si>
    <t>andrew.nguyen21@proton.me</t>
  </si>
  <si>
    <t>+1812502903</t>
  </si>
  <si>
    <t>jason.mitchell57@zoho.com</t>
  </si>
  <si>
    <t>+1655872538</t>
  </si>
  <si>
    <t>amanda.white22@gmail.com</t>
  </si>
  <si>
    <t>+49853830037</t>
  </si>
  <si>
    <t>betty.davis88@yahoo.com</t>
  </si>
  <si>
    <t>+1241462482</t>
  </si>
  <si>
    <t>susan.hall66@yahoo.com</t>
  </si>
  <si>
    <t>+55699351505</t>
  </si>
  <si>
    <t>mary.clark51@gmail.com</t>
  </si>
  <si>
    <t>+81638224686</t>
  </si>
  <si>
    <t>mary.williams84@zoho.com</t>
  </si>
  <si>
    <t>+49581610956</t>
  </si>
  <si>
    <t>rebecca.hill23@outlook.com</t>
  </si>
  <si>
    <t>+33774422615</t>
  </si>
  <si>
    <t>michelle.king11@yahoo.com</t>
  </si>
  <si>
    <t>+1442558300</t>
  </si>
  <si>
    <t>elizabeth.martin95@hotmail.com</t>
  </si>
  <si>
    <t>+33910064543</t>
  </si>
  <si>
    <t>valentina.campbell99@outlook.com</t>
  </si>
  <si>
    <t>+34845669585</t>
  </si>
  <si>
    <t>santiago.jackson46@hotmail.com</t>
  </si>
  <si>
    <t>+44942791665</t>
  </si>
  <si>
    <t>lucas.martinez31@proton.me</t>
  </si>
  <si>
    <t>+61793987728</t>
  </si>
  <si>
    <t>kenneth.moore70@proton.me</t>
  </si>
  <si>
    <t>+81599357195</t>
  </si>
  <si>
    <t>brian.garcia23@outlook.com</t>
  </si>
  <si>
    <t>+49243273134</t>
  </si>
  <si>
    <t>mateo.jones51@zoho.com</t>
  </si>
  <si>
    <t>+33806287553</t>
  </si>
  <si>
    <t>donald.ramirez28@proton.me</t>
  </si>
  <si>
    <t>+81365308215</t>
  </si>
  <si>
    <t>alejandro.nguyen78@zoho.com</t>
  </si>
  <si>
    <t>+61065496401</t>
  </si>
  <si>
    <t>robert.miller52@hotmail.com</t>
  </si>
  <si>
    <t>+81571149182</t>
  </si>
  <si>
    <t>liam.green41@icloud.com</t>
  </si>
  <si>
    <t>+61107499446</t>
  </si>
  <si>
    <t>cynthia.thompson84@gmail.com</t>
  </si>
  <si>
    <t>+61766261652</t>
  </si>
  <si>
    <t>deborah.rodriguez52@gmail.com</t>
  </si>
  <si>
    <t>+81459501639</t>
  </si>
  <si>
    <t>joshua.baker63@proton.me</t>
  </si>
  <si>
    <t>+1938293492</t>
  </si>
  <si>
    <t>donna.gonzalez86@hotmail.com</t>
  </si>
  <si>
    <t>+81283149652</t>
  </si>
  <si>
    <t>ethan.williams27@zoho.com</t>
  </si>
  <si>
    <t>+49309124616</t>
  </si>
  <si>
    <t>margaret.lee56@hotmail.com</t>
  </si>
  <si>
    <t>+55265376827</t>
  </si>
  <si>
    <t>thomas.nelson55@outlook.com</t>
  </si>
  <si>
    <t>+49699621559</t>
  </si>
  <si>
    <t>jennifer.williams94@hotmail.com</t>
  </si>
  <si>
    <t>+34592334274</t>
  </si>
  <si>
    <t>sarah.adams73@icloud.com</t>
  </si>
  <si>
    <t>+34530563018</t>
  </si>
  <si>
    <t>james.roberts85@zoho.com</t>
  </si>
  <si>
    <t>+44492669602</t>
  </si>
  <si>
    <t>ashley.lewis30@gmail.com</t>
  </si>
  <si>
    <t>+49552768510</t>
  </si>
  <si>
    <t>brian.thomas33@zoho.com</t>
  </si>
  <si>
    <t>+44273455736</t>
  </si>
  <si>
    <t>lisa.smith57@gmail.com</t>
  </si>
  <si>
    <t>+44820198028</t>
  </si>
  <si>
    <t>susan.sanchez17@outlook.com</t>
  </si>
  <si>
    <t>+1132491595</t>
  </si>
  <si>
    <t>emma.lopez51@icloud.com</t>
  </si>
  <si>
    <t>+33949987963</t>
  </si>
  <si>
    <t>thomas.johnson63@gmail.com</t>
  </si>
  <si>
    <t>+49324222509</t>
  </si>
  <si>
    <t>jeffrey.smith62@hotmail.com</t>
  </si>
  <si>
    <t>+81920064081</t>
  </si>
  <si>
    <t>joshua.hall72@proton.me</t>
  </si>
  <si>
    <t>+34574333823</t>
  </si>
  <si>
    <t>david.campbell35@icloud.com</t>
  </si>
  <si>
    <t>+55451914974</t>
  </si>
  <si>
    <t>dorothy.hernandez86@yahoo.com</t>
  </si>
  <si>
    <t>+33642327946</t>
  </si>
  <si>
    <t>jennifer.moore60@outlook.com</t>
  </si>
  <si>
    <t>+380961504872</t>
  </si>
  <si>
    <t>santiago.davis70@hotmail.com</t>
  </si>
  <si>
    <t>+1636993473</t>
  </si>
  <si>
    <t>laura.rivera48@proton.me</t>
  </si>
  <si>
    <t>+33224377582</t>
  </si>
  <si>
    <t>linda.taylor65@zoho.com</t>
  </si>
  <si>
    <t>+380142288190</t>
  </si>
  <si>
    <t>sarah.hernandez43@hotmail.com</t>
  </si>
  <si>
    <t>+55170261961</t>
  </si>
  <si>
    <t>liam.martinez97@icloud.com</t>
  </si>
  <si>
    <t>+49625431776</t>
  </si>
  <si>
    <t>michael.brown58@icloud.com</t>
  </si>
  <si>
    <t>+380592410856</t>
  </si>
  <si>
    <t>brian.martin43@yahoo.com</t>
  </si>
  <si>
    <t>+1477835816</t>
  </si>
  <si>
    <t>paul.moore94@icloud.com</t>
  </si>
  <si>
    <t>+380885826722</t>
  </si>
  <si>
    <t>patricia.jackson94@yahoo.com</t>
  </si>
  <si>
    <t>+81516869855</t>
  </si>
  <si>
    <t>betty.sanchez53@hotmail.com</t>
  </si>
  <si>
    <t>+1818680380</t>
  </si>
  <si>
    <t>ryan.wright96@zoho.com</t>
  </si>
  <si>
    <t>+61500078271</t>
  </si>
  <si>
    <t>jennifer.king23@icloud.com</t>
  </si>
  <si>
    <t>+33561676147</t>
  </si>
  <si>
    <t>joseph.lewis79@outlook.com</t>
  </si>
  <si>
    <t>+33706806854</t>
  </si>
  <si>
    <t>sandra.rivera46@yahoo.com</t>
  </si>
  <si>
    <t>+55827906836</t>
  </si>
  <si>
    <t>george.rivera59@icloud.com</t>
  </si>
  <si>
    <t>+1004827791</t>
  </si>
  <si>
    <t>linda.moore91@zoho.com</t>
  </si>
  <si>
    <t>+61923822030</t>
  </si>
  <si>
    <t>christopher.jackson71@proton.me</t>
  </si>
  <si>
    <t>+33598024717</t>
  </si>
  <si>
    <t>mark.miller38@hotmail.com</t>
  </si>
  <si>
    <t>+33006976286</t>
  </si>
  <si>
    <t>matthew.johnson16@zoho.com</t>
  </si>
  <si>
    <t>+49495703243</t>
  </si>
  <si>
    <t>kimberly.torres53@outlook.com</t>
  </si>
  <si>
    <t>+1190317328</t>
  </si>
  <si>
    <t>matthew.nguyen68@gmail.com</t>
  </si>
  <si>
    <t>+34750341178</t>
  </si>
  <si>
    <t>mary.roberts12@proton.me</t>
  </si>
  <si>
    <t>+33258305845</t>
  </si>
  <si>
    <t>stephanie.johnson63@icloud.com</t>
  </si>
  <si>
    <t>+380196588025</t>
  </si>
  <si>
    <t>oliver.thompson67@proton.me</t>
  </si>
  <si>
    <t>+81306412707</t>
  </si>
  <si>
    <t>andrew.campbell14@yahoo.com</t>
  </si>
  <si>
    <t>+34824348812</t>
  </si>
  <si>
    <t>mia.davis12@zoho.com</t>
  </si>
  <si>
    <t>+34302579667</t>
  </si>
  <si>
    <t>steven.davis38@zoho.com</t>
  </si>
  <si>
    <t>+55535674606</t>
  </si>
  <si>
    <t>alejandro.young42@outlook.com</t>
  </si>
  <si>
    <t>+81849326922</t>
  </si>
  <si>
    <t>joshua.walker66@proton.me</t>
  </si>
  <si>
    <t>+81802616625</t>
  </si>
  <si>
    <t>kenneth.perez80@gmail.com</t>
  </si>
  <si>
    <t>+380005391980</t>
  </si>
  <si>
    <t>margaret.anderson17@gmail.com</t>
  </si>
  <si>
    <t>+1636910555</t>
  </si>
  <si>
    <t>karen.perez70@hotmail.com</t>
  </si>
  <si>
    <t>+33009311727</t>
  </si>
  <si>
    <t>george.white61@hotmail.com</t>
  </si>
  <si>
    <t>+49731233789</t>
  </si>
  <si>
    <t>elizabeth.thompson11@proton.me</t>
  </si>
  <si>
    <t>+61891661448</t>
  </si>
  <si>
    <t>steven.allen40@hotmail.com</t>
  </si>
  <si>
    <t>+55316275057</t>
  </si>
  <si>
    <t>michael.hall66@gmail.com</t>
  </si>
  <si>
    <t>+380287128481</t>
  </si>
  <si>
    <t>john.taylor52@outlook.com</t>
  </si>
  <si>
    <t>+1953605591</t>
  </si>
  <si>
    <t>robert.miller48@outlook.com</t>
  </si>
  <si>
    <t>+1399682529</t>
  </si>
  <si>
    <t>noah.baker63@proton.me</t>
  </si>
  <si>
    <t>+34332999151</t>
  </si>
  <si>
    <t>alejandro.allen76@gmail.com</t>
  </si>
  <si>
    <t>+61429268662</t>
  </si>
  <si>
    <t>mary.johnson17@outlook.com</t>
  </si>
  <si>
    <t>+1614198658</t>
  </si>
  <si>
    <t>mia.rivera83@gmail.com</t>
  </si>
  <si>
    <t>+34066946970</t>
  </si>
  <si>
    <t>nancy.wilson95@outlook.com</t>
  </si>
  <si>
    <t>+49940510171</t>
  </si>
  <si>
    <t>ronald.nelson26@gmail.com</t>
  </si>
  <si>
    <t>+49168863322</t>
  </si>
  <si>
    <t>charles.martin82@proton.me</t>
  </si>
  <si>
    <t>+61080854148</t>
  </si>
  <si>
    <t>jessica.martin49@proton.me</t>
  </si>
  <si>
    <t>+49893788173</t>
  </si>
  <si>
    <t>jeffrey.baker67@gmail.com</t>
  </si>
  <si>
    <t>+81631056273</t>
  </si>
  <si>
    <t>donna.martinez40@proton.me</t>
  </si>
  <si>
    <t>+55060966224</t>
  </si>
  <si>
    <t>mark.garcia27@gmail.com</t>
  </si>
  <si>
    <t>+44585667630</t>
  </si>
  <si>
    <t>nancy.williams60@icloud.com</t>
  </si>
  <si>
    <t>+44750289440</t>
  </si>
  <si>
    <t>isabella.rodriguez58@gmail.com</t>
  </si>
  <si>
    <t>+81726611776</t>
  </si>
  <si>
    <t>david.gonzalez89@outlook.com</t>
  </si>
  <si>
    <t>+380602531419</t>
  </si>
  <si>
    <t>laura.ramirez95@yahoo.com</t>
  </si>
  <si>
    <t>+55101090310</t>
  </si>
  <si>
    <t>emma.roberts63@zoho.com</t>
  </si>
  <si>
    <t>+49445555121</t>
  </si>
  <si>
    <t>sandra.williams81@zoho.com</t>
  </si>
  <si>
    <t>+44041804070</t>
  </si>
  <si>
    <t>brian.walker48@hotmail.com</t>
  </si>
  <si>
    <t>+1349118274</t>
  </si>
  <si>
    <t>steven.jackson13@icloud.com</t>
  </si>
  <si>
    <t>+61041332591</t>
  </si>
  <si>
    <t>alejandro.jackson97@gmail.com</t>
  </si>
  <si>
    <t>+34864663507</t>
  </si>
  <si>
    <t>rebecca.wright34@icloud.com</t>
  </si>
  <si>
    <t>+49808958067</t>
  </si>
  <si>
    <t>melissa.sanchez75@hotmail.com</t>
  </si>
  <si>
    <t>+61097838321</t>
  </si>
  <si>
    <t>isabella.baker26@zoho.com</t>
  </si>
  <si>
    <t>+44674726536</t>
  </si>
  <si>
    <t>donald.sanchez42@gmail.com</t>
  </si>
  <si>
    <t>+1119022726</t>
  </si>
  <si>
    <t>james.young91@yahoo.com</t>
  </si>
  <si>
    <t>+380583073744</t>
  </si>
  <si>
    <t>isabella.ramirez63@gmail.com</t>
  </si>
  <si>
    <t>+1646803662</t>
  </si>
  <si>
    <t>emma.hernandez78@outlook.com</t>
  </si>
  <si>
    <t>+33036092384</t>
  </si>
  <si>
    <t>ronald.gonzalez55@icloud.com</t>
  </si>
  <si>
    <t>+61429621903</t>
  </si>
  <si>
    <t>sophia.robinson72@hotmail.com</t>
  </si>
  <si>
    <t>+55797722334</t>
  </si>
  <si>
    <t>robert.garcia91@zoho.com</t>
  </si>
  <si>
    <t>+33577430850</t>
  </si>
  <si>
    <t>sarah.hernandez47@icloud.com</t>
  </si>
  <si>
    <t>+61822910901</t>
  </si>
  <si>
    <t>edward.martinez56@proton.me</t>
  </si>
  <si>
    <t>+44742458741</t>
  </si>
  <si>
    <t>anthony.white95@hotmail.com</t>
  </si>
  <si>
    <t>+34032047036</t>
  </si>
  <si>
    <t>kimberly.jones32@zoho.com</t>
  </si>
  <si>
    <t>+1441961657</t>
  </si>
  <si>
    <t>barbara.smith70@zoho.com</t>
  </si>
  <si>
    <t>+81415961471</t>
  </si>
  <si>
    <t>sofia.moore99@icloud.com</t>
  </si>
  <si>
    <t>+61751607595</t>
  </si>
  <si>
    <t>stephanie.adams98@gmail.com</t>
  </si>
  <si>
    <t>+33230211930</t>
  </si>
  <si>
    <t>patricia.moore50@icloud.com</t>
  </si>
  <si>
    <t>+61095474811</t>
  </si>
  <si>
    <t>lucas.anderson45@icloud.com</t>
  </si>
  <si>
    <t>+1965618668</t>
  </si>
  <si>
    <t>donna.thomas78@yahoo.com</t>
  </si>
  <si>
    <t>+55070215390</t>
  </si>
  <si>
    <t>michael.scott77@zoho.com</t>
  </si>
  <si>
    <t>+44085521932</t>
  </si>
  <si>
    <t>linda.hernandez11@gmail.com</t>
  </si>
  <si>
    <t>+61385666814</t>
  </si>
  <si>
    <t>sandra.clark46@zoho.com</t>
  </si>
  <si>
    <t>+1342942519</t>
  </si>
  <si>
    <t>lisa.walker69@gmail.com</t>
  </si>
  <si>
    <t>+49369032555</t>
  </si>
  <si>
    <t>karen.martinez84@gmail.com</t>
  </si>
  <si>
    <t>+81829484930</t>
  </si>
  <si>
    <t>donald.robinson67@zoho.com</t>
  </si>
  <si>
    <t>+1466789237</t>
  </si>
  <si>
    <t>lucas.lee19@proton.me</t>
  </si>
  <si>
    <t>+44164562214</t>
  </si>
  <si>
    <t>joseph.lopez65@icloud.com</t>
  </si>
  <si>
    <t>+33356221679</t>
  </si>
  <si>
    <t>edward.lee62@outlook.com</t>
  </si>
  <si>
    <t>+81366639490</t>
  </si>
  <si>
    <t>michael.wright99@yahoo.com</t>
  </si>
  <si>
    <t>+380509728681</t>
  </si>
  <si>
    <t>andrew.flores50@gmail.com</t>
  </si>
  <si>
    <t>+1649002126</t>
  </si>
  <si>
    <t>linda.martinez56@hotmail.com</t>
  </si>
  <si>
    <t>+380548673403</t>
  </si>
  <si>
    <t>donna.smith50@hotmail.com</t>
  </si>
  <si>
    <t>+49597935996</t>
  </si>
  <si>
    <t>john.roberts20@zoho.com</t>
  </si>
  <si>
    <t>+55164345256</t>
  </si>
  <si>
    <t>dorothy.thomas29@proton.me</t>
  </si>
  <si>
    <t>+55240863351</t>
  </si>
  <si>
    <t>alexander.torres21@gmail.com</t>
  </si>
  <si>
    <t>+61429006025</t>
  </si>
  <si>
    <t>mia.wilson75@proton.me</t>
  </si>
  <si>
    <t>+33764411119</t>
  </si>
  <si>
    <t>kimberly.johnson96@yahoo.com</t>
  </si>
  <si>
    <t>+55826533772</t>
  </si>
  <si>
    <t>robert.ramirez43@proton.me</t>
  </si>
  <si>
    <t>+81842140352</t>
  </si>
  <si>
    <t>susan.torres61@yahoo.com</t>
  </si>
  <si>
    <t>+380006848394</t>
  </si>
  <si>
    <t>deborah.miller17@yahoo.com</t>
  </si>
  <si>
    <t>+34490533470</t>
  </si>
  <si>
    <t>deborah.williams15@hotmail.com</t>
  </si>
  <si>
    <t>+33548742705</t>
  </si>
  <si>
    <t>camila.nelson83@gmail.com</t>
  </si>
  <si>
    <t>+1674495114</t>
  </si>
  <si>
    <t>noah.gonzalez63@outlook.com</t>
  </si>
  <si>
    <t>+1139316261</t>
  </si>
  <si>
    <t>cynthia.hill66@gmail.com</t>
  </si>
  <si>
    <t>+1698951569</t>
  </si>
  <si>
    <t>jeffrey.walker78@zoho.com</t>
  </si>
  <si>
    <t>+81121772257</t>
  </si>
  <si>
    <t>thomas.hill66@hotmail.com</t>
  </si>
  <si>
    <t>+1484594662</t>
  </si>
  <si>
    <t>thomas.wilson33@icloud.com</t>
  </si>
  <si>
    <t>+380020848255</t>
  </si>
  <si>
    <t>mia.rodriguez30@hotmail.com</t>
  </si>
  <si>
    <t>+55572810909</t>
  </si>
  <si>
    <t>ashley.johnson92@proton.me</t>
  </si>
  <si>
    <t>+380409346680</t>
  </si>
  <si>
    <t>sharon.martinez60@hotmail.com</t>
  </si>
  <si>
    <t>+1053444016</t>
  </si>
  <si>
    <t>nancy.moore64@icloud.com</t>
  </si>
  <si>
    <t>+1416268318</t>
  </si>
  <si>
    <t>cynthia.miller46@hotmail.com</t>
  </si>
  <si>
    <t>+49075616804</t>
  </si>
  <si>
    <t>george.martinez85@gmail.com</t>
  </si>
  <si>
    <t>+55595251536</t>
  </si>
  <si>
    <t>isabella.lee34@yahoo.com</t>
  </si>
  <si>
    <t>+49771503901</t>
  </si>
  <si>
    <t>ethan.jackson23@zoho.com</t>
  </si>
  <si>
    <t>+44258561582</t>
  </si>
  <si>
    <t>carol.robinson70@yahoo.com</t>
  </si>
  <si>
    <t>+1681807323</t>
  </si>
  <si>
    <t>deborah.torres26@yahoo.com</t>
  </si>
  <si>
    <t>+44277515187</t>
  </si>
  <si>
    <t>santiago.garcia51@zoho.com</t>
  </si>
  <si>
    <t>+55526265681</t>
  </si>
  <si>
    <t>christopher.jones19@zoho.com</t>
  </si>
  <si>
    <t>+33354783926</t>
  </si>
  <si>
    <t>cynthia.hall77@icloud.com</t>
  </si>
  <si>
    <t>+380160890683</t>
  </si>
  <si>
    <t>sandra.hall17@gmail.com</t>
  </si>
  <si>
    <t>+1500262508</t>
  </si>
  <si>
    <t>anthony.garcia48@proton.me</t>
  </si>
  <si>
    <t>+33369934852</t>
  </si>
  <si>
    <t>kevin.carter73@icloud.com</t>
  </si>
  <si>
    <t>+1125067080</t>
  </si>
  <si>
    <t>mark.hill70@proton.me</t>
  </si>
  <si>
    <t>+380005090795</t>
  </si>
  <si>
    <t>margaret.clark81@yahoo.com</t>
  </si>
  <si>
    <t>+81898607347</t>
  </si>
  <si>
    <t>joshua.martin89@zoho.com</t>
  </si>
  <si>
    <t>+81420954542</t>
  </si>
  <si>
    <t>ronald.white63@hotmail.com</t>
  </si>
  <si>
    <t>+1371482850</t>
  </si>
  <si>
    <t>susan.baker29@outlook.com</t>
  </si>
  <si>
    <t>+1948277946</t>
  </si>
  <si>
    <t>robert.nguyen32@hotmail.com</t>
  </si>
  <si>
    <t>+1136233544</t>
  </si>
  <si>
    <t>carol.gonzalez41@icloud.com</t>
  </si>
  <si>
    <t>+33996608576</t>
  </si>
  <si>
    <t>george.jackson51@proton.me</t>
  </si>
  <si>
    <t>+34632653559</t>
  </si>
  <si>
    <t>susan.carter26@yahoo.com</t>
  </si>
  <si>
    <t>+1924927499</t>
  </si>
  <si>
    <t>steven.baker92@proton.me</t>
  </si>
  <si>
    <t>+1274041243</t>
  </si>
  <si>
    <t>andrew.williams54@proton.me</t>
  </si>
  <si>
    <t>+33409172134</t>
  </si>
  <si>
    <t>mateo.green53@zoho.com</t>
  </si>
  <si>
    <t>+49383022001</t>
  </si>
  <si>
    <t>lucas.torres72@zoho.com</t>
  </si>
  <si>
    <t>+1644975971</t>
  </si>
  <si>
    <t>john.davis63@zoho.com</t>
  </si>
  <si>
    <t>+33800513484</t>
  </si>
  <si>
    <t>donald.roberts27@gmail.com</t>
  </si>
  <si>
    <t>+44572959865</t>
  </si>
  <si>
    <t>dorothy.roberts71@outlook.com</t>
  </si>
  <si>
    <t>+55864863901</t>
  </si>
  <si>
    <t>liam.johnson37@gmail.com</t>
  </si>
  <si>
    <t>+55448182789</t>
  </si>
  <si>
    <t>steven.adams30@proton.me</t>
  </si>
  <si>
    <t>+380580541941</t>
  </si>
  <si>
    <t>jeffrey.jones86@yahoo.com</t>
  </si>
  <si>
    <t>+55890374322</t>
  </si>
  <si>
    <t>george.lopez35@yahoo.com</t>
  </si>
  <si>
    <t>+1477243766</t>
  </si>
  <si>
    <t>stephanie.nelson83@icloud.com</t>
  </si>
  <si>
    <t>+61442853244</t>
  </si>
  <si>
    <t>rebecca.hall39@proton.me</t>
  </si>
  <si>
    <t>+55658355659</t>
  </si>
  <si>
    <t>donna.garcia82@outlook.com</t>
  </si>
  <si>
    <t>+34686838277</t>
  </si>
  <si>
    <t>mary.jackson86@yahoo.com</t>
  </si>
  <si>
    <t>+33881866675</t>
  </si>
  <si>
    <t>mia.carter72@gmail.com</t>
  </si>
  <si>
    <t>+61482818043</t>
  </si>
  <si>
    <t>jason.rivera17@hotmail.com</t>
  </si>
  <si>
    <t>+61266266069</t>
  </si>
  <si>
    <t>oliver.williams33@hotmail.com</t>
  </si>
  <si>
    <t>+1721842085</t>
  </si>
  <si>
    <t>timothy.carter27@hotmail.com</t>
  </si>
  <si>
    <t>+81694326476</t>
  </si>
  <si>
    <t>alejandro.mitchell28@hotmail.com</t>
  </si>
  <si>
    <t>+34661487270</t>
  </si>
  <si>
    <t>elizabeth.lee74@outlook.com</t>
  </si>
  <si>
    <t>+49982390307</t>
  </si>
  <si>
    <t>charles.roberts90@icloud.com</t>
  </si>
  <si>
    <t>+1969255426</t>
  </si>
  <si>
    <t>richard.baker19@gmail.com</t>
  </si>
  <si>
    <t>+380660978421</t>
  </si>
  <si>
    <t>valentina.thomas34@yahoo.com</t>
  </si>
  <si>
    <t>+1230874258</t>
  </si>
  <si>
    <t>paul.lewis36@yahoo.com</t>
  </si>
  <si>
    <t>+44281235951</t>
  </si>
  <si>
    <t>santiago.wilson76@zoho.com</t>
  </si>
  <si>
    <t>+61502521100</t>
  </si>
  <si>
    <t>valentina.adams45@zoho.com</t>
  </si>
  <si>
    <t>+81346200611</t>
  </si>
  <si>
    <t>sarah.robinson23@outlook.com</t>
  </si>
  <si>
    <t>+34624144247</t>
  </si>
  <si>
    <t>dorothy.smith82@hotmail.com</t>
  </si>
  <si>
    <t>+1716571278</t>
  </si>
  <si>
    <t>nancy.ramirez95@outlook.com</t>
  </si>
  <si>
    <t>+81927065003</t>
  </si>
  <si>
    <t>ethan.hernandez65@zoho.com</t>
  </si>
  <si>
    <t>+44461829591</t>
  </si>
  <si>
    <t>george.campbell78@gmail.com</t>
  </si>
  <si>
    <t>+81453930769</t>
  </si>
  <si>
    <t>sophia.adams95@gmail.com</t>
  </si>
  <si>
    <t>+61865799353</t>
  </si>
  <si>
    <t>jennifer.lee61@gmail.com</t>
  </si>
  <si>
    <t>+44930148880</t>
  </si>
  <si>
    <t>richard.harris85@yahoo.com</t>
  </si>
  <si>
    <t>+33048325883</t>
  </si>
  <si>
    <t>ryan.perez76@outlook.com</t>
  </si>
  <si>
    <t>+61780887497</t>
  </si>
  <si>
    <t>john.white77@hotmail.com</t>
  </si>
  <si>
    <t>+33995977818</t>
  </si>
  <si>
    <t>isabella.king66@gmail.com</t>
  </si>
  <si>
    <t>+1610965772</t>
  </si>
  <si>
    <t>lisa.sanchez65@zoho.com</t>
  </si>
  <si>
    <t>+61748276974</t>
  </si>
  <si>
    <t>isabella.anderson96@outlook.com</t>
  </si>
  <si>
    <t>+1459675518</t>
  </si>
  <si>
    <t>karen.young37@zoho.com</t>
  </si>
  <si>
    <t>+55852827002</t>
  </si>
  <si>
    <t>george.harris76@yahoo.com</t>
  </si>
  <si>
    <t>+55689992423</t>
  </si>
  <si>
    <t>carol.lopez75@hotmail.com</t>
  </si>
  <si>
    <t>+55604806331</t>
  </si>
  <si>
    <t>alexander.martin72@proton.me</t>
  </si>
  <si>
    <t>+1496222612</t>
  </si>
  <si>
    <t>timothy.rodriguez80@hotmail.com</t>
  </si>
  <si>
    <t>+55113332655</t>
  </si>
  <si>
    <t>timothy.perez68@proton.me</t>
  </si>
  <si>
    <t>+81034207293</t>
  </si>
  <si>
    <t>sophia.robinson17@outlook.com</t>
  </si>
  <si>
    <t>+34558695010</t>
  </si>
  <si>
    <t>isabella.mitchell67@outlook.com</t>
  </si>
  <si>
    <t>+1602538940</t>
  </si>
  <si>
    <t>daniel.carter41@proton.me</t>
  </si>
  <si>
    <t>+61940540241</t>
  </si>
  <si>
    <t>isabella.roberts51@gmail.com</t>
  </si>
  <si>
    <t>+61098022366</t>
  </si>
  <si>
    <t>michelle.robinson90@yahoo.com</t>
  </si>
  <si>
    <t>+55999523347</t>
  </si>
  <si>
    <t>matthew.lewis77@icloud.com</t>
  </si>
  <si>
    <t>+1416978571</t>
  </si>
  <si>
    <t>sharon.martinez90@yahoo.com</t>
  </si>
  <si>
    <t>+33059478637</t>
  </si>
  <si>
    <t>betty.anderson52@hotmail.com</t>
  </si>
  <si>
    <t>+1239995468</t>
  </si>
  <si>
    <t>valentina.lewis21@gmail.com</t>
  </si>
  <si>
    <t>+33530637822</t>
  </si>
  <si>
    <t>sandra.hernandez36@icloud.com</t>
  </si>
  <si>
    <t>+1651340184</t>
  </si>
  <si>
    <t>sharon.johnson19@zoho.com</t>
  </si>
  <si>
    <t>+55108240237</t>
  </si>
  <si>
    <t>jessica.jackson94@hotmail.com</t>
  </si>
  <si>
    <t>+380508031253</t>
  </si>
  <si>
    <t>carol.hill73@outlook.com</t>
  </si>
  <si>
    <t>+33215935849</t>
  </si>
  <si>
    <t>donald.young81@zoho.com</t>
  </si>
  <si>
    <t>+49570492573</t>
  </si>
  <si>
    <t>sandra.garcia79@zoho.com</t>
  </si>
  <si>
    <t>+61058807229</t>
  </si>
  <si>
    <t>jessica.rodriguez43@icloud.com</t>
  </si>
  <si>
    <t>+380653327251</t>
  </si>
  <si>
    <t>jason.johnson92@zoho.com</t>
  </si>
  <si>
    <t>+49785777450</t>
  </si>
  <si>
    <t>michael.green34@icloud.com</t>
  </si>
  <si>
    <t>+55635781200</t>
  </si>
  <si>
    <t>elizabeth.thomas52@zoho.com</t>
  </si>
  <si>
    <t>+81995363136</t>
  </si>
  <si>
    <t>sofia.mitchell75@proton.me</t>
  </si>
  <si>
    <t>+34172956611</t>
  </si>
  <si>
    <t>richard.moore63@zoho.com</t>
  </si>
  <si>
    <t>+380706940322</t>
  </si>
  <si>
    <t>lisa.roberts34@gmail.com</t>
  </si>
  <si>
    <t>+61819050967</t>
  </si>
  <si>
    <t>amanda.miller48@gmail.com</t>
  </si>
  <si>
    <t>+55125643648</t>
  </si>
  <si>
    <t>joseph.lewis40@outlook.com</t>
  </si>
  <si>
    <t>+44381609879</t>
  </si>
  <si>
    <t>liam.nguyen25@yahoo.com</t>
  </si>
  <si>
    <t>+380823651034</t>
  </si>
  <si>
    <t>deborah.wright90@proton.me</t>
  </si>
  <si>
    <t>+44229046736</t>
  </si>
  <si>
    <t>sophia.green17@proton.me</t>
  </si>
  <si>
    <t>+33686904961</t>
  </si>
  <si>
    <t>robert.lee97@hotmail.com</t>
  </si>
  <si>
    <t>+55912702844</t>
  </si>
  <si>
    <t>ava.young78@yahoo.com</t>
  </si>
  <si>
    <t>+1157670690</t>
  </si>
  <si>
    <t>john.white50@hotmail.com</t>
  </si>
  <si>
    <t>+81327164227</t>
  </si>
  <si>
    <t>liam.lewis80@proton.me</t>
  </si>
  <si>
    <t>+1806510028</t>
  </si>
  <si>
    <t>paul.walker85@hotmail.com</t>
  </si>
  <si>
    <t>+1305341344</t>
  </si>
  <si>
    <t>donald.walker91@hotmail.com</t>
  </si>
  <si>
    <t>+33911716403</t>
  </si>
  <si>
    <t>susan.davis85@gmail.com</t>
  </si>
  <si>
    <t>+34592522629</t>
  </si>
  <si>
    <t>lucas.lewis95@outlook.com</t>
  </si>
  <si>
    <t>+81117825411</t>
  </si>
  <si>
    <t>edward.anderson14@outlook.com</t>
  </si>
  <si>
    <t>+61721330503</t>
  </si>
  <si>
    <t>jennifer.lee11@gmail.com</t>
  </si>
  <si>
    <t>+1227201455</t>
  </si>
  <si>
    <t>kimberly.williams25@outlook.com</t>
  </si>
  <si>
    <t>+380385893903</t>
  </si>
  <si>
    <t>oliver.young59@gmail.com</t>
  </si>
  <si>
    <t>+33520998653</t>
  </si>
  <si>
    <t>joseph.mitchell26@proton.me</t>
  </si>
  <si>
    <t>+1463459439</t>
  </si>
  <si>
    <t>robert.baker10@icloud.com</t>
  </si>
  <si>
    <t>+55043229433</t>
  </si>
  <si>
    <t>mary.torres89@outlook.com</t>
  </si>
  <si>
    <t>+1421282690</t>
  </si>
  <si>
    <t>william.ramirez27@hotmail.com</t>
  </si>
  <si>
    <t>+380644666574</t>
  </si>
  <si>
    <t>rebecca.rodriguez90@hotmail.com</t>
  </si>
  <si>
    <t>+81984318474</t>
  </si>
  <si>
    <t>lisa.perez16@gmail.com</t>
  </si>
  <si>
    <t>+33053605973</t>
  </si>
  <si>
    <t>alexander.garcia51@hotmail.com</t>
  </si>
  <si>
    <t>+33437460391</t>
  </si>
  <si>
    <t>mark.baker51@hotmail.com</t>
  </si>
  <si>
    <t>+33571803420</t>
  </si>
  <si>
    <t>john.moore92@outlook.com</t>
  </si>
  <si>
    <t>+49796482720</t>
  </si>
  <si>
    <t>donna.smith32@hotmail.com</t>
  </si>
  <si>
    <t>+34344328590</t>
  </si>
  <si>
    <t>mary.brown17@yahoo.com</t>
  </si>
  <si>
    <t>+34400645234</t>
  </si>
  <si>
    <t>oliver.sanchez86@zoho.com</t>
  </si>
  <si>
    <t>+44705097953</t>
  </si>
  <si>
    <t>rebecca.taylor72@hotmail.com</t>
  </si>
  <si>
    <t>+34669689422</t>
  </si>
  <si>
    <t>nancy.green31@proton.me</t>
  </si>
  <si>
    <t>+33377277732</t>
  </si>
  <si>
    <t>lucas.jackson94@zoho.com</t>
  </si>
  <si>
    <t>+380815734897</t>
  </si>
  <si>
    <t>mary.ramirez98@outlook.com</t>
  </si>
  <si>
    <t>+34805924199</t>
  </si>
  <si>
    <t>sandra.nelson90@outlook.com</t>
  </si>
  <si>
    <t>+34638619026</t>
  </si>
  <si>
    <t>susan.rodriguez14@zoho.com</t>
  </si>
  <si>
    <t>+55280404777</t>
  </si>
  <si>
    <t>paul.young76@icloud.com</t>
  </si>
  <si>
    <t>+380343605569</t>
  </si>
  <si>
    <t>mary.smith55@proton.me</t>
  </si>
  <si>
    <t>+49444782180</t>
  </si>
  <si>
    <t>carol.rivera97@proton.me</t>
  </si>
  <si>
    <t>+33426045720</t>
  </si>
  <si>
    <t>valentina.young23@hotmail.com</t>
  </si>
  <si>
    <t>+1562524197</t>
  </si>
  <si>
    <t>carol.davis59@zoho.com</t>
  </si>
  <si>
    <t>+33663209351</t>
  </si>
  <si>
    <t>joshua.rivera27@proton.me</t>
  </si>
  <si>
    <t>+55624352233</t>
  </si>
  <si>
    <t>michael.rodriguez98@zoho.com</t>
  </si>
  <si>
    <t>+49323935744</t>
  </si>
  <si>
    <t>noah.robinson45@outlook.com</t>
  </si>
  <si>
    <t>+33577310125</t>
  </si>
  <si>
    <t>michael.scott33@outlook.com</t>
  </si>
  <si>
    <t>+44538119619</t>
  </si>
  <si>
    <t>valentina.brown52@icloud.com</t>
  </si>
  <si>
    <t>+49945336796</t>
  </si>
  <si>
    <t>mary.lopez66@gmail.com</t>
  </si>
  <si>
    <t>+34407485024</t>
  </si>
  <si>
    <t>michael.davis22@proton.me</t>
  </si>
  <si>
    <t>+1470489119</t>
  </si>
  <si>
    <t>edward.baker30@yahoo.com</t>
  </si>
  <si>
    <t>+1850038584</t>
  </si>
  <si>
    <t>edward.garcia17@gmail.com</t>
  </si>
  <si>
    <t>+81737066268</t>
  </si>
  <si>
    <t>alexander.robinson87@icloud.com</t>
  </si>
  <si>
    <t>+81122698478</t>
  </si>
  <si>
    <t>oliver.martinez27@proton.me</t>
  </si>
  <si>
    <t>+49448756209</t>
  </si>
  <si>
    <t>ethan.miller37@gmail.com</t>
  </si>
  <si>
    <t>+55125782384</t>
  </si>
  <si>
    <t>thomas.allen98@hotmail.com</t>
  </si>
  <si>
    <t>+1220614632</t>
  </si>
  <si>
    <t>charles.rodriguez95@zoho.com</t>
  </si>
  <si>
    <t>+380551407765</t>
  </si>
  <si>
    <t>timothy.hernandez46@gmail.com</t>
  </si>
  <si>
    <t>+1024868362</t>
  </si>
  <si>
    <t>donna.white25@icloud.com</t>
  </si>
  <si>
    <t>+55592093640</t>
  </si>
  <si>
    <t>robert.mitchell66@icloud.com</t>
  </si>
  <si>
    <t>+61761871825</t>
  </si>
  <si>
    <t>valentina.garcia90@outlook.com</t>
  </si>
  <si>
    <t>+1117104058</t>
  </si>
  <si>
    <t>alejandro.lee32@zoho.com</t>
  </si>
  <si>
    <t>+33689159834</t>
  </si>
  <si>
    <t>kenneth.miller26@gmail.com</t>
  </si>
  <si>
    <t>+380132650177</t>
  </si>
  <si>
    <t>alejandro.anderson99@icloud.com</t>
  </si>
  <si>
    <t>+44883283406</t>
  </si>
  <si>
    <t>rebecca.lewis54@zoho.com</t>
  </si>
  <si>
    <t>+34717720014</t>
  </si>
  <si>
    <t>mia.jones42@zoho.com</t>
  </si>
  <si>
    <t>+55959481364</t>
  </si>
  <si>
    <t>brian.anderson52@proton.me</t>
  </si>
  <si>
    <t>+34845440418</t>
  </si>
  <si>
    <t>donald.williams78@zoho.com</t>
  </si>
  <si>
    <t>+33689647652</t>
  </si>
  <si>
    <t>joshua.garcia64@hotmail.com</t>
  </si>
  <si>
    <t>+1281889578</t>
  </si>
  <si>
    <t>ronald.mitchell33@outlook.com</t>
  </si>
  <si>
    <t>+49877226133</t>
  </si>
  <si>
    <t>rebecca.white53@outlook.com</t>
  </si>
  <si>
    <t>+49031150654</t>
  </si>
  <si>
    <t>michael.torres50@icloud.com</t>
  </si>
  <si>
    <t>+34497182064</t>
  </si>
  <si>
    <t>isabella.campbell58@icloud.com</t>
  </si>
  <si>
    <t>+33751259621</t>
  </si>
  <si>
    <t>lisa.nelson68@icloud.com</t>
  </si>
  <si>
    <t>+55930256053</t>
  </si>
  <si>
    <t>patricia.sanchez70@gmail.com</t>
  </si>
  <si>
    <t>+81505042799</t>
  </si>
  <si>
    <t>valentina.walker21@zoho.com</t>
  </si>
  <si>
    <t>+34367599176</t>
  </si>
  <si>
    <t>james.thompson63@proton.me</t>
  </si>
  <si>
    <t>+49969742154</t>
  </si>
  <si>
    <t>rebecca.walker13@proton.me</t>
  </si>
  <si>
    <t>+34448984494</t>
  </si>
  <si>
    <t>carol.thompson15@proton.me</t>
  </si>
  <si>
    <t>+380413325036</t>
  </si>
  <si>
    <t>kimberly.lewis22@icloud.com</t>
  </si>
  <si>
    <t>+34882999909</t>
  </si>
  <si>
    <t>sarah.thomas58@gmail.com</t>
  </si>
  <si>
    <t>+44787877664</t>
  </si>
  <si>
    <t>elizabeth.nguyen91@yahoo.com</t>
  </si>
  <si>
    <t>+1898063338</t>
  </si>
  <si>
    <t>mary.hall18@zoho.com</t>
  </si>
  <si>
    <t>+55671573762</t>
  </si>
  <si>
    <t>matthew.mitchell61@outlook.com</t>
  </si>
  <si>
    <t>+55641382631</t>
  </si>
  <si>
    <t>jeffrey.rivera18@gmail.com</t>
  </si>
  <si>
    <t>+81529265122</t>
  </si>
  <si>
    <t>william.hill34@proton.me</t>
  </si>
  <si>
    <t>+33824417760</t>
  </si>
  <si>
    <t>mary.smith75@outlook.com</t>
  </si>
  <si>
    <t>+44905484822</t>
  </si>
  <si>
    <t>donna.anderson99@icloud.com</t>
  </si>
  <si>
    <t>+81833477947</t>
  </si>
  <si>
    <t>alexander.rodriguez70@zoho.com</t>
  </si>
  <si>
    <t>+33000428523</t>
  </si>
  <si>
    <t>ethan.smith85@proton.me</t>
  </si>
  <si>
    <t>+34584080302</t>
  </si>
  <si>
    <t>alexander.lewis88@icloud.com</t>
  </si>
  <si>
    <t>+49575293594</t>
  </si>
  <si>
    <t>emily.martin12@yahoo.com</t>
  </si>
  <si>
    <t>+55284836839</t>
  </si>
  <si>
    <t>joshua.campbell10@zoho.com</t>
  </si>
  <si>
    <t>+49623885016</t>
  </si>
  <si>
    <t>timothy.lee91@yahoo.com</t>
  </si>
  <si>
    <t>+380190436311</t>
  </si>
  <si>
    <t>camila.hill47@proton.me</t>
  </si>
  <si>
    <t>+33395878042</t>
  </si>
  <si>
    <t>mateo.johnson79@outlook.com</t>
  </si>
  <si>
    <t>+81949853184</t>
  </si>
  <si>
    <t>sofia.walker92@yahoo.com</t>
  </si>
  <si>
    <t>+81964845422</t>
  </si>
  <si>
    <t>sophia.carter24@gmail.com</t>
  </si>
  <si>
    <t>+34798469022</t>
  </si>
  <si>
    <t>william.moore42@gmail.com</t>
  </si>
  <si>
    <t>+81248472698</t>
  </si>
  <si>
    <t>ava.martinez45@gmail.com</t>
  </si>
  <si>
    <t>+1926327341</t>
  </si>
  <si>
    <t>jennifer.roberts97@zoho.com</t>
  </si>
  <si>
    <t>+34305859495</t>
  </si>
  <si>
    <t>amanda.brown22@outlook.com</t>
  </si>
  <si>
    <t>+1696100167</t>
  </si>
  <si>
    <t>john.nelson38@gmail.com</t>
  </si>
  <si>
    <t>+33192376997</t>
  </si>
  <si>
    <t>deborah.johnson55@yahoo.com</t>
  </si>
  <si>
    <t>+49032094662</t>
  </si>
  <si>
    <t>carol.white87@zoho.com</t>
  </si>
  <si>
    <t>+34769029258</t>
  </si>
  <si>
    <t>kimberly.hernandez29@zoho.com</t>
  </si>
  <si>
    <t>+34575428060</t>
  </si>
  <si>
    <t>melissa.lee36@zoho.com</t>
  </si>
  <si>
    <t>+380892345344</t>
  </si>
  <si>
    <t>valentina.mitchell50@zoho.com</t>
  </si>
  <si>
    <t>+34746510785</t>
  </si>
  <si>
    <t>ava.anderson69@proton.me</t>
  </si>
  <si>
    <t>+61590227521</t>
  </si>
  <si>
    <t>laura.hernandez31@outlook.com</t>
  </si>
  <si>
    <t>+34593913482</t>
  </si>
  <si>
    <t>charles.gonzalez29@yahoo.com</t>
  </si>
  <si>
    <t>+1511927093</t>
  </si>
  <si>
    <t>isabella.rivera79@yahoo.com</t>
  </si>
  <si>
    <t>+55626237886</t>
  </si>
  <si>
    <t>joshua.clark53@gmail.com</t>
  </si>
  <si>
    <t>+44857943706</t>
  </si>
  <si>
    <t>patricia.jackson29@gmail.com</t>
  </si>
  <si>
    <t>+1063404975</t>
  </si>
  <si>
    <t>george.thompson46@gmail.com</t>
  </si>
  <si>
    <t>+380587512355</t>
  </si>
  <si>
    <t>emma.hall11@outlook.com</t>
  </si>
  <si>
    <t>+61646334735</t>
  </si>
  <si>
    <t>michelle.hall59@hotmail.com</t>
  </si>
  <si>
    <t>+33227877544</t>
  </si>
  <si>
    <t>anthony.smith28@hotmail.com</t>
  </si>
  <si>
    <t>+33760949126</t>
  </si>
  <si>
    <t>santiago.davis66@zoho.com</t>
  </si>
  <si>
    <t>+55505281453</t>
  </si>
  <si>
    <t>sarah.green68@zoho.com</t>
  </si>
  <si>
    <t>+49723765544</t>
  </si>
  <si>
    <t>paul.martin52@hotmail.com</t>
  </si>
  <si>
    <t>+1553655565</t>
  </si>
  <si>
    <t>sandra.gonzalez42@hotmail.com</t>
  </si>
  <si>
    <t>+55964118383</t>
  </si>
  <si>
    <t>sofia.mitchell13@yahoo.com</t>
  </si>
  <si>
    <t>+61874031321</t>
  </si>
  <si>
    <t>andrew.perez74@hotmail.com</t>
  </si>
  <si>
    <t>+55096386247</t>
  </si>
  <si>
    <t>olivia.johnson98@yahoo.com</t>
  </si>
  <si>
    <t>+44592366307</t>
  </si>
  <si>
    <t>thomas.lee85@zoho.com</t>
  </si>
  <si>
    <t>+1108699695</t>
  </si>
  <si>
    <t>richard.green65@icloud.com</t>
  </si>
  <si>
    <t>+34757982609</t>
  </si>
  <si>
    <t>daniel.lopez12@hotmail.com</t>
  </si>
  <si>
    <t>+61284123510</t>
  </si>
  <si>
    <t>oliver.campbell21@zoho.com</t>
  </si>
  <si>
    <t>+44305472683</t>
  </si>
  <si>
    <t>kevin.lewis63@proton.me</t>
  </si>
  <si>
    <t>+81442188310</t>
  </si>
  <si>
    <t>ashley.lopez59@zoho.com</t>
  </si>
  <si>
    <t>+81059115639</t>
  </si>
  <si>
    <t>isabella.davis34@proton.me</t>
  </si>
  <si>
    <t>+61696417685</t>
  </si>
  <si>
    <t>thomas.miller87@hotmail.com</t>
  </si>
  <si>
    <t>+34843917129</t>
  </si>
  <si>
    <t>matthew.baker40@outlook.com</t>
  </si>
  <si>
    <t>+49618998370</t>
  </si>
  <si>
    <t>paul.martin16@gmail.com</t>
  </si>
  <si>
    <t>+55792643340</t>
  </si>
  <si>
    <t>sofia.lewis99@proton.me</t>
  </si>
  <si>
    <t>+34359262268</t>
  </si>
  <si>
    <t>ashley.brown29@gmail.com</t>
  </si>
  <si>
    <t>+1221830433</t>
  </si>
  <si>
    <t>dorothy.lee52@gmail.com</t>
  </si>
  <si>
    <t>+1856059769</t>
  </si>
  <si>
    <t>laura.clark81@gmail.com</t>
  </si>
  <si>
    <t>+33195641086</t>
  </si>
  <si>
    <t>sharon.hall96@proton.me</t>
  </si>
  <si>
    <t>+34926091110</t>
  </si>
  <si>
    <t>ashley.thompson99@yahoo.com</t>
  </si>
  <si>
    <t>+55084963234</t>
  </si>
  <si>
    <t>steven.brown12@icloud.com</t>
  </si>
  <si>
    <t>+81375018420</t>
  </si>
  <si>
    <t>camila.miller11@icloud.com</t>
  </si>
  <si>
    <t>+81277188319</t>
  </si>
  <si>
    <t>liam.thomas69@proton.me</t>
  </si>
  <si>
    <t>+81300844312</t>
  </si>
  <si>
    <t>margaret.allen71@icloud.com</t>
  </si>
  <si>
    <t>+1320984923</t>
  </si>
  <si>
    <t>mateo.anderson44@gmail.com</t>
  </si>
  <si>
    <t>+81033836300</t>
  </si>
  <si>
    <t>sharon.garcia54@hotmail.com</t>
  </si>
  <si>
    <t>+380800256554</t>
  </si>
  <si>
    <t>kimberly.mitchell87@icloud.com</t>
  </si>
  <si>
    <t>+61436907116</t>
  </si>
  <si>
    <t>laura.jackson48@zoho.com</t>
  </si>
  <si>
    <t>+380412934771</t>
  </si>
  <si>
    <t>kimberly.perez54@zoho.com</t>
  </si>
  <si>
    <t>+44973836131</t>
  </si>
  <si>
    <t>charles.jackson93@proton.me</t>
  </si>
  <si>
    <t>+1944147734</t>
  </si>
  <si>
    <t>john.thompson33@zoho.com</t>
  </si>
  <si>
    <t>+61377539828</t>
  </si>
  <si>
    <t>kimberly.lewis85@zoho.com</t>
  </si>
  <si>
    <t>+81425238292</t>
  </si>
  <si>
    <t>santiago.jackson67@proton.me</t>
  </si>
  <si>
    <t>+33818724968</t>
  </si>
  <si>
    <t>timothy.torres86@icloud.com</t>
  </si>
  <si>
    <t>+81390824989</t>
  </si>
  <si>
    <t>patricia.clark76@gmail.com</t>
  </si>
  <si>
    <t>+81799000583</t>
  </si>
  <si>
    <t>sarah.sanchez95@icloud.com</t>
  </si>
  <si>
    <t>+49260703178</t>
  </si>
  <si>
    <t>mark.young73@yahoo.com</t>
  </si>
  <si>
    <t>+61529353110</t>
  </si>
  <si>
    <t>rebecca.young73@zoho.com</t>
  </si>
  <si>
    <t>+33115400143</t>
  </si>
  <si>
    <t>kimberly.perez36@icloud.com</t>
  </si>
  <si>
    <t>+1466981270</t>
  </si>
  <si>
    <t>sarah.rivera24@yahoo.com</t>
  </si>
  <si>
    <t>+61876684097</t>
  </si>
  <si>
    <t>robert.sanchez96@hotmail.com</t>
  </si>
  <si>
    <t>+44648907136</t>
  </si>
  <si>
    <t>alexander.ramirez63@gmail.com</t>
  </si>
  <si>
    <t>+81034157110</t>
  </si>
  <si>
    <t>margaret.jones49@zoho.com</t>
  </si>
  <si>
    <t>+34800441804</t>
  </si>
  <si>
    <t>elizabeth.perez40@outlook.com</t>
  </si>
  <si>
    <t>+33079929516</t>
  </si>
  <si>
    <t>joseph.young51@icloud.com</t>
  </si>
  <si>
    <t>+34528643319</t>
  </si>
  <si>
    <t>daniel.green27@hotmail.com</t>
  </si>
  <si>
    <t>+81740230967</t>
  </si>
  <si>
    <t>steven.lewis87@icloud.com</t>
  </si>
  <si>
    <t>+380422405455</t>
  </si>
  <si>
    <t>oliver.anderson67@outlook.com</t>
  </si>
  <si>
    <t>+34792428965</t>
  </si>
  <si>
    <t>alexander.martinez32@zoho.com</t>
  </si>
  <si>
    <t>+34384662043</t>
  </si>
  <si>
    <t>james.torres73@gmail.com</t>
  </si>
  <si>
    <t>+33448427526</t>
  </si>
  <si>
    <t>emma.thomas69@zoho.com</t>
  </si>
  <si>
    <t>+49687840752</t>
  </si>
  <si>
    <t>lucas.lee30@proton.me</t>
  </si>
  <si>
    <t>+1533493841</t>
  </si>
  <si>
    <t>isabella.moore80@hotmail.com</t>
  </si>
  <si>
    <t>+33194772456</t>
  </si>
  <si>
    <t>james.moore45@outlook.com</t>
  </si>
  <si>
    <t>+1182360872</t>
  </si>
  <si>
    <t>emily.roberts83@hotmail.com</t>
  </si>
  <si>
    <t>+44926352521</t>
  </si>
  <si>
    <t>ashley.clark81@proton.me</t>
  </si>
  <si>
    <t>+49546947921</t>
  </si>
  <si>
    <t>mia.walker34@yahoo.com</t>
  </si>
  <si>
    <t>+49205371880</t>
  </si>
  <si>
    <t>mateo.young57@icloud.com</t>
  </si>
  <si>
    <t>+380249519945</t>
  </si>
  <si>
    <t>alejandro.lopez57@hotmail.com</t>
  </si>
  <si>
    <t>+1538638017</t>
  </si>
  <si>
    <t>stephanie.mitchell19@proton.me</t>
  </si>
  <si>
    <t>+33396164446</t>
  </si>
  <si>
    <t>alejandro.garcia98@gmail.com</t>
  </si>
  <si>
    <t>+1937626408</t>
  </si>
  <si>
    <t>laura.green52@gmail.com</t>
  </si>
  <si>
    <t>+55942343490</t>
  </si>
  <si>
    <t>donald.ramirez35@zoho.com</t>
  </si>
  <si>
    <t>+44961025324</t>
  </si>
  <si>
    <t>susan.hall34@outlook.com</t>
  </si>
  <si>
    <t>+380222978503</t>
  </si>
  <si>
    <t>patricia.young94@hotmail.com</t>
  </si>
  <si>
    <t>+44943490027</t>
  </si>
  <si>
    <t>laura.mitchell96@proton.me</t>
  </si>
  <si>
    <t>+55556066852</t>
  </si>
  <si>
    <t>lucas.hill23@proton.me</t>
  </si>
  <si>
    <t>+81186586671</t>
  </si>
  <si>
    <t>susan.walker37@icloud.com</t>
  </si>
  <si>
    <t>+34871832258</t>
  </si>
  <si>
    <t>mateo.harris76@outlook.com</t>
  </si>
  <si>
    <t>+1842818296</t>
  </si>
  <si>
    <t>valentina.gonzalez71@zoho.com</t>
  </si>
  <si>
    <t>+61975901928</t>
  </si>
  <si>
    <t>olivia.hill63@zoho.com</t>
  </si>
  <si>
    <t>+61686968074</t>
  </si>
  <si>
    <t>donna.miller17@proton.me</t>
  </si>
  <si>
    <t>+81057264402</t>
  </si>
  <si>
    <t>kenneth.jackson11@proton.me</t>
  </si>
  <si>
    <t>+44383104818</t>
  </si>
  <si>
    <t>david.nguyen92@gmail.com</t>
  </si>
  <si>
    <t>+55290968762</t>
  </si>
  <si>
    <t>alexander.green64@zoho.com</t>
  </si>
  <si>
    <t>+1647535124</t>
  </si>
  <si>
    <t>mark.martin31@outlook.com</t>
  </si>
  <si>
    <t>+55652979588</t>
  </si>
  <si>
    <t>joshua.adams41@hotmail.com</t>
  </si>
  <si>
    <t>+380737848918</t>
  </si>
  <si>
    <t>linda.campbell10@proton.me</t>
  </si>
  <si>
    <t>+61985015296</t>
  </si>
  <si>
    <t>camila.miller14@icloud.com</t>
  </si>
  <si>
    <t>+49222059743</t>
  </si>
  <si>
    <t>barbara.lopez69@outlook.com</t>
  </si>
  <si>
    <t>+49615659974</t>
  </si>
  <si>
    <t>camila.wright60@zoho.com</t>
  </si>
  <si>
    <t>+81689909520</t>
  </si>
  <si>
    <t>david.thompson62@zoho.com</t>
  </si>
  <si>
    <t>+380427228832</t>
  </si>
  <si>
    <t>ava.lopez72@icloud.com</t>
  </si>
  <si>
    <t>+1306026092</t>
  </si>
  <si>
    <t>edward.walker82@proton.me</t>
  </si>
  <si>
    <t>+81659019385</t>
  </si>
  <si>
    <t>jennifer.lee56@outlook.com</t>
  </si>
  <si>
    <t>+81212452793</t>
  </si>
  <si>
    <t>alexander.walker36@proton.me</t>
  </si>
  <si>
    <t>+81621812028</t>
  </si>
  <si>
    <t>stephanie.roberts65@gmail.com</t>
  </si>
  <si>
    <t>+49710015270</t>
  </si>
  <si>
    <t>cynthia.green31@icloud.com</t>
  </si>
  <si>
    <t>+61249390409</t>
  </si>
  <si>
    <t>barbara.wilson45@zoho.com</t>
  </si>
  <si>
    <t>+44994705415</t>
  </si>
  <si>
    <t>steven.robinson36@gmail.com</t>
  </si>
  <si>
    <t>+1403562018</t>
  </si>
  <si>
    <t>melissa.jones15@proton.me</t>
  </si>
  <si>
    <t>+44019972225</t>
  </si>
  <si>
    <t>melissa.walker14@hotmail.com</t>
  </si>
  <si>
    <t>+61597949351</t>
  </si>
  <si>
    <t>donna.hill19@outlook.com</t>
  </si>
  <si>
    <t>+1061067402</t>
  </si>
  <si>
    <t>kenneth.white86@zoho.com</t>
  </si>
  <si>
    <t>+49307198778</t>
  </si>
  <si>
    <t>alexander.white82@proton.me</t>
  </si>
  <si>
    <t>+44593053451</t>
  </si>
  <si>
    <t>carol.jackson19@yahoo.com</t>
  </si>
  <si>
    <t>+61890441589</t>
  </si>
  <si>
    <t>paul.nelson23@hotmail.com</t>
  </si>
  <si>
    <t>+61309064675</t>
  </si>
  <si>
    <t>lucas.mitchell14@gmail.com</t>
  </si>
  <si>
    <t>+44016745887</t>
  </si>
  <si>
    <t>richard.young25@gmail.com</t>
  </si>
  <si>
    <t>+81090237098</t>
  </si>
  <si>
    <t>jason.harris89@proton.me</t>
  </si>
  <si>
    <t>+61175289494</t>
  </si>
  <si>
    <t>kenneth.baker48@outlook.com</t>
  </si>
  <si>
    <t>+34878762574</t>
  </si>
  <si>
    <t>valentina.king66@outlook.com</t>
  </si>
  <si>
    <t>+49701054409</t>
  </si>
  <si>
    <t>sofia.young50@proton.me</t>
  </si>
  <si>
    <t>+34011425314</t>
  </si>
  <si>
    <t>william.roberts45@gmail.com</t>
  </si>
  <si>
    <t>+44633848179</t>
  </si>
  <si>
    <t>rebecca.clark93@outlook.com</t>
  </si>
  <si>
    <t>+61279349139</t>
  </si>
  <si>
    <t>carol.adams16@icloud.com</t>
  </si>
  <si>
    <t>+380136103112</t>
  </si>
  <si>
    <t>sofia.wright13@proton.me</t>
  </si>
  <si>
    <t>+1309750942</t>
  </si>
  <si>
    <t>stephanie.smith73@proton.me</t>
  </si>
  <si>
    <t>+33773973502</t>
  </si>
  <si>
    <t>jeffrey.davis88@gmail.com</t>
  </si>
  <si>
    <t>+1651258541</t>
  </si>
  <si>
    <t>margaret.martinez44@icloud.com</t>
  </si>
  <si>
    <t>+34747144999</t>
  </si>
  <si>
    <t>kevin.harris33@zoho.com</t>
  </si>
  <si>
    <t>+380142559704</t>
  </si>
  <si>
    <t>steven.roberts20@gmail.com</t>
  </si>
  <si>
    <t>+61505545070</t>
  </si>
  <si>
    <t>olivia.hill49@outlook.com</t>
  </si>
  <si>
    <t>+61220830607</t>
  </si>
  <si>
    <t>thomas.sanchez53@zoho.com</t>
  </si>
  <si>
    <t>+380352427496</t>
  </si>
  <si>
    <t>lucas.scott28@zoho.com</t>
  </si>
  <si>
    <t>+34679111321</t>
  </si>
  <si>
    <t>lucas.wright92@proton.me</t>
  </si>
  <si>
    <t>+55338994041</t>
  </si>
  <si>
    <t>emily.thompson45@icloud.com</t>
  </si>
  <si>
    <t>+55653573340</t>
  </si>
  <si>
    <t>sharon.walker97@hotmail.com</t>
  </si>
  <si>
    <t>+33259599646</t>
  </si>
  <si>
    <t>sarah.rodriguez89@hotmail.com</t>
  </si>
  <si>
    <t>+33166634470</t>
  </si>
  <si>
    <t>emily.young94@yahoo.com</t>
  </si>
  <si>
    <t>+49946684436</t>
  </si>
  <si>
    <t>patricia.gonzalez39@yahoo.com</t>
  </si>
  <si>
    <t>+44999167339</t>
  </si>
  <si>
    <t>rebecca.davis49@zoho.com</t>
  </si>
  <si>
    <t>+44636420547</t>
  </si>
  <si>
    <t>david.hernandez41@zoho.com</t>
  </si>
  <si>
    <t>+380845152916</t>
  </si>
  <si>
    <t>lisa.carter64@hotmail.com</t>
  </si>
  <si>
    <t>+49160232461</t>
  </si>
  <si>
    <t>barbara.young32@zoho.com</t>
  </si>
  <si>
    <t>+1456607096</t>
  </si>
  <si>
    <t>michelle.taylor14@outlook.com</t>
  </si>
  <si>
    <t>+1913998128</t>
  </si>
  <si>
    <t>carol.brown86@outlook.com</t>
  </si>
  <si>
    <t>+1791891792</t>
  </si>
  <si>
    <t>george.roberts36@icloud.com</t>
  </si>
  <si>
    <t>+44922902825</t>
  </si>
  <si>
    <t>lisa.moore25@outlook.com</t>
  </si>
  <si>
    <t>+33839670836</t>
  </si>
  <si>
    <t>emma.johnson52@hotmail.com</t>
  </si>
  <si>
    <t>+44098868180</t>
  </si>
  <si>
    <t>sharon.hall29@gmail.com</t>
  </si>
  <si>
    <t>+44799124031</t>
  </si>
  <si>
    <t>dorothy.jackson43@zoho.com</t>
  </si>
  <si>
    <t>+1810192482</t>
  </si>
  <si>
    <t>emma.lewis81@icloud.com</t>
  </si>
  <si>
    <t>+33720643853</t>
  </si>
  <si>
    <t>william.green99@icloud.com</t>
  </si>
  <si>
    <t>+1625906346</t>
  </si>
  <si>
    <t>lucas.green37@gmail.com</t>
  </si>
  <si>
    <t>+61424555361</t>
  </si>
  <si>
    <t>kenneth.rodriguez34@zoho.com</t>
  </si>
  <si>
    <t>+1373867376</t>
  </si>
  <si>
    <t>charles.taylor55@proton.me</t>
  </si>
  <si>
    <t>+1392912703</t>
  </si>
  <si>
    <t>susan.young61@icloud.com</t>
  </si>
  <si>
    <t>+44608589993</t>
  </si>
  <si>
    <t>charles.miller15@gmail.com</t>
  </si>
  <si>
    <t>+33398891791</t>
  </si>
  <si>
    <t>laura.martinez93@zoho.com</t>
  </si>
  <si>
    <t>+44377383078</t>
  </si>
  <si>
    <t>james.brown24@hotmail.com</t>
  </si>
  <si>
    <t>+1158157708</t>
  </si>
  <si>
    <t>nancy.green70@yahoo.com</t>
  </si>
  <si>
    <t>+380006966264</t>
  </si>
  <si>
    <t>nancy.roberts18@yahoo.com</t>
  </si>
  <si>
    <t>+33441688563</t>
  </si>
  <si>
    <t>valentina.davis65@gmail.com</t>
  </si>
  <si>
    <t>+34651945542</t>
  </si>
  <si>
    <t>richard.scott81@outlook.com</t>
  </si>
  <si>
    <t>+44926399900</t>
  </si>
  <si>
    <t>isabella.lee98@hotmail.com</t>
  </si>
  <si>
    <t>+61874315852</t>
  </si>
  <si>
    <t>camila.thomas80@yahoo.com</t>
  </si>
  <si>
    <t>+1285625654</t>
  </si>
  <si>
    <t>jessica.martin91@proton.me</t>
  </si>
  <si>
    <t>+33762722021</t>
  </si>
  <si>
    <t>oliver.hernandez99@icloud.com</t>
  </si>
  <si>
    <t>+49358293350</t>
  </si>
  <si>
    <t>olivia.sanchez59@hotmail.com</t>
  </si>
  <si>
    <t>+81239538829</t>
  </si>
  <si>
    <t>sofia.jackson53@icloud.com</t>
  </si>
  <si>
    <t>+1134525113</t>
  </si>
  <si>
    <t>ethan.clark11@gmail.com</t>
  </si>
  <si>
    <t>+81010090908</t>
  </si>
  <si>
    <t>alexander.baker10@hotmail.com</t>
  </si>
  <si>
    <t>+81805663782</t>
  </si>
  <si>
    <t>christopher.green71@hotmail.com</t>
  </si>
  <si>
    <t>+81023550634</t>
  </si>
  <si>
    <t>john.miller37@hotmail.com</t>
  </si>
  <si>
    <t>+34001749861</t>
  </si>
  <si>
    <t>carol.davis52@yahoo.com</t>
  </si>
  <si>
    <t>+55066570973</t>
  </si>
  <si>
    <t>noah.thompson89@zoho.com</t>
  </si>
  <si>
    <t>+34448966348</t>
  </si>
  <si>
    <t>valentina.martinez18@proton.me</t>
  </si>
  <si>
    <t>+1075610154</t>
  </si>
  <si>
    <t>brian.nguyen45@zoho.com</t>
  </si>
  <si>
    <t>+380126964061</t>
  </si>
  <si>
    <t>david.lopez97@yahoo.com</t>
  </si>
  <si>
    <t>+61636973494</t>
  </si>
  <si>
    <t>jeffrey.green47@icloud.com</t>
  </si>
  <si>
    <t>+44906675752</t>
  </si>
  <si>
    <t>mark.flores27@gmail.com</t>
  </si>
  <si>
    <t>+44858651346</t>
  </si>
  <si>
    <t>liam.gonzalez55@outlook.com</t>
  </si>
  <si>
    <t>+55282763453</t>
  </si>
  <si>
    <t>ryan.thomas79@zoho.com</t>
  </si>
  <si>
    <t>+55056197866</t>
  </si>
  <si>
    <t>emily.wilson77@hotmail.com</t>
  </si>
  <si>
    <t>+81724882131</t>
  </si>
  <si>
    <t>christopher.jackson73@proton.me</t>
  </si>
  <si>
    <t>+44203747771</t>
  </si>
  <si>
    <t>mark.sanchez24@outlook.com</t>
  </si>
  <si>
    <t>+380672208829</t>
  </si>
  <si>
    <t>isabella.campbell43@hotmail.com</t>
  </si>
  <si>
    <t>+380454268842</t>
  </si>
  <si>
    <t>amanda.perez77@zoho.com</t>
  </si>
  <si>
    <t>+55408338190</t>
  </si>
  <si>
    <t>william.hill61@yahoo.com</t>
  </si>
  <si>
    <t>+33565043919</t>
  </si>
  <si>
    <t>isabella.jackson22@outlook.com</t>
  </si>
  <si>
    <t>+61561151503</t>
  </si>
  <si>
    <t>linda.gonzalez63@yahoo.com</t>
  </si>
  <si>
    <t>+34664818428</t>
  </si>
  <si>
    <t>patricia.scott70@proton.me</t>
  </si>
  <si>
    <t>+55992403709</t>
  </si>
  <si>
    <t>barbara.martin91@gmail.com</t>
  </si>
  <si>
    <t>+61029159564</t>
  </si>
  <si>
    <t>emma.nelson82@zoho.com</t>
  </si>
  <si>
    <t>+81012582226</t>
  </si>
  <si>
    <t>dorothy.baker59@outlook.com</t>
  </si>
  <si>
    <t>+61105228756</t>
  </si>
  <si>
    <t>donald.torres20@zoho.com</t>
  </si>
  <si>
    <t>+44346605869</t>
  </si>
  <si>
    <t>mary.lee92@icloud.com</t>
  </si>
  <si>
    <t>+33613085774</t>
  </si>
  <si>
    <t>jennifer.anderson64@zoho.com</t>
  </si>
  <si>
    <t>+34902439401</t>
  </si>
  <si>
    <t>joshua.baker80@zoho.com</t>
  </si>
  <si>
    <t>+1267259536</t>
  </si>
  <si>
    <t>sharon.lee33@yahoo.com</t>
  </si>
  <si>
    <t>+81425670823</t>
  </si>
  <si>
    <t>elizabeth.adams69@outlook.com</t>
  </si>
  <si>
    <t>+34776386585</t>
  </si>
  <si>
    <t>jeffrey.lee57@icloud.com</t>
  </si>
  <si>
    <t>+33820229327</t>
  </si>
  <si>
    <t>emily.hall70@proton.me</t>
  </si>
  <si>
    <t>+55537359539</t>
  </si>
  <si>
    <t>noah.moore52@outlook.com</t>
  </si>
  <si>
    <t>+34560703756</t>
  </si>
  <si>
    <t>jeffrey.sanchez81@outlook.com</t>
  </si>
  <si>
    <t>+55437442717</t>
  </si>
  <si>
    <t>olivia.torres89@yahoo.com</t>
  </si>
  <si>
    <t>+81437562575</t>
  </si>
  <si>
    <t>donald.mitchell16@zoho.com</t>
  </si>
  <si>
    <t>+1425660626</t>
  </si>
  <si>
    <t>brian.jones79@gmail.com</t>
  </si>
  <si>
    <t>+380235268226</t>
  </si>
  <si>
    <t>brian.harris82@hotmail.com</t>
  </si>
  <si>
    <t>+33224076248</t>
  </si>
  <si>
    <t>timothy.harris43@outlook.com</t>
  </si>
  <si>
    <t>+34612851868</t>
  </si>
  <si>
    <t>cynthia.lopez46@outlook.com</t>
  </si>
  <si>
    <t>+49701260833</t>
  </si>
  <si>
    <t>lucas.martin41@zoho.com</t>
  </si>
  <si>
    <t>+81324916420</t>
  </si>
  <si>
    <t>susan.hill74@gmail.com</t>
  </si>
  <si>
    <t>+81422817311</t>
  </si>
  <si>
    <t>jennifer.gonzalez98@icloud.com</t>
  </si>
  <si>
    <t>+34248560228</t>
  </si>
  <si>
    <t>edward.scott24@yahoo.com</t>
  </si>
  <si>
    <t>+55568081872</t>
  </si>
  <si>
    <t>jennifer.miller68@icloud.com</t>
  </si>
  <si>
    <t>+81669636081</t>
  </si>
  <si>
    <t>isabella.perez99@zoho.com</t>
  </si>
  <si>
    <t>+33085417777</t>
  </si>
  <si>
    <t>lucas.king13@yahoo.com</t>
  </si>
  <si>
    <t>+44776505726</t>
  </si>
  <si>
    <t>kimberly.williams18@yahoo.com</t>
  </si>
  <si>
    <t>+55684147933</t>
  </si>
  <si>
    <t>lisa.harris54@proton.me</t>
  </si>
  <si>
    <t>+61569505435</t>
  </si>
  <si>
    <t>michael.mitchell73@icloud.com</t>
  </si>
  <si>
    <t>+61637392456</t>
  </si>
  <si>
    <t>carol.lopez84@outlook.com</t>
  </si>
  <si>
    <t>+380359579778</t>
  </si>
  <si>
    <t>steven.walker72@outlook.com</t>
  </si>
  <si>
    <t>+380569253774</t>
  </si>
  <si>
    <t>melissa.anderson73@zoho.com</t>
  </si>
  <si>
    <t>+81258812848</t>
  </si>
  <si>
    <t>mary.baker83@hotmail.com</t>
  </si>
  <si>
    <t>+49663528540</t>
  </si>
  <si>
    <t>lisa.lopez84@gmail.com</t>
  </si>
  <si>
    <t>+380921865665</t>
  </si>
  <si>
    <t>lisa.sanchez24@outlook.com</t>
  </si>
  <si>
    <t>+44469252039</t>
  </si>
  <si>
    <t>kimberly.perez14@icloud.com</t>
  </si>
  <si>
    <t>+33609016316</t>
  </si>
  <si>
    <t>emily.rivera85@proton.me</t>
  </si>
  <si>
    <t>+81361783504</t>
  </si>
  <si>
    <t>joshua.flores73@hotmail.com</t>
  </si>
  <si>
    <t>+1842564753</t>
  </si>
  <si>
    <t>thomas.perez51@icloud.com</t>
  </si>
  <si>
    <t>+33534040456</t>
  </si>
  <si>
    <t>john.jones99@icloud.com</t>
  </si>
  <si>
    <t>+44257483519</t>
  </si>
  <si>
    <t>oliver.thompson75@yahoo.com</t>
  </si>
  <si>
    <t>+61477168240</t>
  </si>
  <si>
    <t>mia.wright91@yahoo.com</t>
  </si>
  <si>
    <t>+34022917964</t>
  </si>
  <si>
    <t>david.thomas17@yahoo.com</t>
  </si>
  <si>
    <t>+1897696699</t>
  </si>
  <si>
    <t>lisa.rivera55@outlook.com</t>
  </si>
  <si>
    <t>+34550751070</t>
  </si>
  <si>
    <t>valentina.nelson78@gmail.com</t>
  </si>
  <si>
    <t>+55571512948</t>
  </si>
  <si>
    <t>john.jones92@zoho.com</t>
  </si>
  <si>
    <t>+1472462689</t>
  </si>
  <si>
    <t>thomas.white31@gmail.com</t>
  </si>
  <si>
    <t>+380833306982</t>
  </si>
  <si>
    <t>patricia.miller85@gmail.com</t>
  </si>
  <si>
    <t>+380201814632</t>
  </si>
  <si>
    <t>timothy.rivera45@icloud.com</t>
  </si>
  <si>
    <t>+81654257162</t>
  </si>
  <si>
    <t>laura.scott87@zoho.com</t>
  </si>
  <si>
    <t>+34681699623</t>
  </si>
  <si>
    <t>james.campbell73@yahoo.com</t>
  </si>
  <si>
    <t>+49831752998</t>
  </si>
  <si>
    <t>alexander.taylor97@proton.me</t>
  </si>
  <si>
    <t>+61973304856</t>
  </si>
  <si>
    <t>camila.moore32@icloud.com</t>
  </si>
  <si>
    <t>+33694089539</t>
  </si>
  <si>
    <t>richard.white83@outlook.com</t>
  </si>
  <si>
    <t>+380142772957</t>
  </si>
  <si>
    <t>mary.roberts59@gmail.com</t>
  </si>
  <si>
    <t>+380807541088</t>
  </si>
  <si>
    <t>valentina.thomas92@icloud.com</t>
  </si>
  <si>
    <t>+33164424247</t>
  </si>
  <si>
    <t>mateo.clark29@zoho.com</t>
  </si>
  <si>
    <t>+1676016323</t>
  </si>
  <si>
    <t>sarah.moore87@zoho.com</t>
  </si>
  <si>
    <t>+33020206184</t>
  </si>
  <si>
    <t>melissa.allen64@outlook.com</t>
  </si>
  <si>
    <t>+44453983372</t>
  </si>
  <si>
    <t>melissa.hall29@outlook.com</t>
  </si>
  <si>
    <t>+61163323921</t>
  </si>
  <si>
    <t>kenneth.rodriguez36@zoho.com</t>
  </si>
  <si>
    <t>+55533624700</t>
  </si>
  <si>
    <t>richard.harris29@outlook.com</t>
  </si>
  <si>
    <t>+33789232701</t>
  </si>
  <si>
    <t>margaret.rodriguez10@proton.me</t>
  </si>
  <si>
    <t>+1007967319</t>
  </si>
  <si>
    <t>oliver.clark19@yahoo.com</t>
  </si>
  <si>
    <t>+1750656844</t>
  </si>
  <si>
    <t>charles.wilson72@proton.me</t>
  </si>
  <si>
    <t>+44614366865</t>
  </si>
  <si>
    <t>timothy.allen83@hotmail.com</t>
  </si>
  <si>
    <t>+81688275123</t>
  </si>
  <si>
    <t>dorothy.thomas33@icloud.com</t>
  </si>
  <si>
    <t>+55449873449</t>
  </si>
  <si>
    <t>sharon.robinson52@proton.me</t>
  </si>
  <si>
    <t>+1672873306</t>
  </si>
  <si>
    <t>jessica.wilson46@outlook.com</t>
  </si>
  <si>
    <t>+81946479810</t>
  </si>
  <si>
    <t>andrew.davis55@proton.me</t>
  </si>
  <si>
    <t>+44751177509</t>
  </si>
  <si>
    <t>barbara.brown26@hotmail.com</t>
  </si>
  <si>
    <t>+55858243808</t>
  </si>
  <si>
    <t>alexander.thomas99@gmail.com</t>
  </si>
  <si>
    <t>+380347917305</t>
  </si>
  <si>
    <t>valentina.moore53@icloud.com</t>
  </si>
  <si>
    <t>+44792161738</t>
  </si>
  <si>
    <t>liam.baker77@outlook.com</t>
  </si>
  <si>
    <t>+34976649285</t>
  </si>
  <si>
    <t>olivia.green97@outlook.com</t>
  </si>
  <si>
    <t>+1308382225</t>
  </si>
  <si>
    <t>edward.wright19@gmail.com</t>
  </si>
  <si>
    <t>+1162285149</t>
  </si>
  <si>
    <t>noah.jackson34@zoho.com</t>
  </si>
  <si>
    <t>+33102052164</t>
  </si>
  <si>
    <t>olivia.martinez99@gmail.com</t>
  </si>
  <si>
    <t>+81537312694</t>
  </si>
  <si>
    <t>jennifer.adams72@proton.me</t>
  </si>
  <si>
    <t>+380679916998</t>
  </si>
  <si>
    <t>alexander.nelson66@yahoo.com</t>
  </si>
  <si>
    <t>+33082342247</t>
  </si>
  <si>
    <t>cynthia.jackson67@outlook.com</t>
  </si>
  <si>
    <t>+1245305012</t>
  </si>
  <si>
    <t>anthony.hernandez47@zoho.com</t>
  </si>
  <si>
    <t>+81403599694</t>
  </si>
  <si>
    <t>sharon.nelson94@gmail.com</t>
  </si>
  <si>
    <t>+44303600200</t>
  </si>
  <si>
    <t>charles.martin94@yahoo.com</t>
  </si>
  <si>
    <t>+55261360315</t>
  </si>
  <si>
    <t>david.sanchez16@zoho.com</t>
  </si>
  <si>
    <t>+61984607645</t>
  </si>
  <si>
    <t>andrew.young24@gmail.com</t>
  </si>
  <si>
    <t>+1266270349</t>
  </si>
  <si>
    <t>kevin.king57@outlook.com</t>
  </si>
  <si>
    <t>+34972471424</t>
  </si>
  <si>
    <t>margaret.hill19@yahoo.com</t>
  </si>
  <si>
    <t>+34266827921</t>
  </si>
  <si>
    <t>richard.thomas31@proton.me</t>
  </si>
  <si>
    <t>+380709043972</t>
  </si>
  <si>
    <t>anthony.taylor40@zoho.com</t>
  </si>
  <si>
    <t>+81192091387</t>
  </si>
  <si>
    <t>donald.nelson21@hotmail.com</t>
  </si>
  <si>
    <t>+61121231826</t>
  </si>
  <si>
    <t>ava.ramirez61@hotmail.com</t>
  </si>
  <si>
    <t>+34493669213</t>
  </si>
  <si>
    <t>isabella.harris89@yahoo.com</t>
  </si>
  <si>
    <t>+1173605125</t>
  </si>
  <si>
    <t>joseph.garcia31@gmail.com</t>
  </si>
  <si>
    <t>+33805958582</t>
  </si>
  <si>
    <t>david.martinez63@hotmail.com</t>
  </si>
  <si>
    <t>+81296110910</t>
  </si>
  <si>
    <t>isabella.lopez67@outlook.com</t>
  </si>
  <si>
    <t>+1112132444</t>
  </si>
  <si>
    <t>noah.allen31@zoho.com</t>
  </si>
  <si>
    <t>+55296011751</t>
  </si>
  <si>
    <t>mia.sanchez40@proton.me</t>
  </si>
  <si>
    <t>+380868156937</t>
  </si>
  <si>
    <t>olivia.robinson67@icloud.com</t>
  </si>
  <si>
    <t>+1243460750</t>
  </si>
  <si>
    <t>oliver.clark81@zoho.com</t>
  </si>
  <si>
    <t>+34037372552</t>
  </si>
  <si>
    <t>elizabeth.jones19@outlook.com</t>
  </si>
  <si>
    <t>+380145272011</t>
  </si>
  <si>
    <t>patricia.nelson89@proton.me</t>
  </si>
  <si>
    <t>+81087274531</t>
  </si>
  <si>
    <t>ethan.roberts78@yahoo.com</t>
  </si>
  <si>
    <t>+81638353536</t>
  </si>
  <si>
    <t>noah.williams36@gmail.com</t>
  </si>
  <si>
    <t>+81971613389</t>
  </si>
  <si>
    <t>david.jackson30@icloud.com</t>
  </si>
  <si>
    <t>+44529319424</t>
  </si>
  <si>
    <t>isabella.wilson46@yahoo.com</t>
  </si>
  <si>
    <t>+380309521692</t>
  </si>
  <si>
    <t>mark.mitchell42@yahoo.com</t>
  </si>
  <si>
    <t>+61285759306</t>
  </si>
  <si>
    <t>robert.torres61@proton.me</t>
  </si>
  <si>
    <t>+33637790658</t>
  </si>
  <si>
    <t>amanda.gonzalez37@gmail.com</t>
  </si>
  <si>
    <t>+81896208329</t>
  </si>
  <si>
    <t>patricia.allen47@outlook.com</t>
  </si>
  <si>
    <t>+44249932710</t>
  </si>
  <si>
    <t>elizabeth.carter25@zoho.com</t>
  </si>
  <si>
    <t>+81936412357</t>
  </si>
  <si>
    <t>sofia.perez72@hotmail.com</t>
  </si>
  <si>
    <t>+81129023387</t>
  </si>
  <si>
    <t>elizabeth.jones20@icloud.com</t>
  </si>
  <si>
    <t>+81729097192</t>
  </si>
  <si>
    <t>lucas.mitchell69@proton.me</t>
  </si>
  <si>
    <t>+44239495327</t>
  </si>
  <si>
    <t>joseph.ramirez92@icloud.com</t>
  </si>
  <si>
    <t>+61591536022</t>
  </si>
  <si>
    <t>christopher.king43@icloud.com</t>
  </si>
  <si>
    <t>+1764363352</t>
  </si>
  <si>
    <t>robert.white86@zoho.com</t>
  </si>
  <si>
    <t>+44460202776</t>
  </si>
  <si>
    <t>isabella.baker63@proton.me</t>
  </si>
  <si>
    <t>+55170324895</t>
  </si>
  <si>
    <t>david.smith77@outlook.com</t>
  </si>
  <si>
    <t>+1876271720</t>
  </si>
  <si>
    <t>richard.jackson38@outlook.com</t>
  </si>
  <si>
    <t>+380482406583</t>
  </si>
  <si>
    <t>carol.young29@proton.me</t>
  </si>
  <si>
    <t>+33837585731</t>
  </si>
  <si>
    <t>daniel.davis54@outlook.com</t>
  </si>
  <si>
    <t>+380616021964</t>
  </si>
  <si>
    <t>william.sanchez79@yahoo.com</t>
  </si>
  <si>
    <t>+61986391790</t>
  </si>
  <si>
    <t>mateo.perez95@hotmail.com</t>
  </si>
  <si>
    <t>+55723465724</t>
  </si>
  <si>
    <t>andrew.hernandez71@zoho.com</t>
  </si>
  <si>
    <t>+55491293104</t>
  </si>
  <si>
    <t>jessica.clark99@outlook.com</t>
  </si>
  <si>
    <t>+380863276818</t>
  </si>
  <si>
    <t>matthew.nelson61@outlook.com</t>
  </si>
  <si>
    <t>+1844186918</t>
  </si>
  <si>
    <t>timothy.baker57@icloud.com</t>
  </si>
  <si>
    <t>+1133684146</t>
  </si>
  <si>
    <t>noah.lopez84@proton.me</t>
  </si>
  <si>
    <t>+81575003694</t>
  </si>
  <si>
    <t>sarah.king32@hotmail.com</t>
  </si>
  <si>
    <t>+1761729694</t>
  </si>
  <si>
    <t>cynthia.davis97@gmail.com</t>
  </si>
  <si>
    <t>+33419919389</t>
  </si>
  <si>
    <t>ethan.allen67@yahoo.com</t>
  </si>
  <si>
    <t>+55452490667</t>
  </si>
  <si>
    <t>sarah.king14@icloud.com</t>
  </si>
  <si>
    <t>+1632008205</t>
  </si>
  <si>
    <t>emily.johnson85@zoho.com</t>
  </si>
  <si>
    <t>+33659210288</t>
  </si>
  <si>
    <t>charles.green51@yahoo.com</t>
  </si>
  <si>
    <t>+33004115079</t>
  </si>
  <si>
    <t>edward.campbell13@outlook.com</t>
  </si>
  <si>
    <t>+1715417222</t>
  </si>
  <si>
    <t>isabella.perez25@proton.me</t>
  </si>
  <si>
    <t>+1985876135</t>
  </si>
  <si>
    <t>jessica.clark40@zoho.com</t>
  </si>
  <si>
    <t>+61217444753</t>
  </si>
  <si>
    <t>liam.rivera85@zoho.com</t>
  </si>
  <si>
    <t>+49345068224</t>
  </si>
  <si>
    <t>timothy.torres23@zoho.com</t>
  </si>
  <si>
    <t>+34452485368</t>
  </si>
  <si>
    <t>susan.hall85@proton.me</t>
  </si>
  <si>
    <t>+49880995574</t>
  </si>
  <si>
    <t>jessica.johnson76@yahoo.com</t>
  </si>
  <si>
    <t>+380837623178</t>
  </si>
  <si>
    <t>ryan.garcia92@zoho.com</t>
  </si>
  <si>
    <t>+380038244811</t>
  </si>
  <si>
    <t>michelle.scott39@gmail.com</t>
  </si>
  <si>
    <t>+380060695529</t>
  </si>
  <si>
    <t>anthony.brown69@gmail.com</t>
  </si>
  <si>
    <t>+49092888383</t>
  </si>
  <si>
    <t>ava.gonzalez41@yahoo.com</t>
  </si>
  <si>
    <t>+49604407356</t>
  </si>
  <si>
    <t>david.scott83@gmail.com</t>
  </si>
  <si>
    <t>+49198906006</t>
  </si>
  <si>
    <t>kimberly.thompson30@proton.me</t>
  </si>
  <si>
    <t>+81098847691</t>
  </si>
  <si>
    <t>donald.torres35@yahoo.com</t>
  </si>
  <si>
    <t>+380085427871</t>
  </si>
  <si>
    <t>richard.white98@gmail.com</t>
  </si>
  <si>
    <t>+61903728559</t>
  </si>
  <si>
    <t>donna.rivera86@gmail.com</t>
  </si>
  <si>
    <t>+55025733509</t>
  </si>
  <si>
    <t>ryan.young33@hotmail.com</t>
  </si>
  <si>
    <t>+1257937009</t>
  </si>
  <si>
    <t>andrew.garcia39@yahoo.com</t>
  </si>
  <si>
    <t>+81881022196</t>
  </si>
  <si>
    <t>stephanie.ramirez94@zoho.com</t>
  </si>
  <si>
    <t>+380263405573</t>
  </si>
  <si>
    <t>betty.jones45@hotmail.com</t>
  </si>
  <si>
    <t>+44419727494</t>
  </si>
  <si>
    <t>alejandro.wilson42@zoho.com</t>
  </si>
  <si>
    <t>+44969809692</t>
  </si>
  <si>
    <t>olivia.thompson54@hotmail.com</t>
  </si>
  <si>
    <t>+44807420165</t>
  </si>
  <si>
    <t>lisa.roberts41@hotmail.com</t>
  </si>
  <si>
    <t>+44535977994</t>
  </si>
  <si>
    <t>margaret.adams44@proton.me</t>
  </si>
  <si>
    <t>+55013707577</t>
  </si>
  <si>
    <t>james.gonzalez62@proton.me</t>
  </si>
  <si>
    <t>+44864139658</t>
  </si>
  <si>
    <t>steven.rodriguez99@proton.me</t>
  </si>
  <si>
    <t>+380033143961</t>
  </si>
  <si>
    <t>cynthia.roberts99@outlook.com</t>
  </si>
  <si>
    <t>+1089111762</t>
  </si>
  <si>
    <t>michael.martinez50@gmail.com</t>
  </si>
  <si>
    <t>+1811578455</t>
  </si>
  <si>
    <t>christopher.anderson74@outlook.com</t>
  </si>
  <si>
    <t>+380611897885</t>
  </si>
  <si>
    <t>betty.garcia20@zoho.com</t>
  </si>
  <si>
    <t>+380107969883</t>
  </si>
  <si>
    <t>ashley.lee66@icloud.com</t>
  </si>
  <si>
    <t>+61567707230</t>
  </si>
  <si>
    <t>lucas.martin33@hotmail.com</t>
  </si>
  <si>
    <t>+61336551339</t>
  </si>
  <si>
    <t>emma.king48@zoho.com</t>
  </si>
  <si>
    <t>+34881574866</t>
  </si>
  <si>
    <t>linda.roberts37@outlook.com</t>
  </si>
  <si>
    <t>+33999843087</t>
  </si>
  <si>
    <t>sharon.king59@outlook.com</t>
  </si>
  <si>
    <t>+61269775882</t>
  </si>
  <si>
    <t>sharon.adams19@zoho.com</t>
  </si>
  <si>
    <t>+81777982658</t>
  </si>
  <si>
    <t>alejandro.scott78@proton.me</t>
  </si>
  <si>
    <t>+34694610838</t>
  </si>
  <si>
    <t>noah.ramirez10@icloud.com</t>
  </si>
  <si>
    <t>+1903815801</t>
  </si>
  <si>
    <t>nancy.miller63@zoho.com</t>
  </si>
  <si>
    <t>+81493438911</t>
  </si>
  <si>
    <t>mark.king27@yahoo.com</t>
  </si>
  <si>
    <t>+1957181367</t>
  </si>
  <si>
    <t>kenneth.davis50@outlook.com</t>
  </si>
  <si>
    <t>+55928409837</t>
  </si>
  <si>
    <t>deborah.martin28@gmail.com</t>
  </si>
  <si>
    <t>+81246555243</t>
  </si>
  <si>
    <t>sofia.hall25@outlook.com</t>
  </si>
  <si>
    <t>+1731537072</t>
  </si>
  <si>
    <t>isabella.ramirez43@outlook.com</t>
  </si>
  <si>
    <t>+81576963509</t>
  </si>
  <si>
    <t>richard.moore66@gmail.com</t>
  </si>
  <si>
    <t>+380073237455</t>
  </si>
  <si>
    <t>mark.sanchez20@hotmail.com</t>
  </si>
  <si>
    <t>+61212595416</t>
  </si>
  <si>
    <t>michael.nelson48@gmail.com</t>
  </si>
  <si>
    <t>+61223028569</t>
  </si>
  <si>
    <t>rebecca.thomas74@zoho.com</t>
  </si>
  <si>
    <t>+1705823428</t>
  </si>
  <si>
    <t>timothy.martin24@zoho.com</t>
  </si>
  <si>
    <t>+1142056078</t>
  </si>
  <si>
    <t>liam.rivera99@proton.me</t>
  </si>
  <si>
    <t>+33721202798</t>
  </si>
  <si>
    <t>lucas.nguyen13@yahoo.com</t>
  </si>
  <si>
    <t>+55179470922</t>
  </si>
  <si>
    <t>susan.young64@yahoo.com</t>
  </si>
  <si>
    <t>+1528440400</t>
  </si>
  <si>
    <t>sofia.king13@hotmail.com</t>
  </si>
  <si>
    <t>+34970111152</t>
  </si>
  <si>
    <t>brian.taylor32@gmail.com</t>
  </si>
  <si>
    <t>+44520839328</t>
  </si>
  <si>
    <t>emily.king38@icloud.com</t>
  </si>
  <si>
    <t>+55722429613</t>
  </si>
  <si>
    <t>alexander.young26@hotmail.com</t>
  </si>
  <si>
    <t>+49466537635</t>
  </si>
  <si>
    <t>mary.carter93@zoho.com</t>
  </si>
  <si>
    <t>+380480547878</t>
  </si>
  <si>
    <t>anthony.brown62@outlook.com</t>
  </si>
  <si>
    <t>+33621252717</t>
  </si>
  <si>
    <t>william.white27@outlook.com</t>
  </si>
  <si>
    <t>+1832109713</t>
  </si>
  <si>
    <t>ronald.young17@outlook.com</t>
  </si>
  <si>
    <t>+81656271277</t>
  </si>
  <si>
    <t>sofia.rivera93@zoho.com</t>
  </si>
  <si>
    <t>+34474006740</t>
  </si>
  <si>
    <t>thomas.brown41@hotmail.com</t>
  </si>
  <si>
    <t>+1279176448</t>
  </si>
  <si>
    <t>carol.sanchez91@zoho.com</t>
  </si>
  <si>
    <t>+1915009101</t>
  </si>
  <si>
    <t>sofia.thompson61@hotmail.com</t>
  </si>
  <si>
    <t>+44998698365</t>
  </si>
  <si>
    <t>lucas.roberts31@gmail.com</t>
  </si>
  <si>
    <t>+55791640365</t>
  </si>
  <si>
    <t>melissa.anderson38@gmail.com</t>
  </si>
  <si>
    <t>+55161346599</t>
  </si>
  <si>
    <t>karen.torres53@proton.me</t>
  </si>
  <si>
    <t>+49079023851</t>
  </si>
  <si>
    <t>daniel.thomas30@proton.me</t>
  </si>
  <si>
    <t>+61157951401</t>
  </si>
  <si>
    <t>jennifer.wilson26@outlook.com</t>
  </si>
  <si>
    <t>+1752586902</t>
  </si>
  <si>
    <t>robert.nguyen33@hotmail.com</t>
  </si>
  <si>
    <t>+1483224199</t>
  </si>
  <si>
    <t>sarah.ramirez98@outlook.com</t>
  </si>
  <si>
    <t>+1051571919</t>
  </si>
  <si>
    <t>emma.gonzalez68@yahoo.com</t>
  </si>
  <si>
    <t>+1581674008</t>
  </si>
  <si>
    <t>daniel.torres41@icloud.com</t>
  </si>
  <si>
    <t>+1128516537</t>
  </si>
  <si>
    <t>donna.scott35@icloud.com</t>
  </si>
  <si>
    <t>+1243349835</t>
  </si>
  <si>
    <t>camila.thompson49@proton.me</t>
  </si>
  <si>
    <t>+1461054100</t>
  </si>
  <si>
    <t>susan.johnson50@gmail.com</t>
  </si>
  <si>
    <t>+55705164009</t>
  </si>
  <si>
    <t>william.lopez32@zoho.com</t>
  </si>
  <si>
    <t>+55724826191</t>
  </si>
  <si>
    <t>alejandro.nelson60@gmail.com</t>
  </si>
  <si>
    <t>+1866549184</t>
  </si>
  <si>
    <t>daniel.campbell57@zoho.com</t>
  </si>
  <si>
    <t>+55683997949</t>
  </si>
  <si>
    <t>robert.rivera50@outlook.com</t>
  </si>
  <si>
    <t>+61274203334</t>
  </si>
  <si>
    <t>valentina.torres86@zoho.com</t>
  </si>
  <si>
    <t>+1776548827</t>
  </si>
  <si>
    <t>sarah.garcia53@icloud.com</t>
  </si>
  <si>
    <t>+34057783845</t>
  </si>
  <si>
    <t>noah.adams23@proton.me</t>
  </si>
  <si>
    <t>+55892705367</t>
  </si>
  <si>
    <t>joseph.sanchez77@outlook.com</t>
  </si>
  <si>
    <t>+380804823404</t>
  </si>
  <si>
    <t>william.moore91@zoho.com</t>
  </si>
  <si>
    <t>+44418290256</t>
  </si>
  <si>
    <t>linda.brown66@zoho.com</t>
  </si>
  <si>
    <t>+380963572189</t>
  </si>
  <si>
    <t>dorothy.brown48@outlook.com</t>
  </si>
  <si>
    <t>+61427443042</t>
  </si>
  <si>
    <t>sharon.brown62@gmail.com</t>
  </si>
  <si>
    <t>+81632973960</t>
  </si>
  <si>
    <t>rebecca.brown96@yahoo.com</t>
  </si>
  <si>
    <t>+34456105243</t>
  </si>
  <si>
    <t>steven.torres87@zoho.com</t>
  </si>
  <si>
    <t>+44105415774</t>
  </si>
  <si>
    <t>laura.torres88@outlook.com</t>
  </si>
  <si>
    <t>+49992028829</t>
  </si>
  <si>
    <t>stephanie.jones37@yahoo.com</t>
  </si>
  <si>
    <t>+1456100869</t>
  </si>
  <si>
    <t>patricia.wright94@gmail.com</t>
  </si>
  <si>
    <t>+44042904581</t>
  </si>
  <si>
    <t>isabella.nguyen73@gmail.com</t>
  </si>
  <si>
    <t>+1944475138</t>
  </si>
  <si>
    <t>lisa.williams16@yahoo.com</t>
  </si>
  <si>
    <t>+1567176517</t>
  </si>
  <si>
    <t>margaret.hernandez96@hotmail.com</t>
  </si>
  <si>
    <t>+33191047809</t>
  </si>
  <si>
    <t>robert.miller27@zoho.com</t>
  </si>
  <si>
    <t>+1286229340</t>
  </si>
  <si>
    <t>barbara.miller78@icloud.com</t>
  </si>
  <si>
    <t>+1175132898</t>
  </si>
  <si>
    <t>emily.flores31@hotmail.com</t>
  </si>
  <si>
    <t>+1253757216</t>
  </si>
  <si>
    <t>mateo.sanchez68@yahoo.com</t>
  </si>
  <si>
    <t>+1215102821</t>
  </si>
  <si>
    <t>kevin.lewis17@icloud.com</t>
  </si>
  <si>
    <t>+1251493737</t>
  </si>
  <si>
    <t>mark.martin99@yahoo.com</t>
  </si>
  <si>
    <t>+33680034842</t>
  </si>
  <si>
    <t>dorothy.johnson86@zoho.com</t>
  </si>
  <si>
    <t>+33799713250</t>
  </si>
  <si>
    <t>melissa.taylor87@yahoo.com</t>
  </si>
  <si>
    <t>+1625911344</t>
  </si>
  <si>
    <t>kenneth.walker34@proton.me</t>
  </si>
  <si>
    <t>+81401150201</t>
  </si>
  <si>
    <t>james.nguyen71@hotmail.com</t>
  </si>
  <si>
    <t>+61771934341</t>
  </si>
  <si>
    <t>sarah.lee22@zoho.com</t>
  </si>
  <si>
    <t>+33148828720</t>
  </si>
  <si>
    <t>+61163862577</t>
  </si>
  <si>
    <t>margaret.hernandez67@icloud.com</t>
  </si>
  <si>
    <t>+1096538001</t>
  </si>
  <si>
    <t>kenneth.mitchell55@icloud.com</t>
  </si>
  <si>
    <t>+33074549993</t>
  </si>
  <si>
    <t>anthony.flores72@zoho.com</t>
  </si>
  <si>
    <t>+55751039971</t>
  </si>
  <si>
    <t>sandra.sanchez96@hotmail.com</t>
  </si>
  <si>
    <t>+44909194017</t>
  </si>
  <si>
    <t>rebecca.adams98@outlook.com</t>
  </si>
  <si>
    <t>+44644190782</t>
  </si>
  <si>
    <t>charles.torres10@hotmail.com</t>
  </si>
  <si>
    <t>+34674920607</t>
  </si>
  <si>
    <t>george.johnson89@proton.me</t>
  </si>
  <si>
    <t>+1941727446</t>
  </si>
  <si>
    <t>santiago.roberts18@zoho.com</t>
  </si>
  <si>
    <t>+81565660112</t>
  </si>
  <si>
    <t>ronald.flores71@yahoo.com</t>
  </si>
  <si>
    <t>+1650088304</t>
  </si>
  <si>
    <t>stephanie.mitchell84@icloud.com</t>
  </si>
  <si>
    <t>+1408222879</t>
  </si>
  <si>
    <t>robert.anderson12@icloud.com</t>
  </si>
  <si>
    <t>+55216886694</t>
  </si>
  <si>
    <t>nancy.smith22@proton.me</t>
  </si>
  <si>
    <t>+380469270586</t>
  </si>
  <si>
    <t>robert.torres76@outlook.com</t>
  </si>
  <si>
    <t>+61345645926</t>
  </si>
  <si>
    <t>camila.brown97@zoho.com</t>
  </si>
  <si>
    <t>+1386919563</t>
  </si>
  <si>
    <t>mateo.nelson71@proton.me</t>
  </si>
  <si>
    <t>+44152867515</t>
  </si>
  <si>
    <t>alexander.williams91@gmail.com</t>
  </si>
  <si>
    <t>+1387991959</t>
  </si>
  <si>
    <t>sarah.baker38@icloud.com</t>
  </si>
  <si>
    <t>+61978021295</t>
  </si>
  <si>
    <t>santiago.brown76@outlook.com</t>
  </si>
  <si>
    <t>+380820407086</t>
  </si>
  <si>
    <t>noah.hill23@icloud.com</t>
  </si>
  <si>
    <t>+1199890165</t>
  </si>
  <si>
    <t>thomas.sanchez72@hotmail.com</t>
  </si>
  <si>
    <t>+81476202187</t>
  </si>
  <si>
    <t>richard.garcia47@gmail.com</t>
  </si>
  <si>
    <t>+61864036865</t>
  </si>
  <si>
    <t>ava.lewis25@zoho.com</t>
  </si>
  <si>
    <t>+61722251520</t>
  </si>
  <si>
    <t>kevin.thomas17@yahoo.com</t>
  </si>
  <si>
    <t>+61146776875</t>
  </si>
  <si>
    <t>valentina.thompson21@yahoo.com</t>
  </si>
  <si>
    <t>+49487250369</t>
  </si>
  <si>
    <t>emily.sanchez84@icloud.com</t>
  </si>
  <si>
    <t>+44545898325</t>
  </si>
  <si>
    <t>ryan.mitchell64@proton.me</t>
  </si>
  <si>
    <t>+61848924603</t>
  </si>
  <si>
    <t>robert.gonzalez49@icloud.com</t>
  </si>
  <si>
    <t>+34920332855</t>
  </si>
  <si>
    <t>ronald.baker16@icloud.com</t>
  </si>
  <si>
    <t>+61225581766</t>
  </si>
  <si>
    <t>linda.flores73@proton.me</t>
  </si>
  <si>
    <t>+81473750375</t>
  </si>
  <si>
    <t>joshua.walker20@outlook.com</t>
  </si>
  <si>
    <t>+44427361637</t>
  </si>
  <si>
    <t>deborah.jackson67@zoho.com</t>
  </si>
  <si>
    <t>+44267535117</t>
  </si>
  <si>
    <t>paul.miller61@yahoo.com</t>
  </si>
  <si>
    <t>+44902714571</t>
  </si>
  <si>
    <t>emma.lee38@yahoo.com</t>
  </si>
  <si>
    <t>+49941760385</t>
  </si>
  <si>
    <t>kenneth.taylor47@outlook.com</t>
  </si>
  <si>
    <t>+33775037520</t>
  </si>
  <si>
    <t>mateo.nelson17@proton.me</t>
  </si>
  <si>
    <t>+61270521181</t>
  </si>
  <si>
    <t>charles.campbell55@hotmail.com</t>
  </si>
  <si>
    <t>+44169559273</t>
  </si>
  <si>
    <t>laura.lee68@gmail.com</t>
  </si>
  <si>
    <t>+380539340232</t>
  </si>
  <si>
    <t>edward.rodriguez32@zoho.com</t>
  </si>
  <si>
    <t>+380378949740</t>
  </si>
  <si>
    <t>alejandro.rivera47@zoho.com</t>
  </si>
  <si>
    <t>+55224159206</t>
  </si>
  <si>
    <t>ronald.white83@outlook.com</t>
  </si>
  <si>
    <t>+81340059797</t>
  </si>
  <si>
    <t>thomas.miller76@hotmail.com</t>
  </si>
  <si>
    <t>+81705349158</t>
  </si>
  <si>
    <t>alejandro.roberts24@icloud.com</t>
  </si>
  <si>
    <t>+61896760172</t>
  </si>
  <si>
    <t>ava.jackson22@proton.me</t>
  </si>
  <si>
    <t>+34863906036</t>
  </si>
  <si>
    <t>ashley.moore10@zoho.com</t>
  </si>
  <si>
    <t>+1307515671</t>
  </si>
  <si>
    <t>michael.carter42@icloud.com</t>
  </si>
  <si>
    <t>+33282098328</t>
  </si>
  <si>
    <t>camila.harris42@proton.me</t>
  </si>
  <si>
    <t>+61271768728</t>
  </si>
  <si>
    <t>lisa.mitchell95@proton.me</t>
  </si>
  <si>
    <t>+61580568408</t>
  </si>
  <si>
    <t>william.sanchez76@hotmail.com</t>
  </si>
  <si>
    <t>+34168375328</t>
  </si>
  <si>
    <t>sophia.thompson38@zoho.com</t>
  </si>
  <si>
    <t>+380316714165</t>
  </si>
  <si>
    <t>charles.lee20@icloud.com</t>
  </si>
  <si>
    <t>+33973461256</t>
  </si>
  <si>
    <t>karen.thomas36@zoho.com</t>
  </si>
  <si>
    <t>+1959809126</t>
  </si>
  <si>
    <t>lucas.gonzalez78@proton.me</t>
  </si>
  <si>
    <t>+44823833223</t>
  </si>
  <si>
    <t>sophia.clark34@icloud.com</t>
  </si>
  <si>
    <t>+1420192912</t>
  </si>
  <si>
    <t>john.hill64@zoho.com</t>
  </si>
  <si>
    <t>+380599305604</t>
  </si>
  <si>
    <t>nancy.taylor92@yahoo.com</t>
  </si>
  <si>
    <t>+49423683047</t>
  </si>
  <si>
    <t>laura.jackson81@yahoo.com</t>
  </si>
  <si>
    <t>+33811517157</t>
  </si>
  <si>
    <t>rebecca.thompson47@yahoo.com</t>
  </si>
  <si>
    <t>+380306074951</t>
  </si>
  <si>
    <t>brian.mitchell68@zoho.com</t>
  </si>
  <si>
    <t>+33713557750</t>
  </si>
  <si>
    <t>mia.green96@outlook.com</t>
  </si>
  <si>
    <t>+34117559038</t>
  </si>
  <si>
    <t>stephanie.campbell69@proton.me</t>
  </si>
  <si>
    <t>+380943530957</t>
  </si>
  <si>
    <t>daniel.white99@zoho.com</t>
  </si>
  <si>
    <t>+34411081743</t>
  </si>
  <si>
    <t>lucas.martinez31@yahoo.com</t>
  </si>
  <si>
    <t>+380854848633</t>
  </si>
  <si>
    <t>donna.green55@gmail.com</t>
  </si>
  <si>
    <t>+55916818448</t>
  </si>
  <si>
    <t>rebecca.smith65@outlook.com</t>
  </si>
  <si>
    <t>+81299501047</t>
  </si>
  <si>
    <t>linda.green75@zoho.com</t>
  </si>
  <si>
    <t>+49299274615</t>
  </si>
  <si>
    <t>robert.adams80@outlook.com</t>
  </si>
  <si>
    <t>+49737755524</t>
  </si>
  <si>
    <t>mark.roberts42@outlook.com</t>
  </si>
  <si>
    <t>+81242290444</t>
  </si>
  <si>
    <t>joshua.thompson19@icloud.com</t>
  </si>
  <si>
    <t>+81908882271</t>
  </si>
  <si>
    <t>joseph.king82@zoho.com</t>
  </si>
  <si>
    <t>+380789372959</t>
  </si>
  <si>
    <t>george.hall82@icloud.com</t>
  </si>
  <si>
    <t>+33987244888</t>
  </si>
  <si>
    <t>santiago.thomas84@zoho.com</t>
  </si>
  <si>
    <t>+61872987822</t>
  </si>
  <si>
    <t>lucas.lewis13@yahoo.com</t>
  </si>
  <si>
    <t>+49860074485</t>
  </si>
  <si>
    <t>jessica.harris26@icloud.com</t>
  </si>
  <si>
    <t>+61250978464</t>
  </si>
  <si>
    <t>patricia.wilson69@yahoo.com</t>
  </si>
  <si>
    <t>+33668020794</t>
  </si>
  <si>
    <t>thomas.lopez57@yahoo.com</t>
  </si>
  <si>
    <t>+34697739388</t>
  </si>
  <si>
    <t>james.thomas29@yahoo.com</t>
  </si>
  <si>
    <t>+380348617712</t>
  </si>
  <si>
    <t>susan.hernandez21@zoho.com</t>
  </si>
  <si>
    <t>+81575957978</t>
  </si>
  <si>
    <t>ashley.harris82@proton.me</t>
  </si>
  <si>
    <t>+44208213303</t>
  </si>
  <si>
    <t>laura.roberts66@proton.me</t>
  </si>
  <si>
    <t>+34688516626</t>
  </si>
  <si>
    <t>timothy.hernandez34@outlook.com</t>
  </si>
  <si>
    <t>+1843000816</t>
  </si>
  <si>
    <t>stephanie.nelson43@yahoo.com</t>
  </si>
  <si>
    <t>+1623570248</t>
  </si>
  <si>
    <t>kevin.wilson75@hotmail.com</t>
  </si>
  <si>
    <t>+55796166775</t>
  </si>
  <si>
    <t>george.nguyen76@proton.me</t>
  </si>
  <si>
    <t>+1723669718</t>
  </si>
  <si>
    <t>joshua.rivera91@outlook.com</t>
  </si>
  <si>
    <t>+55190598025</t>
  </si>
  <si>
    <t>james.miller46@hotmail.com</t>
  </si>
  <si>
    <t>+55367967890</t>
  </si>
  <si>
    <t>lucas.white18@outlook.com</t>
  </si>
  <si>
    <t>+81130446126</t>
  </si>
  <si>
    <t>sharon.gonzalez93@gmail.com</t>
  </si>
  <si>
    <t>+1467424166</t>
  </si>
  <si>
    <t>brian.rivera51@yahoo.com</t>
  </si>
  <si>
    <t>+49473405224</t>
  </si>
  <si>
    <t>camila.miller69@yahoo.com</t>
  </si>
  <si>
    <t>+380577208890</t>
  </si>
  <si>
    <t>thomas.lopez90@yahoo.com</t>
  </si>
  <si>
    <t>+44161469271</t>
  </si>
  <si>
    <t>alexander.miller54@outlook.com</t>
  </si>
  <si>
    <t>+1146164273</t>
  </si>
  <si>
    <t>jason.jackson38@zoho.com</t>
  </si>
  <si>
    <t>+33318822709</t>
  </si>
  <si>
    <t>sandra.hall16@gmail.com</t>
  </si>
  <si>
    <t>+1603766563</t>
  </si>
  <si>
    <t>paul.adams68@gmail.com</t>
  </si>
  <si>
    <t>+1050879097</t>
  </si>
  <si>
    <t>sarah.carter29@gmail.com</t>
  </si>
  <si>
    <t>+61704942732</t>
  </si>
  <si>
    <t>michelle.nelson53@yahoo.com</t>
  </si>
  <si>
    <t>+61157992634</t>
  </si>
  <si>
    <t>deborah.lee36@yahoo.com</t>
  </si>
  <si>
    <t>+34664513253</t>
  </si>
  <si>
    <t>sarah.martinez46@yahoo.com</t>
  </si>
  <si>
    <t>+380331684351</t>
  </si>
  <si>
    <t>alexander.smith58@outlook.com</t>
  </si>
  <si>
    <t>+44431735104</t>
  </si>
  <si>
    <t>donald.hernandez51@hotmail.com</t>
  </si>
  <si>
    <t>+55431142206</t>
  </si>
  <si>
    <t>sofia.lewis10@gmail.com</t>
  </si>
  <si>
    <t>+49560037329</t>
  </si>
  <si>
    <t>stephanie.flores30@yahoo.com</t>
  </si>
  <si>
    <t>+1513381517</t>
  </si>
  <si>
    <t>sofia.walker75@gmail.com</t>
  </si>
  <si>
    <t>+33462682426</t>
  </si>
  <si>
    <t>isabella.carter65@outlook.com</t>
  </si>
  <si>
    <t>+380120797358</t>
  </si>
  <si>
    <t>santiago.torres88@hotmail.com</t>
  </si>
  <si>
    <t>+44740976232</t>
  </si>
  <si>
    <t>alexander.davis56@proton.me</t>
  </si>
  <si>
    <t>+1153227690</t>
  </si>
  <si>
    <t>alejandro.campbell67@gmail.com</t>
  </si>
  <si>
    <t>+380126991685</t>
  </si>
  <si>
    <t>michelle.hall60@icloud.com</t>
  </si>
  <si>
    <t>+44676692608</t>
  </si>
  <si>
    <t>carol.carter34@zoho.com</t>
  </si>
  <si>
    <t>+44438432028</t>
  </si>
  <si>
    <t>brian.ramirez30@zoho.com</t>
  </si>
  <si>
    <t>+44528271380</t>
  </si>
  <si>
    <t>timothy.hernandez47@hotmail.com</t>
  </si>
  <si>
    <t>+61630698412</t>
  </si>
  <si>
    <t>jessica.wright27@yahoo.com</t>
  </si>
  <si>
    <t>+1732034900</t>
  </si>
  <si>
    <t>deborah.roberts26@yahoo.com</t>
  </si>
  <si>
    <t>+33508644185</t>
  </si>
  <si>
    <t>timothy.rodriguez21@gmail.com</t>
  </si>
  <si>
    <t>+34801169856</t>
  </si>
  <si>
    <t>sofia.adams59@icloud.com</t>
  </si>
  <si>
    <t>+34235362914</t>
  </si>
  <si>
    <t>susan.robinson67@icloud.com</t>
  </si>
  <si>
    <t>+1270664043</t>
  </si>
  <si>
    <t>patricia.gonzalez50@hotmail.com</t>
  </si>
  <si>
    <t>+34138576954</t>
  </si>
  <si>
    <t>jessica.walker83@gmail.com</t>
  </si>
  <si>
    <t>+81400034805</t>
  </si>
  <si>
    <t>kenneth.lewis53@yahoo.com</t>
  </si>
  <si>
    <t>+1313979320</t>
  </si>
  <si>
    <t>carol.brown63@zoho.com</t>
  </si>
  <si>
    <t>+44671977461</t>
  </si>
  <si>
    <t>anthony.brown39@icloud.com</t>
  </si>
  <si>
    <t>+49355399872</t>
  </si>
  <si>
    <t>sarah.wright88@gmail.com</t>
  </si>
  <si>
    <t>+81940792051</t>
  </si>
  <si>
    <t>margaret.rivera44@yahoo.com</t>
  </si>
  <si>
    <t>+33725559091</t>
  </si>
  <si>
    <t>cynthia.walker99@icloud.com</t>
  </si>
  <si>
    <t>+81349518009</t>
  </si>
  <si>
    <t>linda.flores88@yahoo.com</t>
  </si>
  <si>
    <t>+380512643933</t>
  </si>
  <si>
    <t>+380771235415</t>
  </si>
  <si>
    <t>ronald.lee23@icloud.com</t>
  </si>
  <si>
    <t>+33298053965</t>
  </si>
  <si>
    <t>valentina.davis63@outlook.com</t>
  </si>
  <si>
    <t>+1760713071</t>
  </si>
  <si>
    <t>jeffrey.hernandez45@gmail.com</t>
  </si>
  <si>
    <t>+55749984822</t>
  </si>
  <si>
    <t>santiago.baker82@proton.me</t>
  </si>
  <si>
    <t>+44143346541</t>
  </si>
  <si>
    <t>linda.nguyen68@zoho.com</t>
  </si>
  <si>
    <t>+34498940236</t>
  </si>
  <si>
    <t>rebecca.nelson46@zoho.com</t>
  </si>
  <si>
    <t>+55094368682</t>
  </si>
  <si>
    <t>michelle.smith65@icloud.com</t>
  </si>
  <si>
    <t>+49849873112</t>
  </si>
  <si>
    <t>rebecca.mitchell73@yahoo.com</t>
  </si>
  <si>
    <t>+1143129731</t>
  </si>
  <si>
    <t>daniel.sanchez42@zoho.com</t>
  </si>
  <si>
    <t>+1319615795</t>
  </si>
  <si>
    <t>carol.hernandez33@gmail.com</t>
  </si>
  <si>
    <t>+380426552851</t>
  </si>
  <si>
    <t>emma.moore74@proton.me</t>
  </si>
  <si>
    <t>+61374092967</t>
  </si>
  <si>
    <t>alejandro.wilson12@proton.me</t>
  </si>
  <si>
    <t>+44263692099</t>
  </si>
  <si>
    <t>barbara.adams93@zoho.com</t>
  </si>
  <si>
    <t>+49864791477</t>
  </si>
  <si>
    <t>timothy.garcia83@gmail.com</t>
  </si>
  <si>
    <t>+1560679178</t>
  </si>
  <si>
    <t>donald.thompson82@outlook.com</t>
  </si>
  <si>
    <t>+81963054174</t>
  </si>
  <si>
    <t>ashley.martin83@icloud.com</t>
  </si>
  <si>
    <t>+61211553304</t>
  </si>
  <si>
    <t>sharon.gonzalez53@yahoo.com</t>
  </si>
  <si>
    <t>+1817561849</t>
  </si>
  <si>
    <t>jessica.thomas36@hotmail.com</t>
  </si>
  <si>
    <t>+55382779196</t>
  </si>
  <si>
    <t>ethan.ramirez31@outlook.com</t>
  </si>
  <si>
    <t>+81879934613</t>
  </si>
  <si>
    <t>lucas.hill97@hotmail.com</t>
  </si>
  <si>
    <t>+81264665051</t>
  </si>
  <si>
    <t>george.garcia85@hotmail.com</t>
  </si>
  <si>
    <t>+380755470134</t>
  </si>
  <si>
    <t>daniel.anderson23@icloud.com</t>
  </si>
  <si>
    <t>+1126448098</t>
  </si>
  <si>
    <t>edward.williams82@gmail.com</t>
  </si>
  <si>
    <t>+1769623858</t>
  </si>
  <si>
    <t>ryan.green76@outlook.com</t>
  </si>
  <si>
    <t>+380506006599</t>
  </si>
  <si>
    <t>joshua.martin74@zoho.com</t>
  </si>
  <si>
    <t>+81995848828</t>
  </si>
  <si>
    <t>george.flores90@icloud.com</t>
  </si>
  <si>
    <t>+55723929386</t>
  </si>
  <si>
    <t>william.smith29@proton.me</t>
  </si>
  <si>
    <t>+44203444666</t>
  </si>
  <si>
    <t>alejandro.smith47@yahoo.com</t>
  </si>
  <si>
    <t>+44269541268</t>
  </si>
  <si>
    <t>george.taylor21@icloud.com</t>
  </si>
  <si>
    <t>+1751819240</t>
  </si>
  <si>
    <t>paul.robinson40@yahoo.com</t>
  </si>
  <si>
    <t>+61953962395</t>
  </si>
  <si>
    <t>margaret.ramirez53@icloud.com</t>
  </si>
  <si>
    <t>+34204540675</t>
  </si>
  <si>
    <t>patricia.baker92@proton.me</t>
  </si>
  <si>
    <t>+49086483831</t>
  </si>
  <si>
    <t>patricia.williams44@gmail.com</t>
  </si>
  <si>
    <t>+61030515805</t>
  </si>
  <si>
    <t>cynthia.thompson15@hotmail.com</t>
  </si>
  <si>
    <t>+33489674280</t>
  </si>
  <si>
    <t>nancy.jackson42@gmail.com</t>
  </si>
  <si>
    <t>+44649036749</t>
  </si>
  <si>
    <t>john.perez53@outlook.com</t>
  </si>
  <si>
    <t>+1642180325</t>
  </si>
  <si>
    <t>george.jones13@yahoo.com</t>
  </si>
  <si>
    <t>+380888426375</t>
  </si>
  <si>
    <t>susan.allen72@proton.me</t>
  </si>
  <si>
    <t>+1785792222</t>
  </si>
  <si>
    <t>karen.sanchez28@gmail.com</t>
  </si>
  <si>
    <t>+380183112255</t>
  </si>
  <si>
    <t>elizabeth.campbell17@proton.me</t>
  </si>
  <si>
    <t>+380654885743</t>
  </si>
  <si>
    <t>lucas.roberts72@icloud.com</t>
  </si>
  <si>
    <t>+81780446443</t>
  </si>
  <si>
    <t>david.smith89@hotmail.com</t>
  </si>
  <si>
    <t>+61942651846</t>
  </si>
  <si>
    <t>james.taylor32@icloud.com</t>
  </si>
  <si>
    <t>+49694349449</t>
  </si>
  <si>
    <t>emily.white20@outlook.com</t>
  </si>
  <si>
    <t>+34943700882</t>
  </si>
  <si>
    <t>santiago.nguyen44@hotmail.com</t>
  </si>
  <si>
    <t>+1815272935</t>
  </si>
  <si>
    <t>melissa.nguyen96@gmail.com</t>
  </si>
  <si>
    <t>+1238405606</t>
  </si>
  <si>
    <t>david.clark71@yahoo.com</t>
  </si>
  <si>
    <t>+380241896204</t>
  </si>
  <si>
    <t>noah.harris39@gmail.com</t>
  </si>
  <si>
    <t>+1036128888</t>
  </si>
  <si>
    <t>jennifer.williams24@hotmail.com</t>
  </si>
  <si>
    <t>+81226896210</t>
  </si>
  <si>
    <t>william.harris51@hotmail.com</t>
  </si>
  <si>
    <t>+1233671673</t>
  </si>
  <si>
    <t>deborah.moore78@gmail.com</t>
  </si>
  <si>
    <t>+55001699806</t>
  </si>
  <si>
    <t>rebecca.lopez96@gmail.com</t>
  </si>
  <si>
    <t>+44149574853</t>
  </si>
  <si>
    <t>jeffrey.anderson91@hotmail.com</t>
  </si>
  <si>
    <t>+81939028376</t>
  </si>
  <si>
    <t>isabella.gonzalez49@icloud.com</t>
  </si>
  <si>
    <t>+34663846060</t>
  </si>
  <si>
    <t>anthony.green33@zoho.com</t>
  </si>
  <si>
    <t>+44383379819</t>
  </si>
  <si>
    <t>matthew.hill78@gmail.com</t>
  </si>
  <si>
    <t>+1440100430</t>
  </si>
  <si>
    <t>isabella.baker97@gmail.com</t>
  </si>
  <si>
    <t>+33737363875</t>
  </si>
  <si>
    <t>joshua.brown14@proton.me</t>
  </si>
  <si>
    <t>+55472686838</t>
  </si>
  <si>
    <t>karen.mitchell58@hotmail.com</t>
  </si>
  <si>
    <t>+380106855474</t>
  </si>
  <si>
    <t>david.johnson26@hotmail.com</t>
  </si>
  <si>
    <t>+1701249687</t>
  </si>
  <si>
    <t>michael.martinez30@yahoo.com</t>
  </si>
  <si>
    <t>+380047642222</t>
  </si>
  <si>
    <t>mia.baker49@yahoo.com</t>
  </si>
  <si>
    <t>+55502508796</t>
  </si>
  <si>
    <t>oliver.white29@icloud.com</t>
  </si>
  <si>
    <t>+61459708301</t>
  </si>
  <si>
    <t>sarah.williams46@zoho.com</t>
  </si>
  <si>
    <t>+34816067876</t>
  </si>
  <si>
    <t>daniel.sanchez88@gmail.com</t>
  </si>
  <si>
    <t>+55385715394</t>
  </si>
  <si>
    <t>emily.sanchez50@proton.me</t>
  </si>
  <si>
    <t>+34209651921</t>
  </si>
  <si>
    <t>karen.perez96@gmail.com</t>
  </si>
  <si>
    <t>+49244049574</t>
  </si>
  <si>
    <t>anthony.flores27@gmail.com</t>
  </si>
  <si>
    <t>+34617689697</t>
  </si>
  <si>
    <t>mark.baker46@proton.me</t>
  </si>
  <si>
    <t>+34459751718</t>
  </si>
  <si>
    <t>sharon.ramirez19@proton.me</t>
  </si>
  <si>
    <t>+1844274611</t>
  </si>
  <si>
    <t>emma.perez41@proton.me</t>
  </si>
  <si>
    <t>+1531133731</t>
  </si>
  <si>
    <t>kimberly.gonzalez67@proton.me</t>
  </si>
  <si>
    <t>+1328096168</t>
  </si>
  <si>
    <t>thomas.thomas22@zoho.com</t>
  </si>
  <si>
    <t>+55259607585</t>
  </si>
  <si>
    <t>isabella.hernandez83@gmail.com</t>
  </si>
  <si>
    <t>+1849167798</t>
  </si>
  <si>
    <t>kevin.thomas16@gmail.com</t>
  </si>
  <si>
    <t>+81126664239</t>
  </si>
  <si>
    <t>sandra.wright37@zoho.com</t>
  </si>
  <si>
    <t>+49109294652</t>
  </si>
  <si>
    <t>noah.johnson10@yahoo.com</t>
  </si>
  <si>
    <t>+49989136103</t>
  </si>
  <si>
    <t>michael.hernandez14@gmail.com</t>
  </si>
  <si>
    <t>+61461849632</t>
  </si>
  <si>
    <t>betty.lewis37@hotmail.com</t>
  </si>
  <si>
    <t>+33588735369</t>
  </si>
  <si>
    <t>brian.brown71@outlook.com</t>
  </si>
  <si>
    <t>+34594011952</t>
  </si>
  <si>
    <t>michael.harris56@yahoo.com</t>
  </si>
  <si>
    <t>+44339591426</t>
  </si>
  <si>
    <t>lisa.young68@hotmail.com</t>
  </si>
  <si>
    <t>+61217469337</t>
  </si>
  <si>
    <t>ryan.lopez17@zoho.com</t>
  </si>
  <si>
    <t>+1109639592</t>
  </si>
  <si>
    <t>mark.robinson25@yahoo.com</t>
  </si>
  <si>
    <t>+1108860915</t>
  </si>
  <si>
    <t>isabella.carter90@hotmail.com</t>
  </si>
  <si>
    <t>+81247429775</t>
  </si>
  <si>
    <t>sofia.martinez52@outlook.com</t>
  </si>
  <si>
    <t>+1320736704</t>
  </si>
  <si>
    <t>isabella.roberts83@gmail.com</t>
  </si>
  <si>
    <t>+44044694514</t>
  </si>
  <si>
    <t>betty.lopez30@proton.me</t>
  </si>
  <si>
    <t>+34623640692</t>
  </si>
  <si>
    <t>dorothy.perez17@proton.me</t>
  </si>
  <si>
    <t>+33253022748</t>
  </si>
  <si>
    <t>emily.adams18@gmail.com</t>
  </si>
  <si>
    <t>+49054108405</t>
  </si>
  <si>
    <t>ashley.mitchell46@proton.me</t>
  </si>
  <si>
    <t>+1018184203</t>
  </si>
  <si>
    <t>amanda.brown80@yahoo.com</t>
  </si>
  <si>
    <t>+34167661115</t>
  </si>
  <si>
    <t>sophia.hernandez16@outlook.com</t>
  </si>
  <si>
    <t>+61349205746</t>
  </si>
  <si>
    <t>timothy.mitchell87@icloud.com</t>
  </si>
  <si>
    <t>+1448521274</t>
  </si>
  <si>
    <t>isabella.anderson49@icloud.com</t>
  </si>
  <si>
    <t>+380297979663</t>
  </si>
  <si>
    <t>george.allen44@zoho.com</t>
  </si>
  <si>
    <t>+81478140589</t>
  </si>
  <si>
    <t>cynthia.williams26@icloud.com</t>
  </si>
  <si>
    <t>+61234041186</t>
  </si>
  <si>
    <t>michael.campbell95@outlook.com</t>
  </si>
  <si>
    <t>+1047155641</t>
  </si>
  <si>
    <t>noah.king21@yahoo.com</t>
  </si>
  <si>
    <t>+61257531937</t>
  </si>
  <si>
    <t>mia.rivera85@outlook.com</t>
  </si>
  <si>
    <t>+1301398249</t>
  </si>
  <si>
    <t>emily.mitchell17@outlook.com</t>
  </si>
  <si>
    <t>+1778514668</t>
  </si>
  <si>
    <t>melissa.perez21@gmail.com</t>
  </si>
  <si>
    <t>+55357229735</t>
  </si>
  <si>
    <t>susan.king34@yahoo.com</t>
  </si>
  <si>
    <t>+61855512121</t>
  </si>
  <si>
    <t>susan.allen25@hotmail.com</t>
  </si>
  <si>
    <t>+34151878631</t>
  </si>
  <si>
    <t>michael.martinez63@proton.me</t>
  </si>
  <si>
    <t>+1905428616</t>
  </si>
  <si>
    <t>alexander.davis49@icloud.com</t>
  </si>
  <si>
    <t>+49635317057</t>
  </si>
  <si>
    <t>kenneth.jackson63@outlook.com</t>
  </si>
  <si>
    <t>+33037764707</t>
  </si>
  <si>
    <t>alejandro.hall48@zoho.com</t>
  </si>
  <si>
    <t>+34023161391</t>
  </si>
  <si>
    <t>michael.robinson83@icloud.com</t>
  </si>
  <si>
    <t>+1150298719</t>
  </si>
  <si>
    <t>amanda.roberts33@yahoo.com</t>
  </si>
  <si>
    <t>+1271191656</t>
  </si>
  <si>
    <t>paul.baker56@hotmail.com</t>
  </si>
  <si>
    <t>+61224795388</t>
  </si>
  <si>
    <t>mia.miller33@outlook.com</t>
  </si>
  <si>
    <t>+49079272166</t>
  </si>
  <si>
    <t>william.carter34@outlook.com</t>
  </si>
  <si>
    <t>+33344367766</t>
  </si>
  <si>
    <t>carol.green20@outlook.com</t>
  </si>
  <si>
    <t>+1108232505</t>
  </si>
  <si>
    <t>ronald.hall92@zoho.com</t>
  </si>
  <si>
    <t>+81679885050</t>
  </si>
  <si>
    <t>michael.williams71@icloud.com</t>
  </si>
  <si>
    <t>+380890396102</t>
  </si>
  <si>
    <t>mateo.ramirez32@hotmail.com</t>
  </si>
  <si>
    <t>+1682633091</t>
  </si>
  <si>
    <t>susan.johnson71@gmail.com</t>
  </si>
  <si>
    <t>+33399969424</t>
  </si>
  <si>
    <t>michael.walker45@zoho.com</t>
  </si>
  <si>
    <t>+1568703674</t>
  </si>
  <si>
    <t>liam.clark46@gmail.com</t>
  </si>
  <si>
    <t>+81932308178</t>
  </si>
  <si>
    <t>sarah.lee57@hotmail.com</t>
  </si>
  <si>
    <t>+81741581408</t>
  </si>
  <si>
    <t>dorothy.jones68@zoho.com</t>
  </si>
  <si>
    <t>+55246047075</t>
  </si>
  <si>
    <t>laura.hill36@yahoo.com</t>
  </si>
  <si>
    <t>+1480565574</t>
  </si>
  <si>
    <t>nancy.williams59@zoho.com</t>
  </si>
  <si>
    <t>+61823247959</t>
  </si>
  <si>
    <t>william.lee11@hotmail.com</t>
  </si>
  <si>
    <t>+44656746304</t>
  </si>
  <si>
    <t>stephanie.campbell50@zoho.com</t>
  </si>
  <si>
    <t>+81345611043</t>
  </si>
  <si>
    <t>jennifer.nguyen11@proton.me</t>
  </si>
  <si>
    <t>+44699362821</t>
  </si>
  <si>
    <t>joshua.robinson92@yahoo.com</t>
  </si>
  <si>
    <t>+380147159847</t>
  </si>
  <si>
    <t>lisa.baker81@gmail.com</t>
  </si>
  <si>
    <t>+55441239396</t>
  </si>
  <si>
    <t>christopher.perez46@zoho.com</t>
  </si>
  <si>
    <t>+1930377173</t>
  </si>
  <si>
    <t>lucas.sanchez42@outlook.com</t>
  </si>
  <si>
    <t>+44403097056</t>
  </si>
  <si>
    <t>anthony.anderson12@yahoo.com</t>
  </si>
  <si>
    <t>+1901032660</t>
  </si>
  <si>
    <t>valentina.hall22@outlook.com</t>
  </si>
  <si>
    <t>+1057243667</t>
  </si>
  <si>
    <t>stephanie.green81@proton.me</t>
  </si>
  <si>
    <t>+1366006184</t>
  </si>
  <si>
    <t>rebecca.williams91@proton.me</t>
  </si>
  <si>
    <t>+44955618198</t>
  </si>
  <si>
    <t>margaret.lewis95@gmail.com</t>
  </si>
  <si>
    <t>+55718823046</t>
  </si>
  <si>
    <t>sofia.rodriguez50@hotmail.com</t>
  </si>
  <si>
    <t>+380765473122</t>
  </si>
  <si>
    <t>lisa.ramirez12@gmail.com</t>
  </si>
  <si>
    <t>+55796429003</t>
  </si>
  <si>
    <t>emma.clark23@hotmail.com</t>
  </si>
  <si>
    <t>+380856618042</t>
  </si>
  <si>
    <t>nancy.torres16@gmail.com</t>
  </si>
  <si>
    <t>+44390116780</t>
  </si>
  <si>
    <t>michelle.ramirez11@proton.me</t>
  </si>
  <si>
    <t>+380849974081</t>
  </si>
  <si>
    <t>jason.ramirez32@icloud.com</t>
  </si>
  <si>
    <t>+33038269221</t>
  </si>
  <si>
    <t>donald.walker82@proton.me</t>
  </si>
  <si>
    <t>+49152591088</t>
  </si>
  <si>
    <t>isabella.nguyen53@icloud.com</t>
  </si>
  <si>
    <t>+55615712580</t>
  </si>
  <si>
    <t>james.green76@proton.me</t>
  </si>
  <si>
    <t>+61663288643</t>
  </si>
  <si>
    <t>jeffrey.sanchez67@proton.me</t>
  </si>
  <si>
    <t>+1755678677</t>
  </si>
  <si>
    <t>isabella.williams53@proton.me</t>
  </si>
  <si>
    <t>+44341742885</t>
  </si>
  <si>
    <t>sofia.nelson26@gmail.com</t>
  </si>
  <si>
    <t>+81037532738</t>
  </si>
  <si>
    <t>sandra.flores67@hotmail.com</t>
  </si>
  <si>
    <t>+1773630864</t>
  </si>
  <si>
    <t>ronald.thompson87@gmail.com</t>
  </si>
  <si>
    <t>+61607993420</t>
  </si>
  <si>
    <t>emma.scott15@hotmail.com</t>
  </si>
  <si>
    <t>+81394479668</t>
  </si>
  <si>
    <t>joseph.white70@zoho.com</t>
  </si>
  <si>
    <t>+61896374698</t>
  </si>
  <si>
    <t>isabella.rivera98@zoho.com</t>
  </si>
  <si>
    <t>+81988349687</t>
  </si>
  <si>
    <t>susan.thomas32@outlook.com</t>
  </si>
  <si>
    <t>+1407638243</t>
  </si>
  <si>
    <t>liam.king70@zoho.com</t>
  </si>
  <si>
    <t>+49769199921</t>
  </si>
  <si>
    <t>ronald.hill98@hotmail.com</t>
  </si>
  <si>
    <t>+55458592702</t>
  </si>
  <si>
    <t>melissa.perez52@proton.me</t>
  </si>
  <si>
    <t>+34762623177</t>
  </si>
  <si>
    <t>laura.ramirez73@icloud.com</t>
  </si>
  <si>
    <t>+1251720316</t>
  </si>
  <si>
    <t>kevin.walker62@outlook.com</t>
  </si>
  <si>
    <t>+44029483348</t>
  </si>
  <si>
    <t>camila.green54@zoho.com</t>
  </si>
  <si>
    <t>+81701116260</t>
  </si>
  <si>
    <t>james.jones42@proton.me</t>
  </si>
  <si>
    <t>+1200633741</t>
  </si>
  <si>
    <t>emily.brown54@zoho.com</t>
  </si>
  <si>
    <t>+61812668257</t>
  </si>
  <si>
    <t>edward.robinson83@yahoo.com</t>
  </si>
  <si>
    <t>+49291724590</t>
  </si>
  <si>
    <t>timothy.williams25@hotmail.com</t>
  </si>
  <si>
    <t>+1595030237</t>
  </si>
  <si>
    <t>timothy.nguyen57@outlook.com</t>
  </si>
  <si>
    <t>+61361506597</t>
  </si>
  <si>
    <t>emma.moore85@icloud.com</t>
  </si>
  <si>
    <t>+34333613553</t>
  </si>
  <si>
    <t>sofia.mitchell71@yahoo.com</t>
  </si>
  <si>
    <t>+49675823399</t>
  </si>
  <si>
    <t>kevin.flores57@hotmail.com</t>
  </si>
  <si>
    <t>+61444217292</t>
  </si>
  <si>
    <t>mateo.anderson55@hotmail.com</t>
  </si>
  <si>
    <t>+81539557006</t>
  </si>
  <si>
    <t>ethan.rivera43@gmail.com</t>
  </si>
  <si>
    <t>+81789600403</t>
  </si>
  <si>
    <t>ronald.perez72@icloud.com</t>
  </si>
  <si>
    <t>+33807788820</t>
  </si>
  <si>
    <t>olivia.jones22@zoho.com</t>
  </si>
  <si>
    <t>+44435751856</t>
  </si>
  <si>
    <t>olivia.martinez78@zoho.com</t>
  </si>
  <si>
    <t>+33597344139</t>
  </si>
  <si>
    <t>mary.allen61@yahoo.com</t>
  </si>
  <si>
    <t>+1549752843</t>
  </si>
  <si>
    <t>ashley.sanchez15@hotmail.com</t>
  </si>
  <si>
    <t>+44449385164</t>
  </si>
  <si>
    <t>edward.nguyen54@gmail.com</t>
  </si>
  <si>
    <t>+55800079781</t>
  </si>
  <si>
    <t>deborah.thompson79@yahoo.com</t>
  </si>
  <si>
    <t>+81395165110</t>
  </si>
  <si>
    <t>john.green13@icloud.com</t>
  </si>
  <si>
    <t>+81468812670</t>
  </si>
  <si>
    <t>james.mitchell45@yahoo.com</t>
  </si>
  <si>
    <t>+1021073176</t>
  </si>
  <si>
    <t>ashley.nelson46@proton.me</t>
  </si>
  <si>
    <t>+34973933545</t>
  </si>
  <si>
    <t>joshua.taylor52@hotmail.com</t>
  </si>
  <si>
    <t>+81830583979</t>
  </si>
  <si>
    <t>carol.thomas14@yahoo.com</t>
  </si>
  <si>
    <t>+55187430078</t>
  </si>
  <si>
    <t>amanda.torres56@zoho.com</t>
  </si>
  <si>
    <t>+44478029426</t>
  </si>
  <si>
    <t>joshua.thompson78@hotmail.com</t>
  </si>
  <si>
    <t>+61500134268</t>
  </si>
  <si>
    <t>santiago.miller54@yahoo.com</t>
  </si>
  <si>
    <t>+1337951845</t>
  </si>
  <si>
    <t>margaret.brown50@outlook.com</t>
  </si>
  <si>
    <t>+55105738622</t>
  </si>
  <si>
    <t>jessica.thomas93@yahoo.com</t>
  </si>
  <si>
    <t>+1980534848</t>
  </si>
  <si>
    <t>alexander.walker49@outlook.com</t>
  </si>
  <si>
    <t>+33363017899</t>
  </si>
  <si>
    <t>santiago.baker62@hotmail.com</t>
  </si>
  <si>
    <t>+49729624279</t>
  </si>
  <si>
    <t>amanda.wilson61@outlook.com</t>
  </si>
  <si>
    <t>+49205257516</t>
  </si>
  <si>
    <t>dorothy.johnson91@outlook.com</t>
  </si>
  <si>
    <t>+380926056130</t>
  </si>
  <si>
    <t>jeffrey.sanchez58@zoho.com</t>
  </si>
  <si>
    <t>+1368054502</t>
  </si>
  <si>
    <t>carol.carter66@hotmail.com</t>
  </si>
  <si>
    <t>+44845015770</t>
  </si>
  <si>
    <t>james.mitchell57@proton.me</t>
  </si>
  <si>
    <t>+380262481566</t>
  </si>
  <si>
    <t>camila.brown85@hotmail.com</t>
  </si>
  <si>
    <t>+49366557371</t>
  </si>
  <si>
    <t>elizabeth.johnson90@hotmail.com</t>
  </si>
  <si>
    <t>+61057377887</t>
  </si>
  <si>
    <t>sandra.wilson77@hotmail.com</t>
  </si>
  <si>
    <t>+33558683188</t>
  </si>
  <si>
    <t>isabella.wright40@outlook.com</t>
  </si>
  <si>
    <t>+49345414694</t>
  </si>
  <si>
    <t>ashley.perez80@icloud.com</t>
  </si>
  <si>
    <t>+33702885651</t>
  </si>
  <si>
    <t>steven.jackson45@gmail.com</t>
  </si>
  <si>
    <t>+33564870535</t>
  </si>
  <si>
    <t>dorothy.wilson30@hotmail.com</t>
  </si>
  <si>
    <t>+33820524028</t>
  </si>
  <si>
    <t>paul.walker26@proton.me</t>
  </si>
  <si>
    <t>+61629304925</t>
  </si>
  <si>
    <t>ava.young89@zoho.com</t>
  </si>
  <si>
    <t>+380767209658</t>
  </si>
  <si>
    <t>kevin.jackson83@icloud.com</t>
  </si>
  <si>
    <t>+55171552269</t>
  </si>
  <si>
    <t>joseph.allen45@hotmail.com</t>
  </si>
  <si>
    <t>+81532550342</t>
  </si>
  <si>
    <t>betty.davis41@proton.me</t>
  </si>
  <si>
    <t>+380901430444</t>
  </si>
  <si>
    <t>james.allen34@hotmail.com</t>
  </si>
  <si>
    <t>+34172604185</t>
  </si>
  <si>
    <t>camila.perez34@outlook.com</t>
  </si>
  <si>
    <t>+61064650004</t>
  </si>
  <si>
    <t>mateo.clark20@icloud.com</t>
  </si>
  <si>
    <t>+44393104940</t>
  </si>
  <si>
    <t>patricia.thompson34@zoho.com</t>
  </si>
  <si>
    <t>+49721233896</t>
  </si>
  <si>
    <t>sophia.williams44@gmail.com</t>
  </si>
  <si>
    <t>+49986086757</t>
  </si>
  <si>
    <t>karen.king27@yahoo.com</t>
  </si>
  <si>
    <t>+33046454361</t>
  </si>
  <si>
    <t>carol.jones73@hotmail.com</t>
  </si>
  <si>
    <t>+81904876563</t>
  </si>
  <si>
    <t>joshua.torres25@outlook.com</t>
  </si>
  <si>
    <t>+34933743314</t>
  </si>
  <si>
    <t>ethan.nguyen71@icloud.com</t>
  </si>
  <si>
    <t>+44564907101</t>
  </si>
  <si>
    <t>noah.white32@outlook.com</t>
  </si>
  <si>
    <t>+44195676588</t>
  </si>
  <si>
    <t>linda.thompson50@gmail.com</t>
  </si>
  <si>
    <t>+34034166585</t>
  </si>
  <si>
    <t>joshua.carter37@yahoo.com</t>
  </si>
  <si>
    <t>+49455127568</t>
  </si>
  <si>
    <t>alejandro.roberts94@proton.me</t>
  </si>
  <si>
    <t>+380112353722</t>
  </si>
  <si>
    <t>stephanie.torres34@yahoo.com</t>
  </si>
  <si>
    <t>+55954249885</t>
  </si>
  <si>
    <t>donald.thomas10@yahoo.com</t>
  </si>
  <si>
    <t>+61690039041</t>
  </si>
  <si>
    <t>liam.flores84@proton.me</t>
  </si>
  <si>
    <t>+44397827915</t>
  </si>
  <si>
    <t>david.hernandez74@gmail.com</t>
  </si>
  <si>
    <t>+61924375402</t>
  </si>
  <si>
    <t>emily.martin76@yahoo.com</t>
  </si>
  <si>
    <t>+55293163726</t>
  </si>
  <si>
    <t>mark.nguyen21@yahoo.com</t>
  </si>
  <si>
    <t>+55387149163</t>
  </si>
  <si>
    <t>susan.jackson57@proton.me</t>
  </si>
  <si>
    <t>+61578875892</t>
  </si>
  <si>
    <t>kevin.walker50@outlook.com</t>
  </si>
  <si>
    <t>+34100402549</t>
  </si>
  <si>
    <t>susan.miller81@zoho.com</t>
  </si>
  <si>
    <t>+33116236403</t>
  </si>
  <si>
    <t>alejandro.johnson20@outlook.com</t>
  </si>
  <si>
    <t>+61880721964</t>
  </si>
  <si>
    <t>nancy.harris53@icloud.com</t>
  </si>
  <si>
    <t>+1653279910</t>
  </si>
  <si>
    <t>matthew.lopez90@outlook.com</t>
  </si>
  <si>
    <t>+34212065982</t>
  </si>
  <si>
    <t>kimberly.thompson64@proton.me</t>
  </si>
  <si>
    <t>+55712276126</t>
  </si>
  <si>
    <t>lucas.miller16@gmail.com</t>
  </si>
  <si>
    <t>+1817101608</t>
  </si>
  <si>
    <t>lucas.adams74@icloud.com</t>
  </si>
  <si>
    <t>+55928653616</t>
  </si>
  <si>
    <t>isabella.lee14@gmail.com</t>
  </si>
  <si>
    <t>+34994742076</t>
  </si>
  <si>
    <t>betty.robinson45@proton.me</t>
  </si>
  <si>
    <t>+61716716477</t>
  </si>
  <si>
    <t>paul.martinez55@outlook.com</t>
  </si>
  <si>
    <t>+55998972947</t>
  </si>
  <si>
    <t>jeffrey.rivera37@outlook.com</t>
  </si>
  <si>
    <t>+81265069632</t>
  </si>
  <si>
    <t>nancy.taylor54@hotmail.com</t>
  </si>
  <si>
    <t>+81546855750</t>
  </si>
  <si>
    <t>santiago.jackson80@outlook.com</t>
  </si>
  <si>
    <t>+49187132856</t>
  </si>
  <si>
    <t>donna.moore11@gmail.com</t>
  </si>
  <si>
    <t>+81197050070</t>
  </si>
  <si>
    <t>mark.rodriguez99@zoho.com</t>
  </si>
  <si>
    <t>+49800675841</t>
  </si>
  <si>
    <t>amanda.ramirez66@gmail.com</t>
  </si>
  <si>
    <t>+34434911245</t>
  </si>
  <si>
    <t>mia.thompson44@hotmail.com</t>
  </si>
  <si>
    <t>+380061609982</t>
  </si>
  <si>
    <t>james.nelson73@yahoo.com</t>
  </si>
  <si>
    <t>+55401982249</t>
  </si>
  <si>
    <t>amanda.campbell55@yahoo.com</t>
  </si>
  <si>
    <t>+44297581461</t>
  </si>
  <si>
    <t>dorothy.baker80@zoho.com</t>
  </si>
  <si>
    <t>+49050090173</t>
  </si>
  <si>
    <t>alejandro.nelson87@outlook.com</t>
  </si>
  <si>
    <t>+380705609571</t>
  </si>
  <si>
    <t>emma.torres41@icloud.com</t>
  </si>
  <si>
    <t>+61486735120</t>
  </si>
  <si>
    <t>melissa.carter26@yahoo.com</t>
  </si>
  <si>
    <t>+55852741254</t>
  </si>
  <si>
    <t>oliver.clark70@outlook.com</t>
  </si>
  <si>
    <t>+44715391688</t>
  </si>
  <si>
    <t>jessica.miller27@yahoo.com</t>
  </si>
  <si>
    <t>+1827566320</t>
  </si>
  <si>
    <t>stephanie.king18@icloud.com</t>
  </si>
  <si>
    <t>+1928776702</t>
  </si>
  <si>
    <t>michelle.miller73@icloud.com</t>
  </si>
  <si>
    <t>+34336828596</t>
  </si>
  <si>
    <t>robert.moore10@yahoo.com</t>
  </si>
  <si>
    <t>+1874282758</t>
  </si>
  <si>
    <t>mateo.clark59@outlook.com</t>
  </si>
  <si>
    <t>+55677854409</t>
  </si>
  <si>
    <t>charles.thomas40@gmail.com</t>
  </si>
  <si>
    <t>+81262119018</t>
  </si>
  <si>
    <t>michelle.jackson35@gmail.com</t>
  </si>
  <si>
    <t>+49057064546</t>
  </si>
  <si>
    <t>jeffrey.smith37@proton.me</t>
  </si>
  <si>
    <t>+1802515484</t>
  </si>
  <si>
    <t>timothy.garcia85@yahoo.com</t>
  </si>
  <si>
    <t>+380869863828</t>
  </si>
  <si>
    <t>mateo.miller40@proton.me</t>
  </si>
  <si>
    <t>+49562574427</t>
  </si>
  <si>
    <t>cynthia.lopez77@proton.me</t>
  </si>
  <si>
    <t>+49445257092</t>
  </si>
  <si>
    <t>charles.sanchez84@yahoo.com</t>
  </si>
  <si>
    <t>+34303479081</t>
  </si>
  <si>
    <t>alejandro.martin83@yahoo.com</t>
  </si>
  <si>
    <t>+380904313898</t>
  </si>
  <si>
    <t>mia.lee37@icloud.com</t>
  </si>
  <si>
    <t>+34976403200</t>
  </si>
  <si>
    <t>lisa.campbell18@zoho.com</t>
  </si>
  <si>
    <t>+1728074293</t>
  </si>
  <si>
    <t>donald.hill79@icloud.com</t>
  </si>
  <si>
    <t>+1940227829</t>
  </si>
  <si>
    <t>ryan.jones62@yahoo.com</t>
  </si>
  <si>
    <t>+44428300886</t>
  </si>
  <si>
    <t>edward.taylor62@icloud.com</t>
  </si>
  <si>
    <t>+81926380781</t>
  </si>
  <si>
    <t>sofia.lopez20@yahoo.com</t>
  </si>
  <si>
    <t>+380979443237</t>
  </si>
  <si>
    <t>olivia.nelson19@zoho.com</t>
  </si>
  <si>
    <t>+33406488262</t>
  </si>
  <si>
    <t>lucas.lopez49@proton.me</t>
  </si>
  <si>
    <t>+49077060854</t>
  </si>
  <si>
    <t>emily.white30@outlook.com</t>
  </si>
  <si>
    <t>+61327153619</t>
  </si>
  <si>
    <t>sandra.mitchell24@proton.me</t>
  </si>
  <si>
    <t>+33230407756</t>
  </si>
  <si>
    <t>emma.thompson97@zoho.com</t>
  </si>
  <si>
    <t>+44192668872</t>
  </si>
  <si>
    <t>barbara.perez18@hotmail.com</t>
  </si>
  <si>
    <t>+44739185474</t>
  </si>
  <si>
    <t>isabella.lewis64@hotmail.com</t>
  </si>
  <si>
    <t>+34076833694</t>
  </si>
  <si>
    <t>michelle.lee22@gmail.com</t>
  </si>
  <si>
    <t>+34238705986</t>
  </si>
  <si>
    <t>ronald.sanchez19@yahoo.com</t>
  </si>
  <si>
    <t>+61785304997</t>
  </si>
  <si>
    <t>sarah.carter12@proton.me</t>
  </si>
  <si>
    <t>+1463150312</t>
  </si>
  <si>
    <t>amanda.campbell72@yahoo.com</t>
  </si>
  <si>
    <t>+55516829183</t>
  </si>
  <si>
    <t>margaret.miller26@outlook.com</t>
  </si>
  <si>
    <t>+33529061461</t>
  </si>
  <si>
    <t>ethan.moore12@icloud.com</t>
  </si>
  <si>
    <t>+44309211330</t>
  </si>
  <si>
    <t>oliver.lewis88@zoho.com</t>
  </si>
  <si>
    <t>+61406406576</t>
  </si>
  <si>
    <t>liam.mitchell56@zoho.com</t>
  </si>
  <si>
    <t>+1401683307</t>
  </si>
  <si>
    <t>charles.carter79@gmail.com</t>
  </si>
  <si>
    <t>+380478601376</t>
  </si>
  <si>
    <t>michael.harris71@hotmail.com</t>
  </si>
  <si>
    <t>+33390894897</t>
  </si>
  <si>
    <t>emma.white46@gmail.com</t>
  </si>
  <si>
    <t>+49009233917</t>
  </si>
  <si>
    <t>donald.martin76@proton.me</t>
  </si>
  <si>
    <t>+55763149993</t>
  </si>
  <si>
    <t>mark.clark71@proton.me</t>
  </si>
  <si>
    <t>+34189020840</t>
  </si>
  <si>
    <t>ava.jones98@yahoo.com</t>
  </si>
  <si>
    <t>+33550000674</t>
  </si>
  <si>
    <t>lisa.rivera61@zoho.com</t>
  </si>
  <si>
    <t>+380673930039</t>
  </si>
  <si>
    <t>ronald.campbell87@yahoo.com</t>
  </si>
  <si>
    <t>+1016812899</t>
  </si>
  <si>
    <t>mark.walker81@gmail.com</t>
  </si>
  <si>
    <t>+380713046358</t>
  </si>
  <si>
    <t>alexander.white57@yahoo.com</t>
  </si>
  <si>
    <t>+34391414523</t>
  </si>
  <si>
    <t>donna.perez19@icloud.com</t>
  </si>
  <si>
    <t>+34609449446</t>
  </si>
  <si>
    <t>mateo.baker66@proton.me</t>
  </si>
  <si>
    <t>+44116642409</t>
  </si>
  <si>
    <t>jennifer.nelson26@gmail.com</t>
  </si>
  <si>
    <t>+49195457337</t>
  </si>
  <si>
    <t>joshua.walker10@proton.me</t>
  </si>
  <si>
    <t>+1652835216</t>
  </si>
  <si>
    <t>mark.adams77@yahoo.com</t>
  </si>
  <si>
    <t>+81612376798</t>
  </si>
  <si>
    <t>oliver.garcia79@gmail.com</t>
  </si>
  <si>
    <t>+1601373988</t>
  </si>
  <si>
    <t>timothy.garcia20@zoho.com</t>
  </si>
  <si>
    <t>+34513739061</t>
  </si>
  <si>
    <t>lisa.baker42@outlook.com</t>
  </si>
  <si>
    <t>+380248798122</t>
  </si>
  <si>
    <t>ava.lewis64@gmail.com</t>
  </si>
  <si>
    <t>+55570972186</t>
  </si>
  <si>
    <t>mary.campbell92@gmail.com</t>
  </si>
  <si>
    <t>+34841645789</t>
  </si>
  <si>
    <t>sandra.lee64@yahoo.com</t>
  </si>
  <si>
    <t>+55709301476</t>
  </si>
  <si>
    <t>james.scott63@icloud.com</t>
  </si>
  <si>
    <t>+34806761489</t>
  </si>
  <si>
    <t>ryan.rivera78@outlook.com</t>
  </si>
  <si>
    <t>+61521575849</t>
  </si>
  <si>
    <t>jessica.anderson90@icloud.com</t>
  </si>
  <si>
    <t>+49304251677</t>
  </si>
  <si>
    <t>isabella.miller85@outlook.com</t>
  </si>
  <si>
    <t>+1791119268</t>
  </si>
  <si>
    <t>valentina.roberts99@zoho.com</t>
  </si>
  <si>
    <t>+49021844785</t>
  </si>
  <si>
    <t>kenneth.harris37@outlook.com</t>
  </si>
  <si>
    <t>+44143854836</t>
  </si>
  <si>
    <t>ethan.flores33@zoho.com</t>
  </si>
  <si>
    <t>+1259457354</t>
  </si>
  <si>
    <t>john.williams54@hotmail.com</t>
  </si>
  <si>
    <t>+34339121571</t>
  </si>
  <si>
    <t>james.jones68@hotmail.com</t>
  </si>
  <si>
    <t>+1278304360</t>
  </si>
  <si>
    <t>ethan.moore86@gmail.com</t>
  </si>
  <si>
    <t>+34699137641</t>
  </si>
  <si>
    <t>kenneth.green78@hotmail.com</t>
  </si>
  <si>
    <t>+33437593771</t>
  </si>
  <si>
    <t>emily.scott62@zoho.com</t>
  </si>
  <si>
    <t>+1834690193</t>
  </si>
  <si>
    <t>william.martin30@gmail.com</t>
  </si>
  <si>
    <t>+44612819129</t>
  </si>
  <si>
    <t>betty.lewis86@hotmail.com</t>
  </si>
  <si>
    <t>+33094198486</t>
  </si>
  <si>
    <t>steven.nguyen35@proton.me</t>
  </si>
  <si>
    <t>+1717638188</t>
  </si>
  <si>
    <t>patricia.baker19@outlook.com</t>
  </si>
  <si>
    <t>+61190626741</t>
  </si>
  <si>
    <t>lucas.hernandez34@proton.me</t>
  </si>
  <si>
    <t>+33423122636</t>
  </si>
  <si>
    <t>stephanie.hill59@outlook.com</t>
  </si>
  <si>
    <t>+61908418801</t>
  </si>
  <si>
    <t>sharon.campbell78@gmail.com</t>
  </si>
  <si>
    <t>+55147437780</t>
  </si>
  <si>
    <t>james.moore85@hotmail.com</t>
  </si>
  <si>
    <t>+1711095638</t>
  </si>
  <si>
    <t>lisa.jackson57@gmail.com</t>
  </si>
  <si>
    <t>+33204078162</t>
  </si>
  <si>
    <t>sharon.lopez77@yahoo.com</t>
  </si>
  <si>
    <t>+81464871915</t>
  </si>
  <si>
    <t>emily.campbell95@zoho.com</t>
  </si>
  <si>
    <t>+49965684257</t>
  </si>
  <si>
    <t>valentina.lewis56@icloud.com</t>
  </si>
  <si>
    <t>+1790813163</t>
  </si>
  <si>
    <t>lucas.rivera79@outlook.com</t>
  </si>
  <si>
    <t>+33876909098</t>
  </si>
  <si>
    <t>stephanie.lee14@outlook.com</t>
  </si>
  <si>
    <t>+61720844427</t>
  </si>
  <si>
    <t>mia.rodriguez70@yahoo.com</t>
  </si>
  <si>
    <t>+49841183020</t>
  </si>
  <si>
    <t>isabella.lee34@proton.me</t>
  </si>
  <si>
    <t>+33817940587</t>
  </si>
  <si>
    <t>james.lopez80@zoho.com</t>
  </si>
  <si>
    <t>+49297402913</t>
  </si>
  <si>
    <t>joshua.young97@outlook.com</t>
  </si>
  <si>
    <t>+61781025661</t>
  </si>
  <si>
    <t>mark.baker89@icloud.com</t>
  </si>
  <si>
    <t>+1104646959</t>
  </si>
  <si>
    <t>nancy.harris17@icloud.com</t>
  </si>
  <si>
    <t>+1884086584</t>
  </si>
  <si>
    <t>jennifer.jackson70@hotmail.com</t>
  </si>
  <si>
    <t>+1052701416</t>
  </si>
  <si>
    <t>brian.jackson71@icloud.com</t>
  </si>
  <si>
    <t>+1518670939</t>
  </si>
  <si>
    <t>james.sanchez49@proton.me</t>
  </si>
  <si>
    <t>+33840208000</t>
  </si>
  <si>
    <t>dorothy.flores85@gmail.com</t>
  </si>
  <si>
    <t>+1770791571</t>
  </si>
  <si>
    <t>melissa.williams64@gmail.com</t>
  </si>
  <si>
    <t>+33188598757</t>
  </si>
  <si>
    <t>jennifer.nguyen59@hotmail.com</t>
  </si>
  <si>
    <t>+44603079380</t>
  </si>
  <si>
    <t>valentina.davis46@outlook.com</t>
  </si>
  <si>
    <t>+1735210021</t>
  </si>
  <si>
    <t>emma.martinez99@yahoo.com</t>
  </si>
  <si>
    <t>+1127436404</t>
  </si>
  <si>
    <t>kevin.miller75@gmail.com</t>
  </si>
  <si>
    <t>+81476593524</t>
  </si>
  <si>
    <t>cynthia.thompson96@yahoo.com</t>
  </si>
  <si>
    <t>+61752784935</t>
  </si>
  <si>
    <t>isabella.mitchell60@icloud.com</t>
  </si>
  <si>
    <t>+44935760298</t>
  </si>
  <si>
    <t>valentina.williams68@outlook.com</t>
  </si>
  <si>
    <t>+81811593985</t>
  </si>
  <si>
    <t>ava.ramirez19@gmail.com</t>
  </si>
  <si>
    <t>+1911872895</t>
  </si>
  <si>
    <t>dorothy.harris61@icloud.com</t>
  </si>
  <si>
    <t>+1470204029</t>
  </si>
  <si>
    <t>charles.hernandez96@gmail.com</t>
  </si>
  <si>
    <t>+49972201698</t>
  </si>
  <si>
    <t>deborah.wilson18@proton.me</t>
  </si>
  <si>
    <t>+1862174176</t>
  </si>
  <si>
    <t>deborah.thomas99@yahoo.com</t>
  </si>
  <si>
    <t>+1398660345</t>
  </si>
  <si>
    <t>isabella.jones81@zoho.com</t>
  </si>
  <si>
    <t>+34034667962</t>
  </si>
  <si>
    <t>christopher.ramirez81@yahoo.com</t>
  </si>
  <si>
    <t>+1374187445</t>
  </si>
  <si>
    <t>mary.martinez17@proton.me</t>
  </si>
  <si>
    <t>+49696076088</t>
  </si>
  <si>
    <t>linda.garcia92@zoho.com</t>
  </si>
  <si>
    <t>+81512693824</t>
  </si>
  <si>
    <t>isabella.martinez92@gmail.com</t>
  </si>
  <si>
    <t>+81670842326</t>
  </si>
  <si>
    <t>andrew.hernandez39@yahoo.com</t>
  </si>
  <si>
    <t>+1588645700</t>
  </si>
  <si>
    <t>george.miller10@gmail.com</t>
  </si>
  <si>
    <t>+34138858348</t>
  </si>
  <si>
    <t>sandra.miller75@proton.me</t>
  </si>
  <si>
    <t>+44451406943</t>
  </si>
  <si>
    <t>dorothy.johnson68@icloud.com</t>
  </si>
  <si>
    <t>+61184332877</t>
  </si>
  <si>
    <t>jeffrey.smith76@hotmail.com</t>
  </si>
  <si>
    <t>+49145150247</t>
  </si>
  <si>
    <t>nancy.martinez69@icloud.com</t>
  </si>
  <si>
    <t>+49338396178</t>
  </si>
  <si>
    <t>kevin.carter40@yahoo.com</t>
  </si>
  <si>
    <t>+34443754560</t>
  </si>
  <si>
    <t>david.jackson97@hotmail.com</t>
  </si>
  <si>
    <t>+34556343146</t>
  </si>
  <si>
    <t>karen.roberts48@zoho.com</t>
  </si>
  <si>
    <t>+49713605953</t>
  </si>
  <si>
    <t>dorothy.rodriguez35@gmail.com</t>
  </si>
  <si>
    <t>+61360709147</t>
  </si>
  <si>
    <t>sophia.white94@icloud.com</t>
  </si>
  <si>
    <t>+1674635265</t>
  </si>
  <si>
    <t>mary.clark24@zoho.com</t>
  </si>
  <si>
    <t>+44382119755</t>
  </si>
  <si>
    <t>santiago.brown21@icloud.com</t>
  </si>
  <si>
    <t>+380551096169</t>
  </si>
  <si>
    <t>sandra.baker22@icloud.com</t>
  </si>
  <si>
    <t>+61166379154</t>
  </si>
  <si>
    <t>michael.smith94@yahoo.com</t>
  </si>
  <si>
    <t>+49595559291</t>
  </si>
  <si>
    <t>richard.green81@hotmail.com</t>
  </si>
  <si>
    <t>+61686767373</t>
  </si>
  <si>
    <t>lucas.anderson21@icloud.com</t>
  </si>
  <si>
    <t>+1140627041</t>
  </si>
  <si>
    <t>sophia.hill62@zoho.com</t>
  </si>
  <si>
    <t>+55969963614</t>
  </si>
  <si>
    <t>sophia.hill27@proton.me</t>
  </si>
  <si>
    <t>+1617763750</t>
  </si>
  <si>
    <t>valentina.johnson73@proton.me</t>
  </si>
  <si>
    <t>+61281670904</t>
  </si>
  <si>
    <t>sandra.rivera71@outlook.com</t>
  </si>
  <si>
    <t>+380942868230</t>
  </si>
  <si>
    <t>mia.hernandez47@yahoo.com</t>
  </si>
  <si>
    <t>+49583819972</t>
  </si>
  <si>
    <t>susan.scott66@hotmail.com</t>
  </si>
  <si>
    <t>+380534047465</t>
  </si>
  <si>
    <t>donna.smith44@gmail.com</t>
  </si>
  <si>
    <t>+55166428683</t>
  </si>
  <si>
    <t>linda.rivera30@outlook.com</t>
  </si>
  <si>
    <t>+1323438776</t>
  </si>
  <si>
    <t>noah.robinson10@zoho.com</t>
  </si>
  <si>
    <t>+55584745373</t>
  </si>
  <si>
    <t>mark.miller46@hotmail.com</t>
  </si>
  <si>
    <t>+44455195255</t>
  </si>
  <si>
    <t>christopher.lopez22@gmail.com</t>
  </si>
  <si>
    <t>+33794049277</t>
  </si>
  <si>
    <t>paul.scott44@yahoo.com</t>
  </si>
  <si>
    <t>+55534660908</t>
  </si>
  <si>
    <t>barbara.carter87@hotmail.com</t>
  </si>
  <si>
    <t>+49180390940</t>
  </si>
  <si>
    <t>jason.green55@proton.me</t>
  </si>
  <si>
    <t>+55939460581</t>
  </si>
  <si>
    <t>jessica.roberts48@yahoo.com</t>
  </si>
  <si>
    <t>+49662282324</t>
  </si>
  <si>
    <t>ava.hall51@zoho.com</t>
  </si>
  <si>
    <t>+380890843469</t>
  </si>
  <si>
    <t>joshua.martinez51@icloud.com</t>
  </si>
  <si>
    <t>+34838876500</t>
  </si>
  <si>
    <t>mateo.jones94@proton.me</t>
  </si>
  <si>
    <t>+380897973466</t>
  </si>
  <si>
    <t>david.harris73@hotmail.com</t>
  </si>
  <si>
    <t>+61692691391</t>
  </si>
  <si>
    <t>james.perez79@proton.me</t>
  </si>
  <si>
    <t>+61463032791</t>
  </si>
  <si>
    <t>kevin.jackson29@hotmail.com</t>
  </si>
  <si>
    <t>+33232548252</t>
  </si>
  <si>
    <t>melissa.king40@icloud.com</t>
  </si>
  <si>
    <t>+33810617813</t>
  </si>
  <si>
    <t>rebecca.williams98@yahoo.com</t>
  </si>
  <si>
    <t>+33407634324</t>
  </si>
  <si>
    <t>karen.johnson36@icloud.com</t>
  </si>
  <si>
    <t>+44523789008</t>
  </si>
  <si>
    <t>laura.hill39@outlook.com</t>
  </si>
  <si>
    <t>+49350468024</t>
  </si>
  <si>
    <t>nancy.robinson39@gmail.com</t>
  </si>
  <si>
    <t>+380936571884</t>
  </si>
  <si>
    <t>santiago.hernandez58@yahoo.com</t>
  </si>
  <si>
    <t>+49266897313</t>
  </si>
  <si>
    <t>camila.harris37@icloud.com</t>
  </si>
  <si>
    <t>+81995494656</t>
  </si>
  <si>
    <t>john.flores52@hotmail.com</t>
  </si>
  <si>
    <t>+81073067370</t>
  </si>
  <si>
    <t>mark.king84@zoho.com</t>
  </si>
  <si>
    <t>+55714721824</t>
  </si>
  <si>
    <t>edward.robinson36@outlook.com</t>
  </si>
  <si>
    <t>+49839478883</t>
  </si>
  <si>
    <t>thomas.campbell55@gmail.com</t>
  </si>
  <si>
    <t>+1656552799</t>
  </si>
  <si>
    <t>robert.wright65@hotmail.com</t>
  </si>
  <si>
    <t>+81466680740</t>
  </si>
  <si>
    <t>noah.anderson79@zoho.com</t>
  </si>
  <si>
    <t>+61182117684</t>
  </si>
  <si>
    <t>linda.campbell18@proton.me</t>
  </si>
  <si>
    <t>+44587497814</t>
  </si>
  <si>
    <t>isabella.brown13@gmail.com</t>
  </si>
  <si>
    <t>+380538888770</t>
  </si>
  <si>
    <t>michelle.gonzalez83@outlook.com</t>
  </si>
  <si>
    <t>+33376891945</t>
  </si>
  <si>
    <t>steven.sanchez34@icloud.com</t>
  </si>
  <si>
    <t>+1507326828</t>
  </si>
  <si>
    <t>carol.mitchell31@gmail.com</t>
  </si>
  <si>
    <t>+1572525302</t>
  </si>
  <si>
    <t>lucas.harris37@proton.me</t>
  </si>
  <si>
    <t>+33801610380</t>
  </si>
  <si>
    <t>timothy.taylor41@zoho.com</t>
  </si>
  <si>
    <t>+1725184853</t>
  </si>
  <si>
    <t>robert.adams50@icloud.com</t>
  </si>
  <si>
    <t>+34165358553</t>
  </si>
  <si>
    <t>jeffrey.smith62@outlook.com</t>
  </si>
  <si>
    <t>+49064064588</t>
  </si>
  <si>
    <t>noah.wright45@icloud.com</t>
  </si>
  <si>
    <t>+55883352871</t>
  </si>
  <si>
    <t>edward.moore71@gmail.com</t>
  </si>
  <si>
    <t>+1033384415</t>
  </si>
  <si>
    <t>linda.adams65@yahoo.com</t>
  </si>
  <si>
    <t>+34418363904</t>
  </si>
  <si>
    <t>mateo.martinez56@outlook.com</t>
  </si>
  <si>
    <t>+55536442264</t>
  </si>
  <si>
    <t>lucas.williams75@proton.me</t>
  </si>
  <si>
    <t>+61149841535</t>
  </si>
  <si>
    <t>jennifer.hill52@outlook.com</t>
  </si>
  <si>
    <t>+380324849267</t>
  </si>
  <si>
    <t>robert.scott62@hotmail.com</t>
  </si>
  <si>
    <t>+49260118317</t>
  </si>
  <si>
    <t>anthony.campbell68@gmail.com</t>
  </si>
  <si>
    <t>+33712765572</t>
  </si>
  <si>
    <t>mary.brown29@yahoo.com</t>
  </si>
  <si>
    <t>+81224167487</t>
  </si>
  <si>
    <t>kevin.nguyen66@proton.me</t>
  </si>
  <si>
    <t>+61082456921</t>
  </si>
  <si>
    <t>dorothy.martinez77@gmail.com</t>
  </si>
  <si>
    <t>+44542649274</t>
  </si>
  <si>
    <t>karen.mitchell93@outlook.com</t>
  </si>
  <si>
    <t>+61362680047</t>
  </si>
  <si>
    <t>isabella.miller77@yahoo.com</t>
  </si>
  <si>
    <t>+33354960715</t>
  </si>
  <si>
    <t>john.miller96@proton.me</t>
  </si>
  <si>
    <t>+380697285855</t>
  </si>
  <si>
    <t>stephanie.adams68@proton.me</t>
  </si>
  <si>
    <t>+61144636760</t>
  </si>
  <si>
    <t>alexander.hill56@icloud.com</t>
  </si>
  <si>
    <t>+49159676274</t>
  </si>
  <si>
    <t>melissa.ramirez40@icloud.com</t>
  </si>
  <si>
    <t>+380732636428</t>
  </si>
  <si>
    <t>cynthia.young65@outlook.com</t>
  </si>
  <si>
    <t>+49618162202</t>
  </si>
  <si>
    <t>robert.lopez34@hotmail.com</t>
  </si>
  <si>
    <t>+1000994439</t>
  </si>
  <si>
    <t>amanda.walker11@gmail.com</t>
  </si>
  <si>
    <t>+33168613791</t>
  </si>
  <si>
    <t>deborah.harris18@zoho.com</t>
  </si>
  <si>
    <t>+44100970203</t>
  </si>
  <si>
    <t>karen.allen42@icloud.com</t>
  </si>
  <si>
    <t>+1392118366</t>
  </si>
  <si>
    <t>sandra.adams14@outlook.com</t>
  </si>
  <si>
    <t>+34712792440</t>
  </si>
  <si>
    <t>william.smith51@gmail.com</t>
  </si>
  <si>
    <t>+61825434583</t>
  </si>
  <si>
    <t>nancy.garcia30@gmail.com</t>
  </si>
  <si>
    <t>+49646174120</t>
  </si>
  <si>
    <t>stephanie.anderson72@yahoo.com</t>
  </si>
  <si>
    <t>+49725923334</t>
  </si>
  <si>
    <t>cynthia.martinez68@outlook.com</t>
  </si>
  <si>
    <t>+34531884992</t>
  </si>
  <si>
    <t>michelle.thomas81@gmail.com</t>
  </si>
  <si>
    <t>+55495656395</t>
  </si>
  <si>
    <t>cynthia.perez17@proton.me</t>
  </si>
  <si>
    <t>+55015225283</t>
  </si>
  <si>
    <t>timothy.gonzalez61@icloud.com</t>
  </si>
  <si>
    <t>+1758274765</t>
  </si>
  <si>
    <t>sophia.sanchez61@yahoo.com</t>
  </si>
  <si>
    <t>+44338080564</t>
  </si>
  <si>
    <t>karen.williams30@icloud.com</t>
  </si>
  <si>
    <t>+34144699932</t>
  </si>
  <si>
    <t>brian.martin38@hotmail.com</t>
  </si>
  <si>
    <t>+61802239995</t>
  </si>
  <si>
    <t>matthew.hill90@proton.me</t>
  </si>
  <si>
    <t>+1315741697</t>
  </si>
  <si>
    <t>mary.ramirez46@proton.me</t>
  </si>
  <si>
    <t>+61086949052</t>
  </si>
  <si>
    <t>george.flores70@outlook.com</t>
  </si>
  <si>
    <t>+81139235427</t>
  </si>
  <si>
    <t>anthony.robinson61@proton.me</t>
  </si>
  <si>
    <t>+380338447849</t>
  </si>
  <si>
    <t>olivia.wilson30@hotmail.com</t>
  </si>
  <si>
    <t>+1357732456</t>
  </si>
  <si>
    <t>anthony.robinson82@gmail.com</t>
  </si>
  <si>
    <t>+1083293604</t>
  </si>
  <si>
    <t>john.hill15@yahoo.com</t>
  </si>
  <si>
    <t>+44618106551</t>
  </si>
  <si>
    <t>mark.garcia27@icloud.com</t>
  </si>
  <si>
    <t>+1473363134</t>
  </si>
  <si>
    <t>margaret.campbell73@outlook.com</t>
  </si>
  <si>
    <t>+34231567077</t>
  </si>
  <si>
    <t>kenneth.torres76@icloud.com</t>
  </si>
  <si>
    <t>+1167452393</t>
  </si>
  <si>
    <t>mateo.gonzalez32@zoho.com</t>
  </si>
  <si>
    <t>+49997774525</t>
  </si>
  <si>
    <t>timothy.walker38@hotmail.com</t>
  </si>
  <si>
    <t>+1381422900</t>
  </si>
  <si>
    <t>barbara.moore50@yahoo.com</t>
  </si>
  <si>
    <t>+49531649507</t>
  </si>
  <si>
    <t>cynthia.thompson49@hotmail.com</t>
  </si>
  <si>
    <t>+1702414755</t>
  </si>
  <si>
    <t>karen.wilson19@outlook.com</t>
  </si>
  <si>
    <t>+81263440993</t>
  </si>
  <si>
    <t>mary.brown70@outlook.com</t>
  </si>
  <si>
    <t>+61603667568</t>
  </si>
  <si>
    <t>stephanie.roberts56@proton.me</t>
  </si>
  <si>
    <t>+33420329528</t>
  </si>
  <si>
    <t>mateo.rodriguez17@yahoo.com</t>
  </si>
  <si>
    <t>+44103098312</t>
  </si>
  <si>
    <t>kevin.davis89@zoho.com</t>
  </si>
  <si>
    <t>+380782434775</t>
  </si>
  <si>
    <t>patricia.adams46@proton.me</t>
  </si>
  <si>
    <t>+33056438886</t>
  </si>
  <si>
    <t>paul.martin72@outlook.com</t>
  </si>
  <si>
    <t>+1659529943</t>
  </si>
  <si>
    <t>melissa.miller71@yahoo.com</t>
  </si>
  <si>
    <t>+81614382471</t>
  </si>
  <si>
    <t>nancy.torres37@gmail.com</t>
  </si>
  <si>
    <t>+55526083671</t>
  </si>
  <si>
    <t>michael.williams12@proton.me</t>
  </si>
  <si>
    <t>+49120583175</t>
  </si>
  <si>
    <t>santiago.jackson62@hotmail.com</t>
  </si>
  <si>
    <t>+49616855395</t>
  </si>
  <si>
    <t>matthew.harris44@outlook.com</t>
  </si>
  <si>
    <t>+1070125565</t>
  </si>
  <si>
    <t>kenneth.rodriguez25@proton.me</t>
  </si>
  <si>
    <t>+380654693489</t>
  </si>
  <si>
    <t>valentina.wright26@icloud.com</t>
  </si>
  <si>
    <t>+34885282211</t>
  </si>
  <si>
    <t>james.campbell88@proton.me</t>
  </si>
  <si>
    <t>+34181004075</t>
  </si>
  <si>
    <t>sharon.ramirez45@gmail.com</t>
  </si>
  <si>
    <t>+380628807473</t>
  </si>
  <si>
    <t>elizabeth.hill69@yahoo.com</t>
  </si>
  <si>
    <t>+61087958091</t>
  </si>
  <si>
    <t>lucas.flores66@proton.me</t>
  </si>
  <si>
    <t>+44197416097</t>
  </si>
  <si>
    <t>alexander.harris27@icloud.com</t>
  </si>
  <si>
    <t>+34868551047</t>
  </si>
  <si>
    <t>sofia.mitchell38@zoho.com</t>
  </si>
  <si>
    <t>+44868507697</t>
  </si>
  <si>
    <t>richard.rivera44@hotmail.com</t>
  </si>
  <si>
    <t>+55731195332</t>
  </si>
  <si>
    <t>margaret.davis22@zoho.com</t>
  </si>
  <si>
    <t>+61068884861</t>
  </si>
  <si>
    <t>amanda.hall69@outlook.com</t>
  </si>
  <si>
    <t>+49909815111</t>
  </si>
  <si>
    <t>patricia.rodriguez39@gmail.com</t>
  </si>
  <si>
    <t>+1086700770</t>
  </si>
  <si>
    <t>lisa.miller78@gmail.com</t>
  </si>
  <si>
    <t>+55119679035</t>
  </si>
  <si>
    <t>george.nguyen82@zoho.com</t>
  </si>
  <si>
    <t>+61271125520</t>
  </si>
  <si>
    <t>margaret.young34@hotmail.com</t>
  </si>
  <si>
    <t>+81592138657</t>
  </si>
  <si>
    <t>dorothy.wright62@zoho.com</t>
  </si>
  <si>
    <t>+380452626500</t>
  </si>
  <si>
    <t>andrew.baker33@gmail.com</t>
  </si>
  <si>
    <t>+34726876062</t>
  </si>
  <si>
    <t>camila.lopez20@zoho.com</t>
  </si>
  <si>
    <t>+1405811122</t>
  </si>
  <si>
    <t>thomas.lee76@proton.me</t>
  </si>
  <si>
    <t>+1275992443</t>
  </si>
  <si>
    <t>betty.hall18@zoho.com</t>
  </si>
  <si>
    <t>+81567246389</t>
  </si>
  <si>
    <t>charles.clark20@zoho.com</t>
  </si>
  <si>
    <t>+49981410763</t>
  </si>
  <si>
    <t>valentina.baker57@hotmail.com</t>
  </si>
  <si>
    <t>+49579662595</t>
  </si>
  <si>
    <t>brian.rodriguez40@icloud.com</t>
  </si>
  <si>
    <t>+380246684528</t>
  </si>
  <si>
    <t>mark.sanchez81@icloud.com</t>
  </si>
  <si>
    <t>+33263738271</t>
  </si>
  <si>
    <t>mary.hill19@proton.me</t>
  </si>
  <si>
    <t>+380512876884</t>
  </si>
  <si>
    <t>michelle.martinez37@proton.me</t>
  </si>
  <si>
    <t>+44843375563</t>
  </si>
  <si>
    <t>noah.martin13@icloud.com</t>
  </si>
  <si>
    <t>+1480477721</t>
  </si>
  <si>
    <t>michael.rivera62@zoho.com</t>
  </si>
  <si>
    <t>+81451729670</t>
  </si>
  <si>
    <t>andrew.jackson74@gmail.com</t>
  </si>
  <si>
    <t>+1455703362</t>
  </si>
  <si>
    <t>anthony.lopez22@yahoo.com</t>
  </si>
  <si>
    <t>+1735278490</t>
  </si>
  <si>
    <t>brian.campbell75@outlook.com</t>
  </si>
  <si>
    <t>+55758378729</t>
  </si>
  <si>
    <t>ryan.wilson93@yahoo.com</t>
  </si>
  <si>
    <t>+44922869028</t>
  </si>
  <si>
    <t>ethan.harris33@hotmail.com</t>
  </si>
  <si>
    <t>+1098800865</t>
  </si>
  <si>
    <t>andrew.martinez95@yahoo.com</t>
  </si>
  <si>
    <t>+49110319724</t>
  </si>
  <si>
    <t>steven.sanchez45@yahoo.com</t>
  </si>
  <si>
    <t>+380311879239</t>
  </si>
  <si>
    <t>alejandro.brown89@yahoo.com</t>
  </si>
  <si>
    <t>+55498157030</t>
  </si>
  <si>
    <t>mary.carter23@proton.me</t>
  </si>
  <si>
    <t>+34792022368</t>
  </si>
  <si>
    <t>emily.torres10@gmail.com</t>
  </si>
  <si>
    <t>+49307397559</t>
  </si>
  <si>
    <t>lucas.moore26@yahoo.com</t>
  </si>
  <si>
    <t>+1087853245</t>
  </si>
  <si>
    <t>isabella.brown80@hotmail.com</t>
  </si>
  <si>
    <t>+380758427374</t>
  </si>
  <si>
    <t>james.king87@hotmail.com</t>
  </si>
  <si>
    <t>+61153183408</t>
  </si>
  <si>
    <t>ronald.robinson78@icloud.com</t>
  </si>
  <si>
    <t>+49152574575</t>
  </si>
  <si>
    <t>emily.rivera65@zoho.com</t>
  </si>
  <si>
    <t>+1022040270</t>
  </si>
  <si>
    <t>brian.brown19@zoho.com</t>
  </si>
  <si>
    <t>+61018611419</t>
  </si>
  <si>
    <t>barbara.gonzalez75@gmail.com</t>
  </si>
  <si>
    <t>+61189527397</t>
  </si>
  <si>
    <t>andrew.torres28@outlook.com</t>
  </si>
  <si>
    <t>+1598344921</t>
  </si>
  <si>
    <t>olivia.adams84@yahoo.com</t>
  </si>
  <si>
    <t>+34771057748</t>
  </si>
  <si>
    <t>paul.miller77@yahoo.com</t>
  </si>
  <si>
    <t>+1819162431</t>
  </si>
  <si>
    <t>noah.taylor94@hotmail.com</t>
  </si>
  <si>
    <t>+1965718263</t>
  </si>
  <si>
    <t>carol.king28@outlook.com</t>
  </si>
  <si>
    <t>+55747944304</t>
  </si>
  <si>
    <t>kenneth.taylor53@yahoo.com</t>
  </si>
  <si>
    <t>+81069160564</t>
  </si>
  <si>
    <t>susan.walker62@zoho.com</t>
  </si>
  <si>
    <t>+61420521562</t>
  </si>
  <si>
    <t>alexander.rivera92@yahoo.com</t>
  </si>
  <si>
    <t>+34047756660</t>
  </si>
  <si>
    <t>lucas.thomas79@hotmail.com</t>
  </si>
  <si>
    <t>+34852572242</t>
  </si>
  <si>
    <t>laura.brown20@yahoo.com</t>
  </si>
  <si>
    <t>+81057224069</t>
  </si>
  <si>
    <t>betty.king32@outlook.com</t>
  </si>
  <si>
    <t>+49953353499</t>
  </si>
  <si>
    <t>carol.ramirez17@gmail.com</t>
  </si>
  <si>
    <t>+33180993899</t>
  </si>
  <si>
    <t>alejandro.roberts55@yahoo.com</t>
  </si>
  <si>
    <t>+1180511971</t>
  </si>
  <si>
    <t>john.adams75@hotmail.com</t>
  </si>
  <si>
    <t>+49143815829</t>
  </si>
  <si>
    <t>william.white74@icloud.com</t>
  </si>
  <si>
    <t>+380132436741</t>
  </si>
  <si>
    <t>noah.allen19@zoho.com</t>
  </si>
  <si>
    <t>+81194038947</t>
  </si>
  <si>
    <t>michael.mitchell83@gmail.com</t>
  </si>
  <si>
    <t>+1567893296</t>
  </si>
  <si>
    <t>charles.rivera19@icloud.com</t>
  </si>
  <si>
    <t>+55513040893</t>
  </si>
  <si>
    <t>susan.sanchez55@outlook.com</t>
  </si>
  <si>
    <t>+49160895920</t>
  </si>
  <si>
    <t>timothy.white31@hotmail.com</t>
  </si>
  <si>
    <t>+44190466286</t>
  </si>
  <si>
    <t>steven.torres86@yahoo.com</t>
  </si>
  <si>
    <t>+380977050195</t>
  </si>
  <si>
    <t>linda.thompson34@hotmail.com</t>
  </si>
  <si>
    <t>+44213943482</t>
  </si>
  <si>
    <t>michelle.garcia97@outlook.com</t>
  </si>
  <si>
    <t>+1479420622</t>
  </si>
  <si>
    <t>valentina.robinson29@icloud.com</t>
  </si>
  <si>
    <t>+81903969805</t>
  </si>
  <si>
    <t>santiago.jones69@icloud.com</t>
  </si>
  <si>
    <t>+33893301181</t>
  </si>
  <si>
    <t>michelle.mitchell93@outlook.com</t>
  </si>
  <si>
    <t>+55259798392</t>
  </si>
  <si>
    <t>lucas.lee14@zoho.com</t>
  </si>
  <si>
    <t>+1874564307</t>
  </si>
  <si>
    <t>carol.brown79@hotmail.com</t>
  </si>
  <si>
    <t>+1656563900</t>
  </si>
  <si>
    <t>alexander.williams11@outlook.com</t>
  </si>
  <si>
    <t>+34298467524</t>
  </si>
  <si>
    <t>karen.hall86@outlook.com</t>
  </si>
  <si>
    <t>+1847432183</t>
  </si>
  <si>
    <t>michael.jones63@hotmail.com</t>
  </si>
  <si>
    <t>+1170954998</t>
  </si>
  <si>
    <t>david.sanchez80@gmail.com</t>
  </si>
  <si>
    <t>+33124387586</t>
  </si>
  <si>
    <t>mary.harris55@yahoo.com</t>
  </si>
  <si>
    <t>+1133677693</t>
  </si>
  <si>
    <t>charles.baker96@proton.me</t>
  </si>
  <si>
    <t>+1607973077</t>
  </si>
  <si>
    <t>william.gonzalez96@gmail.com</t>
  </si>
  <si>
    <t>+44894502951</t>
  </si>
  <si>
    <t>lucas.anderson29@hotmail.com</t>
  </si>
  <si>
    <t>+380387740656</t>
  </si>
  <si>
    <t>jason.mitchell38@outlook.com</t>
  </si>
  <si>
    <t>+34298587527</t>
  </si>
  <si>
    <t>william.torres65@outlook.com</t>
  </si>
  <si>
    <t>+81410697398</t>
  </si>
  <si>
    <t>alexander.moore92@yahoo.com</t>
  </si>
  <si>
    <t>+81752876427</t>
  </si>
  <si>
    <t>linda.torres46@zoho.com</t>
  </si>
  <si>
    <t>+33129480155</t>
  </si>
  <si>
    <t>ethan.roberts53@proton.me</t>
  </si>
  <si>
    <t>+81518774675</t>
  </si>
  <si>
    <t>james.roberts32@outlook.com</t>
  </si>
  <si>
    <t>+49795087445</t>
  </si>
  <si>
    <t>donna.williams54@zoho.com</t>
  </si>
  <si>
    <t>+1297237928</t>
  </si>
  <si>
    <t>ethan.nguyen88@icloud.com</t>
  </si>
  <si>
    <t>+1402934545</t>
  </si>
  <si>
    <t>brian.miller49@zoho.com</t>
  </si>
  <si>
    <t>+49104863904</t>
  </si>
  <si>
    <t>mary.sanchez53@hotmail.com</t>
  </si>
  <si>
    <t>+1460948192</t>
  </si>
  <si>
    <t>ronald.miller22@zoho.com</t>
  </si>
  <si>
    <t>+49111874971</t>
  </si>
  <si>
    <t>deborah.martin34@gmail.com</t>
  </si>
  <si>
    <t>+44938911508</t>
  </si>
  <si>
    <t>thomas.johnson95@proton.me</t>
  </si>
  <si>
    <t>+55419204551</t>
  </si>
  <si>
    <t>sofia.hall71@gmail.com</t>
  </si>
  <si>
    <t>+380917653735</t>
  </si>
  <si>
    <t>stephanie.harris24@gmail.com</t>
  </si>
  <si>
    <t>+1935087031</t>
  </si>
  <si>
    <t>joshua.mitchell85@icloud.com</t>
  </si>
  <si>
    <t>+34276796521</t>
  </si>
  <si>
    <t>cynthia.white48@hotmail.com</t>
  </si>
  <si>
    <t>+1365187770</t>
  </si>
  <si>
    <t>sandra.nelson60@outlook.com</t>
  </si>
  <si>
    <t>+55024353877</t>
  </si>
  <si>
    <t>robert.young42@hotmail.com</t>
  </si>
  <si>
    <t>+55027502174</t>
  </si>
  <si>
    <t>amanda.nguyen49@outlook.com</t>
  </si>
  <si>
    <t>+380109307992</t>
  </si>
  <si>
    <t>michelle.martin86@hotmail.com</t>
  </si>
  <si>
    <t>+34347036238</t>
  </si>
  <si>
    <t>carol.lewis42@yahoo.com</t>
  </si>
  <si>
    <t>+44652314789</t>
  </si>
  <si>
    <t>timothy.jackson72@gmail.com</t>
  </si>
  <si>
    <t>+61698411575</t>
  </si>
  <si>
    <t>mary.adams64@zoho.com</t>
  </si>
  <si>
    <t>+1870599684</t>
  </si>
  <si>
    <t>elizabeth.robinson67@outlook.com</t>
  </si>
  <si>
    <t>+61341625912</t>
  </si>
  <si>
    <t>karen.martin30@gmail.com</t>
  </si>
  <si>
    <t>+1797522512</t>
  </si>
  <si>
    <t>timothy.smith82@hotmail.com</t>
  </si>
  <si>
    <t>+1137117349</t>
  </si>
  <si>
    <t>sophia.jones69@yahoo.com</t>
  </si>
  <si>
    <t>+49093924717</t>
  </si>
  <si>
    <t>kimberly.johnson61@icloud.com</t>
  </si>
  <si>
    <t>+1608268994</t>
  </si>
  <si>
    <t>alejandro.miller80@outlook.com</t>
  </si>
  <si>
    <t>+55763354561</t>
  </si>
  <si>
    <t>jennifer.sanchez61@outlook.com</t>
  </si>
  <si>
    <t>+34864553417</t>
  </si>
  <si>
    <t>sharon.rodriguez62@proton.me</t>
  </si>
  <si>
    <t>+49842201791</t>
  </si>
  <si>
    <t>sharon.thomas84@hotmail.com</t>
  </si>
  <si>
    <t>+1501871755</t>
  </si>
  <si>
    <t>ethan.robinson94@zoho.com</t>
  </si>
  <si>
    <t>+61153446152</t>
  </si>
  <si>
    <t>james.baker58@icloud.com</t>
  </si>
  <si>
    <t>+34879111953</t>
  </si>
  <si>
    <t>paul.carter50@outlook.com</t>
  </si>
  <si>
    <t>+44866168733</t>
  </si>
  <si>
    <t>patricia.miller22@zoho.com</t>
  </si>
  <si>
    <t>+33655580120</t>
  </si>
  <si>
    <t>nancy.lewis54@hotmail.com</t>
  </si>
  <si>
    <t>+1037187896</t>
  </si>
  <si>
    <t>isabella.carter60@yahoo.com</t>
  </si>
  <si>
    <t>+44647817107</t>
  </si>
  <si>
    <t>noah.lee96@proton.me</t>
  </si>
  <si>
    <t>+61683376916</t>
  </si>
  <si>
    <t>ava.taylor35@icloud.com</t>
  </si>
  <si>
    <t>+34097475222</t>
  </si>
  <si>
    <t>emily.smith62@yahoo.com</t>
  </si>
  <si>
    <t>+81858060191</t>
  </si>
  <si>
    <t>noah.adams41@outlook.com</t>
  </si>
  <si>
    <t>+61974118798</t>
  </si>
  <si>
    <t>anthony.martinez93@icloud.com</t>
  </si>
  <si>
    <t>+81845898784</t>
  </si>
  <si>
    <t>george.ramirez87@zoho.com</t>
  </si>
  <si>
    <t>+1597672808</t>
  </si>
  <si>
    <t>nancy.anderson87@proton.me</t>
  </si>
  <si>
    <t>+55543259274</t>
  </si>
  <si>
    <t>joshua.young70@gmail.com</t>
  </si>
  <si>
    <t>+44627516903</t>
  </si>
  <si>
    <t>mary.moore49@icloud.com</t>
  </si>
  <si>
    <t>+34782213780</t>
  </si>
  <si>
    <t>paul.green72@yahoo.com</t>
  </si>
  <si>
    <t>+44393239260</t>
  </si>
  <si>
    <t>oliver.hall74@proton.me</t>
  </si>
  <si>
    <t>+49464665939</t>
  </si>
  <si>
    <t>sarah.campbell50@proton.me</t>
  </si>
  <si>
    <t>+1619863547</t>
  </si>
  <si>
    <t>amanda.king47@icloud.com</t>
  </si>
  <si>
    <t>+1653849330</t>
  </si>
  <si>
    <t>melissa.king36@hotmail.com</t>
  </si>
  <si>
    <t>+33003851504</t>
  </si>
  <si>
    <t>elizabeth.torres91@zoho.com</t>
  </si>
  <si>
    <t>+44503755403</t>
  </si>
  <si>
    <t>deborah.young23@hotmail.com</t>
  </si>
  <si>
    <t>+49326805681</t>
  </si>
  <si>
    <t>sarah.hill84@hotmail.com</t>
  </si>
  <si>
    <t>+1320700481</t>
  </si>
  <si>
    <t>lisa.anderson79@hotmail.com</t>
  </si>
  <si>
    <t>+81663364456</t>
  </si>
  <si>
    <t>andrew.wilson81@yahoo.com</t>
  </si>
  <si>
    <t>+1066337872</t>
  </si>
  <si>
    <t>emily.roberts47@proton.me</t>
  </si>
  <si>
    <t>+1115577371</t>
  </si>
  <si>
    <t>mark.allen33@hotmail.com</t>
  </si>
  <si>
    <t>+34781685122</t>
  </si>
  <si>
    <t>betty.flores17@zoho.com</t>
  </si>
  <si>
    <t>+1817003348</t>
  </si>
  <si>
    <t>robert.baker29@proton.me</t>
  </si>
  <si>
    <t>+380512555812</t>
  </si>
  <si>
    <t>nancy.jones47@icloud.com</t>
  </si>
  <si>
    <t>+55947316214</t>
  </si>
  <si>
    <t>john.davis14@hotmail.com</t>
  </si>
  <si>
    <t>+1676882637</t>
  </si>
  <si>
    <t>jason.davis29@icloud.com</t>
  </si>
  <si>
    <t>+49480730599</t>
  </si>
  <si>
    <t>olivia.thomas58@hotmail.com</t>
  </si>
  <si>
    <t>+380010662615</t>
  </si>
  <si>
    <t>lucas.smith39@yahoo.com</t>
  </si>
  <si>
    <t>+55234067511</t>
  </si>
  <si>
    <t>lucas.king64@outlook.com</t>
  </si>
  <si>
    <t>+34438656863</t>
  </si>
  <si>
    <t>elizabeth.scott81@icloud.com</t>
  </si>
  <si>
    <t>+34393595553</t>
  </si>
  <si>
    <t>amanda.martinez91@zoho.com</t>
  </si>
  <si>
    <t>+44763443560</t>
  </si>
  <si>
    <t>mia.williams77@hotmail.com</t>
  </si>
  <si>
    <t>+33029570907</t>
  </si>
  <si>
    <t>margaret.johnson72@gmail.com</t>
  </si>
  <si>
    <t>+34121351084</t>
  </si>
  <si>
    <t>patricia.martin22@zoho.com</t>
  </si>
  <si>
    <t>+33734268919</t>
  </si>
  <si>
    <t>kenneth.lee35@icloud.com</t>
  </si>
  <si>
    <t>+1086580166</t>
  </si>
  <si>
    <t>amanda.mitchell73@yahoo.com</t>
  </si>
  <si>
    <t>+61906844360</t>
  </si>
  <si>
    <t>sophia.white55@proton.me</t>
  </si>
  <si>
    <t>+1084682315</t>
  </si>
  <si>
    <t>daniel.smith27@icloud.com</t>
  </si>
  <si>
    <t>+81940126077</t>
  </si>
  <si>
    <t>charles.martin21@outlook.com</t>
  </si>
  <si>
    <t>+55385460458</t>
  </si>
  <si>
    <t>noah.moore87@gmail.com</t>
  </si>
  <si>
    <t>+1119290237</t>
  </si>
  <si>
    <t>linda.white17@proton.me</t>
  </si>
  <si>
    <t>+34477590434</t>
  </si>
  <si>
    <t>jennifer.martinez66@zoho.com</t>
  </si>
  <si>
    <t>+55160113701</t>
  </si>
  <si>
    <t>stephanie.lewis99@yahoo.com</t>
  </si>
  <si>
    <t>+44933860911</t>
  </si>
  <si>
    <t>kevin.johnson19@zoho.com</t>
  </si>
  <si>
    <t>+44744386216</t>
  </si>
  <si>
    <t>joseph.wright40@yahoo.com</t>
  </si>
  <si>
    <t>+1282974984</t>
  </si>
  <si>
    <t>ronald.brown64@icloud.com</t>
  </si>
  <si>
    <t>+81402641582</t>
  </si>
  <si>
    <t>patricia.nguyen52@proton.me</t>
  </si>
  <si>
    <t>+44240299974</t>
  </si>
  <si>
    <t>laura.allen92@icloud.com</t>
  </si>
  <si>
    <t>+44590075787</t>
  </si>
  <si>
    <t>john.young80@yahoo.com</t>
  </si>
  <si>
    <t>+44808254763</t>
  </si>
  <si>
    <t>richard.robinson47@gmail.com</t>
  </si>
  <si>
    <t>+55325709441</t>
  </si>
  <si>
    <t>christopher.lopez41@icloud.com</t>
  </si>
  <si>
    <t>+81339932254</t>
  </si>
  <si>
    <t>emily.wilson25@yahoo.com</t>
  </si>
  <si>
    <t>+380933255265</t>
  </si>
  <si>
    <t>amanda.thompson74@hotmail.com</t>
  </si>
  <si>
    <t>+34480187361</t>
  </si>
  <si>
    <t>sandra.walker91@hotmail.com</t>
  </si>
  <si>
    <t>+380297694539</t>
  </si>
  <si>
    <t>donna.rodriguez64@zoho.com</t>
  </si>
  <si>
    <t>+61192205633</t>
  </si>
  <si>
    <t>lucas.hall80@zoho.com</t>
  </si>
  <si>
    <t>+33738822166</t>
  </si>
  <si>
    <t>mia.johnson87@proton.me</t>
  </si>
  <si>
    <t>+1801881476</t>
  </si>
  <si>
    <t>kevin.martinez89@proton.me</t>
  </si>
  <si>
    <t>+44417298362</t>
  </si>
  <si>
    <t>jason.baker62@hotmail.com</t>
  </si>
  <si>
    <t>+34237278074</t>
  </si>
  <si>
    <t>olivia.robinson55@icloud.com</t>
  </si>
  <si>
    <t>+380598458257</t>
  </si>
  <si>
    <t>david.jackson77@hotmail.com</t>
  </si>
  <si>
    <t>+1794206162</t>
  </si>
  <si>
    <t>patricia.baker85@hotmail.com</t>
  </si>
  <si>
    <t>+380168403316</t>
  </si>
  <si>
    <t>oliver.jackson87@hotmail.com</t>
  </si>
  <si>
    <t>+33817801139</t>
  </si>
  <si>
    <t>anthony.hill94@icloud.com</t>
  </si>
  <si>
    <t>+44935935929</t>
  </si>
  <si>
    <t>michael.baker22@yahoo.com</t>
  </si>
  <si>
    <t>+44114088642</t>
  </si>
  <si>
    <t>joseph.lopez97@icloud.com</t>
  </si>
  <si>
    <t>+380257938271</t>
  </si>
  <si>
    <t>barbara.lee39@icloud.com</t>
  </si>
  <si>
    <t>+61299962828</t>
  </si>
  <si>
    <t>kimberly.harris15@zoho.com</t>
  </si>
  <si>
    <t>+55496670794</t>
  </si>
  <si>
    <t>liam.adams49@outlook.com</t>
  </si>
  <si>
    <t>+44173605776</t>
  </si>
  <si>
    <t>paul.carter82@zoho.com</t>
  </si>
  <si>
    <t>+61175580450</t>
  </si>
  <si>
    <t>oliver.clark88@icloud.com</t>
  </si>
  <si>
    <t>+34947695503</t>
  </si>
  <si>
    <t>david.flores55@zoho.com</t>
  </si>
  <si>
    <t>+49886236155</t>
  </si>
  <si>
    <t>donna.perez10@hotmail.com</t>
  </si>
  <si>
    <t>+1993511772</t>
  </si>
  <si>
    <t>linda.martin32@hotmail.com</t>
  </si>
  <si>
    <t>+44019894351</t>
  </si>
  <si>
    <t>charles.clark20@icloud.com</t>
  </si>
  <si>
    <t>+61046914508</t>
  </si>
  <si>
    <t>rebecca.torres82@zoho.com</t>
  </si>
  <si>
    <t>+33610300476</t>
  </si>
  <si>
    <t>kimberly.walker63@proton.me</t>
  </si>
  <si>
    <t>+1680190391</t>
  </si>
  <si>
    <t>michelle.miller18@gmail.com</t>
  </si>
  <si>
    <t>+1698015840</t>
  </si>
  <si>
    <t>jeffrey.nelson48@gmail.com</t>
  </si>
  <si>
    <t>+55219094675</t>
  </si>
  <si>
    <t>stephanie.walker23@outlook.com</t>
  </si>
  <si>
    <t>+44878937596</t>
  </si>
  <si>
    <t>daniel.brown31@outlook.com</t>
  </si>
  <si>
    <t>+44798901468</t>
  </si>
  <si>
    <t>emma.lopez90@icloud.com</t>
  </si>
  <si>
    <t>+44425964747</t>
  </si>
  <si>
    <t>isabella.taylor49@gmail.com</t>
  </si>
  <si>
    <t>+44246682740</t>
  </si>
  <si>
    <t>elizabeth.baker78@proton.me</t>
  </si>
  <si>
    <t>+34989232487</t>
  </si>
  <si>
    <t>daniel.allen58@yahoo.com</t>
  </si>
  <si>
    <t>+81049843063</t>
  </si>
  <si>
    <t>kevin.flores20@hotmail.com</t>
  </si>
  <si>
    <t>+1584950094</t>
  </si>
  <si>
    <t>daniel.allen31@yahoo.com</t>
  </si>
  <si>
    <t>+1208956038</t>
  </si>
  <si>
    <t>brian.harris86@proton.me</t>
  </si>
  <si>
    <t>+33973762142</t>
  </si>
  <si>
    <t>valentina.harris76@hotmail.com</t>
  </si>
  <si>
    <t>+1168540471</t>
  </si>
  <si>
    <t>dorothy.sanchez82@gmail.com</t>
  </si>
  <si>
    <t>+55791228629</t>
  </si>
  <si>
    <t>sarah.carter10@yahoo.com</t>
  </si>
  <si>
    <t>+1612117092</t>
  </si>
  <si>
    <t>ethan.lewis23@hotmail.com</t>
  </si>
  <si>
    <t>+33427567459</t>
  </si>
  <si>
    <t>margaret.hernandez61@yahoo.com</t>
  </si>
  <si>
    <t>+33096745133</t>
  </si>
  <si>
    <t>isabella.white97@proton.me</t>
  </si>
  <si>
    <t>+380164346544</t>
  </si>
  <si>
    <t>lucas.hernandez57@zoho.com</t>
  </si>
  <si>
    <t>+81095863886</t>
  </si>
  <si>
    <t>matthew.sanchez73@icloud.com</t>
  </si>
  <si>
    <t>+61213707690</t>
  </si>
  <si>
    <t>christopher.rodriguez44@gmail.com</t>
  </si>
  <si>
    <t>+1447266959</t>
  </si>
  <si>
    <t>alejandro.young92@outlook.com</t>
  </si>
  <si>
    <t>+55607938333</t>
  </si>
  <si>
    <t>mateo.white75@icloud.com</t>
  </si>
  <si>
    <t>+34298752574</t>
  </si>
  <si>
    <t>cynthia.sanchez47@hotmail.com</t>
  </si>
  <si>
    <t>+1630959471</t>
  </si>
  <si>
    <t>joshua.brown25@icloud.com</t>
  </si>
  <si>
    <t>+380327540692</t>
  </si>
  <si>
    <t>joshua.baker13@hotmail.com</t>
  </si>
  <si>
    <t>+34258515834</t>
  </si>
  <si>
    <t>lisa.campbell85@yahoo.com</t>
  </si>
  <si>
    <t>+1305229306</t>
  </si>
  <si>
    <t>andrew.davis52@outlook.com</t>
  </si>
  <si>
    <t>+1470470490</t>
  </si>
  <si>
    <t>james.hernandez89@icloud.com</t>
  </si>
  <si>
    <t>+380110046954</t>
  </si>
  <si>
    <t>olivia.adams96@zoho.com</t>
  </si>
  <si>
    <t>+34182396137</t>
  </si>
  <si>
    <t>kenneth.lopez92@yahoo.com</t>
  </si>
  <si>
    <t>+55854114052</t>
  </si>
  <si>
    <t>betty.hall96@hotmail.com</t>
  </si>
  <si>
    <t>+49839703951</t>
  </si>
  <si>
    <t>joseph.allen29@outlook.com</t>
  </si>
  <si>
    <t>+1897064689</t>
  </si>
  <si>
    <t>ronald.thomas14@yahoo.com</t>
  </si>
  <si>
    <t>+49524294758</t>
  </si>
  <si>
    <t>lucas.campbell40@outlook.com</t>
  </si>
  <si>
    <t>+380626130475</t>
  </si>
  <si>
    <t>thomas.williams51@gmail.com</t>
  </si>
  <si>
    <t>+49057680596</t>
  </si>
  <si>
    <t>donna.thomas21@zoho.com</t>
  </si>
  <si>
    <t>+44379780144</t>
  </si>
  <si>
    <t>kenneth.garcia16@outlook.com</t>
  </si>
  <si>
    <t>+44777279323</t>
  </si>
  <si>
    <t>anthony.rodriguez68@yahoo.com</t>
  </si>
  <si>
    <t>+1878667581</t>
  </si>
  <si>
    <t>william.moore94@proton.me</t>
  </si>
  <si>
    <t>+1367013363</t>
  </si>
  <si>
    <t>cynthia.jackson28@outlook.com</t>
  </si>
  <si>
    <t>+1739594306</t>
  </si>
  <si>
    <t>ronald.perez99@proton.me</t>
  </si>
  <si>
    <t>+81033948829</t>
  </si>
  <si>
    <t>rebecca.jones13@gmail.com</t>
  </si>
  <si>
    <t>+44261056253</t>
  </si>
  <si>
    <t>brian.nguyen58@yahoo.com</t>
  </si>
  <si>
    <t>+33292890798</t>
  </si>
  <si>
    <t>ronald.davis28@icloud.com</t>
  </si>
  <si>
    <t>+1650869164</t>
  </si>
  <si>
    <t>jeffrey.young42@yahoo.com</t>
  </si>
  <si>
    <t>+1172347243</t>
  </si>
  <si>
    <t>karen.king24@outlook.com</t>
  </si>
  <si>
    <t>+1004665997</t>
  </si>
  <si>
    <t>liam.nelson65@gmail.com</t>
  </si>
  <si>
    <t>+81155986900</t>
  </si>
  <si>
    <t>valentina.williams40@yahoo.com</t>
  </si>
  <si>
    <t>+81819875450</t>
  </si>
  <si>
    <t>william.clark14@hotmail.com</t>
  </si>
  <si>
    <t>+1752474713</t>
  </si>
  <si>
    <t>ashley.perez95@gmail.com</t>
  </si>
  <si>
    <t>+44432125284</t>
  </si>
  <si>
    <t>olivia.lopez13@zoho.com</t>
  </si>
  <si>
    <t>+44406101395</t>
  </si>
  <si>
    <t>lucas.young46@gmail.com</t>
  </si>
  <si>
    <t>+1902961797</t>
  </si>
  <si>
    <t>santiago.ramirez22@outlook.com</t>
  </si>
  <si>
    <t>+49296119913</t>
  </si>
  <si>
    <t>cynthia.martin98@proton.me</t>
  </si>
  <si>
    <t>+34252201616</t>
  </si>
  <si>
    <t>barbara.carter42@icloud.com</t>
  </si>
  <si>
    <t>+49305040327</t>
  </si>
  <si>
    <t>sharon.martinez76@yahoo.com</t>
  </si>
  <si>
    <t>+1002560264</t>
  </si>
  <si>
    <t>ashley.ramirez39@gmail.com</t>
  </si>
  <si>
    <t>+1189332430</t>
  </si>
  <si>
    <t>linda.thompson88@proton.me</t>
  </si>
  <si>
    <t>+44840818991</t>
  </si>
  <si>
    <t>emma.jackson24@yahoo.com</t>
  </si>
  <si>
    <t>+49645201825</t>
  </si>
  <si>
    <t>kimberly.perez31@outlook.com</t>
  </si>
  <si>
    <t>+380647769990</t>
  </si>
  <si>
    <t>elizabeth.taylor14@proton.me</t>
  </si>
  <si>
    <t>+55169921018</t>
  </si>
  <si>
    <t>paul.torres56@icloud.com</t>
  </si>
  <si>
    <t>+34323750478</t>
  </si>
  <si>
    <t>jeffrey.roberts83@outlook.com</t>
  </si>
  <si>
    <t>+61540571496</t>
  </si>
  <si>
    <t>mark.moore20@hotmail.com</t>
  </si>
  <si>
    <t>+33313410569</t>
  </si>
  <si>
    <t>rebecca.scott21@hotmail.com</t>
  </si>
  <si>
    <t>+49903349759</t>
  </si>
  <si>
    <t>stephanie.sanchez15@proton.me</t>
  </si>
  <si>
    <t>+380432949314</t>
  </si>
  <si>
    <t>alexander.hill42@proton.me</t>
  </si>
  <si>
    <t>+49282150516</t>
  </si>
  <si>
    <t>lucas.mitchell36@hotmail.com</t>
  </si>
  <si>
    <t>+44957996489</t>
  </si>
  <si>
    <t>liam.carter54@gmail.com</t>
  </si>
  <si>
    <t>+81066905352</t>
  </si>
  <si>
    <t>liam.lewis97@gmail.com</t>
  </si>
  <si>
    <t>+380988736199</t>
  </si>
  <si>
    <t>noah.lopez40@zoho.com</t>
  </si>
  <si>
    <t>+49117538174</t>
  </si>
  <si>
    <t>sophia.mitchell12@zoho.com</t>
  </si>
  <si>
    <t>+55023937473</t>
  </si>
  <si>
    <t>melissa.davis10@proton.me</t>
  </si>
  <si>
    <t>+55471658545</t>
  </si>
  <si>
    <t>ava.lopez70@hotmail.com</t>
  </si>
  <si>
    <t>+33537310353</t>
  </si>
  <si>
    <t>dorothy.perez81@zoho.com</t>
  </si>
  <si>
    <t>+49069413340</t>
  </si>
  <si>
    <t>mateo.carter55@hotmail.com</t>
  </si>
  <si>
    <t>+49560300962</t>
  </si>
  <si>
    <t>ethan.johnson38@icloud.com</t>
  </si>
  <si>
    <t>+49712269918</t>
  </si>
  <si>
    <t>robert.hall77@icloud.com</t>
  </si>
  <si>
    <t>+33998922815</t>
  </si>
  <si>
    <t>mateo.wright52@proton.me</t>
  </si>
  <si>
    <t>+1217558928</t>
  </si>
  <si>
    <t>elizabeth.brown35@proton.me</t>
  </si>
  <si>
    <t>+55574094804</t>
  </si>
  <si>
    <t>christopher.adams45@gmail.com</t>
  </si>
  <si>
    <t>+34478363628</t>
  </si>
  <si>
    <t>donna.scott10@proton.me</t>
  </si>
  <si>
    <t>+55218557755</t>
  </si>
  <si>
    <t>barbara.ramirez55@hotmail.com</t>
  </si>
  <si>
    <t>+61783489062</t>
  </si>
  <si>
    <t>emily.torres86@gmail.com</t>
  </si>
  <si>
    <t>+49980992627</t>
  </si>
  <si>
    <t>john.white27@yahoo.com</t>
  </si>
  <si>
    <t>+1285202749</t>
  </si>
  <si>
    <t>kenneth.allen39@icloud.com</t>
  </si>
  <si>
    <t>+1514839162</t>
  </si>
  <si>
    <t>george.williams47@icloud.com</t>
  </si>
  <si>
    <t>+1036846026</t>
  </si>
  <si>
    <t>nancy.johnson38@outlook.com</t>
  </si>
  <si>
    <t>+380870402542</t>
  </si>
  <si>
    <t>andrew.anderson97@icloud.com</t>
  </si>
  <si>
    <t>+1607999600</t>
  </si>
  <si>
    <t>donna.gonzalez35@proton.me</t>
  </si>
  <si>
    <t>+1913032552</t>
  </si>
  <si>
    <t>noah.wright60@zoho.com</t>
  </si>
  <si>
    <t>+81354401001</t>
  </si>
  <si>
    <t>mia.johnson13@icloud.com</t>
  </si>
  <si>
    <t>+1466486553</t>
  </si>
  <si>
    <t>carol.lopez29@proton.me</t>
  </si>
  <si>
    <t>+55097330015</t>
  </si>
  <si>
    <t>jennifer.walker60@gmail.com</t>
  </si>
  <si>
    <t>+1589463520</t>
  </si>
  <si>
    <t>sarah.garcia67@hotmail.com</t>
  </si>
  <si>
    <t>+44907661088</t>
  </si>
  <si>
    <t>melissa.wilson83@outlook.com</t>
  </si>
  <si>
    <t>+55153235783</t>
  </si>
  <si>
    <t>liam.johnson36@gmail.com</t>
  </si>
  <si>
    <t>+81393264915</t>
  </si>
  <si>
    <t>richard.hall77@icloud.com</t>
  </si>
  <si>
    <t>+380364055834</t>
  </si>
  <si>
    <t>lucas.adams67@outlook.com</t>
  </si>
  <si>
    <t>+49113079624</t>
  </si>
  <si>
    <t>isabella.harris38@hotmail.com</t>
  </si>
  <si>
    <t>+49539982047</t>
  </si>
  <si>
    <t>thomas.robinson51@zoho.com</t>
  </si>
  <si>
    <t>+1516085654</t>
  </si>
  <si>
    <t>david.brown88@outlook.com</t>
  </si>
  <si>
    <t>+33224460868</t>
  </si>
  <si>
    <t>jeffrey.lewis98@yahoo.com</t>
  </si>
  <si>
    <t>+55647092411</t>
  </si>
  <si>
    <t>stephanie.hill87@outlook.com</t>
  </si>
  <si>
    <t>+44144180459</t>
  </si>
  <si>
    <t>ava.garcia69@outlook.com</t>
  </si>
  <si>
    <t>+34684099759</t>
  </si>
  <si>
    <t>richard.thomas75@hotmail.com</t>
  </si>
  <si>
    <t>+44899210300</t>
  </si>
  <si>
    <t>alejandro.hernandez41@gmail.com</t>
  </si>
  <si>
    <t>+33174035753</t>
  </si>
  <si>
    <t>amanda.davis32@icloud.com</t>
  </si>
  <si>
    <t>+1052464168</t>
  </si>
  <si>
    <t>ava.wright19@gmail.com</t>
  </si>
  <si>
    <t>+61010972084</t>
  </si>
  <si>
    <t>kenneth.baker81@yahoo.com</t>
  </si>
  <si>
    <t>+81075435714</t>
  </si>
  <si>
    <t>emma.thomas67@proton.me</t>
  </si>
  <si>
    <t>+33307753421</t>
  </si>
  <si>
    <t>lisa.martin30@hotmail.com</t>
  </si>
  <si>
    <t>+33412768897</t>
  </si>
  <si>
    <t>robert.anderson69@icloud.com</t>
  </si>
  <si>
    <t>+61107896472</t>
  </si>
  <si>
    <t>jason.scott91@proton.me</t>
  </si>
  <si>
    <t>+44181490519</t>
  </si>
  <si>
    <t>valentina.nelson50@hotmail.com</t>
  </si>
  <si>
    <t>+34514689635</t>
  </si>
  <si>
    <t>thomas.wright74@hotmail.com</t>
  </si>
  <si>
    <t>+55179268664</t>
  </si>
  <si>
    <t>lucas.roberts39@gmail.com</t>
  </si>
  <si>
    <t>+49621376654</t>
  </si>
  <si>
    <t>robert.torres26@proton.me</t>
  </si>
  <si>
    <t>+33036536916</t>
  </si>
  <si>
    <t>lisa.robinson95@icloud.com</t>
  </si>
  <si>
    <t>+33544489890</t>
  </si>
  <si>
    <t>barbara.lopez32@zoho.com</t>
  </si>
  <si>
    <t>+380234705121</t>
  </si>
  <si>
    <t>joshua.williams42@yahoo.com</t>
  </si>
  <si>
    <t>+81701602593</t>
  </si>
  <si>
    <t>ava.campbell69@proton.me</t>
  </si>
  <si>
    <t>+55116656970</t>
  </si>
  <si>
    <t>olivia.rivera87@zoho.com</t>
  </si>
  <si>
    <t>+81485704395</t>
  </si>
  <si>
    <t>amanda.green48@outlook.com</t>
  </si>
  <si>
    <t>+380279122577</t>
  </si>
  <si>
    <t>olivia.roberts11@zoho.com</t>
  </si>
  <si>
    <t>+49958933336</t>
  </si>
  <si>
    <t>alexander.anderson49@yahoo.com</t>
  </si>
  <si>
    <t>+1789336676</t>
  </si>
  <si>
    <t>sharon.anderson71@zoho.com</t>
  </si>
  <si>
    <t>+1297217901</t>
  </si>
  <si>
    <t>oliver.hernandez28@zoho.com</t>
  </si>
  <si>
    <t>+55800129891</t>
  </si>
  <si>
    <t>dorothy.hill91@zoho.com</t>
  </si>
  <si>
    <t>+380272163733</t>
  </si>
  <si>
    <t>david.williams46@yahoo.com</t>
  </si>
  <si>
    <t>+61309162805</t>
  </si>
  <si>
    <t>david.carter64@yahoo.com</t>
  </si>
  <si>
    <t>+34427678859</t>
  </si>
  <si>
    <t>liam.young58@outlook.com</t>
  </si>
  <si>
    <t>+61051353111</t>
  </si>
  <si>
    <t>joseph.carter89@gmail.com</t>
  </si>
  <si>
    <t>+33791193484</t>
  </si>
  <si>
    <t>jessica.gonzalez44@gmail.com</t>
  </si>
  <si>
    <t>+380964197988</t>
  </si>
  <si>
    <t>lucas.adams53@hotmail.com</t>
  </si>
  <si>
    <t>+61575275124</t>
  </si>
  <si>
    <t>stephanie.smith44@gmail.com</t>
  </si>
  <si>
    <t>+1398794747</t>
  </si>
  <si>
    <t>richard.brown25@icloud.com</t>
  </si>
  <si>
    <t>+34385409718</t>
  </si>
  <si>
    <t>amanda.rivera71@gmail.com</t>
  </si>
  <si>
    <t>+61378526569</t>
  </si>
  <si>
    <t>lucas.hill40@hotmail.com</t>
  </si>
  <si>
    <t>+81300683144</t>
  </si>
  <si>
    <t>betty.clark20@icloud.com</t>
  </si>
  <si>
    <t>+34322494935</t>
  </si>
  <si>
    <t>karen.martinez98@zoho.com</t>
  </si>
  <si>
    <t>+33792760009</t>
  </si>
  <si>
    <t>olivia.taylor17@yahoo.com</t>
  </si>
  <si>
    <t>+81109735636</t>
  </si>
  <si>
    <t>joshua.lewis95@yahoo.com</t>
  </si>
  <si>
    <t>+33791099748</t>
  </si>
  <si>
    <t>betty.moore31@yahoo.com</t>
  </si>
  <si>
    <t>+55731095740</t>
  </si>
  <si>
    <t>patricia.hall31@proton.me</t>
  </si>
  <si>
    <t>+55769253367</t>
  </si>
  <si>
    <t>jessica.sanchez33@outlook.com</t>
  </si>
  <si>
    <t>+34622186268</t>
  </si>
  <si>
    <t>william.scott12@gmail.com</t>
  </si>
  <si>
    <t>+81821216158</t>
  </si>
  <si>
    <t>lisa.williams71@hotmail.com</t>
  </si>
  <si>
    <t>+34842640343</t>
  </si>
  <si>
    <t>daniel.smith50@proton.me</t>
  </si>
  <si>
    <t>+44421874359</t>
  </si>
  <si>
    <t>mia.jones26@icloud.com</t>
  </si>
  <si>
    <t>+33174151722</t>
  </si>
  <si>
    <t>laura.flores48@zoho.com</t>
  </si>
  <si>
    <t>+55958082548</t>
  </si>
  <si>
    <t>donald.young58@zoho.com</t>
  </si>
  <si>
    <t>+55766240346</t>
  </si>
  <si>
    <t>alexander.torres48@icloud.com</t>
  </si>
  <si>
    <t>+44060122440</t>
  </si>
  <si>
    <t>ashley.robinson23@hotmail.com</t>
  </si>
  <si>
    <t>+61296054902</t>
  </si>
  <si>
    <t>lucas.jones51@zoho.com</t>
  </si>
  <si>
    <t>+1050057346</t>
  </si>
  <si>
    <t>edward.campbell72@yahoo.com</t>
  </si>
  <si>
    <t>+1180166059</t>
  </si>
  <si>
    <t>santiago.lewis29@yahoo.com</t>
  </si>
  <si>
    <t>+34969345810</t>
  </si>
  <si>
    <t>rebecca.adams21@zoho.com</t>
  </si>
  <si>
    <t>+380662553093</t>
  </si>
  <si>
    <t>dorothy.green17@icloud.com</t>
  </si>
  <si>
    <t>+34909893450</t>
  </si>
  <si>
    <t>timothy.anderson81@icloud.com</t>
  </si>
  <si>
    <t>+1203968422</t>
  </si>
  <si>
    <t>patricia.allen58@gmail.com</t>
  </si>
  <si>
    <t>+33588692351</t>
  </si>
  <si>
    <t>kenneth.rodriguez24@gmail.com</t>
  </si>
  <si>
    <t>+34891687461</t>
  </si>
  <si>
    <t>susan.nguyen82@zoho.com</t>
  </si>
  <si>
    <t>+1895060754</t>
  </si>
  <si>
    <t>steven.rivera98@icloud.com</t>
  </si>
  <si>
    <t>+1751457443</t>
  </si>
  <si>
    <t>dorothy.flores63@hotmail.com</t>
  </si>
  <si>
    <t>+49746360517</t>
  </si>
  <si>
    <t>david.perez14@yahoo.com</t>
  </si>
  <si>
    <t>+81703418839</t>
  </si>
  <si>
    <t>emily.brown27@icloud.com</t>
  </si>
  <si>
    <t>+61118175403</t>
  </si>
  <si>
    <t>santiago.thompson19@icloud.com</t>
  </si>
  <si>
    <t>+44440840569</t>
  </si>
  <si>
    <t>james.clark88@gmail.com</t>
  </si>
  <si>
    <t>+1770285700</t>
  </si>
  <si>
    <t>isabella.roberts73@icloud.com</t>
  </si>
  <si>
    <t>+380844652163</t>
  </si>
  <si>
    <t>olivia.nelson43@icloud.com</t>
  </si>
  <si>
    <t>+380571237822</t>
  </si>
  <si>
    <t>linda.allen57@proton.me</t>
  </si>
  <si>
    <t>+380889209485</t>
  </si>
  <si>
    <t>john.young14@outlook.com</t>
  </si>
  <si>
    <t>+33134030812</t>
  </si>
  <si>
    <t>lucas.allen43@hotmail.com</t>
  </si>
  <si>
    <t>+44309017018</t>
  </si>
  <si>
    <t>sandra.roberts15@proton.me</t>
  </si>
  <si>
    <t>+49605063506</t>
  </si>
  <si>
    <t>liam.moore54@icloud.com</t>
  </si>
  <si>
    <t>+1220954379</t>
  </si>
  <si>
    <t>sandra.wright62@hotmail.com</t>
  </si>
  <si>
    <t>+61652079355</t>
  </si>
  <si>
    <t>jason.hall68@icloud.com</t>
  </si>
  <si>
    <t>+1832722757</t>
  </si>
  <si>
    <t>melissa.baker23@gmail.com</t>
  </si>
  <si>
    <t>+33057241612</t>
  </si>
  <si>
    <t>anthony.miller40@gmail.com</t>
  </si>
  <si>
    <t>+44958059106</t>
  </si>
  <si>
    <t>sandra.torres30@yahoo.com</t>
  </si>
  <si>
    <t>+380804799469</t>
  </si>
  <si>
    <t>james.hill23@icloud.com</t>
  </si>
  <si>
    <t>+34760445197</t>
  </si>
  <si>
    <t>liam.hall75@proton.me</t>
  </si>
  <si>
    <t>+55716154928</t>
  </si>
  <si>
    <t>sarah.scott56@outlook.com</t>
  </si>
  <si>
    <t>+81475669144</t>
  </si>
  <si>
    <t>james.miller53@yahoo.com</t>
  </si>
  <si>
    <t>+34955745740</t>
  </si>
  <si>
    <t>thomas.baker94@icloud.com</t>
  </si>
  <si>
    <t>+55195302946</t>
  </si>
  <si>
    <t>sophia.robinson63@outlook.com</t>
  </si>
  <si>
    <t>+49024855573</t>
  </si>
  <si>
    <t>matthew.white90@zoho.com</t>
  </si>
  <si>
    <t>+34155143848</t>
  </si>
  <si>
    <t>robert.robinson76@hotmail.com</t>
  </si>
  <si>
    <t>+34972707575</t>
  </si>
  <si>
    <t>noah.brown28@zoho.com</t>
  </si>
  <si>
    <t>+380203175827</t>
  </si>
  <si>
    <t>thomas.martinez66@outlook.com</t>
  </si>
  <si>
    <t>+44306149322</t>
  </si>
  <si>
    <t>emily.young68@yahoo.com</t>
  </si>
  <si>
    <t>+1547425585</t>
  </si>
  <si>
    <t>amanda.carter89@zoho.com</t>
  </si>
  <si>
    <t>+55283791201</t>
  </si>
  <si>
    <t>deborah.anderson46@proton.me</t>
  </si>
  <si>
    <t>+81188219112</t>
  </si>
  <si>
    <t>jennifer.williams66@outlook.com</t>
  </si>
  <si>
    <t>+81014861339</t>
  </si>
  <si>
    <t>liam.young48@gmail.com</t>
  </si>
  <si>
    <t>+61779809336</t>
  </si>
  <si>
    <t>susan.perez77@zoho.com</t>
  </si>
  <si>
    <t>+33214062316</t>
  </si>
  <si>
    <t>jeffrey.nelson16@proton.me</t>
  </si>
  <si>
    <t>+49321159536</t>
  </si>
  <si>
    <t>thomas.rodriguez13@icloud.com</t>
  </si>
  <si>
    <t>+61543641397</t>
  </si>
  <si>
    <t>sandra.garcia20@outlook.com</t>
  </si>
  <si>
    <t>+81368296765</t>
  </si>
  <si>
    <t>donald.williams30@icloud.com</t>
  </si>
  <si>
    <t>+33688262179</t>
  </si>
  <si>
    <t>sophia.young65@icloud.com</t>
  </si>
  <si>
    <t>+33559552119</t>
  </si>
  <si>
    <t>richard.lopez85@hotmail.com</t>
  </si>
  <si>
    <t>+49509620575</t>
  </si>
  <si>
    <t>lucas.smith17@yahoo.com</t>
  </si>
  <si>
    <t>+49520825685</t>
  </si>
  <si>
    <t>jason.king57@proton.me</t>
  </si>
  <si>
    <t>+55732631306</t>
  </si>
  <si>
    <t>alexander.walker94@gmail.com</t>
  </si>
  <si>
    <t>+1545826233</t>
  </si>
  <si>
    <t>andrew.clark34@outlook.com</t>
  </si>
  <si>
    <t>+33094856791</t>
  </si>
  <si>
    <t>paul.scott85@proton.me</t>
  </si>
  <si>
    <t>+44964740926</t>
  </si>
  <si>
    <t>rebecca.clark49@icloud.com</t>
  </si>
  <si>
    <t>+33347499336</t>
  </si>
  <si>
    <t>paul.white10@gmail.com</t>
  </si>
  <si>
    <t>+61954747080</t>
  </si>
  <si>
    <t>michael.adams83@zoho.com</t>
  </si>
  <si>
    <t>+44414245621</t>
  </si>
  <si>
    <t>robert.white13@proton.me</t>
  </si>
  <si>
    <t>+61050245742</t>
  </si>
  <si>
    <t>cynthia.garcia11@icloud.com</t>
  </si>
  <si>
    <t>+1386261916</t>
  </si>
  <si>
    <t>timothy.scott54@zoho.com</t>
  </si>
  <si>
    <t>+1073852012</t>
  </si>
  <si>
    <t>liam.adams70@gmail.com</t>
  </si>
  <si>
    <t>+1768770138</t>
  </si>
  <si>
    <t>ashley.martin19@zoho.com</t>
  </si>
  <si>
    <t>+55154577299</t>
  </si>
  <si>
    <t>karen.robinson87@icloud.com</t>
  </si>
  <si>
    <t>+49505917118</t>
  </si>
  <si>
    <t>noah.jones17@gmail.com</t>
  </si>
  <si>
    <t>+34815616871</t>
  </si>
  <si>
    <t>elizabeth.sanchez92@gmail.com</t>
  </si>
  <si>
    <t>+1654576478</t>
  </si>
  <si>
    <t>william.martinez70@gmail.com</t>
  </si>
  <si>
    <t>+55288426240</t>
  </si>
  <si>
    <t>charles.clark36@yahoo.com</t>
  </si>
  <si>
    <t>+380316852173</t>
  </si>
  <si>
    <t>olivia.hall23@icloud.com</t>
  </si>
  <si>
    <t>+61833896315</t>
  </si>
  <si>
    <t>brian.nelson68@gmail.com</t>
  </si>
  <si>
    <t>+1080876094</t>
  </si>
  <si>
    <t>edward.wilson37@proton.me</t>
  </si>
  <si>
    <t>+61273626640</t>
  </si>
  <si>
    <t>donna.white77@gmail.com</t>
  </si>
  <si>
    <t>+55584895128</t>
  </si>
  <si>
    <t>david.hall16@proton.me</t>
  </si>
  <si>
    <t>+61991847777</t>
  </si>
  <si>
    <t>patricia.jackson62@yahoo.com</t>
  </si>
  <si>
    <t>+44207413433</t>
  </si>
  <si>
    <t>thomas.harris73@gmail.com</t>
  </si>
  <si>
    <t>+81029925466</t>
  </si>
  <si>
    <t>brian.nguyen42@icloud.com</t>
  </si>
  <si>
    <t>+1557799762</t>
  </si>
  <si>
    <t>donna.sanchez48@outlook.com</t>
  </si>
  <si>
    <t>+55527778636</t>
  </si>
  <si>
    <t>donna.taylor71@hotmail.com</t>
  </si>
  <si>
    <t>+33011698173</t>
  </si>
  <si>
    <t>edward.taylor18@proton.me</t>
  </si>
  <si>
    <t>+81188330046</t>
  </si>
  <si>
    <t>olivia.garcia25@zoho.com</t>
  </si>
  <si>
    <t>+1151751269</t>
  </si>
  <si>
    <t>william.robinson58@icloud.com</t>
  </si>
  <si>
    <t>+61461432362</t>
  </si>
  <si>
    <t>karen.campbell69@proton.me</t>
  </si>
  <si>
    <t>+33260178442</t>
  </si>
  <si>
    <t>kevin.robinson28@zoho.com</t>
  </si>
  <si>
    <t>+1470323804</t>
  </si>
  <si>
    <t>john.adams11@hotmail.com</t>
  </si>
  <si>
    <t>+33641556139</t>
  </si>
  <si>
    <t>donald.nguyen98@proton.me</t>
  </si>
  <si>
    <t>+34341610191</t>
  </si>
  <si>
    <t>michelle.baker78@proton.me</t>
  </si>
  <si>
    <t>+61452718997</t>
  </si>
  <si>
    <t>timothy.jackson65@icloud.com</t>
  </si>
  <si>
    <t>+49504389498</t>
  </si>
  <si>
    <t>betty.green74@proton.me</t>
  </si>
  <si>
    <t>+1783703536</t>
  </si>
  <si>
    <t>ryan.johnson30@hotmail.com</t>
  </si>
  <si>
    <t>+1429802595</t>
  </si>
  <si>
    <t>kevin.lopez90@gmail.com</t>
  </si>
  <si>
    <t>+44057260037</t>
  </si>
  <si>
    <t>ethan.flores89@outlook.com</t>
  </si>
  <si>
    <t>+1967373052</t>
  </si>
  <si>
    <t>mia.lopez51@outlook.com</t>
  </si>
  <si>
    <t>+81641498783</t>
  </si>
  <si>
    <t>jeffrey.carter98@hotmail.com</t>
  </si>
  <si>
    <t>+55277594980</t>
  </si>
  <si>
    <t>susan.lopez47@icloud.com</t>
  </si>
  <si>
    <t>+1696757635</t>
  </si>
  <si>
    <t>olivia.green16@yahoo.com</t>
  </si>
  <si>
    <t>+44654417788</t>
  </si>
  <si>
    <t>nancy.hall27@icloud.com</t>
  </si>
  <si>
    <t>+1012373638</t>
  </si>
  <si>
    <t>sarah.ramirez49@hotmail.com</t>
  </si>
  <si>
    <t>+34739773907</t>
  </si>
  <si>
    <t>john.thomas10@outlook.com</t>
  </si>
  <si>
    <t>+81473735690</t>
  </si>
  <si>
    <t>kimberly.clark43@hotmail.com</t>
  </si>
  <si>
    <t>+81915481522</t>
  </si>
  <si>
    <t>thomas.robinson74@proton.me</t>
  </si>
  <si>
    <t>+1321183307</t>
  </si>
  <si>
    <t>lisa.gonzalez93@zoho.com</t>
  </si>
  <si>
    <t>+81983995525</t>
  </si>
  <si>
    <t>daniel.clark71@hotmail.com</t>
  </si>
  <si>
    <t>+380643208640</t>
  </si>
  <si>
    <t>sophia.robinson61@yahoo.com</t>
  </si>
  <si>
    <t>+1102762647</t>
  </si>
  <si>
    <t>jeffrey.gonzalez16@proton.me</t>
  </si>
  <si>
    <t>+44888694955</t>
  </si>
  <si>
    <t>sharon.anderson65@yahoo.com</t>
  </si>
  <si>
    <t>+44023582433</t>
  </si>
  <si>
    <t>ashley.allen83@zoho.com</t>
  </si>
  <si>
    <t>+61572436601</t>
  </si>
  <si>
    <t>susan.williams28@zoho.com</t>
  </si>
  <si>
    <t>+380937771887</t>
  </si>
  <si>
    <t>isabella.white88@outlook.com</t>
  </si>
  <si>
    <t>+380614049343</t>
  </si>
  <si>
    <t>mary.martin46@yahoo.com</t>
  </si>
  <si>
    <t>+44619399544</t>
  </si>
  <si>
    <t>cynthia.davis46@hotmail.com</t>
  </si>
  <si>
    <t>+380200046683</t>
  </si>
  <si>
    <t>kenneth.thompson88@icloud.com</t>
  </si>
  <si>
    <t>+380718951107</t>
  </si>
  <si>
    <t>mark.allen47@outlook.com</t>
  </si>
  <si>
    <t>+1204681073</t>
  </si>
  <si>
    <t>michelle.hernandez55@proton.me</t>
  </si>
  <si>
    <t>+49782585842</t>
  </si>
  <si>
    <t>joshua.hall80@zoho.com</t>
  </si>
  <si>
    <t>+49527009197</t>
  </si>
  <si>
    <t>alexander.moore64@yahoo.com</t>
  </si>
  <si>
    <t>+44348868301</t>
  </si>
  <si>
    <t>david.torres33@outlook.com</t>
  </si>
  <si>
    <t>+49615987681</t>
  </si>
  <si>
    <t>susan.wright26@outlook.com</t>
  </si>
  <si>
    <t>+81176219730</t>
  </si>
  <si>
    <t>sophia.nguyen59@hotmail.com</t>
  </si>
  <si>
    <t>+380261925896</t>
  </si>
  <si>
    <t>ashley.allen93@zoho.com</t>
  </si>
  <si>
    <t>+55046510897</t>
  </si>
  <si>
    <t>patricia.brown38@gmail.com</t>
  </si>
  <si>
    <t>+61248054727</t>
  </si>
  <si>
    <t>jessica.young33@yahoo.com</t>
  </si>
  <si>
    <t>+34912652344</t>
  </si>
  <si>
    <t>john.ramirez65@hotmail.com</t>
  </si>
  <si>
    <t>+55644392549</t>
  </si>
  <si>
    <t>brian.anderson18@icloud.com</t>
  </si>
  <si>
    <t>+33706605140</t>
  </si>
  <si>
    <t>lucas.garcia46@yahoo.com</t>
  </si>
  <si>
    <t>+49342398517</t>
  </si>
  <si>
    <t>john.miller82@outlook.com</t>
  </si>
  <si>
    <t>+81010886130</t>
  </si>
  <si>
    <t>anthony.mitchell37@icloud.com</t>
  </si>
  <si>
    <t>+61270566493</t>
  </si>
  <si>
    <t>steven.torres96@outlook.com</t>
  </si>
  <si>
    <t>+1875874853</t>
  </si>
  <si>
    <t>santiago.smith39@icloud.com</t>
  </si>
  <si>
    <t>+33286729806</t>
  </si>
  <si>
    <t>brian.flores56@hotmail.com</t>
  </si>
  <si>
    <t>+1314420815</t>
  </si>
  <si>
    <t>jennifer.nelson76@gmail.com</t>
  </si>
  <si>
    <t>+49150499371</t>
  </si>
  <si>
    <t>edward.harris45@icloud.com</t>
  </si>
  <si>
    <t>+61774030695</t>
  </si>
  <si>
    <t>lucas.hernandez10@icloud.com</t>
  </si>
  <si>
    <t>+81575046506</t>
  </si>
  <si>
    <t>donna.scott94@yahoo.com</t>
  </si>
  <si>
    <t>+44985012593</t>
  </si>
  <si>
    <t>matthew.garcia70@gmail.com</t>
  </si>
  <si>
    <t>+49456647492</t>
  </si>
  <si>
    <t>sophia.roberts63@yahoo.com</t>
  </si>
  <si>
    <t>+380640550375</t>
  </si>
  <si>
    <t>lucas.ramirez65@icloud.com</t>
  </si>
  <si>
    <t>+44137242350</t>
  </si>
  <si>
    <t>barbara.hall54@proton.me</t>
  </si>
  <si>
    <t>+1503889756</t>
  </si>
  <si>
    <t>kimberly.ramirez83@gmail.com</t>
  </si>
  <si>
    <t>+44975790161</t>
  </si>
  <si>
    <t>sandra.flores73@hotmail.com</t>
  </si>
  <si>
    <t>+49868866313</t>
  </si>
  <si>
    <t>steven.robinson76@icloud.com</t>
  </si>
  <si>
    <t>+33326943391</t>
  </si>
  <si>
    <t>alejandro.flores25@yahoo.com</t>
  </si>
  <si>
    <t>+1608468337</t>
  </si>
  <si>
    <t>thomas.white87@proton.me</t>
  </si>
  <si>
    <t>+55746328230</t>
  </si>
  <si>
    <t>jason.thomas40@hotmail.com</t>
  </si>
  <si>
    <t>+1227251542</t>
  </si>
  <si>
    <t>emma.campbell73@gmail.com</t>
  </si>
  <si>
    <t>+55327423421</t>
  </si>
  <si>
    <t>mateo.nguyen57@proton.me</t>
  </si>
  <si>
    <t>+380089211712</t>
  </si>
  <si>
    <t>nancy.hall66@yahoo.com</t>
  </si>
  <si>
    <t>+1292446075</t>
  </si>
  <si>
    <t>michelle.robinson99@icloud.com</t>
  </si>
  <si>
    <t>+61928592733</t>
  </si>
  <si>
    <t>william.roberts18@icloud.com</t>
  </si>
  <si>
    <t>+55381845978</t>
  </si>
  <si>
    <t>oliver.davis28@gmail.com</t>
  </si>
  <si>
    <t>+81353886965</t>
  </si>
  <si>
    <t>jason.clark48@yahoo.com</t>
  </si>
  <si>
    <t>+33888315371</t>
  </si>
  <si>
    <t>matthew.johnson75@zoho.com</t>
  </si>
  <si>
    <t>+34504831346</t>
  </si>
  <si>
    <t>liam.lopez97@icloud.com</t>
  </si>
  <si>
    <t>+380343904839</t>
  </si>
  <si>
    <t>emily.thompson49@proton.me</t>
  </si>
  <si>
    <t>+1552631152</t>
  </si>
  <si>
    <t>david.robinson39@outlook.com</t>
  </si>
  <si>
    <t>+49535277449</t>
  </si>
  <si>
    <t>linda.campbell71@gmail.com</t>
  </si>
  <si>
    <t>+44078017295</t>
  </si>
  <si>
    <t>cynthia.robinson36@hotmail.com</t>
  </si>
  <si>
    <t>+33556290843</t>
  </si>
  <si>
    <t>sophia.young96@outlook.com</t>
  </si>
  <si>
    <t>+1334783351</t>
  </si>
  <si>
    <t>karen.thompson71@zoho.com</t>
  </si>
  <si>
    <t>+55062229720</t>
  </si>
  <si>
    <t>stephanie.scott53@hotmail.com</t>
  </si>
  <si>
    <t>+1860822636</t>
  </si>
  <si>
    <t>jessica.johnson90@proton.me</t>
  </si>
  <si>
    <t>+61696724889</t>
  </si>
  <si>
    <t>brian.martin50@outlook.com</t>
  </si>
  <si>
    <t>+33802927353</t>
  </si>
  <si>
    <t>sharon.williams48@gmail.com</t>
  </si>
  <si>
    <t>+33160736135</t>
  </si>
  <si>
    <t>laura.wilson58@yahoo.com</t>
  </si>
  <si>
    <t>+49126861310</t>
  </si>
  <si>
    <t>sharon.nguyen72@gmail.com</t>
  </si>
  <si>
    <t>+33995418019</t>
  </si>
  <si>
    <t>ronald.hall68@outlook.com</t>
  </si>
  <si>
    <t>+81940173319</t>
  </si>
  <si>
    <t>daniel.williams78@outlook.com</t>
  </si>
  <si>
    <t>+380867505362</t>
  </si>
  <si>
    <t>cynthia.gonzalez21@hotmail.com</t>
  </si>
  <si>
    <t>+1591230029</t>
  </si>
  <si>
    <t>brian.allen12@yahoo.com</t>
  </si>
  <si>
    <t>+55022272088</t>
  </si>
  <si>
    <t>kimberly.davis33@outlook.com</t>
  </si>
  <si>
    <t>+49335079402</t>
  </si>
  <si>
    <t>ronald.lewis49@hotmail.com</t>
  </si>
  <si>
    <t>+33700361496</t>
  </si>
  <si>
    <t>olivia.taylor77@zoho.com</t>
  </si>
  <si>
    <t>+1109036508</t>
  </si>
  <si>
    <t>andrew.baker97@yahoo.com</t>
  </si>
  <si>
    <t>+1335819898</t>
  </si>
  <si>
    <t>paul.miller69@zoho.com</t>
  </si>
  <si>
    <t>+380775644903</t>
  </si>
  <si>
    <t>dorothy.nguyen93@proton.me</t>
  </si>
  <si>
    <t>+34122103768</t>
  </si>
  <si>
    <t>alejandro.thompson46@icloud.com</t>
  </si>
  <si>
    <t>+380581463100</t>
  </si>
  <si>
    <t>jennifer.martin61@zoho.com</t>
  </si>
  <si>
    <t>+49955007025</t>
  </si>
  <si>
    <t>lisa.hall48@gmail.com</t>
  </si>
  <si>
    <t>+55972232507</t>
  </si>
  <si>
    <t>kenneth.ramirez81@zoho.com</t>
  </si>
  <si>
    <t>+33014373898</t>
  </si>
  <si>
    <t>sofia.anderson44@hotmail.com</t>
  </si>
  <si>
    <t>+1518136644</t>
  </si>
  <si>
    <t>brian.taylor77@outlook.com</t>
  </si>
  <si>
    <t>+1971965855</t>
  </si>
  <si>
    <t>kenneth.thompson39@gmail.com</t>
  </si>
  <si>
    <t>+49556226097</t>
  </si>
  <si>
    <t>charles.allen23@zoho.com</t>
  </si>
  <si>
    <t>+55893103170</t>
  </si>
  <si>
    <t>melissa.garcia50@proton.me</t>
  </si>
  <si>
    <t>+49124258096</t>
  </si>
  <si>
    <t>alejandro.gonzalez57@hotmail.com</t>
  </si>
  <si>
    <t>+55627783280</t>
  </si>
  <si>
    <t>ashley.williams74@zoho.com</t>
  </si>
  <si>
    <t>+55858839963</t>
  </si>
  <si>
    <t>alejandro.rivera29@proton.me</t>
  </si>
  <si>
    <t>+81763942346</t>
  </si>
  <si>
    <t>margaret.taylor66@hotmail.com</t>
  </si>
  <si>
    <t>+44392951646</t>
  </si>
  <si>
    <t>oliver.allen48@outlook.com</t>
  </si>
  <si>
    <t>+34465775403</t>
  </si>
  <si>
    <t>mark.mitchell55@yahoo.com</t>
  </si>
  <si>
    <t>+55331362309</t>
  </si>
  <si>
    <t>stephanie.rodriguez14@icloud.com</t>
  </si>
  <si>
    <t>+33236396920</t>
  </si>
  <si>
    <t>rebecca.walker73@zoho.com</t>
  </si>
  <si>
    <t>+49359057307</t>
  </si>
  <si>
    <t>ashley.roberts61@icloud.com</t>
  </si>
  <si>
    <t>+380352254418</t>
  </si>
  <si>
    <t>ashley.white57@outlook.com</t>
  </si>
  <si>
    <t>+33554056747</t>
  </si>
  <si>
    <t>ronald.miller92@zoho.com</t>
  </si>
  <si>
    <t>+33986537746</t>
  </si>
  <si>
    <t>lisa.baker31@gmail.com</t>
  </si>
  <si>
    <t>+33185436563</t>
  </si>
  <si>
    <t>ronald.taylor75@outlook.com</t>
  </si>
  <si>
    <t>+1748616181</t>
  </si>
  <si>
    <t>joshua.nelson66@hotmail.com</t>
  </si>
  <si>
    <t>+34201356548</t>
  </si>
  <si>
    <t>charles.green38@yahoo.com</t>
  </si>
  <si>
    <t>+1804644401</t>
  </si>
  <si>
    <t>linda.anderson56@icloud.com</t>
  </si>
  <si>
    <t>+81141602918</t>
  </si>
  <si>
    <t>michael.hill56@gmail.com</t>
  </si>
  <si>
    <t>+1800216214</t>
  </si>
  <si>
    <t>dorothy.jones77@outlook.com</t>
  </si>
  <si>
    <t>+1577370439</t>
  </si>
  <si>
    <t>margaret.torres22@yahoo.com</t>
  </si>
  <si>
    <t>+81949708240</t>
  </si>
  <si>
    <t>ethan.mitchell85@gmail.com</t>
  </si>
  <si>
    <t>+380541299010</t>
  </si>
  <si>
    <t>laura.thompson80@icloud.com</t>
  </si>
  <si>
    <t>+44717036581</t>
  </si>
  <si>
    <t>isabella.young12@gmail.com</t>
  </si>
  <si>
    <t>+49601014454</t>
  </si>
  <si>
    <t>timothy.thomas55@gmail.com</t>
  </si>
  <si>
    <t>+1802535238</t>
  </si>
  <si>
    <t>paul.hill68@zoho.com</t>
  </si>
  <si>
    <t>+1594671648</t>
  </si>
  <si>
    <t>paul.hill32@hotmail.com</t>
  </si>
  <si>
    <t>+34493226557</t>
  </si>
  <si>
    <t>isabella.lewis23@hotmail.com</t>
  </si>
  <si>
    <t>+55264935470</t>
  </si>
  <si>
    <t>santiago.jones70@icloud.com</t>
  </si>
  <si>
    <t>+1582256315</t>
  </si>
  <si>
    <t>sandra.harris68@hotmail.com</t>
  </si>
  <si>
    <t>+61020916594</t>
  </si>
  <si>
    <t>isabella.taylor91@proton.me</t>
  </si>
  <si>
    <t>+55754349929</t>
  </si>
  <si>
    <t>john.sanchez73@proton.me</t>
  </si>
  <si>
    <t>+61080719962</t>
  </si>
  <si>
    <t>ashley.davis87@outlook.com</t>
  </si>
  <si>
    <t>+33198312954</t>
  </si>
  <si>
    <t>alejandro.scott97@hotmail.com</t>
  </si>
  <si>
    <t>+81086564841</t>
  </si>
  <si>
    <t>sarah.lopez44@outlook.com</t>
  </si>
  <si>
    <t>+33279871717</t>
  </si>
  <si>
    <t>susan.williams81@hotmail.com</t>
  </si>
  <si>
    <t>+49654501985</t>
  </si>
  <si>
    <t>joseph.brown80@gmail.com</t>
  </si>
  <si>
    <t>+81250739685</t>
  </si>
  <si>
    <t>george.ramirez51@gmail.com</t>
  </si>
  <si>
    <t>+1293571033</t>
  </si>
  <si>
    <t>sharon.thomas68@hotmail.com</t>
  </si>
  <si>
    <t>+49610303271</t>
  </si>
  <si>
    <t>michelle.lee16@outlook.com</t>
  </si>
  <si>
    <t>+34379699787</t>
  </si>
  <si>
    <t>deborah.scott25@yahoo.com</t>
  </si>
  <si>
    <t>+34401034208</t>
  </si>
  <si>
    <t>cynthia.thompson24@zoho.com</t>
  </si>
  <si>
    <t>+1395080863</t>
  </si>
  <si>
    <t>kenneth.anderson45@yahoo.com</t>
  </si>
  <si>
    <t>+1500813902</t>
  </si>
  <si>
    <t>donald.nguyen93@proton.me</t>
  </si>
  <si>
    <t>+81703461963</t>
  </si>
  <si>
    <t>kenneth.king46@hotmail.com</t>
  </si>
  <si>
    <t>+1204143621</t>
  </si>
  <si>
    <t>margaret.moore47@outlook.com</t>
  </si>
  <si>
    <t>+81398321238</t>
  </si>
  <si>
    <t>noah.sanchez74@yahoo.com</t>
  </si>
  <si>
    <t>+61057955156</t>
  </si>
  <si>
    <t>karen.martinez81@outlook.com</t>
  </si>
  <si>
    <t>+380978078635</t>
  </si>
  <si>
    <t>richard.thomas50@outlook.com</t>
  </si>
  <si>
    <t>+34138045715</t>
  </si>
  <si>
    <t>alexander.hall18@outlook.com</t>
  </si>
  <si>
    <t>+49331723870</t>
  </si>
  <si>
    <t>emily.hall85@outlook.com</t>
  </si>
  <si>
    <t>+49738844074</t>
  </si>
  <si>
    <t>ethan.martin15@zoho.com</t>
  </si>
  <si>
    <t>+1571632276</t>
  </si>
  <si>
    <t>kevin.mitchell56@gmail.com</t>
  </si>
  <si>
    <t>+33279084019</t>
  </si>
  <si>
    <t>emily.martinez55@outlook.com</t>
  </si>
  <si>
    <t>+44903606031</t>
  </si>
  <si>
    <t>ashley.campbell54@outlook.com</t>
  </si>
  <si>
    <t>+33040870314</t>
  </si>
  <si>
    <t>ryan.lewis75@icloud.com</t>
  </si>
  <si>
    <t>+55287282390</t>
  </si>
  <si>
    <t>brian.perez72@yahoo.com</t>
  </si>
  <si>
    <t>+55254422742</t>
  </si>
  <si>
    <t>emily.taylor76@zoho.com</t>
  </si>
  <si>
    <t>+55783616860</t>
  </si>
  <si>
    <t>kevin.adams62@hotmail.com</t>
  </si>
  <si>
    <t>+55404443057</t>
  </si>
  <si>
    <t>jennifer.robinson34@zoho.com</t>
  </si>
  <si>
    <t>+1581938693</t>
  </si>
  <si>
    <t>carol.scott36@yahoo.com</t>
  </si>
  <si>
    <t>+49142802817</t>
  </si>
  <si>
    <t>patricia.moore33@hotmail.com</t>
  </si>
  <si>
    <t>+1393580201</t>
  </si>
  <si>
    <t>mary.thomas81@proton.me</t>
  </si>
  <si>
    <t>+380016080326</t>
  </si>
  <si>
    <t>andrew.miller81@outlook.com</t>
  </si>
  <si>
    <t>+44245751914</t>
  </si>
  <si>
    <t>edward.hill35@icloud.com</t>
  </si>
  <si>
    <t>+44363793573</t>
  </si>
  <si>
    <t>charles.thomas40@outlook.com</t>
  </si>
  <si>
    <t>+1264287685</t>
  </si>
  <si>
    <t>jeffrey.rodriguez37@icloud.com</t>
  </si>
  <si>
    <t>+1292057739</t>
  </si>
  <si>
    <t>susan.rivera52@gmail.com</t>
  </si>
  <si>
    <t>+61524288814</t>
  </si>
  <si>
    <t>timothy.williams60@outlook.com</t>
  </si>
  <si>
    <t>+55214075150</t>
  </si>
  <si>
    <t>paul.harris57@gmail.com</t>
  </si>
  <si>
    <t>+33410072628</t>
  </si>
  <si>
    <t>mateo.ramirez24@proton.me</t>
  </si>
  <si>
    <t>+380197448044</t>
  </si>
  <si>
    <t>lucas.rivera70@zoho.com</t>
  </si>
  <si>
    <t>+1723142535</t>
  </si>
  <si>
    <t>jason.thomas67@proton.me</t>
  </si>
  <si>
    <t>+1388388855</t>
  </si>
  <si>
    <t>steven.nelson59@yahoo.com</t>
  </si>
  <si>
    <t>+33725696875</t>
  </si>
  <si>
    <t>isabella.carter35@icloud.com</t>
  </si>
  <si>
    <t>+81729224597</t>
  </si>
  <si>
    <t>alexander.rivera68@proton.me</t>
  </si>
  <si>
    <t>+1065994279</t>
  </si>
  <si>
    <t>sharon.scott46@icloud.com</t>
  </si>
  <si>
    <t>+49476064338</t>
  </si>
  <si>
    <t>jason.allen71@zoho.com</t>
  </si>
  <si>
    <t>+49382485590</t>
  </si>
  <si>
    <t>karen.sanchez66@yahoo.com</t>
  </si>
  <si>
    <t>+33928248204</t>
  </si>
  <si>
    <t>jessica.lee62@hotmail.com</t>
  </si>
  <si>
    <t>+1755316082</t>
  </si>
  <si>
    <t>thomas.wright53@hotmail.com</t>
  </si>
  <si>
    <t>+380761180788</t>
  </si>
  <si>
    <t>alexander.gonzalez34@outlook.com</t>
  </si>
  <si>
    <t>+1303728482</t>
  </si>
  <si>
    <t>christopher.taylor85@gmail.com</t>
  </si>
  <si>
    <t>+49959463005</t>
  </si>
  <si>
    <t>sarah.moore71@proton.me</t>
  </si>
  <si>
    <t>+55375191115</t>
  </si>
  <si>
    <t>margaret.rodriguez14@yahoo.com</t>
  </si>
  <si>
    <t>+44168666063</t>
  </si>
  <si>
    <t>lucas.sanchez31@hotmail.com</t>
  </si>
  <si>
    <t>+34785478404</t>
  </si>
  <si>
    <t>anthony.johnson75@icloud.com</t>
  </si>
  <si>
    <t>+55931198106</t>
  </si>
  <si>
    <t>sharon.torres20@gmail.com</t>
  </si>
  <si>
    <t>+61179995362</t>
  </si>
  <si>
    <t>michelle.clark20@gmail.com</t>
  </si>
  <si>
    <t>+49926766974</t>
  </si>
  <si>
    <t>george.williams45@icloud.com</t>
  </si>
  <si>
    <t>+1073005152</t>
  </si>
  <si>
    <t>isabella.torres92@icloud.com</t>
  </si>
  <si>
    <t>+61770597789</t>
  </si>
  <si>
    <t>alexander.jones99@zoho.com</t>
  </si>
  <si>
    <t>+61934302915</t>
  </si>
  <si>
    <t>+33705855773</t>
  </si>
  <si>
    <t>donna.martinez33@zoho.com</t>
  </si>
  <si>
    <t>+33699879382</t>
  </si>
  <si>
    <t>lucas.perez77@icloud.com</t>
  </si>
  <si>
    <t>+33267312131</t>
  </si>
  <si>
    <t>elizabeth.williams80@outlook.com</t>
  </si>
  <si>
    <t>+55148496687</t>
  </si>
  <si>
    <t>lucas.lewis97@icloud.com</t>
  </si>
  <si>
    <t>+380231832589</t>
  </si>
  <si>
    <t>joshua.lee28@gmail.com</t>
  </si>
  <si>
    <t>+55751312642</t>
  </si>
  <si>
    <t>michelle.adams51@icloud.com</t>
  </si>
  <si>
    <t>+44348069280</t>
  </si>
  <si>
    <t>anthony.white15@yahoo.com</t>
  </si>
  <si>
    <t>+1860396516</t>
  </si>
  <si>
    <t>matthew.wilson70@yahoo.com</t>
  </si>
  <si>
    <t>+1986136152</t>
  </si>
  <si>
    <t>rebecca.young89@yahoo.com</t>
  </si>
  <si>
    <t>+49897268157</t>
  </si>
  <si>
    <t>deborah.walker88@hotmail.com</t>
  </si>
  <si>
    <t>+44422137685</t>
  </si>
  <si>
    <t>linda.smith63@yahoo.com</t>
  </si>
  <si>
    <t>+33884139499</t>
  </si>
  <si>
    <t>thomas.campbell41@icloud.com</t>
  </si>
  <si>
    <t>+61909696880</t>
  </si>
  <si>
    <t>brian.wilson39@zoho.com</t>
  </si>
  <si>
    <t>+380986203275</t>
  </si>
  <si>
    <t>joshua.brown67@outlook.com</t>
  </si>
  <si>
    <t>+49522290324</t>
  </si>
  <si>
    <t>noah.flores82@hotmail.com</t>
  </si>
  <si>
    <t>+44984789646</t>
  </si>
  <si>
    <t>michael.flores77@hotmail.com</t>
  </si>
  <si>
    <t>+380653874129</t>
  </si>
  <si>
    <t>patricia.adams66@zoho.com</t>
  </si>
  <si>
    <t>+55052113870</t>
  </si>
  <si>
    <t>mia.jones48@yahoo.com</t>
  </si>
  <si>
    <t>+61364489049</t>
  </si>
  <si>
    <t>sharon.taylor32@hotmail.com</t>
  </si>
  <si>
    <t>+49175639802</t>
  </si>
  <si>
    <t>daniel.moore66@hotmail.com</t>
  </si>
  <si>
    <t>+55302730054</t>
  </si>
  <si>
    <t>ryan.wright64@gmail.com</t>
  </si>
  <si>
    <t>+81738235665</t>
  </si>
  <si>
    <t>matthew.king65@hotmail.com</t>
  </si>
  <si>
    <t>+81536060036</t>
  </si>
  <si>
    <t>brian.wright24@proton.me</t>
  </si>
  <si>
    <t>+61407302623</t>
  </si>
  <si>
    <t>alexander.rodriguez78@yahoo.com</t>
  </si>
  <si>
    <t>+380262954482</t>
  </si>
  <si>
    <t>richard.nguyen13@icloud.com</t>
  </si>
  <si>
    <t>+81189340994</t>
  </si>
  <si>
    <t>sharon.davis26@hotmail.com</t>
  </si>
  <si>
    <t>+61028117067</t>
  </si>
  <si>
    <t>noah.wright67@hotmail.com</t>
  </si>
  <si>
    <t>+81867990926</t>
  </si>
  <si>
    <t>deborah.ramirez56@hotmail.com</t>
  </si>
  <si>
    <t>+1916260212</t>
  </si>
  <si>
    <t>mary.ramirez34@gmail.com</t>
  </si>
  <si>
    <t>+1737462458</t>
  </si>
  <si>
    <t>ryan.moore67@gmail.com</t>
  </si>
  <si>
    <t>+33977588743</t>
  </si>
  <si>
    <t>nancy.martin89@zoho.com</t>
  </si>
  <si>
    <t>+61098251203</t>
  </si>
  <si>
    <t>betty.white96@icloud.com</t>
  </si>
  <si>
    <t>+81923796521</t>
  </si>
  <si>
    <t>lucas.carter69@hotmail.com</t>
  </si>
  <si>
    <t>+61580632904</t>
  </si>
  <si>
    <t>mark.martinez95@icloud.com</t>
  </si>
  <si>
    <t>+49500919238</t>
  </si>
  <si>
    <t>christopher.flores89@gmail.com</t>
  </si>
  <si>
    <t>+1981847346</t>
  </si>
  <si>
    <t>stephanie.johnson47@icloud.com</t>
  </si>
  <si>
    <t>+49184199713</t>
  </si>
  <si>
    <t>george.gonzalez98@icloud.com</t>
  </si>
  <si>
    <t>+81366043928</t>
  </si>
  <si>
    <t>michael.mitchell52@outlook.com</t>
  </si>
  <si>
    <t>+61243862523</t>
  </si>
  <si>
    <t>mark.sanchez94@proton.me</t>
  </si>
  <si>
    <t>+49957723078</t>
  </si>
  <si>
    <t>noah.white80@outlook.com</t>
  </si>
  <si>
    <t>+33798236519</t>
  </si>
  <si>
    <t>karen.roberts28@hotmail.com</t>
  </si>
  <si>
    <t>+33837491604</t>
  </si>
  <si>
    <t>donald.baker50@yahoo.com</t>
  </si>
  <si>
    <t>+1100761421</t>
  </si>
  <si>
    <t>elizabeth.gonzalez94@zoho.com</t>
  </si>
  <si>
    <t>+1354833141</t>
  </si>
  <si>
    <t>jessica.king53@hotmail.com</t>
  </si>
  <si>
    <t>+34810841791</t>
  </si>
  <si>
    <t>margaret.miller44@gmail.com</t>
  </si>
  <si>
    <t>+81916839690</t>
  </si>
  <si>
    <t>kenneth.hall87@zoho.com</t>
  </si>
  <si>
    <t>+61332467372</t>
  </si>
  <si>
    <t>matthew.thomas71@zoho.com</t>
  </si>
  <si>
    <t>+49535120446</t>
  </si>
  <si>
    <t>william.scott19@yahoo.com</t>
  </si>
  <si>
    <t>+81206139226</t>
  </si>
  <si>
    <t>matthew.hill99@gmail.com</t>
  </si>
  <si>
    <t>+1907269915</t>
  </si>
  <si>
    <t>valentina.thompson56@outlook.com</t>
  </si>
  <si>
    <t>+55938068752</t>
  </si>
  <si>
    <t>john.allen64@yahoo.com</t>
  </si>
  <si>
    <t>+34365068022</t>
  </si>
  <si>
    <t>joseph.ramirez83@zoho.com</t>
  </si>
  <si>
    <t>+34972645620</t>
  </si>
  <si>
    <t>margaret.rivera93@outlook.com</t>
  </si>
  <si>
    <t>+81684586140</t>
  </si>
  <si>
    <t>sharon.williams64@gmail.com</t>
  </si>
  <si>
    <t>+55727854463</t>
  </si>
  <si>
    <t>sandra.perez62@icloud.com</t>
  </si>
  <si>
    <t>+1908889056</t>
  </si>
  <si>
    <t>mark.garcia90@outlook.com</t>
  </si>
  <si>
    <t>+44308429604</t>
  </si>
  <si>
    <t>dorothy.harris62@yahoo.com</t>
  </si>
  <si>
    <t>+33680524766</t>
  </si>
  <si>
    <t>kevin.thompson83@yahoo.com</t>
  </si>
  <si>
    <t>+49400092148</t>
  </si>
  <si>
    <t>anthony.white21@zoho.com</t>
  </si>
  <si>
    <t>+81005274818</t>
  </si>
  <si>
    <t>sophia.nguyen62@outlook.com</t>
  </si>
  <si>
    <t>+81825070761</t>
  </si>
  <si>
    <t>donna.robinson44@hotmail.com</t>
  </si>
  <si>
    <t>+380334781481</t>
  </si>
  <si>
    <t>james.harris71@hotmail.com</t>
  </si>
  <si>
    <t>+1919367222</t>
  </si>
  <si>
    <t>rebecca.miller79@gmail.com</t>
  </si>
  <si>
    <t>+33192787710</t>
  </si>
  <si>
    <t>ashley.king42@zoho.com</t>
  </si>
  <si>
    <t>+33284392590</t>
  </si>
  <si>
    <t>lucas.roberts35@icloud.com</t>
  </si>
  <si>
    <t>+1024861877</t>
  </si>
  <si>
    <t>emily.gonzalez59@gmail.com</t>
  </si>
  <si>
    <t>+380412847996</t>
  </si>
  <si>
    <t>linda.king87@proton.me</t>
  </si>
  <si>
    <t>+380014900392</t>
  </si>
  <si>
    <t>mia.davis68@outlook.com</t>
  </si>
  <si>
    <t>+61694772181</t>
  </si>
  <si>
    <t>lucas.brown19@icloud.com</t>
  </si>
  <si>
    <t>+81940620031</t>
  </si>
  <si>
    <t>margaret.adams23@hotmail.com</t>
  </si>
  <si>
    <t>+33359103521</t>
  </si>
  <si>
    <t>george.allen41@icloud.com</t>
  </si>
  <si>
    <t>+55003978292</t>
  </si>
  <si>
    <t>jeffrey.lopez37@icloud.com</t>
  </si>
  <si>
    <t>+49053169545</t>
  </si>
  <si>
    <t>paul.white53@zoho.com</t>
  </si>
  <si>
    <t>+44315169165</t>
  </si>
  <si>
    <t>mary.adams82@zoho.com</t>
  </si>
  <si>
    <t>+44603077250</t>
  </si>
  <si>
    <t>emma.ramirez57@yahoo.com</t>
  </si>
  <si>
    <t>+1164304432</t>
  </si>
  <si>
    <t>george.ramirez51@zoho.com</t>
  </si>
  <si>
    <t>+34017209416</t>
  </si>
  <si>
    <t>sarah.allen97@yahoo.com</t>
  </si>
  <si>
    <t>+81112000019</t>
  </si>
  <si>
    <t>matthew.clark60@outlook.com</t>
  </si>
  <si>
    <t>+1249090757</t>
  </si>
  <si>
    <t>emma.allen35@hotmail.com</t>
  </si>
  <si>
    <t>+1491397937</t>
  </si>
  <si>
    <t>james.nguyen82@zoho.com</t>
  </si>
  <si>
    <t>+1611220806</t>
  </si>
  <si>
    <t>noah.allen34@yahoo.com</t>
  </si>
  <si>
    <t>+49599667438</t>
  </si>
  <si>
    <t>mateo.rodriguez53@proton.me</t>
  </si>
  <si>
    <t>+1182818666</t>
  </si>
  <si>
    <t>matthew.garcia97@zoho.com</t>
  </si>
  <si>
    <t>+34905475636</t>
  </si>
  <si>
    <t>cynthia.jackson17@proton.me</t>
  </si>
  <si>
    <t>+33829998152</t>
  </si>
  <si>
    <t>thomas.white44@outlook.com</t>
  </si>
  <si>
    <t>+55124834075</t>
  </si>
  <si>
    <t>laura.white76@hotmail.com</t>
  </si>
  <si>
    <t>+61750789794</t>
  </si>
  <si>
    <t>timothy.nelson75@outlook.com</t>
  </si>
  <si>
    <t>+44890500930</t>
  </si>
  <si>
    <t>joshua.johnson60@hotmail.com</t>
  </si>
  <si>
    <t>+380579779865</t>
  </si>
  <si>
    <t>isabella.baker82@yahoo.com</t>
  </si>
  <si>
    <t>+33008532644</t>
  </si>
  <si>
    <t>olivia.anderson49@outlook.com</t>
  </si>
  <si>
    <t>+81553873659</t>
  </si>
  <si>
    <t>lisa.adams87@yahoo.com</t>
  </si>
  <si>
    <t>+34753202051</t>
  </si>
  <si>
    <t>william.davis92@proton.me</t>
  </si>
  <si>
    <t>+81792532149</t>
  </si>
  <si>
    <t>david.lee55@outlook.com</t>
  </si>
  <si>
    <t>+33522992634</t>
  </si>
  <si>
    <t>michelle.brown97@hotmail.com</t>
  </si>
  <si>
    <t>+33058553700</t>
  </si>
  <si>
    <t>anthony.sanchez28@hotmail.com</t>
  </si>
  <si>
    <t>+34942174131</t>
  </si>
  <si>
    <t>susan.nelson94@zoho.com</t>
  </si>
  <si>
    <t>+1545105297</t>
  </si>
  <si>
    <t>andrew.allen20@yahoo.com</t>
  </si>
  <si>
    <t>+44411452114</t>
  </si>
  <si>
    <t>anthony.hernandez99@icloud.com</t>
  </si>
  <si>
    <t>+34662506653</t>
  </si>
  <si>
    <t>lisa.flores77@yahoo.com</t>
  </si>
  <si>
    <t>+44218239745</t>
  </si>
  <si>
    <t>andrew.davis15@yahoo.com</t>
  </si>
  <si>
    <t>+44943897714</t>
  </si>
  <si>
    <t>matthew.adams67@yahoo.com</t>
  </si>
  <si>
    <t>+1710284155</t>
  </si>
  <si>
    <t>kimberly.moore55@proton.me</t>
  </si>
  <si>
    <t>+44757019621</t>
  </si>
  <si>
    <t>steven.adams77@yahoo.com</t>
  </si>
  <si>
    <t>+81618740448</t>
  </si>
  <si>
    <t>jason.moore21@gmail.com</t>
  </si>
  <si>
    <t>+44529876425</t>
  </si>
  <si>
    <t>thomas.thomas59@hotmail.com</t>
  </si>
  <si>
    <t>+61302303664</t>
  </si>
  <si>
    <t>william.robinson23@proton.me</t>
  </si>
  <si>
    <t>+55665650899</t>
  </si>
  <si>
    <t>mateo.hall88@proton.me</t>
  </si>
  <si>
    <t>+44969788647</t>
  </si>
  <si>
    <t>jeffrey.thomas61@outlook.com</t>
  </si>
  <si>
    <t>+61324039144</t>
  </si>
  <si>
    <t>jessica.williams51@yahoo.com</t>
  </si>
  <si>
    <t>+1958075844</t>
  </si>
  <si>
    <t>ryan.green69@gmail.com</t>
  </si>
  <si>
    <t>+34951167160</t>
  </si>
  <si>
    <t>joseph.lopez15@icloud.com</t>
  </si>
  <si>
    <t>+1644524802</t>
  </si>
  <si>
    <t>sophia.williams26@yahoo.com</t>
  </si>
  <si>
    <t>+1245949355</t>
  </si>
  <si>
    <t>anthony.lopez56@icloud.com</t>
  </si>
  <si>
    <t>+81527248314</t>
  </si>
  <si>
    <t>christopher.walker62@gmail.com</t>
  </si>
  <si>
    <t>+61440215679</t>
  </si>
  <si>
    <t>carol.campbell59@proton.me</t>
  </si>
  <si>
    <t>+1301379140</t>
  </si>
  <si>
    <t>deborah.thomas33@icloud.com</t>
  </si>
  <si>
    <t>+55007601896</t>
  </si>
  <si>
    <t>sofia.gonzalez59@icloud.com</t>
  </si>
  <si>
    <t>+1559130382</t>
  </si>
  <si>
    <t>elizabeth.jackson48@hotmail.com</t>
  </si>
  <si>
    <t>+49681282051</t>
  </si>
  <si>
    <t>sophia.walker66@gmail.com</t>
  </si>
  <si>
    <t>+49240451761</t>
  </si>
  <si>
    <t>alejandro.nelson17@outlook.com</t>
  </si>
  <si>
    <t>+55352874221</t>
  </si>
  <si>
    <t>laura.brown13@icloud.com</t>
  </si>
  <si>
    <t>+380604597086</t>
  </si>
  <si>
    <t>olivia.rodriguez71@proton.me</t>
  </si>
  <si>
    <t>+1831491643</t>
  </si>
  <si>
    <t>barbara.clark78@hotmail.com</t>
  </si>
  <si>
    <t>+61644140767</t>
  </si>
  <si>
    <t>sharon.lee90@yahoo.com</t>
  </si>
  <si>
    <t>+1934925709</t>
  </si>
  <si>
    <t>mateo.harris24@zoho.com</t>
  </si>
  <si>
    <t>+61494327001</t>
  </si>
  <si>
    <t>andrew.baker35@icloud.com</t>
  </si>
  <si>
    <t>+34692331755</t>
  </si>
  <si>
    <t>stephanie.hernandez14@gmail.com</t>
  </si>
  <si>
    <t>+49093126886</t>
  </si>
  <si>
    <t>emma.smith10@yahoo.com</t>
  </si>
  <si>
    <t>+380632956001</t>
  </si>
  <si>
    <t>liam.king94@zoho.com</t>
  </si>
  <si>
    <t>+61063752819</t>
  </si>
  <si>
    <t>carol.harris25@zoho.com</t>
  </si>
  <si>
    <t>+1768956565</t>
  </si>
  <si>
    <t>edward.thomas19@icloud.com</t>
  </si>
  <si>
    <t>+55832353201</t>
  </si>
  <si>
    <t>lisa.jackson72@yahoo.com</t>
  </si>
  <si>
    <t>+61946241119</t>
  </si>
  <si>
    <t>michelle.nguyen48@yahoo.com</t>
  </si>
  <si>
    <t>+380196492395</t>
  </si>
  <si>
    <t>andrew.moore48@zoho.com</t>
  </si>
  <si>
    <t>+34250163620</t>
  </si>
  <si>
    <t>thomas.anderson76@zoho.com</t>
  </si>
  <si>
    <t>+44732235631</t>
  </si>
  <si>
    <t>elizabeth.thomas79@icloud.com</t>
  </si>
  <si>
    <t>+61169873308</t>
  </si>
  <si>
    <t>amanda.nelson69@gmail.com</t>
  </si>
  <si>
    <t>+55973620688</t>
  </si>
  <si>
    <t>lucas.johnson30@gmail.com</t>
  </si>
  <si>
    <t>+380131888444</t>
  </si>
  <si>
    <t>richard.scott77@icloud.com</t>
  </si>
  <si>
    <t>+81585191843</t>
  </si>
  <si>
    <t>christopher.gonzalez52@hotmail.com</t>
  </si>
  <si>
    <t>+44848915163</t>
  </si>
  <si>
    <t>david.lee20@icloud.com</t>
  </si>
  <si>
    <t>+55038470014</t>
  </si>
  <si>
    <t>lucas.hill64@yahoo.com</t>
  </si>
  <si>
    <t>+33253270498</t>
  </si>
  <si>
    <t>sandra.hill42@outlook.com</t>
  </si>
  <si>
    <t>+49471206999</t>
  </si>
  <si>
    <t>susan.ramirez52@gmail.com</t>
  </si>
  <si>
    <t>+49444929669</t>
  </si>
  <si>
    <t>stephanie.allen38@zoho.com</t>
  </si>
  <si>
    <t>+1256946165</t>
  </si>
  <si>
    <t>amanda.allen55@zoho.com</t>
  </si>
  <si>
    <t>+1617368675</t>
  </si>
  <si>
    <t>barbara.nguyen83@proton.me</t>
  </si>
  <si>
    <t>+380987895822</t>
  </si>
  <si>
    <t>david.mitchell11@proton.me</t>
  </si>
  <si>
    <t>+81552064824</t>
  </si>
  <si>
    <t>michelle.king24@gmail.com</t>
  </si>
  <si>
    <t>+380953434170</t>
  </si>
  <si>
    <t>kimberly.perez11@zoho.com</t>
  </si>
  <si>
    <t>+81136588867</t>
  </si>
  <si>
    <t>carol.lopez14@gmail.com</t>
  </si>
  <si>
    <t>+49295318605</t>
  </si>
  <si>
    <t>robert.miller90@outlook.com</t>
  </si>
  <si>
    <t>+1427833290</t>
  </si>
  <si>
    <t>donna.sanchez61@hotmail.com</t>
  </si>
  <si>
    <t>+44381984830</t>
  </si>
  <si>
    <t>donald.brown84@yahoo.com</t>
  </si>
  <si>
    <t>+49450619490</t>
  </si>
  <si>
    <t>jason.robinson14@hotmail.com</t>
  </si>
  <si>
    <t>+380219738805</t>
  </si>
  <si>
    <t>carol.hall49@yahoo.com</t>
  </si>
  <si>
    <t>+34462844548</t>
  </si>
  <si>
    <t>amanda.rivera15@proton.me</t>
  </si>
  <si>
    <t>+49681636761</t>
  </si>
  <si>
    <t>alejandro.lee63@gmail.com</t>
  </si>
  <si>
    <t>+34752584015</t>
  </si>
  <si>
    <t>richard.miller30@icloud.com</t>
  </si>
  <si>
    <t>+1078020919</t>
  </si>
  <si>
    <t>joseph.thomas12@proton.me</t>
  </si>
  <si>
    <t>+1641952651</t>
  </si>
  <si>
    <t>deborah.martin99@zoho.com</t>
  </si>
  <si>
    <t>+55824321535</t>
  </si>
  <si>
    <t>camila.roberts18@icloud.com</t>
  </si>
  <si>
    <t>+1607488049</t>
  </si>
  <si>
    <t>liam.martinez38@outlook.com</t>
  </si>
  <si>
    <t>+49228199743</t>
  </si>
  <si>
    <t>margaret.taylor59@outlook.com</t>
  </si>
  <si>
    <t>+49820690173</t>
  </si>
  <si>
    <t>paul.campbell18@yahoo.com</t>
  </si>
  <si>
    <t>+49291344047</t>
  </si>
  <si>
    <t>patricia.green43@gmail.com</t>
  </si>
  <si>
    <t>+61559916689</t>
  </si>
  <si>
    <t>noah.lopez28@proton.me</t>
  </si>
  <si>
    <t>+81641302966</t>
  </si>
  <si>
    <t>melissa.green95@icloud.com</t>
  </si>
  <si>
    <t>+380349381383</t>
  </si>
  <si>
    <t>laura.torres25@yahoo.com</t>
  </si>
  <si>
    <t>+49763852513</t>
  </si>
  <si>
    <t>edward.williams35@yahoo.com</t>
  </si>
  <si>
    <t>+81738102142</t>
  </si>
  <si>
    <t>linda.nguyen71@outlook.com</t>
  </si>
  <si>
    <t>+55020211691</t>
  </si>
  <si>
    <t>michelle.white31@outlook.com</t>
  </si>
  <si>
    <t>+55597465320</t>
  </si>
  <si>
    <t>ava.scott53@zoho.com</t>
  </si>
  <si>
    <t>+34418044971</t>
  </si>
  <si>
    <t>ethan.anderson28@proton.me</t>
  </si>
  <si>
    <t>+380933091179</t>
  </si>
  <si>
    <t>margaret.wright10@proton.me</t>
  </si>
  <si>
    <t>+1548360106</t>
  </si>
  <si>
    <t>ashley.nelson32@icloud.com</t>
  </si>
  <si>
    <t>+33466254234</t>
  </si>
  <si>
    <t>emily.perez73@gmail.com</t>
  </si>
  <si>
    <t>+33338751861</t>
  </si>
  <si>
    <t>christopher.nelson61@proton.me</t>
  </si>
  <si>
    <t>+1191116586</t>
  </si>
  <si>
    <t>margaret.wright45@gmail.com</t>
  </si>
  <si>
    <t>+1798102605</t>
  </si>
  <si>
    <t>michael.davis96@proton.me</t>
  </si>
  <si>
    <t>+44764000635</t>
  </si>
  <si>
    <t>kenneth.lewis61@outlook.com</t>
  </si>
  <si>
    <t>+55514803426</t>
  </si>
  <si>
    <t>lucas.allen34@proton.me</t>
  </si>
  <si>
    <t>+44363123144</t>
  </si>
  <si>
    <t>brian.allen57@yahoo.com</t>
  </si>
  <si>
    <t>+380991884483</t>
  </si>
  <si>
    <t>karen.garcia33@outlook.com</t>
  </si>
  <si>
    <t>+81103037512</t>
  </si>
  <si>
    <t>kevin.lopez83@icloud.com</t>
  </si>
  <si>
    <t>+34593303938</t>
  </si>
  <si>
    <t>timothy.sanchez68@outlook.com</t>
  </si>
  <si>
    <t>+61580181481</t>
  </si>
  <si>
    <t>isabella.rodriguez70@gmail.com</t>
  </si>
  <si>
    <t>+380893132771</t>
  </si>
  <si>
    <t>alejandro.lopez10@gmail.com</t>
  </si>
  <si>
    <t>+380271897374</t>
  </si>
  <si>
    <t>mia.martinez61@yahoo.com</t>
  </si>
  <si>
    <t>+44605257273</t>
  </si>
  <si>
    <t>emma.martinez86@yahoo.com</t>
  </si>
  <si>
    <t>+49503405635</t>
  </si>
  <si>
    <t>joshua.adams21@proton.me</t>
  </si>
  <si>
    <t>+1033402452</t>
  </si>
  <si>
    <t>ashley.rodriguez14@icloud.com</t>
  </si>
  <si>
    <t>+380170966314</t>
  </si>
  <si>
    <t>steven.gonzalez91@yahoo.com</t>
  </si>
  <si>
    <t>+1487987646</t>
  </si>
  <si>
    <t>karen.king31@gmail.com</t>
  </si>
  <si>
    <t>+81858566742</t>
  </si>
  <si>
    <t>valentina.rivera54@proton.me</t>
  </si>
  <si>
    <t>+55932684831</t>
  </si>
  <si>
    <t>melissa.scott99@hotmail.com</t>
  </si>
  <si>
    <t>+34051340089</t>
  </si>
  <si>
    <t>sophia.martinez43@zoho.com</t>
  </si>
  <si>
    <t>+44129616400</t>
  </si>
  <si>
    <t>linda.king32@gmail.com</t>
  </si>
  <si>
    <t>+1234837528</t>
  </si>
  <si>
    <t>margaret.king38@outlook.com</t>
  </si>
  <si>
    <t>+81352747876</t>
  </si>
  <si>
    <t>laura.taylor28@zoho.com</t>
  </si>
  <si>
    <t>+55745237904</t>
  </si>
  <si>
    <t>elizabeth.hernandez98@gmail.com</t>
  </si>
  <si>
    <t>+49059415145</t>
  </si>
  <si>
    <t>carol.torres23@outlook.com</t>
  </si>
  <si>
    <t>+44605680183</t>
  </si>
  <si>
    <t>ethan.nguyen49@zoho.com</t>
  </si>
  <si>
    <t>+1772921949</t>
  </si>
  <si>
    <t>william.garcia97@gmail.com</t>
  </si>
  <si>
    <t>+44236169846</t>
  </si>
  <si>
    <t>jessica.martinez16@icloud.com</t>
  </si>
  <si>
    <t>+1611412027</t>
  </si>
  <si>
    <t>deborah.thomas34@zoho.com</t>
  </si>
  <si>
    <t>+44950417297</t>
  </si>
  <si>
    <t>lucas.flores90@zoho.com</t>
  </si>
  <si>
    <t>+34548689036</t>
  </si>
  <si>
    <t>nancy.scott95@proton.me</t>
  </si>
  <si>
    <t>+81384119013</t>
  </si>
  <si>
    <t>kevin.baker52@outlook.com</t>
  </si>
  <si>
    <t>+55290365701</t>
  </si>
  <si>
    <t>donna.thompson66@gmail.com</t>
  </si>
  <si>
    <t>+55527040496</t>
  </si>
  <si>
    <t>kenneth.walker76@hotmail.com</t>
  </si>
  <si>
    <t>+55217142076</t>
  </si>
  <si>
    <t>andrew.miller33@zoho.com</t>
  </si>
  <si>
    <t>+380377327329</t>
  </si>
  <si>
    <t>jessica.baker82@outlook.com</t>
  </si>
  <si>
    <t>+380074719091</t>
  </si>
  <si>
    <t>paul.johnson56@outlook.com</t>
  </si>
  <si>
    <t>+55031994450</t>
  </si>
  <si>
    <t>sandra.nguyen99@hotmail.com</t>
  </si>
  <si>
    <t>+1091005003</t>
  </si>
  <si>
    <t>barbara.flores48@hotmail.com</t>
  </si>
  <si>
    <t>+33314961383</t>
  </si>
  <si>
    <t>liam.martin30@outlook.com</t>
  </si>
  <si>
    <t>+81322823282</t>
  </si>
  <si>
    <t>mary.martin45@outlook.com</t>
  </si>
  <si>
    <t>+380237317593</t>
  </si>
  <si>
    <t>isabella.martinez51@hotmail.com</t>
  </si>
  <si>
    <t>+44907285455</t>
  </si>
  <si>
    <t>carol.wilson55@gmail.com</t>
  </si>
  <si>
    <t>+61128058777</t>
  </si>
  <si>
    <t>ronald.torres78@yahoo.com</t>
  </si>
  <si>
    <t>+33346267502</t>
  </si>
  <si>
    <t>mary.clark54@zoho.com</t>
  </si>
  <si>
    <t>+380718875328</t>
  </si>
  <si>
    <t>noah.gonzalez15@yahoo.com</t>
  </si>
  <si>
    <t>+44181118919</t>
  </si>
  <si>
    <t>dorothy.roberts46@gmail.com</t>
  </si>
  <si>
    <t>+55120291783</t>
  </si>
  <si>
    <t>andrew.martin84@proton.me</t>
  </si>
  <si>
    <t>+49802805656</t>
  </si>
  <si>
    <t>james.torres11@yahoo.com</t>
  </si>
  <si>
    <t>+1906666301</t>
  </si>
  <si>
    <t>michelle.clark86@hotmail.com</t>
  </si>
  <si>
    <t>+81008622956</t>
  </si>
  <si>
    <t>betty.rivera78@yahoo.com</t>
  </si>
  <si>
    <t>+81912420981</t>
  </si>
  <si>
    <t>steven.white29@icloud.com</t>
  </si>
  <si>
    <t>+61449321325</t>
  </si>
  <si>
    <t>donna.adams29@hotmail.com</t>
  </si>
  <si>
    <t>+34444641286</t>
  </si>
  <si>
    <t>melissa.white91@outlook.com</t>
  </si>
  <si>
    <t>+34460838838</t>
  </si>
  <si>
    <t>melissa.jackson23@icloud.com</t>
  </si>
  <si>
    <t>+34398541145</t>
  </si>
  <si>
    <t>karen.walker16@proton.me</t>
  </si>
  <si>
    <t>+1527641026</t>
  </si>
  <si>
    <t>christopher.brown95@gmail.com</t>
  </si>
  <si>
    <t>+81250931730</t>
  </si>
  <si>
    <t>brian.green86@icloud.com</t>
  </si>
  <si>
    <t>+33755014015</t>
  </si>
  <si>
    <t>amanda.flores28@proton.me</t>
  </si>
  <si>
    <t>+380678316752</t>
  </si>
  <si>
    <t>steven.davis35@hotmail.com</t>
  </si>
  <si>
    <t>+44014890510</t>
  </si>
  <si>
    <t>jason.garcia35@hotmail.com</t>
  </si>
  <si>
    <t>+61129893670</t>
  </si>
  <si>
    <t>jason.johnson61@outlook.com</t>
  </si>
  <si>
    <t>+81228985449</t>
  </si>
  <si>
    <t>andrew.sanchez10@outlook.com</t>
  </si>
  <si>
    <t>+44031636264</t>
  </si>
  <si>
    <t>karen.thomas60@gmail.com</t>
  </si>
  <si>
    <t>+380481425537</t>
  </si>
  <si>
    <t>jessica.taylor53@proton.me</t>
  </si>
  <si>
    <t>+1998716593</t>
  </si>
  <si>
    <t>william.thomas37@proton.me</t>
  </si>
  <si>
    <t>+61564010384</t>
  </si>
  <si>
    <t>donna.clark86@yahoo.com</t>
  </si>
  <si>
    <t>+1257728894</t>
  </si>
  <si>
    <t>jeffrey.taylor74@gmail.com</t>
  </si>
  <si>
    <t>+44827348483</t>
  </si>
  <si>
    <t>sofia.gonzalez14@outlook.com</t>
  </si>
  <si>
    <t>+55627222452</t>
  </si>
  <si>
    <t>deborah.carter40@hotmail.com</t>
  </si>
  <si>
    <t>+55478655955</t>
  </si>
  <si>
    <t>michelle.nelson85@yahoo.com</t>
  </si>
  <si>
    <t>+49620182035</t>
  </si>
  <si>
    <t>valentina.mitchell13@gmail.com</t>
  </si>
  <si>
    <t>+55220944730</t>
  </si>
  <si>
    <t>susan.lopez24@icloud.com</t>
  </si>
  <si>
    <t>+33299817732</t>
  </si>
  <si>
    <t>daniel.moore98@proton.me</t>
  </si>
  <si>
    <t>+49426666430</t>
  </si>
  <si>
    <t>deborah.lewis71@icloud.com</t>
  </si>
  <si>
    <t>+49829551928</t>
  </si>
  <si>
    <t>sandra.robinson56@zoho.com</t>
  </si>
  <si>
    <t>+380299907880</t>
  </si>
  <si>
    <t>mia.hernandez20@outlook.com</t>
  </si>
  <si>
    <t>+1454492411</t>
  </si>
  <si>
    <t>christopher.allen89@icloud.com</t>
  </si>
  <si>
    <t>+34364966112</t>
  </si>
  <si>
    <t>alexander.mitchell35@icloud.com</t>
  </si>
  <si>
    <t>+380429020670</t>
  </si>
  <si>
    <t>lucas.adams52@proton.me</t>
  </si>
  <si>
    <t>+61383350027</t>
  </si>
  <si>
    <t>santiago.white13@zoho.com</t>
  </si>
  <si>
    <t>+55065006156</t>
  </si>
  <si>
    <t>thomas.white89@outlook.com</t>
  </si>
  <si>
    <t>+61693790967</t>
  </si>
  <si>
    <t>matthew.thomas97@gmail.com</t>
  </si>
  <si>
    <t>+380315433936</t>
  </si>
  <si>
    <t>elizabeth.hernandez46@yahoo.com</t>
  </si>
  <si>
    <t>+61530312039</t>
  </si>
  <si>
    <t>ronald.white41@gmail.com</t>
  </si>
  <si>
    <t>+1868133470</t>
  </si>
  <si>
    <t>santiago.young99@outlook.com</t>
  </si>
  <si>
    <t>+61363671808</t>
  </si>
  <si>
    <t>mateo.white97@icloud.com</t>
  </si>
  <si>
    <t>+55372791367</t>
  </si>
  <si>
    <t>barbara.brown72@outlook.com</t>
  </si>
  <si>
    <t>+81812985568</t>
  </si>
  <si>
    <t>matthew.king54@hotmail.com</t>
  </si>
  <si>
    <t>+1536594714</t>
  </si>
  <si>
    <t>steven.rivera62@yahoo.com</t>
  </si>
  <si>
    <t>+1728413365</t>
  </si>
  <si>
    <t>cynthia.lopez33@hotmail.com</t>
  </si>
  <si>
    <t>+1078511682</t>
  </si>
  <si>
    <t>barbara.king23@gmail.com</t>
  </si>
  <si>
    <t>+34726887805</t>
  </si>
  <si>
    <t>olivia.robinson79@gmail.com</t>
  </si>
  <si>
    <t>+61926163425</t>
  </si>
  <si>
    <t>joseph.sanchez98@zoho.com</t>
  </si>
  <si>
    <t>+61208972601</t>
  </si>
  <si>
    <t>jennifer.rodriguez98@gmail.com</t>
  </si>
  <si>
    <t>+1073035816</t>
  </si>
  <si>
    <t>jason.sanchez14@icloud.com</t>
  </si>
  <si>
    <t>+49080408775</t>
  </si>
  <si>
    <t>olivia.anderson73@gmail.com</t>
  </si>
  <si>
    <t>+55439929860</t>
  </si>
  <si>
    <t>edward.hall26@zoho.com</t>
  </si>
  <si>
    <t>+34622595967</t>
  </si>
  <si>
    <t>stephanie.moore95@outlook.com</t>
  </si>
  <si>
    <t>+1460831237</t>
  </si>
  <si>
    <t>isabella.nelson84@zoho.com</t>
  </si>
  <si>
    <t>+380526712626</t>
  </si>
  <si>
    <t>nancy.davis51@zoho.com</t>
  </si>
  <si>
    <t>+1967116288</t>
  </si>
  <si>
    <t>timothy.johnson30@zoho.com</t>
  </si>
  <si>
    <t>+49409253179</t>
  </si>
  <si>
    <t>sharon.campbell92@gmail.com</t>
  </si>
  <si>
    <t>+1426005110</t>
  </si>
  <si>
    <t>edward.johnson86@zoho.com</t>
  </si>
  <si>
    <t>+33490017681</t>
  </si>
  <si>
    <t>john.hall90@icloud.com</t>
  </si>
  <si>
    <t>+34641216759</t>
  </si>
  <si>
    <t>ryan.martin52@zoho.com</t>
  </si>
  <si>
    <t>+380076520191</t>
  </si>
  <si>
    <t>robert.moore92@proton.me</t>
  </si>
  <si>
    <t>+380478071363</t>
  </si>
  <si>
    <t>ava.young79@yahoo.com</t>
  </si>
  <si>
    <t>+61693127349</t>
  </si>
  <si>
    <t>james.anderson36@icloud.com</t>
  </si>
  <si>
    <t>+55443272365</t>
  </si>
  <si>
    <t>michelle.hall38@outlook.com</t>
  </si>
  <si>
    <t>+61222858967</t>
  </si>
  <si>
    <t>lucas.clark79@proton.me</t>
  </si>
  <si>
    <t>+49435316320</t>
  </si>
  <si>
    <t>rebecca.wilson92@zoho.com</t>
  </si>
  <si>
    <t>+55902337140</t>
  </si>
  <si>
    <t>ava.sanchez44@proton.me</t>
  </si>
  <si>
    <t>+33370951520</t>
  </si>
  <si>
    <t>ava.torres66@yahoo.com</t>
  </si>
  <si>
    <t>+61233692558</t>
  </si>
  <si>
    <t>lucas.rivera93@outlook.com</t>
  </si>
  <si>
    <t>+49208739559</t>
  </si>
  <si>
    <t>robert.smith23@icloud.com</t>
  </si>
  <si>
    <t>+1248514054</t>
  </si>
  <si>
    <t>camila.taylor37@zoho.com</t>
  </si>
  <si>
    <t>+34037241088</t>
  </si>
  <si>
    <t>carol.martinez30@proton.me</t>
  </si>
  <si>
    <t>+1805708723</t>
  </si>
  <si>
    <t>daniel.hill69@zoho.com</t>
  </si>
  <si>
    <t>+61199978426</t>
  </si>
  <si>
    <t>betty.brown78@proton.me</t>
  </si>
  <si>
    <t>+44514590828</t>
  </si>
  <si>
    <t>amanda.rodriguez73@hotmail.com</t>
  </si>
  <si>
    <t>+34570268211</t>
  </si>
  <si>
    <t>robert.jackson19@outlook.com</t>
  </si>
  <si>
    <t>+55043751440</t>
  </si>
  <si>
    <t>timothy.torres41@icloud.com</t>
  </si>
  <si>
    <t>+49863579330</t>
  </si>
  <si>
    <t>carol.hernandez84@icloud.com</t>
  </si>
  <si>
    <t>+1271374909</t>
  </si>
  <si>
    <t>sharon.green76@yahoo.com</t>
  </si>
  <si>
    <t>+1331087429</t>
  </si>
  <si>
    <t>steven.hill24@outlook.com</t>
  </si>
  <si>
    <t>+49432953748</t>
  </si>
  <si>
    <t>daniel.adams63@hotmail.com</t>
  </si>
  <si>
    <t>+1467712113</t>
  </si>
  <si>
    <t>+34204256569</t>
  </si>
  <si>
    <t>barbara.johnson78@hotmail.com</t>
  </si>
  <si>
    <t>+1689802657</t>
  </si>
  <si>
    <t>sharon.green13@icloud.com</t>
  </si>
  <si>
    <t>+1032312304</t>
  </si>
  <si>
    <t>lisa.lee62@gmail.com</t>
  </si>
  <si>
    <t>+33925165701</t>
  </si>
  <si>
    <t>kimberly.davis78@zoho.com</t>
  </si>
  <si>
    <t>+55137489433</t>
  </si>
  <si>
    <t>jeffrey.baker46@yahoo.com</t>
  </si>
  <si>
    <t>+380760351913</t>
  </si>
  <si>
    <t>brian.rodriguez19@hotmail.com</t>
  </si>
  <si>
    <t>+55624027581</t>
  </si>
  <si>
    <t>karen.nguyen82@proton.me</t>
  </si>
  <si>
    <t>+1068852347</t>
  </si>
  <si>
    <t>paul.carter74@hotmail.com</t>
  </si>
  <si>
    <t>+1495209009</t>
  </si>
  <si>
    <t>amanda.harris33@hotmail.com</t>
  </si>
  <si>
    <t>+380482423612</t>
  </si>
  <si>
    <t>james.gonzalez60@proton.me</t>
  </si>
  <si>
    <t>+1383454552</t>
  </si>
  <si>
    <t>timothy.harris70@outlook.com</t>
  </si>
  <si>
    <t>+34017145145</t>
  </si>
  <si>
    <t>michael.brown61@outlook.com</t>
  </si>
  <si>
    <t>+34472743060</t>
  </si>
  <si>
    <t>ryan.thomas12@proton.me</t>
  </si>
  <si>
    <t>+49817613153</t>
  </si>
  <si>
    <t>rebecca.king48@hotmail.com</t>
  </si>
  <si>
    <t>+44384887722</t>
  </si>
  <si>
    <t>richard.martin50@zoho.com</t>
  </si>
  <si>
    <t>+44579428382</t>
  </si>
  <si>
    <t>santiago.wright80@zoho.com</t>
  </si>
  <si>
    <t>+33180728950</t>
  </si>
  <si>
    <t>valentina.hall92@hotmail.com</t>
  </si>
  <si>
    <t>+81955570799</t>
  </si>
  <si>
    <t>sandra.white14@proton.me</t>
  </si>
  <si>
    <t>+34089987174</t>
  </si>
  <si>
    <t>elizabeth.anderson75@proton.me</t>
  </si>
  <si>
    <t>+49653074723</t>
  </si>
  <si>
    <t>michelle.clark75@outlook.com</t>
  </si>
  <si>
    <t>+380334609789</t>
  </si>
  <si>
    <t>kevin.hall86@outlook.com</t>
  </si>
  <si>
    <t>+1156597534</t>
  </si>
  <si>
    <t>john.williams21@zoho.com</t>
  </si>
  <si>
    <t>+61740041152</t>
  </si>
  <si>
    <t>patricia.sanchez14@yahoo.com</t>
  </si>
  <si>
    <t>+380617930870</t>
  </si>
  <si>
    <t>kevin.hall14@gmail.com</t>
  </si>
  <si>
    <t>+44944499695</t>
  </si>
  <si>
    <t>donald.clark64@outlook.com</t>
  </si>
  <si>
    <t>+34541491575</t>
  </si>
  <si>
    <t>rebecca.thompson34@yahoo.com</t>
  </si>
  <si>
    <t>+1431438228</t>
  </si>
  <si>
    <t>deborah.torres42@outlook.com</t>
  </si>
  <si>
    <t>+81379049656</t>
  </si>
  <si>
    <t>betty.ramirez16@yahoo.com</t>
  </si>
  <si>
    <t>+1635723528</t>
  </si>
  <si>
    <t>william.gonzalez37@yahoo.com</t>
  </si>
  <si>
    <t>+44383160789</t>
  </si>
  <si>
    <t>christopher.thompson30@hotmail.com</t>
  </si>
  <si>
    <t>+81582552748</t>
  </si>
  <si>
    <t>donna.hall56@outlook.com</t>
  </si>
  <si>
    <t>+61311074994</t>
  </si>
  <si>
    <t>christopher.carter10@proton.me</t>
  </si>
  <si>
    <t>+55811179122</t>
  </si>
  <si>
    <t>paul.martin47@icloud.com</t>
  </si>
  <si>
    <t>+44149176967</t>
  </si>
  <si>
    <t>andrew.moore70@zoho.com</t>
  </si>
  <si>
    <t>+34472637414</t>
  </si>
  <si>
    <t>thomas.perez30@gmail.com</t>
  </si>
  <si>
    <t>+33128290579</t>
  </si>
  <si>
    <t>rebecca.williams62@hotmail.com</t>
  </si>
  <si>
    <t>+44188011973</t>
  </si>
  <si>
    <t>lisa.davis18@proton.me</t>
  </si>
  <si>
    <t>+1683058976</t>
  </si>
  <si>
    <t>margaret.king71@gmail.com</t>
  </si>
  <si>
    <t>+33599382493</t>
  </si>
  <si>
    <t>noah.campbell18@hotmail.com</t>
  </si>
  <si>
    <t>+44224271159</t>
  </si>
  <si>
    <t>george.sanchez11@yahoo.com</t>
  </si>
  <si>
    <t>+1112664591</t>
  </si>
  <si>
    <t>jason.torres21@proton.me</t>
  </si>
  <si>
    <t>+61420680893</t>
  </si>
  <si>
    <t>timothy.jackson35@proton.me</t>
  </si>
  <si>
    <t>+61759247712</t>
  </si>
  <si>
    <t>rebecca.mitchell69@proton.me</t>
  </si>
  <si>
    <t>+61485238276</t>
  </si>
  <si>
    <t>thomas.miller57@hotmail.com</t>
  </si>
  <si>
    <t>+44175552634</t>
  </si>
  <si>
    <t>isabella.harris64@gmail.com</t>
  </si>
  <si>
    <t>+34446162953</t>
  </si>
  <si>
    <t>george.robinson43@icloud.com</t>
  </si>
  <si>
    <t>+1377981990</t>
  </si>
  <si>
    <t>george.campbell66@icloud.com</t>
  </si>
  <si>
    <t>+55355445473</t>
  </si>
  <si>
    <t>nancy.smith99@zoho.com</t>
  </si>
  <si>
    <t>+1993115548</t>
  </si>
  <si>
    <t>nancy.thompson32@proton.me</t>
  </si>
  <si>
    <t>+55131799683</t>
  </si>
  <si>
    <t>lucas.mitchell52@outlook.com</t>
  </si>
  <si>
    <t>+1890444379</t>
  </si>
  <si>
    <t>sarah.smith93@hotmail.com</t>
  </si>
  <si>
    <t>+380950154110</t>
  </si>
  <si>
    <t>oliver.moore29@yahoo.com</t>
  </si>
  <si>
    <t>+1847967416</t>
  </si>
  <si>
    <t>christopher.williams60@gmail.com</t>
  </si>
  <si>
    <t>+55768456856</t>
  </si>
  <si>
    <t>camila.ramirez93@proton.me</t>
  </si>
  <si>
    <t>+44683504348</t>
  </si>
  <si>
    <t>brian.davis40@yahoo.com</t>
  </si>
  <si>
    <t>+81952852321</t>
  </si>
  <si>
    <t>kevin.walker83@outlook.com</t>
  </si>
  <si>
    <t>+1656389437</t>
  </si>
  <si>
    <t>jessica.lopez40@yahoo.com</t>
  </si>
  <si>
    <t>+61270611630</t>
  </si>
  <si>
    <t>ryan.rodriguez27@proton.me</t>
  </si>
  <si>
    <t>+33602560410</t>
  </si>
  <si>
    <t>valentina.lopez99@yahoo.com</t>
  </si>
  <si>
    <t>+34386871809</t>
  </si>
  <si>
    <t>olivia.thompson97@yahoo.com</t>
  </si>
  <si>
    <t>+1570897799</t>
  </si>
  <si>
    <t>jennifer.green89@outlook.com</t>
  </si>
  <si>
    <t>+1496683711</t>
  </si>
  <si>
    <t>oliver.williams49@gmail.com</t>
  </si>
  <si>
    <t>+49084077906</t>
  </si>
  <si>
    <t>betty.lopez89@yahoo.com</t>
  </si>
  <si>
    <t>+44784006248</t>
  </si>
  <si>
    <t>david.thomas14@hotmail.com</t>
  </si>
  <si>
    <t>+44041858644</t>
  </si>
  <si>
    <t>alexander.rivera34@outlook.com</t>
  </si>
  <si>
    <t>+61908967771</t>
  </si>
  <si>
    <t>betty.gonzalez37@yahoo.com</t>
  </si>
  <si>
    <t>+380910028944</t>
  </si>
  <si>
    <t>camila.smith80@zoho.com</t>
  </si>
  <si>
    <t>+81035243955</t>
  </si>
  <si>
    <t>michael.thompson73@zoho.com</t>
  </si>
  <si>
    <t>+1150745926</t>
  </si>
  <si>
    <t>camila.wilson97@zoho.com</t>
  </si>
  <si>
    <t>+380489231507</t>
  </si>
  <si>
    <t>amanda.nelson86@outlook.com</t>
  </si>
  <si>
    <t>+55689511908</t>
  </si>
  <si>
    <t>liam.garcia48@zoho.com</t>
  </si>
  <si>
    <t>+44140734911</t>
  </si>
  <si>
    <t>sandra.baker30@yahoo.com</t>
  </si>
  <si>
    <t>+44551020979</t>
  </si>
  <si>
    <t>olivia.clark77@yahoo.com</t>
  </si>
  <si>
    <t>+1192794335</t>
  </si>
  <si>
    <t>john.thompson83@outlook.com</t>
  </si>
  <si>
    <t>+34017418696</t>
  </si>
  <si>
    <t>mia.rodriguez76@gmail.com</t>
  </si>
  <si>
    <t>+1720080785</t>
  </si>
  <si>
    <t>ronald.sanchez83@hotmail.com</t>
  </si>
  <si>
    <t>+49867704908</t>
  </si>
  <si>
    <t>steven.harris48@outlook.com</t>
  </si>
  <si>
    <t>+380545148921</t>
  </si>
  <si>
    <t>lucas.miller83@icloud.com</t>
  </si>
  <si>
    <t>+34593219076</t>
  </si>
  <si>
    <t>ava.carter36@icloud.com</t>
  </si>
  <si>
    <t>+1620817665</t>
  </si>
  <si>
    <t>susan.carter93@zoho.com</t>
  </si>
  <si>
    <t>+81113785949</t>
  </si>
  <si>
    <t>laura.jackson62@proton.me</t>
  </si>
  <si>
    <t>+44312982506</t>
  </si>
  <si>
    <t>valentina.walker68@outlook.com</t>
  </si>
  <si>
    <t>+33201470648</t>
  </si>
  <si>
    <t>sandra.thomas70@zoho.com</t>
  </si>
  <si>
    <t>+55032750066</t>
  </si>
  <si>
    <t>alejandro.jackson29@zoho.com</t>
  </si>
  <si>
    <t>+33132298551</t>
  </si>
  <si>
    <t>christopher.brown13@outlook.com</t>
  </si>
  <si>
    <t>+33856343271</t>
  </si>
  <si>
    <t>ashley.green29@yahoo.com</t>
  </si>
  <si>
    <t>+49714918513</t>
  </si>
  <si>
    <t>ethan.jackson90@icloud.com</t>
  </si>
  <si>
    <t>+33011793226</t>
  </si>
  <si>
    <t>thomas.lopez91@hotmail.com</t>
  </si>
  <si>
    <t>+1733950538</t>
  </si>
  <si>
    <t>jeffrey.garcia14@zoho.com</t>
  </si>
  <si>
    <t>+61383792649</t>
  </si>
  <si>
    <t>lucas.roberts91@proton.me</t>
  </si>
  <si>
    <t>+34543758801</t>
  </si>
  <si>
    <t>elizabeth.clark37@zoho.com</t>
  </si>
  <si>
    <t>+49606393368</t>
  </si>
  <si>
    <t>sharon.rivera62@proton.me</t>
  </si>
  <si>
    <t>+1584253370</t>
  </si>
  <si>
    <t>anthony.rivera98@yahoo.com</t>
  </si>
  <si>
    <t>+61075921835</t>
  </si>
  <si>
    <t>melissa.green33@gmail.com</t>
  </si>
  <si>
    <t>+81340679532</t>
  </si>
  <si>
    <t>charles.gonzalez24@gmail.com</t>
  </si>
  <si>
    <t>+49985133549</t>
  </si>
  <si>
    <t>andrew.brown57@outlook.com</t>
  </si>
  <si>
    <t>+380911625263</t>
  </si>
  <si>
    <t>william.anderson92@yahoo.com</t>
  </si>
  <si>
    <t>+33724587725</t>
  </si>
  <si>
    <t>sofia.adams81@zoho.com</t>
  </si>
  <si>
    <t>+61703316695</t>
  </si>
  <si>
    <t>noah.mitchell86@proton.me</t>
  </si>
  <si>
    <t>+34120037567</t>
  </si>
  <si>
    <t>jeffrey.hill87@yahoo.com</t>
  </si>
  <si>
    <t>+33176013859</t>
  </si>
  <si>
    <t>michael.flores73@zoho.com</t>
  </si>
  <si>
    <t>+1964989786</t>
  </si>
  <si>
    <t>donald.rodriguez59@outlook.com</t>
  </si>
  <si>
    <t>+55945685312</t>
  </si>
  <si>
    <t>sarah.allen83@outlook.com</t>
  </si>
  <si>
    <t>+44971744739</t>
  </si>
  <si>
    <t>ronald.hernandez22@gmail.com</t>
  </si>
  <si>
    <t>+55329009601</t>
  </si>
  <si>
    <t>barbara.hill96@proton.me</t>
  </si>
  <si>
    <t>+380048240683</t>
  </si>
  <si>
    <t>elizabeth.mitchell28@outlook.com</t>
  </si>
  <si>
    <t>+1994080123</t>
  </si>
  <si>
    <t>anthony.thompson35@zoho.com</t>
  </si>
  <si>
    <t>+1387231210</t>
  </si>
  <si>
    <t>lucas.wilson13@zoho.com</t>
  </si>
  <si>
    <t>+1579537170</t>
  </si>
  <si>
    <t>patricia.williams29@outlook.com</t>
  </si>
  <si>
    <t>+61136082271</t>
  </si>
  <si>
    <t>timothy.hernandez34@gmail.com</t>
  </si>
  <si>
    <t>+1766379994</t>
  </si>
  <si>
    <t>cynthia.martinez83@outlook.com</t>
  </si>
  <si>
    <t>+33159635222</t>
  </si>
  <si>
    <t>kenneth.lewis35@zoho.com</t>
  </si>
  <si>
    <t>+380137135660</t>
  </si>
  <si>
    <t>nancy.rivera69@zoho.com</t>
  </si>
  <si>
    <t>+1005573212</t>
  </si>
  <si>
    <t>betty.lopez23@yahoo.com</t>
  </si>
  <si>
    <t>+61232569512</t>
  </si>
  <si>
    <t>richard.rivera20@gmail.com</t>
  </si>
  <si>
    <t>+33947705198</t>
  </si>
  <si>
    <t>jason.baker27@icloud.com</t>
  </si>
  <si>
    <t>+49560850964</t>
  </si>
  <si>
    <t>noah.green89@yahoo.com</t>
  </si>
  <si>
    <t>+33756681901</t>
  </si>
  <si>
    <t>robert.martinez99@zoho.com</t>
  </si>
  <si>
    <t>+81816964852</t>
  </si>
  <si>
    <t>santiago.rodriguez23@outlook.com</t>
  </si>
  <si>
    <t>+380639711668</t>
  </si>
  <si>
    <t>anthony.wright94@gmail.com</t>
  </si>
  <si>
    <t>+1812114172</t>
  </si>
  <si>
    <t>david.jackson93@hotmail.com</t>
  </si>
  <si>
    <t>+61747761994</t>
  </si>
  <si>
    <t>paul.torres71@icloud.com</t>
  </si>
  <si>
    <t>+49179283681</t>
  </si>
  <si>
    <t>susan.hall53@zoho.com</t>
  </si>
  <si>
    <t>+81534542829</t>
  </si>
  <si>
    <t>ronald.hill74@proton.me</t>
  </si>
  <si>
    <t>+380850033286</t>
  </si>
  <si>
    <t>olivia.garcia44@zoho.com</t>
  </si>
  <si>
    <t>+33090391130</t>
  </si>
  <si>
    <t>edward.miller12@zoho.com</t>
  </si>
  <si>
    <t>+81505302251</t>
  </si>
  <si>
    <t>jennifer.moore20@hotmail.com</t>
  </si>
  <si>
    <t>+61333002470</t>
  </si>
  <si>
    <t>elizabeth.sanchez52@hotmail.com</t>
  </si>
  <si>
    <t>+61418585049</t>
  </si>
  <si>
    <t>ronald.johnson44@outlook.com</t>
  </si>
  <si>
    <t>+34049162897</t>
  </si>
  <si>
    <t>andrew.scott49@yahoo.com</t>
  </si>
  <si>
    <t>+44357755329</t>
  </si>
  <si>
    <t>margaret.gonzalez45@zoho.com</t>
  </si>
  <si>
    <t>+1235460417</t>
  </si>
  <si>
    <t>isabella.harris22@zoho.com</t>
  </si>
  <si>
    <t>+44955130999</t>
  </si>
  <si>
    <t>charles.roberts16@hotmail.com</t>
  </si>
  <si>
    <t>+49751934081</t>
  </si>
  <si>
    <t>kimberly.torres84@proton.me</t>
  </si>
  <si>
    <t>+33159411882</t>
  </si>
  <si>
    <t>olivia.scott53@hotmail.com</t>
  </si>
  <si>
    <t>+1134111671</t>
  </si>
  <si>
    <t>deborah.clark90@hotmail.com</t>
  </si>
  <si>
    <t>+1056783821</t>
  </si>
  <si>
    <t>david.roberts94@icloud.com</t>
  </si>
  <si>
    <t>+61731596506</t>
  </si>
  <si>
    <t>sharon.lee73@zoho.com</t>
  </si>
  <si>
    <t>+44048687325</t>
  </si>
  <si>
    <t>jeffrey.miller67@zoho.com</t>
  </si>
  <si>
    <t>+61318291306</t>
  </si>
  <si>
    <t>michael.baker30@hotmail.com</t>
  </si>
  <si>
    <t>+61222503143</t>
  </si>
  <si>
    <t>sophia.hill20@yahoo.com</t>
  </si>
  <si>
    <t>+81682730405</t>
  </si>
  <si>
    <t>lucas.wilson27@proton.me</t>
  </si>
  <si>
    <t>+1844014090</t>
  </si>
  <si>
    <t>dorothy.robinson39@zoho.com</t>
  </si>
  <si>
    <t>+1223759142</t>
  </si>
  <si>
    <t>betty.green49@icloud.com</t>
  </si>
  <si>
    <t>+81245343495</t>
  </si>
  <si>
    <t>george.miller34@hotmail.com</t>
  </si>
  <si>
    <t>+34295869135</t>
  </si>
  <si>
    <t>isabella.jackson98@proton.me</t>
  </si>
  <si>
    <t>+55955269109</t>
  </si>
  <si>
    <t>alejandro.sanchez56@zoho.com</t>
  </si>
  <si>
    <t>+44533070522</t>
  </si>
  <si>
    <t>joseph.lewis80@hotmail.com</t>
  </si>
  <si>
    <t>+34530619386</t>
  </si>
  <si>
    <t>susan.lee66@icloud.com</t>
  </si>
  <si>
    <t>+380649446551</t>
  </si>
  <si>
    <t>carol.hill70@outlook.com</t>
  </si>
  <si>
    <t>+380548749430</t>
  </si>
  <si>
    <t>richard.miller58@outlook.com</t>
  </si>
  <si>
    <t>+34174124493</t>
  </si>
  <si>
    <t>steven.anderson65@icloud.com</t>
  </si>
  <si>
    <t>+1999097631</t>
  </si>
  <si>
    <t>ryan.torres30@icloud.com</t>
  </si>
  <si>
    <t>+61930083077</t>
  </si>
  <si>
    <t>sophia.wilson30@icloud.com</t>
  </si>
  <si>
    <t>+1301711353</t>
  </si>
  <si>
    <t>stephanie.miller70@yahoo.com</t>
  </si>
  <si>
    <t>+1317096867</t>
  </si>
  <si>
    <t>charles.brown49@gmail.com</t>
  </si>
  <si>
    <t>+81205135278</t>
  </si>
  <si>
    <t>ronald.jones54@zoho.com</t>
  </si>
  <si>
    <t>+81433623586</t>
  </si>
  <si>
    <t>mia.roberts26@hotmail.com</t>
  </si>
  <si>
    <t>+1553086010</t>
  </si>
  <si>
    <t>anthony.martinez97@gmail.com</t>
  </si>
  <si>
    <t>+33900486380</t>
  </si>
  <si>
    <t>matthew.scott13@gmail.com</t>
  </si>
  <si>
    <t>+33504220371</t>
  </si>
  <si>
    <t>margaret.young69@proton.me</t>
  </si>
  <si>
    <t>+81482396481</t>
  </si>
  <si>
    <t>emma.garcia89@gmail.com</t>
  </si>
  <si>
    <t>+49949780154</t>
  </si>
  <si>
    <t>kimberly.garcia92@hotmail.com</t>
  </si>
  <si>
    <t>+380845443095</t>
  </si>
  <si>
    <t>jason.rodriguez18@yahoo.com</t>
  </si>
  <si>
    <t>+49081254030</t>
  </si>
  <si>
    <t>kevin.lopez26@hotmail.com</t>
  </si>
  <si>
    <t>+33115129038</t>
  </si>
  <si>
    <t>karen.mitchell87@proton.me</t>
  </si>
  <si>
    <t>+33509589020</t>
  </si>
  <si>
    <t>jennifer.flores59@proton.me</t>
  </si>
  <si>
    <t>+1040388935</t>
  </si>
  <si>
    <t>carol.flores22@zoho.com</t>
  </si>
  <si>
    <t>+61296971271</t>
  </si>
  <si>
    <t>kimberly.scott13@proton.me</t>
  </si>
  <si>
    <t>+44002243557</t>
  </si>
  <si>
    <t>emily.nguyen61@icloud.com</t>
  </si>
  <si>
    <t>+1867228224</t>
  </si>
  <si>
    <t>alejandro.gonzalez65@icloud.com</t>
  </si>
  <si>
    <t>+33893572531</t>
  </si>
  <si>
    <t>sofia.johnson26@proton.me</t>
  </si>
  <si>
    <t>+33794151817</t>
  </si>
  <si>
    <t>sandra.lewis31@icloud.com</t>
  </si>
  <si>
    <t>+33176965047</t>
  </si>
  <si>
    <t>lisa.harris71@zoho.com</t>
  </si>
  <si>
    <t>+61627503905</t>
  </si>
  <si>
    <t>jessica.johnson38@icloud.com</t>
  </si>
  <si>
    <t>+55203329560</t>
  </si>
  <si>
    <t>michael.hall18@icloud.com</t>
  </si>
  <si>
    <t>+55372997577</t>
  </si>
  <si>
    <t>jeffrey.rivera45@zoho.com</t>
  </si>
  <si>
    <t>+33679071479</t>
  </si>
  <si>
    <t>alexander.ramirez94@yahoo.com</t>
  </si>
  <si>
    <t>+44156928475</t>
  </si>
  <si>
    <t>noah.hernandez50@yahoo.com</t>
  </si>
  <si>
    <t>+55120253491</t>
  </si>
  <si>
    <t>william.robinson51@icloud.com</t>
  </si>
  <si>
    <t>+1953930605</t>
  </si>
  <si>
    <t>stephanie.rivera70@yahoo.com</t>
  </si>
  <si>
    <t>+33964612600</t>
  </si>
  <si>
    <t>mary.wilson93@gmail.com</t>
  </si>
  <si>
    <t>+34403486432</t>
  </si>
  <si>
    <t>mary.lee78@zoho.com</t>
  </si>
  <si>
    <t>+34309028384</t>
  </si>
  <si>
    <t>stephanie.rivera28@outlook.com</t>
  </si>
  <si>
    <t>+380082236341</t>
  </si>
  <si>
    <t>sarah.williams29@zoho.com</t>
  </si>
  <si>
    <t>+1143289210</t>
  </si>
  <si>
    <t>dorothy.garcia79@hotmail.com</t>
  </si>
  <si>
    <t>+33524821782</t>
  </si>
  <si>
    <t>oliver.harris14@proton.me</t>
  </si>
  <si>
    <t>+1934899115</t>
  </si>
  <si>
    <t>lisa.brown39@proton.me</t>
  </si>
  <si>
    <t>+61840902637</t>
  </si>
  <si>
    <t>alejandro.adams24@outlook.com</t>
  </si>
  <si>
    <t>+49165010507</t>
  </si>
  <si>
    <t>margaret.thompson22@gmail.com</t>
  </si>
  <si>
    <t>+33699735955</t>
  </si>
  <si>
    <t>jason.brown55@proton.me</t>
  </si>
  <si>
    <t>+44327029898</t>
  </si>
  <si>
    <t>matthew.flores27@yahoo.com</t>
  </si>
  <si>
    <t>+1940135011</t>
  </si>
  <si>
    <t>cynthia.roberts13@icloud.com</t>
  </si>
  <si>
    <t>+1858165618</t>
  </si>
  <si>
    <t>stephanie.wilson17@gmail.com</t>
  </si>
  <si>
    <t>+81624555165</t>
  </si>
  <si>
    <t>matthew.williams90@zoho.com</t>
  </si>
  <si>
    <t>+33178185375</t>
  </si>
  <si>
    <t>betty.thompson94@zoho.com</t>
  </si>
  <si>
    <t>+81867019325</t>
  </si>
  <si>
    <t>ashley.gonzalez55@gmail.com</t>
  </si>
  <si>
    <t>+49497247227</t>
  </si>
  <si>
    <t>timothy.king51@proton.me</t>
  </si>
  <si>
    <t>+34973730663</t>
  </si>
  <si>
    <t>mary.smith79@zoho.com</t>
  </si>
  <si>
    <t>+55821978078</t>
  </si>
  <si>
    <t>richard.hall74@outlook.com</t>
  </si>
  <si>
    <t>+55414911019</t>
  </si>
  <si>
    <t>william.nelson74@zoho.com</t>
  </si>
  <si>
    <t>+81159790288</t>
  </si>
  <si>
    <t>isabella.robinson20@proton.me</t>
  </si>
  <si>
    <t>+33434958352</t>
  </si>
  <si>
    <t>george.smith85@yahoo.com</t>
  </si>
  <si>
    <t>+380602333687</t>
  </si>
  <si>
    <t>andrew.lewis15@yahoo.com</t>
  </si>
  <si>
    <t>+33055631401</t>
  </si>
  <si>
    <t>cynthia.brown45@hotmail.com</t>
  </si>
  <si>
    <t>+81339040220</t>
  </si>
  <si>
    <t>ava.allen64@yahoo.com</t>
  </si>
  <si>
    <t>+34411409549</t>
  </si>
  <si>
    <t>emily.jackson85@outlook.com</t>
  </si>
  <si>
    <t>+61014276470</t>
  </si>
  <si>
    <t>kevin.nelson93@zoho.com</t>
  </si>
  <si>
    <t>+33466013412</t>
  </si>
  <si>
    <t>paul.martin89@hotmail.com</t>
  </si>
  <si>
    <t>+61005459530</t>
  </si>
  <si>
    <t>michelle.sanchez60@yahoo.com</t>
  </si>
  <si>
    <t>+33936307675</t>
  </si>
  <si>
    <t>robert.scott99@hotmail.com</t>
  </si>
  <si>
    <t>+34474121769</t>
  </si>
  <si>
    <t>kenneth.adams94@icloud.com</t>
  </si>
  <si>
    <t>+34076737821</t>
  </si>
  <si>
    <t>dorothy.scott16@outlook.com</t>
  </si>
  <si>
    <t>+380753809637</t>
  </si>
  <si>
    <t>sarah.nelson97@icloud.com</t>
  </si>
  <si>
    <t>+81142742643</t>
  </si>
  <si>
    <t>kevin.hernandez69@yahoo.com</t>
  </si>
  <si>
    <t>+380918854050</t>
  </si>
  <si>
    <t>michael.baker99@outlook.com</t>
  </si>
  <si>
    <t>+44528059722</t>
  </si>
  <si>
    <t>timothy.martinez30@zoho.com</t>
  </si>
  <si>
    <t>+81924185005</t>
  </si>
  <si>
    <t>santiago.jones63@proton.me</t>
  </si>
  <si>
    <t>+33708575175</t>
  </si>
  <si>
    <t>jennifer.martin34@yahoo.com</t>
  </si>
  <si>
    <t>+81288736463</t>
  </si>
  <si>
    <t>daniel.davis61@proton.me</t>
  </si>
  <si>
    <t>+44040223395</t>
  </si>
  <si>
    <t>sofia.thomas84@icloud.com</t>
  </si>
  <si>
    <t>+49447568843</t>
  </si>
  <si>
    <t>daniel.king20@proton.me</t>
  </si>
  <si>
    <t>+1060098267</t>
  </si>
  <si>
    <t>noah.campbell28@zoho.com</t>
  </si>
  <si>
    <t>+49799043332</t>
  </si>
  <si>
    <t>lucas.adams12@yahoo.com</t>
  </si>
  <si>
    <t>+380924035669</t>
  </si>
  <si>
    <t>charles.garcia15@gmail.com</t>
  </si>
  <si>
    <t>+1924613869</t>
  </si>
  <si>
    <t>sofia.gonzalez24@yahoo.com</t>
  </si>
  <si>
    <t>+61461503302</t>
  </si>
  <si>
    <t>donna.flores61@outlook.com</t>
  </si>
  <si>
    <t>+55474126257</t>
  </si>
  <si>
    <t>mary.hall50@yahoo.com</t>
  </si>
  <si>
    <t>+81132099107</t>
  </si>
  <si>
    <t>barbara.roberts10@gmail.com</t>
  </si>
  <si>
    <t>+1162432382</t>
  </si>
  <si>
    <t>valentina.brown88@hotmail.com</t>
  </si>
  <si>
    <t>+1852059004</t>
  </si>
  <si>
    <t>mark.lewis64@gmail.com</t>
  </si>
  <si>
    <t>+49041405783</t>
  </si>
  <si>
    <t>edward.martin90@yahoo.com</t>
  </si>
  <si>
    <t>+49274168255</t>
  </si>
  <si>
    <t>donna.wilson82@outlook.com</t>
  </si>
  <si>
    <t>+49011417912</t>
  </si>
  <si>
    <t>ashley.carter72@proton.me</t>
  </si>
  <si>
    <t>+49533515833</t>
  </si>
  <si>
    <t>nancy.thomas10@hotmail.com</t>
  </si>
  <si>
    <t>+44620827801</t>
  </si>
  <si>
    <t>robert.lopez50@gmail.com</t>
  </si>
  <si>
    <t>+34949946246</t>
  </si>
  <si>
    <t>alejandro.roberts12@icloud.com</t>
  </si>
  <si>
    <t>+380071597870</t>
  </si>
  <si>
    <t>charles.martin55@hotmail.com</t>
  </si>
  <si>
    <t>+55802326105</t>
  </si>
  <si>
    <t>william.anderson82@proton.me</t>
  </si>
  <si>
    <t>+1708937775</t>
  </si>
  <si>
    <t>andrew.jones17@zoho.com</t>
  </si>
  <si>
    <t>+49784246006</t>
  </si>
  <si>
    <t>joseph.flores83@yahoo.com</t>
  </si>
  <si>
    <t>+55296032065</t>
  </si>
  <si>
    <t>ronald.martinez85@icloud.com</t>
  </si>
  <si>
    <t>+55354786568</t>
  </si>
  <si>
    <t>alexander.flores28@hotmail.com</t>
  </si>
  <si>
    <t>+81394946778</t>
  </si>
  <si>
    <t>joseph.lewis71@outlook.com</t>
  </si>
  <si>
    <t>+49968185742</t>
  </si>
  <si>
    <t>thomas.wright59@yahoo.com</t>
  </si>
  <si>
    <t>+49471553059</t>
  </si>
  <si>
    <t>lucas.flores75@proton.me</t>
  </si>
  <si>
    <t>+61078669802</t>
  </si>
  <si>
    <t>donna.hall20@hotmail.com</t>
  </si>
  <si>
    <t>+33902599971</t>
  </si>
  <si>
    <t>valentina.baker53@gmail.com</t>
  </si>
  <si>
    <t>+380581764626</t>
  </si>
  <si>
    <t>paul.harris32@proton.me</t>
  </si>
  <si>
    <t>+1796113320</t>
  </si>
  <si>
    <t>alejandro.roberts69@yahoo.com</t>
  </si>
  <si>
    <t>+33208954616</t>
  </si>
  <si>
    <t>thomas.torres34@proton.me</t>
  </si>
  <si>
    <t>+33716455419</t>
  </si>
  <si>
    <t>michael.perez27@yahoo.com</t>
  </si>
  <si>
    <t>+34841453956</t>
  </si>
  <si>
    <t>christopher.miller70@icloud.com</t>
  </si>
  <si>
    <t>+49438270682</t>
  </si>
  <si>
    <t>donna.allen73@zoho.com</t>
  </si>
  <si>
    <t>+81868807653</t>
  </si>
  <si>
    <t>margaret.walker95@hotmail.com</t>
  </si>
  <si>
    <t>+49089482535</t>
  </si>
  <si>
    <t>ava.wilson47@hotmail.com</t>
  </si>
  <si>
    <t>+33233663295</t>
  </si>
  <si>
    <t>kenneth.wilson41@yahoo.com</t>
  </si>
  <si>
    <t>+49827985101</t>
  </si>
  <si>
    <t>betty.garcia88@zoho.com</t>
  </si>
  <si>
    <t>+44093719190</t>
  </si>
  <si>
    <t>kimberly.thomas97@proton.me</t>
  </si>
  <si>
    <t>+55346702572</t>
  </si>
  <si>
    <t>alexander.ramirez73@icloud.com</t>
  </si>
  <si>
    <t>+44887777753</t>
  </si>
  <si>
    <t>camila.nelson40@yahoo.com</t>
  </si>
  <si>
    <t>+1817349905</t>
  </si>
  <si>
    <t>camila.nguyen90@gmail.com</t>
  </si>
  <si>
    <t>+1928383167</t>
  </si>
  <si>
    <t>amanda.lopez41@gmail.com</t>
  </si>
  <si>
    <t>+61555103745</t>
  </si>
  <si>
    <t>brian.nguyen55@hotmail.com</t>
  </si>
  <si>
    <t>+81040008206</t>
  </si>
  <si>
    <t>joshua.anderson59@yahoo.com</t>
  </si>
  <si>
    <t>+34132699438</t>
  </si>
  <si>
    <t>ashley.garcia16@yahoo.com</t>
  </si>
  <si>
    <t>+33661516824</t>
  </si>
  <si>
    <t>jessica.robinson94@yahoo.com</t>
  </si>
  <si>
    <t>+1296832914</t>
  </si>
  <si>
    <t>ronald.mitchell74@hotmail.com</t>
  </si>
  <si>
    <t>+44745848973</t>
  </si>
  <si>
    <t>daniel.rivera30@outlook.com</t>
  </si>
  <si>
    <t>+44728086781</t>
  </si>
  <si>
    <t>jennifer.johnson18@outlook.com</t>
  </si>
  <si>
    <t>+1345789578</t>
  </si>
  <si>
    <t>jason.harris60@gmail.com</t>
  </si>
  <si>
    <t>+33097481327</t>
  </si>
  <si>
    <t>joshua.davis66@yahoo.com</t>
  </si>
  <si>
    <t>+55338879458</t>
  </si>
  <si>
    <t>susan.johnson65@hotmail.com</t>
  </si>
  <si>
    <t>+1323236132</t>
  </si>
  <si>
    <t>thomas.jones62@icloud.com</t>
  </si>
  <si>
    <t>+81459016449</t>
  </si>
  <si>
    <t>robert.williams47@hotmail.com</t>
  </si>
  <si>
    <t>+55619671051</t>
  </si>
  <si>
    <t>david.miller19@outlook.com</t>
  </si>
  <si>
    <t>+34956441797</t>
  </si>
  <si>
    <t>sarah.garcia65@zoho.com</t>
  </si>
  <si>
    <t>+33052406191</t>
  </si>
  <si>
    <t>cynthia.nguyen57@proton.me</t>
  </si>
  <si>
    <t>+49678507888</t>
  </si>
  <si>
    <t>jason.hill78@proton.me</t>
  </si>
  <si>
    <t>+44264790740</t>
  </si>
  <si>
    <t>thomas.martinez12@hotmail.com</t>
  </si>
  <si>
    <t>+81866803077</t>
  </si>
  <si>
    <t>liam.johnson51@outlook.com</t>
  </si>
  <si>
    <t>+81747000566</t>
  </si>
  <si>
    <t>sofia.williams51@hotmail.com</t>
  </si>
  <si>
    <t>+1347746018</t>
  </si>
  <si>
    <t>karen.jones70@icloud.com</t>
  </si>
  <si>
    <t>+49929560536</t>
  </si>
  <si>
    <t>ashley.hall45@yahoo.com</t>
  </si>
  <si>
    <t>+34389050839</t>
  </si>
  <si>
    <t>ashley.martin68@gmail.com</t>
  </si>
  <si>
    <t>+380552666590</t>
  </si>
  <si>
    <t>jennifer.torres91@yahoo.com</t>
  </si>
  <si>
    <t>+61522869359</t>
  </si>
  <si>
    <t>daniel.martin95@icloud.com</t>
  </si>
  <si>
    <t>+61278108741</t>
  </si>
  <si>
    <t>john.jackson77@proton.me</t>
  </si>
  <si>
    <t>+61396224399</t>
  </si>
  <si>
    <t>santiago.campbell59@gmail.com</t>
  </si>
  <si>
    <t>+81047464571</t>
  </si>
  <si>
    <t>stephanie.hall92@outlook.com</t>
  </si>
  <si>
    <t>+44119827851</t>
  </si>
  <si>
    <t>betty.nguyen58@yahoo.com</t>
  </si>
  <si>
    <t>+34816687158</t>
  </si>
  <si>
    <t>jeffrey.davis97@proton.me</t>
  </si>
  <si>
    <t>+34616313160</t>
  </si>
  <si>
    <t>noah.thomas28@zoho.com</t>
  </si>
  <si>
    <t>+61353071396</t>
  </si>
  <si>
    <t>steven.wilson11@zoho.com</t>
  </si>
  <si>
    <t>+61214009484</t>
  </si>
  <si>
    <t>emma.jackson99@icloud.com</t>
  </si>
  <si>
    <t>+380603718537</t>
  </si>
  <si>
    <t>matthew.garcia59@icloud.com</t>
  </si>
  <si>
    <t>+49596252970</t>
  </si>
  <si>
    <t>amanda.martin23@zoho.com</t>
  </si>
  <si>
    <t>+55190589484</t>
  </si>
  <si>
    <t>olivia.scott92@zoho.com</t>
  </si>
  <si>
    <t>+380712125827</t>
  </si>
  <si>
    <t>alexander.mitchell32@gmail.com</t>
  </si>
  <si>
    <t>+61266782855</t>
  </si>
  <si>
    <t>dorothy.hill72@outlook.com</t>
  </si>
  <si>
    <t>+44364684139</t>
  </si>
  <si>
    <t>edward.hill89@hotmail.com</t>
  </si>
  <si>
    <t>+55836958987</t>
  </si>
  <si>
    <t>joshua.lee73@yahoo.com</t>
  </si>
  <si>
    <t>+49837422956</t>
  </si>
  <si>
    <t>amanda.green44@proton.me</t>
  </si>
  <si>
    <t>+81164296888</t>
  </si>
  <si>
    <t>olivia.campbell45@yahoo.com</t>
  </si>
  <si>
    <t>+1634665116</t>
  </si>
  <si>
    <t>alejandro.smith92@yahoo.com</t>
  </si>
  <si>
    <t>+55891843439</t>
  </si>
  <si>
    <t>joshua.miller24@gmail.com</t>
  </si>
  <si>
    <t>+44218655498</t>
  </si>
  <si>
    <t>carol.martin31@zoho.com</t>
  </si>
  <si>
    <t>+380753417879</t>
  </si>
  <si>
    <t>kimberly.white63@outlook.com</t>
  </si>
  <si>
    <t>+380621900631</t>
  </si>
  <si>
    <t>santiago.sanchez41@icloud.com</t>
  </si>
  <si>
    <t>+380856411073</t>
  </si>
  <si>
    <t>lisa.nguyen74@gmail.com</t>
  </si>
  <si>
    <t>+1339191634</t>
  </si>
  <si>
    <t>melissa.rodriguez49@gmail.com</t>
  </si>
  <si>
    <t>+1962299583</t>
  </si>
  <si>
    <t>deborah.scott48@yahoo.com</t>
  </si>
  <si>
    <t>+1352059393</t>
  </si>
  <si>
    <t>robert.flores76@icloud.com</t>
  </si>
  <si>
    <t>+34563335930</t>
  </si>
  <si>
    <t>mary.robinson22@outlook.com</t>
  </si>
  <si>
    <t>+44809193475</t>
  </si>
  <si>
    <t>sarah.miller55@zoho.com</t>
  </si>
  <si>
    <t>+1100844834</t>
  </si>
  <si>
    <t>isabella.flores33@icloud.com</t>
  </si>
  <si>
    <t>+81648116911</t>
  </si>
  <si>
    <t>alexander.hall47@gmail.com</t>
  </si>
  <si>
    <t>+34353520022</t>
  </si>
  <si>
    <t>cynthia.gonzalez56@icloud.com</t>
  </si>
  <si>
    <t>+1314686508</t>
  </si>
  <si>
    <t>mia.hernandez90@icloud.com</t>
  </si>
  <si>
    <t>+61354872904</t>
  </si>
  <si>
    <t>rebecca.lewis67@zoho.com</t>
  </si>
  <si>
    <t>+61014727193</t>
  </si>
  <si>
    <t>paul.carter12@zoho.com</t>
  </si>
  <si>
    <t>+81256124241</t>
  </si>
  <si>
    <t>david.garcia75@hotmail.com</t>
  </si>
  <si>
    <t>+1177056601</t>
  </si>
  <si>
    <t>isabella.rivera84@gmail.com</t>
  </si>
  <si>
    <t>+1672999714</t>
  </si>
  <si>
    <t>alexander.robinson55@outlook.com</t>
  </si>
  <si>
    <t>+61141144818</t>
  </si>
  <si>
    <t>lisa.torres23@gmail.com</t>
  </si>
  <si>
    <t>+34976544192</t>
  </si>
  <si>
    <t>alexander.wright22@yahoo.com</t>
  </si>
  <si>
    <t>+1217061407</t>
  </si>
  <si>
    <t>matthew.martinez58@yahoo.com</t>
  </si>
  <si>
    <t>+1317786388</t>
  </si>
  <si>
    <t>richard.lee88@outlook.com</t>
  </si>
  <si>
    <t>+55298172812</t>
  </si>
  <si>
    <t>oliver.nguyen25@yahoo.com</t>
  </si>
  <si>
    <t>+49985146639</t>
  </si>
  <si>
    <t>sharon.ramirez61@zoho.com</t>
  </si>
  <si>
    <t>+33567725965</t>
  </si>
  <si>
    <t>dorothy.baker43@zoho.com</t>
  </si>
  <si>
    <t>+44302413236</t>
  </si>
  <si>
    <t>deborah.johnson23@proton.me</t>
  </si>
  <si>
    <t>+81540268698</t>
  </si>
  <si>
    <t>betty.hall56@icloud.com</t>
  </si>
  <si>
    <t>+380676345094</t>
  </si>
  <si>
    <t>camila.gonzalez78@gmail.com</t>
  </si>
  <si>
    <t>+33023002217</t>
  </si>
  <si>
    <t>nancy.mitchell97@gmail.com</t>
  </si>
  <si>
    <t>+380477654443</t>
  </si>
  <si>
    <t>margaret.martin46@gmail.com</t>
  </si>
  <si>
    <t>+81358481440</t>
  </si>
  <si>
    <t>kimberly.robinson46@zoho.com</t>
  </si>
  <si>
    <t>+1576562922</t>
  </si>
  <si>
    <t>lucas.perez38@hotmail.com</t>
  </si>
  <si>
    <t>+380111848930</t>
  </si>
  <si>
    <t>james.walker51@yahoo.com</t>
  </si>
  <si>
    <t>+1927791542</t>
  </si>
  <si>
    <t>lucas.thomas25@yahoo.com</t>
  </si>
  <si>
    <t>+34614805708</t>
  </si>
  <si>
    <t>kimberly.lee27@icloud.com</t>
  </si>
  <si>
    <t>+33557254981</t>
  </si>
  <si>
    <t>mark.anderson24@proton.me</t>
  </si>
  <si>
    <t>+61826713596</t>
  </si>
  <si>
    <t>donald.williams45@hotmail.com</t>
  </si>
  <si>
    <t>+81436874121</t>
  </si>
  <si>
    <t>karen.hall72@yahoo.com</t>
  </si>
  <si>
    <t>+34884078453</t>
  </si>
  <si>
    <t>andrew.moore70@yahoo.com</t>
  </si>
  <si>
    <t>+81543539014</t>
  </si>
  <si>
    <t>alexander.williams56@gmail.com</t>
  </si>
  <si>
    <t>+33034236037</t>
  </si>
  <si>
    <t>lucas.martin84@hotmail.com</t>
  </si>
  <si>
    <t>+1247062487</t>
  </si>
  <si>
    <t>thomas.mitchell89@hotmail.com</t>
  </si>
  <si>
    <t>+380835172534</t>
  </si>
  <si>
    <t>barbara.green82@gmail.com</t>
  </si>
  <si>
    <t>+44837933028</t>
  </si>
  <si>
    <t>ryan.anderson72@hotmail.com</t>
  </si>
  <si>
    <t>+49926591343</t>
  </si>
  <si>
    <t>lucas.jackson32@outlook.com</t>
  </si>
  <si>
    <t>+380752809441</t>
  </si>
  <si>
    <t>edward.baker12@hotmail.com</t>
  </si>
  <si>
    <t>+81783586481</t>
  </si>
  <si>
    <t>rebecca.carter59@proton.me</t>
  </si>
  <si>
    <t>+81871734333</t>
  </si>
  <si>
    <t>emily.nelson24@icloud.com</t>
  </si>
  <si>
    <t>+1402948529</t>
  </si>
  <si>
    <t>thomas.nguyen31@proton.me</t>
  </si>
  <si>
    <t>+81330987051</t>
  </si>
  <si>
    <t>steven.ramirez66@outlook.com</t>
  </si>
  <si>
    <t>+33837312005</t>
  </si>
  <si>
    <t>daniel.davis11@proton.me</t>
  </si>
  <si>
    <t>+44470961140</t>
  </si>
  <si>
    <t>michael.garcia75@proton.me</t>
  </si>
  <si>
    <t>+1060001428</t>
  </si>
  <si>
    <t>betty.wilson10@proton.me</t>
  </si>
  <si>
    <t>+81684407829</t>
  </si>
  <si>
    <t>melissa.adams49@proton.me</t>
  </si>
  <si>
    <t>+34320645085</t>
  </si>
  <si>
    <t>ethan.wilson64@gmail.com</t>
  </si>
  <si>
    <t>+61891159228</t>
  </si>
  <si>
    <t>mateo.williams27@yahoo.com</t>
  </si>
  <si>
    <t>+44212580873</t>
  </si>
  <si>
    <t>lisa.baker79@zoho.com</t>
  </si>
  <si>
    <t>+1329543232</t>
  </si>
  <si>
    <t>paul.moore51@proton.me</t>
  </si>
  <si>
    <t>+1201670833</t>
  </si>
  <si>
    <t>joshua.miller29@icloud.com</t>
  </si>
  <si>
    <t>+55907837285</t>
  </si>
  <si>
    <t>matthew.adams10@outlook.com</t>
  </si>
  <si>
    <t>+34549912809</t>
  </si>
  <si>
    <t>timothy.wilson24@outlook.com</t>
  </si>
  <si>
    <t>+33070270796</t>
  </si>
  <si>
    <t>james.williams86@zoho.com</t>
  </si>
  <si>
    <t>+55060437207</t>
  </si>
  <si>
    <t>isabella.lee12@proton.me</t>
  </si>
  <si>
    <t>+34550417098</t>
  </si>
  <si>
    <t>michelle.nguyen99@outlook.com</t>
  </si>
  <si>
    <t>+81709136596</t>
  </si>
  <si>
    <t>dorothy.allen90@yahoo.com</t>
  </si>
  <si>
    <t>+81617644811</t>
  </si>
  <si>
    <t>william.wilson33@proton.me</t>
  </si>
  <si>
    <t>+44080419481</t>
  </si>
  <si>
    <t>rebecca.jackson77@gmail.com</t>
  </si>
  <si>
    <t>+34234537922</t>
  </si>
  <si>
    <t>olivia.clark92@outlook.com</t>
  </si>
  <si>
    <t>+33472891201</t>
  </si>
  <si>
    <t>mateo.anderson34@zoho.com</t>
  </si>
  <si>
    <t>+44442244135</t>
  </si>
  <si>
    <t>matthew.lee20@yahoo.com</t>
  </si>
  <si>
    <t>+380277364101</t>
  </si>
  <si>
    <t>paul.sanchez96@proton.me</t>
  </si>
  <si>
    <t>+1016913672</t>
  </si>
  <si>
    <t>donald.hall79@proton.me</t>
  </si>
  <si>
    <t>+380420789915</t>
  </si>
  <si>
    <t>charles.lewis56@outlook.com</t>
  </si>
  <si>
    <t>+34733919282</t>
  </si>
  <si>
    <t>james.rodriguez86@outlook.com</t>
  </si>
  <si>
    <t>+81339515048</t>
  </si>
  <si>
    <t>sharon.allen28@gmail.com</t>
  </si>
  <si>
    <t>+380730844172</t>
  </si>
  <si>
    <t>edward.jones74@hotmail.com</t>
  </si>
  <si>
    <t>+380814225282</t>
  </si>
  <si>
    <t>donna.gonzalez57@yahoo.com</t>
  </si>
  <si>
    <t>+33337362282</t>
  </si>
  <si>
    <t>anthony.clark36@proton.me</t>
  </si>
  <si>
    <t>+55785630872</t>
  </si>
  <si>
    <t>elizabeth.king42@gmail.com</t>
  </si>
  <si>
    <t>+61746464255</t>
  </si>
  <si>
    <t>laura.williams75@yahoo.com</t>
  </si>
  <si>
    <t>+49070331448</t>
  </si>
  <si>
    <t>emily.brown23@gmail.com</t>
  </si>
  <si>
    <t>+34996289433</t>
  </si>
  <si>
    <t>matthew.hernandez77@gmail.com</t>
  </si>
  <si>
    <t>+380423952419</t>
  </si>
  <si>
    <t>melissa.lee40@outlook.com</t>
  </si>
  <si>
    <t>+49710489379</t>
  </si>
  <si>
    <t>robert.harris49@outlook.com</t>
  </si>
  <si>
    <t>+49052301756</t>
  </si>
  <si>
    <t>lucas.smith87@gmail.com</t>
  </si>
  <si>
    <t>+81235418879</t>
  </si>
  <si>
    <t>george.king72@yahoo.com</t>
  </si>
  <si>
    <t>+44908441534</t>
  </si>
  <si>
    <t>alexander.hernandez38@hotmail.com</t>
  </si>
  <si>
    <t>+61114950066</t>
  </si>
  <si>
    <t>sofia.clark47@outlook.com</t>
  </si>
  <si>
    <t>+44113945811</t>
  </si>
  <si>
    <t>stephanie.rivera85@zoho.com</t>
  </si>
  <si>
    <t>+55436608839</t>
  </si>
  <si>
    <t>sandra.martin32@proton.me</t>
  </si>
  <si>
    <t>+1919287557</t>
  </si>
  <si>
    <t>michael.perez96@outlook.com</t>
  </si>
  <si>
    <t>+380998232285</t>
  </si>
  <si>
    <t>andrew.smith40@zoho.com</t>
  </si>
  <si>
    <t>+380048880864</t>
  </si>
  <si>
    <t>dorothy.young93@zoho.com</t>
  </si>
  <si>
    <t>+44083985509</t>
  </si>
  <si>
    <t>sharon.campbell87@icloud.com</t>
  </si>
  <si>
    <t>+81632332428</t>
  </si>
  <si>
    <t>robert.lee14@proton.me</t>
  </si>
  <si>
    <t>+55414081435</t>
  </si>
  <si>
    <t>camila.hill62@proton.me</t>
  </si>
  <si>
    <t>+33725540978</t>
  </si>
  <si>
    <t>melissa.lewis84@gmail.com</t>
  </si>
  <si>
    <t>+1858175875</t>
  </si>
  <si>
    <t>paul.miller66@gmail.com</t>
  </si>
  <si>
    <t>+1672473647</t>
  </si>
  <si>
    <t>charles.martin97@proton.me</t>
  </si>
  <si>
    <t>+49733546707</t>
  </si>
  <si>
    <t>nancy.wilson51@zoho.com</t>
  </si>
  <si>
    <t>+81810344504</t>
  </si>
  <si>
    <t>edward.hernandez41@outlook.com</t>
  </si>
  <si>
    <t>+1919860694</t>
  </si>
  <si>
    <t>jason.nelson55@icloud.com</t>
  </si>
  <si>
    <t>+34638335833</t>
  </si>
  <si>
    <t>george.sanchez32@outlook.com</t>
  </si>
  <si>
    <t>+34233575412</t>
  </si>
  <si>
    <t>brian.wright28@hotmail.com</t>
  </si>
  <si>
    <t>+1920562808</t>
  </si>
  <si>
    <t>sharon.hall60@gmail.com</t>
  </si>
  <si>
    <t>+61871583628</t>
  </si>
  <si>
    <t>susan.thompson17@proton.me</t>
  </si>
  <si>
    <t>+49440729735</t>
  </si>
  <si>
    <t>emma.brown71@icloud.com</t>
  </si>
  <si>
    <t>+33118830523</t>
  </si>
  <si>
    <t>santiago.young10@gmail.com</t>
  </si>
  <si>
    <t>+49939938087</t>
  </si>
  <si>
    <t>oliver.young23@yahoo.com</t>
  </si>
  <si>
    <t>+1647995126</t>
  </si>
  <si>
    <t>noah.hernandez98@hotmail.com</t>
  </si>
  <si>
    <t>+1880764780</t>
  </si>
  <si>
    <t>sophia.clark69@outlook.com</t>
  </si>
  <si>
    <t>+61199499238</t>
  </si>
  <si>
    <t>andrew.young40@gmail.com</t>
  </si>
  <si>
    <t>+1002822240</t>
  </si>
  <si>
    <t>noah.roberts21@yahoo.com</t>
  </si>
  <si>
    <t>+81886384452</t>
  </si>
  <si>
    <t>kevin.white91@outlook.com</t>
  </si>
  <si>
    <t>+380545960432</t>
  </si>
  <si>
    <t>andrew.davis41@zoho.com</t>
  </si>
  <si>
    <t>+44510687634</t>
  </si>
  <si>
    <t>alexander.martin36@zoho.com</t>
  </si>
  <si>
    <t>+44438072970</t>
  </si>
  <si>
    <t>noah.thompson50@zoho.com</t>
  </si>
  <si>
    <t>+81906197293</t>
  </si>
  <si>
    <t>kenneth.hill53@icloud.com</t>
  </si>
  <si>
    <t>+55299005556</t>
  </si>
  <si>
    <t>jennifer.clark59@yahoo.com</t>
  </si>
  <si>
    <t>+1415563033</t>
  </si>
  <si>
    <t>matthew.taylor35@zoho.com</t>
  </si>
  <si>
    <t>+49979414660</t>
  </si>
  <si>
    <t>lucas.hall96@proton.me</t>
  </si>
  <si>
    <t>+81028910400</t>
  </si>
  <si>
    <t>lucas.martinez39@zoho.com</t>
  </si>
  <si>
    <t>+44682086132</t>
  </si>
  <si>
    <t>anthony.wright39@proton.me</t>
  </si>
  <si>
    <t>+34694084408</t>
  </si>
  <si>
    <t>kevin.lopez60@gmail.com</t>
  </si>
  <si>
    <t>+1055144015</t>
  </si>
  <si>
    <t>paul.walker45@icloud.com</t>
  </si>
  <si>
    <t>+380723557100</t>
  </si>
  <si>
    <t>sharon.gonzalez16@outlook.com</t>
  </si>
  <si>
    <t>+34720126620</t>
  </si>
  <si>
    <t>brian.campbell98@zoho.com</t>
  </si>
  <si>
    <t>+81089029939</t>
  </si>
  <si>
    <t>santiago.robinson29@outlook.com</t>
  </si>
  <si>
    <t>+1383330534</t>
  </si>
  <si>
    <t>linda.young13@outlook.com</t>
  </si>
  <si>
    <t>+49274403485</t>
  </si>
  <si>
    <t>edward.white81@yahoo.com</t>
  </si>
  <si>
    <t>+33561456244</t>
  </si>
  <si>
    <t>donald.hall38@proton.me</t>
  </si>
  <si>
    <t>+380699492749</t>
  </si>
  <si>
    <t>matthew.hall54@zoho.com</t>
  </si>
  <si>
    <t>+1944429725</t>
  </si>
  <si>
    <t>jason.baker49@gmail.com</t>
  </si>
  <si>
    <t>+44189467450</t>
  </si>
  <si>
    <t>carol.adams40@zoho.com</t>
  </si>
  <si>
    <t>+34809999865</t>
  </si>
  <si>
    <t>ethan.moore66@outlook.com</t>
  </si>
  <si>
    <t>+1431762893</t>
  </si>
  <si>
    <t>mateo.roberts81@zoho.com</t>
  </si>
  <si>
    <t>+61062392100</t>
  </si>
  <si>
    <t>steven.walker51@yahoo.com</t>
  </si>
  <si>
    <t>+33170564797</t>
  </si>
  <si>
    <t>sarah.roberts26@icloud.com</t>
  </si>
  <si>
    <t>+380120758608</t>
  </si>
  <si>
    <t>dorothy.thomas66@hotmail.com</t>
  </si>
  <si>
    <t>+49527229095</t>
  </si>
  <si>
    <t>lucas.torres32@zoho.com</t>
  </si>
  <si>
    <t>+33667121185</t>
  </si>
  <si>
    <t>mia.jones47@proton.me</t>
  </si>
  <si>
    <t>+44861180156</t>
  </si>
  <si>
    <t>oliver.carter39@hotmail.com</t>
  </si>
  <si>
    <t>+81354968934</t>
  </si>
  <si>
    <t>susan.perez72@yahoo.com</t>
  </si>
  <si>
    <t>+380538879476</t>
  </si>
  <si>
    <t>joshua.wilson32@icloud.com</t>
  </si>
  <si>
    <t>+33135518643</t>
  </si>
  <si>
    <t>robert.clark51@proton.me</t>
  </si>
  <si>
    <t>+380955401940</t>
  </si>
  <si>
    <t>laura.gonzalez53@icloud.com</t>
  </si>
  <si>
    <t>+55950021145</t>
  </si>
  <si>
    <t>lucas.brown65@hotmail.com</t>
  </si>
  <si>
    <t>+34565701883</t>
  </si>
  <si>
    <t>barbara.robinson46@hotmail.com</t>
  </si>
  <si>
    <t>+1901316436</t>
  </si>
  <si>
    <t>alexander.nguyen21@gmail.com</t>
  </si>
  <si>
    <t>+1183447534</t>
  </si>
  <si>
    <t>edward.martin77@zoho.com</t>
  </si>
  <si>
    <t>+44696945555</t>
  </si>
  <si>
    <t>mary.king33@icloud.com</t>
  </si>
  <si>
    <t>+1513637596</t>
  </si>
  <si>
    <t>sophia.moore62@icloud.com</t>
  </si>
  <si>
    <t>+44860938852</t>
  </si>
  <si>
    <t>timothy.carter75@yahoo.com</t>
  </si>
  <si>
    <t>+34927577400</t>
  </si>
  <si>
    <t>sofia.lopez52@icloud.com</t>
  </si>
  <si>
    <t>+33833547069</t>
  </si>
  <si>
    <t>robert.king90@proton.me</t>
  </si>
  <si>
    <t>+380498921353</t>
  </si>
  <si>
    <t>ethan.campbell66@gmail.com</t>
  </si>
  <si>
    <t>+1509388730</t>
  </si>
  <si>
    <t>david.lewis27@icloud.com</t>
  </si>
  <si>
    <t>+44417094054</t>
  </si>
  <si>
    <t>mary.flores71@proton.me</t>
  </si>
  <si>
    <t>+380716341480</t>
  </si>
  <si>
    <t>oliver.perez32@icloud.com</t>
  </si>
  <si>
    <t>+44142380972</t>
  </si>
  <si>
    <t>karen.white23@gmail.com</t>
  </si>
  <si>
    <t>+55987303592</t>
  </si>
  <si>
    <t>jennifer.jones90@proton.me</t>
  </si>
  <si>
    <t>+1108872879</t>
  </si>
  <si>
    <t>kevin.robinson78@gmail.com</t>
  </si>
  <si>
    <t>+1904656409</t>
  </si>
  <si>
    <t>sharon.martinez46@zoho.com</t>
  </si>
  <si>
    <t>+61562209033</t>
  </si>
  <si>
    <t>dorothy.hill71@zoho.com</t>
  </si>
  <si>
    <t>+55504285001</t>
  </si>
  <si>
    <t>rebecca.hernandez36@yahoo.com</t>
  </si>
  <si>
    <t>+49864751245</t>
  </si>
  <si>
    <t>timothy.robinson42@outlook.com</t>
  </si>
  <si>
    <t>+49420181497</t>
  </si>
  <si>
    <t>isabella.torres43@hotmail.com</t>
  </si>
  <si>
    <t>+1199119327</t>
  </si>
  <si>
    <t>mary.martin59@hotmail.com</t>
  </si>
  <si>
    <t>+49600579372</t>
  </si>
  <si>
    <t>linda.harris91@icloud.com</t>
  </si>
  <si>
    <t>+33267445790</t>
  </si>
  <si>
    <t>andrew.martinez39@icloud.com</t>
  </si>
  <si>
    <t>+34700512446</t>
  </si>
  <si>
    <t>santiago.hall34@yahoo.com</t>
  </si>
  <si>
    <t>+380341744290</t>
  </si>
  <si>
    <t>karen.roberts80@outlook.com</t>
  </si>
  <si>
    <t>+49996010736</t>
  </si>
  <si>
    <t>andrew.garcia89@gmail.com</t>
  </si>
  <si>
    <t>+34368863375</t>
  </si>
  <si>
    <t>mateo.lopez23@icloud.com</t>
  </si>
  <si>
    <t>+1111143363</t>
  </si>
  <si>
    <t>noah.martinez85@yahoo.com</t>
  </si>
  <si>
    <t>+49060131992</t>
  </si>
  <si>
    <t>sofia.hall61@hotmail.com</t>
  </si>
  <si>
    <t>+81759766546</t>
  </si>
  <si>
    <t>noah.thomas45@proton.me</t>
  </si>
  <si>
    <t>+1732305600</t>
  </si>
  <si>
    <t>james.lee30@proton.me</t>
  </si>
  <si>
    <t>+380034828259</t>
  </si>
  <si>
    <t>isabella.wright75@yahoo.com</t>
  </si>
  <si>
    <t>+1143404001</t>
  </si>
  <si>
    <t>melissa.hill19@zoho.com</t>
  </si>
  <si>
    <t>+380311256789</t>
  </si>
  <si>
    <t>dorothy.taylor21@icloud.com</t>
  </si>
  <si>
    <t>+1012765247</t>
  </si>
  <si>
    <t>mia.moore65@outlook.com</t>
  </si>
  <si>
    <t>+61542846090</t>
  </si>
  <si>
    <t>ronald.garcia11@icloud.com</t>
  </si>
  <si>
    <t>+81897572288</t>
  </si>
  <si>
    <t>lisa.anderson10@hotmail.com</t>
  </si>
  <si>
    <t>+1898931243</t>
  </si>
  <si>
    <t>michael.smith65@icloud.com</t>
  </si>
  <si>
    <t>+1504307463</t>
  </si>
  <si>
    <t>cynthia.rodriguez93@icloud.com</t>
  </si>
  <si>
    <t>+1026662733</t>
  </si>
  <si>
    <t>joseph.clark72@icloud.com</t>
  </si>
  <si>
    <t>+44009172714</t>
  </si>
  <si>
    <t>patricia.garcia88@proton.me</t>
  </si>
  <si>
    <t>+81319096095</t>
  </si>
  <si>
    <t>deborah.hill39@outlook.com</t>
  </si>
  <si>
    <t>+61045335007</t>
  </si>
  <si>
    <t>alejandro.wright91@hotmail.com</t>
  </si>
  <si>
    <t>+1351584717</t>
  </si>
  <si>
    <t>barbara.harris54@icloud.com</t>
  </si>
  <si>
    <t>+49894359888</t>
  </si>
  <si>
    <t>christopher.johnson81@gmail.com</t>
  </si>
  <si>
    <t>+34813747707</t>
  </si>
  <si>
    <t>emma.adams26@outlook.com</t>
  </si>
  <si>
    <t>+81877757016</t>
  </si>
  <si>
    <t>sarah.lee76@icloud.com</t>
  </si>
  <si>
    <t>+55755516076</t>
  </si>
  <si>
    <t>david.miller73@proton.me</t>
  </si>
  <si>
    <t>+81715958797</t>
  </si>
  <si>
    <t>isabella.robinson84@hotmail.com</t>
  </si>
  <si>
    <t>+49114085795</t>
  </si>
  <si>
    <t>sarah.davis88@yahoo.com</t>
  </si>
  <si>
    <t>+61872859683</t>
  </si>
  <si>
    <t>ethan.jones42@icloud.com</t>
  </si>
  <si>
    <t>+1536411551</t>
  </si>
  <si>
    <t>lucas.miller98@icloud.com</t>
  </si>
  <si>
    <t>+49948963902</t>
  </si>
  <si>
    <t>mark.rodriguez80@zoho.com</t>
  </si>
  <si>
    <t>+34424533323</t>
  </si>
  <si>
    <t>jeffrey.moore74@hotmail.com</t>
  </si>
  <si>
    <t>+55969301906</t>
  </si>
  <si>
    <t>andrew.jones32@proton.me</t>
  </si>
  <si>
    <t>+55003557051</t>
  </si>
  <si>
    <t>ava.johnson36@outlook.com</t>
  </si>
  <si>
    <t>+49361338104</t>
  </si>
  <si>
    <t>edward.martin49@proton.me</t>
  </si>
  <si>
    <t>+55364769305</t>
  </si>
  <si>
    <t>william.moore60@gmail.com</t>
  </si>
  <si>
    <t>+44957091406</t>
  </si>
  <si>
    <t>joseph.taylor12@zoho.com</t>
  </si>
  <si>
    <t>+49157371197</t>
  </si>
  <si>
    <t>isabella.lee44@proton.me</t>
  </si>
  <si>
    <t>+380023764753</t>
  </si>
  <si>
    <t>oliver.green79@proton.me</t>
  </si>
  <si>
    <t>+1038140089</t>
  </si>
  <si>
    <t>mateo.green82@yahoo.com</t>
  </si>
  <si>
    <t>+34367031020</t>
  </si>
  <si>
    <t>jeffrey.baker46@zoho.com</t>
  </si>
  <si>
    <t>+61285293159</t>
  </si>
  <si>
    <t>oliver.young88@outlook.com</t>
  </si>
  <si>
    <t>+49281882840</t>
  </si>
  <si>
    <t>joseph.green77@proton.me</t>
  </si>
  <si>
    <t>+61384547303</t>
  </si>
  <si>
    <t>nancy.smith90@icloud.com</t>
  </si>
  <si>
    <t>+33268247688</t>
  </si>
  <si>
    <t>barbara.hernandez17@proton.me</t>
  </si>
  <si>
    <t>+81457360705</t>
  </si>
  <si>
    <t>santiago.king37@zoho.com</t>
  </si>
  <si>
    <t>+34922118437</t>
  </si>
  <si>
    <t>kenneth.lopez75@yahoo.com</t>
  </si>
  <si>
    <t>+33381802317</t>
  </si>
  <si>
    <t>linda.clark78@yahoo.com</t>
  </si>
  <si>
    <t>+1406703506</t>
  </si>
  <si>
    <t>joshua.hernandez40@proton.me</t>
  </si>
  <si>
    <t>+81575878616</t>
  </si>
  <si>
    <t>camila.walker16@hotmail.com</t>
  </si>
  <si>
    <t>+81703691292</t>
  </si>
  <si>
    <t>sophia.moore65@outlook.com</t>
  </si>
  <si>
    <t>+55956184567</t>
  </si>
  <si>
    <t>kenneth.torres15@zoho.com</t>
  </si>
  <si>
    <t>+34116295738</t>
  </si>
  <si>
    <t>melissa.johnson90@outlook.com</t>
  </si>
  <si>
    <t>+81824077678</t>
  </si>
  <si>
    <t>james.baker85@yahoo.com</t>
  </si>
  <si>
    <t>+1430383519</t>
  </si>
  <si>
    <t>noah.taylor57@outlook.com</t>
  </si>
  <si>
    <t>+34702015635</t>
  </si>
  <si>
    <t>donald.clark48@zoho.com</t>
  </si>
  <si>
    <t>+61574653649</t>
  </si>
  <si>
    <t>ava.king85@outlook.com</t>
  </si>
  <si>
    <t>+380407186967</t>
  </si>
  <si>
    <t>donna.lopez30@hotmail.com</t>
  </si>
  <si>
    <t>+34975228111</t>
  </si>
  <si>
    <t>camila.wright10@zoho.com</t>
  </si>
  <si>
    <t>+49433573740</t>
  </si>
  <si>
    <t>kevin.moore51@zoho.com</t>
  </si>
  <si>
    <t>+61844123643</t>
  </si>
  <si>
    <t>susan.lewis25@outlook.com</t>
  </si>
  <si>
    <t>+34128170593</t>
  </si>
  <si>
    <t>donald.wilson52@proton.me</t>
  </si>
  <si>
    <t>+1392661349</t>
  </si>
  <si>
    <t>edward.nelson25@yahoo.com</t>
  </si>
  <si>
    <t>+44241027964</t>
  </si>
  <si>
    <t>ashley.white36@gmail.com</t>
  </si>
  <si>
    <t>+49390181757</t>
  </si>
  <si>
    <t>isabella.anderson40@yahoo.com</t>
  </si>
  <si>
    <t>+61519976241</t>
  </si>
  <si>
    <t>margaret.perez15@yahoo.com</t>
  </si>
  <si>
    <t>+81539636961</t>
  </si>
  <si>
    <t>mateo.ramirez93@outlook.com</t>
  </si>
  <si>
    <t>+1784764805</t>
  </si>
  <si>
    <t>linda.perez10@proton.me</t>
  </si>
  <si>
    <t>+34695087030</t>
  </si>
  <si>
    <t>brian.king33@gmail.com</t>
  </si>
  <si>
    <t>+61584542838</t>
  </si>
  <si>
    <t>barbara.lee82@proton.me</t>
  </si>
  <si>
    <t>+55447679126</t>
  </si>
  <si>
    <t>valentina.young22@hotmail.com</t>
  </si>
  <si>
    <t>+55016768267</t>
  </si>
  <si>
    <t>john.wright58@icloud.com</t>
  </si>
  <si>
    <t>+33593301117</t>
  </si>
  <si>
    <t>camila.rivera95@gmail.com</t>
  </si>
  <si>
    <t>+81110006418</t>
  </si>
  <si>
    <t>william.mitchell90@outlook.com</t>
  </si>
  <si>
    <t>+1087932359</t>
  </si>
  <si>
    <t>mark.jackson80@proton.me</t>
  </si>
  <si>
    <t>+44747134097</t>
  </si>
  <si>
    <t>ava.jones15@gmail.com</t>
  </si>
  <si>
    <t>+33685857637</t>
  </si>
  <si>
    <t>charles.brown98@yahoo.com</t>
  </si>
  <si>
    <t>+1587181326</t>
  </si>
  <si>
    <t>linda.smith66@hotmail.com</t>
  </si>
  <si>
    <t>+81860853534</t>
  </si>
  <si>
    <t>edward.wilson61@zoho.com</t>
  </si>
  <si>
    <t>+81319817651</t>
  </si>
  <si>
    <t>sophia.lewis34@yahoo.com</t>
  </si>
  <si>
    <t>+33481390591</t>
  </si>
  <si>
    <t>amanda.martin77@yahoo.com</t>
  </si>
  <si>
    <t>+33274323141</t>
  </si>
  <si>
    <t>isabella.campbell16@proton.me</t>
  </si>
  <si>
    <t>+44998855131</t>
  </si>
  <si>
    <t>jennifer.taylor46@outlook.com</t>
  </si>
  <si>
    <t>+55159849334</t>
  </si>
  <si>
    <t>elizabeth.rivera69@icloud.com</t>
  </si>
  <si>
    <t>+34975664670</t>
  </si>
  <si>
    <t>carol.brown74@outlook.com</t>
  </si>
  <si>
    <t>+1781855460</t>
  </si>
  <si>
    <t>george.thomas55@proton.me</t>
  </si>
  <si>
    <t>+81909808080</t>
  </si>
  <si>
    <t>betty.perez53@proton.me</t>
  </si>
  <si>
    <t>+380964529548</t>
  </si>
  <si>
    <t>matthew.green75@gmail.com</t>
  </si>
  <si>
    <t>+1556374504</t>
  </si>
  <si>
    <t>sarah.rodriguez61@gmail.com</t>
  </si>
  <si>
    <t>+1924296444</t>
  </si>
  <si>
    <t>nancy.flores22@yahoo.com</t>
  </si>
  <si>
    <t>+55287531439</t>
  </si>
  <si>
    <t>george.hall70@yahoo.com</t>
  </si>
  <si>
    <t>+61635612483</t>
  </si>
  <si>
    <t>michael.allen53@outlook.com</t>
  </si>
  <si>
    <t>+81991695778</t>
  </si>
  <si>
    <t>nancy.torres34@icloud.com</t>
  </si>
  <si>
    <t>+81001808870</t>
  </si>
  <si>
    <t>valentina.hill55@proton.me</t>
  </si>
  <si>
    <t>+1762365814</t>
  </si>
  <si>
    <t>kenneth.perez35@outlook.com</t>
  </si>
  <si>
    <t>+55957441464</t>
  </si>
  <si>
    <t>susan.adams54@proton.me</t>
  </si>
  <si>
    <t>+44085066843</t>
  </si>
  <si>
    <t>brian.green58@outlook.com</t>
  </si>
  <si>
    <t>+1144558223</t>
  </si>
  <si>
    <t>oliver.perez60@icloud.com</t>
  </si>
  <si>
    <t>+380277947071</t>
  </si>
  <si>
    <t>joshua.torres14@outlook.com</t>
  </si>
  <si>
    <t>+1047452433</t>
  </si>
  <si>
    <t>kevin.allen80@gmail.com</t>
  </si>
  <si>
    <t>+49575998785</t>
  </si>
  <si>
    <t>amanda.lewis64@proton.me</t>
  </si>
  <si>
    <t>+55085863487</t>
  </si>
  <si>
    <t>emily.jackson43@zoho.com</t>
  </si>
  <si>
    <t>+81986214036</t>
  </si>
  <si>
    <t>andrew.campbell98@icloud.com</t>
  </si>
  <si>
    <t>+1591806746</t>
  </si>
  <si>
    <t>carol.green86@gmail.com</t>
  </si>
  <si>
    <t>+1305930376</t>
  </si>
  <si>
    <t>lisa.carter25@yahoo.com</t>
  </si>
  <si>
    <t>+49953239343</t>
  </si>
  <si>
    <t>cynthia.allen90@zoho.com</t>
  </si>
  <si>
    <t>+49869936934</t>
  </si>
  <si>
    <t>matthew.clark14@icloud.com</t>
  </si>
  <si>
    <t>+44846613864</t>
  </si>
  <si>
    <t>stephanie.campbell77@hotmail.com</t>
  </si>
  <si>
    <t>+34700984542</t>
  </si>
  <si>
    <t>oliver.moore33@outlook.com</t>
  </si>
  <si>
    <t>+34144148667</t>
  </si>
  <si>
    <t>thomas.jackson44@gmail.com</t>
  </si>
  <si>
    <t>+49609801368</t>
  </si>
  <si>
    <t>michelle.anderson92@outlook.com</t>
  </si>
  <si>
    <t>+33715292755</t>
  </si>
  <si>
    <t>ryan.taylor18@icloud.com</t>
  </si>
  <si>
    <t>+34936376413</t>
  </si>
  <si>
    <t>mary.williams73@proton.me</t>
  </si>
  <si>
    <t>+33027375840</t>
  </si>
  <si>
    <t>patricia.nelson68@proton.me</t>
  </si>
  <si>
    <t>+55800676272</t>
  </si>
  <si>
    <t>patricia.young14@proton.me</t>
  </si>
  <si>
    <t>+44273251816</t>
  </si>
  <si>
    <t>sophia.flores72@zoho.com</t>
  </si>
  <si>
    <t>+44637740651</t>
  </si>
  <si>
    <t>thomas.adams59@icloud.com</t>
  </si>
  <si>
    <t>+61675915984</t>
  </si>
  <si>
    <t>ethan.williams26@yahoo.com</t>
  </si>
  <si>
    <t>+81449661787</t>
  </si>
  <si>
    <t>patricia.johnson89@proton.me</t>
  </si>
  <si>
    <t>+1092218421</t>
  </si>
  <si>
    <t>david.torres73@yahoo.com</t>
  </si>
  <si>
    <t>+55159653103</t>
  </si>
  <si>
    <t>daniel.roberts84@gmail.com</t>
  </si>
  <si>
    <t>+55200025130</t>
  </si>
  <si>
    <t>cynthia.allen86@icloud.com</t>
  </si>
  <si>
    <t>+61161253742</t>
  </si>
  <si>
    <t>william.taylor45@hotmail.com</t>
  </si>
  <si>
    <t>+380529258005</t>
  </si>
  <si>
    <t>emma.lee75@icloud.com</t>
  </si>
  <si>
    <t>+55495444378</t>
  </si>
  <si>
    <t>alexander.wilson24@hotmail.com</t>
  </si>
  <si>
    <t>+33564227059</t>
  </si>
  <si>
    <t>+1815219722</t>
  </si>
  <si>
    <t>dorothy.lewis44@proton.me</t>
  </si>
  <si>
    <t>+49587111291</t>
  </si>
  <si>
    <t>william.perez45@yahoo.com</t>
  </si>
  <si>
    <t>+34477017698</t>
  </si>
  <si>
    <t>jennifer.baker63@zoho.com</t>
  </si>
  <si>
    <t>+49417714654</t>
  </si>
  <si>
    <t>nancy.jackson27@icloud.com</t>
  </si>
  <si>
    <t>+34403847098</t>
  </si>
  <si>
    <t>joshua.moore29@zoho.com</t>
  </si>
  <si>
    <t>+81286463506</t>
  </si>
  <si>
    <t>jennifer.robinson94@icloud.com</t>
  </si>
  <si>
    <t>+1913034924</t>
  </si>
  <si>
    <t>sophia.johnson78@icloud.com</t>
  </si>
  <si>
    <t>+55831163341</t>
  </si>
  <si>
    <t>isabella.flores51@hotmail.com</t>
  </si>
  <si>
    <t>+81600668452</t>
  </si>
  <si>
    <t>daniel.campbell20@yahoo.com</t>
  </si>
  <si>
    <t>+44129090806</t>
  </si>
  <si>
    <t>oliver.hernandez97@hotmail.com</t>
  </si>
  <si>
    <t>+1428271663</t>
  </si>
  <si>
    <t>oliver.martinez57@hotmail.com</t>
  </si>
  <si>
    <t>+34334409288</t>
  </si>
  <si>
    <t>betty.rivera38@proton.me</t>
  </si>
  <si>
    <t>+49838691724</t>
  </si>
  <si>
    <t>amanda.white49@hotmail.com</t>
  </si>
  <si>
    <t>+81705662964</t>
  </si>
  <si>
    <t>sofia.allen21@icloud.com</t>
  </si>
  <si>
    <t>+44730664208</t>
  </si>
  <si>
    <t>elizabeth.allen39@proton.me</t>
  </si>
  <si>
    <t>+81609830051</t>
  </si>
  <si>
    <t>joseph.miller13@yahoo.com</t>
  </si>
  <si>
    <t>+44230745761</t>
  </si>
  <si>
    <t>edward.rivera94@gmail.com</t>
  </si>
  <si>
    <t>+61189738074</t>
  </si>
  <si>
    <t>mia.mitchell36@yahoo.com</t>
  </si>
  <si>
    <t>+34725610255</t>
  </si>
  <si>
    <t>william.johnson31@gmail.com</t>
  </si>
  <si>
    <t>+55718967880</t>
  </si>
  <si>
    <t>cynthia.mitchell21@hotmail.com</t>
  </si>
  <si>
    <t>+49636106904</t>
  </si>
  <si>
    <t>mary.hernandez31@gmail.com</t>
  </si>
  <si>
    <t>+1295705574</t>
  </si>
  <si>
    <t>cynthia.davis50@proton.me</t>
  </si>
  <si>
    <t>+55169204268</t>
  </si>
  <si>
    <t>joseph.thompson78@zoho.com</t>
  </si>
  <si>
    <t>+81513306059</t>
  </si>
  <si>
    <t>andrew.brown89@zoho.com</t>
  </si>
  <si>
    <t>+34580457599</t>
  </si>
  <si>
    <t>isabella.thomas52@gmail.com</t>
  </si>
  <si>
    <t>+33845186861</t>
  </si>
  <si>
    <t>jessica.campbell33@proton.me</t>
  </si>
  <si>
    <t>+33610517034</t>
  </si>
  <si>
    <t>james.williams76@yahoo.com</t>
  </si>
  <si>
    <t>+61020781203</t>
  </si>
  <si>
    <t>richard.garcia77@icloud.com</t>
  </si>
  <si>
    <t>+380953095846</t>
  </si>
  <si>
    <t>alexander.jones34@zoho.com</t>
  </si>
  <si>
    <t>+81660529951</t>
  </si>
  <si>
    <t>liam.carter71@icloud.com</t>
  </si>
  <si>
    <t>+44842310974</t>
  </si>
  <si>
    <t>michelle.ramirez45@hotmail.com</t>
  </si>
  <si>
    <t>+34384438709</t>
  </si>
  <si>
    <t>kimberly.lewis56@proton.me</t>
  </si>
  <si>
    <t>+49224031936</t>
  </si>
  <si>
    <t>mary.wright15@outlook.com</t>
  </si>
  <si>
    <t>+380546688877</t>
  </si>
  <si>
    <t>alejandro.flores26@zoho.com</t>
  </si>
  <si>
    <t>+81388811709</t>
  </si>
  <si>
    <t>john.nelson29@hotmail.com</t>
  </si>
  <si>
    <t>+380511761597</t>
  </si>
  <si>
    <t>sophia.white95@outlook.com</t>
  </si>
  <si>
    <t>+49735093846</t>
  </si>
  <si>
    <t>noah.campbell19@proton.me</t>
  </si>
  <si>
    <t>+33072735339</t>
  </si>
  <si>
    <t>deborah.walker50@zoho.com</t>
  </si>
  <si>
    <t>+61249558953</t>
  </si>
  <si>
    <t>jennifer.gonzalez31@yahoo.com</t>
  </si>
  <si>
    <t>+61582949026</t>
  </si>
  <si>
    <t>emma.campbell13@yahoo.com</t>
  </si>
  <si>
    <t>+34609724945</t>
  </si>
  <si>
    <t>jeffrey.rodriguez53@hotmail.com</t>
  </si>
  <si>
    <t>+34306306771</t>
  </si>
  <si>
    <t>timothy.clark10@proton.me</t>
  </si>
  <si>
    <t>+44535958325</t>
  </si>
  <si>
    <t>elizabeth.campbell37@hotmail.com</t>
  </si>
  <si>
    <t>+33980764168</t>
  </si>
  <si>
    <t>robert.perez38@yahoo.com</t>
  </si>
  <si>
    <t>+55604670631</t>
  </si>
  <si>
    <t>sharon.lopez72@hotmail.com</t>
  </si>
  <si>
    <t>+81948147796</t>
  </si>
  <si>
    <t>amanda.miller63@hotmail.com</t>
  </si>
  <si>
    <t>+44952927649</t>
  </si>
  <si>
    <t>mia.jackson85@gmail.com</t>
  </si>
  <si>
    <t>+81614094910</t>
  </si>
  <si>
    <t>+55227384658</t>
  </si>
  <si>
    <t>william.lopez71@hotmail.com</t>
  </si>
  <si>
    <t>+49835735270</t>
  </si>
  <si>
    <t>isabella.moore55@gmail.com</t>
  </si>
  <si>
    <t>+1324201026</t>
  </si>
  <si>
    <t>amanda.flores91@hotmail.com</t>
  </si>
  <si>
    <t>+61109646207</t>
  </si>
  <si>
    <t>karen.wilson84@gmail.com</t>
  </si>
  <si>
    <t>+380873717719</t>
  </si>
  <si>
    <t>daniel.rivera61@outlook.com</t>
  </si>
  <si>
    <t>+1129996735</t>
  </si>
  <si>
    <t>olivia.flores27@gmail.com</t>
  </si>
  <si>
    <t>+61431914350</t>
  </si>
  <si>
    <t>joshua.jackson46@proton.me</t>
  </si>
  <si>
    <t>+1117937858</t>
  </si>
  <si>
    <t>andrew.jackson48@outlook.com</t>
  </si>
  <si>
    <t>+1859286334</t>
  </si>
  <si>
    <t>patricia.hill77@proton.me</t>
  </si>
  <si>
    <t>+81883198928</t>
  </si>
  <si>
    <t>kevin.lee82@hotmail.com</t>
  </si>
  <si>
    <t>+380930481057</t>
  </si>
  <si>
    <t>amanda.flores91@proton.me</t>
  </si>
  <si>
    <t>+81691815660</t>
  </si>
  <si>
    <t>robert.baker18@zoho.com</t>
  </si>
  <si>
    <t>+55826251541</t>
  </si>
  <si>
    <t>lisa.allen47@icloud.com</t>
  </si>
  <si>
    <t>+380074338256</t>
  </si>
  <si>
    <t>kevin.walker82@hotmail.com</t>
  </si>
  <si>
    <t>+1540423215</t>
  </si>
  <si>
    <t>barbara.moore18@hotmail.com</t>
  </si>
  <si>
    <t>+1756555089</t>
  </si>
  <si>
    <t>lucas.lopez45@proton.me</t>
  </si>
  <si>
    <t>+34013839170</t>
  </si>
  <si>
    <t>isabella.hall34@yahoo.com</t>
  </si>
  <si>
    <t>+380362766254</t>
  </si>
  <si>
    <t>laura.rodriguez70@outlook.com</t>
  </si>
  <si>
    <t>+34472840854</t>
  </si>
  <si>
    <t>cynthia.martin29@hotmail.com</t>
  </si>
  <si>
    <t>+44972754898</t>
  </si>
  <si>
    <t>isabella.wilson27@hotmail.com</t>
  </si>
  <si>
    <t>+61074367988</t>
  </si>
  <si>
    <t>john.torres38@gmail.com</t>
  </si>
  <si>
    <t>+61741298278</t>
  </si>
  <si>
    <t>emily.hall63@icloud.com</t>
  </si>
  <si>
    <t>+81600395919</t>
  </si>
  <si>
    <t>jeffrey.clark27@gmail.com</t>
  </si>
  <si>
    <t>+81794141960</t>
  </si>
  <si>
    <t>santiago.rivera76@proton.me</t>
  </si>
  <si>
    <t>+49098134438</t>
  </si>
  <si>
    <t>sarah.scott67@yahoo.com</t>
  </si>
  <si>
    <t>+33995247777</t>
  </si>
  <si>
    <t>laura.young89@outlook.com</t>
  </si>
  <si>
    <t>+61253491533</t>
  </si>
  <si>
    <t>steven.torres60@icloud.com</t>
  </si>
  <si>
    <t>+61605868392</t>
  </si>
  <si>
    <t>kenneth.johnson76@icloud.com</t>
  </si>
  <si>
    <t>+1308116683</t>
  </si>
  <si>
    <t>daniel.ramirez10@proton.me</t>
  </si>
  <si>
    <t>+49350657668</t>
  </si>
  <si>
    <t>kevin.young49@gmail.com</t>
  </si>
  <si>
    <t>+33892621678</t>
  </si>
  <si>
    <t>donald.hall36@hotmail.com</t>
  </si>
  <si>
    <t>+55382849931</t>
  </si>
  <si>
    <t>valentina.robinson91@gmail.com</t>
  </si>
  <si>
    <t>+55871098574</t>
  </si>
  <si>
    <t>sarah.wilson78@proton.me</t>
  </si>
  <si>
    <t>+49484916343</t>
  </si>
  <si>
    <t>sophia.smith96@proton.me</t>
  </si>
  <si>
    <t>+55993181761</t>
  </si>
  <si>
    <t>laura.davis81@proton.me</t>
  </si>
  <si>
    <t>+55902774080</t>
  </si>
  <si>
    <t>charles.mitchell56@outlook.com</t>
  </si>
  <si>
    <t>+44970454780</t>
  </si>
  <si>
    <t>camila.gonzalez19@hotmail.com</t>
  </si>
  <si>
    <t>+61866060494</t>
  </si>
  <si>
    <t>ryan.hernandez28@proton.me</t>
  </si>
  <si>
    <t>+81368449769</t>
  </si>
  <si>
    <t>alejandro.white95@hotmail.com</t>
  </si>
  <si>
    <t>+61571199547</t>
  </si>
  <si>
    <t>andrew.young93@icloud.com</t>
  </si>
  <si>
    <t>+34769531461</t>
  </si>
  <si>
    <t>jeffrey.smith29@zoho.com</t>
  </si>
  <si>
    <t>+49740850575</t>
  </si>
  <si>
    <t>matthew.nguyen22@proton.me</t>
  </si>
  <si>
    <t>+1092352842</t>
  </si>
  <si>
    <t>ryan.ramirez65@icloud.com</t>
  </si>
  <si>
    <t>+34124028973</t>
  </si>
  <si>
    <t>camila.hill24@proton.me</t>
  </si>
  <si>
    <t>+1136332777</t>
  </si>
  <si>
    <t>jeffrey.miller66@proton.me</t>
  </si>
  <si>
    <t>+33698897069</t>
  </si>
  <si>
    <t>ashley.carter87@proton.me</t>
  </si>
  <si>
    <t>+61962775459</t>
  </si>
  <si>
    <t>sophia.king82@icloud.com</t>
  </si>
  <si>
    <t>+44623937782</t>
  </si>
  <si>
    <t>oliver.gonzalez42@zoho.com</t>
  </si>
  <si>
    <t>+34242869877</t>
  </si>
  <si>
    <t>timothy.campbell24@icloud.com</t>
  </si>
  <si>
    <t>+34396436592</t>
  </si>
  <si>
    <t>mark.robinson90@hotmail.com</t>
  </si>
  <si>
    <t>+44182483308</t>
  </si>
  <si>
    <t>thomas.brown57@hotmail.com</t>
  </si>
  <si>
    <t>+380949099622</t>
  </si>
  <si>
    <t>michael.mitchell57@yahoo.com</t>
  </si>
  <si>
    <t>+380477412501</t>
  </si>
  <si>
    <t>mateo.roberts48@proton.me</t>
  </si>
  <si>
    <t>+33630382191</t>
  </si>
  <si>
    <t>alejandro.mitchell93@icloud.com</t>
  </si>
  <si>
    <t>+49019978716</t>
  </si>
  <si>
    <t>sandra.martin12@proton.me</t>
  </si>
  <si>
    <t>+1840069147</t>
  </si>
  <si>
    <t>jeffrey.thompson79@yahoo.com</t>
  </si>
  <si>
    <t>+1098382049</t>
  </si>
  <si>
    <t>joseph.harris78@outlook.com</t>
  </si>
  <si>
    <t>+55140653363</t>
  </si>
  <si>
    <t>william.white39@yahoo.com</t>
  </si>
  <si>
    <t>+34631215465</t>
  </si>
  <si>
    <t>mateo.jones47@zoho.com</t>
  </si>
  <si>
    <t>+33658605433</t>
  </si>
  <si>
    <t>joshua.harris31@zoho.com</t>
  </si>
  <si>
    <t>+61755799432</t>
  </si>
  <si>
    <t>olivia.young63@zoho.com</t>
  </si>
  <si>
    <t>+49157488249</t>
  </si>
  <si>
    <t>rebecca.gonzalez38@yahoo.com</t>
  </si>
  <si>
    <t>+61971117000</t>
  </si>
  <si>
    <t>joshua.white64@icloud.com</t>
  </si>
  <si>
    <t>+49524818943</t>
  </si>
  <si>
    <t>camila.lewis51@yahoo.com</t>
  </si>
  <si>
    <t>+33209430737</t>
  </si>
  <si>
    <t>george.flores39@hotmail.com</t>
  </si>
  <si>
    <t>+55582576593</t>
  </si>
  <si>
    <t>barbara.baker97@zoho.com</t>
  </si>
  <si>
    <t>+44271262232</t>
  </si>
  <si>
    <t>sarah.moore78@outlook.com</t>
  </si>
  <si>
    <t>+380216062288</t>
  </si>
  <si>
    <t>michelle.flores64@hotmail.com</t>
  </si>
  <si>
    <t>+55999351518</t>
  </si>
  <si>
    <t>thomas.king55@hotmail.com</t>
  </si>
  <si>
    <t>+1419622472</t>
  </si>
  <si>
    <t>sophia.thomas97@yahoo.com</t>
  </si>
  <si>
    <t>+1286478134</t>
  </si>
  <si>
    <t>mary.sanchez92@hotmail.com</t>
  </si>
  <si>
    <t>+55012472775</t>
  </si>
  <si>
    <t>alejandro.lopez73@icloud.com</t>
  </si>
  <si>
    <t>+81726557350</t>
  </si>
  <si>
    <t>ashley.robinson27@outlook.com</t>
  </si>
  <si>
    <t>+34168553859</t>
  </si>
  <si>
    <t>lisa.lee48@outlook.com</t>
  </si>
  <si>
    <t>+1863843342</t>
  </si>
  <si>
    <t>ryan.white83@hotmail.com</t>
  </si>
  <si>
    <t>+55790549469</t>
  </si>
  <si>
    <t>lisa.ramirez52@yahoo.com</t>
  </si>
  <si>
    <t>+55363762750</t>
  </si>
  <si>
    <t>jason.moore43@proton.me</t>
  </si>
  <si>
    <t>+34649950363</t>
  </si>
  <si>
    <t>matthew.flores71@icloud.com</t>
  </si>
  <si>
    <t>+34225066812</t>
  </si>
  <si>
    <t>michelle.baker12@zoho.com</t>
  </si>
  <si>
    <t>+1813436303</t>
  </si>
  <si>
    <t>george.miller89@icloud.com</t>
  </si>
  <si>
    <t>+49892305731</t>
  </si>
  <si>
    <t>sofia.garcia21@hotmail.com</t>
  </si>
  <si>
    <t>+49984611631</t>
  </si>
  <si>
    <t>anthony.adams80@outlook.com</t>
  </si>
  <si>
    <t>+55097972440</t>
  </si>
  <si>
    <t>margaret.lee17@gmail.com</t>
  </si>
  <si>
    <t>+61703224140</t>
  </si>
  <si>
    <t>emily.torres64@icloud.com</t>
  </si>
  <si>
    <t>+49478653252</t>
  </si>
  <si>
    <t>ava.adams46@outlook.com</t>
  </si>
  <si>
    <t>+81609681847</t>
  </si>
  <si>
    <t>dorothy.green63@zoho.com</t>
  </si>
  <si>
    <t>+55559488163</t>
  </si>
  <si>
    <t>laura.lewis42@icloud.com</t>
  </si>
  <si>
    <t>+33316612063</t>
  </si>
  <si>
    <t>matthew.green47@gmail.com</t>
  </si>
  <si>
    <t>+61821748061</t>
  </si>
  <si>
    <t>dorothy.mitchell13@icloud.com</t>
  </si>
  <si>
    <t>+380444841185</t>
  </si>
  <si>
    <t>patricia.sanchez85@hotmail.com</t>
  </si>
  <si>
    <t>+61739483350</t>
  </si>
  <si>
    <t>kimberly.garcia41@gmail.com</t>
  </si>
  <si>
    <t>+81525500067</t>
  </si>
  <si>
    <t>isabella.moore53@zoho.com</t>
  </si>
  <si>
    <t>+61703432681</t>
  </si>
  <si>
    <t>sofia.walker65@yahoo.com</t>
  </si>
  <si>
    <t>+81049605336</t>
  </si>
  <si>
    <t>mary.walker29@proton.me</t>
  </si>
  <si>
    <t>+55042754669</t>
  </si>
  <si>
    <t>thomas.mitchell21@zoho.com</t>
  </si>
  <si>
    <t>+81622728379</t>
  </si>
  <si>
    <t>mateo.hill28@gmail.com</t>
  </si>
  <si>
    <t>+380787473903</t>
  </si>
  <si>
    <t>donald.clark52@proton.me</t>
  </si>
  <si>
    <t>+33991490008</t>
  </si>
  <si>
    <t>jason.roberts91@yahoo.com</t>
  </si>
  <si>
    <t>+1971147014</t>
  </si>
  <si>
    <t>noah.wright45@outlook.com</t>
  </si>
  <si>
    <t>+61916526923</t>
  </si>
  <si>
    <t>barbara.hernandez56@outlook.com</t>
  </si>
  <si>
    <t>+380698440808</t>
  </si>
  <si>
    <t>lucas.hernandez66@hotmail.com</t>
  </si>
  <si>
    <t>+380913989325</t>
  </si>
  <si>
    <t>joshua.moore53@yahoo.com</t>
  </si>
  <si>
    <t>+380569823522</t>
  </si>
  <si>
    <t>margaret.hernandez19@icloud.com</t>
  </si>
  <si>
    <t>+34820949160</t>
  </si>
  <si>
    <t>betty.moore70@proton.me</t>
  </si>
  <si>
    <t>+81208640920</t>
  </si>
  <si>
    <t>daniel.garcia53@hotmail.com</t>
  </si>
  <si>
    <t>+34877276392</t>
  </si>
  <si>
    <t>lucas.roberts36@yahoo.com</t>
  </si>
  <si>
    <t>+81879606542</t>
  </si>
  <si>
    <t>isabella.anderson18@yahoo.com</t>
  </si>
  <si>
    <t>+81478382924</t>
  </si>
  <si>
    <t>isabella.flores82@icloud.com</t>
  </si>
  <si>
    <t>+55411366660</t>
  </si>
  <si>
    <t>rebecca.taylor21@hotmail.com</t>
  </si>
  <si>
    <t>+1199006106</t>
  </si>
  <si>
    <t>ryan.davis99@hotmail.com</t>
  </si>
  <si>
    <t>+33785944916</t>
  </si>
  <si>
    <t>rebecca.sanchez73@icloud.com</t>
  </si>
  <si>
    <t>+1923118188</t>
  </si>
  <si>
    <t>anthony.rodriguez19@outlook.com</t>
  </si>
  <si>
    <t>+1799819756</t>
  </si>
  <si>
    <t>karen.thompson10@outlook.com</t>
  </si>
  <si>
    <t>+1943368203</t>
  </si>
  <si>
    <t>mary.lewis25@proton.me</t>
  </si>
  <si>
    <t>+55368675441</t>
  </si>
  <si>
    <t>joshua.carter84@zoho.com</t>
  </si>
  <si>
    <t>+380556086529</t>
  </si>
  <si>
    <t>kevin.flores91@proton.me</t>
  </si>
  <si>
    <t>+49069759309</t>
  </si>
  <si>
    <t>emma.thomas76@proton.me</t>
  </si>
  <si>
    <t>+1728984037</t>
  </si>
  <si>
    <t>lucas.brown16@hotmail.com</t>
  </si>
  <si>
    <t>+1827995557</t>
  </si>
  <si>
    <t>valentina.davis42@zoho.com</t>
  </si>
  <si>
    <t>+1932934289</t>
  </si>
  <si>
    <t>linda.thompson48@hotmail.com</t>
  </si>
  <si>
    <t>+33141836170</t>
  </si>
  <si>
    <t>nancy.lewis11@hotmail.com</t>
  </si>
  <si>
    <t>+49202090246</t>
  </si>
  <si>
    <t>donna.rivera41@proton.me</t>
  </si>
  <si>
    <t>+34801625735</t>
  </si>
  <si>
    <t>charles.harris82@proton.me</t>
  </si>
  <si>
    <t>+34579737929</t>
  </si>
  <si>
    <t>jason.roberts52@proton.me</t>
  </si>
  <si>
    <t>+81585241309</t>
  </si>
  <si>
    <t>liam.martinez26@hotmail.com</t>
  </si>
  <si>
    <t>+61295778511</t>
  </si>
  <si>
    <t>michael.mitchell46@yahoo.com</t>
  </si>
  <si>
    <t>+33896286726</t>
  </si>
  <si>
    <t>david.jackson94@yahoo.com</t>
  </si>
  <si>
    <t>+1806860494</t>
  </si>
  <si>
    <t>daniel.wilson35@hotmail.com</t>
  </si>
  <si>
    <t>+34685729300</t>
  </si>
  <si>
    <t>carol.torres34@gmail.com</t>
  </si>
  <si>
    <t>+49588577680</t>
  </si>
  <si>
    <t>rebecca.gonzalez89@proton.me</t>
  </si>
  <si>
    <t>+34076003981</t>
  </si>
  <si>
    <t>jeffrey.robinson81@zoho.com</t>
  </si>
  <si>
    <t>+44357976674</t>
  </si>
  <si>
    <t>matthew.walker78@proton.me</t>
  </si>
  <si>
    <t>+49858708911</t>
  </si>
  <si>
    <t>betty.wilson83@gmail.com</t>
  </si>
  <si>
    <t>+1249849699</t>
  </si>
  <si>
    <t>nancy.taylor28@outlook.com</t>
  </si>
  <si>
    <t>+55056465399</t>
  </si>
  <si>
    <t>michelle.lee19@icloud.com</t>
  </si>
  <si>
    <t>+49348930014</t>
  </si>
  <si>
    <t>emily.jones68@gmail.com</t>
  </si>
  <si>
    <t>+61107483098</t>
  </si>
  <si>
    <t>santiago.moore93@icloud.com</t>
  </si>
  <si>
    <t>+49697657659</t>
  </si>
  <si>
    <t>lisa.perez15@hotmail.com</t>
  </si>
  <si>
    <t>+44585489987</t>
  </si>
  <si>
    <t>joseph.garcia93@zoho.com</t>
  </si>
  <si>
    <t>+34311994840</t>
  </si>
  <si>
    <t>christopher.campbell82@zoho.com</t>
  </si>
  <si>
    <t>+1958352332</t>
  </si>
  <si>
    <t>margaret.moore27@gmail.com</t>
  </si>
  <si>
    <t>+33754891671</t>
  </si>
  <si>
    <t>kevin.roberts26@proton.me</t>
  </si>
  <si>
    <t>+1088836170</t>
  </si>
  <si>
    <t>jeffrey.jackson99@hotmail.com</t>
  </si>
  <si>
    <t>+61561782669</t>
  </si>
  <si>
    <t>sharon.perez85@outlook.com</t>
  </si>
  <si>
    <t>+81109383394</t>
  </si>
  <si>
    <t>deborah.nguyen44@icloud.com</t>
  </si>
  <si>
    <t>+81428880250</t>
  </si>
  <si>
    <t>george.jones55@icloud.com</t>
  </si>
  <si>
    <t>+33691184798</t>
  </si>
  <si>
    <t>sofia.lee64@icloud.com</t>
  </si>
  <si>
    <t>+44449690126</t>
  </si>
  <si>
    <t>camila.baker29@gmail.com</t>
  </si>
  <si>
    <t>+44410814462</t>
  </si>
  <si>
    <t>edward.gonzalez92@hotmail.com</t>
  </si>
  <si>
    <t>+380974698008</t>
  </si>
  <si>
    <t>olivia.martin57@proton.me</t>
  </si>
  <si>
    <t>+49903063807</t>
  </si>
  <si>
    <t>john.gonzalez97@icloud.com</t>
  </si>
  <si>
    <t>+61022018103</t>
  </si>
  <si>
    <t>patricia.baker77@yahoo.com</t>
  </si>
  <si>
    <t>+33945536064</t>
  </si>
  <si>
    <t>elizabeth.roberts88@outlook.com</t>
  </si>
  <si>
    <t>+380746863244</t>
  </si>
  <si>
    <t>kevin.robinson75@zoho.com</t>
  </si>
  <si>
    <t>+1141955921</t>
  </si>
  <si>
    <t>sofia.nelson87@hotmail.com</t>
  </si>
  <si>
    <t>+1917578283</t>
  </si>
  <si>
    <t>timothy.smith94@hotmail.com</t>
  </si>
  <si>
    <t>+34022636253</t>
  </si>
  <si>
    <t>robert.lopez43@yahoo.com</t>
  </si>
  <si>
    <t>+33602469848</t>
  </si>
  <si>
    <t>charles.williams39@proton.me</t>
  </si>
  <si>
    <t>+380773905276</t>
  </si>
  <si>
    <t>elizabeth.wright13@yahoo.com</t>
  </si>
  <si>
    <t>+61920045962</t>
  </si>
  <si>
    <t>sophia.mitchell87@hotmail.com</t>
  </si>
  <si>
    <t>+1812483208</t>
  </si>
  <si>
    <t>sandra.flores22@hotmail.com</t>
  </si>
  <si>
    <t>+1568908862</t>
  </si>
  <si>
    <t>william.campbell69@hotmail.com</t>
  </si>
  <si>
    <t>+49340522627</t>
  </si>
  <si>
    <t>emma.wilson92@hotmail.com</t>
  </si>
  <si>
    <t>+1676663789</t>
  </si>
  <si>
    <t>donna.allen63@proton.me</t>
  </si>
  <si>
    <t>+1119765875</t>
  </si>
  <si>
    <t>mary.thomas55@gmail.com</t>
  </si>
  <si>
    <t>+1094568925</t>
  </si>
  <si>
    <t>karen.martinez86@zoho.com</t>
  </si>
  <si>
    <t>+81675607019</t>
  </si>
  <si>
    <t>ethan.walker23@hotmail.com</t>
  </si>
  <si>
    <t>+55818680789</t>
  </si>
  <si>
    <t>richard.anderson61@zoho.com</t>
  </si>
  <si>
    <t>+380632117829</t>
  </si>
  <si>
    <t>melissa.davis58@yahoo.com</t>
  </si>
  <si>
    <t>+61881338628</t>
  </si>
  <si>
    <t>valentina.campbell91@icloud.com</t>
  </si>
  <si>
    <t>+81583023295</t>
  </si>
  <si>
    <t>david.lee68@outlook.com</t>
  </si>
  <si>
    <t>+33180343099</t>
  </si>
  <si>
    <t>anthony.lewis42@outlook.com</t>
  </si>
  <si>
    <t>+380916685355</t>
  </si>
  <si>
    <t>olivia.torres16@hotmail.com</t>
  </si>
  <si>
    <t>+61663336291</t>
  </si>
  <si>
    <t>robert.baker25@hotmail.com</t>
  </si>
  <si>
    <t>+1238139314</t>
  </si>
  <si>
    <t>ryan.moore38@outlook.com</t>
  </si>
  <si>
    <t>+81025802520</t>
  </si>
  <si>
    <t>george.scott41@proton.me</t>
  </si>
  <si>
    <t>+44450447174</t>
  </si>
  <si>
    <t>edward.ramirez32@icloud.com</t>
  </si>
  <si>
    <t>+34821825239</t>
  </si>
  <si>
    <t>jennifer.allen19@proton.me</t>
  </si>
  <si>
    <t>+380758892442</t>
  </si>
  <si>
    <t>+1933286379</t>
  </si>
  <si>
    <t>richard.king62@zoho.com</t>
  </si>
  <si>
    <t>+61350772982</t>
  </si>
  <si>
    <t>carol.white74@gmail.com</t>
  </si>
  <si>
    <t>+49638742709</t>
  </si>
  <si>
    <t>matthew.nelson67@zoho.com</t>
  </si>
  <si>
    <t>+44877705481</t>
  </si>
  <si>
    <t>linda.green53@zoho.com</t>
  </si>
  <si>
    <t>+1739263041</t>
  </si>
  <si>
    <t>olivia.young60@hotmail.com</t>
  </si>
  <si>
    <t>+33996934650</t>
  </si>
  <si>
    <t>robert.lopez65@outlook.com</t>
  </si>
  <si>
    <t>+55331369747</t>
  </si>
  <si>
    <t>andrew.hernandez47@zoho.com</t>
  </si>
  <si>
    <t>+1284473639</t>
  </si>
  <si>
    <t>matthew.young26@zoho.com</t>
  </si>
  <si>
    <t>+33930374418</t>
  </si>
  <si>
    <t>liam.moore99@gmail.com</t>
  </si>
  <si>
    <t>+81870551470</t>
  </si>
  <si>
    <t>alejandro.gonzalez13@yahoo.com</t>
  </si>
  <si>
    <t>+1257972031</t>
  </si>
  <si>
    <t>emma.lopez74@hotmail.com</t>
  </si>
  <si>
    <t>+55451595455</t>
  </si>
  <si>
    <t>charles.robinson33@icloud.com</t>
  </si>
  <si>
    <t>+81899164452</t>
  </si>
  <si>
    <t>jeffrey.rodriguez25@proton.me</t>
  </si>
  <si>
    <t>+34967845044</t>
  </si>
  <si>
    <t>mateo.wright62@proton.me</t>
  </si>
  <si>
    <t>+1587112261</t>
  </si>
  <si>
    <t>steven.lee39@yahoo.com</t>
  </si>
  <si>
    <t>+1555531597</t>
  </si>
  <si>
    <t>paul.thompson48@icloud.com</t>
  </si>
  <si>
    <t>+49334443822</t>
  </si>
  <si>
    <t>kimberly.campbell80@hotmail.com</t>
  </si>
  <si>
    <t>+1618361991</t>
  </si>
  <si>
    <t>edward.jackson98@outlook.com</t>
  </si>
  <si>
    <t>+33512818578</t>
  </si>
  <si>
    <t>sharon.sanchez55@zoho.com</t>
  </si>
  <si>
    <t>+33348871712</t>
  </si>
  <si>
    <t>mary.sanchez73@yahoo.com</t>
  </si>
  <si>
    <t>+1737603380</t>
  </si>
  <si>
    <t>george.jackson72@hotmail.com</t>
  </si>
  <si>
    <t>+44178055243</t>
  </si>
  <si>
    <t>linda.campbell64@gmail.com</t>
  </si>
  <si>
    <t>+49428036101</t>
  </si>
  <si>
    <t>stephanie.anderson18@outlook.com</t>
  </si>
  <si>
    <t>+33155454067</t>
  </si>
  <si>
    <t>christopher.jackson97@yahoo.com</t>
  </si>
  <si>
    <t>+380085720986</t>
  </si>
  <si>
    <t>matthew.nelson24@gmail.com</t>
  </si>
  <si>
    <t>+380934800893</t>
  </si>
  <si>
    <t>cynthia.williams21@gmail.com</t>
  </si>
  <si>
    <t>+33644493181</t>
  </si>
  <si>
    <t>patricia.green95@gmail.com</t>
  </si>
  <si>
    <t>+1799146295</t>
  </si>
  <si>
    <t>ashley.carter42@zoho.com</t>
  </si>
  <si>
    <t>+1917306240</t>
  </si>
  <si>
    <t>margaret.clark68@gmail.com</t>
  </si>
  <si>
    <t>+1732446285</t>
  </si>
  <si>
    <t>david.martinez40@zoho.com</t>
  </si>
  <si>
    <t>+49503996817</t>
  </si>
  <si>
    <t>isabella.allen31@hotmail.com</t>
  </si>
  <si>
    <t>+61490843347</t>
  </si>
  <si>
    <t>christopher.williams28@gmail.com</t>
  </si>
  <si>
    <t>+380026839600</t>
  </si>
  <si>
    <t>ryan.thompson92@hotmail.com</t>
  </si>
  <si>
    <t>+34559119366</t>
  </si>
  <si>
    <t>joshua.roberts19@yahoo.com</t>
  </si>
  <si>
    <t>+1431526754</t>
  </si>
  <si>
    <t>george.robinson34@proton.me</t>
  </si>
  <si>
    <t>+33161921931</t>
  </si>
  <si>
    <t>melissa.rodriguez66@hotmail.com</t>
  </si>
  <si>
    <t>+61572204841</t>
  </si>
  <si>
    <t>cynthia.nelson58@yahoo.com</t>
  </si>
  <si>
    <t>+61313045525</t>
  </si>
  <si>
    <t>linda.moore20@hotmail.com</t>
  </si>
  <si>
    <t>+61590653151</t>
  </si>
  <si>
    <t>joshua.hall83@outlook.com</t>
  </si>
  <si>
    <t>+55348614418</t>
  </si>
  <si>
    <t>thomas.thompson34@proton.me</t>
  </si>
  <si>
    <t>+33975331735</t>
  </si>
  <si>
    <t>mary.wilson57@yahoo.com</t>
  </si>
  <si>
    <t>+61930879758</t>
  </si>
  <si>
    <t>santiago.lopez31@proton.me</t>
  </si>
  <si>
    <t>+1751309674</t>
  </si>
  <si>
    <t>oliver.baker34@hotmail.com</t>
  </si>
  <si>
    <t>+34609495048</t>
  </si>
  <si>
    <t>isabella.thomas51@proton.me</t>
  </si>
  <si>
    <t>+81433677341</t>
  </si>
  <si>
    <t>isabella.lopez90@gmail.com</t>
  </si>
  <si>
    <t>+34574391984</t>
  </si>
  <si>
    <t>jennifer.moore26@proton.me</t>
  </si>
  <si>
    <t>+55294223382</t>
  </si>
  <si>
    <t>santiago.sanchez60@zoho.com</t>
  </si>
  <si>
    <t>+34967974912</t>
  </si>
  <si>
    <t>valentina.king41@gmail.com</t>
  </si>
  <si>
    <t>+33210209210</t>
  </si>
  <si>
    <t>emma.rodriguez89@gmail.com</t>
  </si>
  <si>
    <t>+61737842544</t>
  </si>
  <si>
    <t>susan.walker42@gmail.com</t>
  </si>
  <si>
    <t>+33855295858</t>
  </si>
  <si>
    <t>timothy.clark85@hotmail.com</t>
  </si>
  <si>
    <t>+380501325499</t>
  </si>
  <si>
    <t>dorothy.hill41@icloud.com</t>
  </si>
  <si>
    <t>+49634560896</t>
  </si>
  <si>
    <t>joseph.allen70@gmail.com</t>
  </si>
  <si>
    <t>+33351673968</t>
  </si>
  <si>
    <t>michelle.scott19@yahoo.com</t>
  </si>
  <si>
    <t>+44771589402</t>
  </si>
  <si>
    <t>michelle.jones53@hotmail.com</t>
  </si>
  <si>
    <t>+1728827012</t>
  </si>
  <si>
    <t>andrew.robinson46@outlook.com</t>
  </si>
  <si>
    <t>+1767653229</t>
  </si>
  <si>
    <t>brian.martin89@yahoo.com</t>
  </si>
  <si>
    <t>+44338879339</t>
  </si>
  <si>
    <t>linda.rodriguez23@icloud.com</t>
  </si>
  <si>
    <t>+44416584284</t>
  </si>
  <si>
    <t>amanda.taylor65@hotmail.com</t>
  </si>
  <si>
    <t>+49519119714</t>
  </si>
  <si>
    <t>alejandro.young25@icloud.com</t>
  </si>
  <si>
    <t>+1284379071</t>
  </si>
  <si>
    <t>isabella.scott82@yahoo.com</t>
  </si>
  <si>
    <t>+380291714283</t>
  </si>
  <si>
    <t>stephanie.wilson11@icloud.com</t>
  </si>
  <si>
    <t>+81122445464</t>
  </si>
  <si>
    <t>patricia.williams84@outlook.com</t>
  </si>
  <si>
    <t>+49614682538</t>
  </si>
  <si>
    <t>kimberly.brown28@zoho.com</t>
  </si>
  <si>
    <t>+380723910723</t>
  </si>
  <si>
    <t>alexander.nelson59@hotmail.com</t>
  </si>
  <si>
    <t>+380022898604</t>
  </si>
  <si>
    <t>andrew.moore56@gmail.com</t>
  </si>
  <si>
    <t>+1546500957</t>
  </si>
  <si>
    <t>michael.davis46@hotmail.com</t>
  </si>
  <si>
    <t>+380262481133</t>
  </si>
  <si>
    <t>joshua.harris71@proton.me</t>
  </si>
  <si>
    <t>+55368770397</t>
  </si>
  <si>
    <t>elizabeth.ramirez52@zoho.com</t>
  </si>
  <si>
    <t>+81300210998</t>
  </si>
  <si>
    <t>valentina.scott44@hotmail.com</t>
  </si>
  <si>
    <t>+33566931196</t>
  </si>
  <si>
    <t>mark.rivera15@icloud.com</t>
  </si>
  <si>
    <t>+1928736834</t>
  </si>
  <si>
    <t>susan.robinson35@proton.me</t>
  </si>
  <si>
    <t>+81898047969</t>
  </si>
  <si>
    <t>valentina.gonzalez14@outlook.com</t>
  </si>
  <si>
    <t>+49354731734</t>
  </si>
  <si>
    <t>lucas.brown20@hotmail.com</t>
  </si>
  <si>
    <t>+49045364931</t>
  </si>
  <si>
    <t>noah.roberts31@icloud.com</t>
  </si>
  <si>
    <t>+34240710889</t>
  </si>
  <si>
    <t>timothy.nguyen68@gmail.com</t>
  </si>
  <si>
    <t>+44537768865</t>
  </si>
  <si>
    <t>nancy.sanchez72@yahoo.com</t>
  </si>
  <si>
    <t>+44420378389</t>
  </si>
  <si>
    <t>brian.smith13@gmail.com</t>
  </si>
  <si>
    <t>+49193935322</t>
  </si>
  <si>
    <t>sandra.perez41@hotmail.com</t>
  </si>
  <si>
    <t>+81273198093</t>
  </si>
  <si>
    <t>william.torres59@yahoo.com</t>
  </si>
  <si>
    <t>+34731218648</t>
  </si>
  <si>
    <t>mateo.nguyen25@outlook.com</t>
  </si>
  <si>
    <t>+61720730730</t>
  </si>
  <si>
    <t>alexander.wilson72@zoho.com</t>
  </si>
  <si>
    <t>+44522680330</t>
  </si>
  <si>
    <t>alexander.rodriguez14@zoho.com</t>
  </si>
  <si>
    <t>+44941808561</t>
  </si>
  <si>
    <t>george.wilson30@hotmail.com</t>
  </si>
  <si>
    <t>+61867125692</t>
  </si>
  <si>
    <t>jennifer.brown61@gmail.com</t>
  </si>
  <si>
    <t>+81414485252</t>
  </si>
  <si>
    <t>barbara.hill79@hotmail.com</t>
  </si>
  <si>
    <t>+33298527052</t>
  </si>
  <si>
    <t>robert.garcia62@gmail.com</t>
  </si>
  <si>
    <t>+81309001291</t>
  </si>
  <si>
    <t>isabella.sanchez20@hotmail.com</t>
  </si>
  <si>
    <t>+44590307734</t>
  </si>
  <si>
    <t>george.flores22@icloud.com</t>
  </si>
  <si>
    <t>+61834742691</t>
  </si>
  <si>
    <t>olivia.anderson12@proton.me</t>
  </si>
  <si>
    <t>+55332501823</t>
  </si>
  <si>
    <t>valentina.scott82@gmail.com</t>
  </si>
  <si>
    <t>+1169810293</t>
  </si>
  <si>
    <t>john.walker82@gmail.com</t>
  </si>
  <si>
    <t>+44150752414</t>
  </si>
  <si>
    <t>noah.jones44@zoho.com</t>
  </si>
  <si>
    <t>+1675297100</t>
  </si>
  <si>
    <t>mark.hall30@yahoo.com</t>
  </si>
  <si>
    <t>+55896672417</t>
  </si>
  <si>
    <t>joseph.rodriguez48@yahoo.com</t>
  </si>
  <si>
    <t>+33517767822</t>
  </si>
  <si>
    <t>jessica.lee40@zoho.com</t>
  </si>
  <si>
    <t>+49138830951</t>
  </si>
  <si>
    <t>melissa.adams13@outlook.com</t>
  </si>
  <si>
    <t>+380541246086</t>
  </si>
  <si>
    <t>nancy.robinson76@zoho.com</t>
  </si>
  <si>
    <t>+1114967720</t>
  </si>
  <si>
    <t>laura.torres90@gmail.com</t>
  </si>
  <si>
    <t>+61705893101</t>
  </si>
  <si>
    <t>santiago.ramirez87@hotmail.com</t>
  </si>
  <si>
    <t>+49399234656</t>
  </si>
  <si>
    <t>+34219355518</t>
  </si>
  <si>
    <t>donna.davis29@zoho.com</t>
  </si>
  <si>
    <t>+44302884693</t>
  </si>
  <si>
    <t>mateo.garcia90@gmail.com</t>
  </si>
  <si>
    <t>+44176080837</t>
  </si>
  <si>
    <t>sandra.thomas89@hotmail.com</t>
  </si>
  <si>
    <t>+44712454763</t>
  </si>
  <si>
    <t>lisa.rodriguez14@proton.me</t>
  </si>
  <si>
    <t>+380801347311</t>
  </si>
  <si>
    <t>daniel.young27@outlook.com</t>
  </si>
  <si>
    <t>+44521152785</t>
  </si>
  <si>
    <t>kevin.white13@icloud.com</t>
  </si>
  <si>
    <t>+81535108775</t>
  </si>
  <si>
    <t>deborah.allen38@outlook.com</t>
  </si>
  <si>
    <t>+55128640236</t>
  </si>
  <si>
    <t>william.allen59@zoho.com</t>
  </si>
  <si>
    <t>+34557424183</t>
  </si>
  <si>
    <t>noah.gonzalez88@proton.me</t>
  </si>
  <si>
    <t>+61902556830</t>
  </si>
  <si>
    <t>daniel.wright41@zoho.com</t>
  </si>
  <si>
    <t>+44142908971</t>
  </si>
  <si>
    <t>lucas.robinson10@icloud.com</t>
  </si>
  <si>
    <t>+81348921892</t>
  </si>
  <si>
    <t>kimberly.walker87@outlook.com</t>
  </si>
  <si>
    <t>+33641882040</t>
  </si>
  <si>
    <t>mark.sanchez95@icloud.com</t>
  </si>
  <si>
    <t>+380548861601</t>
  </si>
  <si>
    <t>dorothy.johnson54@icloud.com</t>
  </si>
  <si>
    <t>+44963685234</t>
  </si>
  <si>
    <t>ava.lee11@gmail.com</t>
  </si>
  <si>
    <t>+1909303859</t>
  </si>
  <si>
    <t>kenneth.thompson75@yahoo.com</t>
  </si>
  <si>
    <t>+34318709509</t>
  </si>
  <si>
    <t>amanda.robinson76@proton.me</t>
  </si>
  <si>
    <t>+49201605571</t>
  </si>
  <si>
    <t>michael.green23@hotmail.com</t>
  </si>
  <si>
    <t>+33872872573</t>
  </si>
  <si>
    <t>lisa.martinez55@hotmail.com</t>
  </si>
  <si>
    <t>+61217662825</t>
  </si>
  <si>
    <t>lisa.hernandez35@proton.me</t>
  </si>
  <si>
    <t>+33844074908</t>
  </si>
  <si>
    <t>edward.ramirez42@gmail.com</t>
  </si>
  <si>
    <t>+49055999189</t>
  </si>
  <si>
    <t>anthony.jones54@hotmail.com</t>
  </si>
  <si>
    <t>+55351095294</t>
  </si>
  <si>
    <t>george.roberts60@proton.me</t>
  </si>
  <si>
    <t>+33755994339</t>
  </si>
  <si>
    <t>ethan.torres61@outlook.com</t>
  </si>
  <si>
    <t>+33264396016</t>
  </si>
  <si>
    <t>camila.white80@outlook.com</t>
  </si>
  <si>
    <t>+380168562086</t>
  </si>
  <si>
    <t>brian.perez36@hotmail.com</t>
  </si>
  <si>
    <t>+81169523549</t>
  </si>
  <si>
    <t>donald.baker51@outlook.com</t>
  </si>
  <si>
    <t>+33919560431</t>
  </si>
  <si>
    <t>michelle.moore14@icloud.com</t>
  </si>
  <si>
    <t>+33216920122</t>
  </si>
  <si>
    <t>robert.wright48@gmail.com</t>
  </si>
  <si>
    <t>+55632984072</t>
  </si>
  <si>
    <t>joshua.white91@outlook.com</t>
  </si>
  <si>
    <t>+81683671272</t>
  </si>
  <si>
    <t>andrew.hernandez25@zoho.com</t>
  </si>
  <si>
    <t>+44544518906</t>
  </si>
  <si>
    <t>barbara.lewis87@yahoo.com</t>
  </si>
  <si>
    <t>+380134469485</t>
  </si>
  <si>
    <t>kevin.flores24@hotmail.com</t>
  </si>
  <si>
    <t>+33348690570</t>
  </si>
  <si>
    <t>sharon.allen54@outlook.com</t>
  </si>
  <si>
    <t>+44653825172</t>
  </si>
  <si>
    <t>olivia.allen43@outlook.com</t>
  </si>
  <si>
    <t>+34664013577</t>
  </si>
  <si>
    <t>james.anderson74@zoho.com</t>
  </si>
  <si>
    <t>+34436441543</t>
  </si>
  <si>
    <t>betty.taylor48@icloud.com</t>
  </si>
  <si>
    <t>+34861563203</t>
  </si>
  <si>
    <t>lucas.campbell46@hotmail.com</t>
  </si>
  <si>
    <t>+44014232005</t>
  </si>
  <si>
    <t>noah.adams24@yahoo.com</t>
  </si>
  <si>
    <t>+1483339739</t>
  </si>
  <si>
    <t>alejandro.johnson97@outlook.com</t>
  </si>
  <si>
    <t>+33815864230</t>
  </si>
  <si>
    <t>james.thomas71@outlook.com</t>
  </si>
  <si>
    <t>+1383347526</t>
  </si>
  <si>
    <t>patricia.martinez20@yahoo.com</t>
  </si>
  <si>
    <t>+33778629596</t>
  </si>
  <si>
    <t>camila.robinson87@outlook.com</t>
  </si>
  <si>
    <t>+1149589700</t>
  </si>
  <si>
    <t>christopher.green75@zoho.com</t>
  </si>
  <si>
    <t>+81085913709</t>
  </si>
  <si>
    <t>ethan.jones46@zoho.com</t>
  </si>
  <si>
    <t>+1069637090</t>
  </si>
  <si>
    <t>lisa.scott20@proton.me</t>
  </si>
  <si>
    <t>+33948281609</t>
  </si>
  <si>
    <t>karen.brown97@icloud.com</t>
  </si>
  <si>
    <t>+1664429971</t>
  </si>
  <si>
    <t>deborah.thomas45@zoho.com</t>
  </si>
  <si>
    <t>+49170840432</t>
  </si>
  <si>
    <t>kevin.moore46@zoho.com</t>
  </si>
  <si>
    <t>+34236026990</t>
  </si>
  <si>
    <t>jason.gonzalez97@proton.me</t>
  </si>
  <si>
    <t>+34637372995</t>
  </si>
  <si>
    <t>kenneth.jackson55@proton.me</t>
  </si>
  <si>
    <t>+49604971455</t>
  </si>
  <si>
    <t>joshua.torres15@outlook.com</t>
  </si>
  <si>
    <t>+380274477448</t>
  </si>
  <si>
    <t>sophia.harris49@icloud.com</t>
  </si>
  <si>
    <t>+33372417216</t>
  </si>
  <si>
    <t>ryan.flores49@outlook.com</t>
  </si>
  <si>
    <t>+49382070558</t>
  </si>
  <si>
    <t>daniel.young64@hotmail.com</t>
  </si>
  <si>
    <t>+44196034973</t>
  </si>
  <si>
    <t>betty.gonzalez77@proton.me</t>
  </si>
  <si>
    <t>+33252484731</t>
  </si>
  <si>
    <t>barbara.thomas40@proton.me</t>
  </si>
  <si>
    <t>+55366092443</t>
  </si>
  <si>
    <t>santiago.walker69@icloud.com</t>
  </si>
  <si>
    <t>+44909655251</t>
  </si>
  <si>
    <t>sharon.moore99@icloud.com</t>
  </si>
  <si>
    <t>+44919167996</t>
  </si>
  <si>
    <t>emma.wright31@yahoo.com</t>
  </si>
  <si>
    <t>+61710615559</t>
  </si>
  <si>
    <t>nancy.jackson19@gmail.com</t>
  </si>
  <si>
    <t>+1610710042</t>
  </si>
  <si>
    <t>kimberly.smith76@outlook.com</t>
  </si>
  <si>
    <t>+44103903173</t>
  </si>
  <si>
    <t>sharon.carter51@proton.me</t>
  </si>
  <si>
    <t>+44527998947</t>
  </si>
  <si>
    <t>liam.davis57@yahoo.com</t>
  </si>
  <si>
    <t>+1718872903</t>
  </si>
  <si>
    <t>ashley.wilson85@hotmail.com</t>
  </si>
  <si>
    <t>+55125092965</t>
  </si>
  <si>
    <t>carol.campbell64@hotmail.com</t>
  </si>
  <si>
    <t>+81472585738</t>
  </si>
  <si>
    <t>mary.miller66@yahoo.com</t>
  </si>
  <si>
    <t>+44292971991</t>
  </si>
  <si>
    <t>kenneth.baker30@hotmail.com</t>
  </si>
  <si>
    <t>+1523125214</t>
  </si>
  <si>
    <t>ethan.young90@yahoo.com</t>
  </si>
  <si>
    <t>+1473908616</t>
  </si>
  <si>
    <t>james.taylor91@gmail.com</t>
  </si>
  <si>
    <t>+81372748275</t>
  </si>
  <si>
    <t>sharon.walker51@icloud.com</t>
  </si>
  <si>
    <t>+380022492084</t>
  </si>
  <si>
    <t>cynthia.flores15@hotmail.com</t>
  </si>
  <si>
    <t>+34695545646</t>
  </si>
  <si>
    <t>stephanie.wright50@icloud.com</t>
  </si>
  <si>
    <t>+1335207906</t>
  </si>
  <si>
    <t>sandra.robinson23@yahoo.com</t>
  </si>
  <si>
    <t>+34893266182</t>
  </si>
  <si>
    <t>donald.king51@gmail.com</t>
  </si>
  <si>
    <t>+380949076760</t>
  </si>
  <si>
    <t>ethan.hernandez87@outlook.com</t>
  </si>
  <si>
    <t>+1315551927</t>
  </si>
  <si>
    <t>mateo.hill65@proton.me</t>
  </si>
  <si>
    <t>+380768764094</t>
  </si>
  <si>
    <t>richard.lee71@outlook.com</t>
  </si>
  <si>
    <t>+1881478050</t>
  </si>
  <si>
    <t>mark.robinson70@outlook.com</t>
  </si>
  <si>
    <t>+1304785596</t>
  </si>
  <si>
    <t>melissa.jackson26@hotmail.com</t>
  </si>
  <si>
    <t>+55826922079</t>
  </si>
  <si>
    <t>jennifer.lee39@gmail.com</t>
  </si>
  <si>
    <t>+34890431995</t>
  </si>
  <si>
    <t>emma.baker10@zoho.com</t>
  </si>
  <si>
    <t>+55529942583</t>
  </si>
  <si>
    <t>noah.thomas25@icloud.com</t>
  </si>
  <si>
    <t>+380961594372</t>
  </si>
  <si>
    <t>joseph.lewis86@hotmail.com</t>
  </si>
  <si>
    <t>+380594305517</t>
  </si>
  <si>
    <t>paul.martinez88@proton.me</t>
  </si>
  <si>
    <t>+49235500700</t>
  </si>
  <si>
    <t>oliver.ramirez64@hotmail.com</t>
  </si>
  <si>
    <t>+55954375591</t>
  </si>
  <si>
    <t>olivia.hernandez81@hotmail.com</t>
  </si>
  <si>
    <t>+380816729789</t>
  </si>
  <si>
    <t>edward.taylor85@outlook.com</t>
  </si>
  <si>
    <t>+49491859115</t>
  </si>
  <si>
    <t>ryan.campbell17@icloud.com</t>
  </si>
  <si>
    <t>+33974301329</t>
  </si>
  <si>
    <t>christopher.adams21@proton.me</t>
  </si>
  <si>
    <t>+49583648727</t>
  </si>
  <si>
    <t>laura.wright31@outlook.com</t>
  </si>
  <si>
    <t>+380549654346</t>
  </si>
  <si>
    <t>mary.smith93@gmail.com</t>
  </si>
  <si>
    <t>+55276378682</t>
  </si>
  <si>
    <t>liam.thomas46@zoho.com</t>
  </si>
  <si>
    <t>+61567486422</t>
  </si>
  <si>
    <t>barbara.sanchez68@yahoo.com</t>
  </si>
  <si>
    <t>+49847696221</t>
  </si>
  <si>
    <t>paul.nelson88@outlook.com</t>
  </si>
  <si>
    <t>+81911286805</t>
  </si>
  <si>
    <t>jennifer.nguyen83@zoho.com</t>
  </si>
  <si>
    <t>+33827292580</t>
  </si>
  <si>
    <t>john.wilson48@hotmail.com</t>
  </si>
  <si>
    <t>+49749832969</t>
  </si>
  <si>
    <t>jessica.smith81@yahoo.com</t>
  </si>
  <si>
    <t>+380094630634</t>
  </si>
  <si>
    <t>joshua.clark63@outlook.com</t>
  </si>
  <si>
    <t>+1317947422</t>
  </si>
  <si>
    <t>liam.thompson47@zoho.com</t>
  </si>
  <si>
    <t>+1592412764</t>
  </si>
  <si>
    <t>liam.clark94@gmail.com</t>
  </si>
  <si>
    <t>+34091964531</t>
  </si>
  <si>
    <t>amanda.robinson23@icloud.com</t>
  </si>
  <si>
    <t>+61422663585</t>
  </si>
  <si>
    <t>oliver.nguyen20@zoho.com</t>
  </si>
  <si>
    <t>+61389205380</t>
  </si>
  <si>
    <t>william.clark85@gmail.com</t>
  </si>
  <si>
    <t>+81151397650</t>
  </si>
  <si>
    <t>michelle.king80@hotmail.com</t>
  </si>
  <si>
    <t>+1289563196</t>
  </si>
  <si>
    <t>michelle.walker32@icloud.com</t>
  </si>
  <si>
    <t>+81867726141</t>
  </si>
  <si>
    <t>cynthia.smith51@gmail.com</t>
  </si>
  <si>
    <t>+380628454365</t>
  </si>
  <si>
    <t>george.wilson48@icloud.com</t>
  </si>
  <si>
    <t>+1410614310</t>
  </si>
  <si>
    <t>oliver.adams30@zoho.com</t>
  </si>
  <si>
    <t>+61117953209</t>
  </si>
  <si>
    <t>alejandro.baker23@icloud.com</t>
  </si>
  <si>
    <t>+61462312450</t>
  </si>
  <si>
    <t>john.ramirez96@yahoo.com</t>
  </si>
  <si>
    <t>+44568001910</t>
  </si>
  <si>
    <t>sandra.walker60@zoho.com</t>
  </si>
  <si>
    <t>+34956091630</t>
  </si>
  <si>
    <t>oliver.thomas44@yahoo.com</t>
  </si>
  <si>
    <t>+55574056250</t>
  </si>
  <si>
    <t>jeffrey.white49@hotmail.com</t>
  </si>
  <si>
    <t>+55208079604</t>
  </si>
  <si>
    <t>lucas.garcia35@zoho.com</t>
  </si>
  <si>
    <t>+81098536575</t>
  </si>
  <si>
    <t>lucas.johnson17@outlook.com</t>
  </si>
  <si>
    <t>+1509607009</t>
  </si>
  <si>
    <t>santiago.williams42@proton.me</t>
  </si>
  <si>
    <t>+34256243857</t>
  </si>
  <si>
    <t>paul.allen75@icloud.com</t>
  </si>
  <si>
    <t>+55276501681</t>
  </si>
  <si>
    <t>ava.ramirez95@icloud.com</t>
  </si>
  <si>
    <t>+55013792674</t>
  </si>
  <si>
    <t>jennifer.martin13@icloud.com</t>
  </si>
  <si>
    <t>+81362464191</t>
  </si>
  <si>
    <t>lucas.nelson74@hotmail.com</t>
  </si>
  <si>
    <t>+55732469322</t>
  </si>
  <si>
    <t>brian.rodriguez81@icloud.com</t>
  </si>
  <si>
    <t>+1390491476</t>
  </si>
  <si>
    <t>mary.thompson44@hotmail.com</t>
  </si>
  <si>
    <t>+49400422762</t>
  </si>
  <si>
    <t>donald.hernandez75@outlook.com</t>
  </si>
  <si>
    <t>+44149585331</t>
  </si>
  <si>
    <t>ashley.anderson65@icloud.com</t>
  </si>
  <si>
    <t>+1349626022</t>
  </si>
  <si>
    <t>barbara.baker12@outlook.com</t>
  </si>
  <si>
    <t>+1855749531</t>
  </si>
  <si>
    <t>william.miller12@proton.me</t>
  </si>
  <si>
    <t>+380723045924</t>
  </si>
  <si>
    <t>isabella.smith56@outlook.com</t>
  </si>
  <si>
    <t>+55136560950</t>
  </si>
  <si>
    <t>mark.lee37@proton.me</t>
  </si>
  <si>
    <t>+1855881110</t>
  </si>
  <si>
    <t>valentina.scott48@hotmail.com</t>
  </si>
  <si>
    <t>+44721784513</t>
  </si>
  <si>
    <t>amanda.perez90@proton.me</t>
  </si>
  <si>
    <t>+33012679803</t>
  </si>
  <si>
    <t>nancy.white64@gmail.com</t>
  </si>
  <si>
    <t>+61970053695</t>
  </si>
  <si>
    <t>sharon.scott69@outlook.com</t>
  </si>
  <si>
    <t>+81527260375</t>
  </si>
  <si>
    <t>isabella.lee92@proton.me</t>
  </si>
  <si>
    <t>+33071076040</t>
  </si>
  <si>
    <t>jason.rodriguez86@hotmail.com</t>
  </si>
  <si>
    <t>+34050067174</t>
  </si>
  <si>
    <t>donald.garcia59@proton.me</t>
  </si>
  <si>
    <t>+380577710893</t>
  </si>
  <si>
    <t>emily.scott20@yahoo.com</t>
  </si>
  <si>
    <t>+44884558039</t>
  </si>
  <si>
    <t>ethan.perez61@zoho.com</t>
  </si>
  <si>
    <t>+55975309073</t>
  </si>
  <si>
    <t>amanda.davis97@gmail.com</t>
  </si>
  <si>
    <t>+81912721529</t>
  </si>
  <si>
    <t>jeffrey.adams70@icloud.com</t>
  </si>
  <si>
    <t>+61636639809</t>
  </si>
  <si>
    <t>amanda.wilson62@hotmail.com</t>
  </si>
  <si>
    <t>+1751311402</t>
  </si>
  <si>
    <t>rebecca.rivera42@proton.me</t>
  </si>
  <si>
    <t>+44870007227</t>
  </si>
  <si>
    <t>jeffrey.green26@gmail.com</t>
  </si>
  <si>
    <t>+49321219492</t>
  </si>
  <si>
    <t>ronald.garcia14@icloud.com</t>
  </si>
  <si>
    <t>+34446197609</t>
  </si>
  <si>
    <t>melissa.flores23@hotmail.com</t>
  </si>
  <si>
    <t>+81605119792</t>
  </si>
  <si>
    <t>kenneth.rodriguez84@zoho.com</t>
  </si>
  <si>
    <t>+34642014112</t>
  </si>
  <si>
    <t>laura.taylor70@icloud.com</t>
  </si>
  <si>
    <t>+49108809153</t>
  </si>
  <si>
    <t>sophia.anderson49@hotmail.com</t>
  </si>
  <si>
    <t>+49842043986</t>
  </si>
  <si>
    <t>melissa.robinson70@proton.me</t>
  </si>
  <si>
    <t>+34092451756</t>
  </si>
  <si>
    <t>carol.young98@outlook.com</t>
  </si>
  <si>
    <t>+1697243359</t>
  </si>
  <si>
    <t>oliver.white18@hotmail.com</t>
  </si>
  <si>
    <t>+55796637032</t>
  </si>
  <si>
    <t>edward.wilson19@hotmail.com</t>
  </si>
  <si>
    <t>+81110426568</t>
  </si>
  <si>
    <t>karen.brown28@proton.me</t>
  </si>
  <si>
    <t>+44901716730</t>
  </si>
  <si>
    <t>thomas.robinson39@outlook.com</t>
  </si>
  <si>
    <t>+44568377229</t>
  </si>
  <si>
    <t>ronald.clark91@icloud.com</t>
  </si>
  <si>
    <t>+81345034429</t>
  </si>
  <si>
    <t>kimberly.sanchez84@gmail.com</t>
  </si>
  <si>
    <t>+81454297941</t>
  </si>
  <si>
    <t>carol.johnson10@gmail.com</t>
  </si>
  <si>
    <t>+34929973553</t>
  </si>
  <si>
    <t>timothy.johnson97@icloud.com</t>
  </si>
  <si>
    <t>+33067898813</t>
  </si>
  <si>
    <t>edward.clark36@icloud.com</t>
  </si>
  <si>
    <t>+61742981448</t>
  </si>
  <si>
    <t>liam.jackson59@gmail.com</t>
  </si>
  <si>
    <t>+1229669444</t>
  </si>
  <si>
    <t>alexander.nelson22@outlook.com</t>
  </si>
  <si>
    <t>+34375653588</t>
  </si>
  <si>
    <t>linda.adams84@yahoo.com</t>
  </si>
  <si>
    <t>+34915884877</t>
  </si>
  <si>
    <t>emily.hall73@icloud.com</t>
  </si>
  <si>
    <t>+44936371336</t>
  </si>
  <si>
    <t>barbara.hernandez46@zoho.com</t>
  </si>
  <si>
    <t>+44458138018</t>
  </si>
  <si>
    <t>joseph.carter72@zoho.com</t>
  </si>
  <si>
    <t>+1851482381</t>
  </si>
  <si>
    <t>emma.adams16@icloud.com</t>
  </si>
  <si>
    <t>+61998461039</t>
  </si>
  <si>
    <t>thomas.walker98@zoho.com</t>
  </si>
  <si>
    <t>+81490582774</t>
  </si>
  <si>
    <t>james.martin27@zoho.com</t>
  </si>
  <si>
    <t>+34459670827</t>
  </si>
  <si>
    <t>christopher.clark87@proton.me</t>
  </si>
  <si>
    <t>+33968500859</t>
  </si>
  <si>
    <t>barbara.thomas17@proton.me</t>
  </si>
  <si>
    <t>+49300889214</t>
  </si>
  <si>
    <t>margaret.mitchell55@yahoo.com</t>
  </si>
  <si>
    <t>+1808429750</t>
  </si>
  <si>
    <t>andrew.martin76@zoho.com</t>
  </si>
  <si>
    <t>+380406728138</t>
  </si>
  <si>
    <t>camila.davis19@zoho.com</t>
  </si>
  <si>
    <t>+34183904292</t>
  </si>
  <si>
    <t>liam.johnson84@hotmail.com</t>
  </si>
  <si>
    <t>+44062173667</t>
  </si>
  <si>
    <t>ashley.anderson66@gmail.com</t>
  </si>
  <si>
    <t>+1920872977</t>
  </si>
  <si>
    <t>kevin.rodriguez73@gmail.com</t>
  </si>
  <si>
    <t>+34847940527</t>
  </si>
  <si>
    <t>mark.campbell38@zoho.com</t>
  </si>
  <si>
    <t>+49519091910</t>
  </si>
  <si>
    <t>jessica.martinez23@zoho.com</t>
  </si>
  <si>
    <t>+1817135552</t>
  </si>
  <si>
    <t>thomas.miller60@outlook.com</t>
  </si>
  <si>
    <t>+81690903780</t>
  </si>
  <si>
    <t>joshua.perez99@hotmail.com</t>
  </si>
  <si>
    <t>+81254281877</t>
  </si>
  <si>
    <t>thomas.roberts74@outlook.com</t>
  </si>
  <si>
    <t>+1645794115</t>
  </si>
  <si>
    <t>anthony.lopez53@gmail.com</t>
  </si>
  <si>
    <t>+55808940897</t>
  </si>
  <si>
    <t>joseph.rivera91@gmail.com</t>
  </si>
  <si>
    <t>+55657706593</t>
  </si>
  <si>
    <t>sarah.walker40@icloud.com</t>
  </si>
  <si>
    <t>+81000331640</t>
  </si>
  <si>
    <t>ava.wilson47@gmail.com</t>
  </si>
  <si>
    <t>+61426517966</t>
  </si>
  <si>
    <t>brian.sanchez80@hotmail.com</t>
  </si>
  <si>
    <t>+55201544781</t>
  </si>
  <si>
    <t>camila.allen31@proton.me</t>
  </si>
  <si>
    <t>+49902173527</t>
  </si>
  <si>
    <t>daniel.young99@hotmail.com</t>
  </si>
  <si>
    <t>+33877654711</t>
  </si>
  <si>
    <t>michelle.campbell37@gmail.com</t>
  </si>
  <si>
    <t>+55415291019</t>
  </si>
  <si>
    <t>jennifer.baker74@icloud.com</t>
  </si>
  <si>
    <t>+49112588039</t>
  </si>
  <si>
    <t>sofia.torres78@gmail.com</t>
  </si>
  <si>
    <t>+1121520876</t>
  </si>
  <si>
    <t>betty.harris91@hotmail.com</t>
  </si>
  <si>
    <t>+33776106076</t>
  </si>
  <si>
    <t>isabella.lewis51@icloud.com</t>
  </si>
  <si>
    <t>+1060679407</t>
  </si>
  <si>
    <t>john.thompson80@outlook.com</t>
  </si>
  <si>
    <t>+81486785531</t>
  </si>
  <si>
    <t>ashley.clark79@outlook.com</t>
  </si>
  <si>
    <t>+380831877331</t>
  </si>
  <si>
    <t>camila.jones64@outlook.com</t>
  </si>
  <si>
    <t>+55889652383</t>
  </si>
  <si>
    <t>linda.harris57@outlook.com</t>
  </si>
  <si>
    <t>+380379396011</t>
  </si>
  <si>
    <t>steven.thompson94@icloud.com</t>
  </si>
  <si>
    <t>+44981799088</t>
  </si>
  <si>
    <t>linda.hill68@outlook.com</t>
  </si>
  <si>
    <t>+34574600444</t>
  </si>
  <si>
    <t>richard.taylor92@gmail.com</t>
  </si>
  <si>
    <t>+34910702544</t>
  </si>
  <si>
    <t>susan.flores80@yahoo.com</t>
  </si>
  <si>
    <t>+1684385968</t>
  </si>
  <si>
    <t>ashley.king23@zoho.com</t>
  </si>
  <si>
    <t>+1455102547</t>
  </si>
  <si>
    <t>mary.lopez64@zoho.com</t>
  </si>
  <si>
    <t>+55532674609</t>
  </si>
  <si>
    <t>margaret.robinson57@icloud.com</t>
  </si>
  <si>
    <t>+44093932715</t>
  </si>
  <si>
    <t>amanda.anderson25@proton.me</t>
  </si>
  <si>
    <t>+1405251390</t>
  </si>
  <si>
    <t>laura.brown20@gmail.com</t>
  </si>
  <si>
    <t>+34839834292</t>
  </si>
  <si>
    <t>barbara.lewis61@outlook.com</t>
  </si>
  <si>
    <t>+81475987575</t>
  </si>
  <si>
    <t>lisa.thompson92@proton.me</t>
  </si>
  <si>
    <t>+33896567403</t>
  </si>
  <si>
    <t>oliver.wright19@icloud.com</t>
  </si>
  <si>
    <t>+44198831648</t>
  </si>
  <si>
    <t>elizabeth.sanchez64@icloud.com</t>
  </si>
  <si>
    <t>+55271890216</t>
  </si>
  <si>
    <t>olivia.sanchez97@gmail.com</t>
  </si>
  <si>
    <t>+49406849249</t>
  </si>
  <si>
    <t>noah.walker80@yahoo.com</t>
  </si>
  <si>
    <t>+61961930390</t>
  </si>
  <si>
    <t>noah.lopez48@outlook.com</t>
  </si>
  <si>
    <t>+55429563963</t>
  </si>
  <si>
    <t>elizabeth.wilson77@proton.me</t>
  </si>
  <si>
    <t>+81556156876</t>
  </si>
  <si>
    <t>david.martinez24@zoho.com</t>
  </si>
  <si>
    <t>+380591238564</t>
  </si>
  <si>
    <t>donald.hernandez20@yahoo.com</t>
  </si>
  <si>
    <t>+44822571233</t>
  </si>
  <si>
    <t>valentina.hall26@hotmail.com</t>
  </si>
  <si>
    <t>+49263974366</t>
  </si>
  <si>
    <t>nancy.allen87@outlook.com</t>
  </si>
  <si>
    <t>+81579937070</t>
  </si>
  <si>
    <t>patricia.white37@yahoo.com</t>
  </si>
  <si>
    <t>+34465276837</t>
  </si>
  <si>
    <t>mary.moore10@icloud.com</t>
  </si>
  <si>
    <t>+380295630285</t>
  </si>
  <si>
    <t>kevin.carter39@icloud.com</t>
  </si>
  <si>
    <t>+49187979217</t>
  </si>
  <si>
    <t>alexander.white41@hotmail.com</t>
  </si>
  <si>
    <t>+1628592281</t>
  </si>
  <si>
    <t>patricia.martin27@yahoo.com</t>
  </si>
  <si>
    <t>+44353512449</t>
  </si>
  <si>
    <t>kenneth.king79@hotmail.com</t>
  </si>
  <si>
    <t>+61346129846</t>
  </si>
  <si>
    <t>ryan.white14@hotmail.com</t>
  </si>
  <si>
    <t>+81266268997</t>
  </si>
  <si>
    <t>liam.walker91@hotmail.com</t>
  </si>
  <si>
    <t>+380541458060</t>
  </si>
  <si>
    <t>steven.davis46@icloud.com</t>
  </si>
  <si>
    <t>+380171594148</t>
  </si>
  <si>
    <t>susan.davis99@icloud.com</t>
  </si>
  <si>
    <t>+33261317228</t>
  </si>
  <si>
    <t>anthony.young17@icloud.com</t>
  </si>
  <si>
    <t>+380511090293</t>
  </si>
  <si>
    <t>sharon.wright58@outlook.com</t>
  </si>
  <si>
    <t>+1972745741</t>
  </si>
  <si>
    <t>james.young13@proton.me</t>
  </si>
  <si>
    <t>+1755812040</t>
  </si>
  <si>
    <t>jessica.moore20@zoho.com</t>
  </si>
  <si>
    <t>+34628913395</t>
  </si>
  <si>
    <t>olivia.lopez91@outlook.com</t>
  </si>
  <si>
    <t>+380881063130</t>
  </si>
  <si>
    <t>kenneth.hill24@outlook.com</t>
  </si>
  <si>
    <t>+61552889257</t>
  </si>
  <si>
    <t>isabella.adams86@outlook.com</t>
  </si>
  <si>
    <t>+34383679338</t>
  </si>
  <si>
    <t>lisa.moore94@gmail.com</t>
  </si>
  <si>
    <t>+81867089127</t>
  </si>
  <si>
    <t>ethan.jackson97@zoho.com</t>
  </si>
  <si>
    <t>+61890104275</t>
  </si>
  <si>
    <t>sarah.smith22@icloud.com</t>
  </si>
  <si>
    <t>+81316478888</t>
  </si>
  <si>
    <t>kevin.lopez21@zoho.com</t>
  </si>
  <si>
    <t>+34270179657</t>
  </si>
  <si>
    <t>andrew.johnson86@proton.me</t>
  </si>
  <si>
    <t>+55709193736</t>
  </si>
  <si>
    <t>liam.williams76@icloud.com</t>
  </si>
  <si>
    <t>+34909618182</t>
  </si>
  <si>
    <t>george.sanchez56@proton.me</t>
  </si>
  <si>
    <t>+1060039880</t>
  </si>
  <si>
    <t>margaret.lee33@yahoo.com</t>
  </si>
  <si>
    <t>+34798851552</t>
  </si>
  <si>
    <t>edward.ramirez72@proton.me</t>
  </si>
  <si>
    <t>+380952057918</t>
  </si>
  <si>
    <t>patricia.young46@proton.me</t>
  </si>
  <si>
    <t>+34519790556</t>
  </si>
  <si>
    <t>donna.torres32@zoho.com</t>
  </si>
  <si>
    <t>+33619121635</t>
  </si>
  <si>
    <t>liam.martinez76@icloud.com</t>
  </si>
  <si>
    <t>+380018766012</t>
  </si>
  <si>
    <t>susan.jones45@icloud.com</t>
  </si>
  <si>
    <t>+380658944466</t>
  </si>
  <si>
    <t>ava.lee22@proton.me</t>
  </si>
  <si>
    <t>+34220174435</t>
  </si>
  <si>
    <t>william.wright36@yahoo.com</t>
  </si>
  <si>
    <t>+61047815127</t>
  </si>
  <si>
    <t>amanda.williams96@zoho.com</t>
  </si>
  <si>
    <t>+380095843944</t>
  </si>
  <si>
    <t>stephanie.williams32@outlook.com</t>
  </si>
  <si>
    <t>+380285479928</t>
  </si>
  <si>
    <t>joseph.wilson66@hotmail.com</t>
  </si>
  <si>
    <t>+380572861663</t>
  </si>
  <si>
    <t>sharon.brown35@hotmail.com</t>
  </si>
  <si>
    <t>+49139040948</t>
  </si>
  <si>
    <t>elizabeth.robinson85@gmail.com</t>
  </si>
  <si>
    <t>+81179474843</t>
  </si>
  <si>
    <t>james.miller55@outlook.com</t>
  </si>
  <si>
    <t>+380027063694</t>
  </si>
  <si>
    <t>paul.nguyen61@yahoo.com</t>
  </si>
  <si>
    <t>+49263687553</t>
  </si>
  <si>
    <t>stephanie.clark90@gmail.com</t>
  </si>
  <si>
    <t>+49531570685</t>
  </si>
  <si>
    <t>santiago.taylor94@zoho.com</t>
  </si>
  <si>
    <t>+380042066941</t>
  </si>
  <si>
    <t>anthony.campbell48@gmail.com</t>
  </si>
  <si>
    <t>+1677434027</t>
  </si>
  <si>
    <t>alexander.jackson67@zoho.com</t>
  </si>
  <si>
    <t>+44972154324</t>
  </si>
  <si>
    <t>timothy.thomas50@outlook.com</t>
  </si>
  <si>
    <t>+34986800612</t>
  </si>
  <si>
    <t>emily.ramirez40@zoho.com</t>
  </si>
  <si>
    <t>+49542466638</t>
  </si>
  <si>
    <t>jennifer.jackson75@outlook.com</t>
  </si>
  <si>
    <t>+1933941019</t>
  </si>
  <si>
    <t>paul.wright53@yahoo.com</t>
  </si>
  <si>
    <t>+34504626230</t>
  </si>
  <si>
    <t>amanda.brown92@icloud.com</t>
  </si>
  <si>
    <t>+380607593900</t>
  </si>
  <si>
    <t>amanda.young67@outlook.com</t>
  </si>
  <si>
    <t>+34016223959</t>
  </si>
  <si>
    <t>lisa.clark62@yahoo.com</t>
  </si>
  <si>
    <t>+44056191433</t>
  </si>
  <si>
    <t>dorothy.allen63@yahoo.com</t>
  </si>
  <si>
    <t>+33360581557</t>
  </si>
  <si>
    <t>william.miller80@zoho.com</t>
  </si>
  <si>
    <t>+380131189703</t>
  </si>
  <si>
    <t>laura.flores77@gmail.com</t>
  </si>
  <si>
    <t>+55282976694</t>
  </si>
  <si>
    <t>valentina.carter95@hotmail.com</t>
  </si>
  <si>
    <t>+34323721388</t>
  </si>
  <si>
    <t>christopher.baker16@gmail.com</t>
  </si>
  <si>
    <t>+1552944429</t>
  </si>
  <si>
    <t>charles.campbell97@proton.me</t>
  </si>
  <si>
    <t>+81777538741</t>
  </si>
  <si>
    <t>amanda.flores13@outlook.com</t>
  </si>
  <si>
    <t>+49879177791</t>
  </si>
  <si>
    <t>kimberly.thomas98@zoho.com</t>
  </si>
  <si>
    <t>+61539976894</t>
  </si>
  <si>
    <t>oliver.hall30@gmail.com</t>
  </si>
  <si>
    <t>+34563294967</t>
  </si>
  <si>
    <t>brian.roberts37@gmail.com</t>
  </si>
  <si>
    <t>+61134533103</t>
  </si>
  <si>
    <t>sarah.davis81@icloud.com</t>
  </si>
  <si>
    <t>+55384415871</t>
  </si>
  <si>
    <t>sofia.clark88@hotmail.com</t>
  </si>
  <si>
    <t>+1073159128</t>
  </si>
  <si>
    <t>edward.brown29@hotmail.com</t>
  </si>
  <si>
    <t>+1724672265</t>
  </si>
  <si>
    <t>lucas.williams75@zoho.com</t>
  </si>
  <si>
    <t>+380429732661</t>
  </si>
  <si>
    <t>valentina.roberts79@icloud.com</t>
  </si>
  <si>
    <t>+1402383098</t>
  </si>
  <si>
    <t>joseph.gonzalez96@zoho.com</t>
  </si>
  <si>
    <t>+1325268089</t>
  </si>
  <si>
    <t>kimberly.miller48@proton.me</t>
  </si>
  <si>
    <t>+55439703624</t>
  </si>
  <si>
    <t>ethan.smith37@proton.me</t>
  </si>
  <si>
    <t>+55024810906</t>
  </si>
  <si>
    <t>anthony.rivera93@zoho.com</t>
  </si>
  <si>
    <t>+81408585462</t>
  </si>
  <si>
    <t>paul.king41@yahoo.com</t>
  </si>
  <si>
    <t>+61686874727</t>
  </si>
  <si>
    <t>emily.sanchez51@gmail.com</t>
  </si>
  <si>
    <t>+380784757237</t>
  </si>
  <si>
    <t>donna.taylor15@zoho.com</t>
  </si>
  <si>
    <t>+49286916966</t>
  </si>
  <si>
    <t>joshua.ramirez59@hotmail.com</t>
  </si>
  <si>
    <t>+55004866926</t>
  </si>
  <si>
    <t>camila.baker46@proton.me</t>
  </si>
  <si>
    <t>+61698491896</t>
  </si>
  <si>
    <t>emma.clark73@yahoo.com</t>
  </si>
  <si>
    <t>+81734343842</t>
  </si>
  <si>
    <t>kenneth.taylor59@proton.me</t>
  </si>
  <si>
    <t>+34088818727</t>
  </si>
  <si>
    <t>john.ramirez19@icloud.com</t>
  </si>
  <si>
    <t>+1421812564</t>
  </si>
  <si>
    <t>olivia.wright70@outlook.com</t>
  </si>
  <si>
    <t>+34886269805</t>
  </si>
  <si>
    <t>mateo.gonzalez88@yahoo.com</t>
  </si>
  <si>
    <t>+44291263233</t>
  </si>
  <si>
    <t>stephanie.moore69@yahoo.com</t>
  </si>
  <si>
    <t>+33814072449</t>
  </si>
  <si>
    <t>mark.miller59@gmail.com</t>
  </si>
  <si>
    <t>+55922743167</t>
  </si>
  <si>
    <t>sarah.lee98@icloud.com</t>
  </si>
  <si>
    <t>+55427864785</t>
  </si>
  <si>
    <t>olivia.wright47@zoho.com</t>
  </si>
  <si>
    <t>+44533383657</t>
  </si>
  <si>
    <t>barbara.torres58@zoho.com</t>
  </si>
  <si>
    <t>+380875472630</t>
  </si>
  <si>
    <t>susan.green61@proton.me</t>
  </si>
  <si>
    <t>+1340639293</t>
  </si>
  <si>
    <t>isabella.baker97@proton.me</t>
  </si>
  <si>
    <t>+1667939097</t>
  </si>
  <si>
    <t>steven.harris67@icloud.com</t>
  </si>
  <si>
    <t>+81507645070</t>
  </si>
  <si>
    <t>richard.wright75@hotmail.com</t>
  </si>
  <si>
    <t>+44530266289</t>
  </si>
  <si>
    <t>ashley.sanchez33@proton.me</t>
  </si>
  <si>
    <t>+81705850845</t>
  </si>
  <si>
    <t>matthew.mitchell66@yahoo.com</t>
  </si>
  <si>
    <t>+55446784404</t>
  </si>
  <si>
    <t>john.davis42@outlook.com</t>
  </si>
  <si>
    <t>+380728626642</t>
  </si>
  <si>
    <t>joshua.gonzalez31@proton.me</t>
  </si>
  <si>
    <t>+44183195891</t>
  </si>
  <si>
    <t>edward.clark89@proton.me</t>
  </si>
  <si>
    <t>+1675133852</t>
  </si>
  <si>
    <t>joseph.white44@zoho.com</t>
  </si>
  <si>
    <t>+33691779566</t>
  </si>
  <si>
    <t>ronald.rivera87@proton.me</t>
  </si>
  <si>
    <t>+1393697911</t>
  </si>
  <si>
    <t>deborah.wright21@gmail.com</t>
  </si>
  <si>
    <t>+1929539621</t>
  </si>
  <si>
    <t>richard.johnson80@zoho.com</t>
  </si>
  <si>
    <t>+380708915358</t>
  </si>
  <si>
    <t>michelle.torres87@hotmail.com</t>
  </si>
  <si>
    <t>+1888610607</t>
  </si>
  <si>
    <t>robert.williams49@outlook.com</t>
  </si>
  <si>
    <t>+49318765126</t>
  </si>
  <si>
    <t>james.lopez61@hotmail.com</t>
  </si>
  <si>
    <t>+55294926347</t>
  </si>
  <si>
    <t>ryan.scott83@zoho.com</t>
  </si>
  <si>
    <t>+81288350732</t>
  </si>
  <si>
    <t>michelle.green67@outlook.com</t>
  </si>
  <si>
    <t>+61399365678</t>
  </si>
  <si>
    <t>thomas.lopez43@yahoo.com</t>
  </si>
  <si>
    <t>+1701778171</t>
  </si>
  <si>
    <t>ashley.lopez23@proton.me</t>
  </si>
  <si>
    <t>+61426521444</t>
  </si>
  <si>
    <t>isabella.martinez63@zoho.com</t>
  </si>
  <si>
    <t>+33992949082</t>
  </si>
  <si>
    <t>sophia.young14@outlook.com</t>
  </si>
  <si>
    <t>+55929255221</t>
  </si>
  <si>
    <t>melissa.clark55@outlook.com</t>
  </si>
  <si>
    <t>+61432248636</t>
  </si>
  <si>
    <t>camila.robinson11@hotmail.com</t>
  </si>
  <si>
    <t>+34440602167</t>
  </si>
  <si>
    <t>joshua.carter93@yahoo.com</t>
  </si>
  <si>
    <t>+44915420704</t>
  </si>
  <si>
    <t>jennifer.nelson43@yahoo.com</t>
  </si>
  <si>
    <t>+55718443277</t>
  </si>
  <si>
    <t>kenneth.gonzalez62@icloud.com</t>
  </si>
  <si>
    <t>+55385864358</t>
  </si>
  <si>
    <t>melissa.hall33@yahoo.com</t>
  </si>
  <si>
    <t>+33832004308</t>
  </si>
  <si>
    <t>nancy.carter54@yahoo.com</t>
  </si>
  <si>
    <t>+49356653939</t>
  </si>
  <si>
    <t>jennifer.jackson59@gmail.com</t>
  </si>
  <si>
    <t>+49710460596</t>
  </si>
  <si>
    <t>lucas.baker29@zoho.com</t>
  </si>
  <si>
    <t>+33549928174</t>
  </si>
  <si>
    <t>isabella.brown37@yahoo.com</t>
  </si>
  <si>
    <t>+380515483553</t>
  </si>
  <si>
    <t>ava.clark90@proton.me</t>
  </si>
  <si>
    <t>+81535499704</t>
  </si>
  <si>
    <t>donald.hill85@yahoo.com</t>
  </si>
  <si>
    <t>+380146909637</t>
  </si>
  <si>
    <t>william.johnson99@hotmail.com</t>
  </si>
  <si>
    <t>+33874775022</t>
  </si>
  <si>
    <t>michelle.thompson16@icloud.com</t>
  </si>
  <si>
    <t>+34476411947</t>
  </si>
  <si>
    <t>mateo.jackson17@gmail.com</t>
  </si>
  <si>
    <t>+44803069417</t>
  </si>
  <si>
    <t>valentina.anderson19@hotmail.com</t>
  </si>
  <si>
    <t>+61949189674</t>
  </si>
  <si>
    <t>charles.wilson13@yahoo.com</t>
  </si>
  <si>
    <t>+44159627185</t>
  </si>
  <si>
    <t>charles.nelson40@yahoo.com</t>
  </si>
  <si>
    <t>+81078913495</t>
  </si>
  <si>
    <t>nancy.white53@proton.me</t>
  </si>
  <si>
    <t>+1168652603</t>
  </si>
  <si>
    <t>sarah.martinez62@outlook.com</t>
  </si>
  <si>
    <t>+61637019043</t>
  </si>
  <si>
    <t>isabella.thomas92@proton.me</t>
  </si>
  <si>
    <t>+1684127467</t>
  </si>
  <si>
    <t>jennifer.davis80@outlook.com</t>
  </si>
  <si>
    <t>+1185817574</t>
  </si>
  <si>
    <t>ashley.lewis31@yahoo.com</t>
  </si>
  <si>
    <t>+33748221406</t>
  </si>
  <si>
    <t>sofia.hall52@proton.me</t>
  </si>
  <si>
    <t>+49169195351</t>
  </si>
  <si>
    <t>deborah.jackson22@outlook.com</t>
  </si>
  <si>
    <t>+34579678781</t>
  </si>
  <si>
    <t>sharon.sanchez36@hotmail.com</t>
  </si>
  <si>
    <t>+81624548279</t>
  </si>
  <si>
    <t>john.rivera32@icloud.com</t>
  </si>
  <si>
    <t>+55055588857</t>
  </si>
  <si>
    <t>noah.wright79@gmail.com</t>
  </si>
  <si>
    <t>+49851994026</t>
  </si>
  <si>
    <t>susan.hill79@outlook.com</t>
  </si>
  <si>
    <t>+61220052114</t>
  </si>
  <si>
    <t>thomas.mitchell37@zoho.com</t>
  </si>
  <si>
    <t>+61780072295</t>
  </si>
  <si>
    <t>carol.gonzalez27@yahoo.com</t>
  </si>
  <si>
    <t>+1096673408</t>
  </si>
  <si>
    <t>+44160246088</t>
  </si>
  <si>
    <t>michelle.thomas66@hotmail.com</t>
  </si>
  <si>
    <t>+34246258234</t>
  </si>
  <si>
    <t>ashley.hernandez46@gmail.com</t>
  </si>
  <si>
    <t>+49569135396</t>
  </si>
  <si>
    <t>ashley.taylor46@zoho.com</t>
  </si>
  <si>
    <t>+55356951060</t>
  </si>
  <si>
    <t>ryan.lopez30@proton.me</t>
  </si>
  <si>
    <t>+44345673260</t>
  </si>
  <si>
    <t>richard.clark25@zoho.com</t>
  </si>
  <si>
    <t>+1419991568</t>
  </si>
  <si>
    <t>ava.gonzalez92@icloud.com</t>
  </si>
  <si>
    <t>+55126687776</t>
  </si>
  <si>
    <t>mark.green52@yahoo.com</t>
  </si>
  <si>
    <t>+44212853352</t>
  </si>
  <si>
    <t>karen.torres16@gmail.com</t>
  </si>
  <si>
    <t>+61644364150</t>
  </si>
  <si>
    <t>emily.davis53@gmail.com</t>
  </si>
  <si>
    <t>+61919618710</t>
  </si>
  <si>
    <t>mary.martin31@gmail.com</t>
  </si>
  <si>
    <t>+34363695153</t>
  </si>
  <si>
    <t>richard.lopez54@gmail.com</t>
  </si>
  <si>
    <t>+1282096462</t>
  </si>
  <si>
    <t>cynthia.carter12@hotmail.com</t>
  </si>
  <si>
    <t>+1053931096</t>
  </si>
  <si>
    <t>lisa.johnson15@zoho.com</t>
  </si>
  <si>
    <t>+34451087483</t>
  </si>
  <si>
    <t>james.mitchell70@outlook.com</t>
  </si>
  <si>
    <t>+34725568235</t>
  </si>
  <si>
    <t>isabella.jackson49@yahoo.com</t>
  </si>
  <si>
    <t>+44837606108</t>
  </si>
  <si>
    <t>joseph.roberts99@outlook.com</t>
  </si>
  <si>
    <t>+55706269702</t>
  </si>
  <si>
    <t>joseph.lewis47@outlook.com</t>
  </si>
  <si>
    <t>+1361291965</t>
  </si>
  <si>
    <t>susan.nguyen25@outlook.com</t>
  </si>
  <si>
    <t>+33779043709</t>
  </si>
  <si>
    <t>amanda.wilson51@gmail.com</t>
  </si>
  <si>
    <t>+61672815721</t>
  </si>
  <si>
    <t>kimberly.rivera29@gmail.com</t>
  </si>
  <si>
    <t>+61840807203</t>
  </si>
  <si>
    <t>john.lewis44@gmail.com</t>
  </si>
  <si>
    <t>+49184811027</t>
  </si>
  <si>
    <t>sarah.king43@yahoo.com</t>
  </si>
  <si>
    <t>+55361557963</t>
  </si>
  <si>
    <t>sandra.lewis10@proton.me</t>
  </si>
  <si>
    <t>+49841809896</t>
  </si>
  <si>
    <t>rebecca.davis73@proton.me</t>
  </si>
  <si>
    <t>+34048562849</t>
  </si>
  <si>
    <t>melissa.johnson42@zoho.com</t>
  </si>
  <si>
    <t>+1414390229</t>
  </si>
  <si>
    <t>lucas.gonzalez27@icloud.com</t>
  </si>
  <si>
    <t>+55098544285</t>
  </si>
  <si>
    <t>kimberly.moore50@yahoo.com</t>
  </si>
  <si>
    <t>+1823035034</t>
  </si>
  <si>
    <t>david.sanchez61@icloud.com</t>
  </si>
  <si>
    <t>+81669100644</t>
  </si>
  <si>
    <t>isabella.flores96@yahoo.com</t>
  </si>
  <si>
    <t>+1002935638</t>
  </si>
  <si>
    <t>lucas.torres42@icloud.com</t>
  </si>
  <si>
    <t>+33369841543</t>
  </si>
  <si>
    <t>timothy.ramirez68@zoho.com</t>
  </si>
  <si>
    <t>+34919648471</t>
  </si>
  <si>
    <t>liam.perez69@hotmail.com</t>
  </si>
  <si>
    <t>+33853331866</t>
  </si>
  <si>
    <t>oliver.flores13@zoho.com</t>
  </si>
  <si>
    <t>+81207559974</t>
  </si>
  <si>
    <t>isabella.torres74@hotmail.com</t>
  </si>
  <si>
    <t>+49237303186</t>
  </si>
  <si>
    <t>kimberly.baker66@icloud.com</t>
  </si>
  <si>
    <t>+33180824884</t>
  </si>
  <si>
    <t>alexander.jones93@outlook.com</t>
  </si>
  <si>
    <t>+380207772285</t>
  </si>
  <si>
    <t>alexander.clark42@proton.me</t>
  </si>
  <si>
    <t>+61905200588</t>
  </si>
  <si>
    <t>rebecca.green63@hotmail.com</t>
  </si>
  <si>
    <t>+1651726769</t>
  </si>
  <si>
    <t>noah.king32@zoho.com</t>
  </si>
  <si>
    <t>+1095934256</t>
  </si>
  <si>
    <t>mark.lopez14@zoho.com</t>
  </si>
  <si>
    <t>+380041434948</t>
  </si>
  <si>
    <t>isabella.anderson42@hotmail.com</t>
  </si>
  <si>
    <t>+55800668551</t>
  </si>
  <si>
    <t>robert.martin70@icloud.com</t>
  </si>
  <si>
    <t>+33603368518</t>
  </si>
  <si>
    <t>steven.lee44@zoho.com</t>
  </si>
  <si>
    <t>+33363176319</t>
  </si>
  <si>
    <t>thomas.garcia93@gmail.com</t>
  </si>
  <si>
    <t>+61095637214</t>
  </si>
  <si>
    <t>cynthia.adams26@hotmail.com</t>
  </si>
  <si>
    <t>+44736906463</t>
  </si>
  <si>
    <t>lucas.ramirez11@yahoo.com</t>
  </si>
  <si>
    <t>+33911514069</t>
  </si>
  <si>
    <t>timothy.hernandez84@proton.me</t>
  </si>
  <si>
    <t>+33414416079</t>
  </si>
  <si>
    <t>david.harris90@proton.me</t>
  </si>
  <si>
    <t>+49278269207</t>
  </si>
  <si>
    <t>michelle.campbell13@hotmail.com</t>
  </si>
  <si>
    <t>+81556981584</t>
  </si>
  <si>
    <t>ethan.baker95@icloud.com</t>
  </si>
  <si>
    <t>+81916724920</t>
  </si>
  <si>
    <t>noah.sanchez13@hotmail.com</t>
  </si>
  <si>
    <t>+55131161043</t>
  </si>
  <si>
    <t>lisa.johnson60@zoho.com</t>
  </si>
  <si>
    <t>+55876486115</t>
  </si>
  <si>
    <t>daniel.nelson69@outlook.com</t>
  </si>
  <si>
    <t>+34523203089</t>
  </si>
  <si>
    <t>mary.clark89@zoho.com</t>
  </si>
  <si>
    <t>+34827550511</t>
  </si>
  <si>
    <t>rebecca.williams46@icloud.com</t>
  </si>
  <si>
    <t>+55252052565</t>
  </si>
  <si>
    <t>daniel.martin47@proton.me</t>
  </si>
  <si>
    <t>+44284744659</t>
  </si>
  <si>
    <t>kenneth.garcia69@hotmail.com</t>
  </si>
  <si>
    <t>+34157482758</t>
  </si>
  <si>
    <t>deborah.hall11@yahoo.com</t>
  </si>
  <si>
    <t>+33072164088</t>
  </si>
  <si>
    <t>michelle.johnson74@gmail.com</t>
  </si>
  <si>
    <t>+1341246622</t>
  </si>
  <si>
    <t>linda.carter50@proton.me</t>
  </si>
  <si>
    <t>+61956422948</t>
  </si>
  <si>
    <t>rebecca.roberts98@proton.me</t>
  </si>
  <si>
    <t>+44158364223</t>
  </si>
  <si>
    <t>paul.adams61@hotmail.com</t>
  </si>
  <si>
    <t>+34007973157</t>
  </si>
  <si>
    <t>karen.hernandez36@yahoo.com</t>
  </si>
  <si>
    <t>+44936845782</t>
  </si>
  <si>
    <t>barbara.sanchez28@zoho.com</t>
  </si>
  <si>
    <t>+61527765708</t>
  </si>
  <si>
    <t>betty.adams56@gmail.com</t>
  </si>
  <si>
    <t>+33465894550</t>
  </si>
  <si>
    <t>mary.rivera79@zoho.com</t>
  </si>
  <si>
    <t>+81753141604</t>
  </si>
  <si>
    <t>james.adams81@gmail.com</t>
  </si>
  <si>
    <t>+61492044923</t>
  </si>
  <si>
    <t>donald.martinez31@yahoo.com</t>
  </si>
  <si>
    <t>+55370004835</t>
  </si>
  <si>
    <t>ethan.anderson37@yahoo.com</t>
  </si>
  <si>
    <t>+1520333765</t>
  </si>
  <si>
    <t>mary.harris15@icloud.com</t>
  </si>
  <si>
    <t>+380218728015</t>
  </si>
  <si>
    <t>jennifer.walker34@gmail.com</t>
  </si>
  <si>
    <t>+33407894357</t>
  </si>
  <si>
    <t>lucas.baker81@yahoo.com</t>
  </si>
  <si>
    <t>+380792615230</t>
  </si>
  <si>
    <t>thomas.jones39@yahoo.com</t>
  </si>
  <si>
    <t>+1924860594</t>
  </si>
  <si>
    <t>daniel.sanchez98@proton.me</t>
  </si>
  <si>
    <t>+1843439667</t>
  </si>
  <si>
    <t>sharon.king30@icloud.com</t>
  </si>
  <si>
    <t>+49950041110</t>
  </si>
  <si>
    <t>barbara.sanchez21@outlook.com</t>
  </si>
  <si>
    <t>+61281104137</t>
  </si>
  <si>
    <t>+33897517975</t>
  </si>
  <si>
    <t>valentina.brown20@gmail.com</t>
  </si>
  <si>
    <t>+81967360983</t>
  </si>
  <si>
    <t>william.davis51@icloud.com</t>
  </si>
  <si>
    <t>+1323677568</t>
  </si>
  <si>
    <t>anthony.wilson98@outlook.com</t>
  </si>
  <si>
    <t>+55660205847</t>
  </si>
  <si>
    <t>alexander.lewis38@gmail.com</t>
  </si>
  <si>
    <t>+44974585108</t>
  </si>
  <si>
    <t>jeffrey.lopez43@hotmail.com</t>
  </si>
  <si>
    <t>+1688902649</t>
  </si>
  <si>
    <t>oliver.martinez52@yahoo.com</t>
  </si>
  <si>
    <t>+61130016622</t>
  </si>
  <si>
    <t>jennifer.white35@yahoo.com</t>
  </si>
  <si>
    <t>+61594639940</t>
  </si>
  <si>
    <t>laura.young37@zoho.com</t>
  </si>
  <si>
    <t>+34407431651</t>
  </si>
  <si>
    <t>liam.jackson81@zoho.com</t>
  </si>
  <si>
    <t>+1333352992</t>
  </si>
  <si>
    <t>anthony.martin31@hotmail.com</t>
  </si>
  <si>
    <t>+34077973720</t>
  </si>
  <si>
    <t>ashley.martinez84@proton.me</t>
  </si>
  <si>
    <t>+380763711273</t>
  </si>
  <si>
    <t>lucas.carter74@zoho.com</t>
  </si>
  <si>
    <t>+1451067854</t>
  </si>
  <si>
    <t>george.martin43@gmail.com</t>
  </si>
  <si>
    <t>+55184233892</t>
  </si>
  <si>
    <t>emma.miller79@gmail.com</t>
  </si>
  <si>
    <t>+44699877004</t>
  </si>
  <si>
    <t>sofia.garcia70@hotmail.com</t>
  </si>
  <si>
    <t>+33873368112</t>
  </si>
  <si>
    <t>timothy.scott57@proton.me</t>
  </si>
  <si>
    <t>+1041331298</t>
  </si>
  <si>
    <t>richard.anderson11@gmail.com</t>
  </si>
  <si>
    <t>+34651969207</t>
  </si>
  <si>
    <t>charles.carter59@proton.me</t>
  </si>
  <si>
    <t>+61356100046</t>
  </si>
  <si>
    <t>margaret.hill63@yahoo.com</t>
  </si>
  <si>
    <t>+33409699208</t>
  </si>
  <si>
    <t>linda.wilson33@zoho.com</t>
  </si>
  <si>
    <t>+1637100808</t>
  </si>
  <si>
    <t>amanda.rodriguez60@zoho.com</t>
  </si>
  <si>
    <t>+49017281780</t>
  </si>
  <si>
    <t>andrew.perez68@outlook.com</t>
  </si>
  <si>
    <t>+44452142165</t>
  </si>
  <si>
    <t>emma.nguyen33@hotmail.com</t>
  </si>
  <si>
    <t>+380415194838</t>
  </si>
  <si>
    <t>lisa.wright23@proton.me</t>
  </si>
  <si>
    <t>+81009773819</t>
  </si>
  <si>
    <t>timothy.davis32@gmail.com</t>
  </si>
  <si>
    <t>+44308744637</t>
  </si>
  <si>
    <t>william.walker76@hotmail.com</t>
  </si>
  <si>
    <t>+55363435344</t>
  </si>
  <si>
    <t>betty.wright57@proton.me</t>
  </si>
  <si>
    <t>+81361453384</t>
  </si>
  <si>
    <t>linda.anderson65@outlook.com</t>
  </si>
  <si>
    <t>+81216294766</t>
  </si>
  <si>
    <t>alexander.ramirez86@yahoo.com</t>
  </si>
  <si>
    <t>+1815917126</t>
  </si>
  <si>
    <t>david.hall71@icloud.com</t>
  </si>
  <si>
    <t>+1811027917</t>
  </si>
  <si>
    <t>patricia.ramirez78@proton.me</t>
  </si>
  <si>
    <t>+49016393827</t>
  </si>
  <si>
    <t>charles.garcia75@icloud.com</t>
  </si>
  <si>
    <t>+33466239482</t>
  </si>
  <si>
    <t>kenneth.scott38@hotmail.com</t>
  </si>
  <si>
    <t>+34284878249</t>
  </si>
  <si>
    <t>karen.roberts23@outlook.com</t>
  </si>
  <si>
    <t>+380328517883</t>
  </si>
  <si>
    <t>james.robinson84@icloud.com</t>
  </si>
  <si>
    <t>+49442266279</t>
  </si>
  <si>
    <t>john.harris90@outlook.com</t>
  </si>
  <si>
    <t>+44870645619</t>
  </si>
  <si>
    <t>lucas.young24@gmail.com</t>
  </si>
  <si>
    <t>+81088539580</t>
  </si>
  <si>
    <t>lucas.flores78@outlook.com</t>
  </si>
  <si>
    <t>+1892087511</t>
  </si>
  <si>
    <t>santiago.walker80@gmail.com</t>
  </si>
  <si>
    <t>+380649805104</t>
  </si>
  <si>
    <t>cynthia.wilson46@outlook.com</t>
  </si>
  <si>
    <t>+33049746851</t>
  </si>
  <si>
    <t>brian.lewis55@hotmail.com</t>
  </si>
  <si>
    <t>+1223920869</t>
  </si>
  <si>
    <t>mary.clark53@zoho.com</t>
  </si>
  <si>
    <t>+380894570589</t>
  </si>
  <si>
    <t>ronald.clark32@gmail.com</t>
  </si>
  <si>
    <t>+33045893555</t>
  </si>
  <si>
    <t>linda.green50@icloud.com</t>
  </si>
  <si>
    <t>+1725073644</t>
  </si>
  <si>
    <t>charles.jackson73@icloud.com</t>
  </si>
  <si>
    <t>+55697405081</t>
  </si>
  <si>
    <t>donald.adams98@gmail.com</t>
  </si>
  <si>
    <t>+81300702584</t>
  </si>
  <si>
    <t>lucas.flores31@proton.me</t>
  </si>
  <si>
    <t>+1609248422</t>
  </si>
  <si>
    <t>jason.ramirez56@proton.me</t>
  </si>
  <si>
    <t>+1932251371</t>
  </si>
  <si>
    <t>sophia.scott28@icloud.com</t>
  </si>
  <si>
    <t>+55957203189</t>
  </si>
  <si>
    <t>michael.mitchell37@yahoo.com</t>
  </si>
  <si>
    <t>+33898723832</t>
  </si>
  <si>
    <t>+380616780729</t>
  </si>
  <si>
    <t>robert.roberts16@yahoo.com</t>
  </si>
  <si>
    <t>+44858895388</t>
  </si>
  <si>
    <t>donald.campbell21@hotmail.com</t>
  </si>
  <si>
    <t>+1120230862</t>
  </si>
  <si>
    <t>melissa.martin95@icloud.com</t>
  </si>
  <si>
    <t>+380551110476</t>
  </si>
  <si>
    <t>rebecca.thomas71@icloud.com</t>
  </si>
  <si>
    <t>+33486639567</t>
  </si>
  <si>
    <t>oliver.williams17@proton.me</t>
  </si>
  <si>
    <t>+49763701773</t>
  </si>
  <si>
    <t>thomas.taylor74@proton.me</t>
  </si>
  <si>
    <t>+49842480882</t>
  </si>
  <si>
    <t>isabella.flores82@proton.me</t>
  </si>
  <si>
    <t>+1192288505</t>
  </si>
  <si>
    <t>jeffrey.perez94@proton.me</t>
  </si>
  <si>
    <t>+55006356772</t>
  </si>
  <si>
    <t>camila.johnson24@proton.me</t>
  </si>
  <si>
    <t>+49973682905</t>
  </si>
  <si>
    <t>emily.wilson54@yahoo.com</t>
  </si>
  <si>
    <t>+44340023198</t>
  </si>
  <si>
    <t>donald.harris33@yahoo.com</t>
  </si>
  <si>
    <t>+1399362075</t>
  </si>
  <si>
    <t>stephanie.jones29@yahoo.com</t>
  </si>
  <si>
    <t>+44410614461</t>
  </si>
  <si>
    <t>ava.carter98@gmail.com</t>
  </si>
  <si>
    <t>+380998040957</t>
  </si>
  <si>
    <t>elizabeth.robinson79@icloud.com</t>
  </si>
  <si>
    <t>+1735147169</t>
  </si>
  <si>
    <t>barbara.rodriguez29@yahoo.com</t>
  </si>
  <si>
    <t>+81045770457</t>
  </si>
  <si>
    <t>deborah.nelson19@proton.me</t>
  </si>
  <si>
    <t>+49019123779</t>
  </si>
  <si>
    <t>brian.robinson16@outlook.com</t>
  </si>
  <si>
    <t>+49559313937</t>
  </si>
  <si>
    <t>alejandro.garcia15@gmail.com</t>
  </si>
  <si>
    <t>+1214725977</t>
  </si>
  <si>
    <t>kevin.rivera42@gmail.com</t>
  </si>
  <si>
    <t>+1309091294</t>
  </si>
  <si>
    <t>valentina.perez73@proton.me</t>
  </si>
  <si>
    <t>+34073062173</t>
  </si>
  <si>
    <t>richard.campbell80@hotmail.com</t>
  </si>
  <si>
    <t>+34833737429</t>
  </si>
  <si>
    <t>liam.wright96@zoho.com</t>
  </si>
  <si>
    <t>+380508083408</t>
  </si>
  <si>
    <t>cynthia.hernandez38@icloud.com</t>
  </si>
  <si>
    <t>+1142592727</t>
  </si>
  <si>
    <t>ava.wilson79@icloud.com</t>
  </si>
  <si>
    <t>+81560490129</t>
  </si>
  <si>
    <t>liam.thompson98@proton.me</t>
  </si>
  <si>
    <t>+380575089039</t>
  </si>
  <si>
    <t>charles.roberts37@proton.me</t>
  </si>
  <si>
    <t>+49802629097</t>
  </si>
  <si>
    <t>matthew.miller90@proton.me</t>
  </si>
  <si>
    <t>+380220483490</t>
  </si>
  <si>
    <t>matthew.mitchell60@yahoo.com</t>
  </si>
  <si>
    <t>+81281662641</t>
  </si>
  <si>
    <t>daniel.brown77@proton.me</t>
  </si>
  <si>
    <t>+1938109762</t>
  </si>
  <si>
    <t>andrew.harris78@gmail.com</t>
  </si>
  <si>
    <t>+1571468377</t>
  </si>
  <si>
    <t>alexander.garcia30@gmail.com</t>
  </si>
  <si>
    <t>+380055216649</t>
  </si>
  <si>
    <t>sandra.wright20@hotmail.com</t>
  </si>
  <si>
    <t>+1328640957</t>
  </si>
  <si>
    <t>laura.king88@proton.me</t>
  </si>
  <si>
    <t>+1756807383</t>
  </si>
  <si>
    <t>ashley.garcia54@hotmail.com</t>
  </si>
  <si>
    <t>+34032352577</t>
  </si>
  <si>
    <t>noah.anderson55@hotmail.com</t>
  </si>
  <si>
    <t>+34877332368</t>
  </si>
  <si>
    <t>sophia.walker24@outlook.com</t>
  </si>
  <si>
    <t>+34793348541</t>
  </si>
  <si>
    <t>elizabeth.hill67@hotmail.com</t>
  </si>
  <si>
    <t>+55541757180</t>
  </si>
  <si>
    <t>ronald.hall21@zoho.com</t>
  </si>
  <si>
    <t>+380687300892</t>
  </si>
  <si>
    <t>laura.perez69@gmail.com</t>
  </si>
  <si>
    <t>+33680202140</t>
  </si>
  <si>
    <t>andrew.taylor32@icloud.com</t>
  </si>
  <si>
    <t>+81389430982</t>
  </si>
  <si>
    <t>george.moore11@proton.me</t>
  </si>
  <si>
    <t>+61810693762</t>
  </si>
  <si>
    <t>sophia.ramirez51@gmail.com</t>
  </si>
  <si>
    <t>+34094881267</t>
  </si>
  <si>
    <t>emily.green35@outlook.com</t>
  </si>
  <si>
    <t>+55172601868</t>
  </si>
  <si>
    <t>sofia.lopez29@outlook.com</t>
  </si>
  <si>
    <t>+1226664960</t>
  </si>
  <si>
    <t>santiago.lee54@gmail.com</t>
  </si>
  <si>
    <t>+49366610972</t>
  </si>
  <si>
    <t>john.rodriguez79@yahoo.com</t>
  </si>
  <si>
    <t>+33062805695</t>
  </si>
  <si>
    <t>betty.lewis87@gmail.com</t>
  </si>
  <si>
    <t>+49927832143</t>
  </si>
  <si>
    <t>charles.jones30@gmail.com</t>
  </si>
  <si>
    <t>+44647260087</t>
  </si>
  <si>
    <t>sofia.carter79@outlook.com</t>
  </si>
  <si>
    <t>+49155994086</t>
  </si>
  <si>
    <t>carol.hall15@icloud.com</t>
  </si>
  <si>
    <t>+44262796954</t>
  </si>
  <si>
    <t>lucas.lee70@hotmail.com</t>
  </si>
  <si>
    <t>+380658494220</t>
  </si>
  <si>
    <t>elizabeth.sanchez63@yahoo.com</t>
  </si>
  <si>
    <t>+1260306882</t>
  </si>
  <si>
    <t>donald.nguyen14@outlook.com</t>
  </si>
  <si>
    <t>+1197094320</t>
  </si>
  <si>
    <t>kimberly.harris69@yahoo.com</t>
  </si>
  <si>
    <t>+1927222547</t>
  </si>
  <si>
    <t>laura.adams36@zoho.com</t>
  </si>
  <si>
    <t>+380282750797</t>
  </si>
  <si>
    <t>ashley.wright94@yahoo.com</t>
  </si>
  <si>
    <t>+44655090249</t>
  </si>
  <si>
    <t>george.nguyen81@icloud.com</t>
  </si>
  <si>
    <t>+44870763679</t>
  </si>
  <si>
    <t>joseph.rivera11@icloud.com</t>
  </si>
  <si>
    <t>+44724733994</t>
  </si>
  <si>
    <t>cynthia.williams26@hotmail.com</t>
  </si>
  <si>
    <t>+44493847413</t>
  </si>
  <si>
    <t>kimberly.lee97@outlook.com</t>
  </si>
  <si>
    <t>+44994882333</t>
  </si>
  <si>
    <t>susan.taylor38@proton.me</t>
  </si>
  <si>
    <t>+34491494259</t>
  </si>
  <si>
    <t>ashley.wright75@zoho.com</t>
  </si>
  <si>
    <t>+1313354917</t>
  </si>
  <si>
    <t>karen.wright58@outlook.com</t>
  </si>
  <si>
    <t>+49306195883</t>
  </si>
  <si>
    <t>timothy.young24@zoho.com</t>
  </si>
  <si>
    <t>+380928645231</t>
  </si>
  <si>
    <t>isabella.roberts49@icloud.com</t>
  </si>
  <si>
    <t>+81144221278</t>
  </si>
  <si>
    <t>elizabeth.jackson22@outlook.com</t>
  </si>
  <si>
    <t>+34511518045</t>
  </si>
  <si>
    <t>anthony.rodriguez15@yahoo.com</t>
  </si>
  <si>
    <t>+1932321414</t>
  </si>
  <si>
    <t>karen.hill86@yahoo.com</t>
  </si>
  <si>
    <t>+55711270078</t>
  </si>
  <si>
    <t>oliver.mitchell75@icloud.com</t>
  </si>
  <si>
    <t>+55795931991</t>
  </si>
  <si>
    <t>camila.scott18@yahoo.com</t>
  </si>
  <si>
    <t>+81859005151</t>
  </si>
  <si>
    <t>jason.lopez77@hotmail.com</t>
  </si>
  <si>
    <t>+34155368163</t>
  </si>
  <si>
    <t>john.gonzalez32@yahoo.com</t>
  </si>
  <si>
    <t>+61720610478</t>
  </si>
  <si>
    <t>steven.rivera45@yahoo.com</t>
  </si>
  <si>
    <t>+49838317876</t>
  </si>
  <si>
    <t>george.davis24@yahoo.com</t>
  </si>
  <si>
    <t>+380684390325</t>
  </si>
  <si>
    <t>deborah.robinson38@icloud.com</t>
  </si>
  <si>
    <t>+61342051677</t>
  </si>
  <si>
    <t>brian.torres30@gmail.com</t>
  </si>
  <si>
    <t>+34530642272</t>
  </si>
  <si>
    <t>carol.thomas98@proton.me</t>
  </si>
  <si>
    <t>+33375440989</t>
  </si>
  <si>
    <t>nancy.sanchez49@icloud.com</t>
  </si>
  <si>
    <t>+380510138550</t>
  </si>
  <si>
    <t>david.young34@yahoo.com</t>
  </si>
  <si>
    <t>+49004405712</t>
  </si>
  <si>
    <t>lucas.nelson27@icloud.com</t>
  </si>
  <si>
    <t>+380529319448</t>
  </si>
  <si>
    <t>richard.torres85@yahoo.com</t>
  </si>
  <si>
    <t>+81676053856</t>
  </si>
  <si>
    <t>lucas.roberts72@yahoo.com</t>
  </si>
  <si>
    <t>+81877845813</t>
  </si>
  <si>
    <t>emma.jackson13@outlook.com</t>
  </si>
  <si>
    <t>+34210914887</t>
  </si>
  <si>
    <t>jennifer.davis31@proton.me</t>
  </si>
  <si>
    <t>+1549815664</t>
  </si>
  <si>
    <t>lucas.davis60@zoho.com</t>
  </si>
  <si>
    <t>+55902435138</t>
  </si>
  <si>
    <t>barbara.lee56@gmail.com</t>
  </si>
  <si>
    <t>+55843982937</t>
  </si>
  <si>
    <t>lucas.lopez39@hotmail.com</t>
  </si>
  <si>
    <t>+49661930193</t>
  </si>
  <si>
    <t>charles.harris82@outlook.com</t>
  </si>
  <si>
    <t>+380558948509</t>
  </si>
  <si>
    <t>ethan.scott33@gmail.com</t>
  </si>
  <si>
    <t>+1146139525</t>
  </si>
  <si>
    <t>charles.williams84@gmail.com</t>
  </si>
  <si>
    <t>+61992109621</t>
  </si>
  <si>
    <t>valentina.clark79@gmail.com</t>
  </si>
  <si>
    <t>+55714438537</t>
  </si>
  <si>
    <t>margaret.allen21@yahoo.com</t>
  </si>
  <si>
    <t>+33551269000</t>
  </si>
  <si>
    <t>barbara.rivera73@outlook.com</t>
  </si>
  <si>
    <t>+61157258693</t>
  </si>
  <si>
    <t>kevin.jackson72@zoho.com</t>
  </si>
  <si>
    <t>+34444747517</t>
  </si>
  <si>
    <t>lisa.thompson66@outlook.com</t>
  </si>
  <si>
    <t>+1443768993</t>
  </si>
  <si>
    <t>jessica.davis26@yahoo.com</t>
  </si>
  <si>
    <t>+81270100216</t>
  </si>
  <si>
    <t>paul.scott93@yahoo.com</t>
  </si>
  <si>
    <t>+44895603071</t>
  </si>
  <si>
    <t>dorothy.harris74@gmail.com</t>
  </si>
  <si>
    <t>+33002337362</t>
  </si>
  <si>
    <t>elizabeth.young76@yahoo.com</t>
  </si>
  <si>
    <t>+1647563023</t>
  </si>
  <si>
    <t>liam.flores11@zoho.com</t>
  </si>
  <si>
    <t>+44148143910</t>
  </si>
  <si>
    <t>liam.thomas55@zoho.com</t>
  </si>
  <si>
    <t>+1751958156</t>
  </si>
  <si>
    <t>joseph.torres34@icloud.com</t>
  </si>
  <si>
    <t>+380314919202</t>
  </si>
  <si>
    <t>sharon.roberts43@gmail.com</t>
  </si>
  <si>
    <t>+61264844560</t>
  </si>
  <si>
    <t>margaret.baker45@proton.me</t>
  </si>
  <si>
    <t>+380253051756</t>
  </si>
  <si>
    <t>dorothy.jackson48@yahoo.com</t>
  </si>
  <si>
    <t>+44748551095</t>
  </si>
  <si>
    <t>paul.sanchez75@outlook.com</t>
  </si>
  <si>
    <t>+34749212996</t>
  </si>
  <si>
    <t>isabella.williams95@zoho.com</t>
  </si>
  <si>
    <t>+49621371107</t>
  </si>
  <si>
    <t>lucas.jackson50@gmail.com</t>
  </si>
  <si>
    <t>+1695465598</t>
  </si>
  <si>
    <t>deborah.carter55@proton.me</t>
  </si>
  <si>
    <t>+1916879569</t>
  </si>
  <si>
    <t>steven.taylor72@outlook.com</t>
  </si>
  <si>
    <t>+61173702872</t>
  </si>
  <si>
    <t>ethan.perez67@zoho.com</t>
  </si>
  <si>
    <t>+49963549799</t>
  </si>
  <si>
    <t>donna.lewis92@yahoo.com</t>
  </si>
  <si>
    <t>+55702216360</t>
  </si>
  <si>
    <t>robert.harris45@yahoo.com</t>
  </si>
  <si>
    <t>+61689982365</t>
  </si>
  <si>
    <t>joshua.lopez24@zoho.com</t>
  </si>
  <si>
    <t>+55812869067</t>
  </si>
  <si>
    <t>noah.thomas35@yahoo.com</t>
  </si>
  <si>
    <t>+380504593508</t>
  </si>
  <si>
    <t>joshua.lee52@proton.me</t>
  </si>
  <si>
    <t>+1294265845</t>
  </si>
  <si>
    <t>emily.taylor20@zoho.com</t>
  </si>
  <si>
    <t>+33636662536</t>
  </si>
  <si>
    <t>oliver.garcia21@gmail.com</t>
  </si>
  <si>
    <t>+1887504967</t>
  </si>
  <si>
    <t>lucas.williams29@icloud.com</t>
  </si>
  <si>
    <t>+44558810980</t>
  </si>
  <si>
    <t>emma.lewis12@proton.me</t>
  </si>
  <si>
    <t>+33020970338</t>
  </si>
  <si>
    <t>melissa.walker72@gmail.com</t>
  </si>
  <si>
    <t>+55082626001</t>
  </si>
  <si>
    <t>barbara.rodriguez65@hotmail.com</t>
  </si>
  <si>
    <t>+1089154164</t>
  </si>
  <si>
    <t>thomas.thomas25@icloud.com</t>
  </si>
  <si>
    <t>+61906392610</t>
  </si>
  <si>
    <t>deborah.davis96@hotmail.com</t>
  </si>
  <si>
    <t>+44695373122</t>
  </si>
  <si>
    <t>anthony.hill20@proton.me</t>
  </si>
  <si>
    <t>+49966062867</t>
  </si>
  <si>
    <t>linda.rivera68@hotmail.com</t>
  </si>
  <si>
    <t>+1911300117</t>
  </si>
  <si>
    <t>george.clark69@proton.me</t>
  </si>
  <si>
    <t>+81254877855</t>
  </si>
  <si>
    <t>emma.hernandez50@icloud.com</t>
  </si>
  <si>
    <t>+34969492856</t>
  </si>
  <si>
    <t>laura.flores45@zoho.com</t>
  </si>
  <si>
    <t>+81786584772</t>
  </si>
  <si>
    <t>christopher.thomas15@gmail.com</t>
  </si>
  <si>
    <t>+380031161210</t>
  </si>
  <si>
    <t>sharon.young84@gmail.com</t>
  </si>
  <si>
    <t>+44983084513</t>
  </si>
  <si>
    <t>kenneth.jackson73@icloud.com</t>
  </si>
  <si>
    <t>+49957398951</t>
  </si>
  <si>
    <t>david.smith74@yahoo.com</t>
  </si>
  <si>
    <t>+49831675708</t>
  </si>
  <si>
    <t>noah.thompson23@yahoo.com</t>
  </si>
  <si>
    <t>+81043039963</t>
  </si>
  <si>
    <t>jeffrey.walker88@zoho.com</t>
  </si>
  <si>
    <t>+44295299920</t>
  </si>
  <si>
    <t>elizabeth.perez98@outlook.com</t>
  </si>
  <si>
    <t>+33265416394</t>
  </si>
  <si>
    <t>charles.young45@proton.me</t>
  </si>
  <si>
    <t>+55981402758</t>
  </si>
  <si>
    <t>margaret.miller83@yahoo.com</t>
  </si>
  <si>
    <t>+380053340559</t>
  </si>
  <si>
    <t>+34741148198</t>
  </si>
  <si>
    <t>linda.rivera22@proton.me</t>
  </si>
  <si>
    <t>+81515257574</t>
  </si>
  <si>
    <t>mark.taylor63@yahoo.com</t>
  </si>
  <si>
    <t>+49301973592</t>
  </si>
  <si>
    <t>emily.moore21@hotmail.com</t>
  </si>
  <si>
    <t>+44815688087</t>
  </si>
  <si>
    <t>isabella.jackson34@zoho.com</t>
  </si>
  <si>
    <t>+380896981196</t>
  </si>
  <si>
    <t>steven.allen26@yahoo.com</t>
  </si>
  <si>
    <t>+55704887097</t>
  </si>
  <si>
    <t>william.brown37@yahoo.com</t>
  </si>
  <si>
    <t>+1567629389</t>
  </si>
  <si>
    <t>jessica.williams99@outlook.com</t>
  </si>
  <si>
    <t>+1613508947</t>
  </si>
  <si>
    <t>karen.davis67@outlook.com</t>
  </si>
  <si>
    <t>+1199645917</t>
  </si>
  <si>
    <t>michael.rodriguez74@gmail.com</t>
  </si>
  <si>
    <t>+55957945580</t>
  </si>
  <si>
    <t>lucas.wright44@hotmail.com</t>
  </si>
  <si>
    <t>+1529436932</t>
  </si>
  <si>
    <t>oliver.adams76@proton.me</t>
  </si>
  <si>
    <t>+33953957419</t>
  </si>
  <si>
    <t>oliver.campbell93@outlook.com</t>
  </si>
  <si>
    <t>+81045774390</t>
  </si>
  <si>
    <t>sofia.scott51@icloud.com</t>
  </si>
  <si>
    <t>+49931115233</t>
  </si>
  <si>
    <t>alexander.robinson65@icloud.com</t>
  </si>
  <si>
    <t>+49297449738</t>
  </si>
  <si>
    <t>sandra.wilson88@zoho.com</t>
  </si>
  <si>
    <t>+380225400467</t>
  </si>
  <si>
    <t>andrew.young86@hotmail.com</t>
  </si>
  <si>
    <t>+44161402483</t>
  </si>
  <si>
    <t>deborah.robinson72@hotmail.com</t>
  </si>
  <si>
    <t>+61143549828</t>
  </si>
  <si>
    <t>brian.lopez42@yahoo.com</t>
  </si>
  <si>
    <t>+34858360454</t>
  </si>
  <si>
    <t>john.jackson11@yahoo.com</t>
  </si>
  <si>
    <t>+1129621582</t>
  </si>
  <si>
    <t>melissa.robinson36@hotmail.com</t>
  </si>
  <si>
    <t>+1689536163</t>
  </si>
  <si>
    <t>emma.white42@yahoo.com</t>
  </si>
  <si>
    <t>+44950299097</t>
  </si>
  <si>
    <t>thomas.thomas19@hotmail.com</t>
  </si>
  <si>
    <t>+55471406002</t>
  </si>
  <si>
    <t>lisa.nguyen83@zoho.com</t>
  </si>
  <si>
    <t>+380209382345</t>
  </si>
  <si>
    <t>laura.carter72@zoho.com</t>
  </si>
  <si>
    <t>+33782962903</t>
  </si>
  <si>
    <t>emily.johnson50@zoho.com</t>
  </si>
  <si>
    <t>+1167259207</t>
  </si>
  <si>
    <t>barbara.robinson85@hotmail.com</t>
  </si>
  <si>
    <t>+61508536337</t>
  </si>
  <si>
    <t>ava.scott49@icloud.com</t>
  </si>
  <si>
    <t>+34107873243</t>
  </si>
  <si>
    <t>paul.flores93@gmail.com</t>
  </si>
  <si>
    <t>+380928369297</t>
  </si>
  <si>
    <t>sophia.williams94@hotmail.com</t>
  </si>
  <si>
    <t>+49415756220</t>
  </si>
  <si>
    <t>deborah.moore54@outlook.com</t>
  </si>
  <si>
    <t>+44403428172</t>
  </si>
  <si>
    <t>michelle.jackson61@yahoo.com</t>
  </si>
  <si>
    <t>+34219027487</t>
  </si>
  <si>
    <t>jason.allen80@gmail.com</t>
  </si>
  <si>
    <t>+380483086669</t>
  </si>
  <si>
    <t>michelle.jones87@icloud.com</t>
  </si>
  <si>
    <t>+1852399945</t>
  </si>
  <si>
    <t>donna.gonzalez77@hotmail.com</t>
  </si>
  <si>
    <t>+49842866383</t>
  </si>
  <si>
    <t>ashley.allen88@icloud.com</t>
  </si>
  <si>
    <t>+44427471327</t>
  </si>
  <si>
    <t>kimberly.scott90@icloud.com</t>
  </si>
  <si>
    <t>+49087278097</t>
  </si>
  <si>
    <t>mark.anderson41@yahoo.com</t>
  </si>
  <si>
    <t>+34424138615</t>
  </si>
  <si>
    <t>stephanie.johnson81@outlook.com</t>
  </si>
  <si>
    <t>+49747040052</t>
  </si>
  <si>
    <t>ethan.wilson12@gmail.com</t>
  </si>
  <si>
    <t>+380209433364</t>
  </si>
  <si>
    <t>joseph.anderson42@gmail.com</t>
  </si>
  <si>
    <t>+61126981510</t>
  </si>
  <si>
    <t>isabella.mitchell60@zoho.com</t>
  </si>
  <si>
    <t>+49839875790</t>
  </si>
  <si>
    <t>david.davis40@proton.me</t>
  </si>
  <si>
    <t>+1753985237</t>
  </si>
  <si>
    <t>mateo.king36@icloud.com</t>
  </si>
  <si>
    <t>+34750787525</t>
  </si>
  <si>
    <t>camila.taylor60@proton.me</t>
  </si>
  <si>
    <t>+380280739339</t>
  </si>
  <si>
    <t>brian.thompson29@yahoo.com</t>
  </si>
  <si>
    <t>+1098654511</t>
  </si>
  <si>
    <t>lucas.nelson13@outlook.com</t>
  </si>
  <si>
    <t>+55894400024</t>
  </si>
  <si>
    <t>kimberly.wilson84@yahoo.com</t>
  </si>
  <si>
    <t>+34188140263</t>
  </si>
  <si>
    <t>jennifer.baker15@zoho.com</t>
  </si>
  <si>
    <t>+34148288873</t>
  </si>
  <si>
    <t>jason.lewis73@outlook.com</t>
  </si>
  <si>
    <t>+81307756565</t>
  </si>
  <si>
    <t>valentina.wilson35@proton.me</t>
  </si>
  <si>
    <t>+380601562362</t>
  </si>
  <si>
    <t>paul.lee51@icloud.com</t>
  </si>
  <si>
    <t>+380730570752</t>
  </si>
  <si>
    <t>matthew.lee73@proton.me</t>
  </si>
  <si>
    <t>+55387059285</t>
  </si>
  <si>
    <t>isabella.harris97@yahoo.com</t>
  </si>
  <si>
    <t>+49897063505</t>
  </si>
  <si>
    <t>dorothy.scott57@zoho.com</t>
  </si>
  <si>
    <t>+1815968742</t>
  </si>
  <si>
    <t>olivia.hernandez13@yahoo.com</t>
  </si>
  <si>
    <t>+380094534643</t>
  </si>
  <si>
    <t>daniel.walker38@zoho.com</t>
  </si>
  <si>
    <t>+1282601241</t>
  </si>
  <si>
    <t>sharon.rodriguez72@hotmail.com</t>
  </si>
  <si>
    <t>+81499156908</t>
  </si>
  <si>
    <t>emily.sanchez27@proton.me</t>
  </si>
  <si>
    <t>+33630217286</t>
  </si>
  <si>
    <t>edward.martinez80@zoho.com</t>
  </si>
  <si>
    <t>+1948799763</t>
  </si>
  <si>
    <t>santiago.clark21@zoho.com</t>
  </si>
  <si>
    <t>+44590561929</t>
  </si>
  <si>
    <t>ava.rivera12@zoho.com</t>
  </si>
  <si>
    <t>+1676145801</t>
  </si>
  <si>
    <t>emma.mitchell52@yahoo.com</t>
  </si>
  <si>
    <t>+33905265129</t>
  </si>
  <si>
    <t>sharon.wright25@gmail.com</t>
  </si>
  <si>
    <t>+33044210567</t>
  </si>
  <si>
    <t>carol.taylor32@yahoo.com</t>
  </si>
  <si>
    <t>+1026690208</t>
  </si>
  <si>
    <t>sophia.rivera34@outlook.com</t>
  </si>
  <si>
    <t>+380203520000</t>
  </si>
  <si>
    <t>nancy.baker92@icloud.com</t>
  </si>
  <si>
    <t>+61834844057</t>
  </si>
  <si>
    <t>ashley.adams22@zoho.com</t>
  </si>
  <si>
    <t>+380355449369</t>
  </si>
  <si>
    <t>amanda.robinson32@icloud.com</t>
  </si>
  <si>
    <t>+55965787055</t>
  </si>
  <si>
    <t>elizabeth.lewis30@gmail.com</t>
  </si>
  <si>
    <t>+1249704506</t>
  </si>
  <si>
    <t>margaret.wright93@outlook.com</t>
  </si>
  <si>
    <t>+380922140421</t>
  </si>
  <si>
    <t>laura.williams70@gmail.com</t>
  </si>
  <si>
    <t>+380058467100</t>
  </si>
  <si>
    <t>olivia.clark62@hotmail.com</t>
  </si>
  <si>
    <t>+61157619476</t>
  </si>
  <si>
    <t>barbara.martinez18@zoho.com</t>
  </si>
  <si>
    <t>+33642342967</t>
  </si>
  <si>
    <t>daniel.green58@gmail.com</t>
  </si>
  <si>
    <t>+44859920134</t>
  </si>
  <si>
    <t>sarah.scott10@proton.me</t>
  </si>
  <si>
    <t>+380856342657</t>
  </si>
  <si>
    <t>liam.lopez40@proton.me</t>
  </si>
  <si>
    <t>+1992358222</t>
  </si>
  <si>
    <t>melissa.thompson80@gmail.com</t>
  </si>
  <si>
    <t>+55605085403</t>
  </si>
  <si>
    <t>charles.martin98@gmail.com</t>
  </si>
  <si>
    <t>+1788805382</t>
  </si>
  <si>
    <t>mateo.martinez90@zoho.com</t>
  </si>
  <si>
    <t>+44850911681</t>
  </si>
  <si>
    <t>joseph.adams18@outlook.com</t>
  </si>
  <si>
    <t>+55179625731</t>
  </si>
  <si>
    <t>charles.martin67@hotmail.com</t>
  </si>
  <si>
    <t>+380243881311</t>
  </si>
  <si>
    <t>michelle.gonzalez36@outlook.com</t>
  </si>
  <si>
    <t>+1384556746</t>
  </si>
  <si>
    <t>oliver.wilson86@proton.me</t>
  </si>
  <si>
    <t>+380889478286</t>
  </si>
  <si>
    <t>brian.moore29@icloud.com</t>
  </si>
  <si>
    <t>+81530766439</t>
  </si>
  <si>
    <t>mark.perez95@zoho.com</t>
  </si>
  <si>
    <t>+44058255396</t>
  </si>
  <si>
    <t>paul.ramirez43@yahoo.com</t>
  </si>
  <si>
    <t>+44586313124</t>
  </si>
  <si>
    <t>lucas.robinson90@gmail.com</t>
  </si>
  <si>
    <t>+55174451307</t>
  </si>
  <si>
    <t>david.hernandez66@outlook.com</t>
  </si>
  <si>
    <t>+55648576366</t>
  </si>
  <si>
    <t>james.hernandez46@proton.me</t>
  </si>
  <si>
    <t>+380328457357</t>
  </si>
  <si>
    <t>jeffrey.rivera46@gmail.com</t>
  </si>
  <si>
    <t>+380942816831</t>
  </si>
  <si>
    <t>olivia.wright77@zoho.com</t>
  </si>
  <si>
    <t>+34407440184</t>
  </si>
  <si>
    <t>betty.lewis48@icloud.com</t>
  </si>
  <si>
    <t>+1719422618</t>
  </si>
  <si>
    <t>ava.wilson75@yahoo.com</t>
  </si>
  <si>
    <t>+49512483868</t>
  </si>
  <si>
    <t>isabella.king24@hotmail.com</t>
  </si>
  <si>
    <t>+33134884119</t>
  </si>
  <si>
    <t>william.allen37@yahoo.com</t>
  </si>
  <si>
    <t>+61131805070</t>
  </si>
  <si>
    <t>mateo.carter67@outlook.com</t>
  </si>
  <si>
    <t>+61300727137</t>
  </si>
  <si>
    <t>michelle.scott60@yahoo.com</t>
  </si>
  <si>
    <t>+81661588474</t>
  </si>
  <si>
    <t>stephanie.baker62@icloud.com</t>
  </si>
  <si>
    <t>+81027911240</t>
  </si>
  <si>
    <t>david.adams18@hotmail.com</t>
  </si>
  <si>
    <t>+34618241891</t>
  </si>
  <si>
    <t>valentina.wright36@hotmail.com</t>
  </si>
  <si>
    <t>+1763080476</t>
  </si>
  <si>
    <t>amanda.rivera21@zoho.com</t>
  </si>
  <si>
    <t>+380367152438</t>
  </si>
  <si>
    <t>brian.ramirez94@proton.me</t>
  </si>
  <si>
    <t>+380835905859</t>
  </si>
  <si>
    <t>cynthia.mitchell87@outlook.com</t>
  </si>
  <si>
    <t>+44468312177</t>
  </si>
  <si>
    <t>brian.jackson98@icloud.com</t>
  </si>
  <si>
    <t>+81594934754</t>
  </si>
  <si>
    <t>olivia.young73@proton.me</t>
  </si>
  <si>
    <t>+34050778862</t>
  </si>
  <si>
    <t>isabella.thompson46@yahoo.com</t>
  </si>
  <si>
    <t>+81580269686</t>
  </si>
  <si>
    <t>noah.green25@proton.me</t>
  </si>
  <si>
    <t>+49798054189</t>
  </si>
  <si>
    <t>sophia.baker36@yahoo.com</t>
  </si>
  <si>
    <t>+55158122582</t>
  </si>
  <si>
    <t>charles.flores28@outlook.com</t>
  </si>
  <si>
    <t>+49999862758</t>
  </si>
  <si>
    <t>noah.lopez24@icloud.com</t>
  </si>
  <si>
    <t>+55831900381</t>
  </si>
  <si>
    <t>charles.hernandez14@gmail.com</t>
  </si>
  <si>
    <t>+34841100458</t>
  </si>
  <si>
    <t>laura.thomas56@proton.me</t>
  </si>
  <si>
    <t>+55855007114</t>
  </si>
  <si>
    <t>matthew.young30@yahoo.com</t>
  </si>
  <si>
    <t>+34185534368</t>
  </si>
  <si>
    <t>sophia.thomas46@yahoo.com</t>
  </si>
  <si>
    <t>+55081798787</t>
  </si>
  <si>
    <t>liam.sanchez69@proton.me</t>
  </si>
  <si>
    <t>+33815483854</t>
  </si>
  <si>
    <t>ethan.miller28@yahoo.com</t>
  </si>
  <si>
    <t>+1318008517</t>
  </si>
  <si>
    <t>olivia.young47@zoho.com</t>
  </si>
  <si>
    <t>+33763245703</t>
  </si>
  <si>
    <t>steven.allen40@outlook.com</t>
  </si>
  <si>
    <t>+380379414320</t>
  </si>
  <si>
    <t>oliver.wright98@gmail.com</t>
  </si>
  <si>
    <t>+81938906493</t>
  </si>
  <si>
    <t>nancy.johnson87@outlook.com</t>
  </si>
  <si>
    <t>+380859922469</t>
  </si>
  <si>
    <t>john.johnson21@proton.me</t>
  </si>
  <si>
    <t>+33403225823</t>
  </si>
  <si>
    <t>brian.mitchell77@icloud.com</t>
  </si>
  <si>
    <t>+1209480384</t>
  </si>
  <si>
    <t>valentina.walker97@icloud.com</t>
  </si>
  <si>
    <t>+1602077940</t>
  </si>
  <si>
    <t>sofia.perez52@yahoo.com</t>
  </si>
  <si>
    <t>+1252335990</t>
  </si>
  <si>
    <t>sarah.young18@icloud.com</t>
  </si>
  <si>
    <t>+81442575199</t>
  </si>
  <si>
    <t>paul.gonzalez48@icloud.com</t>
  </si>
  <si>
    <t>+1605591475</t>
  </si>
  <si>
    <t>betty.thomas51@outlook.com</t>
  </si>
  <si>
    <t>+1835763036</t>
  </si>
  <si>
    <t>camila.robinson94@outlook.com</t>
  </si>
  <si>
    <t>+61056027760</t>
  </si>
  <si>
    <t>isabella.green34@gmail.com</t>
  </si>
  <si>
    <t>+1276841908</t>
  </si>
  <si>
    <t>carol.robinson62@outlook.com</t>
  </si>
  <si>
    <t>+33373692137</t>
  </si>
  <si>
    <t>sofia.perez34@icloud.com</t>
  </si>
  <si>
    <t>+33534791540</t>
  </si>
  <si>
    <t>linda.baker54@hotmail.com</t>
  </si>
  <si>
    <t>+33281395084</t>
  </si>
  <si>
    <t>steven.wilson48@outlook.com</t>
  </si>
  <si>
    <t>+33096471628</t>
  </si>
  <si>
    <t>lisa.lopez55@outlook.com</t>
  </si>
  <si>
    <t>+49660350392</t>
  </si>
  <si>
    <t>michelle.davis51@outlook.com</t>
  </si>
  <si>
    <t>+1424028622</t>
  </si>
  <si>
    <t>linda.wilson60@zoho.com</t>
  </si>
  <si>
    <t>+44853118404</t>
  </si>
  <si>
    <t>joshua.torres60@hotmail.com</t>
  </si>
  <si>
    <t>+61803729019</t>
  </si>
  <si>
    <t>michelle.mitchell59@proton.me</t>
  </si>
  <si>
    <t>+81956522178</t>
  </si>
  <si>
    <t>donna.smith22@proton.me</t>
  </si>
  <si>
    <t>+49249280426</t>
  </si>
  <si>
    <t>ethan.hernandez44@hotmail.com</t>
  </si>
  <si>
    <t>+33599205309</t>
  </si>
  <si>
    <t>elizabeth.taylor88@hotmail.com</t>
  </si>
  <si>
    <t>+44662993807</t>
  </si>
  <si>
    <t>mateo.sanchez49@yahoo.com</t>
  </si>
  <si>
    <t>+1591704983</t>
  </si>
  <si>
    <t>charles.nelson98@outlook.com</t>
  </si>
  <si>
    <t>+61356566110</t>
  </si>
  <si>
    <t>emma.brown33@yahoo.com</t>
  </si>
  <si>
    <t>+34107576602</t>
  </si>
  <si>
    <t>sarah.harris48@proton.me</t>
  </si>
  <si>
    <t>+81480615437</t>
  </si>
  <si>
    <t>nancy.garcia22@gmail.com</t>
  </si>
  <si>
    <t>+380198003468</t>
  </si>
  <si>
    <t>amanda.adams57@hotmail.com</t>
  </si>
  <si>
    <t>+81052930004</t>
  </si>
  <si>
    <t>kimberly.taylor27@hotmail.com</t>
  </si>
  <si>
    <t>+380856271027</t>
  </si>
  <si>
    <t>isabella.davis69@outlook.com</t>
  </si>
  <si>
    <t>+61736632724</t>
  </si>
  <si>
    <t>anthony.johnson52@hotmail.com</t>
  </si>
  <si>
    <t>+44893929868</t>
  </si>
  <si>
    <t>barbara.harris95@icloud.com</t>
  </si>
  <si>
    <t>+44231731901</t>
  </si>
  <si>
    <t>andrew.jones13@proton.me</t>
  </si>
  <si>
    <t>+380464080878</t>
  </si>
  <si>
    <t>sofia.smith35@outlook.com</t>
  </si>
  <si>
    <t>+34866263096</t>
  </si>
  <si>
    <t>olivia.rivera44@icloud.com</t>
  </si>
  <si>
    <t>+55652074524</t>
  </si>
  <si>
    <t>santiago.wilson60@proton.me</t>
  </si>
  <si>
    <t>+49347842938</t>
  </si>
  <si>
    <t>valentina.ramirez32@gmail.com</t>
  </si>
  <si>
    <t>+61896703361</t>
  </si>
  <si>
    <t>joshua.taylor78@proton.me</t>
  </si>
  <si>
    <t>+33896647534</t>
  </si>
  <si>
    <t>margaret.hernandez95@yahoo.com</t>
  </si>
  <si>
    <t>+34096577833</t>
  </si>
  <si>
    <t>sandra.white16@zoho.com</t>
  </si>
  <si>
    <t>+380336103565</t>
  </si>
  <si>
    <t>ava.thomas30@gmail.com</t>
  </si>
  <si>
    <t>+49973081184</t>
  </si>
  <si>
    <t>karen.perez26@zoho.com</t>
  </si>
  <si>
    <t>+34744264793</t>
  </si>
  <si>
    <t>donald.rivera24@gmail.com</t>
  </si>
  <si>
    <t>+33670877113</t>
  </si>
  <si>
    <t>edward.williams47@gmail.com</t>
  </si>
  <si>
    <t>+44926633562</t>
  </si>
  <si>
    <t>christopher.nelson59@yahoo.com</t>
  </si>
  <si>
    <t>+49735128110</t>
  </si>
  <si>
    <t>mark.nelson98@zoho.com</t>
  </si>
  <si>
    <t>+61398024712</t>
  </si>
  <si>
    <t>noah.sanchez26@outlook.com</t>
  </si>
  <si>
    <t>+81831756420</t>
  </si>
  <si>
    <t>matthew.gonzalez82@icloud.com</t>
  </si>
  <si>
    <t>+44037910613</t>
  </si>
  <si>
    <t>nancy.nelson46@zoho.com</t>
  </si>
  <si>
    <t>+380880179800</t>
  </si>
  <si>
    <t>ryan.davis87@icloud.com</t>
  </si>
  <si>
    <t>+1471200938</t>
  </si>
  <si>
    <t>kevin.thompson62@gmail.com</t>
  </si>
  <si>
    <t>+33609229781</t>
  </si>
  <si>
    <t>barbara.white39@icloud.com</t>
  </si>
  <si>
    <t>+44039280018</t>
  </si>
  <si>
    <t>edward.allen99@gmail.com</t>
  </si>
  <si>
    <t>+33069787510</t>
  </si>
  <si>
    <t>karen.martinez78@yahoo.com</t>
  </si>
  <si>
    <t>+81388556644</t>
  </si>
  <si>
    <t>james.lopez20@hotmail.com</t>
  </si>
  <si>
    <t>+33992458013</t>
  </si>
  <si>
    <t>andrew.flores92@zoho.com</t>
  </si>
  <si>
    <t>+61586031353</t>
  </si>
  <si>
    <t>patricia.white24@zoho.com</t>
  </si>
  <si>
    <t>+49795498580</t>
  </si>
  <si>
    <t>george.jones80@icloud.com</t>
  </si>
  <si>
    <t>+33027557268</t>
  </si>
  <si>
    <t>oliver.thomas75@proton.me</t>
  </si>
  <si>
    <t>+49449242455</t>
  </si>
  <si>
    <t>kenneth.lee88@yahoo.com</t>
  </si>
  <si>
    <t>+81844209807</t>
  </si>
  <si>
    <t>sarah.martinez15@outlook.com</t>
  </si>
  <si>
    <t>+61355620429</t>
  </si>
  <si>
    <t>george.king74@zoho.com</t>
  </si>
  <si>
    <t>+34850754586</t>
  </si>
  <si>
    <t>betty.gonzalez26@yahoo.com</t>
  </si>
  <si>
    <t>+81413177495</t>
  </si>
  <si>
    <t>valentina.lopez65@yahoo.com</t>
  </si>
  <si>
    <t>+1031606726</t>
  </si>
  <si>
    <t>steven.young12@outlook.com</t>
  </si>
  <si>
    <t>+55712767169</t>
  </si>
  <si>
    <t>kevin.walker25@icloud.com</t>
  </si>
  <si>
    <t>+61896924635</t>
  </si>
  <si>
    <t>daniel.flores58@proton.me</t>
  </si>
  <si>
    <t>+49908203269</t>
  </si>
  <si>
    <t>dorothy.adams86@gmail.com</t>
  </si>
  <si>
    <t>+61011194547</t>
  </si>
  <si>
    <t>ashley.scott13@zoho.com</t>
  </si>
  <si>
    <t>+61589024587</t>
  </si>
  <si>
    <t>sophia.thompson78@outlook.com</t>
  </si>
  <si>
    <t>+44123722331</t>
  </si>
  <si>
    <t>david.torres71@zoho.com</t>
  </si>
  <si>
    <t>+49742464053</t>
  </si>
  <si>
    <t>cynthia.flores46@yahoo.com</t>
  </si>
  <si>
    <t>+1015789184</t>
  </si>
  <si>
    <t>liam.garcia32@icloud.com</t>
  </si>
  <si>
    <t>+1205835540</t>
  </si>
  <si>
    <t>sarah.moore99@yahoo.com</t>
  </si>
  <si>
    <t>+1562381922</t>
  </si>
  <si>
    <t>timothy.torres74@zoho.com</t>
  </si>
  <si>
    <t>+49754873266</t>
  </si>
  <si>
    <t>james.smith93@icloud.com</t>
  </si>
  <si>
    <t>+380651360857</t>
  </si>
  <si>
    <t>santiago.allen81@proton.me</t>
  </si>
  <si>
    <t>+33082431310</t>
  </si>
  <si>
    <t>mark.white39@hotmail.com</t>
  </si>
  <si>
    <t>+33573393303</t>
  </si>
  <si>
    <t>isabella.campbell35@proton.me</t>
  </si>
  <si>
    <t>+49211766964</t>
  </si>
  <si>
    <t>ronald.carter73@outlook.com</t>
  </si>
  <si>
    <t>+1799799972</t>
  </si>
  <si>
    <t>joshua.campbell31@zoho.com</t>
  </si>
  <si>
    <t>+1118962715</t>
  </si>
  <si>
    <t>nancy.adams29@gmail.com</t>
  </si>
  <si>
    <t>+34934399437</t>
  </si>
  <si>
    <t>emily.robinson45@outlook.com</t>
  </si>
  <si>
    <t>+1460187412</t>
  </si>
  <si>
    <t>margaret.lopez49@proton.me</t>
  </si>
  <si>
    <t>+61286188208</t>
  </si>
  <si>
    <t>kenneth.white89@zoho.com</t>
  </si>
  <si>
    <t>+380210054423</t>
  </si>
  <si>
    <t>kenneth.sanchez69@hotmail.com</t>
  </si>
  <si>
    <t>+49368970997</t>
  </si>
  <si>
    <t>oliver.harris30@proton.me</t>
  </si>
  <si>
    <t>+55066322857</t>
  </si>
  <si>
    <t>karen.white16@zoho.com</t>
  </si>
  <si>
    <t>+1300837370</t>
  </si>
  <si>
    <t>barbara.clark21@zoho.com</t>
  </si>
  <si>
    <t>+61117944156</t>
  </si>
  <si>
    <t>ethan.lee18@proton.me</t>
  </si>
  <si>
    <t>+34856772631</t>
  </si>
  <si>
    <t>joseph.robinson38@yahoo.com</t>
  </si>
  <si>
    <t>+34174117894</t>
  </si>
  <si>
    <t>isabella.lopez95@icloud.com</t>
  </si>
  <si>
    <t>+34965405821</t>
  </si>
  <si>
    <t>deborah.mitchell57@outlook.com</t>
  </si>
  <si>
    <t>+1288658529</t>
  </si>
  <si>
    <t>emily.scott96@zoho.com</t>
  </si>
  <si>
    <t>+1080485732</t>
  </si>
  <si>
    <t>sarah.harris90@zoho.com</t>
  </si>
  <si>
    <t>+34512390536</t>
  </si>
  <si>
    <t>betty.baker67@yahoo.com</t>
  </si>
  <si>
    <t>+49173708944</t>
  </si>
  <si>
    <t>santiago.jackson35@gmail.com</t>
  </si>
  <si>
    <t>+33790653692</t>
  </si>
  <si>
    <t>noah.white60@yahoo.com</t>
  </si>
  <si>
    <t>+44385254402</t>
  </si>
  <si>
    <t>lucas.roberts59@gmail.com</t>
  </si>
  <si>
    <t>+49882193320</t>
  </si>
  <si>
    <t>ashley.gonzalez94@proton.me</t>
  </si>
  <si>
    <t>+380864840452</t>
  </si>
  <si>
    <t>sophia.robinson96@outlook.com</t>
  </si>
  <si>
    <t>+44821632667</t>
  </si>
  <si>
    <t>elizabeth.flores97@gmail.com</t>
  </si>
  <si>
    <t>+44618807665</t>
  </si>
  <si>
    <t>lucas.johnson65@zoho.com</t>
  </si>
  <si>
    <t>+49617975770</t>
  </si>
  <si>
    <t>rebecca.harris57@outlook.com</t>
  </si>
  <si>
    <t>+380133179942</t>
  </si>
  <si>
    <t>donald.mitchell98@outlook.com</t>
  </si>
  <si>
    <t>+81472392875</t>
  </si>
  <si>
    <t>mary.baker71@hotmail.com</t>
  </si>
  <si>
    <t>+34482832252</t>
  </si>
  <si>
    <t>mateo.adams83@hotmail.com</t>
  </si>
  <si>
    <t>+1109396205</t>
  </si>
  <si>
    <t>jennifer.hernandez79@outlook.com</t>
  </si>
  <si>
    <t>+44542504850</t>
  </si>
  <si>
    <t>richard.davis41@zoho.com</t>
  </si>
  <si>
    <t>+61505599665</t>
  </si>
  <si>
    <t>paul.baker82@icloud.com</t>
  </si>
  <si>
    <t>+49571809057</t>
  </si>
  <si>
    <t>george.rodriguez68@gmail.com</t>
  </si>
  <si>
    <t>+34898753865</t>
  </si>
  <si>
    <t>sofia.lopez44@icloud.com</t>
  </si>
  <si>
    <t>+33399635149</t>
  </si>
  <si>
    <t>olivia.williams38@yahoo.com</t>
  </si>
  <si>
    <t>+1102272506</t>
  </si>
  <si>
    <t>patricia.robinson38@proton.me</t>
  </si>
  <si>
    <t>+44300879267</t>
  </si>
  <si>
    <t>linda.wright37@icloud.com</t>
  </si>
  <si>
    <t>+55933593314</t>
  </si>
  <si>
    <t>james.harris40@outlook.com</t>
  </si>
  <si>
    <t>+1061081764</t>
  </si>
  <si>
    <t>donna.ramirez59@outlook.com</t>
  </si>
  <si>
    <t>+81640020935</t>
  </si>
  <si>
    <t>alexander.green52@yahoo.com</t>
  </si>
  <si>
    <t>+49617546122</t>
  </si>
  <si>
    <t>jessica.rodriguez70@zoho.com</t>
  </si>
  <si>
    <t>+49014688856</t>
  </si>
  <si>
    <t>valentina.baker43@zoho.com</t>
  </si>
  <si>
    <t>+81035488189</t>
  </si>
  <si>
    <t>richard.nelson22@zoho.com</t>
  </si>
  <si>
    <t>+61952364794</t>
  </si>
  <si>
    <t>deborah.jones88@outlook.com</t>
  </si>
  <si>
    <t>+61419349115</t>
  </si>
  <si>
    <t>noah.garcia57@icloud.com</t>
  </si>
  <si>
    <t>+1837332564</t>
  </si>
  <si>
    <t>timothy.rodriguez41@gmail.com</t>
  </si>
  <si>
    <t>+34707710636</t>
  </si>
  <si>
    <t>jeffrey.davis74@proton.me</t>
  </si>
  <si>
    <t>+81421950069</t>
  </si>
  <si>
    <t>thomas.green28@outlook.com</t>
  </si>
  <si>
    <t>+44076204012</t>
  </si>
  <si>
    <t>michelle.allen34@yahoo.com</t>
  </si>
  <si>
    <t>+61886959669</t>
  </si>
  <si>
    <t>santiago.nguyen53@icloud.com</t>
  </si>
  <si>
    <t>+33284007487</t>
  </si>
  <si>
    <t>michelle.baker20@hotmail.com</t>
  </si>
  <si>
    <t>+33607120805</t>
  </si>
  <si>
    <t>deborah.baker87@gmail.com</t>
  </si>
  <si>
    <t>+44198544869</t>
  </si>
  <si>
    <t>cynthia.anderson91@zoho.com</t>
  </si>
  <si>
    <t>+33412831418</t>
  </si>
  <si>
    <t>mark.martin61@icloud.com</t>
  </si>
  <si>
    <t>+81023503175</t>
  </si>
  <si>
    <t>camila.thomas45@icloud.com</t>
  </si>
  <si>
    <t>+1179564349</t>
  </si>
  <si>
    <t>olivia.carter94@zoho.com</t>
  </si>
  <si>
    <t>+81358013103</t>
  </si>
  <si>
    <t>steven.lopez23@zoho.com</t>
  </si>
  <si>
    <t>+1490419611</t>
  </si>
  <si>
    <t>joshua.young18@zoho.com</t>
  </si>
  <si>
    <t>+55936342348</t>
  </si>
  <si>
    <t>ronald.martin11@icloud.com</t>
  </si>
  <si>
    <t>+44725973263</t>
  </si>
  <si>
    <t>noah.moore44@zoho.com</t>
  </si>
  <si>
    <t>+44889756256</t>
  </si>
  <si>
    <t>mateo.moore59@outlook.com</t>
  </si>
  <si>
    <t>+1095153448</t>
  </si>
  <si>
    <t>anthony.rodriguez19@hotmail.com</t>
  </si>
  <si>
    <t>+33682574187</t>
  </si>
  <si>
    <t>ronald.nelson20@proton.me</t>
  </si>
  <si>
    <t>+34508463153</t>
  </si>
  <si>
    <t>elizabeth.hall30@zoho.com</t>
  </si>
  <si>
    <t>+34761449995</t>
  </si>
  <si>
    <t>lisa.hernandez44@proton.me</t>
  </si>
  <si>
    <t>+44243482041</t>
  </si>
  <si>
    <t>margaret.lewis16@outlook.com</t>
  </si>
  <si>
    <t>+81829896323</t>
  </si>
  <si>
    <t>isabella.campbell52@hotmail.com</t>
  </si>
  <si>
    <t>+33284580773</t>
  </si>
  <si>
    <t>kimberly.gonzalez40@zoho.com</t>
  </si>
  <si>
    <t>+1669355463</t>
  </si>
  <si>
    <t>santiago.hall96@yahoo.com</t>
  </si>
  <si>
    <t>+34996360321</t>
  </si>
  <si>
    <t>ashley.king95@gmail.com</t>
  </si>
  <si>
    <t>+33965790631</t>
  </si>
  <si>
    <t>joseph.gonzalez80@icloud.com</t>
  </si>
  <si>
    <t>+44941938350</t>
  </si>
  <si>
    <t>william.hill10@gmail.com</t>
  </si>
  <si>
    <t>+44632515901</t>
  </si>
  <si>
    <t>mark.wright44@proton.me</t>
  </si>
  <si>
    <t>+1781456581</t>
  </si>
  <si>
    <t>daniel.carter64@outlook.com</t>
  </si>
  <si>
    <t>+61539110790</t>
  </si>
  <si>
    <t>jason.jones89@outlook.com</t>
  </si>
  <si>
    <t>+61889744179</t>
  </si>
  <si>
    <t>mary.anderson96@yahoo.com</t>
  </si>
  <si>
    <t>+81431332753</t>
  </si>
  <si>
    <t>liam.hernandez11@hotmail.com</t>
  </si>
  <si>
    <t>+44750757981</t>
  </si>
  <si>
    <t>steven.hall86@zoho.com</t>
  </si>
  <si>
    <t>+55061760622</t>
  </si>
  <si>
    <t>sharon.williams17@icloud.com</t>
  </si>
  <si>
    <t>+34343422453</t>
  </si>
  <si>
    <t>charles.wilson15@zoho.com</t>
  </si>
  <si>
    <t>+61050699131</t>
  </si>
  <si>
    <t>mateo.thomas47@outlook.com</t>
  </si>
  <si>
    <t>+1221122727</t>
  </si>
  <si>
    <t>ryan.young77@zoho.com</t>
  </si>
  <si>
    <t>+55003968816</t>
  </si>
  <si>
    <t>ronald.jones16@outlook.com</t>
  </si>
  <si>
    <t>+1630629207</t>
  </si>
  <si>
    <t>daniel.robinson92@yahoo.com</t>
  </si>
  <si>
    <t>+55893180865</t>
  </si>
  <si>
    <t>olivia.thompson73@outlook.com</t>
  </si>
  <si>
    <t>+33311607955</t>
  </si>
  <si>
    <t>michael.rivera62@icloud.com</t>
  </si>
  <si>
    <t>+380037247965</t>
  </si>
  <si>
    <t>sandra.mitchell40@zoho.com</t>
  </si>
  <si>
    <t>+61135352120</t>
  </si>
  <si>
    <t>jason.miller86@proton.me</t>
  </si>
  <si>
    <t>+380743846538</t>
  </si>
  <si>
    <t>nancy.roberts18@icloud.com</t>
  </si>
  <si>
    <t>+33483988262</t>
  </si>
  <si>
    <t>elizabeth.johnson43@icloud.com</t>
  </si>
  <si>
    <t>+1398971525</t>
  </si>
  <si>
    <t>charles.miller80@zoho.com</t>
  </si>
  <si>
    <t>+33644383710</t>
  </si>
  <si>
    <t>mark.sanchez70@hotmail.com</t>
  </si>
  <si>
    <t>+61641280030</t>
  </si>
  <si>
    <t>noah.lopez54@proton.me</t>
  </si>
  <si>
    <t>+1660676405</t>
  </si>
  <si>
    <t>lucas.martin46@gmail.com</t>
  </si>
  <si>
    <t>+81290665861</t>
  </si>
  <si>
    <t>james.hill95@icloud.com</t>
  </si>
  <si>
    <t>+49391353649</t>
  </si>
  <si>
    <t>oliver.flores52@outlook.com</t>
  </si>
  <si>
    <t>+55426889095</t>
  </si>
  <si>
    <t>olivia.roberts73@proton.me</t>
  </si>
  <si>
    <t>+380066651160</t>
  </si>
  <si>
    <t>michelle.lopez48@proton.me</t>
  </si>
  <si>
    <t>+81073886592</t>
  </si>
  <si>
    <t>melissa.green53@outlook.com</t>
  </si>
  <si>
    <t>+44190955267</t>
  </si>
  <si>
    <t>olivia.king44@yahoo.com</t>
  </si>
  <si>
    <t>+1979651157</t>
  </si>
  <si>
    <t>matthew.torres38@outlook.com</t>
  </si>
  <si>
    <t>+61837552773</t>
  </si>
  <si>
    <t>carol.lewis28@icloud.com</t>
  </si>
  <si>
    <t>+1090783069</t>
  </si>
  <si>
    <t>ronald.carter64@zoho.com</t>
  </si>
  <si>
    <t>+55652706971</t>
  </si>
  <si>
    <t>emily.rivera85@outlook.com</t>
  </si>
  <si>
    <t>+380908498435</t>
  </si>
  <si>
    <t>charles.baker22@yahoo.com</t>
  </si>
  <si>
    <t>+61904501964</t>
  </si>
  <si>
    <t>jason.jones67@outlook.com</t>
  </si>
  <si>
    <t>+55219087325</t>
  </si>
  <si>
    <t>james.robinson65@zoho.com</t>
  </si>
  <si>
    <t>+34071389962</t>
  </si>
  <si>
    <t>jeffrey.harris91@zoho.com</t>
  </si>
  <si>
    <t>+49023638476</t>
  </si>
  <si>
    <t>melissa.johnson45@outlook.com</t>
  </si>
  <si>
    <t>+1077152361</t>
  </si>
  <si>
    <t>joshua.lopez67@outlook.com</t>
  </si>
  <si>
    <t>+81822246712</t>
  </si>
  <si>
    <t>mia.robinson86@yahoo.com</t>
  </si>
  <si>
    <t>+49390320613</t>
  </si>
  <si>
    <t>christopher.anderson61@hotmail.com</t>
  </si>
  <si>
    <t>+49799232044</t>
  </si>
  <si>
    <t>stephanie.wright20@yahoo.com</t>
  </si>
  <si>
    <t>+49899590177</t>
  </si>
  <si>
    <t>timothy.nelson81@icloud.com</t>
  </si>
  <si>
    <t>+34634179445</t>
  </si>
  <si>
    <t>oliver.jackson46@hotmail.com</t>
  </si>
  <si>
    <t>+44203441628</t>
  </si>
  <si>
    <t>sandra.adams80@hotmail.com</t>
  </si>
  <si>
    <t>+61638283269</t>
  </si>
  <si>
    <t>kevin.jackson65@icloud.com</t>
  </si>
  <si>
    <t>+34669728808</t>
  </si>
  <si>
    <t>anthony.nelson63@proton.me</t>
  </si>
  <si>
    <t>+49498460910</t>
  </si>
  <si>
    <t>karen.lee71@zoho.com</t>
  </si>
  <si>
    <t>+34550542016</t>
  </si>
  <si>
    <t>linda.brown91@yahoo.com</t>
  </si>
  <si>
    <t>+49354040281</t>
  </si>
  <si>
    <t>emma.lee26@zoho.com</t>
  </si>
  <si>
    <t>+49961085670</t>
  </si>
  <si>
    <t>daniel.walker97@yahoo.com</t>
  </si>
  <si>
    <t>+61334283614</t>
  </si>
  <si>
    <t>amanda.carter62@zoho.com</t>
  </si>
  <si>
    <t>+1700026572</t>
  </si>
  <si>
    <t>isabella.scott62@zoho.com</t>
  </si>
  <si>
    <t>+380835926450</t>
  </si>
  <si>
    <t>melissa.clark38@proton.me</t>
  </si>
  <si>
    <t>+1718313372</t>
  </si>
  <si>
    <t>william.davis14@outlook.com</t>
  </si>
  <si>
    <t>+34116994420</t>
  </si>
  <si>
    <t>betty.harris27@zoho.com</t>
  </si>
  <si>
    <t>+34103932615</t>
  </si>
  <si>
    <t>timothy.martinez84@gmail.com</t>
  </si>
  <si>
    <t>+34827246968</t>
  </si>
  <si>
    <t>ashley.campbell12@zoho.com</t>
  </si>
  <si>
    <t>+81436200851</t>
  </si>
  <si>
    <t>robert.nguyen20@yahoo.com</t>
  </si>
  <si>
    <t>+380742374631</t>
  </si>
  <si>
    <t>jessica.martinez78@zoho.com</t>
  </si>
  <si>
    <t>+34893753691</t>
  </si>
  <si>
    <t>ava.martinez64@yahoo.com</t>
  </si>
  <si>
    <t>+33812742897</t>
  </si>
  <si>
    <t>rebecca.torres90@outlook.com</t>
  </si>
  <si>
    <t>+1040305411</t>
  </si>
  <si>
    <t>kimberly.wright59@outlook.com</t>
  </si>
  <si>
    <t>+380632933088</t>
  </si>
  <si>
    <t>lucas.hall49@yahoo.com</t>
  </si>
  <si>
    <t>+55359910198</t>
  </si>
  <si>
    <t>lisa.roberts74@proton.me</t>
  </si>
  <si>
    <t>+61565884505</t>
  </si>
  <si>
    <t>thomas.torres77@gmail.com</t>
  </si>
  <si>
    <t>+81121192097</t>
  </si>
  <si>
    <t>emily.sanchez75@proton.me</t>
  </si>
  <si>
    <t>+1148425879</t>
  </si>
  <si>
    <t>lisa.martinez20@zoho.com</t>
  </si>
  <si>
    <t>+34112513747</t>
  </si>
  <si>
    <t>liam.hernandez65@zoho.com</t>
  </si>
  <si>
    <t>+33860516584</t>
  </si>
  <si>
    <t>margaret.ramirez81@gmail.com</t>
  </si>
  <si>
    <t>+1353653790</t>
  </si>
  <si>
    <t>ava.nguyen42@proton.me</t>
  </si>
  <si>
    <t>+49908397480</t>
  </si>
  <si>
    <t>mateo.gonzalez59@proton.me</t>
  </si>
  <si>
    <t>+55392619097</t>
  </si>
  <si>
    <t>carol.baker75@zoho.com</t>
  </si>
  <si>
    <t>+33977362552</t>
  </si>
  <si>
    <t>mia.baker60@icloud.com</t>
  </si>
  <si>
    <t>+55232338778</t>
  </si>
  <si>
    <t>joseph.ramirez97@icloud.com</t>
  </si>
  <si>
    <t>+81680804779</t>
  </si>
  <si>
    <t>isabella.nguyen18@proton.me</t>
  </si>
  <si>
    <t>+61650129466</t>
  </si>
  <si>
    <t>isabella.hill44@hotmail.com</t>
  </si>
  <si>
    <t>+44123074723</t>
  </si>
  <si>
    <t>melissa.clark18@yahoo.com</t>
  </si>
  <si>
    <t>+33957149181</t>
  </si>
  <si>
    <t>edward.torres55@hotmail.com</t>
  </si>
  <si>
    <t>+33579392412</t>
  </si>
  <si>
    <t>brian.garcia51@icloud.com</t>
  </si>
  <si>
    <t>+49627815876</t>
  </si>
  <si>
    <t>anthony.williams39@hotmail.com</t>
  </si>
  <si>
    <t>+81897559000</t>
  </si>
  <si>
    <t>mark.robinson79@icloud.com</t>
  </si>
  <si>
    <t>+49394505320</t>
  </si>
  <si>
    <t>camila.adams38@zoho.com</t>
  </si>
  <si>
    <t>+81013993189</t>
  </si>
  <si>
    <t>robert.lewis18@gmail.com</t>
  </si>
  <si>
    <t>+81215824387</t>
  </si>
  <si>
    <t>betty.robinson49@icloud.com</t>
  </si>
  <si>
    <t>+1431720389</t>
  </si>
  <si>
    <t>sophia.scott39@zoho.com</t>
  </si>
  <si>
    <t>+1499978039</t>
  </si>
  <si>
    <t>melissa.baker35@hotmail.com</t>
  </si>
  <si>
    <t>+1632737817</t>
  </si>
  <si>
    <t>karen.clark86@outlook.com</t>
  </si>
  <si>
    <t>+49539818473</t>
  </si>
  <si>
    <t>laura.sanchez17@icloud.com</t>
  </si>
  <si>
    <t>+55373981503</t>
  </si>
  <si>
    <t>ryan.miller86@yahoo.com</t>
  </si>
  <si>
    <t>+34713150903</t>
  </si>
  <si>
    <t>isabella.green35@outlook.com</t>
  </si>
  <si>
    <t>+61159310215</t>
  </si>
  <si>
    <t>ryan.hill78@icloud.com</t>
  </si>
  <si>
    <t>+380892125899</t>
  </si>
  <si>
    <t>daniel.nguyen82@icloud.com</t>
  </si>
  <si>
    <t>+34499352929</t>
  </si>
  <si>
    <t>nancy.miller38@proton.me</t>
  </si>
  <si>
    <t>+81467090282</t>
  </si>
  <si>
    <t>richard.wilson74@proton.me</t>
  </si>
  <si>
    <t>+81575405602</t>
  </si>
  <si>
    <t>richard.gonzalez24@icloud.com</t>
  </si>
  <si>
    <t>+1461436129</t>
  </si>
  <si>
    <t>edward.sanchez21@gmail.com</t>
  </si>
  <si>
    <t>+1841773598</t>
  </si>
  <si>
    <t>linda.adams92@outlook.com</t>
  </si>
  <si>
    <t>+55541794581</t>
  </si>
  <si>
    <t>richard.sanchez95@proton.me</t>
  </si>
  <si>
    <t>+34317413352</t>
  </si>
  <si>
    <t>richard.white60@proton.me</t>
  </si>
  <si>
    <t>+44919096426</t>
  </si>
  <si>
    <t>brian.perez79@proton.me</t>
  </si>
  <si>
    <t>+49918599351</t>
  </si>
  <si>
    <t>paul.ramirez76@icloud.com</t>
  </si>
  <si>
    <t>+49261178731</t>
  </si>
  <si>
    <t>jessica.baker20@outlook.com</t>
  </si>
  <si>
    <t>+81574054870</t>
  </si>
  <si>
    <t>andrew.torres80@hotmail.com</t>
  </si>
  <si>
    <t>+49261184084</t>
  </si>
  <si>
    <t>david.carter23@proton.me</t>
  </si>
  <si>
    <t>+61577670377</t>
  </si>
  <si>
    <t>carol.johnson95@icloud.com</t>
  </si>
  <si>
    <t>+81570503882</t>
  </si>
  <si>
    <t>jason.martin93@outlook.com</t>
  </si>
  <si>
    <t>+44152189951</t>
  </si>
  <si>
    <t>donna.walker49@proton.me</t>
  </si>
  <si>
    <t>+1913885496</t>
  </si>
  <si>
    <t>mary.young80@icloud.com</t>
  </si>
  <si>
    <t>+44016615450</t>
  </si>
  <si>
    <t>karen.smith35@proton.me</t>
  </si>
  <si>
    <t>+1154669454</t>
  </si>
  <si>
    <t>jennifer.wright67@zoho.com</t>
  </si>
  <si>
    <t>+44151213075</t>
  </si>
  <si>
    <t>alexander.martin11@icloud.com</t>
  </si>
  <si>
    <t>+44264119407</t>
  </si>
  <si>
    <t>dorothy.roberts80@proton.me</t>
  </si>
  <si>
    <t>+1078976056</t>
  </si>
  <si>
    <t>robert.king11@proton.me</t>
  </si>
  <si>
    <t>+44274939389</t>
  </si>
  <si>
    <t>charles.hernandez36@proton.me</t>
  </si>
  <si>
    <t>+1975757322</t>
  </si>
  <si>
    <t>sophia.baker67@gmail.com</t>
  </si>
  <si>
    <t>+44588076218</t>
  </si>
  <si>
    <t>jessica.mitchell42@gmail.com</t>
  </si>
  <si>
    <t>+33323178400</t>
  </si>
  <si>
    <t>richard.anderson42@outlook.com</t>
  </si>
  <si>
    <t>+1375803812</t>
  </si>
  <si>
    <t>john.thompson42@hotmail.com</t>
  </si>
  <si>
    <t>+34225593107</t>
  </si>
  <si>
    <t>kevin.anderson64@proton.me</t>
  </si>
  <si>
    <t>+61921042078</t>
  </si>
  <si>
    <t>michael.lee96@gmail.com</t>
  </si>
  <si>
    <t>+61083200173</t>
  </si>
  <si>
    <t>daniel.perez25@icloud.com</t>
  </si>
  <si>
    <t>+34765208675</t>
  </si>
  <si>
    <t>ashley.lee52@icloud.com</t>
  </si>
  <si>
    <t>+55519421702</t>
  </si>
  <si>
    <t>ava.white13@hotmail.com</t>
  </si>
  <si>
    <t>+33874902181</t>
  </si>
  <si>
    <t>michelle.hall92@icloud.com</t>
  </si>
  <si>
    <t>+81629348990</t>
  </si>
  <si>
    <t>elizabeth.taylor37@yahoo.com</t>
  </si>
  <si>
    <t>+1216700075</t>
  </si>
  <si>
    <t>sofia.carter78@proton.me</t>
  </si>
  <si>
    <t>+1658998539</t>
  </si>
  <si>
    <t>melissa.garcia52@icloud.com</t>
  </si>
  <si>
    <t>+61545526161</t>
  </si>
  <si>
    <t>isabella.carter98@outlook.com</t>
  </si>
  <si>
    <t>+81485708130</t>
  </si>
  <si>
    <t>jennifer.anderson98@hotmail.com</t>
  </si>
  <si>
    <t>+33724295959</t>
  </si>
  <si>
    <t>emma.williams89@yahoo.com</t>
  </si>
  <si>
    <t>+1009560008</t>
  </si>
  <si>
    <t>dorothy.lopez82@outlook.com</t>
  </si>
  <si>
    <t>+55769640808</t>
  </si>
  <si>
    <t>joshua.miller69@outlook.com</t>
  </si>
  <si>
    <t>+81006672413</t>
  </si>
  <si>
    <t>rebecca.hall33@hotmail.com</t>
  </si>
  <si>
    <t>+44718546511</t>
  </si>
  <si>
    <t>liam.king26@outlook.com</t>
  </si>
  <si>
    <t>+61871638593</t>
  </si>
  <si>
    <t>valentina.lopez21@gmail.com</t>
  </si>
  <si>
    <t>+33270631253</t>
  </si>
  <si>
    <t>olivia.thomas99@gmail.com</t>
  </si>
  <si>
    <t>+1374505267</t>
  </si>
  <si>
    <t>isabella.hernandez62@zoho.com</t>
  </si>
  <si>
    <t>+49080930666</t>
  </si>
  <si>
    <t>anthony.lopez11@proton.me</t>
  </si>
  <si>
    <t>+55733357425</t>
  </si>
  <si>
    <t>kevin.jones56@outlook.com</t>
  </si>
  <si>
    <t>+33756191682</t>
  </si>
  <si>
    <t>alexander.wilson17@outlook.com</t>
  </si>
  <si>
    <t>+61753753796</t>
  </si>
  <si>
    <t>dorothy.rodriguez69@zoho.com</t>
  </si>
  <si>
    <t>+55995673558</t>
  </si>
  <si>
    <t>oliver.robinson33@proton.me</t>
  </si>
  <si>
    <t>+380224399408</t>
  </si>
  <si>
    <t>richard.roberts72@hotmail.com</t>
  </si>
  <si>
    <t>+380411892188</t>
  </si>
  <si>
    <t>christopher.robinson55@yahoo.com</t>
  </si>
  <si>
    <t>+44312302631</t>
  </si>
  <si>
    <t>brian.smith68@hotmail.com</t>
  </si>
  <si>
    <t>+61440736307</t>
  </si>
  <si>
    <t>james.nguyen62@outlook.com</t>
  </si>
  <si>
    <t>+55816215689</t>
  </si>
  <si>
    <t>oliver.smith52@hotmail.com</t>
  </si>
  <si>
    <t>+1605714718</t>
  </si>
  <si>
    <t>karen.lopez52@proton.me</t>
  </si>
  <si>
    <t>+1253765635</t>
  </si>
  <si>
    <t>sharon.carter96@icloud.com</t>
  </si>
  <si>
    <t>+49918533493</t>
  </si>
  <si>
    <t>linda.sanchez56@zoho.com</t>
  </si>
  <si>
    <t>+33322743976</t>
  </si>
  <si>
    <t>anthony.thomas93@yahoo.com</t>
  </si>
  <si>
    <t>+81076781061</t>
  </si>
  <si>
    <t>kevin.mitchell80@proton.me</t>
  </si>
  <si>
    <t>+44789638617</t>
  </si>
  <si>
    <t>oliver.mitchell26@outlook.com</t>
  </si>
  <si>
    <t>+33174109301</t>
  </si>
  <si>
    <t>camila.young29@icloud.com</t>
  </si>
  <si>
    <t>+1080482119</t>
  </si>
  <si>
    <t>kenneth.sanchez16@gmail.com</t>
  </si>
  <si>
    <t>+55659966052</t>
  </si>
  <si>
    <t>edward.garcia89@proton.me</t>
  </si>
  <si>
    <t>+380018616334</t>
  </si>
  <si>
    <t>brian.green10@gmail.com</t>
  </si>
  <si>
    <t>+380924363834</t>
  </si>
  <si>
    <t>mary.young73@zoho.com</t>
  </si>
  <si>
    <t>+44817181259</t>
  </si>
  <si>
    <t>george.mitchell43@yahoo.com</t>
  </si>
  <si>
    <t>+49685684684</t>
  </si>
  <si>
    <t>melissa.harris47@yahoo.com</t>
  </si>
  <si>
    <t>+61556417075</t>
  </si>
  <si>
    <t>robert.allen18@hotmail.com</t>
  </si>
  <si>
    <t>+380170686643</t>
  </si>
  <si>
    <t>karen.hall47@proton.me</t>
  </si>
  <si>
    <t>+55090188458</t>
  </si>
  <si>
    <t>christopher.green69@outlook.com</t>
  </si>
  <si>
    <t>+44144879473</t>
  </si>
  <si>
    <t>sharon.martinez10@proton.me</t>
  </si>
  <si>
    <t>+380333865026</t>
  </si>
  <si>
    <t>richard.king20@gmail.com</t>
  </si>
  <si>
    <t>+61555542055</t>
  </si>
  <si>
    <t>william.lopez63@yahoo.com</t>
  </si>
  <si>
    <t>+1268966340</t>
  </si>
  <si>
    <t>donald.wright71@zoho.com</t>
  </si>
  <si>
    <t>+1789001681</t>
  </si>
  <si>
    <t>charles.davis98@icloud.com</t>
  </si>
  <si>
    <t>+49987525818</t>
  </si>
  <si>
    <t>barbara.martin36@proton.me</t>
  </si>
  <si>
    <t>+81369978957</t>
  </si>
  <si>
    <t>edward.nguyen72@proton.me</t>
  </si>
  <si>
    <t>+34429385157</t>
  </si>
  <si>
    <t>jeffrey.taylor57@icloud.com</t>
  </si>
  <si>
    <t>+55765422573</t>
  </si>
  <si>
    <t>ethan.perez20@proton.me</t>
  </si>
  <si>
    <t>+49126744342</t>
  </si>
  <si>
    <t>andrew.thomas18@hotmail.com</t>
  </si>
  <si>
    <t>+49720841918</t>
  </si>
  <si>
    <t>melissa.flores18@outlook.com</t>
  </si>
  <si>
    <t>+61844355436</t>
  </si>
  <si>
    <t>robert.martin76@zoho.com</t>
  </si>
  <si>
    <t>+55670948625</t>
  </si>
  <si>
    <t>ronald.nelson50@yahoo.com</t>
  </si>
  <si>
    <t>+61098125879</t>
  </si>
  <si>
    <t>andrew.nelson48@gmail.com</t>
  </si>
  <si>
    <t>+34714334376</t>
  </si>
  <si>
    <t>sandra.roberts73@outlook.com</t>
  </si>
  <si>
    <t>+33215447303</t>
  </si>
  <si>
    <t>melissa.lewis83@zoho.com</t>
  </si>
  <si>
    <t>+61461944283</t>
  </si>
  <si>
    <t>sandra.martin58@zoho.com</t>
  </si>
  <si>
    <t>+55267828732</t>
  </si>
  <si>
    <t>emily.hernandez58@proton.me</t>
  </si>
  <si>
    <t>+49803134918</t>
  </si>
  <si>
    <t>susan.robinson44@outlook.com</t>
  </si>
  <si>
    <t>+380908446301</t>
  </si>
  <si>
    <t>jeffrey.flores68@zoho.com</t>
  </si>
  <si>
    <t>+380761617208</t>
  </si>
  <si>
    <t>lucas.johnson47@yahoo.com</t>
  </si>
  <si>
    <t>+49542456899</t>
  </si>
  <si>
    <t>olivia.garcia10@hotmail.com</t>
  </si>
  <si>
    <t>+81328184058</t>
  </si>
  <si>
    <t>timothy.thompson96@outlook.com</t>
  </si>
  <si>
    <t>+55371067670</t>
  </si>
  <si>
    <t>richard.flores76@hotmail.com</t>
  </si>
  <si>
    <t>+34111326673</t>
  </si>
  <si>
    <t>david.wright60@outlook.com</t>
  </si>
  <si>
    <t>+49635637732</t>
  </si>
  <si>
    <t>kevin.harris39@outlook.com</t>
  </si>
  <si>
    <t>+380389566202</t>
  </si>
  <si>
    <t>cynthia.walker77@zoho.com</t>
  </si>
  <si>
    <t>+55375411427</t>
  </si>
  <si>
    <t>jessica.scott46@icloud.com</t>
  </si>
  <si>
    <t>+380614477924</t>
  </si>
  <si>
    <t>dorothy.wright59@gmail.com</t>
  </si>
  <si>
    <t>+1982367532</t>
  </si>
  <si>
    <t>thomas.allen55@outlook.com</t>
  </si>
  <si>
    <t>+81937166042</t>
  </si>
  <si>
    <t>richard.brown17@yahoo.com</t>
  </si>
  <si>
    <t>+49130348332</t>
  </si>
  <si>
    <t>lucas.carter67@hotmail.com</t>
  </si>
  <si>
    <t>+55600979307</t>
  </si>
  <si>
    <t>susan.torres85@yahoo.com</t>
  </si>
  <si>
    <t>+49802138330</t>
  </si>
  <si>
    <t>matthew.nelson47@gmail.com</t>
  </si>
  <si>
    <t>+33076686551</t>
  </si>
  <si>
    <t>lisa.martinez30@gmail.com</t>
  </si>
  <si>
    <t>+44020820581</t>
  </si>
  <si>
    <t>noah.smith30@outlook.com</t>
  </si>
  <si>
    <t>+1482273907</t>
  </si>
  <si>
    <t>lucas.smith87@icloud.com</t>
  </si>
  <si>
    <t>+380385000255</t>
  </si>
  <si>
    <t>linda.torres77@hotmail.com</t>
  </si>
  <si>
    <t>+61036327461</t>
  </si>
  <si>
    <t>alejandro.anderson53@zoho.com</t>
  </si>
  <si>
    <t>+1488258406</t>
  </si>
  <si>
    <t>thomas.baker27@proton.me</t>
  </si>
  <si>
    <t>+1195824972</t>
  </si>
  <si>
    <t>ethan.smith88@yahoo.com</t>
  </si>
  <si>
    <t>+34430315650</t>
  </si>
  <si>
    <t>barbara.brown21@icloud.com</t>
  </si>
  <si>
    <t>+61123653166</t>
  </si>
  <si>
    <t>mary.white78@yahoo.com</t>
  </si>
  <si>
    <t>+34124308342</t>
  </si>
  <si>
    <t>oliver.smith25@yahoo.com</t>
  </si>
  <si>
    <t>+44107585962</t>
  </si>
  <si>
    <t>amanda.moore26@yahoo.com</t>
  </si>
  <si>
    <t>+61397789995</t>
  </si>
  <si>
    <t>brian.flores28@yahoo.com</t>
  </si>
  <si>
    <t>+61147154709</t>
  </si>
  <si>
    <t>ronald.garcia89@icloud.com</t>
  </si>
  <si>
    <t>+1623610764</t>
  </si>
  <si>
    <t>thomas.baker29@zoho.com</t>
  </si>
  <si>
    <t>+1824274480</t>
  </si>
  <si>
    <t>lisa.green57@yahoo.com</t>
  </si>
  <si>
    <t>+380669563706</t>
  </si>
  <si>
    <t>amanda.robinson35@proton.me</t>
  </si>
  <si>
    <t>+1098684550</t>
  </si>
  <si>
    <t>ronald.flores52@hotmail.com</t>
  </si>
  <si>
    <t>+1465950101</t>
  </si>
  <si>
    <t>laura.flores89@yahoo.com</t>
  </si>
  <si>
    <t>+81168399720</t>
  </si>
  <si>
    <t>robert.harris87@outlook.com</t>
  </si>
  <si>
    <t>+380545150841</t>
  </si>
  <si>
    <t>christopher.rivera13@proton.me</t>
  </si>
  <si>
    <t>+1553770492</t>
  </si>
  <si>
    <t>sarah.miller93@outlook.com</t>
  </si>
  <si>
    <t>+34067464776</t>
  </si>
  <si>
    <t>richard.baker59@hotmail.com</t>
  </si>
  <si>
    <t>+55250259723</t>
  </si>
  <si>
    <t>sofia.anderson40@hotmail.com</t>
  </si>
  <si>
    <t>+61815868434</t>
  </si>
  <si>
    <t>john.nguyen46@icloud.com</t>
  </si>
  <si>
    <t>+1024691963</t>
  </si>
  <si>
    <t>ethan.campbell42@yahoo.com</t>
  </si>
  <si>
    <t>+1065781803</t>
  </si>
  <si>
    <t>timothy.white31@proton.me</t>
  </si>
  <si>
    <t>+34021201772</t>
  </si>
  <si>
    <t>rebecca.taylor49@hotmail.com</t>
  </si>
  <si>
    <t>+380009123227</t>
  </si>
  <si>
    <t>emily.anderson59@outlook.com</t>
  </si>
  <si>
    <t>+55303867674</t>
  </si>
  <si>
    <t>joshua.smith11@gmail.com</t>
  </si>
  <si>
    <t>+44310789558</t>
  </si>
  <si>
    <t>jessica.baker77@gmail.com</t>
  </si>
  <si>
    <t>+49339959359</t>
  </si>
  <si>
    <t>kenneth.walker11@gmail.com</t>
  </si>
  <si>
    <t>+380328519282</t>
  </si>
  <si>
    <t>james.martinez90@proton.me</t>
  </si>
  <si>
    <t>+380869210791</t>
  </si>
  <si>
    <t>mia.allen36@outlook.com</t>
  </si>
  <si>
    <t>+380738519708</t>
  </si>
  <si>
    <t>sofia.hernandez16@outlook.com</t>
  </si>
  <si>
    <t>+380789469932</t>
  </si>
  <si>
    <t>elizabeth.perez90@proton.me</t>
  </si>
  <si>
    <t>+1088758272</t>
  </si>
  <si>
    <t>barbara.lee14@proton.me</t>
  </si>
  <si>
    <t>+1227525335</t>
  </si>
  <si>
    <t>elizabeth.martin16@icloud.com</t>
  </si>
  <si>
    <t>+49201277981</t>
  </si>
  <si>
    <t>mateo.allen45@icloud.com</t>
  </si>
  <si>
    <t>+380633032078</t>
  </si>
  <si>
    <t>cynthia.carter64@yahoo.com</t>
  </si>
  <si>
    <t>+81181102236</t>
  </si>
  <si>
    <t>sharon.walker33@gmail.com</t>
  </si>
  <si>
    <t>+33354054043</t>
  </si>
  <si>
    <t>sophia.lewis14@yahoo.com</t>
  </si>
  <si>
    <t>+380280950541</t>
  </si>
  <si>
    <t>joshua.young64@proton.me</t>
  </si>
  <si>
    <t>+33162195063</t>
  </si>
  <si>
    <t>lucas.gonzalez18@yahoo.com</t>
  </si>
  <si>
    <t>+49112891598</t>
  </si>
  <si>
    <t>deborah.martinez90@outlook.com</t>
  </si>
  <si>
    <t>+380977983493</t>
  </si>
  <si>
    <t>sandra.walker78@gmail.com</t>
  </si>
  <si>
    <t>+61988093023</t>
  </si>
  <si>
    <t>lucas.hill75@proton.me</t>
  </si>
  <si>
    <t>+55924005498</t>
  </si>
  <si>
    <t>thomas.king22@outlook.com</t>
  </si>
  <si>
    <t>+49824848975</t>
  </si>
  <si>
    <t>emma.smith59@outlook.com</t>
  </si>
  <si>
    <t>+34685487335</t>
  </si>
  <si>
    <t>linda.young85@yahoo.com</t>
  </si>
  <si>
    <t>+380888907300</t>
  </si>
  <si>
    <t>jason.mitchell14@icloud.com</t>
  </si>
  <si>
    <t>+1658340750</t>
  </si>
  <si>
    <t>sandra.martinez75@icloud.com</t>
  </si>
  <si>
    <t>+1939479167</t>
  </si>
  <si>
    <t>sophia.jackson12@proton.me</t>
  </si>
  <si>
    <t>+61542847296</t>
  </si>
  <si>
    <t>olivia.davis36@hotmail.com</t>
  </si>
  <si>
    <t>+380623704333</t>
  </si>
  <si>
    <t>joseph.carter70@gmail.com</t>
  </si>
  <si>
    <t>+44219869888</t>
  </si>
  <si>
    <t>sophia.adams99@hotmail.com</t>
  </si>
  <si>
    <t>+81789369063</t>
  </si>
  <si>
    <t>robert.torres31@gmail.com</t>
  </si>
  <si>
    <t>+55718025637</t>
  </si>
  <si>
    <t>kevin.mitchell57@hotmail.com</t>
  </si>
  <si>
    <t>+44556396365</t>
  </si>
  <si>
    <t>camila.nelson80@zoho.com</t>
  </si>
  <si>
    <t>+81691529953</t>
  </si>
  <si>
    <t>kimberly.lewis87@zoho.com</t>
  </si>
  <si>
    <t>+1762745680</t>
  </si>
  <si>
    <t>laura.jones41@hotmail.com</t>
  </si>
  <si>
    <t>+380354223331</t>
  </si>
  <si>
    <t>charles.lewis44@hotmail.com</t>
  </si>
  <si>
    <t>+1618868875</t>
  </si>
  <si>
    <t>joshua.robinson37@outlook.com</t>
  </si>
  <si>
    <t>+44215697831</t>
  </si>
  <si>
    <t>sandra.clark47@icloud.com</t>
  </si>
  <si>
    <t>+55550335734</t>
  </si>
  <si>
    <t>christopher.johnson23@proton.me</t>
  </si>
  <si>
    <t>+55082347310</t>
  </si>
  <si>
    <t>sarah.carter53@proton.me</t>
  </si>
  <si>
    <t>+55309530428</t>
  </si>
  <si>
    <t>matthew.johnson90@outlook.com</t>
  </si>
  <si>
    <t>+55209960685</t>
  </si>
  <si>
    <t>patricia.hill37@outlook.com</t>
  </si>
  <si>
    <t>+1506586349</t>
  </si>
  <si>
    <t>mateo.walker42@zoho.com</t>
  </si>
  <si>
    <t>+55575391574</t>
  </si>
  <si>
    <t>susan.brown61@outlook.com</t>
  </si>
  <si>
    <t>+61218465345</t>
  </si>
  <si>
    <t>edward.gonzalez72@outlook.com</t>
  </si>
  <si>
    <t>+44893364158</t>
  </si>
  <si>
    <t>matthew.king69@proton.me</t>
  </si>
  <si>
    <t>+61406328860</t>
  </si>
  <si>
    <t>margaret.torres41@yahoo.com</t>
  </si>
  <si>
    <t>+55126067297</t>
  </si>
  <si>
    <t>joseph.young66@icloud.com</t>
  </si>
  <si>
    <t>+380728630607</t>
  </si>
  <si>
    <t>betty.miller89@outlook.com</t>
  </si>
  <si>
    <t>+44010863934</t>
  </si>
  <si>
    <t>olivia.thompson41@yahoo.com</t>
  </si>
  <si>
    <t>+380828073083</t>
  </si>
  <si>
    <t>william.lopez34@gmail.com</t>
  </si>
  <si>
    <t>+44815178955</t>
  </si>
  <si>
    <t>christopher.green20@proton.me</t>
  </si>
  <si>
    <t>+380949088242</t>
  </si>
  <si>
    <t>donald.rodriguez15@hotmail.com</t>
  </si>
  <si>
    <t>+61410937970</t>
  </si>
  <si>
    <t>patricia.brown99@hotmail.com</t>
  </si>
  <si>
    <t>+34779161718</t>
  </si>
  <si>
    <t>jennifer.harris11@icloud.com</t>
  </si>
  <si>
    <t>+34024102316</t>
  </si>
  <si>
    <t>laura.baker84@yahoo.com</t>
  </si>
  <si>
    <t>+380524941043</t>
  </si>
  <si>
    <t>brian.flores75@yahoo.com</t>
  </si>
  <si>
    <t>+33524369578</t>
  </si>
  <si>
    <t>ryan.lewis58@yahoo.com</t>
  </si>
  <si>
    <t>+33469768002</t>
  </si>
  <si>
    <t>jason.williams64@zoho.com</t>
  </si>
  <si>
    <t>+49563123214</t>
  </si>
  <si>
    <t>brian.hernandez13@zoho.com</t>
  </si>
  <si>
    <t>+44750506715</t>
  </si>
  <si>
    <t>karen.jones65@yahoo.com</t>
  </si>
  <si>
    <t>+61471721422</t>
  </si>
  <si>
    <t>mateo.brown94@proton.me</t>
  </si>
  <si>
    <t>+44575753065</t>
  </si>
  <si>
    <t>david.davis76@proton.me</t>
  </si>
  <si>
    <t>+1216437078</t>
  </si>
  <si>
    <t>brian.ramirez37@icloud.com</t>
  </si>
  <si>
    <t>+380345141243</t>
  </si>
  <si>
    <t>john.hill51@zoho.com</t>
  </si>
  <si>
    <t>+1948406775</t>
  </si>
  <si>
    <t>richard.sanchez22@outlook.com</t>
  </si>
  <si>
    <t>+34259324628</t>
  </si>
  <si>
    <t>mia.mitchell16@hotmail.com</t>
  </si>
  <si>
    <t>+380827572025</t>
  </si>
  <si>
    <t>timothy.miller47@proton.me</t>
  </si>
  <si>
    <t>+1000486759</t>
  </si>
  <si>
    <t>nancy.lopez35@yahoo.com</t>
  </si>
  <si>
    <t>+380503250802</t>
  </si>
  <si>
    <t>lucas.torres82@icloud.com</t>
  </si>
  <si>
    <t>+33148983902</t>
  </si>
  <si>
    <t>nancy.rivera39@gmail.com</t>
  </si>
  <si>
    <t>+34696130498</t>
  </si>
  <si>
    <t>mark.hall54@gmail.com</t>
  </si>
  <si>
    <t>+34485692126</t>
  </si>
  <si>
    <t>sofia.martin49@yahoo.com</t>
  </si>
  <si>
    <t>+380847701591</t>
  </si>
  <si>
    <t>mark.king43@outlook.com</t>
  </si>
  <si>
    <t>+34676070325</t>
  </si>
  <si>
    <t>alejandro.lopez71@zoho.com</t>
  </si>
  <si>
    <t>+55524590307</t>
  </si>
  <si>
    <t>ava.king99@icloud.com</t>
  </si>
  <si>
    <t>+1641089843</t>
  </si>
  <si>
    <t>stephanie.smith92@zoho.com</t>
  </si>
  <si>
    <t>+49473134483</t>
  </si>
  <si>
    <t>deborah.walker60@yahoo.com</t>
  </si>
  <si>
    <t>+1296702852</t>
  </si>
  <si>
    <t>mia.martinez44@yahoo.com</t>
  </si>
  <si>
    <t>+44298415698</t>
  </si>
  <si>
    <t>james.thompson76@icloud.com</t>
  </si>
  <si>
    <t>+1509499439</t>
  </si>
  <si>
    <t>richard.brown29@proton.me</t>
  </si>
  <si>
    <t>+380210382517</t>
  </si>
  <si>
    <t>richard.davis93@zoho.com</t>
  </si>
  <si>
    <t>+55829824291</t>
  </si>
  <si>
    <t>edward.nelson58@icloud.com</t>
  </si>
  <si>
    <t>+1446032586</t>
  </si>
  <si>
    <t>john.garcia13@hotmail.com</t>
  </si>
  <si>
    <t>+1637700767</t>
  </si>
  <si>
    <t>donald.allen97@yahoo.com</t>
  </si>
  <si>
    <t>+1236624644</t>
  </si>
  <si>
    <t>santiago.torres39@outlook.com</t>
  </si>
  <si>
    <t>+34557054231</t>
  </si>
  <si>
    <t>amanda.robinson73@outlook.com</t>
  </si>
  <si>
    <t>+1749851372</t>
  </si>
  <si>
    <t>valentina.wright60@gmail.com</t>
  </si>
  <si>
    <t>+44095811991</t>
  </si>
  <si>
    <t>dorothy.mitchell78@hotmail.com</t>
  </si>
  <si>
    <t>+44602319209</t>
  </si>
  <si>
    <t>joshua.taylor28@icloud.com</t>
  </si>
  <si>
    <t>+1195687963</t>
  </si>
  <si>
    <t>mia.ramirez50@hotmail.com</t>
  </si>
  <si>
    <t>+55082508760</t>
  </si>
  <si>
    <t>olivia.johnson37@yahoo.com</t>
  </si>
  <si>
    <t>+55091938110</t>
  </si>
  <si>
    <t>edward.lopez99@yahoo.com</t>
  </si>
  <si>
    <t>+380436033145</t>
  </si>
  <si>
    <t>linda.mitchell68@outlook.com</t>
  </si>
  <si>
    <t>+34475090475</t>
  </si>
  <si>
    <t>kenneth.smith89@outlook.com</t>
  </si>
  <si>
    <t>+55394015662</t>
  </si>
  <si>
    <t>mateo.wilson27@icloud.com</t>
  </si>
  <si>
    <t>+380045304738</t>
  </si>
  <si>
    <t>david.torres31@outlook.com</t>
  </si>
  <si>
    <t>+380134161905</t>
  </si>
  <si>
    <t>deborah.lee42@outlook.com</t>
  </si>
  <si>
    <t>+380145387159</t>
  </si>
  <si>
    <t>noah.johnson48@outlook.com</t>
  </si>
  <si>
    <t>+1696624493</t>
  </si>
  <si>
    <t>alejandro.jones88@hotmail.com</t>
  </si>
  <si>
    <t>+61899641730</t>
  </si>
  <si>
    <t>karen.hill84@hotmail.com</t>
  </si>
  <si>
    <t>+55895409126</t>
  </si>
  <si>
    <t>donna.sanchez99@hotmail.com</t>
  </si>
  <si>
    <t>+1352822438</t>
  </si>
  <si>
    <t>jeffrey.martin56@icloud.com</t>
  </si>
  <si>
    <t>+33844291266</t>
  </si>
  <si>
    <t>donald.brown55@gmail.com</t>
  </si>
  <si>
    <t>+380465749845</t>
  </si>
  <si>
    <t>brian.nelson96@zoho.com</t>
  </si>
  <si>
    <t>+33879674970</t>
  </si>
  <si>
    <t>alexander.hill66@proton.me</t>
  </si>
  <si>
    <t>+34585793928</t>
  </si>
  <si>
    <t>anthony.anderson65@proton.me</t>
  </si>
  <si>
    <t>+1223681666</t>
  </si>
  <si>
    <t>sharon.garcia62@gmail.com</t>
  </si>
  <si>
    <t>+1366854918</t>
  </si>
  <si>
    <t>christopher.ramirez10@proton.me</t>
  </si>
  <si>
    <t>+33767716245</t>
  </si>
  <si>
    <t>camila.thompson46@yahoo.com</t>
  </si>
  <si>
    <t>+49680317107</t>
  </si>
  <si>
    <t>valentina.taylor15@hotmail.com</t>
  </si>
  <si>
    <t>+380677709263</t>
  </si>
  <si>
    <t>margaret.anderson65@yahoo.com</t>
  </si>
  <si>
    <t>+61126827977</t>
  </si>
  <si>
    <t>linda.smith13@hotmail.com</t>
  </si>
  <si>
    <t>+33401015512</t>
  </si>
  <si>
    <t>rebecca.adams90@proton.me</t>
  </si>
  <si>
    <t>+33507984925</t>
  </si>
  <si>
    <t>liam.wright80@outlook.com</t>
  </si>
  <si>
    <t>+34851537764</t>
  </si>
  <si>
    <t>laura.moore72@icloud.com</t>
  </si>
  <si>
    <t>+1262644110</t>
  </si>
  <si>
    <t>ava.rodriguez73@outlook.com</t>
  </si>
  <si>
    <t>+34777622683</t>
  </si>
  <si>
    <t>sofia.davis18@outlook.com</t>
  </si>
  <si>
    <t>+81849316629</t>
  </si>
  <si>
    <t>amanda.lewis87@gmail.com</t>
  </si>
  <si>
    <t>+1511250576</t>
  </si>
  <si>
    <t>donna.rivera54@proton.me</t>
  </si>
  <si>
    <t>+1100821384</t>
  </si>
  <si>
    <t>jennifer.thompson19@outlook.com</t>
  </si>
  <si>
    <t>+61954232069</t>
  </si>
  <si>
    <t>anthony.mitchell34@proton.me</t>
  </si>
  <si>
    <t>+1866930326</t>
  </si>
  <si>
    <t>liam.green78@zoho.com</t>
  </si>
  <si>
    <t>+55085521962</t>
  </si>
  <si>
    <t>laura.johnson10@proton.me</t>
  </si>
  <si>
    <t>+55467516973</t>
  </si>
  <si>
    <t>alejandro.allen75@icloud.com</t>
  </si>
  <si>
    <t>+380330107922</t>
  </si>
  <si>
    <t>barbara.walker23@icloud.com</t>
  </si>
  <si>
    <t>+34629643788</t>
  </si>
  <si>
    <t>mia.hill51@proton.me</t>
  </si>
  <si>
    <t>+55382803724</t>
  </si>
  <si>
    <t>christopher.walker34@outlook.com</t>
  </si>
  <si>
    <t>+1267740179</t>
  </si>
  <si>
    <t>richard.ramirez24@proton.me</t>
  </si>
  <si>
    <t>+34410009799</t>
  </si>
  <si>
    <t>carol.rodriguez87@outlook.com</t>
  </si>
  <si>
    <t>+44952743298</t>
  </si>
  <si>
    <t>emily.allen77@icloud.com</t>
  </si>
  <si>
    <t>+1991284448</t>
  </si>
  <si>
    <t>joseph.white31@outlook.com</t>
  </si>
  <si>
    <t>+1813453049</t>
  </si>
  <si>
    <t>nancy.lee40@outlook.com</t>
  </si>
  <si>
    <t>+33996550645</t>
  </si>
  <si>
    <t>isabella.roberts87@outlook.com</t>
  </si>
  <si>
    <t>+81439310628</t>
  </si>
  <si>
    <t>kimberly.roberts98@hotmail.com</t>
  </si>
  <si>
    <t>+34415148315</t>
  </si>
  <si>
    <t>sofia.jackson75@hotmail.com</t>
  </si>
  <si>
    <t>+380009175862</t>
  </si>
  <si>
    <t>brian.young50@zoho.com</t>
  </si>
  <si>
    <t>+49681773949</t>
  </si>
  <si>
    <t>charles.smith13@icloud.com</t>
  </si>
  <si>
    <t>+1583847323</t>
  </si>
  <si>
    <t>deborah.flores70@yahoo.com</t>
  </si>
  <si>
    <t>+81235680079</t>
  </si>
  <si>
    <t>ryan.davis20@proton.me</t>
  </si>
  <si>
    <t>+61512626041</t>
  </si>
  <si>
    <t>james.lewis74@yahoo.com</t>
  </si>
  <si>
    <t>+33383374497</t>
  </si>
  <si>
    <t>charles.perez96@proton.me</t>
  </si>
  <si>
    <t>+380750663798</t>
  </si>
  <si>
    <t>paul.young45@zoho.com</t>
  </si>
  <si>
    <t>+34066494755</t>
  </si>
  <si>
    <t>mark.hall94@zoho.com</t>
  </si>
  <si>
    <t>+81794540677</t>
  </si>
  <si>
    <t>rebecca.white74@yahoo.com</t>
  </si>
  <si>
    <t>+44262064302</t>
  </si>
  <si>
    <t>oliver.thompson73@zoho.com</t>
  </si>
  <si>
    <t>+1921351444</t>
  </si>
  <si>
    <t>ashley.flores88@zoho.com</t>
  </si>
  <si>
    <t>+61527425300</t>
  </si>
  <si>
    <t>alexander.garcia35@proton.me</t>
  </si>
  <si>
    <t>+34156166284</t>
  </si>
  <si>
    <t>james.rivera85@proton.me</t>
  </si>
  <si>
    <t>+61007074995</t>
  </si>
  <si>
    <t>jennifer.moore66@icloud.com</t>
  </si>
  <si>
    <t>+380003821338</t>
  </si>
  <si>
    <t>kimberly.martin35@hotmail.com</t>
  </si>
  <si>
    <t>+55774451695</t>
  </si>
  <si>
    <t>william.davis30@gmail.com</t>
  </si>
  <si>
    <t>+1025171550</t>
  </si>
  <si>
    <t>noah.davis33@proton.me</t>
  </si>
  <si>
    <t>+1495609179</t>
  </si>
  <si>
    <t>mateo.martin56@hotmail.com</t>
  </si>
  <si>
    <t>+34665877211</t>
  </si>
  <si>
    <t>edward.harris91@zoho.com</t>
  </si>
  <si>
    <t>+1435782679</t>
  </si>
  <si>
    <t>joseph.moore93@zoho.com</t>
  </si>
  <si>
    <t>+33346567571</t>
  </si>
  <si>
    <t>linda.adams95@yahoo.com</t>
  </si>
  <si>
    <t>+33670193003</t>
  </si>
  <si>
    <t>jessica.adams77@hotmail.com</t>
  </si>
  <si>
    <t>+380494232377</t>
  </si>
  <si>
    <t>james.flores36@gmail.com</t>
  </si>
  <si>
    <t>+1696181749</t>
  </si>
  <si>
    <t>isabella.martin37@zoho.com</t>
  </si>
  <si>
    <t>+1598965782</t>
  </si>
  <si>
    <t>alejandro.lee91@yahoo.com</t>
  </si>
  <si>
    <t>+1422223483</t>
  </si>
  <si>
    <t>ronald.nguyen36@proton.me</t>
  </si>
  <si>
    <t>+34886162197</t>
  </si>
  <si>
    <t>amanda.lopez58@proton.me</t>
  </si>
  <si>
    <t>+44793789835</t>
  </si>
  <si>
    <t>ashley.nguyen26@gmail.com</t>
  </si>
  <si>
    <t>+34449245573</t>
  </si>
  <si>
    <t>paul.lopez89@gmail.com</t>
  </si>
  <si>
    <t>+49525028472</t>
  </si>
  <si>
    <t>sandra.allen67@outlook.com</t>
  </si>
  <si>
    <t>+1453390976</t>
  </si>
  <si>
    <t>michelle.moore74@outlook.com</t>
  </si>
  <si>
    <t>+55194982120</t>
  </si>
  <si>
    <t>william.carter71@icloud.com</t>
  </si>
  <si>
    <t>+1656081915</t>
  </si>
  <si>
    <t>sarah.campbell84@gmail.com</t>
  </si>
  <si>
    <t>+34565318171</t>
  </si>
  <si>
    <t>melissa.perez87@icloud.com</t>
  </si>
  <si>
    <t>+1600809532</t>
  </si>
  <si>
    <t>george.miller68@zoho.com</t>
  </si>
  <si>
    <t>+81060793779</t>
  </si>
  <si>
    <t>mark.king22@proton.me</t>
  </si>
  <si>
    <t>+34737572722</t>
  </si>
  <si>
    <t>michael.garcia27@yahoo.com</t>
  </si>
  <si>
    <t>+44611962470</t>
  </si>
  <si>
    <t>rebecca.thomas80@yahoo.com</t>
  </si>
  <si>
    <t>+1549615033</t>
  </si>
  <si>
    <t>ronald.hall64@icloud.com</t>
  </si>
  <si>
    <t>+33148022191</t>
  </si>
  <si>
    <t>santiago.sanchez33@icloud.com</t>
  </si>
  <si>
    <t>+1896954471</t>
  </si>
  <si>
    <t>patricia.white24@yahoo.com</t>
  </si>
  <si>
    <t>+44971254079</t>
  </si>
  <si>
    <t>sandra.jackson47@icloud.com</t>
  </si>
  <si>
    <t>+55504609794</t>
  </si>
  <si>
    <t>laura.wilson31@proton.me</t>
  </si>
  <si>
    <t>+1605394775</t>
  </si>
  <si>
    <t>nancy.lewis14@hotmail.com</t>
  </si>
  <si>
    <t>+1148551029</t>
  </si>
  <si>
    <t>alexander.wilson63@gmail.com</t>
  </si>
  <si>
    <t>+1234834710</t>
  </si>
  <si>
    <t>michael.nelson28@outlook.com</t>
  </si>
  <si>
    <t>+61567743081</t>
  </si>
  <si>
    <t>sharon.smith85@outlook.com</t>
  </si>
  <si>
    <t>+61007487510</t>
  </si>
  <si>
    <t>betty.white36@zoho.com</t>
  </si>
  <si>
    <t>+81725517184</t>
  </si>
  <si>
    <t>david.lee67@zoho.com</t>
  </si>
  <si>
    <t>+44737109514</t>
  </si>
  <si>
    <t>george.roberts99@proton.me</t>
  </si>
  <si>
    <t>+380462912648</t>
  </si>
  <si>
    <t>emily.rivera52@outlook.com</t>
  </si>
  <si>
    <t>+61061868805</t>
  </si>
  <si>
    <t>noah.white25@icloud.com</t>
  </si>
  <si>
    <t>+1838392357</t>
  </si>
  <si>
    <t>jennifer.wilson83@yahoo.com</t>
  </si>
  <si>
    <t>+49293251849</t>
  </si>
  <si>
    <t>melissa.harris83@proton.me</t>
  </si>
  <si>
    <t>+44745496102</t>
  </si>
  <si>
    <t>george.garcia69@hotmail.com</t>
  </si>
  <si>
    <t>+1566584795</t>
  </si>
  <si>
    <t>karen.lee29@zoho.com</t>
  </si>
  <si>
    <t>+49484467555</t>
  </si>
  <si>
    <t>thomas.white97@gmail.com</t>
  </si>
  <si>
    <t>+1949023874</t>
  </si>
  <si>
    <t>valentina.lopez82@zoho.com</t>
  </si>
  <si>
    <t>+55086077035</t>
  </si>
  <si>
    <t>kenneth.scott81@outlook.com</t>
  </si>
  <si>
    <t>+55097236858</t>
  </si>
  <si>
    <t>sofia.roberts67@hotmail.com</t>
  </si>
  <si>
    <t>+1397702773</t>
  </si>
  <si>
    <t>dorothy.hall28@hotmail.com</t>
  </si>
  <si>
    <t>+61877553635</t>
  </si>
  <si>
    <t>donna.jackson92@outlook.com</t>
  </si>
  <si>
    <t>+49350905009</t>
  </si>
  <si>
    <t>dorothy.hall72@hotmail.com</t>
  </si>
  <si>
    <t>+81942467322</t>
  </si>
  <si>
    <t>donald.martin22@zoho.com</t>
  </si>
  <si>
    <t>+33111795800</t>
  </si>
  <si>
    <t>james.campbell49@hotmail.com</t>
  </si>
  <si>
    <t>+44185157019</t>
  </si>
  <si>
    <t>betty.nguyen96@gmail.com</t>
  </si>
  <si>
    <t>+55774463610</t>
  </si>
  <si>
    <t>elizabeth.gonzalez90@yahoo.com</t>
  </si>
  <si>
    <t>+1252139063</t>
  </si>
  <si>
    <t>emma.hernandez18@hotmail.com</t>
  </si>
  <si>
    <t>+55476153127</t>
  </si>
  <si>
    <t>john.rivera36@icloud.com</t>
  </si>
  <si>
    <t>+1691823982</t>
  </si>
  <si>
    <t>james.harris13@icloud.com</t>
  </si>
  <si>
    <t>+380871501745</t>
  </si>
  <si>
    <t>sofia.campbell54@zoho.com</t>
  </si>
  <si>
    <t>+34117122634</t>
  </si>
  <si>
    <t>donald.jones96@proton.me</t>
  </si>
  <si>
    <t>+1171191851</t>
  </si>
  <si>
    <t>james.torres77@icloud.com</t>
  </si>
  <si>
    <t>+1262490703</t>
  </si>
  <si>
    <t>betty.roberts14@yahoo.com</t>
  </si>
  <si>
    <t>+61226350292</t>
  </si>
  <si>
    <t>jason.gonzalez97@gmail.com</t>
  </si>
  <si>
    <t>+61348017189</t>
  </si>
  <si>
    <t>jason.roberts66@icloud.com</t>
  </si>
  <si>
    <t>+1163147939</t>
  </si>
  <si>
    <t>jennifer.roberts99@proton.me</t>
  </si>
  <si>
    <t>+81730457440</t>
  </si>
  <si>
    <t>mia.lee68@icloud.com</t>
  </si>
  <si>
    <t>+49770789134</t>
  </si>
  <si>
    <t>brian.hill19@yahoo.com</t>
  </si>
  <si>
    <t>+33348706570</t>
  </si>
  <si>
    <t>daniel.young35@yahoo.com</t>
  </si>
  <si>
    <t>+1175502469</t>
  </si>
  <si>
    <t>ashley.harris16@hotmail.com</t>
  </si>
  <si>
    <t>+1073834186</t>
  </si>
  <si>
    <t>mateo.williams16@outlook.com</t>
  </si>
  <si>
    <t>+44168787010</t>
  </si>
  <si>
    <t>carol.moore20@proton.me</t>
  </si>
  <si>
    <t>+44327237708</t>
  </si>
  <si>
    <t>david.ramirez28@zoho.com</t>
  </si>
  <si>
    <t>+44191406020</t>
  </si>
  <si>
    <t>melissa.thomas72@icloud.com</t>
  </si>
  <si>
    <t>+61853142400</t>
  </si>
  <si>
    <t>alexander.jackson58@zoho.com</t>
  </si>
  <si>
    <t>+44071826851</t>
  </si>
  <si>
    <t>isabella.campbell74@gmail.com</t>
  </si>
  <si>
    <t>+81681932802</t>
  </si>
  <si>
    <t>edward.perez58@proton.me</t>
  </si>
  <si>
    <t>+33758091576</t>
  </si>
  <si>
    <t>patricia.williams36@outlook.com</t>
  </si>
  <si>
    <t>+49026528053</t>
  </si>
  <si>
    <t>sarah.brown82@outlook.com</t>
  </si>
  <si>
    <t>+49225629444</t>
  </si>
  <si>
    <t>jessica.miller32@gmail.com</t>
  </si>
  <si>
    <t>+81283285021</t>
  </si>
  <si>
    <t>olivia.ramirez58@hotmail.com</t>
  </si>
  <si>
    <t>+49963959292</t>
  </si>
  <si>
    <t>isabella.hill84@icloud.com</t>
  </si>
  <si>
    <t>+55835596992</t>
  </si>
  <si>
    <t>kenneth.moore28@proton.me</t>
  </si>
  <si>
    <t>+33911193776</t>
  </si>
  <si>
    <t>cynthia.roberts10@gmail.com</t>
  </si>
  <si>
    <t>+81304088497</t>
  </si>
  <si>
    <t>kimberly.brown50@yahoo.com</t>
  </si>
  <si>
    <t>+55441689559</t>
  </si>
  <si>
    <t>patricia.king35@gmail.com</t>
  </si>
  <si>
    <t>+61738168708</t>
  </si>
  <si>
    <t>andrew.lee92@proton.me</t>
  </si>
  <si>
    <t>+380475896433</t>
  </si>
  <si>
    <t>william.hall35@proton.me</t>
  </si>
  <si>
    <t>+380199953789</t>
  </si>
  <si>
    <t>camila.hernandez95@proton.me</t>
  </si>
  <si>
    <t>+81914280664</t>
  </si>
  <si>
    <t>robert.wright82@gmail.com</t>
  </si>
  <si>
    <t>+49318507520</t>
  </si>
  <si>
    <t>noah.hall25@yahoo.com</t>
  </si>
  <si>
    <t>+61840538436</t>
  </si>
  <si>
    <t>kimberly.garcia57@outlook.com</t>
  </si>
  <si>
    <t>+61201801446</t>
  </si>
  <si>
    <t>betty.thompson84@yahoo.com</t>
  </si>
  <si>
    <t>+49147627904</t>
  </si>
  <si>
    <t>dorothy.green65@outlook.com</t>
  </si>
  <si>
    <t>+1240949920</t>
  </si>
  <si>
    <t>robert.lee81@yahoo.com</t>
  </si>
  <si>
    <t>+61374641196</t>
  </si>
  <si>
    <t>sofia.robinson43@proton.me</t>
  </si>
  <si>
    <t>+55612116047</t>
  </si>
  <si>
    <t>mary.williams66@hotmail.com</t>
  </si>
  <si>
    <t>+61051089421</t>
  </si>
  <si>
    <t>valentina.thompson55@icloud.com</t>
  </si>
  <si>
    <t>+55759580259</t>
  </si>
  <si>
    <t>daniel.williams38@yahoo.com</t>
  </si>
  <si>
    <t>+1079001836</t>
  </si>
  <si>
    <t>barbara.wilson42@zoho.com</t>
  </si>
  <si>
    <t>+55453179846</t>
  </si>
  <si>
    <t>donna.adams17@proton.me</t>
  </si>
  <si>
    <t>+34860071733</t>
  </si>
  <si>
    <t>mary.taylor61@proton.me</t>
  </si>
  <si>
    <t>+49278735236</t>
  </si>
  <si>
    <t>elizabeth.sanchez25@proton.me</t>
  </si>
  <si>
    <t>+34019324432</t>
  </si>
  <si>
    <t>liam.smith70@hotmail.com</t>
  </si>
  <si>
    <t>+81139472062</t>
  </si>
  <si>
    <t>sofia.mitchell96@icloud.com</t>
  </si>
  <si>
    <t>+1184847004</t>
  </si>
  <si>
    <t>stephanie.adams98@yahoo.com</t>
  </si>
  <si>
    <t>+61070695642</t>
  </si>
  <si>
    <t>rebecca.wilson65@zoho.com</t>
  </si>
  <si>
    <t>+61214941936</t>
  </si>
  <si>
    <t>donald.rodriguez81@yahoo.com</t>
  </si>
  <si>
    <t>+55267774140</t>
  </si>
  <si>
    <t>mark.rodriguez50@yahoo.com</t>
  </si>
  <si>
    <t>+1536029388</t>
  </si>
  <si>
    <t>sandra.johnson80@zoho.com</t>
  </si>
  <si>
    <t>+1109954190</t>
  </si>
  <si>
    <t>lisa.baker20@outlook.com</t>
  </si>
  <si>
    <t>+49484652520</t>
  </si>
  <si>
    <t>james.lewis55@yahoo.com</t>
  </si>
  <si>
    <t>+81670907530</t>
  </si>
  <si>
    <t>charles.young68@hotmail.com</t>
  </si>
  <si>
    <t>+44168705372</t>
  </si>
  <si>
    <t>santiago.campbell92@icloud.com</t>
  </si>
  <si>
    <t>+380401562493</t>
  </si>
  <si>
    <t>jessica.adams90@icloud.com</t>
  </si>
  <si>
    <t>+81221763628</t>
  </si>
  <si>
    <t>thomas.lewis72@zoho.com</t>
  </si>
  <si>
    <t>+34530785243</t>
  </si>
  <si>
    <t>melissa.walker15@zoho.com</t>
  </si>
  <si>
    <t>+44105536031</t>
  </si>
  <si>
    <t>kenneth.taylor55@zoho.com</t>
  </si>
  <si>
    <t>+44062581534</t>
  </si>
  <si>
    <t>isabella.wilson83@hotmail.com</t>
  </si>
  <si>
    <t>+49465564676</t>
  </si>
  <si>
    <t>paul.allen58@yahoo.com</t>
  </si>
  <si>
    <t>+1519160596</t>
  </si>
  <si>
    <t>sarah.young72@yahoo.com</t>
  </si>
  <si>
    <t>+44012551101</t>
  </si>
  <si>
    <t>jessica.hernandez43@proton.me</t>
  </si>
  <si>
    <t>+33736000679</t>
  </si>
  <si>
    <t>elizabeth.robinson10@yahoo.com</t>
  </si>
  <si>
    <t>+1557223046</t>
  </si>
  <si>
    <t>mark.williams33@zoho.com</t>
  </si>
  <si>
    <t>+61306695898</t>
  </si>
  <si>
    <t>alejandro.anderson95@yahoo.com</t>
  </si>
  <si>
    <t>+380973298167</t>
  </si>
  <si>
    <t>mateo.taylor34@outlook.com</t>
  </si>
  <si>
    <t>+81795327688</t>
  </si>
  <si>
    <t>robert.jackson70@hotmail.com</t>
  </si>
  <si>
    <t>+61532753486</t>
  </si>
  <si>
    <t>oliver.torres79@icloud.com</t>
  </si>
  <si>
    <t>+44185459511</t>
  </si>
  <si>
    <t>jason.king21@zoho.com</t>
  </si>
  <si>
    <t>+55853972305</t>
  </si>
  <si>
    <t>rebecca.walker30@icloud.com</t>
  </si>
  <si>
    <t>+81480992241</t>
  </si>
  <si>
    <t>paul.miller36@outlook.com</t>
  </si>
  <si>
    <t>+1968046803</t>
  </si>
  <si>
    <t>ashley.lee93@outlook.com</t>
  </si>
  <si>
    <t>+380463264608</t>
  </si>
  <si>
    <t>sarah.lopez97@outlook.com</t>
  </si>
  <si>
    <t>+61137314159</t>
  </si>
  <si>
    <t>jessica.jackson85@outlook.com</t>
  </si>
  <si>
    <t>+55343946592</t>
  </si>
  <si>
    <t>oliver.lewis11@yahoo.com</t>
  </si>
  <si>
    <t>+33025463187</t>
  </si>
  <si>
    <t>elizabeth.adams26@proton.me</t>
  </si>
  <si>
    <t>+33768847402</t>
  </si>
  <si>
    <t>patricia.perez26@gmail.com</t>
  </si>
  <si>
    <t>+49285804545</t>
  </si>
  <si>
    <t>robert.wilson75@outlook.com</t>
  </si>
  <si>
    <t>+380523276403</t>
  </si>
  <si>
    <t>james.martin49@gmail.com</t>
  </si>
  <si>
    <t>+380181804714</t>
  </si>
  <si>
    <t>jeffrey.walker34@zoho.com</t>
  </si>
  <si>
    <t>+33055374421</t>
  </si>
  <si>
    <t>liam.wright39@outlook.com</t>
  </si>
  <si>
    <t>+81790985341</t>
  </si>
  <si>
    <t>daniel.smith45@gmail.com</t>
  </si>
  <si>
    <t>+44381360673</t>
  </si>
  <si>
    <t>ronald.clark30@gmail.com</t>
  </si>
  <si>
    <t>+1462332335</t>
  </si>
  <si>
    <t>camila.wilson24@proton.me</t>
  </si>
  <si>
    <t>+55026637489</t>
  </si>
  <si>
    <t>laura.lopez72@zoho.com</t>
  </si>
  <si>
    <t>+33536762136</t>
  </si>
  <si>
    <t>emily.smith39@outlook.com</t>
  </si>
  <si>
    <t>+61537058555</t>
  </si>
  <si>
    <t>sofia.sanchez23@gmail.com</t>
  </si>
  <si>
    <t>+34005422418</t>
  </si>
  <si>
    <t>john.hill56@zoho.com</t>
  </si>
  <si>
    <t>+1249754569</t>
  </si>
  <si>
    <t>george.jones34@hotmail.com</t>
  </si>
  <si>
    <t>+380145558220</t>
  </si>
  <si>
    <t>kenneth.ramirez87@outlook.com</t>
  </si>
  <si>
    <t>+61241412571</t>
  </si>
  <si>
    <t>jennifer.rivera51@hotmail.com</t>
  </si>
  <si>
    <t>+81431736611</t>
  </si>
  <si>
    <t>ethan.scott66@zoho.com</t>
  </si>
  <si>
    <t>+1687349951</t>
  </si>
  <si>
    <t>isabella.johnson99@zoho.com</t>
  </si>
  <si>
    <t>+55312929356</t>
  </si>
  <si>
    <t>ashley.martinez78@proton.me</t>
  </si>
  <si>
    <t>+380584126677</t>
  </si>
  <si>
    <t>mark.flores48@hotmail.com</t>
  </si>
  <si>
    <t>+55095942579</t>
  </si>
  <si>
    <t>lucas.walker71@yahoo.com</t>
  </si>
  <si>
    <t>+55182262222</t>
  </si>
  <si>
    <t>david.nguyen88@proton.me</t>
  </si>
  <si>
    <t>+49938477864</t>
  </si>
  <si>
    <t>valentina.young47@yahoo.com</t>
  </si>
  <si>
    <t>+380040235653</t>
  </si>
  <si>
    <t>rebecca.ramirez45@zoho.com</t>
  </si>
  <si>
    <t>+1944660154</t>
  </si>
  <si>
    <t>paul.hall94@gmail.com</t>
  </si>
  <si>
    <t>+33858573279</t>
  </si>
  <si>
    <t>donald.perez65@zoho.com</t>
  </si>
  <si>
    <t>+61459898273</t>
  </si>
  <si>
    <t>brian.white91@hotmail.com</t>
  </si>
  <si>
    <t>+49676759633</t>
  </si>
  <si>
    <t>alexander.martinez68@gmail.com</t>
  </si>
  <si>
    <t>+380372493298</t>
  </si>
  <si>
    <t>kimberly.ramirez26@zoho.com</t>
  </si>
  <si>
    <t>+49701840133</t>
  </si>
  <si>
    <t>anthony.rivera34@gmail.com</t>
  </si>
  <si>
    <t>+33999922185</t>
  </si>
  <si>
    <t>kimberly.carter93@yahoo.com</t>
  </si>
  <si>
    <t>+1806045649</t>
  </si>
  <si>
    <t>valentina.gonzalez45@zoho.com</t>
  </si>
  <si>
    <t>+44539664794</t>
  </si>
  <si>
    <t>alexander.martin33@gmail.com</t>
  </si>
  <si>
    <t>+61749967909</t>
  </si>
  <si>
    <t>susan.lopez86@yahoo.com</t>
  </si>
  <si>
    <t>+81922105972</t>
  </si>
  <si>
    <t>laura.lewis40@hotmail.com</t>
  </si>
  <si>
    <t>+1308297154</t>
  </si>
  <si>
    <t>melissa.davis60@gmail.com</t>
  </si>
  <si>
    <t>+55827583744</t>
  </si>
  <si>
    <t>kimberly.nelson16@gmail.com</t>
  </si>
  <si>
    <t>+44248448806</t>
  </si>
  <si>
    <t>ava.davis61@gmail.com</t>
  </si>
  <si>
    <t>+49164658937</t>
  </si>
  <si>
    <t>john.brown49@hotmail.com</t>
  </si>
  <si>
    <t>+34230670206</t>
  </si>
  <si>
    <t>jeffrey.rodriguez41@yahoo.com</t>
  </si>
  <si>
    <t>+33555880519</t>
  </si>
  <si>
    <t>sofia.smith55@outlook.com</t>
  </si>
  <si>
    <t>+34166577614</t>
  </si>
  <si>
    <t>ava.nelson75@proton.me</t>
  </si>
  <si>
    <t>+1120296357</t>
  </si>
  <si>
    <t>robert.taylor71@yahoo.com</t>
  </si>
  <si>
    <t>+34100253137</t>
  </si>
  <si>
    <t>donald.ramirez63@hotmail.com</t>
  </si>
  <si>
    <t>+1390844945</t>
  </si>
  <si>
    <t>timothy.rodriguez81@outlook.com</t>
  </si>
  <si>
    <t>+44963004042</t>
  </si>
  <si>
    <t>patricia.nguyen75@yahoo.com</t>
  </si>
  <si>
    <t>+55409218156</t>
  </si>
  <si>
    <t>andrew.hernandez10@outlook.com</t>
  </si>
  <si>
    <t>+55356830870</t>
  </si>
  <si>
    <t>brian.gonzalez33@icloud.com</t>
  </si>
  <si>
    <t>+49982082955</t>
  </si>
  <si>
    <t>donna.campbell69@icloud.com</t>
  </si>
  <si>
    <t>+49390985857</t>
  </si>
  <si>
    <t>isabella.taylor84@yahoo.com</t>
  </si>
  <si>
    <t>+81838006430</t>
  </si>
  <si>
    <t>jennifer.young30@yahoo.com</t>
  </si>
  <si>
    <t>+49528267813</t>
  </si>
  <si>
    <t>alejandro.campbell69@zoho.com</t>
  </si>
  <si>
    <t>+34705492421</t>
  </si>
  <si>
    <t>lucas.williams55@proton.me</t>
  </si>
  <si>
    <t>+34029711241</t>
  </si>
  <si>
    <t>sandra.jones67@hotmail.com</t>
  </si>
  <si>
    <t>+55545193325</t>
  </si>
  <si>
    <t>betty.thompson14@gmail.com</t>
  </si>
  <si>
    <t>+49489722049</t>
  </si>
  <si>
    <t>linda.jones16@icloud.com</t>
  </si>
  <si>
    <t>+33297728768</t>
  </si>
  <si>
    <t>liam.martinez52@hotmail.com</t>
  </si>
  <si>
    <t>+49830390992</t>
  </si>
  <si>
    <t>santiago.sanchez82@proton.me</t>
  </si>
  <si>
    <t>+55044955087</t>
  </si>
  <si>
    <t>robert.anderson63@yahoo.com</t>
  </si>
  <si>
    <t>+1154938431</t>
  </si>
  <si>
    <t>olivia.anderson88@zoho.com</t>
  </si>
  <si>
    <t>+55322664822</t>
  </si>
  <si>
    <t>andrew.roberts43@yahoo.com</t>
  </si>
  <si>
    <t>+61766522910</t>
  </si>
  <si>
    <t>olivia.white86@icloud.com</t>
  </si>
  <si>
    <t>+49468067657</t>
  </si>
  <si>
    <t>timothy.hill82@zoho.com</t>
  </si>
  <si>
    <t>+34135536664</t>
  </si>
  <si>
    <t>timothy.torres80@proton.me</t>
  </si>
  <si>
    <t>+33145374913</t>
  </si>
  <si>
    <t>alexander.hall30@outlook.com</t>
  </si>
  <si>
    <t>+1346845590</t>
  </si>
  <si>
    <t>rebecca.allen49@gmail.com</t>
  </si>
  <si>
    <t>+81504815923</t>
  </si>
  <si>
    <t>isabella.thomas25@zoho.com</t>
  </si>
  <si>
    <t>+61834194454</t>
  </si>
  <si>
    <t>deborah.allen11@outlook.com</t>
  </si>
  <si>
    <t>+81747157077</t>
  </si>
  <si>
    <t>charles.johnson99@hotmail.com</t>
  </si>
  <si>
    <t>+34768589004</t>
  </si>
  <si>
    <t>isabella.torres29@proton.me</t>
  </si>
  <si>
    <t>+1719009536</t>
  </si>
  <si>
    <t>linda.thomas29@zoho.com</t>
  </si>
  <si>
    <t>+49033036330</t>
  </si>
  <si>
    <t>emma.thompson26@gmail.com</t>
  </si>
  <si>
    <t>+49993606886</t>
  </si>
  <si>
    <t>carol.hill85@gmail.com</t>
  </si>
  <si>
    <t>+34189786044</t>
  </si>
  <si>
    <t>betty.baker96@hotmail.com</t>
  </si>
  <si>
    <t>+61013620446</t>
  </si>
  <si>
    <t>john.walker91@yahoo.com</t>
  </si>
  <si>
    <t>+61146665776</t>
  </si>
  <si>
    <t>olivia.walker87@hotmail.com</t>
  </si>
  <si>
    <t>+1628411716</t>
  </si>
  <si>
    <t>stephanie.green90@yahoo.com</t>
  </si>
  <si>
    <t>+1531918100</t>
  </si>
  <si>
    <t>emily.hill23@outlook.com</t>
  </si>
  <si>
    <t>+81536818866</t>
  </si>
  <si>
    <t>donald.jones24@gmail.com</t>
  </si>
  <si>
    <t>+380761518434</t>
  </si>
  <si>
    <t>susan.sanchez11@gmail.com</t>
  </si>
  <si>
    <t>+1856391549</t>
  </si>
  <si>
    <t>george.king17@outlook.com</t>
  </si>
  <si>
    <t>+1201913370</t>
  </si>
  <si>
    <t>amanda.martinez90@proton.me</t>
  </si>
  <si>
    <t>+1677685610</t>
  </si>
  <si>
    <t>lucas.walker61@outlook.com</t>
  </si>
  <si>
    <t>+33454522188</t>
  </si>
  <si>
    <t>richard.baker82@proton.me</t>
  </si>
  <si>
    <t>+49638035803</t>
  </si>
  <si>
    <t>mark.brown28@icloud.com</t>
  </si>
  <si>
    <t>+55961782983</t>
  </si>
  <si>
    <t>kevin.rivera45@yahoo.com</t>
  </si>
  <si>
    <t>+1566359876</t>
  </si>
  <si>
    <t>mateo.flores50@proton.me</t>
  </si>
  <si>
    <t>+380321733188</t>
  </si>
  <si>
    <t>james.moore92@zoho.com</t>
  </si>
  <si>
    <t>+49483039597</t>
  </si>
  <si>
    <t>mateo.lopez63@gmail.com</t>
  </si>
  <si>
    <t>+81170649108</t>
  </si>
  <si>
    <t>george.perez33@proton.me</t>
  </si>
  <si>
    <t>+44594295182</t>
  </si>
  <si>
    <t>jeffrey.king86@proton.me</t>
  </si>
  <si>
    <t>+55780355669</t>
  </si>
  <si>
    <t>karen.nguyen64@yahoo.com</t>
  </si>
  <si>
    <t>+1082891191</t>
  </si>
  <si>
    <t>stephanie.taylor78@outlook.com</t>
  </si>
  <si>
    <t>+49705641096</t>
  </si>
  <si>
    <t>ethan.jackson82@yahoo.com</t>
  </si>
  <si>
    <t>+1306274018</t>
  </si>
  <si>
    <t>ashley.roberts59@icloud.com</t>
  </si>
  <si>
    <t>+1448345170</t>
  </si>
  <si>
    <t>mia.moore99@yahoo.com</t>
  </si>
  <si>
    <t>+44220362410</t>
  </si>
  <si>
    <t>donna.smith42@zoho.com</t>
  </si>
  <si>
    <t>+380234076205</t>
  </si>
  <si>
    <t>jessica.anderson85@yahoo.com</t>
  </si>
  <si>
    <t>+61731010624</t>
  </si>
  <si>
    <t>brian.adams68@outlook.com</t>
  </si>
  <si>
    <t>+380952082090</t>
  </si>
  <si>
    <t>joshua.wright47@hotmail.com</t>
  </si>
  <si>
    <t>+34132199350</t>
  </si>
  <si>
    <t>kenneth.hill18@zoho.com</t>
  </si>
  <si>
    <t>+44646272866</t>
  </si>
  <si>
    <t>barbara.rodriguez78@outlook.com</t>
  </si>
  <si>
    <t>+1000672638</t>
  </si>
  <si>
    <t>david.flores92@proton.me</t>
  </si>
  <si>
    <t>+44170583320</t>
  </si>
  <si>
    <t>nancy.carter37@yahoo.com</t>
  </si>
  <si>
    <t>+34808456450</t>
  </si>
  <si>
    <t>joshua.clark80@yahoo.com</t>
  </si>
  <si>
    <t>+1856033663</t>
  </si>
  <si>
    <t>jessica.rodriguez92@icloud.com</t>
  </si>
  <si>
    <t>+44468471643</t>
  </si>
  <si>
    <t>noah.brown63@hotmail.com</t>
  </si>
  <si>
    <t>+380961312329</t>
  </si>
  <si>
    <t>patricia.rodriguez10@hotmail.com</t>
  </si>
  <si>
    <t>+61381391836</t>
  </si>
  <si>
    <t>sarah.scott62@hotmail.com</t>
  </si>
  <si>
    <t>+44002660833</t>
  </si>
  <si>
    <t>camila.harris48@yahoo.com</t>
  </si>
  <si>
    <t>+55072259678</t>
  </si>
  <si>
    <t>elizabeth.hernandez19@yahoo.com</t>
  </si>
  <si>
    <t>+1279581179</t>
  </si>
  <si>
    <t>donald.williams30@proton.me</t>
  </si>
  <si>
    <t>+49614174164</t>
  </si>
  <si>
    <t>karen.taylor28@proton.me</t>
  </si>
  <si>
    <t>+44141572401</t>
  </si>
  <si>
    <t>lucas.gonzalez42@outlook.com</t>
  </si>
  <si>
    <t>+81706769880</t>
  </si>
  <si>
    <t>john.allen61@outlook.com</t>
  </si>
  <si>
    <t>+34026795733</t>
  </si>
  <si>
    <t>sophia.taylor91@gmail.com</t>
  </si>
  <si>
    <t>+61120418518</t>
  </si>
  <si>
    <t>steven.clark63@outlook.com</t>
  </si>
  <si>
    <t>+33632997661</t>
  </si>
  <si>
    <t>ryan.wright32@yahoo.com</t>
  </si>
  <si>
    <t>+81755543177</t>
  </si>
  <si>
    <t>ronald.perez13@gmail.com</t>
  </si>
  <si>
    <t>+33214392837</t>
  </si>
  <si>
    <t>christopher.wilson17@outlook.com</t>
  </si>
  <si>
    <t>+49084748102</t>
  </si>
  <si>
    <t>christopher.rodriguez24@zoho.com</t>
  </si>
  <si>
    <t>+81542616533</t>
  </si>
  <si>
    <t>patricia.carter14@yahoo.com</t>
  </si>
  <si>
    <t>+33210817572</t>
  </si>
  <si>
    <t>donna.green62@icloud.com</t>
  </si>
  <si>
    <t>+380237367384</t>
  </si>
  <si>
    <t>isabella.davis29@zoho.com</t>
  </si>
  <si>
    <t>+34405847301</t>
  </si>
  <si>
    <t>alexander.thompson38@proton.me</t>
  </si>
  <si>
    <t>+61027453206</t>
  </si>
  <si>
    <t>lisa.campbell80@yahoo.com</t>
  </si>
  <si>
    <t>+33878453154</t>
  </si>
  <si>
    <t>john.miller74@outlook.com</t>
  </si>
  <si>
    <t>+34281248789</t>
  </si>
  <si>
    <t>jessica.sanchez27@proton.me</t>
  </si>
  <si>
    <t>+380325588992</t>
  </si>
  <si>
    <t>christopher.williams42@gmail.com</t>
  </si>
  <si>
    <t>+44641296305</t>
  </si>
  <si>
    <t>noah.jackson32@icloud.com</t>
  </si>
  <si>
    <t>+380782102587</t>
  </si>
  <si>
    <t>timothy.moore16@hotmail.com</t>
  </si>
  <si>
    <t>+1767279335</t>
  </si>
  <si>
    <t>mary.walker97@hotmail.com</t>
  </si>
  <si>
    <t>+61676965193</t>
  </si>
  <si>
    <t>deborah.nguyen88@yahoo.com</t>
  </si>
  <si>
    <t>+380818270106</t>
  </si>
  <si>
    <t>kenneth.nguyen15@proton.me</t>
  </si>
  <si>
    <t>+1729714671</t>
  </si>
  <si>
    <t>sandra.lopez40@icloud.com</t>
  </si>
  <si>
    <t>+44413823219</t>
  </si>
  <si>
    <t>valentina.nelson60@yahoo.com</t>
  </si>
  <si>
    <t>+34451716082</t>
  </si>
  <si>
    <t>lisa.davis42@zoho.com</t>
  </si>
  <si>
    <t>+49399195001</t>
  </si>
  <si>
    <t>noah.hall92@outlook.com</t>
  </si>
  <si>
    <t>+49060329294</t>
  </si>
  <si>
    <t>amanda.lewis68@hotmail.com</t>
  </si>
  <si>
    <t>+55676451745</t>
  </si>
  <si>
    <t>lucas.rodriguez20@yahoo.com</t>
  </si>
  <si>
    <t>+44585179041</t>
  </si>
  <si>
    <t>jessica.king54@gmail.com</t>
  </si>
  <si>
    <t>+81317321494</t>
  </si>
  <si>
    <t>oliver.clark16@hotmail.com</t>
  </si>
  <si>
    <t>+1847059495</t>
  </si>
  <si>
    <t>ava.martin77@icloud.com</t>
  </si>
  <si>
    <t>+33315791189</t>
  </si>
  <si>
    <t>ashley.johnson69@icloud.com</t>
  </si>
  <si>
    <t>+55169335295</t>
  </si>
  <si>
    <t>betty.anderson37@outlook.com</t>
  </si>
  <si>
    <t>+81401814704</t>
  </si>
  <si>
    <t>kimberly.miller23@yahoo.com</t>
  </si>
  <si>
    <t>+34832031240</t>
  </si>
  <si>
    <t>kenneth.white34@yahoo.com</t>
  </si>
  <si>
    <t>+61163143694</t>
  </si>
  <si>
    <t>camila.harris41@outlook.com</t>
  </si>
  <si>
    <t>+55994719163</t>
  </si>
  <si>
    <t>alexander.jackson23@gmail.com</t>
  </si>
  <si>
    <t>+55692812383</t>
  </si>
  <si>
    <t>michael.brown75@proton.me</t>
  </si>
  <si>
    <t>+1461347438</t>
  </si>
  <si>
    <t>alexander.roberts63@proton.me</t>
  </si>
  <si>
    <t>+49833543397</t>
  </si>
  <si>
    <t>paul.hall91@outlook.com</t>
  </si>
  <si>
    <t>+49647599932</t>
  </si>
  <si>
    <t>christopher.wilson92@outlook.com</t>
  </si>
  <si>
    <t>+34237691141</t>
  </si>
  <si>
    <t>susan.walker68@icloud.com</t>
  </si>
  <si>
    <t>+1777442573</t>
  </si>
  <si>
    <t>robert.anderson92@yahoo.com</t>
  </si>
  <si>
    <t>+1680934359</t>
  </si>
  <si>
    <t>patricia.hernandez94@icloud.com</t>
  </si>
  <si>
    <t>+61150911263</t>
  </si>
  <si>
    <t>dorothy.lopez90@icloud.com</t>
  </si>
  <si>
    <t>+1267275156</t>
  </si>
  <si>
    <t>lucas.wright84@zoho.com</t>
  </si>
  <si>
    <t>+34579927589</t>
  </si>
  <si>
    <t>betty.johnson32@hotmail.com</t>
  </si>
  <si>
    <t>+55686886482</t>
  </si>
  <si>
    <t>liam.smith36@yahoo.com</t>
  </si>
  <si>
    <t>+81871396952</t>
  </si>
  <si>
    <t>sarah.baker17@outlook.com</t>
  </si>
  <si>
    <t>+1421925484</t>
  </si>
  <si>
    <t>charles.jones46@icloud.com</t>
  </si>
  <si>
    <t>+81116496637</t>
  </si>
  <si>
    <t>sophia.johnson82@hotmail.com</t>
  </si>
  <si>
    <t>+81093490058</t>
  </si>
  <si>
    <t>jennifer.young56@hotmail.com</t>
  </si>
  <si>
    <t>+49700003395</t>
  </si>
  <si>
    <t>jeffrey.anderson42@proton.me</t>
  </si>
  <si>
    <t>+1037134872</t>
  </si>
  <si>
    <t>rebecca.sanchez80@zoho.com</t>
  </si>
  <si>
    <t>+1417180580</t>
  </si>
  <si>
    <t>lisa.lopez76@zoho.com</t>
  </si>
  <si>
    <t>+61726492630</t>
  </si>
  <si>
    <t>ronald.hernandez58@outlook.com</t>
  </si>
  <si>
    <t>+55150376215</t>
  </si>
  <si>
    <t>edward.wilson41@icloud.com</t>
  </si>
  <si>
    <t>+44297024231</t>
  </si>
  <si>
    <t>cynthia.carter84@outlook.com</t>
  </si>
  <si>
    <t>+380900639188</t>
  </si>
  <si>
    <t>matthew.hill53@hotmail.com</t>
  </si>
  <si>
    <t>+44998628905</t>
  </si>
  <si>
    <t>linda.flores22@hotmail.com</t>
  </si>
  <si>
    <t>+44731772461</t>
  </si>
  <si>
    <t>john.king78@hotmail.com</t>
  </si>
  <si>
    <t>+61053216071</t>
  </si>
  <si>
    <t>laura.hernandez53@hotmail.com</t>
  </si>
  <si>
    <t>+81832076896</t>
  </si>
  <si>
    <t>patricia.adams97@gmail.com</t>
  </si>
  <si>
    <t>+33310604467</t>
  </si>
  <si>
    <t>ryan.gonzalez77@yahoo.com</t>
  </si>
  <si>
    <t>+33762606518</t>
  </si>
  <si>
    <t>thomas.lewis47@zoho.com</t>
  </si>
  <si>
    <t>+380676973595</t>
  </si>
  <si>
    <t>joshua.thomas88@gmail.com</t>
  </si>
  <si>
    <t>+44157099093</t>
  </si>
  <si>
    <t>barbara.young83@zoho.com</t>
  </si>
  <si>
    <t>+34664784219</t>
  </si>
  <si>
    <t>joshua.miller89@yahoo.com</t>
  </si>
  <si>
    <t>+55361099378</t>
  </si>
  <si>
    <t>sharon.lewis96@zoho.com</t>
  </si>
  <si>
    <t>+49422934058</t>
  </si>
  <si>
    <t>linda.davis44@icloud.com</t>
  </si>
  <si>
    <t>+34479751333</t>
  </si>
  <si>
    <t>cynthia.rodriguez89@icloud.com</t>
  </si>
  <si>
    <t>+33663766359</t>
  </si>
  <si>
    <t>sharon.wilson21@proton.me</t>
  </si>
  <si>
    <t>+55142004122</t>
  </si>
  <si>
    <t>stephanie.davis22@gmail.com</t>
  </si>
  <si>
    <t>+1624902828</t>
  </si>
  <si>
    <t>joseph.garcia81@proton.me</t>
  </si>
  <si>
    <t>+55738356537</t>
  </si>
  <si>
    <t>carol.harris74@yahoo.com</t>
  </si>
  <si>
    <t>+61581614115</t>
  </si>
  <si>
    <t>linda.williams62@icloud.com</t>
  </si>
  <si>
    <t>+1672498257</t>
  </si>
  <si>
    <t>kevin.martin35@proton.me</t>
  </si>
  <si>
    <t>+1914734296</t>
  </si>
  <si>
    <t>john.thomas83@hotmail.com</t>
  </si>
  <si>
    <t>+44793897518</t>
  </si>
  <si>
    <t>matthew.ramirez37@icloud.com</t>
  </si>
  <si>
    <t>+44688642518</t>
  </si>
  <si>
    <t>sarah.harris37@icloud.com</t>
  </si>
  <si>
    <t>+380214157965</t>
  </si>
  <si>
    <t>edward.lewis34@hotmail.com</t>
  </si>
  <si>
    <t>+380581385203</t>
  </si>
  <si>
    <t>mia.johnson71@icloud.com</t>
  </si>
  <si>
    <t>+1962235356</t>
  </si>
  <si>
    <t>ethan.carter93@zoho.com</t>
  </si>
  <si>
    <t>+1524639321</t>
  </si>
  <si>
    <t>linda.flores30@icloud.com</t>
  </si>
  <si>
    <t>+380875994556</t>
  </si>
  <si>
    <t>emma.martin18@zoho.com</t>
  </si>
  <si>
    <t>+33380178872</t>
  </si>
  <si>
    <t>joshua.campbell26@yahoo.com</t>
  </si>
  <si>
    <t>+55221295786</t>
  </si>
  <si>
    <t>edward.baker13@icloud.com</t>
  </si>
  <si>
    <t>+33204503924</t>
  </si>
  <si>
    <t>ava.nelson25@yahoo.com</t>
  </si>
  <si>
    <t>+61890844197</t>
  </si>
  <si>
    <t>sharon.lopez15@icloud.com</t>
  </si>
  <si>
    <t>+1029711900</t>
  </si>
  <si>
    <t>melissa.young98@outlook.com</t>
  </si>
  <si>
    <t>+1401092577</t>
  </si>
  <si>
    <t>robert.hill25@outlook.com</t>
  </si>
  <si>
    <t>+1973063226</t>
  </si>
  <si>
    <t>alejandro.gonzalez14@icloud.com</t>
  </si>
  <si>
    <t>+49622466050</t>
  </si>
  <si>
    <t>mark.gonzalez52@yahoo.com</t>
  </si>
  <si>
    <t>+1283239892</t>
  </si>
  <si>
    <t>karen.moore94@outlook.com</t>
  </si>
  <si>
    <t>+34669121292</t>
  </si>
  <si>
    <t>rebecca.hernandez65@icloud.com</t>
  </si>
  <si>
    <t>+44969844318</t>
  </si>
  <si>
    <t>ava.hall36@gmail.com</t>
  </si>
  <si>
    <t>+1535466456</t>
  </si>
  <si>
    <t>carol.carter58@icloud.com</t>
  </si>
  <si>
    <t>+33712405885</t>
  </si>
  <si>
    <t>lisa.scott38@outlook.com</t>
  </si>
  <si>
    <t>+380779410156</t>
  </si>
  <si>
    <t>amanda.nelson50@icloud.com</t>
  </si>
  <si>
    <t>+49664506811</t>
  </si>
  <si>
    <t>patricia.white93@hotmail.com</t>
  </si>
  <si>
    <t>+55041657237</t>
  </si>
  <si>
    <t>edward.smith71@outlook.com</t>
  </si>
  <si>
    <t>+1399869738</t>
  </si>
  <si>
    <t>michael.smith82@gmail.com</t>
  </si>
  <si>
    <t>+55543438839</t>
  </si>
  <si>
    <t>john.thomas77@yahoo.com</t>
  </si>
  <si>
    <t>+44179647291</t>
  </si>
  <si>
    <t>camila.gonzalez67@outlook.com</t>
  </si>
  <si>
    <t>+44506121050</t>
  </si>
  <si>
    <t>ryan.thompson59@proton.me</t>
  </si>
  <si>
    <t>+55989065018</t>
  </si>
  <si>
    <t>oliver.sanchez46@icloud.com</t>
  </si>
  <si>
    <t>+49518210707</t>
  </si>
  <si>
    <t>oliver.johnson65@zoho.com</t>
  </si>
  <si>
    <t>+1305458819</t>
  </si>
  <si>
    <t>lucas.walker86@outlook.com</t>
  </si>
  <si>
    <t>+55717767387</t>
  </si>
  <si>
    <t>noah.flores52@icloud.com</t>
  </si>
  <si>
    <t>+81249537413</t>
  </si>
  <si>
    <t>ronald.white39@gmail.com</t>
  </si>
  <si>
    <t>+380157407901</t>
  </si>
  <si>
    <t>thomas.garcia95@yahoo.com</t>
  </si>
  <si>
    <t>+49836297074</t>
  </si>
  <si>
    <t>santiago.flores46@icloud.com</t>
  </si>
  <si>
    <t>+49285940030</t>
  </si>
  <si>
    <t>michael.hernandez49@hotmail.com</t>
  </si>
  <si>
    <t>+81558729026</t>
  </si>
  <si>
    <t>ashley.hall42@hotmail.com</t>
  </si>
  <si>
    <t>+55071135062</t>
  </si>
  <si>
    <t>liam.torres72@gmail.com</t>
  </si>
  <si>
    <t>+380590308574</t>
  </si>
  <si>
    <t>david.ramirez47@proton.me</t>
  </si>
  <si>
    <t>+380911732281</t>
  </si>
  <si>
    <t>emily.sanchez36@zoho.com</t>
  </si>
  <si>
    <t>+33944505713</t>
  </si>
  <si>
    <t>anthony.lee77@icloud.com</t>
  </si>
  <si>
    <t>+61501914917</t>
  </si>
  <si>
    <t>sharon.lopez77@gmail.com</t>
  </si>
  <si>
    <t>+44769779521</t>
  </si>
  <si>
    <t>carol.lewis19@gmail.com</t>
  </si>
  <si>
    <t>+34538216456</t>
  </si>
  <si>
    <t>mary.thomas35@icloud.com</t>
  </si>
  <si>
    <t>+55403765153</t>
  </si>
  <si>
    <t>joseph.allen18@hotmail.com</t>
  </si>
  <si>
    <t>+55905324112</t>
  </si>
  <si>
    <t>liam.clark53@hotmail.com</t>
  </si>
  <si>
    <t>+44235752756</t>
  </si>
  <si>
    <t>rebecca.hill20@zoho.com</t>
  </si>
  <si>
    <t>+34443243979</t>
  </si>
  <si>
    <t>joshua.martin19@icloud.com</t>
  </si>
  <si>
    <t>+1555603903</t>
  </si>
  <si>
    <t>valentina.nelson66@proton.me</t>
  </si>
  <si>
    <t>+49258944852</t>
  </si>
  <si>
    <t>olivia.nguyen26@gmail.com</t>
  </si>
  <si>
    <t>+81114319754</t>
  </si>
  <si>
    <t>mia.rivera88@icloud.com</t>
  </si>
  <si>
    <t>+81580920189</t>
  </si>
  <si>
    <t>sophia.anderson88@hotmail.com</t>
  </si>
  <si>
    <t>+380362426575</t>
  </si>
  <si>
    <t>melissa.robinson93@icloud.com</t>
  </si>
  <si>
    <t>+1427876776</t>
  </si>
  <si>
    <t>robert.campbell65@yahoo.com</t>
  </si>
  <si>
    <t>+49561792055</t>
  </si>
  <si>
    <t>robert.scott19@proton.me</t>
  </si>
  <si>
    <t>+81199784391</t>
  </si>
  <si>
    <t>richard.clark57@yahoo.com</t>
  </si>
  <si>
    <t>+1492570378</t>
  </si>
  <si>
    <t>kenneth.hill49@yahoo.com</t>
  </si>
  <si>
    <t>+1361079557</t>
  </si>
  <si>
    <t>ronald.roberts44@gmail.com</t>
  </si>
  <si>
    <t>+34586421304</t>
  </si>
  <si>
    <t>isabella.lewis10@proton.me</t>
  </si>
  <si>
    <t>+44626831149</t>
  </si>
  <si>
    <t>lisa.wilson87@gmail.com</t>
  </si>
  <si>
    <t>+49608696893</t>
  </si>
  <si>
    <t>john.mitchell79@outlook.com</t>
  </si>
  <si>
    <t>+44359822089</t>
  </si>
  <si>
    <t>lucas.hernandez21@hotmail.com</t>
  </si>
  <si>
    <t>+55696393084</t>
  </si>
  <si>
    <t>ashley.allen69@outlook.com</t>
  </si>
  <si>
    <t>+81224395232</t>
  </si>
  <si>
    <t>emily.hill39@icloud.com</t>
  </si>
  <si>
    <t>+55237557742</t>
  </si>
  <si>
    <t>mia.thomas38@gmail.com</t>
  </si>
  <si>
    <t>+81004916431</t>
  </si>
  <si>
    <t>ashley.miller32@icloud.com</t>
  </si>
  <si>
    <t>+380531874727</t>
  </si>
  <si>
    <t>dorothy.scott24@zoho.com</t>
  </si>
  <si>
    <t>+33722999961</t>
  </si>
  <si>
    <t>lucas.miller94@zoho.com</t>
  </si>
  <si>
    <t>+44836733850</t>
  </si>
  <si>
    <t>stephanie.hill22@outlook.com</t>
  </si>
  <si>
    <t>+81572126994</t>
  </si>
  <si>
    <t>joseph.wilson85@gmail.com</t>
  </si>
  <si>
    <t>+33960612229</t>
  </si>
  <si>
    <t>john.lee21@zoho.com</t>
  </si>
  <si>
    <t>+380348012452</t>
  </si>
  <si>
    <t>charles.adams59@icloud.com</t>
  </si>
  <si>
    <t>+49583254196</t>
  </si>
  <si>
    <t>valentina.walker14@icloud.com</t>
  </si>
  <si>
    <t>+81813632658</t>
  </si>
  <si>
    <t>sandra.campbell11@yahoo.com</t>
  </si>
  <si>
    <t>+33740695980</t>
  </si>
  <si>
    <t>valentina.thomas41@hotmail.com</t>
  </si>
  <si>
    <t>+1499973889</t>
  </si>
  <si>
    <t>paul.rodriguez17@yahoo.com</t>
  </si>
  <si>
    <t>+1865390578</t>
  </si>
  <si>
    <t>george.carter88@yahoo.com</t>
  </si>
  <si>
    <t>+61701966994</t>
  </si>
  <si>
    <t>kenneth.nguyen85@outlook.com</t>
  </si>
  <si>
    <t>+380913155775</t>
  </si>
  <si>
    <t>sharon.green91@yahoo.com</t>
  </si>
  <si>
    <t>+1828364295</t>
  </si>
  <si>
    <t>kevin.white22@zoho.com</t>
  </si>
  <si>
    <t>+34629933348</t>
  </si>
  <si>
    <t>kevin.allen20@outlook.com</t>
  </si>
  <si>
    <t>+1439296261</t>
  </si>
  <si>
    <t>christopher.rivera52@yahoo.com</t>
  </si>
  <si>
    <t>+33889782965</t>
  </si>
  <si>
    <t>cynthia.robinson38@zoho.com</t>
  </si>
  <si>
    <t>+49688949378</t>
  </si>
  <si>
    <t>mark.torres24@yahoo.com</t>
  </si>
  <si>
    <t>+44110023306</t>
  </si>
  <si>
    <t>jessica.roberts32@yahoo.com</t>
  </si>
  <si>
    <t>+49678428675</t>
  </si>
  <si>
    <t>isabella.baker67@icloud.com</t>
  </si>
  <si>
    <t>+55278463601</t>
  </si>
  <si>
    <t>anthony.thomas23@icloud.com</t>
  </si>
  <si>
    <t>+380410938306</t>
  </si>
  <si>
    <t>camila.scott17@icloud.com</t>
  </si>
  <si>
    <t>+34058651339</t>
  </si>
  <si>
    <t>jessica.mitchell30@proton.me</t>
  </si>
  <si>
    <t>+34393676068</t>
  </si>
  <si>
    <t>thomas.smith56@gmail.com</t>
  </si>
  <si>
    <t>+49762884779</t>
  </si>
  <si>
    <t>isabella.lee44@zoho.com</t>
  </si>
  <si>
    <t>+44093836839</t>
  </si>
  <si>
    <t>nancy.roberts23@gmail.com</t>
  </si>
  <si>
    <t>+33883310380</t>
  </si>
  <si>
    <t>isabella.ramirez54@gmail.com</t>
  </si>
  <si>
    <t>+55767503496</t>
  </si>
  <si>
    <t>melissa.lee62@gmail.com</t>
  </si>
  <si>
    <t>+1924882935</t>
  </si>
  <si>
    <t>dorothy.rivera24@yahoo.com</t>
  </si>
  <si>
    <t>+1463358569</t>
  </si>
  <si>
    <t>ryan.nelson49@yahoo.com</t>
  </si>
  <si>
    <t>+49576677839</t>
  </si>
  <si>
    <t>richard.moore85@proton.me</t>
  </si>
  <si>
    <t>+33729525882</t>
  </si>
  <si>
    <t>kenneth.davis32@icloud.com</t>
  </si>
  <si>
    <t>+55720099786</t>
  </si>
  <si>
    <t>sandra.moore41@zoho.com</t>
  </si>
  <si>
    <t>+33072555630</t>
  </si>
  <si>
    <t>ava.martin96@yahoo.com</t>
  </si>
  <si>
    <t>+380930614843</t>
  </si>
  <si>
    <t>sarah.clark32@yahoo.com</t>
  </si>
  <si>
    <t>+33700161566</t>
  </si>
  <si>
    <t>mary.harris44@outlook.com</t>
  </si>
  <si>
    <t>+81452394500</t>
  </si>
  <si>
    <t>michael.perez72@gmail.com</t>
  </si>
  <si>
    <t>+380493719446</t>
  </si>
  <si>
    <t>sarah.moore46@yahoo.com</t>
  </si>
  <si>
    <t>+1947032883</t>
  </si>
  <si>
    <t>ethan.lee91@proton.me</t>
  </si>
  <si>
    <t>+1990548123</t>
  </si>
  <si>
    <t>william.torres33@zoho.com</t>
  </si>
  <si>
    <t>+33371121288</t>
  </si>
  <si>
    <t>camila.mitchell32@icloud.com</t>
  </si>
  <si>
    <t>+33531811153</t>
  </si>
  <si>
    <t>elizabeth.taylor32@icloud.com</t>
  </si>
  <si>
    <t>+1421380495</t>
  </si>
  <si>
    <t>ronald.rivera28@gmail.com</t>
  </si>
  <si>
    <t>+61649159656</t>
  </si>
  <si>
    <t>karen.thompson16@gmail.com</t>
  </si>
  <si>
    <t>+1102844127</t>
  </si>
  <si>
    <t>barbara.garcia50@zoho.com</t>
  </si>
  <si>
    <t>+380461399062</t>
  </si>
  <si>
    <t>daniel.nelson87@proton.me</t>
  </si>
  <si>
    <t>+33293959046</t>
  </si>
  <si>
    <t>sarah.wright14@gmail.com</t>
  </si>
  <si>
    <t>+1835223456</t>
  </si>
  <si>
    <t>deborah.allen40@icloud.com</t>
  </si>
  <si>
    <t>+33359449919</t>
  </si>
  <si>
    <t>elizabeth.torres26@yahoo.com</t>
  </si>
  <si>
    <t>+1129003262</t>
  </si>
  <si>
    <t>emma.garcia92@hotmail.com</t>
  </si>
  <si>
    <t>+380678276686</t>
  </si>
  <si>
    <t>sofia.allen12@yahoo.com</t>
  </si>
  <si>
    <t>+34758976640</t>
  </si>
  <si>
    <t>elizabeth.gonzalez78@proton.me</t>
  </si>
  <si>
    <t>+55512819247</t>
  </si>
  <si>
    <t>isabella.davis57@yahoo.com</t>
  </si>
  <si>
    <t>+33612287670</t>
  </si>
  <si>
    <t>kevin.clark19@zoho.com</t>
  </si>
  <si>
    <t>+55017337467</t>
  </si>
  <si>
    <t>melissa.lopez99@gmail.com</t>
  </si>
  <si>
    <t>+61590104472</t>
  </si>
  <si>
    <t>rebecca.lee69@proton.me</t>
  </si>
  <si>
    <t>+1568504772</t>
  </si>
  <si>
    <t>christopher.wright89@icloud.com</t>
  </si>
  <si>
    <t>+34201012563</t>
  </si>
  <si>
    <t>dorothy.robinson71@icloud.com</t>
  </si>
  <si>
    <t>+49436078893</t>
  </si>
  <si>
    <t>stephanie.davis60@gmail.com</t>
  </si>
  <si>
    <t>+61670740264</t>
  </si>
  <si>
    <t>lisa.lopez37@yahoo.com</t>
  </si>
  <si>
    <t>+61081208237</t>
  </si>
  <si>
    <t>betty.thomas92@icloud.com</t>
  </si>
  <si>
    <t>+55963376767</t>
  </si>
  <si>
    <t>ashley.scott96@outlook.com</t>
  </si>
  <si>
    <t>+34190239155</t>
  </si>
  <si>
    <t>donna.gonzalez30@zoho.com</t>
  </si>
  <si>
    <t>+1145274397</t>
  </si>
  <si>
    <t>nancy.thomas90@icloud.com</t>
  </si>
  <si>
    <t>+33041988656</t>
  </si>
  <si>
    <t>deborah.williams73@hotmail.com</t>
  </si>
  <si>
    <t>+1535703359</t>
  </si>
  <si>
    <t>mia.ramirez36@icloud.com</t>
  </si>
  <si>
    <t>+81043653103</t>
  </si>
  <si>
    <t>mateo.hall45@hotmail.com</t>
  </si>
  <si>
    <t>+55454059366</t>
  </si>
  <si>
    <t>ronald.jackson36@hotmail.com</t>
  </si>
  <si>
    <t>+34560324374</t>
  </si>
  <si>
    <t>noah.sanchez59@yahoo.com</t>
  </si>
  <si>
    <t>+49831921061</t>
  </si>
  <si>
    <t>andrew.nelson36@hotmail.com</t>
  </si>
  <si>
    <t>+61500988870</t>
  </si>
  <si>
    <t>karen.jones57@zoho.com</t>
  </si>
  <si>
    <t>+1806069809</t>
  </si>
  <si>
    <t>matthew.gonzalez37@proton.me</t>
  </si>
  <si>
    <t>+380824995403</t>
  </si>
  <si>
    <t>kimberly.hernandez60@proton.me</t>
  </si>
  <si>
    <t>+49046289789</t>
  </si>
  <si>
    <t>david.carter12@icloud.com</t>
  </si>
  <si>
    <t>+49063874197</t>
  </si>
  <si>
    <t>mary.allen57@icloud.com</t>
  </si>
  <si>
    <t>+49094574651</t>
  </si>
  <si>
    <t>ethan.harris96@icloud.com</t>
  </si>
  <si>
    <t>+49085110392</t>
  </si>
  <si>
    <t>ethan.robinson79@icloud.com</t>
  </si>
  <si>
    <t>+380151700098</t>
  </si>
  <si>
    <t>ethan.roberts11@proton.me</t>
  </si>
  <si>
    <t>+1032973961</t>
  </si>
  <si>
    <t>david.hall30@icloud.com</t>
  </si>
  <si>
    <t>+33642197754</t>
  </si>
  <si>
    <t>alejandro.robinson73@gmail.com</t>
  </si>
  <si>
    <t>+33531157298</t>
  </si>
  <si>
    <t>john.garcia10@outlook.com</t>
  </si>
  <si>
    <t>+81483569210</t>
  </si>
  <si>
    <t>ronald.clark44@hotmail.com</t>
  </si>
  <si>
    <t>+61756395242</t>
  </si>
  <si>
    <t>mateo.nelson24@hotmail.com</t>
  </si>
  <si>
    <t>+33682097210</t>
  </si>
  <si>
    <t>karen.lopez45@hotmail.com</t>
  </si>
  <si>
    <t>+34329527989</t>
  </si>
  <si>
    <t>mia.young95@yahoo.com</t>
  </si>
  <si>
    <t>+34111684534</t>
  </si>
  <si>
    <t>nancy.smith30@gmail.com</t>
  </si>
  <si>
    <t>+49557284288</t>
  </si>
  <si>
    <t>kimberly.davis31@gmail.com</t>
  </si>
  <si>
    <t>+34799333648</t>
  </si>
  <si>
    <t>isabella.davis94@zoho.com</t>
  </si>
  <si>
    <t>+1114840730</t>
  </si>
  <si>
    <t>steven.smith65@gmail.com</t>
  </si>
  <si>
    <t>+49141701543</t>
  </si>
  <si>
    <t>michael.johnson86@outlook.com</t>
  </si>
  <si>
    <t>+1279575695</t>
  </si>
  <si>
    <t>valentina.jackson94@zoho.com</t>
  </si>
  <si>
    <t>+55398767381</t>
  </si>
  <si>
    <t>daniel.taylor83@icloud.com</t>
  </si>
  <si>
    <t>+81660553756</t>
  </si>
  <si>
    <t>john.nelson74@proton.me</t>
  </si>
  <si>
    <t>+55877580551</t>
  </si>
  <si>
    <t>emily.allen18@yahoo.com</t>
  </si>
  <si>
    <t>+61997979990</t>
  </si>
  <si>
    <t>valentina.brown60@gmail.com</t>
  </si>
  <si>
    <t>+1912198351</t>
  </si>
  <si>
    <t>steven.gonzalez80@proton.me</t>
  </si>
  <si>
    <t>+44597786922</t>
  </si>
  <si>
    <t>oliver.allen85@outlook.com</t>
  </si>
  <si>
    <t>+81806972282</t>
  </si>
  <si>
    <t>susan.garcia69@outlook.com</t>
  </si>
  <si>
    <t>+81329771868</t>
  </si>
  <si>
    <t>lucas.johnson59@hotmail.com</t>
  </si>
  <si>
    <t>+380983399897</t>
  </si>
  <si>
    <t>timothy.rivera24@proton.me</t>
  </si>
  <si>
    <t>+55044610636</t>
  </si>
  <si>
    <t>charles.adams71@yahoo.com</t>
  </si>
  <si>
    <t>+49447547446</t>
  </si>
  <si>
    <t>stephanie.jones50@outlook.com</t>
  </si>
  <si>
    <t>+1332034906</t>
  </si>
  <si>
    <t>david.nguyen36@zoho.com</t>
  </si>
  <si>
    <t>+55706651718</t>
  </si>
  <si>
    <t>olivia.miller96@outlook.com</t>
  </si>
  <si>
    <t>+1089950595</t>
  </si>
  <si>
    <t>thomas.king96@gmail.com</t>
  </si>
  <si>
    <t>+55907516425</t>
  </si>
  <si>
    <t>kevin.flores70@proton.me</t>
  </si>
  <si>
    <t>+1224405027</t>
  </si>
  <si>
    <t>dorothy.martin23@hotmail.com</t>
  </si>
  <si>
    <t>+380777334946</t>
  </si>
  <si>
    <t>barbara.campbell54@zoho.com</t>
  </si>
  <si>
    <t>+61474215072</t>
  </si>
  <si>
    <t>mark.green88@outlook.com</t>
  </si>
  <si>
    <t>+81542802148</t>
  </si>
  <si>
    <t>sofia.martin90@hotmail.com</t>
  </si>
  <si>
    <t>+61657943035</t>
  </si>
  <si>
    <t>alexander.adams44@outlook.com</t>
  </si>
  <si>
    <t>+55358729892</t>
  </si>
  <si>
    <t>deborah.thomas50@proton.me</t>
  </si>
  <si>
    <t>+33645442296</t>
  </si>
  <si>
    <t>christopher.carter69@yahoo.com</t>
  </si>
  <si>
    <t>+49418693477</t>
  </si>
  <si>
    <t>noah.campbell76@yahoo.com</t>
  </si>
  <si>
    <t>+1371200119</t>
  </si>
  <si>
    <t>kimberly.hall68@icloud.com</t>
  </si>
  <si>
    <t>+380357374359</t>
  </si>
  <si>
    <t>sandra.roberts95@icloud.com</t>
  </si>
  <si>
    <t>+34360039223</t>
  </si>
  <si>
    <t>sophia.davis17@gmail.com</t>
  </si>
  <si>
    <t>+44326319164</t>
  </si>
  <si>
    <t>mia.allen36@proton.me</t>
  </si>
  <si>
    <t>+34002490557</t>
  </si>
  <si>
    <t>joshua.king86@gmail.com</t>
  </si>
  <si>
    <t>+55692174028</t>
  </si>
  <si>
    <t>cynthia.johnson12@proton.me</t>
  </si>
  <si>
    <t>+34001843581</t>
  </si>
  <si>
    <t>mateo.lopez12@hotmail.com</t>
  </si>
  <si>
    <t>+1062714926</t>
  </si>
  <si>
    <t>michael.nelson29@zoho.com</t>
  </si>
  <si>
    <t>+380128157427</t>
  </si>
  <si>
    <t>emily.walker10@outlook.com</t>
  </si>
  <si>
    <t>+49482198261</t>
  </si>
  <si>
    <t>james.green55@gmail.com</t>
  </si>
  <si>
    <t>+33153733393</t>
  </si>
  <si>
    <t>margaret.hill62@hotmail.com</t>
  </si>
  <si>
    <t>+55084868318</t>
  </si>
  <si>
    <t>karen.green20@icloud.com</t>
  </si>
  <si>
    <t>+34915739461</t>
  </si>
  <si>
    <t>edward.anderson37@proton.me</t>
  </si>
  <si>
    <t>+33880446565</t>
  </si>
  <si>
    <t>camila.johnson69@hotmail.com</t>
  </si>
  <si>
    <t>+34009013887</t>
  </si>
  <si>
    <t>mary.smith90@proton.me</t>
  </si>
  <si>
    <t>+34414324193</t>
  </si>
  <si>
    <t>linda.nelson68@icloud.com</t>
  </si>
  <si>
    <t>+49949539358</t>
  </si>
  <si>
    <t>timothy.jackson37@yahoo.com</t>
  </si>
  <si>
    <t>+1144477088</t>
  </si>
  <si>
    <t>ryan.flores76@yahoo.com</t>
  </si>
  <si>
    <t>+1199927720</t>
  </si>
  <si>
    <t>jessica.clark10@gmail.com</t>
  </si>
  <si>
    <t>+49815847412</t>
  </si>
  <si>
    <t>robert.mitchell20@gmail.com</t>
  </si>
  <si>
    <t>+33837630381</t>
  </si>
  <si>
    <t>ethan.rodriguez59@zoho.com</t>
  </si>
  <si>
    <t>+34454643099</t>
  </si>
  <si>
    <t>carol.wilson53@outlook.com</t>
  </si>
  <si>
    <t>+55086677664</t>
  </si>
  <si>
    <t>jeffrey.taylor49@yahoo.com</t>
  </si>
  <si>
    <t>+380806433047</t>
  </si>
  <si>
    <t>sarah.sanchez87@hotmail.com</t>
  </si>
  <si>
    <t>+33501948349</t>
  </si>
  <si>
    <t>sofia.torres67@icloud.com</t>
  </si>
  <si>
    <t>+1460541475</t>
  </si>
  <si>
    <t>karen.perez70@outlook.com</t>
  </si>
  <si>
    <t>+49005387236</t>
  </si>
  <si>
    <t>charles.lewis59@zoho.com</t>
  </si>
  <si>
    <t>+44375052238</t>
  </si>
  <si>
    <t>barbara.nelson72@yahoo.com</t>
  </si>
  <si>
    <t>+81593450910</t>
  </si>
  <si>
    <t>oliver.jones21@outlook.com</t>
  </si>
  <si>
    <t>+81043898428</t>
  </si>
  <si>
    <t>alejandro.thompson10@icloud.com</t>
  </si>
  <si>
    <t>+33869377362</t>
  </si>
  <si>
    <t>elizabeth.rodriguez46@yahoo.com</t>
  </si>
  <si>
    <t>+81617548514</t>
  </si>
  <si>
    <t>kimberly.robinson65@outlook.com</t>
  </si>
  <si>
    <t>+33080983044</t>
  </si>
  <si>
    <t>melissa.taylor92@proton.me</t>
  </si>
  <si>
    <t>+33050863645</t>
  </si>
  <si>
    <t>charles.lopez37@proton.me</t>
  </si>
  <si>
    <t>+34352229496</t>
  </si>
  <si>
    <t>+380686737029</t>
  </si>
  <si>
    <t>kimberly.taylor89@outlook.com</t>
  </si>
  <si>
    <t>+34054182071</t>
  </si>
  <si>
    <t>mary.davis99@yahoo.com</t>
  </si>
  <si>
    <t>+44958781902</t>
  </si>
  <si>
    <t>mary.smith67@gmail.com</t>
  </si>
  <si>
    <t>+1916518964</t>
  </si>
  <si>
    <t>donald.perez86@outlook.com</t>
  </si>
  <si>
    <t>+49091404002</t>
  </si>
  <si>
    <t>jason.scott65@outlook.com</t>
  </si>
  <si>
    <t>+81163319059</t>
  </si>
  <si>
    <t>santiago.jackson35@proton.me</t>
  </si>
  <si>
    <t>+49679996419</t>
  </si>
  <si>
    <t>olivia.lopez59@yahoo.com</t>
  </si>
  <si>
    <t>+33325756013</t>
  </si>
  <si>
    <t>kimberly.thompson14@gmail.com</t>
  </si>
  <si>
    <t>+1818456052</t>
  </si>
  <si>
    <t>kenneth.scott95@hotmail.com</t>
  </si>
  <si>
    <t>+49638199058</t>
  </si>
  <si>
    <t>edward.baker67@outlook.com</t>
  </si>
  <si>
    <t>+33829880543</t>
  </si>
  <si>
    <t>edward.brown65@gmail.com</t>
  </si>
  <si>
    <t>+61528114709</t>
  </si>
  <si>
    <t>jennifer.mitchell78@icloud.com</t>
  </si>
  <si>
    <t>+1480050264</t>
  </si>
  <si>
    <t>george.martinez42@icloud.com</t>
  </si>
  <si>
    <t>+380385938760</t>
  </si>
  <si>
    <t>timothy.green42@yahoo.com</t>
  </si>
  <si>
    <t>+1864464957</t>
  </si>
  <si>
    <t>nancy.harris56@proton.me</t>
  </si>
  <si>
    <t>+81353078194</t>
  </si>
  <si>
    <t>alexander.lee60@yahoo.com</t>
  </si>
  <si>
    <t>+1876123405</t>
  </si>
  <si>
    <t>richard.davis86@gmail.com</t>
  </si>
  <si>
    <t>+49678373702</t>
  </si>
  <si>
    <t>cynthia.moore35@proton.me</t>
  </si>
  <si>
    <t>+49071271566</t>
  </si>
  <si>
    <t>elizabeth.perez13@outlook.com</t>
  </si>
  <si>
    <t>+61477466627</t>
  </si>
  <si>
    <t>ryan.hernandez81@zoho.com</t>
  </si>
  <si>
    <t>+49912633839</t>
  </si>
  <si>
    <t>mia.scott31@icloud.com</t>
  </si>
  <si>
    <t>+380861942173</t>
  </si>
  <si>
    <t>sofia.baker65@icloud.com</t>
  </si>
  <si>
    <t>+33701609706</t>
  </si>
  <si>
    <t>linda.thomas54@outlook.com</t>
  </si>
  <si>
    <t>+49495935894</t>
  </si>
  <si>
    <t>jeffrey.adams47@gmail.com</t>
  </si>
  <si>
    <t>+1972912961</t>
  </si>
  <si>
    <t>laura.walker52@yahoo.com</t>
  </si>
  <si>
    <t>+61221799480</t>
  </si>
  <si>
    <t>andrew.thomas96@zoho.com</t>
  </si>
  <si>
    <t>+81782382873</t>
  </si>
  <si>
    <t>oliver.harris39@proton.me</t>
  </si>
  <si>
    <t>+49555238592</t>
  </si>
  <si>
    <t>stephanie.mitchell94@yahoo.com</t>
  </si>
  <si>
    <t>+380260678134</t>
  </si>
  <si>
    <t>rebecca.williams64@hotmail.com</t>
  </si>
  <si>
    <t>+81550211017</t>
  </si>
  <si>
    <t>donald.ramirez89@proton.me</t>
  </si>
  <si>
    <t>+49382491319</t>
  </si>
  <si>
    <t>noah.jones17@yahoo.com</t>
  </si>
  <si>
    <t>+34678533432</t>
  </si>
  <si>
    <t>susan.campbell89@icloud.com</t>
  </si>
  <si>
    <t>+33564062993</t>
  </si>
  <si>
    <t>lisa.flores62@zoho.com</t>
  </si>
  <si>
    <t>+33710297939</t>
  </si>
  <si>
    <t>nancy.carter90@icloud.com</t>
  </si>
  <si>
    <t>+34616163020</t>
  </si>
  <si>
    <t>mia.davis85@yahoo.com</t>
  </si>
  <si>
    <t>+44822835421</t>
  </si>
  <si>
    <t>ashley.adams64@gmail.com</t>
  </si>
  <si>
    <t>+1188469913</t>
  </si>
  <si>
    <t>olivia.adams43@hotmail.com</t>
  </si>
  <si>
    <t>+49187659956</t>
  </si>
  <si>
    <t>dorothy.johnson98@hotmail.com</t>
  </si>
  <si>
    <t>+49891844761</t>
  </si>
  <si>
    <t>susan.white25@hotmail.com</t>
  </si>
  <si>
    <t>+55922579045</t>
  </si>
  <si>
    <t>ryan.lopez47@proton.me</t>
  </si>
  <si>
    <t>+33940913888</t>
  </si>
  <si>
    <t>ashley.hernandez64@outlook.com</t>
  </si>
  <si>
    <t>+55694889250</t>
  </si>
  <si>
    <t>rebecca.perez73@yahoo.com</t>
  </si>
  <si>
    <t>+55872326471</t>
  </si>
  <si>
    <t>jason.johnson30@zoho.com</t>
  </si>
  <si>
    <t>+44748276872</t>
  </si>
  <si>
    <t>kevin.baker44@hotmail.com</t>
  </si>
  <si>
    <t>+33962094019</t>
  </si>
  <si>
    <t>sharon.miller83@gmail.com</t>
  </si>
  <si>
    <t>+49780779904</t>
  </si>
  <si>
    <t>john.young70@icloud.com</t>
  </si>
  <si>
    <t>+34305349698</t>
  </si>
  <si>
    <t>james.rivera29@icloud.com</t>
  </si>
  <si>
    <t>+44764775679</t>
  </si>
  <si>
    <t>richard.williams50@outlook.com</t>
  </si>
  <si>
    <t>+55237764128</t>
  </si>
  <si>
    <t>ashley.jones82@icloud.com</t>
  </si>
  <si>
    <t>+81269708564</t>
  </si>
  <si>
    <t>isabella.miller19@gmail.com</t>
  </si>
  <si>
    <t>+33579165363</t>
  </si>
  <si>
    <t>camila.roberts14@outlook.com</t>
  </si>
  <si>
    <t>+380746624529</t>
  </si>
  <si>
    <t>cynthia.gonzalez79@yahoo.com</t>
  </si>
  <si>
    <t>+380230446790</t>
  </si>
  <si>
    <t>camila.king90@yahoo.com</t>
  </si>
  <si>
    <t>+1423274529</t>
  </si>
  <si>
    <t>matthew.campbell24@zoho.com</t>
  </si>
  <si>
    <t>+44085514063</t>
  </si>
  <si>
    <t>melissa.nelson33@proton.me</t>
  </si>
  <si>
    <t>+380845892637</t>
  </si>
  <si>
    <t>ava.lopez75@gmail.com</t>
  </si>
  <si>
    <t>+34084791891</t>
  </si>
  <si>
    <t>paul.flores73@gmail.com</t>
  </si>
  <si>
    <t>+34183800189</t>
  </si>
  <si>
    <t>melissa.johnson27@yahoo.com</t>
  </si>
  <si>
    <t>+380736307279</t>
  </si>
  <si>
    <t>liam.campbell50@yahoo.com</t>
  </si>
  <si>
    <t>+44483940022</t>
  </si>
  <si>
    <t>andrew.garcia15@icloud.com</t>
  </si>
  <si>
    <t>+34350645942</t>
  </si>
  <si>
    <t>sharon.moore44@icloud.com</t>
  </si>
  <si>
    <t>+81134159478</t>
  </si>
  <si>
    <t>david.brown40@outlook.com</t>
  </si>
  <si>
    <t>+380464208571</t>
  </si>
  <si>
    <t>james.lewis88@hotmail.com</t>
  </si>
  <si>
    <t>+34129715987</t>
  </si>
  <si>
    <t>william.taylor74@zoho.com</t>
  </si>
  <si>
    <t>+44316069528</t>
  </si>
  <si>
    <t>mark.thompson66@proton.me</t>
  </si>
  <si>
    <t>+380573692551</t>
  </si>
  <si>
    <t>susan.jones49@proton.me</t>
  </si>
  <si>
    <t>+49894136141</t>
  </si>
  <si>
    <t>joshua.clark90@proton.me</t>
  </si>
  <si>
    <t>+44244871631</t>
  </si>
  <si>
    <t>stephanie.sanchez77@outlook.com</t>
  </si>
  <si>
    <t>+61744901064</t>
  </si>
  <si>
    <t>ryan.gonzalez95@icloud.com</t>
  </si>
  <si>
    <t>+34855052170</t>
  </si>
  <si>
    <t>elizabeth.clark23@hotmail.com</t>
  </si>
  <si>
    <t>+1916513393</t>
  </si>
  <si>
    <t>kenneth.young12@yahoo.com</t>
  </si>
  <si>
    <t>+1727934612</t>
  </si>
  <si>
    <t>alexander.allen63@yahoo.com</t>
  </si>
  <si>
    <t>+1459192622</t>
  </si>
  <si>
    <t>lucas.wilson24@icloud.com</t>
  </si>
  <si>
    <t>+44543846678</t>
  </si>
  <si>
    <t>sarah.adams67@zoho.com</t>
  </si>
  <si>
    <t>+34189651427</t>
  </si>
  <si>
    <t>thomas.taylor52@outlook.com</t>
  </si>
  <si>
    <t>+55518772622</t>
  </si>
  <si>
    <t>sarah.miller17@proton.me</t>
  </si>
  <si>
    <t>+55699366164</t>
  </si>
  <si>
    <t>lucas.martinez73@zoho.com</t>
  </si>
  <si>
    <t>+49971253052</t>
  </si>
  <si>
    <t>isabella.nelson61@zoho.com</t>
  </si>
  <si>
    <t>+1352870155</t>
  </si>
  <si>
    <t>stephanie.miller21@hotmail.com</t>
  </si>
  <si>
    <t>+1489071610</t>
  </si>
  <si>
    <t>jason.sanchez70@outlook.com</t>
  </si>
  <si>
    <t>+33990513804</t>
  </si>
  <si>
    <t>carol.young50@outlook.com</t>
  </si>
  <si>
    <t>+1092526863</t>
  </si>
  <si>
    <t>amanda.adams79@proton.me</t>
  </si>
  <si>
    <t>+81479302359</t>
  </si>
  <si>
    <t>john.smith40@outlook.com</t>
  </si>
  <si>
    <t>+81437153448</t>
  </si>
  <si>
    <t>sophia.wright29@zoho.com</t>
  </si>
  <si>
    <t>+33669022815</t>
  </si>
  <si>
    <t>betty.jones35@gmail.com</t>
  </si>
  <si>
    <t>+55976143387</t>
  </si>
  <si>
    <t>john.scott94@zoho.com</t>
  </si>
  <si>
    <t>+81942668330</t>
  </si>
  <si>
    <t>edward.wilson34@zoho.com</t>
  </si>
  <si>
    <t>+380393626553</t>
  </si>
  <si>
    <t>kimberly.white27@outlook.com</t>
  </si>
  <si>
    <t>+1451020958</t>
  </si>
  <si>
    <t>charles.ramirez33@proton.me</t>
  </si>
  <si>
    <t>+49059083712</t>
  </si>
  <si>
    <t>michael.allen94@gmail.com</t>
  </si>
  <si>
    <t>+55310321434</t>
  </si>
  <si>
    <t>kimberly.rivera66@gmail.com</t>
  </si>
  <si>
    <t>+81225617700</t>
  </si>
  <si>
    <t>charles.thomas96@outlook.com</t>
  </si>
  <si>
    <t>+55431929043</t>
  </si>
  <si>
    <t>andrew.jones61@gmail.com</t>
  </si>
  <si>
    <t>+81540693117</t>
  </si>
  <si>
    <t>sandra.perez60@gmail.com</t>
  </si>
  <si>
    <t>+34911389616</t>
  </si>
  <si>
    <t>ronald.sanchez89@icloud.com</t>
  </si>
  <si>
    <t>+49438033722</t>
  </si>
  <si>
    <t>sofia.roberts91@proton.me</t>
  </si>
  <si>
    <t>+61455675009</t>
  </si>
  <si>
    <t>susan.martinez63@gmail.com</t>
  </si>
  <si>
    <t>+1216524275</t>
  </si>
  <si>
    <t>timothy.green31@proton.me</t>
  </si>
  <si>
    <t>+49680416763</t>
  </si>
  <si>
    <t>jeffrey.allen69@yahoo.com</t>
  </si>
  <si>
    <t>+1975439416</t>
  </si>
  <si>
    <t>alejandro.white47@hotmail.com</t>
  </si>
  <si>
    <t>+33679354758</t>
  </si>
  <si>
    <t>jeffrey.brown86@icloud.com</t>
  </si>
  <si>
    <t>+34871676181</t>
  </si>
  <si>
    <t>isabella.wright55@outlook.com</t>
  </si>
  <si>
    <t>+34987978538</t>
  </si>
  <si>
    <t>noah.johnson50@outlook.com</t>
  </si>
  <si>
    <t>+34224662442</t>
  </si>
  <si>
    <t>patricia.adams68@outlook.com</t>
  </si>
  <si>
    <t>+44688710480</t>
  </si>
  <si>
    <t>carol.taylor60@icloud.com</t>
  </si>
  <si>
    <t>+33393334955</t>
  </si>
  <si>
    <t>emma.jackson26@yahoo.com</t>
  </si>
  <si>
    <t>+49076185860</t>
  </si>
  <si>
    <t>michael.harris52@icloud.com</t>
  </si>
  <si>
    <t>+49730899996</t>
  </si>
  <si>
    <t>donald.jackson96@icloud.com</t>
  </si>
  <si>
    <t>+61844689665</t>
  </si>
  <si>
    <t>sharon.ramirez18@icloud.com</t>
  </si>
  <si>
    <t>+44291067293</t>
  </si>
  <si>
    <t>steven.wright79@gmail.com</t>
  </si>
  <si>
    <t>+49625723380</t>
  </si>
  <si>
    <t>jessica.martinez48@zoho.com</t>
  </si>
  <si>
    <t>+34786528660</t>
  </si>
  <si>
    <t>lucas.lee34@icloud.com</t>
  </si>
  <si>
    <t>+1391296192</t>
  </si>
  <si>
    <t>ethan.carter23@hotmail.com</t>
  </si>
  <si>
    <t>+81641220135</t>
  </si>
  <si>
    <t>emma.nelson38@yahoo.com</t>
  </si>
  <si>
    <t>+33655466750</t>
  </si>
  <si>
    <t>ethan.flores13@yahoo.com</t>
  </si>
  <si>
    <t>+33119576014</t>
  </si>
  <si>
    <t>cynthia.wright88@zoho.com</t>
  </si>
  <si>
    <t>+33992258428</t>
  </si>
  <si>
    <t>jason.sanchez85@zoho.com</t>
  </si>
  <si>
    <t>+55337329361</t>
  </si>
  <si>
    <t>george.allen76@proton.me</t>
  </si>
  <si>
    <t>+1521989710</t>
  </si>
  <si>
    <t>ashley.nguyen20@icloud.com</t>
  </si>
  <si>
    <t>+44153158486</t>
  </si>
  <si>
    <t>jessica.wright67@yahoo.com</t>
  </si>
  <si>
    <t>+81104200592</t>
  </si>
  <si>
    <t>paul.baker21@hotmail.com</t>
  </si>
  <si>
    <t>+1525249916</t>
  </si>
  <si>
    <t>lucas.robinson66@yahoo.com</t>
  </si>
  <si>
    <t>+380253564790</t>
  </si>
  <si>
    <t>camila.moore96@gmail.com</t>
  </si>
  <si>
    <t>+49626072903</t>
  </si>
  <si>
    <t>rebecca.young33@gmail.com</t>
  </si>
  <si>
    <t>+61436389838</t>
  </si>
  <si>
    <t>jessica.sanchez40@yahoo.com</t>
  </si>
  <si>
    <t>+33515971897</t>
  </si>
  <si>
    <t>donald.adams70@yahoo.com</t>
  </si>
  <si>
    <t>+44658400064</t>
  </si>
  <si>
    <t>betty.taylor53@proton.me</t>
  </si>
  <si>
    <t>+49721528855</t>
  </si>
  <si>
    <t>jeffrey.nelson52@yahoo.com</t>
  </si>
  <si>
    <t>+34578308784</t>
  </si>
  <si>
    <t>nancy.martin94@yahoo.com</t>
  </si>
  <si>
    <t>+1922098971</t>
  </si>
  <si>
    <t>valentina.perez29@hotmail.com</t>
  </si>
  <si>
    <t>+49666781201</t>
  </si>
  <si>
    <t>james.jones80@hotmail.com</t>
  </si>
  <si>
    <t>+34926622443</t>
  </si>
  <si>
    <t>andrew.hernandez65@yahoo.com</t>
  </si>
  <si>
    <t>+55051825078</t>
  </si>
  <si>
    <t>joshua.mitchell65@zoho.com</t>
  </si>
  <si>
    <t>+34202037864</t>
  </si>
  <si>
    <t>andrew.nelson50@icloud.com</t>
  </si>
  <si>
    <t>+49108850133</t>
  </si>
  <si>
    <t>donald.walker45@gmail.com</t>
  </si>
  <si>
    <t>+44758113320</t>
  </si>
  <si>
    <t>timothy.hernandez66@yahoo.com</t>
  </si>
  <si>
    <t>+55572104056</t>
  </si>
  <si>
    <t>karen.flores96@hotmail.com</t>
  </si>
  <si>
    <t>+380771131879</t>
  </si>
  <si>
    <t>christopher.young95@gmail.com</t>
  </si>
  <si>
    <t>+33387105415</t>
  </si>
  <si>
    <t>mia.williams45@proton.me</t>
  </si>
  <si>
    <t>+61701499740</t>
  </si>
  <si>
    <t>ava.brown95@gmail.com</t>
  </si>
  <si>
    <t>+1231164205</t>
  </si>
  <si>
    <t>lucas.wilson59@hotmail.com</t>
  </si>
  <si>
    <t>+49361435455</t>
  </si>
  <si>
    <t>robert.martin28@hotmail.com</t>
  </si>
  <si>
    <t>+34108063444</t>
  </si>
  <si>
    <t>stephanie.gonzalez62@proton.me</t>
  </si>
  <si>
    <t>+380271240864</t>
  </si>
  <si>
    <t>kimberly.young96@hotmail.com</t>
  </si>
  <si>
    <t>+34860816491</t>
  </si>
  <si>
    <t>laura.mitchell57@gmail.com</t>
  </si>
  <si>
    <t>+34030119086</t>
  </si>
  <si>
    <t>daniel.martin46@outlook.com</t>
  </si>
  <si>
    <t>+55733776850</t>
  </si>
  <si>
    <t>mateo.king80@icloud.com</t>
  </si>
  <si>
    <t>+380423853432</t>
  </si>
  <si>
    <t>ashley.smith92@zoho.com</t>
  </si>
  <si>
    <t>+34112960499</t>
  </si>
  <si>
    <t>mateo.hill62@proton.me</t>
  </si>
  <si>
    <t>+61548495949</t>
  </si>
  <si>
    <t>lisa.moore69@yahoo.com</t>
  </si>
  <si>
    <t>+34223584864</t>
  </si>
  <si>
    <t>david.moore90@zoho.com</t>
  </si>
  <si>
    <t>+55254559367</t>
  </si>
  <si>
    <t>joseph.white52@zoho.com</t>
  </si>
  <si>
    <t>+44514546945</t>
  </si>
  <si>
    <t>mateo.perez13@outlook.com</t>
  </si>
  <si>
    <t>+34906017451</t>
  </si>
  <si>
    <t>camila.brown82@zoho.com</t>
  </si>
  <si>
    <t>+380483053384</t>
  </si>
  <si>
    <t>george.taylor78@outlook.com</t>
  </si>
  <si>
    <t>+34088570827</t>
  </si>
  <si>
    <t>john.hill35@icloud.com</t>
  </si>
  <si>
    <t>+1521765121</t>
  </si>
  <si>
    <t>susan.hall27@gmail.com</t>
  </si>
  <si>
    <t>+44211757426</t>
  </si>
  <si>
    <t>david.nguyen87@proton.me</t>
  </si>
  <si>
    <t>+34256959247</t>
  </si>
  <si>
    <t>brian.lopez57@yahoo.com</t>
  </si>
  <si>
    <t>+34893499195</t>
  </si>
  <si>
    <t>donald.moore14@yahoo.com</t>
  </si>
  <si>
    <t>+49841581644</t>
  </si>
  <si>
    <t>melissa.lopez54@hotmail.com</t>
  </si>
  <si>
    <t>+33249613550</t>
  </si>
  <si>
    <t>ethan.carter71@icloud.com</t>
  </si>
  <si>
    <t>+61744787682</t>
  </si>
  <si>
    <t>kenneth.smith90@outlook.com</t>
  </si>
  <si>
    <t>+55112609772</t>
  </si>
  <si>
    <t>jennifer.williams33@zoho.com</t>
  </si>
  <si>
    <t>+33136821974</t>
  </si>
  <si>
    <t>mateo.carter94@yahoo.com</t>
  </si>
  <si>
    <t>+380255374496</t>
  </si>
  <si>
    <t>emily.williams62@zoho.com</t>
  </si>
  <si>
    <t>+49574026444</t>
  </si>
  <si>
    <t>steven.moore89@icloud.com</t>
  </si>
  <si>
    <t>+380197413629</t>
  </si>
  <si>
    <t>valentina.allen11@outlook.com</t>
  </si>
  <si>
    <t>+81178470485</t>
  </si>
  <si>
    <t>kenneth.clark18@outlook.com</t>
  </si>
  <si>
    <t>+44885033679</t>
  </si>
  <si>
    <t>sophia.lewis14@zoho.com</t>
  </si>
  <si>
    <t>+34353345080</t>
  </si>
  <si>
    <t>sarah.ramirez66@yahoo.com</t>
  </si>
  <si>
    <t>+55354619630</t>
  </si>
  <si>
    <t>emily.hill83@gmail.com</t>
  </si>
  <si>
    <t>+49321332480</t>
  </si>
  <si>
    <t>robert.davis91@outlook.com</t>
  </si>
  <si>
    <t>+49549133684</t>
  </si>
  <si>
    <t>daniel.allen79@hotmail.com</t>
  </si>
  <si>
    <t>+55727737469</t>
  </si>
  <si>
    <t>sandra.wilson39@outlook.com</t>
  </si>
  <si>
    <t>+61371252220</t>
  </si>
  <si>
    <t>donald.walker69@gmail.com</t>
  </si>
  <si>
    <t>+81071761937</t>
  </si>
  <si>
    <t>anthony.jackson28@icloud.com</t>
  </si>
  <si>
    <t>+34361652973</t>
  </si>
  <si>
    <t>richard.rivera12@proton.me</t>
  </si>
  <si>
    <t>+34514804630</t>
  </si>
  <si>
    <t>carol.green48@proton.me</t>
  </si>
  <si>
    <t>+61445930505</t>
  </si>
  <si>
    <t>amanda.green51@gmail.com</t>
  </si>
  <si>
    <t>+81039061081</t>
  </si>
  <si>
    <t>santiago.hernandez55@hotmail.com</t>
  </si>
  <si>
    <t>+33531702762</t>
  </si>
  <si>
    <t>donna.garcia76@proton.me</t>
  </si>
  <si>
    <t>+1674234054</t>
  </si>
  <si>
    <t>ronald.moore67@outlook.com</t>
  </si>
  <si>
    <t>+34010130234</t>
  </si>
  <si>
    <t>sofia.rodriguez75@gmail.com</t>
  </si>
  <si>
    <t>+33967155959</t>
  </si>
  <si>
    <t>sharon.young53@icloud.com</t>
  </si>
  <si>
    <t>+44118153191</t>
  </si>
  <si>
    <t>joseph.gonzalez10@proton.me</t>
  </si>
  <si>
    <t>+44612344866</t>
  </si>
  <si>
    <t>ava.nelson25@zoho.com</t>
  </si>
  <si>
    <t>+380531912321</t>
  </si>
  <si>
    <t>mia.white26@icloud.com</t>
  </si>
  <si>
    <t>+1027856448</t>
  </si>
  <si>
    <t>jennifer.wilson23@icloud.com</t>
  </si>
  <si>
    <t>+1855543970</t>
  </si>
  <si>
    <t>patricia.thompson91@icloud.com</t>
  </si>
  <si>
    <t>+34741553913</t>
  </si>
  <si>
    <t>sofia.robinson54@proton.me</t>
  </si>
  <si>
    <t>+34833844828</t>
  </si>
  <si>
    <t>karen.scott50@proton.me</t>
  </si>
  <si>
    <t>+380166456997</t>
  </si>
  <si>
    <t>karen.adams74@hotmail.com</t>
  </si>
  <si>
    <t>+55819311004</t>
  </si>
  <si>
    <t>isabella.clark34@yahoo.com</t>
  </si>
  <si>
    <t>+1230386935</t>
  </si>
  <si>
    <t>david.king86@yahoo.com</t>
  </si>
  <si>
    <t>+44901710808</t>
  </si>
  <si>
    <t>stephanie.roberts48@hotmail.com</t>
  </si>
  <si>
    <t>+33730449331</t>
  </si>
  <si>
    <t>donna.mitchell32@zoho.com</t>
  </si>
  <si>
    <t>+61856295893</t>
  </si>
  <si>
    <t>alejandro.roberts96@proton.me</t>
  </si>
  <si>
    <t>+1710408259</t>
  </si>
  <si>
    <t>margaret.anderson49@zoho.com</t>
  </si>
  <si>
    <t>+380337919054</t>
  </si>
  <si>
    <t>ashley.garcia49@outlook.com</t>
  </si>
  <si>
    <t>+1505250094</t>
  </si>
  <si>
    <t>valentina.martin21@zoho.com</t>
  </si>
  <si>
    <t>+44993901812</t>
  </si>
  <si>
    <t>santiago.adams20@gmail.com</t>
  </si>
  <si>
    <t>+81166346625</t>
  </si>
  <si>
    <t>anthony.campbell20@gmail.com</t>
  </si>
  <si>
    <t>+380662484295</t>
  </si>
  <si>
    <t>matthew.flores95@hotmail.com</t>
  </si>
  <si>
    <t>+33573526269</t>
  </si>
  <si>
    <t>jeffrey.allen74@icloud.com</t>
  </si>
  <si>
    <t>+380491155438</t>
  </si>
  <si>
    <t>sofia.adams49@icloud.com</t>
  </si>
  <si>
    <t>+44341735278</t>
  </si>
  <si>
    <t>mark.martin42@hotmail.com</t>
  </si>
  <si>
    <t>+34233247492</t>
  </si>
  <si>
    <t>matthew.scott60@icloud.com</t>
  </si>
  <si>
    <t>+81728567886</t>
  </si>
  <si>
    <t>timothy.martinez69@hotmail.com</t>
  </si>
  <si>
    <t>+61630638754</t>
  </si>
  <si>
    <t>patricia.ramirez91@outlook.com</t>
  </si>
  <si>
    <t>+34042191994</t>
  </si>
  <si>
    <t>stephanie.torres39@gmail.com</t>
  </si>
  <si>
    <t>+33303208358</t>
  </si>
  <si>
    <t>paul.miller84@proton.me</t>
  </si>
  <si>
    <t>+380218831078</t>
  </si>
  <si>
    <t>nancy.ramirez57@hotmail.com</t>
  </si>
  <si>
    <t>+34544677728</t>
  </si>
  <si>
    <t>susan.brown81@outlook.com</t>
  </si>
  <si>
    <t>+34463827622</t>
  </si>
  <si>
    <t>alejandro.adams32@hotmail.com</t>
  </si>
  <si>
    <t>+33813485450</t>
  </si>
  <si>
    <t>noah.green56@gmail.com</t>
  </si>
  <si>
    <t>+380246185712</t>
  </si>
  <si>
    <t>joshua.adams82@proton.me</t>
  </si>
  <si>
    <t>+55154605325</t>
  </si>
  <si>
    <t>michelle.campbell20@yahoo.com</t>
  </si>
  <si>
    <t>+33815160919</t>
  </si>
  <si>
    <t>betty.king94@gmail.com</t>
  </si>
  <si>
    <t>+81166832799</t>
  </si>
  <si>
    <t>ava.wilson98@outlook.com</t>
  </si>
  <si>
    <t>+49282268101</t>
  </si>
  <si>
    <t>sandra.wright87@outlook.com</t>
  </si>
  <si>
    <t>+380811113590</t>
  </si>
  <si>
    <t>laura.scott36@outlook.com</t>
  </si>
  <si>
    <t>+81474561918</t>
  </si>
  <si>
    <t>lisa.carter13@icloud.com</t>
  </si>
  <si>
    <t>+1063771179</t>
  </si>
  <si>
    <t>paul.walker32@yahoo.com</t>
  </si>
  <si>
    <t>+34993317809</t>
  </si>
  <si>
    <t>david.anderson17@yahoo.com</t>
  </si>
  <si>
    <t>+61805380581</t>
  </si>
  <si>
    <t>amanda.white54@outlook.com</t>
  </si>
  <si>
    <t>+33288408592</t>
  </si>
  <si>
    <t>santiago.ramirez40@icloud.com</t>
  </si>
  <si>
    <t>+1958862823</t>
  </si>
  <si>
    <t>linda.campbell52@yahoo.com</t>
  </si>
  <si>
    <t>+380315072589</t>
  </si>
  <si>
    <t>margaret.walker84@outlook.com</t>
  </si>
  <si>
    <t>+61404304169</t>
  </si>
  <si>
    <t>jennifer.carter62@proton.me</t>
  </si>
  <si>
    <t>+61788539544</t>
  </si>
  <si>
    <t>mary.wright19@outlook.com</t>
  </si>
  <si>
    <t>+44305299142</t>
  </si>
  <si>
    <t>mateo.hernandez92@hotmail.com</t>
  </si>
  <si>
    <t>+33720937964</t>
  </si>
  <si>
    <t>melissa.thomas68@proton.me</t>
  </si>
  <si>
    <t>+49140631534</t>
  </si>
  <si>
    <t>andrew.martinez64@hotmail.com</t>
  </si>
  <si>
    <t>+49726350057</t>
  </si>
  <si>
    <t>edward.harris67@yahoo.com</t>
  </si>
  <si>
    <t>+34697558160</t>
  </si>
  <si>
    <t>lisa.davis83@hotmail.com</t>
  </si>
  <si>
    <t>+49372353919</t>
  </si>
  <si>
    <t>rebecca.lopez58@zoho.com</t>
  </si>
  <si>
    <t>+1278743400</t>
  </si>
  <si>
    <t>sandra.harris88@zoho.com</t>
  </si>
  <si>
    <t>+34281328211</t>
  </si>
  <si>
    <t>george.smith61@yahoo.com</t>
  </si>
  <si>
    <t>+81304878044</t>
  </si>
  <si>
    <t>emily.campbell87@hotmail.com</t>
  </si>
  <si>
    <t>+61895783054</t>
  </si>
  <si>
    <t>cynthia.johnson37@proton.me</t>
  </si>
  <si>
    <t>+44363651948</t>
  </si>
  <si>
    <t>jessica.jones37@icloud.com</t>
  </si>
  <si>
    <t>+1852236974</t>
  </si>
  <si>
    <t>oliver.lewis20@zoho.com</t>
  </si>
  <si>
    <t>+34075339306</t>
  </si>
  <si>
    <t>betty.rodriguez36@proton.me</t>
  </si>
  <si>
    <t>+33570815927</t>
  </si>
  <si>
    <t>valentina.adams64@hotmail.com</t>
  </si>
  <si>
    <t>+61727526466</t>
  </si>
  <si>
    <t>ronald.nguyen13@hotmail.com</t>
  </si>
  <si>
    <t>+81446329554</t>
  </si>
  <si>
    <t>edward.martin68@gmail.com</t>
  </si>
  <si>
    <t>+61063736076</t>
  </si>
  <si>
    <t>kevin.lewis51@zoho.com</t>
  </si>
  <si>
    <t>+81959151591</t>
  </si>
  <si>
    <t>isabella.hernandez14@icloud.com</t>
  </si>
  <si>
    <t>+33689806280</t>
  </si>
  <si>
    <t>jeffrey.wright85@hotmail.com</t>
  </si>
  <si>
    <t>+55551161777</t>
  </si>
  <si>
    <t>betty.white81@zoho.com</t>
  </si>
  <si>
    <t>+380794336901</t>
  </si>
  <si>
    <t>oliver.gonzalez91@yahoo.com</t>
  </si>
  <si>
    <t>+1929756703</t>
  </si>
  <si>
    <t>ashley.flores31@proton.me</t>
  </si>
  <si>
    <t>+55253646966</t>
  </si>
  <si>
    <t>emily.williams10@gmail.com</t>
  </si>
  <si>
    <t>+81270776706</t>
  </si>
  <si>
    <t>ethan.adams22@proton.me</t>
  </si>
  <si>
    <t>+49398511679</t>
  </si>
  <si>
    <t>matthew.garcia89@icloud.com</t>
  </si>
  <si>
    <t>+34348833906</t>
  </si>
  <si>
    <t>margaret.young14@outlook.com</t>
  </si>
  <si>
    <t>+49858260280</t>
  </si>
  <si>
    <t>sarah.nelson14@icloud.com</t>
  </si>
  <si>
    <t>+34395805059</t>
  </si>
  <si>
    <t>jennifer.martinez67@zoho.com</t>
  </si>
  <si>
    <t>+34372002183</t>
  </si>
  <si>
    <t>patricia.nelson90@zoho.com</t>
  </si>
  <si>
    <t>+49502636967</t>
  </si>
  <si>
    <t>margaret.walker57@hotmail.com</t>
  </si>
  <si>
    <t>+1613963170</t>
  </si>
  <si>
    <t>jessica.flores25@gmail.com</t>
  </si>
  <si>
    <t>+33658493229</t>
  </si>
  <si>
    <t>carol.rodriguez16@icloud.com</t>
  </si>
  <si>
    <t>+33827402687</t>
  </si>
  <si>
    <t>joseph.hill48@icloud.com</t>
  </si>
  <si>
    <t>+55074987536</t>
  </si>
  <si>
    <t>kevin.smith99@outlook.com</t>
  </si>
  <si>
    <t>+55725153790</t>
  </si>
  <si>
    <t>nancy.perez33@zoho.com</t>
  </si>
  <si>
    <t>+1798304278</t>
  </si>
  <si>
    <t>jason.carter97@outlook.com</t>
  </si>
  <si>
    <t>+380043369600</t>
  </si>
  <si>
    <t>michael.rivera33@gmail.com</t>
  </si>
  <si>
    <t>+1324140579</t>
  </si>
  <si>
    <t>isabella.martinez50@yahoo.com</t>
  </si>
  <si>
    <t>+49249034914</t>
  </si>
  <si>
    <t>william.martin19@icloud.com</t>
  </si>
  <si>
    <t>+33155341943</t>
  </si>
  <si>
    <t>edward.lee39@gmail.com</t>
  </si>
  <si>
    <t>+55789894583</t>
  </si>
  <si>
    <t>santiago.williams62@hotmail.com</t>
  </si>
  <si>
    <t>+61640876304</t>
  </si>
  <si>
    <t>lucas.perez88@hotmail.com</t>
  </si>
  <si>
    <t>+44593322422</t>
  </si>
  <si>
    <t>camila.green82@gmail.com</t>
  </si>
  <si>
    <t>+380867283571</t>
  </si>
  <si>
    <t>linda.baker49@icloud.com</t>
  </si>
  <si>
    <t>+44565881571</t>
  </si>
  <si>
    <t>carol.baker76@gmail.com</t>
  </si>
  <si>
    <t>+1916563467</t>
  </si>
  <si>
    <t>richard.thompson11@outlook.com</t>
  </si>
  <si>
    <t>+34515787944</t>
  </si>
  <si>
    <t>betty.martinez53@icloud.com</t>
  </si>
  <si>
    <t>+1209913615</t>
  </si>
  <si>
    <t>alejandro.clark24@yahoo.com</t>
  </si>
  <si>
    <t>+81294769140</t>
  </si>
  <si>
    <t>mary.thomas83@icloud.com</t>
  </si>
  <si>
    <t>+33920702101</t>
  </si>
  <si>
    <t>laura.walker95@outlook.com</t>
  </si>
  <si>
    <t>+44192929704</t>
  </si>
  <si>
    <t>rebecca.gonzalez22@proton.me</t>
  </si>
  <si>
    <t>+49425780291</t>
  </si>
  <si>
    <t>jason.williams18@zoho.com</t>
  </si>
  <si>
    <t>+49194275626</t>
  </si>
  <si>
    <t>ethan.green39@proton.me</t>
  </si>
  <si>
    <t>+81247917811</t>
  </si>
  <si>
    <t>donna.ramirez43@zoho.com</t>
  </si>
  <si>
    <t>+61702874464</t>
  </si>
  <si>
    <t>mary.mitchell87@proton.me</t>
  </si>
  <si>
    <t>+1125739261</t>
  </si>
  <si>
    <t>timothy.harris64@proton.me</t>
  </si>
  <si>
    <t>+61998456953</t>
  </si>
  <si>
    <t>olivia.martin10@icloud.com</t>
  </si>
  <si>
    <t>+49922055830</t>
  </si>
  <si>
    <t>michelle.anderson32@hotmail.com</t>
  </si>
  <si>
    <t>+61925653489</t>
  </si>
  <si>
    <t>jason.davis69@gmail.com</t>
  </si>
  <si>
    <t>+55402959029</t>
  </si>
  <si>
    <t>michelle.gonzalez94@proton.me</t>
  </si>
  <si>
    <t>+380291590591</t>
  </si>
  <si>
    <t>betty.clark69@gmail.com</t>
  </si>
  <si>
    <t>+55635312705</t>
  </si>
  <si>
    <t>alexander.anderson35@yahoo.com</t>
  </si>
  <si>
    <t>+1738234627</t>
  </si>
  <si>
    <t>michael.smith76@outlook.com</t>
  </si>
  <si>
    <t>+33779761870</t>
  </si>
  <si>
    <t>richard.mitchell39@yahoo.com</t>
  </si>
  <si>
    <t>+55738615615</t>
  </si>
  <si>
    <t>james.walker39@proton.me</t>
  </si>
  <si>
    <t>+1674172862</t>
  </si>
  <si>
    <t>daniel.anderson83@hotmail.com</t>
  </si>
  <si>
    <t>+81264481387</t>
  </si>
  <si>
    <t>cynthia.johnson12@icloud.com</t>
  </si>
  <si>
    <t>+34296266289</t>
  </si>
  <si>
    <t>donald.adams90@proton.me</t>
  </si>
  <si>
    <t>+49422619972</t>
  </si>
  <si>
    <t>liam.jackson63@yahoo.com</t>
  </si>
  <si>
    <t>+1267928661</t>
  </si>
  <si>
    <t>michael.moore74@zoho.com</t>
  </si>
  <si>
    <t>+55800185498</t>
  </si>
  <si>
    <t>stephanie.wilson42@zoho.com</t>
  </si>
  <si>
    <t>+44134646209</t>
  </si>
  <si>
    <t>rebecca.white64@outlook.com</t>
  </si>
  <si>
    <t>+1569908008</t>
  </si>
  <si>
    <t>camila.moore41@zoho.com</t>
  </si>
  <si>
    <t>+61790613578</t>
  </si>
  <si>
    <t>david.lewis11@zoho.com</t>
  </si>
  <si>
    <t>+61827729698</t>
  </si>
  <si>
    <t>paul.roberts32@gmail.com</t>
  </si>
  <si>
    <t>+81280695873</t>
  </si>
  <si>
    <t>mateo.campbell26@yahoo.com</t>
  </si>
  <si>
    <t>+55221092875</t>
  </si>
  <si>
    <t>santiago.walker39@icloud.com</t>
  </si>
  <si>
    <t>+380373240321</t>
  </si>
  <si>
    <t>michelle.carter96@proton.me</t>
  </si>
  <si>
    <t>+61288365926</t>
  </si>
  <si>
    <t>ryan.garcia47@outlook.com</t>
  </si>
  <si>
    <t>+44557555283</t>
  </si>
  <si>
    <t>linda.thompson84@zoho.com</t>
  </si>
  <si>
    <t>+33860289677</t>
  </si>
  <si>
    <t>ryan.roberts34@gmail.com</t>
  </si>
  <si>
    <t>+81432556182</t>
  </si>
  <si>
    <t>kenneth.jones45@outlook.com</t>
  </si>
  <si>
    <t>+49915307890</t>
  </si>
  <si>
    <t>donna.lee48@zoho.com</t>
  </si>
  <si>
    <t>+81136674506</t>
  </si>
  <si>
    <t>edward.allen54@outlook.com</t>
  </si>
  <si>
    <t>+1308965707</t>
  </si>
  <si>
    <t>mia.martinez73@gmail.com</t>
  </si>
  <si>
    <t>+61216673641</t>
  </si>
  <si>
    <t>jennifer.baker24@yahoo.com</t>
  </si>
  <si>
    <t>+61675258501</t>
  </si>
  <si>
    <t>emily.ramirez70@yahoo.com</t>
  </si>
  <si>
    <t>+49526024980</t>
  </si>
  <si>
    <t>paul.walker57@icloud.com</t>
  </si>
  <si>
    <t>+44825060176</t>
  </si>
  <si>
    <t>melissa.garcia90@proton.me</t>
  </si>
  <si>
    <t>+1252589561</t>
  </si>
  <si>
    <t>stephanie.hall85@outlook.com</t>
  </si>
  <si>
    <t>+49463216027</t>
  </si>
  <si>
    <t>donald.lewis41@yahoo.com</t>
  </si>
  <si>
    <t>+380222398505</t>
  </si>
  <si>
    <t>ryan.campbell85@hotmail.com</t>
  </si>
  <si>
    <t>+1044378802</t>
  </si>
  <si>
    <t>mark.rivera26@proton.me</t>
  </si>
  <si>
    <t>+44955157115</t>
  </si>
  <si>
    <t>nancy.garcia73@icloud.com</t>
  </si>
  <si>
    <t>+34990149088</t>
  </si>
  <si>
    <t>santiago.wright29@hotmail.com</t>
  </si>
  <si>
    <t>+44481105351</t>
  </si>
  <si>
    <t>george.scott96@outlook.com</t>
  </si>
  <si>
    <t>+380143126844</t>
  </si>
  <si>
    <t>jason.jackson56@gmail.com</t>
  </si>
  <si>
    <t>+55883321406</t>
  </si>
  <si>
    <t>stephanie.nelson28@icloud.com</t>
  </si>
  <si>
    <t>+1309561505</t>
  </si>
  <si>
    <t>barbara.lewis89@proton.me</t>
  </si>
  <si>
    <t>+44789268190</t>
  </si>
  <si>
    <t>emily.williams97@gmail.com</t>
  </si>
  <si>
    <t>+1878452308</t>
  </si>
  <si>
    <t>michael.garcia42@zoho.com</t>
  </si>
  <si>
    <t>+33377411091</t>
  </si>
  <si>
    <t>anthony.nelson36@icloud.com</t>
  </si>
  <si>
    <t>+81066786595</t>
  </si>
  <si>
    <t>brian.harris14@gmail.com</t>
  </si>
  <si>
    <t>+61179933368</t>
  </si>
  <si>
    <t>jessica.green51@icloud.com</t>
  </si>
  <si>
    <t>+33280584395</t>
  </si>
  <si>
    <t>sofia.martin79@zoho.com</t>
  </si>
  <si>
    <t>+49517024885</t>
  </si>
  <si>
    <t>mia.hall93@yahoo.com</t>
  </si>
  <si>
    <t>+380787032810</t>
  </si>
  <si>
    <t>donna.wright91@outlook.com</t>
  </si>
  <si>
    <t>+1222377265</t>
  </si>
  <si>
    <t>isabella.thomas50@gmail.com</t>
  </si>
  <si>
    <t>+61006732582</t>
  </si>
  <si>
    <t>liam.jackson92@outlook.com</t>
  </si>
  <si>
    <t>+1868141527</t>
  </si>
  <si>
    <t>mia.young59@yahoo.com</t>
  </si>
  <si>
    <t>+1990157529</t>
  </si>
  <si>
    <t>edward.martin66@icloud.com</t>
  </si>
  <si>
    <t>+44964946207</t>
  </si>
  <si>
    <t>melissa.jackson47@icloud.com</t>
  </si>
  <si>
    <t>+49907034338</t>
  </si>
  <si>
    <t>ethan.roberts42@gmail.com</t>
  </si>
  <si>
    <t>+81315838303</t>
  </si>
  <si>
    <t>brian.robinson56@icloud.com</t>
  </si>
  <si>
    <t>+380011093615</t>
  </si>
  <si>
    <t>barbara.nelson98@gmail.com</t>
  </si>
  <si>
    <t>+1426299726</t>
  </si>
  <si>
    <t>deborah.baker61@proton.me</t>
  </si>
  <si>
    <t>+44420965293</t>
  </si>
  <si>
    <t>dorothy.martinez14@icloud.com</t>
  </si>
  <si>
    <t>+61773549152</t>
  </si>
  <si>
    <t>jason.garcia46@zoho.com</t>
  </si>
  <si>
    <t>+61316094970</t>
  </si>
  <si>
    <t>susan.moore81@gmail.com</t>
  </si>
  <si>
    <t>+55138270143</t>
  </si>
  <si>
    <t>laura.nelson36@icloud.com</t>
  </si>
  <si>
    <t>+1630377440</t>
  </si>
  <si>
    <t>kenneth.allen15@outlook.com</t>
  </si>
  <si>
    <t>+34629080324</t>
  </si>
  <si>
    <t>susan.wilson66@outlook.com</t>
  </si>
  <si>
    <t>+44472340921</t>
  </si>
  <si>
    <t>charles.mitchell28@yahoo.com</t>
  </si>
  <si>
    <t>+34384479783</t>
  </si>
  <si>
    <t>david.gonzalez81@gmail.com</t>
  </si>
  <si>
    <t>+55929518659</t>
  </si>
  <si>
    <t>margaret.williams39@gmail.com</t>
  </si>
  <si>
    <t>+1869652450</t>
  </si>
  <si>
    <t>mark.clark84@outlook.com</t>
  </si>
  <si>
    <t>+55596937357</t>
  </si>
  <si>
    <t>ryan.williams33@yahoo.com</t>
  </si>
  <si>
    <t>+1237688931</t>
  </si>
  <si>
    <t>jason.harris25@hotmail.com</t>
  </si>
  <si>
    <t>+61172116825</t>
  </si>
  <si>
    <t>susan.allen97@yahoo.com</t>
  </si>
  <si>
    <t>+61383340381</t>
  </si>
  <si>
    <t>betty.martin66@icloud.com</t>
  </si>
  <si>
    <t>+61099597057</t>
  </si>
  <si>
    <t>emma.sanchez48@gmail.com</t>
  </si>
  <si>
    <t>+55250161503</t>
  </si>
  <si>
    <t>sofia.rivera27@outlook.com</t>
  </si>
  <si>
    <t>+55914273116</t>
  </si>
  <si>
    <t>edward.king42@yahoo.com</t>
  </si>
  <si>
    <t>+1222373839</t>
  </si>
  <si>
    <t>kimberly.thompson41@outlook.com</t>
  </si>
  <si>
    <t>+34205617673</t>
  </si>
  <si>
    <t>ronald.hall71@yahoo.com</t>
  </si>
  <si>
    <t>+44327161192</t>
  </si>
  <si>
    <t>kenneth.hernandez93@hotmail.com</t>
  </si>
  <si>
    <t>+61886147069</t>
  </si>
  <si>
    <t>george.davis49@hotmail.com</t>
  </si>
  <si>
    <t>+34546829983</t>
  </si>
  <si>
    <t>mark.anderson10@outlook.com</t>
  </si>
  <si>
    <t>+44021791859</t>
  </si>
  <si>
    <t>steven.white28@proton.me</t>
  </si>
  <si>
    <t>+33741235680</t>
  </si>
  <si>
    <t>margaret.taylor91@outlook.com</t>
  </si>
  <si>
    <t>+1914347773</t>
  </si>
  <si>
    <t>joshua.gonzalez33@icloud.com</t>
  </si>
  <si>
    <t>+61425511858</t>
  </si>
  <si>
    <t>george.baker69@yahoo.com</t>
  </si>
  <si>
    <t>+44434253864</t>
  </si>
  <si>
    <t>james.hall14@gmail.com</t>
  </si>
  <si>
    <t>+44683994235</t>
  </si>
  <si>
    <t>susan.rodriguez35@hotmail.com</t>
  </si>
  <si>
    <t>+1092026221</t>
  </si>
  <si>
    <t>deborah.davis25@outlook.com</t>
  </si>
  <si>
    <t>+1856821118</t>
  </si>
  <si>
    <t>oliver.martinez15@hotmail.com</t>
  </si>
  <si>
    <t>+34514267391</t>
  </si>
  <si>
    <t>sharon.white20@outlook.com</t>
  </si>
  <si>
    <t>+49935151384</t>
  </si>
  <si>
    <t>william.garcia41@icloud.com</t>
  </si>
  <si>
    <t>+380713200484</t>
  </si>
  <si>
    <t>steven.hill29@icloud.com</t>
  </si>
  <si>
    <t>+34358402457</t>
  </si>
  <si>
    <t>michelle.brown35@icloud.com</t>
  </si>
  <si>
    <t>+34853233582</t>
  </si>
  <si>
    <t>edward.thompson42@proton.me</t>
  </si>
  <si>
    <t>+49822821999</t>
  </si>
  <si>
    <t>melissa.clark62@hotmail.com</t>
  </si>
  <si>
    <t>+34081853108</t>
  </si>
  <si>
    <t>donna.mitchell61@yahoo.com</t>
  </si>
  <si>
    <t>+49876066320</t>
  </si>
  <si>
    <t>elizabeth.thompson22@gmail.com</t>
  </si>
  <si>
    <t>+1089349788</t>
  </si>
  <si>
    <t>david.hernandez98@outlook.com</t>
  </si>
  <si>
    <t>+55385528782</t>
  </si>
  <si>
    <t>ava.hill36@zoho.com</t>
  </si>
  <si>
    <t>+1060441853</t>
  </si>
  <si>
    <t>patricia.lopez17@outlook.com</t>
  </si>
  <si>
    <t>+34824779200</t>
  </si>
  <si>
    <t>nancy.sanchez98@hotmail.com</t>
  </si>
  <si>
    <t>+55064014946</t>
  </si>
  <si>
    <t>timothy.wilson22@yahoo.com</t>
  </si>
  <si>
    <t>+380959860833</t>
  </si>
  <si>
    <t>deborah.adams76@proton.me</t>
  </si>
  <si>
    <t>+1693584177</t>
  </si>
  <si>
    <t>richard.baker33@gmail.com</t>
  </si>
  <si>
    <t>+81779314411</t>
  </si>
  <si>
    <t>stephanie.brown87@icloud.com</t>
  </si>
  <si>
    <t>+49179179406</t>
  </si>
  <si>
    <t>isabella.williams88@zoho.com</t>
  </si>
  <si>
    <t>+81350357519</t>
  </si>
  <si>
    <t>liam.lee50@icloud.com</t>
  </si>
  <si>
    <t>+33457848241</t>
  </si>
  <si>
    <t>oliver.lewis47@proton.me</t>
  </si>
  <si>
    <t>+33857671006</t>
  </si>
  <si>
    <t>alexander.rodriguez71@outlook.com</t>
  </si>
  <si>
    <t>+380932353350</t>
  </si>
  <si>
    <t>valentina.taylor56@hotmail.com</t>
  </si>
  <si>
    <t>+49620297186</t>
  </si>
  <si>
    <t>oliver.jones99@proton.me</t>
  </si>
  <si>
    <t>+1571319531</t>
  </si>
  <si>
    <t>michael.campbell20@zoho.com</t>
  </si>
  <si>
    <t>+33230435901</t>
  </si>
  <si>
    <t>charles.thomas91@icloud.com</t>
  </si>
  <si>
    <t>+49511358432</t>
  </si>
  <si>
    <t>margaret.johnson10@hotmail.com</t>
  </si>
  <si>
    <t>+49198251540</t>
  </si>
  <si>
    <t>david.clark34@icloud.com</t>
  </si>
  <si>
    <t>+61819798277</t>
  </si>
  <si>
    <t>isabella.martin34@gmail.com</t>
  </si>
  <si>
    <t>+81529471275</t>
  </si>
  <si>
    <t>donna.williams88@yahoo.com</t>
  </si>
  <si>
    <t>+380465732732</t>
  </si>
  <si>
    <t>timothy.king43@outlook.com</t>
  </si>
  <si>
    <t>+34154400892</t>
  </si>
  <si>
    <t>linda.perez54@proton.me</t>
  </si>
  <si>
    <t>+33726091297</t>
  </si>
  <si>
    <t>olivia.wright19@yahoo.com</t>
  </si>
  <si>
    <t>+1046291726</t>
  </si>
  <si>
    <t>emma.mitchell89@outlook.com</t>
  </si>
  <si>
    <t>+81403015047</t>
  </si>
  <si>
    <t>kenneth.perez20@yahoo.com</t>
  </si>
  <si>
    <t>+33754549685</t>
  </si>
  <si>
    <t>william.hernandez57@gmail.com</t>
  </si>
  <si>
    <t>+49946140769</t>
  </si>
  <si>
    <t>daniel.baker58@yahoo.com</t>
  </si>
  <si>
    <t>+49976042738</t>
  </si>
  <si>
    <t>matthew.hall27@proton.me</t>
  </si>
  <si>
    <t>+81819312100</t>
  </si>
  <si>
    <t>joshua.king73@gmail.com</t>
  </si>
  <si>
    <t>+34616369604</t>
  </si>
  <si>
    <t>patricia.ramirez31@yahoo.com</t>
  </si>
  <si>
    <t>+61611483812</t>
  </si>
  <si>
    <t>timothy.taylor46@icloud.com</t>
  </si>
  <si>
    <t>+1972328836</t>
  </si>
  <si>
    <t>andrew.thompson83@yahoo.com</t>
  </si>
  <si>
    <t>+1034430815</t>
  </si>
  <si>
    <t>santiago.clark84@icloud.com</t>
  </si>
  <si>
    <t>+1420563739</t>
  </si>
  <si>
    <t>lucas.martin85@yahoo.com</t>
  </si>
  <si>
    <t>+33693448715</t>
  </si>
  <si>
    <t>joseph.flores94@yahoo.com</t>
  </si>
  <si>
    <t>+81070477305</t>
  </si>
  <si>
    <t>timothy.martin20@yahoo.com</t>
  </si>
  <si>
    <t>+55664541871</t>
  </si>
  <si>
    <t>ethan.wilson11@zoho.com</t>
  </si>
  <si>
    <t>+49470083116</t>
  </si>
  <si>
    <t>ava.flores41@zoho.com</t>
  </si>
  <si>
    <t>+1037869281</t>
  </si>
  <si>
    <t>christopher.campbell20@yahoo.com</t>
  </si>
  <si>
    <t>+55118408730</t>
  </si>
  <si>
    <t>oliver.hall76@proton.me</t>
  </si>
  <si>
    <t>+34810260998</t>
  </si>
  <si>
    <t>william.lee50@outlook.com</t>
  </si>
  <si>
    <t>+1865151490</t>
  </si>
  <si>
    <t>jennifer.rivera40@proton.me</t>
  </si>
  <si>
    <t>+44235283881</t>
  </si>
  <si>
    <t>donna.robinson40@gmail.com</t>
  </si>
  <si>
    <t>+1398237667</t>
  </si>
  <si>
    <t>kimberly.rivera50@gmail.com</t>
  </si>
  <si>
    <t>+33285808827</t>
  </si>
  <si>
    <t>andrew.clark68@proton.me</t>
  </si>
  <si>
    <t>+61746742390</t>
  </si>
  <si>
    <t>ava.brown20@yahoo.com</t>
  </si>
  <si>
    <t>+49302232428</t>
  </si>
  <si>
    <t>kenneth.roberts17@proton.me</t>
  </si>
  <si>
    <t>+44244903017</t>
  </si>
  <si>
    <t>emma.gonzalez10@icloud.com</t>
  </si>
  <si>
    <t>+61114685810</t>
  </si>
  <si>
    <t>rebecca.flores34@hotmail.com</t>
  </si>
  <si>
    <t>+33866946969</t>
  </si>
  <si>
    <t>michael.jones66@proton.me</t>
  </si>
  <si>
    <t>+49934433163</t>
  </si>
  <si>
    <t>rebecca.roberts31@gmail.com</t>
  </si>
  <si>
    <t>+81350614969</t>
  </si>
  <si>
    <t>steven.wilson73@outlook.com</t>
  </si>
  <si>
    <t>+81519111165</t>
  </si>
  <si>
    <t>valentina.davis86@hotmail.com</t>
  </si>
  <si>
    <t>+61124655641</t>
  </si>
  <si>
    <t>betty.nguyen68@yahoo.com</t>
  </si>
  <si>
    <t>+1531128966</t>
  </si>
  <si>
    <t>ethan.robinson43@yahoo.com</t>
  </si>
  <si>
    <t>+1376474824</t>
  </si>
  <si>
    <t>steven.davis82@outlook.com</t>
  </si>
  <si>
    <t>+81699804471</t>
  </si>
  <si>
    <t>lucas.robinson51@proton.me</t>
  </si>
  <si>
    <t>+81685153887</t>
  </si>
  <si>
    <t>emily.thompson15@icloud.com</t>
  </si>
  <si>
    <t>+49767018365</t>
  </si>
  <si>
    <t>kenneth.robinson28@zoho.com</t>
  </si>
  <si>
    <t>+1303309569</t>
  </si>
  <si>
    <t>barbara.brown84@outlook.com</t>
  </si>
  <si>
    <t>+55042336544</t>
  </si>
  <si>
    <t>thomas.lewis67@yahoo.com</t>
  </si>
  <si>
    <t>+33651973071</t>
  </si>
  <si>
    <t>isabella.white66@gmail.com</t>
  </si>
  <si>
    <t>+1891276831</t>
  </si>
  <si>
    <t>edward.lopez70@zoho.com</t>
  </si>
  <si>
    <t>+55795531750</t>
  </si>
  <si>
    <t>patricia.sanchez10@hotmail.com</t>
  </si>
  <si>
    <t>+33421615362</t>
  </si>
  <si>
    <t>isabella.mitchell54@zoho.com</t>
  </si>
  <si>
    <t>+34046626159</t>
  </si>
  <si>
    <t>barbara.davis92@yahoo.com</t>
  </si>
  <si>
    <t>+1474535390</t>
  </si>
  <si>
    <t>lucas.green78@hotmail.com</t>
  </si>
  <si>
    <t>+61114910013</t>
  </si>
  <si>
    <t>jessica.anderson25@gmail.com</t>
  </si>
  <si>
    <t>+61566740223</t>
  </si>
  <si>
    <t>robert.clark76@outlook.com</t>
  </si>
  <si>
    <t>+49366598212</t>
  </si>
  <si>
    <t>michelle.hall43@gmail.com</t>
  </si>
  <si>
    <t>+33950546629</t>
  </si>
  <si>
    <t>jason.davis14@outlook.com</t>
  </si>
  <si>
    <t>+81074438828</t>
  </si>
  <si>
    <t>kimberly.baker30@hotmail.com</t>
  </si>
  <si>
    <t>+1623226398</t>
  </si>
  <si>
    <t>michelle.williams69@icloud.com</t>
  </si>
  <si>
    <t>+61777356994</t>
  </si>
  <si>
    <t>alexander.garcia70@icloud.com</t>
  </si>
  <si>
    <t>+44480222491</t>
  </si>
  <si>
    <t>noah.campbell95@icloud.com</t>
  </si>
  <si>
    <t>+81142089434</t>
  </si>
  <si>
    <t>michelle.hill56@outlook.com</t>
  </si>
  <si>
    <t>+33272393660</t>
  </si>
  <si>
    <t>noah.scott19@icloud.com</t>
  </si>
  <si>
    <t>+1343311575</t>
  </si>
  <si>
    <t>amanda.lopez94@yahoo.com</t>
  </si>
  <si>
    <t>+49980477289</t>
  </si>
  <si>
    <t>kevin.lewis11@hotmail.com</t>
  </si>
  <si>
    <t>+34844986198</t>
  </si>
  <si>
    <t>lucas.rodriguez83@proton.me</t>
  </si>
  <si>
    <t>+1503695278</t>
  </si>
  <si>
    <t>sophia.brown60@hotmail.com</t>
  </si>
  <si>
    <t>+61999718397</t>
  </si>
  <si>
    <t>michael.roberts12@proton.me</t>
  </si>
  <si>
    <t>+33737146206</t>
  </si>
  <si>
    <t>daniel.anderson27@outlook.com</t>
  </si>
  <si>
    <t>+34376805377</t>
  </si>
  <si>
    <t>matthew.brown55@outlook.com</t>
  </si>
  <si>
    <t>+380515213620</t>
  </si>
  <si>
    <t>dorothy.perez22@gmail.com</t>
  </si>
  <si>
    <t>+49692835064</t>
  </si>
  <si>
    <t>nancy.rodriguez43@yahoo.com</t>
  </si>
  <si>
    <t>+61825097283</t>
  </si>
  <si>
    <t>karen.robinson62@zoho.com</t>
  </si>
  <si>
    <t>+1157028095</t>
  </si>
  <si>
    <t>noah.walker59@icloud.com</t>
  </si>
  <si>
    <t>+33565136843</t>
  </si>
  <si>
    <t>ashley.rivera63@icloud.com</t>
  </si>
  <si>
    <t>+34211457420</t>
  </si>
  <si>
    <t>dorothy.flores54@zoho.com</t>
  </si>
  <si>
    <t>+34464863272</t>
  </si>
  <si>
    <t>joshua.allen47@hotmail.com</t>
  </si>
  <si>
    <t>+44420713299</t>
  </si>
  <si>
    <t>sofia.walker23@icloud.com</t>
  </si>
  <si>
    <t>+34827055670</t>
  </si>
  <si>
    <t>isabella.campbell75@proton.me</t>
  </si>
  <si>
    <t>+44137063093</t>
  </si>
  <si>
    <t>emily.carter13@hotmail.com</t>
  </si>
  <si>
    <t>+1074471084</t>
  </si>
  <si>
    <t>jennifer.adams59@hotmail.com</t>
  </si>
  <si>
    <t>+33500402775</t>
  </si>
  <si>
    <t>michelle.garcia86@gmail.com</t>
  </si>
  <si>
    <t>+1808542724</t>
  </si>
  <si>
    <t>alejandro.hill30@proton.me</t>
  </si>
  <si>
    <t>+44844860004</t>
  </si>
  <si>
    <t>kimberly.harris82@gmail.com</t>
  </si>
  <si>
    <t>+33342103103</t>
  </si>
  <si>
    <t>rebecca.roberts97@hotmail.com</t>
  </si>
  <si>
    <t>+33436624415</t>
  </si>
  <si>
    <t>david.thomas46@yahoo.com</t>
  </si>
  <si>
    <t>+61304891699</t>
  </si>
  <si>
    <t>stephanie.hall26@proton.me</t>
  </si>
  <si>
    <t>+44309746940</t>
  </si>
  <si>
    <t>liam.allen11@zoho.com</t>
  </si>
  <si>
    <t>+61338450740</t>
  </si>
  <si>
    <t>richard.clark90@gmail.com</t>
  </si>
  <si>
    <t>+1235258229</t>
  </si>
  <si>
    <t>laura.martinez31@proton.me</t>
  </si>
  <si>
    <t>+61784130127</t>
  </si>
  <si>
    <t>jessica.clark11@hotmail.com</t>
  </si>
  <si>
    <t>+380870616834</t>
  </si>
  <si>
    <t>melissa.harris27@outlook.com</t>
  </si>
  <si>
    <t>+81802969063</t>
  </si>
  <si>
    <t>oliver.sanchez25@gmail.com</t>
  </si>
  <si>
    <t>+33903819431</t>
  </si>
  <si>
    <t>karen.young89@yahoo.com</t>
  </si>
  <si>
    <t>+44986486439</t>
  </si>
  <si>
    <t>lucas.carter42@proton.me</t>
  </si>
  <si>
    <t>+49634757724</t>
  </si>
  <si>
    <t>mary.jones82@outlook.com</t>
  </si>
  <si>
    <t>+1943370296</t>
  </si>
  <si>
    <t>camila.anderson28@gmail.com</t>
  </si>
  <si>
    <t>+380370897790</t>
  </si>
  <si>
    <t>barbara.lee32@icloud.com</t>
  </si>
  <si>
    <t>+33767656494</t>
  </si>
  <si>
    <t>stephanie.roberts86@outlook.com</t>
  </si>
  <si>
    <t>+1620510308</t>
  </si>
  <si>
    <t>ronald.perez32@proton.me</t>
  </si>
  <si>
    <t>+1312970766</t>
  </si>
  <si>
    <t>mark.williams67@gmail.com</t>
  </si>
  <si>
    <t>+55834240960</t>
  </si>
  <si>
    <t>joseph.miller70@yahoo.com</t>
  </si>
  <si>
    <t>+44127511640</t>
  </si>
  <si>
    <t>deborah.brown74@gmail.com</t>
  </si>
  <si>
    <t>+1491644062</t>
  </si>
  <si>
    <t>daniel.mitchell94@hotmail.com</t>
  </si>
  <si>
    <t>+1963658082</t>
  </si>
  <si>
    <t>rebecca.taylor57@hotmail.com</t>
  </si>
  <si>
    <t>+49596623459</t>
  </si>
  <si>
    <t>cynthia.martinez71@yahoo.com</t>
  </si>
  <si>
    <t>+1511936472</t>
  </si>
  <si>
    <t>sharon.nelson98@outlook.com</t>
  </si>
  <si>
    <t>+49798835095</t>
  </si>
  <si>
    <t>mia.adams21@zoho.com</t>
  </si>
  <si>
    <t>+380152162051</t>
  </si>
  <si>
    <t>mary.flores57@gmail.com</t>
  </si>
  <si>
    <t>+34266306730</t>
  </si>
  <si>
    <t>timothy.martinez78@yahoo.com</t>
  </si>
  <si>
    <t>+55850158569</t>
  </si>
  <si>
    <t>michelle.mitchell83@icloud.com</t>
  </si>
  <si>
    <t>+49212145205</t>
  </si>
  <si>
    <t>paul.clark30@hotmail.com</t>
  </si>
  <si>
    <t>+34522979984</t>
  </si>
  <si>
    <t>daniel.hill55@zoho.com</t>
  </si>
  <si>
    <t>+55334611759</t>
  </si>
  <si>
    <t>isabella.clark36@icloud.com</t>
  </si>
  <si>
    <t>+380617529406</t>
  </si>
  <si>
    <t>timothy.lopez12@icloud.com</t>
  </si>
  <si>
    <t>+61549131091</t>
  </si>
  <si>
    <t>betty.thompson28@icloud.com</t>
  </si>
  <si>
    <t>+61566826480</t>
  </si>
  <si>
    <t>edward.mitchell97@zoho.com</t>
  </si>
  <si>
    <t>+49643945144</t>
  </si>
  <si>
    <t>dorothy.anderson91@yahoo.com</t>
  </si>
  <si>
    <t>+49101531256</t>
  </si>
  <si>
    <t>daniel.walker70@gmail.com</t>
  </si>
  <si>
    <t>+1496283365</t>
  </si>
  <si>
    <t>michael.thomas31@zoho.com</t>
  </si>
  <si>
    <t>+61373655521</t>
  </si>
  <si>
    <t>oliver.wilson71@zoho.com</t>
  </si>
  <si>
    <t>+33828112119</t>
  </si>
  <si>
    <t>elizabeth.roberts99@hotmail.com</t>
  </si>
  <si>
    <t>+34317644891</t>
  </si>
  <si>
    <t>camila.perez88@zoho.com</t>
  </si>
  <si>
    <t>+61673792609</t>
  </si>
  <si>
    <t>sarah.garcia76@icloud.com</t>
  </si>
  <si>
    <t>+1105215050</t>
  </si>
  <si>
    <t>jason.jackson72@zoho.com</t>
  </si>
  <si>
    <t>+81773410594</t>
  </si>
  <si>
    <t>david.adams33@outlook.com</t>
  </si>
  <si>
    <t>+81116222683</t>
  </si>
  <si>
    <t>nancy.nelson28@proton.me</t>
  </si>
  <si>
    <t>+55409123531</t>
  </si>
  <si>
    <t>edward.clark22@hotmail.com</t>
  </si>
  <si>
    <t>+34662983911</t>
  </si>
  <si>
    <t>margaret.adams62@gmail.com</t>
  </si>
  <si>
    <t>+1141368881</t>
  </si>
  <si>
    <t>brian.campbell46@hotmail.com</t>
  </si>
  <si>
    <t>+44196751489</t>
  </si>
  <si>
    <t>joseph.smith23@icloud.com</t>
  </si>
  <si>
    <t>+1234694896</t>
  </si>
  <si>
    <t>edward.nguyen25@zoho.com</t>
  </si>
  <si>
    <t>+44229305968</t>
  </si>
  <si>
    <t>donna.baker77@outlook.com</t>
  </si>
  <si>
    <t>+1911925033</t>
  </si>
  <si>
    <t>michelle.ramirez21@zoho.com</t>
  </si>
  <si>
    <t>+55763543594</t>
  </si>
  <si>
    <t>camila.scott56@hotmail.com</t>
  </si>
  <si>
    <t>+55263969085</t>
  </si>
  <si>
    <t>deborah.clark97@proton.me</t>
  </si>
  <si>
    <t>+61553650528</t>
  </si>
  <si>
    <t>george.white34@hotmail.com</t>
  </si>
  <si>
    <t>+81041479249</t>
  </si>
  <si>
    <t>alejandro.torres26@zoho.com</t>
  </si>
  <si>
    <t>+1721436454</t>
  </si>
  <si>
    <t>sarah.flores96@proton.me</t>
  </si>
  <si>
    <t>+1175755368</t>
  </si>
  <si>
    <t>barbara.green96@icloud.com</t>
  </si>
  <si>
    <t>+81183088910</t>
  </si>
  <si>
    <t>alexander.jones37@yahoo.com</t>
  </si>
  <si>
    <t>+81417408064</t>
  </si>
  <si>
    <t>ronald.thomas44@zoho.com</t>
  </si>
  <si>
    <t>+380853632564</t>
  </si>
  <si>
    <t>sharon.hill47@outlook.com</t>
  </si>
  <si>
    <t>+81777217098</t>
  </si>
  <si>
    <t>timothy.king38@hotmail.com</t>
  </si>
  <si>
    <t>+34200666418</t>
  </si>
  <si>
    <t>valentina.green80@outlook.com</t>
  </si>
  <si>
    <t>+81095622514</t>
  </si>
  <si>
    <t>thomas.baker87@icloud.com</t>
  </si>
  <si>
    <t>+34849860731</t>
  </si>
  <si>
    <t>matthew.baker96@hotmail.com</t>
  </si>
  <si>
    <t>+34628055289</t>
  </si>
  <si>
    <t>karen.baker39@zoho.com</t>
  </si>
  <si>
    <t>+55336305443</t>
  </si>
  <si>
    <t>barbara.lee42@outlook.com</t>
  </si>
  <si>
    <t>+380281082487</t>
  </si>
  <si>
    <t>barbara.smith54@hotmail.com</t>
  </si>
  <si>
    <t>+49949143628</t>
  </si>
  <si>
    <t>james.allen69@hotmail.com</t>
  </si>
  <si>
    <t>+1993176986</t>
  </si>
  <si>
    <t>jennifer.flores57@hotmail.com</t>
  </si>
  <si>
    <t>+380352873269</t>
  </si>
  <si>
    <t>rebecca.flores98@proton.me</t>
  </si>
  <si>
    <t>+49622168621</t>
  </si>
  <si>
    <t>jennifer.wright45@outlook.com</t>
  </si>
  <si>
    <t>+44387929247</t>
  </si>
  <si>
    <t>charles.harris33@hotmail.com</t>
  </si>
  <si>
    <t>+34430888626</t>
  </si>
  <si>
    <t>jennifer.torres58@gmail.com</t>
  </si>
  <si>
    <t>+55644037229</t>
  </si>
  <si>
    <t>daniel.sanchez91@proton.me</t>
  </si>
  <si>
    <t>+1917980947</t>
  </si>
  <si>
    <t>olivia.jones51@icloud.com</t>
  </si>
  <si>
    <t>+380187216911</t>
  </si>
  <si>
    <t>stephanie.scott92@gmail.com</t>
  </si>
  <si>
    <t>+61508677931</t>
  </si>
  <si>
    <t>mark.thomas62@icloud.com</t>
  </si>
  <si>
    <t>+1783290481</t>
  </si>
  <si>
    <t>george.lewis55@gmail.com</t>
  </si>
  <si>
    <t>+44989617660</t>
  </si>
  <si>
    <t>jeffrey.robinson13@yahoo.com</t>
  </si>
  <si>
    <t>+380967782421</t>
  </si>
  <si>
    <t>deborah.campbell10@gmail.com</t>
  </si>
  <si>
    <t>+49620402835</t>
  </si>
  <si>
    <t>donna.mitchell31@zoho.com</t>
  </si>
  <si>
    <t>+33500210103</t>
  </si>
  <si>
    <t>jennifer.jackson94@proton.me</t>
  </si>
  <si>
    <t>+49952636602</t>
  </si>
  <si>
    <t>jeffrey.johnson21@hotmail.com</t>
  </si>
  <si>
    <t>+1619838610</t>
  </si>
  <si>
    <t>ronald.lee61@proton.me</t>
  </si>
  <si>
    <t>+1255973582</t>
  </si>
  <si>
    <t>sophia.baker87@hotmail.com</t>
  </si>
  <si>
    <t>+49765857476</t>
  </si>
  <si>
    <t>mark.moore55@hotmail.com</t>
  </si>
  <si>
    <t>+380299136284</t>
  </si>
  <si>
    <t>melissa.nguyen79@icloud.com</t>
  </si>
  <si>
    <t>+380540272478</t>
  </si>
  <si>
    <t>robert.brown38@yahoo.com</t>
  </si>
  <si>
    <t>+44558118459</t>
  </si>
  <si>
    <t>jason.ramirez34@gmail.com</t>
  </si>
  <si>
    <t>+1284688972</t>
  </si>
  <si>
    <t>sandra.walker43@proton.me</t>
  </si>
  <si>
    <t>+49696601138</t>
  </si>
  <si>
    <t>elizabeth.taylor33@zoho.com</t>
  </si>
  <si>
    <t>+81454725679</t>
  </si>
  <si>
    <t>linda.walker25@gmail.com</t>
  </si>
  <si>
    <t>+44047678450</t>
  </si>
  <si>
    <t>john.martin84@icloud.com</t>
  </si>
  <si>
    <t>+1921506871</t>
  </si>
  <si>
    <t>susan.hill48@hotmail.com</t>
  </si>
  <si>
    <t>+61146295580</t>
  </si>
  <si>
    <t>donald.campbell38@yahoo.com</t>
  </si>
  <si>
    <t>+1050536682</t>
  </si>
  <si>
    <t>sharon.jackson53@zoho.com</t>
  </si>
  <si>
    <t>+1035514216</t>
  </si>
  <si>
    <t>anthony.campbell38@zoho.com</t>
  </si>
  <si>
    <t>+33394555159</t>
  </si>
  <si>
    <t>isabella.jones72@zoho.com</t>
  </si>
  <si>
    <t>+1457899294</t>
  </si>
  <si>
    <t>timothy.ramirez94@gmail.com</t>
  </si>
  <si>
    <t>+33394183287</t>
  </si>
  <si>
    <t>lisa.young56@gmail.com</t>
  </si>
  <si>
    <t>+1928763721</t>
  </si>
  <si>
    <t>andrew.smith77@gmail.com</t>
  </si>
  <si>
    <t>+44368431641</t>
  </si>
  <si>
    <t>alexander.campbell51@gmail.com</t>
  </si>
  <si>
    <t>+380579790630</t>
  </si>
  <si>
    <t>william.perez83@hotmail.com</t>
  </si>
  <si>
    <t>+1073354804</t>
  </si>
  <si>
    <t>joseph.rodriguez17@outlook.com</t>
  </si>
  <si>
    <t>+49201979065</t>
  </si>
  <si>
    <t>lucas.lopez29@proton.me</t>
  </si>
  <si>
    <t>+44083866225</t>
  </si>
  <si>
    <t>david.carter48@proton.me</t>
  </si>
  <si>
    <t>+1433238411</t>
  </si>
  <si>
    <t>ava.scott71@icloud.com</t>
  </si>
  <si>
    <t>+49236339018</t>
  </si>
  <si>
    <t>joseph.anderson80@zoho.com</t>
  </si>
  <si>
    <t>+1514080800</t>
  </si>
  <si>
    <t>dorothy.rivera25@gmail.com</t>
  </si>
  <si>
    <t>+44267973833</t>
  </si>
  <si>
    <t>santiago.roberts12@gmail.com</t>
  </si>
  <si>
    <t>+33075551970</t>
  </si>
  <si>
    <t>noah.king75@zoho.com</t>
  </si>
  <si>
    <t>+34230246857</t>
  </si>
  <si>
    <t>christopher.rivera68@zoho.com</t>
  </si>
  <si>
    <t>+49571797082</t>
  </si>
  <si>
    <t>robert.martin21@zoho.com</t>
  </si>
  <si>
    <t>+61128046494</t>
  </si>
  <si>
    <t>alexander.young49@gmail.com</t>
  </si>
  <si>
    <t>+380802013248</t>
  </si>
  <si>
    <t>emily.hall86@outlook.com</t>
  </si>
  <si>
    <t>+1483692230</t>
  </si>
  <si>
    <t>ava.young21@gmail.com</t>
  </si>
  <si>
    <t>+44705010381</t>
  </si>
  <si>
    <t>melissa.torres16@icloud.com</t>
  </si>
  <si>
    <t>+1927225508</t>
  </si>
  <si>
    <t>ethan.miller92@proton.me</t>
  </si>
  <si>
    <t>+1310145715</t>
  </si>
  <si>
    <t>lisa.harris58@zoho.com</t>
  </si>
  <si>
    <t>+380219464881</t>
  </si>
  <si>
    <t>ashley.johnson76@yahoo.com</t>
  </si>
  <si>
    <t>+34233502809</t>
  </si>
  <si>
    <t>sharon.nguyen52@hotmail.com</t>
  </si>
  <si>
    <t>+33078052083</t>
  </si>
  <si>
    <t>cynthia.adams23@yahoo.com</t>
  </si>
  <si>
    <t>+49368348225</t>
  </si>
  <si>
    <t>anthony.campbell24@zoho.com</t>
  </si>
  <si>
    <t>+33872654943</t>
  </si>
  <si>
    <t>isabella.robinson43@yahoo.com</t>
  </si>
  <si>
    <t>+33938067827</t>
  </si>
  <si>
    <t>isabella.moore24@gmail.com</t>
  </si>
  <si>
    <t>+380860756106</t>
  </si>
  <si>
    <t>emma.rivera42@outlook.com</t>
  </si>
  <si>
    <t>+1195960566</t>
  </si>
  <si>
    <t>karen.nguyen41@zoho.com</t>
  </si>
  <si>
    <t>+81494665329</t>
  </si>
  <si>
    <t>lucas.campbell96@icloud.com</t>
  </si>
  <si>
    <t>+380320732447</t>
  </si>
  <si>
    <t>kevin.moore88@icloud.com</t>
  </si>
  <si>
    <t>+33002457477</t>
  </si>
  <si>
    <t>sofia.young87@hotmail.com</t>
  </si>
  <si>
    <t>+55237234153</t>
  </si>
  <si>
    <t>margaret.walker88@icloud.com</t>
  </si>
  <si>
    <t>+44923100966</t>
  </si>
  <si>
    <t>liam.davis91@outlook.com</t>
  </si>
  <si>
    <t>+55778697067</t>
  </si>
  <si>
    <t>melissa.nelson65@proton.me</t>
  </si>
  <si>
    <t>+1436047670</t>
  </si>
  <si>
    <t>sofia.flores49@gmail.com</t>
  </si>
  <si>
    <t>+1897248085</t>
  </si>
  <si>
    <t>camila.mitchell79@hotmail.com</t>
  </si>
  <si>
    <t>+380299540457</t>
  </si>
  <si>
    <t>jennifer.clark67@zoho.com</t>
  </si>
  <si>
    <t>+380423994639</t>
  </si>
  <si>
    <t>david.rodriguez99@gmail.com</t>
  </si>
  <si>
    <t>+61296311045</t>
  </si>
  <si>
    <t>dorothy.jackson61@zoho.com</t>
  </si>
  <si>
    <t>+1207166640</t>
  </si>
  <si>
    <t>cynthia.robinson14@gmail.com</t>
  </si>
  <si>
    <t>+1111623975</t>
  </si>
  <si>
    <t>sarah.ramirez26@yahoo.com</t>
  </si>
  <si>
    <t>+81427868935</t>
  </si>
  <si>
    <t>margaret.walker90@gmail.com</t>
  </si>
  <si>
    <t>+34094486461</t>
  </si>
  <si>
    <t>stephanie.jones72@gmail.com</t>
  </si>
  <si>
    <t>+55890403470</t>
  </si>
  <si>
    <t>anthony.clark19@icloud.com</t>
  </si>
  <si>
    <t>+81308417053</t>
  </si>
  <si>
    <t>barbara.miller93@gmail.com</t>
  </si>
  <si>
    <t>+55902540802</t>
  </si>
  <si>
    <t>edward.wright99@gmail.com</t>
  </si>
  <si>
    <t>+1466136827</t>
  </si>
  <si>
    <t>sharon.robinson15@icloud.com</t>
  </si>
  <si>
    <t>+1082913477</t>
  </si>
  <si>
    <t>donna.rivera50@gmail.com</t>
  </si>
  <si>
    <t>+34707831848</t>
  </si>
  <si>
    <t>lucas.lee43@yahoo.com</t>
  </si>
  <si>
    <t>+34825703958</t>
  </si>
  <si>
    <t>kevin.nelson94@icloud.com</t>
  </si>
  <si>
    <t>+1615502305</t>
  </si>
  <si>
    <t>lisa.martin95@yahoo.com</t>
  </si>
  <si>
    <t>+81133865044</t>
  </si>
  <si>
    <t>paul.king92@proton.me</t>
  </si>
  <si>
    <t>+380882310268</t>
  </si>
  <si>
    <t>alejandro.jones24@outlook.com</t>
  </si>
  <si>
    <t>+380409830838</t>
  </si>
  <si>
    <t>mary.flores99@hotmail.com</t>
  </si>
  <si>
    <t>+61904925606</t>
  </si>
  <si>
    <t>sofia.thomas64@icloud.com</t>
  </si>
  <si>
    <t>+34354456463</t>
  </si>
  <si>
    <t>liam.lewis51@zoho.com</t>
  </si>
  <si>
    <t>+1142632813</t>
  </si>
  <si>
    <t>george.nguyen20@gmail.com</t>
  </si>
  <si>
    <t>+34491834165</t>
  </si>
  <si>
    <t>emma.baker56@gmail.com</t>
  </si>
  <si>
    <t>+1640235776</t>
  </si>
  <si>
    <t>carol.jones71@proton.me</t>
  </si>
  <si>
    <t>+81434231957</t>
  </si>
  <si>
    <t>valentina.mitchell66@zoho.com</t>
  </si>
  <si>
    <t>+33546888246</t>
  </si>
  <si>
    <t>richard.moore62@icloud.com</t>
  </si>
  <si>
    <t>+49611569475</t>
  </si>
  <si>
    <t>anthony.walker30@gmail.com</t>
  </si>
  <si>
    <t>+1512112854</t>
  </si>
  <si>
    <t>emma.harris56@gmail.com</t>
  </si>
  <si>
    <t>+1506389707</t>
  </si>
  <si>
    <t>isabella.rodriguez44@gmail.com</t>
  </si>
  <si>
    <t>+44313632992</t>
  </si>
  <si>
    <t>charles.brown46@hotmail.com</t>
  </si>
  <si>
    <t>+61563587767</t>
  </si>
  <si>
    <t>daniel.robinson67@zoho.com</t>
  </si>
  <si>
    <t>+34907020903</t>
  </si>
  <si>
    <t>santiago.sanchez22@outlook.com</t>
  </si>
  <si>
    <t>+33121973202</t>
  </si>
  <si>
    <t>+34329261681</t>
  </si>
  <si>
    <t>david.green35@gmail.com</t>
  </si>
  <si>
    <t>+1416521256</t>
  </si>
  <si>
    <t>susan.thompson60@outlook.com</t>
  </si>
  <si>
    <t>+33757035919</t>
  </si>
  <si>
    <t>liam.davis52@gmail.com</t>
  </si>
  <si>
    <t>+44830167242</t>
  </si>
  <si>
    <t>ronald.walker24@zoho.com</t>
  </si>
  <si>
    <t>+34592201005</t>
  </si>
  <si>
    <t>joshua.wilson29@yahoo.com</t>
  </si>
  <si>
    <t>+49048158584</t>
  </si>
  <si>
    <t>susan.martin71@zoho.com</t>
  </si>
  <si>
    <t>+61942448312</t>
  </si>
  <si>
    <t>isabella.allen59@gmail.com</t>
  </si>
  <si>
    <t>+380422629005</t>
  </si>
  <si>
    <t>deborah.hernandez92@yahoo.com</t>
  </si>
  <si>
    <t>+34637126043</t>
  </si>
  <si>
    <t>anthony.green24@outlook.com</t>
  </si>
  <si>
    <t>+1244325167</t>
  </si>
  <si>
    <t>jason.jones48@yahoo.com</t>
  </si>
  <si>
    <t>+34671117815</t>
  </si>
  <si>
    <t>+81893819578</t>
  </si>
  <si>
    <t>elizabeth.nelson32@icloud.com</t>
  </si>
  <si>
    <t>+49407163273</t>
  </si>
  <si>
    <t>kevin.lewis53@gmail.com</t>
  </si>
  <si>
    <t>+34987760011</t>
  </si>
  <si>
    <t>ava.martin44@outlook.com</t>
  </si>
  <si>
    <t>+1236461286</t>
  </si>
  <si>
    <t>betty.green75@proton.me</t>
  </si>
  <si>
    <t>+34494506868</t>
  </si>
  <si>
    <t>robert.davis22@outlook.com</t>
  </si>
  <si>
    <t>+81301666886</t>
  </si>
  <si>
    <t>emily.campbell73@hotmail.com</t>
  </si>
  <si>
    <t>+1781741182</t>
  </si>
  <si>
    <t>karen.miller58@proton.me</t>
  </si>
  <si>
    <t>+55978189491</t>
  </si>
  <si>
    <t>timothy.king31@hotmail.com</t>
  </si>
  <si>
    <t>+1428681336</t>
  </si>
  <si>
    <t>alexander.campbell26@outlook.com</t>
  </si>
  <si>
    <t>+33610395223</t>
  </si>
  <si>
    <t>mateo.davis68@gmail.com</t>
  </si>
  <si>
    <t>+380422250291</t>
  </si>
  <si>
    <t>amanda.lewis70@yahoo.com</t>
  </si>
  <si>
    <t>+61056306006</t>
  </si>
  <si>
    <t>cynthia.torres72@gmail.com</t>
  </si>
  <si>
    <t>+49705037778</t>
  </si>
  <si>
    <t>rebecca.lopez63@outlook.com</t>
  </si>
  <si>
    <t>+380390897542</t>
  </si>
  <si>
    <t>camila.nelson98@proton.me</t>
  </si>
  <si>
    <t>+55191117884</t>
  </si>
  <si>
    <t>joshua.lewis62@gmail.com</t>
  </si>
  <si>
    <t>+34191494029</t>
  </si>
  <si>
    <t>michael.moore86@zoho.com</t>
  </si>
  <si>
    <t>+380328468639</t>
  </si>
  <si>
    <t>sarah.baker96@yahoo.com</t>
  </si>
  <si>
    <t>+44317804018</t>
  </si>
  <si>
    <t>ashley.miller17@hotmail.com</t>
  </si>
  <si>
    <t>+61683844214</t>
  </si>
  <si>
    <t>rebecca.walker37@hotmail.com</t>
  </si>
  <si>
    <t>+34385158577</t>
  </si>
  <si>
    <t>ryan.gonzalez39@yahoo.com</t>
  </si>
  <si>
    <t>+34073444791</t>
  </si>
  <si>
    <t>jason.king71@outlook.com</t>
  </si>
  <si>
    <t>+380209630000</t>
  </si>
  <si>
    <t>timothy.baker85@outlook.com</t>
  </si>
  <si>
    <t>+33434654343</t>
  </si>
  <si>
    <t>brian.lee91@outlook.com</t>
  </si>
  <si>
    <t>+81000883555</t>
  </si>
  <si>
    <t>sofia.jones98@zoho.com</t>
  </si>
  <si>
    <t>+1095535639</t>
  </si>
  <si>
    <t>paul.johnson27@zoho.com</t>
  </si>
  <si>
    <t>+55835622286</t>
  </si>
  <si>
    <t>richard.hill52@hotmail.com</t>
  </si>
  <si>
    <t>+55543009213</t>
  </si>
  <si>
    <t>isabella.garcia27@zoho.com</t>
  </si>
  <si>
    <t>+1342512015</t>
  </si>
  <si>
    <t>ethan.martin17@hotmail.com</t>
  </si>
  <si>
    <t>+49214070009</t>
  </si>
  <si>
    <t>carol.hall95@gmail.com</t>
  </si>
  <si>
    <t>+81139066761</t>
  </si>
  <si>
    <t>cynthia.smith83@yahoo.com</t>
  </si>
  <si>
    <t>+34798061136</t>
  </si>
  <si>
    <t>richard.williams16@yahoo.com</t>
  </si>
  <si>
    <t>+55198045325</t>
  </si>
  <si>
    <t>nancy.miller70@outlook.com</t>
  </si>
  <si>
    <t>+380889119463</t>
  </si>
  <si>
    <t>karen.gonzalez57@icloud.com</t>
  </si>
  <si>
    <t>+34297961666</t>
  </si>
  <si>
    <t>thomas.hernandez99@gmail.com</t>
  </si>
  <si>
    <t>+61746670573</t>
  </si>
  <si>
    <t>joshua.torres92@gmail.com</t>
  </si>
  <si>
    <t>+380533163121</t>
  </si>
  <si>
    <t>barbara.harris15@icloud.com</t>
  </si>
  <si>
    <t>+44107455202</t>
  </si>
  <si>
    <t>david.nelson15@icloud.com</t>
  </si>
  <si>
    <t>+61077156832</t>
  </si>
  <si>
    <t>michelle.mitchell38@gmail.com</t>
  </si>
  <si>
    <t>+380563430839</t>
  </si>
  <si>
    <t>charles.williams24@zoho.com</t>
  </si>
  <si>
    <t>+61142390660</t>
  </si>
  <si>
    <t>mia.hill92@icloud.com</t>
  </si>
  <si>
    <t>+49919304470</t>
  </si>
  <si>
    <t>donald.wright97@zoho.com</t>
  </si>
  <si>
    <t>+1723352172</t>
  </si>
  <si>
    <t>michael.taylor87@gmail.com</t>
  </si>
  <si>
    <t>+1476973548</t>
  </si>
  <si>
    <t>sofia.campbell33@icloud.com</t>
  </si>
  <si>
    <t>+380325350719</t>
  </si>
  <si>
    <t>timothy.carter19@hotmail.com</t>
  </si>
  <si>
    <t>+44506259617</t>
  </si>
  <si>
    <t>william.ramirez68@outlook.com</t>
  </si>
  <si>
    <t>+61633578475</t>
  </si>
  <si>
    <t>lucas.lewis76@icloud.com</t>
  </si>
  <si>
    <t>+61175255604</t>
  </si>
  <si>
    <t>emily.baker63@gmail.com</t>
  </si>
  <si>
    <t>+33624128696</t>
  </si>
  <si>
    <t>alejandro.carter44@yahoo.com</t>
  </si>
  <si>
    <t>+1270077246</t>
  </si>
  <si>
    <t>barbara.carter76@gmail.com</t>
  </si>
  <si>
    <t>+81307378117</t>
  </si>
  <si>
    <t>emily.campbell63@outlook.com</t>
  </si>
  <si>
    <t>+380632209685</t>
  </si>
  <si>
    <t>isabella.green46@icloud.com</t>
  </si>
  <si>
    <t>+55931415200</t>
  </si>
  <si>
    <t>amanda.hall54@zoho.com</t>
  </si>
  <si>
    <t>+1614128823</t>
  </si>
  <si>
    <t>thomas.perez96@proton.me</t>
  </si>
  <si>
    <t>+1128241557</t>
  </si>
  <si>
    <t>thomas.lee32@proton.me</t>
  </si>
  <si>
    <t>+49386261008</t>
  </si>
  <si>
    <t>emily.campbell21@icloud.com</t>
  </si>
  <si>
    <t>+55379989421</t>
  </si>
  <si>
    <t>linda.mitchell19@hotmail.com</t>
  </si>
  <si>
    <t>+44949324427</t>
  </si>
  <si>
    <t>linda.lopez92@zoho.com</t>
  </si>
  <si>
    <t>+44113023863</t>
  </si>
  <si>
    <t>andrew.roberts45@zoho.com</t>
  </si>
  <si>
    <t>+33681059941</t>
  </si>
  <si>
    <t>william.scott60@hotmail.com</t>
  </si>
  <si>
    <t>+1795855263</t>
  </si>
  <si>
    <t>barbara.allen91@icloud.com</t>
  </si>
  <si>
    <t>+1763414312</t>
  </si>
  <si>
    <t>alexander.green56@icloud.com</t>
  </si>
  <si>
    <t>+34966631664</t>
  </si>
  <si>
    <t>brian.nelson24@outlook.com</t>
  </si>
  <si>
    <t>+1175401550</t>
  </si>
  <si>
    <t>isabella.hernandez74@outlook.com</t>
  </si>
  <si>
    <t>+55618696931</t>
  </si>
  <si>
    <t>michael.miller74@zoho.com</t>
  </si>
  <si>
    <t>+1183795153</t>
  </si>
  <si>
    <t>edward.jackson55@outlook.com</t>
  </si>
  <si>
    <t>+34379363629</t>
  </si>
  <si>
    <t>donald.rivera44@outlook.com</t>
  </si>
  <si>
    <t>+55516027968</t>
  </si>
  <si>
    <t>melissa.flores68@icloud.com</t>
  </si>
  <si>
    <t>+61510976635</t>
  </si>
  <si>
    <t>brian.mitchell22@zoho.com</t>
  </si>
  <si>
    <t>+1578412810</t>
  </si>
  <si>
    <t>patricia.baker93@zoho.com</t>
  </si>
  <si>
    <t>+44311825372</t>
  </si>
  <si>
    <t>ronald.sanchez51@yahoo.com</t>
  </si>
  <si>
    <t>+1128302179</t>
  </si>
  <si>
    <t>dorothy.allen55@gmail.com</t>
  </si>
  <si>
    <t>+44415976088</t>
  </si>
  <si>
    <t>karen.walker15@hotmail.com</t>
  </si>
  <si>
    <t>+34306510075</t>
  </si>
  <si>
    <t>mary.martinez65@gmail.com</t>
  </si>
  <si>
    <t>+33502555954</t>
  </si>
  <si>
    <t>liam.moore75@proton.me</t>
  </si>
  <si>
    <t>+61976227105</t>
  </si>
  <si>
    <t>santiago.torres59@zoho.com</t>
  </si>
  <si>
    <t>+1253091720</t>
  </si>
  <si>
    <t>daniel.hernandez94@gmail.com</t>
  </si>
  <si>
    <t>+44064443354</t>
  </si>
  <si>
    <t>dorothy.anderson98@hotmail.com</t>
  </si>
  <si>
    <t>+1567789948</t>
  </si>
  <si>
    <t>amanda.garcia91@zoho.com</t>
  </si>
  <si>
    <t>+49183477613</t>
  </si>
  <si>
    <t>jennifer.mitchell79@outlook.com</t>
  </si>
  <si>
    <t>+1790871966</t>
  </si>
  <si>
    <t>david.smith84@hotmail.com</t>
  </si>
  <si>
    <t>+380102679392</t>
  </si>
  <si>
    <t>ethan.adams84@yahoo.com</t>
  </si>
  <si>
    <t>+1370401219</t>
  </si>
  <si>
    <t>sofia.sanchez92@proton.me</t>
  </si>
  <si>
    <t>+1825239131</t>
  </si>
  <si>
    <t>michael.roberts78@zoho.com</t>
  </si>
  <si>
    <t>+81650783716</t>
  </si>
  <si>
    <t>ashley.allen91@hotmail.com</t>
  </si>
  <si>
    <t>+61487717626</t>
  </si>
  <si>
    <t>linda.wright69@icloud.com</t>
  </si>
  <si>
    <t>+61834279736</t>
  </si>
  <si>
    <t>jeffrey.jackson68@gmail.com</t>
  </si>
  <si>
    <t>+1257332206</t>
  </si>
  <si>
    <t>david.sanchez40@icloud.com</t>
  </si>
  <si>
    <t>+1874382426</t>
  </si>
  <si>
    <t>susan.ramirez56@yahoo.com</t>
  </si>
  <si>
    <t>+55552539261</t>
  </si>
  <si>
    <t>kevin.roberts98@hotmail.com</t>
  </si>
  <si>
    <t>+33649480838</t>
  </si>
  <si>
    <t>melissa.ramirez62@proton.me</t>
  </si>
  <si>
    <t>+44428503030</t>
  </si>
  <si>
    <t>sofia.ramirez72@icloud.com</t>
  </si>
  <si>
    <t>+49836707599</t>
  </si>
  <si>
    <t>sophia.williams75@outlook.com</t>
  </si>
  <si>
    <t>+61733028664</t>
  </si>
  <si>
    <t>noah.miller96@yahoo.com</t>
  </si>
  <si>
    <t>+55472182908</t>
  </si>
  <si>
    <t>karen.adams37@yahoo.com</t>
  </si>
  <si>
    <t>+34933350488</t>
  </si>
  <si>
    <t>sofia.lee18@hotmail.com</t>
  </si>
  <si>
    <t>+380037477388</t>
  </si>
  <si>
    <t>mateo.hernandez88@gmail.com</t>
  </si>
  <si>
    <t>+49312427100</t>
  </si>
  <si>
    <t>dorothy.nguyen53@gmail.com</t>
  </si>
  <si>
    <t>+49221208685</t>
  </si>
  <si>
    <t>nancy.thomas24@yahoo.com</t>
  </si>
  <si>
    <t>+61066218104</t>
  </si>
  <si>
    <t>jason.carter19@gmail.com</t>
  </si>
  <si>
    <t>+81642960969</t>
  </si>
  <si>
    <t>richard.anderson19@icloud.com</t>
  </si>
  <si>
    <t>+55602223166</t>
  </si>
  <si>
    <t>andrew.nguyen70@hotmail.com</t>
  </si>
  <si>
    <t>+44408530468</t>
  </si>
  <si>
    <t>deborah.sanchez31@gmail.com</t>
  </si>
  <si>
    <t>+33743266887</t>
  </si>
  <si>
    <t>dorothy.johnson42@zoho.com</t>
  </si>
  <si>
    <t>+61705525862</t>
  </si>
  <si>
    <t>valentina.carter49@proton.me</t>
  </si>
  <si>
    <t>+61441867979</t>
  </si>
  <si>
    <t>joseph.moore19@zoho.com</t>
  </si>
  <si>
    <t>+34443690208</t>
  </si>
  <si>
    <t>richard.williams78@icloud.com</t>
  </si>
  <si>
    <t>+1645281829</t>
  </si>
  <si>
    <t>nancy.harris26@yahoo.com</t>
  </si>
  <si>
    <t>+1981376225</t>
  </si>
  <si>
    <t>barbara.carter56@outlook.com</t>
  </si>
  <si>
    <t>+1611100432</t>
  </si>
  <si>
    <t>melissa.lewis23@gmail.com</t>
  </si>
  <si>
    <t>+1691840358</t>
  </si>
  <si>
    <t>oliver.young77@icloud.com</t>
  </si>
  <si>
    <t>+55771571122</t>
  </si>
  <si>
    <t>charles.hill76@hotmail.com</t>
  </si>
  <si>
    <t>+1194253870</t>
  </si>
  <si>
    <t>jessica.thomas15@outlook.com</t>
  </si>
  <si>
    <t>+34211127899</t>
  </si>
  <si>
    <t>elizabeth.martin12@yahoo.com</t>
  </si>
  <si>
    <t>+61695449622</t>
  </si>
  <si>
    <t>camila.white30@zoho.com</t>
  </si>
  <si>
    <t>+1345352931</t>
  </si>
  <si>
    <t>donald.hernandez77@gmail.com</t>
  </si>
  <si>
    <t>+55468724491</t>
  </si>
  <si>
    <t>mateo.jackson85@proton.me</t>
  </si>
  <si>
    <t>+33294040293</t>
  </si>
  <si>
    <t>cynthia.gonzalez57@icloud.com</t>
  </si>
  <si>
    <t>+49107031813</t>
  </si>
  <si>
    <t>david.rivera46@zoho.com</t>
  </si>
  <si>
    <t>+81013263019</t>
  </si>
  <si>
    <t>emily.lee85@gmail.com</t>
  </si>
  <si>
    <t>+1800965526</t>
  </si>
  <si>
    <t>deborah.rodriguez28@hotmail.com</t>
  </si>
  <si>
    <t>+49323926229</t>
  </si>
  <si>
    <t>betty.adams53@zoho.com</t>
  </si>
  <si>
    <t>+1018278998</t>
  </si>
  <si>
    <t>sophia.hall85@proton.me</t>
  </si>
  <si>
    <t>+49101749633</t>
  </si>
  <si>
    <t>christopher.torres93@hotmail.com</t>
  </si>
  <si>
    <t>+81712882650</t>
  </si>
  <si>
    <t>ava.lopez80@gmail.com</t>
  </si>
  <si>
    <t>+34473154878</t>
  </si>
  <si>
    <t>james.garcia84@proton.me</t>
  </si>
  <si>
    <t>+34872191145</t>
  </si>
  <si>
    <t>james.campbell77@hotmail.com</t>
  </si>
  <si>
    <t>+1597817514</t>
  </si>
  <si>
    <t>john.hill44@zoho.com</t>
  </si>
  <si>
    <t>+49423291781</t>
  </si>
  <si>
    <t>charles.perez33@gmail.com</t>
  </si>
  <si>
    <t>+380425150155</t>
  </si>
  <si>
    <t>mateo.thomas37@zoho.com</t>
  </si>
  <si>
    <t>+61368616438</t>
  </si>
  <si>
    <t>david.taylor57@icloud.com</t>
  </si>
  <si>
    <t>+1809163032</t>
  </si>
  <si>
    <t>noah.flores25@zoho.com</t>
  </si>
  <si>
    <t>+33400437642</t>
  </si>
  <si>
    <t>ashley.robinson26@icloud.com</t>
  </si>
  <si>
    <t>+380317277694</t>
  </si>
  <si>
    <t>matthew.perez19@zoho.com</t>
  </si>
  <si>
    <t>+380072482506</t>
  </si>
  <si>
    <t>valentina.davis21@outlook.com</t>
  </si>
  <si>
    <t>+44598209480</t>
  </si>
  <si>
    <t>ryan.miller40@outlook.com</t>
  </si>
  <si>
    <t>+61159545893</t>
  </si>
  <si>
    <t>michael.brown50@proton.me</t>
  </si>
  <si>
    <t>+61967776077</t>
  </si>
  <si>
    <t>lisa.jones52@yahoo.com</t>
  </si>
  <si>
    <t>+44054389676</t>
  </si>
  <si>
    <t>linda.williams21@icloud.com</t>
  </si>
  <si>
    <t>+380361252251</t>
  </si>
  <si>
    <t>carol.mitchell18@hotmail.com</t>
  </si>
  <si>
    <t>+33899504024</t>
  </si>
  <si>
    <t>sandra.taylor41@proton.me</t>
  </si>
  <si>
    <t>+55487559682</t>
  </si>
  <si>
    <t>patricia.gonzalez41@proton.me</t>
  </si>
  <si>
    <t>+380896968726</t>
  </si>
  <si>
    <t>thomas.brown18@hotmail.com</t>
  </si>
  <si>
    <t>+1909891358</t>
  </si>
  <si>
    <t>cynthia.thompson97@yahoo.com</t>
  </si>
  <si>
    <t>+44155736396</t>
  </si>
  <si>
    <t>andrew.young82@icloud.com</t>
  </si>
  <si>
    <t>+55877372601</t>
  </si>
  <si>
    <t>rebecca.lewis46@hotmail.com</t>
  </si>
  <si>
    <t>+55858082061</t>
  </si>
  <si>
    <t>liam.young68@zoho.com</t>
  </si>
  <si>
    <t>+1698280290</t>
  </si>
  <si>
    <t>mary.hill61@proton.me</t>
  </si>
  <si>
    <t>+1555340663</t>
  </si>
  <si>
    <t>margaret.campbell48@yahoo.com</t>
  </si>
  <si>
    <t>+34339176470</t>
  </si>
  <si>
    <t>isabella.nelson89@zoho.com</t>
  </si>
  <si>
    <t>+55168258205</t>
  </si>
  <si>
    <t>stephanie.lewis81@proton.me</t>
  </si>
  <si>
    <t>+44291859499</t>
  </si>
  <si>
    <t>mia.hill34@hotmail.com</t>
  </si>
  <si>
    <t>+61721344886</t>
  </si>
  <si>
    <t>carol.allen44@zoho.com</t>
  </si>
  <si>
    <t>+34878284680</t>
  </si>
  <si>
    <t>sandra.miller30@hotmail.com</t>
  </si>
  <si>
    <t>+49167695464</t>
  </si>
  <si>
    <t>lucas.baker65@hotmail.com</t>
  </si>
  <si>
    <t>+1717831981</t>
  </si>
  <si>
    <t>matthew.rivera89@gmail.com</t>
  </si>
  <si>
    <t>+1390304827</t>
  </si>
  <si>
    <t>steven.rodriguez58@icloud.com</t>
  </si>
  <si>
    <t>+44396754922</t>
  </si>
  <si>
    <t>valentina.adams17@zoho.com</t>
  </si>
  <si>
    <t>+61866793849</t>
  </si>
  <si>
    <t>alejandro.miller11@gmail.com</t>
  </si>
  <si>
    <t>+34854148521</t>
  </si>
  <si>
    <t>isabella.hill31@zoho.com</t>
  </si>
  <si>
    <t>+81138010915</t>
  </si>
  <si>
    <t>brian.white21@proton.me</t>
  </si>
  <si>
    <t>+1701576593</t>
  </si>
  <si>
    <t>emily.adams72@proton.me</t>
  </si>
  <si>
    <t>+61182820847</t>
  </si>
  <si>
    <t>paul.wilson74@zoho.com</t>
  </si>
  <si>
    <t>+34686099762</t>
  </si>
  <si>
    <t>jason.walker77@yahoo.com</t>
  </si>
  <si>
    <t>+44799791000</t>
  </si>
  <si>
    <t>emma.scott38@proton.me</t>
  </si>
  <si>
    <t>+61729906408</t>
  </si>
  <si>
    <t>david.miller30@zoho.com</t>
  </si>
  <si>
    <t>+55727981340</t>
  </si>
  <si>
    <t>donald.rivera59@yahoo.com</t>
  </si>
  <si>
    <t>+44807665898</t>
  </si>
  <si>
    <t>rebecca.rodriguez50@outlook.com</t>
  </si>
  <si>
    <t>+55537989544</t>
  </si>
  <si>
    <t>nancy.lewis93@icloud.com</t>
  </si>
  <si>
    <t>+44495214168</t>
  </si>
  <si>
    <t>susan.green16@proton.me</t>
  </si>
  <si>
    <t>+1067050016</t>
  </si>
  <si>
    <t>brian.davis70@icloud.com</t>
  </si>
  <si>
    <t>+49815828636</t>
  </si>
  <si>
    <t>elizabeth.mitchell66@outlook.com</t>
  </si>
  <si>
    <t>+55626089574</t>
  </si>
  <si>
    <t>steven.gonzalez33@hotmail.com</t>
  </si>
  <si>
    <t>+49855443766</t>
  </si>
  <si>
    <t>laura.green22@gmail.com</t>
  </si>
  <si>
    <t>+49894793952</t>
  </si>
  <si>
    <t>mary.thomas43@yahoo.com</t>
  </si>
  <si>
    <t>+33292246873</t>
  </si>
  <si>
    <t>michelle.nguyen42@hotmail.com</t>
  </si>
  <si>
    <t>+81699660775</t>
  </si>
  <si>
    <t>lucas.martinez19@hotmail.com</t>
  </si>
  <si>
    <t>+49623180066</t>
  </si>
  <si>
    <t>deborah.taylor43@proton.me</t>
  </si>
  <si>
    <t>+44451263892</t>
  </si>
  <si>
    <t>david.allen14@gmail.com</t>
  </si>
  <si>
    <t>+55017753315</t>
  </si>
  <si>
    <t>rebecca.martin57@proton.me</t>
  </si>
  <si>
    <t>+380937866393</t>
  </si>
  <si>
    <t>emily.rodriguez76@yahoo.com</t>
  </si>
  <si>
    <t>+61181021480</t>
  </si>
  <si>
    <t>betty.wright30@proton.me</t>
  </si>
  <si>
    <t>+34243484003</t>
  </si>
  <si>
    <t>sophia.jones95@proton.me</t>
  </si>
  <si>
    <t>+1029880074</t>
  </si>
  <si>
    <t>emily.campbell55@proton.me</t>
  </si>
  <si>
    <t>+81512604364</t>
  </si>
  <si>
    <t>alejandro.anderson47@yahoo.com</t>
  </si>
  <si>
    <t>+380679743174</t>
  </si>
  <si>
    <t>cynthia.taylor70@icloud.com</t>
  </si>
  <si>
    <t>+81429503624</t>
  </si>
  <si>
    <t>george.wilson77@outlook.com</t>
  </si>
  <si>
    <t>+1992464560</t>
  </si>
  <si>
    <t>emily.roberts67@outlook.com</t>
  </si>
  <si>
    <t>+1002989249</t>
  </si>
  <si>
    <t>donna.moore30@outlook.com</t>
  </si>
  <si>
    <t>+1334317863</t>
  </si>
  <si>
    <t>mia.rivera11@yahoo.com</t>
  </si>
  <si>
    <t>+380378205829</t>
  </si>
  <si>
    <t>mark.perez67@yahoo.com</t>
  </si>
  <si>
    <t>+55836453545</t>
  </si>
  <si>
    <t>sophia.miller16@icloud.com</t>
  </si>
  <si>
    <t>+49283018382</t>
  </si>
  <si>
    <t>matthew.martin10@hotmail.com</t>
  </si>
  <si>
    <t>+49406083929</t>
  </si>
  <si>
    <t>mateo.adams71@hotmail.com</t>
  </si>
  <si>
    <t>+34795641641</t>
  </si>
  <si>
    <t>noah.robinson89@hotmail.com</t>
  </si>
  <si>
    <t>+33248271116</t>
  </si>
  <si>
    <t>patricia.smith53@hotmail.com</t>
  </si>
  <si>
    <t>+55929416086</t>
  </si>
  <si>
    <t>john.hernandez80@proton.me</t>
  </si>
  <si>
    <t>+1517453781</t>
  </si>
  <si>
    <t>ryan.hall56@hotmail.com</t>
  </si>
  <si>
    <t>+61449311089</t>
  </si>
  <si>
    <t>robert.allen79@hotmail.com</t>
  </si>
  <si>
    <t>+81143932223</t>
  </si>
  <si>
    <t>mateo.davis70@icloud.com</t>
  </si>
  <si>
    <t>+34960443361</t>
  </si>
  <si>
    <t>steven.lopez66@yahoo.com</t>
  </si>
  <si>
    <t>+1729454124</t>
  </si>
  <si>
    <t>isabella.allen45@proton.me</t>
  </si>
  <si>
    <t>+44484571686</t>
  </si>
  <si>
    <t>melissa.nguyen74@outlook.com</t>
  </si>
  <si>
    <t>+1712217040</t>
  </si>
  <si>
    <t>joseph.sanchez42@outlook.com</t>
  </si>
  <si>
    <t>+34932149823</t>
  </si>
  <si>
    <t>jeffrey.taylor35@proton.me</t>
  </si>
  <si>
    <t>+44488355349</t>
  </si>
  <si>
    <t>mary.wright56@zoho.com</t>
  </si>
  <si>
    <t>+380901276917</t>
  </si>
  <si>
    <t>cynthia.adams75@proton.me</t>
  </si>
  <si>
    <t>+44599493146</t>
  </si>
  <si>
    <t>timothy.martin87@proton.me</t>
  </si>
  <si>
    <t>+55973805086</t>
  </si>
  <si>
    <t>mark.hernandez39@icloud.com</t>
  </si>
  <si>
    <t>+61244674077</t>
  </si>
  <si>
    <t>sophia.clark23@gmail.com</t>
  </si>
  <si>
    <t>+49800557495</t>
  </si>
  <si>
    <t>matthew.lewis65@yahoo.com</t>
  </si>
  <si>
    <t>+34321489365</t>
  </si>
  <si>
    <t>michelle.gonzalez46@proton.me</t>
  </si>
  <si>
    <t>+380643841535</t>
  </si>
  <si>
    <t>lisa.anderson81@gmail.com</t>
  </si>
  <si>
    <t>+55695233094</t>
  </si>
  <si>
    <t>elizabeth.mitchell98@hotmail.com</t>
  </si>
  <si>
    <t>+34030297371</t>
  </si>
  <si>
    <t>noah.sanchez36@zoho.com</t>
  </si>
  <si>
    <t>+1630637412</t>
  </si>
  <si>
    <t>kenneth.garcia40@yahoo.com</t>
  </si>
  <si>
    <t>+34871025769</t>
  </si>
  <si>
    <t>timothy.king30@outlook.com</t>
  </si>
  <si>
    <t>+33545267124</t>
  </si>
  <si>
    <t>lucas.ramirez47@yahoo.com</t>
  </si>
  <si>
    <t>+33203892298</t>
  </si>
  <si>
    <t>lucas.ramirez97@yahoo.com</t>
  </si>
  <si>
    <t>+1638716220</t>
  </si>
  <si>
    <t>mateo.jones30@proton.me</t>
  </si>
  <si>
    <t>+1923990871</t>
  </si>
  <si>
    <t>mark.gonzalez57@gmail.com</t>
  </si>
  <si>
    <t>+49136170715</t>
  </si>
  <si>
    <t>lisa.rodriguez88@icloud.com</t>
  </si>
  <si>
    <t>+34346618672</t>
  </si>
  <si>
    <t>linda.campbell17@outlook.com</t>
  </si>
  <si>
    <t>+34322062247</t>
  </si>
  <si>
    <t>joshua.wright44@outlook.com</t>
  </si>
  <si>
    <t>+34663275713</t>
  </si>
  <si>
    <t>robert.baker84@proton.me</t>
  </si>
  <si>
    <t>+49934543735</t>
  </si>
  <si>
    <t>james.king36@proton.me</t>
  </si>
  <si>
    <t>+33207801480</t>
  </si>
  <si>
    <t>sofia.williams75@hotmail.com</t>
  </si>
  <si>
    <t>+44565590630</t>
  </si>
  <si>
    <t>richard.nelson88@icloud.com</t>
  </si>
  <si>
    <t>+44061766337</t>
  </si>
  <si>
    <t>emma.thomas61@yahoo.com</t>
  </si>
  <si>
    <t>+61843117255</t>
  </si>
  <si>
    <t>daniel.torres98@proton.me</t>
  </si>
  <si>
    <t>+1021624752</t>
  </si>
  <si>
    <t>isabella.hall42@outlook.com</t>
  </si>
  <si>
    <t>+61197207111</t>
  </si>
  <si>
    <t>cynthia.young19@gmail.com</t>
  </si>
  <si>
    <t>+81406758844</t>
  </si>
  <si>
    <t>sandra.king60@proton.me</t>
  </si>
  <si>
    <t>+1269247457</t>
  </si>
  <si>
    <t>michael.baker44@hotmail.com</t>
  </si>
  <si>
    <t>+61767404270</t>
  </si>
  <si>
    <t>anthony.lopez43@zoho.com</t>
  </si>
  <si>
    <t>+81564971877</t>
  </si>
  <si>
    <t>amanda.thompson72@hotmail.com</t>
  </si>
  <si>
    <t>+49875752328</t>
  </si>
  <si>
    <t>donald.smith78@gmail.com</t>
  </si>
  <si>
    <t>+33841701813</t>
  </si>
  <si>
    <t>karen.lopez39@gmail.com</t>
  </si>
  <si>
    <t>+55669742939</t>
  </si>
  <si>
    <t>santiago.hill53@gmail.com</t>
  </si>
  <si>
    <t>+49008372832</t>
  </si>
  <si>
    <t>daniel.rodriguez41@gmail.com</t>
  </si>
  <si>
    <t>+81619363262</t>
  </si>
  <si>
    <t>william.martinez15@gmail.com</t>
  </si>
  <si>
    <t>+34125086653</t>
  </si>
  <si>
    <t>donna.clark16@hotmail.com</t>
  </si>
  <si>
    <t>+1452018148</t>
  </si>
  <si>
    <t>stephanie.davis24@zoho.com</t>
  </si>
  <si>
    <t>+81110455211</t>
  </si>
  <si>
    <t>sharon.carter21@proton.me</t>
  </si>
  <si>
    <t>+81294892779</t>
  </si>
  <si>
    <t>sandra.davis36@icloud.com</t>
  </si>
  <si>
    <t>+61045198722</t>
  </si>
  <si>
    <t>ryan.torres16@gmail.com</t>
  </si>
  <si>
    <t>+61782217040</t>
  </si>
  <si>
    <t>ashley.green20@gmail.com</t>
  </si>
  <si>
    <t>+1675965378</t>
  </si>
  <si>
    <t>dorothy.scott80@outlook.com</t>
  </si>
  <si>
    <t>+33407913636</t>
  </si>
  <si>
    <t>oliver.nelson13@gmail.com</t>
  </si>
  <si>
    <t>+81681771818</t>
  </si>
  <si>
    <t>james.harris63@proton.me</t>
  </si>
  <si>
    <t>+380167608664</t>
  </si>
  <si>
    <t>lucas.martin50@proton.me</t>
  </si>
  <si>
    <t>+1115214987</t>
  </si>
  <si>
    <t>deborah.white18@gmail.com</t>
  </si>
  <si>
    <t>+380763895700</t>
  </si>
  <si>
    <t>christopher.harris67@proton.me</t>
  </si>
  <si>
    <t>+61965287416</t>
  </si>
  <si>
    <t>camila.wright68@outlook.com</t>
  </si>
  <si>
    <t>+81168141891</t>
  </si>
  <si>
    <t>george.jones65@outlook.com</t>
  </si>
  <si>
    <t>+380136277022</t>
  </si>
  <si>
    <t>david.rodriguez39@outlook.com</t>
  </si>
  <si>
    <t>+55791911815</t>
  </si>
  <si>
    <t>john.williams33@proton.me</t>
  </si>
  <si>
    <t>+380529434673</t>
  </si>
  <si>
    <t>carol.garcia49@gmail.com</t>
  </si>
  <si>
    <t>+44601482377</t>
  </si>
  <si>
    <t>david.torres15@icloud.com</t>
  </si>
  <si>
    <t>+1164687655</t>
  </si>
  <si>
    <t>oliver.roberts90@yahoo.com</t>
  </si>
  <si>
    <t>+81999809408</t>
  </si>
  <si>
    <t>deborah.young16@yahoo.com</t>
  </si>
  <si>
    <t>+44493332457</t>
  </si>
  <si>
    <t>valentina.smith43@outlook.com</t>
  </si>
  <si>
    <t>+81171566649</t>
  </si>
  <si>
    <t>nancy.anderson73@proton.me</t>
  </si>
  <si>
    <t>+380008781675</t>
  </si>
  <si>
    <t>daniel.moore26@zoho.com</t>
  </si>
  <si>
    <t>+33487084503</t>
  </si>
  <si>
    <t>christopher.lewis19@icloud.com</t>
  </si>
  <si>
    <t>+1122224050</t>
  </si>
  <si>
    <t>thomas.flores40@hotmail.com</t>
  </si>
  <si>
    <t>+1198936381</t>
  </si>
  <si>
    <t>charles.green80@yahoo.com</t>
  </si>
  <si>
    <t>+44989108996</t>
  </si>
  <si>
    <t>melissa.jones50@zoho.com</t>
  </si>
  <si>
    <t>+55903612275</t>
  </si>
  <si>
    <t>susan.torres72@icloud.com</t>
  </si>
  <si>
    <t>+1208704341</t>
  </si>
  <si>
    <t>ethan.jackson19@hotmail.com</t>
  </si>
  <si>
    <t>+44188239412</t>
  </si>
  <si>
    <t>karen.clark33@yahoo.com</t>
  </si>
  <si>
    <t>+1953875209</t>
  </si>
  <si>
    <t>dorothy.torres70@zoho.com</t>
  </si>
  <si>
    <t>+1362861707</t>
  </si>
  <si>
    <t>cynthia.lopez35@hotmail.com</t>
  </si>
  <si>
    <t>+1825256561</t>
  </si>
  <si>
    <t>santiago.moore91@gmail.com</t>
  </si>
  <si>
    <t>+55485185879</t>
  </si>
  <si>
    <t>donna.harris81@hotmail.com</t>
  </si>
  <si>
    <t>+33902367462</t>
  </si>
  <si>
    <t>kevin.garcia69@hotmail.com</t>
  </si>
  <si>
    <t>+34670399225</t>
  </si>
  <si>
    <t>alexander.torres13@hotmail.com</t>
  </si>
  <si>
    <t>+34773271618</t>
  </si>
  <si>
    <t>daniel.lopez36@outlook.com</t>
  </si>
  <si>
    <t>+1122232770</t>
  </si>
  <si>
    <t>daniel.flores32@outlook.com</t>
  </si>
  <si>
    <t>+61474460845</t>
  </si>
  <si>
    <t>emily.clark28@outlook.com</t>
  </si>
  <si>
    <t>+81704191681</t>
  </si>
  <si>
    <t>anthony.scott45@outlook.com</t>
  </si>
  <si>
    <t>+44933040847</t>
  </si>
  <si>
    <t>robert.martinez57@yahoo.com</t>
  </si>
  <si>
    <t>+81506909251</t>
  </si>
  <si>
    <t>joshua.hall71@outlook.com</t>
  </si>
  <si>
    <t>+55308225855</t>
  </si>
  <si>
    <t>thomas.brown94@proton.me</t>
  </si>
  <si>
    <t>+1959623951</t>
  </si>
  <si>
    <t>michelle.jones32@hotmail.com</t>
  </si>
  <si>
    <t>+1097174579</t>
  </si>
  <si>
    <t>nancy.young49@outlook.com</t>
  </si>
  <si>
    <t>+55948969689</t>
  </si>
  <si>
    <t>michelle.clark43@outlook.com</t>
  </si>
  <si>
    <t>+81837909690</t>
  </si>
  <si>
    <t>william.scott76@hotmail.com</t>
  </si>
  <si>
    <t>+380285714161</t>
  </si>
  <si>
    <t>lucas.garcia79@hotmail.com</t>
  </si>
  <si>
    <t>+34280063185</t>
  </si>
  <si>
    <t>ethan.green13@outlook.com</t>
  </si>
  <si>
    <t>+33171671313</t>
  </si>
  <si>
    <t>deborah.mitchell63@gmail.com</t>
  </si>
  <si>
    <t>+49566785633</t>
  </si>
  <si>
    <t>william.brown52@hotmail.com</t>
  </si>
  <si>
    <t>+61372738894</t>
  </si>
  <si>
    <t>sophia.lee17@outlook.com</t>
  </si>
  <si>
    <t>+44649306683</t>
  </si>
  <si>
    <t>sarah.moore47@yahoo.com</t>
  </si>
  <si>
    <t>+44406499933</t>
  </si>
  <si>
    <t>jason.jones93@icloud.com</t>
  </si>
  <si>
    <t>+61980218500</t>
  </si>
  <si>
    <t>donna.torres68@hotmail.com</t>
  </si>
  <si>
    <t>+49322526396</t>
  </si>
  <si>
    <t>kevin.martinez43@gmail.com</t>
  </si>
  <si>
    <t>+1579798628</t>
  </si>
  <si>
    <t>michelle.lewis14@hotmail.com</t>
  </si>
  <si>
    <t>+55611150864</t>
  </si>
  <si>
    <t>carol.thomas72@yahoo.com</t>
  </si>
  <si>
    <t>+1034862217</t>
  </si>
  <si>
    <t>ryan.williams70@icloud.com</t>
  </si>
  <si>
    <t>+33121297579</t>
  </si>
  <si>
    <t>isabella.lopez83@yahoo.com</t>
  </si>
  <si>
    <t>+55805817226</t>
  </si>
  <si>
    <t>michelle.wright84@outlook.com</t>
  </si>
  <si>
    <t>+380396311392</t>
  </si>
  <si>
    <t>john.martinez61@proton.me</t>
  </si>
  <si>
    <t>+380141779952</t>
  </si>
  <si>
    <t>ashley.lee11@outlook.com</t>
  </si>
  <si>
    <t>+1535785853</t>
  </si>
  <si>
    <t>elizabeth.jackson90@icloud.com</t>
  </si>
  <si>
    <t>+55228293359</t>
  </si>
  <si>
    <t>edward.hall79@zoho.com</t>
  </si>
  <si>
    <t>+61161494278</t>
  </si>
  <si>
    <t>susan.rodriguez93@hotmail.com</t>
  </si>
  <si>
    <t>+81134743808</t>
  </si>
  <si>
    <t>mark.williams21@icloud.com</t>
  </si>
  <si>
    <t>+1459083710</t>
  </si>
  <si>
    <t>george.mitchell11@hotmail.com</t>
  </si>
  <si>
    <t>+34594686745</t>
  </si>
  <si>
    <t>oliver.flores72@hotmail.com</t>
  </si>
  <si>
    <t>+34630456913</t>
  </si>
  <si>
    <t>andrew.flores65@icloud.com</t>
  </si>
  <si>
    <t>+55811647850</t>
  </si>
  <si>
    <t>linda.flores49@hotmail.com</t>
  </si>
  <si>
    <t>+81130874850</t>
  </si>
  <si>
    <t>sofia.garcia11@zoho.com</t>
  </si>
  <si>
    <t>+81181769421</t>
  </si>
  <si>
    <t>edward.mitchell78@icloud.com</t>
  </si>
  <si>
    <t>+81361780513</t>
  </si>
  <si>
    <t>mary.walker30@zoho.com</t>
  </si>
  <si>
    <t>+44143235528</t>
  </si>
  <si>
    <t>sofia.ramirez57@yahoo.com</t>
  </si>
  <si>
    <t>+61974695980</t>
  </si>
  <si>
    <t>noah.adams35@gmail.com</t>
  </si>
  <si>
    <t>+1379489152</t>
  </si>
  <si>
    <t>stephanie.mitchell43@gmail.com</t>
  </si>
  <si>
    <t>+55881218370</t>
  </si>
  <si>
    <t>karen.allen10@hotmail.com</t>
  </si>
  <si>
    <t>+49015760348</t>
  </si>
  <si>
    <t>laura.white71@zoho.com</t>
  </si>
  <si>
    <t>+34632112634</t>
  </si>
  <si>
    <t>ryan.nelson68@hotmail.com</t>
  </si>
  <si>
    <t>+33687032024</t>
  </si>
  <si>
    <t>noah.clark46@outlook.com</t>
  </si>
  <si>
    <t>+1201347049</t>
  </si>
  <si>
    <t>emily.brown64@hotmail.com</t>
  </si>
  <si>
    <t>+44161763377</t>
  </si>
  <si>
    <t>kevin.thompson24@proton.me</t>
  </si>
  <si>
    <t>+33130622497</t>
  </si>
  <si>
    <t>linda.davis42@yahoo.com</t>
  </si>
  <si>
    <t>+44222598491</t>
  </si>
  <si>
    <t>sofia.walker81@outlook.com</t>
  </si>
  <si>
    <t>+55169115251</t>
  </si>
  <si>
    <t>kevin.lewis77@proton.me</t>
  </si>
  <si>
    <t>+34291064554</t>
  </si>
  <si>
    <t>thomas.taylor35@icloud.com</t>
  </si>
  <si>
    <t>+49084972138</t>
  </si>
  <si>
    <t>sophia.gonzalez78@yahoo.com</t>
  </si>
  <si>
    <t>+61726385573</t>
  </si>
  <si>
    <t>elizabeth.sanchez40@zoho.com</t>
  </si>
  <si>
    <t>+44035810844</t>
  </si>
  <si>
    <t>noah.rivera21@zoho.com</t>
  </si>
  <si>
    <t>+380625402236</t>
  </si>
  <si>
    <t>elizabeth.green49@gmail.com</t>
  </si>
  <si>
    <t>+33840953148</t>
  </si>
  <si>
    <t>rebecca.allen87@gmail.com</t>
  </si>
  <si>
    <t>+380002159451</t>
  </si>
  <si>
    <t>michelle.roberts52@gmail.com</t>
  </si>
  <si>
    <t>+33418125872</t>
  </si>
  <si>
    <t>daniel.perez94@proton.me</t>
  </si>
  <si>
    <t>+380240498696</t>
  </si>
  <si>
    <t>karen.miller63@hotmail.com</t>
  </si>
  <si>
    <t>+55985069326</t>
  </si>
  <si>
    <t>emily.wilson77@yahoo.com</t>
  </si>
  <si>
    <t>+380287051578</t>
  </si>
  <si>
    <t>camila.jones19@icloud.com</t>
  </si>
  <si>
    <t>+380060592055</t>
  </si>
  <si>
    <t>linda.green33@yahoo.com</t>
  </si>
  <si>
    <t>+34949955125</t>
  </si>
  <si>
    <t>patricia.johnson34@proton.me</t>
  </si>
  <si>
    <t>+1353764013</t>
  </si>
  <si>
    <t>andrew.hill14@gmail.com</t>
  </si>
  <si>
    <t>+81681908738</t>
  </si>
  <si>
    <t>linda.jackson64@gmail.com</t>
  </si>
  <si>
    <t>+49026734576</t>
  </si>
  <si>
    <t>brian.moore96@hotmail.com</t>
  </si>
  <si>
    <t>+1179378214</t>
  </si>
  <si>
    <t>edward.davis80@proton.me</t>
  </si>
  <si>
    <t>+81446484811</t>
  </si>
  <si>
    <t>emily.torres25@hotmail.com</t>
  </si>
  <si>
    <t>+1519651288</t>
  </si>
  <si>
    <t>brian.hall26@hotmail.com</t>
  </si>
  <si>
    <t>+34796820917</t>
  </si>
  <si>
    <t>oliver.torres72@icloud.com</t>
  </si>
  <si>
    <t>+1915093591</t>
  </si>
  <si>
    <t>olivia.carter56@hotmail.com</t>
  </si>
  <si>
    <t>+55458561281</t>
  </si>
  <si>
    <t>betty.roberts59@outlook.com</t>
  </si>
  <si>
    <t>+61677693071</t>
  </si>
  <si>
    <t>linda.white79@hotmail.com</t>
  </si>
  <si>
    <t>+34870726891</t>
  </si>
  <si>
    <t>valentina.nelson72@hotmail.com</t>
  </si>
  <si>
    <t>+1031549534</t>
  </si>
  <si>
    <t>lucas.clark17@outlook.com</t>
  </si>
  <si>
    <t>+61448976897</t>
  </si>
  <si>
    <t>santiago.nguyen20@gmail.com</t>
  </si>
  <si>
    <t>+61905892708</t>
  </si>
  <si>
    <t>ryan.harris91@gmail.com</t>
  </si>
  <si>
    <t>+34716861837</t>
  </si>
  <si>
    <t>sarah.miller45@zoho.com</t>
  </si>
  <si>
    <t>+33515980209</t>
  </si>
  <si>
    <t>andrew.garcia71@zoho.com</t>
  </si>
  <si>
    <t>+33569365653</t>
  </si>
  <si>
    <t>sandra.allen60@gmail.com</t>
  </si>
  <si>
    <t>+49996365799</t>
  </si>
  <si>
    <t>patricia.rivera28@zoho.com</t>
  </si>
  <si>
    <t>+33782117337</t>
  </si>
  <si>
    <t>amanda.williams91@zoho.com</t>
  </si>
  <si>
    <t>+34366181592</t>
  </si>
  <si>
    <t>cynthia.miller31@zoho.com</t>
  </si>
  <si>
    <t>+1954433965</t>
  </si>
  <si>
    <t>daniel.rodriguez26@yahoo.com</t>
  </si>
  <si>
    <t>+61188005330</t>
  </si>
  <si>
    <t>alejandro.gonzalez10@icloud.com</t>
  </si>
  <si>
    <t>+61539643224</t>
  </si>
  <si>
    <t>donna.martin30@outlook.com</t>
  </si>
  <si>
    <t>+55179538395</t>
  </si>
  <si>
    <t>melissa.baker10@hotmail.com</t>
  </si>
  <si>
    <t>+34021390626</t>
  </si>
  <si>
    <t>camila.garcia30@icloud.com</t>
  </si>
  <si>
    <t>+49051132719</t>
  </si>
  <si>
    <t>sandra.hernandez89@zoho.com</t>
  </si>
  <si>
    <t>+44367802529</t>
  </si>
  <si>
    <t>paul.campbell58@zoho.com</t>
  </si>
  <si>
    <t>+61393585092</t>
  </si>
  <si>
    <t>matthew.wright60@zoho.com</t>
  </si>
  <si>
    <t>+380526775142</t>
  </si>
  <si>
    <t>robert.flores19@gmail.com</t>
  </si>
  <si>
    <t>+33410778162</t>
  </si>
  <si>
    <t>richard.lee24@yahoo.com</t>
  </si>
  <si>
    <t>+44086426965</t>
  </si>
  <si>
    <t>emily.clark73@gmail.com</t>
  </si>
  <si>
    <t>+81987192422</t>
  </si>
  <si>
    <t>alexander.young61@yahoo.com</t>
  </si>
  <si>
    <t>+380448420311</t>
  </si>
  <si>
    <t>matthew.davis42@icloud.com</t>
  </si>
  <si>
    <t>+1859396154</t>
  </si>
  <si>
    <t>stephanie.anderson42@outlook.com</t>
  </si>
  <si>
    <t>+81105064332</t>
  </si>
  <si>
    <t>linda.campbell46@icloud.com</t>
  </si>
  <si>
    <t>+44721598170</t>
  </si>
  <si>
    <t>betty.thomas90@zoho.com</t>
  </si>
  <si>
    <t>+380877048818</t>
  </si>
  <si>
    <t>melissa.white74@outlook.com</t>
  </si>
  <si>
    <t>+44537530194</t>
  </si>
  <si>
    <t>sharon.martinez26@zoho.com</t>
  </si>
  <si>
    <t>+61161137544</t>
  </si>
  <si>
    <t>isabella.lee18@gmail.com</t>
  </si>
  <si>
    <t>+34970098540</t>
  </si>
  <si>
    <t>jennifer.lee89@proton.me</t>
  </si>
  <si>
    <t>+61661883592</t>
  </si>
  <si>
    <t>kenneth.lewis74@zoho.com</t>
  </si>
  <si>
    <t>+33891707441</t>
  </si>
  <si>
    <t>sandra.hill17@proton.me</t>
  </si>
  <si>
    <t>+34987081098</t>
  </si>
  <si>
    <t>ronald.torres83@proton.me</t>
  </si>
  <si>
    <t>+81727630279</t>
  </si>
  <si>
    <t>karen.harris42@hotmail.com</t>
  </si>
  <si>
    <t>+34087973587</t>
  </si>
  <si>
    <t>sofia.smith75@hotmail.com</t>
  </si>
  <si>
    <t>+34628157780</t>
  </si>
  <si>
    <t>jennifer.moore91@gmail.com</t>
  </si>
  <si>
    <t>+81390380926</t>
  </si>
  <si>
    <t>emily.wright26@zoho.com</t>
  </si>
  <si>
    <t>+1067168983</t>
  </si>
  <si>
    <t>david.flores18@zoho.com</t>
  </si>
  <si>
    <t>+44210177763</t>
  </si>
  <si>
    <t>jeffrey.davis32@icloud.com</t>
  </si>
  <si>
    <t>+1111838618</t>
  </si>
  <si>
    <t>kimberly.jackson44@zoho.com</t>
  </si>
  <si>
    <t>+1973443643</t>
  </si>
  <si>
    <t>liam.lewis57@zoho.com</t>
  </si>
  <si>
    <t>+34260624767</t>
  </si>
  <si>
    <t>emily.wilson17@gmail.com</t>
  </si>
  <si>
    <t>+1541770587</t>
  </si>
  <si>
    <t>kimberly.walker56@outlook.com</t>
  </si>
  <si>
    <t>+1856909123</t>
  </si>
  <si>
    <t>cynthia.taylor28@gmail.com</t>
  </si>
  <si>
    <t>+55289906640</t>
  </si>
  <si>
    <t>donald.harris26@yahoo.com</t>
  </si>
  <si>
    <t>+33248698981</t>
  </si>
  <si>
    <t>olivia.sanchez99@proton.me</t>
  </si>
  <si>
    <t>+61066075759</t>
  </si>
  <si>
    <t>christopher.ramirez56@icloud.com</t>
  </si>
  <si>
    <t>+49240571676</t>
  </si>
  <si>
    <t>joseph.smith23@gmail.com</t>
  </si>
  <si>
    <t>+44794075895</t>
  </si>
  <si>
    <t>valentina.adams85@zoho.com</t>
  </si>
  <si>
    <t>+33799274808</t>
  </si>
  <si>
    <t>stephanie.adams16@hotmail.com</t>
  </si>
  <si>
    <t>+44734574915</t>
  </si>
  <si>
    <t>isabella.robinson27@icloud.com</t>
  </si>
  <si>
    <t>+55445393880</t>
  </si>
  <si>
    <t>mia.robinson96@yahoo.com</t>
  </si>
  <si>
    <t>+380075674540</t>
  </si>
  <si>
    <t>lucas.allen49@zoho.com</t>
  </si>
  <si>
    <t>+1066669801</t>
  </si>
  <si>
    <t>margaret.smith79@hotmail.com</t>
  </si>
  <si>
    <t>+61617922820</t>
  </si>
  <si>
    <t>robert.nguyen36@yahoo.com</t>
  </si>
  <si>
    <t>+34344566473</t>
  </si>
  <si>
    <t>elizabeth.lee60@outlook.com</t>
  </si>
  <si>
    <t>+81563421201</t>
  </si>
  <si>
    <t>sharon.gonzalez69@icloud.com</t>
  </si>
  <si>
    <t>+81380207177</t>
  </si>
  <si>
    <t>amanda.hernandez25@proton.me</t>
  </si>
  <si>
    <t>+44758676215</t>
  </si>
  <si>
    <t>noah.jackson68@gmail.com</t>
  </si>
  <si>
    <t>+44814378562</t>
  </si>
  <si>
    <t>dorothy.miller16@yahoo.com</t>
  </si>
  <si>
    <t>+1146703485</t>
  </si>
  <si>
    <t>kenneth.rodriguez25@hotmail.com</t>
  </si>
  <si>
    <t>+61328719065</t>
  </si>
  <si>
    <t>mary.lee80@outlook.com</t>
  </si>
  <si>
    <t>+55178112136</t>
  </si>
  <si>
    <t>david.robinson43@outlook.com</t>
  </si>
  <si>
    <t>+380705179200</t>
  </si>
  <si>
    <t>lisa.wilson37@proton.me</t>
  </si>
  <si>
    <t>+1821546659</t>
  </si>
  <si>
    <t>david.thomas74@gmail.com</t>
  </si>
  <si>
    <t>+49783022087</t>
  </si>
  <si>
    <t>thomas.roberts59@outlook.com</t>
  </si>
  <si>
    <t>+61416900387</t>
  </si>
  <si>
    <t>patricia.nguyen14@outlook.com</t>
  </si>
  <si>
    <t>+49615297514</t>
  </si>
  <si>
    <t>anthony.williams46@zoho.com</t>
  </si>
  <si>
    <t>+55313711395</t>
  </si>
  <si>
    <t>richard.jones92@icloud.com</t>
  </si>
  <si>
    <t>+49875201518</t>
  </si>
  <si>
    <t>emma.hall67@outlook.com</t>
  </si>
  <si>
    <t>+55700845772</t>
  </si>
  <si>
    <t>thomas.torres69@outlook.com</t>
  </si>
  <si>
    <t>+55069396454</t>
  </si>
  <si>
    <t>john.white20@gmail.com</t>
  </si>
  <si>
    <t>+1029301997</t>
  </si>
  <si>
    <t>stephanie.thompson57@yahoo.com</t>
  </si>
  <si>
    <t>+1464406291</t>
  </si>
  <si>
    <t>donna.garcia12@outlook.com</t>
  </si>
  <si>
    <t>+81692610865</t>
  </si>
  <si>
    <t>ethan.ramirez41@proton.me</t>
  </si>
  <si>
    <t>+34554167381</t>
  </si>
  <si>
    <t>noah.thompson52@outlook.com</t>
  </si>
  <si>
    <t>+44179660738</t>
  </si>
  <si>
    <t>sophia.davis87@yahoo.com</t>
  </si>
  <si>
    <t>+380421575419</t>
  </si>
  <si>
    <t>olivia.jackson25@zoho.com</t>
  </si>
  <si>
    <t>+55452188639</t>
  </si>
  <si>
    <t>deborah.rodriguez88@outlook.com</t>
  </si>
  <si>
    <t>+61624810314</t>
  </si>
  <si>
    <t>joseph.young24@zoho.com</t>
  </si>
  <si>
    <t>+33419722832</t>
  </si>
  <si>
    <t>deborah.clark35@icloud.com</t>
  </si>
  <si>
    <t>+380706220307</t>
  </si>
  <si>
    <t>lucas.campbell59@yahoo.com</t>
  </si>
  <si>
    <t>+380817338608</t>
  </si>
  <si>
    <t>andrew.lee62@outlook.com</t>
  </si>
  <si>
    <t>+55894362448</t>
  </si>
  <si>
    <t>charles.carter12@zoho.com</t>
  </si>
  <si>
    <t>+55347400031</t>
  </si>
  <si>
    <t>anthony.allen49@icloud.com</t>
  </si>
  <si>
    <t>+81670314438</t>
  </si>
  <si>
    <t>betty.perez52@yahoo.com</t>
  </si>
  <si>
    <t>+33992417210</t>
  </si>
  <si>
    <t>isabella.lopez91@icloud.com</t>
  </si>
  <si>
    <t>+34435128559</t>
  </si>
  <si>
    <t>mateo.davis56@proton.me</t>
  </si>
  <si>
    <t>+33521470090</t>
  </si>
  <si>
    <t>rebecca.ramirez98@yahoo.com</t>
  </si>
  <si>
    <t>+380211622083</t>
  </si>
  <si>
    <t>david.flores33@icloud.com</t>
  </si>
  <si>
    <t>+1855883027</t>
  </si>
  <si>
    <t>thomas.hall92@gmail.com</t>
  </si>
  <si>
    <t>+33291074100</t>
  </si>
  <si>
    <t>james.miller41@yahoo.com</t>
  </si>
  <si>
    <t>+55988537037</t>
  </si>
  <si>
    <t>richard.garcia96@zoho.com</t>
  </si>
  <si>
    <t>+380994696865</t>
  </si>
  <si>
    <t>charles.hall66@hotmail.com</t>
  </si>
  <si>
    <t>+380613352424</t>
  </si>
  <si>
    <t>oliver.harris68@zoho.com</t>
  </si>
  <si>
    <t>+1995246097</t>
  </si>
  <si>
    <t>timothy.smith87@icloud.com</t>
  </si>
  <si>
    <t>+1962319562</t>
  </si>
  <si>
    <t>alejandro.johnson91@yahoo.com</t>
  </si>
  <si>
    <t>+61428141913</t>
  </si>
  <si>
    <t>amanda.green68@zoho.com</t>
  </si>
  <si>
    <t>+33896422634</t>
  </si>
  <si>
    <t>joshua.rivera61@proton.me</t>
  </si>
  <si>
    <t>+1843297429</t>
  </si>
  <si>
    <t>john.davis48@icloud.com</t>
  </si>
  <si>
    <t>+44170361863</t>
  </si>
  <si>
    <t>lisa.torres48@outlook.com</t>
  </si>
  <si>
    <t>+33706020091</t>
  </si>
  <si>
    <t>kevin.robinson88@zoho.com</t>
  </si>
  <si>
    <t>+33713563419</t>
  </si>
  <si>
    <t>jessica.anderson38@proton.me</t>
  </si>
  <si>
    <t>+1361937045</t>
  </si>
  <si>
    <t>valentina.baker83@proton.me</t>
  </si>
  <si>
    <t>+44460276584</t>
  </si>
  <si>
    <t>cynthia.smith69@outlook.com</t>
  </si>
  <si>
    <t>+1878367451</t>
  </si>
  <si>
    <t>david.hall16@yahoo.com</t>
  </si>
  <si>
    <t>+44446204000</t>
  </si>
  <si>
    <t>amanda.flores31@gmail.com</t>
  </si>
  <si>
    <t>+380680593649</t>
  </si>
  <si>
    <t>william.martinez30@gmail.com</t>
  </si>
  <si>
    <t>+55539977579</t>
  </si>
  <si>
    <t>amanda.gonzalez86@proton.me</t>
  </si>
  <si>
    <t>+1712484491</t>
  </si>
  <si>
    <t>nancy.allen87@hotmail.com</t>
  </si>
  <si>
    <t>+34532418678</t>
  </si>
  <si>
    <t>oliver.green51@outlook.com</t>
  </si>
  <si>
    <t>+49907501744</t>
  </si>
  <si>
    <t>charles.campbell15@hotmail.com</t>
  </si>
  <si>
    <t>+34237981128</t>
  </si>
  <si>
    <t>patricia.moore97@outlook.com</t>
  </si>
  <si>
    <t>+380990771271</t>
  </si>
  <si>
    <t>timothy.lopez18@yahoo.com</t>
  </si>
  <si>
    <t>+34500192095</t>
  </si>
  <si>
    <t>sarah.green81@yahoo.com</t>
  </si>
  <si>
    <t>+34500719182</t>
  </si>
  <si>
    <t>joshua.sanchez40@icloud.com</t>
  </si>
  <si>
    <t>+49161331349</t>
  </si>
  <si>
    <t>kevin.nguyen88@icloud.com</t>
  </si>
  <si>
    <t>+1419380053</t>
  </si>
  <si>
    <t>alexander.green29@icloud.com</t>
  </si>
  <si>
    <t>+380332337230</t>
  </si>
  <si>
    <t>richard.moore46@icloud.com</t>
  </si>
  <si>
    <t>+34710494562</t>
  </si>
  <si>
    <t>sophia.walker65@icloud.com</t>
  </si>
  <si>
    <t>+55037087679</t>
  </si>
  <si>
    <t>olivia.jackson98@outlook.com</t>
  </si>
  <si>
    <t>+380944455862</t>
  </si>
  <si>
    <t>lucas.williams99@zoho.com</t>
  </si>
  <si>
    <t>+1420067766</t>
  </si>
  <si>
    <t>linda.rivera26@yahoo.com</t>
  </si>
  <si>
    <t>+55324107343</t>
  </si>
  <si>
    <t>donald.king78@yahoo.com</t>
  </si>
  <si>
    <t>+34254998395</t>
  </si>
  <si>
    <t>mary.rodriguez45@hotmail.com</t>
  </si>
  <si>
    <t>+380807936935</t>
  </si>
  <si>
    <t>paul.jones58@hotmail.com</t>
  </si>
  <si>
    <t>+33286463335</t>
  </si>
  <si>
    <t>anthony.roberts47@outlook.com</t>
  </si>
  <si>
    <t>+1885403881</t>
  </si>
  <si>
    <t>john.smith64@outlook.com</t>
  </si>
  <si>
    <t>+44142897142</t>
  </si>
  <si>
    <t>anthony.lewis72@hotmail.com</t>
  </si>
  <si>
    <t>+1085003967</t>
  </si>
  <si>
    <t>dorothy.hall99@icloud.com</t>
  </si>
  <si>
    <t>+55422843355</t>
  </si>
  <si>
    <t>charles.baker97@zoho.com</t>
  </si>
  <si>
    <t>+55523669812</t>
  </si>
  <si>
    <t>edward.young30@proton.me</t>
  </si>
  <si>
    <t>+380357748361</t>
  </si>
  <si>
    <t>ashley.roberts81@zoho.com</t>
  </si>
  <si>
    <t>+34529947954</t>
  </si>
  <si>
    <t>ryan.green97@zoho.com</t>
  </si>
  <si>
    <t>+34702428434</t>
  </si>
  <si>
    <t>andrew.baker35@zoho.com</t>
  </si>
  <si>
    <t>+81579165882</t>
  </si>
  <si>
    <t>kimberly.gonzalez42@hotmail.com</t>
  </si>
  <si>
    <t>+44016649818</t>
  </si>
  <si>
    <t>isabella.hall12@zoho.com</t>
  </si>
  <si>
    <t>+44612732018</t>
  </si>
  <si>
    <t>isabella.jones79@zoho.com</t>
  </si>
  <si>
    <t>+380791055810</t>
  </si>
  <si>
    <t>dorothy.green36@proton.me</t>
  </si>
  <si>
    <t>+34446886737</t>
  </si>
  <si>
    <t>camila.green90@icloud.com</t>
  </si>
  <si>
    <t>+61862631386</t>
  </si>
  <si>
    <t>mia.williams15@gmail.com</t>
  </si>
  <si>
    <t>+61874269595</t>
  </si>
  <si>
    <t>sharon.johnson87@outlook.com</t>
  </si>
  <si>
    <t>+380055590944</t>
  </si>
  <si>
    <t>betty.roberts92@zoho.com</t>
  </si>
  <si>
    <t>+61187683160</t>
  </si>
  <si>
    <t>margaret.mitchell63@zoho.com</t>
  </si>
  <si>
    <t>+55150659983</t>
  </si>
  <si>
    <t>noah.wright10@zoho.com</t>
  </si>
  <si>
    <t>+81423417017</t>
  </si>
  <si>
    <t>david.allen89@icloud.com</t>
  </si>
  <si>
    <t>+81654106498</t>
  </si>
  <si>
    <t>patricia.adams14@gmail.com</t>
  </si>
  <si>
    <t>+81918569757</t>
  </si>
  <si>
    <t>paul.rodriguez27@outlook.com</t>
  </si>
  <si>
    <t>+55311404139</t>
  </si>
  <si>
    <t>alexander.adams75@yahoo.com</t>
  </si>
  <si>
    <t>+33050898275</t>
  </si>
  <si>
    <t>stephanie.taylor66@proton.me</t>
  </si>
  <si>
    <t>+33416472320</t>
  </si>
  <si>
    <t>valentina.flores99@zoho.com</t>
  </si>
  <si>
    <t>+61118829420</t>
  </si>
  <si>
    <t>valentina.williams19@yahoo.com</t>
  </si>
  <si>
    <t>+49533799365</t>
  </si>
  <si>
    <t>andrew.nguyen77@gmail.com</t>
  </si>
  <si>
    <t>+55511047320</t>
  </si>
  <si>
    <t>mark.martinez41@gmail.com</t>
  </si>
  <si>
    <t>+81318960938</t>
  </si>
  <si>
    <t>donna.adams17@icloud.com</t>
  </si>
  <si>
    <t>+34650049034</t>
  </si>
  <si>
    <t>carol.walker37@proton.me</t>
  </si>
  <si>
    <t>+61805725761</t>
  </si>
  <si>
    <t>dorothy.hill40@gmail.com</t>
  </si>
  <si>
    <t>+33793174221</t>
  </si>
  <si>
    <t>santiago.gonzalez96@yahoo.com</t>
  </si>
  <si>
    <t>+1852093042</t>
  </si>
  <si>
    <t>ashley.hall37@proton.me</t>
  </si>
  <si>
    <t>+44989104254</t>
  </si>
  <si>
    <t>stephanie.lee49@proton.me</t>
  </si>
  <si>
    <t>+49099718135</t>
  </si>
  <si>
    <t>alejandro.torres20@yahoo.com</t>
  </si>
  <si>
    <t>+55432803921</t>
  </si>
  <si>
    <t>sandra.jackson36@hotmail.com</t>
  </si>
  <si>
    <t>+44856911489</t>
  </si>
  <si>
    <t>cynthia.young31@hotmail.com</t>
  </si>
  <si>
    <t>+61967351230</t>
  </si>
  <si>
    <t>sofia.martinez31@zoho.com</t>
  </si>
  <si>
    <t>+380225027454</t>
  </si>
  <si>
    <t>robert.jones66@zoho.com</t>
  </si>
  <si>
    <t>+33064103110</t>
  </si>
  <si>
    <t>camila.nguyen66@zoho.com</t>
  </si>
  <si>
    <t>+61465291243</t>
  </si>
  <si>
    <t>george.brown70@gmail.com</t>
  </si>
  <si>
    <t>+44179924094</t>
  </si>
  <si>
    <t>joseph.taylor76@zoho.com</t>
  </si>
  <si>
    <t>+1118167368</t>
  </si>
  <si>
    <t>camila.johnson89@outlook.com</t>
  </si>
  <si>
    <t>+34414839710</t>
  </si>
  <si>
    <t>margaret.harris28@zoho.com</t>
  </si>
  <si>
    <t>+55079131289</t>
  </si>
  <si>
    <t>brian.ramirez84@outlook.com</t>
  </si>
  <si>
    <t>+380648823235</t>
  </si>
  <si>
    <t>joshua.thomas41@hotmail.com</t>
  </si>
  <si>
    <t>+1346979657</t>
  </si>
  <si>
    <t>matthew.scott59@icloud.com</t>
  </si>
  <si>
    <t>+33897715843</t>
  </si>
  <si>
    <t>isabella.hall24@proton.me</t>
  </si>
  <si>
    <t>+61833347862</t>
  </si>
  <si>
    <t>thomas.williams41@yahoo.com</t>
  </si>
  <si>
    <t>+1360089758</t>
  </si>
  <si>
    <t>edward.williams49@icloud.com</t>
  </si>
  <si>
    <t>+49293784942</t>
  </si>
  <si>
    <t>betty.green52@proton.me</t>
  </si>
  <si>
    <t>+1060242412</t>
  </si>
  <si>
    <t>noah.walker26@icloud.com</t>
  </si>
  <si>
    <t>+49280648309</t>
  </si>
  <si>
    <t>edward.sanchez35@icloud.com</t>
  </si>
  <si>
    <t>+81180723245</t>
  </si>
  <si>
    <t>andrew.sanchez59@proton.me</t>
  </si>
  <si>
    <t>+380461678468</t>
  </si>
  <si>
    <t>deborah.johnson53@gmail.com</t>
  </si>
  <si>
    <t>+49946608967</t>
  </si>
  <si>
    <t>jason.rodriguez91@yahoo.com</t>
  </si>
  <si>
    <t>+81520823261</t>
  </si>
  <si>
    <t>ryan.scott78@hotmail.com</t>
  </si>
  <si>
    <t>+49300043342</t>
  </si>
  <si>
    <t>ava.wright20@yahoo.com</t>
  </si>
  <si>
    <t>+81467783068</t>
  </si>
  <si>
    <t>william.anderson29@gmail.com</t>
  </si>
  <si>
    <t>+61577367515</t>
  </si>
  <si>
    <t>ronald.baker25@yahoo.com</t>
  </si>
  <si>
    <t>+61863410162</t>
  </si>
  <si>
    <t>betty.taylor21@outlook.com</t>
  </si>
  <si>
    <t>+1966898001</t>
  </si>
  <si>
    <t>ashley.garcia78@proton.me</t>
  </si>
  <si>
    <t>+1907431436</t>
  </si>
  <si>
    <t>george.garcia84@outlook.com</t>
  </si>
  <si>
    <t>+33869932161</t>
  </si>
  <si>
    <t>matthew.perez61@gmail.com</t>
  </si>
  <si>
    <t>+81208413961</t>
  </si>
  <si>
    <t>sofia.davis71@zoho.com</t>
  </si>
  <si>
    <t>+49975525865</t>
  </si>
  <si>
    <t>barbara.perez71@zoho.com</t>
  </si>
  <si>
    <t>+61117820685</t>
  </si>
  <si>
    <t>sandra.harris59@proton.me</t>
  </si>
  <si>
    <t>+1712388401</t>
  </si>
  <si>
    <t>mateo.gonzalez74@yahoo.com</t>
  </si>
  <si>
    <t>+34457957378</t>
  </si>
  <si>
    <t>rebecca.davis12@gmail.com</t>
  </si>
  <si>
    <t>+49940340242</t>
  </si>
  <si>
    <t>donna.miller25@proton.me</t>
  </si>
  <si>
    <t>+1427400927</t>
  </si>
  <si>
    <t>edward.king79@proton.me</t>
  </si>
  <si>
    <t>+380625991082</t>
  </si>
  <si>
    <t>kevin.garcia12@hotmail.com</t>
  </si>
  <si>
    <t>+81884998330</t>
  </si>
  <si>
    <t>george.roberts73@gmail.com</t>
  </si>
  <si>
    <t>+61403336899</t>
  </si>
  <si>
    <t>deborah.sanchez89@outlook.com</t>
  </si>
  <si>
    <t>+61386785468</t>
  </si>
  <si>
    <t>joseph.adams35@icloud.com</t>
  </si>
  <si>
    <t>+34085460052</t>
  </si>
  <si>
    <t>daniel.nguyen48@yahoo.com</t>
  </si>
  <si>
    <t>+1399247919</t>
  </si>
  <si>
    <t>sandra.sanchez44@hotmail.com</t>
  </si>
  <si>
    <t>+1308189359</t>
  </si>
  <si>
    <t>sandra.gonzalez58@icloud.com</t>
  </si>
  <si>
    <t>+34075364800</t>
  </si>
  <si>
    <t>emma.williams53@zoho.com</t>
  </si>
  <si>
    <t>+81098777190</t>
  </si>
  <si>
    <t>steven.ramirez72@icloud.com</t>
  </si>
  <si>
    <t>+1586685708</t>
  </si>
  <si>
    <t>richard.adams45@yahoo.com</t>
  </si>
  <si>
    <t>+1057087412</t>
  </si>
  <si>
    <t>noah.rivera28@yahoo.com</t>
  </si>
  <si>
    <t>+49717134649</t>
  </si>
  <si>
    <t>matthew.perez41@yahoo.com</t>
  </si>
  <si>
    <t>+81852761729</t>
  </si>
  <si>
    <t>oliver.wright60@hotmail.com</t>
  </si>
  <si>
    <t>+34864936696</t>
  </si>
  <si>
    <t>richard.nelson78@zoho.com</t>
  </si>
  <si>
    <t>+81952635615</t>
  </si>
  <si>
    <t>matthew.jones85@yahoo.com</t>
  </si>
  <si>
    <t>+44809584742</t>
  </si>
  <si>
    <t>david.jones65@zoho.com</t>
  </si>
  <si>
    <t>+49814204323</t>
  </si>
  <si>
    <t>isabella.thompson57@icloud.com</t>
  </si>
  <si>
    <t>+49082103372</t>
  </si>
  <si>
    <t>dorothy.campbell26@hotmail.com</t>
  </si>
  <si>
    <t>+1025511945</t>
  </si>
  <si>
    <t>patricia.lopez99@proton.me</t>
  </si>
  <si>
    <t>+34791071969</t>
  </si>
  <si>
    <t>mia.carter20@yahoo.com</t>
  </si>
  <si>
    <t>+55078590666</t>
  </si>
  <si>
    <t>brian.carter34@proton.me</t>
  </si>
  <si>
    <t>+380782568458</t>
  </si>
  <si>
    <t>nancy.wright75@hotmail.com</t>
  </si>
  <si>
    <t>+1780979436</t>
  </si>
  <si>
    <t>anthony.flores70@gmail.com</t>
  </si>
  <si>
    <t>+81198919302</t>
  </si>
  <si>
    <t>santiago.adams47@proton.me</t>
  </si>
  <si>
    <t>+44180848714</t>
  </si>
  <si>
    <t>george.nguyen77@icloud.com</t>
  </si>
  <si>
    <t>+1302970552</t>
  </si>
  <si>
    <t>william.torres91@yahoo.com</t>
  </si>
  <si>
    <t>+380005390328</t>
  </si>
  <si>
    <t>kenneth.mitchell60@yahoo.com</t>
  </si>
  <si>
    <t>+1863398947</t>
  </si>
  <si>
    <t>charles.williams89@zoho.com</t>
  </si>
  <si>
    <t>+34250143053</t>
  </si>
  <si>
    <t>mary.brown15@yahoo.com</t>
  </si>
  <si>
    <t>+34133708444</t>
  </si>
  <si>
    <t>lucas.lopez48@icloud.com</t>
  </si>
  <si>
    <t>+61718517482</t>
  </si>
  <si>
    <t>sharon.king16@hotmail.com</t>
  </si>
  <si>
    <t>+81548550742</t>
  </si>
  <si>
    <t>steven.adams77@zoho.com</t>
  </si>
  <si>
    <t>+61906457593</t>
  </si>
  <si>
    <t>ethan.rodriguez68@zoho.com</t>
  </si>
  <si>
    <t>+34600254744</t>
  </si>
  <si>
    <t>michael.green55@proton.me</t>
  </si>
  <si>
    <t>+55488867987</t>
  </si>
  <si>
    <t>mia.mitchell65@outlook.com</t>
  </si>
  <si>
    <t>+34831095295</t>
  </si>
  <si>
    <t>dorothy.baker15@hotmail.com</t>
  </si>
  <si>
    <t>+380905877940</t>
  </si>
  <si>
    <t>susan.williams48@outlook.com</t>
  </si>
  <si>
    <t>+1618033564</t>
  </si>
  <si>
    <t>joshua.adams81@zoho.com</t>
  </si>
  <si>
    <t>+33598437932</t>
  </si>
  <si>
    <t>noah.johnson95@yahoo.com</t>
  </si>
  <si>
    <t>+380889248649</t>
  </si>
  <si>
    <t>nancy.torres38@yahoo.com</t>
  </si>
  <si>
    <t>+1503335814</t>
  </si>
  <si>
    <t>emma.young99@outlook.com</t>
  </si>
  <si>
    <t>+34988841080</t>
  </si>
  <si>
    <t>sandra.lee24@yahoo.com</t>
  </si>
  <si>
    <t>+81309556383</t>
  </si>
  <si>
    <t>kimberly.taylor24@zoho.com</t>
  </si>
  <si>
    <t>+380050408240</t>
  </si>
  <si>
    <t>jennifer.miller54@proton.me</t>
  </si>
  <si>
    <t>+1351995279</t>
  </si>
  <si>
    <t>lisa.lee23@hotmail.com</t>
  </si>
  <si>
    <t>+1302603463</t>
  </si>
  <si>
    <t>sarah.adams97@zoho.com</t>
  </si>
  <si>
    <t>+380826066104</t>
  </si>
  <si>
    <t>david.jones85@yahoo.com</t>
  </si>
  <si>
    <t>+34546510846</t>
  </si>
  <si>
    <t>margaret.white68@hotmail.com</t>
  </si>
  <si>
    <t>+55059387324</t>
  </si>
  <si>
    <t>ava.lopez57@icloud.com</t>
  </si>
  <si>
    <t>+380065268614</t>
  </si>
  <si>
    <t>amanda.clark23@icloud.com</t>
  </si>
  <si>
    <t>+380021322348</t>
  </si>
  <si>
    <t>jeffrey.jones56@gmail.com</t>
  </si>
  <si>
    <t>+34140969241</t>
  </si>
  <si>
    <t>daniel.garcia55@zoho.com</t>
  </si>
  <si>
    <t>+55934033557</t>
  </si>
  <si>
    <t>susan.wilson65@icloud.com</t>
  </si>
  <si>
    <t>+1813249639</t>
  </si>
  <si>
    <t>joseph.roberts96@icloud.com</t>
  </si>
  <si>
    <t>+1029668758</t>
  </si>
  <si>
    <t>ryan.hernandez76@proton.me</t>
  </si>
  <si>
    <t>+61657978065</t>
  </si>
  <si>
    <t>deborah.miller23@yahoo.com</t>
  </si>
  <si>
    <t>+81251671119</t>
  </si>
  <si>
    <t>kimberly.white50@icloud.com</t>
  </si>
  <si>
    <t>+33809668350</t>
  </si>
  <si>
    <t>paul.jackson89@outlook.com</t>
  </si>
  <si>
    <t>+380685720755</t>
  </si>
  <si>
    <t>anthony.adams71@zoho.com</t>
  </si>
  <si>
    <t>+49080579612</t>
  </si>
  <si>
    <t>amanda.harris88@hotmail.com</t>
  </si>
  <si>
    <t>+81238546725</t>
  </si>
  <si>
    <t>thomas.walker25@outlook.com</t>
  </si>
  <si>
    <t>+49581966850</t>
  </si>
  <si>
    <t>karen.hernandez46@hotmail.com</t>
  </si>
  <si>
    <t>+1117959698</t>
  </si>
  <si>
    <t>nancy.sanchez81@outlook.com</t>
  </si>
  <si>
    <t>+1885509631</t>
  </si>
  <si>
    <t>rebecca.roberts96@icloud.com</t>
  </si>
  <si>
    <t>+81445083211</t>
  </si>
  <si>
    <t>james.ramirez82@outlook.com</t>
  </si>
  <si>
    <t>+1781334291</t>
  </si>
  <si>
    <t>george.moore44@hotmail.com</t>
  </si>
  <si>
    <t>+49216645512</t>
  </si>
  <si>
    <t>ryan.lee60@yahoo.com</t>
  </si>
  <si>
    <t>+1312729119</t>
  </si>
  <si>
    <t>lucas.ramirez56@hotmail.com</t>
  </si>
  <si>
    <t>+1258956800</t>
  </si>
  <si>
    <t>lucas.flores74@proton.me</t>
  </si>
  <si>
    <t>+34582396451</t>
  </si>
  <si>
    <t>ronald.walker57@proton.me</t>
  </si>
  <si>
    <t>+55522685219</t>
  </si>
  <si>
    <t>carol.hall89@outlook.com</t>
  </si>
  <si>
    <t>+49050773922</t>
  </si>
  <si>
    <t>jennifer.nelson23@yahoo.com</t>
  </si>
  <si>
    <t>+44515047406</t>
  </si>
  <si>
    <t>susan.wilson95@proton.me</t>
  </si>
  <si>
    <t>+33770848742</t>
  </si>
  <si>
    <t>joshua.martin91@gmail.com</t>
  </si>
  <si>
    <t>+81298905052</t>
  </si>
  <si>
    <t>david.thomas71@proton.me</t>
  </si>
  <si>
    <t>+33394542721</t>
  </si>
  <si>
    <t>isabella.hernandez99@hotmail.com</t>
  </si>
  <si>
    <t>+44852878795</t>
  </si>
  <si>
    <t>kevin.martin23@outlook.com</t>
  </si>
  <si>
    <t>+1510123029</t>
  </si>
  <si>
    <t>michelle.taylor38@icloud.com</t>
  </si>
  <si>
    <t>+380120043629</t>
  </si>
  <si>
    <t>margaret.lewis59@yahoo.com</t>
  </si>
  <si>
    <t>+49609921771</t>
  </si>
  <si>
    <t>george.white55@outlook.com</t>
  </si>
  <si>
    <t>+61392542209</t>
  </si>
  <si>
    <t>ronald.nelson59@gmail.com</t>
  </si>
  <si>
    <t>+34480723537</t>
  </si>
  <si>
    <t>valentina.lopez63@yahoo.com</t>
  </si>
  <si>
    <t>+61344799692</t>
  </si>
  <si>
    <t>george.wilson15@zoho.com</t>
  </si>
  <si>
    <t>+380336286238</t>
  </si>
  <si>
    <t>oliver.johnson22@yahoo.com</t>
  </si>
  <si>
    <t>+49509890267</t>
  </si>
  <si>
    <t>lisa.johnson76@zoho.com</t>
  </si>
  <si>
    <t>+61633257079</t>
  </si>
  <si>
    <t>isabella.gonzalez96@outlook.com</t>
  </si>
  <si>
    <t>+61018953562</t>
  </si>
  <si>
    <t>sophia.lopez35@yahoo.com</t>
  </si>
  <si>
    <t>+81819531682</t>
  </si>
  <si>
    <t>jeffrey.nguyen63@icloud.com</t>
  </si>
  <si>
    <t>+61501994830</t>
  </si>
  <si>
    <t>george.ramirez16@proton.me</t>
  </si>
  <si>
    <t>+44613647844</t>
  </si>
  <si>
    <t>kimberly.sanchez44@yahoo.com</t>
  </si>
  <si>
    <t>+1640896146</t>
  </si>
  <si>
    <t>ava.perez56@hotmail.com</t>
  </si>
  <si>
    <t>+81666281670</t>
  </si>
  <si>
    <t>timothy.brown19@hotmail.com</t>
  </si>
  <si>
    <t>+380009867809</t>
  </si>
  <si>
    <t>david.adams62@zoho.com</t>
  </si>
  <si>
    <t>+33351295565</t>
  </si>
  <si>
    <t>oliver.miller46@zoho.com</t>
  </si>
  <si>
    <t>+61133768375</t>
  </si>
  <si>
    <t>karen.garcia63@icloud.com</t>
  </si>
  <si>
    <t>+49159817250</t>
  </si>
  <si>
    <t>amanda.williams38@proton.me</t>
  </si>
  <si>
    <t>+44573468727</t>
  </si>
  <si>
    <t>olivia.rivera27@hotmail.com</t>
  </si>
  <si>
    <t>+81245571079</t>
  </si>
  <si>
    <t>thomas.baker82@proton.me</t>
  </si>
  <si>
    <t>+1502944635</t>
  </si>
  <si>
    <t>kimberly.martin39@hotmail.com</t>
  </si>
  <si>
    <t>+55312094928</t>
  </si>
  <si>
    <t>camila.carter62@gmail.com</t>
  </si>
  <si>
    <t>+44250315348</t>
  </si>
  <si>
    <t>mia.rivera80@icloud.com</t>
  </si>
  <si>
    <t>+380944980144</t>
  </si>
  <si>
    <t>liam.moore79@proton.me</t>
  </si>
  <si>
    <t>+380586998170</t>
  </si>
  <si>
    <t>margaret.garcia95@hotmail.com</t>
  </si>
  <si>
    <t>+49698025087</t>
  </si>
  <si>
    <t>lisa.nguyen13@proton.me</t>
  </si>
  <si>
    <t>+61714083273</t>
  </si>
  <si>
    <t>betty.sanchez64@zoho.com</t>
  </si>
  <si>
    <t>+1134025154</t>
  </si>
  <si>
    <t>sophia.mitchell11@yahoo.com</t>
  </si>
  <si>
    <t>+61008767568</t>
  </si>
  <si>
    <t>noah.johnson66@icloud.com</t>
  </si>
  <si>
    <t>+55591950717</t>
  </si>
  <si>
    <t>alejandro.hill71@gmail.com</t>
  </si>
  <si>
    <t>+34725013908</t>
  </si>
  <si>
    <t>amanda.lewis70@gmail.com</t>
  </si>
  <si>
    <t>+49768929194</t>
  </si>
  <si>
    <t>james.miller43@outlook.com</t>
  </si>
  <si>
    <t>+81130009372</t>
  </si>
  <si>
    <t>mia.sanchez67@yahoo.com</t>
  </si>
  <si>
    <t>+44884714679</t>
  </si>
  <si>
    <t>sofia.gonzalez90@zoho.com</t>
  </si>
  <si>
    <t>+55382687451</t>
  </si>
  <si>
    <t>michelle.baker49@outlook.com</t>
  </si>
  <si>
    <t>+33733301120</t>
  </si>
  <si>
    <t>richard.roberts51@yahoo.com</t>
  </si>
  <si>
    <t>+380039903445</t>
  </si>
  <si>
    <t>jeffrey.jackson61@proton.me</t>
  </si>
  <si>
    <t>+55149312949</t>
  </si>
  <si>
    <t>oliver.smith14@hotmail.com</t>
  </si>
  <si>
    <t>+1563613125</t>
  </si>
  <si>
    <t>steven.nelson76@yahoo.com</t>
  </si>
  <si>
    <t>+44273321865</t>
  </si>
  <si>
    <t>brian.baker46@proton.me</t>
  </si>
  <si>
    <t>+49315514966</t>
  </si>
  <si>
    <t>donald.martinez10@gmail.com</t>
  </si>
  <si>
    <t>+34758708071</t>
  </si>
  <si>
    <t>ava.torres17@outlook.com</t>
  </si>
  <si>
    <t>+33081949904</t>
  </si>
  <si>
    <t>susan.lopez76@gmail.com</t>
  </si>
  <si>
    <t>+44117254888</t>
  </si>
  <si>
    <t>christopher.flores74@hotmail.com</t>
  </si>
  <si>
    <t>+44472218130</t>
  </si>
  <si>
    <t>amanda.lee73@hotmail.com</t>
  </si>
  <si>
    <t>+1320456864</t>
  </si>
  <si>
    <t>mateo.moore95@zoho.com</t>
  </si>
  <si>
    <t>+33160322674</t>
  </si>
  <si>
    <t>george.jackson78@icloud.com</t>
  </si>
  <si>
    <t>+380360788560</t>
  </si>
  <si>
    <t>rebecca.ramirez69@proton.me</t>
  </si>
  <si>
    <t>+55609239452</t>
  </si>
  <si>
    <t>matthew.roberts67@outlook.com</t>
  </si>
  <si>
    <t>+1639604703</t>
  </si>
  <si>
    <t>oliver.thomas10@gmail.com</t>
  </si>
  <si>
    <t>+380113808572</t>
  </si>
  <si>
    <t>ava.brown39@icloud.com</t>
  </si>
  <si>
    <t>+34340692635</t>
  </si>
  <si>
    <t>nancy.campbell51@outlook.com</t>
  </si>
  <si>
    <t>+61400704803</t>
  </si>
  <si>
    <t>camila.mitchell43@icloud.com</t>
  </si>
  <si>
    <t>+1655900211</t>
  </si>
  <si>
    <t>ava.nguyen85@hotmail.com</t>
  </si>
  <si>
    <t>+34889310217</t>
  </si>
  <si>
    <t>kevin.walker53@icloud.com</t>
  </si>
  <si>
    <t>+44111358050</t>
  </si>
  <si>
    <t>melissa.torres77@hotmail.com</t>
  </si>
  <si>
    <t>+55478631407</t>
  </si>
  <si>
    <t>ronald.nelson64@proton.me</t>
  </si>
  <si>
    <t>+1087649062</t>
  </si>
  <si>
    <t>santiago.roberts23@outlook.com</t>
  </si>
  <si>
    <t>+61217031767</t>
  </si>
  <si>
    <t>mark.mitchell72@icloud.com</t>
  </si>
  <si>
    <t>+55945498250</t>
  </si>
  <si>
    <t>alejandro.baker87@outlook.com</t>
  </si>
  <si>
    <t>+44863014995</t>
  </si>
  <si>
    <t>ryan.lopez77@icloud.com</t>
  </si>
  <si>
    <t>+49891387516</t>
  </si>
  <si>
    <t>lucas.martin96@icloud.com</t>
  </si>
  <si>
    <t>+55892210138</t>
  </si>
  <si>
    <t>ryan.gonzalez15@proton.me</t>
  </si>
  <si>
    <t>+1182302307</t>
  </si>
  <si>
    <t>susan.gonzalez41@zoho.com</t>
  </si>
  <si>
    <t>+49413790256</t>
  </si>
  <si>
    <t>donna.perez53@proton.me</t>
  </si>
  <si>
    <t>+81015101793</t>
  </si>
  <si>
    <t>betty.torres48@proton.me</t>
  </si>
  <si>
    <t>+380260799713</t>
  </si>
  <si>
    <t>isabella.jackson59@proton.me</t>
  </si>
  <si>
    <t>+380661332131</t>
  </si>
  <si>
    <t>carol.taylor96@icloud.com</t>
  </si>
  <si>
    <t>+1646411709</t>
  </si>
  <si>
    <t>melissa.adams76@outlook.com</t>
  </si>
  <si>
    <t>+55319726928</t>
  </si>
  <si>
    <t>alexander.brown65@icloud.com</t>
  </si>
  <si>
    <t>+61846953524</t>
  </si>
  <si>
    <t>edward.robinson50@proton.me</t>
  </si>
  <si>
    <t>+55715707651</t>
  </si>
  <si>
    <t>elizabeth.baker68@hotmail.com</t>
  </si>
  <si>
    <t>+81186977797</t>
  </si>
  <si>
    <t>michelle.rivera82@yahoo.com</t>
  </si>
  <si>
    <t>+1787218969</t>
  </si>
  <si>
    <t>nancy.williams22@hotmail.com</t>
  </si>
  <si>
    <t>+33902862437</t>
  </si>
  <si>
    <t>anthony.adams65@outlook.com</t>
  </si>
  <si>
    <t>+49669772016</t>
  </si>
  <si>
    <t>charles.mitchell32@outlook.com</t>
  </si>
  <si>
    <t>+380146526607</t>
  </si>
  <si>
    <t>joshua.williams84@yahoo.com</t>
  </si>
  <si>
    <t>+1303658605</t>
  </si>
  <si>
    <t>karen.young14@icloud.com</t>
  </si>
  <si>
    <t>+380192064581</t>
  </si>
  <si>
    <t>paul.rodriguez29@hotmail.com</t>
  </si>
  <si>
    <t>+33567270641</t>
  </si>
  <si>
    <t>santiago.rivera45@proton.me</t>
  </si>
  <si>
    <t>+34292871426</t>
  </si>
  <si>
    <t>stephanie.miller63@yahoo.com</t>
  </si>
  <si>
    <t>+49326668024</t>
  </si>
  <si>
    <t>betty.anderson46@icloud.com</t>
  </si>
  <si>
    <t>+1721884549</t>
  </si>
  <si>
    <t>lucas.scott84@zoho.com</t>
  </si>
  <si>
    <t>+33824218446</t>
  </si>
  <si>
    <t>valentina.robinson83@yahoo.com</t>
  </si>
  <si>
    <t>+81496694204</t>
  </si>
  <si>
    <t>sophia.baker67@proton.me</t>
  </si>
  <si>
    <t>+380248730513</t>
  </si>
  <si>
    <t>elizabeth.jones94@outlook.com</t>
  </si>
  <si>
    <t>+55078736042</t>
  </si>
  <si>
    <t>daniel.flores87@gmail.com</t>
  </si>
  <si>
    <t>+380233328057</t>
  </si>
  <si>
    <t>linda.walker87@icloud.com</t>
  </si>
  <si>
    <t>+34687377237</t>
  </si>
  <si>
    <t>donald.hill57@zoho.com</t>
  </si>
  <si>
    <t>+81246357454</t>
  </si>
  <si>
    <t>sarah.king15@hotmail.com</t>
  </si>
  <si>
    <t>+44136704051</t>
  </si>
  <si>
    <t>anthony.white70@icloud.com</t>
  </si>
  <si>
    <t>+61028370217</t>
  </si>
  <si>
    <t>olivia.jackson86@outlook.com</t>
  </si>
  <si>
    <t>+44802275771</t>
  </si>
  <si>
    <t>charles.king68@gmail.com</t>
  </si>
  <si>
    <t>+49940942780</t>
  </si>
  <si>
    <t>sofia.hall56@hotmail.com</t>
  </si>
  <si>
    <t>+61981338269</t>
  </si>
  <si>
    <t>david.campbell19@icloud.com</t>
  </si>
  <si>
    <t>+34963127294</t>
  </si>
  <si>
    <t>donald.martin86@yahoo.com</t>
  </si>
  <si>
    <t>+61190418889</t>
  </si>
  <si>
    <t>stephanie.johnson10@outlook.com</t>
  </si>
  <si>
    <t>+81285453661</t>
  </si>
  <si>
    <t>margaret.mitchell53@proton.me</t>
  </si>
  <si>
    <t>+55701405900</t>
  </si>
  <si>
    <t>david.hill37@hotmail.com</t>
  </si>
  <si>
    <t>+34643217767</t>
  </si>
  <si>
    <t>alejandro.moore44@hotmail.com</t>
  </si>
  <si>
    <t>+34496046984</t>
  </si>
  <si>
    <t>emily.wright23@icloud.com</t>
  </si>
  <si>
    <t>+1948465495</t>
  </si>
  <si>
    <t>liam.miller81@yahoo.com</t>
  </si>
  <si>
    <t>+34444337086</t>
  </si>
  <si>
    <t>sandra.clark52@outlook.com</t>
  </si>
  <si>
    <t>+49482847174</t>
  </si>
  <si>
    <t>edward.roberts15@outlook.com</t>
  </si>
  <si>
    <t>+34532276522</t>
  </si>
  <si>
    <t>timothy.nelson89@yahoo.com</t>
  </si>
  <si>
    <t>+1535812647</t>
  </si>
  <si>
    <t>sophia.sanchez14@proton.me</t>
  </si>
  <si>
    <t>+380350277410</t>
  </si>
  <si>
    <t>mark.nguyen66@icloud.com</t>
  </si>
  <si>
    <t>+49382050678</t>
  </si>
  <si>
    <t>ethan.wright77@proton.me</t>
  </si>
  <si>
    <t>+61872661817</t>
  </si>
  <si>
    <t>lucas.young45@zoho.com</t>
  </si>
  <si>
    <t>+1233162599</t>
  </si>
  <si>
    <t>paul.miller45@hotmail.com</t>
  </si>
  <si>
    <t>+81461054909</t>
  </si>
  <si>
    <t>deborah.allen28@gmail.com</t>
  </si>
  <si>
    <t>+380351787824</t>
  </si>
  <si>
    <t>deborah.young13@icloud.com</t>
  </si>
  <si>
    <t>+33623436275</t>
  </si>
  <si>
    <t>joshua.wright30@hotmail.com</t>
  </si>
  <si>
    <t>+61009104923</t>
  </si>
  <si>
    <t>david.harris70@gmail.com</t>
  </si>
  <si>
    <t>+44416615224</t>
  </si>
  <si>
    <t>jessica.williams20@hotmail.com</t>
  </si>
  <si>
    <t>+33688950946</t>
  </si>
  <si>
    <t>mia.clark85@outlook.com</t>
  </si>
  <si>
    <t>+55285952185</t>
  </si>
  <si>
    <t>alejandro.campbell68@proton.me</t>
  </si>
  <si>
    <t>+33931576103</t>
  </si>
  <si>
    <t>brian.flores94@proton.me</t>
  </si>
  <si>
    <t>+33570623987</t>
  </si>
  <si>
    <t>jessica.roberts84@yahoo.com</t>
  </si>
  <si>
    <t>+33443105841</t>
  </si>
  <si>
    <t>david.white51@yahoo.com</t>
  </si>
  <si>
    <t>+34788417907</t>
  </si>
  <si>
    <t>isabella.martinez85@outlook.com</t>
  </si>
  <si>
    <t>+33022261715</t>
  </si>
  <si>
    <t>david.rodriguez99@outlook.com</t>
  </si>
  <si>
    <t>+44080859557</t>
  </si>
  <si>
    <t>jessica.king61@outlook.com</t>
  </si>
  <si>
    <t>+1899809891</t>
  </si>
  <si>
    <t>patricia.martin67@hotmail.com</t>
  </si>
  <si>
    <t>+33745418603</t>
  </si>
  <si>
    <t>mia.sanchez76@outlook.com</t>
  </si>
  <si>
    <t>+49084245960</t>
  </si>
  <si>
    <t>ryan.hernandez14@icloud.com</t>
  </si>
  <si>
    <t>+33302565175</t>
  </si>
  <si>
    <t>edward.hernandez11@gmail.com</t>
  </si>
  <si>
    <t>+380668219117</t>
  </si>
  <si>
    <t>liam.hill36@icloud.com</t>
  </si>
  <si>
    <t>+34590887095</t>
  </si>
  <si>
    <t>sharon.adams38@hotmail.com</t>
  </si>
  <si>
    <t>+81266361161</t>
  </si>
  <si>
    <t>anthony.garcia96@hotmail.com</t>
  </si>
  <si>
    <t>+1226928435</t>
  </si>
  <si>
    <t>laura.jones32@icloud.com</t>
  </si>
  <si>
    <t>+33260219390</t>
  </si>
  <si>
    <t>daniel.clark16@icloud.com</t>
  </si>
  <si>
    <t>+61979611928</t>
  </si>
  <si>
    <t>sharon.white85@icloud.com</t>
  </si>
  <si>
    <t>+1780188727</t>
  </si>
  <si>
    <t>sharon.carter16@zoho.com</t>
  </si>
  <si>
    <t>+44274666175</t>
  </si>
  <si>
    <t>emma.robinson40@icloud.com</t>
  </si>
  <si>
    <t>+49998618597</t>
  </si>
  <si>
    <t>michelle.sanchez83@outlook.com</t>
  </si>
  <si>
    <t>+1740039491</t>
  </si>
  <si>
    <t>anthony.hernandez60@outlook.com</t>
  </si>
  <si>
    <t>+33873918541</t>
  </si>
  <si>
    <t>ryan.moore10@zoho.com</t>
  </si>
  <si>
    <t>+49672843631</t>
  </si>
  <si>
    <t>margaret.baker49@outlook.com</t>
  </si>
  <si>
    <t>+34839022009</t>
  </si>
  <si>
    <t>deborah.young11@proton.me</t>
  </si>
  <si>
    <t>+81574716564</t>
  </si>
  <si>
    <t>mia.roberts56@hotmail.com</t>
  </si>
  <si>
    <t>+1208652696</t>
  </si>
  <si>
    <t>john.ramirez60@hotmail.com</t>
  </si>
  <si>
    <t>+380519071124</t>
  </si>
  <si>
    <t>carol.clark43@zoho.com</t>
  </si>
  <si>
    <t>+49851491282</t>
  </si>
  <si>
    <t>liam.rodriguez75@icloud.com</t>
  </si>
  <si>
    <t>+1658301685</t>
  </si>
  <si>
    <t>brian.lewis99@yahoo.com</t>
  </si>
  <si>
    <t>+61675445893</t>
  </si>
  <si>
    <t>anthony.brown67@hotmail.com</t>
  </si>
  <si>
    <t>+1421327926</t>
  </si>
  <si>
    <t>laura.martin69@outlook.com</t>
  </si>
  <si>
    <t>+44035922386</t>
  </si>
  <si>
    <t>dorothy.sanchez66@proton.me</t>
  </si>
  <si>
    <t>+55349665888</t>
  </si>
  <si>
    <t>mateo.white66@outlook.com</t>
  </si>
  <si>
    <t>+1575735593</t>
  </si>
  <si>
    <t>linda.lee48@proton.me</t>
  </si>
  <si>
    <t>+44595829288</t>
  </si>
  <si>
    <t>mia.thomas21@yahoo.com</t>
  </si>
  <si>
    <t>+81905256199</t>
  </si>
  <si>
    <t>sandra.nguyen46@proton.me</t>
  </si>
  <si>
    <t>+61914275235</t>
  </si>
  <si>
    <t>ava.taylor77@yahoo.com</t>
  </si>
  <si>
    <t>+44473366043</t>
  </si>
  <si>
    <t>edward.robinson79@outlook.com</t>
  </si>
  <si>
    <t>+1503383720</t>
  </si>
  <si>
    <t>steven.sanchez63@zoho.com</t>
  </si>
  <si>
    <t>+380041664605</t>
  </si>
  <si>
    <t>susan.moore28@outlook.com</t>
  </si>
  <si>
    <t>+49714122665</t>
  </si>
  <si>
    <t>isabella.sanchez44@gmail.com</t>
  </si>
  <si>
    <t>+380981524542</t>
  </si>
  <si>
    <t>alexander.flores73@proton.me</t>
  </si>
  <si>
    <t>+33575997903</t>
  </si>
  <si>
    <t>camila.jackson90@hotmail.com</t>
  </si>
  <si>
    <t>+81979477556</t>
  </si>
  <si>
    <t>rebecca.mitchell38@zoho.com</t>
  </si>
  <si>
    <t>+49672731784</t>
  </si>
  <si>
    <t>michelle.clark76@outlook.com</t>
  </si>
  <si>
    <t>+34004753809</t>
  </si>
  <si>
    <t>valentina.jackson18@gmail.com</t>
  </si>
  <si>
    <t>+33138257736</t>
  </si>
  <si>
    <t>cynthia.martin57@zoho.com</t>
  </si>
  <si>
    <t>+55375602598</t>
  </si>
  <si>
    <t>karen.miller85@icloud.com</t>
  </si>
  <si>
    <t>+81311409571</t>
  </si>
  <si>
    <t>donna.smith56@zoho.com</t>
  </si>
  <si>
    <t>+34440229671</t>
  </si>
  <si>
    <t>lucas.robinson26@zoho.com</t>
  </si>
  <si>
    <t>+1616973133</t>
  </si>
  <si>
    <t>emily.gonzalez33@proton.me</t>
  </si>
  <si>
    <t>+49094184312</t>
  </si>
  <si>
    <t>paul.ramirez10@icloud.com</t>
  </si>
  <si>
    <t>+33782805990</t>
  </si>
  <si>
    <t>sophia.wilson38@zoho.com</t>
  </si>
  <si>
    <t>+61270258146</t>
  </si>
  <si>
    <t>mateo.jones23@zoho.com</t>
  </si>
  <si>
    <t>+1797240866</t>
  </si>
  <si>
    <t>margaret.davis95@icloud.com</t>
  </si>
  <si>
    <t>+33398562946</t>
  </si>
  <si>
    <t>rebecca.hall73@proton.me</t>
  </si>
  <si>
    <t>+44792448659</t>
  </si>
  <si>
    <t>ryan.king50@proton.me</t>
  </si>
  <si>
    <t>+61596391662</t>
  </si>
  <si>
    <t>james.torres27@outlook.com</t>
  </si>
  <si>
    <t>+55166489605</t>
  </si>
  <si>
    <t>melissa.lopez47@proton.me</t>
  </si>
  <si>
    <t>+33795490070</t>
  </si>
  <si>
    <t>donald.sanchez95@yahoo.com</t>
  </si>
  <si>
    <t>+1143827134</t>
  </si>
  <si>
    <t>noah.white40@yahoo.com</t>
  </si>
  <si>
    <t>+44790558213</t>
  </si>
  <si>
    <t>jessica.martinez76@proton.me</t>
  </si>
  <si>
    <t>+55437654090</t>
  </si>
  <si>
    <t>timothy.hernandez53@zoho.com</t>
  </si>
  <si>
    <t>+44593138998</t>
  </si>
  <si>
    <t>cynthia.thomas82@yahoo.com</t>
  </si>
  <si>
    <t>+1868263050</t>
  </si>
  <si>
    <t>margaret.adams50@zoho.com</t>
  </si>
  <si>
    <t>+1335508252</t>
  </si>
  <si>
    <t>kevin.flores32@outlook.com</t>
  </si>
  <si>
    <t>+61614586160</t>
  </si>
  <si>
    <t>+1795626266</t>
  </si>
  <si>
    <t>paul.clark89@gmail.com</t>
  </si>
  <si>
    <t>+380643312042</t>
  </si>
  <si>
    <t>timothy.ramirez68@hotmail.com</t>
  </si>
  <si>
    <t>+380188297979</t>
  </si>
  <si>
    <t>margaret.nguyen78@outlook.com</t>
  </si>
  <si>
    <t>+81932808045</t>
  </si>
  <si>
    <t>george.hall18@zoho.com</t>
  </si>
  <si>
    <t>+34275917572</t>
  </si>
  <si>
    <t>noah.anderson31@yahoo.com</t>
  </si>
  <si>
    <t>+49057645237</t>
  </si>
  <si>
    <t>donna.nguyen64@outlook.com</t>
  </si>
  <si>
    <t>+33057384511</t>
  </si>
  <si>
    <t>matthew.moore62@hotmail.com</t>
  </si>
  <si>
    <t>+55728356501</t>
  </si>
  <si>
    <t>patricia.jackson42@icloud.com</t>
  </si>
  <si>
    <t>+49371793923</t>
  </si>
  <si>
    <t>jessica.wright84@icloud.com</t>
  </si>
  <si>
    <t>+61502809900</t>
  </si>
  <si>
    <t>jeffrey.perez95@proton.me</t>
  </si>
  <si>
    <t>+49808181096</t>
  </si>
  <si>
    <t>ronald.roberts73@outlook.com</t>
  </si>
  <si>
    <t>+49204309442</t>
  </si>
  <si>
    <t>thomas.harris84@proton.me</t>
  </si>
  <si>
    <t>+61591150989</t>
  </si>
  <si>
    <t>timothy.martinez66@proton.me</t>
  </si>
  <si>
    <t>+33896271936</t>
  </si>
  <si>
    <t>valentina.davis73@proton.me</t>
  </si>
  <si>
    <t>+81100608478</t>
  </si>
  <si>
    <t>emma.gonzalez14@hotmail.com</t>
  </si>
  <si>
    <t>+49794578015</t>
  </si>
  <si>
    <t>brian.moore47@outlook.com</t>
  </si>
  <si>
    <t>+44695084316</t>
  </si>
  <si>
    <t>donald.walker62@gmail.com</t>
  </si>
  <si>
    <t>+33205904717</t>
  </si>
  <si>
    <t>timothy.campbell66@outlook.com</t>
  </si>
  <si>
    <t>+61140641634</t>
  </si>
  <si>
    <t>mia.wright92@proton.me</t>
  </si>
  <si>
    <t>+33976683213</t>
  </si>
  <si>
    <t>michael.thomas87@yahoo.com</t>
  </si>
  <si>
    <t>+49949359490</t>
  </si>
  <si>
    <t>donald.scott68@hotmail.com</t>
  </si>
  <si>
    <t>+34044069093</t>
  </si>
  <si>
    <t>steven.robinson22@proton.me</t>
  </si>
  <si>
    <t>+1276912712</t>
  </si>
  <si>
    <t>daniel.mitchell32@icloud.com</t>
  </si>
  <si>
    <t>+33317309338</t>
  </si>
  <si>
    <t>mary.walker53@hotmail.com</t>
  </si>
  <si>
    <t>+55515272921</t>
  </si>
  <si>
    <t>rebecca.king50@icloud.com</t>
  </si>
  <si>
    <t>+1947323395</t>
  </si>
  <si>
    <t>richard.baker92@icloud.com</t>
  </si>
  <si>
    <t>+1750377771</t>
  </si>
  <si>
    <t>john.smith81@gmail.com</t>
  </si>
  <si>
    <t>+1394296019</t>
  </si>
  <si>
    <t>mateo.hernandez98@gmail.com</t>
  </si>
  <si>
    <t>+81536361993</t>
  </si>
  <si>
    <t>camila.jones12@hotmail.com</t>
  </si>
  <si>
    <t>+1729468529</t>
  </si>
  <si>
    <t>stephanie.thompson88@gmail.com</t>
  </si>
  <si>
    <t>+81666323602</t>
  </si>
  <si>
    <t>noah.taylor64@outlook.com</t>
  </si>
  <si>
    <t>+1153915308</t>
  </si>
  <si>
    <t>elizabeth.king87@gmail.com</t>
  </si>
  <si>
    <t>+34335337173</t>
  </si>
  <si>
    <t>ryan.rodriguez40@icloud.com</t>
  </si>
  <si>
    <t>+34072534253</t>
  </si>
  <si>
    <t>anthony.walker67@zoho.com</t>
  </si>
  <si>
    <t>+1080971397</t>
  </si>
  <si>
    <t>timothy.wright29@gmail.com</t>
  </si>
  <si>
    <t>+44511812501</t>
  </si>
  <si>
    <t>sharon.baker75@zoho.com</t>
  </si>
  <si>
    <t>+33705983651</t>
  </si>
  <si>
    <t>alejandro.adams82@zoho.com</t>
  </si>
  <si>
    <t>+61157046763</t>
  </si>
  <si>
    <t>ronald.martinez88@icloud.com</t>
  </si>
  <si>
    <t>+34217812517</t>
  </si>
  <si>
    <t>liam.hernandez25@proton.me</t>
  </si>
  <si>
    <t>+55949963672</t>
  </si>
  <si>
    <t>stephanie.rivera50@outlook.com</t>
  </si>
  <si>
    <t>+44820906910</t>
  </si>
  <si>
    <t>ethan.nguyen16@gmail.com</t>
  </si>
  <si>
    <t>+380890417301</t>
  </si>
  <si>
    <t>matthew.roberts51@proton.me</t>
  </si>
  <si>
    <t>+380407640177</t>
  </si>
  <si>
    <t>joseph.roberts49@icloud.com</t>
  </si>
  <si>
    <t>+33895833646</t>
  </si>
  <si>
    <t>cynthia.wilson97@hotmail.com</t>
  </si>
  <si>
    <t>+61345356361</t>
  </si>
  <si>
    <t>daniel.williams17@zoho.com</t>
  </si>
  <si>
    <t>+34906122711</t>
  </si>
  <si>
    <t>rebecca.sanchez88@zoho.com</t>
  </si>
  <si>
    <t>+33989707769</t>
  </si>
  <si>
    <t>andrew.anderson37@hotmail.com</t>
  </si>
  <si>
    <t>+49050579086</t>
  </si>
  <si>
    <t>carol.lewis79@yahoo.com</t>
  </si>
  <si>
    <t>+44340733824</t>
  </si>
  <si>
    <t>mark.hall39@zoho.com</t>
  </si>
  <si>
    <t>+34234668046</t>
  </si>
  <si>
    <t>mateo.lee85@gmail.com</t>
  </si>
  <si>
    <t>+1549679296</t>
  </si>
  <si>
    <t>donald.brown28@outlook.com</t>
  </si>
  <si>
    <t>+44563951938</t>
  </si>
  <si>
    <t>brian.allen71@hotmail.com</t>
  </si>
  <si>
    <t>+44005586703</t>
  </si>
  <si>
    <t>john.ramirez98@yahoo.com</t>
  </si>
  <si>
    <t>+61294141317</t>
  </si>
  <si>
    <t>ashley.martin21@proton.me</t>
  </si>
  <si>
    <t>+380365977380</t>
  </si>
  <si>
    <t>lisa.wright97@zoho.com</t>
  </si>
  <si>
    <t>+49685250781</t>
  </si>
  <si>
    <t>santiago.rodriguez43@zoho.com</t>
  </si>
  <si>
    <t>+44712869105</t>
  </si>
  <si>
    <t>isabella.jones84@proton.me</t>
  </si>
  <si>
    <t>+44943667184</t>
  </si>
  <si>
    <t>michelle.wright40@zoho.com</t>
  </si>
  <si>
    <t>+44899838371</t>
  </si>
  <si>
    <t>isabella.green82@gmail.com</t>
  </si>
  <si>
    <t>+81396177146</t>
  </si>
  <si>
    <t>camila.scott62@yahoo.com</t>
  </si>
  <si>
    <t>+61929144132</t>
  </si>
  <si>
    <t>timothy.carter94@yahoo.com</t>
  </si>
  <si>
    <t>+34394905305</t>
  </si>
  <si>
    <t>lucas.walker49@zoho.com</t>
  </si>
  <si>
    <t>+1381203648</t>
  </si>
  <si>
    <t>george.baker72@zoho.com</t>
  </si>
  <si>
    <t>+55408655862</t>
  </si>
  <si>
    <t>melissa.taylor81@gmail.com</t>
  </si>
  <si>
    <t>+81119505999</t>
  </si>
  <si>
    <t>brian.hill24@zoho.com</t>
  </si>
  <si>
    <t>+34965098689</t>
  </si>
  <si>
    <t>emma.lopez63@zoho.com</t>
  </si>
  <si>
    <t>+380790817174</t>
  </si>
  <si>
    <t>william.rivera62@yahoo.com</t>
  </si>
  <si>
    <t>+1066912225</t>
  </si>
  <si>
    <t>laura.wright74@gmail.com</t>
  </si>
  <si>
    <t>+55757188920</t>
  </si>
  <si>
    <t>anthony.hernandez11@proton.me</t>
  </si>
  <si>
    <t>+49396964873</t>
  </si>
  <si>
    <t>isabella.walker72@proton.me</t>
  </si>
  <si>
    <t>+44158094356</t>
  </si>
  <si>
    <t>deborah.nguyen11@zoho.com</t>
  </si>
  <si>
    <t>+1748110674</t>
  </si>
  <si>
    <t>alexander.thompson73@outlook.com</t>
  </si>
  <si>
    <t>+34437644309</t>
  </si>
  <si>
    <t>sandra.king40@zoho.com</t>
  </si>
  <si>
    <t>+380081669455</t>
  </si>
  <si>
    <t>joseph.roberts82@hotmail.com</t>
  </si>
  <si>
    <t>+33502430843</t>
  </si>
  <si>
    <t>jason.jackson91@icloud.com</t>
  </si>
  <si>
    <t>+49412677760</t>
  </si>
  <si>
    <t>timothy.davis38@outlook.com</t>
  </si>
  <si>
    <t>+1216817962</t>
  </si>
  <si>
    <t>anthony.baker41@outlook.com</t>
  </si>
  <si>
    <t>+33242883851</t>
  </si>
  <si>
    <t>ronald.anderson74@hotmail.com</t>
  </si>
  <si>
    <t>+380531559818</t>
  </si>
  <si>
    <t>paul.moore87@gmail.com</t>
  </si>
  <si>
    <t>+49650983563</t>
  </si>
  <si>
    <t>george.torres70@gmail.com</t>
  </si>
  <si>
    <t>+61266057297</t>
  </si>
  <si>
    <t>camila.davis42@yahoo.com</t>
  </si>
  <si>
    <t>+33290967183</t>
  </si>
  <si>
    <t>carol.garcia35@gmail.com</t>
  </si>
  <si>
    <t>+33438694224</t>
  </si>
  <si>
    <t>rebecca.wilson29@zoho.com</t>
  </si>
  <si>
    <t>+81149664127</t>
  </si>
  <si>
    <t>jennifer.allen58@gmail.com</t>
  </si>
  <si>
    <t>+81160730532</t>
  </si>
  <si>
    <t>liam.moore61@zoho.com</t>
  </si>
  <si>
    <t>+44974385647</t>
  </si>
  <si>
    <t>mary.moore31@proton.me</t>
  </si>
  <si>
    <t>+1067757717</t>
  </si>
  <si>
    <t>lucas.moore12@zoho.com</t>
  </si>
  <si>
    <t>+44383341950</t>
  </si>
  <si>
    <t>susan.wilson17@hotmail.com</t>
  </si>
  <si>
    <t>+55797820642</t>
  </si>
  <si>
    <t>kenneth.allen20@icloud.com</t>
  </si>
  <si>
    <t>+81123059994</t>
  </si>
  <si>
    <t>ronald.hall39@gmail.com</t>
  </si>
  <si>
    <t>+1259818484</t>
  </si>
  <si>
    <t>sandra.davis24@zoho.com</t>
  </si>
  <si>
    <t>+61053728505</t>
  </si>
  <si>
    <t>deborah.roberts79@zoho.com</t>
  </si>
  <si>
    <t>+1309302860</t>
  </si>
  <si>
    <t>robert.harris78@hotmail.com</t>
  </si>
  <si>
    <t>+34750536719</t>
  </si>
  <si>
    <t>george.wilson66@gmail.com</t>
  </si>
  <si>
    <t>+1972408681</t>
  </si>
  <si>
    <t>andrew.jackson70@yahoo.com</t>
  </si>
  <si>
    <t>+81130500323</t>
  </si>
  <si>
    <t>sofia.perez85@proton.me</t>
  </si>
  <si>
    <t>+44773095447</t>
  </si>
  <si>
    <t>camila.nguyen80@proton.me</t>
  </si>
  <si>
    <t>+81157284071</t>
  </si>
  <si>
    <t>robert.king45@yahoo.com</t>
  </si>
  <si>
    <t>+44484556948</t>
  </si>
  <si>
    <t>cynthia.williams71@yahoo.com</t>
  </si>
  <si>
    <t>+81103426715</t>
  </si>
  <si>
    <t>emily.walker86@outlook.com</t>
  </si>
  <si>
    <t>+1662103115</t>
  </si>
  <si>
    <t>ryan.hall13@hotmail.com</t>
  </si>
  <si>
    <t>+34840386940</t>
  </si>
  <si>
    <t>laura.davis89@outlook.com</t>
  </si>
  <si>
    <t>+55923214343</t>
  </si>
  <si>
    <t>kenneth.perez47@proton.me</t>
  </si>
  <si>
    <t>+81106988103</t>
  </si>
  <si>
    <t>susan.green41@gmail.com</t>
  </si>
  <si>
    <t>+81595017763</t>
  </si>
  <si>
    <t>betty.nguyen77@icloud.com</t>
  </si>
  <si>
    <t>+1220812141</t>
  </si>
  <si>
    <t>sophia.martin77@proton.me</t>
  </si>
  <si>
    <t>+44546044914</t>
  </si>
  <si>
    <t>sarah.ramirez88@hotmail.com</t>
  </si>
  <si>
    <t>+49730550297</t>
  </si>
  <si>
    <t>david.walker94@proton.me</t>
  </si>
  <si>
    <t>+33810943090</t>
  </si>
  <si>
    <t>ryan.clark95@yahoo.com</t>
  </si>
  <si>
    <t>+33214666269</t>
  </si>
  <si>
    <t>alexander.wright47@zoho.com</t>
  </si>
  <si>
    <t>+33374957226</t>
  </si>
  <si>
    <t>santiago.perez54@zoho.com</t>
  </si>
  <si>
    <t>+1771101706</t>
  </si>
  <si>
    <t>sharon.thomas42@zoho.com</t>
  </si>
  <si>
    <t>+81509806395</t>
  </si>
  <si>
    <t>anthony.rodriguez23@proton.me</t>
  </si>
  <si>
    <t>+1477708018</t>
  </si>
  <si>
    <t>jeffrey.miller12@hotmail.com</t>
  </si>
  <si>
    <t>+44771519726</t>
  </si>
  <si>
    <t>camila.rodriguez69@outlook.com</t>
  </si>
  <si>
    <t>+33020308940</t>
  </si>
  <si>
    <t>linda.hall83@icloud.com</t>
  </si>
  <si>
    <t>+34357988579</t>
  </si>
  <si>
    <t>paul.baker43@proton.me</t>
  </si>
  <si>
    <t>+1983497306</t>
  </si>
  <si>
    <t>mateo.garcia27@gmail.com</t>
  </si>
  <si>
    <t>+34364999721</t>
  </si>
  <si>
    <t>melissa.jones24@hotmail.com</t>
  </si>
  <si>
    <t>+61194143500</t>
  </si>
  <si>
    <t>oliver.nguyen13@proton.me</t>
  </si>
  <si>
    <t>+1709160149</t>
  </si>
  <si>
    <t>lisa.sanchez98@outlook.com</t>
  </si>
  <si>
    <t>+44431793299</t>
  </si>
  <si>
    <t>donna.carter79@gmail.com</t>
  </si>
  <si>
    <t>+44278318066</t>
  </si>
  <si>
    <t>linda.martinez73@yahoo.com</t>
  </si>
  <si>
    <t>+61781875558</t>
  </si>
  <si>
    <t>mary.harris32@yahoo.com</t>
  </si>
  <si>
    <t>+49964723906</t>
  </si>
  <si>
    <t>michelle.walker46@proton.me</t>
  </si>
  <si>
    <t>+44108056204</t>
  </si>
  <si>
    <t>olivia.wilson82@yahoo.com</t>
  </si>
  <si>
    <t>+44975932828</t>
  </si>
  <si>
    <t>santiago.lee32@yahoo.com</t>
  </si>
  <si>
    <t>+55358695412</t>
  </si>
  <si>
    <t>ashley.hernandez24@proton.me</t>
  </si>
  <si>
    <t>+1218995684</t>
  </si>
  <si>
    <t>ryan.jackson28@gmail.com</t>
  </si>
  <si>
    <t>+49076716182</t>
  </si>
  <si>
    <t>barbara.jones38@icloud.com</t>
  </si>
  <si>
    <t>+44713105825</t>
  </si>
  <si>
    <t>patricia.wilson88@proton.me</t>
  </si>
  <si>
    <t>+33172567524</t>
  </si>
  <si>
    <t>laura.young91@outlook.com</t>
  </si>
  <si>
    <t>+1943513977</t>
  </si>
  <si>
    <t>christopher.adams61@hotmail.com</t>
  </si>
  <si>
    <t>+380210433449</t>
  </si>
  <si>
    <t>joshua.martinez53@icloud.com</t>
  </si>
  <si>
    <t>+49651367190</t>
  </si>
  <si>
    <t>anthony.perez19@icloud.com</t>
  </si>
  <si>
    <t>+55038174418</t>
  </si>
  <si>
    <t>robert.carter54@gmail.com</t>
  </si>
  <si>
    <t>+1708613451</t>
  </si>
  <si>
    <t>kevin.green90@yahoo.com</t>
  </si>
  <si>
    <t>+81922668598</t>
  </si>
  <si>
    <t>patricia.williams19@gmail.com</t>
  </si>
  <si>
    <t>+61047175079</t>
  </si>
  <si>
    <t>andrew.green15@icloud.com</t>
  </si>
  <si>
    <t>+55364334212</t>
  </si>
  <si>
    <t>ryan.baker97@gmail.com</t>
  </si>
  <si>
    <t>+81140881546</t>
  </si>
  <si>
    <t>joseph.torres99@hotmail.com</t>
  </si>
  <si>
    <t>+34871007001</t>
  </si>
  <si>
    <t>melissa.adams57@hotmail.com</t>
  </si>
  <si>
    <t>+61050912893</t>
  </si>
  <si>
    <t>betty.williams31@proton.me</t>
  </si>
  <si>
    <t>+33534517982</t>
  </si>
  <si>
    <t>alexander.hill11@icloud.com</t>
  </si>
  <si>
    <t>+380966367475</t>
  </si>
  <si>
    <t>ryan.miller18@yahoo.com</t>
  </si>
  <si>
    <t>+44531653113</t>
  </si>
  <si>
    <t>andrew.lewis61@gmail.com</t>
  </si>
  <si>
    <t>+1220683833</t>
  </si>
  <si>
    <t>melissa.moore24@yahoo.com</t>
  </si>
  <si>
    <t>+1093976040</t>
  </si>
  <si>
    <t>carol.mitchell73@icloud.com</t>
  </si>
  <si>
    <t>+81415970349</t>
  </si>
  <si>
    <t>stephanie.lewis58@yahoo.com</t>
  </si>
  <si>
    <t>+33985779729</t>
  </si>
  <si>
    <t>george.baker70@hotmail.com</t>
  </si>
  <si>
    <t>+55347346745</t>
  </si>
  <si>
    <t>isabella.hill49@hotmail.com</t>
  </si>
  <si>
    <t>+49194110184</t>
  </si>
  <si>
    <t>linda.rivera28@yahoo.com</t>
  </si>
  <si>
    <t>+44278452442</t>
  </si>
  <si>
    <t>timothy.lewis36@zoho.com</t>
  </si>
  <si>
    <t>+55432803613</t>
  </si>
  <si>
    <t>kimberly.nguyen23@gmail.com</t>
  </si>
  <si>
    <t>+380066599314</t>
  </si>
  <si>
    <t>emily.campbell39@proton.me</t>
  </si>
  <si>
    <t>+380752429514</t>
  </si>
  <si>
    <t>melissa.smith67@zoho.com</t>
  </si>
  <si>
    <t>+33507241298</t>
  </si>
  <si>
    <t>lucas.rivera98@proton.me</t>
  </si>
  <si>
    <t>+61441043733</t>
  </si>
  <si>
    <t>sophia.scott23@zoho.com</t>
  </si>
  <si>
    <t>+1463541405</t>
  </si>
  <si>
    <t>santiago.adams66@icloud.com</t>
  </si>
  <si>
    <t>+49662666895</t>
  </si>
  <si>
    <t>joshua.lewis51@outlook.com</t>
  </si>
  <si>
    <t>+49389959402</t>
  </si>
  <si>
    <t>ashley.torres24@hotmail.com</t>
  </si>
  <si>
    <t>+44191105428</t>
  </si>
  <si>
    <t>noah.sanchez18@zoho.com</t>
  </si>
  <si>
    <t>+1949358336</t>
  </si>
  <si>
    <t>alexander.scott10@yahoo.com</t>
  </si>
  <si>
    <t>+55118188844</t>
  </si>
  <si>
    <t>deborah.white63@yahoo.com</t>
  </si>
  <si>
    <t>+55373038444</t>
  </si>
  <si>
    <t>susan.lopez44@proton.me</t>
  </si>
  <si>
    <t>+61572511892</t>
  </si>
  <si>
    <t>mateo.wright16@yahoo.com</t>
  </si>
  <si>
    <t>+1884374782</t>
  </si>
  <si>
    <t>margaret.walker56@hotmail.com</t>
  </si>
  <si>
    <t>+33050453359</t>
  </si>
  <si>
    <t>mateo.taylor16@gmail.com</t>
  </si>
  <si>
    <t>+380709254234</t>
  </si>
  <si>
    <t>lucas.hill45@outlook.com</t>
  </si>
  <si>
    <t>+380914633588</t>
  </si>
  <si>
    <t>kevin.campbell79@proton.me</t>
  </si>
  <si>
    <t>+61163500524</t>
  </si>
  <si>
    <t>margaret.lewis56@icloud.com</t>
  </si>
  <si>
    <t>+44557068887</t>
  </si>
  <si>
    <t>alejandro.jackson91@zoho.com</t>
  </si>
  <si>
    <t>+380120057253</t>
  </si>
  <si>
    <t>olivia.garcia67@proton.me</t>
  </si>
  <si>
    <t>+1650913921</t>
  </si>
  <si>
    <t>jeffrey.smith98@gmail.com</t>
  </si>
  <si>
    <t>+55154013112</t>
  </si>
  <si>
    <t>kenneth.clark72@icloud.com</t>
  </si>
  <si>
    <t>+1070428419</t>
  </si>
  <si>
    <t>rebecca.clark29@hotmail.com</t>
  </si>
  <si>
    <t>+33059688757</t>
  </si>
  <si>
    <t>mia.green68@outlook.com</t>
  </si>
  <si>
    <t>+55688806987</t>
  </si>
  <si>
    <t>donna.davis63@proton.me</t>
  </si>
  <si>
    <t>+49341384017</t>
  </si>
  <si>
    <t>stephanie.martin25@zoho.com</t>
  </si>
  <si>
    <t>+81225049170</t>
  </si>
  <si>
    <t>sofia.clark18@outlook.com</t>
  </si>
  <si>
    <t>+1995057486</t>
  </si>
  <si>
    <t>isabella.hernandez21@gmail.com</t>
  </si>
  <si>
    <t>+61644171556</t>
  </si>
  <si>
    <t>nancy.taylor47@yahoo.com</t>
  </si>
  <si>
    <t>+1178926710</t>
  </si>
  <si>
    <t>michelle.jones26@zoho.com</t>
  </si>
  <si>
    <t>+1930843718</t>
  </si>
  <si>
    <t>edward.hall84@outlook.com</t>
  </si>
  <si>
    <t>+44360222219</t>
  </si>
  <si>
    <t>kevin.scott96@gmail.com</t>
  </si>
  <si>
    <t>+44469703382</t>
  </si>
  <si>
    <t>liam.rivera72@proton.me</t>
  </si>
  <si>
    <t>+1267413223</t>
  </si>
  <si>
    <t>nancy.scott90@proton.me</t>
  </si>
  <si>
    <t>+61587500672</t>
  </si>
  <si>
    <t>william.campbell78@gmail.com</t>
  </si>
  <si>
    <t>+34791165023</t>
  </si>
  <si>
    <t>timothy.miller49@gmail.com</t>
  </si>
  <si>
    <t>+1917880320</t>
  </si>
  <si>
    <t>isabella.williams18@zoho.com</t>
  </si>
  <si>
    <t>+1424746021</t>
  </si>
  <si>
    <t>jennifer.thomas25@yahoo.com</t>
  </si>
  <si>
    <t>+33865192064</t>
  </si>
  <si>
    <t>rebecca.perez79@yahoo.com</t>
  </si>
  <si>
    <t>+33196959562</t>
  </si>
  <si>
    <t>ethan.harris48@outlook.com</t>
  </si>
  <si>
    <t>+1548447659</t>
  </si>
  <si>
    <t>kevin.robinson67@yahoo.com</t>
  </si>
  <si>
    <t>+1054379133</t>
  </si>
  <si>
    <t>ronald.rivera12@gmail.com</t>
  </si>
  <si>
    <t>+380183770228</t>
  </si>
  <si>
    <t>robert.gonzalez52@icloud.com</t>
  </si>
  <si>
    <t>+55687296150</t>
  </si>
  <si>
    <t>donna.davis37@outlook.com</t>
  </si>
  <si>
    <t>+1946057179</t>
  </si>
  <si>
    <t>noah.campbell55@yahoo.com</t>
  </si>
  <si>
    <t>+34963811644</t>
  </si>
  <si>
    <t>oliver.wilson27@zoho.com</t>
  </si>
  <si>
    <t>+34011157219</t>
  </si>
  <si>
    <t>james.hall61@icloud.com</t>
  </si>
  <si>
    <t>+1590393679</t>
  </si>
  <si>
    <t>andrew.adams49@hotmail.com</t>
  </si>
  <si>
    <t>+380643471243</t>
  </si>
  <si>
    <t>christopher.jackson59@hotmail.com</t>
  </si>
  <si>
    <t>+55362224524</t>
  </si>
  <si>
    <t>donna.king19@zoho.com</t>
  </si>
  <si>
    <t>+1178584431</t>
  </si>
  <si>
    <t>margaret.ramirez22@icloud.com</t>
  </si>
  <si>
    <t>+34509102532</t>
  </si>
  <si>
    <t>emma.hall94@outlook.com</t>
  </si>
  <si>
    <t>+44915248343</t>
  </si>
  <si>
    <t>james.thompson34@icloud.com</t>
  </si>
  <si>
    <t>+55617845790</t>
  </si>
  <si>
    <t>cynthia.king13@proton.me</t>
  </si>
  <si>
    <t>+49690943193</t>
  </si>
  <si>
    <t>nancy.wright38@yahoo.com</t>
  </si>
  <si>
    <t>+44203628709</t>
  </si>
  <si>
    <t>deborah.roberts42@gmail.com</t>
  </si>
  <si>
    <t>+81698794762</t>
  </si>
  <si>
    <t>jessica.anderson12@yahoo.com</t>
  </si>
  <si>
    <t>+44476429551</t>
  </si>
  <si>
    <t>emily.robinson40@yahoo.com</t>
  </si>
  <si>
    <t>+44802243405</t>
  </si>
  <si>
    <t>karen.allen89@icloud.com</t>
  </si>
  <si>
    <t>+61692280463</t>
  </si>
  <si>
    <t>kimberly.gonzalez19@icloud.com</t>
  </si>
  <si>
    <t>+34333542771</t>
  </si>
  <si>
    <t>donald.king99@gmail.com</t>
  </si>
  <si>
    <t>+49204353716</t>
  </si>
  <si>
    <t>camila.taylor27@yahoo.com</t>
  </si>
  <si>
    <t>+1353835726</t>
  </si>
  <si>
    <t>linda.martin97@outlook.com</t>
  </si>
  <si>
    <t>+1364034186</t>
  </si>
  <si>
    <t>kenneth.white55@icloud.com</t>
  </si>
  <si>
    <t>+34531005252</t>
  </si>
  <si>
    <t>michael.scott45@proton.me</t>
  </si>
  <si>
    <t>+380956819725</t>
  </si>
  <si>
    <t>susan.rodriguez36@yahoo.com</t>
  </si>
  <si>
    <t>+49070039946</t>
  </si>
  <si>
    <t>andrew.ramirez62@proton.me</t>
  </si>
  <si>
    <t>+55019120489</t>
  </si>
  <si>
    <t>alejandro.rodriguez23@yahoo.com</t>
  </si>
  <si>
    <t>+44546475071</t>
  </si>
  <si>
    <t>isabella.young32@proton.me</t>
  </si>
  <si>
    <t>+49136986500</t>
  </si>
  <si>
    <t>susan.brown28@outlook.com</t>
  </si>
  <si>
    <t>+49120073702</t>
  </si>
  <si>
    <t>camila.ramirez52@outlook.com</t>
  </si>
  <si>
    <t>+81748388556</t>
  </si>
  <si>
    <t>joshua.davis93@outlook.com</t>
  </si>
  <si>
    <t>+380848328098</t>
  </si>
  <si>
    <t>kimberly.jackson98@yahoo.com</t>
  </si>
  <si>
    <t>+49397164364</t>
  </si>
  <si>
    <t>christopher.gonzalez86@yahoo.com</t>
  </si>
  <si>
    <t>+81981339196</t>
  </si>
  <si>
    <t>oliver.hernandez25@hotmail.com</t>
  </si>
  <si>
    <t>SV39ac</t>
  </si>
  <si>
    <t>Pavel</t>
  </si>
  <si>
    <t>Kotenko</t>
  </si>
  <si>
    <t>male</t>
  </si>
  <si>
    <t>+380508359508</t>
  </si>
  <si>
    <t>kotenko.pavlo@gmail.com</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</si>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</sst>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color theme="1"/>
      <name val="Arial"/>
      <scheme val="minor"/>
    </font>
    <font>
      <b/>
      <sz val="14.0"/>
      <color theme="1"/>
      <name val="Arial"/>
      <scheme val="minor"/>
    </font>
    <font>
      <b/>
      <sz val="12.0"/>
      <color theme="1"/>
      <name val="Arial"/>
      <scheme val="minor"/>
    </font>
    <font>
      <sz val="10.0"/>
      <color theme="1"/>
      <name val="Arial"/>
      <scheme val="minor"/>
    </font>
    <font>
      <b/>
      <color theme="1"/>
      <name val="Arial"/>
      <scheme val="minor"/>
    </font>
    <font>
      <sz val="11.0"/>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CCCCCC"/>
        <bgColor rgb="FFCCCCCC"/>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4" xfId="0" applyFont="1" applyNumberFormat="1"/>
    <xf borderId="0" fillId="0" fontId="1" numFmtId="46" xfId="0" applyAlignment="1" applyFont="1" applyNumberFormat="1">
      <alignment readingOrder="0"/>
    </xf>
    <xf borderId="0" fillId="0" fontId="1"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1" numFmtId="4" xfId="0" applyAlignment="1" applyFont="1" applyNumberFormat="1">
      <alignment readingOrder="0"/>
    </xf>
    <xf borderId="0" fillId="2" fontId="5" numFmtId="0" xfId="0" applyAlignment="1" applyFill="1" applyFont="1">
      <alignment readingOrder="0"/>
    </xf>
    <xf borderId="0" fillId="0" fontId="1" numFmtId="0" xfId="0" applyFont="1"/>
    <xf borderId="0" fillId="2" fontId="5" numFmtId="4" xfId="0" applyAlignment="1" applyFill="1" applyFont="1" applyNumberFormat="1">
      <alignment readingOrder="0"/>
    </xf>
    <xf borderId="0" fillId="0" fontId="1" numFmtId="3" xfId="0" applyFont="1" applyNumberFormat="1"/>
    <xf borderId="0" fillId="2" fontId="1" numFmtId="3" xfId="0" applyFill="1" applyFont="1" applyNumberFormat="1"/>
    <xf borderId="0" fillId="0" fontId="5" numFmtId="0" xfId="0" applyAlignment="1" applyFont="1">
      <alignment readingOrder="0"/>
    </xf>
    <xf borderId="0" fillId="2" fontId="5" numFmtId="0" xfId="0" applyAlignment="1" applyFill="1" applyFont="1">
      <alignment readingOrder="0" vertical="center"/>
    </xf>
    <xf borderId="0" fillId="2" fontId="5" numFmtId="4" xfId="0" applyAlignment="1" applyFill="1" applyFont="1" applyNumberFormat="1">
      <alignment readingOrder="0" vertical="center"/>
    </xf>
    <xf borderId="0" fillId="2" fontId="5" numFmtId="0" xfId="0" applyAlignment="1" applyFill="1" applyFont="1">
      <alignment vertical="center"/>
    </xf>
    <xf borderId="0" fillId="0" fontId="1" numFmtId="2" xfId="0" applyFont="1" applyNumberFormat="1"/>
    <xf borderId="0" fillId="2" fontId="5" numFmtId="2" xfId="0" applyAlignment="1" applyFill="1" applyFont="1" applyNumberFormat="1">
      <alignment readingOrder="0" vertical="center"/>
    </xf>
    <xf borderId="0" fillId="0" fontId="5" numFmtId="0" xfId="0" applyAlignment="1" applyFont="1">
      <alignment readingOrder="0" vertical="center"/>
    </xf>
    <xf borderId="0" fillId="0" fontId="5" numFmtId="0" xfId="0" applyAlignment="1" applyFont="1">
      <alignment vertical="center"/>
    </xf>
    <xf borderId="0" fillId="0" fontId="6" numFmtId="0" xfId="0" applyAlignment="1" applyFont="1">
      <alignment readingOrder="0"/>
    </xf>
    <xf borderId="0" fillId="0" fontId="6" numFmtId="4" xfId="0" applyFont="1" applyNumberFormat="1"/>
    <xf borderId="0" fillId="0" fontId="6" numFmtId="0" xfId="0" applyFont="1"/>
    <xf borderId="0" fillId="0" fontId="6" numFmtId="2" xfId="0" applyFont="1" applyNumberFormat="1"/>
    <xf borderId="0" fillId="3" fontId="5" numFmtId="2" xfId="0" applyAlignment="1" applyFill="1" applyFont="1" applyNumberFormat="1">
      <alignment readingOrder="0" vertical="center"/>
    </xf>
    <xf borderId="0" fillId="0" fontId="5" numFmtId="2" xfId="0" applyAlignment="1" applyFont="1" applyNumberFormat="1">
      <alignment readingOrder="0" vertical="center"/>
    </xf>
    <xf borderId="0" fillId="3" fontId="5" numFmtId="0" xfId="0" applyAlignment="1" applyFill="1" applyFont="1">
      <alignment readingOrder="0" vertical="center"/>
    </xf>
    <xf borderId="0" fillId="0" fontId="1" numFmtId="10" xfId="0" applyFont="1" applyNumberFormat="1"/>
    <xf borderId="0" fillId="0" fontId="6" numFmtId="10" xfId="0" applyFont="1" applyNumberFormat="1"/>
    <xf borderId="0" fillId="3" fontId="5" numFmtId="0" xfId="0" applyAlignment="1" applyFill="1" applyFont="1">
      <alignment readingOrder="0"/>
    </xf>
    <xf borderId="0" fillId="3" fontId="5" numFmtId="10" xfId="0" applyAlignment="1" applyFill="1" applyFont="1" applyNumberFormat="1">
      <alignment readingOrder="0"/>
    </xf>
    <xf borderId="0" fillId="0" fontId="1" numFmtId="2" xfId="0" applyAlignment="1" applyFont="1" applyNumberFormat="1">
      <alignment readingOrder="0"/>
    </xf>
    <xf borderId="0" fillId="0" fontId="5" numFmtId="10" xfId="0" applyAlignment="1" applyFont="1" applyNumberFormat="1">
      <alignment readingOrder="0" vertical="center"/>
    </xf>
    <xf borderId="0" fillId="0" fontId="1" numFmtId="2" xfId="0" applyAlignment="1" applyFont="1" applyNumberFormat="1">
      <alignment readingOrder="0" vertical="center"/>
    </xf>
    <xf borderId="0" fillId="0" fontId="1" numFmtId="10" xfId="0" applyAlignment="1" applyFont="1" applyNumberFormat="1">
      <alignment readingOrder="0" vertical="center"/>
    </xf>
    <xf borderId="0" fillId="0" fontId="6" numFmtId="3" xfId="0" applyFont="1" applyNumberFormat="1"/>
    <xf borderId="0" fillId="2" fontId="5" numFmtId="2" xfId="0" applyFill="1" applyFont="1" applyNumberFormat="1"/>
    <xf borderId="0" fillId="2" fontId="5" numFmtId="3" xfId="0" applyFill="1" applyFont="1" applyNumberFormat="1"/>
    <xf borderId="0" fillId="0" fontId="1" numFmtId="10" xfId="0" applyAlignment="1" applyFont="1" applyNumberFormat="1">
      <alignment horizontal="right"/>
    </xf>
    <xf borderId="0" fillId="0" fontId="1" numFmtId="3" xfId="0" applyAlignment="1" applyFont="1" applyNumberFormat="1">
      <alignment horizontal="right"/>
    </xf>
    <xf borderId="0" fillId="0" fontId="4" numFmtId="0" xfId="0" applyAlignment="1" applyFont="1">
      <alignment readingOrder="0"/>
    </xf>
    <xf borderId="0" fillId="0" fontId="4" numFmtId="3" xfId="0" applyFont="1" applyNumberFormat="1"/>
    <xf borderId="0" fillId="0" fontId="4" numFmtId="10" xfId="0" applyFont="1" applyNumberFormat="1"/>
    <xf borderId="0" fillId="0" fontId="4" numFmtId="0" xfId="0" applyFont="1"/>
    <xf borderId="0" fillId="0" fontId="4" numFmtId="2" xfId="0" applyFont="1" applyNumberFormat="1"/>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Revenue per Customer by Discount Category</a:t>
            </a:r>
          </a:p>
        </c:rich>
      </c:tx>
      <c:overlay val="0"/>
    </c:title>
    <c:plotArea>
      <c:layout/>
      <c:barChart>
        <c:barDir val="col"/>
        <c:ser>
          <c:idx val="0"/>
          <c:order val="0"/>
          <c:spPr>
            <a:solidFill>
              <a:schemeClr val="accent1"/>
            </a:solidFill>
            <a:ln cmpd="sng">
              <a:noFill/>
            </a:ln>
          </c:spPr>
          <c:cat>
            <c:strRef>
              <c:f>'Task #7'!$G$9:$G$11</c:f>
            </c:strRef>
          </c:cat>
          <c:val>
            <c:numRef>
              <c:f>'Task #7'!$H$9:$H$11</c:f>
              <c:numCache/>
            </c:numRef>
          </c:val>
        </c:ser>
        <c:axId val="1191508229"/>
        <c:axId val="1810109365"/>
      </c:barChart>
      <c:catAx>
        <c:axId val="11915082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0109365"/>
      </c:catAx>
      <c:valAx>
        <c:axId val="18101093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15082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Revenue per Customer by Country</a:t>
            </a:r>
          </a:p>
        </c:rich>
      </c:tx>
      <c:overlay val="0"/>
    </c:title>
    <c:plotArea>
      <c:layout/>
      <c:barChart>
        <c:barDir val="col"/>
        <c:ser>
          <c:idx val="0"/>
          <c:order val="0"/>
          <c:tx>
            <c:strRef>
              <c:f>'Task #9'!$N$8</c:f>
            </c:strRef>
          </c:tx>
          <c:spPr>
            <a:solidFill>
              <a:schemeClr val="accent1"/>
            </a:solidFill>
            <a:ln cmpd="sng">
              <a:noFill/>
            </a:ln>
          </c:spPr>
          <c:dLbls>
            <c:numFmt formatCode="_(&quot;$&quot;* #,##0.00_);_(&quot;$&quot;* \(#,##0.00\);_(&quot;$&quot;* &quot;-&quot;??_);_(@_)" sourceLinked="0"/>
            <c:txPr>
              <a:bodyPr/>
              <a:lstStyle/>
              <a:p>
                <a:pPr lvl="0">
                  <a:defRPr/>
                </a:pPr>
              </a:p>
            </c:txPr>
            <c:showLegendKey val="0"/>
            <c:showVal val="1"/>
            <c:showCatName val="0"/>
            <c:showSerName val="0"/>
            <c:showPercent val="0"/>
            <c:showBubbleSize val="0"/>
          </c:dLbls>
          <c:cat>
            <c:strRef>
              <c:f>'Task #9'!$M$9:$M$18</c:f>
            </c:strRef>
          </c:cat>
          <c:val>
            <c:numRef>
              <c:f>'Task #9'!$N$9:$N$18</c:f>
              <c:numCache/>
            </c:numRef>
          </c:val>
        </c:ser>
        <c:axId val="1809824235"/>
        <c:axId val="1902101022"/>
      </c:barChart>
      <c:catAx>
        <c:axId val="1809824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2101022"/>
      </c:catAx>
      <c:valAx>
        <c:axId val="19021010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0982423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'Task #9'!$Z$7</c:f>
            </c:strRef>
          </c:tx>
          <c:spPr>
            <a:solidFill>
              <a:schemeClr val="accent1"/>
            </a:solidFill>
            <a:ln cmpd="sng">
              <a:noFill/>
            </a:ln>
          </c:spPr>
          <c:cat>
            <c:strRef>
              <c:f>'Task #9'!$Y$8:$Y$17</c:f>
            </c:strRef>
          </c:cat>
          <c:val>
            <c:numRef>
              <c:f>'Task #9'!$Z$8:$Z$17</c:f>
              <c:numCache/>
            </c:numRef>
          </c:val>
        </c:ser>
        <c:ser>
          <c:idx val="1"/>
          <c:order val="1"/>
          <c:tx>
            <c:strRef>
              <c:f>'Task #9'!$AA$7</c:f>
            </c:strRef>
          </c:tx>
          <c:spPr>
            <a:solidFill>
              <a:schemeClr val="accent2"/>
            </a:solidFill>
            <a:ln cmpd="sng">
              <a:noFill/>
            </a:ln>
          </c:spPr>
          <c:cat>
            <c:strRef>
              <c:f>'Task #9'!$Y$8:$Y$17</c:f>
            </c:strRef>
          </c:cat>
          <c:val>
            <c:numRef>
              <c:f>'Task #9'!$AA$8:$AA$17</c:f>
              <c:numCache/>
            </c:numRef>
          </c:val>
        </c:ser>
        <c:ser>
          <c:idx val="2"/>
          <c:order val="2"/>
          <c:tx>
            <c:v>High value</c:v>
          </c:tx>
          <c:spPr>
            <a:solidFill>
              <a:schemeClr val="accent3"/>
            </a:solidFill>
            <a:ln cmpd="sng">
              <a:noFill/>
            </a:ln>
          </c:spPr>
          <c:cat>
            <c:strRef>
              <c:f>'Task #9'!$Y$8:$Y$17</c:f>
            </c:strRef>
          </c:cat>
          <c:val>
            <c:numRef>
              <c:f>'Task #9'!$AB$8:$AB$17</c:f>
              <c:numCache/>
            </c:numRef>
          </c:val>
        </c:ser>
        <c:overlap val="100"/>
        <c:axId val="2001645222"/>
        <c:axId val="506982877"/>
      </c:barChart>
      <c:catAx>
        <c:axId val="2001645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6982877"/>
      </c:catAx>
      <c:valAx>
        <c:axId val="506982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1645222"/>
      </c:valAx>
    </c:plotArea>
    <c:legend>
      <c:legendPos val="t"/>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Contribution by Country</a:t>
            </a:r>
          </a:p>
        </c:rich>
      </c:tx>
      <c:overlay val="0"/>
    </c:title>
    <c:plotArea>
      <c:layout/>
      <c:barChart>
        <c:barDir val="bar"/>
        <c:ser>
          <c:idx val="0"/>
          <c:order val="0"/>
          <c:tx>
            <c:strRef>
              <c:f>'Task #12'!$C$6</c:f>
            </c:strRef>
          </c:tx>
          <c:spPr>
            <a:solidFill>
              <a:schemeClr val="accent1"/>
            </a:solidFill>
            <a:ln cmpd="sng">
              <a:noFill/>
            </a:ln>
          </c:spPr>
          <c:cat>
            <c:strRef>
              <c:f>'Task #12'!$A$7:$A$17</c:f>
            </c:strRef>
          </c:cat>
          <c:val>
            <c:numRef>
              <c:f>'Task #12'!$C$7:$C$17</c:f>
              <c:numCache/>
            </c:numRef>
          </c:val>
        </c:ser>
        <c:axId val="163534867"/>
        <c:axId val="1951018680"/>
      </c:barChart>
      <c:catAx>
        <c:axId val="1635348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51018680"/>
      </c:catAx>
      <c:valAx>
        <c:axId val="19510186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53486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 Sign-ups by Month</a:t>
            </a:r>
          </a:p>
        </c:rich>
      </c:tx>
      <c:overlay val="0"/>
    </c:title>
    <c:plotArea>
      <c:layout/>
      <c:lineChart>
        <c:varyColors val="0"/>
        <c:ser>
          <c:idx val="0"/>
          <c:order val="0"/>
          <c:tx>
            <c:strRef>
              <c:f>'Task #13'!$B$6</c:f>
            </c:strRef>
          </c:tx>
          <c:spPr>
            <a:ln cmpd="sng">
              <a:solidFill>
                <a:srgbClr val="4285F4"/>
              </a:solidFill>
            </a:ln>
          </c:spPr>
          <c:marker>
            <c:symbol val="none"/>
          </c:marker>
          <c:cat>
            <c:strRef>
              <c:f>'Task #13'!$A$7:$A$84</c:f>
            </c:strRef>
          </c:cat>
          <c:val>
            <c:numRef>
              <c:f>'Task #13'!$B$7:$B$84</c:f>
              <c:numCache/>
            </c:numRef>
          </c:val>
          <c:smooth val="0"/>
        </c:ser>
        <c:axId val="1960326521"/>
        <c:axId val="1436025850"/>
      </c:lineChart>
      <c:catAx>
        <c:axId val="1960326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6025850"/>
      </c:catAx>
      <c:valAx>
        <c:axId val="14360258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0326521"/>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2</xdr:row>
      <xdr:rowOff>0</xdr:rowOff>
    </xdr:from>
    <xdr:ext cx="6486525" cy="4010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4</xdr:row>
      <xdr:rowOff>19050</xdr:rowOff>
    </xdr:from>
    <xdr:ext cx="7581900" cy="45148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4</xdr:row>
      <xdr:rowOff>76200</xdr:rowOff>
    </xdr:from>
    <xdr:ext cx="7172325" cy="44386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2</xdr:row>
      <xdr:rowOff>47625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1</xdr:row>
      <xdr:rowOff>28575</xdr:rowOff>
    </xdr:from>
    <xdr:ext cx="10315575" cy="46958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9.88"/>
    <col customWidth="1" min="14" max="14" width="13.88"/>
    <col customWidth="1" min="15" max="15" width="13.5"/>
    <col customWidth="1" min="17" max="17" width="14.63"/>
    <col customWidth="1" min="18" max="18" width="1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16</v>
      </c>
      <c r="Q1" s="1" t="s">
        <v>17</v>
      </c>
      <c r="R1" s="1" t="s">
        <v>20</v>
      </c>
      <c r="S1" s="1" t="s">
        <v>21</v>
      </c>
    </row>
    <row r="2">
      <c r="A2" s="1" t="s">
        <v>22</v>
      </c>
      <c r="B2" s="1" t="s">
        <v>24</v>
      </c>
      <c r="C2" s="1" t="s">
        <v>26</v>
      </c>
      <c r="D2" s="1" t="s">
        <v>27</v>
      </c>
      <c r="E2" s="1" t="s">
        <v>28</v>
      </c>
      <c r="F2" s="1" t="s">
        <v>29</v>
      </c>
      <c r="G2" s="1" t="s">
        <v>30</v>
      </c>
      <c r="H2" s="1" t="s">
        <v>31</v>
      </c>
      <c r="I2" s="4">
        <v>84.33631944444444</v>
      </c>
      <c r="J2" s="1">
        <v>753.9</v>
      </c>
      <c r="K2" s="1">
        <v>173.01</v>
      </c>
      <c r="M2" s="10">
        <f t="array" ref="M2">_xlfn.XLOOKUP(A2,subscriptions!B2:B10004,subscriptions!D2:D10004)</f>
        <v>120</v>
      </c>
      <c r="N2" s="10">
        <f t="array" ref="N2">_xlfn.XLOOKUP(A2,subscriptions!B2:B10004,subscriptions!G2:G10004)</f>
        <v>5</v>
      </c>
      <c r="O2" s="10">
        <f t="array" ref="O2:O10004">M2:M10004 * (1-(N2:N10004/100))</f>
        <v>114</v>
      </c>
      <c r="P2" s="10" t="str">
        <f t="array" ref="P2">_xlfn.XLOOKUP(A2,subscriptions!B2:B10004,subscriptions!C2:C10004)</f>
        <v>Residential</v>
      </c>
      <c r="Q2" s="10" t="str">
        <f t="array" ref="Q2:Q10004">IF(N2:N10004=0,"No discount",IF((N2:N10004&gt;0)*(N2:N10004&lt;10),"Small discount",IF(N2:N10004&gt;=10,"Large discount"," ")))</f>
        <v>Small discount</v>
      </c>
      <c r="R2" s="10" t="str">
        <f t="array" ref="R2:R10004">IF(O2:O10004="","",IF(O2:O10004&lt;100,"Low Value",IF(O2:O10004&lt;200,"Medium Value","High Value")))</f>
        <v>Medium Value</v>
      </c>
      <c r="S2" s="10" t="str">
        <f t="array" ref="S2:S10004">IF(I2:I10004="","",LEFT(I2:I10004,7))</f>
        <v>2024:04</v>
      </c>
    </row>
    <row r="3">
      <c r="A3" s="1" t="s">
        <v>36</v>
      </c>
      <c r="B3" s="1" t="s">
        <v>109</v>
      </c>
      <c r="C3" s="1" t="s">
        <v>110</v>
      </c>
      <c r="D3" s="1" t="s">
        <v>27</v>
      </c>
      <c r="E3" s="1" t="s">
        <v>111</v>
      </c>
      <c r="F3" s="1" t="s">
        <v>112</v>
      </c>
      <c r="G3" s="1" t="s">
        <v>114</v>
      </c>
      <c r="H3" s="1" t="s">
        <v>115</v>
      </c>
      <c r="I3" s="4">
        <v>84.25652777777778</v>
      </c>
      <c r="J3" s="1">
        <v>4565.18</v>
      </c>
      <c r="K3" s="1">
        <v>670.46</v>
      </c>
      <c r="M3" s="10">
        <f t="array" ref="M3">_xlfn.XLOOKUP(A3,subscriptions!B3:B10004,subscriptions!D3:D10004)</f>
        <v>250</v>
      </c>
      <c r="N3" s="10">
        <f t="array" ref="N3">_xlfn.XLOOKUP(A3,subscriptions!B3:B10004,subscriptions!G3:G10004)</f>
        <v>10</v>
      </c>
      <c r="O3" s="10">
        <v>225.0</v>
      </c>
      <c r="P3" s="10" t="str">
        <f t="array" ref="P3">_xlfn.XLOOKUP(A3,subscriptions!B3:B10004,subscriptions!C3:C10004)</f>
        <v>Business</v>
      </c>
      <c r="Q3" s="10" t="s">
        <v>128</v>
      </c>
      <c r="R3" s="10" t="s">
        <v>129</v>
      </c>
      <c r="S3" s="10" t="s">
        <v>130</v>
      </c>
    </row>
    <row r="4">
      <c r="A4" s="1" t="s">
        <v>39</v>
      </c>
      <c r="B4" s="1" t="s">
        <v>132</v>
      </c>
      <c r="C4" s="1" t="s">
        <v>133</v>
      </c>
      <c r="D4" s="1" t="s">
        <v>27</v>
      </c>
      <c r="E4" s="1" t="s">
        <v>111</v>
      </c>
      <c r="F4" s="1" t="s">
        <v>135</v>
      </c>
      <c r="G4" s="1" t="s">
        <v>136</v>
      </c>
      <c r="H4" s="1" t="s">
        <v>137</v>
      </c>
      <c r="I4" s="4">
        <v>84.25505787037036</v>
      </c>
      <c r="J4" s="1">
        <v>2025.12</v>
      </c>
      <c r="K4" s="1">
        <v>274.76</v>
      </c>
      <c r="M4" s="10">
        <f t="array" ref="M4">_xlfn.XLOOKUP(A4,subscriptions!B4:B10004,subscriptions!D4:D10004)</f>
        <v>50</v>
      </c>
      <c r="N4" s="10">
        <f t="array" ref="N4">_xlfn.XLOOKUP(A4,subscriptions!B4:B10004,subscriptions!G4:G10004)</f>
        <v>20</v>
      </c>
      <c r="O4" s="10">
        <v>40.0</v>
      </c>
      <c r="P4" s="10" t="str">
        <f t="array" ref="P4">_xlfn.XLOOKUP(A4,subscriptions!B4:B10004,subscriptions!C4:C10004)</f>
        <v>Mini</v>
      </c>
      <c r="Q4" s="10" t="s">
        <v>128</v>
      </c>
      <c r="R4" s="10" t="s">
        <v>148</v>
      </c>
      <c r="S4" s="10" t="s">
        <v>149</v>
      </c>
    </row>
    <row r="5">
      <c r="A5" s="1" t="s">
        <v>42</v>
      </c>
      <c r="B5" s="1" t="s">
        <v>150</v>
      </c>
      <c r="C5" s="1" t="s">
        <v>152</v>
      </c>
      <c r="D5" s="1" t="s">
        <v>153</v>
      </c>
      <c r="E5" s="1" t="s">
        <v>111</v>
      </c>
      <c r="F5" s="1" t="s">
        <v>154</v>
      </c>
      <c r="G5" s="1" t="s">
        <v>155</v>
      </c>
      <c r="H5" s="1" t="s">
        <v>159</v>
      </c>
      <c r="I5" s="4">
        <v>84.25704861111112</v>
      </c>
      <c r="J5" s="1">
        <v>1419.41</v>
      </c>
      <c r="K5" s="1">
        <v>232.56</v>
      </c>
      <c r="M5" s="10">
        <f t="array" ref="M5">_xlfn.XLOOKUP(A5,subscriptions!B5:B10004,subscriptions!D5:D10004)</f>
        <v>50</v>
      </c>
      <c r="N5" s="10">
        <f t="array" ref="N5">_xlfn.XLOOKUP(A5,subscriptions!B5:B10004,subscriptions!G5:G10004)</f>
        <v>0</v>
      </c>
      <c r="O5" s="10">
        <v>50.0</v>
      </c>
      <c r="P5" s="10" t="str">
        <f t="array" ref="P5">_xlfn.XLOOKUP(A5,subscriptions!B5:B10004,subscriptions!C5:C10004)</f>
        <v>Mini</v>
      </c>
      <c r="Q5" s="10" t="s">
        <v>173</v>
      </c>
      <c r="R5" s="10" t="s">
        <v>148</v>
      </c>
      <c r="S5" s="10" t="s">
        <v>175</v>
      </c>
    </row>
    <row r="6">
      <c r="A6" s="1" t="s">
        <v>43</v>
      </c>
      <c r="B6" s="1" t="s">
        <v>177</v>
      </c>
      <c r="C6" s="1" t="s">
        <v>178</v>
      </c>
      <c r="D6" s="1" t="s">
        <v>153</v>
      </c>
      <c r="E6" s="1" t="s">
        <v>179</v>
      </c>
      <c r="F6" s="1" t="s">
        <v>181</v>
      </c>
      <c r="G6" s="1" t="s">
        <v>182</v>
      </c>
      <c r="H6" s="1" t="s">
        <v>183</v>
      </c>
      <c r="I6" s="4">
        <v>84.33430555555556</v>
      </c>
      <c r="J6" s="1">
        <v>304.44</v>
      </c>
      <c r="K6" s="1">
        <v>85.0</v>
      </c>
      <c r="L6" s="1">
        <v>100.0</v>
      </c>
      <c r="M6" s="10">
        <f t="array" ref="M6">_xlfn.XLOOKUP(A6,subscriptions!B6:B10004,subscriptions!D6:D10004)</f>
        <v>50</v>
      </c>
      <c r="N6" s="10">
        <f t="array" ref="N6">_xlfn.XLOOKUP(A6,subscriptions!B6:B10004,subscriptions!G6:G10004)</f>
        <v>5</v>
      </c>
      <c r="O6" s="10">
        <v>47.5</v>
      </c>
      <c r="P6" s="10" t="str">
        <f t="array" ref="P6">_xlfn.XLOOKUP(A6,subscriptions!B6:B10004,subscriptions!C6:C10004)</f>
        <v>Mini</v>
      </c>
      <c r="Q6" s="10" t="s">
        <v>194</v>
      </c>
      <c r="R6" s="10" t="s">
        <v>148</v>
      </c>
      <c r="S6" s="10" t="s">
        <v>195</v>
      </c>
    </row>
    <row r="7">
      <c r="A7" s="1" t="s">
        <v>46</v>
      </c>
      <c r="B7" s="1" t="s">
        <v>197</v>
      </c>
      <c r="C7" s="1" t="s">
        <v>198</v>
      </c>
      <c r="D7" s="1" t="s">
        <v>153</v>
      </c>
      <c r="E7" s="1" t="s">
        <v>179</v>
      </c>
      <c r="F7" s="1" t="s">
        <v>200</v>
      </c>
      <c r="G7" s="1" t="s">
        <v>201</v>
      </c>
      <c r="H7" s="1" t="s">
        <v>202</v>
      </c>
      <c r="I7" s="4">
        <v>84.16961805555556</v>
      </c>
      <c r="J7" s="1">
        <v>304.39</v>
      </c>
      <c r="K7" s="1">
        <v>43.66</v>
      </c>
      <c r="L7" s="1">
        <v>100.0</v>
      </c>
      <c r="M7" s="10">
        <f t="array" ref="M7">_xlfn.XLOOKUP(A7,subscriptions!B7:B10004,subscriptions!D7:D10004)</f>
        <v>120</v>
      </c>
      <c r="N7" s="10">
        <f t="array" ref="N7">_xlfn.XLOOKUP(A7,subscriptions!B7:B10004,subscriptions!G7:G10004)</f>
        <v>10</v>
      </c>
      <c r="O7" s="10">
        <v>108.0</v>
      </c>
      <c r="P7" s="10" t="str">
        <f t="array" ref="P7">_xlfn.XLOOKUP(A7,subscriptions!B7:B10004,subscriptions!C7:C10004)</f>
        <v>Residential</v>
      </c>
      <c r="Q7" s="10" t="s">
        <v>128</v>
      </c>
      <c r="R7" s="10" t="s">
        <v>212</v>
      </c>
      <c r="S7" s="10" t="s">
        <v>213</v>
      </c>
    </row>
    <row r="8">
      <c r="A8" s="1" t="s">
        <v>48</v>
      </c>
      <c r="B8" s="1" t="s">
        <v>216</v>
      </c>
      <c r="C8" s="1" t="s">
        <v>218</v>
      </c>
      <c r="D8" s="1" t="s">
        <v>153</v>
      </c>
      <c r="E8" s="1" t="s">
        <v>219</v>
      </c>
      <c r="F8" s="1" t="s">
        <v>220</v>
      </c>
      <c r="G8" s="1" t="s">
        <v>221</v>
      </c>
      <c r="H8" s="1" t="s">
        <v>223</v>
      </c>
      <c r="I8" s="4">
        <v>84.33971064814814</v>
      </c>
      <c r="J8" s="1">
        <v>139.76</v>
      </c>
      <c r="K8" s="1">
        <v>42.04</v>
      </c>
      <c r="M8" s="10">
        <f t="array" ref="M8">_xlfn.XLOOKUP(A8,subscriptions!B8:B10004,subscriptions!D8:D10004)</f>
        <v>80</v>
      </c>
      <c r="N8" s="10">
        <f t="array" ref="N8">_xlfn.XLOOKUP(A8,subscriptions!B8:B10004,subscriptions!G8:G10004)</f>
        <v>20</v>
      </c>
      <c r="O8" s="10">
        <v>64.0</v>
      </c>
      <c r="P8" s="10" t="str">
        <f t="array" ref="P8">_xlfn.XLOOKUP(A8,subscriptions!B8:B10004,subscriptions!C8:C10004)</f>
        <v>Roam</v>
      </c>
      <c r="Q8" s="10" t="s">
        <v>128</v>
      </c>
      <c r="R8" s="10" t="s">
        <v>148</v>
      </c>
      <c r="S8" s="10" t="s">
        <v>234</v>
      </c>
    </row>
    <row r="9">
      <c r="A9" s="1" t="s">
        <v>52</v>
      </c>
      <c r="B9" s="1" t="s">
        <v>236</v>
      </c>
      <c r="C9" s="1" t="s">
        <v>237</v>
      </c>
      <c r="D9" s="1" t="s">
        <v>153</v>
      </c>
      <c r="E9" s="1" t="s">
        <v>239</v>
      </c>
      <c r="F9" s="1" t="s">
        <v>240</v>
      </c>
      <c r="G9" s="1" t="s">
        <v>241</v>
      </c>
      <c r="H9" s="1" t="s">
        <v>243</v>
      </c>
      <c r="I9" s="4">
        <v>84.34104166666667</v>
      </c>
      <c r="J9" s="1">
        <v>3066.85</v>
      </c>
      <c r="K9" s="1">
        <v>474.23</v>
      </c>
      <c r="M9" s="10">
        <f t="array" ref="M9">_xlfn.XLOOKUP(A9,subscriptions!B9:B10004,subscriptions!D9:D10004)</f>
        <v>120</v>
      </c>
      <c r="N9" s="10">
        <f t="array" ref="N9">_xlfn.XLOOKUP(A9,subscriptions!B9:B10004,subscriptions!G9:G10004)</f>
        <v>0</v>
      </c>
      <c r="O9" s="10">
        <v>120.0</v>
      </c>
      <c r="P9" s="10" t="str">
        <f t="array" ref="P9">_xlfn.XLOOKUP(A9,subscriptions!B9:B10004,subscriptions!C9:C10004)</f>
        <v>Residential</v>
      </c>
      <c r="Q9" s="10" t="s">
        <v>173</v>
      </c>
      <c r="R9" s="10" t="s">
        <v>212</v>
      </c>
      <c r="S9" s="10" t="s">
        <v>259</v>
      </c>
    </row>
    <row r="10">
      <c r="A10" s="1" t="s">
        <v>53</v>
      </c>
      <c r="B10" s="1" t="s">
        <v>132</v>
      </c>
      <c r="C10" s="1" t="s">
        <v>261</v>
      </c>
      <c r="D10" s="1" t="s">
        <v>27</v>
      </c>
      <c r="E10" s="1" t="s">
        <v>262</v>
      </c>
      <c r="F10" s="1" t="s">
        <v>263</v>
      </c>
      <c r="G10" s="1" t="s">
        <v>264</v>
      </c>
      <c r="H10" s="1" t="s">
        <v>266</v>
      </c>
      <c r="I10" s="4">
        <v>84.29885416666667</v>
      </c>
      <c r="J10" s="1">
        <v>1428.62</v>
      </c>
      <c r="K10" s="1">
        <v>295.99</v>
      </c>
      <c r="M10" s="10">
        <f t="array" ref="M10">_xlfn.XLOOKUP(A10,subscriptions!B10:B10004,subscriptions!D10:D10004)</f>
        <v>120</v>
      </c>
      <c r="N10" s="10">
        <f t="array" ref="N10">_xlfn.XLOOKUP(A10,subscriptions!B10:B10004,subscriptions!G10:G10004)</f>
        <v>5</v>
      </c>
      <c r="O10" s="10">
        <v>114.0</v>
      </c>
      <c r="P10" s="10" t="str">
        <f t="array" ref="P10">_xlfn.XLOOKUP(A10,subscriptions!B10:B10004,subscriptions!C10:C10004)</f>
        <v>Residential</v>
      </c>
      <c r="Q10" s="10" t="s">
        <v>194</v>
      </c>
      <c r="R10" s="10" t="s">
        <v>212</v>
      </c>
      <c r="S10" s="10" t="s">
        <v>276</v>
      </c>
    </row>
    <row r="11">
      <c r="A11" s="1" t="s">
        <v>54</v>
      </c>
      <c r="B11" s="1" t="s">
        <v>278</v>
      </c>
      <c r="C11" s="1" t="s">
        <v>279</v>
      </c>
      <c r="D11" s="1" t="s">
        <v>27</v>
      </c>
      <c r="E11" s="1" t="s">
        <v>280</v>
      </c>
      <c r="F11" s="1" t="s">
        <v>281</v>
      </c>
      <c r="G11" s="1" t="s">
        <v>283</v>
      </c>
      <c r="H11" s="1" t="s">
        <v>284</v>
      </c>
      <c r="I11" s="4">
        <v>84.38195601851852</v>
      </c>
      <c r="J11" s="1">
        <v>1896.88</v>
      </c>
      <c r="K11" s="1">
        <v>431.23</v>
      </c>
      <c r="M11" s="10">
        <f t="array" ref="M11">_xlfn.XLOOKUP(A11,subscriptions!B11:B10004,subscriptions!D11:D10004)</f>
        <v>50</v>
      </c>
      <c r="N11" s="10">
        <f t="array" ref="N11">_xlfn.XLOOKUP(A11,subscriptions!B11:B10004,subscriptions!G11:G10004)</f>
        <v>10</v>
      </c>
      <c r="O11" s="10">
        <v>45.0</v>
      </c>
      <c r="P11" s="10" t="str">
        <f t="array" ref="P11">_xlfn.XLOOKUP(A11,subscriptions!B11:B10004,subscriptions!C11:C10004)</f>
        <v>Mini</v>
      </c>
      <c r="Q11" s="10" t="s">
        <v>128</v>
      </c>
      <c r="R11" s="10" t="s">
        <v>148</v>
      </c>
      <c r="S11" s="10" t="s">
        <v>293</v>
      </c>
    </row>
    <row r="12">
      <c r="A12" s="1" t="s">
        <v>55</v>
      </c>
      <c r="B12" s="1" t="s">
        <v>295</v>
      </c>
      <c r="C12" s="1" t="s">
        <v>296</v>
      </c>
      <c r="D12" s="1" t="s">
        <v>153</v>
      </c>
      <c r="E12" s="1" t="s">
        <v>239</v>
      </c>
      <c r="F12" s="1" t="s">
        <v>240</v>
      </c>
      <c r="G12" s="1" t="s">
        <v>298</v>
      </c>
      <c r="H12" s="1" t="s">
        <v>299</v>
      </c>
      <c r="I12" s="4">
        <v>84.1709837962963</v>
      </c>
      <c r="J12" s="1">
        <v>81.2</v>
      </c>
      <c r="K12" s="1">
        <v>21.76</v>
      </c>
      <c r="M12" s="10">
        <f t="array" ref="M12">_xlfn.XLOOKUP(A12,subscriptions!B12:B10004,subscriptions!D12:D10004)</f>
        <v>120</v>
      </c>
      <c r="N12" s="10">
        <f t="array" ref="N12">_xlfn.XLOOKUP(A12,subscriptions!B12:B10004,subscriptions!G12:G10004)</f>
        <v>20</v>
      </c>
      <c r="O12" s="10">
        <v>96.0</v>
      </c>
      <c r="P12" s="10" t="str">
        <f t="array" ref="P12">_xlfn.XLOOKUP(A12,subscriptions!B12:B10004,subscriptions!C12:C10004)</f>
        <v>Residential</v>
      </c>
      <c r="Q12" s="10" t="s">
        <v>128</v>
      </c>
      <c r="R12" s="10" t="s">
        <v>148</v>
      </c>
      <c r="S12" s="10" t="s">
        <v>310</v>
      </c>
    </row>
    <row r="13">
      <c r="A13" s="1" t="s">
        <v>56</v>
      </c>
      <c r="B13" s="1" t="s">
        <v>312</v>
      </c>
      <c r="C13" s="1" t="s">
        <v>237</v>
      </c>
      <c r="D13" s="1" t="s">
        <v>153</v>
      </c>
      <c r="E13" s="1" t="s">
        <v>28</v>
      </c>
      <c r="F13" s="1" t="s">
        <v>313</v>
      </c>
      <c r="G13" s="1" t="s">
        <v>314</v>
      </c>
      <c r="H13" s="1" t="s">
        <v>315</v>
      </c>
      <c r="I13" s="4">
        <v>84.4177199074074</v>
      </c>
      <c r="J13" s="1">
        <v>5305.34</v>
      </c>
      <c r="K13" s="1">
        <v>1186.84</v>
      </c>
      <c r="M13" s="10">
        <f t="array" ref="M13">_xlfn.XLOOKUP(A13,subscriptions!B13:B10004,subscriptions!D13:D10004)</f>
        <v>120</v>
      </c>
      <c r="N13" s="10">
        <f t="array" ref="N13">_xlfn.XLOOKUP(A13,subscriptions!B13:B10004,subscriptions!G13:G10004)</f>
        <v>0</v>
      </c>
      <c r="O13" s="10">
        <v>120.0</v>
      </c>
      <c r="P13" s="10" t="str">
        <f t="array" ref="P13">_xlfn.XLOOKUP(A13,subscriptions!B13:B10004,subscriptions!C13:C10004)</f>
        <v>Residential</v>
      </c>
      <c r="Q13" s="10" t="s">
        <v>173</v>
      </c>
      <c r="R13" s="10" t="s">
        <v>212</v>
      </c>
      <c r="S13" s="10" t="s">
        <v>327</v>
      </c>
    </row>
    <row r="14">
      <c r="A14" s="1" t="s">
        <v>57</v>
      </c>
      <c r="B14" s="1" t="s">
        <v>329</v>
      </c>
      <c r="C14" s="1" t="s">
        <v>330</v>
      </c>
      <c r="D14" s="1" t="s">
        <v>27</v>
      </c>
      <c r="E14" s="1" t="s">
        <v>332</v>
      </c>
      <c r="F14" s="1" t="s">
        <v>333</v>
      </c>
      <c r="G14" s="1" t="s">
        <v>334</v>
      </c>
      <c r="H14" s="1" t="s">
        <v>336</v>
      </c>
      <c r="I14" s="4">
        <v>84.20976851851852</v>
      </c>
      <c r="J14" s="1">
        <v>2729.64</v>
      </c>
      <c r="K14" s="1">
        <v>313.8</v>
      </c>
      <c r="M14" s="10">
        <f t="array" ref="M14">_xlfn.XLOOKUP(A14,subscriptions!B14:B10004,subscriptions!D14:D10004)</f>
        <v>120</v>
      </c>
      <c r="N14" s="10">
        <f t="array" ref="N14">_xlfn.XLOOKUP(A14,subscriptions!B14:B10004,subscriptions!G14:G10004)</f>
        <v>5</v>
      </c>
      <c r="O14" s="10">
        <v>114.0</v>
      </c>
      <c r="P14" s="10" t="str">
        <f t="array" ref="P14">_xlfn.XLOOKUP(A14,subscriptions!B14:B10004,subscriptions!C14:C10004)</f>
        <v>Residential</v>
      </c>
      <c r="Q14" s="10" t="s">
        <v>194</v>
      </c>
      <c r="R14" s="10" t="s">
        <v>212</v>
      </c>
      <c r="S14" s="10" t="s">
        <v>353</v>
      </c>
    </row>
    <row r="15">
      <c r="A15" s="1" t="s">
        <v>58</v>
      </c>
      <c r="B15" s="1" t="s">
        <v>355</v>
      </c>
      <c r="C15" s="1" t="s">
        <v>218</v>
      </c>
      <c r="D15" s="1" t="s">
        <v>153</v>
      </c>
      <c r="E15" s="1" t="s">
        <v>179</v>
      </c>
      <c r="F15" s="1" t="s">
        <v>357</v>
      </c>
      <c r="G15" s="1" t="s">
        <v>358</v>
      </c>
      <c r="H15" s="1" t="s">
        <v>359</v>
      </c>
      <c r="I15" s="4">
        <v>84.29666666666667</v>
      </c>
      <c r="J15" s="1">
        <v>408.03</v>
      </c>
      <c r="K15" s="1">
        <v>101.87</v>
      </c>
      <c r="L15" s="1">
        <v>100.0</v>
      </c>
      <c r="M15" s="10">
        <f t="array" ref="M15">_xlfn.XLOOKUP(A15,subscriptions!B15:B10004,subscriptions!D15:D10004)</f>
        <v>120</v>
      </c>
      <c r="N15" s="10">
        <f t="array" ref="N15">_xlfn.XLOOKUP(A15,subscriptions!B15:B10004,subscriptions!G15:G10004)</f>
        <v>10</v>
      </c>
      <c r="O15" s="10">
        <v>108.0</v>
      </c>
      <c r="P15" s="10" t="str">
        <f t="array" ref="P15">_xlfn.XLOOKUP(A15,subscriptions!B15:B10004,subscriptions!C15:C10004)</f>
        <v>Residential</v>
      </c>
      <c r="Q15" s="10" t="s">
        <v>128</v>
      </c>
      <c r="R15" s="10" t="s">
        <v>212</v>
      </c>
      <c r="S15" s="10" t="s">
        <v>373</v>
      </c>
    </row>
    <row r="16">
      <c r="A16" s="1" t="s">
        <v>59</v>
      </c>
      <c r="B16" s="1" t="s">
        <v>375</v>
      </c>
      <c r="C16" s="1" t="s">
        <v>296</v>
      </c>
      <c r="D16" s="1" t="s">
        <v>27</v>
      </c>
      <c r="E16" s="1" t="s">
        <v>280</v>
      </c>
      <c r="F16" s="1" t="s">
        <v>376</v>
      </c>
      <c r="G16" s="1" t="s">
        <v>377</v>
      </c>
      <c r="H16" s="1" t="s">
        <v>379</v>
      </c>
      <c r="I16" s="4">
        <v>84.21394675925926</v>
      </c>
      <c r="J16" s="1">
        <v>351.02</v>
      </c>
      <c r="K16" s="1">
        <v>69.83</v>
      </c>
      <c r="M16" s="10">
        <f t="array" ref="M16">_xlfn.XLOOKUP(A16,subscriptions!B16:B10004,subscriptions!D16:D10004)</f>
        <v>120</v>
      </c>
      <c r="N16" s="10">
        <f t="array" ref="N16">_xlfn.XLOOKUP(A16,subscriptions!B16:B10004,subscriptions!G16:G10004)</f>
        <v>20</v>
      </c>
      <c r="O16" s="10">
        <v>96.0</v>
      </c>
      <c r="P16" s="10" t="str">
        <f t="array" ref="P16">_xlfn.XLOOKUP(A16,subscriptions!B16:B10004,subscriptions!C16:C10004)</f>
        <v>Residential</v>
      </c>
      <c r="Q16" s="10" t="s">
        <v>128</v>
      </c>
      <c r="R16" s="10" t="s">
        <v>148</v>
      </c>
      <c r="S16" s="10" t="s">
        <v>388</v>
      </c>
    </row>
    <row r="17">
      <c r="A17" s="1" t="s">
        <v>60</v>
      </c>
      <c r="B17" s="1" t="s">
        <v>389</v>
      </c>
      <c r="C17" s="1" t="s">
        <v>391</v>
      </c>
      <c r="D17" s="1" t="s">
        <v>27</v>
      </c>
      <c r="E17" s="1" t="s">
        <v>262</v>
      </c>
      <c r="F17" s="1" t="s">
        <v>392</v>
      </c>
      <c r="G17" s="1" t="s">
        <v>393</v>
      </c>
      <c r="H17" s="1" t="s">
        <v>395</v>
      </c>
      <c r="I17" s="4">
        <v>84.29737268518518</v>
      </c>
      <c r="J17" s="1">
        <v>353.92</v>
      </c>
      <c r="K17" s="1">
        <v>39.62</v>
      </c>
      <c r="M17" s="10">
        <f t="array" ref="M17">_xlfn.XLOOKUP(A17,subscriptions!B17:B10004,subscriptions!D17:D10004)</f>
        <v>80</v>
      </c>
      <c r="N17" s="10">
        <f t="array" ref="N17">_xlfn.XLOOKUP(A17,subscriptions!B17:B10004,subscriptions!G17:G10004)</f>
        <v>0</v>
      </c>
      <c r="O17" s="10">
        <v>80.0</v>
      </c>
      <c r="P17" s="10" t="str">
        <f t="array" ref="P17">_xlfn.XLOOKUP(A17,subscriptions!B17:B10004,subscriptions!C17:C10004)</f>
        <v>Roam</v>
      </c>
      <c r="Q17" s="10" t="s">
        <v>173</v>
      </c>
      <c r="R17" s="10" t="s">
        <v>148</v>
      </c>
      <c r="S17" s="10" t="s">
        <v>407</v>
      </c>
    </row>
    <row r="18">
      <c r="A18" s="1" t="s">
        <v>61</v>
      </c>
      <c r="B18" s="1" t="s">
        <v>409</v>
      </c>
      <c r="C18" s="1" t="s">
        <v>237</v>
      </c>
      <c r="D18" s="1" t="s">
        <v>27</v>
      </c>
      <c r="E18" s="1" t="s">
        <v>280</v>
      </c>
      <c r="F18" s="1" t="s">
        <v>411</v>
      </c>
      <c r="G18" s="1" t="s">
        <v>412</v>
      </c>
      <c r="H18" s="1" t="s">
        <v>413</v>
      </c>
      <c r="I18" s="4">
        <v>84.34129629629629</v>
      </c>
      <c r="J18" s="1">
        <v>594.13</v>
      </c>
      <c r="K18" s="1">
        <v>119.72</v>
      </c>
      <c r="M18" s="10">
        <f t="array" ref="M18">_xlfn.XLOOKUP(A18,subscriptions!B18:B10004,subscriptions!D18:D10004)</f>
        <v>120</v>
      </c>
      <c r="N18" s="10">
        <f t="array" ref="N18">_xlfn.XLOOKUP(A18,subscriptions!B18:B10004,subscriptions!G18:G10004)</f>
        <v>5</v>
      </c>
      <c r="O18" s="10">
        <v>114.0</v>
      </c>
      <c r="P18" s="10" t="str">
        <f t="array" ref="P18">_xlfn.XLOOKUP(A18,subscriptions!B18:B10004,subscriptions!C18:C10004)</f>
        <v>Residential</v>
      </c>
      <c r="Q18" s="10" t="s">
        <v>194</v>
      </c>
      <c r="R18" s="10" t="s">
        <v>212</v>
      </c>
      <c r="S18" s="10" t="s">
        <v>259</v>
      </c>
    </row>
    <row r="19">
      <c r="A19" s="1" t="s">
        <v>62</v>
      </c>
      <c r="B19" s="1" t="s">
        <v>425</v>
      </c>
      <c r="C19" s="1" t="s">
        <v>426</v>
      </c>
      <c r="D19" s="1" t="s">
        <v>153</v>
      </c>
      <c r="E19" s="1" t="s">
        <v>332</v>
      </c>
      <c r="F19" s="1" t="s">
        <v>427</v>
      </c>
      <c r="G19" s="1" t="s">
        <v>428</v>
      </c>
      <c r="H19" s="1" t="s">
        <v>430</v>
      </c>
      <c r="I19" s="4">
        <v>84.21126157407407</v>
      </c>
      <c r="J19" s="1">
        <v>1165.89</v>
      </c>
      <c r="K19" s="1">
        <v>161.14</v>
      </c>
      <c r="M19" s="10">
        <f t="array" ref="M19">_xlfn.XLOOKUP(A19,subscriptions!B19:B10004,subscriptions!D19:D10004)</f>
        <v>120</v>
      </c>
      <c r="N19" s="10">
        <f t="array" ref="N19">_xlfn.XLOOKUP(A19,subscriptions!B19:B10004,subscriptions!G19:G10004)</f>
        <v>10</v>
      </c>
      <c r="O19" s="10">
        <v>108.0</v>
      </c>
      <c r="P19" s="10" t="str">
        <f t="array" ref="P19">_xlfn.XLOOKUP(A19,subscriptions!B19:B10004,subscriptions!C19:C10004)</f>
        <v>Residential</v>
      </c>
      <c r="Q19" s="10" t="s">
        <v>128</v>
      </c>
      <c r="R19" s="10" t="s">
        <v>212</v>
      </c>
      <c r="S19" s="10" t="s">
        <v>438</v>
      </c>
    </row>
    <row r="20">
      <c r="A20" s="1" t="s">
        <v>63</v>
      </c>
      <c r="B20" s="1" t="s">
        <v>439</v>
      </c>
      <c r="C20" s="1" t="s">
        <v>441</v>
      </c>
      <c r="D20" s="1" t="s">
        <v>153</v>
      </c>
      <c r="E20" s="1" t="s">
        <v>111</v>
      </c>
      <c r="F20" s="1" t="s">
        <v>112</v>
      </c>
      <c r="G20" s="1" t="s">
        <v>442</v>
      </c>
      <c r="H20" s="1" t="s">
        <v>443</v>
      </c>
      <c r="I20" s="4">
        <v>84.21677083333333</v>
      </c>
      <c r="J20" s="1">
        <v>898.31</v>
      </c>
      <c r="K20" s="1">
        <v>94.12</v>
      </c>
      <c r="M20" s="10">
        <f t="array" ref="M20">_xlfn.XLOOKUP(A20,subscriptions!B20:B10004,subscriptions!D20:D10004)</f>
        <v>120</v>
      </c>
      <c r="N20" s="10">
        <f t="array" ref="N20">_xlfn.XLOOKUP(A20,subscriptions!B20:B10004,subscriptions!G20:G10004)</f>
        <v>20</v>
      </c>
      <c r="O20" s="10">
        <v>96.0</v>
      </c>
      <c r="P20" s="10" t="str">
        <f t="array" ref="P20">_xlfn.XLOOKUP(A20,subscriptions!B20:B10004,subscriptions!C20:C10004)</f>
        <v>Residential</v>
      </c>
      <c r="Q20" s="10" t="s">
        <v>128</v>
      </c>
      <c r="R20" s="10" t="s">
        <v>148</v>
      </c>
      <c r="S20" s="10" t="s">
        <v>453</v>
      </c>
    </row>
    <row r="21">
      <c r="A21" s="1" t="s">
        <v>64</v>
      </c>
      <c r="B21" s="1" t="s">
        <v>455</v>
      </c>
      <c r="C21" s="1" t="s">
        <v>456</v>
      </c>
      <c r="D21" s="1" t="s">
        <v>27</v>
      </c>
      <c r="E21" s="1" t="s">
        <v>219</v>
      </c>
      <c r="F21" s="1" t="s">
        <v>458</v>
      </c>
      <c r="G21" s="1" t="s">
        <v>459</v>
      </c>
      <c r="H21" s="1" t="s">
        <v>460</v>
      </c>
      <c r="I21" s="4">
        <v>84.25729166666666</v>
      </c>
      <c r="J21" s="1">
        <v>566.33</v>
      </c>
      <c r="K21" s="1">
        <v>88.51</v>
      </c>
      <c r="M21" s="10">
        <f t="array" ref="M21">_xlfn.XLOOKUP(A21,subscriptions!B21:B10004,subscriptions!D21:D10004)</f>
        <v>120</v>
      </c>
      <c r="N21" s="10">
        <f t="array" ref="N21">_xlfn.XLOOKUP(A21,subscriptions!B21:B10004,subscriptions!G21:G10004)</f>
        <v>0</v>
      </c>
      <c r="O21" s="10">
        <v>120.0</v>
      </c>
      <c r="P21" s="10" t="str">
        <f t="array" ref="P21">_xlfn.XLOOKUP(A21,subscriptions!B21:B10004,subscriptions!C21:C10004)</f>
        <v>Residential</v>
      </c>
      <c r="Q21" s="10" t="s">
        <v>173</v>
      </c>
      <c r="R21" s="10" t="s">
        <v>212</v>
      </c>
      <c r="S21" s="10" t="s">
        <v>175</v>
      </c>
    </row>
    <row r="22">
      <c r="A22" s="1" t="s">
        <v>65</v>
      </c>
      <c r="B22" s="1" t="s">
        <v>472</v>
      </c>
      <c r="C22" s="1" t="s">
        <v>473</v>
      </c>
      <c r="D22" s="1" t="s">
        <v>27</v>
      </c>
      <c r="E22" s="1" t="s">
        <v>239</v>
      </c>
      <c r="F22" s="1" t="s">
        <v>240</v>
      </c>
      <c r="G22" s="1" t="s">
        <v>475</v>
      </c>
      <c r="H22" s="1" t="s">
        <v>476</v>
      </c>
      <c r="I22" s="4">
        <v>84.25511574074073</v>
      </c>
      <c r="J22" s="1">
        <v>1469.56</v>
      </c>
      <c r="K22" s="1">
        <v>286.36</v>
      </c>
      <c r="M22" s="10">
        <f t="array" ref="M22">_xlfn.XLOOKUP(A22,subscriptions!B22:B10004,subscriptions!D22:D10004)</f>
        <v>250</v>
      </c>
      <c r="N22" s="10">
        <f t="array" ref="N22">_xlfn.XLOOKUP(A22,subscriptions!B22:B10004,subscriptions!G22:G10004)</f>
        <v>5</v>
      </c>
      <c r="O22" s="10">
        <v>237.5</v>
      </c>
      <c r="P22" s="10" t="str">
        <f t="array" ref="P22">_xlfn.XLOOKUP(A22,subscriptions!B22:B10004,subscriptions!C22:C10004)</f>
        <v>Business</v>
      </c>
      <c r="Q22" s="10" t="s">
        <v>194</v>
      </c>
      <c r="R22" s="10" t="s">
        <v>129</v>
      </c>
      <c r="S22" s="10" t="s">
        <v>149</v>
      </c>
    </row>
    <row r="23">
      <c r="A23" s="1" t="s">
        <v>66</v>
      </c>
      <c r="B23" s="1" t="s">
        <v>439</v>
      </c>
      <c r="C23" s="1" t="s">
        <v>492</v>
      </c>
      <c r="D23" s="1" t="s">
        <v>153</v>
      </c>
      <c r="E23" s="1" t="s">
        <v>280</v>
      </c>
      <c r="F23" s="1" t="s">
        <v>494</v>
      </c>
      <c r="G23" s="1" t="s">
        <v>495</v>
      </c>
      <c r="H23" s="1" t="s">
        <v>496</v>
      </c>
      <c r="I23" s="4">
        <v>84.1745138888889</v>
      </c>
      <c r="J23" s="1">
        <v>275.35</v>
      </c>
      <c r="K23" s="1">
        <v>75.87</v>
      </c>
      <c r="M23" s="10">
        <f t="array" ref="M23">_xlfn.XLOOKUP(A23,subscriptions!B23:B10004,subscriptions!D23:D10004)</f>
        <v>250</v>
      </c>
      <c r="N23" s="10">
        <f t="array" ref="N23">_xlfn.XLOOKUP(A23,subscriptions!B23:B10004,subscriptions!G23:G10004)</f>
        <v>10</v>
      </c>
      <c r="O23" s="10">
        <v>225.0</v>
      </c>
      <c r="P23" s="10" t="str">
        <f t="array" ref="P23">_xlfn.XLOOKUP(A23,subscriptions!B23:B10004,subscriptions!C23:C10004)</f>
        <v>Business</v>
      </c>
      <c r="Q23" s="10" t="s">
        <v>128</v>
      </c>
      <c r="R23" s="10" t="s">
        <v>129</v>
      </c>
      <c r="S23" s="10" t="s">
        <v>507</v>
      </c>
    </row>
    <row r="24">
      <c r="A24" s="1" t="s">
        <v>67</v>
      </c>
      <c r="B24" s="1" t="s">
        <v>508</v>
      </c>
      <c r="C24" s="1" t="s">
        <v>509</v>
      </c>
      <c r="D24" s="1" t="s">
        <v>153</v>
      </c>
      <c r="E24" s="1" t="s">
        <v>332</v>
      </c>
      <c r="F24" s="1" t="s">
        <v>510</v>
      </c>
      <c r="G24" s="1" t="s">
        <v>512</v>
      </c>
      <c r="H24" s="1" t="s">
        <v>513</v>
      </c>
      <c r="I24" s="4">
        <v>84.29935185185185</v>
      </c>
      <c r="J24" s="1">
        <v>568.27</v>
      </c>
      <c r="K24" s="1">
        <v>63.27</v>
      </c>
      <c r="M24" s="10">
        <f t="array" ref="M24">_xlfn.XLOOKUP(A24,subscriptions!B24:B10004,subscriptions!D24:D10004)</f>
        <v>120</v>
      </c>
      <c r="N24" s="10">
        <f t="array" ref="N24">_xlfn.XLOOKUP(A24,subscriptions!B24:B10004,subscriptions!G24:G10004)</f>
        <v>20</v>
      </c>
      <c r="O24" s="10">
        <v>96.0</v>
      </c>
      <c r="P24" s="10" t="str">
        <f t="array" ref="P24">_xlfn.XLOOKUP(A24,subscriptions!B24:B10004,subscriptions!C24:C10004)</f>
        <v>Residential</v>
      </c>
      <c r="Q24" s="10" t="s">
        <v>128</v>
      </c>
      <c r="R24" s="10" t="s">
        <v>148</v>
      </c>
      <c r="S24" s="10" t="s">
        <v>522</v>
      </c>
    </row>
    <row r="25">
      <c r="A25" s="1" t="s">
        <v>68</v>
      </c>
      <c r="B25" s="1" t="s">
        <v>523</v>
      </c>
      <c r="C25" s="1" t="s">
        <v>524</v>
      </c>
      <c r="D25" s="1" t="s">
        <v>27</v>
      </c>
      <c r="E25" s="1" t="s">
        <v>28</v>
      </c>
      <c r="F25" s="1" t="s">
        <v>526</v>
      </c>
      <c r="G25" s="1" t="s">
        <v>527</v>
      </c>
      <c r="H25" s="1" t="s">
        <v>528</v>
      </c>
      <c r="I25" s="4">
        <v>84.1744212962963</v>
      </c>
      <c r="J25" s="1">
        <v>734.42</v>
      </c>
      <c r="K25" s="1">
        <v>152.51</v>
      </c>
      <c r="M25" s="10">
        <f t="array" ref="M25">_xlfn.XLOOKUP(A25,subscriptions!B25:B10004,subscriptions!D25:D10004)</f>
        <v>50</v>
      </c>
      <c r="N25" s="10">
        <f t="array" ref="N25">_xlfn.XLOOKUP(A25,subscriptions!B25:B10004,subscriptions!G25:G10004)</f>
        <v>0</v>
      </c>
      <c r="O25" s="10">
        <v>50.0</v>
      </c>
      <c r="P25" s="10" t="str">
        <f t="array" ref="P25">_xlfn.XLOOKUP(A25,subscriptions!B25:B10004,subscriptions!C25:C10004)</f>
        <v>Mini</v>
      </c>
      <c r="Q25" s="10" t="s">
        <v>173</v>
      </c>
      <c r="R25" s="10" t="s">
        <v>148</v>
      </c>
      <c r="S25" s="10" t="s">
        <v>507</v>
      </c>
    </row>
    <row r="26">
      <c r="A26" s="1" t="s">
        <v>69</v>
      </c>
      <c r="B26" s="1" t="s">
        <v>555</v>
      </c>
      <c r="C26" s="1" t="s">
        <v>556</v>
      </c>
      <c r="D26" s="1" t="s">
        <v>153</v>
      </c>
      <c r="E26" s="1" t="s">
        <v>111</v>
      </c>
      <c r="F26" s="1" t="s">
        <v>135</v>
      </c>
      <c r="G26" s="1" t="s">
        <v>557</v>
      </c>
      <c r="H26" s="1" t="s">
        <v>559</v>
      </c>
      <c r="I26" s="4">
        <v>84.33576388888889</v>
      </c>
      <c r="J26" s="1">
        <v>963.4</v>
      </c>
      <c r="K26" s="1">
        <v>249.96</v>
      </c>
      <c r="M26" s="10">
        <f t="array" ref="M26">_xlfn.XLOOKUP(A26,subscriptions!B26:B10004,subscriptions!D26:D10004)</f>
        <v>80</v>
      </c>
      <c r="N26" s="10">
        <f t="array" ref="N26">_xlfn.XLOOKUP(A26,subscriptions!B26:B10004,subscriptions!G26:G10004)</f>
        <v>5</v>
      </c>
      <c r="O26" s="10">
        <v>76.0</v>
      </c>
      <c r="P26" s="10" t="str">
        <f t="array" ref="P26">_xlfn.XLOOKUP(A26,subscriptions!B26:B10004,subscriptions!C26:C10004)</f>
        <v>Roam</v>
      </c>
      <c r="Q26" s="10" t="s">
        <v>194</v>
      </c>
      <c r="R26" s="10" t="s">
        <v>148</v>
      </c>
      <c r="S26" s="10" t="s">
        <v>571</v>
      </c>
    </row>
    <row r="27">
      <c r="A27" s="1" t="s">
        <v>70</v>
      </c>
      <c r="B27" s="1" t="s">
        <v>573</v>
      </c>
      <c r="C27" s="1" t="s">
        <v>296</v>
      </c>
      <c r="D27" s="1" t="s">
        <v>27</v>
      </c>
      <c r="E27" s="1" t="s">
        <v>219</v>
      </c>
      <c r="F27" s="1" t="s">
        <v>574</v>
      </c>
      <c r="G27" s="1" t="s">
        <v>576</v>
      </c>
      <c r="H27" s="1" t="s">
        <v>577</v>
      </c>
      <c r="I27" s="4">
        <v>84.29241898148148</v>
      </c>
      <c r="J27" s="1">
        <v>2356.9</v>
      </c>
      <c r="K27" s="1">
        <v>295.54</v>
      </c>
      <c r="M27" s="10">
        <f t="array" ref="M27">_xlfn.XLOOKUP(A27,subscriptions!B27:B10004,subscriptions!D27:D10004)</f>
        <v>120</v>
      </c>
      <c r="N27" s="10">
        <f t="array" ref="N27">_xlfn.XLOOKUP(A27,subscriptions!B27:B10004,subscriptions!G27:G10004)</f>
        <v>10</v>
      </c>
      <c r="O27" s="10">
        <v>108.0</v>
      </c>
      <c r="P27" s="10" t="str">
        <f t="array" ref="P27">_xlfn.XLOOKUP(A27,subscriptions!B27:B10004,subscriptions!C27:C10004)</f>
        <v>Residential</v>
      </c>
      <c r="Q27" s="10" t="s">
        <v>128</v>
      </c>
      <c r="R27" s="10" t="s">
        <v>212</v>
      </c>
      <c r="S27" s="10" t="s">
        <v>587</v>
      </c>
    </row>
    <row r="28">
      <c r="A28" s="1" t="s">
        <v>71</v>
      </c>
      <c r="B28" s="1" t="s">
        <v>589</v>
      </c>
      <c r="C28" s="1" t="s">
        <v>296</v>
      </c>
      <c r="D28" s="1" t="s">
        <v>153</v>
      </c>
      <c r="E28" s="1" t="s">
        <v>219</v>
      </c>
      <c r="F28" s="1" t="s">
        <v>590</v>
      </c>
      <c r="G28" s="1" t="s">
        <v>591</v>
      </c>
      <c r="H28" s="1" t="s">
        <v>592</v>
      </c>
      <c r="I28" s="4">
        <v>84.25770833333333</v>
      </c>
      <c r="J28" s="1">
        <v>384.1</v>
      </c>
      <c r="K28" s="1">
        <v>44.8</v>
      </c>
      <c r="M28" s="10">
        <f t="array" ref="M28">_xlfn.XLOOKUP(A28,subscriptions!B28:B10004,subscriptions!D28:D10004)</f>
        <v>120</v>
      </c>
      <c r="N28" s="10">
        <f t="array" ref="N28">_xlfn.XLOOKUP(A28,subscriptions!B28:B10004,subscriptions!G28:G10004)</f>
        <v>20</v>
      </c>
      <c r="O28" s="10">
        <v>96.0</v>
      </c>
      <c r="P28" s="10" t="str">
        <f t="array" ref="P28">_xlfn.XLOOKUP(A28,subscriptions!B28:B10004,subscriptions!C28:C10004)</f>
        <v>Residential</v>
      </c>
      <c r="Q28" s="10" t="s">
        <v>128</v>
      </c>
      <c r="R28" s="10" t="s">
        <v>148</v>
      </c>
      <c r="S28" s="10" t="s">
        <v>603</v>
      </c>
    </row>
    <row r="29">
      <c r="A29" s="1" t="s">
        <v>72</v>
      </c>
      <c r="B29" s="1" t="s">
        <v>472</v>
      </c>
      <c r="C29" s="1" t="s">
        <v>605</v>
      </c>
      <c r="D29" s="1" t="s">
        <v>27</v>
      </c>
      <c r="E29" s="1" t="s">
        <v>239</v>
      </c>
      <c r="F29" s="1" t="s">
        <v>606</v>
      </c>
      <c r="G29" s="1" t="s">
        <v>607</v>
      </c>
      <c r="H29" s="1" t="s">
        <v>609</v>
      </c>
      <c r="I29" s="4">
        <v>84.34038194444445</v>
      </c>
      <c r="J29" s="1">
        <v>1133.04</v>
      </c>
      <c r="K29" s="1">
        <v>267.45</v>
      </c>
      <c r="M29" s="10">
        <f t="array" ref="M29">_xlfn.XLOOKUP(A29,subscriptions!B29:B10004,subscriptions!D29:D10004)</f>
        <v>120</v>
      </c>
      <c r="N29" s="10">
        <f t="array" ref="N29">_xlfn.XLOOKUP(A29,subscriptions!B29:B10004,subscriptions!G29:G10004)</f>
        <v>0</v>
      </c>
      <c r="O29" s="10">
        <v>120.0</v>
      </c>
      <c r="P29" s="10" t="str">
        <f t="array" ref="P29">_xlfn.XLOOKUP(A29,subscriptions!B29:B10004,subscriptions!C29:C10004)</f>
        <v>Residential</v>
      </c>
      <c r="Q29" s="10" t="s">
        <v>173</v>
      </c>
      <c r="R29" s="10" t="s">
        <v>212</v>
      </c>
      <c r="S29" s="10" t="s">
        <v>616</v>
      </c>
    </row>
    <row r="30">
      <c r="A30" s="1" t="s">
        <v>73</v>
      </c>
      <c r="B30" s="1" t="s">
        <v>425</v>
      </c>
      <c r="C30" s="1" t="s">
        <v>492</v>
      </c>
      <c r="D30" s="1" t="s">
        <v>153</v>
      </c>
      <c r="E30" s="1" t="s">
        <v>332</v>
      </c>
      <c r="F30" s="1" t="s">
        <v>618</v>
      </c>
      <c r="G30" s="1" t="s">
        <v>619</v>
      </c>
      <c r="H30" s="1" t="s">
        <v>620</v>
      </c>
      <c r="I30" s="4">
        <v>84.2572800925926</v>
      </c>
      <c r="J30" s="1">
        <v>1396.26</v>
      </c>
      <c r="K30" s="1">
        <v>157.47</v>
      </c>
      <c r="M30" s="10">
        <f t="array" ref="M30">_xlfn.XLOOKUP(A30,subscriptions!B30:B10004,subscriptions!D30:D10004)</f>
        <v>120</v>
      </c>
      <c r="N30" s="10">
        <f t="array" ref="N30">_xlfn.XLOOKUP(A30,subscriptions!B30:B10004,subscriptions!G30:G10004)</f>
        <v>5</v>
      </c>
      <c r="O30" s="10">
        <v>114.0</v>
      </c>
      <c r="P30" s="10" t="str">
        <f t="array" ref="P30">_xlfn.XLOOKUP(A30,subscriptions!B30:B10004,subscriptions!C30:C10004)</f>
        <v>Residential</v>
      </c>
      <c r="Q30" s="10" t="s">
        <v>194</v>
      </c>
      <c r="R30" s="10" t="s">
        <v>212</v>
      </c>
      <c r="S30" s="10" t="s">
        <v>175</v>
      </c>
    </row>
    <row r="31">
      <c r="A31" s="1" t="s">
        <v>74</v>
      </c>
      <c r="B31" s="1" t="s">
        <v>589</v>
      </c>
      <c r="C31" s="1" t="s">
        <v>261</v>
      </c>
      <c r="D31" s="1" t="s">
        <v>153</v>
      </c>
      <c r="E31" s="1" t="s">
        <v>631</v>
      </c>
      <c r="F31" s="1" t="s">
        <v>632</v>
      </c>
      <c r="G31" s="1" t="s">
        <v>633</v>
      </c>
      <c r="H31" s="1" t="s">
        <v>634</v>
      </c>
      <c r="I31" s="4">
        <v>84.33486111111111</v>
      </c>
      <c r="J31" s="1">
        <v>121.35</v>
      </c>
      <c r="K31" s="1">
        <v>32.35</v>
      </c>
      <c r="M31" s="10">
        <f t="array" ref="M31">_xlfn.XLOOKUP(A31,subscriptions!B31:B10004,subscriptions!D31:D10004)</f>
        <v>120</v>
      </c>
      <c r="N31" s="10">
        <f t="array" ref="N31">_xlfn.XLOOKUP(A31,subscriptions!B31:B10004,subscriptions!G31:G10004)</f>
        <v>10</v>
      </c>
      <c r="O31" s="10">
        <v>108.0</v>
      </c>
      <c r="P31" s="10" t="str">
        <f t="array" ref="P31">_xlfn.XLOOKUP(A31,subscriptions!B31:B10004,subscriptions!C31:C10004)</f>
        <v>Residential</v>
      </c>
      <c r="Q31" s="10" t="s">
        <v>128</v>
      </c>
      <c r="R31" s="10" t="s">
        <v>212</v>
      </c>
      <c r="S31" s="10" t="s">
        <v>643</v>
      </c>
    </row>
    <row r="32">
      <c r="A32" s="1" t="s">
        <v>75</v>
      </c>
      <c r="B32" s="1" t="s">
        <v>645</v>
      </c>
      <c r="C32" s="1" t="s">
        <v>133</v>
      </c>
      <c r="D32" s="1" t="s">
        <v>153</v>
      </c>
      <c r="E32" s="1" t="s">
        <v>111</v>
      </c>
      <c r="F32" s="1" t="s">
        <v>112</v>
      </c>
      <c r="G32" s="1" t="s">
        <v>646</v>
      </c>
      <c r="H32" s="1" t="s">
        <v>648</v>
      </c>
      <c r="I32" s="4">
        <v>84.29609953703704</v>
      </c>
      <c r="J32" s="1">
        <v>1453.0</v>
      </c>
      <c r="K32" s="1">
        <v>194.25</v>
      </c>
      <c r="M32" s="10">
        <f t="array" ref="M32">_xlfn.XLOOKUP(A32,subscriptions!B32:B10004,subscriptions!D32:D10004)</f>
        <v>80</v>
      </c>
      <c r="N32" s="10">
        <f t="array" ref="N32">_xlfn.XLOOKUP(A32,subscriptions!B32:B10004,subscriptions!G32:G10004)</f>
        <v>20</v>
      </c>
      <c r="O32" s="10">
        <v>64.0</v>
      </c>
      <c r="P32" s="10" t="str">
        <f t="array" ref="P32">_xlfn.XLOOKUP(A32,subscriptions!B32:B10004,subscriptions!C32:C10004)</f>
        <v>Roam</v>
      </c>
      <c r="Q32" s="10" t="s">
        <v>128</v>
      </c>
      <c r="R32" s="10" t="s">
        <v>148</v>
      </c>
      <c r="S32" s="10" t="s">
        <v>655</v>
      </c>
    </row>
    <row r="33">
      <c r="A33" s="1" t="s">
        <v>76</v>
      </c>
      <c r="B33" s="1" t="s">
        <v>657</v>
      </c>
      <c r="C33" s="1" t="s">
        <v>658</v>
      </c>
      <c r="D33" s="1" t="s">
        <v>153</v>
      </c>
      <c r="E33" s="1" t="s">
        <v>219</v>
      </c>
      <c r="F33" s="1" t="s">
        <v>660</v>
      </c>
      <c r="G33" s="1" t="s">
        <v>661</v>
      </c>
      <c r="H33" s="1" t="s">
        <v>662</v>
      </c>
      <c r="I33" s="4">
        <v>84.38269675925926</v>
      </c>
      <c r="J33" s="1">
        <v>330.44</v>
      </c>
      <c r="K33" s="1">
        <v>85.36</v>
      </c>
      <c r="M33" s="10">
        <f t="array" ref="M33">_xlfn.XLOOKUP(A33,subscriptions!B33:B10004,subscriptions!D33:D10004)</f>
        <v>120</v>
      </c>
      <c r="N33" s="10">
        <f t="array" ref="N33">_xlfn.XLOOKUP(A33,subscriptions!B33:B10004,subscriptions!G33:G10004)</f>
        <v>0</v>
      </c>
      <c r="O33" s="10">
        <v>120.0</v>
      </c>
      <c r="P33" s="10" t="str">
        <f t="array" ref="P33">_xlfn.XLOOKUP(A33,subscriptions!B33:B10004,subscriptions!C33:C10004)</f>
        <v>Residential</v>
      </c>
      <c r="Q33" s="10" t="s">
        <v>173</v>
      </c>
      <c r="R33" s="10" t="s">
        <v>212</v>
      </c>
      <c r="S33" s="10" t="s">
        <v>671</v>
      </c>
    </row>
    <row r="34">
      <c r="A34" s="1" t="s">
        <v>77</v>
      </c>
      <c r="B34" s="1" t="s">
        <v>278</v>
      </c>
      <c r="C34" s="1" t="s">
        <v>673</v>
      </c>
      <c r="D34" s="1" t="s">
        <v>27</v>
      </c>
      <c r="E34" s="1" t="s">
        <v>262</v>
      </c>
      <c r="F34" s="1" t="s">
        <v>674</v>
      </c>
      <c r="G34" s="1" t="s">
        <v>675</v>
      </c>
      <c r="H34" s="1" t="s">
        <v>676</v>
      </c>
      <c r="I34" s="4">
        <v>84.29655092592593</v>
      </c>
      <c r="J34" s="1">
        <v>150.9</v>
      </c>
      <c r="K34" s="1">
        <v>52.7</v>
      </c>
      <c r="M34" s="10">
        <f t="array" ref="M34">_xlfn.XLOOKUP(A34,subscriptions!B34:B10004,subscriptions!D34:D10004)</f>
        <v>120</v>
      </c>
      <c r="N34" s="10">
        <f t="array" ref="N34">_xlfn.XLOOKUP(A34,subscriptions!B34:B10004,subscriptions!G34:G10004)</f>
        <v>5</v>
      </c>
      <c r="O34" s="10">
        <v>114.0</v>
      </c>
      <c r="P34" s="10" t="str">
        <f t="array" ref="P34">_xlfn.XLOOKUP(A34,subscriptions!B34:B10004,subscriptions!C34:C10004)</f>
        <v>Residential</v>
      </c>
      <c r="Q34" s="10" t="s">
        <v>194</v>
      </c>
      <c r="R34" s="10" t="s">
        <v>212</v>
      </c>
      <c r="S34" s="10" t="s">
        <v>373</v>
      </c>
    </row>
    <row r="35">
      <c r="A35" s="1" t="s">
        <v>78</v>
      </c>
      <c r="B35" s="1" t="s">
        <v>686</v>
      </c>
      <c r="C35" s="1" t="s">
        <v>152</v>
      </c>
      <c r="D35" s="1" t="s">
        <v>153</v>
      </c>
      <c r="E35" s="1" t="s">
        <v>28</v>
      </c>
      <c r="F35" s="1" t="s">
        <v>687</v>
      </c>
      <c r="G35" s="1" t="s">
        <v>688</v>
      </c>
      <c r="H35" s="1" t="s">
        <v>689</v>
      </c>
      <c r="I35" s="4">
        <v>84.37998842592593</v>
      </c>
      <c r="J35" s="1">
        <v>4510.53</v>
      </c>
      <c r="K35" s="1">
        <v>786.54</v>
      </c>
      <c r="M35" s="10">
        <f t="array" ref="M35">_xlfn.XLOOKUP(A35,subscriptions!B35:B10004,subscriptions!D35:D10004)</f>
        <v>120</v>
      </c>
      <c r="N35" s="10">
        <f t="array" ref="N35">_xlfn.XLOOKUP(A35,subscriptions!B35:B10004,subscriptions!G35:G10004)</f>
        <v>10</v>
      </c>
      <c r="O35" s="10">
        <v>108.0</v>
      </c>
      <c r="P35" s="10" t="str">
        <f t="array" ref="P35">_xlfn.XLOOKUP(A35,subscriptions!B35:B10004,subscriptions!C35:C10004)</f>
        <v>Residential</v>
      </c>
      <c r="Q35" s="10" t="s">
        <v>128</v>
      </c>
      <c r="R35" s="10" t="s">
        <v>212</v>
      </c>
      <c r="S35" s="10" t="s">
        <v>698</v>
      </c>
    </row>
    <row r="36">
      <c r="A36" s="1" t="s">
        <v>79</v>
      </c>
      <c r="B36" s="1" t="s">
        <v>700</v>
      </c>
      <c r="C36" s="1" t="s">
        <v>178</v>
      </c>
      <c r="D36" s="1" t="s">
        <v>153</v>
      </c>
      <c r="E36" s="1" t="s">
        <v>179</v>
      </c>
      <c r="F36" s="1" t="s">
        <v>181</v>
      </c>
      <c r="G36" s="1" t="s">
        <v>702</v>
      </c>
      <c r="H36" s="1" t="s">
        <v>703</v>
      </c>
      <c r="I36" s="4">
        <v>84.29733796296296</v>
      </c>
      <c r="J36" s="1">
        <v>5105.95</v>
      </c>
      <c r="K36" s="1">
        <v>899.53</v>
      </c>
      <c r="L36" s="1">
        <v>100.0</v>
      </c>
      <c r="M36" s="10">
        <f t="array" ref="M36">_xlfn.XLOOKUP(A36,subscriptions!B36:B10004,subscriptions!D36:D10004)</f>
        <v>50</v>
      </c>
      <c r="N36" s="10">
        <f t="array" ref="N36">_xlfn.XLOOKUP(A36,subscriptions!B36:B10004,subscriptions!G36:G10004)</f>
        <v>20</v>
      </c>
      <c r="O36" s="10">
        <v>40.0</v>
      </c>
      <c r="P36" s="10" t="str">
        <f t="array" ref="P36">_xlfn.XLOOKUP(A36,subscriptions!B36:B10004,subscriptions!C36:C10004)</f>
        <v>Mini</v>
      </c>
      <c r="Q36" s="10" t="s">
        <v>128</v>
      </c>
      <c r="R36" s="10" t="s">
        <v>148</v>
      </c>
      <c r="S36" s="10" t="s">
        <v>407</v>
      </c>
    </row>
    <row r="37">
      <c r="A37" s="1" t="s">
        <v>80</v>
      </c>
      <c r="B37" s="1" t="s">
        <v>713</v>
      </c>
      <c r="C37" s="1" t="s">
        <v>456</v>
      </c>
      <c r="D37" s="1" t="s">
        <v>27</v>
      </c>
      <c r="E37" s="1" t="s">
        <v>714</v>
      </c>
      <c r="F37" s="1" t="s">
        <v>715</v>
      </c>
      <c r="G37" s="1" t="s">
        <v>717</v>
      </c>
      <c r="H37" s="1" t="s">
        <v>718</v>
      </c>
      <c r="I37" s="4">
        <v>84.33972222222222</v>
      </c>
      <c r="J37" s="1">
        <v>2528.5</v>
      </c>
      <c r="K37" s="1">
        <v>623.28</v>
      </c>
      <c r="M37" s="10">
        <f t="array" ref="M37">_xlfn.XLOOKUP(A37,subscriptions!B37:B10004,subscriptions!D37:D10004)</f>
        <v>120</v>
      </c>
      <c r="N37" s="10">
        <f t="array" ref="N37">_xlfn.XLOOKUP(A37,subscriptions!B37:B10004,subscriptions!G37:G10004)</f>
        <v>0</v>
      </c>
      <c r="O37" s="10">
        <v>120.0</v>
      </c>
      <c r="P37" s="10" t="str">
        <f t="array" ref="P37">_xlfn.XLOOKUP(A37,subscriptions!B37:B10004,subscriptions!C37:C10004)</f>
        <v>Residential</v>
      </c>
      <c r="Q37" s="10" t="s">
        <v>173</v>
      </c>
      <c r="R37" s="10" t="s">
        <v>212</v>
      </c>
      <c r="S37" s="10" t="s">
        <v>234</v>
      </c>
    </row>
    <row r="38">
      <c r="A38" s="1" t="s">
        <v>81</v>
      </c>
      <c r="B38" s="1" t="s">
        <v>150</v>
      </c>
      <c r="C38" s="1" t="s">
        <v>734</v>
      </c>
      <c r="D38" s="1" t="s">
        <v>153</v>
      </c>
      <c r="E38" s="1" t="s">
        <v>332</v>
      </c>
      <c r="F38" s="1" t="s">
        <v>736</v>
      </c>
      <c r="G38" s="1" t="s">
        <v>737</v>
      </c>
      <c r="H38" s="1" t="s">
        <v>738</v>
      </c>
      <c r="I38" s="4">
        <v>84.37989583333334</v>
      </c>
      <c r="J38" s="1">
        <v>594.93</v>
      </c>
      <c r="K38" s="1">
        <v>132.46</v>
      </c>
      <c r="M38" s="10">
        <f t="array" ref="M38">_xlfn.XLOOKUP(A38,subscriptions!B38:B10004,subscriptions!D38:D10004)</f>
        <v>250</v>
      </c>
      <c r="N38" s="10">
        <f t="array" ref="N38">_xlfn.XLOOKUP(A38,subscriptions!B38:B10004,subscriptions!G38:G10004)</f>
        <v>5</v>
      </c>
      <c r="O38" s="10">
        <v>237.5</v>
      </c>
      <c r="P38" s="10" t="str">
        <f t="array" ref="P38">_xlfn.XLOOKUP(A38,subscriptions!B38:B10004,subscriptions!C38:C10004)</f>
        <v>Business</v>
      </c>
      <c r="Q38" s="10" t="s">
        <v>194</v>
      </c>
      <c r="R38" s="10" t="s">
        <v>129</v>
      </c>
      <c r="S38" s="10" t="s">
        <v>698</v>
      </c>
    </row>
    <row r="39">
      <c r="A39" s="1" t="s">
        <v>82</v>
      </c>
      <c r="B39" s="1" t="s">
        <v>748</v>
      </c>
      <c r="C39" s="1" t="s">
        <v>750</v>
      </c>
      <c r="D39" s="1" t="s">
        <v>27</v>
      </c>
      <c r="E39" s="1" t="s">
        <v>280</v>
      </c>
      <c r="F39" s="1" t="s">
        <v>376</v>
      </c>
      <c r="G39" s="1" t="s">
        <v>751</v>
      </c>
      <c r="H39" s="1" t="s">
        <v>752</v>
      </c>
      <c r="I39" s="4">
        <v>84.38083333333333</v>
      </c>
      <c r="J39" s="1">
        <v>204.17</v>
      </c>
      <c r="K39" s="1">
        <v>33.26</v>
      </c>
      <c r="M39" s="10">
        <f t="array" ref="M39">_xlfn.XLOOKUP(A39,subscriptions!B39:B10004,subscriptions!D39:D10004)</f>
        <v>120</v>
      </c>
      <c r="N39" s="10">
        <f t="array" ref="N39">_xlfn.XLOOKUP(A39,subscriptions!B39:B10004,subscriptions!G39:G10004)</f>
        <v>10</v>
      </c>
      <c r="O39" s="10">
        <v>108.0</v>
      </c>
      <c r="P39" s="10" t="str">
        <f t="array" ref="P39">_xlfn.XLOOKUP(A39,subscriptions!B39:B10004,subscriptions!C39:C10004)</f>
        <v>Residential</v>
      </c>
      <c r="Q39" s="10" t="s">
        <v>128</v>
      </c>
      <c r="R39" s="10" t="s">
        <v>212</v>
      </c>
      <c r="S39" s="10" t="s">
        <v>762</v>
      </c>
    </row>
    <row r="40">
      <c r="A40" s="1" t="s">
        <v>83</v>
      </c>
      <c r="B40" s="1" t="s">
        <v>763</v>
      </c>
      <c r="C40" s="1" t="s">
        <v>764</v>
      </c>
      <c r="D40" s="1" t="s">
        <v>27</v>
      </c>
      <c r="E40" s="1" t="s">
        <v>111</v>
      </c>
      <c r="F40" s="1" t="s">
        <v>112</v>
      </c>
      <c r="G40" s="1" t="s">
        <v>766</v>
      </c>
      <c r="H40" s="1" t="s">
        <v>767</v>
      </c>
      <c r="I40" s="4">
        <v>84.21077546296296</v>
      </c>
      <c r="J40" s="1">
        <v>1779.13</v>
      </c>
      <c r="K40" s="1">
        <v>186.04</v>
      </c>
      <c r="M40" s="10">
        <f t="array" ref="M40">_xlfn.XLOOKUP(A40,subscriptions!B40:B10004,subscriptions!D40:D10004)</f>
        <v>80</v>
      </c>
      <c r="N40" s="10">
        <f t="array" ref="N40">_xlfn.XLOOKUP(A40,subscriptions!B40:B10004,subscriptions!G40:G10004)</f>
        <v>20</v>
      </c>
      <c r="O40" s="10">
        <v>64.0</v>
      </c>
      <c r="P40" s="10" t="str">
        <f t="array" ref="P40">_xlfn.XLOOKUP(A40,subscriptions!B40:B10004,subscriptions!C40:C10004)</f>
        <v>Roam</v>
      </c>
      <c r="Q40" s="10" t="s">
        <v>128</v>
      </c>
      <c r="R40" s="10" t="s">
        <v>148</v>
      </c>
      <c r="S40" s="10" t="s">
        <v>770</v>
      </c>
    </row>
    <row r="41">
      <c r="A41" s="1" t="s">
        <v>84</v>
      </c>
      <c r="B41" s="1" t="s">
        <v>772</v>
      </c>
      <c r="C41" s="1" t="s">
        <v>556</v>
      </c>
      <c r="D41" s="1" t="s">
        <v>153</v>
      </c>
      <c r="E41" s="1" t="s">
        <v>179</v>
      </c>
      <c r="F41" s="1" t="s">
        <v>773</v>
      </c>
      <c r="G41" s="1" t="s">
        <v>774</v>
      </c>
      <c r="H41" s="1" t="s">
        <v>776</v>
      </c>
      <c r="I41" s="4">
        <v>84.29820601851851</v>
      </c>
      <c r="J41" s="1">
        <v>920.14</v>
      </c>
      <c r="K41" s="1">
        <v>195.27</v>
      </c>
      <c r="L41" s="1">
        <v>100.0</v>
      </c>
      <c r="M41" s="10">
        <f t="array" ref="M41">_xlfn.XLOOKUP(A41,subscriptions!B41:B10004,subscriptions!D41:D10004)</f>
        <v>50</v>
      </c>
      <c r="N41" s="10">
        <f t="array" ref="N41">_xlfn.XLOOKUP(A41,subscriptions!B41:B10004,subscriptions!G41:G10004)</f>
        <v>0</v>
      </c>
      <c r="O41" s="10">
        <v>50.0</v>
      </c>
      <c r="P41" s="10" t="str">
        <f t="array" ref="P41">_xlfn.XLOOKUP(A41,subscriptions!B41:B10004,subscriptions!C41:C10004)</f>
        <v>Mini</v>
      </c>
      <c r="Q41" s="10" t="s">
        <v>173</v>
      </c>
      <c r="R41" s="10" t="s">
        <v>148</v>
      </c>
      <c r="S41" s="10" t="s">
        <v>785</v>
      </c>
    </row>
    <row r="42">
      <c r="A42" s="1" t="s">
        <v>85</v>
      </c>
      <c r="B42" s="1" t="s">
        <v>389</v>
      </c>
      <c r="C42" s="1" t="s">
        <v>786</v>
      </c>
      <c r="D42" s="1" t="s">
        <v>27</v>
      </c>
      <c r="E42" s="1" t="s">
        <v>332</v>
      </c>
      <c r="F42" s="1" t="s">
        <v>788</v>
      </c>
      <c r="G42" s="1" t="s">
        <v>789</v>
      </c>
      <c r="H42" s="1" t="s">
        <v>790</v>
      </c>
      <c r="I42" s="4">
        <v>84.33430555555556</v>
      </c>
      <c r="J42" s="1">
        <v>245.23</v>
      </c>
      <c r="K42" s="1">
        <v>64.45</v>
      </c>
      <c r="M42" s="10">
        <f t="array" ref="M42">_xlfn.XLOOKUP(A42,subscriptions!B42:B10004,subscriptions!D42:D10004)</f>
        <v>120</v>
      </c>
      <c r="N42" s="10">
        <f t="array" ref="N42">_xlfn.XLOOKUP(A42,subscriptions!B42:B10004,subscriptions!G42:G10004)</f>
        <v>5</v>
      </c>
      <c r="O42" s="10">
        <v>114.0</v>
      </c>
      <c r="P42" s="10" t="str">
        <f t="array" ref="P42">_xlfn.XLOOKUP(A42,subscriptions!B42:B10004,subscriptions!C42:C10004)</f>
        <v>Residential</v>
      </c>
      <c r="Q42" s="10" t="s">
        <v>194</v>
      </c>
      <c r="R42" s="10" t="s">
        <v>212</v>
      </c>
      <c r="S42" s="10" t="s">
        <v>195</v>
      </c>
    </row>
    <row r="43">
      <c r="A43" s="1" t="s">
        <v>86</v>
      </c>
      <c r="B43" s="1" t="s">
        <v>150</v>
      </c>
      <c r="C43" s="1" t="s">
        <v>800</v>
      </c>
      <c r="D43" s="1" t="s">
        <v>153</v>
      </c>
      <c r="E43" s="1" t="s">
        <v>28</v>
      </c>
      <c r="F43" s="1" t="s">
        <v>801</v>
      </c>
      <c r="G43" s="1" t="s">
        <v>802</v>
      </c>
      <c r="H43" s="1" t="s">
        <v>803</v>
      </c>
      <c r="I43" s="4">
        <v>84.21268518518518</v>
      </c>
      <c r="J43" s="1">
        <v>1075.32</v>
      </c>
      <c r="K43" s="1">
        <v>225.65</v>
      </c>
      <c r="M43" s="10">
        <f t="array" ref="M43">_xlfn.XLOOKUP(A43,subscriptions!B43:B10004,subscriptions!D43:D10004)</f>
        <v>250</v>
      </c>
      <c r="N43" s="10">
        <f t="array" ref="N43">_xlfn.XLOOKUP(A43,subscriptions!B43:B10004,subscriptions!G43:G10004)</f>
        <v>10</v>
      </c>
      <c r="O43" s="10">
        <v>225.0</v>
      </c>
      <c r="P43" s="10" t="str">
        <f t="array" ref="P43">_xlfn.XLOOKUP(A43,subscriptions!B43:B10004,subscriptions!C43:C10004)</f>
        <v>Business</v>
      </c>
      <c r="Q43" s="10" t="s">
        <v>128</v>
      </c>
      <c r="R43" s="10" t="s">
        <v>129</v>
      </c>
      <c r="S43" s="10" t="s">
        <v>813</v>
      </c>
    </row>
    <row r="44">
      <c r="A44" s="1" t="s">
        <v>88</v>
      </c>
      <c r="B44" s="1" t="s">
        <v>814</v>
      </c>
      <c r="C44" s="1" t="s">
        <v>800</v>
      </c>
      <c r="D44" s="1" t="s">
        <v>153</v>
      </c>
      <c r="E44" s="1" t="s">
        <v>332</v>
      </c>
      <c r="F44" s="1" t="s">
        <v>427</v>
      </c>
      <c r="G44" s="1" t="s">
        <v>816</v>
      </c>
      <c r="H44" s="1" t="s">
        <v>817</v>
      </c>
      <c r="I44" s="4">
        <v>84.21412037037037</v>
      </c>
      <c r="J44" s="1">
        <v>102.49</v>
      </c>
      <c r="K44" s="1">
        <v>15.96</v>
      </c>
      <c r="M44" s="10">
        <f t="array" ref="M44">_xlfn.XLOOKUP(A44,subscriptions!B44:B10004,subscriptions!D44:D10004)</f>
        <v>50</v>
      </c>
      <c r="N44" s="10">
        <f t="array" ref="N44">_xlfn.XLOOKUP(A44,subscriptions!B44:B10004,subscriptions!G44:G10004)</f>
        <v>20</v>
      </c>
      <c r="O44" s="10">
        <v>40.0</v>
      </c>
      <c r="P44" s="10" t="str">
        <f t="array" ref="P44">_xlfn.XLOOKUP(A44,subscriptions!B44:B10004,subscriptions!C44:C10004)</f>
        <v>Mini</v>
      </c>
      <c r="Q44" s="10" t="s">
        <v>128</v>
      </c>
      <c r="R44" s="10" t="s">
        <v>148</v>
      </c>
      <c r="S44" s="10" t="s">
        <v>388</v>
      </c>
    </row>
    <row r="45">
      <c r="A45" s="1" t="s">
        <v>89</v>
      </c>
      <c r="B45" s="1" t="s">
        <v>472</v>
      </c>
      <c r="C45" s="1" t="s">
        <v>827</v>
      </c>
      <c r="D45" s="1" t="s">
        <v>27</v>
      </c>
      <c r="E45" s="1" t="s">
        <v>714</v>
      </c>
      <c r="F45" s="1" t="s">
        <v>828</v>
      </c>
      <c r="G45" s="1" t="s">
        <v>829</v>
      </c>
      <c r="H45" s="1" t="s">
        <v>831</v>
      </c>
      <c r="I45" s="4">
        <v>84.3410763888889</v>
      </c>
      <c r="J45" s="1">
        <v>3650.63</v>
      </c>
      <c r="K45" s="1">
        <v>346.28</v>
      </c>
      <c r="M45" s="10">
        <f t="array" ref="M45">_xlfn.XLOOKUP(A45,subscriptions!B45:B10004,subscriptions!D45:D10004)</f>
        <v>120</v>
      </c>
      <c r="N45" s="10">
        <f t="array" ref="N45">_xlfn.XLOOKUP(A45,subscriptions!B45:B10004,subscriptions!G45:G10004)</f>
        <v>0</v>
      </c>
      <c r="O45" s="10">
        <v>120.0</v>
      </c>
      <c r="P45" s="10" t="str">
        <f t="array" ref="P45">_xlfn.XLOOKUP(A45,subscriptions!B45:B10004,subscriptions!C45:C10004)</f>
        <v>Residential</v>
      </c>
      <c r="Q45" s="10" t="s">
        <v>173</v>
      </c>
      <c r="R45" s="10" t="s">
        <v>212</v>
      </c>
      <c r="S45" s="10" t="s">
        <v>259</v>
      </c>
    </row>
    <row r="46">
      <c r="A46" s="1" t="s">
        <v>90</v>
      </c>
      <c r="B46" s="1" t="s">
        <v>842</v>
      </c>
      <c r="C46" s="1" t="s">
        <v>237</v>
      </c>
      <c r="D46" s="1" t="s">
        <v>27</v>
      </c>
      <c r="E46" s="1" t="s">
        <v>179</v>
      </c>
      <c r="F46" s="1" t="s">
        <v>844</v>
      </c>
      <c r="G46" s="1" t="s">
        <v>845</v>
      </c>
      <c r="H46" s="1" t="s">
        <v>846</v>
      </c>
      <c r="I46" s="4">
        <v>84.21216435185185</v>
      </c>
      <c r="J46" s="1">
        <v>499.19</v>
      </c>
      <c r="K46" s="1">
        <v>122.25</v>
      </c>
      <c r="L46" s="1">
        <v>100.0</v>
      </c>
      <c r="M46" s="10">
        <f t="array" ref="M46">_xlfn.XLOOKUP(A46,subscriptions!B46:B10004,subscriptions!D46:D10004)</f>
        <v>120</v>
      </c>
      <c r="N46" s="10">
        <f t="array" ref="N46">_xlfn.XLOOKUP(A46,subscriptions!B46:B10004,subscriptions!G46:G10004)</f>
        <v>5</v>
      </c>
      <c r="O46" s="10">
        <v>114.0</v>
      </c>
      <c r="P46" s="10" t="str">
        <f t="array" ref="P46">_xlfn.XLOOKUP(A46,subscriptions!B46:B10004,subscriptions!C46:C10004)</f>
        <v>Residential</v>
      </c>
      <c r="Q46" s="10" t="s">
        <v>194</v>
      </c>
      <c r="R46" s="10" t="s">
        <v>212</v>
      </c>
      <c r="S46" s="10" t="s">
        <v>857</v>
      </c>
    </row>
    <row r="47">
      <c r="A47" s="1" t="s">
        <v>91</v>
      </c>
      <c r="B47" s="1" t="s">
        <v>645</v>
      </c>
      <c r="C47" s="1" t="s">
        <v>218</v>
      </c>
      <c r="D47" s="1" t="s">
        <v>153</v>
      </c>
      <c r="E47" s="1" t="s">
        <v>332</v>
      </c>
      <c r="F47" s="1" t="s">
        <v>736</v>
      </c>
      <c r="G47" s="1" t="s">
        <v>859</v>
      </c>
      <c r="H47" s="1" t="s">
        <v>860</v>
      </c>
      <c r="I47" s="4">
        <v>84.33979166666667</v>
      </c>
      <c r="J47" s="1">
        <v>1679.38</v>
      </c>
      <c r="K47" s="1">
        <v>360.74</v>
      </c>
      <c r="M47" s="10">
        <f t="array" ref="M47">_xlfn.XLOOKUP(A47,subscriptions!B47:B10004,subscriptions!D47:D10004)</f>
        <v>250</v>
      </c>
      <c r="N47" s="10">
        <f t="array" ref="N47">_xlfn.XLOOKUP(A47,subscriptions!B47:B10004,subscriptions!G47:G10004)</f>
        <v>10</v>
      </c>
      <c r="O47" s="10">
        <v>225.0</v>
      </c>
      <c r="P47" s="10" t="str">
        <f t="array" ref="P47">_xlfn.XLOOKUP(A47,subscriptions!B47:B10004,subscriptions!C47:C10004)</f>
        <v>Business</v>
      </c>
      <c r="Q47" s="10" t="s">
        <v>128</v>
      </c>
      <c r="R47" s="10" t="s">
        <v>129</v>
      </c>
      <c r="S47" s="10" t="s">
        <v>234</v>
      </c>
    </row>
    <row r="48">
      <c r="A48" s="1" t="s">
        <v>92</v>
      </c>
      <c r="B48" s="1" t="s">
        <v>870</v>
      </c>
      <c r="C48" s="1" t="s">
        <v>871</v>
      </c>
      <c r="D48" s="1" t="s">
        <v>153</v>
      </c>
      <c r="E48" s="1" t="s">
        <v>280</v>
      </c>
      <c r="F48" s="1" t="s">
        <v>873</v>
      </c>
      <c r="G48" s="1" t="s">
        <v>874</v>
      </c>
      <c r="H48" s="1" t="s">
        <v>875</v>
      </c>
      <c r="I48" s="4">
        <v>84.38337962962963</v>
      </c>
      <c r="J48" s="1">
        <v>610.32</v>
      </c>
      <c r="K48" s="1">
        <v>151.94</v>
      </c>
      <c r="M48" s="10">
        <f t="array" ref="M48">_xlfn.XLOOKUP(A48,subscriptions!B48:B10004,subscriptions!D48:D10004)</f>
        <v>120</v>
      </c>
      <c r="N48" s="10">
        <f t="array" ref="N48">_xlfn.XLOOKUP(A48,subscriptions!B48:B10004,subscriptions!G48:G10004)</f>
        <v>20</v>
      </c>
      <c r="O48" s="10">
        <v>96.0</v>
      </c>
      <c r="P48" s="10" t="str">
        <f t="array" ref="P48">_xlfn.XLOOKUP(A48,subscriptions!B48:B10004,subscriptions!C48:C10004)</f>
        <v>Residential</v>
      </c>
      <c r="Q48" s="10" t="s">
        <v>128</v>
      </c>
      <c r="R48" s="10" t="s">
        <v>148</v>
      </c>
      <c r="S48" s="10" t="s">
        <v>882</v>
      </c>
    </row>
    <row r="49">
      <c r="A49" s="1" t="s">
        <v>93</v>
      </c>
      <c r="B49" s="1" t="s">
        <v>763</v>
      </c>
      <c r="C49" s="1" t="s">
        <v>884</v>
      </c>
      <c r="D49" s="1" t="s">
        <v>27</v>
      </c>
      <c r="E49" s="1" t="s">
        <v>262</v>
      </c>
      <c r="F49" s="1" t="s">
        <v>885</v>
      </c>
      <c r="G49" s="1" t="s">
        <v>886</v>
      </c>
      <c r="H49" s="1" t="s">
        <v>888</v>
      </c>
      <c r="I49" s="4">
        <v>84.21056712962962</v>
      </c>
      <c r="J49" s="1">
        <v>1151.17</v>
      </c>
      <c r="K49" s="1">
        <v>241.68</v>
      </c>
      <c r="M49" s="10">
        <f t="array" ref="M49">_xlfn.XLOOKUP(A49,subscriptions!B49:B10004,subscriptions!D49:D10004)</f>
        <v>120</v>
      </c>
      <c r="N49" s="10">
        <f t="array" ref="N49">_xlfn.XLOOKUP(A49,subscriptions!B49:B10004,subscriptions!G49:G10004)</f>
        <v>0</v>
      </c>
      <c r="O49" s="10">
        <v>120.0</v>
      </c>
      <c r="P49" s="10" t="str">
        <f t="array" ref="P49">_xlfn.XLOOKUP(A49,subscriptions!B49:B10004,subscriptions!C49:C10004)</f>
        <v>Residential</v>
      </c>
      <c r="Q49" s="10" t="s">
        <v>173</v>
      </c>
      <c r="R49" s="10" t="s">
        <v>212</v>
      </c>
      <c r="S49" s="10" t="s">
        <v>770</v>
      </c>
    </row>
    <row r="50">
      <c r="A50" s="1" t="s">
        <v>94</v>
      </c>
      <c r="B50" s="1" t="s">
        <v>899</v>
      </c>
      <c r="C50" s="1" t="s">
        <v>279</v>
      </c>
      <c r="D50" s="1" t="s">
        <v>27</v>
      </c>
      <c r="E50" s="1" t="s">
        <v>179</v>
      </c>
      <c r="F50" s="1" t="s">
        <v>901</v>
      </c>
      <c r="G50" s="1" t="s">
        <v>902</v>
      </c>
      <c r="H50" s="1" t="s">
        <v>903</v>
      </c>
      <c r="I50" s="4">
        <v>84.25302083333334</v>
      </c>
      <c r="J50" s="1">
        <v>1236.84</v>
      </c>
      <c r="K50" s="1">
        <v>203.85</v>
      </c>
      <c r="L50" s="1">
        <v>100.0</v>
      </c>
      <c r="M50" s="10">
        <f t="array" ref="M50">_xlfn.XLOOKUP(A50,subscriptions!B50:B10004,subscriptions!D50:D10004)</f>
        <v>80</v>
      </c>
      <c r="N50" s="10">
        <f t="array" ref="N50">_xlfn.XLOOKUP(A50,subscriptions!B50:B10004,subscriptions!G50:G10004)</f>
        <v>5</v>
      </c>
      <c r="O50" s="10">
        <v>76.0</v>
      </c>
      <c r="P50" s="10" t="str">
        <f t="array" ref="P50">_xlfn.XLOOKUP(A50,subscriptions!B50:B10004,subscriptions!C50:C10004)</f>
        <v>Roam</v>
      </c>
      <c r="Q50" s="10" t="s">
        <v>194</v>
      </c>
      <c r="R50" s="10" t="s">
        <v>148</v>
      </c>
      <c r="S50" s="10" t="s">
        <v>916</v>
      </c>
    </row>
    <row r="51">
      <c r="A51" s="1" t="s">
        <v>95</v>
      </c>
      <c r="B51" s="1" t="s">
        <v>919</v>
      </c>
      <c r="C51" s="1" t="s">
        <v>920</v>
      </c>
      <c r="D51" s="1" t="s">
        <v>27</v>
      </c>
      <c r="E51" s="1" t="s">
        <v>631</v>
      </c>
      <c r="F51" s="1" t="s">
        <v>922</v>
      </c>
      <c r="G51" s="1" t="s">
        <v>923</v>
      </c>
      <c r="H51" s="1" t="s">
        <v>924</v>
      </c>
      <c r="I51" s="4">
        <v>84.42046296296296</v>
      </c>
      <c r="J51" s="1">
        <v>356.58</v>
      </c>
      <c r="K51" s="1">
        <v>77.09</v>
      </c>
      <c r="M51" s="10">
        <f t="array" ref="M51">_xlfn.XLOOKUP(A51,subscriptions!B51:B10004,subscriptions!D51:D10004)</f>
        <v>250</v>
      </c>
      <c r="N51" s="10">
        <f t="array" ref="N51">_xlfn.XLOOKUP(A51,subscriptions!B51:B10004,subscriptions!G51:G10004)</f>
        <v>10</v>
      </c>
      <c r="O51" s="10">
        <v>225.0</v>
      </c>
      <c r="P51" s="10" t="str">
        <f t="array" ref="P51">_xlfn.XLOOKUP(A51,subscriptions!B51:B10004,subscriptions!C51:C10004)</f>
        <v>Business</v>
      </c>
      <c r="Q51" s="10" t="s">
        <v>128</v>
      </c>
      <c r="R51" s="10" t="s">
        <v>129</v>
      </c>
      <c r="S51" s="10" t="s">
        <v>940</v>
      </c>
    </row>
    <row r="52">
      <c r="A52" s="1" t="s">
        <v>97</v>
      </c>
      <c r="B52" s="1" t="s">
        <v>941</v>
      </c>
      <c r="C52" s="1" t="s">
        <v>296</v>
      </c>
      <c r="D52" s="1" t="s">
        <v>27</v>
      </c>
      <c r="E52" s="1" t="s">
        <v>631</v>
      </c>
      <c r="F52" s="1" t="s">
        <v>943</v>
      </c>
      <c r="G52" s="1" t="s">
        <v>944</v>
      </c>
      <c r="H52" s="1" t="s">
        <v>945</v>
      </c>
      <c r="I52" s="4">
        <v>84.25300925925926</v>
      </c>
      <c r="J52" s="1">
        <v>5289.21</v>
      </c>
      <c r="K52" s="1">
        <v>955.78</v>
      </c>
      <c r="M52" s="10">
        <f t="array" ref="M52">_xlfn.XLOOKUP(A52,subscriptions!B52:B10004,subscriptions!D52:D10004)</f>
        <v>250</v>
      </c>
      <c r="N52" s="10">
        <f t="array" ref="N52">_xlfn.XLOOKUP(A52,subscriptions!B52:B10004,subscriptions!G52:G10004)</f>
        <v>20</v>
      </c>
      <c r="O52" s="10">
        <v>200.0</v>
      </c>
      <c r="P52" s="10" t="str">
        <f t="array" ref="P52">_xlfn.XLOOKUP(A52,subscriptions!B52:B10004,subscriptions!C52:C10004)</f>
        <v>Business</v>
      </c>
      <c r="Q52" s="10" t="s">
        <v>128</v>
      </c>
      <c r="R52" s="10" t="s">
        <v>129</v>
      </c>
      <c r="S52" s="10" t="s">
        <v>916</v>
      </c>
    </row>
    <row r="53">
      <c r="A53" s="1" t="s">
        <v>99</v>
      </c>
      <c r="B53" s="1" t="s">
        <v>389</v>
      </c>
      <c r="C53" s="1" t="s">
        <v>509</v>
      </c>
      <c r="D53" s="1" t="s">
        <v>27</v>
      </c>
      <c r="E53" s="1" t="s">
        <v>332</v>
      </c>
      <c r="F53" s="1" t="s">
        <v>736</v>
      </c>
      <c r="G53" s="1" t="s">
        <v>956</v>
      </c>
      <c r="H53" s="1" t="s">
        <v>958</v>
      </c>
      <c r="I53" s="4">
        <v>84.33716435185185</v>
      </c>
      <c r="J53" s="1">
        <v>2288.37</v>
      </c>
      <c r="K53" s="1">
        <v>465.17</v>
      </c>
      <c r="M53" s="10">
        <f t="array" ref="M53">_xlfn.XLOOKUP(A53,subscriptions!B53:B10004,subscriptions!D53:D10004)</f>
        <v>80</v>
      </c>
      <c r="N53" s="10">
        <f t="array" ref="N53">_xlfn.XLOOKUP(A53,subscriptions!B53:B10004,subscriptions!G53:G10004)</f>
        <v>0</v>
      </c>
      <c r="O53" s="10">
        <v>80.0</v>
      </c>
      <c r="P53" s="10" t="str">
        <f t="array" ref="P53">_xlfn.XLOOKUP(A53,subscriptions!B53:B10004,subscriptions!C53:C10004)</f>
        <v>Roam</v>
      </c>
      <c r="Q53" s="10" t="s">
        <v>173</v>
      </c>
      <c r="R53" s="10" t="s">
        <v>148</v>
      </c>
      <c r="S53" s="10" t="s">
        <v>968</v>
      </c>
    </row>
    <row r="54">
      <c r="A54" s="1" t="s">
        <v>100</v>
      </c>
      <c r="B54" s="1" t="s">
        <v>969</v>
      </c>
      <c r="C54" s="1" t="s">
        <v>456</v>
      </c>
      <c r="D54" s="1" t="s">
        <v>27</v>
      </c>
      <c r="E54" s="1" t="s">
        <v>219</v>
      </c>
      <c r="F54" s="1" t="s">
        <v>971</v>
      </c>
      <c r="G54" s="1" t="s">
        <v>972</v>
      </c>
      <c r="H54" s="1" t="s">
        <v>973</v>
      </c>
      <c r="I54" s="4">
        <v>84.38063657407407</v>
      </c>
      <c r="J54" s="1">
        <v>4257.64</v>
      </c>
      <c r="K54" s="1">
        <v>659.57</v>
      </c>
      <c r="M54" s="10">
        <f t="array" ref="M54">_xlfn.XLOOKUP(A54,subscriptions!B54:B10004,subscriptions!D54:D10004)</f>
        <v>120</v>
      </c>
      <c r="N54" s="10">
        <f t="array" ref="N54">_xlfn.XLOOKUP(A54,subscriptions!B54:B10004,subscriptions!G54:G10004)</f>
        <v>5</v>
      </c>
      <c r="O54" s="10">
        <v>114.0</v>
      </c>
      <c r="P54" s="10" t="str">
        <f t="array" ref="P54">_xlfn.XLOOKUP(A54,subscriptions!B54:B10004,subscriptions!C54:C10004)</f>
        <v>Residential</v>
      </c>
      <c r="Q54" s="10" t="s">
        <v>194</v>
      </c>
      <c r="R54" s="10" t="s">
        <v>212</v>
      </c>
      <c r="S54" s="10" t="s">
        <v>762</v>
      </c>
    </row>
    <row r="55">
      <c r="A55" s="1" t="s">
        <v>101</v>
      </c>
      <c r="B55" s="1" t="s">
        <v>523</v>
      </c>
      <c r="C55" s="1" t="s">
        <v>658</v>
      </c>
      <c r="D55" s="1" t="s">
        <v>27</v>
      </c>
      <c r="E55" s="1" t="s">
        <v>111</v>
      </c>
      <c r="F55" s="1" t="s">
        <v>135</v>
      </c>
      <c r="G55" s="1" t="s">
        <v>984</v>
      </c>
      <c r="H55" s="1" t="s">
        <v>986</v>
      </c>
      <c r="I55" s="4">
        <v>84.34050925925926</v>
      </c>
      <c r="J55" s="1">
        <v>3428.23</v>
      </c>
      <c r="K55" s="1">
        <v>438.09</v>
      </c>
      <c r="M55" s="10">
        <f t="array" ref="M55">_xlfn.XLOOKUP(A55,subscriptions!B55:B10004,subscriptions!D55:D10004)</f>
        <v>50</v>
      </c>
      <c r="N55" s="10">
        <f t="array" ref="N55">_xlfn.XLOOKUP(A55,subscriptions!B55:B10004,subscriptions!G55:G10004)</f>
        <v>10</v>
      </c>
      <c r="O55" s="10">
        <v>45.0</v>
      </c>
      <c r="P55" s="10" t="str">
        <f t="array" ref="P55">_xlfn.XLOOKUP(A55,subscriptions!B55:B10004,subscriptions!C55:C10004)</f>
        <v>Mini</v>
      </c>
      <c r="Q55" s="10" t="s">
        <v>128</v>
      </c>
      <c r="R55" s="10" t="s">
        <v>148</v>
      </c>
      <c r="S55" s="10" t="s">
        <v>616</v>
      </c>
    </row>
    <row r="56">
      <c r="A56" s="1" t="s">
        <v>102</v>
      </c>
      <c r="B56" s="1" t="s">
        <v>763</v>
      </c>
      <c r="C56" s="1" t="s">
        <v>296</v>
      </c>
      <c r="D56" s="1" t="s">
        <v>27</v>
      </c>
      <c r="E56" s="1" t="s">
        <v>179</v>
      </c>
      <c r="F56" s="1" t="s">
        <v>901</v>
      </c>
      <c r="G56" s="1" t="s">
        <v>996</v>
      </c>
      <c r="H56" s="1" t="s">
        <v>998</v>
      </c>
      <c r="I56" s="4">
        <v>84.25231481481481</v>
      </c>
      <c r="J56" s="1">
        <v>1416.58</v>
      </c>
      <c r="K56" s="1">
        <v>308.74</v>
      </c>
      <c r="L56" s="1">
        <v>100.0</v>
      </c>
      <c r="M56" s="10">
        <f t="array" ref="M56">_xlfn.XLOOKUP(A56,subscriptions!B56:B10004,subscriptions!D56:D10004)</f>
        <v>120</v>
      </c>
      <c r="N56" s="10">
        <f t="array" ref="N56">_xlfn.XLOOKUP(A56,subscriptions!B56:B10004,subscriptions!G56:G10004)</f>
        <v>20</v>
      </c>
      <c r="O56" s="10">
        <v>96.0</v>
      </c>
      <c r="P56" s="10" t="str">
        <f t="array" ref="P56">_xlfn.XLOOKUP(A56,subscriptions!B56:B10004,subscriptions!C56:C10004)</f>
        <v>Residential</v>
      </c>
      <c r="Q56" s="10" t="s">
        <v>128</v>
      </c>
      <c r="R56" s="10" t="s">
        <v>148</v>
      </c>
      <c r="S56" s="10" t="s">
        <v>1008</v>
      </c>
    </row>
    <row r="57">
      <c r="A57" s="1" t="s">
        <v>104</v>
      </c>
      <c r="B57" s="1" t="s">
        <v>1009</v>
      </c>
      <c r="C57" s="1" t="s">
        <v>456</v>
      </c>
      <c r="D57" s="1" t="s">
        <v>153</v>
      </c>
      <c r="E57" s="1" t="s">
        <v>219</v>
      </c>
      <c r="F57" s="1" t="s">
        <v>1010</v>
      </c>
      <c r="G57" s="1" t="s">
        <v>1012</v>
      </c>
      <c r="H57" s="1" t="s">
        <v>1013</v>
      </c>
      <c r="I57" s="4">
        <v>84.29516203703703</v>
      </c>
      <c r="J57" s="1">
        <v>3874.15</v>
      </c>
      <c r="K57" s="1">
        <v>638.54</v>
      </c>
      <c r="M57" s="10">
        <f t="array" ref="M57">_xlfn.XLOOKUP(A57,subscriptions!B57:B10004,subscriptions!D57:D10004)</f>
        <v>120</v>
      </c>
      <c r="N57" s="10">
        <f t="array" ref="N57">_xlfn.XLOOKUP(A57,subscriptions!B57:B10004,subscriptions!G57:G10004)</f>
        <v>0</v>
      </c>
      <c r="O57" s="10">
        <v>120.0</v>
      </c>
      <c r="P57" s="10" t="str">
        <f t="array" ref="P57">_xlfn.XLOOKUP(A57,subscriptions!B57:B10004,subscriptions!C57:C10004)</f>
        <v>Residential</v>
      </c>
      <c r="Q57" s="10" t="s">
        <v>173</v>
      </c>
      <c r="R57" s="10" t="s">
        <v>212</v>
      </c>
      <c r="S57" s="10" t="s">
        <v>1026</v>
      </c>
    </row>
    <row r="58">
      <c r="A58" s="1" t="s">
        <v>105</v>
      </c>
      <c r="B58" s="1" t="s">
        <v>1027</v>
      </c>
      <c r="C58" s="1" t="s">
        <v>473</v>
      </c>
      <c r="D58" s="1" t="s">
        <v>153</v>
      </c>
      <c r="E58" s="1" t="s">
        <v>332</v>
      </c>
      <c r="F58" s="1" t="s">
        <v>1028</v>
      </c>
      <c r="G58" s="1" t="s">
        <v>1030</v>
      </c>
      <c r="H58" s="1" t="s">
        <v>1031</v>
      </c>
      <c r="I58" s="4">
        <v>84.16829861111111</v>
      </c>
      <c r="J58" s="1">
        <v>188.98</v>
      </c>
      <c r="K58" s="1">
        <v>54.86</v>
      </c>
      <c r="M58" s="10">
        <f t="array" ref="M58">_xlfn.XLOOKUP(A58,subscriptions!B58:B10004,subscriptions!D58:D10004)</f>
        <v>120</v>
      </c>
      <c r="N58" s="10">
        <f t="array" ref="N58">_xlfn.XLOOKUP(A58,subscriptions!B58:B10004,subscriptions!G58:G10004)</f>
        <v>5</v>
      </c>
      <c r="O58" s="10">
        <v>114.0</v>
      </c>
      <c r="P58" s="10" t="str">
        <f t="array" ref="P58">_xlfn.XLOOKUP(A58,subscriptions!B58:B10004,subscriptions!C58:C10004)</f>
        <v>Residential</v>
      </c>
      <c r="Q58" s="10" t="s">
        <v>194</v>
      </c>
      <c r="R58" s="10" t="s">
        <v>212</v>
      </c>
      <c r="S58" s="10" t="s">
        <v>1042</v>
      </c>
    </row>
    <row r="59">
      <c r="A59" s="1" t="s">
        <v>106</v>
      </c>
      <c r="B59" s="1" t="s">
        <v>1044</v>
      </c>
      <c r="C59" s="1" t="s">
        <v>764</v>
      </c>
      <c r="D59" s="1" t="s">
        <v>27</v>
      </c>
      <c r="E59" s="1" t="s">
        <v>179</v>
      </c>
      <c r="F59" s="1" t="s">
        <v>1045</v>
      </c>
      <c r="G59" s="1" t="s">
        <v>1046</v>
      </c>
      <c r="H59" s="1" t="s">
        <v>1048</v>
      </c>
      <c r="I59" s="4">
        <v>84.3805787037037</v>
      </c>
      <c r="J59" s="1">
        <v>377.2</v>
      </c>
      <c r="K59" s="1">
        <v>73.59</v>
      </c>
      <c r="L59" s="1">
        <v>100.0</v>
      </c>
      <c r="M59" s="10">
        <f t="array" ref="M59">_xlfn.XLOOKUP(A59,subscriptions!B59:B10004,subscriptions!D59:D10004)</f>
        <v>80</v>
      </c>
      <c r="N59" s="10">
        <f t="array" ref="N59">_xlfn.XLOOKUP(A59,subscriptions!B59:B10004,subscriptions!G59:G10004)</f>
        <v>10</v>
      </c>
      <c r="O59" s="10">
        <v>72.0</v>
      </c>
      <c r="P59" s="10" t="str">
        <f t="array" ref="P59">_xlfn.XLOOKUP(A59,subscriptions!B59:B10004,subscriptions!C59:C10004)</f>
        <v>Roam</v>
      </c>
      <c r="Q59" s="10" t="s">
        <v>128</v>
      </c>
      <c r="R59" s="10" t="s">
        <v>148</v>
      </c>
      <c r="S59" s="10" t="s">
        <v>762</v>
      </c>
    </row>
    <row r="60">
      <c r="A60" s="1" t="s">
        <v>107</v>
      </c>
      <c r="B60" s="1" t="s">
        <v>472</v>
      </c>
      <c r="C60" s="1" t="s">
        <v>764</v>
      </c>
      <c r="D60" s="1" t="s">
        <v>27</v>
      </c>
      <c r="E60" s="1" t="s">
        <v>332</v>
      </c>
      <c r="F60" s="1" t="s">
        <v>736</v>
      </c>
      <c r="G60" s="1" t="s">
        <v>1059</v>
      </c>
      <c r="H60" s="1" t="s">
        <v>1060</v>
      </c>
      <c r="I60" s="4">
        <v>84.21189814814815</v>
      </c>
      <c r="J60" s="1">
        <v>119.42</v>
      </c>
      <c r="K60" s="1">
        <v>17.73</v>
      </c>
      <c r="M60" s="10">
        <f t="array" ref="M60">_xlfn.XLOOKUP(A60,subscriptions!B60:B10004,subscriptions!D60:D10004)</f>
        <v>250</v>
      </c>
      <c r="N60" s="10">
        <f t="array" ref="N60">_xlfn.XLOOKUP(A60,subscriptions!B60:B10004,subscriptions!G60:G10004)</f>
        <v>20</v>
      </c>
      <c r="O60" s="10">
        <v>200.0</v>
      </c>
      <c r="P60" s="10" t="str">
        <f t="array" ref="P60">_xlfn.XLOOKUP(A60,subscriptions!B60:B10004,subscriptions!C60:C10004)</f>
        <v>Business</v>
      </c>
      <c r="Q60" s="10" t="s">
        <v>128</v>
      </c>
      <c r="R60" s="10" t="s">
        <v>129</v>
      </c>
      <c r="S60" s="10" t="s">
        <v>857</v>
      </c>
    </row>
    <row r="61">
      <c r="A61" s="1" t="s">
        <v>108</v>
      </c>
      <c r="B61" s="1" t="s">
        <v>919</v>
      </c>
      <c r="C61" s="1" t="s">
        <v>218</v>
      </c>
      <c r="D61" s="1" t="s">
        <v>27</v>
      </c>
      <c r="E61" s="1" t="s">
        <v>332</v>
      </c>
      <c r="F61" s="1" t="s">
        <v>1028</v>
      </c>
      <c r="G61" s="1" t="s">
        <v>1071</v>
      </c>
      <c r="H61" s="1" t="s">
        <v>1073</v>
      </c>
      <c r="I61" s="4">
        <v>84.17185185185186</v>
      </c>
      <c r="J61" s="1">
        <v>640.3</v>
      </c>
      <c r="K61" s="1">
        <v>76.58</v>
      </c>
      <c r="M61" s="10">
        <f t="array" ref="M61">_xlfn.XLOOKUP(A61,subscriptions!B61:B10004,subscriptions!D61:D10004)</f>
        <v>80</v>
      </c>
      <c r="N61" s="10">
        <f t="array" ref="N61">_xlfn.XLOOKUP(A61,subscriptions!B61:B10004,subscriptions!G61:G10004)</f>
        <v>0</v>
      </c>
      <c r="O61" s="10">
        <v>80.0</v>
      </c>
      <c r="P61" s="10" t="str">
        <f t="array" ref="P61">_xlfn.XLOOKUP(A61,subscriptions!B61:B10004,subscriptions!C61:C10004)</f>
        <v>Roam</v>
      </c>
      <c r="Q61" s="10" t="s">
        <v>173</v>
      </c>
      <c r="R61" s="10" t="s">
        <v>148</v>
      </c>
      <c r="S61" s="10" t="s">
        <v>1082</v>
      </c>
    </row>
    <row r="62">
      <c r="A62" s="1" t="s">
        <v>113</v>
      </c>
      <c r="B62" s="1" t="s">
        <v>150</v>
      </c>
      <c r="C62" s="1" t="s">
        <v>920</v>
      </c>
      <c r="D62" s="1" t="s">
        <v>153</v>
      </c>
      <c r="E62" s="1" t="s">
        <v>631</v>
      </c>
      <c r="F62" s="1" t="s">
        <v>1084</v>
      </c>
      <c r="G62" s="1" t="s">
        <v>1085</v>
      </c>
      <c r="H62" s="1" t="s">
        <v>1086</v>
      </c>
      <c r="I62" s="4">
        <v>84.33708333333334</v>
      </c>
      <c r="J62" s="1">
        <v>788.2</v>
      </c>
      <c r="K62" s="1">
        <v>186.74</v>
      </c>
      <c r="M62" s="10">
        <f t="array" ref="M62">_xlfn.XLOOKUP(A62,subscriptions!B62:B10004,subscriptions!D62:D10004)</f>
        <v>120</v>
      </c>
      <c r="N62" s="10">
        <f t="array" ref="N62">_xlfn.XLOOKUP(A62,subscriptions!B62:B10004,subscriptions!G62:G10004)</f>
        <v>5</v>
      </c>
      <c r="O62" s="10">
        <v>114.0</v>
      </c>
      <c r="P62" s="10" t="str">
        <f t="array" ref="P62">_xlfn.XLOOKUP(A62,subscriptions!B62:B10004,subscriptions!C62:C10004)</f>
        <v>Residential</v>
      </c>
      <c r="Q62" s="10" t="s">
        <v>194</v>
      </c>
      <c r="R62" s="10" t="s">
        <v>212</v>
      </c>
      <c r="S62" s="10" t="s">
        <v>968</v>
      </c>
    </row>
    <row r="63">
      <c r="A63" s="1" t="s">
        <v>116</v>
      </c>
      <c r="B63" s="1" t="s">
        <v>1099</v>
      </c>
      <c r="C63" s="1" t="s">
        <v>1100</v>
      </c>
      <c r="D63" s="1" t="s">
        <v>153</v>
      </c>
      <c r="E63" s="1" t="s">
        <v>280</v>
      </c>
      <c r="F63" s="1" t="s">
        <v>281</v>
      </c>
      <c r="G63" s="1" t="s">
        <v>1101</v>
      </c>
      <c r="H63" s="1" t="s">
        <v>1102</v>
      </c>
      <c r="I63" s="4">
        <v>84.29530092592593</v>
      </c>
      <c r="J63" s="1">
        <v>524.84</v>
      </c>
      <c r="K63" s="1">
        <v>124.26</v>
      </c>
      <c r="M63" s="10">
        <f t="array" ref="M63">_xlfn.XLOOKUP(A63,subscriptions!B63:B10004,subscriptions!D63:D10004)</f>
        <v>120</v>
      </c>
      <c r="N63" s="10">
        <f t="array" ref="N63">_xlfn.XLOOKUP(A63,subscriptions!B63:B10004,subscriptions!G63:G10004)</f>
        <v>10</v>
      </c>
      <c r="O63" s="10">
        <v>108.0</v>
      </c>
      <c r="P63" s="10" t="str">
        <f t="array" ref="P63">_xlfn.XLOOKUP(A63,subscriptions!B63:B10004,subscriptions!C63:C10004)</f>
        <v>Residential</v>
      </c>
      <c r="Q63" s="10" t="s">
        <v>128</v>
      </c>
      <c r="R63" s="10" t="s">
        <v>212</v>
      </c>
      <c r="S63" s="10" t="s">
        <v>1026</v>
      </c>
    </row>
    <row r="64">
      <c r="A64" s="1" t="s">
        <v>117</v>
      </c>
      <c r="B64" s="1" t="s">
        <v>355</v>
      </c>
      <c r="C64" s="1" t="s">
        <v>524</v>
      </c>
      <c r="D64" s="1" t="s">
        <v>153</v>
      </c>
      <c r="E64" s="1" t="s">
        <v>631</v>
      </c>
      <c r="F64" s="1" t="s">
        <v>1115</v>
      </c>
      <c r="G64" s="1" t="s">
        <v>1117</v>
      </c>
      <c r="H64" s="1" t="s">
        <v>1118</v>
      </c>
      <c r="I64" s="4">
        <v>84.17435185185185</v>
      </c>
      <c r="J64" s="1">
        <v>2696.84</v>
      </c>
      <c r="K64" s="1">
        <v>232.4</v>
      </c>
      <c r="M64" s="10">
        <f t="array" ref="M64">_xlfn.XLOOKUP(A64,subscriptions!B64:B10004,subscriptions!D64:D10004)</f>
        <v>120</v>
      </c>
      <c r="N64" s="10">
        <f t="array" ref="N64">_xlfn.XLOOKUP(A64,subscriptions!B64:B10004,subscriptions!G64:G10004)</f>
        <v>20</v>
      </c>
      <c r="O64" s="10">
        <v>96.0</v>
      </c>
      <c r="P64" s="10" t="str">
        <f t="array" ref="P64">_xlfn.XLOOKUP(A64,subscriptions!B64:B10004,subscriptions!C64:C10004)</f>
        <v>Residential</v>
      </c>
      <c r="Q64" s="10" t="s">
        <v>128</v>
      </c>
      <c r="R64" s="10" t="s">
        <v>148</v>
      </c>
      <c r="S64" s="10" t="s">
        <v>507</v>
      </c>
    </row>
    <row r="65">
      <c r="A65" s="1" t="s">
        <v>118</v>
      </c>
      <c r="B65" s="1" t="s">
        <v>589</v>
      </c>
      <c r="C65" s="1" t="s">
        <v>198</v>
      </c>
      <c r="D65" s="1" t="s">
        <v>153</v>
      </c>
      <c r="E65" s="1" t="s">
        <v>280</v>
      </c>
      <c r="F65" s="1" t="s">
        <v>494</v>
      </c>
      <c r="G65" s="1" t="s">
        <v>1129</v>
      </c>
      <c r="H65" s="1" t="s">
        <v>1130</v>
      </c>
      <c r="I65" s="4">
        <v>84.38284722222222</v>
      </c>
      <c r="J65" s="1">
        <v>711.84</v>
      </c>
      <c r="K65" s="1">
        <v>107.03</v>
      </c>
      <c r="M65" s="10">
        <f t="array" ref="M65">_xlfn.XLOOKUP(A65,subscriptions!B65:B10004,subscriptions!D65:D10004)</f>
        <v>80</v>
      </c>
      <c r="N65" s="10">
        <f t="array" ref="N65">_xlfn.XLOOKUP(A65,subscriptions!B65:B10004,subscriptions!G65:G10004)</f>
        <v>0</v>
      </c>
      <c r="O65" s="10">
        <v>80.0</v>
      </c>
      <c r="P65" s="10" t="str">
        <f t="array" ref="P65">_xlfn.XLOOKUP(A65,subscriptions!B65:B10004,subscriptions!C65:C10004)</f>
        <v>Roam</v>
      </c>
      <c r="Q65" s="10" t="s">
        <v>173</v>
      </c>
      <c r="R65" s="10" t="s">
        <v>148</v>
      </c>
      <c r="S65" s="10" t="s">
        <v>671</v>
      </c>
    </row>
    <row r="66">
      <c r="A66" s="1" t="s">
        <v>119</v>
      </c>
      <c r="B66" s="1" t="s">
        <v>1141</v>
      </c>
      <c r="C66" s="1" t="s">
        <v>1142</v>
      </c>
      <c r="D66" s="1" t="s">
        <v>27</v>
      </c>
      <c r="E66" s="1" t="s">
        <v>111</v>
      </c>
      <c r="F66" s="1" t="s">
        <v>154</v>
      </c>
      <c r="G66" s="1" t="s">
        <v>1144</v>
      </c>
      <c r="H66" s="1" t="s">
        <v>1145</v>
      </c>
      <c r="I66" s="4">
        <v>84.25578703703704</v>
      </c>
      <c r="J66" s="1">
        <v>544.7</v>
      </c>
      <c r="K66" s="1">
        <v>95.51</v>
      </c>
      <c r="M66" s="10">
        <f t="array" ref="M66">_xlfn.XLOOKUP(A66,subscriptions!B66:B10004,subscriptions!D66:D10004)</f>
        <v>120</v>
      </c>
      <c r="N66" s="10">
        <f t="array" ref="N66">_xlfn.XLOOKUP(A66,subscriptions!B66:B10004,subscriptions!G66:G10004)</f>
        <v>5</v>
      </c>
      <c r="O66" s="10">
        <v>114.0</v>
      </c>
      <c r="P66" s="10" t="str">
        <f t="array" ref="P66">_xlfn.XLOOKUP(A66,subscriptions!B66:B10004,subscriptions!C66:C10004)</f>
        <v>Residential</v>
      </c>
      <c r="Q66" s="10" t="s">
        <v>194</v>
      </c>
      <c r="R66" s="10" t="s">
        <v>212</v>
      </c>
      <c r="S66" s="10" t="s">
        <v>1156</v>
      </c>
    </row>
    <row r="67">
      <c r="A67" s="1" t="s">
        <v>120</v>
      </c>
      <c r="B67" s="1" t="s">
        <v>1157</v>
      </c>
      <c r="C67" s="1" t="s">
        <v>524</v>
      </c>
      <c r="D67" s="1" t="s">
        <v>27</v>
      </c>
      <c r="E67" s="1" t="s">
        <v>714</v>
      </c>
      <c r="F67" s="1" t="s">
        <v>1159</v>
      </c>
      <c r="G67" s="1" t="s">
        <v>1160</v>
      </c>
      <c r="H67" s="1" t="s">
        <v>1161</v>
      </c>
      <c r="I67" s="4">
        <v>84.3001736111111</v>
      </c>
      <c r="J67" s="1">
        <v>1223.61</v>
      </c>
      <c r="K67" s="1">
        <v>203.45</v>
      </c>
      <c r="M67" s="10">
        <f t="array" ref="M67">_xlfn.XLOOKUP(A67,subscriptions!B67:B10004,subscriptions!D67:D10004)</f>
        <v>80</v>
      </c>
      <c r="N67" s="10">
        <f t="array" ref="N67">_xlfn.XLOOKUP(A67,subscriptions!B67:B10004,subscriptions!G67:G10004)</f>
        <v>10</v>
      </c>
      <c r="O67" s="10">
        <v>72.0</v>
      </c>
      <c r="P67" s="10" t="str">
        <f t="array" ref="P67">_xlfn.XLOOKUP(A67,subscriptions!B67:B10004,subscriptions!C67:C10004)</f>
        <v>Roam</v>
      </c>
      <c r="Q67" s="10" t="s">
        <v>128</v>
      </c>
      <c r="R67" s="10" t="s">
        <v>148</v>
      </c>
      <c r="S67" s="10" t="s">
        <v>1172</v>
      </c>
    </row>
    <row r="68">
      <c r="A68" s="1" t="s">
        <v>121</v>
      </c>
      <c r="B68" s="1" t="s">
        <v>1173</v>
      </c>
      <c r="C68" s="1" t="s">
        <v>786</v>
      </c>
      <c r="D68" s="1" t="s">
        <v>27</v>
      </c>
      <c r="E68" s="1" t="s">
        <v>332</v>
      </c>
      <c r="F68" s="1" t="s">
        <v>510</v>
      </c>
      <c r="G68" s="1" t="s">
        <v>1175</v>
      </c>
      <c r="H68" s="1" t="s">
        <v>1176</v>
      </c>
      <c r="I68" s="4">
        <v>84.25226851851852</v>
      </c>
      <c r="J68" s="1">
        <v>277.85</v>
      </c>
      <c r="K68" s="1">
        <v>64.37</v>
      </c>
      <c r="M68" s="10">
        <f t="array" ref="M68">_xlfn.XLOOKUP(A68,subscriptions!B68:B10004,subscriptions!D68:D10004)</f>
        <v>120</v>
      </c>
      <c r="N68" s="10">
        <f t="array" ref="N68">_xlfn.XLOOKUP(A68,subscriptions!B68:B10004,subscriptions!G68:G10004)</f>
        <v>20</v>
      </c>
      <c r="O68" s="10">
        <v>96.0</v>
      </c>
      <c r="P68" s="10" t="str">
        <f t="array" ref="P68">_xlfn.XLOOKUP(A68,subscriptions!B68:B10004,subscriptions!C68:C10004)</f>
        <v>Residential</v>
      </c>
      <c r="Q68" s="10" t="s">
        <v>128</v>
      </c>
      <c r="R68" s="10" t="s">
        <v>148</v>
      </c>
      <c r="S68" s="10" t="s">
        <v>1008</v>
      </c>
    </row>
    <row r="69">
      <c r="A69" s="1" t="s">
        <v>122</v>
      </c>
      <c r="B69" s="1" t="s">
        <v>216</v>
      </c>
      <c r="C69" s="1" t="s">
        <v>556</v>
      </c>
      <c r="D69" s="1" t="s">
        <v>153</v>
      </c>
      <c r="E69" s="1" t="s">
        <v>239</v>
      </c>
      <c r="F69" s="1" t="s">
        <v>1186</v>
      </c>
      <c r="G69" s="1" t="s">
        <v>1187</v>
      </c>
      <c r="H69" s="1" t="s">
        <v>1189</v>
      </c>
      <c r="I69" s="4">
        <v>84.17503472222222</v>
      </c>
      <c r="J69" s="1">
        <v>2480.73</v>
      </c>
      <c r="K69" s="1">
        <v>506.13</v>
      </c>
      <c r="M69" s="10">
        <f t="array" ref="M69">_xlfn.XLOOKUP(A69,subscriptions!B69:B10004,subscriptions!D69:D10004)</f>
        <v>120</v>
      </c>
      <c r="N69" s="10">
        <f t="array" ref="N69">_xlfn.XLOOKUP(A69,subscriptions!B69:B10004,subscriptions!G69:G10004)</f>
        <v>0</v>
      </c>
      <c r="O69" s="10">
        <v>120.0</v>
      </c>
      <c r="P69" s="10" t="str">
        <f t="array" ref="P69">_xlfn.XLOOKUP(A69,subscriptions!B69:B10004,subscriptions!C69:C10004)</f>
        <v>Residential</v>
      </c>
      <c r="Q69" s="10" t="s">
        <v>173</v>
      </c>
      <c r="R69" s="10" t="s">
        <v>212</v>
      </c>
      <c r="S69" s="10" t="s">
        <v>1198</v>
      </c>
    </row>
    <row r="70">
      <c r="A70" s="1" t="s">
        <v>123</v>
      </c>
      <c r="B70" s="1" t="s">
        <v>589</v>
      </c>
      <c r="C70" s="1" t="s">
        <v>1200</v>
      </c>
      <c r="D70" s="1" t="s">
        <v>153</v>
      </c>
      <c r="E70" s="1" t="s">
        <v>332</v>
      </c>
      <c r="F70" s="1" t="s">
        <v>333</v>
      </c>
      <c r="G70" s="1" t="s">
        <v>1201</v>
      </c>
      <c r="H70" s="1" t="s">
        <v>1203</v>
      </c>
      <c r="I70" s="4">
        <v>84.21553240740741</v>
      </c>
      <c r="J70" s="1">
        <v>166.21</v>
      </c>
      <c r="K70" s="1">
        <v>27.85</v>
      </c>
      <c r="M70" s="10">
        <f t="array" ref="M70">_xlfn.XLOOKUP(A70,subscriptions!B70:B10004,subscriptions!D70:D10004)</f>
        <v>120</v>
      </c>
      <c r="N70" s="10">
        <f t="array" ref="N70">_xlfn.XLOOKUP(A70,subscriptions!B70:B10004,subscriptions!G70:G10004)</f>
        <v>5</v>
      </c>
      <c r="O70" s="10">
        <v>114.0</v>
      </c>
      <c r="P70" s="10" t="str">
        <f t="array" ref="P70">_xlfn.XLOOKUP(A70,subscriptions!B70:B10004,subscriptions!C70:C10004)</f>
        <v>Residential</v>
      </c>
      <c r="Q70" s="10" t="s">
        <v>194</v>
      </c>
      <c r="R70" s="10" t="s">
        <v>212</v>
      </c>
      <c r="S70" s="10" t="s">
        <v>1212</v>
      </c>
    </row>
    <row r="71">
      <c r="A71" s="1" t="s">
        <v>124</v>
      </c>
      <c r="B71" s="1" t="s">
        <v>870</v>
      </c>
      <c r="C71" s="1" t="s">
        <v>764</v>
      </c>
      <c r="D71" s="1" t="s">
        <v>153</v>
      </c>
      <c r="E71" s="1" t="s">
        <v>219</v>
      </c>
      <c r="F71" s="1" t="s">
        <v>574</v>
      </c>
      <c r="G71" s="1" t="s">
        <v>1214</v>
      </c>
      <c r="H71" s="1" t="s">
        <v>1216</v>
      </c>
      <c r="I71" s="4">
        <v>84.21424768518519</v>
      </c>
      <c r="J71" s="1">
        <v>6551.22</v>
      </c>
      <c r="K71" s="1">
        <v>1466.28</v>
      </c>
      <c r="M71" s="10">
        <f t="array" ref="M71">_xlfn.XLOOKUP(A71,subscriptions!B71:B10004,subscriptions!D71:D10004)</f>
        <v>120</v>
      </c>
      <c r="N71" s="10">
        <f t="array" ref="N71">_xlfn.XLOOKUP(A71,subscriptions!B71:B10004,subscriptions!G71:G10004)</f>
        <v>10</v>
      </c>
      <c r="O71" s="10">
        <v>108.0</v>
      </c>
      <c r="P71" s="10" t="str">
        <f t="array" ref="P71">_xlfn.XLOOKUP(A71,subscriptions!B71:B10004,subscriptions!C71:C10004)</f>
        <v>Residential</v>
      </c>
      <c r="Q71" s="10" t="s">
        <v>128</v>
      </c>
      <c r="R71" s="10" t="s">
        <v>212</v>
      </c>
      <c r="S71" s="10" t="s">
        <v>388</v>
      </c>
    </row>
    <row r="72">
      <c r="A72" s="1" t="s">
        <v>125</v>
      </c>
      <c r="B72" s="1" t="s">
        <v>1226</v>
      </c>
      <c r="C72" s="1" t="s">
        <v>1142</v>
      </c>
      <c r="D72" s="1" t="s">
        <v>153</v>
      </c>
      <c r="E72" s="1" t="s">
        <v>111</v>
      </c>
      <c r="F72" s="1" t="s">
        <v>1227</v>
      </c>
      <c r="G72" s="1" t="s">
        <v>1228</v>
      </c>
      <c r="H72" s="1" t="s">
        <v>1230</v>
      </c>
      <c r="I72" s="4">
        <v>84.17440972222222</v>
      </c>
      <c r="J72" s="1">
        <v>2269.23</v>
      </c>
      <c r="K72" s="1">
        <v>429.44</v>
      </c>
      <c r="M72" s="10">
        <f t="array" ref="M72">_xlfn.XLOOKUP(A72,subscriptions!B72:B10004,subscriptions!D72:D10004)</f>
        <v>120</v>
      </c>
      <c r="N72" s="10">
        <f t="array" ref="N72">_xlfn.XLOOKUP(A72,subscriptions!B72:B10004,subscriptions!G72:G10004)</f>
        <v>20</v>
      </c>
      <c r="O72" s="10">
        <v>96.0</v>
      </c>
      <c r="P72" s="10" t="str">
        <f t="array" ref="P72">_xlfn.XLOOKUP(A72,subscriptions!B72:B10004,subscriptions!C72:C10004)</f>
        <v>Residential</v>
      </c>
      <c r="Q72" s="10" t="s">
        <v>128</v>
      </c>
      <c r="R72" s="10" t="s">
        <v>148</v>
      </c>
      <c r="S72" s="10" t="s">
        <v>507</v>
      </c>
    </row>
    <row r="73">
      <c r="A73" s="1" t="s">
        <v>126</v>
      </c>
      <c r="B73" s="1" t="s">
        <v>645</v>
      </c>
      <c r="C73" s="1" t="s">
        <v>786</v>
      </c>
      <c r="D73" s="1" t="s">
        <v>153</v>
      </c>
      <c r="E73" s="1" t="s">
        <v>332</v>
      </c>
      <c r="F73" s="1" t="s">
        <v>1028</v>
      </c>
      <c r="G73" s="1" t="s">
        <v>1240</v>
      </c>
      <c r="H73" s="1" t="s">
        <v>1241</v>
      </c>
      <c r="I73" s="4">
        <v>84.17185185185186</v>
      </c>
      <c r="J73" s="1">
        <v>382.31</v>
      </c>
      <c r="K73" s="1">
        <v>51.36</v>
      </c>
      <c r="M73" s="10">
        <f t="array" ref="M73">_xlfn.XLOOKUP(A73,subscriptions!B73:B10004,subscriptions!D73:D10004)</f>
        <v>80</v>
      </c>
      <c r="N73" s="10">
        <f t="array" ref="N73">_xlfn.XLOOKUP(A73,subscriptions!B73:B10004,subscriptions!G73:G10004)</f>
        <v>0</v>
      </c>
      <c r="O73" s="10">
        <v>80.0</v>
      </c>
      <c r="P73" s="10" t="str">
        <f t="array" ref="P73">_xlfn.XLOOKUP(A73,subscriptions!B73:B10004,subscriptions!C73:C10004)</f>
        <v>Roam</v>
      </c>
      <c r="Q73" s="10" t="s">
        <v>173</v>
      </c>
      <c r="R73" s="10" t="s">
        <v>148</v>
      </c>
      <c r="S73" s="10" t="s">
        <v>1082</v>
      </c>
    </row>
    <row r="74">
      <c r="A74" s="1" t="s">
        <v>127</v>
      </c>
      <c r="B74" s="1" t="s">
        <v>508</v>
      </c>
      <c r="C74" s="1" t="s">
        <v>1251</v>
      </c>
      <c r="D74" s="1" t="s">
        <v>153</v>
      </c>
      <c r="E74" s="1" t="s">
        <v>280</v>
      </c>
      <c r="F74" s="1" t="s">
        <v>494</v>
      </c>
      <c r="G74" s="1" t="s">
        <v>1252</v>
      </c>
      <c r="H74" s="1" t="s">
        <v>1253</v>
      </c>
      <c r="I74" s="4">
        <v>84.29542824074075</v>
      </c>
      <c r="J74" s="1">
        <v>58.31</v>
      </c>
      <c r="K74" s="1">
        <v>22.6</v>
      </c>
      <c r="M74" s="10">
        <f t="array" ref="M74">_xlfn.XLOOKUP(A74,subscriptions!B74:B10004,subscriptions!D74:D10004)</f>
        <v>120</v>
      </c>
      <c r="N74" s="10">
        <f t="array" ref="N74">_xlfn.XLOOKUP(A74,subscriptions!B74:B10004,subscriptions!G74:G10004)</f>
        <v>5</v>
      </c>
      <c r="O74" s="10">
        <v>114.0</v>
      </c>
      <c r="P74" s="10" t="str">
        <f t="array" ref="P74">_xlfn.XLOOKUP(A74,subscriptions!B74:B10004,subscriptions!C74:C10004)</f>
        <v>Residential</v>
      </c>
      <c r="Q74" s="10" t="s">
        <v>194</v>
      </c>
      <c r="R74" s="10" t="s">
        <v>212</v>
      </c>
      <c r="S74" s="10" t="s">
        <v>1026</v>
      </c>
    </row>
    <row r="75">
      <c r="A75" s="1" t="s">
        <v>131</v>
      </c>
      <c r="B75" s="1" t="s">
        <v>1262</v>
      </c>
      <c r="C75" s="1" t="s">
        <v>1142</v>
      </c>
      <c r="D75" s="1" t="s">
        <v>27</v>
      </c>
      <c r="E75" s="1" t="s">
        <v>111</v>
      </c>
      <c r="F75" s="1" t="s">
        <v>1263</v>
      </c>
      <c r="G75" s="1" t="s">
        <v>1264</v>
      </c>
      <c r="H75" s="1" t="s">
        <v>1265</v>
      </c>
      <c r="I75" s="4">
        <v>84.25700231481481</v>
      </c>
      <c r="J75" s="1">
        <v>2584.85</v>
      </c>
      <c r="K75" s="1">
        <v>461.76</v>
      </c>
      <c r="M75" s="10">
        <f t="array" ref="M75">_xlfn.XLOOKUP(A75,subscriptions!B75:B10004,subscriptions!D75:D10004)</f>
        <v>250</v>
      </c>
      <c r="N75" s="10">
        <f t="array" ref="N75">_xlfn.XLOOKUP(A75,subscriptions!B75:B10004,subscriptions!G75:G10004)</f>
        <v>10</v>
      </c>
      <c r="O75" s="10">
        <v>225.0</v>
      </c>
      <c r="P75" s="10" t="str">
        <f t="array" ref="P75">_xlfn.XLOOKUP(A75,subscriptions!B75:B10004,subscriptions!C75:C10004)</f>
        <v>Business</v>
      </c>
      <c r="Q75" s="10" t="s">
        <v>128</v>
      </c>
      <c r="R75" s="10" t="s">
        <v>129</v>
      </c>
      <c r="S75" s="10" t="s">
        <v>175</v>
      </c>
    </row>
    <row r="76">
      <c r="A76" s="1" t="s">
        <v>134</v>
      </c>
      <c r="B76" s="1" t="s">
        <v>1027</v>
      </c>
      <c r="C76" s="1" t="s">
        <v>1251</v>
      </c>
      <c r="D76" s="1" t="s">
        <v>153</v>
      </c>
      <c r="E76" s="1" t="s">
        <v>332</v>
      </c>
      <c r="F76" s="1" t="s">
        <v>736</v>
      </c>
      <c r="G76" s="1" t="s">
        <v>1276</v>
      </c>
      <c r="H76" s="1" t="s">
        <v>1277</v>
      </c>
      <c r="I76" s="4">
        <v>84.38008101851852</v>
      </c>
      <c r="J76" s="1">
        <v>1890.64</v>
      </c>
      <c r="K76" s="1">
        <v>262.85</v>
      </c>
      <c r="M76" s="10">
        <f t="array" ref="M76">_xlfn.XLOOKUP(A76,subscriptions!B76:B10004,subscriptions!D76:D10004)</f>
        <v>80</v>
      </c>
      <c r="N76" s="10">
        <f t="array" ref="N76">_xlfn.XLOOKUP(A76,subscriptions!B76:B10004,subscriptions!G76:G10004)</f>
        <v>20</v>
      </c>
      <c r="O76" s="10">
        <v>64.0</v>
      </c>
      <c r="P76" s="10" t="str">
        <f t="array" ref="P76">_xlfn.XLOOKUP(A76,subscriptions!B76:B10004,subscriptions!C76:C10004)</f>
        <v>Roam</v>
      </c>
      <c r="Q76" s="10" t="s">
        <v>128</v>
      </c>
      <c r="R76" s="10" t="s">
        <v>148</v>
      </c>
      <c r="S76" s="10" t="s">
        <v>698</v>
      </c>
    </row>
    <row r="77">
      <c r="A77" s="1" t="s">
        <v>138</v>
      </c>
      <c r="B77" s="1" t="s">
        <v>772</v>
      </c>
      <c r="C77" s="1" t="s">
        <v>827</v>
      </c>
      <c r="D77" s="1" t="s">
        <v>153</v>
      </c>
      <c r="E77" s="1" t="s">
        <v>179</v>
      </c>
      <c r="F77" s="1" t="s">
        <v>773</v>
      </c>
      <c r="G77" s="1" t="s">
        <v>1289</v>
      </c>
      <c r="H77" s="1" t="s">
        <v>1290</v>
      </c>
      <c r="I77" s="4">
        <v>84.37802083333334</v>
      </c>
      <c r="J77" s="1">
        <v>2008.49</v>
      </c>
      <c r="K77" s="1">
        <v>383.48</v>
      </c>
      <c r="L77" s="1">
        <v>100.0</v>
      </c>
      <c r="M77" s="10">
        <f t="array" ref="M77">_xlfn.XLOOKUP(A77,subscriptions!B77:B10004,subscriptions!D77:D10004)</f>
        <v>120</v>
      </c>
      <c r="N77" s="10">
        <f t="array" ref="N77">_xlfn.XLOOKUP(A77,subscriptions!B77:B10004,subscriptions!G77:G10004)</f>
        <v>0</v>
      </c>
      <c r="O77" s="10">
        <v>120.0</v>
      </c>
      <c r="P77" s="10" t="str">
        <f t="array" ref="P77">_xlfn.XLOOKUP(A77,subscriptions!B77:B10004,subscriptions!C77:C10004)</f>
        <v>Residential</v>
      </c>
      <c r="Q77" s="10" t="s">
        <v>173</v>
      </c>
      <c r="R77" s="10" t="s">
        <v>212</v>
      </c>
      <c r="S77" s="10" t="s">
        <v>1302</v>
      </c>
    </row>
    <row r="78">
      <c r="A78" s="1" t="s">
        <v>139</v>
      </c>
      <c r="B78" s="1" t="s">
        <v>1303</v>
      </c>
      <c r="C78" s="1" t="s">
        <v>509</v>
      </c>
      <c r="D78" s="1" t="s">
        <v>153</v>
      </c>
      <c r="E78" s="1" t="s">
        <v>332</v>
      </c>
      <c r="F78" s="1" t="s">
        <v>427</v>
      </c>
      <c r="G78" s="1" t="s">
        <v>1305</v>
      </c>
      <c r="H78" s="1" t="s">
        <v>1306</v>
      </c>
      <c r="I78" s="4">
        <v>84.33984953703704</v>
      </c>
      <c r="J78" s="1">
        <v>2262.82</v>
      </c>
      <c r="K78" s="1">
        <v>268.31</v>
      </c>
      <c r="M78" s="10">
        <f t="array" ref="M78">_xlfn.XLOOKUP(A78,subscriptions!B78:B10004,subscriptions!D78:D10004)</f>
        <v>120</v>
      </c>
      <c r="N78" s="10">
        <f t="array" ref="N78">_xlfn.XLOOKUP(A78,subscriptions!B78:B10004,subscriptions!G78:G10004)</f>
        <v>5</v>
      </c>
      <c r="O78" s="10">
        <v>114.0</v>
      </c>
      <c r="P78" s="10" t="str">
        <f t="array" ref="P78">_xlfn.XLOOKUP(A78,subscriptions!B78:B10004,subscriptions!C78:C10004)</f>
        <v>Residential</v>
      </c>
      <c r="Q78" s="10" t="s">
        <v>194</v>
      </c>
      <c r="R78" s="10" t="s">
        <v>212</v>
      </c>
      <c r="S78" s="10" t="s">
        <v>234</v>
      </c>
    </row>
    <row r="79">
      <c r="A79" s="1" t="s">
        <v>140</v>
      </c>
      <c r="B79" s="1" t="s">
        <v>1317</v>
      </c>
      <c r="C79" s="1" t="s">
        <v>786</v>
      </c>
      <c r="D79" s="1" t="s">
        <v>27</v>
      </c>
      <c r="E79" s="1" t="s">
        <v>631</v>
      </c>
      <c r="F79" s="1" t="s">
        <v>1318</v>
      </c>
      <c r="G79" s="1" t="s">
        <v>1319</v>
      </c>
      <c r="H79" s="1" t="s">
        <v>1321</v>
      </c>
      <c r="I79" s="4">
        <v>84.34040509259259</v>
      </c>
      <c r="J79" s="1">
        <v>165.39</v>
      </c>
      <c r="K79" s="1">
        <v>51.06</v>
      </c>
      <c r="M79" s="10">
        <f t="array" ref="M79">_xlfn.XLOOKUP(A79,subscriptions!B79:B10004,subscriptions!D79:D10004)</f>
        <v>250</v>
      </c>
      <c r="N79" s="10">
        <f t="array" ref="N79">_xlfn.XLOOKUP(A79,subscriptions!B79:B10004,subscriptions!G79:G10004)</f>
        <v>10</v>
      </c>
      <c r="O79" s="10">
        <v>225.0</v>
      </c>
      <c r="P79" s="10" t="str">
        <f t="array" ref="P79">_xlfn.XLOOKUP(A79,subscriptions!B79:B10004,subscriptions!C79:C10004)</f>
        <v>Business</v>
      </c>
      <c r="Q79" s="10" t="s">
        <v>128</v>
      </c>
      <c r="R79" s="10" t="s">
        <v>129</v>
      </c>
      <c r="S79" s="10" t="s">
        <v>616</v>
      </c>
    </row>
    <row r="80">
      <c r="A80" s="1" t="s">
        <v>141</v>
      </c>
      <c r="B80" s="1" t="s">
        <v>425</v>
      </c>
      <c r="C80" s="1" t="s">
        <v>1142</v>
      </c>
      <c r="D80" s="1" t="s">
        <v>153</v>
      </c>
      <c r="E80" s="1" t="s">
        <v>239</v>
      </c>
      <c r="F80" s="1" t="s">
        <v>1186</v>
      </c>
      <c r="G80" s="1" t="s">
        <v>1332</v>
      </c>
      <c r="H80" s="1" t="s">
        <v>1333</v>
      </c>
      <c r="I80" s="4">
        <v>84.21402777777777</v>
      </c>
      <c r="J80" s="1">
        <v>715.84</v>
      </c>
      <c r="K80" s="1">
        <v>165.02</v>
      </c>
      <c r="M80" s="10">
        <f t="array" ref="M80">_xlfn.XLOOKUP(A80,subscriptions!B80:B10004,subscriptions!D80:D10004)</f>
        <v>80</v>
      </c>
      <c r="N80" s="10">
        <f t="array" ref="N80">_xlfn.XLOOKUP(A80,subscriptions!B80:B10004,subscriptions!G80:G10004)</f>
        <v>20</v>
      </c>
      <c r="O80" s="10">
        <v>64.0</v>
      </c>
      <c r="P80" s="10" t="str">
        <f t="array" ref="P80">_xlfn.XLOOKUP(A80,subscriptions!B80:B10004,subscriptions!C80:C10004)</f>
        <v>Roam</v>
      </c>
      <c r="Q80" s="10" t="s">
        <v>128</v>
      </c>
      <c r="R80" s="10" t="s">
        <v>148</v>
      </c>
      <c r="S80" s="10" t="s">
        <v>388</v>
      </c>
    </row>
    <row r="81">
      <c r="A81" s="1" t="s">
        <v>142</v>
      </c>
      <c r="B81" s="1" t="s">
        <v>899</v>
      </c>
      <c r="C81" s="1" t="s">
        <v>1347</v>
      </c>
      <c r="D81" s="1" t="s">
        <v>27</v>
      </c>
      <c r="E81" s="1" t="s">
        <v>239</v>
      </c>
      <c r="F81" s="1" t="s">
        <v>240</v>
      </c>
      <c r="G81" s="1" t="s">
        <v>1348</v>
      </c>
      <c r="H81" s="1" t="s">
        <v>1349</v>
      </c>
      <c r="I81" s="4">
        <v>84.37737268518518</v>
      </c>
      <c r="J81" s="1">
        <v>234.73</v>
      </c>
      <c r="K81" s="1">
        <v>34.93</v>
      </c>
      <c r="M81" s="10">
        <f t="array" ref="M81">_xlfn.XLOOKUP(A81,subscriptions!B81:B10004,subscriptions!D81:D10004)</f>
        <v>120</v>
      </c>
      <c r="N81" s="10">
        <f t="array" ref="N81">_xlfn.XLOOKUP(A81,subscriptions!B81:B10004,subscriptions!G81:G10004)</f>
        <v>0</v>
      </c>
      <c r="O81" s="10">
        <v>120.0</v>
      </c>
      <c r="P81" s="10" t="str">
        <f t="array" ref="P81">_xlfn.XLOOKUP(A81,subscriptions!B81:B10004,subscriptions!C81:C10004)</f>
        <v>Residential</v>
      </c>
      <c r="Q81" s="10" t="s">
        <v>173</v>
      </c>
      <c r="R81" s="10" t="s">
        <v>212</v>
      </c>
      <c r="S81" s="10" t="s">
        <v>1360</v>
      </c>
    </row>
    <row r="82">
      <c r="A82" s="1" t="s">
        <v>143</v>
      </c>
      <c r="B82" s="1" t="s">
        <v>455</v>
      </c>
      <c r="C82" s="1" t="s">
        <v>296</v>
      </c>
      <c r="D82" s="1" t="s">
        <v>27</v>
      </c>
      <c r="E82" s="1" t="s">
        <v>111</v>
      </c>
      <c r="F82" s="1" t="s">
        <v>1362</v>
      </c>
      <c r="G82" s="1" t="s">
        <v>1364</v>
      </c>
      <c r="H82" s="1" t="s">
        <v>1365</v>
      </c>
      <c r="I82" s="4">
        <v>84.20934027777778</v>
      </c>
      <c r="J82" s="1">
        <v>3032.79</v>
      </c>
      <c r="K82" s="1">
        <v>558.83</v>
      </c>
      <c r="M82" s="10">
        <f t="array" ref="M82">_xlfn.XLOOKUP(A82,subscriptions!B82:B10004,subscriptions!D82:D10004)</f>
        <v>120</v>
      </c>
      <c r="N82" s="10">
        <f t="array" ref="N82">_xlfn.XLOOKUP(A82,subscriptions!B82:B10004,subscriptions!G82:G10004)</f>
        <v>5</v>
      </c>
      <c r="O82" s="10">
        <v>114.0</v>
      </c>
      <c r="P82" s="10" t="str">
        <f t="array" ref="P82">_xlfn.XLOOKUP(A82,subscriptions!B82:B10004,subscriptions!C82:C10004)</f>
        <v>Residential</v>
      </c>
      <c r="Q82" s="10" t="s">
        <v>194</v>
      </c>
      <c r="R82" s="10" t="s">
        <v>212</v>
      </c>
      <c r="S82" s="10" t="s">
        <v>1374</v>
      </c>
    </row>
    <row r="83">
      <c r="A83" s="1" t="s">
        <v>144</v>
      </c>
      <c r="B83" s="1" t="s">
        <v>1009</v>
      </c>
      <c r="C83" s="1" t="s">
        <v>605</v>
      </c>
      <c r="D83" s="1" t="s">
        <v>153</v>
      </c>
      <c r="E83" s="1" t="s">
        <v>332</v>
      </c>
      <c r="F83" s="1" t="s">
        <v>427</v>
      </c>
      <c r="G83" s="1" t="s">
        <v>1377</v>
      </c>
      <c r="H83" s="1" t="s">
        <v>1378</v>
      </c>
      <c r="I83" s="4">
        <v>84.37716435185185</v>
      </c>
      <c r="J83" s="1">
        <v>1514.45</v>
      </c>
      <c r="K83" s="1">
        <v>259.77</v>
      </c>
      <c r="M83" s="10">
        <f t="array" ref="M83">_xlfn.XLOOKUP(A83,subscriptions!B83:B10004,subscriptions!D83:D10004)</f>
        <v>120</v>
      </c>
      <c r="N83" s="10">
        <f t="array" ref="N83">_xlfn.XLOOKUP(A83,subscriptions!B83:B10004,subscriptions!G83:G10004)</f>
        <v>10</v>
      </c>
      <c r="O83" s="10">
        <v>108.0</v>
      </c>
      <c r="P83" s="10" t="str">
        <f t="array" ref="P83">_xlfn.XLOOKUP(A83,subscriptions!B83:B10004,subscriptions!C83:C10004)</f>
        <v>Residential</v>
      </c>
      <c r="Q83" s="10" t="s">
        <v>128</v>
      </c>
      <c r="R83" s="10" t="s">
        <v>212</v>
      </c>
      <c r="S83" s="10" t="s">
        <v>1360</v>
      </c>
    </row>
    <row r="84">
      <c r="A84" s="1" t="s">
        <v>145</v>
      </c>
      <c r="B84" s="1" t="s">
        <v>1387</v>
      </c>
      <c r="C84" s="1" t="s">
        <v>1388</v>
      </c>
      <c r="D84" s="1" t="s">
        <v>27</v>
      </c>
      <c r="E84" s="1" t="s">
        <v>631</v>
      </c>
      <c r="F84" s="1" t="s">
        <v>1318</v>
      </c>
      <c r="G84" s="1" t="s">
        <v>1389</v>
      </c>
      <c r="H84" s="1" t="s">
        <v>1391</v>
      </c>
      <c r="I84" s="4">
        <v>84.37997685185185</v>
      </c>
      <c r="J84" s="1">
        <v>652.73</v>
      </c>
      <c r="K84" s="1">
        <v>111.09</v>
      </c>
      <c r="M84" s="10">
        <f t="array" ref="M84">_xlfn.XLOOKUP(A84,subscriptions!B84:B10004,subscriptions!D84:D10004)</f>
        <v>120</v>
      </c>
      <c r="N84" s="10">
        <f t="array" ref="N84">_xlfn.XLOOKUP(A84,subscriptions!B84:B10004,subscriptions!G84:G10004)</f>
        <v>20</v>
      </c>
      <c r="O84" s="10">
        <v>96.0</v>
      </c>
      <c r="P84" s="10" t="str">
        <f t="array" ref="P84">_xlfn.XLOOKUP(A84,subscriptions!B84:B10004,subscriptions!C84:C10004)</f>
        <v>Residential</v>
      </c>
      <c r="Q84" s="10" t="s">
        <v>128</v>
      </c>
      <c r="R84" s="10" t="s">
        <v>148</v>
      </c>
      <c r="S84" s="10" t="s">
        <v>698</v>
      </c>
    </row>
    <row r="85">
      <c r="A85" s="1" t="s">
        <v>146</v>
      </c>
      <c r="B85" s="1" t="s">
        <v>278</v>
      </c>
      <c r="C85" s="1" t="s">
        <v>764</v>
      </c>
      <c r="D85" s="1" t="s">
        <v>27</v>
      </c>
      <c r="E85" s="1" t="s">
        <v>179</v>
      </c>
      <c r="F85" s="1" t="s">
        <v>1045</v>
      </c>
      <c r="G85" s="1" t="s">
        <v>1401</v>
      </c>
      <c r="H85" s="1" t="s">
        <v>1402</v>
      </c>
      <c r="I85" s="4">
        <v>84.16761574074074</v>
      </c>
      <c r="J85" s="1">
        <v>148.5</v>
      </c>
      <c r="K85" s="1">
        <v>52.49</v>
      </c>
      <c r="L85" s="1">
        <v>100.0</v>
      </c>
      <c r="M85" s="10">
        <f t="array" ref="M85">_xlfn.XLOOKUP(A85,subscriptions!B85:B10004,subscriptions!D85:D10004)</f>
        <v>80</v>
      </c>
      <c r="N85" s="10">
        <f t="array" ref="N85">_xlfn.XLOOKUP(A85,subscriptions!B85:B10004,subscriptions!G85:G10004)</f>
        <v>0</v>
      </c>
      <c r="O85" s="10">
        <v>80.0</v>
      </c>
      <c r="P85" s="10" t="str">
        <f t="array" ref="P85">_xlfn.XLOOKUP(A85,subscriptions!B85:B10004,subscriptions!C85:C10004)</f>
        <v>Roam</v>
      </c>
      <c r="Q85" s="10" t="s">
        <v>173</v>
      </c>
      <c r="R85" s="10" t="s">
        <v>148</v>
      </c>
      <c r="S85" s="10" t="s">
        <v>1412</v>
      </c>
    </row>
    <row r="86">
      <c r="A86" s="1" t="s">
        <v>147</v>
      </c>
      <c r="B86" s="1" t="s">
        <v>1414</v>
      </c>
      <c r="C86" s="1" t="s">
        <v>1415</v>
      </c>
      <c r="D86" s="1" t="s">
        <v>27</v>
      </c>
      <c r="E86" s="1" t="s">
        <v>262</v>
      </c>
      <c r="F86" s="1" t="s">
        <v>674</v>
      </c>
      <c r="G86" s="1" t="s">
        <v>1417</v>
      </c>
      <c r="H86" s="1" t="s">
        <v>1418</v>
      </c>
      <c r="I86" s="4">
        <v>84.33498842592593</v>
      </c>
      <c r="J86" s="1">
        <v>608.73</v>
      </c>
      <c r="K86" s="1">
        <v>142.18</v>
      </c>
      <c r="M86" s="10">
        <f t="array" ref="M86">_xlfn.XLOOKUP(A86,subscriptions!B86:B10004,subscriptions!D86:D10004)</f>
        <v>120</v>
      </c>
      <c r="N86" s="10">
        <f t="array" ref="N86">_xlfn.XLOOKUP(A86,subscriptions!B86:B10004,subscriptions!G86:G10004)</f>
        <v>5</v>
      </c>
      <c r="O86" s="10">
        <v>114.0</v>
      </c>
      <c r="P86" s="10" t="str">
        <f t="array" ref="P86">_xlfn.XLOOKUP(A86,subscriptions!B86:B10004,subscriptions!C86:C10004)</f>
        <v>Residential</v>
      </c>
      <c r="Q86" s="10" t="s">
        <v>194</v>
      </c>
      <c r="R86" s="10" t="s">
        <v>212</v>
      </c>
      <c r="S86" s="10" t="s">
        <v>643</v>
      </c>
    </row>
    <row r="87">
      <c r="A87" s="1" t="s">
        <v>151</v>
      </c>
      <c r="B87" s="1" t="s">
        <v>748</v>
      </c>
      <c r="C87" s="1" t="s">
        <v>764</v>
      </c>
      <c r="D87" s="1" t="s">
        <v>27</v>
      </c>
      <c r="E87" s="1" t="s">
        <v>179</v>
      </c>
      <c r="F87" s="1" t="s">
        <v>200</v>
      </c>
      <c r="G87" s="1" t="s">
        <v>1428</v>
      </c>
      <c r="H87" s="1" t="s">
        <v>1429</v>
      </c>
      <c r="I87" s="4">
        <v>84.37578703703704</v>
      </c>
      <c r="J87" s="1">
        <v>639.97</v>
      </c>
      <c r="K87" s="1">
        <v>165.29</v>
      </c>
      <c r="L87" s="1">
        <v>100.0</v>
      </c>
      <c r="M87" s="10">
        <f t="array" ref="M87">_xlfn.XLOOKUP(A87,subscriptions!B87:B10004,subscriptions!D87:D10004)</f>
        <v>250</v>
      </c>
      <c r="N87" s="10">
        <f t="array" ref="N87">_xlfn.XLOOKUP(A87,subscriptions!B87:B10004,subscriptions!G87:G10004)</f>
        <v>10</v>
      </c>
      <c r="O87" s="10">
        <v>225.0</v>
      </c>
      <c r="P87" s="10" t="str">
        <f t="array" ref="P87">_xlfn.XLOOKUP(A87,subscriptions!B87:B10004,subscriptions!C87:C10004)</f>
        <v>Business</v>
      </c>
      <c r="Q87" s="10" t="s">
        <v>128</v>
      </c>
      <c r="R87" s="10" t="s">
        <v>129</v>
      </c>
      <c r="S87" s="10" t="s">
        <v>1442</v>
      </c>
    </row>
    <row r="88">
      <c r="A88" s="1" t="s">
        <v>156</v>
      </c>
      <c r="B88" s="1" t="s">
        <v>1444</v>
      </c>
      <c r="C88" s="1" t="s">
        <v>786</v>
      </c>
      <c r="D88" s="1" t="s">
        <v>27</v>
      </c>
      <c r="E88" s="1" t="s">
        <v>280</v>
      </c>
      <c r="F88" s="1" t="s">
        <v>1446</v>
      </c>
      <c r="G88" s="1" t="s">
        <v>1447</v>
      </c>
      <c r="H88" s="1" t="s">
        <v>1448</v>
      </c>
      <c r="I88" s="4">
        <v>84.29376157407407</v>
      </c>
      <c r="J88" s="1">
        <v>2011.81</v>
      </c>
      <c r="K88" s="1">
        <v>320.85</v>
      </c>
      <c r="M88" s="10">
        <f t="array" ref="M88">_xlfn.XLOOKUP(A88,subscriptions!B88:B10004,subscriptions!D88:D10004)</f>
        <v>120</v>
      </c>
      <c r="N88" s="10">
        <f t="array" ref="N88">_xlfn.XLOOKUP(A88,subscriptions!B88:B10004,subscriptions!G88:G10004)</f>
        <v>20</v>
      </c>
      <c r="O88" s="10">
        <v>96.0</v>
      </c>
      <c r="P88" s="10" t="str">
        <f t="array" ref="P88">_xlfn.XLOOKUP(A88,subscriptions!B88:B10004,subscriptions!C88:C10004)</f>
        <v>Residential</v>
      </c>
      <c r="Q88" s="10" t="s">
        <v>128</v>
      </c>
      <c r="R88" s="10" t="s">
        <v>148</v>
      </c>
      <c r="S88" s="10" t="s">
        <v>1458</v>
      </c>
    </row>
    <row r="89">
      <c r="A89" s="1" t="s">
        <v>157</v>
      </c>
      <c r="B89" s="1" t="s">
        <v>1460</v>
      </c>
      <c r="C89" s="1" t="s">
        <v>524</v>
      </c>
      <c r="D89" s="1" t="s">
        <v>27</v>
      </c>
      <c r="E89" s="1" t="s">
        <v>219</v>
      </c>
      <c r="F89" s="1" t="s">
        <v>1461</v>
      </c>
      <c r="G89" s="1" t="s">
        <v>1463</v>
      </c>
      <c r="H89" s="1" t="s">
        <v>1464</v>
      </c>
      <c r="I89" s="4">
        <v>84.17188657407408</v>
      </c>
      <c r="J89" s="1">
        <v>1572.33</v>
      </c>
      <c r="K89" s="1">
        <v>194.64</v>
      </c>
      <c r="M89" s="10">
        <f t="array" ref="M89">_xlfn.XLOOKUP(A89,subscriptions!B89:B10004,subscriptions!D89:D10004)</f>
        <v>120</v>
      </c>
      <c r="N89" s="10">
        <f t="array" ref="N89">_xlfn.XLOOKUP(A89,subscriptions!B89:B10004,subscriptions!G89:G10004)</f>
        <v>0</v>
      </c>
      <c r="O89" s="10">
        <v>120.0</v>
      </c>
      <c r="P89" s="10" t="str">
        <f t="array" ref="P89">_xlfn.XLOOKUP(A89,subscriptions!B89:B10004,subscriptions!C89:C10004)</f>
        <v>Residential</v>
      </c>
      <c r="Q89" s="10" t="s">
        <v>173</v>
      </c>
      <c r="R89" s="10" t="s">
        <v>212</v>
      </c>
      <c r="S89" s="10" t="s">
        <v>1082</v>
      </c>
    </row>
    <row r="90">
      <c r="A90" s="1" t="s">
        <v>158</v>
      </c>
      <c r="B90" s="1" t="s">
        <v>1414</v>
      </c>
      <c r="C90" s="1" t="s">
        <v>1477</v>
      </c>
      <c r="D90" s="1" t="s">
        <v>27</v>
      </c>
      <c r="E90" s="1" t="s">
        <v>280</v>
      </c>
      <c r="F90" s="1" t="s">
        <v>1478</v>
      </c>
      <c r="G90" s="1" t="s">
        <v>1479</v>
      </c>
      <c r="H90" s="1" t="s">
        <v>1480</v>
      </c>
      <c r="I90" s="4">
        <v>84.21399305555556</v>
      </c>
      <c r="J90" s="1">
        <v>3323.38</v>
      </c>
      <c r="K90" s="1">
        <v>511.83</v>
      </c>
      <c r="M90" s="10">
        <f t="array" ref="M90">_xlfn.XLOOKUP(A90,subscriptions!B90:B10004,subscriptions!D90:D10004)</f>
        <v>250</v>
      </c>
      <c r="N90" s="10">
        <f t="array" ref="N90">_xlfn.XLOOKUP(A90,subscriptions!B90:B10004,subscriptions!G90:G10004)</f>
        <v>5</v>
      </c>
      <c r="O90" s="10">
        <v>237.5</v>
      </c>
      <c r="P90" s="10" t="str">
        <f t="array" ref="P90">_xlfn.XLOOKUP(A90,subscriptions!B90:B10004,subscriptions!C90:C10004)</f>
        <v>Business</v>
      </c>
      <c r="Q90" s="10" t="s">
        <v>194</v>
      </c>
      <c r="R90" s="10" t="s">
        <v>129</v>
      </c>
      <c r="S90" s="10" t="s">
        <v>388</v>
      </c>
    </row>
    <row r="91">
      <c r="A91" s="1" t="s">
        <v>160</v>
      </c>
      <c r="B91" s="1" t="s">
        <v>1491</v>
      </c>
      <c r="C91" s="1" t="s">
        <v>1492</v>
      </c>
      <c r="D91" s="1" t="s">
        <v>153</v>
      </c>
      <c r="E91" s="1" t="s">
        <v>28</v>
      </c>
      <c r="F91" s="1" t="s">
        <v>801</v>
      </c>
      <c r="G91" s="1" t="s">
        <v>1493</v>
      </c>
      <c r="H91" s="1" t="s">
        <v>1495</v>
      </c>
      <c r="I91" s="4">
        <v>84.16880787037037</v>
      </c>
      <c r="J91" s="1">
        <v>1008.6</v>
      </c>
      <c r="K91" s="1">
        <v>228.91</v>
      </c>
      <c r="M91" s="10">
        <f t="array" ref="M91">_xlfn.XLOOKUP(A91,subscriptions!B91:B10004,subscriptions!D91:D10004)</f>
        <v>250</v>
      </c>
      <c r="N91" s="10">
        <f t="array" ref="N91">_xlfn.XLOOKUP(A91,subscriptions!B91:B10004,subscriptions!G91:G10004)</f>
        <v>10</v>
      </c>
      <c r="O91" s="10">
        <v>225.0</v>
      </c>
      <c r="P91" s="10" t="str">
        <f t="array" ref="P91">_xlfn.XLOOKUP(A91,subscriptions!B91:B10004,subscriptions!C91:C10004)</f>
        <v>Business</v>
      </c>
      <c r="Q91" s="10" t="s">
        <v>128</v>
      </c>
      <c r="R91" s="10" t="s">
        <v>129</v>
      </c>
      <c r="S91" s="10" t="s">
        <v>1504</v>
      </c>
    </row>
    <row r="92">
      <c r="A92" s="1" t="s">
        <v>161</v>
      </c>
      <c r="B92" s="1" t="s">
        <v>1506</v>
      </c>
      <c r="C92" s="1" t="s">
        <v>1507</v>
      </c>
      <c r="D92" s="1" t="s">
        <v>27</v>
      </c>
      <c r="E92" s="1" t="s">
        <v>631</v>
      </c>
      <c r="F92" s="1" t="s">
        <v>1318</v>
      </c>
      <c r="G92" s="1" t="s">
        <v>1509</v>
      </c>
      <c r="H92" s="1" t="s">
        <v>1511</v>
      </c>
      <c r="I92" s="4">
        <v>84.41947916666666</v>
      </c>
      <c r="J92" s="1">
        <v>241.06</v>
      </c>
      <c r="K92" s="1">
        <v>33.38</v>
      </c>
      <c r="M92" s="10">
        <f t="array" ref="M92">_xlfn.XLOOKUP(A92,subscriptions!B92:B10004,subscriptions!D92:D10004)</f>
        <v>80</v>
      </c>
      <c r="N92" s="10">
        <f t="array" ref="N92">_xlfn.XLOOKUP(A92,subscriptions!B92:B10004,subscriptions!G92:G10004)</f>
        <v>20</v>
      </c>
      <c r="O92" s="10">
        <v>64.0</v>
      </c>
      <c r="P92" s="10" t="str">
        <f t="array" ref="P92">_xlfn.XLOOKUP(A92,subscriptions!B92:B10004,subscriptions!C92:C10004)</f>
        <v>Roam</v>
      </c>
      <c r="Q92" s="10" t="s">
        <v>128</v>
      </c>
      <c r="R92" s="10" t="s">
        <v>148</v>
      </c>
      <c r="S92" s="10" t="s">
        <v>1525</v>
      </c>
    </row>
    <row r="93">
      <c r="A93" s="1" t="s">
        <v>162</v>
      </c>
      <c r="B93" s="1" t="s">
        <v>1527</v>
      </c>
      <c r="C93" s="1" t="s">
        <v>1100</v>
      </c>
      <c r="D93" s="1" t="s">
        <v>153</v>
      </c>
      <c r="E93" s="1" t="s">
        <v>631</v>
      </c>
      <c r="F93" s="1" t="s">
        <v>922</v>
      </c>
      <c r="G93" s="1" t="s">
        <v>1528</v>
      </c>
      <c r="H93" s="1" t="s">
        <v>1530</v>
      </c>
      <c r="I93" s="4">
        <v>84.3829050925926</v>
      </c>
      <c r="J93" s="1">
        <v>1923.69</v>
      </c>
      <c r="K93" s="1">
        <v>427.77</v>
      </c>
      <c r="M93" s="10">
        <f t="array" ref="M93">_xlfn.XLOOKUP(A93,subscriptions!B93:B10004,subscriptions!D93:D10004)</f>
        <v>80</v>
      </c>
      <c r="N93" s="10">
        <f t="array" ref="N93">_xlfn.XLOOKUP(A93,subscriptions!B93:B10004,subscriptions!G93:G10004)</f>
        <v>0</v>
      </c>
      <c r="O93" s="10">
        <v>80.0</v>
      </c>
      <c r="P93" s="10" t="str">
        <f t="array" ref="P93">_xlfn.XLOOKUP(A93,subscriptions!B93:B10004,subscriptions!C93:C10004)</f>
        <v>Roam</v>
      </c>
      <c r="Q93" s="10" t="s">
        <v>173</v>
      </c>
      <c r="R93" s="10" t="s">
        <v>148</v>
      </c>
      <c r="S93" s="10" t="s">
        <v>671</v>
      </c>
    </row>
    <row r="94">
      <c r="A94" s="1" t="s">
        <v>163</v>
      </c>
      <c r="B94" s="1" t="s">
        <v>425</v>
      </c>
      <c r="C94" s="1" t="s">
        <v>330</v>
      </c>
      <c r="D94" s="1" t="s">
        <v>153</v>
      </c>
      <c r="E94" s="1" t="s">
        <v>239</v>
      </c>
      <c r="F94" s="1" t="s">
        <v>1186</v>
      </c>
      <c r="G94" s="1" t="s">
        <v>1595</v>
      </c>
      <c r="H94" s="1" t="s">
        <v>1597</v>
      </c>
      <c r="I94" s="4">
        <v>84.37863425925926</v>
      </c>
      <c r="J94" s="1">
        <v>2195.59</v>
      </c>
      <c r="K94" s="1">
        <v>537.59</v>
      </c>
      <c r="M94" s="10">
        <f t="array" ref="M94">_xlfn.XLOOKUP(A94,subscriptions!B94:B10004,subscriptions!D94:D10004)</f>
        <v>120</v>
      </c>
      <c r="N94" s="10">
        <f t="array" ref="N94">_xlfn.XLOOKUP(A94,subscriptions!B94:B10004,subscriptions!G94:G10004)</f>
        <v>5</v>
      </c>
      <c r="O94" s="10">
        <v>114.0</v>
      </c>
      <c r="P94" s="10" t="str">
        <f t="array" ref="P94">_xlfn.XLOOKUP(A94,subscriptions!B94:B10004,subscriptions!C94:C10004)</f>
        <v>Residential</v>
      </c>
      <c r="Q94" s="10" t="s">
        <v>194</v>
      </c>
      <c r="R94" s="10" t="s">
        <v>212</v>
      </c>
      <c r="S94" s="10" t="s">
        <v>1622</v>
      </c>
    </row>
    <row r="95">
      <c r="A95" s="1" t="s">
        <v>164</v>
      </c>
      <c r="B95" s="1" t="s">
        <v>1624</v>
      </c>
      <c r="C95" s="1" t="s">
        <v>871</v>
      </c>
      <c r="D95" s="1" t="s">
        <v>27</v>
      </c>
      <c r="E95" s="1" t="s">
        <v>179</v>
      </c>
      <c r="F95" s="1" t="s">
        <v>773</v>
      </c>
      <c r="G95" s="1" t="s">
        <v>1626</v>
      </c>
      <c r="H95" s="1" t="s">
        <v>1627</v>
      </c>
      <c r="I95" s="4">
        <v>84.17244212962963</v>
      </c>
      <c r="J95" s="1">
        <v>1285.83</v>
      </c>
      <c r="K95" s="1">
        <v>224.76</v>
      </c>
      <c r="L95" s="1">
        <v>100.0</v>
      </c>
      <c r="M95" s="10">
        <f t="array" ref="M95">_xlfn.XLOOKUP(A95,subscriptions!B95:B10004,subscriptions!D95:D10004)</f>
        <v>120</v>
      </c>
      <c r="N95" s="10">
        <f t="array" ref="N95">_xlfn.XLOOKUP(A95,subscriptions!B95:B10004,subscriptions!G95:G10004)</f>
        <v>10</v>
      </c>
      <c r="O95" s="10">
        <v>108.0</v>
      </c>
      <c r="P95" s="10" t="str">
        <f t="array" ref="P95">_xlfn.XLOOKUP(A95,subscriptions!B95:B10004,subscriptions!C95:C10004)</f>
        <v>Residential</v>
      </c>
      <c r="Q95" s="10" t="s">
        <v>128</v>
      </c>
      <c r="R95" s="10" t="s">
        <v>212</v>
      </c>
      <c r="S95" s="10" t="s">
        <v>1637</v>
      </c>
    </row>
    <row r="96">
      <c r="A96" s="1" t="s">
        <v>165</v>
      </c>
      <c r="B96" s="1" t="s">
        <v>1460</v>
      </c>
      <c r="C96" s="1" t="s">
        <v>1507</v>
      </c>
      <c r="D96" s="1" t="s">
        <v>27</v>
      </c>
      <c r="E96" s="1" t="s">
        <v>28</v>
      </c>
      <c r="F96" s="1" t="s">
        <v>1639</v>
      </c>
      <c r="G96" s="1" t="s">
        <v>1640</v>
      </c>
      <c r="H96" s="1" t="s">
        <v>1642</v>
      </c>
      <c r="I96" s="4">
        <v>84.25295138888889</v>
      </c>
      <c r="J96" s="1">
        <v>2260.83</v>
      </c>
      <c r="K96" s="1">
        <v>407.94</v>
      </c>
      <c r="M96" s="10">
        <f t="array" ref="M96">_xlfn.XLOOKUP(A96,subscriptions!B96:B10004,subscriptions!D96:D10004)</f>
        <v>50</v>
      </c>
      <c r="N96" s="10">
        <f t="array" ref="N96">_xlfn.XLOOKUP(A96,subscriptions!B96:B10004,subscriptions!G96:G10004)</f>
        <v>20</v>
      </c>
      <c r="O96" s="10">
        <v>40.0</v>
      </c>
      <c r="P96" s="10" t="str">
        <f t="array" ref="P96">_xlfn.XLOOKUP(A96,subscriptions!B96:B10004,subscriptions!C96:C10004)</f>
        <v>Mini</v>
      </c>
      <c r="Q96" s="10" t="s">
        <v>128</v>
      </c>
      <c r="R96" s="10" t="s">
        <v>148</v>
      </c>
      <c r="S96" s="10" t="s">
        <v>916</v>
      </c>
    </row>
    <row r="97">
      <c r="A97" s="1" t="s">
        <v>166</v>
      </c>
      <c r="B97" s="1" t="s">
        <v>389</v>
      </c>
      <c r="C97" s="1" t="s">
        <v>1100</v>
      </c>
      <c r="D97" s="1" t="s">
        <v>27</v>
      </c>
      <c r="E97" s="1" t="s">
        <v>280</v>
      </c>
      <c r="F97" s="1" t="s">
        <v>873</v>
      </c>
      <c r="G97" s="1" t="s">
        <v>1653</v>
      </c>
      <c r="H97" s="1" t="s">
        <v>1654</v>
      </c>
      <c r="I97" s="4">
        <v>84.20907407407407</v>
      </c>
      <c r="J97" s="1">
        <v>1071.22</v>
      </c>
      <c r="K97" s="1">
        <v>275.31</v>
      </c>
      <c r="M97" s="10">
        <f t="array" ref="M97">_xlfn.XLOOKUP(A97,subscriptions!B97:B10004,subscriptions!D97:D10004)</f>
        <v>80</v>
      </c>
      <c r="N97" s="10">
        <f t="array" ref="N97">_xlfn.XLOOKUP(A97,subscriptions!B97:B10004,subscriptions!G97:G10004)</f>
        <v>0</v>
      </c>
      <c r="O97" s="10">
        <v>80.0</v>
      </c>
      <c r="P97" s="10" t="str">
        <f t="array" ref="P97">_xlfn.XLOOKUP(A97,subscriptions!B97:B10004,subscriptions!C97:C10004)</f>
        <v>Roam</v>
      </c>
      <c r="Q97" s="10" t="s">
        <v>173</v>
      </c>
      <c r="R97" s="10" t="s">
        <v>148</v>
      </c>
      <c r="S97" s="10" t="s">
        <v>1374</v>
      </c>
    </row>
    <row r="98">
      <c r="A98" s="1" t="s">
        <v>167</v>
      </c>
      <c r="B98" s="1" t="s">
        <v>1664</v>
      </c>
      <c r="C98" s="1" t="s">
        <v>605</v>
      </c>
      <c r="D98" s="1" t="s">
        <v>153</v>
      </c>
      <c r="E98" s="1" t="s">
        <v>280</v>
      </c>
      <c r="F98" s="1" t="s">
        <v>1665</v>
      </c>
      <c r="G98" s="1" t="s">
        <v>1666</v>
      </c>
      <c r="H98" s="1" t="s">
        <v>1668</v>
      </c>
      <c r="I98" s="4">
        <v>84.37997685185185</v>
      </c>
      <c r="J98" s="1">
        <v>1159.52</v>
      </c>
      <c r="K98" s="1">
        <v>132.7</v>
      </c>
      <c r="M98" s="10">
        <f t="array" ref="M98">_xlfn.XLOOKUP(A98,subscriptions!B98:B10004,subscriptions!D98:D10004)</f>
        <v>50</v>
      </c>
      <c r="N98" s="10">
        <f t="array" ref="N98">_xlfn.XLOOKUP(A98,subscriptions!B98:B10004,subscriptions!G98:G10004)</f>
        <v>5</v>
      </c>
      <c r="O98" s="10">
        <v>47.5</v>
      </c>
      <c r="P98" s="10" t="str">
        <f t="array" ref="P98">_xlfn.XLOOKUP(A98,subscriptions!B98:B10004,subscriptions!C98:C10004)</f>
        <v>Mini</v>
      </c>
      <c r="Q98" s="10" t="s">
        <v>194</v>
      </c>
      <c r="R98" s="10" t="s">
        <v>148</v>
      </c>
      <c r="S98" s="10" t="s">
        <v>698</v>
      </c>
    </row>
    <row r="99">
      <c r="A99" s="1" t="s">
        <v>168</v>
      </c>
      <c r="B99" s="1" t="s">
        <v>24</v>
      </c>
      <c r="C99" s="1" t="s">
        <v>1678</v>
      </c>
      <c r="D99" s="1" t="s">
        <v>27</v>
      </c>
      <c r="E99" s="1" t="s">
        <v>219</v>
      </c>
      <c r="F99" s="1" t="s">
        <v>1010</v>
      </c>
      <c r="G99" s="1" t="s">
        <v>1680</v>
      </c>
      <c r="H99" s="1" t="s">
        <v>1681</v>
      </c>
      <c r="I99" s="4">
        <v>84.25094907407407</v>
      </c>
      <c r="J99" s="1">
        <v>886.72</v>
      </c>
      <c r="K99" s="1">
        <v>183.82</v>
      </c>
      <c r="M99" s="10">
        <f t="array" ref="M99">_xlfn.XLOOKUP(A99,subscriptions!B99:B10004,subscriptions!D99:D10004)</f>
        <v>80</v>
      </c>
      <c r="N99" s="10">
        <f t="array" ref="N99">_xlfn.XLOOKUP(A99,subscriptions!B99:B10004,subscriptions!G99:G10004)</f>
        <v>10</v>
      </c>
      <c r="O99" s="10">
        <v>72.0</v>
      </c>
      <c r="P99" s="10" t="str">
        <f t="array" ref="P99">_xlfn.XLOOKUP(A99,subscriptions!B99:B10004,subscriptions!C99:C10004)</f>
        <v>Roam</v>
      </c>
      <c r="Q99" s="10" t="s">
        <v>128</v>
      </c>
      <c r="R99" s="10" t="s">
        <v>148</v>
      </c>
      <c r="S99" s="10" t="s">
        <v>1691</v>
      </c>
    </row>
    <row r="100">
      <c r="A100" s="1" t="s">
        <v>169</v>
      </c>
      <c r="B100" s="1" t="s">
        <v>177</v>
      </c>
      <c r="C100" s="1" t="s">
        <v>441</v>
      </c>
      <c r="D100" s="1" t="s">
        <v>153</v>
      </c>
      <c r="E100" s="1" t="s">
        <v>280</v>
      </c>
      <c r="F100" s="1" t="s">
        <v>1478</v>
      </c>
      <c r="G100" s="1" t="s">
        <v>1693</v>
      </c>
      <c r="H100" s="1" t="s">
        <v>1694</v>
      </c>
      <c r="I100" s="4">
        <v>84.34201388888889</v>
      </c>
      <c r="J100" s="1">
        <v>88.62</v>
      </c>
      <c r="K100" s="1">
        <v>31.66</v>
      </c>
      <c r="M100" s="10">
        <f t="array" ref="M100">_xlfn.XLOOKUP(A100,subscriptions!B100:B10004,subscriptions!D100:D10004)</f>
        <v>250</v>
      </c>
      <c r="N100" s="10">
        <f t="array" ref="N100">_xlfn.XLOOKUP(A100,subscriptions!B100:B10004,subscriptions!G100:G10004)</f>
        <v>20</v>
      </c>
      <c r="O100" s="10">
        <v>200.0</v>
      </c>
      <c r="P100" s="10" t="str">
        <f t="array" ref="P100">_xlfn.XLOOKUP(A100,subscriptions!B100:B10004,subscriptions!C100:C10004)</f>
        <v>Business</v>
      </c>
      <c r="Q100" s="10" t="s">
        <v>128</v>
      </c>
      <c r="R100" s="10" t="s">
        <v>129</v>
      </c>
      <c r="S100" s="10" t="s">
        <v>1703</v>
      </c>
    </row>
    <row r="101">
      <c r="A101" s="1" t="s">
        <v>170</v>
      </c>
      <c r="B101" s="1" t="s">
        <v>355</v>
      </c>
      <c r="C101" s="1" t="s">
        <v>827</v>
      </c>
      <c r="D101" s="1" t="s">
        <v>153</v>
      </c>
      <c r="E101" s="1" t="s">
        <v>280</v>
      </c>
      <c r="F101" s="1" t="s">
        <v>1706</v>
      </c>
      <c r="G101" s="1" t="s">
        <v>1707</v>
      </c>
      <c r="H101" s="1" t="s">
        <v>1708</v>
      </c>
      <c r="I101" s="4">
        <v>84.17168981481481</v>
      </c>
      <c r="J101" s="1">
        <v>221.25</v>
      </c>
      <c r="K101" s="1">
        <v>40.44</v>
      </c>
      <c r="M101" s="10">
        <f t="array" ref="M101">_xlfn.XLOOKUP(A101,subscriptions!B101:B10004,subscriptions!D101:D10004)</f>
        <v>120</v>
      </c>
      <c r="N101" s="10">
        <f t="array" ref="N101">_xlfn.XLOOKUP(A101,subscriptions!B101:B10004,subscriptions!G101:G10004)</f>
        <v>0</v>
      </c>
      <c r="O101" s="10">
        <v>120.0</v>
      </c>
      <c r="P101" s="10" t="str">
        <f t="array" ref="P101">_xlfn.XLOOKUP(A101,subscriptions!B101:B10004,subscriptions!C101:C10004)</f>
        <v>Residential</v>
      </c>
      <c r="Q101" s="10" t="s">
        <v>173</v>
      </c>
      <c r="R101" s="10" t="s">
        <v>212</v>
      </c>
      <c r="S101" s="10" t="s">
        <v>1082</v>
      </c>
    </row>
    <row r="102">
      <c r="A102" s="1" t="s">
        <v>171</v>
      </c>
      <c r="B102" s="1" t="s">
        <v>772</v>
      </c>
      <c r="C102" s="1" t="s">
        <v>133</v>
      </c>
      <c r="D102" s="1" t="s">
        <v>153</v>
      </c>
      <c r="E102" s="1" t="s">
        <v>28</v>
      </c>
      <c r="F102" s="1" t="s">
        <v>801</v>
      </c>
      <c r="G102" s="1" t="s">
        <v>1719</v>
      </c>
      <c r="H102" s="1" t="s">
        <v>1720</v>
      </c>
      <c r="I102" s="4">
        <v>84.25509259259259</v>
      </c>
      <c r="J102" s="1">
        <v>97.9</v>
      </c>
      <c r="K102" s="1">
        <v>20.4</v>
      </c>
      <c r="M102" s="10">
        <f t="array" ref="M102">_xlfn.XLOOKUP(A102,subscriptions!B102:B10004,subscriptions!D102:D10004)</f>
        <v>120</v>
      </c>
      <c r="N102" s="10">
        <f t="array" ref="N102">_xlfn.XLOOKUP(A102,subscriptions!B102:B10004,subscriptions!G102:G10004)</f>
        <v>5</v>
      </c>
      <c r="O102" s="10">
        <v>114.0</v>
      </c>
      <c r="P102" s="10" t="str">
        <f t="array" ref="P102">_xlfn.XLOOKUP(A102,subscriptions!B102:B10004,subscriptions!C102:C10004)</f>
        <v>Residential</v>
      </c>
      <c r="Q102" s="10" t="s">
        <v>194</v>
      </c>
      <c r="R102" s="10" t="s">
        <v>212</v>
      </c>
      <c r="S102" s="10" t="s">
        <v>149</v>
      </c>
    </row>
    <row r="103">
      <c r="A103" s="1" t="s">
        <v>172</v>
      </c>
      <c r="B103" s="1" t="s">
        <v>278</v>
      </c>
      <c r="C103" s="1" t="s">
        <v>218</v>
      </c>
      <c r="D103" s="1" t="s">
        <v>27</v>
      </c>
      <c r="E103" s="1" t="s">
        <v>714</v>
      </c>
      <c r="F103" s="1" t="s">
        <v>1730</v>
      </c>
      <c r="G103" s="1" t="s">
        <v>1731</v>
      </c>
      <c r="H103" s="1" t="s">
        <v>1732</v>
      </c>
      <c r="I103" s="4">
        <v>84.33479166666666</v>
      </c>
      <c r="J103" s="1">
        <v>1567.59</v>
      </c>
      <c r="K103" s="1">
        <v>213.39</v>
      </c>
      <c r="M103" s="10">
        <f t="array" ref="M103">_xlfn.XLOOKUP(A103,subscriptions!B103:B10004,subscriptions!D103:D10004)</f>
        <v>80</v>
      </c>
      <c r="N103" s="10">
        <f t="array" ref="N103">_xlfn.XLOOKUP(A103,subscriptions!B103:B10004,subscriptions!G103:G10004)</f>
        <v>10</v>
      </c>
      <c r="O103" s="10">
        <v>72.0</v>
      </c>
      <c r="P103" s="10" t="str">
        <f t="array" ref="P103">_xlfn.XLOOKUP(A103,subscriptions!B103:B10004,subscriptions!C103:C10004)</f>
        <v>Roam</v>
      </c>
      <c r="Q103" s="10" t="s">
        <v>128</v>
      </c>
      <c r="R103" s="10" t="s">
        <v>148</v>
      </c>
      <c r="S103" s="10" t="s">
        <v>643</v>
      </c>
    </row>
    <row r="104">
      <c r="A104" s="1" t="s">
        <v>174</v>
      </c>
      <c r="B104" s="1" t="s">
        <v>899</v>
      </c>
      <c r="C104" s="1" t="s">
        <v>110</v>
      </c>
      <c r="D104" s="1" t="s">
        <v>27</v>
      </c>
      <c r="E104" s="1" t="s">
        <v>280</v>
      </c>
      <c r="F104" s="1" t="s">
        <v>1706</v>
      </c>
      <c r="G104" s="1" t="s">
        <v>1740</v>
      </c>
      <c r="H104" s="1" t="s">
        <v>1741</v>
      </c>
      <c r="I104" s="4">
        <v>84.29398148148148</v>
      </c>
      <c r="J104" s="1">
        <v>616.1</v>
      </c>
      <c r="K104" s="1">
        <v>83.08</v>
      </c>
      <c r="M104" s="10">
        <f t="array" ref="M104">_xlfn.XLOOKUP(A104,subscriptions!B104:B10004,subscriptions!D104:D10004)</f>
        <v>120</v>
      </c>
      <c r="N104" s="10">
        <f t="array" ref="N104">_xlfn.XLOOKUP(A104,subscriptions!B104:B10004,subscriptions!G104:G10004)</f>
        <v>20</v>
      </c>
      <c r="O104" s="10">
        <v>96.0</v>
      </c>
      <c r="P104" s="10" t="str">
        <f t="array" ref="P104">_xlfn.XLOOKUP(A104,subscriptions!B104:B10004,subscriptions!C104:C10004)</f>
        <v>Residential</v>
      </c>
      <c r="Q104" s="10" t="s">
        <v>128</v>
      </c>
      <c r="R104" s="10" t="s">
        <v>148</v>
      </c>
      <c r="S104" s="10" t="s">
        <v>1458</v>
      </c>
    </row>
    <row r="105">
      <c r="A105" s="1" t="s">
        <v>176</v>
      </c>
      <c r="B105" s="1" t="s">
        <v>555</v>
      </c>
      <c r="C105" s="1" t="s">
        <v>330</v>
      </c>
      <c r="D105" s="1" t="s">
        <v>153</v>
      </c>
      <c r="E105" s="1" t="s">
        <v>332</v>
      </c>
      <c r="F105" s="1" t="s">
        <v>1749</v>
      </c>
      <c r="G105" s="1" t="s">
        <v>1750</v>
      </c>
      <c r="H105" s="1" t="s">
        <v>1752</v>
      </c>
      <c r="I105" s="4">
        <v>84.21130787037038</v>
      </c>
      <c r="J105" s="1">
        <v>1115.66</v>
      </c>
      <c r="K105" s="1">
        <v>123.24</v>
      </c>
      <c r="M105" s="10">
        <f t="array" ref="M105">_xlfn.XLOOKUP(A105,subscriptions!B105:B10004,subscriptions!D105:D10004)</f>
        <v>120</v>
      </c>
      <c r="N105" s="10">
        <f t="array" ref="N105">_xlfn.XLOOKUP(A105,subscriptions!B105:B10004,subscriptions!G105:G10004)</f>
        <v>0</v>
      </c>
      <c r="O105" s="10">
        <v>120.0</v>
      </c>
      <c r="P105" s="10" t="str">
        <f t="array" ref="P105">_xlfn.XLOOKUP(A105,subscriptions!B105:B10004,subscriptions!C105:C10004)</f>
        <v>Residential</v>
      </c>
      <c r="Q105" s="10" t="s">
        <v>173</v>
      </c>
      <c r="R105" s="10" t="s">
        <v>212</v>
      </c>
      <c r="S105" s="10" t="s">
        <v>438</v>
      </c>
    </row>
    <row r="106">
      <c r="A106" s="1" t="s">
        <v>180</v>
      </c>
      <c r="B106" s="1" t="s">
        <v>1527</v>
      </c>
      <c r="C106" s="1" t="s">
        <v>330</v>
      </c>
      <c r="D106" s="1" t="s">
        <v>153</v>
      </c>
      <c r="E106" s="1" t="s">
        <v>179</v>
      </c>
      <c r="F106" s="1" t="s">
        <v>1760</v>
      </c>
      <c r="G106" s="1" t="s">
        <v>1762</v>
      </c>
      <c r="H106" s="1" t="s">
        <v>1763</v>
      </c>
      <c r="I106" s="4">
        <v>84.2125462962963</v>
      </c>
      <c r="J106" s="1">
        <v>3621.9</v>
      </c>
      <c r="K106" s="1">
        <v>880.9</v>
      </c>
      <c r="L106" s="1">
        <v>100.0</v>
      </c>
      <c r="M106" s="10">
        <f t="array" ref="M106">_xlfn.XLOOKUP(A106,subscriptions!B106:B10004,subscriptions!D106:D10004)</f>
        <v>120</v>
      </c>
      <c r="N106" s="10">
        <f t="array" ref="N106">_xlfn.XLOOKUP(A106,subscriptions!B106:B10004,subscriptions!G106:G10004)</f>
        <v>5</v>
      </c>
      <c r="O106" s="10">
        <v>114.0</v>
      </c>
      <c r="P106" s="10" t="str">
        <f t="array" ref="P106">_xlfn.XLOOKUP(A106,subscriptions!B106:B10004,subscriptions!C106:C10004)</f>
        <v>Residential</v>
      </c>
      <c r="Q106" s="10" t="s">
        <v>194</v>
      </c>
      <c r="R106" s="10" t="s">
        <v>212</v>
      </c>
      <c r="S106" s="10" t="s">
        <v>813</v>
      </c>
    </row>
    <row r="107">
      <c r="A107" s="1" t="s">
        <v>184</v>
      </c>
      <c r="B107" s="1" t="s">
        <v>772</v>
      </c>
      <c r="C107" s="1" t="s">
        <v>198</v>
      </c>
      <c r="D107" s="1" t="s">
        <v>153</v>
      </c>
      <c r="E107" s="1" t="s">
        <v>179</v>
      </c>
      <c r="F107" s="1" t="s">
        <v>844</v>
      </c>
      <c r="G107" s="1" t="s">
        <v>1770</v>
      </c>
      <c r="H107" s="1" t="s">
        <v>1771</v>
      </c>
      <c r="I107" s="4">
        <v>84.29309027777778</v>
      </c>
      <c r="J107" s="1">
        <v>480.11</v>
      </c>
      <c r="K107" s="1">
        <v>79.8</v>
      </c>
      <c r="L107" s="1">
        <v>100.0</v>
      </c>
      <c r="M107" s="10">
        <f t="array" ref="M107">_xlfn.XLOOKUP(A107,subscriptions!B107:B10004,subscriptions!D107:D10004)</f>
        <v>120</v>
      </c>
      <c r="N107" s="10">
        <f t="array" ref="N107">_xlfn.XLOOKUP(A107,subscriptions!B107:B10004,subscriptions!G107:G10004)</f>
        <v>10</v>
      </c>
      <c r="O107" s="10">
        <v>108.0</v>
      </c>
      <c r="P107" s="10" t="str">
        <f t="array" ref="P107">_xlfn.XLOOKUP(A107,subscriptions!B107:B10004,subscriptions!C107:C10004)</f>
        <v>Residential</v>
      </c>
      <c r="Q107" s="10" t="s">
        <v>128</v>
      </c>
      <c r="R107" s="10" t="s">
        <v>212</v>
      </c>
      <c r="S107" s="10" t="s">
        <v>1779</v>
      </c>
    </row>
    <row r="108">
      <c r="A108" s="1" t="s">
        <v>185</v>
      </c>
      <c r="B108" s="1" t="s">
        <v>508</v>
      </c>
      <c r="C108" s="1" t="s">
        <v>296</v>
      </c>
      <c r="D108" s="1" t="s">
        <v>153</v>
      </c>
      <c r="E108" s="1" t="s">
        <v>179</v>
      </c>
      <c r="F108" s="1" t="s">
        <v>1760</v>
      </c>
      <c r="G108" s="1" t="s">
        <v>1781</v>
      </c>
      <c r="H108" s="1" t="s">
        <v>1782</v>
      </c>
      <c r="I108" s="4">
        <v>84.38152777777778</v>
      </c>
      <c r="J108" s="1">
        <v>842.42</v>
      </c>
      <c r="K108" s="1">
        <v>93.53</v>
      </c>
      <c r="L108" s="1">
        <v>100.0</v>
      </c>
      <c r="M108" s="10">
        <f t="array" ref="M108">_xlfn.XLOOKUP(A108,subscriptions!B108:B10004,subscriptions!D108:D10004)</f>
        <v>80</v>
      </c>
      <c r="N108" s="10">
        <f t="array" ref="N108">_xlfn.XLOOKUP(A108,subscriptions!B108:B10004,subscriptions!G108:G10004)</f>
        <v>20</v>
      </c>
      <c r="O108" s="10">
        <v>64.0</v>
      </c>
      <c r="P108" s="10" t="str">
        <f t="array" ref="P108">_xlfn.XLOOKUP(A108,subscriptions!B108:B10004,subscriptions!C108:C10004)</f>
        <v>Roam</v>
      </c>
      <c r="Q108" s="10" t="s">
        <v>128</v>
      </c>
      <c r="R108" s="10" t="s">
        <v>148</v>
      </c>
      <c r="S108" s="10" t="s">
        <v>1789</v>
      </c>
    </row>
    <row r="109">
      <c r="A109" s="1" t="s">
        <v>186</v>
      </c>
      <c r="B109" s="1" t="s">
        <v>1506</v>
      </c>
      <c r="C109" s="1" t="s">
        <v>800</v>
      </c>
      <c r="D109" s="1" t="s">
        <v>27</v>
      </c>
      <c r="E109" s="1" t="s">
        <v>239</v>
      </c>
      <c r="F109" s="1" t="s">
        <v>240</v>
      </c>
      <c r="G109" s="1" t="s">
        <v>1791</v>
      </c>
      <c r="H109" s="1" t="s">
        <v>1792</v>
      </c>
      <c r="I109" s="4">
        <v>84.29758101851851</v>
      </c>
      <c r="J109" s="1">
        <v>2163.12</v>
      </c>
      <c r="K109" s="1">
        <v>550.24</v>
      </c>
      <c r="M109" s="10">
        <f t="array" ref="M109">_xlfn.XLOOKUP(A109,subscriptions!B109:B10004,subscriptions!D109:D10004)</f>
        <v>120</v>
      </c>
      <c r="N109" s="10">
        <f t="array" ref="N109">_xlfn.XLOOKUP(A109,subscriptions!B109:B10004,subscriptions!G109:G10004)</f>
        <v>0</v>
      </c>
      <c r="O109" s="10">
        <v>120.0</v>
      </c>
      <c r="P109" s="10" t="str">
        <f t="array" ref="P109">_xlfn.XLOOKUP(A109,subscriptions!B109:B10004,subscriptions!C109:C10004)</f>
        <v>Residential</v>
      </c>
      <c r="Q109" s="10" t="s">
        <v>173</v>
      </c>
      <c r="R109" s="10" t="s">
        <v>212</v>
      </c>
      <c r="S109" s="10" t="s">
        <v>407</v>
      </c>
    </row>
    <row r="110">
      <c r="A110" s="1" t="s">
        <v>187</v>
      </c>
      <c r="B110" s="1" t="s">
        <v>1491</v>
      </c>
      <c r="C110" s="1" t="s">
        <v>827</v>
      </c>
      <c r="D110" s="1" t="s">
        <v>153</v>
      </c>
      <c r="E110" s="1" t="s">
        <v>219</v>
      </c>
      <c r="F110" s="1" t="s">
        <v>660</v>
      </c>
      <c r="G110" s="1" t="s">
        <v>1800</v>
      </c>
      <c r="H110" s="1" t="s">
        <v>1801</v>
      </c>
      <c r="I110" s="4">
        <v>84.37796296296297</v>
      </c>
      <c r="J110" s="1">
        <v>439.71</v>
      </c>
      <c r="K110" s="1">
        <v>108.02</v>
      </c>
      <c r="M110" s="10">
        <f t="array" ref="M110">_xlfn.XLOOKUP(A110,subscriptions!B110:B10004,subscriptions!D110:D10004)</f>
        <v>120</v>
      </c>
      <c r="N110" s="10">
        <f t="array" ref="N110">_xlfn.XLOOKUP(A110,subscriptions!B110:B10004,subscriptions!G110:G10004)</f>
        <v>5</v>
      </c>
      <c r="O110" s="10">
        <v>114.0</v>
      </c>
      <c r="P110" s="10" t="str">
        <f t="array" ref="P110">_xlfn.XLOOKUP(A110,subscriptions!B110:B10004,subscriptions!C110:C10004)</f>
        <v>Residential</v>
      </c>
      <c r="Q110" s="10" t="s">
        <v>194</v>
      </c>
      <c r="R110" s="10" t="s">
        <v>212</v>
      </c>
      <c r="S110" s="10" t="s">
        <v>1302</v>
      </c>
    </row>
    <row r="111">
      <c r="A111" s="1" t="s">
        <v>188</v>
      </c>
      <c r="B111" s="1" t="s">
        <v>1506</v>
      </c>
      <c r="C111" s="1" t="s">
        <v>1388</v>
      </c>
      <c r="D111" s="1" t="s">
        <v>27</v>
      </c>
      <c r="E111" s="1" t="s">
        <v>179</v>
      </c>
      <c r="F111" s="1" t="s">
        <v>844</v>
      </c>
      <c r="G111" s="1" t="s">
        <v>1810</v>
      </c>
      <c r="H111" s="1" t="s">
        <v>1811</v>
      </c>
      <c r="I111" s="4">
        <v>84.41893518518519</v>
      </c>
      <c r="J111" s="1">
        <v>170.16</v>
      </c>
      <c r="K111" s="1">
        <v>48.33</v>
      </c>
      <c r="L111" s="1">
        <v>100.0</v>
      </c>
      <c r="M111" s="10">
        <f t="array" ref="M111">_xlfn.XLOOKUP(A111,subscriptions!B111:B10004,subscriptions!D111:D10004)</f>
        <v>120</v>
      </c>
      <c r="N111" s="10">
        <f t="array" ref="N111">_xlfn.XLOOKUP(A111,subscriptions!B111:B10004,subscriptions!G111:G10004)</f>
        <v>10</v>
      </c>
      <c r="O111" s="10">
        <v>108.0</v>
      </c>
      <c r="P111" s="10" t="str">
        <f t="array" ref="P111">_xlfn.XLOOKUP(A111,subscriptions!B111:B10004,subscriptions!C111:C10004)</f>
        <v>Residential</v>
      </c>
      <c r="Q111" s="10" t="s">
        <v>128</v>
      </c>
      <c r="R111" s="10" t="s">
        <v>212</v>
      </c>
      <c r="S111" s="10" t="s">
        <v>1822</v>
      </c>
    </row>
    <row r="112">
      <c r="A112" s="1" t="s">
        <v>189</v>
      </c>
      <c r="B112" s="1" t="s">
        <v>177</v>
      </c>
      <c r="C112" s="1" t="s">
        <v>800</v>
      </c>
      <c r="D112" s="1" t="s">
        <v>153</v>
      </c>
      <c r="E112" s="1" t="s">
        <v>262</v>
      </c>
      <c r="F112" s="1" t="s">
        <v>885</v>
      </c>
      <c r="G112" s="1" t="s">
        <v>1824</v>
      </c>
      <c r="H112" s="1" t="s">
        <v>1825</v>
      </c>
      <c r="I112" s="4">
        <v>84.25372685185185</v>
      </c>
      <c r="J112" s="1">
        <v>563.21</v>
      </c>
      <c r="K112" s="1">
        <v>86.17</v>
      </c>
      <c r="M112" s="10">
        <f t="array" ref="M112">_xlfn.XLOOKUP(A112,subscriptions!B112:B10004,subscriptions!D112:D10004)</f>
        <v>120</v>
      </c>
      <c r="N112" s="10">
        <f t="array" ref="N112">_xlfn.XLOOKUP(A112,subscriptions!B112:B10004,subscriptions!G112:G10004)</f>
        <v>20</v>
      </c>
      <c r="O112" s="10">
        <v>96.0</v>
      </c>
      <c r="P112" s="10" t="str">
        <f t="array" ref="P112">_xlfn.XLOOKUP(A112,subscriptions!B112:B10004,subscriptions!C112:C10004)</f>
        <v>Residential</v>
      </c>
      <c r="Q112" s="10" t="s">
        <v>128</v>
      </c>
      <c r="R112" s="10" t="s">
        <v>148</v>
      </c>
      <c r="S112" s="10" t="s">
        <v>1832</v>
      </c>
    </row>
    <row r="113">
      <c r="A113" s="1" t="s">
        <v>190</v>
      </c>
      <c r="B113" s="1" t="s">
        <v>555</v>
      </c>
      <c r="C113" s="1" t="s">
        <v>1833</v>
      </c>
      <c r="D113" s="1" t="s">
        <v>153</v>
      </c>
      <c r="E113" s="1" t="s">
        <v>262</v>
      </c>
      <c r="F113" s="1" t="s">
        <v>1835</v>
      </c>
      <c r="G113" s="1" t="s">
        <v>1836</v>
      </c>
      <c r="H113" s="1" t="s">
        <v>1837</v>
      </c>
      <c r="I113" s="4">
        <v>84.25583333333333</v>
      </c>
      <c r="J113" s="1">
        <v>313.71</v>
      </c>
      <c r="K113" s="1">
        <v>42.37</v>
      </c>
      <c r="M113" s="10">
        <f t="array" ref="M113">_xlfn.XLOOKUP(A113,subscriptions!B113:B10004,subscriptions!D113:D10004)</f>
        <v>80</v>
      </c>
      <c r="N113" s="10">
        <f t="array" ref="N113">_xlfn.XLOOKUP(A113,subscriptions!B113:B10004,subscriptions!G113:G10004)</f>
        <v>0</v>
      </c>
      <c r="O113" s="10">
        <v>80.0</v>
      </c>
      <c r="P113" s="10" t="str">
        <f t="array" ref="P113">_xlfn.XLOOKUP(A113,subscriptions!B113:B10004,subscriptions!C113:C10004)</f>
        <v>Roam</v>
      </c>
      <c r="Q113" s="10" t="s">
        <v>173</v>
      </c>
      <c r="R113" s="10" t="s">
        <v>148</v>
      </c>
      <c r="S113" s="10" t="s">
        <v>1156</v>
      </c>
    </row>
    <row r="114">
      <c r="A114" s="1" t="s">
        <v>191</v>
      </c>
      <c r="B114" s="1" t="s">
        <v>1844</v>
      </c>
      <c r="C114" s="1" t="s">
        <v>1678</v>
      </c>
      <c r="D114" s="1" t="s">
        <v>153</v>
      </c>
      <c r="E114" s="1" t="s">
        <v>219</v>
      </c>
      <c r="F114" s="1" t="s">
        <v>1010</v>
      </c>
      <c r="G114" s="1" t="s">
        <v>1846</v>
      </c>
      <c r="H114" s="1" t="s">
        <v>1847</v>
      </c>
      <c r="I114" s="4">
        <v>84.1695949074074</v>
      </c>
      <c r="J114" s="1">
        <v>4032.43</v>
      </c>
      <c r="K114" s="1">
        <v>766.27</v>
      </c>
      <c r="M114" s="10">
        <f t="array" ref="M114">_xlfn.XLOOKUP(A114,subscriptions!B114:B10004,subscriptions!D114:D10004)</f>
        <v>80</v>
      </c>
      <c r="N114" s="10">
        <f t="array" ref="N114">_xlfn.XLOOKUP(A114,subscriptions!B114:B10004,subscriptions!G114:G10004)</f>
        <v>5</v>
      </c>
      <c r="O114" s="10">
        <v>76.0</v>
      </c>
      <c r="P114" s="10" t="str">
        <f t="array" ref="P114">_xlfn.XLOOKUP(A114,subscriptions!B114:B10004,subscriptions!C114:C10004)</f>
        <v>Roam</v>
      </c>
      <c r="Q114" s="10" t="s">
        <v>194</v>
      </c>
      <c r="R114" s="10" t="s">
        <v>148</v>
      </c>
      <c r="S114" s="10" t="s">
        <v>213</v>
      </c>
    </row>
    <row r="115">
      <c r="A115" s="1" t="s">
        <v>192</v>
      </c>
      <c r="B115" s="1" t="s">
        <v>150</v>
      </c>
      <c r="C115" s="1" t="s">
        <v>391</v>
      </c>
      <c r="D115" s="1" t="s">
        <v>153</v>
      </c>
      <c r="E115" s="1" t="s">
        <v>111</v>
      </c>
      <c r="F115" s="1" t="s">
        <v>1855</v>
      </c>
      <c r="G115" s="1" t="s">
        <v>1856</v>
      </c>
      <c r="H115" s="1" t="s">
        <v>1857</v>
      </c>
      <c r="I115" s="4">
        <v>84.37996527777777</v>
      </c>
      <c r="J115" s="1">
        <v>2526.33</v>
      </c>
      <c r="K115" s="1">
        <v>365.7</v>
      </c>
      <c r="M115" s="10">
        <f t="array" ref="M115">_xlfn.XLOOKUP(A115,subscriptions!B115:B10004,subscriptions!D115:D10004)</f>
        <v>120</v>
      </c>
      <c r="N115" s="10">
        <f t="array" ref="N115">_xlfn.XLOOKUP(A115,subscriptions!B115:B10004,subscriptions!G115:G10004)</f>
        <v>10</v>
      </c>
      <c r="O115" s="10">
        <v>108.0</v>
      </c>
      <c r="P115" s="10" t="str">
        <f t="array" ref="P115">_xlfn.XLOOKUP(A115,subscriptions!B115:B10004,subscriptions!C115:C10004)</f>
        <v>Residential</v>
      </c>
      <c r="Q115" s="10" t="s">
        <v>128</v>
      </c>
      <c r="R115" s="10" t="s">
        <v>212</v>
      </c>
      <c r="S115" s="10" t="s">
        <v>698</v>
      </c>
    </row>
    <row r="116">
      <c r="A116" s="1" t="s">
        <v>193</v>
      </c>
      <c r="B116" s="1" t="s">
        <v>1865</v>
      </c>
      <c r="C116" s="1" t="s">
        <v>1347</v>
      </c>
      <c r="D116" s="1" t="s">
        <v>153</v>
      </c>
      <c r="E116" s="1" t="s">
        <v>714</v>
      </c>
      <c r="F116" s="1" t="s">
        <v>1866</v>
      </c>
      <c r="G116" s="1" t="s">
        <v>1868</v>
      </c>
      <c r="H116" s="1" t="s">
        <v>1869</v>
      </c>
      <c r="I116" s="4">
        <v>84.17505787037037</v>
      </c>
      <c r="J116" s="1">
        <v>1555.24</v>
      </c>
      <c r="K116" s="1">
        <v>205.57</v>
      </c>
      <c r="M116" s="10">
        <f t="array" ref="M116">_xlfn.XLOOKUP(A116,subscriptions!B116:B10004,subscriptions!D116:D10004)</f>
        <v>50</v>
      </c>
      <c r="N116" s="10">
        <f t="array" ref="N116">_xlfn.XLOOKUP(A116,subscriptions!B116:B10004,subscriptions!G116:G10004)</f>
        <v>20</v>
      </c>
      <c r="O116" s="10">
        <v>40.0</v>
      </c>
      <c r="P116" s="10" t="str">
        <f t="array" ref="P116">_xlfn.XLOOKUP(A116,subscriptions!B116:B10004,subscriptions!C116:C10004)</f>
        <v>Mini</v>
      </c>
      <c r="Q116" s="10" t="s">
        <v>128</v>
      </c>
      <c r="R116" s="10" t="s">
        <v>148</v>
      </c>
      <c r="S116" s="10" t="s">
        <v>1198</v>
      </c>
    </row>
    <row r="117">
      <c r="A117" s="1" t="s">
        <v>196</v>
      </c>
      <c r="B117" s="1" t="s">
        <v>278</v>
      </c>
      <c r="C117" s="1" t="s">
        <v>1876</v>
      </c>
      <c r="D117" s="1" t="s">
        <v>27</v>
      </c>
      <c r="E117" s="1" t="s">
        <v>262</v>
      </c>
      <c r="F117" s="1" t="s">
        <v>392</v>
      </c>
      <c r="G117" s="1" t="s">
        <v>1877</v>
      </c>
      <c r="H117" s="1" t="s">
        <v>1879</v>
      </c>
      <c r="I117" s="4">
        <v>84.25769675925926</v>
      </c>
      <c r="J117" s="1">
        <v>3127.28</v>
      </c>
      <c r="K117" s="1">
        <v>539.19</v>
      </c>
      <c r="M117" s="10">
        <f t="array" ref="M117">_xlfn.XLOOKUP(A117,subscriptions!B117:B10004,subscriptions!D117:D10004)</f>
        <v>120</v>
      </c>
      <c r="N117" s="10">
        <f t="array" ref="N117">_xlfn.XLOOKUP(A117,subscriptions!B117:B10004,subscriptions!G117:G10004)</f>
        <v>0</v>
      </c>
      <c r="O117" s="10">
        <v>120.0</v>
      </c>
      <c r="P117" s="10" t="str">
        <f t="array" ref="P117">_xlfn.XLOOKUP(A117,subscriptions!B117:B10004,subscriptions!C117:C10004)</f>
        <v>Residential</v>
      </c>
      <c r="Q117" s="10" t="s">
        <v>173</v>
      </c>
      <c r="R117" s="10" t="s">
        <v>212</v>
      </c>
      <c r="S117" s="10" t="s">
        <v>603</v>
      </c>
    </row>
    <row r="118">
      <c r="A118" s="1" t="s">
        <v>199</v>
      </c>
      <c r="B118" s="1" t="s">
        <v>1886</v>
      </c>
      <c r="C118" s="1" t="s">
        <v>750</v>
      </c>
      <c r="D118" s="1" t="s">
        <v>27</v>
      </c>
      <c r="E118" s="1" t="s">
        <v>280</v>
      </c>
      <c r="F118" s="1" t="s">
        <v>1446</v>
      </c>
      <c r="G118" s="1" t="s">
        <v>1887</v>
      </c>
      <c r="H118" s="1" t="s">
        <v>1888</v>
      </c>
      <c r="I118" s="4">
        <v>84.33976851851853</v>
      </c>
      <c r="J118" s="1">
        <v>2491.95</v>
      </c>
      <c r="K118" s="1">
        <v>325.11</v>
      </c>
      <c r="M118" s="10">
        <f t="array" ref="M118">_xlfn.XLOOKUP(A118,subscriptions!B118:B10004,subscriptions!D118:D10004)</f>
        <v>80</v>
      </c>
      <c r="N118" s="10">
        <f t="array" ref="N118">_xlfn.XLOOKUP(A118,subscriptions!B118:B10004,subscriptions!G118:G10004)</f>
        <v>5</v>
      </c>
      <c r="O118" s="10">
        <v>76.0</v>
      </c>
      <c r="P118" s="10" t="str">
        <f t="array" ref="P118">_xlfn.XLOOKUP(A118,subscriptions!B118:B10004,subscriptions!C118:C10004)</f>
        <v>Roam</v>
      </c>
      <c r="Q118" s="10" t="s">
        <v>194</v>
      </c>
      <c r="R118" s="10" t="s">
        <v>148</v>
      </c>
      <c r="S118" s="10" t="s">
        <v>234</v>
      </c>
    </row>
    <row r="119">
      <c r="A119" s="1" t="s">
        <v>203</v>
      </c>
      <c r="B119" s="1" t="s">
        <v>763</v>
      </c>
      <c r="C119" s="1" t="s">
        <v>827</v>
      </c>
      <c r="D119" s="1" t="s">
        <v>27</v>
      </c>
      <c r="E119" s="1" t="s">
        <v>280</v>
      </c>
      <c r="F119" s="1" t="s">
        <v>873</v>
      </c>
      <c r="G119" s="1" t="s">
        <v>1897</v>
      </c>
      <c r="H119" s="1" t="s">
        <v>1898</v>
      </c>
      <c r="I119" s="4">
        <v>84.33481481481482</v>
      </c>
      <c r="J119" s="1">
        <v>359.74</v>
      </c>
      <c r="K119" s="1">
        <v>68.87</v>
      </c>
      <c r="M119" s="10">
        <f t="array" ref="M119">_xlfn.XLOOKUP(A119,subscriptions!B119:B10004,subscriptions!D119:D10004)</f>
        <v>120</v>
      </c>
      <c r="N119" s="10">
        <f t="array" ref="N119">_xlfn.XLOOKUP(A119,subscriptions!B119:B10004,subscriptions!G119:G10004)</f>
        <v>10</v>
      </c>
      <c r="O119" s="10">
        <v>108.0</v>
      </c>
      <c r="P119" s="10" t="str">
        <f t="array" ref="P119">_xlfn.XLOOKUP(A119,subscriptions!B119:B10004,subscriptions!C119:C10004)</f>
        <v>Residential</v>
      </c>
      <c r="Q119" s="10" t="s">
        <v>128</v>
      </c>
      <c r="R119" s="10" t="s">
        <v>212</v>
      </c>
      <c r="S119" s="10" t="s">
        <v>643</v>
      </c>
    </row>
    <row r="120">
      <c r="A120" s="1" t="s">
        <v>204</v>
      </c>
      <c r="B120" s="1" t="s">
        <v>24</v>
      </c>
      <c r="C120" s="1" t="s">
        <v>1347</v>
      </c>
      <c r="D120" s="1" t="s">
        <v>27</v>
      </c>
      <c r="E120" s="1" t="s">
        <v>111</v>
      </c>
      <c r="F120" s="1" t="s">
        <v>1906</v>
      </c>
      <c r="G120" s="1" t="s">
        <v>1907</v>
      </c>
      <c r="H120" s="1" t="s">
        <v>1908</v>
      </c>
      <c r="I120" s="4">
        <v>84.21344907407408</v>
      </c>
      <c r="J120" s="1">
        <v>3396.22</v>
      </c>
      <c r="K120" s="1">
        <v>299.25</v>
      </c>
      <c r="M120" s="10">
        <f t="array" ref="M120">_xlfn.XLOOKUP(A120,subscriptions!B120:B10004,subscriptions!D120:D10004)</f>
        <v>50</v>
      </c>
      <c r="N120" s="10">
        <f t="array" ref="N120">_xlfn.XLOOKUP(A120,subscriptions!B120:B10004,subscriptions!G120:G10004)</f>
        <v>20</v>
      </c>
      <c r="O120" s="10">
        <v>40.0</v>
      </c>
      <c r="P120" s="10" t="str">
        <f t="array" ref="P120">_xlfn.XLOOKUP(A120,subscriptions!B120:B10004,subscriptions!C120:C10004)</f>
        <v>Mini</v>
      </c>
      <c r="Q120" s="10" t="s">
        <v>128</v>
      </c>
      <c r="R120" s="10" t="s">
        <v>148</v>
      </c>
      <c r="S120" s="10" t="s">
        <v>1915</v>
      </c>
    </row>
    <row r="121">
      <c r="A121" s="1" t="s">
        <v>205</v>
      </c>
      <c r="B121" s="1" t="s">
        <v>426</v>
      </c>
      <c r="C121" s="1" t="s">
        <v>524</v>
      </c>
      <c r="D121" s="1" t="s">
        <v>153</v>
      </c>
      <c r="E121" s="1" t="s">
        <v>111</v>
      </c>
      <c r="F121" s="1" t="s">
        <v>1917</v>
      </c>
      <c r="G121" s="1" t="s">
        <v>1918</v>
      </c>
      <c r="H121" s="1" t="s">
        <v>1919</v>
      </c>
      <c r="I121" s="4">
        <v>84.41907407407408</v>
      </c>
      <c r="J121" s="1">
        <v>1212.65</v>
      </c>
      <c r="K121" s="1">
        <v>254.0</v>
      </c>
      <c r="M121" s="10">
        <f t="array" ref="M121">_xlfn.XLOOKUP(A121,subscriptions!B121:B10004,subscriptions!D121:D10004)</f>
        <v>80</v>
      </c>
      <c r="N121" s="10">
        <f t="array" ref="N121">_xlfn.XLOOKUP(A121,subscriptions!B121:B10004,subscriptions!G121:G10004)</f>
        <v>0</v>
      </c>
      <c r="O121" s="10">
        <v>80.0</v>
      </c>
      <c r="P121" s="10" t="str">
        <f t="array" ref="P121">_xlfn.XLOOKUP(A121,subscriptions!B121:B10004,subscriptions!C121:C10004)</f>
        <v>Roam</v>
      </c>
      <c r="Q121" s="10" t="s">
        <v>173</v>
      </c>
      <c r="R121" s="10" t="s">
        <v>148</v>
      </c>
      <c r="S121" s="10" t="s">
        <v>1822</v>
      </c>
    </row>
    <row r="122">
      <c r="A122" s="1" t="s">
        <v>206</v>
      </c>
      <c r="B122" s="1" t="s">
        <v>472</v>
      </c>
      <c r="C122" s="1" t="s">
        <v>1477</v>
      </c>
      <c r="D122" s="1" t="s">
        <v>27</v>
      </c>
      <c r="E122" s="1" t="s">
        <v>280</v>
      </c>
      <c r="F122" s="1" t="s">
        <v>873</v>
      </c>
      <c r="G122" s="1" t="s">
        <v>1927</v>
      </c>
      <c r="H122" s="1" t="s">
        <v>1929</v>
      </c>
      <c r="I122" s="4">
        <v>84.34055555555555</v>
      </c>
      <c r="J122" s="1">
        <v>2521.02</v>
      </c>
      <c r="K122" s="1">
        <v>445.76</v>
      </c>
      <c r="M122" s="10">
        <f t="array" ref="M122">_xlfn.XLOOKUP(A122,subscriptions!B122:B10004,subscriptions!D122:D10004)</f>
        <v>50</v>
      </c>
      <c r="N122" s="10">
        <f t="array" ref="N122">_xlfn.XLOOKUP(A122,subscriptions!B122:B10004,subscriptions!G122:G10004)</f>
        <v>5</v>
      </c>
      <c r="O122" s="10">
        <v>47.5</v>
      </c>
      <c r="P122" s="10" t="str">
        <f t="array" ref="P122">_xlfn.XLOOKUP(A122,subscriptions!B122:B10004,subscriptions!C122:C10004)</f>
        <v>Mini</v>
      </c>
      <c r="Q122" s="10" t="s">
        <v>194</v>
      </c>
      <c r="R122" s="10" t="s">
        <v>148</v>
      </c>
      <c r="S122" s="10" t="s">
        <v>616</v>
      </c>
    </row>
    <row r="123">
      <c r="A123" s="1" t="s">
        <v>207</v>
      </c>
      <c r="B123" s="1" t="s">
        <v>1939</v>
      </c>
      <c r="C123" s="1" t="s">
        <v>920</v>
      </c>
      <c r="D123" s="1" t="s">
        <v>153</v>
      </c>
      <c r="E123" s="1" t="s">
        <v>631</v>
      </c>
      <c r="F123" s="1" t="s">
        <v>943</v>
      </c>
      <c r="G123" s="1" t="s">
        <v>1941</v>
      </c>
      <c r="H123" s="1" t="s">
        <v>1942</v>
      </c>
      <c r="I123" s="4">
        <v>84.42033564814815</v>
      </c>
      <c r="J123" s="1">
        <v>3446.36</v>
      </c>
      <c r="K123" s="1">
        <v>437.95</v>
      </c>
      <c r="M123" s="10">
        <f t="array" ref="M123">_xlfn.XLOOKUP(A123,subscriptions!B123:B10004,subscriptions!D123:D10004)</f>
        <v>120</v>
      </c>
      <c r="N123" s="10">
        <f t="array" ref="N123">_xlfn.XLOOKUP(A123,subscriptions!B123:B10004,subscriptions!G123:G10004)</f>
        <v>10</v>
      </c>
      <c r="O123" s="10">
        <v>108.0</v>
      </c>
      <c r="P123" s="10" t="str">
        <f t="array" ref="P123">_xlfn.XLOOKUP(A123,subscriptions!B123:B10004,subscriptions!C123:C10004)</f>
        <v>Residential</v>
      </c>
      <c r="Q123" s="10" t="s">
        <v>128</v>
      </c>
      <c r="R123" s="10" t="s">
        <v>212</v>
      </c>
      <c r="S123" s="10" t="s">
        <v>940</v>
      </c>
    </row>
    <row r="124">
      <c r="A124" s="1" t="s">
        <v>208</v>
      </c>
      <c r="B124" s="1" t="s">
        <v>748</v>
      </c>
      <c r="C124" s="1" t="s">
        <v>1678</v>
      </c>
      <c r="D124" s="1" t="s">
        <v>27</v>
      </c>
      <c r="E124" s="1" t="s">
        <v>714</v>
      </c>
      <c r="F124" s="1" t="s">
        <v>1951</v>
      </c>
      <c r="G124" s="1" t="s">
        <v>1953</v>
      </c>
      <c r="H124" s="1" t="s">
        <v>1954</v>
      </c>
      <c r="I124" s="4">
        <v>84.33762731481481</v>
      </c>
      <c r="J124" s="1">
        <v>624.1</v>
      </c>
      <c r="K124" s="1">
        <v>154.77</v>
      </c>
      <c r="M124" s="10">
        <f t="array" ref="M124">_xlfn.XLOOKUP(A124,subscriptions!B124:B10004,subscriptions!D124:D10004)</f>
        <v>120</v>
      </c>
      <c r="N124" s="10">
        <f t="array" ref="N124">_xlfn.XLOOKUP(A124,subscriptions!B124:B10004,subscriptions!G124:G10004)</f>
        <v>20</v>
      </c>
      <c r="O124" s="10">
        <v>96.0</v>
      </c>
      <c r="P124" s="10" t="str">
        <f t="array" ref="P124">_xlfn.XLOOKUP(A124,subscriptions!B124:B10004,subscriptions!C124:C10004)</f>
        <v>Residential</v>
      </c>
      <c r="Q124" s="10" t="s">
        <v>128</v>
      </c>
      <c r="R124" s="10" t="s">
        <v>148</v>
      </c>
      <c r="S124" s="10" t="s">
        <v>1961</v>
      </c>
    </row>
    <row r="125">
      <c r="A125" s="1" t="s">
        <v>209</v>
      </c>
      <c r="B125" s="1" t="s">
        <v>216</v>
      </c>
      <c r="C125" s="1" t="s">
        <v>426</v>
      </c>
      <c r="D125" s="1" t="s">
        <v>153</v>
      </c>
      <c r="E125" s="1" t="s">
        <v>714</v>
      </c>
      <c r="F125" s="1" t="s">
        <v>1951</v>
      </c>
      <c r="G125" s="1" t="s">
        <v>1963</v>
      </c>
      <c r="H125" s="1" t="s">
        <v>1964</v>
      </c>
      <c r="I125" s="4">
        <v>84.33642361111112</v>
      </c>
      <c r="J125" s="1">
        <v>224.89</v>
      </c>
      <c r="K125" s="1">
        <v>43.84</v>
      </c>
      <c r="M125" s="10">
        <f t="array" ref="M125">_xlfn.XLOOKUP(A125,subscriptions!B125:B10004,subscriptions!D125:D10004)</f>
        <v>80</v>
      </c>
      <c r="N125" s="10">
        <f t="array" ref="N125">_xlfn.XLOOKUP(A125,subscriptions!B125:B10004,subscriptions!G125:G10004)</f>
        <v>0</v>
      </c>
      <c r="O125" s="10">
        <v>80.0</v>
      </c>
      <c r="P125" s="10" t="str">
        <f t="array" ref="P125">_xlfn.XLOOKUP(A125,subscriptions!B125:B10004,subscriptions!C125:C10004)</f>
        <v>Roam</v>
      </c>
      <c r="Q125" s="10" t="s">
        <v>173</v>
      </c>
      <c r="R125" s="10" t="s">
        <v>148</v>
      </c>
      <c r="S125" s="10" t="s">
        <v>1971</v>
      </c>
    </row>
    <row r="126">
      <c r="A126" s="1" t="s">
        <v>210</v>
      </c>
      <c r="B126" s="1" t="s">
        <v>1972</v>
      </c>
      <c r="C126" s="1" t="s">
        <v>1973</v>
      </c>
      <c r="D126" s="1" t="s">
        <v>27</v>
      </c>
      <c r="E126" s="1" t="s">
        <v>714</v>
      </c>
      <c r="F126" s="1" t="s">
        <v>1730</v>
      </c>
      <c r="G126" s="1" t="s">
        <v>1975</v>
      </c>
      <c r="H126" s="1" t="s">
        <v>1976</v>
      </c>
      <c r="I126" s="4">
        <v>84.16751157407407</v>
      </c>
      <c r="J126" s="1">
        <v>438.03</v>
      </c>
      <c r="K126" s="1">
        <v>54.75</v>
      </c>
      <c r="M126" s="10">
        <f t="array" ref="M126">_xlfn.XLOOKUP(A126,subscriptions!B126:B10004,subscriptions!D126:D10004)</f>
        <v>80</v>
      </c>
      <c r="N126" s="10">
        <f t="array" ref="N126">_xlfn.XLOOKUP(A126,subscriptions!B126:B10004,subscriptions!G126:G10004)</f>
        <v>5</v>
      </c>
      <c r="O126" s="10">
        <v>76.0</v>
      </c>
      <c r="P126" s="10" t="str">
        <f t="array" ref="P126">_xlfn.XLOOKUP(A126,subscriptions!B126:B10004,subscriptions!C126:C10004)</f>
        <v>Roam</v>
      </c>
      <c r="Q126" s="10" t="s">
        <v>194</v>
      </c>
      <c r="R126" s="10" t="s">
        <v>148</v>
      </c>
      <c r="S126" s="10" t="s">
        <v>1412</v>
      </c>
    </row>
    <row r="127">
      <c r="A127" s="1" t="s">
        <v>211</v>
      </c>
      <c r="B127" s="1" t="s">
        <v>1984</v>
      </c>
      <c r="C127" s="1" t="s">
        <v>296</v>
      </c>
      <c r="D127" s="1" t="s">
        <v>153</v>
      </c>
      <c r="E127" s="1" t="s">
        <v>179</v>
      </c>
      <c r="F127" s="1" t="s">
        <v>901</v>
      </c>
      <c r="G127" s="1" t="s">
        <v>1986</v>
      </c>
      <c r="H127" s="1" t="s">
        <v>1987</v>
      </c>
      <c r="I127" s="4">
        <v>84.25371527777777</v>
      </c>
      <c r="J127" s="1">
        <v>885.59</v>
      </c>
      <c r="K127" s="1">
        <v>167.01</v>
      </c>
      <c r="L127" s="1">
        <v>100.0</v>
      </c>
      <c r="M127" s="10">
        <f t="array" ref="M127">_xlfn.XLOOKUP(A127,subscriptions!B127:B10004,subscriptions!D127:D10004)</f>
        <v>120</v>
      </c>
      <c r="N127" s="10">
        <f t="array" ref="N127">_xlfn.XLOOKUP(A127,subscriptions!B127:B10004,subscriptions!G127:G10004)</f>
        <v>10</v>
      </c>
      <c r="O127" s="10">
        <v>108.0</v>
      </c>
      <c r="P127" s="10" t="str">
        <f t="array" ref="P127">_xlfn.XLOOKUP(A127,subscriptions!B127:B10004,subscriptions!C127:C10004)</f>
        <v>Residential</v>
      </c>
      <c r="Q127" s="10" t="s">
        <v>128</v>
      </c>
      <c r="R127" s="10" t="s">
        <v>212</v>
      </c>
      <c r="S127" s="10" t="s">
        <v>1832</v>
      </c>
    </row>
    <row r="128">
      <c r="A128" s="1" t="s">
        <v>214</v>
      </c>
      <c r="B128" s="1" t="s">
        <v>1995</v>
      </c>
      <c r="C128" s="1" t="s">
        <v>391</v>
      </c>
      <c r="D128" s="1" t="s">
        <v>153</v>
      </c>
      <c r="E128" s="1" t="s">
        <v>219</v>
      </c>
      <c r="F128" s="1" t="s">
        <v>574</v>
      </c>
      <c r="G128" s="1" t="s">
        <v>1997</v>
      </c>
      <c r="H128" s="1" t="s">
        <v>1998</v>
      </c>
      <c r="I128" s="4">
        <v>84.1751736111111</v>
      </c>
      <c r="J128" s="1">
        <v>2605.74</v>
      </c>
      <c r="K128" s="1">
        <v>237.15</v>
      </c>
      <c r="M128" s="10">
        <f t="array" ref="M128">_xlfn.XLOOKUP(A128,subscriptions!B128:B10004,subscriptions!D128:D10004)</f>
        <v>120</v>
      </c>
      <c r="N128" s="10">
        <f t="array" ref="N128">_xlfn.XLOOKUP(A128,subscriptions!B128:B10004,subscriptions!G128:G10004)</f>
        <v>20</v>
      </c>
      <c r="O128" s="10">
        <v>96.0</v>
      </c>
      <c r="P128" s="10" t="str">
        <f t="array" ref="P128">_xlfn.XLOOKUP(A128,subscriptions!B128:B10004,subscriptions!C128:C10004)</f>
        <v>Residential</v>
      </c>
      <c r="Q128" s="10" t="s">
        <v>128</v>
      </c>
      <c r="R128" s="10" t="s">
        <v>148</v>
      </c>
      <c r="S128" s="10" t="s">
        <v>1198</v>
      </c>
    </row>
    <row r="129">
      <c r="A129" s="1" t="s">
        <v>215</v>
      </c>
      <c r="B129" s="1" t="s">
        <v>842</v>
      </c>
      <c r="C129" s="1" t="s">
        <v>2007</v>
      </c>
      <c r="D129" s="1" t="s">
        <v>27</v>
      </c>
      <c r="E129" s="1" t="s">
        <v>179</v>
      </c>
      <c r="F129" s="1" t="s">
        <v>1045</v>
      </c>
      <c r="G129" s="1" t="s">
        <v>2008</v>
      </c>
      <c r="H129" s="1" t="s">
        <v>2009</v>
      </c>
      <c r="I129" s="4">
        <v>84.33918981481482</v>
      </c>
      <c r="J129" s="1">
        <v>3007.02</v>
      </c>
      <c r="K129" s="1">
        <v>755.07</v>
      </c>
      <c r="L129" s="1">
        <v>100.0</v>
      </c>
      <c r="M129" s="10">
        <f t="array" ref="M129">_xlfn.XLOOKUP(A129,subscriptions!B129:B10004,subscriptions!D129:D10004)</f>
        <v>120</v>
      </c>
      <c r="N129" s="10">
        <f t="array" ref="N129">_xlfn.XLOOKUP(A129,subscriptions!B129:B10004,subscriptions!G129:G10004)</f>
        <v>0</v>
      </c>
      <c r="O129" s="10">
        <v>120.0</v>
      </c>
      <c r="P129" s="10" t="str">
        <f t="array" ref="P129">_xlfn.XLOOKUP(A129,subscriptions!B129:B10004,subscriptions!C129:C10004)</f>
        <v>Residential</v>
      </c>
      <c r="Q129" s="10" t="s">
        <v>173</v>
      </c>
      <c r="R129" s="10" t="s">
        <v>212</v>
      </c>
      <c r="S129" s="10" t="s">
        <v>2016</v>
      </c>
    </row>
    <row r="130">
      <c r="A130" s="1" t="s">
        <v>217</v>
      </c>
      <c r="B130" s="1" t="s">
        <v>2018</v>
      </c>
      <c r="C130" s="1" t="s">
        <v>1876</v>
      </c>
      <c r="D130" s="1" t="s">
        <v>27</v>
      </c>
      <c r="E130" s="1" t="s">
        <v>714</v>
      </c>
      <c r="F130" s="1" t="s">
        <v>1159</v>
      </c>
      <c r="G130" s="1" t="s">
        <v>2019</v>
      </c>
      <c r="H130" s="1" t="s">
        <v>2020</v>
      </c>
      <c r="I130" s="4">
        <v>84.25641203703704</v>
      </c>
      <c r="J130" s="1">
        <v>60.46</v>
      </c>
      <c r="K130" s="1">
        <v>8.49</v>
      </c>
      <c r="M130" s="10">
        <f t="array" ref="M130">_xlfn.XLOOKUP(A130,subscriptions!B130:B10004,subscriptions!D130:D10004)</f>
        <v>120</v>
      </c>
      <c r="N130" s="10">
        <f t="array" ref="N130">_xlfn.XLOOKUP(A130,subscriptions!B130:B10004,subscriptions!G130:G10004)</f>
        <v>5</v>
      </c>
      <c r="O130" s="10">
        <v>114.0</v>
      </c>
      <c r="P130" s="10" t="str">
        <f t="array" ref="P130">_xlfn.XLOOKUP(A130,subscriptions!B130:B10004,subscriptions!C130:C10004)</f>
        <v>Residential</v>
      </c>
      <c r="Q130" s="10" t="s">
        <v>194</v>
      </c>
      <c r="R130" s="10" t="s">
        <v>212</v>
      </c>
      <c r="S130" s="10" t="s">
        <v>130</v>
      </c>
    </row>
    <row r="131">
      <c r="A131" s="1" t="s">
        <v>222</v>
      </c>
      <c r="B131" s="1" t="s">
        <v>24</v>
      </c>
      <c r="C131" s="1" t="s">
        <v>1388</v>
      </c>
      <c r="D131" s="1" t="s">
        <v>27</v>
      </c>
      <c r="E131" s="1" t="s">
        <v>111</v>
      </c>
      <c r="F131" s="1" t="s">
        <v>1855</v>
      </c>
      <c r="G131" s="1" t="s">
        <v>2028</v>
      </c>
      <c r="H131" s="1" t="s">
        <v>2029</v>
      </c>
      <c r="I131" s="4">
        <v>84.37877314814814</v>
      </c>
      <c r="J131" s="1">
        <v>1122.31</v>
      </c>
      <c r="K131" s="1">
        <v>242.97</v>
      </c>
      <c r="M131" s="10">
        <f t="array" ref="M131">_xlfn.XLOOKUP(A131,subscriptions!B131:B10004,subscriptions!D131:D10004)</f>
        <v>50</v>
      </c>
      <c r="N131" s="10">
        <f t="array" ref="N131">_xlfn.XLOOKUP(A131,subscriptions!B131:B10004,subscriptions!G131:G10004)</f>
        <v>10</v>
      </c>
      <c r="O131" s="10">
        <v>45.0</v>
      </c>
      <c r="P131" s="10" t="str">
        <f t="array" ref="P131">_xlfn.XLOOKUP(A131,subscriptions!B131:B10004,subscriptions!C131:C10004)</f>
        <v>Mini</v>
      </c>
      <c r="Q131" s="10" t="s">
        <v>128</v>
      </c>
      <c r="R131" s="10" t="s">
        <v>148</v>
      </c>
      <c r="S131" s="10" t="s">
        <v>1622</v>
      </c>
    </row>
    <row r="132">
      <c r="A132" s="1" t="s">
        <v>224</v>
      </c>
      <c r="B132" s="1" t="s">
        <v>1157</v>
      </c>
      <c r="C132" s="1" t="s">
        <v>178</v>
      </c>
      <c r="D132" s="1" t="s">
        <v>27</v>
      </c>
      <c r="E132" s="1" t="s">
        <v>28</v>
      </c>
      <c r="F132" s="1" t="s">
        <v>526</v>
      </c>
      <c r="G132" s="1" t="s">
        <v>2037</v>
      </c>
      <c r="H132" s="1" t="s">
        <v>2039</v>
      </c>
      <c r="I132" s="4">
        <v>84.25449074074074</v>
      </c>
      <c r="J132" s="1">
        <v>860.41</v>
      </c>
      <c r="K132" s="1">
        <v>99.81</v>
      </c>
      <c r="M132" s="10">
        <f t="array" ref="M132">_xlfn.XLOOKUP(A132,subscriptions!B132:B10004,subscriptions!D132:D10004)</f>
        <v>120</v>
      </c>
      <c r="N132" s="10">
        <f t="array" ref="N132">_xlfn.XLOOKUP(A132,subscriptions!B132:B10004,subscriptions!G132:G10004)</f>
        <v>20</v>
      </c>
      <c r="O132" s="10">
        <v>96.0</v>
      </c>
      <c r="P132" s="10" t="str">
        <f t="array" ref="P132">_xlfn.XLOOKUP(A132,subscriptions!B132:B10004,subscriptions!C132:C10004)</f>
        <v>Residential</v>
      </c>
      <c r="Q132" s="10" t="s">
        <v>128</v>
      </c>
      <c r="R132" s="10" t="s">
        <v>148</v>
      </c>
      <c r="S132" s="10" t="s">
        <v>2046</v>
      </c>
    </row>
    <row r="133">
      <c r="A133" s="1" t="s">
        <v>225</v>
      </c>
      <c r="B133" s="1" t="s">
        <v>375</v>
      </c>
      <c r="C133" s="1" t="s">
        <v>441</v>
      </c>
      <c r="D133" s="1" t="s">
        <v>27</v>
      </c>
      <c r="E133" s="1" t="s">
        <v>28</v>
      </c>
      <c r="F133" s="1" t="s">
        <v>313</v>
      </c>
      <c r="G133" s="1" t="s">
        <v>2048</v>
      </c>
      <c r="H133" s="1" t="s">
        <v>2049</v>
      </c>
      <c r="I133" s="4">
        <v>84.37731481481481</v>
      </c>
      <c r="J133" s="1">
        <v>426.75</v>
      </c>
      <c r="K133" s="1">
        <v>63.07</v>
      </c>
      <c r="M133" s="10">
        <f t="array" ref="M133">_xlfn.XLOOKUP(A133,subscriptions!B133:B10004,subscriptions!D133:D10004)</f>
        <v>80</v>
      </c>
      <c r="N133" s="10">
        <f t="array" ref="N133">_xlfn.XLOOKUP(A133,subscriptions!B133:B10004,subscriptions!G133:G10004)</f>
        <v>0</v>
      </c>
      <c r="O133" s="10">
        <v>80.0</v>
      </c>
      <c r="P133" s="10" t="str">
        <f t="array" ref="P133">_xlfn.XLOOKUP(A133,subscriptions!B133:B10004,subscriptions!C133:C10004)</f>
        <v>Roam</v>
      </c>
      <c r="Q133" s="10" t="s">
        <v>173</v>
      </c>
      <c r="R133" s="10" t="s">
        <v>148</v>
      </c>
      <c r="S133" s="10" t="s">
        <v>1360</v>
      </c>
    </row>
    <row r="134">
      <c r="A134" s="1" t="s">
        <v>226</v>
      </c>
      <c r="B134" s="1" t="s">
        <v>713</v>
      </c>
      <c r="C134" s="1" t="s">
        <v>492</v>
      </c>
      <c r="D134" s="1" t="s">
        <v>27</v>
      </c>
      <c r="E134" s="1" t="s">
        <v>179</v>
      </c>
      <c r="F134" s="1" t="s">
        <v>200</v>
      </c>
      <c r="G134" s="1" t="s">
        <v>2057</v>
      </c>
      <c r="H134" s="1" t="s">
        <v>2058</v>
      </c>
      <c r="I134" s="4">
        <v>84.4203587962963</v>
      </c>
      <c r="J134" s="1">
        <v>241.52</v>
      </c>
      <c r="K134" s="1">
        <v>42.46</v>
      </c>
      <c r="L134" s="1">
        <v>100.0</v>
      </c>
      <c r="M134" s="10">
        <f t="array" ref="M134">_xlfn.XLOOKUP(A134,subscriptions!B134:B10004,subscriptions!D134:D10004)</f>
        <v>50</v>
      </c>
      <c r="N134" s="10">
        <f t="array" ref="N134">_xlfn.XLOOKUP(A134,subscriptions!B134:B10004,subscriptions!G134:G10004)</f>
        <v>5</v>
      </c>
      <c r="O134" s="10">
        <v>47.5</v>
      </c>
      <c r="P134" s="10" t="str">
        <f t="array" ref="P134">_xlfn.XLOOKUP(A134,subscriptions!B134:B10004,subscriptions!C134:C10004)</f>
        <v>Mini</v>
      </c>
      <c r="Q134" s="10" t="s">
        <v>194</v>
      </c>
      <c r="R134" s="10" t="s">
        <v>148</v>
      </c>
      <c r="S134" s="10" t="s">
        <v>940</v>
      </c>
    </row>
    <row r="135">
      <c r="A135" s="1" t="s">
        <v>227</v>
      </c>
      <c r="B135" s="1" t="s">
        <v>1844</v>
      </c>
      <c r="C135" s="1" t="s">
        <v>237</v>
      </c>
      <c r="D135" s="1" t="s">
        <v>153</v>
      </c>
      <c r="E135" s="1" t="s">
        <v>332</v>
      </c>
      <c r="F135" s="1" t="s">
        <v>427</v>
      </c>
      <c r="G135" s="1" t="s">
        <v>2066</v>
      </c>
      <c r="H135" s="1" t="s">
        <v>2067</v>
      </c>
      <c r="I135" s="4">
        <v>84.29454861111111</v>
      </c>
      <c r="J135" s="1">
        <v>667.86</v>
      </c>
      <c r="K135" s="1">
        <v>160.95</v>
      </c>
      <c r="M135" s="10">
        <f t="array" ref="M135">_xlfn.XLOOKUP(A135,subscriptions!B135:B10004,subscriptions!D135:D10004)</f>
        <v>120</v>
      </c>
      <c r="N135" s="10">
        <f t="array" ref="N135">_xlfn.XLOOKUP(A135,subscriptions!B135:B10004,subscriptions!G135:G10004)</f>
        <v>10</v>
      </c>
      <c r="O135" s="10">
        <v>108.0</v>
      </c>
      <c r="P135" s="10" t="str">
        <f t="array" ref="P135">_xlfn.XLOOKUP(A135,subscriptions!B135:B10004,subscriptions!C135:C10004)</f>
        <v>Residential</v>
      </c>
      <c r="Q135" s="10" t="s">
        <v>128</v>
      </c>
      <c r="R135" s="10" t="s">
        <v>212</v>
      </c>
      <c r="S135" s="10" t="s">
        <v>2075</v>
      </c>
    </row>
    <row r="136">
      <c r="A136" s="1" t="s">
        <v>228</v>
      </c>
      <c r="B136" s="1" t="s">
        <v>455</v>
      </c>
      <c r="C136" s="1" t="s">
        <v>1142</v>
      </c>
      <c r="D136" s="1" t="s">
        <v>27</v>
      </c>
      <c r="E136" s="1" t="s">
        <v>239</v>
      </c>
      <c r="F136" s="1" t="s">
        <v>2076</v>
      </c>
      <c r="G136" s="1" t="s">
        <v>2077</v>
      </c>
      <c r="H136" s="1" t="s">
        <v>2079</v>
      </c>
      <c r="I136" s="4">
        <v>84.33833333333334</v>
      </c>
      <c r="J136" s="1">
        <v>4344.68</v>
      </c>
      <c r="K136" s="1">
        <v>440.85</v>
      </c>
      <c r="M136" s="10">
        <f t="array" ref="M136">_xlfn.XLOOKUP(A136,subscriptions!B136:B10004,subscriptions!D136:D10004)</f>
        <v>120</v>
      </c>
      <c r="N136" s="10">
        <f t="array" ref="N136">_xlfn.XLOOKUP(A136,subscriptions!B136:B10004,subscriptions!G136:G10004)</f>
        <v>20</v>
      </c>
      <c r="O136" s="10">
        <v>96.0</v>
      </c>
      <c r="P136" s="10" t="str">
        <f t="array" ref="P136">_xlfn.XLOOKUP(A136,subscriptions!B136:B10004,subscriptions!C136:C10004)</f>
        <v>Residential</v>
      </c>
      <c r="Q136" s="10" t="s">
        <v>128</v>
      </c>
      <c r="R136" s="10" t="s">
        <v>148</v>
      </c>
      <c r="S136" s="10" t="s">
        <v>2086</v>
      </c>
    </row>
    <row r="137">
      <c r="A137" s="1" t="s">
        <v>229</v>
      </c>
      <c r="B137" s="1" t="s">
        <v>132</v>
      </c>
      <c r="C137" s="1" t="s">
        <v>800</v>
      </c>
      <c r="D137" s="1" t="s">
        <v>27</v>
      </c>
      <c r="E137" s="1" t="s">
        <v>262</v>
      </c>
      <c r="F137" s="1" t="s">
        <v>885</v>
      </c>
      <c r="G137" s="1" t="s">
        <v>2088</v>
      </c>
      <c r="H137" s="1" t="s">
        <v>2089</v>
      </c>
      <c r="I137" s="4">
        <v>84.25712962962963</v>
      </c>
      <c r="J137" s="1">
        <v>635.58</v>
      </c>
      <c r="K137" s="1">
        <v>136.86</v>
      </c>
      <c r="M137" s="10">
        <f t="array" ref="M137">_xlfn.XLOOKUP(A137,subscriptions!B137:B10004,subscriptions!D137:D10004)</f>
        <v>120</v>
      </c>
      <c r="N137" s="10">
        <f t="array" ref="N137">_xlfn.XLOOKUP(A137,subscriptions!B137:B10004,subscriptions!G137:G10004)</f>
        <v>0</v>
      </c>
      <c r="O137" s="10">
        <v>120.0</v>
      </c>
      <c r="P137" s="10" t="str">
        <f t="array" ref="P137">_xlfn.XLOOKUP(A137,subscriptions!B137:B10004,subscriptions!C137:C10004)</f>
        <v>Residential</v>
      </c>
      <c r="Q137" s="10" t="s">
        <v>173</v>
      </c>
      <c r="R137" s="10" t="s">
        <v>212</v>
      </c>
      <c r="S137" s="10" t="s">
        <v>175</v>
      </c>
    </row>
    <row r="138">
      <c r="A138" s="1" t="s">
        <v>230</v>
      </c>
      <c r="B138" s="1" t="s">
        <v>2096</v>
      </c>
      <c r="C138" s="1" t="s">
        <v>330</v>
      </c>
      <c r="D138" s="1" t="s">
        <v>27</v>
      </c>
      <c r="E138" s="1" t="s">
        <v>28</v>
      </c>
      <c r="F138" s="1" t="s">
        <v>2097</v>
      </c>
      <c r="G138" s="1" t="s">
        <v>2099</v>
      </c>
      <c r="H138" s="1" t="s">
        <v>2100</v>
      </c>
      <c r="I138" s="4">
        <v>84.34200231481482</v>
      </c>
      <c r="J138" s="1">
        <v>1147.18</v>
      </c>
      <c r="K138" s="1">
        <v>262.67</v>
      </c>
      <c r="M138" s="10">
        <f t="array" ref="M138">_xlfn.XLOOKUP(A138,subscriptions!B138:B10004,subscriptions!D138:D10004)</f>
        <v>50</v>
      </c>
      <c r="N138" s="10">
        <f t="array" ref="N138">_xlfn.XLOOKUP(A138,subscriptions!B138:B10004,subscriptions!G138:G10004)</f>
        <v>5</v>
      </c>
      <c r="O138" s="10">
        <v>47.5</v>
      </c>
      <c r="P138" s="10" t="str">
        <f t="array" ref="P138">_xlfn.XLOOKUP(A138,subscriptions!B138:B10004,subscriptions!C138:C10004)</f>
        <v>Mini</v>
      </c>
      <c r="Q138" s="10" t="s">
        <v>194</v>
      </c>
      <c r="R138" s="10" t="s">
        <v>148</v>
      </c>
      <c r="S138" s="10" t="s">
        <v>1703</v>
      </c>
    </row>
    <row r="139">
      <c r="A139" s="1" t="s">
        <v>231</v>
      </c>
      <c r="B139" s="1" t="s">
        <v>132</v>
      </c>
      <c r="C139" s="1" t="s">
        <v>734</v>
      </c>
      <c r="D139" s="1" t="s">
        <v>27</v>
      </c>
      <c r="E139" s="1" t="s">
        <v>262</v>
      </c>
      <c r="F139" s="1" t="s">
        <v>2112</v>
      </c>
      <c r="G139" s="1" t="s">
        <v>2113</v>
      </c>
      <c r="H139" s="1" t="s">
        <v>2114</v>
      </c>
      <c r="I139" s="4">
        <v>84.2153587962963</v>
      </c>
      <c r="J139" s="1">
        <v>1871.13</v>
      </c>
      <c r="K139" s="1">
        <v>450.82</v>
      </c>
      <c r="M139" s="10">
        <f t="array" ref="M139">_xlfn.XLOOKUP(A139,subscriptions!B139:B10004,subscriptions!D139:D10004)</f>
        <v>250</v>
      </c>
      <c r="N139" s="10">
        <f t="array" ref="N139">_xlfn.XLOOKUP(A139,subscriptions!B139:B10004,subscriptions!G139:G10004)</f>
        <v>10</v>
      </c>
      <c r="O139" s="10">
        <v>225.0</v>
      </c>
      <c r="P139" s="10" t="str">
        <f t="array" ref="P139">_xlfn.XLOOKUP(A139,subscriptions!B139:B10004,subscriptions!C139:C10004)</f>
        <v>Business</v>
      </c>
      <c r="Q139" s="10" t="s">
        <v>128</v>
      </c>
      <c r="R139" s="10" t="s">
        <v>129</v>
      </c>
      <c r="S139" s="10" t="s">
        <v>1212</v>
      </c>
    </row>
    <row r="140">
      <c r="A140" s="1" t="s">
        <v>232</v>
      </c>
      <c r="B140" s="1" t="s">
        <v>1844</v>
      </c>
      <c r="C140" s="1" t="s">
        <v>884</v>
      </c>
      <c r="D140" s="1" t="s">
        <v>153</v>
      </c>
      <c r="E140" s="1" t="s">
        <v>219</v>
      </c>
      <c r="F140" s="1" t="s">
        <v>1010</v>
      </c>
      <c r="G140" s="1" t="s">
        <v>2122</v>
      </c>
      <c r="H140" s="1" t="s">
        <v>2123</v>
      </c>
      <c r="I140" s="4">
        <v>84.33612268518519</v>
      </c>
      <c r="J140" s="1">
        <v>727.96</v>
      </c>
      <c r="K140" s="1">
        <v>95.64</v>
      </c>
      <c r="M140" s="10">
        <f t="array" ref="M140">_xlfn.XLOOKUP(A140,subscriptions!B140:B10004,subscriptions!D140:D10004)</f>
        <v>120</v>
      </c>
      <c r="N140" s="10">
        <f t="array" ref="N140">_xlfn.XLOOKUP(A140,subscriptions!B140:B10004,subscriptions!G140:G10004)</f>
        <v>20</v>
      </c>
      <c r="O140" s="10">
        <v>96.0</v>
      </c>
      <c r="P140" s="10" t="str">
        <f t="array" ref="P140">_xlfn.XLOOKUP(A140,subscriptions!B140:B10004,subscriptions!C140:C10004)</f>
        <v>Residential</v>
      </c>
      <c r="Q140" s="10" t="s">
        <v>128</v>
      </c>
      <c r="R140" s="10" t="s">
        <v>148</v>
      </c>
      <c r="S140" s="10" t="s">
        <v>1971</v>
      </c>
    </row>
    <row r="141">
      <c r="A141" s="1" t="s">
        <v>233</v>
      </c>
      <c r="B141" s="1" t="s">
        <v>1044</v>
      </c>
      <c r="C141" s="1" t="s">
        <v>556</v>
      </c>
      <c r="D141" s="1" t="s">
        <v>27</v>
      </c>
      <c r="E141" s="1" t="s">
        <v>239</v>
      </c>
      <c r="F141" s="1" t="s">
        <v>2132</v>
      </c>
      <c r="G141" s="1" t="s">
        <v>2133</v>
      </c>
      <c r="H141" s="1" t="s">
        <v>2134</v>
      </c>
      <c r="I141" s="4">
        <v>84.21263888888889</v>
      </c>
      <c r="J141" s="1">
        <v>5401.7</v>
      </c>
      <c r="K141" s="1">
        <v>1057.37</v>
      </c>
      <c r="M141" s="10">
        <f t="array" ref="M141">_xlfn.XLOOKUP(A141,subscriptions!B141:B10004,subscriptions!D141:D10004)</f>
        <v>250</v>
      </c>
      <c r="N141" s="10">
        <f t="array" ref="N141">_xlfn.XLOOKUP(A141,subscriptions!B141:B10004,subscriptions!G141:G10004)</f>
        <v>0</v>
      </c>
      <c r="O141" s="10">
        <v>250.0</v>
      </c>
      <c r="P141" s="10" t="str">
        <f t="array" ref="P141">_xlfn.XLOOKUP(A141,subscriptions!B141:B10004,subscriptions!C141:C10004)</f>
        <v>Business</v>
      </c>
      <c r="Q141" s="10" t="s">
        <v>173</v>
      </c>
      <c r="R141" s="10" t="s">
        <v>129</v>
      </c>
      <c r="S141" s="10" t="s">
        <v>813</v>
      </c>
    </row>
    <row r="142">
      <c r="A142" s="1" t="s">
        <v>235</v>
      </c>
      <c r="B142" s="1" t="s">
        <v>1027</v>
      </c>
      <c r="C142" s="1" t="s">
        <v>261</v>
      </c>
      <c r="D142" s="1" t="s">
        <v>153</v>
      </c>
      <c r="E142" s="1" t="s">
        <v>631</v>
      </c>
      <c r="F142" s="1" t="s">
        <v>1084</v>
      </c>
      <c r="G142" s="1" t="s">
        <v>2143</v>
      </c>
      <c r="H142" s="1" t="s">
        <v>2144</v>
      </c>
      <c r="I142" s="4">
        <v>84.42085648148148</v>
      </c>
      <c r="J142" s="1">
        <v>4973.01</v>
      </c>
      <c r="K142" s="1">
        <v>881.31</v>
      </c>
      <c r="M142" s="10">
        <f t="array" ref="M142">_xlfn.XLOOKUP(A142,subscriptions!B142:B10004,subscriptions!D142:D10004)</f>
        <v>120</v>
      </c>
      <c r="N142" s="10">
        <f t="array" ref="N142">_xlfn.XLOOKUP(A142,subscriptions!B142:B10004,subscriptions!G142:G10004)</f>
        <v>5</v>
      </c>
      <c r="O142" s="10">
        <v>114.0</v>
      </c>
      <c r="P142" s="10" t="str">
        <f t="array" ref="P142">_xlfn.XLOOKUP(A142,subscriptions!B142:B10004,subscriptions!C142:C10004)</f>
        <v>Residential</v>
      </c>
      <c r="Q142" s="10" t="s">
        <v>194</v>
      </c>
      <c r="R142" s="10" t="s">
        <v>212</v>
      </c>
      <c r="S142" s="10" t="s">
        <v>2152</v>
      </c>
    </row>
    <row r="143">
      <c r="A143" s="1" t="s">
        <v>238</v>
      </c>
      <c r="B143" s="1" t="s">
        <v>1865</v>
      </c>
      <c r="C143" s="1" t="s">
        <v>673</v>
      </c>
      <c r="D143" s="1" t="s">
        <v>153</v>
      </c>
      <c r="E143" s="1" t="s">
        <v>239</v>
      </c>
      <c r="F143" s="1" t="s">
        <v>2154</v>
      </c>
      <c r="G143" s="1" t="s">
        <v>2155</v>
      </c>
      <c r="H143" s="1" t="s">
        <v>2157</v>
      </c>
      <c r="I143" s="4">
        <v>84.33421296296297</v>
      </c>
      <c r="J143" s="1">
        <v>485.09</v>
      </c>
      <c r="K143" s="1">
        <v>116.75</v>
      </c>
      <c r="M143" s="10">
        <f t="array" ref="M143">_xlfn.XLOOKUP(A143,subscriptions!B143:B10004,subscriptions!D143:D10004)</f>
        <v>80</v>
      </c>
      <c r="N143" s="10">
        <f t="array" ref="N143">_xlfn.XLOOKUP(A143,subscriptions!B143:B10004,subscriptions!G143:G10004)</f>
        <v>10</v>
      </c>
      <c r="O143" s="10">
        <v>72.0</v>
      </c>
      <c r="P143" s="10" t="str">
        <f t="array" ref="P143">_xlfn.XLOOKUP(A143,subscriptions!B143:B10004,subscriptions!C143:C10004)</f>
        <v>Roam</v>
      </c>
      <c r="Q143" s="10" t="s">
        <v>128</v>
      </c>
      <c r="R143" s="10" t="s">
        <v>148</v>
      </c>
      <c r="S143" s="10" t="s">
        <v>195</v>
      </c>
    </row>
    <row r="144">
      <c r="A144" s="1" t="s">
        <v>242</v>
      </c>
      <c r="B144" s="1" t="s">
        <v>1262</v>
      </c>
      <c r="C144" s="1" t="s">
        <v>920</v>
      </c>
      <c r="D144" s="1" t="s">
        <v>27</v>
      </c>
      <c r="E144" s="1" t="s">
        <v>714</v>
      </c>
      <c r="F144" s="1" t="s">
        <v>2171</v>
      </c>
      <c r="G144" s="1" t="s">
        <v>2172</v>
      </c>
      <c r="H144" s="1" t="s">
        <v>2173</v>
      </c>
      <c r="I144" s="4">
        <v>84.29309027777778</v>
      </c>
      <c r="J144" s="1">
        <v>1081.49</v>
      </c>
      <c r="K144" s="1">
        <v>226.61</v>
      </c>
      <c r="M144" s="10">
        <f t="array" ref="M144">_xlfn.XLOOKUP(A144,subscriptions!B144:B10004,subscriptions!D144:D10004)</f>
        <v>80</v>
      </c>
      <c r="N144" s="10">
        <f t="array" ref="N144">_xlfn.XLOOKUP(A144,subscriptions!B144:B10004,subscriptions!G144:G10004)</f>
        <v>20</v>
      </c>
      <c r="O144" s="10">
        <v>64.0</v>
      </c>
      <c r="P144" s="10" t="str">
        <f t="array" ref="P144">_xlfn.XLOOKUP(A144,subscriptions!B144:B10004,subscriptions!C144:C10004)</f>
        <v>Roam</v>
      </c>
      <c r="Q144" s="10" t="s">
        <v>128</v>
      </c>
      <c r="R144" s="10" t="s">
        <v>148</v>
      </c>
      <c r="S144" s="10" t="s">
        <v>1779</v>
      </c>
    </row>
    <row r="145">
      <c r="A145" s="1" t="s">
        <v>244</v>
      </c>
      <c r="B145" s="1" t="s">
        <v>763</v>
      </c>
      <c r="C145" s="1" t="s">
        <v>673</v>
      </c>
      <c r="D145" s="1" t="s">
        <v>27</v>
      </c>
      <c r="E145" s="1" t="s">
        <v>28</v>
      </c>
      <c r="F145" s="1" t="s">
        <v>2188</v>
      </c>
      <c r="G145" s="1" t="s">
        <v>2190</v>
      </c>
      <c r="H145" s="1" t="s">
        <v>2191</v>
      </c>
      <c r="I145" s="4">
        <v>84.1751736111111</v>
      </c>
      <c r="J145" s="1">
        <v>586.9</v>
      </c>
      <c r="K145" s="1">
        <v>69.38</v>
      </c>
      <c r="M145" s="10">
        <f t="array" ref="M145">_xlfn.XLOOKUP(A145,subscriptions!B145:B10004,subscriptions!D145:D10004)</f>
        <v>120</v>
      </c>
      <c r="N145" s="10">
        <f t="array" ref="N145">_xlfn.XLOOKUP(A145,subscriptions!B145:B10004,subscriptions!G145:G10004)</f>
        <v>0</v>
      </c>
      <c r="O145" s="10">
        <v>120.0</v>
      </c>
      <c r="P145" s="10" t="str">
        <f t="array" ref="P145">_xlfn.XLOOKUP(A145,subscriptions!B145:B10004,subscriptions!C145:C10004)</f>
        <v>Residential</v>
      </c>
      <c r="Q145" s="10" t="s">
        <v>173</v>
      </c>
      <c r="R145" s="10" t="s">
        <v>212</v>
      </c>
      <c r="S145" s="10" t="s">
        <v>1198</v>
      </c>
    </row>
    <row r="146">
      <c r="A146" s="1" t="s">
        <v>245</v>
      </c>
      <c r="B146" s="1" t="s">
        <v>713</v>
      </c>
      <c r="C146" s="1" t="s">
        <v>1388</v>
      </c>
      <c r="D146" s="1" t="s">
        <v>27</v>
      </c>
      <c r="E146" s="1" t="s">
        <v>280</v>
      </c>
      <c r="F146" s="1" t="s">
        <v>873</v>
      </c>
      <c r="G146" s="1" t="s">
        <v>2201</v>
      </c>
      <c r="H146" s="1" t="s">
        <v>2202</v>
      </c>
      <c r="I146" s="4">
        <v>84.17258101851851</v>
      </c>
      <c r="J146" s="1">
        <v>552.87</v>
      </c>
      <c r="K146" s="1">
        <v>118.45</v>
      </c>
      <c r="M146" s="10">
        <f t="array" ref="M146">_xlfn.XLOOKUP(A146,subscriptions!B146:B10004,subscriptions!D146:D10004)</f>
        <v>120</v>
      </c>
      <c r="N146" s="10">
        <f t="array" ref="N146">_xlfn.XLOOKUP(A146,subscriptions!B146:B10004,subscriptions!G146:G10004)</f>
        <v>5</v>
      </c>
      <c r="O146" s="10">
        <v>114.0</v>
      </c>
      <c r="P146" s="10" t="str">
        <f t="array" ref="P146">_xlfn.XLOOKUP(A146,subscriptions!B146:B10004,subscriptions!C146:C10004)</f>
        <v>Residential</v>
      </c>
      <c r="Q146" s="10" t="s">
        <v>194</v>
      </c>
      <c r="R146" s="10" t="s">
        <v>212</v>
      </c>
      <c r="S146" s="10" t="s">
        <v>1637</v>
      </c>
    </row>
    <row r="147">
      <c r="A147" s="1" t="s">
        <v>246</v>
      </c>
      <c r="B147" s="1" t="s">
        <v>1624</v>
      </c>
      <c r="C147" s="1" t="s">
        <v>827</v>
      </c>
      <c r="D147" s="1" t="s">
        <v>27</v>
      </c>
      <c r="E147" s="1" t="s">
        <v>239</v>
      </c>
      <c r="F147" s="1" t="s">
        <v>1186</v>
      </c>
      <c r="G147" s="1" t="s">
        <v>2214</v>
      </c>
      <c r="H147" s="1" t="s">
        <v>2215</v>
      </c>
      <c r="I147" s="4">
        <v>84.29515046296297</v>
      </c>
      <c r="J147" s="1">
        <v>106.38</v>
      </c>
      <c r="K147" s="1">
        <v>44.67</v>
      </c>
      <c r="M147" s="10">
        <f t="array" ref="M147">_xlfn.XLOOKUP(A147,subscriptions!B147:B10004,subscriptions!D147:D10004)</f>
        <v>120</v>
      </c>
      <c r="N147" s="10">
        <f t="array" ref="N147">_xlfn.XLOOKUP(A147,subscriptions!B147:B10004,subscriptions!G147:G10004)</f>
        <v>10</v>
      </c>
      <c r="O147" s="10">
        <v>108.0</v>
      </c>
      <c r="P147" s="10" t="str">
        <f t="array" ref="P147">_xlfn.XLOOKUP(A147,subscriptions!B147:B10004,subscriptions!C147:C10004)</f>
        <v>Residential</v>
      </c>
      <c r="Q147" s="10" t="s">
        <v>128</v>
      </c>
      <c r="R147" s="10" t="s">
        <v>212</v>
      </c>
      <c r="S147" s="10" t="s">
        <v>1026</v>
      </c>
    </row>
    <row r="148">
      <c r="A148" s="1" t="s">
        <v>247</v>
      </c>
      <c r="B148" s="1" t="s">
        <v>1099</v>
      </c>
      <c r="C148" s="1" t="s">
        <v>524</v>
      </c>
      <c r="D148" s="1" t="s">
        <v>153</v>
      </c>
      <c r="E148" s="1" t="s">
        <v>28</v>
      </c>
      <c r="F148" s="1" t="s">
        <v>526</v>
      </c>
      <c r="G148" s="1" t="s">
        <v>2226</v>
      </c>
      <c r="H148" s="1" t="s">
        <v>2227</v>
      </c>
      <c r="I148" s="4">
        <v>84.4174537037037</v>
      </c>
      <c r="J148" s="1">
        <v>1460.74</v>
      </c>
      <c r="K148" s="1">
        <v>131.25</v>
      </c>
      <c r="M148" s="10">
        <f t="array" ref="M148">_xlfn.XLOOKUP(A148,subscriptions!B148:B10004,subscriptions!D148:D10004)</f>
        <v>80</v>
      </c>
      <c r="N148" s="10">
        <f t="array" ref="N148">_xlfn.XLOOKUP(A148,subscriptions!B148:B10004,subscriptions!G148:G10004)</f>
        <v>20</v>
      </c>
      <c r="O148" s="10">
        <v>64.0</v>
      </c>
      <c r="P148" s="10" t="str">
        <f t="array" ref="P148">_xlfn.XLOOKUP(A148,subscriptions!B148:B10004,subscriptions!C148:C10004)</f>
        <v>Roam</v>
      </c>
      <c r="Q148" s="10" t="s">
        <v>128</v>
      </c>
      <c r="R148" s="10" t="s">
        <v>148</v>
      </c>
      <c r="S148" s="10" t="s">
        <v>327</v>
      </c>
    </row>
    <row r="149">
      <c r="A149" s="1" t="s">
        <v>248</v>
      </c>
      <c r="B149" s="1" t="s">
        <v>941</v>
      </c>
      <c r="C149" s="1" t="s">
        <v>1347</v>
      </c>
      <c r="D149" s="1" t="s">
        <v>27</v>
      </c>
      <c r="E149" s="1" t="s">
        <v>280</v>
      </c>
      <c r="F149" s="1" t="s">
        <v>2239</v>
      </c>
      <c r="G149" s="1" t="s">
        <v>2241</v>
      </c>
      <c r="H149" s="1" t="s">
        <v>2242</v>
      </c>
      <c r="I149" s="4">
        <v>84.29266203703703</v>
      </c>
      <c r="J149" s="1">
        <v>1097.78</v>
      </c>
      <c r="K149" s="1">
        <v>152.67</v>
      </c>
      <c r="M149" s="10">
        <f t="array" ref="M149">_xlfn.XLOOKUP(A149,subscriptions!B149:B10004,subscriptions!D149:D10004)</f>
        <v>80</v>
      </c>
      <c r="N149" s="10">
        <f t="array" ref="N149">_xlfn.XLOOKUP(A149,subscriptions!B149:B10004,subscriptions!G149:G10004)</f>
        <v>0</v>
      </c>
      <c r="O149" s="10">
        <v>80.0</v>
      </c>
      <c r="P149" s="10" t="str">
        <f t="array" ref="P149">_xlfn.XLOOKUP(A149,subscriptions!B149:B10004,subscriptions!C149:C10004)</f>
        <v>Roam</v>
      </c>
      <c r="Q149" s="10" t="s">
        <v>173</v>
      </c>
      <c r="R149" s="10" t="s">
        <v>148</v>
      </c>
      <c r="S149" s="10" t="s">
        <v>587</v>
      </c>
    </row>
    <row r="150">
      <c r="A150" s="1" t="s">
        <v>249</v>
      </c>
      <c r="B150" s="1" t="s">
        <v>236</v>
      </c>
      <c r="C150" s="1" t="s">
        <v>279</v>
      </c>
      <c r="D150" s="1" t="s">
        <v>153</v>
      </c>
      <c r="E150" s="1" t="s">
        <v>631</v>
      </c>
      <c r="F150" s="1" t="s">
        <v>943</v>
      </c>
      <c r="G150" s="1" t="s">
        <v>2254</v>
      </c>
      <c r="H150" s="1" t="s">
        <v>2256</v>
      </c>
      <c r="I150" s="4">
        <v>84.29584490740741</v>
      </c>
      <c r="J150" s="1">
        <v>129.28</v>
      </c>
      <c r="K150" s="1">
        <v>33.64</v>
      </c>
      <c r="M150" s="10">
        <f t="array" ref="M150">_xlfn.XLOOKUP(A150,subscriptions!B150:B10004,subscriptions!D150:D10004)</f>
        <v>120</v>
      </c>
      <c r="N150" s="10">
        <f t="array" ref="N150">_xlfn.XLOOKUP(A150,subscriptions!B150:B10004,subscriptions!G150:G10004)</f>
        <v>5</v>
      </c>
      <c r="O150" s="10">
        <v>114.0</v>
      </c>
      <c r="P150" s="10" t="str">
        <f t="array" ref="P150">_xlfn.XLOOKUP(A150,subscriptions!B150:B10004,subscriptions!C150:C10004)</f>
        <v>Residential</v>
      </c>
      <c r="Q150" s="10" t="s">
        <v>194</v>
      </c>
      <c r="R150" s="10" t="s">
        <v>212</v>
      </c>
      <c r="S150" s="10" t="s">
        <v>655</v>
      </c>
    </row>
    <row r="151">
      <c r="A151" s="1" t="s">
        <v>250</v>
      </c>
      <c r="B151" s="1" t="s">
        <v>409</v>
      </c>
      <c r="C151" s="1" t="s">
        <v>786</v>
      </c>
      <c r="D151" s="1" t="s">
        <v>27</v>
      </c>
      <c r="E151" s="1" t="s">
        <v>239</v>
      </c>
      <c r="F151" s="1" t="s">
        <v>2267</v>
      </c>
      <c r="G151" s="1" t="s">
        <v>2268</v>
      </c>
      <c r="H151" s="1" t="s">
        <v>2270</v>
      </c>
      <c r="I151" s="4">
        <v>84.42020833333333</v>
      </c>
      <c r="J151" s="1">
        <v>539.94</v>
      </c>
      <c r="K151" s="1">
        <v>69.64</v>
      </c>
      <c r="M151" s="10">
        <f t="array" ref="M151">_xlfn.XLOOKUP(A151,subscriptions!B151:B10004,subscriptions!D151:D10004)</f>
        <v>80</v>
      </c>
      <c r="N151" s="10">
        <f t="array" ref="N151">_xlfn.XLOOKUP(A151,subscriptions!B151:B10004,subscriptions!G151:G10004)</f>
        <v>10</v>
      </c>
      <c r="O151" s="10">
        <v>72.0</v>
      </c>
      <c r="P151" s="10" t="str">
        <f t="array" ref="P151">_xlfn.XLOOKUP(A151,subscriptions!B151:B10004,subscriptions!C151:C10004)</f>
        <v>Roam</v>
      </c>
      <c r="Q151" s="10" t="s">
        <v>128</v>
      </c>
      <c r="R151" s="10" t="s">
        <v>148</v>
      </c>
      <c r="S151" s="10" t="s">
        <v>940</v>
      </c>
    </row>
    <row r="152">
      <c r="A152" s="1" t="s">
        <v>251</v>
      </c>
      <c r="B152" s="1" t="s">
        <v>2279</v>
      </c>
      <c r="C152" s="1" t="s">
        <v>330</v>
      </c>
      <c r="D152" s="1" t="s">
        <v>153</v>
      </c>
      <c r="E152" s="1" t="s">
        <v>332</v>
      </c>
      <c r="F152" s="1" t="s">
        <v>2280</v>
      </c>
      <c r="G152" s="1" t="s">
        <v>2282</v>
      </c>
      <c r="H152" s="1" t="s">
        <v>2283</v>
      </c>
      <c r="I152" s="4">
        <v>84.38150462962963</v>
      </c>
      <c r="J152" s="1">
        <v>3633.29</v>
      </c>
      <c r="K152" s="1">
        <v>356.98</v>
      </c>
      <c r="M152" s="10">
        <f t="array" ref="M152">_xlfn.XLOOKUP(A152,subscriptions!B152:B10004,subscriptions!D152:D10004)</f>
        <v>80</v>
      </c>
      <c r="N152" s="10">
        <f t="array" ref="N152">_xlfn.XLOOKUP(A152,subscriptions!B152:B10004,subscriptions!G152:G10004)</f>
        <v>20</v>
      </c>
      <c r="O152" s="10">
        <v>64.0</v>
      </c>
      <c r="P152" s="10" t="str">
        <f t="array" ref="P152">_xlfn.XLOOKUP(A152,subscriptions!B152:B10004,subscriptions!C152:C10004)</f>
        <v>Roam</v>
      </c>
      <c r="Q152" s="10" t="s">
        <v>128</v>
      </c>
      <c r="R152" s="10" t="s">
        <v>148</v>
      </c>
      <c r="S152" s="10" t="s">
        <v>1789</v>
      </c>
    </row>
    <row r="153">
      <c r="A153" s="1" t="s">
        <v>252</v>
      </c>
      <c r="B153" s="1" t="s">
        <v>1972</v>
      </c>
      <c r="C153" s="1" t="s">
        <v>198</v>
      </c>
      <c r="D153" s="1" t="s">
        <v>27</v>
      </c>
      <c r="E153" s="1" t="s">
        <v>631</v>
      </c>
      <c r="F153" s="1" t="s">
        <v>2293</v>
      </c>
      <c r="G153" s="1" t="s">
        <v>2295</v>
      </c>
      <c r="H153" s="1" t="s">
        <v>2296</v>
      </c>
      <c r="I153" s="4">
        <v>84.25729166666666</v>
      </c>
      <c r="J153" s="1">
        <v>460.79</v>
      </c>
      <c r="K153" s="1">
        <v>91.5</v>
      </c>
      <c r="M153" s="10">
        <f t="array" ref="M153">_xlfn.XLOOKUP(A153,subscriptions!B153:B10004,subscriptions!D153:D10004)</f>
        <v>120</v>
      </c>
      <c r="N153" s="10">
        <f t="array" ref="N153">_xlfn.XLOOKUP(A153,subscriptions!B153:B10004,subscriptions!G153:G10004)</f>
        <v>0</v>
      </c>
      <c r="O153" s="10">
        <v>120.0</v>
      </c>
      <c r="P153" s="10" t="str">
        <f t="array" ref="P153">_xlfn.XLOOKUP(A153,subscriptions!B153:B10004,subscriptions!C153:C10004)</f>
        <v>Residential</v>
      </c>
      <c r="Q153" s="10" t="s">
        <v>173</v>
      </c>
      <c r="R153" s="10" t="s">
        <v>212</v>
      </c>
      <c r="S153" s="10" t="s">
        <v>175</v>
      </c>
    </row>
    <row r="154">
      <c r="A154" s="1" t="s">
        <v>253</v>
      </c>
      <c r="B154" s="1" t="s">
        <v>1099</v>
      </c>
      <c r="C154" s="1" t="s">
        <v>1347</v>
      </c>
      <c r="D154" s="1" t="s">
        <v>153</v>
      </c>
      <c r="E154" s="1" t="s">
        <v>179</v>
      </c>
      <c r="F154" s="1" t="s">
        <v>2311</v>
      </c>
      <c r="G154" s="1" t="s">
        <v>2313</v>
      </c>
      <c r="H154" s="1" t="s">
        <v>2314</v>
      </c>
      <c r="I154" s="4">
        <v>84.34129629629629</v>
      </c>
      <c r="J154" s="1">
        <v>284.8</v>
      </c>
      <c r="K154" s="1">
        <v>36.59</v>
      </c>
      <c r="L154" s="1">
        <v>100.0</v>
      </c>
      <c r="M154" s="10">
        <f t="array" ref="M154">_xlfn.XLOOKUP(A154,subscriptions!B154:B10004,subscriptions!D154:D10004)</f>
        <v>80</v>
      </c>
      <c r="N154" s="10">
        <f t="array" ref="N154">_xlfn.XLOOKUP(A154,subscriptions!B154:B10004,subscriptions!G154:G10004)</f>
        <v>5</v>
      </c>
      <c r="O154" s="10">
        <v>76.0</v>
      </c>
      <c r="P154" s="10" t="str">
        <f t="array" ref="P154">_xlfn.XLOOKUP(A154,subscriptions!B154:B10004,subscriptions!C154:C10004)</f>
        <v>Roam</v>
      </c>
      <c r="Q154" s="10" t="s">
        <v>194</v>
      </c>
      <c r="R154" s="10" t="s">
        <v>148</v>
      </c>
      <c r="S154" s="10" t="s">
        <v>259</v>
      </c>
    </row>
    <row r="155">
      <c r="A155" s="1" t="s">
        <v>254</v>
      </c>
      <c r="B155" s="1" t="s">
        <v>2327</v>
      </c>
      <c r="C155" s="1" t="s">
        <v>827</v>
      </c>
      <c r="D155" s="1" t="s">
        <v>27</v>
      </c>
      <c r="E155" s="1" t="s">
        <v>714</v>
      </c>
      <c r="F155" s="1" t="s">
        <v>1951</v>
      </c>
      <c r="G155" s="1" t="s">
        <v>2329</v>
      </c>
      <c r="H155" s="1" t="s">
        <v>2330</v>
      </c>
      <c r="I155" s="4">
        <v>84.33983796296296</v>
      </c>
      <c r="J155" s="1">
        <v>1058.41</v>
      </c>
      <c r="K155" s="1">
        <v>152.88</v>
      </c>
      <c r="M155" s="10">
        <f t="array" ref="M155">_xlfn.XLOOKUP(A155,subscriptions!B155:B10004,subscriptions!D155:D10004)</f>
        <v>120</v>
      </c>
      <c r="N155" s="10">
        <f t="array" ref="N155">_xlfn.XLOOKUP(A155,subscriptions!B155:B10004,subscriptions!G155:G10004)</f>
        <v>10</v>
      </c>
      <c r="O155" s="10">
        <v>108.0</v>
      </c>
      <c r="P155" s="10" t="str">
        <f t="array" ref="P155">_xlfn.XLOOKUP(A155,subscriptions!B155:B10004,subscriptions!C155:C10004)</f>
        <v>Residential</v>
      </c>
      <c r="Q155" s="10" t="s">
        <v>128</v>
      </c>
      <c r="R155" s="10" t="s">
        <v>212</v>
      </c>
      <c r="S155" s="10" t="s">
        <v>234</v>
      </c>
    </row>
    <row r="156">
      <c r="A156" s="1" t="s">
        <v>255</v>
      </c>
      <c r="B156" s="1" t="s">
        <v>1664</v>
      </c>
      <c r="C156" s="1" t="s">
        <v>750</v>
      </c>
      <c r="D156" s="1" t="s">
        <v>153</v>
      </c>
      <c r="E156" s="1" t="s">
        <v>179</v>
      </c>
      <c r="F156" s="1" t="s">
        <v>181</v>
      </c>
      <c r="G156" s="1" t="s">
        <v>2345</v>
      </c>
      <c r="H156" s="1" t="s">
        <v>2346</v>
      </c>
      <c r="I156" s="4">
        <v>84.33543981481482</v>
      </c>
      <c r="J156" s="1">
        <v>6416.06</v>
      </c>
      <c r="K156" s="1">
        <v>602.03</v>
      </c>
      <c r="L156" s="1">
        <v>100.0</v>
      </c>
      <c r="M156" s="10">
        <f t="array" ref="M156">_xlfn.XLOOKUP(A156,subscriptions!B156:B10004,subscriptions!D156:D10004)</f>
        <v>120</v>
      </c>
      <c r="N156" s="10">
        <f t="array" ref="N156">_xlfn.XLOOKUP(A156,subscriptions!B156:B10004,subscriptions!G156:G10004)</f>
        <v>20</v>
      </c>
      <c r="O156" s="10">
        <v>96.0</v>
      </c>
      <c r="P156" s="10" t="str">
        <f t="array" ref="P156">_xlfn.XLOOKUP(A156,subscriptions!B156:B10004,subscriptions!C156:C10004)</f>
        <v>Residential</v>
      </c>
      <c r="Q156" s="10" t="s">
        <v>128</v>
      </c>
      <c r="R156" s="10" t="s">
        <v>148</v>
      </c>
      <c r="S156" s="10" t="s">
        <v>571</v>
      </c>
    </row>
    <row r="157">
      <c r="A157" s="1" t="s">
        <v>256</v>
      </c>
      <c r="B157" s="1" t="s">
        <v>150</v>
      </c>
      <c r="C157" s="1" t="s">
        <v>673</v>
      </c>
      <c r="D157" s="1" t="s">
        <v>153</v>
      </c>
      <c r="E157" s="1" t="s">
        <v>239</v>
      </c>
      <c r="F157" s="1" t="s">
        <v>2364</v>
      </c>
      <c r="G157" s="1" t="s">
        <v>2365</v>
      </c>
      <c r="H157" s="1" t="s">
        <v>2367</v>
      </c>
      <c r="I157" s="4">
        <v>84.37935185185185</v>
      </c>
      <c r="J157" s="1">
        <v>465.72</v>
      </c>
      <c r="K157" s="1">
        <v>96.49</v>
      </c>
      <c r="M157" s="10">
        <f t="array" ref="M157">_xlfn.XLOOKUP(A157,subscriptions!B157:B10004,subscriptions!D157:D10004)</f>
        <v>120</v>
      </c>
      <c r="N157" s="10">
        <f t="array" ref="N157">_xlfn.XLOOKUP(A157,subscriptions!B157:B10004,subscriptions!G157:G10004)</f>
        <v>0</v>
      </c>
      <c r="O157" s="10">
        <v>120.0</v>
      </c>
      <c r="P157" s="10" t="str">
        <f t="array" ref="P157">_xlfn.XLOOKUP(A157,subscriptions!B157:B10004,subscriptions!C157:C10004)</f>
        <v>Residential</v>
      </c>
      <c r="Q157" s="10" t="s">
        <v>173</v>
      </c>
      <c r="R157" s="10" t="s">
        <v>212</v>
      </c>
      <c r="S157" s="10" t="s">
        <v>2380</v>
      </c>
    </row>
    <row r="158">
      <c r="A158" s="1" t="s">
        <v>257</v>
      </c>
      <c r="B158" s="1" t="s">
        <v>1099</v>
      </c>
      <c r="C158" s="1" t="s">
        <v>296</v>
      </c>
      <c r="D158" s="1" t="s">
        <v>153</v>
      </c>
      <c r="E158" s="1" t="s">
        <v>111</v>
      </c>
      <c r="F158" s="1" t="s">
        <v>1855</v>
      </c>
      <c r="G158" s="1" t="s">
        <v>2384</v>
      </c>
      <c r="H158" s="1" t="s">
        <v>2385</v>
      </c>
      <c r="I158" s="4">
        <v>84.21322916666666</v>
      </c>
      <c r="J158" s="1">
        <v>1722.73</v>
      </c>
      <c r="K158" s="1">
        <v>421.0</v>
      </c>
      <c r="M158" s="10">
        <f t="array" ref="M158">_xlfn.XLOOKUP(A158,subscriptions!B158:B10004,subscriptions!D158:D10004)</f>
        <v>80</v>
      </c>
      <c r="N158" s="10">
        <f t="array" ref="N158">_xlfn.XLOOKUP(A158,subscriptions!B158:B10004,subscriptions!G158:G10004)</f>
        <v>5</v>
      </c>
      <c r="O158" s="10">
        <v>76.0</v>
      </c>
      <c r="P158" s="10" t="str">
        <f t="array" ref="P158">_xlfn.XLOOKUP(A158,subscriptions!B158:B10004,subscriptions!C158:C10004)</f>
        <v>Roam</v>
      </c>
      <c r="Q158" s="10" t="s">
        <v>194</v>
      </c>
      <c r="R158" s="10" t="s">
        <v>148</v>
      </c>
      <c r="S158" s="10" t="s">
        <v>1915</v>
      </c>
    </row>
    <row r="159">
      <c r="A159" s="1" t="s">
        <v>258</v>
      </c>
      <c r="B159" s="1" t="s">
        <v>1939</v>
      </c>
      <c r="C159" s="1" t="s">
        <v>279</v>
      </c>
      <c r="D159" s="1" t="s">
        <v>153</v>
      </c>
      <c r="E159" s="1" t="s">
        <v>280</v>
      </c>
      <c r="F159" s="1" t="s">
        <v>494</v>
      </c>
      <c r="G159" s="1" t="s">
        <v>2400</v>
      </c>
      <c r="H159" s="1" t="s">
        <v>2402</v>
      </c>
      <c r="I159" s="4">
        <v>84.2522337962963</v>
      </c>
      <c r="J159" s="1">
        <v>2200.83</v>
      </c>
      <c r="K159" s="1">
        <v>547.31</v>
      </c>
      <c r="M159" s="10">
        <f t="array" ref="M159">_xlfn.XLOOKUP(A159,subscriptions!B159:B10004,subscriptions!D159:D10004)</f>
        <v>120</v>
      </c>
      <c r="N159" s="10">
        <f t="array" ref="N159">_xlfn.XLOOKUP(A159,subscriptions!B159:B10004,subscriptions!G159:G10004)</f>
        <v>10</v>
      </c>
      <c r="O159" s="10">
        <v>108.0</v>
      </c>
      <c r="P159" s="10" t="str">
        <f t="array" ref="P159">_xlfn.XLOOKUP(A159,subscriptions!B159:B10004,subscriptions!C159:C10004)</f>
        <v>Residential</v>
      </c>
      <c r="Q159" s="10" t="s">
        <v>128</v>
      </c>
      <c r="R159" s="10" t="s">
        <v>212</v>
      </c>
      <c r="S159" s="10" t="s">
        <v>1008</v>
      </c>
    </row>
    <row r="160">
      <c r="A160" s="1" t="s">
        <v>260</v>
      </c>
      <c r="B160" s="1" t="s">
        <v>236</v>
      </c>
      <c r="C160" s="1" t="s">
        <v>786</v>
      </c>
      <c r="D160" s="1" t="s">
        <v>153</v>
      </c>
      <c r="E160" s="1" t="s">
        <v>332</v>
      </c>
      <c r="F160" s="1" t="s">
        <v>2415</v>
      </c>
      <c r="G160" s="1" t="s">
        <v>2416</v>
      </c>
      <c r="H160" s="1" t="s">
        <v>2417</v>
      </c>
      <c r="I160" s="4">
        <v>84.25584490740741</v>
      </c>
      <c r="J160" s="1">
        <v>457.0</v>
      </c>
      <c r="K160" s="1">
        <v>87.0</v>
      </c>
      <c r="M160" s="10">
        <f t="array" ref="M160">_xlfn.XLOOKUP(A160,subscriptions!B160:B10004,subscriptions!D160:D10004)</f>
        <v>80</v>
      </c>
      <c r="N160" s="10">
        <f t="array" ref="N160">_xlfn.XLOOKUP(A160,subscriptions!B160:B10004,subscriptions!G160:G10004)</f>
        <v>20</v>
      </c>
      <c r="O160" s="10">
        <v>64.0</v>
      </c>
      <c r="P160" s="10" t="str">
        <f t="array" ref="P160">_xlfn.XLOOKUP(A160,subscriptions!B160:B10004,subscriptions!C160:C10004)</f>
        <v>Roam</v>
      </c>
      <c r="Q160" s="10" t="s">
        <v>128</v>
      </c>
      <c r="R160" s="10" t="s">
        <v>148</v>
      </c>
      <c r="S160" s="10" t="s">
        <v>1156</v>
      </c>
    </row>
    <row r="161">
      <c r="A161" s="1" t="s">
        <v>265</v>
      </c>
      <c r="B161" s="1" t="s">
        <v>216</v>
      </c>
      <c r="C161" s="1" t="s">
        <v>456</v>
      </c>
      <c r="D161" s="1" t="s">
        <v>153</v>
      </c>
      <c r="E161" s="1" t="s">
        <v>332</v>
      </c>
      <c r="F161" s="1" t="s">
        <v>2415</v>
      </c>
      <c r="G161" s="1" t="s">
        <v>2425</v>
      </c>
      <c r="H161" s="1" t="s">
        <v>2427</v>
      </c>
      <c r="I161" s="4">
        <v>84.16810185185186</v>
      </c>
      <c r="J161" s="1">
        <v>2004.12</v>
      </c>
      <c r="K161" s="1">
        <v>261.32</v>
      </c>
      <c r="M161" s="10">
        <f t="array" ref="M161">_xlfn.XLOOKUP(A161,subscriptions!B161:B10004,subscriptions!D161:D10004)</f>
        <v>80</v>
      </c>
      <c r="N161" s="10">
        <f t="array" ref="N161">_xlfn.XLOOKUP(A161,subscriptions!B161:B10004,subscriptions!G161:G10004)</f>
        <v>0</v>
      </c>
      <c r="O161" s="10">
        <v>80.0</v>
      </c>
      <c r="P161" s="10" t="str">
        <f t="array" ref="P161">_xlfn.XLOOKUP(A161,subscriptions!B161:B10004,subscriptions!C161:C10004)</f>
        <v>Roam</v>
      </c>
      <c r="Q161" s="10" t="s">
        <v>173</v>
      </c>
      <c r="R161" s="10" t="s">
        <v>148</v>
      </c>
      <c r="S161" s="10" t="s">
        <v>1042</v>
      </c>
    </row>
    <row r="162">
      <c r="A162" s="1" t="s">
        <v>267</v>
      </c>
      <c r="B162" s="1" t="s">
        <v>1527</v>
      </c>
      <c r="C162" s="1" t="s">
        <v>26</v>
      </c>
      <c r="D162" s="1" t="s">
        <v>153</v>
      </c>
      <c r="E162" s="1" t="s">
        <v>219</v>
      </c>
      <c r="F162" s="1" t="s">
        <v>2446</v>
      </c>
      <c r="G162" s="1" t="s">
        <v>2447</v>
      </c>
      <c r="H162" s="1" t="s">
        <v>2448</v>
      </c>
      <c r="I162" s="4">
        <v>84.17440972222222</v>
      </c>
      <c r="J162" s="1">
        <v>737.78</v>
      </c>
      <c r="K162" s="1">
        <v>192.59</v>
      </c>
      <c r="M162" s="10">
        <f t="array" ref="M162">_xlfn.XLOOKUP(A162,subscriptions!B162:B10004,subscriptions!D162:D10004)</f>
        <v>120</v>
      </c>
      <c r="N162" s="10">
        <f t="array" ref="N162">_xlfn.XLOOKUP(A162,subscriptions!B162:B10004,subscriptions!G162:G10004)</f>
        <v>5</v>
      </c>
      <c r="O162" s="10">
        <v>114.0</v>
      </c>
      <c r="P162" s="10" t="str">
        <f t="array" ref="P162">_xlfn.XLOOKUP(A162,subscriptions!B162:B10004,subscriptions!C162:C10004)</f>
        <v>Residential</v>
      </c>
      <c r="Q162" s="10" t="s">
        <v>194</v>
      </c>
      <c r="R162" s="10" t="s">
        <v>212</v>
      </c>
      <c r="S162" s="10" t="s">
        <v>507</v>
      </c>
    </row>
    <row r="163">
      <c r="A163" s="1" t="s">
        <v>268</v>
      </c>
      <c r="B163" s="1" t="s">
        <v>312</v>
      </c>
      <c r="C163" s="1" t="s">
        <v>764</v>
      </c>
      <c r="D163" s="1" t="s">
        <v>153</v>
      </c>
      <c r="E163" s="1" t="s">
        <v>179</v>
      </c>
      <c r="F163" s="1" t="s">
        <v>901</v>
      </c>
      <c r="G163" s="1" t="s">
        <v>2460</v>
      </c>
      <c r="H163" s="1" t="s">
        <v>2462</v>
      </c>
      <c r="I163" s="4">
        <v>84.16758101851852</v>
      </c>
      <c r="J163" s="1">
        <v>1550.76</v>
      </c>
      <c r="K163" s="1">
        <v>367.82</v>
      </c>
      <c r="L163" s="1">
        <v>100.0</v>
      </c>
      <c r="M163" s="10">
        <f t="array" ref="M163">_xlfn.XLOOKUP(A163,subscriptions!B163:B10004,subscriptions!D163:D10004)</f>
        <v>120</v>
      </c>
      <c r="N163" s="10">
        <f t="array" ref="N163">_xlfn.XLOOKUP(A163,subscriptions!B163:B10004,subscriptions!G163:G10004)</f>
        <v>10</v>
      </c>
      <c r="O163" s="10">
        <v>108.0</v>
      </c>
      <c r="P163" s="10" t="str">
        <f t="array" ref="P163">_xlfn.XLOOKUP(A163,subscriptions!B163:B10004,subscriptions!C163:C10004)</f>
        <v>Residential</v>
      </c>
      <c r="Q163" s="10" t="s">
        <v>128</v>
      </c>
      <c r="R163" s="10" t="s">
        <v>212</v>
      </c>
      <c r="S163" s="10" t="s">
        <v>1412</v>
      </c>
    </row>
    <row r="164">
      <c r="A164" s="1" t="s">
        <v>269</v>
      </c>
      <c r="B164" s="1" t="s">
        <v>1995</v>
      </c>
      <c r="C164" s="1" t="s">
        <v>605</v>
      </c>
      <c r="D164" s="1" t="s">
        <v>153</v>
      </c>
      <c r="E164" s="1" t="s">
        <v>179</v>
      </c>
      <c r="F164" s="1" t="s">
        <v>844</v>
      </c>
      <c r="G164" s="1" t="s">
        <v>2473</v>
      </c>
      <c r="H164" s="1" t="s">
        <v>2474</v>
      </c>
      <c r="I164" s="4">
        <v>84.33570601851852</v>
      </c>
      <c r="J164" s="1">
        <v>1555.76</v>
      </c>
      <c r="K164" s="1">
        <v>181.34</v>
      </c>
      <c r="L164" s="1">
        <v>100.0</v>
      </c>
      <c r="M164" s="10">
        <f t="array" ref="M164">_xlfn.XLOOKUP(A164,subscriptions!B164:B10004,subscriptions!D164:D10004)</f>
        <v>120</v>
      </c>
      <c r="N164" s="10">
        <f t="array" ref="N164">_xlfn.XLOOKUP(A164,subscriptions!B164:B10004,subscriptions!G164:G10004)</f>
        <v>20</v>
      </c>
      <c r="O164" s="10">
        <v>96.0</v>
      </c>
      <c r="P164" s="10" t="str">
        <f t="array" ref="P164">_xlfn.XLOOKUP(A164,subscriptions!B164:B10004,subscriptions!C164:C10004)</f>
        <v>Residential</v>
      </c>
      <c r="Q164" s="10" t="s">
        <v>128</v>
      </c>
      <c r="R164" s="10" t="s">
        <v>148</v>
      </c>
      <c r="S164" s="10" t="s">
        <v>571</v>
      </c>
    </row>
    <row r="165">
      <c r="A165" s="1" t="s">
        <v>270</v>
      </c>
      <c r="B165" s="1" t="s">
        <v>1527</v>
      </c>
      <c r="C165" s="1" t="s">
        <v>2483</v>
      </c>
      <c r="D165" s="1" t="s">
        <v>153</v>
      </c>
      <c r="E165" s="1" t="s">
        <v>28</v>
      </c>
      <c r="F165" s="1" t="s">
        <v>2097</v>
      </c>
      <c r="G165" s="1" t="s">
        <v>2485</v>
      </c>
      <c r="H165" s="1" t="s">
        <v>2486</v>
      </c>
      <c r="I165" s="4">
        <v>84.1702662037037</v>
      </c>
      <c r="J165" s="1">
        <v>1201.08</v>
      </c>
      <c r="K165" s="1">
        <v>193.62</v>
      </c>
      <c r="M165" s="10">
        <f t="array" ref="M165">_xlfn.XLOOKUP(A165,subscriptions!B165:B10004,subscriptions!D165:D10004)</f>
        <v>120</v>
      </c>
      <c r="N165" s="10">
        <f t="array" ref="N165">_xlfn.XLOOKUP(A165,subscriptions!B165:B10004,subscriptions!G165:G10004)</f>
        <v>0</v>
      </c>
      <c r="O165" s="10">
        <v>120.0</v>
      </c>
      <c r="P165" s="10" t="str">
        <f t="array" ref="P165">_xlfn.XLOOKUP(A165,subscriptions!B165:B10004,subscriptions!C165:C10004)</f>
        <v>Residential</v>
      </c>
      <c r="Q165" s="10" t="s">
        <v>173</v>
      </c>
      <c r="R165" s="10" t="s">
        <v>212</v>
      </c>
      <c r="S165" s="10" t="s">
        <v>2494</v>
      </c>
    </row>
    <row r="166">
      <c r="A166" s="1" t="s">
        <v>271</v>
      </c>
      <c r="B166" s="1" t="s">
        <v>1099</v>
      </c>
      <c r="C166" s="1" t="s">
        <v>261</v>
      </c>
      <c r="D166" s="1" t="s">
        <v>153</v>
      </c>
      <c r="E166" s="1" t="s">
        <v>631</v>
      </c>
      <c r="F166" s="1" t="s">
        <v>2495</v>
      </c>
      <c r="G166" s="1" t="s">
        <v>2496</v>
      </c>
      <c r="H166" s="1" t="s">
        <v>2497</v>
      </c>
      <c r="I166" s="4">
        <v>84.33905092592593</v>
      </c>
      <c r="J166" s="1">
        <v>191.94</v>
      </c>
      <c r="K166" s="1">
        <v>22.02</v>
      </c>
      <c r="M166" s="10">
        <f t="array" ref="M166">_xlfn.XLOOKUP(A166,subscriptions!B166:B10004,subscriptions!D166:D10004)</f>
        <v>120</v>
      </c>
      <c r="N166" s="10">
        <f t="array" ref="N166">_xlfn.XLOOKUP(A166,subscriptions!B166:B10004,subscriptions!G166:G10004)</f>
        <v>5</v>
      </c>
      <c r="O166" s="10">
        <v>114.0</v>
      </c>
      <c r="P166" s="10" t="str">
        <f t="array" ref="P166">_xlfn.XLOOKUP(A166,subscriptions!B166:B10004,subscriptions!C166:C10004)</f>
        <v>Residential</v>
      </c>
      <c r="Q166" s="10" t="s">
        <v>194</v>
      </c>
      <c r="R166" s="10" t="s">
        <v>212</v>
      </c>
      <c r="S166" s="10" t="s">
        <v>2016</v>
      </c>
    </row>
    <row r="167">
      <c r="A167" s="1" t="s">
        <v>272</v>
      </c>
      <c r="B167" s="1" t="s">
        <v>763</v>
      </c>
      <c r="C167" s="1" t="s">
        <v>152</v>
      </c>
      <c r="D167" s="1" t="s">
        <v>27</v>
      </c>
      <c r="E167" s="1" t="s">
        <v>332</v>
      </c>
      <c r="F167" s="1" t="s">
        <v>618</v>
      </c>
      <c r="G167" s="1" t="s">
        <v>2506</v>
      </c>
      <c r="H167" s="1" t="s">
        <v>2507</v>
      </c>
      <c r="I167" s="4">
        <v>84.38216435185186</v>
      </c>
      <c r="J167" s="1">
        <v>2755.47</v>
      </c>
      <c r="K167" s="1">
        <v>279.43</v>
      </c>
      <c r="M167" s="10">
        <f t="array" ref="M167">_xlfn.XLOOKUP(A167,subscriptions!B167:B10004,subscriptions!D167:D10004)</f>
        <v>120</v>
      </c>
      <c r="N167" s="10">
        <f t="array" ref="N167">_xlfn.XLOOKUP(A167,subscriptions!B167:B10004,subscriptions!G167:G10004)</f>
        <v>10</v>
      </c>
      <c r="O167" s="10">
        <v>108.0</v>
      </c>
      <c r="P167" s="10" t="str">
        <f t="array" ref="P167">_xlfn.XLOOKUP(A167,subscriptions!B167:B10004,subscriptions!C167:C10004)</f>
        <v>Residential</v>
      </c>
      <c r="Q167" s="10" t="s">
        <v>128</v>
      </c>
      <c r="R167" s="10" t="s">
        <v>212</v>
      </c>
      <c r="S167" s="10" t="s">
        <v>293</v>
      </c>
    </row>
    <row r="168">
      <c r="A168" s="1" t="s">
        <v>273</v>
      </c>
      <c r="B168" s="1" t="s">
        <v>2521</v>
      </c>
      <c r="C168" s="1" t="s">
        <v>658</v>
      </c>
      <c r="D168" s="1" t="s">
        <v>153</v>
      </c>
      <c r="E168" s="1" t="s">
        <v>631</v>
      </c>
      <c r="F168" s="1" t="s">
        <v>943</v>
      </c>
      <c r="G168" s="1" t="s">
        <v>2523</v>
      </c>
      <c r="H168" s="1" t="s">
        <v>2524</v>
      </c>
      <c r="I168" s="4">
        <v>84.4188425925926</v>
      </c>
      <c r="J168" s="1">
        <v>630.22</v>
      </c>
      <c r="K168" s="1">
        <v>126.59</v>
      </c>
      <c r="M168" s="10">
        <f t="array" ref="M168">_xlfn.XLOOKUP(A168,subscriptions!B168:B10004,subscriptions!D168:D10004)</f>
        <v>120</v>
      </c>
      <c r="N168" s="10">
        <f t="array" ref="N168">_xlfn.XLOOKUP(A168,subscriptions!B168:B10004,subscriptions!G168:G10004)</f>
        <v>20</v>
      </c>
      <c r="O168" s="10">
        <v>96.0</v>
      </c>
      <c r="P168" s="10" t="str">
        <f t="array" ref="P168">_xlfn.XLOOKUP(A168,subscriptions!B168:B10004,subscriptions!C168:C10004)</f>
        <v>Residential</v>
      </c>
      <c r="Q168" s="10" t="s">
        <v>128</v>
      </c>
      <c r="R168" s="10" t="s">
        <v>148</v>
      </c>
      <c r="S168" s="10" t="s">
        <v>1822</v>
      </c>
    </row>
    <row r="169">
      <c r="A169" s="1" t="s">
        <v>274</v>
      </c>
      <c r="B169" s="1" t="s">
        <v>2534</v>
      </c>
      <c r="C169" s="1" t="s">
        <v>261</v>
      </c>
      <c r="D169" s="1" t="s">
        <v>153</v>
      </c>
      <c r="E169" s="1" t="s">
        <v>111</v>
      </c>
      <c r="F169" s="1" t="s">
        <v>135</v>
      </c>
      <c r="G169" s="1" t="s">
        <v>2536</v>
      </c>
      <c r="H169" s="1" t="s">
        <v>2537</v>
      </c>
      <c r="I169" s="4">
        <v>84.34123842592592</v>
      </c>
      <c r="J169" s="1">
        <v>359.65</v>
      </c>
      <c r="K169" s="1">
        <v>61.79</v>
      </c>
      <c r="M169" s="10">
        <f t="array" ref="M169">_xlfn.XLOOKUP(A169,subscriptions!B169:B10004,subscriptions!D169:D10004)</f>
        <v>120</v>
      </c>
      <c r="N169" s="10">
        <f t="array" ref="N169">_xlfn.XLOOKUP(A169,subscriptions!B169:B10004,subscriptions!G169:G10004)</f>
        <v>0</v>
      </c>
      <c r="O169" s="10">
        <v>120.0</v>
      </c>
      <c r="P169" s="10" t="str">
        <f t="array" ref="P169">_xlfn.XLOOKUP(A169,subscriptions!B169:B10004,subscriptions!C169:C10004)</f>
        <v>Residential</v>
      </c>
      <c r="Q169" s="10" t="s">
        <v>173</v>
      </c>
      <c r="R169" s="10" t="s">
        <v>212</v>
      </c>
      <c r="S169" s="10" t="s">
        <v>259</v>
      </c>
    </row>
    <row r="170">
      <c r="A170" s="1" t="s">
        <v>275</v>
      </c>
      <c r="B170" s="1" t="s">
        <v>132</v>
      </c>
      <c r="C170" s="1" t="s">
        <v>1251</v>
      </c>
      <c r="D170" s="1" t="s">
        <v>27</v>
      </c>
      <c r="E170" s="1" t="s">
        <v>631</v>
      </c>
      <c r="F170" s="1" t="s">
        <v>2549</v>
      </c>
      <c r="G170" s="1" t="s">
        <v>2550</v>
      </c>
      <c r="H170" s="1" t="s">
        <v>2551</v>
      </c>
      <c r="I170" s="4">
        <v>84.25521990740741</v>
      </c>
      <c r="J170" s="1">
        <v>112.44</v>
      </c>
      <c r="K170" s="1">
        <v>26.07</v>
      </c>
      <c r="M170" s="10">
        <f t="array" ref="M170">_xlfn.XLOOKUP(A170,subscriptions!B170:B10004,subscriptions!D170:D10004)</f>
        <v>80</v>
      </c>
      <c r="N170" s="10">
        <f t="array" ref="N170">_xlfn.XLOOKUP(A170,subscriptions!B170:B10004,subscriptions!G170:G10004)</f>
        <v>5</v>
      </c>
      <c r="O170" s="10">
        <v>76.0</v>
      </c>
      <c r="P170" s="10" t="str">
        <f t="array" ref="P170">_xlfn.XLOOKUP(A170,subscriptions!B170:B10004,subscriptions!C170:C10004)</f>
        <v>Roam</v>
      </c>
      <c r="Q170" s="10" t="s">
        <v>194</v>
      </c>
      <c r="R170" s="10" t="s">
        <v>148</v>
      </c>
      <c r="S170" s="10" t="s">
        <v>149</v>
      </c>
    </row>
    <row r="171">
      <c r="A171" s="1" t="s">
        <v>277</v>
      </c>
      <c r="B171" s="1" t="s">
        <v>969</v>
      </c>
      <c r="C171" s="1" t="s">
        <v>827</v>
      </c>
      <c r="D171" s="1" t="s">
        <v>27</v>
      </c>
      <c r="E171" s="1" t="s">
        <v>714</v>
      </c>
      <c r="F171" s="1" t="s">
        <v>2562</v>
      </c>
      <c r="G171" s="1" t="s">
        <v>2563</v>
      </c>
      <c r="H171" s="1" t="s">
        <v>2565</v>
      </c>
      <c r="I171" s="4">
        <v>84.21063657407407</v>
      </c>
      <c r="J171" s="1">
        <v>1390.67</v>
      </c>
      <c r="K171" s="1">
        <v>170.05</v>
      </c>
      <c r="M171" s="10">
        <f t="array" ref="M171">_xlfn.XLOOKUP(A171,subscriptions!B171:B10004,subscriptions!D171:D10004)</f>
        <v>120</v>
      </c>
      <c r="N171" s="10">
        <f t="array" ref="N171">_xlfn.XLOOKUP(A171,subscriptions!B171:B10004,subscriptions!G171:G10004)</f>
        <v>10</v>
      </c>
      <c r="O171" s="10">
        <v>108.0</v>
      </c>
      <c r="P171" s="10" t="str">
        <f t="array" ref="P171">_xlfn.XLOOKUP(A171,subscriptions!B171:B10004,subscriptions!C171:C10004)</f>
        <v>Residential</v>
      </c>
      <c r="Q171" s="10" t="s">
        <v>128</v>
      </c>
      <c r="R171" s="10" t="s">
        <v>212</v>
      </c>
      <c r="S171" s="10" t="s">
        <v>770</v>
      </c>
    </row>
    <row r="172">
      <c r="A172" s="1" t="s">
        <v>282</v>
      </c>
      <c r="B172" s="1" t="s">
        <v>439</v>
      </c>
      <c r="C172" s="1" t="s">
        <v>296</v>
      </c>
      <c r="D172" s="1" t="s">
        <v>153</v>
      </c>
      <c r="E172" s="1" t="s">
        <v>28</v>
      </c>
      <c r="F172" s="1" t="s">
        <v>2581</v>
      </c>
      <c r="G172" s="1" t="s">
        <v>2582</v>
      </c>
      <c r="H172" s="1" t="s">
        <v>2583</v>
      </c>
      <c r="I172" s="4">
        <v>84.21609953703704</v>
      </c>
      <c r="J172" s="1">
        <v>1747.78</v>
      </c>
      <c r="K172" s="1">
        <v>171.36</v>
      </c>
      <c r="M172" s="10">
        <f t="array" ref="M172">_xlfn.XLOOKUP(A172,subscriptions!B172:B10004,subscriptions!D172:D10004)</f>
        <v>120</v>
      </c>
      <c r="N172" s="10">
        <f t="array" ref="N172">_xlfn.XLOOKUP(A172,subscriptions!B172:B10004,subscriptions!G172:G10004)</f>
        <v>20</v>
      </c>
      <c r="O172" s="10">
        <v>96.0</v>
      </c>
      <c r="P172" s="10" t="str">
        <f t="array" ref="P172">_xlfn.XLOOKUP(A172,subscriptions!B172:B10004,subscriptions!C172:C10004)</f>
        <v>Residential</v>
      </c>
      <c r="Q172" s="10" t="s">
        <v>128</v>
      </c>
      <c r="R172" s="10" t="s">
        <v>148</v>
      </c>
      <c r="S172" s="10" t="s">
        <v>2596</v>
      </c>
    </row>
    <row r="173">
      <c r="A173" s="1" t="s">
        <v>285</v>
      </c>
      <c r="B173" s="1" t="s">
        <v>375</v>
      </c>
      <c r="C173" s="1" t="s">
        <v>1100</v>
      </c>
      <c r="D173" s="1" t="s">
        <v>27</v>
      </c>
      <c r="E173" s="1" t="s">
        <v>179</v>
      </c>
      <c r="F173" s="1" t="s">
        <v>844</v>
      </c>
      <c r="G173" s="1" t="s">
        <v>2598</v>
      </c>
      <c r="H173" s="1" t="s">
        <v>2600</v>
      </c>
      <c r="I173" s="4">
        <v>84.3396412037037</v>
      </c>
      <c r="J173" s="1">
        <v>75.09</v>
      </c>
      <c r="K173" s="1">
        <v>27.8</v>
      </c>
      <c r="L173" s="1">
        <v>100.0</v>
      </c>
      <c r="M173" s="10">
        <f t="array" ref="M173">_xlfn.XLOOKUP(A173,subscriptions!B173:B10004,subscriptions!D173:D10004)</f>
        <v>120</v>
      </c>
      <c r="N173" s="10">
        <f t="array" ref="N173">_xlfn.XLOOKUP(A173,subscriptions!B173:B10004,subscriptions!G173:G10004)</f>
        <v>0</v>
      </c>
      <c r="O173" s="10">
        <v>120.0</v>
      </c>
      <c r="P173" s="10" t="str">
        <f t="array" ref="P173">_xlfn.XLOOKUP(A173,subscriptions!B173:B10004,subscriptions!C173:C10004)</f>
        <v>Residential</v>
      </c>
      <c r="Q173" s="10" t="s">
        <v>173</v>
      </c>
      <c r="R173" s="10" t="s">
        <v>212</v>
      </c>
      <c r="S173" s="10" t="s">
        <v>234</v>
      </c>
    </row>
    <row r="174">
      <c r="A174" s="1" t="s">
        <v>286</v>
      </c>
      <c r="B174" s="1" t="s">
        <v>1984</v>
      </c>
      <c r="C174" s="1" t="s">
        <v>1388</v>
      </c>
      <c r="D174" s="1" t="s">
        <v>153</v>
      </c>
      <c r="E174" s="1" t="s">
        <v>280</v>
      </c>
      <c r="F174" s="1" t="s">
        <v>1446</v>
      </c>
      <c r="G174" s="1" t="s">
        <v>2612</v>
      </c>
      <c r="H174" s="1" t="s">
        <v>2613</v>
      </c>
      <c r="I174" s="4">
        <v>84.16828703703703</v>
      </c>
      <c r="J174" s="1">
        <v>1126.45</v>
      </c>
      <c r="K174" s="1">
        <v>286.42</v>
      </c>
      <c r="M174" s="10">
        <f t="array" ref="M174">_xlfn.XLOOKUP(A174,subscriptions!B174:B10004,subscriptions!D174:D10004)</f>
        <v>80</v>
      </c>
      <c r="N174" s="10">
        <f t="array" ref="N174">_xlfn.XLOOKUP(A174,subscriptions!B174:B10004,subscriptions!G174:G10004)</f>
        <v>5</v>
      </c>
      <c r="O174" s="10">
        <v>76.0</v>
      </c>
      <c r="P174" s="10" t="str">
        <f t="array" ref="P174">_xlfn.XLOOKUP(A174,subscriptions!B174:B10004,subscriptions!C174:C10004)</f>
        <v>Roam</v>
      </c>
      <c r="Q174" s="10" t="s">
        <v>194</v>
      </c>
      <c r="R174" s="10" t="s">
        <v>148</v>
      </c>
      <c r="S174" s="10" t="s">
        <v>1042</v>
      </c>
    </row>
    <row r="175">
      <c r="A175" s="1" t="s">
        <v>287</v>
      </c>
      <c r="B175" s="1" t="s">
        <v>899</v>
      </c>
      <c r="C175" s="1" t="s">
        <v>1100</v>
      </c>
      <c r="D175" s="1" t="s">
        <v>27</v>
      </c>
      <c r="E175" s="1" t="s">
        <v>332</v>
      </c>
      <c r="F175" s="1" t="s">
        <v>1028</v>
      </c>
      <c r="G175" s="1" t="s">
        <v>2623</v>
      </c>
      <c r="H175" s="1" t="s">
        <v>2624</v>
      </c>
      <c r="I175" s="4">
        <v>84.17325231481482</v>
      </c>
      <c r="J175" s="1">
        <v>435.24</v>
      </c>
      <c r="K175" s="1">
        <v>42.17</v>
      </c>
      <c r="M175" s="10">
        <f t="array" ref="M175">_xlfn.XLOOKUP(A175,subscriptions!B175:B10004,subscriptions!D175:D10004)</f>
        <v>80</v>
      </c>
      <c r="N175" s="10">
        <f t="array" ref="N175">_xlfn.XLOOKUP(A175,subscriptions!B175:B10004,subscriptions!G175:G10004)</f>
        <v>10</v>
      </c>
      <c r="O175" s="10">
        <v>72.0</v>
      </c>
      <c r="P175" s="10" t="str">
        <f t="array" ref="P175">_xlfn.XLOOKUP(A175,subscriptions!B175:B10004,subscriptions!C175:C10004)</f>
        <v>Roam</v>
      </c>
      <c r="Q175" s="10" t="s">
        <v>128</v>
      </c>
      <c r="R175" s="10" t="s">
        <v>148</v>
      </c>
      <c r="S175" s="10" t="s">
        <v>2630</v>
      </c>
    </row>
    <row r="176">
      <c r="A176" s="1" t="s">
        <v>288</v>
      </c>
      <c r="B176" s="1" t="s">
        <v>2534</v>
      </c>
      <c r="C176" s="1" t="s">
        <v>1507</v>
      </c>
      <c r="D176" s="1" t="s">
        <v>153</v>
      </c>
      <c r="E176" s="1" t="s">
        <v>179</v>
      </c>
      <c r="F176" s="1" t="s">
        <v>1045</v>
      </c>
      <c r="G176" s="1" t="s">
        <v>2632</v>
      </c>
      <c r="H176" s="1" t="s">
        <v>2634</v>
      </c>
      <c r="I176" s="4">
        <v>84.21275462962963</v>
      </c>
      <c r="J176" s="1">
        <v>1604.19</v>
      </c>
      <c r="K176" s="1">
        <v>311.58</v>
      </c>
      <c r="L176" s="1">
        <v>100.0</v>
      </c>
      <c r="M176" s="10">
        <f t="array" ref="M176">_xlfn.XLOOKUP(A176,subscriptions!B176:B10004,subscriptions!D176:D10004)</f>
        <v>50</v>
      </c>
      <c r="N176" s="10">
        <f t="array" ref="N176">_xlfn.XLOOKUP(A176,subscriptions!B176:B10004,subscriptions!G176:G10004)</f>
        <v>20</v>
      </c>
      <c r="O176" s="10">
        <v>40.0</v>
      </c>
      <c r="P176" s="10" t="str">
        <f t="array" ref="P176">_xlfn.XLOOKUP(A176,subscriptions!B176:B10004,subscriptions!C176:C10004)</f>
        <v>Mini</v>
      </c>
      <c r="Q176" s="10" t="s">
        <v>128</v>
      </c>
      <c r="R176" s="10" t="s">
        <v>148</v>
      </c>
      <c r="S176" s="10" t="s">
        <v>813</v>
      </c>
    </row>
    <row r="177">
      <c r="A177" s="1" t="s">
        <v>289</v>
      </c>
      <c r="B177" s="1" t="s">
        <v>748</v>
      </c>
      <c r="C177" s="1" t="s">
        <v>1251</v>
      </c>
      <c r="D177" s="1" t="s">
        <v>27</v>
      </c>
      <c r="E177" s="1" t="s">
        <v>280</v>
      </c>
      <c r="F177" s="1" t="s">
        <v>2239</v>
      </c>
      <c r="G177" s="1" t="s">
        <v>2645</v>
      </c>
      <c r="H177" s="1" t="s">
        <v>2647</v>
      </c>
      <c r="I177" s="4">
        <v>84.21671296296296</v>
      </c>
      <c r="J177" s="1">
        <v>337.41</v>
      </c>
      <c r="K177" s="1">
        <v>57.37</v>
      </c>
      <c r="M177" s="10">
        <f t="array" ref="M177">_xlfn.XLOOKUP(A177,subscriptions!B177:B10004,subscriptions!D177:D10004)</f>
        <v>80</v>
      </c>
      <c r="N177" s="10">
        <f t="array" ref="N177">_xlfn.XLOOKUP(A177,subscriptions!B177:B10004,subscriptions!G177:G10004)</f>
        <v>0</v>
      </c>
      <c r="O177" s="10">
        <v>80.0</v>
      </c>
      <c r="P177" s="10" t="str">
        <f t="array" ref="P177">_xlfn.XLOOKUP(A177,subscriptions!B177:B10004,subscriptions!C177:C10004)</f>
        <v>Roam</v>
      </c>
      <c r="Q177" s="10" t="s">
        <v>173</v>
      </c>
      <c r="R177" s="10" t="s">
        <v>148</v>
      </c>
      <c r="S177" s="10" t="s">
        <v>453</v>
      </c>
    </row>
    <row r="178">
      <c r="A178" s="1" t="s">
        <v>290</v>
      </c>
      <c r="B178" s="1" t="s">
        <v>24</v>
      </c>
      <c r="C178" s="1" t="s">
        <v>2483</v>
      </c>
      <c r="D178" s="1" t="s">
        <v>27</v>
      </c>
      <c r="E178" s="1" t="s">
        <v>219</v>
      </c>
      <c r="F178" s="1" t="s">
        <v>220</v>
      </c>
      <c r="G178" s="1" t="s">
        <v>2657</v>
      </c>
      <c r="H178" s="1" t="s">
        <v>2658</v>
      </c>
      <c r="I178" s="4">
        <v>84.21556712962963</v>
      </c>
      <c r="J178" s="1">
        <v>1811.32</v>
      </c>
      <c r="K178" s="1">
        <v>431.68</v>
      </c>
      <c r="M178" s="10">
        <f t="array" ref="M178">_xlfn.XLOOKUP(A178,subscriptions!B178:B10004,subscriptions!D178:D10004)</f>
        <v>120</v>
      </c>
      <c r="N178" s="10">
        <f t="array" ref="N178">_xlfn.XLOOKUP(A178,subscriptions!B178:B10004,subscriptions!G178:G10004)</f>
        <v>5</v>
      </c>
      <c r="O178" s="10">
        <v>114.0</v>
      </c>
      <c r="P178" s="10" t="str">
        <f t="array" ref="P178">_xlfn.XLOOKUP(A178,subscriptions!B178:B10004,subscriptions!C178:C10004)</f>
        <v>Residential</v>
      </c>
      <c r="Q178" s="10" t="s">
        <v>194</v>
      </c>
      <c r="R178" s="10" t="s">
        <v>212</v>
      </c>
      <c r="S178" s="10" t="s">
        <v>1212</v>
      </c>
    </row>
    <row r="179">
      <c r="A179" s="1" t="s">
        <v>291</v>
      </c>
      <c r="B179" s="1" t="s">
        <v>748</v>
      </c>
      <c r="C179" s="1" t="s">
        <v>456</v>
      </c>
      <c r="D179" s="1" t="s">
        <v>27</v>
      </c>
      <c r="E179" s="1" t="s">
        <v>280</v>
      </c>
      <c r="F179" s="1" t="s">
        <v>494</v>
      </c>
      <c r="G179" s="1" t="s">
        <v>2671</v>
      </c>
      <c r="H179" s="1" t="s">
        <v>2673</v>
      </c>
      <c r="I179" s="4">
        <v>84.17241898148148</v>
      </c>
      <c r="J179" s="1">
        <v>783.44</v>
      </c>
      <c r="K179" s="1">
        <v>83.13</v>
      </c>
      <c r="M179" s="10">
        <f t="array" ref="M179">_xlfn.XLOOKUP(A179,subscriptions!B179:B10004,subscriptions!D179:D10004)</f>
        <v>250</v>
      </c>
      <c r="N179" s="10">
        <f t="array" ref="N179">_xlfn.XLOOKUP(A179,subscriptions!B179:B10004,subscriptions!G179:G10004)</f>
        <v>10</v>
      </c>
      <c r="O179" s="10">
        <v>225.0</v>
      </c>
      <c r="P179" s="10" t="str">
        <f t="array" ref="P179">_xlfn.XLOOKUP(A179,subscriptions!B179:B10004,subscriptions!C179:C10004)</f>
        <v>Business</v>
      </c>
      <c r="Q179" s="10" t="s">
        <v>128</v>
      </c>
      <c r="R179" s="10" t="s">
        <v>129</v>
      </c>
      <c r="S179" s="10" t="s">
        <v>1637</v>
      </c>
    </row>
    <row r="180">
      <c r="A180" s="1" t="s">
        <v>292</v>
      </c>
      <c r="B180" s="1" t="s">
        <v>2521</v>
      </c>
      <c r="C180" s="1" t="s">
        <v>133</v>
      </c>
      <c r="D180" s="1" t="s">
        <v>153</v>
      </c>
      <c r="E180" s="1" t="s">
        <v>280</v>
      </c>
      <c r="F180" s="1" t="s">
        <v>1478</v>
      </c>
      <c r="G180" s="1" t="s">
        <v>2692</v>
      </c>
      <c r="H180" s="1" t="s">
        <v>2693</v>
      </c>
      <c r="I180" s="4">
        <v>84.37596064814815</v>
      </c>
      <c r="J180" s="1">
        <v>4190.52</v>
      </c>
      <c r="K180" s="1">
        <v>373.67</v>
      </c>
      <c r="M180" s="10">
        <f t="array" ref="M180">_xlfn.XLOOKUP(A180,subscriptions!B180:B10004,subscriptions!D180:D10004)</f>
        <v>250</v>
      </c>
      <c r="N180" s="10">
        <f t="array" ref="N180">_xlfn.XLOOKUP(A180,subscriptions!B180:B10004,subscriptions!G180:G10004)</f>
        <v>20</v>
      </c>
      <c r="O180" s="10">
        <v>200.0</v>
      </c>
      <c r="P180" s="10" t="str">
        <f t="array" ref="P180">_xlfn.XLOOKUP(A180,subscriptions!B180:B10004,subscriptions!C180:C10004)</f>
        <v>Business</v>
      </c>
      <c r="Q180" s="10" t="s">
        <v>128</v>
      </c>
      <c r="R180" s="10" t="s">
        <v>129</v>
      </c>
      <c r="S180" s="10" t="s">
        <v>1442</v>
      </c>
    </row>
    <row r="181">
      <c r="A181" s="1" t="s">
        <v>294</v>
      </c>
      <c r="B181" s="1" t="s">
        <v>329</v>
      </c>
      <c r="C181" s="1" t="s">
        <v>1142</v>
      </c>
      <c r="D181" s="1" t="s">
        <v>27</v>
      </c>
      <c r="E181" s="1" t="s">
        <v>111</v>
      </c>
      <c r="F181" s="1" t="s">
        <v>112</v>
      </c>
      <c r="G181" s="1" t="s">
        <v>2708</v>
      </c>
      <c r="H181" s="1" t="s">
        <v>2709</v>
      </c>
      <c r="I181" s="4">
        <v>84.33695601851852</v>
      </c>
      <c r="J181" s="1">
        <v>271.92</v>
      </c>
      <c r="K181" s="1">
        <v>47.9</v>
      </c>
      <c r="M181" s="10">
        <f t="array" ref="M181">_xlfn.XLOOKUP(A181,subscriptions!B181:B10004,subscriptions!D181:D10004)</f>
        <v>120</v>
      </c>
      <c r="N181" s="10">
        <f t="array" ref="N181">_xlfn.XLOOKUP(A181,subscriptions!B181:B10004,subscriptions!G181:G10004)</f>
        <v>0</v>
      </c>
      <c r="O181" s="10">
        <v>120.0</v>
      </c>
      <c r="P181" s="10" t="str">
        <f t="array" ref="P181">_xlfn.XLOOKUP(A181,subscriptions!B181:B10004,subscriptions!C181:C10004)</f>
        <v>Residential</v>
      </c>
      <c r="Q181" s="10" t="s">
        <v>173</v>
      </c>
      <c r="R181" s="10" t="s">
        <v>212</v>
      </c>
      <c r="S181" s="10" t="s">
        <v>968</v>
      </c>
    </row>
    <row r="182">
      <c r="A182" s="1" t="s">
        <v>297</v>
      </c>
      <c r="B182" s="1" t="s">
        <v>425</v>
      </c>
      <c r="C182" s="1" t="s">
        <v>734</v>
      </c>
      <c r="D182" s="1" t="s">
        <v>153</v>
      </c>
      <c r="E182" s="1" t="s">
        <v>111</v>
      </c>
      <c r="F182" s="1" t="s">
        <v>1917</v>
      </c>
      <c r="G182" s="1" t="s">
        <v>2721</v>
      </c>
      <c r="H182" s="1" t="s">
        <v>2722</v>
      </c>
      <c r="I182" s="4">
        <v>84.25766203703704</v>
      </c>
      <c r="J182" s="1">
        <v>675.7</v>
      </c>
      <c r="K182" s="1">
        <v>172.22</v>
      </c>
      <c r="M182" s="10">
        <f t="array" ref="M182">_xlfn.XLOOKUP(A182,subscriptions!B182:B10004,subscriptions!D182:D10004)</f>
        <v>80</v>
      </c>
      <c r="N182" s="10">
        <f t="array" ref="N182">_xlfn.XLOOKUP(A182,subscriptions!B182:B10004,subscriptions!G182:G10004)</f>
        <v>5</v>
      </c>
      <c r="O182" s="10">
        <v>76.0</v>
      </c>
      <c r="P182" s="10" t="str">
        <f t="array" ref="P182">_xlfn.XLOOKUP(A182,subscriptions!B182:B10004,subscriptions!C182:C10004)</f>
        <v>Roam</v>
      </c>
      <c r="Q182" s="10" t="s">
        <v>194</v>
      </c>
      <c r="R182" s="10" t="s">
        <v>148</v>
      </c>
      <c r="S182" s="10" t="s">
        <v>603</v>
      </c>
    </row>
    <row r="183">
      <c r="A183" s="1" t="s">
        <v>300</v>
      </c>
      <c r="B183" s="1" t="s">
        <v>312</v>
      </c>
      <c r="C183" s="1" t="s">
        <v>800</v>
      </c>
      <c r="D183" s="1" t="s">
        <v>153</v>
      </c>
      <c r="E183" s="1" t="s">
        <v>332</v>
      </c>
      <c r="F183" s="1" t="s">
        <v>2280</v>
      </c>
      <c r="G183" s="1" t="s">
        <v>2737</v>
      </c>
      <c r="H183" s="1" t="s">
        <v>2738</v>
      </c>
      <c r="I183" s="4">
        <v>84.2940625</v>
      </c>
      <c r="J183" s="1">
        <v>230.67</v>
      </c>
      <c r="K183" s="1">
        <v>52.26</v>
      </c>
      <c r="M183" s="10">
        <f t="array" ref="M183">_xlfn.XLOOKUP(A183,subscriptions!B183:B10004,subscriptions!D183:D10004)</f>
        <v>120</v>
      </c>
      <c r="N183" s="10">
        <f t="array" ref="N183">_xlfn.XLOOKUP(A183,subscriptions!B183:B10004,subscriptions!G183:G10004)</f>
        <v>10</v>
      </c>
      <c r="O183" s="10">
        <v>108.0</v>
      </c>
      <c r="P183" s="10" t="str">
        <f t="array" ref="P183">_xlfn.XLOOKUP(A183,subscriptions!B183:B10004,subscriptions!C183:C10004)</f>
        <v>Residential</v>
      </c>
      <c r="Q183" s="10" t="s">
        <v>128</v>
      </c>
      <c r="R183" s="10" t="s">
        <v>212</v>
      </c>
      <c r="S183" s="10" t="s">
        <v>1458</v>
      </c>
    </row>
    <row r="184">
      <c r="A184" s="1" t="s">
        <v>301</v>
      </c>
      <c r="B184" s="1" t="s">
        <v>713</v>
      </c>
      <c r="C184" s="1" t="s">
        <v>1833</v>
      </c>
      <c r="D184" s="1" t="s">
        <v>27</v>
      </c>
      <c r="E184" s="1" t="s">
        <v>631</v>
      </c>
      <c r="F184" s="1" t="s">
        <v>2749</v>
      </c>
      <c r="G184" s="1" t="s">
        <v>2750</v>
      </c>
      <c r="H184" s="1" t="s">
        <v>2751</v>
      </c>
      <c r="I184" s="4">
        <v>84.33976851851853</v>
      </c>
      <c r="J184" s="1">
        <v>3929.29</v>
      </c>
      <c r="K184" s="1">
        <v>654.33</v>
      </c>
      <c r="M184" s="10">
        <f t="array" ref="M184">_xlfn.XLOOKUP(A184,subscriptions!B184:B10004,subscriptions!D184:D10004)</f>
        <v>50</v>
      </c>
      <c r="N184" s="10">
        <f t="array" ref="N184">_xlfn.XLOOKUP(A184,subscriptions!B184:B10004,subscriptions!G184:G10004)</f>
        <v>20</v>
      </c>
      <c r="O184" s="10">
        <v>40.0</v>
      </c>
      <c r="P184" s="10" t="str">
        <f t="array" ref="P184">_xlfn.XLOOKUP(A184,subscriptions!B184:B10004,subscriptions!C184:C10004)</f>
        <v>Mini</v>
      </c>
      <c r="Q184" s="10" t="s">
        <v>128</v>
      </c>
      <c r="R184" s="10" t="s">
        <v>148</v>
      </c>
      <c r="S184" s="10" t="s">
        <v>234</v>
      </c>
    </row>
    <row r="185">
      <c r="A185" s="1" t="s">
        <v>302</v>
      </c>
      <c r="B185" s="1" t="s">
        <v>1865</v>
      </c>
      <c r="C185" s="1" t="s">
        <v>456</v>
      </c>
      <c r="D185" s="1" t="s">
        <v>153</v>
      </c>
      <c r="E185" s="1" t="s">
        <v>239</v>
      </c>
      <c r="F185" s="1" t="s">
        <v>2765</v>
      </c>
      <c r="G185" s="1" t="s">
        <v>2767</v>
      </c>
      <c r="H185" s="1" t="s">
        <v>2768</v>
      </c>
      <c r="I185" s="4">
        <v>84.17159722222222</v>
      </c>
      <c r="J185" s="1">
        <v>3197.5</v>
      </c>
      <c r="K185" s="1">
        <v>671.81</v>
      </c>
      <c r="M185" s="10">
        <f t="array" ref="M185">_xlfn.XLOOKUP(A185,subscriptions!B185:B10004,subscriptions!D185:D10004)</f>
        <v>80</v>
      </c>
      <c r="N185" s="10">
        <f t="array" ref="N185">_xlfn.XLOOKUP(A185,subscriptions!B185:B10004,subscriptions!G185:G10004)</f>
        <v>0</v>
      </c>
      <c r="O185" s="10">
        <v>80.0</v>
      </c>
      <c r="P185" s="10" t="str">
        <f t="array" ref="P185">_xlfn.XLOOKUP(A185,subscriptions!B185:B10004,subscriptions!C185:C10004)</f>
        <v>Roam</v>
      </c>
      <c r="Q185" s="10" t="s">
        <v>173</v>
      </c>
      <c r="R185" s="10" t="s">
        <v>148</v>
      </c>
      <c r="S185" s="10" t="s">
        <v>1082</v>
      </c>
    </row>
    <row r="186">
      <c r="A186" s="1" t="s">
        <v>303</v>
      </c>
      <c r="B186" s="1" t="s">
        <v>329</v>
      </c>
      <c r="C186" s="1" t="s">
        <v>456</v>
      </c>
      <c r="D186" s="1" t="s">
        <v>27</v>
      </c>
      <c r="E186" s="1" t="s">
        <v>714</v>
      </c>
      <c r="F186" s="1" t="s">
        <v>1159</v>
      </c>
      <c r="G186" s="1" t="s">
        <v>2778</v>
      </c>
      <c r="H186" s="1" t="s">
        <v>2779</v>
      </c>
      <c r="I186" s="4">
        <v>84.21053240740741</v>
      </c>
      <c r="J186" s="1">
        <v>497.49</v>
      </c>
      <c r="K186" s="1">
        <v>61.14</v>
      </c>
      <c r="M186" s="10">
        <f t="array" ref="M186">_xlfn.XLOOKUP(A186,subscriptions!B186:B10004,subscriptions!D186:D10004)</f>
        <v>120</v>
      </c>
      <c r="N186" s="10">
        <f t="array" ref="N186">_xlfn.XLOOKUP(A186,subscriptions!B186:B10004,subscriptions!G186:G10004)</f>
        <v>5</v>
      </c>
      <c r="O186" s="10">
        <v>114.0</v>
      </c>
      <c r="P186" s="10" t="str">
        <f t="array" ref="P186">_xlfn.XLOOKUP(A186,subscriptions!B186:B10004,subscriptions!C186:C10004)</f>
        <v>Residential</v>
      </c>
      <c r="Q186" s="10" t="s">
        <v>194</v>
      </c>
      <c r="R186" s="10" t="s">
        <v>212</v>
      </c>
      <c r="S186" s="10" t="s">
        <v>770</v>
      </c>
    </row>
    <row r="187">
      <c r="A187" s="1" t="s">
        <v>304</v>
      </c>
      <c r="B187" s="1" t="s">
        <v>2788</v>
      </c>
      <c r="C187" s="1" t="s">
        <v>152</v>
      </c>
      <c r="D187" s="1" t="s">
        <v>153</v>
      </c>
      <c r="E187" s="1" t="s">
        <v>239</v>
      </c>
      <c r="F187" s="1" t="s">
        <v>240</v>
      </c>
      <c r="G187" s="1" t="s">
        <v>2790</v>
      </c>
      <c r="H187" s="1" t="s">
        <v>2791</v>
      </c>
      <c r="I187" s="4">
        <v>84.25717592592592</v>
      </c>
      <c r="J187" s="1">
        <v>1668.14</v>
      </c>
      <c r="K187" s="1">
        <v>370.27</v>
      </c>
      <c r="M187" s="10">
        <f t="array" ref="M187">_xlfn.XLOOKUP(A187,subscriptions!B187:B10004,subscriptions!D187:D10004)</f>
        <v>80</v>
      </c>
      <c r="N187" s="10">
        <f t="array" ref="N187">_xlfn.XLOOKUP(A187,subscriptions!B187:B10004,subscriptions!G187:G10004)</f>
        <v>10</v>
      </c>
      <c r="O187" s="10">
        <v>72.0</v>
      </c>
      <c r="P187" s="10" t="str">
        <f t="array" ref="P187">_xlfn.XLOOKUP(A187,subscriptions!B187:B10004,subscriptions!C187:C10004)</f>
        <v>Roam</v>
      </c>
      <c r="Q187" s="10" t="s">
        <v>128</v>
      </c>
      <c r="R187" s="10" t="s">
        <v>148</v>
      </c>
      <c r="S187" s="10" t="s">
        <v>175</v>
      </c>
    </row>
    <row r="188">
      <c r="A188" s="1" t="s">
        <v>305</v>
      </c>
      <c r="B188" s="1" t="s">
        <v>236</v>
      </c>
      <c r="C188" s="1" t="s">
        <v>509</v>
      </c>
      <c r="D188" s="1" t="s">
        <v>153</v>
      </c>
      <c r="E188" s="1" t="s">
        <v>179</v>
      </c>
      <c r="F188" s="1" t="s">
        <v>2311</v>
      </c>
      <c r="G188" s="1" t="s">
        <v>2804</v>
      </c>
      <c r="H188" s="1" t="s">
        <v>2806</v>
      </c>
      <c r="I188" s="4">
        <v>84.37810185185185</v>
      </c>
      <c r="J188" s="1">
        <v>2599.23</v>
      </c>
      <c r="K188" s="1">
        <v>318.7</v>
      </c>
      <c r="L188" s="1">
        <v>100.0</v>
      </c>
      <c r="M188" s="10">
        <f t="array" ref="M188">_xlfn.XLOOKUP(A188,subscriptions!B188:B10004,subscriptions!D188:D10004)</f>
        <v>80</v>
      </c>
      <c r="N188" s="10">
        <f t="array" ref="N188">_xlfn.XLOOKUP(A188,subscriptions!B188:B10004,subscriptions!G188:G10004)</f>
        <v>20</v>
      </c>
      <c r="O188" s="10">
        <v>64.0</v>
      </c>
      <c r="P188" s="10" t="str">
        <f t="array" ref="P188">_xlfn.XLOOKUP(A188,subscriptions!B188:B10004,subscriptions!C188:C10004)</f>
        <v>Roam</v>
      </c>
      <c r="Q188" s="10" t="s">
        <v>128</v>
      </c>
      <c r="R188" s="10" t="s">
        <v>148</v>
      </c>
      <c r="S188" s="10" t="s">
        <v>1302</v>
      </c>
    </row>
    <row r="189">
      <c r="A189" s="1" t="s">
        <v>306</v>
      </c>
      <c r="B189" s="1" t="s">
        <v>589</v>
      </c>
      <c r="C189" s="1" t="s">
        <v>26</v>
      </c>
      <c r="D189" s="1" t="s">
        <v>153</v>
      </c>
      <c r="E189" s="1" t="s">
        <v>28</v>
      </c>
      <c r="F189" s="1" t="s">
        <v>801</v>
      </c>
      <c r="G189" s="1" t="s">
        <v>2817</v>
      </c>
      <c r="H189" s="1" t="s">
        <v>2818</v>
      </c>
      <c r="I189" s="4">
        <v>84.29252314814815</v>
      </c>
      <c r="J189" s="1">
        <v>1265.2</v>
      </c>
      <c r="K189" s="1">
        <v>131.32</v>
      </c>
      <c r="M189" s="10">
        <f t="array" ref="M189">_xlfn.XLOOKUP(A189,subscriptions!B189:B10004,subscriptions!D189:D10004)</f>
        <v>120</v>
      </c>
      <c r="N189" s="10">
        <f t="array" ref="N189">_xlfn.XLOOKUP(A189,subscriptions!B189:B10004,subscriptions!G189:G10004)</f>
        <v>0</v>
      </c>
      <c r="O189" s="10">
        <v>120.0</v>
      </c>
      <c r="P189" s="10" t="str">
        <f t="array" ref="P189">_xlfn.XLOOKUP(A189,subscriptions!B189:B10004,subscriptions!C189:C10004)</f>
        <v>Residential</v>
      </c>
      <c r="Q189" s="10" t="s">
        <v>173</v>
      </c>
      <c r="R189" s="10" t="s">
        <v>212</v>
      </c>
      <c r="S189" s="10" t="s">
        <v>587</v>
      </c>
    </row>
    <row r="190">
      <c r="A190" s="1" t="s">
        <v>307</v>
      </c>
      <c r="B190" s="1" t="s">
        <v>2534</v>
      </c>
      <c r="C190" s="1" t="s">
        <v>1492</v>
      </c>
      <c r="D190" s="1" t="s">
        <v>153</v>
      </c>
      <c r="E190" s="1" t="s">
        <v>631</v>
      </c>
      <c r="F190" s="1" t="s">
        <v>943</v>
      </c>
      <c r="G190" s="1" t="s">
        <v>2828</v>
      </c>
      <c r="H190" s="1" t="s">
        <v>2830</v>
      </c>
      <c r="I190" s="4">
        <v>84.30025462962963</v>
      </c>
      <c r="J190" s="1">
        <v>1181.42</v>
      </c>
      <c r="K190" s="1">
        <v>132.46</v>
      </c>
      <c r="M190" s="10">
        <f t="array" ref="M190">_xlfn.XLOOKUP(A190,subscriptions!B190:B10004,subscriptions!D190:D10004)</f>
        <v>120</v>
      </c>
      <c r="N190" s="10">
        <f t="array" ref="N190">_xlfn.XLOOKUP(A190,subscriptions!B190:B10004,subscriptions!G190:G10004)</f>
        <v>5</v>
      </c>
      <c r="O190" s="10">
        <v>114.0</v>
      </c>
      <c r="P190" s="10" t="str">
        <f t="array" ref="P190">_xlfn.XLOOKUP(A190,subscriptions!B190:B10004,subscriptions!C190:C10004)</f>
        <v>Residential</v>
      </c>
      <c r="Q190" s="10" t="s">
        <v>194</v>
      </c>
      <c r="R190" s="10" t="s">
        <v>212</v>
      </c>
      <c r="S190" s="10" t="s">
        <v>1172</v>
      </c>
    </row>
    <row r="191">
      <c r="A191" s="1" t="s">
        <v>308</v>
      </c>
      <c r="B191" s="1" t="s">
        <v>1414</v>
      </c>
      <c r="C191" s="1" t="s">
        <v>1251</v>
      </c>
      <c r="D191" s="1" t="s">
        <v>27</v>
      </c>
      <c r="E191" s="1" t="s">
        <v>28</v>
      </c>
      <c r="F191" s="1" t="s">
        <v>526</v>
      </c>
      <c r="G191" s="1" t="s">
        <v>2841</v>
      </c>
      <c r="H191" s="1" t="s">
        <v>2843</v>
      </c>
      <c r="I191" s="4">
        <v>84.33915509259259</v>
      </c>
      <c r="J191" s="1">
        <v>465.32</v>
      </c>
      <c r="K191" s="1">
        <v>112.21</v>
      </c>
      <c r="M191" s="10">
        <f t="array" ref="M191">_xlfn.XLOOKUP(A191,subscriptions!B191:B10004,subscriptions!D191:D10004)</f>
        <v>120</v>
      </c>
      <c r="N191" s="10">
        <f t="array" ref="N191">_xlfn.XLOOKUP(A191,subscriptions!B191:B10004,subscriptions!G191:G10004)</f>
        <v>10</v>
      </c>
      <c r="O191" s="10">
        <v>108.0</v>
      </c>
      <c r="P191" s="10" t="str">
        <f t="array" ref="P191">_xlfn.XLOOKUP(A191,subscriptions!B191:B10004,subscriptions!C191:C10004)</f>
        <v>Residential</v>
      </c>
      <c r="Q191" s="10" t="s">
        <v>128</v>
      </c>
      <c r="R191" s="10" t="s">
        <v>212</v>
      </c>
      <c r="S191" s="10" t="s">
        <v>2016</v>
      </c>
    </row>
    <row r="192">
      <c r="A192" s="1" t="s">
        <v>309</v>
      </c>
      <c r="B192" s="1" t="s">
        <v>1157</v>
      </c>
      <c r="C192" s="1" t="s">
        <v>152</v>
      </c>
      <c r="D192" s="1" t="s">
        <v>27</v>
      </c>
      <c r="E192" s="1" t="s">
        <v>262</v>
      </c>
      <c r="F192" s="1" t="s">
        <v>2853</v>
      </c>
      <c r="G192" s="1" t="s">
        <v>2855</v>
      </c>
      <c r="H192" s="1" t="s">
        <v>2856</v>
      </c>
      <c r="I192" s="4">
        <v>84.2925</v>
      </c>
      <c r="J192" s="1">
        <v>196.59</v>
      </c>
      <c r="K192" s="1">
        <v>38.81</v>
      </c>
      <c r="M192" s="10">
        <f t="array" ref="M192">_xlfn.XLOOKUP(A192,subscriptions!B192:B10004,subscriptions!D192:D10004)</f>
        <v>120</v>
      </c>
      <c r="N192" s="10">
        <f t="array" ref="N192">_xlfn.XLOOKUP(A192,subscriptions!B192:B10004,subscriptions!G192:G10004)</f>
        <v>20</v>
      </c>
      <c r="O192" s="10">
        <v>96.0</v>
      </c>
      <c r="P192" s="10" t="str">
        <f t="array" ref="P192">_xlfn.XLOOKUP(A192,subscriptions!B192:B10004,subscriptions!C192:C10004)</f>
        <v>Residential</v>
      </c>
      <c r="Q192" s="10" t="s">
        <v>128</v>
      </c>
      <c r="R192" s="10" t="s">
        <v>148</v>
      </c>
      <c r="S192" s="10" t="s">
        <v>587</v>
      </c>
    </row>
    <row r="193">
      <c r="A193" s="1" t="s">
        <v>311</v>
      </c>
      <c r="B193" s="1" t="s">
        <v>713</v>
      </c>
      <c r="C193" s="1" t="s">
        <v>198</v>
      </c>
      <c r="D193" s="1" t="s">
        <v>27</v>
      </c>
      <c r="E193" s="1" t="s">
        <v>631</v>
      </c>
      <c r="F193" s="1" t="s">
        <v>1318</v>
      </c>
      <c r="G193" s="1" t="s">
        <v>2871</v>
      </c>
      <c r="H193" s="1" t="s">
        <v>2873</v>
      </c>
      <c r="I193" s="4">
        <v>84.33407407407407</v>
      </c>
      <c r="J193" s="1">
        <v>3462.68</v>
      </c>
      <c r="K193" s="1">
        <v>634.01</v>
      </c>
      <c r="M193" s="10">
        <f t="array" ref="M193">_xlfn.XLOOKUP(A193,subscriptions!B193:B10004,subscriptions!D193:D10004)</f>
        <v>120</v>
      </c>
      <c r="N193" s="10">
        <f t="array" ref="N193">_xlfn.XLOOKUP(A193,subscriptions!B193:B10004,subscriptions!G193:G10004)</f>
        <v>0</v>
      </c>
      <c r="O193" s="10">
        <v>120.0</v>
      </c>
      <c r="P193" s="10" t="str">
        <f t="array" ref="P193">_xlfn.XLOOKUP(A193,subscriptions!B193:B10004,subscriptions!C193:C10004)</f>
        <v>Residential</v>
      </c>
      <c r="Q193" s="10" t="s">
        <v>173</v>
      </c>
      <c r="R193" s="10" t="s">
        <v>212</v>
      </c>
      <c r="S193" s="10" t="s">
        <v>195</v>
      </c>
    </row>
    <row r="194">
      <c r="A194" s="1" t="s">
        <v>316</v>
      </c>
      <c r="B194" s="1" t="s">
        <v>555</v>
      </c>
      <c r="C194" s="1" t="s">
        <v>800</v>
      </c>
      <c r="D194" s="1" t="s">
        <v>153</v>
      </c>
      <c r="E194" s="1" t="s">
        <v>714</v>
      </c>
      <c r="F194" s="1" t="s">
        <v>1866</v>
      </c>
      <c r="G194" s="1" t="s">
        <v>2885</v>
      </c>
      <c r="H194" s="1" t="s">
        <v>2886</v>
      </c>
      <c r="I194" s="4">
        <v>84.17324074074074</v>
      </c>
      <c r="J194" s="1">
        <v>3510.16</v>
      </c>
      <c r="K194" s="1">
        <v>724.24</v>
      </c>
      <c r="M194" s="10">
        <f t="array" ref="M194">_xlfn.XLOOKUP(A194,subscriptions!B194:B10004,subscriptions!D194:D10004)</f>
        <v>250</v>
      </c>
      <c r="N194" s="10">
        <f t="array" ref="N194">_xlfn.XLOOKUP(A194,subscriptions!B194:B10004,subscriptions!G194:G10004)</f>
        <v>5</v>
      </c>
      <c r="O194" s="10">
        <v>237.5</v>
      </c>
      <c r="P194" s="10" t="str">
        <f t="array" ref="P194">_xlfn.XLOOKUP(A194,subscriptions!B194:B10004,subscriptions!C194:C10004)</f>
        <v>Business</v>
      </c>
      <c r="Q194" s="10" t="s">
        <v>194</v>
      </c>
      <c r="R194" s="10" t="s">
        <v>129</v>
      </c>
      <c r="S194" s="10" t="s">
        <v>2630</v>
      </c>
    </row>
    <row r="195">
      <c r="A195" s="1" t="s">
        <v>317</v>
      </c>
      <c r="B195" s="1" t="s">
        <v>1491</v>
      </c>
      <c r="C195" s="1" t="s">
        <v>800</v>
      </c>
      <c r="D195" s="1" t="s">
        <v>153</v>
      </c>
      <c r="E195" s="1" t="s">
        <v>631</v>
      </c>
      <c r="F195" s="1" t="s">
        <v>2749</v>
      </c>
      <c r="G195" s="1" t="s">
        <v>2898</v>
      </c>
      <c r="H195" s="1" t="s">
        <v>2899</v>
      </c>
      <c r="I195" s="4">
        <v>84.29596064814815</v>
      </c>
      <c r="J195" s="1">
        <v>1554.0</v>
      </c>
      <c r="K195" s="1">
        <v>392.2</v>
      </c>
      <c r="M195" s="10">
        <f t="array" ref="M195">_xlfn.XLOOKUP(A195,subscriptions!B195:B10004,subscriptions!D195:D10004)</f>
        <v>250</v>
      </c>
      <c r="N195" s="10">
        <f t="array" ref="N195">_xlfn.XLOOKUP(A195,subscriptions!B195:B10004,subscriptions!G195:G10004)</f>
        <v>10</v>
      </c>
      <c r="O195" s="10">
        <v>225.0</v>
      </c>
      <c r="P195" s="10" t="str">
        <f t="array" ref="P195">_xlfn.XLOOKUP(A195,subscriptions!B195:B10004,subscriptions!C195:C10004)</f>
        <v>Business</v>
      </c>
      <c r="Q195" s="10" t="s">
        <v>128</v>
      </c>
      <c r="R195" s="10" t="s">
        <v>129</v>
      </c>
      <c r="S195" s="10" t="s">
        <v>655</v>
      </c>
    </row>
    <row r="196">
      <c r="A196" s="1" t="s">
        <v>318</v>
      </c>
      <c r="B196" s="1" t="s">
        <v>763</v>
      </c>
      <c r="C196" s="1" t="s">
        <v>133</v>
      </c>
      <c r="D196" s="1" t="s">
        <v>27</v>
      </c>
      <c r="E196" s="1" t="s">
        <v>332</v>
      </c>
      <c r="F196" s="1" t="s">
        <v>510</v>
      </c>
      <c r="G196" s="1" t="s">
        <v>2910</v>
      </c>
      <c r="H196" s="1" t="s">
        <v>2911</v>
      </c>
      <c r="I196" s="4">
        <v>84.3384375</v>
      </c>
      <c r="J196" s="1">
        <v>671.07</v>
      </c>
      <c r="K196" s="1">
        <v>84.93</v>
      </c>
      <c r="M196" s="10">
        <f t="array" ref="M196">_xlfn.XLOOKUP(A196,subscriptions!B196:B10004,subscriptions!D196:D10004)</f>
        <v>120</v>
      </c>
      <c r="N196" s="10">
        <f t="array" ref="N196">_xlfn.XLOOKUP(A196,subscriptions!B196:B10004,subscriptions!G196:G10004)</f>
        <v>20</v>
      </c>
      <c r="O196" s="10">
        <v>96.0</v>
      </c>
      <c r="P196" s="10" t="str">
        <f t="array" ref="P196">_xlfn.XLOOKUP(A196,subscriptions!B196:B10004,subscriptions!C196:C10004)</f>
        <v>Residential</v>
      </c>
      <c r="Q196" s="10" t="s">
        <v>128</v>
      </c>
      <c r="R196" s="10" t="s">
        <v>148</v>
      </c>
      <c r="S196" s="10" t="s">
        <v>2086</v>
      </c>
    </row>
    <row r="197">
      <c r="A197" s="1" t="s">
        <v>319</v>
      </c>
      <c r="B197" s="1" t="s">
        <v>941</v>
      </c>
      <c r="C197" s="1" t="s">
        <v>110</v>
      </c>
      <c r="D197" s="1" t="s">
        <v>27</v>
      </c>
      <c r="E197" s="1" t="s">
        <v>280</v>
      </c>
      <c r="F197" s="1" t="s">
        <v>411</v>
      </c>
      <c r="G197" s="1" t="s">
        <v>2925</v>
      </c>
      <c r="H197" s="1" t="s">
        <v>2926</v>
      </c>
      <c r="I197" s="4">
        <v>84.33715277777777</v>
      </c>
      <c r="J197" s="1">
        <v>694.35</v>
      </c>
      <c r="K197" s="1">
        <v>165.95</v>
      </c>
      <c r="M197" s="10">
        <f t="array" ref="M197">_xlfn.XLOOKUP(A197,subscriptions!B197:B10004,subscriptions!D197:D10004)</f>
        <v>120</v>
      </c>
      <c r="N197" s="10">
        <f t="array" ref="N197">_xlfn.XLOOKUP(A197,subscriptions!B197:B10004,subscriptions!G197:G10004)</f>
        <v>0</v>
      </c>
      <c r="O197" s="10">
        <v>120.0</v>
      </c>
      <c r="P197" s="10" t="str">
        <f t="array" ref="P197">_xlfn.XLOOKUP(A197,subscriptions!B197:B10004,subscriptions!C197:C10004)</f>
        <v>Residential</v>
      </c>
      <c r="Q197" s="10" t="s">
        <v>173</v>
      </c>
      <c r="R197" s="10" t="s">
        <v>212</v>
      </c>
      <c r="S197" s="10" t="s">
        <v>968</v>
      </c>
    </row>
    <row r="198">
      <c r="A198" s="1" t="s">
        <v>320</v>
      </c>
      <c r="B198" s="1" t="s">
        <v>1939</v>
      </c>
      <c r="C198" s="1" t="s">
        <v>750</v>
      </c>
      <c r="D198" s="1" t="s">
        <v>153</v>
      </c>
      <c r="E198" s="1" t="s">
        <v>280</v>
      </c>
      <c r="F198" s="1" t="s">
        <v>1706</v>
      </c>
      <c r="G198" s="1" t="s">
        <v>2937</v>
      </c>
      <c r="H198" s="1" t="s">
        <v>2938</v>
      </c>
      <c r="I198" s="4">
        <v>84.33825231481481</v>
      </c>
      <c r="J198" s="1">
        <v>1991.7</v>
      </c>
      <c r="K198" s="1">
        <v>350.15</v>
      </c>
      <c r="M198" s="10">
        <f t="array" ref="M198">_xlfn.XLOOKUP(A198,subscriptions!B198:B10004,subscriptions!D198:D10004)</f>
        <v>120</v>
      </c>
      <c r="N198" s="10">
        <f t="array" ref="N198">_xlfn.XLOOKUP(A198,subscriptions!B198:B10004,subscriptions!G198:G10004)</f>
        <v>5</v>
      </c>
      <c r="O198" s="10">
        <v>114.0</v>
      </c>
      <c r="P198" s="10" t="str">
        <f t="array" ref="P198">_xlfn.XLOOKUP(A198,subscriptions!B198:B10004,subscriptions!C198:C10004)</f>
        <v>Residential</v>
      </c>
      <c r="Q198" s="10" t="s">
        <v>194</v>
      </c>
      <c r="R198" s="10" t="s">
        <v>212</v>
      </c>
      <c r="S198" s="10" t="s">
        <v>2086</v>
      </c>
    </row>
    <row r="199">
      <c r="A199" s="1" t="s">
        <v>321</v>
      </c>
      <c r="B199" s="1" t="s">
        <v>24</v>
      </c>
      <c r="C199" s="1" t="s">
        <v>1415</v>
      </c>
      <c r="D199" s="1" t="s">
        <v>27</v>
      </c>
      <c r="E199" s="1" t="s">
        <v>631</v>
      </c>
      <c r="F199" s="1" t="s">
        <v>2495</v>
      </c>
      <c r="G199" s="1" t="s">
        <v>2949</v>
      </c>
      <c r="H199" s="1" t="s">
        <v>2950</v>
      </c>
      <c r="I199" s="4">
        <v>84.25356481481481</v>
      </c>
      <c r="J199" s="1">
        <v>3461.15</v>
      </c>
      <c r="K199" s="1">
        <v>372.85</v>
      </c>
      <c r="M199" s="10">
        <f t="array" ref="M199">_xlfn.XLOOKUP(A199,subscriptions!B199:B10004,subscriptions!D199:D10004)</f>
        <v>250</v>
      </c>
      <c r="N199" s="10">
        <f t="array" ref="N199">_xlfn.XLOOKUP(A199,subscriptions!B199:B10004,subscriptions!G199:G10004)</f>
        <v>10</v>
      </c>
      <c r="O199" s="10">
        <v>225.0</v>
      </c>
      <c r="P199" s="10" t="str">
        <f t="array" ref="P199">_xlfn.XLOOKUP(A199,subscriptions!B199:B10004,subscriptions!C199:C10004)</f>
        <v>Business</v>
      </c>
      <c r="Q199" s="10" t="s">
        <v>128</v>
      </c>
      <c r="R199" s="10" t="s">
        <v>129</v>
      </c>
      <c r="S199" s="10" t="s">
        <v>1832</v>
      </c>
    </row>
    <row r="200">
      <c r="A200" s="1" t="s">
        <v>322</v>
      </c>
      <c r="B200" s="1" t="s">
        <v>1157</v>
      </c>
      <c r="C200" s="1" t="s">
        <v>556</v>
      </c>
      <c r="D200" s="1" t="s">
        <v>27</v>
      </c>
      <c r="E200" s="1" t="s">
        <v>280</v>
      </c>
      <c r="F200" s="1" t="s">
        <v>411</v>
      </c>
      <c r="G200" s="1" t="s">
        <v>2961</v>
      </c>
      <c r="H200" s="1" t="s">
        <v>2962</v>
      </c>
      <c r="I200" s="4">
        <v>84.25793981481482</v>
      </c>
      <c r="J200" s="1">
        <v>3321.7</v>
      </c>
      <c r="K200" s="1">
        <v>681.99</v>
      </c>
      <c r="M200" s="10">
        <f t="array" ref="M200">_xlfn.XLOOKUP(A200,subscriptions!B200:B10004,subscriptions!D200:D10004)</f>
        <v>120</v>
      </c>
      <c r="N200" s="10">
        <f t="array" ref="N200">_xlfn.XLOOKUP(A200,subscriptions!B200:B10004,subscriptions!G200:G10004)</f>
        <v>20</v>
      </c>
      <c r="O200" s="10">
        <v>96.0</v>
      </c>
      <c r="P200" s="10" t="str">
        <f t="array" ref="P200">_xlfn.XLOOKUP(A200,subscriptions!B200:B10004,subscriptions!C200:C10004)</f>
        <v>Residential</v>
      </c>
      <c r="Q200" s="10" t="s">
        <v>128</v>
      </c>
      <c r="R200" s="10" t="s">
        <v>148</v>
      </c>
      <c r="S200" s="10" t="s">
        <v>603</v>
      </c>
    </row>
    <row r="201">
      <c r="A201" s="1" t="s">
        <v>323</v>
      </c>
      <c r="B201" s="1" t="s">
        <v>1865</v>
      </c>
      <c r="C201" s="1" t="s">
        <v>441</v>
      </c>
      <c r="D201" s="1" t="s">
        <v>153</v>
      </c>
      <c r="E201" s="1" t="s">
        <v>239</v>
      </c>
      <c r="F201" s="1" t="s">
        <v>240</v>
      </c>
      <c r="G201" s="1" t="s">
        <v>2973</v>
      </c>
      <c r="H201" s="1" t="s">
        <v>2974</v>
      </c>
      <c r="I201" s="4">
        <v>84.29684027777778</v>
      </c>
      <c r="J201" s="1">
        <v>2320.34</v>
      </c>
      <c r="K201" s="1">
        <v>458.41</v>
      </c>
      <c r="M201" s="10">
        <f t="array" ref="M201">_xlfn.XLOOKUP(A201,subscriptions!B201:B10004,subscriptions!D201:D10004)</f>
        <v>120</v>
      </c>
      <c r="N201" s="10">
        <f t="array" ref="N201">_xlfn.XLOOKUP(A201,subscriptions!B201:B10004,subscriptions!G201:G10004)</f>
        <v>0</v>
      </c>
      <c r="O201" s="10">
        <v>120.0</v>
      </c>
      <c r="P201" s="10" t="str">
        <f t="array" ref="P201">_xlfn.XLOOKUP(A201,subscriptions!B201:B10004,subscriptions!C201:C10004)</f>
        <v>Residential</v>
      </c>
      <c r="Q201" s="10" t="s">
        <v>173</v>
      </c>
      <c r="R201" s="10" t="s">
        <v>212</v>
      </c>
      <c r="S201" s="10" t="s">
        <v>373</v>
      </c>
    </row>
    <row r="202">
      <c r="A202" s="1" t="s">
        <v>324</v>
      </c>
      <c r="B202" s="1" t="s">
        <v>312</v>
      </c>
      <c r="C202" s="1" t="s">
        <v>800</v>
      </c>
      <c r="D202" s="1" t="s">
        <v>153</v>
      </c>
      <c r="E202" s="1" t="s">
        <v>262</v>
      </c>
      <c r="F202" s="1" t="s">
        <v>2985</v>
      </c>
      <c r="G202" s="1" t="s">
        <v>2986</v>
      </c>
      <c r="H202" s="1" t="s">
        <v>2987</v>
      </c>
      <c r="I202" s="4">
        <v>84.25707175925926</v>
      </c>
      <c r="J202" s="1">
        <v>1590.97</v>
      </c>
      <c r="K202" s="1">
        <v>373.67</v>
      </c>
      <c r="M202" s="10">
        <f t="array" ref="M202">_xlfn.XLOOKUP(A202,subscriptions!B202:B10004,subscriptions!D202:D10004)</f>
        <v>120</v>
      </c>
      <c r="N202" s="10">
        <f t="array" ref="N202">_xlfn.XLOOKUP(A202,subscriptions!B202:B10004,subscriptions!G202:G10004)</f>
        <v>5</v>
      </c>
      <c r="O202" s="10">
        <v>114.0</v>
      </c>
      <c r="P202" s="10" t="str">
        <f t="array" ref="P202">_xlfn.XLOOKUP(A202,subscriptions!B202:B10004,subscriptions!C202:C10004)</f>
        <v>Residential</v>
      </c>
      <c r="Q202" s="10" t="s">
        <v>194</v>
      </c>
      <c r="R202" s="10" t="s">
        <v>212</v>
      </c>
      <c r="S202" s="10" t="s">
        <v>175</v>
      </c>
    </row>
    <row r="203">
      <c r="A203" s="1" t="s">
        <v>325</v>
      </c>
      <c r="B203" s="1" t="s">
        <v>1664</v>
      </c>
      <c r="C203" s="1" t="s">
        <v>884</v>
      </c>
      <c r="D203" s="1" t="s">
        <v>153</v>
      </c>
      <c r="E203" s="1" t="s">
        <v>111</v>
      </c>
      <c r="F203" s="1" t="s">
        <v>1855</v>
      </c>
      <c r="G203" s="1" t="s">
        <v>2997</v>
      </c>
      <c r="H203" s="1" t="s">
        <v>2998</v>
      </c>
      <c r="I203" s="4">
        <v>84.34040509259259</v>
      </c>
      <c r="J203" s="1">
        <v>181.84</v>
      </c>
      <c r="K203" s="1">
        <v>29.63</v>
      </c>
      <c r="M203" s="10">
        <f t="array" ref="M203">_xlfn.XLOOKUP(A203,subscriptions!B203:B10004,subscriptions!D203:D10004)</f>
        <v>120</v>
      </c>
      <c r="N203" s="10">
        <f t="array" ref="N203">_xlfn.XLOOKUP(A203,subscriptions!B203:B10004,subscriptions!G203:G10004)</f>
        <v>10</v>
      </c>
      <c r="O203" s="10">
        <v>108.0</v>
      </c>
      <c r="P203" s="10" t="str">
        <f t="array" ref="P203">_xlfn.XLOOKUP(A203,subscriptions!B203:B10004,subscriptions!C203:C10004)</f>
        <v>Residential</v>
      </c>
      <c r="Q203" s="10" t="s">
        <v>128</v>
      </c>
      <c r="R203" s="10" t="s">
        <v>212</v>
      </c>
      <c r="S203" s="10" t="s">
        <v>616</v>
      </c>
    </row>
    <row r="204">
      <c r="A204" s="1" t="s">
        <v>326</v>
      </c>
      <c r="B204" s="1" t="s">
        <v>1865</v>
      </c>
      <c r="C204" s="1" t="s">
        <v>1507</v>
      </c>
      <c r="D204" s="1" t="s">
        <v>153</v>
      </c>
      <c r="E204" s="1" t="s">
        <v>631</v>
      </c>
      <c r="F204" s="1" t="s">
        <v>2749</v>
      </c>
      <c r="G204" s="1" t="s">
        <v>3010</v>
      </c>
      <c r="H204" s="1" t="s">
        <v>3011</v>
      </c>
      <c r="I204" s="4">
        <v>84.4180787037037</v>
      </c>
      <c r="J204" s="1">
        <v>314.44</v>
      </c>
      <c r="K204" s="1">
        <v>81.26</v>
      </c>
      <c r="M204" s="10">
        <f t="array" ref="M204">_xlfn.XLOOKUP(A204,subscriptions!B204:B10004,subscriptions!D204:D10004)</f>
        <v>120</v>
      </c>
      <c r="N204" s="10">
        <f t="array" ref="N204">_xlfn.XLOOKUP(A204,subscriptions!B204:B10004,subscriptions!G204:G10004)</f>
        <v>20</v>
      </c>
      <c r="O204" s="10">
        <v>96.0</v>
      </c>
      <c r="P204" s="10" t="str">
        <f t="array" ref="P204">_xlfn.XLOOKUP(A204,subscriptions!B204:B10004,subscriptions!C204:C10004)</f>
        <v>Residential</v>
      </c>
      <c r="Q204" s="10" t="s">
        <v>128</v>
      </c>
      <c r="R204" s="10" t="s">
        <v>148</v>
      </c>
      <c r="S204" s="10" t="s">
        <v>3020</v>
      </c>
    </row>
    <row r="205">
      <c r="A205" s="1" t="s">
        <v>328</v>
      </c>
      <c r="B205" s="1" t="s">
        <v>329</v>
      </c>
      <c r="C205" s="1" t="s">
        <v>237</v>
      </c>
      <c r="D205" s="1" t="s">
        <v>27</v>
      </c>
      <c r="E205" s="1" t="s">
        <v>239</v>
      </c>
      <c r="F205" s="1" t="s">
        <v>2267</v>
      </c>
      <c r="G205" s="1" t="s">
        <v>3023</v>
      </c>
      <c r="H205" s="1" t="s">
        <v>3024</v>
      </c>
      <c r="I205" s="4">
        <v>84.17443287037037</v>
      </c>
      <c r="J205" s="1">
        <v>3482.35</v>
      </c>
      <c r="K205" s="1">
        <v>786.43</v>
      </c>
      <c r="M205" s="10">
        <f t="array" ref="M205">_xlfn.XLOOKUP(A205,subscriptions!B205:B10004,subscriptions!D205:D10004)</f>
        <v>120</v>
      </c>
      <c r="N205" s="10">
        <f t="array" ref="N205">_xlfn.XLOOKUP(A205,subscriptions!B205:B10004,subscriptions!G205:G10004)</f>
        <v>0</v>
      </c>
      <c r="O205" s="10">
        <v>120.0</v>
      </c>
      <c r="P205" s="10" t="str">
        <f t="array" ref="P205">_xlfn.XLOOKUP(A205,subscriptions!B205:B10004,subscriptions!C205:C10004)</f>
        <v>Residential</v>
      </c>
      <c r="Q205" s="10" t="s">
        <v>173</v>
      </c>
      <c r="R205" s="10" t="s">
        <v>212</v>
      </c>
      <c r="S205" s="10" t="s">
        <v>507</v>
      </c>
    </row>
    <row r="206">
      <c r="A206" s="1" t="s">
        <v>331</v>
      </c>
      <c r="B206" s="1" t="s">
        <v>899</v>
      </c>
      <c r="C206" s="1" t="s">
        <v>764</v>
      </c>
      <c r="D206" s="1" t="s">
        <v>27</v>
      </c>
      <c r="E206" s="1" t="s">
        <v>631</v>
      </c>
      <c r="F206" s="1" t="s">
        <v>922</v>
      </c>
      <c r="G206" s="1" t="s">
        <v>3033</v>
      </c>
      <c r="H206" s="1" t="s">
        <v>3034</v>
      </c>
      <c r="I206" s="4">
        <v>84.33685185185185</v>
      </c>
      <c r="J206" s="1">
        <v>1448.74</v>
      </c>
      <c r="K206" s="1">
        <v>268.86</v>
      </c>
      <c r="M206" s="10">
        <f t="array" ref="M206">_xlfn.XLOOKUP(A206,subscriptions!B206:B10004,subscriptions!D206:D10004)</f>
        <v>120</v>
      </c>
      <c r="N206" s="10">
        <f t="array" ref="N206">_xlfn.XLOOKUP(A206,subscriptions!B206:B10004,subscriptions!G206:G10004)</f>
        <v>5</v>
      </c>
      <c r="O206" s="10">
        <v>114.0</v>
      </c>
      <c r="P206" s="10" t="str">
        <f t="array" ref="P206">_xlfn.XLOOKUP(A206,subscriptions!B206:B10004,subscriptions!C206:C10004)</f>
        <v>Residential</v>
      </c>
      <c r="Q206" s="10" t="s">
        <v>194</v>
      </c>
      <c r="R206" s="10" t="s">
        <v>212</v>
      </c>
      <c r="S206" s="10" t="s">
        <v>968</v>
      </c>
    </row>
    <row r="207">
      <c r="A207" s="1" t="s">
        <v>335</v>
      </c>
      <c r="B207" s="1" t="s">
        <v>589</v>
      </c>
      <c r="C207" s="1" t="s">
        <v>871</v>
      </c>
      <c r="D207" s="1" t="s">
        <v>153</v>
      </c>
      <c r="E207" s="1" t="s">
        <v>262</v>
      </c>
      <c r="F207" s="1" t="s">
        <v>263</v>
      </c>
      <c r="G207" s="1" t="s">
        <v>3051</v>
      </c>
      <c r="H207" s="1" t="s">
        <v>3053</v>
      </c>
      <c r="I207" s="4">
        <v>84.29336805555556</v>
      </c>
      <c r="J207" s="1">
        <v>63.86</v>
      </c>
      <c r="K207" s="1">
        <v>9.68</v>
      </c>
      <c r="M207" s="10">
        <f t="array" ref="M207">_xlfn.XLOOKUP(A207,subscriptions!B207:B10004,subscriptions!D207:D10004)</f>
        <v>120</v>
      </c>
      <c r="N207" s="10">
        <f t="array" ref="N207">_xlfn.XLOOKUP(A207,subscriptions!B207:B10004,subscriptions!G207:G10004)</f>
        <v>10</v>
      </c>
      <c r="O207" s="10">
        <v>108.0</v>
      </c>
      <c r="P207" s="10" t="str">
        <f t="array" ref="P207">_xlfn.XLOOKUP(A207,subscriptions!B207:B10004,subscriptions!C207:C10004)</f>
        <v>Residential</v>
      </c>
      <c r="Q207" s="10" t="s">
        <v>128</v>
      </c>
      <c r="R207" s="10" t="s">
        <v>212</v>
      </c>
      <c r="S207" s="10" t="s">
        <v>1779</v>
      </c>
    </row>
    <row r="208">
      <c r="A208" s="1" t="s">
        <v>337</v>
      </c>
      <c r="B208" s="1" t="s">
        <v>1527</v>
      </c>
      <c r="C208" s="1" t="s">
        <v>1251</v>
      </c>
      <c r="D208" s="1" t="s">
        <v>153</v>
      </c>
      <c r="E208" s="1" t="s">
        <v>111</v>
      </c>
      <c r="F208" s="1" t="s">
        <v>1263</v>
      </c>
      <c r="G208" s="1" t="s">
        <v>3065</v>
      </c>
      <c r="H208" s="1" t="s">
        <v>3066</v>
      </c>
      <c r="I208" s="4">
        <v>84.21603009259259</v>
      </c>
      <c r="J208" s="1">
        <v>210.5</v>
      </c>
      <c r="K208" s="1">
        <v>57.19</v>
      </c>
      <c r="M208" s="10">
        <f t="array" ref="M208">_xlfn.XLOOKUP(A208,subscriptions!B208:B10004,subscriptions!D208:D10004)</f>
        <v>120</v>
      </c>
      <c r="N208" s="10">
        <f t="array" ref="N208">_xlfn.XLOOKUP(A208,subscriptions!B208:B10004,subscriptions!G208:G10004)</f>
        <v>20</v>
      </c>
      <c r="O208" s="10">
        <v>96.0</v>
      </c>
      <c r="P208" s="10" t="str">
        <f t="array" ref="P208">_xlfn.XLOOKUP(A208,subscriptions!B208:B10004,subscriptions!C208:C10004)</f>
        <v>Residential</v>
      </c>
      <c r="Q208" s="10" t="s">
        <v>128</v>
      </c>
      <c r="R208" s="10" t="s">
        <v>148</v>
      </c>
      <c r="S208" s="10" t="s">
        <v>2596</v>
      </c>
    </row>
    <row r="209">
      <c r="A209" s="1" t="s">
        <v>338</v>
      </c>
      <c r="B209" s="1" t="s">
        <v>1226</v>
      </c>
      <c r="C209" s="1" t="s">
        <v>1507</v>
      </c>
      <c r="D209" s="1" t="s">
        <v>153</v>
      </c>
      <c r="E209" s="1" t="s">
        <v>179</v>
      </c>
      <c r="F209" s="1" t="s">
        <v>357</v>
      </c>
      <c r="G209" s="1" t="s">
        <v>3075</v>
      </c>
      <c r="H209" s="1" t="s">
        <v>3076</v>
      </c>
      <c r="I209" s="4">
        <v>84.17376157407408</v>
      </c>
      <c r="J209" s="1">
        <v>1683.74</v>
      </c>
      <c r="K209" s="1">
        <v>388.27</v>
      </c>
      <c r="L209" s="1">
        <v>100.0</v>
      </c>
      <c r="M209" s="10">
        <f t="array" ref="M209">_xlfn.XLOOKUP(A209,subscriptions!B209:B10004,subscriptions!D209:D10004)</f>
        <v>120</v>
      </c>
      <c r="N209" s="10">
        <f t="array" ref="N209">_xlfn.XLOOKUP(A209,subscriptions!B209:B10004,subscriptions!G209:G10004)</f>
        <v>0</v>
      </c>
      <c r="O209" s="10">
        <v>120.0</v>
      </c>
      <c r="P209" s="10" t="str">
        <f t="array" ref="P209">_xlfn.XLOOKUP(A209,subscriptions!B209:B10004,subscriptions!C209:C10004)</f>
        <v>Residential</v>
      </c>
      <c r="Q209" s="10" t="s">
        <v>173</v>
      </c>
      <c r="R209" s="10" t="s">
        <v>212</v>
      </c>
      <c r="S209" s="10" t="s">
        <v>3087</v>
      </c>
    </row>
    <row r="210">
      <c r="A210" s="1" t="s">
        <v>339</v>
      </c>
      <c r="B210" s="1" t="s">
        <v>686</v>
      </c>
      <c r="C210" s="1" t="s">
        <v>279</v>
      </c>
      <c r="D210" s="1" t="s">
        <v>153</v>
      </c>
      <c r="E210" s="1" t="s">
        <v>631</v>
      </c>
      <c r="F210" s="1" t="s">
        <v>2495</v>
      </c>
      <c r="G210" s="1" t="s">
        <v>3089</v>
      </c>
      <c r="H210" s="1" t="s">
        <v>3090</v>
      </c>
      <c r="I210" s="4">
        <v>84.20912037037037</v>
      </c>
      <c r="J210" s="1">
        <v>57.61</v>
      </c>
      <c r="K210" s="1">
        <v>14.09</v>
      </c>
      <c r="M210" s="10">
        <f t="array" ref="M210">_xlfn.XLOOKUP(A210,subscriptions!B210:B10004,subscriptions!D210:D10004)</f>
        <v>50</v>
      </c>
      <c r="N210" s="10">
        <f t="array" ref="N210">_xlfn.XLOOKUP(A210,subscriptions!B210:B10004,subscriptions!G210:G10004)</f>
        <v>5</v>
      </c>
      <c r="O210" s="10">
        <v>47.5</v>
      </c>
      <c r="P210" s="10" t="str">
        <f t="array" ref="P210">_xlfn.XLOOKUP(A210,subscriptions!B210:B10004,subscriptions!C210:C10004)</f>
        <v>Mini</v>
      </c>
      <c r="Q210" s="10" t="s">
        <v>194</v>
      </c>
      <c r="R210" s="10" t="s">
        <v>148</v>
      </c>
      <c r="S210" s="10" t="s">
        <v>1374</v>
      </c>
    </row>
    <row r="211">
      <c r="A211" s="1" t="s">
        <v>340</v>
      </c>
      <c r="B211" s="1" t="s">
        <v>1664</v>
      </c>
      <c r="C211" s="1" t="s">
        <v>827</v>
      </c>
      <c r="D211" s="1" t="s">
        <v>153</v>
      </c>
      <c r="E211" s="1" t="s">
        <v>219</v>
      </c>
      <c r="F211" s="1" t="s">
        <v>220</v>
      </c>
      <c r="G211" s="1" t="s">
        <v>3103</v>
      </c>
      <c r="H211" s="1" t="s">
        <v>3104</v>
      </c>
      <c r="I211" s="4">
        <v>84.29728009259259</v>
      </c>
      <c r="J211" s="1">
        <v>312.97</v>
      </c>
      <c r="K211" s="1">
        <v>35.85</v>
      </c>
      <c r="M211" s="10">
        <f t="array" ref="M211">_xlfn.XLOOKUP(A211,subscriptions!B211:B10004,subscriptions!D211:D10004)</f>
        <v>120</v>
      </c>
      <c r="N211" s="10">
        <f t="array" ref="N211">_xlfn.XLOOKUP(A211,subscriptions!B211:B10004,subscriptions!G211:G10004)</f>
        <v>10</v>
      </c>
      <c r="O211" s="10">
        <v>108.0</v>
      </c>
      <c r="P211" s="10" t="str">
        <f t="array" ref="P211">_xlfn.XLOOKUP(A211,subscriptions!B211:B10004,subscriptions!C211:C10004)</f>
        <v>Residential</v>
      </c>
      <c r="Q211" s="10" t="s">
        <v>128</v>
      </c>
      <c r="R211" s="10" t="s">
        <v>212</v>
      </c>
      <c r="S211" s="10" t="s">
        <v>407</v>
      </c>
    </row>
    <row r="212">
      <c r="A212" s="1" t="s">
        <v>341</v>
      </c>
      <c r="B212" s="1" t="s">
        <v>150</v>
      </c>
      <c r="C212" s="1" t="s">
        <v>492</v>
      </c>
      <c r="D212" s="1" t="s">
        <v>153</v>
      </c>
      <c r="E212" s="1" t="s">
        <v>262</v>
      </c>
      <c r="F212" s="1" t="s">
        <v>674</v>
      </c>
      <c r="G212" s="1" t="s">
        <v>3121</v>
      </c>
      <c r="H212" s="1" t="s">
        <v>3122</v>
      </c>
      <c r="I212" s="4">
        <v>84.3384375</v>
      </c>
      <c r="J212" s="1">
        <v>1243.55</v>
      </c>
      <c r="K212" s="1">
        <v>308.88</v>
      </c>
      <c r="M212" s="10">
        <f t="array" ref="M212">_xlfn.XLOOKUP(A212,subscriptions!B212:B10004,subscriptions!D212:D10004)</f>
        <v>80</v>
      </c>
      <c r="N212" s="10">
        <f t="array" ref="N212">_xlfn.XLOOKUP(A212,subscriptions!B212:B10004,subscriptions!G212:G10004)</f>
        <v>20</v>
      </c>
      <c r="O212" s="10">
        <v>64.0</v>
      </c>
      <c r="P212" s="10" t="str">
        <f t="array" ref="P212">_xlfn.XLOOKUP(A212,subscriptions!B212:B10004,subscriptions!C212:C10004)</f>
        <v>Roam</v>
      </c>
      <c r="Q212" s="10" t="s">
        <v>128</v>
      </c>
      <c r="R212" s="10" t="s">
        <v>148</v>
      </c>
      <c r="S212" s="10" t="s">
        <v>2086</v>
      </c>
    </row>
    <row r="213">
      <c r="A213" s="1" t="s">
        <v>342</v>
      </c>
      <c r="B213" s="1" t="s">
        <v>1844</v>
      </c>
      <c r="C213" s="1" t="s">
        <v>1251</v>
      </c>
      <c r="D213" s="1" t="s">
        <v>153</v>
      </c>
      <c r="E213" s="1" t="s">
        <v>631</v>
      </c>
      <c r="F213" s="1" t="s">
        <v>2549</v>
      </c>
      <c r="G213" s="1" t="s">
        <v>3141</v>
      </c>
      <c r="H213" s="1" t="s">
        <v>3142</v>
      </c>
      <c r="I213" s="4">
        <v>84.33905092592593</v>
      </c>
      <c r="J213" s="1">
        <v>1815.97</v>
      </c>
      <c r="K213" s="1">
        <v>268.81</v>
      </c>
      <c r="M213" s="10">
        <f t="array" ref="M213">_xlfn.XLOOKUP(A213,subscriptions!B213:B10004,subscriptions!D213:D10004)</f>
        <v>120</v>
      </c>
      <c r="N213" s="10">
        <f t="array" ref="N213">_xlfn.XLOOKUP(A213,subscriptions!B213:B10004,subscriptions!G213:G10004)</f>
        <v>0</v>
      </c>
      <c r="O213" s="10">
        <v>120.0</v>
      </c>
      <c r="P213" s="10" t="str">
        <f t="array" ref="P213">_xlfn.XLOOKUP(A213,subscriptions!B213:B10004,subscriptions!C213:C10004)</f>
        <v>Residential</v>
      </c>
      <c r="Q213" s="10" t="s">
        <v>173</v>
      </c>
      <c r="R213" s="10" t="s">
        <v>212</v>
      </c>
      <c r="S213" s="10" t="s">
        <v>2016</v>
      </c>
    </row>
    <row r="214">
      <c r="A214" s="1" t="s">
        <v>343</v>
      </c>
      <c r="B214" s="1" t="s">
        <v>1317</v>
      </c>
      <c r="C214" s="1" t="s">
        <v>871</v>
      </c>
      <c r="D214" s="1" t="s">
        <v>27</v>
      </c>
      <c r="E214" s="1" t="s">
        <v>631</v>
      </c>
      <c r="F214" s="1" t="s">
        <v>2749</v>
      </c>
      <c r="G214" s="1" t="s">
        <v>3156</v>
      </c>
      <c r="H214" s="1" t="s">
        <v>3157</v>
      </c>
      <c r="I214" s="4">
        <v>84.20921296296297</v>
      </c>
      <c r="J214" s="1">
        <v>1633.16</v>
      </c>
      <c r="K214" s="1">
        <v>263.79</v>
      </c>
      <c r="M214" s="10">
        <f t="array" ref="M214">_xlfn.XLOOKUP(A214,subscriptions!B214:B10004,subscriptions!D214:D10004)</f>
        <v>250</v>
      </c>
      <c r="N214" s="10">
        <f t="array" ref="N214">_xlfn.XLOOKUP(A214,subscriptions!B214:B10004,subscriptions!G214:G10004)</f>
        <v>5</v>
      </c>
      <c r="O214" s="10">
        <v>237.5</v>
      </c>
      <c r="P214" s="10" t="str">
        <f t="array" ref="P214">_xlfn.XLOOKUP(A214,subscriptions!B214:B10004,subscriptions!C214:C10004)</f>
        <v>Business</v>
      </c>
      <c r="Q214" s="10" t="s">
        <v>194</v>
      </c>
      <c r="R214" s="10" t="s">
        <v>129</v>
      </c>
      <c r="S214" s="10" t="s">
        <v>1374</v>
      </c>
    </row>
    <row r="215">
      <c r="A215" s="1" t="s">
        <v>344</v>
      </c>
      <c r="B215" s="1" t="s">
        <v>1173</v>
      </c>
      <c r="C215" s="1" t="s">
        <v>456</v>
      </c>
      <c r="D215" s="1" t="s">
        <v>27</v>
      </c>
      <c r="E215" s="1" t="s">
        <v>332</v>
      </c>
      <c r="F215" s="1" t="s">
        <v>618</v>
      </c>
      <c r="G215" s="1" t="s">
        <v>3168</v>
      </c>
      <c r="H215" s="1" t="s">
        <v>3169</v>
      </c>
      <c r="I215" s="4">
        <v>84.38012731481481</v>
      </c>
      <c r="J215" s="1">
        <v>430.92</v>
      </c>
      <c r="K215" s="1">
        <v>66.79</v>
      </c>
      <c r="M215" s="10">
        <f t="array" ref="M215">_xlfn.XLOOKUP(A215,subscriptions!B215:B10004,subscriptions!D215:D10004)</f>
        <v>80</v>
      </c>
      <c r="N215" s="10">
        <f t="array" ref="N215">_xlfn.XLOOKUP(A215,subscriptions!B215:B10004,subscriptions!G215:G10004)</f>
        <v>10</v>
      </c>
      <c r="O215" s="10">
        <v>72.0</v>
      </c>
      <c r="P215" s="10" t="str">
        <f t="array" ref="P215">_xlfn.XLOOKUP(A215,subscriptions!B215:B10004,subscriptions!C215:C10004)</f>
        <v>Roam</v>
      </c>
      <c r="Q215" s="10" t="s">
        <v>128</v>
      </c>
      <c r="R215" s="10" t="s">
        <v>148</v>
      </c>
      <c r="S215" s="10" t="s">
        <v>698</v>
      </c>
    </row>
    <row r="216">
      <c r="A216" s="1" t="s">
        <v>345</v>
      </c>
      <c r="B216" s="1" t="s">
        <v>2521</v>
      </c>
      <c r="C216" s="1" t="s">
        <v>734</v>
      </c>
      <c r="D216" s="1" t="s">
        <v>153</v>
      </c>
      <c r="E216" s="1" t="s">
        <v>239</v>
      </c>
      <c r="F216" s="1" t="s">
        <v>3181</v>
      </c>
      <c r="G216" s="1" t="s">
        <v>3182</v>
      </c>
      <c r="H216" s="1" t="s">
        <v>3184</v>
      </c>
      <c r="I216" s="4">
        <v>84.33429398148148</v>
      </c>
      <c r="J216" s="1">
        <v>1918.13</v>
      </c>
      <c r="K216" s="1">
        <v>417.76</v>
      </c>
      <c r="M216" s="10">
        <f t="array" ref="M216">_xlfn.XLOOKUP(A216,subscriptions!B216:B10004,subscriptions!D216:D10004)</f>
        <v>250</v>
      </c>
      <c r="N216" s="10">
        <f t="array" ref="N216">_xlfn.XLOOKUP(A216,subscriptions!B216:B10004,subscriptions!G216:G10004)</f>
        <v>20</v>
      </c>
      <c r="O216" s="10">
        <v>200.0</v>
      </c>
      <c r="P216" s="10" t="str">
        <f t="array" ref="P216">_xlfn.XLOOKUP(A216,subscriptions!B216:B10004,subscriptions!C216:C10004)</f>
        <v>Business</v>
      </c>
      <c r="Q216" s="10" t="s">
        <v>128</v>
      </c>
      <c r="R216" s="10" t="s">
        <v>129</v>
      </c>
      <c r="S216" s="10" t="s">
        <v>195</v>
      </c>
    </row>
    <row r="217">
      <c r="A217" s="1" t="s">
        <v>346</v>
      </c>
      <c r="B217" s="1" t="s">
        <v>814</v>
      </c>
      <c r="C217" s="1" t="s">
        <v>920</v>
      </c>
      <c r="D217" s="1" t="s">
        <v>153</v>
      </c>
      <c r="E217" s="1" t="s">
        <v>262</v>
      </c>
      <c r="F217" s="1" t="s">
        <v>2112</v>
      </c>
      <c r="G217" s="1" t="s">
        <v>3198</v>
      </c>
      <c r="H217" s="1" t="s">
        <v>3200</v>
      </c>
      <c r="I217" s="4">
        <v>84.16769675925926</v>
      </c>
      <c r="J217" s="1">
        <v>456.24</v>
      </c>
      <c r="K217" s="1">
        <v>85.61</v>
      </c>
      <c r="M217" s="10">
        <f t="array" ref="M217">_xlfn.XLOOKUP(A217,subscriptions!B217:B10004,subscriptions!D217:D10004)</f>
        <v>120</v>
      </c>
      <c r="N217" s="10">
        <f t="array" ref="N217">_xlfn.XLOOKUP(A217,subscriptions!B217:B10004,subscriptions!G217:G10004)</f>
        <v>0</v>
      </c>
      <c r="O217" s="10">
        <v>120.0</v>
      </c>
      <c r="P217" s="10" t="str">
        <f t="array" ref="P217">_xlfn.XLOOKUP(A217,subscriptions!B217:B10004,subscriptions!C217:C10004)</f>
        <v>Residential</v>
      </c>
      <c r="Q217" s="10" t="s">
        <v>173</v>
      </c>
      <c r="R217" s="10" t="s">
        <v>212</v>
      </c>
      <c r="S217" s="10" t="s">
        <v>1412</v>
      </c>
    </row>
    <row r="218">
      <c r="A218" s="1" t="s">
        <v>347</v>
      </c>
      <c r="B218" s="1" t="s">
        <v>555</v>
      </c>
      <c r="C218" s="1" t="s">
        <v>152</v>
      </c>
      <c r="D218" s="1" t="s">
        <v>153</v>
      </c>
      <c r="E218" s="1" t="s">
        <v>714</v>
      </c>
      <c r="F218" s="1" t="s">
        <v>828</v>
      </c>
      <c r="G218" s="1" t="s">
        <v>3215</v>
      </c>
      <c r="H218" s="1" t="s">
        <v>3216</v>
      </c>
      <c r="I218" s="4">
        <v>84.20974537037037</v>
      </c>
      <c r="J218" s="1">
        <v>640.45</v>
      </c>
      <c r="K218" s="1">
        <v>60.94</v>
      </c>
      <c r="M218" s="10">
        <f t="array" ref="M218">_xlfn.XLOOKUP(A218,subscriptions!B218:B10004,subscriptions!D218:D10004)</f>
        <v>80</v>
      </c>
      <c r="N218" s="10">
        <f t="array" ref="N218">_xlfn.XLOOKUP(A218,subscriptions!B218:B10004,subscriptions!G218:G10004)</f>
        <v>5</v>
      </c>
      <c r="O218" s="10">
        <v>76.0</v>
      </c>
      <c r="P218" s="10" t="str">
        <f t="array" ref="P218">_xlfn.XLOOKUP(A218,subscriptions!B218:B10004,subscriptions!C218:C10004)</f>
        <v>Roam</v>
      </c>
      <c r="Q218" s="10" t="s">
        <v>194</v>
      </c>
      <c r="R218" s="10" t="s">
        <v>148</v>
      </c>
      <c r="S218" s="10" t="s">
        <v>353</v>
      </c>
    </row>
    <row r="219">
      <c r="A219" s="1" t="s">
        <v>348</v>
      </c>
      <c r="B219" s="1" t="s">
        <v>686</v>
      </c>
      <c r="C219" s="1" t="s">
        <v>658</v>
      </c>
      <c r="D219" s="1" t="s">
        <v>153</v>
      </c>
      <c r="E219" s="1" t="s">
        <v>280</v>
      </c>
      <c r="F219" s="1" t="s">
        <v>873</v>
      </c>
      <c r="G219" s="1" t="s">
        <v>3227</v>
      </c>
      <c r="H219" s="1" t="s">
        <v>3228</v>
      </c>
      <c r="I219" s="4">
        <v>84.34201388888889</v>
      </c>
      <c r="J219" s="1">
        <v>2108.54</v>
      </c>
      <c r="K219" s="1">
        <v>440.65</v>
      </c>
      <c r="M219" s="10">
        <f t="array" ref="M219">_xlfn.XLOOKUP(A219,subscriptions!B219:B10004,subscriptions!D219:D10004)</f>
        <v>250</v>
      </c>
      <c r="N219" s="10">
        <f t="array" ref="N219">_xlfn.XLOOKUP(A219,subscriptions!B219:B10004,subscriptions!G219:G10004)</f>
        <v>10</v>
      </c>
      <c r="O219" s="10">
        <v>225.0</v>
      </c>
      <c r="P219" s="10" t="str">
        <f t="array" ref="P219">_xlfn.XLOOKUP(A219,subscriptions!B219:B10004,subscriptions!C219:C10004)</f>
        <v>Business</v>
      </c>
      <c r="Q219" s="10" t="s">
        <v>128</v>
      </c>
      <c r="R219" s="10" t="s">
        <v>129</v>
      </c>
      <c r="S219" s="10" t="s">
        <v>1703</v>
      </c>
    </row>
    <row r="220">
      <c r="A220" s="1" t="s">
        <v>349</v>
      </c>
      <c r="B220" s="1" t="s">
        <v>1387</v>
      </c>
      <c r="C220" s="1" t="s">
        <v>871</v>
      </c>
      <c r="D220" s="1" t="s">
        <v>27</v>
      </c>
      <c r="E220" s="1" t="s">
        <v>179</v>
      </c>
      <c r="F220" s="1" t="s">
        <v>1760</v>
      </c>
      <c r="G220" s="1" t="s">
        <v>3237</v>
      </c>
      <c r="H220" s="1" t="s">
        <v>3238</v>
      </c>
      <c r="I220" s="4">
        <v>84.38297453703704</v>
      </c>
      <c r="J220" s="1">
        <v>1623.16</v>
      </c>
      <c r="K220" s="1">
        <v>227.4</v>
      </c>
      <c r="L220" s="1">
        <v>100.0</v>
      </c>
      <c r="M220" s="10">
        <f t="array" ref="M220">_xlfn.XLOOKUP(A220,subscriptions!B220:B10004,subscriptions!D220:D10004)</f>
        <v>80</v>
      </c>
      <c r="N220" s="10">
        <f t="array" ref="N220">_xlfn.XLOOKUP(A220,subscriptions!B220:B10004,subscriptions!G220:G10004)</f>
        <v>20</v>
      </c>
      <c r="O220" s="10">
        <v>64.0</v>
      </c>
      <c r="P220" s="10" t="str">
        <f t="array" ref="P220">_xlfn.XLOOKUP(A220,subscriptions!B220:B10004,subscriptions!C220:C10004)</f>
        <v>Roam</v>
      </c>
      <c r="Q220" s="10" t="s">
        <v>128</v>
      </c>
      <c r="R220" s="10" t="s">
        <v>148</v>
      </c>
      <c r="S220" s="10" t="s">
        <v>671</v>
      </c>
    </row>
    <row r="221">
      <c r="A221" s="1" t="s">
        <v>350</v>
      </c>
      <c r="B221" s="1" t="s">
        <v>1317</v>
      </c>
      <c r="C221" s="1" t="s">
        <v>1388</v>
      </c>
      <c r="D221" s="1" t="s">
        <v>27</v>
      </c>
      <c r="E221" s="1" t="s">
        <v>262</v>
      </c>
      <c r="F221" s="1" t="s">
        <v>885</v>
      </c>
      <c r="G221" s="1" t="s">
        <v>3245</v>
      </c>
      <c r="H221" s="1" t="s">
        <v>3246</v>
      </c>
      <c r="I221" s="4">
        <v>84.17101851851852</v>
      </c>
      <c r="J221" s="1">
        <v>2887.93</v>
      </c>
      <c r="K221" s="1">
        <v>406.89</v>
      </c>
      <c r="M221" s="10">
        <f t="array" ref="M221">_xlfn.XLOOKUP(A221,subscriptions!B221:B10004,subscriptions!D221:D10004)</f>
        <v>80</v>
      </c>
      <c r="N221" s="10">
        <f t="array" ref="N221">_xlfn.XLOOKUP(A221,subscriptions!B221:B10004,subscriptions!G221:G10004)</f>
        <v>0</v>
      </c>
      <c r="O221" s="10">
        <v>80.0</v>
      </c>
      <c r="P221" s="10" t="str">
        <f t="array" ref="P221">_xlfn.XLOOKUP(A221,subscriptions!B221:B10004,subscriptions!C221:C10004)</f>
        <v>Roam</v>
      </c>
      <c r="Q221" s="10" t="s">
        <v>173</v>
      </c>
      <c r="R221" s="10" t="s">
        <v>148</v>
      </c>
      <c r="S221" s="10" t="s">
        <v>310</v>
      </c>
    </row>
    <row r="222">
      <c r="A222" s="1" t="s">
        <v>351</v>
      </c>
      <c r="B222" s="1" t="s">
        <v>1664</v>
      </c>
      <c r="C222" s="1" t="s">
        <v>1415</v>
      </c>
      <c r="D222" s="1" t="s">
        <v>153</v>
      </c>
      <c r="E222" s="1" t="s">
        <v>262</v>
      </c>
      <c r="F222" s="1" t="s">
        <v>885</v>
      </c>
      <c r="G222" s="1" t="s">
        <v>3260</v>
      </c>
      <c r="H222" s="1" t="s">
        <v>3262</v>
      </c>
      <c r="I222" s="4">
        <v>84.38134259259259</v>
      </c>
      <c r="J222" s="1">
        <v>1657.72</v>
      </c>
      <c r="K222" s="1">
        <v>250.75</v>
      </c>
      <c r="M222" s="10">
        <f t="array" ref="M222">_xlfn.XLOOKUP(A222,subscriptions!B222:B10004,subscriptions!D222:D10004)</f>
        <v>120</v>
      </c>
      <c r="N222" s="10">
        <f t="array" ref="N222">_xlfn.XLOOKUP(A222,subscriptions!B222:B10004,subscriptions!G222:G10004)</f>
        <v>5</v>
      </c>
      <c r="O222" s="10">
        <v>114.0</v>
      </c>
      <c r="P222" s="10" t="str">
        <f t="array" ref="P222">_xlfn.XLOOKUP(A222,subscriptions!B222:B10004,subscriptions!C222:C10004)</f>
        <v>Residential</v>
      </c>
      <c r="Q222" s="10" t="s">
        <v>194</v>
      </c>
      <c r="R222" s="10" t="s">
        <v>212</v>
      </c>
      <c r="S222" s="10" t="s">
        <v>1789</v>
      </c>
    </row>
    <row r="223">
      <c r="A223" s="1" t="s">
        <v>352</v>
      </c>
      <c r="B223" s="1" t="s">
        <v>645</v>
      </c>
      <c r="C223" s="1" t="s">
        <v>237</v>
      </c>
      <c r="D223" s="1" t="s">
        <v>153</v>
      </c>
      <c r="E223" s="1" t="s">
        <v>111</v>
      </c>
      <c r="F223" s="1" t="s">
        <v>135</v>
      </c>
      <c r="G223" s="1" t="s">
        <v>3271</v>
      </c>
      <c r="H223" s="1" t="s">
        <v>3272</v>
      </c>
      <c r="I223" s="4">
        <v>84.16961805555556</v>
      </c>
      <c r="J223" s="1">
        <v>1310.07</v>
      </c>
      <c r="K223" s="1">
        <v>184.8</v>
      </c>
      <c r="M223" s="10">
        <f t="array" ref="M223">_xlfn.XLOOKUP(A223,subscriptions!B223:B10004,subscriptions!D223:D10004)</f>
        <v>250</v>
      </c>
      <c r="N223" s="10">
        <f t="array" ref="N223">_xlfn.XLOOKUP(A223,subscriptions!B223:B10004,subscriptions!G223:G10004)</f>
        <v>10</v>
      </c>
      <c r="O223" s="10">
        <v>225.0</v>
      </c>
      <c r="P223" s="10" t="str">
        <f t="array" ref="P223">_xlfn.XLOOKUP(A223,subscriptions!B223:B10004,subscriptions!C223:C10004)</f>
        <v>Business</v>
      </c>
      <c r="Q223" s="10" t="s">
        <v>128</v>
      </c>
      <c r="R223" s="10" t="s">
        <v>129</v>
      </c>
      <c r="S223" s="10" t="s">
        <v>213</v>
      </c>
    </row>
    <row r="224">
      <c r="A224" s="1" t="s">
        <v>354</v>
      </c>
      <c r="B224" s="1" t="s">
        <v>1444</v>
      </c>
      <c r="C224" s="1" t="s">
        <v>1507</v>
      </c>
      <c r="D224" s="1" t="s">
        <v>27</v>
      </c>
      <c r="E224" s="1" t="s">
        <v>631</v>
      </c>
      <c r="F224" s="1" t="s">
        <v>1115</v>
      </c>
      <c r="G224" s="1" t="s">
        <v>3287</v>
      </c>
      <c r="H224" s="1" t="s">
        <v>3288</v>
      </c>
      <c r="I224" s="4">
        <v>84.17049768518518</v>
      </c>
      <c r="J224" s="1">
        <v>197.54</v>
      </c>
      <c r="K224" s="1">
        <v>34.43</v>
      </c>
      <c r="M224" s="10">
        <f t="array" ref="M224">_xlfn.XLOOKUP(A224,subscriptions!B224:B10004,subscriptions!D224:D10004)</f>
        <v>120</v>
      </c>
      <c r="N224" s="10">
        <f t="array" ref="N224">_xlfn.XLOOKUP(A224,subscriptions!B224:B10004,subscriptions!G224:G10004)</f>
        <v>20</v>
      </c>
      <c r="O224" s="10">
        <v>96.0</v>
      </c>
      <c r="P224" s="10" t="str">
        <f t="array" ref="P224">_xlfn.XLOOKUP(A224,subscriptions!B224:B10004,subscriptions!C224:C10004)</f>
        <v>Residential</v>
      </c>
      <c r="Q224" s="10" t="s">
        <v>128</v>
      </c>
      <c r="R224" s="10" t="s">
        <v>148</v>
      </c>
      <c r="S224" s="10" t="s">
        <v>2494</v>
      </c>
    </row>
    <row r="225">
      <c r="A225" s="1" t="s">
        <v>356</v>
      </c>
      <c r="B225" s="1" t="s">
        <v>1865</v>
      </c>
      <c r="C225" s="1" t="s">
        <v>1833</v>
      </c>
      <c r="D225" s="1" t="s">
        <v>153</v>
      </c>
      <c r="E225" s="1" t="s">
        <v>111</v>
      </c>
      <c r="F225" s="1" t="s">
        <v>135</v>
      </c>
      <c r="G225" s="1" t="s">
        <v>3299</v>
      </c>
      <c r="H225" s="1" t="s">
        <v>3300</v>
      </c>
      <c r="I225" s="4">
        <v>84.29932870370371</v>
      </c>
      <c r="J225" s="1">
        <v>737.62</v>
      </c>
      <c r="K225" s="1">
        <v>91.38</v>
      </c>
      <c r="M225" s="10">
        <f t="array" ref="M225">_xlfn.XLOOKUP(A225,subscriptions!B225:B10004,subscriptions!D225:D10004)</f>
        <v>80</v>
      </c>
      <c r="N225" s="10">
        <f t="array" ref="N225">_xlfn.XLOOKUP(A225,subscriptions!B225:B10004,subscriptions!G225:G10004)</f>
        <v>0</v>
      </c>
      <c r="O225" s="10">
        <v>80.0</v>
      </c>
      <c r="P225" s="10" t="str">
        <f t="array" ref="P225">_xlfn.XLOOKUP(A225,subscriptions!B225:B10004,subscriptions!C225:C10004)</f>
        <v>Roam</v>
      </c>
      <c r="Q225" s="10" t="s">
        <v>173</v>
      </c>
      <c r="R225" s="10" t="s">
        <v>148</v>
      </c>
      <c r="S225" s="10" t="s">
        <v>522</v>
      </c>
    </row>
    <row r="226">
      <c r="A226" s="1" t="s">
        <v>360</v>
      </c>
      <c r="B226" s="1" t="s">
        <v>1099</v>
      </c>
      <c r="C226" s="1" t="s">
        <v>2007</v>
      </c>
      <c r="D226" s="1" t="s">
        <v>153</v>
      </c>
      <c r="E226" s="1" t="s">
        <v>714</v>
      </c>
      <c r="F226" s="1" t="s">
        <v>1866</v>
      </c>
      <c r="G226" s="1" t="s">
        <v>3313</v>
      </c>
      <c r="H226" s="1" t="s">
        <v>3314</v>
      </c>
      <c r="I226" s="4">
        <v>84.42033564814815</v>
      </c>
      <c r="J226" s="1">
        <v>512.24</v>
      </c>
      <c r="K226" s="1">
        <v>103.73</v>
      </c>
      <c r="M226" s="10">
        <f t="array" ref="M226">_xlfn.XLOOKUP(A226,subscriptions!B226:B10004,subscriptions!D226:D10004)</f>
        <v>120</v>
      </c>
      <c r="N226" s="10">
        <f t="array" ref="N226">_xlfn.XLOOKUP(A226,subscriptions!B226:B10004,subscriptions!G226:G10004)</f>
        <v>5</v>
      </c>
      <c r="O226" s="10">
        <v>114.0</v>
      </c>
      <c r="P226" s="10" t="str">
        <f t="array" ref="P226">_xlfn.XLOOKUP(A226,subscriptions!B226:B10004,subscriptions!C226:C10004)</f>
        <v>Residential</v>
      </c>
      <c r="Q226" s="10" t="s">
        <v>194</v>
      </c>
      <c r="R226" s="10" t="s">
        <v>212</v>
      </c>
      <c r="S226" s="10" t="s">
        <v>940</v>
      </c>
    </row>
    <row r="227">
      <c r="A227" s="1" t="s">
        <v>361</v>
      </c>
      <c r="B227" s="1" t="s">
        <v>748</v>
      </c>
      <c r="C227" s="1" t="s">
        <v>1973</v>
      </c>
      <c r="D227" s="1" t="s">
        <v>27</v>
      </c>
      <c r="E227" s="1" t="s">
        <v>714</v>
      </c>
      <c r="F227" s="1" t="s">
        <v>3326</v>
      </c>
      <c r="G227" s="1" t="s">
        <v>3327</v>
      </c>
      <c r="H227" s="1" t="s">
        <v>3328</v>
      </c>
      <c r="I227" s="4">
        <v>84.33758101851852</v>
      </c>
      <c r="J227" s="1">
        <v>469.55</v>
      </c>
      <c r="K227" s="1">
        <v>62.61</v>
      </c>
      <c r="M227" s="10">
        <f t="array" ref="M227">_xlfn.XLOOKUP(A227,subscriptions!B227:B10004,subscriptions!D227:D10004)</f>
        <v>80</v>
      </c>
      <c r="N227" s="10">
        <f t="array" ref="N227">_xlfn.XLOOKUP(A227,subscriptions!B227:B10004,subscriptions!G227:G10004)</f>
        <v>10</v>
      </c>
      <c r="O227" s="10">
        <v>72.0</v>
      </c>
      <c r="P227" s="10" t="str">
        <f t="array" ref="P227">_xlfn.XLOOKUP(A227,subscriptions!B227:B10004,subscriptions!C227:C10004)</f>
        <v>Roam</v>
      </c>
      <c r="Q227" s="10" t="s">
        <v>128</v>
      </c>
      <c r="R227" s="10" t="s">
        <v>148</v>
      </c>
      <c r="S227" s="10" t="s">
        <v>1961</v>
      </c>
    </row>
    <row r="228">
      <c r="A228" s="1" t="s">
        <v>362</v>
      </c>
      <c r="B228" s="1" t="s">
        <v>1972</v>
      </c>
      <c r="C228" s="1" t="s">
        <v>441</v>
      </c>
      <c r="D228" s="1" t="s">
        <v>27</v>
      </c>
      <c r="E228" s="1" t="s">
        <v>179</v>
      </c>
      <c r="F228" s="1" t="s">
        <v>357</v>
      </c>
      <c r="G228" s="1" t="s">
        <v>3340</v>
      </c>
      <c r="H228" s="1" t="s">
        <v>3341</v>
      </c>
      <c r="I228" s="4">
        <v>84.29813657407408</v>
      </c>
      <c r="J228" s="1">
        <v>5468.46</v>
      </c>
      <c r="K228" s="1">
        <v>1222.3</v>
      </c>
      <c r="L228" s="1">
        <v>100.0</v>
      </c>
      <c r="M228" s="10">
        <f t="array" ref="M228">_xlfn.XLOOKUP(A228,subscriptions!B228:B10004,subscriptions!D228:D10004)</f>
        <v>120</v>
      </c>
      <c r="N228" s="10">
        <f t="array" ref="N228">_xlfn.XLOOKUP(A228,subscriptions!B228:B10004,subscriptions!G228:G10004)</f>
        <v>20</v>
      </c>
      <c r="O228" s="10">
        <v>96.0</v>
      </c>
      <c r="P228" s="10" t="str">
        <f t="array" ref="P228">_xlfn.XLOOKUP(A228,subscriptions!B228:B10004,subscriptions!C228:C10004)</f>
        <v>Residential</v>
      </c>
      <c r="Q228" s="10" t="s">
        <v>128</v>
      </c>
      <c r="R228" s="10" t="s">
        <v>148</v>
      </c>
      <c r="S228" s="10" t="s">
        <v>785</v>
      </c>
    </row>
    <row r="229">
      <c r="A229" s="1" t="s">
        <v>363</v>
      </c>
      <c r="B229" s="1" t="s">
        <v>1491</v>
      </c>
      <c r="C229" s="1" t="s">
        <v>26</v>
      </c>
      <c r="D229" s="1" t="s">
        <v>153</v>
      </c>
      <c r="E229" s="1" t="s">
        <v>262</v>
      </c>
      <c r="F229" s="1" t="s">
        <v>2985</v>
      </c>
      <c r="G229" s="1" t="s">
        <v>3352</v>
      </c>
      <c r="H229" s="1" t="s">
        <v>3353</v>
      </c>
      <c r="I229" s="4">
        <v>84.37789351851852</v>
      </c>
      <c r="J229" s="1">
        <v>799.08</v>
      </c>
      <c r="K229" s="1">
        <v>108.45</v>
      </c>
      <c r="M229" s="10">
        <f t="array" ref="M229">_xlfn.XLOOKUP(A229,subscriptions!B229:B10004,subscriptions!D229:D10004)</f>
        <v>80</v>
      </c>
      <c r="N229" s="10">
        <f t="array" ref="N229">_xlfn.XLOOKUP(A229,subscriptions!B229:B10004,subscriptions!G229:G10004)</f>
        <v>0</v>
      </c>
      <c r="O229" s="10">
        <v>80.0</v>
      </c>
      <c r="P229" s="10" t="str">
        <f t="array" ref="P229">_xlfn.XLOOKUP(A229,subscriptions!B229:B10004,subscriptions!C229:C10004)</f>
        <v>Roam</v>
      </c>
      <c r="Q229" s="10" t="s">
        <v>173</v>
      </c>
      <c r="R229" s="10" t="s">
        <v>148</v>
      </c>
      <c r="S229" s="10" t="s">
        <v>1302</v>
      </c>
    </row>
    <row r="230">
      <c r="A230" s="1" t="s">
        <v>364</v>
      </c>
      <c r="B230" s="1" t="s">
        <v>1027</v>
      </c>
      <c r="C230" s="1" t="s">
        <v>237</v>
      </c>
      <c r="D230" s="1" t="s">
        <v>153</v>
      </c>
      <c r="E230" s="1" t="s">
        <v>179</v>
      </c>
      <c r="F230" s="1" t="s">
        <v>181</v>
      </c>
      <c r="G230" s="1" t="s">
        <v>3367</v>
      </c>
      <c r="H230" s="1" t="s">
        <v>3368</v>
      </c>
      <c r="I230" s="4">
        <v>84.21606481481481</v>
      </c>
      <c r="J230" s="1">
        <v>3389.08</v>
      </c>
      <c r="K230" s="1">
        <v>726.62</v>
      </c>
      <c r="L230" s="1">
        <v>100.0</v>
      </c>
      <c r="M230" s="10">
        <f t="array" ref="M230">_xlfn.XLOOKUP(A230,subscriptions!B230:B10004,subscriptions!D230:D10004)</f>
        <v>120</v>
      </c>
      <c r="N230" s="10">
        <f t="array" ref="N230">_xlfn.XLOOKUP(A230,subscriptions!B230:B10004,subscriptions!G230:G10004)</f>
        <v>5</v>
      </c>
      <c r="O230" s="10">
        <v>114.0</v>
      </c>
      <c r="P230" s="10" t="str">
        <f t="array" ref="P230">_xlfn.XLOOKUP(A230,subscriptions!B230:B10004,subscriptions!C230:C10004)</f>
        <v>Residential</v>
      </c>
      <c r="Q230" s="10" t="s">
        <v>194</v>
      </c>
      <c r="R230" s="10" t="s">
        <v>212</v>
      </c>
      <c r="S230" s="10" t="s">
        <v>2596</v>
      </c>
    </row>
    <row r="231">
      <c r="A231" s="1" t="s">
        <v>365</v>
      </c>
      <c r="B231" s="1" t="s">
        <v>941</v>
      </c>
      <c r="C231" s="1" t="s">
        <v>871</v>
      </c>
      <c r="D231" s="1" t="s">
        <v>27</v>
      </c>
      <c r="E231" s="1" t="s">
        <v>262</v>
      </c>
      <c r="F231" s="1" t="s">
        <v>263</v>
      </c>
      <c r="G231" s="1" t="s">
        <v>3378</v>
      </c>
      <c r="H231" s="1" t="s">
        <v>3379</v>
      </c>
      <c r="I231" s="4">
        <v>84.37788194444444</v>
      </c>
      <c r="J231" s="1">
        <v>1546.0</v>
      </c>
      <c r="K231" s="1">
        <v>180.86</v>
      </c>
      <c r="M231" s="10">
        <f t="array" ref="M231">_xlfn.XLOOKUP(A231,subscriptions!B231:B10004,subscriptions!D231:D10004)</f>
        <v>120</v>
      </c>
      <c r="N231" s="10">
        <f t="array" ref="N231">_xlfn.XLOOKUP(A231,subscriptions!B231:B10004,subscriptions!G231:G10004)</f>
        <v>10</v>
      </c>
      <c r="O231" s="10">
        <v>108.0</v>
      </c>
      <c r="P231" s="10" t="str">
        <f t="array" ref="P231">_xlfn.XLOOKUP(A231,subscriptions!B231:B10004,subscriptions!C231:C10004)</f>
        <v>Residential</v>
      </c>
      <c r="Q231" s="10" t="s">
        <v>128</v>
      </c>
      <c r="R231" s="10" t="s">
        <v>212</v>
      </c>
      <c r="S231" s="10" t="s">
        <v>1302</v>
      </c>
    </row>
    <row r="232">
      <c r="A232" s="1" t="s">
        <v>366</v>
      </c>
      <c r="B232" s="1" t="s">
        <v>312</v>
      </c>
      <c r="C232" s="1" t="s">
        <v>110</v>
      </c>
      <c r="D232" s="1" t="s">
        <v>153</v>
      </c>
      <c r="E232" s="1" t="s">
        <v>280</v>
      </c>
      <c r="F232" s="1" t="s">
        <v>1478</v>
      </c>
      <c r="G232" s="1" t="s">
        <v>3389</v>
      </c>
      <c r="H232" s="1" t="s">
        <v>3390</v>
      </c>
      <c r="I232" s="4">
        <v>84.25104166666667</v>
      </c>
      <c r="J232" s="1">
        <v>2425.74</v>
      </c>
      <c r="K232" s="1">
        <v>295.42</v>
      </c>
      <c r="M232" s="10">
        <f t="array" ref="M232">_xlfn.XLOOKUP(A232,subscriptions!B232:B10004,subscriptions!D232:D10004)</f>
        <v>120</v>
      </c>
      <c r="N232" s="10">
        <f t="array" ref="N232">_xlfn.XLOOKUP(A232,subscriptions!B232:B10004,subscriptions!G232:G10004)</f>
        <v>20</v>
      </c>
      <c r="O232" s="10">
        <v>96.0</v>
      </c>
      <c r="P232" s="10" t="str">
        <f t="array" ref="P232">_xlfn.XLOOKUP(A232,subscriptions!B232:B10004,subscriptions!C232:C10004)</f>
        <v>Residential</v>
      </c>
      <c r="Q232" s="10" t="s">
        <v>128</v>
      </c>
      <c r="R232" s="10" t="s">
        <v>148</v>
      </c>
      <c r="S232" s="10" t="s">
        <v>1691</v>
      </c>
    </row>
    <row r="233">
      <c r="A233" s="1" t="s">
        <v>367</v>
      </c>
      <c r="B233" s="1" t="s">
        <v>455</v>
      </c>
      <c r="C233" s="1" t="s">
        <v>2483</v>
      </c>
      <c r="D233" s="1" t="s">
        <v>27</v>
      </c>
      <c r="E233" s="1" t="s">
        <v>631</v>
      </c>
      <c r="F233" s="1" t="s">
        <v>2495</v>
      </c>
      <c r="G233" s="1" t="s">
        <v>3396</v>
      </c>
      <c r="H233" s="1" t="s">
        <v>3397</v>
      </c>
      <c r="I233" s="4">
        <v>84.29688657407408</v>
      </c>
      <c r="J233" s="1">
        <v>1097.65</v>
      </c>
      <c r="K233" s="1">
        <v>135.5</v>
      </c>
      <c r="M233" s="10">
        <f t="array" ref="M233">_xlfn.XLOOKUP(A233,subscriptions!B233:B10004,subscriptions!D233:D10004)</f>
        <v>50</v>
      </c>
      <c r="N233" s="10">
        <f t="array" ref="N233">_xlfn.XLOOKUP(A233,subscriptions!B233:B10004,subscriptions!G233:G10004)</f>
        <v>0</v>
      </c>
      <c r="O233" s="10">
        <v>50.0</v>
      </c>
      <c r="P233" s="10" t="str">
        <f t="array" ref="P233">_xlfn.XLOOKUP(A233,subscriptions!B233:B10004,subscriptions!C233:C10004)</f>
        <v>Mini</v>
      </c>
      <c r="Q233" s="10" t="s">
        <v>173</v>
      </c>
      <c r="R233" s="10" t="s">
        <v>148</v>
      </c>
      <c r="S233" s="10" t="s">
        <v>373</v>
      </c>
    </row>
    <row r="234">
      <c r="A234" s="1" t="s">
        <v>368</v>
      </c>
      <c r="B234" s="1" t="s">
        <v>1173</v>
      </c>
      <c r="C234" s="1" t="s">
        <v>556</v>
      </c>
      <c r="D234" s="1" t="s">
        <v>27</v>
      </c>
      <c r="E234" s="1" t="s">
        <v>28</v>
      </c>
      <c r="F234" s="1" t="s">
        <v>801</v>
      </c>
      <c r="G234" s="1" t="s">
        <v>3401</v>
      </c>
      <c r="H234" s="1" t="s">
        <v>3402</v>
      </c>
      <c r="I234" s="4">
        <v>84.29936342592593</v>
      </c>
      <c r="J234" s="1">
        <v>1340.23</v>
      </c>
      <c r="K234" s="1">
        <v>178.45</v>
      </c>
      <c r="M234" s="10">
        <f t="array" ref="M234">_xlfn.XLOOKUP(A234,subscriptions!B234:B10004,subscriptions!D234:D10004)</f>
        <v>250</v>
      </c>
      <c r="N234" s="10">
        <f t="array" ref="N234">_xlfn.XLOOKUP(A234,subscriptions!B234:B10004,subscriptions!G234:G10004)</f>
        <v>5</v>
      </c>
      <c r="O234" s="10">
        <v>237.5</v>
      </c>
      <c r="P234" s="10" t="str">
        <f t="array" ref="P234">_xlfn.XLOOKUP(A234,subscriptions!B234:B10004,subscriptions!C234:C10004)</f>
        <v>Business</v>
      </c>
      <c r="Q234" s="10" t="s">
        <v>194</v>
      </c>
      <c r="R234" s="10" t="s">
        <v>129</v>
      </c>
      <c r="S234" s="10" t="s">
        <v>522</v>
      </c>
    </row>
    <row r="235">
      <c r="A235" s="1" t="s">
        <v>369</v>
      </c>
      <c r="B235" s="1" t="s">
        <v>409</v>
      </c>
      <c r="C235" s="1" t="s">
        <v>605</v>
      </c>
      <c r="D235" s="1" t="s">
        <v>27</v>
      </c>
      <c r="E235" s="1" t="s">
        <v>179</v>
      </c>
      <c r="F235" s="1" t="s">
        <v>357</v>
      </c>
      <c r="G235" s="1" t="s">
        <v>3410</v>
      </c>
      <c r="H235" s="1" t="s">
        <v>3412</v>
      </c>
      <c r="I235" s="4">
        <v>84.29265046296297</v>
      </c>
      <c r="J235" s="1">
        <v>1067.44</v>
      </c>
      <c r="K235" s="1">
        <v>232.97</v>
      </c>
      <c r="L235" s="1">
        <v>100.0</v>
      </c>
      <c r="M235" s="10">
        <f t="array" ref="M235">_xlfn.XLOOKUP(A235,subscriptions!B235:B10004,subscriptions!D235:D10004)</f>
        <v>120</v>
      </c>
      <c r="N235" s="10">
        <f t="array" ref="N235">_xlfn.XLOOKUP(A235,subscriptions!B235:B10004,subscriptions!G235:G10004)</f>
        <v>10</v>
      </c>
      <c r="O235" s="10">
        <v>108.0</v>
      </c>
      <c r="P235" s="10" t="str">
        <f t="array" ref="P235">_xlfn.XLOOKUP(A235,subscriptions!B235:B10004,subscriptions!C235:C10004)</f>
        <v>Residential</v>
      </c>
      <c r="Q235" s="10" t="s">
        <v>128</v>
      </c>
      <c r="R235" s="10" t="s">
        <v>212</v>
      </c>
      <c r="S235" s="10" t="s">
        <v>587</v>
      </c>
    </row>
    <row r="236">
      <c r="A236" s="1" t="s">
        <v>370</v>
      </c>
      <c r="B236" s="1" t="s">
        <v>1141</v>
      </c>
      <c r="C236" s="1" t="s">
        <v>26</v>
      </c>
      <c r="D236" s="1" t="s">
        <v>27</v>
      </c>
      <c r="E236" s="1" t="s">
        <v>714</v>
      </c>
      <c r="F236" s="1" t="s">
        <v>3419</v>
      </c>
      <c r="G236" s="1" t="s">
        <v>3420</v>
      </c>
      <c r="H236" s="1" t="s">
        <v>3421</v>
      </c>
      <c r="I236" s="4">
        <v>84.34043981481481</v>
      </c>
      <c r="J236" s="1">
        <v>375.82</v>
      </c>
      <c r="K236" s="1">
        <v>55.06</v>
      </c>
      <c r="M236" s="10">
        <f t="array" ref="M236">_xlfn.XLOOKUP(A236,subscriptions!B236:B10004,subscriptions!D236:D10004)</f>
        <v>250</v>
      </c>
      <c r="N236" s="10">
        <f t="array" ref="N236">_xlfn.XLOOKUP(A236,subscriptions!B236:B10004,subscriptions!G236:G10004)</f>
        <v>20</v>
      </c>
      <c r="O236" s="10">
        <v>200.0</v>
      </c>
      <c r="P236" s="10" t="str">
        <f t="array" ref="P236">_xlfn.XLOOKUP(A236,subscriptions!B236:B10004,subscriptions!C236:C10004)</f>
        <v>Business</v>
      </c>
      <c r="Q236" s="10" t="s">
        <v>128</v>
      </c>
      <c r="R236" s="10" t="s">
        <v>129</v>
      </c>
      <c r="S236" s="10" t="s">
        <v>616</v>
      </c>
    </row>
    <row r="237">
      <c r="A237" s="1" t="s">
        <v>371</v>
      </c>
      <c r="B237" s="1" t="s">
        <v>1972</v>
      </c>
      <c r="C237" s="1" t="s">
        <v>1678</v>
      </c>
      <c r="D237" s="1" t="s">
        <v>27</v>
      </c>
      <c r="E237" s="1" t="s">
        <v>631</v>
      </c>
      <c r="F237" s="1" t="s">
        <v>1115</v>
      </c>
      <c r="G237" s="1" t="s">
        <v>3429</v>
      </c>
      <c r="H237" s="1" t="s">
        <v>3430</v>
      </c>
      <c r="I237" s="4">
        <v>84.20925925925926</v>
      </c>
      <c r="J237" s="1">
        <v>1972.64</v>
      </c>
      <c r="K237" s="1">
        <v>213.79</v>
      </c>
      <c r="M237" s="10">
        <f t="array" ref="M237">_xlfn.XLOOKUP(A237,subscriptions!B237:B10004,subscriptions!D237:D10004)</f>
        <v>120</v>
      </c>
      <c r="N237" s="10">
        <f t="array" ref="N237">_xlfn.XLOOKUP(A237,subscriptions!B237:B10004,subscriptions!G237:G10004)</f>
        <v>0</v>
      </c>
      <c r="O237" s="10">
        <v>120.0</v>
      </c>
      <c r="P237" s="10" t="str">
        <f t="array" ref="P237">_xlfn.XLOOKUP(A237,subscriptions!B237:B10004,subscriptions!C237:C10004)</f>
        <v>Residential</v>
      </c>
      <c r="Q237" s="10" t="s">
        <v>173</v>
      </c>
      <c r="R237" s="10" t="s">
        <v>212</v>
      </c>
      <c r="S237" s="10" t="s">
        <v>1374</v>
      </c>
    </row>
    <row r="238">
      <c r="A238" s="1" t="s">
        <v>372</v>
      </c>
      <c r="B238" s="1" t="s">
        <v>150</v>
      </c>
      <c r="C238" s="1" t="s">
        <v>198</v>
      </c>
      <c r="D238" s="1" t="s">
        <v>153</v>
      </c>
      <c r="E238" s="1" t="s">
        <v>239</v>
      </c>
      <c r="F238" s="1" t="s">
        <v>2132</v>
      </c>
      <c r="G238" s="1" t="s">
        <v>3439</v>
      </c>
      <c r="H238" s="1" t="s">
        <v>3440</v>
      </c>
      <c r="I238" s="4">
        <v>84.29454861111111</v>
      </c>
      <c r="J238" s="1">
        <v>544.37</v>
      </c>
      <c r="K238" s="1">
        <v>63.08</v>
      </c>
      <c r="M238" s="10">
        <f t="array" ref="M238">_xlfn.XLOOKUP(A238,subscriptions!B238:B10004,subscriptions!D238:D10004)</f>
        <v>120</v>
      </c>
      <c r="N238" s="10">
        <f t="array" ref="N238">_xlfn.XLOOKUP(A238,subscriptions!B238:B10004,subscriptions!G238:G10004)</f>
        <v>5</v>
      </c>
      <c r="O238" s="10">
        <v>114.0</v>
      </c>
      <c r="P238" s="10" t="str">
        <f t="array" ref="P238">_xlfn.XLOOKUP(A238,subscriptions!B238:B10004,subscriptions!C238:C10004)</f>
        <v>Residential</v>
      </c>
      <c r="Q238" s="10" t="s">
        <v>194</v>
      </c>
      <c r="R238" s="10" t="s">
        <v>212</v>
      </c>
      <c r="S238" s="10" t="s">
        <v>2075</v>
      </c>
    </row>
    <row r="239">
      <c r="A239" s="1" t="s">
        <v>374</v>
      </c>
      <c r="B239" s="1" t="s">
        <v>177</v>
      </c>
      <c r="C239" s="1" t="s">
        <v>605</v>
      </c>
      <c r="D239" s="1" t="s">
        <v>153</v>
      </c>
      <c r="E239" s="1" t="s">
        <v>28</v>
      </c>
      <c r="F239" s="1" t="s">
        <v>687</v>
      </c>
      <c r="G239" s="1" t="s">
        <v>3450</v>
      </c>
      <c r="H239" s="1" t="s">
        <v>3451</v>
      </c>
      <c r="I239" s="4">
        <v>84.25640046296296</v>
      </c>
      <c r="J239" s="1">
        <v>86.92</v>
      </c>
      <c r="K239" s="1">
        <v>40.34</v>
      </c>
      <c r="M239" s="10">
        <f t="array" ref="M239">_xlfn.XLOOKUP(A239,subscriptions!B239:B10004,subscriptions!D239:D10004)</f>
        <v>80</v>
      </c>
      <c r="N239" s="10">
        <f t="array" ref="N239">_xlfn.XLOOKUP(A239,subscriptions!B239:B10004,subscriptions!G239:G10004)</f>
        <v>10</v>
      </c>
      <c r="O239" s="10">
        <v>72.0</v>
      </c>
      <c r="P239" s="10" t="str">
        <f t="array" ref="P239">_xlfn.XLOOKUP(A239,subscriptions!B239:B10004,subscriptions!C239:C10004)</f>
        <v>Roam</v>
      </c>
      <c r="Q239" s="10" t="s">
        <v>128</v>
      </c>
      <c r="R239" s="10" t="s">
        <v>148</v>
      </c>
      <c r="S239" s="10" t="s">
        <v>130</v>
      </c>
    </row>
    <row r="240">
      <c r="A240" s="1" t="s">
        <v>378</v>
      </c>
      <c r="B240" s="1" t="s">
        <v>1624</v>
      </c>
      <c r="C240" s="1" t="s">
        <v>2483</v>
      </c>
      <c r="D240" s="1" t="s">
        <v>27</v>
      </c>
      <c r="E240" s="1" t="s">
        <v>28</v>
      </c>
      <c r="F240" s="1" t="s">
        <v>29</v>
      </c>
      <c r="G240" s="1" t="s">
        <v>3462</v>
      </c>
      <c r="H240" s="1" t="s">
        <v>3463</v>
      </c>
      <c r="I240" s="4">
        <v>84.38282407407408</v>
      </c>
      <c r="J240" s="1">
        <v>1605.45</v>
      </c>
      <c r="K240" s="1">
        <v>237.7</v>
      </c>
      <c r="M240" s="10">
        <f t="array" ref="M240">_xlfn.XLOOKUP(A240,subscriptions!B240:B10004,subscriptions!D240:D10004)</f>
        <v>120</v>
      </c>
      <c r="N240" s="10">
        <f t="array" ref="N240">_xlfn.XLOOKUP(A240,subscriptions!B240:B10004,subscriptions!G240:G10004)</f>
        <v>20</v>
      </c>
      <c r="O240" s="10">
        <v>96.0</v>
      </c>
      <c r="P240" s="10" t="str">
        <f t="array" ref="P240">_xlfn.XLOOKUP(A240,subscriptions!B240:B10004,subscriptions!C240:C10004)</f>
        <v>Residential</v>
      </c>
      <c r="Q240" s="10" t="s">
        <v>128</v>
      </c>
      <c r="R240" s="10" t="s">
        <v>148</v>
      </c>
      <c r="S240" s="10" t="s">
        <v>671</v>
      </c>
    </row>
    <row r="241">
      <c r="A241" s="1" t="s">
        <v>380</v>
      </c>
      <c r="B241" s="1" t="s">
        <v>1865</v>
      </c>
      <c r="C241" s="1" t="s">
        <v>492</v>
      </c>
      <c r="D241" s="1" t="s">
        <v>153</v>
      </c>
      <c r="E241" s="1" t="s">
        <v>280</v>
      </c>
      <c r="F241" s="1" t="s">
        <v>2239</v>
      </c>
      <c r="G241" s="1" t="s">
        <v>3471</v>
      </c>
      <c r="H241" s="1" t="s">
        <v>3472</v>
      </c>
      <c r="I241" s="4">
        <v>84.17096064814815</v>
      </c>
      <c r="J241" s="1">
        <v>342.4</v>
      </c>
      <c r="K241" s="1">
        <v>76.15</v>
      </c>
      <c r="M241" s="10">
        <f t="array" ref="M241">_xlfn.XLOOKUP(A241,subscriptions!B241:B10004,subscriptions!D241:D10004)</f>
        <v>120</v>
      </c>
      <c r="N241" s="10">
        <f t="array" ref="N241">_xlfn.XLOOKUP(A241,subscriptions!B241:B10004,subscriptions!G241:G10004)</f>
        <v>0</v>
      </c>
      <c r="O241" s="10">
        <v>120.0</v>
      </c>
      <c r="P241" s="10" t="str">
        <f t="array" ref="P241">_xlfn.XLOOKUP(A241,subscriptions!B241:B10004,subscriptions!C241:C10004)</f>
        <v>Residential</v>
      </c>
      <c r="Q241" s="10" t="s">
        <v>173</v>
      </c>
      <c r="R241" s="10" t="s">
        <v>212</v>
      </c>
      <c r="S241" s="10" t="s">
        <v>310</v>
      </c>
    </row>
    <row r="242">
      <c r="A242" s="1" t="s">
        <v>381</v>
      </c>
      <c r="B242" s="1" t="s">
        <v>842</v>
      </c>
      <c r="C242" s="1" t="s">
        <v>133</v>
      </c>
      <c r="D242" s="1" t="s">
        <v>27</v>
      </c>
      <c r="E242" s="1" t="s">
        <v>219</v>
      </c>
      <c r="F242" s="1" t="s">
        <v>590</v>
      </c>
      <c r="G242" s="1" t="s">
        <v>3481</v>
      </c>
      <c r="H242" s="1" t="s">
        <v>3482</v>
      </c>
      <c r="I242" s="4">
        <v>84.21269675925926</v>
      </c>
      <c r="J242" s="1">
        <v>4281.62</v>
      </c>
      <c r="K242" s="1">
        <v>452.89</v>
      </c>
      <c r="M242" s="10">
        <f t="array" ref="M242">_xlfn.XLOOKUP(A242,subscriptions!B242:B10004,subscriptions!D242:D10004)</f>
        <v>120</v>
      </c>
      <c r="N242" s="10">
        <f t="array" ref="N242">_xlfn.XLOOKUP(A242,subscriptions!B242:B10004,subscriptions!G242:G10004)</f>
        <v>5</v>
      </c>
      <c r="O242" s="10">
        <v>114.0</v>
      </c>
      <c r="P242" s="10" t="str">
        <f t="array" ref="P242">_xlfn.XLOOKUP(A242,subscriptions!B242:B10004,subscriptions!C242:C10004)</f>
        <v>Residential</v>
      </c>
      <c r="Q242" s="10" t="s">
        <v>194</v>
      </c>
      <c r="R242" s="10" t="s">
        <v>212</v>
      </c>
      <c r="S242" s="10" t="s">
        <v>813</v>
      </c>
    </row>
    <row r="243">
      <c r="A243" s="1" t="s">
        <v>382</v>
      </c>
      <c r="B243" s="1" t="s">
        <v>2018</v>
      </c>
      <c r="C243" s="1" t="s">
        <v>152</v>
      </c>
      <c r="D243" s="1" t="s">
        <v>27</v>
      </c>
      <c r="E243" s="1" t="s">
        <v>714</v>
      </c>
      <c r="F243" s="1" t="s">
        <v>828</v>
      </c>
      <c r="G243" s="1" t="s">
        <v>3492</v>
      </c>
      <c r="H243" s="1" t="s">
        <v>3493</v>
      </c>
      <c r="I243" s="4">
        <v>84.41760416666666</v>
      </c>
      <c r="J243" s="1">
        <v>4666.34</v>
      </c>
      <c r="K243" s="1">
        <v>698.02</v>
      </c>
      <c r="M243" s="10">
        <f t="array" ref="M243">_xlfn.XLOOKUP(A243,subscriptions!B243:B10004,subscriptions!D243:D10004)</f>
        <v>80</v>
      </c>
      <c r="N243" s="10">
        <f t="array" ref="N243">_xlfn.XLOOKUP(A243,subscriptions!B243:B10004,subscriptions!G243:G10004)</f>
        <v>10</v>
      </c>
      <c r="O243" s="10">
        <v>72.0</v>
      </c>
      <c r="P243" s="10" t="str">
        <f t="array" ref="P243">_xlfn.XLOOKUP(A243,subscriptions!B243:B10004,subscriptions!C243:C10004)</f>
        <v>Roam</v>
      </c>
      <c r="Q243" s="10" t="s">
        <v>128</v>
      </c>
      <c r="R243" s="10" t="s">
        <v>148</v>
      </c>
      <c r="S243" s="10" t="s">
        <v>327</v>
      </c>
    </row>
    <row r="244">
      <c r="A244" s="1" t="s">
        <v>383</v>
      </c>
      <c r="B244" s="1" t="s">
        <v>763</v>
      </c>
      <c r="C244" s="1" t="s">
        <v>764</v>
      </c>
      <c r="D244" s="1" t="s">
        <v>27</v>
      </c>
      <c r="E244" s="1" t="s">
        <v>239</v>
      </c>
      <c r="F244" s="1" t="s">
        <v>2154</v>
      </c>
      <c r="G244" s="1" t="s">
        <v>3502</v>
      </c>
      <c r="H244" s="1" t="s">
        <v>3503</v>
      </c>
      <c r="I244" s="4">
        <v>84.21199074074075</v>
      </c>
      <c r="J244" s="1">
        <v>3745.26</v>
      </c>
      <c r="K244" s="1">
        <v>763.53</v>
      </c>
      <c r="M244" s="10">
        <f t="array" ref="M244">_xlfn.XLOOKUP(A244,subscriptions!B244:B10004,subscriptions!D244:D10004)</f>
        <v>250</v>
      </c>
      <c r="N244" s="10">
        <f t="array" ref="N244">_xlfn.XLOOKUP(A244,subscriptions!B244:B10004,subscriptions!G244:G10004)</f>
        <v>20</v>
      </c>
      <c r="O244" s="10">
        <v>200.0</v>
      </c>
      <c r="P244" s="10" t="str">
        <f t="array" ref="P244">_xlfn.XLOOKUP(A244,subscriptions!B244:B10004,subscriptions!C244:C10004)</f>
        <v>Business</v>
      </c>
      <c r="Q244" s="10" t="s">
        <v>128</v>
      </c>
      <c r="R244" s="10" t="s">
        <v>129</v>
      </c>
      <c r="S244" s="10" t="s">
        <v>857</v>
      </c>
    </row>
    <row r="245">
      <c r="A245" s="1" t="s">
        <v>384</v>
      </c>
      <c r="B245" s="1" t="s">
        <v>573</v>
      </c>
      <c r="C245" s="1" t="s">
        <v>2007</v>
      </c>
      <c r="D245" s="1" t="s">
        <v>27</v>
      </c>
      <c r="E245" s="1" t="s">
        <v>631</v>
      </c>
      <c r="F245" s="1" t="s">
        <v>2495</v>
      </c>
      <c r="G245" s="1" t="s">
        <v>3512</v>
      </c>
      <c r="H245" s="1" t="s">
        <v>3513</v>
      </c>
      <c r="I245" s="4">
        <v>84.41769675925926</v>
      </c>
      <c r="J245" s="1">
        <v>743.43</v>
      </c>
      <c r="K245" s="1">
        <v>90.18</v>
      </c>
      <c r="M245" s="10">
        <f t="array" ref="M245">_xlfn.XLOOKUP(A245,subscriptions!B245:B10004,subscriptions!D245:D10004)</f>
        <v>80</v>
      </c>
      <c r="N245" s="10">
        <f t="array" ref="N245">_xlfn.XLOOKUP(A245,subscriptions!B245:B10004,subscriptions!G245:G10004)</f>
        <v>0</v>
      </c>
      <c r="O245" s="10">
        <v>80.0</v>
      </c>
      <c r="P245" s="10" t="str">
        <f t="array" ref="P245">_xlfn.XLOOKUP(A245,subscriptions!B245:B10004,subscriptions!C245:C10004)</f>
        <v>Roam</v>
      </c>
      <c r="Q245" s="10" t="s">
        <v>173</v>
      </c>
      <c r="R245" s="10" t="s">
        <v>148</v>
      </c>
      <c r="S245" s="10" t="s">
        <v>327</v>
      </c>
    </row>
    <row r="246">
      <c r="A246" s="1" t="s">
        <v>385</v>
      </c>
      <c r="B246" s="1" t="s">
        <v>236</v>
      </c>
      <c r="C246" s="1" t="s">
        <v>734</v>
      </c>
      <c r="D246" s="1" t="s">
        <v>153</v>
      </c>
      <c r="E246" s="1" t="s">
        <v>714</v>
      </c>
      <c r="F246" s="1" t="s">
        <v>2171</v>
      </c>
      <c r="G246" s="1" t="s">
        <v>3522</v>
      </c>
      <c r="H246" s="1" t="s">
        <v>3523</v>
      </c>
      <c r="I246" s="4">
        <v>84.21194444444444</v>
      </c>
      <c r="J246" s="1">
        <v>73.37</v>
      </c>
      <c r="K246" s="1">
        <v>18.22</v>
      </c>
      <c r="M246" s="10">
        <f t="array" ref="M246">_xlfn.XLOOKUP(A246,subscriptions!B246:B10004,subscriptions!D246:D10004)</f>
        <v>250</v>
      </c>
      <c r="N246" s="10">
        <f t="array" ref="N246">_xlfn.XLOOKUP(A246,subscriptions!B246:B10004,subscriptions!G246:G10004)</f>
        <v>5</v>
      </c>
      <c r="O246" s="10">
        <v>237.5</v>
      </c>
      <c r="P246" s="10" t="str">
        <f t="array" ref="P246">_xlfn.XLOOKUP(A246,subscriptions!B246:B10004,subscriptions!C246:C10004)</f>
        <v>Business</v>
      </c>
      <c r="Q246" s="10" t="s">
        <v>194</v>
      </c>
      <c r="R246" s="10" t="s">
        <v>129</v>
      </c>
      <c r="S246" s="10" t="s">
        <v>857</v>
      </c>
    </row>
    <row r="247">
      <c r="A247" s="1" t="s">
        <v>386</v>
      </c>
      <c r="B247" s="1" t="s">
        <v>312</v>
      </c>
      <c r="C247" s="1" t="s">
        <v>1415</v>
      </c>
      <c r="D247" s="1" t="s">
        <v>153</v>
      </c>
      <c r="E247" s="1" t="s">
        <v>179</v>
      </c>
      <c r="F247" s="1" t="s">
        <v>901</v>
      </c>
      <c r="G247" s="1" t="s">
        <v>3532</v>
      </c>
      <c r="H247" s="1" t="s">
        <v>3533</v>
      </c>
      <c r="I247" s="4">
        <v>84.30030092592592</v>
      </c>
      <c r="J247" s="1">
        <v>4003.29</v>
      </c>
      <c r="K247" s="1">
        <v>975.79</v>
      </c>
      <c r="L247" s="1">
        <v>100.0</v>
      </c>
      <c r="M247" s="10">
        <f t="array" ref="M247">_xlfn.XLOOKUP(A247,subscriptions!B247:B10004,subscriptions!D247:D10004)</f>
        <v>250</v>
      </c>
      <c r="N247" s="10">
        <f t="array" ref="N247">_xlfn.XLOOKUP(A247,subscriptions!B247:B10004,subscriptions!G247:G10004)</f>
        <v>10</v>
      </c>
      <c r="O247" s="10">
        <v>225.0</v>
      </c>
      <c r="P247" s="10" t="str">
        <f t="array" ref="P247">_xlfn.XLOOKUP(A247,subscriptions!B247:B10004,subscriptions!C247:C10004)</f>
        <v>Business</v>
      </c>
      <c r="Q247" s="10" t="s">
        <v>128</v>
      </c>
      <c r="R247" s="10" t="s">
        <v>129</v>
      </c>
      <c r="S247" s="10" t="s">
        <v>1172</v>
      </c>
    </row>
    <row r="248">
      <c r="A248" s="1" t="s">
        <v>387</v>
      </c>
      <c r="B248" s="1" t="s">
        <v>700</v>
      </c>
      <c r="C248" s="1" t="s">
        <v>26</v>
      </c>
      <c r="D248" s="1" t="s">
        <v>153</v>
      </c>
      <c r="E248" s="1" t="s">
        <v>332</v>
      </c>
      <c r="F248" s="1" t="s">
        <v>618</v>
      </c>
      <c r="G248" s="1" t="s">
        <v>3540</v>
      </c>
      <c r="H248" s="1" t="s">
        <v>3541</v>
      </c>
      <c r="I248" s="4">
        <v>84.42101851851852</v>
      </c>
      <c r="J248" s="1">
        <v>888.41</v>
      </c>
      <c r="K248" s="1">
        <v>185.51</v>
      </c>
      <c r="M248" s="10">
        <f t="array" ref="M248">_xlfn.XLOOKUP(A248,subscriptions!B248:B10004,subscriptions!D248:D10004)</f>
        <v>120</v>
      </c>
      <c r="N248" s="10">
        <f t="array" ref="N248">_xlfn.XLOOKUP(A248,subscriptions!B248:B10004,subscriptions!G248:G10004)</f>
        <v>20</v>
      </c>
      <c r="O248" s="10">
        <v>96.0</v>
      </c>
      <c r="P248" s="10" t="str">
        <f t="array" ref="P248">_xlfn.XLOOKUP(A248,subscriptions!B248:B10004,subscriptions!C248:C10004)</f>
        <v>Residential</v>
      </c>
      <c r="Q248" s="10" t="s">
        <v>128</v>
      </c>
      <c r="R248" s="10" t="s">
        <v>148</v>
      </c>
      <c r="S248" s="10" t="s">
        <v>2152</v>
      </c>
    </row>
    <row r="249">
      <c r="A249" s="1" t="s">
        <v>390</v>
      </c>
      <c r="B249" s="1" t="s">
        <v>1491</v>
      </c>
      <c r="C249" s="1" t="s">
        <v>261</v>
      </c>
      <c r="D249" s="1" t="s">
        <v>153</v>
      </c>
      <c r="E249" s="1" t="s">
        <v>239</v>
      </c>
      <c r="F249" s="1" t="s">
        <v>2364</v>
      </c>
      <c r="G249" s="1" t="s">
        <v>3553</v>
      </c>
      <c r="H249" s="1" t="s">
        <v>3554</v>
      </c>
      <c r="I249" s="4">
        <v>84.25355324074074</v>
      </c>
      <c r="J249" s="1">
        <v>5151.26</v>
      </c>
      <c r="K249" s="1">
        <v>969.01</v>
      </c>
      <c r="M249" s="10">
        <f t="array" ref="M249">_xlfn.XLOOKUP(A249,subscriptions!B249:B10004,subscriptions!D249:D10004)</f>
        <v>120</v>
      </c>
      <c r="N249" s="10">
        <f t="array" ref="N249">_xlfn.XLOOKUP(A249,subscriptions!B249:B10004,subscriptions!G249:G10004)</f>
        <v>0</v>
      </c>
      <c r="O249" s="10">
        <v>120.0</v>
      </c>
      <c r="P249" s="10" t="str">
        <f t="array" ref="P249">_xlfn.XLOOKUP(A249,subscriptions!B249:B10004,subscriptions!C249:C10004)</f>
        <v>Residential</v>
      </c>
      <c r="Q249" s="10" t="s">
        <v>173</v>
      </c>
      <c r="R249" s="10" t="s">
        <v>212</v>
      </c>
      <c r="S249" s="10" t="s">
        <v>1832</v>
      </c>
    </row>
    <row r="250">
      <c r="A250" s="1" t="s">
        <v>394</v>
      </c>
      <c r="B250" s="1" t="s">
        <v>1939</v>
      </c>
      <c r="C250" s="1" t="s">
        <v>1678</v>
      </c>
      <c r="D250" s="1" t="s">
        <v>153</v>
      </c>
      <c r="E250" s="1" t="s">
        <v>179</v>
      </c>
      <c r="F250" s="1" t="s">
        <v>357</v>
      </c>
      <c r="G250" s="1" t="s">
        <v>3564</v>
      </c>
      <c r="H250" s="1" t="s">
        <v>3565</v>
      </c>
      <c r="I250" s="4">
        <v>84.3370949074074</v>
      </c>
      <c r="J250" s="1">
        <v>5020.6</v>
      </c>
      <c r="K250" s="1">
        <v>530.82</v>
      </c>
      <c r="L250" s="1">
        <v>100.0</v>
      </c>
      <c r="M250" s="10">
        <f t="array" ref="M250">_xlfn.XLOOKUP(A250,subscriptions!B250:B10004,subscriptions!D250:D10004)</f>
        <v>120</v>
      </c>
      <c r="N250" s="10">
        <f t="array" ref="N250">_xlfn.XLOOKUP(A250,subscriptions!B250:B10004,subscriptions!G250:G10004)</f>
        <v>5</v>
      </c>
      <c r="O250" s="10">
        <v>114.0</v>
      </c>
      <c r="P250" s="10" t="str">
        <f t="array" ref="P250">_xlfn.XLOOKUP(A250,subscriptions!B250:B10004,subscriptions!C250:C10004)</f>
        <v>Residential</v>
      </c>
      <c r="Q250" s="10" t="s">
        <v>194</v>
      </c>
      <c r="R250" s="10" t="s">
        <v>212</v>
      </c>
      <c r="S250" s="10" t="s">
        <v>968</v>
      </c>
    </row>
    <row r="251">
      <c r="A251" s="1" t="s">
        <v>396</v>
      </c>
      <c r="B251" s="1" t="s">
        <v>870</v>
      </c>
      <c r="C251" s="1" t="s">
        <v>673</v>
      </c>
      <c r="D251" s="1" t="s">
        <v>153</v>
      </c>
      <c r="E251" s="1" t="s">
        <v>631</v>
      </c>
      <c r="F251" s="1" t="s">
        <v>2495</v>
      </c>
      <c r="G251" s="1" t="s">
        <v>3573</v>
      </c>
      <c r="H251" s="1" t="s">
        <v>3574</v>
      </c>
      <c r="I251" s="4">
        <v>84.33697916666667</v>
      </c>
      <c r="J251" s="1">
        <v>2926.08</v>
      </c>
      <c r="K251" s="1">
        <v>582.67</v>
      </c>
      <c r="M251" s="10">
        <f t="array" ref="M251">_xlfn.XLOOKUP(A251,subscriptions!B251:B10004,subscriptions!D251:D10004)</f>
        <v>120</v>
      </c>
      <c r="N251" s="10">
        <f t="array" ref="N251">_xlfn.XLOOKUP(A251,subscriptions!B251:B10004,subscriptions!G251:G10004)</f>
        <v>10</v>
      </c>
      <c r="O251" s="10">
        <v>108.0</v>
      </c>
      <c r="P251" s="10" t="str">
        <f t="array" ref="P251">_xlfn.XLOOKUP(A251,subscriptions!B251:B10004,subscriptions!C251:C10004)</f>
        <v>Residential</v>
      </c>
      <c r="Q251" s="10" t="s">
        <v>128</v>
      </c>
      <c r="R251" s="10" t="s">
        <v>212</v>
      </c>
      <c r="S251" s="10" t="s">
        <v>968</v>
      </c>
    </row>
    <row r="252">
      <c r="A252" s="1" t="s">
        <v>397</v>
      </c>
      <c r="B252" s="1" t="s">
        <v>919</v>
      </c>
      <c r="C252" s="1" t="s">
        <v>1100</v>
      </c>
      <c r="D252" s="1" t="s">
        <v>27</v>
      </c>
      <c r="E252" s="1" t="s">
        <v>111</v>
      </c>
      <c r="F252" s="1" t="s">
        <v>1855</v>
      </c>
      <c r="G252" s="1" t="s">
        <v>3584</v>
      </c>
      <c r="H252" s="1" t="s">
        <v>3585</v>
      </c>
      <c r="I252" s="4">
        <v>84.25296296296297</v>
      </c>
      <c r="J252" s="1">
        <v>573.16</v>
      </c>
      <c r="K252" s="1">
        <v>107.13</v>
      </c>
      <c r="M252" s="10">
        <f t="array" ref="M252">_xlfn.XLOOKUP(A252,subscriptions!B252:B10004,subscriptions!D252:D10004)</f>
        <v>120</v>
      </c>
      <c r="N252" s="10">
        <f t="array" ref="N252">_xlfn.XLOOKUP(A252,subscriptions!B252:B10004,subscriptions!G252:G10004)</f>
        <v>20</v>
      </c>
      <c r="O252" s="10">
        <v>96.0</v>
      </c>
      <c r="P252" s="10" t="str">
        <f t="array" ref="P252">_xlfn.XLOOKUP(A252,subscriptions!B252:B10004,subscriptions!C252:C10004)</f>
        <v>Residential</v>
      </c>
      <c r="Q252" s="10" t="s">
        <v>128</v>
      </c>
      <c r="R252" s="10" t="s">
        <v>148</v>
      </c>
      <c r="S252" s="10" t="s">
        <v>916</v>
      </c>
    </row>
    <row r="253">
      <c r="A253" s="1" t="s">
        <v>398</v>
      </c>
      <c r="B253" s="1" t="s">
        <v>919</v>
      </c>
      <c r="C253" s="1" t="s">
        <v>871</v>
      </c>
      <c r="D253" s="1" t="s">
        <v>27</v>
      </c>
      <c r="E253" s="1" t="s">
        <v>280</v>
      </c>
      <c r="F253" s="1" t="s">
        <v>411</v>
      </c>
      <c r="G253" s="1" t="s">
        <v>3594</v>
      </c>
      <c r="H253" s="1" t="s">
        <v>3596</v>
      </c>
      <c r="I253" s="4">
        <v>84.41890046296297</v>
      </c>
      <c r="J253" s="1">
        <v>779.44</v>
      </c>
      <c r="K253" s="1">
        <v>135.74</v>
      </c>
      <c r="M253" s="10">
        <f t="array" ref="M253">_xlfn.XLOOKUP(A253,subscriptions!B253:B10004,subscriptions!D253:D10004)</f>
        <v>120</v>
      </c>
      <c r="N253" s="10">
        <f t="array" ref="N253">_xlfn.XLOOKUP(A253,subscriptions!B253:B10004,subscriptions!G253:G10004)</f>
        <v>0</v>
      </c>
      <c r="O253" s="10">
        <v>120.0</v>
      </c>
      <c r="P253" s="10" t="str">
        <f t="array" ref="P253">_xlfn.XLOOKUP(A253,subscriptions!B253:B10004,subscriptions!C253:C10004)</f>
        <v>Residential</v>
      </c>
      <c r="Q253" s="10" t="s">
        <v>173</v>
      </c>
      <c r="R253" s="10" t="s">
        <v>212</v>
      </c>
      <c r="S253" s="10" t="s">
        <v>1822</v>
      </c>
    </row>
    <row r="254">
      <c r="A254" s="1" t="s">
        <v>399</v>
      </c>
      <c r="B254" s="1" t="s">
        <v>2534</v>
      </c>
      <c r="C254" s="1" t="s">
        <v>26</v>
      </c>
      <c r="D254" s="1" t="s">
        <v>153</v>
      </c>
      <c r="E254" s="1" t="s">
        <v>219</v>
      </c>
      <c r="F254" s="1" t="s">
        <v>1010</v>
      </c>
      <c r="G254" s="1" t="s">
        <v>3603</v>
      </c>
      <c r="H254" s="1" t="s">
        <v>3604</v>
      </c>
      <c r="I254" s="4">
        <v>84.25586805555555</v>
      </c>
      <c r="J254" s="1">
        <v>2907.09</v>
      </c>
      <c r="K254" s="1">
        <v>297.84</v>
      </c>
      <c r="M254" s="10">
        <f t="array" ref="M254">_xlfn.XLOOKUP(A254,subscriptions!B254:B10004,subscriptions!D254:D10004)</f>
        <v>120</v>
      </c>
      <c r="N254" s="10">
        <f t="array" ref="N254">_xlfn.XLOOKUP(A254,subscriptions!B254:B10004,subscriptions!G254:G10004)</f>
        <v>5</v>
      </c>
      <c r="O254" s="10">
        <v>114.0</v>
      </c>
      <c r="P254" s="10" t="str">
        <f t="array" ref="P254">_xlfn.XLOOKUP(A254,subscriptions!B254:B10004,subscriptions!C254:C10004)</f>
        <v>Residential</v>
      </c>
      <c r="Q254" s="10" t="s">
        <v>194</v>
      </c>
      <c r="R254" s="10" t="s">
        <v>212</v>
      </c>
      <c r="S254" s="10" t="s">
        <v>1156</v>
      </c>
    </row>
    <row r="255">
      <c r="A255" s="1" t="s">
        <v>400</v>
      </c>
      <c r="B255" s="1" t="s">
        <v>1226</v>
      </c>
      <c r="C255" s="1" t="s">
        <v>426</v>
      </c>
      <c r="D255" s="1" t="s">
        <v>153</v>
      </c>
      <c r="E255" s="1" t="s">
        <v>280</v>
      </c>
      <c r="F255" s="1" t="s">
        <v>1706</v>
      </c>
      <c r="G255" s="1" t="s">
        <v>3618</v>
      </c>
      <c r="H255" s="1" t="s">
        <v>3619</v>
      </c>
      <c r="I255" s="4">
        <v>84.17224537037038</v>
      </c>
      <c r="J255" s="1">
        <v>621.72</v>
      </c>
      <c r="K255" s="1">
        <v>109.25</v>
      </c>
      <c r="M255" s="10">
        <f t="array" ref="M255">_xlfn.XLOOKUP(A255,subscriptions!B255:B10004,subscriptions!D255:D10004)</f>
        <v>120</v>
      </c>
      <c r="N255" s="10">
        <f t="array" ref="N255">_xlfn.XLOOKUP(A255,subscriptions!B255:B10004,subscriptions!G255:G10004)</f>
        <v>10</v>
      </c>
      <c r="O255" s="10">
        <v>108.0</v>
      </c>
      <c r="P255" s="10" t="str">
        <f t="array" ref="P255">_xlfn.XLOOKUP(A255,subscriptions!B255:B10004,subscriptions!C255:C10004)</f>
        <v>Residential</v>
      </c>
      <c r="Q255" s="10" t="s">
        <v>128</v>
      </c>
      <c r="R255" s="10" t="s">
        <v>212</v>
      </c>
      <c r="S255" s="10" t="s">
        <v>1637</v>
      </c>
    </row>
    <row r="256">
      <c r="A256" s="1" t="s">
        <v>401</v>
      </c>
      <c r="B256" s="1" t="s">
        <v>589</v>
      </c>
      <c r="C256" s="1" t="s">
        <v>524</v>
      </c>
      <c r="D256" s="1" t="s">
        <v>153</v>
      </c>
      <c r="E256" s="1" t="s">
        <v>239</v>
      </c>
      <c r="F256" s="1" t="s">
        <v>2154</v>
      </c>
      <c r="G256" s="1" t="s">
        <v>3630</v>
      </c>
      <c r="H256" s="1" t="s">
        <v>3631</v>
      </c>
      <c r="I256" s="4">
        <v>84.21489583333333</v>
      </c>
      <c r="J256" s="1">
        <v>328.58</v>
      </c>
      <c r="K256" s="1">
        <v>65.86</v>
      </c>
      <c r="M256" s="10">
        <f t="array" ref="M256">_xlfn.XLOOKUP(A256,subscriptions!B256:B10004,subscriptions!D256:D10004)</f>
        <v>120</v>
      </c>
      <c r="N256" s="10">
        <f t="array" ref="N256">_xlfn.XLOOKUP(A256,subscriptions!B256:B10004,subscriptions!G256:G10004)</f>
        <v>20</v>
      </c>
      <c r="O256" s="10">
        <v>96.0</v>
      </c>
      <c r="P256" s="10" t="str">
        <f t="array" ref="P256">_xlfn.XLOOKUP(A256,subscriptions!B256:B10004,subscriptions!C256:C10004)</f>
        <v>Residential</v>
      </c>
      <c r="Q256" s="10" t="s">
        <v>128</v>
      </c>
      <c r="R256" s="10" t="s">
        <v>148</v>
      </c>
      <c r="S256" s="10" t="s">
        <v>3641</v>
      </c>
    </row>
    <row r="257">
      <c r="A257" s="1" t="s">
        <v>402</v>
      </c>
      <c r="B257" s="1" t="s">
        <v>295</v>
      </c>
      <c r="C257" s="1" t="s">
        <v>871</v>
      </c>
      <c r="D257" s="1" t="s">
        <v>153</v>
      </c>
      <c r="E257" s="1" t="s">
        <v>280</v>
      </c>
      <c r="F257" s="1" t="s">
        <v>411</v>
      </c>
      <c r="G257" s="1" t="s">
        <v>3643</v>
      </c>
      <c r="H257" s="1" t="s">
        <v>3644</v>
      </c>
      <c r="I257" s="4">
        <v>84.30018518518519</v>
      </c>
      <c r="J257" s="1">
        <v>1270.61</v>
      </c>
      <c r="K257" s="1">
        <v>252.02</v>
      </c>
      <c r="M257" s="10">
        <f t="array" ref="M257">_xlfn.XLOOKUP(A257,subscriptions!B257:B10004,subscriptions!D257:D10004)</f>
        <v>120</v>
      </c>
      <c r="N257" s="10">
        <f t="array" ref="N257">_xlfn.XLOOKUP(A257,subscriptions!B257:B10004,subscriptions!G257:G10004)</f>
        <v>0</v>
      </c>
      <c r="O257" s="10">
        <v>120.0</v>
      </c>
      <c r="P257" s="10" t="str">
        <f t="array" ref="P257">_xlfn.XLOOKUP(A257,subscriptions!B257:B10004,subscriptions!C257:C10004)</f>
        <v>Residential</v>
      </c>
      <c r="Q257" s="10" t="s">
        <v>173</v>
      </c>
      <c r="R257" s="10" t="s">
        <v>212</v>
      </c>
      <c r="S257" s="10" t="s">
        <v>1172</v>
      </c>
    </row>
    <row r="258">
      <c r="A258" s="1" t="s">
        <v>403</v>
      </c>
      <c r="B258" s="1" t="s">
        <v>216</v>
      </c>
      <c r="C258" s="1" t="s">
        <v>1388</v>
      </c>
      <c r="D258" s="1" t="s">
        <v>153</v>
      </c>
      <c r="E258" s="1" t="s">
        <v>332</v>
      </c>
      <c r="F258" s="1" t="s">
        <v>2415</v>
      </c>
      <c r="G258" s="1" t="s">
        <v>3656</v>
      </c>
      <c r="H258" s="1" t="s">
        <v>3657</v>
      </c>
      <c r="I258" s="4">
        <v>84.1752662037037</v>
      </c>
      <c r="J258" s="1">
        <v>4176.94</v>
      </c>
      <c r="K258" s="1">
        <v>543.82</v>
      </c>
      <c r="M258" s="10">
        <f t="array" ref="M258">_xlfn.XLOOKUP(A258,subscriptions!B258:B10004,subscriptions!D258:D10004)</f>
        <v>80</v>
      </c>
      <c r="N258" s="10">
        <f t="array" ref="N258">_xlfn.XLOOKUP(A258,subscriptions!B258:B10004,subscriptions!G258:G10004)</f>
        <v>5</v>
      </c>
      <c r="O258" s="10">
        <v>76.0</v>
      </c>
      <c r="P258" s="10" t="str">
        <f t="array" ref="P258">_xlfn.XLOOKUP(A258,subscriptions!B258:B10004,subscriptions!C258:C10004)</f>
        <v>Roam</v>
      </c>
      <c r="Q258" s="10" t="s">
        <v>194</v>
      </c>
      <c r="R258" s="10" t="s">
        <v>148</v>
      </c>
      <c r="S258" s="10" t="s">
        <v>1198</v>
      </c>
    </row>
    <row r="259">
      <c r="A259" s="1" t="s">
        <v>404</v>
      </c>
      <c r="B259" s="1" t="s">
        <v>1995</v>
      </c>
      <c r="C259" s="1" t="s">
        <v>827</v>
      </c>
      <c r="D259" s="1" t="s">
        <v>153</v>
      </c>
      <c r="E259" s="1" t="s">
        <v>332</v>
      </c>
      <c r="F259" s="1" t="s">
        <v>510</v>
      </c>
      <c r="G259" s="1" t="s">
        <v>3667</v>
      </c>
      <c r="H259" s="1" t="s">
        <v>3668</v>
      </c>
      <c r="I259" s="4">
        <v>84.38195601851852</v>
      </c>
      <c r="J259" s="1">
        <v>1836.24</v>
      </c>
      <c r="K259" s="1">
        <v>337.3</v>
      </c>
      <c r="M259" s="10">
        <f t="array" ref="M259">_xlfn.XLOOKUP(A259,subscriptions!B259:B10004,subscriptions!D259:D10004)</f>
        <v>120</v>
      </c>
      <c r="N259" s="10">
        <f t="array" ref="N259">_xlfn.XLOOKUP(A259,subscriptions!B259:B10004,subscriptions!G259:G10004)</f>
        <v>10</v>
      </c>
      <c r="O259" s="10">
        <v>108.0</v>
      </c>
      <c r="P259" s="10" t="str">
        <f t="array" ref="P259">_xlfn.XLOOKUP(A259,subscriptions!B259:B10004,subscriptions!C259:C10004)</f>
        <v>Residential</v>
      </c>
      <c r="Q259" s="10" t="s">
        <v>128</v>
      </c>
      <c r="R259" s="10" t="s">
        <v>212</v>
      </c>
      <c r="S259" s="10" t="s">
        <v>293</v>
      </c>
    </row>
    <row r="260">
      <c r="A260" s="1" t="s">
        <v>405</v>
      </c>
      <c r="B260" s="1" t="s">
        <v>439</v>
      </c>
      <c r="C260" s="1" t="s">
        <v>492</v>
      </c>
      <c r="D260" s="1" t="s">
        <v>153</v>
      </c>
      <c r="E260" s="1" t="s">
        <v>262</v>
      </c>
      <c r="F260" s="1" t="s">
        <v>1835</v>
      </c>
      <c r="G260" s="1" t="s">
        <v>3680</v>
      </c>
      <c r="H260" s="1" t="s">
        <v>3681</v>
      </c>
      <c r="I260" s="4">
        <v>84.29268518518519</v>
      </c>
      <c r="J260" s="1">
        <v>1316.17</v>
      </c>
      <c r="K260" s="1">
        <v>329.15</v>
      </c>
      <c r="M260" s="10">
        <f t="array" ref="M260">_xlfn.XLOOKUP(A260,subscriptions!B260:B10004,subscriptions!D260:D10004)</f>
        <v>120</v>
      </c>
      <c r="N260" s="10">
        <f t="array" ref="N260">_xlfn.XLOOKUP(A260,subscriptions!B260:B10004,subscriptions!G260:G10004)</f>
        <v>20</v>
      </c>
      <c r="O260" s="10">
        <v>96.0</v>
      </c>
      <c r="P260" s="10" t="str">
        <f t="array" ref="P260">_xlfn.XLOOKUP(A260,subscriptions!B260:B10004,subscriptions!C260:C10004)</f>
        <v>Residential</v>
      </c>
      <c r="Q260" s="10" t="s">
        <v>128</v>
      </c>
      <c r="R260" s="10" t="s">
        <v>148</v>
      </c>
      <c r="S260" s="10" t="s">
        <v>587</v>
      </c>
    </row>
    <row r="261">
      <c r="A261" s="1" t="s">
        <v>406</v>
      </c>
      <c r="B261" s="1" t="s">
        <v>941</v>
      </c>
      <c r="C261" s="1" t="s">
        <v>1973</v>
      </c>
      <c r="D261" s="1" t="s">
        <v>27</v>
      </c>
      <c r="E261" s="1" t="s">
        <v>280</v>
      </c>
      <c r="F261" s="1" t="s">
        <v>873</v>
      </c>
      <c r="G261" s="1" t="s">
        <v>3692</v>
      </c>
      <c r="H261" s="1" t="s">
        <v>3693</v>
      </c>
      <c r="I261" s="4">
        <v>84.33570601851852</v>
      </c>
      <c r="J261" s="1">
        <v>203.34</v>
      </c>
      <c r="K261" s="1">
        <v>42.97</v>
      </c>
      <c r="M261" s="10">
        <f t="array" ref="M261">_xlfn.XLOOKUP(A261,subscriptions!B261:B10004,subscriptions!D261:D10004)</f>
        <v>250</v>
      </c>
      <c r="N261" s="10">
        <f t="array" ref="N261">_xlfn.XLOOKUP(A261,subscriptions!B261:B10004,subscriptions!G261:G10004)</f>
        <v>0</v>
      </c>
      <c r="O261" s="10">
        <v>250.0</v>
      </c>
      <c r="P261" s="10" t="str">
        <f t="array" ref="P261">_xlfn.XLOOKUP(A261,subscriptions!B261:B10004,subscriptions!C261:C10004)</f>
        <v>Business</v>
      </c>
      <c r="Q261" s="10" t="s">
        <v>173</v>
      </c>
      <c r="R261" s="10" t="s">
        <v>129</v>
      </c>
      <c r="S261" s="10" t="s">
        <v>571</v>
      </c>
    </row>
    <row r="262">
      <c r="A262" s="1" t="s">
        <v>408</v>
      </c>
      <c r="B262" s="1" t="s">
        <v>919</v>
      </c>
      <c r="C262" s="1" t="s">
        <v>524</v>
      </c>
      <c r="D262" s="1" t="s">
        <v>27</v>
      </c>
      <c r="E262" s="1" t="s">
        <v>28</v>
      </c>
      <c r="F262" s="1" t="s">
        <v>2188</v>
      </c>
      <c r="G262" s="1" t="s">
        <v>3707</v>
      </c>
      <c r="H262" s="1" t="s">
        <v>3708</v>
      </c>
      <c r="I262" s="4">
        <v>84.20938657407407</v>
      </c>
      <c r="J262" s="1">
        <v>1481.8</v>
      </c>
      <c r="K262" s="1">
        <v>374.77</v>
      </c>
      <c r="M262" s="10">
        <f t="array" ref="M262">_xlfn.XLOOKUP(A262,subscriptions!B262:B10004,subscriptions!D262:D10004)</f>
        <v>120</v>
      </c>
      <c r="N262" s="10">
        <f t="array" ref="N262">_xlfn.XLOOKUP(A262,subscriptions!B262:B10004,subscriptions!G262:G10004)</f>
        <v>5</v>
      </c>
      <c r="O262" s="10">
        <v>114.0</v>
      </c>
      <c r="P262" s="10" t="str">
        <f t="array" ref="P262">_xlfn.XLOOKUP(A262,subscriptions!B262:B10004,subscriptions!C262:C10004)</f>
        <v>Residential</v>
      </c>
      <c r="Q262" s="10" t="s">
        <v>194</v>
      </c>
      <c r="R262" s="10" t="s">
        <v>212</v>
      </c>
      <c r="S262" s="10" t="s">
        <v>1374</v>
      </c>
    </row>
    <row r="263">
      <c r="A263" s="1" t="s">
        <v>410</v>
      </c>
      <c r="B263" s="1" t="s">
        <v>24</v>
      </c>
      <c r="C263" s="1" t="s">
        <v>426</v>
      </c>
      <c r="D263" s="1" t="s">
        <v>27</v>
      </c>
      <c r="E263" s="1" t="s">
        <v>280</v>
      </c>
      <c r="F263" s="1" t="s">
        <v>873</v>
      </c>
      <c r="G263" s="1" t="s">
        <v>3718</v>
      </c>
      <c r="H263" s="1" t="s">
        <v>3719</v>
      </c>
      <c r="I263" s="4">
        <v>84.33619212962962</v>
      </c>
      <c r="J263" s="1">
        <v>6965.85</v>
      </c>
      <c r="K263" s="1">
        <v>1721.52</v>
      </c>
      <c r="M263" s="10">
        <f t="array" ref="M263">_xlfn.XLOOKUP(A263,subscriptions!B263:B10004,subscriptions!D263:D10004)</f>
        <v>120</v>
      </c>
      <c r="N263" s="10">
        <f t="array" ref="N263">_xlfn.XLOOKUP(A263,subscriptions!B263:B10004,subscriptions!G263:G10004)</f>
        <v>10</v>
      </c>
      <c r="O263" s="10">
        <v>108.0</v>
      </c>
      <c r="P263" s="10" t="str">
        <f t="array" ref="P263">_xlfn.XLOOKUP(A263,subscriptions!B263:B10004,subscriptions!C263:C10004)</f>
        <v>Residential</v>
      </c>
      <c r="Q263" s="10" t="s">
        <v>128</v>
      </c>
      <c r="R263" s="10" t="s">
        <v>212</v>
      </c>
      <c r="S263" s="10" t="s">
        <v>1971</v>
      </c>
    </row>
    <row r="264">
      <c r="A264" s="1" t="s">
        <v>414</v>
      </c>
      <c r="B264" s="1" t="s">
        <v>589</v>
      </c>
      <c r="C264" s="1" t="s">
        <v>884</v>
      </c>
      <c r="D264" s="1" t="s">
        <v>153</v>
      </c>
      <c r="E264" s="1" t="s">
        <v>714</v>
      </c>
      <c r="F264" s="1" t="s">
        <v>2171</v>
      </c>
      <c r="G264" s="1" t="s">
        <v>3731</v>
      </c>
      <c r="H264" s="1" t="s">
        <v>3733</v>
      </c>
      <c r="I264" s="4">
        <v>84.21533564814816</v>
      </c>
      <c r="J264" s="1">
        <v>276.38</v>
      </c>
      <c r="K264" s="1">
        <v>36.52</v>
      </c>
      <c r="M264" s="10">
        <f t="array" ref="M264">_xlfn.XLOOKUP(A264,subscriptions!B264:B10004,subscriptions!D264:D10004)</f>
        <v>120</v>
      </c>
      <c r="N264" s="10">
        <f t="array" ref="N264">_xlfn.XLOOKUP(A264,subscriptions!B264:B10004,subscriptions!G264:G10004)</f>
        <v>20</v>
      </c>
      <c r="O264" s="10">
        <v>96.0</v>
      </c>
      <c r="P264" s="10" t="str">
        <f t="array" ref="P264">_xlfn.XLOOKUP(A264,subscriptions!B264:B10004,subscriptions!C264:C10004)</f>
        <v>Residential</v>
      </c>
      <c r="Q264" s="10" t="s">
        <v>128</v>
      </c>
      <c r="R264" s="10" t="s">
        <v>148</v>
      </c>
      <c r="S264" s="10" t="s">
        <v>1212</v>
      </c>
    </row>
    <row r="265">
      <c r="A265" s="1" t="s">
        <v>415</v>
      </c>
      <c r="B265" s="1" t="s">
        <v>523</v>
      </c>
      <c r="C265" s="1" t="s">
        <v>110</v>
      </c>
      <c r="D265" s="1" t="s">
        <v>27</v>
      </c>
      <c r="E265" s="1" t="s">
        <v>179</v>
      </c>
      <c r="F265" s="1" t="s">
        <v>1045</v>
      </c>
      <c r="G265" s="1" t="s">
        <v>3744</v>
      </c>
      <c r="H265" s="1" t="s">
        <v>3745</v>
      </c>
      <c r="I265" s="4">
        <v>84.17370370370371</v>
      </c>
      <c r="J265" s="1">
        <v>1145.74</v>
      </c>
      <c r="K265" s="1">
        <v>131.81</v>
      </c>
      <c r="L265" s="1">
        <v>100.0</v>
      </c>
      <c r="M265" s="10">
        <f t="array" ref="M265">_xlfn.XLOOKUP(A265,subscriptions!B265:B10004,subscriptions!D265:D10004)</f>
        <v>120</v>
      </c>
      <c r="N265" s="10">
        <f t="array" ref="N265">_xlfn.XLOOKUP(A265,subscriptions!B265:B10004,subscriptions!G265:G10004)</f>
        <v>0</v>
      </c>
      <c r="O265" s="10">
        <v>120.0</v>
      </c>
      <c r="P265" s="10" t="str">
        <f t="array" ref="P265">_xlfn.XLOOKUP(A265,subscriptions!B265:B10004,subscriptions!C265:C10004)</f>
        <v>Residential</v>
      </c>
      <c r="Q265" s="10" t="s">
        <v>173</v>
      </c>
      <c r="R265" s="10" t="s">
        <v>212</v>
      </c>
      <c r="S265" s="10" t="s">
        <v>3087</v>
      </c>
    </row>
    <row r="266">
      <c r="A266" s="1" t="s">
        <v>416</v>
      </c>
      <c r="B266" s="1" t="s">
        <v>426</v>
      </c>
      <c r="C266" s="1" t="s">
        <v>330</v>
      </c>
      <c r="D266" s="1" t="s">
        <v>153</v>
      </c>
      <c r="E266" s="1" t="s">
        <v>111</v>
      </c>
      <c r="F266" s="1" t="s">
        <v>3756</v>
      </c>
      <c r="G266" s="1" t="s">
        <v>3757</v>
      </c>
      <c r="H266" s="1" t="s">
        <v>3759</v>
      </c>
      <c r="I266" s="4">
        <v>84.3778587962963</v>
      </c>
      <c r="J266" s="1">
        <v>3197.91</v>
      </c>
      <c r="K266" s="1">
        <v>496.91</v>
      </c>
      <c r="M266" s="10">
        <f t="array" ref="M266">_xlfn.XLOOKUP(A266,subscriptions!B266:B10004,subscriptions!D266:D10004)</f>
        <v>120</v>
      </c>
      <c r="N266" s="10">
        <f t="array" ref="N266">_xlfn.XLOOKUP(A266,subscriptions!B266:B10004,subscriptions!G266:G10004)</f>
        <v>5</v>
      </c>
      <c r="O266" s="10">
        <v>114.0</v>
      </c>
      <c r="P266" s="10" t="str">
        <f t="array" ref="P266">_xlfn.XLOOKUP(A266,subscriptions!B266:B10004,subscriptions!C266:C10004)</f>
        <v>Residential</v>
      </c>
      <c r="Q266" s="10" t="s">
        <v>194</v>
      </c>
      <c r="R266" s="10" t="s">
        <v>212</v>
      </c>
      <c r="S266" s="10" t="s">
        <v>1302</v>
      </c>
    </row>
    <row r="267">
      <c r="A267" s="1" t="s">
        <v>417</v>
      </c>
      <c r="B267" s="1" t="s">
        <v>1444</v>
      </c>
      <c r="C267" s="1" t="s">
        <v>1388</v>
      </c>
      <c r="D267" s="1" t="s">
        <v>27</v>
      </c>
      <c r="E267" s="1" t="s">
        <v>111</v>
      </c>
      <c r="F267" s="1" t="s">
        <v>112</v>
      </c>
      <c r="G267" s="1" t="s">
        <v>3774</v>
      </c>
      <c r="H267" s="1" t="s">
        <v>3775</v>
      </c>
      <c r="I267" s="4">
        <v>84.29527777777778</v>
      </c>
      <c r="J267" s="1">
        <v>2075.05</v>
      </c>
      <c r="K267" s="1">
        <v>524.79</v>
      </c>
      <c r="M267" s="10">
        <f t="array" ref="M267">_xlfn.XLOOKUP(A267,subscriptions!B267:B10004,subscriptions!D267:D10004)</f>
        <v>250</v>
      </c>
      <c r="N267" s="10">
        <f t="array" ref="N267">_xlfn.XLOOKUP(A267,subscriptions!B267:B10004,subscriptions!G267:G10004)</f>
        <v>10</v>
      </c>
      <c r="O267" s="10">
        <v>225.0</v>
      </c>
      <c r="P267" s="10" t="str">
        <f t="array" ref="P267">_xlfn.XLOOKUP(A267,subscriptions!B267:B10004,subscriptions!C267:C10004)</f>
        <v>Business</v>
      </c>
      <c r="Q267" s="10" t="s">
        <v>128</v>
      </c>
      <c r="R267" s="10" t="s">
        <v>129</v>
      </c>
      <c r="S267" s="10" t="s">
        <v>1026</v>
      </c>
    </row>
    <row r="268">
      <c r="A268" s="1" t="s">
        <v>418</v>
      </c>
      <c r="B268" s="1" t="s">
        <v>763</v>
      </c>
      <c r="C268" s="1" t="s">
        <v>198</v>
      </c>
      <c r="D268" s="1" t="s">
        <v>27</v>
      </c>
      <c r="E268" s="1" t="s">
        <v>631</v>
      </c>
      <c r="F268" s="1" t="s">
        <v>2549</v>
      </c>
      <c r="G268" s="1" t="s">
        <v>3785</v>
      </c>
      <c r="H268" s="1" t="s">
        <v>3786</v>
      </c>
      <c r="I268" s="4">
        <v>84.20990740740741</v>
      </c>
      <c r="J268" s="1">
        <v>1841.11</v>
      </c>
      <c r="K268" s="1">
        <v>260.69</v>
      </c>
      <c r="M268" s="10">
        <f t="array" ref="M268">_xlfn.XLOOKUP(A268,subscriptions!B268:B10004,subscriptions!D268:D10004)</f>
        <v>120</v>
      </c>
      <c r="N268" s="10">
        <f t="array" ref="N268">_xlfn.XLOOKUP(A268,subscriptions!B268:B10004,subscriptions!G268:G10004)</f>
        <v>20</v>
      </c>
      <c r="O268" s="10">
        <v>96.0</v>
      </c>
      <c r="P268" s="10" t="str">
        <f t="array" ref="P268">_xlfn.XLOOKUP(A268,subscriptions!B268:B10004,subscriptions!C268:C10004)</f>
        <v>Residential</v>
      </c>
      <c r="Q268" s="10" t="s">
        <v>128</v>
      </c>
      <c r="R268" s="10" t="s">
        <v>148</v>
      </c>
      <c r="S268" s="10" t="s">
        <v>353</v>
      </c>
    </row>
    <row r="269">
      <c r="A269" s="1" t="s">
        <v>419</v>
      </c>
      <c r="B269" s="1" t="s">
        <v>1157</v>
      </c>
      <c r="C269" s="1" t="s">
        <v>1415</v>
      </c>
      <c r="D269" s="1" t="s">
        <v>27</v>
      </c>
      <c r="E269" s="1" t="s">
        <v>714</v>
      </c>
      <c r="F269" s="1" t="s">
        <v>1866</v>
      </c>
      <c r="G269" s="1" t="s">
        <v>3795</v>
      </c>
      <c r="H269" s="1" t="s">
        <v>3796</v>
      </c>
      <c r="I269" s="4">
        <v>84.16900462962963</v>
      </c>
      <c r="J269" s="1">
        <v>1868.43</v>
      </c>
      <c r="K269" s="1">
        <v>203.26</v>
      </c>
      <c r="M269" s="10">
        <f t="array" ref="M269">_xlfn.XLOOKUP(A269,subscriptions!B269:B10004,subscriptions!D269:D10004)</f>
        <v>120</v>
      </c>
      <c r="N269" s="10">
        <f t="array" ref="N269">_xlfn.XLOOKUP(A269,subscriptions!B269:B10004,subscriptions!G269:G10004)</f>
        <v>0</v>
      </c>
      <c r="O269" s="10">
        <v>120.0</v>
      </c>
      <c r="P269" s="10" t="str">
        <f t="array" ref="P269">_xlfn.XLOOKUP(A269,subscriptions!B269:B10004,subscriptions!C269:C10004)</f>
        <v>Residential</v>
      </c>
      <c r="Q269" s="10" t="s">
        <v>173</v>
      </c>
      <c r="R269" s="10" t="s">
        <v>212</v>
      </c>
      <c r="S269" s="10" t="s">
        <v>1504</v>
      </c>
    </row>
    <row r="270">
      <c r="A270" s="1" t="s">
        <v>420</v>
      </c>
      <c r="B270" s="1" t="s">
        <v>508</v>
      </c>
      <c r="C270" s="1" t="s">
        <v>133</v>
      </c>
      <c r="D270" s="1" t="s">
        <v>153</v>
      </c>
      <c r="E270" s="1" t="s">
        <v>332</v>
      </c>
      <c r="F270" s="1" t="s">
        <v>333</v>
      </c>
      <c r="G270" s="1" t="s">
        <v>3809</v>
      </c>
      <c r="H270" s="1" t="s">
        <v>3810</v>
      </c>
      <c r="I270" s="4">
        <v>84.21559027777778</v>
      </c>
      <c r="J270" s="1">
        <v>718.24</v>
      </c>
      <c r="K270" s="1">
        <v>118.24</v>
      </c>
      <c r="M270" s="10">
        <f t="array" ref="M270">_xlfn.XLOOKUP(A270,subscriptions!B270:B10004,subscriptions!D270:D10004)</f>
        <v>120</v>
      </c>
      <c r="N270" s="10">
        <f t="array" ref="N270">_xlfn.XLOOKUP(A270,subscriptions!B270:B10004,subscriptions!G270:G10004)</f>
        <v>5</v>
      </c>
      <c r="O270" s="10">
        <v>114.0</v>
      </c>
      <c r="P270" s="10" t="str">
        <f t="array" ref="P270">_xlfn.XLOOKUP(A270,subscriptions!B270:B10004,subscriptions!C270:C10004)</f>
        <v>Residential</v>
      </c>
      <c r="Q270" s="10" t="s">
        <v>194</v>
      </c>
      <c r="R270" s="10" t="s">
        <v>212</v>
      </c>
      <c r="S270" s="10" t="s">
        <v>1212</v>
      </c>
    </row>
    <row r="271">
      <c r="A271" s="1" t="s">
        <v>421</v>
      </c>
      <c r="B271" s="1" t="s">
        <v>713</v>
      </c>
      <c r="C271" s="1" t="s">
        <v>1100</v>
      </c>
      <c r="D271" s="1" t="s">
        <v>27</v>
      </c>
      <c r="E271" s="1" t="s">
        <v>714</v>
      </c>
      <c r="F271" s="1" t="s">
        <v>2562</v>
      </c>
      <c r="G271" s="1" t="s">
        <v>3821</v>
      </c>
      <c r="H271" s="1" t="s">
        <v>3823</v>
      </c>
      <c r="I271" s="4">
        <v>84.17084490740741</v>
      </c>
      <c r="J271" s="1">
        <v>571.34</v>
      </c>
      <c r="K271" s="1">
        <v>106.37</v>
      </c>
      <c r="M271" s="10">
        <f t="array" ref="M271">_xlfn.XLOOKUP(A271,subscriptions!B271:B10004,subscriptions!D271:D10004)</f>
        <v>120</v>
      </c>
      <c r="N271" s="10">
        <f t="array" ref="N271">_xlfn.XLOOKUP(A271,subscriptions!B271:B10004,subscriptions!G271:G10004)</f>
        <v>10</v>
      </c>
      <c r="O271" s="10">
        <v>108.0</v>
      </c>
      <c r="P271" s="10" t="str">
        <f t="array" ref="P271">_xlfn.XLOOKUP(A271,subscriptions!B271:B10004,subscriptions!C271:C10004)</f>
        <v>Residential</v>
      </c>
      <c r="Q271" s="10" t="s">
        <v>128</v>
      </c>
      <c r="R271" s="10" t="s">
        <v>212</v>
      </c>
      <c r="S271" s="10" t="s">
        <v>310</v>
      </c>
    </row>
    <row r="272">
      <c r="A272" s="1" t="s">
        <v>422</v>
      </c>
      <c r="B272" s="1" t="s">
        <v>472</v>
      </c>
      <c r="C272" s="1" t="s">
        <v>279</v>
      </c>
      <c r="D272" s="1" t="s">
        <v>27</v>
      </c>
      <c r="E272" s="1" t="s">
        <v>714</v>
      </c>
      <c r="F272" s="1" t="s">
        <v>2562</v>
      </c>
      <c r="G272" s="1" t="s">
        <v>3833</v>
      </c>
      <c r="H272" s="1" t="s">
        <v>3834</v>
      </c>
      <c r="I272" s="4">
        <v>84.34118055555555</v>
      </c>
      <c r="J272" s="1">
        <v>2536.06</v>
      </c>
      <c r="K272" s="1">
        <v>516.03</v>
      </c>
      <c r="M272" s="10">
        <f t="array" ref="M272">_xlfn.XLOOKUP(A272,subscriptions!B272:B10004,subscriptions!D272:D10004)</f>
        <v>120</v>
      </c>
      <c r="N272" s="10">
        <f t="array" ref="N272">_xlfn.XLOOKUP(A272,subscriptions!B272:B10004,subscriptions!G272:G10004)</f>
        <v>20</v>
      </c>
      <c r="O272" s="10">
        <v>96.0</v>
      </c>
      <c r="P272" s="10" t="str">
        <f t="array" ref="P272">_xlfn.XLOOKUP(A272,subscriptions!B272:B10004,subscriptions!C272:C10004)</f>
        <v>Residential</v>
      </c>
      <c r="Q272" s="10" t="s">
        <v>128</v>
      </c>
      <c r="R272" s="10" t="s">
        <v>148</v>
      </c>
      <c r="S272" s="10" t="s">
        <v>259</v>
      </c>
    </row>
    <row r="273">
      <c r="A273" s="1" t="s">
        <v>423</v>
      </c>
      <c r="B273" s="1" t="s">
        <v>1262</v>
      </c>
      <c r="C273" s="1" t="s">
        <v>279</v>
      </c>
      <c r="D273" s="1" t="s">
        <v>27</v>
      </c>
      <c r="E273" s="1" t="s">
        <v>631</v>
      </c>
      <c r="F273" s="1" t="s">
        <v>632</v>
      </c>
      <c r="G273" s="1" t="s">
        <v>3842</v>
      </c>
      <c r="H273" s="1" t="s">
        <v>3843</v>
      </c>
      <c r="I273" s="4">
        <v>84.2153125</v>
      </c>
      <c r="J273" s="1">
        <v>2541.99</v>
      </c>
      <c r="K273" s="1">
        <v>235.83</v>
      </c>
      <c r="M273" s="10">
        <f t="array" ref="M273">_xlfn.XLOOKUP(A273,subscriptions!B273:B10004,subscriptions!D273:D10004)</f>
        <v>120</v>
      </c>
      <c r="N273" s="10">
        <f t="array" ref="N273">_xlfn.XLOOKUP(A273,subscriptions!B273:B10004,subscriptions!G273:G10004)</f>
        <v>0</v>
      </c>
      <c r="O273" s="10">
        <v>120.0</v>
      </c>
      <c r="P273" s="10" t="str">
        <f t="array" ref="P273">_xlfn.XLOOKUP(A273,subscriptions!B273:B10004,subscriptions!C273:C10004)</f>
        <v>Residential</v>
      </c>
      <c r="Q273" s="10" t="s">
        <v>173</v>
      </c>
      <c r="R273" s="10" t="s">
        <v>212</v>
      </c>
      <c r="S273" s="10" t="s">
        <v>1212</v>
      </c>
    </row>
    <row r="274">
      <c r="A274" s="1" t="s">
        <v>424</v>
      </c>
      <c r="B274" s="1" t="s">
        <v>355</v>
      </c>
      <c r="C274" s="1" t="s">
        <v>750</v>
      </c>
      <c r="D274" s="1" t="s">
        <v>153</v>
      </c>
      <c r="E274" s="1" t="s">
        <v>332</v>
      </c>
      <c r="F274" s="1" t="s">
        <v>1028</v>
      </c>
      <c r="G274" s="1" t="s">
        <v>3853</v>
      </c>
      <c r="H274" s="1" t="s">
        <v>3854</v>
      </c>
      <c r="I274" s="4">
        <v>84.41815972222223</v>
      </c>
      <c r="J274" s="1">
        <v>3076.93</v>
      </c>
      <c r="K274" s="1">
        <v>342.18</v>
      </c>
      <c r="M274" s="10">
        <f t="array" ref="M274">_xlfn.XLOOKUP(A274,subscriptions!B274:B10004,subscriptions!D274:D10004)</f>
        <v>120</v>
      </c>
      <c r="N274" s="10">
        <f t="array" ref="N274">_xlfn.XLOOKUP(A274,subscriptions!B274:B10004,subscriptions!G274:G10004)</f>
        <v>5</v>
      </c>
      <c r="O274" s="10">
        <v>114.0</v>
      </c>
      <c r="P274" s="10" t="str">
        <f t="array" ref="P274">_xlfn.XLOOKUP(A274,subscriptions!B274:B10004,subscriptions!C274:C10004)</f>
        <v>Residential</v>
      </c>
      <c r="Q274" s="10" t="s">
        <v>194</v>
      </c>
      <c r="R274" s="10" t="s">
        <v>212</v>
      </c>
      <c r="S274" s="10" t="s">
        <v>3020</v>
      </c>
    </row>
    <row r="275">
      <c r="A275" s="1" t="s">
        <v>429</v>
      </c>
      <c r="B275" s="1" t="s">
        <v>2327</v>
      </c>
      <c r="C275" s="1" t="s">
        <v>261</v>
      </c>
      <c r="D275" s="1" t="s">
        <v>27</v>
      </c>
      <c r="E275" s="1" t="s">
        <v>280</v>
      </c>
      <c r="F275" s="1" t="s">
        <v>494</v>
      </c>
      <c r="G275" s="1" t="s">
        <v>3864</v>
      </c>
      <c r="H275" s="1" t="s">
        <v>3865</v>
      </c>
      <c r="I275" s="4">
        <v>84.2146412037037</v>
      </c>
      <c r="J275" s="1">
        <v>3716.92</v>
      </c>
      <c r="K275" s="1">
        <v>756.35</v>
      </c>
      <c r="M275" s="10">
        <f t="array" ref="M275">_xlfn.XLOOKUP(A275,subscriptions!B275:B10004,subscriptions!D275:D10004)</f>
        <v>120</v>
      </c>
      <c r="N275" s="10">
        <f t="array" ref="N275">_xlfn.XLOOKUP(A275,subscriptions!B275:B10004,subscriptions!G275:G10004)</f>
        <v>10</v>
      </c>
      <c r="O275" s="10">
        <v>108.0</v>
      </c>
      <c r="P275" s="10" t="str">
        <f t="array" ref="P275">_xlfn.XLOOKUP(A275,subscriptions!B275:B10004,subscriptions!C275:C10004)</f>
        <v>Residential</v>
      </c>
      <c r="Q275" s="10" t="s">
        <v>128</v>
      </c>
      <c r="R275" s="10" t="s">
        <v>212</v>
      </c>
      <c r="S275" s="10" t="s">
        <v>3641</v>
      </c>
    </row>
    <row r="276">
      <c r="A276" s="1" t="s">
        <v>431</v>
      </c>
      <c r="B276" s="1" t="s">
        <v>748</v>
      </c>
      <c r="C276" s="1" t="s">
        <v>330</v>
      </c>
      <c r="D276" s="1" t="s">
        <v>27</v>
      </c>
      <c r="E276" s="1" t="s">
        <v>28</v>
      </c>
      <c r="F276" s="1" t="s">
        <v>526</v>
      </c>
      <c r="G276" s="1" t="s">
        <v>3875</v>
      </c>
      <c r="H276" s="1" t="s">
        <v>3877</v>
      </c>
      <c r="I276" s="4">
        <v>84.34053240740741</v>
      </c>
      <c r="J276" s="1">
        <v>1124.14</v>
      </c>
      <c r="K276" s="1">
        <v>188.42</v>
      </c>
      <c r="M276" s="10">
        <f t="array" ref="M276">_xlfn.XLOOKUP(A276,subscriptions!B276:B10004,subscriptions!D276:D10004)</f>
        <v>50</v>
      </c>
      <c r="N276" s="10">
        <f t="array" ref="N276">_xlfn.XLOOKUP(A276,subscriptions!B276:B10004,subscriptions!G276:G10004)</f>
        <v>20</v>
      </c>
      <c r="O276" s="10">
        <v>40.0</v>
      </c>
      <c r="P276" s="10" t="str">
        <f t="array" ref="P276">_xlfn.XLOOKUP(A276,subscriptions!B276:B10004,subscriptions!C276:C10004)</f>
        <v>Mini</v>
      </c>
      <c r="Q276" s="10" t="s">
        <v>128</v>
      </c>
      <c r="R276" s="10" t="s">
        <v>148</v>
      </c>
      <c r="S276" s="10" t="s">
        <v>616</v>
      </c>
    </row>
    <row r="277">
      <c r="A277" s="1" t="s">
        <v>432</v>
      </c>
      <c r="B277" s="1" t="s">
        <v>919</v>
      </c>
      <c r="C277" s="1" t="s">
        <v>1507</v>
      </c>
      <c r="D277" s="1" t="s">
        <v>27</v>
      </c>
      <c r="E277" s="1" t="s">
        <v>219</v>
      </c>
      <c r="F277" s="1" t="s">
        <v>1461</v>
      </c>
      <c r="G277" s="1" t="s">
        <v>3887</v>
      </c>
      <c r="H277" s="1" t="s">
        <v>3888</v>
      </c>
      <c r="I277" s="4">
        <v>84.38200231481481</v>
      </c>
      <c r="J277" s="1">
        <v>1094.28</v>
      </c>
      <c r="K277" s="1">
        <v>115.29</v>
      </c>
      <c r="M277" s="10">
        <f t="array" ref="M277">_xlfn.XLOOKUP(A277,subscriptions!B277:B10004,subscriptions!D277:D10004)</f>
        <v>120</v>
      </c>
      <c r="N277" s="10">
        <f t="array" ref="N277">_xlfn.XLOOKUP(A277,subscriptions!B277:B10004,subscriptions!G277:G10004)</f>
        <v>0</v>
      </c>
      <c r="O277" s="10">
        <v>120.0</v>
      </c>
      <c r="P277" s="10" t="str">
        <f t="array" ref="P277">_xlfn.XLOOKUP(A277,subscriptions!B277:B10004,subscriptions!C277:C10004)</f>
        <v>Residential</v>
      </c>
      <c r="Q277" s="10" t="s">
        <v>173</v>
      </c>
      <c r="R277" s="10" t="s">
        <v>212</v>
      </c>
      <c r="S277" s="10" t="s">
        <v>293</v>
      </c>
    </row>
    <row r="278">
      <c r="A278" s="1" t="s">
        <v>433</v>
      </c>
      <c r="B278" s="1" t="s">
        <v>1226</v>
      </c>
      <c r="C278" s="1" t="s">
        <v>827</v>
      </c>
      <c r="D278" s="1" t="s">
        <v>153</v>
      </c>
      <c r="E278" s="1" t="s">
        <v>28</v>
      </c>
      <c r="F278" s="1" t="s">
        <v>3899</v>
      </c>
      <c r="G278" s="1" t="s">
        <v>3900</v>
      </c>
      <c r="H278" s="1" t="s">
        <v>3901</v>
      </c>
      <c r="I278" s="4">
        <v>84.37663194444444</v>
      </c>
      <c r="J278" s="1">
        <v>2451.42</v>
      </c>
      <c r="K278" s="1">
        <v>275.82</v>
      </c>
      <c r="M278" s="10">
        <f t="array" ref="M278">_xlfn.XLOOKUP(A278,subscriptions!B278:B10004,subscriptions!D278:D10004)</f>
        <v>120</v>
      </c>
      <c r="N278" s="10">
        <f t="array" ref="N278">_xlfn.XLOOKUP(A278,subscriptions!B278:B10004,subscriptions!G278:G10004)</f>
        <v>5</v>
      </c>
      <c r="O278" s="10">
        <v>114.0</v>
      </c>
      <c r="P278" s="10" t="str">
        <f t="array" ref="P278">_xlfn.XLOOKUP(A278,subscriptions!B278:B10004,subscriptions!C278:C10004)</f>
        <v>Residential</v>
      </c>
      <c r="Q278" s="10" t="s">
        <v>194</v>
      </c>
      <c r="R278" s="10" t="s">
        <v>212</v>
      </c>
      <c r="S278" s="10" t="s">
        <v>3910</v>
      </c>
    </row>
    <row r="279">
      <c r="A279" s="1" t="s">
        <v>434</v>
      </c>
      <c r="B279" s="1" t="s">
        <v>1491</v>
      </c>
      <c r="C279" s="1" t="s">
        <v>3912</v>
      </c>
      <c r="D279" s="1" t="s">
        <v>153</v>
      </c>
      <c r="E279" s="1" t="s">
        <v>631</v>
      </c>
      <c r="F279" s="1" t="s">
        <v>943</v>
      </c>
      <c r="G279" s="1" t="s">
        <v>3913</v>
      </c>
      <c r="H279" s="1" t="s">
        <v>3914</v>
      </c>
      <c r="I279" s="4">
        <v>84.21467592592593</v>
      </c>
      <c r="J279" s="1">
        <v>1624.58</v>
      </c>
      <c r="K279" s="1">
        <v>282.64</v>
      </c>
      <c r="M279" s="10">
        <f t="array" ref="M279">_xlfn.XLOOKUP(A279,subscriptions!B279:B10004,subscriptions!D279:D10004)</f>
        <v>120</v>
      </c>
      <c r="N279" s="10">
        <f t="array" ref="N279">_xlfn.XLOOKUP(A279,subscriptions!B279:B10004,subscriptions!G279:G10004)</f>
        <v>10</v>
      </c>
      <c r="O279" s="10">
        <v>108.0</v>
      </c>
      <c r="P279" s="10" t="str">
        <f t="array" ref="P279">_xlfn.XLOOKUP(A279,subscriptions!B279:B10004,subscriptions!C279:C10004)</f>
        <v>Residential</v>
      </c>
      <c r="Q279" s="10" t="s">
        <v>128</v>
      </c>
      <c r="R279" s="10" t="s">
        <v>212</v>
      </c>
      <c r="S279" s="10" t="s">
        <v>3641</v>
      </c>
    </row>
    <row r="280">
      <c r="A280" s="1" t="s">
        <v>435</v>
      </c>
      <c r="B280" s="1" t="s">
        <v>919</v>
      </c>
      <c r="C280" s="1" t="s">
        <v>524</v>
      </c>
      <c r="D280" s="1" t="s">
        <v>27</v>
      </c>
      <c r="E280" s="1" t="s">
        <v>28</v>
      </c>
      <c r="F280" s="1" t="s">
        <v>1639</v>
      </c>
      <c r="G280" s="1" t="s">
        <v>3927</v>
      </c>
      <c r="H280" s="1" t="s">
        <v>3929</v>
      </c>
      <c r="I280" s="4">
        <v>84.29939814814814</v>
      </c>
      <c r="J280" s="1">
        <v>1865.83</v>
      </c>
      <c r="K280" s="1">
        <v>398.69</v>
      </c>
      <c r="M280" s="10">
        <f t="array" ref="M280">_xlfn.XLOOKUP(A280,subscriptions!B280:B10004,subscriptions!D280:D10004)</f>
        <v>120</v>
      </c>
      <c r="N280" s="10">
        <f t="array" ref="N280">_xlfn.XLOOKUP(A280,subscriptions!B280:B10004,subscriptions!G280:G10004)</f>
        <v>20</v>
      </c>
      <c r="O280" s="10">
        <v>96.0</v>
      </c>
      <c r="P280" s="10" t="str">
        <f t="array" ref="P280">_xlfn.XLOOKUP(A280,subscriptions!B280:B10004,subscriptions!C280:C10004)</f>
        <v>Residential</v>
      </c>
      <c r="Q280" s="10" t="s">
        <v>128</v>
      </c>
      <c r="R280" s="10" t="s">
        <v>148</v>
      </c>
      <c r="S280" s="10" t="s">
        <v>522</v>
      </c>
    </row>
    <row r="281">
      <c r="A281" s="1" t="s">
        <v>436</v>
      </c>
      <c r="B281" s="1" t="s">
        <v>2327</v>
      </c>
      <c r="C281" s="1" t="s">
        <v>750</v>
      </c>
      <c r="D281" s="1" t="s">
        <v>27</v>
      </c>
      <c r="E281" s="1" t="s">
        <v>111</v>
      </c>
      <c r="F281" s="1" t="s">
        <v>1263</v>
      </c>
      <c r="G281" s="1" t="s">
        <v>3938</v>
      </c>
      <c r="H281" s="1" t="s">
        <v>3939</v>
      </c>
      <c r="I281" s="4">
        <v>84.20918981481482</v>
      </c>
      <c r="J281" s="1">
        <v>2432.93</v>
      </c>
      <c r="K281" s="1">
        <v>445.91</v>
      </c>
      <c r="M281" s="10">
        <f t="array" ref="M281">_xlfn.XLOOKUP(A281,subscriptions!B281:B10004,subscriptions!D281:D10004)</f>
        <v>120</v>
      </c>
      <c r="N281" s="10">
        <f t="array" ref="N281">_xlfn.XLOOKUP(A281,subscriptions!B281:B10004,subscriptions!G281:G10004)</f>
        <v>0</v>
      </c>
      <c r="O281" s="10">
        <v>120.0</v>
      </c>
      <c r="P281" s="10" t="str">
        <f t="array" ref="P281">_xlfn.XLOOKUP(A281,subscriptions!B281:B10004,subscriptions!C281:C10004)</f>
        <v>Residential</v>
      </c>
      <c r="Q281" s="10" t="s">
        <v>173</v>
      </c>
      <c r="R281" s="10" t="s">
        <v>212</v>
      </c>
      <c r="S281" s="10" t="s">
        <v>1374</v>
      </c>
    </row>
    <row r="282">
      <c r="A282" s="1" t="s">
        <v>437</v>
      </c>
      <c r="B282" s="1" t="s">
        <v>472</v>
      </c>
      <c r="C282" s="1" t="s">
        <v>1678</v>
      </c>
      <c r="D282" s="1" t="s">
        <v>27</v>
      </c>
      <c r="E282" s="1" t="s">
        <v>332</v>
      </c>
      <c r="F282" s="1" t="s">
        <v>427</v>
      </c>
      <c r="G282" s="1" t="s">
        <v>3948</v>
      </c>
      <c r="H282" s="1" t="s">
        <v>3949</v>
      </c>
      <c r="I282" s="4">
        <v>84.2565625</v>
      </c>
      <c r="J282" s="1">
        <v>3360.99</v>
      </c>
      <c r="K282" s="1">
        <v>820.1</v>
      </c>
      <c r="M282" s="10">
        <f t="array" ref="M282">_xlfn.XLOOKUP(A282,subscriptions!B282:B10004,subscriptions!D282:D10004)</f>
        <v>120</v>
      </c>
      <c r="N282" s="10">
        <f t="array" ref="N282">_xlfn.XLOOKUP(A282,subscriptions!B282:B10004,subscriptions!G282:G10004)</f>
        <v>5</v>
      </c>
      <c r="O282" s="10">
        <v>114.0</v>
      </c>
      <c r="P282" s="10" t="str">
        <f t="array" ref="P282">_xlfn.XLOOKUP(A282,subscriptions!B282:B10004,subscriptions!C282:C10004)</f>
        <v>Residential</v>
      </c>
      <c r="Q282" s="10" t="s">
        <v>194</v>
      </c>
      <c r="R282" s="10" t="s">
        <v>212</v>
      </c>
      <c r="S282" s="10" t="s">
        <v>130</v>
      </c>
    </row>
    <row r="283">
      <c r="A283" s="1" t="s">
        <v>440</v>
      </c>
      <c r="B283" s="1" t="s">
        <v>2279</v>
      </c>
      <c r="C283" s="1" t="s">
        <v>1388</v>
      </c>
      <c r="D283" s="1" t="s">
        <v>153</v>
      </c>
      <c r="E283" s="1" t="s">
        <v>332</v>
      </c>
      <c r="F283" s="1" t="s">
        <v>736</v>
      </c>
      <c r="G283" s="1" t="s">
        <v>3952</v>
      </c>
      <c r="H283" s="1" t="s">
        <v>3954</v>
      </c>
      <c r="I283" s="4">
        <v>84.29886574074074</v>
      </c>
      <c r="J283" s="1">
        <v>668.72</v>
      </c>
      <c r="K283" s="1">
        <v>129.19</v>
      </c>
      <c r="M283" s="10">
        <f t="array" ref="M283">_xlfn.XLOOKUP(A283,subscriptions!B283:B10004,subscriptions!D283:D10004)</f>
        <v>120</v>
      </c>
      <c r="N283" s="10">
        <f t="array" ref="N283">_xlfn.XLOOKUP(A283,subscriptions!B283:B10004,subscriptions!G283:G10004)</f>
        <v>10</v>
      </c>
      <c r="O283" s="10">
        <v>108.0</v>
      </c>
      <c r="P283" s="10" t="str">
        <f t="array" ref="P283">_xlfn.XLOOKUP(A283,subscriptions!B283:B10004,subscriptions!C283:C10004)</f>
        <v>Residential</v>
      </c>
      <c r="Q283" s="10" t="s">
        <v>128</v>
      </c>
      <c r="R283" s="10" t="s">
        <v>212</v>
      </c>
      <c r="S283" s="10" t="s">
        <v>276</v>
      </c>
    </row>
    <row r="284">
      <c r="A284" s="1" t="s">
        <v>444</v>
      </c>
      <c r="B284" s="1" t="s">
        <v>329</v>
      </c>
      <c r="C284" s="1" t="s">
        <v>605</v>
      </c>
      <c r="D284" s="1" t="s">
        <v>27</v>
      </c>
      <c r="E284" s="1" t="s">
        <v>239</v>
      </c>
      <c r="F284" s="1" t="s">
        <v>606</v>
      </c>
      <c r="G284" s="1" t="s">
        <v>3964</v>
      </c>
      <c r="H284" s="1" t="s">
        <v>3965</v>
      </c>
      <c r="I284" s="4">
        <v>84.3392013888889</v>
      </c>
      <c r="J284" s="1">
        <v>756.41</v>
      </c>
      <c r="K284" s="1">
        <v>98.61</v>
      </c>
      <c r="M284" s="10">
        <f t="array" ref="M284">_xlfn.XLOOKUP(A284,subscriptions!B284:B10004,subscriptions!D284:D10004)</f>
        <v>50</v>
      </c>
      <c r="N284" s="10">
        <f t="array" ref="N284">_xlfn.XLOOKUP(A284,subscriptions!B284:B10004,subscriptions!G284:G10004)</f>
        <v>20</v>
      </c>
      <c r="O284" s="10">
        <v>40.0</v>
      </c>
      <c r="P284" s="10" t="str">
        <f t="array" ref="P284">_xlfn.XLOOKUP(A284,subscriptions!B284:B10004,subscriptions!C284:C10004)</f>
        <v>Mini</v>
      </c>
      <c r="Q284" s="10" t="s">
        <v>128</v>
      </c>
      <c r="R284" s="10" t="s">
        <v>148</v>
      </c>
      <c r="S284" s="10" t="s">
        <v>2016</v>
      </c>
    </row>
    <row r="285">
      <c r="A285" s="1" t="s">
        <v>445</v>
      </c>
      <c r="B285" s="1" t="s">
        <v>439</v>
      </c>
      <c r="C285" s="1" t="s">
        <v>296</v>
      </c>
      <c r="D285" s="1" t="s">
        <v>153</v>
      </c>
      <c r="E285" s="1" t="s">
        <v>280</v>
      </c>
      <c r="F285" s="1" t="s">
        <v>873</v>
      </c>
      <c r="G285" s="1" t="s">
        <v>3976</v>
      </c>
      <c r="H285" s="1" t="s">
        <v>3977</v>
      </c>
      <c r="I285" s="4">
        <v>84.29248842592592</v>
      </c>
      <c r="J285" s="1">
        <v>198.04</v>
      </c>
      <c r="K285" s="1">
        <v>36.62</v>
      </c>
      <c r="M285" s="10">
        <f t="array" ref="M285">_xlfn.XLOOKUP(A285,subscriptions!B285:B10004,subscriptions!D285:D10004)</f>
        <v>120</v>
      </c>
      <c r="N285" s="10">
        <f t="array" ref="N285">_xlfn.XLOOKUP(A285,subscriptions!B285:B10004,subscriptions!G285:G10004)</f>
        <v>0</v>
      </c>
      <c r="O285" s="10">
        <v>120.0</v>
      </c>
      <c r="P285" s="10" t="str">
        <f t="array" ref="P285">_xlfn.XLOOKUP(A285,subscriptions!B285:B10004,subscriptions!C285:C10004)</f>
        <v>Residential</v>
      </c>
      <c r="Q285" s="10" t="s">
        <v>173</v>
      </c>
      <c r="R285" s="10" t="s">
        <v>212</v>
      </c>
      <c r="S285" s="10" t="s">
        <v>587</v>
      </c>
    </row>
    <row r="286">
      <c r="A286" s="1" t="s">
        <v>446</v>
      </c>
      <c r="B286" s="1" t="s">
        <v>2327</v>
      </c>
      <c r="C286" s="1" t="s">
        <v>2483</v>
      </c>
      <c r="D286" s="1" t="s">
        <v>27</v>
      </c>
      <c r="E286" s="1" t="s">
        <v>714</v>
      </c>
      <c r="F286" s="1" t="s">
        <v>828</v>
      </c>
      <c r="G286" s="1" t="s">
        <v>3987</v>
      </c>
      <c r="H286" s="1" t="s">
        <v>3988</v>
      </c>
      <c r="I286" s="4">
        <v>84.21064814814815</v>
      </c>
      <c r="J286" s="1">
        <v>1345.12</v>
      </c>
      <c r="K286" s="1">
        <v>245.44</v>
      </c>
      <c r="M286" s="10">
        <f t="array" ref="M286">_xlfn.XLOOKUP(A286,subscriptions!B286:B10004,subscriptions!D286:D10004)</f>
        <v>120</v>
      </c>
      <c r="N286" s="10">
        <f t="array" ref="N286">_xlfn.XLOOKUP(A286,subscriptions!B286:B10004,subscriptions!G286:G10004)</f>
        <v>5</v>
      </c>
      <c r="O286" s="10">
        <v>114.0</v>
      </c>
      <c r="P286" s="10" t="str">
        <f t="array" ref="P286">_xlfn.XLOOKUP(A286,subscriptions!B286:B10004,subscriptions!C286:C10004)</f>
        <v>Residential</v>
      </c>
      <c r="Q286" s="10" t="s">
        <v>194</v>
      </c>
      <c r="R286" s="10" t="s">
        <v>212</v>
      </c>
      <c r="S286" s="10" t="s">
        <v>770</v>
      </c>
    </row>
    <row r="287">
      <c r="A287" s="1" t="s">
        <v>447</v>
      </c>
      <c r="B287" s="1" t="s">
        <v>278</v>
      </c>
      <c r="C287" s="1" t="s">
        <v>920</v>
      </c>
      <c r="D287" s="1" t="s">
        <v>27</v>
      </c>
      <c r="E287" s="1" t="s">
        <v>280</v>
      </c>
      <c r="F287" s="1" t="s">
        <v>873</v>
      </c>
      <c r="G287" s="1" t="s">
        <v>3998</v>
      </c>
      <c r="H287" s="1" t="s">
        <v>4001</v>
      </c>
      <c r="I287" s="4">
        <v>84.21609953703704</v>
      </c>
      <c r="J287" s="1">
        <v>104.91</v>
      </c>
      <c r="K287" s="1">
        <v>28.3</v>
      </c>
      <c r="M287" s="10">
        <f t="array" ref="M287">_xlfn.XLOOKUP(A287,subscriptions!B287:B10004,subscriptions!D287:D10004)</f>
        <v>80</v>
      </c>
      <c r="N287" s="10">
        <f t="array" ref="N287">_xlfn.XLOOKUP(A287,subscriptions!B287:B10004,subscriptions!G287:G10004)</f>
        <v>10</v>
      </c>
      <c r="O287" s="10">
        <v>72.0</v>
      </c>
      <c r="P287" s="10" t="str">
        <f t="array" ref="P287">_xlfn.XLOOKUP(A287,subscriptions!B287:B10004,subscriptions!C287:C10004)</f>
        <v>Roam</v>
      </c>
      <c r="Q287" s="10" t="s">
        <v>128</v>
      </c>
      <c r="R287" s="10" t="s">
        <v>148</v>
      </c>
      <c r="S287" s="10" t="s">
        <v>2596</v>
      </c>
    </row>
    <row r="288">
      <c r="A288" s="1" t="s">
        <v>448</v>
      </c>
      <c r="B288" s="1" t="s">
        <v>1886</v>
      </c>
      <c r="C288" s="1" t="s">
        <v>800</v>
      </c>
      <c r="D288" s="1" t="s">
        <v>27</v>
      </c>
      <c r="E288" s="1" t="s">
        <v>179</v>
      </c>
      <c r="F288" s="1" t="s">
        <v>200</v>
      </c>
      <c r="G288" s="1" t="s">
        <v>4010</v>
      </c>
      <c r="H288" s="1" t="s">
        <v>4011</v>
      </c>
      <c r="I288" s="4">
        <v>84.33837962962963</v>
      </c>
      <c r="J288" s="1">
        <v>989.91</v>
      </c>
      <c r="K288" s="1">
        <v>154.67</v>
      </c>
      <c r="L288" s="1">
        <v>100.0</v>
      </c>
      <c r="M288" s="10">
        <f t="array" ref="M288">_xlfn.XLOOKUP(A288,subscriptions!B288:B10004,subscriptions!D288:D10004)</f>
        <v>80</v>
      </c>
      <c r="N288" s="10">
        <f t="array" ref="N288">_xlfn.XLOOKUP(A288,subscriptions!B288:B10004,subscriptions!G288:G10004)</f>
        <v>20</v>
      </c>
      <c r="O288" s="10">
        <v>64.0</v>
      </c>
      <c r="P288" s="10" t="str">
        <f t="array" ref="P288">_xlfn.XLOOKUP(A288,subscriptions!B288:B10004,subscriptions!C288:C10004)</f>
        <v>Roam</v>
      </c>
      <c r="Q288" s="10" t="s">
        <v>128</v>
      </c>
      <c r="R288" s="10" t="s">
        <v>148</v>
      </c>
      <c r="S288" s="10" t="s">
        <v>2086</v>
      </c>
    </row>
    <row r="289">
      <c r="A289" s="1" t="s">
        <v>449</v>
      </c>
      <c r="B289" s="1" t="s">
        <v>1157</v>
      </c>
      <c r="C289" s="1" t="s">
        <v>456</v>
      </c>
      <c r="D289" s="1" t="s">
        <v>27</v>
      </c>
      <c r="E289" s="1" t="s">
        <v>262</v>
      </c>
      <c r="F289" s="1" t="s">
        <v>2985</v>
      </c>
      <c r="G289" s="1" t="s">
        <v>4019</v>
      </c>
      <c r="H289" s="1" t="s">
        <v>4020</v>
      </c>
      <c r="I289" s="4">
        <v>84.25780092592592</v>
      </c>
      <c r="J289" s="1">
        <v>1223.44</v>
      </c>
      <c r="K289" s="1">
        <v>187.06</v>
      </c>
      <c r="M289" s="10">
        <f t="array" ref="M289">_xlfn.XLOOKUP(A289,subscriptions!B289:B10004,subscriptions!D289:D10004)</f>
        <v>120</v>
      </c>
      <c r="N289" s="10">
        <f t="array" ref="N289">_xlfn.XLOOKUP(A289,subscriptions!B289:B10004,subscriptions!G289:G10004)</f>
        <v>0</v>
      </c>
      <c r="O289" s="10">
        <v>120.0</v>
      </c>
      <c r="P289" s="10" t="str">
        <f t="array" ref="P289">_xlfn.XLOOKUP(A289,subscriptions!B289:B10004,subscriptions!C289:C10004)</f>
        <v>Residential</v>
      </c>
      <c r="Q289" s="10" t="s">
        <v>173</v>
      </c>
      <c r="R289" s="10" t="s">
        <v>212</v>
      </c>
      <c r="S289" s="10" t="s">
        <v>603</v>
      </c>
    </row>
    <row r="290">
      <c r="A290" s="1" t="s">
        <v>450</v>
      </c>
      <c r="B290" s="1" t="s">
        <v>1444</v>
      </c>
      <c r="C290" s="1" t="s">
        <v>658</v>
      </c>
      <c r="D290" s="1" t="s">
        <v>27</v>
      </c>
      <c r="E290" s="1" t="s">
        <v>111</v>
      </c>
      <c r="F290" s="1" t="s">
        <v>3756</v>
      </c>
      <c r="G290" s="1" t="s">
        <v>4029</v>
      </c>
      <c r="H290" s="1" t="s">
        <v>4031</v>
      </c>
      <c r="I290" s="4">
        <v>84.25368055555556</v>
      </c>
      <c r="J290" s="1">
        <v>556.45</v>
      </c>
      <c r="K290" s="1">
        <v>60.17</v>
      </c>
      <c r="M290" s="10">
        <f t="array" ref="M290">_xlfn.XLOOKUP(A290,subscriptions!B290:B10004,subscriptions!D290:D10004)</f>
        <v>120</v>
      </c>
      <c r="N290" s="10">
        <f t="array" ref="N290">_xlfn.XLOOKUP(A290,subscriptions!B290:B10004,subscriptions!G290:G10004)</f>
        <v>5</v>
      </c>
      <c r="O290" s="10">
        <v>114.0</v>
      </c>
      <c r="P290" s="10" t="str">
        <f t="array" ref="P290">_xlfn.XLOOKUP(A290,subscriptions!B290:B10004,subscriptions!C290:C10004)</f>
        <v>Residential</v>
      </c>
      <c r="Q290" s="10" t="s">
        <v>194</v>
      </c>
      <c r="R290" s="10" t="s">
        <v>212</v>
      </c>
      <c r="S290" s="10" t="s">
        <v>1832</v>
      </c>
    </row>
    <row r="291">
      <c r="A291" s="1" t="s">
        <v>451</v>
      </c>
      <c r="B291" s="1" t="s">
        <v>1491</v>
      </c>
      <c r="C291" s="1" t="s">
        <v>673</v>
      </c>
      <c r="D291" s="1" t="s">
        <v>153</v>
      </c>
      <c r="E291" s="1" t="s">
        <v>714</v>
      </c>
      <c r="F291" s="1" t="s">
        <v>828</v>
      </c>
      <c r="G291" s="1" t="s">
        <v>4037</v>
      </c>
      <c r="H291" s="1" t="s">
        <v>4038</v>
      </c>
      <c r="I291" s="4">
        <v>84.37644675925925</v>
      </c>
      <c r="J291" s="1">
        <v>1390.45</v>
      </c>
      <c r="K291" s="1">
        <v>324.83</v>
      </c>
      <c r="M291" s="10">
        <f t="array" ref="M291">_xlfn.XLOOKUP(A291,subscriptions!B291:B10004,subscriptions!D291:D10004)</f>
        <v>120</v>
      </c>
      <c r="N291" s="10">
        <f t="array" ref="N291">_xlfn.XLOOKUP(A291,subscriptions!B291:B10004,subscriptions!G291:G10004)</f>
        <v>10</v>
      </c>
      <c r="O291" s="10">
        <v>108.0</v>
      </c>
      <c r="P291" s="10" t="str">
        <f t="array" ref="P291">_xlfn.XLOOKUP(A291,subscriptions!B291:B10004,subscriptions!C291:C10004)</f>
        <v>Residential</v>
      </c>
      <c r="Q291" s="10" t="s">
        <v>128</v>
      </c>
      <c r="R291" s="10" t="s">
        <v>212</v>
      </c>
      <c r="S291" s="10" t="s">
        <v>3910</v>
      </c>
    </row>
    <row r="292">
      <c r="A292" s="1" t="s">
        <v>452</v>
      </c>
      <c r="B292" s="1" t="s">
        <v>1506</v>
      </c>
      <c r="C292" s="1" t="s">
        <v>673</v>
      </c>
      <c r="D292" s="1" t="s">
        <v>27</v>
      </c>
      <c r="E292" s="1" t="s">
        <v>332</v>
      </c>
      <c r="F292" s="1" t="s">
        <v>618</v>
      </c>
      <c r="G292" s="1" t="s">
        <v>4047</v>
      </c>
      <c r="H292" s="1" t="s">
        <v>4048</v>
      </c>
      <c r="I292" s="4">
        <v>84.25105324074075</v>
      </c>
      <c r="J292" s="1">
        <v>96.46</v>
      </c>
      <c r="K292" s="1">
        <v>32.17</v>
      </c>
      <c r="M292" s="10">
        <f t="array" ref="M292">_xlfn.XLOOKUP(A292,subscriptions!B292:B10004,subscriptions!D292:D10004)</f>
        <v>120</v>
      </c>
      <c r="N292" s="10">
        <f t="array" ref="N292">_xlfn.XLOOKUP(A292,subscriptions!B292:B10004,subscriptions!G292:G10004)</f>
        <v>20</v>
      </c>
      <c r="O292" s="10">
        <v>96.0</v>
      </c>
      <c r="P292" s="10" t="str">
        <f t="array" ref="P292">_xlfn.XLOOKUP(A292,subscriptions!B292:B10004,subscriptions!C292:C10004)</f>
        <v>Residential</v>
      </c>
      <c r="Q292" s="10" t="s">
        <v>128</v>
      </c>
      <c r="R292" s="10" t="s">
        <v>148</v>
      </c>
      <c r="S292" s="10" t="s">
        <v>1691</v>
      </c>
    </row>
    <row r="293">
      <c r="A293" s="1" t="s">
        <v>454</v>
      </c>
      <c r="B293" s="1" t="s">
        <v>969</v>
      </c>
      <c r="C293" s="1" t="s">
        <v>673</v>
      </c>
      <c r="D293" s="1" t="s">
        <v>27</v>
      </c>
      <c r="E293" s="1" t="s">
        <v>219</v>
      </c>
      <c r="F293" s="1" t="s">
        <v>971</v>
      </c>
      <c r="G293" s="1" t="s">
        <v>4056</v>
      </c>
      <c r="H293" s="1" t="s">
        <v>4057</v>
      </c>
      <c r="I293" s="4">
        <v>84.2515625</v>
      </c>
      <c r="J293" s="1">
        <v>107.1</v>
      </c>
      <c r="K293" s="1">
        <v>18.61</v>
      </c>
      <c r="M293" s="10">
        <f t="array" ref="M293">_xlfn.XLOOKUP(A293,subscriptions!B293:B10004,subscriptions!D293:D10004)</f>
        <v>80</v>
      </c>
      <c r="N293" s="10">
        <f t="array" ref="N293">_xlfn.XLOOKUP(A293,subscriptions!B293:B10004,subscriptions!G293:G10004)</f>
        <v>0</v>
      </c>
      <c r="O293" s="10">
        <v>80.0</v>
      </c>
      <c r="P293" s="10" t="str">
        <f t="array" ref="P293">_xlfn.XLOOKUP(A293,subscriptions!B293:B10004,subscriptions!C293:C10004)</f>
        <v>Roam</v>
      </c>
      <c r="Q293" s="10" t="s">
        <v>173</v>
      </c>
      <c r="R293" s="10" t="s">
        <v>148</v>
      </c>
      <c r="S293" s="10" t="s">
        <v>4065</v>
      </c>
    </row>
    <row r="294">
      <c r="A294" s="1" t="s">
        <v>457</v>
      </c>
      <c r="B294" s="1" t="s">
        <v>2018</v>
      </c>
      <c r="C294" s="1" t="s">
        <v>198</v>
      </c>
      <c r="D294" s="1" t="s">
        <v>27</v>
      </c>
      <c r="E294" s="1" t="s">
        <v>239</v>
      </c>
      <c r="F294" s="1" t="s">
        <v>606</v>
      </c>
      <c r="G294" s="1" t="s">
        <v>4067</v>
      </c>
      <c r="H294" s="1" t="s">
        <v>4068</v>
      </c>
      <c r="I294" s="4">
        <v>84.25243055555555</v>
      </c>
      <c r="J294" s="1">
        <v>2644.03</v>
      </c>
      <c r="K294" s="1">
        <v>621.18</v>
      </c>
      <c r="M294" s="10">
        <f t="array" ref="M294">_xlfn.XLOOKUP(A294,subscriptions!B294:B10004,subscriptions!D294:D10004)</f>
        <v>80</v>
      </c>
      <c r="N294" s="10">
        <f t="array" ref="N294">_xlfn.XLOOKUP(A294,subscriptions!B294:B10004,subscriptions!G294:G10004)</f>
        <v>5</v>
      </c>
      <c r="O294" s="10">
        <v>76.0</v>
      </c>
      <c r="P294" s="10" t="str">
        <f t="array" ref="P294">_xlfn.XLOOKUP(A294,subscriptions!B294:B10004,subscriptions!C294:C10004)</f>
        <v>Roam</v>
      </c>
      <c r="Q294" s="10" t="s">
        <v>194</v>
      </c>
      <c r="R294" s="10" t="s">
        <v>148</v>
      </c>
      <c r="S294" s="10" t="s">
        <v>1008</v>
      </c>
    </row>
    <row r="295">
      <c r="A295" s="1" t="s">
        <v>461</v>
      </c>
      <c r="B295" s="1" t="s">
        <v>713</v>
      </c>
      <c r="C295" s="1" t="s">
        <v>456</v>
      </c>
      <c r="D295" s="1" t="s">
        <v>27</v>
      </c>
      <c r="E295" s="1" t="s">
        <v>28</v>
      </c>
      <c r="F295" s="1" t="s">
        <v>2581</v>
      </c>
      <c r="G295" s="1" t="s">
        <v>4078</v>
      </c>
      <c r="H295" s="1" t="s">
        <v>4079</v>
      </c>
      <c r="I295" s="4">
        <v>84.3792824074074</v>
      </c>
      <c r="J295" s="1">
        <v>719.88</v>
      </c>
      <c r="K295" s="1">
        <v>157.78</v>
      </c>
      <c r="M295" s="10">
        <f t="array" ref="M295">_xlfn.XLOOKUP(A295,subscriptions!B295:B10004,subscriptions!D295:D10004)</f>
        <v>120</v>
      </c>
      <c r="N295" s="10">
        <f t="array" ref="N295">_xlfn.XLOOKUP(A295,subscriptions!B295:B10004,subscriptions!G295:G10004)</f>
        <v>10</v>
      </c>
      <c r="O295" s="10">
        <v>108.0</v>
      </c>
      <c r="P295" s="10" t="str">
        <f t="array" ref="P295">_xlfn.XLOOKUP(A295,subscriptions!B295:B10004,subscriptions!C295:C10004)</f>
        <v>Residential</v>
      </c>
      <c r="Q295" s="10" t="s">
        <v>128</v>
      </c>
      <c r="R295" s="10" t="s">
        <v>212</v>
      </c>
      <c r="S295" s="10" t="s">
        <v>2380</v>
      </c>
    </row>
    <row r="296">
      <c r="A296" s="1" t="s">
        <v>462</v>
      </c>
      <c r="B296" s="1" t="s">
        <v>1984</v>
      </c>
      <c r="C296" s="1" t="s">
        <v>237</v>
      </c>
      <c r="D296" s="1" t="s">
        <v>153</v>
      </c>
      <c r="E296" s="1" t="s">
        <v>280</v>
      </c>
      <c r="F296" s="1" t="s">
        <v>1478</v>
      </c>
      <c r="G296" s="1" t="s">
        <v>4088</v>
      </c>
      <c r="H296" s="1" t="s">
        <v>4089</v>
      </c>
      <c r="I296" s="4">
        <v>84.33839120370371</v>
      </c>
      <c r="J296" s="1">
        <v>253.83</v>
      </c>
      <c r="K296" s="1">
        <v>68.16</v>
      </c>
      <c r="M296" s="10">
        <f t="array" ref="M296">_xlfn.XLOOKUP(A296,subscriptions!B296:B10004,subscriptions!D296:D10004)</f>
        <v>120</v>
      </c>
      <c r="N296" s="10">
        <f t="array" ref="N296">_xlfn.XLOOKUP(A296,subscriptions!B296:B10004,subscriptions!G296:G10004)</f>
        <v>20</v>
      </c>
      <c r="O296" s="10">
        <v>96.0</v>
      </c>
      <c r="P296" s="10" t="str">
        <f t="array" ref="P296">_xlfn.XLOOKUP(A296,subscriptions!B296:B10004,subscriptions!C296:C10004)</f>
        <v>Residential</v>
      </c>
      <c r="Q296" s="10" t="s">
        <v>128</v>
      </c>
      <c r="R296" s="10" t="s">
        <v>148</v>
      </c>
      <c r="S296" s="10" t="s">
        <v>2086</v>
      </c>
    </row>
    <row r="297">
      <c r="A297" s="1" t="s">
        <v>463</v>
      </c>
      <c r="B297" s="1" t="s">
        <v>216</v>
      </c>
      <c r="C297" s="1" t="s">
        <v>871</v>
      </c>
      <c r="D297" s="1" t="s">
        <v>153</v>
      </c>
      <c r="E297" s="1" t="s">
        <v>262</v>
      </c>
      <c r="F297" s="1" t="s">
        <v>1835</v>
      </c>
      <c r="G297" s="1" t="s">
        <v>4100</v>
      </c>
      <c r="H297" s="1" t="s">
        <v>4101</v>
      </c>
      <c r="I297" s="4">
        <v>84.29674768518518</v>
      </c>
      <c r="J297" s="1">
        <v>1157.98</v>
      </c>
      <c r="K297" s="1">
        <v>105.56</v>
      </c>
      <c r="M297" s="10">
        <f t="array" ref="M297">_xlfn.XLOOKUP(A297,subscriptions!B297:B10004,subscriptions!D297:D10004)</f>
        <v>120</v>
      </c>
      <c r="N297" s="10">
        <f t="array" ref="N297">_xlfn.XLOOKUP(A297,subscriptions!B297:B10004,subscriptions!G297:G10004)</f>
        <v>0</v>
      </c>
      <c r="O297" s="10">
        <v>120.0</v>
      </c>
      <c r="P297" s="10" t="str">
        <f t="array" ref="P297">_xlfn.XLOOKUP(A297,subscriptions!B297:B10004,subscriptions!C297:C10004)</f>
        <v>Residential</v>
      </c>
      <c r="Q297" s="10" t="s">
        <v>173</v>
      </c>
      <c r="R297" s="10" t="s">
        <v>212</v>
      </c>
      <c r="S297" s="10" t="s">
        <v>373</v>
      </c>
    </row>
    <row r="298">
      <c r="A298" s="1" t="s">
        <v>464</v>
      </c>
      <c r="B298" s="1" t="s">
        <v>713</v>
      </c>
      <c r="C298" s="1" t="s">
        <v>1678</v>
      </c>
      <c r="D298" s="1" t="s">
        <v>27</v>
      </c>
      <c r="E298" s="1" t="s">
        <v>262</v>
      </c>
      <c r="F298" s="1" t="s">
        <v>4113</v>
      </c>
      <c r="G298" s="1" t="s">
        <v>4114</v>
      </c>
      <c r="H298" s="1" t="s">
        <v>4115</v>
      </c>
      <c r="I298" s="4">
        <v>84.21407407407408</v>
      </c>
      <c r="J298" s="1">
        <v>2254.47</v>
      </c>
      <c r="K298" s="1">
        <v>217.48</v>
      </c>
      <c r="M298" s="10">
        <f t="array" ref="M298">_xlfn.XLOOKUP(A298,subscriptions!B298:B10004,subscriptions!D298:D10004)</f>
        <v>120</v>
      </c>
      <c r="N298" s="10">
        <f t="array" ref="N298">_xlfn.XLOOKUP(A298,subscriptions!B298:B10004,subscriptions!G298:G10004)</f>
        <v>5</v>
      </c>
      <c r="O298" s="10">
        <v>114.0</v>
      </c>
      <c r="P298" s="10" t="str">
        <f t="array" ref="P298">_xlfn.XLOOKUP(A298,subscriptions!B298:B10004,subscriptions!C298:C10004)</f>
        <v>Residential</v>
      </c>
      <c r="Q298" s="10" t="s">
        <v>194</v>
      </c>
      <c r="R298" s="10" t="s">
        <v>212</v>
      </c>
      <c r="S298" s="10" t="s">
        <v>388</v>
      </c>
    </row>
    <row r="299">
      <c r="A299" s="1" t="s">
        <v>465</v>
      </c>
      <c r="B299" s="1" t="s">
        <v>236</v>
      </c>
      <c r="C299" s="1" t="s">
        <v>1251</v>
      </c>
      <c r="D299" s="1" t="s">
        <v>153</v>
      </c>
      <c r="E299" s="1" t="s">
        <v>262</v>
      </c>
      <c r="F299" s="1" t="s">
        <v>392</v>
      </c>
      <c r="G299" s="1" t="s">
        <v>4125</v>
      </c>
      <c r="H299" s="1" t="s">
        <v>4126</v>
      </c>
      <c r="I299" s="4">
        <v>84.25377314814814</v>
      </c>
      <c r="J299" s="1">
        <v>414.68</v>
      </c>
      <c r="K299" s="1">
        <v>88.48</v>
      </c>
      <c r="M299" s="10">
        <f t="array" ref="M299">_xlfn.XLOOKUP(A299,subscriptions!B299:B10004,subscriptions!D299:D10004)</f>
        <v>250</v>
      </c>
      <c r="N299" s="10">
        <f t="array" ref="N299">_xlfn.XLOOKUP(A299,subscriptions!B299:B10004,subscriptions!G299:G10004)</f>
        <v>10</v>
      </c>
      <c r="O299" s="10">
        <v>225.0</v>
      </c>
      <c r="P299" s="10" t="str">
        <f t="array" ref="P299">_xlfn.XLOOKUP(A299,subscriptions!B299:B10004,subscriptions!C299:C10004)</f>
        <v>Business</v>
      </c>
      <c r="Q299" s="10" t="s">
        <v>128</v>
      </c>
      <c r="R299" s="10" t="s">
        <v>129</v>
      </c>
      <c r="S299" s="10" t="s">
        <v>1832</v>
      </c>
    </row>
    <row r="300">
      <c r="A300" s="1" t="s">
        <v>466</v>
      </c>
      <c r="B300" s="1" t="s">
        <v>329</v>
      </c>
      <c r="C300" s="1" t="s">
        <v>391</v>
      </c>
      <c r="D300" s="1" t="s">
        <v>27</v>
      </c>
      <c r="E300" s="1" t="s">
        <v>28</v>
      </c>
      <c r="F300" s="1" t="s">
        <v>526</v>
      </c>
      <c r="G300" s="1" t="s">
        <v>4138</v>
      </c>
      <c r="H300" s="1" t="s">
        <v>4139</v>
      </c>
      <c r="I300" s="4">
        <v>84.25858796296296</v>
      </c>
      <c r="J300" s="1">
        <v>1512.83</v>
      </c>
      <c r="K300" s="1">
        <v>168.25</v>
      </c>
      <c r="M300" s="10">
        <f t="array" ref="M300">_xlfn.XLOOKUP(A300,subscriptions!B300:B10004,subscriptions!D300:D10004)</f>
        <v>120</v>
      </c>
      <c r="N300" s="10">
        <f t="array" ref="N300">_xlfn.XLOOKUP(A300,subscriptions!B300:B10004,subscriptions!G300:G10004)</f>
        <v>20</v>
      </c>
      <c r="O300" s="10">
        <v>96.0</v>
      </c>
      <c r="P300" s="10" t="str">
        <f t="array" ref="P300">_xlfn.XLOOKUP(A300,subscriptions!B300:B10004,subscriptions!C300:C10004)</f>
        <v>Residential</v>
      </c>
      <c r="Q300" s="10" t="s">
        <v>128</v>
      </c>
      <c r="R300" s="10" t="s">
        <v>148</v>
      </c>
      <c r="S300" s="10" t="s">
        <v>4148</v>
      </c>
    </row>
    <row r="301">
      <c r="A301" s="1" t="s">
        <v>467</v>
      </c>
      <c r="B301" s="1" t="s">
        <v>2521</v>
      </c>
      <c r="C301" s="1" t="s">
        <v>133</v>
      </c>
      <c r="D301" s="1" t="s">
        <v>153</v>
      </c>
      <c r="E301" s="1" t="s">
        <v>631</v>
      </c>
      <c r="F301" s="1" t="s">
        <v>2495</v>
      </c>
      <c r="G301" s="1" t="s">
        <v>4150</v>
      </c>
      <c r="H301" s="1" t="s">
        <v>4151</v>
      </c>
      <c r="I301" s="4">
        <v>84.33408564814815</v>
      </c>
      <c r="J301" s="1">
        <v>183.82</v>
      </c>
      <c r="K301" s="1">
        <v>38.7</v>
      </c>
      <c r="M301" s="10">
        <f t="array" ref="M301">_xlfn.XLOOKUP(A301,subscriptions!B301:B10004,subscriptions!D301:D10004)</f>
        <v>120</v>
      </c>
      <c r="N301" s="10">
        <f t="array" ref="N301">_xlfn.XLOOKUP(A301,subscriptions!B301:B10004,subscriptions!G301:G10004)</f>
        <v>0</v>
      </c>
      <c r="O301" s="10">
        <v>120.0</v>
      </c>
      <c r="P301" s="10" t="str">
        <f t="array" ref="P301">_xlfn.XLOOKUP(A301,subscriptions!B301:B10004,subscriptions!C301:C10004)</f>
        <v>Residential</v>
      </c>
      <c r="Q301" s="10" t="s">
        <v>173</v>
      </c>
      <c r="R301" s="10" t="s">
        <v>212</v>
      </c>
      <c r="S301" s="10" t="s">
        <v>195</v>
      </c>
    </row>
    <row r="302">
      <c r="A302" s="1" t="s">
        <v>468</v>
      </c>
      <c r="B302" s="1" t="s">
        <v>1157</v>
      </c>
      <c r="C302" s="1" t="s">
        <v>1492</v>
      </c>
      <c r="D302" s="1" t="s">
        <v>27</v>
      </c>
      <c r="E302" s="1" t="s">
        <v>714</v>
      </c>
      <c r="F302" s="1" t="s">
        <v>1951</v>
      </c>
      <c r="G302" s="1" t="s">
        <v>4161</v>
      </c>
      <c r="H302" s="1" t="s">
        <v>4162</v>
      </c>
      <c r="I302" s="4">
        <v>84.29597222222222</v>
      </c>
      <c r="J302" s="1">
        <v>129.6</v>
      </c>
      <c r="K302" s="1">
        <v>28.23</v>
      </c>
      <c r="M302" s="10">
        <f t="array" ref="M302">_xlfn.XLOOKUP(A302,subscriptions!B302:B10004,subscriptions!D302:D10004)</f>
        <v>120</v>
      </c>
      <c r="N302" s="10">
        <f t="array" ref="N302">_xlfn.XLOOKUP(A302,subscriptions!B302:B10004,subscriptions!G302:G10004)</f>
        <v>5</v>
      </c>
      <c r="O302" s="10">
        <v>114.0</v>
      </c>
      <c r="P302" s="10" t="str">
        <f t="array" ref="P302">_xlfn.XLOOKUP(A302,subscriptions!B302:B10004,subscriptions!C302:C10004)</f>
        <v>Residential</v>
      </c>
      <c r="Q302" s="10" t="s">
        <v>194</v>
      </c>
      <c r="R302" s="10" t="s">
        <v>212</v>
      </c>
      <c r="S302" s="10" t="s">
        <v>655</v>
      </c>
    </row>
    <row r="303">
      <c r="A303" s="1" t="s">
        <v>469</v>
      </c>
      <c r="B303" s="1" t="s">
        <v>389</v>
      </c>
      <c r="C303" s="1" t="s">
        <v>218</v>
      </c>
      <c r="D303" s="1" t="s">
        <v>27</v>
      </c>
      <c r="E303" s="1" t="s">
        <v>239</v>
      </c>
      <c r="F303" s="1" t="s">
        <v>2267</v>
      </c>
      <c r="G303" s="1" t="s">
        <v>4169</v>
      </c>
      <c r="H303" s="1" t="s">
        <v>4170</v>
      </c>
      <c r="I303" s="4">
        <v>84.16886574074074</v>
      </c>
      <c r="J303" s="1">
        <v>1186.86</v>
      </c>
      <c r="K303" s="1">
        <v>207.24</v>
      </c>
      <c r="M303" s="10">
        <f t="array" ref="M303">_xlfn.XLOOKUP(A303,subscriptions!B303:B10004,subscriptions!D303:D10004)</f>
        <v>120</v>
      </c>
      <c r="N303" s="10">
        <f t="array" ref="N303">_xlfn.XLOOKUP(A303,subscriptions!B303:B10004,subscriptions!G303:G10004)</f>
        <v>10</v>
      </c>
      <c r="O303" s="10">
        <v>108.0</v>
      </c>
      <c r="P303" s="10" t="str">
        <f t="array" ref="P303">_xlfn.XLOOKUP(A303,subscriptions!B303:B10004,subscriptions!C303:C10004)</f>
        <v>Residential</v>
      </c>
      <c r="Q303" s="10" t="s">
        <v>128</v>
      </c>
      <c r="R303" s="10" t="s">
        <v>212</v>
      </c>
      <c r="S303" s="10" t="s">
        <v>1504</v>
      </c>
    </row>
    <row r="304">
      <c r="A304" s="1" t="s">
        <v>470</v>
      </c>
      <c r="B304" s="1" t="s">
        <v>555</v>
      </c>
      <c r="C304" s="1" t="s">
        <v>2483</v>
      </c>
      <c r="D304" s="1" t="s">
        <v>153</v>
      </c>
      <c r="E304" s="1" t="s">
        <v>28</v>
      </c>
      <c r="F304" s="1" t="s">
        <v>313</v>
      </c>
      <c r="G304" s="1" t="s">
        <v>4180</v>
      </c>
      <c r="H304" s="1" t="s">
        <v>4182</v>
      </c>
      <c r="I304" s="4">
        <v>84.33704861111111</v>
      </c>
      <c r="J304" s="1">
        <v>1216.87</v>
      </c>
      <c r="K304" s="1">
        <v>164.61</v>
      </c>
      <c r="M304" s="10">
        <f t="array" ref="M304">_xlfn.XLOOKUP(A304,subscriptions!B304:B10004,subscriptions!D304:D10004)</f>
        <v>120</v>
      </c>
      <c r="N304" s="10">
        <f t="array" ref="N304">_xlfn.XLOOKUP(A304,subscriptions!B304:B10004,subscriptions!G304:G10004)</f>
        <v>20</v>
      </c>
      <c r="O304" s="10">
        <v>96.0</v>
      </c>
      <c r="P304" s="10" t="str">
        <f t="array" ref="P304">_xlfn.XLOOKUP(A304,subscriptions!B304:B10004,subscriptions!C304:C10004)</f>
        <v>Residential</v>
      </c>
      <c r="Q304" s="10" t="s">
        <v>128</v>
      </c>
      <c r="R304" s="10" t="s">
        <v>148</v>
      </c>
      <c r="S304" s="10" t="s">
        <v>968</v>
      </c>
    </row>
    <row r="305">
      <c r="A305" s="1" t="s">
        <v>471</v>
      </c>
      <c r="B305" s="1" t="s">
        <v>589</v>
      </c>
      <c r="C305" s="1" t="s">
        <v>26</v>
      </c>
      <c r="D305" s="1" t="s">
        <v>153</v>
      </c>
      <c r="E305" s="1" t="s">
        <v>280</v>
      </c>
      <c r="F305" s="1" t="s">
        <v>281</v>
      </c>
      <c r="G305" s="1" t="s">
        <v>4192</v>
      </c>
      <c r="H305" s="1" t="s">
        <v>4193</v>
      </c>
      <c r="I305" s="4">
        <v>84.30034722222223</v>
      </c>
      <c r="J305" s="1">
        <v>1571.81</v>
      </c>
      <c r="K305" s="1">
        <v>398.27</v>
      </c>
      <c r="M305" s="10">
        <f t="array" ref="M305">_xlfn.XLOOKUP(A305,subscriptions!B305:B10004,subscriptions!D305:D10004)</f>
        <v>80</v>
      </c>
      <c r="N305" s="10">
        <f t="array" ref="N305">_xlfn.XLOOKUP(A305,subscriptions!B305:B10004,subscriptions!G305:G10004)</f>
        <v>0</v>
      </c>
      <c r="O305" s="10">
        <v>80.0</v>
      </c>
      <c r="P305" s="10" t="str">
        <f t="array" ref="P305">_xlfn.XLOOKUP(A305,subscriptions!B305:B10004,subscriptions!C305:C10004)</f>
        <v>Roam</v>
      </c>
      <c r="Q305" s="10" t="s">
        <v>173</v>
      </c>
      <c r="R305" s="10" t="s">
        <v>148</v>
      </c>
      <c r="S305" s="10" t="s">
        <v>1172</v>
      </c>
    </row>
    <row r="306">
      <c r="A306" s="1" t="s">
        <v>474</v>
      </c>
      <c r="B306" s="1" t="s">
        <v>1460</v>
      </c>
      <c r="C306" s="1" t="s">
        <v>426</v>
      </c>
      <c r="D306" s="1" t="s">
        <v>27</v>
      </c>
      <c r="E306" s="1" t="s">
        <v>179</v>
      </c>
      <c r="F306" s="1" t="s">
        <v>773</v>
      </c>
      <c r="G306" s="1" t="s">
        <v>4207</v>
      </c>
      <c r="H306" s="1" t="s">
        <v>4208</v>
      </c>
      <c r="I306" s="4">
        <v>84.25724537037037</v>
      </c>
      <c r="J306" s="1">
        <v>1992.44</v>
      </c>
      <c r="K306" s="1">
        <v>255.8</v>
      </c>
      <c r="L306" s="1">
        <v>100.0</v>
      </c>
      <c r="M306" s="10">
        <f t="array" ref="M306">_xlfn.XLOOKUP(A306,subscriptions!B306:B10004,subscriptions!D306:D10004)</f>
        <v>120</v>
      </c>
      <c r="N306" s="10">
        <f t="array" ref="N306">_xlfn.XLOOKUP(A306,subscriptions!B306:B10004,subscriptions!G306:G10004)</f>
        <v>5</v>
      </c>
      <c r="O306" s="10">
        <v>114.0</v>
      </c>
      <c r="P306" s="10" t="str">
        <f t="array" ref="P306">_xlfn.XLOOKUP(A306,subscriptions!B306:B10004,subscriptions!C306:C10004)</f>
        <v>Residential</v>
      </c>
      <c r="Q306" s="10" t="s">
        <v>194</v>
      </c>
      <c r="R306" s="10" t="s">
        <v>212</v>
      </c>
      <c r="S306" s="10" t="s">
        <v>175</v>
      </c>
    </row>
    <row r="307">
      <c r="A307" s="1" t="s">
        <v>477</v>
      </c>
      <c r="B307" s="1" t="s">
        <v>1984</v>
      </c>
      <c r="C307" s="1" t="s">
        <v>509</v>
      </c>
      <c r="D307" s="1" t="s">
        <v>153</v>
      </c>
      <c r="E307" s="1" t="s">
        <v>219</v>
      </c>
      <c r="F307" s="1" t="s">
        <v>4220</v>
      </c>
      <c r="G307" s="1" t="s">
        <v>4221</v>
      </c>
      <c r="H307" s="1" t="s">
        <v>4222</v>
      </c>
      <c r="I307" s="4">
        <v>84.38363425925925</v>
      </c>
      <c r="J307" s="1">
        <v>5635.34</v>
      </c>
      <c r="K307" s="1">
        <v>1043.49</v>
      </c>
      <c r="M307" s="10">
        <f t="array" ref="M307">_xlfn.XLOOKUP(A307,subscriptions!B307:B10004,subscriptions!D307:D10004)</f>
        <v>80</v>
      </c>
      <c r="N307" s="10">
        <f t="array" ref="N307">_xlfn.XLOOKUP(A307,subscriptions!B307:B10004,subscriptions!G307:G10004)</f>
        <v>10</v>
      </c>
      <c r="O307" s="10">
        <v>72.0</v>
      </c>
      <c r="P307" s="10" t="str">
        <f t="array" ref="P307">_xlfn.XLOOKUP(A307,subscriptions!B307:B10004,subscriptions!C307:C10004)</f>
        <v>Roam</v>
      </c>
      <c r="Q307" s="10" t="s">
        <v>128</v>
      </c>
      <c r="R307" s="10" t="s">
        <v>148</v>
      </c>
      <c r="S307" s="10" t="s">
        <v>882</v>
      </c>
    </row>
    <row r="308">
      <c r="A308" s="1" t="s">
        <v>478</v>
      </c>
      <c r="B308" s="1" t="s">
        <v>1844</v>
      </c>
      <c r="C308" s="1" t="s">
        <v>237</v>
      </c>
      <c r="D308" s="1" t="s">
        <v>153</v>
      </c>
      <c r="E308" s="1" t="s">
        <v>28</v>
      </c>
      <c r="F308" s="1" t="s">
        <v>313</v>
      </c>
      <c r="G308" s="1" t="s">
        <v>4234</v>
      </c>
      <c r="H308" s="1" t="s">
        <v>4235</v>
      </c>
      <c r="I308" s="4">
        <v>84.38012731481481</v>
      </c>
      <c r="J308" s="1">
        <v>1139.44</v>
      </c>
      <c r="K308" s="1">
        <v>196.53</v>
      </c>
      <c r="M308" s="10">
        <f t="array" ref="M308">_xlfn.XLOOKUP(A308,subscriptions!B308:B10004,subscriptions!D308:D10004)</f>
        <v>120</v>
      </c>
      <c r="N308" s="10">
        <f t="array" ref="N308">_xlfn.XLOOKUP(A308,subscriptions!B308:B10004,subscriptions!G308:G10004)</f>
        <v>20</v>
      </c>
      <c r="O308" s="10">
        <v>96.0</v>
      </c>
      <c r="P308" s="10" t="str">
        <f t="array" ref="P308">_xlfn.XLOOKUP(A308,subscriptions!B308:B10004,subscriptions!C308:C10004)</f>
        <v>Residential</v>
      </c>
      <c r="Q308" s="10" t="s">
        <v>128</v>
      </c>
      <c r="R308" s="10" t="s">
        <v>148</v>
      </c>
      <c r="S308" s="10" t="s">
        <v>698</v>
      </c>
    </row>
    <row r="309">
      <c r="A309" s="1" t="s">
        <v>479</v>
      </c>
      <c r="B309" s="1" t="s">
        <v>748</v>
      </c>
      <c r="C309" s="1" t="s">
        <v>1678</v>
      </c>
      <c r="D309" s="1" t="s">
        <v>27</v>
      </c>
      <c r="E309" s="1" t="s">
        <v>332</v>
      </c>
      <c r="F309" s="1" t="s">
        <v>333</v>
      </c>
      <c r="G309" s="1" t="s">
        <v>4246</v>
      </c>
      <c r="H309" s="1" t="s">
        <v>4247</v>
      </c>
      <c r="I309" s="4">
        <v>84.21549768518518</v>
      </c>
      <c r="J309" s="1">
        <v>635.03</v>
      </c>
      <c r="K309" s="1">
        <v>154.74</v>
      </c>
      <c r="M309" s="10">
        <f t="array" ref="M309">_xlfn.XLOOKUP(A309,subscriptions!B309:B10004,subscriptions!D309:D10004)</f>
        <v>120</v>
      </c>
      <c r="N309" s="10">
        <f t="array" ref="N309">_xlfn.XLOOKUP(A309,subscriptions!B309:B10004,subscriptions!G309:G10004)</f>
        <v>0</v>
      </c>
      <c r="O309" s="10">
        <v>120.0</v>
      </c>
      <c r="P309" s="10" t="str">
        <f t="array" ref="P309">_xlfn.XLOOKUP(A309,subscriptions!B309:B10004,subscriptions!C309:C10004)</f>
        <v>Residential</v>
      </c>
      <c r="Q309" s="10" t="s">
        <v>173</v>
      </c>
      <c r="R309" s="10" t="s">
        <v>212</v>
      </c>
      <c r="S309" s="10" t="s">
        <v>1212</v>
      </c>
    </row>
    <row r="310">
      <c r="A310" s="1" t="s">
        <v>480</v>
      </c>
      <c r="B310" s="1" t="s">
        <v>439</v>
      </c>
      <c r="C310" s="1" t="s">
        <v>26</v>
      </c>
      <c r="D310" s="1" t="s">
        <v>153</v>
      </c>
      <c r="E310" s="1" t="s">
        <v>332</v>
      </c>
      <c r="F310" s="1" t="s">
        <v>1028</v>
      </c>
      <c r="G310" s="1" t="s">
        <v>4260</v>
      </c>
      <c r="H310" s="1" t="s">
        <v>4261</v>
      </c>
      <c r="I310" s="4">
        <v>84.17533564814815</v>
      </c>
      <c r="J310" s="1">
        <v>2428.48</v>
      </c>
      <c r="K310" s="1">
        <v>437.75</v>
      </c>
      <c r="M310" s="10">
        <f t="array" ref="M310">_xlfn.XLOOKUP(A310,subscriptions!B310:B10004,subscriptions!D310:D10004)</f>
        <v>250</v>
      </c>
      <c r="N310" s="10">
        <f t="array" ref="N310">_xlfn.XLOOKUP(A310,subscriptions!B310:B10004,subscriptions!G310:G10004)</f>
        <v>5</v>
      </c>
      <c r="O310" s="10">
        <v>237.5</v>
      </c>
      <c r="P310" s="10" t="str">
        <f t="array" ref="P310">_xlfn.XLOOKUP(A310,subscriptions!B310:B10004,subscriptions!C310:C10004)</f>
        <v>Business</v>
      </c>
      <c r="Q310" s="10" t="s">
        <v>194</v>
      </c>
      <c r="R310" s="10" t="s">
        <v>129</v>
      </c>
      <c r="S310" s="10" t="s">
        <v>1198</v>
      </c>
    </row>
    <row r="311">
      <c r="A311" s="1" t="s">
        <v>481</v>
      </c>
      <c r="B311" s="1" t="s">
        <v>772</v>
      </c>
      <c r="C311" s="1" t="s">
        <v>605</v>
      </c>
      <c r="D311" s="1" t="s">
        <v>153</v>
      </c>
      <c r="E311" s="1" t="s">
        <v>111</v>
      </c>
      <c r="F311" s="1" t="s">
        <v>1917</v>
      </c>
      <c r="G311" s="1" t="s">
        <v>4274</v>
      </c>
      <c r="H311" s="1" t="s">
        <v>4275</v>
      </c>
      <c r="I311" s="4">
        <v>84.21678240740741</v>
      </c>
      <c r="J311" s="1">
        <v>523.78</v>
      </c>
      <c r="K311" s="1">
        <v>113.28</v>
      </c>
      <c r="M311" s="10">
        <f t="array" ref="M311">_xlfn.XLOOKUP(A311,subscriptions!B311:B10004,subscriptions!D311:D10004)</f>
        <v>120</v>
      </c>
      <c r="N311" s="10">
        <f t="array" ref="N311">_xlfn.XLOOKUP(A311,subscriptions!B311:B10004,subscriptions!G311:G10004)</f>
        <v>10</v>
      </c>
      <c r="O311" s="10">
        <v>108.0</v>
      </c>
      <c r="P311" s="10" t="str">
        <f t="array" ref="P311">_xlfn.XLOOKUP(A311,subscriptions!B311:B10004,subscriptions!C311:C10004)</f>
        <v>Residential</v>
      </c>
      <c r="Q311" s="10" t="s">
        <v>128</v>
      </c>
      <c r="R311" s="10" t="s">
        <v>212</v>
      </c>
      <c r="S311" s="10" t="s">
        <v>453</v>
      </c>
    </row>
    <row r="312">
      <c r="A312" s="1" t="s">
        <v>482</v>
      </c>
      <c r="B312" s="1" t="s">
        <v>969</v>
      </c>
      <c r="C312" s="1" t="s">
        <v>884</v>
      </c>
      <c r="D312" s="1" t="s">
        <v>27</v>
      </c>
      <c r="E312" s="1" t="s">
        <v>28</v>
      </c>
      <c r="F312" s="1" t="s">
        <v>2188</v>
      </c>
      <c r="G312" s="1" t="s">
        <v>4287</v>
      </c>
      <c r="H312" s="1" t="s">
        <v>4288</v>
      </c>
      <c r="I312" s="4">
        <v>84.25493055555556</v>
      </c>
      <c r="J312" s="1">
        <v>916.98</v>
      </c>
      <c r="K312" s="1">
        <v>235.51</v>
      </c>
      <c r="M312" s="10">
        <f t="array" ref="M312">_xlfn.XLOOKUP(A312,subscriptions!B312:B10004,subscriptions!D312:D10004)</f>
        <v>250</v>
      </c>
      <c r="N312" s="10">
        <f t="array" ref="N312">_xlfn.XLOOKUP(A312,subscriptions!B312:B10004,subscriptions!G312:G10004)</f>
        <v>20</v>
      </c>
      <c r="O312" s="10">
        <v>200.0</v>
      </c>
      <c r="P312" s="10" t="str">
        <f t="array" ref="P312">_xlfn.XLOOKUP(A312,subscriptions!B312:B10004,subscriptions!C312:C10004)</f>
        <v>Business</v>
      </c>
      <c r="Q312" s="10" t="s">
        <v>128</v>
      </c>
      <c r="R312" s="10" t="s">
        <v>129</v>
      </c>
      <c r="S312" s="10" t="s">
        <v>149</v>
      </c>
    </row>
    <row r="313">
      <c r="A313" s="1" t="s">
        <v>483</v>
      </c>
      <c r="B313" s="1" t="s">
        <v>2096</v>
      </c>
      <c r="C313" s="1" t="s">
        <v>1415</v>
      </c>
      <c r="D313" s="1" t="s">
        <v>27</v>
      </c>
      <c r="E313" s="1" t="s">
        <v>239</v>
      </c>
      <c r="F313" s="1" t="s">
        <v>2154</v>
      </c>
      <c r="G313" s="1" t="s">
        <v>4301</v>
      </c>
      <c r="H313" s="1" t="s">
        <v>4302</v>
      </c>
      <c r="I313" s="4">
        <v>84.41769675925926</v>
      </c>
      <c r="J313" s="1">
        <v>172.56</v>
      </c>
      <c r="K313" s="1">
        <v>32.38</v>
      </c>
      <c r="M313" s="10">
        <f t="array" ref="M313">_xlfn.XLOOKUP(A313,subscriptions!B313:B10004,subscriptions!D313:D10004)</f>
        <v>80</v>
      </c>
      <c r="N313" s="10">
        <f t="array" ref="N313">_xlfn.XLOOKUP(A313,subscriptions!B313:B10004,subscriptions!G313:G10004)</f>
        <v>0</v>
      </c>
      <c r="O313" s="10">
        <v>80.0</v>
      </c>
      <c r="P313" s="10" t="str">
        <f t="array" ref="P313">_xlfn.XLOOKUP(A313,subscriptions!B313:B10004,subscriptions!C313:C10004)</f>
        <v>Roam</v>
      </c>
      <c r="Q313" s="10" t="s">
        <v>173</v>
      </c>
      <c r="R313" s="10" t="s">
        <v>148</v>
      </c>
      <c r="S313" s="10" t="s">
        <v>327</v>
      </c>
    </row>
    <row r="314">
      <c r="A314" s="1" t="s">
        <v>484</v>
      </c>
      <c r="B314" s="1" t="s">
        <v>657</v>
      </c>
      <c r="C314" s="1" t="s">
        <v>391</v>
      </c>
      <c r="D314" s="1" t="s">
        <v>153</v>
      </c>
      <c r="E314" s="1" t="s">
        <v>280</v>
      </c>
      <c r="F314" s="1" t="s">
        <v>1478</v>
      </c>
      <c r="G314" s="1" t="s">
        <v>4312</v>
      </c>
      <c r="H314" s="1" t="s">
        <v>4313</v>
      </c>
      <c r="I314" s="4">
        <v>84.16945601851852</v>
      </c>
      <c r="J314" s="1">
        <v>88.52</v>
      </c>
      <c r="K314" s="1">
        <v>34.93</v>
      </c>
      <c r="M314" s="10">
        <f t="array" ref="M314">_xlfn.XLOOKUP(A314,subscriptions!B314:B10004,subscriptions!D314:D10004)</f>
        <v>120</v>
      </c>
      <c r="N314" s="10">
        <f t="array" ref="N314">_xlfn.XLOOKUP(A314,subscriptions!B314:B10004,subscriptions!G314:G10004)</f>
        <v>5</v>
      </c>
      <c r="O314" s="10">
        <v>114.0</v>
      </c>
      <c r="P314" s="10" t="str">
        <f t="array" ref="P314">_xlfn.XLOOKUP(A314,subscriptions!B314:B10004,subscriptions!C314:C10004)</f>
        <v>Residential</v>
      </c>
      <c r="Q314" s="10" t="s">
        <v>194</v>
      </c>
      <c r="R314" s="10" t="s">
        <v>212</v>
      </c>
      <c r="S314" s="10" t="s">
        <v>213</v>
      </c>
    </row>
    <row r="315">
      <c r="A315" s="1" t="s">
        <v>485</v>
      </c>
      <c r="B315" s="1" t="s">
        <v>2279</v>
      </c>
      <c r="C315" s="1" t="s">
        <v>734</v>
      </c>
      <c r="D315" s="1" t="s">
        <v>153</v>
      </c>
      <c r="E315" s="1" t="s">
        <v>179</v>
      </c>
      <c r="F315" s="1" t="s">
        <v>357</v>
      </c>
      <c r="G315" s="1" t="s">
        <v>4323</v>
      </c>
      <c r="H315" s="1" t="s">
        <v>4324</v>
      </c>
      <c r="I315" s="4">
        <v>84.37716435185185</v>
      </c>
      <c r="J315" s="1">
        <v>4981.07</v>
      </c>
      <c r="K315" s="1">
        <v>558.03</v>
      </c>
      <c r="L315" s="1">
        <v>100.0</v>
      </c>
      <c r="M315" s="10">
        <f t="array" ref="M315">_xlfn.XLOOKUP(A315,subscriptions!B315:B10004,subscriptions!D315:D10004)</f>
        <v>120</v>
      </c>
      <c r="N315" s="10">
        <f t="array" ref="N315">_xlfn.XLOOKUP(A315,subscriptions!B315:B10004,subscriptions!G315:G10004)</f>
        <v>10</v>
      </c>
      <c r="O315" s="10">
        <v>108.0</v>
      </c>
      <c r="P315" s="10" t="str">
        <f t="array" ref="P315">_xlfn.XLOOKUP(A315,subscriptions!B315:B10004,subscriptions!C315:C10004)</f>
        <v>Residential</v>
      </c>
      <c r="Q315" s="10" t="s">
        <v>128</v>
      </c>
      <c r="R315" s="10" t="s">
        <v>212</v>
      </c>
      <c r="S315" s="10" t="s">
        <v>1360</v>
      </c>
    </row>
    <row r="316">
      <c r="A316" s="1" t="s">
        <v>486</v>
      </c>
      <c r="B316" s="1" t="s">
        <v>2521</v>
      </c>
      <c r="C316" s="1" t="s">
        <v>605</v>
      </c>
      <c r="D316" s="1" t="s">
        <v>153</v>
      </c>
      <c r="E316" s="1" t="s">
        <v>631</v>
      </c>
      <c r="F316" s="1" t="s">
        <v>1318</v>
      </c>
      <c r="G316" s="1" t="s">
        <v>4335</v>
      </c>
      <c r="H316" s="1" t="s">
        <v>4336</v>
      </c>
      <c r="I316" s="4">
        <v>84.41747685185184</v>
      </c>
      <c r="J316" s="1">
        <v>2761.65</v>
      </c>
      <c r="K316" s="1">
        <v>457.26</v>
      </c>
      <c r="M316" s="10">
        <f t="array" ref="M316">_xlfn.XLOOKUP(A316,subscriptions!B316:B10004,subscriptions!D316:D10004)</f>
        <v>120</v>
      </c>
      <c r="N316" s="10">
        <f t="array" ref="N316">_xlfn.XLOOKUP(A316,subscriptions!B316:B10004,subscriptions!G316:G10004)</f>
        <v>20</v>
      </c>
      <c r="O316" s="10">
        <v>96.0</v>
      </c>
      <c r="P316" s="10" t="str">
        <f t="array" ref="P316">_xlfn.XLOOKUP(A316,subscriptions!B316:B10004,subscriptions!C316:C10004)</f>
        <v>Residential</v>
      </c>
      <c r="Q316" s="10" t="s">
        <v>128</v>
      </c>
      <c r="R316" s="10" t="s">
        <v>148</v>
      </c>
      <c r="S316" s="10" t="s">
        <v>327</v>
      </c>
    </row>
    <row r="317">
      <c r="A317" s="1" t="s">
        <v>487</v>
      </c>
      <c r="B317" s="1" t="s">
        <v>1141</v>
      </c>
      <c r="C317" s="1" t="s">
        <v>673</v>
      </c>
      <c r="D317" s="1" t="s">
        <v>27</v>
      </c>
      <c r="E317" s="1" t="s">
        <v>262</v>
      </c>
      <c r="F317" s="1" t="s">
        <v>4344</v>
      </c>
      <c r="G317" s="1" t="s">
        <v>4346</v>
      </c>
      <c r="H317" s="1" t="s">
        <v>4347</v>
      </c>
      <c r="I317" s="4">
        <v>84.2952662037037</v>
      </c>
      <c r="J317" s="1">
        <v>1835.96</v>
      </c>
      <c r="K317" s="1">
        <v>324.09</v>
      </c>
      <c r="M317" s="10">
        <f t="array" ref="M317">_xlfn.XLOOKUP(A317,subscriptions!B317:B10004,subscriptions!D317:D10004)</f>
        <v>120</v>
      </c>
      <c r="N317" s="10">
        <f t="array" ref="N317">_xlfn.XLOOKUP(A317,subscriptions!B317:B10004,subscriptions!G317:G10004)</f>
        <v>0</v>
      </c>
      <c r="O317" s="10">
        <v>120.0</v>
      </c>
      <c r="P317" s="10" t="str">
        <f t="array" ref="P317">_xlfn.XLOOKUP(A317,subscriptions!B317:B10004,subscriptions!C317:C10004)</f>
        <v>Residential</v>
      </c>
      <c r="Q317" s="10" t="s">
        <v>173</v>
      </c>
      <c r="R317" s="10" t="s">
        <v>212</v>
      </c>
      <c r="S317" s="10" t="s">
        <v>1026</v>
      </c>
    </row>
    <row r="318">
      <c r="A318" s="1" t="s">
        <v>488</v>
      </c>
      <c r="B318" s="1" t="s">
        <v>686</v>
      </c>
      <c r="C318" s="1" t="s">
        <v>492</v>
      </c>
      <c r="D318" s="1" t="s">
        <v>153</v>
      </c>
      <c r="E318" s="1" t="s">
        <v>262</v>
      </c>
      <c r="F318" s="1" t="s">
        <v>4113</v>
      </c>
      <c r="G318" s="1" t="s">
        <v>4358</v>
      </c>
      <c r="H318" s="1" t="s">
        <v>4359</v>
      </c>
      <c r="I318" s="4">
        <v>84.2967824074074</v>
      </c>
      <c r="J318" s="1">
        <v>838.79</v>
      </c>
      <c r="K318" s="1">
        <v>168.46</v>
      </c>
      <c r="M318" s="10">
        <f t="array" ref="M318">_xlfn.XLOOKUP(A318,subscriptions!B318:B10004,subscriptions!D318:D10004)</f>
        <v>120</v>
      </c>
      <c r="N318" s="10">
        <f t="array" ref="N318">_xlfn.XLOOKUP(A318,subscriptions!B318:B10004,subscriptions!G318:G10004)</f>
        <v>5</v>
      </c>
      <c r="O318" s="10">
        <v>114.0</v>
      </c>
      <c r="P318" s="10" t="str">
        <f t="array" ref="P318">_xlfn.XLOOKUP(A318,subscriptions!B318:B10004,subscriptions!C318:C10004)</f>
        <v>Residential</v>
      </c>
      <c r="Q318" s="10" t="s">
        <v>194</v>
      </c>
      <c r="R318" s="10" t="s">
        <v>212</v>
      </c>
      <c r="S318" s="10" t="s">
        <v>373</v>
      </c>
    </row>
    <row r="319">
      <c r="A319" s="1" t="s">
        <v>489</v>
      </c>
      <c r="B319" s="1" t="s">
        <v>2788</v>
      </c>
      <c r="C319" s="1" t="s">
        <v>1388</v>
      </c>
      <c r="D319" s="1" t="s">
        <v>153</v>
      </c>
      <c r="E319" s="1" t="s">
        <v>262</v>
      </c>
      <c r="F319" s="1" t="s">
        <v>4113</v>
      </c>
      <c r="G319" s="1" t="s">
        <v>4370</v>
      </c>
      <c r="H319" s="1" t="s">
        <v>4371</v>
      </c>
      <c r="I319" s="4">
        <v>84.34046296296296</v>
      </c>
      <c r="J319" s="1">
        <v>335.46</v>
      </c>
      <c r="K319" s="1">
        <v>48.55</v>
      </c>
      <c r="M319" s="10">
        <f t="array" ref="M319">_xlfn.XLOOKUP(A319,subscriptions!B319:B10004,subscriptions!D319:D10004)</f>
        <v>50</v>
      </c>
      <c r="N319" s="10">
        <f t="array" ref="N319">_xlfn.XLOOKUP(A319,subscriptions!B319:B10004,subscriptions!G319:G10004)</f>
        <v>10</v>
      </c>
      <c r="O319" s="10">
        <v>45.0</v>
      </c>
      <c r="P319" s="10" t="str">
        <f t="array" ref="P319">_xlfn.XLOOKUP(A319,subscriptions!B319:B10004,subscriptions!C319:C10004)</f>
        <v>Mini</v>
      </c>
      <c r="Q319" s="10" t="s">
        <v>128</v>
      </c>
      <c r="R319" s="10" t="s">
        <v>148</v>
      </c>
      <c r="S319" s="10" t="s">
        <v>616</v>
      </c>
    </row>
    <row r="320">
      <c r="A320" s="1" t="s">
        <v>490</v>
      </c>
      <c r="B320" s="1" t="s">
        <v>508</v>
      </c>
      <c r="C320" s="1" t="s">
        <v>110</v>
      </c>
      <c r="D320" s="1" t="s">
        <v>153</v>
      </c>
      <c r="E320" s="1" t="s">
        <v>28</v>
      </c>
      <c r="F320" s="1" t="s">
        <v>2188</v>
      </c>
      <c r="G320" s="1" t="s">
        <v>4381</v>
      </c>
      <c r="H320" s="1" t="s">
        <v>4382</v>
      </c>
      <c r="I320" s="4">
        <v>84.25307870370371</v>
      </c>
      <c r="J320" s="1">
        <v>305.18</v>
      </c>
      <c r="K320" s="1">
        <v>55.74</v>
      </c>
      <c r="M320" s="10">
        <f t="array" ref="M320">_xlfn.XLOOKUP(A320,subscriptions!B320:B10004,subscriptions!D320:D10004)</f>
        <v>250</v>
      </c>
      <c r="N320" s="10">
        <f t="array" ref="N320">_xlfn.XLOOKUP(A320,subscriptions!B320:B10004,subscriptions!G320:G10004)</f>
        <v>20</v>
      </c>
      <c r="O320" s="10">
        <v>200.0</v>
      </c>
      <c r="P320" s="10" t="str">
        <f t="array" ref="P320">_xlfn.XLOOKUP(A320,subscriptions!B320:B10004,subscriptions!C320:C10004)</f>
        <v>Business</v>
      </c>
      <c r="Q320" s="10" t="s">
        <v>128</v>
      </c>
      <c r="R320" s="10" t="s">
        <v>129</v>
      </c>
      <c r="S320" s="10" t="s">
        <v>916</v>
      </c>
    </row>
    <row r="321">
      <c r="A321" s="1" t="s">
        <v>491</v>
      </c>
      <c r="B321" s="1" t="s">
        <v>109</v>
      </c>
      <c r="C321" s="1" t="s">
        <v>133</v>
      </c>
      <c r="D321" s="1" t="s">
        <v>27</v>
      </c>
      <c r="E321" s="1" t="s">
        <v>28</v>
      </c>
      <c r="F321" s="1" t="s">
        <v>526</v>
      </c>
      <c r="G321" s="1" t="s">
        <v>4393</v>
      </c>
      <c r="H321" s="1" t="s">
        <v>4394</v>
      </c>
      <c r="I321" s="4">
        <v>84.25837962962963</v>
      </c>
      <c r="J321" s="1">
        <v>482.01</v>
      </c>
      <c r="K321" s="1">
        <v>136.85</v>
      </c>
      <c r="M321" s="10">
        <f t="array" ref="M321">_xlfn.XLOOKUP(A321,subscriptions!B321:B10004,subscriptions!D321:D10004)</f>
        <v>120</v>
      </c>
      <c r="N321" s="10">
        <f t="array" ref="N321">_xlfn.XLOOKUP(A321,subscriptions!B321:B10004,subscriptions!G321:G10004)</f>
        <v>0</v>
      </c>
      <c r="O321" s="10">
        <v>120.0</v>
      </c>
      <c r="P321" s="10" t="str">
        <f t="array" ref="P321">_xlfn.XLOOKUP(A321,subscriptions!B321:B10004,subscriptions!C321:C10004)</f>
        <v>Residential</v>
      </c>
      <c r="Q321" s="10" t="s">
        <v>173</v>
      </c>
      <c r="R321" s="10" t="s">
        <v>212</v>
      </c>
      <c r="S321" s="10" t="s">
        <v>4148</v>
      </c>
    </row>
    <row r="322">
      <c r="A322" s="1" t="s">
        <v>493</v>
      </c>
      <c r="B322" s="1" t="s">
        <v>2327</v>
      </c>
      <c r="C322" s="1" t="s">
        <v>2483</v>
      </c>
      <c r="D322" s="1" t="s">
        <v>27</v>
      </c>
      <c r="E322" s="1" t="s">
        <v>28</v>
      </c>
      <c r="F322" s="1" t="s">
        <v>801</v>
      </c>
      <c r="G322" s="1" t="s">
        <v>4403</v>
      </c>
      <c r="H322" s="1" t="s">
        <v>4404</v>
      </c>
      <c r="I322" s="4">
        <v>84.29965277777778</v>
      </c>
      <c r="J322" s="1">
        <v>1245.19</v>
      </c>
      <c r="K322" s="1">
        <v>290.77</v>
      </c>
      <c r="M322" s="10">
        <f t="array" ref="M322">_xlfn.XLOOKUP(A322,subscriptions!B322:B10004,subscriptions!D322:D10004)</f>
        <v>250</v>
      </c>
      <c r="N322" s="10">
        <f t="array" ref="N322">_xlfn.XLOOKUP(A322,subscriptions!B322:B10004,subscriptions!G322:G10004)</f>
        <v>5</v>
      </c>
      <c r="O322" s="10">
        <v>237.5</v>
      </c>
      <c r="P322" s="10" t="str">
        <f t="array" ref="P322">_xlfn.XLOOKUP(A322,subscriptions!B322:B10004,subscriptions!C322:C10004)</f>
        <v>Business</v>
      </c>
      <c r="Q322" s="10" t="s">
        <v>194</v>
      </c>
      <c r="R322" s="10" t="s">
        <v>129</v>
      </c>
      <c r="S322" s="10" t="s">
        <v>522</v>
      </c>
    </row>
    <row r="323">
      <c r="A323" s="1" t="s">
        <v>497</v>
      </c>
      <c r="B323" s="1" t="s">
        <v>1527</v>
      </c>
      <c r="C323" s="1" t="s">
        <v>827</v>
      </c>
      <c r="D323" s="1" t="s">
        <v>153</v>
      </c>
      <c r="E323" s="1" t="s">
        <v>631</v>
      </c>
      <c r="F323" s="1" t="s">
        <v>2749</v>
      </c>
      <c r="G323" s="1" t="s">
        <v>4414</v>
      </c>
      <c r="H323" s="1" t="s">
        <v>4415</v>
      </c>
      <c r="I323" s="4">
        <v>84.1682175925926</v>
      </c>
      <c r="J323" s="1">
        <v>1930.77</v>
      </c>
      <c r="K323" s="1">
        <v>414.67</v>
      </c>
      <c r="M323" s="10">
        <f t="array" ref="M323">_xlfn.XLOOKUP(A323,subscriptions!B323:B10004,subscriptions!D323:D10004)</f>
        <v>120</v>
      </c>
      <c r="N323" s="10">
        <f t="array" ref="N323">_xlfn.XLOOKUP(A323,subscriptions!B323:B10004,subscriptions!G323:G10004)</f>
        <v>10</v>
      </c>
      <c r="O323" s="10">
        <v>108.0</v>
      </c>
      <c r="P323" s="10" t="str">
        <f t="array" ref="P323">_xlfn.XLOOKUP(A323,subscriptions!B323:B10004,subscriptions!C323:C10004)</f>
        <v>Residential</v>
      </c>
      <c r="Q323" s="10" t="s">
        <v>128</v>
      </c>
      <c r="R323" s="10" t="s">
        <v>212</v>
      </c>
      <c r="S323" s="10" t="s">
        <v>1042</v>
      </c>
    </row>
    <row r="324">
      <c r="A324" s="1" t="s">
        <v>498</v>
      </c>
      <c r="B324" s="1" t="s">
        <v>713</v>
      </c>
      <c r="C324" s="1" t="s">
        <v>1251</v>
      </c>
      <c r="D324" s="1" t="s">
        <v>27</v>
      </c>
      <c r="E324" s="1" t="s">
        <v>332</v>
      </c>
      <c r="F324" s="1" t="s">
        <v>427</v>
      </c>
      <c r="G324" s="1" t="s">
        <v>4424</v>
      </c>
      <c r="H324" s="1" t="s">
        <v>4425</v>
      </c>
      <c r="I324" s="4">
        <v>84.21063657407407</v>
      </c>
      <c r="J324" s="1">
        <v>1669.09</v>
      </c>
      <c r="K324" s="1">
        <v>212.12</v>
      </c>
      <c r="M324" s="10">
        <f t="array" ref="M324">_xlfn.XLOOKUP(A324,subscriptions!B324:B10004,subscriptions!D324:D10004)</f>
        <v>120</v>
      </c>
      <c r="N324" s="10">
        <f t="array" ref="N324">_xlfn.XLOOKUP(A324,subscriptions!B324:B10004,subscriptions!G324:G10004)</f>
        <v>20</v>
      </c>
      <c r="O324" s="10">
        <v>96.0</v>
      </c>
      <c r="P324" s="10" t="str">
        <f t="array" ref="P324">_xlfn.XLOOKUP(A324,subscriptions!B324:B10004,subscriptions!C324:C10004)</f>
        <v>Residential</v>
      </c>
      <c r="Q324" s="10" t="s">
        <v>128</v>
      </c>
      <c r="R324" s="10" t="s">
        <v>148</v>
      </c>
      <c r="S324" s="10" t="s">
        <v>770</v>
      </c>
    </row>
    <row r="325">
      <c r="A325" s="1" t="s">
        <v>499</v>
      </c>
      <c r="B325" s="1" t="s">
        <v>1317</v>
      </c>
      <c r="C325" s="1" t="s">
        <v>1388</v>
      </c>
      <c r="D325" s="1" t="s">
        <v>27</v>
      </c>
      <c r="E325" s="1" t="s">
        <v>714</v>
      </c>
      <c r="F325" s="1" t="s">
        <v>1159</v>
      </c>
      <c r="G325" s="1" t="s">
        <v>4438</v>
      </c>
      <c r="H325" s="1" t="s">
        <v>4439</v>
      </c>
      <c r="I325" s="4">
        <v>84.25521990740741</v>
      </c>
      <c r="J325" s="1">
        <v>542.62</v>
      </c>
      <c r="K325" s="1">
        <v>135.92</v>
      </c>
      <c r="M325" s="10">
        <f t="array" ref="M325">_xlfn.XLOOKUP(A325,subscriptions!B325:B10004,subscriptions!D325:D10004)</f>
        <v>120</v>
      </c>
      <c r="N325" s="10">
        <f t="array" ref="N325">_xlfn.XLOOKUP(A325,subscriptions!B325:B10004,subscriptions!G325:G10004)</f>
        <v>0</v>
      </c>
      <c r="O325" s="10">
        <v>120.0</v>
      </c>
      <c r="P325" s="10" t="str">
        <f t="array" ref="P325">_xlfn.XLOOKUP(A325,subscriptions!B325:B10004,subscriptions!C325:C10004)</f>
        <v>Residential</v>
      </c>
      <c r="Q325" s="10" t="s">
        <v>173</v>
      </c>
      <c r="R325" s="10" t="s">
        <v>212</v>
      </c>
      <c r="S325" s="10" t="s">
        <v>149</v>
      </c>
    </row>
    <row r="326">
      <c r="A326" s="1" t="s">
        <v>500</v>
      </c>
      <c r="B326" s="1" t="s">
        <v>2279</v>
      </c>
      <c r="C326" s="1" t="s">
        <v>764</v>
      </c>
      <c r="D326" s="1" t="s">
        <v>153</v>
      </c>
      <c r="E326" s="1" t="s">
        <v>262</v>
      </c>
      <c r="F326" s="1" t="s">
        <v>2112</v>
      </c>
      <c r="G326" s="1" t="s">
        <v>4447</v>
      </c>
      <c r="H326" s="1" t="s">
        <v>4448</v>
      </c>
      <c r="I326" s="4">
        <v>84.38226851851852</v>
      </c>
      <c r="J326" s="1">
        <v>4697.16</v>
      </c>
      <c r="K326" s="1">
        <v>481.44</v>
      </c>
      <c r="M326" s="10">
        <f t="array" ref="M326">_xlfn.XLOOKUP(A326,subscriptions!B326:B10004,subscriptions!D326:D10004)</f>
        <v>80</v>
      </c>
      <c r="N326" s="10">
        <f t="array" ref="N326">_xlfn.XLOOKUP(A326,subscriptions!B326:B10004,subscriptions!G326:G10004)</f>
        <v>5</v>
      </c>
      <c r="O326" s="10">
        <v>76.0</v>
      </c>
      <c r="P326" s="10" t="str">
        <f t="array" ref="P326">_xlfn.XLOOKUP(A326,subscriptions!B326:B10004,subscriptions!C326:C10004)</f>
        <v>Roam</v>
      </c>
      <c r="Q326" s="10" t="s">
        <v>194</v>
      </c>
      <c r="R326" s="10" t="s">
        <v>148</v>
      </c>
      <c r="S326" s="10" t="s">
        <v>293</v>
      </c>
    </row>
    <row r="327">
      <c r="A327" s="1" t="s">
        <v>501</v>
      </c>
      <c r="B327" s="1" t="s">
        <v>842</v>
      </c>
      <c r="C327" s="1" t="s">
        <v>279</v>
      </c>
      <c r="D327" s="1" t="s">
        <v>27</v>
      </c>
      <c r="E327" s="1" t="s">
        <v>219</v>
      </c>
      <c r="F327" s="1" t="s">
        <v>660</v>
      </c>
      <c r="G327" s="1" t="s">
        <v>4460</v>
      </c>
      <c r="H327" s="1" t="s">
        <v>4461</v>
      </c>
      <c r="I327" s="4">
        <v>84.30020833333333</v>
      </c>
      <c r="J327" s="1">
        <v>2058.53</v>
      </c>
      <c r="K327" s="1">
        <v>246.55</v>
      </c>
      <c r="M327" s="10">
        <f t="array" ref="M327">_xlfn.XLOOKUP(A327,subscriptions!B327:B10004,subscriptions!D327:D10004)</f>
        <v>120</v>
      </c>
      <c r="N327" s="10">
        <f t="array" ref="N327">_xlfn.XLOOKUP(A327,subscriptions!B327:B10004,subscriptions!G327:G10004)</f>
        <v>10</v>
      </c>
      <c r="O327" s="10">
        <v>108.0</v>
      </c>
      <c r="P327" s="10" t="str">
        <f t="array" ref="P327">_xlfn.XLOOKUP(A327,subscriptions!B327:B10004,subscriptions!C327:C10004)</f>
        <v>Residential</v>
      </c>
      <c r="Q327" s="10" t="s">
        <v>128</v>
      </c>
      <c r="R327" s="10" t="s">
        <v>212</v>
      </c>
      <c r="S327" s="10" t="s">
        <v>1172</v>
      </c>
    </row>
    <row r="328">
      <c r="A328" s="1" t="s">
        <v>502</v>
      </c>
      <c r="B328" s="1" t="s">
        <v>472</v>
      </c>
      <c r="C328" s="1" t="s">
        <v>441</v>
      </c>
      <c r="D328" s="1" t="s">
        <v>27</v>
      </c>
      <c r="E328" s="1" t="s">
        <v>111</v>
      </c>
      <c r="F328" s="1" t="s">
        <v>3756</v>
      </c>
      <c r="G328" s="1" t="s">
        <v>4471</v>
      </c>
      <c r="H328" s="1" t="s">
        <v>4473</v>
      </c>
      <c r="I328" s="4">
        <v>84.25582175925926</v>
      </c>
      <c r="J328" s="1">
        <v>1262.35</v>
      </c>
      <c r="K328" s="1">
        <v>231.75</v>
      </c>
      <c r="M328" s="10">
        <f t="array" ref="M328">_xlfn.XLOOKUP(A328,subscriptions!B328:B10004,subscriptions!D328:D10004)</f>
        <v>80</v>
      </c>
      <c r="N328" s="10">
        <f t="array" ref="N328">_xlfn.XLOOKUP(A328,subscriptions!B328:B10004,subscriptions!G328:G10004)</f>
        <v>20</v>
      </c>
      <c r="O328" s="10">
        <v>64.0</v>
      </c>
      <c r="P328" s="10" t="str">
        <f t="array" ref="P328">_xlfn.XLOOKUP(A328,subscriptions!B328:B10004,subscriptions!C328:C10004)</f>
        <v>Roam</v>
      </c>
      <c r="Q328" s="10" t="s">
        <v>128</v>
      </c>
      <c r="R328" s="10" t="s">
        <v>148</v>
      </c>
      <c r="S328" s="10" t="s">
        <v>1156</v>
      </c>
    </row>
    <row r="329">
      <c r="A329" s="1" t="s">
        <v>503</v>
      </c>
      <c r="B329" s="1" t="s">
        <v>455</v>
      </c>
      <c r="C329" s="1" t="s">
        <v>279</v>
      </c>
      <c r="D329" s="1" t="s">
        <v>27</v>
      </c>
      <c r="E329" s="1" t="s">
        <v>219</v>
      </c>
      <c r="F329" s="1" t="s">
        <v>1010</v>
      </c>
      <c r="G329" s="1" t="s">
        <v>4483</v>
      </c>
      <c r="H329" s="1" t="s">
        <v>4484</v>
      </c>
      <c r="I329" s="4">
        <v>84.298125</v>
      </c>
      <c r="J329" s="1">
        <v>1469.05</v>
      </c>
      <c r="K329" s="1">
        <v>167.02</v>
      </c>
      <c r="M329" s="10">
        <f t="array" ref="M329">_xlfn.XLOOKUP(A329,subscriptions!B329:B10004,subscriptions!D329:D10004)</f>
        <v>80</v>
      </c>
      <c r="N329" s="10">
        <f t="array" ref="N329">_xlfn.XLOOKUP(A329,subscriptions!B329:B10004,subscriptions!G329:G10004)</f>
        <v>0</v>
      </c>
      <c r="O329" s="10">
        <v>80.0</v>
      </c>
      <c r="P329" s="10" t="str">
        <f t="array" ref="P329">_xlfn.XLOOKUP(A329,subscriptions!B329:B10004,subscriptions!C329:C10004)</f>
        <v>Roam</v>
      </c>
      <c r="Q329" s="10" t="s">
        <v>173</v>
      </c>
      <c r="R329" s="10" t="s">
        <v>148</v>
      </c>
      <c r="S329" s="10" t="s">
        <v>785</v>
      </c>
    </row>
    <row r="330">
      <c r="A330" s="1" t="s">
        <v>504</v>
      </c>
      <c r="B330" s="1" t="s">
        <v>1984</v>
      </c>
      <c r="C330" s="1" t="s">
        <v>456</v>
      </c>
      <c r="D330" s="1" t="s">
        <v>153</v>
      </c>
      <c r="E330" s="1" t="s">
        <v>179</v>
      </c>
      <c r="F330" s="1" t="s">
        <v>844</v>
      </c>
      <c r="G330" s="1" t="s">
        <v>4495</v>
      </c>
      <c r="H330" s="1" t="s">
        <v>4497</v>
      </c>
      <c r="I330" s="4">
        <v>84.20983796296296</v>
      </c>
      <c r="J330" s="1">
        <v>866.06</v>
      </c>
      <c r="K330" s="1">
        <v>231.83</v>
      </c>
      <c r="L330" s="1">
        <v>100.0</v>
      </c>
      <c r="M330" s="10">
        <f t="array" ref="M330">_xlfn.XLOOKUP(A330,subscriptions!B330:B10004,subscriptions!D330:D10004)</f>
        <v>120</v>
      </c>
      <c r="N330" s="10">
        <f t="array" ref="N330">_xlfn.XLOOKUP(A330,subscriptions!B330:B10004,subscriptions!G330:G10004)</f>
        <v>5</v>
      </c>
      <c r="O330" s="10">
        <v>114.0</v>
      </c>
      <c r="P330" s="10" t="str">
        <f t="array" ref="P330">_xlfn.XLOOKUP(A330,subscriptions!B330:B10004,subscriptions!C330:C10004)</f>
        <v>Residential</v>
      </c>
      <c r="Q330" s="10" t="s">
        <v>194</v>
      </c>
      <c r="R330" s="10" t="s">
        <v>212</v>
      </c>
      <c r="S330" s="10" t="s">
        <v>353</v>
      </c>
    </row>
    <row r="331">
      <c r="A331" s="1" t="s">
        <v>505</v>
      </c>
      <c r="B331" s="1" t="s">
        <v>4509</v>
      </c>
      <c r="C331" s="1" t="s">
        <v>764</v>
      </c>
      <c r="D331" s="1" t="s">
        <v>153</v>
      </c>
      <c r="E331" s="1" t="s">
        <v>239</v>
      </c>
      <c r="F331" s="1" t="s">
        <v>2154</v>
      </c>
      <c r="G331" s="1" t="s">
        <v>4511</v>
      </c>
      <c r="H331" s="1" t="s">
        <v>4512</v>
      </c>
      <c r="I331" s="4">
        <v>84.299375</v>
      </c>
      <c r="J331" s="1">
        <v>476.99</v>
      </c>
      <c r="K331" s="1">
        <v>113.31</v>
      </c>
      <c r="M331" s="10">
        <f t="array" ref="M331">_xlfn.XLOOKUP(A331,subscriptions!B331:B10004,subscriptions!D331:D10004)</f>
        <v>50</v>
      </c>
      <c r="N331" s="10">
        <f t="array" ref="N331">_xlfn.XLOOKUP(A331,subscriptions!B331:B10004,subscriptions!G331:G10004)</f>
        <v>10</v>
      </c>
      <c r="O331" s="10">
        <v>45.0</v>
      </c>
      <c r="P331" s="10" t="str">
        <f t="array" ref="P331">_xlfn.XLOOKUP(A331,subscriptions!B331:B10004,subscriptions!C331:C10004)</f>
        <v>Mini</v>
      </c>
      <c r="Q331" s="10" t="s">
        <v>128</v>
      </c>
      <c r="R331" s="10" t="s">
        <v>148</v>
      </c>
      <c r="S331" s="10" t="s">
        <v>522</v>
      </c>
    </row>
    <row r="332">
      <c r="A332" s="1" t="s">
        <v>506</v>
      </c>
      <c r="B332" s="1" t="s">
        <v>870</v>
      </c>
      <c r="C332" s="1" t="s">
        <v>884</v>
      </c>
      <c r="D332" s="1" t="s">
        <v>153</v>
      </c>
      <c r="E332" s="1" t="s">
        <v>239</v>
      </c>
      <c r="F332" s="1" t="s">
        <v>2132</v>
      </c>
      <c r="G332" s="1" t="s">
        <v>4521</v>
      </c>
      <c r="H332" s="1" t="s">
        <v>4522</v>
      </c>
      <c r="I332" s="4">
        <v>84.41814814814815</v>
      </c>
      <c r="J332" s="1">
        <v>710.02</v>
      </c>
      <c r="K332" s="1">
        <v>98.35</v>
      </c>
      <c r="M332" s="10">
        <f t="array" ref="M332">_xlfn.XLOOKUP(A332,subscriptions!B332:B10004,subscriptions!D332:D10004)</f>
        <v>80</v>
      </c>
      <c r="N332" s="10">
        <f t="array" ref="N332">_xlfn.XLOOKUP(A332,subscriptions!B332:B10004,subscriptions!G332:G10004)</f>
        <v>20</v>
      </c>
      <c r="O332" s="10">
        <v>64.0</v>
      </c>
      <c r="P332" s="10" t="str">
        <f t="array" ref="P332">_xlfn.XLOOKUP(A332,subscriptions!B332:B10004,subscriptions!C332:C10004)</f>
        <v>Roam</v>
      </c>
      <c r="Q332" s="10" t="s">
        <v>128</v>
      </c>
      <c r="R332" s="10" t="s">
        <v>148</v>
      </c>
      <c r="S332" s="10" t="s">
        <v>3020</v>
      </c>
    </row>
    <row r="333">
      <c r="A333" s="1" t="s">
        <v>511</v>
      </c>
      <c r="B333" s="1" t="s">
        <v>2096</v>
      </c>
      <c r="C333" s="1" t="s">
        <v>133</v>
      </c>
      <c r="D333" s="1" t="s">
        <v>27</v>
      </c>
      <c r="E333" s="1" t="s">
        <v>262</v>
      </c>
      <c r="F333" s="1" t="s">
        <v>674</v>
      </c>
      <c r="G333" s="1" t="s">
        <v>4533</v>
      </c>
      <c r="H333" s="1" t="s">
        <v>4534</v>
      </c>
      <c r="I333" s="4">
        <v>84.41755787037037</v>
      </c>
      <c r="J333" s="1">
        <v>2177.27</v>
      </c>
      <c r="K333" s="1">
        <v>511.15</v>
      </c>
      <c r="M333" s="10">
        <f t="array" ref="M333">_xlfn.XLOOKUP(A333,subscriptions!B333:B10004,subscriptions!D333:D10004)</f>
        <v>120</v>
      </c>
      <c r="N333" s="10">
        <f t="array" ref="N333">_xlfn.XLOOKUP(A333,subscriptions!B333:B10004,subscriptions!G333:G10004)</f>
        <v>0</v>
      </c>
      <c r="O333" s="10">
        <v>120.0</v>
      </c>
      <c r="P333" s="10" t="str">
        <f t="array" ref="P333">_xlfn.XLOOKUP(A333,subscriptions!B333:B10004,subscriptions!C333:C10004)</f>
        <v>Residential</v>
      </c>
      <c r="Q333" s="10" t="s">
        <v>173</v>
      </c>
      <c r="R333" s="10" t="s">
        <v>212</v>
      </c>
      <c r="S333" s="10" t="s">
        <v>327</v>
      </c>
    </row>
    <row r="334">
      <c r="A334" s="1" t="s">
        <v>514</v>
      </c>
      <c r="B334" s="1" t="s">
        <v>814</v>
      </c>
      <c r="C334" s="1" t="s">
        <v>152</v>
      </c>
      <c r="D334" s="1" t="s">
        <v>153</v>
      </c>
      <c r="E334" s="1" t="s">
        <v>28</v>
      </c>
      <c r="F334" s="1" t="s">
        <v>526</v>
      </c>
      <c r="G334" s="1" t="s">
        <v>4547</v>
      </c>
      <c r="H334" s="1" t="s">
        <v>4548</v>
      </c>
      <c r="I334" s="4">
        <v>84.33616898148148</v>
      </c>
      <c r="J334" s="1">
        <v>71.75</v>
      </c>
      <c r="K334" s="1">
        <v>25.35</v>
      </c>
      <c r="M334" s="10">
        <f t="array" ref="M334">_xlfn.XLOOKUP(A334,subscriptions!B334:B10004,subscriptions!D334:D10004)</f>
        <v>80</v>
      </c>
      <c r="N334" s="10">
        <f t="array" ref="N334">_xlfn.XLOOKUP(A334,subscriptions!B334:B10004,subscriptions!G334:G10004)</f>
        <v>5</v>
      </c>
      <c r="O334" s="10">
        <v>76.0</v>
      </c>
      <c r="P334" s="10" t="str">
        <f t="array" ref="P334">_xlfn.XLOOKUP(A334,subscriptions!B334:B10004,subscriptions!C334:C10004)</f>
        <v>Roam</v>
      </c>
      <c r="Q334" s="10" t="s">
        <v>194</v>
      </c>
      <c r="R334" s="10" t="s">
        <v>148</v>
      </c>
      <c r="S334" s="10" t="s">
        <v>1971</v>
      </c>
    </row>
    <row r="335">
      <c r="A335" s="1" t="s">
        <v>515</v>
      </c>
      <c r="B335" s="1" t="s">
        <v>1972</v>
      </c>
      <c r="C335" s="1" t="s">
        <v>658</v>
      </c>
      <c r="D335" s="1" t="s">
        <v>27</v>
      </c>
      <c r="E335" s="1" t="s">
        <v>280</v>
      </c>
      <c r="F335" s="1" t="s">
        <v>2239</v>
      </c>
      <c r="G335" s="1" t="s">
        <v>4559</v>
      </c>
      <c r="H335" s="1" t="s">
        <v>4561</v>
      </c>
      <c r="I335" s="4">
        <v>84.33853009259259</v>
      </c>
      <c r="J335" s="1">
        <v>235.07</v>
      </c>
      <c r="K335" s="1">
        <v>40.82</v>
      </c>
      <c r="M335" s="10">
        <f t="array" ref="M335">_xlfn.XLOOKUP(A335,subscriptions!B335:B10004,subscriptions!D335:D10004)</f>
        <v>250</v>
      </c>
      <c r="N335" s="10">
        <f t="array" ref="N335">_xlfn.XLOOKUP(A335,subscriptions!B335:B10004,subscriptions!G335:G10004)</f>
        <v>10</v>
      </c>
      <c r="O335" s="10">
        <v>225.0</v>
      </c>
      <c r="P335" s="10" t="str">
        <f t="array" ref="P335">_xlfn.XLOOKUP(A335,subscriptions!B335:B10004,subscriptions!C335:C10004)</f>
        <v>Business</v>
      </c>
      <c r="Q335" s="10" t="s">
        <v>128</v>
      </c>
      <c r="R335" s="10" t="s">
        <v>129</v>
      </c>
      <c r="S335" s="10" t="s">
        <v>2086</v>
      </c>
    </row>
    <row r="336">
      <c r="A336" s="1" t="s">
        <v>516</v>
      </c>
      <c r="B336" s="1" t="s">
        <v>1141</v>
      </c>
      <c r="C336" s="1" t="s">
        <v>750</v>
      </c>
      <c r="D336" s="1" t="s">
        <v>27</v>
      </c>
      <c r="E336" s="1" t="s">
        <v>262</v>
      </c>
      <c r="F336" s="1" t="s">
        <v>2853</v>
      </c>
      <c r="G336" s="1" t="s">
        <v>4572</v>
      </c>
      <c r="H336" s="1" t="s">
        <v>4573</v>
      </c>
      <c r="I336" s="4">
        <v>84.38127314814815</v>
      </c>
      <c r="J336" s="1">
        <v>120.64</v>
      </c>
      <c r="K336" s="1">
        <v>34.15</v>
      </c>
      <c r="M336" s="10">
        <f t="array" ref="M336">_xlfn.XLOOKUP(A336,subscriptions!B336:B10004,subscriptions!D336:D10004)</f>
        <v>120</v>
      </c>
      <c r="N336" s="10">
        <f t="array" ref="N336">_xlfn.XLOOKUP(A336,subscriptions!B336:B10004,subscriptions!G336:G10004)</f>
        <v>20</v>
      </c>
      <c r="O336" s="10">
        <v>96.0</v>
      </c>
      <c r="P336" s="10" t="str">
        <f t="array" ref="P336">_xlfn.XLOOKUP(A336,subscriptions!B336:B10004,subscriptions!C336:C10004)</f>
        <v>Residential</v>
      </c>
      <c r="Q336" s="10" t="s">
        <v>128</v>
      </c>
      <c r="R336" s="10" t="s">
        <v>148</v>
      </c>
      <c r="S336" s="10" t="s">
        <v>1789</v>
      </c>
    </row>
    <row r="337">
      <c r="A337" s="1" t="s">
        <v>517</v>
      </c>
      <c r="B337" s="1" t="s">
        <v>455</v>
      </c>
      <c r="C337" s="1" t="s">
        <v>473</v>
      </c>
      <c r="D337" s="1" t="s">
        <v>27</v>
      </c>
      <c r="E337" s="1" t="s">
        <v>239</v>
      </c>
      <c r="F337" s="1" t="s">
        <v>2364</v>
      </c>
      <c r="G337" s="1" t="s">
        <v>4585</v>
      </c>
      <c r="H337" s="1" t="s">
        <v>4586</v>
      </c>
      <c r="I337" s="4">
        <v>84.25489583333334</v>
      </c>
      <c r="J337" s="1">
        <v>112.37</v>
      </c>
      <c r="K337" s="1">
        <v>24.38</v>
      </c>
      <c r="M337" s="10">
        <f t="array" ref="M337">_xlfn.XLOOKUP(A337,subscriptions!B337:B10004,subscriptions!D337:D10004)</f>
        <v>120</v>
      </c>
      <c r="N337" s="10">
        <f t="array" ref="N337">_xlfn.XLOOKUP(A337,subscriptions!B337:B10004,subscriptions!G337:G10004)</f>
        <v>0</v>
      </c>
      <c r="O337" s="10">
        <v>120.0</v>
      </c>
      <c r="P337" s="10" t="str">
        <f t="array" ref="P337">_xlfn.XLOOKUP(A337,subscriptions!B337:B10004,subscriptions!C337:C10004)</f>
        <v>Residential</v>
      </c>
      <c r="Q337" s="10" t="s">
        <v>173</v>
      </c>
      <c r="R337" s="10" t="s">
        <v>212</v>
      </c>
      <c r="S337" s="10" t="s">
        <v>149</v>
      </c>
    </row>
    <row r="338">
      <c r="A338" s="1" t="s">
        <v>518</v>
      </c>
      <c r="B338" s="1" t="s">
        <v>870</v>
      </c>
      <c r="C338" s="1" t="s">
        <v>426</v>
      </c>
      <c r="D338" s="1" t="s">
        <v>153</v>
      </c>
      <c r="E338" s="1" t="s">
        <v>179</v>
      </c>
      <c r="F338" s="1" t="s">
        <v>4595</v>
      </c>
      <c r="G338" s="1" t="s">
        <v>4597</v>
      </c>
      <c r="H338" s="1" t="s">
        <v>4598</v>
      </c>
      <c r="I338" s="4">
        <v>84.21618055555555</v>
      </c>
      <c r="J338" s="1">
        <v>2951.3</v>
      </c>
      <c r="K338" s="1">
        <v>692.88</v>
      </c>
      <c r="L338" s="1">
        <v>100.0</v>
      </c>
      <c r="M338" s="10">
        <f t="array" ref="M338">_xlfn.XLOOKUP(A338,subscriptions!B338:B10004,subscriptions!D338:D10004)</f>
        <v>120</v>
      </c>
      <c r="N338" s="10">
        <f t="array" ref="N338">_xlfn.XLOOKUP(A338,subscriptions!B338:B10004,subscriptions!G338:G10004)</f>
        <v>5</v>
      </c>
      <c r="O338" s="10">
        <v>114.0</v>
      </c>
      <c r="P338" s="10" t="str">
        <f t="array" ref="P338">_xlfn.XLOOKUP(A338,subscriptions!B338:B10004,subscriptions!C338:C10004)</f>
        <v>Residential</v>
      </c>
      <c r="Q338" s="10" t="s">
        <v>194</v>
      </c>
      <c r="R338" s="10" t="s">
        <v>212</v>
      </c>
      <c r="S338" s="10" t="s">
        <v>2596</v>
      </c>
    </row>
    <row r="339">
      <c r="A339" s="1" t="s">
        <v>519</v>
      </c>
      <c r="B339" s="1" t="s">
        <v>1939</v>
      </c>
      <c r="C339" s="1" t="s">
        <v>26</v>
      </c>
      <c r="D339" s="1" t="s">
        <v>153</v>
      </c>
      <c r="E339" s="1" t="s">
        <v>179</v>
      </c>
      <c r="F339" s="1" t="s">
        <v>1760</v>
      </c>
      <c r="G339" s="1" t="s">
        <v>4609</v>
      </c>
      <c r="H339" s="1" t="s">
        <v>4610</v>
      </c>
      <c r="I339" s="4">
        <v>84.37987268518519</v>
      </c>
      <c r="J339" s="1">
        <v>1874.36</v>
      </c>
      <c r="K339" s="1">
        <v>377.15</v>
      </c>
      <c r="L339" s="1">
        <v>100.0</v>
      </c>
      <c r="M339" s="10">
        <f t="array" ref="M339">_xlfn.XLOOKUP(A339,subscriptions!B339:B10004,subscriptions!D339:D10004)</f>
        <v>120</v>
      </c>
      <c r="N339" s="10">
        <f t="array" ref="N339">_xlfn.XLOOKUP(A339,subscriptions!B339:B10004,subscriptions!G339:G10004)</f>
        <v>10</v>
      </c>
      <c r="O339" s="10">
        <v>108.0</v>
      </c>
      <c r="P339" s="10" t="str">
        <f t="array" ref="P339">_xlfn.XLOOKUP(A339,subscriptions!B339:B10004,subscriptions!C339:C10004)</f>
        <v>Residential</v>
      </c>
      <c r="Q339" s="10" t="s">
        <v>128</v>
      </c>
      <c r="R339" s="10" t="s">
        <v>212</v>
      </c>
      <c r="S339" s="10" t="s">
        <v>698</v>
      </c>
    </row>
    <row r="340">
      <c r="A340" s="1" t="s">
        <v>520</v>
      </c>
      <c r="B340" s="1" t="s">
        <v>2096</v>
      </c>
      <c r="C340" s="1" t="s">
        <v>673</v>
      </c>
      <c r="D340" s="1" t="s">
        <v>27</v>
      </c>
      <c r="E340" s="1" t="s">
        <v>239</v>
      </c>
      <c r="F340" s="1" t="s">
        <v>2076</v>
      </c>
      <c r="G340" s="1" t="s">
        <v>4618</v>
      </c>
      <c r="H340" s="1" t="s">
        <v>4619</v>
      </c>
      <c r="I340" s="4">
        <v>84.33753472222222</v>
      </c>
      <c r="J340" s="1">
        <v>1014.18</v>
      </c>
      <c r="K340" s="1">
        <v>126.08</v>
      </c>
      <c r="M340" s="10">
        <f t="array" ref="M340">_xlfn.XLOOKUP(A340,subscriptions!B340:B10004,subscriptions!D340:D10004)</f>
        <v>120</v>
      </c>
      <c r="N340" s="10">
        <f t="array" ref="N340">_xlfn.XLOOKUP(A340,subscriptions!B340:B10004,subscriptions!G340:G10004)</f>
        <v>20</v>
      </c>
      <c r="O340" s="10">
        <v>96.0</v>
      </c>
      <c r="P340" s="10" t="str">
        <f t="array" ref="P340">_xlfn.XLOOKUP(A340,subscriptions!B340:B10004,subscriptions!C340:C10004)</f>
        <v>Residential</v>
      </c>
      <c r="Q340" s="10" t="s">
        <v>128</v>
      </c>
      <c r="R340" s="10" t="s">
        <v>148</v>
      </c>
      <c r="S340" s="10" t="s">
        <v>1961</v>
      </c>
    </row>
    <row r="341">
      <c r="A341" s="1" t="s">
        <v>521</v>
      </c>
      <c r="B341" s="1" t="s">
        <v>4627</v>
      </c>
      <c r="C341" s="1" t="s">
        <v>456</v>
      </c>
      <c r="D341" s="1" t="s">
        <v>27</v>
      </c>
      <c r="E341" s="1" t="s">
        <v>714</v>
      </c>
      <c r="F341" s="1" t="s">
        <v>1866</v>
      </c>
      <c r="G341" s="1" t="s">
        <v>4629</v>
      </c>
      <c r="H341" s="1" t="s">
        <v>4631</v>
      </c>
      <c r="I341" s="4">
        <v>84.29450231481482</v>
      </c>
      <c r="J341" s="1">
        <v>204.44</v>
      </c>
      <c r="K341" s="1">
        <v>36.86</v>
      </c>
      <c r="M341" s="10">
        <f t="array" ref="M341">_xlfn.XLOOKUP(A341,subscriptions!B341:B10004,subscriptions!D341:D10004)</f>
        <v>250</v>
      </c>
      <c r="N341" s="10">
        <f t="array" ref="N341">_xlfn.XLOOKUP(A341,subscriptions!B341:B10004,subscriptions!G341:G10004)</f>
        <v>0</v>
      </c>
      <c r="O341" s="10">
        <v>250.0</v>
      </c>
      <c r="P341" s="10" t="str">
        <f t="array" ref="P341">_xlfn.XLOOKUP(A341,subscriptions!B341:B10004,subscriptions!C341:C10004)</f>
        <v>Business</v>
      </c>
      <c r="Q341" s="10" t="s">
        <v>173</v>
      </c>
      <c r="R341" s="10" t="s">
        <v>129</v>
      </c>
      <c r="S341" s="10" t="s">
        <v>2075</v>
      </c>
    </row>
    <row r="342">
      <c r="A342" s="1" t="s">
        <v>525</v>
      </c>
      <c r="B342" s="1" t="s">
        <v>236</v>
      </c>
      <c r="C342" s="1" t="s">
        <v>2483</v>
      </c>
      <c r="D342" s="1" t="s">
        <v>153</v>
      </c>
      <c r="E342" s="1" t="s">
        <v>28</v>
      </c>
      <c r="F342" s="1" t="s">
        <v>526</v>
      </c>
      <c r="G342" s="1" t="s">
        <v>4640</v>
      </c>
      <c r="H342" s="1" t="s">
        <v>4641</v>
      </c>
      <c r="I342" s="4">
        <v>84.21276620370371</v>
      </c>
      <c r="J342" s="1">
        <v>1064.78</v>
      </c>
      <c r="K342" s="1">
        <v>214.62</v>
      </c>
      <c r="M342" s="10">
        <f t="array" ref="M342">_xlfn.XLOOKUP(A342,subscriptions!B342:B10004,subscriptions!D342:D10004)</f>
        <v>80</v>
      </c>
      <c r="N342" s="10">
        <f t="array" ref="N342">_xlfn.XLOOKUP(A342,subscriptions!B342:B10004,subscriptions!G342:G10004)</f>
        <v>5</v>
      </c>
      <c r="O342" s="10">
        <v>76.0</v>
      </c>
      <c r="P342" s="10" t="str">
        <f t="array" ref="P342">_xlfn.XLOOKUP(A342,subscriptions!B342:B10004,subscriptions!C342:C10004)</f>
        <v>Roam</v>
      </c>
      <c r="Q342" s="10" t="s">
        <v>194</v>
      </c>
      <c r="R342" s="10" t="s">
        <v>148</v>
      </c>
      <c r="S342" s="10" t="s">
        <v>813</v>
      </c>
    </row>
    <row r="343">
      <c r="A343" s="1" t="s">
        <v>529</v>
      </c>
      <c r="B343" s="1" t="s">
        <v>150</v>
      </c>
      <c r="C343" s="1" t="s">
        <v>786</v>
      </c>
      <c r="D343" s="1" t="s">
        <v>153</v>
      </c>
      <c r="E343" s="1" t="s">
        <v>714</v>
      </c>
      <c r="F343" s="1" t="s">
        <v>3419</v>
      </c>
      <c r="G343" s="1" t="s">
        <v>4651</v>
      </c>
      <c r="H343" s="1" t="s">
        <v>4652</v>
      </c>
      <c r="I343" s="4">
        <v>84.25221064814815</v>
      </c>
      <c r="J343" s="1">
        <v>1012.18</v>
      </c>
      <c r="K343" s="1">
        <v>96.44</v>
      </c>
      <c r="M343" s="10">
        <f t="array" ref="M343">_xlfn.XLOOKUP(A343,subscriptions!B343:B10004,subscriptions!D343:D10004)</f>
        <v>50</v>
      </c>
      <c r="N343" s="10">
        <f t="array" ref="N343">_xlfn.XLOOKUP(A343,subscriptions!B343:B10004,subscriptions!G343:G10004)</f>
        <v>10</v>
      </c>
      <c r="O343" s="10">
        <v>45.0</v>
      </c>
      <c r="P343" s="10" t="str">
        <f t="array" ref="P343">_xlfn.XLOOKUP(A343,subscriptions!B343:B10004,subscriptions!C343:C10004)</f>
        <v>Mini</v>
      </c>
      <c r="Q343" s="10" t="s">
        <v>128</v>
      </c>
      <c r="R343" s="10" t="s">
        <v>148</v>
      </c>
      <c r="S343" s="10" t="s">
        <v>1008</v>
      </c>
    </row>
    <row r="344">
      <c r="A344" s="1" t="s">
        <v>530</v>
      </c>
      <c r="B344" s="1" t="s">
        <v>2279</v>
      </c>
      <c r="C344" s="1" t="s">
        <v>330</v>
      </c>
      <c r="D344" s="1" t="s">
        <v>153</v>
      </c>
      <c r="E344" s="1" t="s">
        <v>111</v>
      </c>
      <c r="F344" s="1" t="s">
        <v>1263</v>
      </c>
      <c r="G344" s="1" t="s">
        <v>4664</v>
      </c>
      <c r="H344" s="1" t="s">
        <v>4665</v>
      </c>
      <c r="I344" s="4">
        <v>84.17462962962964</v>
      </c>
      <c r="J344" s="1">
        <v>335.29</v>
      </c>
      <c r="K344" s="1">
        <v>80.32</v>
      </c>
      <c r="M344" s="10">
        <f t="array" ref="M344">_xlfn.XLOOKUP(A344,subscriptions!B344:B10004,subscriptions!D344:D10004)</f>
        <v>120</v>
      </c>
      <c r="N344" s="10">
        <f t="array" ref="N344">_xlfn.XLOOKUP(A344,subscriptions!B344:B10004,subscriptions!G344:G10004)</f>
        <v>20</v>
      </c>
      <c r="O344" s="10">
        <v>96.0</v>
      </c>
      <c r="P344" s="10" t="str">
        <f t="array" ref="P344">_xlfn.XLOOKUP(A344,subscriptions!B344:B10004,subscriptions!C344:C10004)</f>
        <v>Residential</v>
      </c>
      <c r="Q344" s="10" t="s">
        <v>128</v>
      </c>
      <c r="R344" s="10" t="s">
        <v>148</v>
      </c>
      <c r="S344" s="10" t="s">
        <v>507</v>
      </c>
    </row>
    <row r="345">
      <c r="A345" s="1" t="s">
        <v>531</v>
      </c>
      <c r="B345" s="1" t="s">
        <v>969</v>
      </c>
      <c r="C345" s="1" t="s">
        <v>426</v>
      </c>
      <c r="D345" s="1" t="s">
        <v>27</v>
      </c>
      <c r="E345" s="1" t="s">
        <v>179</v>
      </c>
      <c r="F345" s="1" t="s">
        <v>357</v>
      </c>
      <c r="G345" s="1" t="s">
        <v>4675</v>
      </c>
      <c r="H345" s="1" t="s">
        <v>4676</v>
      </c>
      <c r="I345" s="4">
        <v>84.25439814814816</v>
      </c>
      <c r="J345" s="1">
        <v>903.35</v>
      </c>
      <c r="K345" s="1">
        <v>160.13</v>
      </c>
      <c r="L345" s="1">
        <v>100.0</v>
      </c>
      <c r="M345" s="10">
        <f t="array" ref="M345">_xlfn.XLOOKUP(A345,subscriptions!B345:B10004,subscriptions!D345:D10004)</f>
        <v>80</v>
      </c>
      <c r="N345" s="10">
        <f t="array" ref="N345">_xlfn.XLOOKUP(A345,subscriptions!B345:B10004,subscriptions!G345:G10004)</f>
        <v>0</v>
      </c>
      <c r="O345" s="10">
        <v>80.0</v>
      </c>
      <c r="P345" s="10" t="str">
        <f t="array" ref="P345">_xlfn.XLOOKUP(A345,subscriptions!B345:B10004,subscriptions!C345:C10004)</f>
        <v>Roam</v>
      </c>
      <c r="Q345" s="10" t="s">
        <v>173</v>
      </c>
      <c r="R345" s="10" t="s">
        <v>148</v>
      </c>
      <c r="S345" s="10" t="s">
        <v>2046</v>
      </c>
    </row>
    <row r="346">
      <c r="A346" s="1" t="s">
        <v>532</v>
      </c>
      <c r="B346" s="1" t="s">
        <v>555</v>
      </c>
      <c r="C346" s="1" t="s">
        <v>1347</v>
      </c>
      <c r="D346" s="1" t="s">
        <v>153</v>
      </c>
      <c r="E346" s="1" t="s">
        <v>332</v>
      </c>
      <c r="F346" s="1" t="s">
        <v>2415</v>
      </c>
      <c r="G346" s="1" t="s">
        <v>4684</v>
      </c>
      <c r="H346" s="1" t="s">
        <v>4685</v>
      </c>
      <c r="I346" s="4">
        <v>84.2549537037037</v>
      </c>
      <c r="J346" s="1">
        <v>812.5</v>
      </c>
      <c r="K346" s="1">
        <v>199.76</v>
      </c>
      <c r="M346" s="10">
        <f t="array" ref="M346">_xlfn.XLOOKUP(A346,subscriptions!B346:B10004,subscriptions!D346:D10004)</f>
        <v>50</v>
      </c>
      <c r="N346" s="10">
        <f t="array" ref="N346">_xlfn.XLOOKUP(A346,subscriptions!B346:B10004,subscriptions!G346:G10004)</f>
        <v>5</v>
      </c>
      <c r="O346" s="10">
        <v>47.5</v>
      </c>
      <c r="P346" s="10" t="str">
        <f t="array" ref="P346">_xlfn.XLOOKUP(A346,subscriptions!B346:B10004,subscriptions!C346:C10004)</f>
        <v>Mini</v>
      </c>
      <c r="Q346" s="10" t="s">
        <v>194</v>
      </c>
      <c r="R346" s="10" t="s">
        <v>148</v>
      </c>
      <c r="S346" s="10" t="s">
        <v>149</v>
      </c>
    </row>
    <row r="347">
      <c r="A347" s="1" t="s">
        <v>533</v>
      </c>
      <c r="B347" s="1" t="s">
        <v>1099</v>
      </c>
      <c r="C347" s="1" t="s">
        <v>492</v>
      </c>
      <c r="D347" s="1" t="s">
        <v>153</v>
      </c>
      <c r="E347" s="1" t="s">
        <v>239</v>
      </c>
      <c r="F347" s="1" t="s">
        <v>3181</v>
      </c>
      <c r="G347" s="1" t="s">
        <v>4697</v>
      </c>
      <c r="H347" s="1" t="s">
        <v>4698</v>
      </c>
      <c r="I347" s="4">
        <v>84.1722337962963</v>
      </c>
      <c r="J347" s="1">
        <v>1485.08</v>
      </c>
      <c r="K347" s="1">
        <v>320.85</v>
      </c>
      <c r="M347" s="10">
        <f t="array" ref="M347">_xlfn.XLOOKUP(A347,subscriptions!B347:B10004,subscriptions!D347:D10004)</f>
        <v>120</v>
      </c>
      <c r="N347" s="10">
        <f t="array" ref="N347">_xlfn.XLOOKUP(A347,subscriptions!B347:B10004,subscriptions!G347:G10004)</f>
        <v>10</v>
      </c>
      <c r="O347" s="10">
        <v>108.0</v>
      </c>
      <c r="P347" s="10" t="str">
        <f t="array" ref="P347">_xlfn.XLOOKUP(A347,subscriptions!B347:B10004,subscriptions!C347:C10004)</f>
        <v>Residential</v>
      </c>
      <c r="Q347" s="10" t="s">
        <v>128</v>
      </c>
      <c r="R347" s="10" t="s">
        <v>212</v>
      </c>
      <c r="S347" s="10" t="s">
        <v>1637</v>
      </c>
    </row>
    <row r="348">
      <c r="A348" s="1" t="s">
        <v>534</v>
      </c>
      <c r="B348" s="1" t="s">
        <v>814</v>
      </c>
      <c r="C348" s="1" t="s">
        <v>218</v>
      </c>
      <c r="D348" s="1" t="s">
        <v>153</v>
      </c>
      <c r="E348" s="1" t="s">
        <v>28</v>
      </c>
      <c r="F348" s="1" t="s">
        <v>2097</v>
      </c>
      <c r="G348" s="1" t="s">
        <v>4708</v>
      </c>
      <c r="H348" s="1" t="s">
        <v>4709</v>
      </c>
      <c r="I348" s="4">
        <v>84.37927083333334</v>
      </c>
      <c r="J348" s="1">
        <v>1562.17</v>
      </c>
      <c r="K348" s="1">
        <v>180.21</v>
      </c>
      <c r="M348" s="10">
        <f t="array" ref="M348">_xlfn.XLOOKUP(A348,subscriptions!B348:B10004,subscriptions!D348:D10004)</f>
        <v>50</v>
      </c>
      <c r="N348" s="10">
        <f t="array" ref="N348">_xlfn.XLOOKUP(A348,subscriptions!B348:B10004,subscriptions!G348:G10004)</f>
        <v>20</v>
      </c>
      <c r="O348" s="10">
        <v>40.0</v>
      </c>
      <c r="P348" s="10" t="str">
        <f t="array" ref="P348">_xlfn.XLOOKUP(A348,subscriptions!B348:B10004,subscriptions!C348:C10004)</f>
        <v>Mini</v>
      </c>
      <c r="Q348" s="10" t="s">
        <v>128</v>
      </c>
      <c r="R348" s="10" t="s">
        <v>148</v>
      </c>
      <c r="S348" s="10" t="s">
        <v>2380</v>
      </c>
    </row>
    <row r="349">
      <c r="A349" s="1" t="s">
        <v>535</v>
      </c>
      <c r="B349" s="1" t="s">
        <v>1099</v>
      </c>
      <c r="C349" s="1" t="s">
        <v>605</v>
      </c>
      <c r="D349" s="1" t="s">
        <v>153</v>
      </c>
      <c r="E349" s="1" t="s">
        <v>179</v>
      </c>
      <c r="F349" s="1" t="s">
        <v>844</v>
      </c>
      <c r="G349" s="1" t="s">
        <v>4719</v>
      </c>
      <c r="H349" s="1" t="s">
        <v>4720</v>
      </c>
      <c r="I349" s="4">
        <v>84.25349537037037</v>
      </c>
      <c r="J349" s="1">
        <v>119.54</v>
      </c>
      <c r="K349" s="1">
        <v>33.72</v>
      </c>
      <c r="L349" s="1">
        <v>100.0</v>
      </c>
      <c r="M349" s="10">
        <f t="array" ref="M349">_xlfn.XLOOKUP(A349,subscriptions!B349:B10004,subscriptions!D349:D10004)</f>
        <v>120</v>
      </c>
      <c r="N349" s="10">
        <f t="array" ref="N349">_xlfn.XLOOKUP(A349,subscriptions!B349:B10004,subscriptions!G349:G10004)</f>
        <v>0</v>
      </c>
      <c r="O349" s="10">
        <v>120.0</v>
      </c>
      <c r="P349" s="10" t="str">
        <f t="array" ref="P349">_xlfn.XLOOKUP(A349,subscriptions!B349:B10004,subscriptions!C349:C10004)</f>
        <v>Residential</v>
      </c>
      <c r="Q349" s="10" t="s">
        <v>173</v>
      </c>
      <c r="R349" s="10" t="s">
        <v>212</v>
      </c>
      <c r="S349" s="10" t="s">
        <v>1832</v>
      </c>
    </row>
    <row r="350">
      <c r="A350" s="1" t="s">
        <v>536</v>
      </c>
      <c r="B350" s="1" t="s">
        <v>1995</v>
      </c>
      <c r="C350" s="1" t="s">
        <v>605</v>
      </c>
      <c r="D350" s="1" t="s">
        <v>153</v>
      </c>
      <c r="E350" s="1" t="s">
        <v>239</v>
      </c>
      <c r="F350" s="1" t="s">
        <v>2267</v>
      </c>
      <c r="G350" s="1" t="s">
        <v>4730</v>
      </c>
      <c r="H350" s="1" t="s">
        <v>4731</v>
      </c>
      <c r="I350" s="4">
        <v>84.33543981481482</v>
      </c>
      <c r="J350" s="1">
        <v>754.08</v>
      </c>
      <c r="K350" s="1">
        <v>106.52</v>
      </c>
      <c r="M350" s="10">
        <f t="array" ref="M350">_xlfn.XLOOKUP(A350,subscriptions!B350:B10004,subscriptions!D350:D10004)</f>
        <v>50</v>
      </c>
      <c r="N350" s="10">
        <f t="array" ref="N350">_xlfn.XLOOKUP(A350,subscriptions!B350:B10004,subscriptions!G350:G10004)</f>
        <v>5</v>
      </c>
      <c r="O350" s="10">
        <v>47.5</v>
      </c>
      <c r="P350" s="10" t="str">
        <f t="array" ref="P350">_xlfn.XLOOKUP(A350,subscriptions!B350:B10004,subscriptions!C350:C10004)</f>
        <v>Mini</v>
      </c>
      <c r="Q350" s="10" t="s">
        <v>194</v>
      </c>
      <c r="R350" s="10" t="s">
        <v>148</v>
      </c>
      <c r="S350" s="10" t="s">
        <v>571</v>
      </c>
    </row>
    <row r="351">
      <c r="A351" s="1" t="s">
        <v>537</v>
      </c>
      <c r="B351" s="1" t="s">
        <v>686</v>
      </c>
      <c r="C351" s="1" t="s">
        <v>1973</v>
      </c>
      <c r="D351" s="1" t="s">
        <v>153</v>
      </c>
      <c r="E351" s="1" t="s">
        <v>28</v>
      </c>
      <c r="F351" s="1" t="s">
        <v>687</v>
      </c>
      <c r="G351" s="1" t="s">
        <v>4739</v>
      </c>
      <c r="H351" s="1" t="s">
        <v>4740</v>
      </c>
      <c r="I351" s="4">
        <v>84.41755787037037</v>
      </c>
      <c r="J351" s="1">
        <v>1524.69</v>
      </c>
      <c r="K351" s="1">
        <v>372.11</v>
      </c>
      <c r="M351" s="10">
        <f t="array" ref="M351">_xlfn.XLOOKUP(A351,subscriptions!B351:B10004,subscriptions!D351:D10004)</f>
        <v>120</v>
      </c>
      <c r="N351" s="10">
        <f t="array" ref="N351">_xlfn.XLOOKUP(A351,subscriptions!B351:B10004,subscriptions!G351:G10004)</f>
        <v>10</v>
      </c>
      <c r="O351" s="10">
        <v>108.0</v>
      </c>
      <c r="P351" s="10" t="str">
        <f t="array" ref="P351">_xlfn.XLOOKUP(A351,subscriptions!B351:B10004,subscriptions!C351:C10004)</f>
        <v>Residential</v>
      </c>
      <c r="Q351" s="10" t="s">
        <v>128</v>
      </c>
      <c r="R351" s="10" t="s">
        <v>212</v>
      </c>
      <c r="S351" s="10" t="s">
        <v>327</v>
      </c>
    </row>
    <row r="352">
      <c r="A352" s="1" t="s">
        <v>538</v>
      </c>
      <c r="B352" s="1" t="s">
        <v>814</v>
      </c>
      <c r="C352" s="1" t="s">
        <v>1200</v>
      </c>
      <c r="D352" s="1" t="s">
        <v>153</v>
      </c>
      <c r="E352" s="1" t="s">
        <v>111</v>
      </c>
      <c r="F352" s="1" t="s">
        <v>3756</v>
      </c>
      <c r="G352" s="1" t="s">
        <v>4750</v>
      </c>
      <c r="H352" s="1" t="s">
        <v>4751</v>
      </c>
      <c r="I352" s="4">
        <v>84.29896990740741</v>
      </c>
      <c r="J352" s="1">
        <v>1099.16</v>
      </c>
      <c r="K352" s="1">
        <v>101.78</v>
      </c>
      <c r="M352" s="10">
        <f t="array" ref="M352">_xlfn.XLOOKUP(A352,subscriptions!B352:B10004,subscriptions!D352:D10004)</f>
        <v>120</v>
      </c>
      <c r="N352" s="10">
        <f t="array" ref="N352">_xlfn.XLOOKUP(A352,subscriptions!B352:B10004,subscriptions!G352:G10004)</f>
        <v>20</v>
      </c>
      <c r="O352" s="10">
        <v>96.0</v>
      </c>
      <c r="P352" s="10" t="str">
        <f t="array" ref="P352">_xlfn.XLOOKUP(A352,subscriptions!B352:B10004,subscriptions!C352:C10004)</f>
        <v>Residential</v>
      </c>
      <c r="Q352" s="10" t="s">
        <v>128</v>
      </c>
      <c r="R352" s="10" t="s">
        <v>148</v>
      </c>
      <c r="S352" s="10" t="s">
        <v>276</v>
      </c>
    </row>
    <row r="353">
      <c r="A353" s="1" t="s">
        <v>539</v>
      </c>
      <c r="B353" s="1" t="s">
        <v>969</v>
      </c>
      <c r="C353" s="1" t="s">
        <v>1200</v>
      </c>
      <c r="D353" s="1" t="s">
        <v>27</v>
      </c>
      <c r="E353" s="1" t="s">
        <v>262</v>
      </c>
      <c r="F353" s="1" t="s">
        <v>674</v>
      </c>
      <c r="G353" s="1" t="s">
        <v>4761</v>
      </c>
      <c r="H353" s="1" t="s">
        <v>4762</v>
      </c>
      <c r="I353" s="4">
        <v>84.25847222222222</v>
      </c>
      <c r="J353" s="1">
        <v>2962.02</v>
      </c>
      <c r="K353" s="1">
        <v>293.56</v>
      </c>
      <c r="M353" s="10">
        <f t="array" ref="M353">_xlfn.XLOOKUP(A353,subscriptions!B353:B10004,subscriptions!D353:D10004)</f>
        <v>250</v>
      </c>
      <c r="N353" s="10">
        <f t="array" ref="N353">_xlfn.XLOOKUP(A353,subscriptions!B353:B10004,subscriptions!G353:G10004)</f>
        <v>0</v>
      </c>
      <c r="O353" s="10">
        <v>250.0</v>
      </c>
      <c r="P353" s="10" t="str">
        <f t="array" ref="P353">_xlfn.XLOOKUP(A353,subscriptions!B353:B10004,subscriptions!C353:C10004)</f>
        <v>Business</v>
      </c>
      <c r="Q353" s="10" t="s">
        <v>173</v>
      </c>
      <c r="R353" s="10" t="s">
        <v>129</v>
      </c>
      <c r="S353" s="10" t="s">
        <v>4148</v>
      </c>
    </row>
    <row r="354">
      <c r="A354" s="1" t="s">
        <v>540</v>
      </c>
      <c r="B354" s="1" t="s">
        <v>2279</v>
      </c>
      <c r="C354" s="1" t="s">
        <v>1415</v>
      </c>
      <c r="D354" s="1" t="s">
        <v>153</v>
      </c>
      <c r="E354" s="1" t="s">
        <v>280</v>
      </c>
      <c r="F354" s="1" t="s">
        <v>1478</v>
      </c>
      <c r="G354" s="1" t="s">
        <v>4773</v>
      </c>
      <c r="H354" s="1" t="s">
        <v>4774</v>
      </c>
      <c r="I354" s="4">
        <v>84.29607638888889</v>
      </c>
      <c r="J354" s="1">
        <v>1662.46</v>
      </c>
      <c r="K354" s="1">
        <v>261.99</v>
      </c>
      <c r="M354" s="10">
        <f t="array" ref="M354">_xlfn.XLOOKUP(A354,subscriptions!B354:B10004,subscriptions!D354:D10004)</f>
        <v>250</v>
      </c>
      <c r="N354" s="10">
        <f t="array" ref="N354">_xlfn.XLOOKUP(A354,subscriptions!B354:B10004,subscriptions!G354:G10004)</f>
        <v>5</v>
      </c>
      <c r="O354" s="10">
        <v>237.5</v>
      </c>
      <c r="P354" s="10" t="str">
        <f t="array" ref="P354">_xlfn.XLOOKUP(A354,subscriptions!B354:B10004,subscriptions!C354:C10004)</f>
        <v>Business</v>
      </c>
      <c r="Q354" s="10" t="s">
        <v>194</v>
      </c>
      <c r="R354" s="10" t="s">
        <v>129</v>
      </c>
      <c r="S354" s="10" t="s">
        <v>655</v>
      </c>
    </row>
    <row r="355">
      <c r="A355" s="1" t="s">
        <v>541</v>
      </c>
      <c r="B355" s="1" t="s">
        <v>941</v>
      </c>
      <c r="C355" s="1" t="s">
        <v>237</v>
      </c>
      <c r="D355" s="1" t="s">
        <v>27</v>
      </c>
      <c r="E355" s="1" t="s">
        <v>631</v>
      </c>
      <c r="F355" s="1" t="s">
        <v>2749</v>
      </c>
      <c r="G355" s="1" t="s">
        <v>4783</v>
      </c>
      <c r="H355" s="1" t="s">
        <v>4784</v>
      </c>
      <c r="I355" s="4">
        <v>84.42085648148148</v>
      </c>
      <c r="J355" s="1">
        <v>316.78</v>
      </c>
      <c r="K355" s="1">
        <v>68.29</v>
      </c>
      <c r="M355" s="10">
        <f t="array" ref="M355">_xlfn.XLOOKUP(A355,subscriptions!B355:B10004,subscriptions!D355:D10004)</f>
        <v>120</v>
      </c>
      <c r="N355" s="10">
        <f t="array" ref="N355">_xlfn.XLOOKUP(A355,subscriptions!B355:B10004,subscriptions!G355:G10004)</f>
        <v>10</v>
      </c>
      <c r="O355" s="10">
        <v>108.0</v>
      </c>
      <c r="P355" s="10" t="str">
        <f t="array" ref="P355">_xlfn.XLOOKUP(A355,subscriptions!B355:B10004,subscriptions!C355:C10004)</f>
        <v>Residential</v>
      </c>
      <c r="Q355" s="10" t="s">
        <v>128</v>
      </c>
      <c r="R355" s="10" t="s">
        <v>212</v>
      </c>
      <c r="S355" s="10" t="s">
        <v>2152</v>
      </c>
    </row>
    <row r="356">
      <c r="A356" s="1" t="s">
        <v>542</v>
      </c>
      <c r="B356" s="1" t="s">
        <v>4627</v>
      </c>
      <c r="C356" s="1" t="s">
        <v>750</v>
      </c>
      <c r="D356" s="1" t="s">
        <v>27</v>
      </c>
      <c r="E356" s="1" t="s">
        <v>280</v>
      </c>
      <c r="F356" s="1" t="s">
        <v>1706</v>
      </c>
      <c r="G356" s="1" t="s">
        <v>4793</v>
      </c>
      <c r="H356" s="1" t="s">
        <v>4794</v>
      </c>
      <c r="I356" s="4">
        <v>84.29655092592593</v>
      </c>
      <c r="J356" s="1">
        <v>159.77</v>
      </c>
      <c r="K356" s="1">
        <v>31.93</v>
      </c>
      <c r="M356" s="10">
        <f t="array" ref="M356">_xlfn.XLOOKUP(A356,subscriptions!B356:B10004,subscriptions!D356:D10004)</f>
        <v>120</v>
      </c>
      <c r="N356" s="10">
        <f t="array" ref="N356">_xlfn.XLOOKUP(A356,subscriptions!B356:B10004,subscriptions!G356:G10004)</f>
        <v>20</v>
      </c>
      <c r="O356" s="10">
        <v>96.0</v>
      </c>
      <c r="P356" s="10" t="str">
        <f t="array" ref="P356">_xlfn.XLOOKUP(A356,subscriptions!B356:B10004,subscriptions!C356:C10004)</f>
        <v>Residential</v>
      </c>
      <c r="Q356" s="10" t="s">
        <v>128</v>
      </c>
      <c r="R356" s="10" t="s">
        <v>148</v>
      </c>
      <c r="S356" s="10" t="s">
        <v>373</v>
      </c>
    </row>
    <row r="357">
      <c r="A357" s="1" t="s">
        <v>543</v>
      </c>
      <c r="B357" s="1" t="s">
        <v>1865</v>
      </c>
      <c r="C357" s="1" t="s">
        <v>827</v>
      </c>
      <c r="D357" s="1" t="s">
        <v>153</v>
      </c>
      <c r="E357" s="1" t="s">
        <v>219</v>
      </c>
      <c r="F357" s="1" t="s">
        <v>2446</v>
      </c>
      <c r="G357" s="1" t="s">
        <v>4803</v>
      </c>
      <c r="H357" s="1" t="s">
        <v>4804</v>
      </c>
      <c r="I357" s="4">
        <v>84.41770833333334</v>
      </c>
      <c r="J357" s="1">
        <v>1592.59</v>
      </c>
      <c r="K357" s="1">
        <v>262.03</v>
      </c>
      <c r="M357" s="10">
        <f t="array" ref="M357">_xlfn.XLOOKUP(A357,subscriptions!B357:B10004,subscriptions!D357:D10004)</f>
        <v>50</v>
      </c>
      <c r="N357" s="10">
        <f t="array" ref="N357">_xlfn.XLOOKUP(A357,subscriptions!B357:B10004,subscriptions!G357:G10004)</f>
        <v>0</v>
      </c>
      <c r="O357" s="10">
        <v>50.0</v>
      </c>
      <c r="P357" s="10" t="str">
        <f t="array" ref="P357">_xlfn.XLOOKUP(A357,subscriptions!B357:B10004,subscriptions!C357:C10004)</f>
        <v>Mini</v>
      </c>
      <c r="Q357" s="10" t="s">
        <v>173</v>
      </c>
      <c r="R357" s="10" t="s">
        <v>148</v>
      </c>
      <c r="S357" s="10" t="s">
        <v>327</v>
      </c>
    </row>
    <row r="358">
      <c r="A358" s="1" t="s">
        <v>544</v>
      </c>
      <c r="B358" s="1" t="s">
        <v>1506</v>
      </c>
      <c r="C358" s="1" t="s">
        <v>110</v>
      </c>
      <c r="D358" s="1" t="s">
        <v>27</v>
      </c>
      <c r="E358" s="1" t="s">
        <v>28</v>
      </c>
      <c r="F358" s="1" t="s">
        <v>801</v>
      </c>
      <c r="G358" s="1" t="s">
        <v>4813</v>
      </c>
      <c r="H358" s="1" t="s">
        <v>4815</v>
      </c>
      <c r="I358" s="4">
        <v>84.21471064814814</v>
      </c>
      <c r="J358" s="1">
        <v>90.3</v>
      </c>
      <c r="K358" s="1">
        <v>31.91</v>
      </c>
      <c r="M358" s="10">
        <f t="array" ref="M358">_xlfn.XLOOKUP(A358,subscriptions!B358:B10004,subscriptions!D358:D10004)</f>
        <v>120</v>
      </c>
      <c r="N358" s="10">
        <f t="array" ref="N358">_xlfn.XLOOKUP(A358,subscriptions!B358:B10004,subscriptions!G358:G10004)</f>
        <v>5</v>
      </c>
      <c r="O358" s="10">
        <v>114.0</v>
      </c>
      <c r="P358" s="10" t="str">
        <f t="array" ref="P358">_xlfn.XLOOKUP(A358,subscriptions!B358:B10004,subscriptions!C358:C10004)</f>
        <v>Residential</v>
      </c>
      <c r="Q358" s="10" t="s">
        <v>194</v>
      </c>
      <c r="R358" s="10" t="s">
        <v>212</v>
      </c>
      <c r="S358" s="10" t="s">
        <v>3641</v>
      </c>
    </row>
    <row r="359">
      <c r="A359" s="1" t="s">
        <v>545</v>
      </c>
      <c r="B359" s="1" t="s">
        <v>1099</v>
      </c>
      <c r="C359" s="1" t="s">
        <v>3912</v>
      </c>
      <c r="D359" s="1" t="s">
        <v>153</v>
      </c>
      <c r="E359" s="1" t="s">
        <v>219</v>
      </c>
      <c r="F359" s="1" t="s">
        <v>971</v>
      </c>
      <c r="G359" s="1" t="s">
        <v>4827</v>
      </c>
      <c r="H359" s="1" t="s">
        <v>4828</v>
      </c>
      <c r="I359" s="4">
        <v>84.29400462962963</v>
      </c>
      <c r="J359" s="1">
        <v>1372.02</v>
      </c>
      <c r="K359" s="1">
        <v>188.4</v>
      </c>
      <c r="M359" s="10">
        <f t="array" ref="M359">_xlfn.XLOOKUP(A359,subscriptions!B359:B10004,subscriptions!D359:D10004)</f>
        <v>80</v>
      </c>
      <c r="N359" s="10">
        <f t="array" ref="N359">_xlfn.XLOOKUP(A359,subscriptions!B359:B10004,subscriptions!G359:G10004)</f>
        <v>10</v>
      </c>
      <c r="O359" s="10">
        <v>72.0</v>
      </c>
      <c r="P359" s="10" t="str">
        <f t="array" ref="P359">_xlfn.XLOOKUP(A359,subscriptions!B359:B10004,subscriptions!C359:C10004)</f>
        <v>Roam</v>
      </c>
      <c r="Q359" s="10" t="s">
        <v>128</v>
      </c>
      <c r="R359" s="10" t="s">
        <v>148</v>
      </c>
      <c r="S359" s="10" t="s">
        <v>1458</v>
      </c>
    </row>
    <row r="360">
      <c r="A360" s="1" t="s">
        <v>546</v>
      </c>
      <c r="B360" s="1" t="s">
        <v>1527</v>
      </c>
      <c r="C360" s="1" t="s">
        <v>764</v>
      </c>
      <c r="D360" s="1" t="s">
        <v>153</v>
      </c>
      <c r="E360" s="1" t="s">
        <v>714</v>
      </c>
      <c r="F360" s="1" t="s">
        <v>2171</v>
      </c>
      <c r="G360" s="1" t="s">
        <v>4843</v>
      </c>
      <c r="H360" s="1" t="s">
        <v>4845</v>
      </c>
      <c r="I360" s="4">
        <v>84.29607638888889</v>
      </c>
      <c r="J360" s="1">
        <v>4275.88</v>
      </c>
      <c r="K360" s="1">
        <v>817.89</v>
      </c>
      <c r="M360" s="10">
        <f t="array" ref="M360">_xlfn.XLOOKUP(A360,subscriptions!B360:B10004,subscriptions!D360:D10004)</f>
        <v>120</v>
      </c>
      <c r="N360" s="10">
        <f t="array" ref="N360">_xlfn.XLOOKUP(A360,subscriptions!B360:B10004,subscriptions!G360:G10004)</f>
        <v>20</v>
      </c>
      <c r="O360" s="10">
        <v>96.0</v>
      </c>
      <c r="P360" s="10" t="str">
        <f t="array" ref="P360">_xlfn.XLOOKUP(A360,subscriptions!B360:B10004,subscriptions!C360:C10004)</f>
        <v>Residential</v>
      </c>
      <c r="Q360" s="10" t="s">
        <v>128</v>
      </c>
      <c r="R360" s="10" t="s">
        <v>148</v>
      </c>
      <c r="S360" s="10" t="s">
        <v>655</v>
      </c>
    </row>
    <row r="361">
      <c r="A361" s="1" t="s">
        <v>547</v>
      </c>
      <c r="B361" s="1" t="s">
        <v>236</v>
      </c>
      <c r="C361" s="1" t="s">
        <v>473</v>
      </c>
      <c r="D361" s="1" t="s">
        <v>153</v>
      </c>
      <c r="E361" s="1" t="s">
        <v>262</v>
      </c>
      <c r="F361" s="1" t="s">
        <v>4113</v>
      </c>
      <c r="G361" s="1" t="s">
        <v>4859</v>
      </c>
      <c r="H361" s="1" t="s">
        <v>4860</v>
      </c>
      <c r="I361" s="4">
        <v>84.21070601851852</v>
      </c>
      <c r="J361" s="1">
        <v>1335.17</v>
      </c>
      <c r="K361" s="1">
        <v>282.08</v>
      </c>
      <c r="M361" s="10">
        <f t="array" ref="M361">_xlfn.XLOOKUP(A361,subscriptions!B361:B10004,subscriptions!D361:D10004)</f>
        <v>80</v>
      </c>
      <c r="N361" s="10">
        <f t="array" ref="N361">_xlfn.XLOOKUP(A361,subscriptions!B361:B10004,subscriptions!G361:G10004)</f>
        <v>0</v>
      </c>
      <c r="O361" s="10">
        <v>80.0</v>
      </c>
      <c r="P361" s="10" t="str">
        <f t="array" ref="P361">_xlfn.XLOOKUP(A361,subscriptions!B361:B10004,subscriptions!C361:C10004)</f>
        <v>Roam</v>
      </c>
      <c r="Q361" s="10" t="s">
        <v>173</v>
      </c>
      <c r="R361" s="10" t="s">
        <v>148</v>
      </c>
      <c r="S361" s="10" t="s">
        <v>770</v>
      </c>
    </row>
    <row r="362">
      <c r="A362" s="1" t="s">
        <v>548</v>
      </c>
      <c r="B362" s="1" t="s">
        <v>1664</v>
      </c>
      <c r="C362" s="1" t="s">
        <v>1415</v>
      </c>
      <c r="D362" s="1" t="s">
        <v>153</v>
      </c>
      <c r="E362" s="1" t="s">
        <v>111</v>
      </c>
      <c r="F362" s="1" t="s">
        <v>154</v>
      </c>
      <c r="G362" s="1" t="s">
        <v>4876</v>
      </c>
      <c r="H362" s="1" t="s">
        <v>4877</v>
      </c>
      <c r="I362" s="4">
        <v>84.29452546296297</v>
      </c>
      <c r="J362" s="1">
        <v>786.95</v>
      </c>
      <c r="K362" s="1">
        <v>214.13</v>
      </c>
      <c r="M362" s="10">
        <f t="array" ref="M362">_xlfn.XLOOKUP(A362,subscriptions!B362:B10004,subscriptions!D362:D10004)</f>
        <v>120</v>
      </c>
      <c r="N362" s="10">
        <f t="array" ref="N362">_xlfn.XLOOKUP(A362,subscriptions!B362:B10004,subscriptions!G362:G10004)</f>
        <v>5</v>
      </c>
      <c r="O362" s="10">
        <v>114.0</v>
      </c>
      <c r="P362" s="10" t="str">
        <f t="array" ref="P362">_xlfn.XLOOKUP(A362,subscriptions!B362:B10004,subscriptions!C362:C10004)</f>
        <v>Residential</v>
      </c>
      <c r="Q362" s="10" t="s">
        <v>194</v>
      </c>
      <c r="R362" s="10" t="s">
        <v>212</v>
      </c>
      <c r="S362" s="10" t="s">
        <v>2075</v>
      </c>
    </row>
    <row r="363">
      <c r="A363" s="1" t="s">
        <v>549</v>
      </c>
      <c r="B363" s="1" t="s">
        <v>1099</v>
      </c>
      <c r="C363" s="1" t="s">
        <v>218</v>
      </c>
      <c r="D363" s="1" t="s">
        <v>153</v>
      </c>
      <c r="E363" s="1" t="s">
        <v>239</v>
      </c>
      <c r="F363" s="1" t="s">
        <v>2132</v>
      </c>
      <c r="G363" s="1" t="s">
        <v>4888</v>
      </c>
      <c r="H363" s="1" t="s">
        <v>4889</v>
      </c>
      <c r="I363" s="4">
        <v>84.21350694444445</v>
      </c>
      <c r="J363" s="1">
        <v>1596.24</v>
      </c>
      <c r="K363" s="1">
        <v>312.78</v>
      </c>
      <c r="M363" s="10">
        <f t="array" ref="M363">_xlfn.XLOOKUP(A363,subscriptions!B363:B10004,subscriptions!D363:D10004)</f>
        <v>120</v>
      </c>
      <c r="N363" s="10">
        <f t="array" ref="N363">_xlfn.XLOOKUP(A363,subscriptions!B363:B10004,subscriptions!G363:G10004)</f>
        <v>10</v>
      </c>
      <c r="O363" s="10">
        <v>108.0</v>
      </c>
      <c r="P363" s="10" t="str">
        <f t="array" ref="P363">_xlfn.XLOOKUP(A363,subscriptions!B363:B10004,subscriptions!C363:C10004)</f>
        <v>Residential</v>
      </c>
      <c r="Q363" s="10" t="s">
        <v>128</v>
      </c>
      <c r="R363" s="10" t="s">
        <v>212</v>
      </c>
      <c r="S363" s="10" t="s">
        <v>1915</v>
      </c>
    </row>
    <row r="364">
      <c r="A364" s="1" t="s">
        <v>550</v>
      </c>
      <c r="B364" s="1" t="s">
        <v>2521</v>
      </c>
      <c r="C364" s="1" t="s">
        <v>1507</v>
      </c>
      <c r="D364" s="1" t="s">
        <v>153</v>
      </c>
      <c r="E364" s="1" t="s">
        <v>28</v>
      </c>
      <c r="F364" s="1" t="s">
        <v>2188</v>
      </c>
      <c r="G364" s="1" t="s">
        <v>4900</v>
      </c>
      <c r="H364" s="1" t="s">
        <v>4901</v>
      </c>
      <c r="I364" s="4">
        <v>84.33480324074074</v>
      </c>
      <c r="J364" s="1">
        <v>969.43</v>
      </c>
      <c r="K364" s="1">
        <v>195.59</v>
      </c>
      <c r="M364" s="10">
        <f t="array" ref="M364">_xlfn.XLOOKUP(A364,subscriptions!B364:B10004,subscriptions!D364:D10004)</f>
        <v>120</v>
      </c>
      <c r="N364" s="10">
        <f t="array" ref="N364">_xlfn.XLOOKUP(A364,subscriptions!B364:B10004,subscriptions!G364:G10004)</f>
        <v>20</v>
      </c>
      <c r="O364" s="10">
        <v>96.0</v>
      </c>
      <c r="P364" s="10" t="str">
        <f t="array" ref="P364">_xlfn.XLOOKUP(A364,subscriptions!B364:B10004,subscriptions!C364:C10004)</f>
        <v>Residential</v>
      </c>
      <c r="Q364" s="10" t="s">
        <v>128</v>
      </c>
      <c r="R364" s="10" t="s">
        <v>148</v>
      </c>
      <c r="S364" s="10" t="s">
        <v>643</v>
      </c>
    </row>
    <row r="365">
      <c r="A365" s="1" t="s">
        <v>551</v>
      </c>
      <c r="B365" s="1" t="s">
        <v>295</v>
      </c>
      <c r="C365" s="1" t="s">
        <v>800</v>
      </c>
      <c r="D365" s="1" t="s">
        <v>153</v>
      </c>
      <c r="E365" s="1" t="s">
        <v>631</v>
      </c>
      <c r="F365" s="1" t="s">
        <v>943</v>
      </c>
      <c r="G365" s="1" t="s">
        <v>4911</v>
      </c>
      <c r="H365" s="1" t="s">
        <v>4912</v>
      </c>
      <c r="I365" s="4">
        <v>84.25765046296296</v>
      </c>
      <c r="J365" s="1">
        <v>1233.22</v>
      </c>
      <c r="K365" s="1">
        <v>188.91</v>
      </c>
      <c r="M365" s="10">
        <f t="array" ref="M365">_xlfn.XLOOKUP(A365,subscriptions!B365:B10004,subscriptions!D365:D10004)</f>
        <v>120</v>
      </c>
      <c r="N365" s="10">
        <f t="array" ref="N365">_xlfn.XLOOKUP(A365,subscriptions!B365:B10004,subscriptions!G365:G10004)</f>
        <v>0</v>
      </c>
      <c r="O365" s="10">
        <v>120.0</v>
      </c>
      <c r="P365" s="10" t="str">
        <f t="array" ref="P365">_xlfn.XLOOKUP(A365,subscriptions!B365:B10004,subscriptions!C365:C10004)</f>
        <v>Residential</v>
      </c>
      <c r="Q365" s="10" t="s">
        <v>173</v>
      </c>
      <c r="R365" s="10" t="s">
        <v>212</v>
      </c>
      <c r="S365" s="10" t="s">
        <v>603</v>
      </c>
    </row>
    <row r="366">
      <c r="A366" s="1" t="s">
        <v>552</v>
      </c>
      <c r="B366" s="1" t="s">
        <v>941</v>
      </c>
      <c r="C366" s="1" t="s">
        <v>884</v>
      </c>
      <c r="D366" s="1" t="s">
        <v>27</v>
      </c>
      <c r="E366" s="1" t="s">
        <v>714</v>
      </c>
      <c r="F366" s="1" t="s">
        <v>1730</v>
      </c>
      <c r="G366" s="1" t="s">
        <v>4922</v>
      </c>
      <c r="H366" s="1" t="s">
        <v>4923</v>
      </c>
      <c r="I366" s="4">
        <v>84.17390046296296</v>
      </c>
      <c r="J366" s="1">
        <v>4307.19</v>
      </c>
      <c r="K366" s="1">
        <v>491.34</v>
      </c>
      <c r="M366" s="10">
        <f t="array" ref="M366">_xlfn.XLOOKUP(A366,subscriptions!B366:B10004,subscriptions!D366:D10004)</f>
        <v>250</v>
      </c>
      <c r="N366" s="10">
        <f t="array" ref="N366">_xlfn.XLOOKUP(A366,subscriptions!B366:B10004,subscriptions!G366:G10004)</f>
        <v>5</v>
      </c>
      <c r="O366" s="10">
        <v>237.5</v>
      </c>
      <c r="P366" s="10" t="str">
        <f t="array" ref="P366">_xlfn.XLOOKUP(A366,subscriptions!B366:B10004,subscriptions!C366:C10004)</f>
        <v>Business</v>
      </c>
      <c r="Q366" s="10" t="s">
        <v>194</v>
      </c>
      <c r="R366" s="10" t="s">
        <v>129</v>
      </c>
      <c r="S366" s="10" t="s">
        <v>3087</v>
      </c>
    </row>
    <row r="367">
      <c r="A367" s="1" t="s">
        <v>553</v>
      </c>
      <c r="B367" s="1" t="s">
        <v>1972</v>
      </c>
      <c r="C367" s="1" t="s">
        <v>1388</v>
      </c>
      <c r="D367" s="1" t="s">
        <v>27</v>
      </c>
      <c r="E367" s="1" t="s">
        <v>28</v>
      </c>
      <c r="F367" s="1" t="s">
        <v>801</v>
      </c>
      <c r="G367" s="1" t="s">
        <v>4931</v>
      </c>
      <c r="H367" s="1" t="s">
        <v>4932</v>
      </c>
      <c r="I367" s="4">
        <v>84.25092592592593</v>
      </c>
      <c r="J367" s="1">
        <v>781.89</v>
      </c>
      <c r="K367" s="1">
        <v>171.73</v>
      </c>
      <c r="M367" s="10">
        <f t="array" ref="M367">_xlfn.XLOOKUP(A367,subscriptions!B367:B10004,subscriptions!D367:D10004)</f>
        <v>120</v>
      </c>
      <c r="N367" s="10">
        <f t="array" ref="N367">_xlfn.XLOOKUP(A367,subscriptions!B367:B10004,subscriptions!G367:G10004)</f>
        <v>10</v>
      </c>
      <c r="O367" s="10">
        <v>108.0</v>
      </c>
      <c r="P367" s="10" t="str">
        <f t="array" ref="P367">_xlfn.XLOOKUP(A367,subscriptions!B367:B10004,subscriptions!C367:C10004)</f>
        <v>Residential</v>
      </c>
      <c r="Q367" s="10" t="s">
        <v>128</v>
      </c>
      <c r="R367" s="10" t="s">
        <v>212</v>
      </c>
      <c r="S367" s="10" t="s">
        <v>1691</v>
      </c>
    </row>
    <row r="368">
      <c r="A368" s="1" t="s">
        <v>554</v>
      </c>
      <c r="B368" s="1" t="s">
        <v>1460</v>
      </c>
      <c r="C368" s="1" t="s">
        <v>1492</v>
      </c>
      <c r="D368" s="1" t="s">
        <v>27</v>
      </c>
      <c r="E368" s="1" t="s">
        <v>280</v>
      </c>
      <c r="F368" s="1" t="s">
        <v>281</v>
      </c>
      <c r="G368" s="1" t="s">
        <v>4942</v>
      </c>
      <c r="H368" s="1" t="s">
        <v>4943</v>
      </c>
      <c r="I368" s="4">
        <v>84.25356481481481</v>
      </c>
      <c r="J368" s="1">
        <v>4923.64</v>
      </c>
      <c r="K368" s="1">
        <v>927.03</v>
      </c>
      <c r="M368" s="10">
        <f t="array" ref="M368">_xlfn.XLOOKUP(A368,subscriptions!B368:B10004,subscriptions!D368:D10004)</f>
        <v>120</v>
      </c>
      <c r="N368" s="10">
        <f t="array" ref="N368">_xlfn.XLOOKUP(A368,subscriptions!B368:B10004,subscriptions!G368:G10004)</f>
        <v>20</v>
      </c>
      <c r="O368" s="10">
        <v>96.0</v>
      </c>
      <c r="P368" s="10" t="str">
        <f t="array" ref="P368">_xlfn.XLOOKUP(A368,subscriptions!B368:B10004,subscriptions!C368:C10004)</f>
        <v>Residential</v>
      </c>
      <c r="Q368" s="10" t="s">
        <v>128</v>
      </c>
      <c r="R368" s="10" t="s">
        <v>148</v>
      </c>
      <c r="S368" s="10" t="s">
        <v>1832</v>
      </c>
    </row>
    <row r="369">
      <c r="A369" s="1" t="s">
        <v>558</v>
      </c>
      <c r="B369" s="1" t="s">
        <v>1414</v>
      </c>
      <c r="C369" s="1" t="s">
        <v>1142</v>
      </c>
      <c r="D369" s="1" t="s">
        <v>27</v>
      </c>
      <c r="E369" s="1" t="s">
        <v>262</v>
      </c>
      <c r="F369" s="1" t="s">
        <v>392</v>
      </c>
      <c r="G369" s="1" t="s">
        <v>4956</v>
      </c>
      <c r="H369" s="1" t="s">
        <v>4957</v>
      </c>
      <c r="I369" s="4">
        <v>84.334375</v>
      </c>
      <c r="J369" s="1">
        <v>3586.36</v>
      </c>
      <c r="K369" s="1">
        <v>907.64</v>
      </c>
      <c r="M369" s="10">
        <f t="array" ref="M369">_xlfn.XLOOKUP(A369,subscriptions!B369:B10004,subscriptions!D369:D10004)</f>
        <v>120</v>
      </c>
      <c r="N369" s="10">
        <f t="array" ref="N369">_xlfn.XLOOKUP(A369,subscriptions!B369:B10004,subscriptions!G369:G10004)</f>
        <v>0</v>
      </c>
      <c r="O369" s="10">
        <v>120.0</v>
      </c>
      <c r="P369" s="10" t="str">
        <f t="array" ref="P369">_xlfn.XLOOKUP(A369,subscriptions!B369:B10004,subscriptions!C369:C10004)</f>
        <v>Residential</v>
      </c>
      <c r="Q369" s="10" t="s">
        <v>173</v>
      </c>
      <c r="R369" s="10" t="s">
        <v>212</v>
      </c>
      <c r="S369" s="10" t="s">
        <v>195</v>
      </c>
    </row>
    <row r="370">
      <c r="A370" s="1" t="s">
        <v>560</v>
      </c>
      <c r="B370" s="1" t="s">
        <v>645</v>
      </c>
      <c r="C370" s="1" t="s">
        <v>524</v>
      </c>
      <c r="D370" s="1" t="s">
        <v>153</v>
      </c>
      <c r="E370" s="1" t="s">
        <v>714</v>
      </c>
      <c r="F370" s="1" t="s">
        <v>1159</v>
      </c>
      <c r="G370" s="1" t="s">
        <v>4967</v>
      </c>
      <c r="H370" s="1" t="s">
        <v>4968</v>
      </c>
      <c r="I370" s="4">
        <v>84.21327546296297</v>
      </c>
      <c r="J370" s="1">
        <v>376.84</v>
      </c>
      <c r="K370" s="1">
        <v>98.88</v>
      </c>
      <c r="M370" s="10">
        <f t="array" ref="M370">_xlfn.XLOOKUP(A370,subscriptions!B370:B10004,subscriptions!D370:D10004)</f>
        <v>120</v>
      </c>
      <c r="N370" s="10">
        <f t="array" ref="N370">_xlfn.XLOOKUP(A370,subscriptions!B370:B10004,subscriptions!G370:G10004)</f>
        <v>5</v>
      </c>
      <c r="O370" s="10">
        <v>114.0</v>
      </c>
      <c r="P370" s="10" t="str">
        <f t="array" ref="P370">_xlfn.XLOOKUP(A370,subscriptions!B370:B10004,subscriptions!C370:C10004)</f>
        <v>Residential</v>
      </c>
      <c r="Q370" s="10" t="s">
        <v>194</v>
      </c>
      <c r="R370" s="10" t="s">
        <v>212</v>
      </c>
      <c r="S370" s="10" t="s">
        <v>1915</v>
      </c>
    </row>
    <row r="371">
      <c r="A371" s="1" t="s">
        <v>561</v>
      </c>
      <c r="B371" s="1" t="s">
        <v>426</v>
      </c>
      <c r="C371" s="1" t="s">
        <v>764</v>
      </c>
      <c r="D371" s="1" t="s">
        <v>153</v>
      </c>
      <c r="E371" s="1" t="s">
        <v>28</v>
      </c>
      <c r="F371" s="1" t="s">
        <v>29</v>
      </c>
      <c r="G371" s="1" t="s">
        <v>4975</v>
      </c>
      <c r="H371" s="1" t="s">
        <v>4977</v>
      </c>
      <c r="I371" s="4">
        <v>84.21266203703703</v>
      </c>
      <c r="J371" s="1">
        <v>157.83</v>
      </c>
      <c r="K371" s="1">
        <v>33.93</v>
      </c>
      <c r="M371" s="10">
        <f t="array" ref="M371">_xlfn.XLOOKUP(A371,subscriptions!B371:B10004,subscriptions!D371:D10004)</f>
        <v>80</v>
      </c>
      <c r="N371" s="10">
        <f t="array" ref="N371">_xlfn.XLOOKUP(A371,subscriptions!B371:B10004,subscriptions!G371:G10004)</f>
        <v>10</v>
      </c>
      <c r="O371" s="10">
        <v>72.0</v>
      </c>
      <c r="P371" s="10" t="str">
        <f t="array" ref="P371">_xlfn.XLOOKUP(A371,subscriptions!B371:B10004,subscriptions!C371:C10004)</f>
        <v>Roam</v>
      </c>
      <c r="Q371" s="10" t="s">
        <v>128</v>
      </c>
      <c r="R371" s="10" t="s">
        <v>148</v>
      </c>
      <c r="S371" s="10" t="s">
        <v>813</v>
      </c>
    </row>
    <row r="372">
      <c r="A372" s="1" t="s">
        <v>562</v>
      </c>
      <c r="B372" s="1" t="s">
        <v>329</v>
      </c>
      <c r="C372" s="1" t="s">
        <v>1142</v>
      </c>
      <c r="D372" s="1" t="s">
        <v>27</v>
      </c>
      <c r="E372" s="1" t="s">
        <v>280</v>
      </c>
      <c r="F372" s="1" t="s">
        <v>1478</v>
      </c>
      <c r="G372" s="1" t="s">
        <v>4986</v>
      </c>
      <c r="H372" s="1" t="s">
        <v>4987</v>
      </c>
      <c r="I372" s="4">
        <v>84.29664351851852</v>
      </c>
      <c r="J372" s="1">
        <v>209.34</v>
      </c>
      <c r="K372" s="1">
        <v>62.17</v>
      </c>
      <c r="M372" s="10">
        <f t="array" ref="M372">_xlfn.XLOOKUP(A372,subscriptions!B372:B10004,subscriptions!D372:D10004)</f>
        <v>120</v>
      </c>
      <c r="N372" s="10">
        <f t="array" ref="N372">_xlfn.XLOOKUP(A372,subscriptions!B372:B10004,subscriptions!G372:G10004)</f>
        <v>20</v>
      </c>
      <c r="O372" s="10">
        <v>96.0</v>
      </c>
      <c r="P372" s="10" t="str">
        <f t="array" ref="P372">_xlfn.XLOOKUP(A372,subscriptions!B372:B10004,subscriptions!C372:C10004)</f>
        <v>Residential</v>
      </c>
      <c r="Q372" s="10" t="s">
        <v>128</v>
      </c>
      <c r="R372" s="10" t="s">
        <v>148</v>
      </c>
      <c r="S372" s="10" t="s">
        <v>373</v>
      </c>
    </row>
    <row r="373">
      <c r="A373" s="1" t="s">
        <v>563</v>
      </c>
      <c r="B373" s="1" t="s">
        <v>177</v>
      </c>
      <c r="C373" s="1" t="s">
        <v>26</v>
      </c>
      <c r="D373" s="1" t="s">
        <v>153</v>
      </c>
      <c r="E373" s="1" t="s">
        <v>28</v>
      </c>
      <c r="F373" s="1" t="s">
        <v>2097</v>
      </c>
      <c r="G373" s="1" t="s">
        <v>4997</v>
      </c>
      <c r="H373" s="1" t="s">
        <v>4998</v>
      </c>
      <c r="I373" s="4">
        <v>84.25700231481481</v>
      </c>
      <c r="J373" s="1">
        <v>77.58</v>
      </c>
      <c r="K373" s="1">
        <v>18.31</v>
      </c>
      <c r="M373" s="10">
        <f t="array" ref="M373">_xlfn.XLOOKUP(A373,subscriptions!B373:B10004,subscriptions!D373:D10004)</f>
        <v>120</v>
      </c>
      <c r="N373" s="10">
        <f t="array" ref="N373">_xlfn.XLOOKUP(A373,subscriptions!B373:B10004,subscriptions!G373:G10004)</f>
        <v>0</v>
      </c>
      <c r="O373" s="10">
        <v>120.0</v>
      </c>
      <c r="P373" s="10" t="str">
        <f t="array" ref="P373">_xlfn.XLOOKUP(A373,subscriptions!B373:B10004,subscriptions!C373:C10004)</f>
        <v>Residential</v>
      </c>
      <c r="Q373" s="10" t="s">
        <v>173</v>
      </c>
      <c r="R373" s="10" t="s">
        <v>212</v>
      </c>
      <c r="S373" s="10" t="s">
        <v>175</v>
      </c>
    </row>
    <row r="374">
      <c r="A374" s="1" t="s">
        <v>564</v>
      </c>
      <c r="B374" s="1" t="s">
        <v>1262</v>
      </c>
      <c r="C374" s="1" t="s">
        <v>2483</v>
      </c>
      <c r="D374" s="1" t="s">
        <v>27</v>
      </c>
      <c r="E374" s="1" t="s">
        <v>714</v>
      </c>
      <c r="F374" s="1" t="s">
        <v>1159</v>
      </c>
      <c r="G374" s="1" t="s">
        <v>5007</v>
      </c>
      <c r="H374" s="1" t="s">
        <v>5008</v>
      </c>
      <c r="I374" s="4">
        <v>84.21200231481481</v>
      </c>
      <c r="J374" s="1">
        <v>198.81</v>
      </c>
      <c r="K374" s="1">
        <v>28.8</v>
      </c>
      <c r="M374" s="10">
        <f t="array" ref="M374">_xlfn.XLOOKUP(A374,subscriptions!B374:B10004,subscriptions!D374:D10004)</f>
        <v>50</v>
      </c>
      <c r="N374" s="10">
        <f t="array" ref="N374">_xlfn.XLOOKUP(A374,subscriptions!B374:B10004,subscriptions!G374:G10004)</f>
        <v>5</v>
      </c>
      <c r="O374" s="10">
        <v>47.5</v>
      </c>
      <c r="P374" s="10" t="str">
        <f t="array" ref="P374">_xlfn.XLOOKUP(A374,subscriptions!B374:B10004,subscriptions!C374:C10004)</f>
        <v>Mini</v>
      </c>
      <c r="Q374" s="10" t="s">
        <v>194</v>
      </c>
      <c r="R374" s="10" t="s">
        <v>148</v>
      </c>
      <c r="S374" s="10" t="s">
        <v>857</v>
      </c>
    </row>
    <row r="375">
      <c r="A375" s="1" t="s">
        <v>565</v>
      </c>
      <c r="B375" s="1" t="s">
        <v>1173</v>
      </c>
      <c r="C375" s="1" t="s">
        <v>492</v>
      </c>
      <c r="D375" s="1" t="s">
        <v>27</v>
      </c>
      <c r="E375" s="1" t="s">
        <v>262</v>
      </c>
      <c r="F375" s="1" t="s">
        <v>263</v>
      </c>
      <c r="G375" s="1" t="s">
        <v>5016</v>
      </c>
      <c r="H375" s="1" t="s">
        <v>5017</v>
      </c>
      <c r="I375" s="4">
        <v>84.38136574074075</v>
      </c>
      <c r="J375" s="1">
        <v>1773.31</v>
      </c>
      <c r="K375" s="1">
        <v>189.79</v>
      </c>
      <c r="M375" s="10">
        <f t="array" ref="M375">_xlfn.XLOOKUP(A375,subscriptions!B375:B10004,subscriptions!D375:D10004)</f>
        <v>120</v>
      </c>
      <c r="N375" s="10">
        <f t="array" ref="N375">_xlfn.XLOOKUP(A375,subscriptions!B375:B10004,subscriptions!G375:G10004)</f>
        <v>10</v>
      </c>
      <c r="O375" s="10">
        <v>108.0</v>
      </c>
      <c r="P375" s="10" t="str">
        <f t="array" ref="P375">_xlfn.XLOOKUP(A375,subscriptions!B375:B10004,subscriptions!C375:C10004)</f>
        <v>Residential</v>
      </c>
      <c r="Q375" s="10" t="s">
        <v>128</v>
      </c>
      <c r="R375" s="10" t="s">
        <v>212</v>
      </c>
      <c r="S375" s="10" t="s">
        <v>1789</v>
      </c>
    </row>
    <row r="376">
      <c r="A376" s="1" t="s">
        <v>566</v>
      </c>
      <c r="B376" s="1" t="s">
        <v>216</v>
      </c>
      <c r="C376" s="1" t="s">
        <v>296</v>
      </c>
      <c r="D376" s="1" t="s">
        <v>153</v>
      </c>
      <c r="E376" s="1" t="s">
        <v>111</v>
      </c>
      <c r="F376" s="1" t="s">
        <v>1263</v>
      </c>
      <c r="G376" s="1" t="s">
        <v>5024</v>
      </c>
      <c r="H376" s="1" t="s">
        <v>5025</v>
      </c>
      <c r="I376" s="4">
        <v>84.25856481481482</v>
      </c>
      <c r="J376" s="1">
        <v>160.77</v>
      </c>
      <c r="K376" s="1">
        <v>29.84</v>
      </c>
      <c r="M376" s="10">
        <f t="array" ref="M376">_xlfn.XLOOKUP(A376,subscriptions!B376:B10004,subscriptions!D376:D10004)</f>
        <v>120</v>
      </c>
      <c r="N376" s="10">
        <f t="array" ref="N376">_xlfn.XLOOKUP(A376,subscriptions!B376:B10004,subscriptions!G376:G10004)</f>
        <v>20</v>
      </c>
      <c r="O376" s="10">
        <v>96.0</v>
      </c>
      <c r="P376" s="10" t="str">
        <f t="array" ref="P376">_xlfn.XLOOKUP(A376,subscriptions!B376:B10004,subscriptions!C376:C10004)</f>
        <v>Residential</v>
      </c>
      <c r="Q376" s="10" t="s">
        <v>128</v>
      </c>
      <c r="R376" s="10" t="s">
        <v>148</v>
      </c>
      <c r="S376" s="10" t="s">
        <v>4148</v>
      </c>
    </row>
    <row r="377">
      <c r="A377" s="1" t="s">
        <v>567</v>
      </c>
      <c r="B377" s="1" t="s">
        <v>969</v>
      </c>
      <c r="C377" s="1" t="s">
        <v>1833</v>
      </c>
      <c r="D377" s="1" t="s">
        <v>27</v>
      </c>
      <c r="E377" s="1" t="s">
        <v>219</v>
      </c>
      <c r="F377" s="1" t="s">
        <v>1010</v>
      </c>
      <c r="G377" s="1" t="s">
        <v>5035</v>
      </c>
      <c r="H377" s="1" t="s">
        <v>5036</v>
      </c>
      <c r="I377" s="4">
        <v>84.33498842592593</v>
      </c>
      <c r="J377" s="1">
        <v>626.24</v>
      </c>
      <c r="K377" s="1">
        <v>82.62</v>
      </c>
      <c r="M377" s="10">
        <f t="array" ref="M377">_xlfn.XLOOKUP(A377,subscriptions!B377:B10004,subscriptions!D377:D10004)</f>
        <v>80</v>
      </c>
      <c r="N377" s="10">
        <f t="array" ref="N377">_xlfn.XLOOKUP(A377,subscriptions!B377:B10004,subscriptions!G377:G10004)</f>
        <v>0</v>
      </c>
      <c r="O377" s="10">
        <v>80.0</v>
      </c>
      <c r="P377" s="10" t="str">
        <f t="array" ref="P377">_xlfn.XLOOKUP(A377,subscriptions!B377:B10004,subscriptions!C377:C10004)</f>
        <v>Roam</v>
      </c>
      <c r="Q377" s="10" t="s">
        <v>173</v>
      </c>
      <c r="R377" s="10" t="s">
        <v>148</v>
      </c>
      <c r="S377" s="10" t="s">
        <v>643</v>
      </c>
    </row>
    <row r="378">
      <c r="A378" s="1" t="s">
        <v>568</v>
      </c>
      <c r="B378" s="1" t="s">
        <v>763</v>
      </c>
      <c r="C378" s="1" t="s">
        <v>871</v>
      </c>
      <c r="D378" s="1" t="s">
        <v>27</v>
      </c>
      <c r="E378" s="1" t="s">
        <v>631</v>
      </c>
      <c r="F378" s="1" t="s">
        <v>943</v>
      </c>
      <c r="G378" s="1" t="s">
        <v>5043</v>
      </c>
      <c r="H378" s="1" t="s">
        <v>5044</v>
      </c>
      <c r="I378" s="4">
        <v>84.41747685185184</v>
      </c>
      <c r="J378" s="1">
        <v>2845.29</v>
      </c>
      <c r="K378" s="1">
        <v>543.31</v>
      </c>
      <c r="M378" s="10">
        <f t="array" ref="M378">_xlfn.XLOOKUP(A378,subscriptions!B378:B10004,subscriptions!D378:D10004)</f>
        <v>80</v>
      </c>
      <c r="N378" s="10">
        <f t="array" ref="N378">_xlfn.XLOOKUP(A378,subscriptions!B378:B10004,subscriptions!G378:G10004)</f>
        <v>5</v>
      </c>
      <c r="O378" s="10">
        <v>76.0</v>
      </c>
      <c r="P378" s="10" t="str">
        <f t="array" ref="P378">_xlfn.XLOOKUP(A378,subscriptions!B378:B10004,subscriptions!C378:C10004)</f>
        <v>Roam</v>
      </c>
      <c r="Q378" s="10" t="s">
        <v>194</v>
      </c>
      <c r="R378" s="10" t="s">
        <v>148</v>
      </c>
      <c r="S378" s="10" t="s">
        <v>327</v>
      </c>
    </row>
    <row r="379">
      <c r="A379" s="1" t="s">
        <v>569</v>
      </c>
      <c r="B379" s="1" t="s">
        <v>1865</v>
      </c>
      <c r="C379" s="1" t="s">
        <v>1678</v>
      </c>
      <c r="D379" s="1" t="s">
        <v>153</v>
      </c>
      <c r="E379" s="1" t="s">
        <v>179</v>
      </c>
      <c r="F379" s="1" t="s">
        <v>2311</v>
      </c>
      <c r="G379" s="1" t="s">
        <v>5054</v>
      </c>
      <c r="H379" s="1" t="s">
        <v>5055</v>
      </c>
      <c r="I379" s="4">
        <v>84.2529050925926</v>
      </c>
      <c r="J379" s="1">
        <v>85.32</v>
      </c>
      <c r="K379" s="1">
        <v>25.12</v>
      </c>
      <c r="L379" s="1">
        <v>100.0</v>
      </c>
      <c r="M379" s="10">
        <f t="array" ref="M379">_xlfn.XLOOKUP(A379,subscriptions!B379:B10004,subscriptions!D379:D10004)</f>
        <v>120</v>
      </c>
      <c r="N379" s="10">
        <f t="array" ref="N379">_xlfn.XLOOKUP(A379,subscriptions!B379:B10004,subscriptions!G379:G10004)</f>
        <v>10</v>
      </c>
      <c r="O379" s="10">
        <v>108.0</v>
      </c>
      <c r="P379" s="10" t="str">
        <f t="array" ref="P379">_xlfn.XLOOKUP(A379,subscriptions!B379:B10004,subscriptions!C379:C10004)</f>
        <v>Residential</v>
      </c>
      <c r="Q379" s="10" t="s">
        <v>128</v>
      </c>
      <c r="R379" s="10" t="s">
        <v>212</v>
      </c>
      <c r="S379" s="10" t="s">
        <v>916</v>
      </c>
    </row>
    <row r="380">
      <c r="A380" s="1" t="s">
        <v>570</v>
      </c>
      <c r="B380" s="1" t="s">
        <v>409</v>
      </c>
      <c r="C380" s="1" t="s">
        <v>786</v>
      </c>
      <c r="D380" s="1" t="s">
        <v>27</v>
      </c>
      <c r="E380" s="1" t="s">
        <v>714</v>
      </c>
      <c r="F380" s="1" t="s">
        <v>1866</v>
      </c>
      <c r="G380" s="1" t="s">
        <v>5064</v>
      </c>
      <c r="H380" s="1" t="s">
        <v>5065</v>
      </c>
      <c r="I380" s="4">
        <v>84.38287037037037</v>
      </c>
      <c r="J380" s="1">
        <v>2576.8</v>
      </c>
      <c r="K380" s="1">
        <v>258.54</v>
      </c>
      <c r="M380" s="10">
        <f t="array" ref="M380">_xlfn.XLOOKUP(A380,subscriptions!B380:B10004,subscriptions!D380:D10004)</f>
        <v>80</v>
      </c>
      <c r="N380" s="10">
        <f t="array" ref="N380">_xlfn.XLOOKUP(A380,subscriptions!B380:B10004,subscriptions!G380:G10004)</f>
        <v>20</v>
      </c>
      <c r="O380" s="10">
        <v>64.0</v>
      </c>
      <c r="P380" s="10" t="str">
        <f t="array" ref="P380">_xlfn.XLOOKUP(A380,subscriptions!B380:B10004,subscriptions!C380:C10004)</f>
        <v>Roam</v>
      </c>
      <c r="Q380" s="10" t="s">
        <v>128</v>
      </c>
      <c r="R380" s="10" t="s">
        <v>148</v>
      </c>
      <c r="S380" s="10" t="s">
        <v>671</v>
      </c>
    </row>
    <row r="381">
      <c r="A381" s="1" t="s">
        <v>572</v>
      </c>
      <c r="B381" s="1" t="s">
        <v>1009</v>
      </c>
      <c r="C381" s="1" t="s">
        <v>750</v>
      </c>
      <c r="D381" s="1" t="s">
        <v>153</v>
      </c>
      <c r="E381" s="1" t="s">
        <v>111</v>
      </c>
      <c r="F381" s="1" t="s">
        <v>135</v>
      </c>
      <c r="G381" s="1" t="s">
        <v>5075</v>
      </c>
      <c r="H381" s="1" t="s">
        <v>5076</v>
      </c>
      <c r="I381" s="4">
        <v>84.33572916666667</v>
      </c>
      <c r="J381" s="1">
        <v>546.63</v>
      </c>
      <c r="K381" s="1">
        <v>90.31</v>
      </c>
      <c r="M381" s="10">
        <f t="array" ref="M381">_xlfn.XLOOKUP(A381,subscriptions!B381:B10004,subscriptions!D381:D10004)</f>
        <v>120</v>
      </c>
      <c r="N381" s="10">
        <f t="array" ref="N381">_xlfn.XLOOKUP(A381,subscriptions!B381:B10004,subscriptions!G381:G10004)</f>
        <v>0</v>
      </c>
      <c r="O381" s="10">
        <v>120.0</v>
      </c>
      <c r="P381" s="10" t="str">
        <f t="array" ref="P381">_xlfn.XLOOKUP(A381,subscriptions!B381:B10004,subscriptions!C381:C10004)</f>
        <v>Residential</v>
      </c>
      <c r="Q381" s="10" t="s">
        <v>173</v>
      </c>
      <c r="R381" s="10" t="s">
        <v>212</v>
      </c>
      <c r="S381" s="10" t="s">
        <v>571</v>
      </c>
    </row>
    <row r="382">
      <c r="A382" s="1" t="s">
        <v>575</v>
      </c>
      <c r="B382" s="1" t="s">
        <v>150</v>
      </c>
      <c r="C382" s="1" t="s">
        <v>556</v>
      </c>
      <c r="D382" s="1" t="s">
        <v>153</v>
      </c>
      <c r="E382" s="1" t="s">
        <v>219</v>
      </c>
      <c r="F382" s="1" t="s">
        <v>1010</v>
      </c>
      <c r="G382" s="1" t="s">
        <v>5088</v>
      </c>
      <c r="H382" s="1" t="s">
        <v>5089</v>
      </c>
      <c r="I382" s="4">
        <v>84.38127314814815</v>
      </c>
      <c r="J382" s="1">
        <v>238.63</v>
      </c>
      <c r="K382" s="1">
        <v>34.88</v>
      </c>
      <c r="M382" s="10">
        <f t="array" ref="M382">_xlfn.XLOOKUP(A382,subscriptions!B382:B10004,subscriptions!D382:D10004)</f>
        <v>250</v>
      </c>
      <c r="N382" s="10">
        <f t="array" ref="N382">_xlfn.XLOOKUP(A382,subscriptions!B382:B10004,subscriptions!G382:G10004)</f>
        <v>5</v>
      </c>
      <c r="O382" s="10">
        <v>237.5</v>
      </c>
      <c r="P382" s="10" t="str">
        <f t="array" ref="P382">_xlfn.XLOOKUP(A382,subscriptions!B382:B10004,subscriptions!C382:C10004)</f>
        <v>Business</v>
      </c>
      <c r="Q382" s="10" t="s">
        <v>194</v>
      </c>
      <c r="R382" s="10" t="s">
        <v>129</v>
      </c>
      <c r="S382" s="10" t="s">
        <v>1789</v>
      </c>
    </row>
    <row r="383">
      <c r="A383" s="1" t="s">
        <v>578</v>
      </c>
      <c r="B383" s="1" t="s">
        <v>1317</v>
      </c>
      <c r="C383" s="1" t="s">
        <v>786</v>
      </c>
      <c r="D383" s="1" t="s">
        <v>27</v>
      </c>
      <c r="E383" s="1" t="s">
        <v>219</v>
      </c>
      <c r="F383" s="1" t="s">
        <v>1461</v>
      </c>
      <c r="G383" s="1" t="s">
        <v>5099</v>
      </c>
      <c r="H383" s="1" t="s">
        <v>5100</v>
      </c>
      <c r="I383" s="4">
        <v>84.29525462962962</v>
      </c>
      <c r="J383" s="1">
        <v>1839.73</v>
      </c>
      <c r="K383" s="1">
        <v>269.01</v>
      </c>
      <c r="M383" s="10">
        <f t="array" ref="M383">_xlfn.XLOOKUP(A383,subscriptions!B383:B10004,subscriptions!D383:D10004)</f>
        <v>120</v>
      </c>
      <c r="N383" s="10">
        <f t="array" ref="N383">_xlfn.XLOOKUP(A383,subscriptions!B383:B10004,subscriptions!G383:G10004)</f>
        <v>10</v>
      </c>
      <c r="O383" s="10">
        <v>108.0</v>
      </c>
      <c r="P383" s="10" t="str">
        <f t="array" ref="P383">_xlfn.XLOOKUP(A383,subscriptions!B383:B10004,subscriptions!C383:C10004)</f>
        <v>Residential</v>
      </c>
      <c r="Q383" s="10" t="s">
        <v>128</v>
      </c>
      <c r="R383" s="10" t="s">
        <v>212</v>
      </c>
      <c r="S383" s="10" t="s">
        <v>1026</v>
      </c>
    </row>
    <row r="384">
      <c r="A384" s="1" t="s">
        <v>579</v>
      </c>
      <c r="B384" s="1" t="s">
        <v>375</v>
      </c>
      <c r="C384" s="1" t="s">
        <v>279</v>
      </c>
      <c r="D384" s="1" t="s">
        <v>27</v>
      </c>
      <c r="E384" s="1" t="s">
        <v>219</v>
      </c>
      <c r="F384" s="1" t="s">
        <v>4220</v>
      </c>
      <c r="G384" s="1" t="s">
        <v>5108</v>
      </c>
      <c r="H384" s="1" t="s">
        <v>5109</v>
      </c>
      <c r="I384" s="4">
        <v>84.4209375</v>
      </c>
      <c r="J384" s="1">
        <v>1537.1</v>
      </c>
      <c r="K384" s="1">
        <v>386.93</v>
      </c>
      <c r="M384" s="10">
        <f t="array" ref="M384">_xlfn.XLOOKUP(A384,subscriptions!B384:B10004,subscriptions!D384:D10004)</f>
        <v>120</v>
      </c>
      <c r="N384" s="10">
        <f t="array" ref="N384">_xlfn.XLOOKUP(A384,subscriptions!B384:B10004,subscriptions!G384:G10004)</f>
        <v>20</v>
      </c>
      <c r="O384" s="10">
        <v>96.0</v>
      </c>
      <c r="P384" s="10" t="str">
        <f t="array" ref="P384">_xlfn.XLOOKUP(A384,subscriptions!B384:B10004,subscriptions!C384:C10004)</f>
        <v>Residential</v>
      </c>
      <c r="Q384" s="10" t="s">
        <v>128</v>
      </c>
      <c r="R384" s="10" t="s">
        <v>148</v>
      </c>
      <c r="S384" s="10" t="s">
        <v>2152</v>
      </c>
    </row>
    <row r="385">
      <c r="A385" s="1" t="s">
        <v>580</v>
      </c>
      <c r="B385" s="1" t="s">
        <v>4627</v>
      </c>
      <c r="C385" s="1" t="s">
        <v>473</v>
      </c>
      <c r="D385" s="1" t="s">
        <v>27</v>
      </c>
      <c r="E385" s="1" t="s">
        <v>179</v>
      </c>
      <c r="F385" s="1" t="s">
        <v>357</v>
      </c>
      <c r="G385" s="1" t="s">
        <v>5116</v>
      </c>
      <c r="H385" s="1" t="s">
        <v>5117</v>
      </c>
      <c r="I385" s="4">
        <v>84.4182175925926</v>
      </c>
      <c r="J385" s="1">
        <v>3199.12</v>
      </c>
      <c r="K385" s="1">
        <v>281.9</v>
      </c>
      <c r="L385" s="1">
        <v>100.0</v>
      </c>
      <c r="M385" s="10">
        <f t="array" ref="M385">_xlfn.XLOOKUP(A385,subscriptions!B385:B10004,subscriptions!D385:D10004)</f>
        <v>250</v>
      </c>
      <c r="N385" s="10">
        <f t="array" ref="N385">_xlfn.XLOOKUP(A385,subscriptions!B385:B10004,subscriptions!G385:G10004)</f>
        <v>0</v>
      </c>
      <c r="O385" s="10">
        <v>250.0</v>
      </c>
      <c r="P385" s="10" t="str">
        <f t="array" ref="P385">_xlfn.XLOOKUP(A385,subscriptions!B385:B10004,subscriptions!C385:C10004)</f>
        <v>Business</v>
      </c>
      <c r="Q385" s="10" t="s">
        <v>173</v>
      </c>
      <c r="R385" s="10" t="s">
        <v>129</v>
      </c>
      <c r="S385" s="10" t="s">
        <v>3020</v>
      </c>
    </row>
    <row r="386">
      <c r="A386" s="1" t="s">
        <v>581</v>
      </c>
      <c r="B386" s="1" t="s">
        <v>1865</v>
      </c>
      <c r="C386" s="1" t="s">
        <v>1876</v>
      </c>
      <c r="D386" s="1" t="s">
        <v>153</v>
      </c>
      <c r="E386" s="1" t="s">
        <v>714</v>
      </c>
      <c r="F386" s="1" t="s">
        <v>1730</v>
      </c>
      <c r="G386" s="1" t="s">
        <v>5126</v>
      </c>
      <c r="H386" s="1" t="s">
        <v>5127</v>
      </c>
      <c r="I386" s="4">
        <v>84.17232638888889</v>
      </c>
      <c r="J386" s="1">
        <v>2042.44</v>
      </c>
      <c r="K386" s="1">
        <v>316.17</v>
      </c>
      <c r="M386" s="10">
        <f t="array" ref="M386">_xlfn.XLOOKUP(A386,subscriptions!B386:B10004,subscriptions!D386:D10004)</f>
        <v>120</v>
      </c>
      <c r="N386" s="10">
        <f t="array" ref="N386">_xlfn.XLOOKUP(A386,subscriptions!B386:B10004,subscriptions!G386:G10004)</f>
        <v>5</v>
      </c>
      <c r="O386" s="10">
        <v>114.0</v>
      </c>
      <c r="P386" s="10" t="str">
        <f t="array" ref="P386">_xlfn.XLOOKUP(A386,subscriptions!B386:B10004,subscriptions!C386:C10004)</f>
        <v>Residential</v>
      </c>
      <c r="Q386" s="10" t="s">
        <v>194</v>
      </c>
      <c r="R386" s="10" t="s">
        <v>212</v>
      </c>
      <c r="S386" s="10" t="s">
        <v>1637</v>
      </c>
    </row>
    <row r="387">
      <c r="A387" s="1" t="s">
        <v>582</v>
      </c>
      <c r="B387" s="1" t="s">
        <v>748</v>
      </c>
      <c r="C387" s="1" t="s">
        <v>296</v>
      </c>
      <c r="D387" s="1" t="s">
        <v>27</v>
      </c>
      <c r="E387" s="1" t="s">
        <v>239</v>
      </c>
      <c r="F387" s="1" t="s">
        <v>2076</v>
      </c>
      <c r="G387" s="1" t="s">
        <v>5136</v>
      </c>
      <c r="H387" s="1" t="s">
        <v>5138</v>
      </c>
      <c r="I387" s="4">
        <v>84.34101851851852</v>
      </c>
      <c r="J387" s="1">
        <v>2490.49</v>
      </c>
      <c r="K387" s="1">
        <v>207.45</v>
      </c>
      <c r="M387" s="10">
        <f t="array" ref="M387">_xlfn.XLOOKUP(A387,subscriptions!B387:B10004,subscriptions!D387:D10004)</f>
        <v>120</v>
      </c>
      <c r="N387" s="10">
        <f t="array" ref="N387">_xlfn.XLOOKUP(A387,subscriptions!B387:B10004,subscriptions!G387:G10004)</f>
        <v>10</v>
      </c>
      <c r="O387" s="10">
        <v>108.0</v>
      </c>
      <c r="P387" s="10" t="str">
        <f t="array" ref="P387">_xlfn.XLOOKUP(A387,subscriptions!B387:B10004,subscriptions!C387:C10004)</f>
        <v>Residential</v>
      </c>
      <c r="Q387" s="10" t="s">
        <v>128</v>
      </c>
      <c r="R387" s="10" t="s">
        <v>212</v>
      </c>
      <c r="S387" s="10" t="s">
        <v>259</v>
      </c>
    </row>
    <row r="388">
      <c r="A388" s="1" t="s">
        <v>583</v>
      </c>
      <c r="B388" s="1" t="s">
        <v>355</v>
      </c>
      <c r="C388" s="1" t="s">
        <v>110</v>
      </c>
      <c r="D388" s="1" t="s">
        <v>153</v>
      </c>
      <c r="E388" s="1" t="s">
        <v>239</v>
      </c>
      <c r="F388" s="1" t="s">
        <v>3181</v>
      </c>
      <c r="G388" s="1" t="s">
        <v>5147</v>
      </c>
      <c r="H388" s="1" t="s">
        <v>5151</v>
      </c>
      <c r="I388" s="4">
        <v>84.25506944444444</v>
      </c>
      <c r="J388" s="1">
        <v>547.0</v>
      </c>
      <c r="K388" s="1">
        <v>118.04</v>
      </c>
      <c r="M388" s="10">
        <f t="array" ref="M388">_xlfn.XLOOKUP(A388,subscriptions!B388:B10004,subscriptions!D388:D10004)</f>
        <v>120</v>
      </c>
      <c r="N388" s="10">
        <f t="array" ref="N388">_xlfn.XLOOKUP(A388,subscriptions!B388:B10004,subscriptions!G388:G10004)</f>
        <v>20</v>
      </c>
      <c r="O388" s="10">
        <v>96.0</v>
      </c>
      <c r="P388" s="10" t="str">
        <f t="array" ref="P388">_xlfn.XLOOKUP(A388,subscriptions!B388:B10004,subscriptions!C388:C10004)</f>
        <v>Residential</v>
      </c>
      <c r="Q388" s="10" t="s">
        <v>128</v>
      </c>
      <c r="R388" s="10" t="s">
        <v>148</v>
      </c>
      <c r="S388" s="10" t="s">
        <v>149</v>
      </c>
    </row>
    <row r="389">
      <c r="A389" s="1" t="s">
        <v>584</v>
      </c>
      <c r="B389" s="1" t="s">
        <v>713</v>
      </c>
      <c r="C389" s="1" t="s">
        <v>198</v>
      </c>
      <c r="D389" s="1" t="s">
        <v>27</v>
      </c>
      <c r="E389" s="1" t="s">
        <v>179</v>
      </c>
      <c r="F389" s="1" t="s">
        <v>200</v>
      </c>
      <c r="G389" s="1" t="s">
        <v>5161</v>
      </c>
      <c r="H389" s="1" t="s">
        <v>5162</v>
      </c>
      <c r="I389" s="4">
        <v>84.2572800925926</v>
      </c>
      <c r="J389" s="1">
        <v>343.0</v>
      </c>
      <c r="K389" s="1">
        <v>83.13</v>
      </c>
      <c r="L389" s="1">
        <v>100.0</v>
      </c>
      <c r="M389" s="10">
        <f t="array" ref="M389">_xlfn.XLOOKUP(A389,subscriptions!B389:B10004,subscriptions!D389:D10004)</f>
        <v>120</v>
      </c>
      <c r="N389" s="10">
        <f t="array" ref="N389">_xlfn.XLOOKUP(A389,subscriptions!B389:B10004,subscriptions!G389:G10004)</f>
        <v>0</v>
      </c>
      <c r="O389" s="10">
        <v>120.0</v>
      </c>
      <c r="P389" s="10" t="str">
        <f t="array" ref="P389">_xlfn.XLOOKUP(A389,subscriptions!B389:B10004,subscriptions!C389:C10004)</f>
        <v>Residential</v>
      </c>
      <c r="Q389" s="10" t="s">
        <v>173</v>
      </c>
      <c r="R389" s="10" t="s">
        <v>212</v>
      </c>
      <c r="S389" s="10" t="s">
        <v>175</v>
      </c>
    </row>
    <row r="390">
      <c r="A390" s="1" t="s">
        <v>585</v>
      </c>
      <c r="B390" s="1" t="s">
        <v>589</v>
      </c>
      <c r="C390" s="1" t="s">
        <v>673</v>
      </c>
      <c r="D390" s="1" t="s">
        <v>153</v>
      </c>
      <c r="E390" s="1" t="s">
        <v>262</v>
      </c>
      <c r="F390" s="1" t="s">
        <v>2112</v>
      </c>
      <c r="G390" s="1" t="s">
        <v>5173</v>
      </c>
      <c r="H390" s="1" t="s">
        <v>5174</v>
      </c>
      <c r="I390" s="4">
        <v>84.29265046296297</v>
      </c>
      <c r="J390" s="1">
        <v>2133.13</v>
      </c>
      <c r="K390" s="1">
        <v>516.4</v>
      </c>
      <c r="M390" s="10">
        <f t="array" ref="M390">_xlfn.XLOOKUP(A390,subscriptions!B390:B10004,subscriptions!D390:D10004)</f>
        <v>120</v>
      </c>
      <c r="N390" s="10">
        <f t="array" ref="N390">_xlfn.XLOOKUP(A390,subscriptions!B390:B10004,subscriptions!G390:G10004)</f>
        <v>5</v>
      </c>
      <c r="O390" s="10">
        <v>114.0</v>
      </c>
      <c r="P390" s="10" t="str">
        <f t="array" ref="P390">_xlfn.XLOOKUP(A390,subscriptions!B390:B10004,subscriptions!C390:C10004)</f>
        <v>Residential</v>
      </c>
      <c r="Q390" s="10" t="s">
        <v>194</v>
      </c>
      <c r="R390" s="10" t="s">
        <v>212</v>
      </c>
      <c r="S390" s="10" t="s">
        <v>587</v>
      </c>
    </row>
    <row r="391">
      <c r="A391" s="1" t="s">
        <v>586</v>
      </c>
      <c r="B391" s="1" t="s">
        <v>4509</v>
      </c>
      <c r="C391" s="1" t="s">
        <v>110</v>
      </c>
      <c r="D391" s="1" t="s">
        <v>153</v>
      </c>
      <c r="E391" s="1" t="s">
        <v>280</v>
      </c>
      <c r="F391" s="1" t="s">
        <v>281</v>
      </c>
      <c r="G391" s="1" t="s">
        <v>5185</v>
      </c>
      <c r="H391" s="1" t="s">
        <v>5186</v>
      </c>
      <c r="I391" s="4">
        <v>84.3820949074074</v>
      </c>
      <c r="J391" s="1">
        <v>2516.31</v>
      </c>
      <c r="K391" s="1">
        <v>430.37</v>
      </c>
      <c r="M391" s="10">
        <f t="array" ref="M391">_xlfn.XLOOKUP(A391,subscriptions!B391:B10004,subscriptions!D391:D10004)</f>
        <v>250</v>
      </c>
      <c r="N391" s="10">
        <f t="array" ref="N391">_xlfn.XLOOKUP(A391,subscriptions!B391:B10004,subscriptions!G391:G10004)</f>
        <v>10</v>
      </c>
      <c r="O391" s="10">
        <v>225.0</v>
      </c>
      <c r="P391" s="10" t="str">
        <f t="array" ref="P391">_xlfn.XLOOKUP(A391,subscriptions!B391:B10004,subscriptions!C391:C10004)</f>
        <v>Business</v>
      </c>
      <c r="Q391" s="10" t="s">
        <v>128</v>
      </c>
      <c r="R391" s="10" t="s">
        <v>129</v>
      </c>
      <c r="S391" s="10" t="s">
        <v>293</v>
      </c>
    </row>
    <row r="392">
      <c r="A392" s="1" t="s">
        <v>588</v>
      </c>
      <c r="B392" s="1" t="s">
        <v>1506</v>
      </c>
      <c r="C392" s="1" t="s">
        <v>764</v>
      </c>
      <c r="D392" s="1" t="s">
        <v>27</v>
      </c>
      <c r="E392" s="1" t="s">
        <v>111</v>
      </c>
      <c r="F392" s="1" t="s">
        <v>3756</v>
      </c>
      <c r="G392" s="1" t="s">
        <v>5203</v>
      </c>
      <c r="H392" s="1" t="s">
        <v>5204</v>
      </c>
      <c r="I392" s="4">
        <v>84.17237268518518</v>
      </c>
      <c r="J392" s="1">
        <v>7035.51</v>
      </c>
      <c r="K392" s="1">
        <v>1128.58</v>
      </c>
      <c r="M392" s="10">
        <f t="array" ref="M392">_xlfn.XLOOKUP(A392,subscriptions!B392:B10004,subscriptions!D392:D10004)</f>
        <v>120</v>
      </c>
      <c r="N392" s="10">
        <f t="array" ref="N392">_xlfn.XLOOKUP(A392,subscriptions!B392:B10004,subscriptions!G392:G10004)</f>
        <v>20</v>
      </c>
      <c r="O392" s="10">
        <v>96.0</v>
      </c>
      <c r="P392" s="10" t="str">
        <f t="array" ref="P392">_xlfn.XLOOKUP(A392,subscriptions!B392:B10004,subscriptions!C392:C10004)</f>
        <v>Residential</v>
      </c>
      <c r="Q392" s="10" t="s">
        <v>128</v>
      </c>
      <c r="R392" s="10" t="s">
        <v>148</v>
      </c>
      <c r="S392" s="10" t="s">
        <v>1637</v>
      </c>
    </row>
    <row r="393">
      <c r="A393" s="1" t="s">
        <v>593</v>
      </c>
      <c r="B393" s="1" t="s">
        <v>24</v>
      </c>
      <c r="C393" s="1" t="s">
        <v>2483</v>
      </c>
      <c r="D393" s="1" t="s">
        <v>27</v>
      </c>
      <c r="E393" s="1" t="s">
        <v>219</v>
      </c>
      <c r="F393" s="1" t="s">
        <v>4220</v>
      </c>
      <c r="G393" s="1" t="s">
        <v>5222</v>
      </c>
      <c r="H393" s="1" t="s">
        <v>5223</v>
      </c>
      <c r="I393" s="4">
        <v>84.17362268518518</v>
      </c>
      <c r="J393" s="1">
        <v>848.12</v>
      </c>
      <c r="K393" s="1">
        <v>139.77</v>
      </c>
      <c r="M393" s="10">
        <f t="array" ref="M393">_xlfn.XLOOKUP(A393,subscriptions!B393:B10004,subscriptions!D393:D10004)</f>
        <v>120</v>
      </c>
      <c r="N393" s="10">
        <f t="array" ref="N393">_xlfn.XLOOKUP(A393,subscriptions!B393:B10004,subscriptions!G393:G10004)</f>
        <v>0</v>
      </c>
      <c r="O393" s="10">
        <v>120.0</v>
      </c>
      <c r="P393" s="10" t="str">
        <f t="array" ref="P393">_xlfn.XLOOKUP(A393,subscriptions!B393:B10004,subscriptions!C393:C10004)</f>
        <v>Residential</v>
      </c>
      <c r="Q393" s="10" t="s">
        <v>173</v>
      </c>
      <c r="R393" s="10" t="s">
        <v>212</v>
      </c>
      <c r="S393" s="10" t="s">
        <v>3087</v>
      </c>
    </row>
    <row r="394">
      <c r="A394" s="1" t="s">
        <v>594</v>
      </c>
      <c r="B394" s="1" t="s">
        <v>2018</v>
      </c>
      <c r="C394" s="1" t="s">
        <v>1833</v>
      </c>
      <c r="D394" s="1" t="s">
        <v>27</v>
      </c>
      <c r="E394" s="1" t="s">
        <v>219</v>
      </c>
      <c r="F394" s="1" t="s">
        <v>971</v>
      </c>
      <c r="G394" s="1" t="s">
        <v>5234</v>
      </c>
      <c r="H394" s="1" t="s">
        <v>5235</v>
      </c>
      <c r="I394" s="4">
        <v>84.37657407407407</v>
      </c>
      <c r="J394" s="1">
        <v>747.87</v>
      </c>
      <c r="K394" s="1">
        <v>85.05</v>
      </c>
      <c r="M394" s="10">
        <f t="array" ref="M394">_xlfn.XLOOKUP(A394,subscriptions!B394:B10004,subscriptions!D394:D10004)</f>
        <v>50</v>
      </c>
      <c r="N394" s="10">
        <f t="array" ref="N394">_xlfn.XLOOKUP(A394,subscriptions!B394:B10004,subscriptions!G394:G10004)</f>
        <v>5</v>
      </c>
      <c r="O394" s="10">
        <v>47.5</v>
      </c>
      <c r="P394" s="10" t="str">
        <f t="array" ref="P394">_xlfn.XLOOKUP(A394,subscriptions!B394:B10004,subscriptions!C394:C10004)</f>
        <v>Mini</v>
      </c>
      <c r="Q394" s="10" t="s">
        <v>194</v>
      </c>
      <c r="R394" s="10" t="s">
        <v>148</v>
      </c>
      <c r="S394" s="10" t="s">
        <v>3910</v>
      </c>
    </row>
    <row r="395">
      <c r="A395" s="1" t="s">
        <v>595</v>
      </c>
      <c r="B395" s="1" t="s">
        <v>1044</v>
      </c>
      <c r="C395" s="1" t="s">
        <v>473</v>
      </c>
      <c r="D395" s="1" t="s">
        <v>27</v>
      </c>
      <c r="E395" s="1" t="s">
        <v>179</v>
      </c>
      <c r="F395" s="1" t="s">
        <v>200</v>
      </c>
      <c r="G395" s="1" t="s">
        <v>5244</v>
      </c>
      <c r="H395" s="1" t="s">
        <v>5245</v>
      </c>
      <c r="I395" s="4">
        <v>84.2941087962963</v>
      </c>
      <c r="J395" s="1">
        <v>2296.93</v>
      </c>
      <c r="K395" s="1">
        <v>354.78</v>
      </c>
      <c r="L395" s="1">
        <v>100.0</v>
      </c>
      <c r="M395" s="10">
        <f t="array" ref="M395">_xlfn.XLOOKUP(A395,subscriptions!B395:B10004,subscriptions!D395:D10004)</f>
        <v>80</v>
      </c>
      <c r="N395" s="10">
        <f t="array" ref="N395">_xlfn.XLOOKUP(A395,subscriptions!B395:B10004,subscriptions!G395:G10004)</f>
        <v>10</v>
      </c>
      <c r="O395" s="10">
        <v>72.0</v>
      </c>
      <c r="P395" s="10" t="str">
        <f t="array" ref="P395">_xlfn.XLOOKUP(A395,subscriptions!B395:B10004,subscriptions!C395:C10004)</f>
        <v>Roam</v>
      </c>
      <c r="Q395" s="10" t="s">
        <v>128</v>
      </c>
      <c r="R395" s="10" t="s">
        <v>148</v>
      </c>
      <c r="S395" s="10" t="s">
        <v>1458</v>
      </c>
    </row>
    <row r="396">
      <c r="A396" s="1" t="s">
        <v>596</v>
      </c>
      <c r="B396" s="1" t="s">
        <v>713</v>
      </c>
      <c r="C396" s="1" t="s">
        <v>279</v>
      </c>
      <c r="D396" s="1" t="s">
        <v>27</v>
      </c>
      <c r="E396" s="1" t="s">
        <v>28</v>
      </c>
      <c r="F396" s="1" t="s">
        <v>2188</v>
      </c>
      <c r="G396" s="1" t="s">
        <v>5253</v>
      </c>
      <c r="H396" s="1" t="s">
        <v>5254</v>
      </c>
      <c r="I396" s="4">
        <v>84.25243055555555</v>
      </c>
      <c r="J396" s="1">
        <v>675.1</v>
      </c>
      <c r="K396" s="1">
        <v>146.99</v>
      </c>
      <c r="M396" s="10">
        <f t="array" ref="M396">_xlfn.XLOOKUP(A396,subscriptions!B396:B10004,subscriptions!D396:D10004)</f>
        <v>80</v>
      </c>
      <c r="N396" s="10">
        <f t="array" ref="N396">_xlfn.XLOOKUP(A396,subscriptions!B396:B10004,subscriptions!G396:G10004)</f>
        <v>20</v>
      </c>
      <c r="O396" s="10">
        <v>64.0</v>
      </c>
      <c r="P396" s="10" t="str">
        <f t="array" ref="P396">_xlfn.XLOOKUP(A396,subscriptions!B396:B10004,subscriptions!C396:C10004)</f>
        <v>Roam</v>
      </c>
      <c r="Q396" s="10" t="s">
        <v>128</v>
      </c>
      <c r="R396" s="10" t="s">
        <v>148</v>
      </c>
      <c r="S396" s="10" t="s">
        <v>1008</v>
      </c>
    </row>
    <row r="397">
      <c r="A397" s="1" t="s">
        <v>597</v>
      </c>
      <c r="B397" s="1" t="s">
        <v>216</v>
      </c>
      <c r="C397" s="1" t="s">
        <v>1251</v>
      </c>
      <c r="D397" s="1" t="s">
        <v>153</v>
      </c>
      <c r="E397" s="1" t="s">
        <v>280</v>
      </c>
      <c r="F397" s="1" t="s">
        <v>2239</v>
      </c>
      <c r="G397" s="1" t="s">
        <v>5264</v>
      </c>
      <c r="H397" s="1" t="s">
        <v>5265</v>
      </c>
      <c r="I397" s="4">
        <v>84.41751157407407</v>
      </c>
      <c r="J397" s="1">
        <v>4055.21</v>
      </c>
      <c r="K397" s="1">
        <v>834.73</v>
      </c>
      <c r="M397" s="10">
        <f t="array" ref="M397">_xlfn.XLOOKUP(A397,subscriptions!B397:B10004,subscriptions!D397:D10004)</f>
        <v>80</v>
      </c>
      <c r="N397" s="10">
        <f t="array" ref="N397">_xlfn.XLOOKUP(A397,subscriptions!B397:B10004,subscriptions!G397:G10004)</f>
        <v>0</v>
      </c>
      <c r="O397" s="10">
        <v>80.0</v>
      </c>
      <c r="P397" s="10" t="str">
        <f t="array" ref="P397">_xlfn.XLOOKUP(A397,subscriptions!B397:B10004,subscriptions!C397:C10004)</f>
        <v>Roam</v>
      </c>
      <c r="Q397" s="10" t="s">
        <v>173</v>
      </c>
      <c r="R397" s="10" t="s">
        <v>148</v>
      </c>
      <c r="S397" s="10" t="s">
        <v>327</v>
      </c>
    </row>
    <row r="398">
      <c r="A398" s="1" t="s">
        <v>598</v>
      </c>
      <c r="B398" s="1" t="s">
        <v>409</v>
      </c>
      <c r="C398" s="1" t="s">
        <v>1142</v>
      </c>
      <c r="D398" s="1" t="s">
        <v>27</v>
      </c>
      <c r="E398" s="1" t="s">
        <v>714</v>
      </c>
      <c r="F398" s="1" t="s">
        <v>1951</v>
      </c>
      <c r="G398" s="1" t="s">
        <v>5276</v>
      </c>
      <c r="H398" s="1" t="s">
        <v>5277</v>
      </c>
      <c r="I398" s="4">
        <v>84.17519675925926</v>
      </c>
      <c r="J398" s="1">
        <v>2982.26</v>
      </c>
      <c r="K398" s="1">
        <v>408.02</v>
      </c>
      <c r="M398" s="10">
        <f t="array" ref="M398">_xlfn.XLOOKUP(A398,subscriptions!B398:B10004,subscriptions!D398:D10004)</f>
        <v>120</v>
      </c>
      <c r="N398" s="10">
        <f t="array" ref="N398">_xlfn.XLOOKUP(A398,subscriptions!B398:B10004,subscriptions!G398:G10004)</f>
        <v>5</v>
      </c>
      <c r="O398" s="10">
        <v>114.0</v>
      </c>
      <c r="P398" s="10" t="str">
        <f t="array" ref="P398">_xlfn.XLOOKUP(A398,subscriptions!B398:B10004,subscriptions!C398:C10004)</f>
        <v>Residential</v>
      </c>
      <c r="Q398" s="10" t="s">
        <v>194</v>
      </c>
      <c r="R398" s="10" t="s">
        <v>212</v>
      </c>
      <c r="S398" s="10" t="s">
        <v>1198</v>
      </c>
    </row>
    <row r="399">
      <c r="A399" s="1" t="s">
        <v>599</v>
      </c>
      <c r="B399" s="1" t="s">
        <v>1939</v>
      </c>
      <c r="C399" s="1" t="s">
        <v>133</v>
      </c>
      <c r="D399" s="1" t="s">
        <v>153</v>
      </c>
      <c r="E399" s="1" t="s">
        <v>631</v>
      </c>
      <c r="F399" s="1" t="s">
        <v>2495</v>
      </c>
      <c r="G399" s="1" t="s">
        <v>5287</v>
      </c>
      <c r="H399" s="1" t="s">
        <v>5288</v>
      </c>
      <c r="I399" s="4">
        <v>84.37950231481481</v>
      </c>
      <c r="J399" s="1">
        <v>890.53</v>
      </c>
      <c r="K399" s="1">
        <v>218.59</v>
      </c>
      <c r="M399" s="10">
        <f t="array" ref="M399">_xlfn.XLOOKUP(A399,subscriptions!B399:B10004,subscriptions!D399:D10004)</f>
        <v>120</v>
      </c>
      <c r="N399" s="10">
        <f t="array" ref="N399">_xlfn.XLOOKUP(A399,subscriptions!B399:B10004,subscriptions!G399:G10004)</f>
        <v>10</v>
      </c>
      <c r="O399" s="10">
        <v>108.0</v>
      </c>
      <c r="P399" s="10" t="str">
        <f t="array" ref="P399">_xlfn.XLOOKUP(A399,subscriptions!B399:B10004,subscriptions!C399:C10004)</f>
        <v>Residential</v>
      </c>
      <c r="Q399" s="10" t="s">
        <v>128</v>
      </c>
      <c r="R399" s="10" t="s">
        <v>212</v>
      </c>
      <c r="S399" s="10" t="s">
        <v>2380</v>
      </c>
    </row>
    <row r="400">
      <c r="A400" s="1" t="s">
        <v>600</v>
      </c>
      <c r="B400" s="1" t="s">
        <v>312</v>
      </c>
      <c r="C400" s="1" t="s">
        <v>237</v>
      </c>
      <c r="D400" s="1" t="s">
        <v>153</v>
      </c>
      <c r="E400" s="1" t="s">
        <v>179</v>
      </c>
      <c r="F400" s="1" t="s">
        <v>901</v>
      </c>
      <c r="G400" s="1" t="s">
        <v>5297</v>
      </c>
      <c r="H400" s="1" t="s">
        <v>5298</v>
      </c>
      <c r="I400" s="4">
        <v>84.29590277777778</v>
      </c>
      <c r="J400" s="1">
        <v>2134.68</v>
      </c>
      <c r="K400" s="1">
        <v>502.98</v>
      </c>
      <c r="L400" s="1">
        <v>100.0</v>
      </c>
      <c r="M400" s="10">
        <f t="array" ref="M400">_xlfn.XLOOKUP(A400,subscriptions!B400:B10004,subscriptions!D400:D10004)</f>
        <v>120</v>
      </c>
      <c r="N400" s="10">
        <f t="array" ref="N400">_xlfn.XLOOKUP(A400,subscriptions!B400:B10004,subscriptions!G400:G10004)</f>
        <v>20</v>
      </c>
      <c r="O400" s="10">
        <v>96.0</v>
      </c>
      <c r="P400" s="10" t="str">
        <f t="array" ref="P400">_xlfn.XLOOKUP(A400,subscriptions!B400:B10004,subscriptions!C400:C10004)</f>
        <v>Residential</v>
      </c>
      <c r="Q400" s="10" t="s">
        <v>128</v>
      </c>
      <c r="R400" s="10" t="s">
        <v>148</v>
      </c>
      <c r="S400" s="10" t="s">
        <v>655</v>
      </c>
    </row>
    <row r="401">
      <c r="A401" s="1" t="s">
        <v>601</v>
      </c>
      <c r="B401" s="1" t="s">
        <v>1886</v>
      </c>
      <c r="C401" s="1" t="s">
        <v>133</v>
      </c>
      <c r="D401" s="1" t="s">
        <v>27</v>
      </c>
      <c r="E401" s="1" t="s">
        <v>28</v>
      </c>
      <c r="F401" s="1" t="s">
        <v>687</v>
      </c>
      <c r="G401" s="1" t="s">
        <v>5310</v>
      </c>
      <c r="H401" s="1" t="s">
        <v>5312</v>
      </c>
      <c r="I401" s="4">
        <v>84.38267361111112</v>
      </c>
      <c r="J401" s="1">
        <v>2156.95</v>
      </c>
      <c r="K401" s="1">
        <v>519.14</v>
      </c>
      <c r="M401" s="10">
        <f t="array" ref="M401">_xlfn.XLOOKUP(A401,subscriptions!B401:B10004,subscriptions!D401:D10004)</f>
        <v>120</v>
      </c>
      <c r="N401" s="10">
        <f t="array" ref="N401">_xlfn.XLOOKUP(A401,subscriptions!B401:B10004,subscriptions!G401:G10004)</f>
        <v>0</v>
      </c>
      <c r="O401" s="10">
        <v>120.0</v>
      </c>
      <c r="P401" s="10" t="str">
        <f t="array" ref="P401">_xlfn.XLOOKUP(A401,subscriptions!B401:B10004,subscriptions!C401:C10004)</f>
        <v>Residential</v>
      </c>
      <c r="Q401" s="10" t="s">
        <v>173</v>
      </c>
      <c r="R401" s="10" t="s">
        <v>212</v>
      </c>
      <c r="S401" s="10" t="s">
        <v>671</v>
      </c>
    </row>
    <row r="402">
      <c r="A402" s="1" t="s">
        <v>602</v>
      </c>
      <c r="B402" s="1" t="s">
        <v>375</v>
      </c>
      <c r="C402" s="1" t="s">
        <v>1876</v>
      </c>
      <c r="D402" s="1" t="s">
        <v>27</v>
      </c>
      <c r="E402" s="1" t="s">
        <v>280</v>
      </c>
      <c r="F402" s="1" t="s">
        <v>2239</v>
      </c>
      <c r="G402" s="1" t="s">
        <v>5321</v>
      </c>
      <c r="H402" s="1" t="s">
        <v>5322</v>
      </c>
      <c r="I402" s="4">
        <v>84.33630787037038</v>
      </c>
      <c r="J402" s="1">
        <v>213.26</v>
      </c>
      <c r="K402" s="1">
        <v>35.05</v>
      </c>
      <c r="M402" s="10">
        <f t="array" ref="M402">_xlfn.XLOOKUP(A402,subscriptions!B402:B10004,subscriptions!D402:D10004)</f>
        <v>120</v>
      </c>
      <c r="N402" s="10">
        <f t="array" ref="N402">_xlfn.XLOOKUP(A402,subscriptions!B402:B10004,subscriptions!G402:G10004)</f>
        <v>5</v>
      </c>
      <c r="O402" s="10">
        <v>114.0</v>
      </c>
      <c r="P402" s="10" t="str">
        <f t="array" ref="P402">_xlfn.XLOOKUP(A402,subscriptions!B402:B10004,subscriptions!C402:C10004)</f>
        <v>Residential</v>
      </c>
      <c r="Q402" s="10" t="s">
        <v>194</v>
      </c>
      <c r="R402" s="10" t="s">
        <v>212</v>
      </c>
      <c r="S402" s="10" t="s">
        <v>1971</v>
      </c>
    </row>
    <row r="403">
      <c r="A403" s="1" t="s">
        <v>604</v>
      </c>
      <c r="B403" s="1" t="s">
        <v>589</v>
      </c>
      <c r="C403" s="1" t="s">
        <v>1388</v>
      </c>
      <c r="D403" s="1" t="s">
        <v>153</v>
      </c>
      <c r="E403" s="1" t="s">
        <v>631</v>
      </c>
      <c r="F403" s="1" t="s">
        <v>1115</v>
      </c>
      <c r="G403" s="1" t="s">
        <v>5332</v>
      </c>
      <c r="H403" s="1" t="s">
        <v>5334</v>
      </c>
      <c r="I403" s="4">
        <v>84.33758101851852</v>
      </c>
      <c r="J403" s="1">
        <v>3542.67</v>
      </c>
      <c r="K403" s="1">
        <v>332.43</v>
      </c>
      <c r="M403" s="10">
        <f t="array" ref="M403">_xlfn.XLOOKUP(A403,subscriptions!B403:B10004,subscriptions!D403:D10004)</f>
        <v>50</v>
      </c>
      <c r="N403" s="10">
        <f t="array" ref="N403">_xlfn.XLOOKUP(A403,subscriptions!B403:B10004,subscriptions!G403:G10004)</f>
        <v>10</v>
      </c>
      <c r="O403" s="10">
        <v>45.0</v>
      </c>
      <c r="P403" s="10" t="str">
        <f t="array" ref="P403">_xlfn.XLOOKUP(A403,subscriptions!B403:B10004,subscriptions!C403:C10004)</f>
        <v>Mini</v>
      </c>
      <c r="Q403" s="10" t="s">
        <v>128</v>
      </c>
      <c r="R403" s="10" t="s">
        <v>148</v>
      </c>
      <c r="S403" s="10" t="s">
        <v>1961</v>
      </c>
    </row>
    <row r="404">
      <c r="A404" s="1" t="s">
        <v>608</v>
      </c>
      <c r="B404" s="1" t="s">
        <v>842</v>
      </c>
      <c r="C404" s="1" t="s">
        <v>884</v>
      </c>
      <c r="D404" s="1" t="s">
        <v>27</v>
      </c>
      <c r="E404" s="1" t="s">
        <v>111</v>
      </c>
      <c r="F404" s="1" t="s">
        <v>112</v>
      </c>
      <c r="G404" s="1" t="s">
        <v>5345</v>
      </c>
      <c r="H404" s="1" t="s">
        <v>5346</v>
      </c>
      <c r="I404" s="4">
        <v>84.2932175925926</v>
      </c>
      <c r="J404" s="1">
        <v>1105.56</v>
      </c>
      <c r="K404" s="1">
        <v>157.18</v>
      </c>
      <c r="M404" s="10">
        <f t="array" ref="M404">_xlfn.XLOOKUP(A404,subscriptions!B404:B10004,subscriptions!D404:D10004)</f>
        <v>250</v>
      </c>
      <c r="N404" s="10">
        <f t="array" ref="N404">_xlfn.XLOOKUP(A404,subscriptions!B404:B10004,subscriptions!G404:G10004)</f>
        <v>20</v>
      </c>
      <c r="O404" s="10">
        <v>200.0</v>
      </c>
      <c r="P404" s="10" t="str">
        <f t="array" ref="P404">_xlfn.XLOOKUP(A404,subscriptions!B404:B10004,subscriptions!C404:C10004)</f>
        <v>Business</v>
      </c>
      <c r="Q404" s="10" t="s">
        <v>128</v>
      </c>
      <c r="R404" s="10" t="s">
        <v>129</v>
      </c>
      <c r="S404" s="10" t="s">
        <v>1779</v>
      </c>
    </row>
    <row r="405">
      <c r="A405" s="1" t="s">
        <v>610</v>
      </c>
      <c r="B405" s="1" t="s">
        <v>748</v>
      </c>
      <c r="C405" s="1" t="s">
        <v>456</v>
      </c>
      <c r="D405" s="1" t="s">
        <v>27</v>
      </c>
      <c r="E405" s="1" t="s">
        <v>179</v>
      </c>
      <c r="F405" s="1" t="s">
        <v>844</v>
      </c>
      <c r="G405" s="1" t="s">
        <v>5355</v>
      </c>
      <c r="H405" s="1" t="s">
        <v>5356</v>
      </c>
      <c r="I405" s="4">
        <v>84.25077546296296</v>
      </c>
      <c r="J405" s="1">
        <v>2677.0</v>
      </c>
      <c r="K405" s="1">
        <v>393.56</v>
      </c>
      <c r="L405" s="1">
        <v>100.0</v>
      </c>
      <c r="M405" s="10">
        <f t="array" ref="M405">_xlfn.XLOOKUP(A405,subscriptions!B405:B10004,subscriptions!D405:D10004)</f>
        <v>120</v>
      </c>
      <c r="N405" s="10">
        <f t="array" ref="N405">_xlfn.XLOOKUP(A405,subscriptions!B405:B10004,subscriptions!G405:G10004)</f>
        <v>0</v>
      </c>
      <c r="O405" s="10">
        <v>120.0</v>
      </c>
      <c r="P405" s="10" t="str">
        <f t="array" ref="P405">_xlfn.XLOOKUP(A405,subscriptions!B405:B10004,subscriptions!C405:C10004)</f>
        <v>Residential</v>
      </c>
      <c r="Q405" s="10" t="s">
        <v>173</v>
      </c>
      <c r="R405" s="10" t="s">
        <v>212</v>
      </c>
      <c r="S405" s="10" t="s">
        <v>1691</v>
      </c>
    </row>
    <row r="406">
      <c r="A406" s="1" t="s">
        <v>611</v>
      </c>
      <c r="B406" s="1" t="s">
        <v>899</v>
      </c>
      <c r="C406" s="1" t="s">
        <v>261</v>
      </c>
      <c r="D406" s="1" t="s">
        <v>27</v>
      </c>
      <c r="E406" s="1" t="s">
        <v>631</v>
      </c>
      <c r="F406" s="1" t="s">
        <v>2495</v>
      </c>
      <c r="G406" s="1" t="s">
        <v>5360</v>
      </c>
      <c r="H406" s="1" t="s">
        <v>5361</v>
      </c>
      <c r="I406" s="4">
        <v>84.29744212962963</v>
      </c>
      <c r="J406" s="1">
        <v>628.6</v>
      </c>
      <c r="K406" s="1">
        <v>101.15</v>
      </c>
      <c r="M406" s="10">
        <f t="array" ref="M406">_xlfn.XLOOKUP(A406,subscriptions!B406:B10004,subscriptions!D406:D10004)</f>
        <v>250</v>
      </c>
      <c r="N406" s="10">
        <f t="array" ref="N406">_xlfn.XLOOKUP(A406,subscriptions!B406:B10004,subscriptions!G406:G10004)</f>
        <v>5</v>
      </c>
      <c r="O406" s="10">
        <v>237.5</v>
      </c>
      <c r="P406" s="10" t="str">
        <f t="array" ref="P406">_xlfn.XLOOKUP(A406,subscriptions!B406:B10004,subscriptions!C406:C10004)</f>
        <v>Business</v>
      </c>
      <c r="Q406" s="10" t="s">
        <v>194</v>
      </c>
      <c r="R406" s="10" t="s">
        <v>129</v>
      </c>
      <c r="S406" s="10" t="s">
        <v>407</v>
      </c>
    </row>
    <row r="407">
      <c r="A407" s="1" t="s">
        <v>612</v>
      </c>
      <c r="B407" s="1" t="s">
        <v>177</v>
      </c>
      <c r="C407" s="1" t="s">
        <v>261</v>
      </c>
      <c r="D407" s="1" t="s">
        <v>153</v>
      </c>
      <c r="E407" s="1" t="s">
        <v>28</v>
      </c>
      <c r="F407" s="1" t="s">
        <v>313</v>
      </c>
      <c r="G407" s="1" t="s">
        <v>5371</v>
      </c>
      <c r="H407" s="1" t="s">
        <v>5372</v>
      </c>
      <c r="I407" s="4">
        <v>84.29263888888889</v>
      </c>
      <c r="J407" s="1">
        <v>3438.19</v>
      </c>
      <c r="K407" s="1">
        <v>721.14</v>
      </c>
      <c r="M407" s="10">
        <f t="array" ref="M407">_xlfn.XLOOKUP(A407,subscriptions!B407:B10004,subscriptions!D407:D10004)</f>
        <v>120</v>
      </c>
      <c r="N407" s="10">
        <f t="array" ref="N407">_xlfn.XLOOKUP(A407,subscriptions!B407:B10004,subscriptions!G407:G10004)</f>
        <v>10</v>
      </c>
      <c r="O407" s="10">
        <v>108.0</v>
      </c>
      <c r="P407" s="10" t="str">
        <f t="array" ref="P407">_xlfn.XLOOKUP(A407,subscriptions!B407:B10004,subscriptions!C407:C10004)</f>
        <v>Residential</v>
      </c>
      <c r="Q407" s="10" t="s">
        <v>128</v>
      </c>
      <c r="R407" s="10" t="s">
        <v>212</v>
      </c>
      <c r="S407" s="10" t="s">
        <v>587</v>
      </c>
    </row>
    <row r="408">
      <c r="A408" s="1" t="s">
        <v>613</v>
      </c>
      <c r="B408" s="1" t="s">
        <v>686</v>
      </c>
      <c r="C408" s="1" t="s">
        <v>673</v>
      </c>
      <c r="D408" s="1" t="s">
        <v>153</v>
      </c>
      <c r="E408" s="1" t="s">
        <v>28</v>
      </c>
      <c r="F408" s="1" t="s">
        <v>1639</v>
      </c>
      <c r="G408" s="1" t="s">
        <v>5379</v>
      </c>
      <c r="H408" s="1" t="s">
        <v>5380</v>
      </c>
      <c r="I408" s="4">
        <v>84.38063657407407</v>
      </c>
      <c r="J408" s="1">
        <v>789.48</v>
      </c>
      <c r="K408" s="1">
        <v>162.23</v>
      </c>
      <c r="M408" s="10">
        <f t="array" ref="M408">_xlfn.XLOOKUP(A408,subscriptions!B408:B10004,subscriptions!D408:D10004)</f>
        <v>120</v>
      </c>
      <c r="N408" s="10">
        <f t="array" ref="N408">_xlfn.XLOOKUP(A408,subscriptions!B408:B10004,subscriptions!G408:G10004)</f>
        <v>20</v>
      </c>
      <c r="O408" s="10">
        <v>96.0</v>
      </c>
      <c r="P408" s="10" t="str">
        <f t="array" ref="P408">_xlfn.XLOOKUP(A408,subscriptions!B408:B10004,subscriptions!C408:C10004)</f>
        <v>Residential</v>
      </c>
      <c r="Q408" s="10" t="s">
        <v>128</v>
      </c>
      <c r="R408" s="10" t="s">
        <v>148</v>
      </c>
      <c r="S408" s="10" t="s">
        <v>762</v>
      </c>
    </row>
    <row r="409">
      <c r="A409" s="1" t="s">
        <v>614</v>
      </c>
      <c r="B409" s="1" t="s">
        <v>772</v>
      </c>
      <c r="C409" s="1" t="s">
        <v>198</v>
      </c>
      <c r="D409" s="1" t="s">
        <v>153</v>
      </c>
      <c r="E409" s="1" t="s">
        <v>28</v>
      </c>
      <c r="F409" s="1" t="s">
        <v>1639</v>
      </c>
      <c r="G409" s="1" t="s">
        <v>5387</v>
      </c>
      <c r="H409" s="1" t="s">
        <v>5388</v>
      </c>
      <c r="I409" s="4">
        <v>84.29756944444445</v>
      </c>
      <c r="J409" s="1">
        <v>66.35</v>
      </c>
      <c r="K409" s="1">
        <v>18.05</v>
      </c>
      <c r="M409" s="10">
        <f t="array" ref="M409">_xlfn.XLOOKUP(A409,subscriptions!B409:B10004,subscriptions!D409:D10004)</f>
        <v>120</v>
      </c>
      <c r="N409" s="10">
        <f t="array" ref="N409">_xlfn.XLOOKUP(A409,subscriptions!B409:B10004,subscriptions!G409:G10004)</f>
        <v>0</v>
      </c>
      <c r="O409" s="10">
        <v>120.0</v>
      </c>
      <c r="P409" s="10" t="str">
        <f t="array" ref="P409">_xlfn.XLOOKUP(A409,subscriptions!B409:B10004,subscriptions!C409:C10004)</f>
        <v>Residential</v>
      </c>
      <c r="Q409" s="10" t="s">
        <v>173</v>
      </c>
      <c r="R409" s="10" t="s">
        <v>212</v>
      </c>
      <c r="S409" s="10" t="s">
        <v>407</v>
      </c>
    </row>
    <row r="410">
      <c r="A410" s="1" t="s">
        <v>615</v>
      </c>
      <c r="B410" s="1" t="s">
        <v>686</v>
      </c>
      <c r="C410" s="1" t="s">
        <v>456</v>
      </c>
      <c r="D410" s="1" t="s">
        <v>153</v>
      </c>
      <c r="E410" s="1" t="s">
        <v>332</v>
      </c>
      <c r="F410" s="1" t="s">
        <v>788</v>
      </c>
      <c r="G410" s="1" t="s">
        <v>5397</v>
      </c>
      <c r="H410" s="1" t="s">
        <v>5398</v>
      </c>
      <c r="I410" s="4">
        <v>84.21064814814815</v>
      </c>
      <c r="J410" s="1">
        <v>3586.86</v>
      </c>
      <c r="K410" s="1">
        <v>754.17</v>
      </c>
      <c r="M410" s="10">
        <f t="array" ref="M410">_xlfn.XLOOKUP(A410,subscriptions!B410:B10004,subscriptions!D410:D10004)</f>
        <v>120</v>
      </c>
      <c r="N410" s="10">
        <f t="array" ref="N410">_xlfn.XLOOKUP(A410,subscriptions!B410:B10004,subscriptions!G410:G10004)</f>
        <v>5</v>
      </c>
      <c r="O410" s="10">
        <v>114.0</v>
      </c>
      <c r="P410" s="10" t="str">
        <f t="array" ref="P410">_xlfn.XLOOKUP(A410,subscriptions!B410:B10004,subscriptions!C410:C10004)</f>
        <v>Residential</v>
      </c>
      <c r="Q410" s="10" t="s">
        <v>194</v>
      </c>
      <c r="R410" s="10" t="s">
        <v>212</v>
      </c>
      <c r="S410" s="10" t="s">
        <v>770</v>
      </c>
    </row>
    <row r="411">
      <c r="A411" s="1" t="s">
        <v>617</v>
      </c>
      <c r="B411" s="1" t="s">
        <v>177</v>
      </c>
      <c r="C411" s="1" t="s">
        <v>3912</v>
      </c>
      <c r="D411" s="1" t="s">
        <v>153</v>
      </c>
      <c r="E411" s="1" t="s">
        <v>631</v>
      </c>
      <c r="F411" s="1" t="s">
        <v>2293</v>
      </c>
      <c r="G411" s="1" t="s">
        <v>5403</v>
      </c>
      <c r="H411" s="1" t="s">
        <v>5404</v>
      </c>
      <c r="I411" s="4">
        <v>84.25361111111111</v>
      </c>
      <c r="J411" s="1">
        <v>193.59</v>
      </c>
      <c r="K411" s="1">
        <v>37.31</v>
      </c>
      <c r="M411" s="10">
        <f t="array" ref="M411">_xlfn.XLOOKUP(A411,subscriptions!B411:B10004,subscriptions!D411:D10004)</f>
        <v>120</v>
      </c>
      <c r="N411" s="10">
        <f t="array" ref="N411">_xlfn.XLOOKUP(A411,subscriptions!B411:B10004,subscriptions!G411:G10004)</f>
        <v>10</v>
      </c>
      <c r="O411" s="10">
        <v>108.0</v>
      </c>
      <c r="P411" s="10" t="str">
        <f t="array" ref="P411">_xlfn.XLOOKUP(A411,subscriptions!B411:B10004,subscriptions!C411:C10004)</f>
        <v>Residential</v>
      </c>
      <c r="Q411" s="10" t="s">
        <v>128</v>
      </c>
      <c r="R411" s="10" t="s">
        <v>212</v>
      </c>
      <c r="S411" s="10" t="s">
        <v>1832</v>
      </c>
    </row>
    <row r="412">
      <c r="A412" s="1" t="s">
        <v>621</v>
      </c>
      <c r="B412" s="1" t="s">
        <v>1664</v>
      </c>
      <c r="C412" s="1" t="s">
        <v>1388</v>
      </c>
      <c r="D412" s="1" t="s">
        <v>153</v>
      </c>
      <c r="E412" s="1" t="s">
        <v>239</v>
      </c>
      <c r="F412" s="1" t="s">
        <v>2364</v>
      </c>
      <c r="G412" s="1" t="s">
        <v>5411</v>
      </c>
      <c r="H412" s="1" t="s">
        <v>5412</v>
      </c>
      <c r="I412" s="4">
        <v>84.16876157407407</v>
      </c>
      <c r="J412" s="1">
        <v>626.98</v>
      </c>
      <c r="K412" s="1">
        <v>161.91</v>
      </c>
      <c r="M412" s="10">
        <f t="array" ref="M412">_xlfn.XLOOKUP(A412,subscriptions!B412:B10004,subscriptions!D412:D10004)</f>
        <v>120</v>
      </c>
      <c r="N412" s="10">
        <f t="array" ref="N412">_xlfn.XLOOKUP(A412,subscriptions!B412:B10004,subscriptions!G412:G10004)</f>
        <v>20</v>
      </c>
      <c r="O412" s="10">
        <v>96.0</v>
      </c>
      <c r="P412" s="10" t="str">
        <f t="array" ref="P412">_xlfn.XLOOKUP(A412,subscriptions!B412:B10004,subscriptions!C412:C10004)</f>
        <v>Residential</v>
      </c>
      <c r="Q412" s="10" t="s">
        <v>128</v>
      </c>
      <c r="R412" s="10" t="s">
        <v>148</v>
      </c>
      <c r="S412" s="10" t="s">
        <v>1504</v>
      </c>
    </row>
    <row r="413">
      <c r="A413" s="1" t="s">
        <v>622</v>
      </c>
      <c r="B413" s="1" t="s">
        <v>2096</v>
      </c>
      <c r="C413" s="1" t="s">
        <v>1876</v>
      </c>
      <c r="D413" s="1" t="s">
        <v>27</v>
      </c>
      <c r="E413" s="1" t="s">
        <v>280</v>
      </c>
      <c r="F413" s="1" t="s">
        <v>1446</v>
      </c>
      <c r="G413" s="1" t="s">
        <v>5422</v>
      </c>
      <c r="H413" s="1" t="s">
        <v>5423</v>
      </c>
      <c r="I413" s="4">
        <v>84.3397337962963</v>
      </c>
      <c r="J413" s="1">
        <v>4545.46</v>
      </c>
      <c r="K413" s="1">
        <v>1011.72</v>
      </c>
      <c r="M413" s="10">
        <f t="array" ref="M413">_xlfn.XLOOKUP(A413,subscriptions!B413:B10004,subscriptions!D413:D10004)</f>
        <v>120</v>
      </c>
      <c r="N413" s="10">
        <f t="array" ref="N413">_xlfn.XLOOKUP(A413,subscriptions!B413:B10004,subscriptions!G413:G10004)</f>
        <v>0</v>
      </c>
      <c r="O413" s="10">
        <v>120.0</v>
      </c>
      <c r="P413" s="10" t="str">
        <f t="array" ref="P413">_xlfn.XLOOKUP(A413,subscriptions!B413:B10004,subscriptions!C413:C10004)</f>
        <v>Residential</v>
      </c>
      <c r="Q413" s="10" t="s">
        <v>173</v>
      </c>
      <c r="R413" s="10" t="s">
        <v>212</v>
      </c>
      <c r="S413" s="10" t="s">
        <v>234</v>
      </c>
    </row>
    <row r="414">
      <c r="A414" s="1" t="s">
        <v>623</v>
      </c>
      <c r="B414" s="1" t="s">
        <v>24</v>
      </c>
      <c r="C414" s="1" t="s">
        <v>441</v>
      </c>
      <c r="D414" s="1" t="s">
        <v>27</v>
      </c>
      <c r="E414" s="1" t="s">
        <v>332</v>
      </c>
      <c r="F414" s="1" t="s">
        <v>2280</v>
      </c>
      <c r="G414" s="1" t="s">
        <v>5433</v>
      </c>
      <c r="H414" s="1" t="s">
        <v>5434</v>
      </c>
      <c r="I414" s="4">
        <v>84.17159722222222</v>
      </c>
      <c r="J414" s="1">
        <v>4561.92</v>
      </c>
      <c r="K414" s="1">
        <v>534.79</v>
      </c>
      <c r="M414" s="10">
        <f t="array" ref="M414">_xlfn.XLOOKUP(A414,subscriptions!B414:B10004,subscriptions!D414:D10004)</f>
        <v>80</v>
      </c>
      <c r="N414" s="10">
        <f t="array" ref="N414">_xlfn.XLOOKUP(A414,subscriptions!B414:B10004,subscriptions!G414:G10004)</f>
        <v>5</v>
      </c>
      <c r="O414" s="10">
        <v>76.0</v>
      </c>
      <c r="P414" s="10" t="str">
        <f t="array" ref="P414">_xlfn.XLOOKUP(A414,subscriptions!B414:B10004,subscriptions!C414:C10004)</f>
        <v>Roam</v>
      </c>
      <c r="Q414" s="10" t="s">
        <v>194</v>
      </c>
      <c r="R414" s="10" t="s">
        <v>148</v>
      </c>
      <c r="S414" s="10" t="s">
        <v>1082</v>
      </c>
    </row>
    <row r="415">
      <c r="A415" s="1" t="s">
        <v>624</v>
      </c>
      <c r="B415" s="1" t="s">
        <v>1387</v>
      </c>
      <c r="C415" s="1" t="s">
        <v>441</v>
      </c>
      <c r="D415" s="1" t="s">
        <v>27</v>
      </c>
      <c r="E415" s="1" t="s">
        <v>28</v>
      </c>
      <c r="F415" s="1" t="s">
        <v>1639</v>
      </c>
      <c r="G415" s="1" t="s">
        <v>5442</v>
      </c>
      <c r="H415" s="1" t="s">
        <v>5443</v>
      </c>
      <c r="I415" s="4">
        <v>84.25584490740741</v>
      </c>
      <c r="J415" s="1">
        <v>1328.0</v>
      </c>
      <c r="K415" s="1">
        <v>301.84</v>
      </c>
      <c r="M415" s="10">
        <f t="array" ref="M415">_xlfn.XLOOKUP(A415,subscriptions!B415:B10004,subscriptions!D415:D10004)</f>
        <v>120</v>
      </c>
      <c r="N415" s="10">
        <f t="array" ref="N415">_xlfn.XLOOKUP(A415,subscriptions!B415:B10004,subscriptions!G415:G10004)</f>
        <v>10</v>
      </c>
      <c r="O415" s="10">
        <v>108.0</v>
      </c>
      <c r="P415" s="10" t="str">
        <f t="array" ref="P415">_xlfn.XLOOKUP(A415,subscriptions!B415:B10004,subscriptions!C415:C10004)</f>
        <v>Residential</v>
      </c>
      <c r="Q415" s="10" t="s">
        <v>128</v>
      </c>
      <c r="R415" s="10" t="s">
        <v>212</v>
      </c>
      <c r="S415" s="10" t="s">
        <v>1156</v>
      </c>
    </row>
    <row r="416">
      <c r="A416" s="1" t="s">
        <v>625</v>
      </c>
      <c r="B416" s="1" t="s">
        <v>1044</v>
      </c>
      <c r="C416" s="1" t="s">
        <v>391</v>
      </c>
      <c r="D416" s="1" t="s">
        <v>27</v>
      </c>
      <c r="E416" s="1" t="s">
        <v>262</v>
      </c>
      <c r="F416" s="1" t="s">
        <v>4113</v>
      </c>
      <c r="G416" s="1" t="s">
        <v>5454</v>
      </c>
      <c r="H416" s="1" t="s">
        <v>5455</v>
      </c>
      <c r="I416" s="4">
        <v>84.34106481481481</v>
      </c>
      <c r="J416" s="1">
        <v>1548.85</v>
      </c>
      <c r="K416" s="1">
        <v>332.5</v>
      </c>
      <c r="M416" s="10">
        <f t="array" ref="M416">_xlfn.XLOOKUP(A416,subscriptions!B416:B10004,subscriptions!D416:D10004)</f>
        <v>120</v>
      </c>
      <c r="N416" s="10">
        <f t="array" ref="N416">_xlfn.XLOOKUP(A416,subscriptions!B416:B10004,subscriptions!G416:G10004)</f>
        <v>20</v>
      </c>
      <c r="O416" s="10">
        <v>96.0</v>
      </c>
      <c r="P416" s="10" t="str">
        <f t="array" ref="P416">_xlfn.XLOOKUP(A416,subscriptions!B416:B10004,subscriptions!C416:C10004)</f>
        <v>Residential</v>
      </c>
      <c r="Q416" s="10" t="s">
        <v>128</v>
      </c>
      <c r="R416" s="10" t="s">
        <v>148</v>
      </c>
      <c r="S416" s="10" t="s">
        <v>259</v>
      </c>
    </row>
    <row r="417">
      <c r="A417" s="1" t="s">
        <v>626</v>
      </c>
      <c r="B417" s="1" t="s">
        <v>1506</v>
      </c>
      <c r="C417" s="1" t="s">
        <v>509</v>
      </c>
      <c r="D417" s="1" t="s">
        <v>27</v>
      </c>
      <c r="E417" s="1" t="s">
        <v>219</v>
      </c>
      <c r="F417" s="1" t="s">
        <v>971</v>
      </c>
      <c r="G417" s="1" t="s">
        <v>5465</v>
      </c>
      <c r="H417" s="1" t="s">
        <v>5466</v>
      </c>
      <c r="I417" s="4">
        <v>84.37946759259259</v>
      </c>
      <c r="J417" s="1">
        <v>942.52</v>
      </c>
      <c r="K417" s="1">
        <v>145.57</v>
      </c>
      <c r="M417" s="10">
        <f t="array" ref="M417">_xlfn.XLOOKUP(A417,subscriptions!B417:B10004,subscriptions!D417:D10004)</f>
        <v>80</v>
      </c>
      <c r="N417" s="10">
        <f t="array" ref="N417">_xlfn.XLOOKUP(A417,subscriptions!B417:B10004,subscriptions!G417:G10004)</f>
        <v>0</v>
      </c>
      <c r="O417" s="10">
        <v>80.0</v>
      </c>
      <c r="P417" s="10" t="str">
        <f t="array" ref="P417">_xlfn.XLOOKUP(A417,subscriptions!B417:B10004,subscriptions!C417:C10004)</f>
        <v>Roam</v>
      </c>
      <c r="Q417" s="10" t="s">
        <v>173</v>
      </c>
      <c r="R417" s="10" t="s">
        <v>148</v>
      </c>
      <c r="S417" s="10" t="s">
        <v>2380</v>
      </c>
    </row>
    <row r="418">
      <c r="A418" s="1" t="s">
        <v>627</v>
      </c>
      <c r="B418" s="1" t="s">
        <v>1984</v>
      </c>
      <c r="C418" s="1" t="s">
        <v>2483</v>
      </c>
      <c r="D418" s="1" t="s">
        <v>153</v>
      </c>
      <c r="E418" s="1" t="s">
        <v>219</v>
      </c>
      <c r="F418" s="1" t="s">
        <v>574</v>
      </c>
      <c r="G418" s="1" t="s">
        <v>5479</v>
      </c>
      <c r="H418" s="1" t="s">
        <v>5480</v>
      </c>
      <c r="I418" s="4">
        <v>84.33410879629629</v>
      </c>
      <c r="J418" s="1">
        <v>570.53</v>
      </c>
      <c r="K418" s="1">
        <v>113.85</v>
      </c>
      <c r="M418" s="10">
        <f t="array" ref="M418">_xlfn.XLOOKUP(A418,subscriptions!B418:B10004,subscriptions!D418:D10004)</f>
        <v>50</v>
      </c>
      <c r="N418" s="10">
        <f t="array" ref="N418">_xlfn.XLOOKUP(A418,subscriptions!B418:B10004,subscriptions!G418:G10004)</f>
        <v>5</v>
      </c>
      <c r="O418" s="10">
        <v>47.5</v>
      </c>
      <c r="P418" s="10" t="str">
        <f t="array" ref="P418">_xlfn.XLOOKUP(A418,subscriptions!B418:B10004,subscriptions!C418:C10004)</f>
        <v>Mini</v>
      </c>
      <c r="Q418" s="10" t="s">
        <v>194</v>
      </c>
      <c r="R418" s="10" t="s">
        <v>148</v>
      </c>
      <c r="S418" s="10" t="s">
        <v>195</v>
      </c>
    </row>
    <row r="419">
      <c r="A419" s="1" t="s">
        <v>628</v>
      </c>
      <c r="B419" s="1" t="s">
        <v>278</v>
      </c>
      <c r="C419" s="1" t="s">
        <v>237</v>
      </c>
      <c r="D419" s="1" t="s">
        <v>27</v>
      </c>
      <c r="E419" s="1" t="s">
        <v>179</v>
      </c>
      <c r="F419" s="1" t="s">
        <v>2311</v>
      </c>
      <c r="G419" s="1" t="s">
        <v>5488</v>
      </c>
      <c r="H419" s="1" t="s">
        <v>5489</v>
      </c>
      <c r="I419" s="4">
        <v>84.25368055555556</v>
      </c>
      <c r="J419" s="1">
        <v>647.73</v>
      </c>
      <c r="K419" s="1">
        <v>127.07</v>
      </c>
      <c r="L419" s="1">
        <v>100.0</v>
      </c>
      <c r="M419" s="10">
        <f t="array" ref="M419">_xlfn.XLOOKUP(A419,subscriptions!B419:B10004,subscriptions!D419:D10004)</f>
        <v>50</v>
      </c>
      <c r="N419" s="10">
        <f t="array" ref="N419">_xlfn.XLOOKUP(A419,subscriptions!B419:B10004,subscriptions!G419:G10004)</f>
        <v>10</v>
      </c>
      <c r="O419" s="10">
        <v>45.0</v>
      </c>
      <c r="P419" s="10" t="str">
        <f t="array" ref="P419">_xlfn.XLOOKUP(A419,subscriptions!B419:B10004,subscriptions!C419:C10004)</f>
        <v>Mini</v>
      </c>
      <c r="Q419" s="10" t="s">
        <v>128</v>
      </c>
      <c r="R419" s="10" t="s">
        <v>148</v>
      </c>
      <c r="S419" s="10" t="s">
        <v>1832</v>
      </c>
    </row>
    <row r="420">
      <c r="A420" s="1" t="s">
        <v>629</v>
      </c>
      <c r="B420" s="1" t="s">
        <v>426</v>
      </c>
      <c r="C420" s="1" t="s">
        <v>279</v>
      </c>
      <c r="D420" s="1" t="s">
        <v>153</v>
      </c>
      <c r="E420" s="1" t="s">
        <v>332</v>
      </c>
      <c r="F420" s="1" t="s">
        <v>427</v>
      </c>
      <c r="G420" s="1" t="s">
        <v>5496</v>
      </c>
      <c r="H420" s="1" t="s">
        <v>5497</v>
      </c>
      <c r="I420" s="4">
        <v>84.1674537037037</v>
      </c>
      <c r="J420" s="1">
        <v>1724.49</v>
      </c>
      <c r="K420" s="1">
        <v>326.06</v>
      </c>
      <c r="M420" s="10">
        <f t="array" ref="M420">_xlfn.XLOOKUP(A420,subscriptions!B420:B10004,subscriptions!D420:D10004)</f>
        <v>120</v>
      </c>
      <c r="N420" s="10">
        <f t="array" ref="N420">_xlfn.XLOOKUP(A420,subscriptions!B420:B10004,subscriptions!G420:G10004)</f>
        <v>20</v>
      </c>
      <c r="O420" s="10">
        <v>96.0</v>
      </c>
      <c r="P420" s="10" t="str">
        <f t="array" ref="P420">_xlfn.XLOOKUP(A420,subscriptions!B420:B10004,subscriptions!C420:C10004)</f>
        <v>Residential</v>
      </c>
      <c r="Q420" s="10" t="s">
        <v>128</v>
      </c>
      <c r="R420" s="10" t="s">
        <v>148</v>
      </c>
      <c r="S420" s="10" t="s">
        <v>1412</v>
      </c>
    </row>
    <row r="421">
      <c r="A421" s="1" t="s">
        <v>630</v>
      </c>
      <c r="B421" s="1" t="s">
        <v>1173</v>
      </c>
      <c r="C421" s="1" t="s">
        <v>1347</v>
      </c>
      <c r="D421" s="1" t="s">
        <v>27</v>
      </c>
      <c r="E421" s="1" t="s">
        <v>219</v>
      </c>
      <c r="F421" s="1" t="s">
        <v>2446</v>
      </c>
      <c r="G421" s="1" t="s">
        <v>5505</v>
      </c>
      <c r="H421" s="1" t="s">
        <v>5506</v>
      </c>
      <c r="I421" s="4">
        <v>84.21556712962963</v>
      </c>
      <c r="J421" s="1">
        <v>2143.76</v>
      </c>
      <c r="K421" s="1">
        <v>266.18</v>
      </c>
      <c r="M421" s="10">
        <f t="array" ref="M421">_xlfn.XLOOKUP(A421,subscriptions!B421:B10004,subscriptions!D421:D10004)</f>
        <v>120</v>
      </c>
      <c r="N421" s="10">
        <f t="array" ref="N421">_xlfn.XLOOKUP(A421,subscriptions!B421:B10004,subscriptions!G421:G10004)</f>
        <v>0</v>
      </c>
      <c r="O421" s="10">
        <v>120.0</v>
      </c>
      <c r="P421" s="10" t="str">
        <f t="array" ref="P421">_xlfn.XLOOKUP(A421,subscriptions!B421:B10004,subscriptions!C421:C10004)</f>
        <v>Residential</v>
      </c>
      <c r="Q421" s="10" t="s">
        <v>173</v>
      </c>
      <c r="R421" s="10" t="s">
        <v>212</v>
      </c>
      <c r="S421" s="10" t="s">
        <v>1212</v>
      </c>
    </row>
    <row r="422">
      <c r="A422" s="1" t="s">
        <v>635</v>
      </c>
      <c r="B422" s="1" t="s">
        <v>439</v>
      </c>
      <c r="C422" s="1" t="s">
        <v>426</v>
      </c>
      <c r="D422" s="1" t="s">
        <v>153</v>
      </c>
      <c r="E422" s="1" t="s">
        <v>179</v>
      </c>
      <c r="F422" s="1" t="s">
        <v>844</v>
      </c>
      <c r="G422" s="1" t="s">
        <v>5514</v>
      </c>
      <c r="H422" s="1" t="s">
        <v>5515</v>
      </c>
      <c r="I422" s="4">
        <v>84.3795138888889</v>
      </c>
      <c r="J422" s="1">
        <v>2402.29</v>
      </c>
      <c r="K422" s="1">
        <v>354.3</v>
      </c>
      <c r="L422" s="1">
        <v>100.0</v>
      </c>
      <c r="M422" s="10">
        <f t="array" ref="M422">_xlfn.XLOOKUP(A422,subscriptions!B422:B10004,subscriptions!D422:D10004)</f>
        <v>120</v>
      </c>
      <c r="N422" s="10">
        <f t="array" ref="N422">_xlfn.XLOOKUP(A422,subscriptions!B422:B10004,subscriptions!G422:G10004)</f>
        <v>5</v>
      </c>
      <c r="O422" s="10">
        <v>114.0</v>
      </c>
      <c r="P422" s="10" t="str">
        <f t="array" ref="P422">_xlfn.XLOOKUP(A422,subscriptions!B422:B10004,subscriptions!C422:C10004)</f>
        <v>Residential</v>
      </c>
      <c r="Q422" s="10" t="s">
        <v>194</v>
      </c>
      <c r="R422" s="10" t="s">
        <v>212</v>
      </c>
      <c r="S422" s="10" t="s">
        <v>2380</v>
      </c>
    </row>
    <row r="423">
      <c r="A423" s="1" t="s">
        <v>636</v>
      </c>
      <c r="B423" s="1" t="s">
        <v>355</v>
      </c>
      <c r="C423" s="1" t="s">
        <v>1678</v>
      </c>
      <c r="D423" s="1" t="s">
        <v>153</v>
      </c>
      <c r="E423" s="1" t="s">
        <v>280</v>
      </c>
      <c r="F423" s="1" t="s">
        <v>1446</v>
      </c>
      <c r="G423" s="1" t="s">
        <v>5523</v>
      </c>
      <c r="H423" s="1" t="s">
        <v>5525</v>
      </c>
      <c r="I423" s="4">
        <v>84.38061342592593</v>
      </c>
      <c r="J423" s="1">
        <v>2388.25</v>
      </c>
      <c r="K423" s="1">
        <v>347.28</v>
      </c>
      <c r="M423" s="10">
        <f t="array" ref="M423">_xlfn.XLOOKUP(A423,subscriptions!B423:B10004,subscriptions!D423:D10004)</f>
        <v>80</v>
      </c>
      <c r="N423" s="10">
        <f t="array" ref="N423">_xlfn.XLOOKUP(A423,subscriptions!B423:B10004,subscriptions!G423:G10004)</f>
        <v>10</v>
      </c>
      <c r="O423" s="10">
        <v>72.0</v>
      </c>
      <c r="P423" s="10" t="str">
        <f t="array" ref="P423">_xlfn.XLOOKUP(A423,subscriptions!B423:B10004,subscriptions!C423:C10004)</f>
        <v>Roam</v>
      </c>
      <c r="Q423" s="10" t="s">
        <v>128</v>
      </c>
      <c r="R423" s="10" t="s">
        <v>148</v>
      </c>
      <c r="S423" s="10" t="s">
        <v>762</v>
      </c>
    </row>
    <row r="424">
      <c r="A424" s="1" t="s">
        <v>637</v>
      </c>
      <c r="B424" s="1" t="s">
        <v>919</v>
      </c>
      <c r="C424" s="1" t="s">
        <v>1876</v>
      </c>
      <c r="D424" s="1" t="s">
        <v>27</v>
      </c>
      <c r="E424" s="1" t="s">
        <v>332</v>
      </c>
      <c r="F424" s="1" t="s">
        <v>2415</v>
      </c>
      <c r="G424" s="1" t="s">
        <v>5534</v>
      </c>
      <c r="H424" s="1" t="s">
        <v>5536</v>
      </c>
      <c r="I424" s="4">
        <v>84.37716435185185</v>
      </c>
      <c r="J424" s="1">
        <v>193.46</v>
      </c>
      <c r="K424" s="1">
        <v>37.57</v>
      </c>
      <c r="M424" s="10">
        <f t="array" ref="M424">_xlfn.XLOOKUP(A424,subscriptions!B424:B10004,subscriptions!D424:D10004)</f>
        <v>120</v>
      </c>
      <c r="N424" s="10">
        <f t="array" ref="N424">_xlfn.XLOOKUP(A424,subscriptions!B424:B10004,subscriptions!G424:G10004)</f>
        <v>20</v>
      </c>
      <c r="O424" s="10">
        <v>96.0</v>
      </c>
      <c r="P424" s="10" t="str">
        <f t="array" ref="P424">_xlfn.XLOOKUP(A424,subscriptions!B424:B10004,subscriptions!C424:C10004)</f>
        <v>Residential</v>
      </c>
      <c r="Q424" s="10" t="s">
        <v>128</v>
      </c>
      <c r="R424" s="10" t="s">
        <v>148</v>
      </c>
      <c r="S424" s="10" t="s">
        <v>1360</v>
      </c>
    </row>
    <row r="425">
      <c r="A425" s="1" t="s">
        <v>638</v>
      </c>
      <c r="B425" s="1" t="s">
        <v>1173</v>
      </c>
      <c r="C425" s="1" t="s">
        <v>605</v>
      </c>
      <c r="D425" s="1" t="s">
        <v>27</v>
      </c>
      <c r="E425" s="1" t="s">
        <v>262</v>
      </c>
      <c r="F425" s="1" t="s">
        <v>263</v>
      </c>
      <c r="G425" s="1" t="s">
        <v>5545</v>
      </c>
      <c r="H425" s="1" t="s">
        <v>5546</v>
      </c>
      <c r="I425" s="4">
        <v>84.29868055555555</v>
      </c>
      <c r="J425" s="1">
        <v>1073.07</v>
      </c>
      <c r="K425" s="1">
        <v>117.68</v>
      </c>
      <c r="M425" s="10">
        <f t="array" ref="M425">_xlfn.XLOOKUP(A425,subscriptions!B425:B10004,subscriptions!D425:D10004)</f>
        <v>120</v>
      </c>
      <c r="N425" s="10">
        <f t="array" ref="N425">_xlfn.XLOOKUP(A425,subscriptions!B425:B10004,subscriptions!G425:G10004)</f>
        <v>0</v>
      </c>
      <c r="O425" s="10">
        <v>120.0</v>
      </c>
      <c r="P425" s="10" t="str">
        <f t="array" ref="P425">_xlfn.XLOOKUP(A425,subscriptions!B425:B10004,subscriptions!C425:C10004)</f>
        <v>Residential</v>
      </c>
      <c r="Q425" s="10" t="s">
        <v>173</v>
      </c>
      <c r="R425" s="10" t="s">
        <v>212</v>
      </c>
      <c r="S425" s="10" t="s">
        <v>276</v>
      </c>
    </row>
    <row r="426">
      <c r="A426" s="1" t="s">
        <v>639</v>
      </c>
      <c r="B426" s="1" t="s">
        <v>177</v>
      </c>
      <c r="C426" s="1" t="s">
        <v>218</v>
      </c>
      <c r="D426" s="1" t="s">
        <v>153</v>
      </c>
      <c r="E426" s="1" t="s">
        <v>111</v>
      </c>
      <c r="F426" s="1" t="s">
        <v>112</v>
      </c>
      <c r="G426" s="1" t="s">
        <v>5555</v>
      </c>
      <c r="H426" s="1" t="s">
        <v>5556</v>
      </c>
      <c r="I426" s="4">
        <v>84.17024305555556</v>
      </c>
      <c r="J426" s="1">
        <v>138.92</v>
      </c>
      <c r="K426" s="1">
        <v>32.6</v>
      </c>
      <c r="M426" s="10">
        <f t="array" ref="M426">_xlfn.XLOOKUP(A426,subscriptions!B426:B10004,subscriptions!D426:D10004)</f>
        <v>80</v>
      </c>
      <c r="N426" s="10">
        <f t="array" ref="N426">_xlfn.XLOOKUP(A426,subscriptions!B426:B10004,subscriptions!G426:G10004)</f>
        <v>5</v>
      </c>
      <c r="O426" s="10">
        <v>76.0</v>
      </c>
      <c r="P426" s="10" t="str">
        <f t="array" ref="P426">_xlfn.XLOOKUP(A426,subscriptions!B426:B10004,subscriptions!C426:C10004)</f>
        <v>Roam</v>
      </c>
      <c r="Q426" s="10" t="s">
        <v>194</v>
      </c>
      <c r="R426" s="10" t="s">
        <v>148</v>
      </c>
      <c r="S426" s="10" t="s">
        <v>2494</v>
      </c>
    </row>
    <row r="427">
      <c r="A427" s="1" t="s">
        <v>640</v>
      </c>
      <c r="B427" s="1" t="s">
        <v>589</v>
      </c>
      <c r="C427" s="1" t="s">
        <v>764</v>
      </c>
      <c r="D427" s="1" t="s">
        <v>153</v>
      </c>
      <c r="E427" s="1" t="s">
        <v>239</v>
      </c>
      <c r="F427" s="1" t="s">
        <v>2154</v>
      </c>
      <c r="G427" s="1" t="s">
        <v>5566</v>
      </c>
      <c r="H427" s="1" t="s">
        <v>5567</v>
      </c>
      <c r="I427" s="4">
        <v>84.25857638888888</v>
      </c>
      <c r="J427" s="1">
        <v>1246.19</v>
      </c>
      <c r="K427" s="1">
        <v>116.76</v>
      </c>
      <c r="M427" s="10">
        <f t="array" ref="M427">_xlfn.XLOOKUP(A427,subscriptions!B427:B10004,subscriptions!D427:D10004)</f>
        <v>120</v>
      </c>
      <c r="N427" s="10">
        <f t="array" ref="N427">_xlfn.XLOOKUP(A427,subscriptions!B427:B10004,subscriptions!G427:G10004)</f>
        <v>10</v>
      </c>
      <c r="O427" s="10">
        <v>108.0</v>
      </c>
      <c r="P427" s="10" t="str">
        <f t="array" ref="P427">_xlfn.XLOOKUP(A427,subscriptions!B427:B10004,subscriptions!C427:C10004)</f>
        <v>Residential</v>
      </c>
      <c r="Q427" s="10" t="s">
        <v>128</v>
      </c>
      <c r="R427" s="10" t="s">
        <v>212</v>
      </c>
      <c r="S427" s="10" t="s">
        <v>4148</v>
      </c>
    </row>
    <row r="428">
      <c r="A428" s="1" t="s">
        <v>641</v>
      </c>
      <c r="B428" s="1" t="s">
        <v>2534</v>
      </c>
      <c r="C428" s="1" t="s">
        <v>920</v>
      </c>
      <c r="D428" s="1" t="s">
        <v>153</v>
      </c>
      <c r="E428" s="1" t="s">
        <v>179</v>
      </c>
      <c r="F428" s="1" t="s">
        <v>1760</v>
      </c>
      <c r="G428" s="1" t="s">
        <v>5579</v>
      </c>
      <c r="H428" s="1" t="s">
        <v>5580</v>
      </c>
      <c r="I428" s="4">
        <v>84.25094907407407</v>
      </c>
      <c r="J428" s="1">
        <v>923.83</v>
      </c>
      <c r="K428" s="1">
        <v>232.11</v>
      </c>
      <c r="L428" s="1">
        <v>100.0</v>
      </c>
      <c r="M428" s="10">
        <f t="array" ref="M428">_xlfn.XLOOKUP(A428,subscriptions!B428:B10004,subscriptions!D428:D10004)</f>
        <v>120</v>
      </c>
      <c r="N428" s="10">
        <f t="array" ref="N428">_xlfn.XLOOKUP(A428,subscriptions!B428:B10004,subscriptions!G428:G10004)</f>
        <v>20</v>
      </c>
      <c r="O428" s="10">
        <v>96.0</v>
      </c>
      <c r="P428" s="10" t="str">
        <f t="array" ref="P428">_xlfn.XLOOKUP(A428,subscriptions!B428:B10004,subscriptions!C428:C10004)</f>
        <v>Residential</v>
      </c>
      <c r="Q428" s="10" t="s">
        <v>128</v>
      </c>
      <c r="R428" s="10" t="s">
        <v>148</v>
      </c>
      <c r="S428" s="10" t="s">
        <v>1691</v>
      </c>
    </row>
    <row r="429">
      <c r="A429" s="1" t="s">
        <v>642</v>
      </c>
      <c r="B429" s="1" t="s">
        <v>132</v>
      </c>
      <c r="C429" s="1" t="s">
        <v>492</v>
      </c>
      <c r="D429" s="1" t="s">
        <v>27</v>
      </c>
      <c r="E429" s="1" t="s">
        <v>280</v>
      </c>
      <c r="F429" s="1" t="s">
        <v>1665</v>
      </c>
      <c r="G429" s="1" t="s">
        <v>5592</v>
      </c>
      <c r="H429" s="1" t="s">
        <v>5593</v>
      </c>
      <c r="I429" s="4">
        <v>84.25104166666667</v>
      </c>
      <c r="J429" s="1">
        <v>3329.93</v>
      </c>
      <c r="K429" s="1">
        <v>548.86</v>
      </c>
      <c r="M429" s="10">
        <f t="array" ref="M429">_xlfn.XLOOKUP(A429,subscriptions!B429:B10004,subscriptions!D429:D10004)</f>
        <v>120</v>
      </c>
      <c r="N429" s="10">
        <f t="array" ref="N429">_xlfn.XLOOKUP(A429,subscriptions!B429:B10004,subscriptions!G429:G10004)</f>
        <v>0</v>
      </c>
      <c r="O429" s="10">
        <v>120.0</v>
      </c>
      <c r="P429" s="10" t="str">
        <f t="array" ref="P429">_xlfn.XLOOKUP(A429,subscriptions!B429:B10004,subscriptions!C429:C10004)</f>
        <v>Residential</v>
      </c>
      <c r="Q429" s="10" t="s">
        <v>173</v>
      </c>
      <c r="R429" s="10" t="s">
        <v>212</v>
      </c>
      <c r="S429" s="10" t="s">
        <v>1691</v>
      </c>
    </row>
    <row r="430">
      <c r="A430" s="1" t="s">
        <v>644</v>
      </c>
      <c r="B430" s="1" t="s">
        <v>1624</v>
      </c>
      <c r="C430" s="1" t="s">
        <v>330</v>
      </c>
      <c r="D430" s="1" t="s">
        <v>27</v>
      </c>
      <c r="E430" s="1" t="s">
        <v>111</v>
      </c>
      <c r="F430" s="1" t="s">
        <v>1917</v>
      </c>
      <c r="G430" s="1" t="s">
        <v>5603</v>
      </c>
      <c r="H430" s="1" t="s">
        <v>5604</v>
      </c>
      <c r="I430" s="4">
        <v>84.1675925925926</v>
      </c>
      <c r="J430" s="1">
        <v>698.29</v>
      </c>
      <c r="K430" s="1">
        <v>131.26</v>
      </c>
      <c r="M430" s="10">
        <f t="array" ref="M430">_xlfn.XLOOKUP(A430,subscriptions!B430:B10004,subscriptions!D430:D10004)</f>
        <v>120</v>
      </c>
      <c r="N430" s="10">
        <f t="array" ref="N430">_xlfn.XLOOKUP(A430,subscriptions!B430:B10004,subscriptions!G430:G10004)</f>
        <v>5</v>
      </c>
      <c r="O430" s="10">
        <v>114.0</v>
      </c>
      <c r="P430" s="10" t="str">
        <f t="array" ref="P430">_xlfn.XLOOKUP(A430,subscriptions!B430:B10004,subscriptions!C430:C10004)</f>
        <v>Residential</v>
      </c>
      <c r="Q430" s="10" t="s">
        <v>194</v>
      </c>
      <c r="R430" s="10" t="s">
        <v>212</v>
      </c>
      <c r="S430" s="10" t="s">
        <v>1412</v>
      </c>
    </row>
    <row r="431">
      <c r="A431" s="1" t="s">
        <v>647</v>
      </c>
      <c r="B431" s="1" t="s">
        <v>236</v>
      </c>
      <c r="C431" s="1" t="s">
        <v>1347</v>
      </c>
      <c r="D431" s="1" t="s">
        <v>153</v>
      </c>
      <c r="E431" s="1" t="s">
        <v>219</v>
      </c>
      <c r="F431" s="1" t="s">
        <v>220</v>
      </c>
      <c r="G431" s="1" t="s">
        <v>5613</v>
      </c>
      <c r="H431" s="1" t="s">
        <v>5614</v>
      </c>
      <c r="I431" s="4">
        <v>84.25216435185185</v>
      </c>
      <c r="J431" s="1">
        <v>236.76</v>
      </c>
      <c r="K431" s="1">
        <v>33.2</v>
      </c>
      <c r="M431" s="10">
        <f t="array" ref="M431">_xlfn.XLOOKUP(A431,subscriptions!B431:B10004,subscriptions!D431:D10004)</f>
        <v>120</v>
      </c>
      <c r="N431" s="10">
        <f t="array" ref="N431">_xlfn.XLOOKUP(A431,subscriptions!B431:B10004,subscriptions!G431:G10004)</f>
        <v>10</v>
      </c>
      <c r="O431" s="10">
        <v>108.0</v>
      </c>
      <c r="P431" s="10" t="str">
        <f t="array" ref="P431">_xlfn.XLOOKUP(A431,subscriptions!B431:B10004,subscriptions!C431:C10004)</f>
        <v>Residential</v>
      </c>
      <c r="Q431" s="10" t="s">
        <v>128</v>
      </c>
      <c r="R431" s="10" t="s">
        <v>212</v>
      </c>
      <c r="S431" s="10" t="s">
        <v>1008</v>
      </c>
    </row>
    <row r="432">
      <c r="A432" s="1" t="s">
        <v>649</v>
      </c>
      <c r="B432" s="1" t="s">
        <v>1444</v>
      </c>
      <c r="C432" s="1" t="s">
        <v>456</v>
      </c>
      <c r="D432" s="1" t="s">
        <v>27</v>
      </c>
      <c r="E432" s="1" t="s">
        <v>179</v>
      </c>
      <c r="F432" s="1" t="s">
        <v>1760</v>
      </c>
      <c r="G432" s="1" t="s">
        <v>5622</v>
      </c>
      <c r="H432" s="1" t="s">
        <v>5623</v>
      </c>
      <c r="I432" s="4">
        <v>84.17393518518519</v>
      </c>
      <c r="J432" s="1">
        <v>281.46</v>
      </c>
      <c r="K432" s="1">
        <v>61.24</v>
      </c>
      <c r="L432" s="1">
        <v>100.0</v>
      </c>
      <c r="M432" s="10">
        <f t="array" ref="M432">_xlfn.XLOOKUP(A432,subscriptions!B432:B10004,subscriptions!D432:D10004)</f>
        <v>120</v>
      </c>
      <c r="N432" s="10">
        <f t="array" ref="N432">_xlfn.XLOOKUP(A432,subscriptions!B432:B10004,subscriptions!G432:G10004)</f>
        <v>20</v>
      </c>
      <c r="O432" s="10">
        <v>96.0</v>
      </c>
      <c r="P432" s="10" t="str">
        <f t="array" ref="P432">_xlfn.XLOOKUP(A432,subscriptions!B432:B10004,subscriptions!C432:C10004)</f>
        <v>Residential</v>
      </c>
      <c r="Q432" s="10" t="s">
        <v>128</v>
      </c>
      <c r="R432" s="10" t="s">
        <v>148</v>
      </c>
      <c r="S432" s="10" t="s">
        <v>3087</v>
      </c>
    </row>
    <row r="433">
      <c r="A433" s="1" t="s">
        <v>650</v>
      </c>
      <c r="B433" s="1" t="s">
        <v>1865</v>
      </c>
      <c r="C433" s="1" t="s">
        <v>1251</v>
      </c>
      <c r="D433" s="1" t="s">
        <v>153</v>
      </c>
      <c r="E433" s="1" t="s">
        <v>28</v>
      </c>
      <c r="F433" s="1" t="s">
        <v>313</v>
      </c>
      <c r="G433" s="1" t="s">
        <v>5631</v>
      </c>
      <c r="H433" s="1" t="s">
        <v>5633</v>
      </c>
      <c r="I433" s="4">
        <v>84.17445601851851</v>
      </c>
      <c r="J433" s="1">
        <v>2200.15</v>
      </c>
      <c r="K433" s="1">
        <v>394.62</v>
      </c>
      <c r="M433" s="10">
        <f t="array" ref="M433">_xlfn.XLOOKUP(A433,subscriptions!B433:B10004,subscriptions!D433:D10004)</f>
        <v>120</v>
      </c>
      <c r="N433" s="10">
        <f t="array" ref="N433">_xlfn.XLOOKUP(A433,subscriptions!B433:B10004,subscriptions!G433:G10004)</f>
        <v>0</v>
      </c>
      <c r="O433" s="10">
        <v>120.0</v>
      </c>
      <c r="P433" s="10" t="str">
        <f t="array" ref="P433">_xlfn.XLOOKUP(A433,subscriptions!B433:B10004,subscriptions!C433:C10004)</f>
        <v>Residential</v>
      </c>
      <c r="Q433" s="10" t="s">
        <v>173</v>
      </c>
      <c r="R433" s="10" t="s">
        <v>212</v>
      </c>
      <c r="S433" s="10" t="s">
        <v>507</v>
      </c>
    </row>
    <row r="434">
      <c r="A434" s="1" t="s">
        <v>651</v>
      </c>
      <c r="B434" s="1" t="s">
        <v>295</v>
      </c>
      <c r="C434" s="1" t="s">
        <v>1492</v>
      </c>
      <c r="D434" s="1" t="s">
        <v>153</v>
      </c>
      <c r="E434" s="1" t="s">
        <v>714</v>
      </c>
      <c r="F434" s="1" t="s">
        <v>1951</v>
      </c>
      <c r="G434" s="1" t="s">
        <v>5643</v>
      </c>
      <c r="H434" s="1" t="s">
        <v>5644</v>
      </c>
      <c r="I434" s="4">
        <v>84.38342592592592</v>
      </c>
      <c r="J434" s="1">
        <v>1494.36</v>
      </c>
      <c r="K434" s="1">
        <v>220.98</v>
      </c>
      <c r="M434" s="10">
        <f t="array" ref="M434">_xlfn.XLOOKUP(A434,subscriptions!B434:B10004,subscriptions!D434:D10004)</f>
        <v>80</v>
      </c>
      <c r="N434" s="10">
        <f t="array" ref="N434">_xlfn.XLOOKUP(A434,subscriptions!B434:B10004,subscriptions!G434:G10004)</f>
        <v>5</v>
      </c>
      <c r="O434" s="10">
        <v>76.0</v>
      </c>
      <c r="P434" s="10" t="str">
        <f t="array" ref="P434">_xlfn.XLOOKUP(A434,subscriptions!B434:B10004,subscriptions!C434:C10004)</f>
        <v>Roam</v>
      </c>
      <c r="Q434" s="10" t="s">
        <v>194</v>
      </c>
      <c r="R434" s="10" t="s">
        <v>148</v>
      </c>
      <c r="S434" s="10" t="s">
        <v>882</v>
      </c>
    </row>
    <row r="435">
      <c r="A435" s="1" t="s">
        <v>652</v>
      </c>
      <c r="B435" s="1" t="s">
        <v>132</v>
      </c>
      <c r="C435" s="1" t="s">
        <v>279</v>
      </c>
      <c r="D435" s="1" t="s">
        <v>27</v>
      </c>
      <c r="E435" s="1" t="s">
        <v>179</v>
      </c>
      <c r="F435" s="1" t="s">
        <v>1045</v>
      </c>
      <c r="G435" s="1" t="s">
        <v>5652</v>
      </c>
      <c r="H435" s="1" t="s">
        <v>5653</v>
      </c>
      <c r="I435" s="4">
        <v>84.37649305555556</v>
      </c>
      <c r="J435" s="1">
        <v>209.91</v>
      </c>
      <c r="K435" s="1">
        <v>36.14</v>
      </c>
      <c r="L435" s="1">
        <v>100.0</v>
      </c>
      <c r="M435" s="10">
        <f t="array" ref="M435">_xlfn.XLOOKUP(A435,subscriptions!B435:B10004,subscriptions!D435:D10004)</f>
        <v>250</v>
      </c>
      <c r="N435" s="10">
        <f t="array" ref="N435">_xlfn.XLOOKUP(A435,subscriptions!B435:B10004,subscriptions!G435:G10004)</f>
        <v>10</v>
      </c>
      <c r="O435" s="10">
        <v>225.0</v>
      </c>
      <c r="P435" s="10" t="str">
        <f t="array" ref="P435">_xlfn.XLOOKUP(A435,subscriptions!B435:B10004,subscriptions!C435:C10004)</f>
        <v>Business</v>
      </c>
      <c r="Q435" s="10" t="s">
        <v>128</v>
      </c>
      <c r="R435" s="10" t="s">
        <v>129</v>
      </c>
      <c r="S435" s="10" t="s">
        <v>3910</v>
      </c>
    </row>
    <row r="436">
      <c r="A436" s="1" t="s">
        <v>653</v>
      </c>
      <c r="B436" s="1" t="s">
        <v>763</v>
      </c>
      <c r="C436" s="1" t="s">
        <v>673</v>
      </c>
      <c r="D436" s="1" t="s">
        <v>27</v>
      </c>
      <c r="E436" s="1" t="s">
        <v>332</v>
      </c>
      <c r="F436" s="1" t="s">
        <v>1749</v>
      </c>
      <c r="G436" s="1" t="s">
        <v>5660</v>
      </c>
      <c r="H436" s="1" t="s">
        <v>5661</v>
      </c>
      <c r="I436" s="4">
        <v>84.21284722222222</v>
      </c>
      <c r="J436" s="1">
        <v>181.78</v>
      </c>
      <c r="K436" s="1">
        <v>35.52</v>
      </c>
      <c r="M436" s="10">
        <f t="array" ref="M436">_xlfn.XLOOKUP(A436,subscriptions!B436:B10004,subscriptions!D436:D10004)</f>
        <v>80</v>
      </c>
      <c r="N436" s="10">
        <f t="array" ref="N436">_xlfn.XLOOKUP(A436,subscriptions!B436:B10004,subscriptions!G436:G10004)</f>
        <v>20</v>
      </c>
      <c r="O436" s="10">
        <v>64.0</v>
      </c>
      <c r="P436" s="10" t="str">
        <f t="array" ref="P436">_xlfn.XLOOKUP(A436,subscriptions!B436:B10004,subscriptions!C436:C10004)</f>
        <v>Roam</v>
      </c>
      <c r="Q436" s="10" t="s">
        <v>128</v>
      </c>
      <c r="R436" s="10" t="s">
        <v>148</v>
      </c>
      <c r="S436" s="10" t="s">
        <v>813</v>
      </c>
    </row>
    <row r="437">
      <c r="A437" s="1" t="s">
        <v>654</v>
      </c>
      <c r="B437" s="1" t="s">
        <v>312</v>
      </c>
      <c r="C437" s="1" t="s">
        <v>734</v>
      </c>
      <c r="D437" s="1" t="s">
        <v>153</v>
      </c>
      <c r="E437" s="1" t="s">
        <v>239</v>
      </c>
      <c r="F437" s="1" t="s">
        <v>240</v>
      </c>
      <c r="G437" s="1" t="s">
        <v>5672</v>
      </c>
      <c r="H437" s="1" t="s">
        <v>5674</v>
      </c>
      <c r="I437" s="4">
        <v>84.29939814814814</v>
      </c>
      <c r="J437" s="1">
        <v>1860.81</v>
      </c>
      <c r="K437" s="1">
        <v>353.84</v>
      </c>
      <c r="M437" s="10">
        <f t="array" ref="M437">_xlfn.XLOOKUP(A437,subscriptions!B437:B10004,subscriptions!D437:D10004)</f>
        <v>120</v>
      </c>
      <c r="N437" s="10">
        <f t="array" ref="N437">_xlfn.XLOOKUP(A437,subscriptions!B437:B10004,subscriptions!G437:G10004)</f>
        <v>0</v>
      </c>
      <c r="O437" s="10">
        <v>120.0</v>
      </c>
      <c r="P437" s="10" t="str">
        <f t="array" ref="P437">_xlfn.XLOOKUP(A437,subscriptions!B437:B10004,subscriptions!C437:C10004)</f>
        <v>Residential</v>
      </c>
      <c r="Q437" s="10" t="s">
        <v>173</v>
      </c>
      <c r="R437" s="10" t="s">
        <v>212</v>
      </c>
      <c r="S437" s="10" t="s">
        <v>522</v>
      </c>
    </row>
    <row r="438">
      <c r="A438" s="1" t="s">
        <v>656</v>
      </c>
      <c r="B438" s="1" t="s">
        <v>2279</v>
      </c>
      <c r="C438" s="1" t="s">
        <v>237</v>
      </c>
      <c r="D438" s="1" t="s">
        <v>153</v>
      </c>
      <c r="E438" s="1" t="s">
        <v>111</v>
      </c>
      <c r="F438" s="1" t="s">
        <v>1362</v>
      </c>
      <c r="G438" s="1" t="s">
        <v>5682</v>
      </c>
      <c r="H438" s="1" t="s">
        <v>5684</v>
      </c>
      <c r="I438" s="4">
        <v>84.21140046296296</v>
      </c>
      <c r="J438" s="1">
        <v>163.32</v>
      </c>
      <c r="K438" s="1">
        <v>27.54</v>
      </c>
      <c r="M438" s="10">
        <f t="array" ref="M438">_xlfn.XLOOKUP(A438,subscriptions!B438:B10004,subscriptions!D438:D10004)</f>
        <v>120</v>
      </c>
      <c r="N438" s="10">
        <f t="array" ref="N438">_xlfn.XLOOKUP(A438,subscriptions!B438:B10004,subscriptions!G438:G10004)</f>
        <v>5</v>
      </c>
      <c r="O438" s="10">
        <v>114.0</v>
      </c>
      <c r="P438" s="10" t="str">
        <f t="array" ref="P438">_xlfn.XLOOKUP(A438,subscriptions!B438:B10004,subscriptions!C438:C10004)</f>
        <v>Residential</v>
      </c>
      <c r="Q438" s="10" t="s">
        <v>194</v>
      </c>
      <c r="R438" s="10" t="s">
        <v>212</v>
      </c>
      <c r="S438" s="10" t="s">
        <v>438</v>
      </c>
    </row>
    <row r="439">
      <c r="A439" s="1" t="s">
        <v>659</v>
      </c>
      <c r="B439" s="1" t="s">
        <v>1303</v>
      </c>
      <c r="C439" s="1" t="s">
        <v>871</v>
      </c>
      <c r="D439" s="1" t="s">
        <v>153</v>
      </c>
      <c r="E439" s="1" t="s">
        <v>239</v>
      </c>
      <c r="F439" s="1" t="s">
        <v>2267</v>
      </c>
      <c r="G439" s="1" t="s">
        <v>5694</v>
      </c>
      <c r="H439" s="1" t="s">
        <v>5695</v>
      </c>
      <c r="I439" s="4">
        <v>84.29545138888889</v>
      </c>
      <c r="J439" s="1">
        <v>2637.78</v>
      </c>
      <c r="K439" s="1">
        <v>561.38</v>
      </c>
      <c r="M439" s="10">
        <f t="array" ref="M439">_xlfn.XLOOKUP(A439,subscriptions!B439:B10004,subscriptions!D439:D10004)</f>
        <v>120</v>
      </c>
      <c r="N439" s="10">
        <f t="array" ref="N439">_xlfn.XLOOKUP(A439,subscriptions!B439:B10004,subscriptions!G439:G10004)</f>
        <v>10</v>
      </c>
      <c r="O439" s="10">
        <v>108.0</v>
      </c>
      <c r="P439" s="10" t="str">
        <f t="array" ref="P439">_xlfn.XLOOKUP(A439,subscriptions!B439:B10004,subscriptions!C439:C10004)</f>
        <v>Residential</v>
      </c>
      <c r="Q439" s="10" t="s">
        <v>128</v>
      </c>
      <c r="R439" s="10" t="s">
        <v>212</v>
      </c>
      <c r="S439" s="10" t="s">
        <v>1026</v>
      </c>
    </row>
    <row r="440">
      <c r="A440" s="1" t="s">
        <v>663</v>
      </c>
      <c r="B440" s="1" t="s">
        <v>312</v>
      </c>
      <c r="C440" s="1" t="s">
        <v>1388</v>
      </c>
      <c r="D440" s="1" t="s">
        <v>153</v>
      </c>
      <c r="E440" s="1" t="s">
        <v>262</v>
      </c>
      <c r="F440" s="1" t="s">
        <v>4344</v>
      </c>
      <c r="G440" s="1" t="s">
        <v>5707</v>
      </c>
      <c r="H440" s="1" t="s">
        <v>5708</v>
      </c>
      <c r="I440" s="4">
        <v>84.2927199074074</v>
      </c>
      <c r="J440" s="1">
        <v>1887.5</v>
      </c>
      <c r="K440" s="1">
        <v>354.27</v>
      </c>
      <c r="M440" s="10">
        <f t="array" ref="M440">_xlfn.XLOOKUP(A440,subscriptions!B440:B10004,subscriptions!D440:D10004)</f>
        <v>120</v>
      </c>
      <c r="N440" s="10">
        <f t="array" ref="N440">_xlfn.XLOOKUP(A440,subscriptions!B440:B10004,subscriptions!G440:G10004)</f>
        <v>20</v>
      </c>
      <c r="O440" s="10">
        <v>96.0</v>
      </c>
      <c r="P440" s="10" t="str">
        <f t="array" ref="P440">_xlfn.XLOOKUP(A440,subscriptions!B440:B10004,subscriptions!C440:C10004)</f>
        <v>Residential</v>
      </c>
      <c r="Q440" s="10" t="s">
        <v>128</v>
      </c>
      <c r="R440" s="10" t="s">
        <v>148</v>
      </c>
      <c r="S440" s="10" t="s">
        <v>587</v>
      </c>
    </row>
    <row r="441">
      <c r="A441" s="1" t="s">
        <v>664</v>
      </c>
      <c r="B441" s="1" t="s">
        <v>842</v>
      </c>
      <c r="C441" s="1" t="s">
        <v>1100</v>
      </c>
      <c r="D441" s="1" t="s">
        <v>27</v>
      </c>
      <c r="E441" s="1" t="s">
        <v>28</v>
      </c>
      <c r="F441" s="1" t="s">
        <v>29</v>
      </c>
      <c r="G441" s="1" t="s">
        <v>5722</v>
      </c>
      <c r="H441" s="1" t="s">
        <v>5723</v>
      </c>
      <c r="I441" s="4">
        <v>84.21474537037037</v>
      </c>
      <c r="J441" s="1">
        <v>177.27</v>
      </c>
      <c r="K441" s="1">
        <v>52.63</v>
      </c>
      <c r="M441" s="10">
        <f t="array" ref="M441">_xlfn.XLOOKUP(A441,subscriptions!B441:B10004,subscriptions!D441:D10004)</f>
        <v>80</v>
      </c>
      <c r="N441" s="10">
        <f t="array" ref="N441">_xlfn.XLOOKUP(A441,subscriptions!B441:B10004,subscriptions!G441:G10004)</f>
        <v>0</v>
      </c>
      <c r="O441" s="10">
        <v>80.0</v>
      </c>
      <c r="P441" s="10" t="str">
        <f t="array" ref="P441">_xlfn.XLOOKUP(A441,subscriptions!B441:B10004,subscriptions!C441:C10004)</f>
        <v>Roam</v>
      </c>
      <c r="Q441" s="10" t="s">
        <v>173</v>
      </c>
      <c r="R441" s="10" t="s">
        <v>148</v>
      </c>
      <c r="S441" s="10" t="s">
        <v>3641</v>
      </c>
    </row>
    <row r="442">
      <c r="A442" s="1" t="s">
        <v>665</v>
      </c>
      <c r="B442" s="1" t="s">
        <v>425</v>
      </c>
      <c r="C442" s="1" t="s">
        <v>871</v>
      </c>
      <c r="D442" s="1" t="s">
        <v>153</v>
      </c>
      <c r="E442" s="1" t="s">
        <v>239</v>
      </c>
      <c r="F442" s="1" t="s">
        <v>606</v>
      </c>
      <c r="G442" s="1" t="s">
        <v>5736</v>
      </c>
      <c r="H442" s="1" t="s">
        <v>5737</v>
      </c>
      <c r="I442" s="4">
        <v>84.4175</v>
      </c>
      <c r="J442" s="1">
        <v>182.98</v>
      </c>
      <c r="K442" s="1">
        <v>25.9</v>
      </c>
      <c r="M442" s="10">
        <f t="array" ref="M442">_xlfn.XLOOKUP(A442,subscriptions!B442:B10004,subscriptions!D442:D10004)</f>
        <v>120</v>
      </c>
      <c r="N442" s="10">
        <f t="array" ref="N442">_xlfn.XLOOKUP(A442,subscriptions!B442:B10004,subscriptions!G442:G10004)</f>
        <v>5</v>
      </c>
      <c r="O442" s="10">
        <v>114.0</v>
      </c>
      <c r="P442" s="10" t="str">
        <f t="array" ref="P442">_xlfn.XLOOKUP(A442,subscriptions!B442:B10004,subscriptions!C442:C10004)</f>
        <v>Residential</v>
      </c>
      <c r="Q442" s="10" t="s">
        <v>194</v>
      </c>
      <c r="R442" s="10" t="s">
        <v>212</v>
      </c>
      <c r="S442" s="10" t="s">
        <v>327</v>
      </c>
    </row>
    <row r="443">
      <c r="A443" s="1" t="s">
        <v>666</v>
      </c>
      <c r="B443" s="1" t="s">
        <v>1317</v>
      </c>
      <c r="C443" s="1" t="s">
        <v>3912</v>
      </c>
      <c r="D443" s="1" t="s">
        <v>27</v>
      </c>
      <c r="E443" s="1" t="s">
        <v>714</v>
      </c>
      <c r="F443" s="1" t="s">
        <v>3326</v>
      </c>
      <c r="G443" s="1" t="s">
        <v>5783</v>
      </c>
      <c r="H443" s="1" t="s">
        <v>5784</v>
      </c>
      <c r="I443" s="4">
        <v>84.33960648148148</v>
      </c>
      <c r="J443" s="1">
        <v>6523.19</v>
      </c>
      <c r="K443" s="1">
        <v>1329.74</v>
      </c>
      <c r="M443" s="10">
        <f t="array" ref="M443">_xlfn.XLOOKUP(A443,subscriptions!B443:B10004,subscriptions!D443:D10004)</f>
        <v>120</v>
      </c>
      <c r="N443" s="10">
        <f t="array" ref="N443">_xlfn.XLOOKUP(A443,subscriptions!B443:B10004,subscriptions!G443:G10004)</f>
        <v>10</v>
      </c>
      <c r="O443" s="10">
        <v>108.0</v>
      </c>
      <c r="P443" s="10" t="str">
        <f t="array" ref="P443">_xlfn.XLOOKUP(A443,subscriptions!B443:B10004,subscriptions!C443:C10004)</f>
        <v>Residential</v>
      </c>
      <c r="Q443" s="10" t="s">
        <v>128</v>
      </c>
      <c r="R443" s="10" t="s">
        <v>212</v>
      </c>
      <c r="S443" s="10" t="s">
        <v>234</v>
      </c>
    </row>
    <row r="444">
      <c r="A444" s="1" t="s">
        <v>667</v>
      </c>
      <c r="B444" s="1" t="s">
        <v>1387</v>
      </c>
      <c r="C444" s="1" t="s">
        <v>492</v>
      </c>
      <c r="D444" s="1" t="s">
        <v>27</v>
      </c>
      <c r="E444" s="1" t="s">
        <v>28</v>
      </c>
      <c r="F444" s="1" t="s">
        <v>1639</v>
      </c>
      <c r="G444" s="1" t="s">
        <v>5801</v>
      </c>
      <c r="H444" s="1" t="s">
        <v>5803</v>
      </c>
      <c r="I444" s="4">
        <v>84.16761574074074</v>
      </c>
      <c r="J444" s="1">
        <v>753.26</v>
      </c>
      <c r="K444" s="1">
        <v>167.77</v>
      </c>
      <c r="M444" s="10">
        <f t="array" ref="M444">_xlfn.XLOOKUP(A444,subscriptions!B444:B10004,subscriptions!D444:D10004)</f>
        <v>80</v>
      </c>
      <c r="N444" s="10">
        <f t="array" ref="N444">_xlfn.XLOOKUP(A444,subscriptions!B444:B10004,subscriptions!G444:G10004)</f>
        <v>20</v>
      </c>
      <c r="O444" s="10">
        <v>64.0</v>
      </c>
      <c r="P444" s="10" t="str">
        <f t="array" ref="P444">_xlfn.XLOOKUP(A444,subscriptions!B444:B10004,subscriptions!C444:C10004)</f>
        <v>Roam</v>
      </c>
      <c r="Q444" s="10" t="s">
        <v>128</v>
      </c>
      <c r="R444" s="10" t="s">
        <v>148</v>
      </c>
      <c r="S444" s="10" t="s">
        <v>1412</v>
      </c>
    </row>
    <row r="445">
      <c r="A445" s="1" t="s">
        <v>668</v>
      </c>
      <c r="B445" s="1" t="s">
        <v>589</v>
      </c>
      <c r="C445" s="1" t="s">
        <v>827</v>
      </c>
      <c r="D445" s="1" t="s">
        <v>153</v>
      </c>
      <c r="E445" s="1" t="s">
        <v>332</v>
      </c>
      <c r="F445" s="1" t="s">
        <v>1028</v>
      </c>
      <c r="G445" s="1" t="s">
        <v>5817</v>
      </c>
      <c r="H445" s="1" t="s">
        <v>5818</v>
      </c>
      <c r="I445" s="4">
        <v>84.17393518518519</v>
      </c>
      <c r="J445" s="1">
        <v>744.58</v>
      </c>
      <c r="K445" s="1">
        <v>168.4</v>
      </c>
      <c r="M445" s="10">
        <f t="array" ref="M445">_xlfn.XLOOKUP(A445,subscriptions!B445:B10004,subscriptions!D445:D10004)</f>
        <v>120</v>
      </c>
      <c r="N445" s="10">
        <f t="array" ref="N445">_xlfn.XLOOKUP(A445,subscriptions!B445:B10004,subscriptions!G445:G10004)</f>
        <v>0</v>
      </c>
      <c r="O445" s="10">
        <v>120.0</v>
      </c>
      <c r="P445" s="10" t="str">
        <f t="array" ref="P445">_xlfn.XLOOKUP(A445,subscriptions!B445:B10004,subscriptions!C445:C10004)</f>
        <v>Residential</v>
      </c>
      <c r="Q445" s="10" t="s">
        <v>173</v>
      </c>
      <c r="R445" s="10" t="s">
        <v>212</v>
      </c>
      <c r="S445" s="10" t="s">
        <v>3087</v>
      </c>
    </row>
    <row r="446">
      <c r="A446" s="1" t="s">
        <v>669</v>
      </c>
      <c r="B446" s="1" t="s">
        <v>472</v>
      </c>
      <c r="C446" s="1" t="s">
        <v>827</v>
      </c>
      <c r="D446" s="1" t="s">
        <v>27</v>
      </c>
      <c r="E446" s="1" t="s">
        <v>262</v>
      </c>
      <c r="F446" s="1" t="s">
        <v>885</v>
      </c>
      <c r="G446" s="1" t="s">
        <v>5832</v>
      </c>
      <c r="H446" s="1" t="s">
        <v>5834</v>
      </c>
      <c r="I446" s="4">
        <v>84.3787037037037</v>
      </c>
      <c r="J446" s="1">
        <v>2563.36</v>
      </c>
      <c r="K446" s="1">
        <v>601.71</v>
      </c>
      <c r="M446" s="10">
        <f t="array" ref="M446">_xlfn.XLOOKUP(A446,subscriptions!B446:B10004,subscriptions!D446:D10004)</f>
        <v>50</v>
      </c>
      <c r="N446" s="10">
        <f t="array" ref="N446">_xlfn.XLOOKUP(A446,subscriptions!B446:B10004,subscriptions!G446:G10004)</f>
        <v>5</v>
      </c>
      <c r="O446" s="10">
        <v>47.5</v>
      </c>
      <c r="P446" s="10" t="str">
        <f t="array" ref="P446">_xlfn.XLOOKUP(A446,subscriptions!B446:B10004,subscriptions!C446:C10004)</f>
        <v>Mini</v>
      </c>
      <c r="Q446" s="10" t="s">
        <v>194</v>
      </c>
      <c r="R446" s="10" t="s">
        <v>148</v>
      </c>
      <c r="S446" s="10" t="s">
        <v>1622</v>
      </c>
    </row>
    <row r="447">
      <c r="A447" s="1" t="s">
        <v>670</v>
      </c>
      <c r="B447" s="1" t="s">
        <v>772</v>
      </c>
      <c r="C447" s="1" t="s">
        <v>2007</v>
      </c>
      <c r="D447" s="1" t="s">
        <v>153</v>
      </c>
      <c r="E447" s="1" t="s">
        <v>714</v>
      </c>
      <c r="F447" s="1" t="s">
        <v>2562</v>
      </c>
      <c r="G447" s="1" t="s">
        <v>5846</v>
      </c>
      <c r="H447" s="1" t="s">
        <v>5848</v>
      </c>
      <c r="I447" s="4">
        <v>84.38197916666667</v>
      </c>
      <c r="J447" s="1">
        <v>4463.25</v>
      </c>
      <c r="K447" s="1">
        <v>613.19</v>
      </c>
      <c r="M447" s="10">
        <f t="array" ref="M447">_xlfn.XLOOKUP(A447,subscriptions!B447:B10004,subscriptions!D447:D10004)</f>
        <v>120</v>
      </c>
      <c r="N447" s="10">
        <f t="array" ref="N447">_xlfn.XLOOKUP(A447,subscriptions!B447:B10004,subscriptions!G447:G10004)</f>
        <v>10</v>
      </c>
      <c r="O447" s="10">
        <v>108.0</v>
      </c>
      <c r="P447" s="10" t="str">
        <f t="array" ref="P447">_xlfn.XLOOKUP(A447,subscriptions!B447:B10004,subscriptions!C447:C10004)</f>
        <v>Residential</v>
      </c>
      <c r="Q447" s="10" t="s">
        <v>128</v>
      </c>
      <c r="R447" s="10" t="s">
        <v>212</v>
      </c>
      <c r="S447" s="10" t="s">
        <v>293</v>
      </c>
    </row>
    <row r="448">
      <c r="A448" s="1" t="s">
        <v>672</v>
      </c>
      <c r="B448" s="1" t="s">
        <v>573</v>
      </c>
      <c r="C448" s="1" t="s">
        <v>133</v>
      </c>
      <c r="D448" s="1" t="s">
        <v>27</v>
      </c>
      <c r="E448" s="1" t="s">
        <v>239</v>
      </c>
      <c r="F448" s="1" t="s">
        <v>1186</v>
      </c>
      <c r="G448" s="1" t="s">
        <v>5860</v>
      </c>
      <c r="H448" s="1" t="s">
        <v>5862</v>
      </c>
      <c r="I448" s="4">
        <v>84.33631944444444</v>
      </c>
      <c r="J448" s="1">
        <v>6453.16</v>
      </c>
      <c r="K448" s="1">
        <v>1163.74</v>
      </c>
      <c r="M448" s="10">
        <f t="array" ref="M448">_xlfn.XLOOKUP(A448,subscriptions!B448:B10004,subscriptions!D448:D10004)</f>
        <v>120</v>
      </c>
      <c r="N448" s="10">
        <f t="array" ref="N448">_xlfn.XLOOKUP(A448,subscriptions!B448:B10004,subscriptions!G448:G10004)</f>
        <v>20</v>
      </c>
      <c r="O448" s="10">
        <v>96.0</v>
      </c>
      <c r="P448" s="10" t="str">
        <f t="array" ref="P448">_xlfn.XLOOKUP(A448,subscriptions!B448:B10004,subscriptions!C448:C10004)</f>
        <v>Residential</v>
      </c>
      <c r="Q448" s="10" t="s">
        <v>128</v>
      </c>
      <c r="R448" s="10" t="s">
        <v>148</v>
      </c>
      <c r="S448" s="10" t="s">
        <v>1971</v>
      </c>
    </row>
    <row r="449">
      <c r="A449" s="1" t="s">
        <v>677</v>
      </c>
      <c r="B449" s="1" t="s">
        <v>1226</v>
      </c>
      <c r="C449" s="1" t="s">
        <v>827</v>
      </c>
      <c r="D449" s="1" t="s">
        <v>153</v>
      </c>
      <c r="E449" s="1" t="s">
        <v>262</v>
      </c>
      <c r="F449" s="1" t="s">
        <v>1835</v>
      </c>
      <c r="G449" s="1" t="s">
        <v>5877</v>
      </c>
      <c r="H449" s="1" t="s">
        <v>5878</v>
      </c>
      <c r="I449" s="4">
        <v>84.17432870370371</v>
      </c>
      <c r="J449" s="1">
        <v>2149.85</v>
      </c>
      <c r="K449" s="1">
        <v>276.7</v>
      </c>
      <c r="M449" s="10">
        <f t="array" ref="M449">_xlfn.XLOOKUP(A449,subscriptions!B449:B10004,subscriptions!D449:D10004)</f>
        <v>250</v>
      </c>
      <c r="N449" s="10">
        <f t="array" ref="N449">_xlfn.XLOOKUP(A449,subscriptions!B449:B10004,subscriptions!G449:G10004)</f>
        <v>0</v>
      </c>
      <c r="O449" s="10">
        <v>250.0</v>
      </c>
      <c r="P449" s="10" t="str">
        <f t="array" ref="P449">_xlfn.XLOOKUP(A449,subscriptions!B449:B10004,subscriptions!C449:C10004)</f>
        <v>Business</v>
      </c>
      <c r="Q449" s="10" t="s">
        <v>173</v>
      </c>
      <c r="R449" s="10" t="s">
        <v>129</v>
      </c>
      <c r="S449" s="10" t="s">
        <v>507</v>
      </c>
    </row>
    <row r="450">
      <c r="A450" s="1" t="s">
        <v>678</v>
      </c>
      <c r="B450" s="1" t="s">
        <v>355</v>
      </c>
      <c r="C450" s="1" t="s">
        <v>605</v>
      </c>
      <c r="D450" s="1" t="s">
        <v>153</v>
      </c>
      <c r="E450" s="1" t="s">
        <v>219</v>
      </c>
      <c r="F450" s="1" t="s">
        <v>1461</v>
      </c>
      <c r="G450" s="1" t="s">
        <v>5889</v>
      </c>
      <c r="H450" s="1" t="s">
        <v>5890</v>
      </c>
      <c r="I450" s="4">
        <v>84.38159722222223</v>
      </c>
      <c r="J450" s="1">
        <v>758.03</v>
      </c>
      <c r="K450" s="1">
        <v>140.39</v>
      </c>
      <c r="M450" s="10">
        <f t="array" ref="M450">_xlfn.XLOOKUP(A450,subscriptions!B450:B10004,subscriptions!D450:D10004)</f>
        <v>80</v>
      </c>
      <c r="N450" s="10">
        <f t="array" ref="N450">_xlfn.XLOOKUP(A450,subscriptions!B450:B10004,subscriptions!G450:G10004)</f>
        <v>5</v>
      </c>
      <c r="O450" s="10">
        <v>76.0</v>
      </c>
      <c r="P450" s="10" t="str">
        <f t="array" ref="P450">_xlfn.XLOOKUP(A450,subscriptions!B450:B10004,subscriptions!C450:C10004)</f>
        <v>Roam</v>
      </c>
      <c r="Q450" s="10" t="s">
        <v>194</v>
      </c>
      <c r="R450" s="10" t="s">
        <v>148</v>
      </c>
      <c r="S450" s="10" t="s">
        <v>1789</v>
      </c>
    </row>
    <row r="451">
      <c r="A451" s="1" t="s">
        <v>679</v>
      </c>
      <c r="B451" s="1" t="s">
        <v>312</v>
      </c>
      <c r="C451" s="1" t="s">
        <v>750</v>
      </c>
      <c r="D451" s="1" t="s">
        <v>153</v>
      </c>
      <c r="E451" s="1" t="s">
        <v>111</v>
      </c>
      <c r="F451" s="1" t="s">
        <v>3756</v>
      </c>
      <c r="G451" s="1" t="s">
        <v>5900</v>
      </c>
      <c r="H451" s="1" t="s">
        <v>5901</v>
      </c>
      <c r="I451" s="4">
        <v>84.25847222222222</v>
      </c>
      <c r="J451" s="1">
        <v>180.79</v>
      </c>
      <c r="K451" s="1">
        <v>41.39</v>
      </c>
      <c r="M451" s="10">
        <f t="array" ref="M451">_xlfn.XLOOKUP(A451,subscriptions!B451:B10004,subscriptions!D451:D10004)</f>
        <v>120</v>
      </c>
      <c r="N451" s="10">
        <f t="array" ref="N451">_xlfn.XLOOKUP(A451,subscriptions!B451:B10004,subscriptions!G451:G10004)</f>
        <v>10</v>
      </c>
      <c r="O451" s="10">
        <v>108.0</v>
      </c>
      <c r="P451" s="10" t="str">
        <f t="array" ref="P451">_xlfn.XLOOKUP(A451,subscriptions!B451:B10004,subscriptions!C451:C10004)</f>
        <v>Residential</v>
      </c>
      <c r="Q451" s="10" t="s">
        <v>128</v>
      </c>
      <c r="R451" s="10" t="s">
        <v>212</v>
      </c>
      <c r="S451" s="10" t="s">
        <v>4148</v>
      </c>
    </row>
    <row r="452">
      <c r="A452" s="1" t="s">
        <v>680</v>
      </c>
      <c r="B452" s="1" t="s">
        <v>1099</v>
      </c>
      <c r="C452" s="1" t="s">
        <v>1251</v>
      </c>
      <c r="D452" s="1" t="s">
        <v>153</v>
      </c>
      <c r="E452" s="1" t="s">
        <v>239</v>
      </c>
      <c r="F452" s="1" t="s">
        <v>240</v>
      </c>
      <c r="G452" s="1" t="s">
        <v>5915</v>
      </c>
      <c r="H452" s="1" t="s">
        <v>5917</v>
      </c>
      <c r="I452" s="4">
        <v>84.38289351851851</v>
      </c>
      <c r="J452" s="1">
        <v>2301.86</v>
      </c>
      <c r="K452" s="1">
        <v>423.72</v>
      </c>
      <c r="M452" s="10">
        <f t="array" ref="M452">_xlfn.XLOOKUP(A452,subscriptions!B452:B10004,subscriptions!D452:D10004)</f>
        <v>120</v>
      </c>
      <c r="N452" s="10">
        <f t="array" ref="N452">_xlfn.XLOOKUP(A452,subscriptions!B452:B10004,subscriptions!G452:G10004)</f>
        <v>20</v>
      </c>
      <c r="O452" s="10">
        <v>96.0</v>
      </c>
      <c r="P452" s="10" t="str">
        <f t="array" ref="P452">_xlfn.XLOOKUP(A452,subscriptions!B452:B10004,subscriptions!C452:C10004)</f>
        <v>Residential</v>
      </c>
      <c r="Q452" s="10" t="s">
        <v>128</v>
      </c>
      <c r="R452" s="10" t="s">
        <v>148</v>
      </c>
      <c r="S452" s="10" t="s">
        <v>671</v>
      </c>
    </row>
    <row r="453">
      <c r="A453" s="1" t="s">
        <v>681</v>
      </c>
      <c r="B453" s="1" t="s">
        <v>1044</v>
      </c>
      <c r="C453" s="1" t="s">
        <v>827</v>
      </c>
      <c r="D453" s="1" t="s">
        <v>27</v>
      </c>
      <c r="E453" s="1" t="s">
        <v>239</v>
      </c>
      <c r="F453" s="1" t="s">
        <v>3181</v>
      </c>
      <c r="G453" s="1" t="s">
        <v>5935</v>
      </c>
      <c r="H453" s="1" t="s">
        <v>5936</v>
      </c>
      <c r="I453" s="4">
        <v>84.16822916666666</v>
      </c>
      <c r="J453" s="1">
        <v>1276.04</v>
      </c>
      <c r="K453" s="1">
        <v>248.08</v>
      </c>
      <c r="M453" s="10">
        <f t="array" ref="M453">_xlfn.XLOOKUP(A453,subscriptions!B453:B10004,subscriptions!D453:D10004)</f>
        <v>120</v>
      </c>
      <c r="N453" s="10">
        <f t="array" ref="N453">_xlfn.XLOOKUP(A453,subscriptions!B453:B10004,subscriptions!G453:G10004)</f>
        <v>0</v>
      </c>
      <c r="O453" s="10">
        <v>120.0</v>
      </c>
      <c r="P453" s="10" t="str">
        <f t="array" ref="P453">_xlfn.XLOOKUP(A453,subscriptions!B453:B10004,subscriptions!C453:C10004)</f>
        <v>Residential</v>
      </c>
      <c r="Q453" s="10" t="s">
        <v>173</v>
      </c>
      <c r="R453" s="10" t="s">
        <v>212</v>
      </c>
      <c r="S453" s="10" t="s">
        <v>1042</v>
      </c>
    </row>
    <row r="454">
      <c r="A454" s="1" t="s">
        <v>682</v>
      </c>
      <c r="B454" s="1" t="s">
        <v>1984</v>
      </c>
      <c r="C454" s="1" t="s">
        <v>456</v>
      </c>
      <c r="D454" s="1" t="s">
        <v>153</v>
      </c>
      <c r="E454" s="1" t="s">
        <v>28</v>
      </c>
      <c r="F454" s="1" t="s">
        <v>313</v>
      </c>
      <c r="G454" s="1" t="s">
        <v>5952</v>
      </c>
      <c r="H454" s="1" t="s">
        <v>5954</v>
      </c>
      <c r="I454" s="4">
        <v>84.25366898148148</v>
      </c>
      <c r="J454" s="1">
        <v>878.05</v>
      </c>
      <c r="K454" s="1">
        <v>146.52</v>
      </c>
      <c r="M454" s="10">
        <f t="array" ref="M454">_xlfn.XLOOKUP(A454,subscriptions!B454:B10004,subscriptions!D454:D10004)</f>
        <v>80</v>
      </c>
      <c r="N454" s="10">
        <f t="array" ref="N454">_xlfn.XLOOKUP(A454,subscriptions!B454:B10004,subscriptions!G454:G10004)</f>
        <v>5</v>
      </c>
      <c r="O454" s="10">
        <v>76.0</v>
      </c>
      <c r="P454" s="10" t="str">
        <f t="array" ref="P454">_xlfn.XLOOKUP(A454,subscriptions!B454:B10004,subscriptions!C454:C10004)</f>
        <v>Roam</v>
      </c>
      <c r="Q454" s="10" t="s">
        <v>194</v>
      </c>
      <c r="R454" s="10" t="s">
        <v>148</v>
      </c>
      <c r="S454" s="10" t="s">
        <v>1832</v>
      </c>
    </row>
    <row r="455">
      <c r="A455" s="1" t="s">
        <v>683</v>
      </c>
      <c r="B455" s="1" t="s">
        <v>523</v>
      </c>
      <c r="C455" s="1" t="s">
        <v>764</v>
      </c>
      <c r="D455" s="1" t="s">
        <v>27</v>
      </c>
      <c r="E455" s="1" t="s">
        <v>239</v>
      </c>
      <c r="F455" s="1" t="s">
        <v>606</v>
      </c>
      <c r="G455" s="1" t="s">
        <v>5971</v>
      </c>
      <c r="H455" s="1" t="s">
        <v>5973</v>
      </c>
      <c r="I455" s="4">
        <v>84.3382175925926</v>
      </c>
      <c r="J455" s="1">
        <v>3602.36</v>
      </c>
      <c r="K455" s="1">
        <v>524.49</v>
      </c>
      <c r="M455" s="10">
        <f t="array" ref="M455">_xlfn.XLOOKUP(A455,subscriptions!B455:B10004,subscriptions!D455:D10004)</f>
        <v>120</v>
      </c>
      <c r="N455" s="10">
        <f t="array" ref="N455">_xlfn.XLOOKUP(A455,subscriptions!B455:B10004,subscriptions!G455:G10004)</f>
        <v>10</v>
      </c>
      <c r="O455" s="10">
        <v>108.0</v>
      </c>
      <c r="P455" s="10" t="str">
        <f t="array" ref="P455">_xlfn.XLOOKUP(A455,subscriptions!B455:B10004,subscriptions!C455:C10004)</f>
        <v>Residential</v>
      </c>
      <c r="Q455" s="10" t="s">
        <v>128</v>
      </c>
      <c r="R455" s="10" t="s">
        <v>212</v>
      </c>
      <c r="S455" s="10" t="s">
        <v>2086</v>
      </c>
    </row>
    <row r="456">
      <c r="A456" s="1" t="s">
        <v>684</v>
      </c>
      <c r="B456" s="1" t="s">
        <v>2327</v>
      </c>
      <c r="C456" s="1" t="s">
        <v>1200</v>
      </c>
      <c r="D456" s="1" t="s">
        <v>27</v>
      </c>
      <c r="E456" s="1" t="s">
        <v>280</v>
      </c>
      <c r="F456" s="1" t="s">
        <v>1665</v>
      </c>
      <c r="G456" s="1" t="s">
        <v>5992</v>
      </c>
      <c r="H456" s="1" t="s">
        <v>5993</v>
      </c>
      <c r="I456" s="4">
        <v>84.17094907407407</v>
      </c>
      <c r="J456" s="1">
        <v>226.82</v>
      </c>
      <c r="K456" s="1">
        <v>42.91</v>
      </c>
      <c r="M456" s="10">
        <f t="array" ref="M456">_xlfn.XLOOKUP(A456,subscriptions!B456:B10004,subscriptions!D456:D10004)</f>
        <v>250</v>
      </c>
      <c r="N456" s="10">
        <f t="array" ref="N456">_xlfn.XLOOKUP(A456,subscriptions!B456:B10004,subscriptions!G456:G10004)</f>
        <v>20</v>
      </c>
      <c r="O456" s="10">
        <v>200.0</v>
      </c>
      <c r="P456" s="10" t="str">
        <f t="array" ref="P456">_xlfn.XLOOKUP(A456,subscriptions!B456:B10004,subscriptions!C456:C10004)</f>
        <v>Business</v>
      </c>
      <c r="Q456" s="10" t="s">
        <v>128</v>
      </c>
      <c r="R456" s="10" t="s">
        <v>129</v>
      </c>
      <c r="S456" s="10" t="s">
        <v>310</v>
      </c>
    </row>
    <row r="457">
      <c r="A457" s="1" t="s">
        <v>685</v>
      </c>
      <c r="B457" s="1" t="s">
        <v>1939</v>
      </c>
      <c r="C457" s="1" t="s">
        <v>1973</v>
      </c>
      <c r="D457" s="1" t="s">
        <v>153</v>
      </c>
      <c r="E457" s="1" t="s">
        <v>28</v>
      </c>
      <c r="F457" s="1" t="s">
        <v>2097</v>
      </c>
      <c r="G457" s="1" t="s">
        <v>6007</v>
      </c>
      <c r="H457" s="1" t="s">
        <v>6009</v>
      </c>
      <c r="I457" s="4">
        <v>84.34099537037036</v>
      </c>
      <c r="J457" s="1">
        <v>1067.76</v>
      </c>
      <c r="K457" s="1">
        <v>233.64</v>
      </c>
      <c r="M457" s="10">
        <f t="array" ref="M457">_xlfn.XLOOKUP(A457,subscriptions!B457:B10004,subscriptions!D457:D10004)</f>
        <v>120</v>
      </c>
      <c r="N457" s="10">
        <f t="array" ref="N457">_xlfn.XLOOKUP(A457,subscriptions!B457:B10004,subscriptions!G457:G10004)</f>
        <v>0</v>
      </c>
      <c r="O457" s="10">
        <v>120.0</v>
      </c>
      <c r="P457" s="10" t="str">
        <f t="array" ref="P457">_xlfn.XLOOKUP(A457,subscriptions!B457:B10004,subscriptions!C457:C10004)</f>
        <v>Residential</v>
      </c>
      <c r="Q457" s="10" t="s">
        <v>173</v>
      </c>
      <c r="R457" s="10" t="s">
        <v>212</v>
      </c>
      <c r="S457" s="10" t="s">
        <v>259</v>
      </c>
    </row>
    <row r="458">
      <c r="A458" s="1" t="s">
        <v>690</v>
      </c>
      <c r="B458" s="1" t="s">
        <v>409</v>
      </c>
      <c r="C458" s="1" t="s">
        <v>1477</v>
      </c>
      <c r="D458" s="1" t="s">
        <v>27</v>
      </c>
      <c r="E458" s="1" t="s">
        <v>239</v>
      </c>
      <c r="F458" s="1" t="s">
        <v>2154</v>
      </c>
      <c r="G458" s="1" t="s">
        <v>6018</v>
      </c>
      <c r="H458" s="1" t="s">
        <v>6019</v>
      </c>
      <c r="I458" s="4">
        <v>84.16766203703703</v>
      </c>
      <c r="J458" s="1">
        <v>67.13</v>
      </c>
      <c r="K458" s="1">
        <v>13.98</v>
      </c>
      <c r="M458" s="10">
        <f t="array" ref="M458">_xlfn.XLOOKUP(A458,subscriptions!B458:B10004,subscriptions!D458:D10004)</f>
        <v>80</v>
      </c>
      <c r="N458" s="10">
        <f t="array" ref="N458">_xlfn.XLOOKUP(A458,subscriptions!B458:B10004,subscriptions!G458:G10004)</f>
        <v>5</v>
      </c>
      <c r="O458" s="10">
        <v>76.0</v>
      </c>
      <c r="P458" s="10" t="str">
        <f t="array" ref="P458">_xlfn.XLOOKUP(A458,subscriptions!B458:B10004,subscriptions!C458:C10004)</f>
        <v>Roam</v>
      </c>
      <c r="Q458" s="10" t="s">
        <v>194</v>
      </c>
      <c r="R458" s="10" t="s">
        <v>148</v>
      </c>
      <c r="S458" s="10" t="s">
        <v>1412</v>
      </c>
    </row>
    <row r="459">
      <c r="A459" s="1" t="s">
        <v>691</v>
      </c>
      <c r="B459" s="1" t="s">
        <v>657</v>
      </c>
      <c r="C459" s="1" t="s">
        <v>1492</v>
      </c>
      <c r="D459" s="1" t="s">
        <v>153</v>
      </c>
      <c r="E459" s="1" t="s">
        <v>332</v>
      </c>
      <c r="F459" s="1" t="s">
        <v>2280</v>
      </c>
      <c r="G459" s="1" t="s">
        <v>6028</v>
      </c>
      <c r="H459" s="1" t="s">
        <v>6029</v>
      </c>
      <c r="I459" s="4">
        <v>84.29537037037036</v>
      </c>
      <c r="J459" s="1">
        <v>998.53</v>
      </c>
      <c r="K459" s="1">
        <v>136.24</v>
      </c>
      <c r="M459" s="10">
        <f t="array" ref="M459">_xlfn.XLOOKUP(A459,subscriptions!B459:B10004,subscriptions!D459:D10004)</f>
        <v>120</v>
      </c>
      <c r="N459" s="10">
        <f t="array" ref="N459">_xlfn.XLOOKUP(A459,subscriptions!B459:B10004,subscriptions!G459:G10004)</f>
        <v>10</v>
      </c>
      <c r="O459" s="10">
        <v>108.0</v>
      </c>
      <c r="P459" s="10" t="str">
        <f t="array" ref="P459">_xlfn.XLOOKUP(A459,subscriptions!B459:B10004,subscriptions!C459:C10004)</f>
        <v>Residential</v>
      </c>
      <c r="Q459" s="10" t="s">
        <v>128</v>
      </c>
      <c r="R459" s="10" t="s">
        <v>212</v>
      </c>
      <c r="S459" s="10" t="s">
        <v>1026</v>
      </c>
    </row>
    <row r="460">
      <c r="A460" s="1" t="s">
        <v>692</v>
      </c>
      <c r="B460" s="1" t="s">
        <v>6037</v>
      </c>
      <c r="C460" s="1" t="s">
        <v>1347</v>
      </c>
      <c r="D460" s="1" t="s">
        <v>27</v>
      </c>
      <c r="E460" s="1" t="s">
        <v>111</v>
      </c>
      <c r="F460" s="1" t="s">
        <v>1227</v>
      </c>
      <c r="G460" s="1" t="s">
        <v>6038</v>
      </c>
      <c r="H460" s="1" t="s">
        <v>6039</v>
      </c>
      <c r="I460" s="4">
        <v>84.25561342592593</v>
      </c>
      <c r="J460" s="1">
        <v>136.93</v>
      </c>
      <c r="K460" s="1">
        <v>34.55</v>
      </c>
      <c r="M460" s="10">
        <f t="array" ref="M460">_xlfn.XLOOKUP(A460,subscriptions!B460:B10004,subscriptions!D460:D10004)</f>
        <v>250</v>
      </c>
      <c r="N460" s="10">
        <f t="array" ref="N460">_xlfn.XLOOKUP(A460,subscriptions!B460:B10004,subscriptions!G460:G10004)</f>
        <v>20</v>
      </c>
      <c r="O460" s="10">
        <v>200.0</v>
      </c>
      <c r="P460" s="10" t="str">
        <f t="array" ref="P460">_xlfn.XLOOKUP(A460,subscriptions!B460:B10004,subscriptions!C460:C10004)</f>
        <v>Business</v>
      </c>
      <c r="Q460" s="10" t="s">
        <v>128</v>
      </c>
      <c r="R460" s="10" t="s">
        <v>129</v>
      </c>
      <c r="S460" s="10" t="s">
        <v>1156</v>
      </c>
    </row>
    <row r="461">
      <c r="A461" s="1" t="s">
        <v>693</v>
      </c>
      <c r="B461" s="1" t="s">
        <v>1972</v>
      </c>
      <c r="C461" s="1" t="s">
        <v>391</v>
      </c>
      <c r="D461" s="1" t="s">
        <v>27</v>
      </c>
      <c r="E461" s="1" t="s">
        <v>714</v>
      </c>
      <c r="F461" s="1" t="s">
        <v>1866</v>
      </c>
      <c r="G461" s="1" t="s">
        <v>6048</v>
      </c>
      <c r="H461" s="1" t="s">
        <v>6050</v>
      </c>
      <c r="I461" s="4">
        <v>84.25644675925926</v>
      </c>
      <c r="J461" s="1">
        <v>239.74</v>
      </c>
      <c r="K461" s="1">
        <v>73.03</v>
      </c>
      <c r="M461" s="10">
        <f t="array" ref="M461">_xlfn.XLOOKUP(A461,subscriptions!B461:B10004,subscriptions!D461:D10004)</f>
        <v>80</v>
      </c>
      <c r="N461" s="10">
        <f t="array" ref="N461">_xlfn.XLOOKUP(A461,subscriptions!B461:B10004,subscriptions!G461:G10004)</f>
        <v>0</v>
      </c>
      <c r="O461" s="10">
        <v>80.0</v>
      </c>
      <c r="P461" s="10" t="str">
        <f t="array" ref="P461">_xlfn.XLOOKUP(A461,subscriptions!B461:B10004,subscriptions!C461:C10004)</f>
        <v>Roam</v>
      </c>
      <c r="Q461" s="10" t="s">
        <v>173</v>
      </c>
      <c r="R461" s="10" t="s">
        <v>148</v>
      </c>
      <c r="S461" s="10" t="s">
        <v>130</v>
      </c>
    </row>
    <row r="462">
      <c r="A462" s="1" t="s">
        <v>694</v>
      </c>
      <c r="B462" s="1" t="s">
        <v>150</v>
      </c>
      <c r="C462" s="1" t="s">
        <v>673</v>
      </c>
      <c r="D462" s="1" t="s">
        <v>153</v>
      </c>
      <c r="E462" s="1" t="s">
        <v>262</v>
      </c>
      <c r="F462" s="1" t="s">
        <v>885</v>
      </c>
      <c r="G462" s="1" t="s">
        <v>6069</v>
      </c>
      <c r="H462" s="1" t="s">
        <v>6071</v>
      </c>
      <c r="I462" s="4">
        <v>84.17436342592593</v>
      </c>
      <c r="J462" s="1">
        <v>237.54</v>
      </c>
      <c r="K462" s="1">
        <v>30.18</v>
      </c>
      <c r="M462" s="10">
        <f t="array" ref="M462">_xlfn.XLOOKUP(A462,subscriptions!B462:B10004,subscriptions!D462:D10004)</f>
        <v>120</v>
      </c>
      <c r="N462" s="10">
        <f t="array" ref="N462">_xlfn.XLOOKUP(A462,subscriptions!B462:B10004,subscriptions!G462:G10004)</f>
        <v>5</v>
      </c>
      <c r="O462" s="10">
        <v>114.0</v>
      </c>
      <c r="P462" s="10" t="str">
        <f t="array" ref="P462">_xlfn.XLOOKUP(A462,subscriptions!B462:B10004,subscriptions!C462:C10004)</f>
        <v>Residential</v>
      </c>
      <c r="Q462" s="10" t="s">
        <v>194</v>
      </c>
      <c r="R462" s="10" t="s">
        <v>212</v>
      </c>
      <c r="S462" s="10" t="s">
        <v>507</v>
      </c>
    </row>
    <row r="463">
      <c r="A463" s="1" t="s">
        <v>695</v>
      </c>
      <c r="B463" s="1" t="s">
        <v>375</v>
      </c>
      <c r="C463" s="1" t="s">
        <v>1973</v>
      </c>
      <c r="D463" s="1" t="s">
        <v>27</v>
      </c>
      <c r="E463" s="1" t="s">
        <v>219</v>
      </c>
      <c r="F463" s="1" t="s">
        <v>574</v>
      </c>
      <c r="G463" s="1" t="s">
        <v>6081</v>
      </c>
      <c r="H463" s="1" t="s">
        <v>6082</v>
      </c>
      <c r="I463" s="4">
        <v>84.29952546296296</v>
      </c>
      <c r="J463" s="1">
        <v>1621.35</v>
      </c>
      <c r="K463" s="1">
        <v>181.39</v>
      </c>
      <c r="M463" s="10">
        <f t="array" ref="M463">_xlfn.XLOOKUP(A463,subscriptions!B463:B10004,subscriptions!D463:D10004)</f>
        <v>120</v>
      </c>
      <c r="N463" s="10">
        <f t="array" ref="N463">_xlfn.XLOOKUP(A463,subscriptions!B463:B10004,subscriptions!G463:G10004)</f>
        <v>10</v>
      </c>
      <c r="O463" s="10">
        <v>108.0</v>
      </c>
      <c r="P463" s="10" t="str">
        <f t="array" ref="P463">_xlfn.XLOOKUP(A463,subscriptions!B463:B10004,subscriptions!C463:C10004)</f>
        <v>Residential</v>
      </c>
      <c r="Q463" s="10" t="s">
        <v>128</v>
      </c>
      <c r="R463" s="10" t="s">
        <v>212</v>
      </c>
      <c r="S463" s="10" t="s">
        <v>522</v>
      </c>
    </row>
    <row r="464">
      <c r="A464" s="1" t="s">
        <v>696</v>
      </c>
      <c r="B464" s="1" t="s">
        <v>425</v>
      </c>
      <c r="C464" s="1" t="s">
        <v>1100</v>
      </c>
      <c r="D464" s="1" t="s">
        <v>153</v>
      </c>
      <c r="E464" s="1" t="s">
        <v>631</v>
      </c>
      <c r="F464" s="1" t="s">
        <v>943</v>
      </c>
      <c r="G464" s="1" t="s">
        <v>6092</v>
      </c>
      <c r="H464" s="1" t="s">
        <v>6093</v>
      </c>
      <c r="I464" s="4">
        <v>84.25796296296296</v>
      </c>
      <c r="J464" s="1">
        <v>2105.9</v>
      </c>
      <c r="K464" s="1">
        <v>355.64</v>
      </c>
      <c r="M464" s="10">
        <f t="array" ref="M464">_xlfn.XLOOKUP(A464,subscriptions!B464:B10004,subscriptions!D464:D10004)</f>
        <v>50</v>
      </c>
      <c r="N464" s="10">
        <f t="array" ref="N464">_xlfn.XLOOKUP(A464,subscriptions!B464:B10004,subscriptions!G464:G10004)</f>
        <v>20</v>
      </c>
      <c r="O464" s="10">
        <v>40.0</v>
      </c>
      <c r="P464" s="10" t="str">
        <f t="array" ref="P464">_xlfn.XLOOKUP(A464,subscriptions!B464:B10004,subscriptions!C464:C10004)</f>
        <v>Mini</v>
      </c>
      <c r="Q464" s="10" t="s">
        <v>128</v>
      </c>
      <c r="R464" s="10" t="s">
        <v>148</v>
      </c>
      <c r="S464" s="10" t="s">
        <v>603</v>
      </c>
    </row>
    <row r="465">
      <c r="A465" s="1" t="s">
        <v>697</v>
      </c>
      <c r="B465" s="1" t="s">
        <v>686</v>
      </c>
      <c r="C465" s="1" t="s">
        <v>509</v>
      </c>
      <c r="D465" s="1" t="s">
        <v>153</v>
      </c>
      <c r="E465" s="1" t="s">
        <v>631</v>
      </c>
      <c r="F465" s="1" t="s">
        <v>943</v>
      </c>
      <c r="G465" s="1" t="s">
        <v>6104</v>
      </c>
      <c r="H465" s="1" t="s">
        <v>6105</v>
      </c>
      <c r="I465" s="4">
        <v>84.33773148148148</v>
      </c>
      <c r="J465" s="1">
        <v>1363.33</v>
      </c>
      <c r="K465" s="1">
        <v>119.26</v>
      </c>
      <c r="M465" s="10">
        <f t="array" ref="M465">_xlfn.XLOOKUP(A465,subscriptions!B465:B10004,subscriptions!D465:D10004)</f>
        <v>50</v>
      </c>
      <c r="N465" s="10">
        <f t="array" ref="N465">_xlfn.XLOOKUP(A465,subscriptions!B465:B10004,subscriptions!G465:G10004)</f>
        <v>0</v>
      </c>
      <c r="O465" s="10">
        <v>50.0</v>
      </c>
      <c r="P465" s="10" t="str">
        <f t="array" ref="P465">_xlfn.XLOOKUP(A465,subscriptions!B465:B10004,subscriptions!C465:C10004)</f>
        <v>Mini</v>
      </c>
      <c r="Q465" s="10" t="s">
        <v>173</v>
      </c>
      <c r="R465" s="10" t="s">
        <v>148</v>
      </c>
      <c r="S465" s="10" t="s">
        <v>1961</v>
      </c>
    </row>
    <row r="466">
      <c r="A466" s="1" t="s">
        <v>699</v>
      </c>
      <c r="B466" s="1" t="s">
        <v>426</v>
      </c>
      <c r="C466" s="1" t="s">
        <v>1492</v>
      </c>
      <c r="D466" s="1" t="s">
        <v>153</v>
      </c>
      <c r="E466" s="1" t="s">
        <v>28</v>
      </c>
      <c r="F466" s="1" t="s">
        <v>526</v>
      </c>
      <c r="G466" s="1" t="s">
        <v>6115</v>
      </c>
      <c r="H466" s="1" t="s">
        <v>6116</v>
      </c>
      <c r="I466" s="4">
        <v>84.42048611111112</v>
      </c>
      <c r="J466" s="1">
        <v>4962.08</v>
      </c>
      <c r="K466" s="1">
        <v>1106.43</v>
      </c>
      <c r="M466" s="10">
        <f t="array" ref="M466">_xlfn.XLOOKUP(A466,subscriptions!B466:B10004,subscriptions!D466:D10004)</f>
        <v>120</v>
      </c>
      <c r="N466" s="10">
        <f t="array" ref="N466">_xlfn.XLOOKUP(A466,subscriptions!B466:B10004,subscriptions!G466:G10004)</f>
        <v>5</v>
      </c>
      <c r="O466" s="10">
        <v>114.0</v>
      </c>
      <c r="P466" s="10" t="str">
        <f t="array" ref="P466">_xlfn.XLOOKUP(A466,subscriptions!B466:B10004,subscriptions!C466:C10004)</f>
        <v>Residential</v>
      </c>
      <c r="Q466" s="10" t="s">
        <v>194</v>
      </c>
      <c r="R466" s="10" t="s">
        <v>212</v>
      </c>
      <c r="S466" s="10" t="s">
        <v>940</v>
      </c>
    </row>
    <row r="467">
      <c r="A467" s="1" t="s">
        <v>701</v>
      </c>
      <c r="B467" s="1" t="s">
        <v>1972</v>
      </c>
      <c r="C467" s="1" t="s">
        <v>1251</v>
      </c>
      <c r="D467" s="1" t="s">
        <v>27</v>
      </c>
      <c r="E467" s="1" t="s">
        <v>111</v>
      </c>
      <c r="F467" s="1" t="s">
        <v>1917</v>
      </c>
      <c r="G467" s="1" t="s">
        <v>6126</v>
      </c>
      <c r="H467" s="1" t="s">
        <v>6127</v>
      </c>
      <c r="I467" s="4">
        <v>84.33693287037038</v>
      </c>
      <c r="J467" s="1">
        <v>754.69</v>
      </c>
      <c r="K467" s="1">
        <v>105.33</v>
      </c>
      <c r="M467" s="10">
        <f t="array" ref="M467">_xlfn.XLOOKUP(A467,subscriptions!B467:B10004,subscriptions!D467:D10004)</f>
        <v>120</v>
      </c>
      <c r="N467" s="10">
        <f t="array" ref="N467">_xlfn.XLOOKUP(A467,subscriptions!B467:B10004,subscriptions!G467:G10004)</f>
        <v>10</v>
      </c>
      <c r="O467" s="10">
        <v>108.0</v>
      </c>
      <c r="P467" s="10" t="str">
        <f t="array" ref="P467">_xlfn.XLOOKUP(A467,subscriptions!B467:B10004,subscriptions!C467:C10004)</f>
        <v>Residential</v>
      </c>
      <c r="Q467" s="10" t="s">
        <v>128</v>
      </c>
      <c r="R467" s="10" t="s">
        <v>212</v>
      </c>
      <c r="S467" s="10" t="s">
        <v>968</v>
      </c>
    </row>
    <row r="468">
      <c r="A468" s="1" t="s">
        <v>704</v>
      </c>
      <c r="B468" s="1" t="s">
        <v>1303</v>
      </c>
      <c r="C468" s="1" t="s">
        <v>3912</v>
      </c>
      <c r="D468" s="1" t="s">
        <v>153</v>
      </c>
      <c r="E468" s="1" t="s">
        <v>219</v>
      </c>
      <c r="F468" s="1" t="s">
        <v>1010</v>
      </c>
      <c r="G468" s="1" t="s">
        <v>6137</v>
      </c>
      <c r="H468" s="1" t="s">
        <v>6138</v>
      </c>
      <c r="I468" s="4">
        <v>84.16886574074074</v>
      </c>
      <c r="J468" s="1">
        <v>554.7</v>
      </c>
      <c r="K468" s="1">
        <v>90.42</v>
      </c>
      <c r="M468" s="10">
        <f t="array" ref="M468">_xlfn.XLOOKUP(A468,subscriptions!B468:B10004,subscriptions!D468:D10004)</f>
        <v>80</v>
      </c>
      <c r="N468" s="10">
        <f t="array" ref="N468">_xlfn.XLOOKUP(A468,subscriptions!B468:B10004,subscriptions!G468:G10004)</f>
        <v>20</v>
      </c>
      <c r="O468" s="10">
        <v>64.0</v>
      </c>
      <c r="P468" s="10" t="str">
        <f t="array" ref="P468">_xlfn.XLOOKUP(A468,subscriptions!B468:B10004,subscriptions!C468:C10004)</f>
        <v>Roam</v>
      </c>
      <c r="Q468" s="10" t="s">
        <v>128</v>
      </c>
      <c r="R468" s="10" t="s">
        <v>148</v>
      </c>
      <c r="S468" s="10" t="s">
        <v>1504</v>
      </c>
    </row>
    <row r="469">
      <c r="A469" s="1" t="s">
        <v>705</v>
      </c>
      <c r="B469" s="1" t="s">
        <v>389</v>
      </c>
      <c r="C469" s="1" t="s">
        <v>871</v>
      </c>
      <c r="D469" s="1" t="s">
        <v>27</v>
      </c>
      <c r="E469" s="1" t="s">
        <v>714</v>
      </c>
      <c r="F469" s="1" t="s">
        <v>2562</v>
      </c>
      <c r="G469" s="1" t="s">
        <v>6151</v>
      </c>
      <c r="H469" s="1" t="s">
        <v>6152</v>
      </c>
      <c r="I469" s="4">
        <v>84.25074074074074</v>
      </c>
      <c r="J469" s="1">
        <v>3094.25</v>
      </c>
      <c r="K469" s="1">
        <v>346.46</v>
      </c>
      <c r="M469" s="10">
        <f t="array" ref="M469">_xlfn.XLOOKUP(A469,subscriptions!B469:B10004,subscriptions!D469:D10004)</f>
        <v>80</v>
      </c>
      <c r="N469" s="10">
        <f t="array" ref="N469">_xlfn.XLOOKUP(A469,subscriptions!B469:B10004,subscriptions!G469:G10004)</f>
        <v>0</v>
      </c>
      <c r="O469" s="10">
        <v>80.0</v>
      </c>
      <c r="P469" s="10" t="str">
        <f t="array" ref="P469">_xlfn.XLOOKUP(A469,subscriptions!B469:B10004,subscriptions!C469:C10004)</f>
        <v>Roam</v>
      </c>
      <c r="Q469" s="10" t="s">
        <v>173</v>
      </c>
      <c r="R469" s="10" t="s">
        <v>148</v>
      </c>
      <c r="S469" s="10" t="s">
        <v>1691</v>
      </c>
    </row>
    <row r="470">
      <c r="A470" s="1" t="s">
        <v>706</v>
      </c>
      <c r="B470" s="1" t="s">
        <v>870</v>
      </c>
      <c r="C470" s="1" t="s">
        <v>391</v>
      </c>
      <c r="D470" s="1" t="s">
        <v>153</v>
      </c>
      <c r="E470" s="1" t="s">
        <v>332</v>
      </c>
      <c r="F470" s="1" t="s">
        <v>788</v>
      </c>
      <c r="G470" s="1" t="s">
        <v>6186</v>
      </c>
      <c r="H470" s="1" t="s">
        <v>6187</v>
      </c>
      <c r="I470" s="4">
        <v>84.37670138888889</v>
      </c>
      <c r="J470" s="1">
        <v>429.62</v>
      </c>
      <c r="K470" s="1">
        <v>82.54</v>
      </c>
      <c r="M470" s="10">
        <f t="array" ref="M470">_xlfn.XLOOKUP(A470,subscriptions!B470:B10004,subscriptions!D470:D10004)</f>
        <v>50</v>
      </c>
      <c r="N470" s="10">
        <f t="array" ref="N470">_xlfn.XLOOKUP(A470,subscriptions!B470:B10004,subscriptions!G470:G10004)</f>
        <v>5</v>
      </c>
      <c r="O470" s="10">
        <v>47.5</v>
      </c>
      <c r="P470" s="10" t="str">
        <f t="array" ref="P470">_xlfn.XLOOKUP(A470,subscriptions!B470:B10004,subscriptions!C470:C10004)</f>
        <v>Mini</v>
      </c>
      <c r="Q470" s="10" t="s">
        <v>194</v>
      </c>
      <c r="R470" s="10" t="s">
        <v>148</v>
      </c>
      <c r="S470" s="10" t="s">
        <v>3910</v>
      </c>
    </row>
    <row r="471">
      <c r="A471" s="1" t="s">
        <v>707</v>
      </c>
      <c r="B471" s="1" t="s">
        <v>2534</v>
      </c>
      <c r="C471" s="1" t="s">
        <v>524</v>
      </c>
      <c r="D471" s="1" t="s">
        <v>153</v>
      </c>
      <c r="E471" s="1" t="s">
        <v>714</v>
      </c>
      <c r="F471" s="1" t="s">
        <v>1866</v>
      </c>
      <c r="G471" s="1" t="s">
        <v>6200</v>
      </c>
      <c r="H471" s="1" t="s">
        <v>6201</v>
      </c>
      <c r="I471" s="4">
        <v>84.29408564814815</v>
      </c>
      <c r="J471" s="1">
        <v>5004.31</v>
      </c>
      <c r="K471" s="1">
        <v>747.92</v>
      </c>
      <c r="M471" s="10">
        <f t="array" ref="M471">_xlfn.XLOOKUP(A471,subscriptions!B471:B10004,subscriptions!D471:D10004)</f>
        <v>80</v>
      </c>
      <c r="N471" s="10">
        <f t="array" ref="N471">_xlfn.XLOOKUP(A471,subscriptions!B471:B10004,subscriptions!G471:G10004)</f>
        <v>10</v>
      </c>
      <c r="O471" s="10">
        <v>72.0</v>
      </c>
      <c r="P471" s="10" t="str">
        <f t="array" ref="P471">_xlfn.XLOOKUP(A471,subscriptions!B471:B10004,subscriptions!C471:C10004)</f>
        <v>Roam</v>
      </c>
      <c r="Q471" s="10" t="s">
        <v>128</v>
      </c>
      <c r="R471" s="10" t="s">
        <v>148</v>
      </c>
      <c r="S471" s="10" t="s">
        <v>1458</v>
      </c>
    </row>
    <row r="472">
      <c r="A472" s="1" t="s">
        <v>708</v>
      </c>
      <c r="B472" s="1" t="s">
        <v>772</v>
      </c>
      <c r="C472" s="1" t="s">
        <v>2483</v>
      </c>
      <c r="D472" s="1" t="s">
        <v>153</v>
      </c>
      <c r="E472" s="1" t="s">
        <v>332</v>
      </c>
      <c r="F472" s="1" t="s">
        <v>1749</v>
      </c>
      <c r="G472" s="1" t="s">
        <v>6213</v>
      </c>
      <c r="H472" s="1" t="s">
        <v>6214</v>
      </c>
      <c r="I472" s="4">
        <v>84.17452546296296</v>
      </c>
      <c r="J472" s="1">
        <v>68.34</v>
      </c>
      <c r="K472" s="1">
        <v>23.39</v>
      </c>
      <c r="M472" s="10">
        <f t="array" ref="M472">_xlfn.XLOOKUP(A472,subscriptions!B472:B10004,subscriptions!D472:D10004)</f>
        <v>120</v>
      </c>
      <c r="N472" s="10">
        <f t="array" ref="N472">_xlfn.XLOOKUP(A472,subscriptions!B472:B10004,subscriptions!G472:G10004)</f>
        <v>20</v>
      </c>
      <c r="O472" s="10">
        <v>96.0</v>
      </c>
      <c r="P472" s="10" t="str">
        <f t="array" ref="P472">_xlfn.XLOOKUP(A472,subscriptions!B472:B10004,subscriptions!C472:C10004)</f>
        <v>Residential</v>
      </c>
      <c r="Q472" s="10" t="s">
        <v>128</v>
      </c>
      <c r="R472" s="10" t="s">
        <v>148</v>
      </c>
      <c r="S472" s="10" t="s">
        <v>507</v>
      </c>
    </row>
    <row r="473">
      <c r="A473" s="1" t="s">
        <v>709</v>
      </c>
      <c r="B473" s="1" t="s">
        <v>1444</v>
      </c>
      <c r="C473" s="1" t="s">
        <v>152</v>
      </c>
      <c r="D473" s="1" t="s">
        <v>27</v>
      </c>
      <c r="E473" s="1" t="s">
        <v>239</v>
      </c>
      <c r="F473" s="1" t="s">
        <v>2765</v>
      </c>
      <c r="G473" s="1" t="s">
        <v>6225</v>
      </c>
      <c r="H473" s="1" t="s">
        <v>6226</v>
      </c>
      <c r="I473" s="4">
        <v>84.17446759259259</v>
      </c>
      <c r="J473" s="1">
        <v>5303.79</v>
      </c>
      <c r="K473" s="1">
        <v>850.52</v>
      </c>
      <c r="M473" s="10">
        <f t="array" ref="M473">_xlfn.XLOOKUP(A473,subscriptions!B473:B10004,subscriptions!D473:D10004)</f>
        <v>80</v>
      </c>
      <c r="N473" s="10">
        <f t="array" ref="N473">_xlfn.XLOOKUP(A473,subscriptions!B473:B10004,subscriptions!G473:G10004)</f>
        <v>0</v>
      </c>
      <c r="O473" s="10">
        <v>80.0</v>
      </c>
      <c r="P473" s="10" t="str">
        <f t="array" ref="P473">_xlfn.XLOOKUP(A473,subscriptions!B473:B10004,subscriptions!C473:C10004)</f>
        <v>Roam</v>
      </c>
      <c r="Q473" s="10" t="s">
        <v>173</v>
      </c>
      <c r="R473" s="10" t="s">
        <v>148</v>
      </c>
      <c r="S473" s="10" t="s">
        <v>507</v>
      </c>
    </row>
    <row r="474">
      <c r="A474" s="1" t="s">
        <v>710</v>
      </c>
      <c r="B474" s="1" t="s">
        <v>589</v>
      </c>
      <c r="C474" s="1" t="s">
        <v>509</v>
      </c>
      <c r="D474" s="1" t="s">
        <v>153</v>
      </c>
      <c r="E474" s="1" t="s">
        <v>332</v>
      </c>
      <c r="F474" s="1" t="s">
        <v>618</v>
      </c>
      <c r="G474" s="1" t="s">
        <v>6239</v>
      </c>
      <c r="H474" s="1" t="s">
        <v>6241</v>
      </c>
      <c r="I474" s="4">
        <v>84.17185185185186</v>
      </c>
      <c r="J474" s="1">
        <v>116.18</v>
      </c>
      <c r="K474" s="1">
        <v>34.53</v>
      </c>
      <c r="M474" s="10">
        <f t="array" ref="M474">_xlfn.XLOOKUP(A474,subscriptions!B474:B10004,subscriptions!D474:D10004)</f>
        <v>120</v>
      </c>
      <c r="N474" s="10">
        <f t="array" ref="N474">_xlfn.XLOOKUP(A474,subscriptions!B474:B10004,subscriptions!G474:G10004)</f>
        <v>5</v>
      </c>
      <c r="O474" s="10">
        <v>114.0</v>
      </c>
      <c r="P474" s="10" t="str">
        <f t="array" ref="P474">_xlfn.XLOOKUP(A474,subscriptions!B474:B10004,subscriptions!C474:C10004)</f>
        <v>Residential</v>
      </c>
      <c r="Q474" s="10" t="s">
        <v>194</v>
      </c>
      <c r="R474" s="10" t="s">
        <v>212</v>
      </c>
      <c r="S474" s="10" t="s">
        <v>1082</v>
      </c>
    </row>
    <row r="475">
      <c r="A475" s="1" t="s">
        <v>711</v>
      </c>
      <c r="B475" s="1" t="s">
        <v>1460</v>
      </c>
      <c r="C475" s="1" t="s">
        <v>1678</v>
      </c>
      <c r="D475" s="1" t="s">
        <v>27</v>
      </c>
      <c r="E475" s="1" t="s">
        <v>280</v>
      </c>
      <c r="F475" s="1" t="s">
        <v>1446</v>
      </c>
      <c r="G475" s="1" t="s">
        <v>6257</v>
      </c>
      <c r="H475" s="1" t="s">
        <v>6258</v>
      </c>
      <c r="I475" s="4">
        <v>84.17518518518519</v>
      </c>
      <c r="J475" s="1">
        <v>3376.58</v>
      </c>
      <c r="K475" s="1">
        <v>578.74</v>
      </c>
      <c r="M475" s="10">
        <f t="array" ref="M475">_xlfn.XLOOKUP(A475,subscriptions!B475:B10004,subscriptions!D475:D10004)</f>
        <v>120</v>
      </c>
      <c r="N475" s="10">
        <f t="array" ref="N475">_xlfn.XLOOKUP(A475,subscriptions!B475:B10004,subscriptions!G475:G10004)</f>
        <v>10</v>
      </c>
      <c r="O475" s="10">
        <v>108.0</v>
      </c>
      <c r="P475" s="10" t="str">
        <f t="array" ref="P475">_xlfn.XLOOKUP(A475,subscriptions!B475:B10004,subscriptions!C475:C10004)</f>
        <v>Residential</v>
      </c>
      <c r="Q475" s="10" t="s">
        <v>128</v>
      </c>
      <c r="R475" s="10" t="s">
        <v>212</v>
      </c>
      <c r="S475" s="10" t="s">
        <v>1198</v>
      </c>
    </row>
    <row r="476">
      <c r="A476" s="1" t="s">
        <v>712</v>
      </c>
      <c r="B476" s="1" t="s">
        <v>1157</v>
      </c>
      <c r="C476" s="1" t="s">
        <v>473</v>
      </c>
      <c r="D476" s="1" t="s">
        <v>27</v>
      </c>
      <c r="E476" s="1" t="s">
        <v>28</v>
      </c>
      <c r="F476" s="1" t="s">
        <v>526</v>
      </c>
      <c r="G476" s="1" t="s">
        <v>6268</v>
      </c>
      <c r="H476" s="1" t="s">
        <v>6269</v>
      </c>
      <c r="I476" s="4">
        <v>84.29336805555556</v>
      </c>
      <c r="J476" s="1">
        <v>1175.21</v>
      </c>
      <c r="K476" s="1">
        <v>226.4</v>
      </c>
      <c r="M476" s="10">
        <f t="array" ref="M476">_xlfn.XLOOKUP(A476,subscriptions!B476:B10004,subscriptions!D476:D10004)</f>
        <v>80</v>
      </c>
      <c r="N476" s="10">
        <f t="array" ref="N476">_xlfn.XLOOKUP(A476,subscriptions!B476:B10004,subscriptions!G476:G10004)</f>
        <v>20</v>
      </c>
      <c r="O476" s="10">
        <v>64.0</v>
      </c>
      <c r="P476" s="10" t="str">
        <f t="array" ref="P476">_xlfn.XLOOKUP(A476,subscriptions!B476:B10004,subscriptions!C476:C10004)</f>
        <v>Roam</v>
      </c>
      <c r="Q476" s="10" t="s">
        <v>128</v>
      </c>
      <c r="R476" s="10" t="s">
        <v>148</v>
      </c>
      <c r="S476" s="10" t="s">
        <v>1779</v>
      </c>
    </row>
    <row r="477">
      <c r="A477" s="1" t="s">
        <v>716</v>
      </c>
      <c r="B477" s="1" t="s">
        <v>2521</v>
      </c>
      <c r="C477" s="1" t="s">
        <v>152</v>
      </c>
      <c r="D477" s="1" t="s">
        <v>153</v>
      </c>
      <c r="E477" s="1" t="s">
        <v>239</v>
      </c>
      <c r="F477" s="1" t="s">
        <v>2364</v>
      </c>
      <c r="G477" s="1" t="s">
        <v>6277</v>
      </c>
      <c r="H477" s="1" t="s">
        <v>6278</v>
      </c>
      <c r="I477" s="4">
        <v>84.2931712962963</v>
      </c>
      <c r="J477" s="1">
        <v>7485.24</v>
      </c>
      <c r="K477" s="1">
        <v>1006.73</v>
      </c>
      <c r="M477" s="10">
        <f t="array" ref="M477">_xlfn.XLOOKUP(A477,subscriptions!B477:B10004,subscriptions!D477:D10004)</f>
        <v>50</v>
      </c>
      <c r="N477" s="10">
        <f t="array" ref="N477">_xlfn.XLOOKUP(A477,subscriptions!B477:B10004,subscriptions!G477:G10004)</f>
        <v>0</v>
      </c>
      <c r="O477" s="10">
        <v>50.0</v>
      </c>
      <c r="P477" s="10" t="str">
        <f t="array" ref="P477">_xlfn.XLOOKUP(A477,subscriptions!B477:B10004,subscriptions!C477:C10004)</f>
        <v>Mini</v>
      </c>
      <c r="Q477" s="10" t="s">
        <v>173</v>
      </c>
      <c r="R477" s="10" t="s">
        <v>148</v>
      </c>
      <c r="S477" s="10" t="s">
        <v>1779</v>
      </c>
    </row>
    <row r="478">
      <c r="A478" s="1" t="s">
        <v>719</v>
      </c>
      <c r="B478" s="1" t="s">
        <v>2534</v>
      </c>
      <c r="C478" s="1" t="s">
        <v>1678</v>
      </c>
      <c r="D478" s="1" t="s">
        <v>153</v>
      </c>
      <c r="E478" s="1" t="s">
        <v>239</v>
      </c>
      <c r="F478" s="1" t="s">
        <v>3181</v>
      </c>
      <c r="G478" s="1" t="s">
        <v>6286</v>
      </c>
      <c r="H478" s="1" t="s">
        <v>6287</v>
      </c>
      <c r="I478" s="4">
        <v>84.25158564814815</v>
      </c>
      <c r="J478" s="1">
        <v>164.99</v>
      </c>
      <c r="K478" s="1">
        <v>38.44</v>
      </c>
      <c r="M478" s="10">
        <f t="array" ref="M478">_xlfn.XLOOKUP(A478,subscriptions!B478:B10004,subscriptions!D478:D10004)</f>
        <v>120</v>
      </c>
      <c r="N478" s="10">
        <f t="array" ref="N478">_xlfn.XLOOKUP(A478,subscriptions!B478:B10004,subscriptions!G478:G10004)</f>
        <v>5</v>
      </c>
      <c r="O478" s="10">
        <v>114.0</v>
      </c>
      <c r="P478" s="10" t="str">
        <f t="array" ref="P478">_xlfn.XLOOKUP(A478,subscriptions!B478:B10004,subscriptions!C478:C10004)</f>
        <v>Residential</v>
      </c>
      <c r="Q478" s="10" t="s">
        <v>194</v>
      </c>
      <c r="R478" s="10" t="s">
        <v>212</v>
      </c>
      <c r="S478" s="10" t="s">
        <v>4065</v>
      </c>
    </row>
    <row r="479">
      <c r="A479" s="1" t="s">
        <v>720</v>
      </c>
      <c r="B479" s="1" t="s">
        <v>686</v>
      </c>
      <c r="C479" s="1" t="s">
        <v>734</v>
      </c>
      <c r="D479" s="1" t="s">
        <v>153</v>
      </c>
      <c r="E479" s="1" t="s">
        <v>239</v>
      </c>
      <c r="F479" s="1" t="s">
        <v>1186</v>
      </c>
      <c r="G479" s="1" t="s">
        <v>6291</v>
      </c>
      <c r="H479" s="1" t="s">
        <v>6292</v>
      </c>
      <c r="I479" s="4">
        <v>84.42087962962962</v>
      </c>
      <c r="J479" s="1">
        <v>1260.66</v>
      </c>
      <c r="K479" s="1">
        <v>208.94</v>
      </c>
      <c r="M479" s="10">
        <f t="array" ref="M479">_xlfn.XLOOKUP(A479,subscriptions!B479:B10004,subscriptions!D479:D10004)</f>
        <v>80</v>
      </c>
      <c r="N479" s="10">
        <f t="array" ref="N479">_xlfn.XLOOKUP(A479,subscriptions!B479:B10004,subscriptions!G479:G10004)</f>
        <v>10</v>
      </c>
      <c r="O479" s="10">
        <v>72.0</v>
      </c>
      <c r="P479" s="10" t="str">
        <f t="array" ref="P479">_xlfn.XLOOKUP(A479,subscriptions!B479:B10004,subscriptions!C479:C10004)</f>
        <v>Roam</v>
      </c>
      <c r="Q479" s="10" t="s">
        <v>128</v>
      </c>
      <c r="R479" s="10" t="s">
        <v>148</v>
      </c>
      <c r="S479" s="10" t="s">
        <v>2152</v>
      </c>
    </row>
    <row r="480">
      <c r="A480" s="1" t="s">
        <v>721</v>
      </c>
      <c r="B480" s="1" t="s">
        <v>1460</v>
      </c>
      <c r="C480" s="1" t="s">
        <v>734</v>
      </c>
      <c r="D480" s="1" t="s">
        <v>27</v>
      </c>
      <c r="E480" s="1" t="s">
        <v>332</v>
      </c>
      <c r="F480" s="1" t="s">
        <v>1749</v>
      </c>
      <c r="G480" s="1" t="s">
        <v>6302</v>
      </c>
      <c r="H480" s="1" t="s">
        <v>6303</v>
      </c>
      <c r="I480" s="4">
        <v>84.21260416666667</v>
      </c>
      <c r="J480" s="1">
        <v>5275.36</v>
      </c>
      <c r="K480" s="1">
        <v>773.11</v>
      </c>
      <c r="M480" s="10">
        <f t="array" ref="M480">_xlfn.XLOOKUP(A480,subscriptions!B480:B10004,subscriptions!D480:D10004)</f>
        <v>120</v>
      </c>
      <c r="N480" s="10">
        <f t="array" ref="N480">_xlfn.XLOOKUP(A480,subscriptions!B480:B10004,subscriptions!G480:G10004)</f>
        <v>20</v>
      </c>
      <c r="O480" s="10">
        <v>96.0</v>
      </c>
      <c r="P480" s="10" t="str">
        <f t="array" ref="P480">_xlfn.XLOOKUP(A480,subscriptions!B480:B10004,subscriptions!C480:C10004)</f>
        <v>Residential</v>
      </c>
      <c r="Q480" s="10" t="s">
        <v>128</v>
      </c>
      <c r="R480" s="10" t="s">
        <v>148</v>
      </c>
      <c r="S480" s="10" t="s">
        <v>813</v>
      </c>
    </row>
    <row r="481">
      <c r="A481" s="1" t="s">
        <v>722</v>
      </c>
      <c r="B481" s="1" t="s">
        <v>2279</v>
      </c>
      <c r="C481" s="1" t="s">
        <v>871</v>
      </c>
      <c r="D481" s="1" t="s">
        <v>153</v>
      </c>
      <c r="E481" s="1" t="s">
        <v>714</v>
      </c>
      <c r="F481" s="1" t="s">
        <v>828</v>
      </c>
      <c r="G481" s="1" t="s">
        <v>6314</v>
      </c>
      <c r="H481" s="1" t="s">
        <v>6315</v>
      </c>
      <c r="I481" s="4">
        <v>84.16902777777777</v>
      </c>
      <c r="J481" s="1">
        <v>1160.67</v>
      </c>
      <c r="K481" s="1">
        <v>144.1</v>
      </c>
      <c r="M481" s="10">
        <f t="array" ref="M481">_xlfn.XLOOKUP(A481,subscriptions!B481:B10004,subscriptions!D481:D10004)</f>
        <v>120</v>
      </c>
      <c r="N481" s="10">
        <f t="array" ref="N481">_xlfn.XLOOKUP(A481,subscriptions!B481:B10004,subscriptions!G481:G10004)</f>
        <v>0</v>
      </c>
      <c r="O481" s="10">
        <v>120.0</v>
      </c>
      <c r="P481" s="10" t="str">
        <f t="array" ref="P481">_xlfn.XLOOKUP(A481,subscriptions!B481:B10004,subscriptions!C481:C10004)</f>
        <v>Residential</v>
      </c>
      <c r="Q481" s="10" t="s">
        <v>173</v>
      </c>
      <c r="R481" s="10" t="s">
        <v>212</v>
      </c>
      <c r="S481" s="10" t="s">
        <v>1504</v>
      </c>
    </row>
    <row r="482">
      <c r="A482" s="1" t="s">
        <v>723</v>
      </c>
      <c r="B482" s="1" t="s">
        <v>508</v>
      </c>
      <c r="C482" s="1" t="s">
        <v>827</v>
      </c>
      <c r="D482" s="1" t="s">
        <v>153</v>
      </c>
      <c r="E482" s="1" t="s">
        <v>631</v>
      </c>
      <c r="F482" s="1" t="s">
        <v>2549</v>
      </c>
      <c r="G482" s="1" t="s">
        <v>6326</v>
      </c>
      <c r="H482" s="1" t="s">
        <v>6327</v>
      </c>
      <c r="I482" s="4">
        <v>84.29584490740741</v>
      </c>
      <c r="J482" s="1">
        <v>1538.94</v>
      </c>
      <c r="K482" s="1">
        <v>165.33</v>
      </c>
      <c r="M482" s="10">
        <f t="array" ref="M482">_xlfn.XLOOKUP(A482,subscriptions!B482:B10004,subscriptions!D482:D10004)</f>
        <v>120</v>
      </c>
      <c r="N482" s="10">
        <f t="array" ref="N482">_xlfn.XLOOKUP(A482,subscriptions!B482:B10004,subscriptions!G482:G10004)</f>
        <v>5</v>
      </c>
      <c r="O482" s="10">
        <v>114.0</v>
      </c>
      <c r="P482" s="10" t="str">
        <f t="array" ref="P482">_xlfn.XLOOKUP(A482,subscriptions!B482:B10004,subscriptions!C482:C10004)</f>
        <v>Residential</v>
      </c>
      <c r="Q482" s="10" t="s">
        <v>194</v>
      </c>
      <c r="R482" s="10" t="s">
        <v>212</v>
      </c>
      <c r="S482" s="10" t="s">
        <v>655</v>
      </c>
    </row>
    <row r="483">
      <c r="A483" s="1" t="s">
        <v>724</v>
      </c>
      <c r="B483" s="1" t="s">
        <v>645</v>
      </c>
      <c r="C483" s="1" t="s">
        <v>152</v>
      </c>
      <c r="D483" s="1" t="s">
        <v>153</v>
      </c>
      <c r="E483" s="1" t="s">
        <v>262</v>
      </c>
      <c r="F483" s="1" t="s">
        <v>4344</v>
      </c>
      <c r="G483" s="1" t="s">
        <v>6336</v>
      </c>
      <c r="H483" s="1" t="s">
        <v>6337</v>
      </c>
      <c r="I483" s="4">
        <v>84.34047453703704</v>
      </c>
      <c r="J483" s="1">
        <v>1834.85</v>
      </c>
      <c r="K483" s="1">
        <v>291.25</v>
      </c>
      <c r="M483" s="10">
        <f t="array" ref="M483">_xlfn.XLOOKUP(A483,subscriptions!B483:B10004,subscriptions!D483:D10004)</f>
        <v>120</v>
      </c>
      <c r="N483" s="10">
        <f t="array" ref="N483">_xlfn.XLOOKUP(A483,subscriptions!B483:B10004,subscriptions!G483:G10004)</f>
        <v>10</v>
      </c>
      <c r="O483" s="10">
        <v>108.0</v>
      </c>
      <c r="P483" s="10" t="str">
        <f t="array" ref="P483">_xlfn.XLOOKUP(A483,subscriptions!B483:B10004,subscriptions!C483:C10004)</f>
        <v>Residential</v>
      </c>
      <c r="Q483" s="10" t="s">
        <v>128</v>
      </c>
      <c r="R483" s="10" t="s">
        <v>212</v>
      </c>
      <c r="S483" s="10" t="s">
        <v>616</v>
      </c>
    </row>
    <row r="484">
      <c r="A484" s="1" t="s">
        <v>725</v>
      </c>
      <c r="B484" s="1" t="s">
        <v>589</v>
      </c>
      <c r="C484" s="1" t="s">
        <v>133</v>
      </c>
      <c r="D484" s="1" t="s">
        <v>153</v>
      </c>
      <c r="E484" s="1" t="s">
        <v>239</v>
      </c>
      <c r="F484" s="1" t="s">
        <v>2132</v>
      </c>
      <c r="G484" s="1" t="s">
        <v>6349</v>
      </c>
      <c r="H484" s="1" t="s">
        <v>6350</v>
      </c>
      <c r="I484" s="4">
        <v>84.33553240740741</v>
      </c>
      <c r="J484" s="1">
        <v>959.19</v>
      </c>
      <c r="K484" s="1">
        <v>155.22</v>
      </c>
      <c r="M484" s="10">
        <f t="array" ref="M484">_xlfn.XLOOKUP(A484,subscriptions!B484:B10004,subscriptions!D484:D10004)</f>
        <v>80</v>
      </c>
      <c r="N484" s="10">
        <f t="array" ref="N484">_xlfn.XLOOKUP(A484,subscriptions!B484:B10004,subscriptions!G484:G10004)</f>
        <v>20</v>
      </c>
      <c r="O484" s="10">
        <v>64.0</v>
      </c>
      <c r="P484" s="10" t="str">
        <f t="array" ref="P484">_xlfn.XLOOKUP(A484,subscriptions!B484:B10004,subscriptions!C484:C10004)</f>
        <v>Roam</v>
      </c>
      <c r="Q484" s="10" t="s">
        <v>128</v>
      </c>
      <c r="R484" s="10" t="s">
        <v>148</v>
      </c>
      <c r="S484" s="10" t="s">
        <v>571</v>
      </c>
    </row>
    <row r="485">
      <c r="A485" s="1" t="s">
        <v>726</v>
      </c>
      <c r="B485" s="1" t="s">
        <v>1460</v>
      </c>
      <c r="C485" s="1" t="s">
        <v>509</v>
      </c>
      <c r="D485" s="1" t="s">
        <v>27</v>
      </c>
      <c r="E485" s="1" t="s">
        <v>111</v>
      </c>
      <c r="F485" s="1" t="s">
        <v>112</v>
      </c>
      <c r="G485" s="1" t="s">
        <v>6364</v>
      </c>
      <c r="H485" s="1" t="s">
        <v>6365</v>
      </c>
      <c r="I485" s="4">
        <v>84.2959375</v>
      </c>
      <c r="J485" s="1">
        <v>1531.51</v>
      </c>
      <c r="K485" s="1">
        <v>261.3</v>
      </c>
      <c r="M485" s="10">
        <f t="array" ref="M485">_xlfn.XLOOKUP(A485,subscriptions!B485:B10004,subscriptions!D485:D10004)</f>
        <v>120</v>
      </c>
      <c r="N485" s="10">
        <f t="array" ref="N485">_xlfn.XLOOKUP(A485,subscriptions!B485:B10004,subscriptions!G485:G10004)</f>
        <v>0</v>
      </c>
      <c r="O485" s="10">
        <v>120.0</v>
      </c>
      <c r="P485" s="10" t="str">
        <f t="array" ref="P485">_xlfn.XLOOKUP(A485,subscriptions!B485:B10004,subscriptions!C485:C10004)</f>
        <v>Residential</v>
      </c>
      <c r="Q485" s="10" t="s">
        <v>173</v>
      </c>
      <c r="R485" s="10" t="s">
        <v>212</v>
      </c>
      <c r="S485" s="10" t="s">
        <v>655</v>
      </c>
    </row>
    <row r="486">
      <c r="A486" s="1" t="s">
        <v>727</v>
      </c>
      <c r="B486" s="1" t="s">
        <v>355</v>
      </c>
      <c r="C486" s="1" t="s">
        <v>492</v>
      </c>
      <c r="D486" s="1" t="s">
        <v>153</v>
      </c>
      <c r="E486" s="1" t="s">
        <v>714</v>
      </c>
      <c r="F486" s="1" t="s">
        <v>1866</v>
      </c>
      <c r="G486" s="1" t="s">
        <v>6375</v>
      </c>
      <c r="H486" s="1" t="s">
        <v>6376</v>
      </c>
      <c r="I486" s="4">
        <v>84.38019675925926</v>
      </c>
      <c r="J486" s="1">
        <v>1366.74</v>
      </c>
      <c r="K486" s="1">
        <v>286.74</v>
      </c>
      <c r="M486" s="10">
        <f t="array" ref="M486">_xlfn.XLOOKUP(A486,subscriptions!B486:B10004,subscriptions!D486:D10004)</f>
        <v>120</v>
      </c>
      <c r="N486" s="10">
        <f t="array" ref="N486">_xlfn.XLOOKUP(A486,subscriptions!B486:B10004,subscriptions!G486:G10004)</f>
        <v>5</v>
      </c>
      <c r="O486" s="10">
        <v>114.0</v>
      </c>
      <c r="P486" s="10" t="str">
        <f t="array" ref="P486">_xlfn.XLOOKUP(A486,subscriptions!B486:B10004,subscriptions!C486:C10004)</f>
        <v>Residential</v>
      </c>
      <c r="Q486" s="10" t="s">
        <v>194</v>
      </c>
      <c r="R486" s="10" t="s">
        <v>212</v>
      </c>
      <c r="S486" s="10" t="s">
        <v>698</v>
      </c>
    </row>
    <row r="487">
      <c r="A487" s="1" t="s">
        <v>728</v>
      </c>
      <c r="B487" s="1" t="s">
        <v>216</v>
      </c>
      <c r="C487" s="1" t="s">
        <v>1477</v>
      </c>
      <c r="D487" s="1" t="s">
        <v>153</v>
      </c>
      <c r="E487" s="1" t="s">
        <v>332</v>
      </c>
      <c r="F487" s="1" t="s">
        <v>736</v>
      </c>
      <c r="G487" s="1" t="s">
        <v>6388</v>
      </c>
      <c r="H487" s="1" t="s">
        <v>6389</v>
      </c>
      <c r="I487" s="4">
        <v>84.17034722222222</v>
      </c>
      <c r="J487" s="1">
        <v>3521.35</v>
      </c>
      <c r="K487" s="1">
        <v>443.61</v>
      </c>
      <c r="M487" s="10">
        <f t="array" ref="M487">_xlfn.XLOOKUP(A487,subscriptions!B487:B10004,subscriptions!D487:D10004)</f>
        <v>120</v>
      </c>
      <c r="N487" s="10">
        <f t="array" ref="N487">_xlfn.XLOOKUP(A487,subscriptions!B487:B10004,subscriptions!G487:G10004)</f>
        <v>10</v>
      </c>
      <c r="O487" s="10">
        <v>108.0</v>
      </c>
      <c r="P487" s="10" t="str">
        <f t="array" ref="P487">_xlfn.XLOOKUP(A487,subscriptions!B487:B10004,subscriptions!C487:C10004)</f>
        <v>Residential</v>
      </c>
      <c r="Q487" s="10" t="s">
        <v>128</v>
      </c>
      <c r="R487" s="10" t="s">
        <v>212</v>
      </c>
      <c r="S487" s="10" t="s">
        <v>2494</v>
      </c>
    </row>
    <row r="488">
      <c r="A488" s="1" t="s">
        <v>729</v>
      </c>
      <c r="B488" s="1" t="s">
        <v>772</v>
      </c>
      <c r="C488" s="1" t="s">
        <v>152</v>
      </c>
      <c r="D488" s="1" t="s">
        <v>153</v>
      </c>
      <c r="E488" s="1" t="s">
        <v>332</v>
      </c>
      <c r="F488" s="1" t="s">
        <v>333</v>
      </c>
      <c r="G488" s="1" t="s">
        <v>6400</v>
      </c>
      <c r="H488" s="1" t="s">
        <v>6401</v>
      </c>
      <c r="I488" s="4">
        <v>84.17184027777778</v>
      </c>
      <c r="J488" s="1">
        <v>119.77</v>
      </c>
      <c r="K488" s="1">
        <v>28.83</v>
      </c>
      <c r="M488" s="10">
        <f t="array" ref="M488">_xlfn.XLOOKUP(A488,subscriptions!B488:B10004,subscriptions!D488:D10004)</f>
        <v>120</v>
      </c>
      <c r="N488" s="10">
        <f t="array" ref="N488">_xlfn.XLOOKUP(A488,subscriptions!B488:B10004,subscriptions!G488:G10004)</f>
        <v>20</v>
      </c>
      <c r="O488" s="10">
        <v>96.0</v>
      </c>
      <c r="P488" s="10" t="str">
        <f t="array" ref="P488">_xlfn.XLOOKUP(A488,subscriptions!B488:B10004,subscriptions!C488:C10004)</f>
        <v>Residential</v>
      </c>
      <c r="Q488" s="10" t="s">
        <v>128</v>
      </c>
      <c r="R488" s="10" t="s">
        <v>148</v>
      </c>
      <c r="S488" s="10" t="s">
        <v>1082</v>
      </c>
    </row>
    <row r="489">
      <c r="A489" s="1" t="s">
        <v>730</v>
      </c>
      <c r="B489" s="1" t="s">
        <v>1995</v>
      </c>
      <c r="C489" s="1" t="s">
        <v>426</v>
      </c>
      <c r="D489" s="1" t="s">
        <v>153</v>
      </c>
      <c r="E489" s="1" t="s">
        <v>714</v>
      </c>
      <c r="F489" s="1" t="s">
        <v>1866</v>
      </c>
      <c r="G489" s="1" t="s">
        <v>6411</v>
      </c>
      <c r="H489" s="1" t="s">
        <v>6412</v>
      </c>
      <c r="I489" s="4">
        <v>84.33908564814814</v>
      </c>
      <c r="J489" s="1">
        <v>544.76</v>
      </c>
      <c r="K489" s="1">
        <v>108.35</v>
      </c>
      <c r="M489" s="10">
        <f t="array" ref="M489">_xlfn.XLOOKUP(A489,subscriptions!B489:B10004,subscriptions!D489:D10004)</f>
        <v>120</v>
      </c>
      <c r="N489" s="10">
        <f t="array" ref="N489">_xlfn.XLOOKUP(A489,subscriptions!B489:B10004,subscriptions!G489:G10004)</f>
        <v>0</v>
      </c>
      <c r="O489" s="10">
        <v>120.0</v>
      </c>
      <c r="P489" s="10" t="str">
        <f t="array" ref="P489">_xlfn.XLOOKUP(A489,subscriptions!B489:B10004,subscriptions!C489:C10004)</f>
        <v>Residential</v>
      </c>
      <c r="Q489" s="10" t="s">
        <v>173</v>
      </c>
      <c r="R489" s="10" t="s">
        <v>212</v>
      </c>
      <c r="S489" s="10" t="s">
        <v>2016</v>
      </c>
    </row>
    <row r="490">
      <c r="A490" s="1" t="s">
        <v>731</v>
      </c>
      <c r="B490" s="1" t="s">
        <v>2279</v>
      </c>
      <c r="C490" s="1" t="s">
        <v>658</v>
      </c>
      <c r="D490" s="1" t="s">
        <v>153</v>
      </c>
      <c r="E490" s="1" t="s">
        <v>28</v>
      </c>
      <c r="F490" s="1" t="s">
        <v>3899</v>
      </c>
      <c r="G490" s="1" t="s">
        <v>6423</v>
      </c>
      <c r="H490" s="1" t="s">
        <v>6424</v>
      </c>
      <c r="I490" s="4">
        <v>84.3828125</v>
      </c>
      <c r="J490" s="1">
        <v>4555.99</v>
      </c>
      <c r="K490" s="1">
        <v>716.05</v>
      </c>
      <c r="M490" s="10">
        <f t="array" ref="M490">_xlfn.XLOOKUP(A490,subscriptions!B490:B10004,subscriptions!D490:D10004)</f>
        <v>80</v>
      </c>
      <c r="N490" s="10">
        <f t="array" ref="N490">_xlfn.XLOOKUP(A490,subscriptions!B490:B10004,subscriptions!G490:G10004)</f>
        <v>5</v>
      </c>
      <c r="O490" s="10">
        <v>76.0</v>
      </c>
      <c r="P490" s="10" t="str">
        <f t="array" ref="P490">_xlfn.XLOOKUP(A490,subscriptions!B490:B10004,subscriptions!C490:C10004)</f>
        <v>Roam</v>
      </c>
      <c r="Q490" s="10" t="s">
        <v>194</v>
      </c>
      <c r="R490" s="10" t="s">
        <v>148</v>
      </c>
      <c r="S490" s="10" t="s">
        <v>671</v>
      </c>
    </row>
    <row r="491">
      <c r="A491" s="1" t="s">
        <v>732</v>
      </c>
      <c r="B491" s="1" t="s">
        <v>969</v>
      </c>
      <c r="C491" s="1" t="s">
        <v>1200</v>
      </c>
      <c r="D491" s="1" t="s">
        <v>27</v>
      </c>
      <c r="E491" s="1" t="s">
        <v>332</v>
      </c>
      <c r="F491" s="1" t="s">
        <v>2280</v>
      </c>
      <c r="G491" s="1" t="s">
        <v>6434</v>
      </c>
      <c r="H491" s="1" t="s">
        <v>6435</v>
      </c>
      <c r="I491" s="4">
        <v>84.42114583333333</v>
      </c>
      <c r="J491" s="1">
        <v>3364.51</v>
      </c>
      <c r="K491" s="1">
        <v>327.05</v>
      </c>
      <c r="M491" s="10">
        <f t="array" ref="M491">_xlfn.XLOOKUP(A491,subscriptions!B491:B10004,subscriptions!D491:D10004)</f>
        <v>80</v>
      </c>
      <c r="N491" s="10">
        <f t="array" ref="N491">_xlfn.XLOOKUP(A491,subscriptions!B491:B10004,subscriptions!G491:G10004)</f>
        <v>10</v>
      </c>
      <c r="O491" s="10">
        <v>72.0</v>
      </c>
      <c r="P491" s="10" t="str">
        <f t="array" ref="P491">_xlfn.XLOOKUP(A491,subscriptions!B491:B10004,subscriptions!C491:C10004)</f>
        <v>Roam</v>
      </c>
      <c r="Q491" s="10" t="s">
        <v>128</v>
      </c>
      <c r="R491" s="10" t="s">
        <v>148</v>
      </c>
      <c r="S491" s="10" t="s">
        <v>2152</v>
      </c>
    </row>
    <row r="492">
      <c r="A492" s="1" t="s">
        <v>733</v>
      </c>
      <c r="B492" s="1" t="s">
        <v>216</v>
      </c>
      <c r="C492" s="1" t="s">
        <v>658</v>
      </c>
      <c r="D492" s="1" t="s">
        <v>153</v>
      </c>
      <c r="E492" s="1" t="s">
        <v>239</v>
      </c>
      <c r="F492" s="1" t="s">
        <v>3181</v>
      </c>
      <c r="G492" s="1" t="s">
        <v>6445</v>
      </c>
      <c r="H492" s="1" t="s">
        <v>6446</v>
      </c>
      <c r="I492" s="4">
        <v>84.21131944444444</v>
      </c>
      <c r="J492" s="1">
        <v>962.26</v>
      </c>
      <c r="K492" s="1">
        <v>159.71</v>
      </c>
      <c r="M492" s="10">
        <f t="array" ref="M492">_xlfn.XLOOKUP(A492,subscriptions!B492:B10004,subscriptions!D492:D10004)</f>
        <v>120</v>
      </c>
      <c r="N492" s="10">
        <f t="array" ref="N492">_xlfn.XLOOKUP(A492,subscriptions!B492:B10004,subscriptions!G492:G10004)</f>
        <v>20</v>
      </c>
      <c r="O492" s="10">
        <v>96.0</v>
      </c>
      <c r="P492" s="10" t="str">
        <f t="array" ref="P492">_xlfn.XLOOKUP(A492,subscriptions!B492:B10004,subscriptions!C492:C10004)</f>
        <v>Residential</v>
      </c>
      <c r="Q492" s="10" t="s">
        <v>128</v>
      </c>
      <c r="R492" s="10" t="s">
        <v>148</v>
      </c>
      <c r="S492" s="10" t="s">
        <v>438</v>
      </c>
    </row>
    <row r="493">
      <c r="A493" s="1" t="s">
        <v>735</v>
      </c>
      <c r="B493" s="1" t="s">
        <v>329</v>
      </c>
      <c r="C493" s="1" t="s">
        <v>1973</v>
      </c>
      <c r="D493" s="1" t="s">
        <v>27</v>
      </c>
      <c r="E493" s="1" t="s">
        <v>179</v>
      </c>
      <c r="F493" s="1" t="s">
        <v>844</v>
      </c>
      <c r="G493" s="1" t="s">
        <v>6456</v>
      </c>
      <c r="H493" s="1" t="s">
        <v>6457</v>
      </c>
      <c r="I493" s="4">
        <v>84.33571759259259</v>
      </c>
      <c r="J493" s="1">
        <v>1501.9</v>
      </c>
      <c r="K493" s="1">
        <v>219.2</v>
      </c>
      <c r="L493" s="1">
        <v>100.0</v>
      </c>
      <c r="M493" s="10">
        <f t="array" ref="M493">_xlfn.XLOOKUP(A493,subscriptions!B493:B10004,subscriptions!D493:D10004)</f>
        <v>50</v>
      </c>
      <c r="N493" s="10">
        <f t="array" ref="N493">_xlfn.XLOOKUP(A493,subscriptions!B493:B10004,subscriptions!G493:G10004)</f>
        <v>0</v>
      </c>
      <c r="O493" s="10">
        <v>50.0</v>
      </c>
      <c r="P493" s="10" t="str">
        <f t="array" ref="P493">_xlfn.XLOOKUP(A493,subscriptions!B493:B10004,subscriptions!C493:C10004)</f>
        <v>Mini</v>
      </c>
      <c r="Q493" s="10" t="s">
        <v>173</v>
      </c>
      <c r="R493" s="10" t="s">
        <v>148</v>
      </c>
      <c r="S493" s="10" t="s">
        <v>571</v>
      </c>
    </row>
    <row r="494">
      <c r="A494" s="1" t="s">
        <v>739</v>
      </c>
      <c r="B494" s="1" t="s">
        <v>24</v>
      </c>
      <c r="C494" s="1" t="s">
        <v>1251</v>
      </c>
      <c r="D494" s="1" t="s">
        <v>27</v>
      </c>
      <c r="E494" s="1" t="s">
        <v>179</v>
      </c>
      <c r="F494" s="1" t="s">
        <v>4595</v>
      </c>
      <c r="G494" s="1" t="s">
        <v>6468</v>
      </c>
      <c r="H494" s="1" t="s">
        <v>6469</v>
      </c>
      <c r="I494" s="4">
        <v>84.33481481481482</v>
      </c>
      <c r="J494" s="1">
        <v>537.31</v>
      </c>
      <c r="K494" s="1">
        <v>82.03</v>
      </c>
      <c r="L494" s="1">
        <v>100.0</v>
      </c>
      <c r="M494" s="10">
        <f t="array" ref="M494">_xlfn.XLOOKUP(A494,subscriptions!B494:B10004,subscriptions!D494:D10004)</f>
        <v>80</v>
      </c>
      <c r="N494" s="10">
        <f t="array" ref="N494">_xlfn.XLOOKUP(A494,subscriptions!B494:B10004,subscriptions!G494:G10004)</f>
        <v>5</v>
      </c>
      <c r="O494" s="10">
        <v>76.0</v>
      </c>
      <c r="P494" s="10" t="str">
        <f t="array" ref="P494">_xlfn.XLOOKUP(A494,subscriptions!B494:B10004,subscriptions!C494:C10004)</f>
        <v>Roam</v>
      </c>
      <c r="Q494" s="10" t="s">
        <v>194</v>
      </c>
      <c r="R494" s="10" t="s">
        <v>148</v>
      </c>
      <c r="S494" s="10" t="s">
        <v>643</v>
      </c>
    </row>
    <row r="495">
      <c r="A495" s="1" t="s">
        <v>740</v>
      </c>
      <c r="B495" s="1" t="s">
        <v>1460</v>
      </c>
      <c r="C495" s="1" t="s">
        <v>133</v>
      </c>
      <c r="D495" s="1" t="s">
        <v>27</v>
      </c>
      <c r="E495" s="1" t="s">
        <v>332</v>
      </c>
      <c r="F495" s="1" t="s">
        <v>788</v>
      </c>
      <c r="G495" s="1" t="s">
        <v>6479</v>
      </c>
      <c r="H495" s="1" t="s">
        <v>6481</v>
      </c>
      <c r="I495" s="4">
        <v>84.3409837962963</v>
      </c>
      <c r="J495" s="1">
        <v>362.61</v>
      </c>
      <c r="K495" s="1">
        <v>94.57</v>
      </c>
      <c r="M495" s="10">
        <f t="array" ref="M495">_xlfn.XLOOKUP(A495,subscriptions!B495:B10004,subscriptions!D495:D10004)</f>
        <v>120</v>
      </c>
      <c r="N495" s="10">
        <f t="array" ref="N495">_xlfn.XLOOKUP(A495,subscriptions!B495:B10004,subscriptions!G495:G10004)</f>
        <v>10</v>
      </c>
      <c r="O495" s="10">
        <v>108.0</v>
      </c>
      <c r="P495" s="10" t="str">
        <f t="array" ref="P495">_xlfn.XLOOKUP(A495,subscriptions!B495:B10004,subscriptions!C495:C10004)</f>
        <v>Residential</v>
      </c>
      <c r="Q495" s="10" t="s">
        <v>128</v>
      </c>
      <c r="R495" s="10" t="s">
        <v>212</v>
      </c>
      <c r="S495" s="10" t="s">
        <v>259</v>
      </c>
    </row>
    <row r="496">
      <c r="A496" s="1" t="s">
        <v>741</v>
      </c>
      <c r="B496" s="1" t="s">
        <v>455</v>
      </c>
      <c r="C496" s="1" t="s">
        <v>871</v>
      </c>
      <c r="D496" s="1" t="s">
        <v>27</v>
      </c>
      <c r="E496" s="1" t="s">
        <v>262</v>
      </c>
      <c r="F496" s="1" t="s">
        <v>4113</v>
      </c>
      <c r="G496" s="1" t="s">
        <v>6491</v>
      </c>
      <c r="H496" s="1" t="s">
        <v>6492</v>
      </c>
      <c r="I496" s="4">
        <v>84.25776620370371</v>
      </c>
      <c r="J496" s="1">
        <v>984.59</v>
      </c>
      <c r="K496" s="1">
        <v>166.55</v>
      </c>
      <c r="M496" s="10">
        <f t="array" ref="M496">_xlfn.XLOOKUP(A496,subscriptions!B496:B10004,subscriptions!D496:D10004)</f>
        <v>120</v>
      </c>
      <c r="N496" s="10">
        <f t="array" ref="N496">_xlfn.XLOOKUP(A496,subscriptions!B496:B10004,subscriptions!G496:G10004)</f>
        <v>20</v>
      </c>
      <c r="O496" s="10">
        <v>96.0</v>
      </c>
      <c r="P496" s="10" t="str">
        <f t="array" ref="P496">_xlfn.XLOOKUP(A496,subscriptions!B496:B10004,subscriptions!C496:C10004)</f>
        <v>Residential</v>
      </c>
      <c r="Q496" s="10" t="s">
        <v>128</v>
      </c>
      <c r="R496" s="10" t="s">
        <v>148</v>
      </c>
      <c r="S496" s="10" t="s">
        <v>603</v>
      </c>
    </row>
    <row r="497">
      <c r="A497" s="1" t="s">
        <v>742</v>
      </c>
      <c r="B497" s="1" t="s">
        <v>197</v>
      </c>
      <c r="C497" s="1" t="s">
        <v>2483</v>
      </c>
      <c r="D497" s="1" t="s">
        <v>153</v>
      </c>
      <c r="E497" s="1" t="s">
        <v>332</v>
      </c>
      <c r="F497" s="1" t="s">
        <v>427</v>
      </c>
      <c r="G497" s="1" t="s">
        <v>6504</v>
      </c>
      <c r="H497" s="1" t="s">
        <v>6506</v>
      </c>
      <c r="I497" s="4">
        <v>84.2509837962963</v>
      </c>
      <c r="J497" s="1">
        <v>703.93</v>
      </c>
      <c r="K497" s="1">
        <v>161.49</v>
      </c>
      <c r="M497" s="10">
        <f t="array" ref="M497">_xlfn.XLOOKUP(A497,subscriptions!B497:B10004,subscriptions!D497:D10004)</f>
        <v>80</v>
      </c>
      <c r="N497" s="10">
        <f t="array" ref="N497">_xlfn.XLOOKUP(A497,subscriptions!B497:B10004,subscriptions!G497:G10004)</f>
        <v>0</v>
      </c>
      <c r="O497" s="10">
        <v>80.0</v>
      </c>
      <c r="P497" s="10" t="str">
        <f t="array" ref="P497">_xlfn.XLOOKUP(A497,subscriptions!B497:B10004,subscriptions!C497:C10004)</f>
        <v>Roam</v>
      </c>
      <c r="Q497" s="10" t="s">
        <v>173</v>
      </c>
      <c r="R497" s="10" t="s">
        <v>148</v>
      </c>
      <c r="S497" s="10" t="s">
        <v>1691</v>
      </c>
    </row>
    <row r="498">
      <c r="A498" s="1" t="s">
        <v>743</v>
      </c>
      <c r="B498" s="1" t="s">
        <v>4627</v>
      </c>
      <c r="C498" s="1" t="s">
        <v>827</v>
      </c>
      <c r="D498" s="1" t="s">
        <v>27</v>
      </c>
      <c r="E498" s="1" t="s">
        <v>179</v>
      </c>
      <c r="F498" s="1" t="s">
        <v>200</v>
      </c>
      <c r="G498" s="1" t="s">
        <v>6518</v>
      </c>
      <c r="H498" s="1" t="s">
        <v>6519</v>
      </c>
      <c r="I498" s="4">
        <v>84.29798611111111</v>
      </c>
      <c r="J498" s="1">
        <v>1364.37</v>
      </c>
      <c r="K498" s="1">
        <v>246.4</v>
      </c>
      <c r="L498" s="1">
        <v>100.0</v>
      </c>
      <c r="M498" s="10">
        <f t="array" ref="M498">_xlfn.XLOOKUP(A498,subscriptions!B498:B10004,subscriptions!D498:D10004)</f>
        <v>120</v>
      </c>
      <c r="N498" s="10">
        <f t="array" ref="N498">_xlfn.XLOOKUP(A498,subscriptions!B498:B10004,subscriptions!G498:G10004)</f>
        <v>5</v>
      </c>
      <c r="O498" s="10">
        <v>114.0</v>
      </c>
      <c r="P498" s="10" t="str">
        <f t="array" ref="P498">_xlfn.XLOOKUP(A498,subscriptions!B498:B10004,subscriptions!C498:C10004)</f>
        <v>Residential</v>
      </c>
      <c r="Q498" s="10" t="s">
        <v>194</v>
      </c>
      <c r="R498" s="10" t="s">
        <v>212</v>
      </c>
      <c r="S498" s="10" t="s">
        <v>785</v>
      </c>
    </row>
    <row r="499">
      <c r="A499" s="1" t="s">
        <v>744</v>
      </c>
      <c r="B499" s="1" t="s">
        <v>216</v>
      </c>
      <c r="C499" s="1" t="s">
        <v>456</v>
      </c>
      <c r="D499" s="1" t="s">
        <v>153</v>
      </c>
      <c r="E499" s="1" t="s">
        <v>280</v>
      </c>
      <c r="F499" s="1" t="s">
        <v>376</v>
      </c>
      <c r="G499" s="1" t="s">
        <v>6530</v>
      </c>
      <c r="H499" s="1" t="s">
        <v>6531</v>
      </c>
      <c r="I499" s="4">
        <v>84.29603009259259</v>
      </c>
      <c r="J499" s="1">
        <v>171.38</v>
      </c>
      <c r="K499" s="1">
        <v>29.61</v>
      </c>
      <c r="M499" s="10">
        <f t="array" ref="M499">_xlfn.XLOOKUP(A499,subscriptions!B499:B10004,subscriptions!D499:D10004)</f>
        <v>50</v>
      </c>
      <c r="N499" s="10">
        <f t="array" ref="N499">_xlfn.XLOOKUP(A499,subscriptions!B499:B10004,subscriptions!G499:G10004)</f>
        <v>10</v>
      </c>
      <c r="O499" s="10">
        <v>45.0</v>
      </c>
      <c r="P499" s="10" t="str">
        <f t="array" ref="P499">_xlfn.XLOOKUP(A499,subscriptions!B499:B10004,subscriptions!C499:C10004)</f>
        <v>Mini</v>
      </c>
      <c r="Q499" s="10" t="s">
        <v>128</v>
      </c>
      <c r="R499" s="10" t="s">
        <v>148</v>
      </c>
      <c r="S499" s="10" t="s">
        <v>655</v>
      </c>
    </row>
    <row r="500">
      <c r="A500" s="1" t="s">
        <v>745</v>
      </c>
      <c r="B500" s="1" t="s">
        <v>1624</v>
      </c>
      <c r="C500" s="1" t="s">
        <v>296</v>
      </c>
      <c r="D500" s="1" t="s">
        <v>27</v>
      </c>
      <c r="E500" s="1" t="s">
        <v>111</v>
      </c>
      <c r="F500" s="1" t="s">
        <v>1227</v>
      </c>
      <c r="G500" s="1" t="s">
        <v>6541</v>
      </c>
      <c r="H500" s="1" t="s">
        <v>6543</v>
      </c>
      <c r="I500" s="4">
        <v>84.33700231481481</v>
      </c>
      <c r="J500" s="1">
        <v>5547.44</v>
      </c>
      <c r="K500" s="1">
        <v>966.67</v>
      </c>
      <c r="M500" s="10">
        <f t="array" ref="M500">_xlfn.XLOOKUP(A500,subscriptions!B500:B10004,subscriptions!D500:D10004)</f>
        <v>120</v>
      </c>
      <c r="N500" s="10">
        <f t="array" ref="N500">_xlfn.XLOOKUP(A500,subscriptions!B500:B10004,subscriptions!G500:G10004)</f>
        <v>20</v>
      </c>
      <c r="O500" s="10">
        <v>96.0</v>
      </c>
      <c r="P500" s="10" t="str">
        <f t="array" ref="P500">_xlfn.XLOOKUP(A500,subscriptions!B500:B10004,subscriptions!C500:C10004)</f>
        <v>Residential</v>
      </c>
      <c r="Q500" s="10" t="s">
        <v>128</v>
      </c>
      <c r="R500" s="10" t="s">
        <v>148</v>
      </c>
      <c r="S500" s="10" t="s">
        <v>968</v>
      </c>
    </row>
    <row r="501">
      <c r="A501" s="1" t="s">
        <v>746</v>
      </c>
      <c r="B501" s="1" t="s">
        <v>197</v>
      </c>
      <c r="C501" s="1" t="s">
        <v>1142</v>
      </c>
      <c r="D501" s="1" t="s">
        <v>153</v>
      </c>
      <c r="E501" s="1" t="s">
        <v>280</v>
      </c>
      <c r="F501" s="1" t="s">
        <v>376</v>
      </c>
      <c r="G501" s="1" t="s">
        <v>6552</v>
      </c>
      <c r="H501" s="1" t="s">
        <v>6554</v>
      </c>
      <c r="I501" s="4">
        <v>84.21185185185185</v>
      </c>
      <c r="J501" s="1">
        <v>6475.8</v>
      </c>
      <c r="K501" s="1">
        <v>952.72</v>
      </c>
      <c r="M501" s="10">
        <f t="array" ref="M501">_xlfn.XLOOKUP(A501,subscriptions!B501:B10004,subscriptions!D501:D10004)</f>
        <v>50</v>
      </c>
      <c r="N501" s="10">
        <f t="array" ref="N501">_xlfn.XLOOKUP(A501,subscriptions!B501:B10004,subscriptions!G501:G10004)</f>
        <v>0</v>
      </c>
      <c r="O501" s="10">
        <v>50.0</v>
      </c>
      <c r="P501" s="10" t="str">
        <f t="array" ref="P501">_xlfn.XLOOKUP(A501,subscriptions!B501:B10004,subscriptions!C501:C10004)</f>
        <v>Mini</v>
      </c>
      <c r="Q501" s="10" t="s">
        <v>173</v>
      </c>
      <c r="R501" s="10" t="s">
        <v>148</v>
      </c>
      <c r="S501" s="10" t="s">
        <v>857</v>
      </c>
    </row>
    <row r="502">
      <c r="A502" s="1" t="s">
        <v>747</v>
      </c>
      <c r="B502" s="1" t="s">
        <v>1995</v>
      </c>
      <c r="C502" s="1" t="s">
        <v>198</v>
      </c>
      <c r="D502" s="1" t="s">
        <v>153</v>
      </c>
      <c r="E502" s="1" t="s">
        <v>111</v>
      </c>
      <c r="F502" s="1" t="s">
        <v>1917</v>
      </c>
      <c r="G502" s="1" t="s">
        <v>6564</v>
      </c>
      <c r="H502" s="1" t="s">
        <v>6565</v>
      </c>
      <c r="I502" s="4">
        <v>84.21143518518518</v>
      </c>
      <c r="J502" s="1">
        <v>1846.8</v>
      </c>
      <c r="K502" s="1">
        <v>385.86</v>
      </c>
      <c r="M502" s="10">
        <f t="array" ref="M502">_xlfn.XLOOKUP(A502,subscriptions!B502:B10004,subscriptions!D502:D10004)</f>
        <v>80</v>
      </c>
      <c r="N502" s="10">
        <f t="array" ref="N502">_xlfn.XLOOKUP(A502,subscriptions!B502:B10004,subscriptions!G502:G10004)</f>
        <v>5</v>
      </c>
      <c r="O502" s="10">
        <v>76.0</v>
      </c>
      <c r="P502" s="10" t="str">
        <f t="array" ref="P502">_xlfn.XLOOKUP(A502,subscriptions!B502:B10004,subscriptions!C502:C10004)</f>
        <v>Roam</v>
      </c>
      <c r="Q502" s="10" t="s">
        <v>194</v>
      </c>
      <c r="R502" s="10" t="s">
        <v>148</v>
      </c>
      <c r="S502" s="10" t="s">
        <v>438</v>
      </c>
    </row>
    <row r="503">
      <c r="A503" s="1" t="s">
        <v>749</v>
      </c>
      <c r="B503" s="1" t="s">
        <v>426</v>
      </c>
      <c r="C503" s="1" t="s">
        <v>524</v>
      </c>
      <c r="D503" s="1" t="s">
        <v>153</v>
      </c>
      <c r="E503" s="1" t="s">
        <v>280</v>
      </c>
      <c r="F503" s="1" t="s">
        <v>1446</v>
      </c>
      <c r="G503" s="1" t="s">
        <v>6575</v>
      </c>
      <c r="H503" s="1" t="s">
        <v>6576</v>
      </c>
      <c r="I503" s="4">
        <v>84.37596064814815</v>
      </c>
      <c r="J503" s="1">
        <v>1202.12</v>
      </c>
      <c r="K503" s="1">
        <v>206.47</v>
      </c>
      <c r="M503" s="10">
        <f t="array" ref="M503">_xlfn.XLOOKUP(A503,subscriptions!B503:B10004,subscriptions!D503:D10004)</f>
        <v>120</v>
      </c>
      <c r="N503" s="10">
        <f t="array" ref="N503">_xlfn.XLOOKUP(A503,subscriptions!B503:B10004,subscriptions!G503:G10004)</f>
        <v>10</v>
      </c>
      <c r="O503" s="10">
        <v>108.0</v>
      </c>
      <c r="P503" s="10" t="str">
        <f t="array" ref="P503">_xlfn.XLOOKUP(A503,subscriptions!B503:B10004,subscriptions!C503:C10004)</f>
        <v>Residential</v>
      </c>
      <c r="Q503" s="10" t="s">
        <v>128</v>
      </c>
      <c r="R503" s="10" t="s">
        <v>212</v>
      </c>
      <c r="S503" s="10" t="s">
        <v>1442</v>
      </c>
    </row>
    <row r="504">
      <c r="A504" s="1" t="s">
        <v>753</v>
      </c>
      <c r="B504" s="1" t="s">
        <v>941</v>
      </c>
      <c r="C504" s="1" t="s">
        <v>800</v>
      </c>
      <c r="D504" s="1" t="s">
        <v>27</v>
      </c>
      <c r="E504" s="1" t="s">
        <v>262</v>
      </c>
      <c r="F504" s="1" t="s">
        <v>2985</v>
      </c>
      <c r="G504" s="1" t="s">
        <v>6586</v>
      </c>
      <c r="H504" s="1" t="s">
        <v>6587</v>
      </c>
      <c r="I504" s="4">
        <v>84.29399305555556</v>
      </c>
      <c r="J504" s="1">
        <v>605.57</v>
      </c>
      <c r="K504" s="1">
        <v>145.82</v>
      </c>
      <c r="M504" s="10">
        <f t="array" ref="M504">_xlfn.XLOOKUP(A504,subscriptions!B504:B10004,subscriptions!D504:D10004)</f>
        <v>120</v>
      </c>
      <c r="N504" s="10">
        <f t="array" ref="N504">_xlfn.XLOOKUP(A504,subscriptions!B504:B10004,subscriptions!G504:G10004)</f>
        <v>20</v>
      </c>
      <c r="O504" s="10">
        <v>96.0</v>
      </c>
      <c r="P504" s="10" t="str">
        <f t="array" ref="P504">_xlfn.XLOOKUP(A504,subscriptions!B504:B10004,subscriptions!C504:C10004)</f>
        <v>Residential</v>
      </c>
      <c r="Q504" s="10" t="s">
        <v>128</v>
      </c>
      <c r="R504" s="10" t="s">
        <v>148</v>
      </c>
      <c r="S504" s="10" t="s">
        <v>1458</v>
      </c>
    </row>
    <row r="505">
      <c r="A505" s="1" t="s">
        <v>754</v>
      </c>
      <c r="B505" s="1" t="s">
        <v>523</v>
      </c>
      <c r="C505" s="1" t="s">
        <v>218</v>
      </c>
      <c r="D505" s="1" t="s">
        <v>27</v>
      </c>
      <c r="E505" s="1" t="s">
        <v>631</v>
      </c>
      <c r="F505" s="1" t="s">
        <v>2495</v>
      </c>
      <c r="G505" s="1" t="s">
        <v>6594</v>
      </c>
      <c r="H505" s="1" t="s">
        <v>6595</v>
      </c>
      <c r="I505" s="4">
        <v>84.21055555555556</v>
      </c>
      <c r="J505" s="1">
        <v>2571.36</v>
      </c>
      <c r="K505" s="1">
        <v>288.89</v>
      </c>
      <c r="M505" s="10">
        <f t="array" ref="M505">_xlfn.XLOOKUP(A505,subscriptions!B505:B10004,subscriptions!D505:D10004)</f>
        <v>120</v>
      </c>
      <c r="N505" s="10">
        <f t="array" ref="N505">_xlfn.XLOOKUP(A505,subscriptions!B505:B10004,subscriptions!G505:G10004)</f>
        <v>0</v>
      </c>
      <c r="O505" s="10">
        <v>120.0</v>
      </c>
      <c r="P505" s="10" t="str">
        <f t="array" ref="P505">_xlfn.XLOOKUP(A505,subscriptions!B505:B10004,subscriptions!C505:C10004)</f>
        <v>Residential</v>
      </c>
      <c r="Q505" s="10" t="s">
        <v>173</v>
      </c>
      <c r="R505" s="10" t="s">
        <v>212</v>
      </c>
      <c r="S505" s="10" t="s">
        <v>770</v>
      </c>
    </row>
    <row r="506">
      <c r="A506" s="1" t="s">
        <v>755</v>
      </c>
      <c r="B506" s="1" t="s">
        <v>2788</v>
      </c>
      <c r="C506" s="1" t="s">
        <v>261</v>
      </c>
      <c r="D506" s="1" t="s">
        <v>153</v>
      </c>
      <c r="E506" s="1" t="s">
        <v>28</v>
      </c>
      <c r="F506" s="1" t="s">
        <v>801</v>
      </c>
      <c r="G506" s="1" t="s">
        <v>6606</v>
      </c>
      <c r="H506" s="1" t="s">
        <v>6607</v>
      </c>
      <c r="I506" s="4">
        <v>84.1745138888889</v>
      </c>
      <c r="J506" s="1">
        <v>1781.49</v>
      </c>
      <c r="K506" s="1">
        <v>207.48</v>
      </c>
      <c r="M506" s="10">
        <f t="array" ref="M506">_xlfn.XLOOKUP(A506,subscriptions!B506:B10004,subscriptions!D506:D10004)</f>
        <v>120</v>
      </c>
      <c r="N506" s="10">
        <f t="array" ref="N506">_xlfn.XLOOKUP(A506,subscriptions!B506:B10004,subscriptions!G506:G10004)</f>
        <v>5</v>
      </c>
      <c r="O506" s="10">
        <v>114.0</v>
      </c>
      <c r="P506" s="10" t="str">
        <f t="array" ref="P506">_xlfn.XLOOKUP(A506,subscriptions!B506:B10004,subscriptions!C506:C10004)</f>
        <v>Residential</v>
      </c>
      <c r="Q506" s="10" t="s">
        <v>194</v>
      </c>
      <c r="R506" s="10" t="s">
        <v>212</v>
      </c>
      <c r="S506" s="10" t="s">
        <v>507</v>
      </c>
    </row>
    <row r="507">
      <c r="A507" s="1" t="s">
        <v>756</v>
      </c>
      <c r="B507" s="1" t="s">
        <v>4509</v>
      </c>
      <c r="C507" s="1" t="s">
        <v>261</v>
      </c>
      <c r="D507" s="1" t="s">
        <v>153</v>
      </c>
      <c r="E507" s="1" t="s">
        <v>179</v>
      </c>
      <c r="F507" s="1" t="s">
        <v>357</v>
      </c>
      <c r="G507" s="1" t="s">
        <v>6617</v>
      </c>
      <c r="H507" s="1" t="s">
        <v>6618</v>
      </c>
      <c r="I507" s="4">
        <v>84.16743055555555</v>
      </c>
      <c r="J507" s="1">
        <v>316.21</v>
      </c>
      <c r="K507" s="1">
        <v>54.58</v>
      </c>
      <c r="L507" s="1">
        <v>100.0</v>
      </c>
      <c r="M507" s="10">
        <f t="array" ref="M507">_xlfn.XLOOKUP(A507,subscriptions!B507:B10004,subscriptions!D507:D10004)</f>
        <v>80</v>
      </c>
      <c r="N507" s="10">
        <f t="array" ref="N507">_xlfn.XLOOKUP(A507,subscriptions!B507:B10004,subscriptions!G507:G10004)</f>
        <v>10</v>
      </c>
      <c r="O507" s="10">
        <v>72.0</v>
      </c>
      <c r="P507" s="10" t="str">
        <f t="array" ref="P507">_xlfn.XLOOKUP(A507,subscriptions!B507:B10004,subscriptions!C507:C10004)</f>
        <v>Roam</v>
      </c>
      <c r="Q507" s="10" t="s">
        <v>128</v>
      </c>
      <c r="R507" s="10" t="s">
        <v>148</v>
      </c>
      <c r="S507" s="10" t="s">
        <v>1412</v>
      </c>
    </row>
    <row r="508">
      <c r="A508" s="1" t="s">
        <v>757</v>
      </c>
      <c r="B508" s="1" t="s">
        <v>2018</v>
      </c>
      <c r="C508" s="1" t="s">
        <v>2007</v>
      </c>
      <c r="D508" s="1" t="s">
        <v>27</v>
      </c>
      <c r="E508" s="1" t="s">
        <v>179</v>
      </c>
      <c r="F508" s="1" t="s">
        <v>4595</v>
      </c>
      <c r="G508" s="1" t="s">
        <v>6628</v>
      </c>
      <c r="H508" s="1" t="s">
        <v>6629</v>
      </c>
      <c r="I508" s="4">
        <v>84.29815972222222</v>
      </c>
      <c r="J508" s="1">
        <v>3677.45</v>
      </c>
      <c r="K508" s="1">
        <v>382.52</v>
      </c>
      <c r="L508" s="1">
        <v>100.0</v>
      </c>
      <c r="M508" s="10">
        <f t="array" ref="M508">_xlfn.XLOOKUP(A508,subscriptions!B508:B10004,subscriptions!D508:D10004)</f>
        <v>80</v>
      </c>
      <c r="N508" s="10">
        <f t="array" ref="N508">_xlfn.XLOOKUP(A508,subscriptions!B508:B10004,subscriptions!G508:G10004)</f>
        <v>20</v>
      </c>
      <c r="O508" s="10">
        <v>64.0</v>
      </c>
      <c r="P508" s="10" t="str">
        <f t="array" ref="P508">_xlfn.XLOOKUP(A508,subscriptions!B508:B10004,subscriptions!C508:C10004)</f>
        <v>Roam</v>
      </c>
      <c r="Q508" s="10" t="s">
        <v>128</v>
      </c>
      <c r="R508" s="10" t="s">
        <v>148</v>
      </c>
      <c r="S508" s="10" t="s">
        <v>785</v>
      </c>
    </row>
    <row r="509">
      <c r="A509" s="1" t="s">
        <v>758</v>
      </c>
      <c r="B509" s="1" t="s">
        <v>197</v>
      </c>
      <c r="C509" s="1" t="s">
        <v>509</v>
      </c>
      <c r="D509" s="1" t="s">
        <v>153</v>
      </c>
      <c r="E509" s="1" t="s">
        <v>280</v>
      </c>
      <c r="F509" s="1" t="s">
        <v>1706</v>
      </c>
      <c r="G509" s="1" t="s">
        <v>6639</v>
      </c>
      <c r="H509" s="1" t="s">
        <v>6640</v>
      </c>
      <c r="I509" s="4">
        <v>84.25792824074074</v>
      </c>
      <c r="J509" s="1">
        <v>2643.49</v>
      </c>
      <c r="K509" s="1">
        <v>285.16</v>
      </c>
      <c r="M509" s="10">
        <f t="array" ref="M509">_xlfn.XLOOKUP(A509,subscriptions!B509:B10004,subscriptions!D509:D10004)</f>
        <v>120</v>
      </c>
      <c r="N509" s="10">
        <f t="array" ref="N509">_xlfn.XLOOKUP(A509,subscriptions!B509:B10004,subscriptions!G509:G10004)</f>
        <v>0</v>
      </c>
      <c r="O509" s="10">
        <v>120.0</v>
      </c>
      <c r="P509" s="10" t="str">
        <f t="array" ref="P509">_xlfn.XLOOKUP(A509,subscriptions!B509:B10004,subscriptions!C509:C10004)</f>
        <v>Residential</v>
      </c>
      <c r="Q509" s="10" t="s">
        <v>173</v>
      </c>
      <c r="R509" s="10" t="s">
        <v>212</v>
      </c>
      <c r="S509" s="10" t="s">
        <v>603</v>
      </c>
    </row>
    <row r="510">
      <c r="A510" s="1" t="s">
        <v>759</v>
      </c>
      <c r="B510" s="1" t="s">
        <v>109</v>
      </c>
      <c r="C510" s="1" t="s">
        <v>473</v>
      </c>
      <c r="D510" s="1" t="s">
        <v>27</v>
      </c>
      <c r="E510" s="1" t="s">
        <v>219</v>
      </c>
      <c r="F510" s="1" t="s">
        <v>458</v>
      </c>
      <c r="G510" s="1" t="s">
        <v>6653</v>
      </c>
      <c r="H510" s="1" t="s">
        <v>6654</v>
      </c>
      <c r="I510" s="4">
        <v>84.25489583333334</v>
      </c>
      <c r="J510" s="1">
        <v>4537.61</v>
      </c>
      <c r="K510" s="1">
        <v>711.33</v>
      </c>
      <c r="M510" s="10">
        <f t="array" ref="M510">_xlfn.XLOOKUP(A510,subscriptions!B510:B10004,subscriptions!D510:D10004)</f>
        <v>120</v>
      </c>
      <c r="N510" s="10">
        <f t="array" ref="N510">_xlfn.XLOOKUP(A510,subscriptions!B510:B10004,subscriptions!G510:G10004)</f>
        <v>5</v>
      </c>
      <c r="O510" s="10">
        <v>114.0</v>
      </c>
      <c r="P510" s="10" t="str">
        <f t="array" ref="P510">_xlfn.XLOOKUP(A510,subscriptions!B510:B10004,subscriptions!C510:C10004)</f>
        <v>Residential</v>
      </c>
      <c r="Q510" s="10" t="s">
        <v>194</v>
      </c>
      <c r="R510" s="10" t="s">
        <v>212</v>
      </c>
      <c r="S510" s="10" t="s">
        <v>149</v>
      </c>
    </row>
    <row r="511">
      <c r="A511" s="1" t="s">
        <v>760</v>
      </c>
      <c r="B511" s="1" t="s">
        <v>1939</v>
      </c>
      <c r="C511" s="1" t="s">
        <v>750</v>
      </c>
      <c r="D511" s="1" t="s">
        <v>153</v>
      </c>
      <c r="E511" s="1" t="s">
        <v>280</v>
      </c>
      <c r="F511" s="1" t="s">
        <v>1478</v>
      </c>
      <c r="G511" s="1" t="s">
        <v>6665</v>
      </c>
      <c r="H511" s="1" t="s">
        <v>6666</v>
      </c>
      <c r="I511" s="4">
        <v>84.33553240740741</v>
      </c>
      <c r="J511" s="1">
        <v>1990.41</v>
      </c>
      <c r="K511" s="1">
        <v>367.64</v>
      </c>
      <c r="M511" s="10">
        <f t="array" ref="M511">_xlfn.XLOOKUP(A511,subscriptions!B511:B10004,subscriptions!D511:D10004)</f>
        <v>120</v>
      </c>
      <c r="N511" s="10">
        <f t="array" ref="N511">_xlfn.XLOOKUP(A511,subscriptions!B511:B10004,subscriptions!G511:G10004)</f>
        <v>10</v>
      </c>
      <c r="O511" s="10">
        <v>108.0</v>
      </c>
      <c r="P511" s="10" t="str">
        <f t="array" ref="P511">_xlfn.XLOOKUP(A511,subscriptions!B511:B10004,subscriptions!C511:C10004)</f>
        <v>Residential</v>
      </c>
      <c r="Q511" s="10" t="s">
        <v>128</v>
      </c>
      <c r="R511" s="10" t="s">
        <v>212</v>
      </c>
      <c r="S511" s="10" t="s">
        <v>571</v>
      </c>
    </row>
    <row r="512">
      <c r="A512" s="1" t="s">
        <v>761</v>
      </c>
      <c r="B512" s="1" t="s">
        <v>589</v>
      </c>
      <c r="C512" s="1" t="s">
        <v>1876</v>
      </c>
      <c r="D512" s="1" t="s">
        <v>153</v>
      </c>
      <c r="E512" s="1" t="s">
        <v>28</v>
      </c>
      <c r="F512" s="1" t="s">
        <v>313</v>
      </c>
      <c r="G512" s="1" t="s">
        <v>6677</v>
      </c>
      <c r="H512" s="1" t="s">
        <v>6678</v>
      </c>
      <c r="I512" s="4">
        <v>84.17186342592592</v>
      </c>
      <c r="J512" s="1">
        <v>1475.61</v>
      </c>
      <c r="K512" s="1">
        <v>324.86</v>
      </c>
      <c r="M512" s="10">
        <f t="array" ref="M512">_xlfn.XLOOKUP(A512,subscriptions!B512:B10004,subscriptions!D512:D10004)</f>
        <v>120</v>
      </c>
      <c r="N512" s="10">
        <f t="array" ref="N512">_xlfn.XLOOKUP(A512,subscriptions!B512:B10004,subscriptions!G512:G10004)</f>
        <v>20</v>
      </c>
      <c r="O512" s="10">
        <v>96.0</v>
      </c>
      <c r="P512" s="10" t="str">
        <f t="array" ref="P512">_xlfn.XLOOKUP(A512,subscriptions!B512:B10004,subscriptions!C512:C10004)</f>
        <v>Residential</v>
      </c>
      <c r="Q512" s="10" t="s">
        <v>128</v>
      </c>
      <c r="R512" s="10" t="s">
        <v>148</v>
      </c>
      <c r="S512" s="10" t="s">
        <v>1082</v>
      </c>
    </row>
    <row r="513">
      <c r="A513" s="1" t="s">
        <v>765</v>
      </c>
      <c r="B513" s="1" t="s">
        <v>132</v>
      </c>
      <c r="C513" s="1" t="s">
        <v>786</v>
      </c>
      <c r="D513" s="1" t="s">
        <v>27</v>
      </c>
      <c r="E513" s="1" t="s">
        <v>239</v>
      </c>
      <c r="F513" s="1" t="s">
        <v>2765</v>
      </c>
      <c r="G513" s="1" t="s">
        <v>6688</v>
      </c>
      <c r="H513" s="1" t="s">
        <v>6689</v>
      </c>
      <c r="I513" s="4">
        <v>84.20917824074074</v>
      </c>
      <c r="J513" s="1">
        <v>862.55</v>
      </c>
      <c r="K513" s="1">
        <v>144.45</v>
      </c>
      <c r="M513" s="10">
        <f t="array" ref="M513">_xlfn.XLOOKUP(A513,subscriptions!B513:B10004,subscriptions!D513:D10004)</f>
        <v>120</v>
      </c>
      <c r="N513" s="10">
        <f t="array" ref="N513">_xlfn.XLOOKUP(A513,subscriptions!B513:B10004,subscriptions!G513:G10004)</f>
        <v>0</v>
      </c>
      <c r="O513" s="10">
        <v>120.0</v>
      </c>
      <c r="P513" s="10" t="str">
        <f t="array" ref="P513">_xlfn.XLOOKUP(A513,subscriptions!B513:B10004,subscriptions!C513:C10004)</f>
        <v>Residential</v>
      </c>
      <c r="Q513" s="10" t="s">
        <v>173</v>
      </c>
      <c r="R513" s="10" t="s">
        <v>212</v>
      </c>
      <c r="S513" s="10" t="s">
        <v>1374</v>
      </c>
    </row>
    <row r="514">
      <c r="A514" s="1" t="s">
        <v>768</v>
      </c>
      <c r="B514" s="1" t="s">
        <v>748</v>
      </c>
      <c r="C514" s="1" t="s">
        <v>658</v>
      </c>
      <c r="D514" s="1" t="s">
        <v>27</v>
      </c>
      <c r="E514" s="1" t="s">
        <v>262</v>
      </c>
      <c r="F514" s="1" t="s">
        <v>4344</v>
      </c>
      <c r="G514" s="1" t="s">
        <v>6700</v>
      </c>
      <c r="H514" s="1" t="s">
        <v>6701</v>
      </c>
      <c r="I514" s="4">
        <v>84.21344907407408</v>
      </c>
      <c r="J514" s="1">
        <v>4098.53</v>
      </c>
      <c r="K514" s="1">
        <v>684.75</v>
      </c>
      <c r="M514" s="10">
        <f t="array" ref="M514">_xlfn.XLOOKUP(A514,subscriptions!B514:B10004,subscriptions!D514:D10004)</f>
        <v>120</v>
      </c>
      <c r="N514" s="10">
        <f t="array" ref="N514">_xlfn.XLOOKUP(A514,subscriptions!B514:B10004,subscriptions!G514:G10004)</f>
        <v>5</v>
      </c>
      <c r="O514" s="10">
        <v>114.0</v>
      </c>
      <c r="P514" s="10" t="str">
        <f t="array" ref="P514">_xlfn.XLOOKUP(A514,subscriptions!B514:B10004,subscriptions!C514:C10004)</f>
        <v>Residential</v>
      </c>
      <c r="Q514" s="10" t="s">
        <v>194</v>
      </c>
      <c r="R514" s="10" t="s">
        <v>212</v>
      </c>
      <c r="S514" s="10" t="s">
        <v>1915</v>
      </c>
    </row>
    <row r="515">
      <c r="A515" s="1" t="s">
        <v>769</v>
      </c>
      <c r="B515" s="1" t="s">
        <v>1664</v>
      </c>
      <c r="C515" s="1" t="s">
        <v>1477</v>
      </c>
      <c r="D515" s="1" t="s">
        <v>153</v>
      </c>
      <c r="E515" s="1" t="s">
        <v>239</v>
      </c>
      <c r="F515" s="1" t="s">
        <v>2765</v>
      </c>
      <c r="G515" s="1" t="s">
        <v>6711</v>
      </c>
      <c r="H515" s="1" t="s">
        <v>6712</v>
      </c>
      <c r="I515" s="4">
        <v>84.3758912037037</v>
      </c>
      <c r="J515" s="1">
        <v>3065.59</v>
      </c>
      <c r="K515" s="1">
        <v>639.64</v>
      </c>
      <c r="M515" s="10">
        <f t="array" ref="M515">_xlfn.XLOOKUP(A515,subscriptions!B515:B10004,subscriptions!D515:D10004)</f>
        <v>250</v>
      </c>
      <c r="N515" s="10">
        <f t="array" ref="N515">_xlfn.XLOOKUP(A515,subscriptions!B515:B10004,subscriptions!G515:G10004)</f>
        <v>10</v>
      </c>
      <c r="O515" s="10">
        <v>225.0</v>
      </c>
      <c r="P515" s="10" t="str">
        <f t="array" ref="P515">_xlfn.XLOOKUP(A515,subscriptions!B515:B10004,subscriptions!C515:C10004)</f>
        <v>Business</v>
      </c>
      <c r="Q515" s="10" t="s">
        <v>128</v>
      </c>
      <c r="R515" s="10" t="s">
        <v>129</v>
      </c>
      <c r="S515" s="10" t="s">
        <v>1442</v>
      </c>
    </row>
    <row r="516">
      <c r="A516" s="1" t="s">
        <v>771</v>
      </c>
      <c r="B516" s="1" t="s">
        <v>969</v>
      </c>
      <c r="C516" s="1" t="s">
        <v>473</v>
      </c>
      <c r="D516" s="1" t="s">
        <v>27</v>
      </c>
      <c r="E516" s="1" t="s">
        <v>28</v>
      </c>
      <c r="F516" s="1" t="s">
        <v>2188</v>
      </c>
      <c r="G516" s="1" t="s">
        <v>6722</v>
      </c>
      <c r="H516" s="1" t="s">
        <v>6723</v>
      </c>
      <c r="I516" s="4">
        <v>84.2572800925926</v>
      </c>
      <c r="J516" s="1">
        <v>119.41</v>
      </c>
      <c r="K516" s="1">
        <v>41.26</v>
      </c>
      <c r="M516" s="10">
        <f t="array" ref="M516">_xlfn.XLOOKUP(A516,subscriptions!B516:B10004,subscriptions!D516:D10004)</f>
        <v>250</v>
      </c>
      <c r="N516" s="10">
        <f t="array" ref="N516">_xlfn.XLOOKUP(A516,subscriptions!B516:B10004,subscriptions!G516:G10004)</f>
        <v>20</v>
      </c>
      <c r="O516" s="10">
        <v>200.0</v>
      </c>
      <c r="P516" s="10" t="str">
        <f t="array" ref="P516">_xlfn.XLOOKUP(A516,subscriptions!B516:B10004,subscriptions!C516:C10004)</f>
        <v>Business</v>
      </c>
      <c r="Q516" s="10" t="s">
        <v>128</v>
      </c>
      <c r="R516" s="10" t="s">
        <v>129</v>
      </c>
      <c r="S516" s="10" t="s">
        <v>175</v>
      </c>
    </row>
    <row r="517">
      <c r="A517" s="1" t="s">
        <v>775</v>
      </c>
      <c r="B517" s="1" t="s">
        <v>523</v>
      </c>
      <c r="C517" s="1" t="s">
        <v>279</v>
      </c>
      <c r="D517" s="1" t="s">
        <v>27</v>
      </c>
      <c r="E517" s="1" t="s">
        <v>111</v>
      </c>
      <c r="F517" s="1" t="s">
        <v>1263</v>
      </c>
      <c r="G517" s="1" t="s">
        <v>6733</v>
      </c>
      <c r="H517" s="1" t="s">
        <v>6734</v>
      </c>
      <c r="I517" s="4">
        <v>84.41737268518519</v>
      </c>
      <c r="J517" s="1">
        <v>90.08</v>
      </c>
      <c r="K517" s="1">
        <v>20.95</v>
      </c>
      <c r="M517" s="10">
        <f t="array" ref="M517">_xlfn.XLOOKUP(A517,subscriptions!B517:B10004,subscriptions!D517:D10004)</f>
        <v>50</v>
      </c>
      <c r="N517" s="10">
        <f t="array" ref="N517">_xlfn.XLOOKUP(A517,subscriptions!B517:B10004,subscriptions!G517:G10004)</f>
        <v>0</v>
      </c>
      <c r="O517" s="10">
        <v>50.0</v>
      </c>
      <c r="P517" s="10" t="str">
        <f t="array" ref="P517">_xlfn.XLOOKUP(A517,subscriptions!B517:B10004,subscriptions!C517:C10004)</f>
        <v>Mini</v>
      </c>
      <c r="Q517" s="10" t="s">
        <v>173</v>
      </c>
      <c r="R517" s="10" t="s">
        <v>148</v>
      </c>
      <c r="S517" s="10" t="s">
        <v>327</v>
      </c>
    </row>
    <row r="518">
      <c r="A518" s="1" t="s">
        <v>777</v>
      </c>
      <c r="B518" s="1" t="s">
        <v>375</v>
      </c>
      <c r="C518" s="1" t="s">
        <v>524</v>
      </c>
      <c r="D518" s="1" t="s">
        <v>27</v>
      </c>
      <c r="E518" s="1" t="s">
        <v>111</v>
      </c>
      <c r="F518" s="1" t="s">
        <v>1917</v>
      </c>
      <c r="G518" s="1" t="s">
        <v>6744</v>
      </c>
      <c r="H518" s="1" t="s">
        <v>6745</v>
      </c>
      <c r="I518" s="4">
        <v>84.25584490740741</v>
      </c>
      <c r="J518" s="1">
        <v>758.52</v>
      </c>
      <c r="K518" s="1">
        <v>122.43</v>
      </c>
      <c r="M518" s="10">
        <f t="array" ref="M518">_xlfn.XLOOKUP(A518,subscriptions!B518:B10004,subscriptions!D518:D10004)</f>
        <v>250</v>
      </c>
      <c r="N518" s="10">
        <f t="array" ref="N518">_xlfn.XLOOKUP(A518,subscriptions!B518:B10004,subscriptions!G518:G10004)</f>
        <v>5</v>
      </c>
      <c r="O518" s="10">
        <v>237.5</v>
      </c>
      <c r="P518" s="10" t="str">
        <f t="array" ref="P518">_xlfn.XLOOKUP(A518,subscriptions!B518:B10004,subscriptions!C518:C10004)</f>
        <v>Business</v>
      </c>
      <c r="Q518" s="10" t="s">
        <v>194</v>
      </c>
      <c r="R518" s="10" t="s">
        <v>129</v>
      </c>
      <c r="S518" s="10" t="s">
        <v>1156</v>
      </c>
    </row>
    <row r="519">
      <c r="A519" s="1" t="s">
        <v>778</v>
      </c>
      <c r="B519" s="1" t="s">
        <v>24</v>
      </c>
      <c r="C519" s="1" t="s">
        <v>1142</v>
      </c>
      <c r="D519" s="1" t="s">
        <v>27</v>
      </c>
      <c r="E519" s="1" t="s">
        <v>262</v>
      </c>
      <c r="F519" s="1" t="s">
        <v>885</v>
      </c>
      <c r="G519" s="1" t="s">
        <v>6755</v>
      </c>
      <c r="H519" s="1" t="s">
        <v>6756</v>
      </c>
      <c r="I519" s="4">
        <v>84.33759259259259</v>
      </c>
      <c r="J519" s="1">
        <v>2545.47</v>
      </c>
      <c r="K519" s="1">
        <v>414.2</v>
      </c>
      <c r="M519" s="10">
        <f t="array" ref="M519">_xlfn.XLOOKUP(A519,subscriptions!B519:B10004,subscriptions!D519:D10004)</f>
        <v>120</v>
      </c>
      <c r="N519" s="10">
        <f t="array" ref="N519">_xlfn.XLOOKUP(A519,subscriptions!B519:B10004,subscriptions!G519:G10004)</f>
        <v>10</v>
      </c>
      <c r="O519" s="10">
        <v>108.0</v>
      </c>
      <c r="P519" s="10" t="str">
        <f t="array" ref="P519">_xlfn.XLOOKUP(A519,subscriptions!B519:B10004,subscriptions!C519:C10004)</f>
        <v>Residential</v>
      </c>
      <c r="Q519" s="10" t="s">
        <v>128</v>
      </c>
      <c r="R519" s="10" t="s">
        <v>212</v>
      </c>
      <c r="S519" s="10" t="s">
        <v>1961</v>
      </c>
    </row>
    <row r="520">
      <c r="A520" s="1" t="s">
        <v>779</v>
      </c>
      <c r="B520" s="1" t="s">
        <v>899</v>
      </c>
      <c r="C520" s="1" t="s">
        <v>1833</v>
      </c>
      <c r="D520" s="1" t="s">
        <v>27</v>
      </c>
      <c r="E520" s="1" t="s">
        <v>239</v>
      </c>
      <c r="F520" s="1" t="s">
        <v>2765</v>
      </c>
      <c r="G520" s="1" t="s">
        <v>6766</v>
      </c>
      <c r="H520" s="1" t="s">
        <v>6767</v>
      </c>
      <c r="I520" s="4">
        <v>84.37940972222222</v>
      </c>
      <c r="J520" s="1">
        <v>6596.41</v>
      </c>
      <c r="K520" s="1">
        <v>1194.22</v>
      </c>
      <c r="M520" s="10">
        <f t="array" ref="M520">_xlfn.XLOOKUP(A520,subscriptions!B520:B10004,subscriptions!D520:D10004)</f>
        <v>120</v>
      </c>
      <c r="N520" s="10">
        <f t="array" ref="N520">_xlfn.XLOOKUP(A520,subscriptions!B520:B10004,subscriptions!G520:G10004)</f>
        <v>20</v>
      </c>
      <c r="O520" s="10">
        <v>96.0</v>
      </c>
      <c r="P520" s="10" t="str">
        <f t="array" ref="P520">_xlfn.XLOOKUP(A520,subscriptions!B520:B10004,subscriptions!C520:C10004)</f>
        <v>Residential</v>
      </c>
      <c r="Q520" s="10" t="s">
        <v>128</v>
      </c>
      <c r="R520" s="10" t="s">
        <v>148</v>
      </c>
      <c r="S520" s="10" t="s">
        <v>2380</v>
      </c>
    </row>
    <row r="521">
      <c r="A521" s="1" t="s">
        <v>780</v>
      </c>
      <c r="B521" s="1" t="s">
        <v>1491</v>
      </c>
      <c r="C521" s="1" t="s">
        <v>1507</v>
      </c>
      <c r="D521" s="1" t="s">
        <v>153</v>
      </c>
      <c r="E521" s="1" t="s">
        <v>179</v>
      </c>
      <c r="F521" s="1" t="s">
        <v>357</v>
      </c>
      <c r="G521" s="1" t="s">
        <v>6775</v>
      </c>
      <c r="H521" s="1" t="s">
        <v>6776</v>
      </c>
      <c r="I521" s="4">
        <v>84.42030092592593</v>
      </c>
      <c r="J521" s="1">
        <v>294.51</v>
      </c>
      <c r="K521" s="1">
        <v>48.86</v>
      </c>
      <c r="L521" s="1">
        <v>100.0</v>
      </c>
      <c r="M521" s="10">
        <f t="array" ref="M521">_xlfn.XLOOKUP(A521,subscriptions!B521:B10004,subscriptions!D521:D10004)</f>
        <v>120</v>
      </c>
      <c r="N521" s="10">
        <f t="array" ref="N521">_xlfn.XLOOKUP(A521,subscriptions!B521:B10004,subscriptions!G521:G10004)</f>
        <v>0</v>
      </c>
      <c r="O521" s="10">
        <v>120.0</v>
      </c>
      <c r="P521" s="10" t="str">
        <f t="array" ref="P521">_xlfn.XLOOKUP(A521,subscriptions!B521:B10004,subscriptions!C521:C10004)</f>
        <v>Residential</v>
      </c>
      <c r="Q521" s="10" t="s">
        <v>173</v>
      </c>
      <c r="R521" s="10" t="s">
        <v>212</v>
      </c>
      <c r="S521" s="10" t="s">
        <v>940</v>
      </c>
    </row>
    <row r="522">
      <c r="A522" s="1" t="s">
        <v>781</v>
      </c>
      <c r="B522" s="1" t="s">
        <v>1984</v>
      </c>
      <c r="C522" s="1" t="s">
        <v>1678</v>
      </c>
      <c r="D522" s="1" t="s">
        <v>153</v>
      </c>
      <c r="E522" s="1" t="s">
        <v>219</v>
      </c>
      <c r="F522" s="1" t="s">
        <v>2446</v>
      </c>
      <c r="G522" s="1" t="s">
        <v>6786</v>
      </c>
      <c r="H522" s="1" t="s">
        <v>6787</v>
      </c>
      <c r="I522" s="4">
        <v>84.33971064814814</v>
      </c>
      <c r="J522" s="1">
        <v>1402.59</v>
      </c>
      <c r="K522" s="1">
        <v>158.02</v>
      </c>
      <c r="M522" s="10">
        <f t="array" ref="M522">_xlfn.XLOOKUP(A522,subscriptions!B522:B10004,subscriptions!D522:D10004)</f>
        <v>250</v>
      </c>
      <c r="N522" s="10">
        <f t="array" ref="N522">_xlfn.XLOOKUP(A522,subscriptions!B522:B10004,subscriptions!G522:G10004)</f>
        <v>5</v>
      </c>
      <c r="O522" s="10">
        <v>237.5</v>
      </c>
      <c r="P522" s="10" t="str">
        <f t="array" ref="P522">_xlfn.XLOOKUP(A522,subscriptions!B522:B10004,subscriptions!C522:C10004)</f>
        <v>Business</v>
      </c>
      <c r="Q522" s="10" t="s">
        <v>194</v>
      </c>
      <c r="R522" s="10" t="s">
        <v>129</v>
      </c>
      <c r="S522" s="10" t="s">
        <v>234</v>
      </c>
    </row>
    <row r="523">
      <c r="A523" s="1" t="s">
        <v>782</v>
      </c>
      <c r="B523" s="1" t="s">
        <v>2096</v>
      </c>
      <c r="C523" s="1" t="s">
        <v>1678</v>
      </c>
      <c r="D523" s="1" t="s">
        <v>27</v>
      </c>
      <c r="E523" s="1" t="s">
        <v>332</v>
      </c>
      <c r="F523" s="1" t="s">
        <v>427</v>
      </c>
      <c r="G523" s="1" t="s">
        <v>6798</v>
      </c>
      <c r="H523" s="1" t="s">
        <v>6799</v>
      </c>
      <c r="I523" s="4">
        <v>84.2989236111111</v>
      </c>
      <c r="J523" s="1">
        <v>769.21</v>
      </c>
      <c r="K523" s="1">
        <v>103.6</v>
      </c>
      <c r="M523" s="10">
        <f t="array" ref="M523">_xlfn.XLOOKUP(A523,subscriptions!B523:B10004,subscriptions!D523:D10004)</f>
        <v>120</v>
      </c>
      <c r="N523" s="10">
        <f t="array" ref="N523">_xlfn.XLOOKUP(A523,subscriptions!B523:B10004,subscriptions!G523:G10004)</f>
        <v>10</v>
      </c>
      <c r="O523" s="10">
        <v>108.0</v>
      </c>
      <c r="P523" s="10" t="str">
        <f t="array" ref="P523">_xlfn.XLOOKUP(A523,subscriptions!B523:B10004,subscriptions!C523:C10004)</f>
        <v>Residential</v>
      </c>
      <c r="Q523" s="10" t="s">
        <v>128</v>
      </c>
      <c r="R523" s="10" t="s">
        <v>212</v>
      </c>
      <c r="S523" s="10" t="s">
        <v>276</v>
      </c>
    </row>
    <row r="524">
      <c r="A524" s="1" t="s">
        <v>783</v>
      </c>
      <c r="B524" s="1" t="s">
        <v>2018</v>
      </c>
      <c r="C524" s="1" t="s">
        <v>492</v>
      </c>
      <c r="D524" s="1" t="s">
        <v>27</v>
      </c>
      <c r="E524" s="1" t="s">
        <v>280</v>
      </c>
      <c r="F524" s="1" t="s">
        <v>376</v>
      </c>
      <c r="G524" s="1" t="s">
        <v>6809</v>
      </c>
      <c r="H524" s="1" t="s">
        <v>6810</v>
      </c>
      <c r="I524" s="4">
        <v>84.33765046296297</v>
      </c>
      <c r="J524" s="1">
        <v>5305.56</v>
      </c>
      <c r="K524" s="1">
        <v>1271.31</v>
      </c>
      <c r="M524" s="10">
        <f t="array" ref="M524">_xlfn.XLOOKUP(A524,subscriptions!B524:B10004,subscriptions!D524:D10004)</f>
        <v>120</v>
      </c>
      <c r="N524" s="10">
        <f t="array" ref="N524">_xlfn.XLOOKUP(A524,subscriptions!B524:B10004,subscriptions!G524:G10004)</f>
        <v>20</v>
      </c>
      <c r="O524" s="10">
        <v>96.0</v>
      </c>
      <c r="P524" s="10" t="str">
        <f t="array" ref="P524">_xlfn.XLOOKUP(A524,subscriptions!B524:B10004,subscriptions!C524:C10004)</f>
        <v>Residential</v>
      </c>
      <c r="Q524" s="10" t="s">
        <v>128</v>
      </c>
      <c r="R524" s="10" t="s">
        <v>148</v>
      </c>
      <c r="S524" s="10" t="s">
        <v>1961</v>
      </c>
    </row>
    <row r="525">
      <c r="A525" s="1" t="s">
        <v>784</v>
      </c>
      <c r="B525" s="1" t="s">
        <v>1939</v>
      </c>
      <c r="C525" s="1" t="s">
        <v>658</v>
      </c>
      <c r="D525" s="1" t="s">
        <v>153</v>
      </c>
      <c r="E525" s="1" t="s">
        <v>262</v>
      </c>
      <c r="F525" s="1" t="s">
        <v>2853</v>
      </c>
      <c r="G525" s="1" t="s">
        <v>6821</v>
      </c>
      <c r="H525" s="1" t="s">
        <v>6822</v>
      </c>
      <c r="I525" s="4">
        <v>84.2535300925926</v>
      </c>
      <c r="J525" s="1">
        <v>2818.87</v>
      </c>
      <c r="K525" s="1">
        <v>321.36</v>
      </c>
      <c r="M525" s="10">
        <f t="array" ref="M525">_xlfn.XLOOKUP(A525,subscriptions!B525:B10004,subscriptions!D525:D10004)</f>
        <v>80</v>
      </c>
      <c r="N525" s="10">
        <f t="array" ref="N525">_xlfn.XLOOKUP(A525,subscriptions!B525:B10004,subscriptions!G525:G10004)</f>
        <v>0</v>
      </c>
      <c r="O525" s="10">
        <v>80.0</v>
      </c>
      <c r="P525" s="10" t="str">
        <f t="array" ref="P525">_xlfn.XLOOKUP(A525,subscriptions!B525:B10004,subscriptions!C525:C10004)</f>
        <v>Roam</v>
      </c>
      <c r="Q525" s="10" t="s">
        <v>173</v>
      </c>
      <c r="R525" s="10" t="s">
        <v>148</v>
      </c>
      <c r="S525" s="10" t="s">
        <v>1832</v>
      </c>
    </row>
    <row r="526">
      <c r="A526" s="1" t="s">
        <v>787</v>
      </c>
      <c r="B526" s="1" t="s">
        <v>236</v>
      </c>
      <c r="C526" s="1" t="s">
        <v>1100</v>
      </c>
      <c r="D526" s="1" t="s">
        <v>153</v>
      </c>
      <c r="E526" s="1" t="s">
        <v>714</v>
      </c>
      <c r="F526" s="1" t="s">
        <v>715</v>
      </c>
      <c r="G526" s="1" t="s">
        <v>6831</v>
      </c>
      <c r="H526" s="1" t="s">
        <v>6832</v>
      </c>
      <c r="I526" s="4">
        <v>84.33755787037038</v>
      </c>
      <c r="J526" s="1">
        <v>2783.29</v>
      </c>
      <c r="K526" s="1">
        <v>262.53</v>
      </c>
      <c r="M526" s="10">
        <f t="array" ref="M526">_xlfn.XLOOKUP(A526,subscriptions!B526:B10004,subscriptions!D526:D10004)</f>
        <v>80</v>
      </c>
      <c r="N526" s="10">
        <f t="array" ref="N526">_xlfn.XLOOKUP(A526,subscriptions!B526:B10004,subscriptions!G526:G10004)</f>
        <v>5</v>
      </c>
      <c r="O526" s="10">
        <v>76.0</v>
      </c>
      <c r="P526" s="10" t="str">
        <f t="array" ref="P526">_xlfn.XLOOKUP(A526,subscriptions!B526:B10004,subscriptions!C526:C10004)</f>
        <v>Roam</v>
      </c>
      <c r="Q526" s="10" t="s">
        <v>194</v>
      </c>
      <c r="R526" s="10" t="s">
        <v>148</v>
      </c>
      <c r="S526" s="10" t="s">
        <v>1961</v>
      </c>
    </row>
    <row r="527">
      <c r="A527" s="1" t="s">
        <v>791</v>
      </c>
      <c r="B527" s="1" t="s">
        <v>1444</v>
      </c>
      <c r="C527" s="1" t="s">
        <v>2483</v>
      </c>
      <c r="D527" s="1" t="s">
        <v>27</v>
      </c>
      <c r="E527" s="1" t="s">
        <v>332</v>
      </c>
      <c r="F527" s="1" t="s">
        <v>788</v>
      </c>
      <c r="G527" s="1" t="s">
        <v>6842</v>
      </c>
      <c r="H527" s="1" t="s">
        <v>6843</v>
      </c>
      <c r="I527" s="4">
        <v>84.29528935185185</v>
      </c>
      <c r="J527" s="1">
        <v>998.62</v>
      </c>
      <c r="K527" s="1">
        <v>184.62</v>
      </c>
      <c r="M527" s="10">
        <f t="array" ref="M527">_xlfn.XLOOKUP(A527,subscriptions!B527:B10004,subscriptions!D527:D10004)</f>
        <v>50</v>
      </c>
      <c r="N527" s="10">
        <f t="array" ref="N527">_xlfn.XLOOKUP(A527,subscriptions!B527:B10004,subscriptions!G527:G10004)</f>
        <v>10</v>
      </c>
      <c r="O527" s="10">
        <v>45.0</v>
      </c>
      <c r="P527" s="10" t="str">
        <f t="array" ref="P527">_xlfn.XLOOKUP(A527,subscriptions!B527:B10004,subscriptions!C527:C10004)</f>
        <v>Mini</v>
      </c>
      <c r="Q527" s="10" t="s">
        <v>128</v>
      </c>
      <c r="R527" s="10" t="s">
        <v>148</v>
      </c>
      <c r="S527" s="10" t="s">
        <v>1026</v>
      </c>
    </row>
    <row r="528">
      <c r="A528" s="1" t="s">
        <v>792</v>
      </c>
      <c r="B528" s="1" t="s">
        <v>375</v>
      </c>
      <c r="C528" s="1" t="s">
        <v>261</v>
      </c>
      <c r="D528" s="1" t="s">
        <v>27</v>
      </c>
      <c r="E528" s="1" t="s">
        <v>179</v>
      </c>
      <c r="F528" s="1" t="s">
        <v>2311</v>
      </c>
      <c r="G528" s="1" t="s">
        <v>6853</v>
      </c>
      <c r="H528" s="1" t="s">
        <v>6854</v>
      </c>
      <c r="I528" s="4">
        <v>84.29601851851852</v>
      </c>
      <c r="J528" s="1">
        <v>853.75</v>
      </c>
      <c r="K528" s="1">
        <v>101.8</v>
      </c>
      <c r="L528" s="1">
        <v>100.0</v>
      </c>
      <c r="M528" s="10">
        <f t="array" ref="M528">_xlfn.XLOOKUP(A528,subscriptions!B528:B10004,subscriptions!D528:D10004)</f>
        <v>120</v>
      </c>
      <c r="N528" s="10">
        <f t="array" ref="N528">_xlfn.XLOOKUP(A528,subscriptions!B528:B10004,subscriptions!G528:G10004)</f>
        <v>20</v>
      </c>
      <c r="O528" s="10">
        <v>96.0</v>
      </c>
      <c r="P528" s="10" t="str">
        <f t="array" ref="P528">_xlfn.XLOOKUP(A528,subscriptions!B528:B10004,subscriptions!C528:C10004)</f>
        <v>Residential</v>
      </c>
      <c r="Q528" s="10" t="s">
        <v>128</v>
      </c>
      <c r="R528" s="10" t="s">
        <v>148</v>
      </c>
      <c r="S528" s="10" t="s">
        <v>655</v>
      </c>
    </row>
    <row r="529">
      <c r="A529" s="1" t="s">
        <v>793</v>
      </c>
      <c r="B529" s="1" t="s">
        <v>1972</v>
      </c>
      <c r="C529" s="1" t="s">
        <v>800</v>
      </c>
      <c r="D529" s="1" t="s">
        <v>27</v>
      </c>
      <c r="E529" s="1" t="s">
        <v>262</v>
      </c>
      <c r="F529" s="1" t="s">
        <v>263</v>
      </c>
      <c r="G529" s="1" t="s">
        <v>6868</v>
      </c>
      <c r="H529" s="1" t="s">
        <v>6869</v>
      </c>
      <c r="I529" s="4">
        <v>84.25494212962963</v>
      </c>
      <c r="J529" s="1">
        <v>529.08</v>
      </c>
      <c r="K529" s="1">
        <v>82.95</v>
      </c>
      <c r="M529" s="10">
        <f t="array" ref="M529">_xlfn.XLOOKUP(A529,subscriptions!B529:B10004,subscriptions!D529:D10004)</f>
        <v>120</v>
      </c>
      <c r="N529" s="10">
        <f t="array" ref="N529">_xlfn.XLOOKUP(A529,subscriptions!B529:B10004,subscriptions!G529:G10004)</f>
        <v>0</v>
      </c>
      <c r="O529" s="10">
        <v>120.0</v>
      </c>
      <c r="P529" s="10" t="str">
        <f t="array" ref="P529">_xlfn.XLOOKUP(A529,subscriptions!B529:B10004,subscriptions!C529:C10004)</f>
        <v>Residential</v>
      </c>
      <c r="Q529" s="10" t="s">
        <v>173</v>
      </c>
      <c r="R529" s="10" t="s">
        <v>212</v>
      </c>
      <c r="S529" s="10" t="s">
        <v>149</v>
      </c>
    </row>
    <row r="530">
      <c r="A530" s="1" t="s">
        <v>794</v>
      </c>
      <c r="B530" s="1" t="s">
        <v>472</v>
      </c>
      <c r="C530" s="1" t="s">
        <v>110</v>
      </c>
      <c r="D530" s="1" t="s">
        <v>27</v>
      </c>
      <c r="E530" s="1" t="s">
        <v>239</v>
      </c>
      <c r="F530" s="1" t="s">
        <v>606</v>
      </c>
      <c r="G530" s="1" t="s">
        <v>6884</v>
      </c>
      <c r="H530" s="1" t="s">
        <v>6885</v>
      </c>
      <c r="I530" s="4">
        <v>84.38136574074075</v>
      </c>
      <c r="J530" s="1">
        <v>137.04</v>
      </c>
      <c r="K530" s="1">
        <v>20.9</v>
      </c>
      <c r="M530" s="10">
        <f t="array" ref="M530">_xlfn.XLOOKUP(A530,subscriptions!B530:B10004,subscriptions!D530:D10004)</f>
        <v>120</v>
      </c>
      <c r="N530" s="10">
        <f t="array" ref="N530">_xlfn.XLOOKUP(A530,subscriptions!B530:B10004,subscriptions!G530:G10004)</f>
        <v>5</v>
      </c>
      <c r="O530" s="10">
        <v>114.0</v>
      </c>
      <c r="P530" s="10" t="str">
        <f t="array" ref="P530">_xlfn.XLOOKUP(A530,subscriptions!B530:B10004,subscriptions!C530:C10004)</f>
        <v>Residential</v>
      </c>
      <c r="Q530" s="10" t="s">
        <v>194</v>
      </c>
      <c r="R530" s="10" t="s">
        <v>212</v>
      </c>
      <c r="S530" s="10" t="s">
        <v>1789</v>
      </c>
    </row>
    <row r="531">
      <c r="A531" s="1" t="s">
        <v>795</v>
      </c>
      <c r="B531" s="1" t="s">
        <v>2534</v>
      </c>
      <c r="C531" s="1" t="s">
        <v>800</v>
      </c>
      <c r="D531" s="1" t="s">
        <v>153</v>
      </c>
      <c r="E531" s="1" t="s">
        <v>111</v>
      </c>
      <c r="F531" s="1" t="s">
        <v>112</v>
      </c>
      <c r="G531" s="1" t="s">
        <v>6897</v>
      </c>
      <c r="H531" s="1" t="s">
        <v>6898</v>
      </c>
      <c r="I531" s="4">
        <v>84.29400462962963</v>
      </c>
      <c r="J531" s="1">
        <v>3050.64</v>
      </c>
      <c r="K531" s="1">
        <v>401.24</v>
      </c>
      <c r="M531" s="10">
        <f t="array" ref="M531">_xlfn.XLOOKUP(A531,subscriptions!B531:B10004,subscriptions!D531:D10004)</f>
        <v>120</v>
      </c>
      <c r="N531" s="10">
        <f t="array" ref="N531">_xlfn.XLOOKUP(A531,subscriptions!B531:B10004,subscriptions!G531:G10004)</f>
        <v>10</v>
      </c>
      <c r="O531" s="10">
        <v>108.0</v>
      </c>
      <c r="P531" s="10" t="str">
        <f t="array" ref="P531">_xlfn.XLOOKUP(A531,subscriptions!B531:B10004,subscriptions!C531:C10004)</f>
        <v>Residential</v>
      </c>
      <c r="Q531" s="10" t="s">
        <v>128</v>
      </c>
      <c r="R531" s="10" t="s">
        <v>212</v>
      </c>
      <c r="S531" s="10" t="s">
        <v>1458</v>
      </c>
    </row>
    <row r="532">
      <c r="A532" s="1" t="s">
        <v>796</v>
      </c>
      <c r="B532" s="1" t="s">
        <v>1009</v>
      </c>
      <c r="C532" s="1" t="s">
        <v>827</v>
      </c>
      <c r="D532" s="1" t="s">
        <v>153</v>
      </c>
      <c r="E532" s="1" t="s">
        <v>219</v>
      </c>
      <c r="F532" s="1" t="s">
        <v>458</v>
      </c>
      <c r="G532" s="1" t="s">
        <v>6907</v>
      </c>
      <c r="H532" s="1" t="s">
        <v>6908</v>
      </c>
      <c r="I532" s="4">
        <v>84.38296296296296</v>
      </c>
      <c r="J532" s="1">
        <v>2564.18</v>
      </c>
      <c r="K532" s="1">
        <v>627.35</v>
      </c>
      <c r="M532" s="10">
        <f t="array" ref="M532">_xlfn.XLOOKUP(A532,subscriptions!B532:B10004,subscriptions!D532:D10004)</f>
        <v>120</v>
      </c>
      <c r="N532" s="10">
        <f t="array" ref="N532">_xlfn.XLOOKUP(A532,subscriptions!B532:B10004,subscriptions!G532:G10004)</f>
        <v>20</v>
      </c>
      <c r="O532" s="10">
        <v>96.0</v>
      </c>
      <c r="P532" s="10" t="str">
        <f t="array" ref="P532">_xlfn.XLOOKUP(A532,subscriptions!B532:B10004,subscriptions!C532:C10004)</f>
        <v>Residential</v>
      </c>
      <c r="Q532" s="10" t="s">
        <v>128</v>
      </c>
      <c r="R532" s="10" t="s">
        <v>148</v>
      </c>
      <c r="S532" s="10" t="s">
        <v>671</v>
      </c>
    </row>
    <row r="533">
      <c r="A533" s="1" t="s">
        <v>797</v>
      </c>
      <c r="B533" s="1" t="s">
        <v>2788</v>
      </c>
      <c r="C533" s="1" t="s">
        <v>279</v>
      </c>
      <c r="D533" s="1" t="s">
        <v>153</v>
      </c>
      <c r="E533" s="1" t="s">
        <v>179</v>
      </c>
      <c r="F533" s="1" t="s">
        <v>357</v>
      </c>
      <c r="G533" s="1" t="s">
        <v>6917</v>
      </c>
      <c r="H533" s="1" t="s">
        <v>6919</v>
      </c>
      <c r="I533" s="4">
        <v>84.16883101851852</v>
      </c>
      <c r="J533" s="1">
        <v>12308.67</v>
      </c>
      <c r="K533" s="1">
        <v>2165.14</v>
      </c>
      <c r="L533" s="1">
        <v>100.0</v>
      </c>
      <c r="M533" s="10">
        <f t="array" ref="M533">_xlfn.XLOOKUP(A533,subscriptions!B533:B10004,subscriptions!D533:D10004)</f>
        <v>80</v>
      </c>
      <c r="N533" s="10">
        <f t="array" ref="N533">_xlfn.XLOOKUP(A533,subscriptions!B533:B10004,subscriptions!G533:G10004)</f>
        <v>0</v>
      </c>
      <c r="O533" s="10">
        <v>80.0</v>
      </c>
      <c r="P533" s="10" t="str">
        <f t="array" ref="P533">_xlfn.XLOOKUP(A533,subscriptions!B533:B10004,subscriptions!C533:C10004)</f>
        <v>Roam</v>
      </c>
      <c r="Q533" s="10" t="s">
        <v>173</v>
      </c>
      <c r="R533" s="10" t="s">
        <v>148</v>
      </c>
      <c r="S533" s="10" t="s">
        <v>1504</v>
      </c>
    </row>
    <row r="534">
      <c r="A534" s="1" t="s">
        <v>798</v>
      </c>
      <c r="B534" s="1" t="s">
        <v>4627</v>
      </c>
      <c r="C534" s="1" t="s">
        <v>764</v>
      </c>
      <c r="D534" s="1" t="s">
        <v>27</v>
      </c>
      <c r="E534" s="1" t="s">
        <v>179</v>
      </c>
      <c r="F534" s="1" t="s">
        <v>181</v>
      </c>
      <c r="G534" s="1" t="s">
        <v>6926</v>
      </c>
      <c r="H534" s="1" t="s">
        <v>6927</v>
      </c>
      <c r="I534" s="4">
        <v>84.2980324074074</v>
      </c>
      <c r="J534" s="1">
        <v>8592.31</v>
      </c>
      <c r="K534" s="1">
        <v>1876.02</v>
      </c>
      <c r="L534" s="1">
        <v>100.0</v>
      </c>
      <c r="M534" s="10">
        <f t="array" ref="M534">_xlfn.XLOOKUP(A534,subscriptions!B534:B10004,subscriptions!D534:D10004)</f>
        <v>120</v>
      </c>
      <c r="N534" s="10">
        <f t="array" ref="N534">_xlfn.XLOOKUP(A534,subscriptions!B534:B10004,subscriptions!G534:G10004)</f>
        <v>5</v>
      </c>
      <c r="O534" s="10">
        <v>114.0</v>
      </c>
      <c r="P534" s="10" t="str">
        <f t="array" ref="P534">_xlfn.XLOOKUP(A534,subscriptions!B534:B10004,subscriptions!C534:C10004)</f>
        <v>Residential</v>
      </c>
      <c r="Q534" s="10" t="s">
        <v>194</v>
      </c>
      <c r="R534" s="10" t="s">
        <v>212</v>
      </c>
      <c r="S534" s="10" t="s">
        <v>785</v>
      </c>
    </row>
    <row r="535">
      <c r="A535" s="1" t="s">
        <v>799</v>
      </c>
      <c r="B535" s="1" t="s">
        <v>177</v>
      </c>
      <c r="C535" s="1" t="s">
        <v>441</v>
      </c>
      <c r="D535" s="1" t="s">
        <v>153</v>
      </c>
      <c r="E535" s="1" t="s">
        <v>631</v>
      </c>
      <c r="F535" s="1" t="s">
        <v>2293</v>
      </c>
      <c r="G535" s="1" t="s">
        <v>6937</v>
      </c>
      <c r="H535" s="1" t="s">
        <v>6938</v>
      </c>
      <c r="I535" s="4">
        <v>84.25508101851852</v>
      </c>
      <c r="J535" s="1">
        <v>1265.98</v>
      </c>
      <c r="K535" s="1">
        <v>159.56</v>
      </c>
      <c r="M535" s="10">
        <f t="array" ref="M535">_xlfn.XLOOKUP(A535,subscriptions!B535:B10004,subscriptions!D535:D10004)</f>
        <v>50</v>
      </c>
      <c r="N535" s="10">
        <f t="array" ref="N535">_xlfn.XLOOKUP(A535,subscriptions!B535:B10004,subscriptions!G535:G10004)</f>
        <v>10</v>
      </c>
      <c r="O535" s="10">
        <v>45.0</v>
      </c>
      <c r="P535" s="10" t="str">
        <f t="array" ref="P535">_xlfn.XLOOKUP(A535,subscriptions!B535:B10004,subscriptions!C535:C10004)</f>
        <v>Mini</v>
      </c>
      <c r="Q535" s="10" t="s">
        <v>128</v>
      </c>
      <c r="R535" s="10" t="s">
        <v>148</v>
      </c>
      <c r="S535" s="10" t="s">
        <v>149</v>
      </c>
    </row>
    <row r="536">
      <c r="A536" s="1" t="s">
        <v>804</v>
      </c>
      <c r="B536" s="1" t="s">
        <v>748</v>
      </c>
      <c r="C536" s="1" t="s">
        <v>237</v>
      </c>
      <c r="D536" s="1" t="s">
        <v>27</v>
      </c>
      <c r="E536" s="1" t="s">
        <v>262</v>
      </c>
      <c r="F536" s="1" t="s">
        <v>4344</v>
      </c>
      <c r="G536" s="1" t="s">
        <v>6948</v>
      </c>
      <c r="H536" s="1" t="s">
        <v>6949</v>
      </c>
      <c r="I536" s="4">
        <v>84.37729166666666</v>
      </c>
      <c r="J536" s="1">
        <v>2247.92</v>
      </c>
      <c r="K536" s="1">
        <v>348.41</v>
      </c>
      <c r="M536" s="10">
        <f t="array" ref="M536">_xlfn.XLOOKUP(A536,subscriptions!B536:B10004,subscriptions!D536:D10004)</f>
        <v>120</v>
      </c>
      <c r="N536" s="10">
        <f t="array" ref="N536">_xlfn.XLOOKUP(A536,subscriptions!B536:B10004,subscriptions!G536:G10004)</f>
        <v>20</v>
      </c>
      <c r="O536" s="10">
        <v>96.0</v>
      </c>
      <c r="P536" s="10" t="str">
        <f t="array" ref="P536">_xlfn.XLOOKUP(A536,subscriptions!B536:B10004,subscriptions!C536:C10004)</f>
        <v>Residential</v>
      </c>
      <c r="Q536" s="10" t="s">
        <v>128</v>
      </c>
      <c r="R536" s="10" t="s">
        <v>148</v>
      </c>
      <c r="S536" s="10" t="s">
        <v>1360</v>
      </c>
    </row>
    <row r="537">
      <c r="A537" s="1" t="s">
        <v>805</v>
      </c>
      <c r="B537" s="1" t="s">
        <v>4627</v>
      </c>
      <c r="C537" s="1" t="s">
        <v>1477</v>
      </c>
      <c r="D537" s="1" t="s">
        <v>27</v>
      </c>
      <c r="E537" s="1" t="s">
        <v>332</v>
      </c>
      <c r="F537" s="1" t="s">
        <v>510</v>
      </c>
      <c r="G537" s="1" t="s">
        <v>6959</v>
      </c>
      <c r="H537" s="1" t="s">
        <v>6960</v>
      </c>
      <c r="I537" s="4">
        <v>84.21266203703703</v>
      </c>
      <c r="J537" s="1">
        <v>4394.26</v>
      </c>
      <c r="K537" s="1">
        <v>449.24</v>
      </c>
      <c r="M537" s="10">
        <f t="array" ref="M537">_xlfn.XLOOKUP(A537,subscriptions!B537:B10004,subscriptions!D537:D10004)</f>
        <v>120</v>
      </c>
      <c r="N537" s="10">
        <f t="array" ref="N537">_xlfn.XLOOKUP(A537,subscriptions!B537:B10004,subscriptions!G537:G10004)</f>
        <v>0</v>
      </c>
      <c r="O537" s="10">
        <v>120.0</v>
      </c>
      <c r="P537" s="10" t="str">
        <f t="array" ref="P537">_xlfn.XLOOKUP(A537,subscriptions!B537:B10004,subscriptions!C537:C10004)</f>
        <v>Residential</v>
      </c>
      <c r="Q537" s="10" t="s">
        <v>173</v>
      </c>
      <c r="R537" s="10" t="s">
        <v>212</v>
      </c>
      <c r="S537" s="10" t="s">
        <v>813</v>
      </c>
    </row>
    <row r="538">
      <c r="A538" s="1" t="s">
        <v>806</v>
      </c>
      <c r="B538" s="1" t="s">
        <v>1099</v>
      </c>
      <c r="C538" s="1" t="s">
        <v>456</v>
      </c>
      <c r="D538" s="1" t="s">
        <v>153</v>
      </c>
      <c r="E538" s="1" t="s">
        <v>239</v>
      </c>
      <c r="F538" s="1" t="s">
        <v>2765</v>
      </c>
      <c r="G538" s="1" t="s">
        <v>6972</v>
      </c>
      <c r="H538" s="1" t="s">
        <v>6973</v>
      </c>
      <c r="I538" s="4">
        <v>84.21415509259259</v>
      </c>
      <c r="J538" s="1">
        <v>2892.16</v>
      </c>
      <c r="K538" s="1">
        <v>637.46</v>
      </c>
      <c r="M538" s="10">
        <f t="array" ref="M538">_xlfn.XLOOKUP(A538,subscriptions!B538:B10004,subscriptions!D538:D10004)</f>
        <v>120</v>
      </c>
      <c r="N538" s="10">
        <f t="array" ref="N538">_xlfn.XLOOKUP(A538,subscriptions!B538:B10004,subscriptions!G538:G10004)</f>
        <v>5</v>
      </c>
      <c r="O538" s="10">
        <v>114.0</v>
      </c>
      <c r="P538" s="10" t="str">
        <f t="array" ref="P538">_xlfn.XLOOKUP(A538,subscriptions!B538:B10004,subscriptions!C538:C10004)</f>
        <v>Residential</v>
      </c>
      <c r="Q538" s="10" t="s">
        <v>194</v>
      </c>
      <c r="R538" s="10" t="s">
        <v>212</v>
      </c>
      <c r="S538" s="10" t="s">
        <v>388</v>
      </c>
    </row>
    <row r="539">
      <c r="A539" s="1" t="s">
        <v>807</v>
      </c>
      <c r="B539" s="1" t="s">
        <v>919</v>
      </c>
      <c r="C539" s="1" t="s">
        <v>296</v>
      </c>
      <c r="D539" s="1" t="s">
        <v>27</v>
      </c>
      <c r="E539" s="1" t="s">
        <v>631</v>
      </c>
      <c r="F539" s="1" t="s">
        <v>2495</v>
      </c>
      <c r="G539" s="1" t="s">
        <v>6980</v>
      </c>
      <c r="H539" s="1" t="s">
        <v>6981</v>
      </c>
      <c r="I539" s="4">
        <v>84.29807870370371</v>
      </c>
      <c r="J539" s="1">
        <v>476.23</v>
      </c>
      <c r="K539" s="1">
        <v>86.21</v>
      </c>
      <c r="M539" s="10">
        <f t="array" ref="M539">_xlfn.XLOOKUP(A539,subscriptions!B539:B10004,subscriptions!D539:D10004)</f>
        <v>120</v>
      </c>
      <c r="N539" s="10">
        <f t="array" ref="N539">_xlfn.XLOOKUP(A539,subscriptions!B539:B10004,subscriptions!G539:G10004)</f>
        <v>10</v>
      </c>
      <c r="O539" s="10">
        <v>108.0</v>
      </c>
      <c r="P539" s="10" t="str">
        <f t="array" ref="P539">_xlfn.XLOOKUP(A539,subscriptions!B539:B10004,subscriptions!C539:C10004)</f>
        <v>Residential</v>
      </c>
      <c r="Q539" s="10" t="s">
        <v>128</v>
      </c>
      <c r="R539" s="10" t="s">
        <v>212</v>
      </c>
      <c r="S539" s="10" t="s">
        <v>785</v>
      </c>
    </row>
    <row r="540">
      <c r="A540" s="1" t="s">
        <v>808</v>
      </c>
      <c r="B540" s="1" t="s">
        <v>1009</v>
      </c>
      <c r="C540" s="1" t="s">
        <v>110</v>
      </c>
      <c r="D540" s="1" t="s">
        <v>153</v>
      </c>
      <c r="E540" s="1" t="s">
        <v>332</v>
      </c>
      <c r="F540" s="1" t="s">
        <v>2415</v>
      </c>
      <c r="G540" s="1" t="s">
        <v>6991</v>
      </c>
      <c r="H540" s="1" t="s">
        <v>6992</v>
      </c>
      <c r="I540" s="4">
        <v>84.33486111111111</v>
      </c>
      <c r="J540" s="1">
        <v>948.24</v>
      </c>
      <c r="K540" s="1">
        <v>206.66</v>
      </c>
      <c r="M540" s="10">
        <f t="array" ref="M540">_xlfn.XLOOKUP(A540,subscriptions!B540:B10004,subscriptions!D540:D10004)</f>
        <v>250</v>
      </c>
      <c r="N540" s="10">
        <f t="array" ref="N540">_xlfn.XLOOKUP(A540,subscriptions!B540:B10004,subscriptions!G540:G10004)</f>
        <v>20</v>
      </c>
      <c r="O540" s="10">
        <v>200.0</v>
      </c>
      <c r="P540" s="10" t="str">
        <f t="array" ref="P540">_xlfn.XLOOKUP(A540,subscriptions!B540:B10004,subscriptions!C540:C10004)</f>
        <v>Business</v>
      </c>
      <c r="Q540" s="10" t="s">
        <v>128</v>
      </c>
      <c r="R540" s="10" t="s">
        <v>129</v>
      </c>
      <c r="S540" s="10" t="s">
        <v>643</v>
      </c>
    </row>
    <row r="541">
      <c r="A541" s="1" t="s">
        <v>809</v>
      </c>
      <c r="B541" s="1" t="s">
        <v>439</v>
      </c>
      <c r="C541" s="1" t="s">
        <v>26</v>
      </c>
      <c r="D541" s="1" t="s">
        <v>153</v>
      </c>
      <c r="E541" s="1" t="s">
        <v>280</v>
      </c>
      <c r="F541" s="1" t="s">
        <v>1706</v>
      </c>
      <c r="G541" s="1" t="s">
        <v>7002</v>
      </c>
      <c r="H541" s="1" t="s">
        <v>7003</v>
      </c>
      <c r="I541" s="4">
        <v>84.34185185185186</v>
      </c>
      <c r="J541" s="1">
        <v>257.44</v>
      </c>
      <c r="K541" s="1">
        <v>76.85</v>
      </c>
      <c r="M541" s="10">
        <f t="array" ref="M541">_xlfn.XLOOKUP(A541,subscriptions!B541:B10004,subscriptions!D541:D10004)</f>
        <v>80</v>
      </c>
      <c r="N541" s="10">
        <f t="array" ref="N541">_xlfn.XLOOKUP(A541,subscriptions!B541:B10004,subscriptions!G541:G10004)</f>
        <v>0</v>
      </c>
      <c r="O541" s="10">
        <v>80.0</v>
      </c>
      <c r="P541" s="10" t="str">
        <f t="array" ref="P541">_xlfn.XLOOKUP(A541,subscriptions!B541:B10004,subscriptions!C541:C10004)</f>
        <v>Roam</v>
      </c>
      <c r="Q541" s="10" t="s">
        <v>173</v>
      </c>
      <c r="R541" s="10" t="s">
        <v>148</v>
      </c>
      <c r="S541" s="10" t="s">
        <v>1703</v>
      </c>
    </row>
    <row r="542">
      <c r="A542" s="1" t="s">
        <v>810</v>
      </c>
      <c r="B542" s="1" t="s">
        <v>312</v>
      </c>
      <c r="C542" s="1" t="s">
        <v>178</v>
      </c>
      <c r="D542" s="1" t="s">
        <v>153</v>
      </c>
      <c r="E542" s="1" t="s">
        <v>219</v>
      </c>
      <c r="F542" s="1" t="s">
        <v>660</v>
      </c>
      <c r="G542" s="1" t="s">
        <v>7012</v>
      </c>
      <c r="H542" s="1" t="s">
        <v>7013</v>
      </c>
      <c r="I542" s="4">
        <v>84.16813657407407</v>
      </c>
      <c r="J542" s="1">
        <v>4670.34</v>
      </c>
      <c r="K542" s="1">
        <v>723.06</v>
      </c>
      <c r="M542" s="10">
        <f t="array" ref="M542">_xlfn.XLOOKUP(A542,subscriptions!B542:B10004,subscriptions!D542:D10004)</f>
        <v>80</v>
      </c>
      <c r="N542" s="10">
        <f t="array" ref="N542">_xlfn.XLOOKUP(A542,subscriptions!B542:B10004,subscriptions!G542:G10004)</f>
        <v>5</v>
      </c>
      <c r="O542" s="10">
        <v>76.0</v>
      </c>
      <c r="P542" s="10" t="str">
        <f t="array" ref="P542">_xlfn.XLOOKUP(A542,subscriptions!B542:B10004,subscriptions!C542:C10004)</f>
        <v>Roam</v>
      </c>
      <c r="Q542" s="10" t="s">
        <v>194</v>
      </c>
      <c r="R542" s="10" t="s">
        <v>148</v>
      </c>
      <c r="S542" s="10" t="s">
        <v>1042</v>
      </c>
    </row>
    <row r="543">
      <c r="A543" s="1" t="s">
        <v>811</v>
      </c>
      <c r="B543" s="1" t="s">
        <v>109</v>
      </c>
      <c r="C543" s="1" t="s">
        <v>1507</v>
      </c>
      <c r="D543" s="1" t="s">
        <v>27</v>
      </c>
      <c r="E543" s="1" t="s">
        <v>631</v>
      </c>
      <c r="F543" s="1" t="s">
        <v>1115</v>
      </c>
      <c r="G543" s="1" t="s">
        <v>7023</v>
      </c>
      <c r="H543" s="1" t="s">
        <v>7024</v>
      </c>
      <c r="I543" s="4">
        <v>84.2981712962963</v>
      </c>
      <c r="J543" s="1">
        <v>1447.77</v>
      </c>
      <c r="K543" s="1">
        <v>229.64</v>
      </c>
      <c r="M543" s="10">
        <f t="array" ref="M543">_xlfn.XLOOKUP(A543,subscriptions!B543:B10004,subscriptions!D543:D10004)</f>
        <v>120</v>
      </c>
      <c r="N543" s="10">
        <f t="array" ref="N543">_xlfn.XLOOKUP(A543,subscriptions!B543:B10004,subscriptions!G543:G10004)</f>
        <v>10</v>
      </c>
      <c r="O543" s="10">
        <v>108.0</v>
      </c>
      <c r="P543" s="10" t="str">
        <f t="array" ref="P543">_xlfn.XLOOKUP(A543,subscriptions!B543:B10004,subscriptions!C543:C10004)</f>
        <v>Residential</v>
      </c>
      <c r="Q543" s="10" t="s">
        <v>128</v>
      </c>
      <c r="R543" s="10" t="s">
        <v>212</v>
      </c>
      <c r="S543" s="10" t="s">
        <v>785</v>
      </c>
    </row>
    <row r="544">
      <c r="A544" s="1" t="s">
        <v>812</v>
      </c>
      <c r="B544" s="1" t="s">
        <v>375</v>
      </c>
      <c r="C544" s="1" t="s">
        <v>1388</v>
      </c>
      <c r="D544" s="1" t="s">
        <v>27</v>
      </c>
      <c r="E544" s="1" t="s">
        <v>239</v>
      </c>
      <c r="F544" s="1" t="s">
        <v>2132</v>
      </c>
      <c r="G544" s="1" t="s">
        <v>7033</v>
      </c>
      <c r="H544" s="1" t="s">
        <v>7035</v>
      </c>
      <c r="I544" s="4">
        <v>84.25493055555556</v>
      </c>
      <c r="J544" s="1">
        <v>439.41</v>
      </c>
      <c r="K544" s="1">
        <v>99.2</v>
      </c>
      <c r="M544" s="10">
        <f t="array" ref="M544">_xlfn.XLOOKUP(A544,subscriptions!B544:B10004,subscriptions!D544:D10004)</f>
        <v>50</v>
      </c>
      <c r="N544" s="10">
        <f t="array" ref="N544">_xlfn.XLOOKUP(A544,subscriptions!B544:B10004,subscriptions!G544:G10004)</f>
        <v>20</v>
      </c>
      <c r="O544" s="10">
        <v>40.0</v>
      </c>
      <c r="P544" s="10" t="str">
        <f t="array" ref="P544">_xlfn.XLOOKUP(A544,subscriptions!B544:B10004,subscriptions!C544:C10004)</f>
        <v>Mini</v>
      </c>
      <c r="Q544" s="10" t="s">
        <v>128</v>
      </c>
      <c r="R544" s="10" t="s">
        <v>148</v>
      </c>
      <c r="S544" s="10" t="s">
        <v>149</v>
      </c>
    </row>
    <row r="545">
      <c r="A545" s="1" t="s">
        <v>815</v>
      </c>
      <c r="B545" s="1" t="s">
        <v>455</v>
      </c>
      <c r="C545" s="1" t="s">
        <v>492</v>
      </c>
      <c r="D545" s="1" t="s">
        <v>27</v>
      </c>
      <c r="E545" s="1" t="s">
        <v>28</v>
      </c>
      <c r="F545" s="1" t="s">
        <v>687</v>
      </c>
      <c r="G545" s="1" t="s">
        <v>7042</v>
      </c>
      <c r="H545" s="1" t="s">
        <v>7044</v>
      </c>
      <c r="I545" s="4">
        <v>84.16895833333334</v>
      </c>
      <c r="J545" s="1">
        <v>1720.74</v>
      </c>
      <c r="K545" s="1">
        <v>427.11</v>
      </c>
      <c r="M545" s="10">
        <f t="array" ref="M545">_xlfn.XLOOKUP(A545,subscriptions!B545:B10004,subscriptions!D545:D10004)</f>
        <v>250</v>
      </c>
      <c r="N545" s="10">
        <f t="array" ref="N545">_xlfn.XLOOKUP(A545,subscriptions!B545:B10004,subscriptions!G545:G10004)</f>
        <v>0</v>
      </c>
      <c r="O545" s="10">
        <v>250.0</v>
      </c>
      <c r="P545" s="10" t="str">
        <f t="array" ref="P545">_xlfn.XLOOKUP(A545,subscriptions!B545:B10004,subscriptions!C545:C10004)</f>
        <v>Business</v>
      </c>
      <c r="Q545" s="10" t="s">
        <v>173</v>
      </c>
      <c r="R545" s="10" t="s">
        <v>129</v>
      </c>
      <c r="S545" s="10" t="s">
        <v>1504</v>
      </c>
    </row>
    <row r="546">
      <c r="A546" s="1" t="s">
        <v>818</v>
      </c>
      <c r="B546" s="1" t="s">
        <v>455</v>
      </c>
      <c r="C546" s="1" t="s">
        <v>261</v>
      </c>
      <c r="D546" s="1" t="s">
        <v>27</v>
      </c>
      <c r="E546" s="1" t="s">
        <v>631</v>
      </c>
      <c r="F546" s="1" t="s">
        <v>1115</v>
      </c>
      <c r="G546" s="1" t="s">
        <v>7051</v>
      </c>
      <c r="H546" s="1" t="s">
        <v>7052</v>
      </c>
      <c r="I546" s="4">
        <v>84.21252314814815</v>
      </c>
      <c r="J546" s="1">
        <v>1494.01</v>
      </c>
      <c r="K546" s="1">
        <v>357.92</v>
      </c>
      <c r="M546" s="10">
        <f t="array" ref="M546">_xlfn.XLOOKUP(A546,subscriptions!B546:B10004,subscriptions!D546:D10004)</f>
        <v>250</v>
      </c>
      <c r="N546" s="10">
        <f t="array" ref="N546">_xlfn.XLOOKUP(A546,subscriptions!B546:B10004,subscriptions!G546:G10004)</f>
        <v>5</v>
      </c>
      <c r="O546" s="10">
        <v>237.5</v>
      </c>
      <c r="P546" s="10" t="str">
        <f t="array" ref="P546">_xlfn.XLOOKUP(A546,subscriptions!B546:B10004,subscriptions!C546:C10004)</f>
        <v>Business</v>
      </c>
      <c r="Q546" s="10" t="s">
        <v>194</v>
      </c>
      <c r="R546" s="10" t="s">
        <v>129</v>
      </c>
      <c r="S546" s="10" t="s">
        <v>813</v>
      </c>
    </row>
    <row r="547">
      <c r="A547" s="1" t="s">
        <v>819</v>
      </c>
      <c r="B547" s="1" t="s">
        <v>24</v>
      </c>
      <c r="C547" s="1" t="s">
        <v>152</v>
      </c>
      <c r="D547" s="1" t="s">
        <v>27</v>
      </c>
      <c r="E547" s="1" t="s">
        <v>239</v>
      </c>
      <c r="F547" s="1" t="s">
        <v>240</v>
      </c>
      <c r="G547" s="1" t="s">
        <v>7060</v>
      </c>
      <c r="H547" s="1" t="s">
        <v>7061</v>
      </c>
      <c r="I547" s="4">
        <v>84.29238425925926</v>
      </c>
      <c r="J547" s="1">
        <v>715.13</v>
      </c>
      <c r="K547" s="1">
        <v>63.82</v>
      </c>
      <c r="M547" s="10">
        <f t="array" ref="M547">_xlfn.XLOOKUP(A547,subscriptions!B547:B10004,subscriptions!D547:D10004)</f>
        <v>120</v>
      </c>
      <c r="N547" s="10">
        <f t="array" ref="N547">_xlfn.XLOOKUP(A547,subscriptions!B547:B10004,subscriptions!G547:G10004)</f>
        <v>10</v>
      </c>
      <c r="O547" s="10">
        <v>108.0</v>
      </c>
      <c r="P547" s="10" t="str">
        <f t="array" ref="P547">_xlfn.XLOOKUP(A547,subscriptions!B547:B10004,subscriptions!C547:C10004)</f>
        <v>Residential</v>
      </c>
      <c r="Q547" s="10" t="s">
        <v>128</v>
      </c>
      <c r="R547" s="10" t="s">
        <v>212</v>
      </c>
      <c r="S547" s="10" t="s">
        <v>587</v>
      </c>
    </row>
    <row r="548">
      <c r="A548" s="1" t="s">
        <v>820</v>
      </c>
      <c r="B548" s="1" t="s">
        <v>1984</v>
      </c>
      <c r="C548" s="1" t="s">
        <v>1973</v>
      </c>
      <c r="D548" s="1" t="s">
        <v>153</v>
      </c>
      <c r="E548" s="1" t="s">
        <v>28</v>
      </c>
      <c r="F548" s="1" t="s">
        <v>2097</v>
      </c>
      <c r="G548" s="1" t="s">
        <v>7068</v>
      </c>
      <c r="H548" s="1" t="s">
        <v>7069</v>
      </c>
      <c r="I548" s="4">
        <v>84.2953587962963</v>
      </c>
      <c r="J548" s="1">
        <v>230.81</v>
      </c>
      <c r="K548" s="1">
        <v>37.79</v>
      </c>
      <c r="M548" s="10">
        <f t="array" ref="M548">_xlfn.XLOOKUP(A548,subscriptions!B548:B10004,subscriptions!D548:D10004)</f>
        <v>50</v>
      </c>
      <c r="N548" s="10">
        <f t="array" ref="N548">_xlfn.XLOOKUP(A548,subscriptions!B548:B10004,subscriptions!G548:G10004)</f>
        <v>20</v>
      </c>
      <c r="O548" s="10">
        <v>40.0</v>
      </c>
      <c r="P548" s="10" t="str">
        <f t="array" ref="P548">_xlfn.XLOOKUP(A548,subscriptions!B548:B10004,subscriptions!C548:C10004)</f>
        <v>Mini</v>
      </c>
      <c r="Q548" s="10" t="s">
        <v>128</v>
      </c>
      <c r="R548" s="10" t="s">
        <v>148</v>
      </c>
      <c r="S548" s="10" t="s">
        <v>1026</v>
      </c>
    </row>
    <row r="549">
      <c r="A549" s="1" t="s">
        <v>821</v>
      </c>
      <c r="B549" s="1" t="s">
        <v>197</v>
      </c>
      <c r="C549" s="1" t="s">
        <v>1415</v>
      </c>
      <c r="D549" s="1" t="s">
        <v>153</v>
      </c>
      <c r="E549" s="1" t="s">
        <v>28</v>
      </c>
      <c r="F549" s="1" t="s">
        <v>2097</v>
      </c>
      <c r="G549" s="1" t="s">
        <v>7076</v>
      </c>
      <c r="H549" s="1" t="s">
        <v>7077</v>
      </c>
      <c r="I549" s="4">
        <v>84.34104166666667</v>
      </c>
      <c r="J549" s="1">
        <v>1720.16</v>
      </c>
      <c r="K549" s="1">
        <v>425.94</v>
      </c>
      <c r="M549" s="10">
        <f t="array" ref="M549">_xlfn.XLOOKUP(A549,subscriptions!B549:B10004,subscriptions!D549:D10004)</f>
        <v>120</v>
      </c>
      <c r="N549" s="10">
        <f t="array" ref="N549">_xlfn.XLOOKUP(A549,subscriptions!B549:B10004,subscriptions!G549:G10004)</f>
        <v>0</v>
      </c>
      <c r="O549" s="10">
        <v>120.0</v>
      </c>
      <c r="P549" s="10" t="str">
        <f t="array" ref="P549">_xlfn.XLOOKUP(A549,subscriptions!B549:B10004,subscriptions!C549:C10004)</f>
        <v>Residential</v>
      </c>
      <c r="Q549" s="10" t="s">
        <v>173</v>
      </c>
      <c r="R549" s="10" t="s">
        <v>212</v>
      </c>
      <c r="S549" s="10" t="s">
        <v>259</v>
      </c>
    </row>
    <row r="550">
      <c r="A550" s="1" t="s">
        <v>822</v>
      </c>
      <c r="B550" s="1" t="s">
        <v>713</v>
      </c>
      <c r="C550" s="1" t="s">
        <v>1678</v>
      </c>
      <c r="D550" s="1" t="s">
        <v>27</v>
      </c>
      <c r="E550" s="1" t="s">
        <v>219</v>
      </c>
      <c r="F550" s="1" t="s">
        <v>1461</v>
      </c>
      <c r="G550" s="1" t="s">
        <v>7086</v>
      </c>
      <c r="H550" s="1" t="s">
        <v>7087</v>
      </c>
      <c r="I550" s="4">
        <v>84.38346064814814</v>
      </c>
      <c r="J550" s="1">
        <v>1151.92</v>
      </c>
      <c r="K550" s="1">
        <v>117.99</v>
      </c>
      <c r="M550" s="10">
        <f t="array" ref="M550">_xlfn.XLOOKUP(A550,subscriptions!B550:B10004,subscriptions!D550:D10004)</f>
        <v>120</v>
      </c>
      <c r="N550" s="10">
        <f t="array" ref="N550">_xlfn.XLOOKUP(A550,subscriptions!B550:B10004,subscriptions!G550:G10004)</f>
        <v>5</v>
      </c>
      <c r="O550" s="10">
        <v>114.0</v>
      </c>
      <c r="P550" s="10" t="str">
        <f t="array" ref="P550">_xlfn.XLOOKUP(A550,subscriptions!B550:B10004,subscriptions!C550:C10004)</f>
        <v>Residential</v>
      </c>
      <c r="Q550" s="10" t="s">
        <v>194</v>
      </c>
      <c r="R550" s="10" t="s">
        <v>212</v>
      </c>
      <c r="S550" s="10" t="s">
        <v>882</v>
      </c>
    </row>
    <row r="551">
      <c r="A551" s="1" t="s">
        <v>823</v>
      </c>
      <c r="B551" s="1" t="s">
        <v>657</v>
      </c>
      <c r="C551" s="1" t="s">
        <v>1876</v>
      </c>
      <c r="D551" s="1" t="s">
        <v>153</v>
      </c>
      <c r="E551" s="1" t="s">
        <v>262</v>
      </c>
      <c r="F551" s="1" t="s">
        <v>2112</v>
      </c>
      <c r="G551" s="1" t="s">
        <v>7097</v>
      </c>
      <c r="H551" s="1" t="s">
        <v>7098</v>
      </c>
      <c r="I551" s="4">
        <v>84.16755787037037</v>
      </c>
      <c r="J551" s="1">
        <v>2269.71</v>
      </c>
      <c r="K551" s="1">
        <v>499.43</v>
      </c>
      <c r="M551" s="10">
        <f t="array" ref="M551">_xlfn.XLOOKUP(A551,subscriptions!B551:B10004,subscriptions!D551:D10004)</f>
        <v>120</v>
      </c>
      <c r="N551" s="10">
        <f t="array" ref="N551">_xlfn.XLOOKUP(A551,subscriptions!B551:B10004,subscriptions!G551:G10004)</f>
        <v>10</v>
      </c>
      <c r="O551" s="10">
        <v>108.0</v>
      </c>
      <c r="P551" s="10" t="str">
        <f t="array" ref="P551">_xlfn.XLOOKUP(A551,subscriptions!B551:B10004,subscriptions!C551:C10004)</f>
        <v>Residential</v>
      </c>
      <c r="Q551" s="10" t="s">
        <v>128</v>
      </c>
      <c r="R551" s="10" t="s">
        <v>212</v>
      </c>
      <c r="S551" s="10" t="s">
        <v>1412</v>
      </c>
    </row>
    <row r="552">
      <c r="A552" s="1" t="s">
        <v>824</v>
      </c>
      <c r="B552" s="1" t="s">
        <v>1262</v>
      </c>
      <c r="C552" s="1" t="s">
        <v>133</v>
      </c>
      <c r="D552" s="1" t="s">
        <v>27</v>
      </c>
      <c r="E552" s="1" t="s">
        <v>179</v>
      </c>
      <c r="F552" s="1" t="s">
        <v>1045</v>
      </c>
      <c r="G552" s="1" t="s">
        <v>7110</v>
      </c>
      <c r="H552" s="1" t="s">
        <v>7111</v>
      </c>
      <c r="I552" s="4">
        <v>84.21043981481482</v>
      </c>
      <c r="J552" s="1">
        <v>1151.46</v>
      </c>
      <c r="K552" s="1">
        <v>261.09</v>
      </c>
      <c r="L552" s="1">
        <v>100.0</v>
      </c>
      <c r="M552" s="10">
        <f t="array" ref="M552">_xlfn.XLOOKUP(A552,subscriptions!B552:B10004,subscriptions!D552:D10004)</f>
        <v>250</v>
      </c>
      <c r="N552" s="10">
        <f t="array" ref="N552">_xlfn.XLOOKUP(A552,subscriptions!B552:B10004,subscriptions!G552:G10004)</f>
        <v>20</v>
      </c>
      <c r="O552" s="10">
        <v>200.0</v>
      </c>
      <c r="P552" s="10" t="str">
        <f t="array" ref="P552">_xlfn.XLOOKUP(A552,subscriptions!B552:B10004,subscriptions!C552:C10004)</f>
        <v>Business</v>
      </c>
      <c r="Q552" s="10" t="s">
        <v>128</v>
      </c>
      <c r="R552" s="10" t="s">
        <v>129</v>
      </c>
      <c r="S552" s="10" t="s">
        <v>770</v>
      </c>
    </row>
    <row r="553">
      <c r="A553" s="1" t="s">
        <v>825</v>
      </c>
      <c r="B553" s="1" t="s">
        <v>763</v>
      </c>
      <c r="C553" s="1" t="s">
        <v>1100</v>
      </c>
      <c r="D553" s="1" t="s">
        <v>27</v>
      </c>
      <c r="E553" s="1" t="s">
        <v>219</v>
      </c>
      <c r="F553" s="1" t="s">
        <v>4220</v>
      </c>
      <c r="G553" s="1" t="s">
        <v>7120</v>
      </c>
      <c r="H553" s="1" t="s">
        <v>7121</v>
      </c>
      <c r="I553" s="4">
        <v>84.25305555555556</v>
      </c>
      <c r="J553" s="1">
        <v>2917.66</v>
      </c>
      <c r="K553" s="1">
        <v>334.74</v>
      </c>
      <c r="M553" s="10">
        <f t="array" ref="M553">_xlfn.XLOOKUP(A553,subscriptions!B553:B10004,subscriptions!D553:D10004)</f>
        <v>80</v>
      </c>
      <c r="N553" s="10">
        <f t="array" ref="N553">_xlfn.XLOOKUP(A553,subscriptions!B553:B10004,subscriptions!G553:G10004)</f>
        <v>0</v>
      </c>
      <c r="O553" s="10">
        <v>80.0</v>
      </c>
      <c r="P553" s="10" t="str">
        <f t="array" ref="P553">_xlfn.XLOOKUP(A553,subscriptions!B553:B10004,subscriptions!C553:C10004)</f>
        <v>Roam</v>
      </c>
      <c r="Q553" s="10" t="s">
        <v>173</v>
      </c>
      <c r="R553" s="10" t="s">
        <v>148</v>
      </c>
      <c r="S553" s="10" t="s">
        <v>916</v>
      </c>
    </row>
    <row r="554">
      <c r="A554" s="1" t="s">
        <v>826</v>
      </c>
      <c r="B554" s="1" t="s">
        <v>426</v>
      </c>
      <c r="C554" s="1" t="s">
        <v>1833</v>
      </c>
      <c r="D554" s="1" t="s">
        <v>153</v>
      </c>
      <c r="E554" s="1" t="s">
        <v>219</v>
      </c>
      <c r="F554" s="1" t="s">
        <v>1461</v>
      </c>
      <c r="G554" s="1" t="s">
        <v>7131</v>
      </c>
      <c r="H554" s="1" t="s">
        <v>7132</v>
      </c>
      <c r="I554" s="4">
        <v>84.37921296296297</v>
      </c>
      <c r="J554" s="1">
        <v>1254.13</v>
      </c>
      <c r="K554" s="1">
        <v>142.16</v>
      </c>
      <c r="M554" s="10">
        <f t="array" ref="M554">_xlfn.XLOOKUP(A554,subscriptions!B554:B10004,subscriptions!D554:D10004)</f>
        <v>250</v>
      </c>
      <c r="N554" s="10">
        <f t="array" ref="N554">_xlfn.XLOOKUP(A554,subscriptions!B554:B10004,subscriptions!G554:G10004)</f>
        <v>5</v>
      </c>
      <c r="O554" s="10">
        <v>237.5</v>
      </c>
      <c r="P554" s="10" t="str">
        <f t="array" ref="P554">_xlfn.XLOOKUP(A554,subscriptions!B554:B10004,subscriptions!C554:C10004)</f>
        <v>Business</v>
      </c>
      <c r="Q554" s="10" t="s">
        <v>194</v>
      </c>
      <c r="R554" s="10" t="s">
        <v>129</v>
      </c>
      <c r="S554" s="10" t="s">
        <v>2380</v>
      </c>
    </row>
    <row r="555">
      <c r="A555" s="1" t="s">
        <v>830</v>
      </c>
      <c r="B555" s="1" t="s">
        <v>748</v>
      </c>
      <c r="C555" s="1" t="s">
        <v>1347</v>
      </c>
      <c r="D555" s="1" t="s">
        <v>27</v>
      </c>
      <c r="E555" s="1" t="s">
        <v>219</v>
      </c>
      <c r="F555" s="1" t="s">
        <v>1461</v>
      </c>
      <c r="G555" s="1" t="s">
        <v>7141</v>
      </c>
      <c r="H555" s="1" t="s">
        <v>7142</v>
      </c>
      <c r="I555" s="4">
        <v>84.21483796296296</v>
      </c>
      <c r="J555" s="1">
        <v>1284.67</v>
      </c>
      <c r="K555" s="1">
        <v>144.9</v>
      </c>
      <c r="M555" s="10">
        <f t="array" ref="M555">_xlfn.XLOOKUP(A555,subscriptions!B555:B10004,subscriptions!D555:D10004)</f>
        <v>50</v>
      </c>
      <c r="N555" s="10">
        <f t="array" ref="N555">_xlfn.XLOOKUP(A555,subscriptions!B555:B10004,subscriptions!G555:G10004)</f>
        <v>10</v>
      </c>
      <c r="O555" s="10">
        <v>45.0</v>
      </c>
      <c r="P555" s="10" t="str">
        <f t="array" ref="P555">_xlfn.XLOOKUP(A555,subscriptions!B555:B10004,subscriptions!C555:C10004)</f>
        <v>Mini</v>
      </c>
      <c r="Q555" s="10" t="s">
        <v>128</v>
      </c>
      <c r="R555" s="10" t="s">
        <v>148</v>
      </c>
      <c r="S555" s="10" t="s">
        <v>3641</v>
      </c>
    </row>
    <row r="556">
      <c r="A556" s="1" t="s">
        <v>832</v>
      </c>
      <c r="B556" s="1" t="s">
        <v>2521</v>
      </c>
      <c r="C556" s="1" t="s">
        <v>296</v>
      </c>
      <c r="D556" s="1" t="s">
        <v>153</v>
      </c>
      <c r="E556" s="1" t="s">
        <v>332</v>
      </c>
      <c r="F556" s="1" t="s">
        <v>1749</v>
      </c>
      <c r="G556" s="1" t="s">
        <v>7149</v>
      </c>
      <c r="H556" s="1" t="s">
        <v>7150</v>
      </c>
      <c r="I556" s="4">
        <v>84.17519675925926</v>
      </c>
      <c r="J556" s="1">
        <v>3189.14</v>
      </c>
      <c r="K556" s="1">
        <v>550.9</v>
      </c>
      <c r="M556" s="10">
        <f t="array" ref="M556">_xlfn.XLOOKUP(A556,subscriptions!B556:B10004,subscriptions!D556:D10004)</f>
        <v>120</v>
      </c>
      <c r="N556" s="10">
        <f t="array" ref="N556">_xlfn.XLOOKUP(A556,subscriptions!B556:B10004,subscriptions!G556:G10004)</f>
        <v>20</v>
      </c>
      <c r="O556" s="10">
        <v>96.0</v>
      </c>
      <c r="P556" s="10" t="str">
        <f t="array" ref="P556">_xlfn.XLOOKUP(A556,subscriptions!B556:B10004,subscriptions!C556:C10004)</f>
        <v>Residential</v>
      </c>
      <c r="Q556" s="10" t="s">
        <v>128</v>
      </c>
      <c r="R556" s="10" t="s">
        <v>148</v>
      </c>
      <c r="S556" s="10" t="s">
        <v>1198</v>
      </c>
    </row>
    <row r="557">
      <c r="A557" s="1" t="s">
        <v>833</v>
      </c>
      <c r="B557" s="1" t="s">
        <v>763</v>
      </c>
      <c r="C557" s="1" t="s">
        <v>3912</v>
      </c>
      <c r="D557" s="1" t="s">
        <v>27</v>
      </c>
      <c r="E557" s="1" t="s">
        <v>28</v>
      </c>
      <c r="F557" s="1" t="s">
        <v>3899</v>
      </c>
      <c r="G557" s="1" t="s">
        <v>7159</v>
      </c>
      <c r="H557" s="1" t="s">
        <v>7160</v>
      </c>
      <c r="I557" s="4">
        <v>84.33475694444445</v>
      </c>
      <c r="J557" s="1">
        <v>824.97</v>
      </c>
      <c r="K557" s="1">
        <v>87.19</v>
      </c>
      <c r="M557" s="10">
        <f t="array" ref="M557">_xlfn.XLOOKUP(A557,subscriptions!B557:B10004,subscriptions!D557:D10004)</f>
        <v>80</v>
      </c>
      <c r="N557" s="10">
        <f t="array" ref="N557">_xlfn.XLOOKUP(A557,subscriptions!B557:B10004,subscriptions!G557:G10004)</f>
        <v>0</v>
      </c>
      <c r="O557" s="10">
        <v>80.0</v>
      </c>
      <c r="P557" s="10" t="str">
        <f t="array" ref="P557">_xlfn.XLOOKUP(A557,subscriptions!B557:B10004,subscriptions!C557:C10004)</f>
        <v>Roam</v>
      </c>
      <c r="Q557" s="10" t="s">
        <v>173</v>
      </c>
      <c r="R557" s="10" t="s">
        <v>148</v>
      </c>
      <c r="S557" s="10" t="s">
        <v>643</v>
      </c>
    </row>
    <row r="558">
      <c r="A558" s="1" t="s">
        <v>834</v>
      </c>
      <c r="B558" s="1" t="s">
        <v>150</v>
      </c>
      <c r="C558" s="1" t="s">
        <v>261</v>
      </c>
      <c r="D558" s="1" t="s">
        <v>153</v>
      </c>
      <c r="E558" s="1" t="s">
        <v>111</v>
      </c>
      <c r="F558" s="1" t="s">
        <v>1227</v>
      </c>
      <c r="G558" s="1" t="s">
        <v>7170</v>
      </c>
      <c r="H558" s="1" t="s">
        <v>7171</v>
      </c>
      <c r="I558" s="4">
        <v>84.29806712962963</v>
      </c>
      <c r="J558" s="1">
        <v>265.83</v>
      </c>
      <c r="K558" s="1">
        <v>62.96</v>
      </c>
      <c r="M558" s="10">
        <f t="array" ref="M558">_xlfn.XLOOKUP(A558,subscriptions!B558:B10004,subscriptions!D558:D10004)</f>
        <v>80</v>
      </c>
      <c r="N558" s="10">
        <f t="array" ref="N558">_xlfn.XLOOKUP(A558,subscriptions!B558:B10004,subscriptions!G558:G10004)</f>
        <v>5</v>
      </c>
      <c r="O558" s="10">
        <v>76.0</v>
      </c>
      <c r="P558" s="10" t="str">
        <f t="array" ref="P558">_xlfn.XLOOKUP(A558,subscriptions!B558:B10004,subscriptions!C558:C10004)</f>
        <v>Roam</v>
      </c>
      <c r="Q558" s="10" t="s">
        <v>194</v>
      </c>
      <c r="R558" s="10" t="s">
        <v>148</v>
      </c>
      <c r="S558" s="10" t="s">
        <v>785</v>
      </c>
    </row>
    <row r="559">
      <c r="A559" s="1" t="s">
        <v>836</v>
      </c>
      <c r="B559" s="1" t="s">
        <v>589</v>
      </c>
      <c r="C559" s="1" t="s">
        <v>133</v>
      </c>
      <c r="D559" s="1" t="s">
        <v>153</v>
      </c>
      <c r="E559" s="1" t="s">
        <v>219</v>
      </c>
      <c r="F559" s="1" t="s">
        <v>2446</v>
      </c>
      <c r="G559" s="1" t="s">
        <v>7175</v>
      </c>
      <c r="H559" s="1" t="s">
        <v>7176</v>
      </c>
      <c r="I559" s="4">
        <v>84.21679398148149</v>
      </c>
      <c r="J559" s="1">
        <v>93.81</v>
      </c>
      <c r="K559" s="1">
        <v>38.36</v>
      </c>
      <c r="M559" s="10">
        <f t="array" ref="M559">_xlfn.XLOOKUP(A559,subscriptions!B559:B10004,subscriptions!D559:D10004)</f>
        <v>120</v>
      </c>
      <c r="N559" s="10">
        <f t="array" ref="N559">_xlfn.XLOOKUP(A559,subscriptions!B559:B10004,subscriptions!G559:G10004)</f>
        <v>10</v>
      </c>
      <c r="O559" s="10">
        <v>108.0</v>
      </c>
      <c r="P559" s="10" t="str">
        <f t="array" ref="P559">_xlfn.XLOOKUP(A559,subscriptions!B559:B10004,subscriptions!C559:C10004)</f>
        <v>Residential</v>
      </c>
      <c r="Q559" s="10" t="s">
        <v>128</v>
      </c>
      <c r="R559" s="10" t="s">
        <v>212</v>
      </c>
      <c r="S559" s="10" t="s">
        <v>453</v>
      </c>
    </row>
    <row r="560">
      <c r="A560" s="1" t="s">
        <v>837</v>
      </c>
      <c r="B560" s="1" t="s">
        <v>1506</v>
      </c>
      <c r="C560" s="1" t="s">
        <v>456</v>
      </c>
      <c r="D560" s="1" t="s">
        <v>27</v>
      </c>
      <c r="E560" s="1" t="s">
        <v>28</v>
      </c>
      <c r="F560" s="1" t="s">
        <v>801</v>
      </c>
      <c r="G560" s="1" t="s">
        <v>7177</v>
      </c>
      <c r="H560" s="1" t="s">
        <v>7178</v>
      </c>
      <c r="I560" s="4">
        <v>84.16756944444444</v>
      </c>
      <c r="J560" s="1">
        <v>2160.59</v>
      </c>
      <c r="K560" s="1">
        <v>260.03</v>
      </c>
      <c r="M560" s="10">
        <f t="array" ref="M560">_xlfn.XLOOKUP(A560,subscriptions!B560:B10004,subscriptions!D560:D10004)</f>
        <v>80</v>
      </c>
      <c r="N560" s="10">
        <f t="array" ref="N560">_xlfn.XLOOKUP(A560,subscriptions!B560:B10004,subscriptions!G560:G10004)</f>
        <v>20</v>
      </c>
      <c r="O560" s="10">
        <v>64.0</v>
      </c>
      <c r="P560" s="10" t="str">
        <f t="array" ref="P560">_xlfn.XLOOKUP(A560,subscriptions!B560:B10004,subscriptions!C560:C10004)</f>
        <v>Roam</v>
      </c>
      <c r="Q560" s="10" t="s">
        <v>128</v>
      </c>
      <c r="R560" s="10" t="s">
        <v>148</v>
      </c>
      <c r="S560" s="10" t="s">
        <v>1412</v>
      </c>
    </row>
    <row r="561">
      <c r="A561" s="1" t="s">
        <v>838</v>
      </c>
      <c r="B561" s="1" t="s">
        <v>2279</v>
      </c>
      <c r="C561" s="1" t="s">
        <v>827</v>
      </c>
      <c r="D561" s="1" t="s">
        <v>153</v>
      </c>
      <c r="E561" s="1" t="s">
        <v>262</v>
      </c>
      <c r="F561" s="1" t="s">
        <v>885</v>
      </c>
      <c r="G561" s="1" t="s">
        <v>7185</v>
      </c>
      <c r="H561" s="1" t="s">
        <v>7186</v>
      </c>
      <c r="I561" s="4">
        <v>84.29653935185185</v>
      </c>
      <c r="J561" s="1">
        <v>1502.6</v>
      </c>
      <c r="K561" s="1">
        <v>362.95</v>
      </c>
      <c r="M561" s="10">
        <f t="array" ref="M561">_xlfn.XLOOKUP(A561,subscriptions!B561:B10004,subscriptions!D561:D10004)</f>
        <v>80</v>
      </c>
      <c r="N561" s="10">
        <f t="array" ref="N561">_xlfn.XLOOKUP(A561,subscriptions!B561:B10004,subscriptions!G561:G10004)</f>
        <v>0</v>
      </c>
      <c r="O561" s="10">
        <v>80.0</v>
      </c>
      <c r="P561" s="10" t="str">
        <f t="array" ref="P561">_xlfn.XLOOKUP(A561,subscriptions!B561:B10004,subscriptions!C561:C10004)</f>
        <v>Roam</v>
      </c>
      <c r="Q561" s="10" t="s">
        <v>173</v>
      </c>
      <c r="R561" s="10" t="s">
        <v>148</v>
      </c>
      <c r="S561" s="10" t="s">
        <v>373</v>
      </c>
    </row>
    <row r="562">
      <c r="A562" s="1" t="s">
        <v>839</v>
      </c>
      <c r="B562" s="1" t="s">
        <v>197</v>
      </c>
      <c r="C562" s="1" t="s">
        <v>1100</v>
      </c>
      <c r="D562" s="1" t="s">
        <v>153</v>
      </c>
      <c r="E562" s="1" t="s">
        <v>179</v>
      </c>
      <c r="F562" s="1" t="s">
        <v>4595</v>
      </c>
      <c r="G562" s="1" t="s">
        <v>7195</v>
      </c>
      <c r="H562" s="1" t="s">
        <v>7196</v>
      </c>
      <c r="I562" s="4">
        <v>84.25846064814814</v>
      </c>
      <c r="J562" s="1">
        <v>1876.5</v>
      </c>
      <c r="K562" s="1">
        <v>229.29</v>
      </c>
      <c r="L562" s="1">
        <v>100.0</v>
      </c>
      <c r="M562" s="10">
        <f t="array" ref="M562">_xlfn.XLOOKUP(A562,subscriptions!B562:B10004,subscriptions!D562:D10004)</f>
        <v>120</v>
      </c>
      <c r="N562" s="10">
        <f t="array" ref="N562">_xlfn.XLOOKUP(A562,subscriptions!B562:B10004,subscriptions!G562:G10004)</f>
        <v>5</v>
      </c>
      <c r="O562" s="10">
        <v>114.0</v>
      </c>
      <c r="P562" s="10" t="str">
        <f t="array" ref="P562">_xlfn.XLOOKUP(A562,subscriptions!B562:B10004,subscriptions!C562:C10004)</f>
        <v>Residential</v>
      </c>
      <c r="Q562" s="10" t="s">
        <v>194</v>
      </c>
      <c r="R562" s="10" t="s">
        <v>212</v>
      </c>
      <c r="S562" s="10" t="s">
        <v>4148</v>
      </c>
    </row>
    <row r="563">
      <c r="A563" s="1" t="s">
        <v>841</v>
      </c>
      <c r="B563" s="1" t="s">
        <v>589</v>
      </c>
      <c r="C563" s="1" t="s">
        <v>1415</v>
      </c>
      <c r="D563" s="1" t="s">
        <v>153</v>
      </c>
      <c r="E563" s="1" t="s">
        <v>28</v>
      </c>
      <c r="F563" s="1" t="s">
        <v>313</v>
      </c>
      <c r="G563" s="1" t="s">
        <v>7204</v>
      </c>
      <c r="H563" s="1" t="s">
        <v>7205</v>
      </c>
      <c r="I563" s="4">
        <v>84.17445601851851</v>
      </c>
      <c r="J563" s="1">
        <v>409.22</v>
      </c>
      <c r="K563" s="1">
        <v>78.3</v>
      </c>
      <c r="M563" s="10">
        <f t="array" ref="M563">_xlfn.XLOOKUP(A563,subscriptions!B563:B10004,subscriptions!D563:D10004)</f>
        <v>120</v>
      </c>
      <c r="N563" s="10">
        <f t="array" ref="N563">_xlfn.XLOOKUP(A563,subscriptions!B563:B10004,subscriptions!G563:G10004)</f>
        <v>10</v>
      </c>
      <c r="O563" s="10">
        <v>108.0</v>
      </c>
      <c r="P563" s="10" t="str">
        <f t="array" ref="P563">_xlfn.XLOOKUP(A563,subscriptions!B563:B10004,subscriptions!C563:C10004)</f>
        <v>Residential</v>
      </c>
      <c r="Q563" s="10" t="s">
        <v>128</v>
      </c>
      <c r="R563" s="10" t="s">
        <v>212</v>
      </c>
      <c r="S563" s="10" t="s">
        <v>507</v>
      </c>
    </row>
    <row r="564">
      <c r="A564" s="1" t="s">
        <v>843</v>
      </c>
      <c r="B564" s="1" t="s">
        <v>748</v>
      </c>
      <c r="C564" s="1" t="s">
        <v>750</v>
      </c>
      <c r="D564" s="1" t="s">
        <v>27</v>
      </c>
      <c r="E564" s="1" t="s">
        <v>631</v>
      </c>
      <c r="F564" s="1" t="s">
        <v>943</v>
      </c>
      <c r="G564" s="1" t="s">
        <v>7213</v>
      </c>
      <c r="H564" s="1" t="s">
        <v>7214</v>
      </c>
      <c r="I564" s="4">
        <v>84.2551388888889</v>
      </c>
      <c r="J564" s="1">
        <v>269.92</v>
      </c>
      <c r="K564" s="1">
        <v>57.89</v>
      </c>
      <c r="M564" s="10">
        <f t="array" ref="M564">_xlfn.XLOOKUP(A564,subscriptions!B564:B10004,subscriptions!D564:D10004)</f>
        <v>120</v>
      </c>
      <c r="N564" s="10">
        <f t="array" ref="N564">_xlfn.XLOOKUP(A564,subscriptions!B564:B10004,subscriptions!G564:G10004)</f>
        <v>20</v>
      </c>
      <c r="O564" s="10">
        <v>96.0</v>
      </c>
      <c r="P564" s="10" t="str">
        <f t="array" ref="P564">_xlfn.XLOOKUP(A564,subscriptions!B564:B10004,subscriptions!C564:C10004)</f>
        <v>Residential</v>
      </c>
      <c r="Q564" s="10" t="s">
        <v>128</v>
      </c>
      <c r="R564" s="10" t="s">
        <v>148</v>
      </c>
      <c r="S564" s="10" t="s">
        <v>149</v>
      </c>
    </row>
    <row r="565">
      <c r="A565" s="1" t="s">
        <v>847</v>
      </c>
      <c r="B565" s="1" t="s">
        <v>439</v>
      </c>
      <c r="C565" s="1" t="s">
        <v>786</v>
      </c>
      <c r="D565" s="1" t="s">
        <v>153</v>
      </c>
      <c r="E565" s="1" t="s">
        <v>714</v>
      </c>
      <c r="F565" s="1" t="s">
        <v>2171</v>
      </c>
      <c r="G565" s="1" t="s">
        <v>7221</v>
      </c>
      <c r="H565" s="1" t="s">
        <v>7223</v>
      </c>
      <c r="I565" s="4">
        <v>84.21197916666667</v>
      </c>
      <c r="J565" s="1">
        <v>71.98</v>
      </c>
      <c r="K565" s="1">
        <v>25.05</v>
      </c>
      <c r="M565" s="10">
        <f t="array" ref="M565">_xlfn.XLOOKUP(A565,subscriptions!B565:B10004,subscriptions!D565:D10004)</f>
        <v>120</v>
      </c>
      <c r="N565" s="10">
        <f t="array" ref="N565">_xlfn.XLOOKUP(A565,subscriptions!B565:B10004,subscriptions!G565:G10004)</f>
        <v>0</v>
      </c>
      <c r="O565" s="10">
        <v>120.0</v>
      </c>
      <c r="P565" s="10" t="str">
        <f t="array" ref="P565">_xlfn.XLOOKUP(A565,subscriptions!B565:B10004,subscriptions!C565:C10004)</f>
        <v>Residential</v>
      </c>
      <c r="Q565" s="10" t="s">
        <v>173</v>
      </c>
      <c r="R565" s="10" t="s">
        <v>212</v>
      </c>
      <c r="S565" s="10" t="s">
        <v>857</v>
      </c>
    </row>
    <row r="566">
      <c r="A566" s="1" t="s">
        <v>849</v>
      </c>
      <c r="B566" s="1" t="s">
        <v>375</v>
      </c>
      <c r="C566" s="1" t="s">
        <v>1415</v>
      </c>
      <c r="D566" s="1" t="s">
        <v>27</v>
      </c>
      <c r="E566" s="1" t="s">
        <v>332</v>
      </c>
      <c r="F566" s="1" t="s">
        <v>1749</v>
      </c>
      <c r="G566" s="1" t="s">
        <v>7229</v>
      </c>
      <c r="H566" s="1" t="s">
        <v>7230</v>
      </c>
      <c r="I566" s="4">
        <v>84.41971064814815</v>
      </c>
      <c r="J566" s="1">
        <v>697.53</v>
      </c>
      <c r="K566" s="1">
        <v>135.43</v>
      </c>
      <c r="M566" s="10">
        <f t="array" ref="M566">_xlfn.XLOOKUP(A566,subscriptions!B566:B10004,subscriptions!D566:D10004)</f>
        <v>50</v>
      </c>
      <c r="N566" s="10">
        <f t="array" ref="N566">_xlfn.XLOOKUP(A566,subscriptions!B566:B10004,subscriptions!G566:G10004)</f>
        <v>5</v>
      </c>
      <c r="O566" s="10">
        <v>47.5</v>
      </c>
      <c r="P566" s="10" t="str">
        <f t="array" ref="P566">_xlfn.XLOOKUP(A566,subscriptions!B566:B10004,subscriptions!C566:C10004)</f>
        <v>Mini</v>
      </c>
      <c r="Q566" s="10" t="s">
        <v>194</v>
      </c>
      <c r="R566" s="10" t="s">
        <v>148</v>
      </c>
      <c r="S566" s="10" t="s">
        <v>1525</v>
      </c>
    </row>
    <row r="567">
      <c r="A567" s="1" t="s">
        <v>850</v>
      </c>
      <c r="B567" s="1" t="s">
        <v>1844</v>
      </c>
      <c r="C567" s="1" t="s">
        <v>26</v>
      </c>
      <c r="D567" s="1" t="s">
        <v>153</v>
      </c>
      <c r="E567" s="1" t="s">
        <v>28</v>
      </c>
      <c r="F567" s="1" t="s">
        <v>687</v>
      </c>
      <c r="G567" s="1" t="s">
        <v>7237</v>
      </c>
      <c r="H567" s="1" t="s">
        <v>7238</v>
      </c>
      <c r="I567" s="4">
        <v>84.29596064814815</v>
      </c>
      <c r="J567" s="1">
        <v>1387.1</v>
      </c>
      <c r="K567" s="1">
        <v>156.56</v>
      </c>
      <c r="M567" s="10">
        <f t="array" ref="M567">_xlfn.XLOOKUP(A567,subscriptions!B567:B10004,subscriptions!D567:D10004)</f>
        <v>80</v>
      </c>
      <c r="N567" s="10">
        <f t="array" ref="N567">_xlfn.XLOOKUP(A567,subscriptions!B567:B10004,subscriptions!G567:G10004)</f>
        <v>10</v>
      </c>
      <c r="O567" s="10">
        <v>72.0</v>
      </c>
      <c r="P567" s="10" t="str">
        <f t="array" ref="P567">_xlfn.XLOOKUP(A567,subscriptions!B567:B10004,subscriptions!C567:C10004)</f>
        <v>Roam</v>
      </c>
      <c r="Q567" s="10" t="s">
        <v>128</v>
      </c>
      <c r="R567" s="10" t="s">
        <v>148</v>
      </c>
      <c r="S567" s="10" t="s">
        <v>655</v>
      </c>
    </row>
    <row r="568">
      <c r="A568" s="1" t="s">
        <v>851</v>
      </c>
      <c r="B568" s="1" t="s">
        <v>150</v>
      </c>
      <c r="C568" s="1" t="s">
        <v>1388</v>
      </c>
      <c r="D568" s="1" t="s">
        <v>153</v>
      </c>
      <c r="E568" s="1" t="s">
        <v>219</v>
      </c>
      <c r="F568" s="1" t="s">
        <v>590</v>
      </c>
      <c r="G568" s="1" t="s">
        <v>7245</v>
      </c>
      <c r="H568" s="1" t="s">
        <v>7247</v>
      </c>
      <c r="I568" s="4">
        <v>84.37663194444444</v>
      </c>
      <c r="J568" s="1">
        <v>796.97</v>
      </c>
      <c r="K568" s="1">
        <v>184.64</v>
      </c>
      <c r="M568" s="10">
        <f t="array" ref="M568">_xlfn.XLOOKUP(A568,subscriptions!B568:B10004,subscriptions!D568:D10004)</f>
        <v>120</v>
      </c>
      <c r="N568" s="10">
        <f t="array" ref="N568">_xlfn.XLOOKUP(A568,subscriptions!B568:B10004,subscriptions!G568:G10004)</f>
        <v>20</v>
      </c>
      <c r="O568" s="10">
        <v>96.0</v>
      </c>
      <c r="P568" s="10" t="str">
        <f t="array" ref="P568">_xlfn.XLOOKUP(A568,subscriptions!B568:B10004,subscriptions!C568:C10004)</f>
        <v>Residential</v>
      </c>
      <c r="Q568" s="10" t="s">
        <v>128</v>
      </c>
      <c r="R568" s="10" t="s">
        <v>148</v>
      </c>
      <c r="S568" s="10" t="s">
        <v>3910</v>
      </c>
    </row>
    <row r="569">
      <c r="A569" s="1" t="s">
        <v>852</v>
      </c>
      <c r="B569" s="1" t="s">
        <v>329</v>
      </c>
      <c r="C569" s="1" t="s">
        <v>750</v>
      </c>
      <c r="D569" s="1" t="s">
        <v>27</v>
      </c>
      <c r="E569" s="1" t="s">
        <v>239</v>
      </c>
      <c r="F569" s="1" t="s">
        <v>2267</v>
      </c>
      <c r="G569" s="1" t="s">
        <v>7255</v>
      </c>
      <c r="H569" s="1" t="s">
        <v>7256</v>
      </c>
      <c r="I569" s="4">
        <v>84.1681712962963</v>
      </c>
      <c r="J569" s="1">
        <v>912.98</v>
      </c>
      <c r="K569" s="1">
        <v>195.13</v>
      </c>
      <c r="M569" s="10">
        <f t="array" ref="M569">_xlfn.XLOOKUP(A569,subscriptions!B569:B10004,subscriptions!D569:D10004)</f>
        <v>120</v>
      </c>
      <c r="N569" s="10">
        <f t="array" ref="N569">_xlfn.XLOOKUP(A569,subscriptions!B569:B10004,subscriptions!G569:G10004)</f>
        <v>0</v>
      </c>
      <c r="O569" s="10">
        <v>120.0</v>
      </c>
      <c r="P569" s="10" t="str">
        <f t="array" ref="P569">_xlfn.XLOOKUP(A569,subscriptions!B569:B10004,subscriptions!C569:C10004)</f>
        <v>Residential</v>
      </c>
      <c r="Q569" s="10" t="s">
        <v>173</v>
      </c>
      <c r="R569" s="10" t="s">
        <v>212</v>
      </c>
      <c r="S569" s="10" t="s">
        <v>1042</v>
      </c>
    </row>
    <row r="570">
      <c r="A570" s="1" t="s">
        <v>853</v>
      </c>
      <c r="B570" s="1" t="s">
        <v>1491</v>
      </c>
      <c r="C570" s="1" t="s">
        <v>261</v>
      </c>
      <c r="D570" s="1" t="s">
        <v>153</v>
      </c>
      <c r="E570" s="1" t="s">
        <v>239</v>
      </c>
      <c r="F570" s="1" t="s">
        <v>3181</v>
      </c>
      <c r="G570" s="1" t="s">
        <v>7263</v>
      </c>
      <c r="H570" s="1" t="s">
        <v>7264</v>
      </c>
      <c r="I570" s="4">
        <v>84.21472222222222</v>
      </c>
      <c r="J570" s="1">
        <v>3567.59</v>
      </c>
      <c r="K570" s="1">
        <v>323.47</v>
      </c>
      <c r="M570" s="10">
        <f t="array" ref="M570">_xlfn.XLOOKUP(A570,subscriptions!B570:B10004,subscriptions!D570:D10004)</f>
        <v>120</v>
      </c>
      <c r="N570" s="10">
        <f t="array" ref="N570">_xlfn.XLOOKUP(A570,subscriptions!B570:B10004,subscriptions!G570:G10004)</f>
        <v>5</v>
      </c>
      <c r="O570" s="10">
        <v>114.0</v>
      </c>
      <c r="P570" s="10" t="str">
        <f t="array" ref="P570">_xlfn.XLOOKUP(A570,subscriptions!B570:B10004,subscriptions!C570:C10004)</f>
        <v>Residential</v>
      </c>
      <c r="Q570" s="10" t="s">
        <v>194</v>
      </c>
      <c r="R570" s="10" t="s">
        <v>212</v>
      </c>
      <c r="S570" s="10" t="s">
        <v>3641</v>
      </c>
    </row>
    <row r="571">
      <c r="A571" s="1" t="s">
        <v>854</v>
      </c>
      <c r="B571" s="1" t="s">
        <v>573</v>
      </c>
      <c r="C571" s="1" t="s">
        <v>673</v>
      </c>
      <c r="D571" s="1" t="s">
        <v>27</v>
      </c>
      <c r="E571" s="1" t="s">
        <v>262</v>
      </c>
      <c r="F571" s="1" t="s">
        <v>2112</v>
      </c>
      <c r="G571" s="1" t="s">
        <v>7270</v>
      </c>
      <c r="H571" s="1" t="s">
        <v>7271</v>
      </c>
      <c r="I571" s="4">
        <v>84.21142361111112</v>
      </c>
      <c r="J571" s="1">
        <v>692.15</v>
      </c>
      <c r="K571" s="1">
        <v>107.39</v>
      </c>
      <c r="M571" s="10">
        <f t="array" ref="M571">_xlfn.XLOOKUP(A571,subscriptions!B571:B10004,subscriptions!D571:D10004)</f>
        <v>80</v>
      </c>
      <c r="N571" s="10">
        <f t="array" ref="N571">_xlfn.XLOOKUP(A571,subscriptions!B571:B10004,subscriptions!G571:G10004)</f>
        <v>10</v>
      </c>
      <c r="O571" s="10">
        <v>72.0</v>
      </c>
      <c r="P571" s="10" t="str">
        <f t="array" ref="P571">_xlfn.XLOOKUP(A571,subscriptions!B571:B10004,subscriptions!C571:C10004)</f>
        <v>Roam</v>
      </c>
      <c r="Q571" s="10" t="s">
        <v>128</v>
      </c>
      <c r="R571" s="10" t="s">
        <v>148</v>
      </c>
      <c r="S571" s="10" t="s">
        <v>438</v>
      </c>
    </row>
    <row r="572">
      <c r="A572" s="1" t="s">
        <v>855</v>
      </c>
      <c r="B572" s="1" t="s">
        <v>748</v>
      </c>
      <c r="C572" s="1" t="s">
        <v>473</v>
      </c>
      <c r="D572" s="1" t="s">
        <v>27</v>
      </c>
      <c r="E572" s="1" t="s">
        <v>179</v>
      </c>
      <c r="F572" s="1" t="s">
        <v>844</v>
      </c>
      <c r="G572" s="1" t="s">
        <v>7272</v>
      </c>
      <c r="H572" s="1" t="s">
        <v>7273</v>
      </c>
      <c r="I572" s="4">
        <v>84.33559027777778</v>
      </c>
      <c r="J572" s="1">
        <v>1132.29</v>
      </c>
      <c r="K572" s="1">
        <v>283.16</v>
      </c>
      <c r="L572" s="1">
        <v>100.0</v>
      </c>
      <c r="M572" s="10">
        <f t="array" ref="M572">_xlfn.XLOOKUP(A572,subscriptions!B572:B10004,subscriptions!D572:D10004)</f>
        <v>120</v>
      </c>
      <c r="N572" s="10">
        <f t="array" ref="N572">_xlfn.XLOOKUP(A572,subscriptions!B572:B10004,subscriptions!G572:G10004)</f>
        <v>20</v>
      </c>
      <c r="O572" s="10">
        <v>96.0</v>
      </c>
      <c r="P572" s="10" t="str">
        <f t="array" ref="P572">_xlfn.XLOOKUP(A572,subscriptions!B572:B10004,subscriptions!C572:C10004)</f>
        <v>Residential</v>
      </c>
      <c r="Q572" s="10" t="s">
        <v>128</v>
      </c>
      <c r="R572" s="10" t="s">
        <v>148</v>
      </c>
      <c r="S572" s="10" t="s">
        <v>571</v>
      </c>
    </row>
    <row r="573">
      <c r="A573" s="1" t="s">
        <v>856</v>
      </c>
      <c r="B573" s="1" t="s">
        <v>1844</v>
      </c>
      <c r="C573" s="1" t="s">
        <v>1833</v>
      </c>
      <c r="D573" s="1" t="s">
        <v>153</v>
      </c>
      <c r="E573" s="1" t="s">
        <v>239</v>
      </c>
      <c r="F573" s="1" t="s">
        <v>2267</v>
      </c>
      <c r="G573" s="1" t="s">
        <v>7278</v>
      </c>
      <c r="H573" s="1" t="s">
        <v>7279</v>
      </c>
      <c r="I573" s="4">
        <v>84.2141087962963</v>
      </c>
      <c r="J573" s="1">
        <v>2346.31</v>
      </c>
      <c r="K573" s="1">
        <v>331.06</v>
      </c>
      <c r="M573" s="10">
        <f t="array" ref="M573">_xlfn.XLOOKUP(A573,subscriptions!B573:B10004,subscriptions!D573:D10004)</f>
        <v>120</v>
      </c>
      <c r="N573" s="10">
        <f t="array" ref="N573">_xlfn.XLOOKUP(A573,subscriptions!B573:B10004,subscriptions!G573:G10004)</f>
        <v>0</v>
      </c>
      <c r="O573" s="10">
        <v>120.0</v>
      </c>
      <c r="P573" s="10" t="str">
        <f t="array" ref="P573">_xlfn.XLOOKUP(A573,subscriptions!B573:B10004,subscriptions!C573:C10004)</f>
        <v>Residential</v>
      </c>
      <c r="Q573" s="10" t="s">
        <v>173</v>
      </c>
      <c r="R573" s="10" t="s">
        <v>212</v>
      </c>
      <c r="S573" s="10" t="s">
        <v>388</v>
      </c>
    </row>
    <row r="574">
      <c r="A574" s="1" t="s">
        <v>858</v>
      </c>
      <c r="B574" s="1" t="s">
        <v>1624</v>
      </c>
      <c r="C574" s="1" t="s">
        <v>1876</v>
      </c>
      <c r="D574" s="1" t="s">
        <v>27</v>
      </c>
      <c r="E574" s="1" t="s">
        <v>239</v>
      </c>
      <c r="F574" s="1" t="s">
        <v>2364</v>
      </c>
      <c r="G574" s="1" t="s">
        <v>7288</v>
      </c>
      <c r="H574" s="1" t="s">
        <v>7289</v>
      </c>
      <c r="I574" s="4">
        <v>84.33899305555556</v>
      </c>
      <c r="J574" s="1">
        <v>807.62</v>
      </c>
      <c r="K574" s="1">
        <v>185.44</v>
      </c>
      <c r="M574" s="10">
        <f t="array" ref="M574">_xlfn.XLOOKUP(A574,subscriptions!B574:B10004,subscriptions!D574:D10004)</f>
        <v>120</v>
      </c>
      <c r="N574" s="10">
        <f t="array" ref="N574">_xlfn.XLOOKUP(A574,subscriptions!B574:B10004,subscriptions!G574:G10004)</f>
        <v>5</v>
      </c>
      <c r="O574" s="10">
        <v>114.0</v>
      </c>
      <c r="P574" s="10" t="str">
        <f t="array" ref="P574">_xlfn.XLOOKUP(A574,subscriptions!B574:B10004,subscriptions!C574:C10004)</f>
        <v>Residential</v>
      </c>
      <c r="Q574" s="10" t="s">
        <v>194</v>
      </c>
      <c r="R574" s="10" t="s">
        <v>212</v>
      </c>
      <c r="S574" s="10" t="s">
        <v>2016</v>
      </c>
    </row>
    <row r="575">
      <c r="A575" s="1" t="s">
        <v>861</v>
      </c>
      <c r="B575" s="1" t="s">
        <v>236</v>
      </c>
      <c r="C575" s="1" t="s">
        <v>110</v>
      </c>
      <c r="D575" s="1" t="s">
        <v>153</v>
      </c>
      <c r="E575" s="1" t="s">
        <v>332</v>
      </c>
      <c r="F575" s="1" t="s">
        <v>333</v>
      </c>
      <c r="G575" s="1" t="s">
        <v>7298</v>
      </c>
      <c r="H575" s="1" t="s">
        <v>7299</v>
      </c>
      <c r="I575" s="4">
        <v>84.25658564814815</v>
      </c>
      <c r="J575" s="1">
        <v>1509.64</v>
      </c>
      <c r="K575" s="1">
        <v>328.6</v>
      </c>
      <c r="M575" s="10">
        <f t="array" ref="M575">_xlfn.XLOOKUP(A575,subscriptions!B575:B10004,subscriptions!D575:D10004)</f>
        <v>120</v>
      </c>
      <c r="N575" s="10">
        <f t="array" ref="N575">_xlfn.XLOOKUP(A575,subscriptions!B575:B10004,subscriptions!G575:G10004)</f>
        <v>10</v>
      </c>
      <c r="O575" s="10">
        <v>108.0</v>
      </c>
      <c r="P575" s="10" t="str">
        <f t="array" ref="P575">_xlfn.XLOOKUP(A575,subscriptions!B575:B10004,subscriptions!C575:C10004)</f>
        <v>Residential</v>
      </c>
      <c r="Q575" s="10" t="s">
        <v>128</v>
      </c>
      <c r="R575" s="10" t="s">
        <v>212</v>
      </c>
      <c r="S575" s="10" t="s">
        <v>130</v>
      </c>
    </row>
    <row r="576">
      <c r="A576" s="1" t="s">
        <v>862</v>
      </c>
      <c r="B576" s="1" t="s">
        <v>573</v>
      </c>
      <c r="C576" s="1" t="s">
        <v>1415</v>
      </c>
      <c r="D576" s="1" t="s">
        <v>27</v>
      </c>
      <c r="E576" s="1" t="s">
        <v>239</v>
      </c>
      <c r="F576" s="1" t="s">
        <v>2765</v>
      </c>
      <c r="G576" s="1" t="s">
        <v>7306</v>
      </c>
      <c r="H576" s="1" t="s">
        <v>7307</v>
      </c>
      <c r="I576" s="4">
        <v>84.37744212962963</v>
      </c>
      <c r="J576" s="1">
        <v>3024.71</v>
      </c>
      <c r="K576" s="1">
        <v>484.53</v>
      </c>
      <c r="M576" s="10">
        <f t="array" ref="M576">_xlfn.XLOOKUP(A576,subscriptions!B576:B10004,subscriptions!D576:D10004)</f>
        <v>120</v>
      </c>
      <c r="N576" s="10">
        <f t="array" ref="N576">_xlfn.XLOOKUP(A576,subscriptions!B576:B10004,subscriptions!G576:G10004)</f>
        <v>20</v>
      </c>
      <c r="O576" s="10">
        <v>96.0</v>
      </c>
      <c r="P576" s="10" t="str">
        <f t="array" ref="P576">_xlfn.XLOOKUP(A576,subscriptions!B576:B10004,subscriptions!C576:C10004)</f>
        <v>Residential</v>
      </c>
      <c r="Q576" s="10" t="s">
        <v>128</v>
      </c>
      <c r="R576" s="10" t="s">
        <v>148</v>
      </c>
      <c r="S576" s="10" t="s">
        <v>1360</v>
      </c>
    </row>
    <row r="577">
      <c r="A577" s="1" t="s">
        <v>863</v>
      </c>
      <c r="B577" s="1" t="s">
        <v>278</v>
      </c>
      <c r="C577" s="1" t="s">
        <v>1492</v>
      </c>
      <c r="D577" s="1" t="s">
        <v>27</v>
      </c>
      <c r="E577" s="1" t="s">
        <v>262</v>
      </c>
      <c r="F577" s="1" t="s">
        <v>263</v>
      </c>
      <c r="G577" s="1" t="s">
        <v>7315</v>
      </c>
      <c r="H577" s="1" t="s">
        <v>7316</v>
      </c>
      <c r="I577" s="4">
        <v>84.25707175925926</v>
      </c>
      <c r="J577" s="1">
        <v>4529.29</v>
      </c>
      <c r="K577" s="1">
        <v>1126.51</v>
      </c>
      <c r="M577" s="10">
        <f t="array" ref="M577">_xlfn.XLOOKUP(A577,subscriptions!B577:B10004,subscriptions!D577:D10004)</f>
        <v>50</v>
      </c>
      <c r="N577" s="10">
        <f t="array" ref="N577">_xlfn.XLOOKUP(A577,subscriptions!B577:B10004,subscriptions!G577:G10004)</f>
        <v>0</v>
      </c>
      <c r="O577" s="10">
        <v>50.0</v>
      </c>
      <c r="P577" s="10" t="str">
        <f t="array" ref="P577">_xlfn.XLOOKUP(A577,subscriptions!B577:B10004,subscriptions!C577:C10004)</f>
        <v>Mini</v>
      </c>
      <c r="Q577" s="10" t="s">
        <v>173</v>
      </c>
      <c r="R577" s="10" t="s">
        <v>148</v>
      </c>
      <c r="S577" s="10" t="s">
        <v>175</v>
      </c>
    </row>
    <row r="578">
      <c r="A578" s="1" t="s">
        <v>864</v>
      </c>
      <c r="B578" s="1" t="s">
        <v>1414</v>
      </c>
      <c r="C578" s="1" t="s">
        <v>1200</v>
      </c>
      <c r="D578" s="1" t="s">
        <v>27</v>
      </c>
      <c r="E578" s="1" t="s">
        <v>714</v>
      </c>
      <c r="F578" s="1" t="s">
        <v>715</v>
      </c>
      <c r="G578" s="1" t="s">
        <v>7322</v>
      </c>
      <c r="H578" s="1" t="s">
        <v>7323</v>
      </c>
      <c r="I578" s="4">
        <v>84.41810185185186</v>
      </c>
      <c r="J578" s="1">
        <v>288.62</v>
      </c>
      <c r="K578" s="1">
        <v>39.46</v>
      </c>
      <c r="M578" s="10">
        <f t="array" ref="M578">_xlfn.XLOOKUP(A578,subscriptions!B578:B10004,subscriptions!D578:D10004)</f>
        <v>250</v>
      </c>
      <c r="N578" s="10">
        <f t="array" ref="N578">_xlfn.XLOOKUP(A578,subscriptions!B578:B10004,subscriptions!G578:G10004)</f>
        <v>5</v>
      </c>
      <c r="O578" s="10">
        <v>237.5</v>
      </c>
      <c r="P578" s="10" t="str">
        <f t="array" ref="P578">_xlfn.XLOOKUP(A578,subscriptions!B578:B10004,subscriptions!C578:C10004)</f>
        <v>Business</v>
      </c>
      <c r="Q578" s="10" t="s">
        <v>194</v>
      </c>
      <c r="R578" s="10" t="s">
        <v>129</v>
      </c>
      <c r="S578" s="10" t="s">
        <v>3020</v>
      </c>
    </row>
    <row r="579">
      <c r="A579" s="1" t="s">
        <v>865</v>
      </c>
      <c r="B579" s="1" t="s">
        <v>2096</v>
      </c>
      <c r="C579" s="1" t="s">
        <v>391</v>
      </c>
      <c r="D579" s="1" t="s">
        <v>27</v>
      </c>
      <c r="E579" s="1" t="s">
        <v>262</v>
      </c>
      <c r="F579" s="1" t="s">
        <v>2853</v>
      </c>
      <c r="G579" s="1" t="s">
        <v>7328</v>
      </c>
      <c r="H579" s="1" t="s">
        <v>7329</v>
      </c>
      <c r="I579" s="4">
        <v>84.29673611111112</v>
      </c>
      <c r="J579" s="1">
        <v>3967.49</v>
      </c>
      <c r="K579" s="1">
        <v>402.33</v>
      </c>
      <c r="M579" s="10">
        <f t="array" ref="M579">_xlfn.XLOOKUP(A579,subscriptions!B579:B10004,subscriptions!D579:D10004)</f>
        <v>120</v>
      </c>
      <c r="N579" s="10">
        <f t="array" ref="N579">_xlfn.XLOOKUP(A579,subscriptions!B579:B10004,subscriptions!G579:G10004)</f>
        <v>10</v>
      </c>
      <c r="O579" s="10">
        <v>108.0</v>
      </c>
      <c r="P579" s="10" t="str">
        <f t="array" ref="P579">_xlfn.XLOOKUP(A579,subscriptions!B579:B10004,subscriptions!C579:C10004)</f>
        <v>Residential</v>
      </c>
      <c r="Q579" s="10" t="s">
        <v>128</v>
      </c>
      <c r="R579" s="10" t="s">
        <v>212</v>
      </c>
      <c r="S579" s="10" t="s">
        <v>373</v>
      </c>
    </row>
    <row r="580">
      <c r="A580" s="1" t="s">
        <v>866</v>
      </c>
      <c r="B580" s="1" t="s">
        <v>1995</v>
      </c>
      <c r="C580" s="1" t="s">
        <v>198</v>
      </c>
      <c r="D580" s="1" t="s">
        <v>153</v>
      </c>
      <c r="E580" s="1" t="s">
        <v>179</v>
      </c>
      <c r="F580" s="1" t="s">
        <v>773</v>
      </c>
      <c r="G580" s="1" t="s">
        <v>7339</v>
      </c>
      <c r="H580" s="1" t="s">
        <v>7340</v>
      </c>
      <c r="I580" s="4">
        <v>84.29599537037036</v>
      </c>
      <c r="J580" s="1">
        <v>1066.25</v>
      </c>
      <c r="K580" s="1">
        <v>164.85</v>
      </c>
      <c r="L580" s="1">
        <v>100.0</v>
      </c>
      <c r="M580" s="10">
        <f t="array" ref="M580">_xlfn.XLOOKUP(A580,subscriptions!B580:B10004,subscriptions!D580:D10004)</f>
        <v>250</v>
      </c>
      <c r="N580" s="10">
        <f t="array" ref="N580">_xlfn.XLOOKUP(A580,subscriptions!B580:B10004,subscriptions!G580:G10004)</f>
        <v>20</v>
      </c>
      <c r="O580" s="10">
        <v>200.0</v>
      </c>
      <c r="P580" s="10" t="str">
        <f t="array" ref="P580">_xlfn.XLOOKUP(A580,subscriptions!B580:B10004,subscriptions!C580:C10004)</f>
        <v>Business</v>
      </c>
      <c r="Q580" s="10" t="s">
        <v>128</v>
      </c>
      <c r="R580" s="10" t="s">
        <v>129</v>
      </c>
      <c r="S580" s="10" t="s">
        <v>655</v>
      </c>
    </row>
    <row r="581">
      <c r="A581" s="1" t="s">
        <v>867</v>
      </c>
      <c r="B581" s="1" t="s">
        <v>700</v>
      </c>
      <c r="C581" s="1" t="s">
        <v>1833</v>
      </c>
      <c r="D581" s="1" t="s">
        <v>153</v>
      </c>
      <c r="E581" s="1" t="s">
        <v>111</v>
      </c>
      <c r="F581" s="1" t="s">
        <v>1362</v>
      </c>
      <c r="G581" s="1" t="s">
        <v>7353</v>
      </c>
      <c r="H581" s="1" t="s">
        <v>7354</v>
      </c>
      <c r="I581" s="4">
        <v>84.21490740740741</v>
      </c>
      <c r="J581" s="1">
        <v>498.1</v>
      </c>
      <c r="K581" s="1">
        <v>123.55</v>
      </c>
      <c r="M581" s="10">
        <f t="array" ref="M581">_xlfn.XLOOKUP(A581,subscriptions!B581:B10004,subscriptions!D581:D10004)</f>
        <v>50</v>
      </c>
      <c r="N581" s="10">
        <f t="array" ref="N581">_xlfn.XLOOKUP(A581,subscriptions!B581:B10004,subscriptions!G581:G10004)</f>
        <v>0</v>
      </c>
      <c r="O581" s="10">
        <v>50.0</v>
      </c>
      <c r="P581" s="10" t="str">
        <f t="array" ref="P581">_xlfn.XLOOKUP(A581,subscriptions!B581:B10004,subscriptions!C581:C10004)</f>
        <v>Mini</v>
      </c>
      <c r="Q581" s="10" t="s">
        <v>173</v>
      </c>
      <c r="R581" s="10" t="s">
        <v>148</v>
      </c>
      <c r="S581" s="10" t="s">
        <v>3641</v>
      </c>
    </row>
    <row r="582">
      <c r="A582" s="1" t="s">
        <v>868</v>
      </c>
      <c r="B582" s="1" t="s">
        <v>439</v>
      </c>
      <c r="C582" s="1" t="s">
        <v>26</v>
      </c>
      <c r="D582" s="1" t="s">
        <v>153</v>
      </c>
      <c r="E582" s="1" t="s">
        <v>239</v>
      </c>
      <c r="F582" s="1" t="s">
        <v>2076</v>
      </c>
      <c r="G582" s="1" t="s">
        <v>7366</v>
      </c>
      <c r="H582" s="1" t="s">
        <v>7367</v>
      </c>
      <c r="I582" s="4">
        <v>84.29586805555556</v>
      </c>
      <c r="J582" s="1">
        <v>971.88</v>
      </c>
      <c r="K582" s="1">
        <v>246.35</v>
      </c>
      <c r="M582" s="10">
        <f t="array" ref="M582">_xlfn.XLOOKUP(A582,subscriptions!B582:B10004,subscriptions!D582:D10004)</f>
        <v>120</v>
      </c>
      <c r="N582" s="10">
        <f t="array" ref="N582">_xlfn.XLOOKUP(A582,subscriptions!B582:B10004,subscriptions!G582:G10004)</f>
        <v>5</v>
      </c>
      <c r="O582" s="10">
        <v>114.0</v>
      </c>
      <c r="P582" s="10" t="str">
        <f t="array" ref="P582">_xlfn.XLOOKUP(A582,subscriptions!B582:B10004,subscriptions!C582:C10004)</f>
        <v>Residential</v>
      </c>
      <c r="Q582" s="10" t="s">
        <v>194</v>
      </c>
      <c r="R582" s="10" t="s">
        <v>212</v>
      </c>
      <c r="S582" s="10" t="s">
        <v>655</v>
      </c>
    </row>
    <row r="583">
      <c r="A583" s="1" t="s">
        <v>869</v>
      </c>
      <c r="B583" s="1" t="s">
        <v>589</v>
      </c>
      <c r="C583" s="1" t="s">
        <v>198</v>
      </c>
      <c r="D583" s="1" t="s">
        <v>153</v>
      </c>
      <c r="E583" s="1" t="s">
        <v>239</v>
      </c>
      <c r="F583" s="1" t="s">
        <v>1186</v>
      </c>
      <c r="G583" s="1" t="s">
        <v>7378</v>
      </c>
      <c r="H583" s="1" t="s">
        <v>7379</v>
      </c>
      <c r="I583" s="4">
        <v>84.41885416666666</v>
      </c>
      <c r="J583" s="1">
        <v>5920.48</v>
      </c>
      <c r="K583" s="1">
        <v>644.18</v>
      </c>
      <c r="M583" s="10">
        <f t="array" ref="M583">_xlfn.XLOOKUP(A583,subscriptions!B583:B10004,subscriptions!D583:D10004)</f>
        <v>120</v>
      </c>
      <c r="N583" s="10">
        <f t="array" ref="N583">_xlfn.XLOOKUP(A583,subscriptions!B583:B10004,subscriptions!G583:G10004)</f>
        <v>10</v>
      </c>
      <c r="O583" s="10">
        <v>108.0</v>
      </c>
      <c r="P583" s="10" t="str">
        <f t="array" ref="P583">_xlfn.XLOOKUP(A583,subscriptions!B583:B10004,subscriptions!C583:C10004)</f>
        <v>Residential</v>
      </c>
      <c r="Q583" s="10" t="s">
        <v>128</v>
      </c>
      <c r="R583" s="10" t="s">
        <v>212</v>
      </c>
      <c r="S583" s="10" t="s">
        <v>1822</v>
      </c>
    </row>
    <row r="584">
      <c r="A584" s="1" t="s">
        <v>872</v>
      </c>
      <c r="B584" s="1" t="s">
        <v>355</v>
      </c>
      <c r="C584" s="1" t="s">
        <v>605</v>
      </c>
      <c r="D584" s="1" t="s">
        <v>153</v>
      </c>
      <c r="E584" s="1" t="s">
        <v>262</v>
      </c>
      <c r="F584" s="1" t="s">
        <v>4113</v>
      </c>
      <c r="G584" s="1" t="s">
        <v>7389</v>
      </c>
      <c r="H584" s="1" t="s">
        <v>7390</v>
      </c>
      <c r="I584" s="4">
        <v>84.34122685185186</v>
      </c>
      <c r="J584" s="1">
        <v>1067.74</v>
      </c>
      <c r="K584" s="1">
        <v>189.57</v>
      </c>
      <c r="M584" s="10">
        <f t="array" ref="M584">_xlfn.XLOOKUP(A584,subscriptions!B584:B10004,subscriptions!D584:D10004)</f>
        <v>120</v>
      </c>
      <c r="N584" s="10">
        <f t="array" ref="N584">_xlfn.XLOOKUP(A584,subscriptions!B584:B10004,subscriptions!G584:G10004)</f>
        <v>20</v>
      </c>
      <c r="O584" s="10">
        <v>96.0</v>
      </c>
      <c r="P584" s="10" t="str">
        <f t="array" ref="P584">_xlfn.XLOOKUP(A584,subscriptions!B584:B10004,subscriptions!C584:C10004)</f>
        <v>Residential</v>
      </c>
      <c r="Q584" s="10" t="s">
        <v>128</v>
      </c>
      <c r="R584" s="10" t="s">
        <v>148</v>
      </c>
      <c r="S584" s="10" t="s">
        <v>259</v>
      </c>
    </row>
    <row r="585">
      <c r="A585" s="1" t="s">
        <v>876</v>
      </c>
      <c r="B585" s="1" t="s">
        <v>132</v>
      </c>
      <c r="C585" s="1" t="s">
        <v>1415</v>
      </c>
      <c r="D585" s="1" t="s">
        <v>27</v>
      </c>
      <c r="E585" s="1" t="s">
        <v>219</v>
      </c>
      <c r="F585" s="1" t="s">
        <v>2446</v>
      </c>
      <c r="G585" s="1" t="s">
        <v>7399</v>
      </c>
      <c r="H585" s="1" t="s">
        <v>7400</v>
      </c>
      <c r="I585" s="4">
        <v>84.25155092592593</v>
      </c>
      <c r="J585" s="1">
        <v>647.92</v>
      </c>
      <c r="K585" s="1">
        <v>165.26</v>
      </c>
      <c r="M585" s="10">
        <f t="array" ref="M585">_xlfn.XLOOKUP(A585,subscriptions!B585:B10004,subscriptions!D585:D10004)</f>
        <v>120</v>
      </c>
      <c r="N585" s="10">
        <f t="array" ref="N585">_xlfn.XLOOKUP(A585,subscriptions!B585:B10004,subscriptions!G585:G10004)</f>
        <v>0</v>
      </c>
      <c r="O585" s="10">
        <v>120.0</v>
      </c>
      <c r="P585" s="10" t="str">
        <f t="array" ref="P585">_xlfn.XLOOKUP(A585,subscriptions!B585:B10004,subscriptions!C585:C10004)</f>
        <v>Residential</v>
      </c>
      <c r="Q585" s="10" t="s">
        <v>173</v>
      </c>
      <c r="R585" s="10" t="s">
        <v>212</v>
      </c>
      <c r="S585" s="10" t="s">
        <v>4065</v>
      </c>
    </row>
    <row r="586">
      <c r="A586" s="1" t="s">
        <v>877</v>
      </c>
      <c r="B586" s="1" t="s">
        <v>1387</v>
      </c>
      <c r="C586" s="1" t="s">
        <v>279</v>
      </c>
      <c r="D586" s="1" t="s">
        <v>27</v>
      </c>
      <c r="E586" s="1" t="s">
        <v>28</v>
      </c>
      <c r="F586" s="1" t="s">
        <v>526</v>
      </c>
      <c r="G586" s="1" t="s">
        <v>7418</v>
      </c>
      <c r="H586" s="1" t="s">
        <v>7419</v>
      </c>
      <c r="I586" s="4">
        <v>84.41741898148148</v>
      </c>
      <c r="J586" s="1">
        <v>1555.23</v>
      </c>
      <c r="K586" s="1">
        <v>262.88</v>
      </c>
      <c r="M586" s="10">
        <f t="array" ref="M586">_xlfn.XLOOKUP(A586,subscriptions!B586:B10004,subscriptions!D586:D10004)</f>
        <v>50</v>
      </c>
      <c r="N586" s="10">
        <f t="array" ref="N586">_xlfn.XLOOKUP(A586,subscriptions!B586:B10004,subscriptions!G586:G10004)</f>
        <v>5</v>
      </c>
      <c r="O586" s="10">
        <v>47.5</v>
      </c>
      <c r="P586" s="10" t="str">
        <f t="array" ref="P586">_xlfn.XLOOKUP(A586,subscriptions!B586:B10004,subscriptions!C586:C10004)</f>
        <v>Mini</v>
      </c>
      <c r="Q586" s="10" t="s">
        <v>194</v>
      </c>
      <c r="R586" s="10" t="s">
        <v>148</v>
      </c>
      <c r="S586" s="10" t="s">
        <v>327</v>
      </c>
    </row>
    <row r="587">
      <c r="A587" s="1" t="s">
        <v>878</v>
      </c>
      <c r="B587" s="1" t="s">
        <v>24</v>
      </c>
      <c r="C587" s="1" t="s">
        <v>1251</v>
      </c>
      <c r="D587" s="1" t="s">
        <v>27</v>
      </c>
      <c r="E587" s="1" t="s">
        <v>332</v>
      </c>
      <c r="F587" s="1" t="s">
        <v>736</v>
      </c>
      <c r="G587" s="1" t="s">
        <v>7430</v>
      </c>
      <c r="H587" s="1" t="s">
        <v>7431</v>
      </c>
      <c r="I587" s="4">
        <v>84.25302083333334</v>
      </c>
      <c r="J587" s="1">
        <v>461.94</v>
      </c>
      <c r="K587" s="1">
        <v>116.3</v>
      </c>
      <c r="M587" s="10">
        <f t="array" ref="M587">_xlfn.XLOOKUP(A587,subscriptions!B587:B10004,subscriptions!D587:D10004)</f>
        <v>80</v>
      </c>
      <c r="N587" s="10">
        <f t="array" ref="N587">_xlfn.XLOOKUP(A587,subscriptions!B587:B10004,subscriptions!G587:G10004)</f>
        <v>10</v>
      </c>
      <c r="O587" s="10">
        <v>72.0</v>
      </c>
      <c r="P587" s="10" t="str">
        <f t="array" ref="P587">_xlfn.XLOOKUP(A587,subscriptions!B587:B10004,subscriptions!C587:C10004)</f>
        <v>Roam</v>
      </c>
      <c r="Q587" s="10" t="s">
        <v>128</v>
      </c>
      <c r="R587" s="10" t="s">
        <v>148</v>
      </c>
      <c r="S587" s="10" t="s">
        <v>916</v>
      </c>
    </row>
    <row r="588">
      <c r="A588" s="1" t="s">
        <v>879</v>
      </c>
      <c r="B588" s="1" t="s">
        <v>713</v>
      </c>
      <c r="C588" s="1" t="s">
        <v>1492</v>
      </c>
      <c r="D588" s="1" t="s">
        <v>27</v>
      </c>
      <c r="E588" s="1" t="s">
        <v>280</v>
      </c>
      <c r="F588" s="1" t="s">
        <v>411</v>
      </c>
      <c r="G588" s="1" t="s">
        <v>7443</v>
      </c>
      <c r="H588" s="1" t="s">
        <v>7444</v>
      </c>
      <c r="I588" s="4">
        <v>84.29527777777778</v>
      </c>
      <c r="J588" s="1">
        <v>168.34</v>
      </c>
      <c r="K588" s="1">
        <v>51.49</v>
      </c>
      <c r="M588" s="10">
        <f t="array" ref="M588">_xlfn.XLOOKUP(A588,subscriptions!B588:B10004,subscriptions!D588:D10004)</f>
        <v>120</v>
      </c>
      <c r="N588" s="10">
        <f t="array" ref="N588">_xlfn.XLOOKUP(A588,subscriptions!B588:B10004,subscriptions!G588:G10004)</f>
        <v>20</v>
      </c>
      <c r="O588" s="10">
        <v>96.0</v>
      </c>
      <c r="P588" s="10" t="str">
        <f t="array" ref="P588">_xlfn.XLOOKUP(A588,subscriptions!B588:B10004,subscriptions!C588:C10004)</f>
        <v>Residential</v>
      </c>
      <c r="Q588" s="10" t="s">
        <v>128</v>
      </c>
      <c r="R588" s="10" t="s">
        <v>148</v>
      </c>
      <c r="S588" s="10" t="s">
        <v>1026</v>
      </c>
    </row>
    <row r="589">
      <c r="A589" s="1" t="s">
        <v>880</v>
      </c>
      <c r="B589" s="1" t="s">
        <v>1262</v>
      </c>
      <c r="C589" s="1" t="s">
        <v>330</v>
      </c>
      <c r="D589" s="1" t="s">
        <v>27</v>
      </c>
      <c r="E589" s="1" t="s">
        <v>714</v>
      </c>
      <c r="F589" s="1" t="s">
        <v>1951</v>
      </c>
      <c r="G589" s="1" t="s">
        <v>7465</v>
      </c>
      <c r="H589" s="1" t="s">
        <v>7466</v>
      </c>
      <c r="I589" s="4">
        <v>84.37849537037037</v>
      </c>
      <c r="J589" s="1">
        <v>256.96</v>
      </c>
      <c r="K589" s="1">
        <v>38.58</v>
      </c>
      <c r="M589" s="10">
        <f t="array" ref="M589">_xlfn.XLOOKUP(A589,subscriptions!B589:B10004,subscriptions!D589:D10004)</f>
        <v>120</v>
      </c>
      <c r="N589" s="10">
        <f t="array" ref="N589">_xlfn.XLOOKUP(A589,subscriptions!B589:B10004,subscriptions!G589:G10004)</f>
        <v>0</v>
      </c>
      <c r="O589" s="10">
        <v>120.0</v>
      </c>
      <c r="P589" s="10" t="str">
        <f t="array" ref="P589">_xlfn.XLOOKUP(A589,subscriptions!B589:B10004,subscriptions!C589:C10004)</f>
        <v>Residential</v>
      </c>
      <c r="Q589" s="10" t="s">
        <v>173</v>
      </c>
      <c r="R589" s="10" t="s">
        <v>212</v>
      </c>
      <c r="S589" s="10" t="s">
        <v>1622</v>
      </c>
    </row>
    <row r="590">
      <c r="A590" s="1" t="s">
        <v>881</v>
      </c>
      <c r="B590" s="1" t="s">
        <v>1157</v>
      </c>
      <c r="C590" s="1" t="s">
        <v>152</v>
      </c>
      <c r="D590" s="1" t="s">
        <v>27</v>
      </c>
      <c r="E590" s="1" t="s">
        <v>631</v>
      </c>
      <c r="F590" s="1" t="s">
        <v>922</v>
      </c>
      <c r="G590" s="1" t="s">
        <v>7473</v>
      </c>
      <c r="H590" s="1" t="s">
        <v>7474</v>
      </c>
      <c r="I590" s="4">
        <v>84.2558912037037</v>
      </c>
      <c r="J590" s="1">
        <v>255.53</v>
      </c>
      <c r="K590" s="1">
        <v>45.36</v>
      </c>
      <c r="M590" s="10">
        <f t="array" ref="M590">_xlfn.XLOOKUP(A590,subscriptions!B590:B10004,subscriptions!D590:D10004)</f>
        <v>120</v>
      </c>
      <c r="N590" s="10">
        <f t="array" ref="N590">_xlfn.XLOOKUP(A590,subscriptions!B590:B10004,subscriptions!G590:G10004)</f>
        <v>5</v>
      </c>
      <c r="O590" s="10">
        <v>114.0</v>
      </c>
      <c r="P590" s="10" t="str">
        <f t="array" ref="P590">_xlfn.XLOOKUP(A590,subscriptions!B590:B10004,subscriptions!C590:C10004)</f>
        <v>Residential</v>
      </c>
      <c r="Q590" s="10" t="s">
        <v>194</v>
      </c>
      <c r="R590" s="10" t="s">
        <v>212</v>
      </c>
      <c r="S590" s="10" t="s">
        <v>1156</v>
      </c>
    </row>
    <row r="591">
      <c r="A591" s="1" t="s">
        <v>883</v>
      </c>
      <c r="B591" s="1" t="s">
        <v>941</v>
      </c>
      <c r="C591" s="1" t="s">
        <v>110</v>
      </c>
      <c r="D591" s="1" t="s">
        <v>27</v>
      </c>
      <c r="E591" s="1" t="s">
        <v>219</v>
      </c>
      <c r="F591" s="1" t="s">
        <v>574</v>
      </c>
      <c r="G591" s="1" t="s">
        <v>7482</v>
      </c>
      <c r="H591" s="1" t="s">
        <v>7483</v>
      </c>
      <c r="I591" s="4">
        <v>84.25769675925926</v>
      </c>
      <c r="J591" s="1">
        <v>297.14</v>
      </c>
      <c r="K591" s="1">
        <v>71.9</v>
      </c>
      <c r="M591" s="10">
        <f t="array" ref="M591">_xlfn.XLOOKUP(A591,subscriptions!B591:B10004,subscriptions!D591:D10004)</f>
        <v>120</v>
      </c>
      <c r="N591" s="10">
        <f t="array" ref="N591">_xlfn.XLOOKUP(A591,subscriptions!B591:B10004,subscriptions!G591:G10004)</f>
        <v>10</v>
      </c>
      <c r="O591" s="10">
        <v>108.0</v>
      </c>
      <c r="P591" s="10" t="str">
        <f t="array" ref="P591">_xlfn.XLOOKUP(A591,subscriptions!B591:B10004,subscriptions!C591:C10004)</f>
        <v>Residential</v>
      </c>
      <c r="Q591" s="10" t="s">
        <v>128</v>
      </c>
      <c r="R591" s="10" t="s">
        <v>212</v>
      </c>
      <c r="S591" s="10" t="s">
        <v>603</v>
      </c>
    </row>
    <row r="592">
      <c r="A592" s="1" t="s">
        <v>887</v>
      </c>
      <c r="B592" s="1" t="s">
        <v>2327</v>
      </c>
      <c r="C592" s="1" t="s">
        <v>218</v>
      </c>
      <c r="D592" s="1" t="s">
        <v>27</v>
      </c>
      <c r="E592" s="1" t="s">
        <v>262</v>
      </c>
      <c r="F592" s="1" t="s">
        <v>2853</v>
      </c>
      <c r="G592" s="1" t="s">
        <v>7492</v>
      </c>
      <c r="H592" s="1" t="s">
        <v>7493</v>
      </c>
      <c r="I592" s="4">
        <v>84.33436342592593</v>
      </c>
      <c r="J592" s="1">
        <v>274.19</v>
      </c>
      <c r="K592" s="1">
        <v>62.37</v>
      </c>
      <c r="M592" s="10">
        <f t="array" ref="M592">_xlfn.XLOOKUP(A592,subscriptions!B592:B10004,subscriptions!D592:D10004)</f>
        <v>120</v>
      </c>
      <c r="N592" s="10">
        <f t="array" ref="N592">_xlfn.XLOOKUP(A592,subscriptions!B592:B10004,subscriptions!G592:G10004)</f>
        <v>20</v>
      </c>
      <c r="O592" s="10">
        <v>96.0</v>
      </c>
      <c r="P592" s="10" t="str">
        <f t="array" ref="P592">_xlfn.XLOOKUP(A592,subscriptions!B592:B10004,subscriptions!C592:C10004)</f>
        <v>Residential</v>
      </c>
      <c r="Q592" s="10" t="s">
        <v>128</v>
      </c>
      <c r="R592" s="10" t="s">
        <v>148</v>
      </c>
      <c r="S592" s="10" t="s">
        <v>195</v>
      </c>
    </row>
    <row r="593">
      <c r="A593" s="1" t="s">
        <v>889</v>
      </c>
      <c r="B593" s="1" t="s">
        <v>4627</v>
      </c>
      <c r="C593" s="1" t="s">
        <v>1477</v>
      </c>
      <c r="D593" s="1" t="s">
        <v>27</v>
      </c>
      <c r="E593" s="1" t="s">
        <v>239</v>
      </c>
      <c r="F593" s="1" t="s">
        <v>1186</v>
      </c>
      <c r="G593" s="1" t="s">
        <v>7503</v>
      </c>
      <c r="H593" s="1" t="s">
        <v>7505</v>
      </c>
      <c r="I593" s="4">
        <v>84.16898148148148</v>
      </c>
      <c r="J593" s="1">
        <v>1586.13</v>
      </c>
      <c r="K593" s="1">
        <v>151.95</v>
      </c>
      <c r="M593" s="10">
        <f t="array" ref="M593">_xlfn.XLOOKUP(A593,subscriptions!B593:B10004,subscriptions!D593:D10004)</f>
        <v>80</v>
      </c>
      <c r="N593" s="10">
        <f t="array" ref="N593">_xlfn.XLOOKUP(A593,subscriptions!B593:B10004,subscriptions!G593:G10004)</f>
        <v>0</v>
      </c>
      <c r="O593" s="10">
        <v>80.0</v>
      </c>
      <c r="P593" s="10" t="str">
        <f t="array" ref="P593">_xlfn.XLOOKUP(A593,subscriptions!B593:B10004,subscriptions!C593:C10004)</f>
        <v>Roam</v>
      </c>
      <c r="Q593" s="10" t="s">
        <v>173</v>
      </c>
      <c r="R593" s="10" t="s">
        <v>148</v>
      </c>
      <c r="S593" s="10" t="s">
        <v>1504</v>
      </c>
    </row>
    <row r="594">
      <c r="A594" s="1" t="s">
        <v>891</v>
      </c>
      <c r="B594" s="1" t="s">
        <v>748</v>
      </c>
      <c r="C594" s="1" t="s">
        <v>1833</v>
      </c>
      <c r="D594" s="1" t="s">
        <v>27</v>
      </c>
      <c r="E594" s="1" t="s">
        <v>111</v>
      </c>
      <c r="F594" s="1" t="s">
        <v>154</v>
      </c>
      <c r="G594" s="1" t="s">
        <v>7515</v>
      </c>
      <c r="H594" s="1" t="s">
        <v>7516</v>
      </c>
      <c r="I594" s="4">
        <v>84.3829050925926</v>
      </c>
      <c r="J594" s="1">
        <v>351.12</v>
      </c>
      <c r="K594" s="1">
        <v>46.94</v>
      </c>
      <c r="M594" s="10">
        <f t="array" ref="M594">_xlfn.XLOOKUP(A594,subscriptions!B594:B10004,subscriptions!D594:D10004)</f>
        <v>50</v>
      </c>
      <c r="N594" s="10">
        <f t="array" ref="N594">_xlfn.XLOOKUP(A594,subscriptions!B594:B10004,subscriptions!G594:G10004)</f>
        <v>5</v>
      </c>
      <c r="O594" s="10">
        <v>47.5</v>
      </c>
      <c r="P594" s="10" t="str">
        <f t="array" ref="P594">_xlfn.XLOOKUP(A594,subscriptions!B594:B10004,subscriptions!C594:C10004)</f>
        <v>Mini</v>
      </c>
      <c r="Q594" s="10" t="s">
        <v>194</v>
      </c>
      <c r="R594" s="10" t="s">
        <v>148</v>
      </c>
      <c r="S594" s="10" t="s">
        <v>671</v>
      </c>
    </row>
    <row r="595">
      <c r="A595" s="1" t="s">
        <v>892</v>
      </c>
      <c r="B595" s="1" t="s">
        <v>312</v>
      </c>
      <c r="C595" s="1" t="s">
        <v>800</v>
      </c>
      <c r="D595" s="1" t="s">
        <v>153</v>
      </c>
      <c r="E595" s="1" t="s">
        <v>631</v>
      </c>
      <c r="F595" s="1" t="s">
        <v>1084</v>
      </c>
      <c r="G595" s="1" t="s">
        <v>7526</v>
      </c>
      <c r="H595" s="1" t="s">
        <v>7527</v>
      </c>
      <c r="I595" s="4">
        <v>84.29934027777777</v>
      </c>
      <c r="J595" s="1">
        <v>686.21</v>
      </c>
      <c r="K595" s="1">
        <v>145.88</v>
      </c>
      <c r="M595" s="10">
        <f t="array" ref="M595">_xlfn.XLOOKUP(A595,subscriptions!B595:B10004,subscriptions!D595:D10004)</f>
        <v>250</v>
      </c>
      <c r="N595" s="10">
        <f t="array" ref="N595">_xlfn.XLOOKUP(A595,subscriptions!B595:B10004,subscriptions!G595:G10004)</f>
        <v>10</v>
      </c>
      <c r="O595" s="10">
        <v>225.0</v>
      </c>
      <c r="P595" s="10" t="str">
        <f t="array" ref="P595">_xlfn.XLOOKUP(A595,subscriptions!B595:B10004,subscriptions!C595:C10004)</f>
        <v>Business</v>
      </c>
      <c r="Q595" s="10" t="s">
        <v>128</v>
      </c>
      <c r="R595" s="10" t="s">
        <v>129</v>
      </c>
      <c r="S595" s="10" t="s">
        <v>522</v>
      </c>
    </row>
    <row r="596">
      <c r="A596" s="1" t="s">
        <v>893</v>
      </c>
      <c r="B596" s="1" t="s">
        <v>589</v>
      </c>
      <c r="C596" s="1" t="s">
        <v>920</v>
      </c>
      <c r="D596" s="1" t="s">
        <v>153</v>
      </c>
      <c r="E596" s="1" t="s">
        <v>262</v>
      </c>
      <c r="F596" s="1" t="s">
        <v>1835</v>
      </c>
      <c r="G596" s="1" t="s">
        <v>7537</v>
      </c>
      <c r="H596" s="1" t="s">
        <v>7538</v>
      </c>
      <c r="I596" s="4">
        <v>84.2996412037037</v>
      </c>
      <c r="J596" s="1">
        <v>3456.46</v>
      </c>
      <c r="K596" s="1">
        <v>865.84</v>
      </c>
      <c r="M596" s="10">
        <f t="array" ref="M596">_xlfn.XLOOKUP(A596,subscriptions!B596:B10004,subscriptions!D596:D10004)</f>
        <v>120</v>
      </c>
      <c r="N596" s="10">
        <f t="array" ref="N596">_xlfn.XLOOKUP(A596,subscriptions!B596:B10004,subscriptions!G596:G10004)</f>
        <v>20</v>
      </c>
      <c r="O596" s="10">
        <v>96.0</v>
      </c>
      <c r="P596" s="10" t="str">
        <f t="array" ref="P596">_xlfn.XLOOKUP(A596,subscriptions!B596:B10004,subscriptions!C596:C10004)</f>
        <v>Residential</v>
      </c>
      <c r="Q596" s="10" t="s">
        <v>128</v>
      </c>
      <c r="R596" s="10" t="s">
        <v>148</v>
      </c>
      <c r="S596" s="10" t="s">
        <v>522</v>
      </c>
    </row>
    <row r="597">
      <c r="A597" s="1" t="s">
        <v>894</v>
      </c>
      <c r="B597" s="1" t="s">
        <v>409</v>
      </c>
      <c r="C597" s="1" t="s">
        <v>152</v>
      </c>
      <c r="D597" s="1" t="s">
        <v>27</v>
      </c>
      <c r="E597" s="1" t="s">
        <v>219</v>
      </c>
      <c r="F597" s="1" t="s">
        <v>4220</v>
      </c>
      <c r="G597" s="1" t="s">
        <v>7548</v>
      </c>
      <c r="H597" s="1" t="s">
        <v>7549</v>
      </c>
      <c r="I597" s="4">
        <v>84.17307870370371</v>
      </c>
      <c r="J597" s="1">
        <v>1013.57</v>
      </c>
      <c r="K597" s="1">
        <v>199.75</v>
      </c>
      <c r="M597" s="10">
        <f t="array" ref="M597">_xlfn.XLOOKUP(A597,subscriptions!B597:B10004,subscriptions!D597:D10004)</f>
        <v>120</v>
      </c>
      <c r="N597" s="10">
        <f t="array" ref="N597">_xlfn.XLOOKUP(A597,subscriptions!B597:B10004,subscriptions!G597:G10004)</f>
        <v>0</v>
      </c>
      <c r="O597" s="10">
        <v>120.0</v>
      </c>
      <c r="P597" s="10" t="str">
        <f t="array" ref="P597">_xlfn.XLOOKUP(A597,subscriptions!B597:B10004,subscriptions!C597:C10004)</f>
        <v>Residential</v>
      </c>
      <c r="Q597" s="10" t="s">
        <v>173</v>
      </c>
      <c r="R597" s="10" t="s">
        <v>212</v>
      </c>
      <c r="S597" s="10" t="s">
        <v>2630</v>
      </c>
    </row>
    <row r="598">
      <c r="A598" s="1" t="s">
        <v>895</v>
      </c>
      <c r="B598" s="1" t="s">
        <v>109</v>
      </c>
      <c r="C598" s="1" t="s">
        <v>734</v>
      </c>
      <c r="D598" s="1" t="s">
        <v>27</v>
      </c>
      <c r="E598" s="1" t="s">
        <v>332</v>
      </c>
      <c r="F598" s="1" t="s">
        <v>618</v>
      </c>
      <c r="G598" s="1" t="s">
        <v>7558</v>
      </c>
      <c r="H598" s="1" t="s">
        <v>7559</v>
      </c>
      <c r="I598" s="4">
        <v>84.29945601851851</v>
      </c>
      <c r="J598" s="1">
        <v>1701.93</v>
      </c>
      <c r="K598" s="1">
        <v>165.32</v>
      </c>
      <c r="M598" s="10">
        <f t="array" ref="M598">_xlfn.XLOOKUP(A598,subscriptions!B598:B10004,subscriptions!D598:D10004)</f>
        <v>120</v>
      </c>
      <c r="N598" s="10">
        <f t="array" ref="N598">_xlfn.XLOOKUP(A598,subscriptions!B598:B10004,subscriptions!G598:G10004)</f>
        <v>5</v>
      </c>
      <c r="O598" s="10">
        <v>114.0</v>
      </c>
      <c r="P598" s="10" t="str">
        <f t="array" ref="P598">_xlfn.XLOOKUP(A598,subscriptions!B598:B10004,subscriptions!C598:C10004)</f>
        <v>Residential</v>
      </c>
      <c r="Q598" s="10" t="s">
        <v>194</v>
      </c>
      <c r="R598" s="10" t="s">
        <v>212</v>
      </c>
      <c r="S598" s="10" t="s">
        <v>522</v>
      </c>
    </row>
    <row r="599">
      <c r="A599" s="1" t="s">
        <v>896</v>
      </c>
      <c r="B599" s="1" t="s">
        <v>389</v>
      </c>
      <c r="C599" s="1" t="s">
        <v>764</v>
      </c>
      <c r="D599" s="1" t="s">
        <v>27</v>
      </c>
      <c r="E599" s="1" t="s">
        <v>28</v>
      </c>
      <c r="F599" s="1" t="s">
        <v>3899</v>
      </c>
      <c r="G599" s="1" t="s">
        <v>7569</v>
      </c>
      <c r="H599" s="1" t="s">
        <v>7570</v>
      </c>
      <c r="I599" s="4">
        <v>84.42027777777778</v>
      </c>
      <c r="J599" s="1">
        <v>333.69</v>
      </c>
      <c r="K599" s="1">
        <v>88.27</v>
      </c>
      <c r="M599" s="10">
        <f t="array" ref="M599">_xlfn.XLOOKUP(A599,subscriptions!B599:B10004,subscriptions!D599:D10004)</f>
        <v>80</v>
      </c>
      <c r="N599" s="10">
        <f t="array" ref="N599">_xlfn.XLOOKUP(A599,subscriptions!B599:B10004,subscriptions!G599:G10004)</f>
        <v>10</v>
      </c>
      <c r="O599" s="10">
        <v>72.0</v>
      </c>
      <c r="P599" s="10" t="str">
        <f t="array" ref="P599">_xlfn.XLOOKUP(A599,subscriptions!B599:B10004,subscriptions!C599:C10004)</f>
        <v>Roam</v>
      </c>
      <c r="Q599" s="10" t="s">
        <v>128</v>
      </c>
      <c r="R599" s="10" t="s">
        <v>148</v>
      </c>
      <c r="S599" s="10" t="s">
        <v>940</v>
      </c>
    </row>
    <row r="600">
      <c r="A600" s="1" t="s">
        <v>897</v>
      </c>
      <c r="B600" s="1" t="s">
        <v>2018</v>
      </c>
      <c r="C600" s="1" t="s">
        <v>330</v>
      </c>
      <c r="D600" s="1" t="s">
        <v>27</v>
      </c>
      <c r="E600" s="1" t="s">
        <v>280</v>
      </c>
      <c r="F600" s="1" t="s">
        <v>1446</v>
      </c>
      <c r="G600" s="1" t="s">
        <v>7580</v>
      </c>
      <c r="H600" s="1" t="s">
        <v>7581</v>
      </c>
      <c r="I600" s="4">
        <v>84.17509259259259</v>
      </c>
      <c r="J600" s="1">
        <v>370.33</v>
      </c>
      <c r="K600" s="1">
        <v>76.29</v>
      </c>
      <c r="M600" s="10">
        <f t="array" ref="M600">_xlfn.XLOOKUP(A600,subscriptions!B600:B10004,subscriptions!D600:D10004)</f>
        <v>120</v>
      </c>
      <c r="N600" s="10">
        <f t="array" ref="N600">_xlfn.XLOOKUP(A600,subscriptions!B600:B10004,subscriptions!G600:G10004)</f>
        <v>20</v>
      </c>
      <c r="O600" s="10">
        <v>96.0</v>
      </c>
      <c r="P600" s="10" t="str">
        <f t="array" ref="P600">_xlfn.XLOOKUP(A600,subscriptions!B600:B10004,subscriptions!C600:C10004)</f>
        <v>Residential</v>
      </c>
      <c r="Q600" s="10" t="s">
        <v>128</v>
      </c>
      <c r="R600" s="10" t="s">
        <v>148</v>
      </c>
      <c r="S600" s="10" t="s">
        <v>1198</v>
      </c>
    </row>
    <row r="601">
      <c r="A601" s="1" t="s">
        <v>898</v>
      </c>
      <c r="B601" s="1" t="s">
        <v>657</v>
      </c>
      <c r="C601" s="1" t="s">
        <v>492</v>
      </c>
      <c r="D601" s="1" t="s">
        <v>153</v>
      </c>
      <c r="E601" s="1" t="s">
        <v>111</v>
      </c>
      <c r="F601" s="1" t="s">
        <v>1362</v>
      </c>
      <c r="G601" s="1" t="s">
        <v>7590</v>
      </c>
      <c r="H601" s="1" t="s">
        <v>7592</v>
      </c>
      <c r="I601" s="4">
        <v>84.21630787037037</v>
      </c>
      <c r="J601" s="1">
        <v>112.59</v>
      </c>
      <c r="K601" s="1">
        <v>33.9</v>
      </c>
      <c r="M601" s="10">
        <f t="array" ref="M601">_xlfn.XLOOKUP(A601,subscriptions!B601:B10004,subscriptions!D601:D10004)</f>
        <v>120</v>
      </c>
      <c r="N601" s="10">
        <f t="array" ref="N601">_xlfn.XLOOKUP(A601,subscriptions!B601:B10004,subscriptions!G601:G10004)</f>
        <v>0</v>
      </c>
      <c r="O601" s="10">
        <v>120.0</v>
      </c>
      <c r="P601" s="10" t="str">
        <f t="array" ref="P601">_xlfn.XLOOKUP(A601,subscriptions!B601:B10004,subscriptions!C601:C10004)</f>
        <v>Residential</v>
      </c>
      <c r="Q601" s="10" t="s">
        <v>173</v>
      </c>
      <c r="R601" s="10" t="s">
        <v>212</v>
      </c>
      <c r="S601" s="10" t="s">
        <v>2596</v>
      </c>
    </row>
    <row r="602">
      <c r="A602" s="1" t="s">
        <v>900</v>
      </c>
      <c r="B602" s="1" t="s">
        <v>1984</v>
      </c>
      <c r="C602" s="1" t="s">
        <v>1492</v>
      </c>
      <c r="D602" s="1" t="s">
        <v>153</v>
      </c>
      <c r="E602" s="1" t="s">
        <v>111</v>
      </c>
      <c r="F602" s="1" t="s">
        <v>1855</v>
      </c>
      <c r="G602" s="1" t="s">
        <v>7602</v>
      </c>
      <c r="H602" s="1" t="s">
        <v>7603</v>
      </c>
      <c r="I602" s="4">
        <v>84.16740740740741</v>
      </c>
      <c r="J602" s="1">
        <v>327.57</v>
      </c>
      <c r="K602" s="1">
        <v>61.96</v>
      </c>
      <c r="M602" s="10">
        <f t="array" ref="M602">_xlfn.XLOOKUP(A602,subscriptions!B602:B10004,subscriptions!D602:D10004)</f>
        <v>120</v>
      </c>
      <c r="N602" s="10">
        <f t="array" ref="N602">_xlfn.XLOOKUP(A602,subscriptions!B602:B10004,subscriptions!G602:G10004)</f>
        <v>5</v>
      </c>
      <c r="O602" s="10">
        <v>114.0</v>
      </c>
      <c r="P602" s="10" t="str">
        <f t="array" ref="P602">_xlfn.XLOOKUP(A602,subscriptions!B602:B10004,subscriptions!C602:C10004)</f>
        <v>Residential</v>
      </c>
      <c r="Q602" s="10" t="s">
        <v>194</v>
      </c>
      <c r="R602" s="10" t="s">
        <v>212</v>
      </c>
      <c r="S602" s="10" t="s">
        <v>1412</v>
      </c>
    </row>
    <row r="603">
      <c r="A603" s="1" t="s">
        <v>904</v>
      </c>
      <c r="B603" s="1" t="s">
        <v>312</v>
      </c>
      <c r="C603" s="1" t="s">
        <v>764</v>
      </c>
      <c r="D603" s="1" t="s">
        <v>153</v>
      </c>
      <c r="E603" s="1" t="s">
        <v>219</v>
      </c>
      <c r="F603" s="1" t="s">
        <v>574</v>
      </c>
      <c r="G603" s="1" t="s">
        <v>7616</v>
      </c>
      <c r="H603" s="1" t="s">
        <v>7617</v>
      </c>
      <c r="I603" s="4">
        <v>84.2572800925926</v>
      </c>
      <c r="J603" s="1">
        <v>539.82</v>
      </c>
      <c r="K603" s="1">
        <v>140.46</v>
      </c>
      <c r="M603" s="10">
        <f t="array" ref="M603">_xlfn.XLOOKUP(A603,subscriptions!B603:B10004,subscriptions!D603:D10004)</f>
        <v>120</v>
      </c>
      <c r="N603" s="10">
        <f t="array" ref="N603">_xlfn.XLOOKUP(A603,subscriptions!B603:B10004,subscriptions!G603:G10004)</f>
        <v>10</v>
      </c>
      <c r="O603" s="10">
        <v>108.0</v>
      </c>
      <c r="P603" s="10" t="str">
        <f t="array" ref="P603">_xlfn.XLOOKUP(A603,subscriptions!B603:B10004,subscriptions!C603:C10004)</f>
        <v>Residential</v>
      </c>
      <c r="Q603" s="10" t="s">
        <v>128</v>
      </c>
      <c r="R603" s="10" t="s">
        <v>212</v>
      </c>
      <c r="S603" s="10" t="s">
        <v>175</v>
      </c>
    </row>
    <row r="604">
      <c r="A604" s="1" t="s">
        <v>905</v>
      </c>
      <c r="B604" s="1" t="s">
        <v>1141</v>
      </c>
      <c r="C604" s="1" t="s">
        <v>456</v>
      </c>
      <c r="D604" s="1" t="s">
        <v>27</v>
      </c>
      <c r="E604" s="1" t="s">
        <v>280</v>
      </c>
      <c r="F604" s="1" t="s">
        <v>1478</v>
      </c>
      <c r="G604" s="1" t="s">
        <v>7628</v>
      </c>
      <c r="H604" s="1" t="s">
        <v>7629</v>
      </c>
      <c r="I604" s="4">
        <v>84.2154861111111</v>
      </c>
      <c r="J604" s="1">
        <v>342.22</v>
      </c>
      <c r="K604" s="1">
        <v>86.93</v>
      </c>
      <c r="M604" s="10">
        <f t="array" ref="M604">_xlfn.XLOOKUP(A604,subscriptions!B604:B10004,subscriptions!D604:D10004)</f>
        <v>50</v>
      </c>
      <c r="N604" s="10">
        <f t="array" ref="N604">_xlfn.XLOOKUP(A604,subscriptions!B604:B10004,subscriptions!G604:G10004)</f>
        <v>20</v>
      </c>
      <c r="O604" s="10">
        <v>40.0</v>
      </c>
      <c r="P604" s="10" t="str">
        <f t="array" ref="P604">_xlfn.XLOOKUP(A604,subscriptions!B604:B10004,subscriptions!C604:C10004)</f>
        <v>Mini</v>
      </c>
      <c r="Q604" s="10" t="s">
        <v>128</v>
      </c>
      <c r="R604" s="10" t="s">
        <v>148</v>
      </c>
      <c r="S604" s="10" t="s">
        <v>1212</v>
      </c>
    </row>
    <row r="605">
      <c r="A605" s="1" t="s">
        <v>906</v>
      </c>
      <c r="B605" s="1" t="s">
        <v>1527</v>
      </c>
      <c r="C605" s="1" t="s">
        <v>441</v>
      </c>
      <c r="D605" s="1" t="s">
        <v>153</v>
      </c>
      <c r="E605" s="1" t="s">
        <v>239</v>
      </c>
      <c r="F605" s="1" t="s">
        <v>2076</v>
      </c>
      <c r="G605" s="1" t="s">
        <v>7639</v>
      </c>
      <c r="H605" s="1" t="s">
        <v>7640</v>
      </c>
      <c r="I605" s="4">
        <v>84.20989583333333</v>
      </c>
      <c r="J605" s="1">
        <v>189.33</v>
      </c>
      <c r="K605" s="1">
        <v>34.93</v>
      </c>
      <c r="M605" s="10">
        <f t="array" ref="M605">_xlfn.XLOOKUP(A605,subscriptions!B605:B10004,subscriptions!D605:D10004)</f>
        <v>80</v>
      </c>
      <c r="N605" s="10">
        <f t="array" ref="N605">_xlfn.XLOOKUP(A605,subscriptions!B605:B10004,subscriptions!G605:G10004)</f>
        <v>0</v>
      </c>
      <c r="O605" s="10">
        <v>80.0</v>
      </c>
      <c r="P605" s="10" t="str">
        <f t="array" ref="P605">_xlfn.XLOOKUP(A605,subscriptions!B605:B10004,subscriptions!C605:C10004)</f>
        <v>Roam</v>
      </c>
      <c r="Q605" s="10" t="s">
        <v>173</v>
      </c>
      <c r="R605" s="10" t="s">
        <v>148</v>
      </c>
      <c r="S605" s="10" t="s">
        <v>353</v>
      </c>
    </row>
    <row r="606">
      <c r="A606" s="1" t="s">
        <v>908</v>
      </c>
      <c r="B606" s="1" t="s">
        <v>2534</v>
      </c>
      <c r="C606" s="1" t="s">
        <v>198</v>
      </c>
      <c r="D606" s="1" t="s">
        <v>153</v>
      </c>
      <c r="E606" s="1" t="s">
        <v>262</v>
      </c>
      <c r="F606" s="1" t="s">
        <v>2112</v>
      </c>
      <c r="G606" s="1" t="s">
        <v>7651</v>
      </c>
      <c r="H606" s="1" t="s">
        <v>7652</v>
      </c>
      <c r="I606" s="4">
        <v>84.25785879629629</v>
      </c>
      <c r="J606" s="1">
        <v>242.83</v>
      </c>
      <c r="K606" s="1">
        <v>39.04</v>
      </c>
      <c r="M606" s="10">
        <f t="array" ref="M606">_xlfn.XLOOKUP(A606,subscriptions!B606:B10004,subscriptions!D606:D10004)</f>
        <v>80</v>
      </c>
      <c r="N606" s="10">
        <f t="array" ref="N606">_xlfn.XLOOKUP(A606,subscriptions!B606:B10004,subscriptions!G606:G10004)</f>
        <v>5</v>
      </c>
      <c r="O606" s="10">
        <v>76.0</v>
      </c>
      <c r="P606" s="10" t="str">
        <f t="array" ref="P606">_xlfn.XLOOKUP(A606,subscriptions!B606:B10004,subscriptions!C606:C10004)</f>
        <v>Roam</v>
      </c>
      <c r="Q606" s="10" t="s">
        <v>194</v>
      </c>
      <c r="R606" s="10" t="s">
        <v>148</v>
      </c>
      <c r="S606" s="10" t="s">
        <v>603</v>
      </c>
    </row>
    <row r="607">
      <c r="A607" s="1" t="s">
        <v>909</v>
      </c>
      <c r="B607" s="1" t="s">
        <v>278</v>
      </c>
      <c r="C607" s="1" t="s">
        <v>524</v>
      </c>
      <c r="D607" s="1" t="s">
        <v>27</v>
      </c>
      <c r="E607" s="1" t="s">
        <v>262</v>
      </c>
      <c r="F607" s="1" t="s">
        <v>2853</v>
      </c>
      <c r="G607" s="1" t="s">
        <v>7661</v>
      </c>
      <c r="H607" s="1" t="s">
        <v>7662</v>
      </c>
      <c r="I607" s="4">
        <v>84.17520833333333</v>
      </c>
      <c r="J607" s="1">
        <v>976.44</v>
      </c>
      <c r="K607" s="1">
        <v>99.55</v>
      </c>
      <c r="M607" s="10">
        <f t="array" ref="M607">_xlfn.XLOOKUP(A607,subscriptions!B607:B10004,subscriptions!D607:D10004)</f>
        <v>120</v>
      </c>
      <c r="N607" s="10">
        <f t="array" ref="N607">_xlfn.XLOOKUP(A607,subscriptions!B607:B10004,subscriptions!G607:G10004)</f>
        <v>10</v>
      </c>
      <c r="O607" s="10">
        <v>108.0</v>
      </c>
      <c r="P607" s="10" t="str">
        <f t="array" ref="P607">_xlfn.XLOOKUP(A607,subscriptions!B607:B10004,subscriptions!C607:C10004)</f>
        <v>Residential</v>
      </c>
      <c r="Q607" s="10" t="s">
        <v>128</v>
      </c>
      <c r="R607" s="10" t="s">
        <v>212</v>
      </c>
      <c r="S607" s="10" t="s">
        <v>1198</v>
      </c>
    </row>
    <row r="608">
      <c r="A608" s="1" t="s">
        <v>910</v>
      </c>
      <c r="B608" s="1" t="s">
        <v>278</v>
      </c>
      <c r="C608" s="1" t="s">
        <v>1200</v>
      </c>
      <c r="D608" s="1" t="s">
        <v>27</v>
      </c>
      <c r="E608" s="1" t="s">
        <v>631</v>
      </c>
      <c r="F608" s="1" t="s">
        <v>632</v>
      </c>
      <c r="G608" s="1" t="s">
        <v>7675</v>
      </c>
      <c r="H608" s="1" t="s">
        <v>7676</v>
      </c>
      <c r="I608" s="4">
        <v>84.25729166666666</v>
      </c>
      <c r="J608" s="1">
        <v>396.64</v>
      </c>
      <c r="K608" s="1">
        <v>92.93</v>
      </c>
      <c r="M608" s="10">
        <f t="array" ref="M608">_xlfn.XLOOKUP(A608,subscriptions!B608:B10004,subscriptions!D608:D10004)</f>
        <v>120</v>
      </c>
      <c r="N608" s="10">
        <f t="array" ref="N608">_xlfn.XLOOKUP(A608,subscriptions!B608:B10004,subscriptions!G608:G10004)</f>
        <v>20</v>
      </c>
      <c r="O608" s="10">
        <v>96.0</v>
      </c>
      <c r="P608" s="10" t="str">
        <f t="array" ref="P608">_xlfn.XLOOKUP(A608,subscriptions!B608:B10004,subscriptions!C608:C10004)</f>
        <v>Residential</v>
      </c>
      <c r="Q608" s="10" t="s">
        <v>128</v>
      </c>
      <c r="R608" s="10" t="s">
        <v>148</v>
      </c>
      <c r="S608" s="10" t="s">
        <v>175</v>
      </c>
    </row>
    <row r="609">
      <c r="A609" s="1" t="s">
        <v>911</v>
      </c>
      <c r="B609" s="1" t="s">
        <v>355</v>
      </c>
      <c r="C609" s="1" t="s">
        <v>1876</v>
      </c>
      <c r="D609" s="1" t="s">
        <v>153</v>
      </c>
      <c r="E609" s="1" t="s">
        <v>332</v>
      </c>
      <c r="F609" s="1" t="s">
        <v>788</v>
      </c>
      <c r="G609" s="1" t="s">
        <v>7686</v>
      </c>
      <c r="H609" s="1" t="s">
        <v>7688</v>
      </c>
      <c r="I609" s="4">
        <v>84.21461805555556</v>
      </c>
      <c r="J609" s="1">
        <v>729.47</v>
      </c>
      <c r="K609" s="1">
        <v>169.04</v>
      </c>
      <c r="M609" s="10">
        <f t="array" ref="M609">_xlfn.XLOOKUP(A609,subscriptions!B609:B10004,subscriptions!D609:D10004)</f>
        <v>120</v>
      </c>
      <c r="N609" s="10">
        <f t="array" ref="N609">_xlfn.XLOOKUP(A609,subscriptions!B609:B10004,subscriptions!G609:G10004)</f>
        <v>0</v>
      </c>
      <c r="O609" s="10">
        <v>120.0</v>
      </c>
      <c r="P609" s="10" t="str">
        <f t="array" ref="P609">_xlfn.XLOOKUP(A609,subscriptions!B609:B10004,subscriptions!C609:C10004)</f>
        <v>Residential</v>
      </c>
      <c r="Q609" s="10" t="s">
        <v>173</v>
      </c>
      <c r="R609" s="10" t="s">
        <v>212</v>
      </c>
      <c r="S609" s="10" t="s">
        <v>3641</v>
      </c>
    </row>
    <row r="610">
      <c r="A610" s="1" t="s">
        <v>912</v>
      </c>
      <c r="B610" s="1" t="s">
        <v>312</v>
      </c>
      <c r="C610" s="1" t="s">
        <v>524</v>
      </c>
      <c r="D610" s="1" t="s">
        <v>153</v>
      </c>
      <c r="E610" s="1" t="s">
        <v>280</v>
      </c>
      <c r="F610" s="1" t="s">
        <v>1665</v>
      </c>
      <c r="G610" s="1" t="s">
        <v>7698</v>
      </c>
      <c r="H610" s="1" t="s">
        <v>7699</v>
      </c>
      <c r="I610" s="4">
        <v>84.21460648148148</v>
      </c>
      <c r="J610" s="1">
        <v>1100.01</v>
      </c>
      <c r="K610" s="1">
        <v>127.5</v>
      </c>
      <c r="M610" s="10">
        <f t="array" ref="M610">_xlfn.XLOOKUP(A610,subscriptions!B610:B10004,subscriptions!D610:D10004)</f>
        <v>120</v>
      </c>
      <c r="N610" s="10">
        <f t="array" ref="N610">_xlfn.XLOOKUP(A610,subscriptions!B610:B10004,subscriptions!G610:G10004)</f>
        <v>5</v>
      </c>
      <c r="O610" s="10">
        <v>114.0</v>
      </c>
      <c r="P610" s="10" t="str">
        <f t="array" ref="P610">_xlfn.XLOOKUP(A610,subscriptions!B610:B10004,subscriptions!C610:C10004)</f>
        <v>Residential</v>
      </c>
      <c r="Q610" s="10" t="s">
        <v>194</v>
      </c>
      <c r="R610" s="10" t="s">
        <v>212</v>
      </c>
      <c r="S610" s="10" t="s">
        <v>3641</v>
      </c>
    </row>
    <row r="611">
      <c r="A611" s="1" t="s">
        <v>914</v>
      </c>
      <c r="B611" s="1" t="s">
        <v>375</v>
      </c>
      <c r="C611" s="1" t="s">
        <v>1507</v>
      </c>
      <c r="D611" s="1" t="s">
        <v>27</v>
      </c>
      <c r="E611" s="1" t="s">
        <v>239</v>
      </c>
      <c r="F611" s="1" t="s">
        <v>2154</v>
      </c>
      <c r="G611" s="1" t="s">
        <v>7707</v>
      </c>
      <c r="H611" s="1" t="s">
        <v>7708</v>
      </c>
      <c r="I611" s="4">
        <v>84.1722337962963</v>
      </c>
      <c r="J611" s="1">
        <v>1808.69</v>
      </c>
      <c r="K611" s="1">
        <v>174.61</v>
      </c>
      <c r="M611" s="10">
        <f t="array" ref="M611">_xlfn.XLOOKUP(A611,subscriptions!B611:B10004,subscriptions!D611:D10004)</f>
        <v>50</v>
      </c>
      <c r="N611" s="10">
        <f t="array" ref="N611">_xlfn.XLOOKUP(A611,subscriptions!B611:B10004,subscriptions!G611:G10004)</f>
        <v>10</v>
      </c>
      <c r="O611" s="10">
        <v>45.0</v>
      </c>
      <c r="P611" s="10" t="str">
        <f t="array" ref="P611">_xlfn.XLOOKUP(A611,subscriptions!B611:B10004,subscriptions!C611:C10004)</f>
        <v>Mini</v>
      </c>
      <c r="Q611" s="10" t="s">
        <v>128</v>
      </c>
      <c r="R611" s="10" t="s">
        <v>148</v>
      </c>
      <c r="S611" s="10" t="s">
        <v>1637</v>
      </c>
    </row>
    <row r="612">
      <c r="A612" s="1" t="s">
        <v>915</v>
      </c>
      <c r="B612" s="1" t="s">
        <v>1157</v>
      </c>
      <c r="C612" s="1" t="s">
        <v>426</v>
      </c>
      <c r="D612" s="1" t="s">
        <v>27</v>
      </c>
      <c r="E612" s="1" t="s">
        <v>631</v>
      </c>
      <c r="F612" s="1" t="s">
        <v>2495</v>
      </c>
      <c r="G612" s="1" t="s">
        <v>7719</v>
      </c>
      <c r="H612" s="1" t="s">
        <v>7720</v>
      </c>
      <c r="I612" s="4">
        <v>84.37725694444444</v>
      </c>
      <c r="J612" s="1">
        <v>110.16</v>
      </c>
      <c r="K612" s="1">
        <v>19.25</v>
      </c>
      <c r="M612" s="10">
        <f t="array" ref="M612">_xlfn.XLOOKUP(A612,subscriptions!B612:B10004,subscriptions!D612:D10004)</f>
        <v>80</v>
      </c>
      <c r="N612" s="10">
        <f t="array" ref="N612">_xlfn.XLOOKUP(A612,subscriptions!B612:B10004,subscriptions!G612:G10004)</f>
        <v>20</v>
      </c>
      <c r="O612" s="10">
        <v>64.0</v>
      </c>
      <c r="P612" s="10" t="str">
        <f t="array" ref="P612">_xlfn.XLOOKUP(A612,subscriptions!B612:B10004,subscriptions!C612:C10004)</f>
        <v>Roam</v>
      </c>
      <c r="Q612" s="10" t="s">
        <v>128</v>
      </c>
      <c r="R612" s="10" t="s">
        <v>148</v>
      </c>
      <c r="S612" s="10" t="s">
        <v>1360</v>
      </c>
    </row>
    <row r="613">
      <c r="A613" s="1" t="s">
        <v>917</v>
      </c>
      <c r="B613" s="1" t="s">
        <v>109</v>
      </c>
      <c r="C613" s="1" t="s">
        <v>1347</v>
      </c>
      <c r="D613" s="1" t="s">
        <v>27</v>
      </c>
      <c r="E613" s="1" t="s">
        <v>239</v>
      </c>
      <c r="F613" s="1" t="s">
        <v>2267</v>
      </c>
      <c r="G613" s="1" t="s">
        <v>7730</v>
      </c>
      <c r="H613" s="1" t="s">
        <v>7731</v>
      </c>
      <c r="I613" s="4">
        <v>84.25835648148148</v>
      </c>
      <c r="J613" s="1">
        <v>2459.74</v>
      </c>
      <c r="K613" s="1">
        <v>393.01</v>
      </c>
      <c r="M613" s="10">
        <f t="array" ref="M613">_xlfn.XLOOKUP(A613,subscriptions!B613:B10004,subscriptions!D613:D10004)</f>
        <v>120</v>
      </c>
      <c r="N613" s="10">
        <f t="array" ref="N613">_xlfn.XLOOKUP(A613,subscriptions!B613:B10004,subscriptions!G613:G10004)</f>
        <v>0</v>
      </c>
      <c r="O613" s="10">
        <v>120.0</v>
      </c>
      <c r="P613" s="10" t="str">
        <f t="array" ref="P613">_xlfn.XLOOKUP(A613,subscriptions!B613:B10004,subscriptions!C613:C10004)</f>
        <v>Residential</v>
      </c>
      <c r="Q613" s="10" t="s">
        <v>173</v>
      </c>
      <c r="R613" s="10" t="s">
        <v>212</v>
      </c>
      <c r="S613" s="10" t="s">
        <v>4148</v>
      </c>
    </row>
    <row r="614">
      <c r="A614" s="1" t="s">
        <v>921</v>
      </c>
      <c r="B614" s="1" t="s">
        <v>312</v>
      </c>
      <c r="C614" s="1" t="s">
        <v>2007</v>
      </c>
      <c r="D614" s="1" t="s">
        <v>153</v>
      </c>
      <c r="E614" s="1" t="s">
        <v>332</v>
      </c>
      <c r="F614" s="1" t="s">
        <v>788</v>
      </c>
      <c r="G614" s="1" t="s">
        <v>7742</v>
      </c>
      <c r="H614" s="1" t="s">
        <v>7743</v>
      </c>
      <c r="I614" s="4">
        <v>84.21003472222222</v>
      </c>
      <c r="J614" s="1">
        <v>1532.89</v>
      </c>
      <c r="K614" s="1">
        <v>248.49</v>
      </c>
      <c r="M614" s="10">
        <f t="array" ref="M614">_xlfn.XLOOKUP(A614,subscriptions!B614:B10004,subscriptions!D614:D10004)</f>
        <v>80</v>
      </c>
      <c r="N614" s="10">
        <f t="array" ref="N614">_xlfn.XLOOKUP(A614,subscriptions!B614:B10004,subscriptions!G614:G10004)</f>
        <v>5</v>
      </c>
      <c r="O614" s="10">
        <v>76.0</v>
      </c>
      <c r="P614" s="10" t="str">
        <f t="array" ref="P614">_xlfn.XLOOKUP(A614,subscriptions!B614:B10004,subscriptions!C614:C10004)</f>
        <v>Roam</v>
      </c>
      <c r="Q614" s="10" t="s">
        <v>194</v>
      </c>
      <c r="R614" s="10" t="s">
        <v>148</v>
      </c>
      <c r="S614" s="10" t="s">
        <v>353</v>
      </c>
    </row>
    <row r="615">
      <c r="A615" s="1" t="s">
        <v>925</v>
      </c>
      <c r="B615" s="1" t="s">
        <v>814</v>
      </c>
      <c r="C615" s="1" t="s">
        <v>218</v>
      </c>
      <c r="D615" s="1" t="s">
        <v>153</v>
      </c>
      <c r="E615" s="1" t="s">
        <v>219</v>
      </c>
      <c r="F615" s="1" t="s">
        <v>220</v>
      </c>
      <c r="G615" s="1" t="s">
        <v>7753</v>
      </c>
      <c r="H615" s="1" t="s">
        <v>7754</v>
      </c>
      <c r="I615" s="4">
        <v>84.25087962962964</v>
      </c>
      <c r="J615" s="1">
        <v>177.94</v>
      </c>
      <c r="K615" s="1">
        <v>31.2</v>
      </c>
      <c r="M615" s="10">
        <f t="array" ref="M615">_xlfn.XLOOKUP(A615,subscriptions!B615:B10004,subscriptions!D615:D10004)</f>
        <v>120</v>
      </c>
      <c r="N615" s="10">
        <f t="array" ref="N615">_xlfn.XLOOKUP(A615,subscriptions!B615:B10004,subscriptions!G615:G10004)</f>
        <v>10</v>
      </c>
      <c r="O615" s="10">
        <v>108.0</v>
      </c>
      <c r="P615" s="10" t="str">
        <f t="array" ref="P615">_xlfn.XLOOKUP(A615,subscriptions!B615:B10004,subscriptions!C615:C10004)</f>
        <v>Residential</v>
      </c>
      <c r="Q615" s="10" t="s">
        <v>128</v>
      </c>
      <c r="R615" s="10" t="s">
        <v>212</v>
      </c>
      <c r="S615" s="10" t="s">
        <v>1691</v>
      </c>
    </row>
    <row r="616">
      <c r="A616" s="1" t="s">
        <v>926</v>
      </c>
      <c r="B616" s="1" t="s">
        <v>2534</v>
      </c>
      <c r="C616" s="1" t="s">
        <v>1142</v>
      </c>
      <c r="D616" s="1" t="s">
        <v>153</v>
      </c>
      <c r="E616" s="1" t="s">
        <v>631</v>
      </c>
      <c r="F616" s="1" t="s">
        <v>632</v>
      </c>
      <c r="G616" s="1" t="s">
        <v>7763</v>
      </c>
      <c r="H616" s="1" t="s">
        <v>7764</v>
      </c>
      <c r="I616" s="4">
        <v>84.1725</v>
      </c>
      <c r="J616" s="1">
        <v>3152.2</v>
      </c>
      <c r="K616" s="1">
        <v>289.24</v>
      </c>
      <c r="M616" s="10">
        <f t="array" ref="M616">_xlfn.XLOOKUP(A616,subscriptions!B616:B10004,subscriptions!D616:D10004)</f>
        <v>80</v>
      </c>
      <c r="N616" s="10">
        <f t="array" ref="N616">_xlfn.XLOOKUP(A616,subscriptions!B616:B10004,subscriptions!G616:G10004)</f>
        <v>20</v>
      </c>
      <c r="O616" s="10">
        <v>64.0</v>
      </c>
      <c r="P616" s="10" t="str">
        <f t="array" ref="P616">_xlfn.XLOOKUP(A616,subscriptions!B616:B10004,subscriptions!C616:C10004)</f>
        <v>Roam</v>
      </c>
      <c r="Q616" s="10" t="s">
        <v>128</v>
      </c>
      <c r="R616" s="10" t="s">
        <v>148</v>
      </c>
      <c r="S616" s="10" t="s">
        <v>1637</v>
      </c>
    </row>
    <row r="617">
      <c r="A617" s="1" t="s">
        <v>927</v>
      </c>
      <c r="B617" s="1" t="s">
        <v>1141</v>
      </c>
      <c r="C617" s="1" t="s">
        <v>2483</v>
      </c>
      <c r="D617" s="1" t="s">
        <v>27</v>
      </c>
      <c r="E617" s="1" t="s">
        <v>714</v>
      </c>
      <c r="F617" s="1" t="s">
        <v>1866</v>
      </c>
      <c r="G617" s="1" t="s">
        <v>7772</v>
      </c>
      <c r="H617" s="1" t="s">
        <v>7773</v>
      </c>
      <c r="I617" s="4">
        <v>84.42015046296297</v>
      </c>
      <c r="J617" s="1">
        <v>3855.04</v>
      </c>
      <c r="K617" s="1">
        <v>822.46</v>
      </c>
      <c r="M617" s="10">
        <f t="array" ref="M617">_xlfn.XLOOKUP(A617,subscriptions!B617:B10004,subscriptions!D617:D10004)</f>
        <v>50</v>
      </c>
      <c r="N617" s="10">
        <f t="array" ref="N617">_xlfn.XLOOKUP(A617,subscriptions!B617:B10004,subscriptions!G617:G10004)</f>
        <v>0</v>
      </c>
      <c r="O617" s="10">
        <v>50.0</v>
      </c>
      <c r="P617" s="10" t="str">
        <f t="array" ref="P617">_xlfn.XLOOKUP(A617,subscriptions!B617:B10004,subscriptions!C617:C10004)</f>
        <v>Mini</v>
      </c>
      <c r="Q617" s="10" t="s">
        <v>173</v>
      </c>
      <c r="R617" s="10" t="s">
        <v>148</v>
      </c>
      <c r="S617" s="10" t="s">
        <v>940</v>
      </c>
    </row>
    <row r="618">
      <c r="A618" s="1" t="s">
        <v>929</v>
      </c>
      <c r="B618" s="1" t="s">
        <v>763</v>
      </c>
      <c r="C618" s="1" t="s">
        <v>1492</v>
      </c>
      <c r="D618" s="1" t="s">
        <v>27</v>
      </c>
      <c r="E618" s="1" t="s">
        <v>179</v>
      </c>
      <c r="F618" s="1" t="s">
        <v>1045</v>
      </c>
      <c r="G618" s="1" t="s">
        <v>7784</v>
      </c>
      <c r="H618" s="1" t="s">
        <v>7785</v>
      </c>
      <c r="I618" s="4">
        <v>84.25839120370371</v>
      </c>
      <c r="J618" s="1">
        <v>144.53</v>
      </c>
      <c r="K618" s="1">
        <v>35.25</v>
      </c>
      <c r="L618" s="1">
        <v>100.0</v>
      </c>
      <c r="M618" s="10">
        <f t="array" ref="M618">_xlfn.XLOOKUP(A618,subscriptions!B618:B10004,subscriptions!D618:D10004)</f>
        <v>50</v>
      </c>
      <c r="N618" s="10">
        <f t="array" ref="N618">_xlfn.XLOOKUP(A618,subscriptions!B618:B10004,subscriptions!G618:G10004)</f>
        <v>5</v>
      </c>
      <c r="O618" s="10">
        <v>47.5</v>
      </c>
      <c r="P618" s="10" t="str">
        <f t="array" ref="P618">_xlfn.XLOOKUP(A618,subscriptions!B618:B10004,subscriptions!C618:C10004)</f>
        <v>Mini</v>
      </c>
      <c r="Q618" s="10" t="s">
        <v>194</v>
      </c>
      <c r="R618" s="10" t="s">
        <v>148</v>
      </c>
      <c r="S618" s="10" t="s">
        <v>4148</v>
      </c>
    </row>
    <row r="619">
      <c r="A619" s="1" t="s">
        <v>930</v>
      </c>
      <c r="B619" s="1" t="s">
        <v>1939</v>
      </c>
      <c r="C619" s="1" t="s">
        <v>800</v>
      </c>
      <c r="D619" s="1" t="s">
        <v>153</v>
      </c>
      <c r="E619" s="1" t="s">
        <v>111</v>
      </c>
      <c r="F619" s="1" t="s">
        <v>1906</v>
      </c>
      <c r="G619" s="1" t="s">
        <v>7795</v>
      </c>
      <c r="H619" s="1" t="s">
        <v>7796</v>
      </c>
      <c r="I619" s="4">
        <v>84.20929398148148</v>
      </c>
      <c r="J619" s="1">
        <v>536.27</v>
      </c>
      <c r="K619" s="1">
        <v>123.54</v>
      </c>
      <c r="M619" s="10">
        <f t="array" ref="M619">_xlfn.XLOOKUP(A619,subscriptions!B619:B10004,subscriptions!D619:D10004)</f>
        <v>120</v>
      </c>
      <c r="N619" s="10">
        <f t="array" ref="N619">_xlfn.XLOOKUP(A619,subscriptions!B619:B10004,subscriptions!G619:G10004)</f>
        <v>10</v>
      </c>
      <c r="O619" s="10">
        <v>108.0</v>
      </c>
      <c r="P619" s="10" t="str">
        <f t="array" ref="P619">_xlfn.XLOOKUP(A619,subscriptions!B619:B10004,subscriptions!C619:C10004)</f>
        <v>Residential</v>
      </c>
      <c r="Q619" s="10" t="s">
        <v>128</v>
      </c>
      <c r="R619" s="10" t="s">
        <v>212</v>
      </c>
      <c r="S619" s="10" t="s">
        <v>1374</v>
      </c>
    </row>
    <row r="620">
      <c r="A620" s="1" t="s">
        <v>932</v>
      </c>
      <c r="B620" s="1" t="s">
        <v>312</v>
      </c>
      <c r="C620" s="1" t="s">
        <v>296</v>
      </c>
      <c r="D620" s="1" t="s">
        <v>153</v>
      </c>
      <c r="E620" s="1" t="s">
        <v>219</v>
      </c>
      <c r="F620" s="1" t="s">
        <v>574</v>
      </c>
      <c r="G620" s="1" t="s">
        <v>7805</v>
      </c>
      <c r="H620" s="1" t="s">
        <v>7806</v>
      </c>
      <c r="I620" s="4">
        <v>84.29729166666667</v>
      </c>
      <c r="J620" s="1">
        <v>2511.4</v>
      </c>
      <c r="K620" s="1">
        <v>460.98</v>
      </c>
      <c r="M620" s="10">
        <f t="array" ref="M620">_xlfn.XLOOKUP(A620,subscriptions!B620:B10004,subscriptions!D620:D10004)</f>
        <v>80</v>
      </c>
      <c r="N620" s="10">
        <f t="array" ref="N620">_xlfn.XLOOKUP(A620,subscriptions!B620:B10004,subscriptions!G620:G10004)</f>
        <v>20</v>
      </c>
      <c r="O620" s="10">
        <v>64.0</v>
      </c>
      <c r="P620" s="10" t="str">
        <f t="array" ref="P620">_xlfn.XLOOKUP(A620,subscriptions!B620:B10004,subscriptions!C620:C10004)</f>
        <v>Roam</v>
      </c>
      <c r="Q620" s="10" t="s">
        <v>128</v>
      </c>
      <c r="R620" s="10" t="s">
        <v>148</v>
      </c>
      <c r="S620" s="10" t="s">
        <v>407</v>
      </c>
    </row>
    <row r="621">
      <c r="A621" s="1" t="s">
        <v>935</v>
      </c>
      <c r="B621" s="1" t="s">
        <v>748</v>
      </c>
      <c r="C621" s="1" t="s">
        <v>734</v>
      </c>
      <c r="D621" s="1" t="s">
        <v>27</v>
      </c>
      <c r="E621" s="1" t="s">
        <v>262</v>
      </c>
      <c r="F621" s="1" t="s">
        <v>392</v>
      </c>
      <c r="G621" s="1" t="s">
        <v>7817</v>
      </c>
      <c r="H621" s="1" t="s">
        <v>7818</v>
      </c>
      <c r="I621" s="4">
        <v>84.41832175925926</v>
      </c>
      <c r="J621" s="1">
        <v>2119.04</v>
      </c>
      <c r="K621" s="1">
        <v>394.26</v>
      </c>
      <c r="M621" s="10">
        <f t="array" ref="M621">_xlfn.XLOOKUP(A621,subscriptions!B621:B10004,subscriptions!D621:D10004)</f>
        <v>80</v>
      </c>
      <c r="N621" s="10">
        <f t="array" ref="N621">_xlfn.XLOOKUP(A621,subscriptions!B621:B10004,subscriptions!G621:G10004)</f>
        <v>0</v>
      </c>
      <c r="O621" s="10">
        <v>80.0</v>
      </c>
      <c r="P621" s="10" t="str">
        <f t="array" ref="P621">_xlfn.XLOOKUP(A621,subscriptions!B621:B10004,subscriptions!C621:C10004)</f>
        <v>Roam</v>
      </c>
      <c r="Q621" s="10" t="s">
        <v>173</v>
      </c>
      <c r="R621" s="10" t="s">
        <v>148</v>
      </c>
      <c r="S621" s="10" t="s">
        <v>3020</v>
      </c>
    </row>
    <row r="622">
      <c r="A622" s="1" t="s">
        <v>936</v>
      </c>
      <c r="B622" s="1" t="s">
        <v>1262</v>
      </c>
      <c r="C622" s="1" t="s">
        <v>2007</v>
      </c>
      <c r="D622" s="1" t="s">
        <v>27</v>
      </c>
      <c r="E622" s="1" t="s">
        <v>179</v>
      </c>
      <c r="F622" s="1" t="s">
        <v>2311</v>
      </c>
      <c r="G622" s="1" t="s">
        <v>7828</v>
      </c>
      <c r="H622" s="1" t="s">
        <v>7829</v>
      </c>
      <c r="I622" s="4">
        <v>84.38196759259259</v>
      </c>
      <c r="J622" s="1">
        <v>355.97</v>
      </c>
      <c r="K622" s="1">
        <v>58.82</v>
      </c>
      <c r="L622" s="1">
        <v>100.0</v>
      </c>
      <c r="M622" s="10">
        <f t="array" ref="M622">_xlfn.XLOOKUP(A622,subscriptions!B622:B10004,subscriptions!D622:D10004)</f>
        <v>80</v>
      </c>
      <c r="N622" s="10">
        <f t="array" ref="N622">_xlfn.XLOOKUP(A622,subscriptions!B622:B10004,subscriptions!G622:G10004)</f>
        <v>5</v>
      </c>
      <c r="O622" s="10">
        <v>76.0</v>
      </c>
      <c r="P622" s="10" t="str">
        <f t="array" ref="P622">_xlfn.XLOOKUP(A622,subscriptions!B622:B10004,subscriptions!C622:C10004)</f>
        <v>Roam</v>
      </c>
      <c r="Q622" s="10" t="s">
        <v>194</v>
      </c>
      <c r="R622" s="10" t="s">
        <v>148</v>
      </c>
      <c r="S622" s="10" t="s">
        <v>293</v>
      </c>
    </row>
    <row r="623">
      <c r="A623" s="1" t="s">
        <v>937</v>
      </c>
      <c r="B623" s="1" t="s">
        <v>1027</v>
      </c>
      <c r="C623" s="1" t="s">
        <v>786</v>
      </c>
      <c r="D623" s="1" t="s">
        <v>153</v>
      </c>
      <c r="E623" s="1" t="s">
        <v>332</v>
      </c>
      <c r="F623" s="1" t="s">
        <v>788</v>
      </c>
      <c r="G623" s="1" t="s">
        <v>7838</v>
      </c>
      <c r="H623" s="1" t="s">
        <v>7839</v>
      </c>
      <c r="I623" s="4">
        <v>84.29688657407408</v>
      </c>
      <c r="J623" s="1">
        <v>402.35</v>
      </c>
      <c r="K623" s="1">
        <v>76.52</v>
      </c>
      <c r="M623" s="10">
        <f t="array" ref="M623">_xlfn.XLOOKUP(A623,subscriptions!B623:B10004,subscriptions!D623:D10004)</f>
        <v>120</v>
      </c>
      <c r="N623" s="10">
        <f t="array" ref="N623">_xlfn.XLOOKUP(A623,subscriptions!B623:B10004,subscriptions!G623:G10004)</f>
        <v>10</v>
      </c>
      <c r="O623" s="10">
        <v>108.0</v>
      </c>
      <c r="P623" s="10" t="str">
        <f t="array" ref="P623">_xlfn.XLOOKUP(A623,subscriptions!B623:B10004,subscriptions!C623:C10004)</f>
        <v>Residential</v>
      </c>
      <c r="Q623" s="10" t="s">
        <v>128</v>
      </c>
      <c r="R623" s="10" t="s">
        <v>212</v>
      </c>
      <c r="S623" s="10" t="s">
        <v>373</v>
      </c>
    </row>
    <row r="624">
      <c r="A624" s="1" t="s">
        <v>938</v>
      </c>
      <c r="B624" s="1" t="s">
        <v>2521</v>
      </c>
      <c r="C624" s="1" t="s">
        <v>296</v>
      </c>
      <c r="D624" s="1" t="s">
        <v>153</v>
      </c>
      <c r="E624" s="1" t="s">
        <v>280</v>
      </c>
      <c r="F624" s="1" t="s">
        <v>494</v>
      </c>
      <c r="G624" s="1" t="s">
        <v>7849</v>
      </c>
      <c r="H624" s="1" t="s">
        <v>7850</v>
      </c>
      <c r="I624" s="4">
        <v>84.42090277777778</v>
      </c>
      <c r="J624" s="1">
        <v>744.18</v>
      </c>
      <c r="K624" s="1">
        <v>96.77</v>
      </c>
      <c r="M624" s="10">
        <f t="array" ref="M624">_xlfn.XLOOKUP(A624,subscriptions!B624:B10004,subscriptions!D624:D10004)</f>
        <v>80</v>
      </c>
      <c r="N624" s="10">
        <f t="array" ref="N624">_xlfn.XLOOKUP(A624,subscriptions!B624:B10004,subscriptions!G624:G10004)</f>
        <v>20</v>
      </c>
      <c r="O624" s="10">
        <v>64.0</v>
      </c>
      <c r="P624" s="10" t="str">
        <f t="array" ref="P624">_xlfn.XLOOKUP(A624,subscriptions!B624:B10004,subscriptions!C624:C10004)</f>
        <v>Roam</v>
      </c>
      <c r="Q624" s="10" t="s">
        <v>128</v>
      </c>
      <c r="R624" s="10" t="s">
        <v>148</v>
      </c>
      <c r="S624" s="10" t="s">
        <v>2152</v>
      </c>
    </row>
    <row r="625">
      <c r="A625" s="1" t="s">
        <v>939</v>
      </c>
      <c r="B625" s="1" t="s">
        <v>236</v>
      </c>
      <c r="C625" s="1" t="s">
        <v>473</v>
      </c>
      <c r="D625" s="1" t="s">
        <v>153</v>
      </c>
      <c r="E625" s="1" t="s">
        <v>179</v>
      </c>
      <c r="F625" s="1" t="s">
        <v>2311</v>
      </c>
      <c r="G625" s="1" t="s">
        <v>7860</v>
      </c>
      <c r="H625" s="1" t="s">
        <v>7861</v>
      </c>
      <c r="I625" s="4">
        <v>84.16979166666667</v>
      </c>
      <c r="J625" s="1">
        <v>1043.99</v>
      </c>
      <c r="K625" s="1">
        <v>215.94</v>
      </c>
      <c r="L625" s="1">
        <v>100.0</v>
      </c>
      <c r="M625" s="10">
        <f t="array" ref="M625">_xlfn.XLOOKUP(A625,subscriptions!B625:B10004,subscriptions!D625:D10004)</f>
        <v>120</v>
      </c>
      <c r="N625" s="10">
        <f t="array" ref="N625">_xlfn.XLOOKUP(A625,subscriptions!B625:B10004,subscriptions!G625:G10004)</f>
        <v>0</v>
      </c>
      <c r="O625" s="10">
        <v>120.0</v>
      </c>
      <c r="P625" s="10" t="str">
        <f t="array" ref="P625">_xlfn.XLOOKUP(A625,subscriptions!B625:B10004,subscriptions!C625:C10004)</f>
        <v>Residential</v>
      </c>
      <c r="Q625" s="10" t="s">
        <v>173</v>
      </c>
      <c r="R625" s="10" t="s">
        <v>212</v>
      </c>
      <c r="S625" s="10" t="s">
        <v>213</v>
      </c>
    </row>
    <row r="626">
      <c r="A626" s="1" t="s">
        <v>942</v>
      </c>
      <c r="B626" s="1" t="s">
        <v>1886</v>
      </c>
      <c r="C626" s="1" t="s">
        <v>827</v>
      </c>
      <c r="D626" s="1" t="s">
        <v>27</v>
      </c>
      <c r="E626" s="1" t="s">
        <v>219</v>
      </c>
      <c r="F626" s="1" t="s">
        <v>1461</v>
      </c>
      <c r="G626" s="1" t="s">
        <v>7870</v>
      </c>
      <c r="H626" s="1" t="s">
        <v>7871</v>
      </c>
      <c r="I626" s="4">
        <v>84.17181712962963</v>
      </c>
      <c r="J626" s="1">
        <v>1494.5</v>
      </c>
      <c r="K626" s="1">
        <v>335.22</v>
      </c>
      <c r="M626" s="10">
        <f t="array" ref="M626">_xlfn.XLOOKUP(A626,subscriptions!B626:B10004,subscriptions!D626:D10004)</f>
        <v>250</v>
      </c>
      <c r="N626" s="10">
        <f t="array" ref="N626">_xlfn.XLOOKUP(A626,subscriptions!B626:B10004,subscriptions!G626:G10004)</f>
        <v>5</v>
      </c>
      <c r="O626" s="10">
        <v>237.5</v>
      </c>
      <c r="P626" s="10" t="str">
        <f t="array" ref="P626">_xlfn.XLOOKUP(A626,subscriptions!B626:B10004,subscriptions!C626:C10004)</f>
        <v>Business</v>
      </c>
      <c r="Q626" s="10" t="s">
        <v>194</v>
      </c>
      <c r="R626" s="10" t="s">
        <v>129</v>
      </c>
      <c r="S626" s="10" t="s">
        <v>1082</v>
      </c>
    </row>
    <row r="627">
      <c r="A627" s="1" t="s">
        <v>946</v>
      </c>
      <c r="B627" s="1" t="s">
        <v>439</v>
      </c>
      <c r="C627" s="1" t="s">
        <v>456</v>
      </c>
      <c r="D627" s="1" t="s">
        <v>153</v>
      </c>
      <c r="E627" s="1" t="s">
        <v>332</v>
      </c>
      <c r="F627" s="1" t="s">
        <v>2280</v>
      </c>
      <c r="G627" s="1" t="s">
        <v>7880</v>
      </c>
      <c r="H627" s="1" t="s">
        <v>7881</v>
      </c>
      <c r="I627" s="4">
        <v>84.21003472222222</v>
      </c>
      <c r="J627" s="1">
        <v>740.47</v>
      </c>
      <c r="K627" s="1">
        <v>76.46</v>
      </c>
      <c r="M627" s="10">
        <f t="array" ref="M627">_xlfn.XLOOKUP(A627,subscriptions!B627:B10004,subscriptions!D627:D10004)</f>
        <v>120</v>
      </c>
      <c r="N627" s="10">
        <f t="array" ref="N627">_xlfn.XLOOKUP(A627,subscriptions!B627:B10004,subscriptions!G627:G10004)</f>
        <v>10</v>
      </c>
      <c r="O627" s="10">
        <v>108.0</v>
      </c>
      <c r="P627" s="10" t="str">
        <f t="array" ref="P627">_xlfn.XLOOKUP(A627,subscriptions!B627:B10004,subscriptions!C627:C10004)</f>
        <v>Residential</v>
      </c>
      <c r="Q627" s="10" t="s">
        <v>128</v>
      </c>
      <c r="R627" s="10" t="s">
        <v>212</v>
      </c>
      <c r="S627" s="10" t="s">
        <v>353</v>
      </c>
    </row>
    <row r="628">
      <c r="A628" s="1" t="s">
        <v>947</v>
      </c>
      <c r="B628" s="1" t="s">
        <v>589</v>
      </c>
      <c r="C628" s="1" t="s">
        <v>605</v>
      </c>
      <c r="D628" s="1" t="s">
        <v>153</v>
      </c>
      <c r="E628" s="1" t="s">
        <v>714</v>
      </c>
      <c r="F628" s="1" t="s">
        <v>2171</v>
      </c>
      <c r="G628" s="1" t="s">
        <v>7890</v>
      </c>
      <c r="H628" s="1" t="s">
        <v>7891</v>
      </c>
      <c r="I628" s="4">
        <v>84.41833333333334</v>
      </c>
      <c r="J628" s="1">
        <v>981.34</v>
      </c>
      <c r="K628" s="1">
        <v>206.7</v>
      </c>
      <c r="M628" s="10">
        <f t="array" ref="M628">_xlfn.XLOOKUP(A628,subscriptions!B628:B10004,subscriptions!D628:D10004)</f>
        <v>50</v>
      </c>
      <c r="N628" s="10">
        <f t="array" ref="N628">_xlfn.XLOOKUP(A628,subscriptions!B628:B10004,subscriptions!G628:G10004)</f>
        <v>20</v>
      </c>
      <c r="O628" s="10">
        <v>40.0</v>
      </c>
      <c r="P628" s="10" t="str">
        <f t="array" ref="P628">_xlfn.XLOOKUP(A628,subscriptions!B628:B10004,subscriptions!C628:C10004)</f>
        <v>Mini</v>
      </c>
      <c r="Q628" s="10" t="s">
        <v>128</v>
      </c>
      <c r="R628" s="10" t="s">
        <v>148</v>
      </c>
      <c r="S628" s="10" t="s">
        <v>3020</v>
      </c>
    </row>
    <row r="629">
      <c r="A629" s="1" t="s">
        <v>948</v>
      </c>
      <c r="B629" s="1" t="s">
        <v>523</v>
      </c>
      <c r="C629" s="1" t="s">
        <v>3912</v>
      </c>
      <c r="D629" s="1" t="s">
        <v>27</v>
      </c>
      <c r="E629" s="1" t="s">
        <v>179</v>
      </c>
      <c r="F629" s="1" t="s">
        <v>181</v>
      </c>
      <c r="G629" s="1" t="s">
        <v>7898</v>
      </c>
      <c r="H629" s="1" t="s">
        <v>7899</v>
      </c>
      <c r="I629" s="4">
        <v>84.2981712962963</v>
      </c>
      <c r="J629" s="1">
        <v>2114.34</v>
      </c>
      <c r="K629" s="1">
        <v>238.67</v>
      </c>
      <c r="L629" s="1">
        <v>100.0</v>
      </c>
      <c r="M629" s="10">
        <f t="array" ref="M629">_xlfn.XLOOKUP(A629,subscriptions!B629:B10004,subscriptions!D629:D10004)</f>
        <v>120</v>
      </c>
      <c r="N629" s="10">
        <f t="array" ref="N629">_xlfn.XLOOKUP(A629,subscriptions!B629:B10004,subscriptions!G629:G10004)</f>
        <v>0</v>
      </c>
      <c r="O629" s="10">
        <v>120.0</v>
      </c>
      <c r="P629" s="10" t="str">
        <f t="array" ref="P629">_xlfn.XLOOKUP(A629,subscriptions!B629:B10004,subscriptions!C629:C10004)</f>
        <v>Residential</v>
      </c>
      <c r="Q629" s="10" t="s">
        <v>173</v>
      </c>
      <c r="R629" s="10" t="s">
        <v>212</v>
      </c>
      <c r="S629" s="10" t="s">
        <v>785</v>
      </c>
    </row>
    <row r="630">
      <c r="A630" s="1" t="s">
        <v>949</v>
      </c>
      <c r="B630" s="1" t="s">
        <v>278</v>
      </c>
      <c r="C630" s="1" t="s">
        <v>3912</v>
      </c>
      <c r="D630" s="1" t="s">
        <v>27</v>
      </c>
      <c r="E630" s="1" t="s">
        <v>179</v>
      </c>
      <c r="F630" s="1" t="s">
        <v>1045</v>
      </c>
      <c r="G630" s="1" t="s">
        <v>7907</v>
      </c>
      <c r="H630" s="1" t="s">
        <v>7908</v>
      </c>
      <c r="I630" s="4">
        <v>84.16965277777778</v>
      </c>
      <c r="J630" s="1">
        <v>106.06</v>
      </c>
      <c r="K630" s="1">
        <v>25.29</v>
      </c>
      <c r="L630" s="1">
        <v>100.0</v>
      </c>
      <c r="M630" s="10">
        <f t="array" ref="M630">_xlfn.XLOOKUP(A630,subscriptions!B630:B10004,subscriptions!D630:D10004)</f>
        <v>50</v>
      </c>
      <c r="N630" s="10">
        <f t="array" ref="N630">_xlfn.XLOOKUP(A630,subscriptions!B630:B10004,subscriptions!G630:G10004)</f>
        <v>5</v>
      </c>
      <c r="O630" s="10">
        <v>47.5</v>
      </c>
      <c r="P630" s="10" t="str">
        <f t="array" ref="P630">_xlfn.XLOOKUP(A630,subscriptions!B630:B10004,subscriptions!C630:C10004)</f>
        <v>Mini</v>
      </c>
      <c r="Q630" s="10" t="s">
        <v>194</v>
      </c>
      <c r="R630" s="10" t="s">
        <v>148</v>
      </c>
      <c r="S630" s="10" t="s">
        <v>213</v>
      </c>
    </row>
    <row r="631">
      <c r="A631" s="1" t="s">
        <v>950</v>
      </c>
      <c r="B631" s="1" t="s">
        <v>1939</v>
      </c>
      <c r="C631" s="1" t="s">
        <v>827</v>
      </c>
      <c r="D631" s="1" t="s">
        <v>153</v>
      </c>
      <c r="E631" s="1" t="s">
        <v>239</v>
      </c>
      <c r="F631" s="1" t="s">
        <v>1186</v>
      </c>
      <c r="G631" s="1" t="s">
        <v>7917</v>
      </c>
      <c r="H631" s="1" t="s">
        <v>7918</v>
      </c>
      <c r="I631" s="4">
        <v>84.1696412037037</v>
      </c>
      <c r="J631" s="1">
        <v>486.4</v>
      </c>
      <c r="K631" s="1">
        <v>69.44</v>
      </c>
      <c r="M631" s="10">
        <f t="array" ref="M631">_xlfn.XLOOKUP(A631,subscriptions!B631:B10004,subscriptions!D631:D10004)</f>
        <v>250</v>
      </c>
      <c r="N631" s="10">
        <f t="array" ref="N631">_xlfn.XLOOKUP(A631,subscriptions!B631:B10004,subscriptions!G631:G10004)</f>
        <v>10</v>
      </c>
      <c r="O631" s="10">
        <v>225.0</v>
      </c>
      <c r="P631" s="10" t="str">
        <f t="array" ref="P631">_xlfn.XLOOKUP(A631,subscriptions!B631:B10004,subscriptions!C631:C10004)</f>
        <v>Business</v>
      </c>
      <c r="Q631" s="10" t="s">
        <v>128</v>
      </c>
      <c r="R631" s="10" t="s">
        <v>129</v>
      </c>
      <c r="S631" s="10" t="s">
        <v>213</v>
      </c>
    </row>
    <row r="632">
      <c r="A632" s="1" t="s">
        <v>951</v>
      </c>
      <c r="B632" s="1" t="s">
        <v>409</v>
      </c>
      <c r="C632" s="1" t="s">
        <v>3912</v>
      </c>
      <c r="D632" s="1" t="s">
        <v>27</v>
      </c>
      <c r="E632" s="1" t="s">
        <v>714</v>
      </c>
      <c r="F632" s="1" t="s">
        <v>715</v>
      </c>
      <c r="G632" s="1" t="s">
        <v>7928</v>
      </c>
      <c r="H632" s="1" t="s">
        <v>7930</v>
      </c>
      <c r="I632" s="4">
        <v>84.29686342592592</v>
      </c>
      <c r="J632" s="1">
        <v>1924.24</v>
      </c>
      <c r="K632" s="1">
        <v>168.46</v>
      </c>
      <c r="M632" s="10">
        <f t="array" ref="M632">_xlfn.XLOOKUP(A632,subscriptions!B632:B10004,subscriptions!D632:D10004)</f>
        <v>120</v>
      </c>
      <c r="N632" s="10">
        <f t="array" ref="N632">_xlfn.XLOOKUP(A632,subscriptions!B632:B10004,subscriptions!G632:G10004)</f>
        <v>20</v>
      </c>
      <c r="O632" s="10">
        <v>96.0</v>
      </c>
      <c r="P632" s="10" t="str">
        <f t="array" ref="P632">_xlfn.XLOOKUP(A632,subscriptions!B632:B10004,subscriptions!C632:C10004)</f>
        <v>Residential</v>
      </c>
      <c r="Q632" s="10" t="s">
        <v>128</v>
      </c>
      <c r="R632" s="10" t="s">
        <v>148</v>
      </c>
      <c r="S632" s="10" t="s">
        <v>373</v>
      </c>
    </row>
    <row r="633">
      <c r="A633" s="1" t="s">
        <v>952</v>
      </c>
      <c r="B633" s="1" t="s">
        <v>1387</v>
      </c>
      <c r="C633" s="1" t="s">
        <v>473</v>
      </c>
      <c r="D633" s="1" t="s">
        <v>27</v>
      </c>
      <c r="E633" s="1" t="s">
        <v>219</v>
      </c>
      <c r="F633" s="1" t="s">
        <v>1010</v>
      </c>
      <c r="G633" s="1" t="s">
        <v>7936</v>
      </c>
      <c r="H633" s="1" t="s">
        <v>7937</v>
      </c>
      <c r="I633" s="4">
        <v>84.34047453703704</v>
      </c>
      <c r="J633" s="1">
        <v>3433.65</v>
      </c>
      <c r="K633" s="1">
        <v>665.52</v>
      </c>
      <c r="M633" s="10">
        <f t="array" ref="M633">_xlfn.XLOOKUP(A633,subscriptions!B633:B10004,subscriptions!D633:D10004)</f>
        <v>120</v>
      </c>
      <c r="N633" s="10">
        <f t="array" ref="N633">_xlfn.XLOOKUP(A633,subscriptions!B633:B10004,subscriptions!G633:G10004)</f>
        <v>0</v>
      </c>
      <c r="O633" s="10">
        <v>120.0</v>
      </c>
      <c r="P633" s="10" t="str">
        <f t="array" ref="P633">_xlfn.XLOOKUP(A633,subscriptions!B633:B10004,subscriptions!C633:C10004)</f>
        <v>Residential</v>
      </c>
      <c r="Q633" s="10" t="s">
        <v>173</v>
      </c>
      <c r="R633" s="10" t="s">
        <v>212</v>
      </c>
      <c r="S633" s="10" t="s">
        <v>616</v>
      </c>
    </row>
    <row r="634">
      <c r="A634" s="1" t="s">
        <v>953</v>
      </c>
      <c r="B634" s="1" t="s">
        <v>1865</v>
      </c>
      <c r="C634" s="1" t="s">
        <v>3912</v>
      </c>
      <c r="D634" s="1" t="s">
        <v>153</v>
      </c>
      <c r="E634" s="1" t="s">
        <v>111</v>
      </c>
      <c r="F634" s="1" t="s">
        <v>1855</v>
      </c>
      <c r="G634" s="1" t="s">
        <v>7943</v>
      </c>
      <c r="H634" s="1" t="s">
        <v>7945</v>
      </c>
      <c r="I634" s="4">
        <v>84.33715277777777</v>
      </c>
      <c r="J634" s="1">
        <v>1125.17</v>
      </c>
      <c r="K634" s="1">
        <v>122.15</v>
      </c>
      <c r="M634" s="10">
        <f t="array" ref="M634">_xlfn.XLOOKUP(A634,subscriptions!B634:B10004,subscriptions!D634:D10004)</f>
        <v>120</v>
      </c>
      <c r="N634" s="10">
        <f t="array" ref="N634">_xlfn.XLOOKUP(A634,subscriptions!B634:B10004,subscriptions!G634:G10004)</f>
        <v>5</v>
      </c>
      <c r="O634" s="10">
        <v>114.0</v>
      </c>
      <c r="P634" s="10" t="str">
        <f t="array" ref="P634">_xlfn.XLOOKUP(A634,subscriptions!B634:B10004,subscriptions!C634:C10004)</f>
        <v>Residential</v>
      </c>
      <c r="Q634" s="10" t="s">
        <v>194</v>
      </c>
      <c r="R634" s="10" t="s">
        <v>212</v>
      </c>
      <c r="S634" s="10" t="s">
        <v>968</v>
      </c>
    </row>
    <row r="635">
      <c r="A635" s="1" t="s">
        <v>954</v>
      </c>
      <c r="B635" s="1" t="s">
        <v>1972</v>
      </c>
      <c r="C635" s="1" t="s">
        <v>605</v>
      </c>
      <c r="D635" s="1" t="s">
        <v>27</v>
      </c>
      <c r="E635" s="1" t="s">
        <v>111</v>
      </c>
      <c r="F635" s="1" t="s">
        <v>1906</v>
      </c>
      <c r="G635" s="1" t="s">
        <v>7953</v>
      </c>
      <c r="H635" s="1" t="s">
        <v>7954</v>
      </c>
      <c r="I635" s="4">
        <v>84.2556712962963</v>
      </c>
      <c r="J635" s="1">
        <v>1189.29</v>
      </c>
      <c r="K635" s="1">
        <v>272.51</v>
      </c>
      <c r="M635" s="10">
        <f t="array" ref="M635">_xlfn.XLOOKUP(A635,subscriptions!B635:B10004,subscriptions!D635:D10004)</f>
        <v>120</v>
      </c>
      <c r="N635" s="10">
        <f t="array" ref="N635">_xlfn.XLOOKUP(A635,subscriptions!B635:B10004,subscriptions!G635:G10004)</f>
        <v>10</v>
      </c>
      <c r="O635" s="10">
        <v>108.0</v>
      </c>
      <c r="P635" s="10" t="str">
        <f t="array" ref="P635">_xlfn.XLOOKUP(A635,subscriptions!B635:B10004,subscriptions!C635:C10004)</f>
        <v>Residential</v>
      </c>
      <c r="Q635" s="10" t="s">
        <v>128</v>
      </c>
      <c r="R635" s="10" t="s">
        <v>212</v>
      </c>
      <c r="S635" s="10" t="s">
        <v>1156</v>
      </c>
    </row>
    <row r="636">
      <c r="A636" s="1" t="s">
        <v>955</v>
      </c>
      <c r="B636" s="1" t="s">
        <v>1226</v>
      </c>
      <c r="C636" s="1" t="s">
        <v>2007</v>
      </c>
      <c r="D636" s="1" t="s">
        <v>153</v>
      </c>
      <c r="E636" s="1" t="s">
        <v>332</v>
      </c>
      <c r="F636" s="1" t="s">
        <v>2415</v>
      </c>
      <c r="G636" s="1" t="s">
        <v>7962</v>
      </c>
      <c r="H636" s="1" t="s">
        <v>7963</v>
      </c>
      <c r="I636" s="4">
        <v>84.3003125</v>
      </c>
      <c r="J636" s="1">
        <v>220.04</v>
      </c>
      <c r="K636" s="1">
        <v>25.28</v>
      </c>
      <c r="M636" s="10">
        <f t="array" ref="M636">_xlfn.XLOOKUP(A636,subscriptions!B636:B10004,subscriptions!D636:D10004)</f>
        <v>120</v>
      </c>
      <c r="N636" s="10">
        <f t="array" ref="N636">_xlfn.XLOOKUP(A636,subscriptions!B636:B10004,subscriptions!G636:G10004)</f>
        <v>20</v>
      </c>
      <c r="O636" s="10">
        <v>96.0</v>
      </c>
      <c r="P636" s="10" t="str">
        <f t="array" ref="P636">_xlfn.XLOOKUP(A636,subscriptions!B636:B10004,subscriptions!C636:C10004)</f>
        <v>Residential</v>
      </c>
      <c r="Q636" s="10" t="s">
        <v>128</v>
      </c>
      <c r="R636" s="10" t="s">
        <v>148</v>
      </c>
      <c r="S636" s="10" t="s">
        <v>1172</v>
      </c>
    </row>
    <row r="637">
      <c r="A637" s="1" t="s">
        <v>957</v>
      </c>
      <c r="B637" s="1" t="s">
        <v>389</v>
      </c>
      <c r="C637" s="1" t="s">
        <v>296</v>
      </c>
      <c r="D637" s="1" t="s">
        <v>27</v>
      </c>
      <c r="E637" s="1" t="s">
        <v>28</v>
      </c>
      <c r="F637" s="1" t="s">
        <v>313</v>
      </c>
      <c r="G637" s="1" t="s">
        <v>7970</v>
      </c>
      <c r="H637" s="1" t="s">
        <v>7971</v>
      </c>
      <c r="I637" s="4">
        <v>84.34129629629629</v>
      </c>
      <c r="J637" s="1">
        <v>939.71</v>
      </c>
      <c r="K637" s="1">
        <v>108.91</v>
      </c>
      <c r="M637" s="10">
        <f t="array" ref="M637">_xlfn.XLOOKUP(A637,subscriptions!B637:B10004,subscriptions!D637:D10004)</f>
        <v>120</v>
      </c>
      <c r="N637" s="10">
        <f t="array" ref="N637">_xlfn.XLOOKUP(A637,subscriptions!B637:B10004,subscriptions!G637:G10004)</f>
        <v>0</v>
      </c>
      <c r="O637" s="10">
        <v>120.0</v>
      </c>
      <c r="P637" s="10" t="str">
        <f t="array" ref="P637">_xlfn.XLOOKUP(A637,subscriptions!B637:B10004,subscriptions!C637:C10004)</f>
        <v>Residential</v>
      </c>
      <c r="Q637" s="10" t="s">
        <v>173</v>
      </c>
      <c r="R637" s="10" t="s">
        <v>212</v>
      </c>
      <c r="S637" s="10" t="s">
        <v>259</v>
      </c>
    </row>
    <row r="638">
      <c r="A638" s="1" t="s">
        <v>959</v>
      </c>
      <c r="B638" s="1" t="s">
        <v>150</v>
      </c>
      <c r="C638" s="1" t="s">
        <v>492</v>
      </c>
      <c r="D638" s="1" t="s">
        <v>153</v>
      </c>
      <c r="E638" s="1" t="s">
        <v>631</v>
      </c>
      <c r="F638" s="1" t="s">
        <v>922</v>
      </c>
      <c r="G638" s="1" t="s">
        <v>7979</v>
      </c>
      <c r="H638" s="1" t="s">
        <v>7980</v>
      </c>
      <c r="I638" s="4">
        <v>84.17521990740741</v>
      </c>
      <c r="J638" s="1">
        <v>1190.91</v>
      </c>
      <c r="K638" s="1">
        <v>303.24</v>
      </c>
      <c r="M638" s="10">
        <f t="array" ref="M638">_xlfn.XLOOKUP(A638,subscriptions!B638:B10004,subscriptions!D638:D10004)</f>
        <v>120</v>
      </c>
      <c r="N638" s="10">
        <f t="array" ref="N638">_xlfn.XLOOKUP(A638,subscriptions!B638:B10004,subscriptions!G638:G10004)</f>
        <v>5</v>
      </c>
      <c r="O638" s="10">
        <v>114.0</v>
      </c>
      <c r="P638" s="10" t="str">
        <f t="array" ref="P638">_xlfn.XLOOKUP(A638,subscriptions!B638:B10004,subscriptions!C638:C10004)</f>
        <v>Residential</v>
      </c>
      <c r="Q638" s="10" t="s">
        <v>194</v>
      </c>
      <c r="R638" s="10" t="s">
        <v>212</v>
      </c>
      <c r="S638" s="10" t="s">
        <v>1198</v>
      </c>
    </row>
    <row r="639">
      <c r="A639" s="1" t="s">
        <v>960</v>
      </c>
      <c r="B639" s="1" t="s">
        <v>842</v>
      </c>
      <c r="C639" s="1" t="s">
        <v>261</v>
      </c>
      <c r="D639" s="1" t="s">
        <v>27</v>
      </c>
      <c r="E639" s="1" t="s">
        <v>239</v>
      </c>
      <c r="F639" s="1" t="s">
        <v>1186</v>
      </c>
      <c r="G639" s="1" t="s">
        <v>7988</v>
      </c>
      <c r="H639" s="1" t="s">
        <v>7989</v>
      </c>
      <c r="I639" s="4">
        <v>84.37711805555556</v>
      </c>
      <c r="J639" s="1">
        <v>466.54</v>
      </c>
      <c r="K639" s="1">
        <v>93.82</v>
      </c>
      <c r="M639" s="10">
        <f t="array" ref="M639">_xlfn.XLOOKUP(A639,subscriptions!B639:B10004,subscriptions!D639:D10004)</f>
        <v>80</v>
      </c>
      <c r="N639" s="10">
        <f t="array" ref="N639">_xlfn.XLOOKUP(A639,subscriptions!B639:B10004,subscriptions!G639:G10004)</f>
        <v>10</v>
      </c>
      <c r="O639" s="10">
        <v>72.0</v>
      </c>
      <c r="P639" s="10" t="str">
        <f t="array" ref="P639">_xlfn.XLOOKUP(A639,subscriptions!B639:B10004,subscriptions!C639:C10004)</f>
        <v>Roam</v>
      </c>
      <c r="Q639" s="10" t="s">
        <v>128</v>
      </c>
      <c r="R639" s="10" t="s">
        <v>148</v>
      </c>
      <c r="S639" s="10" t="s">
        <v>1360</v>
      </c>
    </row>
    <row r="640">
      <c r="A640" s="1" t="s">
        <v>961</v>
      </c>
      <c r="B640" s="1" t="s">
        <v>645</v>
      </c>
      <c r="C640" s="1" t="s">
        <v>556</v>
      </c>
      <c r="D640" s="1" t="s">
        <v>153</v>
      </c>
      <c r="E640" s="1" t="s">
        <v>179</v>
      </c>
      <c r="F640" s="1" t="s">
        <v>901</v>
      </c>
      <c r="G640" s="1" t="s">
        <v>7999</v>
      </c>
      <c r="H640" s="1" t="s">
        <v>8000</v>
      </c>
      <c r="I640" s="4">
        <v>84.29407407407408</v>
      </c>
      <c r="J640" s="1">
        <v>520.51</v>
      </c>
      <c r="K640" s="1">
        <v>137.03</v>
      </c>
      <c r="L640" s="1">
        <v>100.0</v>
      </c>
      <c r="M640" s="10">
        <f t="array" ref="M640">_xlfn.XLOOKUP(A640,subscriptions!B640:B10004,subscriptions!D640:D10004)</f>
        <v>50</v>
      </c>
      <c r="N640" s="10">
        <f t="array" ref="N640">_xlfn.XLOOKUP(A640,subscriptions!B640:B10004,subscriptions!G640:G10004)</f>
        <v>20</v>
      </c>
      <c r="O640" s="10">
        <v>40.0</v>
      </c>
      <c r="P640" s="10" t="str">
        <f t="array" ref="P640">_xlfn.XLOOKUP(A640,subscriptions!B640:B10004,subscriptions!C640:C10004)</f>
        <v>Mini</v>
      </c>
      <c r="Q640" s="10" t="s">
        <v>128</v>
      </c>
      <c r="R640" s="10" t="s">
        <v>148</v>
      </c>
      <c r="S640" s="10" t="s">
        <v>1458</v>
      </c>
    </row>
    <row r="641">
      <c r="A641" s="1" t="s">
        <v>962</v>
      </c>
      <c r="B641" s="1" t="s">
        <v>919</v>
      </c>
      <c r="C641" s="1" t="s">
        <v>178</v>
      </c>
      <c r="D641" s="1" t="s">
        <v>27</v>
      </c>
      <c r="E641" s="1" t="s">
        <v>28</v>
      </c>
      <c r="F641" s="1" t="s">
        <v>526</v>
      </c>
      <c r="G641" s="1" t="s">
        <v>8009</v>
      </c>
      <c r="H641" s="1" t="s">
        <v>8010</v>
      </c>
      <c r="I641" s="4">
        <v>84.25849537037037</v>
      </c>
      <c r="J641" s="1">
        <v>760.5</v>
      </c>
      <c r="K641" s="1">
        <v>125.04</v>
      </c>
      <c r="M641" s="10">
        <f t="array" ref="M641">_xlfn.XLOOKUP(A641,subscriptions!B641:B10004,subscriptions!D641:D10004)</f>
        <v>120</v>
      </c>
      <c r="N641" s="10">
        <f t="array" ref="N641">_xlfn.XLOOKUP(A641,subscriptions!B641:B10004,subscriptions!G641:G10004)</f>
        <v>0</v>
      </c>
      <c r="O641" s="10">
        <v>120.0</v>
      </c>
      <c r="P641" s="10" t="str">
        <f t="array" ref="P641">_xlfn.XLOOKUP(A641,subscriptions!B641:B10004,subscriptions!C641:C10004)</f>
        <v>Residential</v>
      </c>
      <c r="Q641" s="10" t="s">
        <v>173</v>
      </c>
      <c r="R641" s="10" t="s">
        <v>212</v>
      </c>
      <c r="S641" s="10" t="s">
        <v>4148</v>
      </c>
    </row>
    <row r="642">
      <c r="A642" s="1" t="s">
        <v>963</v>
      </c>
      <c r="B642" s="1" t="s">
        <v>508</v>
      </c>
      <c r="C642" s="1" t="s">
        <v>1833</v>
      </c>
      <c r="D642" s="1" t="s">
        <v>153</v>
      </c>
      <c r="E642" s="1" t="s">
        <v>332</v>
      </c>
      <c r="F642" s="1" t="s">
        <v>510</v>
      </c>
      <c r="G642" s="1" t="s">
        <v>8019</v>
      </c>
      <c r="H642" s="1" t="s">
        <v>8020</v>
      </c>
      <c r="I642" s="4">
        <v>84.17164351851852</v>
      </c>
      <c r="J642" s="1">
        <v>80.41</v>
      </c>
      <c r="K642" s="1">
        <v>22.11</v>
      </c>
      <c r="M642" s="10">
        <f t="array" ref="M642">_xlfn.XLOOKUP(A642,subscriptions!B642:B10004,subscriptions!D642:D10004)</f>
        <v>120</v>
      </c>
      <c r="N642" s="10">
        <f t="array" ref="N642">_xlfn.XLOOKUP(A642,subscriptions!B642:B10004,subscriptions!G642:G10004)</f>
        <v>5</v>
      </c>
      <c r="O642" s="10">
        <v>114.0</v>
      </c>
      <c r="P642" s="10" t="str">
        <f t="array" ref="P642">_xlfn.XLOOKUP(A642,subscriptions!B642:B10004,subscriptions!C642:C10004)</f>
        <v>Residential</v>
      </c>
      <c r="Q642" s="10" t="s">
        <v>194</v>
      </c>
      <c r="R642" s="10" t="s">
        <v>212</v>
      </c>
      <c r="S642" s="10" t="s">
        <v>1082</v>
      </c>
    </row>
    <row r="643">
      <c r="A643" s="1" t="s">
        <v>964</v>
      </c>
      <c r="B643" s="1" t="s">
        <v>1886</v>
      </c>
      <c r="C643" s="1" t="s">
        <v>110</v>
      </c>
      <c r="D643" s="1" t="s">
        <v>27</v>
      </c>
      <c r="E643" s="1" t="s">
        <v>179</v>
      </c>
      <c r="F643" s="1" t="s">
        <v>773</v>
      </c>
      <c r="G643" s="1" t="s">
        <v>8029</v>
      </c>
      <c r="H643" s="1" t="s">
        <v>8030</v>
      </c>
      <c r="I643" s="4">
        <v>84.37736111111111</v>
      </c>
      <c r="J643" s="1">
        <v>633.09</v>
      </c>
      <c r="K643" s="1">
        <v>144.86</v>
      </c>
      <c r="L643" s="1">
        <v>100.0</v>
      </c>
      <c r="M643" s="10">
        <f t="array" ref="M643">_xlfn.XLOOKUP(A643,subscriptions!B643:B10004,subscriptions!D643:D10004)</f>
        <v>80</v>
      </c>
      <c r="N643" s="10">
        <f t="array" ref="N643">_xlfn.XLOOKUP(A643,subscriptions!B643:B10004,subscriptions!G643:G10004)</f>
        <v>10</v>
      </c>
      <c r="O643" s="10">
        <v>72.0</v>
      </c>
      <c r="P643" s="10" t="str">
        <f t="array" ref="P643">_xlfn.XLOOKUP(A643,subscriptions!B643:B10004,subscriptions!C643:C10004)</f>
        <v>Roam</v>
      </c>
      <c r="Q643" s="10" t="s">
        <v>128</v>
      </c>
      <c r="R643" s="10" t="s">
        <v>148</v>
      </c>
      <c r="S643" s="10" t="s">
        <v>1360</v>
      </c>
    </row>
    <row r="644">
      <c r="A644" s="1" t="s">
        <v>965</v>
      </c>
      <c r="B644" s="1" t="s">
        <v>713</v>
      </c>
      <c r="C644" s="1" t="s">
        <v>198</v>
      </c>
      <c r="D644" s="1" t="s">
        <v>27</v>
      </c>
      <c r="E644" s="1" t="s">
        <v>280</v>
      </c>
      <c r="F644" s="1" t="s">
        <v>376</v>
      </c>
      <c r="G644" s="1" t="s">
        <v>8039</v>
      </c>
      <c r="H644" s="1" t="s">
        <v>8040</v>
      </c>
      <c r="I644" s="4">
        <v>84.41975694444444</v>
      </c>
      <c r="J644" s="1">
        <v>406.34</v>
      </c>
      <c r="K644" s="1">
        <v>67.08</v>
      </c>
      <c r="M644" s="10">
        <f t="array" ref="M644">_xlfn.XLOOKUP(A644,subscriptions!B644:B10004,subscriptions!D644:D10004)</f>
        <v>120</v>
      </c>
      <c r="N644" s="10">
        <f t="array" ref="N644">_xlfn.XLOOKUP(A644,subscriptions!B644:B10004,subscriptions!G644:G10004)</f>
        <v>20</v>
      </c>
      <c r="O644" s="10">
        <v>96.0</v>
      </c>
      <c r="P644" s="10" t="str">
        <f t="array" ref="P644">_xlfn.XLOOKUP(A644,subscriptions!B644:B10004,subscriptions!C644:C10004)</f>
        <v>Residential</v>
      </c>
      <c r="Q644" s="10" t="s">
        <v>128</v>
      </c>
      <c r="R644" s="10" t="s">
        <v>148</v>
      </c>
      <c r="S644" s="10" t="s">
        <v>1525</v>
      </c>
    </row>
    <row r="645">
      <c r="A645" s="1" t="s">
        <v>966</v>
      </c>
      <c r="B645" s="1" t="s">
        <v>375</v>
      </c>
      <c r="C645" s="1" t="s">
        <v>492</v>
      </c>
      <c r="D645" s="1" t="s">
        <v>27</v>
      </c>
      <c r="E645" s="1" t="s">
        <v>239</v>
      </c>
      <c r="F645" s="1" t="s">
        <v>2132</v>
      </c>
      <c r="G645" s="1" t="s">
        <v>8049</v>
      </c>
      <c r="H645" s="1" t="s">
        <v>8050</v>
      </c>
      <c r="I645" s="4">
        <v>84.38226851851852</v>
      </c>
      <c r="J645" s="1">
        <v>645.12</v>
      </c>
      <c r="K645" s="1">
        <v>100.91</v>
      </c>
      <c r="M645" s="10">
        <f t="array" ref="M645">_xlfn.XLOOKUP(A645,subscriptions!B645:B10004,subscriptions!D645:D10004)</f>
        <v>120</v>
      </c>
      <c r="N645" s="10">
        <f t="array" ref="N645">_xlfn.XLOOKUP(A645,subscriptions!B645:B10004,subscriptions!G645:G10004)</f>
        <v>0</v>
      </c>
      <c r="O645" s="10">
        <v>120.0</v>
      </c>
      <c r="P645" s="10" t="str">
        <f t="array" ref="P645">_xlfn.XLOOKUP(A645,subscriptions!B645:B10004,subscriptions!C645:C10004)</f>
        <v>Residential</v>
      </c>
      <c r="Q645" s="10" t="s">
        <v>173</v>
      </c>
      <c r="R645" s="10" t="s">
        <v>212</v>
      </c>
      <c r="S645" s="10" t="s">
        <v>293</v>
      </c>
    </row>
    <row r="646">
      <c r="A646" s="1" t="s">
        <v>967</v>
      </c>
      <c r="B646" s="1" t="s">
        <v>439</v>
      </c>
      <c r="C646" s="1" t="s">
        <v>296</v>
      </c>
      <c r="D646" s="1" t="s">
        <v>153</v>
      </c>
      <c r="E646" s="1" t="s">
        <v>28</v>
      </c>
      <c r="F646" s="1" t="s">
        <v>2581</v>
      </c>
      <c r="G646" s="1" t="s">
        <v>8059</v>
      </c>
      <c r="H646" s="1" t="s">
        <v>8060</v>
      </c>
      <c r="I646" s="4">
        <v>84.2570949074074</v>
      </c>
      <c r="J646" s="1">
        <v>241.34</v>
      </c>
      <c r="K646" s="1">
        <v>48.34</v>
      </c>
      <c r="M646" s="10">
        <f t="array" ref="M646">_xlfn.XLOOKUP(A646,subscriptions!B646:B10004,subscriptions!D646:D10004)</f>
        <v>120</v>
      </c>
      <c r="N646" s="10">
        <f t="array" ref="N646">_xlfn.XLOOKUP(A646,subscriptions!B646:B10004,subscriptions!G646:G10004)</f>
        <v>5</v>
      </c>
      <c r="O646" s="10">
        <v>114.0</v>
      </c>
      <c r="P646" s="10" t="str">
        <f t="array" ref="P646">_xlfn.XLOOKUP(A646,subscriptions!B646:B10004,subscriptions!C646:C10004)</f>
        <v>Residential</v>
      </c>
      <c r="Q646" s="10" t="s">
        <v>194</v>
      </c>
      <c r="R646" s="10" t="s">
        <v>212</v>
      </c>
      <c r="S646" s="10" t="s">
        <v>175</v>
      </c>
    </row>
    <row r="647">
      <c r="A647" s="1" t="s">
        <v>970</v>
      </c>
      <c r="B647" s="1" t="s">
        <v>1491</v>
      </c>
      <c r="C647" s="1" t="s">
        <v>1347</v>
      </c>
      <c r="D647" s="1" t="s">
        <v>153</v>
      </c>
      <c r="E647" s="1" t="s">
        <v>280</v>
      </c>
      <c r="F647" s="1" t="s">
        <v>411</v>
      </c>
      <c r="G647" s="1" t="s">
        <v>8070</v>
      </c>
      <c r="H647" s="1" t="s">
        <v>8072</v>
      </c>
      <c r="I647" s="4">
        <v>84.34099537037036</v>
      </c>
      <c r="J647" s="1">
        <v>3368.12</v>
      </c>
      <c r="K647" s="1">
        <v>682.37</v>
      </c>
      <c r="M647" s="10">
        <f t="array" ref="M647">_xlfn.XLOOKUP(A647,subscriptions!B647:B10004,subscriptions!D647:D10004)</f>
        <v>80</v>
      </c>
      <c r="N647" s="10">
        <f t="array" ref="N647">_xlfn.XLOOKUP(A647,subscriptions!B647:B10004,subscriptions!G647:G10004)</f>
        <v>10</v>
      </c>
      <c r="O647" s="10">
        <v>72.0</v>
      </c>
      <c r="P647" s="10" t="str">
        <f t="array" ref="P647">_xlfn.XLOOKUP(A647,subscriptions!B647:B10004,subscriptions!C647:C10004)</f>
        <v>Roam</v>
      </c>
      <c r="Q647" s="10" t="s">
        <v>128</v>
      </c>
      <c r="R647" s="10" t="s">
        <v>148</v>
      </c>
      <c r="S647" s="10" t="s">
        <v>259</v>
      </c>
    </row>
    <row r="648">
      <c r="A648" s="1" t="s">
        <v>974</v>
      </c>
      <c r="B648" s="1" t="s">
        <v>1527</v>
      </c>
      <c r="C648" s="1" t="s">
        <v>178</v>
      </c>
      <c r="D648" s="1" t="s">
        <v>153</v>
      </c>
      <c r="E648" s="1" t="s">
        <v>714</v>
      </c>
      <c r="F648" s="1" t="s">
        <v>1159</v>
      </c>
      <c r="G648" s="1" t="s">
        <v>8082</v>
      </c>
      <c r="H648" s="1" t="s">
        <v>8083</v>
      </c>
      <c r="I648" s="4">
        <v>84.1703125</v>
      </c>
      <c r="J648" s="1">
        <v>1400.6</v>
      </c>
      <c r="K648" s="1">
        <v>277.78</v>
      </c>
      <c r="M648" s="10">
        <f t="array" ref="M648">_xlfn.XLOOKUP(A648,subscriptions!B648:B10004,subscriptions!D648:D10004)</f>
        <v>120</v>
      </c>
      <c r="N648" s="10">
        <f t="array" ref="N648">_xlfn.XLOOKUP(A648,subscriptions!B648:B10004,subscriptions!G648:G10004)</f>
        <v>20</v>
      </c>
      <c r="O648" s="10">
        <v>96.0</v>
      </c>
      <c r="P648" s="10" t="str">
        <f t="array" ref="P648">_xlfn.XLOOKUP(A648,subscriptions!B648:B10004,subscriptions!C648:C10004)</f>
        <v>Residential</v>
      </c>
      <c r="Q648" s="10" t="s">
        <v>128</v>
      </c>
      <c r="R648" s="10" t="s">
        <v>148</v>
      </c>
      <c r="S648" s="10" t="s">
        <v>2494</v>
      </c>
    </row>
    <row r="649">
      <c r="A649" s="1" t="s">
        <v>975</v>
      </c>
      <c r="B649" s="1" t="s">
        <v>1226</v>
      </c>
      <c r="C649" s="1" t="s">
        <v>1142</v>
      </c>
      <c r="D649" s="1" t="s">
        <v>153</v>
      </c>
      <c r="E649" s="1" t="s">
        <v>179</v>
      </c>
      <c r="F649" s="1" t="s">
        <v>4595</v>
      </c>
      <c r="G649" s="1" t="s">
        <v>8093</v>
      </c>
      <c r="H649" s="1" t="s">
        <v>8094</v>
      </c>
      <c r="I649" s="4">
        <v>84.1709837962963</v>
      </c>
      <c r="J649" s="1">
        <v>1754.95</v>
      </c>
      <c r="K649" s="1">
        <v>330.51</v>
      </c>
      <c r="L649" s="1">
        <v>100.0</v>
      </c>
      <c r="M649" s="10">
        <f t="array" ref="M649">_xlfn.XLOOKUP(A649,subscriptions!B649:B10004,subscriptions!D649:D10004)</f>
        <v>250</v>
      </c>
      <c r="N649" s="10">
        <f t="array" ref="N649">_xlfn.XLOOKUP(A649,subscriptions!B649:B10004,subscriptions!G649:G10004)</f>
        <v>0</v>
      </c>
      <c r="O649" s="10">
        <v>250.0</v>
      </c>
      <c r="P649" s="10" t="str">
        <f t="array" ref="P649">_xlfn.XLOOKUP(A649,subscriptions!B649:B10004,subscriptions!C649:C10004)</f>
        <v>Business</v>
      </c>
      <c r="Q649" s="10" t="s">
        <v>173</v>
      </c>
      <c r="R649" s="10" t="s">
        <v>129</v>
      </c>
      <c r="S649" s="10" t="s">
        <v>310</v>
      </c>
    </row>
    <row r="650">
      <c r="A650" s="1" t="s">
        <v>976</v>
      </c>
      <c r="B650" s="1" t="s">
        <v>2279</v>
      </c>
      <c r="C650" s="1" t="s">
        <v>734</v>
      </c>
      <c r="D650" s="1" t="s">
        <v>153</v>
      </c>
      <c r="E650" s="1" t="s">
        <v>28</v>
      </c>
      <c r="F650" s="1" t="s">
        <v>687</v>
      </c>
      <c r="G650" s="1" t="s">
        <v>8105</v>
      </c>
      <c r="H650" s="1" t="s">
        <v>8106</v>
      </c>
      <c r="I650" s="4">
        <v>84.30010416666667</v>
      </c>
      <c r="J650" s="1">
        <v>2385.06</v>
      </c>
      <c r="K650" s="1">
        <v>538.93</v>
      </c>
      <c r="M650" s="10">
        <f t="array" ref="M650">_xlfn.XLOOKUP(A650,subscriptions!B650:B10004,subscriptions!D650:D10004)</f>
        <v>80</v>
      </c>
      <c r="N650" s="10">
        <f t="array" ref="N650">_xlfn.XLOOKUP(A650,subscriptions!B650:B10004,subscriptions!G650:G10004)</f>
        <v>5</v>
      </c>
      <c r="O650" s="10">
        <v>76.0</v>
      </c>
      <c r="P650" s="10" t="str">
        <f t="array" ref="P650">_xlfn.XLOOKUP(A650,subscriptions!B650:B10004,subscriptions!C650:C10004)</f>
        <v>Roam</v>
      </c>
      <c r="Q650" s="10" t="s">
        <v>194</v>
      </c>
      <c r="R650" s="10" t="s">
        <v>148</v>
      </c>
      <c r="S650" s="10" t="s">
        <v>1172</v>
      </c>
    </row>
    <row r="651">
      <c r="A651" s="1" t="s">
        <v>977</v>
      </c>
      <c r="B651" s="1" t="s">
        <v>216</v>
      </c>
      <c r="C651" s="1" t="s">
        <v>1142</v>
      </c>
      <c r="D651" s="1" t="s">
        <v>153</v>
      </c>
      <c r="E651" s="1" t="s">
        <v>332</v>
      </c>
      <c r="F651" s="1" t="s">
        <v>618</v>
      </c>
      <c r="G651" s="1" t="s">
        <v>8108</v>
      </c>
      <c r="H651" s="1" t="s">
        <v>8109</v>
      </c>
      <c r="I651" s="4">
        <v>84.33976851851853</v>
      </c>
      <c r="J651" s="1">
        <v>1085.05</v>
      </c>
      <c r="K651" s="1">
        <v>276.73</v>
      </c>
      <c r="M651" s="10">
        <f t="array" ref="M651">_xlfn.XLOOKUP(A651,subscriptions!B651:B10004,subscriptions!D651:D10004)</f>
        <v>120</v>
      </c>
      <c r="N651" s="10">
        <f t="array" ref="N651">_xlfn.XLOOKUP(A651,subscriptions!B651:B10004,subscriptions!G651:G10004)</f>
        <v>10</v>
      </c>
      <c r="O651" s="10">
        <v>108.0</v>
      </c>
      <c r="P651" s="10" t="str">
        <f t="array" ref="P651">_xlfn.XLOOKUP(A651,subscriptions!B651:B10004,subscriptions!C651:C10004)</f>
        <v>Residential</v>
      </c>
      <c r="Q651" s="10" t="s">
        <v>128</v>
      </c>
      <c r="R651" s="10" t="s">
        <v>212</v>
      </c>
      <c r="S651" s="10" t="s">
        <v>234</v>
      </c>
    </row>
    <row r="652">
      <c r="A652" s="1" t="s">
        <v>978</v>
      </c>
      <c r="B652" s="1" t="s">
        <v>1491</v>
      </c>
      <c r="C652" s="1" t="s">
        <v>524</v>
      </c>
      <c r="D652" s="1" t="s">
        <v>153</v>
      </c>
      <c r="E652" s="1" t="s">
        <v>111</v>
      </c>
      <c r="F652" s="1" t="s">
        <v>154</v>
      </c>
      <c r="G652" s="1" t="s">
        <v>8115</v>
      </c>
      <c r="H652" s="1" t="s">
        <v>8117</v>
      </c>
      <c r="I652" s="4">
        <v>84.29590277777778</v>
      </c>
      <c r="J652" s="1">
        <v>186.4</v>
      </c>
      <c r="K652" s="1">
        <v>47.75</v>
      </c>
      <c r="M652" s="10">
        <f t="array" ref="M652">_xlfn.XLOOKUP(A652,subscriptions!B652:B10004,subscriptions!D652:D10004)</f>
        <v>120</v>
      </c>
      <c r="N652" s="10">
        <f t="array" ref="N652">_xlfn.XLOOKUP(A652,subscriptions!B652:B10004,subscriptions!G652:G10004)</f>
        <v>20</v>
      </c>
      <c r="O652" s="10">
        <v>96.0</v>
      </c>
      <c r="P652" s="10" t="str">
        <f t="array" ref="P652">_xlfn.XLOOKUP(A652,subscriptions!B652:B10004,subscriptions!C652:C10004)</f>
        <v>Residential</v>
      </c>
      <c r="Q652" s="10" t="s">
        <v>128</v>
      </c>
      <c r="R652" s="10" t="s">
        <v>148</v>
      </c>
      <c r="S652" s="10" t="s">
        <v>655</v>
      </c>
    </row>
    <row r="653">
      <c r="A653" s="1" t="s">
        <v>979</v>
      </c>
      <c r="B653" s="1" t="s">
        <v>713</v>
      </c>
      <c r="C653" s="1" t="s">
        <v>3912</v>
      </c>
      <c r="D653" s="1" t="s">
        <v>27</v>
      </c>
      <c r="E653" s="1" t="s">
        <v>111</v>
      </c>
      <c r="F653" s="1" t="s">
        <v>112</v>
      </c>
      <c r="G653" s="1" t="s">
        <v>8123</v>
      </c>
      <c r="H653" s="1" t="s">
        <v>8124</v>
      </c>
      <c r="I653" s="4">
        <v>84.38368055555556</v>
      </c>
      <c r="J653" s="1">
        <v>1205.39</v>
      </c>
      <c r="K653" s="1">
        <v>273.0</v>
      </c>
      <c r="M653" s="10">
        <f t="array" ref="M653">_xlfn.XLOOKUP(A653,subscriptions!B653:B10004,subscriptions!D653:D10004)</f>
        <v>120</v>
      </c>
      <c r="N653" s="10">
        <f t="array" ref="N653">_xlfn.XLOOKUP(A653,subscriptions!B653:B10004,subscriptions!G653:G10004)</f>
        <v>0</v>
      </c>
      <c r="O653" s="10">
        <v>120.0</v>
      </c>
      <c r="P653" s="10" t="str">
        <f t="array" ref="P653">_xlfn.XLOOKUP(A653,subscriptions!B653:B10004,subscriptions!C653:C10004)</f>
        <v>Residential</v>
      </c>
      <c r="Q653" s="10" t="s">
        <v>173</v>
      </c>
      <c r="R653" s="10" t="s">
        <v>212</v>
      </c>
      <c r="S653" s="10" t="s">
        <v>882</v>
      </c>
    </row>
    <row r="654">
      <c r="A654" s="1" t="s">
        <v>980</v>
      </c>
      <c r="B654" s="1" t="s">
        <v>132</v>
      </c>
      <c r="C654" s="1" t="s">
        <v>492</v>
      </c>
      <c r="D654" s="1" t="s">
        <v>27</v>
      </c>
      <c r="E654" s="1" t="s">
        <v>631</v>
      </c>
      <c r="F654" s="1" t="s">
        <v>2495</v>
      </c>
      <c r="G654" s="1" t="s">
        <v>8131</v>
      </c>
      <c r="H654" s="1" t="s">
        <v>8132</v>
      </c>
      <c r="I654" s="4">
        <v>84.29826388888888</v>
      </c>
      <c r="J654" s="1">
        <v>1375.88</v>
      </c>
      <c r="K654" s="1">
        <v>250.74</v>
      </c>
      <c r="M654" s="10">
        <f t="array" ref="M654">_xlfn.XLOOKUP(A654,subscriptions!B654:B10004,subscriptions!D654:D10004)</f>
        <v>80</v>
      </c>
      <c r="N654" s="10">
        <f t="array" ref="N654">_xlfn.XLOOKUP(A654,subscriptions!B654:B10004,subscriptions!G654:G10004)</f>
        <v>5</v>
      </c>
      <c r="O654" s="10">
        <v>76.0</v>
      </c>
      <c r="P654" s="10" t="str">
        <f t="array" ref="P654">_xlfn.XLOOKUP(A654,subscriptions!B654:B10004,subscriptions!C654:C10004)</f>
        <v>Roam</v>
      </c>
      <c r="Q654" s="10" t="s">
        <v>194</v>
      </c>
      <c r="R654" s="10" t="s">
        <v>148</v>
      </c>
      <c r="S654" s="10" t="s">
        <v>785</v>
      </c>
    </row>
    <row r="655">
      <c r="A655" s="1" t="s">
        <v>981</v>
      </c>
      <c r="B655" s="1" t="s">
        <v>589</v>
      </c>
      <c r="C655" s="1" t="s">
        <v>786</v>
      </c>
      <c r="D655" s="1" t="s">
        <v>153</v>
      </c>
      <c r="E655" s="1" t="s">
        <v>28</v>
      </c>
      <c r="F655" s="1" t="s">
        <v>2581</v>
      </c>
      <c r="G655" s="1" t="s">
        <v>8137</v>
      </c>
      <c r="H655" s="1" t="s">
        <v>8138</v>
      </c>
      <c r="I655" s="4">
        <v>84.335</v>
      </c>
      <c r="J655" s="1">
        <v>2102.32</v>
      </c>
      <c r="K655" s="1">
        <v>469.51</v>
      </c>
      <c r="M655" s="10">
        <f t="array" ref="M655">_xlfn.XLOOKUP(A655,subscriptions!B655:B10004,subscriptions!D655:D10004)</f>
        <v>80</v>
      </c>
      <c r="N655" s="10">
        <f t="array" ref="N655">_xlfn.XLOOKUP(A655,subscriptions!B655:B10004,subscriptions!G655:G10004)</f>
        <v>10</v>
      </c>
      <c r="O655" s="10">
        <v>72.0</v>
      </c>
      <c r="P655" s="10" t="str">
        <f t="array" ref="P655">_xlfn.XLOOKUP(A655,subscriptions!B655:B10004,subscriptions!C655:C10004)</f>
        <v>Roam</v>
      </c>
      <c r="Q655" s="10" t="s">
        <v>128</v>
      </c>
      <c r="R655" s="10" t="s">
        <v>148</v>
      </c>
      <c r="S655" s="10" t="s">
        <v>643</v>
      </c>
    </row>
    <row r="656">
      <c r="A656" s="1" t="s">
        <v>982</v>
      </c>
      <c r="B656" s="1" t="s">
        <v>1303</v>
      </c>
      <c r="C656" s="1" t="s">
        <v>750</v>
      </c>
      <c r="D656" s="1" t="s">
        <v>153</v>
      </c>
      <c r="E656" s="1" t="s">
        <v>332</v>
      </c>
      <c r="F656" s="1" t="s">
        <v>788</v>
      </c>
      <c r="G656" s="1" t="s">
        <v>8142</v>
      </c>
      <c r="H656" s="1" t="s">
        <v>8143</v>
      </c>
      <c r="I656" s="4">
        <v>84.29331018518519</v>
      </c>
      <c r="J656" s="1">
        <v>897.55</v>
      </c>
      <c r="K656" s="1">
        <v>220.28</v>
      </c>
      <c r="M656" s="10">
        <f t="array" ref="M656">_xlfn.XLOOKUP(A656,subscriptions!B656:B10004,subscriptions!D656:D10004)</f>
        <v>50</v>
      </c>
      <c r="N656" s="10">
        <f t="array" ref="N656">_xlfn.XLOOKUP(A656,subscriptions!B656:B10004,subscriptions!G656:G10004)</f>
        <v>20</v>
      </c>
      <c r="O656" s="10">
        <v>40.0</v>
      </c>
      <c r="P656" s="10" t="str">
        <f t="array" ref="P656">_xlfn.XLOOKUP(A656,subscriptions!B656:B10004,subscriptions!C656:C10004)</f>
        <v>Mini</v>
      </c>
      <c r="Q656" s="10" t="s">
        <v>128</v>
      </c>
      <c r="R656" s="10" t="s">
        <v>148</v>
      </c>
      <c r="S656" s="10" t="s">
        <v>1779</v>
      </c>
    </row>
    <row r="657">
      <c r="A657" s="1" t="s">
        <v>983</v>
      </c>
      <c r="B657" s="1" t="s">
        <v>555</v>
      </c>
      <c r="C657" s="1" t="s">
        <v>1415</v>
      </c>
      <c r="D657" s="1" t="s">
        <v>153</v>
      </c>
      <c r="E657" s="1" t="s">
        <v>631</v>
      </c>
      <c r="F657" s="1" t="s">
        <v>1318</v>
      </c>
      <c r="G657" s="1" t="s">
        <v>8146</v>
      </c>
      <c r="H657" s="1" t="s">
        <v>8148</v>
      </c>
      <c r="I657" s="4">
        <v>84.34040509259259</v>
      </c>
      <c r="J657" s="1">
        <v>254.73</v>
      </c>
      <c r="K657" s="1">
        <v>30.77</v>
      </c>
      <c r="M657" s="10">
        <f t="array" ref="M657">_xlfn.XLOOKUP(A657,subscriptions!B657:B10004,subscriptions!D657:D10004)</f>
        <v>50</v>
      </c>
      <c r="N657" s="10">
        <f t="array" ref="N657">_xlfn.XLOOKUP(A657,subscriptions!B657:B10004,subscriptions!G657:G10004)</f>
        <v>0</v>
      </c>
      <c r="O657" s="10">
        <v>50.0</v>
      </c>
      <c r="P657" s="10" t="str">
        <f t="array" ref="P657">_xlfn.XLOOKUP(A657,subscriptions!B657:B10004,subscriptions!C657:C10004)</f>
        <v>Mini</v>
      </c>
      <c r="Q657" s="10" t="s">
        <v>173</v>
      </c>
      <c r="R657" s="10" t="s">
        <v>148</v>
      </c>
      <c r="S657" s="10" t="s">
        <v>616</v>
      </c>
    </row>
    <row r="658">
      <c r="A658" s="1" t="s">
        <v>985</v>
      </c>
      <c r="B658" s="1" t="s">
        <v>589</v>
      </c>
      <c r="C658" s="1" t="s">
        <v>750</v>
      </c>
      <c r="D658" s="1" t="s">
        <v>153</v>
      </c>
      <c r="E658" s="1" t="s">
        <v>280</v>
      </c>
      <c r="F658" s="1" t="s">
        <v>1665</v>
      </c>
      <c r="G658" s="1" t="s">
        <v>8154</v>
      </c>
      <c r="H658" s="1" t="s">
        <v>8155</v>
      </c>
      <c r="I658" s="4">
        <v>84.17034722222222</v>
      </c>
      <c r="J658" s="1">
        <v>550.64</v>
      </c>
      <c r="K658" s="1">
        <v>69.74</v>
      </c>
      <c r="M658" s="10">
        <f t="array" ref="M658">_xlfn.XLOOKUP(A658,subscriptions!B658:B10004,subscriptions!D658:D10004)</f>
        <v>80</v>
      </c>
      <c r="N658" s="10">
        <f t="array" ref="N658">_xlfn.XLOOKUP(A658,subscriptions!B658:B10004,subscriptions!G658:G10004)</f>
        <v>5</v>
      </c>
      <c r="O658" s="10">
        <v>76.0</v>
      </c>
      <c r="P658" s="10" t="str">
        <f t="array" ref="P658">_xlfn.XLOOKUP(A658,subscriptions!B658:B10004,subscriptions!C658:C10004)</f>
        <v>Roam</v>
      </c>
      <c r="Q658" s="10" t="s">
        <v>194</v>
      </c>
      <c r="R658" s="10" t="s">
        <v>148</v>
      </c>
      <c r="S658" s="10" t="s">
        <v>2494</v>
      </c>
    </row>
    <row r="659">
      <c r="A659" s="1" t="s">
        <v>987</v>
      </c>
      <c r="B659" s="1" t="s">
        <v>389</v>
      </c>
      <c r="C659" s="1" t="s">
        <v>1415</v>
      </c>
      <c r="D659" s="1" t="s">
        <v>27</v>
      </c>
      <c r="E659" s="1" t="s">
        <v>332</v>
      </c>
      <c r="F659" s="1" t="s">
        <v>788</v>
      </c>
      <c r="G659" s="1" t="s">
        <v>8165</v>
      </c>
      <c r="H659" s="1" t="s">
        <v>8166</v>
      </c>
      <c r="I659" s="4">
        <v>84.29255787037037</v>
      </c>
      <c r="J659" s="1">
        <v>726.67</v>
      </c>
      <c r="K659" s="1">
        <v>66.04</v>
      </c>
      <c r="M659" s="10">
        <f t="array" ref="M659">_xlfn.XLOOKUP(A659,subscriptions!B659:B10004,subscriptions!D659:D10004)</f>
        <v>120</v>
      </c>
      <c r="N659" s="10">
        <f t="array" ref="N659">_xlfn.XLOOKUP(A659,subscriptions!B659:B10004,subscriptions!G659:G10004)</f>
        <v>10</v>
      </c>
      <c r="O659" s="10">
        <v>108.0</v>
      </c>
      <c r="P659" s="10" t="str">
        <f t="array" ref="P659">_xlfn.XLOOKUP(A659,subscriptions!B659:B10004,subscriptions!C659:C10004)</f>
        <v>Residential</v>
      </c>
      <c r="Q659" s="10" t="s">
        <v>128</v>
      </c>
      <c r="R659" s="10" t="s">
        <v>212</v>
      </c>
      <c r="S659" s="10" t="s">
        <v>587</v>
      </c>
    </row>
    <row r="660">
      <c r="A660" s="1" t="s">
        <v>988</v>
      </c>
      <c r="B660" s="1" t="s">
        <v>150</v>
      </c>
      <c r="C660" s="1" t="s">
        <v>750</v>
      </c>
      <c r="D660" s="1" t="s">
        <v>153</v>
      </c>
      <c r="E660" s="1" t="s">
        <v>714</v>
      </c>
      <c r="F660" s="1" t="s">
        <v>2171</v>
      </c>
      <c r="G660" s="1" t="s">
        <v>8175</v>
      </c>
      <c r="H660" s="1" t="s">
        <v>8176</v>
      </c>
      <c r="I660" s="4">
        <v>84.38226851851852</v>
      </c>
      <c r="J660" s="1">
        <v>1607.34</v>
      </c>
      <c r="K660" s="1">
        <v>391.45</v>
      </c>
      <c r="M660" s="10">
        <f t="array" ref="M660">_xlfn.XLOOKUP(A660,subscriptions!B660:B10004,subscriptions!D660:D10004)</f>
        <v>80</v>
      </c>
      <c r="N660" s="10">
        <f t="array" ref="N660">_xlfn.XLOOKUP(A660,subscriptions!B660:B10004,subscriptions!G660:G10004)</f>
        <v>20</v>
      </c>
      <c r="O660" s="10">
        <v>64.0</v>
      </c>
      <c r="P660" s="10" t="str">
        <f t="array" ref="P660">_xlfn.XLOOKUP(A660,subscriptions!B660:B10004,subscriptions!C660:C10004)</f>
        <v>Roam</v>
      </c>
      <c r="Q660" s="10" t="s">
        <v>128</v>
      </c>
      <c r="R660" s="10" t="s">
        <v>148</v>
      </c>
      <c r="S660" s="10" t="s">
        <v>293</v>
      </c>
    </row>
    <row r="661">
      <c r="A661" s="1" t="s">
        <v>989</v>
      </c>
      <c r="B661" s="1" t="s">
        <v>425</v>
      </c>
      <c r="C661" s="1" t="s">
        <v>920</v>
      </c>
      <c r="D661" s="1" t="s">
        <v>153</v>
      </c>
      <c r="E661" s="1" t="s">
        <v>179</v>
      </c>
      <c r="F661" s="1" t="s">
        <v>2311</v>
      </c>
      <c r="G661" s="1" t="s">
        <v>8186</v>
      </c>
      <c r="H661" s="1" t="s">
        <v>8187</v>
      </c>
      <c r="I661" s="4">
        <v>84.33568287037038</v>
      </c>
      <c r="J661" s="1">
        <v>1318.67</v>
      </c>
      <c r="K661" s="1">
        <v>277.88</v>
      </c>
      <c r="L661" s="1">
        <v>100.0</v>
      </c>
      <c r="M661" s="10">
        <f t="array" ref="M661">_xlfn.XLOOKUP(A661,subscriptions!B661:B10004,subscriptions!D661:D10004)</f>
        <v>80</v>
      </c>
      <c r="N661" s="10">
        <f t="array" ref="N661">_xlfn.XLOOKUP(A661,subscriptions!B661:B10004,subscriptions!G661:G10004)</f>
        <v>0</v>
      </c>
      <c r="O661" s="10">
        <v>80.0</v>
      </c>
      <c r="P661" s="10" t="str">
        <f t="array" ref="P661">_xlfn.XLOOKUP(A661,subscriptions!B661:B10004,subscriptions!C661:C10004)</f>
        <v>Roam</v>
      </c>
      <c r="Q661" s="10" t="s">
        <v>173</v>
      </c>
      <c r="R661" s="10" t="s">
        <v>148</v>
      </c>
      <c r="S661" s="10" t="s">
        <v>571</v>
      </c>
    </row>
    <row r="662">
      <c r="A662" s="1" t="s">
        <v>990</v>
      </c>
      <c r="B662" s="1" t="s">
        <v>2018</v>
      </c>
      <c r="C662" s="1" t="s">
        <v>800</v>
      </c>
      <c r="D662" s="1" t="s">
        <v>27</v>
      </c>
      <c r="E662" s="1" t="s">
        <v>219</v>
      </c>
      <c r="F662" s="1" t="s">
        <v>1461</v>
      </c>
      <c r="G662" s="1" t="s">
        <v>8199</v>
      </c>
      <c r="H662" s="1" t="s">
        <v>8200</v>
      </c>
      <c r="I662" s="4">
        <v>84.25789351851851</v>
      </c>
      <c r="J662" s="1">
        <v>710.31</v>
      </c>
      <c r="K662" s="1">
        <v>169.42</v>
      </c>
      <c r="M662" s="10">
        <f t="array" ref="M662">_xlfn.XLOOKUP(A662,subscriptions!B662:B10004,subscriptions!D662:D10004)</f>
        <v>120</v>
      </c>
      <c r="N662" s="10">
        <f t="array" ref="N662">_xlfn.XLOOKUP(A662,subscriptions!B662:B10004,subscriptions!G662:G10004)</f>
        <v>5</v>
      </c>
      <c r="O662" s="10">
        <v>114.0</v>
      </c>
      <c r="P662" s="10" t="str">
        <f t="array" ref="P662">_xlfn.XLOOKUP(A662,subscriptions!B662:B10004,subscriptions!C662:C10004)</f>
        <v>Residential</v>
      </c>
      <c r="Q662" s="10" t="s">
        <v>194</v>
      </c>
      <c r="R662" s="10" t="s">
        <v>212</v>
      </c>
      <c r="S662" s="10" t="s">
        <v>603</v>
      </c>
    </row>
    <row r="663">
      <c r="A663" s="1" t="s">
        <v>991</v>
      </c>
      <c r="B663" s="1" t="s">
        <v>472</v>
      </c>
      <c r="C663" s="1" t="s">
        <v>605</v>
      </c>
      <c r="D663" s="1" t="s">
        <v>27</v>
      </c>
      <c r="E663" s="1" t="s">
        <v>28</v>
      </c>
      <c r="F663" s="1" t="s">
        <v>2097</v>
      </c>
      <c r="G663" s="1" t="s">
        <v>8213</v>
      </c>
      <c r="H663" s="1" t="s">
        <v>8215</v>
      </c>
      <c r="I663" s="4">
        <v>84.17515046296296</v>
      </c>
      <c r="J663" s="1">
        <v>6509.29</v>
      </c>
      <c r="K663" s="1">
        <v>1419.0</v>
      </c>
      <c r="M663" s="10">
        <f t="array" ref="M663">_xlfn.XLOOKUP(A663,subscriptions!B663:B10004,subscriptions!D663:D10004)</f>
        <v>120</v>
      </c>
      <c r="N663" s="10">
        <f t="array" ref="N663">_xlfn.XLOOKUP(A663,subscriptions!B663:B10004,subscriptions!G663:G10004)</f>
        <v>10</v>
      </c>
      <c r="O663" s="10">
        <v>108.0</v>
      </c>
      <c r="P663" s="10" t="str">
        <f t="array" ref="P663">_xlfn.XLOOKUP(A663,subscriptions!B663:B10004,subscriptions!C663:C10004)</f>
        <v>Residential</v>
      </c>
      <c r="Q663" s="10" t="s">
        <v>128</v>
      </c>
      <c r="R663" s="10" t="s">
        <v>212</v>
      </c>
      <c r="S663" s="10" t="s">
        <v>1198</v>
      </c>
    </row>
    <row r="664">
      <c r="A664" s="1" t="s">
        <v>992</v>
      </c>
      <c r="B664" s="1" t="s">
        <v>686</v>
      </c>
      <c r="C664" s="1" t="s">
        <v>391</v>
      </c>
      <c r="D664" s="1" t="s">
        <v>153</v>
      </c>
      <c r="E664" s="1" t="s">
        <v>332</v>
      </c>
      <c r="F664" s="1" t="s">
        <v>510</v>
      </c>
      <c r="G664" s="1" t="s">
        <v>8224</v>
      </c>
      <c r="H664" s="1" t="s">
        <v>8226</v>
      </c>
      <c r="I664" s="4">
        <v>84.29590277777778</v>
      </c>
      <c r="J664" s="1">
        <v>1446.25</v>
      </c>
      <c r="K664" s="1">
        <v>323.77</v>
      </c>
      <c r="M664" s="10">
        <f t="array" ref="M664">_xlfn.XLOOKUP(A664,subscriptions!B664:B10004,subscriptions!D664:D10004)</f>
        <v>120</v>
      </c>
      <c r="N664" s="10">
        <f t="array" ref="N664">_xlfn.XLOOKUP(A664,subscriptions!B664:B10004,subscriptions!G664:G10004)</f>
        <v>20</v>
      </c>
      <c r="O664" s="10">
        <v>96.0</v>
      </c>
      <c r="P664" s="10" t="str">
        <f t="array" ref="P664">_xlfn.XLOOKUP(A664,subscriptions!B664:B10004,subscriptions!C664:C10004)</f>
        <v>Residential</v>
      </c>
      <c r="Q664" s="10" t="s">
        <v>128</v>
      </c>
      <c r="R664" s="10" t="s">
        <v>148</v>
      </c>
      <c r="S664" s="10" t="s">
        <v>655</v>
      </c>
    </row>
    <row r="665">
      <c r="A665" s="1" t="s">
        <v>993</v>
      </c>
      <c r="B665" s="1" t="s">
        <v>1099</v>
      </c>
      <c r="C665" s="1" t="s">
        <v>391</v>
      </c>
      <c r="D665" s="1" t="s">
        <v>153</v>
      </c>
      <c r="E665" s="1" t="s">
        <v>239</v>
      </c>
      <c r="F665" s="1" t="s">
        <v>2132</v>
      </c>
      <c r="G665" s="1" t="s">
        <v>8235</v>
      </c>
      <c r="H665" s="1" t="s">
        <v>8237</v>
      </c>
      <c r="I665" s="4">
        <v>84.20990740740741</v>
      </c>
      <c r="J665" s="1">
        <v>456.19</v>
      </c>
      <c r="K665" s="1">
        <v>91.96</v>
      </c>
      <c r="M665" s="10">
        <f t="array" ref="M665">_xlfn.XLOOKUP(A665,subscriptions!B665:B10004,subscriptions!D665:D10004)</f>
        <v>120</v>
      </c>
      <c r="N665" s="10">
        <f t="array" ref="N665">_xlfn.XLOOKUP(A665,subscriptions!B665:B10004,subscriptions!G665:G10004)</f>
        <v>0</v>
      </c>
      <c r="O665" s="10">
        <v>120.0</v>
      </c>
      <c r="P665" s="10" t="str">
        <f t="array" ref="P665">_xlfn.XLOOKUP(A665,subscriptions!B665:B10004,subscriptions!C665:C10004)</f>
        <v>Residential</v>
      </c>
      <c r="Q665" s="10" t="s">
        <v>173</v>
      </c>
      <c r="R665" s="10" t="s">
        <v>212</v>
      </c>
      <c r="S665" s="10" t="s">
        <v>353</v>
      </c>
    </row>
    <row r="666">
      <c r="A666" s="1" t="s">
        <v>994</v>
      </c>
      <c r="B666" s="1" t="s">
        <v>1491</v>
      </c>
      <c r="C666" s="1" t="s">
        <v>1347</v>
      </c>
      <c r="D666" s="1" t="s">
        <v>153</v>
      </c>
      <c r="E666" s="1" t="s">
        <v>111</v>
      </c>
      <c r="F666" s="1" t="s">
        <v>1227</v>
      </c>
      <c r="G666" s="1" t="s">
        <v>8249</v>
      </c>
      <c r="H666" s="1" t="s">
        <v>8250</v>
      </c>
      <c r="I666" s="4">
        <v>84.33616898148148</v>
      </c>
      <c r="J666" s="1">
        <v>211.01</v>
      </c>
      <c r="K666" s="1">
        <v>43.73</v>
      </c>
      <c r="M666" s="10">
        <f t="array" ref="M666">_xlfn.XLOOKUP(A666,subscriptions!B666:B10004,subscriptions!D666:D10004)</f>
        <v>120</v>
      </c>
      <c r="N666" s="10">
        <f t="array" ref="N666">_xlfn.XLOOKUP(A666,subscriptions!B666:B10004,subscriptions!G666:G10004)</f>
        <v>5</v>
      </c>
      <c r="O666" s="10">
        <v>114.0</v>
      </c>
      <c r="P666" s="10" t="str">
        <f t="array" ref="P666">_xlfn.XLOOKUP(A666,subscriptions!B666:B10004,subscriptions!C666:C10004)</f>
        <v>Residential</v>
      </c>
      <c r="Q666" s="10" t="s">
        <v>194</v>
      </c>
      <c r="R666" s="10" t="s">
        <v>212</v>
      </c>
      <c r="S666" s="10" t="s">
        <v>1971</v>
      </c>
    </row>
    <row r="667">
      <c r="A667" s="1" t="s">
        <v>995</v>
      </c>
      <c r="B667" s="1" t="s">
        <v>2096</v>
      </c>
      <c r="C667" s="1" t="s">
        <v>605</v>
      </c>
      <c r="D667" s="1" t="s">
        <v>27</v>
      </c>
      <c r="E667" s="1" t="s">
        <v>280</v>
      </c>
      <c r="F667" s="1" t="s">
        <v>2239</v>
      </c>
      <c r="G667" s="1" t="s">
        <v>8260</v>
      </c>
      <c r="H667" s="1" t="s">
        <v>8261</v>
      </c>
      <c r="I667" s="4">
        <v>84.2154861111111</v>
      </c>
      <c r="J667" s="1">
        <v>298.83</v>
      </c>
      <c r="K667" s="1">
        <v>75.51</v>
      </c>
      <c r="M667" s="10">
        <f t="array" ref="M667">_xlfn.XLOOKUP(A667,subscriptions!B667:B10004,subscriptions!D667:D10004)</f>
        <v>120</v>
      </c>
      <c r="N667" s="10">
        <f t="array" ref="N667">_xlfn.XLOOKUP(A667,subscriptions!B667:B10004,subscriptions!G667:G10004)</f>
        <v>10</v>
      </c>
      <c r="O667" s="10">
        <v>108.0</v>
      </c>
      <c r="P667" s="10" t="str">
        <f t="array" ref="P667">_xlfn.XLOOKUP(A667,subscriptions!B667:B10004,subscriptions!C667:C10004)</f>
        <v>Residential</v>
      </c>
      <c r="Q667" s="10" t="s">
        <v>128</v>
      </c>
      <c r="R667" s="10" t="s">
        <v>212</v>
      </c>
      <c r="S667" s="10" t="s">
        <v>1212</v>
      </c>
    </row>
    <row r="668">
      <c r="A668" s="1" t="s">
        <v>997</v>
      </c>
      <c r="B668" s="1" t="s">
        <v>2018</v>
      </c>
      <c r="C668" s="1" t="s">
        <v>237</v>
      </c>
      <c r="D668" s="1" t="s">
        <v>27</v>
      </c>
      <c r="E668" s="1" t="s">
        <v>631</v>
      </c>
      <c r="F668" s="1" t="s">
        <v>2749</v>
      </c>
      <c r="G668" s="1" t="s">
        <v>8276</v>
      </c>
      <c r="H668" s="1" t="s">
        <v>8277</v>
      </c>
      <c r="I668" s="4">
        <v>84.1722337962963</v>
      </c>
      <c r="J668" s="1">
        <v>473.46</v>
      </c>
      <c r="K668" s="1">
        <v>123.53</v>
      </c>
      <c r="M668" s="10">
        <f t="array" ref="M668">_xlfn.XLOOKUP(A668,subscriptions!B668:B10004,subscriptions!D668:D10004)</f>
        <v>80</v>
      </c>
      <c r="N668" s="10">
        <f t="array" ref="N668">_xlfn.XLOOKUP(A668,subscriptions!B668:B10004,subscriptions!G668:G10004)</f>
        <v>20</v>
      </c>
      <c r="O668" s="10">
        <v>64.0</v>
      </c>
      <c r="P668" s="10" t="str">
        <f t="array" ref="P668">_xlfn.XLOOKUP(A668,subscriptions!B668:B10004,subscriptions!C668:C10004)</f>
        <v>Roam</v>
      </c>
      <c r="Q668" s="10" t="s">
        <v>128</v>
      </c>
      <c r="R668" s="10" t="s">
        <v>148</v>
      </c>
      <c r="S668" s="10" t="s">
        <v>1637</v>
      </c>
    </row>
    <row r="669">
      <c r="A669" s="1" t="s">
        <v>999</v>
      </c>
      <c r="B669" s="1" t="s">
        <v>1027</v>
      </c>
      <c r="C669" s="1" t="s">
        <v>871</v>
      </c>
      <c r="D669" s="1" t="s">
        <v>153</v>
      </c>
      <c r="E669" s="1" t="s">
        <v>714</v>
      </c>
      <c r="F669" s="1" t="s">
        <v>2562</v>
      </c>
      <c r="G669" s="1" t="s">
        <v>8291</v>
      </c>
      <c r="H669" s="1" t="s">
        <v>8293</v>
      </c>
      <c r="I669" s="4">
        <v>84.25075231481482</v>
      </c>
      <c r="J669" s="1">
        <v>312.75</v>
      </c>
      <c r="K669" s="1">
        <v>85.76</v>
      </c>
      <c r="M669" s="10">
        <f t="array" ref="M669">_xlfn.XLOOKUP(A669,subscriptions!B669:B10004,subscriptions!D669:D10004)</f>
        <v>250</v>
      </c>
      <c r="N669" s="10">
        <f t="array" ref="N669">_xlfn.XLOOKUP(A669,subscriptions!B669:B10004,subscriptions!G669:G10004)</f>
        <v>0</v>
      </c>
      <c r="O669" s="10">
        <v>250.0</v>
      </c>
      <c r="P669" s="10" t="str">
        <f t="array" ref="P669">_xlfn.XLOOKUP(A669,subscriptions!B669:B10004,subscriptions!C669:C10004)</f>
        <v>Business</v>
      </c>
      <c r="Q669" s="10" t="s">
        <v>173</v>
      </c>
      <c r="R669" s="10" t="s">
        <v>129</v>
      </c>
      <c r="S669" s="10" t="s">
        <v>1691</v>
      </c>
    </row>
    <row r="670">
      <c r="A670" s="1" t="s">
        <v>1000</v>
      </c>
      <c r="B670" s="1" t="s">
        <v>700</v>
      </c>
      <c r="C670" s="1" t="s">
        <v>750</v>
      </c>
      <c r="D670" s="1" t="s">
        <v>153</v>
      </c>
      <c r="E670" s="1" t="s">
        <v>219</v>
      </c>
      <c r="F670" s="1" t="s">
        <v>971</v>
      </c>
      <c r="G670" s="1" t="s">
        <v>8302</v>
      </c>
      <c r="H670" s="1" t="s">
        <v>8303</v>
      </c>
      <c r="I670" s="4">
        <v>84.1702662037037</v>
      </c>
      <c r="J670" s="1">
        <v>359.74</v>
      </c>
      <c r="K670" s="1">
        <v>35.37</v>
      </c>
      <c r="M670" s="10">
        <f t="array" ref="M670">_xlfn.XLOOKUP(A670,subscriptions!B670:B10004,subscriptions!D670:D10004)</f>
        <v>80</v>
      </c>
      <c r="N670" s="10">
        <f t="array" ref="N670">_xlfn.XLOOKUP(A670,subscriptions!B670:B10004,subscriptions!G670:G10004)</f>
        <v>5</v>
      </c>
      <c r="O670" s="10">
        <v>76.0</v>
      </c>
      <c r="P670" s="10" t="str">
        <f t="array" ref="P670">_xlfn.XLOOKUP(A670,subscriptions!B670:B10004,subscriptions!C670:C10004)</f>
        <v>Roam</v>
      </c>
      <c r="Q670" s="10" t="s">
        <v>194</v>
      </c>
      <c r="R670" s="10" t="s">
        <v>148</v>
      </c>
      <c r="S670" s="10" t="s">
        <v>2494</v>
      </c>
    </row>
    <row r="671">
      <c r="A671" s="1" t="s">
        <v>1001</v>
      </c>
      <c r="B671" s="1" t="s">
        <v>1099</v>
      </c>
      <c r="C671" s="1" t="s">
        <v>391</v>
      </c>
      <c r="D671" s="1" t="s">
        <v>153</v>
      </c>
      <c r="E671" s="1" t="s">
        <v>111</v>
      </c>
      <c r="F671" s="1" t="s">
        <v>1906</v>
      </c>
      <c r="G671" s="1" t="s">
        <v>8312</v>
      </c>
      <c r="H671" s="1" t="s">
        <v>8313</v>
      </c>
      <c r="I671" s="4">
        <v>84.29445601851852</v>
      </c>
      <c r="J671" s="1">
        <v>553.41</v>
      </c>
      <c r="K671" s="1">
        <v>93.89</v>
      </c>
      <c r="M671" s="10">
        <f t="array" ref="M671">_xlfn.XLOOKUP(A671,subscriptions!B671:B10004,subscriptions!D671:D10004)</f>
        <v>80</v>
      </c>
      <c r="N671" s="10">
        <f t="array" ref="N671">_xlfn.XLOOKUP(A671,subscriptions!B671:B10004,subscriptions!G671:G10004)</f>
        <v>10</v>
      </c>
      <c r="O671" s="10">
        <v>72.0</v>
      </c>
      <c r="P671" s="10" t="str">
        <f t="array" ref="P671">_xlfn.XLOOKUP(A671,subscriptions!B671:B10004,subscriptions!C671:C10004)</f>
        <v>Roam</v>
      </c>
      <c r="Q671" s="10" t="s">
        <v>128</v>
      </c>
      <c r="R671" s="10" t="s">
        <v>148</v>
      </c>
      <c r="S671" s="10" t="s">
        <v>2075</v>
      </c>
    </row>
    <row r="672">
      <c r="A672" s="1" t="s">
        <v>1002</v>
      </c>
      <c r="B672" s="1" t="s">
        <v>1865</v>
      </c>
      <c r="C672" s="1" t="s">
        <v>764</v>
      </c>
      <c r="D672" s="1" t="s">
        <v>153</v>
      </c>
      <c r="E672" s="1" t="s">
        <v>28</v>
      </c>
      <c r="F672" s="1" t="s">
        <v>313</v>
      </c>
      <c r="G672" s="1" t="s">
        <v>8322</v>
      </c>
      <c r="H672" s="1" t="s">
        <v>8323</v>
      </c>
      <c r="I672" s="4">
        <v>84.16753472222223</v>
      </c>
      <c r="J672" s="1">
        <v>335.6</v>
      </c>
      <c r="K672" s="1">
        <v>81.61</v>
      </c>
      <c r="M672" s="10">
        <f t="array" ref="M672">_xlfn.XLOOKUP(A672,subscriptions!B672:B10004,subscriptions!D672:D10004)</f>
        <v>80</v>
      </c>
      <c r="N672" s="10">
        <f t="array" ref="N672">_xlfn.XLOOKUP(A672,subscriptions!B672:B10004,subscriptions!G672:G10004)</f>
        <v>20</v>
      </c>
      <c r="O672" s="10">
        <v>64.0</v>
      </c>
      <c r="P672" s="10" t="str">
        <f t="array" ref="P672">_xlfn.XLOOKUP(A672,subscriptions!B672:B10004,subscriptions!C672:C10004)</f>
        <v>Roam</v>
      </c>
      <c r="Q672" s="10" t="s">
        <v>128</v>
      </c>
      <c r="R672" s="10" t="s">
        <v>148</v>
      </c>
      <c r="S672" s="10" t="s">
        <v>1412</v>
      </c>
    </row>
    <row r="673">
      <c r="A673" s="1" t="s">
        <v>1003</v>
      </c>
      <c r="B673" s="1" t="s">
        <v>4627</v>
      </c>
      <c r="C673" s="1" t="s">
        <v>1100</v>
      </c>
      <c r="D673" s="1" t="s">
        <v>27</v>
      </c>
      <c r="E673" s="1" t="s">
        <v>631</v>
      </c>
      <c r="F673" s="1" t="s">
        <v>943</v>
      </c>
      <c r="G673" s="1" t="s">
        <v>8332</v>
      </c>
      <c r="H673" s="1" t="s">
        <v>8333</v>
      </c>
      <c r="I673" s="4">
        <v>84.1675</v>
      </c>
      <c r="J673" s="1">
        <v>3456.13</v>
      </c>
      <c r="K673" s="1">
        <v>484.76</v>
      </c>
      <c r="M673" s="10">
        <f t="array" ref="M673">_xlfn.XLOOKUP(A673,subscriptions!B673:B10004,subscriptions!D673:D10004)</f>
        <v>120</v>
      </c>
      <c r="N673" s="10">
        <f t="array" ref="N673">_xlfn.XLOOKUP(A673,subscriptions!B673:B10004,subscriptions!G673:G10004)</f>
        <v>0</v>
      </c>
      <c r="O673" s="10">
        <v>120.0</v>
      </c>
      <c r="P673" s="10" t="str">
        <f t="array" ref="P673">_xlfn.XLOOKUP(A673,subscriptions!B673:B10004,subscriptions!C673:C10004)</f>
        <v>Residential</v>
      </c>
      <c r="Q673" s="10" t="s">
        <v>173</v>
      </c>
      <c r="R673" s="10" t="s">
        <v>212</v>
      </c>
      <c r="S673" s="10" t="s">
        <v>1412</v>
      </c>
    </row>
    <row r="674">
      <c r="A674" s="1" t="s">
        <v>1004</v>
      </c>
      <c r="B674" s="1" t="s">
        <v>1995</v>
      </c>
      <c r="C674" s="1" t="s">
        <v>3912</v>
      </c>
      <c r="D674" s="1" t="s">
        <v>153</v>
      </c>
      <c r="E674" s="1" t="s">
        <v>219</v>
      </c>
      <c r="F674" s="1" t="s">
        <v>971</v>
      </c>
      <c r="G674" s="1" t="s">
        <v>8342</v>
      </c>
      <c r="H674" s="1" t="s">
        <v>8343</v>
      </c>
      <c r="I674" s="4">
        <v>84.29752314814814</v>
      </c>
      <c r="J674" s="1">
        <v>175.45</v>
      </c>
      <c r="K674" s="1">
        <v>32.77</v>
      </c>
      <c r="M674" s="10">
        <f t="array" ref="M674">_xlfn.XLOOKUP(A674,subscriptions!B674:B10004,subscriptions!D674:D10004)</f>
        <v>120</v>
      </c>
      <c r="N674" s="10">
        <f t="array" ref="N674">_xlfn.XLOOKUP(A674,subscriptions!B674:B10004,subscriptions!G674:G10004)</f>
        <v>5</v>
      </c>
      <c r="O674" s="10">
        <v>114.0</v>
      </c>
      <c r="P674" s="10" t="str">
        <f t="array" ref="P674">_xlfn.XLOOKUP(A674,subscriptions!B674:B10004,subscriptions!C674:C10004)</f>
        <v>Residential</v>
      </c>
      <c r="Q674" s="10" t="s">
        <v>194</v>
      </c>
      <c r="R674" s="10" t="s">
        <v>212</v>
      </c>
      <c r="S674" s="10" t="s">
        <v>407</v>
      </c>
    </row>
    <row r="675">
      <c r="A675" s="1" t="s">
        <v>1005</v>
      </c>
      <c r="B675" s="1" t="s">
        <v>919</v>
      </c>
      <c r="C675" s="1" t="s">
        <v>920</v>
      </c>
      <c r="D675" s="1" t="s">
        <v>27</v>
      </c>
      <c r="E675" s="1" t="s">
        <v>262</v>
      </c>
      <c r="F675" s="1" t="s">
        <v>885</v>
      </c>
      <c r="G675" s="1" t="s">
        <v>8351</v>
      </c>
      <c r="H675" s="1" t="s">
        <v>8352</v>
      </c>
      <c r="I675" s="4">
        <v>84.42046296296296</v>
      </c>
      <c r="J675" s="1">
        <v>1165.12</v>
      </c>
      <c r="K675" s="1">
        <v>285.14</v>
      </c>
      <c r="M675" s="10">
        <f t="array" ref="M675">_xlfn.XLOOKUP(A675,subscriptions!B675:B10004,subscriptions!D675:D10004)</f>
        <v>120</v>
      </c>
      <c r="N675" s="10">
        <f t="array" ref="N675">_xlfn.XLOOKUP(A675,subscriptions!B675:B10004,subscriptions!G675:G10004)</f>
        <v>10</v>
      </c>
      <c r="O675" s="10">
        <v>108.0</v>
      </c>
      <c r="P675" s="10" t="str">
        <f t="array" ref="P675">_xlfn.XLOOKUP(A675,subscriptions!B675:B10004,subscriptions!C675:C10004)</f>
        <v>Residential</v>
      </c>
      <c r="Q675" s="10" t="s">
        <v>128</v>
      </c>
      <c r="R675" s="10" t="s">
        <v>212</v>
      </c>
      <c r="S675" s="10" t="s">
        <v>940</v>
      </c>
    </row>
    <row r="676">
      <c r="A676" s="1" t="s">
        <v>1006</v>
      </c>
      <c r="B676" s="1" t="s">
        <v>1157</v>
      </c>
      <c r="C676" s="1" t="s">
        <v>237</v>
      </c>
      <c r="D676" s="1" t="s">
        <v>27</v>
      </c>
      <c r="E676" s="1" t="s">
        <v>262</v>
      </c>
      <c r="F676" s="1" t="s">
        <v>674</v>
      </c>
      <c r="G676" s="1" t="s">
        <v>8363</v>
      </c>
      <c r="H676" s="1" t="s">
        <v>8364</v>
      </c>
      <c r="I676" s="4">
        <v>84.21480324074074</v>
      </c>
      <c r="J676" s="1">
        <v>842.46</v>
      </c>
      <c r="K676" s="1">
        <v>132.79</v>
      </c>
      <c r="M676" s="10">
        <f t="array" ref="M676">_xlfn.XLOOKUP(A676,subscriptions!B676:B10004,subscriptions!D676:D10004)</f>
        <v>120</v>
      </c>
      <c r="N676" s="10">
        <f t="array" ref="N676">_xlfn.XLOOKUP(A676,subscriptions!B676:B10004,subscriptions!G676:G10004)</f>
        <v>20</v>
      </c>
      <c r="O676" s="10">
        <v>96.0</v>
      </c>
      <c r="P676" s="10" t="str">
        <f t="array" ref="P676">_xlfn.XLOOKUP(A676,subscriptions!B676:B10004,subscriptions!C676:C10004)</f>
        <v>Residential</v>
      </c>
      <c r="Q676" s="10" t="s">
        <v>128</v>
      </c>
      <c r="R676" s="10" t="s">
        <v>148</v>
      </c>
      <c r="S676" s="10" t="s">
        <v>3641</v>
      </c>
    </row>
    <row r="677">
      <c r="A677" s="1" t="s">
        <v>1007</v>
      </c>
      <c r="B677" s="1" t="s">
        <v>389</v>
      </c>
      <c r="C677" s="1" t="s">
        <v>2483</v>
      </c>
      <c r="D677" s="1" t="s">
        <v>27</v>
      </c>
      <c r="E677" s="1" t="s">
        <v>179</v>
      </c>
      <c r="F677" s="1" t="s">
        <v>1760</v>
      </c>
      <c r="G677" s="1" t="s">
        <v>8375</v>
      </c>
      <c r="H677" s="1" t="s">
        <v>8376</v>
      </c>
      <c r="I677" s="4">
        <v>84.20986111111111</v>
      </c>
      <c r="J677" s="1">
        <v>6107.96</v>
      </c>
      <c r="K677" s="1">
        <v>1041.15</v>
      </c>
      <c r="L677" s="1">
        <v>100.0</v>
      </c>
      <c r="M677" s="10">
        <f t="array" ref="M677">_xlfn.XLOOKUP(A677,subscriptions!B677:B10004,subscriptions!D677:D10004)</f>
        <v>120</v>
      </c>
      <c r="N677" s="10">
        <f t="array" ref="N677">_xlfn.XLOOKUP(A677,subscriptions!B677:B10004,subscriptions!G677:G10004)</f>
        <v>0</v>
      </c>
      <c r="O677" s="10">
        <v>120.0</v>
      </c>
      <c r="P677" s="10" t="str">
        <f t="array" ref="P677">_xlfn.XLOOKUP(A677,subscriptions!B677:B10004,subscriptions!C677:C10004)</f>
        <v>Residential</v>
      </c>
      <c r="Q677" s="10" t="s">
        <v>173</v>
      </c>
      <c r="R677" s="10" t="s">
        <v>212</v>
      </c>
      <c r="S677" s="10" t="s">
        <v>353</v>
      </c>
    </row>
    <row r="678">
      <c r="A678" s="1" t="s">
        <v>1011</v>
      </c>
      <c r="B678" s="1" t="s">
        <v>1387</v>
      </c>
      <c r="C678" s="1" t="s">
        <v>279</v>
      </c>
      <c r="D678" s="1" t="s">
        <v>27</v>
      </c>
      <c r="E678" s="1" t="s">
        <v>239</v>
      </c>
      <c r="F678" s="1" t="s">
        <v>3181</v>
      </c>
      <c r="G678" s="1" t="s">
        <v>8387</v>
      </c>
      <c r="H678" s="1" t="s">
        <v>8388</v>
      </c>
      <c r="I678" s="4">
        <v>84.29940972222222</v>
      </c>
      <c r="J678" s="1">
        <v>228.24</v>
      </c>
      <c r="K678" s="1">
        <v>47.57</v>
      </c>
      <c r="M678" s="10">
        <f t="array" ref="M678">_xlfn.XLOOKUP(A678,subscriptions!B678:B10004,subscriptions!D678:D10004)</f>
        <v>120</v>
      </c>
      <c r="N678" s="10">
        <f t="array" ref="N678">_xlfn.XLOOKUP(A678,subscriptions!B678:B10004,subscriptions!G678:G10004)</f>
        <v>5</v>
      </c>
      <c r="O678" s="10">
        <v>114.0</v>
      </c>
      <c r="P678" s="10" t="str">
        <f t="array" ref="P678">_xlfn.XLOOKUP(A678,subscriptions!B678:B10004,subscriptions!C678:C10004)</f>
        <v>Residential</v>
      </c>
      <c r="Q678" s="10" t="s">
        <v>194</v>
      </c>
      <c r="R678" s="10" t="s">
        <v>212</v>
      </c>
      <c r="S678" s="10" t="s">
        <v>522</v>
      </c>
    </row>
    <row r="679">
      <c r="A679" s="1" t="s">
        <v>1014</v>
      </c>
      <c r="B679" s="1" t="s">
        <v>4509</v>
      </c>
      <c r="C679" s="1" t="s">
        <v>1415</v>
      </c>
      <c r="D679" s="1" t="s">
        <v>153</v>
      </c>
      <c r="E679" s="1" t="s">
        <v>179</v>
      </c>
      <c r="F679" s="1" t="s">
        <v>357</v>
      </c>
      <c r="G679" s="1" t="s">
        <v>8399</v>
      </c>
      <c r="H679" s="1" t="s">
        <v>8400</v>
      </c>
      <c r="I679" s="4">
        <v>84.3340625</v>
      </c>
      <c r="J679" s="1">
        <v>810.89</v>
      </c>
      <c r="K679" s="1">
        <v>126.46</v>
      </c>
      <c r="L679" s="1">
        <v>100.0</v>
      </c>
      <c r="M679" s="10">
        <f t="array" ref="M679">_xlfn.XLOOKUP(A679,subscriptions!B679:B10004,subscriptions!D679:D10004)</f>
        <v>120</v>
      </c>
      <c r="N679" s="10">
        <f t="array" ref="N679">_xlfn.XLOOKUP(A679,subscriptions!B679:B10004,subscriptions!G679:G10004)</f>
        <v>10</v>
      </c>
      <c r="O679" s="10">
        <v>108.0</v>
      </c>
      <c r="P679" s="10" t="str">
        <f t="array" ref="P679">_xlfn.XLOOKUP(A679,subscriptions!B679:B10004,subscriptions!C679:C10004)</f>
        <v>Residential</v>
      </c>
      <c r="Q679" s="10" t="s">
        <v>128</v>
      </c>
      <c r="R679" s="10" t="s">
        <v>212</v>
      </c>
      <c r="S679" s="10" t="s">
        <v>195</v>
      </c>
    </row>
    <row r="680">
      <c r="A680" s="1" t="s">
        <v>1015</v>
      </c>
      <c r="B680" s="1" t="s">
        <v>686</v>
      </c>
      <c r="C680" s="1" t="s">
        <v>2483</v>
      </c>
      <c r="D680" s="1" t="s">
        <v>153</v>
      </c>
      <c r="E680" s="1" t="s">
        <v>714</v>
      </c>
      <c r="F680" s="1" t="s">
        <v>1866</v>
      </c>
      <c r="G680" s="1" t="s">
        <v>8412</v>
      </c>
      <c r="H680" s="1" t="s">
        <v>8413</v>
      </c>
      <c r="I680" s="4">
        <v>84.37924768518519</v>
      </c>
      <c r="J680" s="1">
        <v>5283.59</v>
      </c>
      <c r="K680" s="1">
        <v>1119.89</v>
      </c>
      <c r="M680" s="10">
        <f t="array" ref="M680">_xlfn.XLOOKUP(A680,subscriptions!B680:B10004,subscriptions!D680:D10004)</f>
        <v>120</v>
      </c>
      <c r="N680" s="10">
        <f t="array" ref="N680">_xlfn.XLOOKUP(A680,subscriptions!B680:B10004,subscriptions!G680:G10004)</f>
        <v>20</v>
      </c>
      <c r="O680" s="10">
        <v>96.0</v>
      </c>
      <c r="P680" s="10" t="str">
        <f t="array" ref="P680">_xlfn.XLOOKUP(A680,subscriptions!B680:B10004,subscriptions!C680:C10004)</f>
        <v>Residential</v>
      </c>
      <c r="Q680" s="10" t="s">
        <v>128</v>
      </c>
      <c r="R680" s="10" t="s">
        <v>148</v>
      </c>
      <c r="S680" s="10" t="s">
        <v>2380</v>
      </c>
    </row>
    <row r="681">
      <c r="A681" s="1" t="s">
        <v>1016</v>
      </c>
      <c r="B681" s="1" t="s">
        <v>1624</v>
      </c>
      <c r="C681" s="1" t="s">
        <v>1507</v>
      </c>
      <c r="D681" s="1" t="s">
        <v>27</v>
      </c>
      <c r="E681" s="1" t="s">
        <v>239</v>
      </c>
      <c r="F681" s="1" t="s">
        <v>2132</v>
      </c>
      <c r="G681" s="1" t="s">
        <v>8424</v>
      </c>
      <c r="H681" s="1" t="s">
        <v>8425</v>
      </c>
      <c r="I681" s="4">
        <v>84.38145833333333</v>
      </c>
      <c r="J681" s="1">
        <v>3059.37</v>
      </c>
      <c r="K681" s="1">
        <v>392.56</v>
      </c>
      <c r="M681" s="10">
        <f t="array" ref="M681">_xlfn.XLOOKUP(A681,subscriptions!B681:B10004,subscriptions!D681:D10004)</f>
        <v>120</v>
      </c>
      <c r="N681" s="10">
        <f t="array" ref="N681">_xlfn.XLOOKUP(A681,subscriptions!B681:B10004,subscriptions!G681:G10004)</f>
        <v>0</v>
      </c>
      <c r="O681" s="10">
        <v>120.0</v>
      </c>
      <c r="P681" s="10" t="str">
        <f t="array" ref="P681">_xlfn.XLOOKUP(A681,subscriptions!B681:B10004,subscriptions!C681:C10004)</f>
        <v>Residential</v>
      </c>
      <c r="Q681" s="10" t="s">
        <v>173</v>
      </c>
      <c r="R681" s="10" t="s">
        <v>212</v>
      </c>
      <c r="S681" s="10" t="s">
        <v>1789</v>
      </c>
    </row>
    <row r="682">
      <c r="A682" s="1" t="s">
        <v>1017</v>
      </c>
      <c r="B682" s="1" t="s">
        <v>278</v>
      </c>
      <c r="C682" s="1" t="s">
        <v>3912</v>
      </c>
      <c r="D682" s="1" t="s">
        <v>27</v>
      </c>
      <c r="E682" s="1" t="s">
        <v>332</v>
      </c>
      <c r="F682" s="1" t="s">
        <v>618</v>
      </c>
      <c r="G682" s="1" t="s">
        <v>8435</v>
      </c>
      <c r="H682" s="1" t="s">
        <v>8437</v>
      </c>
      <c r="I682" s="4">
        <v>84.3377199074074</v>
      </c>
      <c r="J682" s="1">
        <v>2597.99</v>
      </c>
      <c r="K682" s="1">
        <v>336.65</v>
      </c>
      <c r="M682" s="10">
        <f t="array" ref="M682">_xlfn.XLOOKUP(A682,subscriptions!B682:B10004,subscriptions!D682:D10004)</f>
        <v>120</v>
      </c>
      <c r="N682" s="10">
        <f t="array" ref="N682">_xlfn.XLOOKUP(A682,subscriptions!B682:B10004,subscriptions!G682:G10004)</f>
        <v>5</v>
      </c>
      <c r="O682" s="10">
        <v>114.0</v>
      </c>
      <c r="P682" s="10" t="str">
        <f t="array" ref="P682">_xlfn.XLOOKUP(A682,subscriptions!B682:B10004,subscriptions!C682:C10004)</f>
        <v>Residential</v>
      </c>
      <c r="Q682" s="10" t="s">
        <v>194</v>
      </c>
      <c r="R682" s="10" t="s">
        <v>212</v>
      </c>
      <c r="S682" s="10" t="s">
        <v>1961</v>
      </c>
    </row>
    <row r="683">
      <c r="A683" s="1" t="s">
        <v>1018</v>
      </c>
      <c r="B683" s="1" t="s">
        <v>700</v>
      </c>
      <c r="C683" s="1" t="s">
        <v>456</v>
      </c>
      <c r="D683" s="1" t="s">
        <v>153</v>
      </c>
      <c r="E683" s="1" t="s">
        <v>111</v>
      </c>
      <c r="F683" s="1" t="s">
        <v>3756</v>
      </c>
      <c r="G683" s="1" t="s">
        <v>8445</v>
      </c>
      <c r="H683" s="1" t="s">
        <v>8446</v>
      </c>
      <c r="I683" s="4">
        <v>84.17375</v>
      </c>
      <c r="J683" s="1">
        <v>497.41</v>
      </c>
      <c r="K683" s="1">
        <v>73.25</v>
      </c>
      <c r="M683" s="10">
        <f t="array" ref="M683">_xlfn.XLOOKUP(A683,subscriptions!B683:B10004,subscriptions!D683:D10004)</f>
        <v>50</v>
      </c>
      <c r="N683" s="10">
        <f t="array" ref="N683">_xlfn.XLOOKUP(A683,subscriptions!B683:B10004,subscriptions!G683:G10004)</f>
        <v>10</v>
      </c>
      <c r="O683" s="10">
        <v>45.0</v>
      </c>
      <c r="P683" s="10" t="str">
        <f t="array" ref="P683">_xlfn.XLOOKUP(A683,subscriptions!B683:B10004,subscriptions!C683:C10004)</f>
        <v>Mini</v>
      </c>
      <c r="Q683" s="10" t="s">
        <v>128</v>
      </c>
      <c r="R683" s="10" t="s">
        <v>148</v>
      </c>
      <c r="S683" s="10" t="s">
        <v>3087</v>
      </c>
    </row>
    <row r="684">
      <c r="A684" s="1" t="s">
        <v>1019</v>
      </c>
      <c r="B684" s="1" t="s">
        <v>1157</v>
      </c>
      <c r="C684" s="1" t="s">
        <v>920</v>
      </c>
      <c r="D684" s="1" t="s">
        <v>27</v>
      </c>
      <c r="E684" s="1" t="s">
        <v>332</v>
      </c>
      <c r="F684" s="1" t="s">
        <v>2415</v>
      </c>
      <c r="G684" s="1" t="s">
        <v>8458</v>
      </c>
      <c r="H684" s="1" t="s">
        <v>8459</v>
      </c>
      <c r="I684" s="4">
        <v>84.37862268518519</v>
      </c>
      <c r="J684" s="1">
        <v>331.1</v>
      </c>
      <c r="K684" s="1">
        <v>58.17</v>
      </c>
      <c r="M684" s="10">
        <f t="array" ref="M684">_xlfn.XLOOKUP(A684,subscriptions!B684:B10004,subscriptions!D684:D10004)</f>
        <v>120</v>
      </c>
      <c r="N684" s="10">
        <f t="array" ref="N684">_xlfn.XLOOKUP(A684,subscriptions!B684:B10004,subscriptions!G684:G10004)</f>
        <v>20</v>
      </c>
      <c r="O684" s="10">
        <v>96.0</v>
      </c>
      <c r="P684" s="10" t="str">
        <f t="array" ref="P684">_xlfn.XLOOKUP(A684,subscriptions!B684:B10004,subscriptions!C684:C10004)</f>
        <v>Residential</v>
      </c>
      <c r="Q684" s="10" t="s">
        <v>128</v>
      </c>
      <c r="R684" s="10" t="s">
        <v>148</v>
      </c>
      <c r="S684" s="10" t="s">
        <v>1622</v>
      </c>
    </row>
    <row r="685">
      <c r="A685" s="1" t="s">
        <v>1020</v>
      </c>
      <c r="B685" s="1" t="s">
        <v>1099</v>
      </c>
      <c r="C685" s="1" t="s">
        <v>330</v>
      </c>
      <c r="D685" s="1" t="s">
        <v>153</v>
      </c>
      <c r="E685" s="1" t="s">
        <v>262</v>
      </c>
      <c r="F685" s="1" t="s">
        <v>263</v>
      </c>
      <c r="G685" s="1" t="s">
        <v>8470</v>
      </c>
      <c r="H685" s="1" t="s">
        <v>8471</v>
      </c>
      <c r="I685" s="4">
        <v>84.38364583333333</v>
      </c>
      <c r="J685" s="1">
        <v>1706.84</v>
      </c>
      <c r="K685" s="1">
        <v>412.61</v>
      </c>
      <c r="M685" s="10">
        <f t="array" ref="M685">_xlfn.XLOOKUP(A685,subscriptions!B685:B10004,subscriptions!D685:D10004)</f>
        <v>120</v>
      </c>
      <c r="N685" s="10">
        <f t="array" ref="N685">_xlfn.XLOOKUP(A685,subscriptions!B685:B10004,subscriptions!G685:G10004)</f>
        <v>0</v>
      </c>
      <c r="O685" s="10">
        <v>120.0</v>
      </c>
      <c r="P685" s="10" t="str">
        <f t="array" ref="P685">_xlfn.XLOOKUP(A685,subscriptions!B685:B10004,subscriptions!C685:C10004)</f>
        <v>Residential</v>
      </c>
      <c r="Q685" s="10" t="s">
        <v>173</v>
      </c>
      <c r="R685" s="10" t="s">
        <v>212</v>
      </c>
      <c r="S685" s="10" t="s">
        <v>882</v>
      </c>
    </row>
    <row r="686">
      <c r="A686" s="1" t="s">
        <v>1021</v>
      </c>
      <c r="B686" s="1" t="s">
        <v>2788</v>
      </c>
      <c r="C686" s="1" t="s">
        <v>734</v>
      </c>
      <c r="D686" s="1" t="s">
        <v>153</v>
      </c>
      <c r="E686" s="1" t="s">
        <v>631</v>
      </c>
      <c r="F686" s="1" t="s">
        <v>943</v>
      </c>
      <c r="G686" s="1" t="s">
        <v>8484</v>
      </c>
      <c r="H686" s="1" t="s">
        <v>8486</v>
      </c>
      <c r="I686" s="4">
        <v>84.41894675925926</v>
      </c>
      <c r="J686" s="1">
        <v>4025.58</v>
      </c>
      <c r="K686" s="1">
        <v>971.58</v>
      </c>
      <c r="M686" s="10">
        <f t="array" ref="M686">_xlfn.XLOOKUP(A686,subscriptions!B686:B10004,subscriptions!D686:D10004)</f>
        <v>120</v>
      </c>
      <c r="N686" s="10">
        <f t="array" ref="N686">_xlfn.XLOOKUP(A686,subscriptions!B686:B10004,subscriptions!G686:G10004)</f>
        <v>5</v>
      </c>
      <c r="O686" s="10">
        <v>114.0</v>
      </c>
      <c r="P686" s="10" t="str">
        <f t="array" ref="P686">_xlfn.XLOOKUP(A686,subscriptions!B686:B10004,subscriptions!C686:C10004)</f>
        <v>Residential</v>
      </c>
      <c r="Q686" s="10" t="s">
        <v>194</v>
      </c>
      <c r="R686" s="10" t="s">
        <v>212</v>
      </c>
      <c r="S686" s="10" t="s">
        <v>1822</v>
      </c>
    </row>
    <row r="687">
      <c r="A687" s="1" t="s">
        <v>1022</v>
      </c>
      <c r="B687" s="1" t="s">
        <v>216</v>
      </c>
      <c r="C687" s="1" t="s">
        <v>800</v>
      </c>
      <c r="D687" s="1" t="s">
        <v>153</v>
      </c>
      <c r="E687" s="1" t="s">
        <v>239</v>
      </c>
      <c r="F687" s="1" t="s">
        <v>2154</v>
      </c>
      <c r="G687" s="1" t="s">
        <v>8498</v>
      </c>
      <c r="H687" s="1" t="s">
        <v>8499</v>
      </c>
      <c r="I687" s="4">
        <v>84.2515625</v>
      </c>
      <c r="J687" s="1">
        <v>1270.48</v>
      </c>
      <c r="K687" s="1">
        <v>260.18</v>
      </c>
      <c r="M687" s="10">
        <f t="array" ref="M687">_xlfn.XLOOKUP(A687,subscriptions!B687:B10004,subscriptions!D687:D10004)</f>
        <v>80</v>
      </c>
      <c r="N687" s="10">
        <f t="array" ref="N687">_xlfn.XLOOKUP(A687,subscriptions!B687:B10004,subscriptions!G687:G10004)</f>
        <v>10</v>
      </c>
      <c r="O687" s="10">
        <v>72.0</v>
      </c>
      <c r="P687" s="10" t="str">
        <f t="array" ref="P687">_xlfn.XLOOKUP(A687,subscriptions!B687:B10004,subscriptions!C687:C10004)</f>
        <v>Roam</v>
      </c>
      <c r="Q687" s="10" t="s">
        <v>128</v>
      </c>
      <c r="R687" s="10" t="s">
        <v>148</v>
      </c>
      <c r="S687" s="10" t="s">
        <v>4065</v>
      </c>
    </row>
    <row r="688">
      <c r="A688" s="1" t="s">
        <v>1023</v>
      </c>
      <c r="B688" s="1" t="s">
        <v>455</v>
      </c>
      <c r="C688" s="1" t="s">
        <v>1388</v>
      </c>
      <c r="D688" s="1" t="s">
        <v>27</v>
      </c>
      <c r="E688" s="1" t="s">
        <v>631</v>
      </c>
      <c r="F688" s="1" t="s">
        <v>632</v>
      </c>
      <c r="G688" s="1" t="s">
        <v>8510</v>
      </c>
      <c r="H688" s="1" t="s">
        <v>8511</v>
      </c>
      <c r="I688" s="4">
        <v>84.29873842592593</v>
      </c>
      <c r="J688" s="1">
        <v>1321.59</v>
      </c>
      <c r="K688" s="1">
        <v>232.65</v>
      </c>
      <c r="M688" s="10">
        <f t="array" ref="M688">_xlfn.XLOOKUP(A688,subscriptions!B688:B10004,subscriptions!D688:D10004)</f>
        <v>80</v>
      </c>
      <c r="N688" s="10">
        <f t="array" ref="N688">_xlfn.XLOOKUP(A688,subscriptions!B688:B10004,subscriptions!G688:G10004)</f>
        <v>20</v>
      </c>
      <c r="O688" s="10">
        <v>64.0</v>
      </c>
      <c r="P688" s="10" t="str">
        <f t="array" ref="P688">_xlfn.XLOOKUP(A688,subscriptions!B688:B10004,subscriptions!C688:C10004)</f>
        <v>Roam</v>
      </c>
      <c r="Q688" s="10" t="s">
        <v>128</v>
      </c>
      <c r="R688" s="10" t="s">
        <v>148</v>
      </c>
      <c r="S688" s="10" t="s">
        <v>276</v>
      </c>
    </row>
    <row r="689">
      <c r="A689" s="1" t="s">
        <v>1024</v>
      </c>
      <c r="B689" s="1" t="s">
        <v>1044</v>
      </c>
      <c r="C689" s="1" t="s">
        <v>391</v>
      </c>
      <c r="D689" s="1" t="s">
        <v>27</v>
      </c>
      <c r="E689" s="1" t="s">
        <v>262</v>
      </c>
      <c r="F689" s="1" t="s">
        <v>2112</v>
      </c>
      <c r="G689" s="1" t="s">
        <v>8523</v>
      </c>
      <c r="H689" s="1" t="s">
        <v>8524</v>
      </c>
      <c r="I689" s="4">
        <v>84.2550462962963</v>
      </c>
      <c r="J689" s="1">
        <v>542.71</v>
      </c>
      <c r="K689" s="1">
        <v>65.44</v>
      </c>
      <c r="M689" s="10">
        <f t="array" ref="M689">_xlfn.XLOOKUP(A689,subscriptions!B689:B10004,subscriptions!D689:D10004)</f>
        <v>120</v>
      </c>
      <c r="N689" s="10">
        <f t="array" ref="N689">_xlfn.XLOOKUP(A689,subscriptions!B689:B10004,subscriptions!G689:G10004)</f>
        <v>0</v>
      </c>
      <c r="O689" s="10">
        <v>120.0</v>
      </c>
      <c r="P689" s="10" t="str">
        <f t="array" ref="P689">_xlfn.XLOOKUP(A689,subscriptions!B689:B10004,subscriptions!C689:C10004)</f>
        <v>Residential</v>
      </c>
      <c r="Q689" s="10" t="s">
        <v>173</v>
      </c>
      <c r="R689" s="10" t="s">
        <v>212</v>
      </c>
      <c r="S689" s="10" t="s">
        <v>149</v>
      </c>
    </row>
    <row r="690">
      <c r="A690" s="1" t="s">
        <v>1025</v>
      </c>
      <c r="B690" s="1" t="s">
        <v>645</v>
      </c>
      <c r="C690" s="1" t="s">
        <v>786</v>
      </c>
      <c r="D690" s="1" t="s">
        <v>153</v>
      </c>
      <c r="E690" s="1" t="s">
        <v>179</v>
      </c>
      <c r="F690" s="1" t="s">
        <v>1045</v>
      </c>
      <c r="G690" s="1" t="s">
        <v>8535</v>
      </c>
      <c r="H690" s="1" t="s">
        <v>8536</v>
      </c>
      <c r="I690" s="4">
        <v>84.29527777777778</v>
      </c>
      <c r="J690" s="1">
        <v>2251.21</v>
      </c>
      <c r="K690" s="1">
        <v>320.9</v>
      </c>
      <c r="L690" s="1">
        <v>100.0</v>
      </c>
      <c r="M690" s="10">
        <f t="array" ref="M690">_xlfn.XLOOKUP(A690,subscriptions!B690:B10004,subscriptions!D690:D10004)</f>
        <v>120</v>
      </c>
      <c r="N690" s="10">
        <f t="array" ref="N690">_xlfn.XLOOKUP(A690,subscriptions!B690:B10004,subscriptions!G690:G10004)</f>
        <v>5</v>
      </c>
      <c r="O690" s="10">
        <v>114.0</v>
      </c>
      <c r="P690" s="10" t="str">
        <f t="array" ref="P690">_xlfn.XLOOKUP(A690,subscriptions!B690:B10004,subscriptions!C690:C10004)</f>
        <v>Residential</v>
      </c>
      <c r="Q690" s="10" t="s">
        <v>194</v>
      </c>
      <c r="R690" s="10" t="s">
        <v>212</v>
      </c>
      <c r="S690" s="10" t="s">
        <v>1026</v>
      </c>
    </row>
    <row r="691">
      <c r="A691" s="1" t="s">
        <v>1029</v>
      </c>
      <c r="B691" s="1" t="s">
        <v>1491</v>
      </c>
      <c r="C691" s="1" t="s">
        <v>441</v>
      </c>
      <c r="D691" s="1" t="s">
        <v>153</v>
      </c>
      <c r="E691" s="1" t="s">
        <v>280</v>
      </c>
      <c r="F691" s="1" t="s">
        <v>1706</v>
      </c>
      <c r="G691" s="1" t="s">
        <v>8549</v>
      </c>
      <c r="H691" s="1" t="s">
        <v>8550</v>
      </c>
      <c r="I691" s="4">
        <v>84.38287037037037</v>
      </c>
      <c r="J691" s="1">
        <v>360.62</v>
      </c>
      <c r="K691" s="1">
        <v>67.89</v>
      </c>
      <c r="M691" s="10">
        <f t="array" ref="M691">_xlfn.XLOOKUP(A691,subscriptions!B691:B10004,subscriptions!D691:D10004)</f>
        <v>120</v>
      </c>
      <c r="N691" s="10">
        <f t="array" ref="N691">_xlfn.XLOOKUP(A691,subscriptions!B691:B10004,subscriptions!G691:G10004)</f>
        <v>10</v>
      </c>
      <c r="O691" s="10">
        <v>108.0</v>
      </c>
      <c r="P691" s="10" t="str">
        <f t="array" ref="P691">_xlfn.XLOOKUP(A691,subscriptions!B691:B10004,subscriptions!C691:C10004)</f>
        <v>Residential</v>
      </c>
      <c r="Q691" s="10" t="s">
        <v>128</v>
      </c>
      <c r="R691" s="10" t="s">
        <v>212</v>
      </c>
      <c r="S691" s="10" t="s">
        <v>671</v>
      </c>
    </row>
    <row r="692">
      <c r="A692" s="1" t="s">
        <v>1032</v>
      </c>
      <c r="B692" s="1" t="s">
        <v>1414</v>
      </c>
      <c r="C692" s="1" t="s">
        <v>1200</v>
      </c>
      <c r="D692" s="1" t="s">
        <v>27</v>
      </c>
      <c r="E692" s="1" t="s">
        <v>280</v>
      </c>
      <c r="F692" s="1" t="s">
        <v>873</v>
      </c>
      <c r="G692" s="1" t="s">
        <v>8563</v>
      </c>
      <c r="H692" s="1" t="s">
        <v>8564</v>
      </c>
      <c r="I692" s="4">
        <v>84.17020833333333</v>
      </c>
      <c r="J692" s="1">
        <v>636.63</v>
      </c>
      <c r="K692" s="1">
        <v>129.14</v>
      </c>
      <c r="M692" s="10">
        <f t="array" ref="M692">_xlfn.XLOOKUP(A692,subscriptions!B692:B10004,subscriptions!D692:D10004)</f>
        <v>120</v>
      </c>
      <c r="N692" s="10">
        <f t="array" ref="N692">_xlfn.XLOOKUP(A692,subscriptions!B692:B10004,subscriptions!G692:G10004)</f>
        <v>20</v>
      </c>
      <c r="O692" s="10">
        <v>96.0</v>
      </c>
      <c r="P692" s="10" t="str">
        <f t="array" ref="P692">_xlfn.XLOOKUP(A692,subscriptions!B692:B10004,subscriptions!C692:C10004)</f>
        <v>Residential</v>
      </c>
      <c r="Q692" s="10" t="s">
        <v>128</v>
      </c>
      <c r="R692" s="10" t="s">
        <v>148</v>
      </c>
      <c r="S692" s="10" t="s">
        <v>2494</v>
      </c>
    </row>
    <row r="693">
      <c r="A693" s="1" t="s">
        <v>1033</v>
      </c>
      <c r="B693" s="1" t="s">
        <v>1009</v>
      </c>
      <c r="C693" s="1" t="s">
        <v>296</v>
      </c>
      <c r="D693" s="1" t="s">
        <v>153</v>
      </c>
      <c r="E693" s="1" t="s">
        <v>631</v>
      </c>
      <c r="F693" s="1" t="s">
        <v>2293</v>
      </c>
      <c r="G693" s="1" t="s">
        <v>8574</v>
      </c>
      <c r="H693" s="1" t="s">
        <v>8575</v>
      </c>
      <c r="I693" s="4">
        <v>84.3001736111111</v>
      </c>
      <c r="J693" s="1">
        <v>881.22</v>
      </c>
      <c r="K693" s="1">
        <v>160.98</v>
      </c>
      <c r="M693" s="10">
        <f t="array" ref="M693">_xlfn.XLOOKUP(A693,subscriptions!B693:B10004,subscriptions!D693:D10004)</f>
        <v>80</v>
      </c>
      <c r="N693" s="10">
        <f t="array" ref="N693">_xlfn.XLOOKUP(A693,subscriptions!B693:B10004,subscriptions!G693:G10004)</f>
        <v>0</v>
      </c>
      <c r="O693" s="10">
        <v>80.0</v>
      </c>
      <c r="P693" s="10" t="str">
        <f t="array" ref="P693">_xlfn.XLOOKUP(A693,subscriptions!B693:B10004,subscriptions!C693:C10004)</f>
        <v>Roam</v>
      </c>
      <c r="Q693" s="10" t="s">
        <v>173</v>
      </c>
      <c r="R693" s="10" t="s">
        <v>148</v>
      </c>
      <c r="S693" s="10" t="s">
        <v>1172</v>
      </c>
    </row>
    <row r="694">
      <c r="A694" s="1" t="s">
        <v>1034</v>
      </c>
      <c r="B694" s="1" t="s">
        <v>763</v>
      </c>
      <c r="C694" s="1" t="s">
        <v>800</v>
      </c>
      <c r="D694" s="1" t="s">
        <v>27</v>
      </c>
      <c r="E694" s="1" t="s">
        <v>332</v>
      </c>
      <c r="F694" s="1" t="s">
        <v>2415</v>
      </c>
      <c r="G694" s="1" t="s">
        <v>8587</v>
      </c>
      <c r="H694" s="1" t="s">
        <v>8588</v>
      </c>
      <c r="I694" s="4">
        <v>84.2933449074074</v>
      </c>
      <c r="J694" s="1">
        <v>1112.73</v>
      </c>
      <c r="K694" s="1">
        <v>149.39</v>
      </c>
      <c r="M694" s="10">
        <f t="array" ref="M694">_xlfn.XLOOKUP(A694,subscriptions!B694:B10004,subscriptions!D694:D10004)</f>
        <v>120</v>
      </c>
      <c r="N694" s="10">
        <f t="array" ref="N694">_xlfn.XLOOKUP(A694,subscriptions!B694:B10004,subscriptions!G694:G10004)</f>
        <v>5</v>
      </c>
      <c r="O694" s="10">
        <v>114.0</v>
      </c>
      <c r="P694" s="10" t="str">
        <f t="array" ref="P694">_xlfn.XLOOKUP(A694,subscriptions!B694:B10004,subscriptions!C694:C10004)</f>
        <v>Residential</v>
      </c>
      <c r="Q694" s="10" t="s">
        <v>194</v>
      </c>
      <c r="R694" s="10" t="s">
        <v>212</v>
      </c>
      <c r="S694" s="10" t="s">
        <v>1779</v>
      </c>
    </row>
    <row r="695">
      <c r="A695" s="1" t="s">
        <v>1035</v>
      </c>
      <c r="B695" s="1" t="s">
        <v>216</v>
      </c>
      <c r="C695" s="1" t="s">
        <v>1415</v>
      </c>
      <c r="D695" s="1" t="s">
        <v>153</v>
      </c>
      <c r="E695" s="1" t="s">
        <v>179</v>
      </c>
      <c r="F695" s="1" t="s">
        <v>773</v>
      </c>
      <c r="G695" s="1" t="s">
        <v>8598</v>
      </c>
      <c r="H695" s="1" t="s">
        <v>8599</v>
      </c>
      <c r="I695" s="4">
        <v>84.33490740740741</v>
      </c>
      <c r="J695" s="1">
        <v>466.42</v>
      </c>
      <c r="K695" s="1">
        <v>73.89</v>
      </c>
      <c r="L695" s="1">
        <v>100.0</v>
      </c>
      <c r="M695" s="10">
        <f t="array" ref="M695">_xlfn.XLOOKUP(A695,subscriptions!B695:B10004,subscriptions!D695:D10004)</f>
        <v>120</v>
      </c>
      <c r="N695" s="10">
        <f t="array" ref="N695">_xlfn.XLOOKUP(A695,subscriptions!B695:B10004,subscriptions!G695:G10004)</f>
        <v>10</v>
      </c>
      <c r="O695" s="10">
        <v>108.0</v>
      </c>
      <c r="P695" s="10" t="str">
        <f t="array" ref="P695">_xlfn.XLOOKUP(A695,subscriptions!B695:B10004,subscriptions!C695:C10004)</f>
        <v>Residential</v>
      </c>
      <c r="Q695" s="10" t="s">
        <v>128</v>
      </c>
      <c r="R695" s="10" t="s">
        <v>212</v>
      </c>
      <c r="S695" s="10" t="s">
        <v>643</v>
      </c>
    </row>
    <row r="696">
      <c r="A696" s="1" t="s">
        <v>1037</v>
      </c>
      <c r="B696" s="1" t="s">
        <v>1044</v>
      </c>
      <c r="C696" s="1" t="s">
        <v>1251</v>
      </c>
      <c r="D696" s="1" t="s">
        <v>27</v>
      </c>
      <c r="E696" s="1" t="s">
        <v>28</v>
      </c>
      <c r="F696" s="1" t="s">
        <v>2097</v>
      </c>
      <c r="G696" s="1" t="s">
        <v>8610</v>
      </c>
      <c r="H696" s="1" t="s">
        <v>8611</v>
      </c>
      <c r="I696" s="4">
        <v>84.25167824074074</v>
      </c>
      <c r="J696" s="1">
        <v>232.97</v>
      </c>
      <c r="K696" s="1">
        <v>61.87</v>
      </c>
      <c r="M696" s="10">
        <f t="array" ref="M696">_xlfn.XLOOKUP(A696,subscriptions!B696:B10004,subscriptions!D696:D10004)</f>
        <v>120</v>
      </c>
      <c r="N696" s="10">
        <f t="array" ref="N696">_xlfn.XLOOKUP(A696,subscriptions!B696:B10004,subscriptions!G696:G10004)</f>
        <v>20</v>
      </c>
      <c r="O696" s="10">
        <v>96.0</v>
      </c>
      <c r="P696" s="10" t="str">
        <f t="array" ref="P696">_xlfn.XLOOKUP(A696,subscriptions!B696:B10004,subscriptions!C696:C10004)</f>
        <v>Residential</v>
      </c>
      <c r="Q696" s="10" t="s">
        <v>128</v>
      </c>
      <c r="R696" s="10" t="s">
        <v>148</v>
      </c>
      <c r="S696" s="10" t="s">
        <v>4065</v>
      </c>
    </row>
    <row r="697">
      <c r="A697" s="1" t="s">
        <v>1038</v>
      </c>
      <c r="B697" s="1" t="s">
        <v>1939</v>
      </c>
      <c r="C697" s="1" t="s">
        <v>1347</v>
      </c>
      <c r="D697" s="1" t="s">
        <v>153</v>
      </c>
      <c r="E697" s="1" t="s">
        <v>219</v>
      </c>
      <c r="F697" s="1" t="s">
        <v>458</v>
      </c>
      <c r="G697" s="1" t="s">
        <v>8627</v>
      </c>
      <c r="H697" s="1" t="s">
        <v>8628</v>
      </c>
      <c r="I697" s="4">
        <v>84.25099537037038</v>
      </c>
      <c r="J697" s="1">
        <v>1464.8</v>
      </c>
      <c r="K697" s="1">
        <v>163.0</v>
      </c>
      <c r="M697" s="10">
        <f t="array" ref="M697">_xlfn.XLOOKUP(A697,subscriptions!B697:B10004,subscriptions!D697:D10004)</f>
        <v>120</v>
      </c>
      <c r="N697" s="10">
        <f t="array" ref="N697">_xlfn.XLOOKUP(A697,subscriptions!B697:B10004,subscriptions!G697:G10004)</f>
        <v>0</v>
      </c>
      <c r="O697" s="10">
        <v>120.0</v>
      </c>
      <c r="P697" s="10" t="str">
        <f t="array" ref="P697">_xlfn.XLOOKUP(A697,subscriptions!B697:B10004,subscriptions!C697:C10004)</f>
        <v>Residential</v>
      </c>
      <c r="Q697" s="10" t="s">
        <v>173</v>
      </c>
      <c r="R697" s="10" t="s">
        <v>212</v>
      </c>
      <c r="S697" s="10" t="s">
        <v>1691</v>
      </c>
    </row>
    <row r="698">
      <c r="A698" s="1" t="s">
        <v>1039</v>
      </c>
      <c r="B698" s="1" t="s">
        <v>713</v>
      </c>
      <c r="C698" s="1" t="s">
        <v>1100</v>
      </c>
      <c r="D698" s="1" t="s">
        <v>27</v>
      </c>
      <c r="E698" s="1" t="s">
        <v>111</v>
      </c>
      <c r="F698" s="1" t="s">
        <v>135</v>
      </c>
      <c r="G698" s="1" t="s">
        <v>8644</v>
      </c>
      <c r="H698" s="1" t="s">
        <v>8645</v>
      </c>
      <c r="I698" s="4">
        <v>84.41836805555556</v>
      </c>
      <c r="J698" s="1">
        <v>560.85</v>
      </c>
      <c r="K698" s="1">
        <v>125.58</v>
      </c>
      <c r="M698" s="10">
        <f t="array" ref="M698">_xlfn.XLOOKUP(A698,subscriptions!B698:B10004,subscriptions!D698:D10004)</f>
        <v>120</v>
      </c>
      <c r="N698" s="10">
        <f t="array" ref="N698">_xlfn.XLOOKUP(A698,subscriptions!B698:B10004,subscriptions!G698:G10004)</f>
        <v>5</v>
      </c>
      <c r="O698" s="10">
        <v>114.0</v>
      </c>
      <c r="P698" s="10" t="str">
        <f t="array" ref="P698">_xlfn.XLOOKUP(A698,subscriptions!B698:B10004,subscriptions!C698:C10004)</f>
        <v>Residential</v>
      </c>
      <c r="Q698" s="10" t="s">
        <v>194</v>
      </c>
      <c r="R698" s="10" t="s">
        <v>212</v>
      </c>
      <c r="S698" s="10" t="s">
        <v>3020</v>
      </c>
    </row>
    <row r="699">
      <c r="A699" s="1" t="s">
        <v>1040</v>
      </c>
      <c r="B699" s="1" t="s">
        <v>713</v>
      </c>
      <c r="C699" s="1" t="s">
        <v>3912</v>
      </c>
      <c r="D699" s="1" t="s">
        <v>27</v>
      </c>
      <c r="E699" s="1" t="s">
        <v>239</v>
      </c>
      <c r="F699" s="1" t="s">
        <v>2076</v>
      </c>
      <c r="G699" s="1" t="s">
        <v>8661</v>
      </c>
      <c r="H699" s="1" t="s">
        <v>8662</v>
      </c>
      <c r="I699" s="4">
        <v>84.33844907407408</v>
      </c>
      <c r="J699" s="1">
        <v>1355.68</v>
      </c>
      <c r="K699" s="1">
        <v>325.35</v>
      </c>
      <c r="M699" s="10">
        <f t="array" ref="M699">_xlfn.XLOOKUP(A699,subscriptions!B699:B10004,subscriptions!D699:D10004)</f>
        <v>120</v>
      </c>
      <c r="N699" s="10">
        <f t="array" ref="N699">_xlfn.XLOOKUP(A699,subscriptions!B699:B10004,subscriptions!G699:G10004)</f>
        <v>10</v>
      </c>
      <c r="O699" s="10">
        <v>108.0</v>
      </c>
      <c r="P699" s="10" t="str">
        <f t="array" ref="P699">_xlfn.XLOOKUP(A699,subscriptions!B699:B10004,subscriptions!C699:C10004)</f>
        <v>Residential</v>
      </c>
      <c r="Q699" s="10" t="s">
        <v>128</v>
      </c>
      <c r="R699" s="10" t="s">
        <v>212</v>
      </c>
      <c r="S699" s="10" t="s">
        <v>2086</v>
      </c>
    </row>
    <row r="700">
      <c r="A700" s="1" t="s">
        <v>1041</v>
      </c>
      <c r="B700" s="1" t="s">
        <v>295</v>
      </c>
      <c r="C700" s="1" t="s">
        <v>1678</v>
      </c>
      <c r="D700" s="1" t="s">
        <v>153</v>
      </c>
      <c r="E700" s="1" t="s">
        <v>280</v>
      </c>
      <c r="F700" s="1" t="s">
        <v>1446</v>
      </c>
      <c r="G700" s="1" t="s">
        <v>8677</v>
      </c>
      <c r="H700" s="1" t="s">
        <v>8679</v>
      </c>
      <c r="I700" s="4">
        <v>84.21541666666667</v>
      </c>
      <c r="J700" s="1">
        <v>301.5</v>
      </c>
      <c r="K700" s="1">
        <v>57.82</v>
      </c>
      <c r="M700" s="10">
        <f t="array" ref="M700">_xlfn.XLOOKUP(A700,subscriptions!B700:B10004,subscriptions!D700:D10004)</f>
        <v>80</v>
      </c>
      <c r="N700" s="10">
        <f t="array" ref="N700">_xlfn.XLOOKUP(A700,subscriptions!B700:B10004,subscriptions!G700:G10004)</f>
        <v>20</v>
      </c>
      <c r="O700" s="10">
        <v>64.0</v>
      </c>
      <c r="P700" s="10" t="str">
        <f t="array" ref="P700">_xlfn.XLOOKUP(A700,subscriptions!B700:B10004,subscriptions!C700:C10004)</f>
        <v>Roam</v>
      </c>
      <c r="Q700" s="10" t="s">
        <v>128</v>
      </c>
      <c r="R700" s="10" t="s">
        <v>148</v>
      </c>
      <c r="S700" s="10" t="s">
        <v>1212</v>
      </c>
    </row>
    <row r="701">
      <c r="A701" s="1" t="s">
        <v>1043</v>
      </c>
      <c r="B701" s="1" t="s">
        <v>870</v>
      </c>
      <c r="C701" s="1" t="s">
        <v>827</v>
      </c>
      <c r="D701" s="1" t="s">
        <v>153</v>
      </c>
      <c r="E701" s="1" t="s">
        <v>28</v>
      </c>
      <c r="F701" s="1" t="s">
        <v>801</v>
      </c>
      <c r="G701" s="1" t="s">
        <v>8690</v>
      </c>
      <c r="H701" s="1" t="s">
        <v>8692</v>
      </c>
      <c r="I701" s="4">
        <v>84.2544212962963</v>
      </c>
      <c r="J701" s="1">
        <v>1034.18</v>
      </c>
      <c r="K701" s="1">
        <v>99.29</v>
      </c>
      <c r="M701" s="10">
        <f t="array" ref="M701">_xlfn.XLOOKUP(A701,subscriptions!B701:B10004,subscriptions!D701:D10004)</f>
        <v>120</v>
      </c>
      <c r="N701" s="10">
        <f t="array" ref="N701">_xlfn.XLOOKUP(A701,subscriptions!B701:B10004,subscriptions!G701:G10004)</f>
        <v>0</v>
      </c>
      <c r="O701" s="10">
        <v>120.0</v>
      </c>
      <c r="P701" s="10" t="str">
        <f t="array" ref="P701">_xlfn.XLOOKUP(A701,subscriptions!B701:B10004,subscriptions!C701:C10004)</f>
        <v>Residential</v>
      </c>
      <c r="Q701" s="10" t="s">
        <v>173</v>
      </c>
      <c r="R701" s="10" t="s">
        <v>212</v>
      </c>
      <c r="S701" s="10" t="s">
        <v>2046</v>
      </c>
    </row>
    <row r="702">
      <c r="A702" s="1" t="s">
        <v>1047</v>
      </c>
      <c r="B702" s="1" t="s">
        <v>1444</v>
      </c>
      <c r="C702" s="1" t="s">
        <v>237</v>
      </c>
      <c r="D702" s="1" t="s">
        <v>27</v>
      </c>
      <c r="E702" s="1" t="s">
        <v>239</v>
      </c>
      <c r="F702" s="1" t="s">
        <v>240</v>
      </c>
      <c r="G702" s="1" t="s">
        <v>8702</v>
      </c>
      <c r="H702" s="1" t="s">
        <v>8703</v>
      </c>
      <c r="I702" s="4">
        <v>84.37806712962963</v>
      </c>
      <c r="J702" s="1">
        <v>1190.82</v>
      </c>
      <c r="K702" s="1">
        <v>247.07</v>
      </c>
      <c r="M702" s="10">
        <f t="array" ref="M702">_xlfn.XLOOKUP(A702,subscriptions!B702:B10004,subscriptions!D702:D10004)</f>
        <v>120</v>
      </c>
      <c r="N702" s="10">
        <f t="array" ref="N702">_xlfn.XLOOKUP(A702,subscriptions!B702:B10004,subscriptions!G702:G10004)</f>
        <v>5</v>
      </c>
      <c r="O702" s="10">
        <v>114.0</v>
      </c>
      <c r="P702" s="10" t="str">
        <f t="array" ref="P702">_xlfn.XLOOKUP(A702,subscriptions!B702:B10004,subscriptions!C702:C10004)</f>
        <v>Residential</v>
      </c>
      <c r="Q702" s="10" t="s">
        <v>194</v>
      </c>
      <c r="R702" s="10" t="s">
        <v>212</v>
      </c>
      <c r="S702" s="10" t="s">
        <v>1302</v>
      </c>
    </row>
    <row r="703">
      <c r="A703" s="1" t="s">
        <v>1049</v>
      </c>
      <c r="B703" s="1" t="s">
        <v>1995</v>
      </c>
      <c r="C703" s="1" t="s">
        <v>1833</v>
      </c>
      <c r="D703" s="1" t="s">
        <v>153</v>
      </c>
      <c r="E703" s="1" t="s">
        <v>280</v>
      </c>
      <c r="F703" s="1" t="s">
        <v>1446</v>
      </c>
      <c r="G703" s="1" t="s">
        <v>8713</v>
      </c>
      <c r="H703" s="1" t="s">
        <v>8715</v>
      </c>
      <c r="I703" s="4">
        <v>84.21049768518519</v>
      </c>
      <c r="J703" s="1">
        <v>129.82</v>
      </c>
      <c r="K703" s="1">
        <v>36.69</v>
      </c>
      <c r="M703" s="10">
        <f t="array" ref="M703">_xlfn.XLOOKUP(A703,subscriptions!B703:B10004,subscriptions!D703:D10004)</f>
        <v>250</v>
      </c>
      <c r="N703" s="10">
        <f t="array" ref="N703">_xlfn.XLOOKUP(A703,subscriptions!B703:B10004,subscriptions!G703:G10004)</f>
        <v>10</v>
      </c>
      <c r="O703" s="10">
        <v>225.0</v>
      </c>
      <c r="P703" s="10" t="str">
        <f t="array" ref="P703">_xlfn.XLOOKUP(A703,subscriptions!B703:B10004,subscriptions!C703:C10004)</f>
        <v>Business</v>
      </c>
      <c r="Q703" s="10" t="s">
        <v>128</v>
      </c>
      <c r="R703" s="10" t="s">
        <v>129</v>
      </c>
      <c r="S703" s="10" t="s">
        <v>770</v>
      </c>
    </row>
    <row r="704">
      <c r="A704" s="1" t="s">
        <v>1050</v>
      </c>
      <c r="B704" s="1" t="s">
        <v>389</v>
      </c>
      <c r="C704" s="1" t="s">
        <v>1492</v>
      </c>
      <c r="D704" s="1" t="s">
        <v>27</v>
      </c>
      <c r="E704" s="1" t="s">
        <v>179</v>
      </c>
      <c r="F704" s="1" t="s">
        <v>1045</v>
      </c>
      <c r="G704" s="1" t="s">
        <v>8727</v>
      </c>
      <c r="H704" s="1" t="s">
        <v>8728</v>
      </c>
      <c r="I704" s="4">
        <v>84.173125</v>
      </c>
      <c r="J704" s="1">
        <v>665.58</v>
      </c>
      <c r="K704" s="1">
        <v>145.18</v>
      </c>
      <c r="L704" s="1">
        <v>100.0</v>
      </c>
      <c r="M704" s="10">
        <f t="array" ref="M704">_xlfn.XLOOKUP(A704,subscriptions!B704:B10004,subscriptions!D704:D10004)</f>
        <v>120</v>
      </c>
      <c r="N704" s="10">
        <f t="array" ref="N704">_xlfn.XLOOKUP(A704,subscriptions!B704:B10004,subscriptions!G704:G10004)</f>
        <v>20</v>
      </c>
      <c r="O704" s="10">
        <v>96.0</v>
      </c>
      <c r="P704" s="10" t="str">
        <f t="array" ref="P704">_xlfn.XLOOKUP(A704,subscriptions!B704:B10004,subscriptions!C704:C10004)</f>
        <v>Residential</v>
      </c>
      <c r="Q704" s="10" t="s">
        <v>128</v>
      </c>
      <c r="R704" s="10" t="s">
        <v>148</v>
      </c>
      <c r="S704" s="10" t="s">
        <v>2630</v>
      </c>
    </row>
    <row r="705">
      <c r="A705" s="1" t="s">
        <v>1051</v>
      </c>
      <c r="B705" s="1" t="s">
        <v>375</v>
      </c>
      <c r="C705" s="1" t="s">
        <v>296</v>
      </c>
      <c r="D705" s="1" t="s">
        <v>27</v>
      </c>
      <c r="E705" s="1" t="s">
        <v>219</v>
      </c>
      <c r="F705" s="1" t="s">
        <v>2446</v>
      </c>
      <c r="G705" s="1" t="s">
        <v>8738</v>
      </c>
      <c r="H705" s="1" t="s">
        <v>8739</v>
      </c>
      <c r="I705" s="4">
        <v>84.3799537037037</v>
      </c>
      <c r="J705" s="1">
        <v>266.52</v>
      </c>
      <c r="K705" s="1">
        <v>61.15</v>
      </c>
      <c r="M705" s="10">
        <f t="array" ref="M705">_xlfn.XLOOKUP(A705,subscriptions!B705:B10004,subscriptions!D705:D10004)</f>
        <v>120</v>
      </c>
      <c r="N705" s="10">
        <f t="array" ref="N705">_xlfn.XLOOKUP(A705,subscriptions!B705:B10004,subscriptions!G705:G10004)</f>
        <v>0</v>
      </c>
      <c r="O705" s="10">
        <v>120.0</v>
      </c>
      <c r="P705" s="10" t="str">
        <f t="array" ref="P705">_xlfn.XLOOKUP(A705,subscriptions!B705:B10004,subscriptions!C705:C10004)</f>
        <v>Residential</v>
      </c>
      <c r="Q705" s="10" t="s">
        <v>173</v>
      </c>
      <c r="R705" s="10" t="s">
        <v>212</v>
      </c>
      <c r="S705" s="10" t="s">
        <v>698</v>
      </c>
    </row>
    <row r="706">
      <c r="A706" s="1" t="s">
        <v>1052</v>
      </c>
      <c r="B706" s="1" t="s">
        <v>2279</v>
      </c>
      <c r="C706" s="1" t="s">
        <v>1492</v>
      </c>
      <c r="D706" s="1" t="s">
        <v>153</v>
      </c>
      <c r="E706" s="1" t="s">
        <v>262</v>
      </c>
      <c r="F706" s="1" t="s">
        <v>885</v>
      </c>
      <c r="G706" s="1" t="s">
        <v>8749</v>
      </c>
      <c r="H706" s="1" t="s">
        <v>8750</v>
      </c>
      <c r="I706" s="4">
        <v>84.25427083333334</v>
      </c>
      <c r="J706" s="1">
        <v>148.21</v>
      </c>
      <c r="K706" s="1">
        <v>20.26</v>
      </c>
      <c r="M706" s="10">
        <f t="array" ref="M706">_xlfn.XLOOKUP(A706,subscriptions!B706:B10004,subscriptions!D706:D10004)</f>
        <v>120</v>
      </c>
      <c r="N706" s="10">
        <f t="array" ref="N706">_xlfn.XLOOKUP(A706,subscriptions!B706:B10004,subscriptions!G706:G10004)</f>
        <v>5</v>
      </c>
      <c r="O706" s="10">
        <v>114.0</v>
      </c>
      <c r="P706" s="10" t="str">
        <f t="array" ref="P706">_xlfn.XLOOKUP(A706,subscriptions!B706:B10004,subscriptions!C706:C10004)</f>
        <v>Residential</v>
      </c>
      <c r="Q706" s="10" t="s">
        <v>194</v>
      </c>
      <c r="R706" s="10" t="s">
        <v>212</v>
      </c>
      <c r="S706" s="10" t="s">
        <v>2046</v>
      </c>
    </row>
    <row r="707">
      <c r="A707" s="1" t="s">
        <v>1053</v>
      </c>
      <c r="B707" s="1" t="s">
        <v>2018</v>
      </c>
      <c r="C707" s="1" t="s">
        <v>2483</v>
      </c>
      <c r="D707" s="1" t="s">
        <v>27</v>
      </c>
      <c r="E707" s="1" t="s">
        <v>239</v>
      </c>
      <c r="F707" s="1" t="s">
        <v>2076</v>
      </c>
      <c r="G707" s="1" t="s">
        <v>8763</v>
      </c>
      <c r="H707" s="1" t="s">
        <v>8764</v>
      </c>
      <c r="I707" s="4">
        <v>84.38071759259259</v>
      </c>
      <c r="J707" s="1">
        <v>6951.8</v>
      </c>
      <c r="K707" s="1">
        <v>974.5</v>
      </c>
      <c r="M707" s="10">
        <f t="array" ref="M707">_xlfn.XLOOKUP(A707,subscriptions!B707:B10004,subscriptions!D707:D10004)</f>
        <v>120</v>
      </c>
      <c r="N707" s="10">
        <f t="array" ref="N707">_xlfn.XLOOKUP(A707,subscriptions!B707:B10004,subscriptions!G707:G10004)</f>
        <v>10</v>
      </c>
      <c r="O707" s="10">
        <v>108.0</v>
      </c>
      <c r="P707" s="10" t="str">
        <f t="array" ref="P707">_xlfn.XLOOKUP(A707,subscriptions!B707:B10004,subscriptions!C707:C10004)</f>
        <v>Residential</v>
      </c>
      <c r="Q707" s="10" t="s">
        <v>128</v>
      </c>
      <c r="R707" s="10" t="s">
        <v>212</v>
      </c>
      <c r="S707" s="10" t="s">
        <v>762</v>
      </c>
    </row>
    <row r="708">
      <c r="A708" s="1" t="s">
        <v>1054</v>
      </c>
      <c r="B708" s="1" t="s">
        <v>1939</v>
      </c>
      <c r="C708" s="1" t="s">
        <v>3912</v>
      </c>
      <c r="D708" s="1" t="s">
        <v>153</v>
      </c>
      <c r="E708" s="1" t="s">
        <v>28</v>
      </c>
      <c r="F708" s="1" t="s">
        <v>1639</v>
      </c>
      <c r="G708" s="1" t="s">
        <v>8775</v>
      </c>
      <c r="H708" s="1" t="s">
        <v>8776</v>
      </c>
      <c r="I708" s="4">
        <v>84.25775462962963</v>
      </c>
      <c r="J708" s="1">
        <v>633.7</v>
      </c>
      <c r="K708" s="1">
        <v>80.7</v>
      </c>
      <c r="M708" s="10">
        <f t="array" ref="M708">_xlfn.XLOOKUP(A708,subscriptions!B708:B10004,subscriptions!D708:D10004)</f>
        <v>80</v>
      </c>
      <c r="N708" s="10">
        <f t="array" ref="N708">_xlfn.XLOOKUP(A708,subscriptions!B708:B10004,subscriptions!G708:G10004)</f>
        <v>20</v>
      </c>
      <c r="O708" s="10">
        <v>64.0</v>
      </c>
      <c r="P708" s="10" t="str">
        <f t="array" ref="P708">_xlfn.XLOOKUP(A708,subscriptions!B708:B10004,subscriptions!C708:C10004)</f>
        <v>Roam</v>
      </c>
      <c r="Q708" s="10" t="s">
        <v>128</v>
      </c>
      <c r="R708" s="10" t="s">
        <v>148</v>
      </c>
      <c r="S708" s="10" t="s">
        <v>603</v>
      </c>
    </row>
    <row r="709">
      <c r="A709" s="1" t="s">
        <v>1055</v>
      </c>
      <c r="B709" s="1" t="s">
        <v>919</v>
      </c>
      <c r="C709" s="1" t="s">
        <v>509</v>
      </c>
      <c r="D709" s="1" t="s">
        <v>27</v>
      </c>
      <c r="E709" s="1" t="s">
        <v>332</v>
      </c>
      <c r="F709" s="1" t="s">
        <v>1028</v>
      </c>
      <c r="G709" s="1" t="s">
        <v>8788</v>
      </c>
      <c r="H709" s="1" t="s">
        <v>8789</v>
      </c>
      <c r="I709" s="4">
        <v>84.38090277777778</v>
      </c>
      <c r="J709" s="1">
        <v>2540.11</v>
      </c>
      <c r="K709" s="1">
        <v>584.65</v>
      </c>
      <c r="M709" s="10">
        <f t="array" ref="M709">_xlfn.XLOOKUP(A709,subscriptions!B709:B10004,subscriptions!D709:D10004)</f>
        <v>120</v>
      </c>
      <c r="N709" s="10">
        <f t="array" ref="N709">_xlfn.XLOOKUP(A709,subscriptions!B709:B10004,subscriptions!G709:G10004)</f>
        <v>0</v>
      </c>
      <c r="O709" s="10">
        <v>120.0</v>
      </c>
      <c r="P709" s="10" t="str">
        <f t="array" ref="P709">_xlfn.XLOOKUP(A709,subscriptions!B709:B10004,subscriptions!C709:C10004)</f>
        <v>Residential</v>
      </c>
      <c r="Q709" s="10" t="s">
        <v>173</v>
      </c>
      <c r="R709" s="10" t="s">
        <v>212</v>
      </c>
      <c r="S709" s="10" t="s">
        <v>762</v>
      </c>
    </row>
    <row r="710">
      <c r="A710" s="1" t="s">
        <v>1056</v>
      </c>
      <c r="B710" s="1" t="s">
        <v>1527</v>
      </c>
      <c r="C710" s="1" t="s">
        <v>884</v>
      </c>
      <c r="D710" s="1" t="s">
        <v>153</v>
      </c>
      <c r="E710" s="1" t="s">
        <v>280</v>
      </c>
      <c r="F710" s="1" t="s">
        <v>494</v>
      </c>
      <c r="G710" s="1" t="s">
        <v>8801</v>
      </c>
      <c r="H710" s="1" t="s">
        <v>8802</v>
      </c>
      <c r="I710" s="4">
        <v>84.21603009259259</v>
      </c>
      <c r="J710" s="1">
        <v>490.83</v>
      </c>
      <c r="K710" s="1">
        <v>80.77</v>
      </c>
      <c r="M710" s="10">
        <f t="array" ref="M710">_xlfn.XLOOKUP(A710,subscriptions!B710:B10004,subscriptions!D710:D10004)</f>
        <v>120</v>
      </c>
      <c r="N710" s="10">
        <f t="array" ref="N710">_xlfn.XLOOKUP(A710,subscriptions!B710:B10004,subscriptions!G710:G10004)</f>
        <v>5</v>
      </c>
      <c r="O710" s="10">
        <v>114.0</v>
      </c>
      <c r="P710" s="10" t="str">
        <f t="array" ref="P710">_xlfn.XLOOKUP(A710,subscriptions!B710:B10004,subscriptions!C710:C10004)</f>
        <v>Residential</v>
      </c>
      <c r="Q710" s="10" t="s">
        <v>194</v>
      </c>
      <c r="R710" s="10" t="s">
        <v>212</v>
      </c>
      <c r="S710" s="10" t="s">
        <v>2596</v>
      </c>
    </row>
    <row r="711">
      <c r="A711" s="1" t="s">
        <v>1057</v>
      </c>
      <c r="B711" s="1" t="s">
        <v>523</v>
      </c>
      <c r="C711" s="1" t="s">
        <v>524</v>
      </c>
      <c r="D711" s="1" t="s">
        <v>27</v>
      </c>
      <c r="E711" s="1" t="s">
        <v>280</v>
      </c>
      <c r="F711" s="1" t="s">
        <v>411</v>
      </c>
      <c r="G711" s="1" t="s">
        <v>8814</v>
      </c>
      <c r="H711" s="1" t="s">
        <v>8815</v>
      </c>
      <c r="I711" s="4">
        <v>84.33969907407408</v>
      </c>
      <c r="J711" s="1">
        <v>1766.21</v>
      </c>
      <c r="K711" s="1">
        <v>404.43</v>
      </c>
      <c r="M711" s="10">
        <f t="array" ref="M711">_xlfn.XLOOKUP(A711,subscriptions!B711:B10004,subscriptions!D711:D10004)</f>
        <v>120</v>
      </c>
      <c r="N711" s="10">
        <f t="array" ref="N711">_xlfn.XLOOKUP(A711,subscriptions!B711:B10004,subscriptions!G711:G10004)</f>
        <v>10</v>
      </c>
      <c r="O711" s="10">
        <v>108.0</v>
      </c>
      <c r="P711" s="10" t="str">
        <f t="array" ref="P711">_xlfn.XLOOKUP(A711,subscriptions!B711:B10004,subscriptions!C711:C10004)</f>
        <v>Residential</v>
      </c>
      <c r="Q711" s="10" t="s">
        <v>128</v>
      </c>
      <c r="R711" s="10" t="s">
        <v>212</v>
      </c>
      <c r="S711" s="10" t="s">
        <v>234</v>
      </c>
    </row>
    <row r="712">
      <c r="A712" s="1" t="s">
        <v>1058</v>
      </c>
      <c r="B712" s="1" t="s">
        <v>645</v>
      </c>
      <c r="C712" s="1" t="s">
        <v>1100</v>
      </c>
      <c r="D712" s="1" t="s">
        <v>153</v>
      </c>
      <c r="E712" s="1" t="s">
        <v>28</v>
      </c>
      <c r="F712" s="1" t="s">
        <v>2188</v>
      </c>
      <c r="G712" s="1" t="s">
        <v>8829</v>
      </c>
      <c r="H712" s="1" t="s">
        <v>8830</v>
      </c>
      <c r="I712" s="4">
        <v>84.37857638888889</v>
      </c>
      <c r="J712" s="1">
        <v>2192.1</v>
      </c>
      <c r="K712" s="1">
        <v>451.78</v>
      </c>
      <c r="M712" s="10">
        <f t="array" ref="M712">_xlfn.XLOOKUP(A712,subscriptions!B712:B10004,subscriptions!D712:D10004)</f>
        <v>120</v>
      </c>
      <c r="N712" s="10">
        <f t="array" ref="N712">_xlfn.XLOOKUP(A712,subscriptions!B712:B10004,subscriptions!G712:G10004)</f>
        <v>20</v>
      </c>
      <c r="O712" s="10">
        <v>96.0</v>
      </c>
      <c r="P712" s="10" t="str">
        <f t="array" ref="P712">_xlfn.XLOOKUP(A712,subscriptions!B712:B10004,subscriptions!C712:C10004)</f>
        <v>Residential</v>
      </c>
      <c r="Q712" s="10" t="s">
        <v>128</v>
      </c>
      <c r="R712" s="10" t="s">
        <v>148</v>
      </c>
      <c r="S712" s="10" t="s">
        <v>1622</v>
      </c>
    </row>
    <row r="713">
      <c r="A713" s="1" t="s">
        <v>1061</v>
      </c>
      <c r="B713" s="1" t="s">
        <v>1865</v>
      </c>
      <c r="C713" s="1" t="s">
        <v>492</v>
      </c>
      <c r="D713" s="1" t="s">
        <v>153</v>
      </c>
      <c r="E713" s="1" t="s">
        <v>111</v>
      </c>
      <c r="F713" s="1" t="s">
        <v>1227</v>
      </c>
      <c r="G713" s="1" t="s">
        <v>8843</v>
      </c>
      <c r="H713" s="1" t="s">
        <v>8844</v>
      </c>
      <c r="I713" s="4">
        <v>84.21671296296296</v>
      </c>
      <c r="J713" s="1">
        <v>1408.17</v>
      </c>
      <c r="K713" s="1">
        <v>157.77</v>
      </c>
      <c r="M713" s="10">
        <f t="array" ref="M713">_xlfn.XLOOKUP(A713,subscriptions!B713:B10004,subscriptions!D713:D10004)</f>
        <v>250</v>
      </c>
      <c r="N713" s="10">
        <f t="array" ref="N713">_xlfn.XLOOKUP(A713,subscriptions!B713:B10004,subscriptions!G713:G10004)</f>
        <v>0</v>
      </c>
      <c r="O713" s="10">
        <v>250.0</v>
      </c>
      <c r="P713" s="10" t="str">
        <f t="array" ref="P713">_xlfn.XLOOKUP(A713,subscriptions!B713:B10004,subscriptions!C713:C10004)</f>
        <v>Business</v>
      </c>
      <c r="Q713" s="10" t="s">
        <v>173</v>
      </c>
      <c r="R713" s="10" t="s">
        <v>129</v>
      </c>
      <c r="S713" s="10" t="s">
        <v>453</v>
      </c>
    </row>
    <row r="714">
      <c r="A714" s="1" t="s">
        <v>1062</v>
      </c>
      <c r="B714" s="1" t="s">
        <v>508</v>
      </c>
      <c r="C714" s="1" t="s">
        <v>261</v>
      </c>
      <c r="D714" s="1" t="s">
        <v>153</v>
      </c>
      <c r="E714" s="1" t="s">
        <v>239</v>
      </c>
      <c r="F714" s="1" t="s">
        <v>3181</v>
      </c>
      <c r="G714" s="1" t="s">
        <v>8859</v>
      </c>
      <c r="H714" s="1" t="s">
        <v>8860</v>
      </c>
      <c r="I714" s="4">
        <v>84.33969907407408</v>
      </c>
      <c r="J714" s="1">
        <v>1006.78</v>
      </c>
      <c r="K714" s="1">
        <v>127.1</v>
      </c>
      <c r="M714" s="10">
        <f t="array" ref="M714">_xlfn.XLOOKUP(A714,subscriptions!B714:B10004,subscriptions!D714:D10004)</f>
        <v>120</v>
      </c>
      <c r="N714" s="10">
        <f t="array" ref="N714">_xlfn.XLOOKUP(A714,subscriptions!B714:B10004,subscriptions!G714:G10004)</f>
        <v>5</v>
      </c>
      <c r="O714" s="10">
        <v>114.0</v>
      </c>
      <c r="P714" s="10" t="str">
        <f t="array" ref="P714">_xlfn.XLOOKUP(A714,subscriptions!B714:B10004,subscriptions!C714:C10004)</f>
        <v>Residential</v>
      </c>
      <c r="Q714" s="10" t="s">
        <v>194</v>
      </c>
      <c r="R714" s="10" t="s">
        <v>212</v>
      </c>
      <c r="S714" s="10" t="s">
        <v>234</v>
      </c>
    </row>
    <row r="715">
      <c r="A715" s="1" t="s">
        <v>1063</v>
      </c>
      <c r="B715" s="1" t="s">
        <v>1009</v>
      </c>
      <c r="C715" s="1" t="s">
        <v>1492</v>
      </c>
      <c r="D715" s="1" t="s">
        <v>153</v>
      </c>
      <c r="E715" s="1" t="s">
        <v>239</v>
      </c>
      <c r="F715" s="1" t="s">
        <v>2132</v>
      </c>
      <c r="G715" s="1" t="s">
        <v>8872</v>
      </c>
      <c r="H715" s="1" t="s">
        <v>8874</v>
      </c>
      <c r="I715" s="4">
        <v>84.29545138888889</v>
      </c>
      <c r="J715" s="1">
        <v>846.14</v>
      </c>
      <c r="K715" s="1">
        <v>183.77</v>
      </c>
      <c r="M715" s="10">
        <f t="array" ref="M715">_xlfn.XLOOKUP(A715,subscriptions!B715:B10004,subscriptions!D715:D10004)</f>
        <v>120</v>
      </c>
      <c r="N715" s="10">
        <f t="array" ref="N715">_xlfn.XLOOKUP(A715,subscriptions!B715:B10004,subscriptions!G715:G10004)</f>
        <v>10</v>
      </c>
      <c r="O715" s="10">
        <v>108.0</v>
      </c>
      <c r="P715" s="10" t="str">
        <f t="array" ref="P715">_xlfn.XLOOKUP(A715,subscriptions!B715:B10004,subscriptions!C715:C10004)</f>
        <v>Residential</v>
      </c>
      <c r="Q715" s="10" t="s">
        <v>128</v>
      </c>
      <c r="R715" s="10" t="s">
        <v>212</v>
      </c>
      <c r="S715" s="10" t="s">
        <v>1026</v>
      </c>
    </row>
    <row r="716">
      <c r="A716" s="1" t="s">
        <v>1064</v>
      </c>
      <c r="B716" s="1" t="s">
        <v>197</v>
      </c>
      <c r="C716" s="1" t="s">
        <v>1833</v>
      </c>
      <c r="D716" s="1" t="s">
        <v>153</v>
      </c>
      <c r="E716" s="1" t="s">
        <v>714</v>
      </c>
      <c r="F716" s="1" t="s">
        <v>715</v>
      </c>
      <c r="G716" s="1" t="s">
        <v>8885</v>
      </c>
      <c r="H716" s="1" t="s">
        <v>8887</v>
      </c>
      <c r="I716" s="4">
        <v>84.16908564814815</v>
      </c>
      <c r="J716" s="1">
        <v>693.56</v>
      </c>
      <c r="K716" s="1">
        <v>169.81</v>
      </c>
      <c r="M716" s="10">
        <f t="array" ref="M716">_xlfn.XLOOKUP(A716,subscriptions!B716:B10004,subscriptions!D716:D10004)</f>
        <v>120</v>
      </c>
      <c r="N716" s="10">
        <f t="array" ref="N716">_xlfn.XLOOKUP(A716,subscriptions!B716:B10004,subscriptions!G716:G10004)</f>
        <v>20</v>
      </c>
      <c r="O716" s="10">
        <v>96.0</v>
      </c>
      <c r="P716" s="10" t="str">
        <f t="array" ref="P716">_xlfn.XLOOKUP(A716,subscriptions!B716:B10004,subscriptions!C716:C10004)</f>
        <v>Residential</v>
      </c>
      <c r="Q716" s="10" t="s">
        <v>128</v>
      </c>
      <c r="R716" s="10" t="s">
        <v>148</v>
      </c>
      <c r="S716" s="10" t="s">
        <v>1504</v>
      </c>
    </row>
    <row r="717">
      <c r="A717" s="1" t="s">
        <v>1065</v>
      </c>
      <c r="B717" s="1" t="s">
        <v>1317</v>
      </c>
      <c r="C717" s="1" t="s">
        <v>237</v>
      </c>
      <c r="D717" s="1" t="s">
        <v>27</v>
      </c>
      <c r="E717" s="1" t="s">
        <v>179</v>
      </c>
      <c r="F717" s="1" t="s">
        <v>4595</v>
      </c>
      <c r="G717" s="1" t="s">
        <v>8896</v>
      </c>
      <c r="H717" s="1" t="s">
        <v>8897</v>
      </c>
      <c r="I717" s="4">
        <v>84.3799074074074</v>
      </c>
      <c r="J717" s="1">
        <v>4028.83</v>
      </c>
      <c r="K717" s="1">
        <v>447.95</v>
      </c>
      <c r="L717" s="1">
        <v>100.0</v>
      </c>
      <c r="M717" s="10">
        <f t="array" ref="M717">_xlfn.XLOOKUP(A717,subscriptions!B717:B10004,subscriptions!D717:D10004)</f>
        <v>120</v>
      </c>
      <c r="N717" s="10">
        <f t="array" ref="N717">_xlfn.XLOOKUP(A717,subscriptions!B717:B10004,subscriptions!G717:G10004)</f>
        <v>0</v>
      </c>
      <c r="O717" s="10">
        <v>120.0</v>
      </c>
      <c r="P717" s="10" t="str">
        <f t="array" ref="P717">_xlfn.XLOOKUP(A717,subscriptions!B717:B10004,subscriptions!C717:C10004)</f>
        <v>Residential</v>
      </c>
      <c r="Q717" s="10" t="s">
        <v>173</v>
      </c>
      <c r="R717" s="10" t="s">
        <v>212</v>
      </c>
      <c r="S717" s="10" t="s">
        <v>698</v>
      </c>
    </row>
    <row r="718">
      <c r="A718" s="1" t="s">
        <v>1066</v>
      </c>
      <c r="B718" s="1" t="s">
        <v>1141</v>
      </c>
      <c r="C718" s="1" t="s">
        <v>920</v>
      </c>
      <c r="D718" s="1" t="s">
        <v>27</v>
      </c>
      <c r="E718" s="1" t="s">
        <v>179</v>
      </c>
      <c r="F718" s="1" t="s">
        <v>773</v>
      </c>
      <c r="G718" s="1" t="s">
        <v>8909</v>
      </c>
      <c r="H718" s="1" t="s">
        <v>8910</v>
      </c>
      <c r="I718" s="4">
        <v>84.3395949074074</v>
      </c>
      <c r="J718" s="1">
        <v>2713.41</v>
      </c>
      <c r="K718" s="1">
        <v>356.56</v>
      </c>
      <c r="L718" s="1">
        <v>100.0</v>
      </c>
      <c r="M718" s="10">
        <f t="array" ref="M718">_xlfn.XLOOKUP(A718,subscriptions!B718:B10004,subscriptions!D718:D10004)</f>
        <v>120</v>
      </c>
      <c r="N718" s="10">
        <f t="array" ref="N718">_xlfn.XLOOKUP(A718,subscriptions!B718:B10004,subscriptions!G718:G10004)</f>
        <v>5</v>
      </c>
      <c r="O718" s="10">
        <v>114.0</v>
      </c>
      <c r="P718" s="10" t="str">
        <f t="array" ref="P718">_xlfn.XLOOKUP(A718,subscriptions!B718:B10004,subscriptions!C718:C10004)</f>
        <v>Residential</v>
      </c>
      <c r="Q718" s="10" t="s">
        <v>194</v>
      </c>
      <c r="R718" s="10" t="s">
        <v>212</v>
      </c>
      <c r="S718" s="10" t="s">
        <v>234</v>
      </c>
    </row>
    <row r="719">
      <c r="A719" s="1" t="s">
        <v>1067</v>
      </c>
      <c r="B719" s="1" t="s">
        <v>2534</v>
      </c>
      <c r="C719" s="1" t="s">
        <v>1973</v>
      </c>
      <c r="D719" s="1" t="s">
        <v>153</v>
      </c>
      <c r="E719" s="1" t="s">
        <v>714</v>
      </c>
      <c r="F719" s="1" t="s">
        <v>1866</v>
      </c>
      <c r="G719" s="1" t="s">
        <v>8922</v>
      </c>
      <c r="H719" s="1" t="s">
        <v>8923</v>
      </c>
      <c r="I719" s="4">
        <v>84.29549768518518</v>
      </c>
      <c r="J719" s="1">
        <v>5079.76</v>
      </c>
      <c r="K719" s="1">
        <v>703.8</v>
      </c>
      <c r="M719" s="10">
        <f t="array" ref="M719">_xlfn.XLOOKUP(A719,subscriptions!B719:B10004,subscriptions!D719:D10004)</f>
        <v>80</v>
      </c>
      <c r="N719" s="10">
        <f t="array" ref="N719">_xlfn.XLOOKUP(A719,subscriptions!B719:B10004,subscriptions!G719:G10004)</f>
        <v>10</v>
      </c>
      <c r="O719" s="10">
        <v>72.0</v>
      </c>
      <c r="P719" s="10" t="str">
        <f t="array" ref="P719">_xlfn.XLOOKUP(A719,subscriptions!B719:B10004,subscriptions!C719:C10004)</f>
        <v>Roam</v>
      </c>
      <c r="Q719" s="10" t="s">
        <v>128</v>
      </c>
      <c r="R719" s="10" t="s">
        <v>148</v>
      </c>
      <c r="S719" s="10" t="s">
        <v>1026</v>
      </c>
    </row>
    <row r="720">
      <c r="A720" s="1" t="s">
        <v>1068</v>
      </c>
      <c r="B720" s="1" t="s">
        <v>1624</v>
      </c>
      <c r="C720" s="1" t="s">
        <v>473</v>
      </c>
      <c r="D720" s="1" t="s">
        <v>27</v>
      </c>
      <c r="E720" s="1" t="s">
        <v>332</v>
      </c>
      <c r="F720" s="1" t="s">
        <v>1749</v>
      </c>
      <c r="G720" s="1" t="s">
        <v>8934</v>
      </c>
      <c r="H720" s="1" t="s">
        <v>8935</v>
      </c>
      <c r="I720" s="4">
        <v>84.37711805555556</v>
      </c>
      <c r="J720" s="1">
        <v>249.09</v>
      </c>
      <c r="K720" s="1">
        <v>44.59</v>
      </c>
      <c r="M720" s="10">
        <f t="array" ref="M720">_xlfn.XLOOKUP(A720,subscriptions!B720:B10004,subscriptions!D720:D10004)</f>
        <v>120</v>
      </c>
      <c r="N720" s="10">
        <f t="array" ref="N720">_xlfn.XLOOKUP(A720,subscriptions!B720:B10004,subscriptions!G720:G10004)</f>
        <v>20</v>
      </c>
      <c r="O720" s="10">
        <v>96.0</v>
      </c>
      <c r="P720" s="10" t="str">
        <f t="array" ref="P720">_xlfn.XLOOKUP(A720,subscriptions!B720:B10004,subscriptions!C720:C10004)</f>
        <v>Residential</v>
      </c>
      <c r="Q720" s="10" t="s">
        <v>128</v>
      </c>
      <c r="R720" s="10" t="s">
        <v>148</v>
      </c>
      <c r="S720" s="10" t="s">
        <v>1360</v>
      </c>
    </row>
    <row r="721">
      <c r="A721" s="1" t="s">
        <v>1069</v>
      </c>
      <c r="B721" s="1" t="s">
        <v>329</v>
      </c>
      <c r="C721" s="1" t="s">
        <v>1876</v>
      </c>
      <c r="D721" s="1" t="s">
        <v>27</v>
      </c>
      <c r="E721" s="1" t="s">
        <v>631</v>
      </c>
      <c r="F721" s="1" t="s">
        <v>2293</v>
      </c>
      <c r="G721" s="1" t="s">
        <v>8945</v>
      </c>
      <c r="H721" s="1" t="s">
        <v>8947</v>
      </c>
      <c r="I721" s="4">
        <v>84.38150462962963</v>
      </c>
      <c r="J721" s="1">
        <v>2018.83</v>
      </c>
      <c r="K721" s="1">
        <v>373.47</v>
      </c>
      <c r="M721" s="10">
        <f t="array" ref="M721">_xlfn.XLOOKUP(A721,subscriptions!B721:B10004,subscriptions!D721:D10004)</f>
        <v>250</v>
      </c>
      <c r="N721" s="10">
        <f t="array" ref="N721">_xlfn.XLOOKUP(A721,subscriptions!B721:B10004,subscriptions!G721:G10004)</f>
        <v>0</v>
      </c>
      <c r="O721" s="10">
        <v>250.0</v>
      </c>
      <c r="P721" s="10" t="str">
        <f t="array" ref="P721">_xlfn.XLOOKUP(A721,subscriptions!B721:B10004,subscriptions!C721:C10004)</f>
        <v>Business</v>
      </c>
      <c r="Q721" s="10" t="s">
        <v>173</v>
      </c>
      <c r="R721" s="10" t="s">
        <v>129</v>
      </c>
      <c r="S721" s="10" t="s">
        <v>1789</v>
      </c>
    </row>
    <row r="722">
      <c r="A722" s="1" t="s">
        <v>1070</v>
      </c>
      <c r="B722" s="1" t="s">
        <v>6037</v>
      </c>
      <c r="C722" s="1" t="s">
        <v>673</v>
      </c>
      <c r="D722" s="1" t="s">
        <v>27</v>
      </c>
      <c r="E722" s="1" t="s">
        <v>111</v>
      </c>
      <c r="F722" s="1" t="s">
        <v>1906</v>
      </c>
      <c r="G722" s="1" t="s">
        <v>8957</v>
      </c>
      <c r="H722" s="1" t="s">
        <v>8958</v>
      </c>
      <c r="I722" s="4">
        <v>84.21668981481481</v>
      </c>
      <c r="J722" s="1">
        <v>4229.19</v>
      </c>
      <c r="K722" s="1">
        <v>927.65</v>
      </c>
      <c r="M722" s="10">
        <f t="array" ref="M722">_xlfn.XLOOKUP(A722,subscriptions!B722:B10004,subscriptions!D722:D10004)</f>
        <v>120</v>
      </c>
      <c r="N722" s="10">
        <f t="array" ref="N722">_xlfn.XLOOKUP(A722,subscriptions!B722:B10004,subscriptions!G722:G10004)</f>
        <v>5</v>
      </c>
      <c r="O722" s="10">
        <v>114.0</v>
      </c>
      <c r="P722" s="10" t="str">
        <f t="array" ref="P722">_xlfn.XLOOKUP(A722,subscriptions!B722:B10004,subscriptions!C722:C10004)</f>
        <v>Residential</v>
      </c>
      <c r="Q722" s="10" t="s">
        <v>194</v>
      </c>
      <c r="R722" s="10" t="s">
        <v>212</v>
      </c>
      <c r="S722" s="10" t="s">
        <v>453</v>
      </c>
    </row>
    <row r="723">
      <c r="A723" s="1" t="s">
        <v>1072</v>
      </c>
      <c r="B723" s="1" t="s">
        <v>1099</v>
      </c>
      <c r="C723" s="1" t="s">
        <v>2483</v>
      </c>
      <c r="D723" s="1" t="s">
        <v>153</v>
      </c>
      <c r="E723" s="1" t="s">
        <v>280</v>
      </c>
      <c r="F723" s="1" t="s">
        <v>411</v>
      </c>
      <c r="G723" s="1" t="s">
        <v>8962</v>
      </c>
      <c r="H723" s="1" t="s">
        <v>8963</v>
      </c>
      <c r="I723" s="4">
        <v>84.2516087962963</v>
      </c>
      <c r="J723" s="1">
        <v>349.93</v>
      </c>
      <c r="K723" s="1">
        <v>81.51</v>
      </c>
      <c r="M723" s="10">
        <f t="array" ref="M723">_xlfn.XLOOKUP(A723,subscriptions!B723:B10004,subscriptions!D723:D10004)</f>
        <v>250</v>
      </c>
      <c r="N723" s="10">
        <f t="array" ref="N723">_xlfn.XLOOKUP(A723,subscriptions!B723:B10004,subscriptions!G723:G10004)</f>
        <v>10</v>
      </c>
      <c r="O723" s="10">
        <v>225.0</v>
      </c>
      <c r="P723" s="10" t="str">
        <f t="array" ref="P723">_xlfn.XLOOKUP(A723,subscriptions!B723:B10004,subscriptions!C723:C10004)</f>
        <v>Business</v>
      </c>
      <c r="Q723" s="10" t="s">
        <v>128</v>
      </c>
      <c r="R723" s="10" t="s">
        <v>129</v>
      </c>
      <c r="S723" s="10" t="s">
        <v>4065</v>
      </c>
    </row>
    <row r="724">
      <c r="A724" s="1" t="s">
        <v>1074</v>
      </c>
      <c r="B724" s="1" t="s">
        <v>589</v>
      </c>
      <c r="C724" s="1" t="s">
        <v>509</v>
      </c>
      <c r="D724" s="1" t="s">
        <v>153</v>
      </c>
      <c r="E724" s="1" t="s">
        <v>239</v>
      </c>
      <c r="F724" s="1" t="s">
        <v>2132</v>
      </c>
      <c r="G724" s="1" t="s">
        <v>8970</v>
      </c>
      <c r="H724" s="1" t="s">
        <v>8971</v>
      </c>
      <c r="I724" s="4">
        <v>84.1675462962963</v>
      </c>
      <c r="J724" s="1">
        <v>153.22</v>
      </c>
      <c r="K724" s="1">
        <v>36.66</v>
      </c>
      <c r="M724" s="10">
        <f t="array" ref="M724">_xlfn.XLOOKUP(A724,subscriptions!B724:B10004,subscriptions!D724:D10004)</f>
        <v>80</v>
      </c>
      <c r="N724" s="10">
        <f t="array" ref="N724">_xlfn.XLOOKUP(A724,subscriptions!B724:B10004,subscriptions!G724:G10004)</f>
        <v>20</v>
      </c>
      <c r="O724" s="10">
        <v>64.0</v>
      </c>
      <c r="P724" s="10" t="str">
        <f t="array" ref="P724">_xlfn.XLOOKUP(A724,subscriptions!B724:B10004,subscriptions!C724:C10004)</f>
        <v>Roam</v>
      </c>
      <c r="Q724" s="10" t="s">
        <v>128</v>
      </c>
      <c r="R724" s="10" t="s">
        <v>148</v>
      </c>
      <c r="S724" s="10" t="s">
        <v>1412</v>
      </c>
    </row>
    <row r="725">
      <c r="A725" s="1" t="s">
        <v>1075</v>
      </c>
      <c r="B725" s="1" t="s">
        <v>2018</v>
      </c>
      <c r="C725" s="1" t="s">
        <v>198</v>
      </c>
      <c r="D725" s="1" t="s">
        <v>27</v>
      </c>
      <c r="E725" s="1" t="s">
        <v>631</v>
      </c>
      <c r="F725" s="1" t="s">
        <v>1115</v>
      </c>
      <c r="G725" s="1" t="s">
        <v>8982</v>
      </c>
      <c r="H725" s="1" t="s">
        <v>8983</v>
      </c>
      <c r="I725" s="4">
        <v>84.29335648148148</v>
      </c>
      <c r="J725" s="1">
        <v>2077.09</v>
      </c>
      <c r="K725" s="1">
        <v>484.41</v>
      </c>
      <c r="M725" s="10">
        <f t="array" ref="M725">_xlfn.XLOOKUP(A725,subscriptions!B725:B10004,subscriptions!D725:D10004)</f>
        <v>80</v>
      </c>
      <c r="N725" s="10">
        <f t="array" ref="N725">_xlfn.XLOOKUP(A725,subscriptions!B725:B10004,subscriptions!G725:G10004)</f>
        <v>0</v>
      </c>
      <c r="O725" s="10">
        <v>80.0</v>
      </c>
      <c r="P725" s="10" t="str">
        <f t="array" ref="P725">_xlfn.XLOOKUP(A725,subscriptions!B725:B10004,subscriptions!C725:C10004)</f>
        <v>Roam</v>
      </c>
      <c r="Q725" s="10" t="s">
        <v>173</v>
      </c>
      <c r="R725" s="10" t="s">
        <v>148</v>
      </c>
      <c r="S725" s="10" t="s">
        <v>1779</v>
      </c>
    </row>
    <row r="726">
      <c r="A726" s="1" t="s">
        <v>1076</v>
      </c>
      <c r="B726" s="1" t="s">
        <v>1886</v>
      </c>
      <c r="C726" s="1" t="s">
        <v>1100</v>
      </c>
      <c r="D726" s="1" t="s">
        <v>27</v>
      </c>
      <c r="E726" s="1" t="s">
        <v>179</v>
      </c>
      <c r="F726" s="1" t="s">
        <v>844</v>
      </c>
      <c r="G726" s="1" t="s">
        <v>8992</v>
      </c>
      <c r="H726" s="1" t="s">
        <v>8993</v>
      </c>
      <c r="I726" s="4">
        <v>84.25239583333334</v>
      </c>
      <c r="J726" s="1">
        <v>1331.64</v>
      </c>
      <c r="K726" s="1">
        <v>335.39</v>
      </c>
      <c r="L726" s="1">
        <v>100.0</v>
      </c>
      <c r="M726" s="10">
        <f t="array" ref="M726">_xlfn.XLOOKUP(A726,subscriptions!B726:B10004,subscriptions!D726:D10004)</f>
        <v>50</v>
      </c>
      <c r="N726" s="10">
        <f t="array" ref="N726">_xlfn.XLOOKUP(A726,subscriptions!B726:B10004,subscriptions!G726:G10004)</f>
        <v>5</v>
      </c>
      <c r="O726" s="10">
        <v>47.5</v>
      </c>
      <c r="P726" s="10" t="str">
        <f t="array" ref="P726">_xlfn.XLOOKUP(A726,subscriptions!B726:B10004,subscriptions!C726:C10004)</f>
        <v>Mini</v>
      </c>
      <c r="Q726" s="10" t="s">
        <v>194</v>
      </c>
      <c r="R726" s="10" t="s">
        <v>148</v>
      </c>
      <c r="S726" s="10" t="s">
        <v>1008</v>
      </c>
    </row>
    <row r="727">
      <c r="A727" s="1" t="s">
        <v>1077</v>
      </c>
      <c r="B727" s="1" t="s">
        <v>1491</v>
      </c>
      <c r="C727" s="1" t="s">
        <v>1142</v>
      </c>
      <c r="D727" s="1" t="s">
        <v>153</v>
      </c>
      <c r="E727" s="1" t="s">
        <v>631</v>
      </c>
      <c r="F727" s="1" t="s">
        <v>1318</v>
      </c>
      <c r="G727" s="1" t="s">
        <v>9003</v>
      </c>
      <c r="H727" s="1" t="s">
        <v>9004</v>
      </c>
      <c r="I727" s="4">
        <v>84.29655092592593</v>
      </c>
      <c r="J727" s="1">
        <v>2816.12</v>
      </c>
      <c r="K727" s="1">
        <v>470.43</v>
      </c>
      <c r="M727" s="10">
        <f t="array" ref="M727">_xlfn.XLOOKUP(A727,subscriptions!B727:B10004,subscriptions!D727:D10004)</f>
        <v>120</v>
      </c>
      <c r="N727" s="10">
        <f t="array" ref="N727">_xlfn.XLOOKUP(A727,subscriptions!B727:B10004,subscriptions!G727:G10004)</f>
        <v>10</v>
      </c>
      <c r="O727" s="10">
        <v>108.0</v>
      </c>
      <c r="P727" s="10" t="str">
        <f t="array" ref="P727">_xlfn.XLOOKUP(A727,subscriptions!B727:B10004,subscriptions!C727:C10004)</f>
        <v>Residential</v>
      </c>
      <c r="Q727" s="10" t="s">
        <v>128</v>
      </c>
      <c r="R727" s="10" t="s">
        <v>212</v>
      </c>
      <c r="S727" s="10" t="s">
        <v>373</v>
      </c>
    </row>
    <row r="728">
      <c r="A728" s="1" t="s">
        <v>1078</v>
      </c>
      <c r="B728" s="1" t="s">
        <v>842</v>
      </c>
      <c r="C728" s="1" t="s">
        <v>509</v>
      </c>
      <c r="D728" s="1" t="s">
        <v>27</v>
      </c>
      <c r="E728" s="1" t="s">
        <v>239</v>
      </c>
      <c r="F728" s="1" t="s">
        <v>3181</v>
      </c>
      <c r="G728" s="1" t="s">
        <v>9014</v>
      </c>
      <c r="H728" s="1" t="s">
        <v>9015</v>
      </c>
      <c r="I728" s="4">
        <v>84.340625</v>
      </c>
      <c r="J728" s="1">
        <v>275.84</v>
      </c>
      <c r="K728" s="1">
        <v>46.41</v>
      </c>
      <c r="M728" s="10">
        <f t="array" ref="M728">_xlfn.XLOOKUP(A728,subscriptions!B728:B10004,subscriptions!D728:D10004)</f>
        <v>50</v>
      </c>
      <c r="N728" s="10">
        <f t="array" ref="N728">_xlfn.XLOOKUP(A728,subscriptions!B728:B10004,subscriptions!G728:G10004)</f>
        <v>20</v>
      </c>
      <c r="O728" s="10">
        <v>40.0</v>
      </c>
      <c r="P728" s="10" t="str">
        <f t="array" ref="P728">_xlfn.XLOOKUP(A728,subscriptions!B728:B10004,subscriptions!C728:C10004)</f>
        <v>Mini</v>
      </c>
      <c r="Q728" s="10" t="s">
        <v>128</v>
      </c>
      <c r="R728" s="10" t="s">
        <v>148</v>
      </c>
      <c r="S728" s="10" t="s">
        <v>616</v>
      </c>
    </row>
    <row r="729">
      <c r="A729" s="1" t="s">
        <v>1079</v>
      </c>
      <c r="B729" s="1" t="s">
        <v>1984</v>
      </c>
      <c r="C729" s="1" t="s">
        <v>556</v>
      </c>
      <c r="D729" s="1" t="s">
        <v>153</v>
      </c>
      <c r="E729" s="1" t="s">
        <v>262</v>
      </c>
      <c r="F729" s="1" t="s">
        <v>2985</v>
      </c>
      <c r="G729" s="1" t="s">
        <v>9023</v>
      </c>
      <c r="H729" s="1" t="s">
        <v>9024</v>
      </c>
      <c r="I729" s="4">
        <v>84.3000462962963</v>
      </c>
      <c r="J729" s="1">
        <v>2429.08</v>
      </c>
      <c r="K729" s="1">
        <v>404.09</v>
      </c>
      <c r="M729" s="10">
        <f t="array" ref="M729">_xlfn.XLOOKUP(A729,subscriptions!B729:B10004,subscriptions!D729:D10004)</f>
        <v>120</v>
      </c>
      <c r="N729" s="10">
        <f t="array" ref="N729">_xlfn.XLOOKUP(A729,subscriptions!B729:B10004,subscriptions!G729:G10004)</f>
        <v>0</v>
      </c>
      <c r="O729" s="10">
        <v>120.0</v>
      </c>
      <c r="P729" s="10" t="str">
        <f t="array" ref="P729">_xlfn.XLOOKUP(A729,subscriptions!B729:B10004,subscriptions!C729:C10004)</f>
        <v>Residential</v>
      </c>
      <c r="Q729" s="10" t="s">
        <v>173</v>
      </c>
      <c r="R729" s="10" t="s">
        <v>212</v>
      </c>
      <c r="S729" s="10" t="s">
        <v>1172</v>
      </c>
    </row>
    <row r="730">
      <c r="A730" s="1" t="s">
        <v>1080</v>
      </c>
      <c r="B730" s="1" t="s">
        <v>4509</v>
      </c>
      <c r="C730" s="1" t="s">
        <v>391</v>
      </c>
      <c r="D730" s="1" t="s">
        <v>153</v>
      </c>
      <c r="E730" s="1" t="s">
        <v>111</v>
      </c>
      <c r="F730" s="1" t="s">
        <v>1906</v>
      </c>
      <c r="G730" s="1" t="s">
        <v>9035</v>
      </c>
      <c r="H730" s="1" t="s">
        <v>9036</v>
      </c>
      <c r="I730" s="4">
        <v>84.42099537037036</v>
      </c>
      <c r="J730" s="1">
        <v>387.77</v>
      </c>
      <c r="K730" s="1">
        <v>37.66</v>
      </c>
      <c r="M730" s="10">
        <f t="array" ref="M730">_xlfn.XLOOKUP(A730,subscriptions!B730:B10004,subscriptions!D730:D10004)</f>
        <v>120</v>
      </c>
      <c r="N730" s="10">
        <f t="array" ref="N730">_xlfn.XLOOKUP(A730,subscriptions!B730:B10004,subscriptions!G730:G10004)</f>
        <v>5</v>
      </c>
      <c r="O730" s="10">
        <v>114.0</v>
      </c>
      <c r="P730" s="10" t="str">
        <f t="array" ref="P730">_xlfn.XLOOKUP(A730,subscriptions!B730:B10004,subscriptions!C730:C10004)</f>
        <v>Residential</v>
      </c>
      <c r="Q730" s="10" t="s">
        <v>194</v>
      </c>
      <c r="R730" s="10" t="s">
        <v>212</v>
      </c>
      <c r="S730" s="10" t="s">
        <v>2152</v>
      </c>
    </row>
    <row r="731">
      <c r="A731" s="1" t="s">
        <v>1081</v>
      </c>
      <c r="B731" s="1" t="s">
        <v>1303</v>
      </c>
      <c r="C731" s="1" t="s">
        <v>1492</v>
      </c>
      <c r="D731" s="1" t="s">
        <v>153</v>
      </c>
      <c r="E731" s="1" t="s">
        <v>631</v>
      </c>
      <c r="F731" s="1" t="s">
        <v>922</v>
      </c>
      <c r="G731" s="1" t="s">
        <v>9048</v>
      </c>
      <c r="H731" s="1" t="s">
        <v>9050</v>
      </c>
      <c r="I731" s="4">
        <v>84.25237268518518</v>
      </c>
      <c r="J731" s="1">
        <v>318.07</v>
      </c>
      <c r="K731" s="1">
        <v>76.25</v>
      </c>
      <c r="M731" s="10">
        <f t="array" ref="M731">_xlfn.XLOOKUP(A731,subscriptions!B731:B10004,subscriptions!D731:D10004)</f>
        <v>80</v>
      </c>
      <c r="N731" s="10">
        <f t="array" ref="N731">_xlfn.XLOOKUP(A731,subscriptions!B731:B10004,subscriptions!G731:G10004)</f>
        <v>10</v>
      </c>
      <c r="O731" s="10">
        <v>72.0</v>
      </c>
      <c r="P731" s="10" t="str">
        <f t="array" ref="P731">_xlfn.XLOOKUP(A731,subscriptions!B731:B10004,subscriptions!C731:C10004)</f>
        <v>Roam</v>
      </c>
      <c r="Q731" s="10" t="s">
        <v>128</v>
      </c>
      <c r="R731" s="10" t="s">
        <v>148</v>
      </c>
      <c r="S731" s="10" t="s">
        <v>1008</v>
      </c>
    </row>
    <row r="732">
      <c r="A732" s="1" t="s">
        <v>1083</v>
      </c>
      <c r="B732" s="1" t="s">
        <v>1027</v>
      </c>
      <c r="C732" s="1" t="s">
        <v>1492</v>
      </c>
      <c r="D732" s="1" t="s">
        <v>153</v>
      </c>
      <c r="E732" s="1" t="s">
        <v>111</v>
      </c>
      <c r="F732" s="1" t="s">
        <v>1855</v>
      </c>
      <c r="G732" s="1" t="s">
        <v>9061</v>
      </c>
      <c r="H732" s="1" t="s">
        <v>9062</v>
      </c>
      <c r="I732" s="4">
        <v>84.1697337962963</v>
      </c>
      <c r="J732" s="1">
        <v>319.17</v>
      </c>
      <c r="K732" s="1">
        <v>51.47</v>
      </c>
      <c r="M732" s="10">
        <f t="array" ref="M732">_xlfn.XLOOKUP(A732,subscriptions!B732:B10004,subscriptions!D732:D10004)</f>
        <v>80</v>
      </c>
      <c r="N732" s="10">
        <f t="array" ref="N732">_xlfn.XLOOKUP(A732,subscriptions!B732:B10004,subscriptions!G732:G10004)</f>
        <v>20</v>
      </c>
      <c r="O732" s="10">
        <v>64.0</v>
      </c>
      <c r="P732" s="10" t="str">
        <f t="array" ref="P732">_xlfn.XLOOKUP(A732,subscriptions!B732:B10004,subscriptions!C732:C10004)</f>
        <v>Roam</v>
      </c>
      <c r="Q732" s="10" t="s">
        <v>128</v>
      </c>
      <c r="R732" s="10" t="s">
        <v>148</v>
      </c>
      <c r="S732" s="10" t="s">
        <v>213</v>
      </c>
    </row>
    <row r="733">
      <c r="A733" s="1" t="s">
        <v>1087</v>
      </c>
      <c r="B733" s="1" t="s">
        <v>1506</v>
      </c>
      <c r="C733" s="1" t="s">
        <v>237</v>
      </c>
      <c r="D733" s="1" t="s">
        <v>27</v>
      </c>
      <c r="E733" s="1" t="s">
        <v>219</v>
      </c>
      <c r="F733" s="1" t="s">
        <v>458</v>
      </c>
      <c r="G733" s="1" t="s">
        <v>9064</v>
      </c>
      <c r="H733" s="1" t="s">
        <v>9065</v>
      </c>
      <c r="I733" s="4">
        <v>84.33983796296296</v>
      </c>
      <c r="J733" s="1">
        <v>2577.65</v>
      </c>
      <c r="K733" s="1">
        <v>250.51</v>
      </c>
      <c r="M733" s="10">
        <f t="array" ref="M733">_xlfn.XLOOKUP(A733,subscriptions!B733:B10004,subscriptions!D733:D10004)</f>
        <v>80</v>
      </c>
      <c r="N733" s="10">
        <f t="array" ref="N733">_xlfn.XLOOKUP(A733,subscriptions!B733:B10004,subscriptions!G733:G10004)</f>
        <v>0</v>
      </c>
      <c r="O733" s="10">
        <v>80.0</v>
      </c>
      <c r="P733" s="10" t="str">
        <f t="array" ref="P733">_xlfn.XLOOKUP(A733,subscriptions!B733:B10004,subscriptions!C733:C10004)</f>
        <v>Roam</v>
      </c>
      <c r="Q733" s="10" t="s">
        <v>173</v>
      </c>
      <c r="R733" s="10" t="s">
        <v>148</v>
      </c>
      <c r="S733" s="10" t="s">
        <v>234</v>
      </c>
    </row>
    <row r="734">
      <c r="A734" s="1" t="s">
        <v>1088</v>
      </c>
      <c r="B734" s="1" t="s">
        <v>455</v>
      </c>
      <c r="C734" s="1" t="s">
        <v>178</v>
      </c>
      <c r="D734" s="1" t="s">
        <v>27</v>
      </c>
      <c r="E734" s="1" t="s">
        <v>28</v>
      </c>
      <c r="F734" s="1" t="s">
        <v>313</v>
      </c>
      <c r="G734" s="1" t="s">
        <v>9072</v>
      </c>
      <c r="H734" s="1" t="s">
        <v>9073</v>
      </c>
      <c r="I734" s="4">
        <v>84.255625</v>
      </c>
      <c r="J734" s="1">
        <v>1691.32</v>
      </c>
      <c r="K734" s="1">
        <v>207.09</v>
      </c>
      <c r="M734" s="10">
        <f t="array" ref="M734">_xlfn.XLOOKUP(A734,subscriptions!B734:B10004,subscriptions!D734:D10004)</f>
        <v>50</v>
      </c>
      <c r="N734" s="10">
        <f t="array" ref="N734">_xlfn.XLOOKUP(A734,subscriptions!B734:B10004,subscriptions!G734:G10004)</f>
        <v>5</v>
      </c>
      <c r="O734" s="10">
        <v>47.5</v>
      </c>
      <c r="P734" s="10" t="str">
        <f t="array" ref="P734">_xlfn.XLOOKUP(A734,subscriptions!B734:B10004,subscriptions!C734:C10004)</f>
        <v>Mini</v>
      </c>
      <c r="Q734" s="10" t="s">
        <v>194</v>
      </c>
      <c r="R734" s="10" t="s">
        <v>148</v>
      </c>
      <c r="S734" s="10" t="s">
        <v>1156</v>
      </c>
    </row>
    <row r="735">
      <c r="A735" s="1" t="s">
        <v>1089</v>
      </c>
      <c r="B735" s="1" t="s">
        <v>842</v>
      </c>
      <c r="C735" s="1" t="s">
        <v>152</v>
      </c>
      <c r="D735" s="1" t="s">
        <v>27</v>
      </c>
      <c r="E735" s="1" t="s">
        <v>179</v>
      </c>
      <c r="F735" s="1" t="s">
        <v>901</v>
      </c>
      <c r="G735" s="1" t="s">
        <v>9079</v>
      </c>
      <c r="H735" s="1" t="s">
        <v>9080</v>
      </c>
      <c r="I735" s="4">
        <v>84.29793981481481</v>
      </c>
      <c r="J735" s="1">
        <v>1160.56</v>
      </c>
      <c r="K735" s="1">
        <v>151.86</v>
      </c>
      <c r="L735" s="1">
        <v>100.0</v>
      </c>
      <c r="M735" s="10">
        <f t="array" ref="M735">_xlfn.XLOOKUP(A735,subscriptions!B735:B10004,subscriptions!D735:D10004)</f>
        <v>250</v>
      </c>
      <c r="N735" s="10">
        <f t="array" ref="N735">_xlfn.XLOOKUP(A735,subscriptions!B735:B10004,subscriptions!G735:G10004)</f>
        <v>10</v>
      </c>
      <c r="O735" s="10">
        <v>225.0</v>
      </c>
      <c r="P735" s="10" t="str">
        <f t="array" ref="P735">_xlfn.XLOOKUP(A735,subscriptions!B735:B10004,subscriptions!C735:C10004)</f>
        <v>Business</v>
      </c>
      <c r="Q735" s="10" t="s">
        <v>128</v>
      </c>
      <c r="R735" s="10" t="s">
        <v>129</v>
      </c>
      <c r="S735" s="10" t="s">
        <v>785</v>
      </c>
    </row>
    <row r="736">
      <c r="A736" s="1" t="s">
        <v>1090</v>
      </c>
      <c r="B736" s="1" t="s">
        <v>508</v>
      </c>
      <c r="C736" s="1" t="s">
        <v>673</v>
      </c>
      <c r="D736" s="1" t="s">
        <v>153</v>
      </c>
      <c r="E736" s="1" t="s">
        <v>332</v>
      </c>
      <c r="F736" s="1" t="s">
        <v>2415</v>
      </c>
      <c r="G736" s="1" t="s">
        <v>9087</v>
      </c>
      <c r="H736" s="1" t="s">
        <v>9089</v>
      </c>
      <c r="I736" s="4">
        <v>84.25103009259259</v>
      </c>
      <c r="J736" s="1">
        <v>716.69</v>
      </c>
      <c r="K736" s="1">
        <v>183.96</v>
      </c>
      <c r="M736" s="10">
        <f t="array" ref="M736">_xlfn.XLOOKUP(A736,subscriptions!B736:B10004,subscriptions!D736:D10004)</f>
        <v>120</v>
      </c>
      <c r="N736" s="10">
        <f t="array" ref="N736">_xlfn.XLOOKUP(A736,subscriptions!B736:B10004,subscriptions!G736:G10004)</f>
        <v>20</v>
      </c>
      <c r="O736" s="10">
        <v>96.0</v>
      </c>
      <c r="P736" s="10" t="str">
        <f t="array" ref="P736">_xlfn.XLOOKUP(A736,subscriptions!B736:B10004,subscriptions!C736:C10004)</f>
        <v>Residential</v>
      </c>
      <c r="Q736" s="10" t="s">
        <v>128</v>
      </c>
      <c r="R736" s="10" t="s">
        <v>148</v>
      </c>
      <c r="S736" s="10" t="s">
        <v>1691</v>
      </c>
    </row>
    <row r="737">
      <c r="A737" s="1" t="s">
        <v>1091</v>
      </c>
      <c r="B737" s="1" t="s">
        <v>1527</v>
      </c>
      <c r="C737" s="1" t="s">
        <v>1415</v>
      </c>
      <c r="D737" s="1" t="s">
        <v>153</v>
      </c>
      <c r="E737" s="1" t="s">
        <v>280</v>
      </c>
      <c r="F737" s="1" t="s">
        <v>1446</v>
      </c>
      <c r="G737" s="1" t="s">
        <v>9097</v>
      </c>
      <c r="H737" s="1" t="s">
        <v>9098</v>
      </c>
      <c r="I737" s="4">
        <v>84.25850694444445</v>
      </c>
      <c r="J737" s="1">
        <v>3195.8</v>
      </c>
      <c r="K737" s="1">
        <v>801.39</v>
      </c>
      <c r="M737" s="10">
        <f t="array" ref="M737">_xlfn.XLOOKUP(A737,subscriptions!B737:B10004,subscriptions!D737:D10004)</f>
        <v>120</v>
      </c>
      <c r="N737" s="10">
        <f t="array" ref="N737">_xlfn.XLOOKUP(A737,subscriptions!B737:B10004,subscriptions!G737:G10004)</f>
        <v>0</v>
      </c>
      <c r="O737" s="10">
        <v>120.0</v>
      </c>
      <c r="P737" s="10" t="str">
        <f t="array" ref="P737">_xlfn.XLOOKUP(A737,subscriptions!B737:B10004,subscriptions!C737:C10004)</f>
        <v>Residential</v>
      </c>
      <c r="Q737" s="10" t="s">
        <v>173</v>
      </c>
      <c r="R737" s="10" t="s">
        <v>212</v>
      </c>
      <c r="S737" s="10" t="s">
        <v>4148</v>
      </c>
    </row>
    <row r="738">
      <c r="A738" s="1" t="s">
        <v>1092</v>
      </c>
      <c r="B738" s="1" t="s">
        <v>2521</v>
      </c>
      <c r="C738" s="1" t="s">
        <v>1507</v>
      </c>
      <c r="D738" s="1" t="s">
        <v>153</v>
      </c>
      <c r="E738" s="1" t="s">
        <v>239</v>
      </c>
      <c r="F738" s="1" t="s">
        <v>2267</v>
      </c>
      <c r="G738" s="1" t="s">
        <v>9105</v>
      </c>
      <c r="H738" s="1" t="s">
        <v>9106</v>
      </c>
      <c r="I738" s="4">
        <v>84.29806712962963</v>
      </c>
      <c r="J738" s="1">
        <v>797.47</v>
      </c>
      <c r="K738" s="1">
        <v>80.98</v>
      </c>
      <c r="M738" s="10">
        <f t="array" ref="M738">_xlfn.XLOOKUP(A738,subscriptions!B738:B10004,subscriptions!D738:D10004)</f>
        <v>50</v>
      </c>
      <c r="N738" s="10">
        <f t="array" ref="N738">_xlfn.XLOOKUP(A738,subscriptions!B738:B10004,subscriptions!G738:G10004)</f>
        <v>5</v>
      </c>
      <c r="O738" s="10">
        <v>47.5</v>
      </c>
      <c r="P738" s="10" t="str">
        <f t="array" ref="P738">_xlfn.XLOOKUP(A738,subscriptions!B738:B10004,subscriptions!C738:C10004)</f>
        <v>Mini</v>
      </c>
      <c r="Q738" s="10" t="s">
        <v>194</v>
      </c>
      <c r="R738" s="10" t="s">
        <v>148</v>
      </c>
      <c r="S738" s="10" t="s">
        <v>785</v>
      </c>
    </row>
    <row r="739">
      <c r="A739" s="1" t="s">
        <v>1093</v>
      </c>
      <c r="B739" s="1" t="s">
        <v>132</v>
      </c>
      <c r="C739" s="1" t="s">
        <v>279</v>
      </c>
      <c r="D739" s="1" t="s">
        <v>27</v>
      </c>
      <c r="E739" s="1" t="s">
        <v>239</v>
      </c>
      <c r="F739" s="1" t="s">
        <v>2267</v>
      </c>
      <c r="G739" s="1" t="s">
        <v>9113</v>
      </c>
      <c r="H739" s="1" t="s">
        <v>9114</v>
      </c>
      <c r="I739" s="4">
        <v>84.25708333333333</v>
      </c>
      <c r="J739" s="1">
        <v>2594.12</v>
      </c>
      <c r="K739" s="1">
        <v>487.81</v>
      </c>
      <c r="M739" s="10">
        <f t="array" ref="M739">_xlfn.XLOOKUP(A739,subscriptions!B739:B10004,subscriptions!D739:D10004)</f>
        <v>120</v>
      </c>
      <c r="N739" s="10">
        <f t="array" ref="N739">_xlfn.XLOOKUP(A739,subscriptions!B739:B10004,subscriptions!G739:G10004)</f>
        <v>10</v>
      </c>
      <c r="O739" s="10">
        <v>108.0</v>
      </c>
      <c r="P739" s="10" t="str">
        <f t="array" ref="P739">_xlfn.XLOOKUP(A739,subscriptions!B739:B10004,subscriptions!C739:C10004)</f>
        <v>Residential</v>
      </c>
      <c r="Q739" s="10" t="s">
        <v>128</v>
      </c>
      <c r="R739" s="10" t="s">
        <v>212</v>
      </c>
      <c r="S739" s="10" t="s">
        <v>175</v>
      </c>
    </row>
    <row r="740">
      <c r="A740" s="1" t="s">
        <v>1094</v>
      </c>
      <c r="B740" s="1" t="s">
        <v>1527</v>
      </c>
      <c r="C740" s="1" t="s">
        <v>391</v>
      </c>
      <c r="D740" s="1" t="s">
        <v>153</v>
      </c>
      <c r="E740" s="1" t="s">
        <v>714</v>
      </c>
      <c r="F740" s="1" t="s">
        <v>3326</v>
      </c>
      <c r="G740" s="1" t="s">
        <v>9121</v>
      </c>
      <c r="H740" s="1" t="s">
        <v>9122</v>
      </c>
      <c r="I740" s="4">
        <v>84.25357638888889</v>
      </c>
      <c r="J740" s="1">
        <v>917.41</v>
      </c>
      <c r="K740" s="1">
        <v>111.74</v>
      </c>
      <c r="M740" s="10">
        <f t="array" ref="M740">_xlfn.XLOOKUP(A740,subscriptions!B740:B10004,subscriptions!D740:D10004)</f>
        <v>120</v>
      </c>
      <c r="N740" s="10">
        <f t="array" ref="N740">_xlfn.XLOOKUP(A740,subscriptions!B740:B10004,subscriptions!G740:G10004)</f>
        <v>20</v>
      </c>
      <c r="O740" s="10">
        <v>96.0</v>
      </c>
      <c r="P740" s="10" t="str">
        <f t="array" ref="P740">_xlfn.XLOOKUP(A740,subscriptions!B740:B10004,subscriptions!C740:C10004)</f>
        <v>Residential</v>
      </c>
      <c r="Q740" s="10" t="s">
        <v>128</v>
      </c>
      <c r="R740" s="10" t="s">
        <v>148</v>
      </c>
      <c r="S740" s="10" t="s">
        <v>1832</v>
      </c>
    </row>
    <row r="741">
      <c r="A741" s="1" t="s">
        <v>1095</v>
      </c>
      <c r="B741" s="1" t="s">
        <v>329</v>
      </c>
      <c r="C741" s="1" t="s">
        <v>296</v>
      </c>
      <c r="D741" s="1" t="s">
        <v>27</v>
      </c>
      <c r="E741" s="1" t="s">
        <v>179</v>
      </c>
      <c r="F741" s="1" t="s">
        <v>2311</v>
      </c>
      <c r="G741" s="1" t="s">
        <v>9129</v>
      </c>
      <c r="H741" s="1" t="s">
        <v>9130</v>
      </c>
      <c r="I741" s="4">
        <v>84.42032407407407</v>
      </c>
      <c r="J741" s="1">
        <v>759.68</v>
      </c>
      <c r="K741" s="1">
        <v>173.49</v>
      </c>
      <c r="L741" s="1">
        <v>100.0</v>
      </c>
      <c r="M741" s="10">
        <f t="array" ref="M741">_xlfn.XLOOKUP(A741,subscriptions!B741:B10004,subscriptions!D741:D10004)</f>
        <v>120</v>
      </c>
      <c r="N741" s="10">
        <f t="array" ref="N741">_xlfn.XLOOKUP(A741,subscriptions!B741:B10004,subscriptions!G741:G10004)</f>
        <v>0</v>
      </c>
      <c r="O741" s="10">
        <v>120.0</v>
      </c>
      <c r="P741" s="10" t="str">
        <f t="array" ref="P741">_xlfn.XLOOKUP(A741,subscriptions!B741:B10004,subscriptions!C741:C10004)</f>
        <v>Residential</v>
      </c>
      <c r="Q741" s="10" t="s">
        <v>173</v>
      </c>
      <c r="R741" s="10" t="s">
        <v>212</v>
      </c>
      <c r="S741" s="10" t="s">
        <v>940</v>
      </c>
    </row>
    <row r="742">
      <c r="A742" s="1" t="s">
        <v>1096</v>
      </c>
      <c r="B742" s="1" t="s">
        <v>1173</v>
      </c>
      <c r="C742" s="1" t="s">
        <v>178</v>
      </c>
      <c r="D742" s="1" t="s">
        <v>27</v>
      </c>
      <c r="E742" s="1" t="s">
        <v>631</v>
      </c>
      <c r="F742" s="1" t="s">
        <v>2495</v>
      </c>
      <c r="G742" s="1" t="s">
        <v>9137</v>
      </c>
      <c r="H742" s="1" t="s">
        <v>9138</v>
      </c>
      <c r="I742" s="4">
        <v>84.17322916666667</v>
      </c>
      <c r="J742" s="1">
        <v>981.74</v>
      </c>
      <c r="K742" s="1">
        <v>148.15</v>
      </c>
      <c r="M742" s="10">
        <f t="array" ref="M742">_xlfn.XLOOKUP(A742,subscriptions!B742:B10004,subscriptions!D742:D10004)</f>
        <v>80</v>
      </c>
      <c r="N742" s="10">
        <f t="array" ref="N742">_xlfn.XLOOKUP(A742,subscriptions!B742:B10004,subscriptions!G742:G10004)</f>
        <v>5</v>
      </c>
      <c r="O742" s="10">
        <v>76.0</v>
      </c>
      <c r="P742" s="10" t="str">
        <f t="array" ref="P742">_xlfn.XLOOKUP(A742,subscriptions!B742:B10004,subscriptions!C742:C10004)</f>
        <v>Roam</v>
      </c>
      <c r="Q742" s="10" t="s">
        <v>194</v>
      </c>
      <c r="R742" s="10" t="s">
        <v>148</v>
      </c>
      <c r="S742" s="10" t="s">
        <v>2630</v>
      </c>
    </row>
    <row r="743">
      <c r="A743" s="1" t="s">
        <v>1097</v>
      </c>
      <c r="B743" s="1" t="s">
        <v>2279</v>
      </c>
      <c r="C743" s="1" t="s">
        <v>1477</v>
      </c>
      <c r="D743" s="1" t="s">
        <v>153</v>
      </c>
      <c r="E743" s="1" t="s">
        <v>239</v>
      </c>
      <c r="F743" s="1" t="s">
        <v>2765</v>
      </c>
      <c r="G743" s="1" t="s">
        <v>9145</v>
      </c>
      <c r="H743" s="1" t="s">
        <v>9146</v>
      </c>
      <c r="I743" s="4">
        <v>84.38158564814815</v>
      </c>
      <c r="J743" s="1">
        <v>587.97</v>
      </c>
      <c r="K743" s="1">
        <v>127.45</v>
      </c>
      <c r="M743" s="10">
        <f t="array" ref="M743">_xlfn.XLOOKUP(A743,subscriptions!B743:B10004,subscriptions!D743:D10004)</f>
        <v>120</v>
      </c>
      <c r="N743" s="10">
        <f t="array" ref="N743">_xlfn.XLOOKUP(A743,subscriptions!B743:B10004,subscriptions!G743:G10004)</f>
        <v>10</v>
      </c>
      <c r="O743" s="10">
        <v>108.0</v>
      </c>
      <c r="P743" s="10" t="str">
        <f t="array" ref="P743">_xlfn.XLOOKUP(A743,subscriptions!B743:B10004,subscriptions!C743:C10004)</f>
        <v>Residential</v>
      </c>
      <c r="Q743" s="10" t="s">
        <v>128</v>
      </c>
      <c r="R743" s="10" t="s">
        <v>212</v>
      </c>
      <c r="S743" s="10" t="s">
        <v>1789</v>
      </c>
    </row>
    <row r="744">
      <c r="A744" s="1" t="s">
        <v>1098</v>
      </c>
      <c r="B744" s="1" t="s">
        <v>508</v>
      </c>
      <c r="C744" s="1" t="s">
        <v>279</v>
      </c>
      <c r="D744" s="1" t="s">
        <v>153</v>
      </c>
      <c r="E744" s="1" t="s">
        <v>262</v>
      </c>
      <c r="F744" s="1" t="s">
        <v>4344</v>
      </c>
      <c r="G744" s="1" t="s">
        <v>9153</v>
      </c>
      <c r="H744" s="1" t="s">
        <v>9154</v>
      </c>
      <c r="I744" s="4">
        <v>84.17326388888888</v>
      </c>
      <c r="J744" s="1">
        <v>2115.17</v>
      </c>
      <c r="K744" s="1">
        <v>345.81</v>
      </c>
      <c r="M744" s="10">
        <f t="array" ref="M744">_xlfn.XLOOKUP(A744,subscriptions!B744:B10004,subscriptions!D744:D10004)</f>
        <v>250</v>
      </c>
      <c r="N744" s="10">
        <f t="array" ref="N744">_xlfn.XLOOKUP(A744,subscriptions!B744:B10004,subscriptions!G744:G10004)</f>
        <v>20</v>
      </c>
      <c r="O744" s="10">
        <v>200.0</v>
      </c>
      <c r="P744" s="10" t="str">
        <f t="array" ref="P744">_xlfn.XLOOKUP(A744,subscriptions!B744:B10004,subscriptions!C744:C10004)</f>
        <v>Business</v>
      </c>
      <c r="Q744" s="10" t="s">
        <v>128</v>
      </c>
      <c r="R744" s="10" t="s">
        <v>129</v>
      </c>
      <c r="S744" s="10" t="s">
        <v>2630</v>
      </c>
    </row>
    <row r="745">
      <c r="A745" s="1" t="s">
        <v>1103</v>
      </c>
      <c r="B745" s="1" t="s">
        <v>1865</v>
      </c>
      <c r="C745" s="1" t="s">
        <v>786</v>
      </c>
      <c r="D745" s="1" t="s">
        <v>153</v>
      </c>
      <c r="E745" s="1" t="s">
        <v>111</v>
      </c>
      <c r="F745" s="1" t="s">
        <v>1917</v>
      </c>
      <c r="G745" s="1" t="s">
        <v>9162</v>
      </c>
      <c r="H745" s="1" t="s">
        <v>9163</v>
      </c>
      <c r="I745" s="4">
        <v>84.16908564814815</v>
      </c>
      <c r="J745" s="1">
        <v>1097.9</v>
      </c>
      <c r="K745" s="1">
        <v>135.31</v>
      </c>
      <c r="M745" s="10">
        <f t="array" ref="M745">_xlfn.XLOOKUP(A745,subscriptions!B745:B10004,subscriptions!D745:D10004)</f>
        <v>80</v>
      </c>
      <c r="N745" s="10">
        <f t="array" ref="N745">_xlfn.XLOOKUP(A745,subscriptions!B745:B10004,subscriptions!G745:G10004)</f>
        <v>0</v>
      </c>
      <c r="O745" s="10">
        <v>80.0</v>
      </c>
      <c r="P745" s="10" t="str">
        <f t="array" ref="P745">_xlfn.XLOOKUP(A745,subscriptions!B745:B10004,subscriptions!C745:C10004)</f>
        <v>Roam</v>
      </c>
      <c r="Q745" s="10" t="s">
        <v>173</v>
      </c>
      <c r="R745" s="10" t="s">
        <v>148</v>
      </c>
      <c r="S745" s="10" t="s">
        <v>1504</v>
      </c>
    </row>
    <row r="746">
      <c r="A746" s="1" t="s">
        <v>1104</v>
      </c>
      <c r="B746" s="1" t="s">
        <v>455</v>
      </c>
      <c r="C746" s="1" t="s">
        <v>1678</v>
      </c>
      <c r="D746" s="1" t="s">
        <v>27</v>
      </c>
      <c r="E746" s="1" t="s">
        <v>631</v>
      </c>
      <c r="F746" s="1" t="s">
        <v>943</v>
      </c>
      <c r="G746" s="1" t="s">
        <v>9166</v>
      </c>
      <c r="H746" s="1" t="s">
        <v>9167</v>
      </c>
      <c r="I746" s="4">
        <v>84.25141203703704</v>
      </c>
      <c r="J746" s="1">
        <v>446.36</v>
      </c>
      <c r="K746" s="1">
        <v>101.77</v>
      </c>
      <c r="M746" s="10">
        <f t="array" ref="M746">_xlfn.XLOOKUP(A746,subscriptions!B746:B10004,subscriptions!D746:D10004)</f>
        <v>120</v>
      </c>
      <c r="N746" s="10">
        <f t="array" ref="N746">_xlfn.XLOOKUP(A746,subscriptions!B746:B10004,subscriptions!G746:G10004)</f>
        <v>5</v>
      </c>
      <c r="O746" s="10">
        <v>114.0</v>
      </c>
      <c r="P746" s="10" t="str">
        <f t="array" ref="P746">_xlfn.XLOOKUP(A746,subscriptions!B746:B10004,subscriptions!C746:C10004)</f>
        <v>Residential</v>
      </c>
      <c r="Q746" s="10" t="s">
        <v>194</v>
      </c>
      <c r="R746" s="10" t="s">
        <v>212</v>
      </c>
      <c r="S746" s="10" t="s">
        <v>4065</v>
      </c>
    </row>
    <row r="747">
      <c r="A747" s="1" t="s">
        <v>1105</v>
      </c>
      <c r="B747" s="1" t="s">
        <v>814</v>
      </c>
      <c r="C747" s="1" t="s">
        <v>1200</v>
      </c>
      <c r="D747" s="1" t="s">
        <v>153</v>
      </c>
      <c r="E747" s="1" t="s">
        <v>239</v>
      </c>
      <c r="F747" s="1" t="s">
        <v>2364</v>
      </c>
      <c r="G747" s="1" t="s">
        <v>9174</v>
      </c>
      <c r="H747" s="1" t="s">
        <v>9175</v>
      </c>
      <c r="I747" s="4">
        <v>84.29741898148148</v>
      </c>
      <c r="J747" s="1">
        <v>3497.51</v>
      </c>
      <c r="K747" s="1">
        <v>789.74</v>
      </c>
      <c r="M747" s="10">
        <f t="array" ref="M747">_xlfn.XLOOKUP(A747,subscriptions!B747:B10004,subscriptions!D747:D10004)</f>
        <v>50</v>
      </c>
      <c r="N747" s="10">
        <f t="array" ref="N747">_xlfn.XLOOKUP(A747,subscriptions!B747:B10004,subscriptions!G747:G10004)</f>
        <v>10</v>
      </c>
      <c r="O747" s="10">
        <v>45.0</v>
      </c>
      <c r="P747" s="10" t="str">
        <f t="array" ref="P747">_xlfn.XLOOKUP(A747,subscriptions!B747:B10004,subscriptions!C747:C10004)</f>
        <v>Mini</v>
      </c>
      <c r="Q747" s="10" t="s">
        <v>128</v>
      </c>
      <c r="R747" s="10" t="s">
        <v>148</v>
      </c>
      <c r="S747" s="10" t="s">
        <v>407</v>
      </c>
    </row>
    <row r="748">
      <c r="A748" s="1" t="s">
        <v>1106</v>
      </c>
      <c r="B748" s="1" t="s">
        <v>1939</v>
      </c>
      <c r="C748" s="1" t="s">
        <v>1388</v>
      </c>
      <c r="D748" s="1" t="s">
        <v>153</v>
      </c>
      <c r="E748" s="1" t="s">
        <v>262</v>
      </c>
      <c r="F748" s="1" t="s">
        <v>885</v>
      </c>
      <c r="G748" s="1" t="s">
        <v>9183</v>
      </c>
      <c r="H748" s="1" t="s">
        <v>9184</v>
      </c>
      <c r="I748" s="4">
        <v>84.33763888888889</v>
      </c>
      <c r="J748" s="1">
        <v>776.5</v>
      </c>
      <c r="K748" s="1">
        <v>158.39</v>
      </c>
      <c r="M748" s="10">
        <f t="array" ref="M748">_xlfn.XLOOKUP(A748,subscriptions!B748:B10004,subscriptions!D748:D10004)</f>
        <v>120</v>
      </c>
      <c r="N748" s="10">
        <f t="array" ref="N748">_xlfn.XLOOKUP(A748,subscriptions!B748:B10004,subscriptions!G748:G10004)</f>
        <v>20</v>
      </c>
      <c r="O748" s="10">
        <v>96.0</v>
      </c>
      <c r="P748" s="10" t="str">
        <f t="array" ref="P748">_xlfn.XLOOKUP(A748,subscriptions!B748:B10004,subscriptions!C748:C10004)</f>
        <v>Residential</v>
      </c>
      <c r="Q748" s="10" t="s">
        <v>128</v>
      </c>
      <c r="R748" s="10" t="s">
        <v>148</v>
      </c>
      <c r="S748" s="10" t="s">
        <v>1961</v>
      </c>
    </row>
    <row r="749">
      <c r="A749" s="1" t="s">
        <v>1107</v>
      </c>
      <c r="B749" s="1" t="s">
        <v>589</v>
      </c>
      <c r="C749" s="1" t="s">
        <v>524</v>
      </c>
      <c r="D749" s="1" t="s">
        <v>153</v>
      </c>
      <c r="E749" s="1" t="s">
        <v>332</v>
      </c>
      <c r="F749" s="1" t="s">
        <v>333</v>
      </c>
      <c r="G749" s="1" t="s">
        <v>9192</v>
      </c>
      <c r="H749" s="1" t="s">
        <v>9193</v>
      </c>
      <c r="I749" s="4">
        <v>84.29265046296297</v>
      </c>
      <c r="J749" s="1">
        <v>1226.42</v>
      </c>
      <c r="K749" s="1">
        <v>281.3</v>
      </c>
      <c r="M749" s="10">
        <f t="array" ref="M749">_xlfn.XLOOKUP(A749,subscriptions!B749:B10004,subscriptions!D749:D10004)</f>
        <v>120</v>
      </c>
      <c r="N749" s="10">
        <f t="array" ref="N749">_xlfn.XLOOKUP(A749,subscriptions!B749:B10004,subscriptions!G749:G10004)</f>
        <v>0</v>
      </c>
      <c r="O749" s="10">
        <v>120.0</v>
      </c>
      <c r="P749" s="10" t="str">
        <f t="array" ref="P749">_xlfn.XLOOKUP(A749,subscriptions!B749:B10004,subscriptions!C749:C10004)</f>
        <v>Residential</v>
      </c>
      <c r="Q749" s="10" t="s">
        <v>173</v>
      </c>
      <c r="R749" s="10" t="s">
        <v>212</v>
      </c>
      <c r="S749" s="10" t="s">
        <v>587</v>
      </c>
    </row>
    <row r="750">
      <c r="A750" s="1" t="s">
        <v>1108</v>
      </c>
      <c r="B750" s="1" t="s">
        <v>645</v>
      </c>
      <c r="C750" s="1" t="s">
        <v>178</v>
      </c>
      <c r="D750" s="1" t="s">
        <v>153</v>
      </c>
      <c r="E750" s="1" t="s">
        <v>111</v>
      </c>
      <c r="F750" s="1" t="s">
        <v>1362</v>
      </c>
      <c r="G750" s="1" t="s">
        <v>9201</v>
      </c>
      <c r="H750" s="1" t="s">
        <v>9202</v>
      </c>
      <c r="I750" s="4">
        <v>84.21076388888889</v>
      </c>
      <c r="J750" s="1">
        <v>3604.24</v>
      </c>
      <c r="K750" s="1">
        <v>772.03</v>
      </c>
      <c r="M750" s="10">
        <f t="array" ref="M750">_xlfn.XLOOKUP(A750,subscriptions!B750:B10004,subscriptions!D750:D10004)</f>
        <v>80</v>
      </c>
      <c r="N750" s="10">
        <f t="array" ref="N750">_xlfn.XLOOKUP(A750,subscriptions!B750:B10004,subscriptions!G750:G10004)</f>
        <v>5</v>
      </c>
      <c r="O750" s="10">
        <v>76.0</v>
      </c>
      <c r="P750" s="10" t="str">
        <f t="array" ref="P750">_xlfn.XLOOKUP(A750,subscriptions!B750:B10004,subscriptions!C750:C10004)</f>
        <v>Roam</v>
      </c>
      <c r="Q750" s="10" t="s">
        <v>194</v>
      </c>
      <c r="R750" s="10" t="s">
        <v>148</v>
      </c>
      <c r="S750" s="10" t="s">
        <v>770</v>
      </c>
    </row>
    <row r="751">
      <c r="A751" s="1" t="s">
        <v>1109</v>
      </c>
      <c r="B751" s="1" t="s">
        <v>1527</v>
      </c>
      <c r="C751" s="1" t="s">
        <v>734</v>
      </c>
      <c r="D751" s="1" t="s">
        <v>153</v>
      </c>
      <c r="E751" s="1" t="s">
        <v>179</v>
      </c>
      <c r="F751" s="1" t="s">
        <v>200</v>
      </c>
      <c r="G751" s="1" t="s">
        <v>9209</v>
      </c>
      <c r="H751" s="1" t="s">
        <v>9210</v>
      </c>
      <c r="I751" s="4">
        <v>84.38358796296296</v>
      </c>
      <c r="J751" s="1">
        <v>1518.2</v>
      </c>
      <c r="K751" s="1">
        <v>238.03</v>
      </c>
      <c r="L751" s="1">
        <v>100.0</v>
      </c>
      <c r="M751" s="10">
        <f t="array" ref="M751">_xlfn.XLOOKUP(A751,subscriptions!B751:B10004,subscriptions!D751:D10004)</f>
        <v>120</v>
      </c>
      <c r="N751" s="10">
        <f t="array" ref="N751">_xlfn.XLOOKUP(A751,subscriptions!B751:B10004,subscriptions!G751:G10004)</f>
        <v>10</v>
      </c>
      <c r="O751" s="10">
        <v>108.0</v>
      </c>
      <c r="P751" s="10" t="str">
        <f t="array" ref="P751">_xlfn.XLOOKUP(A751,subscriptions!B751:B10004,subscriptions!C751:C10004)</f>
        <v>Residential</v>
      </c>
      <c r="Q751" s="10" t="s">
        <v>128</v>
      </c>
      <c r="R751" s="10" t="s">
        <v>212</v>
      </c>
      <c r="S751" s="10" t="s">
        <v>882</v>
      </c>
    </row>
    <row r="752">
      <c r="A752" s="1" t="s">
        <v>1110</v>
      </c>
      <c r="B752" s="1" t="s">
        <v>425</v>
      </c>
      <c r="C752" s="1" t="s">
        <v>178</v>
      </c>
      <c r="D752" s="1" t="s">
        <v>153</v>
      </c>
      <c r="E752" s="1" t="s">
        <v>219</v>
      </c>
      <c r="F752" s="1" t="s">
        <v>1010</v>
      </c>
      <c r="G752" s="1" t="s">
        <v>9221</v>
      </c>
      <c r="H752" s="1" t="s">
        <v>9222</v>
      </c>
      <c r="I752" s="4">
        <v>84.25862268518519</v>
      </c>
      <c r="J752" s="1">
        <v>236.47</v>
      </c>
      <c r="K752" s="1">
        <v>44.08</v>
      </c>
      <c r="M752" s="10">
        <f t="array" ref="M752">_xlfn.XLOOKUP(A752,subscriptions!B752:B10004,subscriptions!D752:D10004)</f>
        <v>120</v>
      </c>
      <c r="N752" s="10">
        <f t="array" ref="N752">_xlfn.XLOOKUP(A752,subscriptions!B752:B10004,subscriptions!G752:G10004)</f>
        <v>20</v>
      </c>
      <c r="O752" s="10">
        <v>96.0</v>
      </c>
      <c r="P752" s="10" t="str">
        <f t="array" ref="P752">_xlfn.XLOOKUP(A752,subscriptions!B752:B10004,subscriptions!C752:C10004)</f>
        <v>Residential</v>
      </c>
      <c r="Q752" s="10" t="s">
        <v>128</v>
      </c>
      <c r="R752" s="10" t="s">
        <v>148</v>
      </c>
      <c r="S752" s="10" t="s">
        <v>4148</v>
      </c>
    </row>
    <row r="753">
      <c r="A753" s="1" t="s">
        <v>1111</v>
      </c>
      <c r="B753" s="1" t="s">
        <v>177</v>
      </c>
      <c r="C753" s="1" t="s">
        <v>133</v>
      </c>
      <c r="D753" s="1" t="s">
        <v>153</v>
      </c>
      <c r="E753" s="1" t="s">
        <v>262</v>
      </c>
      <c r="F753" s="1" t="s">
        <v>4344</v>
      </c>
      <c r="G753" s="1" t="s">
        <v>9230</v>
      </c>
      <c r="H753" s="1" t="s">
        <v>9231</v>
      </c>
      <c r="I753" s="4">
        <v>84.38159722222223</v>
      </c>
      <c r="J753" s="1">
        <v>4265.93</v>
      </c>
      <c r="K753" s="1">
        <v>719.5</v>
      </c>
      <c r="M753" s="10">
        <f t="array" ref="M753">_xlfn.XLOOKUP(A753,subscriptions!B753:B10004,subscriptions!D753:D10004)</f>
        <v>120</v>
      </c>
      <c r="N753" s="10">
        <f t="array" ref="N753">_xlfn.XLOOKUP(A753,subscriptions!B753:B10004,subscriptions!G753:G10004)</f>
        <v>0</v>
      </c>
      <c r="O753" s="10">
        <v>120.0</v>
      </c>
      <c r="P753" s="10" t="str">
        <f t="array" ref="P753">_xlfn.XLOOKUP(A753,subscriptions!B753:B10004,subscriptions!C753:C10004)</f>
        <v>Residential</v>
      </c>
      <c r="Q753" s="10" t="s">
        <v>173</v>
      </c>
      <c r="R753" s="10" t="s">
        <v>212</v>
      </c>
      <c r="S753" s="10" t="s">
        <v>1789</v>
      </c>
    </row>
    <row r="754">
      <c r="A754" s="1" t="s">
        <v>1112</v>
      </c>
      <c r="B754" s="1" t="s">
        <v>508</v>
      </c>
      <c r="C754" s="1" t="s">
        <v>3912</v>
      </c>
      <c r="D754" s="1" t="s">
        <v>153</v>
      </c>
      <c r="E754" s="1" t="s">
        <v>219</v>
      </c>
      <c r="F754" s="1" t="s">
        <v>4220</v>
      </c>
      <c r="G754" s="1" t="s">
        <v>9239</v>
      </c>
      <c r="H754" s="1" t="s">
        <v>9240</v>
      </c>
      <c r="I754" s="4">
        <v>84.33501157407407</v>
      </c>
      <c r="J754" s="1">
        <v>1532.12</v>
      </c>
      <c r="K754" s="1">
        <v>170.12</v>
      </c>
      <c r="M754" s="10">
        <f t="array" ref="M754">_xlfn.XLOOKUP(A754,subscriptions!B754:B10004,subscriptions!D754:D10004)</f>
        <v>120</v>
      </c>
      <c r="N754" s="10">
        <f t="array" ref="N754">_xlfn.XLOOKUP(A754,subscriptions!B754:B10004,subscriptions!G754:G10004)</f>
        <v>5</v>
      </c>
      <c r="O754" s="10">
        <v>114.0</v>
      </c>
      <c r="P754" s="10" t="str">
        <f t="array" ref="P754">_xlfn.XLOOKUP(A754,subscriptions!B754:B10004,subscriptions!C754:C10004)</f>
        <v>Residential</v>
      </c>
      <c r="Q754" s="10" t="s">
        <v>194</v>
      </c>
      <c r="R754" s="10" t="s">
        <v>212</v>
      </c>
      <c r="S754" s="10" t="s">
        <v>643</v>
      </c>
    </row>
    <row r="755">
      <c r="A755" s="1" t="s">
        <v>1113</v>
      </c>
      <c r="B755" s="1" t="s">
        <v>1226</v>
      </c>
      <c r="C755" s="1" t="s">
        <v>1507</v>
      </c>
      <c r="D755" s="1" t="s">
        <v>153</v>
      </c>
      <c r="E755" s="1" t="s">
        <v>631</v>
      </c>
      <c r="F755" s="1" t="s">
        <v>922</v>
      </c>
      <c r="G755" s="1" t="s">
        <v>9248</v>
      </c>
      <c r="H755" s="1" t="s">
        <v>9249</v>
      </c>
      <c r="I755" s="4">
        <v>84.1689699074074</v>
      </c>
      <c r="J755" s="1">
        <v>661.74</v>
      </c>
      <c r="K755" s="1">
        <v>81.13</v>
      </c>
      <c r="M755" s="10">
        <f t="array" ref="M755">_xlfn.XLOOKUP(A755,subscriptions!B755:B10004,subscriptions!D755:D10004)</f>
        <v>80</v>
      </c>
      <c r="N755" s="10">
        <f t="array" ref="N755">_xlfn.XLOOKUP(A755,subscriptions!B755:B10004,subscriptions!G755:G10004)</f>
        <v>10</v>
      </c>
      <c r="O755" s="10">
        <v>72.0</v>
      </c>
      <c r="P755" s="10" t="str">
        <f t="array" ref="P755">_xlfn.XLOOKUP(A755,subscriptions!B755:B10004,subscriptions!C755:C10004)</f>
        <v>Roam</v>
      </c>
      <c r="Q755" s="10" t="s">
        <v>128</v>
      </c>
      <c r="R755" s="10" t="s">
        <v>148</v>
      </c>
      <c r="S755" s="10" t="s">
        <v>1504</v>
      </c>
    </row>
    <row r="756">
      <c r="A756" s="1" t="s">
        <v>1114</v>
      </c>
      <c r="B756" s="1" t="s">
        <v>1664</v>
      </c>
      <c r="C756" s="1" t="s">
        <v>920</v>
      </c>
      <c r="D756" s="1" t="s">
        <v>153</v>
      </c>
      <c r="E756" s="1" t="s">
        <v>262</v>
      </c>
      <c r="F756" s="1" t="s">
        <v>2112</v>
      </c>
      <c r="G756" s="1" t="s">
        <v>9257</v>
      </c>
      <c r="H756" s="1" t="s">
        <v>9258</v>
      </c>
      <c r="I756" s="4">
        <v>84.41957175925926</v>
      </c>
      <c r="J756" s="1">
        <v>274.97</v>
      </c>
      <c r="K756" s="1">
        <v>70.56</v>
      </c>
      <c r="M756" s="10">
        <f t="array" ref="M756">_xlfn.XLOOKUP(A756,subscriptions!B756:B10004,subscriptions!D756:D10004)</f>
        <v>120</v>
      </c>
      <c r="N756" s="10">
        <f t="array" ref="N756">_xlfn.XLOOKUP(A756,subscriptions!B756:B10004,subscriptions!G756:G10004)</f>
        <v>20</v>
      </c>
      <c r="O756" s="10">
        <v>96.0</v>
      </c>
      <c r="P756" s="10" t="str">
        <f t="array" ref="P756">_xlfn.XLOOKUP(A756,subscriptions!B756:B10004,subscriptions!C756:C10004)</f>
        <v>Residential</v>
      </c>
      <c r="Q756" s="10" t="s">
        <v>128</v>
      </c>
      <c r="R756" s="10" t="s">
        <v>148</v>
      </c>
      <c r="S756" s="10" t="s">
        <v>1525</v>
      </c>
    </row>
    <row r="757">
      <c r="A757" s="1" t="s">
        <v>1116</v>
      </c>
      <c r="B757" s="1" t="s">
        <v>1460</v>
      </c>
      <c r="C757" s="1" t="s">
        <v>764</v>
      </c>
      <c r="D757" s="1" t="s">
        <v>27</v>
      </c>
      <c r="E757" s="1" t="s">
        <v>28</v>
      </c>
      <c r="F757" s="1" t="s">
        <v>29</v>
      </c>
      <c r="G757" s="1" t="s">
        <v>9266</v>
      </c>
      <c r="H757" s="1" t="s">
        <v>9267</v>
      </c>
      <c r="I757" s="4">
        <v>84.21131944444444</v>
      </c>
      <c r="J757" s="1">
        <v>2420.0</v>
      </c>
      <c r="K757" s="1">
        <v>396.63</v>
      </c>
      <c r="M757" s="10">
        <f t="array" ref="M757">_xlfn.XLOOKUP(A757,subscriptions!B757:B10004,subscriptions!D757:D10004)</f>
        <v>80</v>
      </c>
      <c r="N757" s="10">
        <f t="array" ref="N757">_xlfn.XLOOKUP(A757,subscriptions!B757:B10004,subscriptions!G757:G10004)</f>
        <v>0</v>
      </c>
      <c r="O757" s="10">
        <v>80.0</v>
      </c>
      <c r="P757" s="10" t="str">
        <f t="array" ref="P757">_xlfn.XLOOKUP(A757,subscriptions!B757:B10004,subscriptions!C757:C10004)</f>
        <v>Roam</v>
      </c>
      <c r="Q757" s="10" t="s">
        <v>173</v>
      </c>
      <c r="R757" s="10" t="s">
        <v>148</v>
      </c>
      <c r="S757" s="10" t="s">
        <v>438</v>
      </c>
    </row>
    <row r="758">
      <c r="A758" s="1" t="s">
        <v>1119</v>
      </c>
      <c r="B758" s="1" t="s">
        <v>329</v>
      </c>
      <c r="C758" s="1" t="s">
        <v>871</v>
      </c>
      <c r="D758" s="1" t="s">
        <v>27</v>
      </c>
      <c r="E758" s="1" t="s">
        <v>631</v>
      </c>
      <c r="F758" s="1" t="s">
        <v>1084</v>
      </c>
      <c r="G758" s="1" t="s">
        <v>9274</v>
      </c>
      <c r="H758" s="1" t="s">
        <v>9275</v>
      </c>
      <c r="I758" s="4">
        <v>84.33421296296297</v>
      </c>
      <c r="J758" s="1">
        <v>1501.66</v>
      </c>
      <c r="K758" s="1">
        <v>281.55</v>
      </c>
      <c r="M758" s="10">
        <f t="array" ref="M758">_xlfn.XLOOKUP(A758,subscriptions!B758:B10004,subscriptions!D758:D10004)</f>
        <v>120</v>
      </c>
      <c r="N758" s="10">
        <f t="array" ref="N758">_xlfn.XLOOKUP(A758,subscriptions!B758:B10004,subscriptions!G758:G10004)</f>
        <v>5</v>
      </c>
      <c r="O758" s="10">
        <v>114.0</v>
      </c>
      <c r="P758" s="10" t="str">
        <f t="array" ref="P758">_xlfn.XLOOKUP(A758,subscriptions!B758:B10004,subscriptions!C758:C10004)</f>
        <v>Residential</v>
      </c>
      <c r="Q758" s="10" t="s">
        <v>194</v>
      </c>
      <c r="R758" s="10" t="s">
        <v>212</v>
      </c>
      <c r="S758" s="10" t="s">
        <v>195</v>
      </c>
    </row>
    <row r="759">
      <c r="A759" s="1" t="s">
        <v>1120</v>
      </c>
      <c r="B759" s="1" t="s">
        <v>1226</v>
      </c>
      <c r="C759" s="1" t="s">
        <v>456</v>
      </c>
      <c r="D759" s="1" t="s">
        <v>153</v>
      </c>
      <c r="E759" s="1" t="s">
        <v>280</v>
      </c>
      <c r="F759" s="1" t="s">
        <v>1478</v>
      </c>
      <c r="G759" s="1" t="s">
        <v>9283</v>
      </c>
      <c r="H759" s="1" t="s">
        <v>9285</v>
      </c>
      <c r="I759" s="4">
        <v>84.25359953703703</v>
      </c>
      <c r="J759" s="1">
        <v>1193.62</v>
      </c>
      <c r="K759" s="1">
        <v>307.44</v>
      </c>
      <c r="M759" s="10">
        <f t="array" ref="M759">_xlfn.XLOOKUP(A759,subscriptions!B759:B10004,subscriptions!D759:D10004)</f>
        <v>80</v>
      </c>
      <c r="N759" s="10">
        <f t="array" ref="N759">_xlfn.XLOOKUP(A759,subscriptions!B759:B10004,subscriptions!G759:G10004)</f>
        <v>10</v>
      </c>
      <c r="O759" s="10">
        <v>72.0</v>
      </c>
      <c r="P759" s="10" t="str">
        <f t="array" ref="P759">_xlfn.XLOOKUP(A759,subscriptions!B759:B10004,subscriptions!C759:C10004)</f>
        <v>Roam</v>
      </c>
      <c r="Q759" s="10" t="s">
        <v>128</v>
      </c>
      <c r="R759" s="10" t="s">
        <v>148</v>
      </c>
      <c r="S759" s="10" t="s">
        <v>1832</v>
      </c>
    </row>
    <row r="760">
      <c r="A760" s="1" t="s">
        <v>1121</v>
      </c>
      <c r="B760" s="1" t="s">
        <v>555</v>
      </c>
      <c r="C760" s="1" t="s">
        <v>296</v>
      </c>
      <c r="D760" s="1" t="s">
        <v>153</v>
      </c>
      <c r="E760" s="1" t="s">
        <v>631</v>
      </c>
      <c r="F760" s="1" t="s">
        <v>943</v>
      </c>
      <c r="G760" s="1" t="s">
        <v>9292</v>
      </c>
      <c r="H760" s="1" t="s">
        <v>9293</v>
      </c>
      <c r="I760" s="4">
        <v>84.17179398148149</v>
      </c>
      <c r="J760" s="1">
        <v>3414.95</v>
      </c>
      <c r="K760" s="1">
        <v>301.79</v>
      </c>
      <c r="M760" s="10">
        <f t="array" ref="M760">_xlfn.XLOOKUP(A760,subscriptions!B760:B10004,subscriptions!D760:D10004)</f>
        <v>120</v>
      </c>
      <c r="N760" s="10">
        <f t="array" ref="N760">_xlfn.XLOOKUP(A760,subscriptions!B760:B10004,subscriptions!G760:G10004)</f>
        <v>20</v>
      </c>
      <c r="O760" s="10">
        <v>96.0</v>
      </c>
      <c r="P760" s="10" t="str">
        <f t="array" ref="P760">_xlfn.XLOOKUP(A760,subscriptions!B760:B10004,subscriptions!C760:C10004)</f>
        <v>Residential</v>
      </c>
      <c r="Q760" s="10" t="s">
        <v>128</v>
      </c>
      <c r="R760" s="10" t="s">
        <v>148</v>
      </c>
      <c r="S760" s="10" t="s">
        <v>1082</v>
      </c>
    </row>
    <row r="761">
      <c r="A761" s="1" t="s">
        <v>1122</v>
      </c>
      <c r="B761" s="1" t="s">
        <v>1491</v>
      </c>
      <c r="C761" s="1" t="s">
        <v>1100</v>
      </c>
      <c r="D761" s="1" t="s">
        <v>153</v>
      </c>
      <c r="E761" s="1" t="s">
        <v>219</v>
      </c>
      <c r="F761" s="1" t="s">
        <v>458</v>
      </c>
      <c r="G761" s="1" t="s">
        <v>9300</v>
      </c>
      <c r="H761" s="1" t="s">
        <v>9302</v>
      </c>
      <c r="I761" s="4">
        <v>84.1702662037037</v>
      </c>
      <c r="J761" s="1">
        <v>2380.99</v>
      </c>
      <c r="K761" s="1">
        <v>391.25</v>
      </c>
      <c r="M761" s="10">
        <f t="array" ref="M761">_xlfn.XLOOKUP(A761,subscriptions!B761:B10004,subscriptions!D761:D10004)</f>
        <v>80</v>
      </c>
      <c r="N761" s="10">
        <f t="array" ref="N761">_xlfn.XLOOKUP(A761,subscriptions!B761:B10004,subscriptions!G761:G10004)</f>
        <v>0</v>
      </c>
      <c r="O761" s="10">
        <v>80.0</v>
      </c>
      <c r="P761" s="10" t="str">
        <f t="array" ref="P761">_xlfn.XLOOKUP(A761,subscriptions!B761:B10004,subscriptions!C761:C10004)</f>
        <v>Roam</v>
      </c>
      <c r="Q761" s="10" t="s">
        <v>173</v>
      </c>
      <c r="R761" s="10" t="s">
        <v>148</v>
      </c>
      <c r="S761" s="10" t="s">
        <v>2494</v>
      </c>
    </row>
    <row r="762">
      <c r="A762" s="1" t="s">
        <v>1123</v>
      </c>
      <c r="B762" s="1" t="s">
        <v>2327</v>
      </c>
      <c r="C762" s="1" t="s">
        <v>152</v>
      </c>
      <c r="D762" s="1" t="s">
        <v>27</v>
      </c>
      <c r="E762" s="1" t="s">
        <v>262</v>
      </c>
      <c r="F762" s="1" t="s">
        <v>4113</v>
      </c>
      <c r="G762" s="1" t="s">
        <v>9311</v>
      </c>
      <c r="H762" s="1" t="s">
        <v>9312</v>
      </c>
      <c r="I762" s="4">
        <v>84.42086805555556</v>
      </c>
      <c r="J762" s="1">
        <v>296.74</v>
      </c>
      <c r="K762" s="1">
        <v>41.28</v>
      </c>
      <c r="M762" s="10">
        <f t="array" ref="M762">_xlfn.XLOOKUP(A762,subscriptions!B762:B10004,subscriptions!D762:D10004)</f>
        <v>120</v>
      </c>
      <c r="N762" s="10">
        <f t="array" ref="N762">_xlfn.XLOOKUP(A762,subscriptions!B762:B10004,subscriptions!G762:G10004)</f>
        <v>5</v>
      </c>
      <c r="O762" s="10">
        <v>114.0</v>
      </c>
      <c r="P762" s="10" t="str">
        <f t="array" ref="P762">_xlfn.XLOOKUP(A762,subscriptions!B762:B10004,subscriptions!C762:C10004)</f>
        <v>Residential</v>
      </c>
      <c r="Q762" s="10" t="s">
        <v>194</v>
      </c>
      <c r="R762" s="10" t="s">
        <v>212</v>
      </c>
      <c r="S762" s="10" t="s">
        <v>2152</v>
      </c>
    </row>
    <row r="763">
      <c r="A763" s="1" t="s">
        <v>1124</v>
      </c>
      <c r="B763" s="1" t="s">
        <v>814</v>
      </c>
      <c r="C763" s="1" t="s">
        <v>884</v>
      </c>
      <c r="D763" s="1" t="s">
        <v>153</v>
      </c>
      <c r="E763" s="1" t="s">
        <v>179</v>
      </c>
      <c r="F763" s="1" t="s">
        <v>357</v>
      </c>
      <c r="G763" s="1" t="s">
        <v>9319</v>
      </c>
      <c r="H763" s="1" t="s">
        <v>9321</v>
      </c>
      <c r="I763" s="4">
        <v>84.29751157407408</v>
      </c>
      <c r="J763" s="1">
        <v>610.34</v>
      </c>
      <c r="K763" s="1">
        <v>116.39</v>
      </c>
      <c r="L763" s="1">
        <v>100.0</v>
      </c>
      <c r="M763" s="10">
        <f t="array" ref="M763">_xlfn.XLOOKUP(A763,subscriptions!B763:B10004,subscriptions!D763:D10004)</f>
        <v>80</v>
      </c>
      <c r="N763" s="10">
        <f t="array" ref="N763">_xlfn.XLOOKUP(A763,subscriptions!B763:B10004,subscriptions!G763:G10004)</f>
        <v>10</v>
      </c>
      <c r="O763" s="10">
        <v>72.0</v>
      </c>
      <c r="P763" s="10" t="str">
        <f t="array" ref="P763">_xlfn.XLOOKUP(A763,subscriptions!B763:B10004,subscriptions!C763:C10004)</f>
        <v>Roam</v>
      </c>
      <c r="Q763" s="10" t="s">
        <v>128</v>
      </c>
      <c r="R763" s="10" t="s">
        <v>148</v>
      </c>
      <c r="S763" s="10" t="s">
        <v>407</v>
      </c>
    </row>
    <row r="764">
      <c r="A764" s="1" t="s">
        <v>1125</v>
      </c>
      <c r="B764" s="1" t="s">
        <v>375</v>
      </c>
      <c r="C764" s="1" t="s">
        <v>330</v>
      </c>
      <c r="D764" s="1" t="s">
        <v>27</v>
      </c>
      <c r="E764" s="1" t="s">
        <v>111</v>
      </c>
      <c r="F764" s="1" t="s">
        <v>1362</v>
      </c>
      <c r="G764" s="1" t="s">
        <v>9329</v>
      </c>
      <c r="H764" s="1" t="s">
        <v>9330</v>
      </c>
      <c r="I764" s="4">
        <v>84.25706018518518</v>
      </c>
      <c r="J764" s="1">
        <v>478.5</v>
      </c>
      <c r="K764" s="1">
        <v>116.96</v>
      </c>
      <c r="M764" s="10">
        <f t="array" ref="M764">_xlfn.XLOOKUP(A764,subscriptions!B764:B10004,subscriptions!D764:D10004)</f>
        <v>120</v>
      </c>
      <c r="N764" s="10">
        <f t="array" ref="N764">_xlfn.XLOOKUP(A764,subscriptions!B764:B10004,subscriptions!G764:G10004)</f>
        <v>20</v>
      </c>
      <c r="O764" s="10">
        <v>96.0</v>
      </c>
      <c r="P764" s="10" t="str">
        <f t="array" ref="P764">_xlfn.XLOOKUP(A764,subscriptions!B764:B10004,subscriptions!C764:C10004)</f>
        <v>Residential</v>
      </c>
      <c r="Q764" s="10" t="s">
        <v>128</v>
      </c>
      <c r="R764" s="10" t="s">
        <v>148</v>
      </c>
      <c r="S764" s="10" t="s">
        <v>175</v>
      </c>
    </row>
    <row r="765">
      <c r="A765" s="1" t="s">
        <v>1126</v>
      </c>
      <c r="B765" s="1" t="s">
        <v>1624</v>
      </c>
      <c r="C765" s="1" t="s">
        <v>786</v>
      </c>
      <c r="D765" s="1" t="s">
        <v>27</v>
      </c>
      <c r="E765" s="1" t="s">
        <v>239</v>
      </c>
      <c r="F765" s="1" t="s">
        <v>2132</v>
      </c>
      <c r="G765" s="1" t="s">
        <v>9339</v>
      </c>
      <c r="H765" s="1" t="s">
        <v>9340</v>
      </c>
      <c r="I765" s="4">
        <v>84.33894675925926</v>
      </c>
      <c r="J765" s="1">
        <v>2093.55</v>
      </c>
      <c r="K765" s="1">
        <v>303.77</v>
      </c>
      <c r="M765" s="10">
        <f t="array" ref="M765">_xlfn.XLOOKUP(A765,subscriptions!B765:B10004,subscriptions!D765:D10004)</f>
        <v>120</v>
      </c>
      <c r="N765" s="10">
        <f t="array" ref="N765">_xlfn.XLOOKUP(A765,subscriptions!B765:B10004,subscriptions!G765:G10004)</f>
        <v>0</v>
      </c>
      <c r="O765" s="10">
        <v>120.0</v>
      </c>
      <c r="P765" s="10" t="str">
        <f t="array" ref="P765">_xlfn.XLOOKUP(A765,subscriptions!B765:B10004,subscriptions!C765:C10004)</f>
        <v>Residential</v>
      </c>
      <c r="Q765" s="10" t="s">
        <v>173</v>
      </c>
      <c r="R765" s="10" t="s">
        <v>212</v>
      </c>
      <c r="S765" s="10" t="s">
        <v>2016</v>
      </c>
    </row>
    <row r="766">
      <c r="A766" s="1" t="s">
        <v>1127</v>
      </c>
      <c r="B766" s="1" t="s">
        <v>1414</v>
      </c>
      <c r="C766" s="1" t="s">
        <v>1388</v>
      </c>
      <c r="D766" s="1" t="s">
        <v>27</v>
      </c>
      <c r="E766" s="1" t="s">
        <v>28</v>
      </c>
      <c r="F766" s="1" t="s">
        <v>2188</v>
      </c>
      <c r="G766" s="1" t="s">
        <v>9347</v>
      </c>
      <c r="H766" s="1" t="s">
        <v>9348</v>
      </c>
      <c r="I766" s="4">
        <v>84.16892361111111</v>
      </c>
      <c r="J766" s="1">
        <v>101.16</v>
      </c>
      <c r="K766" s="1">
        <v>22.56</v>
      </c>
      <c r="M766" s="10">
        <f t="array" ref="M766">_xlfn.XLOOKUP(A766,subscriptions!B766:B10004,subscriptions!D766:D10004)</f>
        <v>120</v>
      </c>
      <c r="N766" s="10">
        <f t="array" ref="N766">_xlfn.XLOOKUP(A766,subscriptions!B766:B10004,subscriptions!G766:G10004)</f>
        <v>5</v>
      </c>
      <c r="O766" s="10">
        <v>114.0</v>
      </c>
      <c r="P766" s="10" t="str">
        <f t="array" ref="P766">_xlfn.XLOOKUP(A766,subscriptions!B766:B10004,subscriptions!C766:C10004)</f>
        <v>Residential</v>
      </c>
      <c r="Q766" s="10" t="s">
        <v>194</v>
      </c>
      <c r="R766" s="10" t="s">
        <v>212</v>
      </c>
      <c r="S766" s="10" t="s">
        <v>1504</v>
      </c>
    </row>
    <row r="767">
      <c r="A767" s="1" t="s">
        <v>1128</v>
      </c>
      <c r="B767" s="1" t="s">
        <v>2018</v>
      </c>
      <c r="C767" s="1" t="s">
        <v>456</v>
      </c>
      <c r="D767" s="1" t="s">
        <v>27</v>
      </c>
      <c r="E767" s="1" t="s">
        <v>262</v>
      </c>
      <c r="F767" s="1" t="s">
        <v>2112</v>
      </c>
      <c r="G767" s="1" t="s">
        <v>9356</v>
      </c>
      <c r="H767" s="1" t="s">
        <v>9357</v>
      </c>
      <c r="I767" s="4">
        <v>84.16971064814815</v>
      </c>
      <c r="J767" s="1">
        <v>1315.57</v>
      </c>
      <c r="K767" s="1">
        <v>240.87</v>
      </c>
      <c r="M767" s="10">
        <f t="array" ref="M767">_xlfn.XLOOKUP(A767,subscriptions!B767:B10004,subscriptions!D767:D10004)</f>
        <v>120</v>
      </c>
      <c r="N767" s="10">
        <f t="array" ref="N767">_xlfn.XLOOKUP(A767,subscriptions!B767:B10004,subscriptions!G767:G10004)</f>
        <v>10</v>
      </c>
      <c r="O767" s="10">
        <v>108.0</v>
      </c>
      <c r="P767" s="10" t="str">
        <f t="array" ref="P767">_xlfn.XLOOKUP(A767,subscriptions!B767:B10004,subscriptions!C767:C10004)</f>
        <v>Residential</v>
      </c>
      <c r="Q767" s="10" t="s">
        <v>128</v>
      </c>
      <c r="R767" s="10" t="s">
        <v>212</v>
      </c>
      <c r="S767" s="10" t="s">
        <v>213</v>
      </c>
    </row>
    <row r="768">
      <c r="A768" s="1" t="s">
        <v>1131</v>
      </c>
      <c r="B768" s="1" t="s">
        <v>842</v>
      </c>
      <c r="C768" s="1" t="s">
        <v>26</v>
      </c>
      <c r="D768" s="1" t="s">
        <v>27</v>
      </c>
      <c r="E768" s="1" t="s">
        <v>28</v>
      </c>
      <c r="F768" s="1" t="s">
        <v>313</v>
      </c>
      <c r="G768" s="1" t="s">
        <v>9365</v>
      </c>
      <c r="H768" s="1" t="s">
        <v>9366</v>
      </c>
      <c r="I768" s="4">
        <v>84.17293981481481</v>
      </c>
      <c r="J768" s="1">
        <v>2206.12</v>
      </c>
      <c r="K768" s="1">
        <v>480.56</v>
      </c>
      <c r="M768" s="10">
        <f t="array" ref="M768">_xlfn.XLOOKUP(A768,subscriptions!B768:B10004,subscriptions!D768:D10004)</f>
        <v>120</v>
      </c>
      <c r="N768" s="10">
        <f t="array" ref="N768">_xlfn.XLOOKUP(A768,subscriptions!B768:B10004,subscriptions!G768:G10004)</f>
        <v>20</v>
      </c>
      <c r="O768" s="10">
        <v>96.0</v>
      </c>
      <c r="P768" s="10" t="str">
        <f t="array" ref="P768">_xlfn.XLOOKUP(A768,subscriptions!B768:B10004,subscriptions!C768:C10004)</f>
        <v>Residential</v>
      </c>
      <c r="Q768" s="10" t="s">
        <v>128</v>
      </c>
      <c r="R768" s="10" t="s">
        <v>148</v>
      </c>
      <c r="S768" s="10" t="s">
        <v>2630</v>
      </c>
    </row>
    <row r="769">
      <c r="A769" s="1" t="s">
        <v>1132</v>
      </c>
      <c r="B769" s="1" t="s">
        <v>1444</v>
      </c>
      <c r="C769" s="1" t="s">
        <v>750</v>
      </c>
      <c r="D769" s="1" t="s">
        <v>27</v>
      </c>
      <c r="E769" s="1" t="s">
        <v>714</v>
      </c>
      <c r="F769" s="1" t="s">
        <v>3326</v>
      </c>
      <c r="G769" s="1" t="s">
        <v>9373</v>
      </c>
      <c r="H769" s="1" t="s">
        <v>9374</v>
      </c>
      <c r="I769" s="4">
        <v>84.42103009259259</v>
      </c>
      <c r="J769" s="1">
        <v>3190.5</v>
      </c>
      <c r="K769" s="1">
        <v>394.7</v>
      </c>
      <c r="M769" s="10">
        <f t="array" ref="M769">_xlfn.XLOOKUP(A769,subscriptions!B769:B10004,subscriptions!D769:D10004)</f>
        <v>80</v>
      </c>
      <c r="N769" s="10">
        <f t="array" ref="N769">_xlfn.XLOOKUP(A769,subscriptions!B769:B10004,subscriptions!G769:G10004)</f>
        <v>0</v>
      </c>
      <c r="O769" s="10">
        <v>80.0</v>
      </c>
      <c r="P769" s="10" t="str">
        <f t="array" ref="P769">_xlfn.XLOOKUP(A769,subscriptions!B769:B10004,subscriptions!C769:C10004)</f>
        <v>Roam</v>
      </c>
      <c r="Q769" s="10" t="s">
        <v>173</v>
      </c>
      <c r="R769" s="10" t="s">
        <v>148</v>
      </c>
      <c r="S769" s="10" t="s">
        <v>2152</v>
      </c>
    </row>
    <row r="770">
      <c r="A770" s="1" t="s">
        <v>1133</v>
      </c>
      <c r="B770" s="1" t="s">
        <v>763</v>
      </c>
      <c r="C770" s="1" t="s">
        <v>110</v>
      </c>
      <c r="D770" s="1" t="s">
        <v>27</v>
      </c>
      <c r="E770" s="1" t="s">
        <v>239</v>
      </c>
      <c r="F770" s="1" t="s">
        <v>2267</v>
      </c>
      <c r="G770" s="1" t="s">
        <v>9382</v>
      </c>
      <c r="H770" s="1" t="s">
        <v>9383</v>
      </c>
      <c r="I770" s="4">
        <v>84.25489583333334</v>
      </c>
      <c r="J770" s="1">
        <v>678.01</v>
      </c>
      <c r="K770" s="1">
        <v>106.74</v>
      </c>
      <c r="M770" s="10">
        <f t="array" ref="M770">_xlfn.XLOOKUP(A770,subscriptions!B770:B10004,subscriptions!D770:D10004)</f>
        <v>50</v>
      </c>
      <c r="N770" s="10">
        <f t="array" ref="N770">_xlfn.XLOOKUP(A770,subscriptions!B770:B10004,subscriptions!G770:G10004)</f>
        <v>5</v>
      </c>
      <c r="O770" s="10">
        <v>47.5</v>
      </c>
      <c r="P770" s="10" t="str">
        <f t="array" ref="P770">_xlfn.XLOOKUP(A770,subscriptions!B770:B10004,subscriptions!C770:C10004)</f>
        <v>Mini</v>
      </c>
      <c r="Q770" s="10" t="s">
        <v>194</v>
      </c>
      <c r="R770" s="10" t="s">
        <v>148</v>
      </c>
      <c r="S770" s="10" t="s">
        <v>149</v>
      </c>
    </row>
    <row r="771">
      <c r="A771" s="1" t="s">
        <v>1134</v>
      </c>
      <c r="B771" s="1" t="s">
        <v>1303</v>
      </c>
      <c r="C771" s="1" t="s">
        <v>2007</v>
      </c>
      <c r="D771" s="1" t="s">
        <v>153</v>
      </c>
      <c r="E771" s="1" t="s">
        <v>631</v>
      </c>
      <c r="F771" s="1" t="s">
        <v>1084</v>
      </c>
      <c r="G771" s="1" t="s">
        <v>9392</v>
      </c>
      <c r="H771" s="1" t="s">
        <v>9393</v>
      </c>
      <c r="I771" s="4">
        <v>84.21206018518518</v>
      </c>
      <c r="J771" s="1">
        <v>2632.71</v>
      </c>
      <c r="K771" s="1">
        <v>633.77</v>
      </c>
      <c r="M771" s="10">
        <f t="array" ref="M771">_xlfn.XLOOKUP(A771,subscriptions!B771:B10004,subscriptions!D771:D10004)</f>
        <v>80</v>
      </c>
      <c r="N771" s="10">
        <f t="array" ref="N771">_xlfn.XLOOKUP(A771,subscriptions!B771:B10004,subscriptions!G771:G10004)</f>
        <v>10</v>
      </c>
      <c r="O771" s="10">
        <v>72.0</v>
      </c>
      <c r="P771" s="10" t="str">
        <f t="array" ref="P771">_xlfn.XLOOKUP(A771,subscriptions!B771:B10004,subscriptions!C771:C10004)</f>
        <v>Roam</v>
      </c>
      <c r="Q771" s="10" t="s">
        <v>128</v>
      </c>
      <c r="R771" s="10" t="s">
        <v>148</v>
      </c>
      <c r="S771" s="10" t="s">
        <v>857</v>
      </c>
    </row>
    <row r="772">
      <c r="A772" s="1" t="s">
        <v>1135</v>
      </c>
      <c r="B772" s="1" t="s">
        <v>555</v>
      </c>
      <c r="C772" s="1" t="s">
        <v>296</v>
      </c>
      <c r="D772" s="1" t="s">
        <v>153</v>
      </c>
      <c r="E772" s="1" t="s">
        <v>262</v>
      </c>
      <c r="F772" s="1" t="s">
        <v>674</v>
      </c>
      <c r="G772" s="1" t="s">
        <v>9401</v>
      </c>
      <c r="H772" s="1" t="s">
        <v>9402</v>
      </c>
      <c r="I772" s="4">
        <v>84.25429398148148</v>
      </c>
      <c r="J772" s="1">
        <v>225.87</v>
      </c>
      <c r="K772" s="1">
        <v>37.04</v>
      </c>
      <c r="M772" s="10">
        <f t="array" ref="M772">_xlfn.XLOOKUP(A772,subscriptions!B772:B10004,subscriptions!D772:D10004)</f>
        <v>120</v>
      </c>
      <c r="N772" s="10">
        <f t="array" ref="N772">_xlfn.XLOOKUP(A772,subscriptions!B772:B10004,subscriptions!G772:G10004)</f>
        <v>20</v>
      </c>
      <c r="O772" s="10">
        <v>96.0</v>
      </c>
      <c r="P772" s="10" t="str">
        <f t="array" ref="P772">_xlfn.XLOOKUP(A772,subscriptions!B772:B10004,subscriptions!C772:C10004)</f>
        <v>Residential</v>
      </c>
      <c r="Q772" s="10" t="s">
        <v>128</v>
      </c>
      <c r="R772" s="10" t="s">
        <v>148</v>
      </c>
      <c r="S772" s="10" t="s">
        <v>2046</v>
      </c>
    </row>
    <row r="773">
      <c r="A773" s="1" t="s">
        <v>1136</v>
      </c>
      <c r="B773" s="1" t="s">
        <v>1939</v>
      </c>
      <c r="C773" s="1" t="s">
        <v>524</v>
      </c>
      <c r="D773" s="1" t="s">
        <v>153</v>
      </c>
      <c r="E773" s="1" t="s">
        <v>111</v>
      </c>
      <c r="F773" s="1" t="s">
        <v>1263</v>
      </c>
      <c r="G773" s="1" t="s">
        <v>9411</v>
      </c>
      <c r="H773" s="1" t="s">
        <v>9412</v>
      </c>
      <c r="I773" s="4">
        <v>84.17245370370371</v>
      </c>
      <c r="J773" s="1">
        <v>2860.62</v>
      </c>
      <c r="K773" s="1">
        <v>270.53</v>
      </c>
      <c r="M773" s="10">
        <f t="array" ref="M773">_xlfn.XLOOKUP(A773,subscriptions!B773:B10004,subscriptions!D773:D10004)</f>
        <v>250</v>
      </c>
      <c r="N773" s="10">
        <f t="array" ref="N773">_xlfn.XLOOKUP(A773,subscriptions!B773:B10004,subscriptions!G773:G10004)</f>
        <v>0</v>
      </c>
      <c r="O773" s="10">
        <v>250.0</v>
      </c>
      <c r="P773" s="10" t="str">
        <f t="array" ref="P773">_xlfn.XLOOKUP(A773,subscriptions!B773:B10004,subscriptions!C773:C10004)</f>
        <v>Business</v>
      </c>
      <c r="Q773" s="10" t="s">
        <v>173</v>
      </c>
      <c r="R773" s="10" t="s">
        <v>129</v>
      </c>
      <c r="S773" s="10" t="s">
        <v>1637</v>
      </c>
    </row>
    <row r="774">
      <c r="A774" s="1" t="s">
        <v>1137</v>
      </c>
      <c r="B774" s="1" t="s">
        <v>969</v>
      </c>
      <c r="C774" s="1" t="s">
        <v>871</v>
      </c>
      <c r="D774" s="1" t="s">
        <v>27</v>
      </c>
      <c r="E774" s="1" t="s">
        <v>631</v>
      </c>
      <c r="F774" s="1" t="s">
        <v>2749</v>
      </c>
      <c r="G774" s="1" t="s">
        <v>9420</v>
      </c>
      <c r="H774" s="1" t="s">
        <v>9421</v>
      </c>
      <c r="I774" s="4">
        <v>84.33685185185185</v>
      </c>
      <c r="J774" s="1">
        <v>254.57</v>
      </c>
      <c r="K774" s="1">
        <v>51.39</v>
      </c>
      <c r="M774" s="10">
        <f t="array" ref="M774">_xlfn.XLOOKUP(A774,subscriptions!B774:B10004,subscriptions!D774:D10004)</f>
        <v>120</v>
      </c>
      <c r="N774" s="10">
        <f t="array" ref="N774">_xlfn.XLOOKUP(A774,subscriptions!B774:B10004,subscriptions!G774:G10004)</f>
        <v>5</v>
      </c>
      <c r="O774" s="10">
        <v>114.0</v>
      </c>
      <c r="P774" s="10" t="str">
        <f t="array" ref="P774">_xlfn.XLOOKUP(A774,subscriptions!B774:B10004,subscriptions!C774:C10004)</f>
        <v>Residential</v>
      </c>
      <c r="Q774" s="10" t="s">
        <v>194</v>
      </c>
      <c r="R774" s="10" t="s">
        <v>212</v>
      </c>
      <c r="S774" s="10" t="s">
        <v>968</v>
      </c>
    </row>
    <row r="775">
      <c r="A775" s="1" t="s">
        <v>1138</v>
      </c>
      <c r="B775" s="1" t="s">
        <v>589</v>
      </c>
      <c r="C775" s="1" t="s">
        <v>296</v>
      </c>
      <c r="D775" s="1" t="s">
        <v>153</v>
      </c>
      <c r="E775" s="1" t="s">
        <v>179</v>
      </c>
      <c r="F775" s="1" t="s">
        <v>1760</v>
      </c>
      <c r="G775" s="1" t="s">
        <v>9429</v>
      </c>
      <c r="H775" s="1" t="s">
        <v>9430</v>
      </c>
      <c r="I775" s="4">
        <v>84.17457175925927</v>
      </c>
      <c r="J775" s="1">
        <v>809.47</v>
      </c>
      <c r="K775" s="1">
        <v>178.98</v>
      </c>
      <c r="L775" s="1">
        <v>100.0</v>
      </c>
      <c r="M775" s="10">
        <f t="array" ref="M775">_xlfn.XLOOKUP(A775,subscriptions!B775:B10004,subscriptions!D775:D10004)</f>
        <v>250</v>
      </c>
      <c r="N775" s="10">
        <f t="array" ref="N775">_xlfn.XLOOKUP(A775,subscriptions!B775:B10004,subscriptions!G775:G10004)</f>
        <v>10</v>
      </c>
      <c r="O775" s="10">
        <v>225.0</v>
      </c>
      <c r="P775" s="10" t="str">
        <f t="array" ref="P775">_xlfn.XLOOKUP(A775,subscriptions!B775:B10004,subscriptions!C775:C10004)</f>
        <v>Business</v>
      </c>
      <c r="Q775" s="10" t="s">
        <v>128</v>
      </c>
      <c r="R775" s="10" t="s">
        <v>129</v>
      </c>
      <c r="S775" s="10" t="s">
        <v>507</v>
      </c>
    </row>
    <row r="776">
      <c r="A776" s="1" t="s">
        <v>1139</v>
      </c>
      <c r="B776" s="1" t="s">
        <v>814</v>
      </c>
      <c r="C776" s="1" t="s">
        <v>1973</v>
      </c>
      <c r="D776" s="1" t="s">
        <v>153</v>
      </c>
      <c r="E776" s="1" t="s">
        <v>219</v>
      </c>
      <c r="F776" s="1" t="s">
        <v>220</v>
      </c>
      <c r="G776" s="1" t="s">
        <v>9438</v>
      </c>
      <c r="H776" s="1" t="s">
        <v>9439</v>
      </c>
      <c r="I776" s="4">
        <v>84.25075231481482</v>
      </c>
      <c r="J776" s="1">
        <v>2444.01</v>
      </c>
      <c r="K776" s="1">
        <v>299.01</v>
      </c>
      <c r="M776" s="10">
        <f t="array" ref="M776">_xlfn.XLOOKUP(A776,subscriptions!B776:B10004,subscriptions!D776:D10004)</f>
        <v>250</v>
      </c>
      <c r="N776" s="10">
        <f t="array" ref="N776">_xlfn.XLOOKUP(A776,subscriptions!B776:B10004,subscriptions!G776:G10004)</f>
        <v>20</v>
      </c>
      <c r="O776" s="10">
        <v>200.0</v>
      </c>
      <c r="P776" s="10" t="str">
        <f t="array" ref="P776">_xlfn.XLOOKUP(A776,subscriptions!B776:B10004,subscriptions!C776:C10004)</f>
        <v>Business</v>
      </c>
      <c r="Q776" s="10" t="s">
        <v>128</v>
      </c>
      <c r="R776" s="10" t="s">
        <v>129</v>
      </c>
      <c r="S776" s="10" t="s">
        <v>1691</v>
      </c>
    </row>
    <row r="777">
      <c r="A777" s="1" t="s">
        <v>1140</v>
      </c>
      <c r="B777" s="1" t="s">
        <v>763</v>
      </c>
      <c r="C777" s="1" t="s">
        <v>1347</v>
      </c>
      <c r="D777" s="1" t="s">
        <v>27</v>
      </c>
      <c r="E777" s="1" t="s">
        <v>262</v>
      </c>
      <c r="F777" s="1" t="s">
        <v>885</v>
      </c>
      <c r="G777" s="1" t="s">
        <v>9447</v>
      </c>
      <c r="H777" s="1" t="s">
        <v>9448</v>
      </c>
      <c r="I777" s="4">
        <v>84.34185185185186</v>
      </c>
      <c r="J777" s="1">
        <v>293.63</v>
      </c>
      <c r="K777" s="1">
        <v>72.38</v>
      </c>
      <c r="M777" s="10">
        <f t="array" ref="M777">_xlfn.XLOOKUP(A777,subscriptions!B777:B10004,subscriptions!D777:D10004)</f>
        <v>120</v>
      </c>
      <c r="N777" s="10">
        <f t="array" ref="N777">_xlfn.XLOOKUP(A777,subscriptions!B777:B10004,subscriptions!G777:G10004)</f>
        <v>0</v>
      </c>
      <c r="O777" s="10">
        <v>120.0</v>
      </c>
      <c r="P777" s="10" t="str">
        <f t="array" ref="P777">_xlfn.XLOOKUP(A777,subscriptions!B777:B10004,subscriptions!C777:C10004)</f>
        <v>Residential</v>
      </c>
      <c r="Q777" s="10" t="s">
        <v>173</v>
      </c>
      <c r="R777" s="10" t="s">
        <v>212</v>
      </c>
      <c r="S777" s="10" t="s">
        <v>1703</v>
      </c>
    </row>
    <row r="778">
      <c r="A778" s="1" t="s">
        <v>1143</v>
      </c>
      <c r="B778" s="1" t="s">
        <v>657</v>
      </c>
      <c r="C778" s="1" t="s">
        <v>764</v>
      </c>
      <c r="D778" s="1" t="s">
        <v>153</v>
      </c>
      <c r="E778" s="1" t="s">
        <v>631</v>
      </c>
      <c r="F778" s="1" t="s">
        <v>632</v>
      </c>
      <c r="G778" s="1" t="s">
        <v>9455</v>
      </c>
      <c r="H778" s="1" t="s">
        <v>9465</v>
      </c>
      <c r="I778" s="4">
        <v>84.41819444444444</v>
      </c>
      <c r="J778" s="1">
        <v>440.59</v>
      </c>
      <c r="K778" s="1">
        <v>97.44</v>
      </c>
      <c r="M778" s="10">
        <f t="array" ref="M778">_xlfn.XLOOKUP(A778,subscriptions!B778:B10004,subscriptions!D778:D10004)</f>
        <v>50</v>
      </c>
      <c r="N778" s="10">
        <f t="array" ref="N778">_xlfn.XLOOKUP(A778,subscriptions!B778:B10004,subscriptions!G778:G10004)</f>
        <v>5</v>
      </c>
      <c r="O778" s="10">
        <v>47.5</v>
      </c>
      <c r="P778" s="10" t="str">
        <f t="array" ref="P778">_xlfn.XLOOKUP(A778,subscriptions!B778:B10004,subscriptions!C778:C10004)</f>
        <v>Mini</v>
      </c>
      <c r="Q778" s="10" t="s">
        <v>194</v>
      </c>
      <c r="R778" s="10" t="s">
        <v>148</v>
      </c>
      <c r="S778" s="10" t="s">
        <v>3020</v>
      </c>
    </row>
    <row r="779">
      <c r="A779" s="1" t="s">
        <v>1146</v>
      </c>
      <c r="B779" s="1" t="s">
        <v>2521</v>
      </c>
      <c r="C779" s="1" t="s">
        <v>734</v>
      </c>
      <c r="D779" s="1" t="s">
        <v>153</v>
      </c>
      <c r="E779" s="1" t="s">
        <v>179</v>
      </c>
      <c r="F779" s="1" t="s">
        <v>2311</v>
      </c>
      <c r="G779" s="1" t="s">
        <v>9474</v>
      </c>
      <c r="H779" s="1" t="s">
        <v>9475</v>
      </c>
      <c r="I779" s="4">
        <v>84.25284722222223</v>
      </c>
      <c r="J779" s="1">
        <v>1971.56</v>
      </c>
      <c r="K779" s="1">
        <v>231.83</v>
      </c>
      <c r="L779" s="1">
        <v>100.0</v>
      </c>
      <c r="M779" s="10">
        <f t="array" ref="M779">_xlfn.XLOOKUP(A779,subscriptions!B779:B10004,subscriptions!D779:D10004)</f>
        <v>120</v>
      </c>
      <c r="N779" s="10">
        <f t="array" ref="N779">_xlfn.XLOOKUP(A779,subscriptions!B779:B10004,subscriptions!G779:G10004)</f>
        <v>10</v>
      </c>
      <c r="O779" s="10">
        <v>108.0</v>
      </c>
      <c r="P779" s="10" t="str">
        <f t="array" ref="P779">_xlfn.XLOOKUP(A779,subscriptions!B779:B10004,subscriptions!C779:C10004)</f>
        <v>Residential</v>
      </c>
      <c r="Q779" s="10" t="s">
        <v>128</v>
      </c>
      <c r="R779" s="10" t="s">
        <v>212</v>
      </c>
      <c r="S779" s="10" t="s">
        <v>916</v>
      </c>
    </row>
    <row r="780">
      <c r="A780" s="1" t="s">
        <v>1147</v>
      </c>
      <c r="B780" s="1" t="s">
        <v>375</v>
      </c>
      <c r="C780" s="1" t="s">
        <v>871</v>
      </c>
      <c r="D780" s="1" t="s">
        <v>27</v>
      </c>
      <c r="E780" s="1" t="s">
        <v>239</v>
      </c>
      <c r="F780" s="1" t="s">
        <v>240</v>
      </c>
      <c r="G780" s="1" t="s">
        <v>9483</v>
      </c>
      <c r="H780" s="1" t="s">
        <v>9485</v>
      </c>
      <c r="I780" s="4">
        <v>84.25238425925926</v>
      </c>
      <c r="J780" s="1">
        <v>1959.64</v>
      </c>
      <c r="K780" s="1">
        <v>186.6</v>
      </c>
      <c r="M780" s="10">
        <f t="array" ref="M780">_xlfn.XLOOKUP(A780,subscriptions!B780:B10004,subscriptions!D780:D10004)</f>
        <v>80</v>
      </c>
      <c r="N780" s="10">
        <f t="array" ref="N780">_xlfn.XLOOKUP(A780,subscriptions!B780:B10004,subscriptions!G780:G10004)</f>
        <v>20</v>
      </c>
      <c r="O780" s="10">
        <v>64.0</v>
      </c>
      <c r="P780" s="10" t="str">
        <f t="array" ref="P780">_xlfn.XLOOKUP(A780,subscriptions!B780:B10004,subscriptions!C780:C10004)</f>
        <v>Roam</v>
      </c>
      <c r="Q780" s="10" t="s">
        <v>128</v>
      </c>
      <c r="R780" s="10" t="s">
        <v>148</v>
      </c>
      <c r="S780" s="10" t="s">
        <v>1008</v>
      </c>
    </row>
    <row r="781">
      <c r="A781" s="1" t="s">
        <v>1148</v>
      </c>
      <c r="B781" s="1" t="s">
        <v>1173</v>
      </c>
      <c r="C781" s="1" t="s">
        <v>1200</v>
      </c>
      <c r="D781" s="1" t="s">
        <v>27</v>
      </c>
      <c r="E781" s="1" t="s">
        <v>239</v>
      </c>
      <c r="F781" s="1" t="s">
        <v>3181</v>
      </c>
      <c r="G781" s="1" t="s">
        <v>9493</v>
      </c>
      <c r="H781" s="1" t="s">
        <v>9494</v>
      </c>
      <c r="I781" s="4">
        <v>84.33960648148148</v>
      </c>
      <c r="J781" s="1">
        <v>1587.27</v>
      </c>
      <c r="K781" s="1">
        <v>284.52</v>
      </c>
      <c r="M781" s="10">
        <f t="array" ref="M781">_xlfn.XLOOKUP(A781,subscriptions!B781:B10004,subscriptions!D781:D10004)</f>
        <v>250</v>
      </c>
      <c r="N781" s="10">
        <f t="array" ref="N781">_xlfn.XLOOKUP(A781,subscriptions!B781:B10004,subscriptions!G781:G10004)</f>
        <v>0</v>
      </c>
      <c r="O781" s="10">
        <v>250.0</v>
      </c>
      <c r="P781" s="10" t="str">
        <f t="array" ref="P781">_xlfn.XLOOKUP(A781,subscriptions!B781:B10004,subscriptions!C781:C10004)</f>
        <v>Business</v>
      </c>
      <c r="Q781" s="10" t="s">
        <v>173</v>
      </c>
      <c r="R781" s="10" t="s">
        <v>129</v>
      </c>
      <c r="S781" s="10" t="s">
        <v>234</v>
      </c>
    </row>
    <row r="782">
      <c r="A782" s="1" t="s">
        <v>1149</v>
      </c>
      <c r="B782" s="1" t="s">
        <v>197</v>
      </c>
      <c r="C782" s="1" t="s">
        <v>1251</v>
      </c>
      <c r="D782" s="1" t="s">
        <v>153</v>
      </c>
      <c r="E782" s="1" t="s">
        <v>219</v>
      </c>
      <c r="F782" s="1" t="s">
        <v>220</v>
      </c>
      <c r="G782" s="1" t="s">
        <v>9502</v>
      </c>
      <c r="H782" s="1" t="s">
        <v>9504</v>
      </c>
      <c r="I782" s="4">
        <v>84.1696875</v>
      </c>
      <c r="J782" s="1">
        <v>1826.0</v>
      </c>
      <c r="K782" s="1">
        <v>452.99</v>
      </c>
      <c r="M782" s="10">
        <f t="array" ref="M782">_xlfn.XLOOKUP(A782,subscriptions!B782:B10004,subscriptions!D782:D10004)</f>
        <v>80</v>
      </c>
      <c r="N782" s="10">
        <f t="array" ref="N782">_xlfn.XLOOKUP(A782,subscriptions!B782:B10004,subscriptions!G782:G10004)</f>
        <v>5</v>
      </c>
      <c r="O782" s="10">
        <v>76.0</v>
      </c>
      <c r="P782" s="10" t="str">
        <f t="array" ref="P782">_xlfn.XLOOKUP(A782,subscriptions!B782:B10004,subscriptions!C782:C10004)</f>
        <v>Roam</v>
      </c>
      <c r="Q782" s="10" t="s">
        <v>194</v>
      </c>
      <c r="R782" s="10" t="s">
        <v>148</v>
      </c>
      <c r="S782" s="10" t="s">
        <v>213</v>
      </c>
    </row>
    <row r="783">
      <c r="A783" s="1" t="s">
        <v>1150</v>
      </c>
      <c r="B783" s="1" t="s">
        <v>1317</v>
      </c>
      <c r="C783" s="1" t="s">
        <v>524</v>
      </c>
      <c r="D783" s="1" t="s">
        <v>27</v>
      </c>
      <c r="E783" s="1" t="s">
        <v>219</v>
      </c>
      <c r="F783" s="1" t="s">
        <v>220</v>
      </c>
      <c r="G783" s="1" t="s">
        <v>9511</v>
      </c>
      <c r="H783" s="1" t="s">
        <v>9513</v>
      </c>
      <c r="I783" s="4">
        <v>84.38002314814815</v>
      </c>
      <c r="J783" s="1">
        <v>1223.7</v>
      </c>
      <c r="K783" s="1">
        <v>141.48</v>
      </c>
      <c r="M783" s="10">
        <f t="array" ref="M783">_xlfn.XLOOKUP(A783,subscriptions!B783:B10004,subscriptions!D783:D10004)</f>
        <v>50</v>
      </c>
      <c r="N783" s="10">
        <f t="array" ref="N783">_xlfn.XLOOKUP(A783,subscriptions!B783:B10004,subscriptions!G783:G10004)</f>
        <v>10</v>
      </c>
      <c r="O783" s="10">
        <v>45.0</v>
      </c>
      <c r="P783" s="10" t="str">
        <f t="array" ref="P783">_xlfn.XLOOKUP(A783,subscriptions!B783:B10004,subscriptions!C783:C10004)</f>
        <v>Mini</v>
      </c>
      <c r="Q783" s="10" t="s">
        <v>128</v>
      </c>
      <c r="R783" s="10" t="s">
        <v>148</v>
      </c>
      <c r="S783" s="10" t="s">
        <v>698</v>
      </c>
    </row>
    <row r="784">
      <c r="A784" s="1" t="s">
        <v>1151</v>
      </c>
      <c r="B784" s="1" t="s">
        <v>1506</v>
      </c>
      <c r="C784" s="1" t="s">
        <v>1507</v>
      </c>
      <c r="D784" s="1" t="s">
        <v>27</v>
      </c>
      <c r="E784" s="1" t="s">
        <v>280</v>
      </c>
      <c r="F784" s="1" t="s">
        <v>1706</v>
      </c>
      <c r="G784" s="1" t="s">
        <v>9521</v>
      </c>
      <c r="H784" s="1" t="s">
        <v>9522</v>
      </c>
      <c r="I784" s="4">
        <v>84.25715277777778</v>
      </c>
      <c r="J784" s="1">
        <v>485.13</v>
      </c>
      <c r="K784" s="1">
        <v>46.31</v>
      </c>
      <c r="M784" s="10">
        <f t="array" ref="M784">_xlfn.XLOOKUP(A784,subscriptions!B784:B10004,subscriptions!D784:D10004)</f>
        <v>120</v>
      </c>
      <c r="N784" s="10">
        <f t="array" ref="N784">_xlfn.XLOOKUP(A784,subscriptions!B784:B10004,subscriptions!G784:G10004)</f>
        <v>20</v>
      </c>
      <c r="O784" s="10">
        <v>96.0</v>
      </c>
      <c r="P784" s="10" t="str">
        <f t="array" ref="P784">_xlfn.XLOOKUP(A784,subscriptions!B784:B10004,subscriptions!C784:C10004)</f>
        <v>Residential</v>
      </c>
      <c r="Q784" s="10" t="s">
        <v>128</v>
      </c>
      <c r="R784" s="10" t="s">
        <v>148</v>
      </c>
      <c r="S784" s="10" t="s">
        <v>175</v>
      </c>
    </row>
    <row r="785">
      <c r="A785" s="1" t="s">
        <v>1152</v>
      </c>
      <c r="B785" s="1" t="s">
        <v>472</v>
      </c>
      <c r="C785" s="1" t="s">
        <v>1347</v>
      </c>
      <c r="D785" s="1" t="s">
        <v>27</v>
      </c>
      <c r="E785" s="1" t="s">
        <v>179</v>
      </c>
      <c r="F785" s="1" t="s">
        <v>2311</v>
      </c>
      <c r="G785" s="1" t="s">
        <v>9530</v>
      </c>
      <c r="H785" s="1" t="s">
        <v>9531</v>
      </c>
      <c r="I785" s="4">
        <v>84.34131944444445</v>
      </c>
      <c r="J785" s="1">
        <v>686.27</v>
      </c>
      <c r="K785" s="1">
        <v>158.0</v>
      </c>
      <c r="L785" s="1">
        <v>100.0</v>
      </c>
      <c r="M785" s="10">
        <f t="array" ref="M785">_xlfn.XLOOKUP(A785,subscriptions!B785:B10004,subscriptions!D785:D10004)</f>
        <v>250</v>
      </c>
      <c r="N785" s="10">
        <f t="array" ref="N785">_xlfn.XLOOKUP(A785,subscriptions!B785:B10004,subscriptions!G785:G10004)</f>
        <v>0</v>
      </c>
      <c r="O785" s="10">
        <v>250.0</v>
      </c>
      <c r="P785" s="10" t="str">
        <f t="array" ref="P785">_xlfn.XLOOKUP(A785,subscriptions!B785:B10004,subscriptions!C785:C10004)</f>
        <v>Business</v>
      </c>
      <c r="Q785" s="10" t="s">
        <v>173</v>
      </c>
      <c r="R785" s="10" t="s">
        <v>129</v>
      </c>
      <c r="S785" s="10" t="s">
        <v>259</v>
      </c>
    </row>
    <row r="786">
      <c r="A786" s="1" t="s">
        <v>1153</v>
      </c>
      <c r="B786" s="1" t="s">
        <v>1099</v>
      </c>
      <c r="C786" s="1" t="s">
        <v>279</v>
      </c>
      <c r="D786" s="1" t="s">
        <v>153</v>
      </c>
      <c r="E786" s="1" t="s">
        <v>714</v>
      </c>
      <c r="F786" s="1" t="s">
        <v>2171</v>
      </c>
      <c r="G786" s="1" t="s">
        <v>9538</v>
      </c>
      <c r="H786" s="1" t="s">
        <v>9539</v>
      </c>
      <c r="I786" s="4">
        <v>84.21415509259259</v>
      </c>
      <c r="J786" s="1">
        <v>350.6</v>
      </c>
      <c r="K786" s="1">
        <v>52.7</v>
      </c>
      <c r="M786" s="10">
        <f t="array" ref="M786">_xlfn.XLOOKUP(A786,subscriptions!B786:B10004,subscriptions!D786:D10004)</f>
        <v>120</v>
      </c>
      <c r="N786" s="10">
        <f t="array" ref="N786">_xlfn.XLOOKUP(A786,subscriptions!B786:B10004,subscriptions!G786:G10004)</f>
        <v>5</v>
      </c>
      <c r="O786" s="10">
        <v>114.0</v>
      </c>
      <c r="P786" s="10" t="str">
        <f t="array" ref="P786">_xlfn.XLOOKUP(A786,subscriptions!B786:B10004,subscriptions!C786:C10004)</f>
        <v>Residential</v>
      </c>
      <c r="Q786" s="10" t="s">
        <v>194</v>
      </c>
      <c r="R786" s="10" t="s">
        <v>212</v>
      </c>
      <c r="S786" s="10" t="s">
        <v>388</v>
      </c>
    </row>
    <row r="787">
      <c r="A787" s="1" t="s">
        <v>1154</v>
      </c>
      <c r="B787" s="1" t="s">
        <v>1865</v>
      </c>
      <c r="C787" s="1" t="s">
        <v>296</v>
      </c>
      <c r="D787" s="1" t="s">
        <v>153</v>
      </c>
      <c r="E787" s="1" t="s">
        <v>239</v>
      </c>
      <c r="F787" s="1" t="s">
        <v>2267</v>
      </c>
      <c r="G787" s="1" t="s">
        <v>9546</v>
      </c>
      <c r="H787" s="1" t="s">
        <v>9547</v>
      </c>
      <c r="I787" s="4">
        <v>84.29884259259259</v>
      </c>
      <c r="J787" s="1">
        <v>3636.31</v>
      </c>
      <c r="K787" s="1">
        <v>789.64</v>
      </c>
      <c r="M787" s="10">
        <f t="array" ref="M787">_xlfn.XLOOKUP(A787,subscriptions!B787:B10004,subscriptions!D787:D10004)</f>
        <v>80</v>
      </c>
      <c r="N787" s="10">
        <f t="array" ref="N787">_xlfn.XLOOKUP(A787,subscriptions!B787:B10004,subscriptions!G787:G10004)</f>
        <v>10</v>
      </c>
      <c r="O787" s="10">
        <v>72.0</v>
      </c>
      <c r="P787" s="10" t="str">
        <f t="array" ref="P787">_xlfn.XLOOKUP(A787,subscriptions!B787:B10004,subscriptions!C787:C10004)</f>
        <v>Roam</v>
      </c>
      <c r="Q787" s="10" t="s">
        <v>128</v>
      </c>
      <c r="R787" s="10" t="s">
        <v>148</v>
      </c>
      <c r="S787" s="10" t="s">
        <v>276</v>
      </c>
    </row>
    <row r="788">
      <c r="A788" s="1" t="s">
        <v>1155</v>
      </c>
      <c r="B788" s="1" t="s">
        <v>1460</v>
      </c>
      <c r="C788" s="1" t="s">
        <v>391</v>
      </c>
      <c r="D788" s="1" t="s">
        <v>27</v>
      </c>
      <c r="E788" s="1" t="s">
        <v>219</v>
      </c>
      <c r="F788" s="1" t="s">
        <v>590</v>
      </c>
      <c r="G788" s="1" t="s">
        <v>9555</v>
      </c>
      <c r="H788" s="1" t="s">
        <v>9556</v>
      </c>
      <c r="I788" s="4">
        <v>84.21394675925926</v>
      </c>
      <c r="J788" s="1">
        <v>1363.41</v>
      </c>
      <c r="K788" s="1">
        <v>304.71</v>
      </c>
      <c r="M788" s="10">
        <f t="array" ref="M788">_xlfn.XLOOKUP(A788,subscriptions!B788:B10004,subscriptions!D788:D10004)</f>
        <v>120</v>
      </c>
      <c r="N788" s="10">
        <f t="array" ref="N788">_xlfn.XLOOKUP(A788,subscriptions!B788:B10004,subscriptions!G788:G10004)</f>
        <v>20</v>
      </c>
      <c r="O788" s="10">
        <v>96.0</v>
      </c>
      <c r="P788" s="10" t="str">
        <f t="array" ref="P788">_xlfn.XLOOKUP(A788,subscriptions!B788:B10004,subscriptions!C788:C10004)</f>
        <v>Residential</v>
      </c>
      <c r="Q788" s="10" t="s">
        <v>128</v>
      </c>
      <c r="R788" s="10" t="s">
        <v>148</v>
      </c>
      <c r="S788" s="10" t="s">
        <v>388</v>
      </c>
    </row>
    <row r="789">
      <c r="A789" s="1" t="s">
        <v>1158</v>
      </c>
      <c r="B789" s="1" t="s">
        <v>1226</v>
      </c>
      <c r="C789" s="1" t="s">
        <v>827</v>
      </c>
      <c r="D789" s="1" t="s">
        <v>153</v>
      </c>
      <c r="E789" s="1" t="s">
        <v>262</v>
      </c>
      <c r="F789" s="1" t="s">
        <v>2985</v>
      </c>
      <c r="G789" s="1" t="s">
        <v>9565</v>
      </c>
      <c r="H789" s="1" t="s">
        <v>9566</v>
      </c>
      <c r="I789" s="4">
        <v>84.33825231481481</v>
      </c>
      <c r="J789" s="1">
        <v>818.37</v>
      </c>
      <c r="K789" s="1">
        <v>170.46</v>
      </c>
      <c r="M789" s="10">
        <f t="array" ref="M789">_xlfn.XLOOKUP(A789,subscriptions!B789:B10004,subscriptions!D789:D10004)</f>
        <v>250</v>
      </c>
      <c r="N789" s="10">
        <f t="array" ref="N789">_xlfn.XLOOKUP(A789,subscriptions!B789:B10004,subscriptions!G789:G10004)</f>
        <v>0</v>
      </c>
      <c r="O789" s="10">
        <v>250.0</v>
      </c>
      <c r="P789" s="10" t="str">
        <f t="array" ref="P789">_xlfn.XLOOKUP(A789,subscriptions!B789:B10004,subscriptions!C789:C10004)</f>
        <v>Business</v>
      </c>
      <c r="Q789" s="10" t="s">
        <v>173</v>
      </c>
      <c r="R789" s="10" t="s">
        <v>129</v>
      </c>
      <c r="S789" s="10" t="s">
        <v>2086</v>
      </c>
    </row>
    <row r="790">
      <c r="A790" s="1" t="s">
        <v>1162</v>
      </c>
      <c r="B790" s="1" t="s">
        <v>177</v>
      </c>
      <c r="C790" s="1" t="s">
        <v>261</v>
      </c>
      <c r="D790" s="1" t="s">
        <v>153</v>
      </c>
      <c r="E790" s="1" t="s">
        <v>179</v>
      </c>
      <c r="F790" s="1" t="s">
        <v>200</v>
      </c>
      <c r="G790" s="1" t="s">
        <v>9575</v>
      </c>
      <c r="H790" s="1" t="s">
        <v>9576</v>
      </c>
      <c r="I790" s="4">
        <v>84.21054398148148</v>
      </c>
      <c r="J790" s="1">
        <v>979.86</v>
      </c>
      <c r="K790" s="1">
        <v>212.76</v>
      </c>
      <c r="L790" s="1">
        <v>100.0</v>
      </c>
      <c r="M790" s="10">
        <f t="array" ref="M790">_xlfn.XLOOKUP(A790,subscriptions!B790:B10004,subscriptions!D790:D10004)</f>
        <v>80</v>
      </c>
      <c r="N790" s="10">
        <f t="array" ref="N790">_xlfn.XLOOKUP(A790,subscriptions!B790:B10004,subscriptions!G790:G10004)</f>
        <v>5</v>
      </c>
      <c r="O790" s="10">
        <v>76.0</v>
      </c>
      <c r="P790" s="10" t="str">
        <f t="array" ref="P790">_xlfn.XLOOKUP(A790,subscriptions!B790:B10004,subscriptions!C790:C10004)</f>
        <v>Roam</v>
      </c>
      <c r="Q790" s="10" t="s">
        <v>194</v>
      </c>
      <c r="R790" s="10" t="s">
        <v>148</v>
      </c>
      <c r="S790" s="10" t="s">
        <v>770</v>
      </c>
    </row>
    <row r="791">
      <c r="A791" s="1" t="s">
        <v>1163</v>
      </c>
      <c r="B791" s="1" t="s">
        <v>2327</v>
      </c>
      <c r="C791" s="1" t="s">
        <v>2483</v>
      </c>
      <c r="D791" s="1" t="s">
        <v>27</v>
      </c>
      <c r="E791" s="1" t="s">
        <v>219</v>
      </c>
      <c r="F791" s="1" t="s">
        <v>1461</v>
      </c>
      <c r="G791" s="1" t="s">
        <v>9588</v>
      </c>
      <c r="H791" s="1" t="s">
        <v>9589</v>
      </c>
      <c r="I791" s="4">
        <v>84.21261574074074</v>
      </c>
      <c r="J791" s="1">
        <v>4464.24</v>
      </c>
      <c r="K791" s="1">
        <v>503.45</v>
      </c>
      <c r="M791" s="10">
        <f t="array" ref="M791">_xlfn.XLOOKUP(A791,subscriptions!B791:B10004,subscriptions!D791:D10004)</f>
        <v>120</v>
      </c>
      <c r="N791" s="10">
        <f t="array" ref="N791">_xlfn.XLOOKUP(A791,subscriptions!B791:B10004,subscriptions!G791:G10004)</f>
        <v>10</v>
      </c>
      <c r="O791" s="10">
        <v>108.0</v>
      </c>
      <c r="P791" s="10" t="str">
        <f t="array" ref="P791">_xlfn.XLOOKUP(A791,subscriptions!B791:B10004,subscriptions!C791:C10004)</f>
        <v>Residential</v>
      </c>
      <c r="Q791" s="10" t="s">
        <v>128</v>
      </c>
      <c r="R791" s="10" t="s">
        <v>212</v>
      </c>
      <c r="S791" s="10" t="s">
        <v>813</v>
      </c>
    </row>
    <row r="792">
      <c r="A792" s="1" t="s">
        <v>1164</v>
      </c>
      <c r="B792" s="1" t="s">
        <v>295</v>
      </c>
      <c r="C792" s="1" t="s">
        <v>492</v>
      </c>
      <c r="D792" s="1" t="s">
        <v>153</v>
      </c>
      <c r="E792" s="1" t="s">
        <v>280</v>
      </c>
      <c r="F792" s="1" t="s">
        <v>411</v>
      </c>
      <c r="G792" s="1" t="s">
        <v>9600</v>
      </c>
      <c r="H792" s="1" t="s">
        <v>9601</v>
      </c>
      <c r="I792" s="4">
        <v>84.21280092592593</v>
      </c>
      <c r="J792" s="1">
        <v>299.7</v>
      </c>
      <c r="K792" s="1">
        <v>71.01</v>
      </c>
      <c r="M792" s="10">
        <f t="array" ref="M792">_xlfn.XLOOKUP(A792,subscriptions!B792:B10004,subscriptions!D792:D10004)</f>
        <v>120</v>
      </c>
      <c r="N792" s="10">
        <f t="array" ref="N792">_xlfn.XLOOKUP(A792,subscriptions!B792:B10004,subscriptions!G792:G10004)</f>
        <v>20</v>
      </c>
      <c r="O792" s="10">
        <v>96.0</v>
      </c>
      <c r="P792" s="10" t="str">
        <f t="array" ref="P792">_xlfn.XLOOKUP(A792,subscriptions!B792:B10004,subscriptions!C792:C10004)</f>
        <v>Residential</v>
      </c>
      <c r="Q792" s="10" t="s">
        <v>128</v>
      </c>
      <c r="R792" s="10" t="s">
        <v>148</v>
      </c>
      <c r="S792" s="10" t="s">
        <v>813</v>
      </c>
    </row>
    <row r="793">
      <c r="A793" s="1" t="s">
        <v>1165</v>
      </c>
      <c r="B793" s="1" t="s">
        <v>573</v>
      </c>
      <c r="C793" s="1" t="s">
        <v>1477</v>
      </c>
      <c r="D793" s="1" t="s">
        <v>27</v>
      </c>
      <c r="E793" s="1" t="s">
        <v>631</v>
      </c>
      <c r="F793" s="1" t="s">
        <v>943</v>
      </c>
      <c r="G793" s="1" t="s">
        <v>9610</v>
      </c>
      <c r="H793" s="1" t="s">
        <v>9611</v>
      </c>
      <c r="I793" s="4">
        <v>84.2106712962963</v>
      </c>
      <c r="J793" s="1">
        <v>1373.67</v>
      </c>
      <c r="K793" s="1">
        <v>281.19</v>
      </c>
      <c r="M793" s="10">
        <f t="array" ref="M793">_xlfn.XLOOKUP(A793,subscriptions!B793:B10004,subscriptions!D793:D10004)</f>
        <v>80</v>
      </c>
      <c r="N793" s="10">
        <f t="array" ref="N793">_xlfn.XLOOKUP(A793,subscriptions!B793:B10004,subscriptions!G793:G10004)</f>
        <v>0</v>
      </c>
      <c r="O793" s="10">
        <v>80.0</v>
      </c>
      <c r="P793" s="10" t="str">
        <f t="array" ref="P793">_xlfn.XLOOKUP(A793,subscriptions!B793:B10004,subscriptions!C793:C10004)</f>
        <v>Roam</v>
      </c>
      <c r="Q793" s="10" t="s">
        <v>173</v>
      </c>
      <c r="R793" s="10" t="s">
        <v>148</v>
      </c>
      <c r="S793" s="10" t="s">
        <v>770</v>
      </c>
    </row>
    <row r="794">
      <c r="A794" s="1" t="s">
        <v>1166</v>
      </c>
      <c r="B794" s="1" t="s">
        <v>748</v>
      </c>
      <c r="C794" s="1" t="s">
        <v>218</v>
      </c>
      <c r="D794" s="1" t="s">
        <v>27</v>
      </c>
      <c r="E794" s="1" t="s">
        <v>239</v>
      </c>
      <c r="F794" s="1" t="s">
        <v>606</v>
      </c>
      <c r="G794" s="1" t="s">
        <v>9619</v>
      </c>
      <c r="H794" s="1" t="s">
        <v>9620</v>
      </c>
      <c r="I794" s="4">
        <v>84.37643518518519</v>
      </c>
      <c r="J794" s="1">
        <v>1107.49</v>
      </c>
      <c r="K794" s="1">
        <v>256.5</v>
      </c>
      <c r="M794" s="10">
        <f t="array" ref="M794">_xlfn.XLOOKUP(A794,subscriptions!B794:B10004,subscriptions!D794:D10004)</f>
        <v>50</v>
      </c>
      <c r="N794" s="10">
        <f t="array" ref="N794">_xlfn.XLOOKUP(A794,subscriptions!B794:B10004,subscriptions!G794:G10004)</f>
        <v>5</v>
      </c>
      <c r="O794" s="10">
        <v>47.5</v>
      </c>
      <c r="P794" s="10" t="str">
        <f t="array" ref="P794">_xlfn.XLOOKUP(A794,subscriptions!B794:B10004,subscriptions!C794:C10004)</f>
        <v>Mini</v>
      </c>
      <c r="Q794" s="10" t="s">
        <v>194</v>
      </c>
      <c r="R794" s="10" t="s">
        <v>148</v>
      </c>
      <c r="S794" s="10" t="s">
        <v>3910</v>
      </c>
    </row>
    <row r="795">
      <c r="A795" s="1" t="s">
        <v>1167</v>
      </c>
      <c r="B795" s="1" t="s">
        <v>969</v>
      </c>
      <c r="C795" s="1" t="s">
        <v>1100</v>
      </c>
      <c r="D795" s="1" t="s">
        <v>27</v>
      </c>
      <c r="E795" s="1" t="s">
        <v>631</v>
      </c>
      <c r="F795" s="1" t="s">
        <v>2549</v>
      </c>
      <c r="G795" s="1" t="s">
        <v>9628</v>
      </c>
      <c r="H795" s="1" t="s">
        <v>9629</v>
      </c>
      <c r="I795" s="4">
        <v>84.37935185185185</v>
      </c>
      <c r="J795" s="1">
        <v>1468.02</v>
      </c>
      <c r="K795" s="1">
        <v>281.4</v>
      </c>
      <c r="M795" s="10">
        <f t="array" ref="M795">_xlfn.XLOOKUP(A795,subscriptions!B795:B10004,subscriptions!D795:D10004)</f>
        <v>120</v>
      </c>
      <c r="N795" s="10">
        <f t="array" ref="N795">_xlfn.XLOOKUP(A795,subscriptions!B795:B10004,subscriptions!G795:G10004)</f>
        <v>10</v>
      </c>
      <c r="O795" s="10">
        <v>108.0</v>
      </c>
      <c r="P795" s="10" t="str">
        <f t="array" ref="P795">_xlfn.XLOOKUP(A795,subscriptions!B795:B10004,subscriptions!C795:C10004)</f>
        <v>Residential</v>
      </c>
      <c r="Q795" s="10" t="s">
        <v>128</v>
      </c>
      <c r="R795" s="10" t="s">
        <v>212</v>
      </c>
      <c r="S795" s="10" t="s">
        <v>2380</v>
      </c>
    </row>
    <row r="796">
      <c r="A796" s="1" t="s">
        <v>1168</v>
      </c>
      <c r="B796" s="1" t="s">
        <v>1157</v>
      </c>
      <c r="C796" s="1" t="s">
        <v>456</v>
      </c>
      <c r="D796" s="1" t="s">
        <v>27</v>
      </c>
      <c r="E796" s="1" t="s">
        <v>714</v>
      </c>
      <c r="F796" s="1" t="s">
        <v>1730</v>
      </c>
      <c r="G796" s="1" t="s">
        <v>9637</v>
      </c>
      <c r="H796" s="1" t="s">
        <v>9638</v>
      </c>
      <c r="I796" s="4">
        <v>84.29269675925926</v>
      </c>
      <c r="J796" s="1">
        <v>77.41</v>
      </c>
      <c r="K796" s="1">
        <v>31.54</v>
      </c>
      <c r="M796" s="10">
        <f t="array" ref="M796">_xlfn.XLOOKUP(A796,subscriptions!B796:B10004,subscriptions!D796:D10004)</f>
        <v>120</v>
      </c>
      <c r="N796" s="10">
        <f t="array" ref="N796">_xlfn.XLOOKUP(A796,subscriptions!B796:B10004,subscriptions!G796:G10004)</f>
        <v>20</v>
      </c>
      <c r="O796" s="10">
        <v>96.0</v>
      </c>
      <c r="P796" s="10" t="str">
        <f t="array" ref="P796">_xlfn.XLOOKUP(A796,subscriptions!B796:B10004,subscriptions!C796:C10004)</f>
        <v>Residential</v>
      </c>
      <c r="Q796" s="10" t="s">
        <v>128</v>
      </c>
      <c r="R796" s="10" t="s">
        <v>148</v>
      </c>
      <c r="S796" s="10" t="s">
        <v>587</v>
      </c>
    </row>
    <row r="797">
      <c r="A797" s="1" t="s">
        <v>1169</v>
      </c>
      <c r="B797" s="1" t="s">
        <v>109</v>
      </c>
      <c r="C797" s="1" t="s">
        <v>509</v>
      </c>
      <c r="D797" s="1" t="s">
        <v>27</v>
      </c>
      <c r="E797" s="1" t="s">
        <v>28</v>
      </c>
      <c r="F797" s="1" t="s">
        <v>1639</v>
      </c>
      <c r="G797" s="1" t="s">
        <v>9647</v>
      </c>
      <c r="H797" s="1" t="s">
        <v>9648</v>
      </c>
      <c r="I797" s="4">
        <v>84.21540509259259</v>
      </c>
      <c r="J797" s="1">
        <v>3135.04</v>
      </c>
      <c r="K797" s="1">
        <v>576.76</v>
      </c>
      <c r="M797" s="10">
        <f t="array" ref="M797">_xlfn.XLOOKUP(A797,subscriptions!B797:B10004,subscriptions!D797:D10004)</f>
        <v>120</v>
      </c>
      <c r="N797" s="10">
        <f t="array" ref="N797">_xlfn.XLOOKUP(A797,subscriptions!B797:B10004,subscriptions!G797:G10004)</f>
        <v>0</v>
      </c>
      <c r="O797" s="10">
        <v>120.0</v>
      </c>
      <c r="P797" s="10" t="str">
        <f t="array" ref="P797">_xlfn.XLOOKUP(A797,subscriptions!B797:B10004,subscriptions!C797:C10004)</f>
        <v>Residential</v>
      </c>
      <c r="Q797" s="10" t="s">
        <v>173</v>
      </c>
      <c r="R797" s="10" t="s">
        <v>212</v>
      </c>
      <c r="S797" s="10" t="s">
        <v>1212</v>
      </c>
    </row>
    <row r="798">
      <c r="A798" s="1" t="s">
        <v>1170</v>
      </c>
      <c r="B798" s="1" t="s">
        <v>899</v>
      </c>
      <c r="C798" s="1" t="s">
        <v>556</v>
      </c>
      <c r="D798" s="1" t="s">
        <v>27</v>
      </c>
      <c r="E798" s="1" t="s">
        <v>179</v>
      </c>
      <c r="F798" s="1" t="s">
        <v>181</v>
      </c>
      <c r="G798" s="1" t="s">
        <v>9655</v>
      </c>
      <c r="H798" s="1" t="s">
        <v>9657</v>
      </c>
      <c r="I798" s="4">
        <v>84.29378472222223</v>
      </c>
      <c r="J798" s="1">
        <v>4084.98</v>
      </c>
      <c r="K798" s="1">
        <v>425.21</v>
      </c>
      <c r="L798" s="1">
        <v>100.0</v>
      </c>
      <c r="M798" s="10">
        <f t="array" ref="M798">_xlfn.XLOOKUP(A798,subscriptions!B798:B10004,subscriptions!D798:D10004)</f>
        <v>80</v>
      </c>
      <c r="N798" s="10">
        <f t="array" ref="N798">_xlfn.XLOOKUP(A798,subscriptions!B798:B10004,subscriptions!G798:G10004)</f>
        <v>5</v>
      </c>
      <c r="O798" s="10">
        <v>76.0</v>
      </c>
      <c r="P798" s="10" t="str">
        <f t="array" ref="P798">_xlfn.XLOOKUP(A798,subscriptions!B798:B10004,subscriptions!C798:C10004)</f>
        <v>Roam</v>
      </c>
      <c r="Q798" s="10" t="s">
        <v>194</v>
      </c>
      <c r="R798" s="10" t="s">
        <v>148</v>
      </c>
      <c r="S798" s="10" t="s">
        <v>1458</v>
      </c>
    </row>
    <row r="799">
      <c r="A799" s="1" t="s">
        <v>1171</v>
      </c>
      <c r="B799" s="1" t="s">
        <v>686</v>
      </c>
      <c r="C799" s="1" t="s">
        <v>198</v>
      </c>
      <c r="D799" s="1" t="s">
        <v>153</v>
      </c>
      <c r="E799" s="1" t="s">
        <v>332</v>
      </c>
      <c r="F799" s="1" t="s">
        <v>510</v>
      </c>
      <c r="G799" s="1" t="s">
        <v>9665</v>
      </c>
      <c r="H799" s="1" t="s">
        <v>9666</v>
      </c>
      <c r="I799" s="4">
        <v>84.38348379629629</v>
      </c>
      <c r="J799" s="1">
        <v>1299.07</v>
      </c>
      <c r="K799" s="1">
        <v>198.89</v>
      </c>
      <c r="M799" s="10">
        <f t="array" ref="M799">_xlfn.XLOOKUP(A799,subscriptions!B799:B10004,subscriptions!D799:D10004)</f>
        <v>120</v>
      </c>
      <c r="N799" s="10">
        <f t="array" ref="N799">_xlfn.XLOOKUP(A799,subscriptions!B799:B10004,subscriptions!G799:G10004)</f>
        <v>10</v>
      </c>
      <c r="O799" s="10">
        <v>108.0</v>
      </c>
      <c r="P799" s="10" t="str">
        <f t="array" ref="P799">_xlfn.XLOOKUP(A799,subscriptions!B799:B10004,subscriptions!C799:C10004)</f>
        <v>Residential</v>
      </c>
      <c r="Q799" s="10" t="s">
        <v>128</v>
      </c>
      <c r="R799" s="10" t="s">
        <v>212</v>
      </c>
      <c r="S799" s="10" t="s">
        <v>882</v>
      </c>
    </row>
    <row r="800">
      <c r="A800" s="1" t="s">
        <v>1174</v>
      </c>
      <c r="B800" s="1" t="s">
        <v>2018</v>
      </c>
      <c r="C800" s="1" t="s">
        <v>473</v>
      </c>
      <c r="D800" s="1" t="s">
        <v>27</v>
      </c>
      <c r="E800" s="1" t="s">
        <v>631</v>
      </c>
      <c r="F800" s="1" t="s">
        <v>1084</v>
      </c>
      <c r="G800" s="1" t="s">
        <v>9676</v>
      </c>
      <c r="H800" s="1" t="s">
        <v>9677</v>
      </c>
      <c r="I800" s="4">
        <v>84.17027777777778</v>
      </c>
      <c r="J800" s="1">
        <v>1839.31</v>
      </c>
      <c r="K800" s="1">
        <v>441.56</v>
      </c>
      <c r="M800" s="10">
        <f t="array" ref="M800">_xlfn.XLOOKUP(A800,subscriptions!B800:B10004,subscriptions!D800:D10004)</f>
        <v>250</v>
      </c>
      <c r="N800" s="10">
        <f t="array" ref="N800">_xlfn.XLOOKUP(A800,subscriptions!B800:B10004,subscriptions!G800:G10004)</f>
        <v>20</v>
      </c>
      <c r="O800" s="10">
        <v>200.0</v>
      </c>
      <c r="P800" s="10" t="str">
        <f t="array" ref="P800">_xlfn.XLOOKUP(A800,subscriptions!B800:B10004,subscriptions!C800:C10004)</f>
        <v>Business</v>
      </c>
      <c r="Q800" s="10" t="s">
        <v>128</v>
      </c>
      <c r="R800" s="10" t="s">
        <v>129</v>
      </c>
      <c r="S800" s="10" t="s">
        <v>2494</v>
      </c>
    </row>
    <row r="801">
      <c r="A801" s="1" t="s">
        <v>1177</v>
      </c>
      <c r="B801" s="1" t="s">
        <v>439</v>
      </c>
      <c r="C801" s="1" t="s">
        <v>391</v>
      </c>
      <c r="D801" s="1" t="s">
        <v>153</v>
      </c>
      <c r="E801" s="1" t="s">
        <v>332</v>
      </c>
      <c r="F801" s="1" t="s">
        <v>1028</v>
      </c>
      <c r="G801" s="1" t="s">
        <v>9685</v>
      </c>
      <c r="H801" s="1" t="s">
        <v>9686</v>
      </c>
      <c r="I801" s="4">
        <v>84.17322916666667</v>
      </c>
      <c r="J801" s="1">
        <v>3886.2</v>
      </c>
      <c r="K801" s="1">
        <v>785.91</v>
      </c>
      <c r="M801" s="10">
        <f t="array" ref="M801">_xlfn.XLOOKUP(A801,subscriptions!B801:B10004,subscriptions!D801:D10004)</f>
        <v>120</v>
      </c>
      <c r="N801" s="10">
        <f t="array" ref="N801">_xlfn.XLOOKUP(A801,subscriptions!B801:B10004,subscriptions!G801:G10004)</f>
        <v>0</v>
      </c>
      <c r="O801" s="10">
        <v>120.0</v>
      </c>
      <c r="P801" s="10" t="str">
        <f t="array" ref="P801">_xlfn.XLOOKUP(A801,subscriptions!B801:B10004,subscriptions!C801:C10004)</f>
        <v>Residential</v>
      </c>
      <c r="Q801" s="10" t="s">
        <v>173</v>
      </c>
      <c r="R801" s="10" t="s">
        <v>212</v>
      </c>
      <c r="S801" s="10" t="s">
        <v>2630</v>
      </c>
    </row>
    <row r="802">
      <c r="A802" s="1" t="s">
        <v>1178</v>
      </c>
      <c r="B802" s="1" t="s">
        <v>1157</v>
      </c>
      <c r="C802" s="1" t="s">
        <v>456</v>
      </c>
      <c r="D802" s="1" t="s">
        <v>27</v>
      </c>
      <c r="E802" s="1" t="s">
        <v>714</v>
      </c>
      <c r="F802" s="1" t="s">
        <v>2562</v>
      </c>
      <c r="G802" s="1" t="s">
        <v>9694</v>
      </c>
      <c r="H802" s="1" t="s">
        <v>9696</v>
      </c>
      <c r="I802" s="4">
        <v>84.21</v>
      </c>
      <c r="J802" s="1">
        <v>1892.6</v>
      </c>
      <c r="K802" s="1">
        <v>164.39</v>
      </c>
      <c r="M802" s="10">
        <f t="array" ref="M802">_xlfn.XLOOKUP(A802,subscriptions!B802:B10004,subscriptions!D802:D10004)</f>
        <v>80</v>
      </c>
      <c r="N802" s="10">
        <f t="array" ref="N802">_xlfn.XLOOKUP(A802,subscriptions!B802:B10004,subscriptions!G802:G10004)</f>
        <v>5</v>
      </c>
      <c r="O802" s="10">
        <v>76.0</v>
      </c>
      <c r="P802" s="10" t="str">
        <f t="array" ref="P802">_xlfn.XLOOKUP(A802,subscriptions!B802:B10004,subscriptions!C802:C10004)</f>
        <v>Roam</v>
      </c>
      <c r="Q802" s="10" t="s">
        <v>194</v>
      </c>
      <c r="R802" s="10" t="s">
        <v>148</v>
      </c>
      <c r="S802" s="10" t="s">
        <v>353</v>
      </c>
    </row>
    <row r="803">
      <c r="A803" s="1" t="s">
        <v>1179</v>
      </c>
      <c r="B803" s="1" t="s">
        <v>1624</v>
      </c>
      <c r="C803" s="1" t="s">
        <v>1507</v>
      </c>
      <c r="D803" s="1" t="s">
        <v>27</v>
      </c>
      <c r="E803" s="1" t="s">
        <v>262</v>
      </c>
      <c r="F803" s="1" t="s">
        <v>674</v>
      </c>
      <c r="G803" s="1" t="s">
        <v>9704</v>
      </c>
      <c r="H803" s="1" t="s">
        <v>9705</v>
      </c>
      <c r="I803" s="4">
        <v>84.3792824074074</v>
      </c>
      <c r="J803" s="1">
        <v>298.27</v>
      </c>
      <c r="K803" s="1">
        <v>67.37</v>
      </c>
      <c r="M803" s="10">
        <f t="array" ref="M803">_xlfn.XLOOKUP(A803,subscriptions!B803:B10004,subscriptions!D803:D10004)</f>
        <v>120</v>
      </c>
      <c r="N803" s="10">
        <f t="array" ref="N803">_xlfn.XLOOKUP(A803,subscriptions!B803:B10004,subscriptions!G803:G10004)</f>
        <v>10</v>
      </c>
      <c r="O803" s="10">
        <v>108.0</v>
      </c>
      <c r="P803" s="10" t="str">
        <f t="array" ref="P803">_xlfn.XLOOKUP(A803,subscriptions!B803:B10004,subscriptions!C803:C10004)</f>
        <v>Residential</v>
      </c>
      <c r="Q803" s="10" t="s">
        <v>128</v>
      </c>
      <c r="R803" s="10" t="s">
        <v>212</v>
      </c>
      <c r="S803" s="10" t="s">
        <v>2380</v>
      </c>
    </row>
    <row r="804">
      <c r="A804" s="1" t="s">
        <v>1180</v>
      </c>
      <c r="B804" s="1" t="s">
        <v>2327</v>
      </c>
      <c r="C804" s="1" t="s">
        <v>3912</v>
      </c>
      <c r="D804" s="1" t="s">
        <v>27</v>
      </c>
      <c r="E804" s="1" t="s">
        <v>332</v>
      </c>
      <c r="F804" s="1" t="s">
        <v>788</v>
      </c>
      <c r="G804" s="1" t="s">
        <v>9713</v>
      </c>
      <c r="H804" s="1" t="s">
        <v>9714</v>
      </c>
      <c r="I804" s="4">
        <v>84.16744212962963</v>
      </c>
      <c r="J804" s="1">
        <v>1338.05</v>
      </c>
      <c r="K804" s="1">
        <v>215.21</v>
      </c>
      <c r="M804" s="10">
        <f t="array" ref="M804">_xlfn.XLOOKUP(A804,subscriptions!B804:B10004,subscriptions!D804:D10004)</f>
        <v>120</v>
      </c>
      <c r="N804" s="10">
        <f t="array" ref="N804">_xlfn.XLOOKUP(A804,subscriptions!B804:B10004,subscriptions!G804:G10004)</f>
        <v>20</v>
      </c>
      <c r="O804" s="10">
        <v>96.0</v>
      </c>
      <c r="P804" s="10" t="str">
        <f t="array" ref="P804">_xlfn.XLOOKUP(A804,subscriptions!B804:B10004,subscriptions!C804:C10004)</f>
        <v>Residential</v>
      </c>
      <c r="Q804" s="10" t="s">
        <v>128</v>
      </c>
      <c r="R804" s="10" t="s">
        <v>148</v>
      </c>
      <c r="S804" s="10" t="s">
        <v>1412</v>
      </c>
    </row>
    <row r="805">
      <c r="A805" s="1" t="s">
        <v>1181</v>
      </c>
      <c r="B805" s="1" t="s">
        <v>1995</v>
      </c>
      <c r="C805" s="1" t="s">
        <v>1973</v>
      </c>
      <c r="D805" s="1" t="s">
        <v>153</v>
      </c>
      <c r="E805" s="1" t="s">
        <v>332</v>
      </c>
      <c r="F805" s="1" t="s">
        <v>618</v>
      </c>
      <c r="G805" s="1" t="s">
        <v>9722</v>
      </c>
      <c r="H805" s="1" t="s">
        <v>9724</v>
      </c>
      <c r="I805" s="4">
        <v>84.21204861111111</v>
      </c>
      <c r="J805" s="1">
        <v>1449.83</v>
      </c>
      <c r="K805" s="1">
        <v>323.51</v>
      </c>
      <c r="M805" s="10">
        <f t="array" ref="M805">_xlfn.XLOOKUP(A805,subscriptions!B805:B10004,subscriptions!D805:D10004)</f>
        <v>120</v>
      </c>
      <c r="N805" s="10">
        <f t="array" ref="N805">_xlfn.XLOOKUP(A805,subscriptions!B805:B10004,subscriptions!G805:G10004)</f>
        <v>0</v>
      </c>
      <c r="O805" s="10">
        <v>120.0</v>
      </c>
      <c r="P805" s="10" t="str">
        <f t="array" ref="P805">_xlfn.XLOOKUP(A805,subscriptions!B805:B10004,subscriptions!C805:C10004)</f>
        <v>Residential</v>
      </c>
      <c r="Q805" s="10" t="s">
        <v>173</v>
      </c>
      <c r="R805" s="10" t="s">
        <v>212</v>
      </c>
      <c r="S805" s="10" t="s">
        <v>857</v>
      </c>
    </row>
    <row r="806">
      <c r="A806" s="1" t="s">
        <v>1182</v>
      </c>
      <c r="B806" s="1" t="s">
        <v>814</v>
      </c>
      <c r="C806" s="1" t="s">
        <v>237</v>
      </c>
      <c r="D806" s="1" t="s">
        <v>153</v>
      </c>
      <c r="E806" s="1" t="s">
        <v>332</v>
      </c>
      <c r="F806" s="1" t="s">
        <v>510</v>
      </c>
      <c r="G806" s="1" t="s">
        <v>9734</v>
      </c>
      <c r="H806" s="1" t="s">
        <v>9735</v>
      </c>
      <c r="I806" s="4">
        <v>84.21331018518518</v>
      </c>
      <c r="J806" s="1">
        <v>877.81</v>
      </c>
      <c r="K806" s="1">
        <v>86.03</v>
      </c>
      <c r="M806" s="10">
        <f t="array" ref="M806">_xlfn.XLOOKUP(A806,subscriptions!B806:B10004,subscriptions!D806:D10004)</f>
        <v>120</v>
      </c>
      <c r="N806" s="10">
        <f t="array" ref="N806">_xlfn.XLOOKUP(A806,subscriptions!B806:B10004,subscriptions!G806:G10004)</f>
        <v>5</v>
      </c>
      <c r="O806" s="10">
        <v>114.0</v>
      </c>
      <c r="P806" s="10" t="str">
        <f t="array" ref="P806">_xlfn.XLOOKUP(A806,subscriptions!B806:B10004,subscriptions!C806:C10004)</f>
        <v>Residential</v>
      </c>
      <c r="Q806" s="10" t="s">
        <v>194</v>
      </c>
      <c r="R806" s="10" t="s">
        <v>212</v>
      </c>
      <c r="S806" s="10" t="s">
        <v>1915</v>
      </c>
    </row>
    <row r="807">
      <c r="A807" s="1" t="s">
        <v>1183</v>
      </c>
      <c r="B807" s="1" t="s">
        <v>389</v>
      </c>
      <c r="C807" s="1" t="s">
        <v>1415</v>
      </c>
      <c r="D807" s="1" t="s">
        <v>27</v>
      </c>
      <c r="E807" s="1" t="s">
        <v>631</v>
      </c>
      <c r="F807" s="1" t="s">
        <v>922</v>
      </c>
      <c r="G807" s="1" t="s">
        <v>9745</v>
      </c>
      <c r="H807" s="1" t="s">
        <v>9746</v>
      </c>
      <c r="I807" s="4">
        <v>84.29820601851851</v>
      </c>
      <c r="J807" s="1">
        <v>2050.24</v>
      </c>
      <c r="K807" s="1">
        <v>258.13</v>
      </c>
      <c r="M807" s="10">
        <f t="array" ref="M807">_xlfn.XLOOKUP(A807,subscriptions!B807:B10004,subscriptions!D807:D10004)</f>
        <v>120</v>
      </c>
      <c r="N807" s="10">
        <f t="array" ref="N807">_xlfn.XLOOKUP(A807,subscriptions!B807:B10004,subscriptions!G807:G10004)</f>
        <v>10</v>
      </c>
      <c r="O807" s="10">
        <v>108.0</v>
      </c>
      <c r="P807" s="10" t="str">
        <f t="array" ref="P807">_xlfn.XLOOKUP(A807,subscriptions!B807:B10004,subscriptions!C807:C10004)</f>
        <v>Residential</v>
      </c>
      <c r="Q807" s="10" t="s">
        <v>128</v>
      </c>
      <c r="R807" s="10" t="s">
        <v>212</v>
      </c>
      <c r="S807" s="10" t="s">
        <v>785</v>
      </c>
    </row>
    <row r="808">
      <c r="A808" s="1" t="s">
        <v>1184</v>
      </c>
      <c r="B808" s="1" t="s">
        <v>2534</v>
      </c>
      <c r="C808" s="1" t="s">
        <v>800</v>
      </c>
      <c r="D808" s="1" t="s">
        <v>153</v>
      </c>
      <c r="E808" s="1" t="s">
        <v>239</v>
      </c>
      <c r="F808" s="1" t="s">
        <v>240</v>
      </c>
      <c r="G808" s="1" t="s">
        <v>9757</v>
      </c>
      <c r="H808" s="1" t="s">
        <v>9758</v>
      </c>
      <c r="I808" s="4">
        <v>84.37876157407408</v>
      </c>
      <c r="J808" s="1">
        <v>4135.52</v>
      </c>
      <c r="K808" s="1">
        <v>517.52</v>
      </c>
      <c r="M808" s="10">
        <f t="array" ref="M808">_xlfn.XLOOKUP(A808,subscriptions!B808:B10004,subscriptions!D808:D10004)</f>
        <v>80</v>
      </c>
      <c r="N808" s="10">
        <f t="array" ref="N808">_xlfn.XLOOKUP(A808,subscriptions!B808:B10004,subscriptions!G808:G10004)</f>
        <v>20</v>
      </c>
      <c r="O808" s="10">
        <v>64.0</v>
      </c>
      <c r="P808" s="10" t="str">
        <f t="array" ref="P808">_xlfn.XLOOKUP(A808,subscriptions!B808:B10004,subscriptions!C808:C10004)</f>
        <v>Roam</v>
      </c>
      <c r="Q808" s="10" t="s">
        <v>128</v>
      </c>
      <c r="R808" s="10" t="s">
        <v>148</v>
      </c>
      <c r="S808" s="10" t="s">
        <v>1622</v>
      </c>
    </row>
    <row r="809">
      <c r="A809" s="1" t="s">
        <v>1185</v>
      </c>
      <c r="B809" s="1" t="s">
        <v>899</v>
      </c>
      <c r="C809" s="1" t="s">
        <v>3912</v>
      </c>
      <c r="D809" s="1" t="s">
        <v>27</v>
      </c>
      <c r="E809" s="1" t="s">
        <v>631</v>
      </c>
      <c r="F809" s="1" t="s">
        <v>922</v>
      </c>
      <c r="G809" s="1" t="s">
        <v>9768</v>
      </c>
      <c r="H809" s="1" t="s">
        <v>9770</v>
      </c>
      <c r="I809" s="4">
        <v>84.25572916666667</v>
      </c>
      <c r="J809" s="1">
        <v>3946.81</v>
      </c>
      <c r="K809" s="1">
        <v>376.18</v>
      </c>
      <c r="M809" s="10">
        <f t="array" ref="M809">_xlfn.XLOOKUP(A809,subscriptions!B809:B10004,subscriptions!D809:D10004)</f>
        <v>120</v>
      </c>
      <c r="N809" s="10">
        <f t="array" ref="N809">_xlfn.XLOOKUP(A809,subscriptions!B809:B10004,subscriptions!G809:G10004)</f>
        <v>0</v>
      </c>
      <c r="O809" s="10">
        <v>120.0</v>
      </c>
      <c r="P809" s="10" t="str">
        <f t="array" ref="P809">_xlfn.XLOOKUP(A809,subscriptions!B809:B10004,subscriptions!C809:C10004)</f>
        <v>Residential</v>
      </c>
      <c r="Q809" s="10" t="s">
        <v>173</v>
      </c>
      <c r="R809" s="10" t="s">
        <v>212</v>
      </c>
      <c r="S809" s="10" t="s">
        <v>1156</v>
      </c>
    </row>
    <row r="810">
      <c r="A810" s="1" t="s">
        <v>1188</v>
      </c>
      <c r="B810" s="1" t="s">
        <v>1886</v>
      </c>
      <c r="C810" s="1" t="s">
        <v>1678</v>
      </c>
      <c r="D810" s="1" t="s">
        <v>27</v>
      </c>
      <c r="E810" s="1" t="s">
        <v>631</v>
      </c>
      <c r="F810" s="1" t="s">
        <v>2749</v>
      </c>
      <c r="G810" s="1" t="s">
        <v>9780</v>
      </c>
      <c r="H810" s="1" t="s">
        <v>9781</v>
      </c>
      <c r="I810" s="4">
        <v>84.3362037037037</v>
      </c>
      <c r="J810" s="1">
        <v>949.05</v>
      </c>
      <c r="K810" s="1">
        <v>175.8</v>
      </c>
      <c r="M810" s="10">
        <f t="array" ref="M810">_xlfn.XLOOKUP(A810,subscriptions!B810:B10004,subscriptions!D810:D10004)</f>
        <v>250</v>
      </c>
      <c r="N810" s="10">
        <f t="array" ref="N810">_xlfn.XLOOKUP(A810,subscriptions!B810:B10004,subscriptions!G810:G10004)</f>
        <v>5</v>
      </c>
      <c r="O810" s="10">
        <v>237.5</v>
      </c>
      <c r="P810" s="10" t="str">
        <f t="array" ref="P810">_xlfn.XLOOKUP(A810,subscriptions!B810:B10004,subscriptions!C810:C10004)</f>
        <v>Business</v>
      </c>
      <c r="Q810" s="10" t="s">
        <v>194</v>
      </c>
      <c r="R810" s="10" t="s">
        <v>129</v>
      </c>
      <c r="S810" s="10" t="s">
        <v>1971</v>
      </c>
    </row>
    <row r="811">
      <c r="A811" s="1" t="s">
        <v>1190</v>
      </c>
      <c r="B811" s="1" t="s">
        <v>1141</v>
      </c>
      <c r="C811" s="1" t="s">
        <v>218</v>
      </c>
      <c r="D811" s="1" t="s">
        <v>27</v>
      </c>
      <c r="E811" s="1" t="s">
        <v>239</v>
      </c>
      <c r="F811" s="1" t="s">
        <v>606</v>
      </c>
      <c r="G811" s="1" t="s">
        <v>9790</v>
      </c>
      <c r="H811" s="1" t="s">
        <v>9791</v>
      </c>
      <c r="I811" s="4">
        <v>84.38211805555555</v>
      </c>
      <c r="J811" s="1">
        <v>230.27</v>
      </c>
      <c r="K811" s="1">
        <v>51.3</v>
      </c>
      <c r="M811" s="10">
        <f t="array" ref="M811">_xlfn.XLOOKUP(A811,subscriptions!B811:B10004,subscriptions!D811:D10004)</f>
        <v>250</v>
      </c>
      <c r="N811" s="10">
        <f t="array" ref="N811">_xlfn.XLOOKUP(A811,subscriptions!B811:B10004,subscriptions!G811:G10004)</f>
        <v>10</v>
      </c>
      <c r="O811" s="10">
        <v>225.0</v>
      </c>
      <c r="P811" s="10" t="str">
        <f t="array" ref="P811">_xlfn.XLOOKUP(A811,subscriptions!B811:B10004,subscriptions!C811:C10004)</f>
        <v>Business</v>
      </c>
      <c r="Q811" s="10" t="s">
        <v>128</v>
      </c>
      <c r="R811" s="10" t="s">
        <v>129</v>
      </c>
      <c r="S811" s="10" t="s">
        <v>293</v>
      </c>
    </row>
    <row r="812">
      <c r="A812" s="1" t="s">
        <v>1191</v>
      </c>
      <c r="B812" s="1" t="s">
        <v>177</v>
      </c>
      <c r="C812" s="1" t="s">
        <v>764</v>
      </c>
      <c r="D812" s="1" t="s">
        <v>153</v>
      </c>
      <c r="E812" s="1" t="s">
        <v>179</v>
      </c>
      <c r="F812" s="1" t="s">
        <v>4595</v>
      </c>
      <c r="G812" s="1" t="s">
        <v>9800</v>
      </c>
      <c r="H812" s="1" t="s">
        <v>9801</v>
      </c>
      <c r="I812" s="4">
        <v>84.17105324074075</v>
      </c>
      <c r="J812" s="1">
        <v>6333.76</v>
      </c>
      <c r="K812" s="1">
        <v>831.18</v>
      </c>
      <c r="L812" s="1">
        <v>100.0</v>
      </c>
      <c r="M812" s="10">
        <f t="array" ref="M812">_xlfn.XLOOKUP(A812,subscriptions!B812:B10004,subscriptions!D812:D10004)</f>
        <v>120</v>
      </c>
      <c r="N812" s="10">
        <f t="array" ref="N812">_xlfn.XLOOKUP(A812,subscriptions!B812:B10004,subscriptions!G812:G10004)</f>
        <v>20</v>
      </c>
      <c r="O812" s="10">
        <v>96.0</v>
      </c>
      <c r="P812" s="10" t="str">
        <f t="array" ref="P812">_xlfn.XLOOKUP(A812,subscriptions!B812:B10004,subscriptions!C812:C10004)</f>
        <v>Residential</v>
      </c>
      <c r="Q812" s="10" t="s">
        <v>128</v>
      </c>
      <c r="R812" s="10" t="s">
        <v>148</v>
      </c>
      <c r="S812" s="10" t="s">
        <v>310</v>
      </c>
    </row>
    <row r="813">
      <c r="A813" s="1" t="s">
        <v>1192</v>
      </c>
      <c r="B813" s="1" t="s">
        <v>1317</v>
      </c>
      <c r="C813" s="1" t="s">
        <v>441</v>
      </c>
      <c r="D813" s="1" t="s">
        <v>27</v>
      </c>
      <c r="E813" s="1" t="s">
        <v>179</v>
      </c>
      <c r="F813" s="1" t="s">
        <v>773</v>
      </c>
      <c r="G813" s="1" t="s">
        <v>9810</v>
      </c>
      <c r="H813" s="1" t="s">
        <v>9811</v>
      </c>
      <c r="I813" s="4">
        <v>84.37798611111111</v>
      </c>
      <c r="J813" s="1">
        <v>2788.58</v>
      </c>
      <c r="K813" s="1">
        <v>476.81</v>
      </c>
      <c r="L813" s="1">
        <v>100.0</v>
      </c>
      <c r="M813" s="10">
        <f t="array" ref="M813">_xlfn.XLOOKUP(A813,subscriptions!B813:B10004,subscriptions!D813:D10004)</f>
        <v>120</v>
      </c>
      <c r="N813" s="10">
        <f t="array" ref="N813">_xlfn.XLOOKUP(A813,subscriptions!B813:B10004,subscriptions!G813:G10004)</f>
        <v>0</v>
      </c>
      <c r="O813" s="10">
        <v>120.0</v>
      </c>
      <c r="P813" s="10" t="str">
        <f t="array" ref="P813">_xlfn.XLOOKUP(A813,subscriptions!B813:B10004,subscriptions!C813:C10004)</f>
        <v>Residential</v>
      </c>
      <c r="Q813" s="10" t="s">
        <v>173</v>
      </c>
      <c r="R813" s="10" t="s">
        <v>212</v>
      </c>
      <c r="S813" s="10" t="s">
        <v>1302</v>
      </c>
    </row>
    <row r="814">
      <c r="A814" s="1" t="s">
        <v>1193</v>
      </c>
      <c r="B814" s="1" t="s">
        <v>150</v>
      </c>
      <c r="C814" s="1" t="s">
        <v>509</v>
      </c>
      <c r="D814" s="1" t="s">
        <v>153</v>
      </c>
      <c r="E814" s="1" t="s">
        <v>262</v>
      </c>
      <c r="F814" s="1" t="s">
        <v>4113</v>
      </c>
      <c r="G814" s="1" t="s">
        <v>9820</v>
      </c>
      <c r="H814" s="1" t="s">
        <v>9821</v>
      </c>
      <c r="I814" s="4">
        <v>84.42041666666667</v>
      </c>
      <c r="J814" s="1">
        <v>249.72</v>
      </c>
      <c r="K814" s="1">
        <v>59.11</v>
      </c>
      <c r="M814" s="10">
        <f t="array" ref="M814">_xlfn.XLOOKUP(A814,subscriptions!B814:B10004,subscriptions!D814:D10004)</f>
        <v>120</v>
      </c>
      <c r="N814" s="10">
        <f t="array" ref="N814">_xlfn.XLOOKUP(A814,subscriptions!B814:B10004,subscriptions!G814:G10004)</f>
        <v>5</v>
      </c>
      <c r="O814" s="10">
        <v>114.0</v>
      </c>
      <c r="P814" s="10" t="str">
        <f t="array" ref="P814">_xlfn.XLOOKUP(A814,subscriptions!B814:B10004,subscriptions!C814:C10004)</f>
        <v>Residential</v>
      </c>
      <c r="Q814" s="10" t="s">
        <v>194</v>
      </c>
      <c r="R814" s="10" t="s">
        <v>212</v>
      </c>
      <c r="S814" s="10" t="s">
        <v>940</v>
      </c>
    </row>
    <row r="815">
      <c r="A815" s="1" t="s">
        <v>1194</v>
      </c>
      <c r="B815" s="1" t="s">
        <v>1624</v>
      </c>
      <c r="C815" s="1" t="s">
        <v>871</v>
      </c>
      <c r="D815" s="1" t="s">
        <v>27</v>
      </c>
      <c r="E815" s="1" t="s">
        <v>332</v>
      </c>
      <c r="F815" s="1" t="s">
        <v>788</v>
      </c>
      <c r="G815" s="1" t="s">
        <v>9829</v>
      </c>
      <c r="H815" s="1" t="s">
        <v>9830</v>
      </c>
      <c r="I815" s="4">
        <v>84.33699074074075</v>
      </c>
      <c r="J815" s="1">
        <v>3854.46</v>
      </c>
      <c r="K815" s="1">
        <v>919.42</v>
      </c>
      <c r="M815" s="10">
        <f t="array" ref="M815">_xlfn.XLOOKUP(A815,subscriptions!B815:B10004,subscriptions!D815:D10004)</f>
        <v>120</v>
      </c>
      <c r="N815" s="10">
        <f t="array" ref="N815">_xlfn.XLOOKUP(A815,subscriptions!B815:B10004,subscriptions!G815:G10004)</f>
        <v>10</v>
      </c>
      <c r="O815" s="10">
        <v>108.0</v>
      </c>
      <c r="P815" s="10" t="str">
        <f t="array" ref="P815">_xlfn.XLOOKUP(A815,subscriptions!B815:B10004,subscriptions!C815:C10004)</f>
        <v>Residential</v>
      </c>
      <c r="Q815" s="10" t="s">
        <v>128</v>
      </c>
      <c r="R815" s="10" t="s">
        <v>212</v>
      </c>
      <c r="S815" s="10" t="s">
        <v>968</v>
      </c>
    </row>
    <row r="816">
      <c r="A816" s="1" t="s">
        <v>1195</v>
      </c>
      <c r="B816" s="1" t="s">
        <v>713</v>
      </c>
      <c r="C816" s="1" t="s">
        <v>1100</v>
      </c>
      <c r="D816" s="1" t="s">
        <v>27</v>
      </c>
      <c r="E816" s="1" t="s">
        <v>631</v>
      </c>
      <c r="F816" s="1" t="s">
        <v>1115</v>
      </c>
      <c r="G816" s="1" t="s">
        <v>9841</v>
      </c>
      <c r="H816" s="1" t="s">
        <v>9842</v>
      </c>
      <c r="I816" s="4">
        <v>84.21417824074074</v>
      </c>
      <c r="J816" s="1">
        <v>3109.14</v>
      </c>
      <c r="K816" s="1">
        <v>399.94</v>
      </c>
      <c r="M816" s="10">
        <f t="array" ref="M816">_xlfn.XLOOKUP(A816,subscriptions!B816:B10004,subscriptions!D816:D10004)</f>
        <v>250</v>
      </c>
      <c r="N816" s="10">
        <f t="array" ref="N816">_xlfn.XLOOKUP(A816,subscriptions!B816:B10004,subscriptions!G816:G10004)</f>
        <v>20</v>
      </c>
      <c r="O816" s="10">
        <v>200.0</v>
      </c>
      <c r="P816" s="10" t="str">
        <f t="array" ref="P816">_xlfn.XLOOKUP(A816,subscriptions!B816:B10004,subscriptions!C816:C10004)</f>
        <v>Business</v>
      </c>
      <c r="Q816" s="10" t="s">
        <v>128</v>
      </c>
      <c r="R816" s="10" t="s">
        <v>129</v>
      </c>
      <c r="S816" s="10" t="s">
        <v>388</v>
      </c>
    </row>
    <row r="817">
      <c r="A817" s="1" t="s">
        <v>1196</v>
      </c>
      <c r="B817" s="1" t="s">
        <v>1044</v>
      </c>
      <c r="C817" s="1" t="s">
        <v>1100</v>
      </c>
      <c r="D817" s="1" t="s">
        <v>27</v>
      </c>
      <c r="E817" s="1" t="s">
        <v>262</v>
      </c>
      <c r="F817" s="1" t="s">
        <v>2853</v>
      </c>
      <c r="G817" s="1" t="s">
        <v>9857</v>
      </c>
      <c r="H817" s="1" t="s">
        <v>9858</v>
      </c>
      <c r="I817" s="4">
        <v>84.33987268518518</v>
      </c>
      <c r="J817" s="1">
        <v>1147.33</v>
      </c>
      <c r="K817" s="1">
        <v>227.35</v>
      </c>
      <c r="M817" s="10">
        <f t="array" ref="M817">_xlfn.XLOOKUP(A817,subscriptions!B817:B10004,subscriptions!D817:D10004)</f>
        <v>80</v>
      </c>
      <c r="N817" s="10">
        <f t="array" ref="N817">_xlfn.XLOOKUP(A817,subscriptions!B817:B10004,subscriptions!G817:G10004)</f>
        <v>0</v>
      </c>
      <c r="O817" s="10">
        <v>80.0</v>
      </c>
      <c r="P817" s="10" t="str">
        <f t="array" ref="P817">_xlfn.XLOOKUP(A817,subscriptions!B817:B10004,subscriptions!C817:C10004)</f>
        <v>Roam</v>
      </c>
      <c r="Q817" s="10" t="s">
        <v>173</v>
      </c>
      <c r="R817" s="10" t="s">
        <v>148</v>
      </c>
      <c r="S817" s="10" t="s">
        <v>234</v>
      </c>
    </row>
    <row r="818">
      <c r="A818" s="1" t="s">
        <v>1197</v>
      </c>
      <c r="B818" s="1" t="s">
        <v>197</v>
      </c>
      <c r="C818" s="1" t="s">
        <v>871</v>
      </c>
      <c r="D818" s="1" t="s">
        <v>153</v>
      </c>
      <c r="E818" s="1" t="s">
        <v>28</v>
      </c>
      <c r="F818" s="1" t="s">
        <v>1639</v>
      </c>
      <c r="G818" s="1" t="s">
        <v>9868</v>
      </c>
      <c r="H818" s="1" t="s">
        <v>9870</v>
      </c>
      <c r="I818" s="4">
        <v>84.21699074074074</v>
      </c>
      <c r="J818" s="1">
        <v>1392.07</v>
      </c>
      <c r="K818" s="1">
        <v>248.94</v>
      </c>
      <c r="M818" s="10">
        <f t="array" ref="M818">_xlfn.XLOOKUP(A818,subscriptions!B818:B10004,subscriptions!D818:D10004)</f>
        <v>120</v>
      </c>
      <c r="N818" s="10">
        <f t="array" ref="N818">_xlfn.XLOOKUP(A818,subscriptions!B818:B10004,subscriptions!G818:G10004)</f>
        <v>5</v>
      </c>
      <c r="O818" s="10">
        <v>114.0</v>
      </c>
      <c r="P818" s="10" t="str">
        <f t="array" ref="P818">_xlfn.XLOOKUP(A818,subscriptions!B818:B10004,subscriptions!C818:C10004)</f>
        <v>Residential</v>
      </c>
      <c r="Q818" s="10" t="s">
        <v>194</v>
      </c>
      <c r="R818" s="10" t="s">
        <v>212</v>
      </c>
      <c r="S818" s="10" t="s">
        <v>453</v>
      </c>
    </row>
    <row r="819">
      <c r="A819" s="1" t="s">
        <v>1199</v>
      </c>
      <c r="B819" s="1" t="s">
        <v>1844</v>
      </c>
      <c r="C819" s="1" t="s">
        <v>605</v>
      </c>
      <c r="D819" s="1" t="s">
        <v>153</v>
      </c>
      <c r="E819" s="1" t="s">
        <v>631</v>
      </c>
      <c r="F819" s="1" t="s">
        <v>943</v>
      </c>
      <c r="G819" s="1" t="s">
        <v>9882</v>
      </c>
      <c r="H819" s="1" t="s">
        <v>9883</v>
      </c>
      <c r="I819" s="4">
        <v>84.20914351851852</v>
      </c>
      <c r="J819" s="1">
        <v>813.75</v>
      </c>
      <c r="K819" s="1">
        <v>112.17</v>
      </c>
      <c r="M819" s="10">
        <f t="array" ref="M819">_xlfn.XLOOKUP(A819,subscriptions!B819:B10004,subscriptions!D819:D10004)</f>
        <v>120</v>
      </c>
      <c r="N819" s="10">
        <f t="array" ref="N819">_xlfn.XLOOKUP(A819,subscriptions!B819:B10004,subscriptions!G819:G10004)</f>
        <v>10</v>
      </c>
      <c r="O819" s="10">
        <v>108.0</v>
      </c>
      <c r="P819" s="10" t="str">
        <f t="array" ref="P819">_xlfn.XLOOKUP(A819,subscriptions!B819:B10004,subscriptions!C819:C10004)</f>
        <v>Residential</v>
      </c>
      <c r="Q819" s="10" t="s">
        <v>128</v>
      </c>
      <c r="R819" s="10" t="s">
        <v>212</v>
      </c>
      <c r="S819" s="10" t="s">
        <v>1374</v>
      </c>
    </row>
    <row r="820">
      <c r="A820" s="1" t="s">
        <v>1202</v>
      </c>
      <c r="B820" s="1" t="s">
        <v>216</v>
      </c>
      <c r="C820" s="1" t="s">
        <v>556</v>
      </c>
      <c r="D820" s="1" t="s">
        <v>153</v>
      </c>
      <c r="E820" s="1" t="s">
        <v>28</v>
      </c>
      <c r="F820" s="1" t="s">
        <v>526</v>
      </c>
      <c r="G820" s="1" t="s">
        <v>9894</v>
      </c>
      <c r="H820" s="1" t="s">
        <v>9895</v>
      </c>
      <c r="I820" s="4">
        <v>84.21466435185185</v>
      </c>
      <c r="J820" s="1">
        <v>134.48</v>
      </c>
      <c r="K820" s="1">
        <v>48.23</v>
      </c>
      <c r="M820" s="10">
        <f t="array" ref="M820">_xlfn.XLOOKUP(A820,subscriptions!B820:B10004,subscriptions!D820:D10004)</f>
        <v>120</v>
      </c>
      <c r="N820" s="10">
        <f t="array" ref="N820">_xlfn.XLOOKUP(A820,subscriptions!B820:B10004,subscriptions!G820:G10004)</f>
        <v>20</v>
      </c>
      <c r="O820" s="10">
        <v>96.0</v>
      </c>
      <c r="P820" s="10" t="str">
        <f t="array" ref="P820">_xlfn.XLOOKUP(A820,subscriptions!B820:B10004,subscriptions!C820:C10004)</f>
        <v>Residential</v>
      </c>
      <c r="Q820" s="10" t="s">
        <v>128</v>
      </c>
      <c r="R820" s="10" t="s">
        <v>148</v>
      </c>
      <c r="S820" s="10" t="s">
        <v>3641</v>
      </c>
    </row>
    <row r="821">
      <c r="A821" s="1" t="s">
        <v>1204</v>
      </c>
      <c r="B821" s="1" t="s">
        <v>899</v>
      </c>
      <c r="C821" s="1" t="s">
        <v>605</v>
      </c>
      <c r="D821" s="1" t="s">
        <v>27</v>
      </c>
      <c r="E821" s="1" t="s">
        <v>219</v>
      </c>
      <c r="F821" s="1" t="s">
        <v>590</v>
      </c>
      <c r="G821" s="1" t="s">
        <v>9909</v>
      </c>
      <c r="H821" s="1" t="s">
        <v>9910</v>
      </c>
      <c r="I821" s="4">
        <v>84.17086805555556</v>
      </c>
      <c r="J821" s="1">
        <v>662.4</v>
      </c>
      <c r="K821" s="1">
        <v>139.02</v>
      </c>
      <c r="M821" s="10">
        <f t="array" ref="M821">_xlfn.XLOOKUP(A821,subscriptions!B821:B10004,subscriptions!D821:D10004)</f>
        <v>80</v>
      </c>
      <c r="N821" s="10">
        <f t="array" ref="N821">_xlfn.XLOOKUP(A821,subscriptions!B821:B10004,subscriptions!G821:G10004)</f>
        <v>0</v>
      </c>
      <c r="O821" s="10">
        <v>80.0</v>
      </c>
      <c r="P821" s="10" t="str">
        <f t="array" ref="P821">_xlfn.XLOOKUP(A821,subscriptions!B821:B10004,subscriptions!C821:C10004)</f>
        <v>Roam</v>
      </c>
      <c r="Q821" s="10" t="s">
        <v>173</v>
      </c>
      <c r="R821" s="10" t="s">
        <v>148</v>
      </c>
      <c r="S821" s="10" t="s">
        <v>310</v>
      </c>
    </row>
    <row r="822">
      <c r="A822" s="1" t="s">
        <v>1205</v>
      </c>
      <c r="B822" s="1" t="s">
        <v>919</v>
      </c>
      <c r="C822" s="1" t="s">
        <v>296</v>
      </c>
      <c r="D822" s="1" t="s">
        <v>27</v>
      </c>
      <c r="E822" s="1" t="s">
        <v>179</v>
      </c>
      <c r="F822" s="1" t="s">
        <v>4595</v>
      </c>
      <c r="G822" s="1" t="s">
        <v>9918</v>
      </c>
      <c r="H822" s="1" t="s">
        <v>9919</v>
      </c>
      <c r="I822" s="4">
        <v>84.16809027777778</v>
      </c>
      <c r="J822" s="1">
        <v>2485.71</v>
      </c>
      <c r="K822" s="1">
        <v>634.26</v>
      </c>
      <c r="L822" s="1">
        <v>100.0</v>
      </c>
      <c r="M822" s="10">
        <f t="array" ref="M822">_xlfn.XLOOKUP(A822,subscriptions!B822:B10004,subscriptions!D822:D10004)</f>
        <v>120</v>
      </c>
      <c r="N822" s="10">
        <f t="array" ref="N822">_xlfn.XLOOKUP(A822,subscriptions!B822:B10004,subscriptions!G822:G10004)</f>
        <v>5</v>
      </c>
      <c r="O822" s="10">
        <v>114.0</v>
      </c>
      <c r="P822" s="10" t="str">
        <f t="array" ref="P822">_xlfn.XLOOKUP(A822,subscriptions!B822:B10004,subscriptions!C822:C10004)</f>
        <v>Residential</v>
      </c>
      <c r="Q822" s="10" t="s">
        <v>194</v>
      </c>
      <c r="R822" s="10" t="s">
        <v>212</v>
      </c>
      <c r="S822" s="10" t="s">
        <v>1042</v>
      </c>
    </row>
    <row r="823">
      <c r="A823" s="1" t="s">
        <v>1206</v>
      </c>
      <c r="B823" s="1" t="s">
        <v>4627</v>
      </c>
      <c r="C823" s="1" t="s">
        <v>296</v>
      </c>
      <c r="D823" s="1" t="s">
        <v>27</v>
      </c>
      <c r="E823" s="1" t="s">
        <v>280</v>
      </c>
      <c r="F823" s="1" t="s">
        <v>873</v>
      </c>
      <c r="G823" s="1" t="s">
        <v>9927</v>
      </c>
      <c r="H823" s="1" t="s">
        <v>9928</v>
      </c>
      <c r="I823" s="4">
        <v>84.33837962962963</v>
      </c>
      <c r="J823" s="1">
        <v>56.96</v>
      </c>
      <c r="K823" s="1">
        <v>17.58</v>
      </c>
      <c r="M823" s="10">
        <f t="array" ref="M823">_xlfn.XLOOKUP(A823,subscriptions!B823:B10004,subscriptions!D823:D10004)</f>
        <v>50</v>
      </c>
      <c r="N823" s="10">
        <f t="array" ref="N823">_xlfn.XLOOKUP(A823,subscriptions!B823:B10004,subscriptions!G823:G10004)</f>
        <v>10</v>
      </c>
      <c r="O823" s="10">
        <v>45.0</v>
      </c>
      <c r="P823" s="10" t="str">
        <f t="array" ref="P823">_xlfn.XLOOKUP(A823,subscriptions!B823:B10004,subscriptions!C823:C10004)</f>
        <v>Mini</v>
      </c>
      <c r="Q823" s="10" t="s">
        <v>128</v>
      </c>
      <c r="R823" s="10" t="s">
        <v>148</v>
      </c>
      <c r="S823" s="10" t="s">
        <v>2086</v>
      </c>
    </row>
    <row r="824">
      <c r="A824" s="1" t="s">
        <v>1207</v>
      </c>
      <c r="B824" s="1" t="s">
        <v>375</v>
      </c>
      <c r="C824" s="1" t="s">
        <v>884</v>
      </c>
      <c r="D824" s="1" t="s">
        <v>27</v>
      </c>
      <c r="E824" s="1" t="s">
        <v>631</v>
      </c>
      <c r="F824" s="1" t="s">
        <v>2749</v>
      </c>
      <c r="G824" s="1" t="s">
        <v>9938</v>
      </c>
      <c r="H824" s="1" t="s">
        <v>9939</v>
      </c>
      <c r="I824" s="4">
        <v>84.20997685185185</v>
      </c>
      <c r="J824" s="1">
        <v>658.57</v>
      </c>
      <c r="K824" s="1">
        <v>84.57</v>
      </c>
      <c r="M824" s="10">
        <f t="array" ref="M824">_xlfn.XLOOKUP(A824,subscriptions!B824:B10004,subscriptions!D824:D10004)</f>
        <v>120</v>
      </c>
      <c r="N824" s="10">
        <f t="array" ref="N824">_xlfn.XLOOKUP(A824,subscriptions!B824:B10004,subscriptions!G824:G10004)</f>
        <v>20</v>
      </c>
      <c r="O824" s="10">
        <v>96.0</v>
      </c>
      <c r="P824" s="10" t="str">
        <f t="array" ref="P824">_xlfn.XLOOKUP(A824,subscriptions!B824:B10004,subscriptions!C824:C10004)</f>
        <v>Residential</v>
      </c>
      <c r="Q824" s="10" t="s">
        <v>128</v>
      </c>
      <c r="R824" s="10" t="s">
        <v>148</v>
      </c>
      <c r="S824" s="10" t="s">
        <v>353</v>
      </c>
    </row>
    <row r="825">
      <c r="A825" s="1" t="s">
        <v>1208</v>
      </c>
      <c r="B825" s="1" t="s">
        <v>1173</v>
      </c>
      <c r="C825" s="1" t="s">
        <v>1200</v>
      </c>
      <c r="D825" s="1" t="s">
        <v>27</v>
      </c>
      <c r="E825" s="1" t="s">
        <v>280</v>
      </c>
      <c r="F825" s="1" t="s">
        <v>1446</v>
      </c>
      <c r="G825" s="1" t="s">
        <v>9951</v>
      </c>
      <c r="H825" s="1" t="s">
        <v>9952</v>
      </c>
      <c r="I825" s="4">
        <v>84.1697337962963</v>
      </c>
      <c r="J825" s="1">
        <v>811.67</v>
      </c>
      <c r="K825" s="1">
        <v>111.09</v>
      </c>
      <c r="M825" s="10">
        <f t="array" ref="M825">_xlfn.XLOOKUP(A825,subscriptions!B825:B10004,subscriptions!D825:D10004)</f>
        <v>120</v>
      </c>
      <c r="N825" s="10">
        <f t="array" ref="N825">_xlfn.XLOOKUP(A825,subscriptions!B825:B10004,subscriptions!G825:G10004)</f>
        <v>0</v>
      </c>
      <c r="O825" s="10">
        <v>120.0</v>
      </c>
      <c r="P825" s="10" t="str">
        <f t="array" ref="P825">_xlfn.XLOOKUP(A825,subscriptions!B825:B10004,subscriptions!C825:C10004)</f>
        <v>Residential</v>
      </c>
      <c r="Q825" s="10" t="s">
        <v>173</v>
      </c>
      <c r="R825" s="10" t="s">
        <v>212</v>
      </c>
      <c r="S825" s="10" t="s">
        <v>213</v>
      </c>
    </row>
    <row r="826">
      <c r="A826" s="1" t="s">
        <v>1209</v>
      </c>
      <c r="B826" s="1" t="s">
        <v>1226</v>
      </c>
      <c r="C826" s="1" t="s">
        <v>556</v>
      </c>
      <c r="D826" s="1" t="s">
        <v>153</v>
      </c>
      <c r="E826" s="1" t="s">
        <v>631</v>
      </c>
      <c r="F826" s="1" t="s">
        <v>943</v>
      </c>
      <c r="G826" s="1" t="s">
        <v>9961</v>
      </c>
      <c r="H826" s="1" t="s">
        <v>9962</v>
      </c>
      <c r="I826" s="4">
        <v>84.38135416666667</v>
      </c>
      <c r="J826" s="1">
        <v>1206.32</v>
      </c>
      <c r="K826" s="1">
        <v>315.06</v>
      </c>
      <c r="M826" s="10">
        <f t="array" ref="M826">_xlfn.XLOOKUP(A826,subscriptions!B826:B10004,subscriptions!D826:D10004)</f>
        <v>120</v>
      </c>
      <c r="N826" s="10">
        <f t="array" ref="N826">_xlfn.XLOOKUP(A826,subscriptions!B826:B10004,subscriptions!G826:G10004)</f>
        <v>5</v>
      </c>
      <c r="O826" s="10">
        <v>114.0</v>
      </c>
      <c r="P826" s="10" t="str">
        <f t="array" ref="P826">_xlfn.XLOOKUP(A826,subscriptions!B826:B10004,subscriptions!C826:C10004)</f>
        <v>Residential</v>
      </c>
      <c r="Q826" s="10" t="s">
        <v>194</v>
      </c>
      <c r="R826" s="10" t="s">
        <v>212</v>
      </c>
      <c r="S826" s="10" t="s">
        <v>1789</v>
      </c>
    </row>
    <row r="827">
      <c r="A827" s="1" t="s">
        <v>1210</v>
      </c>
      <c r="B827" s="1" t="s">
        <v>1491</v>
      </c>
      <c r="C827" s="1" t="s">
        <v>734</v>
      </c>
      <c r="D827" s="1" t="s">
        <v>153</v>
      </c>
      <c r="E827" s="1" t="s">
        <v>179</v>
      </c>
      <c r="F827" s="1" t="s">
        <v>200</v>
      </c>
      <c r="G827" s="1" t="s">
        <v>9975</v>
      </c>
      <c r="H827" s="1" t="s">
        <v>9976</v>
      </c>
      <c r="I827" s="4">
        <v>84.2528125</v>
      </c>
      <c r="J827" s="1">
        <v>3835.89</v>
      </c>
      <c r="K827" s="1">
        <v>843.0</v>
      </c>
      <c r="L827" s="1">
        <v>100.0</v>
      </c>
      <c r="M827" s="10">
        <f t="array" ref="M827">_xlfn.XLOOKUP(A827,subscriptions!B827:B10004,subscriptions!D827:D10004)</f>
        <v>50</v>
      </c>
      <c r="N827" s="10">
        <f t="array" ref="N827">_xlfn.XLOOKUP(A827,subscriptions!B827:B10004,subscriptions!G827:G10004)</f>
        <v>10</v>
      </c>
      <c r="O827" s="10">
        <v>45.0</v>
      </c>
      <c r="P827" s="10" t="str">
        <f t="array" ref="P827">_xlfn.XLOOKUP(A827,subscriptions!B827:B10004,subscriptions!C827:C10004)</f>
        <v>Mini</v>
      </c>
      <c r="Q827" s="10" t="s">
        <v>128</v>
      </c>
      <c r="R827" s="10" t="s">
        <v>148</v>
      </c>
      <c r="S827" s="10" t="s">
        <v>916</v>
      </c>
    </row>
    <row r="828">
      <c r="A828" s="1" t="s">
        <v>1211</v>
      </c>
      <c r="B828" s="1" t="s">
        <v>1099</v>
      </c>
      <c r="C828" s="1" t="s">
        <v>492</v>
      </c>
      <c r="D828" s="1" t="s">
        <v>153</v>
      </c>
      <c r="E828" s="1" t="s">
        <v>631</v>
      </c>
      <c r="F828" s="1" t="s">
        <v>943</v>
      </c>
      <c r="G828" s="1" t="s">
        <v>9986</v>
      </c>
      <c r="H828" s="1" t="s">
        <v>9987</v>
      </c>
      <c r="I828" s="4">
        <v>84.34192129629629</v>
      </c>
      <c r="J828" s="1">
        <v>687.77</v>
      </c>
      <c r="K828" s="1">
        <v>131.35</v>
      </c>
      <c r="M828" s="10">
        <f t="array" ref="M828">_xlfn.XLOOKUP(A828,subscriptions!B828:B10004,subscriptions!D828:D10004)</f>
        <v>120</v>
      </c>
      <c r="N828" s="10">
        <f t="array" ref="N828">_xlfn.XLOOKUP(A828,subscriptions!B828:B10004,subscriptions!G828:G10004)</f>
        <v>20</v>
      </c>
      <c r="O828" s="10">
        <v>96.0</v>
      </c>
      <c r="P828" s="10" t="str">
        <f t="array" ref="P828">_xlfn.XLOOKUP(A828,subscriptions!B828:B10004,subscriptions!C828:C10004)</f>
        <v>Residential</v>
      </c>
      <c r="Q828" s="10" t="s">
        <v>128</v>
      </c>
      <c r="R828" s="10" t="s">
        <v>148</v>
      </c>
      <c r="S828" s="10" t="s">
        <v>1703</v>
      </c>
    </row>
    <row r="829">
      <c r="A829" s="1" t="s">
        <v>1213</v>
      </c>
      <c r="B829" s="1" t="s">
        <v>109</v>
      </c>
      <c r="C829" s="1" t="s">
        <v>1492</v>
      </c>
      <c r="D829" s="1" t="s">
        <v>27</v>
      </c>
      <c r="E829" s="1" t="s">
        <v>239</v>
      </c>
      <c r="F829" s="1" t="s">
        <v>2132</v>
      </c>
      <c r="G829" s="1" t="s">
        <v>9999</v>
      </c>
      <c r="H829" s="1" t="s">
        <v>10000</v>
      </c>
      <c r="I829" s="4">
        <v>84.41828703703703</v>
      </c>
      <c r="J829" s="1">
        <v>689.16</v>
      </c>
      <c r="K829" s="1">
        <v>150.39</v>
      </c>
      <c r="M829" s="10">
        <f t="array" ref="M829">_xlfn.XLOOKUP(A829,subscriptions!B829:B10004,subscriptions!D829:D10004)</f>
        <v>80</v>
      </c>
      <c r="N829" s="10">
        <f t="array" ref="N829">_xlfn.XLOOKUP(A829,subscriptions!B829:B10004,subscriptions!G829:G10004)</f>
        <v>0</v>
      </c>
      <c r="O829" s="10">
        <v>80.0</v>
      </c>
      <c r="P829" s="10" t="str">
        <f t="array" ref="P829">_xlfn.XLOOKUP(A829,subscriptions!B829:B10004,subscriptions!C829:C10004)</f>
        <v>Roam</v>
      </c>
      <c r="Q829" s="10" t="s">
        <v>173</v>
      </c>
      <c r="R829" s="10" t="s">
        <v>148</v>
      </c>
      <c r="S829" s="10" t="s">
        <v>3020</v>
      </c>
    </row>
    <row r="830">
      <c r="A830" s="1" t="s">
        <v>1215</v>
      </c>
      <c r="B830" s="1" t="s">
        <v>2521</v>
      </c>
      <c r="C830" s="1" t="s">
        <v>279</v>
      </c>
      <c r="D830" s="1" t="s">
        <v>153</v>
      </c>
      <c r="E830" s="1" t="s">
        <v>714</v>
      </c>
      <c r="F830" s="1" t="s">
        <v>715</v>
      </c>
      <c r="G830" s="1" t="s">
        <v>10012</v>
      </c>
      <c r="H830" s="1" t="s">
        <v>10013</v>
      </c>
      <c r="I830" s="4">
        <v>84.29896990740741</v>
      </c>
      <c r="J830" s="1">
        <v>2056.26</v>
      </c>
      <c r="K830" s="1">
        <v>321.29</v>
      </c>
      <c r="M830" s="10">
        <f t="array" ref="M830">_xlfn.XLOOKUP(A830,subscriptions!B830:B10004,subscriptions!D830:D10004)</f>
        <v>80</v>
      </c>
      <c r="N830" s="10">
        <f t="array" ref="N830">_xlfn.XLOOKUP(A830,subscriptions!B830:B10004,subscriptions!G830:G10004)</f>
        <v>5</v>
      </c>
      <c r="O830" s="10">
        <v>76.0</v>
      </c>
      <c r="P830" s="10" t="str">
        <f t="array" ref="P830">_xlfn.XLOOKUP(A830,subscriptions!B830:B10004,subscriptions!C830:C10004)</f>
        <v>Roam</v>
      </c>
      <c r="Q830" s="10" t="s">
        <v>194</v>
      </c>
      <c r="R830" s="10" t="s">
        <v>148</v>
      </c>
      <c r="S830" s="10" t="s">
        <v>276</v>
      </c>
    </row>
    <row r="831">
      <c r="A831" s="1" t="s">
        <v>1217</v>
      </c>
      <c r="B831" s="1" t="s">
        <v>589</v>
      </c>
      <c r="C831" s="1" t="s">
        <v>1477</v>
      </c>
      <c r="D831" s="1" t="s">
        <v>153</v>
      </c>
      <c r="E831" s="1" t="s">
        <v>239</v>
      </c>
      <c r="F831" s="1" t="s">
        <v>2267</v>
      </c>
      <c r="G831" s="1" t="s">
        <v>10026</v>
      </c>
      <c r="H831" s="1" t="s">
        <v>10027</v>
      </c>
      <c r="I831" s="4">
        <v>84.25706018518518</v>
      </c>
      <c r="J831" s="1">
        <v>952.82</v>
      </c>
      <c r="K831" s="1">
        <v>232.33</v>
      </c>
      <c r="M831" s="10">
        <f t="array" ref="M831">_xlfn.XLOOKUP(A831,subscriptions!B831:B10004,subscriptions!D831:D10004)</f>
        <v>120</v>
      </c>
      <c r="N831" s="10">
        <f t="array" ref="N831">_xlfn.XLOOKUP(A831,subscriptions!B831:B10004,subscriptions!G831:G10004)</f>
        <v>10</v>
      </c>
      <c r="O831" s="10">
        <v>108.0</v>
      </c>
      <c r="P831" s="10" t="str">
        <f t="array" ref="P831">_xlfn.XLOOKUP(A831,subscriptions!B831:B10004,subscriptions!C831:C10004)</f>
        <v>Residential</v>
      </c>
      <c r="Q831" s="10" t="s">
        <v>128</v>
      </c>
      <c r="R831" s="10" t="s">
        <v>212</v>
      </c>
      <c r="S831" s="10" t="s">
        <v>175</v>
      </c>
    </row>
    <row r="832">
      <c r="A832" s="1" t="s">
        <v>1218</v>
      </c>
      <c r="B832" s="1" t="s">
        <v>589</v>
      </c>
      <c r="C832" s="1" t="s">
        <v>605</v>
      </c>
      <c r="D832" s="1" t="s">
        <v>153</v>
      </c>
      <c r="E832" s="1" t="s">
        <v>219</v>
      </c>
      <c r="F832" s="1" t="s">
        <v>4220</v>
      </c>
      <c r="G832" s="1" t="s">
        <v>10042</v>
      </c>
      <c r="H832" s="1" t="s">
        <v>10043</v>
      </c>
      <c r="I832" s="4">
        <v>84.42048611111112</v>
      </c>
      <c r="J832" s="1">
        <v>431.57</v>
      </c>
      <c r="K832" s="1">
        <v>65.38</v>
      </c>
      <c r="M832" s="10">
        <f t="array" ref="M832">_xlfn.XLOOKUP(A832,subscriptions!B832:B10004,subscriptions!D832:D10004)</f>
        <v>120</v>
      </c>
      <c r="N832" s="10">
        <f t="array" ref="N832">_xlfn.XLOOKUP(A832,subscriptions!B832:B10004,subscriptions!G832:G10004)</f>
        <v>20</v>
      </c>
      <c r="O832" s="10">
        <v>96.0</v>
      </c>
      <c r="P832" s="10" t="str">
        <f t="array" ref="P832">_xlfn.XLOOKUP(A832,subscriptions!B832:B10004,subscriptions!C832:C10004)</f>
        <v>Residential</v>
      </c>
      <c r="Q832" s="10" t="s">
        <v>128</v>
      </c>
      <c r="R832" s="10" t="s">
        <v>148</v>
      </c>
      <c r="S832" s="10" t="s">
        <v>940</v>
      </c>
    </row>
    <row r="833">
      <c r="A833" s="1" t="s">
        <v>1219</v>
      </c>
      <c r="B833" s="1" t="s">
        <v>1624</v>
      </c>
      <c r="C833" s="1" t="s">
        <v>1507</v>
      </c>
      <c r="D833" s="1" t="s">
        <v>27</v>
      </c>
      <c r="E833" s="1" t="s">
        <v>219</v>
      </c>
      <c r="F833" s="1" t="s">
        <v>2446</v>
      </c>
      <c r="G833" s="1" t="s">
        <v>10057</v>
      </c>
      <c r="H833" s="1" t="s">
        <v>10058</v>
      </c>
      <c r="I833" s="4">
        <v>84.21559027777778</v>
      </c>
      <c r="J833" s="1">
        <v>953.42</v>
      </c>
      <c r="K833" s="1">
        <v>213.72</v>
      </c>
      <c r="M833" s="10">
        <f t="array" ref="M833">_xlfn.XLOOKUP(A833,subscriptions!B833:B10004,subscriptions!D833:D10004)</f>
        <v>120</v>
      </c>
      <c r="N833" s="10">
        <f t="array" ref="N833">_xlfn.XLOOKUP(A833,subscriptions!B833:B10004,subscriptions!G833:G10004)</f>
        <v>0</v>
      </c>
      <c r="O833" s="10">
        <v>120.0</v>
      </c>
      <c r="P833" s="10" t="str">
        <f t="array" ref="P833">_xlfn.XLOOKUP(A833,subscriptions!B833:B10004,subscriptions!C833:C10004)</f>
        <v>Residential</v>
      </c>
      <c r="Q833" s="10" t="s">
        <v>173</v>
      </c>
      <c r="R833" s="10" t="s">
        <v>212</v>
      </c>
      <c r="S833" s="10" t="s">
        <v>1212</v>
      </c>
    </row>
    <row r="834">
      <c r="A834" s="1" t="s">
        <v>1220</v>
      </c>
      <c r="B834" s="1" t="s">
        <v>150</v>
      </c>
      <c r="C834" s="1" t="s">
        <v>2483</v>
      </c>
      <c r="D834" s="1" t="s">
        <v>153</v>
      </c>
      <c r="E834" s="1" t="s">
        <v>219</v>
      </c>
      <c r="F834" s="1" t="s">
        <v>574</v>
      </c>
      <c r="G834" s="1" t="s">
        <v>10074</v>
      </c>
      <c r="H834" s="1" t="s">
        <v>10075</v>
      </c>
      <c r="I834" s="4">
        <v>84.21331018518518</v>
      </c>
      <c r="J834" s="1">
        <v>277.73</v>
      </c>
      <c r="K834" s="1">
        <v>83.02</v>
      </c>
      <c r="M834" s="10">
        <f t="array" ref="M834">_xlfn.XLOOKUP(A834,subscriptions!B834:B10004,subscriptions!D834:D10004)</f>
        <v>120</v>
      </c>
      <c r="N834" s="10">
        <f t="array" ref="N834">_xlfn.XLOOKUP(A834,subscriptions!B834:B10004,subscriptions!G834:G10004)</f>
        <v>5</v>
      </c>
      <c r="O834" s="10">
        <v>114.0</v>
      </c>
      <c r="P834" s="10" t="str">
        <f t="array" ref="P834">_xlfn.XLOOKUP(A834,subscriptions!B834:B10004,subscriptions!C834:C10004)</f>
        <v>Residential</v>
      </c>
      <c r="Q834" s="10" t="s">
        <v>194</v>
      </c>
      <c r="R834" s="10" t="s">
        <v>212</v>
      </c>
      <c r="S834" s="10" t="s">
        <v>1915</v>
      </c>
    </row>
    <row r="835">
      <c r="A835" s="1" t="s">
        <v>1221</v>
      </c>
      <c r="B835" s="1" t="s">
        <v>132</v>
      </c>
      <c r="C835" s="1" t="s">
        <v>152</v>
      </c>
      <c r="D835" s="1" t="s">
        <v>27</v>
      </c>
      <c r="E835" s="1" t="s">
        <v>631</v>
      </c>
      <c r="F835" s="1" t="s">
        <v>2749</v>
      </c>
      <c r="G835" s="1" t="s">
        <v>10087</v>
      </c>
      <c r="H835" s="1" t="s">
        <v>10088</v>
      </c>
      <c r="I835" s="4">
        <v>84.37925925925926</v>
      </c>
      <c r="J835" s="1">
        <v>341.08</v>
      </c>
      <c r="K835" s="1">
        <v>82.85</v>
      </c>
      <c r="M835" s="10">
        <f t="array" ref="M835">_xlfn.XLOOKUP(A835,subscriptions!B835:B10004,subscriptions!D835:D10004)</f>
        <v>80</v>
      </c>
      <c r="N835" s="10">
        <f t="array" ref="N835">_xlfn.XLOOKUP(A835,subscriptions!B835:B10004,subscriptions!G835:G10004)</f>
        <v>10</v>
      </c>
      <c r="O835" s="10">
        <v>72.0</v>
      </c>
      <c r="P835" s="10" t="str">
        <f t="array" ref="P835">_xlfn.XLOOKUP(A835,subscriptions!B835:B10004,subscriptions!C835:C10004)</f>
        <v>Roam</v>
      </c>
      <c r="Q835" s="10" t="s">
        <v>128</v>
      </c>
      <c r="R835" s="10" t="s">
        <v>148</v>
      </c>
      <c r="S835" s="10" t="s">
        <v>2380</v>
      </c>
    </row>
    <row r="836">
      <c r="A836" s="1" t="s">
        <v>1222</v>
      </c>
      <c r="B836" s="1" t="s">
        <v>1506</v>
      </c>
      <c r="C836" s="1" t="s">
        <v>734</v>
      </c>
      <c r="D836" s="1" t="s">
        <v>27</v>
      </c>
      <c r="E836" s="1" t="s">
        <v>262</v>
      </c>
      <c r="F836" s="1" t="s">
        <v>674</v>
      </c>
      <c r="G836" s="1" t="s">
        <v>10099</v>
      </c>
      <c r="H836" s="1" t="s">
        <v>10100</v>
      </c>
      <c r="I836" s="4">
        <v>84.33498842592593</v>
      </c>
      <c r="J836" s="1">
        <v>1084.83</v>
      </c>
      <c r="K836" s="1">
        <v>198.77</v>
      </c>
      <c r="M836" s="10">
        <f t="array" ref="M836">_xlfn.XLOOKUP(A836,subscriptions!B836:B10004,subscriptions!D836:D10004)</f>
        <v>120</v>
      </c>
      <c r="N836" s="10">
        <f t="array" ref="N836">_xlfn.XLOOKUP(A836,subscriptions!B836:B10004,subscriptions!G836:G10004)</f>
        <v>20</v>
      </c>
      <c r="O836" s="10">
        <v>96.0</v>
      </c>
      <c r="P836" s="10" t="str">
        <f t="array" ref="P836">_xlfn.XLOOKUP(A836,subscriptions!B836:B10004,subscriptions!C836:C10004)</f>
        <v>Residential</v>
      </c>
      <c r="Q836" s="10" t="s">
        <v>128</v>
      </c>
      <c r="R836" s="10" t="s">
        <v>148</v>
      </c>
      <c r="S836" s="10" t="s">
        <v>643</v>
      </c>
    </row>
    <row r="837">
      <c r="A837" s="1" t="s">
        <v>1223</v>
      </c>
      <c r="B837" s="1" t="s">
        <v>197</v>
      </c>
      <c r="C837" s="1" t="s">
        <v>26</v>
      </c>
      <c r="D837" s="1" t="s">
        <v>153</v>
      </c>
      <c r="E837" s="1" t="s">
        <v>179</v>
      </c>
      <c r="F837" s="1" t="s">
        <v>4595</v>
      </c>
      <c r="G837" s="1" t="s">
        <v>10111</v>
      </c>
      <c r="H837" s="1" t="s">
        <v>10112</v>
      </c>
      <c r="I837" s="4">
        <v>84.2142013888889</v>
      </c>
      <c r="J837" s="1">
        <v>864.31</v>
      </c>
      <c r="K837" s="1">
        <v>134.46</v>
      </c>
      <c r="L837" s="1">
        <v>100.0</v>
      </c>
      <c r="M837" s="10">
        <f t="array" ref="M837">_xlfn.XLOOKUP(A837,subscriptions!B837:B10004,subscriptions!D837:D10004)</f>
        <v>120</v>
      </c>
      <c r="N837" s="10">
        <f t="array" ref="N837">_xlfn.XLOOKUP(A837,subscriptions!B837:B10004,subscriptions!G837:G10004)</f>
        <v>0</v>
      </c>
      <c r="O837" s="10">
        <v>120.0</v>
      </c>
      <c r="P837" s="10" t="str">
        <f t="array" ref="P837">_xlfn.XLOOKUP(A837,subscriptions!B837:B10004,subscriptions!C837:C10004)</f>
        <v>Residential</v>
      </c>
      <c r="Q837" s="10" t="s">
        <v>173</v>
      </c>
      <c r="R837" s="10" t="s">
        <v>212</v>
      </c>
      <c r="S837" s="10" t="s">
        <v>388</v>
      </c>
    </row>
    <row r="838">
      <c r="A838" s="1" t="s">
        <v>1224</v>
      </c>
      <c r="B838" s="1" t="s">
        <v>941</v>
      </c>
      <c r="C838" s="1" t="s">
        <v>920</v>
      </c>
      <c r="D838" s="1" t="s">
        <v>27</v>
      </c>
      <c r="E838" s="1" t="s">
        <v>332</v>
      </c>
      <c r="F838" s="1" t="s">
        <v>2280</v>
      </c>
      <c r="G838" s="1" t="s">
        <v>10124</v>
      </c>
      <c r="H838" s="1" t="s">
        <v>10125</v>
      </c>
      <c r="I838" s="4">
        <v>84.38006944444444</v>
      </c>
      <c r="J838" s="1">
        <v>3744.94</v>
      </c>
      <c r="K838" s="1">
        <v>437.58</v>
      </c>
      <c r="M838" s="10">
        <f t="array" ref="M838">_xlfn.XLOOKUP(A838,subscriptions!B838:B10004,subscriptions!D838:D10004)</f>
        <v>250</v>
      </c>
      <c r="N838" s="10">
        <f t="array" ref="N838">_xlfn.XLOOKUP(A838,subscriptions!B838:B10004,subscriptions!G838:G10004)</f>
        <v>5</v>
      </c>
      <c r="O838" s="10">
        <v>237.5</v>
      </c>
      <c r="P838" s="10" t="str">
        <f t="array" ref="P838">_xlfn.XLOOKUP(A838,subscriptions!B838:B10004,subscriptions!C838:C10004)</f>
        <v>Business</v>
      </c>
      <c r="Q838" s="10" t="s">
        <v>194</v>
      </c>
      <c r="R838" s="10" t="s">
        <v>129</v>
      </c>
      <c r="S838" s="10" t="s">
        <v>698</v>
      </c>
    </row>
    <row r="839">
      <c r="A839" s="1" t="s">
        <v>1225</v>
      </c>
      <c r="B839" s="1" t="s">
        <v>1664</v>
      </c>
      <c r="C839" s="1" t="s">
        <v>1876</v>
      </c>
      <c r="D839" s="1" t="s">
        <v>153</v>
      </c>
      <c r="E839" s="1" t="s">
        <v>179</v>
      </c>
      <c r="F839" s="1" t="s">
        <v>200</v>
      </c>
      <c r="G839" s="1" t="s">
        <v>10135</v>
      </c>
      <c r="H839" s="1" t="s">
        <v>10136</v>
      </c>
      <c r="I839" s="4">
        <v>84.21284722222222</v>
      </c>
      <c r="J839" s="1">
        <v>725.05</v>
      </c>
      <c r="K839" s="1">
        <v>130.55</v>
      </c>
      <c r="L839" s="1">
        <v>100.0</v>
      </c>
      <c r="M839" s="10">
        <f t="array" ref="M839">_xlfn.XLOOKUP(A839,subscriptions!B839:B10004,subscriptions!D839:D10004)</f>
        <v>120</v>
      </c>
      <c r="N839" s="10">
        <f t="array" ref="N839">_xlfn.XLOOKUP(A839,subscriptions!B839:B10004,subscriptions!G839:G10004)</f>
        <v>10</v>
      </c>
      <c r="O839" s="10">
        <v>108.0</v>
      </c>
      <c r="P839" s="10" t="str">
        <f t="array" ref="P839">_xlfn.XLOOKUP(A839,subscriptions!B839:B10004,subscriptions!C839:C10004)</f>
        <v>Residential</v>
      </c>
      <c r="Q839" s="10" t="s">
        <v>128</v>
      </c>
      <c r="R839" s="10" t="s">
        <v>212</v>
      </c>
      <c r="S839" s="10" t="s">
        <v>813</v>
      </c>
    </row>
    <row r="840">
      <c r="A840" s="1" t="s">
        <v>1229</v>
      </c>
      <c r="B840" s="1" t="s">
        <v>1173</v>
      </c>
      <c r="C840" s="1" t="s">
        <v>1833</v>
      </c>
      <c r="D840" s="1" t="s">
        <v>27</v>
      </c>
      <c r="E840" s="1" t="s">
        <v>332</v>
      </c>
      <c r="F840" s="1" t="s">
        <v>427</v>
      </c>
      <c r="G840" s="1" t="s">
        <v>10147</v>
      </c>
      <c r="H840" s="1" t="s">
        <v>10148</v>
      </c>
      <c r="I840" s="4">
        <v>84.2141087962963</v>
      </c>
      <c r="J840" s="1">
        <v>1353.35</v>
      </c>
      <c r="K840" s="1">
        <v>271.78</v>
      </c>
      <c r="M840" s="10">
        <f t="array" ref="M840">_xlfn.XLOOKUP(A840,subscriptions!B840:B10004,subscriptions!D840:D10004)</f>
        <v>120</v>
      </c>
      <c r="N840" s="10">
        <f t="array" ref="N840">_xlfn.XLOOKUP(A840,subscriptions!B840:B10004,subscriptions!G840:G10004)</f>
        <v>20</v>
      </c>
      <c r="O840" s="10">
        <v>96.0</v>
      </c>
      <c r="P840" s="10" t="str">
        <f t="array" ref="P840">_xlfn.XLOOKUP(A840,subscriptions!B840:B10004,subscriptions!C840:C10004)</f>
        <v>Residential</v>
      </c>
      <c r="Q840" s="10" t="s">
        <v>128</v>
      </c>
      <c r="R840" s="10" t="s">
        <v>148</v>
      </c>
      <c r="S840" s="10" t="s">
        <v>388</v>
      </c>
    </row>
    <row r="841">
      <c r="A841" s="1" t="s">
        <v>1231</v>
      </c>
      <c r="B841" s="1" t="s">
        <v>1886</v>
      </c>
      <c r="C841" s="1" t="s">
        <v>920</v>
      </c>
      <c r="D841" s="1" t="s">
        <v>27</v>
      </c>
      <c r="E841" s="1" t="s">
        <v>714</v>
      </c>
      <c r="F841" s="1" t="s">
        <v>3326</v>
      </c>
      <c r="G841" s="1" t="s">
        <v>10160</v>
      </c>
      <c r="H841" s="1" t="s">
        <v>10161</v>
      </c>
      <c r="I841" s="4">
        <v>84.42112268518518</v>
      </c>
      <c r="J841" s="1">
        <v>1550.59</v>
      </c>
      <c r="K841" s="1">
        <v>193.93</v>
      </c>
      <c r="M841" s="10">
        <f t="array" ref="M841">_xlfn.XLOOKUP(A841,subscriptions!B841:B10004,subscriptions!D841:D10004)</f>
        <v>120</v>
      </c>
      <c r="N841" s="10">
        <f t="array" ref="N841">_xlfn.XLOOKUP(A841,subscriptions!B841:B10004,subscriptions!G841:G10004)</f>
        <v>0</v>
      </c>
      <c r="O841" s="10">
        <v>120.0</v>
      </c>
      <c r="P841" s="10" t="str">
        <f t="array" ref="P841">_xlfn.XLOOKUP(A841,subscriptions!B841:B10004,subscriptions!C841:C10004)</f>
        <v>Residential</v>
      </c>
      <c r="Q841" s="10" t="s">
        <v>173</v>
      </c>
      <c r="R841" s="10" t="s">
        <v>212</v>
      </c>
      <c r="S841" s="10" t="s">
        <v>2152</v>
      </c>
    </row>
    <row r="842">
      <c r="A842" s="1" t="s">
        <v>1232</v>
      </c>
      <c r="B842" s="1" t="s">
        <v>686</v>
      </c>
      <c r="C842" s="1" t="s">
        <v>1477</v>
      </c>
      <c r="D842" s="1" t="s">
        <v>153</v>
      </c>
      <c r="E842" s="1" t="s">
        <v>179</v>
      </c>
      <c r="F842" s="1" t="s">
        <v>844</v>
      </c>
      <c r="G842" s="1" t="s">
        <v>10171</v>
      </c>
      <c r="H842" s="1" t="s">
        <v>10172</v>
      </c>
      <c r="I842" s="4">
        <v>84.293125</v>
      </c>
      <c r="J842" s="1">
        <v>69.77</v>
      </c>
      <c r="K842" s="1">
        <v>33.27</v>
      </c>
      <c r="L842" s="1">
        <v>100.0</v>
      </c>
      <c r="M842" s="10">
        <f t="array" ref="M842">_xlfn.XLOOKUP(A842,subscriptions!B842:B10004,subscriptions!D842:D10004)</f>
        <v>120</v>
      </c>
      <c r="N842" s="10">
        <f t="array" ref="N842">_xlfn.XLOOKUP(A842,subscriptions!B842:B10004,subscriptions!G842:G10004)</f>
        <v>5</v>
      </c>
      <c r="O842" s="10">
        <v>114.0</v>
      </c>
      <c r="P842" s="10" t="str">
        <f t="array" ref="P842">_xlfn.XLOOKUP(A842,subscriptions!B842:B10004,subscriptions!C842:C10004)</f>
        <v>Residential</v>
      </c>
      <c r="Q842" s="10" t="s">
        <v>194</v>
      </c>
      <c r="R842" s="10" t="s">
        <v>212</v>
      </c>
      <c r="S842" s="10" t="s">
        <v>1779</v>
      </c>
    </row>
    <row r="843">
      <c r="A843" s="1" t="s">
        <v>1233</v>
      </c>
      <c r="B843" s="1" t="s">
        <v>375</v>
      </c>
      <c r="C843" s="1" t="s">
        <v>152</v>
      </c>
      <c r="D843" s="1" t="s">
        <v>27</v>
      </c>
      <c r="E843" s="1" t="s">
        <v>28</v>
      </c>
      <c r="F843" s="1" t="s">
        <v>687</v>
      </c>
      <c r="G843" s="1" t="s">
        <v>10182</v>
      </c>
      <c r="H843" s="1" t="s">
        <v>10183</v>
      </c>
      <c r="I843" s="4">
        <v>84.25591435185186</v>
      </c>
      <c r="J843" s="1">
        <v>1683.9</v>
      </c>
      <c r="K843" s="1">
        <v>356.23</v>
      </c>
      <c r="M843" s="10">
        <f t="array" ref="M843">_xlfn.XLOOKUP(A843,subscriptions!B843:B10004,subscriptions!D843:D10004)</f>
        <v>120</v>
      </c>
      <c r="N843" s="10">
        <f t="array" ref="N843">_xlfn.XLOOKUP(A843,subscriptions!B843:B10004,subscriptions!G843:G10004)</f>
        <v>10</v>
      </c>
      <c r="O843" s="10">
        <v>108.0</v>
      </c>
      <c r="P843" s="10" t="str">
        <f t="array" ref="P843">_xlfn.XLOOKUP(A843,subscriptions!B843:B10004,subscriptions!C843:C10004)</f>
        <v>Residential</v>
      </c>
      <c r="Q843" s="10" t="s">
        <v>128</v>
      </c>
      <c r="R843" s="10" t="s">
        <v>212</v>
      </c>
      <c r="S843" s="10" t="s">
        <v>1156</v>
      </c>
    </row>
    <row r="844">
      <c r="A844" s="1" t="s">
        <v>1234</v>
      </c>
      <c r="B844" s="1" t="s">
        <v>1865</v>
      </c>
      <c r="C844" s="1" t="s">
        <v>764</v>
      </c>
      <c r="D844" s="1" t="s">
        <v>153</v>
      </c>
      <c r="E844" s="1" t="s">
        <v>332</v>
      </c>
      <c r="F844" s="1" t="s">
        <v>2280</v>
      </c>
      <c r="G844" s="1" t="s">
        <v>10193</v>
      </c>
      <c r="H844" s="1" t="s">
        <v>10195</v>
      </c>
      <c r="I844" s="4">
        <v>84.21608796296296</v>
      </c>
      <c r="J844" s="1">
        <v>344.09</v>
      </c>
      <c r="K844" s="1">
        <v>67.18</v>
      </c>
      <c r="M844" s="10">
        <f t="array" ref="M844">_xlfn.XLOOKUP(A844,subscriptions!B844:B10004,subscriptions!D844:D10004)</f>
        <v>120</v>
      </c>
      <c r="N844" s="10">
        <f t="array" ref="N844">_xlfn.XLOOKUP(A844,subscriptions!B844:B10004,subscriptions!G844:G10004)</f>
        <v>20</v>
      </c>
      <c r="O844" s="10">
        <v>96.0</v>
      </c>
      <c r="P844" s="10" t="str">
        <f t="array" ref="P844">_xlfn.XLOOKUP(A844,subscriptions!B844:B10004,subscriptions!C844:C10004)</f>
        <v>Residential</v>
      </c>
      <c r="Q844" s="10" t="s">
        <v>128</v>
      </c>
      <c r="R844" s="10" t="s">
        <v>148</v>
      </c>
      <c r="S844" s="10" t="s">
        <v>2596</v>
      </c>
    </row>
    <row r="845">
      <c r="A845" s="1" t="s">
        <v>1235</v>
      </c>
      <c r="B845" s="1" t="s">
        <v>472</v>
      </c>
      <c r="C845" s="1" t="s">
        <v>133</v>
      </c>
      <c r="D845" s="1" t="s">
        <v>27</v>
      </c>
      <c r="E845" s="1" t="s">
        <v>239</v>
      </c>
      <c r="F845" s="1" t="s">
        <v>606</v>
      </c>
      <c r="G845" s="1" t="s">
        <v>10204</v>
      </c>
      <c r="H845" s="1" t="s">
        <v>10205</v>
      </c>
      <c r="I845" s="4">
        <v>84.21532407407408</v>
      </c>
      <c r="J845" s="1">
        <v>4919.0</v>
      </c>
      <c r="K845" s="1">
        <v>1012.4</v>
      </c>
      <c r="M845" s="10">
        <f t="array" ref="M845">_xlfn.XLOOKUP(A845,subscriptions!B845:B10004,subscriptions!D845:D10004)</f>
        <v>120</v>
      </c>
      <c r="N845" s="10">
        <f t="array" ref="N845">_xlfn.XLOOKUP(A845,subscriptions!B845:B10004,subscriptions!G845:G10004)</f>
        <v>0</v>
      </c>
      <c r="O845" s="10">
        <v>120.0</v>
      </c>
      <c r="P845" s="10" t="str">
        <f t="array" ref="P845">_xlfn.XLOOKUP(A845,subscriptions!B845:B10004,subscriptions!C845:C10004)</f>
        <v>Residential</v>
      </c>
      <c r="Q845" s="10" t="s">
        <v>173</v>
      </c>
      <c r="R845" s="10" t="s">
        <v>212</v>
      </c>
      <c r="S845" s="10" t="s">
        <v>1212</v>
      </c>
    </row>
    <row r="846">
      <c r="A846" s="1" t="s">
        <v>1236</v>
      </c>
      <c r="B846" s="1" t="s">
        <v>1044</v>
      </c>
      <c r="C846" s="1" t="s">
        <v>1251</v>
      </c>
      <c r="D846" s="1" t="s">
        <v>27</v>
      </c>
      <c r="E846" s="1" t="s">
        <v>280</v>
      </c>
      <c r="F846" s="1" t="s">
        <v>281</v>
      </c>
      <c r="G846" s="1" t="s">
        <v>10215</v>
      </c>
      <c r="H846" s="1" t="s">
        <v>10216</v>
      </c>
      <c r="I846" s="4">
        <v>84.3398611111111</v>
      </c>
      <c r="J846" s="1">
        <v>291.42</v>
      </c>
      <c r="K846" s="1">
        <v>57.41</v>
      </c>
      <c r="M846" s="10">
        <f t="array" ref="M846">_xlfn.XLOOKUP(A846,subscriptions!B846:B10004,subscriptions!D846:D10004)</f>
        <v>120</v>
      </c>
      <c r="N846" s="10">
        <f t="array" ref="N846">_xlfn.XLOOKUP(A846,subscriptions!B846:B10004,subscriptions!G846:G10004)</f>
        <v>5</v>
      </c>
      <c r="O846" s="10">
        <v>114.0</v>
      </c>
      <c r="P846" s="10" t="str">
        <f t="array" ref="P846">_xlfn.XLOOKUP(A846,subscriptions!B846:B10004,subscriptions!C846:C10004)</f>
        <v>Residential</v>
      </c>
      <c r="Q846" s="10" t="s">
        <v>194</v>
      </c>
      <c r="R846" s="10" t="s">
        <v>212</v>
      </c>
      <c r="S846" s="10" t="s">
        <v>234</v>
      </c>
    </row>
    <row r="847">
      <c r="A847" s="1" t="s">
        <v>1237</v>
      </c>
      <c r="B847" s="1" t="s">
        <v>109</v>
      </c>
      <c r="C847" s="1" t="s">
        <v>1833</v>
      </c>
      <c r="D847" s="1" t="s">
        <v>27</v>
      </c>
      <c r="E847" s="1" t="s">
        <v>179</v>
      </c>
      <c r="F847" s="1" t="s">
        <v>1760</v>
      </c>
      <c r="G847" s="1" t="s">
        <v>10226</v>
      </c>
      <c r="H847" s="1" t="s">
        <v>10227</v>
      </c>
      <c r="I847" s="4">
        <v>84.38056712962963</v>
      </c>
      <c r="J847" s="1">
        <v>853.25</v>
      </c>
      <c r="K847" s="1">
        <v>178.52</v>
      </c>
      <c r="L847" s="1">
        <v>100.0</v>
      </c>
      <c r="M847" s="10">
        <f t="array" ref="M847">_xlfn.XLOOKUP(A847,subscriptions!B847:B10004,subscriptions!D847:D10004)</f>
        <v>80</v>
      </c>
      <c r="N847" s="10">
        <f t="array" ref="N847">_xlfn.XLOOKUP(A847,subscriptions!B847:B10004,subscriptions!G847:G10004)</f>
        <v>10</v>
      </c>
      <c r="O847" s="10">
        <v>72.0</v>
      </c>
      <c r="P847" s="10" t="str">
        <f t="array" ref="P847">_xlfn.XLOOKUP(A847,subscriptions!B847:B10004,subscriptions!C847:C10004)</f>
        <v>Roam</v>
      </c>
      <c r="Q847" s="10" t="s">
        <v>128</v>
      </c>
      <c r="R847" s="10" t="s">
        <v>148</v>
      </c>
      <c r="S847" s="10" t="s">
        <v>762</v>
      </c>
    </row>
    <row r="848">
      <c r="A848" s="1" t="s">
        <v>1238</v>
      </c>
      <c r="B848" s="1" t="s">
        <v>1444</v>
      </c>
      <c r="C848" s="1" t="s">
        <v>1477</v>
      </c>
      <c r="D848" s="1" t="s">
        <v>27</v>
      </c>
      <c r="E848" s="1" t="s">
        <v>714</v>
      </c>
      <c r="F848" s="1" t="s">
        <v>1866</v>
      </c>
      <c r="G848" s="1" t="s">
        <v>10237</v>
      </c>
      <c r="H848" s="1" t="s">
        <v>10239</v>
      </c>
      <c r="I848" s="4">
        <v>84.29877314814814</v>
      </c>
      <c r="J848" s="1">
        <v>183.82</v>
      </c>
      <c r="K848" s="1">
        <v>26.43</v>
      </c>
      <c r="M848" s="10">
        <f t="array" ref="M848">_xlfn.XLOOKUP(A848,subscriptions!B848:B10004,subscriptions!D848:D10004)</f>
        <v>120</v>
      </c>
      <c r="N848" s="10">
        <f t="array" ref="N848">_xlfn.XLOOKUP(A848,subscriptions!B848:B10004,subscriptions!G848:G10004)</f>
        <v>20</v>
      </c>
      <c r="O848" s="10">
        <v>96.0</v>
      </c>
      <c r="P848" s="10" t="str">
        <f t="array" ref="P848">_xlfn.XLOOKUP(A848,subscriptions!B848:B10004,subscriptions!C848:C10004)</f>
        <v>Residential</v>
      </c>
      <c r="Q848" s="10" t="s">
        <v>128</v>
      </c>
      <c r="R848" s="10" t="s">
        <v>148</v>
      </c>
      <c r="S848" s="10" t="s">
        <v>276</v>
      </c>
    </row>
    <row r="849">
      <c r="A849" s="1" t="s">
        <v>1239</v>
      </c>
      <c r="B849" s="1" t="s">
        <v>329</v>
      </c>
      <c r="C849" s="1" t="s">
        <v>456</v>
      </c>
      <c r="D849" s="1" t="s">
        <v>27</v>
      </c>
      <c r="E849" s="1" t="s">
        <v>332</v>
      </c>
      <c r="F849" s="1" t="s">
        <v>736</v>
      </c>
      <c r="G849" s="1" t="s">
        <v>10249</v>
      </c>
      <c r="H849" s="1" t="s">
        <v>10250</v>
      </c>
      <c r="I849" s="4">
        <v>84.17248842592592</v>
      </c>
      <c r="J849" s="1">
        <v>8702.12</v>
      </c>
      <c r="K849" s="1">
        <v>1139.88</v>
      </c>
      <c r="M849" s="10">
        <f t="array" ref="M849">_xlfn.XLOOKUP(A849,subscriptions!B849:B10004,subscriptions!D849:D10004)</f>
        <v>120</v>
      </c>
      <c r="N849" s="10">
        <f t="array" ref="N849">_xlfn.XLOOKUP(A849,subscriptions!B849:B10004,subscriptions!G849:G10004)</f>
        <v>0</v>
      </c>
      <c r="O849" s="10">
        <v>120.0</v>
      </c>
      <c r="P849" s="10" t="str">
        <f t="array" ref="P849">_xlfn.XLOOKUP(A849,subscriptions!B849:B10004,subscriptions!C849:C10004)</f>
        <v>Residential</v>
      </c>
      <c r="Q849" s="10" t="s">
        <v>173</v>
      </c>
      <c r="R849" s="10" t="s">
        <v>212</v>
      </c>
      <c r="S849" s="10" t="s">
        <v>1637</v>
      </c>
    </row>
    <row r="850">
      <c r="A850" s="1" t="s">
        <v>1242</v>
      </c>
      <c r="B850" s="1" t="s">
        <v>2788</v>
      </c>
      <c r="C850" s="1" t="s">
        <v>492</v>
      </c>
      <c r="D850" s="1" t="s">
        <v>153</v>
      </c>
      <c r="E850" s="1" t="s">
        <v>714</v>
      </c>
      <c r="F850" s="1" t="s">
        <v>828</v>
      </c>
      <c r="G850" s="1" t="s">
        <v>10260</v>
      </c>
      <c r="H850" s="1" t="s">
        <v>10261</v>
      </c>
      <c r="I850" s="4">
        <v>84.33899305555556</v>
      </c>
      <c r="J850" s="1">
        <v>1096.32</v>
      </c>
      <c r="K850" s="1">
        <v>275.81</v>
      </c>
      <c r="M850" s="10">
        <f t="array" ref="M850">_xlfn.XLOOKUP(A850,subscriptions!B850:B10004,subscriptions!D850:D10004)</f>
        <v>80</v>
      </c>
      <c r="N850" s="10">
        <f t="array" ref="N850">_xlfn.XLOOKUP(A850,subscriptions!B850:B10004,subscriptions!G850:G10004)</f>
        <v>5</v>
      </c>
      <c r="O850" s="10">
        <v>76.0</v>
      </c>
      <c r="P850" s="10" t="str">
        <f t="array" ref="P850">_xlfn.XLOOKUP(A850,subscriptions!B850:B10004,subscriptions!C850:C10004)</f>
        <v>Roam</v>
      </c>
      <c r="Q850" s="10" t="s">
        <v>194</v>
      </c>
      <c r="R850" s="10" t="s">
        <v>148</v>
      </c>
      <c r="S850" s="10" t="s">
        <v>2016</v>
      </c>
    </row>
    <row r="851">
      <c r="A851" s="1" t="s">
        <v>1243</v>
      </c>
      <c r="B851" s="1" t="s">
        <v>713</v>
      </c>
      <c r="C851" s="1" t="s">
        <v>492</v>
      </c>
      <c r="D851" s="1" t="s">
        <v>27</v>
      </c>
      <c r="E851" s="1" t="s">
        <v>714</v>
      </c>
      <c r="F851" s="1" t="s">
        <v>828</v>
      </c>
      <c r="G851" s="1" t="s">
        <v>10269</v>
      </c>
      <c r="H851" s="1" t="s">
        <v>10270</v>
      </c>
      <c r="I851" s="4">
        <v>84.2105787037037</v>
      </c>
      <c r="J851" s="1">
        <v>1407.23</v>
      </c>
      <c r="K851" s="1">
        <v>264.03</v>
      </c>
      <c r="M851" s="10">
        <f t="array" ref="M851">_xlfn.XLOOKUP(A851,subscriptions!B851:B10004,subscriptions!D851:D10004)</f>
        <v>120</v>
      </c>
      <c r="N851" s="10">
        <f t="array" ref="N851">_xlfn.XLOOKUP(A851,subscriptions!B851:B10004,subscriptions!G851:G10004)</f>
        <v>10</v>
      </c>
      <c r="O851" s="10">
        <v>108.0</v>
      </c>
      <c r="P851" s="10" t="str">
        <f t="array" ref="P851">_xlfn.XLOOKUP(A851,subscriptions!B851:B10004,subscriptions!C851:C10004)</f>
        <v>Residential</v>
      </c>
      <c r="Q851" s="10" t="s">
        <v>128</v>
      </c>
      <c r="R851" s="10" t="s">
        <v>212</v>
      </c>
      <c r="S851" s="10" t="s">
        <v>770</v>
      </c>
    </row>
    <row r="852">
      <c r="A852" s="1" t="s">
        <v>1244</v>
      </c>
      <c r="B852" s="1" t="s">
        <v>2018</v>
      </c>
      <c r="C852" s="1" t="s">
        <v>110</v>
      </c>
      <c r="D852" s="1" t="s">
        <v>27</v>
      </c>
      <c r="E852" s="1" t="s">
        <v>28</v>
      </c>
      <c r="F852" s="1" t="s">
        <v>3899</v>
      </c>
      <c r="G852" s="1" t="s">
        <v>10279</v>
      </c>
      <c r="H852" s="1" t="s">
        <v>10280</v>
      </c>
      <c r="I852" s="4">
        <v>84.33642361111112</v>
      </c>
      <c r="J852" s="1">
        <v>154.15</v>
      </c>
      <c r="K852" s="1">
        <v>38.12</v>
      </c>
      <c r="M852" s="10">
        <f t="array" ref="M852">_xlfn.XLOOKUP(A852,subscriptions!B852:B10004,subscriptions!D852:D10004)</f>
        <v>50</v>
      </c>
      <c r="N852" s="10">
        <f t="array" ref="N852">_xlfn.XLOOKUP(A852,subscriptions!B852:B10004,subscriptions!G852:G10004)</f>
        <v>20</v>
      </c>
      <c r="O852" s="10">
        <v>40.0</v>
      </c>
      <c r="P852" s="10" t="str">
        <f t="array" ref="P852">_xlfn.XLOOKUP(A852,subscriptions!B852:B10004,subscriptions!C852:C10004)</f>
        <v>Mini</v>
      </c>
      <c r="Q852" s="10" t="s">
        <v>128</v>
      </c>
      <c r="R852" s="10" t="s">
        <v>148</v>
      </c>
      <c r="S852" s="10" t="s">
        <v>1971</v>
      </c>
    </row>
    <row r="853">
      <c r="A853" s="1" t="s">
        <v>1245</v>
      </c>
      <c r="B853" s="1" t="s">
        <v>355</v>
      </c>
      <c r="C853" s="1" t="s">
        <v>110</v>
      </c>
      <c r="D853" s="1" t="s">
        <v>153</v>
      </c>
      <c r="E853" s="1" t="s">
        <v>219</v>
      </c>
      <c r="F853" s="1" t="s">
        <v>971</v>
      </c>
      <c r="G853" s="1" t="s">
        <v>10290</v>
      </c>
      <c r="H853" s="1" t="s">
        <v>10292</v>
      </c>
      <c r="I853" s="4">
        <v>84.37591435185185</v>
      </c>
      <c r="J853" s="1">
        <v>2129.2</v>
      </c>
      <c r="K853" s="1">
        <v>280.05</v>
      </c>
      <c r="M853" s="10">
        <f t="array" ref="M853">_xlfn.XLOOKUP(A853,subscriptions!B853:B10004,subscriptions!D853:D10004)</f>
        <v>120</v>
      </c>
      <c r="N853" s="10">
        <f t="array" ref="N853">_xlfn.XLOOKUP(A853,subscriptions!B853:B10004,subscriptions!G853:G10004)</f>
        <v>0</v>
      </c>
      <c r="O853" s="10">
        <v>120.0</v>
      </c>
      <c r="P853" s="10" t="str">
        <f t="array" ref="P853">_xlfn.XLOOKUP(A853,subscriptions!B853:B10004,subscriptions!C853:C10004)</f>
        <v>Residential</v>
      </c>
      <c r="Q853" s="10" t="s">
        <v>173</v>
      </c>
      <c r="R853" s="10" t="s">
        <v>212</v>
      </c>
      <c r="S853" s="10" t="s">
        <v>1442</v>
      </c>
    </row>
    <row r="854">
      <c r="A854" s="1" t="s">
        <v>1246</v>
      </c>
      <c r="B854" s="1" t="s">
        <v>1044</v>
      </c>
      <c r="C854" s="1" t="s">
        <v>673</v>
      </c>
      <c r="D854" s="1" t="s">
        <v>27</v>
      </c>
      <c r="E854" s="1" t="s">
        <v>262</v>
      </c>
      <c r="F854" s="1" t="s">
        <v>2853</v>
      </c>
      <c r="G854" s="1" t="s">
        <v>10304</v>
      </c>
      <c r="H854" s="1" t="s">
        <v>10305</v>
      </c>
      <c r="I854" s="4">
        <v>84.1695949074074</v>
      </c>
      <c r="J854" s="1">
        <v>403.4</v>
      </c>
      <c r="K854" s="1">
        <v>72.73</v>
      </c>
      <c r="M854" s="10">
        <f t="array" ref="M854">_xlfn.XLOOKUP(A854,subscriptions!B854:B10004,subscriptions!D854:D10004)</f>
        <v>120</v>
      </c>
      <c r="N854" s="10">
        <f t="array" ref="N854">_xlfn.XLOOKUP(A854,subscriptions!B854:B10004,subscriptions!G854:G10004)</f>
        <v>5</v>
      </c>
      <c r="O854" s="10">
        <v>114.0</v>
      </c>
      <c r="P854" s="10" t="str">
        <f t="array" ref="P854">_xlfn.XLOOKUP(A854,subscriptions!B854:B10004,subscriptions!C854:C10004)</f>
        <v>Residential</v>
      </c>
      <c r="Q854" s="10" t="s">
        <v>194</v>
      </c>
      <c r="R854" s="10" t="s">
        <v>212</v>
      </c>
      <c r="S854" s="10" t="s">
        <v>213</v>
      </c>
    </row>
    <row r="855">
      <c r="A855" s="1" t="s">
        <v>1247</v>
      </c>
      <c r="B855" s="1" t="s">
        <v>177</v>
      </c>
      <c r="C855" s="1" t="s">
        <v>1492</v>
      </c>
      <c r="D855" s="1" t="s">
        <v>153</v>
      </c>
      <c r="E855" s="1" t="s">
        <v>28</v>
      </c>
      <c r="F855" s="1" t="s">
        <v>526</v>
      </c>
      <c r="G855" s="1" t="s">
        <v>10317</v>
      </c>
      <c r="H855" s="1" t="s">
        <v>10318</v>
      </c>
      <c r="I855" s="4">
        <v>84.17116898148149</v>
      </c>
      <c r="J855" s="1">
        <v>3474.97</v>
      </c>
      <c r="K855" s="1">
        <v>464.25</v>
      </c>
      <c r="M855" s="10">
        <f t="array" ref="M855">_xlfn.XLOOKUP(A855,subscriptions!B855:B10004,subscriptions!D855:D10004)</f>
        <v>50</v>
      </c>
      <c r="N855" s="10">
        <f t="array" ref="N855">_xlfn.XLOOKUP(A855,subscriptions!B855:B10004,subscriptions!G855:G10004)</f>
        <v>10</v>
      </c>
      <c r="O855" s="10">
        <v>45.0</v>
      </c>
      <c r="P855" s="10" t="str">
        <f t="array" ref="P855">_xlfn.XLOOKUP(A855,subscriptions!B855:B10004,subscriptions!C855:C10004)</f>
        <v>Mini</v>
      </c>
      <c r="Q855" s="10" t="s">
        <v>128</v>
      </c>
      <c r="R855" s="10" t="s">
        <v>148</v>
      </c>
      <c r="S855" s="10" t="s">
        <v>310</v>
      </c>
    </row>
    <row r="856">
      <c r="A856" s="1" t="s">
        <v>1248</v>
      </c>
      <c r="B856" s="1" t="s">
        <v>426</v>
      </c>
      <c r="C856" s="1" t="s">
        <v>3912</v>
      </c>
      <c r="D856" s="1" t="s">
        <v>153</v>
      </c>
      <c r="E856" s="1" t="s">
        <v>219</v>
      </c>
      <c r="F856" s="1" t="s">
        <v>590</v>
      </c>
      <c r="G856" s="1" t="s">
        <v>10327</v>
      </c>
      <c r="H856" s="1" t="s">
        <v>10329</v>
      </c>
      <c r="I856" s="4">
        <v>84.21331018518518</v>
      </c>
      <c r="J856" s="1">
        <v>394.38</v>
      </c>
      <c r="K856" s="1">
        <v>68.68</v>
      </c>
      <c r="M856" s="10">
        <f t="array" ref="M856">_xlfn.XLOOKUP(A856,subscriptions!B856:B10004,subscriptions!D856:D10004)</f>
        <v>120</v>
      </c>
      <c r="N856" s="10">
        <f t="array" ref="N856">_xlfn.XLOOKUP(A856,subscriptions!B856:B10004,subscriptions!G856:G10004)</f>
        <v>20</v>
      </c>
      <c r="O856" s="10">
        <v>96.0</v>
      </c>
      <c r="P856" s="10" t="str">
        <f t="array" ref="P856">_xlfn.XLOOKUP(A856,subscriptions!B856:B10004,subscriptions!C856:C10004)</f>
        <v>Residential</v>
      </c>
      <c r="Q856" s="10" t="s">
        <v>128</v>
      </c>
      <c r="R856" s="10" t="s">
        <v>148</v>
      </c>
      <c r="S856" s="10" t="s">
        <v>1915</v>
      </c>
    </row>
    <row r="857">
      <c r="A857" s="1" t="s">
        <v>1249</v>
      </c>
      <c r="B857" s="1" t="s">
        <v>132</v>
      </c>
      <c r="C857" s="1" t="s">
        <v>1678</v>
      </c>
      <c r="D857" s="1" t="s">
        <v>27</v>
      </c>
      <c r="E857" s="1" t="s">
        <v>631</v>
      </c>
      <c r="F857" s="1" t="s">
        <v>943</v>
      </c>
      <c r="G857" s="1" t="s">
        <v>10338</v>
      </c>
      <c r="H857" s="1" t="s">
        <v>10340</v>
      </c>
      <c r="I857" s="4">
        <v>84.16835648148148</v>
      </c>
      <c r="J857" s="1">
        <v>367.36</v>
      </c>
      <c r="K857" s="1">
        <v>81.09</v>
      </c>
      <c r="M857" s="10">
        <f t="array" ref="M857">_xlfn.XLOOKUP(A857,subscriptions!B857:B10004,subscriptions!D857:D10004)</f>
        <v>120</v>
      </c>
      <c r="N857" s="10">
        <f t="array" ref="N857">_xlfn.XLOOKUP(A857,subscriptions!B857:B10004,subscriptions!G857:G10004)</f>
        <v>0</v>
      </c>
      <c r="O857" s="10">
        <v>120.0</v>
      </c>
      <c r="P857" s="10" t="str">
        <f t="array" ref="P857">_xlfn.XLOOKUP(A857,subscriptions!B857:B10004,subscriptions!C857:C10004)</f>
        <v>Residential</v>
      </c>
      <c r="Q857" s="10" t="s">
        <v>173</v>
      </c>
      <c r="R857" s="10" t="s">
        <v>212</v>
      </c>
      <c r="S857" s="10" t="s">
        <v>1042</v>
      </c>
    </row>
    <row r="858">
      <c r="A858" s="1" t="s">
        <v>1250</v>
      </c>
      <c r="B858" s="1" t="s">
        <v>375</v>
      </c>
      <c r="C858" s="1" t="s">
        <v>827</v>
      </c>
      <c r="D858" s="1" t="s">
        <v>27</v>
      </c>
      <c r="E858" s="1" t="s">
        <v>219</v>
      </c>
      <c r="F858" s="1" t="s">
        <v>590</v>
      </c>
      <c r="G858" s="1" t="s">
        <v>10350</v>
      </c>
      <c r="H858" s="1" t="s">
        <v>10351</v>
      </c>
      <c r="I858" s="4">
        <v>84.25368055555556</v>
      </c>
      <c r="J858" s="1">
        <v>105.85</v>
      </c>
      <c r="K858" s="1">
        <v>21.15</v>
      </c>
      <c r="M858" s="10">
        <f t="array" ref="M858">_xlfn.XLOOKUP(A858,subscriptions!B858:B10004,subscriptions!D858:D10004)</f>
        <v>120</v>
      </c>
      <c r="N858" s="10">
        <f t="array" ref="N858">_xlfn.XLOOKUP(A858,subscriptions!B858:B10004,subscriptions!G858:G10004)</f>
        <v>5</v>
      </c>
      <c r="O858" s="10">
        <v>114.0</v>
      </c>
      <c r="P858" s="10" t="str">
        <f t="array" ref="P858">_xlfn.XLOOKUP(A858,subscriptions!B858:B10004,subscriptions!C858:C10004)</f>
        <v>Residential</v>
      </c>
      <c r="Q858" s="10" t="s">
        <v>194</v>
      </c>
      <c r="R858" s="10" t="s">
        <v>212</v>
      </c>
      <c r="S858" s="10" t="s">
        <v>1832</v>
      </c>
    </row>
    <row r="859">
      <c r="A859" s="1" t="s">
        <v>1254</v>
      </c>
      <c r="B859" s="1" t="s">
        <v>389</v>
      </c>
      <c r="C859" s="1" t="s">
        <v>920</v>
      </c>
      <c r="D859" s="1" t="s">
        <v>27</v>
      </c>
      <c r="E859" s="1" t="s">
        <v>262</v>
      </c>
      <c r="F859" s="1" t="s">
        <v>2112</v>
      </c>
      <c r="G859" s="1" t="s">
        <v>10362</v>
      </c>
      <c r="H859" s="1" t="s">
        <v>10363</v>
      </c>
      <c r="I859" s="4">
        <v>84.1745486111111</v>
      </c>
      <c r="J859" s="1">
        <v>1008.18</v>
      </c>
      <c r="K859" s="1">
        <v>165.02</v>
      </c>
      <c r="M859" s="10">
        <f t="array" ref="M859">_xlfn.XLOOKUP(A859,subscriptions!B859:B10004,subscriptions!D859:D10004)</f>
        <v>50</v>
      </c>
      <c r="N859" s="10">
        <f t="array" ref="N859">_xlfn.XLOOKUP(A859,subscriptions!B859:B10004,subscriptions!G859:G10004)</f>
        <v>10</v>
      </c>
      <c r="O859" s="10">
        <v>45.0</v>
      </c>
      <c r="P859" s="10" t="str">
        <f t="array" ref="P859">_xlfn.XLOOKUP(A859,subscriptions!B859:B10004,subscriptions!C859:C10004)</f>
        <v>Mini</v>
      </c>
      <c r="Q859" s="10" t="s">
        <v>128</v>
      </c>
      <c r="R859" s="10" t="s">
        <v>148</v>
      </c>
      <c r="S859" s="10" t="s">
        <v>507</v>
      </c>
    </row>
    <row r="860">
      <c r="A860" s="1" t="s">
        <v>1255</v>
      </c>
      <c r="B860" s="1" t="s">
        <v>6037</v>
      </c>
      <c r="C860" s="1" t="s">
        <v>1200</v>
      </c>
      <c r="D860" s="1" t="s">
        <v>27</v>
      </c>
      <c r="E860" s="1" t="s">
        <v>332</v>
      </c>
      <c r="F860" s="1" t="s">
        <v>1749</v>
      </c>
      <c r="G860" s="1" t="s">
        <v>10373</v>
      </c>
      <c r="H860" s="1" t="s">
        <v>10374</v>
      </c>
      <c r="I860" s="4">
        <v>84.4180787037037</v>
      </c>
      <c r="J860" s="1">
        <v>1298.07</v>
      </c>
      <c r="K860" s="1">
        <v>262.57</v>
      </c>
      <c r="M860" s="10">
        <f t="array" ref="M860">_xlfn.XLOOKUP(A860,subscriptions!B860:B10004,subscriptions!D860:D10004)</f>
        <v>120</v>
      </c>
      <c r="N860" s="10">
        <f t="array" ref="N860">_xlfn.XLOOKUP(A860,subscriptions!B860:B10004,subscriptions!G860:G10004)</f>
        <v>20</v>
      </c>
      <c r="O860" s="10">
        <v>96.0</v>
      </c>
      <c r="P860" s="10" t="str">
        <f t="array" ref="P860">_xlfn.XLOOKUP(A860,subscriptions!B860:B10004,subscriptions!C860:C10004)</f>
        <v>Residential</v>
      </c>
      <c r="Q860" s="10" t="s">
        <v>128</v>
      </c>
      <c r="R860" s="10" t="s">
        <v>148</v>
      </c>
      <c r="S860" s="10" t="s">
        <v>3020</v>
      </c>
    </row>
    <row r="861">
      <c r="A861" s="1" t="s">
        <v>1256</v>
      </c>
      <c r="B861" s="1" t="s">
        <v>329</v>
      </c>
      <c r="C861" s="1" t="s">
        <v>786</v>
      </c>
      <c r="D861" s="1" t="s">
        <v>27</v>
      </c>
      <c r="E861" s="1" t="s">
        <v>262</v>
      </c>
      <c r="F861" s="1" t="s">
        <v>2853</v>
      </c>
      <c r="G861" s="1" t="s">
        <v>10385</v>
      </c>
      <c r="H861" s="1" t="s">
        <v>10386</v>
      </c>
      <c r="I861" s="4">
        <v>84.21677083333333</v>
      </c>
      <c r="J861" s="1">
        <v>151.95</v>
      </c>
      <c r="K861" s="1">
        <v>36.77</v>
      </c>
      <c r="M861" s="10">
        <f t="array" ref="M861">_xlfn.XLOOKUP(A861,subscriptions!B861:B10004,subscriptions!D861:D10004)</f>
        <v>250</v>
      </c>
      <c r="N861" s="10">
        <f t="array" ref="N861">_xlfn.XLOOKUP(A861,subscriptions!B861:B10004,subscriptions!G861:G10004)</f>
        <v>0</v>
      </c>
      <c r="O861" s="10">
        <v>250.0</v>
      </c>
      <c r="P861" s="10" t="str">
        <f t="array" ref="P861">_xlfn.XLOOKUP(A861,subscriptions!B861:B10004,subscriptions!C861:C10004)</f>
        <v>Business</v>
      </c>
      <c r="Q861" s="10" t="s">
        <v>173</v>
      </c>
      <c r="R861" s="10" t="s">
        <v>129</v>
      </c>
      <c r="S861" s="10" t="s">
        <v>453</v>
      </c>
    </row>
    <row r="862">
      <c r="A862" s="1" t="s">
        <v>1257</v>
      </c>
      <c r="B862" s="1" t="s">
        <v>132</v>
      </c>
      <c r="C862" s="1" t="s">
        <v>261</v>
      </c>
      <c r="D862" s="1" t="s">
        <v>27</v>
      </c>
      <c r="E862" s="1" t="s">
        <v>179</v>
      </c>
      <c r="F862" s="1" t="s">
        <v>773</v>
      </c>
      <c r="G862" s="1" t="s">
        <v>10397</v>
      </c>
      <c r="H862" s="1" t="s">
        <v>10398</v>
      </c>
      <c r="I862" s="4">
        <v>84.37591435185185</v>
      </c>
      <c r="J862" s="1">
        <v>2291.0</v>
      </c>
      <c r="K862" s="1">
        <v>210.42</v>
      </c>
      <c r="L862" s="1">
        <v>100.0</v>
      </c>
      <c r="M862" s="10">
        <f t="array" ref="M862">_xlfn.XLOOKUP(A862,subscriptions!B862:B10004,subscriptions!D862:D10004)</f>
        <v>80</v>
      </c>
      <c r="N862" s="10">
        <f t="array" ref="N862">_xlfn.XLOOKUP(A862,subscriptions!B862:B10004,subscriptions!G862:G10004)</f>
        <v>5</v>
      </c>
      <c r="O862" s="10">
        <v>76.0</v>
      </c>
      <c r="P862" s="10" t="str">
        <f t="array" ref="P862">_xlfn.XLOOKUP(A862,subscriptions!B862:B10004,subscriptions!C862:C10004)</f>
        <v>Roam</v>
      </c>
      <c r="Q862" s="10" t="s">
        <v>194</v>
      </c>
      <c r="R862" s="10" t="s">
        <v>148</v>
      </c>
      <c r="S862" s="10" t="s">
        <v>1442</v>
      </c>
    </row>
    <row r="863">
      <c r="A863" s="1" t="s">
        <v>1258</v>
      </c>
      <c r="B863" s="1" t="s">
        <v>1624</v>
      </c>
      <c r="C863" s="1" t="s">
        <v>1477</v>
      </c>
      <c r="D863" s="1" t="s">
        <v>27</v>
      </c>
      <c r="E863" s="1" t="s">
        <v>219</v>
      </c>
      <c r="F863" s="1" t="s">
        <v>1010</v>
      </c>
      <c r="G863" s="1" t="s">
        <v>10411</v>
      </c>
      <c r="H863" s="1" t="s">
        <v>10412</v>
      </c>
      <c r="I863" s="4">
        <v>84.21543981481481</v>
      </c>
      <c r="J863" s="1">
        <v>955.75</v>
      </c>
      <c r="K863" s="1">
        <v>96.67</v>
      </c>
      <c r="M863" s="10">
        <f t="array" ref="M863">_xlfn.XLOOKUP(A863,subscriptions!B863:B10004,subscriptions!D863:D10004)</f>
        <v>120</v>
      </c>
      <c r="N863" s="10">
        <f t="array" ref="N863">_xlfn.XLOOKUP(A863,subscriptions!B863:B10004,subscriptions!G863:G10004)</f>
        <v>10</v>
      </c>
      <c r="O863" s="10">
        <v>108.0</v>
      </c>
      <c r="P863" s="10" t="str">
        <f t="array" ref="P863">_xlfn.XLOOKUP(A863,subscriptions!B863:B10004,subscriptions!C863:C10004)</f>
        <v>Residential</v>
      </c>
      <c r="Q863" s="10" t="s">
        <v>128</v>
      </c>
      <c r="R863" s="10" t="s">
        <v>212</v>
      </c>
      <c r="S863" s="10" t="s">
        <v>1212</v>
      </c>
    </row>
    <row r="864">
      <c r="A864" s="1" t="s">
        <v>1259</v>
      </c>
      <c r="B864" s="1" t="s">
        <v>645</v>
      </c>
      <c r="C864" s="1" t="s">
        <v>3912</v>
      </c>
      <c r="D864" s="1" t="s">
        <v>153</v>
      </c>
      <c r="E864" s="1" t="s">
        <v>219</v>
      </c>
      <c r="F864" s="1" t="s">
        <v>971</v>
      </c>
      <c r="G864" s="1" t="s">
        <v>10423</v>
      </c>
      <c r="H864" s="1" t="s">
        <v>10424</v>
      </c>
      <c r="I864" s="4">
        <v>84.21280092592593</v>
      </c>
      <c r="J864" s="1">
        <v>1164.74</v>
      </c>
      <c r="K864" s="1">
        <v>276.33</v>
      </c>
      <c r="M864" s="10">
        <f t="array" ref="M864">_xlfn.XLOOKUP(A864,subscriptions!B864:B10004,subscriptions!D864:D10004)</f>
        <v>120</v>
      </c>
      <c r="N864" s="10">
        <f t="array" ref="N864">_xlfn.XLOOKUP(A864,subscriptions!B864:B10004,subscriptions!G864:G10004)</f>
        <v>20</v>
      </c>
      <c r="O864" s="10">
        <v>96.0</v>
      </c>
      <c r="P864" s="10" t="str">
        <f t="array" ref="P864">_xlfn.XLOOKUP(A864,subscriptions!B864:B10004,subscriptions!C864:C10004)</f>
        <v>Residential</v>
      </c>
      <c r="Q864" s="10" t="s">
        <v>128</v>
      </c>
      <c r="R864" s="10" t="s">
        <v>148</v>
      </c>
      <c r="S864" s="10" t="s">
        <v>813</v>
      </c>
    </row>
    <row r="865">
      <c r="A865" s="1" t="s">
        <v>1260</v>
      </c>
      <c r="B865" s="1" t="s">
        <v>589</v>
      </c>
      <c r="C865" s="1" t="s">
        <v>152</v>
      </c>
      <c r="D865" s="1" t="s">
        <v>153</v>
      </c>
      <c r="E865" s="1" t="s">
        <v>179</v>
      </c>
      <c r="F865" s="1" t="s">
        <v>1760</v>
      </c>
      <c r="G865" s="1" t="s">
        <v>10434</v>
      </c>
      <c r="H865" s="1" t="s">
        <v>10435</v>
      </c>
      <c r="I865" s="4">
        <v>84.42039351851852</v>
      </c>
      <c r="J865" s="1">
        <v>921.77</v>
      </c>
      <c r="K865" s="1">
        <v>208.78</v>
      </c>
      <c r="L865" s="1">
        <v>100.0</v>
      </c>
      <c r="M865" s="10">
        <f t="array" ref="M865">_xlfn.XLOOKUP(A865,subscriptions!B865:B10004,subscriptions!D865:D10004)</f>
        <v>120</v>
      </c>
      <c r="N865" s="10">
        <f t="array" ref="N865">_xlfn.XLOOKUP(A865,subscriptions!B865:B10004,subscriptions!G865:G10004)</f>
        <v>0</v>
      </c>
      <c r="O865" s="10">
        <v>120.0</v>
      </c>
      <c r="P865" s="10" t="str">
        <f t="array" ref="P865">_xlfn.XLOOKUP(A865,subscriptions!B865:B10004,subscriptions!C865:C10004)</f>
        <v>Residential</v>
      </c>
      <c r="Q865" s="10" t="s">
        <v>173</v>
      </c>
      <c r="R865" s="10" t="s">
        <v>212</v>
      </c>
      <c r="S865" s="10" t="s">
        <v>940</v>
      </c>
    </row>
    <row r="866">
      <c r="A866" s="1" t="s">
        <v>1261</v>
      </c>
      <c r="B866" s="1" t="s">
        <v>508</v>
      </c>
      <c r="C866" s="1" t="s">
        <v>2007</v>
      </c>
      <c r="D866" s="1" t="s">
        <v>153</v>
      </c>
      <c r="E866" s="1" t="s">
        <v>111</v>
      </c>
      <c r="F866" s="1" t="s">
        <v>1917</v>
      </c>
      <c r="G866" s="1" t="s">
        <v>10445</v>
      </c>
      <c r="H866" s="1" t="s">
        <v>10447</v>
      </c>
      <c r="I866" s="4">
        <v>84.16907407407408</v>
      </c>
      <c r="J866" s="1">
        <v>818.15</v>
      </c>
      <c r="K866" s="1">
        <v>180.28</v>
      </c>
      <c r="M866" s="10">
        <f t="array" ref="M866">_xlfn.XLOOKUP(A866,subscriptions!B866:B10004,subscriptions!D866:D10004)</f>
        <v>80</v>
      </c>
      <c r="N866" s="10">
        <f t="array" ref="N866">_xlfn.XLOOKUP(A866,subscriptions!B866:B10004,subscriptions!G866:G10004)</f>
        <v>5</v>
      </c>
      <c r="O866" s="10">
        <v>76.0</v>
      </c>
      <c r="P866" s="10" t="str">
        <f t="array" ref="P866">_xlfn.XLOOKUP(A866,subscriptions!B866:B10004,subscriptions!C866:C10004)</f>
        <v>Roam</v>
      </c>
      <c r="Q866" s="10" t="s">
        <v>194</v>
      </c>
      <c r="R866" s="10" t="s">
        <v>148</v>
      </c>
      <c r="S866" s="10" t="s">
        <v>1504</v>
      </c>
    </row>
    <row r="867">
      <c r="A867" s="1" t="s">
        <v>1266</v>
      </c>
      <c r="B867" s="1" t="s">
        <v>132</v>
      </c>
      <c r="C867" s="1" t="s">
        <v>330</v>
      </c>
      <c r="D867" s="1" t="s">
        <v>27</v>
      </c>
      <c r="E867" s="1" t="s">
        <v>280</v>
      </c>
      <c r="F867" s="1" t="s">
        <v>873</v>
      </c>
      <c r="G867" s="1" t="s">
        <v>10459</v>
      </c>
      <c r="H867" s="1" t="s">
        <v>10460</v>
      </c>
      <c r="I867" s="4">
        <v>84.16899305555556</v>
      </c>
      <c r="J867" s="1">
        <v>1280.25</v>
      </c>
      <c r="K867" s="1">
        <v>216.98</v>
      </c>
      <c r="M867" s="10">
        <f t="array" ref="M867">_xlfn.XLOOKUP(A867,subscriptions!B867:B10004,subscriptions!D867:D10004)</f>
        <v>50</v>
      </c>
      <c r="N867" s="10">
        <f t="array" ref="N867">_xlfn.XLOOKUP(A867,subscriptions!B867:B10004,subscriptions!G867:G10004)</f>
        <v>10</v>
      </c>
      <c r="O867" s="10">
        <v>45.0</v>
      </c>
      <c r="P867" s="10" t="str">
        <f t="array" ref="P867">_xlfn.XLOOKUP(A867,subscriptions!B867:B10004,subscriptions!C867:C10004)</f>
        <v>Mini</v>
      </c>
      <c r="Q867" s="10" t="s">
        <v>128</v>
      </c>
      <c r="R867" s="10" t="s">
        <v>148</v>
      </c>
      <c r="S867" s="10" t="s">
        <v>1504</v>
      </c>
    </row>
    <row r="868">
      <c r="A868" s="1" t="s">
        <v>1267</v>
      </c>
      <c r="B868" s="1" t="s">
        <v>1157</v>
      </c>
      <c r="C868" s="1" t="s">
        <v>1678</v>
      </c>
      <c r="D868" s="1" t="s">
        <v>27</v>
      </c>
      <c r="E868" s="1" t="s">
        <v>111</v>
      </c>
      <c r="F868" s="1" t="s">
        <v>3756</v>
      </c>
      <c r="G868" s="1" t="s">
        <v>10473</v>
      </c>
      <c r="H868" s="1" t="s">
        <v>10474</v>
      </c>
      <c r="I868" s="4">
        <v>84.25653935185186</v>
      </c>
      <c r="J868" s="1">
        <v>303.05</v>
      </c>
      <c r="K868" s="1">
        <v>48.95</v>
      </c>
      <c r="M868" s="10">
        <f t="array" ref="M868">_xlfn.XLOOKUP(A868,subscriptions!B868:B10004,subscriptions!D868:D10004)</f>
        <v>120</v>
      </c>
      <c r="N868" s="10">
        <f t="array" ref="N868">_xlfn.XLOOKUP(A868,subscriptions!B868:B10004,subscriptions!G868:G10004)</f>
        <v>20</v>
      </c>
      <c r="O868" s="10">
        <v>96.0</v>
      </c>
      <c r="P868" s="10" t="str">
        <f t="array" ref="P868">_xlfn.XLOOKUP(A868,subscriptions!B868:B10004,subscriptions!C868:C10004)</f>
        <v>Residential</v>
      </c>
      <c r="Q868" s="10" t="s">
        <v>128</v>
      </c>
      <c r="R868" s="10" t="s">
        <v>148</v>
      </c>
      <c r="S868" s="10" t="s">
        <v>130</v>
      </c>
    </row>
    <row r="869">
      <c r="A869" s="1" t="s">
        <v>1268</v>
      </c>
      <c r="B869" s="1" t="s">
        <v>1387</v>
      </c>
      <c r="C869" s="1" t="s">
        <v>237</v>
      </c>
      <c r="D869" s="1" t="s">
        <v>27</v>
      </c>
      <c r="E869" s="1" t="s">
        <v>111</v>
      </c>
      <c r="F869" s="1" t="s">
        <v>1227</v>
      </c>
      <c r="G869" s="1" t="s">
        <v>10489</v>
      </c>
      <c r="H869" s="1" t="s">
        <v>10490</v>
      </c>
      <c r="I869" s="4">
        <v>84.34100694444444</v>
      </c>
      <c r="J869" s="1">
        <v>351.21</v>
      </c>
      <c r="K869" s="1">
        <v>104.27</v>
      </c>
      <c r="M869" s="10">
        <f t="array" ref="M869">_xlfn.XLOOKUP(A869,subscriptions!B869:B10004,subscriptions!D869:D10004)</f>
        <v>120</v>
      </c>
      <c r="N869" s="10">
        <f t="array" ref="N869">_xlfn.XLOOKUP(A869,subscriptions!B869:B10004,subscriptions!G869:G10004)</f>
        <v>0</v>
      </c>
      <c r="O869" s="10">
        <v>120.0</v>
      </c>
      <c r="P869" s="10" t="str">
        <f t="array" ref="P869">_xlfn.XLOOKUP(A869,subscriptions!B869:B10004,subscriptions!C869:C10004)</f>
        <v>Residential</v>
      </c>
      <c r="Q869" s="10" t="s">
        <v>173</v>
      </c>
      <c r="R869" s="10" t="s">
        <v>212</v>
      </c>
      <c r="S869" s="10" t="s">
        <v>259</v>
      </c>
    </row>
    <row r="870">
      <c r="A870" s="1" t="s">
        <v>1269</v>
      </c>
      <c r="B870" s="1" t="s">
        <v>657</v>
      </c>
      <c r="C870" s="1" t="s">
        <v>1415</v>
      </c>
      <c r="D870" s="1" t="s">
        <v>153</v>
      </c>
      <c r="E870" s="1" t="s">
        <v>28</v>
      </c>
      <c r="F870" s="1" t="s">
        <v>29</v>
      </c>
      <c r="G870" s="1" t="s">
        <v>10509</v>
      </c>
      <c r="H870" s="1" t="s">
        <v>10511</v>
      </c>
      <c r="I870" s="4">
        <v>84.38003472222222</v>
      </c>
      <c r="J870" s="1">
        <v>3018.42</v>
      </c>
      <c r="K870" s="1">
        <v>449.81</v>
      </c>
      <c r="M870" s="10">
        <f t="array" ref="M870">_xlfn.XLOOKUP(A870,subscriptions!B870:B10004,subscriptions!D870:D10004)</f>
        <v>120</v>
      </c>
      <c r="N870" s="10">
        <f t="array" ref="N870">_xlfn.XLOOKUP(A870,subscriptions!B870:B10004,subscriptions!G870:G10004)</f>
        <v>5</v>
      </c>
      <c r="O870" s="10">
        <v>114.0</v>
      </c>
      <c r="P870" s="10" t="str">
        <f t="array" ref="P870">_xlfn.XLOOKUP(A870,subscriptions!B870:B10004,subscriptions!C870:C10004)</f>
        <v>Residential</v>
      </c>
      <c r="Q870" s="10" t="s">
        <v>194</v>
      </c>
      <c r="R870" s="10" t="s">
        <v>212</v>
      </c>
      <c r="S870" s="10" t="s">
        <v>698</v>
      </c>
    </row>
    <row r="871">
      <c r="A871" s="1" t="s">
        <v>1270</v>
      </c>
      <c r="B871" s="1" t="s">
        <v>1173</v>
      </c>
      <c r="C871" s="1" t="s">
        <v>492</v>
      </c>
      <c r="D871" s="1" t="s">
        <v>27</v>
      </c>
      <c r="E871" s="1" t="s">
        <v>332</v>
      </c>
      <c r="F871" s="1" t="s">
        <v>2415</v>
      </c>
      <c r="G871" s="1" t="s">
        <v>10525</v>
      </c>
      <c r="H871" s="1" t="s">
        <v>10527</v>
      </c>
      <c r="I871" s="4">
        <v>84.29325231481481</v>
      </c>
      <c r="J871" s="1">
        <v>4431.37</v>
      </c>
      <c r="K871" s="1">
        <v>431.87</v>
      </c>
      <c r="M871" s="10">
        <f t="array" ref="M871">_xlfn.XLOOKUP(A871,subscriptions!B871:B10004,subscriptions!D871:D10004)</f>
        <v>120</v>
      </c>
      <c r="N871" s="10">
        <f t="array" ref="N871">_xlfn.XLOOKUP(A871,subscriptions!B871:B10004,subscriptions!G871:G10004)</f>
        <v>10</v>
      </c>
      <c r="O871" s="10">
        <v>108.0</v>
      </c>
      <c r="P871" s="10" t="str">
        <f t="array" ref="P871">_xlfn.XLOOKUP(A871,subscriptions!B871:B10004,subscriptions!C871:C10004)</f>
        <v>Residential</v>
      </c>
      <c r="Q871" s="10" t="s">
        <v>128</v>
      </c>
      <c r="R871" s="10" t="s">
        <v>212</v>
      </c>
      <c r="S871" s="10" t="s">
        <v>1779</v>
      </c>
    </row>
    <row r="872">
      <c r="A872" s="1" t="s">
        <v>1271</v>
      </c>
      <c r="B872" s="1" t="s">
        <v>1414</v>
      </c>
      <c r="C872" s="1" t="s">
        <v>673</v>
      </c>
      <c r="D872" s="1" t="s">
        <v>27</v>
      </c>
      <c r="E872" s="1" t="s">
        <v>332</v>
      </c>
      <c r="F872" s="1" t="s">
        <v>736</v>
      </c>
      <c r="G872" s="1" t="s">
        <v>10541</v>
      </c>
      <c r="H872" s="1" t="s">
        <v>10543</v>
      </c>
      <c r="I872" s="4">
        <v>84.37721064814815</v>
      </c>
      <c r="J872" s="1">
        <v>750.95</v>
      </c>
      <c r="K872" s="1">
        <v>195.3</v>
      </c>
      <c r="M872" s="10">
        <f t="array" ref="M872">_xlfn.XLOOKUP(A872,subscriptions!B872:B10004,subscriptions!D872:D10004)</f>
        <v>120</v>
      </c>
      <c r="N872" s="10">
        <f t="array" ref="N872">_xlfn.XLOOKUP(A872,subscriptions!B872:B10004,subscriptions!G872:G10004)</f>
        <v>20</v>
      </c>
      <c r="O872" s="10">
        <v>96.0</v>
      </c>
      <c r="P872" s="10" t="str">
        <f t="array" ref="P872">_xlfn.XLOOKUP(A872,subscriptions!B872:B10004,subscriptions!C872:C10004)</f>
        <v>Residential</v>
      </c>
      <c r="Q872" s="10" t="s">
        <v>128</v>
      </c>
      <c r="R872" s="10" t="s">
        <v>148</v>
      </c>
      <c r="S872" s="10" t="s">
        <v>1360</v>
      </c>
    </row>
    <row r="873">
      <c r="A873" s="1" t="s">
        <v>1272</v>
      </c>
      <c r="B873" s="1" t="s">
        <v>425</v>
      </c>
      <c r="C873" s="1" t="s">
        <v>1492</v>
      </c>
      <c r="D873" s="1" t="s">
        <v>153</v>
      </c>
      <c r="E873" s="1" t="s">
        <v>179</v>
      </c>
      <c r="F873" s="1" t="s">
        <v>901</v>
      </c>
      <c r="G873" s="1" t="s">
        <v>10556</v>
      </c>
      <c r="H873" s="1" t="s">
        <v>10557</v>
      </c>
      <c r="I873" s="4">
        <v>84.1745138888889</v>
      </c>
      <c r="J873" s="1">
        <v>523.6</v>
      </c>
      <c r="K873" s="1">
        <v>126.78</v>
      </c>
      <c r="L873" s="1">
        <v>100.0</v>
      </c>
      <c r="M873" s="10">
        <f t="array" ref="M873">_xlfn.XLOOKUP(A873,subscriptions!B873:B10004,subscriptions!D873:D10004)</f>
        <v>120</v>
      </c>
      <c r="N873" s="10">
        <f t="array" ref="N873">_xlfn.XLOOKUP(A873,subscriptions!B873:B10004,subscriptions!G873:G10004)</f>
        <v>0</v>
      </c>
      <c r="O873" s="10">
        <v>120.0</v>
      </c>
      <c r="P873" s="10" t="str">
        <f t="array" ref="P873">_xlfn.XLOOKUP(A873,subscriptions!B873:B10004,subscriptions!C873:C10004)</f>
        <v>Residential</v>
      </c>
      <c r="Q873" s="10" t="s">
        <v>173</v>
      </c>
      <c r="R873" s="10" t="s">
        <v>212</v>
      </c>
      <c r="S873" s="10" t="s">
        <v>507</v>
      </c>
    </row>
    <row r="874">
      <c r="A874" s="1" t="s">
        <v>1273</v>
      </c>
      <c r="B874" s="1" t="s">
        <v>389</v>
      </c>
      <c r="C874" s="1" t="s">
        <v>658</v>
      </c>
      <c r="D874" s="1" t="s">
        <v>27</v>
      </c>
      <c r="E874" s="1" t="s">
        <v>332</v>
      </c>
      <c r="F874" s="1" t="s">
        <v>1028</v>
      </c>
      <c r="G874" s="1" t="s">
        <v>10570</v>
      </c>
      <c r="H874" s="1" t="s">
        <v>10571</v>
      </c>
      <c r="I874" s="4">
        <v>84.1737962962963</v>
      </c>
      <c r="J874" s="1">
        <v>1599.23</v>
      </c>
      <c r="K874" s="1">
        <v>233.06</v>
      </c>
      <c r="M874" s="10">
        <f t="array" ref="M874">_xlfn.XLOOKUP(A874,subscriptions!B874:B10004,subscriptions!D874:D10004)</f>
        <v>120</v>
      </c>
      <c r="N874" s="10">
        <f t="array" ref="N874">_xlfn.XLOOKUP(A874,subscriptions!B874:B10004,subscriptions!G874:G10004)</f>
        <v>5</v>
      </c>
      <c r="O874" s="10">
        <v>114.0</v>
      </c>
      <c r="P874" s="10" t="str">
        <f t="array" ref="P874">_xlfn.XLOOKUP(A874,subscriptions!B874:B10004,subscriptions!C874:C10004)</f>
        <v>Residential</v>
      </c>
      <c r="Q874" s="10" t="s">
        <v>194</v>
      </c>
      <c r="R874" s="10" t="s">
        <v>212</v>
      </c>
      <c r="S874" s="10" t="s">
        <v>3087</v>
      </c>
    </row>
    <row r="875">
      <c r="A875" s="1" t="s">
        <v>1274</v>
      </c>
      <c r="B875" s="1" t="s">
        <v>1865</v>
      </c>
      <c r="C875" s="1" t="s">
        <v>441</v>
      </c>
      <c r="D875" s="1" t="s">
        <v>153</v>
      </c>
      <c r="E875" s="1" t="s">
        <v>714</v>
      </c>
      <c r="F875" s="1" t="s">
        <v>1866</v>
      </c>
      <c r="G875" s="1" t="s">
        <v>10583</v>
      </c>
      <c r="H875" s="1" t="s">
        <v>10584</v>
      </c>
      <c r="I875" s="4">
        <v>84.37922453703703</v>
      </c>
      <c r="J875" s="1">
        <v>838.23</v>
      </c>
      <c r="K875" s="1">
        <v>216.51</v>
      </c>
      <c r="M875" s="10">
        <f t="array" ref="M875">_xlfn.XLOOKUP(A875,subscriptions!B875:B10004,subscriptions!D875:D10004)</f>
        <v>80</v>
      </c>
      <c r="N875" s="10">
        <f t="array" ref="N875">_xlfn.XLOOKUP(A875,subscriptions!B875:B10004,subscriptions!G875:G10004)</f>
        <v>10</v>
      </c>
      <c r="O875" s="10">
        <v>72.0</v>
      </c>
      <c r="P875" s="10" t="str">
        <f t="array" ref="P875">_xlfn.XLOOKUP(A875,subscriptions!B875:B10004,subscriptions!C875:C10004)</f>
        <v>Roam</v>
      </c>
      <c r="Q875" s="10" t="s">
        <v>128</v>
      </c>
      <c r="R875" s="10" t="s">
        <v>148</v>
      </c>
      <c r="S875" s="10" t="s">
        <v>2380</v>
      </c>
    </row>
    <row r="876">
      <c r="A876" s="1" t="s">
        <v>1275</v>
      </c>
      <c r="B876" s="1" t="s">
        <v>216</v>
      </c>
      <c r="C876" s="1" t="s">
        <v>658</v>
      </c>
      <c r="D876" s="1" t="s">
        <v>153</v>
      </c>
      <c r="E876" s="1" t="s">
        <v>111</v>
      </c>
      <c r="F876" s="1" t="s">
        <v>3756</v>
      </c>
      <c r="G876" s="1" t="s">
        <v>10594</v>
      </c>
      <c r="H876" s="1" t="s">
        <v>10595</v>
      </c>
      <c r="I876" s="4">
        <v>84.41827546296297</v>
      </c>
      <c r="J876" s="1">
        <v>88.57</v>
      </c>
      <c r="K876" s="1">
        <v>32.68</v>
      </c>
      <c r="M876" s="10">
        <f t="array" ref="M876">_xlfn.XLOOKUP(A876,subscriptions!B876:B10004,subscriptions!D876:D10004)</f>
        <v>120</v>
      </c>
      <c r="N876" s="10">
        <f t="array" ref="N876">_xlfn.XLOOKUP(A876,subscriptions!B876:B10004,subscriptions!G876:G10004)</f>
        <v>20</v>
      </c>
      <c r="O876" s="10">
        <v>96.0</v>
      </c>
      <c r="P876" s="10" t="str">
        <f t="array" ref="P876">_xlfn.XLOOKUP(A876,subscriptions!B876:B10004,subscriptions!C876:C10004)</f>
        <v>Residential</v>
      </c>
      <c r="Q876" s="10" t="s">
        <v>128</v>
      </c>
      <c r="R876" s="10" t="s">
        <v>148</v>
      </c>
      <c r="S876" s="10" t="s">
        <v>3020</v>
      </c>
    </row>
    <row r="877">
      <c r="A877" s="1" t="s">
        <v>1278</v>
      </c>
      <c r="B877" s="1" t="s">
        <v>1009</v>
      </c>
      <c r="C877" s="1" t="s">
        <v>1678</v>
      </c>
      <c r="D877" s="1" t="s">
        <v>153</v>
      </c>
      <c r="E877" s="1" t="s">
        <v>239</v>
      </c>
      <c r="F877" s="1" t="s">
        <v>2154</v>
      </c>
      <c r="G877" s="1" t="s">
        <v>10607</v>
      </c>
      <c r="H877" s="1" t="s">
        <v>10608</v>
      </c>
      <c r="I877" s="4">
        <v>84.21278935185185</v>
      </c>
      <c r="J877" s="1">
        <v>304.68</v>
      </c>
      <c r="K877" s="1">
        <v>76.4</v>
      </c>
      <c r="M877" s="10">
        <f t="array" ref="M877">_xlfn.XLOOKUP(A877,subscriptions!B877:B10004,subscriptions!D877:D10004)</f>
        <v>120</v>
      </c>
      <c r="N877" s="10">
        <f t="array" ref="N877">_xlfn.XLOOKUP(A877,subscriptions!B877:B10004,subscriptions!G877:G10004)</f>
        <v>0</v>
      </c>
      <c r="O877" s="10">
        <v>120.0</v>
      </c>
      <c r="P877" s="10" t="str">
        <f t="array" ref="P877">_xlfn.XLOOKUP(A877,subscriptions!B877:B10004,subscriptions!C877:C10004)</f>
        <v>Residential</v>
      </c>
      <c r="Q877" s="10" t="s">
        <v>173</v>
      </c>
      <c r="R877" s="10" t="s">
        <v>212</v>
      </c>
      <c r="S877" s="10" t="s">
        <v>813</v>
      </c>
    </row>
    <row r="878">
      <c r="A878" s="1" t="s">
        <v>1279</v>
      </c>
      <c r="B878" s="1" t="s">
        <v>278</v>
      </c>
      <c r="C878" s="1" t="s">
        <v>426</v>
      </c>
      <c r="D878" s="1" t="s">
        <v>27</v>
      </c>
      <c r="E878" s="1" t="s">
        <v>262</v>
      </c>
      <c r="F878" s="1" t="s">
        <v>392</v>
      </c>
      <c r="G878" s="1" t="s">
        <v>10618</v>
      </c>
      <c r="H878" s="1" t="s">
        <v>10620</v>
      </c>
      <c r="I878" s="4">
        <v>84.3808912037037</v>
      </c>
      <c r="J878" s="1">
        <v>1938.02</v>
      </c>
      <c r="K878" s="1">
        <v>462.28</v>
      </c>
      <c r="M878" s="10">
        <f t="array" ref="M878">_xlfn.XLOOKUP(A878,subscriptions!B878:B10004,subscriptions!D878:D10004)</f>
        <v>120</v>
      </c>
      <c r="N878" s="10">
        <f t="array" ref="N878">_xlfn.XLOOKUP(A878,subscriptions!B878:B10004,subscriptions!G878:G10004)</f>
        <v>5</v>
      </c>
      <c r="O878" s="10">
        <v>114.0</v>
      </c>
      <c r="P878" s="10" t="str">
        <f t="array" ref="P878">_xlfn.XLOOKUP(A878,subscriptions!B878:B10004,subscriptions!C878:C10004)</f>
        <v>Residential</v>
      </c>
      <c r="Q878" s="10" t="s">
        <v>194</v>
      </c>
      <c r="R878" s="10" t="s">
        <v>212</v>
      </c>
      <c r="S878" s="10" t="s">
        <v>762</v>
      </c>
    </row>
    <row r="879">
      <c r="A879" s="1" t="s">
        <v>1280</v>
      </c>
      <c r="B879" s="1" t="s">
        <v>573</v>
      </c>
      <c r="C879" s="1" t="s">
        <v>1477</v>
      </c>
      <c r="D879" s="1" t="s">
        <v>27</v>
      </c>
      <c r="E879" s="1" t="s">
        <v>239</v>
      </c>
      <c r="F879" s="1" t="s">
        <v>240</v>
      </c>
      <c r="G879" s="1" t="s">
        <v>10630</v>
      </c>
      <c r="H879" s="1" t="s">
        <v>10632</v>
      </c>
      <c r="I879" s="4">
        <v>84.25359953703703</v>
      </c>
      <c r="J879" s="1">
        <v>1663.47</v>
      </c>
      <c r="K879" s="1">
        <v>417.63</v>
      </c>
      <c r="M879" s="10">
        <f t="array" ref="M879">_xlfn.XLOOKUP(A879,subscriptions!B879:B10004,subscriptions!D879:D10004)</f>
        <v>120</v>
      </c>
      <c r="N879" s="10">
        <f t="array" ref="N879">_xlfn.XLOOKUP(A879,subscriptions!B879:B10004,subscriptions!G879:G10004)</f>
        <v>10</v>
      </c>
      <c r="O879" s="10">
        <v>108.0</v>
      </c>
      <c r="P879" s="10" t="str">
        <f t="array" ref="P879">_xlfn.XLOOKUP(A879,subscriptions!B879:B10004,subscriptions!C879:C10004)</f>
        <v>Residential</v>
      </c>
      <c r="Q879" s="10" t="s">
        <v>128</v>
      </c>
      <c r="R879" s="10" t="s">
        <v>212</v>
      </c>
      <c r="S879" s="10" t="s">
        <v>1832</v>
      </c>
    </row>
    <row r="880">
      <c r="A880" s="1" t="s">
        <v>1281</v>
      </c>
      <c r="B880" s="1" t="s">
        <v>1664</v>
      </c>
      <c r="C880" s="1" t="s">
        <v>920</v>
      </c>
      <c r="D880" s="1" t="s">
        <v>153</v>
      </c>
      <c r="E880" s="1" t="s">
        <v>714</v>
      </c>
      <c r="F880" s="1" t="s">
        <v>1159</v>
      </c>
      <c r="G880" s="1" t="s">
        <v>10642</v>
      </c>
      <c r="H880" s="1" t="s">
        <v>10643</v>
      </c>
      <c r="I880" s="4">
        <v>84.37935185185185</v>
      </c>
      <c r="J880" s="1">
        <v>91.2</v>
      </c>
      <c r="K880" s="1">
        <v>15.94</v>
      </c>
      <c r="M880" s="10">
        <f t="array" ref="M880">_xlfn.XLOOKUP(A880,subscriptions!B880:B10004,subscriptions!D880:D10004)</f>
        <v>120</v>
      </c>
      <c r="N880" s="10">
        <f t="array" ref="N880">_xlfn.XLOOKUP(A880,subscriptions!B880:B10004,subscriptions!G880:G10004)</f>
        <v>20</v>
      </c>
      <c r="O880" s="10">
        <v>96.0</v>
      </c>
      <c r="P880" s="10" t="str">
        <f t="array" ref="P880">_xlfn.XLOOKUP(A880,subscriptions!B880:B10004,subscriptions!C880:C10004)</f>
        <v>Residential</v>
      </c>
      <c r="Q880" s="10" t="s">
        <v>128</v>
      </c>
      <c r="R880" s="10" t="s">
        <v>148</v>
      </c>
      <c r="S880" s="10" t="s">
        <v>2380</v>
      </c>
    </row>
    <row r="881">
      <c r="A881" s="1" t="s">
        <v>1282</v>
      </c>
      <c r="B881" s="1" t="s">
        <v>426</v>
      </c>
      <c r="C881" s="1" t="s">
        <v>237</v>
      </c>
      <c r="D881" s="1" t="s">
        <v>153</v>
      </c>
      <c r="E881" s="1" t="s">
        <v>111</v>
      </c>
      <c r="F881" s="1" t="s">
        <v>3756</v>
      </c>
      <c r="G881" s="1" t="s">
        <v>10656</v>
      </c>
      <c r="H881" s="1" t="s">
        <v>10657</v>
      </c>
      <c r="I881" s="4">
        <v>84.37864583333334</v>
      </c>
      <c r="J881" s="1">
        <v>426.49</v>
      </c>
      <c r="K881" s="1">
        <v>70.92</v>
      </c>
      <c r="M881" s="10">
        <f t="array" ref="M881">_xlfn.XLOOKUP(A881,subscriptions!B881:B10004,subscriptions!D881:D10004)</f>
        <v>120</v>
      </c>
      <c r="N881" s="10">
        <f t="array" ref="N881">_xlfn.XLOOKUP(A881,subscriptions!B881:B10004,subscriptions!G881:G10004)</f>
        <v>0</v>
      </c>
      <c r="O881" s="10">
        <v>120.0</v>
      </c>
      <c r="P881" s="10" t="str">
        <f t="array" ref="P881">_xlfn.XLOOKUP(A881,subscriptions!B881:B10004,subscriptions!C881:C10004)</f>
        <v>Residential</v>
      </c>
      <c r="Q881" s="10" t="s">
        <v>173</v>
      </c>
      <c r="R881" s="10" t="s">
        <v>212</v>
      </c>
      <c r="S881" s="10" t="s">
        <v>1622</v>
      </c>
    </row>
    <row r="882">
      <c r="A882" s="1" t="s">
        <v>1283</v>
      </c>
      <c r="B882" s="1" t="s">
        <v>426</v>
      </c>
      <c r="C882" s="1" t="s">
        <v>786</v>
      </c>
      <c r="D882" s="1" t="s">
        <v>153</v>
      </c>
      <c r="E882" s="1" t="s">
        <v>179</v>
      </c>
      <c r="F882" s="1" t="s">
        <v>4595</v>
      </c>
      <c r="G882" s="1" t="s">
        <v>10671</v>
      </c>
      <c r="H882" s="1" t="s">
        <v>10672</v>
      </c>
      <c r="I882" s="4">
        <v>84.33840277777777</v>
      </c>
      <c r="J882" s="1">
        <v>444.14</v>
      </c>
      <c r="K882" s="1">
        <v>76.08</v>
      </c>
      <c r="L882" s="1">
        <v>100.0</v>
      </c>
      <c r="M882" s="10">
        <f t="array" ref="M882">_xlfn.XLOOKUP(A882,subscriptions!B882:B10004,subscriptions!D882:D10004)</f>
        <v>50</v>
      </c>
      <c r="N882" s="10">
        <f t="array" ref="N882">_xlfn.XLOOKUP(A882,subscriptions!B882:B10004,subscriptions!G882:G10004)</f>
        <v>5</v>
      </c>
      <c r="O882" s="10">
        <v>47.5</v>
      </c>
      <c r="P882" s="10" t="str">
        <f t="array" ref="P882">_xlfn.XLOOKUP(A882,subscriptions!B882:B10004,subscriptions!C882:C10004)</f>
        <v>Mini</v>
      </c>
      <c r="Q882" s="10" t="s">
        <v>194</v>
      </c>
      <c r="R882" s="10" t="s">
        <v>148</v>
      </c>
      <c r="S882" s="10" t="s">
        <v>2086</v>
      </c>
    </row>
    <row r="883">
      <c r="A883" s="1" t="s">
        <v>1284</v>
      </c>
      <c r="B883" s="1" t="s">
        <v>2096</v>
      </c>
      <c r="C883" s="1" t="s">
        <v>673</v>
      </c>
      <c r="D883" s="1" t="s">
        <v>27</v>
      </c>
      <c r="E883" s="1" t="s">
        <v>280</v>
      </c>
      <c r="F883" s="1" t="s">
        <v>1446</v>
      </c>
      <c r="G883" s="1" t="s">
        <v>10686</v>
      </c>
      <c r="H883" s="1" t="s">
        <v>10687</v>
      </c>
      <c r="I883" s="4">
        <v>84.29519675925926</v>
      </c>
      <c r="J883" s="1">
        <v>1721.62</v>
      </c>
      <c r="K883" s="1">
        <v>194.92</v>
      </c>
      <c r="M883" s="10">
        <f t="array" ref="M883">_xlfn.XLOOKUP(A883,subscriptions!B883:B10004,subscriptions!D883:D10004)</f>
        <v>250</v>
      </c>
      <c r="N883" s="10">
        <f t="array" ref="N883">_xlfn.XLOOKUP(A883,subscriptions!B883:B10004,subscriptions!G883:G10004)</f>
        <v>10</v>
      </c>
      <c r="O883" s="10">
        <v>225.0</v>
      </c>
      <c r="P883" s="10" t="str">
        <f t="array" ref="P883">_xlfn.XLOOKUP(A883,subscriptions!B883:B10004,subscriptions!C883:C10004)</f>
        <v>Business</v>
      </c>
      <c r="Q883" s="10" t="s">
        <v>128</v>
      </c>
      <c r="R883" s="10" t="s">
        <v>129</v>
      </c>
      <c r="S883" s="10" t="s">
        <v>1026</v>
      </c>
    </row>
    <row r="884">
      <c r="A884" s="1" t="s">
        <v>1285</v>
      </c>
      <c r="B884" s="1" t="s">
        <v>508</v>
      </c>
      <c r="C884" s="1" t="s">
        <v>152</v>
      </c>
      <c r="D884" s="1" t="s">
        <v>153</v>
      </c>
      <c r="E884" s="1" t="s">
        <v>239</v>
      </c>
      <c r="F884" s="1" t="s">
        <v>240</v>
      </c>
      <c r="G884" s="1" t="s">
        <v>10706</v>
      </c>
      <c r="H884" s="1" t="s">
        <v>10707</v>
      </c>
      <c r="I884" s="4">
        <v>84.25355324074074</v>
      </c>
      <c r="J884" s="1">
        <v>79.86</v>
      </c>
      <c r="K884" s="1">
        <v>23.19</v>
      </c>
      <c r="M884" s="10">
        <f t="array" ref="M884">_xlfn.XLOOKUP(A884,subscriptions!B884:B10004,subscriptions!D884:D10004)</f>
        <v>120</v>
      </c>
      <c r="N884" s="10">
        <f t="array" ref="N884">_xlfn.XLOOKUP(A884,subscriptions!B884:B10004,subscriptions!G884:G10004)</f>
        <v>20</v>
      </c>
      <c r="O884" s="10">
        <v>96.0</v>
      </c>
      <c r="P884" s="10" t="str">
        <f t="array" ref="P884">_xlfn.XLOOKUP(A884,subscriptions!B884:B10004,subscriptions!C884:C10004)</f>
        <v>Residential</v>
      </c>
      <c r="Q884" s="10" t="s">
        <v>128</v>
      </c>
      <c r="R884" s="10" t="s">
        <v>148</v>
      </c>
      <c r="S884" s="10" t="s">
        <v>1832</v>
      </c>
    </row>
    <row r="885">
      <c r="A885" s="1" t="s">
        <v>1286</v>
      </c>
      <c r="B885" s="1" t="s">
        <v>2327</v>
      </c>
      <c r="C885" s="1" t="s">
        <v>871</v>
      </c>
      <c r="D885" s="1" t="s">
        <v>27</v>
      </c>
      <c r="E885" s="1" t="s">
        <v>631</v>
      </c>
      <c r="F885" s="1" t="s">
        <v>2549</v>
      </c>
      <c r="G885" s="1" t="s">
        <v>10721</v>
      </c>
      <c r="H885" s="1" t="s">
        <v>10722</v>
      </c>
      <c r="I885" s="4">
        <v>84.42043981481481</v>
      </c>
      <c r="J885" s="1">
        <v>214.9</v>
      </c>
      <c r="K885" s="1">
        <v>32.97</v>
      </c>
      <c r="M885" s="10">
        <f t="array" ref="M885">_xlfn.XLOOKUP(A885,subscriptions!B885:B10004,subscriptions!D885:D10004)</f>
        <v>80</v>
      </c>
      <c r="N885" s="10">
        <f t="array" ref="N885">_xlfn.XLOOKUP(A885,subscriptions!B885:B10004,subscriptions!G885:G10004)</f>
        <v>0</v>
      </c>
      <c r="O885" s="10">
        <v>80.0</v>
      </c>
      <c r="P885" s="10" t="str">
        <f t="array" ref="P885">_xlfn.XLOOKUP(A885,subscriptions!B885:B10004,subscriptions!C885:C10004)</f>
        <v>Roam</v>
      </c>
      <c r="Q885" s="10" t="s">
        <v>173</v>
      </c>
      <c r="R885" s="10" t="s">
        <v>148</v>
      </c>
      <c r="S885" s="10" t="s">
        <v>940</v>
      </c>
    </row>
    <row r="886">
      <c r="A886" s="1" t="s">
        <v>1287</v>
      </c>
      <c r="B886" s="1" t="s">
        <v>1624</v>
      </c>
      <c r="C886" s="1" t="s">
        <v>1477</v>
      </c>
      <c r="D886" s="1" t="s">
        <v>27</v>
      </c>
      <c r="E886" s="1" t="s">
        <v>262</v>
      </c>
      <c r="F886" s="1" t="s">
        <v>1835</v>
      </c>
      <c r="G886" s="1" t="s">
        <v>10733</v>
      </c>
      <c r="H886" s="1" t="s">
        <v>10734</v>
      </c>
      <c r="I886" s="4">
        <v>84.37778935185185</v>
      </c>
      <c r="J886" s="1">
        <v>2463.53</v>
      </c>
      <c r="K886" s="1">
        <v>460.0</v>
      </c>
      <c r="M886" s="10">
        <f t="array" ref="M886">_xlfn.XLOOKUP(A886,subscriptions!B886:B10004,subscriptions!D886:D10004)</f>
        <v>120</v>
      </c>
      <c r="N886" s="10">
        <f t="array" ref="N886">_xlfn.XLOOKUP(A886,subscriptions!B886:B10004,subscriptions!G886:G10004)</f>
        <v>5</v>
      </c>
      <c r="O886" s="10">
        <v>114.0</v>
      </c>
      <c r="P886" s="10" t="str">
        <f t="array" ref="P886">_xlfn.XLOOKUP(A886,subscriptions!B886:B10004,subscriptions!C886:C10004)</f>
        <v>Residential</v>
      </c>
      <c r="Q886" s="10" t="s">
        <v>194</v>
      </c>
      <c r="R886" s="10" t="s">
        <v>212</v>
      </c>
      <c r="S886" s="10" t="s">
        <v>1302</v>
      </c>
    </row>
    <row r="887">
      <c r="A887" s="1" t="s">
        <v>1288</v>
      </c>
      <c r="B887" s="1" t="s">
        <v>389</v>
      </c>
      <c r="C887" s="1" t="s">
        <v>1678</v>
      </c>
      <c r="D887" s="1" t="s">
        <v>27</v>
      </c>
      <c r="E887" s="1" t="s">
        <v>28</v>
      </c>
      <c r="F887" s="1" t="s">
        <v>1639</v>
      </c>
      <c r="G887" s="1" t="s">
        <v>10747</v>
      </c>
      <c r="H887" s="1" t="s">
        <v>10749</v>
      </c>
      <c r="I887" s="4">
        <v>84.29613425925926</v>
      </c>
      <c r="J887" s="1">
        <v>345.02</v>
      </c>
      <c r="K887" s="1">
        <v>36.38</v>
      </c>
      <c r="M887" s="10">
        <f t="array" ref="M887">_xlfn.XLOOKUP(A887,subscriptions!B887:B10004,subscriptions!D887:D10004)</f>
        <v>120</v>
      </c>
      <c r="N887" s="10">
        <f t="array" ref="N887">_xlfn.XLOOKUP(A887,subscriptions!B887:B10004,subscriptions!G887:G10004)</f>
        <v>10</v>
      </c>
      <c r="O887" s="10">
        <v>108.0</v>
      </c>
      <c r="P887" s="10" t="str">
        <f t="array" ref="P887">_xlfn.XLOOKUP(A887,subscriptions!B887:B10004,subscriptions!C887:C10004)</f>
        <v>Residential</v>
      </c>
      <c r="Q887" s="10" t="s">
        <v>128</v>
      </c>
      <c r="R887" s="10" t="s">
        <v>212</v>
      </c>
      <c r="S887" s="10" t="s">
        <v>655</v>
      </c>
    </row>
    <row r="888">
      <c r="A888" s="1" t="s">
        <v>1291</v>
      </c>
      <c r="B888" s="1" t="s">
        <v>1099</v>
      </c>
      <c r="C888" s="1" t="s">
        <v>1492</v>
      </c>
      <c r="D888" s="1" t="s">
        <v>153</v>
      </c>
      <c r="E888" s="1" t="s">
        <v>219</v>
      </c>
      <c r="F888" s="1" t="s">
        <v>574</v>
      </c>
      <c r="G888" s="1" t="s">
        <v>10760</v>
      </c>
      <c r="H888" s="1" t="s">
        <v>10762</v>
      </c>
      <c r="I888" s="4">
        <v>84.33966435185185</v>
      </c>
      <c r="J888" s="1">
        <v>1636.55</v>
      </c>
      <c r="K888" s="1">
        <v>172.99</v>
      </c>
      <c r="M888" s="10">
        <f t="array" ref="M888">_xlfn.XLOOKUP(A888,subscriptions!B888:B10004,subscriptions!D888:D10004)</f>
        <v>80</v>
      </c>
      <c r="N888" s="10">
        <f t="array" ref="N888">_xlfn.XLOOKUP(A888,subscriptions!B888:B10004,subscriptions!G888:G10004)</f>
        <v>20</v>
      </c>
      <c r="O888" s="10">
        <v>64.0</v>
      </c>
      <c r="P888" s="10" t="str">
        <f t="array" ref="P888">_xlfn.XLOOKUP(A888,subscriptions!B888:B10004,subscriptions!C888:C10004)</f>
        <v>Roam</v>
      </c>
      <c r="Q888" s="10" t="s">
        <v>128</v>
      </c>
      <c r="R888" s="10" t="s">
        <v>148</v>
      </c>
      <c r="S888" s="10" t="s">
        <v>234</v>
      </c>
    </row>
    <row r="889">
      <c r="A889" s="1" t="s">
        <v>1292</v>
      </c>
      <c r="B889" s="1" t="s">
        <v>2096</v>
      </c>
      <c r="C889" s="1" t="s">
        <v>884</v>
      </c>
      <c r="D889" s="1" t="s">
        <v>27</v>
      </c>
      <c r="E889" s="1" t="s">
        <v>280</v>
      </c>
      <c r="F889" s="1" t="s">
        <v>411</v>
      </c>
      <c r="G889" s="1" t="s">
        <v>10774</v>
      </c>
      <c r="H889" s="1" t="s">
        <v>10776</v>
      </c>
      <c r="I889" s="4">
        <v>84.33637731481481</v>
      </c>
      <c r="J889" s="1">
        <v>458.07</v>
      </c>
      <c r="K889" s="1">
        <v>72.25</v>
      </c>
      <c r="M889" s="10">
        <f t="array" ref="M889">_xlfn.XLOOKUP(A889,subscriptions!B889:B10004,subscriptions!D889:D10004)</f>
        <v>80</v>
      </c>
      <c r="N889" s="10">
        <f t="array" ref="N889">_xlfn.XLOOKUP(A889,subscriptions!B889:B10004,subscriptions!G889:G10004)</f>
        <v>0</v>
      </c>
      <c r="O889" s="10">
        <v>80.0</v>
      </c>
      <c r="P889" s="10" t="str">
        <f t="array" ref="P889">_xlfn.XLOOKUP(A889,subscriptions!B889:B10004,subscriptions!C889:C10004)</f>
        <v>Roam</v>
      </c>
      <c r="Q889" s="10" t="s">
        <v>173</v>
      </c>
      <c r="R889" s="10" t="s">
        <v>148</v>
      </c>
      <c r="S889" s="10" t="s">
        <v>1971</v>
      </c>
    </row>
    <row r="890">
      <c r="A890" s="1" t="s">
        <v>1293</v>
      </c>
      <c r="B890" s="1" t="s">
        <v>1387</v>
      </c>
      <c r="C890" s="1" t="s">
        <v>152</v>
      </c>
      <c r="D890" s="1" t="s">
        <v>27</v>
      </c>
      <c r="E890" s="1" t="s">
        <v>332</v>
      </c>
      <c r="F890" s="1" t="s">
        <v>510</v>
      </c>
      <c r="G890" s="1" t="s">
        <v>10786</v>
      </c>
      <c r="H890" s="1" t="s">
        <v>10787</v>
      </c>
      <c r="I890" s="4">
        <v>84.21003472222222</v>
      </c>
      <c r="J890" s="1">
        <v>207.11</v>
      </c>
      <c r="K890" s="1">
        <v>64.41</v>
      </c>
      <c r="M890" s="10">
        <f t="array" ref="M890">_xlfn.XLOOKUP(A890,subscriptions!B890:B10004,subscriptions!D890:D10004)</f>
        <v>50</v>
      </c>
      <c r="N890" s="10">
        <f t="array" ref="N890">_xlfn.XLOOKUP(A890,subscriptions!B890:B10004,subscriptions!G890:G10004)</f>
        <v>5</v>
      </c>
      <c r="O890" s="10">
        <v>47.5</v>
      </c>
      <c r="P890" s="10" t="str">
        <f t="array" ref="P890">_xlfn.XLOOKUP(A890,subscriptions!B890:B10004,subscriptions!C890:C10004)</f>
        <v>Mini</v>
      </c>
      <c r="Q890" s="10" t="s">
        <v>194</v>
      </c>
      <c r="R890" s="10" t="s">
        <v>148</v>
      </c>
      <c r="S890" s="10" t="s">
        <v>353</v>
      </c>
    </row>
    <row r="891">
      <c r="A891" s="1" t="s">
        <v>1294</v>
      </c>
      <c r="B891" s="1" t="s">
        <v>312</v>
      </c>
      <c r="C891" s="1" t="s">
        <v>509</v>
      </c>
      <c r="D891" s="1" t="s">
        <v>153</v>
      </c>
      <c r="E891" s="1" t="s">
        <v>280</v>
      </c>
      <c r="F891" s="1" t="s">
        <v>1706</v>
      </c>
      <c r="G891" s="1" t="s">
        <v>10799</v>
      </c>
      <c r="H891" s="1" t="s">
        <v>10801</v>
      </c>
      <c r="I891" s="4">
        <v>84.17465277777778</v>
      </c>
      <c r="J891" s="1">
        <v>467.93</v>
      </c>
      <c r="K891" s="1">
        <v>124.52</v>
      </c>
      <c r="M891" s="10">
        <f t="array" ref="M891">_xlfn.XLOOKUP(A891,subscriptions!B891:B10004,subscriptions!D891:D10004)</f>
        <v>120</v>
      </c>
      <c r="N891" s="10">
        <f t="array" ref="N891">_xlfn.XLOOKUP(A891,subscriptions!B891:B10004,subscriptions!G891:G10004)</f>
        <v>10</v>
      </c>
      <c r="O891" s="10">
        <v>108.0</v>
      </c>
      <c r="P891" s="10" t="str">
        <f t="array" ref="P891">_xlfn.XLOOKUP(A891,subscriptions!B891:B10004,subscriptions!C891:C10004)</f>
        <v>Residential</v>
      </c>
      <c r="Q891" s="10" t="s">
        <v>128</v>
      </c>
      <c r="R891" s="10" t="s">
        <v>212</v>
      </c>
      <c r="S891" s="10" t="s">
        <v>507</v>
      </c>
    </row>
    <row r="892">
      <c r="A892" s="1" t="s">
        <v>1295</v>
      </c>
      <c r="B892" s="1" t="s">
        <v>109</v>
      </c>
      <c r="C892" s="1" t="s">
        <v>673</v>
      </c>
      <c r="D892" s="1" t="s">
        <v>27</v>
      </c>
      <c r="E892" s="1" t="s">
        <v>631</v>
      </c>
      <c r="F892" s="1" t="s">
        <v>2749</v>
      </c>
      <c r="G892" s="1" t="s">
        <v>10812</v>
      </c>
      <c r="H892" s="1" t="s">
        <v>10814</v>
      </c>
      <c r="I892" s="4">
        <v>84.25837962962963</v>
      </c>
      <c r="J892" s="1">
        <v>1971.64</v>
      </c>
      <c r="K892" s="1">
        <v>423.02</v>
      </c>
      <c r="M892" s="10">
        <f t="array" ref="M892">_xlfn.XLOOKUP(A892,subscriptions!B892:B10004,subscriptions!D892:D10004)</f>
        <v>80</v>
      </c>
      <c r="N892" s="10">
        <f t="array" ref="N892">_xlfn.XLOOKUP(A892,subscriptions!B892:B10004,subscriptions!G892:G10004)</f>
        <v>20</v>
      </c>
      <c r="O892" s="10">
        <v>64.0</v>
      </c>
      <c r="P892" s="10" t="str">
        <f t="array" ref="P892">_xlfn.XLOOKUP(A892,subscriptions!B892:B10004,subscriptions!C892:C10004)</f>
        <v>Roam</v>
      </c>
      <c r="Q892" s="10" t="s">
        <v>128</v>
      </c>
      <c r="R892" s="10" t="s">
        <v>148</v>
      </c>
      <c r="S892" s="10" t="s">
        <v>4148</v>
      </c>
    </row>
    <row r="893">
      <c r="A893" s="1" t="s">
        <v>1296</v>
      </c>
      <c r="B893" s="1" t="s">
        <v>1009</v>
      </c>
      <c r="C893" s="1" t="s">
        <v>1833</v>
      </c>
      <c r="D893" s="1" t="s">
        <v>153</v>
      </c>
      <c r="E893" s="1" t="s">
        <v>219</v>
      </c>
      <c r="F893" s="1" t="s">
        <v>220</v>
      </c>
      <c r="G893" s="1" t="s">
        <v>10825</v>
      </c>
      <c r="H893" s="1" t="s">
        <v>10826</v>
      </c>
      <c r="I893" s="4">
        <v>84.21184027777778</v>
      </c>
      <c r="J893" s="1">
        <v>2953.75</v>
      </c>
      <c r="K893" s="1">
        <v>361.76</v>
      </c>
      <c r="M893" s="10">
        <f t="array" ref="M893">_xlfn.XLOOKUP(A893,subscriptions!B893:B10004,subscriptions!D893:D10004)</f>
        <v>250</v>
      </c>
      <c r="N893" s="10">
        <f t="array" ref="N893">_xlfn.XLOOKUP(A893,subscriptions!B893:B10004,subscriptions!G893:G10004)</f>
        <v>0</v>
      </c>
      <c r="O893" s="10">
        <v>250.0</v>
      </c>
      <c r="P893" s="10" t="str">
        <f t="array" ref="P893">_xlfn.XLOOKUP(A893,subscriptions!B893:B10004,subscriptions!C893:C10004)</f>
        <v>Business</v>
      </c>
      <c r="Q893" s="10" t="s">
        <v>173</v>
      </c>
      <c r="R893" s="10" t="s">
        <v>129</v>
      </c>
      <c r="S893" s="10" t="s">
        <v>857</v>
      </c>
    </row>
    <row r="894">
      <c r="A894" s="1" t="s">
        <v>1297</v>
      </c>
      <c r="B894" s="1" t="s">
        <v>899</v>
      </c>
      <c r="C894" s="1" t="s">
        <v>800</v>
      </c>
      <c r="D894" s="1" t="s">
        <v>27</v>
      </c>
      <c r="E894" s="1" t="s">
        <v>714</v>
      </c>
      <c r="F894" s="1" t="s">
        <v>1159</v>
      </c>
      <c r="G894" s="1" t="s">
        <v>10837</v>
      </c>
      <c r="H894" s="1" t="s">
        <v>10838</v>
      </c>
      <c r="I894" s="4">
        <v>84.38005787037036</v>
      </c>
      <c r="J894" s="1">
        <v>2709.88</v>
      </c>
      <c r="K894" s="1">
        <v>389.88</v>
      </c>
      <c r="M894" s="10">
        <f t="array" ref="M894">_xlfn.XLOOKUP(A894,subscriptions!B894:B10004,subscriptions!D894:D10004)</f>
        <v>120</v>
      </c>
      <c r="N894" s="10">
        <f t="array" ref="N894">_xlfn.XLOOKUP(A894,subscriptions!B894:B10004,subscriptions!G894:G10004)</f>
        <v>5</v>
      </c>
      <c r="O894" s="10">
        <v>114.0</v>
      </c>
      <c r="P894" s="10" t="str">
        <f t="array" ref="P894">_xlfn.XLOOKUP(A894,subscriptions!B894:B10004,subscriptions!C894:C10004)</f>
        <v>Residential</v>
      </c>
      <c r="Q894" s="10" t="s">
        <v>194</v>
      </c>
      <c r="R894" s="10" t="s">
        <v>212</v>
      </c>
      <c r="S894" s="10" t="s">
        <v>698</v>
      </c>
    </row>
    <row r="895">
      <c r="A895" s="1" t="s">
        <v>1298</v>
      </c>
      <c r="B895" s="1" t="s">
        <v>1664</v>
      </c>
      <c r="C895" s="1" t="s">
        <v>110</v>
      </c>
      <c r="D895" s="1" t="s">
        <v>153</v>
      </c>
      <c r="E895" s="1" t="s">
        <v>332</v>
      </c>
      <c r="F895" s="1" t="s">
        <v>1749</v>
      </c>
      <c r="G895" s="1" t="s">
        <v>10849</v>
      </c>
      <c r="H895" s="1" t="s">
        <v>10851</v>
      </c>
      <c r="I895" s="4">
        <v>84.21064814814815</v>
      </c>
      <c r="J895" s="1">
        <v>809.21</v>
      </c>
      <c r="K895" s="1">
        <v>140.3</v>
      </c>
      <c r="M895" s="10">
        <f t="array" ref="M895">_xlfn.XLOOKUP(A895,subscriptions!B895:B10004,subscriptions!D895:D10004)</f>
        <v>120</v>
      </c>
      <c r="N895" s="10">
        <f t="array" ref="N895">_xlfn.XLOOKUP(A895,subscriptions!B895:B10004,subscriptions!G895:G10004)</f>
        <v>10</v>
      </c>
      <c r="O895" s="10">
        <v>108.0</v>
      </c>
      <c r="P895" s="10" t="str">
        <f t="array" ref="P895">_xlfn.XLOOKUP(A895,subscriptions!B895:B10004,subscriptions!C895:C10004)</f>
        <v>Residential</v>
      </c>
      <c r="Q895" s="10" t="s">
        <v>128</v>
      </c>
      <c r="R895" s="10" t="s">
        <v>212</v>
      </c>
      <c r="S895" s="10" t="s">
        <v>770</v>
      </c>
    </row>
    <row r="896">
      <c r="A896" s="1" t="s">
        <v>1299</v>
      </c>
      <c r="B896" s="1" t="s">
        <v>2018</v>
      </c>
      <c r="C896" s="1" t="s">
        <v>1415</v>
      </c>
      <c r="D896" s="1" t="s">
        <v>27</v>
      </c>
      <c r="E896" s="1" t="s">
        <v>262</v>
      </c>
      <c r="F896" s="1" t="s">
        <v>4344</v>
      </c>
      <c r="G896" s="1" t="s">
        <v>10862</v>
      </c>
      <c r="H896" s="1" t="s">
        <v>10864</v>
      </c>
      <c r="I896" s="4">
        <v>84.2155787037037</v>
      </c>
      <c r="J896" s="1">
        <v>1704.32</v>
      </c>
      <c r="K896" s="1">
        <v>393.72</v>
      </c>
      <c r="M896" s="10">
        <f t="array" ref="M896">_xlfn.XLOOKUP(A896,subscriptions!B896:B10004,subscriptions!D896:D10004)</f>
        <v>120</v>
      </c>
      <c r="N896" s="10">
        <f t="array" ref="N896">_xlfn.XLOOKUP(A896,subscriptions!B896:B10004,subscriptions!G896:G10004)</f>
        <v>20</v>
      </c>
      <c r="O896" s="10">
        <v>96.0</v>
      </c>
      <c r="P896" s="10" t="str">
        <f t="array" ref="P896">_xlfn.XLOOKUP(A896,subscriptions!B896:B10004,subscriptions!C896:C10004)</f>
        <v>Residential</v>
      </c>
      <c r="Q896" s="10" t="s">
        <v>128</v>
      </c>
      <c r="R896" s="10" t="s">
        <v>148</v>
      </c>
      <c r="S896" s="10" t="s">
        <v>1212</v>
      </c>
    </row>
    <row r="897">
      <c r="A897" s="1" t="s">
        <v>1300</v>
      </c>
      <c r="B897" s="1" t="s">
        <v>1414</v>
      </c>
      <c r="C897" s="1" t="s">
        <v>330</v>
      </c>
      <c r="D897" s="1" t="s">
        <v>27</v>
      </c>
      <c r="E897" s="1" t="s">
        <v>179</v>
      </c>
      <c r="F897" s="1" t="s">
        <v>357</v>
      </c>
      <c r="G897" s="1" t="s">
        <v>10875</v>
      </c>
      <c r="H897" s="1" t="s">
        <v>10876</v>
      </c>
      <c r="I897" s="4">
        <v>84.33715277777777</v>
      </c>
      <c r="J897" s="1">
        <v>394.09</v>
      </c>
      <c r="K897" s="1">
        <v>60.38</v>
      </c>
      <c r="L897" s="1">
        <v>100.0</v>
      </c>
      <c r="M897" s="10">
        <f t="array" ref="M897">_xlfn.XLOOKUP(A897,subscriptions!B897:B10004,subscriptions!D897:D10004)</f>
        <v>80</v>
      </c>
      <c r="N897" s="10">
        <f t="array" ref="N897">_xlfn.XLOOKUP(A897,subscriptions!B897:B10004,subscriptions!G897:G10004)</f>
        <v>0</v>
      </c>
      <c r="O897" s="10">
        <v>80.0</v>
      </c>
      <c r="P897" s="10" t="str">
        <f t="array" ref="P897">_xlfn.XLOOKUP(A897,subscriptions!B897:B10004,subscriptions!C897:C10004)</f>
        <v>Roam</v>
      </c>
      <c r="Q897" s="10" t="s">
        <v>173</v>
      </c>
      <c r="R897" s="10" t="s">
        <v>148</v>
      </c>
      <c r="S897" s="10" t="s">
        <v>968</v>
      </c>
    </row>
    <row r="898">
      <c r="A898" s="1" t="s">
        <v>1301</v>
      </c>
      <c r="B898" s="1" t="s">
        <v>1141</v>
      </c>
      <c r="C898" s="1" t="s">
        <v>1251</v>
      </c>
      <c r="D898" s="1" t="s">
        <v>27</v>
      </c>
      <c r="E898" s="1" t="s">
        <v>179</v>
      </c>
      <c r="F898" s="1" t="s">
        <v>1045</v>
      </c>
      <c r="G898" s="1" t="s">
        <v>10886</v>
      </c>
      <c r="H898" s="1" t="s">
        <v>10887</v>
      </c>
      <c r="I898" s="4">
        <v>84.21599537037036</v>
      </c>
      <c r="J898" s="1">
        <v>570.4</v>
      </c>
      <c r="K898" s="1">
        <v>77.18</v>
      </c>
      <c r="L898" s="1">
        <v>100.0</v>
      </c>
      <c r="M898" s="10">
        <f t="array" ref="M898">_xlfn.XLOOKUP(A898,subscriptions!B898:B10004,subscriptions!D898:D10004)</f>
        <v>120</v>
      </c>
      <c r="N898" s="10">
        <f t="array" ref="N898">_xlfn.XLOOKUP(A898,subscriptions!B898:B10004,subscriptions!G898:G10004)</f>
        <v>5</v>
      </c>
      <c r="O898" s="10">
        <v>114.0</v>
      </c>
      <c r="P898" s="10" t="str">
        <f t="array" ref="P898">_xlfn.XLOOKUP(A898,subscriptions!B898:B10004,subscriptions!C898:C10004)</f>
        <v>Residential</v>
      </c>
      <c r="Q898" s="10" t="s">
        <v>194</v>
      </c>
      <c r="R898" s="10" t="s">
        <v>212</v>
      </c>
      <c r="S898" s="10" t="s">
        <v>2596</v>
      </c>
    </row>
    <row r="899">
      <c r="A899" s="1" t="s">
        <v>1304</v>
      </c>
      <c r="B899" s="1" t="s">
        <v>426</v>
      </c>
      <c r="C899" s="1" t="s">
        <v>1876</v>
      </c>
      <c r="D899" s="1" t="s">
        <v>153</v>
      </c>
      <c r="E899" s="1" t="s">
        <v>280</v>
      </c>
      <c r="F899" s="1" t="s">
        <v>494</v>
      </c>
      <c r="G899" s="1" t="s">
        <v>10899</v>
      </c>
      <c r="H899" s="1" t="s">
        <v>10900</v>
      </c>
      <c r="I899" s="4">
        <v>84.37591435185185</v>
      </c>
      <c r="J899" s="1">
        <v>3449.9</v>
      </c>
      <c r="K899" s="1">
        <v>727.12</v>
      </c>
      <c r="M899" s="10">
        <f t="array" ref="M899">_xlfn.XLOOKUP(A899,subscriptions!B899:B10004,subscriptions!D899:D10004)</f>
        <v>120</v>
      </c>
      <c r="N899" s="10">
        <f t="array" ref="N899">_xlfn.XLOOKUP(A899,subscriptions!B899:B10004,subscriptions!G899:G10004)</f>
        <v>10</v>
      </c>
      <c r="O899" s="10">
        <v>108.0</v>
      </c>
      <c r="P899" s="10" t="str">
        <f t="array" ref="P899">_xlfn.XLOOKUP(A899,subscriptions!B899:B10004,subscriptions!C899:C10004)</f>
        <v>Residential</v>
      </c>
      <c r="Q899" s="10" t="s">
        <v>128</v>
      </c>
      <c r="R899" s="10" t="s">
        <v>212</v>
      </c>
      <c r="S899" s="10" t="s">
        <v>1442</v>
      </c>
    </row>
    <row r="900">
      <c r="A900" s="1" t="s">
        <v>1307</v>
      </c>
      <c r="B900" s="1" t="s">
        <v>941</v>
      </c>
      <c r="C900" s="1" t="s">
        <v>920</v>
      </c>
      <c r="D900" s="1" t="s">
        <v>27</v>
      </c>
      <c r="E900" s="1" t="s">
        <v>332</v>
      </c>
      <c r="F900" s="1" t="s">
        <v>788</v>
      </c>
      <c r="G900" s="1" t="s">
        <v>10913</v>
      </c>
      <c r="H900" s="1" t="s">
        <v>10915</v>
      </c>
      <c r="I900" s="4">
        <v>84.29665509259259</v>
      </c>
      <c r="J900" s="1">
        <v>69.63</v>
      </c>
      <c r="K900" s="1">
        <v>20.89</v>
      </c>
      <c r="M900" s="10">
        <f t="array" ref="M900">_xlfn.XLOOKUP(A900,subscriptions!B900:B10004,subscriptions!D900:D10004)</f>
        <v>120</v>
      </c>
      <c r="N900" s="10">
        <f t="array" ref="N900">_xlfn.XLOOKUP(A900,subscriptions!B900:B10004,subscriptions!G900:G10004)</f>
        <v>20</v>
      </c>
      <c r="O900" s="10">
        <v>96.0</v>
      </c>
      <c r="P900" s="10" t="str">
        <f t="array" ref="P900">_xlfn.XLOOKUP(A900,subscriptions!B900:B10004,subscriptions!C900:C10004)</f>
        <v>Residential</v>
      </c>
      <c r="Q900" s="10" t="s">
        <v>128</v>
      </c>
      <c r="R900" s="10" t="s">
        <v>148</v>
      </c>
      <c r="S900" s="10" t="s">
        <v>373</v>
      </c>
    </row>
    <row r="901">
      <c r="A901" s="1" t="s">
        <v>1308</v>
      </c>
      <c r="B901" s="1" t="s">
        <v>2327</v>
      </c>
      <c r="C901" s="1" t="s">
        <v>1388</v>
      </c>
      <c r="D901" s="1" t="s">
        <v>27</v>
      </c>
      <c r="E901" s="1" t="s">
        <v>179</v>
      </c>
      <c r="F901" s="1" t="s">
        <v>773</v>
      </c>
      <c r="G901" s="1" t="s">
        <v>10926</v>
      </c>
      <c r="H901" s="1" t="s">
        <v>10928</v>
      </c>
      <c r="I901" s="4">
        <v>84.378125</v>
      </c>
      <c r="J901" s="1">
        <v>184.08</v>
      </c>
      <c r="K901" s="1">
        <v>35.3</v>
      </c>
      <c r="L901" s="1">
        <v>100.0</v>
      </c>
      <c r="M901" s="10">
        <f t="array" ref="M901">_xlfn.XLOOKUP(A901,subscriptions!B901:B10004,subscriptions!D901:D10004)</f>
        <v>120</v>
      </c>
      <c r="N901" s="10">
        <f t="array" ref="N901">_xlfn.XLOOKUP(A901,subscriptions!B901:B10004,subscriptions!G901:G10004)</f>
        <v>0</v>
      </c>
      <c r="O901" s="10">
        <v>120.0</v>
      </c>
      <c r="P901" s="10" t="str">
        <f t="array" ref="P901">_xlfn.XLOOKUP(A901,subscriptions!B901:B10004,subscriptions!C901:C10004)</f>
        <v>Residential</v>
      </c>
      <c r="Q901" s="10" t="s">
        <v>173</v>
      </c>
      <c r="R901" s="10" t="s">
        <v>212</v>
      </c>
      <c r="S901" s="10" t="s">
        <v>1302</v>
      </c>
    </row>
    <row r="902">
      <c r="A902" s="1" t="s">
        <v>1309</v>
      </c>
      <c r="B902" s="1" t="s">
        <v>555</v>
      </c>
      <c r="C902" s="1" t="s">
        <v>1100</v>
      </c>
      <c r="D902" s="1" t="s">
        <v>153</v>
      </c>
      <c r="E902" s="1" t="s">
        <v>219</v>
      </c>
      <c r="F902" s="1" t="s">
        <v>220</v>
      </c>
      <c r="G902" s="1" t="s">
        <v>10941</v>
      </c>
      <c r="H902" s="1" t="s">
        <v>10942</v>
      </c>
      <c r="I902" s="4">
        <v>84.33842592592593</v>
      </c>
      <c r="J902" s="1">
        <v>399.58</v>
      </c>
      <c r="K902" s="1">
        <v>59.91</v>
      </c>
      <c r="M902" s="10">
        <f t="array" ref="M902">_xlfn.XLOOKUP(A902,subscriptions!B902:B10004,subscriptions!D902:D10004)</f>
        <v>120</v>
      </c>
      <c r="N902" s="10">
        <f t="array" ref="N902">_xlfn.XLOOKUP(A902,subscriptions!B902:B10004,subscriptions!G902:G10004)</f>
        <v>5</v>
      </c>
      <c r="O902" s="10">
        <v>114.0</v>
      </c>
      <c r="P902" s="10" t="str">
        <f t="array" ref="P902">_xlfn.XLOOKUP(A902,subscriptions!B902:B10004,subscriptions!C902:C10004)</f>
        <v>Residential</v>
      </c>
      <c r="Q902" s="10" t="s">
        <v>194</v>
      </c>
      <c r="R902" s="10" t="s">
        <v>212</v>
      </c>
      <c r="S902" s="10" t="s">
        <v>2086</v>
      </c>
    </row>
    <row r="903">
      <c r="A903" s="1" t="s">
        <v>1310</v>
      </c>
      <c r="B903" s="1" t="s">
        <v>375</v>
      </c>
      <c r="C903" s="1" t="s">
        <v>800</v>
      </c>
      <c r="D903" s="1" t="s">
        <v>27</v>
      </c>
      <c r="E903" s="1" t="s">
        <v>631</v>
      </c>
      <c r="F903" s="1" t="s">
        <v>2293</v>
      </c>
      <c r="G903" s="1" t="s">
        <v>10950</v>
      </c>
      <c r="H903" s="1" t="s">
        <v>10951</v>
      </c>
      <c r="I903" s="4">
        <v>84.29820601851851</v>
      </c>
      <c r="J903" s="1">
        <v>90.34</v>
      </c>
      <c r="K903" s="1">
        <v>34.56</v>
      </c>
      <c r="M903" s="10">
        <f t="array" ref="M903">_xlfn.XLOOKUP(A903,subscriptions!B903:B10004,subscriptions!D903:D10004)</f>
        <v>120</v>
      </c>
      <c r="N903" s="10">
        <f t="array" ref="N903">_xlfn.XLOOKUP(A903,subscriptions!B903:B10004,subscriptions!G903:G10004)</f>
        <v>10</v>
      </c>
      <c r="O903" s="10">
        <v>108.0</v>
      </c>
      <c r="P903" s="10" t="str">
        <f t="array" ref="P903">_xlfn.XLOOKUP(A903,subscriptions!B903:B10004,subscriptions!C903:C10004)</f>
        <v>Residential</v>
      </c>
      <c r="Q903" s="10" t="s">
        <v>128</v>
      </c>
      <c r="R903" s="10" t="s">
        <v>212</v>
      </c>
      <c r="S903" s="10" t="s">
        <v>785</v>
      </c>
    </row>
    <row r="904">
      <c r="A904" s="1" t="s">
        <v>1311</v>
      </c>
      <c r="B904" s="1" t="s">
        <v>1141</v>
      </c>
      <c r="C904" s="1" t="s">
        <v>2483</v>
      </c>
      <c r="D904" s="1" t="s">
        <v>27</v>
      </c>
      <c r="E904" s="1" t="s">
        <v>262</v>
      </c>
      <c r="F904" s="1" t="s">
        <v>4344</v>
      </c>
      <c r="G904" s="1" t="s">
        <v>10959</v>
      </c>
      <c r="H904" s="1" t="s">
        <v>10960</v>
      </c>
      <c r="I904" s="4">
        <v>84.29251157407407</v>
      </c>
      <c r="J904" s="1">
        <v>350.3</v>
      </c>
      <c r="K904" s="1">
        <v>64.53</v>
      </c>
      <c r="M904" s="10">
        <f t="array" ref="M904">_xlfn.XLOOKUP(A904,subscriptions!B904:B10004,subscriptions!D904:D10004)</f>
        <v>120</v>
      </c>
      <c r="N904" s="10">
        <f t="array" ref="N904">_xlfn.XLOOKUP(A904,subscriptions!B904:B10004,subscriptions!G904:G10004)</f>
        <v>20</v>
      </c>
      <c r="O904" s="10">
        <v>96.0</v>
      </c>
      <c r="P904" s="10" t="str">
        <f t="array" ref="P904">_xlfn.XLOOKUP(A904,subscriptions!B904:B10004,subscriptions!C904:C10004)</f>
        <v>Residential</v>
      </c>
      <c r="Q904" s="10" t="s">
        <v>128</v>
      </c>
      <c r="R904" s="10" t="s">
        <v>148</v>
      </c>
      <c r="S904" s="10" t="s">
        <v>587</v>
      </c>
    </row>
    <row r="905">
      <c r="A905" s="1" t="s">
        <v>1312</v>
      </c>
      <c r="B905" s="1" t="s">
        <v>132</v>
      </c>
      <c r="C905" s="1" t="s">
        <v>391</v>
      </c>
      <c r="D905" s="1" t="s">
        <v>27</v>
      </c>
      <c r="E905" s="1" t="s">
        <v>111</v>
      </c>
      <c r="F905" s="1" t="s">
        <v>1362</v>
      </c>
      <c r="G905" s="1" t="s">
        <v>10972</v>
      </c>
      <c r="H905" s="1" t="s">
        <v>10973</v>
      </c>
      <c r="I905" s="4">
        <v>84.2959837962963</v>
      </c>
      <c r="J905" s="1">
        <v>1362.15</v>
      </c>
      <c r="K905" s="1">
        <v>218.7</v>
      </c>
      <c r="M905" s="10">
        <f t="array" ref="M905">_xlfn.XLOOKUP(A905,subscriptions!B905:B10004,subscriptions!D905:D10004)</f>
        <v>80</v>
      </c>
      <c r="N905" s="10">
        <f t="array" ref="N905">_xlfn.XLOOKUP(A905,subscriptions!B905:B10004,subscriptions!G905:G10004)</f>
        <v>0</v>
      </c>
      <c r="O905" s="10">
        <v>80.0</v>
      </c>
      <c r="P905" s="10" t="str">
        <f t="array" ref="P905">_xlfn.XLOOKUP(A905,subscriptions!B905:B10004,subscriptions!C905:C10004)</f>
        <v>Roam</v>
      </c>
      <c r="Q905" s="10" t="s">
        <v>173</v>
      </c>
      <c r="R905" s="10" t="s">
        <v>148</v>
      </c>
      <c r="S905" s="10" t="s">
        <v>655</v>
      </c>
    </row>
    <row r="906">
      <c r="A906" s="1" t="s">
        <v>1313</v>
      </c>
      <c r="B906" s="1" t="s">
        <v>555</v>
      </c>
      <c r="C906" s="1" t="s">
        <v>1678</v>
      </c>
      <c r="D906" s="1" t="s">
        <v>153</v>
      </c>
      <c r="E906" s="1" t="s">
        <v>28</v>
      </c>
      <c r="F906" s="1" t="s">
        <v>687</v>
      </c>
      <c r="G906" s="1" t="s">
        <v>10991</v>
      </c>
      <c r="H906" s="1" t="s">
        <v>10993</v>
      </c>
      <c r="I906" s="4">
        <v>84.29238425925926</v>
      </c>
      <c r="J906" s="1">
        <v>870.78</v>
      </c>
      <c r="K906" s="1">
        <v>148.94</v>
      </c>
      <c r="M906" s="10">
        <f t="array" ref="M906">_xlfn.XLOOKUP(A906,subscriptions!B906:B10004,subscriptions!D906:D10004)</f>
        <v>50</v>
      </c>
      <c r="N906" s="10">
        <f t="array" ref="N906">_xlfn.XLOOKUP(A906,subscriptions!B906:B10004,subscriptions!G906:G10004)</f>
        <v>5</v>
      </c>
      <c r="O906" s="10">
        <v>47.5</v>
      </c>
      <c r="P906" s="10" t="str">
        <f t="array" ref="P906">_xlfn.XLOOKUP(A906,subscriptions!B906:B10004,subscriptions!C906:C10004)</f>
        <v>Mini</v>
      </c>
      <c r="Q906" s="10" t="s">
        <v>194</v>
      </c>
      <c r="R906" s="10" t="s">
        <v>148</v>
      </c>
      <c r="S906" s="10" t="s">
        <v>587</v>
      </c>
    </row>
    <row r="907">
      <c r="A907" s="1" t="s">
        <v>1314</v>
      </c>
      <c r="B907" s="1" t="s">
        <v>1844</v>
      </c>
      <c r="C907" s="1" t="s">
        <v>391</v>
      </c>
      <c r="D907" s="1" t="s">
        <v>153</v>
      </c>
      <c r="E907" s="1" t="s">
        <v>631</v>
      </c>
      <c r="F907" s="1" t="s">
        <v>632</v>
      </c>
      <c r="G907" s="1" t="s">
        <v>11003</v>
      </c>
      <c r="H907" s="1" t="s">
        <v>11004</v>
      </c>
      <c r="I907" s="4">
        <v>84.33840277777777</v>
      </c>
      <c r="J907" s="1">
        <v>3397.79</v>
      </c>
      <c r="K907" s="1">
        <v>567.4</v>
      </c>
      <c r="M907" s="10">
        <f t="array" ref="M907">_xlfn.XLOOKUP(A907,subscriptions!B907:B10004,subscriptions!D907:D10004)</f>
        <v>120</v>
      </c>
      <c r="N907" s="10">
        <f t="array" ref="N907">_xlfn.XLOOKUP(A907,subscriptions!B907:B10004,subscriptions!G907:G10004)</f>
        <v>10</v>
      </c>
      <c r="O907" s="10">
        <v>108.0</v>
      </c>
      <c r="P907" s="10" t="str">
        <f t="array" ref="P907">_xlfn.XLOOKUP(A907,subscriptions!B907:B10004,subscriptions!C907:C10004)</f>
        <v>Residential</v>
      </c>
      <c r="Q907" s="10" t="s">
        <v>128</v>
      </c>
      <c r="R907" s="10" t="s">
        <v>212</v>
      </c>
      <c r="S907" s="10" t="s">
        <v>2086</v>
      </c>
    </row>
    <row r="908">
      <c r="A908" s="1" t="s">
        <v>1315</v>
      </c>
      <c r="B908" s="1" t="s">
        <v>1414</v>
      </c>
      <c r="C908" s="1" t="s">
        <v>764</v>
      </c>
      <c r="D908" s="1" t="s">
        <v>27</v>
      </c>
      <c r="E908" s="1" t="s">
        <v>332</v>
      </c>
      <c r="F908" s="1" t="s">
        <v>2415</v>
      </c>
      <c r="G908" s="1" t="s">
        <v>11015</v>
      </c>
      <c r="H908" s="1" t="s">
        <v>11016</v>
      </c>
      <c r="I908" s="4">
        <v>84.21047453703704</v>
      </c>
      <c r="J908" s="1">
        <v>2601.04</v>
      </c>
      <c r="K908" s="1">
        <v>301.64</v>
      </c>
      <c r="M908" s="10">
        <f t="array" ref="M908">_xlfn.XLOOKUP(A908,subscriptions!B908:B10004,subscriptions!D908:D10004)</f>
        <v>80</v>
      </c>
      <c r="N908" s="10">
        <f t="array" ref="N908">_xlfn.XLOOKUP(A908,subscriptions!B908:B10004,subscriptions!G908:G10004)</f>
        <v>20</v>
      </c>
      <c r="O908" s="10">
        <v>64.0</v>
      </c>
      <c r="P908" s="10" t="str">
        <f t="array" ref="P908">_xlfn.XLOOKUP(A908,subscriptions!B908:B10004,subscriptions!C908:C10004)</f>
        <v>Roam</v>
      </c>
      <c r="Q908" s="10" t="s">
        <v>128</v>
      </c>
      <c r="R908" s="10" t="s">
        <v>148</v>
      </c>
      <c r="S908" s="10" t="s">
        <v>770</v>
      </c>
    </row>
    <row r="909">
      <c r="A909" s="1" t="s">
        <v>1316</v>
      </c>
      <c r="B909" s="1" t="s">
        <v>1664</v>
      </c>
      <c r="C909" s="1" t="s">
        <v>871</v>
      </c>
      <c r="D909" s="1" t="s">
        <v>153</v>
      </c>
      <c r="E909" s="1" t="s">
        <v>179</v>
      </c>
      <c r="F909" s="1" t="s">
        <v>4595</v>
      </c>
      <c r="G909" s="1" t="s">
        <v>11028</v>
      </c>
      <c r="H909" s="1" t="s">
        <v>11030</v>
      </c>
      <c r="I909" s="4">
        <v>84.38291666666667</v>
      </c>
      <c r="J909" s="1">
        <v>677.41</v>
      </c>
      <c r="K909" s="1">
        <v>112.08</v>
      </c>
      <c r="L909" s="1">
        <v>100.0</v>
      </c>
      <c r="M909" s="10">
        <f t="array" ref="M909">_xlfn.XLOOKUP(A909,subscriptions!B909:B10004,subscriptions!D909:D10004)</f>
        <v>120</v>
      </c>
      <c r="N909" s="10">
        <f t="array" ref="N909">_xlfn.XLOOKUP(A909,subscriptions!B909:B10004,subscriptions!G909:G10004)</f>
        <v>0</v>
      </c>
      <c r="O909" s="10">
        <v>120.0</v>
      </c>
      <c r="P909" s="10" t="str">
        <f t="array" ref="P909">_xlfn.XLOOKUP(A909,subscriptions!B909:B10004,subscriptions!C909:C10004)</f>
        <v>Residential</v>
      </c>
      <c r="Q909" s="10" t="s">
        <v>173</v>
      </c>
      <c r="R909" s="10" t="s">
        <v>212</v>
      </c>
      <c r="S909" s="10" t="s">
        <v>671</v>
      </c>
    </row>
    <row r="910">
      <c r="A910" s="1" t="s">
        <v>1320</v>
      </c>
      <c r="B910" s="1" t="s">
        <v>1444</v>
      </c>
      <c r="C910" s="1" t="s">
        <v>279</v>
      </c>
      <c r="D910" s="1" t="s">
        <v>27</v>
      </c>
      <c r="E910" s="1" t="s">
        <v>28</v>
      </c>
      <c r="F910" s="1" t="s">
        <v>313</v>
      </c>
      <c r="G910" s="1" t="s">
        <v>11038</v>
      </c>
      <c r="H910" s="1" t="s">
        <v>11039</v>
      </c>
      <c r="I910" s="4">
        <v>84.16820601851852</v>
      </c>
      <c r="J910" s="1">
        <v>500.49</v>
      </c>
      <c r="K910" s="1">
        <v>73.04</v>
      </c>
      <c r="M910" s="10">
        <f t="array" ref="M910">_xlfn.XLOOKUP(A910,subscriptions!B910:B10004,subscriptions!D910:D10004)</f>
        <v>50</v>
      </c>
      <c r="N910" s="10">
        <f t="array" ref="N910">_xlfn.XLOOKUP(A910,subscriptions!B910:B10004,subscriptions!G910:G10004)</f>
        <v>5</v>
      </c>
      <c r="O910" s="10">
        <v>47.5</v>
      </c>
      <c r="P910" s="10" t="str">
        <f t="array" ref="P910">_xlfn.XLOOKUP(A910,subscriptions!B910:B10004,subscriptions!C910:C10004)</f>
        <v>Mini</v>
      </c>
      <c r="Q910" s="10" t="s">
        <v>194</v>
      </c>
      <c r="R910" s="10" t="s">
        <v>148</v>
      </c>
      <c r="S910" s="10" t="s">
        <v>1042</v>
      </c>
    </row>
    <row r="911">
      <c r="A911" s="1" t="s">
        <v>1322</v>
      </c>
      <c r="B911" s="1" t="s">
        <v>589</v>
      </c>
      <c r="C911" s="1" t="s">
        <v>1492</v>
      </c>
      <c r="D911" s="1" t="s">
        <v>153</v>
      </c>
      <c r="E911" s="1" t="s">
        <v>262</v>
      </c>
      <c r="F911" s="1" t="s">
        <v>885</v>
      </c>
      <c r="G911" s="1" t="s">
        <v>11051</v>
      </c>
      <c r="H911" s="1" t="s">
        <v>11052</v>
      </c>
      <c r="I911" s="4">
        <v>84.2536574074074</v>
      </c>
      <c r="J911" s="1">
        <v>766.31</v>
      </c>
      <c r="K911" s="1">
        <v>98.79</v>
      </c>
      <c r="M911" s="10">
        <f t="array" ref="M911">_xlfn.XLOOKUP(A911,subscriptions!B911:B10004,subscriptions!D911:D10004)</f>
        <v>80</v>
      </c>
      <c r="N911" s="10">
        <f t="array" ref="N911">_xlfn.XLOOKUP(A911,subscriptions!B911:B10004,subscriptions!G911:G10004)</f>
        <v>10</v>
      </c>
      <c r="O911" s="10">
        <v>72.0</v>
      </c>
      <c r="P911" s="10" t="str">
        <f t="array" ref="P911">_xlfn.XLOOKUP(A911,subscriptions!B911:B10004,subscriptions!C911:C10004)</f>
        <v>Roam</v>
      </c>
      <c r="Q911" s="10" t="s">
        <v>128</v>
      </c>
      <c r="R911" s="10" t="s">
        <v>148</v>
      </c>
      <c r="S911" s="10" t="s">
        <v>1832</v>
      </c>
    </row>
    <row r="912">
      <c r="A912" s="1" t="s">
        <v>1323</v>
      </c>
      <c r="B912" s="1" t="s">
        <v>375</v>
      </c>
      <c r="C912" s="1" t="s">
        <v>110</v>
      </c>
      <c r="D912" s="1" t="s">
        <v>27</v>
      </c>
      <c r="E912" s="1" t="s">
        <v>332</v>
      </c>
      <c r="F912" s="1" t="s">
        <v>2280</v>
      </c>
      <c r="G912" s="1" t="s">
        <v>11062</v>
      </c>
      <c r="H912" s="1" t="s">
        <v>11063</v>
      </c>
      <c r="I912" s="4">
        <v>84.33762731481481</v>
      </c>
      <c r="J912" s="1">
        <v>1388.48</v>
      </c>
      <c r="K912" s="1">
        <v>146.14</v>
      </c>
      <c r="M912" s="10">
        <f t="array" ref="M912">_xlfn.XLOOKUP(A912,subscriptions!B912:B10004,subscriptions!D912:D10004)</f>
        <v>120</v>
      </c>
      <c r="N912" s="10">
        <f t="array" ref="N912">_xlfn.XLOOKUP(A912,subscriptions!B912:B10004,subscriptions!G912:G10004)</f>
        <v>20</v>
      </c>
      <c r="O912" s="10">
        <v>96.0</v>
      </c>
      <c r="P912" s="10" t="str">
        <f t="array" ref="P912">_xlfn.XLOOKUP(A912,subscriptions!B912:B10004,subscriptions!C912:C10004)</f>
        <v>Residential</v>
      </c>
      <c r="Q912" s="10" t="s">
        <v>128</v>
      </c>
      <c r="R912" s="10" t="s">
        <v>148</v>
      </c>
      <c r="S912" s="10" t="s">
        <v>1961</v>
      </c>
    </row>
    <row r="913">
      <c r="A913" s="1" t="s">
        <v>1324</v>
      </c>
      <c r="B913" s="1" t="s">
        <v>150</v>
      </c>
      <c r="C913" s="1" t="s">
        <v>296</v>
      </c>
      <c r="D913" s="1" t="s">
        <v>153</v>
      </c>
      <c r="E913" s="1" t="s">
        <v>631</v>
      </c>
      <c r="F913" s="1" t="s">
        <v>632</v>
      </c>
      <c r="G913" s="1" t="s">
        <v>11073</v>
      </c>
      <c r="H913" s="1" t="s">
        <v>11074</v>
      </c>
      <c r="I913" s="4">
        <v>84.17512731481482</v>
      </c>
      <c r="J913" s="1">
        <v>518.09</v>
      </c>
      <c r="K913" s="1">
        <v>112.05</v>
      </c>
      <c r="M913" s="10">
        <f t="array" ref="M913">_xlfn.XLOOKUP(A913,subscriptions!B913:B10004,subscriptions!D913:D10004)</f>
        <v>250</v>
      </c>
      <c r="N913" s="10">
        <f t="array" ref="N913">_xlfn.XLOOKUP(A913,subscriptions!B913:B10004,subscriptions!G913:G10004)</f>
        <v>0</v>
      </c>
      <c r="O913" s="10">
        <v>250.0</v>
      </c>
      <c r="P913" s="10" t="str">
        <f t="array" ref="P913">_xlfn.XLOOKUP(A913,subscriptions!B913:B10004,subscriptions!C913:C10004)</f>
        <v>Business</v>
      </c>
      <c r="Q913" s="10" t="s">
        <v>173</v>
      </c>
      <c r="R913" s="10" t="s">
        <v>129</v>
      </c>
      <c r="S913" s="10" t="s">
        <v>1198</v>
      </c>
    </row>
    <row r="914">
      <c r="A914" s="1" t="s">
        <v>1325</v>
      </c>
      <c r="B914" s="1" t="s">
        <v>713</v>
      </c>
      <c r="C914" s="1" t="s">
        <v>1678</v>
      </c>
      <c r="D914" s="1" t="s">
        <v>27</v>
      </c>
      <c r="E914" s="1" t="s">
        <v>262</v>
      </c>
      <c r="F914" s="1" t="s">
        <v>674</v>
      </c>
      <c r="G914" s="1" t="s">
        <v>11084</v>
      </c>
      <c r="H914" s="1" t="s">
        <v>11085</v>
      </c>
      <c r="I914" s="4">
        <v>84.38130787037036</v>
      </c>
      <c r="J914" s="1">
        <v>1517.84</v>
      </c>
      <c r="K914" s="1">
        <v>275.98</v>
      </c>
      <c r="M914" s="10">
        <f t="array" ref="M914">_xlfn.XLOOKUP(A914,subscriptions!B914:B10004,subscriptions!D914:D10004)</f>
        <v>120</v>
      </c>
      <c r="N914" s="10">
        <f t="array" ref="N914">_xlfn.XLOOKUP(A914,subscriptions!B914:B10004,subscriptions!G914:G10004)</f>
        <v>5</v>
      </c>
      <c r="O914" s="10">
        <v>114.0</v>
      </c>
      <c r="P914" s="10" t="str">
        <f t="array" ref="P914">_xlfn.XLOOKUP(A914,subscriptions!B914:B10004,subscriptions!C914:C10004)</f>
        <v>Residential</v>
      </c>
      <c r="Q914" s="10" t="s">
        <v>194</v>
      </c>
      <c r="R914" s="10" t="s">
        <v>212</v>
      </c>
      <c r="S914" s="10" t="s">
        <v>1789</v>
      </c>
    </row>
    <row r="915">
      <c r="A915" s="1" t="s">
        <v>1326</v>
      </c>
      <c r="B915" s="1" t="s">
        <v>1972</v>
      </c>
      <c r="C915" s="1" t="s">
        <v>261</v>
      </c>
      <c r="D915" s="1" t="s">
        <v>27</v>
      </c>
      <c r="E915" s="1" t="s">
        <v>262</v>
      </c>
      <c r="F915" s="1" t="s">
        <v>2112</v>
      </c>
      <c r="G915" s="1" t="s">
        <v>11095</v>
      </c>
      <c r="H915" s="1" t="s">
        <v>11096</v>
      </c>
      <c r="I915" s="4">
        <v>84.17162037037038</v>
      </c>
      <c r="J915" s="1">
        <v>839.95</v>
      </c>
      <c r="K915" s="1">
        <v>138.04</v>
      </c>
      <c r="M915" s="10">
        <f t="array" ref="M915">_xlfn.XLOOKUP(A915,subscriptions!B915:B10004,subscriptions!D915:D10004)</f>
        <v>80</v>
      </c>
      <c r="N915" s="10">
        <f t="array" ref="N915">_xlfn.XLOOKUP(A915,subscriptions!B915:B10004,subscriptions!G915:G10004)</f>
        <v>10</v>
      </c>
      <c r="O915" s="10">
        <v>72.0</v>
      </c>
      <c r="P915" s="10" t="str">
        <f t="array" ref="P915">_xlfn.XLOOKUP(A915,subscriptions!B915:B10004,subscriptions!C915:C10004)</f>
        <v>Roam</v>
      </c>
      <c r="Q915" s="10" t="s">
        <v>128</v>
      </c>
      <c r="R915" s="10" t="s">
        <v>148</v>
      </c>
      <c r="S915" s="10" t="s">
        <v>1082</v>
      </c>
    </row>
    <row r="916">
      <c r="A916" s="1" t="s">
        <v>1327</v>
      </c>
      <c r="B916" s="1" t="s">
        <v>1491</v>
      </c>
      <c r="C916" s="1" t="s">
        <v>473</v>
      </c>
      <c r="D916" s="1" t="s">
        <v>153</v>
      </c>
      <c r="E916" s="1" t="s">
        <v>332</v>
      </c>
      <c r="F916" s="1" t="s">
        <v>510</v>
      </c>
      <c r="G916" s="1" t="s">
        <v>11106</v>
      </c>
      <c r="H916" s="1" t="s">
        <v>11107</v>
      </c>
      <c r="I916" s="4">
        <v>84.3395949074074</v>
      </c>
      <c r="J916" s="1">
        <v>1254.6</v>
      </c>
      <c r="K916" s="1">
        <v>226.11</v>
      </c>
      <c r="M916" s="10">
        <f t="array" ref="M916">_xlfn.XLOOKUP(A916,subscriptions!B916:B10004,subscriptions!D916:D10004)</f>
        <v>120</v>
      </c>
      <c r="N916" s="10">
        <f t="array" ref="N916">_xlfn.XLOOKUP(A916,subscriptions!B916:B10004,subscriptions!G916:G10004)</f>
        <v>20</v>
      </c>
      <c r="O916" s="10">
        <v>96.0</v>
      </c>
      <c r="P916" s="10" t="str">
        <f t="array" ref="P916">_xlfn.XLOOKUP(A916,subscriptions!B916:B10004,subscriptions!C916:C10004)</f>
        <v>Residential</v>
      </c>
      <c r="Q916" s="10" t="s">
        <v>128</v>
      </c>
      <c r="R916" s="10" t="s">
        <v>148</v>
      </c>
      <c r="S916" s="10" t="s">
        <v>234</v>
      </c>
    </row>
    <row r="917">
      <c r="A917" s="1" t="s">
        <v>1328</v>
      </c>
      <c r="B917" s="1" t="s">
        <v>919</v>
      </c>
      <c r="C917" s="1" t="s">
        <v>800</v>
      </c>
      <c r="D917" s="1" t="s">
        <v>27</v>
      </c>
      <c r="E917" s="1" t="s">
        <v>111</v>
      </c>
      <c r="F917" s="1" t="s">
        <v>1917</v>
      </c>
      <c r="G917" s="1" t="s">
        <v>11120</v>
      </c>
      <c r="H917" s="1" t="s">
        <v>11122</v>
      </c>
      <c r="I917" s="4">
        <v>84.21214120370371</v>
      </c>
      <c r="J917" s="1">
        <v>909.39</v>
      </c>
      <c r="K917" s="1">
        <v>223.77</v>
      </c>
      <c r="M917" s="10">
        <f t="array" ref="M917">_xlfn.XLOOKUP(A917,subscriptions!B917:B10004,subscriptions!D917:D10004)</f>
        <v>80</v>
      </c>
      <c r="N917" s="10">
        <f t="array" ref="N917">_xlfn.XLOOKUP(A917,subscriptions!B917:B10004,subscriptions!G917:G10004)</f>
        <v>0</v>
      </c>
      <c r="O917" s="10">
        <v>80.0</v>
      </c>
      <c r="P917" s="10" t="str">
        <f t="array" ref="P917">_xlfn.XLOOKUP(A917,subscriptions!B917:B10004,subscriptions!C917:C10004)</f>
        <v>Roam</v>
      </c>
      <c r="Q917" s="10" t="s">
        <v>173</v>
      </c>
      <c r="R917" s="10" t="s">
        <v>148</v>
      </c>
      <c r="S917" s="10" t="s">
        <v>857</v>
      </c>
    </row>
    <row r="918">
      <c r="A918" s="1" t="s">
        <v>1329</v>
      </c>
      <c r="B918" s="1" t="s">
        <v>686</v>
      </c>
      <c r="C918" s="1" t="s">
        <v>524</v>
      </c>
      <c r="D918" s="1" t="s">
        <v>153</v>
      </c>
      <c r="E918" s="1" t="s">
        <v>111</v>
      </c>
      <c r="F918" s="1" t="s">
        <v>1855</v>
      </c>
      <c r="G918" s="1" t="s">
        <v>11135</v>
      </c>
      <c r="H918" s="1" t="s">
        <v>11136</v>
      </c>
      <c r="I918" s="4">
        <v>84.34192129629629</v>
      </c>
      <c r="J918" s="1">
        <v>573.2</v>
      </c>
      <c r="K918" s="1">
        <v>58.95</v>
      </c>
      <c r="M918" s="10">
        <f t="array" ref="M918">_xlfn.XLOOKUP(A918,subscriptions!B918:B10004,subscriptions!D918:D10004)</f>
        <v>120</v>
      </c>
      <c r="N918" s="10">
        <f t="array" ref="N918">_xlfn.XLOOKUP(A918,subscriptions!B918:B10004,subscriptions!G918:G10004)</f>
        <v>5</v>
      </c>
      <c r="O918" s="10">
        <v>114.0</v>
      </c>
      <c r="P918" s="10" t="str">
        <f t="array" ref="P918">_xlfn.XLOOKUP(A918,subscriptions!B918:B10004,subscriptions!C918:C10004)</f>
        <v>Residential</v>
      </c>
      <c r="Q918" s="10" t="s">
        <v>194</v>
      </c>
      <c r="R918" s="10" t="s">
        <v>212</v>
      </c>
      <c r="S918" s="10" t="s">
        <v>1703</v>
      </c>
    </row>
    <row r="919">
      <c r="A919" s="1" t="s">
        <v>1330</v>
      </c>
      <c r="B919" s="1" t="s">
        <v>748</v>
      </c>
      <c r="C919" s="1" t="s">
        <v>1200</v>
      </c>
      <c r="D919" s="1" t="s">
        <v>27</v>
      </c>
      <c r="E919" s="1" t="s">
        <v>262</v>
      </c>
      <c r="F919" s="1" t="s">
        <v>2985</v>
      </c>
      <c r="G919" s="1" t="s">
        <v>11147</v>
      </c>
      <c r="H919" s="1" t="s">
        <v>11149</v>
      </c>
      <c r="I919" s="4">
        <v>84.29387731481482</v>
      </c>
      <c r="J919" s="1">
        <v>4497.9</v>
      </c>
      <c r="K919" s="1">
        <v>907.84</v>
      </c>
      <c r="M919" s="10">
        <f t="array" ref="M919">_xlfn.XLOOKUP(A919,subscriptions!B919:B10004,subscriptions!D919:D10004)</f>
        <v>80</v>
      </c>
      <c r="N919" s="10">
        <f t="array" ref="N919">_xlfn.XLOOKUP(A919,subscriptions!B919:B10004,subscriptions!G919:G10004)</f>
        <v>10</v>
      </c>
      <c r="O919" s="10">
        <v>72.0</v>
      </c>
      <c r="P919" s="10" t="str">
        <f t="array" ref="P919">_xlfn.XLOOKUP(A919,subscriptions!B919:B10004,subscriptions!C919:C10004)</f>
        <v>Roam</v>
      </c>
      <c r="Q919" s="10" t="s">
        <v>128</v>
      </c>
      <c r="R919" s="10" t="s">
        <v>148</v>
      </c>
      <c r="S919" s="10" t="s">
        <v>1458</v>
      </c>
    </row>
    <row r="920">
      <c r="A920" s="1" t="s">
        <v>1331</v>
      </c>
      <c r="B920" s="1" t="s">
        <v>1865</v>
      </c>
      <c r="C920" s="1" t="s">
        <v>296</v>
      </c>
      <c r="D920" s="1" t="s">
        <v>153</v>
      </c>
      <c r="E920" s="1" t="s">
        <v>179</v>
      </c>
      <c r="F920" s="1" t="s">
        <v>4595</v>
      </c>
      <c r="G920" s="1" t="s">
        <v>11159</v>
      </c>
      <c r="H920" s="1" t="s">
        <v>11160</v>
      </c>
      <c r="I920" s="4">
        <v>84.41900462962963</v>
      </c>
      <c r="J920" s="1">
        <v>2213.38</v>
      </c>
      <c r="K920" s="1">
        <v>550.99</v>
      </c>
      <c r="L920" s="1">
        <v>100.0</v>
      </c>
      <c r="M920" s="10">
        <f t="array" ref="M920">_xlfn.XLOOKUP(A920,subscriptions!B920:B10004,subscriptions!D920:D10004)</f>
        <v>120</v>
      </c>
      <c r="N920" s="10">
        <f t="array" ref="N920">_xlfn.XLOOKUP(A920,subscriptions!B920:B10004,subscriptions!G920:G10004)</f>
        <v>20</v>
      </c>
      <c r="O920" s="10">
        <v>96.0</v>
      </c>
      <c r="P920" s="10" t="str">
        <f t="array" ref="P920">_xlfn.XLOOKUP(A920,subscriptions!B920:B10004,subscriptions!C920:C10004)</f>
        <v>Residential</v>
      </c>
      <c r="Q920" s="10" t="s">
        <v>128</v>
      </c>
      <c r="R920" s="10" t="s">
        <v>148</v>
      </c>
      <c r="S920" s="10" t="s">
        <v>1822</v>
      </c>
    </row>
    <row r="921">
      <c r="A921" s="1" t="s">
        <v>1334</v>
      </c>
      <c r="B921" s="1" t="s">
        <v>1491</v>
      </c>
      <c r="C921" s="1" t="s">
        <v>152</v>
      </c>
      <c r="D921" s="1" t="s">
        <v>153</v>
      </c>
      <c r="E921" s="1" t="s">
        <v>332</v>
      </c>
      <c r="F921" s="1" t="s">
        <v>510</v>
      </c>
      <c r="G921" s="1" t="s">
        <v>11171</v>
      </c>
      <c r="H921" s="1" t="s">
        <v>11172</v>
      </c>
      <c r="I921" s="4">
        <v>84.41831018518519</v>
      </c>
      <c r="J921" s="1">
        <v>276.43</v>
      </c>
      <c r="K921" s="1">
        <v>44.89</v>
      </c>
      <c r="M921" s="10">
        <f t="array" ref="M921">_xlfn.XLOOKUP(A921,subscriptions!B921:B10004,subscriptions!D921:D10004)</f>
        <v>120</v>
      </c>
      <c r="N921" s="10">
        <f t="array" ref="N921">_xlfn.XLOOKUP(A921,subscriptions!B921:B10004,subscriptions!G921:G10004)</f>
        <v>0</v>
      </c>
      <c r="O921" s="10">
        <v>120.0</v>
      </c>
      <c r="P921" s="10" t="str">
        <f t="array" ref="P921">_xlfn.XLOOKUP(A921,subscriptions!B921:B10004,subscriptions!C921:C10004)</f>
        <v>Residential</v>
      </c>
      <c r="Q921" s="10" t="s">
        <v>173</v>
      </c>
      <c r="R921" s="10" t="s">
        <v>212</v>
      </c>
      <c r="S921" s="10" t="s">
        <v>3020</v>
      </c>
    </row>
    <row r="922">
      <c r="A922" s="1" t="s">
        <v>1335</v>
      </c>
      <c r="B922" s="1" t="s">
        <v>426</v>
      </c>
      <c r="C922" s="1" t="s">
        <v>391</v>
      </c>
      <c r="D922" s="1" t="s">
        <v>153</v>
      </c>
      <c r="E922" s="1" t="s">
        <v>714</v>
      </c>
      <c r="F922" s="1" t="s">
        <v>1730</v>
      </c>
      <c r="G922" s="1" t="s">
        <v>11184</v>
      </c>
      <c r="H922" s="1" t="s">
        <v>11186</v>
      </c>
      <c r="I922" s="4">
        <v>84.2930787037037</v>
      </c>
      <c r="J922" s="1">
        <v>3092.76</v>
      </c>
      <c r="K922" s="1">
        <v>453.39</v>
      </c>
      <c r="M922" s="10">
        <f t="array" ref="M922">_xlfn.XLOOKUP(A922,subscriptions!B922:B10004,subscriptions!D922:D10004)</f>
        <v>120</v>
      </c>
      <c r="N922" s="10">
        <f t="array" ref="N922">_xlfn.XLOOKUP(A922,subscriptions!B922:B10004,subscriptions!G922:G10004)</f>
        <v>5</v>
      </c>
      <c r="O922" s="10">
        <v>114.0</v>
      </c>
      <c r="P922" s="10" t="str">
        <f t="array" ref="P922">_xlfn.XLOOKUP(A922,subscriptions!B922:B10004,subscriptions!C922:C10004)</f>
        <v>Residential</v>
      </c>
      <c r="Q922" s="10" t="s">
        <v>194</v>
      </c>
      <c r="R922" s="10" t="s">
        <v>212</v>
      </c>
      <c r="S922" s="10" t="s">
        <v>1779</v>
      </c>
    </row>
    <row r="923">
      <c r="A923" s="1" t="s">
        <v>1336</v>
      </c>
      <c r="B923" s="1" t="s">
        <v>1044</v>
      </c>
      <c r="C923" s="1" t="s">
        <v>3912</v>
      </c>
      <c r="D923" s="1" t="s">
        <v>27</v>
      </c>
      <c r="E923" s="1" t="s">
        <v>28</v>
      </c>
      <c r="F923" s="1" t="s">
        <v>1639</v>
      </c>
      <c r="G923" s="1" t="s">
        <v>11200</v>
      </c>
      <c r="H923" s="1" t="s">
        <v>11201</v>
      </c>
      <c r="I923" s="4">
        <v>84.33971064814814</v>
      </c>
      <c r="J923" s="1">
        <v>1052.48</v>
      </c>
      <c r="K923" s="1">
        <v>196.3</v>
      </c>
      <c r="M923" s="10">
        <f t="array" ref="M923">_xlfn.XLOOKUP(A923,subscriptions!B923:B10004,subscriptions!D923:D10004)</f>
        <v>120</v>
      </c>
      <c r="N923" s="10">
        <f t="array" ref="N923">_xlfn.XLOOKUP(A923,subscriptions!B923:B10004,subscriptions!G923:G10004)</f>
        <v>10</v>
      </c>
      <c r="O923" s="10">
        <v>108.0</v>
      </c>
      <c r="P923" s="10" t="str">
        <f t="array" ref="P923">_xlfn.XLOOKUP(A923,subscriptions!B923:B10004,subscriptions!C923:C10004)</f>
        <v>Residential</v>
      </c>
      <c r="Q923" s="10" t="s">
        <v>128</v>
      </c>
      <c r="R923" s="10" t="s">
        <v>212</v>
      </c>
      <c r="S923" s="10" t="s">
        <v>234</v>
      </c>
    </row>
    <row r="924">
      <c r="A924" s="1" t="s">
        <v>1337</v>
      </c>
      <c r="B924" s="1" t="s">
        <v>1527</v>
      </c>
      <c r="C924" s="1" t="s">
        <v>605</v>
      </c>
      <c r="D924" s="1" t="s">
        <v>153</v>
      </c>
      <c r="E924" s="1" t="s">
        <v>111</v>
      </c>
      <c r="F924" s="1" t="s">
        <v>135</v>
      </c>
      <c r="G924" s="1" t="s">
        <v>11214</v>
      </c>
      <c r="H924" s="1" t="s">
        <v>11215</v>
      </c>
      <c r="I924" s="4">
        <v>84.17179398148149</v>
      </c>
      <c r="J924" s="1">
        <v>3424.31</v>
      </c>
      <c r="K924" s="1">
        <v>580.99</v>
      </c>
      <c r="M924" s="10">
        <f t="array" ref="M924">_xlfn.XLOOKUP(A924,subscriptions!B924:B10004,subscriptions!D924:D10004)</f>
        <v>120</v>
      </c>
      <c r="N924" s="10">
        <f t="array" ref="N924">_xlfn.XLOOKUP(A924,subscriptions!B924:B10004,subscriptions!G924:G10004)</f>
        <v>20</v>
      </c>
      <c r="O924" s="10">
        <v>96.0</v>
      </c>
      <c r="P924" s="10" t="str">
        <f t="array" ref="P924">_xlfn.XLOOKUP(A924,subscriptions!B924:B10004,subscriptions!C924:C10004)</f>
        <v>Residential</v>
      </c>
      <c r="Q924" s="10" t="s">
        <v>128</v>
      </c>
      <c r="R924" s="10" t="s">
        <v>148</v>
      </c>
      <c r="S924" s="10" t="s">
        <v>1082</v>
      </c>
    </row>
    <row r="925">
      <c r="A925" s="1" t="s">
        <v>1338</v>
      </c>
      <c r="B925" s="1" t="s">
        <v>1506</v>
      </c>
      <c r="C925" s="1" t="s">
        <v>1347</v>
      </c>
      <c r="D925" s="1" t="s">
        <v>27</v>
      </c>
      <c r="E925" s="1" t="s">
        <v>714</v>
      </c>
      <c r="F925" s="1" t="s">
        <v>715</v>
      </c>
      <c r="G925" s="1" t="s">
        <v>11229</v>
      </c>
      <c r="H925" s="1" t="s">
        <v>11230</v>
      </c>
      <c r="I925" s="4">
        <v>84.2522337962963</v>
      </c>
      <c r="J925" s="1">
        <v>2463.07</v>
      </c>
      <c r="K925" s="1">
        <v>326.63</v>
      </c>
      <c r="M925" s="10">
        <f t="array" ref="M925">_xlfn.XLOOKUP(A925,subscriptions!B925:B10004,subscriptions!D925:D10004)</f>
        <v>120</v>
      </c>
      <c r="N925" s="10">
        <f t="array" ref="N925">_xlfn.XLOOKUP(A925,subscriptions!B925:B10004,subscriptions!G925:G10004)</f>
        <v>0</v>
      </c>
      <c r="O925" s="10">
        <v>120.0</v>
      </c>
      <c r="P925" s="10" t="str">
        <f t="array" ref="P925">_xlfn.XLOOKUP(A925,subscriptions!B925:B10004,subscriptions!C925:C10004)</f>
        <v>Residential</v>
      </c>
      <c r="Q925" s="10" t="s">
        <v>173</v>
      </c>
      <c r="R925" s="10" t="s">
        <v>212</v>
      </c>
      <c r="S925" s="10" t="s">
        <v>1008</v>
      </c>
    </row>
    <row r="926">
      <c r="A926" s="1" t="s">
        <v>1339</v>
      </c>
      <c r="B926" s="1" t="s">
        <v>132</v>
      </c>
      <c r="C926" s="1" t="s">
        <v>764</v>
      </c>
      <c r="D926" s="1" t="s">
        <v>27</v>
      </c>
      <c r="E926" s="1" t="s">
        <v>111</v>
      </c>
      <c r="F926" s="1" t="s">
        <v>1855</v>
      </c>
      <c r="G926" s="1" t="s">
        <v>11243</v>
      </c>
      <c r="H926" s="1" t="s">
        <v>11244</v>
      </c>
      <c r="I926" s="4">
        <v>84.37645833333333</v>
      </c>
      <c r="J926" s="1">
        <v>880.63</v>
      </c>
      <c r="K926" s="1">
        <v>180.68</v>
      </c>
      <c r="M926" s="10">
        <f t="array" ref="M926">_xlfn.XLOOKUP(A926,subscriptions!B926:B10004,subscriptions!D926:D10004)</f>
        <v>120</v>
      </c>
      <c r="N926" s="10">
        <f t="array" ref="N926">_xlfn.XLOOKUP(A926,subscriptions!B926:B10004,subscriptions!G926:G10004)</f>
        <v>5</v>
      </c>
      <c r="O926" s="10">
        <v>114.0</v>
      </c>
      <c r="P926" s="10" t="str">
        <f t="array" ref="P926">_xlfn.XLOOKUP(A926,subscriptions!B926:B10004,subscriptions!C926:C10004)</f>
        <v>Residential</v>
      </c>
      <c r="Q926" s="10" t="s">
        <v>194</v>
      </c>
      <c r="R926" s="10" t="s">
        <v>212</v>
      </c>
      <c r="S926" s="10" t="s">
        <v>3910</v>
      </c>
    </row>
    <row r="927">
      <c r="A927" s="1" t="s">
        <v>1340</v>
      </c>
      <c r="B927" s="1" t="s">
        <v>295</v>
      </c>
      <c r="C927" s="1" t="s">
        <v>1200</v>
      </c>
      <c r="D927" s="1" t="s">
        <v>153</v>
      </c>
      <c r="E927" s="1" t="s">
        <v>239</v>
      </c>
      <c r="F927" s="1" t="s">
        <v>240</v>
      </c>
      <c r="G927" s="1" t="s">
        <v>11259</v>
      </c>
      <c r="H927" s="1" t="s">
        <v>11260</v>
      </c>
      <c r="I927" s="4">
        <v>84.29319444444444</v>
      </c>
      <c r="J927" s="1">
        <v>84.09</v>
      </c>
      <c r="K927" s="1">
        <v>25.53</v>
      </c>
      <c r="M927" s="10">
        <f t="array" ref="M927">_xlfn.XLOOKUP(A927,subscriptions!B927:B10004,subscriptions!D927:D10004)</f>
        <v>120</v>
      </c>
      <c r="N927" s="10">
        <f t="array" ref="N927">_xlfn.XLOOKUP(A927,subscriptions!B927:B10004,subscriptions!G927:G10004)</f>
        <v>10</v>
      </c>
      <c r="O927" s="10">
        <v>108.0</v>
      </c>
      <c r="P927" s="10" t="str">
        <f t="array" ref="P927">_xlfn.XLOOKUP(A927,subscriptions!B927:B10004,subscriptions!C927:C10004)</f>
        <v>Residential</v>
      </c>
      <c r="Q927" s="10" t="s">
        <v>128</v>
      </c>
      <c r="R927" s="10" t="s">
        <v>212</v>
      </c>
      <c r="S927" s="10" t="s">
        <v>1779</v>
      </c>
    </row>
    <row r="928">
      <c r="A928" s="1" t="s">
        <v>1341</v>
      </c>
      <c r="B928" s="1" t="s">
        <v>109</v>
      </c>
      <c r="C928" s="1" t="s">
        <v>1507</v>
      </c>
      <c r="D928" s="1" t="s">
        <v>27</v>
      </c>
      <c r="E928" s="1" t="s">
        <v>332</v>
      </c>
      <c r="F928" s="1" t="s">
        <v>2415</v>
      </c>
      <c r="G928" s="1" t="s">
        <v>11273</v>
      </c>
      <c r="H928" s="1" t="s">
        <v>11274</v>
      </c>
      <c r="I928" s="4">
        <v>84.29527777777778</v>
      </c>
      <c r="J928" s="1">
        <v>519.35</v>
      </c>
      <c r="K928" s="1">
        <v>123.69</v>
      </c>
      <c r="M928" s="10">
        <f t="array" ref="M928">_xlfn.XLOOKUP(A928,subscriptions!B928:B10004,subscriptions!D928:D10004)</f>
        <v>120</v>
      </c>
      <c r="N928" s="10">
        <f t="array" ref="N928">_xlfn.XLOOKUP(A928,subscriptions!B928:B10004,subscriptions!G928:G10004)</f>
        <v>20</v>
      </c>
      <c r="O928" s="10">
        <v>96.0</v>
      </c>
      <c r="P928" s="10" t="str">
        <f t="array" ref="P928">_xlfn.XLOOKUP(A928,subscriptions!B928:B10004,subscriptions!C928:C10004)</f>
        <v>Residential</v>
      </c>
      <c r="Q928" s="10" t="s">
        <v>128</v>
      </c>
      <c r="R928" s="10" t="s">
        <v>148</v>
      </c>
      <c r="S928" s="10" t="s">
        <v>1026</v>
      </c>
    </row>
    <row r="929">
      <c r="A929" s="1" t="s">
        <v>1342</v>
      </c>
      <c r="B929" s="1" t="s">
        <v>1226</v>
      </c>
      <c r="C929" s="1" t="s">
        <v>871</v>
      </c>
      <c r="D929" s="1" t="s">
        <v>153</v>
      </c>
      <c r="E929" s="1" t="s">
        <v>631</v>
      </c>
      <c r="F929" s="1" t="s">
        <v>2495</v>
      </c>
      <c r="G929" s="1" t="s">
        <v>11287</v>
      </c>
      <c r="H929" s="1" t="s">
        <v>11289</v>
      </c>
      <c r="I929" s="4">
        <v>84.17309027777777</v>
      </c>
      <c r="J929" s="1">
        <v>1220.13</v>
      </c>
      <c r="K929" s="1">
        <v>118.31</v>
      </c>
      <c r="M929" s="10">
        <f t="array" ref="M929">_xlfn.XLOOKUP(A929,subscriptions!B929:B10004,subscriptions!D929:D10004)</f>
        <v>120</v>
      </c>
      <c r="N929" s="10">
        <f t="array" ref="N929">_xlfn.XLOOKUP(A929,subscriptions!B929:B10004,subscriptions!G929:G10004)</f>
        <v>0</v>
      </c>
      <c r="O929" s="10">
        <v>120.0</v>
      </c>
      <c r="P929" s="10" t="str">
        <f t="array" ref="P929">_xlfn.XLOOKUP(A929,subscriptions!B929:B10004,subscriptions!C929:C10004)</f>
        <v>Residential</v>
      </c>
      <c r="Q929" s="10" t="s">
        <v>173</v>
      </c>
      <c r="R929" s="10" t="s">
        <v>212</v>
      </c>
      <c r="S929" s="10" t="s">
        <v>2630</v>
      </c>
    </row>
    <row r="930">
      <c r="A930" s="1" t="s">
        <v>1343</v>
      </c>
      <c r="B930" s="1" t="s">
        <v>1141</v>
      </c>
      <c r="C930" s="1" t="s">
        <v>110</v>
      </c>
      <c r="D930" s="1" t="s">
        <v>27</v>
      </c>
      <c r="E930" s="1" t="s">
        <v>179</v>
      </c>
      <c r="F930" s="1" t="s">
        <v>4595</v>
      </c>
      <c r="G930" s="1" t="s">
        <v>11300</v>
      </c>
      <c r="H930" s="1" t="s">
        <v>11301</v>
      </c>
      <c r="I930" s="4">
        <v>84.3003587962963</v>
      </c>
      <c r="J930" s="1">
        <v>1555.55</v>
      </c>
      <c r="K930" s="1">
        <v>332.65</v>
      </c>
      <c r="L930" s="1">
        <v>100.0</v>
      </c>
      <c r="M930" s="10">
        <f t="array" ref="M930">_xlfn.XLOOKUP(A930,subscriptions!B930:B10004,subscriptions!D930:D10004)</f>
        <v>50</v>
      </c>
      <c r="N930" s="10">
        <f t="array" ref="N930">_xlfn.XLOOKUP(A930,subscriptions!B930:B10004,subscriptions!G930:G10004)</f>
        <v>5</v>
      </c>
      <c r="O930" s="10">
        <v>47.5</v>
      </c>
      <c r="P930" s="10" t="str">
        <f t="array" ref="P930">_xlfn.XLOOKUP(A930,subscriptions!B930:B10004,subscriptions!C930:C10004)</f>
        <v>Mini</v>
      </c>
      <c r="Q930" s="10" t="s">
        <v>194</v>
      </c>
      <c r="R930" s="10" t="s">
        <v>148</v>
      </c>
      <c r="S930" s="10" t="s">
        <v>1172</v>
      </c>
    </row>
    <row r="931">
      <c r="A931" s="1" t="s">
        <v>1344</v>
      </c>
      <c r="B931" s="1" t="s">
        <v>295</v>
      </c>
      <c r="C931" s="1" t="s">
        <v>178</v>
      </c>
      <c r="D931" s="1" t="s">
        <v>153</v>
      </c>
      <c r="E931" s="1" t="s">
        <v>239</v>
      </c>
      <c r="F931" s="1" t="s">
        <v>3181</v>
      </c>
      <c r="G931" s="1" t="s">
        <v>11316</v>
      </c>
      <c r="H931" s="1" t="s">
        <v>11317</v>
      </c>
      <c r="I931" s="4">
        <v>84.34052083333333</v>
      </c>
      <c r="J931" s="1">
        <v>497.38</v>
      </c>
      <c r="K931" s="1">
        <v>53.19</v>
      </c>
      <c r="M931" s="10">
        <f t="array" ref="M931">_xlfn.XLOOKUP(A931,subscriptions!B931:B10004,subscriptions!D931:D10004)</f>
        <v>120</v>
      </c>
      <c r="N931" s="10">
        <f t="array" ref="N931">_xlfn.XLOOKUP(A931,subscriptions!B931:B10004,subscriptions!G931:G10004)</f>
        <v>10</v>
      </c>
      <c r="O931" s="10">
        <v>108.0</v>
      </c>
      <c r="P931" s="10" t="str">
        <f t="array" ref="P931">_xlfn.XLOOKUP(A931,subscriptions!B931:B10004,subscriptions!C931:C10004)</f>
        <v>Residential</v>
      </c>
      <c r="Q931" s="10" t="s">
        <v>128</v>
      </c>
      <c r="R931" s="10" t="s">
        <v>212</v>
      </c>
      <c r="S931" s="10" t="s">
        <v>616</v>
      </c>
    </row>
    <row r="932">
      <c r="A932" s="1" t="s">
        <v>1345</v>
      </c>
      <c r="B932" s="1" t="s">
        <v>1939</v>
      </c>
      <c r="C932" s="1" t="s">
        <v>198</v>
      </c>
      <c r="D932" s="1" t="s">
        <v>153</v>
      </c>
      <c r="E932" s="1" t="s">
        <v>332</v>
      </c>
      <c r="F932" s="1" t="s">
        <v>427</v>
      </c>
      <c r="G932" s="1" t="s">
        <v>11331</v>
      </c>
      <c r="H932" s="1" t="s">
        <v>11332</v>
      </c>
      <c r="I932" s="4">
        <v>84.21415509259259</v>
      </c>
      <c r="J932" s="1">
        <v>275.11</v>
      </c>
      <c r="K932" s="1">
        <v>78.43</v>
      </c>
      <c r="M932" s="10">
        <f t="array" ref="M932">_xlfn.XLOOKUP(A932,subscriptions!B932:B10004,subscriptions!D932:D10004)</f>
        <v>120</v>
      </c>
      <c r="N932" s="10">
        <f t="array" ref="N932">_xlfn.XLOOKUP(A932,subscriptions!B932:B10004,subscriptions!G932:G10004)</f>
        <v>20</v>
      </c>
      <c r="O932" s="10">
        <v>96.0</v>
      </c>
      <c r="P932" s="10" t="str">
        <f t="array" ref="P932">_xlfn.XLOOKUP(A932,subscriptions!B932:B10004,subscriptions!C932:C10004)</f>
        <v>Residential</v>
      </c>
      <c r="Q932" s="10" t="s">
        <v>128</v>
      </c>
      <c r="R932" s="10" t="s">
        <v>148</v>
      </c>
      <c r="S932" s="10" t="s">
        <v>388</v>
      </c>
    </row>
    <row r="933">
      <c r="A933" s="1" t="s">
        <v>1346</v>
      </c>
      <c r="B933" s="1" t="s">
        <v>1664</v>
      </c>
      <c r="C933" s="1" t="s">
        <v>605</v>
      </c>
      <c r="D933" s="1" t="s">
        <v>153</v>
      </c>
      <c r="E933" s="1" t="s">
        <v>631</v>
      </c>
      <c r="F933" s="1" t="s">
        <v>1318</v>
      </c>
      <c r="G933" s="1" t="s">
        <v>11345</v>
      </c>
      <c r="H933" s="1" t="s">
        <v>11346</v>
      </c>
      <c r="I933" s="4">
        <v>84.20998842592593</v>
      </c>
      <c r="J933" s="1">
        <v>2752.08</v>
      </c>
      <c r="K933" s="1">
        <v>586.69</v>
      </c>
      <c r="M933" s="10">
        <f t="array" ref="M933">_xlfn.XLOOKUP(A933,subscriptions!B933:B10004,subscriptions!D933:D10004)</f>
        <v>250</v>
      </c>
      <c r="N933" s="10">
        <f t="array" ref="N933">_xlfn.XLOOKUP(A933,subscriptions!B933:B10004,subscriptions!G933:G10004)</f>
        <v>0</v>
      </c>
      <c r="O933" s="10">
        <v>250.0</v>
      </c>
      <c r="P933" s="10" t="str">
        <f t="array" ref="P933">_xlfn.XLOOKUP(A933,subscriptions!B933:B10004,subscriptions!C933:C10004)</f>
        <v>Business</v>
      </c>
      <c r="Q933" s="10" t="s">
        <v>173</v>
      </c>
      <c r="R933" s="10" t="s">
        <v>129</v>
      </c>
      <c r="S933" s="10" t="s">
        <v>353</v>
      </c>
    </row>
    <row r="934">
      <c r="A934" s="1" t="s">
        <v>1350</v>
      </c>
      <c r="B934" s="1" t="s">
        <v>941</v>
      </c>
      <c r="C934" s="1" t="s">
        <v>1876</v>
      </c>
      <c r="D934" s="1" t="s">
        <v>27</v>
      </c>
      <c r="E934" s="1" t="s">
        <v>111</v>
      </c>
      <c r="F934" s="1" t="s">
        <v>1917</v>
      </c>
      <c r="G934" s="1" t="s">
        <v>11356</v>
      </c>
      <c r="H934" s="1" t="s">
        <v>11357</v>
      </c>
      <c r="I934" s="4">
        <v>84.29331018518519</v>
      </c>
      <c r="J934" s="1">
        <v>6290.94</v>
      </c>
      <c r="K934" s="1">
        <v>880.69</v>
      </c>
      <c r="M934" s="10">
        <f t="array" ref="M934">_xlfn.XLOOKUP(A934,subscriptions!B934:B10004,subscriptions!D934:D10004)</f>
        <v>120</v>
      </c>
      <c r="N934" s="10">
        <f t="array" ref="N934">_xlfn.XLOOKUP(A934,subscriptions!B934:B10004,subscriptions!G934:G10004)</f>
        <v>5</v>
      </c>
      <c r="O934" s="10">
        <v>114.0</v>
      </c>
      <c r="P934" s="10" t="str">
        <f t="array" ref="P934">_xlfn.XLOOKUP(A934,subscriptions!B934:B10004,subscriptions!C934:C10004)</f>
        <v>Residential</v>
      </c>
      <c r="Q934" s="10" t="s">
        <v>194</v>
      </c>
      <c r="R934" s="10" t="s">
        <v>212</v>
      </c>
      <c r="S934" s="10" t="s">
        <v>1779</v>
      </c>
    </row>
    <row r="935">
      <c r="A935" s="1" t="s">
        <v>1351</v>
      </c>
      <c r="B935" s="1" t="s">
        <v>295</v>
      </c>
      <c r="C935" s="1" t="s">
        <v>296</v>
      </c>
      <c r="D935" s="1" t="s">
        <v>153</v>
      </c>
      <c r="E935" s="1" t="s">
        <v>631</v>
      </c>
      <c r="F935" s="1" t="s">
        <v>2293</v>
      </c>
      <c r="G935" s="1" t="s">
        <v>11367</v>
      </c>
      <c r="H935" s="1" t="s">
        <v>11368</v>
      </c>
      <c r="I935" s="4">
        <v>84.2933449074074</v>
      </c>
      <c r="J935" s="1">
        <v>1168.84</v>
      </c>
      <c r="K935" s="1">
        <v>148.67</v>
      </c>
      <c r="M935" s="10">
        <f t="array" ref="M935">_xlfn.XLOOKUP(A935,subscriptions!B935:B10004,subscriptions!D935:D10004)</f>
        <v>120</v>
      </c>
      <c r="N935" s="10">
        <f t="array" ref="N935">_xlfn.XLOOKUP(A935,subscriptions!B935:B10004,subscriptions!G935:G10004)</f>
        <v>10</v>
      </c>
      <c r="O935" s="10">
        <v>108.0</v>
      </c>
      <c r="P935" s="10" t="str">
        <f t="array" ref="P935">_xlfn.XLOOKUP(A935,subscriptions!B935:B10004,subscriptions!C935:C10004)</f>
        <v>Residential</v>
      </c>
      <c r="Q935" s="10" t="s">
        <v>128</v>
      </c>
      <c r="R935" s="10" t="s">
        <v>212</v>
      </c>
      <c r="S935" s="10" t="s">
        <v>1779</v>
      </c>
    </row>
    <row r="936">
      <c r="A936" s="1" t="s">
        <v>1352</v>
      </c>
      <c r="B936" s="1" t="s">
        <v>439</v>
      </c>
      <c r="C936" s="1" t="s">
        <v>198</v>
      </c>
      <c r="D936" s="1" t="s">
        <v>153</v>
      </c>
      <c r="E936" s="1" t="s">
        <v>332</v>
      </c>
      <c r="F936" s="1" t="s">
        <v>1749</v>
      </c>
      <c r="G936" s="1" t="s">
        <v>11378</v>
      </c>
      <c r="H936" s="1" t="s">
        <v>11379</v>
      </c>
      <c r="I936" s="4">
        <v>84.29315972222223</v>
      </c>
      <c r="J936" s="1">
        <v>332.53</v>
      </c>
      <c r="K936" s="1">
        <v>62.39</v>
      </c>
      <c r="M936" s="10">
        <f t="array" ref="M936">_xlfn.XLOOKUP(A936,subscriptions!B936:B10004,subscriptions!D936:D10004)</f>
        <v>120</v>
      </c>
      <c r="N936" s="10">
        <f t="array" ref="N936">_xlfn.XLOOKUP(A936,subscriptions!B936:B10004,subscriptions!G936:G10004)</f>
        <v>20</v>
      </c>
      <c r="O936" s="10">
        <v>96.0</v>
      </c>
      <c r="P936" s="10" t="str">
        <f t="array" ref="P936">_xlfn.XLOOKUP(A936,subscriptions!B936:B10004,subscriptions!C936:C10004)</f>
        <v>Residential</v>
      </c>
      <c r="Q936" s="10" t="s">
        <v>128</v>
      </c>
      <c r="R936" s="10" t="s">
        <v>148</v>
      </c>
      <c r="S936" s="10" t="s">
        <v>1779</v>
      </c>
    </row>
    <row r="937">
      <c r="A937" s="1" t="s">
        <v>1353</v>
      </c>
      <c r="B937" s="1" t="s">
        <v>1009</v>
      </c>
      <c r="C937" s="1" t="s">
        <v>827</v>
      </c>
      <c r="D937" s="1" t="s">
        <v>153</v>
      </c>
      <c r="E937" s="1" t="s">
        <v>28</v>
      </c>
      <c r="F937" s="1" t="s">
        <v>687</v>
      </c>
      <c r="G937" s="1" t="s">
        <v>11393</v>
      </c>
      <c r="H937" s="1" t="s">
        <v>11394</v>
      </c>
      <c r="I937" s="4">
        <v>84.29883101851851</v>
      </c>
      <c r="J937" s="1">
        <v>526.81</v>
      </c>
      <c r="K937" s="1">
        <v>86.08</v>
      </c>
      <c r="M937" s="10">
        <f t="array" ref="M937">_xlfn.XLOOKUP(A937,subscriptions!B937:B10004,subscriptions!D937:D10004)</f>
        <v>120</v>
      </c>
      <c r="N937" s="10">
        <f t="array" ref="N937">_xlfn.XLOOKUP(A937,subscriptions!B937:B10004,subscriptions!G937:G10004)</f>
        <v>0</v>
      </c>
      <c r="O937" s="10">
        <v>120.0</v>
      </c>
      <c r="P937" s="10" t="str">
        <f t="array" ref="P937">_xlfn.XLOOKUP(A937,subscriptions!B937:B10004,subscriptions!C937:C10004)</f>
        <v>Residential</v>
      </c>
      <c r="Q937" s="10" t="s">
        <v>173</v>
      </c>
      <c r="R937" s="10" t="s">
        <v>212</v>
      </c>
      <c r="S937" s="10" t="s">
        <v>276</v>
      </c>
    </row>
    <row r="938">
      <c r="A938" s="1" t="s">
        <v>1354</v>
      </c>
      <c r="B938" s="1" t="s">
        <v>278</v>
      </c>
      <c r="C938" s="1" t="s">
        <v>110</v>
      </c>
      <c r="D938" s="1" t="s">
        <v>27</v>
      </c>
      <c r="E938" s="1" t="s">
        <v>714</v>
      </c>
      <c r="F938" s="1" t="s">
        <v>3419</v>
      </c>
      <c r="G938" s="1" t="s">
        <v>11408</v>
      </c>
      <c r="H938" s="1" t="s">
        <v>11409</v>
      </c>
      <c r="I938" s="4">
        <v>84.38222222222223</v>
      </c>
      <c r="J938" s="1">
        <v>77.84</v>
      </c>
      <c r="K938" s="1">
        <v>24.67</v>
      </c>
      <c r="M938" s="10">
        <f t="array" ref="M938">_xlfn.XLOOKUP(A938,subscriptions!B938:B10004,subscriptions!D938:D10004)</f>
        <v>120</v>
      </c>
      <c r="N938" s="10">
        <f t="array" ref="N938">_xlfn.XLOOKUP(A938,subscriptions!B938:B10004,subscriptions!G938:G10004)</f>
        <v>5</v>
      </c>
      <c r="O938" s="10">
        <v>114.0</v>
      </c>
      <c r="P938" s="10" t="str">
        <f t="array" ref="P938">_xlfn.XLOOKUP(A938,subscriptions!B938:B10004,subscriptions!C938:C10004)</f>
        <v>Residential</v>
      </c>
      <c r="Q938" s="10" t="s">
        <v>194</v>
      </c>
      <c r="R938" s="10" t="s">
        <v>212</v>
      </c>
      <c r="S938" s="10" t="s">
        <v>293</v>
      </c>
    </row>
    <row r="939">
      <c r="A939" s="1" t="s">
        <v>1355</v>
      </c>
      <c r="B939" s="1" t="s">
        <v>1099</v>
      </c>
      <c r="C939" s="1" t="s">
        <v>261</v>
      </c>
      <c r="D939" s="1" t="s">
        <v>153</v>
      </c>
      <c r="E939" s="1" t="s">
        <v>280</v>
      </c>
      <c r="F939" s="1" t="s">
        <v>494</v>
      </c>
      <c r="G939" s="1" t="s">
        <v>11425</v>
      </c>
      <c r="H939" s="1" t="s">
        <v>11426</v>
      </c>
      <c r="I939" s="4">
        <v>84.37880787037037</v>
      </c>
      <c r="J939" s="1">
        <v>3735.33</v>
      </c>
      <c r="K939" s="1">
        <v>352.16</v>
      </c>
      <c r="M939" s="10">
        <f t="array" ref="M939">_xlfn.XLOOKUP(A939,subscriptions!B939:B10004,subscriptions!D939:D10004)</f>
        <v>120</v>
      </c>
      <c r="N939" s="10">
        <f t="array" ref="N939">_xlfn.XLOOKUP(A939,subscriptions!B939:B10004,subscriptions!G939:G10004)</f>
        <v>10</v>
      </c>
      <c r="O939" s="10">
        <v>108.0</v>
      </c>
      <c r="P939" s="10" t="str">
        <f t="array" ref="P939">_xlfn.XLOOKUP(A939,subscriptions!B939:B10004,subscriptions!C939:C10004)</f>
        <v>Residential</v>
      </c>
      <c r="Q939" s="10" t="s">
        <v>128</v>
      </c>
      <c r="R939" s="10" t="s">
        <v>212</v>
      </c>
      <c r="S939" s="10" t="s">
        <v>1622</v>
      </c>
    </row>
    <row r="940">
      <c r="A940" s="1" t="s">
        <v>1356</v>
      </c>
      <c r="B940" s="1" t="s">
        <v>295</v>
      </c>
      <c r="C940" s="1" t="s">
        <v>734</v>
      </c>
      <c r="D940" s="1" t="s">
        <v>153</v>
      </c>
      <c r="E940" s="1" t="s">
        <v>28</v>
      </c>
      <c r="F940" s="1" t="s">
        <v>29</v>
      </c>
      <c r="G940" s="1" t="s">
        <v>11440</v>
      </c>
      <c r="H940" s="1" t="s">
        <v>11442</v>
      </c>
      <c r="I940" s="4">
        <v>84.33780092592593</v>
      </c>
      <c r="J940" s="1">
        <v>237.92</v>
      </c>
      <c r="K940" s="1">
        <v>26.19</v>
      </c>
      <c r="M940" s="10">
        <f t="array" ref="M940">_xlfn.XLOOKUP(A940,subscriptions!B940:B10004,subscriptions!D940:D10004)</f>
        <v>250</v>
      </c>
      <c r="N940" s="10">
        <f t="array" ref="N940">_xlfn.XLOOKUP(A940,subscriptions!B940:B10004,subscriptions!G940:G10004)</f>
        <v>20</v>
      </c>
      <c r="O940" s="10">
        <v>200.0</v>
      </c>
      <c r="P940" s="10" t="str">
        <f t="array" ref="P940">_xlfn.XLOOKUP(A940,subscriptions!B940:B10004,subscriptions!C940:C10004)</f>
        <v>Business</v>
      </c>
      <c r="Q940" s="10" t="s">
        <v>128</v>
      </c>
      <c r="R940" s="10" t="s">
        <v>129</v>
      </c>
      <c r="S940" s="10" t="s">
        <v>1961</v>
      </c>
    </row>
    <row r="941">
      <c r="A941" s="1" t="s">
        <v>1357</v>
      </c>
      <c r="B941" s="1" t="s">
        <v>1865</v>
      </c>
      <c r="C941" s="1" t="s">
        <v>237</v>
      </c>
      <c r="D941" s="1" t="s">
        <v>153</v>
      </c>
      <c r="E941" s="1" t="s">
        <v>262</v>
      </c>
      <c r="F941" s="1" t="s">
        <v>2985</v>
      </c>
      <c r="G941" s="1" t="s">
        <v>11457</v>
      </c>
      <c r="H941" s="1" t="s">
        <v>11458</v>
      </c>
      <c r="I941" s="4">
        <v>84.2522800925926</v>
      </c>
      <c r="J941" s="1">
        <v>1338.86</v>
      </c>
      <c r="K941" s="1">
        <v>261.22</v>
      </c>
      <c r="M941" s="10">
        <f t="array" ref="M941">_xlfn.XLOOKUP(A941,subscriptions!B941:B10004,subscriptions!D941:D10004)</f>
        <v>80</v>
      </c>
      <c r="N941" s="10">
        <f t="array" ref="N941">_xlfn.XLOOKUP(A941,subscriptions!B941:B10004,subscriptions!G941:G10004)</f>
        <v>0</v>
      </c>
      <c r="O941" s="10">
        <v>80.0</v>
      </c>
      <c r="P941" s="10" t="str">
        <f t="array" ref="P941">_xlfn.XLOOKUP(A941,subscriptions!B941:B10004,subscriptions!C941:C10004)</f>
        <v>Roam</v>
      </c>
      <c r="Q941" s="10" t="s">
        <v>173</v>
      </c>
      <c r="R941" s="10" t="s">
        <v>148</v>
      </c>
      <c r="S941" s="10" t="s">
        <v>1008</v>
      </c>
    </row>
    <row r="942">
      <c r="A942" s="1" t="s">
        <v>1358</v>
      </c>
      <c r="B942" s="1" t="s">
        <v>899</v>
      </c>
      <c r="C942" s="1" t="s">
        <v>26</v>
      </c>
      <c r="D942" s="1" t="s">
        <v>27</v>
      </c>
      <c r="E942" s="1" t="s">
        <v>262</v>
      </c>
      <c r="F942" s="1" t="s">
        <v>2853</v>
      </c>
      <c r="G942" s="1" t="s">
        <v>11472</v>
      </c>
      <c r="H942" s="1" t="s">
        <v>11473</v>
      </c>
      <c r="I942" s="4">
        <v>84.38276620370371</v>
      </c>
      <c r="J942" s="1">
        <v>530.42</v>
      </c>
      <c r="K942" s="1">
        <v>53.48</v>
      </c>
      <c r="M942" s="10">
        <f t="array" ref="M942">_xlfn.XLOOKUP(A942,subscriptions!B942:B10004,subscriptions!D942:D10004)</f>
        <v>80</v>
      </c>
      <c r="N942" s="10">
        <f t="array" ref="N942">_xlfn.XLOOKUP(A942,subscriptions!B942:B10004,subscriptions!G942:G10004)</f>
        <v>5</v>
      </c>
      <c r="O942" s="10">
        <v>76.0</v>
      </c>
      <c r="P942" s="10" t="str">
        <f t="array" ref="P942">_xlfn.XLOOKUP(A942,subscriptions!B942:B10004,subscriptions!C942:C10004)</f>
        <v>Roam</v>
      </c>
      <c r="Q942" s="10" t="s">
        <v>194</v>
      </c>
      <c r="R942" s="10" t="s">
        <v>148</v>
      </c>
      <c r="S942" s="10" t="s">
        <v>671</v>
      </c>
    </row>
    <row r="943">
      <c r="A943" s="1" t="s">
        <v>1359</v>
      </c>
      <c r="B943" s="1" t="s">
        <v>455</v>
      </c>
      <c r="C943" s="1" t="s">
        <v>800</v>
      </c>
      <c r="D943" s="1" t="s">
        <v>27</v>
      </c>
      <c r="E943" s="1" t="s">
        <v>332</v>
      </c>
      <c r="F943" s="1" t="s">
        <v>333</v>
      </c>
      <c r="G943" s="1" t="s">
        <v>11487</v>
      </c>
      <c r="H943" s="1" t="s">
        <v>11489</v>
      </c>
      <c r="I943" s="4">
        <v>84.29466435185185</v>
      </c>
      <c r="J943" s="1">
        <v>1261.75</v>
      </c>
      <c r="K943" s="1">
        <v>208.76</v>
      </c>
      <c r="M943" s="10">
        <f t="array" ref="M943">_xlfn.XLOOKUP(A943,subscriptions!B943:B10004,subscriptions!D943:D10004)</f>
        <v>80</v>
      </c>
      <c r="N943" s="10">
        <f t="array" ref="N943">_xlfn.XLOOKUP(A943,subscriptions!B943:B10004,subscriptions!G943:G10004)</f>
        <v>10</v>
      </c>
      <c r="O943" s="10">
        <v>72.0</v>
      </c>
      <c r="P943" s="10" t="str">
        <f t="array" ref="P943">_xlfn.XLOOKUP(A943,subscriptions!B943:B10004,subscriptions!C943:C10004)</f>
        <v>Roam</v>
      </c>
      <c r="Q943" s="10" t="s">
        <v>128</v>
      </c>
      <c r="R943" s="10" t="s">
        <v>148</v>
      </c>
      <c r="S943" s="10" t="s">
        <v>2075</v>
      </c>
    </row>
    <row r="944">
      <c r="A944" s="1" t="s">
        <v>1361</v>
      </c>
      <c r="B944" s="1" t="s">
        <v>1099</v>
      </c>
      <c r="C944" s="1" t="s">
        <v>152</v>
      </c>
      <c r="D944" s="1" t="s">
        <v>153</v>
      </c>
      <c r="E944" s="1" t="s">
        <v>631</v>
      </c>
      <c r="F944" s="1" t="s">
        <v>2549</v>
      </c>
      <c r="G944" s="1" t="s">
        <v>11503</v>
      </c>
      <c r="H944" s="1" t="s">
        <v>11504</v>
      </c>
      <c r="I944" s="4">
        <v>84.25510416666667</v>
      </c>
      <c r="J944" s="1">
        <v>1630.83</v>
      </c>
      <c r="K944" s="1">
        <v>342.25</v>
      </c>
      <c r="M944" s="10">
        <f t="array" ref="M944">_xlfn.XLOOKUP(A944,subscriptions!B944:B10004,subscriptions!D944:D10004)</f>
        <v>120</v>
      </c>
      <c r="N944" s="10">
        <f t="array" ref="N944">_xlfn.XLOOKUP(A944,subscriptions!B944:B10004,subscriptions!G944:G10004)</f>
        <v>20</v>
      </c>
      <c r="O944" s="10">
        <v>96.0</v>
      </c>
      <c r="P944" s="10" t="str">
        <f t="array" ref="P944">_xlfn.XLOOKUP(A944,subscriptions!B944:B10004,subscriptions!C944:C10004)</f>
        <v>Residential</v>
      </c>
      <c r="Q944" s="10" t="s">
        <v>128</v>
      </c>
      <c r="R944" s="10" t="s">
        <v>148</v>
      </c>
      <c r="S944" s="10" t="s">
        <v>149</v>
      </c>
    </row>
    <row r="945">
      <c r="A945" s="1" t="s">
        <v>1363</v>
      </c>
      <c r="B945" s="1" t="s">
        <v>2534</v>
      </c>
      <c r="C945" s="1" t="s">
        <v>605</v>
      </c>
      <c r="D945" s="1" t="s">
        <v>153</v>
      </c>
      <c r="E945" s="1" t="s">
        <v>332</v>
      </c>
      <c r="F945" s="1" t="s">
        <v>2415</v>
      </c>
      <c r="G945" s="1" t="s">
        <v>11518</v>
      </c>
      <c r="H945" s="1" t="s">
        <v>11519</v>
      </c>
      <c r="I945" s="4">
        <v>84.17157407407407</v>
      </c>
      <c r="J945" s="1">
        <v>2705.66</v>
      </c>
      <c r="K945" s="1">
        <v>622.89</v>
      </c>
      <c r="M945" s="10">
        <f t="array" ref="M945">_xlfn.XLOOKUP(A945,subscriptions!B945:B10004,subscriptions!D945:D10004)</f>
        <v>80</v>
      </c>
      <c r="N945" s="10">
        <f t="array" ref="N945">_xlfn.XLOOKUP(A945,subscriptions!B945:B10004,subscriptions!G945:G10004)</f>
        <v>0</v>
      </c>
      <c r="O945" s="10">
        <v>80.0</v>
      </c>
      <c r="P945" s="10" t="str">
        <f t="array" ref="P945">_xlfn.XLOOKUP(A945,subscriptions!B945:B10004,subscriptions!C945:C10004)</f>
        <v>Roam</v>
      </c>
      <c r="Q945" s="10" t="s">
        <v>173</v>
      </c>
      <c r="R945" s="10" t="s">
        <v>148</v>
      </c>
      <c r="S945" s="10" t="s">
        <v>1082</v>
      </c>
    </row>
    <row r="946">
      <c r="A946" s="1" t="s">
        <v>1366</v>
      </c>
      <c r="B946" s="1" t="s">
        <v>1387</v>
      </c>
      <c r="C946" s="1" t="s">
        <v>152</v>
      </c>
      <c r="D946" s="1" t="s">
        <v>27</v>
      </c>
      <c r="E946" s="1" t="s">
        <v>219</v>
      </c>
      <c r="F946" s="1" t="s">
        <v>590</v>
      </c>
      <c r="G946" s="1" t="s">
        <v>11532</v>
      </c>
      <c r="H946" s="1" t="s">
        <v>11533</v>
      </c>
      <c r="I946" s="4">
        <v>84.38133101851852</v>
      </c>
      <c r="J946" s="1">
        <v>396.8</v>
      </c>
      <c r="K946" s="1">
        <v>51.59</v>
      </c>
      <c r="M946" s="10">
        <f t="array" ref="M946">_xlfn.XLOOKUP(A946,subscriptions!B946:B10004,subscriptions!D946:D10004)</f>
        <v>120</v>
      </c>
      <c r="N946" s="10">
        <f t="array" ref="N946">_xlfn.XLOOKUP(A946,subscriptions!B946:B10004,subscriptions!G946:G10004)</f>
        <v>5</v>
      </c>
      <c r="O946" s="10">
        <v>114.0</v>
      </c>
      <c r="P946" s="10" t="str">
        <f t="array" ref="P946">_xlfn.XLOOKUP(A946,subscriptions!B946:B10004,subscriptions!C946:C10004)</f>
        <v>Residential</v>
      </c>
      <c r="Q946" s="10" t="s">
        <v>194</v>
      </c>
      <c r="R946" s="10" t="s">
        <v>212</v>
      </c>
      <c r="S946" s="10" t="s">
        <v>1789</v>
      </c>
    </row>
    <row r="947">
      <c r="A947" s="1" t="s">
        <v>1367</v>
      </c>
      <c r="B947" s="1" t="s">
        <v>1995</v>
      </c>
      <c r="C947" s="1" t="s">
        <v>473</v>
      </c>
      <c r="D947" s="1" t="s">
        <v>153</v>
      </c>
      <c r="E947" s="1" t="s">
        <v>111</v>
      </c>
      <c r="F947" s="1" t="s">
        <v>1227</v>
      </c>
      <c r="G947" s="1" t="s">
        <v>11548</v>
      </c>
      <c r="H947" s="1" t="s">
        <v>11549</v>
      </c>
      <c r="I947" s="4">
        <v>84.33486111111111</v>
      </c>
      <c r="J947" s="1">
        <v>66.59</v>
      </c>
      <c r="K947" s="1">
        <v>31.5</v>
      </c>
      <c r="M947" s="10">
        <f t="array" ref="M947">_xlfn.XLOOKUP(A947,subscriptions!B947:B10004,subscriptions!D947:D10004)</f>
        <v>250</v>
      </c>
      <c r="N947" s="10">
        <f t="array" ref="N947">_xlfn.XLOOKUP(A947,subscriptions!B947:B10004,subscriptions!G947:G10004)</f>
        <v>10</v>
      </c>
      <c r="O947" s="10">
        <v>225.0</v>
      </c>
      <c r="P947" s="10" t="str">
        <f t="array" ref="P947">_xlfn.XLOOKUP(A947,subscriptions!B947:B10004,subscriptions!C947:C10004)</f>
        <v>Business</v>
      </c>
      <c r="Q947" s="10" t="s">
        <v>128</v>
      </c>
      <c r="R947" s="10" t="s">
        <v>129</v>
      </c>
      <c r="S947" s="10" t="s">
        <v>643</v>
      </c>
    </row>
    <row r="948">
      <c r="A948" s="1" t="s">
        <v>1368</v>
      </c>
      <c r="B948" s="1" t="s">
        <v>409</v>
      </c>
      <c r="C948" s="1" t="s">
        <v>26</v>
      </c>
      <c r="D948" s="1" t="s">
        <v>27</v>
      </c>
      <c r="E948" s="1" t="s">
        <v>714</v>
      </c>
      <c r="F948" s="1" t="s">
        <v>715</v>
      </c>
      <c r="G948" s="1" t="s">
        <v>11563</v>
      </c>
      <c r="H948" s="1" t="s">
        <v>11564</v>
      </c>
      <c r="I948" s="4">
        <v>84.29680555555555</v>
      </c>
      <c r="J948" s="1">
        <v>270.81</v>
      </c>
      <c r="K948" s="1">
        <v>76.72</v>
      </c>
      <c r="M948" s="10">
        <f t="array" ref="M948">_xlfn.XLOOKUP(A948,subscriptions!B948:B10004,subscriptions!D948:D10004)</f>
        <v>80</v>
      </c>
      <c r="N948" s="10">
        <f t="array" ref="N948">_xlfn.XLOOKUP(A948,subscriptions!B948:B10004,subscriptions!G948:G10004)</f>
        <v>20</v>
      </c>
      <c r="O948" s="10">
        <v>64.0</v>
      </c>
      <c r="P948" s="10" t="str">
        <f t="array" ref="P948">_xlfn.XLOOKUP(A948,subscriptions!B948:B10004,subscriptions!C948:C10004)</f>
        <v>Roam</v>
      </c>
      <c r="Q948" s="10" t="s">
        <v>128</v>
      </c>
      <c r="R948" s="10" t="s">
        <v>148</v>
      </c>
      <c r="S948" s="10" t="s">
        <v>373</v>
      </c>
    </row>
    <row r="949">
      <c r="A949" s="1" t="s">
        <v>1369</v>
      </c>
      <c r="B949" s="1" t="s">
        <v>814</v>
      </c>
      <c r="C949" s="1" t="s">
        <v>786</v>
      </c>
      <c r="D949" s="1" t="s">
        <v>153</v>
      </c>
      <c r="E949" s="1" t="s">
        <v>111</v>
      </c>
      <c r="F949" s="1" t="s">
        <v>112</v>
      </c>
      <c r="G949" s="1" t="s">
        <v>11578</v>
      </c>
      <c r="H949" s="1" t="s">
        <v>11580</v>
      </c>
      <c r="I949" s="4">
        <v>84.2995138888889</v>
      </c>
      <c r="J949" s="1">
        <v>3504.16</v>
      </c>
      <c r="K949" s="1">
        <v>341.07</v>
      </c>
      <c r="M949" s="10">
        <f t="array" ref="M949">_xlfn.XLOOKUP(A949,subscriptions!B949:B10004,subscriptions!D949:D10004)</f>
        <v>120</v>
      </c>
      <c r="N949" s="10">
        <f t="array" ref="N949">_xlfn.XLOOKUP(A949,subscriptions!B949:B10004,subscriptions!G949:G10004)</f>
        <v>0</v>
      </c>
      <c r="O949" s="10">
        <v>120.0</v>
      </c>
      <c r="P949" s="10" t="str">
        <f t="array" ref="P949">_xlfn.XLOOKUP(A949,subscriptions!B949:B10004,subscriptions!C949:C10004)</f>
        <v>Residential</v>
      </c>
      <c r="Q949" s="10" t="s">
        <v>173</v>
      </c>
      <c r="R949" s="10" t="s">
        <v>212</v>
      </c>
      <c r="S949" s="10" t="s">
        <v>522</v>
      </c>
    </row>
    <row r="950">
      <c r="A950" s="1" t="s">
        <v>1370</v>
      </c>
      <c r="B950" s="1" t="s">
        <v>1303</v>
      </c>
      <c r="C950" s="1" t="s">
        <v>1388</v>
      </c>
      <c r="D950" s="1" t="s">
        <v>153</v>
      </c>
      <c r="E950" s="1" t="s">
        <v>280</v>
      </c>
      <c r="F950" s="1" t="s">
        <v>281</v>
      </c>
      <c r="G950" s="1" t="s">
        <v>11594</v>
      </c>
      <c r="H950" s="1" t="s">
        <v>11595</v>
      </c>
      <c r="I950" s="4">
        <v>84.21274305555555</v>
      </c>
      <c r="J950" s="1">
        <v>3155.9</v>
      </c>
      <c r="K950" s="1">
        <v>271.35</v>
      </c>
      <c r="M950" s="10">
        <f t="array" ref="M950">_xlfn.XLOOKUP(A950,subscriptions!B950:B10004,subscriptions!D950:D10004)</f>
        <v>80</v>
      </c>
      <c r="N950" s="10">
        <f t="array" ref="N950">_xlfn.XLOOKUP(A950,subscriptions!B950:B10004,subscriptions!G950:G10004)</f>
        <v>5</v>
      </c>
      <c r="O950" s="10">
        <v>76.0</v>
      </c>
      <c r="P950" s="10" t="str">
        <f t="array" ref="P950">_xlfn.XLOOKUP(A950,subscriptions!B950:B10004,subscriptions!C950:C10004)</f>
        <v>Roam</v>
      </c>
      <c r="Q950" s="10" t="s">
        <v>194</v>
      </c>
      <c r="R950" s="10" t="s">
        <v>148</v>
      </c>
      <c r="S950" s="10" t="s">
        <v>813</v>
      </c>
    </row>
    <row r="951">
      <c r="A951" s="1" t="s">
        <v>1371</v>
      </c>
      <c r="B951" s="1" t="s">
        <v>1527</v>
      </c>
      <c r="C951" s="1" t="s">
        <v>2007</v>
      </c>
      <c r="D951" s="1" t="s">
        <v>153</v>
      </c>
      <c r="E951" s="1" t="s">
        <v>631</v>
      </c>
      <c r="F951" s="1" t="s">
        <v>2749</v>
      </c>
      <c r="G951" s="1" t="s">
        <v>11610</v>
      </c>
      <c r="H951" s="1" t="s">
        <v>11611</v>
      </c>
      <c r="I951" s="4">
        <v>84.25296296296297</v>
      </c>
      <c r="J951" s="1">
        <v>1414.77</v>
      </c>
      <c r="K951" s="1">
        <v>277.28</v>
      </c>
      <c r="M951" s="10">
        <f t="array" ref="M951">_xlfn.XLOOKUP(A951,subscriptions!B951:B10004,subscriptions!D951:D10004)</f>
        <v>250</v>
      </c>
      <c r="N951" s="10">
        <f t="array" ref="N951">_xlfn.XLOOKUP(A951,subscriptions!B951:B10004,subscriptions!G951:G10004)</f>
        <v>10</v>
      </c>
      <c r="O951" s="10">
        <v>225.0</v>
      </c>
      <c r="P951" s="10" t="str">
        <f t="array" ref="P951">_xlfn.XLOOKUP(A951,subscriptions!B951:B10004,subscriptions!C951:C10004)</f>
        <v>Business</v>
      </c>
      <c r="Q951" s="10" t="s">
        <v>128</v>
      </c>
      <c r="R951" s="10" t="s">
        <v>129</v>
      </c>
      <c r="S951" s="10" t="s">
        <v>916</v>
      </c>
    </row>
    <row r="952">
      <c r="A952" s="1" t="s">
        <v>1372</v>
      </c>
      <c r="B952" s="1" t="s">
        <v>814</v>
      </c>
      <c r="C952" s="1" t="s">
        <v>524</v>
      </c>
      <c r="D952" s="1" t="s">
        <v>153</v>
      </c>
      <c r="E952" s="1" t="s">
        <v>280</v>
      </c>
      <c r="F952" s="1" t="s">
        <v>1478</v>
      </c>
      <c r="G952" s="1" t="s">
        <v>11624</v>
      </c>
      <c r="H952" s="1" t="s">
        <v>11626</v>
      </c>
      <c r="I952" s="4">
        <v>84.29521990740741</v>
      </c>
      <c r="J952" s="1">
        <v>1426.38</v>
      </c>
      <c r="K952" s="1">
        <v>189.04</v>
      </c>
      <c r="M952" s="10">
        <f t="array" ref="M952">_xlfn.XLOOKUP(A952,subscriptions!B952:B10004,subscriptions!D952:D10004)</f>
        <v>80</v>
      </c>
      <c r="N952" s="10">
        <f t="array" ref="N952">_xlfn.XLOOKUP(A952,subscriptions!B952:B10004,subscriptions!G952:G10004)</f>
        <v>20</v>
      </c>
      <c r="O952" s="10">
        <v>64.0</v>
      </c>
      <c r="P952" s="10" t="str">
        <f t="array" ref="P952">_xlfn.XLOOKUP(A952,subscriptions!B952:B10004,subscriptions!C952:C10004)</f>
        <v>Roam</v>
      </c>
      <c r="Q952" s="10" t="s">
        <v>128</v>
      </c>
      <c r="R952" s="10" t="s">
        <v>148</v>
      </c>
      <c r="S952" s="10" t="s">
        <v>1026</v>
      </c>
    </row>
    <row r="953">
      <c r="A953" s="1" t="s">
        <v>1373</v>
      </c>
      <c r="B953" s="1" t="s">
        <v>425</v>
      </c>
      <c r="C953" s="1" t="s">
        <v>1678</v>
      </c>
      <c r="D953" s="1" t="s">
        <v>153</v>
      </c>
      <c r="E953" s="1" t="s">
        <v>111</v>
      </c>
      <c r="F953" s="1" t="s">
        <v>1906</v>
      </c>
      <c r="G953" s="1" t="s">
        <v>11639</v>
      </c>
      <c r="H953" s="1" t="s">
        <v>11641</v>
      </c>
      <c r="I953" s="4">
        <v>84.3827199074074</v>
      </c>
      <c r="J953" s="1">
        <v>1690.6</v>
      </c>
      <c r="K953" s="1">
        <v>198.39</v>
      </c>
      <c r="M953" s="10">
        <f t="array" ref="M953">_xlfn.XLOOKUP(A953,subscriptions!B953:B10004,subscriptions!D953:D10004)</f>
        <v>120</v>
      </c>
      <c r="N953" s="10">
        <f t="array" ref="N953">_xlfn.XLOOKUP(A953,subscriptions!B953:B10004,subscriptions!G953:G10004)</f>
        <v>0</v>
      </c>
      <c r="O953" s="10">
        <v>120.0</v>
      </c>
      <c r="P953" s="10" t="str">
        <f t="array" ref="P953">_xlfn.XLOOKUP(A953,subscriptions!B953:B10004,subscriptions!C953:C10004)</f>
        <v>Residential</v>
      </c>
      <c r="Q953" s="10" t="s">
        <v>173</v>
      </c>
      <c r="R953" s="10" t="s">
        <v>212</v>
      </c>
      <c r="S953" s="10" t="s">
        <v>671</v>
      </c>
    </row>
    <row r="954">
      <c r="A954" s="1" t="s">
        <v>1375</v>
      </c>
      <c r="B954" s="1" t="s">
        <v>4627</v>
      </c>
      <c r="C954" s="1" t="s">
        <v>261</v>
      </c>
      <c r="D954" s="1" t="s">
        <v>27</v>
      </c>
      <c r="E954" s="1" t="s">
        <v>714</v>
      </c>
      <c r="F954" s="1" t="s">
        <v>828</v>
      </c>
      <c r="G954" s="1" t="s">
        <v>11656</v>
      </c>
      <c r="H954" s="1" t="s">
        <v>11657</v>
      </c>
      <c r="I954" s="4">
        <v>84.17020833333333</v>
      </c>
      <c r="J954" s="1">
        <v>339.23</v>
      </c>
      <c r="K954" s="1">
        <v>32.07</v>
      </c>
      <c r="M954" s="10">
        <f t="array" ref="M954">_xlfn.XLOOKUP(A954,subscriptions!B954:B10004,subscriptions!D954:D10004)</f>
        <v>120</v>
      </c>
      <c r="N954" s="10">
        <f t="array" ref="N954">_xlfn.XLOOKUP(A954,subscriptions!B954:B10004,subscriptions!G954:G10004)</f>
        <v>5</v>
      </c>
      <c r="O954" s="10">
        <v>114.0</v>
      </c>
      <c r="P954" s="10" t="str">
        <f t="array" ref="P954">_xlfn.XLOOKUP(A954,subscriptions!B954:B10004,subscriptions!C954:C10004)</f>
        <v>Residential</v>
      </c>
      <c r="Q954" s="10" t="s">
        <v>194</v>
      </c>
      <c r="R954" s="10" t="s">
        <v>212</v>
      </c>
      <c r="S954" s="10" t="s">
        <v>2494</v>
      </c>
    </row>
    <row r="955">
      <c r="A955" s="1" t="s">
        <v>1376</v>
      </c>
      <c r="B955" s="1" t="s">
        <v>1044</v>
      </c>
      <c r="C955" s="1" t="s">
        <v>786</v>
      </c>
      <c r="D955" s="1" t="s">
        <v>27</v>
      </c>
      <c r="E955" s="1" t="s">
        <v>714</v>
      </c>
      <c r="F955" s="1" t="s">
        <v>828</v>
      </c>
      <c r="G955" s="1" t="s">
        <v>11673</v>
      </c>
      <c r="H955" s="1" t="s">
        <v>11674</v>
      </c>
      <c r="I955" s="4">
        <v>84.29255787037037</v>
      </c>
      <c r="J955" s="1">
        <v>3737.31</v>
      </c>
      <c r="K955" s="1">
        <v>350.11</v>
      </c>
      <c r="M955" s="10">
        <f t="array" ref="M955">_xlfn.XLOOKUP(A955,subscriptions!B955:B10004,subscriptions!D955:D10004)</f>
        <v>250</v>
      </c>
      <c r="N955" s="10">
        <f t="array" ref="N955">_xlfn.XLOOKUP(A955,subscriptions!B955:B10004,subscriptions!G955:G10004)</f>
        <v>10</v>
      </c>
      <c r="O955" s="10">
        <v>225.0</v>
      </c>
      <c r="P955" s="10" t="str">
        <f t="array" ref="P955">_xlfn.XLOOKUP(A955,subscriptions!B955:B10004,subscriptions!C955:C10004)</f>
        <v>Business</v>
      </c>
      <c r="Q955" s="10" t="s">
        <v>128</v>
      </c>
      <c r="R955" s="10" t="s">
        <v>129</v>
      </c>
      <c r="S955" s="10" t="s">
        <v>587</v>
      </c>
    </row>
    <row r="956">
      <c r="A956" s="1" t="s">
        <v>1379</v>
      </c>
      <c r="B956" s="1" t="s">
        <v>132</v>
      </c>
      <c r="C956" s="1" t="s">
        <v>1388</v>
      </c>
      <c r="D956" s="1" t="s">
        <v>27</v>
      </c>
      <c r="E956" s="1" t="s">
        <v>631</v>
      </c>
      <c r="F956" s="1" t="s">
        <v>632</v>
      </c>
      <c r="G956" s="1" t="s">
        <v>11689</v>
      </c>
      <c r="H956" s="1" t="s">
        <v>11690</v>
      </c>
      <c r="I956" s="4">
        <v>84.20921296296297</v>
      </c>
      <c r="J956" s="1">
        <v>863.91</v>
      </c>
      <c r="K956" s="1">
        <v>203.65</v>
      </c>
      <c r="M956" s="10">
        <f t="array" ref="M956">_xlfn.XLOOKUP(A956,subscriptions!B956:B10004,subscriptions!D956:D10004)</f>
        <v>120</v>
      </c>
      <c r="N956" s="10">
        <f t="array" ref="N956">_xlfn.XLOOKUP(A956,subscriptions!B956:B10004,subscriptions!G956:G10004)</f>
        <v>20</v>
      </c>
      <c r="O956" s="10">
        <v>96.0</v>
      </c>
      <c r="P956" s="10" t="str">
        <f t="array" ref="P956">_xlfn.XLOOKUP(A956,subscriptions!B956:B10004,subscriptions!C956:C10004)</f>
        <v>Residential</v>
      </c>
      <c r="Q956" s="10" t="s">
        <v>128</v>
      </c>
      <c r="R956" s="10" t="s">
        <v>148</v>
      </c>
      <c r="S956" s="10" t="s">
        <v>1374</v>
      </c>
    </row>
    <row r="957">
      <c r="A957" s="1" t="s">
        <v>1380</v>
      </c>
      <c r="B957" s="1" t="s">
        <v>1444</v>
      </c>
      <c r="C957" s="1" t="s">
        <v>1477</v>
      </c>
      <c r="D957" s="1" t="s">
        <v>27</v>
      </c>
      <c r="E957" s="1" t="s">
        <v>262</v>
      </c>
      <c r="F957" s="1" t="s">
        <v>263</v>
      </c>
      <c r="G957" s="1" t="s">
        <v>11704</v>
      </c>
      <c r="H957" s="1" t="s">
        <v>11706</v>
      </c>
      <c r="I957" s="4">
        <v>84.41908564814815</v>
      </c>
      <c r="J957" s="1">
        <v>774.67</v>
      </c>
      <c r="K957" s="1">
        <v>188.84</v>
      </c>
      <c r="M957" s="10">
        <f t="array" ref="M957">_xlfn.XLOOKUP(A957,subscriptions!B957:B10004,subscriptions!D957:D10004)</f>
        <v>120</v>
      </c>
      <c r="N957" s="10">
        <f t="array" ref="N957">_xlfn.XLOOKUP(A957,subscriptions!B957:B10004,subscriptions!G957:G10004)</f>
        <v>0</v>
      </c>
      <c r="O957" s="10">
        <v>120.0</v>
      </c>
      <c r="P957" s="10" t="str">
        <f t="array" ref="P957">_xlfn.XLOOKUP(A957,subscriptions!B957:B10004,subscriptions!C957:C10004)</f>
        <v>Residential</v>
      </c>
      <c r="Q957" s="10" t="s">
        <v>173</v>
      </c>
      <c r="R957" s="10" t="s">
        <v>212</v>
      </c>
      <c r="S957" s="10" t="s">
        <v>1822</v>
      </c>
    </row>
    <row r="958">
      <c r="A958" s="1" t="s">
        <v>1381</v>
      </c>
      <c r="B958" s="1" t="s">
        <v>4509</v>
      </c>
      <c r="C958" s="1" t="s">
        <v>1142</v>
      </c>
      <c r="D958" s="1" t="s">
        <v>153</v>
      </c>
      <c r="E958" s="1" t="s">
        <v>280</v>
      </c>
      <c r="F958" s="1" t="s">
        <v>1478</v>
      </c>
      <c r="G958" s="1" t="s">
        <v>11719</v>
      </c>
      <c r="H958" s="1" t="s">
        <v>11720</v>
      </c>
      <c r="I958" s="4">
        <v>84.25226851851852</v>
      </c>
      <c r="J958" s="1">
        <v>1147.58</v>
      </c>
      <c r="K958" s="1">
        <v>138.07</v>
      </c>
      <c r="M958" s="10">
        <f t="array" ref="M958">_xlfn.XLOOKUP(A958,subscriptions!B958:B10004,subscriptions!D958:D10004)</f>
        <v>120</v>
      </c>
      <c r="N958" s="10">
        <f t="array" ref="N958">_xlfn.XLOOKUP(A958,subscriptions!B958:B10004,subscriptions!G958:G10004)</f>
        <v>5</v>
      </c>
      <c r="O958" s="10">
        <v>114.0</v>
      </c>
      <c r="P958" s="10" t="str">
        <f t="array" ref="P958">_xlfn.XLOOKUP(A958,subscriptions!B958:B10004,subscriptions!C958:C10004)</f>
        <v>Residential</v>
      </c>
      <c r="Q958" s="10" t="s">
        <v>194</v>
      </c>
      <c r="R958" s="10" t="s">
        <v>212</v>
      </c>
      <c r="S958" s="10" t="s">
        <v>1008</v>
      </c>
    </row>
    <row r="959">
      <c r="A959" s="1" t="s">
        <v>1382</v>
      </c>
      <c r="B959" s="1" t="s">
        <v>763</v>
      </c>
      <c r="C959" s="1" t="s">
        <v>441</v>
      </c>
      <c r="D959" s="1" t="s">
        <v>27</v>
      </c>
      <c r="E959" s="1" t="s">
        <v>332</v>
      </c>
      <c r="F959" s="1" t="s">
        <v>736</v>
      </c>
      <c r="G959" s="1" t="s">
        <v>11736</v>
      </c>
      <c r="H959" s="1" t="s">
        <v>11737</v>
      </c>
      <c r="I959" s="4">
        <v>84.17313657407408</v>
      </c>
      <c r="J959" s="1">
        <v>122.16</v>
      </c>
      <c r="K959" s="1">
        <v>27.02</v>
      </c>
      <c r="M959" s="10">
        <f t="array" ref="M959">_xlfn.XLOOKUP(A959,subscriptions!B959:B10004,subscriptions!D959:D10004)</f>
        <v>120</v>
      </c>
      <c r="N959" s="10">
        <f t="array" ref="N959">_xlfn.XLOOKUP(A959,subscriptions!B959:B10004,subscriptions!G959:G10004)</f>
        <v>10</v>
      </c>
      <c r="O959" s="10">
        <v>108.0</v>
      </c>
      <c r="P959" s="10" t="str">
        <f t="array" ref="P959">_xlfn.XLOOKUP(A959,subscriptions!B959:B10004,subscriptions!C959:C10004)</f>
        <v>Residential</v>
      </c>
      <c r="Q959" s="10" t="s">
        <v>128</v>
      </c>
      <c r="R959" s="10" t="s">
        <v>212</v>
      </c>
      <c r="S959" s="10" t="s">
        <v>2630</v>
      </c>
    </row>
    <row r="960">
      <c r="A960" s="1" t="s">
        <v>1383</v>
      </c>
      <c r="B960" s="1" t="s">
        <v>870</v>
      </c>
      <c r="C960" s="1" t="s">
        <v>1100</v>
      </c>
      <c r="D960" s="1" t="s">
        <v>153</v>
      </c>
      <c r="E960" s="1" t="s">
        <v>332</v>
      </c>
      <c r="F960" s="1" t="s">
        <v>788</v>
      </c>
      <c r="G960" s="1" t="s">
        <v>11751</v>
      </c>
      <c r="H960" s="1" t="s">
        <v>11752</v>
      </c>
      <c r="I960" s="4">
        <v>84.34186342592592</v>
      </c>
      <c r="J960" s="1">
        <v>322.79</v>
      </c>
      <c r="K960" s="1">
        <v>39.94</v>
      </c>
      <c r="M960" s="10">
        <f t="array" ref="M960">_xlfn.XLOOKUP(A960,subscriptions!B960:B10004,subscriptions!D960:D10004)</f>
        <v>50</v>
      </c>
      <c r="N960" s="10">
        <f t="array" ref="N960">_xlfn.XLOOKUP(A960,subscriptions!B960:B10004,subscriptions!G960:G10004)</f>
        <v>20</v>
      </c>
      <c r="O960" s="10">
        <v>40.0</v>
      </c>
      <c r="P960" s="10" t="str">
        <f t="array" ref="P960">_xlfn.XLOOKUP(A960,subscriptions!B960:B10004,subscriptions!C960:C10004)</f>
        <v>Mini</v>
      </c>
      <c r="Q960" s="10" t="s">
        <v>128</v>
      </c>
      <c r="R960" s="10" t="s">
        <v>148</v>
      </c>
      <c r="S960" s="10" t="s">
        <v>1703</v>
      </c>
    </row>
    <row r="961">
      <c r="A961" s="1" t="s">
        <v>1384</v>
      </c>
      <c r="B961" s="1" t="s">
        <v>814</v>
      </c>
      <c r="C961" s="1" t="s">
        <v>218</v>
      </c>
      <c r="D961" s="1" t="s">
        <v>153</v>
      </c>
      <c r="E961" s="1" t="s">
        <v>262</v>
      </c>
      <c r="F961" s="1" t="s">
        <v>1835</v>
      </c>
      <c r="G961" s="1" t="s">
        <v>11766</v>
      </c>
      <c r="H961" s="1" t="s">
        <v>11767</v>
      </c>
      <c r="I961" s="4">
        <v>84.37784722222223</v>
      </c>
      <c r="J961" s="1">
        <v>2059.31</v>
      </c>
      <c r="K961" s="1">
        <v>512.1</v>
      </c>
      <c r="M961" s="10">
        <f t="array" ref="M961">_xlfn.XLOOKUP(A961,subscriptions!B961:B10004,subscriptions!D961:D10004)</f>
        <v>250</v>
      </c>
      <c r="N961" s="10">
        <f t="array" ref="N961">_xlfn.XLOOKUP(A961,subscriptions!B961:B10004,subscriptions!G961:G10004)</f>
        <v>0</v>
      </c>
      <c r="O961" s="10">
        <v>250.0</v>
      </c>
      <c r="P961" s="10" t="str">
        <f t="array" ref="P961">_xlfn.XLOOKUP(A961,subscriptions!B961:B10004,subscriptions!C961:C10004)</f>
        <v>Business</v>
      </c>
      <c r="Q961" s="10" t="s">
        <v>173</v>
      </c>
      <c r="R961" s="10" t="s">
        <v>129</v>
      </c>
      <c r="S961" s="10" t="s">
        <v>1302</v>
      </c>
    </row>
    <row r="962">
      <c r="A962" s="1" t="s">
        <v>1385</v>
      </c>
      <c r="B962" s="1" t="s">
        <v>1027</v>
      </c>
      <c r="C962" s="1" t="s">
        <v>605</v>
      </c>
      <c r="D962" s="1" t="s">
        <v>153</v>
      </c>
      <c r="E962" s="1" t="s">
        <v>262</v>
      </c>
      <c r="F962" s="1" t="s">
        <v>392</v>
      </c>
      <c r="G962" s="1" t="s">
        <v>11778</v>
      </c>
      <c r="H962" s="1" t="s">
        <v>11780</v>
      </c>
      <c r="I962" s="4">
        <v>84.25775462962963</v>
      </c>
      <c r="J962" s="1">
        <v>179.64</v>
      </c>
      <c r="K962" s="1">
        <v>50.21</v>
      </c>
      <c r="M962" s="10">
        <f t="array" ref="M962">_xlfn.XLOOKUP(A962,subscriptions!B962:B10004,subscriptions!D962:D10004)</f>
        <v>80</v>
      </c>
      <c r="N962" s="10">
        <f t="array" ref="N962">_xlfn.XLOOKUP(A962,subscriptions!B962:B10004,subscriptions!G962:G10004)</f>
        <v>5</v>
      </c>
      <c r="O962" s="10">
        <v>76.0</v>
      </c>
      <c r="P962" s="10" t="str">
        <f t="array" ref="P962">_xlfn.XLOOKUP(A962,subscriptions!B962:B10004,subscriptions!C962:C10004)</f>
        <v>Roam</v>
      </c>
      <c r="Q962" s="10" t="s">
        <v>194</v>
      </c>
      <c r="R962" s="10" t="s">
        <v>148</v>
      </c>
      <c r="S962" s="10" t="s">
        <v>603</v>
      </c>
    </row>
    <row r="963">
      <c r="A963" s="1" t="s">
        <v>1386</v>
      </c>
      <c r="B963" s="1" t="s">
        <v>1303</v>
      </c>
      <c r="C963" s="1" t="s">
        <v>764</v>
      </c>
      <c r="D963" s="1" t="s">
        <v>153</v>
      </c>
      <c r="E963" s="1" t="s">
        <v>219</v>
      </c>
      <c r="F963" s="1" t="s">
        <v>590</v>
      </c>
      <c r="G963" s="1" t="s">
        <v>11794</v>
      </c>
      <c r="H963" s="1" t="s">
        <v>11795</v>
      </c>
      <c r="I963" s="4">
        <v>84.21351851851851</v>
      </c>
      <c r="J963" s="1">
        <v>1436.3</v>
      </c>
      <c r="K963" s="1">
        <v>340.51</v>
      </c>
      <c r="M963" s="10">
        <f t="array" ref="M963">_xlfn.XLOOKUP(A963,subscriptions!B963:B10004,subscriptions!D963:D10004)</f>
        <v>120</v>
      </c>
      <c r="N963" s="10">
        <f t="array" ref="N963">_xlfn.XLOOKUP(A963,subscriptions!B963:B10004,subscriptions!G963:G10004)</f>
        <v>10</v>
      </c>
      <c r="O963" s="10">
        <v>108.0</v>
      </c>
      <c r="P963" s="10" t="str">
        <f t="array" ref="P963">_xlfn.XLOOKUP(A963,subscriptions!B963:B10004,subscriptions!C963:C10004)</f>
        <v>Residential</v>
      </c>
      <c r="Q963" s="10" t="s">
        <v>128</v>
      </c>
      <c r="R963" s="10" t="s">
        <v>212</v>
      </c>
      <c r="S963" s="10" t="s">
        <v>1915</v>
      </c>
    </row>
    <row r="964">
      <c r="A964" s="1" t="s">
        <v>1390</v>
      </c>
      <c r="B964" s="1" t="s">
        <v>589</v>
      </c>
      <c r="C964" s="1" t="s">
        <v>509</v>
      </c>
      <c r="D964" s="1" t="s">
        <v>153</v>
      </c>
      <c r="E964" s="1" t="s">
        <v>332</v>
      </c>
      <c r="F964" s="1" t="s">
        <v>427</v>
      </c>
      <c r="G964" s="1" t="s">
        <v>11811</v>
      </c>
      <c r="H964" s="1" t="s">
        <v>11812</v>
      </c>
      <c r="I964" s="4">
        <v>84.38203703703704</v>
      </c>
      <c r="J964" s="1">
        <v>472.25</v>
      </c>
      <c r="K964" s="1">
        <v>52.58</v>
      </c>
      <c r="M964" s="10">
        <f t="array" ref="M964">_xlfn.XLOOKUP(A964,subscriptions!B964:B10004,subscriptions!D964:D10004)</f>
        <v>120</v>
      </c>
      <c r="N964" s="10">
        <f t="array" ref="N964">_xlfn.XLOOKUP(A964,subscriptions!B964:B10004,subscriptions!G964:G10004)</f>
        <v>20</v>
      </c>
      <c r="O964" s="10">
        <v>96.0</v>
      </c>
      <c r="P964" s="10" t="str">
        <f t="array" ref="P964">_xlfn.XLOOKUP(A964,subscriptions!B964:B10004,subscriptions!C964:C10004)</f>
        <v>Residential</v>
      </c>
      <c r="Q964" s="10" t="s">
        <v>128</v>
      </c>
      <c r="R964" s="10" t="s">
        <v>148</v>
      </c>
      <c r="S964" s="10" t="s">
        <v>293</v>
      </c>
    </row>
    <row r="965">
      <c r="A965" s="1" t="s">
        <v>1392</v>
      </c>
      <c r="B965" s="1" t="s">
        <v>1527</v>
      </c>
      <c r="C965" s="1" t="s">
        <v>1142</v>
      </c>
      <c r="D965" s="1" t="s">
        <v>153</v>
      </c>
      <c r="E965" s="1" t="s">
        <v>332</v>
      </c>
      <c r="F965" s="1" t="s">
        <v>333</v>
      </c>
      <c r="G965" s="1" t="s">
        <v>11826</v>
      </c>
      <c r="H965" s="1" t="s">
        <v>11828</v>
      </c>
      <c r="I965" s="4">
        <v>84.17226851851852</v>
      </c>
      <c r="J965" s="1">
        <v>789.71</v>
      </c>
      <c r="K965" s="1">
        <v>189.66</v>
      </c>
      <c r="M965" s="10">
        <f t="array" ref="M965">_xlfn.XLOOKUP(A965,subscriptions!B965:B10004,subscriptions!D965:D10004)</f>
        <v>250</v>
      </c>
      <c r="N965" s="10">
        <f t="array" ref="N965">_xlfn.XLOOKUP(A965,subscriptions!B965:B10004,subscriptions!G965:G10004)</f>
        <v>0</v>
      </c>
      <c r="O965" s="10">
        <v>250.0</v>
      </c>
      <c r="P965" s="10" t="str">
        <f t="array" ref="P965">_xlfn.XLOOKUP(A965,subscriptions!B965:B10004,subscriptions!C965:C10004)</f>
        <v>Business</v>
      </c>
      <c r="Q965" s="10" t="s">
        <v>173</v>
      </c>
      <c r="R965" s="10" t="s">
        <v>129</v>
      </c>
      <c r="S965" s="10" t="s">
        <v>1637</v>
      </c>
    </row>
    <row r="966">
      <c r="A966" s="1" t="s">
        <v>1393</v>
      </c>
      <c r="B966" s="1" t="s">
        <v>1939</v>
      </c>
      <c r="C966" s="1" t="s">
        <v>673</v>
      </c>
      <c r="D966" s="1" t="s">
        <v>153</v>
      </c>
      <c r="E966" s="1" t="s">
        <v>631</v>
      </c>
      <c r="F966" s="1" t="s">
        <v>2549</v>
      </c>
      <c r="G966" s="1" t="s">
        <v>11844</v>
      </c>
      <c r="H966" s="1" t="s">
        <v>11845</v>
      </c>
      <c r="I966" s="4">
        <v>84.41738425925926</v>
      </c>
      <c r="J966" s="1">
        <v>560.98</v>
      </c>
      <c r="K966" s="1">
        <v>87.14</v>
      </c>
      <c r="M966" s="10">
        <f t="array" ref="M966">_xlfn.XLOOKUP(A966,subscriptions!B966:B10004,subscriptions!D966:D10004)</f>
        <v>80</v>
      </c>
      <c r="N966" s="10">
        <f t="array" ref="N966">_xlfn.XLOOKUP(A966,subscriptions!B966:B10004,subscriptions!G966:G10004)</f>
        <v>5</v>
      </c>
      <c r="O966" s="10">
        <v>76.0</v>
      </c>
      <c r="P966" s="10" t="str">
        <f t="array" ref="P966">_xlfn.XLOOKUP(A966,subscriptions!B966:B10004,subscriptions!C966:C10004)</f>
        <v>Roam</v>
      </c>
      <c r="Q966" s="10" t="s">
        <v>194</v>
      </c>
      <c r="R966" s="10" t="s">
        <v>148</v>
      </c>
      <c r="S966" s="10" t="s">
        <v>327</v>
      </c>
    </row>
    <row r="967">
      <c r="A967" s="1" t="s">
        <v>1394</v>
      </c>
      <c r="B967" s="1" t="s">
        <v>1157</v>
      </c>
      <c r="C967" s="1" t="s">
        <v>2483</v>
      </c>
      <c r="D967" s="1" t="s">
        <v>27</v>
      </c>
      <c r="E967" s="1" t="s">
        <v>332</v>
      </c>
      <c r="F967" s="1" t="s">
        <v>427</v>
      </c>
      <c r="G967" s="1" t="s">
        <v>11858</v>
      </c>
      <c r="H967" s="1" t="s">
        <v>11859</v>
      </c>
      <c r="I967" s="4">
        <v>84.16837962962963</v>
      </c>
      <c r="J967" s="1">
        <v>709.32</v>
      </c>
      <c r="K967" s="1">
        <v>88.71</v>
      </c>
      <c r="M967" s="10">
        <f t="array" ref="M967">_xlfn.XLOOKUP(A967,subscriptions!B967:B10004,subscriptions!D967:D10004)</f>
        <v>80</v>
      </c>
      <c r="N967" s="10">
        <f t="array" ref="N967">_xlfn.XLOOKUP(A967,subscriptions!B967:B10004,subscriptions!G967:G10004)</f>
        <v>10</v>
      </c>
      <c r="O967" s="10">
        <v>72.0</v>
      </c>
      <c r="P967" s="10" t="str">
        <f t="array" ref="P967">_xlfn.XLOOKUP(A967,subscriptions!B967:B10004,subscriptions!C967:C10004)</f>
        <v>Roam</v>
      </c>
      <c r="Q967" s="10" t="s">
        <v>128</v>
      </c>
      <c r="R967" s="10" t="s">
        <v>148</v>
      </c>
      <c r="S967" s="10" t="s">
        <v>1042</v>
      </c>
    </row>
    <row r="968">
      <c r="A968" s="1" t="s">
        <v>1395</v>
      </c>
      <c r="B968" s="1" t="s">
        <v>24</v>
      </c>
      <c r="C968" s="1" t="s">
        <v>524</v>
      </c>
      <c r="D968" s="1" t="s">
        <v>27</v>
      </c>
      <c r="E968" s="1" t="s">
        <v>179</v>
      </c>
      <c r="F968" s="1" t="s">
        <v>2311</v>
      </c>
      <c r="G968" s="1" t="s">
        <v>11872</v>
      </c>
      <c r="H968" s="1" t="s">
        <v>11873</v>
      </c>
      <c r="I968" s="4">
        <v>84.21070601851852</v>
      </c>
      <c r="J968" s="1">
        <v>1954.35</v>
      </c>
      <c r="K968" s="1">
        <v>484.46</v>
      </c>
      <c r="L968" s="1">
        <v>100.0</v>
      </c>
      <c r="M968" s="10">
        <f t="array" ref="M968">_xlfn.XLOOKUP(A968,subscriptions!B968:B10004,subscriptions!D968:D10004)</f>
        <v>120</v>
      </c>
      <c r="N968" s="10">
        <f t="array" ref="N968">_xlfn.XLOOKUP(A968,subscriptions!B968:B10004,subscriptions!G968:G10004)</f>
        <v>20</v>
      </c>
      <c r="O968" s="10">
        <v>96.0</v>
      </c>
      <c r="P968" s="10" t="str">
        <f t="array" ref="P968">_xlfn.XLOOKUP(A968,subscriptions!B968:B10004,subscriptions!C968:C10004)</f>
        <v>Residential</v>
      </c>
      <c r="Q968" s="10" t="s">
        <v>128</v>
      </c>
      <c r="R968" s="10" t="s">
        <v>148</v>
      </c>
      <c r="S968" s="10" t="s">
        <v>770</v>
      </c>
    </row>
    <row r="969">
      <c r="A969" s="1" t="s">
        <v>1396</v>
      </c>
      <c r="B969" s="1" t="s">
        <v>455</v>
      </c>
      <c r="C969" s="1" t="s">
        <v>2007</v>
      </c>
      <c r="D969" s="1" t="s">
        <v>27</v>
      </c>
      <c r="E969" s="1" t="s">
        <v>262</v>
      </c>
      <c r="F969" s="1" t="s">
        <v>2112</v>
      </c>
      <c r="G969" s="1" t="s">
        <v>11886</v>
      </c>
      <c r="H969" s="1" t="s">
        <v>11888</v>
      </c>
      <c r="I969" s="4">
        <v>84.33575231481481</v>
      </c>
      <c r="J969" s="1">
        <v>578.86</v>
      </c>
      <c r="K969" s="1">
        <v>81.38</v>
      </c>
      <c r="M969" s="10">
        <f t="array" ref="M969">_xlfn.XLOOKUP(A969,subscriptions!B969:B10004,subscriptions!D969:D10004)</f>
        <v>80</v>
      </c>
      <c r="N969" s="10">
        <f t="array" ref="N969">_xlfn.XLOOKUP(A969,subscriptions!B969:B10004,subscriptions!G969:G10004)</f>
        <v>0</v>
      </c>
      <c r="O969" s="10">
        <v>80.0</v>
      </c>
      <c r="P969" s="10" t="str">
        <f t="array" ref="P969">_xlfn.XLOOKUP(A969,subscriptions!B969:B10004,subscriptions!C969:C10004)</f>
        <v>Roam</v>
      </c>
      <c r="Q969" s="10" t="s">
        <v>173</v>
      </c>
      <c r="R969" s="10" t="s">
        <v>148</v>
      </c>
      <c r="S969" s="10" t="s">
        <v>571</v>
      </c>
    </row>
    <row r="970">
      <c r="A970" s="1" t="s">
        <v>1397</v>
      </c>
      <c r="B970" s="1" t="s">
        <v>919</v>
      </c>
      <c r="C970" s="1" t="s">
        <v>441</v>
      </c>
      <c r="D970" s="1" t="s">
        <v>27</v>
      </c>
      <c r="E970" s="1" t="s">
        <v>179</v>
      </c>
      <c r="F970" s="1" t="s">
        <v>2311</v>
      </c>
      <c r="G970" s="1" t="s">
        <v>11901</v>
      </c>
      <c r="H970" s="1" t="s">
        <v>11902</v>
      </c>
      <c r="I970" s="4">
        <v>84.17155092592593</v>
      </c>
      <c r="J970" s="1">
        <v>1303.47</v>
      </c>
      <c r="K970" s="1">
        <v>261.43</v>
      </c>
      <c r="L970" s="1">
        <v>100.0</v>
      </c>
      <c r="M970" s="10">
        <f t="array" ref="M970">_xlfn.XLOOKUP(A970,subscriptions!B970:B10004,subscriptions!D970:D10004)</f>
        <v>120</v>
      </c>
      <c r="N970" s="10">
        <f t="array" ref="N970">_xlfn.XLOOKUP(A970,subscriptions!B970:B10004,subscriptions!G970:G10004)</f>
        <v>5</v>
      </c>
      <c r="O970" s="10">
        <v>114.0</v>
      </c>
      <c r="P970" s="10" t="str">
        <f t="array" ref="P970">_xlfn.XLOOKUP(A970,subscriptions!B970:B10004,subscriptions!C970:C10004)</f>
        <v>Residential</v>
      </c>
      <c r="Q970" s="10" t="s">
        <v>194</v>
      </c>
      <c r="R970" s="10" t="s">
        <v>212</v>
      </c>
      <c r="S970" s="10" t="s">
        <v>1082</v>
      </c>
    </row>
    <row r="971">
      <c r="A971" s="1" t="s">
        <v>1398</v>
      </c>
      <c r="B971" s="1" t="s">
        <v>216</v>
      </c>
      <c r="C971" s="1" t="s">
        <v>1477</v>
      </c>
      <c r="D971" s="1" t="s">
        <v>153</v>
      </c>
      <c r="E971" s="1" t="s">
        <v>280</v>
      </c>
      <c r="F971" s="1" t="s">
        <v>281</v>
      </c>
      <c r="G971" s="1" t="s">
        <v>11916</v>
      </c>
      <c r="H971" s="1" t="s">
        <v>11917</v>
      </c>
      <c r="I971" s="4">
        <v>84.33842592592593</v>
      </c>
      <c r="J971" s="1">
        <v>1019.54</v>
      </c>
      <c r="K971" s="1">
        <v>257.16</v>
      </c>
      <c r="M971" s="10">
        <f t="array" ref="M971">_xlfn.XLOOKUP(A971,subscriptions!B971:B10004,subscriptions!D971:D10004)</f>
        <v>120</v>
      </c>
      <c r="N971" s="10">
        <f t="array" ref="N971">_xlfn.XLOOKUP(A971,subscriptions!B971:B10004,subscriptions!G971:G10004)</f>
        <v>10</v>
      </c>
      <c r="O971" s="10">
        <v>108.0</v>
      </c>
      <c r="P971" s="10" t="str">
        <f t="array" ref="P971">_xlfn.XLOOKUP(A971,subscriptions!B971:B10004,subscriptions!C971:C10004)</f>
        <v>Residential</v>
      </c>
      <c r="Q971" s="10" t="s">
        <v>128</v>
      </c>
      <c r="R971" s="10" t="s">
        <v>212</v>
      </c>
      <c r="S971" s="10" t="s">
        <v>2086</v>
      </c>
    </row>
    <row r="972">
      <c r="A972" s="1" t="s">
        <v>1399</v>
      </c>
      <c r="B972" s="1" t="s">
        <v>686</v>
      </c>
      <c r="C972" s="1" t="s">
        <v>456</v>
      </c>
      <c r="D972" s="1" t="s">
        <v>153</v>
      </c>
      <c r="E972" s="1" t="s">
        <v>111</v>
      </c>
      <c r="F972" s="1" t="s">
        <v>3756</v>
      </c>
      <c r="G972" s="1" t="s">
        <v>11930</v>
      </c>
      <c r="H972" s="1" t="s">
        <v>11931</v>
      </c>
      <c r="I972" s="4">
        <v>84.37949074074074</v>
      </c>
      <c r="J972" s="1">
        <v>1684.5</v>
      </c>
      <c r="K972" s="1">
        <v>278.19</v>
      </c>
      <c r="M972" s="10">
        <f t="array" ref="M972">_xlfn.XLOOKUP(A972,subscriptions!B972:B10004,subscriptions!D972:D10004)</f>
        <v>120</v>
      </c>
      <c r="N972" s="10">
        <f t="array" ref="N972">_xlfn.XLOOKUP(A972,subscriptions!B972:B10004,subscriptions!G972:G10004)</f>
        <v>20</v>
      </c>
      <c r="O972" s="10">
        <v>96.0</v>
      </c>
      <c r="P972" s="10" t="str">
        <f t="array" ref="P972">_xlfn.XLOOKUP(A972,subscriptions!B972:B10004,subscriptions!C972:C10004)</f>
        <v>Residential</v>
      </c>
      <c r="Q972" s="10" t="s">
        <v>128</v>
      </c>
      <c r="R972" s="10" t="s">
        <v>148</v>
      </c>
      <c r="S972" s="10" t="s">
        <v>2380</v>
      </c>
    </row>
    <row r="973">
      <c r="A973" s="1" t="s">
        <v>1400</v>
      </c>
      <c r="B973" s="1" t="s">
        <v>329</v>
      </c>
      <c r="C973" s="1" t="s">
        <v>2483</v>
      </c>
      <c r="D973" s="1" t="s">
        <v>27</v>
      </c>
      <c r="E973" s="1" t="s">
        <v>332</v>
      </c>
      <c r="F973" s="1" t="s">
        <v>2415</v>
      </c>
      <c r="G973" s="1" t="s">
        <v>11945</v>
      </c>
      <c r="H973" s="1" t="s">
        <v>11946</v>
      </c>
      <c r="I973" s="4">
        <v>84.37792824074074</v>
      </c>
      <c r="J973" s="1">
        <v>4192.88</v>
      </c>
      <c r="K973" s="1">
        <v>848.36</v>
      </c>
      <c r="M973" s="10">
        <f t="array" ref="M973">_xlfn.XLOOKUP(A973,subscriptions!B973:B10004,subscriptions!D973:D10004)</f>
        <v>250</v>
      </c>
      <c r="N973" s="10">
        <f t="array" ref="N973">_xlfn.XLOOKUP(A973,subscriptions!B973:B10004,subscriptions!G973:G10004)</f>
        <v>0</v>
      </c>
      <c r="O973" s="10">
        <v>250.0</v>
      </c>
      <c r="P973" s="10" t="str">
        <f t="array" ref="P973">_xlfn.XLOOKUP(A973,subscriptions!B973:B10004,subscriptions!C973:C10004)</f>
        <v>Business</v>
      </c>
      <c r="Q973" s="10" t="s">
        <v>173</v>
      </c>
      <c r="R973" s="10" t="s">
        <v>129</v>
      </c>
      <c r="S973" s="10" t="s">
        <v>1302</v>
      </c>
    </row>
    <row r="974">
      <c r="A974" s="1" t="s">
        <v>1403</v>
      </c>
      <c r="B974" s="1" t="s">
        <v>713</v>
      </c>
      <c r="C974" s="1" t="s">
        <v>218</v>
      </c>
      <c r="D974" s="1" t="s">
        <v>27</v>
      </c>
      <c r="E974" s="1" t="s">
        <v>262</v>
      </c>
      <c r="F974" s="1" t="s">
        <v>885</v>
      </c>
      <c r="G974" s="1" t="s">
        <v>11959</v>
      </c>
      <c r="H974" s="1" t="s">
        <v>11960</v>
      </c>
      <c r="I974" s="4">
        <v>84.2106712962963</v>
      </c>
      <c r="J974" s="1">
        <v>2028.36</v>
      </c>
      <c r="K974" s="1">
        <v>204.7</v>
      </c>
      <c r="M974" s="10">
        <f t="array" ref="M974">_xlfn.XLOOKUP(A974,subscriptions!B974:B10004,subscriptions!D974:D10004)</f>
        <v>80</v>
      </c>
      <c r="N974" s="10">
        <f t="array" ref="N974">_xlfn.XLOOKUP(A974,subscriptions!B974:B10004,subscriptions!G974:G10004)</f>
        <v>5</v>
      </c>
      <c r="O974" s="10">
        <v>76.0</v>
      </c>
      <c r="P974" s="10" t="str">
        <f t="array" ref="P974">_xlfn.XLOOKUP(A974,subscriptions!B974:B10004,subscriptions!C974:C10004)</f>
        <v>Roam</v>
      </c>
      <c r="Q974" s="10" t="s">
        <v>194</v>
      </c>
      <c r="R974" s="10" t="s">
        <v>148</v>
      </c>
      <c r="S974" s="10" t="s">
        <v>770</v>
      </c>
    </row>
    <row r="975">
      <c r="A975" s="1" t="s">
        <v>1404</v>
      </c>
      <c r="B975" s="1" t="s">
        <v>1173</v>
      </c>
      <c r="C975" s="1" t="s">
        <v>473</v>
      </c>
      <c r="D975" s="1" t="s">
        <v>27</v>
      </c>
      <c r="E975" s="1" t="s">
        <v>111</v>
      </c>
      <c r="F975" s="1" t="s">
        <v>1906</v>
      </c>
      <c r="G975" s="1" t="s">
        <v>11974</v>
      </c>
      <c r="H975" s="1" t="s">
        <v>11975</v>
      </c>
      <c r="I975" s="4">
        <v>84.29335648148148</v>
      </c>
      <c r="J975" s="1">
        <v>412.99</v>
      </c>
      <c r="K975" s="1">
        <v>59.6</v>
      </c>
      <c r="M975" s="10">
        <f t="array" ref="M975">_xlfn.XLOOKUP(A975,subscriptions!B975:B10004,subscriptions!D975:D10004)</f>
        <v>50</v>
      </c>
      <c r="N975" s="10">
        <f t="array" ref="N975">_xlfn.XLOOKUP(A975,subscriptions!B975:B10004,subscriptions!G975:G10004)</f>
        <v>10</v>
      </c>
      <c r="O975" s="10">
        <v>45.0</v>
      </c>
      <c r="P975" s="10" t="str">
        <f t="array" ref="P975">_xlfn.XLOOKUP(A975,subscriptions!B975:B10004,subscriptions!C975:C10004)</f>
        <v>Mini</v>
      </c>
      <c r="Q975" s="10" t="s">
        <v>128</v>
      </c>
      <c r="R975" s="10" t="s">
        <v>148</v>
      </c>
      <c r="S975" s="10" t="s">
        <v>1779</v>
      </c>
    </row>
    <row r="976">
      <c r="A976" s="1" t="s">
        <v>1405</v>
      </c>
      <c r="B976" s="1" t="s">
        <v>197</v>
      </c>
      <c r="C976" s="1" t="s">
        <v>237</v>
      </c>
      <c r="D976" s="1" t="s">
        <v>153</v>
      </c>
      <c r="E976" s="1" t="s">
        <v>714</v>
      </c>
      <c r="F976" s="1" t="s">
        <v>2171</v>
      </c>
      <c r="G976" s="1" t="s">
        <v>11988</v>
      </c>
      <c r="H976" s="1" t="s">
        <v>11990</v>
      </c>
      <c r="I976" s="4">
        <v>84.41974537037036</v>
      </c>
      <c r="J976" s="1">
        <v>97.52</v>
      </c>
      <c r="K976" s="1">
        <v>16.67</v>
      </c>
      <c r="M976" s="10">
        <f t="array" ref="M976">_xlfn.XLOOKUP(A976,subscriptions!B976:B10004,subscriptions!D976:D10004)</f>
        <v>80</v>
      </c>
      <c r="N976" s="10">
        <f t="array" ref="N976">_xlfn.XLOOKUP(A976,subscriptions!B976:B10004,subscriptions!G976:G10004)</f>
        <v>20</v>
      </c>
      <c r="O976" s="10">
        <v>64.0</v>
      </c>
      <c r="P976" s="10" t="str">
        <f t="array" ref="P976">_xlfn.XLOOKUP(A976,subscriptions!B976:B10004,subscriptions!C976:C10004)</f>
        <v>Roam</v>
      </c>
      <c r="Q976" s="10" t="s">
        <v>128</v>
      </c>
      <c r="R976" s="10" t="s">
        <v>148</v>
      </c>
      <c r="S976" s="10" t="s">
        <v>1525</v>
      </c>
    </row>
    <row r="977">
      <c r="A977" s="1" t="s">
        <v>1406</v>
      </c>
      <c r="B977" s="1" t="s">
        <v>573</v>
      </c>
      <c r="C977" s="1" t="s">
        <v>2007</v>
      </c>
      <c r="D977" s="1" t="s">
        <v>27</v>
      </c>
      <c r="E977" s="1" t="s">
        <v>332</v>
      </c>
      <c r="F977" s="1" t="s">
        <v>427</v>
      </c>
      <c r="G977" s="1" t="s">
        <v>12002</v>
      </c>
      <c r="H977" s="1" t="s">
        <v>12004</v>
      </c>
      <c r="I977" s="4">
        <v>84.2528125</v>
      </c>
      <c r="J977" s="1">
        <v>506.25</v>
      </c>
      <c r="K977" s="1">
        <v>72.99</v>
      </c>
      <c r="M977" s="10">
        <f t="array" ref="M977">_xlfn.XLOOKUP(A977,subscriptions!B977:B10004,subscriptions!D977:D10004)</f>
        <v>80</v>
      </c>
      <c r="N977" s="10">
        <f t="array" ref="N977">_xlfn.XLOOKUP(A977,subscriptions!B977:B10004,subscriptions!G977:G10004)</f>
        <v>0</v>
      </c>
      <c r="O977" s="10">
        <v>80.0</v>
      </c>
      <c r="P977" s="10" t="str">
        <f t="array" ref="P977">_xlfn.XLOOKUP(A977,subscriptions!B977:B10004,subscriptions!C977:C10004)</f>
        <v>Roam</v>
      </c>
      <c r="Q977" s="10" t="s">
        <v>173</v>
      </c>
      <c r="R977" s="10" t="s">
        <v>148</v>
      </c>
      <c r="S977" s="10" t="s">
        <v>916</v>
      </c>
    </row>
    <row r="978">
      <c r="A978" s="1" t="s">
        <v>1407</v>
      </c>
      <c r="B978" s="1" t="s">
        <v>1009</v>
      </c>
      <c r="C978" s="1" t="s">
        <v>734</v>
      </c>
      <c r="D978" s="1" t="s">
        <v>153</v>
      </c>
      <c r="E978" s="1" t="s">
        <v>179</v>
      </c>
      <c r="F978" s="1" t="s">
        <v>773</v>
      </c>
      <c r="G978" s="1" t="s">
        <v>12016</v>
      </c>
      <c r="H978" s="1" t="s">
        <v>12017</v>
      </c>
      <c r="I978" s="4">
        <v>84.29685185185186</v>
      </c>
      <c r="J978" s="1">
        <v>1406.09</v>
      </c>
      <c r="K978" s="1">
        <v>143.28</v>
      </c>
      <c r="L978" s="1">
        <v>100.0</v>
      </c>
      <c r="M978" s="10">
        <f t="array" ref="M978">_xlfn.XLOOKUP(A978,subscriptions!B978:B10004,subscriptions!D978:D10004)</f>
        <v>80</v>
      </c>
      <c r="N978" s="10">
        <f t="array" ref="N978">_xlfn.XLOOKUP(A978,subscriptions!B978:B10004,subscriptions!G978:G10004)</f>
        <v>5</v>
      </c>
      <c r="O978" s="10">
        <v>76.0</v>
      </c>
      <c r="P978" s="10" t="str">
        <f t="array" ref="P978">_xlfn.XLOOKUP(A978,subscriptions!B978:B10004,subscriptions!C978:C10004)</f>
        <v>Roam</v>
      </c>
      <c r="Q978" s="10" t="s">
        <v>194</v>
      </c>
      <c r="R978" s="10" t="s">
        <v>148</v>
      </c>
      <c r="S978" s="10" t="s">
        <v>373</v>
      </c>
    </row>
    <row r="979">
      <c r="A979" s="1" t="s">
        <v>1408</v>
      </c>
      <c r="B979" s="1" t="s">
        <v>657</v>
      </c>
      <c r="C979" s="1" t="s">
        <v>473</v>
      </c>
      <c r="D979" s="1" t="s">
        <v>153</v>
      </c>
      <c r="E979" s="1" t="s">
        <v>332</v>
      </c>
      <c r="F979" s="1" t="s">
        <v>510</v>
      </c>
      <c r="G979" s="1" t="s">
        <v>12033</v>
      </c>
      <c r="H979" s="1" t="s">
        <v>12034</v>
      </c>
      <c r="I979" s="4">
        <v>84.29609953703704</v>
      </c>
      <c r="J979" s="1">
        <v>129.19</v>
      </c>
      <c r="K979" s="1">
        <v>25.39</v>
      </c>
      <c r="M979" s="10">
        <f t="array" ref="M979">_xlfn.XLOOKUP(A979,subscriptions!B979:B10004,subscriptions!D979:D10004)</f>
        <v>120</v>
      </c>
      <c r="N979" s="10">
        <f t="array" ref="N979">_xlfn.XLOOKUP(A979,subscriptions!B979:B10004,subscriptions!G979:G10004)</f>
        <v>10</v>
      </c>
      <c r="O979" s="10">
        <v>108.0</v>
      </c>
      <c r="P979" s="10" t="str">
        <f t="array" ref="P979">_xlfn.XLOOKUP(A979,subscriptions!B979:B10004,subscriptions!C979:C10004)</f>
        <v>Residential</v>
      </c>
      <c r="Q979" s="10" t="s">
        <v>128</v>
      </c>
      <c r="R979" s="10" t="s">
        <v>212</v>
      </c>
      <c r="S979" s="10" t="s">
        <v>655</v>
      </c>
    </row>
    <row r="980">
      <c r="A980" s="1" t="s">
        <v>1409</v>
      </c>
      <c r="B980" s="1" t="s">
        <v>4627</v>
      </c>
      <c r="C980" s="1" t="s">
        <v>884</v>
      </c>
      <c r="D980" s="1" t="s">
        <v>27</v>
      </c>
      <c r="E980" s="1" t="s">
        <v>219</v>
      </c>
      <c r="F980" s="1" t="s">
        <v>660</v>
      </c>
      <c r="G980" s="1" t="s">
        <v>12048</v>
      </c>
      <c r="H980" s="1" t="s">
        <v>12049</v>
      </c>
      <c r="I980" s="4">
        <v>84.33418981481482</v>
      </c>
      <c r="J980" s="1">
        <v>1078.86</v>
      </c>
      <c r="K980" s="1">
        <v>165.14</v>
      </c>
      <c r="M980" s="10">
        <f t="array" ref="M980">_xlfn.XLOOKUP(A980,subscriptions!B980:B10004,subscriptions!D980:D10004)</f>
        <v>120</v>
      </c>
      <c r="N980" s="10">
        <f t="array" ref="N980">_xlfn.XLOOKUP(A980,subscriptions!B980:B10004,subscriptions!G980:G10004)</f>
        <v>20</v>
      </c>
      <c r="O980" s="10">
        <v>96.0</v>
      </c>
      <c r="P980" s="10" t="str">
        <f t="array" ref="P980">_xlfn.XLOOKUP(A980,subscriptions!B980:B10004,subscriptions!C980:C10004)</f>
        <v>Residential</v>
      </c>
      <c r="Q980" s="10" t="s">
        <v>128</v>
      </c>
      <c r="R980" s="10" t="s">
        <v>148</v>
      </c>
      <c r="S980" s="10" t="s">
        <v>195</v>
      </c>
    </row>
    <row r="981">
      <c r="A981" s="1" t="s">
        <v>1410</v>
      </c>
      <c r="B981" s="1" t="s">
        <v>295</v>
      </c>
      <c r="C981" s="1" t="s">
        <v>1388</v>
      </c>
      <c r="D981" s="1" t="s">
        <v>153</v>
      </c>
      <c r="E981" s="1" t="s">
        <v>28</v>
      </c>
      <c r="F981" s="1" t="s">
        <v>3899</v>
      </c>
      <c r="G981" s="1" t="s">
        <v>12059</v>
      </c>
      <c r="H981" s="1" t="s">
        <v>12060</v>
      </c>
      <c r="I981" s="4">
        <v>84.25292824074074</v>
      </c>
      <c r="J981" s="1">
        <v>1412.64</v>
      </c>
      <c r="K981" s="1">
        <v>177.02</v>
      </c>
      <c r="M981" s="10">
        <f t="array" ref="M981">_xlfn.XLOOKUP(A981,subscriptions!B981:B10004,subscriptions!D981:D10004)</f>
        <v>250</v>
      </c>
      <c r="N981" s="10">
        <f t="array" ref="N981">_xlfn.XLOOKUP(A981,subscriptions!B981:B10004,subscriptions!G981:G10004)</f>
        <v>0</v>
      </c>
      <c r="O981" s="10">
        <v>250.0</v>
      </c>
      <c r="P981" s="10" t="str">
        <f t="array" ref="P981">_xlfn.XLOOKUP(A981,subscriptions!B981:B10004,subscriptions!C981:C10004)</f>
        <v>Business</v>
      </c>
      <c r="Q981" s="10" t="s">
        <v>173</v>
      </c>
      <c r="R981" s="10" t="s">
        <v>129</v>
      </c>
      <c r="S981" s="10" t="s">
        <v>916</v>
      </c>
    </row>
    <row r="982">
      <c r="A982" s="1" t="s">
        <v>1411</v>
      </c>
      <c r="B982" s="1" t="s">
        <v>1262</v>
      </c>
      <c r="C982" s="1" t="s">
        <v>1833</v>
      </c>
      <c r="D982" s="1" t="s">
        <v>27</v>
      </c>
      <c r="E982" s="1" t="s">
        <v>332</v>
      </c>
      <c r="F982" s="1" t="s">
        <v>1749</v>
      </c>
      <c r="G982" s="1" t="s">
        <v>12071</v>
      </c>
      <c r="H982" s="1" t="s">
        <v>12072</v>
      </c>
      <c r="I982" s="4">
        <v>84.3000462962963</v>
      </c>
      <c r="J982" s="1">
        <v>660.25</v>
      </c>
      <c r="K982" s="1">
        <v>74.57</v>
      </c>
      <c r="M982" s="10">
        <f t="array" ref="M982">_xlfn.XLOOKUP(A982,subscriptions!B982:B10004,subscriptions!D982:D10004)</f>
        <v>120</v>
      </c>
      <c r="N982" s="10">
        <f t="array" ref="N982">_xlfn.XLOOKUP(A982,subscriptions!B982:B10004,subscriptions!G982:G10004)</f>
        <v>5</v>
      </c>
      <c r="O982" s="10">
        <v>114.0</v>
      </c>
      <c r="P982" s="10" t="str">
        <f t="array" ref="P982">_xlfn.XLOOKUP(A982,subscriptions!B982:B10004,subscriptions!C982:C10004)</f>
        <v>Residential</v>
      </c>
      <c r="Q982" s="10" t="s">
        <v>194</v>
      </c>
      <c r="R982" s="10" t="s">
        <v>212</v>
      </c>
      <c r="S982" s="10" t="s">
        <v>1172</v>
      </c>
    </row>
    <row r="983">
      <c r="A983" s="1" t="s">
        <v>1413</v>
      </c>
      <c r="B983" s="1" t="s">
        <v>748</v>
      </c>
      <c r="C983" s="1" t="s">
        <v>1388</v>
      </c>
      <c r="D983" s="1" t="s">
        <v>27</v>
      </c>
      <c r="E983" s="1" t="s">
        <v>280</v>
      </c>
      <c r="F983" s="1" t="s">
        <v>1706</v>
      </c>
      <c r="G983" s="1" t="s">
        <v>12084</v>
      </c>
      <c r="H983" s="1" t="s">
        <v>12085</v>
      </c>
      <c r="I983" s="4">
        <v>84.37873842592593</v>
      </c>
      <c r="J983" s="1">
        <v>2260.47</v>
      </c>
      <c r="K983" s="1">
        <v>448.91</v>
      </c>
      <c r="M983" s="10">
        <f t="array" ref="M983">_xlfn.XLOOKUP(A983,subscriptions!B983:B10004,subscriptions!D983:D10004)</f>
        <v>50</v>
      </c>
      <c r="N983" s="10">
        <f t="array" ref="N983">_xlfn.XLOOKUP(A983,subscriptions!B983:B10004,subscriptions!G983:G10004)</f>
        <v>10</v>
      </c>
      <c r="O983" s="10">
        <v>45.0</v>
      </c>
      <c r="P983" s="10" t="str">
        <f t="array" ref="P983">_xlfn.XLOOKUP(A983,subscriptions!B983:B10004,subscriptions!C983:C10004)</f>
        <v>Mini</v>
      </c>
      <c r="Q983" s="10" t="s">
        <v>128</v>
      </c>
      <c r="R983" s="10" t="s">
        <v>148</v>
      </c>
      <c r="S983" s="10" t="s">
        <v>1622</v>
      </c>
    </row>
    <row r="984">
      <c r="A984" s="1" t="s">
        <v>1416</v>
      </c>
      <c r="B984" s="1" t="s">
        <v>389</v>
      </c>
      <c r="C984" s="1" t="s">
        <v>734</v>
      </c>
      <c r="D984" s="1" t="s">
        <v>27</v>
      </c>
      <c r="E984" s="1" t="s">
        <v>239</v>
      </c>
      <c r="F984" s="1" t="s">
        <v>240</v>
      </c>
      <c r="G984" s="1" t="s">
        <v>12097</v>
      </c>
      <c r="H984" s="1" t="s">
        <v>12098</v>
      </c>
      <c r="I984" s="4">
        <v>84.21141203703704</v>
      </c>
      <c r="J984" s="1">
        <v>219.08</v>
      </c>
      <c r="K984" s="1">
        <v>31.24</v>
      </c>
      <c r="M984" s="10">
        <f t="array" ref="M984">_xlfn.XLOOKUP(A984,subscriptions!B984:B10004,subscriptions!D984:D10004)</f>
        <v>120</v>
      </c>
      <c r="N984" s="10">
        <f t="array" ref="N984">_xlfn.XLOOKUP(A984,subscriptions!B984:B10004,subscriptions!G984:G10004)</f>
        <v>20</v>
      </c>
      <c r="O984" s="10">
        <v>96.0</v>
      </c>
      <c r="P984" s="10" t="str">
        <f t="array" ref="P984">_xlfn.XLOOKUP(A984,subscriptions!B984:B10004,subscriptions!C984:C10004)</f>
        <v>Residential</v>
      </c>
      <c r="Q984" s="10" t="s">
        <v>128</v>
      </c>
      <c r="R984" s="10" t="s">
        <v>148</v>
      </c>
      <c r="S984" s="10" t="s">
        <v>438</v>
      </c>
    </row>
    <row r="985">
      <c r="A985" s="1" t="s">
        <v>1419</v>
      </c>
      <c r="B985" s="1" t="s">
        <v>24</v>
      </c>
      <c r="C985" s="1" t="s">
        <v>3912</v>
      </c>
      <c r="D985" s="1" t="s">
        <v>27</v>
      </c>
      <c r="E985" s="1" t="s">
        <v>179</v>
      </c>
      <c r="F985" s="1" t="s">
        <v>901</v>
      </c>
      <c r="G985" s="1" t="s">
        <v>12110</v>
      </c>
      <c r="H985" s="1" t="s">
        <v>12111</v>
      </c>
      <c r="I985" s="4">
        <v>84.33630787037038</v>
      </c>
      <c r="J985" s="1">
        <v>167.17</v>
      </c>
      <c r="K985" s="1">
        <v>36.41</v>
      </c>
      <c r="L985" s="1">
        <v>100.0</v>
      </c>
      <c r="M985" s="10">
        <f t="array" ref="M985">_xlfn.XLOOKUP(A985,subscriptions!B985:B10004,subscriptions!D985:D10004)</f>
        <v>250</v>
      </c>
      <c r="N985" s="10">
        <f t="array" ref="N985">_xlfn.XLOOKUP(A985,subscriptions!B985:B10004,subscriptions!G985:G10004)</f>
        <v>0</v>
      </c>
      <c r="O985" s="10">
        <v>250.0</v>
      </c>
      <c r="P985" s="10" t="str">
        <f t="array" ref="P985">_xlfn.XLOOKUP(A985,subscriptions!B985:B10004,subscriptions!C985:C10004)</f>
        <v>Business</v>
      </c>
      <c r="Q985" s="10" t="s">
        <v>173</v>
      </c>
      <c r="R985" s="10" t="s">
        <v>129</v>
      </c>
      <c r="S985" s="10" t="s">
        <v>1971</v>
      </c>
    </row>
    <row r="986">
      <c r="A986" s="1" t="s">
        <v>1420</v>
      </c>
      <c r="B986" s="1" t="s">
        <v>329</v>
      </c>
      <c r="C986" s="1" t="s">
        <v>178</v>
      </c>
      <c r="D986" s="1" t="s">
        <v>27</v>
      </c>
      <c r="E986" s="1" t="s">
        <v>239</v>
      </c>
      <c r="F986" s="1" t="s">
        <v>1186</v>
      </c>
      <c r="G986" s="1" t="s">
        <v>12125</v>
      </c>
      <c r="H986" s="1" t="s">
        <v>12126</v>
      </c>
      <c r="I986" s="4">
        <v>84.21460648148148</v>
      </c>
      <c r="J986" s="1">
        <v>2003.97</v>
      </c>
      <c r="K986" s="1">
        <v>465.64</v>
      </c>
      <c r="M986" s="10">
        <f t="array" ref="M986">_xlfn.XLOOKUP(A986,subscriptions!B986:B10004,subscriptions!D986:D10004)</f>
        <v>120</v>
      </c>
      <c r="N986" s="10">
        <f t="array" ref="N986">_xlfn.XLOOKUP(A986,subscriptions!B986:B10004,subscriptions!G986:G10004)</f>
        <v>5</v>
      </c>
      <c r="O986" s="10">
        <v>114.0</v>
      </c>
      <c r="P986" s="10" t="str">
        <f t="array" ref="P986">_xlfn.XLOOKUP(A986,subscriptions!B986:B10004,subscriptions!C986:C10004)</f>
        <v>Residential</v>
      </c>
      <c r="Q986" s="10" t="s">
        <v>194</v>
      </c>
      <c r="R986" s="10" t="s">
        <v>212</v>
      </c>
      <c r="S986" s="10" t="s">
        <v>3641</v>
      </c>
    </row>
    <row r="987">
      <c r="A987" s="1" t="s">
        <v>1421</v>
      </c>
      <c r="B987" s="1" t="s">
        <v>24</v>
      </c>
      <c r="C987" s="1" t="s">
        <v>426</v>
      </c>
      <c r="D987" s="1" t="s">
        <v>27</v>
      </c>
      <c r="E987" s="1" t="s">
        <v>28</v>
      </c>
      <c r="F987" s="1" t="s">
        <v>687</v>
      </c>
      <c r="G987" s="1" t="s">
        <v>12140</v>
      </c>
      <c r="H987" s="1" t="s">
        <v>12141</v>
      </c>
      <c r="I987" s="4">
        <v>84.17393518518519</v>
      </c>
      <c r="J987" s="1">
        <v>1076.26</v>
      </c>
      <c r="K987" s="1">
        <v>260.47</v>
      </c>
      <c r="M987" s="10">
        <f t="array" ref="M987">_xlfn.XLOOKUP(A987,subscriptions!B987:B10004,subscriptions!D987:D10004)</f>
        <v>120</v>
      </c>
      <c r="N987" s="10">
        <f t="array" ref="N987">_xlfn.XLOOKUP(A987,subscriptions!B987:B10004,subscriptions!G987:G10004)</f>
        <v>10</v>
      </c>
      <c r="O987" s="10">
        <v>108.0</v>
      </c>
      <c r="P987" s="10" t="str">
        <f t="array" ref="P987">_xlfn.XLOOKUP(A987,subscriptions!B987:B10004,subscriptions!C987:C10004)</f>
        <v>Residential</v>
      </c>
      <c r="Q987" s="10" t="s">
        <v>128</v>
      </c>
      <c r="R987" s="10" t="s">
        <v>212</v>
      </c>
      <c r="S987" s="10" t="s">
        <v>3087</v>
      </c>
    </row>
    <row r="988">
      <c r="A988" s="1" t="s">
        <v>1423</v>
      </c>
      <c r="B988" s="1" t="s">
        <v>24</v>
      </c>
      <c r="C988" s="1" t="s">
        <v>152</v>
      </c>
      <c r="D988" s="1" t="s">
        <v>27</v>
      </c>
      <c r="E988" s="1" t="s">
        <v>714</v>
      </c>
      <c r="F988" s="1" t="s">
        <v>2171</v>
      </c>
      <c r="G988" s="1" t="s">
        <v>12150</v>
      </c>
      <c r="H988" s="1" t="s">
        <v>12151</v>
      </c>
      <c r="I988" s="4">
        <v>84.21341435185185</v>
      </c>
      <c r="J988" s="1">
        <v>1799.06</v>
      </c>
      <c r="K988" s="1">
        <v>368.04</v>
      </c>
      <c r="M988" s="10">
        <f t="array" ref="M988">_xlfn.XLOOKUP(A988,subscriptions!B988:B10004,subscriptions!D988:D10004)</f>
        <v>80</v>
      </c>
      <c r="N988" s="10">
        <f t="array" ref="N988">_xlfn.XLOOKUP(A988,subscriptions!B988:B10004,subscriptions!G988:G10004)</f>
        <v>20</v>
      </c>
      <c r="O988" s="10">
        <v>64.0</v>
      </c>
      <c r="P988" s="10" t="str">
        <f t="array" ref="P988">_xlfn.XLOOKUP(A988,subscriptions!B988:B10004,subscriptions!C988:C10004)</f>
        <v>Roam</v>
      </c>
      <c r="Q988" s="10" t="s">
        <v>128</v>
      </c>
      <c r="R988" s="10" t="s">
        <v>148</v>
      </c>
      <c r="S988" s="10" t="s">
        <v>1915</v>
      </c>
    </row>
    <row r="989">
      <c r="A989" s="1" t="s">
        <v>1424</v>
      </c>
      <c r="B989" s="1" t="s">
        <v>763</v>
      </c>
      <c r="C989" s="1" t="s">
        <v>509</v>
      </c>
      <c r="D989" s="1" t="s">
        <v>27</v>
      </c>
      <c r="E989" s="1" t="s">
        <v>332</v>
      </c>
      <c r="F989" s="1" t="s">
        <v>510</v>
      </c>
      <c r="G989" s="1" t="s">
        <v>12160</v>
      </c>
      <c r="H989" s="1" t="s">
        <v>12161</v>
      </c>
      <c r="I989" s="4">
        <v>84.37923611111111</v>
      </c>
      <c r="J989" s="1">
        <v>905.94</v>
      </c>
      <c r="K989" s="1">
        <v>176.06</v>
      </c>
      <c r="M989" s="10">
        <f t="array" ref="M989">_xlfn.XLOOKUP(A989,subscriptions!B989:B10004,subscriptions!D989:D10004)</f>
        <v>120</v>
      </c>
      <c r="N989" s="10">
        <f t="array" ref="N989">_xlfn.XLOOKUP(A989,subscriptions!B989:B10004,subscriptions!G989:G10004)</f>
        <v>0</v>
      </c>
      <c r="O989" s="10">
        <v>120.0</v>
      </c>
      <c r="P989" s="10" t="str">
        <f t="array" ref="P989">_xlfn.XLOOKUP(A989,subscriptions!B989:B10004,subscriptions!C989:C10004)</f>
        <v>Residential</v>
      </c>
      <c r="Q989" s="10" t="s">
        <v>173</v>
      </c>
      <c r="R989" s="10" t="s">
        <v>212</v>
      </c>
      <c r="S989" s="10" t="s">
        <v>2380</v>
      </c>
    </row>
    <row r="990">
      <c r="A990" s="1" t="s">
        <v>1425</v>
      </c>
      <c r="B990" s="1" t="s">
        <v>941</v>
      </c>
      <c r="C990" s="1" t="s">
        <v>605</v>
      </c>
      <c r="D990" s="1" t="s">
        <v>27</v>
      </c>
      <c r="E990" s="1" t="s">
        <v>179</v>
      </c>
      <c r="F990" s="1" t="s">
        <v>773</v>
      </c>
      <c r="G990" s="1" t="s">
        <v>12172</v>
      </c>
      <c r="H990" s="1" t="s">
        <v>12173</v>
      </c>
      <c r="I990" s="4">
        <v>84.33765046296297</v>
      </c>
      <c r="J990" s="1">
        <v>474.34</v>
      </c>
      <c r="K990" s="1">
        <v>115.06</v>
      </c>
      <c r="L990" s="1">
        <v>100.0</v>
      </c>
      <c r="M990" s="10">
        <f t="array" ref="M990">_xlfn.XLOOKUP(A990,subscriptions!B990:B10004,subscriptions!D990:D10004)</f>
        <v>80</v>
      </c>
      <c r="N990" s="10">
        <f t="array" ref="N990">_xlfn.XLOOKUP(A990,subscriptions!B990:B10004,subscriptions!G990:G10004)</f>
        <v>5</v>
      </c>
      <c r="O990" s="10">
        <v>76.0</v>
      </c>
      <c r="P990" s="10" t="str">
        <f t="array" ref="P990">_xlfn.XLOOKUP(A990,subscriptions!B990:B10004,subscriptions!C990:C10004)</f>
        <v>Roam</v>
      </c>
      <c r="Q990" s="10" t="s">
        <v>194</v>
      </c>
      <c r="R990" s="10" t="s">
        <v>148</v>
      </c>
      <c r="S990" s="10" t="s">
        <v>1961</v>
      </c>
    </row>
    <row r="991">
      <c r="A991" s="1" t="s">
        <v>1426</v>
      </c>
      <c r="B991" s="1" t="s">
        <v>1044</v>
      </c>
      <c r="C991" s="1" t="s">
        <v>1347</v>
      </c>
      <c r="D991" s="1" t="s">
        <v>27</v>
      </c>
      <c r="E991" s="1" t="s">
        <v>28</v>
      </c>
      <c r="F991" s="1" t="s">
        <v>1639</v>
      </c>
      <c r="G991" s="1" t="s">
        <v>12183</v>
      </c>
      <c r="H991" s="1" t="s">
        <v>12184</v>
      </c>
      <c r="I991" s="4">
        <v>84.37950231481481</v>
      </c>
      <c r="J991" s="1">
        <v>2614.74</v>
      </c>
      <c r="K991" s="1">
        <v>589.94</v>
      </c>
      <c r="M991" s="10">
        <f t="array" ref="M991">_xlfn.XLOOKUP(A991,subscriptions!B991:B10004,subscriptions!D991:D10004)</f>
        <v>250</v>
      </c>
      <c r="N991" s="10">
        <f t="array" ref="N991">_xlfn.XLOOKUP(A991,subscriptions!B991:B10004,subscriptions!G991:G10004)</f>
        <v>10</v>
      </c>
      <c r="O991" s="10">
        <v>225.0</v>
      </c>
      <c r="P991" s="10" t="str">
        <f t="array" ref="P991">_xlfn.XLOOKUP(A991,subscriptions!B991:B10004,subscriptions!C991:C10004)</f>
        <v>Business</v>
      </c>
      <c r="Q991" s="10" t="s">
        <v>128</v>
      </c>
      <c r="R991" s="10" t="s">
        <v>129</v>
      </c>
      <c r="S991" s="10" t="s">
        <v>2380</v>
      </c>
    </row>
    <row r="992">
      <c r="A992" s="1" t="s">
        <v>1430</v>
      </c>
      <c r="B992" s="1" t="s">
        <v>772</v>
      </c>
      <c r="C992" s="1" t="s">
        <v>441</v>
      </c>
      <c r="D992" s="1" t="s">
        <v>153</v>
      </c>
      <c r="E992" s="1" t="s">
        <v>28</v>
      </c>
      <c r="F992" s="1" t="s">
        <v>801</v>
      </c>
      <c r="G992" s="1" t="s">
        <v>12193</v>
      </c>
      <c r="H992" s="1" t="s">
        <v>12194</v>
      </c>
      <c r="I992" s="4">
        <v>84.21552083333333</v>
      </c>
      <c r="J992" s="1">
        <v>2459.78</v>
      </c>
      <c r="K992" s="1">
        <v>236.73</v>
      </c>
      <c r="M992" s="10">
        <f t="array" ref="M992">_xlfn.XLOOKUP(A992,subscriptions!B992:B10004,subscriptions!D992:D10004)</f>
        <v>120</v>
      </c>
      <c r="N992" s="10">
        <f t="array" ref="N992">_xlfn.XLOOKUP(A992,subscriptions!B992:B10004,subscriptions!G992:G10004)</f>
        <v>20</v>
      </c>
      <c r="O992" s="10">
        <v>96.0</v>
      </c>
      <c r="P992" s="10" t="str">
        <f t="array" ref="P992">_xlfn.XLOOKUP(A992,subscriptions!B992:B10004,subscriptions!C992:C10004)</f>
        <v>Residential</v>
      </c>
      <c r="Q992" s="10" t="s">
        <v>128</v>
      </c>
      <c r="R992" s="10" t="s">
        <v>148</v>
      </c>
      <c r="S992" s="10" t="s">
        <v>1212</v>
      </c>
    </row>
    <row r="993">
      <c r="A993" s="1" t="s">
        <v>1432</v>
      </c>
      <c r="B993" s="1" t="s">
        <v>1460</v>
      </c>
      <c r="C993" s="1" t="s">
        <v>524</v>
      </c>
      <c r="D993" s="1" t="s">
        <v>27</v>
      </c>
      <c r="E993" s="1" t="s">
        <v>111</v>
      </c>
      <c r="F993" s="1" t="s">
        <v>112</v>
      </c>
      <c r="G993" s="1" t="s">
        <v>12205</v>
      </c>
      <c r="H993" s="1" t="s">
        <v>12207</v>
      </c>
      <c r="I993" s="4">
        <v>84.21553240740741</v>
      </c>
      <c r="J993" s="1">
        <v>1829.67</v>
      </c>
      <c r="K993" s="1">
        <v>257.12</v>
      </c>
      <c r="M993" s="10">
        <f t="array" ref="M993">_xlfn.XLOOKUP(A993,subscriptions!B993:B10004,subscriptions!D993:D10004)</f>
        <v>120</v>
      </c>
      <c r="N993" s="10">
        <f t="array" ref="N993">_xlfn.XLOOKUP(A993,subscriptions!B993:B10004,subscriptions!G993:G10004)</f>
        <v>0</v>
      </c>
      <c r="O993" s="10">
        <v>120.0</v>
      </c>
      <c r="P993" s="10" t="str">
        <f t="array" ref="P993">_xlfn.XLOOKUP(A993,subscriptions!B993:B10004,subscriptions!C993:C10004)</f>
        <v>Residential</v>
      </c>
      <c r="Q993" s="10" t="s">
        <v>173</v>
      </c>
      <c r="R993" s="10" t="s">
        <v>212</v>
      </c>
      <c r="S993" s="10" t="s">
        <v>1212</v>
      </c>
    </row>
    <row r="994">
      <c r="A994" s="1" t="s">
        <v>1433</v>
      </c>
      <c r="B994" s="1" t="s">
        <v>177</v>
      </c>
      <c r="C994" s="1" t="s">
        <v>827</v>
      </c>
      <c r="D994" s="1" t="s">
        <v>153</v>
      </c>
      <c r="E994" s="1" t="s">
        <v>28</v>
      </c>
      <c r="F994" s="1" t="s">
        <v>29</v>
      </c>
      <c r="G994" s="1" t="s">
        <v>12219</v>
      </c>
      <c r="H994" s="1" t="s">
        <v>12221</v>
      </c>
      <c r="I994" s="4">
        <v>84.21675925925926</v>
      </c>
      <c r="J994" s="1">
        <v>526.48</v>
      </c>
      <c r="K994" s="1">
        <v>110.26</v>
      </c>
      <c r="M994" s="10">
        <f t="array" ref="M994">_xlfn.XLOOKUP(A994,subscriptions!B994:B10004,subscriptions!D994:D10004)</f>
        <v>120</v>
      </c>
      <c r="N994" s="10">
        <f t="array" ref="N994">_xlfn.XLOOKUP(A994,subscriptions!B994:B10004,subscriptions!G994:G10004)</f>
        <v>5</v>
      </c>
      <c r="O994" s="10">
        <v>114.0</v>
      </c>
      <c r="P994" s="10" t="str">
        <f t="array" ref="P994">_xlfn.XLOOKUP(A994,subscriptions!B994:B10004,subscriptions!C994:C10004)</f>
        <v>Residential</v>
      </c>
      <c r="Q994" s="10" t="s">
        <v>194</v>
      </c>
      <c r="R994" s="10" t="s">
        <v>212</v>
      </c>
      <c r="S994" s="10" t="s">
        <v>453</v>
      </c>
    </row>
    <row r="995">
      <c r="A995" s="1" t="s">
        <v>1435</v>
      </c>
      <c r="B995" s="1" t="s">
        <v>555</v>
      </c>
      <c r="C995" s="1" t="s">
        <v>1973</v>
      </c>
      <c r="D995" s="1" t="s">
        <v>153</v>
      </c>
      <c r="E995" s="1" t="s">
        <v>631</v>
      </c>
      <c r="F995" s="1" t="s">
        <v>2549</v>
      </c>
      <c r="G995" s="1" t="s">
        <v>12234</v>
      </c>
      <c r="H995" s="1" t="s">
        <v>12235</v>
      </c>
      <c r="I995" s="4">
        <v>84.1675462962963</v>
      </c>
      <c r="J995" s="1">
        <v>1388.24</v>
      </c>
      <c r="K995" s="1">
        <v>355.49</v>
      </c>
      <c r="M995" s="10">
        <f t="array" ref="M995">_xlfn.XLOOKUP(A995,subscriptions!B995:B10004,subscriptions!D995:D10004)</f>
        <v>120</v>
      </c>
      <c r="N995" s="10">
        <f t="array" ref="N995">_xlfn.XLOOKUP(A995,subscriptions!B995:B10004,subscriptions!G995:G10004)</f>
        <v>10</v>
      </c>
      <c r="O995" s="10">
        <v>108.0</v>
      </c>
      <c r="P995" s="10" t="str">
        <f t="array" ref="P995">_xlfn.XLOOKUP(A995,subscriptions!B995:B10004,subscriptions!C995:C10004)</f>
        <v>Residential</v>
      </c>
      <c r="Q995" s="10" t="s">
        <v>128</v>
      </c>
      <c r="R995" s="10" t="s">
        <v>212</v>
      </c>
      <c r="S995" s="10" t="s">
        <v>1412</v>
      </c>
    </row>
    <row r="996">
      <c r="A996" s="1" t="s">
        <v>1436</v>
      </c>
      <c r="B996" s="1" t="s">
        <v>772</v>
      </c>
      <c r="C996" s="1" t="s">
        <v>1477</v>
      </c>
      <c r="D996" s="1" t="s">
        <v>153</v>
      </c>
      <c r="E996" s="1" t="s">
        <v>179</v>
      </c>
      <c r="F996" s="1" t="s">
        <v>1760</v>
      </c>
      <c r="G996" s="1" t="s">
        <v>12247</v>
      </c>
      <c r="H996" s="1" t="s">
        <v>12248</v>
      </c>
      <c r="I996" s="4">
        <v>84.38215277777778</v>
      </c>
      <c r="J996" s="1">
        <v>721.71</v>
      </c>
      <c r="K996" s="1">
        <v>180.16</v>
      </c>
      <c r="L996" s="1">
        <v>100.0</v>
      </c>
      <c r="M996" s="10">
        <f t="array" ref="M996">_xlfn.XLOOKUP(A996,subscriptions!B996:B10004,subscriptions!D996:D10004)</f>
        <v>120</v>
      </c>
      <c r="N996" s="10">
        <f t="array" ref="N996">_xlfn.XLOOKUP(A996,subscriptions!B996:B10004,subscriptions!G996:G10004)</f>
        <v>20</v>
      </c>
      <c r="O996" s="10">
        <v>96.0</v>
      </c>
      <c r="P996" s="10" t="str">
        <f t="array" ref="P996">_xlfn.XLOOKUP(A996,subscriptions!B996:B10004,subscriptions!C996:C10004)</f>
        <v>Residential</v>
      </c>
      <c r="Q996" s="10" t="s">
        <v>128</v>
      </c>
      <c r="R996" s="10" t="s">
        <v>148</v>
      </c>
      <c r="S996" s="10" t="s">
        <v>293</v>
      </c>
    </row>
    <row r="997">
      <c r="A997" s="1" t="s">
        <v>1437</v>
      </c>
      <c r="B997" s="1" t="s">
        <v>2018</v>
      </c>
      <c r="C997" s="1" t="s">
        <v>750</v>
      </c>
      <c r="D997" s="1" t="s">
        <v>27</v>
      </c>
      <c r="E997" s="1" t="s">
        <v>111</v>
      </c>
      <c r="F997" s="1" t="s">
        <v>1263</v>
      </c>
      <c r="G997" s="1" t="s">
        <v>12261</v>
      </c>
      <c r="H997" s="1" t="s">
        <v>12262</v>
      </c>
      <c r="I997" s="4">
        <v>84.21053240740741</v>
      </c>
      <c r="J997" s="1">
        <v>194.08</v>
      </c>
      <c r="K997" s="1">
        <v>41.9</v>
      </c>
      <c r="M997" s="10">
        <f t="array" ref="M997">_xlfn.XLOOKUP(A997,subscriptions!B997:B10004,subscriptions!D997:D10004)</f>
        <v>120</v>
      </c>
      <c r="N997" s="10">
        <f t="array" ref="N997">_xlfn.XLOOKUP(A997,subscriptions!B997:B10004,subscriptions!G997:G10004)</f>
        <v>0</v>
      </c>
      <c r="O997" s="10">
        <v>120.0</v>
      </c>
      <c r="P997" s="10" t="str">
        <f t="array" ref="P997">_xlfn.XLOOKUP(A997,subscriptions!B997:B10004,subscriptions!C997:C10004)</f>
        <v>Residential</v>
      </c>
      <c r="Q997" s="10" t="s">
        <v>173</v>
      </c>
      <c r="R997" s="10" t="s">
        <v>212</v>
      </c>
      <c r="S997" s="10" t="s">
        <v>770</v>
      </c>
    </row>
    <row r="998">
      <c r="A998" s="1" t="s">
        <v>1438</v>
      </c>
      <c r="B998" s="1" t="s">
        <v>197</v>
      </c>
      <c r="C998" s="1" t="s">
        <v>827</v>
      </c>
      <c r="D998" s="1" t="s">
        <v>153</v>
      </c>
      <c r="E998" s="1" t="s">
        <v>280</v>
      </c>
      <c r="F998" s="1" t="s">
        <v>1446</v>
      </c>
      <c r="G998" s="1" t="s">
        <v>12276</v>
      </c>
      <c r="H998" s="1" t="s">
        <v>12277</v>
      </c>
      <c r="I998" s="4">
        <v>84.21137731481481</v>
      </c>
      <c r="J998" s="1">
        <v>3789.05</v>
      </c>
      <c r="K998" s="1">
        <v>735.87</v>
      </c>
      <c r="M998" s="10">
        <f t="array" ref="M998">_xlfn.XLOOKUP(A998,subscriptions!B998:B10004,subscriptions!D998:D10004)</f>
        <v>120</v>
      </c>
      <c r="N998" s="10">
        <f t="array" ref="N998">_xlfn.XLOOKUP(A998,subscriptions!B998:B10004,subscriptions!G998:G10004)</f>
        <v>5</v>
      </c>
      <c r="O998" s="10">
        <v>114.0</v>
      </c>
      <c r="P998" s="10" t="str">
        <f t="array" ref="P998">_xlfn.XLOOKUP(A998,subscriptions!B998:B10004,subscriptions!C998:C10004)</f>
        <v>Residential</v>
      </c>
      <c r="Q998" s="10" t="s">
        <v>194</v>
      </c>
      <c r="R998" s="10" t="s">
        <v>212</v>
      </c>
      <c r="S998" s="10" t="s">
        <v>438</v>
      </c>
    </row>
    <row r="999">
      <c r="A999" s="1" t="s">
        <v>1439</v>
      </c>
      <c r="B999" s="1" t="s">
        <v>814</v>
      </c>
      <c r="C999" s="1" t="s">
        <v>1388</v>
      </c>
      <c r="D999" s="1" t="s">
        <v>153</v>
      </c>
      <c r="E999" s="1" t="s">
        <v>28</v>
      </c>
      <c r="F999" s="1" t="s">
        <v>2097</v>
      </c>
      <c r="G999" s="1" t="s">
        <v>12290</v>
      </c>
      <c r="H999" s="1" t="s">
        <v>12292</v>
      </c>
      <c r="I999" s="4">
        <v>84.29606481481481</v>
      </c>
      <c r="J999" s="1">
        <v>270.7</v>
      </c>
      <c r="K999" s="1">
        <v>62.59</v>
      </c>
      <c r="M999" s="10">
        <f t="array" ref="M999">_xlfn.XLOOKUP(A999,subscriptions!B999:B10004,subscriptions!D999:D10004)</f>
        <v>120</v>
      </c>
      <c r="N999" s="10">
        <f t="array" ref="N999">_xlfn.XLOOKUP(A999,subscriptions!B999:B10004,subscriptions!G999:G10004)</f>
        <v>10</v>
      </c>
      <c r="O999" s="10">
        <v>108.0</v>
      </c>
      <c r="P999" s="10" t="str">
        <f t="array" ref="P999">_xlfn.XLOOKUP(A999,subscriptions!B999:B10004,subscriptions!C999:C10004)</f>
        <v>Residential</v>
      </c>
      <c r="Q999" s="10" t="s">
        <v>128</v>
      </c>
      <c r="R999" s="10" t="s">
        <v>212</v>
      </c>
      <c r="S999" s="10" t="s">
        <v>655</v>
      </c>
    </row>
    <row r="1000">
      <c r="A1000" s="1" t="s">
        <v>1440</v>
      </c>
      <c r="B1000" s="1" t="s">
        <v>523</v>
      </c>
      <c r="C1000" s="1" t="s">
        <v>1415</v>
      </c>
      <c r="D1000" s="1" t="s">
        <v>27</v>
      </c>
      <c r="E1000" s="1" t="s">
        <v>111</v>
      </c>
      <c r="F1000" s="1" t="s">
        <v>1917</v>
      </c>
      <c r="G1000" s="1" t="s">
        <v>12307</v>
      </c>
      <c r="H1000" s="1" t="s">
        <v>12308</v>
      </c>
      <c r="I1000" s="4">
        <v>84.25149305555556</v>
      </c>
      <c r="J1000" s="1">
        <v>4550.74</v>
      </c>
      <c r="K1000" s="1">
        <v>465.05</v>
      </c>
      <c r="M1000" s="10">
        <f t="array" ref="M1000">_xlfn.XLOOKUP(A1000,subscriptions!B1000:B10004,subscriptions!D1000:D10004)</f>
        <v>120</v>
      </c>
      <c r="N1000" s="10">
        <f t="array" ref="N1000">_xlfn.XLOOKUP(A1000,subscriptions!B1000:B10004,subscriptions!G1000:G10004)</f>
        <v>20</v>
      </c>
      <c r="O1000" s="10">
        <v>96.0</v>
      </c>
      <c r="P1000" s="10" t="str">
        <f t="array" ref="P1000">_xlfn.XLOOKUP(A1000,subscriptions!B1000:B10004,subscriptions!C1000:C10004)</f>
        <v>Residential</v>
      </c>
      <c r="Q1000" s="10" t="s">
        <v>128</v>
      </c>
      <c r="R1000" s="10" t="s">
        <v>148</v>
      </c>
      <c r="S1000" s="10" t="s">
        <v>4065</v>
      </c>
    </row>
    <row r="1001">
      <c r="A1001" s="1" t="s">
        <v>1441</v>
      </c>
      <c r="B1001" s="1" t="s">
        <v>1939</v>
      </c>
      <c r="C1001" s="1" t="s">
        <v>1492</v>
      </c>
      <c r="D1001" s="1" t="s">
        <v>153</v>
      </c>
      <c r="E1001" s="1" t="s">
        <v>179</v>
      </c>
      <c r="F1001" s="1" t="s">
        <v>181</v>
      </c>
      <c r="G1001" s="1" t="s">
        <v>12320</v>
      </c>
      <c r="H1001" s="1" t="s">
        <v>12322</v>
      </c>
      <c r="I1001" s="4">
        <v>84.25508101851852</v>
      </c>
      <c r="J1001" s="1">
        <v>935.9</v>
      </c>
      <c r="K1001" s="1">
        <v>133.31</v>
      </c>
      <c r="L1001" s="1">
        <v>100.0</v>
      </c>
      <c r="M1001" s="10">
        <f t="array" ref="M1001">_xlfn.XLOOKUP(A1001,subscriptions!B1001:B10004,subscriptions!D1001:D10004)</f>
        <v>120</v>
      </c>
      <c r="N1001" s="10">
        <f t="array" ref="N1001">_xlfn.XLOOKUP(A1001,subscriptions!B1001:B10004,subscriptions!G1001:G10004)</f>
        <v>0</v>
      </c>
      <c r="O1001" s="10">
        <v>120.0</v>
      </c>
      <c r="P1001" s="10" t="str">
        <f t="array" ref="P1001">_xlfn.XLOOKUP(A1001,subscriptions!B1001:B10004,subscriptions!C1001:C10004)</f>
        <v>Residential</v>
      </c>
      <c r="Q1001" s="10" t="s">
        <v>173</v>
      </c>
      <c r="R1001" s="10" t="s">
        <v>212</v>
      </c>
      <c r="S1001" s="10" t="s">
        <v>149</v>
      </c>
    </row>
    <row r="1002">
      <c r="A1002" s="1" t="s">
        <v>1443</v>
      </c>
      <c r="B1002" s="1" t="s">
        <v>508</v>
      </c>
      <c r="C1002" s="1" t="s">
        <v>1200</v>
      </c>
      <c r="D1002" s="1" t="s">
        <v>153</v>
      </c>
      <c r="E1002" s="1" t="s">
        <v>262</v>
      </c>
      <c r="F1002" s="1" t="s">
        <v>1835</v>
      </c>
      <c r="G1002" s="1" t="s">
        <v>12333</v>
      </c>
      <c r="H1002" s="1" t="s">
        <v>12335</v>
      </c>
      <c r="I1002" s="4">
        <v>84.42023148148148</v>
      </c>
      <c r="J1002" s="1">
        <v>357.1</v>
      </c>
      <c r="K1002" s="1">
        <v>62.64</v>
      </c>
      <c r="M1002" s="10">
        <f t="array" ref="M1002">_xlfn.XLOOKUP(A1002,subscriptions!B1002:B10004,subscriptions!D1002:D10004)</f>
        <v>120</v>
      </c>
      <c r="N1002" s="10">
        <f t="array" ref="N1002">_xlfn.XLOOKUP(A1002,subscriptions!B1002:B10004,subscriptions!G1002:G10004)</f>
        <v>5</v>
      </c>
      <c r="O1002" s="10">
        <v>114.0</v>
      </c>
      <c r="P1002" s="10" t="str">
        <f t="array" ref="P1002">_xlfn.XLOOKUP(A1002,subscriptions!B1002:B10004,subscriptions!C1002:C10004)</f>
        <v>Residential</v>
      </c>
      <c r="Q1002" s="10" t="s">
        <v>194</v>
      </c>
      <c r="R1002" s="10" t="s">
        <v>212</v>
      </c>
      <c r="S1002" s="10" t="s">
        <v>940</v>
      </c>
    </row>
    <row r="1003">
      <c r="A1003" s="1" t="s">
        <v>1445</v>
      </c>
      <c r="B1003" s="1" t="s">
        <v>1506</v>
      </c>
      <c r="C1003" s="1" t="s">
        <v>605</v>
      </c>
      <c r="D1003" s="1" t="s">
        <v>27</v>
      </c>
      <c r="E1003" s="1" t="s">
        <v>111</v>
      </c>
      <c r="F1003" s="1" t="s">
        <v>1263</v>
      </c>
      <c r="G1003" s="1" t="s">
        <v>12346</v>
      </c>
      <c r="H1003" s="1" t="s">
        <v>12347</v>
      </c>
      <c r="I1003" s="4">
        <v>84.29244212962963</v>
      </c>
      <c r="J1003" s="1">
        <v>1221.0</v>
      </c>
      <c r="K1003" s="1">
        <v>213.78</v>
      </c>
      <c r="M1003" s="10">
        <f t="array" ref="M1003">_xlfn.XLOOKUP(A1003,subscriptions!B1003:B10004,subscriptions!D1003:D10004)</f>
        <v>120</v>
      </c>
      <c r="N1003" s="10">
        <f t="array" ref="N1003">_xlfn.XLOOKUP(A1003,subscriptions!B1003:B10004,subscriptions!G1003:G10004)</f>
        <v>10</v>
      </c>
      <c r="O1003" s="10">
        <v>108.0</v>
      </c>
      <c r="P1003" s="10" t="str">
        <f t="array" ref="P1003">_xlfn.XLOOKUP(A1003,subscriptions!B1003:B10004,subscriptions!C1003:C10004)</f>
        <v>Residential</v>
      </c>
      <c r="Q1003" s="10" t="s">
        <v>128</v>
      </c>
      <c r="R1003" s="10" t="s">
        <v>212</v>
      </c>
      <c r="S1003" s="10" t="s">
        <v>587</v>
      </c>
    </row>
    <row r="1004">
      <c r="A1004" s="1" t="s">
        <v>1449</v>
      </c>
      <c r="B1004" s="1" t="s">
        <v>1387</v>
      </c>
      <c r="C1004" s="1" t="s">
        <v>1200</v>
      </c>
      <c r="D1004" s="1" t="s">
        <v>27</v>
      </c>
      <c r="E1004" s="1" t="s">
        <v>239</v>
      </c>
      <c r="F1004" s="1" t="s">
        <v>1186</v>
      </c>
      <c r="G1004" s="1" t="s">
        <v>12358</v>
      </c>
      <c r="H1004" s="1" t="s">
        <v>12359</v>
      </c>
      <c r="I1004" s="4">
        <v>84.17086805555556</v>
      </c>
      <c r="J1004" s="1">
        <v>3144.71</v>
      </c>
      <c r="K1004" s="1">
        <v>262.59</v>
      </c>
      <c r="M1004" s="10">
        <f t="array" ref="M1004">_xlfn.XLOOKUP(A1004,subscriptions!B1004:B10004,subscriptions!D1004:D10004)</f>
        <v>120</v>
      </c>
      <c r="N1004" s="10">
        <f t="array" ref="N1004">_xlfn.XLOOKUP(A1004,subscriptions!B1004:B10004,subscriptions!G1004:G10004)</f>
        <v>20</v>
      </c>
      <c r="O1004" s="10">
        <v>96.0</v>
      </c>
      <c r="P1004" s="10" t="str">
        <f t="array" ref="P1004">_xlfn.XLOOKUP(A1004,subscriptions!B1004:B10004,subscriptions!C1004:C10004)</f>
        <v>Residential</v>
      </c>
      <c r="Q1004" s="10" t="s">
        <v>128</v>
      </c>
      <c r="R1004" s="10" t="s">
        <v>148</v>
      </c>
      <c r="S1004" s="10" t="s">
        <v>310</v>
      </c>
    </row>
    <row r="1005">
      <c r="A1005" s="1" t="s">
        <v>1450</v>
      </c>
      <c r="B1005" s="1" t="s">
        <v>1886</v>
      </c>
      <c r="C1005" s="1" t="s">
        <v>1678</v>
      </c>
      <c r="D1005" s="1" t="s">
        <v>27</v>
      </c>
      <c r="E1005" s="1" t="s">
        <v>262</v>
      </c>
      <c r="F1005" s="1" t="s">
        <v>2853</v>
      </c>
      <c r="G1005" s="1" t="s">
        <v>12369</v>
      </c>
      <c r="H1005" s="1" t="s">
        <v>12370</v>
      </c>
      <c r="I1005" s="4">
        <v>84.29796296296297</v>
      </c>
      <c r="J1005" s="1">
        <v>2026.41</v>
      </c>
      <c r="K1005" s="1">
        <v>322.41</v>
      </c>
      <c r="M1005" s="10">
        <f t="array" ref="M1005">_xlfn.XLOOKUP(A1005,subscriptions!B1005:B10004,subscriptions!D1005:D10004)</f>
        <v>250</v>
      </c>
      <c r="N1005" s="10">
        <f t="array" ref="N1005">_xlfn.XLOOKUP(A1005,subscriptions!B1005:B10004,subscriptions!G1005:G10004)</f>
        <v>0</v>
      </c>
      <c r="O1005" s="10">
        <v>250.0</v>
      </c>
      <c r="P1005" s="10" t="str">
        <f t="array" ref="P1005">_xlfn.XLOOKUP(A1005,subscriptions!B1005:B10004,subscriptions!C1005:C10004)</f>
        <v>Business</v>
      </c>
      <c r="Q1005" s="10" t="s">
        <v>173</v>
      </c>
      <c r="R1005" s="10" t="s">
        <v>129</v>
      </c>
      <c r="S1005" s="10" t="s">
        <v>785</v>
      </c>
    </row>
    <row r="1006">
      <c r="A1006" s="1" t="s">
        <v>1451</v>
      </c>
      <c r="B1006" s="1" t="s">
        <v>1157</v>
      </c>
      <c r="C1006" s="1" t="s">
        <v>198</v>
      </c>
      <c r="D1006" s="1" t="s">
        <v>27</v>
      </c>
      <c r="E1006" s="1" t="s">
        <v>332</v>
      </c>
      <c r="F1006" s="1" t="s">
        <v>333</v>
      </c>
      <c r="G1006" s="1" t="s">
        <v>12378</v>
      </c>
      <c r="H1006" s="1" t="s">
        <v>12379</v>
      </c>
      <c r="I1006" s="4">
        <v>84.16831018518519</v>
      </c>
      <c r="J1006" s="1">
        <v>2514.19</v>
      </c>
      <c r="K1006" s="1">
        <v>516.34</v>
      </c>
      <c r="M1006" s="10">
        <f t="array" ref="M1006">_xlfn.XLOOKUP(A1006,subscriptions!B1006:B10004,subscriptions!D1006:D10004)</f>
        <v>250</v>
      </c>
      <c r="N1006" s="10">
        <f t="array" ref="N1006">_xlfn.XLOOKUP(A1006,subscriptions!B1006:B10004,subscriptions!G1006:G10004)</f>
        <v>5</v>
      </c>
      <c r="O1006" s="10">
        <v>237.5</v>
      </c>
      <c r="P1006" s="10" t="str">
        <f t="array" ref="P1006">_xlfn.XLOOKUP(A1006,subscriptions!B1006:B10004,subscriptions!C1006:C10004)</f>
        <v>Business</v>
      </c>
      <c r="Q1006" s="10" t="s">
        <v>194</v>
      </c>
      <c r="R1006" s="10" t="s">
        <v>129</v>
      </c>
      <c r="S1006" s="10" t="s">
        <v>1042</v>
      </c>
    </row>
    <row r="1007">
      <c r="A1007" s="1" t="s">
        <v>1452</v>
      </c>
      <c r="B1007" s="1" t="s">
        <v>523</v>
      </c>
      <c r="C1007" s="1" t="s">
        <v>734</v>
      </c>
      <c r="D1007" s="1" t="s">
        <v>27</v>
      </c>
      <c r="E1007" s="1" t="s">
        <v>179</v>
      </c>
      <c r="F1007" s="1" t="s">
        <v>4595</v>
      </c>
      <c r="G1007" s="1" t="s">
        <v>12390</v>
      </c>
      <c r="H1007" s="1" t="s">
        <v>12391</v>
      </c>
      <c r="I1007" s="4">
        <v>84.29811342592592</v>
      </c>
      <c r="J1007" s="1">
        <v>1662.86</v>
      </c>
      <c r="K1007" s="1">
        <v>318.82</v>
      </c>
      <c r="L1007" s="1">
        <v>100.0</v>
      </c>
      <c r="M1007" s="10">
        <f t="array" ref="M1007">_xlfn.XLOOKUP(A1007,subscriptions!B1007:B10004,subscriptions!D1007:D10004)</f>
        <v>80</v>
      </c>
      <c r="N1007" s="10">
        <f t="array" ref="N1007">_xlfn.XLOOKUP(A1007,subscriptions!B1007:B10004,subscriptions!G1007:G10004)</f>
        <v>10</v>
      </c>
      <c r="O1007" s="10">
        <v>72.0</v>
      </c>
      <c r="P1007" s="10" t="str">
        <f t="array" ref="P1007">_xlfn.XLOOKUP(A1007,subscriptions!B1007:B10004,subscriptions!C1007:C10004)</f>
        <v>Roam</v>
      </c>
      <c r="Q1007" s="10" t="s">
        <v>128</v>
      </c>
      <c r="R1007" s="10" t="s">
        <v>148</v>
      </c>
      <c r="S1007" s="10" t="s">
        <v>785</v>
      </c>
    </row>
    <row r="1008">
      <c r="A1008" s="1" t="s">
        <v>1453</v>
      </c>
      <c r="B1008" s="1" t="s">
        <v>1317</v>
      </c>
      <c r="C1008" s="1" t="s">
        <v>330</v>
      </c>
      <c r="D1008" s="1" t="s">
        <v>27</v>
      </c>
      <c r="E1008" s="1" t="s">
        <v>179</v>
      </c>
      <c r="F1008" s="1" t="s">
        <v>200</v>
      </c>
      <c r="G1008" s="1" t="s">
        <v>12402</v>
      </c>
      <c r="H1008" s="1" t="s">
        <v>12403</v>
      </c>
      <c r="I1008" s="4">
        <v>84.17040509259259</v>
      </c>
      <c r="J1008" s="1">
        <v>1817.83</v>
      </c>
      <c r="K1008" s="1">
        <v>420.52</v>
      </c>
      <c r="L1008" s="1">
        <v>100.0</v>
      </c>
      <c r="M1008" s="10">
        <f t="array" ref="M1008">_xlfn.XLOOKUP(A1008,subscriptions!B1008:B10004,subscriptions!D1008:D10004)</f>
        <v>120</v>
      </c>
      <c r="N1008" s="10">
        <f t="array" ref="N1008">_xlfn.XLOOKUP(A1008,subscriptions!B1008:B10004,subscriptions!G1008:G10004)</f>
        <v>20</v>
      </c>
      <c r="O1008" s="10">
        <v>96.0</v>
      </c>
      <c r="P1008" s="10" t="str">
        <f t="array" ref="P1008">_xlfn.XLOOKUP(A1008,subscriptions!B1008:B10004,subscriptions!C1008:C10004)</f>
        <v>Residential</v>
      </c>
      <c r="Q1008" s="10" t="s">
        <v>128</v>
      </c>
      <c r="R1008" s="10" t="s">
        <v>148</v>
      </c>
      <c r="S1008" s="10" t="s">
        <v>2494</v>
      </c>
    </row>
    <row r="1009">
      <c r="A1009" s="1" t="s">
        <v>1454</v>
      </c>
      <c r="B1009" s="1" t="s">
        <v>1995</v>
      </c>
      <c r="C1009" s="1" t="s">
        <v>1507</v>
      </c>
      <c r="D1009" s="1" t="s">
        <v>153</v>
      </c>
      <c r="E1009" s="1" t="s">
        <v>219</v>
      </c>
      <c r="F1009" s="1" t="s">
        <v>220</v>
      </c>
      <c r="G1009" s="1" t="s">
        <v>12414</v>
      </c>
      <c r="H1009" s="1" t="s">
        <v>12416</v>
      </c>
      <c r="I1009" s="4">
        <v>84.255625</v>
      </c>
      <c r="J1009" s="1">
        <v>2887.66</v>
      </c>
      <c r="K1009" s="1">
        <v>530.51</v>
      </c>
      <c r="M1009" s="10">
        <f t="array" ref="M1009">_xlfn.XLOOKUP(A1009,subscriptions!B1009:B10004,subscriptions!D1009:D10004)</f>
        <v>80</v>
      </c>
      <c r="N1009" s="10">
        <f t="array" ref="N1009">_xlfn.XLOOKUP(A1009,subscriptions!B1009:B10004,subscriptions!G1009:G10004)</f>
        <v>0</v>
      </c>
      <c r="O1009" s="10">
        <v>80.0</v>
      </c>
      <c r="P1009" s="10" t="str">
        <f t="array" ref="P1009">_xlfn.XLOOKUP(A1009,subscriptions!B1009:B10004,subscriptions!C1009:C10004)</f>
        <v>Roam</v>
      </c>
      <c r="Q1009" s="10" t="s">
        <v>173</v>
      </c>
      <c r="R1009" s="10" t="s">
        <v>148</v>
      </c>
      <c r="S1009" s="10" t="s">
        <v>1156</v>
      </c>
    </row>
    <row r="1010">
      <c r="A1010" s="1" t="s">
        <v>1455</v>
      </c>
      <c r="B1010" s="1" t="s">
        <v>1157</v>
      </c>
      <c r="C1010" s="1" t="s">
        <v>2007</v>
      </c>
      <c r="D1010" s="1" t="s">
        <v>27</v>
      </c>
      <c r="E1010" s="1" t="s">
        <v>714</v>
      </c>
      <c r="F1010" s="1" t="s">
        <v>1159</v>
      </c>
      <c r="G1010" s="1" t="s">
        <v>12426</v>
      </c>
      <c r="H1010" s="1" t="s">
        <v>12428</v>
      </c>
      <c r="I1010" s="4">
        <v>84.21552083333333</v>
      </c>
      <c r="J1010" s="1">
        <v>480.86</v>
      </c>
      <c r="K1010" s="1">
        <v>60.75</v>
      </c>
      <c r="M1010" s="10">
        <f t="array" ref="M1010">_xlfn.XLOOKUP(A1010,subscriptions!B1010:B10004,subscriptions!D1010:D10004)</f>
        <v>80</v>
      </c>
      <c r="N1010" s="10">
        <f t="array" ref="N1010">_xlfn.XLOOKUP(A1010,subscriptions!B1010:B10004,subscriptions!G1010:G10004)</f>
        <v>5</v>
      </c>
      <c r="O1010" s="10">
        <v>76.0</v>
      </c>
      <c r="P1010" s="10" t="str">
        <f t="array" ref="P1010">_xlfn.XLOOKUP(A1010,subscriptions!B1010:B10004,subscriptions!C1010:C10004)</f>
        <v>Roam</v>
      </c>
      <c r="Q1010" s="10" t="s">
        <v>194</v>
      </c>
      <c r="R1010" s="10" t="s">
        <v>148</v>
      </c>
      <c r="S1010" s="10" t="s">
        <v>1212</v>
      </c>
    </row>
    <row r="1011">
      <c r="A1011" s="1" t="s">
        <v>1456</v>
      </c>
      <c r="B1011" s="1" t="s">
        <v>409</v>
      </c>
      <c r="C1011" s="1" t="s">
        <v>556</v>
      </c>
      <c r="D1011" s="1" t="s">
        <v>27</v>
      </c>
      <c r="E1011" s="1" t="s">
        <v>631</v>
      </c>
      <c r="F1011" s="1" t="s">
        <v>632</v>
      </c>
      <c r="G1011" s="1" t="s">
        <v>12439</v>
      </c>
      <c r="H1011" s="1" t="s">
        <v>12440</v>
      </c>
      <c r="I1011" s="4">
        <v>84.20980324074074</v>
      </c>
      <c r="J1011" s="1">
        <v>1058.33</v>
      </c>
      <c r="K1011" s="1">
        <v>263.43</v>
      </c>
      <c r="M1011" s="10">
        <f t="array" ref="M1011">_xlfn.XLOOKUP(A1011,subscriptions!B1011:B10004,subscriptions!D1011:D10004)</f>
        <v>120</v>
      </c>
      <c r="N1011" s="10">
        <f t="array" ref="N1011">_xlfn.XLOOKUP(A1011,subscriptions!B1011:B10004,subscriptions!G1011:G10004)</f>
        <v>10</v>
      </c>
      <c r="O1011" s="10">
        <v>108.0</v>
      </c>
      <c r="P1011" s="10" t="str">
        <f t="array" ref="P1011">_xlfn.XLOOKUP(A1011,subscriptions!B1011:B10004,subscriptions!C1011:C10004)</f>
        <v>Residential</v>
      </c>
      <c r="Q1011" s="10" t="s">
        <v>128</v>
      </c>
      <c r="R1011" s="10" t="s">
        <v>212</v>
      </c>
      <c r="S1011" s="10" t="s">
        <v>353</v>
      </c>
    </row>
    <row r="1012">
      <c r="A1012" s="1" t="s">
        <v>1457</v>
      </c>
      <c r="B1012" s="1" t="s">
        <v>426</v>
      </c>
      <c r="C1012" s="1" t="s">
        <v>1347</v>
      </c>
      <c r="D1012" s="1" t="s">
        <v>153</v>
      </c>
      <c r="E1012" s="1" t="s">
        <v>179</v>
      </c>
      <c r="F1012" s="1" t="s">
        <v>181</v>
      </c>
      <c r="G1012" s="1" t="s">
        <v>12450</v>
      </c>
      <c r="H1012" s="1" t="s">
        <v>12451</v>
      </c>
      <c r="I1012" s="4">
        <v>84.29543981481481</v>
      </c>
      <c r="J1012" s="1">
        <v>425.02</v>
      </c>
      <c r="K1012" s="1">
        <v>75.37</v>
      </c>
      <c r="L1012" s="1">
        <v>100.0</v>
      </c>
      <c r="M1012" s="10">
        <f t="array" ref="M1012">_xlfn.XLOOKUP(A1012,subscriptions!B1012:B10004,subscriptions!D1012:D10004)</f>
        <v>80</v>
      </c>
      <c r="N1012" s="10">
        <f t="array" ref="N1012">_xlfn.XLOOKUP(A1012,subscriptions!B1012:B10004,subscriptions!G1012:G10004)</f>
        <v>20</v>
      </c>
      <c r="O1012" s="10">
        <v>64.0</v>
      </c>
      <c r="P1012" s="10" t="str">
        <f t="array" ref="P1012">_xlfn.XLOOKUP(A1012,subscriptions!B1012:B10004,subscriptions!C1012:C10004)</f>
        <v>Roam</v>
      </c>
      <c r="Q1012" s="10" t="s">
        <v>128</v>
      </c>
      <c r="R1012" s="10" t="s">
        <v>148</v>
      </c>
      <c r="S1012" s="10" t="s">
        <v>1026</v>
      </c>
    </row>
    <row r="1013">
      <c r="A1013" s="1" t="s">
        <v>1459</v>
      </c>
      <c r="B1013" s="1" t="s">
        <v>2096</v>
      </c>
      <c r="C1013" s="1" t="s">
        <v>473</v>
      </c>
      <c r="D1013" s="1" t="s">
        <v>27</v>
      </c>
      <c r="E1013" s="1" t="s">
        <v>631</v>
      </c>
      <c r="F1013" s="1" t="s">
        <v>1115</v>
      </c>
      <c r="G1013" s="1" t="s">
        <v>12452</v>
      </c>
      <c r="H1013" s="1" t="s">
        <v>12453</v>
      </c>
      <c r="I1013" s="4">
        <v>84.25142361111111</v>
      </c>
      <c r="J1013" s="1">
        <v>6643.34</v>
      </c>
      <c r="K1013" s="1">
        <v>1079.15</v>
      </c>
      <c r="M1013" s="10">
        <f t="array" ref="M1013">_xlfn.XLOOKUP(A1013,subscriptions!B1013:B10004,subscriptions!D1013:D10004)</f>
        <v>250</v>
      </c>
      <c r="N1013" s="10">
        <f t="array" ref="N1013">_xlfn.XLOOKUP(A1013,subscriptions!B1013:B10004,subscriptions!G1013:G10004)</f>
        <v>0</v>
      </c>
      <c r="O1013" s="10">
        <v>250.0</v>
      </c>
      <c r="P1013" s="10" t="str">
        <f t="array" ref="P1013">_xlfn.XLOOKUP(A1013,subscriptions!B1013:B10004,subscriptions!C1013:C10004)</f>
        <v>Business</v>
      </c>
      <c r="Q1013" s="10" t="s">
        <v>173</v>
      </c>
      <c r="R1013" s="10" t="s">
        <v>129</v>
      </c>
      <c r="S1013" s="10" t="s">
        <v>4065</v>
      </c>
    </row>
    <row r="1014">
      <c r="A1014" s="1" t="s">
        <v>1462</v>
      </c>
      <c r="B1014" s="1" t="s">
        <v>425</v>
      </c>
      <c r="C1014" s="1" t="s">
        <v>1477</v>
      </c>
      <c r="D1014" s="1" t="s">
        <v>153</v>
      </c>
      <c r="E1014" s="1" t="s">
        <v>714</v>
      </c>
      <c r="F1014" s="1" t="s">
        <v>3419</v>
      </c>
      <c r="G1014" s="1" t="s">
        <v>12454</v>
      </c>
      <c r="H1014" s="1" t="s">
        <v>12455</v>
      </c>
      <c r="I1014" s="4">
        <v>84.41811342592592</v>
      </c>
      <c r="J1014" s="1">
        <v>4375.2</v>
      </c>
      <c r="K1014" s="1">
        <v>710.52</v>
      </c>
      <c r="M1014" s="10">
        <f t="array" ref="M1014">_xlfn.XLOOKUP(A1014,subscriptions!B1014:B10004,subscriptions!D1014:D10004)</f>
        <v>120</v>
      </c>
      <c r="N1014" s="10">
        <f t="array" ref="N1014">_xlfn.XLOOKUP(A1014,subscriptions!B1014:B10004,subscriptions!G1014:G10004)</f>
        <v>5</v>
      </c>
      <c r="O1014" s="10">
        <v>114.0</v>
      </c>
      <c r="P1014" s="10" t="str">
        <f t="array" ref="P1014">_xlfn.XLOOKUP(A1014,subscriptions!B1014:B10004,subscriptions!C1014:C10004)</f>
        <v>Residential</v>
      </c>
      <c r="Q1014" s="10" t="s">
        <v>194</v>
      </c>
      <c r="R1014" s="10" t="s">
        <v>212</v>
      </c>
      <c r="S1014" s="10" t="s">
        <v>3020</v>
      </c>
    </row>
    <row r="1015">
      <c r="A1015" s="1" t="s">
        <v>1465</v>
      </c>
      <c r="B1015" s="1" t="s">
        <v>24</v>
      </c>
      <c r="C1015" s="1" t="s">
        <v>556</v>
      </c>
      <c r="D1015" s="1" t="s">
        <v>27</v>
      </c>
      <c r="E1015" s="1" t="s">
        <v>714</v>
      </c>
      <c r="F1015" s="1" t="s">
        <v>828</v>
      </c>
      <c r="G1015" s="1" t="s">
        <v>12456</v>
      </c>
      <c r="H1015" s="1" t="s">
        <v>12457</v>
      </c>
      <c r="I1015" s="4">
        <v>84.25556712962963</v>
      </c>
      <c r="J1015" s="1">
        <v>110.34</v>
      </c>
      <c r="K1015" s="1">
        <v>30.98</v>
      </c>
      <c r="M1015" s="10">
        <f t="array" ref="M1015">_xlfn.XLOOKUP(A1015,subscriptions!B1015:B10004,subscriptions!D1015:D10004)</f>
        <v>120</v>
      </c>
      <c r="N1015" s="10">
        <f t="array" ref="N1015">_xlfn.XLOOKUP(A1015,subscriptions!B1015:B10004,subscriptions!G1015:G10004)</f>
        <v>10</v>
      </c>
      <c r="O1015" s="10">
        <v>108.0</v>
      </c>
      <c r="P1015" s="10" t="str">
        <f t="array" ref="P1015">_xlfn.XLOOKUP(A1015,subscriptions!B1015:B10004,subscriptions!C1015:C10004)</f>
        <v>Residential</v>
      </c>
      <c r="Q1015" s="10" t="s">
        <v>128</v>
      </c>
      <c r="R1015" s="10" t="s">
        <v>212</v>
      </c>
      <c r="S1015" s="10" t="s">
        <v>1156</v>
      </c>
    </row>
    <row r="1016">
      <c r="A1016" s="1" t="s">
        <v>1466</v>
      </c>
      <c r="B1016" s="1" t="s">
        <v>1303</v>
      </c>
      <c r="C1016" s="1" t="s">
        <v>1477</v>
      </c>
      <c r="D1016" s="1" t="s">
        <v>153</v>
      </c>
      <c r="E1016" s="1" t="s">
        <v>179</v>
      </c>
      <c r="F1016" s="1" t="s">
        <v>773</v>
      </c>
      <c r="G1016" s="1" t="s">
        <v>12458</v>
      </c>
      <c r="H1016" s="1" t="s">
        <v>12459</v>
      </c>
      <c r="I1016" s="4">
        <v>84.20920138888889</v>
      </c>
      <c r="J1016" s="1">
        <v>1884.1</v>
      </c>
      <c r="K1016" s="1">
        <v>279.78</v>
      </c>
      <c r="L1016" s="1">
        <v>100.0</v>
      </c>
      <c r="M1016" s="10">
        <f t="array" ref="M1016">_xlfn.XLOOKUP(A1016,subscriptions!B1016:B10004,subscriptions!D1016:D10004)</f>
        <v>120</v>
      </c>
      <c r="N1016" s="10">
        <f t="array" ref="N1016">_xlfn.XLOOKUP(A1016,subscriptions!B1016:B10004,subscriptions!G1016:G10004)</f>
        <v>20</v>
      </c>
      <c r="O1016" s="10">
        <v>96.0</v>
      </c>
      <c r="P1016" s="10" t="str">
        <f t="array" ref="P1016">_xlfn.XLOOKUP(A1016,subscriptions!B1016:B10004,subscriptions!C1016:C10004)</f>
        <v>Residential</v>
      </c>
      <c r="Q1016" s="10" t="s">
        <v>128</v>
      </c>
      <c r="R1016" s="10" t="s">
        <v>148</v>
      </c>
      <c r="S1016" s="10" t="s">
        <v>1374</v>
      </c>
    </row>
    <row r="1017">
      <c r="A1017" s="1" t="s">
        <v>1467</v>
      </c>
      <c r="B1017" s="1" t="s">
        <v>1865</v>
      </c>
      <c r="C1017" s="1" t="s">
        <v>261</v>
      </c>
      <c r="D1017" s="1" t="s">
        <v>153</v>
      </c>
      <c r="E1017" s="1" t="s">
        <v>111</v>
      </c>
      <c r="F1017" s="1" t="s">
        <v>1263</v>
      </c>
      <c r="G1017" s="1" t="s">
        <v>12460</v>
      </c>
      <c r="H1017" s="1" t="s">
        <v>12461</v>
      </c>
      <c r="I1017" s="4">
        <v>84.21605324074073</v>
      </c>
      <c r="J1017" s="1">
        <v>3940.38</v>
      </c>
      <c r="K1017" s="1">
        <v>643.66</v>
      </c>
      <c r="M1017" s="10">
        <f t="array" ref="M1017">_xlfn.XLOOKUP(A1017,subscriptions!B1017:B10004,subscriptions!D1017:D10004)</f>
        <v>120</v>
      </c>
      <c r="N1017" s="10">
        <f t="array" ref="N1017">_xlfn.XLOOKUP(A1017,subscriptions!B1017:B10004,subscriptions!G1017:G10004)</f>
        <v>0</v>
      </c>
      <c r="O1017" s="10">
        <v>120.0</v>
      </c>
      <c r="P1017" s="10" t="str">
        <f t="array" ref="P1017">_xlfn.XLOOKUP(A1017,subscriptions!B1017:B10004,subscriptions!C1017:C10004)</f>
        <v>Residential</v>
      </c>
      <c r="Q1017" s="10" t="s">
        <v>173</v>
      </c>
      <c r="R1017" s="10" t="s">
        <v>212</v>
      </c>
      <c r="S1017" s="10" t="s">
        <v>2596</v>
      </c>
    </row>
    <row r="1018">
      <c r="A1018" s="1" t="s">
        <v>1468</v>
      </c>
      <c r="B1018" s="1" t="s">
        <v>713</v>
      </c>
      <c r="C1018" s="1" t="s">
        <v>524</v>
      </c>
      <c r="D1018" s="1" t="s">
        <v>27</v>
      </c>
      <c r="E1018" s="1" t="s">
        <v>280</v>
      </c>
      <c r="F1018" s="1" t="s">
        <v>1706</v>
      </c>
      <c r="G1018" s="1" t="s">
        <v>12462</v>
      </c>
      <c r="H1018" s="1" t="s">
        <v>12463</v>
      </c>
      <c r="I1018" s="4">
        <v>84.17256944444445</v>
      </c>
      <c r="J1018" s="1">
        <v>348.73</v>
      </c>
      <c r="K1018" s="1">
        <v>61.77</v>
      </c>
      <c r="M1018" s="10">
        <f t="array" ref="M1018">_xlfn.XLOOKUP(A1018,subscriptions!B1018:B10004,subscriptions!D1018:D10004)</f>
        <v>120</v>
      </c>
      <c r="N1018" s="10">
        <f t="array" ref="N1018">_xlfn.XLOOKUP(A1018,subscriptions!B1018:B10004,subscriptions!G1018:G10004)</f>
        <v>5</v>
      </c>
      <c r="O1018" s="10">
        <v>114.0</v>
      </c>
      <c r="P1018" s="10" t="str">
        <f t="array" ref="P1018">_xlfn.XLOOKUP(A1018,subscriptions!B1018:B10004,subscriptions!C1018:C10004)</f>
        <v>Residential</v>
      </c>
      <c r="Q1018" s="10" t="s">
        <v>194</v>
      </c>
      <c r="R1018" s="10" t="s">
        <v>212</v>
      </c>
      <c r="S1018" s="10" t="s">
        <v>1637</v>
      </c>
    </row>
    <row r="1019">
      <c r="A1019" s="1" t="s">
        <v>1469</v>
      </c>
      <c r="B1019" s="1" t="s">
        <v>236</v>
      </c>
      <c r="C1019" s="1" t="s">
        <v>178</v>
      </c>
      <c r="D1019" s="1" t="s">
        <v>153</v>
      </c>
      <c r="E1019" s="1" t="s">
        <v>219</v>
      </c>
      <c r="F1019" s="1" t="s">
        <v>220</v>
      </c>
      <c r="G1019" s="1" t="s">
        <v>12464</v>
      </c>
      <c r="H1019" s="1" t="s">
        <v>12465</v>
      </c>
      <c r="I1019" s="4">
        <v>84.21342592592593</v>
      </c>
      <c r="J1019" s="1">
        <v>1308.8</v>
      </c>
      <c r="K1019" s="1">
        <v>321.37</v>
      </c>
      <c r="M1019" s="10">
        <f t="array" ref="M1019">_xlfn.XLOOKUP(A1019,subscriptions!B1019:B10004,subscriptions!D1019:D10004)</f>
        <v>120</v>
      </c>
      <c r="N1019" s="10">
        <f t="array" ref="N1019">_xlfn.XLOOKUP(A1019,subscriptions!B1019:B10004,subscriptions!G1019:G10004)</f>
        <v>10</v>
      </c>
      <c r="O1019" s="10">
        <v>108.0</v>
      </c>
      <c r="P1019" s="10" t="str">
        <f t="array" ref="P1019">_xlfn.XLOOKUP(A1019,subscriptions!B1019:B10004,subscriptions!C1019:C10004)</f>
        <v>Residential</v>
      </c>
      <c r="Q1019" s="10" t="s">
        <v>128</v>
      </c>
      <c r="R1019" s="10" t="s">
        <v>212</v>
      </c>
      <c r="S1019" s="10" t="s">
        <v>1915</v>
      </c>
    </row>
    <row r="1020">
      <c r="A1020" s="1" t="s">
        <v>1470</v>
      </c>
      <c r="B1020" s="1" t="s">
        <v>713</v>
      </c>
      <c r="C1020" s="1" t="s">
        <v>2483</v>
      </c>
      <c r="D1020" s="1" t="s">
        <v>27</v>
      </c>
      <c r="E1020" s="1" t="s">
        <v>239</v>
      </c>
      <c r="F1020" s="1" t="s">
        <v>2364</v>
      </c>
      <c r="G1020" s="1" t="s">
        <v>12466</v>
      </c>
      <c r="H1020" s="1" t="s">
        <v>12467</v>
      </c>
      <c r="I1020" s="4">
        <v>84.25163194444444</v>
      </c>
      <c r="J1020" s="1">
        <v>3756.3</v>
      </c>
      <c r="K1020" s="1">
        <v>365.25</v>
      </c>
      <c r="M1020" s="10">
        <f t="array" ref="M1020">_xlfn.XLOOKUP(A1020,subscriptions!B1020:B10004,subscriptions!D1020:D10004)</f>
        <v>120</v>
      </c>
      <c r="N1020" s="10">
        <f t="array" ref="N1020">_xlfn.XLOOKUP(A1020,subscriptions!B1020:B10004,subscriptions!G1020:G10004)</f>
        <v>20</v>
      </c>
      <c r="O1020" s="10">
        <v>96.0</v>
      </c>
      <c r="P1020" s="10" t="str">
        <f t="array" ref="P1020">_xlfn.XLOOKUP(A1020,subscriptions!B1020:B10004,subscriptions!C1020:C10004)</f>
        <v>Residential</v>
      </c>
      <c r="Q1020" s="10" t="s">
        <v>128</v>
      </c>
      <c r="R1020" s="10" t="s">
        <v>148</v>
      </c>
      <c r="S1020" s="10" t="s">
        <v>4065</v>
      </c>
    </row>
    <row r="1021">
      <c r="A1021" s="1" t="s">
        <v>1471</v>
      </c>
      <c r="B1021" s="1" t="s">
        <v>1444</v>
      </c>
      <c r="C1021" s="1" t="s">
        <v>456</v>
      </c>
      <c r="D1021" s="1" t="s">
        <v>27</v>
      </c>
      <c r="E1021" s="1" t="s">
        <v>111</v>
      </c>
      <c r="F1021" s="1" t="s">
        <v>1263</v>
      </c>
      <c r="G1021" s="1" t="s">
        <v>12468</v>
      </c>
      <c r="H1021" s="1" t="s">
        <v>12469</v>
      </c>
      <c r="I1021" s="4">
        <v>84.33696759259259</v>
      </c>
      <c r="J1021" s="1">
        <v>101.8</v>
      </c>
      <c r="K1021" s="1">
        <v>30.85</v>
      </c>
      <c r="M1021" s="10">
        <f t="array" ref="M1021">_xlfn.XLOOKUP(A1021,subscriptions!B1021:B10004,subscriptions!D1021:D10004)</f>
        <v>120</v>
      </c>
      <c r="N1021" s="10">
        <f t="array" ref="N1021">_xlfn.XLOOKUP(A1021,subscriptions!B1021:B10004,subscriptions!G1021:G10004)</f>
        <v>0</v>
      </c>
      <c r="O1021" s="10">
        <v>120.0</v>
      </c>
      <c r="P1021" s="10" t="str">
        <f t="array" ref="P1021">_xlfn.XLOOKUP(A1021,subscriptions!B1021:B10004,subscriptions!C1021:C10004)</f>
        <v>Residential</v>
      </c>
      <c r="Q1021" s="10" t="s">
        <v>173</v>
      </c>
      <c r="R1021" s="10" t="s">
        <v>212</v>
      </c>
      <c r="S1021" s="10" t="s">
        <v>968</v>
      </c>
    </row>
    <row r="1022">
      <c r="A1022" s="1" t="s">
        <v>1472</v>
      </c>
      <c r="B1022" s="1" t="s">
        <v>4627</v>
      </c>
      <c r="C1022" s="1" t="s">
        <v>2007</v>
      </c>
      <c r="D1022" s="1" t="s">
        <v>27</v>
      </c>
      <c r="E1022" s="1" t="s">
        <v>714</v>
      </c>
      <c r="F1022" s="1" t="s">
        <v>3326</v>
      </c>
      <c r="G1022" s="1" t="s">
        <v>12470</v>
      </c>
      <c r="H1022" s="1" t="s">
        <v>12471</v>
      </c>
      <c r="I1022" s="4">
        <v>84.37949074074074</v>
      </c>
      <c r="J1022" s="1">
        <v>1843.12</v>
      </c>
      <c r="K1022" s="1">
        <v>216.15</v>
      </c>
      <c r="M1022" s="10">
        <f t="array" ref="M1022">_xlfn.XLOOKUP(A1022,subscriptions!B1022:B10004,subscriptions!D1022:D10004)</f>
        <v>80</v>
      </c>
      <c r="N1022" s="10">
        <f t="array" ref="N1022">_xlfn.XLOOKUP(A1022,subscriptions!B1022:B10004,subscriptions!G1022:G10004)</f>
        <v>5</v>
      </c>
      <c r="O1022" s="10">
        <v>76.0</v>
      </c>
      <c r="P1022" s="10" t="str">
        <f t="array" ref="P1022">_xlfn.XLOOKUP(A1022,subscriptions!B1022:B10004,subscriptions!C1022:C10004)</f>
        <v>Roam</v>
      </c>
      <c r="Q1022" s="10" t="s">
        <v>194</v>
      </c>
      <c r="R1022" s="10" t="s">
        <v>148</v>
      </c>
      <c r="S1022" s="10" t="s">
        <v>2380</v>
      </c>
    </row>
    <row r="1023">
      <c r="A1023" s="1" t="s">
        <v>1473</v>
      </c>
      <c r="B1023" s="1" t="s">
        <v>1506</v>
      </c>
      <c r="C1023" s="1" t="s">
        <v>920</v>
      </c>
      <c r="D1023" s="1" t="s">
        <v>27</v>
      </c>
      <c r="E1023" s="1" t="s">
        <v>262</v>
      </c>
      <c r="F1023" s="1" t="s">
        <v>2112</v>
      </c>
      <c r="G1023" s="1" t="s">
        <v>12472</v>
      </c>
      <c r="H1023" s="1" t="s">
        <v>12473</v>
      </c>
      <c r="I1023" s="4">
        <v>84.34056712962963</v>
      </c>
      <c r="J1023" s="1">
        <v>579.34</v>
      </c>
      <c r="K1023" s="1">
        <v>147.04</v>
      </c>
      <c r="M1023" s="10">
        <f t="array" ref="M1023">_xlfn.XLOOKUP(A1023,subscriptions!B1023:B10004,subscriptions!D1023:D10004)</f>
        <v>120</v>
      </c>
      <c r="N1023" s="10">
        <f t="array" ref="N1023">_xlfn.XLOOKUP(A1023,subscriptions!B1023:B10004,subscriptions!G1023:G10004)</f>
        <v>10</v>
      </c>
      <c r="O1023" s="10">
        <v>108.0</v>
      </c>
      <c r="P1023" s="10" t="str">
        <f t="array" ref="P1023">_xlfn.XLOOKUP(A1023,subscriptions!B1023:B10004,subscriptions!C1023:C10004)</f>
        <v>Residential</v>
      </c>
      <c r="Q1023" s="10" t="s">
        <v>128</v>
      </c>
      <c r="R1023" s="10" t="s">
        <v>212</v>
      </c>
      <c r="S1023" s="10" t="s">
        <v>616</v>
      </c>
    </row>
    <row r="1024">
      <c r="A1024" s="1" t="s">
        <v>1474</v>
      </c>
      <c r="B1024" s="1" t="s">
        <v>2327</v>
      </c>
      <c r="C1024" s="1" t="s">
        <v>1142</v>
      </c>
      <c r="D1024" s="1" t="s">
        <v>27</v>
      </c>
      <c r="E1024" s="1" t="s">
        <v>111</v>
      </c>
      <c r="F1024" s="1" t="s">
        <v>154</v>
      </c>
      <c r="G1024" s="1" t="s">
        <v>12474</v>
      </c>
      <c r="H1024" s="1" t="s">
        <v>12475</v>
      </c>
      <c r="I1024" s="4">
        <v>84.3368287037037</v>
      </c>
      <c r="J1024" s="1">
        <v>3923.37</v>
      </c>
      <c r="K1024" s="1">
        <v>428.23</v>
      </c>
      <c r="M1024" s="10">
        <f t="array" ref="M1024">_xlfn.XLOOKUP(A1024,subscriptions!B1024:B10004,subscriptions!D1024:D10004)</f>
        <v>120</v>
      </c>
      <c r="N1024" s="10">
        <f t="array" ref="N1024">_xlfn.XLOOKUP(A1024,subscriptions!B1024:B10004,subscriptions!G1024:G10004)</f>
        <v>20</v>
      </c>
      <c r="O1024" s="10">
        <v>96.0</v>
      </c>
      <c r="P1024" s="10" t="str">
        <f t="array" ref="P1024">_xlfn.XLOOKUP(A1024,subscriptions!B1024:B10004,subscriptions!C1024:C10004)</f>
        <v>Residential</v>
      </c>
      <c r="Q1024" s="10" t="s">
        <v>128</v>
      </c>
      <c r="R1024" s="10" t="s">
        <v>148</v>
      </c>
      <c r="S1024" s="10" t="s">
        <v>968</v>
      </c>
    </row>
    <row r="1025">
      <c r="A1025" s="1" t="s">
        <v>1475</v>
      </c>
      <c r="B1025" s="1" t="s">
        <v>1317</v>
      </c>
      <c r="C1025" s="1" t="s">
        <v>1251</v>
      </c>
      <c r="D1025" s="1" t="s">
        <v>27</v>
      </c>
      <c r="E1025" s="1" t="s">
        <v>631</v>
      </c>
      <c r="F1025" s="1" t="s">
        <v>2495</v>
      </c>
      <c r="G1025" s="1" t="s">
        <v>12476</v>
      </c>
      <c r="H1025" s="1" t="s">
        <v>12477</v>
      </c>
      <c r="I1025" s="4">
        <v>84.16976851851852</v>
      </c>
      <c r="J1025" s="1">
        <v>5363.7</v>
      </c>
      <c r="K1025" s="1">
        <v>519.28</v>
      </c>
      <c r="M1025" s="10">
        <f t="array" ref="M1025">_xlfn.XLOOKUP(A1025,subscriptions!B1025:B10004,subscriptions!D1025:D10004)</f>
        <v>120</v>
      </c>
      <c r="N1025" s="10">
        <f t="array" ref="N1025">_xlfn.XLOOKUP(A1025,subscriptions!B1025:B10004,subscriptions!G1025:G10004)</f>
        <v>0</v>
      </c>
      <c r="O1025" s="10">
        <v>120.0</v>
      </c>
      <c r="P1025" s="10" t="str">
        <f t="array" ref="P1025">_xlfn.XLOOKUP(A1025,subscriptions!B1025:B10004,subscriptions!C1025:C10004)</f>
        <v>Residential</v>
      </c>
      <c r="Q1025" s="10" t="s">
        <v>173</v>
      </c>
      <c r="R1025" s="10" t="s">
        <v>212</v>
      </c>
      <c r="S1025" s="10" t="s">
        <v>213</v>
      </c>
    </row>
    <row r="1026">
      <c r="A1026" s="1" t="s">
        <v>1476</v>
      </c>
      <c r="B1026" s="1" t="s">
        <v>2534</v>
      </c>
      <c r="C1026" s="1" t="s">
        <v>426</v>
      </c>
      <c r="D1026" s="1" t="s">
        <v>153</v>
      </c>
      <c r="E1026" s="1" t="s">
        <v>219</v>
      </c>
      <c r="F1026" s="1" t="s">
        <v>660</v>
      </c>
      <c r="G1026" s="1" t="s">
        <v>12478</v>
      </c>
      <c r="H1026" s="1" t="s">
        <v>12479</v>
      </c>
      <c r="I1026" s="4">
        <v>84.42032407407407</v>
      </c>
      <c r="J1026" s="1">
        <v>4380.76</v>
      </c>
      <c r="K1026" s="1">
        <v>815.46</v>
      </c>
      <c r="M1026" s="10">
        <f t="array" ref="M1026">_xlfn.XLOOKUP(A1026,subscriptions!B1026:B10004,subscriptions!D1026:D10004)</f>
        <v>120</v>
      </c>
      <c r="N1026" s="10">
        <f t="array" ref="N1026">_xlfn.XLOOKUP(A1026,subscriptions!B1026:B10004,subscriptions!G1026:G10004)</f>
        <v>5</v>
      </c>
      <c r="O1026" s="10">
        <v>114.0</v>
      </c>
      <c r="P1026" s="10" t="str">
        <f t="array" ref="P1026">_xlfn.XLOOKUP(A1026,subscriptions!B1026:B10004,subscriptions!C1026:C10004)</f>
        <v>Residential</v>
      </c>
      <c r="Q1026" s="10" t="s">
        <v>194</v>
      </c>
      <c r="R1026" s="10" t="s">
        <v>212</v>
      </c>
      <c r="S1026" s="10" t="s">
        <v>940</v>
      </c>
    </row>
    <row r="1027">
      <c r="A1027" s="1" t="s">
        <v>1481</v>
      </c>
      <c r="B1027" s="1" t="s">
        <v>700</v>
      </c>
      <c r="C1027" s="1" t="s">
        <v>871</v>
      </c>
      <c r="D1027" s="1" t="s">
        <v>153</v>
      </c>
      <c r="E1027" s="1" t="s">
        <v>262</v>
      </c>
      <c r="F1027" s="1" t="s">
        <v>674</v>
      </c>
      <c r="G1027" s="1" t="s">
        <v>12480</v>
      </c>
      <c r="H1027" s="1" t="s">
        <v>12481</v>
      </c>
      <c r="I1027" s="4">
        <v>84.29725694444444</v>
      </c>
      <c r="J1027" s="1">
        <v>1014.29</v>
      </c>
      <c r="K1027" s="1">
        <v>167.6</v>
      </c>
      <c r="M1027" s="10">
        <f t="array" ref="M1027">_xlfn.XLOOKUP(A1027,subscriptions!B1027:B10004,subscriptions!D1027:D10004)</f>
        <v>120</v>
      </c>
      <c r="N1027" s="10">
        <f t="array" ref="N1027">_xlfn.XLOOKUP(A1027,subscriptions!B1027:B10004,subscriptions!G1027:G10004)</f>
        <v>10</v>
      </c>
      <c r="O1027" s="10">
        <v>108.0</v>
      </c>
      <c r="P1027" s="10" t="str">
        <f t="array" ref="P1027">_xlfn.XLOOKUP(A1027,subscriptions!B1027:B10004,subscriptions!C1027:C10004)</f>
        <v>Residential</v>
      </c>
      <c r="Q1027" s="10" t="s">
        <v>128</v>
      </c>
      <c r="R1027" s="10" t="s">
        <v>212</v>
      </c>
      <c r="S1027" s="10" t="s">
        <v>407</v>
      </c>
    </row>
    <row r="1028">
      <c r="A1028" s="1" t="s">
        <v>1482</v>
      </c>
      <c r="B1028" s="1" t="s">
        <v>2534</v>
      </c>
      <c r="C1028" s="1" t="s">
        <v>920</v>
      </c>
      <c r="D1028" s="1" t="s">
        <v>153</v>
      </c>
      <c r="E1028" s="1" t="s">
        <v>239</v>
      </c>
      <c r="F1028" s="1" t="s">
        <v>1186</v>
      </c>
      <c r="G1028" s="1" t="s">
        <v>12482</v>
      </c>
      <c r="H1028" s="1" t="s">
        <v>12483</v>
      </c>
      <c r="I1028" s="4">
        <v>84.33966435185185</v>
      </c>
      <c r="J1028" s="1">
        <v>3021.22</v>
      </c>
      <c r="K1028" s="1">
        <v>586.25</v>
      </c>
      <c r="M1028" s="10">
        <f t="array" ref="M1028">_xlfn.XLOOKUP(A1028,subscriptions!B1028:B10004,subscriptions!D1028:D10004)</f>
        <v>120</v>
      </c>
      <c r="N1028" s="10">
        <f t="array" ref="N1028">_xlfn.XLOOKUP(A1028,subscriptions!B1028:B10004,subscriptions!G1028:G10004)</f>
        <v>20</v>
      </c>
      <c r="O1028" s="10">
        <v>96.0</v>
      </c>
      <c r="P1028" s="10" t="str">
        <f t="array" ref="P1028">_xlfn.XLOOKUP(A1028,subscriptions!B1028:B10004,subscriptions!C1028:C10004)</f>
        <v>Residential</v>
      </c>
      <c r="Q1028" s="10" t="s">
        <v>128</v>
      </c>
      <c r="R1028" s="10" t="s">
        <v>148</v>
      </c>
      <c r="S1028" s="10" t="s">
        <v>234</v>
      </c>
    </row>
    <row r="1029">
      <c r="A1029" s="1" t="s">
        <v>1483</v>
      </c>
      <c r="B1029" s="1" t="s">
        <v>355</v>
      </c>
      <c r="C1029" s="1" t="s">
        <v>198</v>
      </c>
      <c r="D1029" s="1" t="s">
        <v>153</v>
      </c>
      <c r="E1029" s="1" t="s">
        <v>28</v>
      </c>
      <c r="F1029" s="1" t="s">
        <v>2581</v>
      </c>
      <c r="G1029" s="1" t="s">
        <v>12484</v>
      </c>
      <c r="H1029" s="1" t="s">
        <v>12485</v>
      </c>
      <c r="I1029" s="4">
        <v>84.17091435185185</v>
      </c>
      <c r="J1029" s="1">
        <v>2842.14</v>
      </c>
      <c r="K1029" s="1">
        <v>719.16</v>
      </c>
      <c r="M1029" s="10">
        <f t="array" ref="M1029">_xlfn.XLOOKUP(A1029,subscriptions!B1029:B10004,subscriptions!D1029:D10004)</f>
        <v>120</v>
      </c>
      <c r="N1029" s="10">
        <f t="array" ref="N1029">_xlfn.XLOOKUP(A1029,subscriptions!B1029:B10004,subscriptions!G1029:G10004)</f>
        <v>0</v>
      </c>
      <c r="O1029" s="10">
        <v>120.0</v>
      </c>
      <c r="P1029" s="10" t="str">
        <f t="array" ref="P1029">_xlfn.XLOOKUP(A1029,subscriptions!B1029:B10004,subscriptions!C1029:C10004)</f>
        <v>Residential</v>
      </c>
      <c r="Q1029" s="10" t="s">
        <v>173</v>
      </c>
      <c r="R1029" s="10" t="s">
        <v>212</v>
      </c>
      <c r="S1029" s="10" t="s">
        <v>310</v>
      </c>
    </row>
    <row r="1030">
      <c r="A1030" s="1" t="s">
        <v>1484</v>
      </c>
      <c r="B1030" s="1" t="s">
        <v>329</v>
      </c>
      <c r="C1030" s="1" t="s">
        <v>3912</v>
      </c>
      <c r="D1030" s="1" t="s">
        <v>27</v>
      </c>
      <c r="E1030" s="1" t="s">
        <v>219</v>
      </c>
      <c r="F1030" s="1" t="s">
        <v>4220</v>
      </c>
      <c r="G1030" s="1" t="s">
        <v>12486</v>
      </c>
      <c r="H1030" s="1" t="s">
        <v>12487</v>
      </c>
      <c r="I1030" s="4">
        <v>84.29680555555555</v>
      </c>
      <c r="J1030" s="1">
        <v>626.51</v>
      </c>
      <c r="K1030" s="1">
        <v>126.02</v>
      </c>
      <c r="M1030" s="10">
        <f t="array" ref="M1030">_xlfn.XLOOKUP(A1030,subscriptions!B1030:B10004,subscriptions!D1030:D10004)</f>
        <v>120</v>
      </c>
      <c r="N1030" s="10">
        <f t="array" ref="N1030">_xlfn.XLOOKUP(A1030,subscriptions!B1030:B10004,subscriptions!G1030:G10004)</f>
        <v>5</v>
      </c>
      <c r="O1030" s="10">
        <v>114.0</v>
      </c>
      <c r="P1030" s="10" t="str">
        <f t="array" ref="P1030">_xlfn.XLOOKUP(A1030,subscriptions!B1030:B10004,subscriptions!C1030:C10004)</f>
        <v>Residential</v>
      </c>
      <c r="Q1030" s="10" t="s">
        <v>194</v>
      </c>
      <c r="R1030" s="10" t="s">
        <v>212</v>
      </c>
      <c r="S1030" s="10" t="s">
        <v>373</v>
      </c>
    </row>
    <row r="1031">
      <c r="A1031" s="1" t="s">
        <v>1485</v>
      </c>
      <c r="B1031" s="1" t="s">
        <v>1099</v>
      </c>
      <c r="C1031" s="1" t="s">
        <v>237</v>
      </c>
      <c r="D1031" s="1" t="s">
        <v>153</v>
      </c>
      <c r="E1031" s="1" t="s">
        <v>179</v>
      </c>
      <c r="F1031" s="1" t="s">
        <v>1045</v>
      </c>
      <c r="G1031" s="1" t="s">
        <v>12488</v>
      </c>
      <c r="H1031" s="1" t="s">
        <v>12489</v>
      </c>
      <c r="I1031" s="4">
        <v>84.16829861111111</v>
      </c>
      <c r="J1031" s="1">
        <v>2698.4</v>
      </c>
      <c r="K1031" s="1">
        <v>475.4</v>
      </c>
      <c r="L1031" s="1">
        <v>100.0</v>
      </c>
      <c r="M1031" s="10">
        <f t="array" ref="M1031">_xlfn.XLOOKUP(A1031,subscriptions!B1031:B10004,subscriptions!D1031:D10004)</f>
        <v>250</v>
      </c>
      <c r="N1031" s="10">
        <f t="array" ref="N1031">_xlfn.XLOOKUP(A1031,subscriptions!B1031:B10004,subscriptions!G1031:G10004)</f>
        <v>10</v>
      </c>
      <c r="O1031" s="10">
        <v>225.0</v>
      </c>
      <c r="P1031" s="10" t="str">
        <f t="array" ref="P1031">_xlfn.XLOOKUP(A1031,subscriptions!B1031:B10004,subscriptions!C1031:C10004)</f>
        <v>Business</v>
      </c>
      <c r="Q1031" s="10" t="s">
        <v>128</v>
      </c>
      <c r="R1031" s="10" t="s">
        <v>129</v>
      </c>
      <c r="S1031" s="10" t="s">
        <v>1042</v>
      </c>
    </row>
    <row r="1032">
      <c r="A1032" s="1" t="s">
        <v>1486</v>
      </c>
      <c r="B1032" s="1" t="s">
        <v>1141</v>
      </c>
      <c r="C1032" s="1" t="s">
        <v>673</v>
      </c>
      <c r="D1032" s="1" t="s">
        <v>27</v>
      </c>
      <c r="E1032" s="1" t="s">
        <v>28</v>
      </c>
      <c r="F1032" s="1" t="s">
        <v>1639</v>
      </c>
      <c r="G1032" s="1" t="s">
        <v>12490</v>
      </c>
      <c r="H1032" s="1" t="s">
        <v>12491</v>
      </c>
      <c r="I1032" s="4">
        <v>84.2148263888889</v>
      </c>
      <c r="J1032" s="1">
        <v>106.56</v>
      </c>
      <c r="K1032" s="1">
        <v>25.22</v>
      </c>
      <c r="M1032" s="10">
        <f t="array" ref="M1032">_xlfn.XLOOKUP(A1032,subscriptions!B1032:B10004,subscriptions!D1032:D10004)</f>
        <v>80</v>
      </c>
      <c r="N1032" s="10">
        <f t="array" ref="N1032">_xlfn.XLOOKUP(A1032,subscriptions!B1032:B10004,subscriptions!G1032:G10004)</f>
        <v>20</v>
      </c>
      <c r="O1032" s="10">
        <v>64.0</v>
      </c>
      <c r="P1032" s="10" t="str">
        <f t="array" ref="P1032">_xlfn.XLOOKUP(A1032,subscriptions!B1032:B10004,subscriptions!C1032:C10004)</f>
        <v>Roam</v>
      </c>
      <c r="Q1032" s="10" t="s">
        <v>128</v>
      </c>
      <c r="R1032" s="10" t="s">
        <v>148</v>
      </c>
      <c r="S1032" s="10" t="s">
        <v>3641</v>
      </c>
    </row>
    <row r="1033">
      <c r="A1033" s="1" t="s">
        <v>1487</v>
      </c>
      <c r="B1033" s="1" t="s">
        <v>1157</v>
      </c>
      <c r="C1033" s="1" t="s">
        <v>3912</v>
      </c>
      <c r="D1033" s="1" t="s">
        <v>27</v>
      </c>
      <c r="E1033" s="1" t="s">
        <v>262</v>
      </c>
      <c r="F1033" s="1" t="s">
        <v>392</v>
      </c>
      <c r="G1033" s="1" t="s">
        <v>12492</v>
      </c>
      <c r="H1033" s="1" t="s">
        <v>12493</v>
      </c>
      <c r="I1033" s="4">
        <v>84.38082175925926</v>
      </c>
      <c r="J1033" s="1">
        <v>1410.51</v>
      </c>
      <c r="K1033" s="1">
        <v>297.67</v>
      </c>
      <c r="M1033" s="10">
        <f t="array" ref="M1033">_xlfn.XLOOKUP(A1033,subscriptions!B1033:B10004,subscriptions!D1033:D10004)</f>
        <v>120</v>
      </c>
      <c r="N1033" s="10">
        <f t="array" ref="N1033">_xlfn.XLOOKUP(A1033,subscriptions!B1033:B10004,subscriptions!G1033:G10004)</f>
        <v>0</v>
      </c>
      <c r="O1033" s="10">
        <v>120.0</v>
      </c>
      <c r="P1033" s="10" t="str">
        <f t="array" ref="P1033">_xlfn.XLOOKUP(A1033,subscriptions!B1033:B10004,subscriptions!C1033:C10004)</f>
        <v>Residential</v>
      </c>
      <c r="Q1033" s="10" t="s">
        <v>173</v>
      </c>
      <c r="R1033" s="10" t="s">
        <v>212</v>
      </c>
      <c r="S1033" s="10" t="s">
        <v>762</v>
      </c>
    </row>
    <row r="1034">
      <c r="A1034" s="1" t="s">
        <v>1488</v>
      </c>
      <c r="B1034" s="1" t="s">
        <v>899</v>
      </c>
      <c r="C1034" s="1" t="s">
        <v>1876</v>
      </c>
      <c r="D1034" s="1" t="s">
        <v>27</v>
      </c>
      <c r="E1034" s="1" t="s">
        <v>714</v>
      </c>
      <c r="F1034" s="1" t="s">
        <v>3419</v>
      </c>
      <c r="G1034" s="1" t="s">
        <v>12494</v>
      </c>
      <c r="H1034" s="1" t="s">
        <v>12495</v>
      </c>
      <c r="I1034" s="4">
        <v>84.29953703703704</v>
      </c>
      <c r="J1034" s="1">
        <v>442.06</v>
      </c>
      <c r="K1034" s="1">
        <v>66.16</v>
      </c>
      <c r="M1034" s="10">
        <f t="array" ref="M1034">_xlfn.XLOOKUP(A1034,subscriptions!B1034:B10004,subscriptions!D1034:D10004)</f>
        <v>250</v>
      </c>
      <c r="N1034" s="10">
        <f t="array" ref="N1034">_xlfn.XLOOKUP(A1034,subscriptions!B1034:B10004,subscriptions!G1034:G10004)</f>
        <v>5</v>
      </c>
      <c r="O1034" s="10">
        <v>237.5</v>
      </c>
      <c r="P1034" s="10" t="str">
        <f t="array" ref="P1034">_xlfn.XLOOKUP(A1034,subscriptions!B1034:B10004,subscriptions!C1034:C10004)</f>
        <v>Business</v>
      </c>
      <c r="Q1034" s="10" t="s">
        <v>194</v>
      </c>
      <c r="R1034" s="10" t="s">
        <v>129</v>
      </c>
      <c r="S1034" s="10" t="s">
        <v>522</v>
      </c>
    </row>
    <row r="1035">
      <c r="A1035" s="1" t="s">
        <v>1489</v>
      </c>
      <c r="B1035" s="1" t="s">
        <v>439</v>
      </c>
      <c r="C1035" s="1" t="s">
        <v>1251</v>
      </c>
      <c r="D1035" s="1" t="s">
        <v>153</v>
      </c>
      <c r="E1035" s="1" t="s">
        <v>714</v>
      </c>
      <c r="F1035" s="1" t="s">
        <v>715</v>
      </c>
      <c r="G1035" s="1" t="s">
        <v>12496</v>
      </c>
      <c r="H1035" s="1" t="s">
        <v>12497</v>
      </c>
      <c r="I1035" s="4">
        <v>84.17320601851851</v>
      </c>
      <c r="J1035" s="1">
        <v>242.72</v>
      </c>
      <c r="K1035" s="1">
        <v>75.51</v>
      </c>
      <c r="M1035" s="10">
        <f t="array" ref="M1035">_xlfn.XLOOKUP(A1035,subscriptions!B1035:B10004,subscriptions!D1035:D10004)</f>
        <v>120</v>
      </c>
      <c r="N1035" s="10">
        <f t="array" ref="N1035">_xlfn.XLOOKUP(A1035,subscriptions!B1035:B10004,subscriptions!G1035:G10004)</f>
        <v>10</v>
      </c>
      <c r="O1035" s="10">
        <v>108.0</v>
      </c>
      <c r="P1035" s="10" t="str">
        <f t="array" ref="P1035">_xlfn.XLOOKUP(A1035,subscriptions!B1035:B10004,subscriptions!C1035:C10004)</f>
        <v>Residential</v>
      </c>
      <c r="Q1035" s="10" t="s">
        <v>128</v>
      </c>
      <c r="R1035" s="10" t="s">
        <v>212</v>
      </c>
      <c r="S1035" s="10" t="s">
        <v>2630</v>
      </c>
    </row>
    <row r="1036">
      <c r="A1036" s="1" t="s">
        <v>1490</v>
      </c>
      <c r="B1036" s="1" t="s">
        <v>969</v>
      </c>
      <c r="C1036" s="1" t="s">
        <v>556</v>
      </c>
      <c r="D1036" s="1" t="s">
        <v>27</v>
      </c>
      <c r="E1036" s="1" t="s">
        <v>111</v>
      </c>
      <c r="F1036" s="1" t="s">
        <v>1227</v>
      </c>
      <c r="G1036" s="1" t="s">
        <v>12498</v>
      </c>
      <c r="H1036" s="1" t="s">
        <v>12499</v>
      </c>
      <c r="I1036" s="4">
        <v>84.30011574074074</v>
      </c>
      <c r="J1036" s="1">
        <v>170.11</v>
      </c>
      <c r="K1036" s="1">
        <v>35.31</v>
      </c>
      <c r="M1036" s="10">
        <f t="array" ref="M1036">_xlfn.XLOOKUP(A1036,subscriptions!B1036:B10004,subscriptions!D1036:D10004)</f>
        <v>120</v>
      </c>
      <c r="N1036" s="10">
        <f t="array" ref="N1036">_xlfn.XLOOKUP(A1036,subscriptions!B1036:B10004,subscriptions!G1036:G10004)</f>
        <v>20</v>
      </c>
      <c r="O1036" s="10">
        <v>96.0</v>
      </c>
      <c r="P1036" s="10" t="str">
        <f t="array" ref="P1036">_xlfn.XLOOKUP(A1036,subscriptions!B1036:B10004,subscriptions!C1036:C10004)</f>
        <v>Residential</v>
      </c>
      <c r="Q1036" s="10" t="s">
        <v>128</v>
      </c>
      <c r="R1036" s="10" t="s">
        <v>148</v>
      </c>
      <c r="S1036" s="10" t="s">
        <v>1172</v>
      </c>
    </row>
    <row r="1037">
      <c r="A1037" s="1" t="s">
        <v>1494</v>
      </c>
      <c r="B1037" s="1" t="s">
        <v>2521</v>
      </c>
      <c r="C1037" s="1" t="s">
        <v>871</v>
      </c>
      <c r="D1037" s="1" t="s">
        <v>153</v>
      </c>
      <c r="E1037" s="1" t="s">
        <v>280</v>
      </c>
      <c r="F1037" s="1" t="s">
        <v>1478</v>
      </c>
      <c r="G1037" s="1" t="s">
        <v>12500</v>
      </c>
      <c r="H1037" s="1" t="s">
        <v>12501</v>
      </c>
      <c r="I1037" s="4">
        <v>84.17256944444445</v>
      </c>
      <c r="J1037" s="1">
        <v>1837.52</v>
      </c>
      <c r="K1037" s="1">
        <v>250.48</v>
      </c>
      <c r="M1037" s="10">
        <f t="array" ref="M1037">_xlfn.XLOOKUP(A1037,subscriptions!B1037:B10004,subscriptions!D1037:D10004)</f>
        <v>120</v>
      </c>
      <c r="N1037" s="10">
        <f t="array" ref="N1037">_xlfn.XLOOKUP(A1037,subscriptions!B1037:B10004,subscriptions!G1037:G10004)</f>
        <v>0</v>
      </c>
      <c r="O1037" s="10">
        <v>120.0</v>
      </c>
      <c r="P1037" s="10" t="str">
        <f t="array" ref="P1037">_xlfn.XLOOKUP(A1037,subscriptions!B1037:B10004,subscriptions!C1037:C10004)</f>
        <v>Residential</v>
      </c>
      <c r="Q1037" s="10" t="s">
        <v>173</v>
      </c>
      <c r="R1037" s="10" t="s">
        <v>212</v>
      </c>
      <c r="S1037" s="10" t="s">
        <v>1637</v>
      </c>
    </row>
    <row r="1038">
      <c r="A1038" s="1" t="s">
        <v>1496</v>
      </c>
      <c r="B1038" s="1" t="s">
        <v>389</v>
      </c>
      <c r="C1038" s="1" t="s">
        <v>261</v>
      </c>
      <c r="D1038" s="1" t="s">
        <v>27</v>
      </c>
      <c r="E1038" s="1" t="s">
        <v>262</v>
      </c>
      <c r="F1038" s="1" t="s">
        <v>4344</v>
      </c>
      <c r="G1038" s="1" t="s">
        <v>12502</v>
      </c>
      <c r="H1038" s="1" t="s">
        <v>12503</v>
      </c>
      <c r="I1038" s="4">
        <v>84.38158564814815</v>
      </c>
      <c r="J1038" s="1">
        <v>672.99</v>
      </c>
      <c r="K1038" s="1">
        <v>139.67</v>
      </c>
      <c r="M1038" s="10">
        <f t="array" ref="M1038">_xlfn.XLOOKUP(A1038,subscriptions!B1038:B10004,subscriptions!D1038:D10004)</f>
        <v>120</v>
      </c>
      <c r="N1038" s="10">
        <f t="array" ref="N1038">_xlfn.XLOOKUP(A1038,subscriptions!B1038:B10004,subscriptions!G1038:G10004)</f>
        <v>5</v>
      </c>
      <c r="O1038" s="10">
        <v>114.0</v>
      </c>
      <c r="P1038" s="10" t="str">
        <f t="array" ref="P1038">_xlfn.XLOOKUP(A1038,subscriptions!B1038:B10004,subscriptions!C1038:C10004)</f>
        <v>Residential</v>
      </c>
      <c r="Q1038" s="10" t="s">
        <v>194</v>
      </c>
      <c r="R1038" s="10" t="s">
        <v>212</v>
      </c>
      <c r="S1038" s="10" t="s">
        <v>1789</v>
      </c>
    </row>
    <row r="1039">
      <c r="A1039" s="1" t="s">
        <v>1497</v>
      </c>
      <c r="B1039" s="1" t="s">
        <v>589</v>
      </c>
      <c r="C1039" s="1" t="s">
        <v>658</v>
      </c>
      <c r="D1039" s="1" t="s">
        <v>153</v>
      </c>
      <c r="E1039" s="1" t="s">
        <v>631</v>
      </c>
      <c r="F1039" s="1" t="s">
        <v>1318</v>
      </c>
      <c r="G1039" s="1" t="s">
        <v>12504</v>
      </c>
      <c r="H1039" s="1" t="s">
        <v>12505</v>
      </c>
      <c r="I1039" s="4">
        <v>84.25700231481481</v>
      </c>
      <c r="J1039" s="1">
        <v>1985.2</v>
      </c>
      <c r="K1039" s="1">
        <v>266.36</v>
      </c>
      <c r="M1039" s="10">
        <f t="array" ref="M1039">_xlfn.XLOOKUP(A1039,subscriptions!B1039:B10004,subscriptions!D1039:D10004)</f>
        <v>120</v>
      </c>
      <c r="N1039" s="10">
        <f t="array" ref="N1039">_xlfn.XLOOKUP(A1039,subscriptions!B1039:B10004,subscriptions!G1039:G10004)</f>
        <v>10</v>
      </c>
      <c r="O1039" s="10">
        <v>108.0</v>
      </c>
      <c r="P1039" s="10" t="str">
        <f t="array" ref="P1039">_xlfn.XLOOKUP(A1039,subscriptions!B1039:B10004,subscriptions!C1039:C10004)</f>
        <v>Residential</v>
      </c>
      <c r="Q1039" s="10" t="s">
        <v>128</v>
      </c>
      <c r="R1039" s="10" t="s">
        <v>212</v>
      </c>
      <c r="S1039" s="10" t="s">
        <v>175</v>
      </c>
    </row>
    <row r="1040">
      <c r="A1040" s="1" t="s">
        <v>1498</v>
      </c>
      <c r="B1040" s="1" t="s">
        <v>763</v>
      </c>
      <c r="C1040" s="1" t="s">
        <v>441</v>
      </c>
      <c r="D1040" s="1" t="s">
        <v>27</v>
      </c>
      <c r="E1040" s="1" t="s">
        <v>239</v>
      </c>
      <c r="F1040" s="1" t="s">
        <v>2765</v>
      </c>
      <c r="G1040" s="1" t="s">
        <v>12506</v>
      </c>
      <c r="H1040" s="1" t="s">
        <v>12507</v>
      </c>
      <c r="I1040" s="4">
        <v>84.2508912037037</v>
      </c>
      <c r="J1040" s="1">
        <v>151.38</v>
      </c>
      <c r="K1040" s="1">
        <v>38.65</v>
      </c>
      <c r="M1040" s="10">
        <f t="array" ref="M1040">_xlfn.XLOOKUP(A1040,subscriptions!B1040:B10004,subscriptions!D1040:D10004)</f>
        <v>120</v>
      </c>
      <c r="N1040" s="10">
        <f t="array" ref="N1040">_xlfn.XLOOKUP(A1040,subscriptions!B1040:B10004,subscriptions!G1040:G10004)</f>
        <v>20</v>
      </c>
      <c r="O1040" s="10">
        <v>96.0</v>
      </c>
      <c r="P1040" s="10" t="str">
        <f t="array" ref="P1040">_xlfn.XLOOKUP(A1040,subscriptions!B1040:B10004,subscriptions!C1040:C10004)</f>
        <v>Residential</v>
      </c>
      <c r="Q1040" s="10" t="s">
        <v>128</v>
      </c>
      <c r="R1040" s="10" t="s">
        <v>148</v>
      </c>
      <c r="S1040" s="10" t="s">
        <v>1691</v>
      </c>
    </row>
    <row r="1041">
      <c r="A1041" s="1" t="s">
        <v>1499</v>
      </c>
      <c r="B1041" s="1" t="s">
        <v>6037</v>
      </c>
      <c r="C1041" s="1" t="s">
        <v>1142</v>
      </c>
      <c r="D1041" s="1" t="s">
        <v>27</v>
      </c>
      <c r="E1041" s="1" t="s">
        <v>219</v>
      </c>
      <c r="F1041" s="1" t="s">
        <v>220</v>
      </c>
      <c r="G1041" s="1" t="s">
        <v>12508</v>
      </c>
      <c r="H1041" s="1" t="s">
        <v>12509</v>
      </c>
      <c r="I1041" s="4">
        <v>84.16949074074074</v>
      </c>
      <c r="J1041" s="1">
        <v>618.14</v>
      </c>
      <c r="K1041" s="1">
        <v>136.14</v>
      </c>
      <c r="M1041" s="10">
        <f t="array" ref="M1041">_xlfn.XLOOKUP(A1041,subscriptions!B1041:B10004,subscriptions!D1041:D10004)</f>
        <v>80</v>
      </c>
      <c r="N1041" s="10">
        <f t="array" ref="N1041">_xlfn.XLOOKUP(A1041,subscriptions!B1041:B10004,subscriptions!G1041:G10004)</f>
        <v>0</v>
      </c>
      <c r="O1041" s="10">
        <v>80.0</v>
      </c>
      <c r="P1041" s="10" t="str">
        <f t="array" ref="P1041">_xlfn.XLOOKUP(A1041,subscriptions!B1041:B10004,subscriptions!C1041:C10004)</f>
        <v>Roam</v>
      </c>
      <c r="Q1041" s="10" t="s">
        <v>173</v>
      </c>
      <c r="R1041" s="10" t="s">
        <v>148</v>
      </c>
      <c r="S1041" s="10" t="s">
        <v>213</v>
      </c>
    </row>
    <row r="1042">
      <c r="A1042" s="1" t="s">
        <v>1500</v>
      </c>
      <c r="B1042" s="1" t="s">
        <v>1460</v>
      </c>
      <c r="C1042" s="1" t="s">
        <v>800</v>
      </c>
      <c r="D1042" s="1" t="s">
        <v>27</v>
      </c>
      <c r="E1042" s="1" t="s">
        <v>179</v>
      </c>
      <c r="F1042" s="1" t="s">
        <v>844</v>
      </c>
      <c r="G1042" s="1" t="s">
        <v>12510</v>
      </c>
      <c r="H1042" s="1" t="s">
        <v>12511</v>
      </c>
      <c r="I1042" s="4">
        <v>84.37793981481481</v>
      </c>
      <c r="J1042" s="1">
        <v>1213.14</v>
      </c>
      <c r="K1042" s="1">
        <v>176.52</v>
      </c>
      <c r="L1042" s="1">
        <v>100.0</v>
      </c>
      <c r="M1042" s="10">
        <f t="array" ref="M1042">_xlfn.XLOOKUP(A1042,subscriptions!B1042:B10004,subscriptions!D1042:D10004)</f>
        <v>120</v>
      </c>
      <c r="N1042" s="10">
        <f t="array" ref="N1042">_xlfn.XLOOKUP(A1042,subscriptions!B1042:B10004,subscriptions!G1042:G10004)</f>
        <v>5</v>
      </c>
      <c r="O1042" s="10">
        <v>114.0</v>
      </c>
      <c r="P1042" s="10" t="str">
        <f t="array" ref="P1042">_xlfn.XLOOKUP(A1042,subscriptions!B1042:B10004,subscriptions!C1042:C10004)</f>
        <v>Residential</v>
      </c>
      <c r="Q1042" s="10" t="s">
        <v>194</v>
      </c>
      <c r="R1042" s="10" t="s">
        <v>212</v>
      </c>
      <c r="S1042" s="10" t="s">
        <v>1302</v>
      </c>
    </row>
    <row r="1043">
      <c r="A1043" s="1" t="s">
        <v>1501</v>
      </c>
      <c r="B1043" s="1" t="s">
        <v>177</v>
      </c>
      <c r="C1043" s="1" t="s">
        <v>1507</v>
      </c>
      <c r="D1043" s="1" t="s">
        <v>153</v>
      </c>
      <c r="E1043" s="1" t="s">
        <v>28</v>
      </c>
      <c r="F1043" s="1" t="s">
        <v>3899</v>
      </c>
      <c r="G1043" s="1" t="s">
        <v>12512</v>
      </c>
      <c r="H1043" s="1" t="s">
        <v>12513</v>
      </c>
      <c r="I1043" s="4">
        <v>84.33783564814814</v>
      </c>
      <c r="J1043" s="1">
        <v>2396.15</v>
      </c>
      <c r="K1043" s="1">
        <v>445.32</v>
      </c>
      <c r="M1043" s="10">
        <f t="array" ref="M1043">_xlfn.XLOOKUP(A1043,subscriptions!B1043:B10004,subscriptions!D1043:D10004)</f>
        <v>120</v>
      </c>
      <c r="N1043" s="10">
        <f t="array" ref="N1043">_xlfn.XLOOKUP(A1043,subscriptions!B1043:B10004,subscriptions!G1043:G10004)</f>
        <v>10</v>
      </c>
      <c r="O1043" s="10">
        <v>108.0</v>
      </c>
      <c r="P1043" s="10" t="str">
        <f t="array" ref="P1043">_xlfn.XLOOKUP(A1043,subscriptions!B1043:B10004,subscriptions!C1043:C10004)</f>
        <v>Residential</v>
      </c>
      <c r="Q1043" s="10" t="s">
        <v>128</v>
      </c>
      <c r="R1043" s="10" t="s">
        <v>212</v>
      </c>
      <c r="S1043" s="10" t="s">
        <v>1961</v>
      </c>
    </row>
    <row r="1044">
      <c r="A1044" s="1" t="s">
        <v>1502</v>
      </c>
      <c r="B1044" s="1" t="s">
        <v>941</v>
      </c>
      <c r="C1044" s="1" t="s">
        <v>786</v>
      </c>
      <c r="D1044" s="1" t="s">
        <v>27</v>
      </c>
      <c r="E1044" s="1" t="s">
        <v>280</v>
      </c>
      <c r="F1044" s="1" t="s">
        <v>494</v>
      </c>
      <c r="G1044" s="1" t="s">
        <v>12514</v>
      </c>
      <c r="H1044" s="1" t="s">
        <v>12515</v>
      </c>
      <c r="I1044" s="4">
        <v>84.37778935185185</v>
      </c>
      <c r="J1044" s="1">
        <v>625.74</v>
      </c>
      <c r="K1044" s="1">
        <v>127.9</v>
      </c>
      <c r="M1044" s="10">
        <f t="array" ref="M1044">_xlfn.XLOOKUP(A1044,subscriptions!B1044:B10004,subscriptions!D1044:D10004)</f>
        <v>120</v>
      </c>
      <c r="N1044" s="10">
        <f t="array" ref="N1044">_xlfn.XLOOKUP(A1044,subscriptions!B1044:B10004,subscriptions!G1044:G10004)</f>
        <v>20</v>
      </c>
      <c r="O1044" s="10">
        <v>96.0</v>
      </c>
      <c r="P1044" s="10" t="str">
        <f t="array" ref="P1044">_xlfn.XLOOKUP(A1044,subscriptions!B1044:B10004,subscriptions!C1044:C10004)</f>
        <v>Residential</v>
      </c>
      <c r="Q1044" s="10" t="s">
        <v>128</v>
      </c>
      <c r="R1044" s="10" t="s">
        <v>148</v>
      </c>
      <c r="S1044" s="10" t="s">
        <v>1302</v>
      </c>
    </row>
    <row r="1045">
      <c r="A1045" s="1" t="s">
        <v>1503</v>
      </c>
      <c r="B1045" s="1" t="s">
        <v>1226</v>
      </c>
      <c r="C1045" s="1" t="s">
        <v>391</v>
      </c>
      <c r="D1045" s="1" t="s">
        <v>153</v>
      </c>
      <c r="E1045" s="1" t="s">
        <v>239</v>
      </c>
      <c r="F1045" s="1" t="s">
        <v>2364</v>
      </c>
      <c r="G1045" s="1" t="s">
        <v>12516</v>
      </c>
      <c r="H1045" s="1" t="s">
        <v>12517</v>
      </c>
      <c r="I1045" s="4">
        <v>84.41962962962963</v>
      </c>
      <c r="J1045" s="1">
        <v>1524.81</v>
      </c>
      <c r="K1045" s="1">
        <v>223.4</v>
      </c>
      <c r="M1045" s="10">
        <f t="array" ref="M1045">_xlfn.XLOOKUP(A1045,subscriptions!B1045:B10004,subscriptions!D1045:D10004)</f>
        <v>250</v>
      </c>
      <c r="N1045" s="10">
        <f t="array" ref="N1045">_xlfn.XLOOKUP(A1045,subscriptions!B1045:B10004,subscriptions!G1045:G10004)</f>
        <v>0</v>
      </c>
      <c r="O1045" s="10">
        <v>250.0</v>
      </c>
      <c r="P1045" s="10" t="str">
        <f t="array" ref="P1045">_xlfn.XLOOKUP(A1045,subscriptions!B1045:B10004,subscriptions!C1045:C10004)</f>
        <v>Business</v>
      </c>
      <c r="Q1045" s="10" t="s">
        <v>173</v>
      </c>
      <c r="R1045" s="10" t="s">
        <v>129</v>
      </c>
      <c r="S1045" s="10" t="s">
        <v>1525</v>
      </c>
    </row>
    <row r="1046">
      <c r="A1046" s="1" t="s">
        <v>1505</v>
      </c>
      <c r="B1046" s="1" t="s">
        <v>657</v>
      </c>
      <c r="C1046" s="1" t="s">
        <v>1678</v>
      </c>
      <c r="D1046" s="1" t="s">
        <v>153</v>
      </c>
      <c r="E1046" s="1" t="s">
        <v>332</v>
      </c>
      <c r="F1046" s="1" t="s">
        <v>2280</v>
      </c>
      <c r="G1046" s="1" t="s">
        <v>12518</v>
      </c>
      <c r="H1046" s="1" t="s">
        <v>12519</v>
      </c>
      <c r="I1046" s="4">
        <v>84.34171296296296</v>
      </c>
      <c r="J1046" s="1">
        <v>3307.04</v>
      </c>
      <c r="K1046" s="1">
        <v>534.38</v>
      </c>
      <c r="M1046" s="10">
        <f t="array" ref="M1046">_xlfn.XLOOKUP(A1046,subscriptions!B1046:B10004,subscriptions!D1046:D10004)</f>
        <v>250</v>
      </c>
      <c r="N1046" s="10">
        <f t="array" ref="N1046">_xlfn.XLOOKUP(A1046,subscriptions!B1046:B10004,subscriptions!G1046:G10004)</f>
        <v>5</v>
      </c>
      <c r="O1046" s="10">
        <v>237.5</v>
      </c>
      <c r="P1046" s="10" t="str">
        <f t="array" ref="P1046">_xlfn.XLOOKUP(A1046,subscriptions!B1046:B10004,subscriptions!C1046:C10004)</f>
        <v>Business</v>
      </c>
      <c r="Q1046" s="10" t="s">
        <v>194</v>
      </c>
      <c r="R1046" s="10" t="s">
        <v>129</v>
      </c>
      <c r="S1046" s="10" t="s">
        <v>1703</v>
      </c>
    </row>
    <row r="1047">
      <c r="A1047" s="1" t="s">
        <v>1510</v>
      </c>
      <c r="B1047" s="1" t="s">
        <v>109</v>
      </c>
      <c r="C1047" s="1" t="s">
        <v>1492</v>
      </c>
      <c r="D1047" s="1" t="s">
        <v>27</v>
      </c>
      <c r="E1047" s="1" t="s">
        <v>280</v>
      </c>
      <c r="F1047" s="1" t="s">
        <v>1478</v>
      </c>
      <c r="G1047" s="1" t="s">
        <v>12520</v>
      </c>
      <c r="H1047" s="1" t="s">
        <v>12521</v>
      </c>
      <c r="I1047" s="4">
        <v>84.4211574074074</v>
      </c>
      <c r="J1047" s="1">
        <v>1485.13</v>
      </c>
      <c r="K1047" s="1">
        <v>323.65</v>
      </c>
      <c r="M1047" s="10">
        <f t="array" ref="M1047">_xlfn.XLOOKUP(A1047,subscriptions!B1047:B10004,subscriptions!D1047:D10004)</f>
        <v>50</v>
      </c>
      <c r="N1047" s="10">
        <f t="array" ref="N1047">_xlfn.XLOOKUP(A1047,subscriptions!B1047:B10004,subscriptions!G1047:G10004)</f>
        <v>10</v>
      </c>
      <c r="O1047" s="10">
        <v>45.0</v>
      </c>
      <c r="P1047" s="10" t="str">
        <f t="array" ref="P1047">_xlfn.XLOOKUP(A1047,subscriptions!B1047:B10004,subscriptions!C1047:C10004)</f>
        <v>Mini</v>
      </c>
      <c r="Q1047" s="10" t="s">
        <v>128</v>
      </c>
      <c r="R1047" s="10" t="s">
        <v>148</v>
      </c>
      <c r="S1047" s="10" t="s">
        <v>2152</v>
      </c>
    </row>
    <row r="1048">
      <c r="A1048" s="1" t="s">
        <v>1512</v>
      </c>
      <c r="B1048" s="1" t="s">
        <v>1995</v>
      </c>
      <c r="C1048" s="1" t="s">
        <v>1251</v>
      </c>
      <c r="D1048" s="1" t="s">
        <v>153</v>
      </c>
      <c r="E1048" s="1" t="s">
        <v>111</v>
      </c>
      <c r="F1048" s="1" t="s">
        <v>112</v>
      </c>
      <c r="G1048" s="1" t="s">
        <v>12522</v>
      </c>
      <c r="H1048" s="1" t="s">
        <v>12523</v>
      </c>
      <c r="I1048" s="4">
        <v>84.25706018518518</v>
      </c>
      <c r="J1048" s="1">
        <v>447.82</v>
      </c>
      <c r="K1048" s="1">
        <v>120.67</v>
      </c>
      <c r="M1048" s="10">
        <f t="array" ref="M1048">_xlfn.XLOOKUP(A1048,subscriptions!B1048:B10004,subscriptions!D1048:D10004)</f>
        <v>120</v>
      </c>
      <c r="N1048" s="10">
        <f t="array" ref="N1048">_xlfn.XLOOKUP(A1048,subscriptions!B1048:B10004,subscriptions!G1048:G10004)</f>
        <v>20</v>
      </c>
      <c r="O1048" s="10">
        <v>96.0</v>
      </c>
      <c r="P1048" s="10" t="str">
        <f t="array" ref="P1048">_xlfn.XLOOKUP(A1048,subscriptions!B1048:B10004,subscriptions!C1048:C10004)</f>
        <v>Residential</v>
      </c>
      <c r="Q1048" s="10" t="s">
        <v>128</v>
      </c>
      <c r="R1048" s="10" t="s">
        <v>148</v>
      </c>
      <c r="S1048" s="10" t="s">
        <v>175</v>
      </c>
    </row>
    <row r="1049">
      <c r="A1049" s="1" t="s">
        <v>1513</v>
      </c>
      <c r="B1049" s="1" t="s">
        <v>426</v>
      </c>
      <c r="C1049" s="1" t="s">
        <v>884</v>
      </c>
      <c r="D1049" s="1" t="s">
        <v>153</v>
      </c>
      <c r="E1049" s="1" t="s">
        <v>332</v>
      </c>
      <c r="F1049" s="1" t="s">
        <v>618</v>
      </c>
      <c r="G1049" s="1" t="s">
        <v>12524</v>
      </c>
      <c r="H1049" s="1" t="s">
        <v>12525</v>
      </c>
      <c r="I1049" s="4">
        <v>84.16737268518519</v>
      </c>
      <c r="J1049" s="1">
        <v>87.06</v>
      </c>
      <c r="K1049" s="1">
        <v>18.95</v>
      </c>
      <c r="M1049" s="10">
        <f t="array" ref="M1049">_xlfn.XLOOKUP(A1049,subscriptions!B1049:B10004,subscriptions!D1049:D10004)</f>
        <v>120</v>
      </c>
      <c r="N1049" s="10">
        <f t="array" ref="N1049">_xlfn.XLOOKUP(A1049,subscriptions!B1049:B10004,subscriptions!G1049:G10004)</f>
        <v>0</v>
      </c>
      <c r="O1049" s="10">
        <v>120.0</v>
      </c>
      <c r="P1049" s="10" t="str">
        <f t="array" ref="P1049">_xlfn.XLOOKUP(A1049,subscriptions!B1049:B10004,subscriptions!C1049:C10004)</f>
        <v>Residential</v>
      </c>
      <c r="Q1049" s="10" t="s">
        <v>173</v>
      </c>
      <c r="R1049" s="10" t="s">
        <v>212</v>
      </c>
      <c r="S1049" s="10" t="s">
        <v>1412</v>
      </c>
    </row>
    <row r="1050">
      <c r="A1050" s="1" t="s">
        <v>1514</v>
      </c>
      <c r="B1050" s="1" t="s">
        <v>1664</v>
      </c>
      <c r="C1050" s="1" t="s">
        <v>827</v>
      </c>
      <c r="D1050" s="1" t="s">
        <v>153</v>
      </c>
      <c r="E1050" s="1" t="s">
        <v>111</v>
      </c>
      <c r="F1050" s="1" t="s">
        <v>1263</v>
      </c>
      <c r="G1050" s="1" t="s">
        <v>12526</v>
      </c>
      <c r="H1050" s="1" t="s">
        <v>12527</v>
      </c>
      <c r="I1050" s="4">
        <v>84.37873842592593</v>
      </c>
      <c r="J1050" s="1">
        <v>3111.47</v>
      </c>
      <c r="K1050" s="1">
        <v>746.85</v>
      </c>
      <c r="M1050" s="10">
        <f t="array" ref="M1050">_xlfn.XLOOKUP(A1050,subscriptions!B1050:B10004,subscriptions!D1050:D10004)</f>
        <v>50</v>
      </c>
      <c r="N1050" s="10">
        <f t="array" ref="N1050">_xlfn.XLOOKUP(A1050,subscriptions!B1050:B10004,subscriptions!G1050:G10004)</f>
        <v>5</v>
      </c>
      <c r="O1050" s="10">
        <v>47.5</v>
      </c>
      <c r="P1050" s="10" t="str">
        <f t="array" ref="P1050">_xlfn.XLOOKUP(A1050,subscriptions!B1050:B10004,subscriptions!C1050:C10004)</f>
        <v>Mini</v>
      </c>
      <c r="Q1050" s="10" t="s">
        <v>194</v>
      </c>
      <c r="R1050" s="10" t="s">
        <v>148</v>
      </c>
      <c r="S1050" s="10" t="s">
        <v>1622</v>
      </c>
    </row>
    <row r="1051">
      <c r="A1051" s="1" t="s">
        <v>1515</v>
      </c>
      <c r="B1051" s="1" t="s">
        <v>1995</v>
      </c>
      <c r="C1051" s="1" t="s">
        <v>1347</v>
      </c>
      <c r="D1051" s="1" t="s">
        <v>153</v>
      </c>
      <c r="E1051" s="1" t="s">
        <v>280</v>
      </c>
      <c r="F1051" s="1" t="s">
        <v>1446</v>
      </c>
      <c r="G1051" s="1" t="s">
        <v>12528</v>
      </c>
      <c r="H1051" s="1" t="s">
        <v>12529</v>
      </c>
      <c r="I1051" s="4">
        <v>84.2543287037037</v>
      </c>
      <c r="J1051" s="1">
        <v>82.25</v>
      </c>
      <c r="K1051" s="1">
        <v>30.52</v>
      </c>
      <c r="M1051" s="10">
        <f t="array" ref="M1051">_xlfn.XLOOKUP(A1051,subscriptions!B1051:B10004,subscriptions!D1051:D10004)</f>
        <v>120</v>
      </c>
      <c r="N1051" s="10">
        <f t="array" ref="N1051">_xlfn.XLOOKUP(A1051,subscriptions!B1051:B10004,subscriptions!G1051:G10004)</f>
        <v>10</v>
      </c>
      <c r="O1051" s="10">
        <v>108.0</v>
      </c>
      <c r="P1051" s="10" t="str">
        <f t="array" ref="P1051">_xlfn.XLOOKUP(A1051,subscriptions!B1051:B10004,subscriptions!C1051:C10004)</f>
        <v>Residential</v>
      </c>
      <c r="Q1051" s="10" t="s">
        <v>128</v>
      </c>
      <c r="R1051" s="10" t="s">
        <v>212</v>
      </c>
      <c r="S1051" s="10" t="s">
        <v>2046</v>
      </c>
    </row>
    <row r="1052">
      <c r="A1052" s="1" t="s">
        <v>1516</v>
      </c>
      <c r="B1052" s="1" t="s">
        <v>1664</v>
      </c>
      <c r="C1052" s="1" t="s">
        <v>391</v>
      </c>
      <c r="D1052" s="1" t="s">
        <v>153</v>
      </c>
      <c r="E1052" s="1" t="s">
        <v>714</v>
      </c>
      <c r="F1052" s="1" t="s">
        <v>715</v>
      </c>
      <c r="G1052" s="1" t="s">
        <v>12530</v>
      </c>
      <c r="H1052" s="1" t="s">
        <v>12531</v>
      </c>
      <c r="I1052" s="4">
        <v>84.3821875</v>
      </c>
      <c r="J1052" s="1">
        <v>3165.59</v>
      </c>
      <c r="K1052" s="1">
        <v>274.87</v>
      </c>
      <c r="M1052" s="10">
        <f t="array" ref="M1052">_xlfn.XLOOKUP(A1052,subscriptions!B1052:B10004,subscriptions!D1052:D10004)</f>
        <v>120</v>
      </c>
      <c r="N1052" s="10">
        <f t="array" ref="N1052">_xlfn.XLOOKUP(A1052,subscriptions!B1052:B10004,subscriptions!G1052:G10004)</f>
        <v>20</v>
      </c>
      <c r="O1052" s="10">
        <v>96.0</v>
      </c>
      <c r="P1052" s="10" t="str">
        <f t="array" ref="P1052">_xlfn.XLOOKUP(A1052,subscriptions!B1052:B10004,subscriptions!C1052:C10004)</f>
        <v>Residential</v>
      </c>
      <c r="Q1052" s="10" t="s">
        <v>128</v>
      </c>
      <c r="R1052" s="10" t="s">
        <v>148</v>
      </c>
      <c r="S1052" s="10" t="s">
        <v>293</v>
      </c>
    </row>
    <row r="1053">
      <c r="A1053" s="1" t="s">
        <v>1517</v>
      </c>
      <c r="B1053" s="1" t="s">
        <v>109</v>
      </c>
      <c r="C1053" s="1" t="s">
        <v>261</v>
      </c>
      <c r="D1053" s="1" t="s">
        <v>27</v>
      </c>
      <c r="E1053" s="1" t="s">
        <v>219</v>
      </c>
      <c r="F1053" s="1" t="s">
        <v>590</v>
      </c>
      <c r="G1053" s="1" t="s">
        <v>12532</v>
      </c>
      <c r="H1053" s="1" t="s">
        <v>12533</v>
      </c>
      <c r="I1053" s="4">
        <v>84.42038194444444</v>
      </c>
      <c r="J1053" s="1">
        <v>1179.15</v>
      </c>
      <c r="K1053" s="1">
        <v>124.73</v>
      </c>
      <c r="M1053" s="10">
        <f t="array" ref="M1053">_xlfn.XLOOKUP(A1053,subscriptions!B1053:B10004,subscriptions!D1053:D10004)</f>
        <v>80</v>
      </c>
      <c r="N1053" s="10">
        <f t="array" ref="N1053">_xlfn.XLOOKUP(A1053,subscriptions!B1053:B10004,subscriptions!G1053:G10004)</f>
        <v>0</v>
      </c>
      <c r="O1053" s="10">
        <v>80.0</v>
      </c>
      <c r="P1053" s="10" t="str">
        <f t="array" ref="P1053">_xlfn.XLOOKUP(A1053,subscriptions!B1053:B10004,subscriptions!C1053:C10004)</f>
        <v>Roam</v>
      </c>
      <c r="Q1053" s="10" t="s">
        <v>173</v>
      </c>
      <c r="R1053" s="10" t="s">
        <v>148</v>
      </c>
      <c r="S1053" s="10" t="s">
        <v>940</v>
      </c>
    </row>
    <row r="1054">
      <c r="A1054" s="1" t="s">
        <v>1518</v>
      </c>
      <c r="B1054" s="1" t="s">
        <v>177</v>
      </c>
      <c r="C1054" s="1" t="s">
        <v>237</v>
      </c>
      <c r="D1054" s="1" t="s">
        <v>153</v>
      </c>
      <c r="E1054" s="1" t="s">
        <v>219</v>
      </c>
      <c r="F1054" s="1" t="s">
        <v>2446</v>
      </c>
      <c r="G1054" s="1" t="s">
        <v>12534</v>
      </c>
      <c r="H1054" s="1" t="s">
        <v>12535</v>
      </c>
      <c r="I1054" s="4">
        <v>84.38295138888888</v>
      </c>
      <c r="J1054" s="1">
        <v>4246.99</v>
      </c>
      <c r="K1054" s="1">
        <v>733.93</v>
      </c>
      <c r="M1054" s="10">
        <f t="array" ref="M1054">_xlfn.XLOOKUP(A1054,subscriptions!B1054:B10004,subscriptions!D1054:D10004)</f>
        <v>250</v>
      </c>
      <c r="N1054" s="10">
        <f t="array" ref="N1054">_xlfn.XLOOKUP(A1054,subscriptions!B1054:B10004,subscriptions!G1054:G10004)</f>
        <v>5</v>
      </c>
      <c r="O1054" s="10">
        <v>237.5</v>
      </c>
      <c r="P1054" s="10" t="str">
        <f t="array" ref="P1054">_xlfn.XLOOKUP(A1054,subscriptions!B1054:B10004,subscriptions!C1054:C10004)</f>
        <v>Business</v>
      </c>
      <c r="Q1054" s="10" t="s">
        <v>194</v>
      </c>
      <c r="R1054" s="10" t="s">
        <v>129</v>
      </c>
      <c r="S1054" s="10" t="s">
        <v>671</v>
      </c>
    </row>
    <row r="1055">
      <c r="A1055" s="1" t="s">
        <v>1519</v>
      </c>
      <c r="B1055" s="1" t="s">
        <v>899</v>
      </c>
      <c r="C1055" s="1" t="s">
        <v>261</v>
      </c>
      <c r="D1055" s="1" t="s">
        <v>27</v>
      </c>
      <c r="E1055" s="1" t="s">
        <v>332</v>
      </c>
      <c r="F1055" s="1" t="s">
        <v>333</v>
      </c>
      <c r="G1055" s="1" t="s">
        <v>12536</v>
      </c>
      <c r="H1055" s="1" t="s">
        <v>12537</v>
      </c>
      <c r="I1055" s="4">
        <v>84.37783564814815</v>
      </c>
      <c r="J1055" s="1">
        <v>2455.06</v>
      </c>
      <c r="K1055" s="1">
        <v>293.44</v>
      </c>
      <c r="M1055" s="10">
        <f t="array" ref="M1055">_xlfn.XLOOKUP(A1055,subscriptions!B1055:B10004,subscriptions!D1055:D10004)</f>
        <v>120</v>
      </c>
      <c r="N1055" s="10">
        <f t="array" ref="N1055">_xlfn.XLOOKUP(A1055,subscriptions!B1055:B10004,subscriptions!G1055:G10004)</f>
        <v>10</v>
      </c>
      <c r="O1055" s="10">
        <v>108.0</v>
      </c>
      <c r="P1055" s="10" t="str">
        <f t="array" ref="P1055">_xlfn.XLOOKUP(A1055,subscriptions!B1055:B10004,subscriptions!C1055:C10004)</f>
        <v>Residential</v>
      </c>
      <c r="Q1055" s="10" t="s">
        <v>128</v>
      </c>
      <c r="R1055" s="10" t="s">
        <v>212</v>
      </c>
      <c r="S1055" s="10" t="s">
        <v>1302</v>
      </c>
    </row>
    <row r="1056">
      <c r="A1056" s="1" t="s">
        <v>1520</v>
      </c>
      <c r="B1056" s="1" t="s">
        <v>312</v>
      </c>
      <c r="C1056" s="1" t="s">
        <v>279</v>
      </c>
      <c r="D1056" s="1" t="s">
        <v>153</v>
      </c>
      <c r="E1056" s="1" t="s">
        <v>631</v>
      </c>
      <c r="F1056" s="1" t="s">
        <v>943</v>
      </c>
      <c r="G1056" s="1" t="s">
        <v>12538</v>
      </c>
      <c r="H1056" s="1" t="s">
        <v>12539</v>
      </c>
      <c r="I1056" s="4">
        <v>84.33684027777778</v>
      </c>
      <c r="J1056" s="1">
        <v>9323.29</v>
      </c>
      <c r="K1056" s="1">
        <v>1101.3</v>
      </c>
      <c r="M1056" s="10">
        <f t="array" ref="M1056">_xlfn.XLOOKUP(A1056,subscriptions!B1056:B10004,subscriptions!D1056:D10004)</f>
        <v>120</v>
      </c>
      <c r="N1056" s="10">
        <f t="array" ref="N1056">_xlfn.XLOOKUP(A1056,subscriptions!B1056:B10004,subscriptions!G1056:G10004)</f>
        <v>20</v>
      </c>
      <c r="O1056" s="10">
        <v>96.0</v>
      </c>
      <c r="P1056" s="10" t="str">
        <f t="array" ref="P1056">_xlfn.XLOOKUP(A1056,subscriptions!B1056:B10004,subscriptions!C1056:C10004)</f>
        <v>Residential</v>
      </c>
      <c r="Q1056" s="10" t="s">
        <v>128</v>
      </c>
      <c r="R1056" s="10" t="s">
        <v>148</v>
      </c>
      <c r="S1056" s="10" t="s">
        <v>968</v>
      </c>
    </row>
    <row r="1057">
      <c r="A1057" s="1" t="s">
        <v>1521</v>
      </c>
      <c r="B1057" s="1" t="s">
        <v>24</v>
      </c>
      <c r="C1057" s="1" t="s">
        <v>279</v>
      </c>
      <c r="D1057" s="1" t="s">
        <v>27</v>
      </c>
      <c r="E1057" s="1" t="s">
        <v>219</v>
      </c>
      <c r="F1057" s="1" t="s">
        <v>220</v>
      </c>
      <c r="G1057" s="1" t="s">
        <v>12540</v>
      </c>
      <c r="H1057" s="1" t="s">
        <v>12541</v>
      </c>
      <c r="I1057" s="4">
        <v>84.20990740740741</v>
      </c>
      <c r="J1057" s="1">
        <v>697.82</v>
      </c>
      <c r="K1057" s="1">
        <v>166.24</v>
      </c>
      <c r="M1057" s="10">
        <f t="array" ref="M1057">_xlfn.XLOOKUP(A1057,subscriptions!B1057:B10004,subscriptions!D1057:D10004)</f>
        <v>250</v>
      </c>
      <c r="N1057" s="10">
        <f t="array" ref="N1057">_xlfn.XLOOKUP(A1057,subscriptions!B1057:B10004,subscriptions!G1057:G10004)</f>
        <v>0</v>
      </c>
      <c r="O1057" s="10">
        <v>250.0</v>
      </c>
      <c r="P1057" s="10" t="str">
        <f t="array" ref="P1057">_xlfn.XLOOKUP(A1057,subscriptions!B1057:B10004,subscriptions!C1057:C10004)</f>
        <v>Business</v>
      </c>
      <c r="Q1057" s="10" t="s">
        <v>173</v>
      </c>
      <c r="R1057" s="10" t="s">
        <v>129</v>
      </c>
      <c r="S1057" s="10" t="s">
        <v>353</v>
      </c>
    </row>
    <row r="1058">
      <c r="A1058" s="1" t="s">
        <v>1522</v>
      </c>
      <c r="B1058" s="1" t="s">
        <v>278</v>
      </c>
      <c r="C1058" s="1" t="s">
        <v>1492</v>
      </c>
      <c r="D1058" s="1" t="s">
        <v>27</v>
      </c>
      <c r="E1058" s="1" t="s">
        <v>179</v>
      </c>
      <c r="F1058" s="1" t="s">
        <v>844</v>
      </c>
      <c r="G1058" s="1" t="s">
        <v>12542</v>
      </c>
      <c r="H1058" s="1" t="s">
        <v>12543</v>
      </c>
      <c r="I1058" s="4">
        <v>84.33756944444444</v>
      </c>
      <c r="J1058" s="1">
        <v>2236.29</v>
      </c>
      <c r="K1058" s="1">
        <v>538.96</v>
      </c>
      <c r="L1058" s="1">
        <v>100.0</v>
      </c>
      <c r="M1058" s="10">
        <f t="array" ref="M1058">_xlfn.XLOOKUP(A1058,subscriptions!B1058:B10004,subscriptions!D1058:D10004)</f>
        <v>80</v>
      </c>
      <c r="N1058" s="10">
        <f t="array" ref="N1058">_xlfn.XLOOKUP(A1058,subscriptions!B1058:B10004,subscriptions!G1058:G10004)</f>
        <v>5</v>
      </c>
      <c r="O1058" s="10">
        <v>76.0</v>
      </c>
      <c r="P1058" s="10" t="str">
        <f t="array" ref="P1058">_xlfn.XLOOKUP(A1058,subscriptions!B1058:B10004,subscriptions!C1058:C10004)</f>
        <v>Roam</v>
      </c>
      <c r="Q1058" s="10" t="s">
        <v>194</v>
      </c>
      <c r="R1058" s="10" t="s">
        <v>148</v>
      </c>
      <c r="S1058" s="10" t="s">
        <v>1961</v>
      </c>
    </row>
    <row r="1059">
      <c r="A1059" s="1" t="s">
        <v>1523</v>
      </c>
      <c r="B1059" s="1" t="s">
        <v>555</v>
      </c>
      <c r="C1059" s="1" t="s">
        <v>296</v>
      </c>
      <c r="D1059" s="1" t="s">
        <v>153</v>
      </c>
      <c r="E1059" s="1" t="s">
        <v>179</v>
      </c>
      <c r="F1059" s="1" t="s">
        <v>1045</v>
      </c>
      <c r="G1059" s="1" t="s">
        <v>12544</v>
      </c>
      <c r="H1059" s="1" t="s">
        <v>12545</v>
      </c>
      <c r="I1059" s="4">
        <v>84.2169675925926</v>
      </c>
      <c r="J1059" s="1">
        <v>821.07</v>
      </c>
      <c r="K1059" s="1">
        <v>181.13</v>
      </c>
      <c r="L1059" s="1">
        <v>100.0</v>
      </c>
      <c r="M1059" s="10">
        <f t="array" ref="M1059">_xlfn.XLOOKUP(A1059,subscriptions!B1059:B10004,subscriptions!D1059:D10004)</f>
        <v>120</v>
      </c>
      <c r="N1059" s="10">
        <f t="array" ref="N1059">_xlfn.XLOOKUP(A1059,subscriptions!B1059:B10004,subscriptions!G1059:G10004)</f>
        <v>10</v>
      </c>
      <c r="O1059" s="10">
        <v>108.0</v>
      </c>
      <c r="P1059" s="10" t="str">
        <f t="array" ref="P1059">_xlfn.XLOOKUP(A1059,subscriptions!B1059:B10004,subscriptions!C1059:C10004)</f>
        <v>Residential</v>
      </c>
      <c r="Q1059" s="10" t="s">
        <v>128</v>
      </c>
      <c r="R1059" s="10" t="s">
        <v>212</v>
      </c>
      <c r="S1059" s="10" t="s">
        <v>453</v>
      </c>
    </row>
    <row r="1060">
      <c r="A1060" s="1" t="s">
        <v>1524</v>
      </c>
      <c r="B1060" s="1" t="s">
        <v>523</v>
      </c>
      <c r="C1060" s="1" t="s">
        <v>1876</v>
      </c>
      <c r="D1060" s="1" t="s">
        <v>27</v>
      </c>
      <c r="E1060" s="1" t="s">
        <v>332</v>
      </c>
      <c r="F1060" s="1" t="s">
        <v>1028</v>
      </c>
      <c r="G1060" s="1" t="s">
        <v>12546</v>
      </c>
      <c r="H1060" s="1" t="s">
        <v>12547</v>
      </c>
      <c r="I1060" s="4">
        <v>84.38153935185186</v>
      </c>
      <c r="J1060" s="1">
        <v>1030.53</v>
      </c>
      <c r="K1060" s="1">
        <v>220.43</v>
      </c>
      <c r="M1060" s="10">
        <f t="array" ref="M1060">_xlfn.XLOOKUP(A1060,subscriptions!B1060:B10004,subscriptions!D1060:D10004)</f>
        <v>250</v>
      </c>
      <c r="N1060" s="10">
        <f t="array" ref="N1060">_xlfn.XLOOKUP(A1060,subscriptions!B1060:B10004,subscriptions!G1060:G10004)</f>
        <v>20</v>
      </c>
      <c r="O1060" s="10">
        <v>200.0</v>
      </c>
      <c r="P1060" s="10" t="str">
        <f t="array" ref="P1060">_xlfn.XLOOKUP(A1060,subscriptions!B1060:B10004,subscriptions!C1060:C10004)</f>
        <v>Business</v>
      </c>
      <c r="Q1060" s="10" t="s">
        <v>128</v>
      </c>
      <c r="R1060" s="10" t="s">
        <v>129</v>
      </c>
      <c r="S1060" s="10" t="s">
        <v>1789</v>
      </c>
    </row>
    <row r="1061">
      <c r="A1061" s="1" t="s">
        <v>1526</v>
      </c>
      <c r="B1061" s="1" t="s">
        <v>748</v>
      </c>
      <c r="C1061" s="1" t="s">
        <v>1388</v>
      </c>
      <c r="D1061" s="1" t="s">
        <v>27</v>
      </c>
      <c r="E1061" s="1" t="s">
        <v>631</v>
      </c>
      <c r="F1061" s="1" t="s">
        <v>2749</v>
      </c>
      <c r="G1061" s="1" t="s">
        <v>12548</v>
      </c>
      <c r="H1061" s="1" t="s">
        <v>12549</v>
      </c>
      <c r="I1061" s="4">
        <v>84.17155092592593</v>
      </c>
      <c r="J1061" s="1">
        <v>1531.3</v>
      </c>
      <c r="K1061" s="1">
        <v>395.67</v>
      </c>
      <c r="M1061" s="10">
        <f t="array" ref="M1061">_xlfn.XLOOKUP(A1061,subscriptions!B1061:B10004,subscriptions!D1061:D10004)</f>
        <v>120</v>
      </c>
      <c r="N1061" s="10">
        <f t="array" ref="N1061">_xlfn.XLOOKUP(A1061,subscriptions!B1061:B10004,subscriptions!G1061:G10004)</f>
        <v>0</v>
      </c>
      <c r="O1061" s="10">
        <v>120.0</v>
      </c>
      <c r="P1061" s="10" t="str">
        <f t="array" ref="P1061">_xlfn.XLOOKUP(A1061,subscriptions!B1061:B10004,subscriptions!C1061:C10004)</f>
        <v>Residential</v>
      </c>
      <c r="Q1061" s="10" t="s">
        <v>173</v>
      </c>
      <c r="R1061" s="10" t="s">
        <v>212</v>
      </c>
      <c r="S1061" s="10" t="s">
        <v>1082</v>
      </c>
    </row>
    <row r="1062">
      <c r="A1062" s="1" t="s">
        <v>1529</v>
      </c>
      <c r="B1062" s="1" t="s">
        <v>763</v>
      </c>
      <c r="C1062" s="1" t="s">
        <v>2483</v>
      </c>
      <c r="D1062" s="1" t="s">
        <v>27</v>
      </c>
      <c r="E1062" s="1" t="s">
        <v>219</v>
      </c>
      <c r="F1062" s="1" t="s">
        <v>458</v>
      </c>
      <c r="G1062" s="1" t="s">
        <v>12550</v>
      </c>
      <c r="H1062" s="1" t="s">
        <v>12551</v>
      </c>
      <c r="I1062" s="4">
        <v>84.2555787037037</v>
      </c>
      <c r="J1062" s="1">
        <v>3153.37</v>
      </c>
      <c r="K1062" s="1">
        <v>573.23</v>
      </c>
      <c r="M1062" s="10">
        <f t="array" ref="M1062">_xlfn.XLOOKUP(A1062,subscriptions!B1062:B10004,subscriptions!D1062:D10004)</f>
        <v>50</v>
      </c>
      <c r="N1062" s="10">
        <f t="array" ref="N1062">_xlfn.XLOOKUP(A1062,subscriptions!B1062:B10004,subscriptions!G1062:G10004)</f>
        <v>5</v>
      </c>
      <c r="O1062" s="10">
        <v>47.5</v>
      </c>
      <c r="P1062" s="10" t="str">
        <f t="array" ref="P1062">_xlfn.XLOOKUP(A1062,subscriptions!B1062:B10004,subscriptions!C1062:C10004)</f>
        <v>Mini</v>
      </c>
      <c r="Q1062" s="10" t="s">
        <v>194</v>
      </c>
      <c r="R1062" s="10" t="s">
        <v>148</v>
      </c>
      <c r="S1062" s="10" t="s">
        <v>1156</v>
      </c>
    </row>
    <row r="1063">
      <c r="A1063" s="1" t="s">
        <v>1531</v>
      </c>
      <c r="B1063" s="1" t="s">
        <v>389</v>
      </c>
      <c r="C1063" s="1" t="s">
        <v>473</v>
      </c>
      <c r="D1063" s="1" t="s">
        <v>27</v>
      </c>
      <c r="E1063" s="1" t="s">
        <v>332</v>
      </c>
      <c r="F1063" s="1" t="s">
        <v>788</v>
      </c>
      <c r="G1063" s="1" t="s">
        <v>12552</v>
      </c>
      <c r="H1063" s="1" t="s">
        <v>12553</v>
      </c>
      <c r="I1063" s="4">
        <v>84.25502314814815</v>
      </c>
      <c r="J1063" s="1">
        <v>6260.6</v>
      </c>
      <c r="K1063" s="1">
        <v>975.09</v>
      </c>
      <c r="M1063" s="10">
        <f t="array" ref="M1063">_xlfn.XLOOKUP(A1063,subscriptions!B1063:B10004,subscriptions!D1063:D10004)</f>
        <v>120</v>
      </c>
      <c r="N1063" s="10">
        <f t="array" ref="N1063">_xlfn.XLOOKUP(A1063,subscriptions!B1063:B10004,subscriptions!G1063:G10004)</f>
        <v>10</v>
      </c>
      <c r="O1063" s="10">
        <v>108.0</v>
      </c>
      <c r="P1063" s="10" t="str">
        <f t="array" ref="P1063">_xlfn.XLOOKUP(A1063,subscriptions!B1063:B10004,subscriptions!C1063:C10004)</f>
        <v>Residential</v>
      </c>
      <c r="Q1063" s="10" t="s">
        <v>128</v>
      </c>
      <c r="R1063" s="10" t="s">
        <v>212</v>
      </c>
      <c r="S1063" s="10" t="s">
        <v>149</v>
      </c>
    </row>
    <row r="1064">
      <c r="A1064" s="1" t="s">
        <v>1532</v>
      </c>
      <c r="B1064" s="1" t="s">
        <v>426</v>
      </c>
      <c r="C1064" s="1" t="s">
        <v>1833</v>
      </c>
      <c r="D1064" s="1" t="s">
        <v>153</v>
      </c>
      <c r="E1064" s="1" t="s">
        <v>280</v>
      </c>
      <c r="F1064" s="1" t="s">
        <v>494</v>
      </c>
      <c r="G1064" s="1" t="s">
        <v>12554</v>
      </c>
      <c r="H1064" s="1" t="s">
        <v>12555</v>
      </c>
      <c r="I1064" s="4">
        <v>84.37744212962963</v>
      </c>
      <c r="J1064" s="1">
        <v>2243.3</v>
      </c>
      <c r="K1064" s="1">
        <v>442.73</v>
      </c>
      <c r="M1064" s="10">
        <f t="array" ref="M1064">_xlfn.XLOOKUP(A1064,subscriptions!B1064:B10004,subscriptions!D1064:D10004)</f>
        <v>120</v>
      </c>
      <c r="N1064" s="10">
        <f t="array" ref="N1064">_xlfn.XLOOKUP(A1064,subscriptions!B1064:B10004,subscriptions!G1064:G10004)</f>
        <v>20</v>
      </c>
      <c r="O1064" s="10">
        <v>96.0</v>
      </c>
      <c r="P1064" s="10" t="str">
        <f t="array" ref="P1064">_xlfn.XLOOKUP(A1064,subscriptions!B1064:B10004,subscriptions!C1064:C10004)</f>
        <v>Residential</v>
      </c>
      <c r="Q1064" s="10" t="s">
        <v>128</v>
      </c>
      <c r="R1064" s="10" t="s">
        <v>148</v>
      </c>
      <c r="S1064" s="10" t="s">
        <v>1360</v>
      </c>
    </row>
    <row r="1065">
      <c r="A1065" s="1" t="s">
        <v>1533</v>
      </c>
      <c r="B1065" s="1" t="s">
        <v>1173</v>
      </c>
      <c r="C1065" s="1" t="s">
        <v>800</v>
      </c>
      <c r="D1065" s="1" t="s">
        <v>27</v>
      </c>
      <c r="E1065" s="1" t="s">
        <v>28</v>
      </c>
      <c r="F1065" s="1" t="s">
        <v>29</v>
      </c>
      <c r="G1065" s="1" t="s">
        <v>12556</v>
      </c>
      <c r="H1065" s="1" t="s">
        <v>12557</v>
      </c>
      <c r="I1065" s="4">
        <v>84.25714120370371</v>
      </c>
      <c r="J1065" s="1">
        <v>861.33</v>
      </c>
      <c r="K1065" s="1">
        <v>84.56</v>
      </c>
      <c r="M1065" s="10">
        <f t="array" ref="M1065">_xlfn.XLOOKUP(A1065,subscriptions!B1065:B10004,subscriptions!D1065:D10004)</f>
        <v>80</v>
      </c>
      <c r="N1065" s="10">
        <f t="array" ref="N1065">_xlfn.XLOOKUP(A1065,subscriptions!B1065:B10004,subscriptions!G1065:G10004)</f>
        <v>0</v>
      </c>
      <c r="O1065" s="10">
        <v>80.0</v>
      </c>
      <c r="P1065" s="10" t="str">
        <f t="array" ref="P1065">_xlfn.XLOOKUP(A1065,subscriptions!B1065:B10004,subscriptions!C1065:C10004)</f>
        <v>Roam</v>
      </c>
      <c r="Q1065" s="10" t="s">
        <v>173</v>
      </c>
      <c r="R1065" s="10" t="s">
        <v>148</v>
      </c>
      <c r="S1065" s="10" t="s">
        <v>175</v>
      </c>
    </row>
    <row r="1066">
      <c r="A1066" s="1" t="s">
        <v>1534</v>
      </c>
      <c r="B1066" s="1" t="s">
        <v>1972</v>
      </c>
      <c r="C1066" s="1" t="s">
        <v>178</v>
      </c>
      <c r="D1066" s="1" t="s">
        <v>27</v>
      </c>
      <c r="E1066" s="1" t="s">
        <v>111</v>
      </c>
      <c r="F1066" s="1" t="s">
        <v>1263</v>
      </c>
      <c r="G1066" s="1" t="s">
        <v>12558</v>
      </c>
      <c r="H1066" s="1" t="s">
        <v>12559</v>
      </c>
      <c r="I1066" s="4">
        <v>84.2584375</v>
      </c>
      <c r="J1066" s="1">
        <v>870.6</v>
      </c>
      <c r="K1066" s="1">
        <v>201.62</v>
      </c>
      <c r="M1066" s="10">
        <f t="array" ref="M1066">_xlfn.XLOOKUP(A1066,subscriptions!B1066:B10004,subscriptions!D1066:D10004)</f>
        <v>250</v>
      </c>
      <c r="N1066" s="10">
        <f t="array" ref="N1066">_xlfn.XLOOKUP(A1066,subscriptions!B1066:B10004,subscriptions!G1066:G10004)</f>
        <v>5</v>
      </c>
      <c r="O1066" s="10">
        <v>237.5</v>
      </c>
      <c r="P1066" s="10" t="str">
        <f t="array" ref="P1066">_xlfn.XLOOKUP(A1066,subscriptions!B1066:B10004,subscriptions!C1066:C10004)</f>
        <v>Business</v>
      </c>
      <c r="Q1066" s="10" t="s">
        <v>194</v>
      </c>
      <c r="R1066" s="10" t="s">
        <v>129</v>
      </c>
      <c r="S1066" s="10" t="s">
        <v>4148</v>
      </c>
    </row>
    <row r="1067">
      <c r="A1067" s="1" t="s">
        <v>1535</v>
      </c>
      <c r="B1067" s="1" t="s">
        <v>899</v>
      </c>
      <c r="C1067" s="1" t="s">
        <v>734</v>
      </c>
      <c r="D1067" s="1" t="s">
        <v>27</v>
      </c>
      <c r="E1067" s="1" t="s">
        <v>280</v>
      </c>
      <c r="F1067" s="1" t="s">
        <v>1446</v>
      </c>
      <c r="G1067" s="1" t="s">
        <v>12560</v>
      </c>
      <c r="H1067" s="1" t="s">
        <v>12561</v>
      </c>
      <c r="I1067" s="4">
        <v>84.1696875</v>
      </c>
      <c r="J1067" s="1">
        <v>2056.73</v>
      </c>
      <c r="K1067" s="1">
        <v>360.31</v>
      </c>
      <c r="M1067" s="10">
        <f t="array" ref="M1067">_xlfn.XLOOKUP(A1067,subscriptions!B1067:B10004,subscriptions!D1067:D10004)</f>
        <v>250</v>
      </c>
      <c r="N1067" s="10">
        <f t="array" ref="N1067">_xlfn.XLOOKUP(A1067,subscriptions!B1067:B10004,subscriptions!G1067:G10004)</f>
        <v>10</v>
      </c>
      <c r="O1067" s="10">
        <v>225.0</v>
      </c>
      <c r="P1067" s="10" t="str">
        <f t="array" ref="P1067">_xlfn.XLOOKUP(A1067,subscriptions!B1067:B10004,subscriptions!C1067:C10004)</f>
        <v>Business</v>
      </c>
      <c r="Q1067" s="10" t="s">
        <v>128</v>
      </c>
      <c r="R1067" s="10" t="s">
        <v>129</v>
      </c>
      <c r="S1067" s="10" t="s">
        <v>213</v>
      </c>
    </row>
    <row r="1068">
      <c r="A1068" s="1" t="s">
        <v>1536</v>
      </c>
      <c r="B1068" s="1" t="s">
        <v>1939</v>
      </c>
      <c r="C1068" s="1" t="s">
        <v>1507</v>
      </c>
      <c r="D1068" s="1" t="s">
        <v>153</v>
      </c>
      <c r="E1068" s="1" t="s">
        <v>179</v>
      </c>
      <c r="F1068" s="1" t="s">
        <v>4595</v>
      </c>
      <c r="G1068" s="1" t="s">
        <v>12562</v>
      </c>
      <c r="H1068" s="1" t="s">
        <v>12563</v>
      </c>
      <c r="I1068" s="4">
        <v>84.25587962962963</v>
      </c>
      <c r="J1068" s="1">
        <v>459.24</v>
      </c>
      <c r="K1068" s="1">
        <v>64.25</v>
      </c>
      <c r="L1068" s="1">
        <v>100.0</v>
      </c>
      <c r="M1068" s="10">
        <f t="array" ref="M1068">_xlfn.XLOOKUP(A1068,subscriptions!B1068:B10004,subscriptions!D1068:D10004)</f>
        <v>120</v>
      </c>
      <c r="N1068" s="10">
        <f t="array" ref="N1068">_xlfn.XLOOKUP(A1068,subscriptions!B1068:B10004,subscriptions!G1068:G10004)</f>
        <v>20</v>
      </c>
      <c r="O1068" s="10">
        <v>96.0</v>
      </c>
      <c r="P1068" s="10" t="str">
        <f t="array" ref="P1068">_xlfn.XLOOKUP(A1068,subscriptions!B1068:B10004,subscriptions!C1068:C10004)</f>
        <v>Residential</v>
      </c>
      <c r="Q1068" s="10" t="s">
        <v>128</v>
      </c>
      <c r="R1068" s="10" t="s">
        <v>148</v>
      </c>
      <c r="S1068" s="10" t="s">
        <v>1156</v>
      </c>
    </row>
    <row r="1069">
      <c r="A1069" s="1" t="s">
        <v>1537</v>
      </c>
      <c r="B1069" s="1" t="s">
        <v>842</v>
      </c>
      <c r="C1069" s="1" t="s">
        <v>492</v>
      </c>
      <c r="D1069" s="1" t="s">
        <v>27</v>
      </c>
      <c r="E1069" s="1" t="s">
        <v>179</v>
      </c>
      <c r="F1069" s="1" t="s">
        <v>901</v>
      </c>
      <c r="G1069" s="1" t="s">
        <v>12564</v>
      </c>
      <c r="H1069" s="1" t="s">
        <v>12565</v>
      </c>
      <c r="I1069" s="4">
        <v>84.2571875</v>
      </c>
      <c r="J1069" s="1">
        <v>225.6</v>
      </c>
      <c r="K1069" s="1">
        <v>57.19</v>
      </c>
      <c r="L1069" s="1">
        <v>100.0</v>
      </c>
      <c r="M1069" s="10">
        <f t="array" ref="M1069">_xlfn.XLOOKUP(A1069,subscriptions!B1069:B10004,subscriptions!D1069:D10004)</f>
        <v>50</v>
      </c>
      <c r="N1069" s="10">
        <f t="array" ref="N1069">_xlfn.XLOOKUP(A1069,subscriptions!B1069:B10004,subscriptions!G1069:G10004)</f>
        <v>0</v>
      </c>
      <c r="O1069" s="10">
        <v>50.0</v>
      </c>
      <c r="P1069" s="10" t="str">
        <f t="array" ref="P1069">_xlfn.XLOOKUP(A1069,subscriptions!B1069:B10004,subscriptions!C1069:C10004)</f>
        <v>Mini</v>
      </c>
      <c r="Q1069" s="10" t="s">
        <v>173</v>
      </c>
      <c r="R1069" s="10" t="s">
        <v>148</v>
      </c>
      <c r="S1069" s="10" t="s">
        <v>175</v>
      </c>
    </row>
    <row r="1070">
      <c r="A1070" s="1" t="s">
        <v>1538</v>
      </c>
      <c r="B1070" s="1" t="s">
        <v>1506</v>
      </c>
      <c r="C1070" s="1" t="s">
        <v>279</v>
      </c>
      <c r="D1070" s="1" t="s">
        <v>27</v>
      </c>
      <c r="E1070" s="1" t="s">
        <v>332</v>
      </c>
      <c r="F1070" s="1" t="s">
        <v>427</v>
      </c>
      <c r="G1070" s="1" t="s">
        <v>12566</v>
      </c>
      <c r="H1070" s="1" t="s">
        <v>12567</v>
      </c>
      <c r="I1070" s="4">
        <v>84.2577199074074</v>
      </c>
      <c r="J1070" s="1">
        <v>706.88</v>
      </c>
      <c r="K1070" s="1">
        <v>123.19</v>
      </c>
      <c r="M1070" s="10">
        <f t="array" ref="M1070">_xlfn.XLOOKUP(A1070,subscriptions!B1070:B10004,subscriptions!D1070:D10004)</f>
        <v>120</v>
      </c>
      <c r="N1070" s="10">
        <f t="array" ref="N1070">_xlfn.XLOOKUP(A1070,subscriptions!B1070:B10004,subscriptions!G1070:G10004)</f>
        <v>5</v>
      </c>
      <c r="O1070" s="10">
        <v>114.0</v>
      </c>
      <c r="P1070" s="10" t="str">
        <f t="array" ref="P1070">_xlfn.XLOOKUP(A1070,subscriptions!B1070:B10004,subscriptions!C1070:C10004)</f>
        <v>Residential</v>
      </c>
      <c r="Q1070" s="10" t="s">
        <v>194</v>
      </c>
      <c r="R1070" s="10" t="s">
        <v>212</v>
      </c>
      <c r="S1070" s="10" t="s">
        <v>603</v>
      </c>
    </row>
    <row r="1071">
      <c r="A1071" s="1" t="s">
        <v>1539</v>
      </c>
      <c r="B1071" s="1" t="s">
        <v>1444</v>
      </c>
      <c r="C1071" s="1" t="s">
        <v>218</v>
      </c>
      <c r="D1071" s="1" t="s">
        <v>27</v>
      </c>
      <c r="E1071" s="1" t="s">
        <v>631</v>
      </c>
      <c r="F1071" s="1" t="s">
        <v>2549</v>
      </c>
      <c r="G1071" s="1" t="s">
        <v>12568</v>
      </c>
      <c r="H1071" s="1" t="s">
        <v>12569</v>
      </c>
      <c r="I1071" s="4">
        <v>84.37732638888889</v>
      </c>
      <c r="J1071" s="1">
        <v>557.91</v>
      </c>
      <c r="K1071" s="1">
        <v>85.6</v>
      </c>
      <c r="M1071" s="10">
        <f t="array" ref="M1071">_xlfn.XLOOKUP(A1071,subscriptions!B1071:B10004,subscriptions!D1071:D10004)</f>
        <v>50</v>
      </c>
      <c r="N1071" s="10">
        <f t="array" ref="N1071">_xlfn.XLOOKUP(A1071,subscriptions!B1071:B10004,subscriptions!G1071:G10004)</f>
        <v>10</v>
      </c>
      <c r="O1071" s="10">
        <v>45.0</v>
      </c>
      <c r="P1071" s="10" t="str">
        <f t="array" ref="P1071">_xlfn.XLOOKUP(A1071,subscriptions!B1071:B10004,subscriptions!C1071:C10004)</f>
        <v>Mini</v>
      </c>
      <c r="Q1071" s="10" t="s">
        <v>128</v>
      </c>
      <c r="R1071" s="10" t="s">
        <v>148</v>
      </c>
      <c r="S1071" s="10" t="s">
        <v>1360</v>
      </c>
    </row>
    <row r="1072">
      <c r="A1072" s="1" t="s">
        <v>1540</v>
      </c>
      <c r="B1072" s="1" t="s">
        <v>1141</v>
      </c>
      <c r="C1072" s="1" t="s">
        <v>1507</v>
      </c>
      <c r="D1072" s="1" t="s">
        <v>27</v>
      </c>
      <c r="E1072" s="1" t="s">
        <v>262</v>
      </c>
      <c r="F1072" s="1" t="s">
        <v>2985</v>
      </c>
      <c r="G1072" s="1" t="s">
        <v>12570</v>
      </c>
      <c r="H1072" s="1" t="s">
        <v>12571</v>
      </c>
      <c r="I1072" s="4">
        <v>84.25100694444444</v>
      </c>
      <c r="J1072" s="1">
        <v>577.12</v>
      </c>
      <c r="K1072" s="1">
        <v>132.99</v>
      </c>
      <c r="M1072" s="10">
        <f t="array" ref="M1072">_xlfn.XLOOKUP(A1072,subscriptions!B1072:B10004,subscriptions!D1072:D10004)</f>
        <v>120</v>
      </c>
      <c r="N1072" s="10">
        <f t="array" ref="N1072">_xlfn.XLOOKUP(A1072,subscriptions!B1072:B10004,subscriptions!G1072:G10004)</f>
        <v>20</v>
      </c>
      <c r="O1072" s="10">
        <v>96.0</v>
      </c>
      <c r="P1072" s="10" t="str">
        <f t="array" ref="P1072">_xlfn.XLOOKUP(A1072,subscriptions!B1072:B10004,subscriptions!C1072:C10004)</f>
        <v>Residential</v>
      </c>
      <c r="Q1072" s="10" t="s">
        <v>128</v>
      </c>
      <c r="R1072" s="10" t="s">
        <v>148</v>
      </c>
      <c r="S1072" s="10" t="s">
        <v>1691</v>
      </c>
    </row>
    <row r="1073">
      <c r="A1073" s="1" t="s">
        <v>1541</v>
      </c>
      <c r="B1073" s="1" t="s">
        <v>686</v>
      </c>
      <c r="C1073" s="1" t="s">
        <v>133</v>
      </c>
      <c r="D1073" s="1" t="s">
        <v>153</v>
      </c>
      <c r="E1073" s="1" t="s">
        <v>714</v>
      </c>
      <c r="F1073" s="1" t="s">
        <v>1951</v>
      </c>
      <c r="G1073" s="1" t="s">
        <v>12572</v>
      </c>
      <c r="H1073" s="1" t="s">
        <v>12573</v>
      </c>
      <c r="I1073" s="4">
        <v>84.25099537037038</v>
      </c>
      <c r="J1073" s="1">
        <v>449.09</v>
      </c>
      <c r="K1073" s="1">
        <v>108.35</v>
      </c>
      <c r="M1073" s="10">
        <f t="array" ref="M1073">_xlfn.XLOOKUP(A1073,subscriptions!B1073:B10004,subscriptions!D1073:D10004)</f>
        <v>250</v>
      </c>
      <c r="N1073" s="10">
        <f t="array" ref="N1073">_xlfn.XLOOKUP(A1073,subscriptions!B1073:B10004,subscriptions!G1073:G10004)</f>
        <v>0</v>
      </c>
      <c r="O1073" s="10">
        <v>250.0</v>
      </c>
      <c r="P1073" s="10" t="str">
        <f t="array" ref="P1073">_xlfn.XLOOKUP(A1073,subscriptions!B1073:B10004,subscriptions!C1073:C10004)</f>
        <v>Business</v>
      </c>
      <c r="Q1073" s="10" t="s">
        <v>173</v>
      </c>
      <c r="R1073" s="10" t="s">
        <v>129</v>
      </c>
      <c r="S1073" s="10" t="s">
        <v>1691</v>
      </c>
    </row>
    <row r="1074">
      <c r="A1074" s="1" t="s">
        <v>1542</v>
      </c>
      <c r="B1074" s="1" t="s">
        <v>1844</v>
      </c>
      <c r="C1074" s="1" t="s">
        <v>26</v>
      </c>
      <c r="D1074" s="1" t="s">
        <v>153</v>
      </c>
      <c r="E1074" s="1" t="s">
        <v>631</v>
      </c>
      <c r="F1074" s="1" t="s">
        <v>2293</v>
      </c>
      <c r="G1074" s="1" t="s">
        <v>12574</v>
      </c>
      <c r="H1074" s="1" t="s">
        <v>12575</v>
      </c>
      <c r="I1074" s="4">
        <v>84.25715277777778</v>
      </c>
      <c r="J1074" s="1">
        <v>114.51</v>
      </c>
      <c r="K1074" s="1">
        <v>25.51</v>
      </c>
      <c r="M1074" s="10">
        <f t="array" ref="M1074">_xlfn.XLOOKUP(A1074,subscriptions!B1074:B10004,subscriptions!D1074:D10004)</f>
        <v>120</v>
      </c>
      <c r="N1074" s="10">
        <f t="array" ref="N1074">_xlfn.XLOOKUP(A1074,subscriptions!B1074:B10004,subscriptions!G1074:G10004)</f>
        <v>5</v>
      </c>
      <c r="O1074" s="10">
        <v>114.0</v>
      </c>
      <c r="P1074" s="10" t="str">
        <f t="array" ref="P1074">_xlfn.XLOOKUP(A1074,subscriptions!B1074:B10004,subscriptions!C1074:C10004)</f>
        <v>Residential</v>
      </c>
      <c r="Q1074" s="10" t="s">
        <v>194</v>
      </c>
      <c r="R1074" s="10" t="s">
        <v>212</v>
      </c>
      <c r="S1074" s="10" t="s">
        <v>175</v>
      </c>
    </row>
    <row r="1075">
      <c r="A1075" s="1" t="s">
        <v>1543</v>
      </c>
      <c r="B1075" s="1" t="s">
        <v>1460</v>
      </c>
      <c r="C1075" s="1" t="s">
        <v>237</v>
      </c>
      <c r="D1075" s="1" t="s">
        <v>27</v>
      </c>
      <c r="E1075" s="1" t="s">
        <v>280</v>
      </c>
      <c r="F1075" s="1" t="s">
        <v>411</v>
      </c>
      <c r="G1075" s="1" t="s">
        <v>12576</v>
      </c>
      <c r="H1075" s="1" t="s">
        <v>12577</v>
      </c>
      <c r="I1075" s="4">
        <v>84.33767361111111</v>
      </c>
      <c r="J1075" s="1">
        <v>77.05</v>
      </c>
      <c r="K1075" s="1">
        <v>9.17</v>
      </c>
      <c r="M1075" s="10">
        <f t="array" ref="M1075">_xlfn.XLOOKUP(A1075,subscriptions!B1075:B10004,subscriptions!D1075:D10004)</f>
        <v>120</v>
      </c>
      <c r="N1075" s="10">
        <f t="array" ref="N1075">_xlfn.XLOOKUP(A1075,subscriptions!B1075:B10004,subscriptions!G1075:G10004)</f>
        <v>10</v>
      </c>
      <c r="O1075" s="10">
        <v>108.0</v>
      </c>
      <c r="P1075" s="10" t="str">
        <f t="array" ref="P1075">_xlfn.XLOOKUP(A1075,subscriptions!B1075:B10004,subscriptions!C1075:C10004)</f>
        <v>Residential</v>
      </c>
      <c r="Q1075" s="10" t="s">
        <v>128</v>
      </c>
      <c r="R1075" s="10" t="s">
        <v>212</v>
      </c>
      <c r="S1075" s="10" t="s">
        <v>1961</v>
      </c>
    </row>
    <row r="1076">
      <c r="A1076" s="1" t="s">
        <v>1544</v>
      </c>
      <c r="B1076" s="1" t="s">
        <v>439</v>
      </c>
      <c r="C1076" s="1" t="s">
        <v>1492</v>
      </c>
      <c r="D1076" s="1" t="s">
        <v>153</v>
      </c>
      <c r="E1076" s="1" t="s">
        <v>28</v>
      </c>
      <c r="F1076" s="1" t="s">
        <v>2097</v>
      </c>
      <c r="G1076" s="1" t="s">
        <v>12578</v>
      </c>
      <c r="H1076" s="1" t="s">
        <v>12579</v>
      </c>
      <c r="I1076" s="4">
        <v>84.25283564814815</v>
      </c>
      <c r="J1076" s="1">
        <v>6649.97</v>
      </c>
      <c r="K1076" s="1">
        <v>892.62</v>
      </c>
      <c r="M1076" s="10">
        <f t="array" ref="M1076">_xlfn.XLOOKUP(A1076,subscriptions!B1076:B10004,subscriptions!D1076:D10004)</f>
        <v>80</v>
      </c>
      <c r="N1076" s="10">
        <f t="array" ref="N1076">_xlfn.XLOOKUP(A1076,subscriptions!B1076:B10004,subscriptions!G1076:G10004)</f>
        <v>20</v>
      </c>
      <c r="O1076" s="10">
        <v>64.0</v>
      </c>
      <c r="P1076" s="10" t="str">
        <f t="array" ref="P1076">_xlfn.XLOOKUP(A1076,subscriptions!B1076:B10004,subscriptions!C1076:C10004)</f>
        <v>Roam</v>
      </c>
      <c r="Q1076" s="10" t="s">
        <v>128</v>
      </c>
      <c r="R1076" s="10" t="s">
        <v>148</v>
      </c>
      <c r="S1076" s="10" t="s">
        <v>916</v>
      </c>
    </row>
    <row r="1077">
      <c r="A1077" s="1" t="s">
        <v>1545</v>
      </c>
      <c r="B1077" s="1" t="s">
        <v>555</v>
      </c>
      <c r="C1077" s="1" t="s">
        <v>198</v>
      </c>
      <c r="D1077" s="1" t="s">
        <v>153</v>
      </c>
      <c r="E1077" s="1" t="s">
        <v>28</v>
      </c>
      <c r="F1077" s="1" t="s">
        <v>3899</v>
      </c>
      <c r="G1077" s="1" t="s">
        <v>12580</v>
      </c>
      <c r="H1077" s="1" t="s">
        <v>12581</v>
      </c>
      <c r="I1077" s="4">
        <v>84.21475694444445</v>
      </c>
      <c r="J1077" s="1">
        <v>887.33</v>
      </c>
      <c r="K1077" s="1">
        <v>183.02</v>
      </c>
      <c r="M1077" s="10">
        <f t="array" ref="M1077">_xlfn.XLOOKUP(A1077,subscriptions!B1077:B10004,subscriptions!D1077:D10004)</f>
        <v>120</v>
      </c>
      <c r="N1077" s="10">
        <f t="array" ref="N1077">_xlfn.XLOOKUP(A1077,subscriptions!B1077:B10004,subscriptions!G1077:G10004)</f>
        <v>0</v>
      </c>
      <c r="O1077" s="10">
        <v>120.0</v>
      </c>
      <c r="P1077" s="10" t="str">
        <f t="array" ref="P1077">_xlfn.XLOOKUP(A1077,subscriptions!B1077:B10004,subscriptions!C1077:C10004)</f>
        <v>Residential</v>
      </c>
      <c r="Q1077" s="10" t="s">
        <v>173</v>
      </c>
      <c r="R1077" s="10" t="s">
        <v>212</v>
      </c>
      <c r="S1077" s="10" t="s">
        <v>3641</v>
      </c>
    </row>
    <row r="1078">
      <c r="A1078" s="1" t="s">
        <v>1546</v>
      </c>
      <c r="B1078" s="1" t="s">
        <v>1865</v>
      </c>
      <c r="C1078" s="1" t="s">
        <v>1251</v>
      </c>
      <c r="D1078" s="1" t="s">
        <v>153</v>
      </c>
      <c r="E1078" s="1" t="s">
        <v>28</v>
      </c>
      <c r="F1078" s="1" t="s">
        <v>801</v>
      </c>
      <c r="G1078" s="1" t="s">
        <v>12582</v>
      </c>
      <c r="H1078" s="1" t="s">
        <v>12583</v>
      </c>
      <c r="I1078" s="4">
        <v>84.2952662037037</v>
      </c>
      <c r="J1078" s="1">
        <v>777.56</v>
      </c>
      <c r="K1078" s="1">
        <v>138.07</v>
      </c>
      <c r="M1078" s="10">
        <f t="array" ref="M1078">_xlfn.XLOOKUP(A1078,subscriptions!B1078:B10004,subscriptions!D1078:D10004)</f>
        <v>80</v>
      </c>
      <c r="N1078" s="10">
        <f t="array" ref="N1078">_xlfn.XLOOKUP(A1078,subscriptions!B1078:B10004,subscriptions!G1078:G10004)</f>
        <v>5</v>
      </c>
      <c r="O1078" s="10">
        <v>76.0</v>
      </c>
      <c r="P1078" s="10" t="str">
        <f t="array" ref="P1078">_xlfn.XLOOKUP(A1078,subscriptions!B1078:B10004,subscriptions!C1078:C10004)</f>
        <v>Roam</v>
      </c>
      <c r="Q1078" s="10" t="s">
        <v>194</v>
      </c>
      <c r="R1078" s="10" t="s">
        <v>148</v>
      </c>
      <c r="S1078" s="10" t="s">
        <v>1026</v>
      </c>
    </row>
    <row r="1079">
      <c r="A1079" s="1" t="s">
        <v>1547</v>
      </c>
      <c r="B1079" s="1" t="s">
        <v>216</v>
      </c>
      <c r="C1079" s="1" t="s">
        <v>473</v>
      </c>
      <c r="D1079" s="1" t="s">
        <v>153</v>
      </c>
      <c r="E1079" s="1" t="s">
        <v>332</v>
      </c>
      <c r="F1079" s="1" t="s">
        <v>1749</v>
      </c>
      <c r="G1079" s="1" t="s">
        <v>12584</v>
      </c>
      <c r="H1079" s="1" t="s">
        <v>12585</v>
      </c>
      <c r="I1079" s="4">
        <v>84.25497685185185</v>
      </c>
      <c r="J1079" s="1">
        <v>1757.5</v>
      </c>
      <c r="K1079" s="1">
        <v>352.2</v>
      </c>
      <c r="M1079" s="10">
        <f t="array" ref="M1079">_xlfn.XLOOKUP(A1079,subscriptions!B1079:B10004,subscriptions!D1079:D10004)</f>
        <v>250</v>
      </c>
      <c r="N1079" s="10">
        <f t="array" ref="N1079">_xlfn.XLOOKUP(A1079,subscriptions!B1079:B10004,subscriptions!G1079:G10004)</f>
        <v>10</v>
      </c>
      <c r="O1079" s="10">
        <v>225.0</v>
      </c>
      <c r="P1079" s="10" t="str">
        <f t="array" ref="P1079">_xlfn.XLOOKUP(A1079,subscriptions!B1079:B10004,subscriptions!C1079:C10004)</f>
        <v>Business</v>
      </c>
      <c r="Q1079" s="10" t="s">
        <v>128</v>
      </c>
      <c r="R1079" s="10" t="s">
        <v>129</v>
      </c>
      <c r="S1079" s="10" t="s">
        <v>149</v>
      </c>
    </row>
    <row r="1080">
      <c r="A1080" s="1" t="s">
        <v>1548</v>
      </c>
      <c r="B1080" s="1" t="s">
        <v>1865</v>
      </c>
      <c r="C1080" s="1" t="s">
        <v>391</v>
      </c>
      <c r="D1080" s="1" t="s">
        <v>153</v>
      </c>
      <c r="E1080" s="1" t="s">
        <v>111</v>
      </c>
      <c r="F1080" s="1" t="s">
        <v>135</v>
      </c>
      <c r="G1080" s="1" t="s">
        <v>12586</v>
      </c>
      <c r="H1080" s="1" t="s">
        <v>12587</v>
      </c>
      <c r="I1080" s="4">
        <v>84.21600694444444</v>
      </c>
      <c r="J1080" s="1">
        <v>419.34</v>
      </c>
      <c r="K1080" s="1">
        <v>101.05</v>
      </c>
      <c r="M1080" s="10">
        <f t="array" ref="M1080">_xlfn.XLOOKUP(A1080,subscriptions!B1080:B10004,subscriptions!D1080:D10004)</f>
        <v>120</v>
      </c>
      <c r="N1080" s="10">
        <f t="array" ref="N1080">_xlfn.XLOOKUP(A1080,subscriptions!B1080:B10004,subscriptions!G1080:G10004)</f>
        <v>20</v>
      </c>
      <c r="O1080" s="10">
        <v>96.0</v>
      </c>
      <c r="P1080" s="10" t="str">
        <f t="array" ref="P1080">_xlfn.XLOOKUP(A1080,subscriptions!B1080:B10004,subscriptions!C1080:C10004)</f>
        <v>Residential</v>
      </c>
      <c r="Q1080" s="10" t="s">
        <v>128</v>
      </c>
      <c r="R1080" s="10" t="s">
        <v>148</v>
      </c>
      <c r="S1080" s="10" t="s">
        <v>2596</v>
      </c>
    </row>
    <row r="1081">
      <c r="A1081" s="1" t="s">
        <v>1549</v>
      </c>
      <c r="B1081" s="1" t="s">
        <v>700</v>
      </c>
      <c r="C1081" s="1" t="s">
        <v>2007</v>
      </c>
      <c r="D1081" s="1" t="s">
        <v>153</v>
      </c>
      <c r="E1081" s="1" t="s">
        <v>179</v>
      </c>
      <c r="F1081" s="1" t="s">
        <v>844</v>
      </c>
      <c r="G1081" s="1" t="s">
        <v>12588</v>
      </c>
      <c r="H1081" s="1" t="s">
        <v>12589</v>
      </c>
      <c r="I1081" s="4">
        <v>84.38208333333333</v>
      </c>
      <c r="J1081" s="1">
        <v>4542.43</v>
      </c>
      <c r="K1081" s="1">
        <v>561.49</v>
      </c>
      <c r="L1081" s="1">
        <v>100.0</v>
      </c>
      <c r="M1081" s="10">
        <f t="array" ref="M1081">_xlfn.XLOOKUP(A1081,subscriptions!B1081:B10004,subscriptions!D1081:D10004)</f>
        <v>120</v>
      </c>
      <c r="N1081" s="10">
        <f t="array" ref="N1081">_xlfn.XLOOKUP(A1081,subscriptions!B1081:B10004,subscriptions!G1081:G10004)</f>
        <v>0</v>
      </c>
      <c r="O1081" s="10">
        <v>120.0</v>
      </c>
      <c r="P1081" s="10" t="str">
        <f t="array" ref="P1081">_xlfn.XLOOKUP(A1081,subscriptions!B1081:B10004,subscriptions!C1081:C10004)</f>
        <v>Residential</v>
      </c>
      <c r="Q1081" s="10" t="s">
        <v>173</v>
      </c>
      <c r="R1081" s="10" t="s">
        <v>212</v>
      </c>
      <c r="S1081" s="10" t="s">
        <v>293</v>
      </c>
    </row>
    <row r="1082">
      <c r="A1082" s="1" t="s">
        <v>1550</v>
      </c>
      <c r="B1082" s="1" t="s">
        <v>1527</v>
      </c>
      <c r="C1082" s="1" t="s">
        <v>827</v>
      </c>
      <c r="D1082" s="1" t="s">
        <v>153</v>
      </c>
      <c r="E1082" s="1" t="s">
        <v>179</v>
      </c>
      <c r="F1082" s="1" t="s">
        <v>4595</v>
      </c>
      <c r="G1082" s="1" t="s">
        <v>12590</v>
      </c>
      <c r="H1082" s="1" t="s">
        <v>12591</v>
      </c>
      <c r="I1082" s="4">
        <v>84.33980324074074</v>
      </c>
      <c r="J1082" s="1">
        <v>2365.09</v>
      </c>
      <c r="K1082" s="1">
        <v>526.33</v>
      </c>
      <c r="L1082" s="1">
        <v>100.0</v>
      </c>
      <c r="M1082" s="10">
        <f t="array" ref="M1082">_xlfn.XLOOKUP(A1082,subscriptions!B1082:B10004,subscriptions!D1082:D10004)</f>
        <v>120</v>
      </c>
      <c r="N1082" s="10">
        <f t="array" ref="N1082">_xlfn.XLOOKUP(A1082,subscriptions!B1082:B10004,subscriptions!G1082:G10004)</f>
        <v>5</v>
      </c>
      <c r="O1082" s="10">
        <v>114.0</v>
      </c>
      <c r="P1082" s="10" t="str">
        <f t="array" ref="P1082">_xlfn.XLOOKUP(A1082,subscriptions!B1082:B10004,subscriptions!C1082:C10004)</f>
        <v>Residential</v>
      </c>
      <c r="Q1082" s="10" t="s">
        <v>194</v>
      </c>
      <c r="R1082" s="10" t="s">
        <v>212</v>
      </c>
      <c r="S1082" s="10" t="s">
        <v>234</v>
      </c>
    </row>
    <row r="1083">
      <c r="A1083" s="1" t="s">
        <v>1551</v>
      </c>
      <c r="B1083" s="1" t="s">
        <v>216</v>
      </c>
      <c r="C1083" s="1" t="s">
        <v>279</v>
      </c>
      <c r="D1083" s="1" t="s">
        <v>153</v>
      </c>
      <c r="E1083" s="1" t="s">
        <v>111</v>
      </c>
      <c r="F1083" s="1" t="s">
        <v>135</v>
      </c>
      <c r="G1083" s="1" t="s">
        <v>12592</v>
      </c>
      <c r="H1083" s="1" t="s">
        <v>12593</v>
      </c>
      <c r="I1083" s="4">
        <v>84.17516203703704</v>
      </c>
      <c r="J1083" s="1">
        <v>190.5</v>
      </c>
      <c r="K1083" s="1">
        <v>50.98</v>
      </c>
      <c r="M1083" s="10">
        <f t="array" ref="M1083">_xlfn.XLOOKUP(A1083,subscriptions!B1083:B10004,subscriptions!D1083:D10004)</f>
        <v>80</v>
      </c>
      <c r="N1083" s="10">
        <f t="array" ref="N1083">_xlfn.XLOOKUP(A1083,subscriptions!B1083:B10004,subscriptions!G1083:G10004)</f>
        <v>10</v>
      </c>
      <c r="O1083" s="10">
        <v>72.0</v>
      </c>
      <c r="P1083" s="10" t="str">
        <f t="array" ref="P1083">_xlfn.XLOOKUP(A1083,subscriptions!B1083:B10004,subscriptions!C1083:C10004)</f>
        <v>Roam</v>
      </c>
      <c r="Q1083" s="10" t="s">
        <v>128</v>
      </c>
      <c r="R1083" s="10" t="s">
        <v>148</v>
      </c>
      <c r="S1083" s="10" t="s">
        <v>1198</v>
      </c>
    </row>
    <row r="1084">
      <c r="A1084" s="1" t="s">
        <v>1552</v>
      </c>
      <c r="B1084" s="1" t="s">
        <v>1995</v>
      </c>
      <c r="C1084" s="1" t="s">
        <v>750</v>
      </c>
      <c r="D1084" s="1" t="s">
        <v>153</v>
      </c>
      <c r="E1084" s="1" t="s">
        <v>239</v>
      </c>
      <c r="F1084" s="1" t="s">
        <v>240</v>
      </c>
      <c r="G1084" s="1" t="s">
        <v>12594</v>
      </c>
      <c r="H1084" s="1" t="s">
        <v>12595</v>
      </c>
      <c r="I1084" s="4">
        <v>84.38056712962963</v>
      </c>
      <c r="J1084" s="1">
        <v>860.85</v>
      </c>
      <c r="K1084" s="1">
        <v>229.97</v>
      </c>
      <c r="M1084" s="10">
        <f t="array" ref="M1084">_xlfn.XLOOKUP(A1084,subscriptions!B1084:B10004,subscriptions!D1084:D10004)</f>
        <v>120</v>
      </c>
      <c r="N1084" s="10">
        <f t="array" ref="N1084">_xlfn.XLOOKUP(A1084,subscriptions!B1084:B10004,subscriptions!G1084:G10004)</f>
        <v>20</v>
      </c>
      <c r="O1084" s="10">
        <v>96.0</v>
      </c>
      <c r="P1084" s="10" t="str">
        <f t="array" ref="P1084">_xlfn.XLOOKUP(A1084,subscriptions!B1084:B10004,subscriptions!C1084:C10004)</f>
        <v>Residential</v>
      </c>
      <c r="Q1084" s="10" t="s">
        <v>128</v>
      </c>
      <c r="R1084" s="10" t="s">
        <v>148</v>
      </c>
      <c r="S1084" s="10" t="s">
        <v>762</v>
      </c>
    </row>
    <row r="1085">
      <c r="A1085" s="1" t="s">
        <v>1553</v>
      </c>
      <c r="B1085" s="1" t="s">
        <v>1226</v>
      </c>
      <c r="C1085" s="1" t="s">
        <v>734</v>
      </c>
      <c r="D1085" s="1" t="s">
        <v>153</v>
      </c>
      <c r="E1085" s="1" t="s">
        <v>111</v>
      </c>
      <c r="F1085" s="1" t="s">
        <v>1263</v>
      </c>
      <c r="G1085" s="1" t="s">
        <v>12596</v>
      </c>
      <c r="H1085" s="1" t="s">
        <v>12597</v>
      </c>
      <c r="I1085" s="4">
        <v>84.38197916666667</v>
      </c>
      <c r="J1085" s="1">
        <v>3219.41</v>
      </c>
      <c r="K1085" s="1">
        <v>396.19</v>
      </c>
      <c r="M1085" s="10">
        <f t="array" ref="M1085">_xlfn.XLOOKUP(A1085,subscriptions!B1085:B10004,subscriptions!D1085:D10004)</f>
        <v>80</v>
      </c>
      <c r="N1085" s="10">
        <f t="array" ref="N1085">_xlfn.XLOOKUP(A1085,subscriptions!B1085:B10004,subscriptions!G1085:G10004)</f>
        <v>0</v>
      </c>
      <c r="O1085" s="10">
        <v>80.0</v>
      </c>
      <c r="P1085" s="10" t="str">
        <f t="array" ref="P1085">_xlfn.XLOOKUP(A1085,subscriptions!B1085:B10004,subscriptions!C1085:C10004)</f>
        <v>Roam</v>
      </c>
      <c r="Q1085" s="10" t="s">
        <v>173</v>
      </c>
      <c r="R1085" s="10" t="s">
        <v>148</v>
      </c>
      <c r="S1085" s="10" t="s">
        <v>293</v>
      </c>
    </row>
    <row r="1086">
      <c r="A1086" s="1" t="s">
        <v>1554</v>
      </c>
      <c r="B1086" s="1" t="s">
        <v>455</v>
      </c>
      <c r="C1086" s="1" t="s">
        <v>750</v>
      </c>
      <c r="D1086" s="1" t="s">
        <v>27</v>
      </c>
      <c r="E1086" s="1" t="s">
        <v>28</v>
      </c>
      <c r="F1086" s="1" t="s">
        <v>2188</v>
      </c>
      <c r="G1086" s="1" t="s">
        <v>12598</v>
      </c>
      <c r="H1086" s="1" t="s">
        <v>12599</v>
      </c>
      <c r="I1086" s="4">
        <v>84.173125</v>
      </c>
      <c r="J1086" s="1">
        <v>4393.34</v>
      </c>
      <c r="K1086" s="1">
        <v>720.94</v>
      </c>
      <c r="M1086" s="10">
        <f t="array" ref="M1086">_xlfn.XLOOKUP(A1086,subscriptions!B1086:B10004,subscriptions!D1086:D10004)</f>
        <v>120</v>
      </c>
      <c r="N1086" s="10">
        <f t="array" ref="N1086">_xlfn.XLOOKUP(A1086,subscriptions!B1086:B10004,subscriptions!G1086:G10004)</f>
        <v>5</v>
      </c>
      <c r="O1086" s="10">
        <v>114.0</v>
      </c>
      <c r="P1086" s="10" t="str">
        <f t="array" ref="P1086">_xlfn.XLOOKUP(A1086,subscriptions!B1086:B10004,subscriptions!C1086:C10004)</f>
        <v>Residential</v>
      </c>
      <c r="Q1086" s="10" t="s">
        <v>194</v>
      </c>
      <c r="R1086" s="10" t="s">
        <v>212</v>
      </c>
      <c r="S1086" s="10" t="s">
        <v>2630</v>
      </c>
    </row>
    <row r="1087">
      <c r="A1087" s="1" t="s">
        <v>1555</v>
      </c>
      <c r="B1087" s="1" t="s">
        <v>1099</v>
      </c>
      <c r="C1087" s="1" t="s">
        <v>2007</v>
      </c>
      <c r="D1087" s="1" t="s">
        <v>153</v>
      </c>
      <c r="E1087" s="1" t="s">
        <v>262</v>
      </c>
      <c r="F1087" s="1" t="s">
        <v>4344</v>
      </c>
      <c r="G1087" s="1" t="s">
        <v>12600</v>
      </c>
      <c r="H1087" s="1" t="s">
        <v>12601</v>
      </c>
      <c r="I1087" s="4">
        <v>84.29931712962963</v>
      </c>
      <c r="J1087" s="1">
        <v>994.98</v>
      </c>
      <c r="K1087" s="1">
        <v>173.16</v>
      </c>
      <c r="M1087" s="10">
        <f t="array" ref="M1087">_xlfn.XLOOKUP(A1087,subscriptions!B1087:B10004,subscriptions!D1087:D10004)</f>
        <v>80</v>
      </c>
      <c r="N1087" s="10">
        <f t="array" ref="N1087">_xlfn.XLOOKUP(A1087,subscriptions!B1087:B10004,subscriptions!G1087:G10004)</f>
        <v>10</v>
      </c>
      <c r="O1087" s="10">
        <v>72.0</v>
      </c>
      <c r="P1087" s="10" t="str">
        <f t="array" ref="P1087">_xlfn.XLOOKUP(A1087,subscriptions!B1087:B10004,subscriptions!C1087:C10004)</f>
        <v>Roam</v>
      </c>
      <c r="Q1087" s="10" t="s">
        <v>128</v>
      </c>
      <c r="R1087" s="10" t="s">
        <v>148</v>
      </c>
      <c r="S1087" s="10" t="s">
        <v>522</v>
      </c>
    </row>
    <row r="1088">
      <c r="A1088" s="1" t="s">
        <v>1556</v>
      </c>
      <c r="B1088" s="1" t="s">
        <v>1044</v>
      </c>
      <c r="C1088" s="1" t="s">
        <v>871</v>
      </c>
      <c r="D1088" s="1" t="s">
        <v>27</v>
      </c>
      <c r="E1088" s="1" t="s">
        <v>28</v>
      </c>
      <c r="F1088" s="1" t="s">
        <v>687</v>
      </c>
      <c r="G1088" s="1" t="s">
        <v>12602</v>
      </c>
      <c r="H1088" s="1" t="s">
        <v>12603</v>
      </c>
      <c r="I1088" s="4">
        <v>84.3397337962963</v>
      </c>
      <c r="J1088" s="1">
        <v>1475.59</v>
      </c>
      <c r="K1088" s="1">
        <v>179.74</v>
      </c>
      <c r="M1088" s="10">
        <f t="array" ref="M1088">_xlfn.XLOOKUP(A1088,subscriptions!B1088:B10004,subscriptions!D1088:D10004)</f>
        <v>120</v>
      </c>
      <c r="N1088" s="10">
        <f t="array" ref="N1088">_xlfn.XLOOKUP(A1088,subscriptions!B1088:B10004,subscriptions!G1088:G10004)</f>
        <v>20</v>
      </c>
      <c r="O1088" s="10">
        <v>96.0</v>
      </c>
      <c r="P1088" s="10" t="str">
        <f t="array" ref="P1088">_xlfn.XLOOKUP(A1088,subscriptions!B1088:B10004,subscriptions!C1088:C10004)</f>
        <v>Residential</v>
      </c>
      <c r="Q1088" s="10" t="s">
        <v>128</v>
      </c>
      <c r="R1088" s="10" t="s">
        <v>148</v>
      </c>
      <c r="S1088" s="10" t="s">
        <v>234</v>
      </c>
    </row>
    <row r="1089">
      <c r="A1089" s="1" t="s">
        <v>1557</v>
      </c>
      <c r="B1089" s="1" t="s">
        <v>1009</v>
      </c>
      <c r="C1089" s="1" t="s">
        <v>1388</v>
      </c>
      <c r="D1089" s="1" t="s">
        <v>153</v>
      </c>
      <c r="E1089" s="1" t="s">
        <v>179</v>
      </c>
      <c r="F1089" s="1" t="s">
        <v>901</v>
      </c>
      <c r="G1089" s="1" t="s">
        <v>12604</v>
      </c>
      <c r="H1089" s="1" t="s">
        <v>12605</v>
      </c>
      <c r="I1089" s="4">
        <v>84.33498842592593</v>
      </c>
      <c r="J1089" s="1">
        <v>324.14</v>
      </c>
      <c r="K1089" s="1">
        <v>58.34</v>
      </c>
      <c r="L1089" s="1">
        <v>100.0</v>
      </c>
      <c r="M1089" s="10">
        <f t="array" ref="M1089">_xlfn.XLOOKUP(A1089,subscriptions!B1089:B10004,subscriptions!D1089:D10004)</f>
        <v>120</v>
      </c>
      <c r="N1089" s="10">
        <f t="array" ref="N1089">_xlfn.XLOOKUP(A1089,subscriptions!B1089:B10004,subscriptions!G1089:G10004)</f>
        <v>0</v>
      </c>
      <c r="O1089" s="10">
        <v>120.0</v>
      </c>
      <c r="P1089" s="10" t="str">
        <f t="array" ref="P1089">_xlfn.XLOOKUP(A1089,subscriptions!B1089:B10004,subscriptions!C1089:C10004)</f>
        <v>Residential</v>
      </c>
      <c r="Q1089" s="10" t="s">
        <v>173</v>
      </c>
      <c r="R1089" s="10" t="s">
        <v>212</v>
      </c>
      <c r="S1089" s="10" t="s">
        <v>643</v>
      </c>
    </row>
    <row r="1090">
      <c r="A1090" s="1" t="s">
        <v>1558</v>
      </c>
      <c r="B1090" s="1" t="s">
        <v>355</v>
      </c>
      <c r="C1090" s="1" t="s">
        <v>1507</v>
      </c>
      <c r="D1090" s="1" t="s">
        <v>153</v>
      </c>
      <c r="E1090" s="1" t="s">
        <v>219</v>
      </c>
      <c r="F1090" s="1" t="s">
        <v>1461</v>
      </c>
      <c r="G1090" s="1" t="s">
        <v>12606</v>
      </c>
      <c r="H1090" s="1" t="s">
        <v>12607</v>
      </c>
      <c r="I1090" s="4">
        <v>84.29947916666667</v>
      </c>
      <c r="J1090" s="1">
        <v>7144.17</v>
      </c>
      <c r="K1090" s="1">
        <v>720.7</v>
      </c>
      <c r="M1090" s="10">
        <f t="array" ref="M1090">_xlfn.XLOOKUP(A1090,subscriptions!B1090:B10004,subscriptions!D1090:D10004)</f>
        <v>120</v>
      </c>
      <c r="N1090" s="10">
        <f t="array" ref="N1090">_xlfn.XLOOKUP(A1090,subscriptions!B1090:B10004,subscriptions!G1090:G10004)</f>
        <v>5</v>
      </c>
      <c r="O1090" s="10">
        <v>114.0</v>
      </c>
      <c r="P1090" s="10" t="str">
        <f t="array" ref="P1090">_xlfn.XLOOKUP(A1090,subscriptions!B1090:B10004,subscriptions!C1090:C10004)</f>
        <v>Residential</v>
      </c>
      <c r="Q1090" s="10" t="s">
        <v>194</v>
      </c>
      <c r="R1090" s="10" t="s">
        <v>212</v>
      </c>
      <c r="S1090" s="10" t="s">
        <v>522</v>
      </c>
    </row>
    <row r="1091">
      <c r="A1091" s="1" t="s">
        <v>1559</v>
      </c>
      <c r="B1091" s="1" t="s">
        <v>109</v>
      </c>
      <c r="C1091" s="1" t="s">
        <v>1876</v>
      </c>
      <c r="D1091" s="1" t="s">
        <v>27</v>
      </c>
      <c r="E1091" s="1" t="s">
        <v>280</v>
      </c>
      <c r="F1091" s="1" t="s">
        <v>873</v>
      </c>
      <c r="G1091" s="1" t="s">
        <v>12608</v>
      </c>
      <c r="H1091" s="1" t="s">
        <v>12609</v>
      </c>
      <c r="I1091" s="4">
        <v>84.25839120370371</v>
      </c>
      <c r="J1091" s="1">
        <v>445.31</v>
      </c>
      <c r="K1091" s="1">
        <v>100.72</v>
      </c>
      <c r="M1091" s="10">
        <f t="array" ref="M1091">_xlfn.XLOOKUP(A1091,subscriptions!B1091:B10004,subscriptions!D1091:D10004)</f>
        <v>80</v>
      </c>
      <c r="N1091" s="10">
        <f t="array" ref="N1091">_xlfn.XLOOKUP(A1091,subscriptions!B1091:B10004,subscriptions!G1091:G10004)</f>
        <v>10</v>
      </c>
      <c r="O1091" s="10">
        <v>72.0</v>
      </c>
      <c r="P1091" s="10" t="str">
        <f t="array" ref="P1091">_xlfn.XLOOKUP(A1091,subscriptions!B1091:B10004,subscriptions!C1091:C10004)</f>
        <v>Roam</v>
      </c>
      <c r="Q1091" s="10" t="s">
        <v>128</v>
      </c>
      <c r="R1091" s="10" t="s">
        <v>148</v>
      </c>
      <c r="S1091" s="10" t="s">
        <v>4148</v>
      </c>
    </row>
    <row r="1092">
      <c r="A1092" s="1" t="s">
        <v>1560</v>
      </c>
      <c r="B1092" s="1" t="s">
        <v>1664</v>
      </c>
      <c r="C1092" s="1" t="s">
        <v>2007</v>
      </c>
      <c r="D1092" s="1" t="s">
        <v>153</v>
      </c>
      <c r="E1092" s="1" t="s">
        <v>111</v>
      </c>
      <c r="F1092" s="1" t="s">
        <v>112</v>
      </c>
      <c r="G1092" s="1" t="s">
        <v>12610</v>
      </c>
      <c r="H1092" s="1" t="s">
        <v>12611</v>
      </c>
      <c r="I1092" s="4">
        <v>84.25859953703704</v>
      </c>
      <c r="J1092" s="1">
        <v>4340.01</v>
      </c>
      <c r="K1092" s="1">
        <v>1001.79</v>
      </c>
      <c r="M1092" s="10">
        <f t="array" ref="M1092">_xlfn.XLOOKUP(A1092,subscriptions!B1092:B10004,subscriptions!D1092:D10004)</f>
        <v>80</v>
      </c>
      <c r="N1092" s="10">
        <f t="array" ref="N1092">_xlfn.XLOOKUP(A1092,subscriptions!B1092:B10004,subscriptions!G1092:G10004)</f>
        <v>20</v>
      </c>
      <c r="O1092" s="10">
        <v>64.0</v>
      </c>
      <c r="P1092" s="10" t="str">
        <f t="array" ref="P1092">_xlfn.XLOOKUP(A1092,subscriptions!B1092:B10004,subscriptions!C1092:C10004)</f>
        <v>Roam</v>
      </c>
      <c r="Q1092" s="10" t="s">
        <v>128</v>
      </c>
      <c r="R1092" s="10" t="s">
        <v>148</v>
      </c>
      <c r="S1092" s="10" t="s">
        <v>4148</v>
      </c>
    </row>
    <row r="1093">
      <c r="A1093" s="1" t="s">
        <v>1561</v>
      </c>
      <c r="B1093" s="1" t="s">
        <v>150</v>
      </c>
      <c r="C1093" s="1" t="s">
        <v>1678</v>
      </c>
      <c r="D1093" s="1" t="s">
        <v>153</v>
      </c>
      <c r="E1093" s="1" t="s">
        <v>111</v>
      </c>
      <c r="F1093" s="1" t="s">
        <v>135</v>
      </c>
      <c r="G1093" s="1" t="s">
        <v>12612</v>
      </c>
      <c r="H1093" s="1" t="s">
        <v>12613</v>
      </c>
      <c r="I1093" s="4">
        <v>84.29333333333334</v>
      </c>
      <c r="J1093" s="1">
        <v>1623.22</v>
      </c>
      <c r="K1093" s="1">
        <v>150.96</v>
      </c>
      <c r="M1093" s="10">
        <f t="array" ref="M1093">_xlfn.XLOOKUP(A1093,subscriptions!B1093:B10004,subscriptions!D1093:D10004)</f>
        <v>120</v>
      </c>
      <c r="N1093" s="10">
        <f t="array" ref="N1093">_xlfn.XLOOKUP(A1093,subscriptions!B1093:B10004,subscriptions!G1093:G10004)</f>
        <v>0</v>
      </c>
      <c r="O1093" s="10">
        <v>120.0</v>
      </c>
      <c r="P1093" s="10" t="str">
        <f t="array" ref="P1093">_xlfn.XLOOKUP(A1093,subscriptions!B1093:B10004,subscriptions!C1093:C10004)</f>
        <v>Residential</v>
      </c>
      <c r="Q1093" s="10" t="s">
        <v>173</v>
      </c>
      <c r="R1093" s="10" t="s">
        <v>212</v>
      </c>
      <c r="S1093" s="10" t="s">
        <v>1779</v>
      </c>
    </row>
    <row r="1094">
      <c r="A1094" s="1" t="s">
        <v>1562</v>
      </c>
      <c r="B1094" s="1" t="s">
        <v>1664</v>
      </c>
      <c r="C1094" s="1" t="s">
        <v>178</v>
      </c>
      <c r="D1094" s="1" t="s">
        <v>153</v>
      </c>
      <c r="E1094" s="1" t="s">
        <v>714</v>
      </c>
      <c r="F1094" s="1" t="s">
        <v>1730</v>
      </c>
      <c r="G1094" s="1" t="s">
        <v>12614</v>
      </c>
      <c r="H1094" s="1" t="s">
        <v>12615</v>
      </c>
      <c r="I1094" s="4">
        <v>84.42047453703704</v>
      </c>
      <c r="J1094" s="1">
        <v>1453.73</v>
      </c>
      <c r="K1094" s="1">
        <v>164.85</v>
      </c>
      <c r="M1094" s="10">
        <f t="array" ref="M1094">_xlfn.XLOOKUP(A1094,subscriptions!B1094:B10004,subscriptions!D1094:D10004)</f>
        <v>250</v>
      </c>
      <c r="N1094" s="10">
        <f t="array" ref="N1094">_xlfn.XLOOKUP(A1094,subscriptions!B1094:B10004,subscriptions!G1094:G10004)</f>
        <v>5</v>
      </c>
      <c r="O1094" s="10">
        <v>237.5</v>
      </c>
      <c r="P1094" s="10" t="str">
        <f t="array" ref="P1094">_xlfn.XLOOKUP(A1094,subscriptions!B1094:B10004,subscriptions!C1094:C10004)</f>
        <v>Business</v>
      </c>
      <c r="Q1094" s="10" t="s">
        <v>194</v>
      </c>
      <c r="R1094" s="10" t="s">
        <v>129</v>
      </c>
      <c r="S1094" s="10" t="s">
        <v>940</v>
      </c>
    </row>
    <row r="1095">
      <c r="A1095" s="1" t="s">
        <v>1563</v>
      </c>
      <c r="B1095" s="1" t="s">
        <v>555</v>
      </c>
      <c r="C1095" s="1" t="s">
        <v>605</v>
      </c>
      <c r="D1095" s="1" t="s">
        <v>153</v>
      </c>
      <c r="E1095" s="1" t="s">
        <v>714</v>
      </c>
      <c r="F1095" s="1" t="s">
        <v>2562</v>
      </c>
      <c r="G1095" s="1" t="s">
        <v>12616</v>
      </c>
      <c r="H1095" s="1" t="s">
        <v>12617</v>
      </c>
      <c r="I1095" s="4">
        <v>84.17180555555555</v>
      </c>
      <c r="J1095" s="1">
        <v>1128.28</v>
      </c>
      <c r="K1095" s="1">
        <v>284.41</v>
      </c>
      <c r="M1095" s="10">
        <f t="array" ref="M1095">_xlfn.XLOOKUP(A1095,subscriptions!B1095:B10004,subscriptions!D1095:D10004)</f>
        <v>80</v>
      </c>
      <c r="N1095" s="10">
        <f t="array" ref="N1095">_xlfn.XLOOKUP(A1095,subscriptions!B1095:B10004,subscriptions!G1095:G10004)</f>
        <v>10</v>
      </c>
      <c r="O1095" s="10">
        <v>72.0</v>
      </c>
      <c r="P1095" s="10" t="str">
        <f t="array" ref="P1095">_xlfn.XLOOKUP(A1095,subscriptions!B1095:B10004,subscriptions!C1095:C10004)</f>
        <v>Roam</v>
      </c>
      <c r="Q1095" s="10" t="s">
        <v>128</v>
      </c>
      <c r="R1095" s="10" t="s">
        <v>148</v>
      </c>
      <c r="S1095" s="10" t="s">
        <v>1082</v>
      </c>
    </row>
    <row r="1096">
      <c r="A1096" s="1" t="s">
        <v>1564</v>
      </c>
      <c r="B1096" s="1" t="s">
        <v>1387</v>
      </c>
      <c r="C1096" s="1" t="s">
        <v>605</v>
      </c>
      <c r="D1096" s="1" t="s">
        <v>27</v>
      </c>
      <c r="E1096" s="1" t="s">
        <v>111</v>
      </c>
      <c r="F1096" s="1" t="s">
        <v>1855</v>
      </c>
      <c r="G1096" s="1" t="s">
        <v>12618</v>
      </c>
      <c r="H1096" s="1" t="s">
        <v>12619</v>
      </c>
      <c r="I1096" s="4">
        <v>84.37872685185185</v>
      </c>
      <c r="J1096" s="1">
        <v>443.35</v>
      </c>
      <c r="K1096" s="1">
        <v>72.17</v>
      </c>
      <c r="M1096" s="10">
        <f t="array" ref="M1096">_xlfn.XLOOKUP(A1096,subscriptions!B1096:B10004,subscriptions!D1096:D10004)</f>
        <v>120</v>
      </c>
      <c r="N1096" s="10">
        <f t="array" ref="N1096">_xlfn.XLOOKUP(A1096,subscriptions!B1096:B10004,subscriptions!G1096:G10004)</f>
        <v>20</v>
      </c>
      <c r="O1096" s="10">
        <v>96.0</v>
      </c>
      <c r="P1096" s="10" t="str">
        <f t="array" ref="P1096">_xlfn.XLOOKUP(A1096,subscriptions!B1096:B10004,subscriptions!C1096:C10004)</f>
        <v>Residential</v>
      </c>
      <c r="Q1096" s="10" t="s">
        <v>128</v>
      </c>
      <c r="R1096" s="10" t="s">
        <v>148</v>
      </c>
      <c r="S1096" s="10" t="s">
        <v>1622</v>
      </c>
    </row>
    <row r="1097">
      <c r="A1097" s="1" t="s">
        <v>1565</v>
      </c>
      <c r="B1097" s="1" t="s">
        <v>1460</v>
      </c>
      <c r="C1097" s="1" t="s">
        <v>1142</v>
      </c>
      <c r="D1097" s="1" t="s">
        <v>27</v>
      </c>
      <c r="E1097" s="1" t="s">
        <v>239</v>
      </c>
      <c r="F1097" s="1" t="s">
        <v>2076</v>
      </c>
      <c r="G1097" s="1" t="s">
        <v>12620</v>
      </c>
      <c r="H1097" s="1" t="s">
        <v>12621</v>
      </c>
      <c r="I1097" s="4">
        <v>84.42041666666667</v>
      </c>
      <c r="J1097" s="1">
        <v>341.34</v>
      </c>
      <c r="K1097" s="1">
        <v>47.45</v>
      </c>
      <c r="M1097" s="10">
        <f t="array" ref="M1097">_xlfn.XLOOKUP(A1097,subscriptions!B1097:B10004,subscriptions!D1097:D10004)</f>
        <v>120</v>
      </c>
      <c r="N1097" s="10">
        <f t="array" ref="N1097">_xlfn.XLOOKUP(A1097,subscriptions!B1097:B10004,subscriptions!G1097:G10004)</f>
        <v>0</v>
      </c>
      <c r="O1097" s="10">
        <v>120.0</v>
      </c>
      <c r="P1097" s="10" t="str">
        <f t="array" ref="P1097">_xlfn.XLOOKUP(A1097,subscriptions!B1097:B10004,subscriptions!C1097:C10004)</f>
        <v>Residential</v>
      </c>
      <c r="Q1097" s="10" t="s">
        <v>173</v>
      </c>
      <c r="R1097" s="10" t="s">
        <v>212</v>
      </c>
      <c r="S1097" s="10" t="s">
        <v>940</v>
      </c>
    </row>
    <row r="1098">
      <c r="A1098" s="1" t="s">
        <v>1566</v>
      </c>
      <c r="B1098" s="1" t="s">
        <v>1995</v>
      </c>
      <c r="C1098" s="1" t="s">
        <v>296</v>
      </c>
      <c r="D1098" s="1" t="s">
        <v>153</v>
      </c>
      <c r="E1098" s="1" t="s">
        <v>28</v>
      </c>
      <c r="F1098" s="1" t="s">
        <v>2188</v>
      </c>
      <c r="G1098" s="1" t="s">
        <v>12622</v>
      </c>
      <c r="H1098" s="1" t="s">
        <v>12623</v>
      </c>
      <c r="I1098" s="4">
        <v>84.21320601851852</v>
      </c>
      <c r="J1098" s="1">
        <v>423.63</v>
      </c>
      <c r="K1098" s="1">
        <v>83.58</v>
      </c>
      <c r="M1098" s="10">
        <f t="array" ref="M1098">_xlfn.XLOOKUP(A1098,subscriptions!B1098:B10004,subscriptions!D1098:D10004)</f>
        <v>120</v>
      </c>
      <c r="N1098" s="10">
        <f t="array" ref="N1098">_xlfn.XLOOKUP(A1098,subscriptions!B1098:B10004,subscriptions!G1098:G10004)</f>
        <v>5</v>
      </c>
      <c r="O1098" s="10">
        <v>114.0</v>
      </c>
      <c r="P1098" s="10" t="str">
        <f t="array" ref="P1098">_xlfn.XLOOKUP(A1098,subscriptions!B1098:B10004,subscriptions!C1098:C10004)</f>
        <v>Residential</v>
      </c>
      <c r="Q1098" s="10" t="s">
        <v>194</v>
      </c>
      <c r="R1098" s="10" t="s">
        <v>212</v>
      </c>
      <c r="S1098" s="10" t="s">
        <v>1915</v>
      </c>
    </row>
    <row r="1099">
      <c r="A1099" s="1" t="s">
        <v>1567</v>
      </c>
      <c r="B1099" s="1" t="s">
        <v>389</v>
      </c>
      <c r="C1099" s="1" t="s">
        <v>1507</v>
      </c>
      <c r="D1099" s="1" t="s">
        <v>27</v>
      </c>
      <c r="E1099" s="1" t="s">
        <v>714</v>
      </c>
      <c r="F1099" s="1" t="s">
        <v>1159</v>
      </c>
      <c r="G1099" s="1" t="s">
        <v>12624</v>
      </c>
      <c r="H1099" s="1" t="s">
        <v>12625</v>
      </c>
      <c r="I1099" s="4">
        <v>84.17181712962963</v>
      </c>
      <c r="J1099" s="1">
        <v>359.5</v>
      </c>
      <c r="K1099" s="1">
        <v>71.81</v>
      </c>
      <c r="M1099" s="10">
        <f t="array" ref="M1099">_xlfn.XLOOKUP(A1099,subscriptions!B1099:B10004,subscriptions!D1099:D10004)</f>
        <v>120</v>
      </c>
      <c r="N1099" s="10">
        <f t="array" ref="N1099">_xlfn.XLOOKUP(A1099,subscriptions!B1099:B10004,subscriptions!G1099:G10004)</f>
        <v>10</v>
      </c>
      <c r="O1099" s="10">
        <v>108.0</v>
      </c>
      <c r="P1099" s="10" t="str">
        <f t="array" ref="P1099">_xlfn.XLOOKUP(A1099,subscriptions!B1099:B10004,subscriptions!C1099:C10004)</f>
        <v>Residential</v>
      </c>
      <c r="Q1099" s="10" t="s">
        <v>128</v>
      </c>
      <c r="R1099" s="10" t="s">
        <v>212</v>
      </c>
      <c r="S1099" s="10" t="s">
        <v>1082</v>
      </c>
    </row>
    <row r="1100">
      <c r="A1100" s="1" t="s">
        <v>1568</v>
      </c>
      <c r="B1100" s="1" t="s">
        <v>2534</v>
      </c>
      <c r="C1100" s="1" t="s">
        <v>1415</v>
      </c>
      <c r="D1100" s="1" t="s">
        <v>153</v>
      </c>
      <c r="E1100" s="1" t="s">
        <v>262</v>
      </c>
      <c r="F1100" s="1" t="s">
        <v>392</v>
      </c>
      <c r="G1100" s="1" t="s">
        <v>12626</v>
      </c>
      <c r="H1100" s="1" t="s">
        <v>12627</v>
      </c>
      <c r="I1100" s="4">
        <v>84.25287037037037</v>
      </c>
      <c r="J1100" s="1">
        <v>2318.36</v>
      </c>
      <c r="K1100" s="1">
        <v>405.22</v>
      </c>
      <c r="M1100" s="10">
        <f t="array" ref="M1100">_xlfn.XLOOKUP(A1100,subscriptions!B1100:B10004,subscriptions!D1100:D10004)</f>
        <v>250</v>
      </c>
      <c r="N1100" s="10">
        <f t="array" ref="N1100">_xlfn.XLOOKUP(A1100,subscriptions!B1100:B10004,subscriptions!G1100:G10004)</f>
        <v>20</v>
      </c>
      <c r="O1100" s="10">
        <v>200.0</v>
      </c>
      <c r="P1100" s="10" t="str">
        <f t="array" ref="P1100">_xlfn.XLOOKUP(A1100,subscriptions!B1100:B10004,subscriptions!C1100:C10004)</f>
        <v>Business</v>
      </c>
      <c r="Q1100" s="10" t="s">
        <v>128</v>
      </c>
      <c r="R1100" s="10" t="s">
        <v>129</v>
      </c>
      <c r="S1100" s="10" t="s">
        <v>916</v>
      </c>
    </row>
    <row r="1101">
      <c r="A1101" s="1" t="s">
        <v>1569</v>
      </c>
      <c r="B1101" s="1" t="s">
        <v>24</v>
      </c>
      <c r="C1101" s="1" t="s">
        <v>884</v>
      </c>
      <c r="D1101" s="1" t="s">
        <v>27</v>
      </c>
      <c r="E1101" s="1" t="s">
        <v>262</v>
      </c>
      <c r="F1101" s="1" t="s">
        <v>674</v>
      </c>
      <c r="G1101" s="1" t="s">
        <v>12628</v>
      </c>
      <c r="H1101" s="1" t="s">
        <v>12629</v>
      </c>
      <c r="I1101" s="4">
        <v>84.29667824074075</v>
      </c>
      <c r="J1101" s="1">
        <v>696.46</v>
      </c>
      <c r="K1101" s="1">
        <v>170.96</v>
      </c>
      <c r="M1101" s="10">
        <f t="array" ref="M1101">_xlfn.XLOOKUP(A1101,subscriptions!B1101:B10004,subscriptions!D1101:D10004)</f>
        <v>80</v>
      </c>
      <c r="N1101" s="10">
        <f t="array" ref="N1101">_xlfn.XLOOKUP(A1101,subscriptions!B1101:B10004,subscriptions!G1101:G10004)</f>
        <v>0</v>
      </c>
      <c r="O1101" s="10">
        <v>80.0</v>
      </c>
      <c r="P1101" s="10" t="str">
        <f t="array" ref="P1101">_xlfn.XLOOKUP(A1101,subscriptions!B1101:B10004,subscriptions!C1101:C10004)</f>
        <v>Roam</v>
      </c>
      <c r="Q1101" s="10" t="s">
        <v>173</v>
      </c>
      <c r="R1101" s="10" t="s">
        <v>148</v>
      </c>
      <c r="S1101" s="10" t="s">
        <v>373</v>
      </c>
    </row>
    <row r="1102">
      <c r="A1102" s="1" t="s">
        <v>1570</v>
      </c>
      <c r="B1102" s="1" t="s">
        <v>1506</v>
      </c>
      <c r="C1102" s="1" t="s">
        <v>2007</v>
      </c>
      <c r="D1102" s="1" t="s">
        <v>27</v>
      </c>
      <c r="E1102" s="1" t="s">
        <v>631</v>
      </c>
      <c r="F1102" s="1" t="s">
        <v>943</v>
      </c>
      <c r="G1102" s="1" t="s">
        <v>12630</v>
      </c>
      <c r="H1102" s="1" t="s">
        <v>12631</v>
      </c>
      <c r="I1102" s="4">
        <v>84.29306712962963</v>
      </c>
      <c r="J1102" s="1">
        <v>139.37</v>
      </c>
      <c r="K1102" s="1">
        <v>36.1</v>
      </c>
      <c r="M1102" s="10">
        <f t="array" ref="M1102">_xlfn.XLOOKUP(A1102,subscriptions!B1102:B10004,subscriptions!D1102:D10004)</f>
        <v>120</v>
      </c>
      <c r="N1102" s="10">
        <f t="array" ref="N1102">_xlfn.XLOOKUP(A1102,subscriptions!B1102:B10004,subscriptions!G1102:G10004)</f>
        <v>5</v>
      </c>
      <c r="O1102" s="10">
        <v>114.0</v>
      </c>
      <c r="P1102" s="10" t="str">
        <f t="array" ref="P1102">_xlfn.XLOOKUP(A1102,subscriptions!B1102:B10004,subscriptions!C1102:C10004)</f>
        <v>Residential</v>
      </c>
      <c r="Q1102" s="10" t="s">
        <v>194</v>
      </c>
      <c r="R1102" s="10" t="s">
        <v>212</v>
      </c>
      <c r="S1102" s="10" t="s">
        <v>1779</v>
      </c>
    </row>
    <row r="1103">
      <c r="A1103" s="1" t="s">
        <v>1571</v>
      </c>
      <c r="B1103" s="1" t="s">
        <v>1491</v>
      </c>
      <c r="C1103" s="1" t="s">
        <v>1100</v>
      </c>
      <c r="D1103" s="1" t="s">
        <v>153</v>
      </c>
      <c r="E1103" s="1" t="s">
        <v>179</v>
      </c>
      <c r="F1103" s="1" t="s">
        <v>844</v>
      </c>
      <c r="G1103" s="1" t="s">
        <v>12632</v>
      </c>
      <c r="H1103" s="1" t="s">
        <v>12633</v>
      </c>
      <c r="I1103" s="4">
        <v>84.2549537037037</v>
      </c>
      <c r="J1103" s="1">
        <v>5265.63</v>
      </c>
      <c r="K1103" s="1">
        <v>876.9</v>
      </c>
      <c r="L1103" s="1">
        <v>100.0</v>
      </c>
      <c r="M1103" s="10">
        <f t="array" ref="M1103">_xlfn.XLOOKUP(A1103,subscriptions!B1103:B10004,subscriptions!D1103:D10004)</f>
        <v>120</v>
      </c>
      <c r="N1103" s="10">
        <f t="array" ref="N1103">_xlfn.XLOOKUP(A1103,subscriptions!B1103:B10004,subscriptions!G1103:G10004)</f>
        <v>10</v>
      </c>
      <c r="O1103" s="10">
        <v>108.0</v>
      </c>
      <c r="P1103" s="10" t="str">
        <f t="array" ref="P1103">_xlfn.XLOOKUP(A1103,subscriptions!B1103:B10004,subscriptions!C1103:C10004)</f>
        <v>Residential</v>
      </c>
      <c r="Q1103" s="10" t="s">
        <v>128</v>
      </c>
      <c r="R1103" s="10" t="s">
        <v>212</v>
      </c>
      <c r="S1103" s="10" t="s">
        <v>149</v>
      </c>
    </row>
    <row r="1104">
      <c r="A1104" s="1" t="s">
        <v>1572</v>
      </c>
      <c r="B1104" s="1" t="s">
        <v>197</v>
      </c>
      <c r="C1104" s="1" t="s">
        <v>279</v>
      </c>
      <c r="D1104" s="1" t="s">
        <v>153</v>
      </c>
      <c r="E1104" s="1" t="s">
        <v>262</v>
      </c>
      <c r="F1104" s="1" t="s">
        <v>885</v>
      </c>
      <c r="G1104" s="1" t="s">
        <v>12634</v>
      </c>
      <c r="H1104" s="1" t="s">
        <v>12635</v>
      </c>
      <c r="I1104" s="4">
        <v>84.17533564814815</v>
      </c>
      <c r="J1104" s="1">
        <v>3278.48</v>
      </c>
      <c r="K1104" s="1">
        <v>617.82</v>
      </c>
      <c r="M1104" s="10">
        <f t="array" ref="M1104">_xlfn.XLOOKUP(A1104,subscriptions!B1104:B10004,subscriptions!D1104:D10004)</f>
        <v>120</v>
      </c>
      <c r="N1104" s="10">
        <f t="array" ref="N1104">_xlfn.XLOOKUP(A1104,subscriptions!B1104:B10004,subscriptions!G1104:G10004)</f>
        <v>20</v>
      </c>
      <c r="O1104" s="10">
        <v>96.0</v>
      </c>
      <c r="P1104" s="10" t="str">
        <f t="array" ref="P1104">_xlfn.XLOOKUP(A1104,subscriptions!B1104:B10004,subscriptions!C1104:C10004)</f>
        <v>Residential</v>
      </c>
      <c r="Q1104" s="10" t="s">
        <v>128</v>
      </c>
      <c r="R1104" s="10" t="s">
        <v>148</v>
      </c>
      <c r="S1104" s="10" t="s">
        <v>1198</v>
      </c>
    </row>
    <row r="1105">
      <c r="A1105" s="1" t="s">
        <v>1573</v>
      </c>
      <c r="B1105" s="1" t="s">
        <v>216</v>
      </c>
      <c r="C1105" s="1" t="s">
        <v>556</v>
      </c>
      <c r="D1105" s="1" t="s">
        <v>153</v>
      </c>
      <c r="E1105" s="1" t="s">
        <v>714</v>
      </c>
      <c r="F1105" s="1" t="s">
        <v>2171</v>
      </c>
      <c r="G1105" s="1" t="s">
        <v>12636</v>
      </c>
      <c r="H1105" s="1" t="s">
        <v>12637</v>
      </c>
      <c r="I1105" s="4">
        <v>84.25101851851852</v>
      </c>
      <c r="J1105" s="1">
        <v>3991.48</v>
      </c>
      <c r="K1105" s="1">
        <v>598.41</v>
      </c>
      <c r="M1105" s="10">
        <f t="array" ref="M1105">_xlfn.XLOOKUP(A1105,subscriptions!B1105:B10004,subscriptions!D1105:D10004)</f>
        <v>80</v>
      </c>
      <c r="N1105" s="10">
        <f t="array" ref="N1105">_xlfn.XLOOKUP(A1105,subscriptions!B1105:B10004,subscriptions!G1105:G10004)</f>
        <v>0</v>
      </c>
      <c r="O1105" s="10">
        <v>80.0</v>
      </c>
      <c r="P1105" s="10" t="str">
        <f t="array" ref="P1105">_xlfn.XLOOKUP(A1105,subscriptions!B1105:B10004,subscriptions!C1105:C10004)</f>
        <v>Roam</v>
      </c>
      <c r="Q1105" s="10" t="s">
        <v>173</v>
      </c>
      <c r="R1105" s="10" t="s">
        <v>148</v>
      </c>
      <c r="S1105" s="10" t="s">
        <v>1691</v>
      </c>
    </row>
    <row r="1106">
      <c r="A1106" s="1" t="s">
        <v>1574</v>
      </c>
      <c r="B1106" s="1" t="s">
        <v>4509</v>
      </c>
      <c r="C1106" s="1" t="s">
        <v>391</v>
      </c>
      <c r="D1106" s="1" t="s">
        <v>153</v>
      </c>
      <c r="E1106" s="1" t="s">
        <v>714</v>
      </c>
      <c r="F1106" s="1" t="s">
        <v>715</v>
      </c>
      <c r="G1106" s="1" t="s">
        <v>12638</v>
      </c>
      <c r="H1106" s="1" t="s">
        <v>12639</v>
      </c>
      <c r="I1106" s="4">
        <v>84.20973379629629</v>
      </c>
      <c r="J1106" s="1">
        <v>7970.07</v>
      </c>
      <c r="K1106" s="1">
        <v>786.75</v>
      </c>
      <c r="M1106" s="10">
        <f t="array" ref="M1106">_xlfn.XLOOKUP(A1106,subscriptions!B1106:B10004,subscriptions!D1106:D10004)</f>
        <v>120</v>
      </c>
      <c r="N1106" s="10">
        <f t="array" ref="N1106">_xlfn.XLOOKUP(A1106,subscriptions!B1106:B10004,subscriptions!G1106:G10004)</f>
        <v>5</v>
      </c>
      <c r="O1106" s="10">
        <v>114.0</v>
      </c>
      <c r="P1106" s="10" t="str">
        <f t="array" ref="P1106">_xlfn.XLOOKUP(A1106,subscriptions!B1106:B10004,subscriptions!C1106:C10004)</f>
        <v>Residential</v>
      </c>
      <c r="Q1106" s="10" t="s">
        <v>194</v>
      </c>
      <c r="R1106" s="10" t="s">
        <v>212</v>
      </c>
      <c r="S1106" s="10" t="s">
        <v>353</v>
      </c>
    </row>
    <row r="1107">
      <c r="A1107" s="1" t="s">
        <v>1575</v>
      </c>
      <c r="B1107" s="1" t="s">
        <v>919</v>
      </c>
      <c r="C1107" s="1" t="s">
        <v>296</v>
      </c>
      <c r="D1107" s="1" t="s">
        <v>27</v>
      </c>
      <c r="E1107" s="1" t="s">
        <v>280</v>
      </c>
      <c r="F1107" s="1" t="s">
        <v>1706</v>
      </c>
      <c r="G1107" s="1" t="s">
        <v>12640</v>
      </c>
      <c r="H1107" s="1" t="s">
        <v>12641</v>
      </c>
      <c r="I1107" s="4">
        <v>84.29584490740741</v>
      </c>
      <c r="J1107" s="1">
        <v>336.55</v>
      </c>
      <c r="K1107" s="1">
        <v>57.49</v>
      </c>
      <c r="M1107" s="10">
        <f t="array" ref="M1107">_xlfn.XLOOKUP(A1107,subscriptions!B1107:B10004,subscriptions!D1107:D10004)</f>
        <v>120</v>
      </c>
      <c r="N1107" s="10">
        <f t="array" ref="N1107">_xlfn.XLOOKUP(A1107,subscriptions!B1107:B10004,subscriptions!G1107:G10004)</f>
        <v>10</v>
      </c>
      <c r="O1107" s="10">
        <v>108.0</v>
      </c>
      <c r="P1107" s="10" t="str">
        <f t="array" ref="P1107">_xlfn.XLOOKUP(A1107,subscriptions!B1107:B10004,subscriptions!C1107:C10004)</f>
        <v>Residential</v>
      </c>
      <c r="Q1107" s="10" t="s">
        <v>128</v>
      </c>
      <c r="R1107" s="10" t="s">
        <v>212</v>
      </c>
      <c r="S1107" s="10" t="s">
        <v>655</v>
      </c>
    </row>
    <row r="1108">
      <c r="A1108" s="1" t="s">
        <v>1576</v>
      </c>
      <c r="B1108" s="1" t="s">
        <v>1414</v>
      </c>
      <c r="C1108" s="1" t="s">
        <v>800</v>
      </c>
      <c r="D1108" s="1" t="s">
        <v>27</v>
      </c>
      <c r="E1108" s="1" t="s">
        <v>631</v>
      </c>
      <c r="F1108" s="1" t="s">
        <v>2495</v>
      </c>
      <c r="G1108" s="1" t="s">
        <v>12642</v>
      </c>
      <c r="H1108" s="1" t="s">
        <v>12643</v>
      </c>
      <c r="I1108" s="4">
        <v>84.38009259259259</v>
      </c>
      <c r="J1108" s="1">
        <v>806.87</v>
      </c>
      <c r="K1108" s="1">
        <v>110.62</v>
      </c>
      <c r="M1108" s="10">
        <f t="array" ref="M1108">_xlfn.XLOOKUP(A1108,subscriptions!B1108:B10004,subscriptions!D1108:D10004)</f>
        <v>120</v>
      </c>
      <c r="N1108" s="10">
        <f t="array" ref="N1108">_xlfn.XLOOKUP(A1108,subscriptions!B1108:B10004,subscriptions!G1108:G10004)</f>
        <v>20</v>
      </c>
      <c r="O1108" s="10">
        <v>96.0</v>
      </c>
      <c r="P1108" s="10" t="str">
        <f t="array" ref="P1108">_xlfn.XLOOKUP(A1108,subscriptions!B1108:B10004,subscriptions!C1108:C10004)</f>
        <v>Residential</v>
      </c>
      <c r="Q1108" s="10" t="s">
        <v>128</v>
      </c>
      <c r="R1108" s="10" t="s">
        <v>148</v>
      </c>
      <c r="S1108" s="10" t="s">
        <v>698</v>
      </c>
    </row>
    <row r="1109">
      <c r="A1109" s="1" t="s">
        <v>1577</v>
      </c>
      <c r="B1109" s="1" t="s">
        <v>455</v>
      </c>
      <c r="C1109" s="1" t="s">
        <v>1973</v>
      </c>
      <c r="D1109" s="1" t="s">
        <v>27</v>
      </c>
      <c r="E1109" s="1" t="s">
        <v>239</v>
      </c>
      <c r="F1109" s="1" t="s">
        <v>1186</v>
      </c>
      <c r="G1109" s="1" t="s">
        <v>12644</v>
      </c>
      <c r="H1109" s="1" t="s">
        <v>12645</v>
      </c>
      <c r="I1109" s="4">
        <v>84.25362268518519</v>
      </c>
      <c r="J1109" s="1">
        <v>2179.71</v>
      </c>
      <c r="K1109" s="1">
        <v>409.2</v>
      </c>
      <c r="M1109" s="10">
        <f t="array" ref="M1109">_xlfn.XLOOKUP(A1109,subscriptions!B1109:B10004,subscriptions!D1109:D10004)</f>
        <v>120</v>
      </c>
      <c r="N1109" s="10">
        <f t="array" ref="N1109">_xlfn.XLOOKUP(A1109,subscriptions!B1109:B10004,subscriptions!G1109:G10004)</f>
        <v>0</v>
      </c>
      <c r="O1109" s="10">
        <v>120.0</v>
      </c>
      <c r="P1109" s="10" t="str">
        <f t="array" ref="P1109">_xlfn.XLOOKUP(A1109,subscriptions!B1109:B10004,subscriptions!C1109:C10004)</f>
        <v>Residential</v>
      </c>
      <c r="Q1109" s="10" t="s">
        <v>173</v>
      </c>
      <c r="R1109" s="10" t="s">
        <v>212</v>
      </c>
      <c r="S1109" s="10" t="s">
        <v>1832</v>
      </c>
    </row>
    <row r="1110">
      <c r="A1110" s="1" t="s">
        <v>1578</v>
      </c>
      <c r="B1110" s="1" t="s">
        <v>589</v>
      </c>
      <c r="C1110" s="1" t="s">
        <v>764</v>
      </c>
      <c r="D1110" s="1" t="s">
        <v>153</v>
      </c>
      <c r="E1110" s="1" t="s">
        <v>332</v>
      </c>
      <c r="F1110" s="1" t="s">
        <v>618</v>
      </c>
      <c r="G1110" s="1" t="s">
        <v>12646</v>
      </c>
      <c r="H1110" s="1" t="s">
        <v>12647</v>
      </c>
      <c r="I1110" s="4">
        <v>84.2927199074074</v>
      </c>
      <c r="J1110" s="1">
        <v>1836.19</v>
      </c>
      <c r="K1110" s="1">
        <v>207.39</v>
      </c>
      <c r="M1110" s="10">
        <f t="array" ref="M1110">_xlfn.XLOOKUP(A1110,subscriptions!B1110:B10004,subscriptions!D1110:D10004)</f>
        <v>120</v>
      </c>
      <c r="N1110" s="10">
        <f t="array" ref="N1110">_xlfn.XLOOKUP(A1110,subscriptions!B1110:B10004,subscriptions!G1110:G10004)</f>
        <v>5</v>
      </c>
      <c r="O1110" s="10">
        <v>114.0</v>
      </c>
      <c r="P1110" s="10" t="str">
        <f t="array" ref="P1110">_xlfn.XLOOKUP(A1110,subscriptions!B1110:B10004,subscriptions!C1110:C10004)</f>
        <v>Residential</v>
      </c>
      <c r="Q1110" s="10" t="s">
        <v>194</v>
      </c>
      <c r="R1110" s="10" t="s">
        <v>212</v>
      </c>
      <c r="S1110" s="10" t="s">
        <v>587</v>
      </c>
    </row>
    <row r="1111">
      <c r="A1111" s="1" t="s">
        <v>1579</v>
      </c>
      <c r="B1111" s="1" t="s">
        <v>748</v>
      </c>
      <c r="C1111" s="1" t="s">
        <v>296</v>
      </c>
      <c r="D1111" s="1" t="s">
        <v>27</v>
      </c>
      <c r="E1111" s="1" t="s">
        <v>332</v>
      </c>
      <c r="F1111" s="1" t="s">
        <v>736</v>
      </c>
      <c r="G1111" s="1" t="s">
        <v>12648</v>
      </c>
      <c r="H1111" s="1" t="s">
        <v>12649</v>
      </c>
      <c r="I1111" s="4">
        <v>84.21126157407407</v>
      </c>
      <c r="J1111" s="1">
        <v>300.67</v>
      </c>
      <c r="K1111" s="1">
        <v>75.43</v>
      </c>
      <c r="M1111" s="10">
        <f t="array" ref="M1111">_xlfn.XLOOKUP(A1111,subscriptions!B1111:B10004,subscriptions!D1111:D10004)</f>
        <v>120</v>
      </c>
      <c r="N1111" s="10">
        <f t="array" ref="N1111">_xlfn.XLOOKUP(A1111,subscriptions!B1111:B10004,subscriptions!G1111:G10004)</f>
        <v>10</v>
      </c>
      <c r="O1111" s="10">
        <v>108.0</v>
      </c>
      <c r="P1111" s="10" t="str">
        <f t="array" ref="P1111">_xlfn.XLOOKUP(A1111,subscriptions!B1111:B10004,subscriptions!C1111:C10004)</f>
        <v>Residential</v>
      </c>
      <c r="Q1111" s="10" t="s">
        <v>128</v>
      </c>
      <c r="R1111" s="10" t="s">
        <v>212</v>
      </c>
      <c r="S1111" s="10" t="s">
        <v>438</v>
      </c>
    </row>
    <row r="1112">
      <c r="A1112" s="1" t="s">
        <v>1580</v>
      </c>
      <c r="B1112" s="1" t="s">
        <v>1099</v>
      </c>
      <c r="C1112" s="1" t="s">
        <v>198</v>
      </c>
      <c r="D1112" s="1" t="s">
        <v>153</v>
      </c>
      <c r="E1112" s="1" t="s">
        <v>179</v>
      </c>
      <c r="F1112" s="1" t="s">
        <v>773</v>
      </c>
      <c r="G1112" s="1" t="s">
        <v>12650</v>
      </c>
      <c r="H1112" s="1" t="s">
        <v>12651</v>
      </c>
      <c r="I1112" s="4">
        <v>84.21530092592593</v>
      </c>
      <c r="J1112" s="1">
        <v>2587.87</v>
      </c>
      <c r="K1112" s="1">
        <v>584.08</v>
      </c>
      <c r="L1112" s="1">
        <v>100.0</v>
      </c>
      <c r="M1112" s="10">
        <f t="array" ref="M1112">_xlfn.XLOOKUP(A1112,subscriptions!B1112:B10004,subscriptions!D1112:D10004)</f>
        <v>120</v>
      </c>
      <c r="N1112" s="10">
        <f t="array" ref="N1112">_xlfn.XLOOKUP(A1112,subscriptions!B1112:B10004,subscriptions!G1112:G10004)</f>
        <v>20</v>
      </c>
      <c r="O1112" s="10">
        <v>96.0</v>
      </c>
      <c r="P1112" s="10" t="str">
        <f t="array" ref="P1112">_xlfn.XLOOKUP(A1112,subscriptions!B1112:B10004,subscriptions!C1112:C10004)</f>
        <v>Residential</v>
      </c>
      <c r="Q1112" s="10" t="s">
        <v>128</v>
      </c>
      <c r="R1112" s="10" t="s">
        <v>148</v>
      </c>
      <c r="S1112" s="10" t="s">
        <v>1212</v>
      </c>
    </row>
    <row r="1113">
      <c r="A1113" s="1" t="s">
        <v>1581</v>
      </c>
      <c r="B1113" s="1" t="s">
        <v>278</v>
      </c>
      <c r="C1113" s="1" t="s">
        <v>1973</v>
      </c>
      <c r="D1113" s="1" t="s">
        <v>27</v>
      </c>
      <c r="E1113" s="1" t="s">
        <v>631</v>
      </c>
      <c r="F1113" s="1" t="s">
        <v>1115</v>
      </c>
      <c r="G1113" s="1" t="s">
        <v>12652</v>
      </c>
      <c r="H1113" s="1" t="s">
        <v>12653</v>
      </c>
      <c r="I1113" s="4">
        <v>84.21408564814814</v>
      </c>
      <c r="J1113" s="1">
        <v>431.26</v>
      </c>
      <c r="K1113" s="1">
        <v>112.54</v>
      </c>
      <c r="M1113" s="10">
        <f t="array" ref="M1113">_xlfn.XLOOKUP(A1113,subscriptions!B1113:B10004,subscriptions!D1113:D10004)</f>
        <v>80</v>
      </c>
      <c r="N1113" s="10">
        <f t="array" ref="N1113">_xlfn.XLOOKUP(A1113,subscriptions!B1113:B10004,subscriptions!G1113:G10004)</f>
        <v>0</v>
      </c>
      <c r="O1113" s="10">
        <v>80.0</v>
      </c>
      <c r="P1113" s="10" t="str">
        <f t="array" ref="P1113">_xlfn.XLOOKUP(A1113,subscriptions!B1113:B10004,subscriptions!C1113:C10004)</f>
        <v>Roam</v>
      </c>
      <c r="Q1113" s="10" t="s">
        <v>173</v>
      </c>
      <c r="R1113" s="10" t="s">
        <v>148</v>
      </c>
      <c r="S1113" s="10" t="s">
        <v>388</v>
      </c>
    </row>
    <row r="1114">
      <c r="A1114" s="1" t="s">
        <v>1582</v>
      </c>
      <c r="B1114" s="1" t="s">
        <v>523</v>
      </c>
      <c r="C1114" s="1" t="s">
        <v>556</v>
      </c>
      <c r="D1114" s="1" t="s">
        <v>27</v>
      </c>
      <c r="E1114" s="1" t="s">
        <v>179</v>
      </c>
      <c r="F1114" s="1" t="s">
        <v>1045</v>
      </c>
      <c r="G1114" s="1" t="s">
        <v>12654</v>
      </c>
      <c r="H1114" s="1" t="s">
        <v>12655</v>
      </c>
      <c r="I1114" s="4">
        <v>84.34041666666667</v>
      </c>
      <c r="J1114" s="1">
        <v>430.05</v>
      </c>
      <c r="K1114" s="1">
        <v>113.58</v>
      </c>
      <c r="L1114" s="1">
        <v>100.0</v>
      </c>
      <c r="M1114" s="10">
        <f t="array" ref="M1114">_xlfn.XLOOKUP(A1114,subscriptions!B1114:B10004,subscriptions!D1114:D10004)</f>
        <v>80</v>
      </c>
      <c r="N1114" s="10">
        <f t="array" ref="N1114">_xlfn.XLOOKUP(A1114,subscriptions!B1114:B10004,subscriptions!G1114:G10004)</f>
        <v>5</v>
      </c>
      <c r="O1114" s="10">
        <v>76.0</v>
      </c>
      <c r="P1114" s="10" t="str">
        <f t="array" ref="P1114">_xlfn.XLOOKUP(A1114,subscriptions!B1114:B10004,subscriptions!C1114:C10004)</f>
        <v>Roam</v>
      </c>
      <c r="Q1114" s="10" t="s">
        <v>194</v>
      </c>
      <c r="R1114" s="10" t="s">
        <v>148</v>
      </c>
      <c r="S1114" s="10" t="s">
        <v>616</v>
      </c>
    </row>
    <row r="1115">
      <c r="A1115" s="1" t="s">
        <v>1583</v>
      </c>
      <c r="B1115" s="1" t="s">
        <v>2534</v>
      </c>
      <c r="C1115" s="1" t="s">
        <v>152</v>
      </c>
      <c r="D1115" s="1" t="s">
        <v>153</v>
      </c>
      <c r="E1115" s="1" t="s">
        <v>714</v>
      </c>
      <c r="F1115" s="1" t="s">
        <v>828</v>
      </c>
      <c r="G1115" s="1" t="s">
        <v>12656</v>
      </c>
      <c r="H1115" s="1" t="s">
        <v>12657</v>
      </c>
      <c r="I1115" s="4">
        <v>84.21337962962963</v>
      </c>
      <c r="J1115" s="1">
        <v>1204.96</v>
      </c>
      <c r="K1115" s="1">
        <v>219.71</v>
      </c>
      <c r="M1115" s="10">
        <f t="array" ref="M1115">_xlfn.XLOOKUP(A1115,subscriptions!B1115:B10004,subscriptions!D1115:D10004)</f>
        <v>120</v>
      </c>
      <c r="N1115" s="10">
        <f t="array" ref="N1115">_xlfn.XLOOKUP(A1115,subscriptions!B1115:B10004,subscriptions!G1115:G10004)</f>
        <v>10</v>
      </c>
      <c r="O1115" s="10">
        <v>108.0</v>
      </c>
      <c r="P1115" s="10" t="str">
        <f t="array" ref="P1115">_xlfn.XLOOKUP(A1115,subscriptions!B1115:B10004,subscriptions!C1115:C10004)</f>
        <v>Residential</v>
      </c>
      <c r="Q1115" s="10" t="s">
        <v>128</v>
      </c>
      <c r="R1115" s="10" t="s">
        <v>212</v>
      </c>
      <c r="S1115" s="10" t="s">
        <v>1915</v>
      </c>
    </row>
    <row r="1116">
      <c r="A1116" s="1" t="s">
        <v>1584</v>
      </c>
      <c r="B1116" s="1" t="s">
        <v>6037</v>
      </c>
      <c r="C1116" s="1" t="s">
        <v>764</v>
      </c>
      <c r="D1116" s="1" t="s">
        <v>27</v>
      </c>
      <c r="E1116" s="1" t="s">
        <v>219</v>
      </c>
      <c r="F1116" s="1" t="s">
        <v>1010</v>
      </c>
      <c r="G1116" s="1" t="s">
        <v>12658</v>
      </c>
      <c r="H1116" s="1" t="s">
        <v>12659</v>
      </c>
      <c r="I1116" s="4">
        <v>84.41829861111111</v>
      </c>
      <c r="J1116" s="1">
        <v>1398.19</v>
      </c>
      <c r="K1116" s="1">
        <v>321.19</v>
      </c>
      <c r="M1116" s="10">
        <f t="array" ref="M1116">_xlfn.XLOOKUP(A1116,subscriptions!B1116:B10004,subscriptions!D1116:D10004)</f>
        <v>80</v>
      </c>
      <c r="N1116" s="10">
        <f t="array" ref="N1116">_xlfn.XLOOKUP(A1116,subscriptions!B1116:B10004,subscriptions!G1116:G10004)</f>
        <v>20</v>
      </c>
      <c r="O1116" s="10">
        <v>64.0</v>
      </c>
      <c r="P1116" s="10" t="str">
        <f t="array" ref="P1116">_xlfn.XLOOKUP(A1116,subscriptions!B1116:B10004,subscriptions!C1116:C10004)</f>
        <v>Roam</v>
      </c>
      <c r="Q1116" s="10" t="s">
        <v>128</v>
      </c>
      <c r="R1116" s="10" t="s">
        <v>148</v>
      </c>
      <c r="S1116" s="10" t="s">
        <v>3020</v>
      </c>
    </row>
    <row r="1117">
      <c r="A1117" s="1" t="s">
        <v>1585</v>
      </c>
      <c r="B1117" s="1" t="s">
        <v>375</v>
      </c>
      <c r="C1117" s="1" t="s">
        <v>1142</v>
      </c>
      <c r="D1117" s="1" t="s">
        <v>27</v>
      </c>
      <c r="E1117" s="1" t="s">
        <v>28</v>
      </c>
      <c r="F1117" s="1" t="s">
        <v>1639</v>
      </c>
      <c r="G1117" s="1" t="s">
        <v>12660</v>
      </c>
      <c r="H1117" s="1" t="s">
        <v>12661</v>
      </c>
      <c r="I1117" s="4">
        <v>84.16908564814815</v>
      </c>
      <c r="J1117" s="1">
        <v>1351.56</v>
      </c>
      <c r="K1117" s="1">
        <v>284.29</v>
      </c>
      <c r="M1117" s="10">
        <f t="array" ref="M1117">_xlfn.XLOOKUP(A1117,subscriptions!B1117:B10004,subscriptions!D1117:D10004)</f>
        <v>120</v>
      </c>
      <c r="N1117" s="10">
        <f t="array" ref="N1117">_xlfn.XLOOKUP(A1117,subscriptions!B1117:B10004,subscriptions!G1117:G10004)</f>
        <v>0</v>
      </c>
      <c r="O1117" s="10">
        <v>120.0</v>
      </c>
      <c r="P1117" s="10" t="str">
        <f t="array" ref="P1117">_xlfn.XLOOKUP(A1117,subscriptions!B1117:B10004,subscriptions!C1117:C10004)</f>
        <v>Residential</v>
      </c>
      <c r="Q1117" s="10" t="s">
        <v>173</v>
      </c>
      <c r="R1117" s="10" t="s">
        <v>212</v>
      </c>
      <c r="S1117" s="10" t="s">
        <v>1504</v>
      </c>
    </row>
    <row r="1118">
      <c r="A1118" s="1" t="s">
        <v>1586</v>
      </c>
      <c r="B1118" s="1" t="s">
        <v>150</v>
      </c>
      <c r="C1118" s="1" t="s">
        <v>871</v>
      </c>
      <c r="D1118" s="1" t="s">
        <v>153</v>
      </c>
      <c r="E1118" s="1" t="s">
        <v>332</v>
      </c>
      <c r="F1118" s="1" t="s">
        <v>333</v>
      </c>
      <c r="G1118" s="1" t="s">
        <v>12662</v>
      </c>
      <c r="H1118" s="1" t="s">
        <v>12663</v>
      </c>
      <c r="I1118" s="4">
        <v>84.20976851851852</v>
      </c>
      <c r="J1118" s="1">
        <v>193.92</v>
      </c>
      <c r="K1118" s="1">
        <v>40.44</v>
      </c>
      <c r="M1118" s="10">
        <f t="array" ref="M1118">_xlfn.XLOOKUP(A1118,subscriptions!B1118:B10004,subscriptions!D1118:D10004)</f>
        <v>120</v>
      </c>
      <c r="N1118" s="10">
        <f t="array" ref="N1118">_xlfn.XLOOKUP(A1118,subscriptions!B1118:B10004,subscriptions!G1118:G10004)</f>
        <v>5</v>
      </c>
      <c r="O1118" s="10">
        <v>114.0</v>
      </c>
      <c r="P1118" s="10" t="str">
        <f t="array" ref="P1118">_xlfn.XLOOKUP(A1118,subscriptions!B1118:B10004,subscriptions!C1118:C10004)</f>
        <v>Residential</v>
      </c>
      <c r="Q1118" s="10" t="s">
        <v>194</v>
      </c>
      <c r="R1118" s="10" t="s">
        <v>212</v>
      </c>
      <c r="S1118" s="10" t="s">
        <v>353</v>
      </c>
    </row>
    <row r="1119">
      <c r="A1119" s="1" t="s">
        <v>1587</v>
      </c>
      <c r="B1119" s="1" t="s">
        <v>814</v>
      </c>
      <c r="C1119" s="1" t="s">
        <v>296</v>
      </c>
      <c r="D1119" s="1" t="s">
        <v>153</v>
      </c>
      <c r="E1119" s="1" t="s">
        <v>111</v>
      </c>
      <c r="F1119" s="1" t="s">
        <v>1362</v>
      </c>
      <c r="G1119" s="1" t="s">
        <v>12664</v>
      </c>
      <c r="H1119" s="1" t="s">
        <v>12665</v>
      </c>
      <c r="I1119" s="4">
        <v>84.21261574074074</v>
      </c>
      <c r="J1119" s="1">
        <v>3198.99</v>
      </c>
      <c r="K1119" s="1">
        <v>775.4</v>
      </c>
      <c r="M1119" s="10">
        <f t="array" ref="M1119">_xlfn.XLOOKUP(A1119,subscriptions!B1119:B10004,subscriptions!D1119:D10004)</f>
        <v>80</v>
      </c>
      <c r="N1119" s="10">
        <f t="array" ref="N1119">_xlfn.XLOOKUP(A1119,subscriptions!B1119:B10004,subscriptions!G1119:G10004)</f>
        <v>10</v>
      </c>
      <c r="O1119" s="10">
        <v>72.0</v>
      </c>
      <c r="P1119" s="10" t="str">
        <f t="array" ref="P1119">_xlfn.XLOOKUP(A1119,subscriptions!B1119:B10004,subscriptions!C1119:C10004)</f>
        <v>Roam</v>
      </c>
      <c r="Q1119" s="10" t="s">
        <v>128</v>
      </c>
      <c r="R1119" s="10" t="s">
        <v>148</v>
      </c>
      <c r="S1119" s="10" t="s">
        <v>813</v>
      </c>
    </row>
    <row r="1120">
      <c r="A1120" s="1" t="s">
        <v>1588</v>
      </c>
      <c r="B1120" s="1" t="s">
        <v>2327</v>
      </c>
      <c r="C1120" s="1" t="s">
        <v>1415</v>
      </c>
      <c r="D1120" s="1" t="s">
        <v>27</v>
      </c>
      <c r="E1120" s="1" t="s">
        <v>714</v>
      </c>
      <c r="F1120" s="1" t="s">
        <v>3326</v>
      </c>
      <c r="G1120" s="1" t="s">
        <v>12666</v>
      </c>
      <c r="H1120" s="1" t="s">
        <v>12667</v>
      </c>
      <c r="I1120" s="4">
        <v>84.42090277777778</v>
      </c>
      <c r="J1120" s="1">
        <v>513.05</v>
      </c>
      <c r="K1120" s="1">
        <v>103.16</v>
      </c>
      <c r="M1120" s="10">
        <f t="array" ref="M1120">_xlfn.XLOOKUP(A1120,subscriptions!B1120:B10004,subscriptions!D1120:D10004)</f>
        <v>250</v>
      </c>
      <c r="N1120" s="10">
        <f t="array" ref="N1120">_xlfn.XLOOKUP(A1120,subscriptions!B1120:B10004,subscriptions!G1120:G10004)</f>
        <v>20</v>
      </c>
      <c r="O1120" s="10">
        <v>200.0</v>
      </c>
      <c r="P1120" s="10" t="str">
        <f t="array" ref="P1120">_xlfn.XLOOKUP(A1120,subscriptions!B1120:B10004,subscriptions!C1120:C10004)</f>
        <v>Business</v>
      </c>
      <c r="Q1120" s="10" t="s">
        <v>128</v>
      </c>
      <c r="R1120" s="10" t="s">
        <v>129</v>
      </c>
      <c r="S1120" s="10" t="s">
        <v>2152</v>
      </c>
    </row>
    <row r="1121">
      <c r="A1121" s="1" t="s">
        <v>1589</v>
      </c>
      <c r="B1121" s="1" t="s">
        <v>329</v>
      </c>
      <c r="C1121" s="1" t="s">
        <v>3912</v>
      </c>
      <c r="D1121" s="1" t="s">
        <v>27</v>
      </c>
      <c r="E1121" s="1" t="s">
        <v>262</v>
      </c>
      <c r="F1121" s="1" t="s">
        <v>1835</v>
      </c>
      <c r="G1121" s="1" t="s">
        <v>12668</v>
      </c>
      <c r="H1121" s="1" t="s">
        <v>12669</v>
      </c>
      <c r="I1121" s="4">
        <v>84.16765046296297</v>
      </c>
      <c r="J1121" s="1">
        <v>258.06</v>
      </c>
      <c r="K1121" s="1">
        <v>62.83</v>
      </c>
      <c r="M1121" s="10">
        <f t="array" ref="M1121">_xlfn.XLOOKUP(A1121,subscriptions!B1121:B10004,subscriptions!D1121:D10004)</f>
        <v>120</v>
      </c>
      <c r="N1121" s="10">
        <f t="array" ref="N1121">_xlfn.XLOOKUP(A1121,subscriptions!B1121:B10004,subscriptions!G1121:G10004)</f>
        <v>0</v>
      </c>
      <c r="O1121" s="10">
        <v>120.0</v>
      </c>
      <c r="P1121" s="10" t="str">
        <f t="array" ref="P1121">_xlfn.XLOOKUP(A1121,subscriptions!B1121:B10004,subscriptions!C1121:C10004)</f>
        <v>Residential</v>
      </c>
      <c r="Q1121" s="10" t="s">
        <v>173</v>
      </c>
      <c r="R1121" s="10" t="s">
        <v>212</v>
      </c>
      <c r="S1121" s="10" t="s">
        <v>1412</v>
      </c>
    </row>
    <row r="1122">
      <c r="A1122" s="1" t="s">
        <v>1590</v>
      </c>
      <c r="B1122" s="1" t="s">
        <v>472</v>
      </c>
      <c r="C1122" s="1" t="s">
        <v>734</v>
      </c>
      <c r="D1122" s="1" t="s">
        <v>27</v>
      </c>
      <c r="E1122" s="1" t="s">
        <v>714</v>
      </c>
      <c r="F1122" s="1" t="s">
        <v>1159</v>
      </c>
      <c r="G1122" s="1" t="s">
        <v>12670</v>
      </c>
      <c r="H1122" s="1" t="s">
        <v>12671</v>
      </c>
      <c r="I1122" s="4">
        <v>84.2940625</v>
      </c>
      <c r="J1122" s="1">
        <v>3343.94</v>
      </c>
      <c r="K1122" s="1">
        <v>739.84</v>
      </c>
      <c r="M1122" s="10">
        <f t="array" ref="M1122">_xlfn.XLOOKUP(A1122,subscriptions!B1122:B10004,subscriptions!D1122:D10004)</f>
        <v>80</v>
      </c>
      <c r="N1122" s="10">
        <f t="array" ref="N1122">_xlfn.XLOOKUP(A1122,subscriptions!B1122:B10004,subscriptions!G1122:G10004)</f>
        <v>5</v>
      </c>
      <c r="O1122" s="10">
        <v>76.0</v>
      </c>
      <c r="P1122" s="10" t="str">
        <f t="array" ref="P1122">_xlfn.XLOOKUP(A1122,subscriptions!B1122:B10004,subscriptions!C1122:C10004)</f>
        <v>Roam</v>
      </c>
      <c r="Q1122" s="10" t="s">
        <v>194</v>
      </c>
      <c r="R1122" s="10" t="s">
        <v>148</v>
      </c>
      <c r="S1122" s="10" t="s">
        <v>1458</v>
      </c>
    </row>
    <row r="1123">
      <c r="A1123" s="1" t="s">
        <v>1591</v>
      </c>
      <c r="B1123" s="1" t="s">
        <v>355</v>
      </c>
      <c r="C1123" s="1" t="s">
        <v>1973</v>
      </c>
      <c r="D1123" s="1" t="s">
        <v>153</v>
      </c>
      <c r="E1123" s="1" t="s">
        <v>239</v>
      </c>
      <c r="F1123" s="1" t="s">
        <v>1186</v>
      </c>
      <c r="G1123" s="1" t="s">
        <v>12672</v>
      </c>
      <c r="H1123" s="1" t="s">
        <v>12673</v>
      </c>
      <c r="I1123" s="4">
        <v>84.3771412037037</v>
      </c>
      <c r="J1123" s="1">
        <v>4723.51</v>
      </c>
      <c r="K1123" s="1">
        <v>1143.6</v>
      </c>
      <c r="M1123" s="10">
        <f t="array" ref="M1123">_xlfn.XLOOKUP(A1123,subscriptions!B1123:B10004,subscriptions!D1123:D10004)</f>
        <v>50</v>
      </c>
      <c r="N1123" s="10">
        <f t="array" ref="N1123">_xlfn.XLOOKUP(A1123,subscriptions!B1123:B10004,subscriptions!G1123:G10004)</f>
        <v>10</v>
      </c>
      <c r="O1123" s="10">
        <v>45.0</v>
      </c>
      <c r="P1123" s="10" t="str">
        <f t="array" ref="P1123">_xlfn.XLOOKUP(A1123,subscriptions!B1123:B10004,subscriptions!C1123:C10004)</f>
        <v>Mini</v>
      </c>
      <c r="Q1123" s="10" t="s">
        <v>128</v>
      </c>
      <c r="R1123" s="10" t="s">
        <v>148</v>
      </c>
      <c r="S1123" s="10" t="s">
        <v>1360</v>
      </c>
    </row>
    <row r="1124">
      <c r="A1124" s="1" t="s">
        <v>1592</v>
      </c>
      <c r="B1124" s="1" t="s">
        <v>132</v>
      </c>
      <c r="C1124" s="1" t="s">
        <v>473</v>
      </c>
      <c r="D1124" s="1" t="s">
        <v>27</v>
      </c>
      <c r="E1124" s="1" t="s">
        <v>332</v>
      </c>
      <c r="F1124" s="1" t="s">
        <v>1749</v>
      </c>
      <c r="G1124" s="1" t="s">
        <v>12674</v>
      </c>
      <c r="H1124" s="1" t="s">
        <v>12675</v>
      </c>
      <c r="I1124" s="4">
        <v>84.17366898148148</v>
      </c>
      <c r="J1124" s="1">
        <v>3022.14</v>
      </c>
      <c r="K1124" s="1">
        <v>647.4</v>
      </c>
      <c r="M1124" s="10">
        <f t="array" ref="M1124">_xlfn.XLOOKUP(A1124,subscriptions!B1124:B10004,subscriptions!D1124:D10004)</f>
        <v>120</v>
      </c>
      <c r="N1124" s="10">
        <f t="array" ref="N1124">_xlfn.XLOOKUP(A1124,subscriptions!B1124:B10004,subscriptions!G1124:G10004)</f>
        <v>20</v>
      </c>
      <c r="O1124" s="10">
        <v>96.0</v>
      </c>
      <c r="P1124" s="10" t="str">
        <f t="array" ref="P1124">_xlfn.XLOOKUP(A1124,subscriptions!B1124:B10004,subscriptions!C1124:C10004)</f>
        <v>Residential</v>
      </c>
      <c r="Q1124" s="10" t="s">
        <v>128</v>
      </c>
      <c r="R1124" s="10" t="s">
        <v>148</v>
      </c>
      <c r="S1124" s="10" t="s">
        <v>3087</v>
      </c>
    </row>
    <row r="1125">
      <c r="A1125" s="1" t="s">
        <v>1593</v>
      </c>
      <c r="B1125" s="1" t="s">
        <v>389</v>
      </c>
      <c r="C1125" s="1" t="s">
        <v>827</v>
      </c>
      <c r="D1125" s="1" t="s">
        <v>27</v>
      </c>
      <c r="E1125" s="1" t="s">
        <v>28</v>
      </c>
      <c r="F1125" s="1" t="s">
        <v>3899</v>
      </c>
      <c r="G1125" s="1" t="s">
        <v>12676</v>
      </c>
      <c r="H1125" s="1" t="s">
        <v>12677</v>
      </c>
      <c r="I1125" s="4">
        <v>84.42106481481481</v>
      </c>
      <c r="J1125" s="1">
        <v>2537.28</v>
      </c>
      <c r="K1125" s="1">
        <v>563.14</v>
      </c>
      <c r="M1125" s="10">
        <f t="array" ref="M1125">_xlfn.XLOOKUP(A1125,subscriptions!B1125:B10004,subscriptions!D1125:D10004)</f>
        <v>120</v>
      </c>
      <c r="N1125" s="10">
        <f t="array" ref="N1125">_xlfn.XLOOKUP(A1125,subscriptions!B1125:B10004,subscriptions!G1125:G10004)</f>
        <v>0</v>
      </c>
      <c r="O1125" s="10">
        <v>120.0</v>
      </c>
      <c r="P1125" s="10" t="str">
        <f t="array" ref="P1125">_xlfn.XLOOKUP(A1125,subscriptions!B1125:B10004,subscriptions!C1125:C10004)</f>
        <v>Residential</v>
      </c>
      <c r="Q1125" s="10" t="s">
        <v>173</v>
      </c>
      <c r="R1125" s="10" t="s">
        <v>212</v>
      </c>
      <c r="S1125" s="10" t="s">
        <v>2152</v>
      </c>
    </row>
    <row r="1126">
      <c r="A1126" s="1" t="s">
        <v>1594</v>
      </c>
      <c r="B1126" s="1" t="s">
        <v>2788</v>
      </c>
      <c r="C1126" s="1" t="s">
        <v>473</v>
      </c>
      <c r="D1126" s="1" t="s">
        <v>153</v>
      </c>
      <c r="E1126" s="1" t="s">
        <v>219</v>
      </c>
      <c r="F1126" s="1" t="s">
        <v>1010</v>
      </c>
      <c r="G1126" s="1" t="s">
        <v>12678</v>
      </c>
      <c r="H1126" s="1" t="s">
        <v>12679</v>
      </c>
      <c r="I1126" s="4">
        <v>84.21346064814814</v>
      </c>
      <c r="J1126" s="1">
        <v>1647.37</v>
      </c>
      <c r="K1126" s="1">
        <v>402.88</v>
      </c>
      <c r="M1126" s="10">
        <f t="array" ref="M1126">_xlfn.XLOOKUP(A1126,subscriptions!B1126:B10004,subscriptions!D1126:D10004)</f>
        <v>80</v>
      </c>
      <c r="N1126" s="10">
        <f t="array" ref="N1126">_xlfn.XLOOKUP(A1126,subscriptions!B1126:B10004,subscriptions!G1126:G10004)</f>
        <v>5</v>
      </c>
      <c r="O1126" s="10">
        <v>76.0</v>
      </c>
      <c r="P1126" s="10" t="str">
        <f t="array" ref="P1126">_xlfn.XLOOKUP(A1126,subscriptions!B1126:B10004,subscriptions!C1126:C10004)</f>
        <v>Roam</v>
      </c>
      <c r="Q1126" s="10" t="s">
        <v>194</v>
      </c>
      <c r="R1126" s="10" t="s">
        <v>148</v>
      </c>
      <c r="S1126" s="10" t="s">
        <v>1915</v>
      </c>
    </row>
    <row r="1127">
      <c r="A1127" s="1" t="s">
        <v>1596</v>
      </c>
      <c r="B1127" s="1" t="s">
        <v>870</v>
      </c>
      <c r="C1127" s="1" t="s">
        <v>1678</v>
      </c>
      <c r="D1127" s="1" t="s">
        <v>153</v>
      </c>
      <c r="E1127" s="1" t="s">
        <v>28</v>
      </c>
      <c r="F1127" s="1" t="s">
        <v>3899</v>
      </c>
      <c r="G1127" s="1" t="s">
        <v>12680</v>
      </c>
      <c r="H1127" s="1" t="s">
        <v>12681</v>
      </c>
      <c r="I1127" s="4">
        <v>84.17097222222222</v>
      </c>
      <c r="J1127" s="1">
        <v>1250.62</v>
      </c>
      <c r="K1127" s="1">
        <v>140.06</v>
      </c>
      <c r="M1127" s="10">
        <f t="array" ref="M1127">_xlfn.XLOOKUP(A1127,subscriptions!B1127:B10004,subscriptions!D1127:D10004)</f>
        <v>120</v>
      </c>
      <c r="N1127" s="10">
        <f t="array" ref="N1127">_xlfn.XLOOKUP(A1127,subscriptions!B1127:B10004,subscriptions!G1127:G10004)</f>
        <v>10</v>
      </c>
      <c r="O1127" s="10">
        <v>108.0</v>
      </c>
      <c r="P1127" s="10" t="str">
        <f t="array" ref="P1127">_xlfn.XLOOKUP(A1127,subscriptions!B1127:B10004,subscriptions!C1127:C10004)</f>
        <v>Residential</v>
      </c>
      <c r="Q1127" s="10" t="s">
        <v>128</v>
      </c>
      <c r="R1127" s="10" t="s">
        <v>212</v>
      </c>
      <c r="S1127" s="10" t="s">
        <v>310</v>
      </c>
    </row>
    <row r="1128">
      <c r="A1128" s="1" t="s">
        <v>1598</v>
      </c>
      <c r="B1128" s="1" t="s">
        <v>1984</v>
      </c>
      <c r="C1128" s="1" t="s">
        <v>884</v>
      </c>
      <c r="D1128" s="1" t="s">
        <v>153</v>
      </c>
      <c r="E1128" s="1" t="s">
        <v>262</v>
      </c>
      <c r="F1128" s="1" t="s">
        <v>2853</v>
      </c>
      <c r="G1128" s="1" t="s">
        <v>12682</v>
      </c>
      <c r="H1128" s="1" t="s">
        <v>12683</v>
      </c>
      <c r="I1128" s="4">
        <v>84.29449074074074</v>
      </c>
      <c r="J1128" s="1">
        <v>186.51</v>
      </c>
      <c r="K1128" s="1">
        <v>50.05</v>
      </c>
      <c r="M1128" s="10">
        <f t="array" ref="M1128">_xlfn.XLOOKUP(A1128,subscriptions!B1128:B10004,subscriptions!D1128:D10004)</f>
        <v>120</v>
      </c>
      <c r="N1128" s="10">
        <f t="array" ref="N1128">_xlfn.XLOOKUP(A1128,subscriptions!B1128:B10004,subscriptions!G1128:G10004)</f>
        <v>20</v>
      </c>
      <c r="O1128" s="10">
        <v>96.0</v>
      </c>
      <c r="P1128" s="10" t="str">
        <f t="array" ref="P1128">_xlfn.XLOOKUP(A1128,subscriptions!B1128:B10004,subscriptions!C1128:C10004)</f>
        <v>Residential</v>
      </c>
      <c r="Q1128" s="10" t="s">
        <v>128</v>
      </c>
      <c r="R1128" s="10" t="s">
        <v>148</v>
      </c>
      <c r="S1128" s="10" t="s">
        <v>2075</v>
      </c>
    </row>
    <row r="1129">
      <c r="A1129" s="1" t="s">
        <v>1599</v>
      </c>
      <c r="B1129" s="1" t="s">
        <v>1865</v>
      </c>
      <c r="C1129" s="1" t="s">
        <v>133</v>
      </c>
      <c r="D1129" s="1" t="s">
        <v>153</v>
      </c>
      <c r="E1129" s="1" t="s">
        <v>179</v>
      </c>
      <c r="F1129" s="1" t="s">
        <v>2311</v>
      </c>
      <c r="G1129" s="1" t="s">
        <v>12684</v>
      </c>
      <c r="H1129" s="1" t="s">
        <v>12685</v>
      </c>
      <c r="I1129" s="4">
        <v>84.41891203703703</v>
      </c>
      <c r="J1129" s="1">
        <v>837.52</v>
      </c>
      <c r="K1129" s="1">
        <v>103.56</v>
      </c>
      <c r="L1129" s="1">
        <v>100.0</v>
      </c>
      <c r="M1129" s="10">
        <f t="array" ref="M1129">_xlfn.XLOOKUP(A1129,subscriptions!B1129:B10004,subscriptions!D1129:D10004)</f>
        <v>120</v>
      </c>
      <c r="N1129" s="10">
        <f t="array" ref="N1129">_xlfn.XLOOKUP(A1129,subscriptions!B1129:B10004,subscriptions!G1129:G10004)</f>
        <v>0</v>
      </c>
      <c r="O1129" s="10">
        <v>120.0</v>
      </c>
      <c r="P1129" s="10" t="str">
        <f t="array" ref="P1129">_xlfn.XLOOKUP(A1129,subscriptions!B1129:B10004,subscriptions!C1129:C10004)</f>
        <v>Residential</v>
      </c>
      <c r="Q1129" s="10" t="s">
        <v>173</v>
      </c>
      <c r="R1129" s="10" t="s">
        <v>212</v>
      </c>
      <c r="S1129" s="10" t="s">
        <v>1822</v>
      </c>
    </row>
    <row r="1130">
      <c r="A1130" s="1" t="s">
        <v>1600</v>
      </c>
      <c r="B1130" s="1" t="s">
        <v>1303</v>
      </c>
      <c r="C1130" s="1" t="s">
        <v>3912</v>
      </c>
      <c r="D1130" s="1" t="s">
        <v>153</v>
      </c>
      <c r="E1130" s="1" t="s">
        <v>631</v>
      </c>
      <c r="F1130" s="1" t="s">
        <v>2749</v>
      </c>
      <c r="G1130" s="1" t="s">
        <v>12686</v>
      </c>
      <c r="H1130" s="1" t="s">
        <v>12687</v>
      </c>
      <c r="I1130" s="4">
        <v>84.30015046296296</v>
      </c>
      <c r="J1130" s="1">
        <v>749.47</v>
      </c>
      <c r="K1130" s="1">
        <v>114.92</v>
      </c>
      <c r="M1130" s="10">
        <f t="array" ref="M1130">_xlfn.XLOOKUP(A1130,subscriptions!B1130:B10004,subscriptions!D1130:D10004)</f>
        <v>120</v>
      </c>
      <c r="N1130" s="10">
        <f t="array" ref="N1130">_xlfn.XLOOKUP(A1130,subscriptions!B1130:B10004,subscriptions!G1130:G10004)</f>
        <v>5</v>
      </c>
      <c r="O1130" s="10">
        <v>114.0</v>
      </c>
      <c r="P1130" s="10" t="str">
        <f t="array" ref="P1130">_xlfn.XLOOKUP(A1130,subscriptions!B1130:B10004,subscriptions!C1130:C10004)</f>
        <v>Residential</v>
      </c>
      <c r="Q1130" s="10" t="s">
        <v>194</v>
      </c>
      <c r="R1130" s="10" t="s">
        <v>212</v>
      </c>
      <c r="S1130" s="10" t="s">
        <v>1172</v>
      </c>
    </row>
    <row r="1131">
      <c r="A1131" s="1" t="s">
        <v>1601</v>
      </c>
      <c r="B1131" s="1" t="s">
        <v>555</v>
      </c>
      <c r="C1131" s="1" t="s">
        <v>330</v>
      </c>
      <c r="D1131" s="1" t="s">
        <v>153</v>
      </c>
      <c r="E1131" s="1" t="s">
        <v>111</v>
      </c>
      <c r="F1131" s="1" t="s">
        <v>1227</v>
      </c>
      <c r="G1131" s="1" t="s">
        <v>12688</v>
      </c>
      <c r="H1131" s="1" t="s">
        <v>12689</v>
      </c>
      <c r="I1131" s="4">
        <v>84.37949074074074</v>
      </c>
      <c r="J1131" s="1">
        <v>501.16</v>
      </c>
      <c r="K1131" s="1">
        <v>110.79</v>
      </c>
      <c r="M1131" s="10">
        <f t="array" ref="M1131">_xlfn.XLOOKUP(A1131,subscriptions!B1131:B10004,subscriptions!D1131:D10004)</f>
        <v>50</v>
      </c>
      <c r="N1131" s="10">
        <f t="array" ref="N1131">_xlfn.XLOOKUP(A1131,subscriptions!B1131:B10004,subscriptions!G1131:G10004)</f>
        <v>10</v>
      </c>
      <c r="O1131" s="10">
        <v>45.0</v>
      </c>
      <c r="P1131" s="10" t="str">
        <f t="array" ref="P1131">_xlfn.XLOOKUP(A1131,subscriptions!B1131:B10004,subscriptions!C1131:C10004)</f>
        <v>Mini</v>
      </c>
      <c r="Q1131" s="10" t="s">
        <v>128</v>
      </c>
      <c r="R1131" s="10" t="s">
        <v>148</v>
      </c>
      <c r="S1131" s="10" t="s">
        <v>2380</v>
      </c>
    </row>
    <row r="1132">
      <c r="A1132" s="1" t="s">
        <v>1602</v>
      </c>
      <c r="B1132" s="1" t="s">
        <v>4627</v>
      </c>
      <c r="C1132" s="1" t="s">
        <v>920</v>
      </c>
      <c r="D1132" s="1" t="s">
        <v>27</v>
      </c>
      <c r="E1132" s="1" t="s">
        <v>111</v>
      </c>
      <c r="F1132" s="1" t="s">
        <v>1906</v>
      </c>
      <c r="G1132" s="1" t="s">
        <v>12690</v>
      </c>
      <c r="H1132" s="1" t="s">
        <v>12691</v>
      </c>
      <c r="I1132" s="4">
        <v>84.3828125</v>
      </c>
      <c r="J1132" s="1">
        <v>1977.88</v>
      </c>
      <c r="K1132" s="1">
        <v>231.73</v>
      </c>
      <c r="M1132" s="10">
        <f t="array" ref="M1132">_xlfn.XLOOKUP(A1132,subscriptions!B1132:B10004,subscriptions!D1132:D10004)</f>
        <v>120</v>
      </c>
      <c r="N1132" s="10">
        <f t="array" ref="N1132">_xlfn.XLOOKUP(A1132,subscriptions!B1132:B10004,subscriptions!G1132:G10004)</f>
        <v>20</v>
      </c>
      <c r="O1132" s="10">
        <v>96.0</v>
      </c>
      <c r="P1132" s="10" t="str">
        <f t="array" ref="P1132">_xlfn.XLOOKUP(A1132,subscriptions!B1132:B10004,subscriptions!C1132:C10004)</f>
        <v>Residential</v>
      </c>
      <c r="Q1132" s="10" t="s">
        <v>128</v>
      </c>
      <c r="R1132" s="10" t="s">
        <v>148</v>
      </c>
      <c r="S1132" s="10" t="s">
        <v>671</v>
      </c>
    </row>
    <row r="1133">
      <c r="A1133" s="1" t="s">
        <v>1603</v>
      </c>
      <c r="B1133" s="1" t="s">
        <v>389</v>
      </c>
      <c r="C1133" s="1" t="s">
        <v>734</v>
      </c>
      <c r="D1133" s="1" t="s">
        <v>27</v>
      </c>
      <c r="E1133" s="1" t="s">
        <v>332</v>
      </c>
      <c r="F1133" s="1" t="s">
        <v>427</v>
      </c>
      <c r="G1133" s="1" t="s">
        <v>12692</v>
      </c>
      <c r="H1133" s="1" t="s">
        <v>12693</v>
      </c>
      <c r="I1133" s="4">
        <v>84.33474537037037</v>
      </c>
      <c r="J1133" s="1">
        <v>1077.4</v>
      </c>
      <c r="K1133" s="1">
        <v>180.6</v>
      </c>
      <c r="M1133" s="10">
        <f t="array" ref="M1133">_xlfn.XLOOKUP(A1133,subscriptions!B1133:B10004,subscriptions!D1133:D10004)</f>
        <v>250</v>
      </c>
      <c r="N1133" s="10">
        <f t="array" ref="N1133">_xlfn.XLOOKUP(A1133,subscriptions!B1133:B10004,subscriptions!G1133:G10004)</f>
        <v>0</v>
      </c>
      <c r="O1133" s="10">
        <v>250.0</v>
      </c>
      <c r="P1133" s="10" t="str">
        <f t="array" ref="P1133">_xlfn.XLOOKUP(A1133,subscriptions!B1133:B10004,subscriptions!C1133:C10004)</f>
        <v>Business</v>
      </c>
      <c r="Q1133" s="10" t="s">
        <v>173</v>
      </c>
      <c r="R1133" s="10" t="s">
        <v>129</v>
      </c>
      <c r="S1133" s="10" t="s">
        <v>643</v>
      </c>
    </row>
    <row r="1134">
      <c r="A1134" s="1" t="s">
        <v>1604</v>
      </c>
      <c r="B1134" s="1" t="s">
        <v>2521</v>
      </c>
      <c r="C1134" s="1" t="s">
        <v>524</v>
      </c>
      <c r="D1134" s="1" t="s">
        <v>153</v>
      </c>
      <c r="E1134" s="1" t="s">
        <v>631</v>
      </c>
      <c r="F1134" s="1" t="s">
        <v>2749</v>
      </c>
      <c r="G1134" s="1" t="s">
        <v>12694</v>
      </c>
      <c r="H1134" s="1" t="s">
        <v>12695</v>
      </c>
      <c r="I1134" s="4">
        <v>84.29936342592593</v>
      </c>
      <c r="J1134" s="1">
        <v>176.78</v>
      </c>
      <c r="K1134" s="1">
        <v>45.3</v>
      </c>
      <c r="M1134" s="10">
        <f t="array" ref="M1134">_xlfn.XLOOKUP(A1134,subscriptions!B1134:B10004,subscriptions!D1134:D10004)</f>
        <v>80</v>
      </c>
      <c r="N1134" s="10">
        <f t="array" ref="N1134">_xlfn.XLOOKUP(A1134,subscriptions!B1134:B10004,subscriptions!G1134:G10004)</f>
        <v>5</v>
      </c>
      <c r="O1134" s="10">
        <v>76.0</v>
      </c>
      <c r="P1134" s="10" t="str">
        <f t="array" ref="P1134">_xlfn.XLOOKUP(A1134,subscriptions!B1134:B10004,subscriptions!C1134:C10004)</f>
        <v>Roam</v>
      </c>
      <c r="Q1134" s="10" t="s">
        <v>194</v>
      </c>
      <c r="R1134" s="10" t="s">
        <v>148</v>
      </c>
      <c r="S1134" s="10" t="s">
        <v>522</v>
      </c>
    </row>
    <row r="1135">
      <c r="A1135" s="1" t="s">
        <v>1605</v>
      </c>
      <c r="B1135" s="1" t="s">
        <v>1027</v>
      </c>
      <c r="C1135" s="1" t="s">
        <v>1388</v>
      </c>
      <c r="D1135" s="1" t="s">
        <v>153</v>
      </c>
      <c r="E1135" s="1" t="s">
        <v>631</v>
      </c>
      <c r="F1135" s="1" t="s">
        <v>1084</v>
      </c>
      <c r="G1135" s="1" t="s">
        <v>12696</v>
      </c>
      <c r="H1135" s="1" t="s">
        <v>12697</v>
      </c>
      <c r="I1135" s="4">
        <v>84.29469907407407</v>
      </c>
      <c r="J1135" s="1">
        <v>423.04</v>
      </c>
      <c r="K1135" s="1">
        <v>110.89</v>
      </c>
      <c r="M1135" s="10">
        <f t="array" ref="M1135">_xlfn.XLOOKUP(A1135,subscriptions!B1135:B10004,subscriptions!D1135:D10004)</f>
        <v>120</v>
      </c>
      <c r="N1135" s="10">
        <f t="array" ref="N1135">_xlfn.XLOOKUP(A1135,subscriptions!B1135:B10004,subscriptions!G1135:G10004)</f>
        <v>10</v>
      </c>
      <c r="O1135" s="10">
        <v>108.0</v>
      </c>
      <c r="P1135" s="10" t="str">
        <f t="array" ref="P1135">_xlfn.XLOOKUP(A1135,subscriptions!B1135:B10004,subscriptions!C1135:C10004)</f>
        <v>Residential</v>
      </c>
      <c r="Q1135" s="10" t="s">
        <v>128</v>
      </c>
      <c r="R1135" s="10" t="s">
        <v>212</v>
      </c>
      <c r="S1135" s="10" t="s">
        <v>2075</v>
      </c>
    </row>
    <row r="1136">
      <c r="A1136" s="1" t="s">
        <v>1606</v>
      </c>
      <c r="B1136" s="1" t="s">
        <v>1491</v>
      </c>
      <c r="C1136" s="1" t="s">
        <v>279</v>
      </c>
      <c r="D1136" s="1" t="s">
        <v>153</v>
      </c>
      <c r="E1136" s="1" t="s">
        <v>111</v>
      </c>
      <c r="F1136" s="1" t="s">
        <v>3756</v>
      </c>
      <c r="G1136" s="1" t="s">
        <v>12698</v>
      </c>
      <c r="H1136" s="1" t="s">
        <v>12699</v>
      </c>
      <c r="I1136" s="4">
        <v>84.38225694444445</v>
      </c>
      <c r="J1136" s="1">
        <v>1774.51</v>
      </c>
      <c r="K1136" s="1">
        <v>275.39</v>
      </c>
      <c r="M1136" s="10">
        <f t="array" ref="M1136">_xlfn.XLOOKUP(A1136,subscriptions!B1136:B10004,subscriptions!D1136:D10004)</f>
        <v>120</v>
      </c>
      <c r="N1136" s="10">
        <f t="array" ref="N1136">_xlfn.XLOOKUP(A1136,subscriptions!B1136:B10004,subscriptions!G1136:G10004)</f>
        <v>20</v>
      </c>
      <c r="O1136" s="10">
        <v>96.0</v>
      </c>
      <c r="P1136" s="10" t="str">
        <f t="array" ref="P1136">_xlfn.XLOOKUP(A1136,subscriptions!B1136:B10004,subscriptions!C1136:C10004)</f>
        <v>Residential</v>
      </c>
      <c r="Q1136" s="10" t="s">
        <v>128</v>
      </c>
      <c r="R1136" s="10" t="s">
        <v>148</v>
      </c>
      <c r="S1136" s="10" t="s">
        <v>293</v>
      </c>
    </row>
    <row r="1137">
      <c r="A1137" s="1" t="s">
        <v>1607</v>
      </c>
      <c r="B1137" s="1" t="s">
        <v>4509</v>
      </c>
      <c r="C1137" s="1" t="s">
        <v>492</v>
      </c>
      <c r="D1137" s="1" t="s">
        <v>153</v>
      </c>
      <c r="E1137" s="1" t="s">
        <v>28</v>
      </c>
      <c r="F1137" s="1" t="s">
        <v>2188</v>
      </c>
      <c r="G1137" s="1" t="s">
        <v>12700</v>
      </c>
      <c r="H1137" s="1" t="s">
        <v>12701</v>
      </c>
      <c r="I1137" s="4">
        <v>84.25429398148148</v>
      </c>
      <c r="J1137" s="1">
        <v>168.78</v>
      </c>
      <c r="K1137" s="1">
        <v>36.43</v>
      </c>
      <c r="M1137" s="10">
        <f t="array" ref="M1137">_xlfn.XLOOKUP(A1137,subscriptions!B1137:B10004,subscriptions!D1137:D10004)</f>
        <v>50</v>
      </c>
      <c r="N1137" s="10">
        <f t="array" ref="N1137">_xlfn.XLOOKUP(A1137,subscriptions!B1137:B10004,subscriptions!G1137:G10004)</f>
        <v>0</v>
      </c>
      <c r="O1137" s="10">
        <v>50.0</v>
      </c>
      <c r="P1137" s="10" t="str">
        <f t="array" ref="P1137">_xlfn.XLOOKUP(A1137,subscriptions!B1137:B10004,subscriptions!C1137:C10004)</f>
        <v>Mini</v>
      </c>
      <c r="Q1137" s="10" t="s">
        <v>173</v>
      </c>
      <c r="R1137" s="10" t="s">
        <v>148</v>
      </c>
      <c r="S1137" s="10" t="s">
        <v>2046</v>
      </c>
    </row>
    <row r="1138">
      <c r="A1138" s="1" t="s">
        <v>1608</v>
      </c>
      <c r="B1138" s="1" t="s">
        <v>1303</v>
      </c>
      <c r="C1138" s="1" t="s">
        <v>26</v>
      </c>
      <c r="D1138" s="1" t="s">
        <v>153</v>
      </c>
      <c r="E1138" s="1" t="s">
        <v>714</v>
      </c>
      <c r="F1138" s="1" t="s">
        <v>1951</v>
      </c>
      <c r="G1138" s="1" t="s">
        <v>12702</v>
      </c>
      <c r="H1138" s="1" t="s">
        <v>12703</v>
      </c>
      <c r="I1138" s="4">
        <v>84.29516203703703</v>
      </c>
      <c r="J1138" s="1">
        <v>2907.8</v>
      </c>
      <c r="K1138" s="1">
        <v>533.27</v>
      </c>
      <c r="M1138" s="10">
        <f t="array" ref="M1138">_xlfn.XLOOKUP(A1138,subscriptions!B1138:B10004,subscriptions!D1138:D10004)</f>
        <v>120</v>
      </c>
      <c r="N1138" s="10">
        <f t="array" ref="N1138">_xlfn.XLOOKUP(A1138,subscriptions!B1138:B10004,subscriptions!G1138:G10004)</f>
        <v>5</v>
      </c>
      <c r="O1138" s="10">
        <v>114.0</v>
      </c>
      <c r="P1138" s="10" t="str">
        <f t="array" ref="P1138">_xlfn.XLOOKUP(A1138,subscriptions!B1138:B10004,subscriptions!C1138:C10004)</f>
        <v>Residential</v>
      </c>
      <c r="Q1138" s="10" t="s">
        <v>194</v>
      </c>
      <c r="R1138" s="10" t="s">
        <v>212</v>
      </c>
      <c r="S1138" s="10" t="s">
        <v>1026</v>
      </c>
    </row>
    <row r="1139">
      <c r="A1139" s="1" t="s">
        <v>1609</v>
      </c>
      <c r="B1139" s="1" t="s">
        <v>523</v>
      </c>
      <c r="C1139" s="1" t="s">
        <v>658</v>
      </c>
      <c r="D1139" s="1" t="s">
        <v>27</v>
      </c>
      <c r="E1139" s="1" t="s">
        <v>332</v>
      </c>
      <c r="F1139" s="1" t="s">
        <v>2415</v>
      </c>
      <c r="G1139" s="1" t="s">
        <v>12704</v>
      </c>
      <c r="H1139" s="1" t="s">
        <v>12705</v>
      </c>
      <c r="I1139" s="4">
        <v>84.25278935185185</v>
      </c>
      <c r="J1139" s="1">
        <v>1075.23</v>
      </c>
      <c r="K1139" s="1">
        <v>148.64</v>
      </c>
      <c r="M1139" s="10">
        <f t="array" ref="M1139">_xlfn.XLOOKUP(A1139,subscriptions!B1139:B10004,subscriptions!D1139:D10004)</f>
        <v>120</v>
      </c>
      <c r="N1139" s="10">
        <f t="array" ref="N1139">_xlfn.XLOOKUP(A1139,subscriptions!B1139:B10004,subscriptions!G1139:G10004)</f>
        <v>10</v>
      </c>
      <c r="O1139" s="10">
        <v>108.0</v>
      </c>
      <c r="P1139" s="10" t="str">
        <f t="array" ref="P1139">_xlfn.XLOOKUP(A1139,subscriptions!B1139:B10004,subscriptions!C1139:C10004)</f>
        <v>Residential</v>
      </c>
      <c r="Q1139" s="10" t="s">
        <v>128</v>
      </c>
      <c r="R1139" s="10" t="s">
        <v>212</v>
      </c>
      <c r="S1139" s="10" t="s">
        <v>916</v>
      </c>
    </row>
    <row r="1140">
      <c r="A1140" s="1" t="s">
        <v>1610</v>
      </c>
      <c r="B1140" s="1" t="s">
        <v>329</v>
      </c>
      <c r="C1140" s="1" t="s">
        <v>1492</v>
      </c>
      <c r="D1140" s="1" t="s">
        <v>27</v>
      </c>
      <c r="E1140" s="1" t="s">
        <v>280</v>
      </c>
      <c r="F1140" s="1" t="s">
        <v>376</v>
      </c>
      <c r="G1140" s="1" t="s">
        <v>12706</v>
      </c>
      <c r="H1140" s="1" t="s">
        <v>12707</v>
      </c>
      <c r="I1140" s="4">
        <v>84.16909722222222</v>
      </c>
      <c r="J1140" s="1">
        <v>1032.58</v>
      </c>
      <c r="K1140" s="1">
        <v>136.45</v>
      </c>
      <c r="M1140" s="10">
        <f t="array" ref="M1140">_xlfn.XLOOKUP(A1140,subscriptions!B1140:B10004,subscriptions!D1140:D10004)</f>
        <v>120</v>
      </c>
      <c r="N1140" s="10">
        <f t="array" ref="N1140">_xlfn.XLOOKUP(A1140,subscriptions!B1140:B10004,subscriptions!G1140:G10004)</f>
        <v>20</v>
      </c>
      <c r="O1140" s="10">
        <v>96.0</v>
      </c>
      <c r="P1140" s="10" t="str">
        <f t="array" ref="P1140">_xlfn.XLOOKUP(A1140,subscriptions!B1140:B10004,subscriptions!C1140:C10004)</f>
        <v>Residential</v>
      </c>
      <c r="Q1140" s="10" t="s">
        <v>128</v>
      </c>
      <c r="R1140" s="10" t="s">
        <v>148</v>
      </c>
      <c r="S1140" s="10" t="s">
        <v>1504</v>
      </c>
    </row>
    <row r="1141">
      <c r="A1141" s="1" t="s">
        <v>1611</v>
      </c>
      <c r="B1141" s="1" t="s">
        <v>573</v>
      </c>
      <c r="C1141" s="1" t="s">
        <v>133</v>
      </c>
      <c r="D1141" s="1" t="s">
        <v>27</v>
      </c>
      <c r="E1141" s="1" t="s">
        <v>280</v>
      </c>
      <c r="F1141" s="1" t="s">
        <v>411</v>
      </c>
      <c r="G1141" s="1" t="s">
        <v>12708</v>
      </c>
      <c r="H1141" s="1" t="s">
        <v>12709</v>
      </c>
      <c r="I1141" s="4">
        <v>84.17449074074074</v>
      </c>
      <c r="J1141" s="1">
        <v>1396.23</v>
      </c>
      <c r="K1141" s="1">
        <v>239.82</v>
      </c>
      <c r="M1141" s="10">
        <f t="array" ref="M1141">_xlfn.XLOOKUP(A1141,subscriptions!B1141:B10004,subscriptions!D1141:D10004)</f>
        <v>120</v>
      </c>
      <c r="N1141" s="10">
        <f t="array" ref="N1141">_xlfn.XLOOKUP(A1141,subscriptions!B1141:B10004,subscriptions!G1141:G10004)</f>
        <v>0</v>
      </c>
      <c r="O1141" s="10">
        <v>120.0</v>
      </c>
      <c r="P1141" s="10" t="str">
        <f t="array" ref="P1141">_xlfn.XLOOKUP(A1141,subscriptions!B1141:B10004,subscriptions!C1141:C10004)</f>
        <v>Residential</v>
      </c>
      <c r="Q1141" s="10" t="s">
        <v>173</v>
      </c>
      <c r="R1141" s="10" t="s">
        <v>212</v>
      </c>
      <c r="S1141" s="10" t="s">
        <v>507</v>
      </c>
    </row>
    <row r="1142">
      <c r="A1142" s="1" t="s">
        <v>1612</v>
      </c>
      <c r="B1142" s="1" t="s">
        <v>2327</v>
      </c>
      <c r="C1142" s="1" t="s">
        <v>764</v>
      </c>
      <c r="D1142" s="1" t="s">
        <v>27</v>
      </c>
      <c r="E1142" s="1" t="s">
        <v>280</v>
      </c>
      <c r="F1142" s="1" t="s">
        <v>411</v>
      </c>
      <c r="G1142" s="1" t="s">
        <v>12710</v>
      </c>
      <c r="H1142" s="1" t="s">
        <v>12711</v>
      </c>
      <c r="I1142" s="4">
        <v>84.21118055555556</v>
      </c>
      <c r="J1142" s="1">
        <v>2661.72</v>
      </c>
      <c r="K1142" s="1">
        <v>253.32</v>
      </c>
      <c r="M1142" s="10">
        <f t="array" ref="M1142">_xlfn.XLOOKUP(A1142,subscriptions!B1142:B10004,subscriptions!D1142:D10004)</f>
        <v>250</v>
      </c>
      <c r="N1142" s="10">
        <f t="array" ref="N1142">_xlfn.XLOOKUP(A1142,subscriptions!B1142:B10004,subscriptions!G1142:G10004)</f>
        <v>5</v>
      </c>
      <c r="O1142" s="10">
        <v>237.5</v>
      </c>
      <c r="P1142" s="10" t="str">
        <f t="array" ref="P1142">_xlfn.XLOOKUP(A1142,subscriptions!B1142:B10004,subscriptions!C1142:C10004)</f>
        <v>Business</v>
      </c>
      <c r="Q1142" s="10" t="s">
        <v>194</v>
      </c>
      <c r="R1142" s="10" t="s">
        <v>129</v>
      </c>
      <c r="S1142" s="10" t="s">
        <v>438</v>
      </c>
    </row>
    <row r="1143">
      <c r="A1143" s="1" t="s">
        <v>1613</v>
      </c>
      <c r="B1143" s="1" t="s">
        <v>177</v>
      </c>
      <c r="C1143" s="1" t="s">
        <v>2007</v>
      </c>
      <c r="D1143" s="1" t="s">
        <v>153</v>
      </c>
      <c r="E1143" s="1" t="s">
        <v>179</v>
      </c>
      <c r="F1143" s="1" t="s">
        <v>2311</v>
      </c>
      <c r="G1143" s="1" t="s">
        <v>12712</v>
      </c>
      <c r="H1143" s="1" t="s">
        <v>12713</v>
      </c>
      <c r="I1143" s="4">
        <v>84.29543981481481</v>
      </c>
      <c r="J1143" s="1">
        <v>691.13</v>
      </c>
      <c r="K1143" s="1">
        <v>107.78</v>
      </c>
      <c r="L1143" s="1">
        <v>100.0</v>
      </c>
      <c r="M1143" s="10">
        <f t="array" ref="M1143">_xlfn.XLOOKUP(A1143,subscriptions!B1143:B10004,subscriptions!D1143:D10004)</f>
        <v>120</v>
      </c>
      <c r="N1143" s="10">
        <f t="array" ref="N1143">_xlfn.XLOOKUP(A1143,subscriptions!B1143:B10004,subscriptions!G1143:G10004)</f>
        <v>10</v>
      </c>
      <c r="O1143" s="10">
        <v>108.0</v>
      </c>
      <c r="P1143" s="10" t="str">
        <f t="array" ref="P1143">_xlfn.XLOOKUP(A1143,subscriptions!B1143:B10004,subscriptions!C1143:C10004)</f>
        <v>Residential</v>
      </c>
      <c r="Q1143" s="10" t="s">
        <v>128</v>
      </c>
      <c r="R1143" s="10" t="s">
        <v>212</v>
      </c>
      <c r="S1143" s="10" t="s">
        <v>1026</v>
      </c>
    </row>
    <row r="1144">
      <c r="A1144" s="1" t="s">
        <v>1614</v>
      </c>
      <c r="B1144" s="1" t="s">
        <v>870</v>
      </c>
      <c r="C1144" s="1" t="s">
        <v>658</v>
      </c>
      <c r="D1144" s="1" t="s">
        <v>153</v>
      </c>
      <c r="E1144" s="1" t="s">
        <v>714</v>
      </c>
      <c r="F1144" s="1" t="s">
        <v>2562</v>
      </c>
      <c r="G1144" s="1" t="s">
        <v>12714</v>
      </c>
      <c r="H1144" s="1" t="s">
        <v>12715</v>
      </c>
      <c r="I1144" s="4">
        <v>84.34179398148149</v>
      </c>
      <c r="J1144" s="1">
        <v>1749.88</v>
      </c>
      <c r="K1144" s="1">
        <v>319.32</v>
      </c>
      <c r="M1144" s="10">
        <f t="array" ref="M1144">_xlfn.XLOOKUP(A1144,subscriptions!B1144:B10004,subscriptions!D1144:D10004)</f>
        <v>120</v>
      </c>
      <c r="N1144" s="10">
        <f t="array" ref="N1144">_xlfn.XLOOKUP(A1144,subscriptions!B1144:B10004,subscriptions!G1144:G10004)</f>
        <v>20</v>
      </c>
      <c r="O1144" s="10">
        <v>96.0</v>
      </c>
      <c r="P1144" s="10" t="str">
        <f t="array" ref="P1144">_xlfn.XLOOKUP(A1144,subscriptions!B1144:B10004,subscriptions!C1144:C10004)</f>
        <v>Residential</v>
      </c>
      <c r="Q1144" s="10" t="s">
        <v>128</v>
      </c>
      <c r="R1144" s="10" t="s">
        <v>148</v>
      </c>
      <c r="S1144" s="10" t="s">
        <v>1703</v>
      </c>
    </row>
    <row r="1145">
      <c r="A1145" s="1" t="s">
        <v>1615</v>
      </c>
      <c r="B1145" s="1" t="s">
        <v>1995</v>
      </c>
      <c r="C1145" s="1" t="s">
        <v>764</v>
      </c>
      <c r="D1145" s="1" t="s">
        <v>153</v>
      </c>
      <c r="E1145" s="1" t="s">
        <v>262</v>
      </c>
      <c r="F1145" s="1" t="s">
        <v>4113</v>
      </c>
      <c r="G1145" s="1" t="s">
        <v>12716</v>
      </c>
      <c r="H1145" s="1" t="s">
        <v>12717</v>
      </c>
      <c r="I1145" s="4">
        <v>84.33828703703703</v>
      </c>
      <c r="J1145" s="1">
        <v>1301.14</v>
      </c>
      <c r="K1145" s="1">
        <v>318.87</v>
      </c>
      <c r="M1145" s="10">
        <f t="array" ref="M1145">_xlfn.XLOOKUP(A1145,subscriptions!B1145:B10004,subscriptions!D1145:D10004)</f>
        <v>80</v>
      </c>
      <c r="N1145" s="10">
        <f t="array" ref="N1145">_xlfn.XLOOKUP(A1145,subscriptions!B1145:B10004,subscriptions!G1145:G10004)</f>
        <v>0</v>
      </c>
      <c r="O1145" s="10">
        <v>80.0</v>
      </c>
      <c r="P1145" s="10" t="str">
        <f t="array" ref="P1145">_xlfn.XLOOKUP(A1145,subscriptions!B1145:B10004,subscriptions!C1145:C10004)</f>
        <v>Roam</v>
      </c>
      <c r="Q1145" s="10" t="s">
        <v>173</v>
      </c>
      <c r="R1145" s="10" t="s">
        <v>148</v>
      </c>
      <c r="S1145" s="10" t="s">
        <v>2086</v>
      </c>
    </row>
    <row r="1146">
      <c r="A1146" s="1" t="s">
        <v>1616</v>
      </c>
      <c r="B1146" s="1" t="s">
        <v>1303</v>
      </c>
      <c r="C1146" s="1" t="s">
        <v>750</v>
      </c>
      <c r="D1146" s="1" t="s">
        <v>153</v>
      </c>
      <c r="E1146" s="1" t="s">
        <v>714</v>
      </c>
      <c r="F1146" s="1" t="s">
        <v>2562</v>
      </c>
      <c r="G1146" s="1" t="s">
        <v>12718</v>
      </c>
      <c r="H1146" s="1" t="s">
        <v>12719</v>
      </c>
      <c r="I1146" s="4">
        <v>84.17377314814814</v>
      </c>
      <c r="J1146" s="1">
        <v>515.97</v>
      </c>
      <c r="K1146" s="1">
        <v>70.27</v>
      </c>
      <c r="M1146" s="10">
        <f t="array" ref="M1146">_xlfn.XLOOKUP(A1146,subscriptions!B1146:B10004,subscriptions!D1146:D10004)</f>
        <v>80</v>
      </c>
      <c r="N1146" s="10">
        <f t="array" ref="N1146">_xlfn.XLOOKUP(A1146,subscriptions!B1146:B10004,subscriptions!G1146:G10004)</f>
        <v>5</v>
      </c>
      <c r="O1146" s="10">
        <v>76.0</v>
      </c>
      <c r="P1146" s="10" t="str">
        <f t="array" ref="P1146">_xlfn.XLOOKUP(A1146,subscriptions!B1146:B10004,subscriptions!C1146:C10004)</f>
        <v>Roam</v>
      </c>
      <c r="Q1146" s="10" t="s">
        <v>194</v>
      </c>
      <c r="R1146" s="10" t="s">
        <v>148</v>
      </c>
      <c r="S1146" s="10" t="s">
        <v>3087</v>
      </c>
    </row>
    <row r="1147">
      <c r="A1147" s="1" t="s">
        <v>1617</v>
      </c>
      <c r="B1147" s="1" t="s">
        <v>389</v>
      </c>
      <c r="C1147" s="1" t="s">
        <v>261</v>
      </c>
      <c r="D1147" s="1" t="s">
        <v>27</v>
      </c>
      <c r="E1147" s="1" t="s">
        <v>714</v>
      </c>
      <c r="F1147" s="1" t="s">
        <v>1159</v>
      </c>
      <c r="G1147" s="1" t="s">
        <v>12720</v>
      </c>
      <c r="H1147" s="1" t="s">
        <v>12721</v>
      </c>
      <c r="I1147" s="4">
        <v>84.21614583333333</v>
      </c>
      <c r="J1147" s="1">
        <v>3213.37</v>
      </c>
      <c r="K1147" s="1">
        <v>699.24</v>
      </c>
      <c r="M1147" s="10">
        <f t="array" ref="M1147">_xlfn.XLOOKUP(A1147,subscriptions!B1147:B10004,subscriptions!D1147:D10004)</f>
        <v>80</v>
      </c>
      <c r="N1147" s="10">
        <f t="array" ref="N1147">_xlfn.XLOOKUP(A1147,subscriptions!B1147:B10004,subscriptions!G1147:G10004)</f>
        <v>10</v>
      </c>
      <c r="O1147" s="10">
        <v>72.0</v>
      </c>
      <c r="P1147" s="10" t="str">
        <f t="array" ref="P1147">_xlfn.XLOOKUP(A1147,subscriptions!B1147:B10004,subscriptions!C1147:C10004)</f>
        <v>Roam</v>
      </c>
      <c r="Q1147" s="10" t="s">
        <v>128</v>
      </c>
      <c r="R1147" s="10" t="s">
        <v>148</v>
      </c>
      <c r="S1147" s="10" t="s">
        <v>2596</v>
      </c>
    </row>
    <row r="1148">
      <c r="A1148" s="1" t="s">
        <v>1618</v>
      </c>
      <c r="B1148" s="1" t="s">
        <v>4509</v>
      </c>
      <c r="C1148" s="1" t="s">
        <v>26</v>
      </c>
      <c r="D1148" s="1" t="s">
        <v>153</v>
      </c>
      <c r="E1148" s="1" t="s">
        <v>631</v>
      </c>
      <c r="F1148" s="1" t="s">
        <v>943</v>
      </c>
      <c r="G1148" s="1" t="s">
        <v>12722</v>
      </c>
      <c r="H1148" s="1" t="s">
        <v>12723</v>
      </c>
      <c r="I1148" s="4">
        <v>84.16961805555556</v>
      </c>
      <c r="J1148" s="1">
        <v>2444.98</v>
      </c>
      <c r="K1148" s="1">
        <v>594.26</v>
      </c>
      <c r="M1148" s="10">
        <f t="array" ref="M1148">_xlfn.XLOOKUP(A1148,subscriptions!B1148:B10004,subscriptions!D1148:D10004)</f>
        <v>120</v>
      </c>
      <c r="N1148" s="10">
        <f t="array" ref="N1148">_xlfn.XLOOKUP(A1148,subscriptions!B1148:B10004,subscriptions!G1148:G10004)</f>
        <v>20</v>
      </c>
      <c r="O1148" s="10">
        <v>96.0</v>
      </c>
      <c r="P1148" s="10" t="str">
        <f t="array" ref="P1148">_xlfn.XLOOKUP(A1148,subscriptions!B1148:B10004,subscriptions!C1148:C10004)</f>
        <v>Residential</v>
      </c>
      <c r="Q1148" s="10" t="s">
        <v>128</v>
      </c>
      <c r="R1148" s="10" t="s">
        <v>148</v>
      </c>
      <c r="S1148" s="10" t="s">
        <v>213</v>
      </c>
    </row>
    <row r="1149">
      <c r="A1149" s="1" t="s">
        <v>1619</v>
      </c>
      <c r="B1149" s="1" t="s">
        <v>1939</v>
      </c>
      <c r="C1149" s="1" t="s">
        <v>1415</v>
      </c>
      <c r="D1149" s="1" t="s">
        <v>153</v>
      </c>
      <c r="E1149" s="1" t="s">
        <v>179</v>
      </c>
      <c r="F1149" s="1" t="s">
        <v>200</v>
      </c>
      <c r="G1149" s="1" t="s">
        <v>12724</v>
      </c>
      <c r="H1149" s="1" t="s">
        <v>12725</v>
      </c>
      <c r="I1149" s="4">
        <v>84.21680555555555</v>
      </c>
      <c r="J1149" s="1">
        <v>1661.4</v>
      </c>
      <c r="K1149" s="1">
        <v>223.76</v>
      </c>
      <c r="L1149" s="1">
        <v>100.0</v>
      </c>
      <c r="M1149" s="10">
        <f t="array" ref="M1149">_xlfn.XLOOKUP(A1149,subscriptions!B1149:B10004,subscriptions!D1149:D10004)</f>
        <v>80</v>
      </c>
      <c r="N1149" s="10">
        <f t="array" ref="N1149">_xlfn.XLOOKUP(A1149,subscriptions!B1149:B10004,subscriptions!G1149:G10004)</f>
        <v>0</v>
      </c>
      <c r="O1149" s="10">
        <v>80.0</v>
      </c>
      <c r="P1149" s="10" t="str">
        <f t="array" ref="P1149">_xlfn.XLOOKUP(A1149,subscriptions!B1149:B10004,subscriptions!C1149:C10004)</f>
        <v>Roam</v>
      </c>
      <c r="Q1149" s="10" t="s">
        <v>173</v>
      </c>
      <c r="R1149" s="10" t="s">
        <v>148</v>
      </c>
      <c r="S1149" s="10" t="s">
        <v>453</v>
      </c>
    </row>
    <row r="1150">
      <c r="A1150" s="1" t="s">
        <v>1620</v>
      </c>
      <c r="B1150" s="1" t="s">
        <v>1624</v>
      </c>
      <c r="C1150" s="1" t="s">
        <v>441</v>
      </c>
      <c r="D1150" s="1" t="s">
        <v>27</v>
      </c>
      <c r="E1150" s="1" t="s">
        <v>262</v>
      </c>
      <c r="F1150" s="1" t="s">
        <v>2985</v>
      </c>
      <c r="G1150" s="1" t="s">
        <v>12726</v>
      </c>
      <c r="H1150" s="1" t="s">
        <v>12727</v>
      </c>
      <c r="I1150" s="4">
        <v>84.30005787037037</v>
      </c>
      <c r="J1150" s="1">
        <v>2901.51</v>
      </c>
      <c r="K1150" s="1">
        <v>361.01</v>
      </c>
      <c r="M1150" s="10">
        <f t="array" ref="M1150">_xlfn.XLOOKUP(A1150,subscriptions!B1150:B10004,subscriptions!D1150:D10004)</f>
        <v>120</v>
      </c>
      <c r="N1150" s="10">
        <f t="array" ref="N1150">_xlfn.XLOOKUP(A1150,subscriptions!B1150:B10004,subscriptions!G1150:G10004)</f>
        <v>5</v>
      </c>
      <c r="O1150" s="10">
        <v>114.0</v>
      </c>
      <c r="P1150" s="10" t="str">
        <f t="array" ref="P1150">_xlfn.XLOOKUP(A1150,subscriptions!B1150:B10004,subscriptions!C1150:C10004)</f>
        <v>Residential</v>
      </c>
      <c r="Q1150" s="10" t="s">
        <v>194</v>
      </c>
      <c r="R1150" s="10" t="s">
        <v>212</v>
      </c>
      <c r="S1150" s="10" t="s">
        <v>1172</v>
      </c>
    </row>
    <row r="1151">
      <c r="A1151" s="1" t="s">
        <v>1621</v>
      </c>
      <c r="B1151" s="1" t="s">
        <v>1527</v>
      </c>
      <c r="C1151" s="1" t="s">
        <v>884</v>
      </c>
      <c r="D1151" s="1" t="s">
        <v>153</v>
      </c>
      <c r="E1151" s="1" t="s">
        <v>631</v>
      </c>
      <c r="F1151" s="1" t="s">
        <v>943</v>
      </c>
      <c r="G1151" s="1" t="s">
        <v>12728</v>
      </c>
      <c r="H1151" s="1" t="s">
        <v>12729</v>
      </c>
      <c r="I1151" s="4">
        <v>84.34127314814815</v>
      </c>
      <c r="J1151" s="1">
        <v>3079.43</v>
      </c>
      <c r="K1151" s="1">
        <v>376.87</v>
      </c>
      <c r="M1151" s="10">
        <f t="array" ref="M1151">_xlfn.XLOOKUP(A1151,subscriptions!B1151:B10004,subscriptions!D1151:D10004)</f>
        <v>120</v>
      </c>
      <c r="N1151" s="10">
        <f t="array" ref="N1151">_xlfn.XLOOKUP(A1151,subscriptions!B1151:B10004,subscriptions!G1151:G10004)</f>
        <v>10</v>
      </c>
      <c r="O1151" s="10">
        <v>108.0</v>
      </c>
      <c r="P1151" s="10" t="str">
        <f t="array" ref="P1151">_xlfn.XLOOKUP(A1151,subscriptions!B1151:B10004,subscriptions!C1151:C10004)</f>
        <v>Residential</v>
      </c>
      <c r="Q1151" s="10" t="s">
        <v>128</v>
      </c>
      <c r="R1151" s="10" t="s">
        <v>212</v>
      </c>
      <c r="S1151" s="10" t="s">
        <v>259</v>
      </c>
    </row>
    <row r="1152">
      <c r="A1152" s="1" t="s">
        <v>1623</v>
      </c>
      <c r="B1152" s="1" t="s">
        <v>919</v>
      </c>
      <c r="C1152" s="1" t="s">
        <v>1492</v>
      </c>
      <c r="D1152" s="1" t="s">
        <v>27</v>
      </c>
      <c r="E1152" s="1" t="s">
        <v>714</v>
      </c>
      <c r="F1152" s="1" t="s">
        <v>2562</v>
      </c>
      <c r="G1152" s="1" t="s">
        <v>12730</v>
      </c>
      <c r="H1152" s="1" t="s">
        <v>12731</v>
      </c>
      <c r="I1152" s="4">
        <v>84.37950231481481</v>
      </c>
      <c r="J1152" s="1">
        <v>1898.37</v>
      </c>
      <c r="K1152" s="1">
        <v>290.39</v>
      </c>
      <c r="M1152" s="10">
        <f t="array" ref="M1152">_xlfn.XLOOKUP(A1152,subscriptions!B1152:B10004,subscriptions!D1152:D10004)</f>
        <v>80</v>
      </c>
      <c r="N1152" s="10">
        <f t="array" ref="N1152">_xlfn.XLOOKUP(A1152,subscriptions!B1152:B10004,subscriptions!G1152:G10004)</f>
        <v>20</v>
      </c>
      <c r="O1152" s="10">
        <v>64.0</v>
      </c>
      <c r="P1152" s="10" t="str">
        <f t="array" ref="P1152">_xlfn.XLOOKUP(A1152,subscriptions!B1152:B10004,subscriptions!C1152:C10004)</f>
        <v>Roam</v>
      </c>
      <c r="Q1152" s="10" t="s">
        <v>128</v>
      </c>
      <c r="R1152" s="10" t="s">
        <v>148</v>
      </c>
      <c r="S1152" s="10" t="s">
        <v>2380</v>
      </c>
    </row>
    <row r="1153">
      <c r="A1153" s="1" t="s">
        <v>1625</v>
      </c>
      <c r="B1153" s="1" t="s">
        <v>2018</v>
      </c>
      <c r="C1153" s="1" t="s">
        <v>556</v>
      </c>
      <c r="D1153" s="1" t="s">
        <v>27</v>
      </c>
      <c r="E1153" s="1" t="s">
        <v>262</v>
      </c>
      <c r="F1153" s="1" t="s">
        <v>2853</v>
      </c>
      <c r="G1153" s="1" t="s">
        <v>12732</v>
      </c>
      <c r="H1153" s="1" t="s">
        <v>12733</v>
      </c>
      <c r="I1153" s="4">
        <v>84.21483796296296</v>
      </c>
      <c r="J1153" s="1">
        <v>2771.13</v>
      </c>
      <c r="K1153" s="1">
        <v>242.98</v>
      </c>
      <c r="M1153" s="10">
        <f t="array" ref="M1153">_xlfn.XLOOKUP(A1153,subscriptions!B1153:B10004,subscriptions!D1153:D10004)</f>
        <v>120</v>
      </c>
      <c r="N1153" s="10">
        <f t="array" ref="N1153">_xlfn.XLOOKUP(A1153,subscriptions!B1153:B10004,subscriptions!G1153:G10004)</f>
        <v>0</v>
      </c>
      <c r="O1153" s="10">
        <v>120.0</v>
      </c>
      <c r="P1153" s="10" t="str">
        <f t="array" ref="P1153">_xlfn.XLOOKUP(A1153,subscriptions!B1153:B10004,subscriptions!C1153:C10004)</f>
        <v>Residential</v>
      </c>
      <c r="Q1153" s="10" t="s">
        <v>173</v>
      </c>
      <c r="R1153" s="10" t="s">
        <v>212</v>
      </c>
      <c r="S1153" s="10" t="s">
        <v>3641</v>
      </c>
    </row>
    <row r="1154">
      <c r="A1154" s="1" t="s">
        <v>1628</v>
      </c>
      <c r="B1154" s="1" t="s">
        <v>589</v>
      </c>
      <c r="C1154" s="1" t="s">
        <v>1251</v>
      </c>
      <c r="D1154" s="1" t="s">
        <v>153</v>
      </c>
      <c r="E1154" s="1" t="s">
        <v>28</v>
      </c>
      <c r="F1154" s="1" t="s">
        <v>29</v>
      </c>
      <c r="G1154" s="1" t="s">
        <v>12734</v>
      </c>
      <c r="H1154" s="1" t="s">
        <v>12735</v>
      </c>
      <c r="I1154" s="4">
        <v>84.21601851851852</v>
      </c>
      <c r="J1154" s="1">
        <v>1843.37</v>
      </c>
      <c r="K1154" s="1">
        <v>204.04</v>
      </c>
      <c r="M1154" s="10">
        <f t="array" ref="M1154">_xlfn.XLOOKUP(A1154,subscriptions!B1154:B10004,subscriptions!D1154:D10004)</f>
        <v>120</v>
      </c>
      <c r="N1154" s="10">
        <f t="array" ref="N1154">_xlfn.XLOOKUP(A1154,subscriptions!B1154:B10004,subscriptions!G1154:G10004)</f>
        <v>5</v>
      </c>
      <c r="O1154" s="10">
        <v>114.0</v>
      </c>
      <c r="P1154" s="10" t="str">
        <f t="array" ref="P1154">_xlfn.XLOOKUP(A1154,subscriptions!B1154:B10004,subscriptions!C1154:C10004)</f>
        <v>Residential</v>
      </c>
      <c r="Q1154" s="10" t="s">
        <v>194</v>
      </c>
      <c r="R1154" s="10" t="s">
        <v>212</v>
      </c>
      <c r="S1154" s="10" t="s">
        <v>2596</v>
      </c>
    </row>
    <row r="1155">
      <c r="A1155" s="1" t="s">
        <v>1629</v>
      </c>
      <c r="B1155" s="1" t="s">
        <v>657</v>
      </c>
      <c r="C1155" s="1" t="s">
        <v>1200</v>
      </c>
      <c r="D1155" s="1" t="s">
        <v>153</v>
      </c>
      <c r="E1155" s="1" t="s">
        <v>219</v>
      </c>
      <c r="F1155" s="1" t="s">
        <v>590</v>
      </c>
      <c r="G1155" s="1" t="s">
        <v>12736</v>
      </c>
      <c r="H1155" s="1" t="s">
        <v>12737</v>
      </c>
      <c r="I1155" s="4">
        <v>84.2551736111111</v>
      </c>
      <c r="J1155" s="1">
        <v>1759.81</v>
      </c>
      <c r="K1155" s="1">
        <v>298.08</v>
      </c>
      <c r="M1155" s="10">
        <f t="array" ref="M1155">_xlfn.XLOOKUP(A1155,subscriptions!B1155:B10004,subscriptions!D1155:D10004)</f>
        <v>120</v>
      </c>
      <c r="N1155" s="10">
        <f t="array" ref="N1155">_xlfn.XLOOKUP(A1155,subscriptions!B1155:B10004,subscriptions!G1155:G10004)</f>
        <v>10</v>
      </c>
      <c r="O1155" s="10">
        <v>108.0</v>
      </c>
      <c r="P1155" s="10" t="str">
        <f t="array" ref="P1155">_xlfn.XLOOKUP(A1155,subscriptions!B1155:B10004,subscriptions!C1155:C10004)</f>
        <v>Residential</v>
      </c>
      <c r="Q1155" s="10" t="s">
        <v>128</v>
      </c>
      <c r="R1155" s="10" t="s">
        <v>212</v>
      </c>
      <c r="S1155" s="10" t="s">
        <v>149</v>
      </c>
    </row>
    <row r="1156">
      <c r="A1156" s="1" t="s">
        <v>1630</v>
      </c>
      <c r="B1156" s="1" t="s">
        <v>1527</v>
      </c>
      <c r="C1156" s="1" t="s">
        <v>391</v>
      </c>
      <c r="D1156" s="1" t="s">
        <v>153</v>
      </c>
      <c r="E1156" s="1" t="s">
        <v>219</v>
      </c>
      <c r="F1156" s="1" t="s">
        <v>220</v>
      </c>
      <c r="G1156" s="1" t="s">
        <v>12738</v>
      </c>
      <c r="H1156" s="1" t="s">
        <v>12739</v>
      </c>
      <c r="I1156" s="4">
        <v>84.16879629629629</v>
      </c>
      <c r="J1156" s="1">
        <v>1495.9</v>
      </c>
      <c r="K1156" s="1">
        <v>233.49</v>
      </c>
      <c r="M1156" s="10">
        <f t="array" ref="M1156">_xlfn.XLOOKUP(A1156,subscriptions!B1156:B10004,subscriptions!D1156:D10004)</f>
        <v>120</v>
      </c>
      <c r="N1156" s="10">
        <f t="array" ref="N1156">_xlfn.XLOOKUP(A1156,subscriptions!B1156:B10004,subscriptions!G1156:G10004)</f>
        <v>20</v>
      </c>
      <c r="O1156" s="10">
        <v>96.0</v>
      </c>
      <c r="P1156" s="10" t="str">
        <f t="array" ref="P1156">_xlfn.XLOOKUP(A1156,subscriptions!B1156:B10004,subscriptions!C1156:C10004)</f>
        <v>Residential</v>
      </c>
      <c r="Q1156" s="10" t="s">
        <v>128</v>
      </c>
      <c r="R1156" s="10" t="s">
        <v>148</v>
      </c>
      <c r="S1156" s="10" t="s">
        <v>1504</v>
      </c>
    </row>
    <row r="1157">
      <c r="A1157" s="1" t="s">
        <v>1631</v>
      </c>
      <c r="B1157" s="1" t="s">
        <v>439</v>
      </c>
      <c r="C1157" s="1" t="s">
        <v>426</v>
      </c>
      <c r="D1157" s="1" t="s">
        <v>153</v>
      </c>
      <c r="E1157" s="1" t="s">
        <v>262</v>
      </c>
      <c r="F1157" s="1" t="s">
        <v>392</v>
      </c>
      <c r="G1157" s="1" t="s">
        <v>12740</v>
      </c>
      <c r="H1157" s="1" t="s">
        <v>12741</v>
      </c>
      <c r="I1157" s="4">
        <v>84.29527777777778</v>
      </c>
      <c r="J1157" s="1">
        <v>2145.83</v>
      </c>
      <c r="K1157" s="1">
        <v>365.08</v>
      </c>
      <c r="M1157" s="10">
        <f t="array" ref="M1157">_xlfn.XLOOKUP(A1157,subscriptions!B1157:B10004,subscriptions!D1157:D10004)</f>
        <v>250</v>
      </c>
      <c r="N1157" s="10">
        <f t="array" ref="N1157">_xlfn.XLOOKUP(A1157,subscriptions!B1157:B10004,subscriptions!G1157:G10004)</f>
        <v>0</v>
      </c>
      <c r="O1157" s="10">
        <v>250.0</v>
      </c>
      <c r="P1157" s="10" t="str">
        <f t="array" ref="P1157">_xlfn.XLOOKUP(A1157,subscriptions!B1157:B10004,subscriptions!C1157:C10004)</f>
        <v>Business</v>
      </c>
      <c r="Q1157" s="10" t="s">
        <v>173</v>
      </c>
      <c r="R1157" s="10" t="s">
        <v>129</v>
      </c>
      <c r="S1157" s="10" t="s">
        <v>1026</v>
      </c>
    </row>
    <row r="1158">
      <c r="A1158" s="1" t="s">
        <v>1632</v>
      </c>
      <c r="B1158" s="1" t="s">
        <v>1491</v>
      </c>
      <c r="C1158" s="1" t="s">
        <v>1507</v>
      </c>
      <c r="D1158" s="1" t="s">
        <v>153</v>
      </c>
      <c r="E1158" s="1" t="s">
        <v>262</v>
      </c>
      <c r="F1158" s="1" t="s">
        <v>885</v>
      </c>
      <c r="G1158" s="1" t="s">
        <v>12742</v>
      </c>
      <c r="H1158" s="1" t="s">
        <v>12743</v>
      </c>
      <c r="I1158" s="4">
        <v>84.38148148148149</v>
      </c>
      <c r="J1158" s="1">
        <v>309.04</v>
      </c>
      <c r="K1158" s="1">
        <v>66.89</v>
      </c>
      <c r="M1158" s="10">
        <f t="array" ref="M1158">_xlfn.XLOOKUP(A1158,subscriptions!B1158:B10004,subscriptions!D1158:D10004)</f>
        <v>120</v>
      </c>
      <c r="N1158" s="10">
        <f t="array" ref="N1158">_xlfn.XLOOKUP(A1158,subscriptions!B1158:B10004,subscriptions!G1158:G10004)</f>
        <v>5</v>
      </c>
      <c r="O1158" s="10">
        <v>114.0</v>
      </c>
      <c r="P1158" s="10" t="str">
        <f t="array" ref="P1158">_xlfn.XLOOKUP(A1158,subscriptions!B1158:B10004,subscriptions!C1158:C10004)</f>
        <v>Residential</v>
      </c>
      <c r="Q1158" s="10" t="s">
        <v>194</v>
      </c>
      <c r="R1158" s="10" t="s">
        <v>212</v>
      </c>
      <c r="S1158" s="10" t="s">
        <v>1789</v>
      </c>
    </row>
    <row r="1159">
      <c r="A1159" s="1" t="s">
        <v>1633</v>
      </c>
      <c r="B1159" s="1" t="s">
        <v>329</v>
      </c>
      <c r="C1159" s="1" t="s">
        <v>152</v>
      </c>
      <c r="D1159" s="1" t="s">
        <v>27</v>
      </c>
      <c r="E1159" s="1" t="s">
        <v>714</v>
      </c>
      <c r="F1159" s="1" t="s">
        <v>2171</v>
      </c>
      <c r="G1159" s="1" t="s">
        <v>12744</v>
      </c>
      <c r="H1159" s="1" t="s">
        <v>12745</v>
      </c>
      <c r="I1159" s="4">
        <v>84.37923611111111</v>
      </c>
      <c r="J1159" s="1">
        <v>3241.32</v>
      </c>
      <c r="K1159" s="1">
        <v>671.22</v>
      </c>
      <c r="M1159" s="10">
        <f t="array" ref="M1159">_xlfn.XLOOKUP(A1159,subscriptions!B1159:B10004,subscriptions!D1159:D10004)</f>
        <v>120</v>
      </c>
      <c r="N1159" s="10">
        <f t="array" ref="N1159">_xlfn.XLOOKUP(A1159,subscriptions!B1159:B10004,subscriptions!G1159:G10004)</f>
        <v>10</v>
      </c>
      <c r="O1159" s="10">
        <v>108.0</v>
      </c>
      <c r="P1159" s="10" t="str">
        <f t="array" ref="P1159">_xlfn.XLOOKUP(A1159,subscriptions!B1159:B10004,subscriptions!C1159:C10004)</f>
        <v>Residential</v>
      </c>
      <c r="Q1159" s="10" t="s">
        <v>128</v>
      </c>
      <c r="R1159" s="10" t="s">
        <v>212</v>
      </c>
      <c r="S1159" s="10" t="s">
        <v>2380</v>
      </c>
    </row>
    <row r="1160">
      <c r="A1160" s="1" t="s">
        <v>1634</v>
      </c>
      <c r="B1160" s="1" t="s">
        <v>329</v>
      </c>
      <c r="C1160" s="1" t="s">
        <v>133</v>
      </c>
      <c r="D1160" s="1" t="s">
        <v>27</v>
      </c>
      <c r="E1160" s="1" t="s">
        <v>280</v>
      </c>
      <c r="F1160" s="1" t="s">
        <v>376</v>
      </c>
      <c r="G1160" s="1" t="s">
        <v>12746</v>
      </c>
      <c r="H1160" s="1" t="s">
        <v>12747</v>
      </c>
      <c r="I1160" s="4">
        <v>84.25726851851852</v>
      </c>
      <c r="J1160" s="1">
        <v>3131.75</v>
      </c>
      <c r="K1160" s="1">
        <v>598.6</v>
      </c>
      <c r="M1160" s="10">
        <f t="array" ref="M1160">_xlfn.XLOOKUP(A1160,subscriptions!B1160:B10004,subscriptions!D1160:D10004)</f>
        <v>250</v>
      </c>
      <c r="N1160" s="10">
        <f t="array" ref="N1160">_xlfn.XLOOKUP(A1160,subscriptions!B1160:B10004,subscriptions!G1160:G10004)</f>
        <v>20</v>
      </c>
      <c r="O1160" s="10">
        <v>200.0</v>
      </c>
      <c r="P1160" s="10" t="str">
        <f t="array" ref="P1160">_xlfn.XLOOKUP(A1160,subscriptions!B1160:B10004,subscriptions!C1160:C10004)</f>
        <v>Business</v>
      </c>
      <c r="Q1160" s="10" t="s">
        <v>128</v>
      </c>
      <c r="R1160" s="10" t="s">
        <v>129</v>
      </c>
      <c r="S1160" s="10" t="s">
        <v>175</v>
      </c>
    </row>
    <row r="1161">
      <c r="A1161" s="1" t="s">
        <v>1635</v>
      </c>
      <c r="B1161" s="1" t="s">
        <v>197</v>
      </c>
      <c r="C1161" s="1" t="s">
        <v>673</v>
      </c>
      <c r="D1161" s="1" t="s">
        <v>153</v>
      </c>
      <c r="E1161" s="1" t="s">
        <v>111</v>
      </c>
      <c r="F1161" s="1" t="s">
        <v>1917</v>
      </c>
      <c r="G1161" s="1" t="s">
        <v>12748</v>
      </c>
      <c r="H1161" s="1" t="s">
        <v>12749</v>
      </c>
      <c r="I1161" s="4">
        <v>84.17181712962963</v>
      </c>
      <c r="J1161" s="1">
        <v>94.53</v>
      </c>
      <c r="K1161" s="1">
        <v>25.38</v>
      </c>
      <c r="M1161" s="10">
        <f t="array" ref="M1161">_xlfn.XLOOKUP(A1161,subscriptions!B1161:B10004,subscriptions!D1161:D10004)</f>
        <v>80</v>
      </c>
      <c r="N1161" s="10">
        <f t="array" ref="N1161">_xlfn.XLOOKUP(A1161,subscriptions!B1161:B10004,subscriptions!G1161:G10004)</f>
        <v>0</v>
      </c>
      <c r="O1161" s="10">
        <v>80.0</v>
      </c>
      <c r="P1161" s="10" t="str">
        <f t="array" ref="P1161">_xlfn.XLOOKUP(A1161,subscriptions!B1161:B10004,subscriptions!C1161:C10004)</f>
        <v>Roam</v>
      </c>
      <c r="Q1161" s="10" t="s">
        <v>173</v>
      </c>
      <c r="R1161" s="10" t="s">
        <v>148</v>
      </c>
      <c r="S1161" s="10" t="s">
        <v>1082</v>
      </c>
    </row>
    <row r="1162">
      <c r="A1162" s="1" t="s">
        <v>1636</v>
      </c>
      <c r="B1162" s="1" t="s">
        <v>2327</v>
      </c>
      <c r="C1162" s="1" t="s">
        <v>1100</v>
      </c>
      <c r="D1162" s="1" t="s">
        <v>27</v>
      </c>
      <c r="E1162" s="1" t="s">
        <v>239</v>
      </c>
      <c r="F1162" s="1" t="s">
        <v>2765</v>
      </c>
      <c r="G1162" s="1" t="s">
        <v>12750</v>
      </c>
      <c r="H1162" s="1" t="s">
        <v>12751</v>
      </c>
      <c r="I1162" s="4">
        <v>84.3795138888889</v>
      </c>
      <c r="J1162" s="1">
        <v>2671.47</v>
      </c>
      <c r="K1162" s="1">
        <v>599.47</v>
      </c>
      <c r="M1162" s="10">
        <f t="array" ref="M1162">_xlfn.XLOOKUP(A1162,subscriptions!B1162:B10004,subscriptions!D1162:D10004)</f>
        <v>120</v>
      </c>
      <c r="N1162" s="10">
        <f t="array" ref="N1162">_xlfn.XLOOKUP(A1162,subscriptions!B1162:B10004,subscriptions!G1162:G10004)</f>
        <v>5</v>
      </c>
      <c r="O1162" s="10">
        <v>114.0</v>
      </c>
      <c r="P1162" s="10" t="str">
        <f t="array" ref="P1162">_xlfn.XLOOKUP(A1162,subscriptions!B1162:B10004,subscriptions!C1162:C10004)</f>
        <v>Residential</v>
      </c>
      <c r="Q1162" s="10" t="s">
        <v>194</v>
      </c>
      <c r="R1162" s="10" t="s">
        <v>212</v>
      </c>
      <c r="S1162" s="10" t="s">
        <v>2380</v>
      </c>
    </row>
    <row r="1163">
      <c r="A1163" s="1" t="s">
        <v>1638</v>
      </c>
      <c r="B1163" s="1" t="s">
        <v>842</v>
      </c>
      <c r="C1163" s="1" t="s">
        <v>871</v>
      </c>
      <c r="D1163" s="1" t="s">
        <v>27</v>
      </c>
      <c r="E1163" s="1" t="s">
        <v>714</v>
      </c>
      <c r="F1163" s="1" t="s">
        <v>715</v>
      </c>
      <c r="G1163" s="1" t="s">
        <v>12752</v>
      </c>
      <c r="H1163" s="1" t="s">
        <v>12753</v>
      </c>
      <c r="I1163" s="4">
        <v>84.21561342592592</v>
      </c>
      <c r="J1163" s="1">
        <v>256.95</v>
      </c>
      <c r="K1163" s="1">
        <v>28.54</v>
      </c>
      <c r="M1163" s="10">
        <f t="array" ref="M1163">_xlfn.XLOOKUP(A1163,subscriptions!B1163:B10004,subscriptions!D1163:D10004)</f>
        <v>120</v>
      </c>
      <c r="N1163" s="10">
        <f t="array" ref="N1163">_xlfn.XLOOKUP(A1163,subscriptions!B1163:B10004,subscriptions!G1163:G10004)</f>
        <v>10</v>
      </c>
      <c r="O1163" s="10">
        <v>108.0</v>
      </c>
      <c r="P1163" s="10" t="str">
        <f t="array" ref="P1163">_xlfn.XLOOKUP(A1163,subscriptions!B1163:B10004,subscriptions!C1163:C10004)</f>
        <v>Residential</v>
      </c>
      <c r="Q1163" s="10" t="s">
        <v>128</v>
      </c>
      <c r="R1163" s="10" t="s">
        <v>212</v>
      </c>
      <c r="S1163" s="10" t="s">
        <v>1212</v>
      </c>
    </row>
    <row r="1164">
      <c r="A1164" s="1" t="s">
        <v>1641</v>
      </c>
      <c r="B1164" s="1" t="s">
        <v>555</v>
      </c>
      <c r="C1164" s="1" t="s">
        <v>2007</v>
      </c>
      <c r="D1164" s="1" t="s">
        <v>153</v>
      </c>
      <c r="E1164" s="1" t="s">
        <v>239</v>
      </c>
      <c r="F1164" s="1" t="s">
        <v>2076</v>
      </c>
      <c r="G1164" s="1" t="s">
        <v>12754</v>
      </c>
      <c r="H1164" s="1" t="s">
        <v>12755</v>
      </c>
      <c r="I1164" s="4">
        <v>84.16831018518519</v>
      </c>
      <c r="J1164" s="1">
        <v>662.22</v>
      </c>
      <c r="K1164" s="1">
        <v>109.62</v>
      </c>
      <c r="M1164" s="10">
        <f t="array" ref="M1164">_xlfn.XLOOKUP(A1164,subscriptions!B1164:B10004,subscriptions!D1164:D10004)</f>
        <v>120</v>
      </c>
      <c r="N1164" s="10">
        <f t="array" ref="N1164">_xlfn.XLOOKUP(A1164,subscriptions!B1164:B10004,subscriptions!G1164:G10004)</f>
        <v>20</v>
      </c>
      <c r="O1164" s="10">
        <v>96.0</v>
      </c>
      <c r="P1164" s="10" t="str">
        <f t="array" ref="P1164">_xlfn.XLOOKUP(A1164,subscriptions!B1164:B10004,subscriptions!C1164:C10004)</f>
        <v>Residential</v>
      </c>
      <c r="Q1164" s="10" t="s">
        <v>128</v>
      </c>
      <c r="R1164" s="10" t="s">
        <v>148</v>
      </c>
      <c r="S1164" s="10" t="s">
        <v>1042</v>
      </c>
    </row>
    <row r="1165">
      <c r="A1165" s="1" t="s">
        <v>1643</v>
      </c>
      <c r="B1165" s="1" t="s">
        <v>589</v>
      </c>
      <c r="C1165" s="1" t="s">
        <v>673</v>
      </c>
      <c r="D1165" s="1" t="s">
        <v>153</v>
      </c>
      <c r="E1165" s="1" t="s">
        <v>111</v>
      </c>
      <c r="F1165" s="1" t="s">
        <v>1906</v>
      </c>
      <c r="G1165" s="1" t="s">
        <v>12756</v>
      </c>
      <c r="H1165" s="1" t="s">
        <v>12757</v>
      </c>
      <c r="I1165" s="4">
        <v>84.37582175925925</v>
      </c>
      <c r="J1165" s="1">
        <v>2090.99</v>
      </c>
      <c r="K1165" s="1">
        <v>195.83</v>
      </c>
      <c r="M1165" s="10">
        <f t="array" ref="M1165">_xlfn.XLOOKUP(A1165,subscriptions!B1165:B10004,subscriptions!D1165:D10004)</f>
        <v>120</v>
      </c>
      <c r="N1165" s="10">
        <f t="array" ref="N1165">_xlfn.XLOOKUP(A1165,subscriptions!B1165:B10004,subscriptions!G1165:G10004)</f>
        <v>0</v>
      </c>
      <c r="O1165" s="10">
        <v>120.0</v>
      </c>
      <c r="P1165" s="10" t="str">
        <f t="array" ref="P1165">_xlfn.XLOOKUP(A1165,subscriptions!B1165:B10004,subscriptions!C1165:C10004)</f>
        <v>Residential</v>
      </c>
      <c r="Q1165" s="10" t="s">
        <v>173</v>
      </c>
      <c r="R1165" s="10" t="s">
        <v>212</v>
      </c>
      <c r="S1165" s="10" t="s">
        <v>1442</v>
      </c>
    </row>
    <row r="1166">
      <c r="A1166" s="1" t="s">
        <v>1644</v>
      </c>
      <c r="B1166" s="1" t="s">
        <v>312</v>
      </c>
      <c r="C1166" s="1" t="s">
        <v>750</v>
      </c>
      <c r="D1166" s="1" t="s">
        <v>153</v>
      </c>
      <c r="E1166" s="1" t="s">
        <v>332</v>
      </c>
      <c r="F1166" s="1" t="s">
        <v>1028</v>
      </c>
      <c r="G1166" s="1" t="s">
        <v>12758</v>
      </c>
      <c r="H1166" s="1" t="s">
        <v>12759</v>
      </c>
      <c r="I1166" s="4">
        <v>84.168125</v>
      </c>
      <c r="J1166" s="1">
        <v>312.89</v>
      </c>
      <c r="K1166" s="1">
        <v>63.99</v>
      </c>
      <c r="M1166" s="10">
        <f t="array" ref="M1166">_xlfn.XLOOKUP(A1166,subscriptions!B1166:B10004,subscriptions!D1166:D10004)</f>
        <v>120</v>
      </c>
      <c r="N1166" s="10">
        <f t="array" ref="N1166">_xlfn.XLOOKUP(A1166,subscriptions!B1166:B10004,subscriptions!G1166:G10004)</f>
        <v>5</v>
      </c>
      <c r="O1166" s="10">
        <v>114.0</v>
      </c>
      <c r="P1166" s="10" t="str">
        <f t="array" ref="P1166">_xlfn.XLOOKUP(A1166,subscriptions!B1166:B10004,subscriptions!C1166:C10004)</f>
        <v>Residential</v>
      </c>
      <c r="Q1166" s="10" t="s">
        <v>194</v>
      </c>
      <c r="R1166" s="10" t="s">
        <v>212</v>
      </c>
      <c r="S1166" s="10" t="s">
        <v>1042</v>
      </c>
    </row>
    <row r="1167">
      <c r="A1167" s="1" t="s">
        <v>1645</v>
      </c>
      <c r="B1167" s="1" t="s">
        <v>2018</v>
      </c>
      <c r="C1167" s="1" t="s">
        <v>673</v>
      </c>
      <c r="D1167" s="1" t="s">
        <v>27</v>
      </c>
      <c r="E1167" s="1" t="s">
        <v>219</v>
      </c>
      <c r="F1167" s="1" t="s">
        <v>590</v>
      </c>
      <c r="G1167" s="1" t="s">
        <v>12760</v>
      </c>
      <c r="H1167" s="1" t="s">
        <v>12761</v>
      </c>
      <c r="I1167" s="4">
        <v>84.29824074074074</v>
      </c>
      <c r="J1167" s="1">
        <v>2605.35</v>
      </c>
      <c r="K1167" s="1">
        <v>467.42</v>
      </c>
      <c r="M1167" s="10">
        <f t="array" ref="M1167">_xlfn.XLOOKUP(A1167,subscriptions!B1167:B10004,subscriptions!D1167:D10004)</f>
        <v>250</v>
      </c>
      <c r="N1167" s="10">
        <f t="array" ref="N1167">_xlfn.XLOOKUP(A1167,subscriptions!B1167:B10004,subscriptions!G1167:G10004)</f>
        <v>10</v>
      </c>
      <c r="O1167" s="10">
        <v>225.0</v>
      </c>
      <c r="P1167" s="10" t="str">
        <f t="array" ref="P1167">_xlfn.XLOOKUP(A1167,subscriptions!B1167:B10004,subscriptions!C1167:C10004)</f>
        <v>Business</v>
      </c>
      <c r="Q1167" s="10" t="s">
        <v>128</v>
      </c>
      <c r="R1167" s="10" t="s">
        <v>129</v>
      </c>
      <c r="S1167" s="10" t="s">
        <v>785</v>
      </c>
    </row>
    <row r="1168">
      <c r="A1168" s="1" t="s">
        <v>1646</v>
      </c>
      <c r="B1168" s="1" t="s">
        <v>1995</v>
      </c>
      <c r="C1168" s="1" t="s">
        <v>1415</v>
      </c>
      <c r="D1168" s="1" t="s">
        <v>153</v>
      </c>
      <c r="E1168" s="1" t="s">
        <v>631</v>
      </c>
      <c r="F1168" s="1" t="s">
        <v>2293</v>
      </c>
      <c r="G1168" s="1" t="s">
        <v>12762</v>
      </c>
      <c r="H1168" s="1" t="s">
        <v>12763</v>
      </c>
      <c r="I1168" s="4">
        <v>84.25716435185186</v>
      </c>
      <c r="J1168" s="1">
        <v>2726.89</v>
      </c>
      <c r="K1168" s="1">
        <v>560.34</v>
      </c>
      <c r="M1168" s="10">
        <f t="array" ref="M1168">_xlfn.XLOOKUP(A1168,subscriptions!B1168:B10004,subscriptions!D1168:D10004)</f>
        <v>120</v>
      </c>
      <c r="N1168" s="10">
        <f t="array" ref="N1168">_xlfn.XLOOKUP(A1168,subscriptions!B1168:B10004,subscriptions!G1168:G10004)</f>
        <v>20</v>
      </c>
      <c r="O1168" s="10">
        <v>96.0</v>
      </c>
      <c r="P1168" s="10" t="str">
        <f t="array" ref="P1168">_xlfn.XLOOKUP(A1168,subscriptions!B1168:B10004,subscriptions!C1168:C10004)</f>
        <v>Residential</v>
      </c>
      <c r="Q1168" s="10" t="s">
        <v>128</v>
      </c>
      <c r="R1168" s="10" t="s">
        <v>148</v>
      </c>
      <c r="S1168" s="10" t="s">
        <v>175</v>
      </c>
    </row>
    <row r="1169">
      <c r="A1169" s="1" t="s">
        <v>1647</v>
      </c>
      <c r="B1169" s="1" t="s">
        <v>1624</v>
      </c>
      <c r="C1169" s="1" t="s">
        <v>1388</v>
      </c>
      <c r="D1169" s="1" t="s">
        <v>27</v>
      </c>
      <c r="E1169" s="1" t="s">
        <v>332</v>
      </c>
      <c r="F1169" s="1" t="s">
        <v>2415</v>
      </c>
      <c r="G1169" s="1" t="s">
        <v>12764</v>
      </c>
      <c r="H1169" s="1" t="s">
        <v>12765</v>
      </c>
      <c r="I1169" s="4">
        <v>84.1730324074074</v>
      </c>
      <c r="J1169" s="1">
        <v>1112.29</v>
      </c>
      <c r="K1169" s="1">
        <v>194.26</v>
      </c>
      <c r="M1169" s="10">
        <f t="array" ref="M1169">_xlfn.XLOOKUP(A1169,subscriptions!B1169:B10004,subscriptions!D1169:D10004)</f>
        <v>250</v>
      </c>
      <c r="N1169" s="10">
        <f t="array" ref="N1169">_xlfn.XLOOKUP(A1169,subscriptions!B1169:B10004,subscriptions!G1169:G10004)</f>
        <v>0</v>
      </c>
      <c r="O1169" s="10">
        <v>250.0</v>
      </c>
      <c r="P1169" s="10" t="str">
        <f t="array" ref="P1169">_xlfn.XLOOKUP(A1169,subscriptions!B1169:B10004,subscriptions!C1169:C10004)</f>
        <v>Business</v>
      </c>
      <c r="Q1169" s="10" t="s">
        <v>173</v>
      </c>
      <c r="R1169" s="10" t="s">
        <v>129</v>
      </c>
      <c r="S1169" s="10" t="s">
        <v>2630</v>
      </c>
    </row>
    <row r="1170">
      <c r="A1170" s="1" t="s">
        <v>1648</v>
      </c>
      <c r="B1170" s="1" t="s">
        <v>1624</v>
      </c>
      <c r="C1170" s="1" t="s">
        <v>1477</v>
      </c>
      <c r="D1170" s="1" t="s">
        <v>27</v>
      </c>
      <c r="E1170" s="1" t="s">
        <v>28</v>
      </c>
      <c r="F1170" s="1" t="s">
        <v>1639</v>
      </c>
      <c r="G1170" s="1" t="s">
        <v>12766</v>
      </c>
      <c r="H1170" s="1" t="s">
        <v>12767</v>
      </c>
      <c r="I1170" s="4">
        <v>84.17224537037038</v>
      </c>
      <c r="J1170" s="1">
        <v>59.61</v>
      </c>
      <c r="K1170" s="1">
        <v>23.99</v>
      </c>
      <c r="M1170" s="10">
        <f t="array" ref="M1170">_xlfn.XLOOKUP(A1170,subscriptions!B1170:B10004,subscriptions!D1170:D10004)</f>
        <v>80</v>
      </c>
      <c r="N1170" s="10">
        <f t="array" ref="N1170">_xlfn.XLOOKUP(A1170,subscriptions!B1170:B10004,subscriptions!G1170:G10004)</f>
        <v>5</v>
      </c>
      <c r="O1170" s="10">
        <v>76.0</v>
      </c>
      <c r="P1170" s="10" t="str">
        <f t="array" ref="P1170">_xlfn.XLOOKUP(A1170,subscriptions!B1170:B10004,subscriptions!C1170:C10004)</f>
        <v>Roam</v>
      </c>
      <c r="Q1170" s="10" t="s">
        <v>194</v>
      </c>
      <c r="R1170" s="10" t="s">
        <v>148</v>
      </c>
      <c r="S1170" s="10" t="s">
        <v>1637</v>
      </c>
    </row>
    <row r="1171">
      <c r="A1171" s="1" t="s">
        <v>1649</v>
      </c>
      <c r="B1171" s="1" t="s">
        <v>1099</v>
      </c>
      <c r="C1171" s="1" t="s">
        <v>152</v>
      </c>
      <c r="D1171" s="1" t="s">
        <v>153</v>
      </c>
      <c r="E1171" s="1" t="s">
        <v>631</v>
      </c>
      <c r="F1171" s="1" t="s">
        <v>1115</v>
      </c>
      <c r="G1171" s="1" t="s">
        <v>12768</v>
      </c>
      <c r="H1171" s="1" t="s">
        <v>12769</v>
      </c>
      <c r="I1171" s="4">
        <v>84.42049768518518</v>
      </c>
      <c r="J1171" s="1">
        <v>557.49</v>
      </c>
      <c r="K1171" s="1">
        <v>141.42</v>
      </c>
      <c r="M1171" s="10">
        <f t="array" ref="M1171">_xlfn.XLOOKUP(A1171,subscriptions!B1171:B10004,subscriptions!D1171:D10004)</f>
        <v>80</v>
      </c>
      <c r="N1171" s="10">
        <f t="array" ref="N1171">_xlfn.XLOOKUP(A1171,subscriptions!B1171:B10004,subscriptions!G1171:G10004)</f>
        <v>10</v>
      </c>
      <c r="O1171" s="10">
        <v>72.0</v>
      </c>
      <c r="P1171" s="10" t="str">
        <f t="array" ref="P1171">_xlfn.XLOOKUP(A1171,subscriptions!B1171:B10004,subscriptions!C1171:C10004)</f>
        <v>Roam</v>
      </c>
      <c r="Q1171" s="10" t="s">
        <v>128</v>
      </c>
      <c r="R1171" s="10" t="s">
        <v>148</v>
      </c>
      <c r="S1171" s="10" t="s">
        <v>940</v>
      </c>
    </row>
    <row r="1172">
      <c r="A1172" s="1" t="s">
        <v>1650</v>
      </c>
      <c r="B1172" s="1" t="s">
        <v>1664</v>
      </c>
      <c r="C1172" s="1" t="s">
        <v>1100</v>
      </c>
      <c r="D1172" s="1" t="s">
        <v>153</v>
      </c>
      <c r="E1172" s="1" t="s">
        <v>332</v>
      </c>
      <c r="F1172" s="1" t="s">
        <v>1028</v>
      </c>
      <c r="G1172" s="1" t="s">
        <v>12770</v>
      </c>
      <c r="H1172" s="1" t="s">
        <v>12771</v>
      </c>
      <c r="I1172" s="4">
        <v>84.33628472222222</v>
      </c>
      <c r="J1172" s="1">
        <v>1489.29</v>
      </c>
      <c r="K1172" s="1">
        <v>338.05</v>
      </c>
      <c r="M1172" s="10">
        <f t="array" ref="M1172">_xlfn.XLOOKUP(A1172,subscriptions!B1172:B10004,subscriptions!D1172:D10004)</f>
        <v>120</v>
      </c>
      <c r="N1172" s="10">
        <f t="array" ref="N1172">_xlfn.XLOOKUP(A1172,subscriptions!B1172:B10004,subscriptions!G1172:G10004)</f>
        <v>20</v>
      </c>
      <c r="O1172" s="10">
        <v>96.0</v>
      </c>
      <c r="P1172" s="10" t="str">
        <f t="array" ref="P1172">_xlfn.XLOOKUP(A1172,subscriptions!B1172:B10004,subscriptions!C1172:C10004)</f>
        <v>Residential</v>
      </c>
      <c r="Q1172" s="10" t="s">
        <v>128</v>
      </c>
      <c r="R1172" s="10" t="s">
        <v>148</v>
      </c>
      <c r="S1172" s="10" t="s">
        <v>1971</v>
      </c>
    </row>
    <row r="1173">
      <c r="A1173" s="1" t="s">
        <v>1651</v>
      </c>
      <c r="B1173" s="1" t="s">
        <v>1027</v>
      </c>
      <c r="C1173" s="1" t="s">
        <v>871</v>
      </c>
      <c r="D1173" s="1" t="s">
        <v>153</v>
      </c>
      <c r="E1173" s="1" t="s">
        <v>28</v>
      </c>
      <c r="F1173" s="1" t="s">
        <v>1639</v>
      </c>
      <c r="G1173" s="1" t="s">
        <v>12772</v>
      </c>
      <c r="H1173" s="1" t="s">
        <v>12773</v>
      </c>
      <c r="I1173" s="4">
        <v>84.3418287037037</v>
      </c>
      <c r="J1173" s="1">
        <v>6009.75</v>
      </c>
      <c r="K1173" s="1">
        <v>905.64</v>
      </c>
      <c r="M1173" s="10">
        <f t="array" ref="M1173">_xlfn.XLOOKUP(A1173,subscriptions!B1173:B10004,subscriptions!D1173:D10004)</f>
        <v>50</v>
      </c>
      <c r="N1173" s="10">
        <f t="array" ref="N1173">_xlfn.XLOOKUP(A1173,subscriptions!B1173:B10004,subscriptions!G1173:G10004)</f>
        <v>0</v>
      </c>
      <c r="O1173" s="10">
        <v>50.0</v>
      </c>
      <c r="P1173" s="10" t="str">
        <f t="array" ref="P1173">_xlfn.XLOOKUP(A1173,subscriptions!B1173:B10004,subscriptions!C1173:C10004)</f>
        <v>Mini</v>
      </c>
      <c r="Q1173" s="10" t="s">
        <v>173</v>
      </c>
      <c r="R1173" s="10" t="s">
        <v>148</v>
      </c>
      <c r="S1173" s="10" t="s">
        <v>1703</v>
      </c>
    </row>
    <row r="1174">
      <c r="A1174" s="1" t="s">
        <v>1652</v>
      </c>
      <c r="B1174" s="1" t="s">
        <v>1972</v>
      </c>
      <c r="C1174" s="1" t="s">
        <v>1876</v>
      </c>
      <c r="D1174" s="1" t="s">
        <v>27</v>
      </c>
      <c r="E1174" s="1" t="s">
        <v>262</v>
      </c>
      <c r="F1174" s="1" t="s">
        <v>885</v>
      </c>
      <c r="G1174" s="1" t="s">
        <v>12774</v>
      </c>
      <c r="H1174" s="1" t="s">
        <v>12775</v>
      </c>
      <c r="I1174" s="4">
        <v>84.21623842592592</v>
      </c>
      <c r="J1174" s="1">
        <v>1548.75</v>
      </c>
      <c r="K1174" s="1">
        <v>175.74</v>
      </c>
      <c r="M1174" s="10">
        <f t="array" ref="M1174">_xlfn.XLOOKUP(A1174,subscriptions!B1174:B10004,subscriptions!D1174:D10004)</f>
        <v>50</v>
      </c>
      <c r="N1174" s="10">
        <f t="array" ref="N1174">_xlfn.XLOOKUP(A1174,subscriptions!B1174:B10004,subscriptions!G1174:G10004)</f>
        <v>5</v>
      </c>
      <c r="O1174" s="10">
        <v>47.5</v>
      </c>
      <c r="P1174" s="10" t="str">
        <f t="array" ref="P1174">_xlfn.XLOOKUP(A1174,subscriptions!B1174:B10004,subscriptions!C1174:C10004)</f>
        <v>Mini</v>
      </c>
      <c r="Q1174" s="10" t="s">
        <v>194</v>
      </c>
      <c r="R1174" s="10" t="s">
        <v>148</v>
      </c>
      <c r="S1174" s="10" t="s">
        <v>2596</v>
      </c>
    </row>
    <row r="1175">
      <c r="A1175" s="1" t="s">
        <v>1655</v>
      </c>
      <c r="B1175" s="1" t="s">
        <v>1939</v>
      </c>
      <c r="C1175" s="1" t="s">
        <v>605</v>
      </c>
      <c r="D1175" s="1" t="s">
        <v>153</v>
      </c>
      <c r="E1175" s="1" t="s">
        <v>111</v>
      </c>
      <c r="F1175" s="1" t="s">
        <v>3756</v>
      </c>
      <c r="G1175" s="1" t="s">
        <v>12776</v>
      </c>
      <c r="H1175" s="1" t="s">
        <v>12777</v>
      </c>
      <c r="I1175" s="4">
        <v>84.2508912037037</v>
      </c>
      <c r="J1175" s="1">
        <v>501.26</v>
      </c>
      <c r="K1175" s="1">
        <v>115.32</v>
      </c>
      <c r="M1175" s="10">
        <f t="array" ref="M1175">_xlfn.XLOOKUP(A1175,subscriptions!B1175:B10004,subscriptions!D1175:D10004)</f>
        <v>120</v>
      </c>
      <c r="N1175" s="10">
        <f t="array" ref="N1175">_xlfn.XLOOKUP(A1175,subscriptions!B1175:B10004,subscriptions!G1175:G10004)</f>
        <v>10</v>
      </c>
      <c r="O1175" s="10">
        <v>108.0</v>
      </c>
      <c r="P1175" s="10" t="str">
        <f t="array" ref="P1175">_xlfn.XLOOKUP(A1175,subscriptions!B1175:B10004,subscriptions!C1175:C10004)</f>
        <v>Residential</v>
      </c>
      <c r="Q1175" s="10" t="s">
        <v>128</v>
      </c>
      <c r="R1175" s="10" t="s">
        <v>212</v>
      </c>
      <c r="S1175" s="10" t="s">
        <v>1691</v>
      </c>
    </row>
    <row r="1176">
      <c r="A1176" s="1" t="s">
        <v>1656</v>
      </c>
      <c r="B1176" s="1" t="s">
        <v>814</v>
      </c>
      <c r="C1176" s="1" t="s">
        <v>1492</v>
      </c>
      <c r="D1176" s="1" t="s">
        <v>153</v>
      </c>
      <c r="E1176" s="1" t="s">
        <v>179</v>
      </c>
      <c r="F1176" s="1" t="s">
        <v>4595</v>
      </c>
      <c r="G1176" s="1" t="s">
        <v>12778</v>
      </c>
      <c r="H1176" s="1" t="s">
        <v>12779</v>
      </c>
      <c r="I1176" s="4">
        <v>84.41883101851852</v>
      </c>
      <c r="J1176" s="1">
        <v>1557.71</v>
      </c>
      <c r="K1176" s="1">
        <v>285.63</v>
      </c>
      <c r="L1176" s="1">
        <v>100.0</v>
      </c>
      <c r="M1176" s="10">
        <f t="array" ref="M1176">_xlfn.XLOOKUP(A1176,subscriptions!B1176:B10004,subscriptions!D1176:D10004)</f>
        <v>120</v>
      </c>
      <c r="N1176" s="10">
        <f t="array" ref="N1176">_xlfn.XLOOKUP(A1176,subscriptions!B1176:B10004,subscriptions!G1176:G10004)</f>
        <v>20</v>
      </c>
      <c r="O1176" s="10">
        <v>96.0</v>
      </c>
      <c r="P1176" s="10" t="str">
        <f t="array" ref="P1176">_xlfn.XLOOKUP(A1176,subscriptions!B1176:B10004,subscriptions!C1176:C10004)</f>
        <v>Residential</v>
      </c>
      <c r="Q1176" s="10" t="s">
        <v>128</v>
      </c>
      <c r="R1176" s="10" t="s">
        <v>148</v>
      </c>
      <c r="S1176" s="10" t="s">
        <v>1822</v>
      </c>
    </row>
    <row r="1177">
      <c r="A1177" s="1" t="s">
        <v>1657</v>
      </c>
      <c r="B1177" s="1" t="s">
        <v>748</v>
      </c>
      <c r="C1177" s="1" t="s">
        <v>658</v>
      </c>
      <c r="D1177" s="1" t="s">
        <v>27</v>
      </c>
      <c r="E1177" s="1" t="s">
        <v>111</v>
      </c>
      <c r="F1177" s="1" t="s">
        <v>1263</v>
      </c>
      <c r="G1177" s="1" t="s">
        <v>12780</v>
      </c>
      <c r="H1177" s="1" t="s">
        <v>12781</v>
      </c>
      <c r="I1177" s="4">
        <v>84.33855324074074</v>
      </c>
      <c r="J1177" s="1">
        <v>1214.75</v>
      </c>
      <c r="K1177" s="1">
        <v>216.44</v>
      </c>
      <c r="M1177" s="10">
        <f t="array" ref="M1177">_xlfn.XLOOKUP(A1177,subscriptions!B1177:B10004,subscriptions!D1177:D10004)</f>
        <v>120</v>
      </c>
      <c r="N1177" s="10">
        <f t="array" ref="N1177">_xlfn.XLOOKUP(A1177,subscriptions!B1177:B10004,subscriptions!G1177:G10004)</f>
        <v>0</v>
      </c>
      <c r="O1177" s="10">
        <v>120.0</v>
      </c>
      <c r="P1177" s="10" t="str">
        <f t="array" ref="P1177">_xlfn.XLOOKUP(A1177,subscriptions!B1177:B10004,subscriptions!C1177:C10004)</f>
        <v>Residential</v>
      </c>
      <c r="Q1177" s="10" t="s">
        <v>173</v>
      </c>
      <c r="R1177" s="10" t="s">
        <v>212</v>
      </c>
      <c r="S1177" s="10" t="s">
        <v>2086</v>
      </c>
    </row>
    <row r="1178">
      <c r="A1178" s="1" t="s">
        <v>1658</v>
      </c>
      <c r="B1178" s="1" t="s">
        <v>278</v>
      </c>
      <c r="C1178" s="1" t="s">
        <v>1492</v>
      </c>
      <c r="D1178" s="1" t="s">
        <v>27</v>
      </c>
      <c r="E1178" s="1" t="s">
        <v>28</v>
      </c>
      <c r="F1178" s="1" t="s">
        <v>2097</v>
      </c>
      <c r="G1178" s="1" t="s">
        <v>12782</v>
      </c>
      <c r="H1178" s="1" t="s">
        <v>12783</v>
      </c>
      <c r="I1178" s="4">
        <v>84.2509837962963</v>
      </c>
      <c r="J1178" s="1">
        <v>2320.14</v>
      </c>
      <c r="K1178" s="1">
        <v>565.5</v>
      </c>
      <c r="M1178" s="10">
        <f t="array" ref="M1178">_xlfn.XLOOKUP(A1178,subscriptions!B1178:B10004,subscriptions!D1178:D10004)</f>
        <v>80</v>
      </c>
      <c r="N1178" s="10">
        <f t="array" ref="N1178">_xlfn.XLOOKUP(A1178,subscriptions!B1178:B10004,subscriptions!G1178:G10004)</f>
        <v>5</v>
      </c>
      <c r="O1178" s="10">
        <v>76.0</v>
      </c>
      <c r="P1178" s="10" t="str">
        <f t="array" ref="P1178">_xlfn.XLOOKUP(A1178,subscriptions!B1178:B10004,subscriptions!C1178:C10004)</f>
        <v>Roam</v>
      </c>
      <c r="Q1178" s="10" t="s">
        <v>194</v>
      </c>
      <c r="R1178" s="10" t="s">
        <v>148</v>
      </c>
      <c r="S1178" s="10" t="s">
        <v>1691</v>
      </c>
    </row>
    <row r="1179">
      <c r="A1179" s="1" t="s">
        <v>1659</v>
      </c>
      <c r="B1179" s="1" t="s">
        <v>814</v>
      </c>
      <c r="C1179" s="1" t="s">
        <v>556</v>
      </c>
      <c r="D1179" s="1" t="s">
        <v>153</v>
      </c>
      <c r="E1179" s="1" t="s">
        <v>239</v>
      </c>
      <c r="F1179" s="1" t="s">
        <v>1186</v>
      </c>
      <c r="G1179" s="1" t="s">
        <v>12784</v>
      </c>
      <c r="H1179" s="1" t="s">
        <v>12785</v>
      </c>
      <c r="I1179" s="4">
        <v>84.20922453703703</v>
      </c>
      <c r="J1179" s="1">
        <v>219.72</v>
      </c>
      <c r="K1179" s="1">
        <v>31.93</v>
      </c>
      <c r="M1179" s="10">
        <f t="array" ref="M1179">_xlfn.XLOOKUP(A1179,subscriptions!B1179:B10004,subscriptions!D1179:D10004)</f>
        <v>120</v>
      </c>
      <c r="N1179" s="10">
        <f t="array" ref="N1179">_xlfn.XLOOKUP(A1179,subscriptions!B1179:B10004,subscriptions!G1179:G10004)</f>
        <v>10</v>
      </c>
      <c r="O1179" s="10">
        <v>108.0</v>
      </c>
      <c r="P1179" s="10" t="str">
        <f t="array" ref="P1179">_xlfn.XLOOKUP(A1179,subscriptions!B1179:B10004,subscriptions!C1179:C10004)</f>
        <v>Residential</v>
      </c>
      <c r="Q1179" s="10" t="s">
        <v>128</v>
      </c>
      <c r="R1179" s="10" t="s">
        <v>212</v>
      </c>
      <c r="S1179" s="10" t="s">
        <v>1374</v>
      </c>
    </row>
    <row r="1180">
      <c r="A1180" s="1" t="s">
        <v>1660</v>
      </c>
      <c r="B1180" s="1" t="s">
        <v>2279</v>
      </c>
      <c r="C1180" s="1" t="s">
        <v>2007</v>
      </c>
      <c r="D1180" s="1" t="s">
        <v>153</v>
      </c>
      <c r="E1180" s="1" t="s">
        <v>219</v>
      </c>
      <c r="F1180" s="1" t="s">
        <v>458</v>
      </c>
      <c r="G1180" s="1" t="s">
        <v>12786</v>
      </c>
      <c r="H1180" s="1" t="s">
        <v>12787</v>
      </c>
      <c r="I1180" s="4">
        <v>84.25103009259259</v>
      </c>
      <c r="J1180" s="1">
        <v>2197.11</v>
      </c>
      <c r="K1180" s="1">
        <v>501.26</v>
      </c>
      <c r="M1180" s="10">
        <f t="array" ref="M1180">_xlfn.XLOOKUP(A1180,subscriptions!B1180:B10004,subscriptions!D1180:D10004)</f>
        <v>120</v>
      </c>
      <c r="N1180" s="10">
        <f t="array" ref="N1180">_xlfn.XLOOKUP(A1180,subscriptions!B1180:B10004,subscriptions!G1180:G10004)</f>
        <v>20</v>
      </c>
      <c r="O1180" s="10">
        <v>96.0</v>
      </c>
      <c r="P1180" s="10" t="str">
        <f t="array" ref="P1180">_xlfn.XLOOKUP(A1180,subscriptions!B1180:B10004,subscriptions!C1180:C10004)</f>
        <v>Residential</v>
      </c>
      <c r="Q1180" s="10" t="s">
        <v>128</v>
      </c>
      <c r="R1180" s="10" t="s">
        <v>148</v>
      </c>
      <c r="S1180" s="10" t="s">
        <v>1691</v>
      </c>
    </row>
    <row r="1181">
      <c r="A1181" s="1" t="s">
        <v>1661</v>
      </c>
      <c r="B1181" s="1" t="s">
        <v>508</v>
      </c>
      <c r="C1181" s="1" t="s">
        <v>178</v>
      </c>
      <c r="D1181" s="1" t="s">
        <v>153</v>
      </c>
      <c r="E1181" s="1" t="s">
        <v>239</v>
      </c>
      <c r="F1181" s="1" t="s">
        <v>606</v>
      </c>
      <c r="G1181" s="1" t="s">
        <v>12788</v>
      </c>
      <c r="H1181" s="1" t="s">
        <v>12789</v>
      </c>
      <c r="I1181" s="4">
        <v>84.33571759259259</v>
      </c>
      <c r="J1181" s="1">
        <v>1218.93</v>
      </c>
      <c r="K1181" s="1">
        <v>164.88</v>
      </c>
      <c r="M1181" s="10">
        <f t="array" ref="M1181">_xlfn.XLOOKUP(A1181,subscriptions!B1181:B10004,subscriptions!D1181:D10004)</f>
        <v>120</v>
      </c>
      <c r="N1181" s="10">
        <f t="array" ref="N1181">_xlfn.XLOOKUP(A1181,subscriptions!B1181:B10004,subscriptions!G1181:G10004)</f>
        <v>0</v>
      </c>
      <c r="O1181" s="10">
        <v>120.0</v>
      </c>
      <c r="P1181" s="10" t="str">
        <f t="array" ref="P1181">_xlfn.XLOOKUP(A1181,subscriptions!B1181:B10004,subscriptions!C1181:C10004)</f>
        <v>Residential</v>
      </c>
      <c r="Q1181" s="10" t="s">
        <v>173</v>
      </c>
      <c r="R1181" s="10" t="s">
        <v>212</v>
      </c>
      <c r="S1181" s="10" t="s">
        <v>571</v>
      </c>
    </row>
    <row r="1182">
      <c r="A1182" s="1" t="s">
        <v>1662</v>
      </c>
      <c r="B1182" s="1" t="s">
        <v>1444</v>
      </c>
      <c r="C1182" s="1" t="s">
        <v>133</v>
      </c>
      <c r="D1182" s="1" t="s">
        <v>27</v>
      </c>
      <c r="E1182" s="1" t="s">
        <v>239</v>
      </c>
      <c r="F1182" s="1" t="s">
        <v>606</v>
      </c>
      <c r="G1182" s="1" t="s">
        <v>12790</v>
      </c>
      <c r="H1182" s="1" t="s">
        <v>12791</v>
      </c>
      <c r="I1182" s="4">
        <v>84.21052083333333</v>
      </c>
      <c r="J1182" s="1">
        <v>4994.93</v>
      </c>
      <c r="K1182" s="1">
        <v>875.99</v>
      </c>
      <c r="M1182" s="10">
        <f t="array" ref="M1182">_xlfn.XLOOKUP(A1182,subscriptions!B1182:B10004,subscriptions!D1182:D10004)</f>
        <v>80</v>
      </c>
      <c r="N1182" s="10">
        <f t="array" ref="N1182">_xlfn.XLOOKUP(A1182,subscriptions!B1182:B10004,subscriptions!G1182:G10004)</f>
        <v>5</v>
      </c>
      <c r="O1182" s="10">
        <v>76.0</v>
      </c>
      <c r="P1182" s="10" t="str">
        <f t="array" ref="P1182">_xlfn.XLOOKUP(A1182,subscriptions!B1182:B10004,subscriptions!C1182:C10004)</f>
        <v>Roam</v>
      </c>
      <c r="Q1182" s="10" t="s">
        <v>194</v>
      </c>
      <c r="R1182" s="10" t="s">
        <v>148</v>
      </c>
      <c r="S1182" s="10" t="s">
        <v>770</v>
      </c>
    </row>
    <row r="1183">
      <c r="A1183" s="1" t="s">
        <v>1663</v>
      </c>
      <c r="B1183" s="1" t="s">
        <v>6037</v>
      </c>
      <c r="C1183" s="1" t="s">
        <v>1678</v>
      </c>
      <c r="D1183" s="1" t="s">
        <v>27</v>
      </c>
      <c r="E1183" s="1" t="s">
        <v>219</v>
      </c>
      <c r="F1183" s="1" t="s">
        <v>4220</v>
      </c>
      <c r="G1183" s="1" t="s">
        <v>12792</v>
      </c>
      <c r="H1183" s="1" t="s">
        <v>12793</v>
      </c>
      <c r="I1183" s="4">
        <v>84.16962962962963</v>
      </c>
      <c r="J1183" s="1">
        <v>677.53</v>
      </c>
      <c r="K1183" s="1">
        <v>109.32</v>
      </c>
      <c r="M1183" s="10">
        <f t="array" ref="M1183">_xlfn.XLOOKUP(A1183,subscriptions!B1183:B10004,subscriptions!D1183:D10004)</f>
        <v>80</v>
      </c>
      <c r="N1183" s="10">
        <f t="array" ref="N1183">_xlfn.XLOOKUP(A1183,subscriptions!B1183:B10004,subscriptions!G1183:G10004)</f>
        <v>10</v>
      </c>
      <c r="O1183" s="10">
        <v>72.0</v>
      </c>
      <c r="P1183" s="10" t="str">
        <f t="array" ref="P1183">_xlfn.XLOOKUP(A1183,subscriptions!B1183:B10004,subscriptions!C1183:C10004)</f>
        <v>Roam</v>
      </c>
      <c r="Q1183" s="10" t="s">
        <v>128</v>
      </c>
      <c r="R1183" s="10" t="s">
        <v>148</v>
      </c>
      <c r="S1183" s="10" t="s">
        <v>213</v>
      </c>
    </row>
    <row r="1184">
      <c r="A1184" s="1" t="s">
        <v>1667</v>
      </c>
      <c r="B1184" s="1" t="s">
        <v>472</v>
      </c>
      <c r="C1184" s="1" t="s">
        <v>456</v>
      </c>
      <c r="D1184" s="1" t="s">
        <v>27</v>
      </c>
      <c r="E1184" s="1" t="s">
        <v>631</v>
      </c>
      <c r="F1184" s="1" t="s">
        <v>632</v>
      </c>
      <c r="G1184" s="1" t="s">
        <v>12794</v>
      </c>
      <c r="H1184" s="1" t="s">
        <v>12795</v>
      </c>
      <c r="I1184" s="4">
        <v>84.2120949074074</v>
      </c>
      <c r="J1184" s="1">
        <v>1552.05</v>
      </c>
      <c r="K1184" s="1">
        <v>368.57</v>
      </c>
      <c r="M1184" s="10">
        <f t="array" ref="M1184">_xlfn.XLOOKUP(A1184,subscriptions!B1184:B10004,subscriptions!D1184:D10004)</f>
        <v>80</v>
      </c>
      <c r="N1184" s="10">
        <f t="array" ref="N1184">_xlfn.XLOOKUP(A1184,subscriptions!B1184:B10004,subscriptions!G1184:G10004)</f>
        <v>20</v>
      </c>
      <c r="O1184" s="10">
        <v>64.0</v>
      </c>
      <c r="P1184" s="10" t="str">
        <f t="array" ref="P1184">_xlfn.XLOOKUP(A1184,subscriptions!B1184:B10004,subscriptions!C1184:C10004)</f>
        <v>Roam</v>
      </c>
      <c r="Q1184" s="10" t="s">
        <v>128</v>
      </c>
      <c r="R1184" s="10" t="s">
        <v>148</v>
      </c>
      <c r="S1184" s="10" t="s">
        <v>857</v>
      </c>
    </row>
    <row r="1185">
      <c r="A1185" s="1" t="s">
        <v>1669</v>
      </c>
      <c r="B1185" s="1" t="s">
        <v>1460</v>
      </c>
      <c r="C1185" s="1" t="s">
        <v>1142</v>
      </c>
      <c r="D1185" s="1" t="s">
        <v>27</v>
      </c>
      <c r="E1185" s="1" t="s">
        <v>28</v>
      </c>
      <c r="F1185" s="1" t="s">
        <v>2097</v>
      </c>
      <c r="G1185" s="1" t="s">
        <v>12796</v>
      </c>
      <c r="H1185" s="1" t="s">
        <v>12797</v>
      </c>
      <c r="I1185" s="4">
        <v>84.17045138888889</v>
      </c>
      <c r="J1185" s="1">
        <v>4082.99</v>
      </c>
      <c r="K1185" s="1">
        <v>491.2</v>
      </c>
      <c r="M1185" s="10">
        <f t="array" ref="M1185">_xlfn.XLOOKUP(A1185,subscriptions!B1185:B10004,subscriptions!D1185:D10004)</f>
        <v>250</v>
      </c>
      <c r="N1185" s="10">
        <f t="array" ref="N1185">_xlfn.XLOOKUP(A1185,subscriptions!B1185:B10004,subscriptions!G1185:G10004)</f>
        <v>0</v>
      </c>
      <c r="O1185" s="10">
        <v>250.0</v>
      </c>
      <c r="P1185" s="10" t="str">
        <f t="array" ref="P1185">_xlfn.XLOOKUP(A1185,subscriptions!B1185:B10004,subscriptions!C1185:C10004)</f>
        <v>Business</v>
      </c>
      <c r="Q1185" s="10" t="s">
        <v>173</v>
      </c>
      <c r="R1185" s="10" t="s">
        <v>129</v>
      </c>
      <c r="S1185" s="10" t="s">
        <v>2494</v>
      </c>
    </row>
    <row r="1186">
      <c r="A1186" s="1" t="s">
        <v>1670</v>
      </c>
      <c r="B1186" s="1" t="s">
        <v>132</v>
      </c>
      <c r="C1186" s="1" t="s">
        <v>1142</v>
      </c>
      <c r="D1186" s="1" t="s">
        <v>27</v>
      </c>
      <c r="E1186" s="1" t="s">
        <v>631</v>
      </c>
      <c r="F1186" s="1" t="s">
        <v>2749</v>
      </c>
      <c r="G1186" s="1" t="s">
        <v>12798</v>
      </c>
      <c r="H1186" s="1" t="s">
        <v>12799</v>
      </c>
      <c r="I1186" s="4">
        <v>84.38346064814814</v>
      </c>
      <c r="J1186" s="1">
        <v>212.23</v>
      </c>
      <c r="K1186" s="1">
        <v>31.46</v>
      </c>
      <c r="M1186" s="10">
        <f t="array" ref="M1186">_xlfn.XLOOKUP(A1186,subscriptions!B1186:B10004,subscriptions!D1186:D10004)</f>
        <v>120</v>
      </c>
      <c r="N1186" s="10">
        <f t="array" ref="N1186">_xlfn.XLOOKUP(A1186,subscriptions!B1186:B10004,subscriptions!G1186:G10004)</f>
        <v>5</v>
      </c>
      <c r="O1186" s="10">
        <v>114.0</v>
      </c>
      <c r="P1186" s="10" t="str">
        <f t="array" ref="P1186">_xlfn.XLOOKUP(A1186,subscriptions!B1186:B10004,subscriptions!C1186:C10004)</f>
        <v>Residential</v>
      </c>
      <c r="Q1186" s="10" t="s">
        <v>194</v>
      </c>
      <c r="R1186" s="10" t="s">
        <v>212</v>
      </c>
      <c r="S1186" s="10" t="s">
        <v>882</v>
      </c>
    </row>
    <row r="1187">
      <c r="A1187" s="1" t="s">
        <v>1671</v>
      </c>
      <c r="B1187" s="1" t="s">
        <v>2521</v>
      </c>
      <c r="C1187" s="1" t="s">
        <v>110</v>
      </c>
      <c r="D1187" s="1" t="s">
        <v>153</v>
      </c>
      <c r="E1187" s="1" t="s">
        <v>332</v>
      </c>
      <c r="F1187" s="1" t="s">
        <v>510</v>
      </c>
      <c r="G1187" s="1" t="s">
        <v>12800</v>
      </c>
      <c r="H1187" s="1" t="s">
        <v>12801</v>
      </c>
      <c r="I1187" s="4">
        <v>84.37671296296297</v>
      </c>
      <c r="J1187" s="1">
        <v>4202.38</v>
      </c>
      <c r="K1187" s="1">
        <v>916.92</v>
      </c>
      <c r="M1187" s="10">
        <f t="array" ref="M1187">_xlfn.XLOOKUP(A1187,subscriptions!B1187:B10004,subscriptions!D1187:D10004)</f>
        <v>80</v>
      </c>
      <c r="N1187" s="10">
        <f t="array" ref="N1187">_xlfn.XLOOKUP(A1187,subscriptions!B1187:B10004,subscriptions!G1187:G10004)</f>
        <v>10</v>
      </c>
      <c r="O1187" s="10">
        <v>72.0</v>
      </c>
      <c r="P1187" s="10" t="str">
        <f t="array" ref="P1187">_xlfn.XLOOKUP(A1187,subscriptions!B1187:B10004,subscriptions!C1187:C10004)</f>
        <v>Roam</v>
      </c>
      <c r="Q1187" s="10" t="s">
        <v>128</v>
      </c>
      <c r="R1187" s="10" t="s">
        <v>148</v>
      </c>
      <c r="S1187" s="10" t="s">
        <v>3910</v>
      </c>
    </row>
    <row r="1188">
      <c r="A1188" s="1" t="s">
        <v>1672</v>
      </c>
      <c r="B1188" s="1" t="s">
        <v>1141</v>
      </c>
      <c r="C1188" s="1" t="s">
        <v>884</v>
      </c>
      <c r="D1188" s="1" t="s">
        <v>27</v>
      </c>
      <c r="E1188" s="1" t="s">
        <v>179</v>
      </c>
      <c r="F1188" s="1" t="s">
        <v>844</v>
      </c>
      <c r="G1188" s="1" t="s">
        <v>12802</v>
      </c>
      <c r="H1188" s="1" t="s">
        <v>12803</v>
      </c>
      <c r="I1188" s="4">
        <v>84.25862268518519</v>
      </c>
      <c r="J1188" s="1">
        <v>1796.58</v>
      </c>
      <c r="K1188" s="1">
        <v>323.28</v>
      </c>
      <c r="L1188" s="1">
        <v>100.0</v>
      </c>
      <c r="M1188" s="10">
        <f t="array" ref="M1188">_xlfn.XLOOKUP(A1188,subscriptions!B1188:B10004,subscriptions!D1188:D10004)</f>
        <v>80</v>
      </c>
      <c r="N1188" s="10">
        <f t="array" ref="N1188">_xlfn.XLOOKUP(A1188,subscriptions!B1188:B10004,subscriptions!G1188:G10004)</f>
        <v>20</v>
      </c>
      <c r="O1188" s="10">
        <v>64.0</v>
      </c>
      <c r="P1188" s="10" t="str">
        <f t="array" ref="P1188">_xlfn.XLOOKUP(A1188,subscriptions!B1188:B10004,subscriptions!C1188:C10004)</f>
        <v>Roam</v>
      </c>
      <c r="Q1188" s="10" t="s">
        <v>128</v>
      </c>
      <c r="R1188" s="10" t="s">
        <v>148</v>
      </c>
      <c r="S1188" s="10" t="s">
        <v>4148</v>
      </c>
    </row>
    <row r="1189">
      <c r="A1189" s="1" t="s">
        <v>1673</v>
      </c>
      <c r="B1189" s="1" t="s">
        <v>312</v>
      </c>
      <c r="C1189" s="1" t="s">
        <v>1142</v>
      </c>
      <c r="D1189" s="1" t="s">
        <v>153</v>
      </c>
      <c r="E1189" s="1" t="s">
        <v>179</v>
      </c>
      <c r="F1189" s="1" t="s">
        <v>2311</v>
      </c>
      <c r="G1189" s="1" t="s">
        <v>12804</v>
      </c>
      <c r="H1189" s="1" t="s">
        <v>12805</v>
      </c>
      <c r="I1189" s="4">
        <v>84.25773148148149</v>
      </c>
      <c r="J1189" s="1">
        <v>155.37</v>
      </c>
      <c r="K1189" s="1">
        <v>21.59</v>
      </c>
      <c r="L1189" s="1">
        <v>100.0</v>
      </c>
      <c r="M1189" s="10">
        <f t="array" ref="M1189">_xlfn.XLOOKUP(A1189,subscriptions!B1189:B10004,subscriptions!D1189:D10004)</f>
        <v>120</v>
      </c>
      <c r="N1189" s="10">
        <f t="array" ref="N1189">_xlfn.XLOOKUP(A1189,subscriptions!B1189:B10004,subscriptions!G1189:G10004)</f>
        <v>0</v>
      </c>
      <c r="O1189" s="10">
        <v>120.0</v>
      </c>
      <c r="P1189" s="10" t="str">
        <f t="array" ref="P1189">_xlfn.XLOOKUP(A1189,subscriptions!B1189:B10004,subscriptions!C1189:C10004)</f>
        <v>Residential</v>
      </c>
      <c r="Q1189" s="10" t="s">
        <v>173</v>
      </c>
      <c r="R1189" s="10" t="s">
        <v>212</v>
      </c>
      <c r="S1189" s="10" t="s">
        <v>603</v>
      </c>
    </row>
    <row r="1190">
      <c r="A1190" s="1" t="s">
        <v>1674</v>
      </c>
      <c r="B1190" s="1" t="s">
        <v>1460</v>
      </c>
      <c r="C1190" s="1" t="s">
        <v>110</v>
      </c>
      <c r="D1190" s="1" t="s">
        <v>27</v>
      </c>
      <c r="E1190" s="1" t="s">
        <v>179</v>
      </c>
      <c r="F1190" s="1" t="s">
        <v>901</v>
      </c>
      <c r="G1190" s="1" t="s">
        <v>12806</v>
      </c>
      <c r="H1190" s="1" t="s">
        <v>12807</v>
      </c>
      <c r="I1190" s="4">
        <v>84.38127314814815</v>
      </c>
      <c r="J1190" s="1">
        <v>587.08</v>
      </c>
      <c r="K1190" s="1">
        <v>72.22</v>
      </c>
      <c r="L1190" s="1">
        <v>100.0</v>
      </c>
      <c r="M1190" s="10">
        <f t="array" ref="M1190">_xlfn.XLOOKUP(A1190,subscriptions!B1190:B10004,subscriptions!D1190:D10004)</f>
        <v>80</v>
      </c>
      <c r="N1190" s="10">
        <f t="array" ref="N1190">_xlfn.XLOOKUP(A1190,subscriptions!B1190:B10004,subscriptions!G1190:G10004)</f>
        <v>5</v>
      </c>
      <c r="O1190" s="10">
        <v>76.0</v>
      </c>
      <c r="P1190" s="10" t="str">
        <f t="array" ref="P1190">_xlfn.XLOOKUP(A1190,subscriptions!B1190:B10004,subscriptions!C1190:C10004)</f>
        <v>Roam</v>
      </c>
      <c r="Q1190" s="10" t="s">
        <v>194</v>
      </c>
      <c r="R1190" s="10" t="s">
        <v>148</v>
      </c>
      <c r="S1190" s="10" t="s">
        <v>1789</v>
      </c>
    </row>
    <row r="1191">
      <c r="A1191" s="1" t="s">
        <v>1675</v>
      </c>
      <c r="B1191" s="1" t="s">
        <v>573</v>
      </c>
      <c r="C1191" s="1" t="s">
        <v>426</v>
      </c>
      <c r="D1191" s="1" t="s">
        <v>27</v>
      </c>
      <c r="E1191" s="1" t="s">
        <v>219</v>
      </c>
      <c r="F1191" s="1" t="s">
        <v>1010</v>
      </c>
      <c r="G1191" s="1" t="s">
        <v>12808</v>
      </c>
      <c r="H1191" s="1" t="s">
        <v>12809</v>
      </c>
      <c r="I1191" s="4">
        <v>84.37576388888888</v>
      </c>
      <c r="J1191" s="1">
        <v>1897.39</v>
      </c>
      <c r="K1191" s="1">
        <v>370.73</v>
      </c>
      <c r="M1191" s="10">
        <f t="array" ref="M1191">_xlfn.XLOOKUP(A1191,subscriptions!B1191:B10004,subscriptions!D1191:D10004)</f>
        <v>250</v>
      </c>
      <c r="N1191" s="10">
        <f t="array" ref="N1191">_xlfn.XLOOKUP(A1191,subscriptions!B1191:B10004,subscriptions!G1191:G10004)</f>
        <v>10</v>
      </c>
      <c r="O1191" s="10">
        <v>225.0</v>
      </c>
      <c r="P1191" s="10" t="str">
        <f t="array" ref="P1191">_xlfn.XLOOKUP(A1191,subscriptions!B1191:B10004,subscriptions!C1191:C10004)</f>
        <v>Business</v>
      </c>
      <c r="Q1191" s="10" t="s">
        <v>128</v>
      </c>
      <c r="R1191" s="10" t="s">
        <v>129</v>
      </c>
      <c r="S1191" s="10" t="s">
        <v>1442</v>
      </c>
    </row>
    <row r="1192">
      <c r="A1192" s="1" t="s">
        <v>1676</v>
      </c>
      <c r="B1192" s="1" t="s">
        <v>1506</v>
      </c>
      <c r="C1192" s="1" t="s">
        <v>556</v>
      </c>
      <c r="D1192" s="1" t="s">
        <v>27</v>
      </c>
      <c r="E1192" s="1" t="s">
        <v>332</v>
      </c>
      <c r="F1192" s="1" t="s">
        <v>333</v>
      </c>
      <c r="G1192" s="1" t="s">
        <v>12810</v>
      </c>
      <c r="H1192" s="1" t="s">
        <v>12811</v>
      </c>
      <c r="I1192" s="4">
        <v>84.34190972222223</v>
      </c>
      <c r="J1192" s="1">
        <v>154.59</v>
      </c>
      <c r="K1192" s="1">
        <v>43.67</v>
      </c>
      <c r="M1192" s="10">
        <f t="array" ref="M1192">_xlfn.XLOOKUP(A1192,subscriptions!B1192:B10004,subscriptions!D1192:D10004)</f>
        <v>120</v>
      </c>
      <c r="N1192" s="10">
        <f t="array" ref="N1192">_xlfn.XLOOKUP(A1192,subscriptions!B1192:B10004,subscriptions!G1192:G10004)</f>
        <v>20</v>
      </c>
      <c r="O1192" s="10">
        <v>96.0</v>
      </c>
      <c r="P1192" s="10" t="str">
        <f t="array" ref="P1192">_xlfn.XLOOKUP(A1192,subscriptions!B1192:B10004,subscriptions!C1192:C10004)</f>
        <v>Residential</v>
      </c>
      <c r="Q1192" s="10" t="s">
        <v>128</v>
      </c>
      <c r="R1192" s="10" t="s">
        <v>148</v>
      </c>
      <c r="S1192" s="10" t="s">
        <v>1703</v>
      </c>
    </row>
    <row r="1193">
      <c r="A1193" s="1" t="s">
        <v>1677</v>
      </c>
      <c r="B1193" s="1" t="s">
        <v>713</v>
      </c>
      <c r="C1193" s="1" t="s">
        <v>764</v>
      </c>
      <c r="D1193" s="1" t="s">
        <v>27</v>
      </c>
      <c r="E1193" s="1" t="s">
        <v>631</v>
      </c>
      <c r="F1193" s="1" t="s">
        <v>1084</v>
      </c>
      <c r="G1193" s="1" t="s">
        <v>12812</v>
      </c>
      <c r="H1193" s="1" t="s">
        <v>12813</v>
      </c>
      <c r="I1193" s="4">
        <v>84.17296296296297</v>
      </c>
      <c r="J1193" s="1">
        <v>1359.02</v>
      </c>
      <c r="K1193" s="1">
        <v>153.96</v>
      </c>
      <c r="M1193" s="10">
        <f t="array" ref="M1193">_xlfn.XLOOKUP(A1193,subscriptions!B1193:B10004,subscriptions!D1193:D10004)</f>
        <v>80</v>
      </c>
      <c r="N1193" s="10">
        <f t="array" ref="N1193">_xlfn.XLOOKUP(A1193,subscriptions!B1193:B10004,subscriptions!G1193:G10004)</f>
        <v>0</v>
      </c>
      <c r="O1193" s="10">
        <v>80.0</v>
      </c>
      <c r="P1193" s="10" t="str">
        <f t="array" ref="P1193">_xlfn.XLOOKUP(A1193,subscriptions!B1193:B10004,subscriptions!C1193:C10004)</f>
        <v>Roam</v>
      </c>
      <c r="Q1193" s="10" t="s">
        <v>173</v>
      </c>
      <c r="R1193" s="10" t="s">
        <v>148</v>
      </c>
      <c r="S1193" s="10" t="s">
        <v>2630</v>
      </c>
    </row>
    <row r="1194">
      <c r="A1194" s="1" t="s">
        <v>1679</v>
      </c>
      <c r="B1194" s="1" t="s">
        <v>1972</v>
      </c>
      <c r="C1194" s="1" t="s">
        <v>178</v>
      </c>
      <c r="D1194" s="1" t="s">
        <v>27</v>
      </c>
      <c r="E1194" s="1" t="s">
        <v>239</v>
      </c>
      <c r="F1194" s="1" t="s">
        <v>240</v>
      </c>
      <c r="G1194" s="1" t="s">
        <v>12814</v>
      </c>
      <c r="H1194" s="1" t="s">
        <v>12815</v>
      </c>
      <c r="I1194" s="4">
        <v>84.29260416666666</v>
      </c>
      <c r="J1194" s="1">
        <v>686.7</v>
      </c>
      <c r="K1194" s="1">
        <v>154.94</v>
      </c>
      <c r="M1194" s="10">
        <f t="array" ref="M1194">_xlfn.XLOOKUP(A1194,subscriptions!B1194:B10004,subscriptions!D1194:D10004)</f>
        <v>120</v>
      </c>
      <c r="N1194" s="10">
        <f t="array" ref="N1194">_xlfn.XLOOKUP(A1194,subscriptions!B1194:B10004,subscriptions!G1194:G10004)</f>
        <v>5</v>
      </c>
      <c r="O1194" s="10">
        <v>114.0</v>
      </c>
      <c r="P1194" s="10" t="str">
        <f t="array" ref="P1194">_xlfn.XLOOKUP(A1194,subscriptions!B1194:B10004,subscriptions!C1194:C10004)</f>
        <v>Residential</v>
      </c>
      <c r="Q1194" s="10" t="s">
        <v>194</v>
      </c>
      <c r="R1194" s="10" t="s">
        <v>212</v>
      </c>
      <c r="S1194" s="10" t="s">
        <v>587</v>
      </c>
    </row>
    <row r="1195">
      <c r="A1195" s="1" t="s">
        <v>1682</v>
      </c>
      <c r="B1195" s="1" t="s">
        <v>295</v>
      </c>
      <c r="C1195" s="1" t="s">
        <v>1833</v>
      </c>
      <c r="D1195" s="1" t="s">
        <v>153</v>
      </c>
      <c r="E1195" s="1" t="s">
        <v>280</v>
      </c>
      <c r="F1195" s="1" t="s">
        <v>2239</v>
      </c>
      <c r="G1195" s="1" t="s">
        <v>12816</v>
      </c>
      <c r="H1195" s="1" t="s">
        <v>12817</v>
      </c>
      <c r="I1195" s="4">
        <v>84.41905092592593</v>
      </c>
      <c r="J1195" s="1">
        <v>1504.99</v>
      </c>
      <c r="K1195" s="1">
        <v>179.79</v>
      </c>
      <c r="M1195" s="10">
        <f t="array" ref="M1195">_xlfn.XLOOKUP(A1195,subscriptions!B1195:B10004,subscriptions!D1195:D10004)</f>
        <v>80</v>
      </c>
      <c r="N1195" s="10">
        <f t="array" ref="N1195">_xlfn.XLOOKUP(A1195,subscriptions!B1195:B10004,subscriptions!G1195:G10004)</f>
        <v>10</v>
      </c>
      <c r="O1195" s="10">
        <v>72.0</v>
      </c>
      <c r="P1195" s="10" t="str">
        <f t="array" ref="P1195">_xlfn.XLOOKUP(A1195,subscriptions!B1195:B10004,subscriptions!C1195:C10004)</f>
        <v>Roam</v>
      </c>
      <c r="Q1195" s="10" t="s">
        <v>128</v>
      </c>
      <c r="R1195" s="10" t="s">
        <v>148</v>
      </c>
      <c r="S1195" s="10" t="s">
        <v>1822</v>
      </c>
    </row>
    <row r="1196">
      <c r="A1196" s="1" t="s">
        <v>1683</v>
      </c>
      <c r="B1196" s="1" t="s">
        <v>1414</v>
      </c>
      <c r="C1196" s="1" t="s">
        <v>237</v>
      </c>
      <c r="D1196" s="1" t="s">
        <v>27</v>
      </c>
      <c r="E1196" s="1" t="s">
        <v>28</v>
      </c>
      <c r="F1196" s="1" t="s">
        <v>29</v>
      </c>
      <c r="G1196" s="1" t="s">
        <v>12818</v>
      </c>
      <c r="H1196" s="1" t="s">
        <v>12819</v>
      </c>
      <c r="I1196" s="4">
        <v>84.21667824074073</v>
      </c>
      <c r="J1196" s="1">
        <v>120.23</v>
      </c>
      <c r="K1196" s="1">
        <v>33.12</v>
      </c>
      <c r="M1196" s="10">
        <f t="array" ref="M1196">_xlfn.XLOOKUP(A1196,subscriptions!B1196:B10004,subscriptions!D1196:D10004)</f>
        <v>80</v>
      </c>
      <c r="N1196" s="10">
        <f t="array" ref="N1196">_xlfn.XLOOKUP(A1196,subscriptions!B1196:B10004,subscriptions!G1196:G10004)</f>
        <v>20</v>
      </c>
      <c r="O1196" s="10">
        <v>64.0</v>
      </c>
      <c r="P1196" s="10" t="str">
        <f t="array" ref="P1196">_xlfn.XLOOKUP(A1196,subscriptions!B1196:B10004,subscriptions!C1196:C10004)</f>
        <v>Roam</v>
      </c>
      <c r="Q1196" s="10" t="s">
        <v>128</v>
      </c>
      <c r="R1196" s="10" t="s">
        <v>148</v>
      </c>
      <c r="S1196" s="10" t="s">
        <v>453</v>
      </c>
    </row>
    <row r="1197">
      <c r="A1197" s="1" t="s">
        <v>1684</v>
      </c>
      <c r="B1197" s="1" t="s">
        <v>1939</v>
      </c>
      <c r="C1197" s="1" t="s">
        <v>524</v>
      </c>
      <c r="D1197" s="1" t="s">
        <v>153</v>
      </c>
      <c r="E1197" s="1" t="s">
        <v>239</v>
      </c>
      <c r="F1197" s="1" t="s">
        <v>606</v>
      </c>
      <c r="G1197" s="1" t="s">
        <v>12820</v>
      </c>
      <c r="H1197" s="1" t="s">
        <v>12821</v>
      </c>
      <c r="I1197" s="4">
        <v>84.17168981481481</v>
      </c>
      <c r="J1197" s="1">
        <v>3128.17</v>
      </c>
      <c r="K1197" s="1">
        <v>721.39</v>
      </c>
      <c r="M1197" s="10">
        <f t="array" ref="M1197">_xlfn.XLOOKUP(A1197,subscriptions!B1197:B10004,subscriptions!D1197:D10004)</f>
        <v>250</v>
      </c>
      <c r="N1197" s="10">
        <f t="array" ref="N1197">_xlfn.XLOOKUP(A1197,subscriptions!B1197:B10004,subscriptions!G1197:G10004)</f>
        <v>0</v>
      </c>
      <c r="O1197" s="10">
        <v>250.0</v>
      </c>
      <c r="P1197" s="10" t="str">
        <f t="array" ref="P1197">_xlfn.XLOOKUP(A1197,subscriptions!B1197:B10004,subscriptions!C1197:C10004)</f>
        <v>Business</v>
      </c>
      <c r="Q1197" s="10" t="s">
        <v>173</v>
      </c>
      <c r="R1197" s="10" t="s">
        <v>129</v>
      </c>
      <c r="S1197" s="10" t="s">
        <v>1082</v>
      </c>
    </row>
    <row r="1198">
      <c r="A1198" s="1" t="s">
        <v>1685</v>
      </c>
      <c r="B1198" s="1" t="s">
        <v>941</v>
      </c>
      <c r="C1198" s="1" t="s">
        <v>26</v>
      </c>
      <c r="D1198" s="1" t="s">
        <v>27</v>
      </c>
      <c r="E1198" s="1" t="s">
        <v>28</v>
      </c>
      <c r="F1198" s="1" t="s">
        <v>313</v>
      </c>
      <c r="G1198" s="1" t="s">
        <v>12822</v>
      </c>
      <c r="H1198" s="1" t="s">
        <v>12823</v>
      </c>
      <c r="I1198" s="4">
        <v>84.25282407407407</v>
      </c>
      <c r="J1198" s="1">
        <v>5495.29</v>
      </c>
      <c r="K1198" s="1">
        <v>923.71</v>
      </c>
      <c r="M1198" s="10">
        <f t="array" ref="M1198">_xlfn.XLOOKUP(A1198,subscriptions!B1198:B10004,subscriptions!D1198:D10004)</f>
        <v>250</v>
      </c>
      <c r="N1198" s="10">
        <f t="array" ref="N1198">_xlfn.XLOOKUP(A1198,subscriptions!B1198:B10004,subscriptions!G1198:G10004)</f>
        <v>5</v>
      </c>
      <c r="O1198" s="10">
        <v>237.5</v>
      </c>
      <c r="P1198" s="10" t="str">
        <f t="array" ref="P1198">_xlfn.XLOOKUP(A1198,subscriptions!B1198:B10004,subscriptions!C1198:C10004)</f>
        <v>Business</v>
      </c>
      <c r="Q1198" s="10" t="s">
        <v>194</v>
      </c>
      <c r="R1198" s="10" t="s">
        <v>129</v>
      </c>
      <c r="S1198" s="10" t="s">
        <v>916</v>
      </c>
    </row>
    <row r="1199">
      <c r="A1199" s="1" t="s">
        <v>1686</v>
      </c>
      <c r="B1199" s="1" t="s">
        <v>1995</v>
      </c>
      <c r="C1199" s="1" t="s">
        <v>1388</v>
      </c>
      <c r="D1199" s="1" t="s">
        <v>153</v>
      </c>
      <c r="E1199" s="1" t="s">
        <v>280</v>
      </c>
      <c r="F1199" s="1" t="s">
        <v>376</v>
      </c>
      <c r="G1199" s="1" t="s">
        <v>12824</v>
      </c>
      <c r="H1199" s="1" t="s">
        <v>12825</v>
      </c>
      <c r="I1199" s="4">
        <v>84.20917824074074</v>
      </c>
      <c r="J1199" s="1">
        <v>5254.75</v>
      </c>
      <c r="K1199" s="1">
        <v>560.18</v>
      </c>
      <c r="M1199" s="10">
        <f t="array" ref="M1199">_xlfn.XLOOKUP(A1199,subscriptions!B1199:B10004,subscriptions!D1199:D10004)</f>
        <v>120</v>
      </c>
      <c r="N1199" s="10">
        <f t="array" ref="N1199">_xlfn.XLOOKUP(A1199,subscriptions!B1199:B10004,subscriptions!G1199:G10004)</f>
        <v>10</v>
      </c>
      <c r="O1199" s="10">
        <v>108.0</v>
      </c>
      <c r="P1199" s="10" t="str">
        <f t="array" ref="P1199">_xlfn.XLOOKUP(A1199,subscriptions!B1199:B10004,subscriptions!C1199:C10004)</f>
        <v>Residential</v>
      </c>
      <c r="Q1199" s="10" t="s">
        <v>128</v>
      </c>
      <c r="R1199" s="10" t="s">
        <v>212</v>
      </c>
      <c r="S1199" s="10" t="s">
        <v>1374</v>
      </c>
    </row>
    <row r="1200">
      <c r="A1200" s="1" t="s">
        <v>1687</v>
      </c>
      <c r="B1200" s="1" t="s">
        <v>24</v>
      </c>
      <c r="C1200" s="1" t="s">
        <v>734</v>
      </c>
      <c r="D1200" s="1" t="s">
        <v>27</v>
      </c>
      <c r="E1200" s="1" t="s">
        <v>714</v>
      </c>
      <c r="F1200" s="1" t="s">
        <v>1951</v>
      </c>
      <c r="G1200" s="1" t="s">
        <v>12826</v>
      </c>
      <c r="H1200" s="1" t="s">
        <v>12827</v>
      </c>
      <c r="I1200" s="4">
        <v>84.33407407407407</v>
      </c>
      <c r="J1200" s="1">
        <v>2127.35</v>
      </c>
      <c r="K1200" s="1">
        <v>293.02</v>
      </c>
      <c r="M1200" s="10">
        <f t="array" ref="M1200">_xlfn.XLOOKUP(A1200,subscriptions!B1200:B10004,subscriptions!D1200:D10004)</f>
        <v>120</v>
      </c>
      <c r="N1200" s="10">
        <f t="array" ref="N1200">_xlfn.XLOOKUP(A1200,subscriptions!B1200:B10004,subscriptions!G1200:G10004)</f>
        <v>20</v>
      </c>
      <c r="O1200" s="10">
        <v>96.0</v>
      </c>
      <c r="P1200" s="10" t="str">
        <f t="array" ref="P1200">_xlfn.XLOOKUP(A1200,subscriptions!B1200:B10004,subscriptions!C1200:C10004)</f>
        <v>Residential</v>
      </c>
      <c r="Q1200" s="10" t="s">
        <v>128</v>
      </c>
      <c r="R1200" s="10" t="s">
        <v>148</v>
      </c>
      <c r="S1200" s="10" t="s">
        <v>195</v>
      </c>
    </row>
    <row r="1201">
      <c r="A1201" s="1" t="s">
        <v>1688</v>
      </c>
      <c r="B1201" s="1" t="s">
        <v>355</v>
      </c>
      <c r="C1201" s="1" t="s">
        <v>1833</v>
      </c>
      <c r="D1201" s="1" t="s">
        <v>153</v>
      </c>
      <c r="E1201" s="1" t="s">
        <v>111</v>
      </c>
      <c r="F1201" s="1" t="s">
        <v>112</v>
      </c>
      <c r="G1201" s="1" t="s">
        <v>12828</v>
      </c>
      <c r="H1201" s="1" t="s">
        <v>12829</v>
      </c>
      <c r="I1201" s="4">
        <v>84.38090277777778</v>
      </c>
      <c r="J1201" s="1">
        <v>259.04</v>
      </c>
      <c r="K1201" s="1">
        <v>49.11</v>
      </c>
      <c r="M1201" s="10">
        <f t="array" ref="M1201">_xlfn.XLOOKUP(A1201,subscriptions!B1201:B10004,subscriptions!D1201:D10004)</f>
        <v>120</v>
      </c>
      <c r="N1201" s="10">
        <f t="array" ref="N1201">_xlfn.XLOOKUP(A1201,subscriptions!B1201:B10004,subscriptions!G1201:G10004)</f>
        <v>0</v>
      </c>
      <c r="O1201" s="10">
        <v>120.0</v>
      </c>
      <c r="P1201" s="10" t="str">
        <f t="array" ref="P1201">_xlfn.XLOOKUP(A1201,subscriptions!B1201:B10004,subscriptions!C1201:C10004)</f>
        <v>Residential</v>
      </c>
      <c r="Q1201" s="10" t="s">
        <v>173</v>
      </c>
      <c r="R1201" s="10" t="s">
        <v>212</v>
      </c>
      <c r="S1201" s="10" t="s">
        <v>762</v>
      </c>
    </row>
    <row r="1202">
      <c r="A1202" s="1" t="s">
        <v>1689</v>
      </c>
      <c r="B1202" s="1" t="s">
        <v>4509</v>
      </c>
      <c r="C1202" s="1" t="s">
        <v>605</v>
      </c>
      <c r="D1202" s="1" t="s">
        <v>153</v>
      </c>
      <c r="E1202" s="1" t="s">
        <v>280</v>
      </c>
      <c r="F1202" s="1" t="s">
        <v>1446</v>
      </c>
      <c r="G1202" s="1" t="s">
        <v>12830</v>
      </c>
      <c r="H1202" s="1" t="s">
        <v>12831</v>
      </c>
      <c r="I1202" s="4">
        <v>84.29795138888889</v>
      </c>
      <c r="J1202" s="1">
        <v>2179.86</v>
      </c>
      <c r="K1202" s="1">
        <v>234.85</v>
      </c>
      <c r="M1202" s="10">
        <f t="array" ref="M1202">_xlfn.XLOOKUP(A1202,subscriptions!B1202:B10004,subscriptions!D1202:D10004)</f>
        <v>120</v>
      </c>
      <c r="N1202" s="10">
        <f t="array" ref="N1202">_xlfn.XLOOKUP(A1202,subscriptions!B1202:B10004,subscriptions!G1202:G10004)</f>
        <v>5</v>
      </c>
      <c r="O1202" s="10">
        <v>114.0</v>
      </c>
      <c r="P1202" s="10" t="str">
        <f t="array" ref="P1202">_xlfn.XLOOKUP(A1202,subscriptions!B1202:B10004,subscriptions!C1202:C10004)</f>
        <v>Residential</v>
      </c>
      <c r="Q1202" s="10" t="s">
        <v>194</v>
      </c>
      <c r="R1202" s="10" t="s">
        <v>212</v>
      </c>
      <c r="S1202" s="10" t="s">
        <v>785</v>
      </c>
    </row>
    <row r="1203">
      <c r="A1203" s="1" t="s">
        <v>1690</v>
      </c>
      <c r="B1203" s="1" t="s">
        <v>686</v>
      </c>
      <c r="C1203" s="1" t="s">
        <v>920</v>
      </c>
      <c r="D1203" s="1" t="s">
        <v>153</v>
      </c>
      <c r="E1203" s="1" t="s">
        <v>28</v>
      </c>
      <c r="F1203" s="1" t="s">
        <v>1639</v>
      </c>
      <c r="G1203" s="1" t="s">
        <v>12832</v>
      </c>
      <c r="H1203" s="1" t="s">
        <v>12833</v>
      </c>
      <c r="I1203" s="4">
        <v>84.25497685185185</v>
      </c>
      <c r="J1203" s="1">
        <v>87.34</v>
      </c>
      <c r="K1203" s="1">
        <v>27.39</v>
      </c>
      <c r="M1203" s="10">
        <f t="array" ref="M1203">_xlfn.XLOOKUP(A1203,subscriptions!B1203:B10004,subscriptions!D1203:D10004)</f>
        <v>120</v>
      </c>
      <c r="N1203" s="10">
        <f t="array" ref="N1203">_xlfn.XLOOKUP(A1203,subscriptions!B1203:B10004,subscriptions!G1203:G10004)</f>
        <v>10</v>
      </c>
      <c r="O1203" s="10">
        <v>108.0</v>
      </c>
      <c r="P1203" s="10" t="str">
        <f t="array" ref="P1203">_xlfn.XLOOKUP(A1203,subscriptions!B1203:B10004,subscriptions!C1203:C10004)</f>
        <v>Residential</v>
      </c>
      <c r="Q1203" s="10" t="s">
        <v>128</v>
      </c>
      <c r="R1203" s="10" t="s">
        <v>212</v>
      </c>
      <c r="S1203" s="10" t="s">
        <v>149</v>
      </c>
    </row>
    <row r="1204">
      <c r="A1204" s="1" t="s">
        <v>1692</v>
      </c>
      <c r="B1204" s="1" t="s">
        <v>1262</v>
      </c>
      <c r="C1204" s="1" t="s">
        <v>279</v>
      </c>
      <c r="D1204" s="1" t="s">
        <v>27</v>
      </c>
      <c r="E1204" s="1" t="s">
        <v>239</v>
      </c>
      <c r="F1204" s="1" t="s">
        <v>2154</v>
      </c>
      <c r="G1204" s="1" t="s">
        <v>12834</v>
      </c>
      <c r="H1204" s="1" t="s">
        <v>12835</v>
      </c>
      <c r="I1204" s="4">
        <v>84.29318287037037</v>
      </c>
      <c r="J1204" s="1">
        <v>83.56</v>
      </c>
      <c r="K1204" s="1">
        <v>38.42</v>
      </c>
      <c r="M1204" s="10">
        <f t="array" ref="M1204">_xlfn.XLOOKUP(A1204,subscriptions!B1204:B10004,subscriptions!D1204:D10004)</f>
        <v>120</v>
      </c>
      <c r="N1204" s="10">
        <f t="array" ref="N1204">_xlfn.XLOOKUP(A1204,subscriptions!B1204:B10004,subscriptions!G1204:G10004)</f>
        <v>20</v>
      </c>
      <c r="O1204" s="10">
        <v>96.0</v>
      </c>
      <c r="P1204" s="10" t="str">
        <f t="array" ref="P1204">_xlfn.XLOOKUP(A1204,subscriptions!B1204:B10004,subscriptions!C1204:C10004)</f>
        <v>Residential</v>
      </c>
      <c r="Q1204" s="10" t="s">
        <v>128</v>
      </c>
      <c r="R1204" s="10" t="s">
        <v>148</v>
      </c>
      <c r="S1204" s="10" t="s">
        <v>1779</v>
      </c>
    </row>
    <row r="1205">
      <c r="A1205" s="1" t="s">
        <v>1695</v>
      </c>
      <c r="B1205" s="1" t="s">
        <v>2279</v>
      </c>
      <c r="C1205" s="1" t="s">
        <v>1833</v>
      </c>
      <c r="D1205" s="1" t="s">
        <v>153</v>
      </c>
      <c r="E1205" s="1" t="s">
        <v>179</v>
      </c>
      <c r="F1205" s="1" t="s">
        <v>4595</v>
      </c>
      <c r="G1205" s="1" t="s">
        <v>12836</v>
      </c>
      <c r="H1205" s="1" t="s">
        <v>12837</v>
      </c>
      <c r="I1205" s="4">
        <v>84.33421296296297</v>
      </c>
      <c r="J1205" s="1">
        <v>636.48</v>
      </c>
      <c r="K1205" s="1">
        <v>97.38</v>
      </c>
      <c r="L1205" s="1">
        <v>100.0</v>
      </c>
      <c r="M1205" s="10">
        <f t="array" ref="M1205">_xlfn.XLOOKUP(A1205,subscriptions!B1205:B10004,subscriptions!D1205:D10004)</f>
        <v>120</v>
      </c>
      <c r="N1205" s="10">
        <f t="array" ref="N1205">_xlfn.XLOOKUP(A1205,subscriptions!B1205:B10004,subscriptions!G1205:G10004)</f>
        <v>0</v>
      </c>
      <c r="O1205" s="10">
        <v>120.0</v>
      </c>
      <c r="P1205" s="10" t="str">
        <f t="array" ref="P1205">_xlfn.XLOOKUP(A1205,subscriptions!B1205:B10004,subscriptions!C1205:C10004)</f>
        <v>Residential</v>
      </c>
      <c r="Q1205" s="10" t="s">
        <v>173</v>
      </c>
      <c r="R1205" s="10" t="s">
        <v>212</v>
      </c>
      <c r="S1205" s="10" t="s">
        <v>195</v>
      </c>
    </row>
    <row r="1206">
      <c r="A1206" s="1" t="s">
        <v>1696</v>
      </c>
      <c r="B1206" s="1" t="s">
        <v>329</v>
      </c>
      <c r="C1206" s="1" t="s">
        <v>296</v>
      </c>
      <c r="D1206" s="1" t="s">
        <v>27</v>
      </c>
      <c r="E1206" s="1" t="s">
        <v>280</v>
      </c>
      <c r="F1206" s="1" t="s">
        <v>494</v>
      </c>
      <c r="G1206" s="1" t="s">
        <v>12838</v>
      </c>
      <c r="H1206" s="1" t="s">
        <v>12839</v>
      </c>
      <c r="I1206" s="4">
        <v>84.17376157407408</v>
      </c>
      <c r="J1206" s="1">
        <v>1056.03</v>
      </c>
      <c r="K1206" s="1">
        <v>211.97</v>
      </c>
      <c r="M1206" s="10">
        <f t="array" ref="M1206">_xlfn.XLOOKUP(A1206,subscriptions!B1206:B10004,subscriptions!D1206:D10004)</f>
        <v>120</v>
      </c>
      <c r="N1206" s="10">
        <f t="array" ref="N1206">_xlfn.XLOOKUP(A1206,subscriptions!B1206:B10004,subscriptions!G1206:G10004)</f>
        <v>5</v>
      </c>
      <c r="O1206" s="10">
        <v>114.0</v>
      </c>
      <c r="P1206" s="10" t="str">
        <f t="array" ref="P1206">_xlfn.XLOOKUP(A1206,subscriptions!B1206:B10004,subscriptions!C1206:C10004)</f>
        <v>Residential</v>
      </c>
      <c r="Q1206" s="10" t="s">
        <v>194</v>
      </c>
      <c r="R1206" s="10" t="s">
        <v>212</v>
      </c>
      <c r="S1206" s="10" t="s">
        <v>3087</v>
      </c>
    </row>
    <row r="1207">
      <c r="A1207" s="1" t="s">
        <v>1697</v>
      </c>
      <c r="B1207" s="1" t="s">
        <v>772</v>
      </c>
      <c r="C1207" s="1" t="s">
        <v>1876</v>
      </c>
      <c r="D1207" s="1" t="s">
        <v>153</v>
      </c>
      <c r="E1207" s="1" t="s">
        <v>714</v>
      </c>
      <c r="F1207" s="1" t="s">
        <v>1159</v>
      </c>
      <c r="G1207" s="1" t="s">
        <v>12840</v>
      </c>
      <c r="H1207" s="1" t="s">
        <v>12841</v>
      </c>
      <c r="I1207" s="4">
        <v>84.21686342592592</v>
      </c>
      <c r="J1207" s="1">
        <v>2257.17</v>
      </c>
      <c r="K1207" s="1">
        <v>380.48</v>
      </c>
      <c r="M1207" s="10">
        <f t="array" ref="M1207">_xlfn.XLOOKUP(A1207,subscriptions!B1207:B10004,subscriptions!D1207:D10004)</f>
        <v>80</v>
      </c>
      <c r="N1207" s="10">
        <f t="array" ref="N1207">_xlfn.XLOOKUP(A1207,subscriptions!B1207:B10004,subscriptions!G1207:G10004)</f>
        <v>10</v>
      </c>
      <c r="O1207" s="10">
        <v>72.0</v>
      </c>
      <c r="P1207" s="10" t="str">
        <f t="array" ref="P1207">_xlfn.XLOOKUP(A1207,subscriptions!B1207:B10004,subscriptions!C1207:C10004)</f>
        <v>Roam</v>
      </c>
      <c r="Q1207" s="10" t="s">
        <v>128</v>
      </c>
      <c r="R1207" s="10" t="s">
        <v>148</v>
      </c>
      <c r="S1207" s="10" t="s">
        <v>453</v>
      </c>
    </row>
    <row r="1208">
      <c r="A1208" s="1" t="s">
        <v>1698</v>
      </c>
      <c r="B1208" s="1" t="s">
        <v>1099</v>
      </c>
      <c r="C1208" s="1" t="s">
        <v>1876</v>
      </c>
      <c r="D1208" s="1" t="s">
        <v>153</v>
      </c>
      <c r="E1208" s="1" t="s">
        <v>262</v>
      </c>
      <c r="F1208" s="1" t="s">
        <v>885</v>
      </c>
      <c r="G1208" s="1" t="s">
        <v>12842</v>
      </c>
      <c r="H1208" s="1" t="s">
        <v>12843</v>
      </c>
      <c r="I1208" s="4">
        <v>84.17165509259259</v>
      </c>
      <c r="J1208" s="1">
        <v>1774.68</v>
      </c>
      <c r="K1208" s="1">
        <v>222.45</v>
      </c>
      <c r="M1208" s="10">
        <f t="array" ref="M1208">_xlfn.XLOOKUP(A1208,subscriptions!B1208:B10004,subscriptions!D1208:D10004)</f>
        <v>50</v>
      </c>
      <c r="N1208" s="10">
        <f t="array" ref="N1208">_xlfn.XLOOKUP(A1208,subscriptions!B1208:B10004,subscriptions!G1208:G10004)</f>
        <v>20</v>
      </c>
      <c r="O1208" s="10">
        <v>40.0</v>
      </c>
      <c r="P1208" s="10" t="str">
        <f t="array" ref="P1208">_xlfn.XLOOKUP(A1208,subscriptions!B1208:B10004,subscriptions!C1208:C10004)</f>
        <v>Mini</v>
      </c>
      <c r="Q1208" s="10" t="s">
        <v>128</v>
      </c>
      <c r="R1208" s="10" t="s">
        <v>148</v>
      </c>
      <c r="S1208" s="10" t="s">
        <v>1082</v>
      </c>
    </row>
    <row r="1209">
      <c r="A1209" s="1" t="s">
        <v>1699</v>
      </c>
      <c r="B1209" s="1" t="s">
        <v>1262</v>
      </c>
      <c r="C1209" s="1" t="s">
        <v>330</v>
      </c>
      <c r="D1209" s="1" t="s">
        <v>27</v>
      </c>
      <c r="E1209" s="1" t="s">
        <v>332</v>
      </c>
      <c r="F1209" s="1" t="s">
        <v>427</v>
      </c>
      <c r="G1209" s="1" t="s">
        <v>12844</v>
      </c>
      <c r="H1209" s="1" t="s">
        <v>12845</v>
      </c>
      <c r="I1209" s="4">
        <v>84.17431712962963</v>
      </c>
      <c r="J1209" s="1">
        <v>935.62</v>
      </c>
      <c r="K1209" s="1">
        <v>139.19</v>
      </c>
      <c r="M1209" s="10">
        <f t="array" ref="M1209">_xlfn.XLOOKUP(A1209,subscriptions!B1209:B10004,subscriptions!D1209:D10004)</f>
        <v>120</v>
      </c>
      <c r="N1209" s="10">
        <f t="array" ref="N1209">_xlfn.XLOOKUP(A1209,subscriptions!B1209:B10004,subscriptions!G1209:G10004)</f>
        <v>0</v>
      </c>
      <c r="O1209" s="10">
        <v>120.0</v>
      </c>
      <c r="P1209" s="10" t="str">
        <f t="array" ref="P1209">_xlfn.XLOOKUP(A1209,subscriptions!B1209:B10004,subscriptions!C1209:C10004)</f>
        <v>Residential</v>
      </c>
      <c r="Q1209" s="10" t="s">
        <v>173</v>
      </c>
      <c r="R1209" s="10" t="s">
        <v>212</v>
      </c>
      <c r="S1209" s="10" t="s">
        <v>507</v>
      </c>
    </row>
    <row r="1210">
      <c r="A1210" s="1" t="s">
        <v>1700</v>
      </c>
      <c r="B1210" s="1" t="s">
        <v>1226</v>
      </c>
      <c r="C1210" s="1" t="s">
        <v>296</v>
      </c>
      <c r="D1210" s="1" t="s">
        <v>153</v>
      </c>
      <c r="E1210" s="1" t="s">
        <v>714</v>
      </c>
      <c r="F1210" s="1" t="s">
        <v>1951</v>
      </c>
      <c r="G1210" s="1" t="s">
        <v>12846</v>
      </c>
      <c r="H1210" s="1" t="s">
        <v>12847</v>
      </c>
      <c r="I1210" s="4">
        <v>84.34050925925926</v>
      </c>
      <c r="J1210" s="1">
        <v>529.54</v>
      </c>
      <c r="K1210" s="1">
        <v>57.8</v>
      </c>
      <c r="M1210" s="10">
        <f t="array" ref="M1210">_xlfn.XLOOKUP(A1210,subscriptions!B1210:B10004,subscriptions!D1210:D10004)</f>
        <v>120</v>
      </c>
      <c r="N1210" s="10">
        <f t="array" ref="N1210">_xlfn.XLOOKUP(A1210,subscriptions!B1210:B10004,subscriptions!G1210:G10004)</f>
        <v>5</v>
      </c>
      <c r="O1210" s="10">
        <v>114.0</v>
      </c>
      <c r="P1210" s="10" t="str">
        <f t="array" ref="P1210">_xlfn.XLOOKUP(A1210,subscriptions!B1210:B10004,subscriptions!C1210:C10004)</f>
        <v>Residential</v>
      </c>
      <c r="Q1210" s="10" t="s">
        <v>194</v>
      </c>
      <c r="R1210" s="10" t="s">
        <v>212</v>
      </c>
      <c r="S1210" s="10" t="s">
        <v>616</v>
      </c>
    </row>
    <row r="1211">
      <c r="A1211" s="1" t="s">
        <v>1701</v>
      </c>
      <c r="B1211" s="1" t="s">
        <v>814</v>
      </c>
      <c r="C1211" s="1" t="s">
        <v>261</v>
      </c>
      <c r="D1211" s="1" t="s">
        <v>153</v>
      </c>
      <c r="E1211" s="1" t="s">
        <v>111</v>
      </c>
      <c r="F1211" s="1" t="s">
        <v>112</v>
      </c>
      <c r="G1211" s="1" t="s">
        <v>12848</v>
      </c>
      <c r="H1211" s="1" t="s">
        <v>12849</v>
      </c>
      <c r="I1211" s="4">
        <v>84.37862268518519</v>
      </c>
      <c r="J1211" s="1">
        <v>8827.29</v>
      </c>
      <c r="K1211" s="1">
        <v>1661.38</v>
      </c>
      <c r="M1211" s="10">
        <f t="array" ref="M1211">_xlfn.XLOOKUP(A1211,subscriptions!B1211:B10004,subscriptions!D1211:D10004)</f>
        <v>120</v>
      </c>
      <c r="N1211" s="10">
        <f t="array" ref="N1211">_xlfn.XLOOKUP(A1211,subscriptions!B1211:B10004,subscriptions!G1211:G10004)</f>
        <v>10</v>
      </c>
      <c r="O1211" s="10">
        <v>108.0</v>
      </c>
      <c r="P1211" s="10" t="str">
        <f t="array" ref="P1211">_xlfn.XLOOKUP(A1211,subscriptions!B1211:B10004,subscriptions!C1211:C10004)</f>
        <v>Residential</v>
      </c>
      <c r="Q1211" s="10" t="s">
        <v>128</v>
      </c>
      <c r="R1211" s="10" t="s">
        <v>212</v>
      </c>
      <c r="S1211" s="10" t="s">
        <v>1622</v>
      </c>
    </row>
    <row r="1212">
      <c r="A1212" s="1" t="s">
        <v>1702</v>
      </c>
      <c r="B1212" s="1" t="s">
        <v>1141</v>
      </c>
      <c r="C1212" s="1" t="s">
        <v>1833</v>
      </c>
      <c r="D1212" s="1" t="s">
        <v>27</v>
      </c>
      <c r="E1212" s="1" t="s">
        <v>631</v>
      </c>
      <c r="F1212" s="1" t="s">
        <v>943</v>
      </c>
      <c r="G1212" s="1" t="s">
        <v>12850</v>
      </c>
      <c r="H1212" s="1" t="s">
        <v>12851</v>
      </c>
      <c r="I1212" s="4">
        <v>84.21616898148149</v>
      </c>
      <c r="J1212" s="1">
        <v>883.16</v>
      </c>
      <c r="K1212" s="1">
        <v>149.52</v>
      </c>
      <c r="M1212" s="10">
        <f t="array" ref="M1212">_xlfn.XLOOKUP(A1212,subscriptions!B1212:B10004,subscriptions!D1212:D10004)</f>
        <v>80</v>
      </c>
      <c r="N1212" s="10">
        <f t="array" ref="N1212">_xlfn.XLOOKUP(A1212,subscriptions!B1212:B10004,subscriptions!G1212:G10004)</f>
        <v>20</v>
      </c>
      <c r="O1212" s="10">
        <v>64.0</v>
      </c>
      <c r="P1212" s="10" t="str">
        <f t="array" ref="P1212">_xlfn.XLOOKUP(A1212,subscriptions!B1212:B10004,subscriptions!C1212:C10004)</f>
        <v>Roam</v>
      </c>
      <c r="Q1212" s="10" t="s">
        <v>128</v>
      </c>
      <c r="R1212" s="10" t="s">
        <v>148</v>
      </c>
      <c r="S1212" s="10" t="s">
        <v>2596</v>
      </c>
    </row>
    <row r="1213">
      <c r="A1213" s="1" t="s">
        <v>1704</v>
      </c>
      <c r="B1213" s="1" t="s">
        <v>2788</v>
      </c>
      <c r="C1213" s="1" t="s">
        <v>1507</v>
      </c>
      <c r="D1213" s="1" t="s">
        <v>153</v>
      </c>
      <c r="E1213" s="1" t="s">
        <v>28</v>
      </c>
      <c r="F1213" s="1" t="s">
        <v>687</v>
      </c>
      <c r="G1213" s="1" t="s">
        <v>12852</v>
      </c>
      <c r="H1213" s="1" t="s">
        <v>12853</v>
      </c>
      <c r="I1213" s="4">
        <v>84.21608796296296</v>
      </c>
      <c r="J1213" s="1">
        <v>950.54</v>
      </c>
      <c r="K1213" s="1">
        <v>192.2</v>
      </c>
      <c r="M1213" s="10">
        <f t="array" ref="M1213">_xlfn.XLOOKUP(A1213,subscriptions!B1213:B10004,subscriptions!D1213:D10004)</f>
        <v>120</v>
      </c>
      <c r="N1213" s="10">
        <f t="array" ref="N1213">_xlfn.XLOOKUP(A1213,subscriptions!B1213:B10004,subscriptions!G1213:G10004)</f>
        <v>0</v>
      </c>
      <c r="O1213" s="10">
        <v>120.0</v>
      </c>
      <c r="P1213" s="10" t="str">
        <f t="array" ref="P1213">_xlfn.XLOOKUP(A1213,subscriptions!B1213:B10004,subscriptions!C1213:C10004)</f>
        <v>Residential</v>
      </c>
      <c r="Q1213" s="10" t="s">
        <v>173</v>
      </c>
      <c r="R1213" s="10" t="s">
        <v>212</v>
      </c>
      <c r="S1213" s="10" t="s">
        <v>2596</v>
      </c>
    </row>
    <row r="1214">
      <c r="A1214" s="1" t="s">
        <v>1705</v>
      </c>
      <c r="B1214" s="1" t="s">
        <v>389</v>
      </c>
      <c r="C1214" s="1" t="s">
        <v>920</v>
      </c>
      <c r="D1214" s="1" t="s">
        <v>27</v>
      </c>
      <c r="E1214" s="1" t="s">
        <v>631</v>
      </c>
      <c r="F1214" s="1" t="s">
        <v>1115</v>
      </c>
      <c r="G1214" s="1" t="s">
        <v>12854</v>
      </c>
      <c r="H1214" s="1" t="s">
        <v>12855</v>
      </c>
      <c r="I1214" s="4">
        <v>84.37807870370371</v>
      </c>
      <c r="J1214" s="1">
        <v>318.02</v>
      </c>
      <c r="K1214" s="1">
        <v>50.22</v>
      </c>
      <c r="M1214" s="10">
        <f t="array" ref="M1214">_xlfn.XLOOKUP(A1214,subscriptions!B1214:B10004,subscriptions!D1214:D10004)</f>
        <v>80</v>
      </c>
      <c r="N1214" s="10">
        <f t="array" ref="N1214">_xlfn.XLOOKUP(A1214,subscriptions!B1214:B10004,subscriptions!G1214:G10004)</f>
        <v>5</v>
      </c>
      <c r="O1214" s="10">
        <v>76.0</v>
      </c>
      <c r="P1214" s="10" t="str">
        <f t="array" ref="P1214">_xlfn.XLOOKUP(A1214,subscriptions!B1214:B10004,subscriptions!C1214:C10004)</f>
        <v>Roam</v>
      </c>
      <c r="Q1214" s="10" t="s">
        <v>194</v>
      </c>
      <c r="R1214" s="10" t="s">
        <v>148</v>
      </c>
      <c r="S1214" s="10" t="s">
        <v>1302</v>
      </c>
    </row>
    <row r="1215">
      <c r="A1215" s="1" t="s">
        <v>1709</v>
      </c>
      <c r="B1215" s="1" t="s">
        <v>355</v>
      </c>
      <c r="C1215" s="1" t="s">
        <v>456</v>
      </c>
      <c r="D1215" s="1" t="s">
        <v>153</v>
      </c>
      <c r="E1215" s="1" t="s">
        <v>262</v>
      </c>
      <c r="F1215" s="1" t="s">
        <v>2853</v>
      </c>
      <c r="G1215" s="1" t="s">
        <v>12856</v>
      </c>
      <c r="H1215" s="1" t="s">
        <v>12857</v>
      </c>
      <c r="I1215" s="4">
        <v>84.3771412037037</v>
      </c>
      <c r="J1215" s="1">
        <v>2425.73</v>
      </c>
      <c r="K1215" s="1">
        <v>277.83</v>
      </c>
      <c r="M1215" s="10">
        <f t="array" ref="M1215">_xlfn.XLOOKUP(A1215,subscriptions!B1215:B10004,subscriptions!D1215:D10004)</f>
        <v>80</v>
      </c>
      <c r="N1215" s="10">
        <f t="array" ref="N1215">_xlfn.XLOOKUP(A1215,subscriptions!B1215:B10004,subscriptions!G1215:G10004)</f>
        <v>10</v>
      </c>
      <c r="O1215" s="10">
        <v>72.0</v>
      </c>
      <c r="P1215" s="10" t="str">
        <f t="array" ref="P1215">_xlfn.XLOOKUP(A1215,subscriptions!B1215:B10004,subscriptions!C1215:C10004)</f>
        <v>Roam</v>
      </c>
      <c r="Q1215" s="10" t="s">
        <v>128</v>
      </c>
      <c r="R1215" s="10" t="s">
        <v>148</v>
      </c>
      <c r="S1215" s="10" t="s">
        <v>1360</v>
      </c>
    </row>
    <row r="1216">
      <c r="A1216" s="1" t="s">
        <v>1710</v>
      </c>
      <c r="B1216" s="1" t="s">
        <v>2018</v>
      </c>
      <c r="C1216" s="1" t="s">
        <v>871</v>
      </c>
      <c r="D1216" s="1" t="s">
        <v>27</v>
      </c>
      <c r="E1216" s="1" t="s">
        <v>219</v>
      </c>
      <c r="F1216" s="1" t="s">
        <v>2446</v>
      </c>
      <c r="G1216" s="1" t="s">
        <v>12858</v>
      </c>
      <c r="H1216" s="1" t="s">
        <v>12859</v>
      </c>
      <c r="I1216" s="4">
        <v>84.25224537037037</v>
      </c>
      <c r="J1216" s="1">
        <v>1824.7</v>
      </c>
      <c r="K1216" s="1">
        <v>281.35</v>
      </c>
      <c r="M1216" s="10">
        <f t="array" ref="M1216">_xlfn.XLOOKUP(A1216,subscriptions!B1216:B10004,subscriptions!D1216:D10004)</f>
        <v>50</v>
      </c>
      <c r="N1216" s="10">
        <f t="array" ref="N1216">_xlfn.XLOOKUP(A1216,subscriptions!B1216:B10004,subscriptions!G1216:G10004)</f>
        <v>20</v>
      </c>
      <c r="O1216" s="10">
        <v>40.0</v>
      </c>
      <c r="P1216" s="10" t="str">
        <f t="array" ref="P1216">_xlfn.XLOOKUP(A1216,subscriptions!B1216:B10004,subscriptions!C1216:C10004)</f>
        <v>Mini</v>
      </c>
      <c r="Q1216" s="10" t="s">
        <v>128</v>
      </c>
      <c r="R1216" s="10" t="s">
        <v>148</v>
      </c>
      <c r="S1216" s="10" t="s">
        <v>1008</v>
      </c>
    </row>
    <row r="1217">
      <c r="A1217" s="1" t="s">
        <v>1711</v>
      </c>
      <c r="B1217" s="1" t="s">
        <v>1317</v>
      </c>
      <c r="C1217" s="1" t="s">
        <v>673</v>
      </c>
      <c r="D1217" s="1" t="s">
        <v>27</v>
      </c>
      <c r="E1217" s="1" t="s">
        <v>111</v>
      </c>
      <c r="F1217" s="1" t="s">
        <v>154</v>
      </c>
      <c r="G1217" s="1" t="s">
        <v>12860</v>
      </c>
      <c r="H1217" s="1" t="s">
        <v>12861</v>
      </c>
      <c r="I1217" s="4">
        <v>84.34059027777778</v>
      </c>
      <c r="J1217" s="1">
        <v>424.17</v>
      </c>
      <c r="K1217" s="1">
        <v>110.27</v>
      </c>
      <c r="M1217" s="10">
        <f t="array" ref="M1217">_xlfn.XLOOKUP(A1217,subscriptions!B1217:B10004,subscriptions!D1217:D10004)</f>
        <v>120</v>
      </c>
      <c r="N1217" s="10">
        <f t="array" ref="N1217">_xlfn.XLOOKUP(A1217,subscriptions!B1217:B10004,subscriptions!G1217:G10004)</f>
        <v>0</v>
      </c>
      <c r="O1217" s="10">
        <v>120.0</v>
      </c>
      <c r="P1217" s="10" t="str">
        <f t="array" ref="P1217">_xlfn.XLOOKUP(A1217,subscriptions!B1217:B10004,subscriptions!C1217:C10004)</f>
        <v>Residential</v>
      </c>
      <c r="Q1217" s="10" t="s">
        <v>173</v>
      </c>
      <c r="R1217" s="10" t="s">
        <v>212</v>
      </c>
      <c r="S1217" s="10" t="s">
        <v>616</v>
      </c>
    </row>
    <row r="1218">
      <c r="A1218" s="1" t="s">
        <v>1712</v>
      </c>
      <c r="B1218" s="1" t="s">
        <v>1157</v>
      </c>
      <c r="C1218" s="1" t="s">
        <v>1876</v>
      </c>
      <c r="D1218" s="1" t="s">
        <v>27</v>
      </c>
      <c r="E1218" s="1" t="s">
        <v>262</v>
      </c>
      <c r="F1218" s="1" t="s">
        <v>674</v>
      </c>
      <c r="G1218" s="1" t="s">
        <v>12862</v>
      </c>
      <c r="H1218" s="1" t="s">
        <v>12863</v>
      </c>
      <c r="I1218" s="4">
        <v>84.21533564814816</v>
      </c>
      <c r="J1218" s="1">
        <v>178.96</v>
      </c>
      <c r="K1218" s="1">
        <v>50.79</v>
      </c>
      <c r="M1218" s="10">
        <f t="array" ref="M1218">_xlfn.XLOOKUP(A1218,subscriptions!B1218:B10004,subscriptions!D1218:D10004)</f>
        <v>120</v>
      </c>
      <c r="N1218" s="10">
        <f t="array" ref="N1218">_xlfn.XLOOKUP(A1218,subscriptions!B1218:B10004,subscriptions!G1218:G10004)</f>
        <v>5</v>
      </c>
      <c r="O1218" s="10">
        <v>114.0</v>
      </c>
      <c r="P1218" s="10" t="str">
        <f t="array" ref="P1218">_xlfn.XLOOKUP(A1218,subscriptions!B1218:B10004,subscriptions!C1218:C10004)</f>
        <v>Residential</v>
      </c>
      <c r="Q1218" s="10" t="s">
        <v>194</v>
      </c>
      <c r="R1218" s="10" t="s">
        <v>212</v>
      </c>
      <c r="S1218" s="10" t="s">
        <v>1212</v>
      </c>
    </row>
    <row r="1219">
      <c r="A1219" s="1" t="s">
        <v>1713</v>
      </c>
      <c r="B1219" s="1" t="s">
        <v>555</v>
      </c>
      <c r="C1219" s="1" t="s">
        <v>2483</v>
      </c>
      <c r="D1219" s="1" t="s">
        <v>153</v>
      </c>
      <c r="E1219" s="1" t="s">
        <v>714</v>
      </c>
      <c r="F1219" s="1" t="s">
        <v>715</v>
      </c>
      <c r="G1219" s="1" t="s">
        <v>12864</v>
      </c>
      <c r="H1219" s="1" t="s">
        <v>12865</v>
      </c>
      <c r="I1219" s="4">
        <v>84.2940625</v>
      </c>
      <c r="J1219" s="1">
        <v>1761.49</v>
      </c>
      <c r="K1219" s="1">
        <v>423.56</v>
      </c>
      <c r="M1219" s="10">
        <f t="array" ref="M1219">_xlfn.XLOOKUP(A1219,subscriptions!B1219:B10004,subscriptions!D1219:D10004)</f>
        <v>120</v>
      </c>
      <c r="N1219" s="10">
        <f t="array" ref="N1219">_xlfn.XLOOKUP(A1219,subscriptions!B1219:B10004,subscriptions!G1219:G10004)</f>
        <v>10</v>
      </c>
      <c r="O1219" s="10">
        <v>108.0</v>
      </c>
      <c r="P1219" s="10" t="str">
        <f t="array" ref="P1219">_xlfn.XLOOKUP(A1219,subscriptions!B1219:B10004,subscriptions!C1219:C10004)</f>
        <v>Residential</v>
      </c>
      <c r="Q1219" s="10" t="s">
        <v>128</v>
      </c>
      <c r="R1219" s="10" t="s">
        <v>212</v>
      </c>
      <c r="S1219" s="10" t="s">
        <v>1458</v>
      </c>
    </row>
    <row r="1220">
      <c r="A1220" s="1" t="s">
        <v>1714</v>
      </c>
      <c r="B1220" s="1" t="s">
        <v>919</v>
      </c>
      <c r="C1220" s="1" t="s">
        <v>524</v>
      </c>
      <c r="D1220" s="1" t="s">
        <v>27</v>
      </c>
      <c r="E1220" s="1" t="s">
        <v>631</v>
      </c>
      <c r="F1220" s="1" t="s">
        <v>1318</v>
      </c>
      <c r="G1220" s="1" t="s">
        <v>12866</v>
      </c>
      <c r="H1220" s="1" t="s">
        <v>12867</v>
      </c>
      <c r="I1220" s="4">
        <v>84.33417824074074</v>
      </c>
      <c r="J1220" s="1">
        <v>1644.19</v>
      </c>
      <c r="K1220" s="1">
        <v>162.69</v>
      </c>
      <c r="M1220" s="10">
        <f t="array" ref="M1220">_xlfn.XLOOKUP(A1220,subscriptions!B1220:B10004,subscriptions!D1220:D10004)</f>
        <v>80</v>
      </c>
      <c r="N1220" s="10">
        <f t="array" ref="N1220">_xlfn.XLOOKUP(A1220,subscriptions!B1220:B10004,subscriptions!G1220:G10004)</f>
        <v>20</v>
      </c>
      <c r="O1220" s="10">
        <v>64.0</v>
      </c>
      <c r="P1220" s="10" t="str">
        <f t="array" ref="P1220">_xlfn.XLOOKUP(A1220,subscriptions!B1220:B10004,subscriptions!C1220:C10004)</f>
        <v>Roam</v>
      </c>
      <c r="Q1220" s="10" t="s">
        <v>128</v>
      </c>
      <c r="R1220" s="10" t="s">
        <v>148</v>
      </c>
      <c r="S1220" s="10" t="s">
        <v>195</v>
      </c>
    </row>
    <row r="1221">
      <c r="A1221" s="1" t="s">
        <v>1715</v>
      </c>
      <c r="B1221" s="1" t="s">
        <v>1303</v>
      </c>
      <c r="C1221" s="1" t="s">
        <v>827</v>
      </c>
      <c r="D1221" s="1" t="s">
        <v>153</v>
      </c>
      <c r="E1221" s="1" t="s">
        <v>239</v>
      </c>
      <c r="F1221" s="1" t="s">
        <v>240</v>
      </c>
      <c r="G1221" s="1" t="s">
        <v>12868</v>
      </c>
      <c r="H1221" s="1" t="s">
        <v>12869</v>
      </c>
      <c r="I1221" s="4">
        <v>84.38357638888888</v>
      </c>
      <c r="J1221" s="1">
        <v>528.78</v>
      </c>
      <c r="K1221" s="1">
        <v>62.5</v>
      </c>
      <c r="M1221" s="10">
        <f t="array" ref="M1221">_xlfn.XLOOKUP(A1221,subscriptions!B1221:B10004,subscriptions!D1221:D10004)</f>
        <v>120</v>
      </c>
      <c r="N1221" s="10">
        <f t="array" ref="N1221">_xlfn.XLOOKUP(A1221,subscriptions!B1221:B10004,subscriptions!G1221:G10004)</f>
        <v>0</v>
      </c>
      <c r="O1221" s="10">
        <v>120.0</v>
      </c>
      <c r="P1221" s="10" t="str">
        <f t="array" ref="P1221">_xlfn.XLOOKUP(A1221,subscriptions!B1221:B10004,subscriptions!C1221:C10004)</f>
        <v>Residential</v>
      </c>
      <c r="Q1221" s="10" t="s">
        <v>173</v>
      </c>
      <c r="R1221" s="10" t="s">
        <v>212</v>
      </c>
      <c r="S1221" s="10" t="s">
        <v>882</v>
      </c>
    </row>
    <row r="1222">
      <c r="A1222" s="1" t="s">
        <v>1716</v>
      </c>
      <c r="B1222" s="1" t="s">
        <v>700</v>
      </c>
      <c r="C1222" s="1" t="s">
        <v>524</v>
      </c>
      <c r="D1222" s="1" t="s">
        <v>153</v>
      </c>
      <c r="E1222" s="1" t="s">
        <v>219</v>
      </c>
      <c r="F1222" s="1" t="s">
        <v>971</v>
      </c>
      <c r="G1222" s="1" t="s">
        <v>12870</v>
      </c>
      <c r="H1222" s="1" t="s">
        <v>12871</v>
      </c>
      <c r="I1222" s="4">
        <v>84.37577546296296</v>
      </c>
      <c r="J1222" s="1">
        <v>4569.73</v>
      </c>
      <c r="K1222" s="1">
        <v>958.32</v>
      </c>
      <c r="M1222" s="10">
        <f t="array" ref="M1222">_xlfn.XLOOKUP(A1222,subscriptions!B1222:B10004,subscriptions!D1222:D10004)</f>
        <v>80</v>
      </c>
      <c r="N1222" s="10">
        <f t="array" ref="N1222">_xlfn.XLOOKUP(A1222,subscriptions!B1222:B10004,subscriptions!G1222:G10004)</f>
        <v>5</v>
      </c>
      <c r="O1222" s="10">
        <v>76.0</v>
      </c>
      <c r="P1222" s="10" t="str">
        <f t="array" ref="P1222">_xlfn.XLOOKUP(A1222,subscriptions!B1222:B10004,subscriptions!C1222:C10004)</f>
        <v>Roam</v>
      </c>
      <c r="Q1222" s="10" t="s">
        <v>194</v>
      </c>
      <c r="R1222" s="10" t="s">
        <v>148</v>
      </c>
      <c r="S1222" s="10" t="s">
        <v>1442</v>
      </c>
    </row>
    <row r="1223">
      <c r="A1223" s="1" t="s">
        <v>1717</v>
      </c>
      <c r="B1223" s="1" t="s">
        <v>177</v>
      </c>
      <c r="C1223" s="1" t="s">
        <v>605</v>
      </c>
      <c r="D1223" s="1" t="s">
        <v>153</v>
      </c>
      <c r="E1223" s="1" t="s">
        <v>179</v>
      </c>
      <c r="F1223" s="1" t="s">
        <v>2311</v>
      </c>
      <c r="G1223" s="1" t="s">
        <v>12872</v>
      </c>
      <c r="H1223" s="1" t="s">
        <v>12873</v>
      </c>
      <c r="I1223" s="4">
        <v>84.17443287037037</v>
      </c>
      <c r="J1223" s="1">
        <v>295.65</v>
      </c>
      <c r="K1223" s="1">
        <v>86.53</v>
      </c>
      <c r="L1223" s="1">
        <v>100.0</v>
      </c>
      <c r="M1223" s="10">
        <f t="array" ref="M1223">_xlfn.XLOOKUP(A1223,subscriptions!B1223:B10004,subscriptions!D1223:D10004)</f>
        <v>80</v>
      </c>
      <c r="N1223" s="10">
        <f t="array" ref="N1223">_xlfn.XLOOKUP(A1223,subscriptions!B1223:B10004,subscriptions!G1223:G10004)</f>
        <v>10</v>
      </c>
      <c r="O1223" s="10">
        <v>72.0</v>
      </c>
      <c r="P1223" s="10" t="str">
        <f t="array" ref="P1223">_xlfn.XLOOKUP(A1223,subscriptions!B1223:B10004,subscriptions!C1223:C10004)</f>
        <v>Roam</v>
      </c>
      <c r="Q1223" s="10" t="s">
        <v>128</v>
      </c>
      <c r="R1223" s="10" t="s">
        <v>148</v>
      </c>
      <c r="S1223" s="10" t="s">
        <v>507</v>
      </c>
    </row>
    <row r="1224">
      <c r="A1224" s="1" t="s">
        <v>1718</v>
      </c>
      <c r="B1224" s="1" t="s">
        <v>772</v>
      </c>
      <c r="C1224" s="1" t="s">
        <v>509</v>
      </c>
      <c r="D1224" s="1" t="s">
        <v>153</v>
      </c>
      <c r="E1224" s="1" t="s">
        <v>332</v>
      </c>
      <c r="F1224" s="1" t="s">
        <v>333</v>
      </c>
      <c r="G1224" s="1" t="s">
        <v>12874</v>
      </c>
      <c r="H1224" s="1" t="s">
        <v>12875</v>
      </c>
      <c r="I1224" s="4">
        <v>84.21478009259259</v>
      </c>
      <c r="J1224" s="1">
        <v>899.34</v>
      </c>
      <c r="K1224" s="1">
        <v>167.93</v>
      </c>
      <c r="M1224" s="10">
        <f t="array" ref="M1224">_xlfn.XLOOKUP(A1224,subscriptions!B1224:B10004,subscriptions!D1224:D10004)</f>
        <v>250</v>
      </c>
      <c r="N1224" s="10">
        <f t="array" ref="N1224">_xlfn.XLOOKUP(A1224,subscriptions!B1224:B10004,subscriptions!G1224:G10004)</f>
        <v>20</v>
      </c>
      <c r="O1224" s="10">
        <v>200.0</v>
      </c>
      <c r="P1224" s="10" t="str">
        <f t="array" ref="P1224">_xlfn.XLOOKUP(A1224,subscriptions!B1224:B10004,subscriptions!C1224:C10004)</f>
        <v>Business</v>
      </c>
      <c r="Q1224" s="10" t="s">
        <v>128</v>
      </c>
      <c r="R1224" s="10" t="s">
        <v>129</v>
      </c>
      <c r="S1224" s="10" t="s">
        <v>3641</v>
      </c>
    </row>
    <row r="1225">
      <c r="A1225" s="1" t="s">
        <v>1721</v>
      </c>
      <c r="B1225" s="1" t="s">
        <v>1099</v>
      </c>
      <c r="C1225" s="1" t="s">
        <v>218</v>
      </c>
      <c r="D1225" s="1" t="s">
        <v>153</v>
      </c>
      <c r="E1225" s="1" t="s">
        <v>631</v>
      </c>
      <c r="F1225" s="1" t="s">
        <v>1084</v>
      </c>
      <c r="G1225" s="1" t="s">
        <v>12876</v>
      </c>
      <c r="H1225" s="1" t="s">
        <v>12877</v>
      </c>
      <c r="I1225" s="4">
        <v>84.37726851851852</v>
      </c>
      <c r="J1225" s="1">
        <v>4363.35</v>
      </c>
      <c r="K1225" s="1">
        <v>517.84</v>
      </c>
      <c r="M1225" s="10">
        <f t="array" ref="M1225">_xlfn.XLOOKUP(A1225,subscriptions!B1225:B10004,subscriptions!D1225:D10004)</f>
        <v>120</v>
      </c>
      <c r="N1225" s="10">
        <f t="array" ref="N1225">_xlfn.XLOOKUP(A1225,subscriptions!B1225:B10004,subscriptions!G1225:G10004)</f>
        <v>0</v>
      </c>
      <c r="O1225" s="10">
        <v>120.0</v>
      </c>
      <c r="P1225" s="10" t="str">
        <f t="array" ref="P1225">_xlfn.XLOOKUP(A1225,subscriptions!B1225:B10004,subscriptions!C1225:C10004)</f>
        <v>Residential</v>
      </c>
      <c r="Q1225" s="10" t="s">
        <v>173</v>
      </c>
      <c r="R1225" s="10" t="s">
        <v>212</v>
      </c>
      <c r="S1225" s="10" t="s">
        <v>1360</v>
      </c>
    </row>
    <row r="1226">
      <c r="A1226" s="1" t="s">
        <v>1722</v>
      </c>
      <c r="B1226" s="1" t="s">
        <v>312</v>
      </c>
      <c r="C1226" s="1" t="s">
        <v>605</v>
      </c>
      <c r="D1226" s="1" t="s">
        <v>153</v>
      </c>
      <c r="E1226" s="1" t="s">
        <v>219</v>
      </c>
      <c r="F1226" s="1" t="s">
        <v>220</v>
      </c>
      <c r="G1226" s="1" t="s">
        <v>12878</v>
      </c>
      <c r="H1226" s="1" t="s">
        <v>12879</v>
      </c>
      <c r="I1226" s="4">
        <v>84.2924537037037</v>
      </c>
      <c r="J1226" s="1">
        <v>866.39</v>
      </c>
      <c r="K1226" s="1">
        <v>206.79</v>
      </c>
      <c r="M1226" s="10">
        <f t="array" ref="M1226">_xlfn.XLOOKUP(A1226,subscriptions!B1226:B10004,subscriptions!D1226:D10004)</f>
        <v>120</v>
      </c>
      <c r="N1226" s="10">
        <f t="array" ref="N1226">_xlfn.XLOOKUP(A1226,subscriptions!B1226:B10004,subscriptions!G1226:G10004)</f>
        <v>5</v>
      </c>
      <c r="O1226" s="10">
        <v>114.0</v>
      </c>
      <c r="P1226" s="10" t="str">
        <f t="array" ref="P1226">_xlfn.XLOOKUP(A1226,subscriptions!B1226:B10004,subscriptions!C1226:C10004)</f>
        <v>Residential</v>
      </c>
      <c r="Q1226" s="10" t="s">
        <v>194</v>
      </c>
      <c r="R1226" s="10" t="s">
        <v>212</v>
      </c>
      <c r="S1226" s="10" t="s">
        <v>587</v>
      </c>
    </row>
    <row r="1227">
      <c r="A1227" s="1" t="s">
        <v>1723</v>
      </c>
      <c r="B1227" s="1" t="s">
        <v>899</v>
      </c>
      <c r="C1227" s="1" t="s">
        <v>1492</v>
      </c>
      <c r="D1227" s="1" t="s">
        <v>27</v>
      </c>
      <c r="E1227" s="1" t="s">
        <v>714</v>
      </c>
      <c r="F1227" s="1" t="s">
        <v>1159</v>
      </c>
      <c r="G1227" s="1" t="s">
        <v>12880</v>
      </c>
      <c r="H1227" s="1" t="s">
        <v>12881</v>
      </c>
      <c r="I1227" s="4">
        <v>84.29677083333333</v>
      </c>
      <c r="J1227" s="1">
        <v>1576.35</v>
      </c>
      <c r="K1227" s="1">
        <v>360.82</v>
      </c>
      <c r="M1227" s="10">
        <f t="array" ref="M1227">_xlfn.XLOOKUP(A1227,subscriptions!B1227:B10004,subscriptions!D1227:D10004)</f>
        <v>80</v>
      </c>
      <c r="N1227" s="10">
        <f t="array" ref="N1227">_xlfn.XLOOKUP(A1227,subscriptions!B1227:B10004,subscriptions!G1227:G10004)</f>
        <v>10</v>
      </c>
      <c r="O1227" s="10">
        <v>72.0</v>
      </c>
      <c r="P1227" s="10" t="str">
        <f t="array" ref="P1227">_xlfn.XLOOKUP(A1227,subscriptions!B1227:B10004,subscriptions!C1227:C10004)</f>
        <v>Roam</v>
      </c>
      <c r="Q1227" s="10" t="s">
        <v>128</v>
      </c>
      <c r="R1227" s="10" t="s">
        <v>148</v>
      </c>
      <c r="S1227" s="10" t="s">
        <v>373</v>
      </c>
    </row>
    <row r="1228">
      <c r="A1228" s="1" t="s">
        <v>1724</v>
      </c>
      <c r="B1228" s="1" t="s">
        <v>508</v>
      </c>
      <c r="C1228" s="1" t="s">
        <v>1347</v>
      </c>
      <c r="D1228" s="1" t="s">
        <v>153</v>
      </c>
      <c r="E1228" s="1" t="s">
        <v>179</v>
      </c>
      <c r="F1228" s="1" t="s">
        <v>4595</v>
      </c>
      <c r="G1228" s="1" t="s">
        <v>12882</v>
      </c>
      <c r="H1228" s="1" t="s">
        <v>12883</v>
      </c>
      <c r="I1228" s="4">
        <v>84.38150462962963</v>
      </c>
      <c r="J1228" s="1">
        <v>810.24</v>
      </c>
      <c r="K1228" s="1">
        <v>126.23</v>
      </c>
      <c r="L1228" s="1">
        <v>100.0</v>
      </c>
      <c r="M1228" s="10">
        <f t="array" ref="M1228">_xlfn.XLOOKUP(A1228,subscriptions!B1228:B10004,subscriptions!D1228:D10004)</f>
        <v>80</v>
      </c>
      <c r="N1228" s="10">
        <f t="array" ref="N1228">_xlfn.XLOOKUP(A1228,subscriptions!B1228:B10004,subscriptions!G1228:G10004)</f>
        <v>20</v>
      </c>
      <c r="O1228" s="10">
        <v>64.0</v>
      </c>
      <c r="P1228" s="10" t="str">
        <f t="array" ref="P1228">_xlfn.XLOOKUP(A1228,subscriptions!B1228:B10004,subscriptions!C1228:C10004)</f>
        <v>Roam</v>
      </c>
      <c r="Q1228" s="10" t="s">
        <v>128</v>
      </c>
      <c r="R1228" s="10" t="s">
        <v>148</v>
      </c>
      <c r="S1228" s="10" t="s">
        <v>1789</v>
      </c>
    </row>
    <row r="1229">
      <c r="A1229" s="1" t="s">
        <v>1725</v>
      </c>
      <c r="B1229" s="1" t="s">
        <v>1664</v>
      </c>
      <c r="C1229" s="1" t="s">
        <v>279</v>
      </c>
      <c r="D1229" s="1" t="s">
        <v>153</v>
      </c>
      <c r="E1229" s="1" t="s">
        <v>28</v>
      </c>
      <c r="F1229" s="1" t="s">
        <v>1639</v>
      </c>
      <c r="G1229" s="1" t="s">
        <v>12884</v>
      </c>
      <c r="H1229" s="1" t="s">
        <v>12885</v>
      </c>
      <c r="I1229" s="4">
        <v>84.3786574074074</v>
      </c>
      <c r="J1229" s="1">
        <v>530.75</v>
      </c>
      <c r="K1229" s="1">
        <v>72.49</v>
      </c>
      <c r="M1229" s="10">
        <f t="array" ref="M1229">_xlfn.XLOOKUP(A1229,subscriptions!B1229:B10004,subscriptions!D1229:D10004)</f>
        <v>120</v>
      </c>
      <c r="N1229" s="10">
        <f t="array" ref="N1229">_xlfn.XLOOKUP(A1229,subscriptions!B1229:B10004,subscriptions!G1229:G10004)</f>
        <v>0</v>
      </c>
      <c r="O1229" s="10">
        <v>120.0</v>
      </c>
      <c r="P1229" s="10" t="str">
        <f t="array" ref="P1229">_xlfn.XLOOKUP(A1229,subscriptions!B1229:B10004,subscriptions!C1229:C10004)</f>
        <v>Residential</v>
      </c>
      <c r="Q1229" s="10" t="s">
        <v>173</v>
      </c>
      <c r="R1229" s="10" t="s">
        <v>212</v>
      </c>
      <c r="S1229" s="10" t="s">
        <v>1622</v>
      </c>
    </row>
    <row r="1230">
      <c r="A1230" s="1" t="s">
        <v>1726</v>
      </c>
      <c r="B1230" s="1" t="s">
        <v>329</v>
      </c>
      <c r="C1230" s="1" t="s">
        <v>3912</v>
      </c>
      <c r="D1230" s="1" t="s">
        <v>27</v>
      </c>
      <c r="E1230" s="1" t="s">
        <v>631</v>
      </c>
      <c r="F1230" s="1" t="s">
        <v>922</v>
      </c>
      <c r="G1230" s="1" t="s">
        <v>12886</v>
      </c>
      <c r="H1230" s="1" t="s">
        <v>12887</v>
      </c>
      <c r="I1230" s="4">
        <v>84.2524074074074</v>
      </c>
      <c r="J1230" s="1">
        <v>6250.66</v>
      </c>
      <c r="K1230" s="1">
        <v>603.31</v>
      </c>
      <c r="M1230" s="10">
        <f t="array" ref="M1230">_xlfn.XLOOKUP(A1230,subscriptions!B1230:B10004,subscriptions!D1230:D10004)</f>
        <v>120</v>
      </c>
      <c r="N1230" s="10">
        <f t="array" ref="N1230">_xlfn.XLOOKUP(A1230,subscriptions!B1230:B10004,subscriptions!G1230:G10004)</f>
        <v>5</v>
      </c>
      <c r="O1230" s="10">
        <v>114.0</v>
      </c>
      <c r="P1230" s="10" t="str">
        <f t="array" ref="P1230">_xlfn.XLOOKUP(A1230,subscriptions!B1230:B10004,subscriptions!C1230:C10004)</f>
        <v>Residential</v>
      </c>
      <c r="Q1230" s="10" t="s">
        <v>194</v>
      </c>
      <c r="R1230" s="10" t="s">
        <v>212</v>
      </c>
      <c r="S1230" s="10" t="s">
        <v>1008</v>
      </c>
    </row>
    <row r="1231">
      <c r="A1231" s="1" t="s">
        <v>1727</v>
      </c>
      <c r="B1231" s="1" t="s">
        <v>409</v>
      </c>
      <c r="C1231" s="1" t="s">
        <v>133</v>
      </c>
      <c r="D1231" s="1" t="s">
        <v>27</v>
      </c>
      <c r="E1231" s="1" t="s">
        <v>631</v>
      </c>
      <c r="F1231" s="1" t="s">
        <v>1084</v>
      </c>
      <c r="G1231" s="1" t="s">
        <v>12888</v>
      </c>
      <c r="H1231" s="1" t="s">
        <v>12889</v>
      </c>
      <c r="I1231" s="4">
        <v>84.20979166666666</v>
      </c>
      <c r="J1231" s="1">
        <v>839.76</v>
      </c>
      <c r="K1231" s="1">
        <v>104.08</v>
      </c>
      <c r="M1231" s="10">
        <f t="array" ref="M1231">_xlfn.XLOOKUP(A1231,subscriptions!B1231:B10004,subscriptions!D1231:D10004)</f>
        <v>120</v>
      </c>
      <c r="N1231" s="10">
        <f t="array" ref="N1231">_xlfn.XLOOKUP(A1231,subscriptions!B1231:B10004,subscriptions!G1231:G10004)</f>
        <v>10</v>
      </c>
      <c r="O1231" s="10">
        <v>108.0</v>
      </c>
      <c r="P1231" s="10" t="str">
        <f t="array" ref="P1231">_xlfn.XLOOKUP(A1231,subscriptions!B1231:B10004,subscriptions!C1231:C10004)</f>
        <v>Residential</v>
      </c>
      <c r="Q1231" s="10" t="s">
        <v>128</v>
      </c>
      <c r="R1231" s="10" t="s">
        <v>212</v>
      </c>
      <c r="S1231" s="10" t="s">
        <v>353</v>
      </c>
    </row>
    <row r="1232">
      <c r="A1232" s="1" t="s">
        <v>1728</v>
      </c>
      <c r="B1232" s="1" t="s">
        <v>555</v>
      </c>
      <c r="C1232" s="1" t="s">
        <v>261</v>
      </c>
      <c r="D1232" s="1" t="s">
        <v>153</v>
      </c>
      <c r="E1232" s="1" t="s">
        <v>714</v>
      </c>
      <c r="F1232" s="1" t="s">
        <v>1730</v>
      </c>
      <c r="G1232" s="1" t="s">
        <v>12890</v>
      </c>
      <c r="H1232" s="1" t="s">
        <v>12891</v>
      </c>
      <c r="I1232" s="4">
        <v>84.34184027777778</v>
      </c>
      <c r="J1232" s="1">
        <v>3417.88</v>
      </c>
      <c r="K1232" s="1">
        <v>663.91</v>
      </c>
      <c r="M1232" s="10">
        <f t="array" ref="M1232">_xlfn.XLOOKUP(A1232,subscriptions!B1232:B10004,subscriptions!D1232:D10004)</f>
        <v>50</v>
      </c>
      <c r="N1232" s="10">
        <f t="array" ref="N1232">_xlfn.XLOOKUP(A1232,subscriptions!B1232:B10004,subscriptions!G1232:G10004)</f>
        <v>20</v>
      </c>
      <c r="O1232" s="10">
        <v>40.0</v>
      </c>
      <c r="P1232" s="10" t="str">
        <f t="array" ref="P1232">_xlfn.XLOOKUP(A1232,subscriptions!B1232:B10004,subscriptions!C1232:C10004)</f>
        <v>Mini</v>
      </c>
      <c r="Q1232" s="10" t="s">
        <v>128</v>
      </c>
      <c r="R1232" s="10" t="s">
        <v>148</v>
      </c>
      <c r="S1232" s="10" t="s">
        <v>1703</v>
      </c>
    </row>
    <row r="1233">
      <c r="A1233" s="1" t="s">
        <v>1729</v>
      </c>
      <c r="B1233" s="1" t="s">
        <v>24</v>
      </c>
      <c r="C1233" s="1" t="s">
        <v>764</v>
      </c>
      <c r="D1233" s="1" t="s">
        <v>27</v>
      </c>
      <c r="E1233" s="1" t="s">
        <v>239</v>
      </c>
      <c r="F1233" s="1" t="s">
        <v>3181</v>
      </c>
      <c r="G1233" s="1" t="s">
        <v>12892</v>
      </c>
      <c r="H1233" s="1" t="s">
        <v>12893</v>
      </c>
      <c r="I1233" s="4">
        <v>84.20980324074074</v>
      </c>
      <c r="J1233" s="1">
        <v>441.96</v>
      </c>
      <c r="K1233" s="1">
        <v>94.98</v>
      </c>
      <c r="M1233" s="10">
        <f t="array" ref="M1233">_xlfn.XLOOKUP(A1233,subscriptions!B1233:B10004,subscriptions!D1233:D10004)</f>
        <v>120</v>
      </c>
      <c r="N1233" s="10">
        <f t="array" ref="N1233">_xlfn.XLOOKUP(A1233,subscriptions!B1233:B10004,subscriptions!G1233:G10004)</f>
        <v>0</v>
      </c>
      <c r="O1233" s="10">
        <v>120.0</v>
      </c>
      <c r="P1233" s="10" t="str">
        <f t="array" ref="P1233">_xlfn.XLOOKUP(A1233,subscriptions!B1233:B10004,subscriptions!C1233:C10004)</f>
        <v>Residential</v>
      </c>
      <c r="Q1233" s="10" t="s">
        <v>173</v>
      </c>
      <c r="R1233" s="10" t="s">
        <v>212</v>
      </c>
      <c r="S1233" s="10" t="s">
        <v>353</v>
      </c>
    </row>
    <row r="1234">
      <c r="A1234" s="1" t="s">
        <v>1733</v>
      </c>
      <c r="B1234" s="1" t="s">
        <v>329</v>
      </c>
      <c r="C1234" s="1" t="s">
        <v>426</v>
      </c>
      <c r="D1234" s="1" t="s">
        <v>27</v>
      </c>
      <c r="E1234" s="1" t="s">
        <v>111</v>
      </c>
      <c r="F1234" s="1" t="s">
        <v>1227</v>
      </c>
      <c r="G1234" s="1" t="s">
        <v>12894</v>
      </c>
      <c r="H1234" s="1" t="s">
        <v>12895</v>
      </c>
      <c r="I1234" s="4">
        <v>84.41827546296297</v>
      </c>
      <c r="J1234" s="1">
        <v>409.49</v>
      </c>
      <c r="K1234" s="1">
        <v>87.69</v>
      </c>
      <c r="M1234" s="10">
        <f t="array" ref="M1234">_xlfn.XLOOKUP(A1234,subscriptions!B1234:B10004,subscriptions!D1234:D10004)</f>
        <v>120</v>
      </c>
      <c r="N1234" s="10">
        <f t="array" ref="N1234">_xlfn.XLOOKUP(A1234,subscriptions!B1234:B10004,subscriptions!G1234:G10004)</f>
        <v>5</v>
      </c>
      <c r="O1234" s="10">
        <v>114.0</v>
      </c>
      <c r="P1234" s="10" t="str">
        <f t="array" ref="P1234">_xlfn.XLOOKUP(A1234,subscriptions!B1234:B10004,subscriptions!C1234:C10004)</f>
        <v>Residential</v>
      </c>
      <c r="Q1234" s="10" t="s">
        <v>194</v>
      </c>
      <c r="R1234" s="10" t="s">
        <v>212</v>
      </c>
      <c r="S1234" s="10" t="s">
        <v>3020</v>
      </c>
    </row>
    <row r="1235">
      <c r="A1235" s="1" t="s">
        <v>1734</v>
      </c>
      <c r="B1235" s="1" t="s">
        <v>1939</v>
      </c>
      <c r="C1235" s="1" t="s">
        <v>764</v>
      </c>
      <c r="D1235" s="1" t="s">
        <v>153</v>
      </c>
      <c r="E1235" s="1" t="s">
        <v>28</v>
      </c>
      <c r="F1235" s="1" t="s">
        <v>526</v>
      </c>
      <c r="G1235" s="1" t="s">
        <v>12896</v>
      </c>
      <c r="H1235" s="1" t="s">
        <v>12897</v>
      </c>
      <c r="I1235" s="4">
        <v>84.29611111111112</v>
      </c>
      <c r="J1235" s="1">
        <v>97.44</v>
      </c>
      <c r="K1235" s="1">
        <v>27.4</v>
      </c>
      <c r="M1235" s="10">
        <f t="array" ref="M1235">_xlfn.XLOOKUP(A1235,subscriptions!B1235:B10004,subscriptions!D1235:D10004)</f>
        <v>250</v>
      </c>
      <c r="N1235" s="10">
        <f t="array" ref="N1235">_xlfn.XLOOKUP(A1235,subscriptions!B1235:B10004,subscriptions!G1235:G10004)</f>
        <v>10</v>
      </c>
      <c r="O1235" s="10">
        <v>225.0</v>
      </c>
      <c r="P1235" s="10" t="str">
        <f t="array" ref="P1235">_xlfn.XLOOKUP(A1235,subscriptions!B1235:B10004,subscriptions!C1235:C10004)</f>
        <v>Business</v>
      </c>
      <c r="Q1235" s="10" t="s">
        <v>128</v>
      </c>
      <c r="R1235" s="10" t="s">
        <v>129</v>
      </c>
      <c r="S1235" s="10" t="s">
        <v>655</v>
      </c>
    </row>
    <row r="1236">
      <c r="A1236" s="1" t="s">
        <v>1735</v>
      </c>
      <c r="B1236" s="1" t="s">
        <v>1044</v>
      </c>
      <c r="C1236" s="1" t="s">
        <v>237</v>
      </c>
      <c r="D1236" s="1" t="s">
        <v>27</v>
      </c>
      <c r="E1236" s="1" t="s">
        <v>111</v>
      </c>
      <c r="F1236" s="1" t="s">
        <v>1906</v>
      </c>
      <c r="G1236" s="1" t="s">
        <v>12898</v>
      </c>
      <c r="H1236" s="1" t="s">
        <v>12899</v>
      </c>
      <c r="I1236" s="4">
        <v>84.37810185185185</v>
      </c>
      <c r="J1236" s="1">
        <v>1631.89</v>
      </c>
      <c r="K1236" s="1">
        <v>204.81</v>
      </c>
      <c r="M1236" s="10">
        <f t="array" ref="M1236">_xlfn.XLOOKUP(A1236,subscriptions!B1236:B10004,subscriptions!D1236:D10004)</f>
        <v>120</v>
      </c>
      <c r="N1236" s="10">
        <f t="array" ref="N1236">_xlfn.XLOOKUP(A1236,subscriptions!B1236:B10004,subscriptions!G1236:G10004)</f>
        <v>20</v>
      </c>
      <c r="O1236" s="10">
        <v>96.0</v>
      </c>
      <c r="P1236" s="10" t="str">
        <f t="array" ref="P1236">_xlfn.XLOOKUP(A1236,subscriptions!B1236:B10004,subscriptions!C1236:C10004)</f>
        <v>Residential</v>
      </c>
      <c r="Q1236" s="10" t="s">
        <v>128</v>
      </c>
      <c r="R1236" s="10" t="s">
        <v>148</v>
      </c>
      <c r="S1236" s="10" t="s">
        <v>1302</v>
      </c>
    </row>
    <row r="1237">
      <c r="A1237" s="1" t="s">
        <v>1736</v>
      </c>
      <c r="B1237" s="1" t="s">
        <v>1173</v>
      </c>
      <c r="C1237" s="1" t="s">
        <v>330</v>
      </c>
      <c r="D1237" s="1" t="s">
        <v>27</v>
      </c>
      <c r="E1237" s="1" t="s">
        <v>219</v>
      </c>
      <c r="F1237" s="1" t="s">
        <v>1461</v>
      </c>
      <c r="G1237" s="1" t="s">
        <v>12900</v>
      </c>
      <c r="H1237" s="1" t="s">
        <v>12901</v>
      </c>
      <c r="I1237" s="4">
        <v>84.20997685185185</v>
      </c>
      <c r="J1237" s="1">
        <v>739.55</v>
      </c>
      <c r="K1237" s="1">
        <v>99.48</v>
      </c>
      <c r="M1237" s="10">
        <f t="array" ref="M1237">_xlfn.XLOOKUP(A1237,subscriptions!B1237:B10004,subscriptions!D1237:D10004)</f>
        <v>120</v>
      </c>
      <c r="N1237" s="10">
        <f t="array" ref="N1237">_xlfn.XLOOKUP(A1237,subscriptions!B1237:B10004,subscriptions!G1237:G10004)</f>
        <v>0</v>
      </c>
      <c r="O1237" s="10">
        <v>120.0</v>
      </c>
      <c r="P1237" s="10" t="str">
        <f t="array" ref="P1237">_xlfn.XLOOKUP(A1237,subscriptions!B1237:B10004,subscriptions!C1237:C10004)</f>
        <v>Residential</v>
      </c>
      <c r="Q1237" s="10" t="s">
        <v>173</v>
      </c>
      <c r="R1237" s="10" t="s">
        <v>212</v>
      </c>
      <c r="S1237" s="10" t="s">
        <v>353</v>
      </c>
    </row>
    <row r="1238">
      <c r="A1238" s="1" t="s">
        <v>1737</v>
      </c>
      <c r="B1238" s="1" t="s">
        <v>919</v>
      </c>
      <c r="C1238" s="1" t="s">
        <v>1678</v>
      </c>
      <c r="D1238" s="1" t="s">
        <v>27</v>
      </c>
      <c r="E1238" s="1" t="s">
        <v>631</v>
      </c>
      <c r="F1238" s="1" t="s">
        <v>632</v>
      </c>
      <c r="G1238" s="1" t="s">
        <v>12902</v>
      </c>
      <c r="H1238" s="1" t="s">
        <v>12903</v>
      </c>
      <c r="I1238" s="4">
        <v>84.37850694444444</v>
      </c>
      <c r="J1238" s="1">
        <v>3046.61</v>
      </c>
      <c r="K1238" s="1">
        <v>589.85</v>
      </c>
      <c r="M1238" s="10">
        <f t="array" ref="M1238">_xlfn.XLOOKUP(A1238,subscriptions!B1238:B10004,subscriptions!D1238:D10004)</f>
        <v>120</v>
      </c>
      <c r="N1238" s="10">
        <f t="array" ref="N1238">_xlfn.XLOOKUP(A1238,subscriptions!B1238:B10004,subscriptions!G1238:G10004)</f>
        <v>5</v>
      </c>
      <c r="O1238" s="10">
        <v>114.0</v>
      </c>
      <c r="P1238" s="10" t="str">
        <f t="array" ref="P1238">_xlfn.XLOOKUP(A1238,subscriptions!B1238:B10004,subscriptions!C1238:C10004)</f>
        <v>Residential</v>
      </c>
      <c r="Q1238" s="10" t="s">
        <v>194</v>
      </c>
      <c r="R1238" s="10" t="s">
        <v>212</v>
      </c>
      <c r="S1238" s="10" t="s">
        <v>1622</v>
      </c>
    </row>
    <row r="1239">
      <c r="A1239" s="1" t="s">
        <v>1738</v>
      </c>
      <c r="B1239" s="1" t="s">
        <v>4627</v>
      </c>
      <c r="C1239" s="1" t="s">
        <v>133</v>
      </c>
      <c r="D1239" s="1" t="s">
        <v>27</v>
      </c>
      <c r="E1239" s="1" t="s">
        <v>714</v>
      </c>
      <c r="F1239" s="1" t="s">
        <v>1866</v>
      </c>
      <c r="G1239" s="1" t="s">
        <v>12904</v>
      </c>
      <c r="H1239" s="1" t="s">
        <v>12905</v>
      </c>
      <c r="I1239" s="4">
        <v>84.33615740740741</v>
      </c>
      <c r="J1239" s="1">
        <v>1011.43</v>
      </c>
      <c r="K1239" s="1">
        <v>141.11</v>
      </c>
      <c r="M1239" s="10">
        <f t="array" ref="M1239">_xlfn.XLOOKUP(A1239,subscriptions!B1239:B10004,subscriptions!D1239:D10004)</f>
        <v>50</v>
      </c>
      <c r="N1239" s="10">
        <f t="array" ref="N1239">_xlfn.XLOOKUP(A1239,subscriptions!B1239:B10004,subscriptions!G1239:G10004)</f>
        <v>10</v>
      </c>
      <c r="O1239" s="10">
        <v>45.0</v>
      </c>
      <c r="P1239" s="10" t="str">
        <f t="array" ref="P1239">_xlfn.XLOOKUP(A1239,subscriptions!B1239:B10004,subscriptions!C1239:C10004)</f>
        <v>Mini</v>
      </c>
      <c r="Q1239" s="10" t="s">
        <v>128</v>
      </c>
      <c r="R1239" s="10" t="s">
        <v>148</v>
      </c>
      <c r="S1239" s="10" t="s">
        <v>1971</v>
      </c>
    </row>
    <row r="1240">
      <c r="A1240" s="1" t="s">
        <v>1739</v>
      </c>
      <c r="B1240" s="1" t="s">
        <v>472</v>
      </c>
      <c r="C1240" s="1" t="s">
        <v>786</v>
      </c>
      <c r="D1240" s="1" t="s">
        <v>27</v>
      </c>
      <c r="E1240" s="1" t="s">
        <v>280</v>
      </c>
      <c r="F1240" s="1" t="s">
        <v>1665</v>
      </c>
      <c r="G1240" s="1" t="s">
        <v>12906</v>
      </c>
      <c r="H1240" s="1" t="s">
        <v>12907</v>
      </c>
      <c r="I1240" s="4">
        <v>84.42045138888889</v>
      </c>
      <c r="J1240" s="1">
        <v>5222.12</v>
      </c>
      <c r="K1240" s="1">
        <v>1066.11</v>
      </c>
      <c r="M1240" s="10">
        <f t="array" ref="M1240">_xlfn.XLOOKUP(A1240,subscriptions!B1240:B10004,subscriptions!D1240:D10004)</f>
        <v>120</v>
      </c>
      <c r="N1240" s="10">
        <f t="array" ref="N1240">_xlfn.XLOOKUP(A1240,subscriptions!B1240:B10004,subscriptions!G1240:G10004)</f>
        <v>20</v>
      </c>
      <c r="O1240" s="10">
        <v>96.0</v>
      </c>
      <c r="P1240" s="10" t="str">
        <f t="array" ref="P1240">_xlfn.XLOOKUP(A1240,subscriptions!B1240:B10004,subscriptions!C1240:C10004)</f>
        <v>Residential</v>
      </c>
      <c r="Q1240" s="10" t="s">
        <v>128</v>
      </c>
      <c r="R1240" s="10" t="s">
        <v>148</v>
      </c>
      <c r="S1240" s="10" t="s">
        <v>940</v>
      </c>
    </row>
    <row r="1241">
      <c r="A1241" s="1" t="s">
        <v>1742</v>
      </c>
      <c r="B1241" s="1" t="s">
        <v>686</v>
      </c>
      <c r="C1241" s="1" t="s">
        <v>1251</v>
      </c>
      <c r="D1241" s="1" t="s">
        <v>153</v>
      </c>
      <c r="E1241" s="1" t="s">
        <v>332</v>
      </c>
      <c r="F1241" s="1" t="s">
        <v>333</v>
      </c>
      <c r="G1241" s="1" t="s">
        <v>12908</v>
      </c>
      <c r="H1241" s="1" t="s">
        <v>12909</v>
      </c>
      <c r="I1241" s="4">
        <v>84.3801736111111</v>
      </c>
      <c r="J1241" s="1">
        <v>357.82</v>
      </c>
      <c r="K1241" s="1">
        <v>44.91</v>
      </c>
      <c r="M1241" s="10">
        <f t="array" ref="M1241">_xlfn.XLOOKUP(A1241,subscriptions!B1241:B10004,subscriptions!D1241:D10004)</f>
        <v>120</v>
      </c>
      <c r="N1241" s="10">
        <f t="array" ref="N1241">_xlfn.XLOOKUP(A1241,subscriptions!B1241:B10004,subscriptions!G1241:G10004)</f>
        <v>0</v>
      </c>
      <c r="O1241" s="10">
        <v>120.0</v>
      </c>
      <c r="P1241" s="10" t="str">
        <f t="array" ref="P1241">_xlfn.XLOOKUP(A1241,subscriptions!B1241:B10004,subscriptions!C1241:C10004)</f>
        <v>Residential</v>
      </c>
      <c r="Q1241" s="10" t="s">
        <v>173</v>
      </c>
      <c r="R1241" s="10" t="s">
        <v>212</v>
      </c>
      <c r="S1241" s="10" t="s">
        <v>698</v>
      </c>
    </row>
    <row r="1242">
      <c r="A1242" s="1" t="s">
        <v>1743</v>
      </c>
      <c r="B1242" s="1" t="s">
        <v>508</v>
      </c>
      <c r="C1242" s="1" t="s">
        <v>734</v>
      </c>
      <c r="D1242" s="1" t="s">
        <v>153</v>
      </c>
      <c r="E1242" s="1" t="s">
        <v>262</v>
      </c>
      <c r="F1242" s="1" t="s">
        <v>392</v>
      </c>
      <c r="G1242" s="1" t="s">
        <v>12910</v>
      </c>
      <c r="H1242" s="1" t="s">
        <v>12911</v>
      </c>
      <c r="I1242" s="4">
        <v>84.2987962962963</v>
      </c>
      <c r="J1242" s="1">
        <v>3094.53</v>
      </c>
      <c r="K1242" s="1">
        <v>557.73</v>
      </c>
      <c r="M1242" s="10">
        <f t="array" ref="M1242">_xlfn.XLOOKUP(A1242,subscriptions!B1242:B10004,subscriptions!D1242:D10004)</f>
        <v>120</v>
      </c>
      <c r="N1242" s="10">
        <f t="array" ref="N1242">_xlfn.XLOOKUP(A1242,subscriptions!B1242:B10004,subscriptions!G1242:G10004)</f>
        <v>5</v>
      </c>
      <c r="O1242" s="10">
        <v>114.0</v>
      </c>
      <c r="P1242" s="10" t="str">
        <f t="array" ref="P1242">_xlfn.XLOOKUP(A1242,subscriptions!B1242:B10004,subscriptions!C1242:C10004)</f>
        <v>Residential</v>
      </c>
      <c r="Q1242" s="10" t="s">
        <v>194</v>
      </c>
      <c r="R1242" s="10" t="s">
        <v>212</v>
      </c>
      <c r="S1242" s="10" t="s">
        <v>276</v>
      </c>
    </row>
    <row r="1243">
      <c r="A1243" s="1" t="s">
        <v>1744</v>
      </c>
      <c r="B1243" s="1" t="s">
        <v>1491</v>
      </c>
      <c r="C1243" s="1" t="s">
        <v>1833</v>
      </c>
      <c r="D1243" s="1" t="s">
        <v>153</v>
      </c>
      <c r="E1243" s="1" t="s">
        <v>111</v>
      </c>
      <c r="F1243" s="1" t="s">
        <v>1906</v>
      </c>
      <c r="G1243" s="1" t="s">
        <v>12912</v>
      </c>
      <c r="H1243" s="1" t="s">
        <v>12913</v>
      </c>
      <c r="I1243" s="4">
        <v>84.25785879629629</v>
      </c>
      <c r="J1243" s="1">
        <v>2298.17</v>
      </c>
      <c r="K1243" s="1">
        <v>391.49</v>
      </c>
      <c r="M1243" s="10">
        <f t="array" ref="M1243">_xlfn.XLOOKUP(A1243,subscriptions!B1243:B10004,subscriptions!D1243:D10004)</f>
        <v>120</v>
      </c>
      <c r="N1243" s="10">
        <f t="array" ref="N1243">_xlfn.XLOOKUP(A1243,subscriptions!B1243:B10004,subscriptions!G1243:G10004)</f>
        <v>10</v>
      </c>
      <c r="O1243" s="10">
        <v>108.0</v>
      </c>
      <c r="P1243" s="10" t="str">
        <f t="array" ref="P1243">_xlfn.XLOOKUP(A1243,subscriptions!B1243:B10004,subscriptions!C1243:C10004)</f>
        <v>Residential</v>
      </c>
      <c r="Q1243" s="10" t="s">
        <v>128</v>
      </c>
      <c r="R1243" s="10" t="s">
        <v>212</v>
      </c>
      <c r="S1243" s="10" t="s">
        <v>603</v>
      </c>
    </row>
    <row r="1244">
      <c r="A1244" s="1" t="s">
        <v>1745</v>
      </c>
      <c r="B1244" s="1" t="s">
        <v>4627</v>
      </c>
      <c r="C1244" s="1" t="s">
        <v>1142</v>
      </c>
      <c r="D1244" s="1" t="s">
        <v>27</v>
      </c>
      <c r="E1244" s="1" t="s">
        <v>280</v>
      </c>
      <c r="F1244" s="1" t="s">
        <v>494</v>
      </c>
      <c r="G1244" s="1" t="s">
        <v>12914</v>
      </c>
      <c r="H1244" s="1" t="s">
        <v>12915</v>
      </c>
      <c r="I1244" s="4">
        <v>84.29319444444444</v>
      </c>
      <c r="J1244" s="1">
        <v>2260.54</v>
      </c>
      <c r="K1244" s="1">
        <v>227.21</v>
      </c>
      <c r="M1244" s="10">
        <f t="array" ref="M1244">_xlfn.XLOOKUP(A1244,subscriptions!B1244:B10004,subscriptions!D1244:D10004)</f>
        <v>250</v>
      </c>
      <c r="N1244" s="10">
        <f t="array" ref="N1244">_xlfn.XLOOKUP(A1244,subscriptions!B1244:B10004,subscriptions!G1244:G10004)</f>
        <v>20</v>
      </c>
      <c r="O1244" s="10">
        <v>200.0</v>
      </c>
      <c r="P1244" s="10" t="str">
        <f t="array" ref="P1244">_xlfn.XLOOKUP(A1244,subscriptions!B1244:B10004,subscriptions!C1244:C10004)</f>
        <v>Business</v>
      </c>
      <c r="Q1244" s="10" t="s">
        <v>128</v>
      </c>
      <c r="R1244" s="10" t="s">
        <v>129</v>
      </c>
      <c r="S1244" s="10" t="s">
        <v>1779</v>
      </c>
    </row>
    <row r="1245">
      <c r="A1245" s="1" t="s">
        <v>1746</v>
      </c>
      <c r="B1245" s="1" t="s">
        <v>573</v>
      </c>
      <c r="C1245" s="1" t="s">
        <v>178</v>
      </c>
      <c r="D1245" s="1" t="s">
        <v>27</v>
      </c>
      <c r="E1245" s="1" t="s">
        <v>332</v>
      </c>
      <c r="F1245" s="1" t="s">
        <v>333</v>
      </c>
      <c r="G1245" s="1" t="s">
        <v>12916</v>
      </c>
      <c r="H1245" s="1" t="s">
        <v>12917</v>
      </c>
      <c r="I1245" s="4">
        <v>84.25104166666667</v>
      </c>
      <c r="J1245" s="1">
        <v>2844.4</v>
      </c>
      <c r="K1245" s="1">
        <v>453.75</v>
      </c>
      <c r="M1245" s="10">
        <f t="array" ref="M1245">_xlfn.XLOOKUP(A1245,subscriptions!B1245:B10004,subscriptions!D1245:D10004)</f>
        <v>120</v>
      </c>
      <c r="N1245" s="10">
        <f t="array" ref="N1245">_xlfn.XLOOKUP(A1245,subscriptions!B1245:B10004,subscriptions!G1245:G10004)</f>
        <v>0</v>
      </c>
      <c r="O1245" s="10">
        <v>120.0</v>
      </c>
      <c r="P1245" s="10" t="str">
        <f t="array" ref="P1245">_xlfn.XLOOKUP(A1245,subscriptions!B1245:B10004,subscriptions!C1245:C10004)</f>
        <v>Residential</v>
      </c>
      <c r="Q1245" s="10" t="s">
        <v>173</v>
      </c>
      <c r="R1245" s="10" t="s">
        <v>212</v>
      </c>
      <c r="S1245" s="10" t="s">
        <v>1691</v>
      </c>
    </row>
    <row r="1246">
      <c r="A1246" s="1" t="s">
        <v>1747</v>
      </c>
      <c r="B1246" s="1" t="s">
        <v>1009</v>
      </c>
      <c r="C1246" s="1" t="s">
        <v>2483</v>
      </c>
      <c r="D1246" s="1" t="s">
        <v>153</v>
      </c>
      <c r="E1246" s="1" t="s">
        <v>179</v>
      </c>
      <c r="F1246" s="1" t="s">
        <v>773</v>
      </c>
      <c r="G1246" s="1" t="s">
        <v>12918</v>
      </c>
      <c r="H1246" s="1" t="s">
        <v>12919</v>
      </c>
      <c r="I1246" s="4">
        <v>84.34130787037037</v>
      </c>
      <c r="J1246" s="1">
        <v>2197.09</v>
      </c>
      <c r="K1246" s="1">
        <v>402.44</v>
      </c>
      <c r="L1246" s="1">
        <v>100.0</v>
      </c>
      <c r="M1246" s="10">
        <f t="array" ref="M1246">_xlfn.XLOOKUP(A1246,subscriptions!B1246:B10004,subscriptions!D1246:D10004)</f>
        <v>80</v>
      </c>
      <c r="N1246" s="10">
        <f t="array" ref="N1246">_xlfn.XLOOKUP(A1246,subscriptions!B1246:B10004,subscriptions!G1246:G10004)</f>
        <v>5</v>
      </c>
      <c r="O1246" s="10">
        <v>76.0</v>
      </c>
      <c r="P1246" s="10" t="str">
        <f t="array" ref="P1246">_xlfn.XLOOKUP(A1246,subscriptions!B1246:B10004,subscriptions!C1246:C10004)</f>
        <v>Roam</v>
      </c>
      <c r="Q1246" s="10" t="s">
        <v>194</v>
      </c>
      <c r="R1246" s="10" t="s">
        <v>148</v>
      </c>
      <c r="S1246" s="10" t="s">
        <v>259</v>
      </c>
    </row>
    <row r="1247">
      <c r="A1247" s="1" t="s">
        <v>1748</v>
      </c>
      <c r="B1247" s="1" t="s">
        <v>1984</v>
      </c>
      <c r="C1247" s="1" t="s">
        <v>1492</v>
      </c>
      <c r="D1247" s="1" t="s">
        <v>153</v>
      </c>
      <c r="E1247" s="1" t="s">
        <v>179</v>
      </c>
      <c r="F1247" s="1" t="s">
        <v>200</v>
      </c>
      <c r="G1247" s="1" t="s">
        <v>12920</v>
      </c>
      <c r="H1247" s="1" t="s">
        <v>12921</v>
      </c>
      <c r="I1247" s="4">
        <v>84.21275462962963</v>
      </c>
      <c r="J1247" s="1">
        <v>1526.13</v>
      </c>
      <c r="K1247" s="1">
        <v>168.52</v>
      </c>
      <c r="L1247" s="1">
        <v>100.0</v>
      </c>
      <c r="M1247" s="10">
        <f t="array" ref="M1247">_xlfn.XLOOKUP(A1247,subscriptions!B1247:B10004,subscriptions!D1247:D10004)</f>
        <v>120</v>
      </c>
      <c r="N1247" s="10">
        <f t="array" ref="N1247">_xlfn.XLOOKUP(A1247,subscriptions!B1247:B10004,subscriptions!G1247:G10004)</f>
        <v>10</v>
      </c>
      <c r="O1247" s="10">
        <v>108.0</v>
      </c>
      <c r="P1247" s="10" t="str">
        <f t="array" ref="P1247">_xlfn.XLOOKUP(A1247,subscriptions!B1247:B10004,subscriptions!C1247:C10004)</f>
        <v>Residential</v>
      </c>
      <c r="Q1247" s="10" t="s">
        <v>128</v>
      </c>
      <c r="R1247" s="10" t="s">
        <v>212</v>
      </c>
      <c r="S1247" s="10" t="s">
        <v>813</v>
      </c>
    </row>
    <row r="1248">
      <c r="A1248" s="1" t="s">
        <v>1751</v>
      </c>
      <c r="B1248" s="1" t="s">
        <v>1444</v>
      </c>
      <c r="C1248" s="1" t="s">
        <v>492</v>
      </c>
      <c r="D1248" s="1" t="s">
        <v>27</v>
      </c>
      <c r="E1248" s="1" t="s">
        <v>262</v>
      </c>
      <c r="F1248" s="1" t="s">
        <v>885</v>
      </c>
      <c r="G1248" s="1" t="s">
        <v>12922</v>
      </c>
      <c r="H1248" s="1" t="s">
        <v>12923</v>
      </c>
      <c r="I1248" s="4">
        <v>84.17380787037037</v>
      </c>
      <c r="J1248" s="1">
        <v>261.04</v>
      </c>
      <c r="K1248" s="1">
        <v>80.18</v>
      </c>
      <c r="M1248" s="10">
        <f t="array" ref="M1248">_xlfn.XLOOKUP(A1248,subscriptions!B1248:B10004,subscriptions!D1248:D10004)</f>
        <v>50</v>
      </c>
      <c r="N1248" s="10">
        <f t="array" ref="N1248">_xlfn.XLOOKUP(A1248,subscriptions!B1248:B10004,subscriptions!G1248:G10004)</f>
        <v>20</v>
      </c>
      <c r="O1248" s="10">
        <v>40.0</v>
      </c>
      <c r="P1248" s="10" t="str">
        <f t="array" ref="P1248">_xlfn.XLOOKUP(A1248,subscriptions!B1248:B10004,subscriptions!C1248:C10004)</f>
        <v>Mini</v>
      </c>
      <c r="Q1248" s="10" t="s">
        <v>128</v>
      </c>
      <c r="R1248" s="10" t="s">
        <v>148</v>
      </c>
      <c r="S1248" s="10" t="s">
        <v>3087</v>
      </c>
    </row>
    <row r="1249">
      <c r="A1249" s="1" t="s">
        <v>1753</v>
      </c>
      <c r="B1249" s="1" t="s">
        <v>1173</v>
      </c>
      <c r="C1249" s="1" t="s">
        <v>133</v>
      </c>
      <c r="D1249" s="1" t="s">
        <v>27</v>
      </c>
      <c r="E1249" s="1" t="s">
        <v>280</v>
      </c>
      <c r="F1249" s="1" t="s">
        <v>411</v>
      </c>
      <c r="G1249" s="1" t="s">
        <v>12924</v>
      </c>
      <c r="H1249" s="1" t="s">
        <v>12925</v>
      </c>
      <c r="I1249" s="4">
        <v>84.25699074074075</v>
      </c>
      <c r="J1249" s="1">
        <v>99.6</v>
      </c>
      <c r="K1249" s="1">
        <v>31.31</v>
      </c>
      <c r="M1249" s="10">
        <f t="array" ref="M1249">_xlfn.XLOOKUP(A1249,subscriptions!B1249:B10004,subscriptions!D1249:D10004)</f>
        <v>50</v>
      </c>
      <c r="N1249" s="10">
        <f t="array" ref="N1249">_xlfn.XLOOKUP(A1249,subscriptions!B1249:B10004,subscriptions!G1249:G10004)</f>
        <v>0</v>
      </c>
      <c r="O1249" s="10">
        <v>50.0</v>
      </c>
      <c r="P1249" s="10" t="str">
        <f t="array" ref="P1249">_xlfn.XLOOKUP(A1249,subscriptions!B1249:B10004,subscriptions!C1249:C10004)</f>
        <v>Mini</v>
      </c>
      <c r="Q1249" s="10" t="s">
        <v>173</v>
      </c>
      <c r="R1249" s="10" t="s">
        <v>148</v>
      </c>
      <c r="S1249" s="10" t="s">
        <v>175</v>
      </c>
    </row>
    <row r="1250">
      <c r="A1250" s="1" t="s">
        <v>1754</v>
      </c>
      <c r="B1250" s="1" t="s">
        <v>1009</v>
      </c>
      <c r="C1250" s="1" t="s">
        <v>556</v>
      </c>
      <c r="D1250" s="1" t="s">
        <v>153</v>
      </c>
      <c r="E1250" s="1" t="s">
        <v>28</v>
      </c>
      <c r="F1250" s="1" t="s">
        <v>687</v>
      </c>
      <c r="G1250" s="1" t="s">
        <v>12926</v>
      </c>
      <c r="H1250" s="1" t="s">
        <v>12927</v>
      </c>
      <c r="I1250" s="4">
        <v>84.33699074074075</v>
      </c>
      <c r="J1250" s="1">
        <v>3854.57</v>
      </c>
      <c r="K1250" s="1">
        <v>433.5</v>
      </c>
      <c r="M1250" s="10">
        <f t="array" ref="M1250">_xlfn.XLOOKUP(A1250,subscriptions!B1250:B10004,subscriptions!D1250:D10004)</f>
        <v>250</v>
      </c>
      <c r="N1250" s="10">
        <f t="array" ref="N1250">_xlfn.XLOOKUP(A1250,subscriptions!B1250:B10004,subscriptions!G1250:G10004)</f>
        <v>5</v>
      </c>
      <c r="O1250" s="10">
        <v>237.5</v>
      </c>
      <c r="P1250" s="10" t="str">
        <f t="array" ref="P1250">_xlfn.XLOOKUP(A1250,subscriptions!B1250:B10004,subscriptions!C1250:C10004)</f>
        <v>Business</v>
      </c>
      <c r="Q1250" s="10" t="s">
        <v>194</v>
      </c>
      <c r="R1250" s="10" t="s">
        <v>129</v>
      </c>
      <c r="S1250" s="10" t="s">
        <v>968</v>
      </c>
    </row>
    <row r="1251">
      <c r="A1251" s="1" t="s">
        <v>1755</v>
      </c>
      <c r="B1251" s="1" t="s">
        <v>814</v>
      </c>
      <c r="C1251" s="1" t="s">
        <v>1973</v>
      </c>
      <c r="D1251" s="1" t="s">
        <v>153</v>
      </c>
      <c r="E1251" s="1" t="s">
        <v>28</v>
      </c>
      <c r="F1251" s="1" t="s">
        <v>687</v>
      </c>
      <c r="G1251" s="1" t="s">
        <v>12928</v>
      </c>
      <c r="H1251" s="1" t="s">
        <v>12929</v>
      </c>
      <c r="I1251" s="4">
        <v>84.33909722222222</v>
      </c>
      <c r="J1251" s="1">
        <v>1488.21</v>
      </c>
      <c r="K1251" s="1">
        <v>347.74</v>
      </c>
      <c r="M1251" s="10">
        <f t="array" ref="M1251">_xlfn.XLOOKUP(A1251,subscriptions!B1251:B10004,subscriptions!D1251:D10004)</f>
        <v>120</v>
      </c>
      <c r="N1251" s="10">
        <f t="array" ref="N1251">_xlfn.XLOOKUP(A1251,subscriptions!B1251:B10004,subscriptions!G1251:G10004)</f>
        <v>10</v>
      </c>
      <c r="O1251" s="10">
        <v>108.0</v>
      </c>
      <c r="P1251" s="10" t="str">
        <f t="array" ref="P1251">_xlfn.XLOOKUP(A1251,subscriptions!B1251:B10004,subscriptions!C1251:C10004)</f>
        <v>Residential</v>
      </c>
      <c r="Q1251" s="10" t="s">
        <v>128</v>
      </c>
      <c r="R1251" s="10" t="s">
        <v>212</v>
      </c>
      <c r="S1251" s="10" t="s">
        <v>2016</v>
      </c>
    </row>
    <row r="1252">
      <c r="A1252" s="1" t="s">
        <v>1756</v>
      </c>
      <c r="B1252" s="1" t="s">
        <v>763</v>
      </c>
      <c r="C1252" s="1" t="s">
        <v>296</v>
      </c>
      <c r="D1252" s="1" t="s">
        <v>27</v>
      </c>
      <c r="E1252" s="1" t="s">
        <v>714</v>
      </c>
      <c r="F1252" s="1" t="s">
        <v>1159</v>
      </c>
      <c r="G1252" s="1" t="s">
        <v>12930</v>
      </c>
      <c r="H1252" s="1" t="s">
        <v>12931</v>
      </c>
      <c r="I1252" s="4">
        <v>84.41813657407407</v>
      </c>
      <c r="J1252" s="1">
        <v>2438.41</v>
      </c>
      <c r="K1252" s="1">
        <v>233.88</v>
      </c>
      <c r="M1252" s="10">
        <f t="array" ref="M1252">_xlfn.XLOOKUP(A1252,subscriptions!B1252:B10004,subscriptions!D1252:D10004)</f>
        <v>120</v>
      </c>
      <c r="N1252" s="10">
        <f t="array" ref="N1252">_xlfn.XLOOKUP(A1252,subscriptions!B1252:B10004,subscriptions!G1252:G10004)</f>
        <v>20</v>
      </c>
      <c r="O1252" s="10">
        <v>96.0</v>
      </c>
      <c r="P1252" s="10" t="str">
        <f t="array" ref="P1252">_xlfn.XLOOKUP(A1252,subscriptions!B1252:B10004,subscriptions!C1252:C10004)</f>
        <v>Residential</v>
      </c>
      <c r="Q1252" s="10" t="s">
        <v>128</v>
      </c>
      <c r="R1252" s="10" t="s">
        <v>148</v>
      </c>
      <c r="S1252" s="10" t="s">
        <v>3020</v>
      </c>
    </row>
    <row r="1253">
      <c r="A1253" s="1" t="s">
        <v>1757</v>
      </c>
      <c r="B1253" s="1" t="s">
        <v>2788</v>
      </c>
      <c r="C1253" s="1" t="s">
        <v>786</v>
      </c>
      <c r="D1253" s="1" t="s">
        <v>153</v>
      </c>
      <c r="E1253" s="1" t="s">
        <v>28</v>
      </c>
      <c r="F1253" s="1" t="s">
        <v>2097</v>
      </c>
      <c r="G1253" s="1" t="s">
        <v>12932</v>
      </c>
      <c r="H1253" s="1" t="s">
        <v>12933</v>
      </c>
      <c r="I1253" s="4">
        <v>84.37802083333334</v>
      </c>
      <c r="J1253" s="1">
        <v>1035.29</v>
      </c>
      <c r="K1253" s="1">
        <v>255.07</v>
      </c>
      <c r="M1253" s="10">
        <f t="array" ref="M1253">_xlfn.XLOOKUP(A1253,subscriptions!B1253:B10004,subscriptions!D1253:D10004)</f>
        <v>120</v>
      </c>
      <c r="N1253" s="10">
        <f t="array" ref="N1253">_xlfn.XLOOKUP(A1253,subscriptions!B1253:B10004,subscriptions!G1253:G10004)</f>
        <v>0</v>
      </c>
      <c r="O1253" s="10">
        <v>120.0</v>
      </c>
      <c r="P1253" s="10" t="str">
        <f t="array" ref="P1253">_xlfn.XLOOKUP(A1253,subscriptions!B1253:B10004,subscriptions!C1253:C10004)</f>
        <v>Residential</v>
      </c>
      <c r="Q1253" s="10" t="s">
        <v>173</v>
      </c>
      <c r="R1253" s="10" t="s">
        <v>212</v>
      </c>
      <c r="S1253" s="10" t="s">
        <v>1302</v>
      </c>
    </row>
    <row r="1254">
      <c r="A1254" s="1" t="s">
        <v>1758</v>
      </c>
      <c r="B1254" s="1" t="s">
        <v>132</v>
      </c>
      <c r="C1254" s="1" t="s">
        <v>673</v>
      </c>
      <c r="D1254" s="1" t="s">
        <v>27</v>
      </c>
      <c r="E1254" s="1" t="s">
        <v>111</v>
      </c>
      <c r="F1254" s="1" t="s">
        <v>1906</v>
      </c>
      <c r="G1254" s="1" t="s">
        <v>12934</v>
      </c>
      <c r="H1254" s="1" t="s">
        <v>12935</v>
      </c>
      <c r="I1254" s="4">
        <v>84.41962962962963</v>
      </c>
      <c r="J1254" s="1">
        <v>237.17</v>
      </c>
      <c r="K1254" s="1">
        <v>34.33</v>
      </c>
      <c r="M1254" s="10">
        <f t="array" ref="M1254">_xlfn.XLOOKUP(A1254,subscriptions!B1254:B10004,subscriptions!D1254:D10004)</f>
        <v>120</v>
      </c>
      <c r="N1254" s="10">
        <f t="array" ref="N1254">_xlfn.XLOOKUP(A1254,subscriptions!B1254:B10004,subscriptions!G1254:G10004)</f>
        <v>5</v>
      </c>
      <c r="O1254" s="10">
        <v>114.0</v>
      </c>
      <c r="P1254" s="10" t="str">
        <f t="array" ref="P1254">_xlfn.XLOOKUP(A1254,subscriptions!B1254:B10004,subscriptions!C1254:C10004)</f>
        <v>Residential</v>
      </c>
      <c r="Q1254" s="10" t="s">
        <v>194</v>
      </c>
      <c r="R1254" s="10" t="s">
        <v>212</v>
      </c>
      <c r="S1254" s="10" t="s">
        <v>1525</v>
      </c>
    </row>
    <row r="1255">
      <c r="A1255" s="1" t="s">
        <v>1759</v>
      </c>
      <c r="B1255" s="1" t="s">
        <v>1414</v>
      </c>
      <c r="C1255" s="1" t="s">
        <v>673</v>
      </c>
      <c r="D1255" s="1" t="s">
        <v>27</v>
      </c>
      <c r="E1255" s="1" t="s">
        <v>179</v>
      </c>
      <c r="F1255" s="1" t="s">
        <v>844</v>
      </c>
      <c r="G1255" s="1" t="s">
        <v>12936</v>
      </c>
      <c r="H1255" s="1" t="s">
        <v>12937</v>
      </c>
      <c r="I1255" s="4">
        <v>84.33488425925925</v>
      </c>
      <c r="J1255" s="1">
        <v>250.62</v>
      </c>
      <c r="K1255" s="1">
        <v>38.82</v>
      </c>
      <c r="L1255" s="1">
        <v>100.0</v>
      </c>
      <c r="M1255" s="10">
        <f t="array" ref="M1255">_xlfn.XLOOKUP(A1255,subscriptions!B1255:B10004,subscriptions!D1255:D10004)</f>
        <v>120</v>
      </c>
      <c r="N1255" s="10">
        <f t="array" ref="N1255">_xlfn.XLOOKUP(A1255,subscriptions!B1255:B10004,subscriptions!G1255:G10004)</f>
        <v>10</v>
      </c>
      <c r="O1255" s="10">
        <v>108.0</v>
      </c>
      <c r="P1255" s="10" t="str">
        <f t="array" ref="P1255">_xlfn.XLOOKUP(A1255,subscriptions!B1255:B10004,subscriptions!C1255:C10004)</f>
        <v>Residential</v>
      </c>
      <c r="Q1255" s="10" t="s">
        <v>128</v>
      </c>
      <c r="R1255" s="10" t="s">
        <v>212</v>
      </c>
      <c r="S1255" s="10" t="s">
        <v>643</v>
      </c>
    </row>
    <row r="1256">
      <c r="A1256" s="1" t="s">
        <v>1761</v>
      </c>
      <c r="B1256" s="1" t="s">
        <v>941</v>
      </c>
      <c r="C1256" s="1" t="s">
        <v>1200</v>
      </c>
      <c r="D1256" s="1" t="s">
        <v>27</v>
      </c>
      <c r="E1256" s="1" t="s">
        <v>262</v>
      </c>
      <c r="F1256" s="1" t="s">
        <v>2985</v>
      </c>
      <c r="G1256" s="1" t="s">
        <v>12938</v>
      </c>
      <c r="H1256" s="1" t="s">
        <v>12939</v>
      </c>
      <c r="I1256" s="4">
        <v>84.29326388888889</v>
      </c>
      <c r="J1256" s="1">
        <v>1785.47</v>
      </c>
      <c r="K1256" s="1">
        <v>251.48</v>
      </c>
      <c r="M1256" s="10">
        <f t="array" ref="M1256">_xlfn.XLOOKUP(A1256,subscriptions!B1256:B10004,subscriptions!D1256:D10004)</f>
        <v>80</v>
      </c>
      <c r="N1256" s="10">
        <f t="array" ref="N1256">_xlfn.XLOOKUP(A1256,subscriptions!B1256:B10004,subscriptions!G1256:G10004)</f>
        <v>20</v>
      </c>
      <c r="O1256" s="10">
        <v>64.0</v>
      </c>
      <c r="P1256" s="10" t="str">
        <f t="array" ref="P1256">_xlfn.XLOOKUP(A1256,subscriptions!B1256:B10004,subscriptions!C1256:C10004)</f>
        <v>Roam</v>
      </c>
      <c r="Q1256" s="10" t="s">
        <v>128</v>
      </c>
      <c r="R1256" s="10" t="s">
        <v>148</v>
      </c>
      <c r="S1256" s="10" t="s">
        <v>1779</v>
      </c>
    </row>
    <row r="1257">
      <c r="A1257" s="1" t="s">
        <v>1764</v>
      </c>
      <c r="B1257" s="1" t="s">
        <v>1141</v>
      </c>
      <c r="C1257" s="1" t="s">
        <v>296</v>
      </c>
      <c r="D1257" s="1" t="s">
        <v>27</v>
      </c>
      <c r="E1257" s="1" t="s">
        <v>179</v>
      </c>
      <c r="F1257" s="1" t="s">
        <v>2311</v>
      </c>
      <c r="G1257" s="1" t="s">
        <v>12940</v>
      </c>
      <c r="H1257" s="1" t="s">
        <v>12941</v>
      </c>
      <c r="I1257" s="4">
        <v>84.25842592592592</v>
      </c>
      <c r="J1257" s="1">
        <v>893.98</v>
      </c>
      <c r="K1257" s="1">
        <v>185.59</v>
      </c>
      <c r="L1257" s="1">
        <v>100.0</v>
      </c>
      <c r="M1257" s="10">
        <f t="array" ref="M1257">_xlfn.XLOOKUP(A1257,subscriptions!B1257:B10004,subscriptions!D1257:D10004)</f>
        <v>120</v>
      </c>
      <c r="N1257" s="10">
        <f t="array" ref="N1257">_xlfn.XLOOKUP(A1257,subscriptions!B1257:B10004,subscriptions!G1257:G10004)</f>
        <v>0</v>
      </c>
      <c r="O1257" s="10">
        <v>120.0</v>
      </c>
      <c r="P1257" s="10" t="str">
        <f t="array" ref="P1257">_xlfn.XLOOKUP(A1257,subscriptions!B1257:B10004,subscriptions!C1257:C10004)</f>
        <v>Residential</v>
      </c>
      <c r="Q1257" s="10" t="s">
        <v>173</v>
      </c>
      <c r="R1257" s="10" t="s">
        <v>212</v>
      </c>
      <c r="S1257" s="10" t="s">
        <v>4148</v>
      </c>
    </row>
    <row r="1258">
      <c r="A1258" s="1" t="s">
        <v>1765</v>
      </c>
      <c r="B1258" s="1" t="s">
        <v>1527</v>
      </c>
      <c r="C1258" s="1" t="s">
        <v>800</v>
      </c>
      <c r="D1258" s="1" t="s">
        <v>153</v>
      </c>
      <c r="E1258" s="1" t="s">
        <v>179</v>
      </c>
      <c r="F1258" s="1" t="s">
        <v>200</v>
      </c>
      <c r="G1258" s="1" t="s">
        <v>12942</v>
      </c>
      <c r="H1258" s="1" t="s">
        <v>12943</v>
      </c>
      <c r="I1258" s="4">
        <v>84.17516203703704</v>
      </c>
      <c r="J1258" s="1">
        <v>385.7</v>
      </c>
      <c r="K1258" s="1">
        <v>83.51</v>
      </c>
      <c r="L1258" s="1">
        <v>100.0</v>
      </c>
      <c r="M1258" s="10">
        <f t="array" ref="M1258">_xlfn.XLOOKUP(A1258,subscriptions!B1258:B10004,subscriptions!D1258:D10004)</f>
        <v>120</v>
      </c>
      <c r="N1258" s="10">
        <f t="array" ref="N1258">_xlfn.XLOOKUP(A1258,subscriptions!B1258:B10004,subscriptions!G1258:G10004)</f>
        <v>5</v>
      </c>
      <c r="O1258" s="10">
        <v>114.0</v>
      </c>
      <c r="P1258" s="10" t="str">
        <f t="array" ref="P1258">_xlfn.XLOOKUP(A1258,subscriptions!B1258:B10004,subscriptions!C1258:C10004)</f>
        <v>Residential</v>
      </c>
      <c r="Q1258" s="10" t="s">
        <v>194</v>
      </c>
      <c r="R1258" s="10" t="s">
        <v>212</v>
      </c>
      <c r="S1258" s="10" t="s">
        <v>1198</v>
      </c>
    </row>
    <row r="1259">
      <c r="A1259" s="1" t="s">
        <v>1766</v>
      </c>
      <c r="B1259" s="1" t="s">
        <v>748</v>
      </c>
      <c r="C1259" s="1" t="s">
        <v>750</v>
      </c>
      <c r="D1259" s="1" t="s">
        <v>27</v>
      </c>
      <c r="E1259" s="1" t="s">
        <v>714</v>
      </c>
      <c r="F1259" s="1" t="s">
        <v>1951</v>
      </c>
      <c r="G1259" s="1" t="s">
        <v>12944</v>
      </c>
      <c r="H1259" s="1" t="s">
        <v>12945</v>
      </c>
      <c r="I1259" s="4">
        <v>84.37743055555555</v>
      </c>
      <c r="J1259" s="1">
        <v>1064.71</v>
      </c>
      <c r="K1259" s="1">
        <v>220.44</v>
      </c>
      <c r="M1259" s="10">
        <f t="array" ref="M1259">_xlfn.XLOOKUP(A1259,subscriptions!B1259:B10004,subscriptions!D1259:D10004)</f>
        <v>80</v>
      </c>
      <c r="N1259" s="10">
        <f t="array" ref="N1259">_xlfn.XLOOKUP(A1259,subscriptions!B1259:B10004,subscriptions!G1259:G10004)</f>
        <v>10</v>
      </c>
      <c r="O1259" s="10">
        <v>72.0</v>
      </c>
      <c r="P1259" s="10" t="str">
        <f t="array" ref="P1259">_xlfn.XLOOKUP(A1259,subscriptions!B1259:B10004,subscriptions!C1259:C10004)</f>
        <v>Roam</v>
      </c>
      <c r="Q1259" s="10" t="s">
        <v>128</v>
      </c>
      <c r="R1259" s="10" t="s">
        <v>148</v>
      </c>
      <c r="S1259" s="10" t="s">
        <v>1360</v>
      </c>
    </row>
    <row r="1260">
      <c r="A1260" s="1" t="s">
        <v>1767</v>
      </c>
      <c r="B1260" s="1" t="s">
        <v>919</v>
      </c>
      <c r="C1260" s="1" t="s">
        <v>218</v>
      </c>
      <c r="D1260" s="1" t="s">
        <v>27</v>
      </c>
      <c r="E1260" s="1" t="s">
        <v>219</v>
      </c>
      <c r="F1260" s="1" t="s">
        <v>458</v>
      </c>
      <c r="G1260" s="1" t="s">
        <v>12946</v>
      </c>
      <c r="H1260" s="1" t="s">
        <v>12947</v>
      </c>
      <c r="I1260" s="4">
        <v>84.21702546296297</v>
      </c>
      <c r="J1260" s="1">
        <v>149.54</v>
      </c>
      <c r="K1260" s="1">
        <v>21.75</v>
      </c>
      <c r="M1260" s="10">
        <f t="array" ref="M1260">_xlfn.XLOOKUP(A1260,subscriptions!B1260:B10004,subscriptions!D1260:D10004)</f>
        <v>120</v>
      </c>
      <c r="N1260" s="10">
        <f t="array" ref="N1260">_xlfn.XLOOKUP(A1260,subscriptions!B1260:B10004,subscriptions!G1260:G10004)</f>
        <v>20</v>
      </c>
      <c r="O1260" s="10">
        <v>96.0</v>
      </c>
      <c r="P1260" s="10" t="str">
        <f t="array" ref="P1260">_xlfn.XLOOKUP(A1260,subscriptions!B1260:B10004,subscriptions!C1260:C10004)</f>
        <v>Residential</v>
      </c>
      <c r="Q1260" s="10" t="s">
        <v>128</v>
      </c>
      <c r="R1260" s="10" t="s">
        <v>148</v>
      </c>
      <c r="S1260" s="10" t="s">
        <v>453</v>
      </c>
    </row>
    <row r="1261">
      <c r="A1261" s="1" t="s">
        <v>1768</v>
      </c>
      <c r="B1261" s="1" t="s">
        <v>523</v>
      </c>
      <c r="C1261" s="1" t="s">
        <v>1142</v>
      </c>
      <c r="D1261" s="1" t="s">
        <v>27</v>
      </c>
      <c r="E1261" s="1" t="s">
        <v>280</v>
      </c>
      <c r="F1261" s="1" t="s">
        <v>873</v>
      </c>
      <c r="G1261" s="1" t="s">
        <v>12948</v>
      </c>
      <c r="H1261" s="1" t="s">
        <v>12949</v>
      </c>
      <c r="I1261" s="4">
        <v>84.21559027777778</v>
      </c>
      <c r="J1261" s="1">
        <v>1358.31</v>
      </c>
      <c r="K1261" s="1">
        <v>140.77</v>
      </c>
      <c r="M1261" s="10">
        <f t="array" ref="M1261">_xlfn.XLOOKUP(A1261,subscriptions!B1261:B10004,subscriptions!D1261:D10004)</f>
        <v>50</v>
      </c>
      <c r="N1261" s="10">
        <f t="array" ref="N1261">_xlfn.XLOOKUP(A1261,subscriptions!B1261:B10004,subscriptions!G1261:G10004)</f>
        <v>0</v>
      </c>
      <c r="O1261" s="10">
        <v>50.0</v>
      </c>
      <c r="P1261" s="10" t="str">
        <f t="array" ref="P1261">_xlfn.XLOOKUP(A1261,subscriptions!B1261:B10004,subscriptions!C1261:C10004)</f>
        <v>Mini</v>
      </c>
      <c r="Q1261" s="10" t="s">
        <v>173</v>
      </c>
      <c r="R1261" s="10" t="s">
        <v>148</v>
      </c>
      <c r="S1261" s="10" t="s">
        <v>1212</v>
      </c>
    </row>
    <row r="1262">
      <c r="A1262" s="1" t="s">
        <v>1769</v>
      </c>
      <c r="B1262" s="1" t="s">
        <v>589</v>
      </c>
      <c r="C1262" s="1" t="s">
        <v>198</v>
      </c>
      <c r="D1262" s="1" t="s">
        <v>153</v>
      </c>
      <c r="E1262" s="1" t="s">
        <v>28</v>
      </c>
      <c r="F1262" s="1" t="s">
        <v>1639</v>
      </c>
      <c r="G1262" s="1" t="s">
        <v>12950</v>
      </c>
      <c r="H1262" s="1" t="s">
        <v>12951</v>
      </c>
      <c r="I1262" s="4">
        <v>84.29266203703703</v>
      </c>
      <c r="J1262" s="1">
        <v>520.0</v>
      </c>
      <c r="K1262" s="1">
        <v>57.9</v>
      </c>
      <c r="M1262" s="10">
        <f t="array" ref="M1262">_xlfn.XLOOKUP(A1262,subscriptions!B1262:B10004,subscriptions!D1262:D10004)</f>
        <v>120</v>
      </c>
      <c r="N1262" s="10">
        <f t="array" ref="N1262">_xlfn.XLOOKUP(A1262,subscriptions!B1262:B10004,subscriptions!G1262:G10004)</f>
        <v>5</v>
      </c>
      <c r="O1262" s="10">
        <v>114.0</v>
      </c>
      <c r="P1262" s="10" t="str">
        <f t="array" ref="P1262">_xlfn.XLOOKUP(A1262,subscriptions!B1262:B10004,subscriptions!C1262:C10004)</f>
        <v>Residential</v>
      </c>
      <c r="Q1262" s="10" t="s">
        <v>194</v>
      </c>
      <c r="R1262" s="10" t="s">
        <v>212</v>
      </c>
      <c r="S1262" s="10" t="s">
        <v>587</v>
      </c>
    </row>
    <row r="1263">
      <c r="A1263" s="1" t="s">
        <v>1772</v>
      </c>
      <c r="B1263" s="1" t="s">
        <v>409</v>
      </c>
      <c r="C1263" s="1" t="s">
        <v>391</v>
      </c>
      <c r="D1263" s="1" t="s">
        <v>27</v>
      </c>
      <c r="E1263" s="1" t="s">
        <v>280</v>
      </c>
      <c r="F1263" s="1" t="s">
        <v>873</v>
      </c>
      <c r="G1263" s="1" t="s">
        <v>12952</v>
      </c>
      <c r="H1263" s="1" t="s">
        <v>12953</v>
      </c>
      <c r="I1263" s="4">
        <v>84.38201388888889</v>
      </c>
      <c r="J1263" s="1">
        <v>2445.96</v>
      </c>
      <c r="K1263" s="1">
        <v>413.68</v>
      </c>
      <c r="M1263" s="10">
        <f t="array" ref="M1263">_xlfn.XLOOKUP(A1263,subscriptions!B1263:B10004,subscriptions!D1263:D10004)</f>
        <v>120</v>
      </c>
      <c r="N1263" s="10">
        <f t="array" ref="N1263">_xlfn.XLOOKUP(A1263,subscriptions!B1263:B10004,subscriptions!G1263:G10004)</f>
        <v>10</v>
      </c>
      <c r="O1263" s="10">
        <v>108.0</v>
      </c>
      <c r="P1263" s="10" t="str">
        <f t="array" ref="P1263">_xlfn.XLOOKUP(A1263,subscriptions!B1263:B10004,subscriptions!C1263:C10004)</f>
        <v>Residential</v>
      </c>
      <c r="Q1263" s="10" t="s">
        <v>128</v>
      </c>
      <c r="R1263" s="10" t="s">
        <v>212</v>
      </c>
      <c r="S1263" s="10" t="s">
        <v>293</v>
      </c>
    </row>
    <row r="1264">
      <c r="A1264" s="1" t="s">
        <v>1773</v>
      </c>
      <c r="B1264" s="1" t="s">
        <v>329</v>
      </c>
      <c r="C1264" s="1" t="s">
        <v>198</v>
      </c>
      <c r="D1264" s="1" t="s">
        <v>27</v>
      </c>
      <c r="E1264" s="1" t="s">
        <v>262</v>
      </c>
      <c r="F1264" s="1" t="s">
        <v>2985</v>
      </c>
      <c r="G1264" s="1" t="s">
        <v>12954</v>
      </c>
      <c r="H1264" s="1" t="s">
        <v>12955</v>
      </c>
      <c r="I1264" s="4">
        <v>84.17043981481481</v>
      </c>
      <c r="J1264" s="1">
        <v>607.38</v>
      </c>
      <c r="K1264" s="1">
        <v>108.54</v>
      </c>
      <c r="M1264" s="10">
        <f t="array" ref="M1264">_xlfn.XLOOKUP(A1264,subscriptions!B1264:B10004,subscriptions!D1264:D10004)</f>
        <v>80</v>
      </c>
      <c r="N1264" s="10">
        <f t="array" ref="N1264">_xlfn.XLOOKUP(A1264,subscriptions!B1264:B10004,subscriptions!G1264:G10004)</f>
        <v>20</v>
      </c>
      <c r="O1264" s="10">
        <v>64.0</v>
      </c>
      <c r="P1264" s="10" t="str">
        <f t="array" ref="P1264">_xlfn.XLOOKUP(A1264,subscriptions!B1264:B10004,subscriptions!C1264:C10004)</f>
        <v>Roam</v>
      </c>
      <c r="Q1264" s="10" t="s">
        <v>128</v>
      </c>
      <c r="R1264" s="10" t="s">
        <v>148</v>
      </c>
      <c r="S1264" s="10" t="s">
        <v>2494</v>
      </c>
    </row>
    <row r="1265">
      <c r="A1265" s="1" t="s">
        <v>1774</v>
      </c>
      <c r="B1265" s="1" t="s">
        <v>772</v>
      </c>
      <c r="C1265" s="1" t="s">
        <v>2007</v>
      </c>
      <c r="D1265" s="1" t="s">
        <v>153</v>
      </c>
      <c r="E1265" s="1" t="s">
        <v>262</v>
      </c>
      <c r="F1265" s="1" t="s">
        <v>392</v>
      </c>
      <c r="G1265" s="1" t="s">
        <v>12956</v>
      </c>
      <c r="H1265" s="1" t="s">
        <v>12957</v>
      </c>
      <c r="I1265" s="4">
        <v>84.37731481481481</v>
      </c>
      <c r="J1265" s="1">
        <v>961.06</v>
      </c>
      <c r="K1265" s="1">
        <v>188.95</v>
      </c>
      <c r="M1265" s="10">
        <f t="array" ref="M1265">_xlfn.XLOOKUP(A1265,subscriptions!B1265:B10004,subscriptions!D1265:D10004)</f>
        <v>250</v>
      </c>
      <c r="N1265" s="10">
        <f t="array" ref="N1265">_xlfn.XLOOKUP(A1265,subscriptions!B1265:B10004,subscriptions!G1265:G10004)</f>
        <v>0</v>
      </c>
      <c r="O1265" s="10">
        <v>250.0</v>
      </c>
      <c r="P1265" s="10" t="str">
        <f t="array" ref="P1265">_xlfn.XLOOKUP(A1265,subscriptions!B1265:B10004,subscriptions!C1265:C10004)</f>
        <v>Business</v>
      </c>
      <c r="Q1265" s="10" t="s">
        <v>173</v>
      </c>
      <c r="R1265" s="10" t="s">
        <v>129</v>
      </c>
      <c r="S1265" s="10" t="s">
        <v>1360</v>
      </c>
    </row>
    <row r="1266">
      <c r="A1266" s="1" t="s">
        <v>1775</v>
      </c>
      <c r="B1266" s="1" t="s">
        <v>109</v>
      </c>
      <c r="C1266" s="1" t="s">
        <v>1973</v>
      </c>
      <c r="D1266" s="1" t="s">
        <v>27</v>
      </c>
      <c r="E1266" s="1" t="s">
        <v>332</v>
      </c>
      <c r="F1266" s="1" t="s">
        <v>618</v>
      </c>
      <c r="G1266" s="1" t="s">
        <v>12958</v>
      </c>
      <c r="H1266" s="1" t="s">
        <v>12959</v>
      </c>
      <c r="I1266" s="4">
        <v>84.21275462962963</v>
      </c>
      <c r="J1266" s="1">
        <v>67.53</v>
      </c>
      <c r="K1266" s="1">
        <v>29.18</v>
      </c>
      <c r="M1266" s="10">
        <f t="array" ref="M1266">_xlfn.XLOOKUP(A1266,subscriptions!B1266:B10004,subscriptions!D1266:D10004)</f>
        <v>120</v>
      </c>
      <c r="N1266" s="10">
        <f t="array" ref="N1266">_xlfn.XLOOKUP(A1266,subscriptions!B1266:B10004,subscriptions!G1266:G10004)</f>
        <v>5</v>
      </c>
      <c r="O1266" s="10">
        <v>114.0</v>
      </c>
      <c r="P1266" s="10" t="str">
        <f t="array" ref="P1266">_xlfn.XLOOKUP(A1266,subscriptions!B1266:B10004,subscriptions!C1266:C10004)</f>
        <v>Residential</v>
      </c>
      <c r="Q1266" s="10" t="s">
        <v>194</v>
      </c>
      <c r="R1266" s="10" t="s">
        <v>212</v>
      </c>
      <c r="S1266" s="10" t="s">
        <v>813</v>
      </c>
    </row>
    <row r="1267">
      <c r="A1267" s="1" t="s">
        <v>1776</v>
      </c>
      <c r="B1267" s="1" t="s">
        <v>700</v>
      </c>
      <c r="C1267" s="1" t="s">
        <v>279</v>
      </c>
      <c r="D1267" s="1" t="s">
        <v>153</v>
      </c>
      <c r="E1267" s="1" t="s">
        <v>28</v>
      </c>
      <c r="F1267" s="1" t="s">
        <v>526</v>
      </c>
      <c r="G1267" s="1" t="s">
        <v>12960</v>
      </c>
      <c r="H1267" s="1" t="s">
        <v>12961</v>
      </c>
      <c r="I1267" s="4">
        <v>84.16762731481481</v>
      </c>
      <c r="J1267" s="1">
        <v>162.81</v>
      </c>
      <c r="K1267" s="1">
        <v>39.05</v>
      </c>
      <c r="M1267" s="10">
        <f t="array" ref="M1267">_xlfn.XLOOKUP(A1267,subscriptions!B1267:B10004,subscriptions!D1267:D10004)</f>
        <v>120</v>
      </c>
      <c r="N1267" s="10">
        <f t="array" ref="N1267">_xlfn.XLOOKUP(A1267,subscriptions!B1267:B10004,subscriptions!G1267:G10004)</f>
        <v>10</v>
      </c>
      <c r="O1267" s="10">
        <v>108.0</v>
      </c>
      <c r="P1267" s="10" t="str">
        <f t="array" ref="P1267">_xlfn.XLOOKUP(A1267,subscriptions!B1267:B10004,subscriptions!C1267:C10004)</f>
        <v>Residential</v>
      </c>
      <c r="Q1267" s="10" t="s">
        <v>128</v>
      </c>
      <c r="R1267" s="10" t="s">
        <v>212</v>
      </c>
      <c r="S1267" s="10" t="s">
        <v>1412</v>
      </c>
    </row>
    <row r="1268">
      <c r="A1268" s="1" t="s">
        <v>1777</v>
      </c>
      <c r="B1268" s="1" t="s">
        <v>150</v>
      </c>
      <c r="C1268" s="1" t="s">
        <v>1100</v>
      </c>
      <c r="D1268" s="1" t="s">
        <v>153</v>
      </c>
      <c r="E1268" s="1" t="s">
        <v>262</v>
      </c>
      <c r="F1268" s="1" t="s">
        <v>392</v>
      </c>
      <c r="G1268" s="1" t="s">
        <v>12962</v>
      </c>
      <c r="H1268" s="1" t="s">
        <v>12963</v>
      </c>
      <c r="I1268" s="4">
        <v>84.38359953703704</v>
      </c>
      <c r="J1268" s="1">
        <v>797.59</v>
      </c>
      <c r="K1268" s="1">
        <v>149.06</v>
      </c>
      <c r="M1268" s="10">
        <f t="array" ref="M1268">_xlfn.XLOOKUP(A1268,subscriptions!B1268:B10004,subscriptions!D1268:D10004)</f>
        <v>120</v>
      </c>
      <c r="N1268" s="10">
        <f t="array" ref="N1268">_xlfn.XLOOKUP(A1268,subscriptions!B1268:B10004,subscriptions!G1268:G10004)</f>
        <v>20</v>
      </c>
      <c r="O1268" s="10">
        <v>96.0</v>
      </c>
      <c r="P1268" s="10" t="str">
        <f t="array" ref="P1268">_xlfn.XLOOKUP(A1268,subscriptions!B1268:B10004,subscriptions!C1268:C10004)</f>
        <v>Residential</v>
      </c>
      <c r="Q1268" s="10" t="s">
        <v>128</v>
      </c>
      <c r="R1268" s="10" t="s">
        <v>148</v>
      </c>
      <c r="S1268" s="10" t="s">
        <v>882</v>
      </c>
    </row>
    <row r="1269">
      <c r="A1269" s="1" t="s">
        <v>1778</v>
      </c>
      <c r="B1269" s="1" t="s">
        <v>2788</v>
      </c>
      <c r="C1269" s="1" t="s">
        <v>800</v>
      </c>
      <c r="D1269" s="1" t="s">
        <v>153</v>
      </c>
      <c r="E1269" s="1" t="s">
        <v>714</v>
      </c>
      <c r="F1269" s="1" t="s">
        <v>828</v>
      </c>
      <c r="G1269" s="1" t="s">
        <v>12964</v>
      </c>
      <c r="H1269" s="1" t="s">
        <v>12965</v>
      </c>
      <c r="I1269" s="4">
        <v>84.37944444444445</v>
      </c>
      <c r="J1269" s="1">
        <v>1030.71</v>
      </c>
      <c r="K1269" s="1">
        <v>246.1</v>
      </c>
      <c r="M1269" s="10">
        <f t="array" ref="M1269">_xlfn.XLOOKUP(A1269,subscriptions!B1269:B10004,subscriptions!D1269:D10004)</f>
        <v>120</v>
      </c>
      <c r="N1269" s="10">
        <f t="array" ref="N1269">_xlfn.XLOOKUP(A1269,subscriptions!B1269:B10004,subscriptions!G1269:G10004)</f>
        <v>0</v>
      </c>
      <c r="O1269" s="10">
        <v>120.0</v>
      </c>
      <c r="P1269" s="10" t="str">
        <f t="array" ref="P1269">_xlfn.XLOOKUP(A1269,subscriptions!B1269:B10004,subscriptions!C1269:C10004)</f>
        <v>Residential</v>
      </c>
      <c r="Q1269" s="10" t="s">
        <v>173</v>
      </c>
      <c r="R1269" s="10" t="s">
        <v>212</v>
      </c>
      <c r="S1269" s="10" t="s">
        <v>2380</v>
      </c>
    </row>
    <row r="1270">
      <c r="A1270" s="1" t="s">
        <v>1780</v>
      </c>
      <c r="B1270" s="1" t="s">
        <v>375</v>
      </c>
      <c r="C1270" s="1" t="s">
        <v>920</v>
      </c>
      <c r="D1270" s="1" t="s">
        <v>27</v>
      </c>
      <c r="E1270" s="1" t="s">
        <v>239</v>
      </c>
      <c r="F1270" s="1" t="s">
        <v>2154</v>
      </c>
      <c r="G1270" s="1" t="s">
        <v>12966</v>
      </c>
      <c r="H1270" s="1" t="s">
        <v>12967</v>
      </c>
      <c r="I1270" s="4">
        <v>84.42034722222222</v>
      </c>
      <c r="J1270" s="1">
        <v>1424.51</v>
      </c>
      <c r="K1270" s="1">
        <v>300.38</v>
      </c>
      <c r="M1270" s="10">
        <f t="array" ref="M1270">_xlfn.XLOOKUP(A1270,subscriptions!B1270:B10004,subscriptions!D1270:D10004)</f>
        <v>120</v>
      </c>
      <c r="N1270" s="10">
        <f t="array" ref="N1270">_xlfn.XLOOKUP(A1270,subscriptions!B1270:B10004,subscriptions!G1270:G10004)</f>
        <v>5</v>
      </c>
      <c r="O1270" s="10">
        <v>114.0</v>
      </c>
      <c r="P1270" s="10" t="str">
        <f t="array" ref="P1270">_xlfn.XLOOKUP(A1270,subscriptions!B1270:B10004,subscriptions!C1270:C10004)</f>
        <v>Residential</v>
      </c>
      <c r="Q1270" s="10" t="s">
        <v>194</v>
      </c>
      <c r="R1270" s="10" t="s">
        <v>212</v>
      </c>
      <c r="S1270" s="10" t="s">
        <v>940</v>
      </c>
    </row>
    <row r="1271">
      <c r="A1271" s="1" t="s">
        <v>1783</v>
      </c>
      <c r="B1271" s="1" t="s">
        <v>1303</v>
      </c>
      <c r="C1271" s="1" t="s">
        <v>1833</v>
      </c>
      <c r="D1271" s="1" t="s">
        <v>153</v>
      </c>
      <c r="E1271" s="1" t="s">
        <v>111</v>
      </c>
      <c r="F1271" s="1" t="s">
        <v>1855</v>
      </c>
      <c r="G1271" s="1" t="s">
        <v>12968</v>
      </c>
      <c r="H1271" s="1" t="s">
        <v>12969</v>
      </c>
      <c r="I1271" s="4">
        <v>84.25574074074073</v>
      </c>
      <c r="J1271" s="1">
        <v>567.25</v>
      </c>
      <c r="K1271" s="1">
        <v>86.72</v>
      </c>
      <c r="M1271" s="10">
        <f t="array" ref="M1271">_xlfn.XLOOKUP(A1271,subscriptions!B1271:B10004,subscriptions!D1271:D10004)</f>
        <v>120</v>
      </c>
      <c r="N1271" s="10">
        <f t="array" ref="N1271">_xlfn.XLOOKUP(A1271,subscriptions!B1271:B10004,subscriptions!G1271:G10004)</f>
        <v>10</v>
      </c>
      <c r="O1271" s="10">
        <v>108.0</v>
      </c>
      <c r="P1271" s="10" t="str">
        <f t="array" ref="P1271">_xlfn.XLOOKUP(A1271,subscriptions!B1271:B10004,subscriptions!C1271:C10004)</f>
        <v>Residential</v>
      </c>
      <c r="Q1271" s="10" t="s">
        <v>128</v>
      </c>
      <c r="R1271" s="10" t="s">
        <v>212</v>
      </c>
      <c r="S1271" s="10" t="s">
        <v>1156</v>
      </c>
    </row>
    <row r="1272">
      <c r="A1272" s="1" t="s">
        <v>1784</v>
      </c>
      <c r="B1272" s="1" t="s">
        <v>748</v>
      </c>
      <c r="C1272" s="1" t="s">
        <v>133</v>
      </c>
      <c r="D1272" s="1" t="s">
        <v>27</v>
      </c>
      <c r="E1272" s="1" t="s">
        <v>280</v>
      </c>
      <c r="F1272" s="1" t="s">
        <v>494</v>
      </c>
      <c r="G1272" s="1" t="s">
        <v>12970</v>
      </c>
      <c r="H1272" s="1" t="s">
        <v>12971</v>
      </c>
      <c r="I1272" s="4">
        <v>84.33703703703704</v>
      </c>
      <c r="J1272" s="1">
        <v>1831.08</v>
      </c>
      <c r="K1272" s="1">
        <v>192.38</v>
      </c>
      <c r="M1272" s="10">
        <f t="array" ref="M1272">_xlfn.XLOOKUP(A1272,subscriptions!B1272:B10004,subscriptions!D1272:D10004)</f>
        <v>120</v>
      </c>
      <c r="N1272" s="10">
        <f t="array" ref="N1272">_xlfn.XLOOKUP(A1272,subscriptions!B1272:B10004,subscriptions!G1272:G10004)</f>
        <v>20</v>
      </c>
      <c r="O1272" s="10">
        <v>96.0</v>
      </c>
      <c r="P1272" s="10" t="str">
        <f t="array" ref="P1272">_xlfn.XLOOKUP(A1272,subscriptions!B1272:B10004,subscriptions!C1272:C10004)</f>
        <v>Residential</v>
      </c>
      <c r="Q1272" s="10" t="s">
        <v>128</v>
      </c>
      <c r="R1272" s="10" t="s">
        <v>148</v>
      </c>
      <c r="S1272" s="10" t="s">
        <v>968</v>
      </c>
    </row>
    <row r="1273">
      <c r="A1273" s="1" t="s">
        <v>1785</v>
      </c>
      <c r="B1273" s="1" t="s">
        <v>589</v>
      </c>
      <c r="C1273" s="1" t="s">
        <v>441</v>
      </c>
      <c r="D1273" s="1" t="s">
        <v>153</v>
      </c>
      <c r="E1273" s="1" t="s">
        <v>111</v>
      </c>
      <c r="F1273" s="1" t="s">
        <v>1362</v>
      </c>
      <c r="G1273" s="1" t="s">
        <v>12972</v>
      </c>
      <c r="H1273" s="1" t="s">
        <v>12973</v>
      </c>
      <c r="I1273" s="4">
        <v>84.21354166666667</v>
      </c>
      <c r="J1273" s="1">
        <v>3000.48</v>
      </c>
      <c r="K1273" s="1">
        <v>418.83</v>
      </c>
      <c r="M1273" s="10">
        <f t="array" ref="M1273">_xlfn.XLOOKUP(A1273,subscriptions!B1273:B10004,subscriptions!D1273:D10004)</f>
        <v>50</v>
      </c>
      <c r="N1273" s="10">
        <f t="array" ref="N1273">_xlfn.XLOOKUP(A1273,subscriptions!B1273:B10004,subscriptions!G1273:G10004)</f>
        <v>0</v>
      </c>
      <c r="O1273" s="10">
        <v>50.0</v>
      </c>
      <c r="P1273" s="10" t="str">
        <f t="array" ref="P1273">_xlfn.XLOOKUP(A1273,subscriptions!B1273:B10004,subscriptions!C1273:C10004)</f>
        <v>Mini</v>
      </c>
      <c r="Q1273" s="10" t="s">
        <v>173</v>
      </c>
      <c r="R1273" s="10" t="s">
        <v>148</v>
      </c>
      <c r="S1273" s="10" t="s">
        <v>1915</v>
      </c>
    </row>
    <row r="1274">
      <c r="A1274" s="1" t="s">
        <v>1786</v>
      </c>
      <c r="B1274" s="1" t="s">
        <v>1262</v>
      </c>
      <c r="C1274" s="1" t="s">
        <v>218</v>
      </c>
      <c r="D1274" s="1" t="s">
        <v>27</v>
      </c>
      <c r="E1274" s="1" t="s">
        <v>262</v>
      </c>
      <c r="F1274" s="1" t="s">
        <v>4344</v>
      </c>
      <c r="G1274" s="1" t="s">
        <v>12974</v>
      </c>
      <c r="H1274" s="1" t="s">
        <v>12975</v>
      </c>
      <c r="I1274" s="4">
        <v>84.16743055555555</v>
      </c>
      <c r="J1274" s="1">
        <v>2320.18</v>
      </c>
      <c r="K1274" s="1">
        <v>260.53</v>
      </c>
      <c r="M1274" s="10">
        <f t="array" ref="M1274">_xlfn.XLOOKUP(A1274,subscriptions!B1274:B10004,subscriptions!D1274:D10004)</f>
        <v>80</v>
      </c>
      <c r="N1274" s="10">
        <f t="array" ref="N1274">_xlfn.XLOOKUP(A1274,subscriptions!B1274:B10004,subscriptions!G1274:G10004)</f>
        <v>5</v>
      </c>
      <c r="O1274" s="10">
        <v>76.0</v>
      </c>
      <c r="P1274" s="10" t="str">
        <f t="array" ref="P1274">_xlfn.XLOOKUP(A1274,subscriptions!B1274:B10004,subscriptions!C1274:C10004)</f>
        <v>Roam</v>
      </c>
      <c r="Q1274" s="10" t="s">
        <v>194</v>
      </c>
      <c r="R1274" s="10" t="s">
        <v>148</v>
      </c>
      <c r="S1274" s="10" t="s">
        <v>1412</v>
      </c>
    </row>
    <row r="1275">
      <c r="A1275" s="1" t="s">
        <v>1787</v>
      </c>
      <c r="B1275" s="1" t="s">
        <v>842</v>
      </c>
      <c r="C1275" s="1" t="s">
        <v>426</v>
      </c>
      <c r="D1275" s="1" t="s">
        <v>27</v>
      </c>
      <c r="E1275" s="1" t="s">
        <v>262</v>
      </c>
      <c r="F1275" s="1" t="s">
        <v>2853</v>
      </c>
      <c r="G1275" s="1" t="s">
        <v>12976</v>
      </c>
      <c r="H1275" s="1" t="s">
        <v>12977</v>
      </c>
      <c r="I1275" s="4">
        <v>84.38196759259259</v>
      </c>
      <c r="J1275" s="1">
        <v>110.64</v>
      </c>
      <c r="K1275" s="1">
        <v>23.28</v>
      </c>
      <c r="M1275" s="10">
        <f t="array" ref="M1275">_xlfn.XLOOKUP(A1275,subscriptions!B1275:B10004,subscriptions!D1275:D10004)</f>
        <v>120</v>
      </c>
      <c r="N1275" s="10">
        <f t="array" ref="N1275">_xlfn.XLOOKUP(A1275,subscriptions!B1275:B10004,subscriptions!G1275:G10004)</f>
        <v>10</v>
      </c>
      <c r="O1275" s="10">
        <v>108.0</v>
      </c>
      <c r="P1275" s="10" t="str">
        <f t="array" ref="P1275">_xlfn.XLOOKUP(A1275,subscriptions!B1275:B10004,subscriptions!C1275:C10004)</f>
        <v>Residential</v>
      </c>
      <c r="Q1275" s="10" t="s">
        <v>128</v>
      </c>
      <c r="R1275" s="10" t="s">
        <v>212</v>
      </c>
      <c r="S1275" s="10" t="s">
        <v>293</v>
      </c>
    </row>
    <row r="1276">
      <c r="A1276" s="1" t="s">
        <v>1788</v>
      </c>
      <c r="B1276" s="1" t="s">
        <v>1157</v>
      </c>
      <c r="C1276" s="1" t="s">
        <v>827</v>
      </c>
      <c r="D1276" s="1" t="s">
        <v>27</v>
      </c>
      <c r="E1276" s="1" t="s">
        <v>219</v>
      </c>
      <c r="F1276" s="1" t="s">
        <v>220</v>
      </c>
      <c r="G1276" s="1" t="s">
        <v>12978</v>
      </c>
      <c r="H1276" s="1" t="s">
        <v>12979</v>
      </c>
      <c r="I1276" s="4">
        <v>84.25511574074073</v>
      </c>
      <c r="J1276" s="1">
        <v>1032.35</v>
      </c>
      <c r="K1276" s="1">
        <v>202.15</v>
      </c>
      <c r="M1276" s="10">
        <f t="array" ref="M1276">_xlfn.XLOOKUP(A1276,subscriptions!B1276:B10004,subscriptions!D1276:D10004)</f>
        <v>120</v>
      </c>
      <c r="N1276" s="10">
        <f t="array" ref="N1276">_xlfn.XLOOKUP(A1276,subscriptions!B1276:B10004,subscriptions!G1276:G10004)</f>
        <v>20</v>
      </c>
      <c r="O1276" s="10">
        <v>96.0</v>
      </c>
      <c r="P1276" s="10" t="str">
        <f t="array" ref="P1276">_xlfn.XLOOKUP(A1276,subscriptions!B1276:B10004,subscriptions!C1276:C10004)</f>
        <v>Residential</v>
      </c>
      <c r="Q1276" s="10" t="s">
        <v>128</v>
      </c>
      <c r="R1276" s="10" t="s">
        <v>148</v>
      </c>
      <c r="S1276" s="10" t="s">
        <v>149</v>
      </c>
    </row>
    <row r="1277">
      <c r="A1277" s="1" t="s">
        <v>1790</v>
      </c>
      <c r="B1277" s="1" t="s">
        <v>1506</v>
      </c>
      <c r="C1277" s="1" t="s">
        <v>673</v>
      </c>
      <c r="D1277" s="1" t="s">
        <v>27</v>
      </c>
      <c r="E1277" s="1" t="s">
        <v>332</v>
      </c>
      <c r="F1277" s="1" t="s">
        <v>2415</v>
      </c>
      <c r="G1277" s="1" t="s">
        <v>12980</v>
      </c>
      <c r="H1277" s="1" t="s">
        <v>12981</v>
      </c>
      <c r="I1277" s="4">
        <v>84.42015046296297</v>
      </c>
      <c r="J1277" s="1">
        <v>216.28</v>
      </c>
      <c r="K1277" s="1">
        <v>36.51</v>
      </c>
      <c r="M1277" s="10">
        <f t="array" ref="M1277">_xlfn.XLOOKUP(A1277,subscriptions!B1277:B10004,subscriptions!D1277:D10004)</f>
        <v>80</v>
      </c>
      <c r="N1277" s="10">
        <f t="array" ref="N1277">_xlfn.XLOOKUP(A1277,subscriptions!B1277:B10004,subscriptions!G1277:G10004)</f>
        <v>0</v>
      </c>
      <c r="O1277" s="10">
        <v>80.0</v>
      </c>
      <c r="P1277" s="10" t="str">
        <f t="array" ref="P1277">_xlfn.XLOOKUP(A1277,subscriptions!B1277:B10004,subscriptions!C1277:C10004)</f>
        <v>Roam</v>
      </c>
      <c r="Q1277" s="10" t="s">
        <v>173</v>
      </c>
      <c r="R1277" s="10" t="s">
        <v>148</v>
      </c>
      <c r="S1277" s="10" t="s">
        <v>940</v>
      </c>
    </row>
    <row r="1278">
      <c r="A1278" s="1" t="s">
        <v>1793</v>
      </c>
      <c r="B1278" s="1" t="s">
        <v>312</v>
      </c>
      <c r="C1278" s="1" t="s">
        <v>2483</v>
      </c>
      <c r="D1278" s="1" t="s">
        <v>153</v>
      </c>
      <c r="E1278" s="1" t="s">
        <v>631</v>
      </c>
      <c r="F1278" s="1" t="s">
        <v>2293</v>
      </c>
      <c r="G1278" s="1" t="s">
        <v>12982</v>
      </c>
      <c r="H1278" s="1" t="s">
        <v>12983</v>
      </c>
      <c r="I1278" s="4">
        <v>84.17181712962963</v>
      </c>
      <c r="J1278" s="1">
        <v>465.7</v>
      </c>
      <c r="K1278" s="1">
        <v>108.03</v>
      </c>
      <c r="M1278" s="10">
        <f t="array" ref="M1278">_xlfn.XLOOKUP(A1278,subscriptions!B1278:B10004,subscriptions!D1278:D10004)</f>
        <v>120</v>
      </c>
      <c r="N1278" s="10">
        <f t="array" ref="N1278">_xlfn.XLOOKUP(A1278,subscriptions!B1278:B10004,subscriptions!G1278:G10004)</f>
        <v>5</v>
      </c>
      <c r="O1278" s="10">
        <v>114.0</v>
      </c>
      <c r="P1278" s="10" t="str">
        <f t="array" ref="P1278">_xlfn.XLOOKUP(A1278,subscriptions!B1278:B10004,subscriptions!C1278:C10004)</f>
        <v>Residential</v>
      </c>
      <c r="Q1278" s="10" t="s">
        <v>194</v>
      </c>
      <c r="R1278" s="10" t="s">
        <v>212</v>
      </c>
      <c r="S1278" s="10" t="s">
        <v>1082</v>
      </c>
    </row>
    <row r="1279">
      <c r="A1279" s="1" t="s">
        <v>1794</v>
      </c>
      <c r="B1279" s="1" t="s">
        <v>748</v>
      </c>
      <c r="C1279" s="1" t="s">
        <v>509</v>
      </c>
      <c r="D1279" s="1" t="s">
        <v>27</v>
      </c>
      <c r="E1279" s="1" t="s">
        <v>239</v>
      </c>
      <c r="F1279" s="1" t="s">
        <v>606</v>
      </c>
      <c r="G1279" s="1" t="s">
        <v>12984</v>
      </c>
      <c r="H1279" s="1" t="s">
        <v>12985</v>
      </c>
      <c r="I1279" s="4">
        <v>84.2961574074074</v>
      </c>
      <c r="J1279" s="1">
        <v>6525.77</v>
      </c>
      <c r="K1279" s="1">
        <v>867.15</v>
      </c>
      <c r="M1279" s="10">
        <f t="array" ref="M1279">_xlfn.XLOOKUP(A1279,subscriptions!B1279:B10004,subscriptions!D1279:D10004)</f>
        <v>120</v>
      </c>
      <c r="N1279" s="10">
        <f t="array" ref="N1279">_xlfn.XLOOKUP(A1279,subscriptions!B1279:B10004,subscriptions!G1279:G10004)</f>
        <v>10</v>
      </c>
      <c r="O1279" s="10">
        <v>108.0</v>
      </c>
      <c r="P1279" s="10" t="str">
        <f t="array" ref="P1279">_xlfn.XLOOKUP(A1279,subscriptions!B1279:B10004,subscriptions!C1279:C10004)</f>
        <v>Residential</v>
      </c>
      <c r="Q1279" s="10" t="s">
        <v>128</v>
      </c>
      <c r="R1279" s="10" t="s">
        <v>212</v>
      </c>
      <c r="S1279" s="10" t="s">
        <v>655</v>
      </c>
    </row>
    <row r="1280">
      <c r="A1280" s="1" t="s">
        <v>1795</v>
      </c>
      <c r="B1280" s="1" t="s">
        <v>657</v>
      </c>
      <c r="C1280" s="1" t="s">
        <v>1200</v>
      </c>
      <c r="D1280" s="1" t="s">
        <v>153</v>
      </c>
      <c r="E1280" s="1" t="s">
        <v>179</v>
      </c>
      <c r="F1280" s="1" t="s">
        <v>4595</v>
      </c>
      <c r="G1280" s="1" t="s">
        <v>12986</v>
      </c>
      <c r="H1280" s="1" t="s">
        <v>12987</v>
      </c>
      <c r="I1280" s="4">
        <v>84.33486111111111</v>
      </c>
      <c r="J1280" s="1">
        <v>280.59</v>
      </c>
      <c r="K1280" s="1">
        <v>42.9</v>
      </c>
      <c r="L1280" s="1">
        <v>100.0</v>
      </c>
      <c r="M1280" s="10">
        <f t="array" ref="M1280">_xlfn.XLOOKUP(A1280,subscriptions!B1280:B10004,subscriptions!D1280:D10004)</f>
        <v>120</v>
      </c>
      <c r="N1280" s="10">
        <f t="array" ref="N1280">_xlfn.XLOOKUP(A1280,subscriptions!B1280:B10004,subscriptions!G1280:G10004)</f>
        <v>20</v>
      </c>
      <c r="O1280" s="10">
        <v>96.0</v>
      </c>
      <c r="P1280" s="10" t="str">
        <f t="array" ref="P1280">_xlfn.XLOOKUP(A1280,subscriptions!B1280:B10004,subscriptions!C1280:C10004)</f>
        <v>Residential</v>
      </c>
      <c r="Q1280" s="10" t="s">
        <v>128</v>
      </c>
      <c r="R1280" s="10" t="s">
        <v>148</v>
      </c>
      <c r="S1280" s="10" t="s">
        <v>643</v>
      </c>
    </row>
    <row r="1281">
      <c r="A1281" s="1" t="s">
        <v>1796</v>
      </c>
      <c r="B1281" s="1" t="s">
        <v>772</v>
      </c>
      <c r="C1281" s="1" t="s">
        <v>556</v>
      </c>
      <c r="D1281" s="1" t="s">
        <v>153</v>
      </c>
      <c r="E1281" s="1" t="s">
        <v>262</v>
      </c>
      <c r="F1281" s="1" t="s">
        <v>2112</v>
      </c>
      <c r="G1281" s="1" t="s">
        <v>12988</v>
      </c>
      <c r="H1281" s="1" t="s">
        <v>12989</v>
      </c>
      <c r="I1281" s="4">
        <v>84.3812962962963</v>
      </c>
      <c r="J1281" s="1">
        <v>1086.39</v>
      </c>
      <c r="K1281" s="1">
        <v>203.53</v>
      </c>
      <c r="M1281" s="10">
        <f t="array" ref="M1281">_xlfn.XLOOKUP(A1281,subscriptions!B1281:B10004,subscriptions!D1281:D10004)</f>
        <v>120</v>
      </c>
      <c r="N1281" s="10">
        <f t="array" ref="N1281">_xlfn.XLOOKUP(A1281,subscriptions!B1281:B10004,subscriptions!G1281:G10004)</f>
        <v>0</v>
      </c>
      <c r="O1281" s="10">
        <v>120.0</v>
      </c>
      <c r="P1281" s="10" t="str">
        <f t="array" ref="P1281">_xlfn.XLOOKUP(A1281,subscriptions!B1281:B10004,subscriptions!C1281:C10004)</f>
        <v>Residential</v>
      </c>
      <c r="Q1281" s="10" t="s">
        <v>173</v>
      </c>
      <c r="R1281" s="10" t="s">
        <v>212</v>
      </c>
      <c r="S1281" s="10" t="s">
        <v>1789</v>
      </c>
    </row>
    <row r="1282">
      <c r="A1282" s="1" t="s">
        <v>1797</v>
      </c>
      <c r="B1282" s="1" t="s">
        <v>1173</v>
      </c>
      <c r="C1282" s="1" t="s">
        <v>1973</v>
      </c>
      <c r="D1282" s="1" t="s">
        <v>27</v>
      </c>
      <c r="E1282" s="1" t="s">
        <v>714</v>
      </c>
      <c r="F1282" s="1" t="s">
        <v>1951</v>
      </c>
      <c r="G1282" s="1" t="s">
        <v>12990</v>
      </c>
      <c r="H1282" s="1" t="s">
        <v>12991</v>
      </c>
      <c r="I1282" s="4">
        <v>84.21138888888889</v>
      </c>
      <c r="J1282" s="1">
        <v>1494.11</v>
      </c>
      <c r="K1282" s="1">
        <v>157.72</v>
      </c>
      <c r="M1282" s="10">
        <f t="array" ref="M1282">_xlfn.XLOOKUP(A1282,subscriptions!B1282:B10004,subscriptions!D1282:D10004)</f>
        <v>120</v>
      </c>
      <c r="N1282" s="10">
        <f t="array" ref="N1282">_xlfn.XLOOKUP(A1282,subscriptions!B1282:B10004,subscriptions!G1282:G10004)</f>
        <v>5</v>
      </c>
      <c r="O1282" s="10">
        <v>114.0</v>
      </c>
      <c r="P1282" s="10" t="str">
        <f t="array" ref="P1282">_xlfn.XLOOKUP(A1282,subscriptions!B1282:B10004,subscriptions!C1282:C10004)</f>
        <v>Residential</v>
      </c>
      <c r="Q1282" s="10" t="s">
        <v>194</v>
      </c>
      <c r="R1282" s="10" t="s">
        <v>212</v>
      </c>
      <c r="S1282" s="10" t="s">
        <v>438</v>
      </c>
    </row>
    <row r="1283">
      <c r="A1283" s="1" t="s">
        <v>1798</v>
      </c>
      <c r="B1283" s="1" t="s">
        <v>2096</v>
      </c>
      <c r="C1283" s="1" t="s">
        <v>1492</v>
      </c>
      <c r="D1283" s="1" t="s">
        <v>27</v>
      </c>
      <c r="E1283" s="1" t="s">
        <v>714</v>
      </c>
      <c r="F1283" s="1" t="s">
        <v>1159</v>
      </c>
      <c r="G1283" s="1" t="s">
        <v>12992</v>
      </c>
      <c r="H1283" s="1" t="s">
        <v>12993</v>
      </c>
      <c r="I1283" s="4">
        <v>84.25575231481481</v>
      </c>
      <c r="J1283" s="1">
        <v>1868.33</v>
      </c>
      <c r="K1283" s="1">
        <v>472.35</v>
      </c>
      <c r="M1283" s="10">
        <f t="array" ref="M1283">_xlfn.XLOOKUP(A1283,subscriptions!B1283:B10004,subscriptions!D1283:D10004)</f>
        <v>80</v>
      </c>
      <c r="N1283" s="10">
        <f t="array" ref="N1283">_xlfn.XLOOKUP(A1283,subscriptions!B1283:B10004,subscriptions!G1283:G10004)</f>
        <v>10</v>
      </c>
      <c r="O1283" s="10">
        <v>72.0</v>
      </c>
      <c r="P1283" s="10" t="str">
        <f t="array" ref="P1283">_xlfn.XLOOKUP(A1283,subscriptions!B1283:B10004,subscriptions!C1283:C10004)</f>
        <v>Roam</v>
      </c>
      <c r="Q1283" s="10" t="s">
        <v>128</v>
      </c>
      <c r="R1283" s="10" t="s">
        <v>148</v>
      </c>
      <c r="S1283" s="10" t="s">
        <v>1156</v>
      </c>
    </row>
    <row r="1284">
      <c r="A1284" s="1" t="s">
        <v>1799</v>
      </c>
      <c r="B1284" s="1" t="s">
        <v>24</v>
      </c>
      <c r="C1284" s="1" t="s">
        <v>605</v>
      </c>
      <c r="D1284" s="1" t="s">
        <v>27</v>
      </c>
      <c r="E1284" s="1" t="s">
        <v>262</v>
      </c>
      <c r="F1284" s="1" t="s">
        <v>885</v>
      </c>
      <c r="G1284" s="1" t="s">
        <v>12994</v>
      </c>
      <c r="H1284" s="1" t="s">
        <v>12995</v>
      </c>
      <c r="I1284" s="4">
        <v>84.21390046296297</v>
      </c>
      <c r="J1284" s="1">
        <v>1280.27</v>
      </c>
      <c r="K1284" s="1">
        <v>146.23</v>
      </c>
      <c r="M1284" s="10">
        <f t="array" ref="M1284">_xlfn.XLOOKUP(A1284,subscriptions!B1284:B10004,subscriptions!D1284:D10004)</f>
        <v>120</v>
      </c>
      <c r="N1284" s="10">
        <f t="array" ref="N1284">_xlfn.XLOOKUP(A1284,subscriptions!B1284:B10004,subscriptions!G1284:G10004)</f>
        <v>20</v>
      </c>
      <c r="O1284" s="10">
        <v>96.0</v>
      </c>
      <c r="P1284" s="10" t="str">
        <f t="array" ref="P1284">_xlfn.XLOOKUP(A1284,subscriptions!B1284:B10004,subscriptions!C1284:C10004)</f>
        <v>Residential</v>
      </c>
      <c r="Q1284" s="10" t="s">
        <v>128</v>
      </c>
      <c r="R1284" s="10" t="s">
        <v>148</v>
      </c>
      <c r="S1284" s="10" t="s">
        <v>388</v>
      </c>
    </row>
    <row r="1285">
      <c r="A1285" s="1" t="s">
        <v>1802</v>
      </c>
      <c r="B1285" s="1" t="s">
        <v>1044</v>
      </c>
      <c r="C1285" s="1" t="s">
        <v>456</v>
      </c>
      <c r="D1285" s="1" t="s">
        <v>27</v>
      </c>
      <c r="E1285" s="1" t="s">
        <v>631</v>
      </c>
      <c r="F1285" s="1" t="s">
        <v>2549</v>
      </c>
      <c r="G1285" s="1" t="s">
        <v>12996</v>
      </c>
      <c r="H1285" s="1" t="s">
        <v>12997</v>
      </c>
      <c r="I1285" s="4">
        <v>84.37868055555556</v>
      </c>
      <c r="J1285" s="1">
        <v>64.73</v>
      </c>
      <c r="K1285" s="1">
        <v>18.67</v>
      </c>
      <c r="M1285" s="10">
        <f t="array" ref="M1285">_xlfn.XLOOKUP(A1285,subscriptions!B1285:B10004,subscriptions!D1285:D10004)</f>
        <v>120</v>
      </c>
      <c r="N1285" s="10">
        <f t="array" ref="N1285">_xlfn.XLOOKUP(A1285,subscriptions!B1285:B10004,subscriptions!G1285:G10004)</f>
        <v>0</v>
      </c>
      <c r="O1285" s="10">
        <v>120.0</v>
      </c>
      <c r="P1285" s="10" t="str">
        <f t="array" ref="P1285">_xlfn.XLOOKUP(A1285,subscriptions!B1285:B10004,subscriptions!C1285:C10004)</f>
        <v>Residential</v>
      </c>
      <c r="Q1285" s="10" t="s">
        <v>173</v>
      </c>
      <c r="R1285" s="10" t="s">
        <v>212</v>
      </c>
      <c r="S1285" s="10" t="s">
        <v>1622</v>
      </c>
    </row>
    <row r="1286">
      <c r="A1286" s="1" t="s">
        <v>1803</v>
      </c>
      <c r="B1286" s="1" t="s">
        <v>1624</v>
      </c>
      <c r="C1286" s="1" t="s">
        <v>279</v>
      </c>
      <c r="D1286" s="1" t="s">
        <v>27</v>
      </c>
      <c r="E1286" s="1" t="s">
        <v>219</v>
      </c>
      <c r="F1286" s="1" t="s">
        <v>660</v>
      </c>
      <c r="G1286" s="1" t="s">
        <v>12998</v>
      </c>
      <c r="H1286" s="1" t="s">
        <v>12999</v>
      </c>
      <c r="I1286" s="4">
        <v>84.37587962962964</v>
      </c>
      <c r="J1286" s="1">
        <v>642.81</v>
      </c>
      <c r="K1286" s="1">
        <v>148.18</v>
      </c>
      <c r="M1286" s="10">
        <f t="array" ref="M1286">_xlfn.XLOOKUP(A1286,subscriptions!B1286:B10004,subscriptions!D1286:D10004)</f>
        <v>120</v>
      </c>
      <c r="N1286" s="10">
        <f t="array" ref="N1286">_xlfn.XLOOKUP(A1286,subscriptions!B1286:B10004,subscriptions!G1286:G10004)</f>
        <v>5</v>
      </c>
      <c r="O1286" s="10">
        <v>114.0</v>
      </c>
      <c r="P1286" s="10" t="str">
        <f t="array" ref="P1286">_xlfn.XLOOKUP(A1286,subscriptions!B1286:B10004,subscriptions!C1286:C10004)</f>
        <v>Residential</v>
      </c>
      <c r="Q1286" s="10" t="s">
        <v>194</v>
      </c>
      <c r="R1286" s="10" t="s">
        <v>212</v>
      </c>
      <c r="S1286" s="10" t="s">
        <v>1442</v>
      </c>
    </row>
    <row r="1287">
      <c r="A1287" s="1" t="s">
        <v>1804</v>
      </c>
      <c r="B1287" s="1" t="s">
        <v>1099</v>
      </c>
      <c r="C1287" s="1" t="s">
        <v>456</v>
      </c>
      <c r="D1287" s="1" t="s">
        <v>153</v>
      </c>
      <c r="E1287" s="1" t="s">
        <v>262</v>
      </c>
      <c r="F1287" s="1" t="s">
        <v>2985</v>
      </c>
      <c r="G1287" s="1" t="s">
        <v>13000</v>
      </c>
      <c r="H1287" s="1" t="s">
        <v>13001</v>
      </c>
      <c r="I1287" s="4">
        <v>84.21199074074075</v>
      </c>
      <c r="J1287" s="1">
        <v>1143.82</v>
      </c>
      <c r="K1287" s="1">
        <v>140.94</v>
      </c>
      <c r="M1287" s="10">
        <f t="array" ref="M1287">_xlfn.XLOOKUP(A1287,subscriptions!B1287:B10004,subscriptions!D1287:D10004)</f>
        <v>120</v>
      </c>
      <c r="N1287" s="10">
        <f t="array" ref="N1287">_xlfn.XLOOKUP(A1287,subscriptions!B1287:B10004,subscriptions!G1287:G10004)</f>
        <v>10</v>
      </c>
      <c r="O1287" s="10">
        <v>108.0</v>
      </c>
      <c r="P1287" s="10" t="str">
        <f t="array" ref="P1287">_xlfn.XLOOKUP(A1287,subscriptions!B1287:B10004,subscriptions!C1287:C10004)</f>
        <v>Residential</v>
      </c>
      <c r="Q1287" s="10" t="s">
        <v>128</v>
      </c>
      <c r="R1287" s="10" t="s">
        <v>212</v>
      </c>
      <c r="S1287" s="10" t="s">
        <v>857</v>
      </c>
    </row>
    <row r="1288">
      <c r="A1288" s="1" t="s">
        <v>1805</v>
      </c>
      <c r="B1288" s="1" t="s">
        <v>589</v>
      </c>
      <c r="C1288" s="1" t="s">
        <v>178</v>
      </c>
      <c r="D1288" s="1" t="s">
        <v>153</v>
      </c>
      <c r="E1288" s="1" t="s">
        <v>111</v>
      </c>
      <c r="F1288" s="1" t="s">
        <v>1227</v>
      </c>
      <c r="G1288" s="1" t="s">
        <v>13002</v>
      </c>
      <c r="H1288" s="1" t="s">
        <v>13003</v>
      </c>
      <c r="I1288" s="4">
        <v>84.21408564814814</v>
      </c>
      <c r="J1288" s="1">
        <v>187.95</v>
      </c>
      <c r="K1288" s="1">
        <v>53.14</v>
      </c>
      <c r="M1288" s="10">
        <f t="array" ref="M1288">_xlfn.XLOOKUP(A1288,subscriptions!B1288:B10004,subscriptions!D1288:D10004)</f>
        <v>120</v>
      </c>
      <c r="N1288" s="10">
        <f t="array" ref="N1288">_xlfn.XLOOKUP(A1288,subscriptions!B1288:B10004,subscriptions!G1288:G10004)</f>
        <v>20</v>
      </c>
      <c r="O1288" s="10">
        <v>96.0</v>
      </c>
      <c r="P1288" s="10" t="str">
        <f t="array" ref="P1288">_xlfn.XLOOKUP(A1288,subscriptions!B1288:B10004,subscriptions!C1288:C10004)</f>
        <v>Residential</v>
      </c>
      <c r="Q1288" s="10" t="s">
        <v>128</v>
      </c>
      <c r="R1288" s="10" t="s">
        <v>148</v>
      </c>
      <c r="S1288" s="10" t="s">
        <v>388</v>
      </c>
    </row>
    <row r="1289">
      <c r="A1289" s="1" t="s">
        <v>1806</v>
      </c>
      <c r="B1289" s="1" t="s">
        <v>1491</v>
      </c>
      <c r="C1289" s="1" t="s">
        <v>279</v>
      </c>
      <c r="D1289" s="1" t="s">
        <v>153</v>
      </c>
      <c r="E1289" s="1" t="s">
        <v>179</v>
      </c>
      <c r="F1289" s="1" t="s">
        <v>357</v>
      </c>
      <c r="G1289" s="1" t="s">
        <v>13004</v>
      </c>
      <c r="H1289" s="1" t="s">
        <v>13005</v>
      </c>
      <c r="I1289" s="4">
        <v>84.17025462962962</v>
      </c>
      <c r="J1289" s="1">
        <v>697.62</v>
      </c>
      <c r="K1289" s="1">
        <v>141.44</v>
      </c>
      <c r="L1289" s="1">
        <v>100.0</v>
      </c>
      <c r="M1289" s="10">
        <f t="array" ref="M1289">_xlfn.XLOOKUP(A1289,subscriptions!B1289:B10004,subscriptions!D1289:D10004)</f>
        <v>120</v>
      </c>
      <c r="N1289" s="10">
        <f t="array" ref="N1289">_xlfn.XLOOKUP(A1289,subscriptions!B1289:B10004,subscriptions!G1289:G10004)</f>
        <v>0</v>
      </c>
      <c r="O1289" s="10">
        <v>120.0</v>
      </c>
      <c r="P1289" s="10" t="str">
        <f t="array" ref="P1289">_xlfn.XLOOKUP(A1289,subscriptions!B1289:B10004,subscriptions!C1289:C10004)</f>
        <v>Residential</v>
      </c>
      <c r="Q1289" s="10" t="s">
        <v>173</v>
      </c>
      <c r="R1289" s="10" t="s">
        <v>212</v>
      </c>
      <c r="S1289" s="10" t="s">
        <v>2494</v>
      </c>
    </row>
    <row r="1290">
      <c r="A1290" s="1" t="s">
        <v>1807</v>
      </c>
      <c r="B1290" s="1" t="s">
        <v>472</v>
      </c>
      <c r="C1290" s="1" t="s">
        <v>2483</v>
      </c>
      <c r="D1290" s="1" t="s">
        <v>27</v>
      </c>
      <c r="E1290" s="1" t="s">
        <v>631</v>
      </c>
      <c r="F1290" s="1" t="s">
        <v>2549</v>
      </c>
      <c r="G1290" s="1" t="s">
        <v>13006</v>
      </c>
      <c r="H1290" s="1" t="s">
        <v>13007</v>
      </c>
      <c r="I1290" s="4">
        <v>84.29525462962962</v>
      </c>
      <c r="J1290" s="1">
        <v>100.65</v>
      </c>
      <c r="K1290" s="1">
        <v>20.95</v>
      </c>
      <c r="M1290" s="10">
        <f t="array" ref="M1290">_xlfn.XLOOKUP(A1290,subscriptions!B1290:B10004,subscriptions!D1290:D10004)</f>
        <v>80</v>
      </c>
      <c r="N1290" s="10">
        <f t="array" ref="N1290">_xlfn.XLOOKUP(A1290,subscriptions!B1290:B10004,subscriptions!G1290:G10004)</f>
        <v>5</v>
      </c>
      <c r="O1290" s="10">
        <v>76.0</v>
      </c>
      <c r="P1290" s="10" t="str">
        <f t="array" ref="P1290">_xlfn.XLOOKUP(A1290,subscriptions!B1290:B10004,subscriptions!C1290:C10004)</f>
        <v>Roam</v>
      </c>
      <c r="Q1290" s="10" t="s">
        <v>194</v>
      </c>
      <c r="R1290" s="10" t="s">
        <v>148</v>
      </c>
      <c r="S1290" s="10" t="s">
        <v>1026</v>
      </c>
    </row>
    <row r="1291">
      <c r="A1291" s="1" t="s">
        <v>1808</v>
      </c>
      <c r="B1291" s="1" t="s">
        <v>1506</v>
      </c>
      <c r="C1291" s="1" t="s">
        <v>2007</v>
      </c>
      <c r="D1291" s="1" t="s">
        <v>27</v>
      </c>
      <c r="E1291" s="1" t="s">
        <v>28</v>
      </c>
      <c r="F1291" s="1" t="s">
        <v>3899</v>
      </c>
      <c r="G1291" s="1" t="s">
        <v>13008</v>
      </c>
      <c r="H1291" s="1" t="s">
        <v>13009</v>
      </c>
      <c r="I1291" s="4">
        <v>84.1730324074074</v>
      </c>
      <c r="J1291" s="1">
        <v>172.76</v>
      </c>
      <c r="K1291" s="1">
        <v>34.9</v>
      </c>
      <c r="M1291" s="10">
        <f t="array" ref="M1291">_xlfn.XLOOKUP(A1291,subscriptions!B1291:B10004,subscriptions!D1291:D10004)</f>
        <v>120</v>
      </c>
      <c r="N1291" s="10">
        <f t="array" ref="N1291">_xlfn.XLOOKUP(A1291,subscriptions!B1291:B10004,subscriptions!G1291:G10004)</f>
        <v>10</v>
      </c>
      <c r="O1291" s="10">
        <v>108.0</v>
      </c>
      <c r="P1291" s="10" t="str">
        <f t="array" ref="P1291">_xlfn.XLOOKUP(A1291,subscriptions!B1291:B10004,subscriptions!C1291:C10004)</f>
        <v>Residential</v>
      </c>
      <c r="Q1291" s="10" t="s">
        <v>128</v>
      </c>
      <c r="R1291" s="10" t="s">
        <v>212</v>
      </c>
      <c r="S1291" s="10" t="s">
        <v>2630</v>
      </c>
    </row>
    <row r="1292">
      <c r="A1292" s="1" t="s">
        <v>1812</v>
      </c>
      <c r="B1292" s="1" t="s">
        <v>6037</v>
      </c>
      <c r="C1292" s="1" t="s">
        <v>1507</v>
      </c>
      <c r="D1292" s="1" t="s">
        <v>27</v>
      </c>
      <c r="E1292" s="1" t="s">
        <v>631</v>
      </c>
      <c r="F1292" s="1" t="s">
        <v>2495</v>
      </c>
      <c r="G1292" s="1" t="s">
        <v>13010</v>
      </c>
      <c r="H1292" s="1" t="s">
        <v>13011</v>
      </c>
      <c r="I1292" s="4">
        <v>84.17046296296296</v>
      </c>
      <c r="J1292" s="1">
        <v>808.57</v>
      </c>
      <c r="K1292" s="1">
        <v>113.64</v>
      </c>
      <c r="M1292" s="10">
        <f t="array" ref="M1292">_xlfn.XLOOKUP(A1292,subscriptions!B1292:B10004,subscriptions!D1292:D10004)</f>
        <v>120</v>
      </c>
      <c r="N1292" s="10">
        <f t="array" ref="N1292">_xlfn.XLOOKUP(A1292,subscriptions!B1292:B10004,subscriptions!G1292:G10004)</f>
        <v>20</v>
      </c>
      <c r="O1292" s="10">
        <v>96.0</v>
      </c>
      <c r="P1292" s="10" t="str">
        <f t="array" ref="P1292">_xlfn.XLOOKUP(A1292,subscriptions!B1292:B10004,subscriptions!C1292:C10004)</f>
        <v>Residential</v>
      </c>
      <c r="Q1292" s="10" t="s">
        <v>128</v>
      </c>
      <c r="R1292" s="10" t="s">
        <v>148</v>
      </c>
      <c r="S1292" s="10" t="s">
        <v>2494</v>
      </c>
    </row>
    <row r="1293">
      <c r="A1293" s="1" t="s">
        <v>1813</v>
      </c>
      <c r="B1293" s="1" t="s">
        <v>573</v>
      </c>
      <c r="C1293" s="1" t="s">
        <v>152</v>
      </c>
      <c r="D1293" s="1" t="s">
        <v>27</v>
      </c>
      <c r="E1293" s="1" t="s">
        <v>179</v>
      </c>
      <c r="F1293" s="1" t="s">
        <v>357</v>
      </c>
      <c r="G1293" s="1" t="s">
        <v>13012</v>
      </c>
      <c r="H1293" s="1" t="s">
        <v>13013</v>
      </c>
      <c r="I1293" s="4">
        <v>84.17459490740741</v>
      </c>
      <c r="J1293" s="1">
        <v>263.58</v>
      </c>
      <c r="K1293" s="1">
        <v>35.86</v>
      </c>
      <c r="L1293" s="1">
        <v>100.0</v>
      </c>
      <c r="M1293" s="10">
        <f t="array" ref="M1293">_xlfn.XLOOKUP(A1293,subscriptions!B1293:B10004,subscriptions!D1293:D10004)</f>
        <v>120</v>
      </c>
      <c r="N1293" s="10">
        <f t="array" ref="N1293">_xlfn.XLOOKUP(A1293,subscriptions!B1293:B10004,subscriptions!G1293:G10004)</f>
        <v>0</v>
      </c>
      <c r="O1293" s="10">
        <v>120.0</v>
      </c>
      <c r="P1293" s="10" t="str">
        <f t="array" ref="P1293">_xlfn.XLOOKUP(A1293,subscriptions!B1293:B10004,subscriptions!C1293:C10004)</f>
        <v>Residential</v>
      </c>
      <c r="Q1293" s="10" t="s">
        <v>173</v>
      </c>
      <c r="R1293" s="10" t="s">
        <v>212</v>
      </c>
      <c r="S1293" s="10" t="s">
        <v>507</v>
      </c>
    </row>
    <row r="1294">
      <c r="A1294" s="1" t="s">
        <v>1815</v>
      </c>
      <c r="B1294" s="1" t="s">
        <v>814</v>
      </c>
      <c r="C1294" s="1" t="s">
        <v>2483</v>
      </c>
      <c r="D1294" s="1" t="s">
        <v>153</v>
      </c>
      <c r="E1294" s="1" t="s">
        <v>262</v>
      </c>
      <c r="F1294" s="1" t="s">
        <v>4113</v>
      </c>
      <c r="G1294" s="1" t="s">
        <v>13014</v>
      </c>
      <c r="H1294" s="1" t="s">
        <v>13015</v>
      </c>
      <c r="I1294" s="4">
        <v>84.37849537037037</v>
      </c>
      <c r="J1294" s="1">
        <v>1307.4</v>
      </c>
      <c r="K1294" s="1">
        <v>243.11</v>
      </c>
      <c r="M1294" s="10">
        <f t="array" ref="M1294">_xlfn.XLOOKUP(A1294,subscriptions!B1294:B10004,subscriptions!D1294:D10004)</f>
        <v>120</v>
      </c>
      <c r="N1294" s="10">
        <f t="array" ref="N1294">_xlfn.XLOOKUP(A1294,subscriptions!B1294:B10004,subscriptions!G1294:G10004)</f>
        <v>5</v>
      </c>
      <c r="O1294" s="10">
        <v>114.0</v>
      </c>
      <c r="P1294" s="10" t="str">
        <f t="array" ref="P1294">_xlfn.XLOOKUP(A1294,subscriptions!B1294:B10004,subscriptions!C1294:C10004)</f>
        <v>Residential</v>
      </c>
      <c r="Q1294" s="10" t="s">
        <v>194</v>
      </c>
      <c r="R1294" s="10" t="s">
        <v>212</v>
      </c>
      <c r="S1294" s="10" t="s">
        <v>1622</v>
      </c>
    </row>
    <row r="1295">
      <c r="A1295" s="1" t="s">
        <v>1817</v>
      </c>
      <c r="B1295" s="1" t="s">
        <v>763</v>
      </c>
      <c r="C1295" s="1" t="s">
        <v>261</v>
      </c>
      <c r="D1295" s="1" t="s">
        <v>27</v>
      </c>
      <c r="E1295" s="1" t="s">
        <v>239</v>
      </c>
      <c r="F1295" s="1" t="s">
        <v>606</v>
      </c>
      <c r="G1295" s="1" t="s">
        <v>13016</v>
      </c>
      <c r="H1295" s="1" t="s">
        <v>13017</v>
      </c>
      <c r="I1295" s="4">
        <v>84.20928240740741</v>
      </c>
      <c r="J1295" s="1">
        <v>1804.19</v>
      </c>
      <c r="K1295" s="1">
        <v>320.4</v>
      </c>
      <c r="M1295" s="10">
        <f t="array" ref="M1295">_xlfn.XLOOKUP(A1295,subscriptions!B1295:B10004,subscriptions!D1295:D10004)</f>
        <v>120</v>
      </c>
      <c r="N1295" s="10">
        <f t="array" ref="N1295">_xlfn.XLOOKUP(A1295,subscriptions!B1295:B10004,subscriptions!G1295:G10004)</f>
        <v>10</v>
      </c>
      <c r="O1295" s="10">
        <v>108.0</v>
      </c>
      <c r="P1295" s="10" t="str">
        <f t="array" ref="P1295">_xlfn.XLOOKUP(A1295,subscriptions!B1295:B10004,subscriptions!C1295:C10004)</f>
        <v>Residential</v>
      </c>
      <c r="Q1295" s="10" t="s">
        <v>128</v>
      </c>
      <c r="R1295" s="10" t="s">
        <v>212</v>
      </c>
      <c r="S1295" s="10" t="s">
        <v>1374</v>
      </c>
    </row>
    <row r="1296">
      <c r="A1296" s="1" t="s">
        <v>1819</v>
      </c>
      <c r="B1296" s="1" t="s">
        <v>899</v>
      </c>
      <c r="C1296" s="1" t="s">
        <v>2483</v>
      </c>
      <c r="D1296" s="1" t="s">
        <v>27</v>
      </c>
      <c r="E1296" s="1" t="s">
        <v>239</v>
      </c>
      <c r="F1296" s="1" t="s">
        <v>1186</v>
      </c>
      <c r="G1296" s="1" t="s">
        <v>13018</v>
      </c>
      <c r="H1296" s="1" t="s">
        <v>13019</v>
      </c>
      <c r="I1296" s="4">
        <v>84.37947916666667</v>
      </c>
      <c r="J1296" s="1">
        <v>2468.56</v>
      </c>
      <c r="K1296" s="1">
        <v>478.83</v>
      </c>
      <c r="M1296" s="10">
        <f t="array" ref="M1296">_xlfn.XLOOKUP(A1296,subscriptions!B1296:B10004,subscriptions!D1296:D10004)</f>
        <v>120</v>
      </c>
      <c r="N1296" s="10">
        <f t="array" ref="N1296">_xlfn.XLOOKUP(A1296,subscriptions!B1296:B10004,subscriptions!G1296:G10004)</f>
        <v>20</v>
      </c>
      <c r="O1296" s="10">
        <v>96.0</v>
      </c>
      <c r="P1296" s="10" t="str">
        <f t="array" ref="P1296">_xlfn.XLOOKUP(A1296,subscriptions!B1296:B10004,subscriptions!C1296:C10004)</f>
        <v>Residential</v>
      </c>
      <c r="Q1296" s="10" t="s">
        <v>128</v>
      </c>
      <c r="R1296" s="10" t="s">
        <v>148</v>
      </c>
      <c r="S1296" s="10" t="s">
        <v>2380</v>
      </c>
    </row>
    <row r="1297">
      <c r="A1297" s="1" t="s">
        <v>1821</v>
      </c>
      <c r="B1297" s="1" t="s">
        <v>278</v>
      </c>
      <c r="C1297" s="1" t="s">
        <v>296</v>
      </c>
      <c r="D1297" s="1" t="s">
        <v>27</v>
      </c>
      <c r="E1297" s="1" t="s">
        <v>179</v>
      </c>
      <c r="F1297" s="1" t="s">
        <v>4595</v>
      </c>
      <c r="G1297" s="1" t="s">
        <v>13020</v>
      </c>
      <c r="H1297" s="1" t="s">
        <v>13021</v>
      </c>
      <c r="I1297" s="4">
        <v>84.29825231481482</v>
      </c>
      <c r="J1297" s="1">
        <v>385.0</v>
      </c>
      <c r="K1297" s="1">
        <v>106.23</v>
      </c>
      <c r="L1297" s="1">
        <v>100.0</v>
      </c>
      <c r="M1297" s="10">
        <f t="array" ref="M1297">_xlfn.XLOOKUP(A1297,subscriptions!B1297:B10004,subscriptions!D1297:D10004)</f>
        <v>120</v>
      </c>
      <c r="N1297" s="10">
        <f t="array" ref="N1297">_xlfn.XLOOKUP(A1297,subscriptions!B1297:B10004,subscriptions!G1297:G10004)</f>
        <v>0</v>
      </c>
      <c r="O1297" s="10">
        <v>120.0</v>
      </c>
      <c r="P1297" s="10" t="str">
        <f t="array" ref="P1297">_xlfn.XLOOKUP(A1297,subscriptions!B1297:B10004,subscriptions!C1297:C10004)</f>
        <v>Residential</v>
      </c>
      <c r="Q1297" s="10" t="s">
        <v>173</v>
      </c>
      <c r="R1297" s="10" t="s">
        <v>212</v>
      </c>
      <c r="S1297" s="10" t="s">
        <v>785</v>
      </c>
    </row>
    <row r="1298">
      <c r="A1298" s="1" t="s">
        <v>1823</v>
      </c>
      <c r="B1298" s="1" t="s">
        <v>109</v>
      </c>
      <c r="C1298" s="1" t="s">
        <v>1415</v>
      </c>
      <c r="D1298" s="1" t="s">
        <v>27</v>
      </c>
      <c r="E1298" s="1" t="s">
        <v>111</v>
      </c>
      <c r="F1298" s="1" t="s">
        <v>1263</v>
      </c>
      <c r="G1298" s="1" t="s">
        <v>13022</v>
      </c>
      <c r="H1298" s="1" t="s">
        <v>13023</v>
      </c>
      <c r="I1298" s="4">
        <v>84.1730324074074</v>
      </c>
      <c r="J1298" s="1">
        <v>324.95</v>
      </c>
      <c r="K1298" s="1">
        <v>80.18</v>
      </c>
      <c r="M1298" s="10">
        <f t="array" ref="M1298">_xlfn.XLOOKUP(A1298,subscriptions!B1298:B10004,subscriptions!D1298:D10004)</f>
        <v>80</v>
      </c>
      <c r="N1298" s="10">
        <f t="array" ref="N1298">_xlfn.XLOOKUP(A1298,subscriptions!B1298:B10004,subscriptions!G1298:G10004)</f>
        <v>5</v>
      </c>
      <c r="O1298" s="10">
        <v>76.0</v>
      </c>
      <c r="P1298" s="10" t="str">
        <f t="array" ref="P1298">_xlfn.XLOOKUP(A1298,subscriptions!B1298:B10004,subscriptions!C1298:C10004)</f>
        <v>Roam</v>
      </c>
      <c r="Q1298" s="10" t="s">
        <v>194</v>
      </c>
      <c r="R1298" s="10" t="s">
        <v>148</v>
      </c>
      <c r="S1298" s="10" t="s">
        <v>2630</v>
      </c>
    </row>
    <row r="1299">
      <c r="A1299" s="1" t="s">
        <v>1826</v>
      </c>
      <c r="B1299" s="1" t="s">
        <v>177</v>
      </c>
      <c r="C1299" s="1" t="s">
        <v>110</v>
      </c>
      <c r="D1299" s="1" t="s">
        <v>153</v>
      </c>
      <c r="E1299" s="1" t="s">
        <v>111</v>
      </c>
      <c r="F1299" s="1" t="s">
        <v>135</v>
      </c>
      <c r="G1299" s="1" t="s">
        <v>13024</v>
      </c>
      <c r="H1299" s="1" t="s">
        <v>13025</v>
      </c>
      <c r="I1299" s="4">
        <v>84.2952662037037</v>
      </c>
      <c r="J1299" s="1">
        <v>215.67</v>
      </c>
      <c r="K1299" s="1">
        <v>69.39</v>
      </c>
      <c r="M1299" s="10">
        <f t="array" ref="M1299">_xlfn.XLOOKUP(A1299,subscriptions!B1299:B10004,subscriptions!D1299:D10004)</f>
        <v>250</v>
      </c>
      <c r="N1299" s="10">
        <f t="array" ref="N1299">_xlfn.XLOOKUP(A1299,subscriptions!B1299:B10004,subscriptions!G1299:G10004)</f>
        <v>10</v>
      </c>
      <c r="O1299" s="10">
        <v>225.0</v>
      </c>
      <c r="P1299" s="10" t="str">
        <f t="array" ref="P1299">_xlfn.XLOOKUP(A1299,subscriptions!B1299:B10004,subscriptions!C1299:C10004)</f>
        <v>Business</v>
      </c>
      <c r="Q1299" s="10" t="s">
        <v>128</v>
      </c>
      <c r="R1299" s="10" t="s">
        <v>129</v>
      </c>
      <c r="S1299" s="10" t="s">
        <v>1026</v>
      </c>
    </row>
    <row r="1300">
      <c r="A1300" s="1" t="s">
        <v>1827</v>
      </c>
      <c r="B1300" s="1" t="s">
        <v>1414</v>
      </c>
      <c r="C1300" s="1" t="s">
        <v>2007</v>
      </c>
      <c r="D1300" s="1" t="s">
        <v>27</v>
      </c>
      <c r="E1300" s="1" t="s">
        <v>714</v>
      </c>
      <c r="F1300" s="1" t="s">
        <v>1866</v>
      </c>
      <c r="G1300" s="1" t="s">
        <v>13026</v>
      </c>
      <c r="H1300" s="1" t="s">
        <v>13027</v>
      </c>
      <c r="I1300" s="4">
        <v>84.2528587962963</v>
      </c>
      <c r="J1300" s="1">
        <v>1567.68</v>
      </c>
      <c r="K1300" s="1">
        <v>276.91</v>
      </c>
      <c r="M1300" s="10">
        <f t="array" ref="M1300">_xlfn.XLOOKUP(A1300,subscriptions!B1300:B10004,subscriptions!D1300:D10004)</f>
        <v>250</v>
      </c>
      <c r="N1300" s="10">
        <f t="array" ref="N1300">_xlfn.XLOOKUP(A1300,subscriptions!B1300:B10004,subscriptions!G1300:G10004)</f>
        <v>20</v>
      </c>
      <c r="O1300" s="10">
        <v>200.0</v>
      </c>
      <c r="P1300" s="10" t="str">
        <f t="array" ref="P1300">_xlfn.XLOOKUP(A1300,subscriptions!B1300:B10004,subscriptions!C1300:C10004)</f>
        <v>Business</v>
      </c>
      <c r="Q1300" s="10" t="s">
        <v>128</v>
      </c>
      <c r="R1300" s="10" t="s">
        <v>129</v>
      </c>
      <c r="S1300" s="10" t="s">
        <v>916</v>
      </c>
    </row>
    <row r="1301">
      <c r="A1301" s="1" t="s">
        <v>1828</v>
      </c>
      <c r="B1301" s="1" t="s">
        <v>573</v>
      </c>
      <c r="C1301" s="1" t="s">
        <v>261</v>
      </c>
      <c r="D1301" s="1" t="s">
        <v>27</v>
      </c>
      <c r="E1301" s="1" t="s">
        <v>631</v>
      </c>
      <c r="F1301" s="1" t="s">
        <v>632</v>
      </c>
      <c r="G1301" s="1" t="s">
        <v>13028</v>
      </c>
      <c r="H1301" s="1" t="s">
        <v>13029</v>
      </c>
      <c r="I1301" s="4">
        <v>84.1709375</v>
      </c>
      <c r="J1301" s="1">
        <v>1888.69</v>
      </c>
      <c r="K1301" s="1">
        <v>168.52</v>
      </c>
      <c r="M1301" s="10">
        <f t="array" ref="M1301">_xlfn.XLOOKUP(A1301,subscriptions!B1301:B10004,subscriptions!D1301:D10004)</f>
        <v>250</v>
      </c>
      <c r="N1301" s="10">
        <f t="array" ref="N1301">_xlfn.XLOOKUP(A1301,subscriptions!B1301:B10004,subscriptions!G1301:G10004)</f>
        <v>0</v>
      </c>
      <c r="O1301" s="10">
        <v>250.0</v>
      </c>
      <c r="P1301" s="10" t="str">
        <f t="array" ref="P1301">_xlfn.XLOOKUP(A1301,subscriptions!B1301:B10004,subscriptions!C1301:C10004)</f>
        <v>Business</v>
      </c>
      <c r="Q1301" s="10" t="s">
        <v>173</v>
      </c>
      <c r="R1301" s="10" t="s">
        <v>129</v>
      </c>
      <c r="S1301" s="10" t="s">
        <v>310</v>
      </c>
    </row>
    <row r="1302">
      <c r="A1302" s="1" t="s">
        <v>1829</v>
      </c>
      <c r="B1302" s="1" t="s">
        <v>1044</v>
      </c>
      <c r="C1302" s="1" t="s">
        <v>1492</v>
      </c>
      <c r="D1302" s="1" t="s">
        <v>27</v>
      </c>
      <c r="E1302" s="1" t="s">
        <v>714</v>
      </c>
      <c r="F1302" s="1" t="s">
        <v>3419</v>
      </c>
      <c r="G1302" s="1" t="s">
        <v>13030</v>
      </c>
      <c r="H1302" s="1" t="s">
        <v>13031</v>
      </c>
      <c r="I1302" s="4">
        <v>84.25224537037037</v>
      </c>
      <c r="J1302" s="1">
        <v>98.14</v>
      </c>
      <c r="K1302" s="1">
        <v>31.38</v>
      </c>
      <c r="M1302" s="10">
        <f t="array" ref="M1302">_xlfn.XLOOKUP(A1302,subscriptions!B1302:B10004,subscriptions!D1302:D10004)</f>
        <v>120</v>
      </c>
      <c r="N1302" s="10">
        <f t="array" ref="N1302">_xlfn.XLOOKUP(A1302,subscriptions!B1302:B10004,subscriptions!G1302:G10004)</f>
        <v>5</v>
      </c>
      <c r="O1302" s="10">
        <v>114.0</v>
      </c>
      <c r="P1302" s="10" t="str">
        <f t="array" ref="P1302">_xlfn.XLOOKUP(A1302,subscriptions!B1302:B10004,subscriptions!C1302:C10004)</f>
        <v>Residential</v>
      </c>
      <c r="Q1302" s="10" t="s">
        <v>194</v>
      </c>
      <c r="R1302" s="10" t="s">
        <v>212</v>
      </c>
      <c r="S1302" s="10" t="s">
        <v>1008</v>
      </c>
    </row>
    <row r="1303">
      <c r="A1303" s="1" t="s">
        <v>1830</v>
      </c>
      <c r="B1303" s="1" t="s">
        <v>772</v>
      </c>
      <c r="C1303" s="1" t="s">
        <v>764</v>
      </c>
      <c r="D1303" s="1" t="s">
        <v>153</v>
      </c>
      <c r="E1303" s="1" t="s">
        <v>332</v>
      </c>
      <c r="F1303" s="1" t="s">
        <v>427</v>
      </c>
      <c r="G1303" s="1" t="s">
        <v>13032</v>
      </c>
      <c r="H1303" s="1" t="s">
        <v>13033</v>
      </c>
      <c r="I1303" s="4">
        <v>84.21195601851852</v>
      </c>
      <c r="J1303" s="1">
        <v>4178.29</v>
      </c>
      <c r="K1303" s="1">
        <v>745.98</v>
      </c>
      <c r="M1303" s="10">
        <f t="array" ref="M1303">_xlfn.XLOOKUP(A1303,subscriptions!B1303:B10004,subscriptions!D1303:D10004)</f>
        <v>120</v>
      </c>
      <c r="N1303" s="10">
        <f t="array" ref="N1303">_xlfn.XLOOKUP(A1303,subscriptions!B1303:B10004,subscriptions!G1303:G10004)</f>
        <v>10</v>
      </c>
      <c r="O1303" s="10">
        <v>108.0</v>
      </c>
      <c r="P1303" s="10" t="str">
        <f t="array" ref="P1303">_xlfn.XLOOKUP(A1303,subscriptions!B1303:B10004,subscriptions!C1303:C10004)</f>
        <v>Residential</v>
      </c>
      <c r="Q1303" s="10" t="s">
        <v>128</v>
      </c>
      <c r="R1303" s="10" t="s">
        <v>212</v>
      </c>
      <c r="S1303" s="10" t="s">
        <v>857</v>
      </c>
    </row>
    <row r="1304">
      <c r="A1304" s="1" t="s">
        <v>1831</v>
      </c>
      <c r="B1304" s="1" t="s">
        <v>2279</v>
      </c>
      <c r="C1304" s="1" t="s">
        <v>1347</v>
      </c>
      <c r="D1304" s="1" t="s">
        <v>153</v>
      </c>
      <c r="E1304" s="1" t="s">
        <v>28</v>
      </c>
      <c r="F1304" s="1" t="s">
        <v>29</v>
      </c>
      <c r="G1304" s="1" t="s">
        <v>13034</v>
      </c>
      <c r="H1304" s="1" t="s">
        <v>13035</v>
      </c>
      <c r="I1304" s="4">
        <v>84.25431712962963</v>
      </c>
      <c r="J1304" s="1">
        <v>130.06</v>
      </c>
      <c r="K1304" s="1">
        <v>23.07</v>
      </c>
      <c r="M1304" s="10">
        <f t="array" ref="M1304">_xlfn.XLOOKUP(A1304,subscriptions!B1304:B10004,subscriptions!D1304:D10004)</f>
        <v>50</v>
      </c>
      <c r="N1304" s="10">
        <f t="array" ref="N1304">_xlfn.XLOOKUP(A1304,subscriptions!B1304:B10004,subscriptions!G1304:G10004)</f>
        <v>20</v>
      </c>
      <c r="O1304" s="10">
        <v>40.0</v>
      </c>
      <c r="P1304" s="10" t="str">
        <f t="array" ref="P1304">_xlfn.XLOOKUP(A1304,subscriptions!B1304:B10004,subscriptions!C1304:C10004)</f>
        <v>Mini</v>
      </c>
      <c r="Q1304" s="10" t="s">
        <v>128</v>
      </c>
      <c r="R1304" s="10" t="s">
        <v>148</v>
      </c>
      <c r="S1304" s="10" t="s">
        <v>2046</v>
      </c>
    </row>
    <row r="1305">
      <c r="A1305" s="1" t="s">
        <v>1834</v>
      </c>
      <c r="B1305" s="1" t="s">
        <v>2018</v>
      </c>
      <c r="C1305" s="1" t="s">
        <v>827</v>
      </c>
      <c r="D1305" s="1" t="s">
        <v>27</v>
      </c>
      <c r="E1305" s="1" t="s">
        <v>262</v>
      </c>
      <c r="F1305" s="1" t="s">
        <v>885</v>
      </c>
      <c r="G1305" s="1" t="s">
        <v>13036</v>
      </c>
      <c r="H1305" s="1" t="s">
        <v>13037</v>
      </c>
      <c r="I1305" s="4">
        <v>84.25231481481481</v>
      </c>
      <c r="J1305" s="1">
        <v>1219.03</v>
      </c>
      <c r="K1305" s="1">
        <v>207.55</v>
      </c>
      <c r="M1305" s="10">
        <f t="array" ref="M1305">_xlfn.XLOOKUP(A1305,subscriptions!B1305:B10004,subscriptions!D1305:D10004)</f>
        <v>80</v>
      </c>
      <c r="N1305" s="10">
        <f t="array" ref="N1305">_xlfn.XLOOKUP(A1305,subscriptions!B1305:B10004,subscriptions!G1305:G10004)</f>
        <v>0</v>
      </c>
      <c r="O1305" s="10">
        <v>80.0</v>
      </c>
      <c r="P1305" s="10" t="str">
        <f t="array" ref="P1305">_xlfn.XLOOKUP(A1305,subscriptions!B1305:B10004,subscriptions!C1305:C10004)</f>
        <v>Roam</v>
      </c>
      <c r="Q1305" s="10" t="s">
        <v>173</v>
      </c>
      <c r="R1305" s="10" t="s">
        <v>148</v>
      </c>
      <c r="S1305" s="10" t="s">
        <v>1008</v>
      </c>
    </row>
    <row r="1306">
      <c r="A1306" s="1" t="s">
        <v>1838</v>
      </c>
      <c r="B1306" s="1" t="s">
        <v>1844</v>
      </c>
      <c r="C1306" s="1" t="s">
        <v>884</v>
      </c>
      <c r="D1306" s="1" t="s">
        <v>153</v>
      </c>
      <c r="E1306" s="1" t="s">
        <v>280</v>
      </c>
      <c r="F1306" s="1" t="s">
        <v>1446</v>
      </c>
      <c r="G1306" s="1" t="s">
        <v>13038</v>
      </c>
      <c r="H1306" s="1" t="s">
        <v>13039</v>
      </c>
      <c r="I1306" s="4">
        <v>84.29938657407408</v>
      </c>
      <c r="J1306" s="1">
        <v>1901.96</v>
      </c>
      <c r="K1306" s="1">
        <v>343.82</v>
      </c>
      <c r="M1306" s="10">
        <f t="array" ref="M1306">_xlfn.XLOOKUP(A1306,subscriptions!B1306:B10004,subscriptions!D1306:D10004)</f>
        <v>120</v>
      </c>
      <c r="N1306" s="10">
        <f t="array" ref="N1306">_xlfn.XLOOKUP(A1306,subscriptions!B1306:B10004,subscriptions!G1306:G10004)</f>
        <v>5</v>
      </c>
      <c r="O1306" s="10">
        <v>114.0</v>
      </c>
      <c r="P1306" s="10" t="str">
        <f t="array" ref="P1306">_xlfn.XLOOKUP(A1306,subscriptions!B1306:B10004,subscriptions!C1306:C10004)</f>
        <v>Residential</v>
      </c>
      <c r="Q1306" s="10" t="s">
        <v>194</v>
      </c>
      <c r="R1306" s="10" t="s">
        <v>212</v>
      </c>
      <c r="S1306" s="10" t="s">
        <v>522</v>
      </c>
    </row>
    <row r="1307">
      <c r="A1307" s="1" t="s">
        <v>1839</v>
      </c>
      <c r="B1307" s="1" t="s">
        <v>713</v>
      </c>
      <c r="C1307" s="1" t="s">
        <v>1833</v>
      </c>
      <c r="D1307" s="1" t="s">
        <v>27</v>
      </c>
      <c r="E1307" s="1" t="s">
        <v>332</v>
      </c>
      <c r="F1307" s="1" t="s">
        <v>427</v>
      </c>
      <c r="G1307" s="1" t="s">
        <v>13040</v>
      </c>
      <c r="H1307" s="1" t="s">
        <v>13041</v>
      </c>
      <c r="I1307" s="4">
        <v>84.25158564814815</v>
      </c>
      <c r="J1307" s="1">
        <v>3121.56</v>
      </c>
      <c r="K1307" s="1">
        <v>745.16</v>
      </c>
      <c r="M1307" s="10">
        <f t="array" ref="M1307">_xlfn.XLOOKUP(A1307,subscriptions!B1307:B10004,subscriptions!D1307:D10004)</f>
        <v>120</v>
      </c>
      <c r="N1307" s="10">
        <f t="array" ref="N1307">_xlfn.XLOOKUP(A1307,subscriptions!B1307:B10004,subscriptions!G1307:G10004)</f>
        <v>10</v>
      </c>
      <c r="O1307" s="10">
        <v>108.0</v>
      </c>
      <c r="P1307" s="10" t="str">
        <f t="array" ref="P1307">_xlfn.XLOOKUP(A1307,subscriptions!B1307:B10004,subscriptions!C1307:C10004)</f>
        <v>Residential</v>
      </c>
      <c r="Q1307" s="10" t="s">
        <v>128</v>
      </c>
      <c r="R1307" s="10" t="s">
        <v>212</v>
      </c>
      <c r="S1307" s="10" t="s">
        <v>4065</v>
      </c>
    </row>
    <row r="1308">
      <c r="A1308" s="1" t="s">
        <v>1840</v>
      </c>
      <c r="B1308" s="1" t="s">
        <v>1939</v>
      </c>
      <c r="C1308" s="1" t="s">
        <v>1477</v>
      </c>
      <c r="D1308" s="1" t="s">
        <v>153</v>
      </c>
      <c r="E1308" s="1" t="s">
        <v>280</v>
      </c>
      <c r="F1308" s="1" t="s">
        <v>376</v>
      </c>
      <c r="G1308" s="1" t="s">
        <v>13042</v>
      </c>
      <c r="H1308" s="1" t="s">
        <v>13043</v>
      </c>
      <c r="I1308" s="4">
        <v>84.378125</v>
      </c>
      <c r="J1308" s="1">
        <v>1928.1</v>
      </c>
      <c r="K1308" s="1">
        <v>165.54</v>
      </c>
      <c r="M1308" s="10">
        <f t="array" ref="M1308">_xlfn.XLOOKUP(A1308,subscriptions!B1308:B10004,subscriptions!D1308:D10004)</f>
        <v>50</v>
      </c>
      <c r="N1308" s="10">
        <f t="array" ref="N1308">_xlfn.XLOOKUP(A1308,subscriptions!B1308:B10004,subscriptions!G1308:G10004)</f>
        <v>20</v>
      </c>
      <c r="O1308" s="10">
        <v>40.0</v>
      </c>
      <c r="P1308" s="10" t="str">
        <f t="array" ref="P1308">_xlfn.XLOOKUP(A1308,subscriptions!B1308:B10004,subscriptions!C1308:C10004)</f>
        <v>Mini</v>
      </c>
      <c r="Q1308" s="10" t="s">
        <v>128</v>
      </c>
      <c r="R1308" s="10" t="s">
        <v>148</v>
      </c>
      <c r="S1308" s="10" t="s">
        <v>1302</v>
      </c>
    </row>
    <row r="1309">
      <c r="A1309" s="1" t="s">
        <v>1841</v>
      </c>
      <c r="B1309" s="1" t="s">
        <v>700</v>
      </c>
      <c r="C1309" s="1" t="s">
        <v>1251</v>
      </c>
      <c r="D1309" s="1" t="s">
        <v>153</v>
      </c>
      <c r="E1309" s="1" t="s">
        <v>332</v>
      </c>
      <c r="F1309" s="1" t="s">
        <v>427</v>
      </c>
      <c r="G1309" s="1" t="s">
        <v>13044</v>
      </c>
      <c r="H1309" s="1" t="s">
        <v>13045</v>
      </c>
      <c r="I1309" s="4">
        <v>84.1677199074074</v>
      </c>
      <c r="J1309" s="1">
        <v>2477.17</v>
      </c>
      <c r="K1309" s="1">
        <v>601.38</v>
      </c>
      <c r="M1309" s="10">
        <f t="array" ref="M1309">_xlfn.XLOOKUP(A1309,subscriptions!B1309:B10004,subscriptions!D1309:D10004)</f>
        <v>120</v>
      </c>
      <c r="N1309" s="10">
        <f t="array" ref="N1309">_xlfn.XLOOKUP(A1309,subscriptions!B1309:B10004,subscriptions!G1309:G10004)</f>
        <v>0</v>
      </c>
      <c r="O1309" s="10">
        <v>120.0</v>
      </c>
      <c r="P1309" s="10" t="str">
        <f t="array" ref="P1309">_xlfn.XLOOKUP(A1309,subscriptions!B1309:B10004,subscriptions!C1309:C10004)</f>
        <v>Residential</v>
      </c>
      <c r="Q1309" s="10" t="s">
        <v>173</v>
      </c>
      <c r="R1309" s="10" t="s">
        <v>212</v>
      </c>
      <c r="S1309" s="10" t="s">
        <v>1412</v>
      </c>
    </row>
    <row r="1310">
      <c r="A1310" s="1" t="s">
        <v>1842</v>
      </c>
      <c r="B1310" s="1" t="s">
        <v>6037</v>
      </c>
      <c r="C1310" s="1" t="s">
        <v>658</v>
      </c>
      <c r="D1310" s="1" t="s">
        <v>27</v>
      </c>
      <c r="E1310" s="1" t="s">
        <v>111</v>
      </c>
      <c r="F1310" s="1" t="s">
        <v>1906</v>
      </c>
      <c r="G1310" s="1" t="s">
        <v>13046</v>
      </c>
      <c r="H1310" s="1" t="s">
        <v>13047</v>
      </c>
      <c r="I1310" s="4">
        <v>84.21186342592593</v>
      </c>
      <c r="J1310" s="1">
        <v>672.02</v>
      </c>
      <c r="K1310" s="1">
        <v>130.76</v>
      </c>
      <c r="M1310" s="10">
        <f t="array" ref="M1310">_xlfn.XLOOKUP(A1310,subscriptions!B1310:B10004,subscriptions!D1310:D10004)</f>
        <v>80</v>
      </c>
      <c r="N1310" s="10">
        <f t="array" ref="N1310">_xlfn.XLOOKUP(A1310,subscriptions!B1310:B10004,subscriptions!G1310:G10004)</f>
        <v>5</v>
      </c>
      <c r="O1310" s="10">
        <v>76.0</v>
      </c>
      <c r="P1310" s="10" t="str">
        <f t="array" ref="P1310">_xlfn.XLOOKUP(A1310,subscriptions!B1310:B10004,subscriptions!C1310:C10004)</f>
        <v>Roam</v>
      </c>
      <c r="Q1310" s="10" t="s">
        <v>194</v>
      </c>
      <c r="R1310" s="10" t="s">
        <v>148</v>
      </c>
      <c r="S1310" s="10" t="s">
        <v>857</v>
      </c>
    </row>
    <row r="1311">
      <c r="A1311" s="1" t="s">
        <v>1843</v>
      </c>
      <c r="B1311" s="1" t="s">
        <v>2534</v>
      </c>
      <c r="C1311" s="1" t="s">
        <v>524</v>
      </c>
      <c r="D1311" s="1" t="s">
        <v>153</v>
      </c>
      <c r="E1311" s="1" t="s">
        <v>179</v>
      </c>
      <c r="F1311" s="1" t="s">
        <v>901</v>
      </c>
      <c r="G1311" s="1" t="s">
        <v>13048</v>
      </c>
      <c r="H1311" s="1" t="s">
        <v>13049</v>
      </c>
      <c r="I1311" s="4">
        <v>84.37648148148148</v>
      </c>
      <c r="J1311" s="1">
        <v>2579.68</v>
      </c>
      <c r="K1311" s="1">
        <v>413.37</v>
      </c>
      <c r="L1311" s="1">
        <v>100.0</v>
      </c>
      <c r="M1311" s="10">
        <f t="array" ref="M1311">_xlfn.XLOOKUP(A1311,subscriptions!B1311:B10004,subscriptions!D1311:D10004)</f>
        <v>120</v>
      </c>
      <c r="N1311" s="10">
        <f t="array" ref="N1311">_xlfn.XLOOKUP(A1311,subscriptions!B1311:B10004,subscriptions!G1311:G10004)</f>
        <v>10</v>
      </c>
      <c r="O1311" s="10">
        <v>108.0</v>
      </c>
      <c r="P1311" s="10" t="str">
        <f t="array" ref="P1311">_xlfn.XLOOKUP(A1311,subscriptions!B1311:B10004,subscriptions!C1311:C10004)</f>
        <v>Residential</v>
      </c>
      <c r="Q1311" s="10" t="s">
        <v>128</v>
      </c>
      <c r="R1311" s="10" t="s">
        <v>212</v>
      </c>
      <c r="S1311" s="10" t="s">
        <v>3910</v>
      </c>
    </row>
    <row r="1312">
      <c r="A1312" s="1" t="s">
        <v>1845</v>
      </c>
      <c r="B1312" s="1" t="s">
        <v>763</v>
      </c>
      <c r="C1312" s="1" t="s">
        <v>1415</v>
      </c>
      <c r="D1312" s="1" t="s">
        <v>27</v>
      </c>
      <c r="E1312" s="1" t="s">
        <v>631</v>
      </c>
      <c r="F1312" s="1" t="s">
        <v>2495</v>
      </c>
      <c r="G1312" s="1" t="s">
        <v>13050</v>
      </c>
      <c r="H1312" s="1" t="s">
        <v>13051</v>
      </c>
      <c r="I1312" s="4">
        <v>84.37869212962963</v>
      </c>
      <c r="J1312" s="1">
        <v>175.26</v>
      </c>
      <c r="K1312" s="1">
        <v>49.5</v>
      </c>
      <c r="M1312" s="10">
        <f t="array" ref="M1312">_xlfn.XLOOKUP(A1312,subscriptions!B1312:B10004,subscriptions!D1312:D10004)</f>
        <v>120</v>
      </c>
      <c r="N1312" s="10">
        <f t="array" ref="N1312">_xlfn.XLOOKUP(A1312,subscriptions!B1312:B10004,subscriptions!G1312:G10004)</f>
        <v>20</v>
      </c>
      <c r="O1312" s="10">
        <v>96.0</v>
      </c>
      <c r="P1312" s="10" t="str">
        <f t="array" ref="P1312">_xlfn.XLOOKUP(A1312,subscriptions!B1312:B10004,subscriptions!C1312:C10004)</f>
        <v>Residential</v>
      </c>
      <c r="Q1312" s="10" t="s">
        <v>128</v>
      </c>
      <c r="R1312" s="10" t="s">
        <v>148</v>
      </c>
      <c r="S1312" s="10" t="s">
        <v>1622</v>
      </c>
    </row>
    <row r="1313">
      <c r="A1313" s="1" t="s">
        <v>1848</v>
      </c>
      <c r="B1313" s="1" t="s">
        <v>573</v>
      </c>
      <c r="C1313" s="1" t="s">
        <v>1251</v>
      </c>
      <c r="D1313" s="1" t="s">
        <v>27</v>
      </c>
      <c r="E1313" s="1" t="s">
        <v>280</v>
      </c>
      <c r="F1313" s="1" t="s">
        <v>873</v>
      </c>
      <c r="G1313" s="1" t="s">
        <v>13052</v>
      </c>
      <c r="H1313" s="1" t="s">
        <v>13053</v>
      </c>
      <c r="I1313" s="4">
        <v>84.17034722222222</v>
      </c>
      <c r="J1313" s="1">
        <v>3428.08</v>
      </c>
      <c r="K1313" s="1">
        <v>690.81</v>
      </c>
      <c r="M1313" s="10">
        <f t="array" ref="M1313">_xlfn.XLOOKUP(A1313,subscriptions!B1313:B10004,subscriptions!D1313:D10004)</f>
        <v>120</v>
      </c>
      <c r="N1313" s="10">
        <f t="array" ref="N1313">_xlfn.XLOOKUP(A1313,subscriptions!B1313:B10004,subscriptions!G1313:G10004)</f>
        <v>0</v>
      </c>
      <c r="O1313" s="10">
        <v>120.0</v>
      </c>
      <c r="P1313" s="10" t="str">
        <f t="array" ref="P1313">_xlfn.XLOOKUP(A1313,subscriptions!B1313:B10004,subscriptions!C1313:C10004)</f>
        <v>Residential</v>
      </c>
      <c r="Q1313" s="10" t="s">
        <v>173</v>
      </c>
      <c r="R1313" s="10" t="s">
        <v>212</v>
      </c>
      <c r="S1313" s="10" t="s">
        <v>2494</v>
      </c>
    </row>
    <row r="1314">
      <c r="A1314" s="1" t="s">
        <v>1849</v>
      </c>
      <c r="B1314" s="1" t="s">
        <v>1414</v>
      </c>
      <c r="C1314" s="1" t="s">
        <v>734</v>
      </c>
      <c r="D1314" s="1" t="s">
        <v>27</v>
      </c>
      <c r="E1314" s="1" t="s">
        <v>262</v>
      </c>
      <c r="F1314" s="1" t="s">
        <v>2985</v>
      </c>
      <c r="G1314" s="1" t="s">
        <v>13054</v>
      </c>
      <c r="H1314" s="1" t="s">
        <v>13055</v>
      </c>
      <c r="I1314" s="4">
        <v>84.41949074074074</v>
      </c>
      <c r="J1314" s="1">
        <v>1239.76</v>
      </c>
      <c r="K1314" s="1">
        <v>297.23</v>
      </c>
      <c r="M1314" s="10">
        <f t="array" ref="M1314">_xlfn.XLOOKUP(A1314,subscriptions!B1314:B10004,subscriptions!D1314:D10004)</f>
        <v>120</v>
      </c>
      <c r="N1314" s="10">
        <f t="array" ref="N1314">_xlfn.XLOOKUP(A1314,subscriptions!B1314:B10004,subscriptions!G1314:G10004)</f>
        <v>5</v>
      </c>
      <c r="O1314" s="10">
        <v>114.0</v>
      </c>
      <c r="P1314" s="10" t="str">
        <f t="array" ref="P1314">_xlfn.XLOOKUP(A1314,subscriptions!B1314:B10004,subscriptions!C1314:C10004)</f>
        <v>Residential</v>
      </c>
      <c r="Q1314" s="10" t="s">
        <v>194</v>
      </c>
      <c r="R1314" s="10" t="s">
        <v>212</v>
      </c>
      <c r="S1314" s="10" t="s">
        <v>1525</v>
      </c>
    </row>
    <row r="1315">
      <c r="A1315" s="1" t="s">
        <v>1850</v>
      </c>
      <c r="B1315" s="1" t="s">
        <v>645</v>
      </c>
      <c r="C1315" s="1" t="s">
        <v>920</v>
      </c>
      <c r="D1315" s="1" t="s">
        <v>153</v>
      </c>
      <c r="E1315" s="1" t="s">
        <v>111</v>
      </c>
      <c r="F1315" s="1" t="s">
        <v>112</v>
      </c>
      <c r="G1315" s="1" t="s">
        <v>13056</v>
      </c>
      <c r="H1315" s="1" t="s">
        <v>13057</v>
      </c>
      <c r="I1315" s="4">
        <v>84.20996527777778</v>
      </c>
      <c r="J1315" s="1">
        <v>2599.85</v>
      </c>
      <c r="K1315" s="1">
        <v>459.57</v>
      </c>
      <c r="M1315" s="10">
        <f t="array" ref="M1315">_xlfn.XLOOKUP(A1315,subscriptions!B1315:B10004,subscriptions!D1315:D10004)</f>
        <v>80</v>
      </c>
      <c r="N1315" s="10">
        <f t="array" ref="N1315">_xlfn.XLOOKUP(A1315,subscriptions!B1315:B10004,subscriptions!G1315:G10004)</f>
        <v>10</v>
      </c>
      <c r="O1315" s="10">
        <v>72.0</v>
      </c>
      <c r="P1315" s="10" t="str">
        <f t="array" ref="P1315">_xlfn.XLOOKUP(A1315,subscriptions!B1315:B10004,subscriptions!C1315:C10004)</f>
        <v>Roam</v>
      </c>
      <c r="Q1315" s="10" t="s">
        <v>128</v>
      </c>
      <c r="R1315" s="10" t="s">
        <v>148</v>
      </c>
      <c r="S1315" s="10" t="s">
        <v>353</v>
      </c>
    </row>
    <row r="1316">
      <c r="A1316" s="1" t="s">
        <v>1851</v>
      </c>
      <c r="B1316" s="1" t="s">
        <v>657</v>
      </c>
      <c r="C1316" s="1" t="s">
        <v>786</v>
      </c>
      <c r="D1316" s="1" t="s">
        <v>153</v>
      </c>
      <c r="E1316" s="1" t="s">
        <v>219</v>
      </c>
      <c r="F1316" s="1" t="s">
        <v>971</v>
      </c>
      <c r="G1316" s="1" t="s">
        <v>13058</v>
      </c>
      <c r="H1316" s="1" t="s">
        <v>13059</v>
      </c>
      <c r="I1316" s="4">
        <v>84.21061342592593</v>
      </c>
      <c r="J1316" s="1">
        <v>953.09</v>
      </c>
      <c r="K1316" s="1">
        <v>130.92</v>
      </c>
      <c r="M1316" s="10">
        <f t="array" ref="M1316">_xlfn.XLOOKUP(A1316,subscriptions!B1316:B10004,subscriptions!D1316:D10004)</f>
        <v>80</v>
      </c>
      <c r="N1316" s="10">
        <f t="array" ref="N1316">_xlfn.XLOOKUP(A1316,subscriptions!B1316:B10004,subscriptions!G1316:G10004)</f>
        <v>20</v>
      </c>
      <c r="O1316" s="10">
        <v>64.0</v>
      </c>
      <c r="P1316" s="10" t="str">
        <f t="array" ref="P1316">_xlfn.XLOOKUP(A1316,subscriptions!B1316:B10004,subscriptions!C1316:C10004)</f>
        <v>Roam</v>
      </c>
      <c r="Q1316" s="10" t="s">
        <v>128</v>
      </c>
      <c r="R1316" s="10" t="s">
        <v>148</v>
      </c>
      <c r="S1316" s="10" t="s">
        <v>770</v>
      </c>
    </row>
    <row r="1317">
      <c r="A1317" s="1" t="s">
        <v>1852</v>
      </c>
      <c r="B1317" s="1" t="s">
        <v>589</v>
      </c>
      <c r="C1317" s="1" t="s">
        <v>800</v>
      </c>
      <c r="D1317" s="1" t="s">
        <v>153</v>
      </c>
      <c r="E1317" s="1" t="s">
        <v>631</v>
      </c>
      <c r="F1317" s="1" t="s">
        <v>943</v>
      </c>
      <c r="G1317" s="1" t="s">
        <v>13060</v>
      </c>
      <c r="H1317" s="1" t="s">
        <v>13061</v>
      </c>
      <c r="I1317" s="4">
        <v>84.21614583333333</v>
      </c>
      <c r="J1317" s="1">
        <v>1597.46</v>
      </c>
      <c r="K1317" s="1">
        <v>323.84</v>
      </c>
      <c r="M1317" s="10">
        <f t="array" ref="M1317">_xlfn.XLOOKUP(A1317,subscriptions!B1317:B10004,subscriptions!D1317:D10004)</f>
        <v>80</v>
      </c>
      <c r="N1317" s="10">
        <f t="array" ref="N1317">_xlfn.XLOOKUP(A1317,subscriptions!B1317:B10004,subscriptions!G1317:G10004)</f>
        <v>0</v>
      </c>
      <c r="O1317" s="10">
        <v>80.0</v>
      </c>
      <c r="P1317" s="10" t="str">
        <f t="array" ref="P1317">_xlfn.XLOOKUP(A1317,subscriptions!B1317:B10004,subscriptions!C1317:C10004)</f>
        <v>Roam</v>
      </c>
      <c r="Q1317" s="10" t="s">
        <v>173</v>
      </c>
      <c r="R1317" s="10" t="s">
        <v>148</v>
      </c>
      <c r="S1317" s="10" t="s">
        <v>2596</v>
      </c>
    </row>
    <row r="1318">
      <c r="A1318" s="1" t="s">
        <v>1853</v>
      </c>
      <c r="B1318" s="1" t="s">
        <v>763</v>
      </c>
      <c r="C1318" s="1" t="s">
        <v>734</v>
      </c>
      <c r="D1318" s="1" t="s">
        <v>27</v>
      </c>
      <c r="E1318" s="1" t="s">
        <v>179</v>
      </c>
      <c r="F1318" s="1" t="s">
        <v>4595</v>
      </c>
      <c r="G1318" s="1" t="s">
        <v>13062</v>
      </c>
      <c r="H1318" s="1" t="s">
        <v>13063</v>
      </c>
      <c r="I1318" s="4">
        <v>84.29450231481482</v>
      </c>
      <c r="J1318" s="1">
        <v>1171.1</v>
      </c>
      <c r="K1318" s="1">
        <v>256.96</v>
      </c>
      <c r="L1318" s="1">
        <v>100.0</v>
      </c>
      <c r="M1318" s="10">
        <f t="array" ref="M1318">_xlfn.XLOOKUP(A1318,subscriptions!B1318:B10004,subscriptions!D1318:D10004)</f>
        <v>120</v>
      </c>
      <c r="N1318" s="10">
        <f t="array" ref="N1318">_xlfn.XLOOKUP(A1318,subscriptions!B1318:B10004,subscriptions!G1318:G10004)</f>
        <v>5</v>
      </c>
      <c r="O1318" s="10">
        <v>114.0</v>
      </c>
      <c r="P1318" s="10" t="str">
        <f t="array" ref="P1318">_xlfn.XLOOKUP(A1318,subscriptions!B1318:B10004,subscriptions!C1318:C10004)</f>
        <v>Residential</v>
      </c>
      <c r="Q1318" s="10" t="s">
        <v>194</v>
      </c>
      <c r="R1318" s="10" t="s">
        <v>212</v>
      </c>
      <c r="S1318" s="10" t="s">
        <v>2075</v>
      </c>
    </row>
    <row r="1319">
      <c r="A1319" s="1" t="s">
        <v>1854</v>
      </c>
      <c r="B1319" s="1" t="s">
        <v>1414</v>
      </c>
      <c r="C1319" s="1" t="s">
        <v>1251</v>
      </c>
      <c r="D1319" s="1" t="s">
        <v>27</v>
      </c>
      <c r="E1319" s="1" t="s">
        <v>262</v>
      </c>
      <c r="F1319" s="1" t="s">
        <v>1835</v>
      </c>
      <c r="G1319" s="1" t="s">
        <v>13064</v>
      </c>
      <c r="H1319" s="1" t="s">
        <v>13065</v>
      </c>
      <c r="I1319" s="4">
        <v>84.25586805555555</v>
      </c>
      <c r="J1319" s="1">
        <v>2022.86</v>
      </c>
      <c r="K1319" s="1">
        <v>187.26</v>
      </c>
      <c r="M1319" s="10">
        <f t="array" ref="M1319">_xlfn.XLOOKUP(A1319,subscriptions!B1319:B10004,subscriptions!D1319:D10004)</f>
        <v>80</v>
      </c>
      <c r="N1319" s="10">
        <f t="array" ref="N1319">_xlfn.XLOOKUP(A1319,subscriptions!B1319:B10004,subscriptions!G1319:G10004)</f>
        <v>10</v>
      </c>
      <c r="O1319" s="10">
        <v>72.0</v>
      </c>
      <c r="P1319" s="10" t="str">
        <f t="array" ref="P1319">_xlfn.XLOOKUP(A1319,subscriptions!B1319:B10004,subscriptions!C1319:C10004)</f>
        <v>Roam</v>
      </c>
      <c r="Q1319" s="10" t="s">
        <v>128</v>
      </c>
      <c r="R1319" s="10" t="s">
        <v>148</v>
      </c>
      <c r="S1319" s="10" t="s">
        <v>1156</v>
      </c>
    </row>
    <row r="1320">
      <c r="A1320" s="1" t="s">
        <v>1859</v>
      </c>
      <c r="B1320" s="1" t="s">
        <v>132</v>
      </c>
      <c r="C1320" s="1" t="s">
        <v>786</v>
      </c>
      <c r="D1320" s="1" t="s">
        <v>27</v>
      </c>
      <c r="E1320" s="1" t="s">
        <v>280</v>
      </c>
      <c r="F1320" s="1" t="s">
        <v>1665</v>
      </c>
      <c r="G1320" s="1" t="s">
        <v>13066</v>
      </c>
      <c r="H1320" s="1" t="s">
        <v>13067</v>
      </c>
      <c r="I1320" s="4">
        <v>84.17299768518518</v>
      </c>
      <c r="J1320" s="1">
        <v>177.73</v>
      </c>
      <c r="K1320" s="1">
        <v>35.43</v>
      </c>
      <c r="M1320" s="10">
        <f t="array" ref="M1320">_xlfn.XLOOKUP(A1320,subscriptions!B1320:B10004,subscriptions!D1320:D10004)</f>
        <v>120</v>
      </c>
      <c r="N1320" s="10">
        <f t="array" ref="N1320">_xlfn.XLOOKUP(A1320,subscriptions!B1320:B10004,subscriptions!G1320:G10004)</f>
        <v>20</v>
      </c>
      <c r="O1320" s="10">
        <v>96.0</v>
      </c>
      <c r="P1320" s="10" t="str">
        <f t="array" ref="P1320">_xlfn.XLOOKUP(A1320,subscriptions!B1320:B10004,subscriptions!C1320:C10004)</f>
        <v>Residential</v>
      </c>
      <c r="Q1320" s="10" t="s">
        <v>128</v>
      </c>
      <c r="R1320" s="10" t="s">
        <v>148</v>
      </c>
      <c r="S1320" s="10" t="s">
        <v>2630</v>
      </c>
    </row>
    <row r="1321">
      <c r="A1321" s="1" t="s">
        <v>1860</v>
      </c>
      <c r="B1321" s="1" t="s">
        <v>472</v>
      </c>
      <c r="C1321" s="1" t="s">
        <v>426</v>
      </c>
      <c r="D1321" s="1" t="s">
        <v>27</v>
      </c>
      <c r="E1321" s="1" t="s">
        <v>714</v>
      </c>
      <c r="F1321" s="1" t="s">
        <v>3419</v>
      </c>
      <c r="G1321" s="1" t="s">
        <v>13068</v>
      </c>
      <c r="H1321" s="1" t="s">
        <v>13069</v>
      </c>
      <c r="I1321" s="4">
        <v>84.2127199074074</v>
      </c>
      <c r="J1321" s="1">
        <v>143.38</v>
      </c>
      <c r="K1321" s="1">
        <v>41.98</v>
      </c>
      <c r="M1321" s="10">
        <f t="array" ref="M1321">_xlfn.XLOOKUP(A1321,subscriptions!B1321:B10004,subscriptions!D1321:D10004)</f>
        <v>120</v>
      </c>
      <c r="N1321" s="10">
        <f t="array" ref="N1321">_xlfn.XLOOKUP(A1321,subscriptions!B1321:B10004,subscriptions!G1321:G10004)</f>
        <v>0</v>
      </c>
      <c r="O1321" s="10">
        <v>120.0</v>
      </c>
      <c r="P1321" s="10" t="str">
        <f t="array" ref="P1321">_xlfn.XLOOKUP(A1321,subscriptions!B1321:B10004,subscriptions!C1321:C10004)</f>
        <v>Residential</v>
      </c>
      <c r="Q1321" s="10" t="s">
        <v>173</v>
      </c>
      <c r="R1321" s="10" t="s">
        <v>212</v>
      </c>
      <c r="S1321" s="10" t="s">
        <v>813</v>
      </c>
    </row>
    <row r="1322">
      <c r="A1322" s="1" t="s">
        <v>1861</v>
      </c>
      <c r="B1322" s="1" t="s">
        <v>355</v>
      </c>
      <c r="C1322" s="1" t="s">
        <v>734</v>
      </c>
      <c r="D1322" s="1" t="s">
        <v>153</v>
      </c>
      <c r="E1322" s="1" t="s">
        <v>262</v>
      </c>
      <c r="F1322" s="1" t="s">
        <v>2985</v>
      </c>
      <c r="G1322" s="1" t="s">
        <v>13070</v>
      </c>
      <c r="H1322" s="1" t="s">
        <v>13071</v>
      </c>
      <c r="I1322" s="4">
        <v>84.17237268518518</v>
      </c>
      <c r="J1322" s="1">
        <v>475.74</v>
      </c>
      <c r="K1322" s="1">
        <v>52.33</v>
      </c>
      <c r="M1322" s="10">
        <f t="array" ref="M1322">_xlfn.XLOOKUP(A1322,subscriptions!B1322:B10004,subscriptions!D1322:D10004)</f>
        <v>80</v>
      </c>
      <c r="N1322" s="10">
        <f t="array" ref="N1322">_xlfn.XLOOKUP(A1322,subscriptions!B1322:B10004,subscriptions!G1322:G10004)</f>
        <v>5</v>
      </c>
      <c r="O1322" s="10">
        <v>76.0</v>
      </c>
      <c r="P1322" s="10" t="str">
        <f t="array" ref="P1322">_xlfn.XLOOKUP(A1322,subscriptions!B1322:B10004,subscriptions!C1322:C10004)</f>
        <v>Roam</v>
      </c>
      <c r="Q1322" s="10" t="s">
        <v>194</v>
      </c>
      <c r="R1322" s="10" t="s">
        <v>148</v>
      </c>
      <c r="S1322" s="10" t="s">
        <v>1637</v>
      </c>
    </row>
    <row r="1323">
      <c r="A1323" s="1" t="s">
        <v>1862</v>
      </c>
      <c r="B1323" s="1" t="s">
        <v>941</v>
      </c>
      <c r="C1323" s="1" t="s">
        <v>1100</v>
      </c>
      <c r="D1323" s="1" t="s">
        <v>27</v>
      </c>
      <c r="E1323" s="1" t="s">
        <v>280</v>
      </c>
      <c r="F1323" s="1" t="s">
        <v>411</v>
      </c>
      <c r="G1323" s="1" t="s">
        <v>13072</v>
      </c>
      <c r="H1323" s="1" t="s">
        <v>13073</v>
      </c>
      <c r="I1323" s="4">
        <v>84.2925462962963</v>
      </c>
      <c r="J1323" s="1">
        <v>310.72</v>
      </c>
      <c r="K1323" s="1">
        <v>82.88</v>
      </c>
      <c r="M1323" s="10">
        <f t="array" ref="M1323">_xlfn.XLOOKUP(A1323,subscriptions!B1323:B10004,subscriptions!D1323:D10004)</f>
        <v>80</v>
      </c>
      <c r="N1323" s="10">
        <f t="array" ref="N1323">_xlfn.XLOOKUP(A1323,subscriptions!B1323:B10004,subscriptions!G1323:G10004)</f>
        <v>10</v>
      </c>
      <c r="O1323" s="10">
        <v>72.0</v>
      </c>
      <c r="P1323" s="10" t="str">
        <f t="array" ref="P1323">_xlfn.XLOOKUP(A1323,subscriptions!B1323:B10004,subscriptions!C1323:C10004)</f>
        <v>Roam</v>
      </c>
      <c r="Q1323" s="10" t="s">
        <v>128</v>
      </c>
      <c r="R1323" s="10" t="s">
        <v>148</v>
      </c>
      <c r="S1323" s="10" t="s">
        <v>587</v>
      </c>
    </row>
    <row r="1324">
      <c r="A1324" s="1" t="s">
        <v>1863</v>
      </c>
      <c r="B1324" s="1" t="s">
        <v>409</v>
      </c>
      <c r="C1324" s="1" t="s">
        <v>509</v>
      </c>
      <c r="D1324" s="1" t="s">
        <v>27</v>
      </c>
      <c r="E1324" s="1" t="s">
        <v>714</v>
      </c>
      <c r="F1324" s="1" t="s">
        <v>828</v>
      </c>
      <c r="G1324" s="1" t="s">
        <v>13074</v>
      </c>
      <c r="H1324" s="1" t="s">
        <v>13075</v>
      </c>
      <c r="I1324" s="4">
        <v>84.38273148148149</v>
      </c>
      <c r="J1324" s="1">
        <v>3131.05</v>
      </c>
      <c r="K1324" s="1">
        <v>642.5</v>
      </c>
      <c r="M1324" s="10">
        <f t="array" ref="M1324">_xlfn.XLOOKUP(A1324,subscriptions!B1324:B10004,subscriptions!D1324:D10004)</f>
        <v>120</v>
      </c>
      <c r="N1324" s="10">
        <f t="array" ref="N1324">_xlfn.XLOOKUP(A1324,subscriptions!B1324:B10004,subscriptions!G1324:G10004)</f>
        <v>20</v>
      </c>
      <c r="O1324" s="10">
        <v>96.0</v>
      </c>
      <c r="P1324" s="10" t="str">
        <f t="array" ref="P1324">_xlfn.XLOOKUP(A1324,subscriptions!B1324:B10004,subscriptions!C1324:C10004)</f>
        <v>Residential</v>
      </c>
      <c r="Q1324" s="10" t="s">
        <v>128</v>
      </c>
      <c r="R1324" s="10" t="s">
        <v>148</v>
      </c>
      <c r="S1324" s="10" t="s">
        <v>671</v>
      </c>
    </row>
    <row r="1325">
      <c r="A1325" s="1" t="s">
        <v>1864</v>
      </c>
      <c r="B1325" s="1" t="s">
        <v>763</v>
      </c>
      <c r="C1325" s="1" t="s">
        <v>152</v>
      </c>
      <c r="D1325" s="1" t="s">
        <v>27</v>
      </c>
      <c r="E1325" s="1" t="s">
        <v>714</v>
      </c>
      <c r="F1325" s="1" t="s">
        <v>2171</v>
      </c>
      <c r="G1325" s="1" t="s">
        <v>13076</v>
      </c>
      <c r="H1325" s="1" t="s">
        <v>13077</v>
      </c>
      <c r="I1325" s="4">
        <v>84.33836805555555</v>
      </c>
      <c r="J1325" s="1">
        <v>421.18</v>
      </c>
      <c r="K1325" s="1">
        <v>98.06</v>
      </c>
      <c r="M1325" s="10">
        <f t="array" ref="M1325">_xlfn.XLOOKUP(A1325,subscriptions!B1325:B10004,subscriptions!D1325:D10004)</f>
        <v>80</v>
      </c>
      <c r="N1325" s="10">
        <f t="array" ref="N1325">_xlfn.XLOOKUP(A1325,subscriptions!B1325:B10004,subscriptions!G1325:G10004)</f>
        <v>0</v>
      </c>
      <c r="O1325" s="10">
        <v>80.0</v>
      </c>
      <c r="P1325" s="10" t="str">
        <f t="array" ref="P1325">_xlfn.XLOOKUP(A1325,subscriptions!B1325:B10004,subscriptions!C1325:C10004)</f>
        <v>Roam</v>
      </c>
      <c r="Q1325" s="10" t="s">
        <v>173</v>
      </c>
      <c r="R1325" s="10" t="s">
        <v>148</v>
      </c>
      <c r="S1325" s="10" t="s">
        <v>2086</v>
      </c>
    </row>
    <row r="1326">
      <c r="A1326" s="1" t="s">
        <v>1867</v>
      </c>
      <c r="B1326" s="1" t="s">
        <v>1844</v>
      </c>
      <c r="C1326" s="1" t="s">
        <v>827</v>
      </c>
      <c r="D1326" s="1" t="s">
        <v>153</v>
      </c>
      <c r="E1326" s="1" t="s">
        <v>179</v>
      </c>
      <c r="F1326" s="1" t="s">
        <v>1045</v>
      </c>
      <c r="G1326" s="1" t="s">
        <v>13078</v>
      </c>
      <c r="H1326" s="1" t="s">
        <v>13079</v>
      </c>
      <c r="I1326" s="4">
        <v>84.25361111111111</v>
      </c>
      <c r="J1326" s="1">
        <v>5636.15</v>
      </c>
      <c r="K1326" s="1">
        <v>814.37</v>
      </c>
      <c r="L1326" s="1">
        <v>100.0</v>
      </c>
      <c r="M1326" s="10">
        <f t="array" ref="M1326">_xlfn.XLOOKUP(A1326,subscriptions!B1326:B10004,subscriptions!D1326:D10004)</f>
        <v>120</v>
      </c>
      <c r="N1326" s="10">
        <f t="array" ref="N1326">_xlfn.XLOOKUP(A1326,subscriptions!B1326:B10004,subscriptions!G1326:G10004)</f>
        <v>5</v>
      </c>
      <c r="O1326" s="10">
        <v>114.0</v>
      </c>
      <c r="P1326" s="10" t="str">
        <f t="array" ref="P1326">_xlfn.XLOOKUP(A1326,subscriptions!B1326:B10004,subscriptions!C1326:C10004)</f>
        <v>Residential</v>
      </c>
      <c r="Q1326" s="10" t="s">
        <v>194</v>
      </c>
      <c r="R1326" s="10" t="s">
        <v>212</v>
      </c>
      <c r="S1326" s="10" t="s">
        <v>1832</v>
      </c>
    </row>
    <row r="1327">
      <c r="A1327" s="1" t="s">
        <v>1870</v>
      </c>
      <c r="B1327" s="1" t="s">
        <v>1044</v>
      </c>
      <c r="C1327" s="1" t="s">
        <v>441</v>
      </c>
      <c r="D1327" s="1" t="s">
        <v>27</v>
      </c>
      <c r="E1327" s="1" t="s">
        <v>262</v>
      </c>
      <c r="F1327" s="1" t="s">
        <v>2985</v>
      </c>
      <c r="G1327" s="1" t="s">
        <v>13080</v>
      </c>
      <c r="H1327" s="1" t="s">
        <v>13081</v>
      </c>
      <c r="I1327" s="4">
        <v>84.21407407407408</v>
      </c>
      <c r="J1327" s="1">
        <v>666.23</v>
      </c>
      <c r="K1327" s="1">
        <v>138.52</v>
      </c>
      <c r="M1327" s="10">
        <f t="array" ref="M1327">_xlfn.XLOOKUP(A1327,subscriptions!B1327:B10004,subscriptions!D1327:D10004)</f>
        <v>250</v>
      </c>
      <c r="N1327" s="10">
        <f t="array" ref="N1327">_xlfn.XLOOKUP(A1327,subscriptions!B1327:B10004,subscriptions!G1327:G10004)</f>
        <v>10</v>
      </c>
      <c r="O1327" s="10">
        <v>225.0</v>
      </c>
      <c r="P1327" s="10" t="str">
        <f t="array" ref="P1327">_xlfn.XLOOKUP(A1327,subscriptions!B1327:B10004,subscriptions!C1327:C10004)</f>
        <v>Business</v>
      </c>
      <c r="Q1327" s="10" t="s">
        <v>128</v>
      </c>
      <c r="R1327" s="10" t="s">
        <v>129</v>
      </c>
      <c r="S1327" s="10" t="s">
        <v>388</v>
      </c>
    </row>
    <row r="1328">
      <c r="A1328" s="1" t="s">
        <v>1871</v>
      </c>
      <c r="B1328" s="1" t="s">
        <v>472</v>
      </c>
      <c r="C1328" s="1" t="s">
        <v>884</v>
      </c>
      <c r="D1328" s="1" t="s">
        <v>27</v>
      </c>
      <c r="E1328" s="1" t="s">
        <v>280</v>
      </c>
      <c r="F1328" s="1" t="s">
        <v>1446</v>
      </c>
      <c r="G1328" s="1" t="s">
        <v>13082</v>
      </c>
      <c r="H1328" s="1" t="s">
        <v>13083</v>
      </c>
      <c r="I1328" s="4">
        <v>84.33616898148148</v>
      </c>
      <c r="J1328" s="1">
        <v>351.56</v>
      </c>
      <c r="K1328" s="1">
        <v>61.73</v>
      </c>
      <c r="M1328" s="10">
        <f t="array" ref="M1328">_xlfn.XLOOKUP(A1328,subscriptions!B1328:B10004,subscriptions!D1328:D10004)</f>
        <v>50</v>
      </c>
      <c r="N1328" s="10">
        <f t="array" ref="N1328">_xlfn.XLOOKUP(A1328,subscriptions!B1328:B10004,subscriptions!G1328:G10004)</f>
        <v>20</v>
      </c>
      <c r="O1328" s="10">
        <v>40.0</v>
      </c>
      <c r="P1328" s="10" t="str">
        <f t="array" ref="P1328">_xlfn.XLOOKUP(A1328,subscriptions!B1328:B10004,subscriptions!C1328:C10004)</f>
        <v>Mini</v>
      </c>
      <c r="Q1328" s="10" t="s">
        <v>128</v>
      </c>
      <c r="R1328" s="10" t="s">
        <v>148</v>
      </c>
      <c r="S1328" s="10" t="s">
        <v>1971</v>
      </c>
    </row>
    <row r="1329">
      <c r="A1329" s="1" t="s">
        <v>1872</v>
      </c>
      <c r="B1329" s="1" t="s">
        <v>573</v>
      </c>
      <c r="C1329" s="1" t="s">
        <v>2007</v>
      </c>
      <c r="D1329" s="1" t="s">
        <v>27</v>
      </c>
      <c r="E1329" s="1" t="s">
        <v>28</v>
      </c>
      <c r="F1329" s="1" t="s">
        <v>526</v>
      </c>
      <c r="G1329" s="1" t="s">
        <v>13084</v>
      </c>
      <c r="H1329" s="1" t="s">
        <v>13085</v>
      </c>
      <c r="I1329" s="4">
        <v>84.42018518518519</v>
      </c>
      <c r="J1329" s="1">
        <v>2388.82</v>
      </c>
      <c r="K1329" s="1">
        <v>551.03</v>
      </c>
      <c r="M1329" s="10">
        <f t="array" ref="M1329">_xlfn.XLOOKUP(A1329,subscriptions!B1329:B10004,subscriptions!D1329:D10004)</f>
        <v>250</v>
      </c>
      <c r="N1329" s="10">
        <f t="array" ref="N1329">_xlfn.XLOOKUP(A1329,subscriptions!B1329:B10004,subscriptions!G1329:G10004)</f>
        <v>0</v>
      </c>
      <c r="O1329" s="10">
        <v>250.0</v>
      </c>
      <c r="P1329" s="10" t="str">
        <f t="array" ref="P1329">_xlfn.XLOOKUP(A1329,subscriptions!B1329:B10004,subscriptions!C1329:C10004)</f>
        <v>Business</v>
      </c>
      <c r="Q1329" s="10" t="s">
        <v>173</v>
      </c>
      <c r="R1329" s="10" t="s">
        <v>129</v>
      </c>
      <c r="S1329" s="10" t="s">
        <v>940</v>
      </c>
    </row>
    <row r="1330">
      <c r="A1330" s="1" t="s">
        <v>1873</v>
      </c>
      <c r="B1330" s="1" t="s">
        <v>2279</v>
      </c>
      <c r="C1330" s="1" t="s">
        <v>133</v>
      </c>
      <c r="D1330" s="1" t="s">
        <v>153</v>
      </c>
      <c r="E1330" s="1" t="s">
        <v>631</v>
      </c>
      <c r="F1330" s="1" t="s">
        <v>2293</v>
      </c>
      <c r="G1330" s="1" t="s">
        <v>13086</v>
      </c>
      <c r="H1330" s="1" t="s">
        <v>13087</v>
      </c>
      <c r="I1330" s="4">
        <v>84.21140046296296</v>
      </c>
      <c r="J1330" s="1">
        <v>1662.52</v>
      </c>
      <c r="K1330" s="1">
        <v>310.02</v>
      </c>
      <c r="M1330" s="10">
        <f t="array" ref="M1330">_xlfn.XLOOKUP(A1330,subscriptions!B1330:B10004,subscriptions!D1330:D10004)</f>
        <v>120</v>
      </c>
      <c r="N1330" s="10">
        <f t="array" ref="N1330">_xlfn.XLOOKUP(A1330,subscriptions!B1330:B10004,subscriptions!G1330:G10004)</f>
        <v>5</v>
      </c>
      <c r="O1330" s="10">
        <v>114.0</v>
      </c>
      <c r="P1330" s="10" t="str">
        <f t="array" ref="P1330">_xlfn.XLOOKUP(A1330,subscriptions!B1330:B10004,subscriptions!C1330:C10004)</f>
        <v>Residential</v>
      </c>
      <c r="Q1330" s="10" t="s">
        <v>194</v>
      </c>
      <c r="R1330" s="10" t="s">
        <v>212</v>
      </c>
      <c r="S1330" s="10" t="s">
        <v>438</v>
      </c>
    </row>
    <row r="1331">
      <c r="A1331" s="1" t="s">
        <v>1874</v>
      </c>
      <c r="B1331" s="1" t="s">
        <v>455</v>
      </c>
      <c r="C1331" s="1" t="s">
        <v>441</v>
      </c>
      <c r="D1331" s="1" t="s">
        <v>27</v>
      </c>
      <c r="E1331" s="1" t="s">
        <v>28</v>
      </c>
      <c r="F1331" s="1" t="s">
        <v>3899</v>
      </c>
      <c r="G1331" s="1" t="s">
        <v>13088</v>
      </c>
      <c r="H1331" s="1" t="s">
        <v>13089</v>
      </c>
      <c r="I1331" s="4">
        <v>84.30009259259259</v>
      </c>
      <c r="J1331" s="1">
        <v>1084.32</v>
      </c>
      <c r="K1331" s="1">
        <v>263.2</v>
      </c>
      <c r="M1331" s="10">
        <f t="array" ref="M1331">_xlfn.XLOOKUP(A1331,subscriptions!B1331:B10004,subscriptions!D1331:D10004)</f>
        <v>120</v>
      </c>
      <c r="N1331" s="10">
        <f t="array" ref="N1331">_xlfn.XLOOKUP(A1331,subscriptions!B1331:B10004,subscriptions!G1331:G10004)</f>
        <v>10</v>
      </c>
      <c r="O1331" s="10">
        <v>108.0</v>
      </c>
      <c r="P1331" s="10" t="str">
        <f t="array" ref="P1331">_xlfn.XLOOKUP(A1331,subscriptions!B1331:B10004,subscriptions!C1331:C10004)</f>
        <v>Residential</v>
      </c>
      <c r="Q1331" s="10" t="s">
        <v>128</v>
      </c>
      <c r="R1331" s="10" t="s">
        <v>212</v>
      </c>
      <c r="S1331" s="10" t="s">
        <v>1172</v>
      </c>
    </row>
    <row r="1332">
      <c r="A1332" s="1" t="s">
        <v>1875</v>
      </c>
      <c r="B1332" s="1" t="s">
        <v>295</v>
      </c>
      <c r="C1332" s="1" t="s">
        <v>178</v>
      </c>
      <c r="D1332" s="1" t="s">
        <v>153</v>
      </c>
      <c r="E1332" s="1" t="s">
        <v>239</v>
      </c>
      <c r="F1332" s="1" t="s">
        <v>2765</v>
      </c>
      <c r="G1332" s="1" t="s">
        <v>13090</v>
      </c>
      <c r="H1332" s="1" t="s">
        <v>13091</v>
      </c>
      <c r="I1332" s="4">
        <v>84.17393518518519</v>
      </c>
      <c r="J1332" s="1">
        <v>1265.75</v>
      </c>
      <c r="K1332" s="1">
        <v>290.5</v>
      </c>
      <c r="M1332" s="10">
        <f t="array" ref="M1332">_xlfn.XLOOKUP(A1332,subscriptions!B1332:B10004,subscriptions!D1332:D10004)</f>
        <v>120</v>
      </c>
      <c r="N1332" s="10">
        <f t="array" ref="N1332">_xlfn.XLOOKUP(A1332,subscriptions!B1332:B10004,subscriptions!G1332:G10004)</f>
        <v>20</v>
      </c>
      <c r="O1332" s="10">
        <v>96.0</v>
      </c>
      <c r="P1332" s="10" t="str">
        <f t="array" ref="P1332">_xlfn.XLOOKUP(A1332,subscriptions!B1332:B10004,subscriptions!C1332:C10004)</f>
        <v>Residential</v>
      </c>
      <c r="Q1332" s="10" t="s">
        <v>128</v>
      </c>
      <c r="R1332" s="10" t="s">
        <v>148</v>
      </c>
      <c r="S1332" s="10" t="s">
        <v>3087</v>
      </c>
    </row>
    <row r="1333">
      <c r="A1333" s="1" t="s">
        <v>1878</v>
      </c>
      <c r="B1333" s="1" t="s">
        <v>2018</v>
      </c>
      <c r="C1333" s="1" t="s">
        <v>26</v>
      </c>
      <c r="D1333" s="1" t="s">
        <v>27</v>
      </c>
      <c r="E1333" s="1" t="s">
        <v>179</v>
      </c>
      <c r="F1333" s="1" t="s">
        <v>901</v>
      </c>
      <c r="G1333" s="1" t="s">
        <v>13092</v>
      </c>
      <c r="H1333" s="1" t="s">
        <v>13093</v>
      </c>
      <c r="I1333" s="4">
        <v>84.4181712962963</v>
      </c>
      <c r="J1333" s="1">
        <v>1955.18</v>
      </c>
      <c r="K1333" s="1">
        <v>420.37</v>
      </c>
      <c r="L1333" s="1">
        <v>100.0</v>
      </c>
      <c r="M1333" s="10">
        <f t="array" ref="M1333">_xlfn.XLOOKUP(A1333,subscriptions!B1333:B10004,subscriptions!D1333:D10004)</f>
        <v>120</v>
      </c>
      <c r="N1333" s="10">
        <f t="array" ref="N1333">_xlfn.XLOOKUP(A1333,subscriptions!B1333:B10004,subscriptions!G1333:G10004)</f>
        <v>0</v>
      </c>
      <c r="O1333" s="10">
        <v>120.0</v>
      </c>
      <c r="P1333" s="10" t="str">
        <f t="array" ref="P1333">_xlfn.XLOOKUP(A1333,subscriptions!B1333:B10004,subscriptions!C1333:C10004)</f>
        <v>Residential</v>
      </c>
      <c r="Q1333" s="10" t="s">
        <v>173</v>
      </c>
      <c r="R1333" s="10" t="s">
        <v>212</v>
      </c>
      <c r="S1333" s="10" t="s">
        <v>3020</v>
      </c>
    </row>
    <row r="1334">
      <c r="A1334" s="1" t="s">
        <v>1880</v>
      </c>
      <c r="B1334" s="1" t="s">
        <v>508</v>
      </c>
      <c r="C1334" s="1" t="s">
        <v>473</v>
      </c>
      <c r="D1334" s="1" t="s">
        <v>153</v>
      </c>
      <c r="E1334" s="1" t="s">
        <v>111</v>
      </c>
      <c r="F1334" s="1" t="s">
        <v>1227</v>
      </c>
      <c r="G1334" s="1" t="s">
        <v>13094</v>
      </c>
      <c r="H1334" s="1" t="s">
        <v>13095</v>
      </c>
      <c r="I1334" s="4">
        <v>84.16825231481481</v>
      </c>
      <c r="J1334" s="1">
        <v>439.04</v>
      </c>
      <c r="K1334" s="1">
        <v>71.05</v>
      </c>
      <c r="M1334" s="10">
        <f t="array" ref="M1334">_xlfn.XLOOKUP(A1334,subscriptions!B1334:B10004,subscriptions!D1334:D10004)</f>
        <v>80</v>
      </c>
      <c r="N1334" s="10">
        <f t="array" ref="N1334">_xlfn.XLOOKUP(A1334,subscriptions!B1334:B10004,subscriptions!G1334:G10004)</f>
        <v>5</v>
      </c>
      <c r="O1334" s="10">
        <v>76.0</v>
      </c>
      <c r="P1334" s="10" t="str">
        <f t="array" ref="P1334">_xlfn.XLOOKUP(A1334,subscriptions!B1334:B10004,subscriptions!C1334:C10004)</f>
        <v>Roam</v>
      </c>
      <c r="Q1334" s="10" t="s">
        <v>194</v>
      </c>
      <c r="R1334" s="10" t="s">
        <v>148</v>
      </c>
      <c r="S1334" s="10" t="s">
        <v>1042</v>
      </c>
    </row>
    <row r="1335">
      <c r="A1335" s="1" t="s">
        <v>1881</v>
      </c>
      <c r="B1335" s="1" t="s">
        <v>150</v>
      </c>
      <c r="C1335" s="1" t="s">
        <v>178</v>
      </c>
      <c r="D1335" s="1" t="s">
        <v>153</v>
      </c>
      <c r="E1335" s="1" t="s">
        <v>280</v>
      </c>
      <c r="F1335" s="1" t="s">
        <v>2239</v>
      </c>
      <c r="G1335" s="1" t="s">
        <v>13096</v>
      </c>
      <c r="H1335" s="1" t="s">
        <v>13097</v>
      </c>
      <c r="I1335" s="4">
        <v>84.41881944444444</v>
      </c>
      <c r="J1335" s="1">
        <v>8462.95</v>
      </c>
      <c r="K1335" s="1">
        <v>1024.36</v>
      </c>
      <c r="M1335" s="10">
        <f t="array" ref="M1335">_xlfn.XLOOKUP(A1335,subscriptions!B1335:B10004,subscriptions!D1335:D10004)</f>
        <v>80</v>
      </c>
      <c r="N1335" s="10">
        <f t="array" ref="N1335">_xlfn.XLOOKUP(A1335,subscriptions!B1335:B10004,subscriptions!G1335:G10004)</f>
        <v>10</v>
      </c>
      <c r="O1335" s="10">
        <v>72.0</v>
      </c>
      <c r="P1335" s="10" t="str">
        <f t="array" ref="P1335">_xlfn.XLOOKUP(A1335,subscriptions!B1335:B10004,subscriptions!C1335:C10004)</f>
        <v>Roam</v>
      </c>
      <c r="Q1335" s="10" t="s">
        <v>128</v>
      </c>
      <c r="R1335" s="10" t="s">
        <v>148</v>
      </c>
      <c r="S1335" s="10" t="s">
        <v>1822</v>
      </c>
    </row>
    <row r="1336">
      <c r="A1336" s="1" t="s">
        <v>1882</v>
      </c>
      <c r="B1336" s="1" t="s">
        <v>1226</v>
      </c>
      <c r="C1336" s="1" t="s">
        <v>261</v>
      </c>
      <c r="D1336" s="1" t="s">
        <v>153</v>
      </c>
      <c r="E1336" s="1" t="s">
        <v>332</v>
      </c>
      <c r="F1336" s="1" t="s">
        <v>427</v>
      </c>
      <c r="G1336" s="1" t="s">
        <v>13098</v>
      </c>
      <c r="H1336" s="1" t="s">
        <v>13099</v>
      </c>
      <c r="I1336" s="4">
        <v>84.25090277777778</v>
      </c>
      <c r="J1336" s="1">
        <v>5570.96</v>
      </c>
      <c r="K1336" s="1">
        <v>1114.78</v>
      </c>
      <c r="M1336" s="10">
        <f t="array" ref="M1336">_xlfn.XLOOKUP(A1336,subscriptions!B1336:B10004,subscriptions!D1336:D10004)</f>
        <v>120</v>
      </c>
      <c r="N1336" s="10">
        <f t="array" ref="N1336">_xlfn.XLOOKUP(A1336,subscriptions!B1336:B10004,subscriptions!G1336:G10004)</f>
        <v>20</v>
      </c>
      <c r="O1336" s="10">
        <v>96.0</v>
      </c>
      <c r="P1336" s="10" t="str">
        <f t="array" ref="P1336">_xlfn.XLOOKUP(A1336,subscriptions!B1336:B10004,subscriptions!C1336:C10004)</f>
        <v>Residential</v>
      </c>
      <c r="Q1336" s="10" t="s">
        <v>128</v>
      </c>
      <c r="R1336" s="10" t="s">
        <v>148</v>
      </c>
      <c r="S1336" s="10" t="s">
        <v>1691</v>
      </c>
    </row>
    <row r="1337">
      <c r="A1337" s="1" t="s">
        <v>1883</v>
      </c>
      <c r="B1337" s="1" t="s">
        <v>177</v>
      </c>
      <c r="C1337" s="1" t="s">
        <v>391</v>
      </c>
      <c r="D1337" s="1" t="s">
        <v>153</v>
      </c>
      <c r="E1337" s="1" t="s">
        <v>631</v>
      </c>
      <c r="F1337" s="1" t="s">
        <v>2495</v>
      </c>
      <c r="G1337" s="1" t="s">
        <v>13100</v>
      </c>
      <c r="H1337" s="1" t="s">
        <v>13101</v>
      </c>
      <c r="I1337" s="4">
        <v>84.17168981481481</v>
      </c>
      <c r="J1337" s="1">
        <v>1626.13</v>
      </c>
      <c r="K1337" s="1">
        <v>276.5</v>
      </c>
      <c r="M1337" s="10">
        <f t="array" ref="M1337">_xlfn.XLOOKUP(A1337,subscriptions!B1337:B10004,subscriptions!D1337:D10004)</f>
        <v>120</v>
      </c>
      <c r="N1337" s="10">
        <f t="array" ref="N1337">_xlfn.XLOOKUP(A1337,subscriptions!B1337:B10004,subscriptions!G1337:G10004)</f>
        <v>0</v>
      </c>
      <c r="O1337" s="10">
        <v>120.0</v>
      </c>
      <c r="P1337" s="10" t="str">
        <f t="array" ref="P1337">_xlfn.XLOOKUP(A1337,subscriptions!B1337:B10004,subscriptions!C1337:C10004)</f>
        <v>Residential</v>
      </c>
      <c r="Q1337" s="10" t="s">
        <v>173</v>
      </c>
      <c r="R1337" s="10" t="s">
        <v>212</v>
      </c>
      <c r="S1337" s="10" t="s">
        <v>1082</v>
      </c>
    </row>
    <row r="1338">
      <c r="A1338" s="1" t="s">
        <v>1884</v>
      </c>
      <c r="B1338" s="1" t="s">
        <v>295</v>
      </c>
      <c r="C1338" s="1" t="s">
        <v>218</v>
      </c>
      <c r="D1338" s="1" t="s">
        <v>153</v>
      </c>
      <c r="E1338" s="1" t="s">
        <v>28</v>
      </c>
      <c r="F1338" s="1" t="s">
        <v>526</v>
      </c>
      <c r="G1338" s="1" t="s">
        <v>13102</v>
      </c>
      <c r="H1338" s="1" t="s">
        <v>13103</v>
      </c>
      <c r="I1338" s="4">
        <v>84.29336805555556</v>
      </c>
      <c r="J1338" s="1">
        <v>383.86</v>
      </c>
      <c r="K1338" s="1">
        <v>95.3</v>
      </c>
      <c r="M1338" s="10">
        <f t="array" ref="M1338">_xlfn.XLOOKUP(A1338,subscriptions!B1338:B10004,subscriptions!D1338:D10004)</f>
        <v>120</v>
      </c>
      <c r="N1338" s="10">
        <f t="array" ref="N1338">_xlfn.XLOOKUP(A1338,subscriptions!B1338:B10004,subscriptions!G1338:G10004)</f>
        <v>5</v>
      </c>
      <c r="O1338" s="10">
        <v>114.0</v>
      </c>
      <c r="P1338" s="10" t="str">
        <f t="array" ref="P1338">_xlfn.XLOOKUP(A1338,subscriptions!B1338:B10004,subscriptions!C1338:C10004)</f>
        <v>Residential</v>
      </c>
      <c r="Q1338" s="10" t="s">
        <v>194</v>
      </c>
      <c r="R1338" s="10" t="s">
        <v>212</v>
      </c>
      <c r="S1338" s="10" t="s">
        <v>1779</v>
      </c>
    </row>
    <row r="1339">
      <c r="A1339" s="1" t="s">
        <v>1885</v>
      </c>
      <c r="B1339" s="1" t="s">
        <v>4509</v>
      </c>
      <c r="C1339" s="1" t="s">
        <v>1388</v>
      </c>
      <c r="D1339" s="1" t="s">
        <v>153</v>
      </c>
      <c r="E1339" s="1" t="s">
        <v>332</v>
      </c>
      <c r="F1339" s="1" t="s">
        <v>427</v>
      </c>
      <c r="G1339" s="1" t="s">
        <v>13104</v>
      </c>
      <c r="H1339" s="1" t="s">
        <v>13105</v>
      </c>
      <c r="I1339" s="4">
        <v>84.33850694444445</v>
      </c>
      <c r="J1339" s="1">
        <v>1760.22</v>
      </c>
      <c r="K1339" s="1">
        <v>150.97</v>
      </c>
      <c r="M1339" s="10">
        <f t="array" ref="M1339">_xlfn.XLOOKUP(A1339,subscriptions!B1339:B10004,subscriptions!D1339:D10004)</f>
        <v>120</v>
      </c>
      <c r="N1339" s="10">
        <f t="array" ref="N1339">_xlfn.XLOOKUP(A1339,subscriptions!B1339:B10004,subscriptions!G1339:G10004)</f>
        <v>10</v>
      </c>
      <c r="O1339" s="10">
        <v>108.0</v>
      </c>
      <c r="P1339" s="10" t="str">
        <f t="array" ref="P1339">_xlfn.XLOOKUP(A1339,subscriptions!B1339:B10004,subscriptions!C1339:C10004)</f>
        <v>Residential</v>
      </c>
      <c r="Q1339" s="10" t="s">
        <v>128</v>
      </c>
      <c r="R1339" s="10" t="s">
        <v>212</v>
      </c>
      <c r="S1339" s="10" t="s">
        <v>2086</v>
      </c>
    </row>
    <row r="1340">
      <c r="A1340" s="1" t="s">
        <v>1889</v>
      </c>
      <c r="B1340" s="1" t="s">
        <v>455</v>
      </c>
      <c r="C1340" s="1" t="s">
        <v>1477</v>
      </c>
      <c r="D1340" s="1" t="s">
        <v>27</v>
      </c>
      <c r="E1340" s="1" t="s">
        <v>179</v>
      </c>
      <c r="F1340" s="1" t="s">
        <v>200</v>
      </c>
      <c r="G1340" s="1" t="s">
        <v>13106</v>
      </c>
      <c r="H1340" s="1" t="s">
        <v>13107</v>
      </c>
      <c r="I1340" s="4">
        <v>84.37877314814814</v>
      </c>
      <c r="J1340" s="1">
        <v>162.41</v>
      </c>
      <c r="K1340" s="1">
        <v>43.46</v>
      </c>
      <c r="L1340" s="1">
        <v>100.0</v>
      </c>
      <c r="M1340" s="10">
        <f t="array" ref="M1340">_xlfn.XLOOKUP(A1340,subscriptions!B1340:B10004,subscriptions!D1340:D10004)</f>
        <v>50</v>
      </c>
      <c r="N1340" s="10">
        <f t="array" ref="N1340">_xlfn.XLOOKUP(A1340,subscriptions!B1340:B10004,subscriptions!G1340:G10004)</f>
        <v>20</v>
      </c>
      <c r="O1340" s="10">
        <v>40.0</v>
      </c>
      <c r="P1340" s="10" t="str">
        <f t="array" ref="P1340">_xlfn.XLOOKUP(A1340,subscriptions!B1340:B10004,subscriptions!C1340:C10004)</f>
        <v>Mini</v>
      </c>
      <c r="Q1340" s="10" t="s">
        <v>128</v>
      </c>
      <c r="R1340" s="10" t="s">
        <v>148</v>
      </c>
      <c r="S1340" s="10" t="s">
        <v>1622</v>
      </c>
    </row>
    <row r="1341">
      <c r="A1341" s="1" t="s">
        <v>1890</v>
      </c>
      <c r="B1341" s="1" t="s">
        <v>1099</v>
      </c>
      <c r="C1341" s="1" t="s">
        <v>1833</v>
      </c>
      <c r="D1341" s="1" t="s">
        <v>153</v>
      </c>
      <c r="E1341" s="1" t="s">
        <v>714</v>
      </c>
      <c r="F1341" s="1" t="s">
        <v>2562</v>
      </c>
      <c r="G1341" s="1" t="s">
        <v>13108</v>
      </c>
      <c r="H1341" s="1" t="s">
        <v>13109</v>
      </c>
      <c r="I1341" s="4">
        <v>84.37798611111111</v>
      </c>
      <c r="J1341" s="1">
        <v>96.7</v>
      </c>
      <c r="K1341" s="1">
        <v>42.22</v>
      </c>
      <c r="M1341" s="10">
        <f t="array" ref="M1341">_xlfn.XLOOKUP(A1341,subscriptions!B1341:B10004,subscriptions!D1341:D10004)</f>
        <v>120</v>
      </c>
      <c r="N1341" s="10">
        <f t="array" ref="N1341">_xlfn.XLOOKUP(A1341,subscriptions!B1341:B10004,subscriptions!G1341:G10004)</f>
        <v>0</v>
      </c>
      <c r="O1341" s="10">
        <v>120.0</v>
      </c>
      <c r="P1341" s="10" t="str">
        <f t="array" ref="P1341">_xlfn.XLOOKUP(A1341,subscriptions!B1341:B10004,subscriptions!C1341:C10004)</f>
        <v>Residential</v>
      </c>
      <c r="Q1341" s="10" t="s">
        <v>173</v>
      </c>
      <c r="R1341" s="10" t="s">
        <v>212</v>
      </c>
      <c r="S1341" s="10" t="s">
        <v>1302</v>
      </c>
    </row>
    <row r="1342">
      <c r="A1342" s="1" t="s">
        <v>1891</v>
      </c>
      <c r="B1342" s="1" t="s">
        <v>1141</v>
      </c>
      <c r="C1342" s="1" t="s">
        <v>871</v>
      </c>
      <c r="D1342" s="1" t="s">
        <v>27</v>
      </c>
      <c r="E1342" s="1" t="s">
        <v>280</v>
      </c>
      <c r="F1342" s="1" t="s">
        <v>1706</v>
      </c>
      <c r="G1342" s="1" t="s">
        <v>13110</v>
      </c>
      <c r="H1342" s="1" t="s">
        <v>13111</v>
      </c>
      <c r="I1342" s="4">
        <v>84.2105787037037</v>
      </c>
      <c r="J1342" s="1">
        <v>496.97</v>
      </c>
      <c r="K1342" s="1">
        <v>118.02</v>
      </c>
      <c r="M1342" s="10">
        <f t="array" ref="M1342">_xlfn.XLOOKUP(A1342,subscriptions!B1342:B10004,subscriptions!D1342:D10004)</f>
        <v>120</v>
      </c>
      <c r="N1342" s="10">
        <f t="array" ref="N1342">_xlfn.XLOOKUP(A1342,subscriptions!B1342:B10004,subscriptions!G1342:G10004)</f>
        <v>5</v>
      </c>
      <c r="O1342" s="10">
        <v>114.0</v>
      </c>
      <c r="P1342" s="10" t="str">
        <f t="array" ref="P1342">_xlfn.XLOOKUP(A1342,subscriptions!B1342:B10004,subscriptions!C1342:C10004)</f>
        <v>Residential</v>
      </c>
      <c r="Q1342" s="10" t="s">
        <v>194</v>
      </c>
      <c r="R1342" s="10" t="s">
        <v>212</v>
      </c>
      <c r="S1342" s="10" t="s">
        <v>770</v>
      </c>
    </row>
    <row r="1343">
      <c r="A1343" s="1" t="s">
        <v>1892</v>
      </c>
      <c r="B1343" s="1" t="s">
        <v>2279</v>
      </c>
      <c r="C1343" s="1" t="s">
        <v>884</v>
      </c>
      <c r="D1343" s="1" t="s">
        <v>153</v>
      </c>
      <c r="E1343" s="1" t="s">
        <v>28</v>
      </c>
      <c r="F1343" s="1" t="s">
        <v>313</v>
      </c>
      <c r="G1343" s="1" t="s">
        <v>13112</v>
      </c>
      <c r="H1343" s="1" t="s">
        <v>13113</v>
      </c>
      <c r="I1343" s="4">
        <v>84.29793981481481</v>
      </c>
      <c r="J1343" s="1">
        <v>981.58</v>
      </c>
      <c r="K1343" s="1">
        <v>132.31</v>
      </c>
      <c r="M1343" s="10">
        <f t="array" ref="M1343">_xlfn.XLOOKUP(A1343,subscriptions!B1343:B10004,subscriptions!D1343:D10004)</f>
        <v>120</v>
      </c>
      <c r="N1343" s="10">
        <f t="array" ref="N1343">_xlfn.XLOOKUP(A1343,subscriptions!B1343:B10004,subscriptions!G1343:G10004)</f>
        <v>10</v>
      </c>
      <c r="O1343" s="10">
        <v>108.0</v>
      </c>
      <c r="P1343" s="10" t="str">
        <f t="array" ref="P1343">_xlfn.XLOOKUP(A1343,subscriptions!B1343:B10004,subscriptions!C1343:C10004)</f>
        <v>Residential</v>
      </c>
      <c r="Q1343" s="10" t="s">
        <v>128</v>
      </c>
      <c r="R1343" s="10" t="s">
        <v>212</v>
      </c>
      <c r="S1343" s="10" t="s">
        <v>785</v>
      </c>
    </row>
    <row r="1344">
      <c r="A1344" s="1" t="s">
        <v>1893</v>
      </c>
      <c r="B1344" s="1" t="s">
        <v>1939</v>
      </c>
      <c r="C1344" s="1" t="s">
        <v>1200</v>
      </c>
      <c r="D1344" s="1" t="s">
        <v>153</v>
      </c>
      <c r="E1344" s="1" t="s">
        <v>332</v>
      </c>
      <c r="F1344" s="1" t="s">
        <v>618</v>
      </c>
      <c r="G1344" s="1" t="s">
        <v>13114</v>
      </c>
      <c r="H1344" s="1" t="s">
        <v>13115</v>
      </c>
      <c r="I1344" s="4">
        <v>84.29664351851852</v>
      </c>
      <c r="J1344" s="1">
        <v>3090.53</v>
      </c>
      <c r="K1344" s="1">
        <v>660.52</v>
      </c>
      <c r="M1344" s="10">
        <f t="array" ref="M1344">_xlfn.XLOOKUP(A1344,subscriptions!B1344:B10004,subscriptions!D1344:D10004)</f>
        <v>250</v>
      </c>
      <c r="N1344" s="10">
        <f t="array" ref="N1344">_xlfn.XLOOKUP(A1344,subscriptions!B1344:B10004,subscriptions!G1344:G10004)</f>
        <v>20</v>
      </c>
      <c r="O1344" s="10">
        <v>200.0</v>
      </c>
      <c r="P1344" s="10" t="str">
        <f t="array" ref="P1344">_xlfn.XLOOKUP(A1344,subscriptions!B1344:B10004,subscriptions!C1344:C10004)</f>
        <v>Business</v>
      </c>
      <c r="Q1344" s="10" t="s">
        <v>128</v>
      </c>
      <c r="R1344" s="10" t="s">
        <v>129</v>
      </c>
      <c r="S1344" s="10" t="s">
        <v>373</v>
      </c>
    </row>
    <row r="1345">
      <c r="A1345" s="1" t="s">
        <v>1894</v>
      </c>
      <c r="B1345" s="1" t="s">
        <v>1624</v>
      </c>
      <c r="C1345" s="1" t="s">
        <v>1415</v>
      </c>
      <c r="D1345" s="1" t="s">
        <v>27</v>
      </c>
      <c r="E1345" s="1" t="s">
        <v>28</v>
      </c>
      <c r="F1345" s="1" t="s">
        <v>801</v>
      </c>
      <c r="G1345" s="1" t="s">
        <v>13116</v>
      </c>
      <c r="H1345" s="1" t="s">
        <v>13117</v>
      </c>
      <c r="I1345" s="4">
        <v>84.29399305555556</v>
      </c>
      <c r="J1345" s="1">
        <v>1998.35</v>
      </c>
      <c r="K1345" s="1">
        <v>427.89</v>
      </c>
      <c r="M1345" s="10">
        <f t="array" ref="M1345">_xlfn.XLOOKUP(A1345,subscriptions!B1345:B10004,subscriptions!D1345:D10004)</f>
        <v>80</v>
      </c>
      <c r="N1345" s="10">
        <f t="array" ref="N1345">_xlfn.XLOOKUP(A1345,subscriptions!B1345:B10004,subscriptions!G1345:G10004)</f>
        <v>0</v>
      </c>
      <c r="O1345" s="10">
        <v>80.0</v>
      </c>
      <c r="P1345" s="10" t="str">
        <f t="array" ref="P1345">_xlfn.XLOOKUP(A1345,subscriptions!B1345:B10004,subscriptions!C1345:C10004)</f>
        <v>Roam</v>
      </c>
      <c r="Q1345" s="10" t="s">
        <v>173</v>
      </c>
      <c r="R1345" s="10" t="s">
        <v>148</v>
      </c>
      <c r="S1345" s="10" t="s">
        <v>1458</v>
      </c>
    </row>
    <row r="1346">
      <c r="A1346" s="1" t="s">
        <v>1895</v>
      </c>
      <c r="B1346" s="1" t="s">
        <v>455</v>
      </c>
      <c r="C1346" s="1" t="s">
        <v>3912</v>
      </c>
      <c r="D1346" s="1" t="s">
        <v>27</v>
      </c>
      <c r="E1346" s="1" t="s">
        <v>179</v>
      </c>
      <c r="F1346" s="1" t="s">
        <v>773</v>
      </c>
      <c r="G1346" s="1" t="s">
        <v>13118</v>
      </c>
      <c r="H1346" s="1" t="s">
        <v>13119</v>
      </c>
      <c r="I1346" s="4">
        <v>84.25282407407407</v>
      </c>
      <c r="J1346" s="1">
        <v>2086.31</v>
      </c>
      <c r="K1346" s="1">
        <v>258.23</v>
      </c>
      <c r="L1346" s="1">
        <v>100.0</v>
      </c>
      <c r="M1346" s="10">
        <f t="array" ref="M1346">_xlfn.XLOOKUP(A1346,subscriptions!B1346:B10004,subscriptions!D1346:D10004)</f>
        <v>120</v>
      </c>
      <c r="N1346" s="10">
        <f t="array" ref="N1346">_xlfn.XLOOKUP(A1346,subscriptions!B1346:B10004,subscriptions!G1346:G10004)</f>
        <v>5</v>
      </c>
      <c r="O1346" s="10">
        <v>114.0</v>
      </c>
      <c r="P1346" s="10" t="str">
        <f t="array" ref="P1346">_xlfn.XLOOKUP(A1346,subscriptions!B1346:B10004,subscriptions!C1346:C10004)</f>
        <v>Residential</v>
      </c>
      <c r="Q1346" s="10" t="s">
        <v>194</v>
      </c>
      <c r="R1346" s="10" t="s">
        <v>212</v>
      </c>
      <c r="S1346" s="10" t="s">
        <v>916</v>
      </c>
    </row>
    <row r="1347">
      <c r="A1347" s="1" t="s">
        <v>1896</v>
      </c>
      <c r="B1347" s="1" t="s">
        <v>6037</v>
      </c>
      <c r="C1347" s="1" t="s">
        <v>237</v>
      </c>
      <c r="D1347" s="1" t="s">
        <v>27</v>
      </c>
      <c r="E1347" s="1" t="s">
        <v>219</v>
      </c>
      <c r="F1347" s="1" t="s">
        <v>971</v>
      </c>
      <c r="G1347" s="1" t="s">
        <v>13120</v>
      </c>
      <c r="H1347" s="1" t="s">
        <v>13121</v>
      </c>
      <c r="I1347" s="4">
        <v>84.37645833333333</v>
      </c>
      <c r="J1347" s="1">
        <v>881.37</v>
      </c>
      <c r="K1347" s="1">
        <v>104.73</v>
      </c>
      <c r="M1347" s="10">
        <f t="array" ref="M1347">_xlfn.XLOOKUP(A1347,subscriptions!B1347:B10004,subscriptions!D1347:D10004)</f>
        <v>80</v>
      </c>
      <c r="N1347" s="10">
        <f t="array" ref="N1347">_xlfn.XLOOKUP(A1347,subscriptions!B1347:B10004,subscriptions!G1347:G10004)</f>
        <v>10</v>
      </c>
      <c r="O1347" s="10">
        <v>72.0</v>
      </c>
      <c r="P1347" s="10" t="str">
        <f t="array" ref="P1347">_xlfn.XLOOKUP(A1347,subscriptions!B1347:B10004,subscriptions!C1347:C10004)</f>
        <v>Roam</v>
      </c>
      <c r="Q1347" s="10" t="s">
        <v>128</v>
      </c>
      <c r="R1347" s="10" t="s">
        <v>148</v>
      </c>
      <c r="S1347" s="10" t="s">
        <v>3910</v>
      </c>
    </row>
    <row r="1348">
      <c r="A1348" s="1" t="s">
        <v>1899</v>
      </c>
      <c r="B1348" s="1" t="s">
        <v>4509</v>
      </c>
      <c r="C1348" s="1" t="s">
        <v>198</v>
      </c>
      <c r="D1348" s="1" t="s">
        <v>153</v>
      </c>
      <c r="E1348" s="1" t="s">
        <v>28</v>
      </c>
      <c r="F1348" s="1" t="s">
        <v>313</v>
      </c>
      <c r="G1348" s="1" t="s">
        <v>13122</v>
      </c>
      <c r="H1348" s="1" t="s">
        <v>13123</v>
      </c>
      <c r="I1348" s="4">
        <v>84.38018518518518</v>
      </c>
      <c r="J1348" s="1">
        <v>686.82</v>
      </c>
      <c r="K1348" s="1">
        <v>115.59</v>
      </c>
      <c r="M1348" s="10">
        <f t="array" ref="M1348">_xlfn.XLOOKUP(A1348,subscriptions!B1348:B10004,subscriptions!D1348:D10004)</f>
        <v>120</v>
      </c>
      <c r="N1348" s="10">
        <f t="array" ref="N1348">_xlfn.XLOOKUP(A1348,subscriptions!B1348:B10004,subscriptions!G1348:G10004)</f>
        <v>20</v>
      </c>
      <c r="O1348" s="10">
        <v>96.0</v>
      </c>
      <c r="P1348" s="10" t="str">
        <f t="array" ref="P1348">_xlfn.XLOOKUP(A1348,subscriptions!B1348:B10004,subscriptions!C1348:C10004)</f>
        <v>Residential</v>
      </c>
      <c r="Q1348" s="10" t="s">
        <v>128</v>
      </c>
      <c r="R1348" s="10" t="s">
        <v>148</v>
      </c>
      <c r="S1348" s="10" t="s">
        <v>698</v>
      </c>
    </row>
    <row r="1349">
      <c r="A1349" s="1" t="s">
        <v>1900</v>
      </c>
      <c r="B1349" s="1" t="s">
        <v>2521</v>
      </c>
      <c r="C1349" s="1" t="s">
        <v>1876</v>
      </c>
      <c r="D1349" s="1" t="s">
        <v>153</v>
      </c>
      <c r="E1349" s="1" t="s">
        <v>179</v>
      </c>
      <c r="F1349" s="1" t="s">
        <v>2311</v>
      </c>
      <c r="G1349" s="1" t="s">
        <v>13124</v>
      </c>
      <c r="H1349" s="1" t="s">
        <v>13125</v>
      </c>
      <c r="I1349" s="4">
        <v>84.17162037037038</v>
      </c>
      <c r="J1349" s="1">
        <v>745.53</v>
      </c>
      <c r="K1349" s="1">
        <v>117.92</v>
      </c>
      <c r="L1349" s="1">
        <v>100.0</v>
      </c>
      <c r="M1349" s="10">
        <f t="array" ref="M1349">_xlfn.XLOOKUP(A1349,subscriptions!B1349:B10004,subscriptions!D1349:D10004)</f>
        <v>120</v>
      </c>
      <c r="N1349" s="10">
        <f t="array" ref="N1349">_xlfn.XLOOKUP(A1349,subscriptions!B1349:B10004,subscriptions!G1349:G10004)</f>
        <v>0</v>
      </c>
      <c r="O1349" s="10">
        <v>120.0</v>
      </c>
      <c r="P1349" s="10" t="str">
        <f t="array" ref="P1349">_xlfn.XLOOKUP(A1349,subscriptions!B1349:B10004,subscriptions!C1349:C10004)</f>
        <v>Residential</v>
      </c>
      <c r="Q1349" s="10" t="s">
        <v>173</v>
      </c>
      <c r="R1349" s="10" t="s">
        <v>212</v>
      </c>
      <c r="S1349" s="10" t="s">
        <v>1082</v>
      </c>
    </row>
    <row r="1350">
      <c r="A1350" s="1" t="s">
        <v>1901</v>
      </c>
      <c r="B1350" s="1" t="s">
        <v>763</v>
      </c>
      <c r="C1350" s="1" t="s">
        <v>1678</v>
      </c>
      <c r="D1350" s="1" t="s">
        <v>27</v>
      </c>
      <c r="E1350" s="1" t="s">
        <v>239</v>
      </c>
      <c r="F1350" s="1" t="s">
        <v>2364</v>
      </c>
      <c r="G1350" s="1" t="s">
        <v>13126</v>
      </c>
      <c r="H1350" s="1" t="s">
        <v>13127</v>
      </c>
      <c r="I1350" s="4">
        <v>84.41947916666666</v>
      </c>
      <c r="J1350" s="1">
        <v>6641.1</v>
      </c>
      <c r="K1350" s="1">
        <v>908.59</v>
      </c>
      <c r="M1350" s="10">
        <f t="array" ref="M1350">_xlfn.XLOOKUP(A1350,subscriptions!B1350:B10004,subscriptions!D1350:D10004)</f>
        <v>50</v>
      </c>
      <c r="N1350" s="10">
        <f t="array" ref="N1350">_xlfn.XLOOKUP(A1350,subscriptions!B1350:B10004,subscriptions!G1350:G10004)</f>
        <v>5</v>
      </c>
      <c r="O1350" s="10">
        <v>47.5</v>
      </c>
      <c r="P1350" s="10" t="str">
        <f t="array" ref="P1350">_xlfn.XLOOKUP(A1350,subscriptions!B1350:B10004,subscriptions!C1350:C10004)</f>
        <v>Mini</v>
      </c>
      <c r="Q1350" s="10" t="s">
        <v>194</v>
      </c>
      <c r="R1350" s="10" t="s">
        <v>148</v>
      </c>
      <c r="S1350" s="10" t="s">
        <v>1525</v>
      </c>
    </row>
    <row r="1351">
      <c r="A1351" s="1" t="s">
        <v>1902</v>
      </c>
      <c r="B1351" s="1" t="s">
        <v>657</v>
      </c>
      <c r="C1351" s="1" t="s">
        <v>3912</v>
      </c>
      <c r="D1351" s="1" t="s">
        <v>153</v>
      </c>
      <c r="E1351" s="1" t="s">
        <v>332</v>
      </c>
      <c r="F1351" s="1" t="s">
        <v>1028</v>
      </c>
      <c r="G1351" s="1" t="s">
        <v>13128</v>
      </c>
      <c r="H1351" s="1" t="s">
        <v>13129</v>
      </c>
      <c r="I1351" s="4">
        <v>84.17175925925926</v>
      </c>
      <c r="J1351" s="1">
        <v>111.4</v>
      </c>
      <c r="K1351" s="1">
        <v>34.31</v>
      </c>
      <c r="M1351" s="10">
        <f t="array" ref="M1351">_xlfn.XLOOKUP(A1351,subscriptions!B1351:B10004,subscriptions!D1351:D10004)</f>
        <v>80</v>
      </c>
      <c r="N1351" s="10">
        <f t="array" ref="N1351">_xlfn.XLOOKUP(A1351,subscriptions!B1351:B10004,subscriptions!G1351:G10004)</f>
        <v>10</v>
      </c>
      <c r="O1351" s="10">
        <v>72.0</v>
      </c>
      <c r="P1351" s="10" t="str">
        <f t="array" ref="P1351">_xlfn.XLOOKUP(A1351,subscriptions!B1351:B10004,subscriptions!C1351:C10004)</f>
        <v>Roam</v>
      </c>
      <c r="Q1351" s="10" t="s">
        <v>128</v>
      </c>
      <c r="R1351" s="10" t="s">
        <v>148</v>
      </c>
      <c r="S1351" s="10" t="s">
        <v>1082</v>
      </c>
    </row>
    <row r="1352">
      <c r="A1352" s="1" t="s">
        <v>1903</v>
      </c>
      <c r="B1352" s="1" t="s">
        <v>1995</v>
      </c>
      <c r="C1352" s="1" t="s">
        <v>198</v>
      </c>
      <c r="D1352" s="1" t="s">
        <v>153</v>
      </c>
      <c r="E1352" s="1" t="s">
        <v>280</v>
      </c>
      <c r="F1352" s="1" t="s">
        <v>281</v>
      </c>
      <c r="G1352" s="1" t="s">
        <v>13130</v>
      </c>
      <c r="H1352" s="1" t="s">
        <v>13131</v>
      </c>
      <c r="I1352" s="4">
        <v>84.37872685185185</v>
      </c>
      <c r="J1352" s="1">
        <v>3076.46</v>
      </c>
      <c r="K1352" s="1">
        <v>662.13</v>
      </c>
      <c r="M1352" s="10">
        <f t="array" ref="M1352">_xlfn.XLOOKUP(A1352,subscriptions!B1352:B10004,subscriptions!D1352:D10004)</f>
        <v>120</v>
      </c>
      <c r="N1352" s="10">
        <f t="array" ref="N1352">_xlfn.XLOOKUP(A1352,subscriptions!B1352:B10004,subscriptions!G1352:G10004)</f>
        <v>20</v>
      </c>
      <c r="O1352" s="10">
        <v>96.0</v>
      </c>
      <c r="P1352" s="10" t="str">
        <f t="array" ref="P1352">_xlfn.XLOOKUP(A1352,subscriptions!B1352:B10004,subscriptions!C1352:C10004)</f>
        <v>Residential</v>
      </c>
      <c r="Q1352" s="10" t="s">
        <v>128</v>
      </c>
      <c r="R1352" s="10" t="s">
        <v>148</v>
      </c>
      <c r="S1352" s="10" t="s">
        <v>1622</v>
      </c>
    </row>
    <row r="1353">
      <c r="A1353" s="1" t="s">
        <v>1904</v>
      </c>
      <c r="B1353" s="1" t="s">
        <v>969</v>
      </c>
      <c r="C1353" s="1" t="s">
        <v>827</v>
      </c>
      <c r="D1353" s="1" t="s">
        <v>27</v>
      </c>
      <c r="E1353" s="1" t="s">
        <v>179</v>
      </c>
      <c r="F1353" s="1" t="s">
        <v>901</v>
      </c>
      <c r="G1353" s="1" t="s">
        <v>13132</v>
      </c>
      <c r="H1353" s="1" t="s">
        <v>13133</v>
      </c>
      <c r="I1353" s="4">
        <v>84.16947916666666</v>
      </c>
      <c r="J1353" s="1">
        <v>1346.53</v>
      </c>
      <c r="K1353" s="1">
        <v>203.03</v>
      </c>
      <c r="L1353" s="1">
        <v>100.0</v>
      </c>
      <c r="M1353" s="10">
        <f t="array" ref="M1353">_xlfn.XLOOKUP(A1353,subscriptions!B1353:B10004,subscriptions!D1353:D10004)</f>
        <v>250</v>
      </c>
      <c r="N1353" s="10">
        <f t="array" ref="N1353">_xlfn.XLOOKUP(A1353,subscriptions!B1353:B10004,subscriptions!G1353:G10004)</f>
        <v>0</v>
      </c>
      <c r="O1353" s="10">
        <v>250.0</v>
      </c>
      <c r="P1353" s="10" t="str">
        <f t="array" ref="P1353">_xlfn.XLOOKUP(A1353,subscriptions!B1353:B10004,subscriptions!C1353:C10004)</f>
        <v>Business</v>
      </c>
      <c r="Q1353" s="10" t="s">
        <v>173</v>
      </c>
      <c r="R1353" s="10" t="s">
        <v>129</v>
      </c>
      <c r="S1353" s="10" t="s">
        <v>213</v>
      </c>
    </row>
    <row r="1354">
      <c r="A1354" s="1" t="s">
        <v>1905</v>
      </c>
      <c r="B1354" s="1" t="s">
        <v>589</v>
      </c>
      <c r="C1354" s="1" t="s">
        <v>734</v>
      </c>
      <c r="D1354" s="1" t="s">
        <v>153</v>
      </c>
      <c r="E1354" s="1" t="s">
        <v>714</v>
      </c>
      <c r="F1354" s="1" t="s">
        <v>3326</v>
      </c>
      <c r="G1354" s="1" t="s">
        <v>13134</v>
      </c>
      <c r="H1354" s="1" t="s">
        <v>13135</v>
      </c>
      <c r="I1354" s="4">
        <v>84.33715277777777</v>
      </c>
      <c r="J1354" s="1">
        <v>916.02</v>
      </c>
      <c r="K1354" s="1">
        <v>200.02</v>
      </c>
      <c r="M1354" s="10">
        <f t="array" ref="M1354">_xlfn.XLOOKUP(A1354,subscriptions!B1354:B10004,subscriptions!D1354:D10004)</f>
        <v>80</v>
      </c>
      <c r="N1354" s="10">
        <f t="array" ref="N1354">_xlfn.XLOOKUP(A1354,subscriptions!B1354:B10004,subscriptions!G1354:G10004)</f>
        <v>5</v>
      </c>
      <c r="O1354" s="10">
        <v>76.0</v>
      </c>
      <c r="P1354" s="10" t="str">
        <f t="array" ref="P1354">_xlfn.XLOOKUP(A1354,subscriptions!B1354:B10004,subscriptions!C1354:C10004)</f>
        <v>Roam</v>
      </c>
      <c r="Q1354" s="10" t="s">
        <v>194</v>
      </c>
      <c r="R1354" s="10" t="s">
        <v>148</v>
      </c>
      <c r="S1354" s="10" t="s">
        <v>968</v>
      </c>
    </row>
    <row r="1355">
      <c r="A1355" s="1" t="s">
        <v>1909</v>
      </c>
      <c r="B1355" s="1" t="s">
        <v>899</v>
      </c>
      <c r="C1355" s="1" t="s">
        <v>764</v>
      </c>
      <c r="D1355" s="1" t="s">
        <v>27</v>
      </c>
      <c r="E1355" s="1" t="s">
        <v>714</v>
      </c>
      <c r="F1355" s="1" t="s">
        <v>1159</v>
      </c>
      <c r="G1355" s="1" t="s">
        <v>13136</v>
      </c>
      <c r="H1355" s="1" t="s">
        <v>13137</v>
      </c>
      <c r="I1355" s="4">
        <v>84.33972222222222</v>
      </c>
      <c r="J1355" s="1">
        <v>1987.88</v>
      </c>
      <c r="K1355" s="1">
        <v>475.97</v>
      </c>
      <c r="M1355" s="10">
        <f t="array" ref="M1355">_xlfn.XLOOKUP(A1355,subscriptions!B1355:B10004,subscriptions!D1355:D10004)</f>
        <v>120</v>
      </c>
      <c r="N1355" s="10">
        <f t="array" ref="N1355">_xlfn.XLOOKUP(A1355,subscriptions!B1355:B10004,subscriptions!G1355:G10004)</f>
        <v>10</v>
      </c>
      <c r="O1355" s="10">
        <v>108.0</v>
      </c>
      <c r="P1355" s="10" t="str">
        <f t="array" ref="P1355">_xlfn.XLOOKUP(A1355,subscriptions!B1355:B10004,subscriptions!C1355:C10004)</f>
        <v>Residential</v>
      </c>
      <c r="Q1355" s="10" t="s">
        <v>128</v>
      </c>
      <c r="R1355" s="10" t="s">
        <v>212</v>
      </c>
      <c r="S1355" s="10" t="s">
        <v>234</v>
      </c>
    </row>
    <row r="1356">
      <c r="A1356" s="1" t="s">
        <v>1910</v>
      </c>
      <c r="B1356" s="1" t="s">
        <v>1491</v>
      </c>
      <c r="C1356" s="1" t="s">
        <v>441</v>
      </c>
      <c r="D1356" s="1" t="s">
        <v>153</v>
      </c>
      <c r="E1356" s="1" t="s">
        <v>239</v>
      </c>
      <c r="F1356" s="1" t="s">
        <v>240</v>
      </c>
      <c r="G1356" s="1" t="s">
        <v>13138</v>
      </c>
      <c r="H1356" s="1" t="s">
        <v>13139</v>
      </c>
      <c r="I1356" s="4">
        <v>84.29815972222222</v>
      </c>
      <c r="J1356" s="1">
        <v>1050.25</v>
      </c>
      <c r="K1356" s="1">
        <v>199.35</v>
      </c>
      <c r="M1356" s="10">
        <f t="array" ref="M1356">_xlfn.XLOOKUP(A1356,subscriptions!B1356:B10004,subscriptions!D1356:D10004)</f>
        <v>250</v>
      </c>
      <c r="N1356" s="10">
        <f t="array" ref="N1356">_xlfn.XLOOKUP(A1356,subscriptions!B1356:B10004,subscriptions!G1356:G10004)</f>
        <v>20</v>
      </c>
      <c r="O1356" s="10">
        <v>200.0</v>
      </c>
      <c r="P1356" s="10" t="str">
        <f t="array" ref="P1356">_xlfn.XLOOKUP(A1356,subscriptions!B1356:B10004,subscriptions!C1356:C10004)</f>
        <v>Business</v>
      </c>
      <c r="Q1356" s="10" t="s">
        <v>128</v>
      </c>
      <c r="R1356" s="10" t="s">
        <v>129</v>
      </c>
      <c r="S1356" s="10" t="s">
        <v>785</v>
      </c>
    </row>
    <row r="1357">
      <c r="A1357" s="1" t="s">
        <v>1911</v>
      </c>
      <c r="B1357" s="1" t="s">
        <v>177</v>
      </c>
      <c r="C1357" s="1" t="s">
        <v>26</v>
      </c>
      <c r="D1357" s="1" t="s">
        <v>153</v>
      </c>
      <c r="E1357" s="1" t="s">
        <v>714</v>
      </c>
      <c r="F1357" s="1" t="s">
        <v>1159</v>
      </c>
      <c r="G1357" s="1" t="s">
        <v>13140</v>
      </c>
      <c r="H1357" s="1" t="s">
        <v>13141</v>
      </c>
      <c r="I1357" s="4">
        <v>84.33752314814815</v>
      </c>
      <c r="J1357" s="1">
        <v>3150.36</v>
      </c>
      <c r="K1357" s="1">
        <v>684.88</v>
      </c>
      <c r="M1357" s="10">
        <f t="array" ref="M1357">_xlfn.XLOOKUP(A1357,subscriptions!B1357:B10004,subscriptions!D1357:D10004)</f>
        <v>50</v>
      </c>
      <c r="N1357" s="10">
        <f t="array" ref="N1357">_xlfn.XLOOKUP(A1357,subscriptions!B1357:B10004,subscriptions!G1357:G10004)</f>
        <v>0</v>
      </c>
      <c r="O1357" s="10">
        <v>50.0</v>
      </c>
      <c r="P1357" s="10" t="str">
        <f t="array" ref="P1357">_xlfn.XLOOKUP(A1357,subscriptions!B1357:B10004,subscriptions!C1357:C10004)</f>
        <v>Mini</v>
      </c>
      <c r="Q1357" s="10" t="s">
        <v>173</v>
      </c>
      <c r="R1357" s="10" t="s">
        <v>148</v>
      </c>
      <c r="S1357" s="10" t="s">
        <v>1961</v>
      </c>
    </row>
    <row r="1358">
      <c r="A1358" s="1" t="s">
        <v>1912</v>
      </c>
      <c r="B1358" s="1" t="s">
        <v>472</v>
      </c>
      <c r="C1358" s="1" t="s">
        <v>1876</v>
      </c>
      <c r="D1358" s="1" t="s">
        <v>27</v>
      </c>
      <c r="E1358" s="1" t="s">
        <v>262</v>
      </c>
      <c r="F1358" s="1" t="s">
        <v>2853</v>
      </c>
      <c r="G1358" s="1" t="s">
        <v>13142</v>
      </c>
      <c r="H1358" s="1" t="s">
        <v>13143</v>
      </c>
      <c r="I1358" s="4">
        <v>84.2933449074074</v>
      </c>
      <c r="J1358" s="1">
        <v>3514.44</v>
      </c>
      <c r="K1358" s="1">
        <v>590.97</v>
      </c>
      <c r="M1358" s="10">
        <f t="array" ref="M1358">_xlfn.XLOOKUP(A1358,subscriptions!B1358:B10004,subscriptions!D1358:D10004)</f>
        <v>50</v>
      </c>
      <c r="N1358" s="10">
        <f t="array" ref="N1358">_xlfn.XLOOKUP(A1358,subscriptions!B1358:B10004,subscriptions!G1358:G10004)</f>
        <v>5</v>
      </c>
      <c r="O1358" s="10">
        <v>47.5</v>
      </c>
      <c r="P1358" s="10" t="str">
        <f t="array" ref="P1358">_xlfn.XLOOKUP(A1358,subscriptions!B1358:B10004,subscriptions!C1358:C10004)</f>
        <v>Mini</v>
      </c>
      <c r="Q1358" s="10" t="s">
        <v>194</v>
      </c>
      <c r="R1358" s="10" t="s">
        <v>148</v>
      </c>
      <c r="S1358" s="10" t="s">
        <v>1779</v>
      </c>
    </row>
    <row r="1359">
      <c r="A1359" s="1" t="s">
        <v>1913</v>
      </c>
      <c r="B1359" s="1" t="s">
        <v>295</v>
      </c>
      <c r="C1359" s="1" t="s">
        <v>750</v>
      </c>
      <c r="D1359" s="1" t="s">
        <v>153</v>
      </c>
      <c r="E1359" s="1" t="s">
        <v>219</v>
      </c>
      <c r="F1359" s="1" t="s">
        <v>2446</v>
      </c>
      <c r="G1359" s="1" t="s">
        <v>13144</v>
      </c>
      <c r="H1359" s="1" t="s">
        <v>13145</v>
      </c>
      <c r="I1359" s="4">
        <v>84.25488425925926</v>
      </c>
      <c r="J1359" s="1">
        <v>871.55</v>
      </c>
      <c r="K1359" s="1">
        <v>105.19</v>
      </c>
      <c r="M1359" s="10">
        <f t="array" ref="M1359">_xlfn.XLOOKUP(A1359,subscriptions!B1359:B10004,subscriptions!D1359:D10004)</f>
        <v>50</v>
      </c>
      <c r="N1359" s="10">
        <f t="array" ref="N1359">_xlfn.XLOOKUP(A1359,subscriptions!B1359:B10004,subscriptions!G1359:G10004)</f>
        <v>10</v>
      </c>
      <c r="O1359" s="10">
        <v>45.0</v>
      </c>
      <c r="P1359" s="10" t="str">
        <f t="array" ref="P1359">_xlfn.XLOOKUP(A1359,subscriptions!B1359:B10004,subscriptions!C1359:C10004)</f>
        <v>Mini</v>
      </c>
      <c r="Q1359" s="10" t="s">
        <v>128</v>
      </c>
      <c r="R1359" s="10" t="s">
        <v>148</v>
      </c>
      <c r="S1359" s="10" t="s">
        <v>149</v>
      </c>
    </row>
    <row r="1360">
      <c r="A1360" s="1" t="s">
        <v>1914</v>
      </c>
      <c r="B1360" s="1" t="s">
        <v>426</v>
      </c>
      <c r="C1360" s="1" t="s">
        <v>920</v>
      </c>
      <c r="D1360" s="1" t="s">
        <v>153</v>
      </c>
      <c r="E1360" s="1" t="s">
        <v>332</v>
      </c>
      <c r="F1360" s="1" t="s">
        <v>510</v>
      </c>
      <c r="G1360" s="1" t="s">
        <v>13146</v>
      </c>
      <c r="H1360" s="1" t="s">
        <v>13147</v>
      </c>
      <c r="I1360" s="4">
        <v>84.25854166666667</v>
      </c>
      <c r="J1360" s="1">
        <v>536.16</v>
      </c>
      <c r="K1360" s="1">
        <v>103.1</v>
      </c>
      <c r="M1360" s="10">
        <f t="array" ref="M1360">_xlfn.XLOOKUP(A1360,subscriptions!B1360:B10004,subscriptions!D1360:D10004)</f>
        <v>120</v>
      </c>
      <c r="N1360" s="10">
        <f t="array" ref="N1360">_xlfn.XLOOKUP(A1360,subscriptions!B1360:B10004,subscriptions!G1360:G10004)</f>
        <v>20</v>
      </c>
      <c r="O1360" s="10">
        <v>96.0</v>
      </c>
      <c r="P1360" s="10" t="str">
        <f t="array" ref="P1360">_xlfn.XLOOKUP(A1360,subscriptions!B1360:B10004,subscriptions!C1360:C10004)</f>
        <v>Residential</v>
      </c>
      <c r="Q1360" s="10" t="s">
        <v>128</v>
      </c>
      <c r="R1360" s="10" t="s">
        <v>148</v>
      </c>
      <c r="S1360" s="10" t="s">
        <v>4148</v>
      </c>
    </row>
    <row r="1361">
      <c r="A1361" s="1" t="s">
        <v>1916</v>
      </c>
      <c r="B1361" s="1" t="s">
        <v>1044</v>
      </c>
      <c r="C1361" s="1" t="s">
        <v>1507</v>
      </c>
      <c r="D1361" s="1" t="s">
        <v>27</v>
      </c>
      <c r="E1361" s="1" t="s">
        <v>28</v>
      </c>
      <c r="F1361" s="1" t="s">
        <v>2097</v>
      </c>
      <c r="G1361" s="1" t="s">
        <v>13148</v>
      </c>
      <c r="H1361" s="1" t="s">
        <v>13149</v>
      </c>
      <c r="I1361" s="4">
        <v>84.21539351851852</v>
      </c>
      <c r="J1361" s="1">
        <v>1396.02</v>
      </c>
      <c r="K1361" s="1">
        <v>298.46</v>
      </c>
      <c r="M1361" s="10">
        <f t="array" ref="M1361">_xlfn.XLOOKUP(A1361,subscriptions!B1361:B10004,subscriptions!D1361:D10004)</f>
        <v>120</v>
      </c>
      <c r="N1361" s="10">
        <f t="array" ref="N1361">_xlfn.XLOOKUP(A1361,subscriptions!B1361:B10004,subscriptions!G1361:G10004)</f>
        <v>0</v>
      </c>
      <c r="O1361" s="10">
        <v>120.0</v>
      </c>
      <c r="P1361" s="10" t="str">
        <f t="array" ref="P1361">_xlfn.XLOOKUP(A1361,subscriptions!B1361:B10004,subscriptions!C1361:C10004)</f>
        <v>Residential</v>
      </c>
      <c r="Q1361" s="10" t="s">
        <v>173</v>
      </c>
      <c r="R1361" s="10" t="s">
        <v>212</v>
      </c>
      <c r="S1361" s="10" t="s">
        <v>1212</v>
      </c>
    </row>
    <row r="1362">
      <c r="A1362" s="1" t="s">
        <v>1920</v>
      </c>
      <c r="B1362" s="1" t="s">
        <v>573</v>
      </c>
      <c r="C1362" s="1" t="s">
        <v>1388</v>
      </c>
      <c r="D1362" s="1" t="s">
        <v>27</v>
      </c>
      <c r="E1362" s="1" t="s">
        <v>631</v>
      </c>
      <c r="F1362" s="1" t="s">
        <v>1318</v>
      </c>
      <c r="G1362" s="1" t="s">
        <v>13150</v>
      </c>
      <c r="H1362" s="1" t="s">
        <v>13151</v>
      </c>
      <c r="I1362" s="4">
        <v>84.17090277777778</v>
      </c>
      <c r="J1362" s="1">
        <v>3701.83</v>
      </c>
      <c r="K1362" s="1">
        <v>527.96</v>
      </c>
      <c r="M1362" s="10">
        <f t="array" ref="M1362">_xlfn.XLOOKUP(A1362,subscriptions!B1362:B10004,subscriptions!D1362:D10004)</f>
        <v>50</v>
      </c>
      <c r="N1362" s="10">
        <f t="array" ref="N1362">_xlfn.XLOOKUP(A1362,subscriptions!B1362:B10004,subscriptions!G1362:G10004)</f>
        <v>5</v>
      </c>
      <c r="O1362" s="10">
        <v>47.5</v>
      </c>
      <c r="P1362" s="10" t="str">
        <f t="array" ref="P1362">_xlfn.XLOOKUP(A1362,subscriptions!B1362:B10004,subscriptions!C1362:C10004)</f>
        <v>Mini</v>
      </c>
      <c r="Q1362" s="10" t="s">
        <v>194</v>
      </c>
      <c r="R1362" s="10" t="s">
        <v>148</v>
      </c>
      <c r="S1362" s="10" t="s">
        <v>310</v>
      </c>
    </row>
    <row r="1363">
      <c r="A1363" s="1" t="s">
        <v>1921</v>
      </c>
      <c r="B1363" s="1" t="s">
        <v>1939</v>
      </c>
      <c r="C1363" s="1" t="s">
        <v>178</v>
      </c>
      <c r="D1363" s="1" t="s">
        <v>153</v>
      </c>
      <c r="E1363" s="1" t="s">
        <v>631</v>
      </c>
      <c r="F1363" s="1" t="s">
        <v>1084</v>
      </c>
      <c r="G1363" s="1" t="s">
        <v>13152</v>
      </c>
      <c r="H1363" s="1" t="s">
        <v>13153</v>
      </c>
      <c r="I1363" s="4">
        <v>84.38369212962964</v>
      </c>
      <c r="J1363" s="1">
        <v>404.84</v>
      </c>
      <c r="K1363" s="1">
        <v>86.4</v>
      </c>
      <c r="M1363" s="10">
        <f t="array" ref="M1363">_xlfn.XLOOKUP(A1363,subscriptions!B1363:B10004,subscriptions!D1363:D10004)</f>
        <v>120</v>
      </c>
      <c r="N1363" s="10">
        <f t="array" ref="N1363">_xlfn.XLOOKUP(A1363,subscriptions!B1363:B10004,subscriptions!G1363:G10004)</f>
        <v>10</v>
      </c>
      <c r="O1363" s="10">
        <v>108.0</v>
      </c>
      <c r="P1363" s="10" t="str">
        <f t="array" ref="P1363">_xlfn.XLOOKUP(A1363,subscriptions!B1363:B10004,subscriptions!C1363:C10004)</f>
        <v>Residential</v>
      </c>
      <c r="Q1363" s="10" t="s">
        <v>128</v>
      </c>
      <c r="R1363" s="10" t="s">
        <v>212</v>
      </c>
      <c r="S1363" s="10" t="s">
        <v>882</v>
      </c>
    </row>
    <row r="1364">
      <c r="A1364" s="1" t="s">
        <v>1922</v>
      </c>
      <c r="B1364" s="1" t="s">
        <v>555</v>
      </c>
      <c r="C1364" s="1" t="s">
        <v>330</v>
      </c>
      <c r="D1364" s="1" t="s">
        <v>153</v>
      </c>
      <c r="E1364" s="1" t="s">
        <v>714</v>
      </c>
      <c r="F1364" s="1" t="s">
        <v>1866</v>
      </c>
      <c r="G1364" s="1" t="s">
        <v>13154</v>
      </c>
      <c r="H1364" s="1" t="s">
        <v>13155</v>
      </c>
      <c r="I1364" s="4">
        <v>84.37663194444444</v>
      </c>
      <c r="J1364" s="1">
        <v>1513.13</v>
      </c>
      <c r="K1364" s="1">
        <v>293.17</v>
      </c>
      <c r="M1364" s="10">
        <f t="array" ref="M1364">_xlfn.XLOOKUP(A1364,subscriptions!B1364:B10004,subscriptions!D1364:D10004)</f>
        <v>120</v>
      </c>
      <c r="N1364" s="10">
        <f t="array" ref="N1364">_xlfn.XLOOKUP(A1364,subscriptions!B1364:B10004,subscriptions!G1364:G10004)</f>
        <v>20</v>
      </c>
      <c r="O1364" s="10">
        <v>96.0</v>
      </c>
      <c r="P1364" s="10" t="str">
        <f t="array" ref="P1364">_xlfn.XLOOKUP(A1364,subscriptions!B1364:B10004,subscriptions!C1364:C10004)</f>
        <v>Residential</v>
      </c>
      <c r="Q1364" s="10" t="s">
        <v>128</v>
      </c>
      <c r="R1364" s="10" t="s">
        <v>148</v>
      </c>
      <c r="S1364" s="10" t="s">
        <v>3910</v>
      </c>
    </row>
    <row r="1365">
      <c r="A1365" s="1" t="s">
        <v>1923</v>
      </c>
      <c r="B1365" s="1" t="s">
        <v>295</v>
      </c>
      <c r="C1365" s="1" t="s">
        <v>3912</v>
      </c>
      <c r="D1365" s="1" t="s">
        <v>153</v>
      </c>
      <c r="E1365" s="1" t="s">
        <v>332</v>
      </c>
      <c r="F1365" s="1" t="s">
        <v>333</v>
      </c>
      <c r="G1365" s="1" t="s">
        <v>13156</v>
      </c>
      <c r="H1365" s="1" t="s">
        <v>13157</v>
      </c>
      <c r="I1365" s="4">
        <v>84.4195949074074</v>
      </c>
      <c r="J1365" s="1">
        <v>1547.72</v>
      </c>
      <c r="K1365" s="1">
        <v>299.25</v>
      </c>
      <c r="M1365" s="10">
        <f t="array" ref="M1365">_xlfn.XLOOKUP(A1365,subscriptions!B1365:B10004,subscriptions!D1365:D10004)</f>
        <v>80</v>
      </c>
      <c r="N1365" s="10">
        <f t="array" ref="N1365">_xlfn.XLOOKUP(A1365,subscriptions!B1365:B10004,subscriptions!G1365:G10004)</f>
        <v>0</v>
      </c>
      <c r="O1365" s="10">
        <v>80.0</v>
      </c>
      <c r="P1365" s="10" t="str">
        <f t="array" ref="P1365">_xlfn.XLOOKUP(A1365,subscriptions!B1365:B10004,subscriptions!C1365:C10004)</f>
        <v>Roam</v>
      </c>
      <c r="Q1365" s="10" t="s">
        <v>173</v>
      </c>
      <c r="R1365" s="10" t="s">
        <v>148</v>
      </c>
      <c r="S1365" s="10" t="s">
        <v>1525</v>
      </c>
    </row>
    <row r="1366">
      <c r="A1366" s="1" t="s">
        <v>1924</v>
      </c>
      <c r="B1366" s="1" t="s">
        <v>355</v>
      </c>
      <c r="C1366" s="1" t="s">
        <v>1876</v>
      </c>
      <c r="D1366" s="1" t="s">
        <v>153</v>
      </c>
      <c r="E1366" s="1" t="s">
        <v>28</v>
      </c>
      <c r="F1366" s="1" t="s">
        <v>687</v>
      </c>
      <c r="G1366" s="1" t="s">
        <v>13158</v>
      </c>
      <c r="H1366" s="1" t="s">
        <v>13159</v>
      </c>
      <c r="I1366" s="4">
        <v>84.41905092592593</v>
      </c>
      <c r="J1366" s="1">
        <v>2031.4</v>
      </c>
      <c r="K1366" s="1">
        <v>312.22</v>
      </c>
      <c r="M1366" s="10">
        <f t="array" ref="M1366">_xlfn.XLOOKUP(A1366,subscriptions!B1366:B10004,subscriptions!D1366:D10004)</f>
        <v>120</v>
      </c>
      <c r="N1366" s="10">
        <f t="array" ref="N1366">_xlfn.XLOOKUP(A1366,subscriptions!B1366:B10004,subscriptions!G1366:G10004)</f>
        <v>5</v>
      </c>
      <c r="O1366" s="10">
        <v>114.0</v>
      </c>
      <c r="P1366" s="10" t="str">
        <f t="array" ref="P1366">_xlfn.XLOOKUP(A1366,subscriptions!B1366:B10004,subscriptions!C1366:C10004)</f>
        <v>Residential</v>
      </c>
      <c r="Q1366" s="10" t="s">
        <v>194</v>
      </c>
      <c r="R1366" s="10" t="s">
        <v>212</v>
      </c>
      <c r="S1366" s="10" t="s">
        <v>1822</v>
      </c>
    </row>
    <row r="1367">
      <c r="A1367" s="1" t="s">
        <v>1925</v>
      </c>
      <c r="B1367" s="1" t="s">
        <v>700</v>
      </c>
      <c r="C1367" s="1" t="s">
        <v>1200</v>
      </c>
      <c r="D1367" s="1" t="s">
        <v>153</v>
      </c>
      <c r="E1367" s="1" t="s">
        <v>714</v>
      </c>
      <c r="F1367" s="1" t="s">
        <v>715</v>
      </c>
      <c r="G1367" s="1" t="s">
        <v>13160</v>
      </c>
      <c r="H1367" s="1" t="s">
        <v>13161</v>
      </c>
      <c r="I1367" s="4">
        <v>84.3375462962963</v>
      </c>
      <c r="J1367" s="1">
        <v>261.6</v>
      </c>
      <c r="K1367" s="1">
        <v>78.62</v>
      </c>
      <c r="M1367" s="10">
        <f t="array" ref="M1367">_xlfn.XLOOKUP(A1367,subscriptions!B1367:B10004,subscriptions!D1367:D10004)</f>
        <v>80</v>
      </c>
      <c r="N1367" s="10">
        <f t="array" ref="N1367">_xlfn.XLOOKUP(A1367,subscriptions!B1367:B10004,subscriptions!G1367:G10004)</f>
        <v>10</v>
      </c>
      <c r="O1367" s="10">
        <v>72.0</v>
      </c>
      <c r="P1367" s="10" t="str">
        <f t="array" ref="P1367">_xlfn.XLOOKUP(A1367,subscriptions!B1367:B10004,subscriptions!C1367:C10004)</f>
        <v>Roam</v>
      </c>
      <c r="Q1367" s="10" t="s">
        <v>128</v>
      </c>
      <c r="R1367" s="10" t="s">
        <v>148</v>
      </c>
      <c r="S1367" s="10" t="s">
        <v>1961</v>
      </c>
    </row>
    <row r="1368">
      <c r="A1368" s="1" t="s">
        <v>1926</v>
      </c>
      <c r="B1368" s="1" t="s">
        <v>426</v>
      </c>
      <c r="C1368" s="1" t="s">
        <v>764</v>
      </c>
      <c r="D1368" s="1" t="s">
        <v>153</v>
      </c>
      <c r="E1368" s="1" t="s">
        <v>280</v>
      </c>
      <c r="F1368" s="1" t="s">
        <v>376</v>
      </c>
      <c r="G1368" s="1" t="s">
        <v>13162</v>
      </c>
      <c r="H1368" s="1" t="s">
        <v>13163</v>
      </c>
      <c r="I1368" s="4">
        <v>84.1675</v>
      </c>
      <c r="J1368" s="1">
        <v>1937.25</v>
      </c>
      <c r="K1368" s="1">
        <v>239.86</v>
      </c>
      <c r="M1368" s="10">
        <f t="array" ref="M1368">_xlfn.XLOOKUP(A1368,subscriptions!B1368:B10004,subscriptions!D1368:D10004)</f>
        <v>120</v>
      </c>
      <c r="N1368" s="10">
        <f t="array" ref="N1368">_xlfn.XLOOKUP(A1368,subscriptions!B1368:B10004,subscriptions!G1368:G10004)</f>
        <v>20</v>
      </c>
      <c r="O1368" s="10">
        <v>96.0</v>
      </c>
      <c r="P1368" s="10" t="str">
        <f t="array" ref="P1368">_xlfn.XLOOKUP(A1368,subscriptions!B1368:B10004,subscriptions!C1368:C10004)</f>
        <v>Residential</v>
      </c>
      <c r="Q1368" s="10" t="s">
        <v>128</v>
      </c>
      <c r="R1368" s="10" t="s">
        <v>148</v>
      </c>
      <c r="S1368" s="10" t="s">
        <v>1412</v>
      </c>
    </row>
    <row r="1369">
      <c r="A1369" s="1" t="s">
        <v>1928</v>
      </c>
      <c r="B1369" s="1" t="s">
        <v>1460</v>
      </c>
      <c r="C1369" s="1" t="s">
        <v>218</v>
      </c>
      <c r="D1369" s="1" t="s">
        <v>27</v>
      </c>
      <c r="E1369" s="1" t="s">
        <v>262</v>
      </c>
      <c r="F1369" s="1" t="s">
        <v>392</v>
      </c>
      <c r="G1369" s="1" t="s">
        <v>13164</v>
      </c>
      <c r="H1369" s="1" t="s">
        <v>13165</v>
      </c>
      <c r="I1369" s="4">
        <v>84.21398148148148</v>
      </c>
      <c r="J1369" s="1">
        <v>3645.88</v>
      </c>
      <c r="K1369" s="1">
        <v>705.76</v>
      </c>
      <c r="M1369" s="10">
        <f t="array" ref="M1369">_xlfn.XLOOKUP(A1369,subscriptions!B1369:B10004,subscriptions!D1369:D10004)</f>
        <v>50</v>
      </c>
      <c r="N1369" s="10">
        <f t="array" ref="N1369">_xlfn.XLOOKUP(A1369,subscriptions!B1369:B10004,subscriptions!G1369:G10004)</f>
        <v>0</v>
      </c>
      <c r="O1369" s="10">
        <v>50.0</v>
      </c>
      <c r="P1369" s="10" t="str">
        <f t="array" ref="P1369">_xlfn.XLOOKUP(A1369,subscriptions!B1369:B10004,subscriptions!C1369:C10004)</f>
        <v>Mini</v>
      </c>
      <c r="Q1369" s="10" t="s">
        <v>173</v>
      </c>
      <c r="R1369" s="10" t="s">
        <v>148</v>
      </c>
      <c r="S1369" s="10" t="s">
        <v>388</v>
      </c>
    </row>
    <row r="1370">
      <c r="A1370" s="1" t="s">
        <v>1930</v>
      </c>
      <c r="B1370" s="1" t="s">
        <v>1044</v>
      </c>
      <c r="C1370" s="1" t="s">
        <v>605</v>
      </c>
      <c r="D1370" s="1" t="s">
        <v>27</v>
      </c>
      <c r="E1370" s="1" t="s">
        <v>631</v>
      </c>
      <c r="F1370" s="1" t="s">
        <v>1084</v>
      </c>
      <c r="G1370" s="1" t="s">
        <v>13166</v>
      </c>
      <c r="H1370" s="1" t="s">
        <v>13167</v>
      </c>
      <c r="I1370" s="4">
        <v>84.2995486111111</v>
      </c>
      <c r="J1370" s="1">
        <v>347.1</v>
      </c>
      <c r="K1370" s="1">
        <v>93.34</v>
      </c>
      <c r="M1370" s="10">
        <f t="array" ref="M1370">_xlfn.XLOOKUP(A1370,subscriptions!B1370:B10004,subscriptions!D1370:D10004)</f>
        <v>120</v>
      </c>
      <c r="N1370" s="10">
        <f t="array" ref="N1370">_xlfn.XLOOKUP(A1370,subscriptions!B1370:B10004,subscriptions!G1370:G10004)</f>
        <v>5</v>
      </c>
      <c r="O1370" s="10">
        <v>114.0</v>
      </c>
      <c r="P1370" s="10" t="str">
        <f t="array" ref="P1370">_xlfn.XLOOKUP(A1370,subscriptions!B1370:B10004,subscriptions!C1370:C10004)</f>
        <v>Residential</v>
      </c>
      <c r="Q1370" s="10" t="s">
        <v>194</v>
      </c>
      <c r="R1370" s="10" t="s">
        <v>212</v>
      </c>
      <c r="S1370" s="10" t="s">
        <v>522</v>
      </c>
    </row>
    <row r="1371">
      <c r="A1371" s="1" t="s">
        <v>1931</v>
      </c>
      <c r="B1371" s="1" t="s">
        <v>523</v>
      </c>
      <c r="C1371" s="1" t="s">
        <v>152</v>
      </c>
      <c r="D1371" s="1" t="s">
        <v>27</v>
      </c>
      <c r="E1371" s="1" t="s">
        <v>28</v>
      </c>
      <c r="F1371" s="1" t="s">
        <v>1639</v>
      </c>
      <c r="G1371" s="1" t="s">
        <v>13168</v>
      </c>
      <c r="H1371" s="1" t="s">
        <v>13169</v>
      </c>
      <c r="I1371" s="4">
        <v>84.34108796296296</v>
      </c>
      <c r="J1371" s="1">
        <v>456.81</v>
      </c>
      <c r="K1371" s="1">
        <v>90.07</v>
      </c>
      <c r="M1371" s="10">
        <f t="array" ref="M1371">_xlfn.XLOOKUP(A1371,subscriptions!B1371:B10004,subscriptions!D1371:D10004)</f>
        <v>80</v>
      </c>
      <c r="N1371" s="10">
        <f t="array" ref="N1371">_xlfn.XLOOKUP(A1371,subscriptions!B1371:B10004,subscriptions!G1371:G10004)</f>
        <v>10</v>
      </c>
      <c r="O1371" s="10">
        <v>72.0</v>
      </c>
      <c r="P1371" s="10" t="str">
        <f t="array" ref="P1371">_xlfn.XLOOKUP(A1371,subscriptions!B1371:B10004,subscriptions!C1371:C10004)</f>
        <v>Roam</v>
      </c>
      <c r="Q1371" s="10" t="s">
        <v>128</v>
      </c>
      <c r="R1371" s="10" t="s">
        <v>148</v>
      </c>
      <c r="S1371" s="10" t="s">
        <v>259</v>
      </c>
    </row>
    <row r="1372">
      <c r="A1372" s="1" t="s">
        <v>1932</v>
      </c>
      <c r="B1372" s="1" t="s">
        <v>177</v>
      </c>
      <c r="C1372" s="1" t="s">
        <v>1100</v>
      </c>
      <c r="D1372" s="1" t="s">
        <v>153</v>
      </c>
      <c r="E1372" s="1" t="s">
        <v>111</v>
      </c>
      <c r="F1372" s="1" t="s">
        <v>1263</v>
      </c>
      <c r="G1372" s="1" t="s">
        <v>13170</v>
      </c>
      <c r="H1372" s="1" t="s">
        <v>13171</v>
      </c>
      <c r="I1372" s="4">
        <v>84.33627314814815</v>
      </c>
      <c r="J1372" s="1">
        <v>5381.27</v>
      </c>
      <c r="K1372" s="1">
        <v>1304.65</v>
      </c>
      <c r="M1372" s="10">
        <f t="array" ref="M1372">_xlfn.XLOOKUP(A1372,subscriptions!B1372:B10004,subscriptions!D1372:D10004)</f>
        <v>250</v>
      </c>
      <c r="N1372" s="10">
        <f t="array" ref="N1372">_xlfn.XLOOKUP(A1372,subscriptions!B1372:B10004,subscriptions!G1372:G10004)</f>
        <v>20</v>
      </c>
      <c r="O1372" s="10">
        <v>200.0</v>
      </c>
      <c r="P1372" s="10" t="str">
        <f t="array" ref="P1372">_xlfn.XLOOKUP(A1372,subscriptions!B1372:B10004,subscriptions!C1372:C10004)</f>
        <v>Business</v>
      </c>
      <c r="Q1372" s="10" t="s">
        <v>128</v>
      </c>
      <c r="R1372" s="10" t="s">
        <v>129</v>
      </c>
      <c r="S1372" s="10" t="s">
        <v>1971</v>
      </c>
    </row>
    <row r="1373">
      <c r="A1373" s="1" t="s">
        <v>1933</v>
      </c>
      <c r="B1373" s="1" t="s">
        <v>197</v>
      </c>
      <c r="C1373" s="1" t="s">
        <v>456</v>
      </c>
      <c r="D1373" s="1" t="s">
        <v>153</v>
      </c>
      <c r="E1373" s="1" t="s">
        <v>28</v>
      </c>
      <c r="F1373" s="1" t="s">
        <v>2188</v>
      </c>
      <c r="G1373" s="1" t="s">
        <v>13172</v>
      </c>
      <c r="H1373" s="1" t="s">
        <v>13173</v>
      </c>
      <c r="I1373" s="4">
        <v>84.29543981481481</v>
      </c>
      <c r="J1373" s="1">
        <v>349.46</v>
      </c>
      <c r="K1373" s="1">
        <v>76.62</v>
      </c>
      <c r="M1373" s="10">
        <f t="array" ref="M1373">_xlfn.XLOOKUP(A1373,subscriptions!B1373:B10004,subscriptions!D1373:D10004)</f>
        <v>120</v>
      </c>
      <c r="N1373" s="10">
        <f t="array" ref="N1373">_xlfn.XLOOKUP(A1373,subscriptions!B1373:B10004,subscriptions!G1373:G10004)</f>
        <v>0</v>
      </c>
      <c r="O1373" s="10">
        <v>120.0</v>
      </c>
      <c r="P1373" s="10" t="str">
        <f t="array" ref="P1373">_xlfn.XLOOKUP(A1373,subscriptions!B1373:B10004,subscriptions!C1373:C10004)</f>
        <v>Residential</v>
      </c>
      <c r="Q1373" s="10" t="s">
        <v>173</v>
      </c>
      <c r="R1373" s="10" t="s">
        <v>212</v>
      </c>
      <c r="S1373" s="10" t="s">
        <v>1026</v>
      </c>
    </row>
    <row r="1374">
      <c r="A1374" s="1" t="s">
        <v>1934</v>
      </c>
      <c r="B1374" s="1" t="s">
        <v>2788</v>
      </c>
      <c r="C1374" s="1" t="s">
        <v>658</v>
      </c>
      <c r="D1374" s="1" t="s">
        <v>153</v>
      </c>
      <c r="E1374" s="1" t="s">
        <v>239</v>
      </c>
      <c r="F1374" s="1" t="s">
        <v>606</v>
      </c>
      <c r="G1374" s="1" t="s">
        <v>13174</v>
      </c>
      <c r="H1374" s="1" t="s">
        <v>13175</v>
      </c>
      <c r="I1374" s="4">
        <v>84.34041666666667</v>
      </c>
      <c r="J1374" s="1">
        <v>2940.18</v>
      </c>
      <c r="K1374" s="1">
        <v>325.24</v>
      </c>
      <c r="M1374" s="10">
        <f t="array" ref="M1374">_xlfn.XLOOKUP(A1374,subscriptions!B1374:B10004,subscriptions!D1374:D10004)</f>
        <v>120</v>
      </c>
      <c r="N1374" s="10">
        <f t="array" ref="N1374">_xlfn.XLOOKUP(A1374,subscriptions!B1374:B10004,subscriptions!G1374:G10004)</f>
        <v>5</v>
      </c>
      <c r="O1374" s="10">
        <v>114.0</v>
      </c>
      <c r="P1374" s="10" t="str">
        <f t="array" ref="P1374">_xlfn.XLOOKUP(A1374,subscriptions!B1374:B10004,subscriptions!C1374:C10004)</f>
        <v>Residential</v>
      </c>
      <c r="Q1374" s="10" t="s">
        <v>194</v>
      </c>
      <c r="R1374" s="10" t="s">
        <v>212</v>
      </c>
      <c r="S1374" s="10" t="s">
        <v>616</v>
      </c>
    </row>
    <row r="1375">
      <c r="A1375" s="1" t="s">
        <v>1935</v>
      </c>
      <c r="B1375" s="1" t="s">
        <v>472</v>
      </c>
      <c r="C1375" s="1" t="s">
        <v>279</v>
      </c>
      <c r="D1375" s="1" t="s">
        <v>27</v>
      </c>
      <c r="E1375" s="1" t="s">
        <v>262</v>
      </c>
      <c r="F1375" s="1" t="s">
        <v>4113</v>
      </c>
      <c r="G1375" s="1" t="s">
        <v>13176</v>
      </c>
      <c r="H1375" s="1" t="s">
        <v>13177</v>
      </c>
      <c r="I1375" s="4">
        <v>84.17038194444444</v>
      </c>
      <c r="J1375" s="1">
        <v>1066.73</v>
      </c>
      <c r="K1375" s="1">
        <v>199.94</v>
      </c>
      <c r="M1375" s="10">
        <f t="array" ref="M1375">_xlfn.XLOOKUP(A1375,subscriptions!B1375:B10004,subscriptions!D1375:D10004)</f>
        <v>120</v>
      </c>
      <c r="N1375" s="10">
        <f t="array" ref="N1375">_xlfn.XLOOKUP(A1375,subscriptions!B1375:B10004,subscriptions!G1375:G10004)</f>
        <v>10</v>
      </c>
      <c r="O1375" s="10">
        <v>108.0</v>
      </c>
      <c r="P1375" s="10" t="str">
        <f t="array" ref="P1375">_xlfn.XLOOKUP(A1375,subscriptions!B1375:B10004,subscriptions!C1375:C10004)</f>
        <v>Residential</v>
      </c>
      <c r="Q1375" s="10" t="s">
        <v>128</v>
      </c>
      <c r="R1375" s="10" t="s">
        <v>212</v>
      </c>
      <c r="S1375" s="10" t="s">
        <v>2494</v>
      </c>
    </row>
    <row r="1376">
      <c r="A1376" s="1" t="s">
        <v>1936</v>
      </c>
      <c r="B1376" s="1" t="s">
        <v>2788</v>
      </c>
      <c r="C1376" s="1" t="s">
        <v>2007</v>
      </c>
      <c r="D1376" s="1" t="s">
        <v>153</v>
      </c>
      <c r="E1376" s="1" t="s">
        <v>262</v>
      </c>
      <c r="F1376" s="1" t="s">
        <v>4344</v>
      </c>
      <c r="G1376" s="1" t="s">
        <v>13178</v>
      </c>
      <c r="H1376" s="1" t="s">
        <v>13179</v>
      </c>
      <c r="I1376" s="4">
        <v>84.17232638888889</v>
      </c>
      <c r="J1376" s="1">
        <v>476.0</v>
      </c>
      <c r="K1376" s="1">
        <v>117.77</v>
      </c>
      <c r="M1376" s="10">
        <f t="array" ref="M1376">_xlfn.XLOOKUP(A1376,subscriptions!B1376:B10004,subscriptions!D1376:D10004)</f>
        <v>120</v>
      </c>
      <c r="N1376" s="10">
        <f t="array" ref="N1376">_xlfn.XLOOKUP(A1376,subscriptions!B1376:B10004,subscriptions!G1376:G10004)</f>
        <v>20</v>
      </c>
      <c r="O1376" s="10">
        <v>96.0</v>
      </c>
      <c r="P1376" s="10" t="str">
        <f t="array" ref="P1376">_xlfn.XLOOKUP(A1376,subscriptions!B1376:B10004,subscriptions!C1376:C10004)</f>
        <v>Residential</v>
      </c>
      <c r="Q1376" s="10" t="s">
        <v>128</v>
      </c>
      <c r="R1376" s="10" t="s">
        <v>148</v>
      </c>
      <c r="S1376" s="10" t="s">
        <v>1637</v>
      </c>
    </row>
    <row r="1377">
      <c r="A1377" s="1" t="s">
        <v>1937</v>
      </c>
      <c r="B1377" s="1" t="s">
        <v>523</v>
      </c>
      <c r="C1377" s="1" t="s">
        <v>1100</v>
      </c>
      <c r="D1377" s="1" t="s">
        <v>27</v>
      </c>
      <c r="E1377" s="1" t="s">
        <v>262</v>
      </c>
      <c r="F1377" s="1" t="s">
        <v>392</v>
      </c>
      <c r="G1377" s="1" t="s">
        <v>13180</v>
      </c>
      <c r="H1377" s="1" t="s">
        <v>13181</v>
      </c>
      <c r="I1377" s="4">
        <v>84.17112268518518</v>
      </c>
      <c r="J1377" s="1">
        <v>3119.01</v>
      </c>
      <c r="K1377" s="1">
        <v>548.64</v>
      </c>
      <c r="M1377" s="10">
        <f t="array" ref="M1377">_xlfn.XLOOKUP(A1377,subscriptions!B1377:B10004,subscriptions!D1377:D10004)</f>
        <v>50</v>
      </c>
      <c r="N1377" s="10">
        <f t="array" ref="N1377">_xlfn.XLOOKUP(A1377,subscriptions!B1377:B10004,subscriptions!G1377:G10004)</f>
        <v>0</v>
      </c>
      <c r="O1377" s="10">
        <v>50.0</v>
      </c>
      <c r="P1377" s="10" t="str">
        <f t="array" ref="P1377">_xlfn.XLOOKUP(A1377,subscriptions!B1377:B10004,subscriptions!C1377:C10004)</f>
        <v>Mini</v>
      </c>
      <c r="Q1377" s="10" t="s">
        <v>173</v>
      </c>
      <c r="R1377" s="10" t="s">
        <v>148</v>
      </c>
      <c r="S1377" s="10" t="s">
        <v>310</v>
      </c>
    </row>
    <row r="1378">
      <c r="A1378" s="1" t="s">
        <v>1938</v>
      </c>
      <c r="B1378" s="1" t="s">
        <v>2018</v>
      </c>
      <c r="C1378" s="1" t="s">
        <v>279</v>
      </c>
      <c r="D1378" s="1" t="s">
        <v>27</v>
      </c>
      <c r="E1378" s="1" t="s">
        <v>631</v>
      </c>
      <c r="F1378" s="1" t="s">
        <v>632</v>
      </c>
      <c r="G1378" s="1" t="s">
        <v>13182</v>
      </c>
      <c r="H1378" s="1" t="s">
        <v>13183</v>
      </c>
      <c r="I1378" s="4">
        <v>84.41833333333334</v>
      </c>
      <c r="J1378" s="1">
        <v>934.01</v>
      </c>
      <c r="K1378" s="1">
        <v>181.04</v>
      </c>
      <c r="M1378" s="10">
        <f t="array" ref="M1378">_xlfn.XLOOKUP(A1378,subscriptions!B1378:B10004,subscriptions!D1378:D10004)</f>
        <v>80</v>
      </c>
      <c r="N1378" s="10">
        <f t="array" ref="N1378">_xlfn.XLOOKUP(A1378,subscriptions!B1378:B10004,subscriptions!G1378:G10004)</f>
        <v>5</v>
      </c>
      <c r="O1378" s="10">
        <v>76.0</v>
      </c>
      <c r="P1378" s="10" t="str">
        <f t="array" ref="P1378">_xlfn.XLOOKUP(A1378,subscriptions!B1378:B10004,subscriptions!C1378:C10004)</f>
        <v>Roam</v>
      </c>
      <c r="Q1378" s="10" t="s">
        <v>194</v>
      </c>
      <c r="R1378" s="10" t="s">
        <v>148</v>
      </c>
      <c r="S1378" s="10" t="s">
        <v>3020</v>
      </c>
    </row>
    <row r="1379">
      <c r="A1379" s="1" t="s">
        <v>1940</v>
      </c>
      <c r="B1379" s="1" t="s">
        <v>686</v>
      </c>
      <c r="C1379" s="1" t="s">
        <v>473</v>
      </c>
      <c r="D1379" s="1" t="s">
        <v>153</v>
      </c>
      <c r="E1379" s="1" t="s">
        <v>631</v>
      </c>
      <c r="F1379" s="1" t="s">
        <v>943</v>
      </c>
      <c r="G1379" s="1" t="s">
        <v>13184</v>
      </c>
      <c r="H1379" s="1" t="s">
        <v>13185</v>
      </c>
      <c r="I1379" s="4">
        <v>84.38133101851852</v>
      </c>
      <c r="J1379" s="1">
        <v>1134.84</v>
      </c>
      <c r="K1379" s="1">
        <v>271.97</v>
      </c>
      <c r="M1379" s="10">
        <f t="array" ref="M1379">_xlfn.XLOOKUP(A1379,subscriptions!B1379:B10004,subscriptions!D1379:D10004)</f>
        <v>120</v>
      </c>
      <c r="N1379" s="10">
        <f t="array" ref="N1379">_xlfn.XLOOKUP(A1379,subscriptions!B1379:B10004,subscriptions!G1379:G10004)</f>
        <v>10</v>
      </c>
      <c r="O1379" s="10">
        <v>108.0</v>
      </c>
      <c r="P1379" s="10" t="str">
        <f t="array" ref="P1379">_xlfn.XLOOKUP(A1379,subscriptions!B1379:B10004,subscriptions!C1379:C10004)</f>
        <v>Residential</v>
      </c>
      <c r="Q1379" s="10" t="s">
        <v>128</v>
      </c>
      <c r="R1379" s="10" t="s">
        <v>212</v>
      </c>
      <c r="S1379" s="10" t="s">
        <v>1789</v>
      </c>
    </row>
    <row r="1380">
      <c r="A1380" s="1" t="s">
        <v>1943</v>
      </c>
      <c r="B1380" s="1" t="s">
        <v>1141</v>
      </c>
      <c r="C1380" s="1" t="s">
        <v>884</v>
      </c>
      <c r="D1380" s="1" t="s">
        <v>27</v>
      </c>
      <c r="E1380" s="1" t="s">
        <v>714</v>
      </c>
      <c r="F1380" s="1" t="s">
        <v>3419</v>
      </c>
      <c r="G1380" s="1" t="s">
        <v>13186</v>
      </c>
      <c r="H1380" s="1" t="s">
        <v>13187</v>
      </c>
      <c r="I1380" s="4">
        <v>84.29584490740741</v>
      </c>
      <c r="J1380" s="1">
        <v>717.63</v>
      </c>
      <c r="K1380" s="1">
        <v>174.23</v>
      </c>
      <c r="M1380" s="10">
        <f t="array" ref="M1380">_xlfn.XLOOKUP(A1380,subscriptions!B1380:B10004,subscriptions!D1380:D10004)</f>
        <v>120</v>
      </c>
      <c r="N1380" s="10">
        <f t="array" ref="N1380">_xlfn.XLOOKUP(A1380,subscriptions!B1380:B10004,subscriptions!G1380:G10004)</f>
        <v>20</v>
      </c>
      <c r="O1380" s="10">
        <v>96.0</v>
      </c>
      <c r="P1380" s="10" t="str">
        <f t="array" ref="P1380">_xlfn.XLOOKUP(A1380,subscriptions!B1380:B10004,subscriptions!C1380:C10004)</f>
        <v>Residential</v>
      </c>
      <c r="Q1380" s="10" t="s">
        <v>128</v>
      </c>
      <c r="R1380" s="10" t="s">
        <v>148</v>
      </c>
      <c r="S1380" s="10" t="s">
        <v>655</v>
      </c>
    </row>
    <row r="1381">
      <c r="A1381" s="1" t="s">
        <v>1944</v>
      </c>
      <c r="B1381" s="1" t="s">
        <v>375</v>
      </c>
      <c r="C1381" s="1" t="s">
        <v>492</v>
      </c>
      <c r="D1381" s="1" t="s">
        <v>27</v>
      </c>
      <c r="E1381" s="1" t="s">
        <v>219</v>
      </c>
      <c r="F1381" s="1" t="s">
        <v>590</v>
      </c>
      <c r="G1381" s="1" t="s">
        <v>13188</v>
      </c>
      <c r="H1381" s="1" t="s">
        <v>13189</v>
      </c>
      <c r="I1381" s="4">
        <v>84.29960648148148</v>
      </c>
      <c r="J1381" s="1">
        <v>1398.23</v>
      </c>
      <c r="K1381" s="1">
        <v>253.14</v>
      </c>
      <c r="M1381" s="10">
        <f t="array" ref="M1381">_xlfn.XLOOKUP(A1381,subscriptions!B1381:B10004,subscriptions!D1381:D10004)</f>
        <v>120</v>
      </c>
      <c r="N1381" s="10">
        <f t="array" ref="N1381">_xlfn.XLOOKUP(A1381,subscriptions!B1381:B10004,subscriptions!G1381:G10004)</f>
        <v>0</v>
      </c>
      <c r="O1381" s="10">
        <v>120.0</v>
      </c>
      <c r="P1381" s="10" t="str">
        <f t="array" ref="P1381">_xlfn.XLOOKUP(A1381,subscriptions!B1381:B10004,subscriptions!C1381:C10004)</f>
        <v>Residential</v>
      </c>
      <c r="Q1381" s="10" t="s">
        <v>173</v>
      </c>
      <c r="R1381" s="10" t="s">
        <v>212</v>
      </c>
      <c r="S1381" s="10" t="s">
        <v>522</v>
      </c>
    </row>
    <row r="1382">
      <c r="A1382" s="1" t="s">
        <v>1945</v>
      </c>
      <c r="B1382" s="1" t="s">
        <v>472</v>
      </c>
      <c r="C1382" s="1" t="s">
        <v>509</v>
      </c>
      <c r="D1382" s="1" t="s">
        <v>27</v>
      </c>
      <c r="E1382" s="1" t="s">
        <v>714</v>
      </c>
      <c r="F1382" s="1" t="s">
        <v>828</v>
      </c>
      <c r="G1382" s="1" t="s">
        <v>13190</v>
      </c>
      <c r="H1382" s="1" t="s">
        <v>13191</v>
      </c>
      <c r="I1382" s="4">
        <v>84.33774305555555</v>
      </c>
      <c r="J1382" s="1">
        <v>317.84</v>
      </c>
      <c r="K1382" s="1">
        <v>79.09</v>
      </c>
      <c r="M1382" s="10">
        <f t="array" ref="M1382">_xlfn.XLOOKUP(A1382,subscriptions!B1382:B10004,subscriptions!D1382:D10004)</f>
        <v>120</v>
      </c>
      <c r="N1382" s="10">
        <f t="array" ref="N1382">_xlfn.XLOOKUP(A1382,subscriptions!B1382:B10004,subscriptions!G1382:G10004)</f>
        <v>5</v>
      </c>
      <c r="O1382" s="10">
        <v>114.0</v>
      </c>
      <c r="P1382" s="10" t="str">
        <f t="array" ref="P1382">_xlfn.XLOOKUP(A1382,subscriptions!B1382:B10004,subscriptions!C1382:C10004)</f>
        <v>Residential</v>
      </c>
      <c r="Q1382" s="10" t="s">
        <v>194</v>
      </c>
      <c r="R1382" s="10" t="s">
        <v>212</v>
      </c>
      <c r="S1382" s="10" t="s">
        <v>1961</v>
      </c>
    </row>
    <row r="1383">
      <c r="A1383" s="1" t="s">
        <v>1946</v>
      </c>
      <c r="B1383" s="1" t="s">
        <v>329</v>
      </c>
      <c r="C1383" s="1" t="s">
        <v>884</v>
      </c>
      <c r="D1383" s="1" t="s">
        <v>27</v>
      </c>
      <c r="E1383" s="1" t="s">
        <v>262</v>
      </c>
      <c r="F1383" s="1" t="s">
        <v>4113</v>
      </c>
      <c r="G1383" s="1" t="s">
        <v>13192</v>
      </c>
      <c r="H1383" s="1" t="s">
        <v>13193</v>
      </c>
      <c r="I1383" s="4">
        <v>84.21615740740741</v>
      </c>
      <c r="J1383" s="1">
        <v>794.11</v>
      </c>
      <c r="K1383" s="1">
        <v>113.05</v>
      </c>
      <c r="M1383" s="10">
        <f t="array" ref="M1383">_xlfn.XLOOKUP(A1383,subscriptions!B1383:B10004,subscriptions!D1383:D10004)</f>
        <v>50</v>
      </c>
      <c r="N1383" s="10">
        <f t="array" ref="N1383">_xlfn.XLOOKUP(A1383,subscriptions!B1383:B10004,subscriptions!G1383:G10004)</f>
        <v>10</v>
      </c>
      <c r="O1383" s="10">
        <v>45.0</v>
      </c>
      <c r="P1383" s="10" t="str">
        <f t="array" ref="P1383">_xlfn.XLOOKUP(A1383,subscriptions!B1383:B10004,subscriptions!C1383:C10004)</f>
        <v>Mini</v>
      </c>
      <c r="Q1383" s="10" t="s">
        <v>128</v>
      </c>
      <c r="R1383" s="10" t="s">
        <v>148</v>
      </c>
      <c r="S1383" s="10" t="s">
        <v>2596</v>
      </c>
    </row>
    <row r="1384">
      <c r="A1384" s="1" t="s">
        <v>1947</v>
      </c>
      <c r="B1384" s="1" t="s">
        <v>1444</v>
      </c>
      <c r="C1384" s="1" t="s">
        <v>658</v>
      </c>
      <c r="D1384" s="1" t="s">
        <v>27</v>
      </c>
      <c r="E1384" s="1" t="s">
        <v>280</v>
      </c>
      <c r="F1384" s="1" t="s">
        <v>281</v>
      </c>
      <c r="G1384" s="1" t="s">
        <v>13194</v>
      </c>
      <c r="H1384" s="1" t="s">
        <v>13195</v>
      </c>
      <c r="I1384" s="4">
        <v>84.29310185185186</v>
      </c>
      <c r="J1384" s="1">
        <v>5280.74</v>
      </c>
      <c r="K1384" s="1">
        <v>1034.61</v>
      </c>
      <c r="M1384" s="10">
        <f t="array" ref="M1384">_xlfn.XLOOKUP(A1384,subscriptions!B1384:B10004,subscriptions!D1384:D10004)</f>
        <v>250</v>
      </c>
      <c r="N1384" s="10">
        <f t="array" ref="N1384">_xlfn.XLOOKUP(A1384,subscriptions!B1384:B10004,subscriptions!G1384:G10004)</f>
        <v>20</v>
      </c>
      <c r="O1384" s="10">
        <v>200.0</v>
      </c>
      <c r="P1384" s="10" t="str">
        <f t="array" ref="P1384">_xlfn.XLOOKUP(A1384,subscriptions!B1384:B10004,subscriptions!C1384:C10004)</f>
        <v>Business</v>
      </c>
      <c r="Q1384" s="10" t="s">
        <v>128</v>
      </c>
      <c r="R1384" s="10" t="s">
        <v>129</v>
      </c>
      <c r="S1384" s="10" t="s">
        <v>1779</v>
      </c>
    </row>
    <row r="1385">
      <c r="A1385" s="1" t="s">
        <v>1948</v>
      </c>
      <c r="B1385" s="1" t="s">
        <v>1157</v>
      </c>
      <c r="C1385" s="1" t="s">
        <v>279</v>
      </c>
      <c r="D1385" s="1" t="s">
        <v>27</v>
      </c>
      <c r="E1385" s="1" t="s">
        <v>262</v>
      </c>
      <c r="F1385" s="1" t="s">
        <v>2985</v>
      </c>
      <c r="G1385" s="1" t="s">
        <v>13196</v>
      </c>
      <c r="H1385" s="1" t="s">
        <v>13197</v>
      </c>
      <c r="I1385" s="4">
        <v>84.33570601851852</v>
      </c>
      <c r="J1385" s="1">
        <v>497.88</v>
      </c>
      <c r="K1385" s="1">
        <v>51.6</v>
      </c>
      <c r="M1385" s="10">
        <f t="array" ref="M1385">_xlfn.XLOOKUP(A1385,subscriptions!B1385:B10004,subscriptions!D1385:D10004)</f>
        <v>120</v>
      </c>
      <c r="N1385" s="10">
        <f t="array" ref="N1385">_xlfn.XLOOKUP(A1385,subscriptions!B1385:B10004,subscriptions!G1385:G10004)</f>
        <v>0</v>
      </c>
      <c r="O1385" s="10">
        <v>120.0</v>
      </c>
      <c r="P1385" s="10" t="str">
        <f t="array" ref="P1385">_xlfn.XLOOKUP(A1385,subscriptions!B1385:B10004,subscriptions!C1385:C10004)</f>
        <v>Residential</v>
      </c>
      <c r="Q1385" s="10" t="s">
        <v>173</v>
      </c>
      <c r="R1385" s="10" t="s">
        <v>212</v>
      </c>
      <c r="S1385" s="10" t="s">
        <v>571</v>
      </c>
    </row>
    <row r="1386">
      <c r="A1386" s="1" t="s">
        <v>1949</v>
      </c>
      <c r="B1386" s="1" t="s">
        <v>2018</v>
      </c>
      <c r="C1386" s="1" t="s">
        <v>133</v>
      </c>
      <c r="D1386" s="1" t="s">
        <v>27</v>
      </c>
      <c r="E1386" s="1" t="s">
        <v>28</v>
      </c>
      <c r="F1386" s="1" t="s">
        <v>687</v>
      </c>
      <c r="G1386" s="1" t="s">
        <v>13198</v>
      </c>
      <c r="H1386" s="1" t="s">
        <v>13199</v>
      </c>
      <c r="I1386" s="4">
        <v>84.25150462962964</v>
      </c>
      <c r="J1386" s="1">
        <v>1653.89</v>
      </c>
      <c r="K1386" s="1">
        <v>265.46</v>
      </c>
      <c r="M1386" s="10">
        <f t="array" ref="M1386">_xlfn.XLOOKUP(A1386,subscriptions!B1386:B10004,subscriptions!D1386:D10004)</f>
        <v>120</v>
      </c>
      <c r="N1386" s="10">
        <f t="array" ref="N1386">_xlfn.XLOOKUP(A1386,subscriptions!B1386:B10004,subscriptions!G1386:G10004)</f>
        <v>5</v>
      </c>
      <c r="O1386" s="10">
        <v>114.0</v>
      </c>
      <c r="P1386" s="10" t="str">
        <f t="array" ref="P1386">_xlfn.XLOOKUP(A1386,subscriptions!B1386:B10004,subscriptions!C1386:C10004)</f>
        <v>Residential</v>
      </c>
      <c r="Q1386" s="10" t="s">
        <v>194</v>
      </c>
      <c r="R1386" s="10" t="s">
        <v>212</v>
      </c>
      <c r="S1386" s="10" t="s">
        <v>4065</v>
      </c>
    </row>
    <row r="1387">
      <c r="A1387" s="1" t="s">
        <v>1950</v>
      </c>
      <c r="B1387" s="1" t="s">
        <v>870</v>
      </c>
      <c r="C1387" s="1" t="s">
        <v>871</v>
      </c>
      <c r="D1387" s="1" t="s">
        <v>153</v>
      </c>
      <c r="E1387" s="1" t="s">
        <v>111</v>
      </c>
      <c r="F1387" s="1" t="s">
        <v>1906</v>
      </c>
      <c r="G1387" s="1" t="s">
        <v>13200</v>
      </c>
      <c r="H1387" s="1" t="s">
        <v>13201</v>
      </c>
      <c r="I1387" s="4">
        <v>84.21322916666666</v>
      </c>
      <c r="J1387" s="1">
        <v>639.99</v>
      </c>
      <c r="K1387" s="1">
        <v>85.95</v>
      </c>
      <c r="M1387" s="10">
        <f t="array" ref="M1387">_xlfn.XLOOKUP(A1387,subscriptions!B1387:B10004,subscriptions!D1387:D10004)</f>
        <v>80</v>
      </c>
      <c r="N1387" s="10">
        <f t="array" ref="N1387">_xlfn.XLOOKUP(A1387,subscriptions!B1387:B10004,subscriptions!G1387:G10004)</f>
        <v>10</v>
      </c>
      <c r="O1387" s="10">
        <v>72.0</v>
      </c>
      <c r="P1387" s="10" t="str">
        <f t="array" ref="P1387">_xlfn.XLOOKUP(A1387,subscriptions!B1387:B10004,subscriptions!C1387:C10004)</f>
        <v>Roam</v>
      </c>
      <c r="Q1387" s="10" t="s">
        <v>128</v>
      </c>
      <c r="R1387" s="10" t="s">
        <v>148</v>
      </c>
      <c r="S1387" s="10" t="s">
        <v>1915</v>
      </c>
    </row>
    <row r="1388">
      <c r="A1388" s="1" t="s">
        <v>1952</v>
      </c>
      <c r="B1388" s="1" t="s">
        <v>899</v>
      </c>
      <c r="C1388" s="1" t="s">
        <v>1200</v>
      </c>
      <c r="D1388" s="1" t="s">
        <v>27</v>
      </c>
      <c r="E1388" s="1" t="s">
        <v>262</v>
      </c>
      <c r="F1388" s="1" t="s">
        <v>4344</v>
      </c>
      <c r="G1388" s="1" t="s">
        <v>13202</v>
      </c>
      <c r="H1388" s="1" t="s">
        <v>13203</v>
      </c>
      <c r="I1388" s="4">
        <v>84.33967592592593</v>
      </c>
      <c r="J1388" s="1">
        <v>2277.34</v>
      </c>
      <c r="K1388" s="1">
        <v>200.71</v>
      </c>
      <c r="M1388" s="10">
        <f t="array" ref="M1388">_xlfn.XLOOKUP(A1388,subscriptions!B1388:B10004,subscriptions!D1388:D10004)</f>
        <v>250</v>
      </c>
      <c r="N1388" s="10">
        <f t="array" ref="N1388">_xlfn.XLOOKUP(A1388,subscriptions!B1388:B10004,subscriptions!G1388:G10004)</f>
        <v>20</v>
      </c>
      <c r="O1388" s="10">
        <v>200.0</v>
      </c>
      <c r="P1388" s="10" t="str">
        <f t="array" ref="P1388">_xlfn.XLOOKUP(A1388,subscriptions!B1388:B10004,subscriptions!C1388:C10004)</f>
        <v>Business</v>
      </c>
      <c r="Q1388" s="10" t="s">
        <v>128</v>
      </c>
      <c r="R1388" s="10" t="s">
        <v>129</v>
      </c>
      <c r="S1388" s="10" t="s">
        <v>234</v>
      </c>
    </row>
    <row r="1389">
      <c r="A1389" s="1" t="s">
        <v>1955</v>
      </c>
      <c r="B1389" s="1" t="s">
        <v>2018</v>
      </c>
      <c r="C1389" s="1" t="s">
        <v>178</v>
      </c>
      <c r="D1389" s="1" t="s">
        <v>27</v>
      </c>
      <c r="E1389" s="1" t="s">
        <v>219</v>
      </c>
      <c r="F1389" s="1" t="s">
        <v>660</v>
      </c>
      <c r="G1389" s="1" t="s">
        <v>13204</v>
      </c>
      <c r="H1389" s="1" t="s">
        <v>13205</v>
      </c>
      <c r="I1389" s="4">
        <v>84.17444444444445</v>
      </c>
      <c r="J1389" s="1">
        <v>260.4</v>
      </c>
      <c r="K1389" s="1">
        <v>65.23</v>
      </c>
      <c r="M1389" s="10">
        <f t="array" ref="M1389">_xlfn.XLOOKUP(A1389,subscriptions!B1389:B10004,subscriptions!D1389:D10004)</f>
        <v>120</v>
      </c>
      <c r="N1389" s="10">
        <f t="array" ref="N1389">_xlfn.XLOOKUP(A1389,subscriptions!B1389:B10004,subscriptions!G1389:G10004)</f>
        <v>0</v>
      </c>
      <c r="O1389" s="10">
        <v>120.0</v>
      </c>
      <c r="P1389" s="10" t="str">
        <f t="array" ref="P1389">_xlfn.XLOOKUP(A1389,subscriptions!B1389:B10004,subscriptions!C1389:C10004)</f>
        <v>Residential</v>
      </c>
      <c r="Q1389" s="10" t="s">
        <v>173</v>
      </c>
      <c r="R1389" s="10" t="s">
        <v>212</v>
      </c>
      <c r="S1389" s="10" t="s">
        <v>507</v>
      </c>
    </row>
    <row r="1390">
      <c r="A1390" s="1" t="s">
        <v>1956</v>
      </c>
      <c r="B1390" s="1" t="s">
        <v>772</v>
      </c>
      <c r="C1390" s="1" t="s">
        <v>330</v>
      </c>
      <c r="D1390" s="1" t="s">
        <v>153</v>
      </c>
      <c r="E1390" s="1" t="s">
        <v>179</v>
      </c>
      <c r="F1390" s="1" t="s">
        <v>2311</v>
      </c>
      <c r="G1390" s="1" t="s">
        <v>13206</v>
      </c>
      <c r="H1390" s="1" t="s">
        <v>13207</v>
      </c>
      <c r="I1390" s="4">
        <v>84.21421296296296</v>
      </c>
      <c r="J1390" s="1">
        <v>5300.92</v>
      </c>
      <c r="K1390" s="1">
        <v>791.98</v>
      </c>
      <c r="L1390" s="1">
        <v>100.0</v>
      </c>
      <c r="M1390" s="10">
        <f t="array" ref="M1390">_xlfn.XLOOKUP(A1390,subscriptions!B1390:B10004,subscriptions!D1390:D10004)</f>
        <v>80</v>
      </c>
      <c r="N1390" s="10">
        <f t="array" ref="N1390">_xlfn.XLOOKUP(A1390,subscriptions!B1390:B10004,subscriptions!G1390:G10004)</f>
        <v>5</v>
      </c>
      <c r="O1390" s="10">
        <v>76.0</v>
      </c>
      <c r="P1390" s="10" t="str">
        <f t="array" ref="P1390">_xlfn.XLOOKUP(A1390,subscriptions!B1390:B10004,subscriptions!C1390:C10004)</f>
        <v>Roam</v>
      </c>
      <c r="Q1390" s="10" t="s">
        <v>194</v>
      </c>
      <c r="R1390" s="10" t="s">
        <v>148</v>
      </c>
      <c r="S1390" s="10" t="s">
        <v>388</v>
      </c>
    </row>
    <row r="1391">
      <c r="A1391" s="1" t="s">
        <v>1957</v>
      </c>
      <c r="B1391" s="1" t="s">
        <v>1173</v>
      </c>
      <c r="C1391" s="1" t="s">
        <v>110</v>
      </c>
      <c r="D1391" s="1" t="s">
        <v>27</v>
      </c>
      <c r="E1391" s="1" t="s">
        <v>332</v>
      </c>
      <c r="F1391" s="1" t="s">
        <v>333</v>
      </c>
      <c r="G1391" s="1" t="s">
        <v>13208</v>
      </c>
      <c r="H1391" s="1" t="s">
        <v>13209</v>
      </c>
      <c r="I1391" s="4">
        <v>84.21694444444445</v>
      </c>
      <c r="J1391" s="1">
        <v>957.13</v>
      </c>
      <c r="K1391" s="1">
        <v>140.12</v>
      </c>
      <c r="M1391" s="10">
        <f t="array" ref="M1391">_xlfn.XLOOKUP(A1391,subscriptions!B1391:B10004,subscriptions!D1391:D10004)</f>
        <v>120</v>
      </c>
      <c r="N1391" s="10">
        <f t="array" ref="N1391">_xlfn.XLOOKUP(A1391,subscriptions!B1391:B10004,subscriptions!G1391:G10004)</f>
        <v>10</v>
      </c>
      <c r="O1391" s="10">
        <v>108.0</v>
      </c>
      <c r="P1391" s="10" t="str">
        <f t="array" ref="P1391">_xlfn.XLOOKUP(A1391,subscriptions!B1391:B10004,subscriptions!C1391:C10004)</f>
        <v>Residential</v>
      </c>
      <c r="Q1391" s="10" t="s">
        <v>128</v>
      </c>
      <c r="R1391" s="10" t="s">
        <v>212</v>
      </c>
      <c r="S1391" s="10" t="s">
        <v>453</v>
      </c>
    </row>
    <row r="1392">
      <c r="A1392" s="1" t="s">
        <v>1958</v>
      </c>
      <c r="B1392" s="1" t="s">
        <v>1173</v>
      </c>
      <c r="C1392" s="1" t="s">
        <v>673</v>
      </c>
      <c r="D1392" s="1" t="s">
        <v>27</v>
      </c>
      <c r="E1392" s="1" t="s">
        <v>28</v>
      </c>
      <c r="F1392" s="1" t="s">
        <v>313</v>
      </c>
      <c r="G1392" s="1" t="s">
        <v>13210</v>
      </c>
      <c r="H1392" s="1" t="s">
        <v>13211</v>
      </c>
      <c r="I1392" s="4">
        <v>84.25630787037036</v>
      </c>
      <c r="J1392" s="1">
        <v>453.88</v>
      </c>
      <c r="K1392" s="1">
        <v>77.66</v>
      </c>
      <c r="M1392" s="10">
        <f t="array" ref="M1392">_xlfn.XLOOKUP(A1392,subscriptions!B1392:B10004,subscriptions!D1392:D10004)</f>
        <v>120</v>
      </c>
      <c r="N1392" s="10">
        <f t="array" ref="N1392">_xlfn.XLOOKUP(A1392,subscriptions!B1392:B10004,subscriptions!G1392:G10004)</f>
        <v>20</v>
      </c>
      <c r="O1392" s="10">
        <v>96.0</v>
      </c>
      <c r="P1392" s="10" t="str">
        <f t="array" ref="P1392">_xlfn.XLOOKUP(A1392,subscriptions!B1392:B10004,subscriptions!C1392:C10004)</f>
        <v>Residential</v>
      </c>
      <c r="Q1392" s="10" t="s">
        <v>128</v>
      </c>
      <c r="R1392" s="10" t="s">
        <v>148</v>
      </c>
      <c r="S1392" s="10" t="s">
        <v>130</v>
      </c>
    </row>
    <row r="1393">
      <c r="A1393" s="1" t="s">
        <v>1959</v>
      </c>
      <c r="B1393" s="1" t="s">
        <v>589</v>
      </c>
      <c r="C1393" s="1" t="s">
        <v>391</v>
      </c>
      <c r="D1393" s="1" t="s">
        <v>153</v>
      </c>
      <c r="E1393" s="1" t="s">
        <v>262</v>
      </c>
      <c r="F1393" s="1" t="s">
        <v>1835</v>
      </c>
      <c r="G1393" s="1" t="s">
        <v>13212</v>
      </c>
      <c r="H1393" s="1" t="s">
        <v>13213</v>
      </c>
      <c r="I1393" s="4">
        <v>84.29682870370371</v>
      </c>
      <c r="J1393" s="1">
        <v>164.51</v>
      </c>
      <c r="K1393" s="1">
        <v>20.85</v>
      </c>
      <c r="M1393" s="10">
        <f t="array" ref="M1393">_xlfn.XLOOKUP(A1393,subscriptions!B1393:B10004,subscriptions!D1393:D10004)</f>
        <v>50</v>
      </c>
      <c r="N1393" s="10">
        <f t="array" ref="N1393">_xlfn.XLOOKUP(A1393,subscriptions!B1393:B10004,subscriptions!G1393:G10004)</f>
        <v>0</v>
      </c>
      <c r="O1393" s="10">
        <v>50.0</v>
      </c>
      <c r="P1393" s="10" t="str">
        <f t="array" ref="P1393">_xlfn.XLOOKUP(A1393,subscriptions!B1393:B10004,subscriptions!C1393:C10004)</f>
        <v>Mini</v>
      </c>
      <c r="Q1393" s="10" t="s">
        <v>173</v>
      </c>
      <c r="R1393" s="10" t="s">
        <v>148</v>
      </c>
      <c r="S1393" s="10" t="s">
        <v>373</v>
      </c>
    </row>
    <row r="1394">
      <c r="A1394" s="1" t="s">
        <v>1960</v>
      </c>
      <c r="B1394" s="1" t="s">
        <v>899</v>
      </c>
      <c r="C1394" s="1" t="s">
        <v>1678</v>
      </c>
      <c r="D1394" s="1" t="s">
        <v>27</v>
      </c>
      <c r="E1394" s="1" t="s">
        <v>280</v>
      </c>
      <c r="F1394" s="1" t="s">
        <v>1665</v>
      </c>
      <c r="G1394" s="1" t="s">
        <v>13214</v>
      </c>
      <c r="H1394" s="1" t="s">
        <v>13215</v>
      </c>
      <c r="I1394" s="4">
        <v>84.2965625</v>
      </c>
      <c r="J1394" s="1">
        <v>329.06</v>
      </c>
      <c r="K1394" s="1">
        <v>72.9</v>
      </c>
      <c r="M1394" s="10">
        <f t="array" ref="M1394">_xlfn.XLOOKUP(A1394,subscriptions!B1394:B10004,subscriptions!D1394:D10004)</f>
        <v>120</v>
      </c>
      <c r="N1394" s="10">
        <f t="array" ref="N1394">_xlfn.XLOOKUP(A1394,subscriptions!B1394:B10004,subscriptions!G1394:G10004)</f>
        <v>5</v>
      </c>
      <c r="O1394" s="10">
        <v>114.0</v>
      </c>
      <c r="P1394" s="10" t="str">
        <f t="array" ref="P1394">_xlfn.XLOOKUP(A1394,subscriptions!B1394:B10004,subscriptions!C1394:C10004)</f>
        <v>Residential</v>
      </c>
      <c r="Q1394" s="10" t="s">
        <v>194</v>
      </c>
      <c r="R1394" s="10" t="s">
        <v>212</v>
      </c>
      <c r="S1394" s="10" t="s">
        <v>373</v>
      </c>
    </row>
    <row r="1395">
      <c r="A1395" s="1" t="s">
        <v>1962</v>
      </c>
      <c r="B1395" s="1" t="s">
        <v>700</v>
      </c>
      <c r="C1395" s="1" t="s">
        <v>673</v>
      </c>
      <c r="D1395" s="1" t="s">
        <v>153</v>
      </c>
      <c r="E1395" s="1" t="s">
        <v>111</v>
      </c>
      <c r="F1395" s="1" t="s">
        <v>1855</v>
      </c>
      <c r="G1395" s="1" t="s">
        <v>13216</v>
      </c>
      <c r="H1395" s="1" t="s">
        <v>13217</v>
      </c>
      <c r="I1395" s="4">
        <v>84.29395833333334</v>
      </c>
      <c r="J1395" s="1">
        <v>1150.25</v>
      </c>
      <c r="K1395" s="1">
        <v>170.99</v>
      </c>
      <c r="M1395" s="10">
        <f t="array" ref="M1395">_xlfn.XLOOKUP(A1395,subscriptions!B1395:B10004,subscriptions!D1395:D10004)</f>
        <v>80</v>
      </c>
      <c r="N1395" s="10">
        <f t="array" ref="N1395">_xlfn.XLOOKUP(A1395,subscriptions!B1395:B10004,subscriptions!G1395:G10004)</f>
        <v>10</v>
      </c>
      <c r="O1395" s="10">
        <v>72.0</v>
      </c>
      <c r="P1395" s="10" t="str">
        <f t="array" ref="P1395">_xlfn.XLOOKUP(A1395,subscriptions!B1395:B10004,subscriptions!C1395:C10004)</f>
        <v>Roam</v>
      </c>
      <c r="Q1395" s="10" t="s">
        <v>128</v>
      </c>
      <c r="R1395" s="10" t="s">
        <v>148</v>
      </c>
      <c r="S1395" s="10" t="s">
        <v>1458</v>
      </c>
    </row>
    <row r="1396">
      <c r="A1396" s="1" t="s">
        <v>1965</v>
      </c>
      <c r="B1396" s="1" t="s">
        <v>132</v>
      </c>
      <c r="C1396" s="1" t="s">
        <v>827</v>
      </c>
      <c r="D1396" s="1" t="s">
        <v>27</v>
      </c>
      <c r="E1396" s="1" t="s">
        <v>332</v>
      </c>
      <c r="F1396" s="1" t="s">
        <v>618</v>
      </c>
      <c r="G1396" s="1" t="s">
        <v>13218</v>
      </c>
      <c r="H1396" s="1" t="s">
        <v>13219</v>
      </c>
      <c r="I1396" s="4">
        <v>84.17530092592592</v>
      </c>
      <c r="J1396" s="1">
        <v>666.48</v>
      </c>
      <c r="K1396" s="1">
        <v>170.78</v>
      </c>
      <c r="M1396" s="10">
        <f t="array" ref="M1396">_xlfn.XLOOKUP(A1396,subscriptions!B1396:B10004,subscriptions!D1396:D10004)</f>
        <v>80</v>
      </c>
      <c r="N1396" s="10">
        <f t="array" ref="N1396">_xlfn.XLOOKUP(A1396,subscriptions!B1396:B10004,subscriptions!G1396:G10004)</f>
        <v>20</v>
      </c>
      <c r="O1396" s="10">
        <v>64.0</v>
      </c>
      <c r="P1396" s="10" t="str">
        <f t="array" ref="P1396">_xlfn.XLOOKUP(A1396,subscriptions!B1396:B10004,subscriptions!C1396:C10004)</f>
        <v>Roam</v>
      </c>
      <c r="Q1396" s="10" t="s">
        <v>128</v>
      </c>
      <c r="R1396" s="10" t="s">
        <v>148</v>
      </c>
      <c r="S1396" s="10" t="s">
        <v>1198</v>
      </c>
    </row>
    <row r="1397">
      <c r="A1397" s="1" t="s">
        <v>1966</v>
      </c>
      <c r="B1397" s="1" t="s">
        <v>899</v>
      </c>
      <c r="C1397" s="1" t="s">
        <v>764</v>
      </c>
      <c r="D1397" s="1" t="s">
        <v>27</v>
      </c>
      <c r="E1397" s="1" t="s">
        <v>332</v>
      </c>
      <c r="F1397" s="1" t="s">
        <v>1028</v>
      </c>
      <c r="G1397" s="1" t="s">
        <v>13220</v>
      </c>
      <c r="H1397" s="1" t="s">
        <v>13221</v>
      </c>
      <c r="I1397" s="4">
        <v>84.25231481481481</v>
      </c>
      <c r="J1397" s="1">
        <v>2698.11</v>
      </c>
      <c r="K1397" s="1">
        <v>557.51</v>
      </c>
      <c r="M1397" s="10">
        <f t="array" ref="M1397">_xlfn.XLOOKUP(A1397,subscriptions!B1397:B10004,subscriptions!D1397:D10004)</f>
        <v>120</v>
      </c>
      <c r="N1397" s="10">
        <f t="array" ref="N1397">_xlfn.XLOOKUP(A1397,subscriptions!B1397:B10004,subscriptions!G1397:G10004)</f>
        <v>0</v>
      </c>
      <c r="O1397" s="10">
        <v>120.0</v>
      </c>
      <c r="P1397" s="10" t="str">
        <f t="array" ref="P1397">_xlfn.XLOOKUP(A1397,subscriptions!B1397:B10004,subscriptions!C1397:C10004)</f>
        <v>Residential</v>
      </c>
      <c r="Q1397" s="10" t="s">
        <v>173</v>
      </c>
      <c r="R1397" s="10" t="s">
        <v>212</v>
      </c>
      <c r="S1397" s="10" t="s">
        <v>1008</v>
      </c>
    </row>
    <row r="1398">
      <c r="A1398" s="1" t="s">
        <v>1967</v>
      </c>
      <c r="B1398" s="1" t="s">
        <v>1886</v>
      </c>
      <c r="C1398" s="1" t="s">
        <v>152</v>
      </c>
      <c r="D1398" s="1" t="s">
        <v>27</v>
      </c>
      <c r="E1398" s="1" t="s">
        <v>239</v>
      </c>
      <c r="F1398" s="1" t="s">
        <v>2154</v>
      </c>
      <c r="G1398" s="1" t="s">
        <v>13222</v>
      </c>
      <c r="H1398" s="1" t="s">
        <v>13223</v>
      </c>
      <c r="I1398" s="4">
        <v>84.37800925925926</v>
      </c>
      <c r="J1398" s="1">
        <v>895.52</v>
      </c>
      <c r="K1398" s="1">
        <v>121.87</v>
      </c>
      <c r="M1398" s="10">
        <f t="array" ref="M1398">_xlfn.XLOOKUP(A1398,subscriptions!B1398:B10004,subscriptions!D1398:D10004)</f>
        <v>50</v>
      </c>
      <c r="N1398" s="10">
        <f t="array" ref="N1398">_xlfn.XLOOKUP(A1398,subscriptions!B1398:B10004,subscriptions!G1398:G10004)</f>
        <v>5</v>
      </c>
      <c r="O1398" s="10">
        <v>47.5</v>
      </c>
      <c r="P1398" s="10" t="str">
        <f t="array" ref="P1398">_xlfn.XLOOKUP(A1398,subscriptions!B1398:B10004,subscriptions!C1398:C10004)</f>
        <v>Mini</v>
      </c>
      <c r="Q1398" s="10" t="s">
        <v>194</v>
      </c>
      <c r="R1398" s="10" t="s">
        <v>148</v>
      </c>
      <c r="S1398" s="10" t="s">
        <v>1302</v>
      </c>
    </row>
    <row r="1399">
      <c r="A1399" s="1" t="s">
        <v>1968</v>
      </c>
      <c r="B1399" s="1" t="s">
        <v>329</v>
      </c>
      <c r="C1399" s="1" t="s">
        <v>920</v>
      </c>
      <c r="D1399" s="1" t="s">
        <v>27</v>
      </c>
      <c r="E1399" s="1" t="s">
        <v>179</v>
      </c>
      <c r="F1399" s="1" t="s">
        <v>901</v>
      </c>
      <c r="G1399" s="1" t="s">
        <v>13224</v>
      </c>
      <c r="H1399" s="1" t="s">
        <v>13225</v>
      </c>
      <c r="I1399" s="4">
        <v>84.21699074074074</v>
      </c>
      <c r="J1399" s="1">
        <v>478.95</v>
      </c>
      <c r="K1399" s="1">
        <v>118.68</v>
      </c>
      <c r="L1399" s="1">
        <v>100.0</v>
      </c>
      <c r="M1399" s="10">
        <f t="array" ref="M1399">_xlfn.XLOOKUP(A1399,subscriptions!B1399:B10004,subscriptions!D1399:D10004)</f>
        <v>120</v>
      </c>
      <c r="N1399" s="10">
        <f t="array" ref="N1399">_xlfn.XLOOKUP(A1399,subscriptions!B1399:B10004,subscriptions!G1399:G10004)</f>
        <v>10</v>
      </c>
      <c r="O1399" s="10">
        <v>108.0</v>
      </c>
      <c r="P1399" s="10" t="str">
        <f t="array" ref="P1399">_xlfn.XLOOKUP(A1399,subscriptions!B1399:B10004,subscriptions!C1399:C10004)</f>
        <v>Residential</v>
      </c>
      <c r="Q1399" s="10" t="s">
        <v>128</v>
      </c>
      <c r="R1399" s="10" t="s">
        <v>212</v>
      </c>
      <c r="S1399" s="10" t="s">
        <v>453</v>
      </c>
    </row>
    <row r="1400">
      <c r="A1400" s="1" t="s">
        <v>1969</v>
      </c>
      <c r="B1400" s="1" t="s">
        <v>1157</v>
      </c>
      <c r="C1400" s="1" t="s">
        <v>1833</v>
      </c>
      <c r="D1400" s="1" t="s">
        <v>27</v>
      </c>
      <c r="E1400" s="1" t="s">
        <v>262</v>
      </c>
      <c r="F1400" s="1" t="s">
        <v>392</v>
      </c>
      <c r="G1400" s="1" t="s">
        <v>13226</v>
      </c>
      <c r="H1400" s="1" t="s">
        <v>13227</v>
      </c>
      <c r="I1400" s="4">
        <v>84.33767361111111</v>
      </c>
      <c r="J1400" s="1">
        <v>1490.15</v>
      </c>
      <c r="K1400" s="1">
        <v>368.55</v>
      </c>
      <c r="M1400" s="10">
        <f t="array" ref="M1400">_xlfn.XLOOKUP(A1400,subscriptions!B1400:B10004,subscriptions!D1400:D10004)</f>
        <v>120</v>
      </c>
      <c r="N1400" s="10">
        <f t="array" ref="N1400">_xlfn.XLOOKUP(A1400,subscriptions!B1400:B10004,subscriptions!G1400:G10004)</f>
        <v>20</v>
      </c>
      <c r="O1400" s="10">
        <v>96.0</v>
      </c>
      <c r="P1400" s="10" t="str">
        <f t="array" ref="P1400">_xlfn.XLOOKUP(A1400,subscriptions!B1400:B10004,subscriptions!C1400:C10004)</f>
        <v>Residential</v>
      </c>
      <c r="Q1400" s="10" t="s">
        <v>128</v>
      </c>
      <c r="R1400" s="10" t="s">
        <v>148</v>
      </c>
      <c r="S1400" s="10" t="s">
        <v>1961</v>
      </c>
    </row>
    <row r="1401">
      <c r="A1401" s="1" t="s">
        <v>1970</v>
      </c>
      <c r="B1401" s="1" t="s">
        <v>1972</v>
      </c>
      <c r="C1401" s="1" t="s">
        <v>198</v>
      </c>
      <c r="D1401" s="1" t="s">
        <v>27</v>
      </c>
      <c r="E1401" s="1" t="s">
        <v>111</v>
      </c>
      <c r="F1401" s="1" t="s">
        <v>1906</v>
      </c>
      <c r="G1401" s="1" t="s">
        <v>13228</v>
      </c>
      <c r="H1401" s="1" t="s">
        <v>13229</v>
      </c>
      <c r="I1401" s="4">
        <v>84.334375</v>
      </c>
      <c r="J1401" s="1">
        <v>1890.23</v>
      </c>
      <c r="K1401" s="1">
        <v>315.31</v>
      </c>
      <c r="M1401" s="10">
        <f t="array" ref="M1401">_xlfn.XLOOKUP(A1401,subscriptions!B1401:B10004,subscriptions!D1401:D10004)</f>
        <v>120</v>
      </c>
      <c r="N1401" s="10">
        <f t="array" ref="N1401">_xlfn.XLOOKUP(A1401,subscriptions!B1401:B10004,subscriptions!G1401:G10004)</f>
        <v>0</v>
      </c>
      <c r="O1401" s="10">
        <v>120.0</v>
      </c>
      <c r="P1401" s="10" t="str">
        <f t="array" ref="P1401">_xlfn.XLOOKUP(A1401,subscriptions!B1401:B10004,subscriptions!C1401:C10004)</f>
        <v>Residential</v>
      </c>
      <c r="Q1401" s="10" t="s">
        <v>173</v>
      </c>
      <c r="R1401" s="10" t="s">
        <v>212</v>
      </c>
      <c r="S1401" s="10" t="s">
        <v>195</v>
      </c>
    </row>
    <row r="1402">
      <c r="A1402" s="1" t="s">
        <v>1974</v>
      </c>
      <c r="B1402" s="1" t="s">
        <v>2327</v>
      </c>
      <c r="C1402" s="1" t="s">
        <v>26</v>
      </c>
      <c r="D1402" s="1" t="s">
        <v>27</v>
      </c>
      <c r="E1402" s="1" t="s">
        <v>28</v>
      </c>
      <c r="F1402" s="1" t="s">
        <v>2581</v>
      </c>
      <c r="G1402" s="1" t="s">
        <v>13230</v>
      </c>
      <c r="H1402" s="1" t="s">
        <v>13231</v>
      </c>
      <c r="I1402" s="4">
        <v>84.17296296296297</v>
      </c>
      <c r="J1402" s="1">
        <v>324.16</v>
      </c>
      <c r="K1402" s="1">
        <v>79.5</v>
      </c>
      <c r="M1402" s="10">
        <f t="array" ref="M1402">_xlfn.XLOOKUP(A1402,subscriptions!B1402:B10004,subscriptions!D1402:D10004)</f>
        <v>120</v>
      </c>
      <c r="N1402" s="10">
        <f t="array" ref="N1402">_xlfn.XLOOKUP(A1402,subscriptions!B1402:B10004,subscriptions!G1402:G10004)</f>
        <v>5</v>
      </c>
      <c r="O1402" s="10">
        <v>114.0</v>
      </c>
      <c r="P1402" s="10" t="str">
        <f t="array" ref="P1402">_xlfn.XLOOKUP(A1402,subscriptions!B1402:B10004,subscriptions!C1402:C10004)</f>
        <v>Residential</v>
      </c>
      <c r="Q1402" s="10" t="s">
        <v>194</v>
      </c>
      <c r="R1402" s="10" t="s">
        <v>212</v>
      </c>
      <c r="S1402" s="10" t="s">
        <v>2630</v>
      </c>
    </row>
    <row r="1403">
      <c r="A1403" s="1" t="s">
        <v>1977</v>
      </c>
      <c r="B1403" s="1" t="s">
        <v>686</v>
      </c>
      <c r="C1403" s="1" t="s">
        <v>1833</v>
      </c>
      <c r="D1403" s="1" t="s">
        <v>153</v>
      </c>
      <c r="E1403" s="1" t="s">
        <v>111</v>
      </c>
      <c r="F1403" s="1" t="s">
        <v>1227</v>
      </c>
      <c r="G1403" s="1" t="s">
        <v>13232</v>
      </c>
      <c r="H1403" s="1" t="s">
        <v>13233</v>
      </c>
      <c r="I1403" s="4">
        <v>84.2091550925926</v>
      </c>
      <c r="J1403" s="1">
        <v>325.2</v>
      </c>
      <c r="K1403" s="1">
        <v>71.68</v>
      </c>
      <c r="M1403" s="10">
        <f t="array" ref="M1403">_xlfn.XLOOKUP(A1403,subscriptions!B1403:B10004,subscriptions!D1403:D10004)</f>
        <v>80</v>
      </c>
      <c r="N1403" s="10">
        <f t="array" ref="N1403">_xlfn.XLOOKUP(A1403,subscriptions!B1403:B10004,subscriptions!G1403:G10004)</f>
        <v>10</v>
      </c>
      <c r="O1403" s="10">
        <v>72.0</v>
      </c>
      <c r="P1403" s="10" t="str">
        <f t="array" ref="P1403">_xlfn.XLOOKUP(A1403,subscriptions!B1403:B10004,subscriptions!C1403:C10004)</f>
        <v>Roam</v>
      </c>
      <c r="Q1403" s="10" t="s">
        <v>128</v>
      </c>
      <c r="R1403" s="10" t="s">
        <v>148</v>
      </c>
      <c r="S1403" s="10" t="s">
        <v>1374</v>
      </c>
    </row>
    <row r="1404">
      <c r="A1404" s="1" t="s">
        <v>1978</v>
      </c>
      <c r="B1404" s="1" t="s">
        <v>150</v>
      </c>
      <c r="C1404" s="1" t="s">
        <v>3912</v>
      </c>
      <c r="D1404" s="1" t="s">
        <v>153</v>
      </c>
      <c r="E1404" s="1" t="s">
        <v>179</v>
      </c>
      <c r="F1404" s="1" t="s">
        <v>1045</v>
      </c>
      <c r="G1404" s="1" t="s">
        <v>13234</v>
      </c>
      <c r="H1404" s="1" t="s">
        <v>13235</v>
      </c>
      <c r="I1404" s="4">
        <v>84.37804398148148</v>
      </c>
      <c r="J1404" s="1">
        <v>106.04</v>
      </c>
      <c r="K1404" s="1">
        <v>15.31</v>
      </c>
      <c r="L1404" s="1">
        <v>100.0</v>
      </c>
      <c r="M1404" s="10">
        <f t="array" ref="M1404">_xlfn.XLOOKUP(A1404,subscriptions!B1404:B10004,subscriptions!D1404:D10004)</f>
        <v>120</v>
      </c>
      <c r="N1404" s="10">
        <f t="array" ref="N1404">_xlfn.XLOOKUP(A1404,subscriptions!B1404:B10004,subscriptions!G1404:G10004)</f>
        <v>20</v>
      </c>
      <c r="O1404" s="10">
        <v>96.0</v>
      </c>
      <c r="P1404" s="10" t="str">
        <f t="array" ref="P1404">_xlfn.XLOOKUP(A1404,subscriptions!B1404:B10004,subscriptions!C1404:C10004)</f>
        <v>Residential</v>
      </c>
      <c r="Q1404" s="10" t="s">
        <v>128</v>
      </c>
      <c r="R1404" s="10" t="s">
        <v>148</v>
      </c>
      <c r="S1404" s="10" t="s">
        <v>1302</v>
      </c>
    </row>
    <row r="1405">
      <c r="A1405" s="1" t="s">
        <v>1979</v>
      </c>
      <c r="B1405" s="1" t="s">
        <v>1844</v>
      </c>
      <c r="C1405" s="1" t="s">
        <v>1833</v>
      </c>
      <c r="D1405" s="1" t="s">
        <v>153</v>
      </c>
      <c r="E1405" s="1" t="s">
        <v>631</v>
      </c>
      <c r="F1405" s="1" t="s">
        <v>2549</v>
      </c>
      <c r="G1405" s="1" t="s">
        <v>13236</v>
      </c>
      <c r="H1405" s="1" t="s">
        <v>13237</v>
      </c>
      <c r="I1405" s="4">
        <v>84.41763888888889</v>
      </c>
      <c r="J1405" s="1">
        <v>2050.0</v>
      </c>
      <c r="K1405" s="1">
        <v>183.65</v>
      </c>
      <c r="M1405" s="10">
        <f t="array" ref="M1405">_xlfn.XLOOKUP(A1405,subscriptions!B1405:B10004,subscriptions!D1405:D10004)</f>
        <v>120</v>
      </c>
      <c r="N1405" s="10">
        <f t="array" ref="N1405">_xlfn.XLOOKUP(A1405,subscriptions!B1405:B10004,subscriptions!G1405:G10004)</f>
        <v>0</v>
      </c>
      <c r="O1405" s="10">
        <v>120.0</v>
      </c>
      <c r="P1405" s="10" t="str">
        <f t="array" ref="P1405">_xlfn.XLOOKUP(A1405,subscriptions!B1405:B10004,subscriptions!C1405:C10004)</f>
        <v>Residential</v>
      </c>
      <c r="Q1405" s="10" t="s">
        <v>173</v>
      </c>
      <c r="R1405" s="10" t="s">
        <v>212</v>
      </c>
      <c r="S1405" s="10" t="s">
        <v>327</v>
      </c>
    </row>
    <row r="1406">
      <c r="A1406" s="1" t="s">
        <v>1980</v>
      </c>
      <c r="B1406" s="1" t="s">
        <v>1303</v>
      </c>
      <c r="C1406" s="1" t="s">
        <v>261</v>
      </c>
      <c r="D1406" s="1" t="s">
        <v>153</v>
      </c>
      <c r="E1406" s="1" t="s">
        <v>714</v>
      </c>
      <c r="F1406" s="1" t="s">
        <v>3326</v>
      </c>
      <c r="G1406" s="1" t="s">
        <v>13238</v>
      </c>
      <c r="H1406" s="1" t="s">
        <v>13239</v>
      </c>
      <c r="I1406" s="4">
        <v>84.16833333333334</v>
      </c>
      <c r="J1406" s="1">
        <v>1685.09</v>
      </c>
      <c r="K1406" s="1">
        <v>165.66</v>
      </c>
      <c r="M1406" s="10">
        <f t="array" ref="M1406">_xlfn.XLOOKUP(A1406,subscriptions!B1406:B10004,subscriptions!D1406:D10004)</f>
        <v>120</v>
      </c>
      <c r="N1406" s="10">
        <f t="array" ref="N1406">_xlfn.XLOOKUP(A1406,subscriptions!B1406:B10004,subscriptions!G1406:G10004)</f>
        <v>5</v>
      </c>
      <c r="O1406" s="10">
        <v>114.0</v>
      </c>
      <c r="P1406" s="10" t="str">
        <f t="array" ref="P1406">_xlfn.XLOOKUP(A1406,subscriptions!B1406:B10004,subscriptions!C1406:C10004)</f>
        <v>Residential</v>
      </c>
      <c r="Q1406" s="10" t="s">
        <v>194</v>
      </c>
      <c r="R1406" s="10" t="s">
        <v>212</v>
      </c>
      <c r="S1406" s="10" t="s">
        <v>1042</v>
      </c>
    </row>
    <row r="1407">
      <c r="A1407" s="1" t="s">
        <v>1981</v>
      </c>
      <c r="B1407" s="1" t="s">
        <v>132</v>
      </c>
      <c r="C1407" s="1" t="s">
        <v>152</v>
      </c>
      <c r="D1407" s="1" t="s">
        <v>27</v>
      </c>
      <c r="E1407" s="1" t="s">
        <v>179</v>
      </c>
      <c r="F1407" s="1" t="s">
        <v>4595</v>
      </c>
      <c r="G1407" s="1" t="s">
        <v>13240</v>
      </c>
      <c r="H1407" s="1" t="s">
        <v>13241</v>
      </c>
      <c r="I1407" s="4">
        <v>84.25783564814814</v>
      </c>
      <c r="J1407" s="1">
        <v>1015.48</v>
      </c>
      <c r="K1407" s="1">
        <v>133.04</v>
      </c>
      <c r="L1407" s="1">
        <v>100.0</v>
      </c>
      <c r="M1407" s="10">
        <f t="array" ref="M1407">_xlfn.XLOOKUP(A1407,subscriptions!B1407:B10004,subscriptions!D1407:D10004)</f>
        <v>80</v>
      </c>
      <c r="N1407" s="10">
        <f t="array" ref="N1407">_xlfn.XLOOKUP(A1407,subscriptions!B1407:B10004,subscriptions!G1407:G10004)</f>
        <v>10</v>
      </c>
      <c r="O1407" s="10">
        <v>72.0</v>
      </c>
      <c r="P1407" s="10" t="str">
        <f t="array" ref="P1407">_xlfn.XLOOKUP(A1407,subscriptions!B1407:B10004,subscriptions!C1407:C10004)</f>
        <v>Roam</v>
      </c>
      <c r="Q1407" s="10" t="s">
        <v>128</v>
      </c>
      <c r="R1407" s="10" t="s">
        <v>148</v>
      </c>
      <c r="S1407" s="10" t="s">
        <v>603</v>
      </c>
    </row>
    <row r="1408">
      <c r="A1408" s="1" t="s">
        <v>1982</v>
      </c>
      <c r="B1408" s="1" t="s">
        <v>870</v>
      </c>
      <c r="C1408" s="1" t="s">
        <v>658</v>
      </c>
      <c r="D1408" s="1" t="s">
        <v>153</v>
      </c>
      <c r="E1408" s="1" t="s">
        <v>714</v>
      </c>
      <c r="F1408" s="1" t="s">
        <v>3419</v>
      </c>
      <c r="G1408" s="1" t="s">
        <v>13242</v>
      </c>
      <c r="H1408" s="1" t="s">
        <v>13243</v>
      </c>
      <c r="I1408" s="4">
        <v>84.25232638888889</v>
      </c>
      <c r="J1408" s="1">
        <v>2838.49</v>
      </c>
      <c r="K1408" s="1">
        <v>609.79</v>
      </c>
      <c r="M1408" s="10">
        <f t="array" ref="M1408">_xlfn.XLOOKUP(A1408,subscriptions!B1408:B10004,subscriptions!D1408:D10004)</f>
        <v>120</v>
      </c>
      <c r="N1408" s="10">
        <f t="array" ref="N1408">_xlfn.XLOOKUP(A1408,subscriptions!B1408:B10004,subscriptions!G1408:G10004)</f>
        <v>20</v>
      </c>
      <c r="O1408" s="10">
        <v>96.0</v>
      </c>
      <c r="P1408" s="10" t="str">
        <f t="array" ref="P1408">_xlfn.XLOOKUP(A1408,subscriptions!B1408:B10004,subscriptions!C1408:C10004)</f>
        <v>Residential</v>
      </c>
      <c r="Q1408" s="10" t="s">
        <v>128</v>
      </c>
      <c r="R1408" s="10" t="s">
        <v>148</v>
      </c>
      <c r="S1408" s="10" t="s">
        <v>1008</v>
      </c>
    </row>
    <row r="1409">
      <c r="A1409" s="1" t="s">
        <v>1983</v>
      </c>
      <c r="B1409" s="1" t="s">
        <v>941</v>
      </c>
      <c r="C1409" s="1" t="s">
        <v>391</v>
      </c>
      <c r="D1409" s="1" t="s">
        <v>27</v>
      </c>
      <c r="E1409" s="1" t="s">
        <v>179</v>
      </c>
      <c r="F1409" s="1" t="s">
        <v>4595</v>
      </c>
      <c r="G1409" s="1" t="s">
        <v>13244</v>
      </c>
      <c r="H1409" s="1" t="s">
        <v>13245</v>
      </c>
      <c r="I1409" s="4">
        <v>84.41969907407407</v>
      </c>
      <c r="J1409" s="1">
        <v>2507.3</v>
      </c>
      <c r="K1409" s="1">
        <v>564.59</v>
      </c>
      <c r="L1409" s="1">
        <v>100.0</v>
      </c>
      <c r="M1409" s="10">
        <f t="array" ref="M1409">_xlfn.XLOOKUP(A1409,subscriptions!B1409:B10004,subscriptions!D1409:D10004)</f>
        <v>250</v>
      </c>
      <c r="N1409" s="10">
        <f t="array" ref="N1409">_xlfn.XLOOKUP(A1409,subscriptions!B1409:B10004,subscriptions!G1409:G10004)</f>
        <v>0</v>
      </c>
      <c r="O1409" s="10">
        <v>250.0</v>
      </c>
      <c r="P1409" s="10" t="str">
        <f t="array" ref="P1409">_xlfn.XLOOKUP(A1409,subscriptions!B1409:B10004,subscriptions!C1409:C10004)</f>
        <v>Business</v>
      </c>
      <c r="Q1409" s="10" t="s">
        <v>173</v>
      </c>
      <c r="R1409" s="10" t="s">
        <v>129</v>
      </c>
      <c r="S1409" s="10" t="s">
        <v>1525</v>
      </c>
    </row>
    <row r="1410">
      <c r="A1410" s="1" t="s">
        <v>1985</v>
      </c>
      <c r="B1410" s="1" t="s">
        <v>1141</v>
      </c>
      <c r="C1410" s="1" t="s">
        <v>1251</v>
      </c>
      <c r="D1410" s="1" t="s">
        <v>27</v>
      </c>
      <c r="E1410" s="1" t="s">
        <v>332</v>
      </c>
      <c r="F1410" s="1" t="s">
        <v>618</v>
      </c>
      <c r="G1410" s="1" t="s">
        <v>13246</v>
      </c>
      <c r="H1410" s="1" t="s">
        <v>13247</v>
      </c>
      <c r="I1410" s="4">
        <v>84.25854166666667</v>
      </c>
      <c r="J1410" s="1">
        <v>1370.5</v>
      </c>
      <c r="K1410" s="1">
        <v>310.06</v>
      </c>
      <c r="M1410" s="10">
        <f t="array" ref="M1410">_xlfn.XLOOKUP(A1410,subscriptions!B1410:B10004,subscriptions!D1410:D10004)</f>
        <v>120</v>
      </c>
      <c r="N1410" s="10">
        <f t="array" ref="N1410">_xlfn.XLOOKUP(A1410,subscriptions!B1410:B10004,subscriptions!G1410:G10004)</f>
        <v>5</v>
      </c>
      <c r="O1410" s="10">
        <v>114.0</v>
      </c>
      <c r="P1410" s="10" t="str">
        <f t="array" ref="P1410">_xlfn.XLOOKUP(A1410,subscriptions!B1410:B10004,subscriptions!C1410:C10004)</f>
        <v>Residential</v>
      </c>
      <c r="Q1410" s="10" t="s">
        <v>194</v>
      </c>
      <c r="R1410" s="10" t="s">
        <v>212</v>
      </c>
      <c r="S1410" s="10" t="s">
        <v>4148</v>
      </c>
    </row>
    <row r="1411">
      <c r="A1411" s="1" t="s">
        <v>1988</v>
      </c>
      <c r="B1411" s="1" t="s">
        <v>1527</v>
      </c>
      <c r="C1411" s="1" t="s">
        <v>426</v>
      </c>
      <c r="D1411" s="1" t="s">
        <v>153</v>
      </c>
      <c r="E1411" s="1" t="s">
        <v>179</v>
      </c>
      <c r="F1411" s="1" t="s">
        <v>181</v>
      </c>
      <c r="G1411" s="1" t="s">
        <v>13248</v>
      </c>
      <c r="H1411" s="1" t="s">
        <v>13249</v>
      </c>
      <c r="I1411" s="4">
        <v>84.37849537037037</v>
      </c>
      <c r="J1411" s="1">
        <v>3090.52</v>
      </c>
      <c r="K1411" s="1">
        <v>597.79</v>
      </c>
      <c r="L1411" s="1">
        <v>100.0</v>
      </c>
      <c r="M1411" s="10">
        <f t="array" ref="M1411">_xlfn.XLOOKUP(A1411,subscriptions!B1411:B10004,subscriptions!D1411:D10004)</f>
        <v>80</v>
      </c>
      <c r="N1411" s="10">
        <f t="array" ref="N1411">_xlfn.XLOOKUP(A1411,subscriptions!B1411:B10004,subscriptions!G1411:G10004)</f>
        <v>10</v>
      </c>
      <c r="O1411" s="10">
        <v>72.0</v>
      </c>
      <c r="P1411" s="10" t="str">
        <f t="array" ref="P1411">_xlfn.XLOOKUP(A1411,subscriptions!B1411:B10004,subscriptions!C1411:C10004)</f>
        <v>Roam</v>
      </c>
      <c r="Q1411" s="10" t="s">
        <v>128</v>
      </c>
      <c r="R1411" s="10" t="s">
        <v>148</v>
      </c>
      <c r="S1411" s="10" t="s">
        <v>1622</v>
      </c>
    </row>
    <row r="1412">
      <c r="A1412" s="1" t="s">
        <v>1989</v>
      </c>
      <c r="B1412" s="1" t="s">
        <v>1491</v>
      </c>
      <c r="C1412" s="1" t="s">
        <v>26</v>
      </c>
      <c r="D1412" s="1" t="s">
        <v>153</v>
      </c>
      <c r="E1412" s="1" t="s">
        <v>111</v>
      </c>
      <c r="F1412" s="1" t="s">
        <v>1917</v>
      </c>
      <c r="G1412" s="1" t="s">
        <v>13250</v>
      </c>
      <c r="H1412" s="1" t="s">
        <v>13251</v>
      </c>
      <c r="I1412" s="4">
        <v>84.17230324074075</v>
      </c>
      <c r="J1412" s="1">
        <v>395.71</v>
      </c>
      <c r="K1412" s="1">
        <v>51.16</v>
      </c>
      <c r="M1412" s="10">
        <f t="array" ref="M1412">_xlfn.XLOOKUP(A1412,subscriptions!B1412:B10004,subscriptions!D1412:D10004)</f>
        <v>120</v>
      </c>
      <c r="N1412" s="10">
        <f t="array" ref="N1412">_xlfn.XLOOKUP(A1412,subscriptions!B1412:B10004,subscriptions!G1412:G10004)</f>
        <v>20</v>
      </c>
      <c r="O1412" s="10">
        <v>96.0</v>
      </c>
      <c r="P1412" s="10" t="str">
        <f t="array" ref="P1412">_xlfn.XLOOKUP(A1412,subscriptions!B1412:B10004,subscriptions!C1412:C10004)</f>
        <v>Residential</v>
      </c>
      <c r="Q1412" s="10" t="s">
        <v>128</v>
      </c>
      <c r="R1412" s="10" t="s">
        <v>148</v>
      </c>
      <c r="S1412" s="10" t="s">
        <v>1637</v>
      </c>
    </row>
    <row r="1413">
      <c r="A1413" s="1" t="s">
        <v>1990</v>
      </c>
      <c r="B1413" s="1" t="s">
        <v>1027</v>
      </c>
      <c r="C1413" s="1" t="s">
        <v>673</v>
      </c>
      <c r="D1413" s="1" t="s">
        <v>153</v>
      </c>
      <c r="E1413" s="1" t="s">
        <v>239</v>
      </c>
      <c r="F1413" s="1" t="s">
        <v>2154</v>
      </c>
      <c r="G1413" s="1" t="s">
        <v>13252</v>
      </c>
      <c r="H1413" s="1" t="s">
        <v>13253</v>
      </c>
      <c r="I1413" s="4">
        <v>84.37665509259259</v>
      </c>
      <c r="J1413" s="1">
        <v>228.04</v>
      </c>
      <c r="K1413" s="1">
        <v>36.2</v>
      </c>
      <c r="M1413" s="10">
        <f t="array" ref="M1413">_xlfn.XLOOKUP(A1413,subscriptions!B1413:B10004,subscriptions!D1413:D10004)</f>
        <v>120</v>
      </c>
      <c r="N1413" s="10">
        <f t="array" ref="N1413">_xlfn.XLOOKUP(A1413,subscriptions!B1413:B10004,subscriptions!G1413:G10004)</f>
        <v>0</v>
      </c>
      <c r="O1413" s="10">
        <v>120.0</v>
      </c>
      <c r="P1413" s="10" t="str">
        <f t="array" ref="P1413">_xlfn.XLOOKUP(A1413,subscriptions!B1413:B10004,subscriptions!C1413:C10004)</f>
        <v>Residential</v>
      </c>
      <c r="Q1413" s="10" t="s">
        <v>173</v>
      </c>
      <c r="R1413" s="10" t="s">
        <v>212</v>
      </c>
      <c r="S1413" s="10" t="s">
        <v>3910</v>
      </c>
    </row>
    <row r="1414">
      <c r="A1414" s="1" t="s">
        <v>1991</v>
      </c>
      <c r="B1414" s="1" t="s">
        <v>177</v>
      </c>
      <c r="C1414" s="1" t="s">
        <v>296</v>
      </c>
      <c r="D1414" s="1" t="s">
        <v>153</v>
      </c>
      <c r="E1414" s="1" t="s">
        <v>219</v>
      </c>
      <c r="F1414" s="1" t="s">
        <v>971</v>
      </c>
      <c r="G1414" s="1" t="s">
        <v>13254</v>
      </c>
      <c r="H1414" s="1" t="s">
        <v>13255</v>
      </c>
      <c r="I1414" s="4">
        <v>84.16960648148148</v>
      </c>
      <c r="J1414" s="1">
        <v>521.55</v>
      </c>
      <c r="K1414" s="1">
        <v>135.09</v>
      </c>
      <c r="M1414" s="10">
        <f t="array" ref="M1414">_xlfn.XLOOKUP(A1414,subscriptions!B1414:B10004,subscriptions!D1414:D10004)</f>
        <v>80</v>
      </c>
      <c r="N1414" s="10">
        <f t="array" ref="N1414">_xlfn.XLOOKUP(A1414,subscriptions!B1414:B10004,subscriptions!G1414:G10004)</f>
        <v>5</v>
      </c>
      <c r="O1414" s="10">
        <v>76.0</v>
      </c>
      <c r="P1414" s="10" t="str">
        <f t="array" ref="P1414">_xlfn.XLOOKUP(A1414,subscriptions!B1414:B10004,subscriptions!C1414:C10004)</f>
        <v>Roam</v>
      </c>
      <c r="Q1414" s="10" t="s">
        <v>194</v>
      </c>
      <c r="R1414" s="10" t="s">
        <v>148</v>
      </c>
      <c r="S1414" s="10" t="s">
        <v>213</v>
      </c>
    </row>
    <row r="1415">
      <c r="A1415" s="1" t="s">
        <v>1992</v>
      </c>
      <c r="B1415" s="1" t="s">
        <v>1027</v>
      </c>
      <c r="C1415" s="1" t="s">
        <v>673</v>
      </c>
      <c r="D1415" s="1" t="s">
        <v>153</v>
      </c>
      <c r="E1415" s="1" t="s">
        <v>239</v>
      </c>
      <c r="F1415" s="1" t="s">
        <v>2154</v>
      </c>
      <c r="G1415" s="1" t="s">
        <v>13256</v>
      </c>
      <c r="H1415" s="1" t="s">
        <v>13257</v>
      </c>
      <c r="I1415" s="4">
        <v>84.41966435185185</v>
      </c>
      <c r="J1415" s="1">
        <v>138.17</v>
      </c>
      <c r="K1415" s="1">
        <v>37.14</v>
      </c>
      <c r="M1415" s="10">
        <f t="array" ref="M1415">_xlfn.XLOOKUP(A1415,subscriptions!B1415:B10004,subscriptions!D1415:D10004)</f>
        <v>120</v>
      </c>
      <c r="N1415" s="10">
        <f t="array" ref="N1415">_xlfn.XLOOKUP(A1415,subscriptions!B1415:B10004,subscriptions!G1415:G10004)</f>
        <v>10</v>
      </c>
      <c r="O1415" s="10">
        <v>108.0</v>
      </c>
      <c r="P1415" s="10" t="str">
        <f t="array" ref="P1415">_xlfn.XLOOKUP(A1415,subscriptions!B1415:B10004,subscriptions!C1415:C10004)</f>
        <v>Residential</v>
      </c>
      <c r="Q1415" s="10" t="s">
        <v>128</v>
      </c>
      <c r="R1415" s="10" t="s">
        <v>212</v>
      </c>
      <c r="S1415" s="10" t="s">
        <v>1525</v>
      </c>
    </row>
    <row r="1416">
      <c r="A1416" s="1" t="s">
        <v>1993</v>
      </c>
      <c r="B1416" s="1" t="s">
        <v>589</v>
      </c>
      <c r="C1416" s="1" t="s">
        <v>1142</v>
      </c>
      <c r="D1416" s="1" t="s">
        <v>153</v>
      </c>
      <c r="E1416" s="1" t="s">
        <v>239</v>
      </c>
      <c r="F1416" s="1" t="s">
        <v>3181</v>
      </c>
      <c r="G1416" s="1" t="s">
        <v>13258</v>
      </c>
      <c r="H1416" s="1" t="s">
        <v>13259</v>
      </c>
      <c r="I1416" s="4">
        <v>84.3397337962963</v>
      </c>
      <c r="J1416" s="1">
        <v>1186.27</v>
      </c>
      <c r="K1416" s="1">
        <v>141.52</v>
      </c>
      <c r="M1416" s="10">
        <f t="array" ref="M1416">_xlfn.XLOOKUP(A1416,subscriptions!B1416:B10004,subscriptions!D1416:D10004)</f>
        <v>80</v>
      </c>
      <c r="N1416" s="10">
        <f t="array" ref="N1416">_xlfn.XLOOKUP(A1416,subscriptions!B1416:B10004,subscriptions!G1416:G10004)</f>
        <v>20</v>
      </c>
      <c r="O1416" s="10">
        <v>64.0</v>
      </c>
      <c r="P1416" s="10" t="str">
        <f t="array" ref="P1416">_xlfn.XLOOKUP(A1416,subscriptions!B1416:B10004,subscriptions!C1416:C10004)</f>
        <v>Roam</v>
      </c>
      <c r="Q1416" s="10" t="s">
        <v>128</v>
      </c>
      <c r="R1416" s="10" t="s">
        <v>148</v>
      </c>
      <c r="S1416" s="10" t="s">
        <v>234</v>
      </c>
    </row>
    <row r="1417">
      <c r="A1417" s="1" t="s">
        <v>1994</v>
      </c>
      <c r="B1417" s="1" t="s">
        <v>1414</v>
      </c>
      <c r="C1417" s="1" t="s">
        <v>1100</v>
      </c>
      <c r="D1417" s="1" t="s">
        <v>27</v>
      </c>
      <c r="E1417" s="1" t="s">
        <v>179</v>
      </c>
      <c r="F1417" s="1" t="s">
        <v>357</v>
      </c>
      <c r="G1417" s="1" t="s">
        <v>13260</v>
      </c>
      <c r="H1417" s="1" t="s">
        <v>13261</v>
      </c>
      <c r="I1417" s="4">
        <v>84.21421296296296</v>
      </c>
      <c r="J1417" s="1">
        <v>4187.57</v>
      </c>
      <c r="K1417" s="1">
        <v>780.44</v>
      </c>
      <c r="L1417" s="1">
        <v>100.0</v>
      </c>
      <c r="M1417" s="10">
        <f t="array" ref="M1417">_xlfn.XLOOKUP(A1417,subscriptions!B1417:B10004,subscriptions!D1417:D10004)</f>
        <v>120</v>
      </c>
      <c r="N1417" s="10">
        <f t="array" ref="N1417">_xlfn.XLOOKUP(A1417,subscriptions!B1417:B10004,subscriptions!G1417:G10004)</f>
        <v>0</v>
      </c>
      <c r="O1417" s="10">
        <v>120.0</v>
      </c>
      <c r="P1417" s="10" t="str">
        <f t="array" ref="P1417">_xlfn.XLOOKUP(A1417,subscriptions!B1417:B10004,subscriptions!C1417:C10004)</f>
        <v>Residential</v>
      </c>
      <c r="Q1417" s="10" t="s">
        <v>173</v>
      </c>
      <c r="R1417" s="10" t="s">
        <v>212</v>
      </c>
      <c r="S1417" s="10" t="s">
        <v>388</v>
      </c>
    </row>
    <row r="1418">
      <c r="A1418" s="1" t="s">
        <v>1996</v>
      </c>
      <c r="B1418" s="1" t="s">
        <v>969</v>
      </c>
      <c r="C1418" s="1" t="s">
        <v>198</v>
      </c>
      <c r="D1418" s="1" t="s">
        <v>27</v>
      </c>
      <c r="E1418" s="1" t="s">
        <v>714</v>
      </c>
      <c r="F1418" s="1" t="s">
        <v>828</v>
      </c>
      <c r="G1418" s="1" t="s">
        <v>13262</v>
      </c>
      <c r="H1418" s="1" t="s">
        <v>13263</v>
      </c>
      <c r="I1418" s="4">
        <v>84.33708333333334</v>
      </c>
      <c r="J1418" s="1">
        <v>110.21</v>
      </c>
      <c r="K1418" s="1">
        <v>16.93</v>
      </c>
      <c r="M1418" s="10">
        <f t="array" ref="M1418">_xlfn.XLOOKUP(A1418,subscriptions!B1418:B10004,subscriptions!D1418:D10004)</f>
        <v>80</v>
      </c>
      <c r="N1418" s="10">
        <f t="array" ref="N1418">_xlfn.XLOOKUP(A1418,subscriptions!B1418:B10004,subscriptions!G1418:G10004)</f>
        <v>5</v>
      </c>
      <c r="O1418" s="10">
        <v>76.0</v>
      </c>
      <c r="P1418" s="10" t="str">
        <f t="array" ref="P1418">_xlfn.XLOOKUP(A1418,subscriptions!B1418:B10004,subscriptions!C1418:C10004)</f>
        <v>Roam</v>
      </c>
      <c r="Q1418" s="10" t="s">
        <v>194</v>
      </c>
      <c r="R1418" s="10" t="s">
        <v>148</v>
      </c>
      <c r="S1418" s="10" t="s">
        <v>968</v>
      </c>
    </row>
    <row r="1419">
      <c r="A1419" s="1" t="s">
        <v>1999</v>
      </c>
      <c r="B1419" s="1" t="s">
        <v>1226</v>
      </c>
      <c r="C1419" s="1" t="s">
        <v>330</v>
      </c>
      <c r="D1419" s="1" t="s">
        <v>153</v>
      </c>
      <c r="E1419" s="1" t="s">
        <v>219</v>
      </c>
      <c r="F1419" s="1" t="s">
        <v>458</v>
      </c>
      <c r="G1419" s="1" t="s">
        <v>13264</v>
      </c>
      <c r="H1419" s="1" t="s">
        <v>13265</v>
      </c>
      <c r="I1419" s="4">
        <v>84.38011574074073</v>
      </c>
      <c r="J1419" s="1">
        <v>245.35</v>
      </c>
      <c r="K1419" s="1">
        <v>58.17</v>
      </c>
      <c r="M1419" s="10">
        <f t="array" ref="M1419">_xlfn.XLOOKUP(A1419,subscriptions!B1419:B10004,subscriptions!D1419:D10004)</f>
        <v>80</v>
      </c>
      <c r="N1419" s="10">
        <f t="array" ref="N1419">_xlfn.XLOOKUP(A1419,subscriptions!B1419:B10004,subscriptions!G1419:G10004)</f>
        <v>10</v>
      </c>
      <c r="O1419" s="10">
        <v>72.0</v>
      </c>
      <c r="P1419" s="10" t="str">
        <f t="array" ref="P1419">_xlfn.XLOOKUP(A1419,subscriptions!B1419:B10004,subscriptions!C1419:C10004)</f>
        <v>Roam</v>
      </c>
      <c r="Q1419" s="10" t="s">
        <v>128</v>
      </c>
      <c r="R1419" s="10" t="s">
        <v>148</v>
      </c>
      <c r="S1419" s="10" t="s">
        <v>698</v>
      </c>
    </row>
    <row r="1420">
      <c r="A1420" s="1" t="s">
        <v>2000</v>
      </c>
      <c r="B1420" s="1" t="s">
        <v>355</v>
      </c>
      <c r="C1420" s="1" t="s">
        <v>1678</v>
      </c>
      <c r="D1420" s="1" t="s">
        <v>153</v>
      </c>
      <c r="E1420" s="1" t="s">
        <v>219</v>
      </c>
      <c r="F1420" s="1" t="s">
        <v>1461</v>
      </c>
      <c r="G1420" s="1" t="s">
        <v>13266</v>
      </c>
      <c r="H1420" s="1" t="s">
        <v>13267</v>
      </c>
      <c r="I1420" s="4">
        <v>84.3341550925926</v>
      </c>
      <c r="J1420" s="1">
        <v>952.76</v>
      </c>
      <c r="K1420" s="1">
        <v>223.99</v>
      </c>
      <c r="M1420" s="10">
        <f t="array" ref="M1420">_xlfn.XLOOKUP(A1420,subscriptions!B1420:B10004,subscriptions!D1420:D10004)</f>
        <v>250</v>
      </c>
      <c r="N1420" s="10">
        <f t="array" ref="N1420">_xlfn.XLOOKUP(A1420,subscriptions!B1420:B10004,subscriptions!G1420:G10004)</f>
        <v>20</v>
      </c>
      <c r="O1420" s="10">
        <v>200.0</v>
      </c>
      <c r="P1420" s="10" t="str">
        <f t="array" ref="P1420">_xlfn.XLOOKUP(A1420,subscriptions!B1420:B10004,subscriptions!C1420:C10004)</f>
        <v>Business</v>
      </c>
      <c r="Q1420" s="10" t="s">
        <v>128</v>
      </c>
      <c r="R1420" s="10" t="s">
        <v>129</v>
      </c>
      <c r="S1420" s="10" t="s">
        <v>195</v>
      </c>
    </row>
    <row r="1421">
      <c r="A1421" s="1" t="s">
        <v>2001</v>
      </c>
      <c r="B1421" s="1" t="s">
        <v>1506</v>
      </c>
      <c r="C1421" s="1" t="s">
        <v>391</v>
      </c>
      <c r="D1421" s="1" t="s">
        <v>27</v>
      </c>
      <c r="E1421" s="1" t="s">
        <v>219</v>
      </c>
      <c r="F1421" s="1" t="s">
        <v>660</v>
      </c>
      <c r="G1421" s="1" t="s">
        <v>13268</v>
      </c>
      <c r="H1421" s="1" t="s">
        <v>13269</v>
      </c>
      <c r="I1421" s="4">
        <v>84.41810185185186</v>
      </c>
      <c r="J1421" s="1">
        <v>4124.31</v>
      </c>
      <c r="K1421" s="1">
        <v>780.63</v>
      </c>
      <c r="M1421" s="10">
        <f t="array" ref="M1421">_xlfn.XLOOKUP(A1421,subscriptions!B1421:B10004,subscriptions!D1421:D10004)</f>
        <v>120</v>
      </c>
      <c r="N1421" s="10">
        <f t="array" ref="N1421">_xlfn.XLOOKUP(A1421,subscriptions!B1421:B10004,subscriptions!G1421:G10004)</f>
        <v>0</v>
      </c>
      <c r="O1421" s="10">
        <v>120.0</v>
      </c>
      <c r="P1421" s="10" t="str">
        <f t="array" ref="P1421">_xlfn.XLOOKUP(A1421,subscriptions!B1421:B10004,subscriptions!C1421:C10004)</f>
        <v>Residential</v>
      </c>
      <c r="Q1421" s="10" t="s">
        <v>173</v>
      </c>
      <c r="R1421" s="10" t="s">
        <v>212</v>
      </c>
      <c r="S1421" s="10" t="s">
        <v>3020</v>
      </c>
    </row>
    <row r="1422">
      <c r="A1422" s="1" t="s">
        <v>2002</v>
      </c>
      <c r="B1422" s="1" t="s">
        <v>1460</v>
      </c>
      <c r="C1422" s="1" t="s">
        <v>556</v>
      </c>
      <c r="D1422" s="1" t="s">
        <v>27</v>
      </c>
      <c r="E1422" s="1" t="s">
        <v>179</v>
      </c>
      <c r="F1422" s="1" t="s">
        <v>901</v>
      </c>
      <c r="G1422" s="1" t="s">
        <v>13270</v>
      </c>
      <c r="H1422" s="1" t="s">
        <v>13271</v>
      </c>
      <c r="I1422" s="4">
        <v>84.2550462962963</v>
      </c>
      <c r="J1422" s="1">
        <v>620.04</v>
      </c>
      <c r="K1422" s="1">
        <v>75.82</v>
      </c>
      <c r="L1422" s="1">
        <v>100.0</v>
      </c>
      <c r="M1422" s="10">
        <f t="array" ref="M1422">_xlfn.XLOOKUP(A1422,subscriptions!B1422:B10004,subscriptions!D1422:D10004)</f>
        <v>120</v>
      </c>
      <c r="N1422" s="10">
        <f t="array" ref="N1422">_xlfn.XLOOKUP(A1422,subscriptions!B1422:B10004,subscriptions!G1422:G10004)</f>
        <v>5</v>
      </c>
      <c r="O1422" s="10">
        <v>114.0</v>
      </c>
      <c r="P1422" s="10" t="str">
        <f t="array" ref="P1422">_xlfn.XLOOKUP(A1422,subscriptions!B1422:B10004,subscriptions!C1422:C10004)</f>
        <v>Residential</v>
      </c>
      <c r="Q1422" s="10" t="s">
        <v>194</v>
      </c>
      <c r="R1422" s="10" t="s">
        <v>212</v>
      </c>
      <c r="S1422" s="10" t="s">
        <v>149</v>
      </c>
    </row>
    <row r="1423">
      <c r="A1423" s="1" t="s">
        <v>2003</v>
      </c>
      <c r="B1423" s="1" t="s">
        <v>177</v>
      </c>
      <c r="C1423" s="1" t="s">
        <v>884</v>
      </c>
      <c r="D1423" s="1" t="s">
        <v>153</v>
      </c>
      <c r="E1423" s="1" t="s">
        <v>332</v>
      </c>
      <c r="F1423" s="1" t="s">
        <v>333</v>
      </c>
      <c r="G1423" s="1" t="s">
        <v>13272</v>
      </c>
      <c r="H1423" s="1" t="s">
        <v>13273</v>
      </c>
      <c r="I1423" s="4">
        <v>84.29728009259259</v>
      </c>
      <c r="J1423" s="1">
        <v>1111.58</v>
      </c>
      <c r="K1423" s="1">
        <v>216.79</v>
      </c>
      <c r="M1423" s="10">
        <f t="array" ref="M1423">_xlfn.XLOOKUP(A1423,subscriptions!B1423:B10004,subscriptions!D1423:D10004)</f>
        <v>50</v>
      </c>
      <c r="N1423" s="10">
        <f t="array" ref="N1423">_xlfn.XLOOKUP(A1423,subscriptions!B1423:B10004,subscriptions!G1423:G10004)</f>
        <v>10</v>
      </c>
      <c r="O1423" s="10">
        <v>45.0</v>
      </c>
      <c r="P1423" s="10" t="str">
        <f t="array" ref="P1423">_xlfn.XLOOKUP(A1423,subscriptions!B1423:B10004,subscriptions!C1423:C10004)</f>
        <v>Mini</v>
      </c>
      <c r="Q1423" s="10" t="s">
        <v>128</v>
      </c>
      <c r="R1423" s="10" t="s">
        <v>148</v>
      </c>
      <c r="S1423" s="10" t="s">
        <v>407</v>
      </c>
    </row>
    <row r="1424">
      <c r="A1424" s="1" t="s">
        <v>2004</v>
      </c>
      <c r="B1424" s="1" t="s">
        <v>2534</v>
      </c>
      <c r="C1424" s="1" t="s">
        <v>1507</v>
      </c>
      <c r="D1424" s="1" t="s">
        <v>153</v>
      </c>
      <c r="E1424" s="1" t="s">
        <v>714</v>
      </c>
      <c r="F1424" s="1" t="s">
        <v>3326</v>
      </c>
      <c r="G1424" s="1" t="s">
        <v>13274</v>
      </c>
      <c r="H1424" s="1" t="s">
        <v>13275</v>
      </c>
      <c r="I1424" s="4">
        <v>84.25773148148149</v>
      </c>
      <c r="J1424" s="1">
        <v>113.69</v>
      </c>
      <c r="K1424" s="1">
        <v>25.82</v>
      </c>
      <c r="M1424" s="10">
        <f t="array" ref="M1424">_xlfn.XLOOKUP(A1424,subscriptions!B1424:B10004,subscriptions!D1424:D10004)</f>
        <v>120</v>
      </c>
      <c r="N1424" s="10">
        <f t="array" ref="N1424">_xlfn.XLOOKUP(A1424,subscriptions!B1424:B10004,subscriptions!G1424:G10004)</f>
        <v>20</v>
      </c>
      <c r="O1424" s="10">
        <v>96.0</v>
      </c>
      <c r="P1424" s="10" t="str">
        <f t="array" ref="P1424">_xlfn.XLOOKUP(A1424,subscriptions!B1424:B10004,subscriptions!C1424:C10004)</f>
        <v>Residential</v>
      </c>
      <c r="Q1424" s="10" t="s">
        <v>128</v>
      </c>
      <c r="R1424" s="10" t="s">
        <v>148</v>
      </c>
      <c r="S1424" s="10" t="s">
        <v>603</v>
      </c>
    </row>
    <row r="1425">
      <c r="A1425" s="1" t="s">
        <v>2005</v>
      </c>
      <c r="B1425" s="1" t="s">
        <v>2521</v>
      </c>
      <c r="C1425" s="1" t="s">
        <v>1251</v>
      </c>
      <c r="D1425" s="1" t="s">
        <v>153</v>
      </c>
      <c r="E1425" s="1" t="s">
        <v>179</v>
      </c>
      <c r="F1425" s="1" t="s">
        <v>357</v>
      </c>
      <c r="G1425" s="1" t="s">
        <v>13276</v>
      </c>
      <c r="H1425" s="1" t="s">
        <v>13277</v>
      </c>
      <c r="I1425" s="4">
        <v>84.37594907407407</v>
      </c>
      <c r="J1425" s="1">
        <v>290.86</v>
      </c>
      <c r="K1425" s="1">
        <v>54.52</v>
      </c>
      <c r="L1425" s="1">
        <v>100.0</v>
      </c>
      <c r="M1425" s="10">
        <f t="array" ref="M1425">_xlfn.XLOOKUP(A1425,subscriptions!B1425:B10004,subscriptions!D1425:D10004)</f>
        <v>250</v>
      </c>
      <c r="N1425" s="10">
        <f t="array" ref="N1425">_xlfn.XLOOKUP(A1425,subscriptions!B1425:B10004,subscriptions!G1425:G10004)</f>
        <v>0</v>
      </c>
      <c r="O1425" s="10">
        <v>250.0</v>
      </c>
      <c r="P1425" s="10" t="str">
        <f t="array" ref="P1425">_xlfn.XLOOKUP(A1425,subscriptions!B1425:B10004,subscriptions!C1425:C10004)</f>
        <v>Business</v>
      </c>
      <c r="Q1425" s="10" t="s">
        <v>173</v>
      </c>
      <c r="R1425" s="10" t="s">
        <v>129</v>
      </c>
      <c r="S1425" s="10" t="s">
        <v>1442</v>
      </c>
    </row>
    <row r="1426">
      <c r="A1426" s="1" t="s">
        <v>2006</v>
      </c>
      <c r="B1426" s="1" t="s">
        <v>109</v>
      </c>
      <c r="C1426" s="1" t="s">
        <v>441</v>
      </c>
      <c r="D1426" s="1" t="s">
        <v>27</v>
      </c>
      <c r="E1426" s="1" t="s">
        <v>28</v>
      </c>
      <c r="F1426" s="1" t="s">
        <v>3899</v>
      </c>
      <c r="G1426" s="1" t="s">
        <v>13278</v>
      </c>
      <c r="H1426" s="1" t="s">
        <v>13279</v>
      </c>
      <c r="I1426" s="4">
        <v>84.29804398148148</v>
      </c>
      <c r="J1426" s="1">
        <v>6522.13</v>
      </c>
      <c r="K1426" s="1">
        <v>1357.71</v>
      </c>
      <c r="M1426" s="10">
        <f t="array" ref="M1426">_xlfn.XLOOKUP(A1426,subscriptions!B1426:B10004,subscriptions!D1426:D10004)</f>
        <v>120</v>
      </c>
      <c r="N1426" s="10">
        <f t="array" ref="N1426">_xlfn.XLOOKUP(A1426,subscriptions!B1426:B10004,subscriptions!G1426:G10004)</f>
        <v>5</v>
      </c>
      <c r="O1426" s="10">
        <v>114.0</v>
      </c>
      <c r="P1426" s="10" t="str">
        <f t="array" ref="P1426">_xlfn.XLOOKUP(A1426,subscriptions!B1426:B10004,subscriptions!C1426:C10004)</f>
        <v>Residential</v>
      </c>
      <c r="Q1426" s="10" t="s">
        <v>194</v>
      </c>
      <c r="R1426" s="10" t="s">
        <v>212</v>
      </c>
      <c r="S1426" s="10" t="s">
        <v>785</v>
      </c>
    </row>
    <row r="1427">
      <c r="A1427" s="1" t="s">
        <v>2010</v>
      </c>
      <c r="B1427" s="1" t="s">
        <v>1886</v>
      </c>
      <c r="C1427" s="1" t="s">
        <v>2007</v>
      </c>
      <c r="D1427" s="1" t="s">
        <v>27</v>
      </c>
      <c r="E1427" s="1" t="s">
        <v>239</v>
      </c>
      <c r="F1427" s="1" t="s">
        <v>2765</v>
      </c>
      <c r="G1427" s="1" t="s">
        <v>13280</v>
      </c>
      <c r="H1427" s="1" t="s">
        <v>13281</v>
      </c>
      <c r="I1427" s="4">
        <v>84.16826388888889</v>
      </c>
      <c r="J1427" s="1">
        <v>5083.71</v>
      </c>
      <c r="K1427" s="1">
        <v>1276.77</v>
      </c>
      <c r="M1427" s="10">
        <f t="array" ref="M1427">_xlfn.XLOOKUP(A1427,subscriptions!B1427:B10004,subscriptions!D1427:D10004)</f>
        <v>250</v>
      </c>
      <c r="N1427" s="10">
        <f t="array" ref="N1427">_xlfn.XLOOKUP(A1427,subscriptions!B1427:B10004,subscriptions!G1427:G10004)</f>
        <v>10</v>
      </c>
      <c r="O1427" s="10">
        <v>225.0</v>
      </c>
      <c r="P1427" s="10" t="str">
        <f t="array" ref="P1427">_xlfn.XLOOKUP(A1427,subscriptions!B1427:B10004,subscriptions!C1427:C10004)</f>
        <v>Business</v>
      </c>
      <c r="Q1427" s="10" t="s">
        <v>128</v>
      </c>
      <c r="R1427" s="10" t="s">
        <v>129</v>
      </c>
      <c r="S1427" s="10" t="s">
        <v>1042</v>
      </c>
    </row>
    <row r="1428">
      <c r="A1428" s="1" t="s">
        <v>2011</v>
      </c>
      <c r="B1428" s="1" t="s">
        <v>1624</v>
      </c>
      <c r="C1428" s="1" t="s">
        <v>786</v>
      </c>
      <c r="D1428" s="1" t="s">
        <v>27</v>
      </c>
      <c r="E1428" s="1" t="s">
        <v>631</v>
      </c>
      <c r="F1428" s="1" t="s">
        <v>632</v>
      </c>
      <c r="G1428" s="1" t="s">
        <v>13282</v>
      </c>
      <c r="H1428" s="1" t="s">
        <v>13283</v>
      </c>
      <c r="I1428" s="4">
        <v>84.2982175925926</v>
      </c>
      <c r="J1428" s="1">
        <v>57.43</v>
      </c>
      <c r="K1428" s="1">
        <v>19.76</v>
      </c>
      <c r="M1428" s="10">
        <f t="array" ref="M1428">_xlfn.XLOOKUP(A1428,subscriptions!B1428:B10004,subscriptions!D1428:D10004)</f>
        <v>120</v>
      </c>
      <c r="N1428" s="10">
        <f t="array" ref="N1428">_xlfn.XLOOKUP(A1428,subscriptions!B1428:B10004,subscriptions!G1428:G10004)</f>
        <v>20</v>
      </c>
      <c r="O1428" s="10">
        <v>96.0</v>
      </c>
      <c r="P1428" s="10" t="str">
        <f t="array" ref="P1428">_xlfn.XLOOKUP(A1428,subscriptions!B1428:B10004,subscriptions!C1428:C10004)</f>
        <v>Residential</v>
      </c>
      <c r="Q1428" s="10" t="s">
        <v>128</v>
      </c>
      <c r="R1428" s="10" t="s">
        <v>148</v>
      </c>
      <c r="S1428" s="10" t="s">
        <v>785</v>
      </c>
    </row>
    <row r="1429">
      <c r="A1429" s="1" t="s">
        <v>2012</v>
      </c>
      <c r="B1429" s="1" t="s">
        <v>589</v>
      </c>
      <c r="C1429" s="1" t="s">
        <v>871</v>
      </c>
      <c r="D1429" s="1" t="s">
        <v>153</v>
      </c>
      <c r="E1429" s="1" t="s">
        <v>631</v>
      </c>
      <c r="F1429" s="1" t="s">
        <v>1084</v>
      </c>
      <c r="G1429" s="1" t="s">
        <v>13284</v>
      </c>
      <c r="H1429" s="1" t="s">
        <v>13285</v>
      </c>
      <c r="I1429" s="4">
        <v>84.37810185185185</v>
      </c>
      <c r="J1429" s="1">
        <v>4598.96</v>
      </c>
      <c r="K1429" s="1">
        <v>1158.48</v>
      </c>
      <c r="M1429" s="10">
        <f t="array" ref="M1429">_xlfn.XLOOKUP(A1429,subscriptions!B1429:B10004,subscriptions!D1429:D10004)</f>
        <v>80</v>
      </c>
      <c r="N1429" s="10">
        <f t="array" ref="N1429">_xlfn.XLOOKUP(A1429,subscriptions!B1429:B10004,subscriptions!G1429:G10004)</f>
        <v>0</v>
      </c>
      <c r="O1429" s="10">
        <v>80.0</v>
      </c>
      <c r="P1429" s="10" t="str">
        <f t="array" ref="P1429">_xlfn.XLOOKUP(A1429,subscriptions!B1429:B10004,subscriptions!C1429:C10004)</f>
        <v>Roam</v>
      </c>
      <c r="Q1429" s="10" t="s">
        <v>173</v>
      </c>
      <c r="R1429" s="10" t="s">
        <v>148</v>
      </c>
      <c r="S1429" s="10" t="s">
        <v>1302</v>
      </c>
    </row>
    <row r="1430">
      <c r="A1430" s="1" t="s">
        <v>2013</v>
      </c>
      <c r="B1430" s="1" t="s">
        <v>4509</v>
      </c>
      <c r="C1430" s="1" t="s">
        <v>658</v>
      </c>
      <c r="D1430" s="1" t="s">
        <v>153</v>
      </c>
      <c r="E1430" s="1" t="s">
        <v>631</v>
      </c>
      <c r="F1430" s="1" t="s">
        <v>632</v>
      </c>
      <c r="G1430" s="1" t="s">
        <v>13286</v>
      </c>
      <c r="H1430" s="1" t="s">
        <v>13287</v>
      </c>
      <c r="I1430" s="4">
        <v>84.25586805555555</v>
      </c>
      <c r="J1430" s="1">
        <v>1578.81</v>
      </c>
      <c r="K1430" s="1">
        <v>268.82</v>
      </c>
      <c r="M1430" s="10">
        <f t="array" ref="M1430">_xlfn.XLOOKUP(A1430,subscriptions!B1430:B10004,subscriptions!D1430:D10004)</f>
        <v>250</v>
      </c>
      <c r="N1430" s="10">
        <f t="array" ref="N1430">_xlfn.XLOOKUP(A1430,subscriptions!B1430:B10004,subscriptions!G1430:G10004)</f>
        <v>5</v>
      </c>
      <c r="O1430" s="10">
        <v>237.5</v>
      </c>
      <c r="P1430" s="10" t="str">
        <f t="array" ref="P1430">_xlfn.XLOOKUP(A1430,subscriptions!B1430:B10004,subscriptions!C1430:C10004)</f>
        <v>Business</v>
      </c>
      <c r="Q1430" s="10" t="s">
        <v>194</v>
      </c>
      <c r="R1430" s="10" t="s">
        <v>129</v>
      </c>
      <c r="S1430" s="10" t="s">
        <v>1156</v>
      </c>
    </row>
    <row r="1431">
      <c r="A1431" s="1" t="s">
        <v>2014</v>
      </c>
      <c r="B1431" s="1" t="s">
        <v>1262</v>
      </c>
      <c r="C1431" s="1" t="s">
        <v>296</v>
      </c>
      <c r="D1431" s="1" t="s">
        <v>27</v>
      </c>
      <c r="E1431" s="1" t="s">
        <v>714</v>
      </c>
      <c r="F1431" s="1" t="s">
        <v>1159</v>
      </c>
      <c r="G1431" s="1" t="s">
        <v>13288</v>
      </c>
      <c r="H1431" s="1" t="s">
        <v>13289</v>
      </c>
      <c r="I1431" s="4">
        <v>84.17030092592593</v>
      </c>
      <c r="J1431" s="1">
        <v>3086.5</v>
      </c>
      <c r="K1431" s="1">
        <v>558.25</v>
      </c>
      <c r="M1431" s="10">
        <f t="array" ref="M1431">_xlfn.XLOOKUP(A1431,subscriptions!B1431:B10004,subscriptions!D1431:D10004)</f>
        <v>120</v>
      </c>
      <c r="N1431" s="10">
        <f t="array" ref="N1431">_xlfn.XLOOKUP(A1431,subscriptions!B1431:B10004,subscriptions!G1431:G10004)</f>
        <v>10</v>
      </c>
      <c r="O1431" s="10">
        <v>108.0</v>
      </c>
      <c r="P1431" s="10" t="str">
        <f t="array" ref="P1431">_xlfn.XLOOKUP(A1431,subscriptions!B1431:B10004,subscriptions!C1431:C10004)</f>
        <v>Residential</v>
      </c>
      <c r="Q1431" s="10" t="s">
        <v>128</v>
      </c>
      <c r="R1431" s="10" t="s">
        <v>212</v>
      </c>
      <c r="S1431" s="10" t="s">
        <v>2494</v>
      </c>
    </row>
    <row r="1432">
      <c r="A1432" s="1" t="s">
        <v>2015</v>
      </c>
      <c r="B1432" s="1" t="s">
        <v>1527</v>
      </c>
      <c r="C1432" s="1" t="s">
        <v>1507</v>
      </c>
      <c r="D1432" s="1" t="s">
        <v>153</v>
      </c>
      <c r="E1432" s="1" t="s">
        <v>332</v>
      </c>
      <c r="F1432" s="1" t="s">
        <v>788</v>
      </c>
      <c r="G1432" s="1" t="s">
        <v>13290</v>
      </c>
      <c r="H1432" s="1" t="s">
        <v>13291</v>
      </c>
      <c r="I1432" s="4">
        <v>84.38208333333333</v>
      </c>
      <c r="J1432" s="1">
        <v>959.74</v>
      </c>
      <c r="K1432" s="1">
        <v>184.35</v>
      </c>
      <c r="M1432" s="10">
        <f t="array" ref="M1432">_xlfn.XLOOKUP(A1432,subscriptions!B1432:B10004,subscriptions!D1432:D10004)</f>
        <v>50</v>
      </c>
      <c r="N1432" s="10">
        <f t="array" ref="N1432">_xlfn.XLOOKUP(A1432,subscriptions!B1432:B10004,subscriptions!G1432:G10004)</f>
        <v>20</v>
      </c>
      <c r="O1432" s="10">
        <v>40.0</v>
      </c>
      <c r="P1432" s="10" t="str">
        <f t="array" ref="P1432">_xlfn.XLOOKUP(A1432,subscriptions!B1432:B10004,subscriptions!C1432:C10004)</f>
        <v>Mini</v>
      </c>
      <c r="Q1432" s="10" t="s">
        <v>128</v>
      </c>
      <c r="R1432" s="10" t="s">
        <v>148</v>
      </c>
      <c r="S1432" s="10" t="s">
        <v>293</v>
      </c>
    </row>
    <row r="1433">
      <c r="A1433" s="1" t="s">
        <v>2017</v>
      </c>
      <c r="B1433" s="1" t="s">
        <v>455</v>
      </c>
      <c r="C1433" s="1" t="s">
        <v>456</v>
      </c>
      <c r="D1433" s="1" t="s">
        <v>27</v>
      </c>
      <c r="E1433" s="1" t="s">
        <v>714</v>
      </c>
      <c r="F1433" s="1" t="s">
        <v>3419</v>
      </c>
      <c r="G1433" s="1" t="s">
        <v>13292</v>
      </c>
      <c r="H1433" s="1" t="s">
        <v>13293</v>
      </c>
      <c r="I1433" s="4">
        <v>84.29263888888889</v>
      </c>
      <c r="J1433" s="1">
        <v>1137.25</v>
      </c>
      <c r="K1433" s="1">
        <v>160.0</v>
      </c>
      <c r="M1433" s="10">
        <f t="array" ref="M1433">_xlfn.XLOOKUP(A1433,subscriptions!B1433:B10004,subscriptions!D1433:D10004)</f>
        <v>120</v>
      </c>
      <c r="N1433" s="10">
        <f t="array" ref="N1433">_xlfn.XLOOKUP(A1433,subscriptions!B1433:B10004,subscriptions!G1433:G10004)</f>
        <v>0</v>
      </c>
      <c r="O1433" s="10">
        <v>120.0</v>
      </c>
      <c r="P1433" s="10" t="str">
        <f t="array" ref="P1433">_xlfn.XLOOKUP(A1433,subscriptions!B1433:B10004,subscriptions!C1433:C10004)</f>
        <v>Residential</v>
      </c>
      <c r="Q1433" s="10" t="s">
        <v>173</v>
      </c>
      <c r="R1433" s="10" t="s">
        <v>212</v>
      </c>
      <c r="S1433" s="10" t="s">
        <v>587</v>
      </c>
    </row>
    <row r="1434">
      <c r="A1434" s="1" t="s">
        <v>2021</v>
      </c>
      <c r="B1434" s="1" t="s">
        <v>355</v>
      </c>
      <c r="C1434" s="1" t="s">
        <v>1100</v>
      </c>
      <c r="D1434" s="1" t="s">
        <v>153</v>
      </c>
      <c r="E1434" s="1" t="s">
        <v>239</v>
      </c>
      <c r="F1434" s="1" t="s">
        <v>606</v>
      </c>
      <c r="G1434" s="1" t="s">
        <v>13294</v>
      </c>
      <c r="H1434" s="1" t="s">
        <v>13295</v>
      </c>
      <c r="I1434" s="4">
        <v>84.16769675925926</v>
      </c>
      <c r="J1434" s="1">
        <v>1056.63</v>
      </c>
      <c r="K1434" s="1">
        <v>101.89</v>
      </c>
      <c r="M1434" s="10">
        <f t="array" ref="M1434">_xlfn.XLOOKUP(A1434,subscriptions!B1434:B10004,subscriptions!D1434:D10004)</f>
        <v>50</v>
      </c>
      <c r="N1434" s="10">
        <f t="array" ref="N1434">_xlfn.XLOOKUP(A1434,subscriptions!B1434:B10004,subscriptions!G1434:G10004)</f>
        <v>5</v>
      </c>
      <c r="O1434" s="10">
        <v>47.5</v>
      </c>
      <c r="P1434" s="10" t="str">
        <f t="array" ref="P1434">_xlfn.XLOOKUP(A1434,subscriptions!B1434:B10004,subscriptions!C1434:C10004)</f>
        <v>Mini</v>
      </c>
      <c r="Q1434" s="10" t="s">
        <v>194</v>
      </c>
      <c r="R1434" s="10" t="s">
        <v>148</v>
      </c>
      <c r="S1434" s="10" t="s">
        <v>1412</v>
      </c>
    </row>
    <row r="1435">
      <c r="A1435" s="1" t="s">
        <v>2022</v>
      </c>
      <c r="B1435" s="1" t="s">
        <v>4509</v>
      </c>
      <c r="C1435" s="1" t="s">
        <v>1492</v>
      </c>
      <c r="D1435" s="1" t="s">
        <v>153</v>
      </c>
      <c r="E1435" s="1" t="s">
        <v>280</v>
      </c>
      <c r="F1435" s="1" t="s">
        <v>376</v>
      </c>
      <c r="G1435" s="1" t="s">
        <v>13296</v>
      </c>
      <c r="H1435" s="1" t="s">
        <v>13297</v>
      </c>
      <c r="I1435" s="4">
        <v>84.33993055555555</v>
      </c>
      <c r="J1435" s="1">
        <v>1698.81</v>
      </c>
      <c r="K1435" s="1">
        <v>277.06</v>
      </c>
      <c r="M1435" s="10">
        <f t="array" ref="M1435">_xlfn.XLOOKUP(A1435,subscriptions!B1435:B10004,subscriptions!D1435:D10004)</f>
        <v>120</v>
      </c>
      <c r="N1435" s="10">
        <f t="array" ref="N1435">_xlfn.XLOOKUP(A1435,subscriptions!B1435:B10004,subscriptions!G1435:G10004)</f>
        <v>10</v>
      </c>
      <c r="O1435" s="10">
        <v>108.0</v>
      </c>
      <c r="P1435" s="10" t="str">
        <f t="array" ref="P1435">_xlfn.XLOOKUP(A1435,subscriptions!B1435:B10004,subscriptions!C1435:C10004)</f>
        <v>Residential</v>
      </c>
      <c r="Q1435" s="10" t="s">
        <v>128</v>
      </c>
      <c r="R1435" s="10" t="s">
        <v>212</v>
      </c>
      <c r="S1435" s="10" t="s">
        <v>234</v>
      </c>
    </row>
    <row r="1436">
      <c r="A1436" s="1" t="s">
        <v>2023</v>
      </c>
      <c r="B1436" s="1" t="s">
        <v>1317</v>
      </c>
      <c r="C1436" s="1" t="s">
        <v>734</v>
      </c>
      <c r="D1436" s="1" t="s">
        <v>27</v>
      </c>
      <c r="E1436" s="1" t="s">
        <v>280</v>
      </c>
      <c r="F1436" s="1" t="s">
        <v>411</v>
      </c>
      <c r="G1436" s="1" t="s">
        <v>13298</v>
      </c>
      <c r="H1436" s="1" t="s">
        <v>13299</v>
      </c>
      <c r="I1436" s="4">
        <v>84.29681712962963</v>
      </c>
      <c r="J1436" s="1">
        <v>275.63</v>
      </c>
      <c r="K1436" s="1">
        <v>68.25</v>
      </c>
      <c r="M1436" s="10">
        <f t="array" ref="M1436">_xlfn.XLOOKUP(A1436,subscriptions!B1436:B10004,subscriptions!D1436:D10004)</f>
        <v>120</v>
      </c>
      <c r="N1436" s="10">
        <f t="array" ref="N1436">_xlfn.XLOOKUP(A1436,subscriptions!B1436:B10004,subscriptions!G1436:G10004)</f>
        <v>20</v>
      </c>
      <c r="O1436" s="10">
        <v>96.0</v>
      </c>
      <c r="P1436" s="10" t="str">
        <f t="array" ref="P1436">_xlfn.XLOOKUP(A1436,subscriptions!B1436:B10004,subscriptions!C1436:C10004)</f>
        <v>Residential</v>
      </c>
      <c r="Q1436" s="10" t="s">
        <v>128</v>
      </c>
      <c r="R1436" s="10" t="s">
        <v>148</v>
      </c>
      <c r="S1436" s="10" t="s">
        <v>373</v>
      </c>
    </row>
    <row r="1437">
      <c r="A1437" s="1" t="s">
        <v>2024</v>
      </c>
      <c r="B1437" s="1" t="s">
        <v>1527</v>
      </c>
      <c r="C1437" s="1" t="s">
        <v>261</v>
      </c>
      <c r="D1437" s="1" t="s">
        <v>153</v>
      </c>
      <c r="E1437" s="1" t="s">
        <v>28</v>
      </c>
      <c r="F1437" s="1" t="s">
        <v>2581</v>
      </c>
      <c r="G1437" s="1" t="s">
        <v>13300</v>
      </c>
      <c r="H1437" s="1" t="s">
        <v>13301</v>
      </c>
      <c r="I1437" s="4">
        <v>84.16741898148148</v>
      </c>
      <c r="J1437" s="1">
        <v>95.65</v>
      </c>
      <c r="K1437" s="1">
        <v>28.53</v>
      </c>
      <c r="M1437" s="10">
        <f t="array" ref="M1437">_xlfn.XLOOKUP(A1437,subscriptions!B1437:B10004,subscriptions!D1437:D10004)</f>
        <v>120</v>
      </c>
      <c r="N1437" s="10">
        <f t="array" ref="N1437">_xlfn.XLOOKUP(A1437,subscriptions!B1437:B10004,subscriptions!G1437:G10004)</f>
        <v>0</v>
      </c>
      <c r="O1437" s="10">
        <v>120.0</v>
      </c>
      <c r="P1437" s="10" t="str">
        <f t="array" ref="P1437">_xlfn.XLOOKUP(A1437,subscriptions!B1437:B10004,subscriptions!C1437:C10004)</f>
        <v>Residential</v>
      </c>
      <c r="Q1437" s="10" t="s">
        <v>173</v>
      </c>
      <c r="R1437" s="10" t="s">
        <v>212</v>
      </c>
      <c r="S1437" s="10" t="s">
        <v>1412</v>
      </c>
    </row>
    <row r="1438">
      <c r="A1438" s="1" t="s">
        <v>2025</v>
      </c>
      <c r="B1438" s="1" t="s">
        <v>4627</v>
      </c>
      <c r="C1438" s="1" t="s">
        <v>786</v>
      </c>
      <c r="D1438" s="1" t="s">
        <v>27</v>
      </c>
      <c r="E1438" s="1" t="s">
        <v>239</v>
      </c>
      <c r="F1438" s="1" t="s">
        <v>2364</v>
      </c>
      <c r="G1438" s="1" t="s">
        <v>13302</v>
      </c>
      <c r="H1438" s="1" t="s">
        <v>13303</v>
      </c>
      <c r="I1438" s="4">
        <v>84.16891203703703</v>
      </c>
      <c r="J1438" s="1">
        <v>602.1</v>
      </c>
      <c r="K1438" s="1">
        <v>82.97</v>
      </c>
      <c r="M1438" s="10">
        <f t="array" ref="M1438">_xlfn.XLOOKUP(A1438,subscriptions!B1438:B10004,subscriptions!D1438:D10004)</f>
        <v>120</v>
      </c>
      <c r="N1438" s="10">
        <f t="array" ref="N1438">_xlfn.XLOOKUP(A1438,subscriptions!B1438:B10004,subscriptions!G1438:G10004)</f>
        <v>5</v>
      </c>
      <c r="O1438" s="10">
        <v>114.0</v>
      </c>
      <c r="P1438" s="10" t="str">
        <f t="array" ref="P1438">_xlfn.XLOOKUP(A1438,subscriptions!B1438:B10004,subscriptions!C1438:C10004)</f>
        <v>Residential</v>
      </c>
      <c r="Q1438" s="10" t="s">
        <v>194</v>
      </c>
      <c r="R1438" s="10" t="s">
        <v>212</v>
      </c>
      <c r="S1438" s="10" t="s">
        <v>1504</v>
      </c>
    </row>
    <row r="1439">
      <c r="A1439" s="1" t="s">
        <v>2026</v>
      </c>
      <c r="B1439" s="1" t="s">
        <v>1173</v>
      </c>
      <c r="C1439" s="1" t="s">
        <v>884</v>
      </c>
      <c r="D1439" s="1" t="s">
        <v>27</v>
      </c>
      <c r="E1439" s="1" t="s">
        <v>714</v>
      </c>
      <c r="F1439" s="1" t="s">
        <v>715</v>
      </c>
      <c r="G1439" s="1" t="s">
        <v>13304</v>
      </c>
      <c r="H1439" s="1" t="s">
        <v>13305</v>
      </c>
      <c r="I1439" s="4">
        <v>84.21344907407408</v>
      </c>
      <c r="J1439" s="1">
        <v>1879.55</v>
      </c>
      <c r="K1439" s="1">
        <v>296.77</v>
      </c>
      <c r="M1439" s="10">
        <f t="array" ref="M1439">_xlfn.XLOOKUP(A1439,subscriptions!B1439:B10004,subscriptions!D1439:D10004)</f>
        <v>120</v>
      </c>
      <c r="N1439" s="10">
        <f t="array" ref="N1439">_xlfn.XLOOKUP(A1439,subscriptions!B1439:B10004,subscriptions!G1439:G10004)</f>
        <v>10</v>
      </c>
      <c r="O1439" s="10">
        <v>108.0</v>
      </c>
      <c r="P1439" s="10" t="str">
        <f t="array" ref="P1439">_xlfn.XLOOKUP(A1439,subscriptions!B1439:B10004,subscriptions!C1439:C10004)</f>
        <v>Residential</v>
      </c>
      <c r="Q1439" s="10" t="s">
        <v>128</v>
      </c>
      <c r="R1439" s="10" t="s">
        <v>212</v>
      </c>
      <c r="S1439" s="10" t="s">
        <v>1915</v>
      </c>
    </row>
    <row r="1440">
      <c r="A1440" s="1" t="s">
        <v>2027</v>
      </c>
      <c r="B1440" s="1" t="s">
        <v>508</v>
      </c>
      <c r="C1440" s="1" t="s">
        <v>237</v>
      </c>
      <c r="D1440" s="1" t="s">
        <v>153</v>
      </c>
      <c r="E1440" s="1" t="s">
        <v>332</v>
      </c>
      <c r="F1440" s="1" t="s">
        <v>1749</v>
      </c>
      <c r="G1440" s="1" t="s">
        <v>13306</v>
      </c>
      <c r="H1440" s="1" t="s">
        <v>13307</v>
      </c>
      <c r="I1440" s="4">
        <v>84.20974537037037</v>
      </c>
      <c r="J1440" s="1">
        <v>388.19</v>
      </c>
      <c r="K1440" s="1">
        <v>64.33</v>
      </c>
      <c r="M1440" s="10">
        <f t="array" ref="M1440">_xlfn.XLOOKUP(A1440,subscriptions!B1440:B10004,subscriptions!D1440:D10004)</f>
        <v>80</v>
      </c>
      <c r="N1440" s="10">
        <f t="array" ref="N1440">_xlfn.XLOOKUP(A1440,subscriptions!B1440:B10004,subscriptions!G1440:G10004)</f>
        <v>20</v>
      </c>
      <c r="O1440" s="10">
        <v>64.0</v>
      </c>
      <c r="P1440" s="10" t="str">
        <f t="array" ref="P1440">_xlfn.XLOOKUP(A1440,subscriptions!B1440:B10004,subscriptions!C1440:C10004)</f>
        <v>Roam</v>
      </c>
      <c r="Q1440" s="10" t="s">
        <v>128</v>
      </c>
      <c r="R1440" s="10" t="s">
        <v>148</v>
      </c>
      <c r="S1440" s="10" t="s">
        <v>353</v>
      </c>
    </row>
    <row r="1441">
      <c r="A1441" s="1" t="s">
        <v>2030</v>
      </c>
      <c r="B1441" s="1" t="s">
        <v>24</v>
      </c>
      <c r="C1441" s="1" t="s">
        <v>441</v>
      </c>
      <c r="D1441" s="1" t="s">
        <v>27</v>
      </c>
      <c r="E1441" s="1" t="s">
        <v>262</v>
      </c>
      <c r="F1441" s="1" t="s">
        <v>1835</v>
      </c>
      <c r="G1441" s="1" t="s">
        <v>13308</v>
      </c>
      <c r="H1441" s="1" t="s">
        <v>13309</v>
      </c>
      <c r="I1441" s="4">
        <v>84.33403935185186</v>
      </c>
      <c r="J1441" s="1">
        <v>1728.68</v>
      </c>
      <c r="K1441" s="1">
        <v>192.25</v>
      </c>
      <c r="M1441" s="10">
        <f t="array" ref="M1441">_xlfn.XLOOKUP(A1441,subscriptions!B1441:B10004,subscriptions!D1441:D10004)</f>
        <v>250</v>
      </c>
      <c r="N1441" s="10">
        <f t="array" ref="N1441">_xlfn.XLOOKUP(A1441,subscriptions!B1441:B10004,subscriptions!G1441:G10004)</f>
        <v>0</v>
      </c>
      <c r="O1441" s="10">
        <v>250.0</v>
      </c>
      <c r="P1441" s="10" t="str">
        <f t="array" ref="P1441">_xlfn.XLOOKUP(A1441,subscriptions!B1441:B10004,subscriptions!C1441:C10004)</f>
        <v>Business</v>
      </c>
      <c r="Q1441" s="10" t="s">
        <v>173</v>
      </c>
      <c r="R1441" s="10" t="s">
        <v>129</v>
      </c>
      <c r="S1441" s="10" t="s">
        <v>195</v>
      </c>
    </row>
    <row r="1442">
      <c r="A1442" s="1" t="s">
        <v>2031</v>
      </c>
      <c r="B1442" s="1" t="s">
        <v>645</v>
      </c>
      <c r="C1442" s="1" t="s">
        <v>110</v>
      </c>
      <c r="D1442" s="1" t="s">
        <v>153</v>
      </c>
      <c r="E1442" s="1" t="s">
        <v>111</v>
      </c>
      <c r="F1442" s="1" t="s">
        <v>1227</v>
      </c>
      <c r="G1442" s="1" t="s">
        <v>13310</v>
      </c>
      <c r="H1442" s="1" t="s">
        <v>13311</v>
      </c>
      <c r="I1442" s="4">
        <v>84.17045138888889</v>
      </c>
      <c r="J1442" s="1">
        <v>5305.45</v>
      </c>
      <c r="K1442" s="1">
        <v>737.73</v>
      </c>
      <c r="M1442" s="10">
        <f t="array" ref="M1442">_xlfn.XLOOKUP(A1442,subscriptions!B1442:B10004,subscriptions!D1442:D10004)</f>
        <v>80</v>
      </c>
      <c r="N1442" s="10">
        <f t="array" ref="N1442">_xlfn.XLOOKUP(A1442,subscriptions!B1442:B10004,subscriptions!G1442:G10004)</f>
        <v>5</v>
      </c>
      <c r="O1442" s="10">
        <v>76.0</v>
      </c>
      <c r="P1442" s="10" t="str">
        <f t="array" ref="P1442">_xlfn.XLOOKUP(A1442,subscriptions!B1442:B10004,subscriptions!C1442:C10004)</f>
        <v>Roam</v>
      </c>
      <c r="Q1442" s="10" t="s">
        <v>194</v>
      </c>
      <c r="R1442" s="10" t="s">
        <v>148</v>
      </c>
      <c r="S1442" s="10" t="s">
        <v>2494</v>
      </c>
    </row>
    <row r="1443">
      <c r="A1443" s="1" t="s">
        <v>2032</v>
      </c>
      <c r="B1443" s="1" t="s">
        <v>1460</v>
      </c>
      <c r="C1443" s="1" t="s">
        <v>884</v>
      </c>
      <c r="D1443" s="1" t="s">
        <v>27</v>
      </c>
      <c r="E1443" s="1" t="s">
        <v>28</v>
      </c>
      <c r="F1443" s="1" t="s">
        <v>2188</v>
      </c>
      <c r="G1443" s="1" t="s">
        <v>13312</v>
      </c>
      <c r="H1443" s="1" t="s">
        <v>13313</v>
      </c>
      <c r="I1443" s="4">
        <v>84.20979166666666</v>
      </c>
      <c r="J1443" s="1">
        <v>197.91</v>
      </c>
      <c r="K1443" s="1">
        <v>42.62</v>
      </c>
      <c r="M1443" s="10">
        <f t="array" ref="M1443">_xlfn.XLOOKUP(A1443,subscriptions!B1443:B10004,subscriptions!D1443:D10004)</f>
        <v>120</v>
      </c>
      <c r="N1443" s="10">
        <f t="array" ref="N1443">_xlfn.XLOOKUP(A1443,subscriptions!B1443:B10004,subscriptions!G1443:G10004)</f>
        <v>10</v>
      </c>
      <c r="O1443" s="10">
        <v>108.0</v>
      </c>
      <c r="P1443" s="10" t="str">
        <f t="array" ref="P1443">_xlfn.XLOOKUP(A1443,subscriptions!B1443:B10004,subscriptions!C1443:C10004)</f>
        <v>Residential</v>
      </c>
      <c r="Q1443" s="10" t="s">
        <v>128</v>
      </c>
      <c r="R1443" s="10" t="s">
        <v>212</v>
      </c>
      <c r="S1443" s="10" t="s">
        <v>353</v>
      </c>
    </row>
    <row r="1444">
      <c r="A1444" s="1" t="s">
        <v>2033</v>
      </c>
      <c r="B1444" s="1" t="s">
        <v>1624</v>
      </c>
      <c r="C1444" s="1" t="s">
        <v>605</v>
      </c>
      <c r="D1444" s="1" t="s">
        <v>27</v>
      </c>
      <c r="E1444" s="1" t="s">
        <v>332</v>
      </c>
      <c r="F1444" s="1" t="s">
        <v>788</v>
      </c>
      <c r="G1444" s="1" t="s">
        <v>13314</v>
      </c>
      <c r="H1444" s="1" t="s">
        <v>13315</v>
      </c>
      <c r="I1444" s="4">
        <v>84.33820601851852</v>
      </c>
      <c r="J1444" s="1">
        <v>1724.87</v>
      </c>
      <c r="K1444" s="1">
        <v>194.85</v>
      </c>
      <c r="M1444" s="10">
        <f t="array" ref="M1444">_xlfn.XLOOKUP(A1444,subscriptions!B1444:B10004,subscriptions!D1444:D10004)</f>
        <v>50</v>
      </c>
      <c r="N1444" s="10">
        <f t="array" ref="N1444">_xlfn.XLOOKUP(A1444,subscriptions!B1444:B10004,subscriptions!G1444:G10004)</f>
        <v>20</v>
      </c>
      <c r="O1444" s="10">
        <v>40.0</v>
      </c>
      <c r="P1444" s="10" t="str">
        <f t="array" ref="P1444">_xlfn.XLOOKUP(A1444,subscriptions!B1444:B10004,subscriptions!C1444:C10004)</f>
        <v>Mini</v>
      </c>
      <c r="Q1444" s="10" t="s">
        <v>128</v>
      </c>
      <c r="R1444" s="10" t="s">
        <v>148</v>
      </c>
      <c r="S1444" s="10" t="s">
        <v>2086</v>
      </c>
    </row>
    <row r="1445">
      <c r="A1445" s="1" t="s">
        <v>2034</v>
      </c>
      <c r="B1445" s="1" t="s">
        <v>295</v>
      </c>
      <c r="C1445" s="1" t="s">
        <v>734</v>
      </c>
      <c r="D1445" s="1" t="s">
        <v>153</v>
      </c>
      <c r="E1445" s="1" t="s">
        <v>714</v>
      </c>
      <c r="F1445" s="1" t="s">
        <v>1951</v>
      </c>
      <c r="G1445" s="1" t="s">
        <v>13316</v>
      </c>
      <c r="H1445" s="1" t="s">
        <v>13317</v>
      </c>
      <c r="I1445" s="4">
        <v>84.29685185185186</v>
      </c>
      <c r="J1445" s="1">
        <v>929.81</v>
      </c>
      <c r="K1445" s="1">
        <v>189.8</v>
      </c>
      <c r="M1445" s="10">
        <f t="array" ref="M1445">_xlfn.XLOOKUP(A1445,subscriptions!B1445:B10004,subscriptions!D1445:D10004)</f>
        <v>80</v>
      </c>
      <c r="N1445" s="10">
        <f t="array" ref="N1445">_xlfn.XLOOKUP(A1445,subscriptions!B1445:B10004,subscriptions!G1445:G10004)</f>
        <v>0</v>
      </c>
      <c r="O1445" s="10">
        <v>80.0</v>
      </c>
      <c r="P1445" s="10" t="str">
        <f t="array" ref="P1445">_xlfn.XLOOKUP(A1445,subscriptions!B1445:B10004,subscriptions!C1445:C10004)</f>
        <v>Roam</v>
      </c>
      <c r="Q1445" s="10" t="s">
        <v>173</v>
      </c>
      <c r="R1445" s="10" t="s">
        <v>148</v>
      </c>
      <c r="S1445" s="10" t="s">
        <v>373</v>
      </c>
    </row>
    <row r="1446">
      <c r="A1446" s="1" t="s">
        <v>2035</v>
      </c>
      <c r="B1446" s="1" t="s">
        <v>1491</v>
      </c>
      <c r="C1446" s="1" t="s">
        <v>110</v>
      </c>
      <c r="D1446" s="1" t="s">
        <v>153</v>
      </c>
      <c r="E1446" s="1" t="s">
        <v>262</v>
      </c>
      <c r="F1446" s="1" t="s">
        <v>2985</v>
      </c>
      <c r="G1446" s="1" t="s">
        <v>13318</v>
      </c>
      <c r="H1446" s="1" t="s">
        <v>13319</v>
      </c>
      <c r="I1446" s="4">
        <v>84.33828703703703</v>
      </c>
      <c r="J1446" s="1">
        <v>3089.05</v>
      </c>
      <c r="K1446" s="1">
        <v>464.94</v>
      </c>
      <c r="M1446" s="10">
        <f t="array" ref="M1446">_xlfn.XLOOKUP(A1446,subscriptions!B1446:B10004,subscriptions!D1446:D10004)</f>
        <v>80</v>
      </c>
      <c r="N1446" s="10">
        <f t="array" ref="N1446">_xlfn.XLOOKUP(A1446,subscriptions!B1446:B10004,subscriptions!G1446:G10004)</f>
        <v>5</v>
      </c>
      <c r="O1446" s="10">
        <v>76.0</v>
      </c>
      <c r="P1446" s="10" t="str">
        <f t="array" ref="P1446">_xlfn.XLOOKUP(A1446,subscriptions!B1446:B10004,subscriptions!C1446:C10004)</f>
        <v>Roam</v>
      </c>
      <c r="Q1446" s="10" t="s">
        <v>194</v>
      </c>
      <c r="R1446" s="10" t="s">
        <v>148</v>
      </c>
      <c r="S1446" s="10" t="s">
        <v>2086</v>
      </c>
    </row>
    <row r="1447">
      <c r="A1447" s="1" t="s">
        <v>2036</v>
      </c>
      <c r="B1447" s="1" t="s">
        <v>555</v>
      </c>
      <c r="C1447" s="1" t="s">
        <v>1251</v>
      </c>
      <c r="D1447" s="1" t="s">
        <v>153</v>
      </c>
      <c r="E1447" s="1" t="s">
        <v>280</v>
      </c>
      <c r="F1447" s="1" t="s">
        <v>411</v>
      </c>
      <c r="G1447" s="1" t="s">
        <v>13320</v>
      </c>
      <c r="H1447" s="1" t="s">
        <v>13321</v>
      </c>
      <c r="I1447" s="4">
        <v>84.21608796296296</v>
      </c>
      <c r="J1447" s="1">
        <v>342.47</v>
      </c>
      <c r="K1447" s="1">
        <v>75.19</v>
      </c>
      <c r="M1447" s="10">
        <f t="array" ref="M1447">_xlfn.XLOOKUP(A1447,subscriptions!B1447:B10004,subscriptions!D1447:D10004)</f>
        <v>120</v>
      </c>
      <c r="N1447" s="10">
        <f t="array" ref="N1447">_xlfn.XLOOKUP(A1447,subscriptions!B1447:B10004,subscriptions!G1447:G10004)</f>
        <v>10</v>
      </c>
      <c r="O1447" s="10">
        <v>108.0</v>
      </c>
      <c r="P1447" s="10" t="str">
        <f t="array" ref="P1447">_xlfn.XLOOKUP(A1447,subscriptions!B1447:B10004,subscriptions!C1447:C10004)</f>
        <v>Residential</v>
      </c>
      <c r="Q1447" s="10" t="s">
        <v>128</v>
      </c>
      <c r="R1447" s="10" t="s">
        <v>212</v>
      </c>
      <c r="S1447" s="10" t="s">
        <v>2596</v>
      </c>
    </row>
    <row r="1448">
      <c r="A1448" s="1" t="s">
        <v>2038</v>
      </c>
      <c r="B1448" s="1" t="s">
        <v>1303</v>
      </c>
      <c r="C1448" s="1" t="s">
        <v>237</v>
      </c>
      <c r="D1448" s="1" t="s">
        <v>153</v>
      </c>
      <c r="E1448" s="1" t="s">
        <v>111</v>
      </c>
      <c r="F1448" s="1" t="s">
        <v>1263</v>
      </c>
      <c r="G1448" s="1" t="s">
        <v>13322</v>
      </c>
      <c r="H1448" s="1" t="s">
        <v>13323</v>
      </c>
      <c r="I1448" s="4">
        <v>84.21327546296297</v>
      </c>
      <c r="J1448" s="1">
        <v>1819.53</v>
      </c>
      <c r="K1448" s="1">
        <v>256.5</v>
      </c>
      <c r="M1448" s="10">
        <f t="array" ref="M1448">_xlfn.XLOOKUP(A1448,subscriptions!B1448:B10004,subscriptions!D1448:D10004)</f>
        <v>80</v>
      </c>
      <c r="N1448" s="10">
        <f t="array" ref="N1448">_xlfn.XLOOKUP(A1448,subscriptions!B1448:B10004,subscriptions!G1448:G10004)</f>
        <v>20</v>
      </c>
      <c r="O1448" s="10">
        <v>64.0</v>
      </c>
      <c r="P1448" s="10" t="str">
        <f t="array" ref="P1448">_xlfn.XLOOKUP(A1448,subscriptions!B1448:B10004,subscriptions!C1448:C10004)</f>
        <v>Roam</v>
      </c>
      <c r="Q1448" s="10" t="s">
        <v>128</v>
      </c>
      <c r="R1448" s="10" t="s">
        <v>148</v>
      </c>
      <c r="S1448" s="10" t="s">
        <v>1915</v>
      </c>
    </row>
    <row r="1449">
      <c r="A1449" s="1" t="s">
        <v>2040</v>
      </c>
      <c r="B1449" s="1" t="s">
        <v>1099</v>
      </c>
      <c r="C1449" s="1" t="s">
        <v>827</v>
      </c>
      <c r="D1449" s="1" t="s">
        <v>153</v>
      </c>
      <c r="E1449" s="1" t="s">
        <v>219</v>
      </c>
      <c r="F1449" s="1" t="s">
        <v>1461</v>
      </c>
      <c r="G1449" s="1" t="s">
        <v>13324</v>
      </c>
      <c r="H1449" s="1" t="s">
        <v>13325</v>
      </c>
      <c r="I1449" s="4">
        <v>84.2522337962963</v>
      </c>
      <c r="J1449" s="1">
        <v>2781.31</v>
      </c>
      <c r="K1449" s="1">
        <v>404.01</v>
      </c>
      <c r="M1449" s="10">
        <f t="array" ref="M1449">_xlfn.XLOOKUP(A1449,subscriptions!B1449:B10004,subscriptions!D1449:D10004)</f>
        <v>120</v>
      </c>
      <c r="N1449" s="10">
        <f t="array" ref="N1449">_xlfn.XLOOKUP(A1449,subscriptions!B1449:B10004,subscriptions!G1449:G10004)</f>
        <v>0</v>
      </c>
      <c r="O1449" s="10">
        <v>120.0</v>
      </c>
      <c r="P1449" s="10" t="str">
        <f t="array" ref="P1449">_xlfn.XLOOKUP(A1449,subscriptions!B1449:B10004,subscriptions!C1449:C10004)</f>
        <v>Residential</v>
      </c>
      <c r="Q1449" s="10" t="s">
        <v>173</v>
      </c>
      <c r="R1449" s="10" t="s">
        <v>212</v>
      </c>
      <c r="S1449" s="10" t="s">
        <v>1008</v>
      </c>
    </row>
    <row r="1450">
      <c r="A1450" s="1" t="s">
        <v>2041</v>
      </c>
      <c r="B1450" s="1" t="s">
        <v>657</v>
      </c>
      <c r="C1450" s="1" t="s">
        <v>218</v>
      </c>
      <c r="D1450" s="1" t="s">
        <v>153</v>
      </c>
      <c r="E1450" s="1" t="s">
        <v>262</v>
      </c>
      <c r="F1450" s="1" t="s">
        <v>2112</v>
      </c>
      <c r="G1450" s="1" t="s">
        <v>13326</v>
      </c>
      <c r="H1450" s="1" t="s">
        <v>13327</v>
      </c>
      <c r="I1450" s="4">
        <v>84.25304398148148</v>
      </c>
      <c r="J1450" s="1">
        <v>4390.15</v>
      </c>
      <c r="K1450" s="1">
        <v>754.21</v>
      </c>
      <c r="M1450" s="10">
        <f t="array" ref="M1450">_xlfn.XLOOKUP(A1450,subscriptions!B1450:B10004,subscriptions!D1450:D10004)</f>
        <v>250</v>
      </c>
      <c r="N1450" s="10">
        <f t="array" ref="N1450">_xlfn.XLOOKUP(A1450,subscriptions!B1450:B10004,subscriptions!G1450:G10004)</f>
        <v>5</v>
      </c>
      <c r="O1450" s="10">
        <v>237.5</v>
      </c>
      <c r="P1450" s="10" t="str">
        <f t="array" ref="P1450">_xlfn.XLOOKUP(A1450,subscriptions!B1450:B10004,subscriptions!C1450:C10004)</f>
        <v>Business</v>
      </c>
      <c r="Q1450" s="10" t="s">
        <v>194</v>
      </c>
      <c r="R1450" s="10" t="s">
        <v>129</v>
      </c>
      <c r="S1450" s="10" t="s">
        <v>916</v>
      </c>
    </row>
    <row r="1451">
      <c r="A1451" s="1" t="s">
        <v>2042</v>
      </c>
      <c r="B1451" s="1" t="s">
        <v>508</v>
      </c>
      <c r="C1451" s="1" t="s">
        <v>261</v>
      </c>
      <c r="D1451" s="1" t="s">
        <v>153</v>
      </c>
      <c r="E1451" s="1" t="s">
        <v>332</v>
      </c>
      <c r="F1451" s="1" t="s">
        <v>2280</v>
      </c>
      <c r="G1451" s="1" t="s">
        <v>13328</v>
      </c>
      <c r="H1451" s="1" t="s">
        <v>13329</v>
      </c>
      <c r="I1451" s="4">
        <v>84.2536574074074</v>
      </c>
      <c r="J1451" s="1">
        <v>1774.45</v>
      </c>
      <c r="K1451" s="1">
        <v>347.64</v>
      </c>
      <c r="M1451" s="10">
        <f t="array" ref="M1451">_xlfn.XLOOKUP(A1451,subscriptions!B1451:B10004,subscriptions!D1451:D10004)</f>
        <v>50</v>
      </c>
      <c r="N1451" s="10">
        <f t="array" ref="N1451">_xlfn.XLOOKUP(A1451,subscriptions!B1451:B10004,subscriptions!G1451:G10004)</f>
        <v>10</v>
      </c>
      <c r="O1451" s="10">
        <v>45.0</v>
      </c>
      <c r="P1451" s="10" t="str">
        <f t="array" ref="P1451">_xlfn.XLOOKUP(A1451,subscriptions!B1451:B10004,subscriptions!C1451:C10004)</f>
        <v>Mini</v>
      </c>
      <c r="Q1451" s="10" t="s">
        <v>128</v>
      </c>
      <c r="R1451" s="10" t="s">
        <v>148</v>
      </c>
      <c r="S1451" s="10" t="s">
        <v>1832</v>
      </c>
    </row>
    <row r="1452">
      <c r="A1452" s="1" t="s">
        <v>2043</v>
      </c>
      <c r="B1452" s="1" t="s">
        <v>1491</v>
      </c>
      <c r="C1452" s="1" t="s">
        <v>1492</v>
      </c>
      <c r="D1452" s="1" t="s">
        <v>153</v>
      </c>
      <c r="E1452" s="1" t="s">
        <v>28</v>
      </c>
      <c r="F1452" s="1" t="s">
        <v>2581</v>
      </c>
      <c r="G1452" s="1" t="s">
        <v>13330</v>
      </c>
      <c r="H1452" s="1" t="s">
        <v>13331</v>
      </c>
      <c r="I1452" s="4">
        <v>84.42086805555556</v>
      </c>
      <c r="J1452" s="1">
        <v>1081.27</v>
      </c>
      <c r="K1452" s="1">
        <v>213.88</v>
      </c>
      <c r="M1452" s="10">
        <f t="array" ref="M1452">_xlfn.XLOOKUP(A1452,subscriptions!B1452:B10004,subscriptions!D1452:D10004)</f>
        <v>120</v>
      </c>
      <c r="N1452" s="10">
        <f t="array" ref="N1452">_xlfn.XLOOKUP(A1452,subscriptions!B1452:B10004,subscriptions!G1452:G10004)</f>
        <v>20</v>
      </c>
      <c r="O1452" s="10">
        <v>96.0</v>
      </c>
      <c r="P1452" s="10" t="str">
        <f t="array" ref="P1452">_xlfn.XLOOKUP(A1452,subscriptions!B1452:B10004,subscriptions!C1452:C10004)</f>
        <v>Residential</v>
      </c>
      <c r="Q1452" s="10" t="s">
        <v>128</v>
      </c>
      <c r="R1452" s="10" t="s">
        <v>148</v>
      </c>
      <c r="S1452" s="10" t="s">
        <v>2152</v>
      </c>
    </row>
    <row r="1453">
      <c r="A1453" s="1" t="s">
        <v>2044</v>
      </c>
      <c r="B1453" s="1" t="s">
        <v>713</v>
      </c>
      <c r="C1453" s="1" t="s">
        <v>1251</v>
      </c>
      <c r="D1453" s="1" t="s">
        <v>27</v>
      </c>
      <c r="E1453" s="1" t="s">
        <v>179</v>
      </c>
      <c r="F1453" s="1" t="s">
        <v>357</v>
      </c>
      <c r="G1453" s="1" t="s">
        <v>13332</v>
      </c>
      <c r="H1453" s="1" t="s">
        <v>13333</v>
      </c>
      <c r="I1453" s="4">
        <v>84.20983796296296</v>
      </c>
      <c r="J1453" s="1">
        <v>1492.9</v>
      </c>
      <c r="K1453" s="1">
        <v>335.97</v>
      </c>
      <c r="L1453" s="1">
        <v>100.0</v>
      </c>
      <c r="M1453" s="10">
        <f t="array" ref="M1453">_xlfn.XLOOKUP(A1453,subscriptions!B1453:B10004,subscriptions!D1453:D10004)</f>
        <v>80</v>
      </c>
      <c r="N1453" s="10">
        <f t="array" ref="N1453">_xlfn.XLOOKUP(A1453,subscriptions!B1453:B10004,subscriptions!G1453:G10004)</f>
        <v>0</v>
      </c>
      <c r="O1453" s="10">
        <v>80.0</v>
      </c>
      <c r="P1453" s="10" t="str">
        <f t="array" ref="P1453">_xlfn.XLOOKUP(A1453,subscriptions!B1453:B10004,subscriptions!C1453:C10004)</f>
        <v>Roam</v>
      </c>
      <c r="Q1453" s="10" t="s">
        <v>173</v>
      </c>
      <c r="R1453" s="10" t="s">
        <v>148</v>
      </c>
      <c r="S1453" s="10" t="s">
        <v>353</v>
      </c>
    </row>
    <row r="1454">
      <c r="A1454" s="1" t="s">
        <v>2045</v>
      </c>
      <c r="B1454" s="1" t="s">
        <v>295</v>
      </c>
      <c r="C1454" s="1" t="s">
        <v>1833</v>
      </c>
      <c r="D1454" s="1" t="s">
        <v>153</v>
      </c>
      <c r="E1454" s="1" t="s">
        <v>239</v>
      </c>
      <c r="F1454" s="1" t="s">
        <v>2076</v>
      </c>
      <c r="G1454" s="1" t="s">
        <v>13334</v>
      </c>
      <c r="H1454" s="1" t="s">
        <v>13335</v>
      </c>
      <c r="I1454" s="4">
        <v>84.2584375</v>
      </c>
      <c r="J1454" s="1">
        <v>3097.75</v>
      </c>
      <c r="K1454" s="1">
        <v>597.18</v>
      </c>
      <c r="M1454" s="10">
        <f t="array" ref="M1454">_xlfn.XLOOKUP(A1454,subscriptions!B1454:B10004,subscriptions!D1454:D10004)</f>
        <v>120</v>
      </c>
      <c r="N1454" s="10">
        <f t="array" ref="N1454">_xlfn.XLOOKUP(A1454,subscriptions!B1454:B10004,subscriptions!G1454:G10004)</f>
        <v>5</v>
      </c>
      <c r="O1454" s="10">
        <v>114.0</v>
      </c>
      <c r="P1454" s="10" t="str">
        <f t="array" ref="P1454">_xlfn.XLOOKUP(A1454,subscriptions!B1454:B10004,subscriptions!C1454:C10004)</f>
        <v>Residential</v>
      </c>
      <c r="Q1454" s="10" t="s">
        <v>194</v>
      </c>
      <c r="R1454" s="10" t="s">
        <v>212</v>
      </c>
      <c r="S1454" s="10" t="s">
        <v>4148</v>
      </c>
    </row>
    <row r="1455">
      <c r="A1455" s="1" t="s">
        <v>2047</v>
      </c>
      <c r="B1455" s="1" t="s">
        <v>657</v>
      </c>
      <c r="C1455" s="1" t="s">
        <v>605</v>
      </c>
      <c r="D1455" s="1" t="s">
        <v>153</v>
      </c>
      <c r="E1455" s="1" t="s">
        <v>280</v>
      </c>
      <c r="F1455" s="1" t="s">
        <v>1478</v>
      </c>
      <c r="G1455" s="1" t="s">
        <v>13336</v>
      </c>
      <c r="H1455" s="1" t="s">
        <v>13337</v>
      </c>
      <c r="I1455" s="4">
        <v>84.33966435185185</v>
      </c>
      <c r="J1455" s="1">
        <v>1318.08</v>
      </c>
      <c r="K1455" s="1">
        <v>186.58</v>
      </c>
      <c r="M1455" s="10">
        <f t="array" ref="M1455">_xlfn.XLOOKUP(A1455,subscriptions!B1455:B10004,subscriptions!D1455:D10004)</f>
        <v>120</v>
      </c>
      <c r="N1455" s="10">
        <f t="array" ref="N1455">_xlfn.XLOOKUP(A1455,subscriptions!B1455:B10004,subscriptions!G1455:G10004)</f>
        <v>10</v>
      </c>
      <c r="O1455" s="10">
        <v>108.0</v>
      </c>
      <c r="P1455" s="10" t="str">
        <f t="array" ref="P1455">_xlfn.XLOOKUP(A1455,subscriptions!B1455:B10004,subscriptions!C1455:C10004)</f>
        <v>Residential</v>
      </c>
      <c r="Q1455" s="10" t="s">
        <v>128</v>
      </c>
      <c r="R1455" s="10" t="s">
        <v>212</v>
      </c>
      <c r="S1455" s="10" t="s">
        <v>234</v>
      </c>
    </row>
    <row r="1456">
      <c r="A1456" s="1" t="s">
        <v>2050</v>
      </c>
      <c r="B1456" s="1" t="s">
        <v>1414</v>
      </c>
      <c r="C1456" s="1" t="s">
        <v>218</v>
      </c>
      <c r="D1456" s="1" t="s">
        <v>27</v>
      </c>
      <c r="E1456" s="1" t="s">
        <v>28</v>
      </c>
      <c r="F1456" s="1" t="s">
        <v>2188</v>
      </c>
      <c r="G1456" s="1" t="s">
        <v>13338</v>
      </c>
      <c r="H1456" s="1" t="s">
        <v>13339</v>
      </c>
      <c r="I1456" s="4">
        <v>84.37734953703703</v>
      </c>
      <c r="J1456" s="1">
        <v>96.29</v>
      </c>
      <c r="K1456" s="1">
        <v>40.12</v>
      </c>
      <c r="M1456" s="10">
        <f t="array" ref="M1456">_xlfn.XLOOKUP(A1456,subscriptions!B1456:B10004,subscriptions!D1456:D10004)</f>
        <v>250</v>
      </c>
      <c r="N1456" s="10">
        <f t="array" ref="N1456">_xlfn.XLOOKUP(A1456,subscriptions!B1456:B10004,subscriptions!G1456:G10004)</f>
        <v>20</v>
      </c>
      <c r="O1456" s="10">
        <v>200.0</v>
      </c>
      <c r="P1456" s="10" t="str">
        <f t="array" ref="P1456">_xlfn.XLOOKUP(A1456,subscriptions!B1456:B10004,subscriptions!C1456:C10004)</f>
        <v>Business</v>
      </c>
      <c r="Q1456" s="10" t="s">
        <v>128</v>
      </c>
      <c r="R1456" s="10" t="s">
        <v>129</v>
      </c>
      <c r="S1456" s="10" t="s">
        <v>1360</v>
      </c>
    </row>
    <row r="1457">
      <c r="A1457" s="1" t="s">
        <v>2051</v>
      </c>
      <c r="B1457" s="1" t="s">
        <v>523</v>
      </c>
      <c r="C1457" s="1" t="s">
        <v>473</v>
      </c>
      <c r="D1457" s="1" t="s">
        <v>27</v>
      </c>
      <c r="E1457" s="1" t="s">
        <v>28</v>
      </c>
      <c r="F1457" s="1" t="s">
        <v>1639</v>
      </c>
      <c r="G1457" s="1" t="s">
        <v>13340</v>
      </c>
      <c r="H1457" s="1" t="s">
        <v>13341</v>
      </c>
      <c r="I1457" s="4">
        <v>84.25788194444445</v>
      </c>
      <c r="J1457" s="1">
        <v>4059.36</v>
      </c>
      <c r="K1457" s="1">
        <v>874.17</v>
      </c>
      <c r="M1457" s="10">
        <f t="array" ref="M1457">_xlfn.XLOOKUP(A1457,subscriptions!B1457:B10004,subscriptions!D1457:D10004)</f>
        <v>50</v>
      </c>
      <c r="N1457" s="10">
        <f t="array" ref="N1457">_xlfn.XLOOKUP(A1457,subscriptions!B1457:B10004,subscriptions!G1457:G10004)</f>
        <v>0</v>
      </c>
      <c r="O1457" s="10">
        <v>50.0</v>
      </c>
      <c r="P1457" s="10" t="str">
        <f t="array" ref="P1457">_xlfn.XLOOKUP(A1457,subscriptions!B1457:B10004,subscriptions!C1457:C10004)</f>
        <v>Mini</v>
      </c>
      <c r="Q1457" s="10" t="s">
        <v>173</v>
      </c>
      <c r="R1457" s="10" t="s">
        <v>148</v>
      </c>
      <c r="S1457" s="10" t="s">
        <v>603</v>
      </c>
    </row>
    <row r="1458">
      <c r="A1458" s="1" t="s">
        <v>2052</v>
      </c>
      <c r="B1458" s="1" t="s">
        <v>1995</v>
      </c>
      <c r="C1458" s="1" t="s">
        <v>330</v>
      </c>
      <c r="D1458" s="1" t="s">
        <v>153</v>
      </c>
      <c r="E1458" s="1" t="s">
        <v>714</v>
      </c>
      <c r="F1458" s="1" t="s">
        <v>3326</v>
      </c>
      <c r="G1458" s="1" t="s">
        <v>13342</v>
      </c>
      <c r="H1458" s="1" t="s">
        <v>13343</v>
      </c>
      <c r="I1458" s="4">
        <v>84.29607638888889</v>
      </c>
      <c r="J1458" s="1">
        <v>1804.49</v>
      </c>
      <c r="K1458" s="1">
        <v>342.2</v>
      </c>
      <c r="M1458" s="10">
        <f t="array" ref="M1458">_xlfn.XLOOKUP(A1458,subscriptions!B1458:B10004,subscriptions!D1458:D10004)</f>
        <v>120</v>
      </c>
      <c r="N1458" s="10">
        <f t="array" ref="N1458">_xlfn.XLOOKUP(A1458,subscriptions!B1458:B10004,subscriptions!G1458:G10004)</f>
        <v>5</v>
      </c>
      <c r="O1458" s="10">
        <v>114.0</v>
      </c>
      <c r="P1458" s="10" t="str">
        <f t="array" ref="P1458">_xlfn.XLOOKUP(A1458,subscriptions!B1458:B10004,subscriptions!C1458:C10004)</f>
        <v>Residential</v>
      </c>
      <c r="Q1458" s="10" t="s">
        <v>194</v>
      </c>
      <c r="R1458" s="10" t="s">
        <v>212</v>
      </c>
      <c r="S1458" s="10" t="s">
        <v>655</v>
      </c>
    </row>
    <row r="1459">
      <c r="A1459" s="1" t="s">
        <v>2053</v>
      </c>
      <c r="B1459" s="1" t="s">
        <v>177</v>
      </c>
      <c r="C1459" s="1" t="s">
        <v>556</v>
      </c>
      <c r="D1459" s="1" t="s">
        <v>153</v>
      </c>
      <c r="E1459" s="1" t="s">
        <v>28</v>
      </c>
      <c r="F1459" s="1" t="s">
        <v>29</v>
      </c>
      <c r="G1459" s="1" t="s">
        <v>13344</v>
      </c>
      <c r="H1459" s="1" t="s">
        <v>13345</v>
      </c>
      <c r="I1459" s="4">
        <v>84.25635416666667</v>
      </c>
      <c r="J1459" s="1">
        <v>1742.9</v>
      </c>
      <c r="K1459" s="1">
        <v>395.81</v>
      </c>
      <c r="M1459" s="10">
        <f t="array" ref="M1459">_xlfn.XLOOKUP(A1459,subscriptions!B1459:B10004,subscriptions!D1459:D10004)</f>
        <v>80</v>
      </c>
      <c r="N1459" s="10">
        <f t="array" ref="N1459">_xlfn.XLOOKUP(A1459,subscriptions!B1459:B10004,subscriptions!G1459:G10004)</f>
        <v>10</v>
      </c>
      <c r="O1459" s="10">
        <v>72.0</v>
      </c>
      <c r="P1459" s="10" t="str">
        <f t="array" ref="P1459">_xlfn.XLOOKUP(A1459,subscriptions!B1459:B10004,subscriptions!C1459:C10004)</f>
        <v>Roam</v>
      </c>
      <c r="Q1459" s="10" t="s">
        <v>128</v>
      </c>
      <c r="R1459" s="10" t="s">
        <v>148</v>
      </c>
      <c r="S1459" s="10" t="s">
        <v>130</v>
      </c>
    </row>
    <row r="1460">
      <c r="A1460" s="1" t="s">
        <v>2054</v>
      </c>
      <c r="B1460" s="1" t="s">
        <v>177</v>
      </c>
      <c r="C1460" s="1" t="s">
        <v>110</v>
      </c>
      <c r="D1460" s="1" t="s">
        <v>153</v>
      </c>
      <c r="E1460" s="1" t="s">
        <v>262</v>
      </c>
      <c r="F1460" s="1" t="s">
        <v>4344</v>
      </c>
      <c r="G1460" s="1" t="s">
        <v>13346</v>
      </c>
      <c r="H1460" s="1" t="s">
        <v>13347</v>
      </c>
      <c r="I1460" s="4">
        <v>84.33644675925926</v>
      </c>
      <c r="J1460" s="1">
        <v>414.4</v>
      </c>
      <c r="K1460" s="1">
        <v>47.15</v>
      </c>
      <c r="M1460" s="10">
        <f t="array" ref="M1460">_xlfn.XLOOKUP(A1460,subscriptions!B1460:B10004,subscriptions!D1460:D10004)</f>
        <v>120</v>
      </c>
      <c r="N1460" s="10">
        <f t="array" ref="N1460">_xlfn.XLOOKUP(A1460,subscriptions!B1460:B10004,subscriptions!G1460:G10004)</f>
        <v>20</v>
      </c>
      <c r="O1460" s="10">
        <v>96.0</v>
      </c>
      <c r="P1460" s="10" t="str">
        <f t="array" ref="P1460">_xlfn.XLOOKUP(A1460,subscriptions!B1460:B10004,subscriptions!C1460:C10004)</f>
        <v>Residential</v>
      </c>
      <c r="Q1460" s="10" t="s">
        <v>128</v>
      </c>
      <c r="R1460" s="10" t="s">
        <v>148</v>
      </c>
      <c r="S1460" s="10" t="s">
        <v>1971</v>
      </c>
    </row>
    <row r="1461">
      <c r="A1461" s="1" t="s">
        <v>2055</v>
      </c>
      <c r="B1461" s="1" t="s">
        <v>686</v>
      </c>
      <c r="C1461" s="1" t="s">
        <v>391</v>
      </c>
      <c r="D1461" s="1" t="s">
        <v>153</v>
      </c>
      <c r="E1461" s="1" t="s">
        <v>111</v>
      </c>
      <c r="F1461" s="1" t="s">
        <v>1263</v>
      </c>
      <c r="G1461" s="1" t="s">
        <v>13348</v>
      </c>
      <c r="H1461" s="1" t="s">
        <v>13349</v>
      </c>
      <c r="I1461" s="4">
        <v>84.33475694444445</v>
      </c>
      <c r="J1461" s="1">
        <v>1663.31</v>
      </c>
      <c r="K1461" s="1">
        <v>349.97</v>
      </c>
      <c r="M1461" s="10">
        <f t="array" ref="M1461">_xlfn.XLOOKUP(A1461,subscriptions!B1461:B10004,subscriptions!D1461:D10004)</f>
        <v>120</v>
      </c>
      <c r="N1461" s="10">
        <f t="array" ref="N1461">_xlfn.XLOOKUP(A1461,subscriptions!B1461:B10004,subscriptions!G1461:G10004)</f>
        <v>0</v>
      </c>
      <c r="O1461" s="10">
        <v>120.0</v>
      </c>
      <c r="P1461" s="10" t="str">
        <f t="array" ref="P1461">_xlfn.XLOOKUP(A1461,subscriptions!B1461:B10004,subscriptions!C1461:C10004)</f>
        <v>Residential</v>
      </c>
      <c r="Q1461" s="10" t="s">
        <v>173</v>
      </c>
      <c r="R1461" s="10" t="s">
        <v>212</v>
      </c>
      <c r="S1461" s="10" t="s">
        <v>643</v>
      </c>
    </row>
    <row r="1462">
      <c r="A1462" s="1" t="s">
        <v>2056</v>
      </c>
      <c r="B1462" s="1" t="s">
        <v>1664</v>
      </c>
      <c r="C1462" s="1" t="s">
        <v>1100</v>
      </c>
      <c r="D1462" s="1" t="s">
        <v>153</v>
      </c>
      <c r="E1462" s="1" t="s">
        <v>28</v>
      </c>
      <c r="F1462" s="1" t="s">
        <v>3899</v>
      </c>
      <c r="G1462" s="1" t="s">
        <v>13350</v>
      </c>
      <c r="H1462" s="1" t="s">
        <v>13351</v>
      </c>
      <c r="I1462" s="4">
        <v>84.29824074074074</v>
      </c>
      <c r="J1462" s="1">
        <v>800.98</v>
      </c>
      <c r="K1462" s="1">
        <v>136.55</v>
      </c>
      <c r="M1462" s="10">
        <f t="array" ref="M1462">_xlfn.XLOOKUP(A1462,subscriptions!B1462:B10004,subscriptions!D1462:D10004)</f>
        <v>120</v>
      </c>
      <c r="N1462" s="10">
        <f t="array" ref="N1462">_xlfn.XLOOKUP(A1462,subscriptions!B1462:B10004,subscriptions!G1462:G10004)</f>
        <v>5</v>
      </c>
      <c r="O1462" s="10">
        <v>114.0</v>
      </c>
      <c r="P1462" s="10" t="str">
        <f t="array" ref="P1462">_xlfn.XLOOKUP(A1462,subscriptions!B1462:B10004,subscriptions!C1462:C10004)</f>
        <v>Residential</v>
      </c>
      <c r="Q1462" s="10" t="s">
        <v>194</v>
      </c>
      <c r="R1462" s="10" t="s">
        <v>212</v>
      </c>
      <c r="S1462" s="10" t="s">
        <v>785</v>
      </c>
    </row>
    <row r="1463">
      <c r="A1463" s="1" t="s">
        <v>2059</v>
      </c>
      <c r="B1463" s="1" t="s">
        <v>919</v>
      </c>
      <c r="C1463" s="1" t="s">
        <v>1833</v>
      </c>
      <c r="D1463" s="1" t="s">
        <v>27</v>
      </c>
      <c r="E1463" s="1" t="s">
        <v>28</v>
      </c>
      <c r="F1463" s="1" t="s">
        <v>2097</v>
      </c>
      <c r="G1463" s="1" t="s">
        <v>13352</v>
      </c>
      <c r="H1463" s="1" t="s">
        <v>13353</v>
      </c>
      <c r="I1463" s="4">
        <v>84.17167824074075</v>
      </c>
      <c r="J1463" s="1">
        <v>1630.03</v>
      </c>
      <c r="K1463" s="1">
        <v>393.17</v>
      </c>
      <c r="M1463" s="10">
        <f t="array" ref="M1463">_xlfn.XLOOKUP(A1463,subscriptions!B1463:B10004,subscriptions!D1463:D10004)</f>
        <v>120</v>
      </c>
      <c r="N1463" s="10">
        <f t="array" ref="N1463">_xlfn.XLOOKUP(A1463,subscriptions!B1463:B10004,subscriptions!G1463:G10004)</f>
        <v>10</v>
      </c>
      <c r="O1463" s="10">
        <v>108.0</v>
      </c>
      <c r="P1463" s="10" t="str">
        <f t="array" ref="P1463">_xlfn.XLOOKUP(A1463,subscriptions!B1463:B10004,subscriptions!C1463:C10004)</f>
        <v>Residential</v>
      </c>
      <c r="Q1463" s="10" t="s">
        <v>128</v>
      </c>
      <c r="R1463" s="10" t="s">
        <v>212</v>
      </c>
      <c r="S1463" s="10" t="s">
        <v>1082</v>
      </c>
    </row>
    <row r="1464">
      <c r="A1464" s="1" t="s">
        <v>2060</v>
      </c>
      <c r="B1464" s="1" t="s">
        <v>295</v>
      </c>
      <c r="C1464" s="1" t="s">
        <v>786</v>
      </c>
      <c r="D1464" s="1" t="s">
        <v>153</v>
      </c>
      <c r="E1464" s="1" t="s">
        <v>28</v>
      </c>
      <c r="F1464" s="1" t="s">
        <v>801</v>
      </c>
      <c r="G1464" s="1" t="s">
        <v>13354</v>
      </c>
      <c r="H1464" s="1" t="s">
        <v>13355</v>
      </c>
      <c r="I1464" s="4">
        <v>84.38207175925926</v>
      </c>
      <c r="J1464" s="1">
        <v>219.07</v>
      </c>
      <c r="K1464" s="1">
        <v>58.92</v>
      </c>
      <c r="M1464" s="10">
        <f t="array" ref="M1464">_xlfn.XLOOKUP(A1464,subscriptions!B1464:B10004,subscriptions!D1464:D10004)</f>
        <v>120</v>
      </c>
      <c r="N1464" s="10">
        <f t="array" ref="N1464">_xlfn.XLOOKUP(A1464,subscriptions!B1464:B10004,subscriptions!G1464:G10004)</f>
        <v>20</v>
      </c>
      <c r="O1464" s="10">
        <v>96.0</v>
      </c>
      <c r="P1464" s="10" t="str">
        <f t="array" ref="P1464">_xlfn.XLOOKUP(A1464,subscriptions!B1464:B10004,subscriptions!C1464:C10004)</f>
        <v>Residential</v>
      </c>
      <c r="Q1464" s="10" t="s">
        <v>128</v>
      </c>
      <c r="R1464" s="10" t="s">
        <v>148</v>
      </c>
      <c r="S1464" s="10" t="s">
        <v>293</v>
      </c>
    </row>
    <row r="1465">
      <c r="A1465" s="1" t="s">
        <v>2061</v>
      </c>
      <c r="B1465" s="1" t="s">
        <v>700</v>
      </c>
      <c r="C1465" s="1" t="s">
        <v>261</v>
      </c>
      <c r="D1465" s="1" t="s">
        <v>153</v>
      </c>
      <c r="E1465" s="1" t="s">
        <v>714</v>
      </c>
      <c r="F1465" s="1" t="s">
        <v>1866</v>
      </c>
      <c r="G1465" s="1" t="s">
        <v>13356</v>
      </c>
      <c r="H1465" s="1" t="s">
        <v>13357</v>
      </c>
      <c r="I1465" s="4">
        <v>84.25358796296297</v>
      </c>
      <c r="J1465" s="1">
        <v>1658.74</v>
      </c>
      <c r="K1465" s="1">
        <v>280.91</v>
      </c>
      <c r="M1465" s="10">
        <f t="array" ref="M1465">_xlfn.XLOOKUP(A1465,subscriptions!B1465:B10004,subscriptions!D1465:D10004)</f>
        <v>250</v>
      </c>
      <c r="N1465" s="10">
        <f t="array" ref="N1465">_xlfn.XLOOKUP(A1465,subscriptions!B1465:B10004,subscriptions!G1465:G10004)</f>
        <v>0</v>
      </c>
      <c r="O1465" s="10">
        <v>250.0</v>
      </c>
      <c r="P1465" s="10" t="str">
        <f t="array" ref="P1465">_xlfn.XLOOKUP(A1465,subscriptions!B1465:B10004,subscriptions!C1465:C10004)</f>
        <v>Business</v>
      </c>
      <c r="Q1465" s="10" t="s">
        <v>173</v>
      </c>
      <c r="R1465" s="10" t="s">
        <v>129</v>
      </c>
      <c r="S1465" s="10" t="s">
        <v>1832</v>
      </c>
    </row>
    <row r="1466">
      <c r="A1466" s="1" t="s">
        <v>2062</v>
      </c>
      <c r="B1466" s="1" t="s">
        <v>772</v>
      </c>
      <c r="C1466" s="1" t="s">
        <v>426</v>
      </c>
      <c r="D1466" s="1" t="s">
        <v>153</v>
      </c>
      <c r="E1466" s="1" t="s">
        <v>111</v>
      </c>
      <c r="F1466" s="1" t="s">
        <v>1906</v>
      </c>
      <c r="G1466" s="1" t="s">
        <v>13358</v>
      </c>
      <c r="H1466" s="1" t="s">
        <v>13359</v>
      </c>
      <c r="I1466" s="4">
        <v>84.1739236111111</v>
      </c>
      <c r="J1466" s="1">
        <v>11212.58</v>
      </c>
      <c r="K1466" s="1">
        <v>1370.17</v>
      </c>
      <c r="M1466" s="10">
        <f t="array" ref="M1466">_xlfn.XLOOKUP(A1466,subscriptions!B1466:B10004,subscriptions!D1466:D10004)</f>
        <v>120</v>
      </c>
      <c r="N1466" s="10">
        <f t="array" ref="N1466">_xlfn.XLOOKUP(A1466,subscriptions!B1466:B10004,subscriptions!G1466:G10004)</f>
        <v>5</v>
      </c>
      <c r="O1466" s="10">
        <v>114.0</v>
      </c>
      <c r="P1466" s="10" t="str">
        <f t="array" ref="P1466">_xlfn.XLOOKUP(A1466,subscriptions!B1466:B10004,subscriptions!C1466:C10004)</f>
        <v>Residential</v>
      </c>
      <c r="Q1466" s="10" t="s">
        <v>194</v>
      </c>
      <c r="R1466" s="10" t="s">
        <v>212</v>
      </c>
      <c r="S1466" s="10" t="s">
        <v>3087</v>
      </c>
    </row>
    <row r="1467">
      <c r="A1467" s="1" t="s">
        <v>2063</v>
      </c>
      <c r="B1467" s="1" t="s">
        <v>1624</v>
      </c>
      <c r="C1467" s="1" t="s">
        <v>1251</v>
      </c>
      <c r="D1467" s="1" t="s">
        <v>27</v>
      </c>
      <c r="E1467" s="1" t="s">
        <v>239</v>
      </c>
      <c r="F1467" s="1" t="s">
        <v>2132</v>
      </c>
      <c r="G1467" s="1" t="s">
        <v>13360</v>
      </c>
      <c r="H1467" s="1" t="s">
        <v>13361</v>
      </c>
      <c r="I1467" s="4">
        <v>84.29451388888889</v>
      </c>
      <c r="J1467" s="1">
        <v>124.12</v>
      </c>
      <c r="K1467" s="1">
        <v>27.8</v>
      </c>
      <c r="M1467" s="10">
        <f t="array" ref="M1467">_xlfn.XLOOKUP(A1467,subscriptions!B1467:B10004,subscriptions!D1467:D10004)</f>
        <v>120</v>
      </c>
      <c r="N1467" s="10">
        <f t="array" ref="N1467">_xlfn.XLOOKUP(A1467,subscriptions!B1467:B10004,subscriptions!G1467:G10004)</f>
        <v>10</v>
      </c>
      <c r="O1467" s="10">
        <v>108.0</v>
      </c>
      <c r="P1467" s="10" t="str">
        <f t="array" ref="P1467">_xlfn.XLOOKUP(A1467,subscriptions!B1467:B10004,subscriptions!C1467:C10004)</f>
        <v>Residential</v>
      </c>
      <c r="Q1467" s="10" t="s">
        <v>128</v>
      </c>
      <c r="R1467" s="10" t="s">
        <v>212</v>
      </c>
      <c r="S1467" s="10" t="s">
        <v>2075</v>
      </c>
    </row>
    <row r="1468">
      <c r="A1468" s="1" t="s">
        <v>2064</v>
      </c>
      <c r="B1468" s="1" t="s">
        <v>1099</v>
      </c>
      <c r="C1468" s="1" t="s">
        <v>473</v>
      </c>
      <c r="D1468" s="1" t="s">
        <v>153</v>
      </c>
      <c r="E1468" s="1" t="s">
        <v>219</v>
      </c>
      <c r="F1468" s="1" t="s">
        <v>1461</v>
      </c>
      <c r="G1468" s="1" t="s">
        <v>13362</v>
      </c>
      <c r="H1468" s="1" t="s">
        <v>13363</v>
      </c>
      <c r="I1468" s="4">
        <v>84.335</v>
      </c>
      <c r="J1468" s="1">
        <v>5719.79</v>
      </c>
      <c r="K1468" s="1">
        <v>1270.98</v>
      </c>
      <c r="M1468" s="10">
        <f t="array" ref="M1468">_xlfn.XLOOKUP(A1468,subscriptions!B1468:B10004,subscriptions!D1468:D10004)</f>
        <v>120</v>
      </c>
      <c r="N1468" s="10">
        <f t="array" ref="N1468">_xlfn.XLOOKUP(A1468,subscriptions!B1468:B10004,subscriptions!G1468:G10004)</f>
        <v>20</v>
      </c>
      <c r="O1468" s="10">
        <v>96.0</v>
      </c>
      <c r="P1468" s="10" t="str">
        <f t="array" ref="P1468">_xlfn.XLOOKUP(A1468,subscriptions!B1468:B10004,subscriptions!C1468:C10004)</f>
        <v>Residential</v>
      </c>
      <c r="Q1468" s="10" t="s">
        <v>128</v>
      </c>
      <c r="R1468" s="10" t="s">
        <v>148</v>
      </c>
      <c r="S1468" s="10" t="s">
        <v>643</v>
      </c>
    </row>
    <row r="1469">
      <c r="A1469" s="1" t="s">
        <v>2065</v>
      </c>
      <c r="B1469" s="1" t="s">
        <v>1624</v>
      </c>
      <c r="C1469" s="1" t="s">
        <v>556</v>
      </c>
      <c r="D1469" s="1" t="s">
        <v>27</v>
      </c>
      <c r="E1469" s="1" t="s">
        <v>332</v>
      </c>
      <c r="F1469" s="1" t="s">
        <v>736</v>
      </c>
      <c r="G1469" s="1" t="s">
        <v>13364</v>
      </c>
      <c r="H1469" s="1" t="s">
        <v>13365</v>
      </c>
      <c r="I1469" s="4">
        <v>84.29320601851852</v>
      </c>
      <c r="J1469" s="1">
        <v>833.61</v>
      </c>
      <c r="K1469" s="1">
        <v>133.71</v>
      </c>
      <c r="M1469" s="10">
        <f t="array" ref="M1469">_xlfn.XLOOKUP(A1469,subscriptions!B1469:B10004,subscriptions!D1469:D10004)</f>
        <v>80</v>
      </c>
      <c r="N1469" s="10">
        <f t="array" ref="N1469">_xlfn.XLOOKUP(A1469,subscriptions!B1469:B10004,subscriptions!G1469:G10004)</f>
        <v>0</v>
      </c>
      <c r="O1469" s="10">
        <v>80.0</v>
      </c>
      <c r="P1469" s="10" t="str">
        <f t="array" ref="P1469">_xlfn.XLOOKUP(A1469,subscriptions!B1469:B10004,subscriptions!C1469:C10004)</f>
        <v>Roam</v>
      </c>
      <c r="Q1469" s="10" t="s">
        <v>173</v>
      </c>
      <c r="R1469" s="10" t="s">
        <v>148</v>
      </c>
      <c r="S1469" s="10" t="s">
        <v>1779</v>
      </c>
    </row>
    <row r="1470">
      <c r="A1470" s="1" t="s">
        <v>2068</v>
      </c>
      <c r="B1470" s="1" t="s">
        <v>132</v>
      </c>
      <c r="C1470" s="1" t="s">
        <v>426</v>
      </c>
      <c r="D1470" s="1" t="s">
        <v>27</v>
      </c>
      <c r="E1470" s="1" t="s">
        <v>714</v>
      </c>
      <c r="F1470" s="1" t="s">
        <v>2171</v>
      </c>
      <c r="G1470" s="1" t="s">
        <v>13366</v>
      </c>
      <c r="H1470" s="1" t="s">
        <v>13367</v>
      </c>
      <c r="I1470" s="4">
        <v>84.17385416666667</v>
      </c>
      <c r="J1470" s="1">
        <v>3119.05</v>
      </c>
      <c r="K1470" s="1">
        <v>579.37</v>
      </c>
      <c r="M1470" s="10">
        <f t="array" ref="M1470">_xlfn.XLOOKUP(A1470,subscriptions!B1470:B10004,subscriptions!D1470:D10004)</f>
        <v>80</v>
      </c>
      <c r="N1470" s="10">
        <f t="array" ref="N1470">_xlfn.XLOOKUP(A1470,subscriptions!B1470:B10004,subscriptions!G1470:G10004)</f>
        <v>5</v>
      </c>
      <c r="O1470" s="10">
        <v>76.0</v>
      </c>
      <c r="P1470" s="10" t="str">
        <f t="array" ref="P1470">_xlfn.XLOOKUP(A1470,subscriptions!B1470:B10004,subscriptions!C1470:C10004)</f>
        <v>Roam</v>
      </c>
      <c r="Q1470" s="10" t="s">
        <v>194</v>
      </c>
      <c r="R1470" s="10" t="s">
        <v>148</v>
      </c>
      <c r="S1470" s="10" t="s">
        <v>3087</v>
      </c>
    </row>
    <row r="1471">
      <c r="A1471" s="1" t="s">
        <v>2069</v>
      </c>
      <c r="B1471" s="1" t="s">
        <v>589</v>
      </c>
      <c r="C1471" s="1" t="s">
        <v>330</v>
      </c>
      <c r="D1471" s="1" t="s">
        <v>153</v>
      </c>
      <c r="E1471" s="1" t="s">
        <v>28</v>
      </c>
      <c r="F1471" s="1" t="s">
        <v>801</v>
      </c>
      <c r="G1471" s="1" t="s">
        <v>13368</v>
      </c>
      <c r="H1471" s="1" t="s">
        <v>13369</v>
      </c>
      <c r="I1471" s="4">
        <v>84.37657407407407</v>
      </c>
      <c r="J1471" s="1">
        <v>2337.55</v>
      </c>
      <c r="K1471" s="1">
        <v>325.96</v>
      </c>
      <c r="M1471" s="10">
        <f t="array" ref="M1471">_xlfn.XLOOKUP(A1471,subscriptions!B1471:B10004,subscriptions!D1471:D10004)</f>
        <v>120</v>
      </c>
      <c r="N1471" s="10">
        <f t="array" ref="N1471">_xlfn.XLOOKUP(A1471,subscriptions!B1471:B10004,subscriptions!G1471:G10004)</f>
        <v>10</v>
      </c>
      <c r="O1471" s="10">
        <v>108.0</v>
      </c>
      <c r="P1471" s="10" t="str">
        <f t="array" ref="P1471">_xlfn.XLOOKUP(A1471,subscriptions!B1471:B10004,subscriptions!C1471:C10004)</f>
        <v>Residential</v>
      </c>
      <c r="Q1471" s="10" t="s">
        <v>128</v>
      </c>
      <c r="R1471" s="10" t="s">
        <v>212</v>
      </c>
      <c r="S1471" s="10" t="s">
        <v>3910</v>
      </c>
    </row>
    <row r="1472">
      <c r="A1472" s="1" t="s">
        <v>2070</v>
      </c>
      <c r="B1472" s="1" t="s">
        <v>150</v>
      </c>
      <c r="C1472" s="1" t="s">
        <v>3912</v>
      </c>
      <c r="D1472" s="1" t="s">
        <v>153</v>
      </c>
      <c r="E1472" s="1" t="s">
        <v>28</v>
      </c>
      <c r="F1472" s="1" t="s">
        <v>2581</v>
      </c>
      <c r="G1472" s="1" t="s">
        <v>13370</v>
      </c>
      <c r="H1472" s="1" t="s">
        <v>13371</v>
      </c>
      <c r="I1472" s="4">
        <v>84.17456018518519</v>
      </c>
      <c r="J1472" s="1">
        <v>1305.58</v>
      </c>
      <c r="K1472" s="1">
        <v>185.74</v>
      </c>
      <c r="M1472" s="10">
        <f t="array" ref="M1472">_xlfn.XLOOKUP(A1472,subscriptions!B1472:B10004,subscriptions!D1472:D10004)</f>
        <v>120</v>
      </c>
      <c r="N1472" s="10">
        <f t="array" ref="N1472">_xlfn.XLOOKUP(A1472,subscriptions!B1472:B10004,subscriptions!G1472:G10004)</f>
        <v>20</v>
      </c>
      <c r="O1472" s="10">
        <v>96.0</v>
      </c>
      <c r="P1472" s="10" t="str">
        <f t="array" ref="P1472">_xlfn.XLOOKUP(A1472,subscriptions!B1472:B10004,subscriptions!C1472:C10004)</f>
        <v>Residential</v>
      </c>
      <c r="Q1472" s="10" t="s">
        <v>128</v>
      </c>
      <c r="R1472" s="10" t="s">
        <v>148</v>
      </c>
      <c r="S1472" s="10" t="s">
        <v>507</v>
      </c>
    </row>
    <row r="1473">
      <c r="A1473" s="1" t="s">
        <v>2071</v>
      </c>
      <c r="B1473" s="1" t="s">
        <v>472</v>
      </c>
      <c r="C1473" s="1" t="s">
        <v>920</v>
      </c>
      <c r="D1473" s="1" t="s">
        <v>27</v>
      </c>
      <c r="E1473" s="1" t="s">
        <v>111</v>
      </c>
      <c r="F1473" s="1" t="s">
        <v>3756</v>
      </c>
      <c r="G1473" s="1" t="s">
        <v>13372</v>
      </c>
      <c r="H1473" s="1" t="s">
        <v>13373</v>
      </c>
      <c r="I1473" s="4">
        <v>84.21615740740741</v>
      </c>
      <c r="J1473" s="1">
        <v>2061.69</v>
      </c>
      <c r="K1473" s="1">
        <v>308.77</v>
      </c>
      <c r="M1473" s="10">
        <f t="array" ref="M1473">_xlfn.XLOOKUP(A1473,subscriptions!B1473:B10004,subscriptions!D1473:D10004)</f>
        <v>120</v>
      </c>
      <c r="N1473" s="10">
        <f t="array" ref="N1473">_xlfn.XLOOKUP(A1473,subscriptions!B1473:B10004,subscriptions!G1473:G10004)</f>
        <v>0</v>
      </c>
      <c r="O1473" s="10">
        <v>120.0</v>
      </c>
      <c r="P1473" s="10" t="str">
        <f t="array" ref="P1473">_xlfn.XLOOKUP(A1473,subscriptions!B1473:B10004,subscriptions!C1473:C10004)</f>
        <v>Residential</v>
      </c>
      <c r="Q1473" s="10" t="s">
        <v>173</v>
      </c>
      <c r="R1473" s="10" t="s">
        <v>212</v>
      </c>
      <c r="S1473" s="10" t="s">
        <v>2596</v>
      </c>
    </row>
    <row r="1474">
      <c r="A1474" s="1" t="s">
        <v>2072</v>
      </c>
      <c r="B1474" s="1" t="s">
        <v>295</v>
      </c>
      <c r="C1474" s="1" t="s">
        <v>198</v>
      </c>
      <c r="D1474" s="1" t="s">
        <v>153</v>
      </c>
      <c r="E1474" s="1" t="s">
        <v>219</v>
      </c>
      <c r="F1474" s="1" t="s">
        <v>574</v>
      </c>
      <c r="G1474" s="1" t="s">
        <v>13374</v>
      </c>
      <c r="H1474" s="1" t="s">
        <v>13375</v>
      </c>
      <c r="I1474" s="4">
        <v>84.3389699074074</v>
      </c>
      <c r="J1474" s="1">
        <v>3211.95</v>
      </c>
      <c r="K1474" s="1">
        <v>607.28</v>
      </c>
      <c r="M1474" s="10">
        <f t="array" ref="M1474">_xlfn.XLOOKUP(A1474,subscriptions!B1474:B10004,subscriptions!D1474:D10004)</f>
        <v>120</v>
      </c>
      <c r="N1474" s="10">
        <f t="array" ref="N1474">_xlfn.XLOOKUP(A1474,subscriptions!B1474:B10004,subscriptions!G1474:G10004)</f>
        <v>5</v>
      </c>
      <c r="O1474" s="10">
        <v>114.0</v>
      </c>
      <c r="P1474" s="10" t="str">
        <f t="array" ref="P1474">_xlfn.XLOOKUP(A1474,subscriptions!B1474:B10004,subscriptions!C1474:C10004)</f>
        <v>Residential</v>
      </c>
      <c r="Q1474" s="10" t="s">
        <v>194</v>
      </c>
      <c r="R1474" s="10" t="s">
        <v>212</v>
      </c>
      <c r="S1474" s="10" t="s">
        <v>2016</v>
      </c>
    </row>
    <row r="1475">
      <c r="A1475" s="1" t="s">
        <v>2073</v>
      </c>
      <c r="B1475" s="1" t="s">
        <v>1027</v>
      </c>
      <c r="C1475" s="1" t="s">
        <v>1100</v>
      </c>
      <c r="D1475" s="1" t="s">
        <v>153</v>
      </c>
      <c r="E1475" s="1" t="s">
        <v>111</v>
      </c>
      <c r="F1475" s="1" t="s">
        <v>1855</v>
      </c>
      <c r="G1475" s="1" t="s">
        <v>13376</v>
      </c>
      <c r="H1475" s="1" t="s">
        <v>13377</v>
      </c>
      <c r="I1475" s="4">
        <v>84.33756944444444</v>
      </c>
      <c r="J1475" s="1">
        <v>826.63</v>
      </c>
      <c r="K1475" s="1">
        <v>203.53</v>
      </c>
      <c r="M1475" s="10">
        <f t="array" ref="M1475">_xlfn.XLOOKUP(A1475,subscriptions!B1475:B10004,subscriptions!D1475:D10004)</f>
        <v>50</v>
      </c>
      <c r="N1475" s="10">
        <f t="array" ref="N1475">_xlfn.XLOOKUP(A1475,subscriptions!B1475:B10004,subscriptions!G1475:G10004)</f>
        <v>10</v>
      </c>
      <c r="O1475" s="10">
        <v>45.0</v>
      </c>
      <c r="P1475" s="10" t="str">
        <f t="array" ref="P1475">_xlfn.XLOOKUP(A1475,subscriptions!B1475:B10004,subscriptions!C1475:C10004)</f>
        <v>Mini</v>
      </c>
      <c r="Q1475" s="10" t="s">
        <v>128</v>
      </c>
      <c r="R1475" s="10" t="s">
        <v>148</v>
      </c>
      <c r="S1475" s="10" t="s">
        <v>1961</v>
      </c>
    </row>
    <row r="1476">
      <c r="A1476" s="1" t="s">
        <v>2074</v>
      </c>
      <c r="B1476" s="1" t="s">
        <v>2521</v>
      </c>
      <c r="C1476" s="1" t="s">
        <v>218</v>
      </c>
      <c r="D1476" s="1" t="s">
        <v>153</v>
      </c>
      <c r="E1476" s="1" t="s">
        <v>332</v>
      </c>
      <c r="F1476" s="1" t="s">
        <v>788</v>
      </c>
      <c r="G1476" s="1" t="s">
        <v>13378</v>
      </c>
      <c r="H1476" s="1" t="s">
        <v>13379</v>
      </c>
      <c r="I1476" s="4">
        <v>84.2145949074074</v>
      </c>
      <c r="J1476" s="1">
        <v>644.09</v>
      </c>
      <c r="K1476" s="1">
        <v>140.27</v>
      </c>
      <c r="M1476" s="10">
        <f t="array" ref="M1476">_xlfn.XLOOKUP(A1476,subscriptions!B1476:B10004,subscriptions!D1476:D10004)</f>
        <v>120</v>
      </c>
      <c r="N1476" s="10">
        <f t="array" ref="N1476">_xlfn.XLOOKUP(A1476,subscriptions!B1476:B10004,subscriptions!G1476:G10004)</f>
        <v>20</v>
      </c>
      <c r="O1476" s="10">
        <v>96.0</v>
      </c>
      <c r="P1476" s="10" t="str">
        <f t="array" ref="P1476">_xlfn.XLOOKUP(A1476,subscriptions!B1476:B10004,subscriptions!C1476:C10004)</f>
        <v>Residential</v>
      </c>
      <c r="Q1476" s="10" t="s">
        <v>128</v>
      </c>
      <c r="R1476" s="10" t="s">
        <v>148</v>
      </c>
      <c r="S1476" s="10" t="s">
        <v>3641</v>
      </c>
    </row>
    <row r="1477">
      <c r="A1477" s="1" t="s">
        <v>2078</v>
      </c>
      <c r="B1477" s="1" t="s">
        <v>329</v>
      </c>
      <c r="C1477" s="1" t="s">
        <v>1388</v>
      </c>
      <c r="D1477" s="1" t="s">
        <v>27</v>
      </c>
      <c r="E1477" s="1" t="s">
        <v>239</v>
      </c>
      <c r="F1477" s="1" t="s">
        <v>606</v>
      </c>
      <c r="G1477" s="1" t="s">
        <v>13380</v>
      </c>
      <c r="H1477" s="1" t="s">
        <v>13381</v>
      </c>
      <c r="I1477" s="4">
        <v>84.29542824074075</v>
      </c>
      <c r="J1477" s="1">
        <v>1702.09</v>
      </c>
      <c r="K1477" s="1">
        <v>248.09</v>
      </c>
      <c r="M1477" s="10">
        <f t="array" ref="M1477">_xlfn.XLOOKUP(A1477,subscriptions!B1477:B10004,subscriptions!D1477:D10004)</f>
        <v>120</v>
      </c>
      <c r="N1477" s="10">
        <f t="array" ref="N1477">_xlfn.XLOOKUP(A1477,subscriptions!B1477:B10004,subscriptions!G1477:G10004)</f>
        <v>0</v>
      </c>
      <c r="O1477" s="10">
        <v>120.0</v>
      </c>
      <c r="P1477" s="10" t="str">
        <f t="array" ref="P1477">_xlfn.XLOOKUP(A1477,subscriptions!B1477:B10004,subscriptions!C1477:C10004)</f>
        <v>Residential</v>
      </c>
      <c r="Q1477" s="10" t="s">
        <v>173</v>
      </c>
      <c r="R1477" s="10" t="s">
        <v>212</v>
      </c>
      <c r="S1477" s="10" t="s">
        <v>1026</v>
      </c>
    </row>
    <row r="1478">
      <c r="A1478" s="1" t="s">
        <v>2080</v>
      </c>
      <c r="B1478" s="1" t="s">
        <v>1009</v>
      </c>
      <c r="C1478" s="1" t="s">
        <v>1415</v>
      </c>
      <c r="D1478" s="1" t="s">
        <v>153</v>
      </c>
      <c r="E1478" s="1" t="s">
        <v>631</v>
      </c>
      <c r="F1478" s="1" t="s">
        <v>1115</v>
      </c>
      <c r="G1478" s="1" t="s">
        <v>13382</v>
      </c>
      <c r="H1478" s="1" t="s">
        <v>13383</v>
      </c>
      <c r="I1478" s="4">
        <v>84.34113425925926</v>
      </c>
      <c r="J1478" s="1">
        <v>2524.19</v>
      </c>
      <c r="K1478" s="1">
        <v>613.99</v>
      </c>
      <c r="M1478" s="10">
        <f t="array" ref="M1478">_xlfn.XLOOKUP(A1478,subscriptions!B1478:B10004,subscriptions!D1478:D10004)</f>
        <v>120</v>
      </c>
      <c r="N1478" s="10">
        <f t="array" ref="N1478">_xlfn.XLOOKUP(A1478,subscriptions!B1478:B10004,subscriptions!G1478:G10004)</f>
        <v>5</v>
      </c>
      <c r="O1478" s="10">
        <v>114.0</v>
      </c>
      <c r="P1478" s="10" t="str">
        <f t="array" ref="P1478">_xlfn.XLOOKUP(A1478,subscriptions!B1478:B10004,subscriptions!C1478:C10004)</f>
        <v>Residential</v>
      </c>
      <c r="Q1478" s="10" t="s">
        <v>194</v>
      </c>
      <c r="R1478" s="10" t="s">
        <v>212</v>
      </c>
      <c r="S1478" s="10" t="s">
        <v>259</v>
      </c>
    </row>
    <row r="1479">
      <c r="A1479" s="1" t="s">
        <v>2081</v>
      </c>
      <c r="B1479" s="1" t="s">
        <v>1984</v>
      </c>
      <c r="C1479" s="1" t="s">
        <v>800</v>
      </c>
      <c r="D1479" s="1" t="s">
        <v>153</v>
      </c>
      <c r="E1479" s="1" t="s">
        <v>219</v>
      </c>
      <c r="F1479" s="1" t="s">
        <v>4220</v>
      </c>
      <c r="G1479" s="1" t="s">
        <v>13384</v>
      </c>
      <c r="H1479" s="1" t="s">
        <v>13385</v>
      </c>
      <c r="I1479" s="4">
        <v>84.34188657407407</v>
      </c>
      <c r="J1479" s="1">
        <v>2205.03</v>
      </c>
      <c r="K1479" s="1">
        <v>421.18</v>
      </c>
      <c r="M1479" s="10">
        <f t="array" ref="M1479">_xlfn.XLOOKUP(A1479,subscriptions!B1479:B10004,subscriptions!D1479:D10004)</f>
        <v>80</v>
      </c>
      <c r="N1479" s="10">
        <f t="array" ref="N1479">_xlfn.XLOOKUP(A1479,subscriptions!B1479:B10004,subscriptions!G1479:G10004)</f>
        <v>10</v>
      </c>
      <c r="O1479" s="10">
        <v>72.0</v>
      </c>
      <c r="P1479" s="10" t="str">
        <f t="array" ref="P1479">_xlfn.XLOOKUP(A1479,subscriptions!B1479:B10004,subscriptions!C1479:C10004)</f>
        <v>Roam</v>
      </c>
      <c r="Q1479" s="10" t="s">
        <v>128</v>
      </c>
      <c r="R1479" s="10" t="s">
        <v>148</v>
      </c>
      <c r="S1479" s="10" t="s">
        <v>1703</v>
      </c>
    </row>
    <row r="1480">
      <c r="A1480" s="1" t="s">
        <v>2082</v>
      </c>
      <c r="B1480" s="1" t="s">
        <v>1444</v>
      </c>
      <c r="C1480" s="1" t="s">
        <v>261</v>
      </c>
      <c r="D1480" s="1" t="s">
        <v>27</v>
      </c>
      <c r="E1480" s="1" t="s">
        <v>179</v>
      </c>
      <c r="F1480" s="1" t="s">
        <v>200</v>
      </c>
      <c r="G1480" s="1" t="s">
        <v>13386</v>
      </c>
      <c r="H1480" s="1" t="s">
        <v>13387</v>
      </c>
      <c r="I1480" s="4">
        <v>84.16876157407407</v>
      </c>
      <c r="J1480" s="1">
        <v>2447.85</v>
      </c>
      <c r="K1480" s="1">
        <v>587.71</v>
      </c>
      <c r="L1480" s="1">
        <v>100.0</v>
      </c>
      <c r="M1480" s="10">
        <f t="array" ref="M1480">_xlfn.XLOOKUP(A1480,subscriptions!B1480:B10004,subscriptions!D1480:D10004)</f>
        <v>120</v>
      </c>
      <c r="N1480" s="10">
        <f t="array" ref="N1480">_xlfn.XLOOKUP(A1480,subscriptions!B1480:B10004,subscriptions!G1480:G10004)</f>
        <v>20</v>
      </c>
      <c r="O1480" s="10">
        <v>96.0</v>
      </c>
      <c r="P1480" s="10" t="str">
        <f t="array" ref="P1480">_xlfn.XLOOKUP(A1480,subscriptions!B1480:B10004,subscriptions!C1480:C10004)</f>
        <v>Residential</v>
      </c>
      <c r="Q1480" s="10" t="s">
        <v>128</v>
      </c>
      <c r="R1480" s="10" t="s">
        <v>148</v>
      </c>
      <c r="S1480" s="10" t="s">
        <v>1504</v>
      </c>
    </row>
    <row r="1481">
      <c r="A1481" s="1" t="s">
        <v>2083</v>
      </c>
      <c r="B1481" s="1" t="s">
        <v>573</v>
      </c>
      <c r="C1481" s="1" t="s">
        <v>1251</v>
      </c>
      <c r="D1481" s="1" t="s">
        <v>27</v>
      </c>
      <c r="E1481" s="1" t="s">
        <v>219</v>
      </c>
      <c r="F1481" s="1" t="s">
        <v>2446</v>
      </c>
      <c r="G1481" s="1" t="s">
        <v>13388</v>
      </c>
      <c r="H1481" s="1" t="s">
        <v>13389</v>
      </c>
      <c r="I1481" s="4">
        <v>84.37797453703703</v>
      </c>
      <c r="J1481" s="1">
        <v>907.94</v>
      </c>
      <c r="K1481" s="1">
        <v>109.9</v>
      </c>
      <c r="M1481" s="10">
        <f t="array" ref="M1481">_xlfn.XLOOKUP(A1481,subscriptions!B1481:B10004,subscriptions!D1481:D10004)</f>
        <v>120</v>
      </c>
      <c r="N1481" s="10">
        <f t="array" ref="N1481">_xlfn.XLOOKUP(A1481,subscriptions!B1481:B10004,subscriptions!G1481:G10004)</f>
        <v>0</v>
      </c>
      <c r="O1481" s="10">
        <v>120.0</v>
      </c>
      <c r="P1481" s="10" t="str">
        <f t="array" ref="P1481">_xlfn.XLOOKUP(A1481,subscriptions!B1481:B10004,subscriptions!C1481:C10004)</f>
        <v>Residential</v>
      </c>
      <c r="Q1481" s="10" t="s">
        <v>173</v>
      </c>
      <c r="R1481" s="10" t="s">
        <v>212</v>
      </c>
      <c r="S1481" s="10" t="s">
        <v>1302</v>
      </c>
    </row>
    <row r="1482">
      <c r="A1482" s="1" t="s">
        <v>2084</v>
      </c>
      <c r="B1482" s="1" t="s">
        <v>132</v>
      </c>
      <c r="C1482" s="1" t="s">
        <v>764</v>
      </c>
      <c r="D1482" s="1" t="s">
        <v>27</v>
      </c>
      <c r="E1482" s="1" t="s">
        <v>111</v>
      </c>
      <c r="F1482" s="1" t="s">
        <v>1362</v>
      </c>
      <c r="G1482" s="1" t="s">
        <v>13390</v>
      </c>
      <c r="H1482" s="1" t="s">
        <v>13391</v>
      </c>
      <c r="I1482" s="4">
        <v>84.33556712962962</v>
      </c>
      <c r="J1482" s="1">
        <v>2604.26</v>
      </c>
      <c r="K1482" s="1">
        <v>629.84</v>
      </c>
      <c r="M1482" s="10">
        <f t="array" ref="M1482">_xlfn.XLOOKUP(A1482,subscriptions!B1482:B10004,subscriptions!D1482:D10004)</f>
        <v>120</v>
      </c>
      <c r="N1482" s="10">
        <f t="array" ref="N1482">_xlfn.XLOOKUP(A1482,subscriptions!B1482:B10004,subscriptions!G1482:G10004)</f>
        <v>5</v>
      </c>
      <c r="O1482" s="10">
        <v>114.0</v>
      </c>
      <c r="P1482" s="10" t="str">
        <f t="array" ref="P1482">_xlfn.XLOOKUP(A1482,subscriptions!B1482:B10004,subscriptions!C1482:C10004)</f>
        <v>Residential</v>
      </c>
      <c r="Q1482" s="10" t="s">
        <v>194</v>
      </c>
      <c r="R1482" s="10" t="s">
        <v>212</v>
      </c>
      <c r="S1482" s="10" t="s">
        <v>571</v>
      </c>
    </row>
    <row r="1483">
      <c r="A1483" s="1" t="s">
        <v>2085</v>
      </c>
      <c r="B1483" s="1" t="s">
        <v>700</v>
      </c>
      <c r="C1483" s="1" t="s">
        <v>524</v>
      </c>
      <c r="D1483" s="1" t="s">
        <v>153</v>
      </c>
      <c r="E1483" s="1" t="s">
        <v>179</v>
      </c>
      <c r="F1483" s="1" t="s">
        <v>773</v>
      </c>
      <c r="G1483" s="1" t="s">
        <v>13392</v>
      </c>
      <c r="H1483" s="1" t="s">
        <v>13393</v>
      </c>
      <c r="I1483" s="4">
        <v>84.38350694444445</v>
      </c>
      <c r="J1483" s="1">
        <v>242.11</v>
      </c>
      <c r="K1483" s="1">
        <v>61.7</v>
      </c>
      <c r="L1483" s="1">
        <v>100.0</v>
      </c>
      <c r="M1483" s="10">
        <f t="array" ref="M1483">_xlfn.XLOOKUP(A1483,subscriptions!B1483:B10004,subscriptions!D1483:D10004)</f>
        <v>50</v>
      </c>
      <c r="N1483" s="10">
        <f t="array" ref="N1483">_xlfn.XLOOKUP(A1483,subscriptions!B1483:B10004,subscriptions!G1483:G10004)</f>
        <v>10</v>
      </c>
      <c r="O1483" s="10">
        <v>45.0</v>
      </c>
      <c r="P1483" s="10" t="str">
        <f t="array" ref="P1483">_xlfn.XLOOKUP(A1483,subscriptions!B1483:B10004,subscriptions!C1483:C10004)</f>
        <v>Mini</v>
      </c>
      <c r="Q1483" s="10" t="s">
        <v>128</v>
      </c>
      <c r="R1483" s="10" t="s">
        <v>148</v>
      </c>
      <c r="S1483" s="10" t="s">
        <v>882</v>
      </c>
    </row>
    <row r="1484">
      <c r="A1484" s="1" t="s">
        <v>2087</v>
      </c>
      <c r="B1484" s="1" t="s">
        <v>1491</v>
      </c>
      <c r="C1484" s="1" t="s">
        <v>237</v>
      </c>
      <c r="D1484" s="1" t="s">
        <v>153</v>
      </c>
      <c r="E1484" s="1" t="s">
        <v>239</v>
      </c>
      <c r="F1484" s="1" t="s">
        <v>2132</v>
      </c>
      <c r="G1484" s="1" t="s">
        <v>13394</v>
      </c>
      <c r="H1484" s="1" t="s">
        <v>13395</v>
      </c>
      <c r="I1484" s="4">
        <v>84.29454861111111</v>
      </c>
      <c r="J1484" s="1">
        <v>1229.5</v>
      </c>
      <c r="K1484" s="1">
        <v>216.33</v>
      </c>
      <c r="M1484" s="10">
        <f t="array" ref="M1484">_xlfn.XLOOKUP(A1484,subscriptions!B1484:B10004,subscriptions!D1484:D10004)</f>
        <v>50</v>
      </c>
      <c r="N1484" s="10">
        <f t="array" ref="N1484">_xlfn.XLOOKUP(A1484,subscriptions!B1484:B10004,subscriptions!G1484:G10004)</f>
        <v>20</v>
      </c>
      <c r="O1484" s="10">
        <v>40.0</v>
      </c>
      <c r="P1484" s="10" t="str">
        <f t="array" ref="P1484">_xlfn.XLOOKUP(A1484,subscriptions!B1484:B10004,subscriptions!C1484:C10004)</f>
        <v>Mini</v>
      </c>
      <c r="Q1484" s="10" t="s">
        <v>128</v>
      </c>
      <c r="R1484" s="10" t="s">
        <v>148</v>
      </c>
      <c r="S1484" s="10" t="s">
        <v>2075</v>
      </c>
    </row>
    <row r="1485">
      <c r="A1485" s="1" t="s">
        <v>2090</v>
      </c>
      <c r="B1485" s="1" t="s">
        <v>1303</v>
      </c>
      <c r="C1485" s="1" t="s">
        <v>1415</v>
      </c>
      <c r="D1485" s="1" t="s">
        <v>153</v>
      </c>
      <c r="E1485" s="1" t="s">
        <v>631</v>
      </c>
      <c r="F1485" s="1" t="s">
        <v>1115</v>
      </c>
      <c r="G1485" s="1" t="s">
        <v>13396</v>
      </c>
      <c r="H1485" s="1" t="s">
        <v>13397</v>
      </c>
      <c r="I1485" s="4">
        <v>84.38215277777778</v>
      </c>
      <c r="J1485" s="1">
        <v>58.66</v>
      </c>
      <c r="K1485" s="1">
        <v>19.3</v>
      </c>
      <c r="M1485" s="10">
        <f t="array" ref="M1485">_xlfn.XLOOKUP(A1485,subscriptions!B1485:B10004,subscriptions!D1485:D10004)</f>
        <v>120</v>
      </c>
      <c r="N1485" s="10">
        <f t="array" ref="N1485">_xlfn.XLOOKUP(A1485,subscriptions!B1485:B10004,subscriptions!G1485:G10004)</f>
        <v>0</v>
      </c>
      <c r="O1485" s="10">
        <v>120.0</v>
      </c>
      <c r="P1485" s="10" t="str">
        <f t="array" ref="P1485">_xlfn.XLOOKUP(A1485,subscriptions!B1485:B10004,subscriptions!C1485:C10004)</f>
        <v>Residential</v>
      </c>
      <c r="Q1485" s="10" t="s">
        <v>173</v>
      </c>
      <c r="R1485" s="10" t="s">
        <v>212</v>
      </c>
      <c r="S1485" s="10" t="s">
        <v>293</v>
      </c>
    </row>
    <row r="1486">
      <c r="A1486" s="1" t="s">
        <v>2091</v>
      </c>
      <c r="B1486" s="1" t="s">
        <v>2018</v>
      </c>
      <c r="C1486" s="1" t="s">
        <v>1507</v>
      </c>
      <c r="D1486" s="1" t="s">
        <v>27</v>
      </c>
      <c r="E1486" s="1" t="s">
        <v>332</v>
      </c>
      <c r="F1486" s="1" t="s">
        <v>2280</v>
      </c>
      <c r="G1486" s="1" t="s">
        <v>13398</v>
      </c>
      <c r="H1486" s="1" t="s">
        <v>13399</v>
      </c>
      <c r="I1486" s="4">
        <v>84.29546296296296</v>
      </c>
      <c r="J1486" s="1">
        <v>638.64</v>
      </c>
      <c r="K1486" s="1">
        <v>122.46</v>
      </c>
      <c r="M1486" s="10">
        <f t="array" ref="M1486">_xlfn.XLOOKUP(A1486,subscriptions!B1486:B10004,subscriptions!D1486:D10004)</f>
        <v>250</v>
      </c>
      <c r="N1486" s="10">
        <f t="array" ref="N1486">_xlfn.XLOOKUP(A1486,subscriptions!B1486:B10004,subscriptions!G1486:G10004)</f>
        <v>5</v>
      </c>
      <c r="O1486" s="10">
        <v>237.5</v>
      </c>
      <c r="P1486" s="10" t="str">
        <f t="array" ref="P1486">_xlfn.XLOOKUP(A1486,subscriptions!B1486:B10004,subscriptions!C1486:C10004)</f>
        <v>Business</v>
      </c>
      <c r="Q1486" s="10" t="s">
        <v>194</v>
      </c>
      <c r="R1486" s="10" t="s">
        <v>129</v>
      </c>
      <c r="S1486" s="10" t="s">
        <v>1026</v>
      </c>
    </row>
    <row r="1487">
      <c r="A1487" s="1" t="s">
        <v>2092</v>
      </c>
      <c r="B1487" s="1" t="s">
        <v>425</v>
      </c>
      <c r="C1487" s="1" t="s">
        <v>1142</v>
      </c>
      <c r="D1487" s="1" t="s">
        <v>153</v>
      </c>
      <c r="E1487" s="1" t="s">
        <v>332</v>
      </c>
      <c r="F1487" s="1" t="s">
        <v>333</v>
      </c>
      <c r="G1487" s="1" t="s">
        <v>13400</v>
      </c>
      <c r="H1487" s="1" t="s">
        <v>13401</v>
      </c>
      <c r="I1487" s="4">
        <v>84.25436342592593</v>
      </c>
      <c r="J1487" s="1">
        <v>734.65</v>
      </c>
      <c r="K1487" s="1">
        <v>175.87</v>
      </c>
      <c r="M1487" s="10">
        <f t="array" ref="M1487">_xlfn.XLOOKUP(A1487,subscriptions!B1487:B10004,subscriptions!D1487:D10004)</f>
        <v>120</v>
      </c>
      <c r="N1487" s="10">
        <f t="array" ref="N1487">_xlfn.XLOOKUP(A1487,subscriptions!B1487:B10004,subscriptions!G1487:G10004)</f>
        <v>10</v>
      </c>
      <c r="O1487" s="10">
        <v>108.0</v>
      </c>
      <c r="P1487" s="10" t="str">
        <f t="array" ref="P1487">_xlfn.XLOOKUP(A1487,subscriptions!B1487:B10004,subscriptions!C1487:C10004)</f>
        <v>Residential</v>
      </c>
      <c r="Q1487" s="10" t="s">
        <v>128</v>
      </c>
      <c r="R1487" s="10" t="s">
        <v>212</v>
      </c>
      <c r="S1487" s="10" t="s">
        <v>2046</v>
      </c>
    </row>
    <row r="1488">
      <c r="A1488" s="1" t="s">
        <v>2093</v>
      </c>
      <c r="B1488" s="1" t="s">
        <v>1009</v>
      </c>
      <c r="C1488" s="1" t="s">
        <v>750</v>
      </c>
      <c r="D1488" s="1" t="s">
        <v>153</v>
      </c>
      <c r="E1488" s="1" t="s">
        <v>239</v>
      </c>
      <c r="F1488" s="1" t="s">
        <v>2765</v>
      </c>
      <c r="G1488" s="1" t="s">
        <v>13402</v>
      </c>
      <c r="H1488" s="1" t="s">
        <v>13403</v>
      </c>
      <c r="I1488" s="4">
        <v>84.38150462962963</v>
      </c>
      <c r="J1488" s="1">
        <v>806.7</v>
      </c>
      <c r="K1488" s="1">
        <v>174.29</v>
      </c>
      <c r="M1488" s="10">
        <f t="array" ref="M1488">_xlfn.XLOOKUP(A1488,subscriptions!B1488:B10004,subscriptions!D1488:D10004)</f>
        <v>120</v>
      </c>
      <c r="N1488" s="10">
        <f t="array" ref="N1488">_xlfn.XLOOKUP(A1488,subscriptions!B1488:B10004,subscriptions!G1488:G10004)</f>
        <v>20</v>
      </c>
      <c r="O1488" s="10">
        <v>96.0</v>
      </c>
      <c r="P1488" s="10" t="str">
        <f t="array" ref="P1488">_xlfn.XLOOKUP(A1488,subscriptions!B1488:B10004,subscriptions!C1488:C10004)</f>
        <v>Residential</v>
      </c>
      <c r="Q1488" s="10" t="s">
        <v>128</v>
      </c>
      <c r="R1488" s="10" t="s">
        <v>148</v>
      </c>
      <c r="S1488" s="10" t="s">
        <v>1789</v>
      </c>
    </row>
    <row r="1489">
      <c r="A1489" s="1" t="s">
        <v>2094</v>
      </c>
      <c r="B1489" s="1" t="s">
        <v>109</v>
      </c>
      <c r="C1489" s="1" t="s">
        <v>1100</v>
      </c>
      <c r="D1489" s="1" t="s">
        <v>27</v>
      </c>
      <c r="E1489" s="1" t="s">
        <v>714</v>
      </c>
      <c r="F1489" s="1" t="s">
        <v>1159</v>
      </c>
      <c r="G1489" s="1" t="s">
        <v>13404</v>
      </c>
      <c r="H1489" s="1" t="s">
        <v>13405</v>
      </c>
      <c r="I1489" s="4">
        <v>84.33623842592593</v>
      </c>
      <c r="J1489" s="1">
        <v>1833.46</v>
      </c>
      <c r="K1489" s="1">
        <v>213.04</v>
      </c>
      <c r="M1489" s="10">
        <f t="array" ref="M1489">_xlfn.XLOOKUP(A1489,subscriptions!B1489:B10004,subscriptions!D1489:D10004)</f>
        <v>250</v>
      </c>
      <c r="N1489" s="10">
        <f t="array" ref="N1489">_xlfn.XLOOKUP(A1489,subscriptions!B1489:B10004,subscriptions!G1489:G10004)</f>
        <v>0</v>
      </c>
      <c r="O1489" s="10">
        <v>250.0</v>
      </c>
      <c r="P1489" s="10" t="str">
        <f t="array" ref="P1489">_xlfn.XLOOKUP(A1489,subscriptions!B1489:B10004,subscriptions!C1489:C10004)</f>
        <v>Business</v>
      </c>
      <c r="Q1489" s="10" t="s">
        <v>173</v>
      </c>
      <c r="R1489" s="10" t="s">
        <v>129</v>
      </c>
      <c r="S1489" s="10" t="s">
        <v>1971</v>
      </c>
    </row>
    <row r="1490">
      <c r="A1490" s="1" t="s">
        <v>2095</v>
      </c>
      <c r="B1490" s="1" t="s">
        <v>4627</v>
      </c>
      <c r="C1490" s="1" t="s">
        <v>2483</v>
      </c>
      <c r="D1490" s="1" t="s">
        <v>27</v>
      </c>
      <c r="E1490" s="1" t="s">
        <v>280</v>
      </c>
      <c r="F1490" s="1" t="s">
        <v>1665</v>
      </c>
      <c r="G1490" s="1" t="s">
        <v>13406</v>
      </c>
      <c r="H1490" s="1" t="s">
        <v>13407</v>
      </c>
      <c r="I1490" s="4">
        <v>84.17241898148148</v>
      </c>
      <c r="J1490" s="1">
        <v>787.9</v>
      </c>
      <c r="K1490" s="1">
        <v>139.38</v>
      </c>
      <c r="M1490" s="10">
        <f t="array" ref="M1490">_xlfn.XLOOKUP(A1490,subscriptions!B1490:B10004,subscriptions!D1490:D10004)</f>
        <v>120</v>
      </c>
      <c r="N1490" s="10">
        <f t="array" ref="N1490">_xlfn.XLOOKUP(A1490,subscriptions!B1490:B10004,subscriptions!G1490:G10004)</f>
        <v>5</v>
      </c>
      <c r="O1490" s="10">
        <v>114.0</v>
      </c>
      <c r="P1490" s="10" t="str">
        <f t="array" ref="P1490">_xlfn.XLOOKUP(A1490,subscriptions!B1490:B10004,subscriptions!C1490:C10004)</f>
        <v>Residential</v>
      </c>
      <c r="Q1490" s="10" t="s">
        <v>194</v>
      </c>
      <c r="R1490" s="10" t="s">
        <v>212</v>
      </c>
      <c r="S1490" s="10" t="s">
        <v>1637</v>
      </c>
    </row>
    <row r="1491">
      <c r="A1491" s="1" t="s">
        <v>2098</v>
      </c>
      <c r="B1491" s="1" t="s">
        <v>1317</v>
      </c>
      <c r="C1491" s="1" t="s">
        <v>473</v>
      </c>
      <c r="D1491" s="1" t="s">
        <v>27</v>
      </c>
      <c r="E1491" s="1" t="s">
        <v>219</v>
      </c>
      <c r="F1491" s="1" t="s">
        <v>220</v>
      </c>
      <c r="G1491" s="1" t="s">
        <v>13408</v>
      </c>
      <c r="H1491" s="1" t="s">
        <v>13409</v>
      </c>
      <c r="I1491" s="4">
        <v>84.17225694444444</v>
      </c>
      <c r="J1491" s="1">
        <v>943.2</v>
      </c>
      <c r="K1491" s="1">
        <v>123.2</v>
      </c>
      <c r="M1491" s="10">
        <f t="array" ref="M1491">_xlfn.XLOOKUP(A1491,subscriptions!B1491:B10004,subscriptions!D1491:D10004)</f>
        <v>120</v>
      </c>
      <c r="N1491" s="10">
        <f t="array" ref="N1491">_xlfn.XLOOKUP(A1491,subscriptions!B1491:B10004,subscriptions!G1491:G10004)</f>
        <v>10</v>
      </c>
      <c r="O1491" s="10">
        <v>108.0</v>
      </c>
      <c r="P1491" s="10" t="str">
        <f t="array" ref="P1491">_xlfn.XLOOKUP(A1491,subscriptions!B1491:B10004,subscriptions!C1491:C10004)</f>
        <v>Residential</v>
      </c>
      <c r="Q1491" s="10" t="s">
        <v>128</v>
      </c>
      <c r="R1491" s="10" t="s">
        <v>212</v>
      </c>
      <c r="S1491" s="10" t="s">
        <v>1637</v>
      </c>
    </row>
    <row r="1492">
      <c r="A1492" s="1" t="s">
        <v>2101</v>
      </c>
      <c r="B1492" s="1" t="s">
        <v>1624</v>
      </c>
      <c r="C1492" s="1" t="s">
        <v>673</v>
      </c>
      <c r="D1492" s="1" t="s">
        <v>27</v>
      </c>
      <c r="E1492" s="1" t="s">
        <v>631</v>
      </c>
      <c r="F1492" s="1" t="s">
        <v>2293</v>
      </c>
      <c r="G1492" s="1" t="s">
        <v>13410</v>
      </c>
      <c r="H1492" s="1" t="s">
        <v>13411</v>
      </c>
      <c r="I1492" s="4">
        <v>84.38219907407408</v>
      </c>
      <c r="J1492" s="1">
        <v>456.82</v>
      </c>
      <c r="K1492" s="1">
        <v>81.62</v>
      </c>
      <c r="M1492" s="10">
        <f t="array" ref="M1492">_xlfn.XLOOKUP(A1492,subscriptions!B1492:B10004,subscriptions!D1492:D10004)</f>
        <v>120</v>
      </c>
      <c r="N1492" s="10">
        <f t="array" ref="N1492">_xlfn.XLOOKUP(A1492,subscriptions!B1492:B10004,subscriptions!G1492:G10004)</f>
        <v>20</v>
      </c>
      <c r="O1492" s="10">
        <v>96.0</v>
      </c>
      <c r="P1492" s="10" t="str">
        <f t="array" ref="P1492">_xlfn.XLOOKUP(A1492,subscriptions!B1492:B10004,subscriptions!C1492:C10004)</f>
        <v>Residential</v>
      </c>
      <c r="Q1492" s="10" t="s">
        <v>128</v>
      </c>
      <c r="R1492" s="10" t="s">
        <v>148</v>
      </c>
      <c r="S1492" s="10" t="s">
        <v>293</v>
      </c>
    </row>
    <row r="1493">
      <c r="A1493" s="1" t="s">
        <v>2102</v>
      </c>
      <c r="B1493" s="1" t="s">
        <v>1157</v>
      </c>
      <c r="C1493" s="1" t="s">
        <v>152</v>
      </c>
      <c r="D1493" s="1" t="s">
        <v>27</v>
      </c>
      <c r="E1493" s="1" t="s">
        <v>219</v>
      </c>
      <c r="F1493" s="1" t="s">
        <v>574</v>
      </c>
      <c r="G1493" s="1" t="s">
        <v>13412</v>
      </c>
      <c r="H1493" s="1" t="s">
        <v>13413</v>
      </c>
      <c r="I1493" s="4">
        <v>84.37575231481482</v>
      </c>
      <c r="J1493" s="1">
        <v>750.82</v>
      </c>
      <c r="K1493" s="1">
        <v>112.81</v>
      </c>
      <c r="M1493" s="10">
        <f t="array" ref="M1493">_xlfn.XLOOKUP(A1493,subscriptions!B1493:B10004,subscriptions!D1493:D10004)</f>
        <v>80</v>
      </c>
      <c r="N1493" s="10">
        <f t="array" ref="N1493">_xlfn.XLOOKUP(A1493,subscriptions!B1493:B10004,subscriptions!G1493:G10004)</f>
        <v>0</v>
      </c>
      <c r="O1493" s="10">
        <v>80.0</v>
      </c>
      <c r="P1493" s="10" t="str">
        <f t="array" ref="P1493">_xlfn.XLOOKUP(A1493,subscriptions!B1493:B10004,subscriptions!C1493:C10004)</f>
        <v>Roam</v>
      </c>
      <c r="Q1493" s="10" t="s">
        <v>173</v>
      </c>
      <c r="R1493" s="10" t="s">
        <v>148</v>
      </c>
      <c r="S1493" s="10" t="s">
        <v>1442</v>
      </c>
    </row>
    <row r="1494">
      <c r="A1494" s="1" t="s">
        <v>2103</v>
      </c>
      <c r="B1494" s="1" t="s">
        <v>2096</v>
      </c>
      <c r="C1494" s="1" t="s">
        <v>296</v>
      </c>
      <c r="D1494" s="1" t="s">
        <v>27</v>
      </c>
      <c r="E1494" s="1" t="s">
        <v>239</v>
      </c>
      <c r="F1494" s="1" t="s">
        <v>1186</v>
      </c>
      <c r="G1494" s="1" t="s">
        <v>13414</v>
      </c>
      <c r="H1494" s="1" t="s">
        <v>13415</v>
      </c>
      <c r="I1494" s="4">
        <v>84.34130787037037</v>
      </c>
      <c r="J1494" s="1">
        <v>436.74</v>
      </c>
      <c r="K1494" s="1">
        <v>125.71</v>
      </c>
      <c r="M1494" s="10">
        <f t="array" ref="M1494">_xlfn.XLOOKUP(A1494,subscriptions!B1494:B10004,subscriptions!D1494:D10004)</f>
        <v>80</v>
      </c>
      <c r="N1494" s="10">
        <f t="array" ref="N1494">_xlfn.XLOOKUP(A1494,subscriptions!B1494:B10004,subscriptions!G1494:G10004)</f>
        <v>5</v>
      </c>
      <c r="O1494" s="10">
        <v>76.0</v>
      </c>
      <c r="P1494" s="10" t="str">
        <f t="array" ref="P1494">_xlfn.XLOOKUP(A1494,subscriptions!B1494:B10004,subscriptions!C1494:C10004)</f>
        <v>Roam</v>
      </c>
      <c r="Q1494" s="10" t="s">
        <v>194</v>
      </c>
      <c r="R1494" s="10" t="s">
        <v>148</v>
      </c>
      <c r="S1494" s="10" t="s">
        <v>259</v>
      </c>
    </row>
    <row r="1495">
      <c r="A1495" s="1" t="s">
        <v>2104</v>
      </c>
      <c r="B1495" s="1" t="s">
        <v>1317</v>
      </c>
      <c r="C1495" s="1" t="s">
        <v>198</v>
      </c>
      <c r="D1495" s="1" t="s">
        <v>27</v>
      </c>
      <c r="E1495" s="1" t="s">
        <v>179</v>
      </c>
      <c r="F1495" s="1" t="s">
        <v>901</v>
      </c>
      <c r="G1495" s="1" t="s">
        <v>13416</v>
      </c>
      <c r="H1495" s="1" t="s">
        <v>13417</v>
      </c>
      <c r="I1495" s="4">
        <v>84.21405092592593</v>
      </c>
      <c r="J1495" s="1">
        <v>164.02</v>
      </c>
      <c r="K1495" s="1">
        <v>38.19</v>
      </c>
      <c r="L1495" s="1">
        <v>100.0</v>
      </c>
      <c r="M1495" s="10">
        <f t="array" ref="M1495">_xlfn.XLOOKUP(A1495,subscriptions!B1495:B10004,subscriptions!D1495:D10004)</f>
        <v>120</v>
      </c>
      <c r="N1495" s="10">
        <f t="array" ref="N1495">_xlfn.XLOOKUP(A1495,subscriptions!B1495:B10004,subscriptions!G1495:G10004)</f>
        <v>10</v>
      </c>
      <c r="O1495" s="10">
        <v>108.0</v>
      </c>
      <c r="P1495" s="10" t="str">
        <f t="array" ref="P1495">_xlfn.XLOOKUP(A1495,subscriptions!B1495:B10004,subscriptions!C1495:C10004)</f>
        <v>Residential</v>
      </c>
      <c r="Q1495" s="10" t="s">
        <v>128</v>
      </c>
      <c r="R1495" s="10" t="s">
        <v>212</v>
      </c>
      <c r="S1495" s="10" t="s">
        <v>388</v>
      </c>
    </row>
    <row r="1496">
      <c r="A1496" s="1" t="s">
        <v>2105</v>
      </c>
      <c r="B1496" s="1" t="s">
        <v>1027</v>
      </c>
      <c r="C1496" s="1" t="s">
        <v>920</v>
      </c>
      <c r="D1496" s="1" t="s">
        <v>153</v>
      </c>
      <c r="E1496" s="1" t="s">
        <v>262</v>
      </c>
      <c r="F1496" s="1" t="s">
        <v>392</v>
      </c>
      <c r="G1496" s="1" t="s">
        <v>13418</v>
      </c>
      <c r="H1496" s="1" t="s">
        <v>13419</v>
      </c>
      <c r="I1496" s="4">
        <v>84.37782407407407</v>
      </c>
      <c r="J1496" s="1">
        <v>1437.42</v>
      </c>
      <c r="K1496" s="1">
        <v>349.94</v>
      </c>
      <c r="M1496" s="10">
        <f t="array" ref="M1496">_xlfn.XLOOKUP(A1496,subscriptions!B1496:B10004,subscriptions!D1496:D10004)</f>
        <v>120</v>
      </c>
      <c r="N1496" s="10">
        <f t="array" ref="N1496">_xlfn.XLOOKUP(A1496,subscriptions!B1496:B10004,subscriptions!G1496:G10004)</f>
        <v>20</v>
      </c>
      <c r="O1496" s="10">
        <v>96.0</v>
      </c>
      <c r="P1496" s="10" t="str">
        <f t="array" ref="P1496">_xlfn.XLOOKUP(A1496,subscriptions!B1496:B10004,subscriptions!C1496:C10004)</f>
        <v>Residential</v>
      </c>
      <c r="Q1496" s="10" t="s">
        <v>128</v>
      </c>
      <c r="R1496" s="10" t="s">
        <v>148</v>
      </c>
      <c r="S1496" s="10" t="s">
        <v>1302</v>
      </c>
    </row>
    <row r="1497">
      <c r="A1497" s="1" t="s">
        <v>2106</v>
      </c>
      <c r="B1497" s="1" t="s">
        <v>455</v>
      </c>
      <c r="C1497" s="1" t="s">
        <v>920</v>
      </c>
      <c r="D1497" s="1" t="s">
        <v>27</v>
      </c>
      <c r="E1497" s="1" t="s">
        <v>28</v>
      </c>
      <c r="F1497" s="1" t="s">
        <v>3899</v>
      </c>
      <c r="G1497" s="1" t="s">
        <v>13420</v>
      </c>
      <c r="H1497" s="1" t="s">
        <v>13421</v>
      </c>
      <c r="I1497" s="4">
        <v>84.2543287037037</v>
      </c>
      <c r="J1497" s="1">
        <v>1704.89</v>
      </c>
      <c r="K1497" s="1">
        <v>223.73</v>
      </c>
      <c r="M1497" s="10">
        <f t="array" ref="M1497">_xlfn.XLOOKUP(A1497,subscriptions!B1497:B10004,subscriptions!D1497:D10004)</f>
        <v>120</v>
      </c>
      <c r="N1497" s="10">
        <f t="array" ref="N1497">_xlfn.XLOOKUP(A1497,subscriptions!B1497:B10004,subscriptions!G1497:G10004)</f>
        <v>0</v>
      </c>
      <c r="O1497" s="10">
        <v>120.0</v>
      </c>
      <c r="P1497" s="10" t="str">
        <f t="array" ref="P1497">_xlfn.XLOOKUP(A1497,subscriptions!B1497:B10004,subscriptions!C1497:C10004)</f>
        <v>Residential</v>
      </c>
      <c r="Q1497" s="10" t="s">
        <v>173</v>
      </c>
      <c r="R1497" s="10" t="s">
        <v>212</v>
      </c>
      <c r="S1497" s="10" t="s">
        <v>2046</v>
      </c>
    </row>
    <row r="1498">
      <c r="A1498" s="1" t="s">
        <v>2107</v>
      </c>
      <c r="B1498" s="1" t="s">
        <v>1664</v>
      </c>
      <c r="C1498" s="1" t="s">
        <v>884</v>
      </c>
      <c r="D1498" s="1" t="s">
        <v>153</v>
      </c>
      <c r="E1498" s="1" t="s">
        <v>714</v>
      </c>
      <c r="F1498" s="1" t="s">
        <v>1159</v>
      </c>
      <c r="G1498" s="1" t="s">
        <v>13422</v>
      </c>
      <c r="H1498" s="1" t="s">
        <v>13423</v>
      </c>
      <c r="I1498" s="4">
        <v>84.21127314814815</v>
      </c>
      <c r="J1498" s="1">
        <v>1499.37</v>
      </c>
      <c r="K1498" s="1">
        <v>183.34</v>
      </c>
      <c r="M1498" s="10">
        <f t="array" ref="M1498">_xlfn.XLOOKUP(A1498,subscriptions!B1498:B10004,subscriptions!D1498:D10004)</f>
        <v>120</v>
      </c>
      <c r="N1498" s="10">
        <f t="array" ref="N1498">_xlfn.XLOOKUP(A1498,subscriptions!B1498:B10004,subscriptions!G1498:G10004)</f>
        <v>5</v>
      </c>
      <c r="O1498" s="10">
        <v>114.0</v>
      </c>
      <c r="P1498" s="10" t="str">
        <f t="array" ref="P1498">_xlfn.XLOOKUP(A1498,subscriptions!B1498:B10004,subscriptions!C1498:C10004)</f>
        <v>Residential</v>
      </c>
      <c r="Q1498" s="10" t="s">
        <v>194</v>
      </c>
      <c r="R1498" s="10" t="s">
        <v>212</v>
      </c>
      <c r="S1498" s="10" t="s">
        <v>438</v>
      </c>
    </row>
    <row r="1499">
      <c r="A1499" s="1" t="s">
        <v>2108</v>
      </c>
      <c r="B1499" s="1" t="s">
        <v>1491</v>
      </c>
      <c r="C1499" s="1" t="s">
        <v>296</v>
      </c>
      <c r="D1499" s="1" t="s">
        <v>153</v>
      </c>
      <c r="E1499" s="1" t="s">
        <v>239</v>
      </c>
      <c r="F1499" s="1" t="s">
        <v>3181</v>
      </c>
      <c r="G1499" s="1" t="s">
        <v>13424</v>
      </c>
      <c r="H1499" s="1" t="s">
        <v>13425</v>
      </c>
      <c r="I1499" s="4">
        <v>84.34033564814816</v>
      </c>
      <c r="J1499" s="1">
        <v>984.02</v>
      </c>
      <c r="K1499" s="1">
        <v>250.43</v>
      </c>
      <c r="M1499" s="10">
        <f t="array" ref="M1499">_xlfn.XLOOKUP(A1499,subscriptions!B1499:B10004,subscriptions!D1499:D10004)</f>
        <v>120</v>
      </c>
      <c r="N1499" s="10">
        <f t="array" ref="N1499">_xlfn.XLOOKUP(A1499,subscriptions!B1499:B10004,subscriptions!G1499:G10004)</f>
        <v>10</v>
      </c>
      <c r="O1499" s="10">
        <v>108.0</v>
      </c>
      <c r="P1499" s="10" t="str">
        <f t="array" ref="P1499">_xlfn.XLOOKUP(A1499,subscriptions!B1499:B10004,subscriptions!C1499:C10004)</f>
        <v>Residential</v>
      </c>
      <c r="Q1499" s="10" t="s">
        <v>128</v>
      </c>
      <c r="R1499" s="10" t="s">
        <v>212</v>
      </c>
      <c r="S1499" s="10" t="s">
        <v>616</v>
      </c>
    </row>
    <row r="1500">
      <c r="A1500" s="1" t="s">
        <v>2109</v>
      </c>
      <c r="B1500" s="1" t="s">
        <v>919</v>
      </c>
      <c r="C1500" s="1" t="s">
        <v>456</v>
      </c>
      <c r="D1500" s="1" t="s">
        <v>27</v>
      </c>
      <c r="E1500" s="1" t="s">
        <v>262</v>
      </c>
      <c r="F1500" s="1" t="s">
        <v>4344</v>
      </c>
      <c r="G1500" s="1" t="s">
        <v>13426</v>
      </c>
      <c r="H1500" s="1" t="s">
        <v>13427</v>
      </c>
      <c r="I1500" s="4">
        <v>84.418125</v>
      </c>
      <c r="J1500" s="1">
        <v>766.54</v>
      </c>
      <c r="K1500" s="1">
        <v>133.54</v>
      </c>
      <c r="M1500" s="10">
        <f t="array" ref="M1500">_xlfn.XLOOKUP(A1500,subscriptions!B1500:B10004,subscriptions!D1500:D10004)</f>
        <v>250</v>
      </c>
      <c r="N1500" s="10">
        <f t="array" ref="N1500">_xlfn.XLOOKUP(A1500,subscriptions!B1500:B10004,subscriptions!G1500:G10004)</f>
        <v>20</v>
      </c>
      <c r="O1500" s="10">
        <v>200.0</v>
      </c>
      <c r="P1500" s="10" t="str">
        <f t="array" ref="P1500">_xlfn.XLOOKUP(A1500,subscriptions!B1500:B10004,subscriptions!C1500:C10004)</f>
        <v>Business</v>
      </c>
      <c r="Q1500" s="10" t="s">
        <v>128</v>
      </c>
      <c r="R1500" s="10" t="s">
        <v>129</v>
      </c>
      <c r="S1500" s="10" t="s">
        <v>3020</v>
      </c>
    </row>
    <row r="1501">
      <c r="A1501" s="1" t="s">
        <v>2110</v>
      </c>
      <c r="B1501" s="1" t="s">
        <v>1444</v>
      </c>
      <c r="C1501" s="1" t="s">
        <v>330</v>
      </c>
      <c r="D1501" s="1" t="s">
        <v>27</v>
      </c>
      <c r="E1501" s="1" t="s">
        <v>28</v>
      </c>
      <c r="F1501" s="1" t="s">
        <v>526</v>
      </c>
      <c r="G1501" s="1" t="s">
        <v>13428</v>
      </c>
      <c r="H1501" s="1" t="s">
        <v>13429</v>
      </c>
      <c r="I1501" s="4">
        <v>84.21269675925926</v>
      </c>
      <c r="J1501" s="1">
        <v>3035.32</v>
      </c>
      <c r="K1501" s="1">
        <v>631.16</v>
      </c>
      <c r="M1501" s="10">
        <f t="array" ref="M1501">_xlfn.XLOOKUP(A1501,subscriptions!B1501:B10004,subscriptions!D1501:D10004)</f>
        <v>120</v>
      </c>
      <c r="N1501" s="10">
        <f t="array" ref="N1501">_xlfn.XLOOKUP(A1501,subscriptions!B1501:B10004,subscriptions!G1501:G10004)</f>
        <v>0</v>
      </c>
      <c r="O1501" s="10">
        <v>120.0</v>
      </c>
      <c r="P1501" s="10" t="str">
        <f t="array" ref="P1501">_xlfn.XLOOKUP(A1501,subscriptions!B1501:B10004,subscriptions!C1501:C10004)</f>
        <v>Residential</v>
      </c>
      <c r="Q1501" s="10" t="s">
        <v>173</v>
      </c>
      <c r="R1501" s="10" t="s">
        <v>212</v>
      </c>
      <c r="S1501" s="10" t="s">
        <v>813</v>
      </c>
    </row>
    <row r="1502">
      <c r="A1502" s="1" t="s">
        <v>2111</v>
      </c>
      <c r="B1502" s="1" t="s">
        <v>1317</v>
      </c>
      <c r="C1502" s="1" t="s">
        <v>391</v>
      </c>
      <c r="D1502" s="1" t="s">
        <v>27</v>
      </c>
      <c r="E1502" s="1" t="s">
        <v>631</v>
      </c>
      <c r="F1502" s="1" t="s">
        <v>922</v>
      </c>
      <c r="G1502" s="1" t="s">
        <v>13430</v>
      </c>
      <c r="H1502" s="1" t="s">
        <v>13431</v>
      </c>
      <c r="I1502" s="4">
        <v>84.38152777777778</v>
      </c>
      <c r="J1502" s="1">
        <v>1148.09</v>
      </c>
      <c r="K1502" s="1">
        <v>100.09</v>
      </c>
      <c r="M1502" s="10">
        <f t="array" ref="M1502">_xlfn.XLOOKUP(A1502,subscriptions!B1502:B10004,subscriptions!D1502:D10004)</f>
        <v>120</v>
      </c>
      <c r="N1502" s="10">
        <f t="array" ref="N1502">_xlfn.XLOOKUP(A1502,subscriptions!B1502:B10004,subscriptions!G1502:G10004)</f>
        <v>5</v>
      </c>
      <c r="O1502" s="10">
        <v>114.0</v>
      </c>
      <c r="P1502" s="10" t="str">
        <f t="array" ref="P1502">_xlfn.XLOOKUP(A1502,subscriptions!B1502:B10004,subscriptions!C1502:C10004)</f>
        <v>Residential</v>
      </c>
      <c r="Q1502" s="10" t="s">
        <v>194</v>
      </c>
      <c r="R1502" s="10" t="s">
        <v>212</v>
      </c>
      <c r="S1502" s="10" t="s">
        <v>1789</v>
      </c>
    </row>
    <row r="1503">
      <c r="A1503" s="1" t="s">
        <v>2115</v>
      </c>
      <c r="B1503" s="1" t="s">
        <v>573</v>
      </c>
      <c r="C1503" s="1" t="s">
        <v>1142</v>
      </c>
      <c r="D1503" s="1" t="s">
        <v>27</v>
      </c>
      <c r="E1503" s="1" t="s">
        <v>262</v>
      </c>
      <c r="F1503" s="1" t="s">
        <v>2985</v>
      </c>
      <c r="G1503" s="1" t="s">
        <v>13432</v>
      </c>
      <c r="H1503" s="1" t="s">
        <v>13433</v>
      </c>
      <c r="I1503" s="4">
        <v>84.33428240740741</v>
      </c>
      <c r="J1503" s="1">
        <v>1028.53</v>
      </c>
      <c r="K1503" s="1">
        <v>155.1</v>
      </c>
      <c r="M1503" s="10">
        <f t="array" ref="M1503">_xlfn.XLOOKUP(A1503,subscriptions!B1503:B10004,subscriptions!D1503:D10004)</f>
        <v>50</v>
      </c>
      <c r="N1503" s="10">
        <f t="array" ref="N1503">_xlfn.XLOOKUP(A1503,subscriptions!B1503:B10004,subscriptions!G1503:G10004)</f>
        <v>10</v>
      </c>
      <c r="O1503" s="10">
        <v>45.0</v>
      </c>
      <c r="P1503" s="10" t="str">
        <f t="array" ref="P1503">_xlfn.XLOOKUP(A1503,subscriptions!B1503:B10004,subscriptions!C1503:C10004)</f>
        <v>Mini</v>
      </c>
      <c r="Q1503" s="10" t="s">
        <v>128</v>
      </c>
      <c r="R1503" s="10" t="s">
        <v>148</v>
      </c>
      <c r="S1503" s="10" t="s">
        <v>195</v>
      </c>
    </row>
    <row r="1504">
      <c r="A1504" s="1" t="s">
        <v>2116</v>
      </c>
      <c r="B1504" s="1" t="s">
        <v>523</v>
      </c>
      <c r="C1504" s="1" t="s">
        <v>750</v>
      </c>
      <c r="D1504" s="1" t="s">
        <v>27</v>
      </c>
      <c r="E1504" s="1" t="s">
        <v>179</v>
      </c>
      <c r="F1504" s="1" t="s">
        <v>844</v>
      </c>
      <c r="G1504" s="1" t="s">
        <v>13434</v>
      </c>
      <c r="H1504" s="1" t="s">
        <v>13435</v>
      </c>
      <c r="I1504" s="4">
        <v>84.2105787037037</v>
      </c>
      <c r="J1504" s="1">
        <v>88.96</v>
      </c>
      <c r="K1504" s="1">
        <v>18.81</v>
      </c>
      <c r="L1504" s="1">
        <v>100.0</v>
      </c>
      <c r="M1504" s="10">
        <f t="array" ref="M1504">_xlfn.XLOOKUP(A1504,subscriptions!B1504:B10004,subscriptions!D1504:D10004)</f>
        <v>120</v>
      </c>
      <c r="N1504" s="10">
        <f t="array" ref="N1504">_xlfn.XLOOKUP(A1504,subscriptions!B1504:B10004,subscriptions!G1504:G10004)</f>
        <v>20</v>
      </c>
      <c r="O1504" s="10">
        <v>96.0</v>
      </c>
      <c r="P1504" s="10" t="str">
        <f t="array" ref="P1504">_xlfn.XLOOKUP(A1504,subscriptions!B1504:B10004,subscriptions!C1504:C10004)</f>
        <v>Residential</v>
      </c>
      <c r="Q1504" s="10" t="s">
        <v>128</v>
      </c>
      <c r="R1504" s="10" t="s">
        <v>148</v>
      </c>
      <c r="S1504" s="10" t="s">
        <v>770</v>
      </c>
    </row>
    <row r="1505">
      <c r="A1505" s="1" t="s">
        <v>2117</v>
      </c>
      <c r="B1505" s="1" t="s">
        <v>2534</v>
      </c>
      <c r="C1505" s="1" t="s">
        <v>827</v>
      </c>
      <c r="D1505" s="1" t="s">
        <v>153</v>
      </c>
      <c r="E1505" s="1" t="s">
        <v>280</v>
      </c>
      <c r="F1505" s="1" t="s">
        <v>1706</v>
      </c>
      <c r="G1505" s="1" t="s">
        <v>13436</v>
      </c>
      <c r="H1505" s="1" t="s">
        <v>13437</v>
      </c>
      <c r="I1505" s="4">
        <v>84.29819444444445</v>
      </c>
      <c r="J1505" s="1">
        <v>676.11</v>
      </c>
      <c r="K1505" s="1">
        <v>165.47</v>
      </c>
      <c r="M1505" s="10">
        <f t="array" ref="M1505">_xlfn.XLOOKUP(A1505,subscriptions!B1505:B10004,subscriptions!D1505:D10004)</f>
        <v>120</v>
      </c>
      <c r="N1505" s="10">
        <f t="array" ref="N1505">_xlfn.XLOOKUP(A1505,subscriptions!B1505:B10004,subscriptions!G1505:G10004)</f>
        <v>0</v>
      </c>
      <c r="O1505" s="10">
        <v>120.0</v>
      </c>
      <c r="P1505" s="10" t="str">
        <f t="array" ref="P1505">_xlfn.XLOOKUP(A1505,subscriptions!B1505:B10004,subscriptions!C1505:C10004)</f>
        <v>Residential</v>
      </c>
      <c r="Q1505" s="10" t="s">
        <v>173</v>
      </c>
      <c r="R1505" s="10" t="s">
        <v>212</v>
      </c>
      <c r="S1505" s="10" t="s">
        <v>785</v>
      </c>
    </row>
    <row r="1506">
      <c r="A1506" s="1" t="s">
        <v>2118</v>
      </c>
      <c r="B1506" s="1" t="s">
        <v>763</v>
      </c>
      <c r="C1506" s="1" t="s">
        <v>1251</v>
      </c>
      <c r="D1506" s="1" t="s">
        <v>27</v>
      </c>
      <c r="E1506" s="1" t="s">
        <v>262</v>
      </c>
      <c r="F1506" s="1" t="s">
        <v>2112</v>
      </c>
      <c r="G1506" s="1" t="s">
        <v>13438</v>
      </c>
      <c r="H1506" s="1" t="s">
        <v>13439</v>
      </c>
      <c r="I1506" s="4">
        <v>84.2522337962963</v>
      </c>
      <c r="J1506" s="1">
        <v>767.53</v>
      </c>
      <c r="K1506" s="1">
        <v>99.69</v>
      </c>
      <c r="M1506" s="10">
        <f t="array" ref="M1506">_xlfn.XLOOKUP(A1506,subscriptions!B1506:B10004,subscriptions!D1506:D10004)</f>
        <v>120</v>
      </c>
      <c r="N1506" s="10">
        <f t="array" ref="N1506">_xlfn.XLOOKUP(A1506,subscriptions!B1506:B10004,subscriptions!G1506:G10004)</f>
        <v>5</v>
      </c>
      <c r="O1506" s="10">
        <v>114.0</v>
      </c>
      <c r="P1506" s="10" t="str">
        <f t="array" ref="P1506">_xlfn.XLOOKUP(A1506,subscriptions!B1506:B10004,subscriptions!C1506:C10004)</f>
        <v>Residential</v>
      </c>
      <c r="Q1506" s="10" t="s">
        <v>194</v>
      </c>
      <c r="R1506" s="10" t="s">
        <v>212</v>
      </c>
      <c r="S1506" s="10" t="s">
        <v>1008</v>
      </c>
    </row>
    <row r="1507">
      <c r="A1507" s="1" t="s">
        <v>2119</v>
      </c>
      <c r="B1507" s="1" t="s">
        <v>523</v>
      </c>
      <c r="C1507" s="1" t="s">
        <v>827</v>
      </c>
      <c r="D1507" s="1" t="s">
        <v>27</v>
      </c>
      <c r="E1507" s="1" t="s">
        <v>219</v>
      </c>
      <c r="F1507" s="1" t="s">
        <v>220</v>
      </c>
      <c r="G1507" s="1" t="s">
        <v>13440</v>
      </c>
      <c r="H1507" s="1" t="s">
        <v>13441</v>
      </c>
      <c r="I1507" s="4">
        <v>84.29813657407408</v>
      </c>
      <c r="J1507" s="1">
        <v>813.3</v>
      </c>
      <c r="K1507" s="1">
        <v>139.2</v>
      </c>
      <c r="M1507" s="10">
        <f t="array" ref="M1507">_xlfn.XLOOKUP(A1507,subscriptions!B1507:B10004,subscriptions!D1507:D10004)</f>
        <v>80</v>
      </c>
      <c r="N1507" s="10">
        <f t="array" ref="N1507">_xlfn.XLOOKUP(A1507,subscriptions!B1507:B10004,subscriptions!G1507:G10004)</f>
        <v>10</v>
      </c>
      <c r="O1507" s="10">
        <v>72.0</v>
      </c>
      <c r="P1507" s="10" t="str">
        <f t="array" ref="P1507">_xlfn.XLOOKUP(A1507,subscriptions!B1507:B10004,subscriptions!C1507:C10004)</f>
        <v>Roam</v>
      </c>
      <c r="Q1507" s="10" t="s">
        <v>128</v>
      </c>
      <c r="R1507" s="10" t="s">
        <v>148</v>
      </c>
      <c r="S1507" s="10" t="s">
        <v>785</v>
      </c>
    </row>
    <row r="1508">
      <c r="A1508" s="1" t="s">
        <v>2120</v>
      </c>
      <c r="B1508" s="1" t="s">
        <v>1995</v>
      </c>
      <c r="C1508" s="1" t="s">
        <v>391</v>
      </c>
      <c r="D1508" s="1" t="s">
        <v>153</v>
      </c>
      <c r="E1508" s="1" t="s">
        <v>332</v>
      </c>
      <c r="F1508" s="1" t="s">
        <v>333</v>
      </c>
      <c r="G1508" s="1" t="s">
        <v>13442</v>
      </c>
      <c r="H1508" s="1" t="s">
        <v>13443</v>
      </c>
      <c r="I1508" s="4">
        <v>84.42101851851852</v>
      </c>
      <c r="J1508" s="1">
        <v>1351.87</v>
      </c>
      <c r="K1508" s="1">
        <v>117.06</v>
      </c>
      <c r="M1508" s="10">
        <f t="array" ref="M1508">_xlfn.XLOOKUP(A1508,subscriptions!B1508:B10004,subscriptions!D1508:D10004)</f>
        <v>250</v>
      </c>
      <c r="N1508" s="10">
        <f t="array" ref="N1508">_xlfn.XLOOKUP(A1508,subscriptions!B1508:B10004,subscriptions!G1508:G10004)</f>
        <v>20</v>
      </c>
      <c r="O1508" s="10">
        <v>200.0</v>
      </c>
      <c r="P1508" s="10" t="str">
        <f t="array" ref="P1508">_xlfn.XLOOKUP(A1508,subscriptions!B1508:B10004,subscriptions!C1508:C10004)</f>
        <v>Business</v>
      </c>
      <c r="Q1508" s="10" t="s">
        <v>128</v>
      </c>
      <c r="R1508" s="10" t="s">
        <v>129</v>
      </c>
      <c r="S1508" s="10" t="s">
        <v>2152</v>
      </c>
    </row>
    <row r="1509">
      <c r="A1509" s="1" t="s">
        <v>2121</v>
      </c>
      <c r="B1509" s="1" t="s">
        <v>523</v>
      </c>
      <c r="C1509" s="1" t="s">
        <v>1347</v>
      </c>
      <c r="D1509" s="1" t="s">
        <v>27</v>
      </c>
      <c r="E1509" s="1" t="s">
        <v>714</v>
      </c>
      <c r="F1509" s="1" t="s">
        <v>2171</v>
      </c>
      <c r="G1509" s="1" t="s">
        <v>13444</v>
      </c>
      <c r="H1509" s="1" t="s">
        <v>13445</v>
      </c>
      <c r="I1509" s="4">
        <v>84.2133449074074</v>
      </c>
      <c r="J1509" s="1">
        <v>1194.08</v>
      </c>
      <c r="K1509" s="1">
        <v>288.64</v>
      </c>
      <c r="M1509" s="10">
        <f t="array" ref="M1509">_xlfn.XLOOKUP(A1509,subscriptions!B1509:B10004,subscriptions!D1509:D10004)</f>
        <v>80</v>
      </c>
      <c r="N1509" s="10">
        <f t="array" ref="N1509">_xlfn.XLOOKUP(A1509,subscriptions!B1509:B10004,subscriptions!G1509:G10004)</f>
        <v>0</v>
      </c>
      <c r="O1509" s="10">
        <v>80.0</v>
      </c>
      <c r="P1509" s="10" t="str">
        <f t="array" ref="P1509">_xlfn.XLOOKUP(A1509,subscriptions!B1509:B10004,subscriptions!C1509:C10004)</f>
        <v>Roam</v>
      </c>
      <c r="Q1509" s="10" t="s">
        <v>173</v>
      </c>
      <c r="R1509" s="10" t="s">
        <v>148</v>
      </c>
      <c r="S1509" s="10" t="s">
        <v>1915</v>
      </c>
    </row>
    <row r="1510">
      <c r="A1510" s="1" t="s">
        <v>2124</v>
      </c>
      <c r="B1510" s="1" t="s">
        <v>941</v>
      </c>
      <c r="C1510" s="1" t="s">
        <v>1833</v>
      </c>
      <c r="D1510" s="1" t="s">
        <v>27</v>
      </c>
      <c r="E1510" s="1" t="s">
        <v>28</v>
      </c>
      <c r="F1510" s="1" t="s">
        <v>801</v>
      </c>
      <c r="G1510" s="1" t="s">
        <v>13446</v>
      </c>
      <c r="H1510" s="1" t="s">
        <v>13447</v>
      </c>
      <c r="I1510" s="4">
        <v>84.21283564814814</v>
      </c>
      <c r="J1510" s="1">
        <v>1454.38</v>
      </c>
      <c r="K1510" s="1">
        <v>171.74</v>
      </c>
      <c r="M1510" s="10">
        <f t="array" ref="M1510">_xlfn.XLOOKUP(A1510,subscriptions!B1510:B10004,subscriptions!D1510:D10004)</f>
        <v>80</v>
      </c>
      <c r="N1510" s="10">
        <f t="array" ref="N1510">_xlfn.XLOOKUP(A1510,subscriptions!B1510:B10004,subscriptions!G1510:G10004)</f>
        <v>5</v>
      </c>
      <c r="O1510" s="10">
        <v>76.0</v>
      </c>
      <c r="P1510" s="10" t="str">
        <f t="array" ref="P1510">_xlfn.XLOOKUP(A1510,subscriptions!B1510:B10004,subscriptions!C1510:C10004)</f>
        <v>Roam</v>
      </c>
      <c r="Q1510" s="10" t="s">
        <v>194</v>
      </c>
      <c r="R1510" s="10" t="s">
        <v>148</v>
      </c>
      <c r="S1510" s="10" t="s">
        <v>813</v>
      </c>
    </row>
    <row r="1511">
      <c r="A1511" s="1" t="s">
        <v>2125</v>
      </c>
      <c r="B1511" s="1" t="s">
        <v>1303</v>
      </c>
      <c r="C1511" s="1" t="s">
        <v>605</v>
      </c>
      <c r="D1511" s="1" t="s">
        <v>153</v>
      </c>
      <c r="E1511" s="1" t="s">
        <v>179</v>
      </c>
      <c r="F1511" s="1" t="s">
        <v>357</v>
      </c>
      <c r="G1511" s="1" t="s">
        <v>13448</v>
      </c>
      <c r="H1511" s="1" t="s">
        <v>13449</v>
      </c>
      <c r="I1511" s="4">
        <v>84.25782407407408</v>
      </c>
      <c r="J1511" s="1">
        <v>2221.51</v>
      </c>
      <c r="K1511" s="1">
        <v>200.51</v>
      </c>
      <c r="L1511" s="1">
        <v>100.0</v>
      </c>
      <c r="M1511" s="10">
        <f t="array" ref="M1511">_xlfn.XLOOKUP(A1511,subscriptions!B1511:B10004,subscriptions!D1511:D10004)</f>
        <v>50</v>
      </c>
      <c r="N1511" s="10">
        <f t="array" ref="N1511">_xlfn.XLOOKUP(A1511,subscriptions!B1511:B10004,subscriptions!G1511:G10004)</f>
        <v>10</v>
      </c>
      <c r="O1511" s="10">
        <v>45.0</v>
      </c>
      <c r="P1511" s="10" t="str">
        <f t="array" ref="P1511">_xlfn.XLOOKUP(A1511,subscriptions!B1511:B10004,subscriptions!C1511:C10004)</f>
        <v>Mini</v>
      </c>
      <c r="Q1511" s="10" t="s">
        <v>128</v>
      </c>
      <c r="R1511" s="10" t="s">
        <v>148</v>
      </c>
      <c r="S1511" s="10" t="s">
        <v>603</v>
      </c>
    </row>
    <row r="1512">
      <c r="A1512" s="1" t="s">
        <v>2126</v>
      </c>
      <c r="B1512" s="1" t="s">
        <v>1972</v>
      </c>
      <c r="C1512" s="1" t="s">
        <v>296</v>
      </c>
      <c r="D1512" s="1" t="s">
        <v>27</v>
      </c>
      <c r="E1512" s="1" t="s">
        <v>111</v>
      </c>
      <c r="F1512" s="1" t="s">
        <v>1906</v>
      </c>
      <c r="G1512" s="1" t="s">
        <v>13450</v>
      </c>
      <c r="H1512" s="1" t="s">
        <v>13451</v>
      </c>
      <c r="I1512" s="4">
        <v>84.25767361111112</v>
      </c>
      <c r="J1512" s="1">
        <v>2564.86</v>
      </c>
      <c r="K1512" s="1">
        <v>540.83</v>
      </c>
      <c r="M1512" s="10">
        <f t="array" ref="M1512">_xlfn.XLOOKUP(A1512,subscriptions!B1512:B10004,subscriptions!D1512:D10004)</f>
        <v>120</v>
      </c>
      <c r="N1512" s="10">
        <f t="array" ref="N1512">_xlfn.XLOOKUP(A1512,subscriptions!B1512:B10004,subscriptions!G1512:G10004)</f>
        <v>20</v>
      </c>
      <c r="O1512" s="10">
        <v>96.0</v>
      </c>
      <c r="P1512" s="10" t="str">
        <f t="array" ref="P1512">_xlfn.XLOOKUP(A1512,subscriptions!B1512:B10004,subscriptions!C1512:C10004)</f>
        <v>Residential</v>
      </c>
      <c r="Q1512" s="10" t="s">
        <v>128</v>
      </c>
      <c r="R1512" s="10" t="s">
        <v>148</v>
      </c>
      <c r="S1512" s="10" t="s">
        <v>603</v>
      </c>
    </row>
    <row r="1513">
      <c r="A1513" s="1" t="s">
        <v>2127</v>
      </c>
      <c r="B1513" s="1" t="s">
        <v>814</v>
      </c>
      <c r="C1513" s="1" t="s">
        <v>1200</v>
      </c>
      <c r="D1513" s="1" t="s">
        <v>153</v>
      </c>
      <c r="E1513" s="1" t="s">
        <v>111</v>
      </c>
      <c r="F1513" s="1" t="s">
        <v>135</v>
      </c>
      <c r="G1513" s="1" t="s">
        <v>13452</v>
      </c>
      <c r="H1513" s="1" t="s">
        <v>13453</v>
      </c>
      <c r="I1513" s="4">
        <v>84.37877314814814</v>
      </c>
      <c r="J1513" s="1">
        <v>1949.43</v>
      </c>
      <c r="K1513" s="1">
        <v>421.79</v>
      </c>
      <c r="M1513" s="10">
        <f t="array" ref="M1513">_xlfn.XLOOKUP(A1513,subscriptions!B1513:B10004,subscriptions!D1513:D10004)</f>
        <v>120</v>
      </c>
      <c r="N1513" s="10">
        <f t="array" ref="N1513">_xlfn.XLOOKUP(A1513,subscriptions!B1513:B10004,subscriptions!G1513:G10004)</f>
        <v>0</v>
      </c>
      <c r="O1513" s="10">
        <v>120.0</v>
      </c>
      <c r="P1513" s="10" t="str">
        <f t="array" ref="P1513">_xlfn.XLOOKUP(A1513,subscriptions!B1513:B10004,subscriptions!C1513:C10004)</f>
        <v>Residential</v>
      </c>
      <c r="Q1513" s="10" t="s">
        <v>173</v>
      </c>
      <c r="R1513" s="10" t="s">
        <v>212</v>
      </c>
      <c r="S1513" s="10" t="s">
        <v>1622</v>
      </c>
    </row>
    <row r="1514">
      <c r="A1514" s="1" t="s">
        <v>2128</v>
      </c>
      <c r="B1514" s="1" t="s">
        <v>523</v>
      </c>
      <c r="C1514" s="1" t="s">
        <v>920</v>
      </c>
      <c r="D1514" s="1" t="s">
        <v>27</v>
      </c>
      <c r="E1514" s="1" t="s">
        <v>332</v>
      </c>
      <c r="F1514" s="1" t="s">
        <v>788</v>
      </c>
      <c r="G1514" s="1" t="s">
        <v>13454</v>
      </c>
      <c r="H1514" s="1" t="s">
        <v>13455</v>
      </c>
      <c r="I1514" s="4">
        <v>84.17247685185185</v>
      </c>
      <c r="J1514" s="1">
        <v>4719.2</v>
      </c>
      <c r="K1514" s="1">
        <v>543.99</v>
      </c>
      <c r="M1514" s="10">
        <f t="array" ref="M1514">_xlfn.XLOOKUP(A1514,subscriptions!B1514:B10004,subscriptions!D1514:D10004)</f>
        <v>120</v>
      </c>
      <c r="N1514" s="10">
        <f t="array" ref="N1514">_xlfn.XLOOKUP(A1514,subscriptions!B1514:B10004,subscriptions!G1514:G10004)</f>
        <v>5</v>
      </c>
      <c r="O1514" s="10">
        <v>114.0</v>
      </c>
      <c r="P1514" s="10" t="str">
        <f t="array" ref="P1514">_xlfn.XLOOKUP(A1514,subscriptions!B1514:B10004,subscriptions!C1514:C10004)</f>
        <v>Residential</v>
      </c>
      <c r="Q1514" s="10" t="s">
        <v>194</v>
      </c>
      <c r="R1514" s="10" t="s">
        <v>212</v>
      </c>
      <c r="S1514" s="10" t="s">
        <v>1637</v>
      </c>
    </row>
    <row r="1515">
      <c r="A1515" s="1" t="s">
        <v>2129</v>
      </c>
      <c r="B1515" s="1" t="s">
        <v>589</v>
      </c>
      <c r="C1515" s="1" t="s">
        <v>1415</v>
      </c>
      <c r="D1515" s="1" t="s">
        <v>153</v>
      </c>
      <c r="E1515" s="1" t="s">
        <v>111</v>
      </c>
      <c r="F1515" s="1" t="s">
        <v>1263</v>
      </c>
      <c r="G1515" s="1" t="s">
        <v>13456</v>
      </c>
      <c r="H1515" s="1" t="s">
        <v>13457</v>
      </c>
      <c r="I1515" s="4">
        <v>84.37737268518518</v>
      </c>
      <c r="J1515" s="1">
        <v>77.6</v>
      </c>
      <c r="K1515" s="1">
        <v>37.34</v>
      </c>
      <c r="M1515" s="10">
        <f t="array" ref="M1515">_xlfn.XLOOKUP(A1515,subscriptions!B1515:B10004,subscriptions!D1515:D10004)</f>
        <v>120</v>
      </c>
      <c r="N1515" s="10">
        <f t="array" ref="N1515">_xlfn.XLOOKUP(A1515,subscriptions!B1515:B10004,subscriptions!G1515:G10004)</f>
        <v>10</v>
      </c>
      <c r="O1515" s="10">
        <v>108.0</v>
      </c>
      <c r="P1515" s="10" t="str">
        <f t="array" ref="P1515">_xlfn.XLOOKUP(A1515,subscriptions!B1515:B10004,subscriptions!C1515:C10004)</f>
        <v>Residential</v>
      </c>
      <c r="Q1515" s="10" t="s">
        <v>128</v>
      </c>
      <c r="R1515" s="10" t="s">
        <v>212</v>
      </c>
      <c r="S1515" s="10" t="s">
        <v>1360</v>
      </c>
    </row>
    <row r="1516">
      <c r="A1516" s="1" t="s">
        <v>2130</v>
      </c>
      <c r="B1516" s="1" t="s">
        <v>814</v>
      </c>
      <c r="C1516" s="1" t="s">
        <v>827</v>
      </c>
      <c r="D1516" s="1" t="s">
        <v>153</v>
      </c>
      <c r="E1516" s="1" t="s">
        <v>28</v>
      </c>
      <c r="F1516" s="1" t="s">
        <v>3899</v>
      </c>
      <c r="G1516" s="1" t="s">
        <v>13458</v>
      </c>
      <c r="H1516" s="1" t="s">
        <v>13459</v>
      </c>
      <c r="I1516" s="4">
        <v>84.16746527777778</v>
      </c>
      <c r="J1516" s="1">
        <v>376.82</v>
      </c>
      <c r="K1516" s="1">
        <v>65.56</v>
      </c>
      <c r="M1516" s="10">
        <f t="array" ref="M1516">_xlfn.XLOOKUP(A1516,subscriptions!B1516:B10004,subscriptions!D1516:D10004)</f>
        <v>120</v>
      </c>
      <c r="N1516" s="10">
        <f t="array" ref="N1516">_xlfn.XLOOKUP(A1516,subscriptions!B1516:B10004,subscriptions!G1516:G10004)</f>
        <v>20</v>
      </c>
      <c r="O1516" s="10">
        <v>96.0</v>
      </c>
      <c r="P1516" s="10" t="str">
        <f t="array" ref="P1516">_xlfn.XLOOKUP(A1516,subscriptions!B1516:B10004,subscriptions!C1516:C10004)</f>
        <v>Residential</v>
      </c>
      <c r="Q1516" s="10" t="s">
        <v>128</v>
      </c>
      <c r="R1516" s="10" t="s">
        <v>148</v>
      </c>
      <c r="S1516" s="10" t="s">
        <v>1412</v>
      </c>
    </row>
    <row r="1517">
      <c r="A1517" s="1" t="s">
        <v>2131</v>
      </c>
      <c r="B1517" s="1" t="s">
        <v>329</v>
      </c>
      <c r="C1517" s="1" t="s">
        <v>391</v>
      </c>
      <c r="D1517" s="1" t="s">
        <v>27</v>
      </c>
      <c r="E1517" s="1" t="s">
        <v>179</v>
      </c>
      <c r="F1517" s="1" t="s">
        <v>773</v>
      </c>
      <c r="G1517" s="1" t="s">
        <v>13460</v>
      </c>
      <c r="H1517" s="1" t="s">
        <v>13461</v>
      </c>
      <c r="I1517" s="4">
        <v>84.16743055555555</v>
      </c>
      <c r="J1517" s="1">
        <v>61.39</v>
      </c>
      <c r="K1517" s="1">
        <v>17.86</v>
      </c>
      <c r="L1517" s="1">
        <v>100.0</v>
      </c>
      <c r="M1517" s="10">
        <f t="array" ref="M1517">_xlfn.XLOOKUP(A1517,subscriptions!B1517:B10004,subscriptions!D1517:D10004)</f>
        <v>120</v>
      </c>
      <c r="N1517" s="10">
        <f t="array" ref="N1517">_xlfn.XLOOKUP(A1517,subscriptions!B1517:B10004,subscriptions!G1517:G10004)</f>
        <v>0</v>
      </c>
      <c r="O1517" s="10">
        <v>120.0</v>
      </c>
      <c r="P1517" s="10" t="str">
        <f t="array" ref="P1517">_xlfn.XLOOKUP(A1517,subscriptions!B1517:B10004,subscriptions!C1517:C10004)</f>
        <v>Residential</v>
      </c>
      <c r="Q1517" s="10" t="s">
        <v>173</v>
      </c>
      <c r="R1517" s="10" t="s">
        <v>212</v>
      </c>
      <c r="S1517" s="10" t="s">
        <v>1412</v>
      </c>
    </row>
    <row r="1518">
      <c r="A1518" s="1" t="s">
        <v>2135</v>
      </c>
      <c r="B1518" s="1" t="s">
        <v>700</v>
      </c>
      <c r="C1518" s="1" t="s">
        <v>1415</v>
      </c>
      <c r="D1518" s="1" t="s">
        <v>153</v>
      </c>
      <c r="E1518" s="1" t="s">
        <v>631</v>
      </c>
      <c r="F1518" s="1" t="s">
        <v>632</v>
      </c>
      <c r="G1518" s="1" t="s">
        <v>13462</v>
      </c>
      <c r="H1518" s="1" t="s">
        <v>13463</v>
      </c>
      <c r="I1518" s="4">
        <v>84.4175</v>
      </c>
      <c r="J1518" s="1">
        <v>1613.95</v>
      </c>
      <c r="K1518" s="1">
        <v>286.64</v>
      </c>
      <c r="M1518" s="10">
        <f t="array" ref="M1518">_xlfn.XLOOKUP(A1518,subscriptions!B1518:B10004,subscriptions!D1518:D10004)</f>
        <v>120</v>
      </c>
      <c r="N1518" s="10">
        <f t="array" ref="N1518">_xlfn.XLOOKUP(A1518,subscriptions!B1518:B10004,subscriptions!G1518:G10004)</f>
        <v>5</v>
      </c>
      <c r="O1518" s="10">
        <v>114.0</v>
      </c>
      <c r="P1518" s="10" t="str">
        <f t="array" ref="P1518">_xlfn.XLOOKUP(A1518,subscriptions!B1518:B10004,subscriptions!C1518:C10004)</f>
        <v>Residential</v>
      </c>
      <c r="Q1518" s="10" t="s">
        <v>194</v>
      </c>
      <c r="R1518" s="10" t="s">
        <v>212</v>
      </c>
      <c r="S1518" s="10" t="s">
        <v>327</v>
      </c>
    </row>
    <row r="1519">
      <c r="A1519" s="1" t="s">
        <v>2136</v>
      </c>
      <c r="B1519" s="1" t="s">
        <v>645</v>
      </c>
      <c r="C1519" s="1" t="s">
        <v>1415</v>
      </c>
      <c r="D1519" s="1" t="s">
        <v>153</v>
      </c>
      <c r="E1519" s="1" t="s">
        <v>262</v>
      </c>
      <c r="F1519" s="1" t="s">
        <v>2112</v>
      </c>
      <c r="G1519" s="1" t="s">
        <v>13464</v>
      </c>
      <c r="H1519" s="1" t="s">
        <v>13465</v>
      </c>
      <c r="I1519" s="4">
        <v>84.42099537037036</v>
      </c>
      <c r="J1519" s="1">
        <v>3474.62</v>
      </c>
      <c r="K1519" s="1">
        <v>375.84</v>
      </c>
      <c r="M1519" s="10">
        <f t="array" ref="M1519">_xlfn.XLOOKUP(A1519,subscriptions!B1519:B10004,subscriptions!D1519:D10004)</f>
        <v>120</v>
      </c>
      <c r="N1519" s="10">
        <f t="array" ref="N1519">_xlfn.XLOOKUP(A1519,subscriptions!B1519:B10004,subscriptions!G1519:G10004)</f>
        <v>10</v>
      </c>
      <c r="O1519" s="10">
        <v>108.0</v>
      </c>
      <c r="P1519" s="10" t="str">
        <f t="array" ref="P1519">_xlfn.XLOOKUP(A1519,subscriptions!B1519:B10004,subscriptions!C1519:C10004)</f>
        <v>Residential</v>
      </c>
      <c r="Q1519" s="10" t="s">
        <v>128</v>
      </c>
      <c r="R1519" s="10" t="s">
        <v>212</v>
      </c>
      <c r="S1519" s="10" t="s">
        <v>2152</v>
      </c>
    </row>
    <row r="1520">
      <c r="A1520" s="1" t="s">
        <v>2137</v>
      </c>
      <c r="B1520" s="1" t="s">
        <v>216</v>
      </c>
      <c r="C1520" s="1" t="s">
        <v>524</v>
      </c>
      <c r="D1520" s="1" t="s">
        <v>153</v>
      </c>
      <c r="E1520" s="1" t="s">
        <v>631</v>
      </c>
      <c r="F1520" s="1" t="s">
        <v>2495</v>
      </c>
      <c r="G1520" s="1" t="s">
        <v>13466</v>
      </c>
      <c r="H1520" s="1" t="s">
        <v>13467</v>
      </c>
      <c r="I1520" s="4">
        <v>84.29863425925926</v>
      </c>
      <c r="J1520" s="1">
        <v>468.54</v>
      </c>
      <c r="K1520" s="1">
        <v>72.75</v>
      </c>
      <c r="M1520" s="10">
        <f t="array" ref="M1520">_xlfn.XLOOKUP(A1520,subscriptions!B1520:B10004,subscriptions!D1520:D10004)</f>
        <v>80</v>
      </c>
      <c r="N1520" s="10">
        <f t="array" ref="N1520">_xlfn.XLOOKUP(A1520,subscriptions!B1520:B10004,subscriptions!G1520:G10004)</f>
        <v>20</v>
      </c>
      <c r="O1520" s="10">
        <v>64.0</v>
      </c>
      <c r="P1520" s="10" t="str">
        <f t="array" ref="P1520">_xlfn.XLOOKUP(A1520,subscriptions!B1520:B10004,subscriptions!C1520:C10004)</f>
        <v>Roam</v>
      </c>
      <c r="Q1520" s="10" t="s">
        <v>128</v>
      </c>
      <c r="R1520" s="10" t="s">
        <v>148</v>
      </c>
      <c r="S1520" s="10" t="s">
        <v>276</v>
      </c>
    </row>
    <row r="1521">
      <c r="A1521" s="1" t="s">
        <v>2138</v>
      </c>
      <c r="B1521" s="1" t="s">
        <v>1414</v>
      </c>
      <c r="C1521" s="1" t="s">
        <v>1415</v>
      </c>
      <c r="D1521" s="1" t="s">
        <v>27</v>
      </c>
      <c r="E1521" s="1" t="s">
        <v>179</v>
      </c>
      <c r="F1521" s="1" t="s">
        <v>181</v>
      </c>
      <c r="G1521" s="1" t="s">
        <v>13468</v>
      </c>
      <c r="H1521" s="1" t="s">
        <v>13469</v>
      </c>
      <c r="I1521" s="4">
        <v>84.42033564814815</v>
      </c>
      <c r="J1521" s="1">
        <v>3976.65</v>
      </c>
      <c r="K1521" s="1">
        <v>848.5</v>
      </c>
      <c r="L1521" s="1">
        <v>100.0</v>
      </c>
      <c r="M1521" s="10">
        <f t="array" ref="M1521">_xlfn.XLOOKUP(A1521,subscriptions!B1521:B10004,subscriptions!D1521:D10004)</f>
        <v>80</v>
      </c>
      <c r="N1521" s="10">
        <f t="array" ref="N1521">_xlfn.XLOOKUP(A1521,subscriptions!B1521:B10004,subscriptions!G1521:G10004)</f>
        <v>0</v>
      </c>
      <c r="O1521" s="10">
        <v>80.0</v>
      </c>
      <c r="P1521" s="10" t="str">
        <f t="array" ref="P1521">_xlfn.XLOOKUP(A1521,subscriptions!B1521:B10004,subscriptions!C1521:C10004)</f>
        <v>Roam</v>
      </c>
      <c r="Q1521" s="10" t="s">
        <v>173</v>
      </c>
      <c r="R1521" s="10" t="s">
        <v>148</v>
      </c>
      <c r="S1521" s="10" t="s">
        <v>940</v>
      </c>
    </row>
    <row r="1522">
      <c r="A1522" s="1" t="s">
        <v>2139</v>
      </c>
      <c r="B1522" s="1" t="s">
        <v>589</v>
      </c>
      <c r="C1522" s="1" t="s">
        <v>492</v>
      </c>
      <c r="D1522" s="1" t="s">
        <v>153</v>
      </c>
      <c r="E1522" s="1" t="s">
        <v>280</v>
      </c>
      <c r="F1522" s="1" t="s">
        <v>494</v>
      </c>
      <c r="G1522" s="1" t="s">
        <v>13470</v>
      </c>
      <c r="H1522" s="1" t="s">
        <v>13471</v>
      </c>
      <c r="I1522" s="4">
        <v>84.29885416666667</v>
      </c>
      <c r="J1522" s="1">
        <v>143.24</v>
      </c>
      <c r="K1522" s="1">
        <v>33.03</v>
      </c>
      <c r="M1522" s="10">
        <f t="array" ref="M1522">_xlfn.XLOOKUP(A1522,subscriptions!B1522:B10004,subscriptions!D1522:D10004)</f>
        <v>80</v>
      </c>
      <c r="N1522" s="10">
        <f t="array" ref="N1522">_xlfn.XLOOKUP(A1522,subscriptions!B1522:B10004,subscriptions!G1522:G10004)</f>
        <v>5</v>
      </c>
      <c r="O1522" s="10">
        <v>76.0</v>
      </c>
      <c r="P1522" s="10" t="str">
        <f t="array" ref="P1522">_xlfn.XLOOKUP(A1522,subscriptions!B1522:B10004,subscriptions!C1522:C10004)</f>
        <v>Roam</v>
      </c>
      <c r="Q1522" s="10" t="s">
        <v>194</v>
      </c>
      <c r="R1522" s="10" t="s">
        <v>148</v>
      </c>
      <c r="S1522" s="10" t="s">
        <v>276</v>
      </c>
    </row>
    <row r="1523">
      <c r="A1523" s="1" t="s">
        <v>2140</v>
      </c>
      <c r="B1523" s="1" t="s">
        <v>589</v>
      </c>
      <c r="C1523" s="1" t="s">
        <v>1100</v>
      </c>
      <c r="D1523" s="1" t="s">
        <v>153</v>
      </c>
      <c r="E1523" s="1" t="s">
        <v>219</v>
      </c>
      <c r="F1523" s="1" t="s">
        <v>590</v>
      </c>
      <c r="G1523" s="1" t="s">
        <v>13472</v>
      </c>
      <c r="H1523" s="1" t="s">
        <v>13473</v>
      </c>
      <c r="I1523" s="4">
        <v>84.16833333333334</v>
      </c>
      <c r="J1523" s="1">
        <v>4137.09</v>
      </c>
      <c r="K1523" s="1">
        <v>491.35</v>
      </c>
      <c r="M1523" s="10">
        <f t="array" ref="M1523">_xlfn.XLOOKUP(A1523,subscriptions!B1523:B10004,subscriptions!D1523:D10004)</f>
        <v>80</v>
      </c>
      <c r="N1523" s="10">
        <f t="array" ref="N1523">_xlfn.XLOOKUP(A1523,subscriptions!B1523:B10004,subscriptions!G1523:G10004)</f>
        <v>10</v>
      </c>
      <c r="O1523" s="10">
        <v>72.0</v>
      </c>
      <c r="P1523" s="10" t="str">
        <f t="array" ref="P1523">_xlfn.XLOOKUP(A1523,subscriptions!B1523:B10004,subscriptions!C1523:C10004)</f>
        <v>Roam</v>
      </c>
      <c r="Q1523" s="10" t="s">
        <v>128</v>
      </c>
      <c r="R1523" s="10" t="s">
        <v>148</v>
      </c>
      <c r="S1523" s="10" t="s">
        <v>1042</v>
      </c>
    </row>
    <row r="1524">
      <c r="A1524" s="1" t="s">
        <v>2141</v>
      </c>
      <c r="B1524" s="1" t="s">
        <v>2788</v>
      </c>
      <c r="C1524" s="1" t="s">
        <v>473</v>
      </c>
      <c r="D1524" s="1" t="s">
        <v>153</v>
      </c>
      <c r="E1524" s="1" t="s">
        <v>179</v>
      </c>
      <c r="F1524" s="1" t="s">
        <v>1760</v>
      </c>
      <c r="G1524" s="1" t="s">
        <v>13474</v>
      </c>
      <c r="H1524" s="1" t="s">
        <v>13475</v>
      </c>
      <c r="I1524" s="4">
        <v>84.254375</v>
      </c>
      <c r="J1524" s="1">
        <v>699.92</v>
      </c>
      <c r="K1524" s="1">
        <v>76.63</v>
      </c>
      <c r="L1524" s="1">
        <v>100.0</v>
      </c>
      <c r="M1524" s="10">
        <f t="array" ref="M1524">_xlfn.XLOOKUP(A1524,subscriptions!B1524:B10004,subscriptions!D1524:D10004)</f>
        <v>80</v>
      </c>
      <c r="N1524" s="10">
        <f t="array" ref="N1524">_xlfn.XLOOKUP(A1524,subscriptions!B1524:B10004,subscriptions!G1524:G10004)</f>
        <v>20</v>
      </c>
      <c r="O1524" s="10">
        <v>64.0</v>
      </c>
      <c r="P1524" s="10" t="str">
        <f t="array" ref="P1524">_xlfn.XLOOKUP(A1524,subscriptions!B1524:B10004,subscriptions!C1524:C10004)</f>
        <v>Roam</v>
      </c>
      <c r="Q1524" s="10" t="s">
        <v>128</v>
      </c>
      <c r="R1524" s="10" t="s">
        <v>148</v>
      </c>
      <c r="S1524" s="10" t="s">
        <v>2046</v>
      </c>
    </row>
    <row r="1525">
      <c r="A1525" s="1" t="s">
        <v>2142</v>
      </c>
      <c r="B1525" s="1" t="s">
        <v>278</v>
      </c>
      <c r="C1525" s="1" t="s">
        <v>110</v>
      </c>
      <c r="D1525" s="1" t="s">
        <v>27</v>
      </c>
      <c r="E1525" s="1" t="s">
        <v>332</v>
      </c>
      <c r="F1525" s="1" t="s">
        <v>427</v>
      </c>
      <c r="G1525" s="1" t="s">
        <v>13476</v>
      </c>
      <c r="H1525" s="1" t="s">
        <v>13477</v>
      </c>
      <c r="I1525" s="4">
        <v>84.25785879629629</v>
      </c>
      <c r="J1525" s="1">
        <v>210.41</v>
      </c>
      <c r="K1525" s="1">
        <v>26.88</v>
      </c>
      <c r="M1525" s="10">
        <f t="array" ref="M1525">_xlfn.XLOOKUP(A1525,subscriptions!B1525:B10004,subscriptions!D1525:D10004)</f>
        <v>120</v>
      </c>
      <c r="N1525" s="10">
        <f t="array" ref="N1525">_xlfn.XLOOKUP(A1525,subscriptions!B1525:B10004,subscriptions!G1525:G10004)</f>
        <v>0</v>
      </c>
      <c r="O1525" s="10">
        <v>120.0</v>
      </c>
      <c r="P1525" s="10" t="str">
        <f t="array" ref="P1525">_xlfn.XLOOKUP(A1525,subscriptions!B1525:B10004,subscriptions!C1525:C10004)</f>
        <v>Residential</v>
      </c>
      <c r="Q1525" s="10" t="s">
        <v>173</v>
      </c>
      <c r="R1525" s="10" t="s">
        <v>212</v>
      </c>
      <c r="S1525" s="10" t="s">
        <v>603</v>
      </c>
    </row>
    <row r="1526">
      <c r="A1526" s="1" t="s">
        <v>2145</v>
      </c>
      <c r="B1526" s="1" t="s">
        <v>329</v>
      </c>
      <c r="C1526" s="1" t="s">
        <v>673</v>
      </c>
      <c r="D1526" s="1" t="s">
        <v>27</v>
      </c>
      <c r="E1526" s="1" t="s">
        <v>332</v>
      </c>
      <c r="F1526" s="1" t="s">
        <v>510</v>
      </c>
      <c r="G1526" s="1" t="s">
        <v>13478</v>
      </c>
      <c r="H1526" s="1" t="s">
        <v>13479</v>
      </c>
      <c r="I1526" s="4">
        <v>84.21324074074074</v>
      </c>
      <c r="J1526" s="1">
        <v>1047.92</v>
      </c>
      <c r="K1526" s="1">
        <v>195.65</v>
      </c>
      <c r="M1526" s="10">
        <f t="array" ref="M1526">_xlfn.XLOOKUP(A1526,subscriptions!B1526:B10004,subscriptions!D1526:D10004)</f>
        <v>250</v>
      </c>
      <c r="N1526" s="10">
        <f t="array" ref="N1526">_xlfn.XLOOKUP(A1526,subscriptions!B1526:B10004,subscriptions!G1526:G10004)</f>
        <v>5</v>
      </c>
      <c r="O1526" s="10">
        <v>237.5</v>
      </c>
      <c r="P1526" s="10" t="str">
        <f t="array" ref="P1526">_xlfn.XLOOKUP(A1526,subscriptions!B1526:B10004,subscriptions!C1526:C10004)</f>
        <v>Business</v>
      </c>
      <c r="Q1526" s="10" t="s">
        <v>194</v>
      </c>
      <c r="R1526" s="10" t="s">
        <v>129</v>
      </c>
      <c r="S1526" s="10" t="s">
        <v>1915</v>
      </c>
    </row>
    <row r="1527">
      <c r="A1527" s="1" t="s">
        <v>2146</v>
      </c>
      <c r="B1527" s="1" t="s">
        <v>573</v>
      </c>
      <c r="C1527" s="1" t="s">
        <v>391</v>
      </c>
      <c r="D1527" s="1" t="s">
        <v>27</v>
      </c>
      <c r="E1527" s="1" t="s">
        <v>179</v>
      </c>
      <c r="F1527" s="1" t="s">
        <v>2311</v>
      </c>
      <c r="G1527" s="1" t="s">
        <v>13480</v>
      </c>
      <c r="H1527" s="1" t="s">
        <v>13481</v>
      </c>
      <c r="I1527" s="4">
        <v>84.2994212962963</v>
      </c>
      <c r="J1527" s="1">
        <v>495.14</v>
      </c>
      <c r="K1527" s="1">
        <v>77.31</v>
      </c>
      <c r="L1527" s="1">
        <v>100.0</v>
      </c>
      <c r="M1527" s="10">
        <f t="array" ref="M1527">_xlfn.XLOOKUP(A1527,subscriptions!B1527:B10004,subscriptions!D1527:D10004)</f>
        <v>80</v>
      </c>
      <c r="N1527" s="10">
        <f t="array" ref="N1527">_xlfn.XLOOKUP(A1527,subscriptions!B1527:B10004,subscriptions!G1527:G10004)</f>
        <v>10</v>
      </c>
      <c r="O1527" s="10">
        <v>72.0</v>
      </c>
      <c r="P1527" s="10" t="str">
        <f t="array" ref="P1527">_xlfn.XLOOKUP(A1527,subscriptions!B1527:B10004,subscriptions!C1527:C10004)</f>
        <v>Roam</v>
      </c>
      <c r="Q1527" s="10" t="s">
        <v>128</v>
      </c>
      <c r="R1527" s="10" t="s">
        <v>148</v>
      </c>
      <c r="S1527" s="10" t="s">
        <v>522</v>
      </c>
    </row>
    <row r="1528">
      <c r="A1528" s="1" t="s">
        <v>2147</v>
      </c>
      <c r="B1528" s="1" t="s">
        <v>312</v>
      </c>
      <c r="C1528" s="1" t="s">
        <v>556</v>
      </c>
      <c r="D1528" s="1" t="s">
        <v>153</v>
      </c>
      <c r="E1528" s="1" t="s">
        <v>111</v>
      </c>
      <c r="F1528" s="1" t="s">
        <v>1227</v>
      </c>
      <c r="G1528" s="1" t="s">
        <v>13482</v>
      </c>
      <c r="H1528" s="1" t="s">
        <v>13483</v>
      </c>
      <c r="I1528" s="4">
        <v>84.2585300925926</v>
      </c>
      <c r="J1528" s="1">
        <v>552.94</v>
      </c>
      <c r="K1528" s="1">
        <v>100.36</v>
      </c>
      <c r="M1528" s="10">
        <f t="array" ref="M1528">_xlfn.XLOOKUP(A1528,subscriptions!B1528:B10004,subscriptions!D1528:D10004)</f>
        <v>80</v>
      </c>
      <c r="N1528" s="10">
        <f t="array" ref="N1528">_xlfn.XLOOKUP(A1528,subscriptions!B1528:B10004,subscriptions!G1528:G10004)</f>
        <v>20</v>
      </c>
      <c r="O1528" s="10">
        <v>64.0</v>
      </c>
      <c r="P1528" s="10" t="str">
        <f t="array" ref="P1528">_xlfn.XLOOKUP(A1528,subscriptions!B1528:B10004,subscriptions!C1528:C10004)</f>
        <v>Roam</v>
      </c>
      <c r="Q1528" s="10" t="s">
        <v>128</v>
      </c>
      <c r="R1528" s="10" t="s">
        <v>148</v>
      </c>
      <c r="S1528" s="10" t="s">
        <v>4148</v>
      </c>
    </row>
    <row r="1529">
      <c r="A1529" s="1" t="s">
        <v>2148</v>
      </c>
      <c r="B1529" s="1" t="s">
        <v>2096</v>
      </c>
      <c r="C1529" s="1" t="s">
        <v>920</v>
      </c>
      <c r="D1529" s="1" t="s">
        <v>27</v>
      </c>
      <c r="E1529" s="1" t="s">
        <v>262</v>
      </c>
      <c r="F1529" s="1" t="s">
        <v>2985</v>
      </c>
      <c r="G1529" s="1" t="s">
        <v>13484</v>
      </c>
      <c r="H1529" s="1" t="s">
        <v>13485</v>
      </c>
      <c r="I1529" s="4">
        <v>84.38291666666667</v>
      </c>
      <c r="J1529" s="1">
        <v>600.72</v>
      </c>
      <c r="K1529" s="1">
        <v>162.08</v>
      </c>
      <c r="M1529" s="10">
        <f t="array" ref="M1529">_xlfn.XLOOKUP(A1529,subscriptions!B1529:B10004,subscriptions!D1529:D10004)</f>
        <v>120</v>
      </c>
      <c r="N1529" s="10">
        <f t="array" ref="N1529">_xlfn.XLOOKUP(A1529,subscriptions!B1529:B10004,subscriptions!G1529:G10004)</f>
        <v>0</v>
      </c>
      <c r="O1529" s="10">
        <v>120.0</v>
      </c>
      <c r="P1529" s="10" t="str">
        <f t="array" ref="P1529">_xlfn.XLOOKUP(A1529,subscriptions!B1529:B10004,subscriptions!C1529:C10004)</f>
        <v>Residential</v>
      </c>
      <c r="Q1529" s="10" t="s">
        <v>173</v>
      </c>
      <c r="R1529" s="10" t="s">
        <v>212</v>
      </c>
      <c r="S1529" s="10" t="s">
        <v>671</v>
      </c>
    </row>
    <row r="1530">
      <c r="A1530" s="1" t="s">
        <v>2149</v>
      </c>
      <c r="B1530" s="1" t="s">
        <v>4509</v>
      </c>
      <c r="C1530" s="1" t="s">
        <v>133</v>
      </c>
      <c r="D1530" s="1" t="s">
        <v>153</v>
      </c>
      <c r="E1530" s="1" t="s">
        <v>239</v>
      </c>
      <c r="F1530" s="1" t="s">
        <v>3181</v>
      </c>
      <c r="G1530" s="1" t="s">
        <v>13486</v>
      </c>
      <c r="H1530" s="1" t="s">
        <v>13487</v>
      </c>
      <c r="I1530" s="4">
        <v>84.17043981481481</v>
      </c>
      <c r="J1530" s="1">
        <v>2487.02</v>
      </c>
      <c r="K1530" s="1">
        <v>425.35</v>
      </c>
      <c r="M1530" s="10">
        <f t="array" ref="M1530">_xlfn.XLOOKUP(A1530,subscriptions!B1530:B10004,subscriptions!D1530:D10004)</f>
        <v>120</v>
      </c>
      <c r="N1530" s="10">
        <f t="array" ref="N1530">_xlfn.XLOOKUP(A1530,subscriptions!B1530:B10004,subscriptions!G1530:G10004)</f>
        <v>5</v>
      </c>
      <c r="O1530" s="10">
        <v>114.0</v>
      </c>
      <c r="P1530" s="10" t="str">
        <f t="array" ref="P1530">_xlfn.XLOOKUP(A1530,subscriptions!B1530:B10004,subscriptions!C1530:C10004)</f>
        <v>Residential</v>
      </c>
      <c r="Q1530" s="10" t="s">
        <v>194</v>
      </c>
      <c r="R1530" s="10" t="s">
        <v>212</v>
      </c>
      <c r="S1530" s="10" t="s">
        <v>2494</v>
      </c>
    </row>
    <row r="1531">
      <c r="A1531" s="1" t="s">
        <v>2150</v>
      </c>
      <c r="B1531" s="1" t="s">
        <v>1226</v>
      </c>
      <c r="C1531" s="1" t="s">
        <v>1492</v>
      </c>
      <c r="D1531" s="1" t="s">
        <v>153</v>
      </c>
      <c r="E1531" s="1" t="s">
        <v>714</v>
      </c>
      <c r="F1531" s="1" t="s">
        <v>1951</v>
      </c>
      <c r="G1531" s="1" t="s">
        <v>13488</v>
      </c>
      <c r="H1531" s="1" t="s">
        <v>13489</v>
      </c>
      <c r="I1531" s="4">
        <v>84.25150462962964</v>
      </c>
      <c r="J1531" s="1">
        <v>1212.06</v>
      </c>
      <c r="K1531" s="1">
        <v>116.24</v>
      </c>
      <c r="M1531" s="10">
        <f t="array" ref="M1531">_xlfn.XLOOKUP(A1531,subscriptions!B1531:B10004,subscriptions!D1531:D10004)</f>
        <v>80</v>
      </c>
      <c r="N1531" s="10">
        <f t="array" ref="N1531">_xlfn.XLOOKUP(A1531,subscriptions!B1531:B10004,subscriptions!G1531:G10004)</f>
        <v>10</v>
      </c>
      <c r="O1531" s="10">
        <v>72.0</v>
      </c>
      <c r="P1531" s="10" t="str">
        <f t="array" ref="P1531">_xlfn.XLOOKUP(A1531,subscriptions!B1531:B10004,subscriptions!C1531:C10004)</f>
        <v>Roam</v>
      </c>
      <c r="Q1531" s="10" t="s">
        <v>128</v>
      </c>
      <c r="R1531" s="10" t="s">
        <v>148</v>
      </c>
      <c r="S1531" s="10" t="s">
        <v>4065</v>
      </c>
    </row>
    <row r="1532">
      <c r="A1532" s="1" t="s">
        <v>2151</v>
      </c>
      <c r="B1532" s="1" t="s">
        <v>236</v>
      </c>
      <c r="C1532" s="1" t="s">
        <v>1347</v>
      </c>
      <c r="D1532" s="1" t="s">
        <v>153</v>
      </c>
      <c r="E1532" s="1" t="s">
        <v>631</v>
      </c>
      <c r="F1532" s="1" t="s">
        <v>2495</v>
      </c>
      <c r="G1532" s="1" t="s">
        <v>13490</v>
      </c>
      <c r="H1532" s="1" t="s">
        <v>13491</v>
      </c>
      <c r="I1532" s="4">
        <v>84.41957175925926</v>
      </c>
      <c r="J1532" s="1">
        <v>609.44</v>
      </c>
      <c r="K1532" s="1">
        <v>75.56</v>
      </c>
      <c r="M1532" s="10">
        <f t="array" ref="M1532">_xlfn.XLOOKUP(A1532,subscriptions!B1532:B10004,subscriptions!D1532:D10004)</f>
        <v>120</v>
      </c>
      <c r="N1532" s="10">
        <f t="array" ref="N1532">_xlfn.XLOOKUP(A1532,subscriptions!B1532:B10004,subscriptions!G1532:G10004)</f>
        <v>20</v>
      </c>
      <c r="O1532" s="10">
        <v>96.0</v>
      </c>
      <c r="P1532" s="10" t="str">
        <f t="array" ref="P1532">_xlfn.XLOOKUP(A1532,subscriptions!B1532:B10004,subscriptions!C1532:C10004)</f>
        <v>Residential</v>
      </c>
      <c r="Q1532" s="10" t="s">
        <v>128</v>
      </c>
      <c r="R1532" s="10" t="s">
        <v>148</v>
      </c>
      <c r="S1532" s="10" t="s">
        <v>1525</v>
      </c>
    </row>
    <row r="1533">
      <c r="A1533" s="1" t="s">
        <v>2153</v>
      </c>
      <c r="B1533" s="1" t="s">
        <v>216</v>
      </c>
      <c r="C1533" s="1" t="s">
        <v>3912</v>
      </c>
      <c r="D1533" s="1" t="s">
        <v>153</v>
      </c>
      <c r="E1533" s="1" t="s">
        <v>219</v>
      </c>
      <c r="F1533" s="1" t="s">
        <v>220</v>
      </c>
      <c r="G1533" s="1" t="s">
        <v>13492</v>
      </c>
      <c r="H1533" s="1" t="s">
        <v>13493</v>
      </c>
      <c r="I1533" s="4">
        <v>84.3834375</v>
      </c>
      <c r="J1533" s="1">
        <v>1463.7</v>
      </c>
      <c r="K1533" s="1">
        <v>144.38</v>
      </c>
      <c r="M1533" s="10">
        <f t="array" ref="M1533">_xlfn.XLOOKUP(A1533,subscriptions!B1533:B10004,subscriptions!D1533:D10004)</f>
        <v>120</v>
      </c>
      <c r="N1533" s="10">
        <f t="array" ref="N1533">_xlfn.XLOOKUP(A1533,subscriptions!B1533:B10004,subscriptions!G1533:G10004)</f>
        <v>0</v>
      </c>
      <c r="O1533" s="10">
        <v>120.0</v>
      </c>
      <c r="P1533" s="10" t="str">
        <f t="array" ref="P1533">_xlfn.XLOOKUP(A1533,subscriptions!B1533:B10004,subscriptions!C1533:C10004)</f>
        <v>Residential</v>
      </c>
      <c r="Q1533" s="10" t="s">
        <v>173</v>
      </c>
      <c r="R1533" s="10" t="s">
        <v>212</v>
      </c>
      <c r="S1533" s="10" t="s">
        <v>882</v>
      </c>
    </row>
    <row r="1534">
      <c r="A1534" s="1" t="s">
        <v>2156</v>
      </c>
      <c r="B1534" s="1" t="s">
        <v>772</v>
      </c>
      <c r="C1534" s="1" t="s">
        <v>1200</v>
      </c>
      <c r="D1534" s="1" t="s">
        <v>153</v>
      </c>
      <c r="E1534" s="1" t="s">
        <v>111</v>
      </c>
      <c r="F1534" s="1" t="s">
        <v>1263</v>
      </c>
      <c r="G1534" s="1" t="s">
        <v>13494</v>
      </c>
      <c r="H1534" s="1" t="s">
        <v>13495</v>
      </c>
      <c r="I1534" s="4">
        <v>84.38269675925926</v>
      </c>
      <c r="J1534" s="1">
        <v>1938.97</v>
      </c>
      <c r="K1534" s="1">
        <v>420.63</v>
      </c>
      <c r="M1534" s="10">
        <f t="array" ref="M1534">_xlfn.XLOOKUP(A1534,subscriptions!B1534:B10004,subscriptions!D1534:D10004)</f>
        <v>120</v>
      </c>
      <c r="N1534" s="10">
        <f t="array" ref="N1534">_xlfn.XLOOKUP(A1534,subscriptions!B1534:B10004,subscriptions!G1534:G10004)</f>
        <v>5</v>
      </c>
      <c r="O1534" s="10">
        <v>114.0</v>
      </c>
      <c r="P1534" s="10" t="str">
        <f t="array" ref="P1534">_xlfn.XLOOKUP(A1534,subscriptions!B1534:B10004,subscriptions!C1534:C10004)</f>
        <v>Residential</v>
      </c>
      <c r="Q1534" s="10" t="s">
        <v>194</v>
      </c>
      <c r="R1534" s="10" t="s">
        <v>212</v>
      </c>
      <c r="S1534" s="10" t="s">
        <v>671</v>
      </c>
    </row>
    <row r="1535">
      <c r="A1535" s="1" t="s">
        <v>2158</v>
      </c>
      <c r="B1535" s="1" t="s">
        <v>1460</v>
      </c>
      <c r="C1535" s="1" t="s">
        <v>556</v>
      </c>
      <c r="D1535" s="1" t="s">
        <v>27</v>
      </c>
      <c r="E1535" s="1" t="s">
        <v>262</v>
      </c>
      <c r="F1535" s="1" t="s">
        <v>4344</v>
      </c>
      <c r="G1535" s="1" t="s">
        <v>13496</v>
      </c>
      <c r="H1535" s="1" t="s">
        <v>13497</v>
      </c>
      <c r="I1535" s="4">
        <v>84.29884259259259</v>
      </c>
      <c r="J1535" s="1">
        <v>527.47</v>
      </c>
      <c r="K1535" s="1">
        <v>77.37</v>
      </c>
      <c r="M1535" s="10">
        <f t="array" ref="M1535">_xlfn.XLOOKUP(A1535,subscriptions!B1535:B10004,subscriptions!D1535:D10004)</f>
        <v>120</v>
      </c>
      <c r="N1535" s="10">
        <f t="array" ref="N1535">_xlfn.XLOOKUP(A1535,subscriptions!B1535:B10004,subscriptions!G1535:G10004)</f>
        <v>10</v>
      </c>
      <c r="O1535" s="10">
        <v>108.0</v>
      </c>
      <c r="P1535" s="10" t="str">
        <f t="array" ref="P1535">_xlfn.XLOOKUP(A1535,subscriptions!B1535:B10004,subscriptions!C1535:C10004)</f>
        <v>Residential</v>
      </c>
      <c r="Q1535" s="10" t="s">
        <v>128</v>
      </c>
      <c r="R1535" s="10" t="s">
        <v>212</v>
      </c>
      <c r="S1535" s="10" t="s">
        <v>276</v>
      </c>
    </row>
    <row r="1536">
      <c r="A1536" s="1" t="s">
        <v>2159</v>
      </c>
      <c r="B1536" s="1" t="s">
        <v>1886</v>
      </c>
      <c r="C1536" s="1" t="s">
        <v>1251</v>
      </c>
      <c r="D1536" s="1" t="s">
        <v>27</v>
      </c>
      <c r="E1536" s="1" t="s">
        <v>219</v>
      </c>
      <c r="F1536" s="1" t="s">
        <v>220</v>
      </c>
      <c r="G1536" s="1" t="s">
        <v>13498</v>
      </c>
      <c r="H1536" s="1" t="s">
        <v>13499</v>
      </c>
      <c r="I1536" s="4">
        <v>84.2516087962963</v>
      </c>
      <c r="J1536" s="1">
        <v>850.5</v>
      </c>
      <c r="K1536" s="1">
        <v>87.08</v>
      </c>
      <c r="M1536" s="10">
        <f t="array" ref="M1536">_xlfn.XLOOKUP(A1536,subscriptions!B1536:B10004,subscriptions!D1536:D10004)</f>
        <v>120</v>
      </c>
      <c r="N1536" s="10">
        <f t="array" ref="N1536">_xlfn.XLOOKUP(A1536,subscriptions!B1536:B10004,subscriptions!G1536:G10004)</f>
        <v>20</v>
      </c>
      <c r="O1536" s="10">
        <v>96.0</v>
      </c>
      <c r="P1536" s="10" t="str">
        <f t="array" ref="P1536">_xlfn.XLOOKUP(A1536,subscriptions!B1536:B10004,subscriptions!C1536:C10004)</f>
        <v>Residential</v>
      </c>
      <c r="Q1536" s="10" t="s">
        <v>128</v>
      </c>
      <c r="R1536" s="10" t="s">
        <v>148</v>
      </c>
      <c r="S1536" s="10" t="s">
        <v>4065</v>
      </c>
    </row>
    <row r="1537">
      <c r="A1537" s="1" t="s">
        <v>2160</v>
      </c>
      <c r="B1537" s="1" t="s">
        <v>6037</v>
      </c>
      <c r="C1537" s="1" t="s">
        <v>1973</v>
      </c>
      <c r="D1537" s="1" t="s">
        <v>27</v>
      </c>
      <c r="E1537" s="1" t="s">
        <v>219</v>
      </c>
      <c r="F1537" s="1" t="s">
        <v>2446</v>
      </c>
      <c r="G1537" s="1" t="s">
        <v>13500</v>
      </c>
      <c r="H1537" s="1" t="s">
        <v>13501</v>
      </c>
      <c r="I1537" s="4">
        <v>84.21325231481481</v>
      </c>
      <c r="J1537" s="1">
        <v>244.97</v>
      </c>
      <c r="K1537" s="1">
        <v>39.44</v>
      </c>
      <c r="M1537" s="10">
        <f t="array" ref="M1537">_xlfn.XLOOKUP(A1537,subscriptions!B1537:B10004,subscriptions!D1537:D10004)</f>
        <v>120</v>
      </c>
      <c r="N1537" s="10">
        <f t="array" ref="N1537">_xlfn.XLOOKUP(A1537,subscriptions!B1537:B10004,subscriptions!G1537:G10004)</f>
        <v>0</v>
      </c>
      <c r="O1537" s="10">
        <v>120.0</v>
      </c>
      <c r="P1537" s="10" t="str">
        <f t="array" ref="P1537">_xlfn.XLOOKUP(A1537,subscriptions!B1537:B10004,subscriptions!C1537:C10004)</f>
        <v>Residential</v>
      </c>
      <c r="Q1537" s="10" t="s">
        <v>173</v>
      </c>
      <c r="R1537" s="10" t="s">
        <v>212</v>
      </c>
      <c r="S1537" s="10" t="s">
        <v>1915</v>
      </c>
    </row>
    <row r="1538">
      <c r="A1538" s="1" t="s">
        <v>2161</v>
      </c>
      <c r="B1538" s="1" t="s">
        <v>1414</v>
      </c>
      <c r="C1538" s="1" t="s">
        <v>871</v>
      </c>
      <c r="D1538" s="1" t="s">
        <v>27</v>
      </c>
      <c r="E1538" s="1" t="s">
        <v>111</v>
      </c>
      <c r="F1538" s="1" t="s">
        <v>3756</v>
      </c>
      <c r="G1538" s="1" t="s">
        <v>13502</v>
      </c>
      <c r="H1538" s="1" t="s">
        <v>13503</v>
      </c>
      <c r="I1538" s="4">
        <v>84.33829861111111</v>
      </c>
      <c r="J1538" s="1">
        <v>349.78</v>
      </c>
      <c r="K1538" s="1">
        <v>92.9</v>
      </c>
      <c r="M1538" s="10">
        <f t="array" ref="M1538">_xlfn.XLOOKUP(A1538,subscriptions!B1538:B10004,subscriptions!D1538:D10004)</f>
        <v>80</v>
      </c>
      <c r="N1538" s="10">
        <f t="array" ref="N1538">_xlfn.XLOOKUP(A1538,subscriptions!B1538:B10004,subscriptions!G1538:G10004)</f>
        <v>5</v>
      </c>
      <c r="O1538" s="10">
        <v>76.0</v>
      </c>
      <c r="P1538" s="10" t="str">
        <f t="array" ref="P1538">_xlfn.XLOOKUP(A1538,subscriptions!B1538:B10004,subscriptions!C1538:C10004)</f>
        <v>Roam</v>
      </c>
      <c r="Q1538" s="10" t="s">
        <v>194</v>
      </c>
      <c r="R1538" s="10" t="s">
        <v>148</v>
      </c>
      <c r="S1538" s="10" t="s">
        <v>2086</v>
      </c>
    </row>
    <row r="1539">
      <c r="A1539" s="1" t="s">
        <v>2162</v>
      </c>
      <c r="B1539" s="1" t="s">
        <v>4627</v>
      </c>
      <c r="C1539" s="1" t="s">
        <v>884</v>
      </c>
      <c r="D1539" s="1" t="s">
        <v>27</v>
      </c>
      <c r="E1539" s="1" t="s">
        <v>179</v>
      </c>
      <c r="F1539" s="1" t="s">
        <v>1045</v>
      </c>
      <c r="G1539" s="1" t="s">
        <v>13504</v>
      </c>
      <c r="H1539" s="1" t="s">
        <v>13505</v>
      </c>
      <c r="I1539" s="4">
        <v>84.2931712962963</v>
      </c>
      <c r="J1539" s="1">
        <v>1764.4</v>
      </c>
      <c r="K1539" s="1">
        <v>364.07</v>
      </c>
      <c r="L1539" s="1">
        <v>100.0</v>
      </c>
      <c r="M1539" s="10">
        <f t="array" ref="M1539">_xlfn.XLOOKUP(A1539,subscriptions!B1539:B10004,subscriptions!D1539:D10004)</f>
        <v>50</v>
      </c>
      <c r="N1539" s="10">
        <f t="array" ref="N1539">_xlfn.XLOOKUP(A1539,subscriptions!B1539:B10004,subscriptions!G1539:G10004)</f>
        <v>10</v>
      </c>
      <c r="O1539" s="10">
        <v>45.0</v>
      </c>
      <c r="P1539" s="10" t="str">
        <f t="array" ref="P1539">_xlfn.XLOOKUP(A1539,subscriptions!B1539:B10004,subscriptions!C1539:C10004)</f>
        <v>Mini</v>
      </c>
      <c r="Q1539" s="10" t="s">
        <v>128</v>
      </c>
      <c r="R1539" s="10" t="s">
        <v>148</v>
      </c>
      <c r="S1539" s="10" t="s">
        <v>1779</v>
      </c>
    </row>
    <row r="1540">
      <c r="A1540" s="1" t="s">
        <v>2163</v>
      </c>
      <c r="B1540" s="1" t="s">
        <v>645</v>
      </c>
      <c r="C1540" s="1" t="s">
        <v>524</v>
      </c>
      <c r="D1540" s="1" t="s">
        <v>153</v>
      </c>
      <c r="E1540" s="1" t="s">
        <v>219</v>
      </c>
      <c r="F1540" s="1" t="s">
        <v>458</v>
      </c>
      <c r="G1540" s="1" t="s">
        <v>13506</v>
      </c>
      <c r="H1540" s="1" t="s">
        <v>13507</v>
      </c>
      <c r="I1540" s="4">
        <v>84.17453703703704</v>
      </c>
      <c r="J1540" s="1">
        <v>350.31</v>
      </c>
      <c r="K1540" s="1">
        <v>80.08</v>
      </c>
      <c r="M1540" s="10">
        <f t="array" ref="M1540">_xlfn.XLOOKUP(A1540,subscriptions!B1540:B10004,subscriptions!D1540:D10004)</f>
        <v>120</v>
      </c>
      <c r="N1540" s="10">
        <f t="array" ref="N1540">_xlfn.XLOOKUP(A1540,subscriptions!B1540:B10004,subscriptions!G1540:G10004)</f>
        <v>20</v>
      </c>
      <c r="O1540" s="10">
        <v>96.0</v>
      </c>
      <c r="P1540" s="10" t="str">
        <f t="array" ref="P1540">_xlfn.XLOOKUP(A1540,subscriptions!B1540:B10004,subscriptions!C1540:C10004)</f>
        <v>Residential</v>
      </c>
      <c r="Q1540" s="10" t="s">
        <v>128</v>
      </c>
      <c r="R1540" s="10" t="s">
        <v>148</v>
      </c>
      <c r="S1540" s="10" t="s">
        <v>507</v>
      </c>
    </row>
    <row r="1541">
      <c r="A1541" s="1" t="s">
        <v>2164</v>
      </c>
      <c r="B1541" s="1" t="s">
        <v>389</v>
      </c>
      <c r="C1541" s="1" t="s">
        <v>871</v>
      </c>
      <c r="D1541" s="1" t="s">
        <v>27</v>
      </c>
      <c r="E1541" s="1" t="s">
        <v>219</v>
      </c>
      <c r="F1541" s="1" t="s">
        <v>4220</v>
      </c>
      <c r="G1541" s="1" t="s">
        <v>13508</v>
      </c>
      <c r="H1541" s="1" t="s">
        <v>13509</v>
      </c>
      <c r="I1541" s="4">
        <v>84.21631944444445</v>
      </c>
      <c r="J1541" s="1">
        <v>1167.18</v>
      </c>
      <c r="K1541" s="1">
        <v>100.49</v>
      </c>
      <c r="M1541" s="10">
        <f t="array" ref="M1541">_xlfn.XLOOKUP(A1541,subscriptions!B1541:B10004,subscriptions!D1541:D10004)</f>
        <v>50</v>
      </c>
      <c r="N1541" s="10">
        <f t="array" ref="N1541">_xlfn.XLOOKUP(A1541,subscriptions!B1541:B10004,subscriptions!G1541:G10004)</f>
        <v>0</v>
      </c>
      <c r="O1541" s="10">
        <v>50.0</v>
      </c>
      <c r="P1541" s="10" t="str">
        <f t="array" ref="P1541">_xlfn.XLOOKUP(A1541,subscriptions!B1541:B10004,subscriptions!C1541:C10004)</f>
        <v>Mini</v>
      </c>
      <c r="Q1541" s="10" t="s">
        <v>173</v>
      </c>
      <c r="R1541" s="10" t="s">
        <v>148</v>
      </c>
      <c r="S1541" s="10" t="s">
        <v>2596</v>
      </c>
    </row>
    <row r="1542">
      <c r="A1542" s="1" t="s">
        <v>2165</v>
      </c>
      <c r="B1542" s="1" t="s">
        <v>1099</v>
      </c>
      <c r="C1542" s="1" t="s">
        <v>658</v>
      </c>
      <c r="D1542" s="1" t="s">
        <v>153</v>
      </c>
      <c r="E1542" s="1" t="s">
        <v>332</v>
      </c>
      <c r="F1542" s="1" t="s">
        <v>618</v>
      </c>
      <c r="G1542" s="1" t="s">
        <v>13510</v>
      </c>
      <c r="H1542" s="1" t="s">
        <v>13511</v>
      </c>
      <c r="I1542" s="4">
        <v>84.1751736111111</v>
      </c>
      <c r="J1542" s="1">
        <v>1901.89</v>
      </c>
      <c r="K1542" s="1">
        <v>435.52</v>
      </c>
      <c r="M1542" s="10">
        <f t="array" ref="M1542">_xlfn.XLOOKUP(A1542,subscriptions!B1542:B10004,subscriptions!D1542:D10004)</f>
        <v>120</v>
      </c>
      <c r="N1542" s="10">
        <f t="array" ref="N1542">_xlfn.XLOOKUP(A1542,subscriptions!B1542:B10004,subscriptions!G1542:G10004)</f>
        <v>5</v>
      </c>
      <c r="O1542" s="10">
        <v>114.0</v>
      </c>
      <c r="P1542" s="10" t="str">
        <f t="array" ref="P1542">_xlfn.XLOOKUP(A1542,subscriptions!B1542:B10004,subscriptions!C1542:C10004)</f>
        <v>Residential</v>
      </c>
      <c r="Q1542" s="10" t="s">
        <v>194</v>
      </c>
      <c r="R1542" s="10" t="s">
        <v>212</v>
      </c>
      <c r="S1542" s="10" t="s">
        <v>1198</v>
      </c>
    </row>
    <row r="1543">
      <c r="A1543" s="1" t="s">
        <v>2166</v>
      </c>
      <c r="B1543" s="1" t="s">
        <v>1317</v>
      </c>
      <c r="C1543" s="1" t="s">
        <v>2007</v>
      </c>
      <c r="D1543" s="1" t="s">
        <v>27</v>
      </c>
      <c r="E1543" s="1" t="s">
        <v>28</v>
      </c>
      <c r="F1543" s="1" t="s">
        <v>2188</v>
      </c>
      <c r="G1543" s="1" t="s">
        <v>13512</v>
      </c>
      <c r="H1543" s="1" t="s">
        <v>13513</v>
      </c>
      <c r="I1543" s="4">
        <v>84.25847222222222</v>
      </c>
      <c r="J1543" s="1">
        <v>219.55</v>
      </c>
      <c r="K1543" s="1">
        <v>41.76</v>
      </c>
      <c r="M1543" s="10">
        <f t="array" ref="M1543">_xlfn.XLOOKUP(A1543,subscriptions!B1543:B10004,subscriptions!D1543:D10004)</f>
        <v>80</v>
      </c>
      <c r="N1543" s="10">
        <f t="array" ref="N1543">_xlfn.XLOOKUP(A1543,subscriptions!B1543:B10004,subscriptions!G1543:G10004)</f>
        <v>10</v>
      </c>
      <c r="O1543" s="10">
        <v>72.0</v>
      </c>
      <c r="P1543" s="10" t="str">
        <f t="array" ref="P1543">_xlfn.XLOOKUP(A1543,subscriptions!B1543:B10004,subscriptions!C1543:C10004)</f>
        <v>Roam</v>
      </c>
      <c r="Q1543" s="10" t="s">
        <v>128</v>
      </c>
      <c r="R1543" s="10" t="s">
        <v>148</v>
      </c>
      <c r="S1543" s="10" t="s">
        <v>4148</v>
      </c>
    </row>
    <row r="1544">
      <c r="A1544" s="1" t="s">
        <v>2167</v>
      </c>
      <c r="B1544" s="1" t="s">
        <v>1099</v>
      </c>
      <c r="C1544" s="1" t="s">
        <v>198</v>
      </c>
      <c r="D1544" s="1" t="s">
        <v>153</v>
      </c>
      <c r="E1544" s="1" t="s">
        <v>179</v>
      </c>
      <c r="F1544" s="1" t="s">
        <v>200</v>
      </c>
      <c r="G1544" s="1" t="s">
        <v>13514</v>
      </c>
      <c r="H1544" s="1" t="s">
        <v>13515</v>
      </c>
      <c r="I1544" s="4">
        <v>84.17181712962963</v>
      </c>
      <c r="J1544" s="1">
        <v>1306.61</v>
      </c>
      <c r="K1544" s="1">
        <v>238.01</v>
      </c>
      <c r="L1544" s="1">
        <v>100.0</v>
      </c>
      <c r="M1544" s="10">
        <f t="array" ref="M1544">_xlfn.XLOOKUP(A1544,subscriptions!B1544:B10004,subscriptions!D1544:D10004)</f>
        <v>80</v>
      </c>
      <c r="N1544" s="10">
        <f t="array" ref="N1544">_xlfn.XLOOKUP(A1544,subscriptions!B1544:B10004,subscriptions!G1544:G10004)</f>
        <v>20</v>
      </c>
      <c r="O1544" s="10">
        <v>64.0</v>
      </c>
      <c r="P1544" s="10" t="str">
        <f t="array" ref="P1544">_xlfn.XLOOKUP(A1544,subscriptions!B1544:B10004,subscriptions!C1544:C10004)</f>
        <v>Roam</v>
      </c>
      <c r="Q1544" s="10" t="s">
        <v>128</v>
      </c>
      <c r="R1544" s="10" t="s">
        <v>148</v>
      </c>
      <c r="S1544" s="10" t="s">
        <v>1082</v>
      </c>
    </row>
    <row r="1545">
      <c r="A1545" s="1" t="s">
        <v>2168</v>
      </c>
      <c r="B1545" s="1" t="s">
        <v>150</v>
      </c>
      <c r="C1545" s="1" t="s">
        <v>218</v>
      </c>
      <c r="D1545" s="1" t="s">
        <v>153</v>
      </c>
      <c r="E1545" s="1" t="s">
        <v>28</v>
      </c>
      <c r="F1545" s="1" t="s">
        <v>3899</v>
      </c>
      <c r="G1545" s="1" t="s">
        <v>13516</v>
      </c>
      <c r="H1545" s="1" t="s">
        <v>13517</v>
      </c>
      <c r="I1545" s="4">
        <v>84.34099537037036</v>
      </c>
      <c r="J1545" s="1">
        <v>494.71</v>
      </c>
      <c r="K1545" s="1">
        <v>116.54</v>
      </c>
      <c r="M1545" s="10">
        <f t="array" ref="M1545">_xlfn.XLOOKUP(A1545,subscriptions!B1545:B10004,subscriptions!D1545:D10004)</f>
        <v>250</v>
      </c>
      <c r="N1545" s="10">
        <f t="array" ref="N1545">_xlfn.XLOOKUP(A1545,subscriptions!B1545:B10004,subscriptions!G1545:G10004)</f>
        <v>0</v>
      </c>
      <c r="O1545" s="10">
        <v>250.0</v>
      </c>
      <c r="P1545" s="10" t="str">
        <f t="array" ref="P1545">_xlfn.XLOOKUP(A1545,subscriptions!B1545:B10004,subscriptions!C1545:C10004)</f>
        <v>Business</v>
      </c>
      <c r="Q1545" s="10" t="s">
        <v>173</v>
      </c>
      <c r="R1545" s="10" t="s">
        <v>129</v>
      </c>
      <c r="S1545" s="10" t="s">
        <v>259</v>
      </c>
    </row>
    <row r="1546">
      <c r="A1546" s="1" t="s">
        <v>2169</v>
      </c>
      <c r="B1546" s="1" t="s">
        <v>2279</v>
      </c>
      <c r="C1546" s="1" t="s">
        <v>473</v>
      </c>
      <c r="D1546" s="1" t="s">
        <v>153</v>
      </c>
      <c r="E1546" s="1" t="s">
        <v>262</v>
      </c>
      <c r="F1546" s="1" t="s">
        <v>2112</v>
      </c>
      <c r="G1546" s="1" t="s">
        <v>13518</v>
      </c>
      <c r="H1546" s="1" t="s">
        <v>13519</v>
      </c>
      <c r="I1546" s="4">
        <v>84.1697337962963</v>
      </c>
      <c r="J1546" s="1">
        <v>4992.29</v>
      </c>
      <c r="K1546" s="1">
        <v>478.99</v>
      </c>
      <c r="M1546" s="10">
        <f t="array" ref="M1546">_xlfn.XLOOKUP(A1546,subscriptions!B1546:B10004,subscriptions!D1546:D10004)</f>
        <v>120</v>
      </c>
      <c r="N1546" s="10">
        <f t="array" ref="N1546">_xlfn.XLOOKUP(A1546,subscriptions!B1546:B10004,subscriptions!G1546:G10004)</f>
        <v>5</v>
      </c>
      <c r="O1546" s="10">
        <v>114.0</v>
      </c>
      <c r="P1546" s="10" t="str">
        <f t="array" ref="P1546">_xlfn.XLOOKUP(A1546,subscriptions!B1546:B10004,subscriptions!C1546:C10004)</f>
        <v>Residential</v>
      </c>
      <c r="Q1546" s="10" t="s">
        <v>194</v>
      </c>
      <c r="R1546" s="10" t="s">
        <v>212</v>
      </c>
      <c r="S1546" s="10" t="s">
        <v>213</v>
      </c>
    </row>
    <row r="1547">
      <c r="A1547" s="1" t="s">
        <v>2170</v>
      </c>
      <c r="B1547" s="1" t="s">
        <v>455</v>
      </c>
      <c r="C1547" s="1" t="s">
        <v>1973</v>
      </c>
      <c r="D1547" s="1" t="s">
        <v>27</v>
      </c>
      <c r="E1547" s="1" t="s">
        <v>239</v>
      </c>
      <c r="F1547" s="1" t="s">
        <v>2364</v>
      </c>
      <c r="G1547" s="1" t="s">
        <v>13520</v>
      </c>
      <c r="H1547" s="1" t="s">
        <v>13521</v>
      </c>
      <c r="I1547" s="4">
        <v>84.33552083333333</v>
      </c>
      <c r="J1547" s="1">
        <v>1041.15</v>
      </c>
      <c r="K1547" s="1">
        <v>127.64</v>
      </c>
      <c r="M1547" s="10">
        <f t="array" ref="M1547">_xlfn.XLOOKUP(A1547,subscriptions!B1547:B10004,subscriptions!D1547:D10004)</f>
        <v>120</v>
      </c>
      <c r="N1547" s="10">
        <f t="array" ref="N1547">_xlfn.XLOOKUP(A1547,subscriptions!B1547:B10004,subscriptions!G1547:G10004)</f>
        <v>10</v>
      </c>
      <c r="O1547" s="10">
        <v>108.0</v>
      </c>
      <c r="P1547" s="10" t="str">
        <f t="array" ref="P1547">_xlfn.XLOOKUP(A1547,subscriptions!B1547:B10004,subscriptions!C1547:C10004)</f>
        <v>Residential</v>
      </c>
      <c r="Q1547" s="10" t="s">
        <v>128</v>
      </c>
      <c r="R1547" s="10" t="s">
        <v>212</v>
      </c>
      <c r="S1547" s="10" t="s">
        <v>571</v>
      </c>
    </row>
    <row r="1548">
      <c r="A1548" s="1" t="s">
        <v>2174</v>
      </c>
      <c r="B1548" s="1" t="s">
        <v>763</v>
      </c>
      <c r="C1548" s="1" t="s">
        <v>509</v>
      </c>
      <c r="D1548" s="1" t="s">
        <v>27</v>
      </c>
      <c r="E1548" s="1" t="s">
        <v>332</v>
      </c>
      <c r="F1548" s="1" t="s">
        <v>618</v>
      </c>
      <c r="G1548" s="1" t="s">
        <v>13522</v>
      </c>
      <c r="H1548" s="1" t="s">
        <v>13523</v>
      </c>
      <c r="I1548" s="4">
        <v>84.25305555555556</v>
      </c>
      <c r="J1548" s="1">
        <v>2509.79</v>
      </c>
      <c r="K1548" s="1">
        <v>322.59</v>
      </c>
      <c r="M1548" s="10">
        <f t="array" ref="M1548">_xlfn.XLOOKUP(A1548,subscriptions!B1548:B10004,subscriptions!D1548:D10004)</f>
        <v>120</v>
      </c>
      <c r="N1548" s="10">
        <f t="array" ref="N1548">_xlfn.XLOOKUP(A1548,subscriptions!B1548:B10004,subscriptions!G1548:G10004)</f>
        <v>20</v>
      </c>
      <c r="O1548" s="10">
        <v>96.0</v>
      </c>
      <c r="P1548" s="10" t="str">
        <f t="array" ref="P1548">_xlfn.XLOOKUP(A1548,subscriptions!B1548:B10004,subscriptions!C1548:C10004)</f>
        <v>Residential</v>
      </c>
      <c r="Q1548" s="10" t="s">
        <v>128</v>
      </c>
      <c r="R1548" s="10" t="s">
        <v>148</v>
      </c>
      <c r="S1548" s="10" t="s">
        <v>916</v>
      </c>
    </row>
    <row r="1549">
      <c r="A1549" s="1" t="s">
        <v>2175</v>
      </c>
      <c r="B1549" s="1" t="s">
        <v>1527</v>
      </c>
      <c r="C1549" s="1" t="s">
        <v>441</v>
      </c>
      <c r="D1549" s="1" t="s">
        <v>153</v>
      </c>
      <c r="E1549" s="1" t="s">
        <v>219</v>
      </c>
      <c r="F1549" s="1" t="s">
        <v>1010</v>
      </c>
      <c r="G1549" s="1" t="s">
        <v>13524</v>
      </c>
      <c r="H1549" s="1" t="s">
        <v>13525</v>
      </c>
      <c r="I1549" s="4">
        <v>84.41905092592593</v>
      </c>
      <c r="J1549" s="1">
        <v>1248.52</v>
      </c>
      <c r="K1549" s="1">
        <v>245.19</v>
      </c>
      <c r="M1549" s="10">
        <f t="array" ref="M1549">_xlfn.XLOOKUP(A1549,subscriptions!B1549:B10004,subscriptions!D1549:D10004)</f>
        <v>80</v>
      </c>
      <c r="N1549" s="10">
        <f t="array" ref="N1549">_xlfn.XLOOKUP(A1549,subscriptions!B1549:B10004,subscriptions!G1549:G10004)</f>
        <v>0</v>
      </c>
      <c r="O1549" s="10">
        <v>80.0</v>
      </c>
      <c r="P1549" s="10" t="str">
        <f t="array" ref="P1549">_xlfn.XLOOKUP(A1549,subscriptions!B1549:B10004,subscriptions!C1549:C10004)</f>
        <v>Roam</v>
      </c>
      <c r="Q1549" s="10" t="s">
        <v>173</v>
      </c>
      <c r="R1549" s="10" t="s">
        <v>148</v>
      </c>
      <c r="S1549" s="10" t="s">
        <v>1822</v>
      </c>
    </row>
    <row r="1550">
      <c r="A1550" s="1" t="s">
        <v>2176</v>
      </c>
      <c r="B1550" s="1" t="s">
        <v>686</v>
      </c>
      <c r="C1550" s="1" t="s">
        <v>1973</v>
      </c>
      <c r="D1550" s="1" t="s">
        <v>153</v>
      </c>
      <c r="E1550" s="1" t="s">
        <v>714</v>
      </c>
      <c r="F1550" s="1" t="s">
        <v>1159</v>
      </c>
      <c r="G1550" s="1" t="s">
        <v>13526</v>
      </c>
      <c r="H1550" s="1" t="s">
        <v>13527</v>
      </c>
      <c r="I1550" s="4">
        <v>84.29956018518519</v>
      </c>
      <c r="J1550" s="1">
        <v>116.57</v>
      </c>
      <c r="K1550" s="1">
        <v>28.98</v>
      </c>
      <c r="M1550" s="10">
        <f t="array" ref="M1550">_xlfn.XLOOKUP(A1550,subscriptions!B1550:B10004,subscriptions!D1550:D10004)</f>
        <v>120</v>
      </c>
      <c r="N1550" s="10">
        <f t="array" ref="N1550">_xlfn.XLOOKUP(A1550,subscriptions!B1550:B10004,subscriptions!G1550:G10004)</f>
        <v>5</v>
      </c>
      <c r="O1550" s="10">
        <v>114.0</v>
      </c>
      <c r="P1550" s="10" t="str">
        <f t="array" ref="P1550">_xlfn.XLOOKUP(A1550,subscriptions!B1550:B10004,subscriptions!C1550:C10004)</f>
        <v>Residential</v>
      </c>
      <c r="Q1550" s="10" t="s">
        <v>194</v>
      </c>
      <c r="R1550" s="10" t="s">
        <v>212</v>
      </c>
      <c r="S1550" s="10" t="s">
        <v>522</v>
      </c>
    </row>
    <row r="1551">
      <c r="A1551" s="1" t="s">
        <v>2177</v>
      </c>
      <c r="B1551" s="1" t="s">
        <v>1984</v>
      </c>
      <c r="C1551" s="1" t="s">
        <v>658</v>
      </c>
      <c r="D1551" s="1" t="s">
        <v>153</v>
      </c>
      <c r="E1551" s="1" t="s">
        <v>111</v>
      </c>
      <c r="F1551" s="1" t="s">
        <v>1227</v>
      </c>
      <c r="G1551" s="1" t="s">
        <v>13528</v>
      </c>
      <c r="H1551" s="1" t="s">
        <v>13529</v>
      </c>
      <c r="I1551" s="4">
        <v>84.42033564814815</v>
      </c>
      <c r="J1551" s="1">
        <v>1554.21</v>
      </c>
      <c r="K1551" s="1">
        <v>279.83</v>
      </c>
      <c r="M1551" s="10">
        <f t="array" ref="M1551">_xlfn.XLOOKUP(A1551,subscriptions!B1551:B10004,subscriptions!D1551:D10004)</f>
        <v>120</v>
      </c>
      <c r="N1551" s="10">
        <f t="array" ref="N1551">_xlfn.XLOOKUP(A1551,subscriptions!B1551:B10004,subscriptions!G1551:G10004)</f>
        <v>10</v>
      </c>
      <c r="O1551" s="10">
        <v>108.0</v>
      </c>
      <c r="P1551" s="10" t="str">
        <f t="array" ref="P1551">_xlfn.XLOOKUP(A1551,subscriptions!B1551:B10004,subscriptions!C1551:C10004)</f>
        <v>Residential</v>
      </c>
      <c r="Q1551" s="10" t="s">
        <v>128</v>
      </c>
      <c r="R1551" s="10" t="s">
        <v>212</v>
      </c>
      <c r="S1551" s="10" t="s">
        <v>940</v>
      </c>
    </row>
    <row r="1552">
      <c r="A1552" s="1" t="s">
        <v>2178</v>
      </c>
      <c r="B1552" s="1" t="s">
        <v>700</v>
      </c>
      <c r="C1552" s="1" t="s">
        <v>1251</v>
      </c>
      <c r="D1552" s="1" t="s">
        <v>153</v>
      </c>
      <c r="E1552" s="1" t="s">
        <v>111</v>
      </c>
      <c r="F1552" s="1" t="s">
        <v>1263</v>
      </c>
      <c r="G1552" s="1" t="s">
        <v>13530</v>
      </c>
      <c r="H1552" s="1" t="s">
        <v>13531</v>
      </c>
      <c r="I1552" s="4">
        <v>84.29946759259259</v>
      </c>
      <c r="J1552" s="1">
        <v>4586.3</v>
      </c>
      <c r="K1552" s="1">
        <v>927.59</v>
      </c>
      <c r="M1552" s="10">
        <f t="array" ref="M1552">_xlfn.XLOOKUP(A1552,subscriptions!B1552:B10004,subscriptions!D1552:D10004)</f>
        <v>120</v>
      </c>
      <c r="N1552" s="10">
        <f t="array" ref="N1552">_xlfn.XLOOKUP(A1552,subscriptions!B1552:B10004,subscriptions!G1552:G10004)</f>
        <v>20</v>
      </c>
      <c r="O1552" s="10">
        <v>96.0</v>
      </c>
      <c r="P1552" s="10" t="str">
        <f t="array" ref="P1552">_xlfn.XLOOKUP(A1552,subscriptions!B1552:B10004,subscriptions!C1552:C10004)</f>
        <v>Residential</v>
      </c>
      <c r="Q1552" s="10" t="s">
        <v>128</v>
      </c>
      <c r="R1552" s="10" t="s">
        <v>148</v>
      </c>
      <c r="S1552" s="10" t="s">
        <v>522</v>
      </c>
    </row>
    <row r="1553">
      <c r="A1553" s="1" t="s">
        <v>2179</v>
      </c>
      <c r="B1553" s="1" t="s">
        <v>508</v>
      </c>
      <c r="C1553" s="1" t="s">
        <v>871</v>
      </c>
      <c r="D1553" s="1" t="s">
        <v>153</v>
      </c>
      <c r="E1553" s="1" t="s">
        <v>714</v>
      </c>
      <c r="F1553" s="1" t="s">
        <v>715</v>
      </c>
      <c r="G1553" s="1" t="s">
        <v>13532</v>
      </c>
      <c r="H1553" s="1" t="s">
        <v>13533</v>
      </c>
      <c r="I1553" s="4">
        <v>84.38131944444444</v>
      </c>
      <c r="J1553" s="1">
        <v>1430.49</v>
      </c>
      <c r="K1553" s="1">
        <v>363.18</v>
      </c>
      <c r="M1553" s="10">
        <f t="array" ref="M1553">_xlfn.XLOOKUP(A1553,subscriptions!B1553:B10004,subscriptions!D1553:D10004)</f>
        <v>80</v>
      </c>
      <c r="N1553" s="10">
        <f t="array" ref="N1553">_xlfn.XLOOKUP(A1553,subscriptions!B1553:B10004,subscriptions!G1553:G10004)</f>
        <v>0</v>
      </c>
      <c r="O1553" s="10">
        <v>80.0</v>
      </c>
      <c r="P1553" s="10" t="str">
        <f t="array" ref="P1553">_xlfn.XLOOKUP(A1553,subscriptions!B1553:B10004,subscriptions!C1553:C10004)</f>
        <v>Roam</v>
      </c>
      <c r="Q1553" s="10" t="s">
        <v>173</v>
      </c>
      <c r="R1553" s="10" t="s">
        <v>148</v>
      </c>
      <c r="S1553" s="10" t="s">
        <v>1789</v>
      </c>
    </row>
    <row r="1554">
      <c r="A1554" s="1" t="s">
        <v>2180</v>
      </c>
      <c r="B1554" s="1" t="s">
        <v>1387</v>
      </c>
      <c r="C1554" s="1" t="s">
        <v>827</v>
      </c>
      <c r="D1554" s="1" t="s">
        <v>27</v>
      </c>
      <c r="E1554" s="1" t="s">
        <v>631</v>
      </c>
      <c r="F1554" s="1" t="s">
        <v>1115</v>
      </c>
      <c r="G1554" s="1" t="s">
        <v>13534</v>
      </c>
      <c r="H1554" s="1" t="s">
        <v>13535</v>
      </c>
      <c r="I1554" s="4">
        <v>84.2571875</v>
      </c>
      <c r="J1554" s="1">
        <v>2615.45</v>
      </c>
      <c r="K1554" s="1">
        <v>527.38</v>
      </c>
      <c r="M1554" s="10">
        <f t="array" ref="M1554">_xlfn.XLOOKUP(A1554,subscriptions!B1554:B10004,subscriptions!D1554:D10004)</f>
        <v>80</v>
      </c>
      <c r="N1554" s="10">
        <f t="array" ref="N1554">_xlfn.XLOOKUP(A1554,subscriptions!B1554:B10004,subscriptions!G1554:G10004)</f>
        <v>5</v>
      </c>
      <c r="O1554" s="10">
        <v>76.0</v>
      </c>
      <c r="P1554" s="10" t="str">
        <f t="array" ref="P1554">_xlfn.XLOOKUP(A1554,subscriptions!B1554:B10004,subscriptions!C1554:C10004)</f>
        <v>Roam</v>
      </c>
      <c r="Q1554" s="10" t="s">
        <v>194</v>
      </c>
      <c r="R1554" s="10" t="s">
        <v>148</v>
      </c>
      <c r="S1554" s="10" t="s">
        <v>175</v>
      </c>
    </row>
    <row r="1555">
      <c r="A1555" s="1" t="s">
        <v>2181</v>
      </c>
      <c r="B1555" s="1" t="s">
        <v>1506</v>
      </c>
      <c r="C1555" s="1" t="s">
        <v>827</v>
      </c>
      <c r="D1555" s="1" t="s">
        <v>27</v>
      </c>
      <c r="E1555" s="1" t="s">
        <v>262</v>
      </c>
      <c r="F1555" s="1" t="s">
        <v>2853</v>
      </c>
      <c r="G1555" s="1" t="s">
        <v>13536</v>
      </c>
      <c r="H1555" s="1" t="s">
        <v>13537</v>
      </c>
      <c r="I1555" s="4">
        <v>84.16887731481482</v>
      </c>
      <c r="J1555" s="1">
        <v>3283.92</v>
      </c>
      <c r="K1555" s="1">
        <v>818.1</v>
      </c>
      <c r="M1555" s="10">
        <f t="array" ref="M1555">_xlfn.XLOOKUP(A1555,subscriptions!B1555:B10004,subscriptions!D1555:D10004)</f>
        <v>120</v>
      </c>
      <c r="N1555" s="10">
        <f t="array" ref="N1555">_xlfn.XLOOKUP(A1555,subscriptions!B1555:B10004,subscriptions!G1555:G10004)</f>
        <v>10</v>
      </c>
      <c r="O1555" s="10">
        <v>108.0</v>
      </c>
      <c r="P1555" s="10" t="str">
        <f t="array" ref="P1555">_xlfn.XLOOKUP(A1555,subscriptions!B1555:B10004,subscriptions!C1555:C10004)</f>
        <v>Residential</v>
      </c>
      <c r="Q1555" s="10" t="s">
        <v>128</v>
      </c>
      <c r="R1555" s="10" t="s">
        <v>212</v>
      </c>
      <c r="S1555" s="10" t="s">
        <v>1504</v>
      </c>
    </row>
    <row r="1556">
      <c r="A1556" s="1" t="s">
        <v>2182</v>
      </c>
      <c r="B1556" s="1" t="s">
        <v>177</v>
      </c>
      <c r="C1556" s="1" t="s">
        <v>456</v>
      </c>
      <c r="D1556" s="1" t="s">
        <v>153</v>
      </c>
      <c r="E1556" s="1" t="s">
        <v>332</v>
      </c>
      <c r="F1556" s="1" t="s">
        <v>788</v>
      </c>
      <c r="G1556" s="1" t="s">
        <v>13538</v>
      </c>
      <c r="H1556" s="1" t="s">
        <v>13539</v>
      </c>
      <c r="I1556" s="4">
        <v>84.17158564814815</v>
      </c>
      <c r="J1556" s="1">
        <v>438.31</v>
      </c>
      <c r="K1556" s="1">
        <v>116.69</v>
      </c>
      <c r="M1556" s="10">
        <f t="array" ref="M1556">_xlfn.XLOOKUP(A1556,subscriptions!B1556:B10004,subscriptions!D1556:D10004)</f>
        <v>120</v>
      </c>
      <c r="N1556" s="10">
        <f t="array" ref="N1556">_xlfn.XLOOKUP(A1556,subscriptions!B1556:B10004,subscriptions!G1556:G10004)</f>
        <v>20</v>
      </c>
      <c r="O1556" s="10">
        <v>96.0</v>
      </c>
      <c r="P1556" s="10" t="str">
        <f t="array" ref="P1556">_xlfn.XLOOKUP(A1556,subscriptions!B1556:B10004,subscriptions!C1556:C10004)</f>
        <v>Residential</v>
      </c>
      <c r="Q1556" s="10" t="s">
        <v>128</v>
      </c>
      <c r="R1556" s="10" t="s">
        <v>148</v>
      </c>
      <c r="S1556" s="10" t="s">
        <v>1082</v>
      </c>
    </row>
    <row r="1557">
      <c r="A1557" s="1" t="s">
        <v>2183</v>
      </c>
      <c r="B1557" s="1" t="s">
        <v>919</v>
      </c>
      <c r="C1557" s="1" t="s">
        <v>492</v>
      </c>
      <c r="D1557" s="1" t="s">
        <v>27</v>
      </c>
      <c r="E1557" s="1" t="s">
        <v>179</v>
      </c>
      <c r="F1557" s="1" t="s">
        <v>1760</v>
      </c>
      <c r="G1557" s="1" t="s">
        <v>13540</v>
      </c>
      <c r="H1557" s="1" t="s">
        <v>13541</v>
      </c>
      <c r="I1557" s="4">
        <v>84.29814814814814</v>
      </c>
      <c r="J1557" s="1">
        <v>407.47</v>
      </c>
      <c r="K1557" s="1">
        <v>88.84</v>
      </c>
      <c r="L1557" s="1">
        <v>100.0</v>
      </c>
      <c r="M1557" s="10">
        <f t="array" ref="M1557">_xlfn.XLOOKUP(A1557,subscriptions!B1557:B10004,subscriptions!D1557:D10004)</f>
        <v>120</v>
      </c>
      <c r="N1557" s="10">
        <f t="array" ref="N1557">_xlfn.XLOOKUP(A1557,subscriptions!B1557:B10004,subscriptions!G1557:G10004)</f>
        <v>0</v>
      </c>
      <c r="O1557" s="10">
        <v>120.0</v>
      </c>
      <c r="P1557" s="10" t="str">
        <f t="array" ref="P1557">_xlfn.XLOOKUP(A1557,subscriptions!B1557:B10004,subscriptions!C1557:C10004)</f>
        <v>Residential</v>
      </c>
      <c r="Q1557" s="10" t="s">
        <v>173</v>
      </c>
      <c r="R1557" s="10" t="s">
        <v>212</v>
      </c>
      <c r="S1557" s="10" t="s">
        <v>785</v>
      </c>
    </row>
    <row r="1558">
      <c r="A1558" s="1" t="s">
        <v>2184</v>
      </c>
      <c r="B1558" s="1" t="s">
        <v>814</v>
      </c>
      <c r="C1558" s="1" t="s">
        <v>492</v>
      </c>
      <c r="D1558" s="1" t="s">
        <v>153</v>
      </c>
      <c r="E1558" s="1" t="s">
        <v>28</v>
      </c>
      <c r="F1558" s="1" t="s">
        <v>3899</v>
      </c>
      <c r="G1558" s="1" t="s">
        <v>13542</v>
      </c>
      <c r="H1558" s="1" t="s">
        <v>13543</v>
      </c>
      <c r="I1558" s="4">
        <v>84.21069444444444</v>
      </c>
      <c r="J1558" s="1">
        <v>1466.19</v>
      </c>
      <c r="K1558" s="1">
        <v>304.04</v>
      </c>
      <c r="M1558" s="10">
        <f t="array" ref="M1558">_xlfn.XLOOKUP(A1558,subscriptions!B1558:B10004,subscriptions!D1558:D10004)</f>
        <v>120</v>
      </c>
      <c r="N1558" s="10">
        <f t="array" ref="N1558">_xlfn.XLOOKUP(A1558,subscriptions!B1558:B10004,subscriptions!G1558:G10004)</f>
        <v>5</v>
      </c>
      <c r="O1558" s="10">
        <v>114.0</v>
      </c>
      <c r="P1558" s="10" t="str">
        <f t="array" ref="P1558">_xlfn.XLOOKUP(A1558,subscriptions!B1558:B10004,subscriptions!C1558:C10004)</f>
        <v>Residential</v>
      </c>
      <c r="Q1558" s="10" t="s">
        <v>194</v>
      </c>
      <c r="R1558" s="10" t="s">
        <v>212</v>
      </c>
      <c r="S1558" s="10" t="s">
        <v>770</v>
      </c>
    </row>
    <row r="1559">
      <c r="A1559" s="1" t="s">
        <v>2185</v>
      </c>
      <c r="B1559" s="1" t="s">
        <v>278</v>
      </c>
      <c r="C1559" s="1" t="s">
        <v>237</v>
      </c>
      <c r="D1559" s="1" t="s">
        <v>27</v>
      </c>
      <c r="E1559" s="1" t="s">
        <v>631</v>
      </c>
      <c r="F1559" s="1" t="s">
        <v>1084</v>
      </c>
      <c r="G1559" s="1" t="s">
        <v>13544</v>
      </c>
      <c r="H1559" s="1" t="s">
        <v>13545</v>
      </c>
      <c r="I1559" s="4">
        <v>84.33688657407407</v>
      </c>
      <c r="J1559" s="1">
        <v>844.07</v>
      </c>
      <c r="K1559" s="1">
        <v>163.2</v>
      </c>
      <c r="M1559" s="10">
        <f t="array" ref="M1559">_xlfn.XLOOKUP(A1559,subscriptions!B1559:B10004,subscriptions!D1559:D10004)</f>
        <v>250</v>
      </c>
      <c r="N1559" s="10">
        <f t="array" ref="N1559">_xlfn.XLOOKUP(A1559,subscriptions!B1559:B10004,subscriptions!G1559:G10004)</f>
        <v>10</v>
      </c>
      <c r="O1559" s="10">
        <v>225.0</v>
      </c>
      <c r="P1559" s="10" t="str">
        <f t="array" ref="P1559">_xlfn.XLOOKUP(A1559,subscriptions!B1559:B10004,subscriptions!C1559:C10004)</f>
        <v>Business</v>
      </c>
      <c r="Q1559" s="10" t="s">
        <v>128</v>
      </c>
      <c r="R1559" s="10" t="s">
        <v>129</v>
      </c>
      <c r="S1559" s="10" t="s">
        <v>968</v>
      </c>
    </row>
    <row r="1560">
      <c r="A1560" s="1" t="s">
        <v>2186</v>
      </c>
      <c r="B1560" s="1" t="s">
        <v>109</v>
      </c>
      <c r="C1560" s="1" t="s">
        <v>1833</v>
      </c>
      <c r="D1560" s="1" t="s">
        <v>27</v>
      </c>
      <c r="E1560" s="1" t="s">
        <v>28</v>
      </c>
      <c r="F1560" s="1" t="s">
        <v>29</v>
      </c>
      <c r="G1560" s="1" t="s">
        <v>13546</v>
      </c>
      <c r="H1560" s="1" t="s">
        <v>13547</v>
      </c>
      <c r="I1560" s="4">
        <v>84.21351851851851</v>
      </c>
      <c r="J1560" s="1">
        <v>2797.57</v>
      </c>
      <c r="K1560" s="1">
        <v>263.44</v>
      </c>
      <c r="M1560" s="10">
        <f t="array" ref="M1560">_xlfn.XLOOKUP(A1560,subscriptions!B1560:B10004,subscriptions!D1560:D10004)</f>
        <v>50</v>
      </c>
      <c r="N1560" s="10">
        <f t="array" ref="N1560">_xlfn.XLOOKUP(A1560,subscriptions!B1560:B10004,subscriptions!G1560:G10004)</f>
        <v>20</v>
      </c>
      <c r="O1560" s="10">
        <v>40.0</v>
      </c>
      <c r="P1560" s="10" t="str">
        <f t="array" ref="P1560">_xlfn.XLOOKUP(A1560,subscriptions!B1560:B10004,subscriptions!C1560:C10004)</f>
        <v>Mini</v>
      </c>
      <c r="Q1560" s="10" t="s">
        <v>128</v>
      </c>
      <c r="R1560" s="10" t="s">
        <v>148</v>
      </c>
      <c r="S1560" s="10" t="s">
        <v>1915</v>
      </c>
    </row>
    <row r="1561">
      <c r="A1561" s="1" t="s">
        <v>2187</v>
      </c>
      <c r="B1561" s="1" t="s">
        <v>1157</v>
      </c>
      <c r="C1561" s="1" t="s">
        <v>178</v>
      </c>
      <c r="D1561" s="1" t="s">
        <v>27</v>
      </c>
      <c r="E1561" s="1" t="s">
        <v>179</v>
      </c>
      <c r="F1561" s="1" t="s">
        <v>200</v>
      </c>
      <c r="G1561" s="1" t="s">
        <v>13548</v>
      </c>
      <c r="H1561" s="1" t="s">
        <v>13549</v>
      </c>
      <c r="I1561" s="4">
        <v>84.41832175925926</v>
      </c>
      <c r="J1561" s="1">
        <v>3504.22</v>
      </c>
      <c r="K1561" s="1">
        <v>311.79</v>
      </c>
      <c r="L1561" s="1">
        <v>100.0</v>
      </c>
      <c r="M1561" s="10">
        <f t="array" ref="M1561">_xlfn.XLOOKUP(A1561,subscriptions!B1561:B10004,subscriptions!D1561:D10004)</f>
        <v>250</v>
      </c>
      <c r="N1561" s="10">
        <f t="array" ref="N1561">_xlfn.XLOOKUP(A1561,subscriptions!B1561:B10004,subscriptions!G1561:G10004)</f>
        <v>0</v>
      </c>
      <c r="O1561" s="10">
        <v>250.0</v>
      </c>
      <c r="P1561" s="10" t="str">
        <f t="array" ref="P1561">_xlfn.XLOOKUP(A1561,subscriptions!B1561:B10004,subscriptions!C1561:C10004)</f>
        <v>Business</v>
      </c>
      <c r="Q1561" s="10" t="s">
        <v>173</v>
      </c>
      <c r="R1561" s="10" t="s">
        <v>129</v>
      </c>
      <c r="S1561" s="10" t="s">
        <v>3020</v>
      </c>
    </row>
    <row r="1562">
      <c r="A1562" s="1" t="s">
        <v>2189</v>
      </c>
      <c r="B1562" s="1" t="s">
        <v>573</v>
      </c>
      <c r="C1562" s="1" t="s">
        <v>1100</v>
      </c>
      <c r="D1562" s="1" t="s">
        <v>27</v>
      </c>
      <c r="E1562" s="1" t="s">
        <v>111</v>
      </c>
      <c r="F1562" s="1" t="s">
        <v>154</v>
      </c>
      <c r="G1562" s="1" t="s">
        <v>13550</v>
      </c>
      <c r="H1562" s="1" t="s">
        <v>13551</v>
      </c>
      <c r="I1562" s="4">
        <v>84.37644675925925</v>
      </c>
      <c r="J1562" s="1">
        <v>704.09</v>
      </c>
      <c r="K1562" s="1">
        <v>83.17</v>
      </c>
      <c r="M1562" s="10">
        <f t="array" ref="M1562">_xlfn.XLOOKUP(A1562,subscriptions!B1562:B10004,subscriptions!D1562:D10004)</f>
        <v>80</v>
      </c>
      <c r="N1562" s="10">
        <f t="array" ref="N1562">_xlfn.XLOOKUP(A1562,subscriptions!B1562:B10004,subscriptions!G1562:G10004)</f>
        <v>5</v>
      </c>
      <c r="O1562" s="10">
        <v>76.0</v>
      </c>
      <c r="P1562" s="10" t="str">
        <f t="array" ref="P1562">_xlfn.XLOOKUP(A1562,subscriptions!B1562:B10004,subscriptions!C1562:C10004)</f>
        <v>Roam</v>
      </c>
      <c r="Q1562" s="10" t="s">
        <v>194</v>
      </c>
      <c r="R1562" s="10" t="s">
        <v>148</v>
      </c>
      <c r="S1562" s="10" t="s">
        <v>3910</v>
      </c>
    </row>
    <row r="1563">
      <c r="A1563" s="1" t="s">
        <v>2192</v>
      </c>
      <c r="B1563" s="1" t="s">
        <v>1044</v>
      </c>
      <c r="C1563" s="1" t="s">
        <v>1492</v>
      </c>
      <c r="D1563" s="1" t="s">
        <v>27</v>
      </c>
      <c r="E1563" s="1" t="s">
        <v>332</v>
      </c>
      <c r="F1563" s="1" t="s">
        <v>510</v>
      </c>
      <c r="G1563" s="1" t="s">
        <v>13552</v>
      </c>
      <c r="H1563" s="1" t="s">
        <v>13553</v>
      </c>
      <c r="I1563" s="4">
        <v>84.29238425925926</v>
      </c>
      <c r="J1563" s="1">
        <v>455.49</v>
      </c>
      <c r="K1563" s="1">
        <v>57.19</v>
      </c>
      <c r="M1563" s="10">
        <f t="array" ref="M1563">_xlfn.XLOOKUP(A1563,subscriptions!B1563:B10004,subscriptions!D1563:D10004)</f>
        <v>80</v>
      </c>
      <c r="N1563" s="10">
        <f t="array" ref="N1563">_xlfn.XLOOKUP(A1563,subscriptions!B1563:B10004,subscriptions!G1563:G10004)</f>
        <v>10</v>
      </c>
      <c r="O1563" s="10">
        <v>72.0</v>
      </c>
      <c r="P1563" s="10" t="str">
        <f t="array" ref="P1563">_xlfn.XLOOKUP(A1563,subscriptions!B1563:B10004,subscriptions!C1563:C10004)</f>
        <v>Roam</v>
      </c>
      <c r="Q1563" s="10" t="s">
        <v>128</v>
      </c>
      <c r="R1563" s="10" t="s">
        <v>148</v>
      </c>
      <c r="S1563" s="10" t="s">
        <v>587</v>
      </c>
    </row>
    <row r="1564">
      <c r="A1564" s="1" t="s">
        <v>2193</v>
      </c>
      <c r="B1564" s="1" t="s">
        <v>645</v>
      </c>
      <c r="C1564" s="1" t="s">
        <v>605</v>
      </c>
      <c r="D1564" s="1" t="s">
        <v>153</v>
      </c>
      <c r="E1564" s="1" t="s">
        <v>179</v>
      </c>
      <c r="F1564" s="1" t="s">
        <v>773</v>
      </c>
      <c r="G1564" s="1" t="s">
        <v>13554</v>
      </c>
      <c r="H1564" s="1" t="s">
        <v>13555</v>
      </c>
      <c r="I1564" s="4">
        <v>84.41819444444444</v>
      </c>
      <c r="J1564" s="1">
        <v>2324.78</v>
      </c>
      <c r="K1564" s="1">
        <v>201.59</v>
      </c>
      <c r="L1564" s="1">
        <v>100.0</v>
      </c>
      <c r="M1564" s="10">
        <f t="array" ref="M1564">_xlfn.XLOOKUP(A1564,subscriptions!B1564:B10004,subscriptions!D1564:D10004)</f>
        <v>80</v>
      </c>
      <c r="N1564" s="10">
        <f t="array" ref="N1564">_xlfn.XLOOKUP(A1564,subscriptions!B1564:B10004,subscriptions!G1564:G10004)</f>
        <v>20</v>
      </c>
      <c r="O1564" s="10">
        <v>64.0</v>
      </c>
      <c r="P1564" s="10" t="str">
        <f t="array" ref="P1564">_xlfn.XLOOKUP(A1564,subscriptions!B1564:B10004,subscriptions!C1564:C10004)</f>
        <v>Roam</v>
      </c>
      <c r="Q1564" s="10" t="s">
        <v>128</v>
      </c>
      <c r="R1564" s="10" t="s">
        <v>148</v>
      </c>
      <c r="S1564" s="10" t="s">
        <v>3020</v>
      </c>
    </row>
    <row r="1565">
      <c r="A1565" s="1" t="s">
        <v>2194</v>
      </c>
      <c r="B1565" s="1" t="s">
        <v>278</v>
      </c>
      <c r="C1565" s="1" t="s">
        <v>658</v>
      </c>
      <c r="D1565" s="1" t="s">
        <v>27</v>
      </c>
      <c r="E1565" s="1" t="s">
        <v>239</v>
      </c>
      <c r="F1565" s="1" t="s">
        <v>2132</v>
      </c>
      <c r="G1565" s="1" t="s">
        <v>13556</v>
      </c>
      <c r="H1565" s="1" t="s">
        <v>13557</v>
      </c>
      <c r="I1565" s="4">
        <v>84.25381944444445</v>
      </c>
      <c r="J1565" s="1">
        <v>531.97</v>
      </c>
      <c r="K1565" s="1">
        <v>100.58</v>
      </c>
      <c r="M1565" s="10">
        <f t="array" ref="M1565">_xlfn.XLOOKUP(A1565,subscriptions!B1565:B10004,subscriptions!D1565:D10004)</f>
        <v>120</v>
      </c>
      <c r="N1565" s="10">
        <f t="array" ref="N1565">_xlfn.XLOOKUP(A1565,subscriptions!B1565:B10004,subscriptions!G1565:G10004)</f>
        <v>0</v>
      </c>
      <c r="O1565" s="10">
        <v>120.0</v>
      </c>
      <c r="P1565" s="10" t="str">
        <f t="array" ref="P1565">_xlfn.XLOOKUP(A1565,subscriptions!B1565:B10004,subscriptions!C1565:C10004)</f>
        <v>Residential</v>
      </c>
      <c r="Q1565" s="10" t="s">
        <v>173</v>
      </c>
      <c r="R1565" s="10" t="s">
        <v>212</v>
      </c>
      <c r="S1565" s="10" t="s">
        <v>1832</v>
      </c>
    </row>
    <row r="1566">
      <c r="A1566" s="1" t="s">
        <v>2195</v>
      </c>
      <c r="B1566" s="1" t="s">
        <v>1995</v>
      </c>
      <c r="C1566" s="1" t="s">
        <v>1100</v>
      </c>
      <c r="D1566" s="1" t="s">
        <v>153</v>
      </c>
      <c r="E1566" s="1" t="s">
        <v>219</v>
      </c>
      <c r="F1566" s="1" t="s">
        <v>458</v>
      </c>
      <c r="G1566" s="1" t="s">
        <v>13558</v>
      </c>
      <c r="H1566" s="1" t="s">
        <v>13559</v>
      </c>
      <c r="I1566" s="4">
        <v>84.29532407407407</v>
      </c>
      <c r="J1566" s="1">
        <v>2644.14</v>
      </c>
      <c r="K1566" s="1">
        <v>411.49</v>
      </c>
      <c r="M1566" s="10">
        <f t="array" ref="M1566">_xlfn.XLOOKUP(A1566,subscriptions!B1566:B10004,subscriptions!D1566:D10004)</f>
        <v>120</v>
      </c>
      <c r="N1566" s="10">
        <f t="array" ref="N1566">_xlfn.XLOOKUP(A1566,subscriptions!B1566:B10004,subscriptions!G1566:G10004)</f>
        <v>5</v>
      </c>
      <c r="O1566" s="10">
        <v>114.0</v>
      </c>
      <c r="P1566" s="10" t="str">
        <f t="array" ref="P1566">_xlfn.XLOOKUP(A1566,subscriptions!B1566:B10004,subscriptions!C1566:C10004)</f>
        <v>Residential</v>
      </c>
      <c r="Q1566" s="10" t="s">
        <v>194</v>
      </c>
      <c r="R1566" s="10" t="s">
        <v>212</v>
      </c>
      <c r="S1566" s="10" t="s">
        <v>1026</v>
      </c>
    </row>
    <row r="1567">
      <c r="A1567" s="1" t="s">
        <v>2196</v>
      </c>
      <c r="B1567" s="1" t="s">
        <v>329</v>
      </c>
      <c r="C1567" s="1" t="s">
        <v>110</v>
      </c>
      <c r="D1567" s="1" t="s">
        <v>27</v>
      </c>
      <c r="E1567" s="1" t="s">
        <v>111</v>
      </c>
      <c r="F1567" s="1" t="s">
        <v>1227</v>
      </c>
      <c r="G1567" s="1" t="s">
        <v>13560</v>
      </c>
      <c r="H1567" s="1" t="s">
        <v>13561</v>
      </c>
      <c r="I1567" s="4">
        <v>84.38288194444445</v>
      </c>
      <c r="J1567" s="1">
        <v>876.79</v>
      </c>
      <c r="K1567" s="1">
        <v>171.04</v>
      </c>
      <c r="M1567" s="10">
        <f t="array" ref="M1567">_xlfn.XLOOKUP(A1567,subscriptions!B1567:B10004,subscriptions!D1567:D10004)</f>
        <v>120</v>
      </c>
      <c r="N1567" s="10">
        <f t="array" ref="N1567">_xlfn.XLOOKUP(A1567,subscriptions!B1567:B10004,subscriptions!G1567:G10004)</f>
        <v>10</v>
      </c>
      <c r="O1567" s="10">
        <v>108.0</v>
      </c>
      <c r="P1567" s="10" t="str">
        <f t="array" ref="P1567">_xlfn.XLOOKUP(A1567,subscriptions!B1567:B10004,subscriptions!C1567:C10004)</f>
        <v>Residential</v>
      </c>
      <c r="Q1567" s="10" t="s">
        <v>128</v>
      </c>
      <c r="R1567" s="10" t="s">
        <v>212</v>
      </c>
      <c r="S1567" s="10" t="s">
        <v>671</v>
      </c>
    </row>
    <row r="1568">
      <c r="A1568" s="1" t="s">
        <v>2197</v>
      </c>
      <c r="B1568" s="1" t="s">
        <v>1303</v>
      </c>
      <c r="C1568" s="1" t="s">
        <v>441</v>
      </c>
      <c r="D1568" s="1" t="s">
        <v>153</v>
      </c>
      <c r="E1568" s="1" t="s">
        <v>28</v>
      </c>
      <c r="F1568" s="1" t="s">
        <v>2097</v>
      </c>
      <c r="G1568" s="1" t="s">
        <v>13562</v>
      </c>
      <c r="H1568" s="1" t="s">
        <v>13563</v>
      </c>
      <c r="I1568" s="4">
        <v>84.30002314814814</v>
      </c>
      <c r="J1568" s="1">
        <v>1701.9</v>
      </c>
      <c r="K1568" s="1">
        <v>354.41</v>
      </c>
      <c r="M1568" s="10">
        <f t="array" ref="M1568">_xlfn.XLOOKUP(A1568,subscriptions!B1568:B10004,subscriptions!D1568:D10004)</f>
        <v>120</v>
      </c>
      <c r="N1568" s="10">
        <f t="array" ref="N1568">_xlfn.XLOOKUP(A1568,subscriptions!B1568:B10004,subscriptions!G1568:G10004)</f>
        <v>20</v>
      </c>
      <c r="O1568" s="10">
        <v>96.0</v>
      </c>
      <c r="P1568" s="10" t="str">
        <f t="array" ref="P1568">_xlfn.XLOOKUP(A1568,subscriptions!B1568:B10004,subscriptions!C1568:C10004)</f>
        <v>Residential</v>
      </c>
      <c r="Q1568" s="10" t="s">
        <v>128</v>
      </c>
      <c r="R1568" s="10" t="s">
        <v>148</v>
      </c>
      <c r="S1568" s="10" t="s">
        <v>1172</v>
      </c>
    </row>
    <row r="1569">
      <c r="A1569" s="1" t="s">
        <v>2198</v>
      </c>
      <c r="B1569" s="1" t="s">
        <v>686</v>
      </c>
      <c r="C1569" s="1" t="s">
        <v>133</v>
      </c>
      <c r="D1569" s="1" t="s">
        <v>153</v>
      </c>
      <c r="E1569" s="1" t="s">
        <v>219</v>
      </c>
      <c r="F1569" s="1" t="s">
        <v>660</v>
      </c>
      <c r="G1569" s="1" t="s">
        <v>13564</v>
      </c>
      <c r="H1569" s="1" t="s">
        <v>13565</v>
      </c>
      <c r="I1569" s="4">
        <v>84.33971064814814</v>
      </c>
      <c r="J1569" s="1">
        <v>200.62</v>
      </c>
      <c r="K1569" s="1">
        <v>44.12</v>
      </c>
      <c r="M1569" s="10">
        <f t="array" ref="M1569">_xlfn.XLOOKUP(A1569,subscriptions!B1569:B10004,subscriptions!D1569:D10004)</f>
        <v>80</v>
      </c>
      <c r="N1569" s="10">
        <f t="array" ref="N1569">_xlfn.XLOOKUP(A1569,subscriptions!B1569:B10004,subscriptions!G1569:G10004)</f>
        <v>0</v>
      </c>
      <c r="O1569" s="10">
        <v>80.0</v>
      </c>
      <c r="P1569" s="10" t="str">
        <f t="array" ref="P1569">_xlfn.XLOOKUP(A1569,subscriptions!B1569:B10004,subscriptions!C1569:C10004)</f>
        <v>Roam</v>
      </c>
      <c r="Q1569" s="10" t="s">
        <v>173</v>
      </c>
      <c r="R1569" s="10" t="s">
        <v>148</v>
      </c>
      <c r="S1569" s="10" t="s">
        <v>234</v>
      </c>
    </row>
    <row r="1570">
      <c r="A1570" s="1" t="s">
        <v>2199</v>
      </c>
      <c r="B1570" s="1" t="s">
        <v>375</v>
      </c>
      <c r="C1570" s="1" t="s">
        <v>673</v>
      </c>
      <c r="D1570" s="1" t="s">
        <v>27</v>
      </c>
      <c r="E1570" s="1" t="s">
        <v>262</v>
      </c>
      <c r="F1570" s="1" t="s">
        <v>674</v>
      </c>
      <c r="G1570" s="1" t="s">
        <v>13566</v>
      </c>
      <c r="H1570" s="1" t="s">
        <v>13567</v>
      </c>
      <c r="I1570" s="4">
        <v>84.29306712962963</v>
      </c>
      <c r="J1570" s="1">
        <v>1516.69</v>
      </c>
      <c r="K1570" s="1">
        <v>331.75</v>
      </c>
      <c r="M1570" s="10">
        <f t="array" ref="M1570">_xlfn.XLOOKUP(A1570,subscriptions!B1570:B10004,subscriptions!D1570:D10004)</f>
        <v>250</v>
      </c>
      <c r="N1570" s="10">
        <f t="array" ref="N1570">_xlfn.XLOOKUP(A1570,subscriptions!B1570:B10004,subscriptions!G1570:G10004)</f>
        <v>5</v>
      </c>
      <c r="O1570" s="10">
        <v>237.5</v>
      </c>
      <c r="P1570" s="10" t="str">
        <f t="array" ref="P1570">_xlfn.XLOOKUP(A1570,subscriptions!B1570:B10004,subscriptions!C1570:C10004)</f>
        <v>Business</v>
      </c>
      <c r="Q1570" s="10" t="s">
        <v>194</v>
      </c>
      <c r="R1570" s="10" t="s">
        <v>129</v>
      </c>
      <c r="S1570" s="10" t="s">
        <v>1779</v>
      </c>
    </row>
    <row r="1571">
      <c r="A1571" s="1" t="s">
        <v>2200</v>
      </c>
      <c r="B1571" s="1" t="s">
        <v>425</v>
      </c>
      <c r="C1571" s="1" t="s">
        <v>279</v>
      </c>
      <c r="D1571" s="1" t="s">
        <v>153</v>
      </c>
      <c r="E1571" s="1" t="s">
        <v>714</v>
      </c>
      <c r="F1571" s="1" t="s">
        <v>2562</v>
      </c>
      <c r="G1571" s="1" t="s">
        <v>13568</v>
      </c>
      <c r="H1571" s="1" t="s">
        <v>13569</v>
      </c>
      <c r="I1571" s="4">
        <v>84.3812962962963</v>
      </c>
      <c r="J1571" s="1">
        <v>951.58</v>
      </c>
      <c r="K1571" s="1">
        <v>226.79</v>
      </c>
      <c r="M1571" s="10">
        <f t="array" ref="M1571">_xlfn.XLOOKUP(A1571,subscriptions!B1571:B10004,subscriptions!D1571:D10004)</f>
        <v>120</v>
      </c>
      <c r="N1571" s="10">
        <f t="array" ref="N1571">_xlfn.XLOOKUP(A1571,subscriptions!B1571:B10004,subscriptions!G1571:G10004)</f>
        <v>10</v>
      </c>
      <c r="O1571" s="10">
        <v>108.0</v>
      </c>
      <c r="P1571" s="10" t="str">
        <f t="array" ref="P1571">_xlfn.XLOOKUP(A1571,subscriptions!B1571:B10004,subscriptions!C1571:C10004)</f>
        <v>Residential</v>
      </c>
      <c r="Q1571" s="10" t="s">
        <v>128</v>
      </c>
      <c r="R1571" s="10" t="s">
        <v>212</v>
      </c>
      <c r="S1571" s="10" t="s">
        <v>1789</v>
      </c>
    </row>
    <row r="1572">
      <c r="A1572" s="1" t="s">
        <v>2203</v>
      </c>
      <c r="B1572" s="1" t="s">
        <v>555</v>
      </c>
      <c r="C1572" s="1" t="s">
        <v>1876</v>
      </c>
      <c r="D1572" s="1" t="s">
        <v>153</v>
      </c>
      <c r="E1572" s="1" t="s">
        <v>280</v>
      </c>
      <c r="F1572" s="1" t="s">
        <v>1706</v>
      </c>
      <c r="G1572" s="1" t="s">
        <v>13570</v>
      </c>
      <c r="H1572" s="1" t="s">
        <v>13571</v>
      </c>
      <c r="I1572" s="4">
        <v>84.2549537037037</v>
      </c>
      <c r="J1572" s="1">
        <v>1375.04</v>
      </c>
      <c r="K1572" s="1">
        <v>141.38</v>
      </c>
      <c r="M1572" s="10">
        <f t="array" ref="M1572">_xlfn.XLOOKUP(A1572,subscriptions!B1572:B10004,subscriptions!D1572:D10004)</f>
        <v>250</v>
      </c>
      <c r="N1572" s="10">
        <f t="array" ref="N1572">_xlfn.XLOOKUP(A1572,subscriptions!B1572:B10004,subscriptions!G1572:G10004)</f>
        <v>20</v>
      </c>
      <c r="O1572" s="10">
        <v>200.0</v>
      </c>
      <c r="P1572" s="10" t="str">
        <f t="array" ref="P1572">_xlfn.XLOOKUP(A1572,subscriptions!B1572:B10004,subscriptions!C1572:C10004)</f>
        <v>Business</v>
      </c>
      <c r="Q1572" s="10" t="s">
        <v>128</v>
      </c>
      <c r="R1572" s="10" t="s">
        <v>129</v>
      </c>
      <c r="S1572" s="10" t="s">
        <v>149</v>
      </c>
    </row>
    <row r="1573">
      <c r="A1573" s="1" t="s">
        <v>2204</v>
      </c>
      <c r="B1573" s="1" t="s">
        <v>1984</v>
      </c>
      <c r="C1573" s="1" t="s">
        <v>524</v>
      </c>
      <c r="D1573" s="1" t="s">
        <v>153</v>
      </c>
      <c r="E1573" s="1" t="s">
        <v>219</v>
      </c>
      <c r="F1573" s="1" t="s">
        <v>1461</v>
      </c>
      <c r="G1573" s="1" t="s">
        <v>13572</v>
      </c>
      <c r="H1573" s="1" t="s">
        <v>13573</v>
      </c>
      <c r="I1573" s="4">
        <v>84.21700231481482</v>
      </c>
      <c r="J1573" s="1">
        <v>325.91</v>
      </c>
      <c r="K1573" s="1">
        <v>46.19</v>
      </c>
      <c r="M1573" s="10">
        <f t="array" ref="M1573">_xlfn.XLOOKUP(A1573,subscriptions!B1573:B10004,subscriptions!D1573:D10004)</f>
        <v>120</v>
      </c>
      <c r="N1573" s="10">
        <f t="array" ref="N1573">_xlfn.XLOOKUP(A1573,subscriptions!B1573:B10004,subscriptions!G1573:G10004)</f>
        <v>0</v>
      </c>
      <c r="O1573" s="10">
        <v>120.0</v>
      </c>
      <c r="P1573" s="10" t="str">
        <f t="array" ref="P1573">_xlfn.XLOOKUP(A1573,subscriptions!B1573:B10004,subscriptions!C1573:C10004)</f>
        <v>Residential</v>
      </c>
      <c r="Q1573" s="10" t="s">
        <v>173</v>
      </c>
      <c r="R1573" s="10" t="s">
        <v>212</v>
      </c>
      <c r="S1573" s="10" t="s">
        <v>453</v>
      </c>
    </row>
    <row r="1574">
      <c r="A1574" s="1" t="s">
        <v>2205</v>
      </c>
      <c r="B1574" s="1" t="s">
        <v>375</v>
      </c>
      <c r="C1574" s="1" t="s">
        <v>605</v>
      </c>
      <c r="D1574" s="1" t="s">
        <v>27</v>
      </c>
      <c r="E1574" s="1" t="s">
        <v>631</v>
      </c>
      <c r="F1574" s="1" t="s">
        <v>1115</v>
      </c>
      <c r="G1574" s="1" t="s">
        <v>13574</v>
      </c>
      <c r="H1574" s="1" t="s">
        <v>13575</v>
      </c>
      <c r="I1574" s="4">
        <v>84.38267361111112</v>
      </c>
      <c r="J1574" s="1">
        <v>2052.68</v>
      </c>
      <c r="K1574" s="1">
        <v>461.28</v>
      </c>
      <c r="M1574" s="10">
        <f t="array" ref="M1574">_xlfn.XLOOKUP(A1574,subscriptions!B1574:B10004,subscriptions!D1574:D10004)</f>
        <v>50</v>
      </c>
      <c r="N1574" s="10">
        <f t="array" ref="N1574">_xlfn.XLOOKUP(A1574,subscriptions!B1574:B10004,subscriptions!G1574:G10004)</f>
        <v>5</v>
      </c>
      <c r="O1574" s="10">
        <v>47.5</v>
      </c>
      <c r="P1574" s="10" t="str">
        <f t="array" ref="P1574">_xlfn.XLOOKUP(A1574,subscriptions!B1574:B10004,subscriptions!C1574:C10004)</f>
        <v>Mini</v>
      </c>
      <c r="Q1574" s="10" t="s">
        <v>194</v>
      </c>
      <c r="R1574" s="10" t="s">
        <v>148</v>
      </c>
      <c r="S1574" s="10" t="s">
        <v>671</v>
      </c>
    </row>
    <row r="1575">
      <c r="A1575" s="1" t="s">
        <v>2206</v>
      </c>
      <c r="B1575" s="1" t="s">
        <v>1173</v>
      </c>
      <c r="C1575" s="1" t="s">
        <v>492</v>
      </c>
      <c r="D1575" s="1" t="s">
        <v>27</v>
      </c>
      <c r="E1575" s="1" t="s">
        <v>28</v>
      </c>
      <c r="F1575" s="1" t="s">
        <v>313</v>
      </c>
      <c r="G1575" s="1" t="s">
        <v>13576</v>
      </c>
      <c r="H1575" s="1" t="s">
        <v>13577</v>
      </c>
      <c r="I1575" s="4">
        <v>84.33916666666667</v>
      </c>
      <c r="J1575" s="1">
        <v>3029.44</v>
      </c>
      <c r="K1575" s="1">
        <v>263.31</v>
      </c>
      <c r="M1575" s="10">
        <f t="array" ref="M1575">_xlfn.XLOOKUP(A1575,subscriptions!B1575:B10004,subscriptions!D1575:D10004)</f>
        <v>250</v>
      </c>
      <c r="N1575" s="10">
        <f t="array" ref="N1575">_xlfn.XLOOKUP(A1575,subscriptions!B1575:B10004,subscriptions!G1575:G10004)</f>
        <v>10</v>
      </c>
      <c r="O1575" s="10">
        <v>225.0</v>
      </c>
      <c r="P1575" s="10" t="str">
        <f t="array" ref="P1575">_xlfn.XLOOKUP(A1575,subscriptions!B1575:B10004,subscriptions!C1575:C10004)</f>
        <v>Business</v>
      </c>
      <c r="Q1575" s="10" t="s">
        <v>128</v>
      </c>
      <c r="R1575" s="10" t="s">
        <v>129</v>
      </c>
      <c r="S1575" s="10" t="s">
        <v>2016</v>
      </c>
    </row>
    <row r="1576">
      <c r="A1576" s="1" t="s">
        <v>2207</v>
      </c>
      <c r="B1576" s="1" t="s">
        <v>1414</v>
      </c>
      <c r="C1576" s="1" t="s">
        <v>1833</v>
      </c>
      <c r="D1576" s="1" t="s">
        <v>27</v>
      </c>
      <c r="E1576" s="1" t="s">
        <v>179</v>
      </c>
      <c r="F1576" s="1" t="s">
        <v>357</v>
      </c>
      <c r="G1576" s="1" t="s">
        <v>13578</v>
      </c>
      <c r="H1576" s="1" t="s">
        <v>13579</v>
      </c>
      <c r="I1576" s="4">
        <v>84.21055555555556</v>
      </c>
      <c r="J1576" s="1">
        <v>416.44</v>
      </c>
      <c r="K1576" s="1">
        <v>66.86</v>
      </c>
      <c r="L1576" s="1">
        <v>100.0</v>
      </c>
      <c r="M1576" s="10">
        <f t="array" ref="M1576">_xlfn.XLOOKUP(A1576,subscriptions!B1576:B10004,subscriptions!D1576:D10004)</f>
        <v>80</v>
      </c>
      <c r="N1576" s="10">
        <f t="array" ref="N1576">_xlfn.XLOOKUP(A1576,subscriptions!B1576:B10004,subscriptions!G1576:G10004)</f>
        <v>20</v>
      </c>
      <c r="O1576" s="10">
        <v>64.0</v>
      </c>
      <c r="P1576" s="10" t="str">
        <f t="array" ref="P1576">_xlfn.XLOOKUP(A1576,subscriptions!B1576:B10004,subscriptions!C1576:C10004)</f>
        <v>Roam</v>
      </c>
      <c r="Q1576" s="10" t="s">
        <v>128</v>
      </c>
      <c r="R1576" s="10" t="s">
        <v>148</v>
      </c>
      <c r="S1576" s="10" t="s">
        <v>770</v>
      </c>
    </row>
    <row r="1577">
      <c r="A1577" s="1" t="s">
        <v>2208</v>
      </c>
      <c r="B1577" s="1" t="s">
        <v>1624</v>
      </c>
      <c r="C1577" s="1" t="s">
        <v>1200</v>
      </c>
      <c r="D1577" s="1" t="s">
        <v>27</v>
      </c>
      <c r="E1577" s="1" t="s">
        <v>28</v>
      </c>
      <c r="F1577" s="1" t="s">
        <v>2188</v>
      </c>
      <c r="G1577" s="1" t="s">
        <v>13580</v>
      </c>
      <c r="H1577" s="1" t="s">
        <v>13581</v>
      </c>
      <c r="I1577" s="4">
        <v>84.21077546296296</v>
      </c>
      <c r="J1577" s="1">
        <v>200.92</v>
      </c>
      <c r="K1577" s="1">
        <v>29.84</v>
      </c>
      <c r="M1577" s="10">
        <f t="array" ref="M1577">_xlfn.XLOOKUP(A1577,subscriptions!B1577:B10004,subscriptions!D1577:D10004)</f>
        <v>80</v>
      </c>
      <c r="N1577" s="10">
        <f t="array" ref="N1577">_xlfn.XLOOKUP(A1577,subscriptions!B1577:B10004,subscriptions!G1577:G10004)</f>
        <v>0</v>
      </c>
      <c r="O1577" s="10">
        <v>80.0</v>
      </c>
      <c r="P1577" s="10" t="str">
        <f t="array" ref="P1577">_xlfn.XLOOKUP(A1577,subscriptions!B1577:B10004,subscriptions!C1577:C10004)</f>
        <v>Roam</v>
      </c>
      <c r="Q1577" s="10" t="s">
        <v>173</v>
      </c>
      <c r="R1577" s="10" t="s">
        <v>148</v>
      </c>
      <c r="S1577" s="10" t="s">
        <v>770</v>
      </c>
    </row>
    <row r="1578">
      <c r="A1578" s="1" t="s">
        <v>2209</v>
      </c>
      <c r="B1578" s="1" t="s">
        <v>2327</v>
      </c>
      <c r="C1578" s="1" t="s">
        <v>786</v>
      </c>
      <c r="D1578" s="1" t="s">
        <v>27</v>
      </c>
      <c r="E1578" s="1" t="s">
        <v>111</v>
      </c>
      <c r="F1578" s="1" t="s">
        <v>154</v>
      </c>
      <c r="G1578" s="1" t="s">
        <v>13582</v>
      </c>
      <c r="H1578" s="1" t="s">
        <v>13583</v>
      </c>
      <c r="I1578" s="4">
        <v>84.17436342592593</v>
      </c>
      <c r="J1578" s="1">
        <v>85.88</v>
      </c>
      <c r="K1578" s="1">
        <v>16.88</v>
      </c>
      <c r="M1578" s="10">
        <f t="array" ref="M1578">_xlfn.XLOOKUP(A1578,subscriptions!B1578:B10004,subscriptions!D1578:D10004)</f>
        <v>250</v>
      </c>
      <c r="N1578" s="10">
        <f t="array" ref="N1578">_xlfn.XLOOKUP(A1578,subscriptions!B1578:B10004,subscriptions!G1578:G10004)</f>
        <v>5</v>
      </c>
      <c r="O1578" s="10">
        <v>237.5</v>
      </c>
      <c r="P1578" s="10" t="str">
        <f t="array" ref="P1578">_xlfn.XLOOKUP(A1578,subscriptions!B1578:B10004,subscriptions!C1578:C10004)</f>
        <v>Business</v>
      </c>
      <c r="Q1578" s="10" t="s">
        <v>194</v>
      </c>
      <c r="R1578" s="10" t="s">
        <v>129</v>
      </c>
      <c r="S1578" s="10" t="s">
        <v>507</v>
      </c>
    </row>
    <row r="1579">
      <c r="A1579" s="1" t="s">
        <v>2210</v>
      </c>
      <c r="B1579" s="1" t="s">
        <v>1157</v>
      </c>
      <c r="C1579" s="1" t="s">
        <v>556</v>
      </c>
      <c r="D1579" s="1" t="s">
        <v>27</v>
      </c>
      <c r="E1579" s="1" t="s">
        <v>280</v>
      </c>
      <c r="F1579" s="1" t="s">
        <v>2239</v>
      </c>
      <c r="G1579" s="1" t="s">
        <v>13584</v>
      </c>
      <c r="H1579" s="1" t="s">
        <v>13585</v>
      </c>
      <c r="I1579" s="4">
        <v>84.3758912037037</v>
      </c>
      <c r="J1579" s="1">
        <v>1590.71</v>
      </c>
      <c r="K1579" s="1">
        <v>327.31</v>
      </c>
      <c r="M1579" s="10">
        <f t="array" ref="M1579">_xlfn.XLOOKUP(A1579,subscriptions!B1579:B10004,subscriptions!D1579:D10004)</f>
        <v>120</v>
      </c>
      <c r="N1579" s="10">
        <f t="array" ref="N1579">_xlfn.XLOOKUP(A1579,subscriptions!B1579:B10004,subscriptions!G1579:G10004)</f>
        <v>10</v>
      </c>
      <c r="O1579" s="10">
        <v>108.0</v>
      </c>
      <c r="P1579" s="10" t="str">
        <f t="array" ref="P1579">_xlfn.XLOOKUP(A1579,subscriptions!B1579:B10004,subscriptions!C1579:C10004)</f>
        <v>Residential</v>
      </c>
      <c r="Q1579" s="10" t="s">
        <v>128</v>
      </c>
      <c r="R1579" s="10" t="s">
        <v>212</v>
      </c>
      <c r="S1579" s="10" t="s">
        <v>1442</v>
      </c>
    </row>
    <row r="1580">
      <c r="A1580" s="1" t="s">
        <v>2211</v>
      </c>
      <c r="B1580" s="1" t="s">
        <v>645</v>
      </c>
      <c r="C1580" s="1" t="s">
        <v>1492</v>
      </c>
      <c r="D1580" s="1" t="s">
        <v>153</v>
      </c>
      <c r="E1580" s="1" t="s">
        <v>28</v>
      </c>
      <c r="F1580" s="1" t="s">
        <v>3899</v>
      </c>
      <c r="G1580" s="1" t="s">
        <v>13586</v>
      </c>
      <c r="H1580" s="1" t="s">
        <v>13587</v>
      </c>
      <c r="I1580" s="4">
        <v>84.21487268518518</v>
      </c>
      <c r="J1580" s="1">
        <v>1451.28</v>
      </c>
      <c r="K1580" s="1">
        <v>271.39</v>
      </c>
      <c r="M1580" s="10">
        <f t="array" ref="M1580">_xlfn.XLOOKUP(A1580,subscriptions!B1580:B10004,subscriptions!D1580:D10004)</f>
        <v>120</v>
      </c>
      <c r="N1580" s="10">
        <f t="array" ref="N1580">_xlfn.XLOOKUP(A1580,subscriptions!B1580:B10004,subscriptions!G1580:G10004)</f>
        <v>20</v>
      </c>
      <c r="O1580" s="10">
        <v>96.0</v>
      </c>
      <c r="P1580" s="10" t="str">
        <f t="array" ref="P1580">_xlfn.XLOOKUP(A1580,subscriptions!B1580:B10004,subscriptions!C1580:C10004)</f>
        <v>Residential</v>
      </c>
      <c r="Q1580" s="10" t="s">
        <v>128</v>
      </c>
      <c r="R1580" s="10" t="s">
        <v>148</v>
      </c>
      <c r="S1580" s="10" t="s">
        <v>3641</v>
      </c>
    </row>
    <row r="1581">
      <c r="A1581" s="1" t="s">
        <v>2212</v>
      </c>
      <c r="B1581" s="1" t="s">
        <v>409</v>
      </c>
      <c r="C1581" s="1" t="s">
        <v>26</v>
      </c>
      <c r="D1581" s="1" t="s">
        <v>27</v>
      </c>
      <c r="E1581" s="1" t="s">
        <v>262</v>
      </c>
      <c r="F1581" s="1" t="s">
        <v>2853</v>
      </c>
      <c r="G1581" s="1" t="s">
        <v>13588</v>
      </c>
      <c r="H1581" s="1" t="s">
        <v>13589</v>
      </c>
      <c r="I1581" s="4">
        <v>84.17111111111112</v>
      </c>
      <c r="J1581" s="1">
        <v>1236.79</v>
      </c>
      <c r="K1581" s="1">
        <v>157.16</v>
      </c>
      <c r="M1581" s="10">
        <f t="array" ref="M1581">_xlfn.XLOOKUP(A1581,subscriptions!B1581:B10004,subscriptions!D1581:D10004)</f>
        <v>120</v>
      </c>
      <c r="N1581" s="10">
        <f t="array" ref="N1581">_xlfn.XLOOKUP(A1581,subscriptions!B1581:B10004,subscriptions!G1581:G10004)</f>
        <v>0</v>
      </c>
      <c r="O1581" s="10">
        <v>120.0</v>
      </c>
      <c r="P1581" s="10" t="str">
        <f t="array" ref="P1581">_xlfn.XLOOKUP(A1581,subscriptions!B1581:B10004,subscriptions!C1581:C10004)</f>
        <v>Residential</v>
      </c>
      <c r="Q1581" s="10" t="s">
        <v>173</v>
      </c>
      <c r="R1581" s="10" t="s">
        <v>212</v>
      </c>
      <c r="S1581" s="10" t="s">
        <v>310</v>
      </c>
    </row>
    <row r="1582">
      <c r="A1582" s="1" t="s">
        <v>2213</v>
      </c>
      <c r="B1582" s="1" t="s">
        <v>1491</v>
      </c>
      <c r="C1582" s="1" t="s">
        <v>110</v>
      </c>
      <c r="D1582" s="1" t="s">
        <v>153</v>
      </c>
      <c r="E1582" s="1" t="s">
        <v>631</v>
      </c>
      <c r="F1582" s="1" t="s">
        <v>2749</v>
      </c>
      <c r="G1582" s="1" t="s">
        <v>13590</v>
      </c>
      <c r="H1582" s="1" t="s">
        <v>13591</v>
      </c>
      <c r="I1582" s="4">
        <v>84.17309027777777</v>
      </c>
      <c r="J1582" s="1">
        <v>445.84</v>
      </c>
      <c r="K1582" s="1">
        <v>120.78</v>
      </c>
      <c r="M1582" s="10">
        <f t="array" ref="M1582">_xlfn.XLOOKUP(A1582,subscriptions!B1582:B10004,subscriptions!D1582:D10004)</f>
        <v>120</v>
      </c>
      <c r="N1582" s="10">
        <f t="array" ref="N1582">_xlfn.XLOOKUP(A1582,subscriptions!B1582:B10004,subscriptions!G1582:G10004)</f>
        <v>5</v>
      </c>
      <c r="O1582" s="10">
        <v>114.0</v>
      </c>
      <c r="P1582" s="10" t="str">
        <f t="array" ref="P1582">_xlfn.XLOOKUP(A1582,subscriptions!B1582:B10004,subscriptions!C1582:C10004)</f>
        <v>Residential</v>
      </c>
      <c r="Q1582" s="10" t="s">
        <v>194</v>
      </c>
      <c r="R1582" s="10" t="s">
        <v>212</v>
      </c>
      <c r="S1582" s="10" t="s">
        <v>2630</v>
      </c>
    </row>
    <row r="1583">
      <c r="A1583" s="1" t="s">
        <v>2216</v>
      </c>
      <c r="B1583" s="1" t="s">
        <v>2096</v>
      </c>
      <c r="C1583" s="1" t="s">
        <v>884</v>
      </c>
      <c r="D1583" s="1" t="s">
        <v>27</v>
      </c>
      <c r="E1583" s="1" t="s">
        <v>714</v>
      </c>
      <c r="F1583" s="1" t="s">
        <v>1159</v>
      </c>
      <c r="G1583" s="1" t="s">
        <v>13592</v>
      </c>
      <c r="H1583" s="1" t="s">
        <v>13593</v>
      </c>
      <c r="I1583" s="4">
        <v>84.38201388888889</v>
      </c>
      <c r="J1583" s="1">
        <v>793.67</v>
      </c>
      <c r="K1583" s="1">
        <v>127.8</v>
      </c>
      <c r="M1583" s="10">
        <f t="array" ref="M1583">_xlfn.XLOOKUP(A1583,subscriptions!B1583:B10004,subscriptions!D1583:D10004)</f>
        <v>120</v>
      </c>
      <c r="N1583" s="10">
        <f t="array" ref="N1583">_xlfn.XLOOKUP(A1583,subscriptions!B1583:B10004,subscriptions!G1583:G10004)</f>
        <v>10</v>
      </c>
      <c r="O1583" s="10">
        <v>108.0</v>
      </c>
      <c r="P1583" s="10" t="str">
        <f t="array" ref="P1583">_xlfn.XLOOKUP(A1583,subscriptions!B1583:B10004,subscriptions!C1583:C10004)</f>
        <v>Residential</v>
      </c>
      <c r="Q1583" s="10" t="s">
        <v>128</v>
      </c>
      <c r="R1583" s="10" t="s">
        <v>212</v>
      </c>
      <c r="S1583" s="10" t="s">
        <v>293</v>
      </c>
    </row>
    <row r="1584">
      <c r="A1584" s="1" t="s">
        <v>2217</v>
      </c>
      <c r="B1584" s="1" t="s">
        <v>686</v>
      </c>
      <c r="C1584" s="1" t="s">
        <v>1142</v>
      </c>
      <c r="D1584" s="1" t="s">
        <v>153</v>
      </c>
      <c r="E1584" s="1" t="s">
        <v>332</v>
      </c>
      <c r="F1584" s="1" t="s">
        <v>427</v>
      </c>
      <c r="G1584" s="1" t="s">
        <v>13594</v>
      </c>
      <c r="H1584" s="1" t="s">
        <v>13595</v>
      </c>
      <c r="I1584" s="4">
        <v>84.25363425925926</v>
      </c>
      <c r="J1584" s="1">
        <v>1403.86</v>
      </c>
      <c r="K1584" s="1">
        <v>358.45</v>
      </c>
      <c r="M1584" s="10">
        <f t="array" ref="M1584">_xlfn.XLOOKUP(A1584,subscriptions!B1584:B10004,subscriptions!D1584:D10004)</f>
        <v>120</v>
      </c>
      <c r="N1584" s="10">
        <f t="array" ref="N1584">_xlfn.XLOOKUP(A1584,subscriptions!B1584:B10004,subscriptions!G1584:G10004)</f>
        <v>20</v>
      </c>
      <c r="O1584" s="10">
        <v>96.0</v>
      </c>
      <c r="P1584" s="10" t="str">
        <f t="array" ref="P1584">_xlfn.XLOOKUP(A1584,subscriptions!B1584:B10004,subscriptions!C1584:C10004)</f>
        <v>Residential</v>
      </c>
      <c r="Q1584" s="10" t="s">
        <v>128</v>
      </c>
      <c r="R1584" s="10" t="s">
        <v>148</v>
      </c>
      <c r="S1584" s="10" t="s">
        <v>1832</v>
      </c>
    </row>
    <row r="1585">
      <c r="A1585" s="1" t="s">
        <v>2218</v>
      </c>
      <c r="B1585" s="1" t="s">
        <v>2521</v>
      </c>
      <c r="C1585" s="1" t="s">
        <v>1492</v>
      </c>
      <c r="D1585" s="1" t="s">
        <v>153</v>
      </c>
      <c r="E1585" s="1" t="s">
        <v>631</v>
      </c>
      <c r="F1585" s="1" t="s">
        <v>632</v>
      </c>
      <c r="G1585" s="1" t="s">
        <v>13596</v>
      </c>
      <c r="H1585" s="1" t="s">
        <v>13597</v>
      </c>
      <c r="I1585" s="4">
        <v>84.41766203703703</v>
      </c>
      <c r="J1585" s="1">
        <v>1080.05</v>
      </c>
      <c r="K1585" s="1">
        <v>270.21</v>
      </c>
      <c r="M1585" s="10">
        <f t="array" ref="M1585">_xlfn.XLOOKUP(A1585,subscriptions!B1585:B10004,subscriptions!D1585:D10004)</f>
        <v>250</v>
      </c>
      <c r="N1585" s="10">
        <f t="array" ref="N1585">_xlfn.XLOOKUP(A1585,subscriptions!B1585:B10004,subscriptions!G1585:G10004)</f>
        <v>0</v>
      </c>
      <c r="O1585" s="10">
        <v>250.0</v>
      </c>
      <c r="P1585" s="10" t="str">
        <f t="array" ref="P1585">_xlfn.XLOOKUP(A1585,subscriptions!B1585:B10004,subscriptions!C1585:C10004)</f>
        <v>Business</v>
      </c>
      <c r="Q1585" s="10" t="s">
        <v>173</v>
      </c>
      <c r="R1585" s="10" t="s">
        <v>129</v>
      </c>
      <c r="S1585" s="10" t="s">
        <v>327</v>
      </c>
    </row>
    <row r="1586">
      <c r="A1586" s="1" t="s">
        <v>2219</v>
      </c>
      <c r="B1586" s="1" t="s">
        <v>763</v>
      </c>
      <c r="C1586" s="1" t="s">
        <v>261</v>
      </c>
      <c r="D1586" s="1" t="s">
        <v>27</v>
      </c>
      <c r="E1586" s="1" t="s">
        <v>714</v>
      </c>
      <c r="F1586" s="1" t="s">
        <v>2562</v>
      </c>
      <c r="G1586" s="1" t="s">
        <v>13598</v>
      </c>
      <c r="H1586" s="1" t="s">
        <v>13599</v>
      </c>
      <c r="I1586" s="4">
        <v>84.17256944444445</v>
      </c>
      <c r="J1586" s="1">
        <v>6657.7</v>
      </c>
      <c r="K1586" s="1">
        <v>1006.84</v>
      </c>
      <c r="M1586" s="10">
        <f t="array" ref="M1586">_xlfn.XLOOKUP(A1586,subscriptions!B1586:B10004,subscriptions!D1586:D10004)</f>
        <v>120</v>
      </c>
      <c r="N1586" s="10">
        <f t="array" ref="N1586">_xlfn.XLOOKUP(A1586,subscriptions!B1586:B10004,subscriptions!G1586:G10004)</f>
        <v>5</v>
      </c>
      <c r="O1586" s="10">
        <v>114.0</v>
      </c>
      <c r="P1586" s="10" t="str">
        <f t="array" ref="P1586">_xlfn.XLOOKUP(A1586,subscriptions!B1586:B10004,subscriptions!C1586:C10004)</f>
        <v>Residential</v>
      </c>
      <c r="Q1586" s="10" t="s">
        <v>194</v>
      </c>
      <c r="R1586" s="10" t="s">
        <v>212</v>
      </c>
      <c r="S1586" s="10" t="s">
        <v>1637</v>
      </c>
    </row>
    <row r="1587">
      <c r="A1587" s="1" t="s">
        <v>2220</v>
      </c>
      <c r="B1587" s="1" t="s">
        <v>1044</v>
      </c>
      <c r="C1587" s="1" t="s">
        <v>391</v>
      </c>
      <c r="D1587" s="1" t="s">
        <v>27</v>
      </c>
      <c r="E1587" s="1" t="s">
        <v>111</v>
      </c>
      <c r="F1587" s="1" t="s">
        <v>1906</v>
      </c>
      <c r="G1587" s="1" t="s">
        <v>13600</v>
      </c>
      <c r="H1587" s="1" t="s">
        <v>13601</v>
      </c>
      <c r="I1587" s="4">
        <v>84.29732638888889</v>
      </c>
      <c r="J1587" s="1">
        <v>270.04</v>
      </c>
      <c r="K1587" s="1">
        <v>39.34</v>
      </c>
      <c r="M1587" s="10">
        <f t="array" ref="M1587">_xlfn.XLOOKUP(A1587,subscriptions!B1587:B10004,subscriptions!D1587:D10004)</f>
        <v>120</v>
      </c>
      <c r="N1587" s="10">
        <f t="array" ref="N1587">_xlfn.XLOOKUP(A1587,subscriptions!B1587:B10004,subscriptions!G1587:G10004)</f>
        <v>10</v>
      </c>
      <c r="O1587" s="10">
        <v>108.0</v>
      </c>
      <c r="P1587" s="10" t="str">
        <f t="array" ref="P1587">_xlfn.XLOOKUP(A1587,subscriptions!B1587:B10004,subscriptions!C1587:C10004)</f>
        <v>Residential</v>
      </c>
      <c r="Q1587" s="10" t="s">
        <v>128</v>
      </c>
      <c r="R1587" s="10" t="s">
        <v>212</v>
      </c>
      <c r="S1587" s="10" t="s">
        <v>407</v>
      </c>
    </row>
    <row r="1588">
      <c r="A1588" s="1" t="s">
        <v>2221</v>
      </c>
      <c r="B1588" s="1" t="s">
        <v>1664</v>
      </c>
      <c r="C1588" s="1" t="s">
        <v>524</v>
      </c>
      <c r="D1588" s="1" t="s">
        <v>153</v>
      </c>
      <c r="E1588" s="1" t="s">
        <v>219</v>
      </c>
      <c r="F1588" s="1" t="s">
        <v>2446</v>
      </c>
      <c r="G1588" s="1" t="s">
        <v>13602</v>
      </c>
      <c r="H1588" s="1" t="s">
        <v>13603</v>
      </c>
      <c r="I1588" s="4">
        <v>84.34049768518518</v>
      </c>
      <c r="J1588" s="1">
        <v>1831.88</v>
      </c>
      <c r="K1588" s="1">
        <v>463.61</v>
      </c>
      <c r="M1588" s="10">
        <f t="array" ref="M1588">_xlfn.XLOOKUP(A1588,subscriptions!B1588:B10004,subscriptions!D1588:D10004)</f>
        <v>80</v>
      </c>
      <c r="N1588" s="10">
        <f t="array" ref="N1588">_xlfn.XLOOKUP(A1588,subscriptions!B1588:B10004,subscriptions!G1588:G10004)</f>
        <v>20</v>
      </c>
      <c r="O1588" s="10">
        <v>64.0</v>
      </c>
      <c r="P1588" s="10" t="str">
        <f t="array" ref="P1588">_xlfn.XLOOKUP(A1588,subscriptions!B1588:B10004,subscriptions!C1588:C10004)</f>
        <v>Roam</v>
      </c>
      <c r="Q1588" s="10" t="s">
        <v>128</v>
      </c>
      <c r="R1588" s="10" t="s">
        <v>148</v>
      </c>
      <c r="S1588" s="10" t="s">
        <v>616</v>
      </c>
    </row>
    <row r="1589">
      <c r="A1589" s="1" t="s">
        <v>2222</v>
      </c>
      <c r="B1589" s="1" t="s">
        <v>425</v>
      </c>
      <c r="C1589" s="1" t="s">
        <v>2483</v>
      </c>
      <c r="D1589" s="1" t="s">
        <v>153</v>
      </c>
      <c r="E1589" s="1" t="s">
        <v>111</v>
      </c>
      <c r="F1589" s="1" t="s">
        <v>3756</v>
      </c>
      <c r="G1589" s="1" t="s">
        <v>13604</v>
      </c>
      <c r="H1589" s="1" t="s">
        <v>13605</v>
      </c>
      <c r="I1589" s="4">
        <v>84.25278935185185</v>
      </c>
      <c r="J1589" s="1">
        <v>827.07</v>
      </c>
      <c r="K1589" s="1">
        <v>98.09</v>
      </c>
      <c r="M1589" s="10">
        <f t="array" ref="M1589">_xlfn.XLOOKUP(A1589,subscriptions!B1589:B10004,subscriptions!D1589:D10004)</f>
        <v>80</v>
      </c>
      <c r="N1589" s="10">
        <f t="array" ref="N1589">_xlfn.XLOOKUP(A1589,subscriptions!B1589:B10004,subscriptions!G1589:G10004)</f>
        <v>0</v>
      </c>
      <c r="O1589" s="10">
        <v>80.0</v>
      </c>
      <c r="P1589" s="10" t="str">
        <f t="array" ref="P1589">_xlfn.XLOOKUP(A1589,subscriptions!B1589:B10004,subscriptions!C1589:C10004)</f>
        <v>Roam</v>
      </c>
      <c r="Q1589" s="10" t="s">
        <v>173</v>
      </c>
      <c r="R1589" s="10" t="s">
        <v>148</v>
      </c>
      <c r="S1589" s="10" t="s">
        <v>916</v>
      </c>
    </row>
    <row r="1590">
      <c r="A1590" s="1" t="s">
        <v>2223</v>
      </c>
      <c r="B1590" s="1" t="s">
        <v>1387</v>
      </c>
      <c r="C1590" s="1" t="s">
        <v>2007</v>
      </c>
      <c r="D1590" s="1" t="s">
        <v>27</v>
      </c>
      <c r="E1590" s="1" t="s">
        <v>111</v>
      </c>
      <c r="F1590" s="1" t="s">
        <v>1362</v>
      </c>
      <c r="G1590" s="1" t="s">
        <v>13606</v>
      </c>
      <c r="H1590" s="1" t="s">
        <v>13607</v>
      </c>
      <c r="I1590" s="4">
        <v>84.2947337962963</v>
      </c>
      <c r="J1590" s="1">
        <v>888.45</v>
      </c>
      <c r="K1590" s="1">
        <v>211.54</v>
      </c>
      <c r="M1590" s="10">
        <f t="array" ref="M1590">_xlfn.XLOOKUP(A1590,subscriptions!B1590:B10004,subscriptions!D1590:D10004)</f>
        <v>120</v>
      </c>
      <c r="N1590" s="10">
        <f t="array" ref="N1590">_xlfn.XLOOKUP(A1590,subscriptions!B1590:B10004,subscriptions!G1590:G10004)</f>
        <v>5</v>
      </c>
      <c r="O1590" s="10">
        <v>114.0</v>
      </c>
      <c r="P1590" s="10" t="str">
        <f t="array" ref="P1590">_xlfn.XLOOKUP(A1590,subscriptions!B1590:B10004,subscriptions!C1590:C10004)</f>
        <v>Residential</v>
      </c>
      <c r="Q1590" s="10" t="s">
        <v>194</v>
      </c>
      <c r="R1590" s="10" t="s">
        <v>212</v>
      </c>
      <c r="S1590" s="10" t="s">
        <v>2075</v>
      </c>
    </row>
    <row r="1591">
      <c r="A1591" s="1" t="s">
        <v>2224</v>
      </c>
      <c r="B1591" s="1" t="s">
        <v>329</v>
      </c>
      <c r="C1591" s="1" t="s">
        <v>1833</v>
      </c>
      <c r="D1591" s="1" t="s">
        <v>27</v>
      </c>
      <c r="E1591" s="1" t="s">
        <v>631</v>
      </c>
      <c r="F1591" s="1" t="s">
        <v>943</v>
      </c>
      <c r="G1591" s="1" t="s">
        <v>13608</v>
      </c>
      <c r="H1591" s="1" t="s">
        <v>13609</v>
      </c>
      <c r="I1591" s="4">
        <v>84.29824074074074</v>
      </c>
      <c r="J1591" s="1">
        <v>1946.63</v>
      </c>
      <c r="K1591" s="1">
        <v>463.73</v>
      </c>
      <c r="M1591" s="10">
        <f t="array" ref="M1591">_xlfn.XLOOKUP(A1591,subscriptions!B1591:B10004,subscriptions!D1591:D10004)</f>
        <v>120</v>
      </c>
      <c r="N1591" s="10">
        <f t="array" ref="N1591">_xlfn.XLOOKUP(A1591,subscriptions!B1591:B10004,subscriptions!G1591:G10004)</f>
        <v>10</v>
      </c>
      <c r="O1591" s="10">
        <v>108.0</v>
      </c>
      <c r="P1591" s="10" t="str">
        <f t="array" ref="P1591">_xlfn.XLOOKUP(A1591,subscriptions!B1591:B10004,subscriptions!C1591:C10004)</f>
        <v>Residential</v>
      </c>
      <c r="Q1591" s="10" t="s">
        <v>128</v>
      </c>
      <c r="R1591" s="10" t="s">
        <v>212</v>
      </c>
      <c r="S1591" s="10" t="s">
        <v>785</v>
      </c>
    </row>
    <row r="1592">
      <c r="A1592" s="1" t="s">
        <v>2225</v>
      </c>
      <c r="B1592" s="1" t="s">
        <v>2279</v>
      </c>
      <c r="C1592" s="1" t="s">
        <v>1347</v>
      </c>
      <c r="D1592" s="1" t="s">
        <v>153</v>
      </c>
      <c r="E1592" s="1" t="s">
        <v>111</v>
      </c>
      <c r="F1592" s="1" t="s">
        <v>1906</v>
      </c>
      <c r="G1592" s="1" t="s">
        <v>13610</v>
      </c>
      <c r="H1592" s="1" t="s">
        <v>13611</v>
      </c>
      <c r="I1592" s="4">
        <v>84.33902777777777</v>
      </c>
      <c r="J1592" s="1">
        <v>1818.61</v>
      </c>
      <c r="K1592" s="1">
        <v>307.56</v>
      </c>
      <c r="M1592" s="10">
        <f t="array" ref="M1592">_xlfn.XLOOKUP(A1592,subscriptions!B1592:B10004,subscriptions!D1592:D10004)</f>
        <v>50</v>
      </c>
      <c r="N1592" s="10">
        <f t="array" ref="N1592">_xlfn.XLOOKUP(A1592,subscriptions!B1592:B10004,subscriptions!G1592:G10004)</f>
        <v>20</v>
      </c>
      <c r="O1592" s="10">
        <v>40.0</v>
      </c>
      <c r="P1592" s="10" t="str">
        <f t="array" ref="P1592">_xlfn.XLOOKUP(A1592,subscriptions!B1592:B10004,subscriptions!C1592:C10004)</f>
        <v>Mini</v>
      </c>
      <c r="Q1592" s="10" t="s">
        <v>128</v>
      </c>
      <c r="R1592" s="10" t="s">
        <v>148</v>
      </c>
      <c r="S1592" s="10" t="s">
        <v>2016</v>
      </c>
    </row>
    <row r="1593">
      <c r="A1593" s="1" t="s">
        <v>2228</v>
      </c>
      <c r="B1593" s="1" t="s">
        <v>389</v>
      </c>
      <c r="C1593" s="1" t="s">
        <v>673</v>
      </c>
      <c r="D1593" s="1" t="s">
        <v>27</v>
      </c>
      <c r="E1593" s="1" t="s">
        <v>262</v>
      </c>
      <c r="F1593" s="1" t="s">
        <v>263</v>
      </c>
      <c r="G1593" s="1" t="s">
        <v>13612</v>
      </c>
      <c r="H1593" s="1" t="s">
        <v>13613</v>
      </c>
      <c r="I1593" s="4">
        <v>84.3378125</v>
      </c>
      <c r="J1593" s="1">
        <v>7159.08</v>
      </c>
      <c r="K1593" s="1">
        <v>1098.51</v>
      </c>
      <c r="M1593" s="10">
        <f t="array" ref="M1593">_xlfn.XLOOKUP(A1593,subscriptions!B1593:B10004,subscriptions!D1593:D10004)</f>
        <v>80</v>
      </c>
      <c r="N1593" s="10">
        <f t="array" ref="N1593">_xlfn.XLOOKUP(A1593,subscriptions!B1593:B10004,subscriptions!G1593:G10004)</f>
        <v>0</v>
      </c>
      <c r="O1593" s="10">
        <v>80.0</v>
      </c>
      <c r="P1593" s="10" t="str">
        <f t="array" ref="P1593">_xlfn.XLOOKUP(A1593,subscriptions!B1593:B10004,subscriptions!C1593:C10004)</f>
        <v>Roam</v>
      </c>
      <c r="Q1593" s="10" t="s">
        <v>173</v>
      </c>
      <c r="R1593" s="10" t="s">
        <v>148</v>
      </c>
      <c r="S1593" s="10" t="s">
        <v>1961</v>
      </c>
    </row>
    <row r="1594">
      <c r="A1594" s="1" t="s">
        <v>2229</v>
      </c>
      <c r="B1594" s="1" t="s">
        <v>409</v>
      </c>
      <c r="C1594" s="1" t="s">
        <v>524</v>
      </c>
      <c r="D1594" s="1" t="s">
        <v>27</v>
      </c>
      <c r="E1594" s="1" t="s">
        <v>219</v>
      </c>
      <c r="F1594" s="1" t="s">
        <v>574</v>
      </c>
      <c r="G1594" s="1" t="s">
        <v>13614</v>
      </c>
      <c r="H1594" s="1" t="s">
        <v>13615</v>
      </c>
      <c r="I1594" s="4">
        <v>84.25784722222222</v>
      </c>
      <c r="J1594" s="1">
        <v>256.13</v>
      </c>
      <c r="K1594" s="1">
        <v>58.25</v>
      </c>
      <c r="M1594" s="10">
        <f t="array" ref="M1594">_xlfn.XLOOKUP(A1594,subscriptions!B1594:B10004,subscriptions!D1594:D10004)</f>
        <v>50</v>
      </c>
      <c r="N1594" s="10">
        <f t="array" ref="N1594">_xlfn.XLOOKUP(A1594,subscriptions!B1594:B10004,subscriptions!G1594:G10004)</f>
        <v>5</v>
      </c>
      <c r="O1594" s="10">
        <v>47.5</v>
      </c>
      <c r="P1594" s="10" t="str">
        <f t="array" ref="P1594">_xlfn.XLOOKUP(A1594,subscriptions!B1594:B10004,subscriptions!C1594:C10004)</f>
        <v>Mini</v>
      </c>
      <c r="Q1594" s="10" t="s">
        <v>194</v>
      </c>
      <c r="R1594" s="10" t="s">
        <v>148</v>
      </c>
      <c r="S1594" s="10" t="s">
        <v>603</v>
      </c>
    </row>
    <row r="1595">
      <c r="A1595" s="1" t="s">
        <v>2230</v>
      </c>
      <c r="B1595" s="1" t="s">
        <v>4627</v>
      </c>
      <c r="C1595" s="1" t="s">
        <v>456</v>
      </c>
      <c r="D1595" s="1" t="s">
        <v>27</v>
      </c>
      <c r="E1595" s="1" t="s">
        <v>28</v>
      </c>
      <c r="F1595" s="1" t="s">
        <v>1639</v>
      </c>
      <c r="G1595" s="1" t="s">
        <v>13616</v>
      </c>
      <c r="H1595" s="1" t="s">
        <v>13617</v>
      </c>
      <c r="I1595" s="4">
        <v>84.4203587962963</v>
      </c>
      <c r="J1595" s="1">
        <v>214.91</v>
      </c>
      <c r="K1595" s="1">
        <v>30.52</v>
      </c>
      <c r="M1595" s="10">
        <f t="array" ref="M1595">_xlfn.XLOOKUP(A1595,subscriptions!B1595:B10004,subscriptions!D1595:D10004)</f>
        <v>80</v>
      </c>
      <c r="N1595" s="10">
        <f t="array" ref="N1595">_xlfn.XLOOKUP(A1595,subscriptions!B1595:B10004,subscriptions!G1595:G10004)</f>
        <v>10</v>
      </c>
      <c r="O1595" s="10">
        <v>72.0</v>
      </c>
      <c r="P1595" s="10" t="str">
        <f t="array" ref="P1595">_xlfn.XLOOKUP(A1595,subscriptions!B1595:B10004,subscriptions!C1595:C10004)</f>
        <v>Roam</v>
      </c>
      <c r="Q1595" s="10" t="s">
        <v>128</v>
      </c>
      <c r="R1595" s="10" t="s">
        <v>148</v>
      </c>
      <c r="S1595" s="10" t="s">
        <v>940</v>
      </c>
    </row>
    <row r="1596">
      <c r="A1596" s="1" t="s">
        <v>2232</v>
      </c>
      <c r="B1596" s="1" t="s">
        <v>278</v>
      </c>
      <c r="C1596" s="1" t="s">
        <v>1492</v>
      </c>
      <c r="D1596" s="1" t="s">
        <v>27</v>
      </c>
      <c r="E1596" s="1" t="s">
        <v>280</v>
      </c>
      <c r="F1596" s="1" t="s">
        <v>1446</v>
      </c>
      <c r="G1596" s="1" t="s">
        <v>13618</v>
      </c>
      <c r="H1596" s="1" t="s">
        <v>13619</v>
      </c>
      <c r="I1596" s="4">
        <v>84.42086805555556</v>
      </c>
      <c r="J1596" s="1">
        <v>1982.87</v>
      </c>
      <c r="K1596" s="1">
        <v>477.37</v>
      </c>
      <c r="M1596" s="10">
        <f t="array" ref="M1596">_xlfn.XLOOKUP(A1596,subscriptions!B1596:B10004,subscriptions!D1596:D10004)</f>
        <v>120</v>
      </c>
      <c r="N1596" s="10">
        <f t="array" ref="N1596">_xlfn.XLOOKUP(A1596,subscriptions!B1596:B10004,subscriptions!G1596:G10004)</f>
        <v>20</v>
      </c>
      <c r="O1596" s="10">
        <v>96.0</v>
      </c>
      <c r="P1596" s="10" t="str">
        <f t="array" ref="P1596">_xlfn.XLOOKUP(A1596,subscriptions!B1596:B10004,subscriptions!C1596:C10004)</f>
        <v>Residential</v>
      </c>
      <c r="Q1596" s="10" t="s">
        <v>128</v>
      </c>
      <c r="R1596" s="10" t="s">
        <v>148</v>
      </c>
      <c r="S1596" s="10" t="s">
        <v>2152</v>
      </c>
    </row>
    <row r="1597">
      <c r="A1597" s="1" t="s">
        <v>2233</v>
      </c>
      <c r="B1597" s="1" t="s">
        <v>409</v>
      </c>
      <c r="C1597" s="1" t="s">
        <v>800</v>
      </c>
      <c r="D1597" s="1" t="s">
        <v>27</v>
      </c>
      <c r="E1597" s="1" t="s">
        <v>219</v>
      </c>
      <c r="F1597" s="1" t="s">
        <v>574</v>
      </c>
      <c r="G1597" s="1" t="s">
        <v>13620</v>
      </c>
      <c r="H1597" s="1" t="s">
        <v>13621</v>
      </c>
      <c r="I1597" s="4">
        <v>84.29939814814814</v>
      </c>
      <c r="J1597" s="1">
        <v>1345.5</v>
      </c>
      <c r="K1597" s="1">
        <v>150.54</v>
      </c>
      <c r="M1597" s="10">
        <f t="array" ref="M1597">_xlfn.XLOOKUP(A1597,subscriptions!B1597:B10004,subscriptions!D1597:D10004)</f>
        <v>120</v>
      </c>
      <c r="N1597" s="10">
        <f t="array" ref="N1597">_xlfn.XLOOKUP(A1597,subscriptions!B1597:B10004,subscriptions!G1597:G10004)</f>
        <v>0</v>
      </c>
      <c r="O1597" s="10">
        <v>120.0</v>
      </c>
      <c r="P1597" s="10" t="str">
        <f t="array" ref="P1597">_xlfn.XLOOKUP(A1597,subscriptions!B1597:B10004,subscriptions!C1597:C10004)</f>
        <v>Residential</v>
      </c>
      <c r="Q1597" s="10" t="s">
        <v>173</v>
      </c>
      <c r="R1597" s="10" t="s">
        <v>212</v>
      </c>
      <c r="S1597" s="10" t="s">
        <v>522</v>
      </c>
    </row>
    <row r="1598">
      <c r="A1598" s="1" t="s">
        <v>2234</v>
      </c>
      <c r="B1598" s="1" t="s">
        <v>919</v>
      </c>
      <c r="C1598" s="1" t="s">
        <v>750</v>
      </c>
      <c r="D1598" s="1" t="s">
        <v>27</v>
      </c>
      <c r="E1598" s="1" t="s">
        <v>332</v>
      </c>
      <c r="F1598" s="1" t="s">
        <v>1749</v>
      </c>
      <c r="G1598" s="1" t="s">
        <v>13622</v>
      </c>
      <c r="H1598" s="1" t="s">
        <v>13623</v>
      </c>
      <c r="I1598" s="4">
        <v>84.29685185185186</v>
      </c>
      <c r="J1598" s="1">
        <v>530.64</v>
      </c>
      <c r="K1598" s="1">
        <v>131.11</v>
      </c>
      <c r="M1598" s="10">
        <f t="array" ref="M1598">_xlfn.XLOOKUP(A1598,subscriptions!B1598:B10004,subscriptions!D1598:D10004)</f>
        <v>120</v>
      </c>
      <c r="N1598" s="10">
        <f t="array" ref="N1598">_xlfn.XLOOKUP(A1598,subscriptions!B1598:B10004,subscriptions!G1598:G10004)</f>
        <v>5</v>
      </c>
      <c r="O1598" s="10">
        <v>114.0</v>
      </c>
      <c r="P1598" s="10" t="str">
        <f t="array" ref="P1598">_xlfn.XLOOKUP(A1598,subscriptions!B1598:B10004,subscriptions!C1598:C10004)</f>
        <v>Residential</v>
      </c>
      <c r="Q1598" s="10" t="s">
        <v>194</v>
      </c>
      <c r="R1598" s="10" t="s">
        <v>212</v>
      </c>
      <c r="S1598" s="10" t="s">
        <v>373</v>
      </c>
    </row>
    <row r="1599">
      <c r="A1599" s="1" t="s">
        <v>2235</v>
      </c>
      <c r="B1599" s="1" t="s">
        <v>1506</v>
      </c>
      <c r="C1599" s="1" t="s">
        <v>152</v>
      </c>
      <c r="D1599" s="1" t="s">
        <v>27</v>
      </c>
      <c r="E1599" s="1" t="s">
        <v>179</v>
      </c>
      <c r="F1599" s="1" t="s">
        <v>200</v>
      </c>
      <c r="G1599" s="1" t="s">
        <v>13624</v>
      </c>
      <c r="H1599" s="1" t="s">
        <v>13625</v>
      </c>
      <c r="I1599" s="4">
        <v>84.41956018518519</v>
      </c>
      <c r="J1599" s="1">
        <v>174.13</v>
      </c>
      <c r="K1599" s="1">
        <v>30.16</v>
      </c>
      <c r="L1599" s="1">
        <v>100.0</v>
      </c>
      <c r="M1599" s="10">
        <f t="array" ref="M1599">_xlfn.XLOOKUP(A1599,subscriptions!B1599:B10004,subscriptions!D1599:D10004)</f>
        <v>50</v>
      </c>
      <c r="N1599" s="10">
        <f t="array" ref="N1599">_xlfn.XLOOKUP(A1599,subscriptions!B1599:B10004,subscriptions!G1599:G10004)</f>
        <v>10</v>
      </c>
      <c r="O1599" s="10">
        <v>45.0</v>
      </c>
      <c r="P1599" s="10" t="str">
        <f t="array" ref="P1599">_xlfn.XLOOKUP(A1599,subscriptions!B1599:B10004,subscriptions!C1599:C10004)</f>
        <v>Mini</v>
      </c>
      <c r="Q1599" s="10" t="s">
        <v>128</v>
      </c>
      <c r="R1599" s="10" t="s">
        <v>148</v>
      </c>
      <c r="S1599" s="10" t="s">
        <v>1525</v>
      </c>
    </row>
    <row r="1600">
      <c r="A1600" s="1" t="s">
        <v>2236</v>
      </c>
      <c r="B1600" s="1" t="s">
        <v>713</v>
      </c>
      <c r="C1600" s="1" t="s">
        <v>330</v>
      </c>
      <c r="D1600" s="1" t="s">
        <v>27</v>
      </c>
      <c r="E1600" s="1" t="s">
        <v>262</v>
      </c>
      <c r="F1600" s="1" t="s">
        <v>4113</v>
      </c>
      <c r="G1600" s="1" t="s">
        <v>13626</v>
      </c>
      <c r="H1600" s="1" t="s">
        <v>13627</v>
      </c>
      <c r="I1600" s="4">
        <v>84.33758101851852</v>
      </c>
      <c r="J1600" s="1">
        <v>184.33</v>
      </c>
      <c r="K1600" s="1">
        <v>44.44</v>
      </c>
      <c r="M1600" s="10">
        <f t="array" ref="M1600">_xlfn.XLOOKUP(A1600,subscriptions!B1600:B10004,subscriptions!D1600:D10004)</f>
        <v>50</v>
      </c>
      <c r="N1600" s="10">
        <f t="array" ref="N1600">_xlfn.XLOOKUP(A1600,subscriptions!B1600:B10004,subscriptions!G1600:G10004)</f>
        <v>20</v>
      </c>
      <c r="O1600" s="10">
        <v>40.0</v>
      </c>
      <c r="P1600" s="10" t="str">
        <f t="array" ref="P1600">_xlfn.XLOOKUP(A1600,subscriptions!B1600:B10004,subscriptions!C1600:C10004)</f>
        <v>Mini</v>
      </c>
      <c r="Q1600" s="10" t="s">
        <v>128</v>
      </c>
      <c r="R1600" s="10" t="s">
        <v>148</v>
      </c>
      <c r="S1600" s="10" t="s">
        <v>1961</v>
      </c>
    </row>
    <row r="1601">
      <c r="A1601" s="1" t="s">
        <v>2238</v>
      </c>
      <c r="B1601" s="1" t="s">
        <v>1303</v>
      </c>
      <c r="C1601" s="1" t="s">
        <v>605</v>
      </c>
      <c r="D1601" s="1" t="s">
        <v>153</v>
      </c>
      <c r="E1601" s="1" t="s">
        <v>219</v>
      </c>
      <c r="F1601" s="1" t="s">
        <v>574</v>
      </c>
      <c r="G1601" s="1" t="s">
        <v>13628</v>
      </c>
      <c r="H1601" s="1" t="s">
        <v>13629</v>
      </c>
      <c r="I1601" s="4">
        <v>84.37719907407407</v>
      </c>
      <c r="J1601" s="1">
        <v>3419.18</v>
      </c>
      <c r="K1601" s="1">
        <v>412.07</v>
      </c>
      <c r="M1601" s="10">
        <f t="array" ref="M1601">_xlfn.XLOOKUP(A1601,subscriptions!B1601:B10004,subscriptions!D1601:D10004)</f>
        <v>120</v>
      </c>
      <c r="N1601" s="10">
        <f t="array" ref="N1601">_xlfn.XLOOKUP(A1601,subscriptions!B1601:B10004,subscriptions!G1601:G10004)</f>
        <v>0</v>
      </c>
      <c r="O1601" s="10">
        <v>120.0</v>
      </c>
      <c r="P1601" s="10" t="str">
        <f t="array" ref="P1601">_xlfn.XLOOKUP(A1601,subscriptions!B1601:B10004,subscriptions!C1601:C10004)</f>
        <v>Residential</v>
      </c>
      <c r="Q1601" s="10" t="s">
        <v>173</v>
      </c>
      <c r="R1601" s="10" t="s">
        <v>212</v>
      </c>
      <c r="S1601" s="10" t="s">
        <v>1360</v>
      </c>
    </row>
    <row r="1602">
      <c r="A1602" s="1" t="s">
        <v>2240</v>
      </c>
      <c r="B1602" s="1" t="s">
        <v>2327</v>
      </c>
      <c r="C1602" s="1" t="s">
        <v>279</v>
      </c>
      <c r="D1602" s="1" t="s">
        <v>27</v>
      </c>
      <c r="E1602" s="1" t="s">
        <v>262</v>
      </c>
      <c r="F1602" s="1" t="s">
        <v>4113</v>
      </c>
      <c r="G1602" s="1" t="s">
        <v>13630</v>
      </c>
      <c r="H1602" s="1" t="s">
        <v>13631</v>
      </c>
      <c r="I1602" s="4">
        <v>84.25795138888888</v>
      </c>
      <c r="J1602" s="1">
        <v>369.54</v>
      </c>
      <c r="K1602" s="1">
        <v>70.36</v>
      </c>
      <c r="M1602" s="10">
        <f t="array" ref="M1602">_xlfn.XLOOKUP(A1602,subscriptions!B1602:B10004,subscriptions!D1602:D10004)</f>
        <v>120</v>
      </c>
      <c r="N1602" s="10">
        <f t="array" ref="N1602">_xlfn.XLOOKUP(A1602,subscriptions!B1602:B10004,subscriptions!G1602:G10004)</f>
        <v>5</v>
      </c>
      <c r="O1602" s="10">
        <v>114.0</v>
      </c>
      <c r="P1602" s="10" t="str">
        <f t="array" ref="P1602">_xlfn.XLOOKUP(A1602,subscriptions!B1602:B10004,subscriptions!C1602:C10004)</f>
        <v>Residential</v>
      </c>
      <c r="Q1602" s="10" t="s">
        <v>194</v>
      </c>
      <c r="R1602" s="10" t="s">
        <v>212</v>
      </c>
      <c r="S1602" s="10" t="s">
        <v>603</v>
      </c>
    </row>
    <row r="1603">
      <c r="A1603" s="1" t="s">
        <v>2243</v>
      </c>
      <c r="B1603" s="1" t="s">
        <v>425</v>
      </c>
      <c r="C1603" s="1" t="s">
        <v>26</v>
      </c>
      <c r="D1603" s="1" t="s">
        <v>153</v>
      </c>
      <c r="E1603" s="1" t="s">
        <v>332</v>
      </c>
      <c r="F1603" s="1" t="s">
        <v>736</v>
      </c>
      <c r="G1603" s="1" t="s">
        <v>13632</v>
      </c>
      <c r="H1603" s="1" t="s">
        <v>13633</v>
      </c>
      <c r="I1603" s="4">
        <v>84.3815625</v>
      </c>
      <c r="J1603" s="1">
        <v>635.95</v>
      </c>
      <c r="K1603" s="1">
        <v>74.13</v>
      </c>
      <c r="M1603" s="10">
        <f t="array" ref="M1603">_xlfn.XLOOKUP(A1603,subscriptions!B1603:B10004,subscriptions!D1603:D10004)</f>
        <v>120</v>
      </c>
      <c r="N1603" s="10">
        <f t="array" ref="N1603">_xlfn.XLOOKUP(A1603,subscriptions!B1603:B10004,subscriptions!G1603:G10004)</f>
        <v>10</v>
      </c>
      <c r="O1603" s="10">
        <v>108.0</v>
      </c>
      <c r="P1603" s="10" t="str">
        <f t="array" ref="P1603">_xlfn.XLOOKUP(A1603,subscriptions!B1603:B10004,subscriptions!C1603:C10004)</f>
        <v>Residential</v>
      </c>
      <c r="Q1603" s="10" t="s">
        <v>128</v>
      </c>
      <c r="R1603" s="10" t="s">
        <v>212</v>
      </c>
      <c r="S1603" s="10" t="s">
        <v>1789</v>
      </c>
    </row>
    <row r="1604">
      <c r="A1604" s="1" t="s">
        <v>2244</v>
      </c>
      <c r="B1604" s="1" t="s">
        <v>1460</v>
      </c>
      <c r="C1604" s="1" t="s">
        <v>1973</v>
      </c>
      <c r="D1604" s="1" t="s">
        <v>27</v>
      </c>
      <c r="E1604" s="1" t="s">
        <v>714</v>
      </c>
      <c r="F1604" s="1" t="s">
        <v>2562</v>
      </c>
      <c r="G1604" s="1" t="s">
        <v>13634</v>
      </c>
      <c r="H1604" s="1" t="s">
        <v>13635</v>
      </c>
      <c r="I1604" s="4">
        <v>84.38277777777778</v>
      </c>
      <c r="J1604" s="1">
        <v>435.55</v>
      </c>
      <c r="K1604" s="1">
        <v>95.48</v>
      </c>
      <c r="M1604" s="10">
        <f t="array" ref="M1604">_xlfn.XLOOKUP(A1604,subscriptions!B1604:B10004,subscriptions!D1604:D10004)</f>
        <v>120</v>
      </c>
      <c r="N1604" s="10">
        <f t="array" ref="N1604">_xlfn.XLOOKUP(A1604,subscriptions!B1604:B10004,subscriptions!G1604:G10004)</f>
        <v>20</v>
      </c>
      <c r="O1604" s="10">
        <v>96.0</v>
      </c>
      <c r="P1604" s="10" t="str">
        <f t="array" ref="P1604">_xlfn.XLOOKUP(A1604,subscriptions!B1604:B10004,subscriptions!C1604:C10004)</f>
        <v>Residential</v>
      </c>
      <c r="Q1604" s="10" t="s">
        <v>128</v>
      </c>
      <c r="R1604" s="10" t="s">
        <v>148</v>
      </c>
      <c r="S1604" s="10" t="s">
        <v>671</v>
      </c>
    </row>
    <row r="1605">
      <c r="A1605" s="1" t="s">
        <v>2245</v>
      </c>
      <c r="B1605" s="1" t="s">
        <v>150</v>
      </c>
      <c r="C1605" s="1" t="s">
        <v>605</v>
      </c>
      <c r="D1605" s="1" t="s">
        <v>153</v>
      </c>
      <c r="E1605" s="1" t="s">
        <v>332</v>
      </c>
      <c r="F1605" s="1" t="s">
        <v>1028</v>
      </c>
      <c r="G1605" s="1" t="s">
        <v>13636</v>
      </c>
      <c r="H1605" s="1" t="s">
        <v>13637</v>
      </c>
      <c r="I1605" s="4">
        <v>84.42107638888889</v>
      </c>
      <c r="J1605" s="1">
        <v>707.75</v>
      </c>
      <c r="K1605" s="1">
        <v>112.32</v>
      </c>
      <c r="M1605" s="10">
        <f t="array" ref="M1605">_xlfn.XLOOKUP(A1605,subscriptions!B1605:B10004,subscriptions!D1605:D10004)</f>
        <v>80</v>
      </c>
      <c r="N1605" s="10">
        <f t="array" ref="N1605">_xlfn.XLOOKUP(A1605,subscriptions!B1605:B10004,subscriptions!G1605:G10004)</f>
        <v>0</v>
      </c>
      <c r="O1605" s="10">
        <v>80.0</v>
      </c>
      <c r="P1605" s="10" t="str">
        <f t="array" ref="P1605">_xlfn.XLOOKUP(A1605,subscriptions!B1605:B10004,subscriptions!C1605:C10004)</f>
        <v>Roam</v>
      </c>
      <c r="Q1605" s="10" t="s">
        <v>173</v>
      </c>
      <c r="R1605" s="10" t="s">
        <v>148</v>
      </c>
      <c r="S1605" s="10" t="s">
        <v>2152</v>
      </c>
    </row>
    <row r="1606">
      <c r="A1606" s="1" t="s">
        <v>2246</v>
      </c>
      <c r="B1606" s="1" t="s">
        <v>439</v>
      </c>
      <c r="C1606" s="1" t="s">
        <v>1678</v>
      </c>
      <c r="D1606" s="1" t="s">
        <v>153</v>
      </c>
      <c r="E1606" s="1" t="s">
        <v>280</v>
      </c>
      <c r="F1606" s="1" t="s">
        <v>411</v>
      </c>
      <c r="G1606" s="1" t="s">
        <v>13638</v>
      </c>
      <c r="H1606" s="1" t="s">
        <v>13639</v>
      </c>
      <c r="I1606" s="4">
        <v>84.17527777777778</v>
      </c>
      <c r="J1606" s="1">
        <v>157.93</v>
      </c>
      <c r="K1606" s="1">
        <v>55.11</v>
      </c>
      <c r="M1606" s="10">
        <f t="array" ref="M1606">_xlfn.XLOOKUP(A1606,subscriptions!B1606:B10004,subscriptions!D1606:D10004)</f>
        <v>120</v>
      </c>
      <c r="N1606" s="10">
        <f t="array" ref="N1606">_xlfn.XLOOKUP(A1606,subscriptions!B1606:B10004,subscriptions!G1606:G10004)</f>
        <v>5</v>
      </c>
      <c r="O1606" s="10">
        <v>114.0</v>
      </c>
      <c r="P1606" s="10" t="str">
        <f t="array" ref="P1606">_xlfn.XLOOKUP(A1606,subscriptions!B1606:B10004,subscriptions!C1606:C10004)</f>
        <v>Residential</v>
      </c>
      <c r="Q1606" s="10" t="s">
        <v>194</v>
      </c>
      <c r="R1606" s="10" t="s">
        <v>212</v>
      </c>
      <c r="S1606" s="10" t="s">
        <v>1198</v>
      </c>
    </row>
    <row r="1607">
      <c r="A1607" s="1" t="s">
        <v>2247</v>
      </c>
      <c r="B1607" s="1" t="s">
        <v>216</v>
      </c>
      <c r="C1607" s="1" t="s">
        <v>178</v>
      </c>
      <c r="D1607" s="1" t="s">
        <v>153</v>
      </c>
      <c r="E1607" s="1" t="s">
        <v>28</v>
      </c>
      <c r="F1607" s="1" t="s">
        <v>29</v>
      </c>
      <c r="G1607" s="1" t="s">
        <v>13640</v>
      </c>
      <c r="H1607" s="1" t="s">
        <v>13641</v>
      </c>
      <c r="I1607" s="4">
        <v>84.3827199074074</v>
      </c>
      <c r="J1607" s="1">
        <v>1148.02</v>
      </c>
      <c r="K1607" s="1">
        <v>169.61</v>
      </c>
      <c r="M1607" s="10">
        <f t="array" ref="M1607">_xlfn.XLOOKUP(A1607,subscriptions!B1607:B10004,subscriptions!D1607:D10004)</f>
        <v>80</v>
      </c>
      <c r="N1607" s="10">
        <f t="array" ref="N1607">_xlfn.XLOOKUP(A1607,subscriptions!B1607:B10004,subscriptions!G1607:G10004)</f>
        <v>10</v>
      </c>
      <c r="O1607" s="10">
        <v>72.0</v>
      </c>
      <c r="P1607" s="10" t="str">
        <f t="array" ref="P1607">_xlfn.XLOOKUP(A1607,subscriptions!B1607:B10004,subscriptions!C1607:C10004)</f>
        <v>Roam</v>
      </c>
      <c r="Q1607" s="10" t="s">
        <v>128</v>
      </c>
      <c r="R1607" s="10" t="s">
        <v>148</v>
      </c>
      <c r="S1607" s="10" t="s">
        <v>671</v>
      </c>
    </row>
    <row r="1608">
      <c r="A1608" s="1" t="s">
        <v>2248</v>
      </c>
      <c r="B1608" s="1" t="s">
        <v>236</v>
      </c>
      <c r="C1608" s="1" t="s">
        <v>2483</v>
      </c>
      <c r="D1608" s="1" t="s">
        <v>153</v>
      </c>
      <c r="E1608" s="1" t="s">
        <v>219</v>
      </c>
      <c r="F1608" s="1" t="s">
        <v>1010</v>
      </c>
      <c r="G1608" s="1" t="s">
        <v>13642</v>
      </c>
      <c r="H1608" s="1" t="s">
        <v>4641</v>
      </c>
      <c r="I1608" s="4">
        <v>84.29946759259259</v>
      </c>
      <c r="J1608" s="1">
        <v>155.01</v>
      </c>
      <c r="K1608" s="1">
        <v>49.06</v>
      </c>
      <c r="M1608" s="10">
        <f t="array" ref="M1608">_xlfn.XLOOKUP(A1608,subscriptions!B1608:B10004,subscriptions!D1608:D10004)</f>
        <v>120</v>
      </c>
      <c r="N1608" s="10">
        <f t="array" ref="N1608">_xlfn.XLOOKUP(A1608,subscriptions!B1608:B10004,subscriptions!G1608:G10004)</f>
        <v>20</v>
      </c>
      <c r="O1608" s="10">
        <v>96.0</v>
      </c>
      <c r="P1608" s="10" t="str">
        <f t="array" ref="P1608">_xlfn.XLOOKUP(A1608,subscriptions!B1608:B10004,subscriptions!C1608:C10004)</f>
        <v>Residential</v>
      </c>
      <c r="Q1608" s="10" t="s">
        <v>128</v>
      </c>
      <c r="R1608" s="10" t="s">
        <v>148</v>
      </c>
      <c r="S1608" s="10" t="s">
        <v>522</v>
      </c>
    </row>
    <row r="1609">
      <c r="A1609" s="1" t="s">
        <v>2249</v>
      </c>
      <c r="B1609" s="1" t="s">
        <v>1226</v>
      </c>
      <c r="C1609" s="1" t="s">
        <v>391</v>
      </c>
      <c r="D1609" s="1" t="s">
        <v>153</v>
      </c>
      <c r="E1609" s="1" t="s">
        <v>631</v>
      </c>
      <c r="F1609" s="1" t="s">
        <v>1115</v>
      </c>
      <c r="G1609" s="1" t="s">
        <v>13643</v>
      </c>
      <c r="H1609" s="1" t="s">
        <v>13644</v>
      </c>
      <c r="I1609" s="4">
        <v>84.21189814814815</v>
      </c>
      <c r="J1609" s="1">
        <v>2466.83</v>
      </c>
      <c r="K1609" s="1">
        <v>608.2</v>
      </c>
      <c r="M1609" s="10">
        <f t="array" ref="M1609">_xlfn.XLOOKUP(A1609,subscriptions!B1609:B10004,subscriptions!D1609:D10004)</f>
        <v>80</v>
      </c>
      <c r="N1609" s="10">
        <f t="array" ref="N1609">_xlfn.XLOOKUP(A1609,subscriptions!B1609:B10004,subscriptions!G1609:G10004)</f>
        <v>0</v>
      </c>
      <c r="O1609" s="10">
        <v>80.0</v>
      </c>
      <c r="P1609" s="10" t="str">
        <f t="array" ref="P1609">_xlfn.XLOOKUP(A1609,subscriptions!B1609:B10004,subscriptions!C1609:C10004)</f>
        <v>Roam</v>
      </c>
      <c r="Q1609" s="10" t="s">
        <v>173</v>
      </c>
      <c r="R1609" s="10" t="s">
        <v>148</v>
      </c>
      <c r="S1609" s="10" t="s">
        <v>857</v>
      </c>
    </row>
    <row r="1610">
      <c r="A1610" s="1" t="s">
        <v>2251</v>
      </c>
      <c r="B1610" s="1" t="s">
        <v>439</v>
      </c>
      <c r="C1610" s="1" t="s">
        <v>871</v>
      </c>
      <c r="D1610" s="1" t="s">
        <v>153</v>
      </c>
      <c r="E1610" s="1" t="s">
        <v>280</v>
      </c>
      <c r="F1610" s="1" t="s">
        <v>1446</v>
      </c>
      <c r="G1610" s="1" t="s">
        <v>13645</v>
      </c>
      <c r="H1610" s="1" t="s">
        <v>13646</v>
      </c>
      <c r="I1610" s="4">
        <v>84.21688657407407</v>
      </c>
      <c r="J1610" s="1">
        <v>449.3</v>
      </c>
      <c r="K1610" s="1">
        <v>83.23</v>
      </c>
      <c r="M1610" s="10">
        <f t="array" ref="M1610">_xlfn.XLOOKUP(A1610,subscriptions!B1610:B10004,subscriptions!D1610:D10004)</f>
        <v>50</v>
      </c>
      <c r="N1610" s="10">
        <f t="array" ref="N1610">_xlfn.XLOOKUP(A1610,subscriptions!B1610:B10004,subscriptions!G1610:G10004)</f>
        <v>5</v>
      </c>
      <c r="O1610" s="10">
        <v>47.5</v>
      </c>
      <c r="P1610" s="10" t="str">
        <f t="array" ref="P1610">_xlfn.XLOOKUP(A1610,subscriptions!B1610:B10004,subscriptions!C1610:C10004)</f>
        <v>Mini</v>
      </c>
      <c r="Q1610" s="10" t="s">
        <v>194</v>
      </c>
      <c r="R1610" s="10" t="s">
        <v>148</v>
      </c>
      <c r="S1610" s="10" t="s">
        <v>453</v>
      </c>
    </row>
    <row r="1611">
      <c r="A1611" s="1" t="s">
        <v>2252</v>
      </c>
      <c r="B1611" s="1" t="s">
        <v>439</v>
      </c>
      <c r="C1611" s="1" t="s">
        <v>827</v>
      </c>
      <c r="D1611" s="1" t="s">
        <v>153</v>
      </c>
      <c r="E1611" s="1" t="s">
        <v>28</v>
      </c>
      <c r="F1611" s="1" t="s">
        <v>29</v>
      </c>
      <c r="G1611" s="1" t="s">
        <v>13647</v>
      </c>
      <c r="H1611" s="1" t="s">
        <v>13648</v>
      </c>
      <c r="I1611" s="4">
        <v>84.25349537037037</v>
      </c>
      <c r="J1611" s="1">
        <v>1214.83</v>
      </c>
      <c r="K1611" s="1">
        <v>288.17</v>
      </c>
      <c r="M1611" s="10">
        <f t="array" ref="M1611">_xlfn.XLOOKUP(A1611,subscriptions!B1611:B10004,subscriptions!D1611:D10004)</f>
        <v>120</v>
      </c>
      <c r="N1611" s="10">
        <f t="array" ref="N1611">_xlfn.XLOOKUP(A1611,subscriptions!B1611:B10004,subscriptions!G1611:G10004)</f>
        <v>10</v>
      </c>
      <c r="O1611" s="10">
        <v>108.0</v>
      </c>
      <c r="P1611" s="10" t="str">
        <f t="array" ref="P1611">_xlfn.XLOOKUP(A1611,subscriptions!B1611:B10004,subscriptions!C1611:C10004)</f>
        <v>Residential</v>
      </c>
      <c r="Q1611" s="10" t="s">
        <v>128</v>
      </c>
      <c r="R1611" s="10" t="s">
        <v>212</v>
      </c>
      <c r="S1611" s="10" t="s">
        <v>1832</v>
      </c>
    </row>
    <row r="1612">
      <c r="A1612" s="1" t="s">
        <v>2253</v>
      </c>
      <c r="B1612" s="1" t="s">
        <v>329</v>
      </c>
      <c r="C1612" s="1" t="s">
        <v>1100</v>
      </c>
      <c r="D1612" s="1" t="s">
        <v>27</v>
      </c>
      <c r="E1612" s="1" t="s">
        <v>179</v>
      </c>
      <c r="F1612" s="1" t="s">
        <v>901</v>
      </c>
      <c r="G1612" s="1" t="s">
        <v>13649</v>
      </c>
      <c r="H1612" s="1" t="s">
        <v>13650</v>
      </c>
      <c r="I1612" s="4">
        <v>84.25652777777778</v>
      </c>
      <c r="J1612" s="1">
        <v>3231.38</v>
      </c>
      <c r="K1612" s="1">
        <v>397.1</v>
      </c>
      <c r="L1612" s="1">
        <v>100.0</v>
      </c>
      <c r="M1612" s="10">
        <f t="array" ref="M1612">_xlfn.XLOOKUP(A1612,subscriptions!B1612:B10004,subscriptions!D1612:D10004)</f>
        <v>120</v>
      </c>
      <c r="N1612" s="10">
        <f t="array" ref="N1612">_xlfn.XLOOKUP(A1612,subscriptions!B1612:B10004,subscriptions!G1612:G10004)</f>
        <v>20</v>
      </c>
      <c r="O1612" s="10">
        <v>96.0</v>
      </c>
      <c r="P1612" s="10" t="str">
        <f t="array" ref="P1612">_xlfn.XLOOKUP(A1612,subscriptions!B1612:B10004,subscriptions!C1612:C10004)</f>
        <v>Residential</v>
      </c>
      <c r="Q1612" s="10" t="s">
        <v>128</v>
      </c>
      <c r="R1612" s="10" t="s">
        <v>148</v>
      </c>
      <c r="S1612" s="10" t="s">
        <v>130</v>
      </c>
    </row>
    <row r="1613">
      <c r="A1613" s="1" t="s">
        <v>2255</v>
      </c>
      <c r="B1613" s="1" t="s">
        <v>1044</v>
      </c>
      <c r="C1613" s="1" t="s">
        <v>871</v>
      </c>
      <c r="D1613" s="1" t="s">
        <v>27</v>
      </c>
      <c r="E1613" s="1" t="s">
        <v>179</v>
      </c>
      <c r="F1613" s="1" t="s">
        <v>2311</v>
      </c>
      <c r="G1613" s="1" t="s">
        <v>13651</v>
      </c>
      <c r="H1613" s="1" t="s">
        <v>13652</v>
      </c>
      <c r="I1613" s="4">
        <v>84.25217592592593</v>
      </c>
      <c r="J1613" s="1">
        <v>1628.5</v>
      </c>
      <c r="K1613" s="1">
        <v>359.78</v>
      </c>
      <c r="L1613" s="1">
        <v>100.0</v>
      </c>
      <c r="M1613" s="10">
        <f t="array" ref="M1613">_xlfn.XLOOKUP(A1613,subscriptions!B1613:B10004,subscriptions!D1613:D10004)</f>
        <v>50</v>
      </c>
      <c r="N1613" s="10">
        <f t="array" ref="N1613">_xlfn.XLOOKUP(A1613,subscriptions!B1613:B10004,subscriptions!G1613:G10004)</f>
        <v>0</v>
      </c>
      <c r="O1613" s="10">
        <v>50.0</v>
      </c>
      <c r="P1613" s="10" t="str">
        <f t="array" ref="P1613">_xlfn.XLOOKUP(A1613,subscriptions!B1613:B10004,subscriptions!C1613:C10004)</f>
        <v>Mini</v>
      </c>
      <c r="Q1613" s="10" t="s">
        <v>173</v>
      </c>
      <c r="R1613" s="10" t="s">
        <v>148</v>
      </c>
      <c r="S1613" s="10" t="s">
        <v>1008</v>
      </c>
    </row>
    <row r="1614">
      <c r="A1614" s="1" t="s">
        <v>2257</v>
      </c>
      <c r="B1614" s="1" t="s">
        <v>1027</v>
      </c>
      <c r="C1614" s="1" t="s">
        <v>827</v>
      </c>
      <c r="D1614" s="1" t="s">
        <v>153</v>
      </c>
      <c r="E1614" s="1" t="s">
        <v>332</v>
      </c>
      <c r="F1614" s="1" t="s">
        <v>1028</v>
      </c>
      <c r="G1614" s="1" t="s">
        <v>13653</v>
      </c>
      <c r="H1614" s="1" t="s">
        <v>13654</v>
      </c>
      <c r="I1614" s="4">
        <v>84.1711574074074</v>
      </c>
      <c r="J1614" s="1">
        <v>1192.0</v>
      </c>
      <c r="K1614" s="1">
        <v>177.94</v>
      </c>
      <c r="M1614" s="10">
        <f t="array" ref="M1614">_xlfn.XLOOKUP(A1614,subscriptions!B1614:B10004,subscriptions!D1614:D10004)</f>
        <v>250</v>
      </c>
      <c r="N1614" s="10">
        <f t="array" ref="N1614">_xlfn.XLOOKUP(A1614,subscriptions!B1614:B10004,subscriptions!G1614:G10004)</f>
        <v>5</v>
      </c>
      <c r="O1614" s="10">
        <v>237.5</v>
      </c>
      <c r="P1614" s="10" t="str">
        <f t="array" ref="P1614">_xlfn.XLOOKUP(A1614,subscriptions!B1614:B10004,subscriptions!C1614:C10004)</f>
        <v>Business</v>
      </c>
      <c r="Q1614" s="10" t="s">
        <v>194</v>
      </c>
      <c r="R1614" s="10" t="s">
        <v>129</v>
      </c>
      <c r="S1614" s="10" t="s">
        <v>310</v>
      </c>
    </row>
    <row r="1615">
      <c r="A1615" s="1" t="s">
        <v>2259</v>
      </c>
      <c r="B1615" s="1" t="s">
        <v>1972</v>
      </c>
      <c r="C1615" s="1" t="s">
        <v>800</v>
      </c>
      <c r="D1615" s="1" t="s">
        <v>27</v>
      </c>
      <c r="E1615" s="1" t="s">
        <v>28</v>
      </c>
      <c r="F1615" s="1" t="s">
        <v>3899</v>
      </c>
      <c r="G1615" s="1" t="s">
        <v>13655</v>
      </c>
      <c r="H1615" s="1" t="s">
        <v>13656</v>
      </c>
      <c r="I1615" s="4">
        <v>84.16979166666667</v>
      </c>
      <c r="J1615" s="1">
        <v>638.08</v>
      </c>
      <c r="K1615" s="1">
        <v>134.98</v>
      </c>
      <c r="M1615" s="10">
        <f t="array" ref="M1615">_xlfn.XLOOKUP(A1615,subscriptions!B1615:B10004,subscriptions!D1615:D10004)</f>
        <v>120</v>
      </c>
      <c r="N1615" s="10">
        <f t="array" ref="N1615">_xlfn.XLOOKUP(A1615,subscriptions!B1615:B10004,subscriptions!G1615:G10004)</f>
        <v>10</v>
      </c>
      <c r="O1615" s="10">
        <v>108.0</v>
      </c>
      <c r="P1615" s="10" t="str">
        <f t="array" ref="P1615">_xlfn.XLOOKUP(A1615,subscriptions!B1615:B10004,subscriptions!C1615:C10004)</f>
        <v>Residential</v>
      </c>
      <c r="Q1615" s="10" t="s">
        <v>128</v>
      </c>
      <c r="R1615" s="10" t="s">
        <v>212</v>
      </c>
      <c r="S1615" s="10" t="s">
        <v>213</v>
      </c>
    </row>
    <row r="1616">
      <c r="A1616" s="1" t="s">
        <v>2260</v>
      </c>
      <c r="B1616" s="1" t="s">
        <v>472</v>
      </c>
      <c r="C1616" s="1" t="s">
        <v>456</v>
      </c>
      <c r="D1616" s="1" t="s">
        <v>27</v>
      </c>
      <c r="E1616" s="1" t="s">
        <v>219</v>
      </c>
      <c r="F1616" s="1" t="s">
        <v>660</v>
      </c>
      <c r="G1616" s="1" t="s">
        <v>13657</v>
      </c>
      <c r="H1616" s="1" t="s">
        <v>13658</v>
      </c>
      <c r="I1616" s="4">
        <v>84.21613425925926</v>
      </c>
      <c r="J1616" s="1">
        <v>657.45</v>
      </c>
      <c r="K1616" s="1">
        <v>132.39</v>
      </c>
      <c r="M1616" s="10">
        <f t="array" ref="M1616">_xlfn.XLOOKUP(A1616,subscriptions!B1616:B10004,subscriptions!D1616:D10004)</f>
        <v>120</v>
      </c>
      <c r="N1616" s="10">
        <f t="array" ref="N1616">_xlfn.XLOOKUP(A1616,subscriptions!B1616:B10004,subscriptions!G1616:G10004)</f>
        <v>20</v>
      </c>
      <c r="O1616" s="10">
        <v>96.0</v>
      </c>
      <c r="P1616" s="10" t="str">
        <f t="array" ref="P1616">_xlfn.XLOOKUP(A1616,subscriptions!B1616:B10004,subscriptions!C1616:C10004)</f>
        <v>Residential</v>
      </c>
      <c r="Q1616" s="10" t="s">
        <v>128</v>
      </c>
      <c r="R1616" s="10" t="s">
        <v>148</v>
      </c>
      <c r="S1616" s="10" t="s">
        <v>2596</v>
      </c>
    </row>
    <row r="1617">
      <c r="A1617" s="1" t="s">
        <v>2261</v>
      </c>
      <c r="B1617" s="1" t="s">
        <v>589</v>
      </c>
      <c r="C1617" s="1" t="s">
        <v>152</v>
      </c>
      <c r="D1617" s="1" t="s">
        <v>153</v>
      </c>
      <c r="E1617" s="1" t="s">
        <v>111</v>
      </c>
      <c r="F1617" s="1" t="s">
        <v>1917</v>
      </c>
      <c r="G1617" s="1" t="s">
        <v>13659</v>
      </c>
      <c r="H1617" s="1" t="s">
        <v>13660</v>
      </c>
      <c r="I1617" s="4">
        <v>84.2980324074074</v>
      </c>
      <c r="J1617" s="1">
        <v>1710.66</v>
      </c>
      <c r="K1617" s="1">
        <v>424.34</v>
      </c>
      <c r="M1617" s="10">
        <f t="array" ref="M1617">_xlfn.XLOOKUP(A1617,subscriptions!B1617:B10004,subscriptions!D1617:D10004)</f>
        <v>80</v>
      </c>
      <c r="N1617" s="10">
        <f t="array" ref="N1617">_xlfn.XLOOKUP(A1617,subscriptions!B1617:B10004,subscriptions!G1617:G10004)</f>
        <v>0</v>
      </c>
      <c r="O1617" s="10">
        <v>80.0</v>
      </c>
      <c r="P1617" s="10" t="str">
        <f t="array" ref="P1617">_xlfn.XLOOKUP(A1617,subscriptions!B1617:B10004,subscriptions!C1617:C10004)</f>
        <v>Roam</v>
      </c>
      <c r="Q1617" s="10" t="s">
        <v>173</v>
      </c>
      <c r="R1617" s="10" t="s">
        <v>148</v>
      </c>
      <c r="S1617" s="10" t="s">
        <v>785</v>
      </c>
    </row>
    <row r="1618">
      <c r="A1618" s="1" t="s">
        <v>2262</v>
      </c>
      <c r="B1618" s="1" t="s">
        <v>1506</v>
      </c>
      <c r="C1618" s="1" t="s">
        <v>330</v>
      </c>
      <c r="D1618" s="1" t="s">
        <v>27</v>
      </c>
      <c r="E1618" s="1" t="s">
        <v>179</v>
      </c>
      <c r="F1618" s="1" t="s">
        <v>1760</v>
      </c>
      <c r="G1618" s="1" t="s">
        <v>13661</v>
      </c>
      <c r="H1618" s="1" t="s">
        <v>13662</v>
      </c>
      <c r="I1618" s="4">
        <v>84.33576388888889</v>
      </c>
      <c r="J1618" s="1">
        <v>7759.25</v>
      </c>
      <c r="K1618" s="1">
        <v>741.28</v>
      </c>
      <c r="L1618" s="1">
        <v>100.0</v>
      </c>
      <c r="M1618" s="10">
        <f t="array" ref="M1618">_xlfn.XLOOKUP(A1618,subscriptions!B1618:B10004,subscriptions!D1618:D10004)</f>
        <v>120</v>
      </c>
      <c r="N1618" s="10">
        <f t="array" ref="N1618">_xlfn.XLOOKUP(A1618,subscriptions!B1618:B10004,subscriptions!G1618:G10004)</f>
        <v>5</v>
      </c>
      <c r="O1618" s="10">
        <v>114.0</v>
      </c>
      <c r="P1618" s="10" t="str">
        <f t="array" ref="P1618">_xlfn.XLOOKUP(A1618,subscriptions!B1618:B10004,subscriptions!C1618:C10004)</f>
        <v>Residential</v>
      </c>
      <c r="Q1618" s="10" t="s">
        <v>194</v>
      </c>
      <c r="R1618" s="10" t="s">
        <v>212</v>
      </c>
      <c r="S1618" s="10" t="s">
        <v>571</v>
      </c>
    </row>
    <row r="1619">
      <c r="A1619" s="1" t="s">
        <v>2263</v>
      </c>
      <c r="B1619" s="1" t="s">
        <v>426</v>
      </c>
      <c r="C1619" s="1" t="s">
        <v>2007</v>
      </c>
      <c r="D1619" s="1" t="s">
        <v>153</v>
      </c>
      <c r="E1619" s="1" t="s">
        <v>219</v>
      </c>
      <c r="F1619" s="1" t="s">
        <v>971</v>
      </c>
      <c r="G1619" s="1" t="s">
        <v>13663</v>
      </c>
      <c r="H1619" s="1" t="s">
        <v>13664</v>
      </c>
      <c r="I1619" s="4">
        <v>84.3392013888889</v>
      </c>
      <c r="J1619" s="1">
        <v>1676.35</v>
      </c>
      <c r="K1619" s="1">
        <v>407.26</v>
      </c>
      <c r="M1619" s="10">
        <f t="array" ref="M1619">_xlfn.XLOOKUP(A1619,subscriptions!B1619:B10004,subscriptions!D1619:D10004)</f>
        <v>250</v>
      </c>
      <c r="N1619" s="10">
        <f t="array" ref="N1619">_xlfn.XLOOKUP(A1619,subscriptions!B1619:B10004,subscriptions!G1619:G10004)</f>
        <v>10</v>
      </c>
      <c r="O1619" s="10">
        <v>225.0</v>
      </c>
      <c r="P1619" s="10" t="str">
        <f t="array" ref="P1619">_xlfn.XLOOKUP(A1619,subscriptions!B1619:B10004,subscriptions!C1619:C10004)</f>
        <v>Business</v>
      </c>
      <c r="Q1619" s="10" t="s">
        <v>128</v>
      </c>
      <c r="R1619" s="10" t="s">
        <v>129</v>
      </c>
      <c r="S1619" s="10" t="s">
        <v>2016</v>
      </c>
    </row>
    <row r="1620">
      <c r="A1620" s="1" t="s">
        <v>2264</v>
      </c>
      <c r="B1620" s="1" t="s">
        <v>355</v>
      </c>
      <c r="C1620" s="1" t="s">
        <v>178</v>
      </c>
      <c r="D1620" s="1" t="s">
        <v>153</v>
      </c>
      <c r="E1620" s="1" t="s">
        <v>239</v>
      </c>
      <c r="F1620" s="1" t="s">
        <v>606</v>
      </c>
      <c r="G1620" s="1" t="s">
        <v>13665</v>
      </c>
      <c r="H1620" s="1" t="s">
        <v>13666</v>
      </c>
      <c r="I1620" s="4">
        <v>84.21349537037037</v>
      </c>
      <c r="J1620" s="1">
        <v>1273.93</v>
      </c>
      <c r="K1620" s="1">
        <v>162.23</v>
      </c>
      <c r="M1620" s="10">
        <f t="array" ref="M1620">_xlfn.XLOOKUP(A1620,subscriptions!B1620:B10004,subscriptions!D1620:D10004)</f>
        <v>120</v>
      </c>
      <c r="N1620" s="10">
        <f t="array" ref="N1620">_xlfn.XLOOKUP(A1620,subscriptions!B1620:B10004,subscriptions!G1620:G10004)</f>
        <v>20</v>
      </c>
      <c r="O1620" s="10">
        <v>96.0</v>
      </c>
      <c r="P1620" s="10" t="str">
        <f t="array" ref="P1620">_xlfn.XLOOKUP(A1620,subscriptions!B1620:B10004,subscriptions!C1620:C10004)</f>
        <v>Residential</v>
      </c>
      <c r="Q1620" s="10" t="s">
        <v>128</v>
      </c>
      <c r="R1620" s="10" t="s">
        <v>148</v>
      </c>
      <c r="S1620" s="10" t="s">
        <v>1915</v>
      </c>
    </row>
    <row r="1621">
      <c r="A1621" s="1" t="s">
        <v>2265</v>
      </c>
      <c r="B1621" s="1" t="s">
        <v>1303</v>
      </c>
      <c r="C1621" s="1" t="s">
        <v>1507</v>
      </c>
      <c r="D1621" s="1" t="s">
        <v>153</v>
      </c>
      <c r="E1621" s="1" t="s">
        <v>219</v>
      </c>
      <c r="F1621" s="1" t="s">
        <v>1010</v>
      </c>
      <c r="G1621" s="1" t="s">
        <v>13667</v>
      </c>
      <c r="H1621" s="1" t="s">
        <v>13668</v>
      </c>
      <c r="I1621" s="4">
        <v>84.29479166666667</v>
      </c>
      <c r="J1621" s="1">
        <v>2017.62</v>
      </c>
      <c r="K1621" s="1">
        <v>299.2</v>
      </c>
      <c r="M1621" s="10">
        <f t="array" ref="M1621">_xlfn.XLOOKUP(A1621,subscriptions!B1621:B10004,subscriptions!D1621:D10004)</f>
        <v>120</v>
      </c>
      <c r="N1621" s="10">
        <f t="array" ref="N1621">_xlfn.XLOOKUP(A1621,subscriptions!B1621:B10004,subscriptions!G1621:G10004)</f>
        <v>0</v>
      </c>
      <c r="O1621" s="10">
        <v>120.0</v>
      </c>
      <c r="P1621" s="10" t="str">
        <f t="array" ref="P1621">_xlfn.XLOOKUP(A1621,subscriptions!B1621:B10004,subscriptions!C1621:C10004)</f>
        <v>Residential</v>
      </c>
      <c r="Q1621" s="10" t="s">
        <v>173</v>
      </c>
      <c r="R1621" s="10" t="s">
        <v>212</v>
      </c>
      <c r="S1621" s="10" t="s">
        <v>2075</v>
      </c>
    </row>
    <row r="1622">
      <c r="A1622" s="1" t="s">
        <v>2266</v>
      </c>
      <c r="B1622" s="1" t="s">
        <v>2018</v>
      </c>
      <c r="C1622" s="1" t="s">
        <v>509</v>
      </c>
      <c r="D1622" s="1" t="s">
        <v>27</v>
      </c>
      <c r="E1622" s="1" t="s">
        <v>332</v>
      </c>
      <c r="F1622" s="1" t="s">
        <v>510</v>
      </c>
      <c r="G1622" s="1" t="s">
        <v>13669</v>
      </c>
      <c r="H1622" s="1" t="s">
        <v>13670</v>
      </c>
      <c r="I1622" s="4">
        <v>84.25171296296297</v>
      </c>
      <c r="J1622" s="1">
        <v>988.81</v>
      </c>
      <c r="K1622" s="1">
        <v>236.57</v>
      </c>
      <c r="M1622" s="10">
        <f t="array" ref="M1622">_xlfn.XLOOKUP(A1622,subscriptions!B1622:B10004,subscriptions!D1622:D10004)</f>
        <v>120</v>
      </c>
      <c r="N1622" s="10">
        <f t="array" ref="N1622">_xlfn.XLOOKUP(A1622,subscriptions!B1622:B10004,subscriptions!G1622:G10004)</f>
        <v>5</v>
      </c>
      <c r="O1622" s="10">
        <v>114.0</v>
      </c>
      <c r="P1622" s="10" t="str">
        <f t="array" ref="P1622">_xlfn.XLOOKUP(A1622,subscriptions!B1622:B10004,subscriptions!C1622:C10004)</f>
        <v>Residential</v>
      </c>
      <c r="Q1622" s="10" t="s">
        <v>194</v>
      </c>
      <c r="R1622" s="10" t="s">
        <v>212</v>
      </c>
      <c r="S1622" s="10" t="s">
        <v>4065</v>
      </c>
    </row>
    <row r="1623">
      <c r="A1623" s="1" t="s">
        <v>2269</v>
      </c>
      <c r="B1623" s="1" t="s">
        <v>772</v>
      </c>
      <c r="C1623" s="1" t="s">
        <v>1973</v>
      </c>
      <c r="D1623" s="1" t="s">
        <v>153</v>
      </c>
      <c r="E1623" s="1" t="s">
        <v>280</v>
      </c>
      <c r="F1623" s="1" t="s">
        <v>494</v>
      </c>
      <c r="G1623" s="1" t="s">
        <v>13671</v>
      </c>
      <c r="H1623" s="1" t="s">
        <v>13672</v>
      </c>
      <c r="I1623" s="4">
        <v>84.42034722222222</v>
      </c>
      <c r="J1623" s="1">
        <v>143.04</v>
      </c>
      <c r="K1623" s="1">
        <v>25.43</v>
      </c>
      <c r="M1623" s="10">
        <f t="array" ref="M1623">_xlfn.XLOOKUP(A1623,subscriptions!B1623:B10004,subscriptions!D1623:D10004)</f>
        <v>120</v>
      </c>
      <c r="N1623" s="10">
        <f t="array" ref="N1623">_xlfn.XLOOKUP(A1623,subscriptions!B1623:B10004,subscriptions!G1623:G10004)</f>
        <v>10</v>
      </c>
      <c r="O1623" s="10">
        <v>108.0</v>
      </c>
      <c r="P1623" s="10" t="str">
        <f t="array" ref="P1623">_xlfn.XLOOKUP(A1623,subscriptions!B1623:B10004,subscriptions!C1623:C10004)</f>
        <v>Residential</v>
      </c>
      <c r="Q1623" s="10" t="s">
        <v>128</v>
      </c>
      <c r="R1623" s="10" t="s">
        <v>212</v>
      </c>
      <c r="S1623" s="10" t="s">
        <v>940</v>
      </c>
    </row>
    <row r="1624">
      <c r="A1624" s="1" t="s">
        <v>2271</v>
      </c>
      <c r="B1624" s="1" t="s">
        <v>24</v>
      </c>
      <c r="C1624" s="1" t="s">
        <v>1347</v>
      </c>
      <c r="D1624" s="1" t="s">
        <v>27</v>
      </c>
      <c r="E1624" s="1" t="s">
        <v>111</v>
      </c>
      <c r="F1624" s="1" t="s">
        <v>1917</v>
      </c>
      <c r="G1624" s="1" t="s">
        <v>13673</v>
      </c>
      <c r="H1624" s="1" t="s">
        <v>13674</v>
      </c>
      <c r="I1624" s="4">
        <v>84.20924768518519</v>
      </c>
      <c r="J1624" s="1">
        <v>1289.32</v>
      </c>
      <c r="K1624" s="1">
        <v>229.78</v>
      </c>
      <c r="M1624" s="10">
        <f t="array" ref="M1624">_xlfn.XLOOKUP(A1624,subscriptions!B1624:B10004,subscriptions!D1624:D10004)</f>
        <v>120</v>
      </c>
      <c r="N1624" s="10">
        <f t="array" ref="N1624">_xlfn.XLOOKUP(A1624,subscriptions!B1624:B10004,subscriptions!G1624:G10004)</f>
        <v>20</v>
      </c>
      <c r="O1624" s="10">
        <v>96.0</v>
      </c>
      <c r="P1624" s="10" t="str">
        <f t="array" ref="P1624">_xlfn.XLOOKUP(A1624,subscriptions!B1624:B10004,subscriptions!C1624:C10004)</f>
        <v>Residential</v>
      </c>
      <c r="Q1624" s="10" t="s">
        <v>128</v>
      </c>
      <c r="R1624" s="10" t="s">
        <v>148</v>
      </c>
      <c r="S1624" s="10" t="s">
        <v>1374</v>
      </c>
    </row>
    <row r="1625">
      <c r="A1625" s="1" t="s">
        <v>2272</v>
      </c>
      <c r="B1625" s="1" t="s">
        <v>236</v>
      </c>
      <c r="C1625" s="1" t="s">
        <v>827</v>
      </c>
      <c r="D1625" s="1" t="s">
        <v>153</v>
      </c>
      <c r="E1625" s="1" t="s">
        <v>179</v>
      </c>
      <c r="F1625" s="1" t="s">
        <v>1045</v>
      </c>
      <c r="G1625" s="1" t="s">
        <v>13675</v>
      </c>
      <c r="H1625" s="1" t="s">
        <v>13676</v>
      </c>
      <c r="I1625" s="4">
        <v>84.3778587962963</v>
      </c>
      <c r="J1625" s="1">
        <v>4791.81</v>
      </c>
      <c r="K1625" s="1">
        <v>712.53</v>
      </c>
      <c r="L1625" s="1">
        <v>100.0</v>
      </c>
      <c r="M1625" s="10">
        <f t="array" ref="M1625">_xlfn.XLOOKUP(A1625,subscriptions!B1625:B10004,subscriptions!D1625:D10004)</f>
        <v>250</v>
      </c>
      <c r="N1625" s="10">
        <f t="array" ref="N1625">_xlfn.XLOOKUP(A1625,subscriptions!B1625:B10004,subscriptions!G1625:G10004)</f>
        <v>0</v>
      </c>
      <c r="O1625" s="10">
        <v>250.0</v>
      </c>
      <c r="P1625" s="10" t="str">
        <f t="array" ref="P1625">_xlfn.XLOOKUP(A1625,subscriptions!B1625:B10004,subscriptions!C1625:C10004)</f>
        <v>Business</v>
      </c>
      <c r="Q1625" s="10" t="s">
        <v>173</v>
      </c>
      <c r="R1625" s="10" t="s">
        <v>129</v>
      </c>
      <c r="S1625" s="10" t="s">
        <v>1302</v>
      </c>
    </row>
    <row r="1626">
      <c r="A1626" s="1" t="s">
        <v>2273</v>
      </c>
      <c r="B1626" s="1" t="s">
        <v>4509</v>
      </c>
      <c r="C1626" s="1" t="s">
        <v>26</v>
      </c>
      <c r="D1626" s="1" t="s">
        <v>153</v>
      </c>
      <c r="E1626" s="1" t="s">
        <v>239</v>
      </c>
      <c r="F1626" s="1" t="s">
        <v>2076</v>
      </c>
      <c r="G1626" s="1" t="s">
        <v>13677</v>
      </c>
      <c r="H1626" s="1" t="s">
        <v>13678</v>
      </c>
      <c r="I1626" s="4">
        <v>84.37578703703704</v>
      </c>
      <c r="J1626" s="1">
        <v>339.11</v>
      </c>
      <c r="K1626" s="1">
        <v>52.0</v>
      </c>
      <c r="M1626" s="10">
        <f t="array" ref="M1626">_xlfn.XLOOKUP(A1626,subscriptions!B1626:B10004,subscriptions!D1626:D10004)</f>
        <v>250</v>
      </c>
      <c r="N1626" s="10">
        <f t="array" ref="N1626">_xlfn.XLOOKUP(A1626,subscriptions!B1626:B10004,subscriptions!G1626:G10004)</f>
        <v>5</v>
      </c>
      <c r="O1626" s="10">
        <v>237.5</v>
      </c>
      <c r="P1626" s="10" t="str">
        <f t="array" ref="P1626">_xlfn.XLOOKUP(A1626,subscriptions!B1626:B10004,subscriptions!C1626:C10004)</f>
        <v>Business</v>
      </c>
      <c r="Q1626" s="10" t="s">
        <v>194</v>
      </c>
      <c r="R1626" s="10" t="s">
        <v>129</v>
      </c>
      <c r="S1626" s="10" t="s">
        <v>1442</v>
      </c>
    </row>
    <row r="1627">
      <c r="A1627" s="1" t="s">
        <v>2274</v>
      </c>
      <c r="B1627" s="1" t="s">
        <v>329</v>
      </c>
      <c r="C1627" s="1" t="s">
        <v>133</v>
      </c>
      <c r="D1627" s="1" t="s">
        <v>27</v>
      </c>
      <c r="E1627" s="1" t="s">
        <v>631</v>
      </c>
      <c r="F1627" s="1" t="s">
        <v>2749</v>
      </c>
      <c r="G1627" s="1" t="s">
        <v>13679</v>
      </c>
      <c r="H1627" s="1" t="s">
        <v>13680</v>
      </c>
      <c r="I1627" s="4">
        <v>84.29738425925926</v>
      </c>
      <c r="J1627" s="1">
        <v>1806.8</v>
      </c>
      <c r="K1627" s="1">
        <v>413.24</v>
      </c>
      <c r="M1627" s="10">
        <f t="array" ref="M1627">_xlfn.XLOOKUP(A1627,subscriptions!B1627:B10004,subscriptions!D1627:D10004)</f>
        <v>80</v>
      </c>
      <c r="N1627" s="10">
        <f t="array" ref="N1627">_xlfn.XLOOKUP(A1627,subscriptions!B1627:B10004,subscriptions!G1627:G10004)</f>
        <v>10</v>
      </c>
      <c r="O1627" s="10">
        <v>72.0</v>
      </c>
      <c r="P1627" s="10" t="str">
        <f t="array" ref="P1627">_xlfn.XLOOKUP(A1627,subscriptions!B1627:B10004,subscriptions!C1627:C10004)</f>
        <v>Roam</v>
      </c>
      <c r="Q1627" s="10" t="s">
        <v>128</v>
      </c>
      <c r="R1627" s="10" t="s">
        <v>148</v>
      </c>
      <c r="S1627" s="10" t="s">
        <v>407</v>
      </c>
    </row>
    <row r="1628">
      <c r="A1628" s="1" t="s">
        <v>2275</v>
      </c>
      <c r="B1628" s="1" t="s">
        <v>1414</v>
      </c>
      <c r="C1628" s="1" t="s">
        <v>920</v>
      </c>
      <c r="D1628" s="1" t="s">
        <v>27</v>
      </c>
      <c r="E1628" s="1" t="s">
        <v>280</v>
      </c>
      <c r="F1628" s="1" t="s">
        <v>411</v>
      </c>
      <c r="G1628" s="1" t="s">
        <v>13681</v>
      </c>
      <c r="H1628" s="1" t="s">
        <v>13682</v>
      </c>
      <c r="I1628" s="4">
        <v>84.21329861111111</v>
      </c>
      <c r="J1628" s="1">
        <v>386.47</v>
      </c>
      <c r="K1628" s="1">
        <v>87.22</v>
      </c>
      <c r="M1628" s="10">
        <f t="array" ref="M1628">_xlfn.XLOOKUP(A1628,subscriptions!B1628:B10004,subscriptions!D1628:D10004)</f>
        <v>120</v>
      </c>
      <c r="N1628" s="10">
        <f t="array" ref="N1628">_xlfn.XLOOKUP(A1628,subscriptions!B1628:B10004,subscriptions!G1628:G10004)</f>
        <v>20</v>
      </c>
      <c r="O1628" s="10">
        <v>96.0</v>
      </c>
      <c r="P1628" s="10" t="str">
        <f t="array" ref="P1628">_xlfn.XLOOKUP(A1628,subscriptions!B1628:B10004,subscriptions!C1628:C10004)</f>
        <v>Residential</v>
      </c>
      <c r="Q1628" s="10" t="s">
        <v>128</v>
      </c>
      <c r="R1628" s="10" t="s">
        <v>148</v>
      </c>
      <c r="S1628" s="10" t="s">
        <v>1915</v>
      </c>
    </row>
    <row r="1629">
      <c r="A1629" s="1" t="s">
        <v>2276</v>
      </c>
      <c r="B1629" s="1" t="s">
        <v>555</v>
      </c>
      <c r="C1629" s="1" t="s">
        <v>26</v>
      </c>
      <c r="D1629" s="1" t="s">
        <v>153</v>
      </c>
      <c r="E1629" s="1" t="s">
        <v>332</v>
      </c>
      <c r="F1629" s="1" t="s">
        <v>333</v>
      </c>
      <c r="G1629" s="1" t="s">
        <v>13683</v>
      </c>
      <c r="H1629" s="1" t="s">
        <v>13684</v>
      </c>
      <c r="I1629" s="4">
        <v>84.2555787037037</v>
      </c>
      <c r="J1629" s="1">
        <v>1201.25</v>
      </c>
      <c r="K1629" s="1">
        <v>177.68</v>
      </c>
      <c r="M1629" s="10">
        <f t="array" ref="M1629">_xlfn.XLOOKUP(A1629,subscriptions!B1629:B10004,subscriptions!D1629:D10004)</f>
        <v>120</v>
      </c>
      <c r="N1629" s="10">
        <f t="array" ref="N1629">_xlfn.XLOOKUP(A1629,subscriptions!B1629:B10004,subscriptions!G1629:G10004)</f>
        <v>0</v>
      </c>
      <c r="O1629" s="10">
        <v>120.0</v>
      </c>
      <c r="P1629" s="10" t="str">
        <f t="array" ref="P1629">_xlfn.XLOOKUP(A1629,subscriptions!B1629:B10004,subscriptions!C1629:C10004)</f>
        <v>Residential</v>
      </c>
      <c r="Q1629" s="10" t="s">
        <v>173</v>
      </c>
      <c r="R1629" s="10" t="s">
        <v>212</v>
      </c>
      <c r="S1629" s="10" t="s">
        <v>1156</v>
      </c>
    </row>
    <row r="1630">
      <c r="A1630" s="1" t="s">
        <v>2277</v>
      </c>
      <c r="B1630" s="1" t="s">
        <v>2279</v>
      </c>
      <c r="C1630" s="1" t="s">
        <v>1415</v>
      </c>
      <c r="D1630" s="1" t="s">
        <v>153</v>
      </c>
      <c r="E1630" s="1" t="s">
        <v>631</v>
      </c>
      <c r="F1630" s="1" t="s">
        <v>2495</v>
      </c>
      <c r="G1630" s="1" t="s">
        <v>13685</v>
      </c>
      <c r="H1630" s="1" t="s">
        <v>13686</v>
      </c>
      <c r="I1630" s="4">
        <v>84.29449074074074</v>
      </c>
      <c r="J1630" s="1">
        <v>202.51</v>
      </c>
      <c r="K1630" s="1">
        <v>30.86</v>
      </c>
      <c r="M1630" s="10">
        <f t="array" ref="M1630">_xlfn.XLOOKUP(A1630,subscriptions!B1630:B10004,subscriptions!D1630:D10004)</f>
        <v>80</v>
      </c>
      <c r="N1630" s="10">
        <f t="array" ref="N1630">_xlfn.XLOOKUP(A1630,subscriptions!B1630:B10004,subscriptions!G1630:G10004)</f>
        <v>5</v>
      </c>
      <c r="O1630" s="10">
        <v>76.0</v>
      </c>
      <c r="P1630" s="10" t="str">
        <f t="array" ref="P1630">_xlfn.XLOOKUP(A1630,subscriptions!B1630:B10004,subscriptions!C1630:C10004)</f>
        <v>Roam</v>
      </c>
      <c r="Q1630" s="10" t="s">
        <v>194</v>
      </c>
      <c r="R1630" s="10" t="s">
        <v>148</v>
      </c>
      <c r="S1630" s="10" t="s">
        <v>2075</v>
      </c>
    </row>
    <row r="1631">
      <c r="A1631" s="1" t="s">
        <v>2278</v>
      </c>
      <c r="B1631" s="1" t="s">
        <v>573</v>
      </c>
      <c r="C1631" s="1" t="s">
        <v>426</v>
      </c>
      <c r="D1631" s="1" t="s">
        <v>27</v>
      </c>
      <c r="E1631" s="1" t="s">
        <v>111</v>
      </c>
      <c r="F1631" s="1" t="s">
        <v>1227</v>
      </c>
      <c r="G1631" s="1" t="s">
        <v>13687</v>
      </c>
      <c r="H1631" s="1" t="s">
        <v>13688</v>
      </c>
      <c r="I1631" s="4">
        <v>84.17104166666667</v>
      </c>
      <c r="J1631" s="1">
        <v>947.77</v>
      </c>
      <c r="K1631" s="1">
        <v>250.96</v>
      </c>
      <c r="M1631" s="10">
        <f t="array" ref="M1631">_xlfn.XLOOKUP(A1631,subscriptions!B1631:B10004,subscriptions!D1631:D10004)</f>
        <v>120</v>
      </c>
      <c r="N1631" s="10">
        <f t="array" ref="N1631">_xlfn.XLOOKUP(A1631,subscriptions!B1631:B10004,subscriptions!G1631:G10004)</f>
        <v>10</v>
      </c>
      <c r="O1631" s="10">
        <v>108.0</v>
      </c>
      <c r="P1631" s="10" t="str">
        <f t="array" ref="P1631">_xlfn.XLOOKUP(A1631,subscriptions!B1631:B10004,subscriptions!C1631:C10004)</f>
        <v>Residential</v>
      </c>
      <c r="Q1631" s="10" t="s">
        <v>128</v>
      </c>
      <c r="R1631" s="10" t="s">
        <v>212</v>
      </c>
      <c r="S1631" s="10" t="s">
        <v>310</v>
      </c>
    </row>
    <row r="1632">
      <c r="A1632" s="1" t="s">
        <v>2281</v>
      </c>
      <c r="B1632" s="1" t="s">
        <v>6037</v>
      </c>
      <c r="C1632" s="1" t="s">
        <v>884</v>
      </c>
      <c r="D1632" s="1" t="s">
        <v>27</v>
      </c>
      <c r="E1632" s="1" t="s">
        <v>239</v>
      </c>
      <c r="F1632" s="1" t="s">
        <v>1186</v>
      </c>
      <c r="G1632" s="1" t="s">
        <v>13689</v>
      </c>
      <c r="H1632" s="1" t="s">
        <v>13690</v>
      </c>
      <c r="I1632" s="4">
        <v>84.25707175925926</v>
      </c>
      <c r="J1632" s="1">
        <v>2166.88</v>
      </c>
      <c r="K1632" s="1">
        <v>309.05</v>
      </c>
      <c r="M1632" s="10">
        <f t="array" ref="M1632">_xlfn.XLOOKUP(A1632,subscriptions!B1632:B10004,subscriptions!D1632:D10004)</f>
        <v>120</v>
      </c>
      <c r="N1632" s="10">
        <f t="array" ref="N1632">_xlfn.XLOOKUP(A1632,subscriptions!B1632:B10004,subscriptions!G1632:G10004)</f>
        <v>20</v>
      </c>
      <c r="O1632" s="10">
        <v>96.0</v>
      </c>
      <c r="P1632" s="10" t="str">
        <f t="array" ref="P1632">_xlfn.XLOOKUP(A1632,subscriptions!B1632:B10004,subscriptions!C1632:C10004)</f>
        <v>Residential</v>
      </c>
      <c r="Q1632" s="10" t="s">
        <v>128</v>
      </c>
      <c r="R1632" s="10" t="s">
        <v>148</v>
      </c>
      <c r="S1632" s="10" t="s">
        <v>175</v>
      </c>
    </row>
    <row r="1633">
      <c r="A1633" s="1" t="s">
        <v>2284</v>
      </c>
      <c r="B1633" s="1" t="s">
        <v>1624</v>
      </c>
      <c r="C1633" s="1" t="s">
        <v>673</v>
      </c>
      <c r="D1633" s="1" t="s">
        <v>27</v>
      </c>
      <c r="E1633" s="1" t="s">
        <v>111</v>
      </c>
      <c r="F1633" s="1" t="s">
        <v>112</v>
      </c>
      <c r="G1633" s="1" t="s">
        <v>13691</v>
      </c>
      <c r="H1633" s="1" t="s">
        <v>13692</v>
      </c>
      <c r="I1633" s="4">
        <v>84.34122685185186</v>
      </c>
      <c r="J1633" s="1">
        <v>690.58</v>
      </c>
      <c r="K1633" s="1">
        <v>83.05</v>
      </c>
      <c r="M1633" s="10">
        <f t="array" ref="M1633">_xlfn.XLOOKUP(A1633,subscriptions!B1633:B10004,subscriptions!D1633:D10004)</f>
        <v>120</v>
      </c>
      <c r="N1633" s="10">
        <f t="array" ref="N1633">_xlfn.XLOOKUP(A1633,subscriptions!B1633:B10004,subscriptions!G1633:G10004)</f>
        <v>0</v>
      </c>
      <c r="O1633" s="10">
        <v>120.0</v>
      </c>
      <c r="P1633" s="10" t="str">
        <f t="array" ref="P1633">_xlfn.XLOOKUP(A1633,subscriptions!B1633:B10004,subscriptions!C1633:C10004)</f>
        <v>Residential</v>
      </c>
      <c r="Q1633" s="10" t="s">
        <v>173</v>
      </c>
      <c r="R1633" s="10" t="s">
        <v>212</v>
      </c>
      <c r="S1633" s="10" t="s">
        <v>259</v>
      </c>
    </row>
    <row r="1634">
      <c r="A1634" s="1" t="s">
        <v>2285</v>
      </c>
      <c r="B1634" s="1" t="s">
        <v>150</v>
      </c>
      <c r="C1634" s="1" t="s">
        <v>884</v>
      </c>
      <c r="D1634" s="1" t="s">
        <v>153</v>
      </c>
      <c r="E1634" s="1" t="s">
        <v>239</v>
      </c>
      <c r="F1634" s="1" t="s">
        <v>2267</v>
      </c>
      <c r="G1634" s="1" t="s">
        <v>13693</v>
      </c>
      <c r="H1634" s="1" t="s">
        <v>13694</v>
      </c>
      <c r="I1634" s="4">
        <v>84.3382175925926</v>
      </c>
      <c r="J1634" s="1">
        <v>1690.04</v>
      </c>
      <c r="K1634" s="1">
        <v>264.32</v>
      </c>
      <c r="M1634" s="10">
        <f t="array" ref="M1634">_xlfn.XLOOKUP(A1634,subscriptions!B1634:B10004,subscriptions!D1634:D10004)</f>
        <v>120</v>
      </c>
      <c r="N1634" s="10">
        <f t="array" ref="N1634">_xlfn.XLOOKUP(A1634,subscriptions!B1634:B10004,subscriptions!G1634:G10004)</f>
        <v>5</v>
      </c>
      <c r="O1634" s="10">
        <v>114.0</v>
      </c>
      <c r="P1634" s="10" t="str">
        <f t="array" ref="P1634">_xlfn.XLOOKUP(A1634,subscriptions!B1634:B10004,subscriptions!C1634:C10004)</f>
        <v>Residential</v>
      </c>
      <c r="Q1634" s="10" t="s">
        <v>194</v>
      </c>
      <c r="R1634" s="10" t="s">
        <v>212</v>
      </c>
      <c r="S1634" s="10" t="s">
        <v>2086</v>
      </c>
    </row>
    <row r="1635">
      <c r="A1635" s="1" t="s">
        <v>2286</v>
      </c>
      <c r="B1635" s="1" t="s">
        <v>472</v>
      </c>
      <c r="C1635" s="1" t="s">
        <v>605</v>
      </c>
      <c r="D1635" s="1" t="s">
        <v>27</v>
      </c>
      <c r="E1635" s="1" t="s">
        <v>332</v>
      </c>
      <c r="F1635" s="1" t="s">
        <v>736</v>
      </c>
      <c r="G1635" s="1" t="s">
        <v>13695</v>
      </c>
      <c r="H1635" s="1" t="s">
        <v>13696</v>
      </c>
      <c r="I1635" s="4">
        <v>84.3377199074074</v>
      </c>
      <c r="J1635" s="1">
        <v>2430.41</v>
      </c>
      <c r="K1635" s="1">
        <v>428.0</v>
      </c>
      <c r="M1635" s="10">
        <f t="array" ref="M1635">_xlfn.XLOOKUP(A1635,subscriptions!B1635:B10004,subscriptions!D1635:D10004)</f>
        <v>120</v>
      </c>
      <c r="N1635" s="10">
        <f t="array" ref="N1635">_xlfn.XLOOKUP(A1635,subscriptions!B1635:B10004,subscriptions!G1635:G10004)</f>
        <v>10</v>
      </c>
      <c r="O1635" s="10">
        <v>108.0</v>
      </c>
      <c r="P1635" s="10" t="str">
        <f t="array" ref="P1635">_xlfn.XLOOKUP(A1635,subscriptions!B1635:B10004,subscriptions!C1635:C10004)</f>
        <v>Residential</v>
      </c>
      <c r="Q1635" s="10" t="s">
        <v>128</v>
      </c>
      <c r="R1635" s="10" t="s">
        <v>212</v>
      </c>
      <c r="S1635" s="10" t="s">
        <v>1961</v>
      </c>
    </row>
    <row r="1636">
      <c r="A1636" s="1" t="s">
        <v>2287</v>
      </c>
      <c r="B1636" s="1" t="s">
        <v>1939</v>
      </c>
      <c r="C1636" s="1" t="s">
        <v>198</v>
      </c>
      <c r="D1636" s="1" t="s">
        <v>153</v>
      </c>
      <c r="E1636" s="1" t="s">
        <v>179</v>
      </c>
      <c r="F1636" s="1" t="s">
        <v>357</v>
      </c>
      <c r="G1636" s="1" t="s">
        <v>13697</v>
      </c>
      <c r="H1636" s="1" t="s">
        <v>13698</v>
      </c>
      <c r="I1636" s="4">
        <v>84.25368055555556</v>
      </c>
      <c r="J1636" s="1">
        <v>3979.6</v>
      </c>
      <c r="K1636" s="1">
        <v>710.54</v>
      </c>
      <c r="L1636" s="1">
        <v>100.0</v>
      </c>
      <c r="M1636" s="10">
        <f t="array" ref="M1636">_xlfn.XLOOKUP(A1636,subscriptions!B1636:B10004,subscriptions!D1636:D10004)</f>
        <v>120</v>
      </c>
      <c r="N1636" s="10">
        <f t="array" ref="N1636">_xlfn.XLOOKUP(A1636,subscriptions!B1636:B10004,subscriptions!G1636:G10004)</f>
        <v>20</v>
      </c>
      <c r="O1636" s="10">
        <v>96.0</v>
      </c>
      <c r="P1636" s="10" t="str">
        <f t="array" ref="P1636">_xlfn.XLOOKUP(A1636,subscriptions!B1636:B10004,subscriptions!C1636:C10004)</f>
        <v>Residential</v>
      </c>
      <c r="Q1636" s="10" t="s">
        <v>128</v>
      </c>
      <c r="R1636" s="10" t="s">
        <v>148</v>
      </c>
      <c r="S1636" s="10" t="s">
        <v>1832</v>
      </c>
    </row>
    <row r="1637">
      <c r="A1637" s="1" t="s">
        <v>2288</v>
      </c>
      <c r="B1637" s="1" t="s">
        <v>2279</v>
      </c>
      <c r="C1637" s="1" t="s">
        <v>884</v>
      </c>
      <c r="D1637" s="1" t="s">
        <v>153</v>
      </c>
      <c r="E1637" s="1" t="s">
        <v>631</v>
      </c>
      <c r="F1637" s="1" t="s">
        <v>632</v>
      </c>
      <c r="G1637" s="1" t="s">
        <v>13699</v>
      </c>
      <c r="H1637" s="1" t="s">
        <v>13700</v>
      </c>
      <c r="I1637" s="4">
        <v>84.38201388888889</v>
      </c>
      <c r="J1637" s="1">
        <v>451.12</v>
      </c>
      <c r="K1637" s="1">
        <v>66.79</v>
      </c>
      <c r="M1637" s="10">
        <f t="array" ref="M1637">_xlfn.XLOOKUP(A1637,subscriptions!B1637:B10004,subscriptions!D1637:D10004)</f>
        <v>120</v>
      </c>
      <c r="N1637" s="10">
        <f t="array" ref="N1637">_xlfn.XLOOKUP(A1637,subscriptions!B1637:B10004,subscriptions!G1637:G10004)</f>
        <v>0</v>
      </c>
      <c r="O1637" s="10">
        <v>120.0</v>
      </c>
      <c r="P1637" s="10" t="str">
        <f t="array" ref="P1637">_xlfn.XLOOKUP(A1637,subscriptions!B1637:B10004,subscriptions!C1637:C10004)</f>
        <v>Residential</v>
      </c>
      <c r="Q1637" s="10" t="s">
        <v>173</v>
      </c>
      <c r="R1637" s="10" t="s">
        <v>212</v>
      </c>
      <c r="S1637" s="10" t="s">
        <v>293</v>
      </c>
    </row>
    <row r="1638">
      <c r="A1638" s="1" t="s">
        <v>2289</v>
      </c>
      <c r="B1638" s="1" t="s">
        <v>2018</v>
      </c>
      <c r="C1638" s="1" t="s">
        <v>1347</v>
      </c>
      <c r="D1638" s="1" t="s">
        <v>27</v>
      </c>
      <c r="E1638" s="1" t="s">
        <v>262</v>
      </c>
      <c r="F1638" s="1" t="s">
        <v>2853</v>
      </c>
      <c r="G1638" s="1" t="s">
        <v>13701</v>
      </c>
      <c r="H1638" s="1" t="s">
        <v>13702</v>
      </c>
      <c r="I1638" s="4">
        <v>84.17511574074074</v>
      </c>
      <c r="J1638" s="1">
        <v>814.53</v>
      </c>
      <c r="K1638" s="1">
        <v>203.11</v>
      </c>
      <c r="M1638" s="10">
        <f t="array" ref="M1638">_xlfn.XLOOKUP(A1638,subscriptions!B1638:B10004,subscriptions!D1638:D10004)</f>
        <v>120</v>
      </c>
      <c r="N1638" s="10">
        <f t="array" ref="N1638">_xlfn.XLOOKUP(A1638,subscriptions!B1638:B10004,subscriptions!G1638:G10004)</f>
        <v>5</v>
      </c>
      <c r="O1638" s="10">
        <v>114.0</v>
      </c>
      <c r="P1638" s="10" t="str">
        <f t="array" ref="P1638">_xlfn.XLOOKUP(A1638,subscriptions!B1638:B10004,subscriptions!C1638:C10004)</f>
        <v>Residential</v>
      </c>
      <c r="Q1638" s="10" t="s">
        <v>194</v>
      </c>
      <c r="R1638" s="10" t="s">
        <v>212</v>
      </c>
      <c r="S1638" s="10" t="s">
        <v>1198</v>
      </c>
    </row>
    <row r="1639">
      <c r="A1639" s="1" t="s">
        <v>2290</v>
      </c>
      <c r="B1639" s="1" t="s">
        <v>425</v>
      </c>
      <c r="C1639" s="1" t="s">
        <v>3912</v>
      </c>
      <c r="D1639" s="1" t="s">
        <v>153</v>
      </c>
      <c r="E1639" s="1" t="s">
        <v>219</v>
      </c>
      <c r="F1639" s="1" t="s">
        <v>574</v>
      </c>
      <c r="G1639" s="1" t="s">
        <v>13703</v>
      </c>
      <c r="H1639" s="1" t="s">
        <v>13704</v>
      </c>
      <c r="I1639" s="4">
        <v>84.37947916666667</v>
      </c>
      <c r="J1639" s="1">
        <v>298.05</v>
      </c>
      <c r="K1639" s="1">
        <v>47.03</v>
      </c>
      <c r="M1639" s="10">
        <f t="array" ref="M1639">_xlfn.XLOOKUP(A1639,subscriptions!B1639:B10004,subscriptions!D1639:D10004)</f>
        <v>120</v>
      </c>
      <c r="N1639" s="10">
        <f t="array" ref="N1639">_xlfn.XLOOKUP(A1639,subscriptions!B1639:B10004,subscriptions!G1639:G10004)</f>
        <v>10</v>
      </c>
      <c r="O1639" s="10">
        <v>108.0</v>
      </c>
      <c r="P1639" s="10" t="str">
        <f t="array" ref="P1639">_xlfn.XLOOKUP(A1639,subscriptions!B1639:B10004,subscriptions!C1639:C10004)</f>
        <v>Residential</v>
      </c>
      <c r="Q1639" s="10" t="s">
        <v>128</v>
      </c>
      <c r="R1639" s="10" t="s">
        <v>212</v>
      </c>
      <c r="S1639" s="10" t="s">
        <v>2380</v>
      </c>
    </row>
    <row r="1640">
      <c r="A1640" s="1" t="s">
        <v>2291</v>
      </c>
      <c r="B1640" s="1" t="s">
        <v>772</v>
      </c>
      <c r="C1640" s="1" t="s">
        <v>391</v>
      </c>
      <c r="D1640" s="1" t="s">
        <v>153</v>
      </c>
      <c r="E1640" s="1" t="s">
        <v>179</v>
      </c>
      <c r="F1640" s="1" t="s">
        <v>844</v>
      </c>
      <c r="G1640" s="1" t="s">
        <v>13705</v>
      </c>
      <c r="H1640" s="1" t="s">
        <v>13706</v>
      </c>
      <c r="I1640" s="4">
        <v>84.21549768518518</v>
      </c>
      <c r="J1640" s="1">
        <v>7385.98</v>
      </c>
      <c r="K1640" s="1">
        <v>1750.19</v>
      </c>
      <c r="L1640" s="1">
        <v>100.0</v>
      </c>
      <c r="M1640" s="10">
        <f t="array" ref="M1640">_xlfn.XLOOKUP(A1640,subscriptions!B1640:B10004,subscriptions!D1640:D10004)</f>
        <v>120</v>
      </c>
      <c r="N1640" s="10">
        <f t="array" ref="N1640">_xlfn.XLOOKUP(A1640,subscriptions!B1640:B10004,subscriptions!G1640:G10004)</f>
        <v>20</v>
      </c>
      <c r="O1640" s="10">
        <v>96.0</v>
      </c>
      <c r="P1640" s="10" t="str">
        <f t="array" ref="P1640">_xlfn.XLOOKUP(A1640,subscriptions!B1640:B10004,subscriptions!C1640:C10004)</f>
        <v>Residential</v>
      </c>
      <c r="Q1640" s="10" t="s">
        <v>128</v>
      </c>
      <c r="R1640" s="10" t="s">
        <v>148</v>
      </c>
      <c r="S1640" s="10" t="s">
        <v>1212</v>
      </c>
    </row>
    <row r="1641">
      <c r="A1641" s="1" t="s">
        <v>2292</v>
      </c>
      <c r="B1641" s="1" t="s">
        <v>1317</v>
      </c>
      <c r="C1641" s="1" t="s">
        <v>605</v>
      </c>
      <c r="D1641" s="1" t="s">
        <v>27</v>
      </c>
      <c r="E1641" s="1" t="s">
        <v>111</v>
      </c>
      <c r="F1641" s="1" t="s">
        <v>1906</v>
      </c>
      <c r="G1641" s="1" t="s">
        <v>13707</v>
      </c>
      <c r="H1641" s="1" t="s">
        <v>13708</v>
      </c>
      <c r="I1641" s="4">
        <v>84.33716435185185</v>
      </c>
      <c r="J1641" s="1">
        <v>3975.96</v>
      </c>
      <c r="K1641" s="1">
        <v>580.67</v>
      </c>
      <c r="M1641" s="10">
        <f t="array" ref="M1641">_xlfn.XLOOKUP(A1641,subscriptions!B1641:B10004,subscriptions!D1641:D10004)</f>
        <v>50</v>
      </c>
      <c r="N1641" s="10">
        <f t="array" ref="N1641">_xlfn.XLOOKUP(A1641,subscriptions!B1641:B10004,subscriptions!G1641:G10004)</f>
        <v>0</v>
      </c>
      <c r="O1641" s="10">
        <v>50.0</v>
      </c>
      <c r="P1641" s="10" t="str">
        <f t="array" ref="P1641">_xlfn.XLOOKUP(A1641,subscriptions!B1641:B10004,subscriptions!C1641:C10004)</f>
        <v>Mini</v>
      </c>
      <c r="Q1641" s="10" t="s">
        <v>173</v>
      </c>
      <c r="R1641" s="10" t="s">
        <v>148</v>
      </c>
      <c r="S1641" s="10" t="s">
        <v>968</v>
      </c>
    </row>
    <row r="1642">
      <c r="A1642" s="1" t="s">
        <v>2294</v>
      </c>
      <c r="B1642" s="1" t="s">
        <v>686</v>
      </c>
      <c r="C1642" s="1" t="s">
        <v>1507</v>
      </c>
      <c r="D1642" s="1" t="s">
        <v>153</v>
      </c>
      <c r="E1642" s="1" t="s">
        <v>280</v>
      </c>
      <c r="F1642" s="1" t="s">
        <v>2239</v>
      </c>
      <c r="G1642" s="1" t="s">
        <v>13709</v>
      </c>
      <c r="H1642" s="1" t="s">
        <v>13710</v>
      </c>
      <c r="I1642" s="4">
        <v>84.33694444444444</v>
      </c>
      <c r="J1642" s="1">
        <v>1214.65</v>
      </c>
      <c r="K1642" s="1">
        <v>125.01</v>
      </c>
      <c r="M1642" s="10">
        <f t="array" ref="M1642">_xlfn.XLOOKUP(A1642,subscriptions!B1642:B10004,subscriptions!D1642:D10004)</f>
        <v>80</v>
      </c>
      <c r="N1642" s="10">
        <f t="array" ref="N1642">_xlfn.XLOOKUP(A1642,subscriptions!B1642:B10004,subscriptions!G1642:G10004)</f>
        <v>5</v>
      </c>
      <c r="O1642" s="10">
        <v>76.0</v>
      </c>
      <c r="P1642" s="10" t="str">
        <f t="array" ref="P1642">_xlfn.XLOOKUP(A1642,subscriptions!B1642:B10004,subscriptions!C1642:C10004)</f>
        <v>Roam</v>
      </c>
      <c r="Q1642" s="10" t="s">
        <v>194</v>
      </c>
      <c r="R1642" s="10" t="s">
        <v>148</v>
      </c>
      <c r="S1642" s="10" t="s">
        <v>968</v>
      </c>
    </row>
    <row r="1643">
      <c r="A1643" s="1" t="s">
        <v>2297</v>
      </c>
      <c r="B1643" s="1" t="s">
        <v>236</v>
      </c>
      <c r="C1643" s="1" t="s">
        <v>237</v>
      </c>
      <c r="D1643" s="1" t="s">
        <v>153</v>
      </c>
      <c r="E1643" s="1" t="s">
        <v>219</v>
      </c>
      <c r="F1643" s="1" t="s">
        <v>574</v>
      </c>
      <c r="G1643" s="1" t="s">
        <v>13711</v>
      </c>
      <c r="H1643" s="1" t="s">
        <v>13712</v>
      </c>
      <c r="I1643" s="4">
        <v>84.25708333333333</v>
      </c>
      <c r="J1643" s="1">
        <v>2818.06</v>
      </c>
      <c r="K1643" s="1">
        <v>666.52</v>
      </c>
      <c r="M1643" s="10">
        <f t="array" ref="M1643">_xlfn.XLOOKUP(A1643,subscriptions!B1643:B10004,subscriptions!D1643:D10004)</f>
        <v>120</v>
      </c>
      <c r="N1643" s="10">
        <f t="array" ref="N1643">_xlfn.XLOOKUP(A1643,subscriptions!B1643:B10004,subscriptions!G1643:G10004)</f>
        <v>10</v>
      </c>
      <c r="O1643" s="10">
        <v>108.0</v>
      </c>
      <c r="P1643" s="10" t="str">
        <f t="array" ref="P1643">_xlfn.XLOOKUP(A1643,subscriptions!B1643:B10004,subscriptions!C1643:C10004)</f>
        <v>Residential</v>
      </c>
      <c r="Q1643" s="10" t="s">
        <v>128</v>
      </c>
      <c r="R1643" s="10" t="s">
        <v>212</v>
      </c>
      <c r="S1643" s="10" t="s">
        <v>175</v>
      </c>
    </row>
    <row r="1644">
      <c r="A1644" s="1" t="s">
        <v>2298</v>
      </c>
      <c r="B1644" s="1" t="s">
        <v>150</v>
      </c>
      <c r="C1644" s="1" t="s">
        <v>1678</v>
      </c>
      <c r="D1644" s="1" t="s">
        <v>153</v>
      </c>
      <c r="E1644" s="1" t="s">
        <v>179</v>
      </c>
      <c r="F1644" s="1" t="s">
        <v>200</v>
      </c>
      <c r="G1644" s="1" t="s">
        <v>13713</v>
      </c>
      <c r="H1644" s="1" t="s">
        <v>13714</v>
      </c>
      <c r="I1644" s="4">
        <v>84.38216435185186</v>
      </c>
      <c r="J1644" s="1">
        <v>1153.95</v>
      </c>
      <c r="K1644" s="1">
        <v>191.63</v>
      </c>
      <c r="L1644" s="1">
        <v>100.0</v>
      </c>
      <c r="M1644" s="10">
        <f t="array" ref="M1644">_xlfn.XLOOKUP(A1644,subscriptions!B1644:B10004,subscriptions!D1644:D10004)</f>
        <v>80</v>
      </c>
      <c r="N1644" s="10">
        <f t="array" ref="N1644">_xlfn.XLOOKUP(A1644,subscriptions!B1644:B10004,subscriptions!G1644:G10004)</f>
        <v>20</v>
      </c>
      <c r="O1644" s="10">
        <v>64.0</v>
      </c>
      <c r="P1644" s="10" t="str">
        <f t="array" ref="P1644">_xlfn.XLOOKUP(A1644,subscriptions!B1644:B10004,subscriptions!C1644:C10004)</f>
        <v>Roam</v>
      </c>
      <c r="Q1644" s="10" t="s">
        <v>128</v>
      </c>
      <c r="R1644" s="10" t="s">
        <v>148</v>
      </c>
      <c r="S1644" s="10" t="s">
        <v>293</v>
      </c>
    </row>
    <row r="1645">
      <c r="A1645" s="1" t="s">
        <v>2299</v>
      </c>
      <c r="B1645" s="1" t="s">
        <v>2534</v>
      </c>
      <c r="C1645" s="1" t="s">
        <v>884</v>
      </c>
      <c r="D1645" s="1" t="s">
        <v>153</v>
      </c>
      <c r="E1645" s="1" t="s">
        <v>111</v>
      </c>
      <c r="F1645" s="1" t="s">
        <v>1263</v>
      </c>
      <c r="G1645" s="1" t="s">
        <v>13715</v>
      </c>
      <c r="H1645" s="1" t="s">
        <v>13716</v>
      </c>
      <c r="I1645" s="4">
        <v>84.41947916666666</v>
      </c>
      <c r="J1645" s="1">
        <v>1515.6</v>
      </c>
      <c r="K1645" s="1">
        <v>315.01</v>
      </c>
      <c r="M1645" s="10">
        <f t="array" ref="M1645">_xlfn.XLOOKUP(A1645,subscriptions!B1645:B10004,subscriptions!D1645:D10004)</f>
        <v>50</v>
      </c>
      <c r="N1645" s="10">
        <f t="array" ref="N1645">_xlfn.XLOOKUP(A1645,subscriptions!B1645:B10004,subscriptions!G1645:G10004)</f>
        <v>0</v>
      </c>
      <c r="O1645" s="10">
        <v>50.0</v>
      </c>
      <c r="P1645" s="10" t="str">
        <f t="array" ref="P1645">_xlfn.XLOOKUP(A1645,subscriptions!B1645:B10004,subscriptions!C1645:C10004)</f>
        <v>Mini</v>
      </c>
      <c r="Q1645" s="10" t="s">
        <v>173</v>
      </c>
      <c r="R1645" s="10" t="s">
        <v>148</v>
      </c>
      <c r="S1645" s="10" t="s">
        <v>1525</v>
      </c>
    </row>
    <row r="1646">
      <c r="A1646" s="1" t="s">
        <v>2300</v>
      </c>
      <c r="B1646" s="1" t="s">
        <v>1009</v>
      </c>
      <c r="C1646" s="1" t="s">
        <v>1833</v>
      </c>
      <c r="D1646" s="1" t="s">
        <v>153</v>
      </c>
      <c r="E1646" s="1" t="s">
        <v>219</v>
      </c>
      <c r="F1646" s="1" t="s">
        <v>574</v>
      </c>
      <c r="G1646" s="1" t="s">
        <v>13717</v>
      </c>
      <c r="H1646" s="1" t="s">
        <v>13718</v>
      </c>
      <c r="I1646" s="4">
        <v>84.38291666666667</v>
      </c>
      <c r="J1646" s="1">
        <v>190.02</v>
      </c>
      <c r="K1646" s="1">
        <v>36.2</v>
      </c>
      <c r="M1646" s="10">
        <f t="array" ref="M1646">_xlfn.XLOOKUP(A1646,subscriptions!B1646:B10004,subscriptions!D1646:D10004)</f>
        <v>120</v>
      </c>
      <c r="N1646" s="10">
        <f t="array" ref="N1646">_xlfn.XLOOKUP(A1646,subscriptions!B1646:B10004,subscriptions!G1646:G10004)</f>
        <v>5</v>
      </c>
      <c r="O1646" s="10">
        <v>114.0</v>
      </c>
      <c r="P1646" s="10" t="str">
        <f t="array" ref="P1646">_xlfn.XLOOKUP(A1646,subscriptions!B1646:B10004,subscriptions!C1646:C10004)</f>
        <v>Residential</v>
      </c>
      <c r="Q1646" s="10" t="s">
        <v>194</v>
      </c>
      <c r="R1646" s="10" t="s">
        <v>212</v>
      </c>
      <c r="S1646" s="10" t="s">
        <v>671</v>
      </c>
    </row>
    <row r="1647">
      <c r="A1647" s="1" t="s">
        <v>2301</v>
      </c>
      <c r="B1647" s="1" t="s">
        <v>748</v>
      </c>
      <c r="C1647" s="1" t="s">
        <v>1347</v>
      </c>
      <c r="D1647" s="1" t="s">
        <v>27</v>
      </c>
      <c r="E1647" s="1" t="s">
        <v>714</v>
      </c>
      <c r="F1647" s="1" t="s">
        <v>2171</v>
      </c>
      <c r="G1647" s="1" t="s">
        <v>13719</v>
      </c>
      <c r="H1647" s="1" t="s">
        <v>13720</v>
      </c>
      <c r="I1647" s="4">
        <v>84.20934027777778</v>
      </c>
      <c r="J1647" s="1">
        <v>2161.4</v>
      </c>
      <c r="K1647" s="1">
        <v>514.93</v>
      </c>
      <c r="M1647" s="10">
        <f t="array" ref="M1647">_xlfn.XLOOKUP(A1647,subscriptions!B1647:B10004,subscriptions!D1647:D10004)</f>
        <v>80</v>
      </c>
      <c r="N1647" s="10">
        <f t="array" ref="N1647">_xlfn.XLOOKUP(A1647,subscriptions!B1647:B10004,subscriptions!G1647:G10004)</f>
        <v>10</v>
      </c>
      <c r="O1647" s="10">
        <v>72.0</v>
      </c>
      <c r="P1647" s="10" t="str">
        <f t="array" ref="P1647">_xlfn.XLOOKUP(A1647,subscriptions!B1647:B10004,subscriptions!C1647:C10004)</f>
        <v>Roam</v>
      </c>
      <c r="Q1647" s="10" t="s">
        <v>128</v>
      </c>
      <c r="R1647" s="10" t="s">
        <v>148</v>
      </c>
      <c r="S1647" s="10" t="s">
        <v>1374</v>
      </c>
    </row>
    <row r="1648">
      <c r="A1648" s="1" t="s">
        <v>2302</v>
      </c>
      <c r="B1648" s="1" t="s">
        <v>426</v>
      </c>
      <c r="C1648" s="1" t="s">
        <v>871</v>
      </c>
      <c r="D1648" s="1" t="s">
        <v>153</v>
      </c>
      <c r="E1648" s="1" t="s">
        <v>262</v>
      </c>
      <c r="F1648" s="1" t="s">
        <v>674</v>
      </c>
      <c r="G1648" s="1" t="s">
        <v>13721</v>
      </c>
      <c r="H1648" s="1" t="s">
        <v>13722</v>
      </c>
      <c r="I1648" s="4">
        <v>84.42028935185185</v>
      </c>
      <c r="J1648" s="1">
        <v>254.96</v>
      </c>
      <c r="K1648" s="1">
        <v>61.93</v>
      </c>
      <c r="M1648" s="10">
        <f t="array" ref="M1648">_xlfn.XLOOKUP(A1648,subscriptions!B1648:B10004,subscriptions!D1648:D10004)</f>
        <v>120</v>
      </c>
      <c r="N1648" s="10">
        <f t="array" ref="N1648">_xlfn.XLOOKUP(A1648,subscriptions!B1648:B10004,subscriptions!G1648:G10004)</f>
        <v>20</v>
      </c>
      <c r="O1648" s="10">
        <v>96.0</v>
      </c>
      <c r="P1648" s="10" t="str">
        <f t="array" ref="P1648">_xlfn.XLOOKUP(A1648,subscriptions!B1648:B10004,subscriptions!C1648:C10004)</f>
        <v>Residential</v>
      </c>
      <c r="Q1648" s="10" t="s">
        <v>128</v>
      </c>
      <c r="R1648" s="10" t="s">
        <v>148</v>
      </c>
      <c r="S1648" s="10" t="s">
        <v>940</v>
      </c>
    </row>
    <row r="1649">
      <c r="A1649" s="1" t="s">
        <v>2303</v>
      </c>
      <c r="B1649" s="1" t="s">
        <v>455</v>
      </c>
      <c r="C1649" s="1" t="s">
        <v>1251</v>
      </c>
      <c r="D1649" s="1" t="s">
        <v>27</v>
      </c>
      <c r="E1649" s="1" t="s">
        <v>239</v>
      </c>
      <c r="F1649" s="1" t="s">
        <v>606</v>
      </c>
      <c r="G1649" s="1" t="s">
        <v>13723</v>
      </c>
      <c r="H1649" s="1" t="s">
        <v>13724</v>
      </c>
      <c r="I1649" s="4">
        <v>84.29263888888889</v>
      </c>
      <c r="J1649" s="1">
        <v>2673.63</v>
      </c>
      <c r="K1649" s="1">
        <v>322.81</v>
      </c>
      <c r="M1649" s="10">
        <f t="array" ref="M1649">_xlfn.XLOOKUP(A1649,subscriptions!B1649:B10004,subscriptions!D1649:D10004)</f>
        <v>120</v>
      </c>
      <c r="N1649" s="10">
        <f t="array" ref="N1649">_xlfn.XLOOKUP(A1649,subscriptions!B1649:B10004,subscriptions!G1649:G10004)</f>
        <v>0</v>
      </c>
      <c r="O1649" s="10">
        <v>120.0</v>
      </c>
      <c r="P1649" s="10" t="str">
        <f t="array" ref="P1649">_xlfn.XLOOKUP(A1649,subscriptions!B1649:B10004,subscriptions!C1649:C10004)</f>
        <v>Residential</v>
      </c>
      <c r="Q1649" s="10" t="s">
        <v>173</v>
      </c>
      <c r="R1649" s="10" t="s">
        <v>212</v>
      </c>
      <c r="S1649" s="10" t="s">
        <v>587</v>
      </c>
    </row>
    <row r="1650">
      <c r="A1650" s="1" t="s">
        <v>2304</v>
      </c>
      <c r="B1650" s="1" t="s">
        <v>814</v>
      </c>
      <c r="C1650" s="1" t="s">
        <v>734</v>
      </c>
      <c r="D1650" s="1" t="s">
        <v>153</v>
      </c>
      <c r="E1650" s="1" t="s">
        <v>239</v>
      </c>
      <c r="F1650" s="1" t="s">
        <v>2076</v>
      </c>
      <c r="G1650" s="1" t="s">
        <v>13725</v>
      </c>
      <c r="H1650" s="1" t="s">
        <v>13726</v>
      </c>
      <c r="I1650" s="4">
        <v>84.29518518518519</v>
      </c>
      <c r="J1650" s="1">
        <v>2335.08</v>
      </c>
      <c r="K1650" s="1">
        <v>196.09</v>
      </c>
      <c r="M1650" s="10">
        <f t="array" ref="M1650">_xlfn.XLOOKUP(A1650,subscriptions!B1650:B10004,subscriptions!D1650:D10004)</f>
        <v>120</v>
      </c>
      <c r="N1650" s="10">
        <f t="array" ref="N1650">_xlfn.XLOOKUP(A1650,subscriptions!B1650:B10004,subscriptions!G1650:G10004)</f>
        <v>5</v>
      </c>
      <c r="O1650" s="10">
        <v>114.0</v>
      </c>
      <c r="P1650" s="10" t="str">
        <f t="array" ref="P1650">_xlfn.XLOOKUP(A1650,subscriptions!B1650:B10004,subscriptions!C1650:C10004)</f>
        <v>Residential</v>
      </c>
      <c r="Q1650" s="10" t="s">
        <v>194</v>
      </c>
      <c r="R1650" s="10" t="s">
        <v>212</v>
      </c>
      <c r="S1650" s="10" t="s">
        <v>1026</v>
      </c>
    </row>
    <row r="1651">
      <c r="A1651" s="1" t="s">
        <v>2305</v>
      </c>
      <c r="B1651" s="1" t="s">
        <v>969</v>
      </c>
      <c r="C1651" s="1" t="s">
        <v>556</v>
      </c>
      <c r="D1651" s="1" t="s">
        <v>27</v>
      </c>
      <c r="E1651" s="1" t="s">
        <v>631</v>
      </c>
      <c r="F1651" s="1" t="s">
        <v>922</v>
      </c>
      <c r="G1651" s="1" t="s">
        <v>13727</v>
      </c>
      <c r="H1651" s="1" t="s">
        <v>13728</v>
      </c>
      <c r="I1651" s="4">
        <v>84.29739583333334</v>
      </c>
      <c r="J1651" s="1">
        <v>1900.33</v>
      </c>
      <c r="K1651" s="1">
        <v>175.27</v>
      </c>
      <c r="M1651" s="10">
        <f t="array" ref="M1651">_xlfn.XLOOKUP(A1651,subscriptions!B1651:B10004,subscriptions!D1651:D10004)</f>
        <v>120</v>
      </c>
      <c r="N1651" s="10">
        <f t="array" ref="N1651">_xlfn.XLOOKUP(A1651,subscriptions!B1651:B10004,subscriptions!G1651:G10004)</f>
        <v>10</v>
      </c>
      <c r="O1651" s="10">
        <v>108.0</v>
      </c>
      <c r="P1651" s="10" t="str">
        <f t="array" ref="P1651">_xlfn.XLOOKUP(A1651,subscriptions!B1651:B10004,subscriptions!C1651:C10004)</f>
        <v>Residential</v>
      </c>
      <c r="Q1651" s="10" t="s">
        <v>128</v>
      </c>
      <c r="R1651" s="10" t="s">
        <v>212</v>
      </c>
      <c r="S1651" s="10" t="s">
        <v>407</v>
      </c>
    </row>
    <row r="1652">
      <c r="A1652" s="1" t="s">
        <v>2306</v>
      </c>
      <c r="B1652" s="1" t="s">
        <v>2096</v>
      </c>
      <c r="C1652" s="1" t="s">
        <v>764</v>
      </c>
      <c r="D1652" s="1" t="s">
        <v>27</v>
      </c>
      <c r="E1652" s="1" t="s">
        <v>280</v>
      </c>
      <c r="F1652" s="1" t="s">
        <v>494</v>
      </c>
      <c r="G1652" s="1" t="s">
        <v>13729</v>
      </c>
      <c r="H1652" s="1" t="s">
        <v>13730</v>
      </c>
      <c r="I1652" s="4">
        <v>84.37931712962963</v>
      </c>
      <c r="J1652" s="1">
        <v>105.25</v>
      </c>
      <c r="K1652" s="1">
        <v>20.8</v>
      </c>
      <c r="M1652" s="10">
        <f t="array" ref="M1652">_xlfn.XLOOKUP(A1652,subscriptions!B1652:B10004,subscriptions!D1652:D10004)</f>
        <v>120</v>
      </c>
      <c r="N1652" s="10">
        <f t="array" ref="N1652">_xlfn.XLOOKUP(A1652,subscriptions!B1652:B10004,subscriptions!G1652:G10004)</f>
        <v>20</v>
      </c>
      <c r="O1652" s="10">
        <v>96.0</v>
      </c>
      <c r="P1652" s="10" t="str">
        <f t="array" ref="P1652">_xlfn.XLOOKUP(A1652,subscriptions!B1652:B10004,subscriptions!C1652:C10004)</f>
        <v>Residential</v>
      </c>
      <c r="Q1652" s="10" t="s">
        <v>128</v>
      </c>
      <c r="R1652" s="10" t="s">
        <v>148</v>
      </c>
      <c r="S1652" s="10" t="s">
        <v>2380</v>
      </c>
    </row>
    <row r="1653">
      <c r="A1653" s="1" t="s">
        <v>2307</v>
      </c>
      <c r="B1653" s="1" t="s">
        <v>329</v>
      </c>
      <c r="C1653" s="1" t="s">
        <v>279</v>
      </c>
      <c r="D1653" s="1" t="s">
        <v>27</v>
      </c>
      <c r="E1653" s="1" t="s">
        <v>280</v>
      </c>
      <c r="F1653" s="1" t="s">
        <v>1665</v>
      </c>
      <c r="G1653" s="1" t="s">
        <v>13731</v>
      </c>
      <c r="H1653" s="1" t="s">
        <v>13732</v>
      </c>
      <c r="I1653" s="4">
        <v>84.29402777777777</v>
      </c>
      <c r="J1653" s="1">
        <v>591.73</v>
      </c>
      <c r="K1653" s="1">
        <v>140.96</v>
      </c>
      <c r="M1653" s="10">
        <f t="array" ref="M1653">_xlfn.XLOOKUP(A1653,subscriptions!B1653:B10004,subscriptions!D1653:D10004)</f>
        <v>120</v>
      </c>
      <c r="N1653" s="10">
        <f t="array" ref="N1653">_xlfn.XLOOKUP(A1653,subscriptions!B1653:B10004,subscriptions!G1653:G10004)</f>
        <v>0</v>
      </c>
      <c r="O1653" s="10">
        <v>120.0</v>
      </c>
      <c r="P1653" s="10" t="str">
        <f t="array" ref="P1653">_xlfn.XLOOKUP(A1653,subscriptions!B1653:B10004,subscriptions!C1653:C10004)</f>
        <v>Residential</v>
      </c>
      <c r="Q1653" s="10" t="s">
        <v>173</v>
      </c>
      <c r="R1653" s="10" t="s">
        <v>212</v>
      </c>
      <c r="S1653" s="10" t="s">
        <v>1458</v>
      </c>
    </row>
    <row r="1654">
      <c r="A1654" s="1" t="s">
        <v>2308</v>
      </c>
      <c r="B1654" s="1" t="s">
        <v>455</v>
      </c>
      <c r="C1654" s="1" t="s">
        <v>218</v>
      </c>
      <c r="D1654" s="1" t="s">
        <v>27</v>
      </c>
      <c r="E1654" s="1" t="s">
        <v>332</v>
      </c>
      <c r="F1654" s="1" t="s">
        <v>1749</v>
      </c>
      <c r="G1654" s="1" t="s">
        <v>13733</v>
      </c>
      <c r="H1654" s="1" t="s">
        <v>13734</v>
      </c>
      <c r="I1654" s="4">
        <v>84.21689814814815</v>
      </c>
      <c r="J1654" s="1">
        <v>507.98</v>
      </c>
      <c r="K1654" s="1">
        <v>83.57</v>
      </c>
      <c r="M1654" s="10">
        <f t="array" ref="M1654">_xlfn.XLOOKUP(A1654,subscriptions!B1654:B10004,subscriptions!D1654:D10004)</f>
        <v>80</v>
      </c>
      <c r="N1654" s="10">
        <f t="array" ref="N1654">_xlfn.XLOOKUP(A1654,subscriptions!B1654:B10004,subscriptions!G1654:G10004)</f>
        <v>5</v>
      </c>
      <c r="O1654" s="10">
        <v>76.0</v>
      </c>
      <c r="P1654" s="10" t="str">
        <f t="array" ref="P1654">_xlfn.XLOOKUP(A1654,subscriptions!B1654:B10004,subscriptions!C1654:C10004)</f>
        <v>Roam</v>
      </c>
      <c r="Q1654" s="10" t="s">
        <v>194</v>
      </c>
      <c r="R1654" s="10" t="s">
        <v>148</v>
      </c>
      <c r="S1654" s="10" t="s">
        <v>453</v>
      </c>
    </row>
    <row r="1655">
      <c r="A1655" s="1" t="s">
        <v>2309</v>
      </c>
      <c r="B1655" s="1" t="s">
        <v>1886</v>
      </c>
      <c r="C1655" s="1" t="s">
        <v>524</v>
      </c>
      <c r="D1655" s="1" t="s">
        <v>27</v>
      </c>
      <c r="E1655" s="1" t="s">
        <v>219</v>
      </c>
      <c r="F1655" s="1" t="s">
        <v>458</v>
      </c>
      <c r="G1655" s="1" t="s">
        <v>13735</v>
      </c>
      <c r="H1655" s="1" t="s">
        <v>13736</v>
      </c>
      <c r="I1655" s="4">
        <v>84.21335648148148</v>
      </c>
      <c r="J1655" s="1">
        <v>719.75</v>
      </c>
      <c r="K1655" s="1">
        <v>162.36</v>
      </c>
      <c r="M1655" s="10">
        <f t="array" ref="M1655">_xlfn.XLOOKUP(A1655,subscriptions!B1655:B10004,subscriptions!D1655:D10004)</f>
        <v>120</v>
      </c>
      <c r="N1655" s="10">
        <f t="array" ref="N1655">_xlfn.XLOOKUP(A1655,subscriptions!B1655:B10004,subscriptions!G1655:G10004)</f>
        <v>10</v>
      </c>
      <c r="O1655" s="10">
        <v>108.0</v>
      </c>
      <c r="P1655" s="10" t="str">
        <f t="array" ref="P1655">_xlfn.XLOOKUP(A1655,subscriptions!B1655:B10004,subscriptions!C1655:C10004)</f>
        <v>Residential</v>
      </c>
      <c r="Q1655" s="10" t="s">
        <v>128</v>
      </c>
      <c r="R1655" s="10" t="s">
        <v>212</v>
      </c>
      <c r="S1655" s="10" t="s">
        <v>1915</v>
      </c>
    </row>
    <row r="1656">
      <c r="A1656" s="1" t="s">
        <v>2310</v>
      </c>
      <c r="B1656" s="1" t="s">
        <v>236</v>
      </c>
      <c r="C1656" s="1" t="s">
        <v>2007</v>
      </c>
      <c r="D1656" s="1" t="s">
        <v>153</v>
      </c>
      <c r="E1656" s="1" t="s">
        <v>179</v>
      </c>
      <c r="F1656" s="1" t="s">
        <v>901</v>
      </c>
      <c r="G1656" s="1" t="s">
        <v>13737</v>
      </c>
      <c r="H1656" s="1" t="s">
        <v>13738</v>
      </c>
      <c r="I1656" s="4">
        <v>84.33430555555556</v>
      </c>
      <c r="J1656" s="1">
        <v>187.59</v>
      </c>
      <c r="K1656" s="1">
        <v>38.38</v>
      </c>
      <c r="L1656" s="1">
        <v>100.0</v>
      </c>
      <c r="M1656" s="10">
        <f t="array" ref="M1656">_xlfn.XLOOKUP(A1656,subscriptions!B1656:B10004,subscriptions!D1656:D10004)</f>
        <v>250</v>
      </c>
      <c r="N1656" s="10">
        <f t="array" ref="N1656">_xlfn.XLOOKUP(A1656,subscriptions!B1656:B10004,subscriptions!G1656:G10004)</f>
        <v>20</v>
      </c>
      <c r="O1656" s="10">
        <v>200.0</v>
      </c>
      <c r="P1656" s="10" t="str">
        <f t="array" ref="P1656">_xlfn.XLOOKUP(A1656,subscriptions!B1656:B10004,subscriptions!C1656:C10004)</f>
        <v>Business</v>
      </c>
      <c r="Q1656" s="10" t="s">
        <v>128</v>
      </c>
      <c r="R1656" s="10" t="s">
        <v>129</v>
      </c>
      <c r="S1656" s="10" t="s">
        <v>195</v>
      </c>
    </row>
    <row r="1657">
      <c r="A1657" s="1" t="s">
        <v>2312</v>
      </c>
      <c r="B1657" s="1" t="s">
        <v>686</v>
      </c>
      <c r="C1657" s="1" t="s">
        <v>884</v>
      </c>
      <c r="D1657" s="1" t="s">
        <v>153</v>
      </c>
      <c r="E1657" s="1" t="s">
        <v>219</v>
      </c>
      <c r="F1657" s="1" t="s">
        <v>220</v>
      </c>
      <c r="G1657" s="1" t="s">
        <v>13739</v>
      </c>
      <c r="H1657" s="1" t="s">
        <v>13740</v>
      </c>
      <c r="I1657" s="4">
        <v>84.25241898148148</v>
      </c>
      <c r="J1657" s="1">
        <v>4195.93</v>
      </c>
      <c r="K1657" s="1">
        <v>926.75</v>
      </c>
      <c r="M1657" s="10">
        <f t="array" ref="M1657">_xlfn.XLOOKUP(A1657,subscriptions!B1657:B10004,subscriptions!D1657:D10004)</f>
        <v>250</v>
      </c>
      <c r="N1657" s="10">
        <f t="array" ref="N1657">_xlfn.XLOOKUP(A1657,subscriptions!B1657:B10004,subscriptions!G1657:G10004)</f>
        <v>0</v>
      </c>
      <c r="O1657" s="10">
        <v>250.0</v>
      </c>
      <c r="P1657" s="10" t="str">
        <f t="array" ref="P1657">_xlfn.XLOOKUP(A1657,subscriptions!B1657:B10004,subscriptions!C1657:C10004)</f>
        <v>Business</v>
      </c>
      <c r="Q1657" s="10" t="s">
        <v>173</v>
      </c>
      <c r="R1657" s="10" t="s">
        <v>129</v>
      </c>
      <c r="S1657" s="10" t="s">
        <v>1008</v>
      </c>
    </row>
    <row r="1658">
      <c r="A1658" s="1" t="s">
        <v>2315</v>
      </c>
      <c r="B1658" s="1" t="s">
        <v>1173</v>
      </c>
      <c r="C1658" s="1" t="s">
        <v>261</v>
      </c>
      <c r="D1658" s="1" t="s">
        <v>27</v>
      </c>
      <c r="E1658" s="1" t="s">
        <v>111</v>
      </c>
      <c r="F1658" s="1" t="s">
        <v>154</v>
      </c>
      <c r="G1658" s="1" t="s">
        <v>13741</v>
      </c>
      <c r="H1658" s="1" t="s">
        <v>13742</v>
      </c>
      <c r="I1658" s="4">
        <v>84.33564814814815</v>
      </c>
      <c r="J1658" s="1">
        <v>1260.49</v>
      </c>
      <c r="K1658" s="1">
        <v>223.74</v>
      </c>
      <c r="M1658" s="10">
        <f t="array" ref="M1658">_xlfn.XLOOKUP(A1658,subscriptions!B1658:B10004,subscriptions!D1658:D10004)</f>
        <v>250</v>
      </c>
      <c r="N1658" s="10">
        <f t="array" ref="N1658">_xlfn.XLOOKUP(A1658,subscriptions!B1658:B10004,subscriptions!G1658:G10004)</f>
        <v>5</v>
      </c>
      <c r="O1658" s="10">
        <v>237.5</v>
      </c>
      <c r="P1658" s="10" t="str">
        <f t="array" ref="P1658">_xlfn.XLOOKUP(A1658,subscriptions!B1658:B10004,subscriptions!C1658:C10004)</f>
        <v>Business</v>
      </c>
      <c r="Q1658" s="10" t="s">
        <v>194</v>
      </c>
      <c r="R1658" s="10" t="s">
        <v>129</v>
      </c>
      <c r="S1658" s="10" t="s">
        <v>571</v>
      </c>
    </row>
    <row r="1659">
      <c r="A1659" s="1" t="s">
        <v>2316</v>
      </c>
      <c r="B1659" s="1" t="s">
        <v>1262</v>
      </c>
      <c r="C1659" s="1" t="s">
        <v>556</v>
      </c>
      <c r="D1659" s="1" t="s">
        <v>27</v>
      </c>
      <c r="E1659" s="1" t="s">
        <v>28</v>
      </c>
      <c r="F1659" s="1" t="s">
        <v>3899</v>
      </c>
      <c r="G1659" s="1" t="s">
        <v>13743</v>
      </c>
      <c r="H1659" s="1" t="s">
        <v>13744</v>
      </c>
      <c r="I1659" s="4">
        <v>84.16891203703703</v>
      </c>
      <c r="J1659" s="1">
        <v>596.9</v>
      </c>
      <c r="K1659" s="1">
        <v>62.45</v>
      </c>
      <c r="M1659" s="10">
        <f t="array" ref="M1659">_xlfn.XLOOKUP(A1659,subscriptions!B1659:B10004,subscriptions!D1659:D10004)</f>
        <v>80</v>
      </c>
      <c r="N1659" s="10">
        <f t="array" ref="N1659">_xlfn.XLOOKUP(A1659,subscriptions!B1659:B10004,subscriptions!G1659:G10004)</f>
        <v>10</v>
      </c>
      <c r="O1659" s="10">
        <v>72.0</v>
      </c>
      <c r="P1659" s="10" t="str">
        <f t="array" ref="P1659">_xlfn.XLOOKUP(A1659,subscriptions!B1659:B10004,subscriptions!C1659:C10004)</f>
        <v>Roam</v>
      </c>
      <c r="Q1659" s="10" t="s">
        <v>128</v>
      </c>
      <c r="R1659" s="10" t="s">
        <v>148</v>
      </c>
      <c r="S1659" s="10" t="s">
        <v>1504</v>
      </c>
    </row>
    <row r="1660">
      <c r="A1660" s="1" t="s">
        <v>2317</v>
      </c>
      <c r="B1660" s="1" t="s">
        <v>1972</v>
      </c>
      <c r="C1660" s="1" t="s">
        <v>391</v>
      </c>
      <c r="D1660" s="1" t="s">
        <v>27</v>
      </c>
      <c r="E1660" s="1" t="s">
        <v>28</v>
      </c>
      <c r="F1660" s="1" t="s">
        <v>29</v>
      </c>
      <c r="G1660" s="1" t="s">
        <v>13745</v>
      </c>
      <c r="H1660" s="1" t="s">
        <v>13746</v>
      </c>
      <c r="I1660" s="4">
        <v>84.42043981481481</v>
      </c>
      <c r="J1660" s="1">
        <v>808.71</v>
      </c>
      <c r="K1660" s="1">
        <v>84.43</v>
      </c>
      <c r="M1660" s="10">
        <f t="array" ref="M1660">_xlfn.XLOOKUP(A1660,subscriptions!B1660:B10004,subscriptions!D1660:D10004)</f>
        <v>250</v>
      </c>
      <c r="N1660" s="10">
        <f t="array" ref="N1660">_xlfn.XLOOKUP(A1660,subscriptions!B1660:B10004,subscriptions!G1660:G10004)</f>
        <v>20</v>
      </c>
      <c r="O1660" s="10">
        <v>200.0</v>
      </c>
      <c r="P1660" s="10" t="str">
        <f t="array" ref="P1660">_xlfn.XLOOKUP(A1660,subscriptions!B1660:B10004,subscriptions!C1660:C10004)</f>
        <v>Business</v>
      </c>
      <c r="Q1660" s="10" t="s">
        <v>128</v>
      </c>
      <c r="R1660" s="10" t="s">
        <v>129</v>
      </c>
      <c r="S1660" s="10" t="s">
        <v>940</v>
      </c>
    </row>
    <row r="1661">
      <c r="A1661" s="1" t="s">
        <v>2318</v>
      </c>
      <c r="B1661" s="1" t="s">
        <v>295</v>
      </c>
      <c r="C1661" s="1" t="s">
        <v>1100</v>
      </c>
      <c r="D1661" s="1" t="s">
        <v>153</v>
      </c>
      <c r="E1661" s="1" t="s">
        <v>28</v>
      </c>
      <c r="F1661" s="1" t="s">
        <v>1639</v>
      </c>
      <c r="G1661" s="1" t="s">
        <v>13747</v>
      </c>
      <c r="H1661" s="1" t="s">
        <v>13748</v>
      </c>
      <c r="I1661" s="4">
        <v>84.33708333333334</v>
      </c>
      <c r="J1661" s="1">
        <v>939.15</v>
      </c>
      <c r="K1661" s="1">
        <v>165.32</v>
      </c>
      <c r="M1661" s="10">
        <f t="array" ref="M1661">_xlfn.XLOOKUP(A1661,subscriptions!B1661:B10004,subscriptions!D1661:D10004)</f>
        <v>80</v>
      </c>
      <c r="N1661" s="10">
        <f t="array" ref="N1661">_xlfn.XLOOKUP(A1661,subscriptions!B1661:B10004,subscriptions!G1661:G10004)</f>
        <v>0</v>
      </c>
      <c r="O1661" s="10">
        <v>80.0</v>
      </c>
      <c r="P1661" s="10" t="str">
        <f t="array" ref="P1661">_xlfn.XLOOKUP(A1661,subscriptions!B1661:B10004,subscriptions!C1661:C10004)</f>
        <v>Roam</v>
      </c>
      <c r="Q1661" s="10" t="s">
        <v>173</v>
      </c>
      <c r="R1661" s="10" t="s">
        <v>148</v>
      </c>
      <c r="S1661" s="10" t="s">
        <v>968</v>
      </c>
    </row>
    <row r="1662">
      <c r="A1662" s="1" t="s">
        <v>2319</v>
      </c>
      <c r="B1662" s="1" t="s">
        <v>1387</v>
      </c>
      <c r="C1662" s="1" t="s">
        <v>1507</v>
      </c>
      <c r="D1662" s="1" t="s">
        <v>27</v>
      </c>
      <c r="E1662" s="1" t="s">
        <v>262</v>
      </c>
      <c r="F1662" s="1" t="s">
        <v>2853</v>
      </c>
      <c r="G1662" s="1" t="s">
        <v>13749</v>
      </c>
      <c r="H1662" s="1" t="s">
        <v>13750</v>
      </c>
      <c r="I1662" s="4">
        <v>84.4183449074074</v>
      </c>
      <c r="J1662" s="1">
        <v>1426.67</v>
      </c>
      <c r="K1662" s="1">
        <v>171.85</v>
      </c>
      <c r="M1662" s="10">
        <f t="array" ref="M1662">_xlfn.XLOOKUP(A1662,subscriptions!B1662:B10004,subscriptions!D1662:D10004)</f>
        <v>50</v>
      </c>
      <c r="N1662" s="10">
        <f t="array" ref="N1662">_xlfn.XLOOKUP(A1662,subscriptions!B1662:B10004,subscriptions!G1662:G10004)</f>
        <v>5</v>
      </c>
      <c r="O1662" s="10">
        <v>47.5</v>
      </c>
      <c r="P1662" s="10" t="str">
        <f t="array" ref="P1662">_xlfn.XLOOKUP(A1662,subscriptions!B1662:B10004,subscriptions!C1662:C10004)</f>
        <v>Mini</v>
      </c>
      <c r="Q1662" s="10" t="s">
        <v>194</v>
      </c>
      <c r="R1662" s="10" t="s">
        <v>148</v>
      </c>
      <c r="S1662" s="10" t="s">
        <v>3020</v>
      </c>
    </row>
    <row r="1663">
      <c r="A1663" s="1" t="s">
        <v>2320</v>
      </c>
      <c r="B1663" s="1" t="s">
        <v>1141</v>
      </c>
      <c r="C1663" s="1" t="s">
        <v>1200</v>
      </c>
      <c r="D1663" s="1" t="s">
        <v>27</v>
      </c>
      <c r="E1663" s="1" t="s">
        <v>332</v>
      </c>
      <c r="F1663" s="1" t="s">
        <v>333</v>
      </c>
      <c r="G1663" s="1" t="s">
        <v>13751</v>
      </c>
      <c r="H1663" s="1" t="s">
        <v>13752</v>
      </c>
      <c r="I1663" s="4">
        <v>84.33577546296296</v>
      </c>
      <c r="J1663" s="1">
        <v>1137.51</v>
      </c>
      <c r="K1663" s="1">
        <v>293.8</v>
      </c>
      <c r="M1663" s="10">
        <f t="array" ref="M1663">_xlfn.XLOOKUP(A1663,subscriptions!B1663:B10004,subscriptions!D1663:D10004)</f>
        <v>250</v>
      </c>
      <c r="N1663" s="10">
        <f t="array" ref="N1663">_xlfn.XLOOKUP(A1663,subscriptions!B1663:B10004,subscriptions!G1663:G10004)</f>
        <v>10</v>
      </c>
      <c r="O1663" s="10">
        <v>225.0</v>
      </c>
      <c r="P1663" s="10" t="str">
        <f t="array" ref="P1663">_xlfn.XLOOKUP(A1663,subscriptions!B1663:B10004,subscriptions!C1663:C10004)</f>
        <v>Business</v>
      </c>
      <c r="Q1663" s="10" t="s">
        <v>128</v>
      </c>
      <c r="R1663" s="10" t="s">
        <v>129</v>
      </c>
      <c r="S1663" s="10" t="s">
        <v>571</v>
      </c>
    </row>
    <row r="1664">
      <c r="A1664" s="1" t="s">
        <v>2321</v>
      </c>
      <c r="B1664" s="1" t="s">
        <v>109</v>
      </c>
      <c r="C1664" s="1" t="s">
        <v>871</v>
      </c>
      <c r="D1664" s="1" t="s">
        <v>27</v>
      </c>
      <c r="E1664" s="1" t="s">
        <v>219</v>
      </c>
      <c r="F1664" s="1" t="s">
        <v>971</v>
      </c>
      <c r="G1664" s="1" t="s">
        <v>13753</v>
      </c>
      <c r="H1664" s="1" t="s">
        <v>13754</v>
      </c>
      <c r="I1664" s="4">
        <v>84.25450231481481</v>
      </c>
      <c r="J1664" s="1">
        <v>3827.24</v>
      </c>
      <c r="K1664" s="1">
        <v>460.57</v>
      </c>
      <c r="M1664" s="10">
        <f t="array" ref="M1664">_xlfn.XLOOKUP(A1664,subscriptions!B1664:B10004,subscriptions!D1664:D10004)</f>
        <v>120</v>
      </c>
      <c r="N1664" s="10">
        <f t="array" ref="N1664">_xlfn.XLOOKUP(A1664,subscriptions!B1664:B10004,subscriptions!G1664:G10004)</f>
        <v>20</v>
      </c>
      <c r="O1664" s="10">
        <v>96.0</v>
      </c>
      <c r="P1664" s="10" t="str">
        <f t="array" ref="P1664">_xlfn.XLOOKUP(A1664,subscriptions!B1664:B10004,subscriptions!C1664:C10004)</f>
        <v>Residential</v>
      </c>
      <c r="Q1664" s="10" t="s">
        <v>128</v>
      </c>
      <c r="R1664" s="10" t="s">
        <v>148</v>
      </c>
      <c r="S1664" s="10" t="s">
        <v>2046</v>
      </c>
    </row>
    <row r="1665">
      <c r="A1665" s="1" t="s">
        <v>2322</v>
      </c>
      <c r="B1665" s="1" t="s">
        <v>657</v>
      </c>
      <c r="C1665" s="1" t="s">
        <v>330</v>
      </c>
      <c r="D1665" s="1" t="s">
        <v>153</v>
      </c>
      <c r="E1665" s="1" t="s">
        <v>332</v>
      </c>
      <c r="F1665" s="1" t="s">
        <v>788</v>
      </c>
      <c r="G1665" s="1" t="s">
        <v>13755</v>
      </c>
      <c r="H1665" s="1" t="s">
        <v>13756</v>
      </c>
      <c r="I1665" s="4">
        <v>84.3356712962963</v>
      </c>
      <c r="J1665" s="1">
        <v>1080.64</v>
      </c>
      <c r="K1665" s="1">
        <v>216.81</v>
      </c>
      <c r="M1665" s="10">
        <f t="array" ref="M1665">_xlfn.XLOOKUP(A1665,subscriptions!B1665:B10004,subscriptions!D1665:D10004)</f>
        <v>120</v>
      </c>
      <c r="N1665" s="10">
        <f t="array" ref="N1665">_xlfn.XLOOKUP(A1665,subscriptions!B1665:B10004,subscriptions!G1665:G10004)</f>
        <v>0</v>
      </c>
      <c r="O1665" s="10">
        <v>120.0</v>
      </c>
      <c r="P1665" s="10" t="str">
        <f t="array" ref="P1665">_xlfn.XLOOKUP(A1665,subscriptions!B1665:B10004,subscriptions!C1665:C10004)</f>
        <v>Residential</v>
      </c>
      <c r="Q1665" s="10" t="s">
        <v>173</v>
      </c>
      <c r="R1665" s="10" t="s">
        <v>212</v>
      </c>
      <c r="S1665" s="10" t="s">
        <v>571</v>
      </c>
    </row>
    <row r="1666">
      <c r="A1666" s="1" t="s">
        <v>2323</v>
      </c>
      <c r="B1666" s="1" t="s">
        <v>355</v>
      </c>
      <c r="C1666" s="1" t="s">
        <v>178</v>
      </c>
      <c r="D1666" s="1" t="s">
        <v>153</v>
      </c>
      <c r="E1666" s="1" t="s">
        <v>714</v>
      </c>
      <c r="F1666" s="1" t="s">
        <v>1951</v>
      </c>
      <c r="G1666" s="1" t="s">
        <v>13757</v>
      </c>
      <c r="H1666" s="1" t="s">
        <v>13758</v>
      </c>
      <c r="I1666" s="4">
        <v>84.29519675925926</v>
      </c>
      <c r="J1666" s="1">
        <v>7322.39</v>
      </c>
      <c r="K1666" s="1">
        <v>1173.4</v>
      </c>
      <c r="M1666" s="10">
        <f t="array" ref="M1666">_xlfn.XLOOKUP(A1666,subscriptions!B1666:B10004,subscriptions!D1666:D10004)</f>
        <v>120</v>
      </c>
      <c r="N1666" s="10">
        <f t="array" ref="N1666">_xlfn.XLOOKUP(A1666,subscriptions!B1666:B10004,subscriptions!G1666:G10004)</f>
        <v>5</v>
      </c>
      <c r="O1666" s="10">
        <v>114.0</v>
      </c>
      <c r="P1666" s="10" t="str">
        <f t="array" ref="P1666">_xlfn.XLOOKUP(A1666,subscriptions!B1666:B10004,subscriptions!C1666:C10004)</f>
        <v>Residential</v>
      </c>
      <c r="Q1666" s="10" t="s">
        <v>194</v>
      </c>
      <c r="R1666" s="10" t="s">
        <v>212</v>
      </c>
      <c r="S1666" s="10" t="s">
        <v>1026</v>
      </c>
    </row>
    <row r="1667">
      <c r="A1667" s="1" t="s">
        <v>2324</v>
      </c>
      <c r="B1667" s="1" t="s">
        <v>472</v>
      </c>
      <c r="C1667" s="1" t="s">
        <v>1833</v>
      </c>
      <c r="D1667" s="1" t="s">
        <v>27</v>
      </c>
      <c r="E1667" s="1" t="s">
        <v>714</v>
      </c>
      <c r="F1667" s="1" t="s">
        <v>1951</v>
      </c>
      <c r="G1667" s="1" t="s">
        <v>13759</v>
      </c>
      <c r="H1667" s="1" t="s">
        <v>13760</v>
      </c>
      <c r="I1667" s="4">
        <v>84.17186342592592</v>
      </c>
      <c r="J1667" s="1">
        <v>2910.0</v>
      </c>
      <c r="K1667" s="1">
        <v>639.67</v>
      </c>
      <c r="M1667" s="10">
        <f t="array" ref="M1667">_xlfn.XLOOKUP(A1667,subscriptions!B1667:B10004,subscriptions!D1667:D10004)</f>
        <v>80</v>
      </c>
      <c r="N1667" s="10">
        <f t="array" ref="N1667">_xlfn.XLOOKUP(A1667,subscriptions!B1667:B10004,subscriptions!G1667:G10004)</f>
        <v>10</v>
      </c>
      <c r="O1667" s="10">
        <v>72.0</v>
      </c>
      <c r="P1667" s="10" t="str">
        <f t="array" ref="P1667">_xlfn.XLOOKUP(A1667,subscriptions!B1667:B10004,subscriptions!C1667:C10004)</f>
        <v>Roam</v>
      </c>
      <c r="Q1667" s="10" t="s">
        <v>128</v>
      </c>
      <c r="R1667" s="10" t="s">
        <v>148</v>
      </c>
      <c r="S1667" s="10" t="s">
        <v>1082</v>
      </c>
    </row>
    <row r="1668">
      <c r="A1668" s="1" t="s">
        <v>2325</v>
      </c>
      <c r="B1668" s="1" t="s">
        <v>763</v>
      </c>
      <c r="C1668" s="1" t="s">
        <v>734</v>
      </c>
      <c r="D1668" s="1" t="s">
        <v>27</v>
      </c>
      <c r="E1668" s="1" t="s">
        <v>280</v>
      </c>
      <c r="F1668" s="1" t="s">
        <v>494</v>
      </c>
      <c r="G1668" s="1" t="s">
        <v>13761</v>
      </c>
      <c r="H1668" s="1" t="s">
        <v>13762</v>
      </c>
      <c r="I1668" s="4">
        <v>84.29826388888888</v>
      </c>
      <c r="J1668" s="1">
        <v>400.76</v>
      </c>
      <c r="K1668" s="1">
        <v>51.16</v>
      </c>
      <c r="M1668" s="10">
        <f t="array" ref="M1668">_xlfn.XLOOKUP(A1668,subscriptions!B1668:B10004,subscriptions!D1668:D10004)</f>
        <v>120</v>
      </c>
      <c r="N1668" s="10">
        <f t="array" ref="N1668">_xlfn.XLOOKUP(A1668,subscriptions!B1668:B10004,subscriptions!G1668:G10004)</f>
        <v>20</v>
      </c>
      <c r="O1668" s="10">
        <v>96.0</v>
      </c>
      <c r="P1668" s="10" t="str">
        <f t="array" ref="P1668">_xlfn.XLOOKUP(A1668,subscriptions!B1668:B10004,subscriptions!C1668:C10004)</f>
        <v>Residential</v>
      </c>
      <c r="Q1668" s="10" t="s">
        <v>128</v>
      </c>
      <c r="R1668" s="10" t="s">
        <v>148</v>
      </c>
      <c r="S1668" s="10" t="s">
        <v>785</v>
      </c>
    </row>
    <row r="1669">
      <c r="A1669" s="1" t="s">
        <v>2326</v>
      </c>
      <c r="B1669" s="1" t="s">
        <v>2521</v>
      </c>
      <c r="C1669" s="1" t="s">
        <v>237</v>
      </c>
      <c r="D1669" s="1" t="s">
        <v>153</v>
      </c>
      <c r="E1669" s="1" t="s">
        <v>262</v>
      </c>
      <c r="F1669" s="1" t="s">
        <v>263</v>
      </c>
      <c r="G1669" s="1" t="s">
        <v>13763</v>
      </c>
      <c r="H1669" s="1" t="s">
        <v>13764</v>
      </c>
      <c r="I1669" s="4">
        <v>84.21616898148149</v>
      </c>
      <c r="J1669" s="1">
        <v>4051.7</v>
      </c>
      <c r="K1669" s="1">
        <v>488.87</v>
      </c>
      <c r="M1669" s="10">
        <f t="array" ref="M1669">_xlfn.XLOOKUP(A1669,subscriptions!B1669:B10004,subscriptions!D1669:D10004)</f>
        <v>80</v>
      </c>
      <c r="N1669" s="10">
        <f t="array" ref="N1669">_xlfn.XLOOKUP(A1669,subscriptions!B1669:B10004,subscriptions!G1669:G10004)</f>
        <v>0</v>
      </c>
      <c r="O1669" s="10">
        <v>80.0</v>
      </c>
      <c r="P1669" s="10" t="str">
        <f t="array" ref="P1669">_xlfn.XLOOKUP(A1669,subscriptions!B1669:B10004,subscriptions!C1669:C10004)</f>
        <v>Roam</v>
      </c>
      <c r="Q1669" s="10" t="s">
        <v>173</v>
      </c>
      <c r="R1669" s="10" t="s">
        <v>148</v>
      </c>
      <c r="S1669" s="10" t="s">
        <v>2596</v>
      </c>
    </row>
    <row r="1670">
      <c r="A1670" s="1" t="s">
        <v>2328</v>
      </c>
      <c r="B1670" s="1" t="s">
        <v>132</v>
      </c>
      <c r="C1670" s="1" t="s">
        <v>556</v>
      </c>
      <c r="D1670" s="1" t="s">
        <v>27</v>
      </c>
      <c r="E1670" s="1" t="s">
        <v>239</v>
      </c>
      <c r="F1670" s="1" t="s">
        <v>2267</v>
      </c>
      <c r="G1670" s="1" t="s">
        <v>13765</v>
      </c>
      <c r="H1670" s="1" t="s">
        <v>13766</v>
      </c>
      <c r="I1670" s="4">
        <v>84.33479166666666</v>
      </c>
      <c r="J1670" s="1">
        <v>235.57</v>
      </c>
      <c r="K1670" s="1">
        <v>49.75</v>
      </c>
      <c r="M1670" s="10">
        <f t="array" ref="M1670">_xlfn.XLOOKUP(A1670,subscriptions!B1670:B10004,subscriptions!D1670:D10004)</f>
        <v>120</v>
      </c>
      <c r="N1670" s="10">
        <f t="array" ref="N1670">_xlfn.XLOOKUP(A1670,subscriptions!B1670:B10004,subscriptions!G1670:G10004)</f>
        <v>5</v>
      </c>
      <c r="O1670" s="10">
        <v>114.0</v>
      </c>
      <c r="P1670" s="10" t="str">
        <f t="array" ref="P1670">_xlfn.XLOOKUP(A1670,subscriptions!B1670:B10004,subscriptions!C1670:C10004)</f>
        <v>Residential</v>
      </c>
      <c r="Q1670" s="10" t="s">
        <v>194</v>
      </c>
      <c r="R1670" s="10" t="s">
        <v>212</v>
      </c>
      <c r="S1670" s="10" t="s">
        <v>643</v>
      </c>
    </row>
    <row r="1671">
      <c r="A1671" s="1" t="s">
        <v>2331</v>
      </c>
      <c r="B1671" s="1" t="s">
        <v>645</v>
      </c>
      <c r="C1671" s="1" t="s">
        <v>1142</v>
      </c>
      <c r="D1671" s="1" t="s">
        <v>153</v>
      </c>
      <c r="E1671" s="1" t="s">
        <v>179</v>
      </c>
      <c r="F1671" s="1" t="s">
        <v>181</v>
      </c>
      <c r="G1671" s="1" t="s">
        <v>13767</v>
      </c>
      <c r="H1671" s="1" t="s">
        <v>13768</v>
      </c>
      <c r="I1671" s="4">
        <v>84.20934027777778</v>
      </c>
      <c r="J1671" s="1">
        <v>2601.09</v>
      </c>
      <c r="K1671" s="1">
        <v>664.36</v>
      </c>
      <c r="L1671" s="1">
        <v>100.0</v>
      </c>
      <c r="M1671" s="10">
        <f t="array" ref="M1671">_xlfn.XLOOKUP(A1671,subscriptions!B1671:B10004,subscriptions!D1671:D10004)</f>
        <v>120</v>
      </c>
      <c r="N1671" s="10">
        <f t="array" ref="N1671">_xlfn.XLOOKUP(A1671,subscriptions!B1671:B10004,subscriptions!G1671:G10004)</f>
        <v>10</v>
      </c>
      <c r="O1671" s="10">
        <v>108.0</v>
      </c>
      <c r="P1671" s="10" t="str">
        <f t="array" ref="P1671">_xlfn.XLOOKUP(A1671,subscriptions!B1671:B10004,subscriptions!C1671:C10004)</f>
        <v>Residential</v>
      </c>
      <c r="Q1671" s="10" t="s">
        <v>128</v>
      </c>
      <c r="R1671" s="10" t="s">
        <v>212</v>
      </c>
      <c r="S1671" s="10" t="s">
        <v>1374</v>
      </c>
    </row>
    <row r="1672">
      <c r="A1672" s="1" t="s">
        <v>2332</v>
      </c>
      <c r="B1672" s="1" t="s">
        <v>24</v>
      </c>
      <c r="C1672" s="1" t="s">
        <v>152</v>
      </c>
      <c r="D1672" s="1" t="s">
        <v>27</v>
      </c>
      <c r="E1672" s="1" t="s">
        <v>631</v>
      </c>
      <c r="F1672" s="1" t="s">
        <v>632</v>
      </c>
      <c r="G1672" s="1" t="s">
        <v>13769</v>
      </c>
      <c r="H1672" s="1" t="s">
        <v>13770</v>
      </c>
      <c r="I1672" s="4">
        <v>84.30001157407408</v>
      </c>
      <c r="J1672" s="1">
        <v>768.56</v>
      </c>
      <c r="K1672" s="1">
        <v>87.77</v>
      </c>
      <c r="M1672" s="10">
        <f t="array" ref="M1672">_xlfn.XLOOKUP(A1672,subscriptions!B1672:B10004,subscriptions!D1672:D10004)</f>
        <v>120</v>
      </c>
      <c r="N1672" s="10">
        <f t="array" ref="N1672">_xlfn.XLOOKUP(A1672,subscriptions!B1672:B10004,subscriptions!G1672:G10004)</f>
        <v>20</v>
      </c>
      <c r="O1672" s="10">
        <v>96.0</v>
      </c>
      <c r="P1672" s="10" t="str">
        <f t="array" ref="P1672">_xlfn.XLOOKUP(A1672,subscriptions!B1672:B10004,subscriptions!C1672:C10004)</f>
        <v>Residential</v>
      </c>
      <c r="Q1672" s="10" t="s">
        <v>128</v>
      </c>
      <c r="R1672" s="10" t="s">
        <v>148</v>
      </c>
      <c r="S1672" s="10" t="s">
        <v>1172</v>
      </c>
    </row>
    <row r="1673">
      <c r="A1673" s="1" t="s">
        <v>2333</v>
      </c>
      <c r="B1673" s="1" t="s">
        <v>197</v>
      </c>
      <c r="C1673" s="1" t="s">
        <v>1388</v>
      </c>
      <c r="D1673" s="1" t="s">
        <v>153</v>
      </c>
      <c r="E1673" s="1" t="s">
        <v>631</v>
      </c>
      <c r="F1673" s="1" t="s">
        <v>943</v>
      </c>
      <c r="G1673" s="1" t="s">
        <v>13771</v>
      </c>
      <c r="H1673" s="1" t="s">
        <v>13772</v>
      </c>
      <c r="I1673" s="4">
        <v>84.33847222222222</v>
      </c>
      <c r="J1673" s="1">
        <v>3205.29</v>
      </c>
      <c r="K1673" s="1">
        <v>615.4</v>
      </c>
      <c r="M1673" s="10">
        <f t="array" ref="M1673">_xlfn.XLOOKUP(A1673,subscriptions!B1673:B10004,subscriptions!D1673:D10004)</f>
        <v>120</v>
      </c>
      <c r="N1673" s="10">
        <f t="array" ref="N1673">_xlfn.XLOOKUP(A1673,subscriptions!B1673:B10004,subscriptions!G1673:G10004)</f>
        <v>0</v>
      </c>
      <c r="O1673" s="10">
        <v>120.0</v>
      </c>
      <c r="P1673" s="10" t="str">
        <f t="array" ref="P1673">_xlfn.XLOOKUP(A1673,subscriptions!B1673:B10004,subscriptions!C1673:C10004)</f>
        <v>Residential</v>
      </c>
      <c r="Q1673" s="10" t="s">
        <v>173</v>
      </c>
      <c r="R1673" s="10" t="s">
        <v>212</v>
      </c>
      <c r="S1673" s="10" t="s">
        <v>2086</v>
      </c>
    </row>
    <row r="1674">
      <c r="A1674" s="1" t="s">
        <v>2334</v>
      </c>
      <c r="B1674" s="1" t="s">
        <v>6037</v>
      </c>
      <c r="C1674" s="1" t="s">
        <v>133</v>
      </c>
      <c r="D1674" s="1" t="s">
        <v>27</v>
      </c>
      <c r="E1674" s="1" t="s">
        <v>280</v>
      </c>
      <c r="F1674" s="1" t="s">
        <v>1446</v>
      </c>
      <c r="G1674" s="1" t="s">
        <v>13773</v>
      </c>
      <c r="H1674" s="1" t="s">
        <v>13774</v>
      </c>
      <c r="I1674" s="4">
        <v>84.16950231481482</v>
      </c>
      <c r="J1674" s="1">
        <v>3088.07</v>
      </c>
      <c r="K1674" s="1">
        <v>642.01</v>
      </c>
      <c r="M1674" s="10">
        <f t="array" ref="M1674">_xlfn.XLOOKUP(A1674,subscriptions!B1674:B10004,subscriptions!D1674:D10004)</f>
        <v>120</v>
      </c>
      <c r="N1674" s="10">
        <f t="array" ref="N1674">_xlfn.XLOOKUP(A1674,subscriptions!B1674:B10004,subscriptions!G1674:G10004)</f>
        <v>5</v>
      </c>
      <c r="O1674" s="10">
        <v>114.0</v>
      </c>
      <c r="P1674" s="10" t="str">
        <f t="array" ref="P1674">_xlfn.XLOOKUP(A1674,subscriptions!B1674:B10004,subscriptions!C1674:C10004)</f>
        <v>Residential</v>
      </c>
      <c r="Q1674" s="10" t="s">
        <v>194</v>
      </c>
      <c r="R1674" s="10" t="s">
        <v>212</v>
      </c>
      <c r="S1674" s="10" t="s">
        <v>213</v>
      </c>
    </row>
    <row r="1675">
      <c r="A1675" s="1" t="s">
        <v>2335</v>
      </c>
      <c r="B1675" s="1" t="s">
        <v>389</v>
      </c>
      <c r="C1675" s="1" t="s">
        <v>1492</v>
      </c>
      <c r="D1675" s="1" t="s">
        <v>27</v>
      </c>
      <c r="E1675" s="1" t="s">
        <v>332</v>
      </c>
      <c r="F1675" s="1" t="s">
        <v>333</v>
      </c>
      <c r="G1675" s="1" t="s">
        <v>13775</v>
      </c>
      <c r="H1675" s="1" t="s">
        <v>13776</v>
      </c>
      <c r="I1675" s="4">
        <v>84.21626157407407</v>
      </c>
      <c r="J1675" s="1">
        <v>2509.27</v>
      </c>
      <c r="K1675" s="1">
        <v>388.76</v>
      </c>
      <c r="M1675" s="10">
        <f t="array" ref="M1675">_xlfn.XLOOKUP(A1675,subscriptions!B1675:B10004,subscriptions!D1675:D10004)</f>
        <v>120</v>
      </c>
      <c r="N1675" s="10">
        <f t="array" ref="N1675">_xlfn.XLOOKUP(A1675,subscriptions!B1675:B10004,subscriptions!G1675:G10004)</f>
        <v>10</v>
      </c>
      <c r="O1675" s="10">
        <v>108.0</v>
      </c>
      <c r="P1675" s="10" t="str">
        <f t="array" ref="P1675">_xlfn.XLOOKUP(A1675,subscriptions!B1675:B10004,subscriptions!C1675:C10004)</f>
        <v>Residential</v>
      </c>
      <c r="Q1675" s="10" t="s">
        <v>128</v>
      </c>
      <c r="R1675" s="10" t="s">
        <v>212</v>
      </c>
      <c r="S1675" s="10" t="s">
        <v>2596</v>
      </c>
    </row>
    <row r="1676">
      <c r="A1676" s="1" t="s">
        <v>2336</v>
      </c>
      <c r="B1676" s="1" t="s">
        <v>295</v>
      </c>
      <c r="C1676" s="1" t="s">
        <v>1973</v>
      </c>
      <c r="D1676" s="1" t="s">
        <v>153</v>
      </c>
      <c r="E1676" s="1" t="s">
        <v>262</v>
      </c>
      <c r="F1676" s="1" t="s">
        <v>1835</v>
      </c>
      <c r="G1676" s="1" t="s">
        <v>13777</v>
      </c>
      <c r="H1676" s="1" t="s">
        <v>13778</v>
      </c>
      <c r="I1676" s="4">
        <v>84.21214120370371</v>
      </c>
      <c r="J1676" s="1">
        <v>2391.19</v>
      </c>
      <c r="K1676" s="1">
        <v>357.14</v>
      </c>
      <c r="M1676" s="10">
        <f t="array" ref="M1676">_xlfn.XLOOKUP(A1676,subscriptions!B1676:B10004,subscriptions!D1676:D10004)</f>
        <v>250</v>
      </c>
      <c r="N1676" s="10">
        <f t="array" ref="N1676">_xlfn.XLOOKUP(A1676,subscriptions!B1676:B10004,subscriptions!G1676:G10004)</f>
        <v>20</v>
      </c>
      <c r="O1676" s="10">
        <v>200.0</v>
      </c>
      <c r="P1676" s="10" t="str">
        <f t="array" ref="P1676">_xlfn.XLOOKUP(A1676,subscriptions!B1676:B10004,subscriptions!C1676:C10004)</f>
        <v>Business</v>
      </c>
      <c r="Q1676" s="10" t="s">
        <v>128</v>
      </c>
      <c r="R1676" s="10" t="s">
        <v>129</v>
      </c>
      <c r="S1676" s="10" t="s">
        <v>857</v>
      </c>
    </row>
    <row r="1677">
      <c r="A1677" s="1" t="s">
        <v>2338</v>
      </c>
      <c r="B1677" s="1" t="s">
        <v>555</v>
      </c>
      <c r="C1677" s="1" t="s">
        <v>884</v>
      </c>
      <c r="D1677" s="1" t="s">
        <v>153</v>
      </c>
      <c r="E1677" s="1" t="s">
        <v>262</v>
      </c>
      <c r="F1677" s="1" t="s">
        <v>2112</v>
      </c>
      <c r="G1677" s="1" t="s">
        <v>13779</v>
      </c>
      <c r="H1677" s="1" t="s">
        <v>13780</v>
      </c>
      <c r="I1677" s="4">
        <v>84.41886574074074</v>
      </c>
      <c r="J1677" s="1">
        <v>595.07</v>
      </c>
      <c r="K1677" s="1">
        <v>121.9</v>
      </c>
      <c r="M1677" s="10">
        <f t="array" ref="M1677">_xlfn.XLOOKUP(A1677,subscriptions!B1677:B10004,subscriptions!D1677:D10004)</f>
        <v>50</v>
      </c>
      <c r="N1677" s="10">
        <f t="array" ref="N1677">_xlfn.XLOOKUP(A1677,subscriptions!B1677:B10004,subscriptions!G1677:G10004)</f>
        <v>0</v>
      </c>
      <c r="O1677" s="10">
        <v>50.0</v>
      </c>
      <c r="P1677" s="10" t="str">
        <f t="array" ref="P1677">_xlfn.XLOOKUP(A1677,subscriptions!B1677:B10004,subscriptions!C1677:C10004)</f>
        <v>Mini</v>
      </c>
      <c r="Q1677" s="10" t="s">
        <v>173</v>
      </c>
      <c r="R1677" s="10" t="s">
        <v>148</v>
      </c>
      <c r="S1677" s="10" t="s">
        <v>1822</v>
      </c>
    </row>
    <row r="1678">
      <c r="A1678" s="1" t="s">
        <v>2339</v>
      </c>
      <c r="B1678" s="1" t="s">
        <v>870</v>
      </c>
      <c r="C1678" s="1" t="s">
        <v>1251</v>
      </c>
      <c r="D1678" s="1" t="s">
        <v>153</v>
      </c>
      <c r="E1678" s="1" t="s">
        <v>714</v>
      </c>
      <c r="F1678" s="1" t="s">
        <v>1866</v>
      </c>
      <c r="G1678" s="1" t="s">
        <v>13781</v>
      </c>
      <c r="H1678" s="1" t="s">
        <v>13782</v>
      </c>
      <c r="I1678" s="4">
        <v>84.25725694444445</v>
      </c>
      <c r="J1678" s="1">
        <v>176.57</v>
      </c>
      <c r="K1678" s="1">
        <v>54.05</v>
      </c>
      <c r="M1678" s="10">
        <f t="array" ref="M1678">_xlfn.XLOOKUP(A1678,subscriptions!B1678:B10004,subscriptions!D1678:D10004)</f>
        <v>80</v>
      </c>
      <c r="N1678" s="10">
        <f t="array" ref="N1678">_xlfn.XLOOKUP(A1678,subscriptions!B1678:B10004,subscriptions!G1678:G10004)</f>
        <v>5</v>
      </c>
      <c r="O1678" s="10">
        <v>76.0</v>
      </c>
      <c r="P1678" s="10" t="str">
        <f t="array" ref="P1678">_xlfn.XLOOKUP(A1678,subscriptions!B1678:B10004,subscriptions!C1678:C10004)</f>
        <v>Roam</v>
      </c>
      <c r="Q1678" s="10" t="s">
        <v>194</v>
      </c>
      <c r="R1678" s="10" t="s">
        <v>148</v>
      </c>
      <c r="S1678" s="10" t="s">
        <v>175</v>
      </c>
    </row>
    <row r="1679">
      <c r="A1679" s="1" t="s">
        <v>2340</v>
      </c>
      <c r="B1679" s="1" t="s">
        <v>1414</v>
      </c>
      <c r="C1679" s="1" t="s">
        <v>218</v>
      </c>
      <c r="D1679" s="1" t="s">
        <v>27</v>
      </c>
      <c r="E1679" s="1" t="s">
        <v>111</v>
      </c>
      <c r="F1679" s="1" t="s">
        <v>1227</v>
      </c>
      <c r="G1679" s="1" t="s">
        <v>13783</v>
      </c>
      <c r="H1679" s="1" t="s">
        <v>13784</v>
      </c>
      <c r="I1679" s="4">
        <v>84.37650462962964</v>
      </c>
      <c r="J1679" s="1">
        <v>823.71</v>
      </c>
      <c r="K1679" s="1">
        <v>111.42</v>
      </c>
      <c r="M1679" s="10">
        <f t="array" ref="M1679">_xlfn.XLOOKUP(A1679,subscriptions!B1679:B10004,subscriptions!D1679:D10004)</f>
        <v>120</v>
      </c>
      <c r="N1679" s="10">
        <f t="array" ref="N1679">_xlfn.XLOOKUP(A1679,subscriptions!B1679:B10004,subscriptions!G1679:G10004)</f>
        <v>10</v>
      </c>
      <c r="O1679" s="10">
        <v>108.0</v>
      </c>
      <c r="P1679" s="10" t="str">
        <f t="array" ref="P1679">_xlfn.XLOOKUP(A1679,subscriptions!B1679:B10004,subscriptions!C1679:C10004)</f>
        <v>Residential</v>
      </c>
      <c r="Q1679" s="10" t="s">
        <v>128</v>
      </c>
      <c r="R1679" s="10" t="s">
        <v>212</v>
      </c>
      <c r="S1679" s="10" t="s">
        <v>3910</v>
      </c>
    </row>
    <row r="1680">
      <c r="A1680" s="1" t="s">
        <v>2342</v>
      </c>
      <c r="B1680" s="1" t="s">
        <v>1664</v>
      </c>
      <c r="C1680" s="1" t="s">
        <v>1492</v>
      </c>
      <c r="D1680" s="1" t="s">
        <v>153</v>
      </c>
      <c r="E1680" s="1" t="s">
        <v>332</v>
      </c>
      <c r="F1680" s="1" t="s">
        <v>788</v>
      </c>
      <c r="G1680" s="1" t="s">
        <v>13785</v>
      </c>
      <c r="H1680" s="1" t="s">
        <v>13786</v>
      </c>
      <c r="I1680" s="4">
        <v>84.21422453703704</v>
      </c>
      <c r="J1680" s="1">
        <v>335.88</v>
      </c>
      <c r="K1680" s="1">
        <v>49.64</v>
      </c>
      <c r="M1680" s="10">
        <f t="array" ref="M1680">_xlfn.XLOOKUP(A1680,subscriptions!B1680:B10004,subscriptions!D1680:D10004)</f>
        <v>80</v>
      </c>
      <c r="N1680" s="10">
        <f t="array" ref="N1680">_xlfn.XLOOKUP(A1680,subscriptions!B1680:B10004,subscriptions!G1680:G10004)</f>
        <v>20</v>
      </c>
      <c r="O1680" s="10">
        <v>64.0</v>
      </c>
      <c r="P1680" s="10" t="str">
        <f t="array" ref="P1680">_xlfn.XLOOKUP(A1680,subscriptions!B1680:B10004,subscriptions!C1680:C10004)</f>
        <v>Roam</v>
      </c>
      <c r="Q1680" s="10" t="s">
        <v>128</v>
      </c>
      <c r="R1680" s="10" t="s">
        <v>148</v>
      </c>
      <c r="S1680" s="10" t="s">
        <v>388</v>
      </c>
    </row>
    <row r="1681">
      <c r="A1681" s="1" t="s">
        <v>2344</v>
      </c>
      <c r="B1681" s="1" t="s">
        <v>763</v>
      </c>
      <c r="C1681" s="1" t="s">
        <v>1251</v>
      </c>
      <c r="D1681" s="1" t="s">
        <v>27</v>
      </c>
      <c r="E1681" s="1" t="s">
        <v>219</v>
      </c>
      <c r="F1681" s="1" t="s">
        <v>590</v>
      </c>
      <c r="G1681" s="1" t="s">
        <v>13787</v>
      </c>
      <c r="H1681" s="1" t="s">
        <v>13788</v>
      </c>
      <c r="I1681" s="4">
        <v>84.38221064814815</v>
      </c>
      <c r="J1681" s="1">
        <v>1830.92</v>
      </c>
      <c r="K1681" s="1">
        <v>205.92</v>
      </c>
      <c r="M1681" s="10">
        <f t="array" ref="M1681">_xlfn.XLOOKUP(A1681,subscriptions!B1681:B10004,subscriptions!D1681:D10004)</f>
        <v>120</v>
      </c>
      <c r="N1681" s="10">
        <f t="array" ref="N1681">_xlfn.XLOOKUP(A1681,subscriptions!B1681:B10004,subscriptions!G1681:G10004)</f>
        <v>0</v>
      </c>
      <c r="O1681" s="10">
        <v>120.0</v>
      </c>
      <c r="P1681" s="10" t="str">
        <f t="array" ref="P1681">_xlfn.XLOOKUP(A1681,subscriptions!B1681:B10004,subscriptions!C1681:C10004)</f>
        <v>Residential</v>
      </c>
      <c r="Q1681" s="10" t="s">
        <v>173</v>
      </c>
      <c r="R1681" s="10" t="s">
        <v>212</v>
      </c>
      <c r="S1681" s="10" t="s">
        <v>293</v>
      </c>
    </row>
    <row r="1682">
      <c r="A1682" s="1" t="s">
        <v>2347</v>
      </c>
      <c r="B1682" s="1" t="s">
        <v>150</v>
      </c>
      <c r="C1682" s="1" t="s">
        <v>473</v>
      </c>
      <c r="D1682" s="1" t="s">
        <v>153</v>
      </c>
      <c r="E1682" s="1" t="s">
        <v>262</v>
      </c>
      <c r="F1682" s="1" t="s">
        <v>392</v>
      </c>
      <c r="G1682" s="1" t="s">
        <v>13789</v>
      </c>
      <c r="H1682" s="1" t="s">
        <v>13790</v>
      </c>
      <c r="I1682" s="4">
        <v>84.25298611111111</v>
      </c>
      <c r="J1682" s="1">
        <v>687.2</v>
      </c>
      <c r="K1682" s="1">
        <v>126.48</v>
      </c>
      <c r="M1682" s="10">
        <f t="array" ref="M1682">_xlfn.XLOOKUP(A1682,subscriptions!B1682:B10004,subscriptions!D1682:D10004)</f>
        <v>250</v>
      </c>
      <c r="N1682" s="10">
        <f t="array" ref="N1682">_xlfn.XLOOKUP(A1682,subscriptions!B1682:B10004,subscriptions!G1682:G10004)</f>
        <v>5</v>
      </c>
      <c r="O1682" s="10">
        <v>237.5</v>
      </c>
      <c r="P1682" s="10" t="str">
        <f t="array" ref="P1682">_xlfn.XLOOKUP(A1682,subscriptions!B1682:B10004,subscriptions!C1682:C10004)</f>
        <v>Business</v>
      </c>
      <c r="Q1682" s="10" t="s">
        <v>194</v>
      </c>
      <c r="R1682" s="10" t="s">
        <v>129</v>
      </c>
      <c r="S1682" s="10" t="s">
        <v>916</v>
      </c>
    </row>
    <row r="1683">
      <c r="A1683" s="1" t="s">
        <v>2348</v>
      </c>
      <c r="B1683" s="1" t="s">
        <v>132</v>
      </c>
      <c r="C1683" s="1" t="s">
        <v>556</v>
      </c>
      <c r="D1683" s="1" t="s">
        <v>27</v>
      </c>
      <c r="E1683" s="1" t="s">
        <v>219</v>
      </c>
      <c r="F1683" s="1" t="s">
        <v>4220</v>
      </c>
      <c r="G1683" s="1" t="s">
        <v>13791</v>
      </c>
      <c r="H1683" s="1" t="s">
        <v>13792</v>
      </c>
      <c r="I1683" s="4">
        <v>84.17533564814815</v>
      </c>
      <c r="J1683" s="1">
        <v>5620.39</v>
      </c>
      <c r="K1683" s="1">
        <v>1225.11</v>
      </c>
      <c r="M1683" s="10">
        <f t="array" ref="M1683">_xlfn.XLOOKUP(A1683,subscriptions!B1683:B10004,subscriptions!D1683:D10004)</f>
        <v>120</v>
      </c>
      <c r="N1683" s="10">
        <f t="array" ref="N1683">_xlfn.XLOOKUP(A1683,subscriptions!B1683:B10004,subscriptions!G1683:G10004)</f>
        <v>10</v>
      </c>
      <c r="O1683" s="10">
        <v>108.0</v>
      </c>
      <c r="P1683" s="10" t="str">
        <f t="array" ref="P1683">_xlfn.XLOOKUP(A1683,subscriptions!B1683:B10004,subscriptions!C1683:C10004)</f>
        <v>Residential</v>
      </c>
      <c r="Q1683" s="10" t="s">
        <v>128</v>
      </c>
      <c r="R1683" s="10" t="s">
        <v>212</v>
      </c>
      <c r="S1683" s="10" t="s">
        <v>1198</v>
      </c>
    </row>
    <row r="1684">
      <c r="A1684" s="1" t="s">
        <v>2349</v>
      </c>
      <c r="B1684" s="1" t="s">
        <v>439</v>
      </c>
      <c r="C1684" s="1" t="s">
        <v>884</v>
      </c>
      <c r="D1684" s="1" t="s">
        <v>153</v>
      </c>
      <c r="E1684" s="1" t="s">
        <v>179</v>
      </c>
      <c r="F1684" s="1" t="s">
        <v>181</v>
      </c>
      <c r="G1684" s="1" t="s">
        <v>13793</v>
      </c>
      <c r="H1684" s="1" t="s">
        <v>13794</v>
      </c>
      <c r="I1684" s="4">
        <v>84.16741898148148</v>
      </c>
      <c r="J1684" s="1">
        <v>1586.53</v>
      </c>
      <c r="K1684" s="1">
        <v>278.11</v>
      </c>
      <c r="L1684" s="1">
        <v>100.0</v>
      </c>
      <c r="M1684" s="10">
        <f t="array" ref="M1684">_xlfn.XLOOKUP(A1684,subscriptions!B1684:B10004,subscriptions!D1684:D10004)</f>
        <v>80</v>
      </c>
      <c r="N1684" s="10">
        <f t="array" ref="N1684">_xlfn.XLOOKUP(A1684,subscriptions!B1684:B10004,subscriptions!G1684:G10004)</f>
        <v>20</v>
      </c>
      <c r="O1684" s="10">
        <v>64.0</v>
      </c>
      <c r="P1684" s="10" t="str">
        <f t="array" ref="P1684">_xlfn.XLOOKUP(A1684,subscriptions!B1684:B10004,subscriptions!C1684:C10004)</f>
        <v>Roam</v>
      </c>
      <c r="Q1684" s="10" t="s">
        <v>128</v>
      </c>
      <c r="R1684" s="10" t="s">
        <v>148</v>
      </c>
      <c r="S1684" s="10" t="s">
        <v>1412</v>
      </c>
    </row>
    <row r="1685">
      <c r="A1685" s="1" t="s">
        <v>2350</v>
      </c>
      <c r="B1685" s="1" t="s">
        <v>555</v>
      </c>
      <c r="C1685" s="1" t="s">
        <v>1507</v>
      </c>
      <c r="D1685" s="1" t="s">
        <v>153</v>
      </c>
      <c r="E1685" s="1" t="s">
        <v>280</v>
      </c>
      <c r="F1685" s="1" t="s">
        <v>1446</v>
      </c>
      <c r="G1685" s="1" t="s">
        <v>13795</v>
      </c>
      <c r="H1685" s="1" t="s">
        <v>13796</v>
      </c>
      <c r="I1685" s="4">
        <v>84.21</v>
      </c>
      <c r="J1685" s="1">
        <v>2643.01</v>
      </c>
      <c r="K1685" s="1">
        <v>354.23</v>
      </c>
      <c r="M1685" s="10">
        <f t="array" ref="M1685">_xlfn.XLOOKUP(A1685,subscriptions!B1685:B10004,subscriptions!D1685:D10004)</f>
        <v>120</v>
      </c>
      <c r="N1685" s="10">
        <f t="array" ref="N1685">_xlfn.XLOOKUP(A1685,subscriptions!B1685:B10004,subscriptions!G1685:G10004)</f>
        <v>0</v>
      </c>
      <c r="O1685" s="10">
        <v>120.0</v>
      </c>
      <c r="P1685" s="10" t="str">
        <f t="array" ref="P1685">_xlfn.XLOOKUP(A1685,subscriptions!B1685:B10004,subscriptions!C1685:C10004)</f>
        <v>Residential</v>
      </c>
      <c r="Q1685" s="10" t="s">
        <v>173</v>
      </c>
      <c r="R1685" s="10" t="s">
        <v>212</v>
      </c>
      <c r="S1685" s="10" t="s">
        <v>353</v>
      </c>
    </row>
    <row r="1686">
      <c r="A1686" s="1" t="s">
        <v>2351</v>
      </c>
      <c r="B1686" s="1" t="s">
        <v>2788</v>
      </c>
      <c r="C1686" s="1" t="s">
        <v>524</v>
      </c>
      <c r="D1686" s="1" t="s">
        <v>153</v>
      </c>
      <c r="E1686" s="1" t="s">
        <v>179</v>
      </c>
      <c r="F1686" s="1" t="s">
        <v>357</v>
      </c>
      <c r="G1686" s="1" t="s">
        <v>13797</v>
      </c>
      <c r="H1686" s="1" t="s">
        <v>13798</v>
      </c>
      <c r="I1686" s="4">
        <v>84.34179398148149</v>
      </c>
      <c r="J1686" s="1">
        <v>263.25</v>
      </c>
      <c r="K1686" s="1">
        <v>59.04</v>
      </c>
      <c r="L1686" s="1">
        <v>100.0</v>
      </c>
      <c r="M1686" s="10">
        <f t="array" ref="M1686">_xlfn.XLOOKUP(A1686,subscriptions!B1686:B10004,subscriptions!D1686:D10004)</f>
        <v>120</v>
      </c>
      <c r="N1686" s="10">
        <f t="array" ref="N1686">_xlfn.XLOOKUP(A1686,subscriptions!B1686:B10004,subscriptions!G1686:G10004)</f>
        <v>5</v>
      </c>
      <c r="O1686" s="10">
        <v>114.0</v>
      </c>
      <c r="P1686" s="10" t="str">
        <f t="array" ref="P1686">_xlfn.XLOOKUP(A1686,subscriptions!B1686:B10004,subscriptions!C1686:C10004)</f>
        <v>Residential</v>
      </c>
      <c r="Q1686" s="10" t="s">
        <v>194</v>
      </c>
      <c r="R1686" s="10" t="s">
        <v>212</v>
      </c>
      <c r="S1686" s="10" t="s">
        <v>1703</v>
      </c>
    </row>
    <row r="1687">
      <c r="A1687" s="1" t="s">
        <v>2352</v>
      </c>
      <c r="B1687" s="1" t="s">
        <v>1506</v>
      </c>
      <c r="C1687" s="1" t="s">
        <v>1100</v>
      </c>
      <c r="D1687" s="1" t="s">
        <v>27</v>
      </c>
      <c r="E1687" s="1" t="s">
        <v>714</v>
      </c>
      <c r="F1687" s="1" t="s">
        <v>1951</v>
      </c>
      <c r="G1687" s="1" t="s">
        <v>13799</v>
      </c>
      <c r="H1687" s="1" t="s">
        <v>13800</v>
      </c>
      <c r="I1687" s="4">
        <v>84.21113425925925</v>
      </c>
      <c r="J1687" s="1">
        <v>3020.91</v>
      </c>
      <c r="K1687" s="1">
        <v>699.33</v>
      </c>
      <c r="M1687" s="10">
        <f t="array" ref="M1687">_xlfn.XLOOKUP(A1687,subscriptions!B1687:B10004,subscriptions!D1687:D10004)</f>
        <v>120</v>
      </c>
      <c r="N1687" s="10">
        <f t="array" ref="N1687">_xlfn.XLOOKUP(A1687,subscriptions!B1687:B10004,subscriptions!G1687:G10004)</f>
        <v>10</v>
      </c>
      <c r="O1687" s="10">
        <v>108.0</v>
      </c>
      <c r="P1687" s="10" t="str">
        <f t="array" ref="P1687">_xlfn.XLOOKUP(A1687,subscriptions!B1687:B10004,subscriptions!C1687:C10004)</f>
        <v>Residential</v>
      </c>
      <c r="Q1687" s="10" t="s">
        <v>128</v>
      </c>
      <c r="R1687" s="10" t="s">
        <v>212</v>
      </c>
      <c r="S1687" s="10" t="s">
        <v>438</v>
      </c>
    </row>
    <row r="1688">
      <c r="A1688" s="1" t="s">
        <v>2353</v>
      </c>
      <c r="B1688" s="1" t="s">
        <v>1444</v>
      </c>
      <c r="C1688" s="1" t="s">
        <v>492</v>
      </c>
      <c r="D1688" s="1" t="s">
        <v>27</v>
      </c>
      <c r="E1688" s="1" t="s">
        <v>714</v>
      </c>
      <c r="F1688" s="1" t="s">
        <v>1159</v>
      </c>
      <c r="G1688" s="1" t="s">
        <v>13801</v>
      </c>
      <c r="H1688" s="1" t="s">
        <v>13802</v>
      </c>
      <c r="I1688" s="4">
        <v>84.17184027777778</v>
      </c>
      <c r="J1688" s="1">
        <v>3891.2</v>
      </c>
      <c r="K1688" s="1">
        <v>388.25</v>
      </c>
      <c r="M1688" s="10">
        <f t="array" ref="M1688">_xlfn.XLOOKUP(A1688,subscriptions!B1688:B10004,subscriptions!D1688:D10004)</f>
        <v>120</v>
      </c>
      <c r="N1688" s="10">
        <f t="array" ref="N1688">_xlfn.XLOOKUP(A1688,subscriptions!B1688:B10004,subscriptions!G1688:G10004)</f>
        <v>20</v>
      </c>
      <c r="O1688" s="10">
        <v>96.0</v>
      </c>
      <c r="P1688" s="10" t="str">
        <f t="array" ref="P1688">_xlfn.XLOOKUP(A1688,subscriptions!B1688:B10004,subscriptions!C1688:C10004)</f>
        <v>Residential</v>
      </c>
      <c r="Q1688" s="10" t="s">
        <v>128</v>
      </c>
      <c r="R1688" s="10" t="s">
        <v>148</v>
      </c>
      <c r="S1688" s="10" t="s">
        <v>1082</v>
      </c>
    </row>
    <row r="1689">
      <c r="A1689" s="1" t="s">
        <v>2355</v>
      </c>
      <c r="B1689" s="1" t="s">
        <v>2279</v>
      </c>
      <c r="C1689" s="1" t="s">
        <v>456</v>
      </c>
      <c r="D1689" s="1" t="s">
        <v>153</v>
      </c>
      <c r="E1689" s="1" t="s">
        <v>280</v>
      </c>
      <c r="F1689" s="1" t="s">
        <v>1706</v>
      </c>
      <c r="G1689" s="1" t="s">
        <v>13803</v>
      </c>
      <c r="H1689" s="1" t="s">
        <v>13804</v>
      </c>
      <c r="I1689" s="4">
        <v>84.4203587962963</v>
      </c>
      <c r="J1689" s="1">
        <v>1051.4</v>
      </c>
      <c r="K1689" s="1">
        <v>118.8</v>
      </c>
      <c r="M1689" s="10">
        <f t="array" ref="M1689">_xlfn.XLOOKUP(A1689,subscriptions!B1689:B10004,subscriptions!D1689:D10004)</f>
        <v>120</v>
      </c>
      <c r="N1689" s="10">
        <f t="array" ref="N1689">_xlfn.XLOOKUP(A1689,subscriptions!B1689:B10004,subscriptions!G1689:G10004)</f>
        <v>0</v>
      </c>
      <c r="O1689" s="10">
        <v>120.0</v>
      </c>
      <c r="P1689" s="10" t="str">
        <f t="array" ref="P1689">_xlfn.XLOOKUP(A1689,subscriptions!B1689:B10004,subscriptions!C1689:C10004)</f>
        <v>Residential</v>
      </c>
      <c r="Q1689" s="10" t="s">
        <v>173</v>
      </c>
      <c r="R1689" s="10" t="s">
        <v>212</v>
      </c>
      <c r="S1689" s="10" t="s">
        <v>940</v>
      </c>
    </row>
    <row r="1690">
      <c r="A1690" s="1" t="s">
        <v>2357</v>
      </c>
      <c r="B1690" s="1" t="s">
        <v>278</v>
      </c>
      <c r="C1690" s="1" t="s">
        <v>296</v>
      </c>
      <c r="D1690" s="1" t="s">
        <v>27</v>
      </c>
      <c r="E1690" s="1" t="s">
        <v>714</v>
      </c>
      <c r="F1690" s="1" t="s">
        <v>3419</v>
      </c>
      <c r="G1690" s="1" t="s">
        <v>13805</v>
      </c>
      <c r="H1690" s="1" t="s">
        <v>13806</v>
      </c>
      <c r="I1690" s="4">
        <v>84.293125</v>
      </c>
      <c r="J1690" s="1">
        <v>1448.07</v>
      </c>
      <c r="K1690" s="1">
        <v>299.83</v>
      </c>
      <c r="M1690" s="10">
        <f t="array" ref="M1690">_xlfn.XLOOKUP(A1690,subscriptions!B1690:B10004,subscriptions!D1690:D10004)</f>
        <v>250</v>
      </c>
      <c r="N1690" s="10">
        <f t="array" ref="N1690">_xlfn.XLOOKUP(A1690,subscriptions!B1690:B10004,subscriptions!G1690:G10004)</f>
        <v>5</v>
      </c>
      <c r="O1690" s="10">
        <v>237.5</v>
      </c>
      <c r="P1690" s="10" t="str">
        <f t="array" ref="P1690">_xlfn.XLOOKUP(A1690,subscriptions!B1690:B10004,subscriptions!C1690:C10004)</f>
        <v>Business</v>
      </c>
      <c r="Q1690" s="10" t="s">
        <v>194</v>
      </c>
      <c r="R1690" s="10" t="s">
        <v>129</v>
      </c>
      <c r="S1690" s="10" t="s">
        <v>1779</v>
      </c>
    </row>
    <row r="1691">
      <c r="A1691" s="1" t="s">
        <v>2358</v>
      </c>
      <c r="B1691" s="1" t="s">
        <v>1044</v>
      </c>
      <c r="C1691" s="1" t="s">
        <v>1507</v>
      </c>
      <c r="D1691" s="1" t="s">
        <v>27</v>
      </c>
      <c r="E1691" s="1" t="s">
        <v>111</v>
      </c>
      <c r="F1691" s="1" t="s">
        <v>1263</v>
      </c>
      <c r="G1691" s="1" t="s">
        <v>13807</v>
      </c>
      <c r="H1691" s="1" t="s">
        <v>13808</v>
      </c>
      <c r="I1691" s="4">
        <v>84.255625</v>
      </c>
      <c r="J1691" s="1">
        <v>2221.04</v>
      </c>
      <c r="K1691" s="1">
        <v>538.59</v>
      </c>
      <c r="M1691" s="10">
        <f t="array" ref="M1691">_xlfn.XLOOKUP(A1691,subscriptions!B1691:B10004,subscriptions!D1691:D10004)</f>
        <v>120</v>
      </c>
      <c r="N1691" s="10">
        <f t="array" ref="N1691">_xlfn.XLOOKUP(A1691,subscriptions!B1691:B10004,subscriptions!G1691:G10004)</f>
        <v>10</v>
      </c>
      <c r="O1691" s="10">
        <v>108.0</v>
      </c>
      <c r="P1691" s="10" t="str">
        <f t="array" ref="P1691">_xlfn.XLOOKUP(A1691,subscriptions!B1691:B10004,subscriptions!C1691:C10004)</f>
        <v>Residential</v>
      </c>
      <c r="Q1691" s="10" t="s">
        <v>128</v>
      </c>
      <c r="R1691" s="10" t="s">
        <v>212</v>
      </c>
      <c r="S1691" s="10" t="s">
        <v>1156</v>
      </c>
    </row>
    <row r="1692">
      <c r="A1692" s="1" t="s">
        <v>2359</v>
      </c>
      <c r="B1692" s="1" t="s">
        <v>772</v>
      </c>
      <c r="C1692" s="1" t="s">
        <v>330</v>
      </c>
      <c r="D1692" s="1" t="s">
        <v>153</v>
      </c>
      <c r="E1692" s="1" t="s">
        <v>714</v>
      </c>
      <c r="F1692" s="1" t="s">
        <v>2171</v>
      </c>
      <c r="G1692" s="1" t="s">
        <v>13809</v>
      </c>
      <c r="H1692" s="1" t="s">
        <v>13810</v>
      </c>
      <c r="I1692" s="4">
        <v>84.33987268518518</v>
      </c>
      <c r="J1692" s="1">
        <v>338.26</v>
      </c>
      <c r="K1692" s="1">
        <v>97.2</v>
      </c>
      <c r="M1692" s="10">
        <f t="array" ref="M1692">_xlfn.XLOOKUP(A1692,subscriptions!B1692:B10004,subscriptions!D1692:D10004)</f>
        <v>50</v>
      </c>
      <c r="N1692" s="10">
        <f t="array" ref="N1692">_xlfn.XLOOKUP(A1692,subscriptions!B1692:B10004,subscriptions!G1692:G10004)</f>
        <v>20</v>
      </c>
      <c r="O1692" s="10">
        <v>40.0</v>
      </c>
      <c r="P1692" s="10" t="str">
        <f t="array" ref="P1692">_xlfn.XLOOKUP(A1692,subscriptions!B1692:B10004,subscriptions!C1692:C10004)</f>
        <v>Mini</v>
      </c>
      <c r="Q1692" s="10" t="s">
        <v>128</v>
      </c>
      <c r="R1692" s="10" t="s">
        <v>148</v>
      </c>
      <c r="S1692" s="10" t="s">
        <v>234</v>
      </c>
    </row>
    <row r="1693">
      <c r="A1693" s="1" t="s">
        <v>2361</v>
      </c>
      <c r="B1693" s="1" t="s">
        <v>1387</v>
      </c>
      <c r="C1693" s="1" t="s">
        <v>279</v>
      </c>
      <c r="D1693" s="1" t="s">
        <v>27</v>
      </c>
      <c r="E1693" s="1" t="s">
        <v>179</v>
      </c>
      <c r="F1693" s="1" t="s">
        <v>844</v>
      </c>
      <c r="G1693" s="1" t="s">
        <v>13811</v>
      </c>
      <c r="H1693" s="1" t="s">
        <v>13812</v>
      </c>
      <c r="I1693" s="4">
        <v>84.16975694444444</v>
      </c>
      <c r="J1693" s="1">
        <v>1097.44</v>
      </c>
      <c r="K1693" s="1">
        <v>277.03</v>
      </c>
      <c r="L1693" s="1">
        <v>100.0</v>
      </c>
      <c r="M1693" s="10">
        <f t="array" ref="M1693">_xlfn.XLOOKUP(A1693,subscriptions!B1693:B10004,subscriptions!D1693:D10004)</f>
        <v>80</v>
      </c>
      <c r="N1693" s="10">
        <f t="array" ref="N1693">_xlfn.XLOOKUP(A1693,subscriptions!B1693:B10004,subscriptions!G1693:G10004)</f>
        <v>0</v>
      </c>
      <c r="O1693" s="10">
        <v>80.0</v>
      </c>
      <c r="P1693" s="10" t="str">
        <f t="array" ref="P1693">_xlfn.XLOOKUP(A1693,subscriptions!B1693:B10004,subscriptions!C1693:C10004)</f>
        <v>Roam</v>
      </c>
      <c r="Q1693" s="10" t="s">
        <v>173</v>
      </c>
      <c r="R1693" s="10" t="s">
        <v>148</v>
      </c>
      <c r="S1693" s="10" t="s">
        <v>213</v>
      </c>
    </row>
    <row r="1694">
      <c r="A1694" s="1" t="s">
        <v>2363</v>
      </c>
      <c r="B1694" s="1" t="s">
        <v>748</v>
      </c>
      <c r="C1694" s="1" t="s">
        <v>1200</v>
      </c>
      <c r="D1694" s="1" t="s">
        <v>27</v>
      </c>
      <c r="E1694" s="1" t="s">
        <v>262</v>
      </c>
      <c r="F1694" s="1" t="s">
        <v>885</v>
      </c>
      <c r="G1694" s="1" t="s">
        <v>13813</v>
      </c>
      <c r="H1694" s="1" t="s">
        <v>13814</v>
      </c>
      <c r="I1694" s="4">
        <v>84.30023148148148</v>
      </c>
      <c r="J1694" s="1">
        <v>812.9</v>
      </c>
      <c r="K1694" s="1">
        <v>199.48</v>
      </c>
      <c r="M1694" s="10">
        <f t="array" ref="M1694">_xlfn.XLOOKUP(A1694,subscriptions!B1694:B10004,subscriptions!D1694:D10004)</f>
        <v>120</v>
      </c>
      <c r="N1694" s="10">
        <f t="array" ref="N1694">_xlfn.XLOOKUP(A1694,subscriptions!B1694:B10004,subscriptions!G1694:G10004)</f>
        <v>5</v>
      </c>
      <c r="O1694" s="10">
        <v>114.0</v>
      </c>
      <c r="P1694" s="10" t="str">
        <f t="array" ref="P1694">_xlfn.XLOOKUP(A1694,subscriptions!B1694:B10004,subscriptions!C1694:C10004)</f>
        <v>Residential</v>
      </c>
      <c r="Q1694" s="10" t="s">
        <v>194</v>
      </c>
      <c r="R1694" s="10" t="s">
        <v>212</v>
      </c>
      <c r="S1694" s="10" t="s">
        <v>1172</v>
      </c>
    </row>
    <row r="1695">
      <c r="A1695" s="1" t="s">
        <v>2366</v>
      </c>
      <c r="B1695" s="1" t="s">
        <v>6037</v>
      </c>
      <c r="C1695" s="1" t="s">
        <v>279</v>
      </c>
      <c r="D1695" s="1" t="s">
        <v>27</v>
      </c>
      <c r="E1695" s="1" t="s">
        <v>239</v>
      </c>
      <c r="F1695" s="1" t="s">
        <v>3181</v>
      </c>
      <c r="G1695" s="1" t="s">
        <v>13815</v>
      </c>
      <c r="H1695" s="1" t="s">
        <v>13816</v>
      </c>
      <c r="I1695" s="4">
        <v>84.29540509259259</v>
      </c>
      <c r="J1695" s="1">
        <v>287.39</v>
      </c>
      <c r="K1695" s="1">
        <v>66.73</v>
      </c>
      <c r="M1695" s="10">
        <f t="array" ref="M1695">_xlfn.XLOOKUP(A1695,subscriptions!B1695:B10004,subscriptions!D1695:D10004)</f>
        <v>120</v>
      </c>
      <c r="N1695" s="10">
        <f t="array" ref="N1695">_xlfn.XLOOKUP(A1695,subscriptions!B1695:B10004,subscriptions!G1695:G10004)</f>
        <v>10</v>
      </c>
      <c r="O1695" s="10">
        <v>108.0</v>
      </c>
      <c r="P1695" s="10" t="str">
        <f t="array" ref="P1695">_xlfn.XLOOKUP(A1695,subscriptions!B1695:B10004,subscriptions!C1695:C10004)</f>
        <v>Residential</v>
      </c>
      <c r="Q1695" s="10" t="s">
        <v>128</v>
      </c>
      <c r="R1695" s="10" t="s">
        <v>212</v>
      </c>
      <c r="S1695" s="10" t="s">
        <v>1026</v>
      </c>
    </row>
    <row r="1696">
      <c r="A1696" s="1" t="s">
        <v>2368</v>
      </c>
      <c r="B1696" s="1" t="s">
        <v>132</v>
      </c>
      <c r="C1696" s="1" t="s">
        <v>1678</v>
      </c>
      <c r="D1696" s="1" t="s">
        <v>27</v>
      </c>
      <c r="E1696" s="1" t="s">
        <v>239</v>
      </c>
      <c r="F1696" s="1" t="s">
        <v>2154</v>
      </c>
      <c r="G1696" s="1" t="s">
        <v>13817</v>
      </c>
      <c r="H1696" s="1" t="s">
        <v>13818</v>
      </c>
      <c r="I1696" s="4">
        <v>84.21702546296297</v>
      </c>
      <c r="J1696" s="1">
        <v>737.19</v>
      </c>
      <c r="K1696" s="1">
        <v>69.38</v>
      </c>
      <c r="M1696" s="10">
        <f t="array" ref="M1696">_xlfn.XLOOKUP(A1696,subscriptions!B1696:B10004,subscriptions!D1696:D10004)</f>
        <v>80</v>
      </c>
      <c r="N1696" s="10">
        <f t="array" ref="N1696">_xlfn.XLOOKUP(A1696,subscriptions!B1696:B10004,subscriptions!G1696:G10004)</f>
        <v>20</v>
      </c>
      <c r="O1696" s="10">
        <v>64.0</v>
      </c>
      <c r="P1696" s="10" t="str">
        <f t="array" ref="P1696">_xlfn.XLOOKUP(A1696,subscriptions!B1696:B10004,subscriptions!C1696:C10004)</f>
        <v>Roam</v>
      </c>
      <c r="Q1696" s="10" t="s">
        <v>128</v>
      </c>
      <c r="R1696" s="10" t="s">
        <v>148</v>
      </c>
      <c r="S1696" s="10" t="s">
        <v>453</v>
      </c>
    </row>
    <row r="1697">
      <c r="A1697" s="1" t="s">
        <v>2369</v>
      </c>
      <c r="B1697" s="1" t="s">
        <v>842</v>
      </c>
      <c r="C1697" s="1" t="s">
        <v>152</v>
      </c>
      <c r="D1697" s="1" t="s">
        <v>27</v>
      </c>
      <c r="E1697" s="1" t="s">
        <v>631</v>
      </c>
      <c r="F1697" s="1" t="s">
        <v>2293</v>
      </c>
      <c r="G1697" s="1" t="s">
        <v>13819</v>
      </c>
      <c r="H1697" s="1" t="s">
        <v>13820</v>
      </c>
      <c r="I1697" s="4">
        <v>84.37604166666667</v>
      </c>
      <c r="J1697" s="1">
        <v>155.91</v>
      </c>
      <c r="K1697" s="1">
        <v>24.28</v>
      </c>
      <c r="M1697" s="10">
        <f t="array" ref="M1697">_xlfn.XLOOKUP(A1697,subscriptions!B1697:B10004,subscriptions!D1697:D10004)</f>
        <v>120</v>
      </c>
      <c r="N1697" s="10">
        <f t="array" ref="N1697">_xlfn.XLOOKUP(A1697,subscriptions!B1697:B10004,subscriptions!G1697:G10004)</f>
        <v>0</v>
      </c>
      <c r="O1697" s="10">
        <v>120.0</v>
      </c>
      <c r="P1697" s="10" t="str">
        <f t="array" ref="P1697">_xlfn.XLOOKUP(A1697,subscriptions!B1697:B10004,subscriptions!C1697:C10004)</f>
        <v>Residential</v>
      </c>
      <c r="Q1697" s="10" t="s">
        <v>173</v>
      </c>
      <c r="R1697" s="10" t="s">
        <v>212</v>
      </c>
      <c r="S1697" s="10" t="s">
        <v>1442</v>
      </c>
    </row>
    <row r="1698">
      <c r="A1698" s="1" t="s">
        <v>2370</v>
      </c>
      <c r="B1698" s="1" t="s">
        <v>686</v>
      </c>
      <c r="C1698" s="1" t="s">
        <v>800</v>
      </c>
      <c r="D1698" s="1" t="s">
        <v>153</v>
      </c>
      <c r="E1698" s="1" t="s">
        <v>332</v>
      </c>
      <c r="F1698" s="1" t="s">
        <v>333</v>
      </c>
      <c r="G1698" s="1" t="s">
        <v>13821</v>
      </c>
      <c r="H1698" s="1" t="s">
        <v>13822</v>
      </c>
      <c r="I1698" s="4">
        <v>84.33502314814815</v>
      </c>
      <c r="J1698" s="1">
        <v>89.23</v>
      </c>
      <c r="K1698" s="1">
        <v>25.65</v>
      </c>
      <c r="M1698" s="10">
        <f t="array" ref="M1698">_xlfn.XLOOKUP(A1698,subscriptions!B1698:B10004,subscriptions!D1698:D10004)</f>
        <v>50</v>
      </c>
      <c r="N1698" s="10">
        <f t="array" ref="N1698">_xlfn.XLOOKUP(A1698,subscriptions!B1698:B10004,subscriptions!G1698:G10004)</f>
        <v>5</v>
      </c>
      <c r="O1698" s="10">
        <v>47.5</v>
      </c>
      <c r="P1698" s="10" t="str">
        <f t="array" ref="P1698">_xlfn.XLOOKUP(A1698,subscriptions!B1698:B10004,subscriptions!C1698:C10004)</f>
        <v>Mini</v>
      </c>
      <c r="Q1698" s="10" t="s">
        <v>194</v>
      </c>
      <c r="R1698" s="10" t="s">
        <v>148</v>
      </c>
      <c r="S1698" s="10" t="s">
        <v>643</v>
      </c>
    </row>
    <row r="1699">
      <c r="A1699" s="1" t="s">
        <v>2371</v>
      </c>
      <c r="B1699" s="1" t="s">
        <v>772</v>
      </c>
      <c r="C1699" s="1" t="s">
        <v>441</v>
      </c>
      <c r="D1699" s="1" t="s">
        <v>153</v>
      </c>
      <c r="E1699" s="1" t="s">
        <v>111</v>
      </c>
      <c r="F1699" s="1" t="s">
        <v>1362</v>
      </c>
      <c r="G1699" s="1" t="s">
        <v>13823</v>
      </c>
      <c r="H1699" s="1" t="s">
        <v>13824</v>
      </c>
      <c r="I1699" s="4">
        <v>84.16811342592592</v>
      </c>
      <c r="J1699" s="1">
        <v>267.83</v>
      </c>
      <c r="K1699" s="1">
        <v>41.09</v>
      </c>
      <c r="M1699" s="10">
        <f t="array" ref="M1699">_xlfn.XLOOKUP(A1699,subscriptions!B1699:B10004,subscriptions!D1699:D10004)</f>
        <v>120</v>
      </c>
      <c r="N1699" s="10">
        <f t="array" ref="N1699">_xlfn.XLOOKUP(A1699,subscriptions!B1699:B10004,subscriptions!G1699:G10004)</f>
        <v>10</v>
      </c>
      <c r="O1699" s="10">
        <v>108.0</v>
      </c>
      <c r="P1699" s="10" t="str">
        <f t="array" ref="P1699">_xlfn.XLOOKUP(A1699,subscriptions!B1699:B10004,subscriptions!C1699:C10004)</f>
        <v>Residential</v>
      </c>
      <c r="Q1699" s="10" t="s">
        <v>128</v>
      </c>
      <c r="R1699" s="10" t="s">
        <v>212</v>
      </c>
      <c r="S1699" s="10" t="s">
        <v>1042</v>
      </c>
    </row>
    <row r="1700">
      <c r="A1700" s="1" t="s">
        <v>2372</v>
      </c>
      <c r="B1700" s="1" t="s">
        <v>870</v>
      </c>
      <c r="C1700" s="1" t="s">
        <v>26</v>
      </c>
      <c r="D1700" s="1" t="s">
        <v>153</v>
      </c>
      <c r="E1700" s="1" t="s">
        <v>111</v>
      </c>
      <c r="F1700" s="1" t="s">
        <v>1855</v>
      </c>
      <c r="G1700" s="1" t="s">
        <v>13825</v>
      </c>
      <c r="H1700" s="1" t="s">
        <v>13826</v>
      </c>
      <c r="I1700" s="4">
        <v>84.2989236111111</v>
      </c>
      <c r="J1700" s="1">
        <v>4999.93</v>
      </c>
      <c r="K1700" s="1">
        <v>688.31</v>
      </c>
      <c r="M1700" s="10">
        <f t="array" ref="M1700">_xlfn.XLOOKUP(A1700,subscriptions!B1700:B10004,subscriptions!D1700:D10004)</f>
        <v>120</v>
      </c>
      <c r="N1700" s="10">
        <f t="array" ref="N1700">_xlfn.XLOOKUP(A1700,subscriptions!B1700:B10004,subscriptions!G1700:G10004)</f>
        <v>20</v>
      </c>
      <c r="O1700" s="10">
        <v>96.0</v>
      </c>
      <c r="P1700" s="10" t="str">
        <f t="array" ref="P1700">_xlfn.XLOOKUP(A1700,subscriptions!B1700:B10004,subscriptions!C1700:C10004)</f>
        <v>Residential</v>
      </c>
      <c r="Q1700" s="10" t="s">
        <v>128</v>
      </c>
      <c r="R1700" s="10" t="s">
        <v>148</v>
      </c>
      <c r="S1700" s="10" t="s">
        <v>276</v>
      </c>
    </row>
    <row r="1701">
      <c r="A1701" s="1" t="s">
        <v>2373</v>
      </c>
      <c r="B1701" s="1" t="s">
        <v>2534</v>
      </c>
      <c r="C1701" s="1" t="s">
        <v>330</v>
      </c>
      <c r="D1701" s="1" t="s">
        <v>153</v>
      </c>
      <c r="E1701" s="1" t="s">
        <v>28</v>
      </c>
      <c r="F1701" s="1" t="s">
        <v>2581</v>
      </c>
      <c r="G1701" s="1" t="s">
        <v>13827</v>
      </c>
      <c r="H1701" s="1" t="s">
        <v>13828</v>
      </c>
      <c r="I1701" s="4">
        <v>84.29748842592592</v>
      </c>
      <c r="J1701" s="1">
        <v>1246.19</v>
      </c>
      <c r="K1701" s="1">
        <v>148.9</v>
      </c>
      <c r="M1701" s="10">
        <f t="array" ref="M1701">_xlfn.XLOOKUP(A1701,subscriptions!B1701:B10004,subscriptions!D1701:D10004)</f>
        <v>250</v>
      </c>
      <c r="N1701" s="10">
        <f t="array" ref="N1701">_xlfn.XLOOKUP(A1701,subscriptions!B1701:B10004,subscriptions!G1701:G10004)</f>
        <v>0</v>
      </c>
      <c r="O1701" s="10">
        <v>250.0</v>
      </c>
      <c r="P1701" s="10" t="str">
        <f t="array" ref="P1701">_xlfn.XLOOKUP(A1701,subscriptions!B1701:B10004,subscriptions!C1701:C10004)</f>
        <v>Business</v>
      </c>
      <c r="Q1701" s="10" t="s">
        <v>173</v>
      </c>
      <c r="R1701" s="10" t="s">
        <v>129</v>
      </c>
      <c r="S1701" s="10" t="s">
        <v>407</v>
      </c>
    </row>
    <row r="1702">
      <c r="A1702" s="1" t="s">
        <v>2374</v>
      </c>
      <c r="B1702" s="1" t="s">
        <v>1995</v>
      </c>
      <c r="C1702" s="1" t="s">
        <v>1973</v>
      </c>
      <c r="D1702" s="1" t="s">
        <v>153</v>
      </c>
      <c r="E1702" s="1" t="s">
        <v>631</v>
      </c>
      <c r="F1702" s="1" t="s">
        <v>2749</v>
      </c>
      <c r="G1702" s="1" t="s">
        <v>13829</v>
      </c>
      <c r="H1702" s="1" t="s">
        <v>13830</v>
      </c>
      <c r="I1702" s="4">
        <v>84.29751157407408</v>
      </c>
      <c r="J1702" s="1">
        <v>5114.27</v>
      </c>
      <c r="K1702" s="1">
        <v>1137.51</v>
      </c>
      <c r="M1702" s="10">
        <f t="array" ref="M1702">_xlfn.XLOOKUP(A1702,subscriptions!B1702:B10004,subscriptions!D1702:D10004)</f>
        <v>120</v>
      </c>
      <c r="N1702" s="10">
        <f t="array" ref="N1702">_xlfn.XLOOKUP(A1702,subscriptions!B1702:B10004,subscriptions!G1702:G10004)</f>
        <v>5</v>
      </c>
      <c r="O1702" s="10">
        <v>114.0</v>
      </c>
      <c r="P1702" s="10" t="str">
        <f t="array" ref="P1702">_xlfn.XLOOKUP(A1702,subscriptions!B1702:B10004,subscriptions!C1702:C10004)</f>
        <v>Residential</v>
      </c>
      <c r="Q1702" s="10" t="s">
        <v>194</v>
      </c>
      <c r="R1702" s="10" t="s">
        <v>212</v>
      </c>
      <c r="S1702" s="10" t="s">
        <v>407</v>
      </c>
    </row>
    <row r="1703">
      <c r="A1703" s="1" t="s">
        <v>2376</v>
      </c>
      <c r="B1703" s="1" t="s">
        <v>1027</v>
      </c>
      <c r="C1703" s="1" t="s">
        <v>509</v>
      </c>
      <c r="D1703" s="1" t="s">
        <v>153</v>
      </c>
      <c r="E1703" s="1" t="s">
        <v>219</v>
      </c>
      <c r="F1703" s="1" t="s">
        <v>574</v>
      </c>
      <c r="G1703" s="1" t="s">
        <v>13831</v>
      </c>
      <c r="H1703" s="1" t="s">
        <v>13832</v>
      </c>
      <c r="I1703" s="4">
        <v>84.20936342592593</v>
      </c>
      <c r="J1703" s="1">
        <v>899.77</v>
      </c>
      <c r="K1703" s="1">
        <v>95.79</v>
      </c>
      <c r="M1703" s="10">
        <f t="array" ref="M1703">_xlfn.XLOOKUP(A1703,subscriptions!B1703:B10004,subscriptions!D1703:D10004)</f>
        <v>80</v>
      </c>
      <c r="N1703" s="10">
        <f t="array" ref="N1703">_xlfn.XLOOKUP(A1703,subscriptions!B1703:B10004,subscriptions!G1703:G10004)</f>
        <v>10</v>
      </c>
      <c r="O1703" s="10">
        <v>72.0</v>
      </c>
      <c r="P1703" s="10" t="str">
        <f t="array" ref="P1703">_xlfn.XLOOKUP(A1703,subscriptions!B1703:B10004,subscriptions!C1703:C10004)</f>
        <v>Roam</v>
      </c>
      <c r="Q1703" s="10" t="s">
        <v>128</v>
      </c>
      <c r="R1703" s="10" t="s">
        <v>148</v>
      </c>
      <c r="S1703" s="10" t="s">
        <v>1374</v>
      </c>
    </row>
    <row r="1704">
      <c r="A1704" s="1" t="s">
        <v>2377</v>
      </c>
      <c r="B1704" s="1" t="s">
        <v>216</v>
      </c>
      <c r="C1704" s="1" t="s">
        <v>1388</v>
      </c>
      <c r="D1704" s="1" t="s">
        <v>153</v>
      </c>
      <c r="E1704" s="1" t="s">
        <v>262</v>
      </c>
      <c r="F1704" s="1" t="s">
        <v>2853</v>
      </c>
      <c r="G1704" s="1" t="s">
        <v>13833</v>
      </c>
      <c r="H1704" s="1" t="s">
        <v>13834</v>
      </c>
      <c r="I1704" s="4">
        <v>84.17520833333333</v>
      </c>
      <c r="J1704" s="1">
        <v>610.55</v>
      </c>
      <c r="K1704" s="1">
        <v>115.44</v>
      </c>
      <c r="M1704" s="10">
        <f t="array" ref="M1704">_xlfn.XLOOKUP(A1704,subscriptions!B1704:B10004,subscriptions!D1704:D10004)</f>
        <v>50</v>
      </c>
      <c r="N1704" s="10">
        <f t="array" ref="N1704">_xlfn.XLOOKUP(A1704,subscriptions!B1704:B10004,subscriptions!G1704:G10004)</f>
        <v>20</v>
      </c>
      <c r="O1704" s="10">
        <v>40.0</v>
      </c>
      <c r="P1704" s="10" t="str">
        <f t="array" ref="P1704">_xlfn.XLOOKUP(A1704,subscriptions!B1704:B10004,subscriptions!C1704:C10004)</f>
        <v>Mini</v>
      </c>
      <c r="Q1704" s="10" t="s">
        <v>128</v>
      </c>
      <c r="R1704" s="10" t="s">
        <v>148</v>
      </c>
      <c r="S1704" s="10" t="s">
        <v>1198</v>
      </c>
    </row>
    <row r="1705">
      <c r="A1705" s="1" t="s">
        <v>2378</v>
      </c>
      <c r="B1705" s="1" t="s">
        <v>1157</v>
      </c>
      <c r="C1705" s="1" t="s">
        <v>884</v>
      </c>
      <c r="D1705" s="1" t="s">
        <v>27</v>
      </c>
      <c r="E1705" s="1" t="s">
        <v>239</v>
      </c>
      <c r="F1705" s="1" t="s">
        <v>240</v>
      </c>
      <c r="G1705" s="1" t="s">
        <v>13835</v>
      </c>
      <c r="H1705" s="1" t="s">
        <v>13836</v>
      </c>
      <c r="I1705" s="4">
        <v>84.21694444444445</v>
      </c>
      <c r="J1705" s="1">
        <v>1108.26</v>
      </c>
      <c r="K1705" s="1">
        <v>123.08</v>
      </c>
      <c r="M1705" s="10">
        <f t="array" ref="M1705">_xlfn.XLOOKUP(A1705,subscriptions!B1705:B10004,subscriptions!D1705:D10004)</f>
        <v>120</v>
      </c>
      <c r="N1705" s="10">
        <f t="array" ref="N1705">_xlfn.XLOOKUP(A1705,subscriptions!B1705:B10004,subscriptions!G1705:G10004)</f>
        <v>0</v>
      </c>
      <c r="O1705" s="10">
        <v>120.0</v>
      </c>
      <c r="P1705" s="10" t="str">
        <f t="array" ref="P1705">_xlfn.XLOOKUP(A1705,subscriptions!B1705:B10004,subscriptions!C1705:C10004)</f>
        <v>Residential</v>
      </c>
      <c r="Q1705" s="10" t="s">
        <v>173</v>
      </c>
      <c r="R1705" s="10" t="s">
        <v>212</v>
      </c>
      <c r="S1705" s="10" t="s">
        <v>453</v>
      </c>
    </row>
    <row r="1706">
      <c r="A1706" s="1" t="s">
        <v>2381</v>
      </c>
      <c r="B1706" s="1" t="s">
        <v>197</v>
      </c>
      <c r="C1706" s="1" t="s">
        <v>110</v>
      </c>
      <c r="D1706" s="1" t="s">
        <v>153</v>
      </c>
      <c r="E1706" s="1" t="s">
        <v>280</v>
      </c>
      <c r="F1706" s="1" t="s">
        <v>1706</v>
      </c>
      <c r="G1706" s="1" t="s">
        <v>13837</v>
      </c>
      <c r="H1706" s="1" t="s">
        <v>13838</v>
      </c>
      <c r="I1706" s="4">
        <v>84.2545138888889</v>
      </c>
      <c r="J1706" s="1">
        <v>918.42</v>
      </c>
      <c r="K1706" s="1">
        <v>89.41</v>
      </c>
      <c r="M1706" s="10">
        <f t="array" ref="M1706">_xlfn.XLOOKUP(A1706,subscriptions!B1706:B10004,subscriptions!D1706:D10004)</f>
        <v>120</v>
      </c>
      <c r="N1706" s="10">
        <f t="array" ref="N1706">_xlfn.XLOOKUP(A1706,subscriptions!B1706:B10004,subscriptions!G1706:G10004)</f>
        <v>5</v>
      </c>
      <c r="O1706" s="10">
        <v>114.0</v>
      </c>
      <c r="P1706" s="10" t="str">
        <f t="array" ref="P1706">_xlfn.XLOOKUP(A1706,subscriptions!B1706:B10004,subscriptions!C1706:C10004)</f>
        <v>Residential</v>
      </c>
      <c r="Q1706" s="10" t="s">
        <v>194</v>
      </c>
      <c r="R1706" s="10" t="s">
        <v>212</v>
      </c>
      <c r="S1706" s="10" t="s">
        <v>2046</v>
      </c>
    </row>
    <row r="1707">
      <c r="A1707" s="1" t="s">
        <v>2383</v>
      </c>
      <c r="B1707" s="1" t="s">
        <v>657</v>
      </c>
      <c r="C1707" s="1" t="s">
        <v>198</v>
      </c>
      <c r="D1707" s="1" t="s">
        <v>153</v>
      </c>
      <c r="E1707" s="1" t="s">
        <v>714</v>
      </c>
      <c r="F1707" s="1" t="s">
        <v>2171</v>
      </c>
      <c r="G1707" s="1" t="s">
        <v>13839</v>
      </c>
      <c r="H1707" s="1" t="s">
        <v>13840</v>
      </c>
      <c r="I1707" s="4">
        <v>84.29408564814815</v>
      </c>
      <c r="J1707" s="1">
        <v>217.51</v>
      </c>
      <c r="K1707" s="1">
        <v>38.21</v>
      </c>
      <c r="M1707" s="10">
        <f t="array" ref="M1707">_xlfn.XLOOKUP(A1707,subscriptions!B1707:B10004,subscriptions!D1707:D10004)</f>
        <v>120</v>
      </c>
      <c r="N1707" s="10">
        <f t="array" ref="N1707">_xlfn.XLOOKUP(A1707,subscriptions!B1707:B10004,subscriptions!G1707:G10004)</f>
        <v>10</v>
      </c>
      <c r="O1707" s="10">
        <v>108.0</v>
      </c>
      <c r="P1707" s="10" t="str">
        <f t="array" ref="P1707">_xlfn.XLOOKUP(A1707,subscriptions!B1707:B10004,subscriptions!C1707:C10004)</f>
        <v>Residential</v>
      </c>
      <c r="Q1707" s="10" t="s">
        <v>128</v>
      </c>
      <c r="R1707" s="10" t="s">
        <v>212</v>
      </c>
      <c r="S1707" s="10" t="s">
        <v>1458</v>
      </c>
    </row>
    <row r="1708">
      <c r="A1708" s="1" t="s">
        <v>2386</v>
      </c>
      <c r="B1708" s="1" t="s">
        <v>150</v>
      </c>
      <c r="C1708" s="1" t="s">
        <v>1973</v>
      </c>
      <c r="D1708" s="1" t="s">
        <v>153</v>
      </c>
      <c r="E1708" s="1" t="s">
        <v>280</v>
      </c>
      <c r="F1708" s="1" t="s">
        <v>1446</v>
      </c>
      <c r="G1708" s="1" t="s">
        <v>13841</v>
      </c>
      <c r="H1708" s="1" t="s">
        <v>13842</v>
      </c>
      <c r="I1708" s="4">
        <v>84.21631944444445</v>
      </c>
      <c r="J1708" s="1">
        <v>1585.92</v>
      </c>
      <c r="K1708" s="1">
        <v>253.29</v>
      </c>
      <c r="M1708" s="10">
        <f t="array" ref="M1708">_xlfn.XLOOKUP(A1708,subscriptions!B1708:B10004,subscriptions!D1708:D10004)</f>
        <v>120</v>
      </c>
      <c r="N1708" s="10">
        <f t="array" ref="N1708">_xlfn.XLOOKUP(A1708,subscriptions!B1708:B10004,subscriptions!G1708:G10004)</f>
        <v>20</v>
      </c>
      <c r="O1708" s="10">
        <v>96.0</v>
      </c>
      <c r="P1708" s="10" t="str">
        <f t="array" ref="P1708">_xlfn.XLOOKUP(A1708,subscriptions!B1708:B10004,subscriptions!C1708:C10004)</f>
        <v>Residential</v>
      </c>
      <c r="Q1708" s="10" t="s">
        <v>128</v>
      </c>
      <c r="R1708" s="10" t="s">
        <v>148</v>
      </c>
      <c r="S1708" s="10" t="s">
        <v>2596</v>
      </c>
    </row>
    <row r="1709">
      <c r="A1709" s="1" t="s">
        <v>2387</v>
      </c>
      <c r="B1709" s="1" t="s">
        <v>573</v>
      </c>
      <c r="C1709" s="1" t="s">
        <v>1973</v>
      </c>
      <c r="D1709" s="1" t="s">
        <v>27</v>
      </c>
      <c r="E1709" s="1" t="s">
        <v>239</v>
      </c>
      <c r="F1709" s="1" t="s">
        <v>3181</v>
      </c>
      <c r="G1709" s="1" t="s">
        <v>13843</v>
      </c>
      <c r="H1709" s="1" t="s">
        <v>13844</v>
      </c>
      <c r="I1709" s="4">
        <v>84.21475694444445</v>
      </c>
      <c r="J1709" s="1">
        <v>415.09</v>
      </c>
      <c r="K1709" s="1">
        <v>52.68</v>
      </c>
      <c r="M1709" s="10">
        <f t="array" ref="M1709">_xlfn.XLOOKUP(A1709,subscriptions!B1709:B10004,subscriptions!D1709:D10004)</f>
        <v>120</v>
      </c>
      <c r="N1709" s="10">
        <f t="array" ref="N1709">_xlfn.XLOOKUP(A1709,subscriptions!B1709:B10004,subscriptions!G1709:G10004)</f>
        <v>0</v>
      </c>
      <c r="O1709" s="10">
        <v>120.0</v>
      </c>
      <c r="P1709" s="10" t="str">
        <f t="array" ref="P1709">_xlfn.XLOOKUP(A1709,subscriptions!B1709:B10004,subscriptions!C1709:C10004)</f>
        <v>Residential</v>
      </c>
      <c r="Q1709" s="10" t="s">
        <v>173</v>
      </c>
      <c r="R1709" s="10" t="s">
        <v>212</v>
      </c>
      <c r="S1709" s="10" t="s">
        <v>3641</v>
      </c>
    </row>
    <row r="1710">
      <c r="A1710" s="1" t="s">
        <v>2389</v>
      </c>
      <c r="B1710" s="1" t="s">
        <v>814</v>
      </c>
      <c r="C1710" s="1" t="s">
        <v>509</v>
      </c>
      <c r="D1710" s="1" t="s">
        <v>153</v>
      </c>
      <c r="E1710" s="1" t="s">
        <v>179</v>
      </c>
      <c r="F1710" s="1" t="s">
        <v>773</v>
      </c>
      <c r="G1710" s="1" t="s">
        <v>13845</v>
      </c>
      <c r="H1710" s="1" t="s">
        <v>13846</v>
      </c>
      <c r="I1710" s="4">
        <v>84.34116898148149</v>
      </c>
      <c r="J1710" s="1">
        <v>1499.75</v>
      </c>
      <c r="K1710" s="1">
        <v>305.97</v>
      </c>
      <c r="L1710" s="1">
        <v>100.0</v>
      </c>
      <c r="M1710" s="10">
        <f t="array" ref="M1710">_xlfn.XLOOKUP(A1710,subscriptions!B1710:B10004,subscriptions!D1710:D10004)</f>
        <v>80</v>
      </c>
      <c r="N1710" s="10">
        <f t="array" ref="N1710">_xlfn.XLOOKUP(A1710,subscriptions!B1710:B10004,subscriptions!G1710:G10004)</f>
        <v>5</v>
      </c>
      <c r="O1710" s="10">
        <v>76.0</v>
      </c>
      <c r="P1710" s="10" t="str">
        <f t="array" ref="P1710">_xlfn.XLOOKUP(A1710,subscriptions!B1710:B10004,subscriptions!C1710:C10004)</f>
        <v>Roam</v>
      </c>
      <c r="Q1710" s="10" t="s">
        <v>194</v>
      </c>
      <c r="R1710" s="10" t="s">
        <v>148</v>
      </c>
      <c r="S1710" s="10" t="s">
        <v>259</v>
      </c>
    </row>
    <row r="1711">
      <c r="A1711" s="1" t="s">
        <v>2391</v>
      </c>
      <c r="B1711" s="1" t="s">
        <v>1444</v>
      </c>
      <c r="C1711" s="1" t="s">
        <v>786</v>
      </c>
      <c r="D1711" s="1" t="s">
        <v>27</v>
      </c>
      <c r="E1711" s="1" t="s">
        <v>262</v>
      </c>
      <c r="F1711" s="1" t="s">
        <v>2112</v>
      </c>
      <c r="G1711" s="1" t="s">
        <v>13847</v>
      </c>
      <c r="H1711" s="1" t="s">
        <v>13848</v>
      </c>
      <c r="I1711" s="4">
        <v>84.42085648148148</v>
      </c>
      <c r="J1711" s="1">
        <v>1625.6</v>
      </c>
      <c r="K1711" s="1">
        <v>250.64</v>
      </c>
      <c r="M1711" s="10">
        <f t="array" ref="M1711">_xlfn.XLOOKUP(A1711,subscriptions!B1711:B10004,subscriptions!D1711:D10004)</f>
        <v>50</v>
      </c>
      <c r="N1711" s="10">
        <f t="array" ref="N1711">_xlfn.XLOOKUP(A1711,subscriptions!B1711:B10004,subscriptions!G1711:G10004)</f>
        <v>10</v>
      </c>
      <c r="O1711" s="10">
        <v>45.0</v>
      </c>
      <c r="P1711" s="10" t="str">
        <f t="array" ref="P1711">_xlfn.XLOOKUP(A1711,subscriptions!B1711:B10004,subscriptions!C1711:C10004)</f>
        <v>Mini</v>
      </c>
      <c r="Q1711" s="10" t="s">
        <v>128</v>
      </c>
      <c r="R1711" s="10" t="s">
        <v>148</v>
      </c>
      <c r="S1711" s="10" t="s">
        <v>2152</v>
      </c>
    </row>
    <row r="1712">
      <c r="A1712" s="1" t="s">
        <v>2392</v>
      </c>
      <c r="B1712" s="1" t="s">
        <v>4627</v>
      </c>
      <c r="C1712" s="1" t="s">
        <v>330</v>
      </c>
      <c r="D1712" s="1" t="s">
        <v>27</v>
      </c>
      <c r="E1712" s="1" t="s">
        <v>262</v>
      </c>
      <c r="F1712" s="1" t="s">
        <v>2853</v>
      </c>
      <c r="G1712" s="1" t="s">
        <v>13849</v>
      </c>
      <c r="H1712" s="1" t="s">
        <v>13850</v>
      </c>
      <c r="I1712" s="4">
        <v>84.1751388888889</v>
      </c>
      <c r="J1712" s="1">
        <v>297.36</v>
      </c>
      <c r="K1712" s="1">
        <v>74.19</v>
      </c>
      <c r="M1712" s="10">
        <f t="array" ref="M1712">_xlfn.XLOOKUP(A1712,subscriptions!B1712:B10004,subscriptions!D1712:D10004)</f>
        <v>250</v>
      </c>
      <c r="N1712" s="10">
        <f t="array" ref="N1712">_xlfn.XLOOKUP(A1712,subscriptions!B1712:B10004,subscriptions!G1712:G10004)</f>
        <v>20</v>
      </c>
      <c r="O1712" s="10">
        <v>200.0</v>
      </c>
      <c r="P1712" s="10" t="str">
        <f t="array" ref="P1712">_xlfn.XLOOKUP(A1712,subscriptions!B1712:B10004,subscriptions!C1712:C10004)</f>
        <v>Business</v>
      </c>
      <c r="Q1712" s="10" t="s">
        <v>128</v>
      </c>
      <c r="R1712" s="10" t="s">
        <v>129</v>
      </c>
      <c r="S1712" s="10" t="s">
        <v>1198</v>
      </c>
    </row>
    <row r="1713">
      <c r="A1713" s="1" t="s">
        <v>2393</v>
      </c>
      <c r="B1713" s="1" t="s">
        <v>1173</v>
      </c>
      <c r="C1713" s="1" t="s">
        <v>800</v>
      </c>
      <c r="D1713" s="1" t="s">
        <v>27</v>
      </c>
      <c r="E1713" s="1" t="s">
        <v>239</v>
      </c>
      <c r="F1713" s="1" t="s">
        <v>1186</v>
      </c>
      <c r="G1713" s="1" t="s">
        <v>13851</v>
      </c>
      <c r="H1713" s="1" t="s">
        <v>13852</v>
      </c>
      <c r="I1713" s="4">
        <v>84.2925925925926</v>
      </c>
      <c r="J1713" s="1">
        <v>144.97</v>
      </c>
      <c r="K1713" s="1">
        <v>21.68</v>
      </c>
      <c r="M1713" s="10">
        <f t="array" ref="M1713">_xlfn.XLOOKUP(A1713,subscriptions!B1713:B10004,subscriptions!D1713:D10004)</f>
        <v>120</v>
      </c>
      <c r="N1713" s="10">
        <f t="array" ref="N1713">_xlfn.XLOOKUP(A1713,subscriptions!B1713:B10004,subscriptions!G1713:G10004)</f>
        <v>0</v>
      </c>
      <c r="O1713" s="10">
        <v>120.0</v>
      </c>
      <c r="P1713" s="10" t="str">
        <f t="array" ref="P1713">_xlfn.XLOOKUP(A1713,subscriptions!B1713:B10004,subscriptions!C1713:C10004)</f>
        <v>Residential</v>
      </c>
      <c r="Q1713" s="10" t="s">
        <v>173</v>
      </c>
      <c r="R1713" s="10" t="s">
        <v>212</v>
      </c>
      <c r="S1713" s="10" t="s">
        <v>587</v>
      </c>
    </row>
    <row r="1714">
      <c r="A1714" s="1" t="s">
        <v>2394</v>
      </c>
      <c r="B1714" s="1" t="s">
        <v>1009</v>
      </c>
      <c r="C1714" s="1" t="s">
        <v>1142</v>
      </c>
      <c r="D1714" s="1" t="s">
        <v>153</v>
      </c>
      <c r="E1714" s="1" t="s">
        <v>332</v>
      </c>
      <c r="F1714" s="1" t="s">
        <v>333</v>
      </c>
      <c r="G1714" s="1" t="s">
        <v>13853</v>
      </c>
      <c r="H1714" s="1" t="s">
        <v>13854</v>
      </c>
      <c r="I1714" s="4">
        <v>84.29609953703704</v>
      </c>
      <c r="J1714" s="1">
        <v>2326.39</v>
      </c>
      <c r="K1714" s="1">
        <v>394.02</v>
      </c>
      <c r="M1714" s="10">
        <f t="array" ref="M1714">_xlfn.XLOOKUP(A1714,subscriptions!B1714:B10004,subscriptions!D1714:D10004)</f>
        <v>120</v>
      </c>
      <c r="N1714" s="10">
        <f t="array" ref="N1714">_xlfn.XLOOKUP(A1714,subscriptions!B1714:B10004,subscriptions!G1714:G10004)</f>
        <v>5</v>
      </c>
      <c r="O1714" s="10">
        <v>114.0</v>
      </c>
      <c r="P1714" s="10" t="str">
        <f t="array" ref="P1714">_xlfn.XLOOKUP(A1714,subscriptions!B1714:B10004,subscriptions!C1714:C10004)</f>
        <v>Residential</v>
      </c>
      <c r="Q1714" s="10" t="s">
        <v>194</v>
      </c>
      <c r="R1714" s="10" t="s">
        <v>212</v>
      </c>
      <c r="S1714" s="10" t="s">
        <v>655</v>
      </c>
    </row>
    <row r="1715">
      <c r="A1715" s="1" t="s">
        <v>2395</v>
      </c>
      <c r="B1715" s="1" t="s">
        <v>455</v>
      </c>
      <c r="C1715" s="1" t="s">
        <v>1477</v>
      </c>
      <c r="D1715" s="1" t="s">
        <v>27</v>
      </c>
      <c r="E1715" s="1" t="s">
        <v>219</v>
      </c>
      <c r="F1715" s="1" t="s">
        <v>1461</v>
      </c>
      <c r="G1715" s="1" t="s">
        <v>13855</v>
      </c>
      <c r="H1715" s="1" t="s">
        <v>13856</v>
      </c>
      <c r="I1715" s="4">
        <v>84.2577199074074</v>
      </c>
      <c r="J1715" s="1">
        <v>973.72</v>
      </c>
      <c r="K1715" s="1">
        <v>146.27</v>
      </c>
      <c r="M1715" s="10">
        <f t="array" ref="M1715">_xlfn.XLOOKUP(A1715,subscriptions!B1715:B10004,subscriptions!D1715:D10004)</f>
        <v>120</v>
      </c>
      <c r="N1715" s="10">
        <f t="array" ref="N1715">_xlfn.XLOOKUP(A1715,subscriptions!B1715:B10004,subscriptions!G1715:G10004)</f>
        <v>10</v>
      </c>
      <c r="O1715" s="10">
        <v>108.0</v>
      </c>
      <c r="P1715" s="10" t="str">
        <f t="array" ref="P1715">_xlfn.XLOOKUP(A1715,subscriptions!B1715:B10004,subscriptions!C1715:C10004)</f>
        <v>Residential</v>
      </c>
      <c r="Q1715" s="10" t="s">
        <v>128</v>
      </c>
      <c r="R1715" s="10" t="s">
        <v>212</v>
      </c>
      <c r="S1715" s="10" t="s">
        <v>603</v>
      </c>
    </row>
    <row r="1716">
      <c r="A1716" s="1" t="s">
        <v>2396</v>
      </c>
      <c r="B1716" s="1" t="s">
        <v>1157</v>
      </c>
      <c r="C1716" s="1" t="s">
        <v>786</v>
      </c>
      <c r="D1716" s="1" t="s">
        <v>27</v>
      </c>
      <c r="E1716" s="1" t="s">
        <v>111</v>
      </c>
      <c r="F1716" s="1" t="s">
        <v>1362</v>
      </c>
      <c r="G1716" s="1" t="s">
        <v>13857</v>
      </c>
      <c r="H1716" s="1" t="s">
        <v>13858</v>
      </c>
      <c r="I1716" s="4">
        <v>84.25146990740741</v>
      </c>
      <c r="J1716" s="1">
        <v>139.89</v>
      </c>
      <c r="K1716" s="1">
        <v>25.01</v>
      </c>
      <c r="M1716" s="10">
        <f t="array" ref="M1716">_xlfn.XLOOKUP(A1716,subscriptions!B1716:B10004,subscriptions!D1716:D10004)</f>
        <v>80</v>
      </c>
      <c r="N1716" s="10">
        <f t="array" ref="N1716">_xlfn.XLOOKUP(A1716,subscriptions!B1716:B10004,subscriptions!G1716:G10004)</f>
        <v>20</v>
      </c>
      <c r="O1716" s="10">
        <v>64.0</v>
      </c>
      <c r="P1716" s="10" t="str">
        <f t="array" ref="P1716">_xlfn.XLOOKUP(A1716,subscriptions!B1716:B10004,subscriptions!C1716:C10004)</f>
        <v>Roam</v>
      </c>
      <c r="Q1716" s="10" t="s">
        <v>128</v>
      </c>
      <c r="R1716" s="10" t="s">
        <v>148</v>
      </c>
      <c r="S1716" s="10" t="s">
        <v>4065</v>
      </c>
    </row>
    <row r="1717">
      <c r="A1717" s="1" t="s">
        <v>2397</v>
      </c>
      <c r="B1717" s="1" t="s">
        <v>1886</v>
      </c>
      <c r="C1717" s="1" t="s">
        <v>26</v>
      </c>
      <c r="D1717" s="1" t="s">
        <v>27</v>
      </c>
      <c r="E1717" s="1" t="s">
        <v>714</v>
      </c>
      <c r="F1717" s="1" t="s">
        <v>2562</v>
      </c>
      <c r="G1717" s="1" t="s">
        <v>13859</v>
      </c>
      <c r="H1717" s="1" t="s">
        <v>13860</v>
      </c>
      <c r="I1717" s="4">
        <v>84.25283564814815</v>
      </c>
      <c r="J1717" s="1">
        <v>7957.9</v>
      </c>
      <c r="K1717" s="1">
        <v>1603.49</v>
      </c>
      <c r="M1717" s="10">
        <f t="array" ref="M1717">_xlfn.XLOOKUP(A1717,subscriptions!B1717:B10004,subscriptions!D1717:D10004)</f>
        <v>250</v>
      </c>
      <c r="N1717" s="10">
        <f t="array" ref="N1717">_xlfn.XLOOKUP(A1717,subscriptions!B1717:B10004,subscriptions!G1717:G10004)</f>
        <v>0</v>
      </c>
      <c r="O1717" s="10">
        <v>250.0</v>
      </c>
      <c r="P1717" s="10" t="str">
        <f t="array" ref="P1717">_xlfn.XLOOKUP(A1717,subscriptions!B1717:B10004,subscriptions!C1717:C10004)</f>
        <v>Business</v>
      </c>
      <c r="Q1717" s="10" t="s">
        <v>173</v>
      </c>
      <c r="R1717" s="10" t="s">
        <v>129</v>
      </c>
      <c r="S1717" s="10" t="s">
        <v>916</v>
      </c>
    </row>
    <row r="1718">
      <c r="A1718" s="1" t="s">
        <v>2398</v>
      </c>
      <c r="B1718" s="1" t="s">
        <v>2018</v>
      </c>
      <c r="C1718" s="1" t="s">
        <v>492</v>
      </c>
      <c r="D1718" s="1" t="s">
        <v>27</v>
      </c>
      <c r="E1718" s="1" t="s">
        <v>631</v>
      </c>
      <c r="F1718" s="1" t="s">
        <v>922</v>
      </c>
      <c r="G1718" s="1" t="s">
        <v>13861</v>
      </c>
      <c r="H1718" s="1" t="s">
        <v>13862</v>
      </c>
      <c r="I1718" s="4">
        <v>84.3799074074074</v>
      </c>
      <c r="J1718" s="1">
        <v>139.28</v>
      </c>
      <c r="K1718" s="1">
        <v>18.5</v>
      </c>
      <c r="M1718" s="10">
        <f t="array" ref="M1718">_xlfn.XLOOKUP(A1718,subscriptions!B1718:B10004,subscriptions!D1718:D10004)</f>
        <v>80</v>
      </c>
      <c r="N1718" s="10">
        <f t="array" ref="N1718">_xlfn.XLOOKUP(A1718,subscriptions!B1718:B10004,subscriptions!G1718:G10004)</f>
        <v>5</v>
      </c>
      <c r="O1718" s="10">
        <v>76.0</v>
      </c>
      <c r="P1718" s="10" t="str">
        <f t="array" ref="P1718">_xlfn.XLOOKUP(A1718,subscriptions!B1718:B10004,subscriptions!C1718:C10004)</f>
        <v>Roam</v>
      </c>
      <c r="Q1718" s="10" t="s">
        <v>194</v>
      </c>
      <c r="R1718" s="10" t="s">
        <v>148</v>
      </c>
      <c r="S1718" s="10" t="s">
        <v>698</v>
      </c>
    </row>
    <row r="1719">
      <c r="A1719" s="1" t="s">
        <v>2399</v>
      </c>
      <c r="B1719" s="1" t="s">
        <v>1972</v>
      </c>
      <c r="C1719" s="1" t="s">
        <v>1388</v>
      </c>
      <c r="D1719" s="1" t="s">
        <v>27</v>
      </c>
      <c r="E1719" s="1" t="s">
        <v>714</v>
      </c>
      <c r="F1719" s="1" t="s">
        <v>1951</v>
      </c>
      <c r="G1719" s="1" t="s">
        <v>13863</v>
      </c>
      <c r="H1719" s="1" t="s">
        <v>13864</v>
      </c>
      <c r="I1719" s="4">
        <v>84.37576388888888</v>
      </c>
      <c r="J1719" s="1">
        <v>1831.34</v>
      </c>
      <c r="K1719" s="1">
        <v>174.94</v>
      </c>
      <c r="M1719" s="10">
        <f t="array" ref="M1719">_xlfn.XLOOKUP(A1719,subscriptions!B1719:B10004,subscriptions!D1719:D10004)</f>
        <v>120</v>
      </c>
      <c r="N1719" s="10">
        <f t="array" ref="N1719">_xlfn.XLOOKUP(A1719,subscriptions!B1719:B10004,subscriptions!G1719:G10004)</f>
        <v>10</v>
      </c>
      <c r="O1719" s="10">
        <v>108.0</v>
      </c>
      <c r="P1719" s="10" t="str">
        <f t="array" ref="P1719">_xlfn.XLOOKUP(A1719,subscriptions!B1719:B10004,subscriptions!C1719:C10004)</f>
        <v>Residential</v>
      </c>
      <c r="Q1719" s="10" t="s">
        <v>128</v>
      </c>
      <c r="R1719" s="10" t="s">
        <v>212</v>
      </c>
      <c r="S1719" s="10" t="s">
        <v>1442</v>
      </c>
    </row>
    <row r="1720">
      <c r="A1720" s="1" t="s">
        <v>2401</v>
      </c>
      <c r="B1720" s="1" t="s">
        <v>439</v>
      </c>
      <c r="C1720" s="1" t="s">
        <v>456</v>
      </c>
      <c r="D1720" s="1" t="s">
        <v>153</v>
      </c>
      <c r="E1720" s="1" t="s">
        <v>332</v>
      </c>
      <c r="F1720" s="1" t="s">
        <v>618</v>
      </c>
      <c r="G1720" s="1" t="s">
        <v>13865</v>
      </c>
      <c r="H1720" s="1" t="s">
        <v>13866</v>
      </c>
      <c r="I1720" s="4">
        <v>84.17516203703704</v>
      </c>
      <c r="J1720" s="1">
        <v>6222.95</v>
      </c>
      <c r="K1720" s="1">
        <v>934.61</v>
      </c>
      <c r="M1720" s="10">
        <f t="array" ref="M1720">_xlfn.XLOOKUP(A1720,subscriptions!B1720:B10004,subscriptions!D1720:D10004)</f>
        <v>80</v>
      </c>
      <c r="N1720" s="10">
        <f t="array" ref="N1720">_xlfn.XLOOKUP(A1720,subscriptions!B1720:B10004,subscriptions!G1720:G10004)</f>
        <v>20</v>
      </c>
      <c r="O1720" s="10">
        <v>64.0</v>
      </c>
      <c r="P1720" s="10" t="str">
        <f t="array" ref="P1720">_xlfn.XLOOKUP(A1720,subscriptions!B1720:B10004,subscriptions!C1720:C10004)</f>
        <v>Roam</v>
      </c>
      <c r="Q1720" s="10" t="s">
        <v>128</v>
      </c>
      <c r="R1720" s="10" t="s">
        <v>148</v>
      </c>
      <c r="S1720" s="10" t="s">
        <v>1198</v>
      </c>
    </row>
    <row r="1721">
      <c r="A1721" s="1" t="s">
        <v>2403</v>
      </c>
      <c r="B1721" s="1" t="s">
        <v>1444</v>
      </c>
      <c r="C1721" s="1" t="s">
        <v>456</v>
      </c>
      <c r="D1721" s="1" t="s">
        <v>27</v>
      </c>
      <c r="E1721" s="1" t="s">
        <v>111</v>
      </c>
      <c r="F1721" s="1" t="s">
        <v>135</v>
      </c>
      <c r="G1721" s="1" t="s">
        <v>13867</v>
      </c>
      <c r="H1721" s="1" t="s">
        <v>13868</v>
      </c>
      <c r="I1721" s="4">
        <v>84.34173611111112</v>
      </c>
      <c r="J1721" s="1">
        <v>460.04</v>
      </c>
      <c r="K1721" s="1">
        <v>48.13</v>
      </c>
      <c r="M1721" s="10">
        <f t="array" ref="M1721">_xlfn.XLOOKUP(A1721,subscriptions!B1721:B10004,subscriptions!D1721:D10004)</f>
        <v>80</v>
      </c>
      <c r="N1721" s="10">
        <f t="array" ref="N1721">_xlfn.XLOOKUP(A1721,subscriptions!B1721:B10004,subscriptions!G1721:G10004)</f>
        <v>0</v>
      </c>
      <c r="O1721" s="10">
        <v>80.0</v>
      </c>
      <c r="P1721" s="10" t="str">
        <f t="array" ref="P1721">_xlfn.XLOOKUP(A1721,subscriptions!B1721:B10004,subscriptions!C1721:C10004)</f>
        <v>Roam</v>
      </c>
      <c r="Q1721" s="10" t="s">
        <v>173</v>
      </c>
      <c r="R1721" s="10" t="s">
        <v>148</v>
      </c>
      <c r="S1721" s="10" t="s">
        <v>1703</v>
      </c>
    </row>
    <row r="1722">
      <c r="A1722" s="1" t="s">
        <v>2404</v>
      </c>
      <c r="B1722" s="1" t="s">
        <v>1173</v>
      </c>
      <c r="C1722" s="1" t="s">
        <v>524</v>
      </c>
      <c r="D1722" s="1" t="s">
        <v>27</v>
      </c>
      <c r="E1722" s="1" t="s">
        <v>219</v>
      </c>
      <c r="F1722" s="1" t="s">
        <v>220</v>
      </c>
      <c r="G1722" s="1" t="s">
        <v>13869</v>
      </c>
      <c r="H1722" s="1" t="s">
        <v>13870</v>
      </c>
      <c r="I1722" s="4">
        <v>84.17369212962963</v>
      </c>
      <c r="J1722" s="1">
        <v>280.16</v>
      </c>
      <c r="K1722" s="1">
        <v>36.05</v>
      </c>
      <c r="M1722" s="10">
        <f t="array" ref="M1722">_xlfn.XLOOKUP(A1722,subscriptions!B1722:B10004,subscriptions!D1722:D10004)</f>
        <v>120</v>
      </c>
      <c r="N1722" s="10">
        <f t="array" ref="N1722">_xlfn.XLOOKUP(A1722,subscriptions!B1722:B10004,subscriptions!G1722:G10004)</f>
        <v>5</v>
      </c>
      <c r="O1722" s="10">
        <v>114.0</v>
      </c>
      <c r="P1722" s="10" t="str">
        <f t="array" ref="P1722">_xlfn.XLOOKUP(A1722,subscriptions!B1722:B10004,subscriptions!C1722:C10004)</f>
        <v>Residential</v>
      </c>
      <c r="Q1722" s="10" t="s">
        <v>194</v>
      </c>
      <c r="R1722" s="10" t="s">
        <v>212</v>
      </c>
      <c r="S1722" s="10" t="s">
        <v>3087</v>
      </c>
    </row>
    <row r="1723">
      <c r="A1723" s="1" t="s">
        <v>2405</v>
      </c>
      <c r="B1723" s="1" t="s">
        <v>329</v>
      </c>
      <c r="C1723" s="1" t="s">
        <v>26</v>
      </c>
      <c r="D1723" s="1" t="s">
        <v>27</v>
      </c>
      <c r="E1723" s="1" t="s">
        <v>280</v>
      </c>
      <c r="F1723" s="1" t="s">
        <v>494</v>
      </c>
      <c r="G1723" s="1" t="s">
        <v>13871</v>
      </c>
      <c r="H1723" s="1" t="s">
        <v>13872</v>
      </c>
      <c r="I1723" s="4">
        <v>84.29608796296296</v>
      </c>
      <c r="J1723" s="1">
        <v>244.11</v>
      </c>
      <c r="K1723" s="1">
        <v>62.4</v>
      </c>
      <c r="M1723" s="10">
        <f t="array" ref="M1723">_xlfn.XLOOKUP(A1723,subscriptions!B1723:B10004,subscriptions!D1723:D10004)</f>
        <v>120</v>
      </c>
      <c r="N1723" s="10">
        <f t="array" ref="N1723">_xlfn.XLOOKUP(A1723,subscriptions!B1723:B10004,subscriptions!G1723:G10004)</f>
        <v>10</v>
      </c>
      <c r="O1723" s="10">
        <v>108.0</v>
      </c>
      <c r="P1723" s="10" t="str">
        <f t="array" ref="P1723">_xlfn.XLOOKUP(A1723,subscriptions!B1723:B10004,subscriptions!C1723:C10004)</f>
        <v>Residential</v>
      </c>
      <c r="Q1723" s="10" t="s">
        <v>128</v>
      </c>
      <c r="R1723" s="10" t="s">
        <v>212</v>
      </c>
      <c r="S1723" s="10" t="s">
        <v>655</v>
      </c>
    </row>
    <row r="1724">
      <c r="A1724" s="1" t="s">
        <v>2406</v>
      </c>
      <c r="B1724" s="1" t="s">
        <v>426</v>
      </c>
      <c r="C1724" s="1" t="s">
        <v>456</v>
      </c>
      <c r="D1724" s="1" t="s">
        <v>153</v>
      </c>
      <c r="E1724" s="1" t="s">
        <v>28</v>
      </c>
      <c r="F1724" s="1" t="s">
        <v>1639</v>
      </c>
      <c r="G1724" s="1" t="s">
        <v>13873</v>
      </c>
      <c r="H1724" s="1" t="s">
        <v>13874</v>
      </c>
      <c r="I1724" s="4">
        <v>84.380625</v>
      </c>
      <c r="J1724" s="1">
        <v>592.05</v>
      </c>
      <c r="K1724" s="1">
        <v>142.05</v>
      </c>
      <c r="M1724" s="10">
        <f t="array" ref="M1724">_xlfn.XLOOKUP(A1724,subscriptions!B1724:B10004,subscriptions!D1724:D10004)</f>
        <v>250</v>
      </c>
      <c r="N1724" s="10">
        <f t="array" ref="N1724">_xlfn.XLOOKUP(A1724,subscriptions!B1724:B10004,subscriptions!G1724:G10004)</f>
        <v>20</v>
      </c>
      <c r="O1724" s="10">
        <v>200.0</v>
      </c>
      <c r="P1724" s="10" t="str">
        <f t="array" ref="P1724">_xlfn.XLOOKUP(A1724,subscriptions!B1724:B10004,subscriptions!C1724:C10004)</f>
        <v>Business</v>
      </c>
      <c r="Q1724" s="10" t="s">
        <v>128</v>
      </c>
      <c r="R1724" s="10" t="s">
        <v>129</v>
      </c>
      <c r="S1724" s="10" t="s">
        <v>762</v>
      </c>
    </row>
    <row r="1725">
      <c r="A1725" s="1" t="s">
        <v>2407</v>
      </c>
      <c r="B1725" s="1" t="s">
        <v>439</v>
      </c>
      <c r="C1725" s="1" t="s">
        <v>827</v>
      </c>
      <c r="D1725" s="1" t="s">
        <v>153</v>
      </c>
      <c r="E1725" s="1" t="s">
        <v>28</v>
      </c>
      <c r="F1725" s="1" t="s">
        <v>801</v>
      </c>
      <c r="G1725" s="1" t="s">
        <v>13875</v>
      </c>
      <c r="H1725" s="1" t="s">
        <v>13876</v>
      </c>
      <c r="I1725" s="4">
        <v>84.17383101851851</v>
      </c>
      <c r="J1725" s="1">
        <v>209.78</v>
      </c>
      <c r="K1725" s="1">
        <v>49.36</v>
      </c>
      <c r="M1725" s="10">
        <f t="array" ref="M1725">_xlfn.XLOOKUP(A1725,subscriptions!B1725:B10004,subscriptions!D1725:D10004)</f>
        <v>80</v>
      </c>
      <c r="N1725" s="10">
        <f t="array" ref="N1725">_xlfn.XLOOKUP(A1725,subscriptions!B1725:B10004,subscriptions!G1725:G10004)</f>
        <v>0</v>
      </c>
      <c r="O1725" s="10">
        <v>80.0</v>
      </c>
      <c r="P1725" s="10" t="str">
        <f t="array" ref="P1725">_xlfn.XLOOKUP(A1725,subscriptions!B1725:B10004,subscriptions!C1725:C10004)</f>
        <v>Roam</v>
      </c>
      <c r="Q1725" s="10" t="s">
        <v>173</v>
      </c>
      <c r="R1725" s="10" t="s">
        <v>148</v>
      </c>
      <c r="S1725" s="10" t="s">
        <v>3087</v>
      </c>
    </row>
    <row r="1726">
      <c r="A1726" s="1" t="s">
        <v>2408</v>
      </c>
      <c r="B1726" s="1" t="s">
        <v>919</v>
      </c>
      <c r="C1726" s="1" t="s">
        <v>800</v>
      </c>
      <c r="D1726" s="1" t="s">
        <v>27</v>
      </c>
      <c r="E1726" s="1" t="s">
        <v>28</v>
      </c>
      <c r="F1726" s="1" t="s">
        <v>2581</v>
      </c>
      <c r="G1726" s="1" t="s">
        <v>13877</v>
      </c>
      <c r="H1726" s="1" t="s">
        <v>13878</v>
      </c>
      <c r="I1726" s="4">
        <v>84.33405092592592</v>
      </c>
      <c r="J1726" s="1">
        <v>1817.27</v>
      </c>
      <c r="K1726" s="1">
        <v>440.09</v>
      </c>
      <c r="M1726" s="10">
        <f t="array" ref="M1726">_xlfn.XLOOKUP(A1726,subscriptions!B1726:B10004,subscriptions!D1726:D10004)</f>
        <v>250</v>
      </c>
      <c r="N1726" s="10">
        <f t="array" ref="N1726">_xlfn.XLOOKUP(A1726,subscriptions!B1726:B10004,subscriptions!G1726:G10004)</f>
        <v>5</v>
      </c>
      <c r="O1726" s="10">
        <v>237.5</v>
      </c>
      <c r="P1726" s="10" t="str">
        <f t="array" ref="P1726">_xlfn.XLOOKUP(A1726,subscriptions!B1726:B10004,subscriptions!C1726:C10004)</f>
        <v>Business</v>
      </c>
      <c r="Q1726" s="10" t="s">
        <v>194</v>
      </c>
      <c r="R1726" s="10" t="s">
        <v>129</v>
      </c>
      <c r="S1726" s="10" t="s">
        <v>195</v>
      </c>
    </row>
    <row r="1727">
      <c r="A1727" s="1" t="s">
        <v>2409</v>
      </c>
      <c r="B1727" s="1" t="s">
        <v>1044</v>
      </c>
      <c r="C1727" s="1" t="s">
        <v>1507</v>
      </c>
      <c r="D1727" s="1" t="s">
        <v>27</v>
      </c>
      <c r="E1727" s="1" t="s">
        <v>219</v>
      </c>
      <c r="F1727" s="1" t="s">
        <v>971</v>
      </c>
      <c r="G1727" s="1" t="s">
        <v>13879</v>
      </c>
      <c r="H1727" s="1" t="s">
        <v>13880</v>
      </c>
      <c r="I1727" s="4">
        <v>84.41763888888889</v>
      </c>
      <c r="J1727" s="1">
        <v>146.47</v>
      </c>
      <c r="K1727" s="1">
        <v>30.4</v>
      </c>
      <c r="M1727" s="10">
        <f t="array" ref="M1727">_xlfn.XLOOKUP(A1727,subscriptions!B1727:B10004,subscriptions!D1727:D10004)</f>
        <v>50</v>
      </c>
      <c r="N1727" s="10">
        <f t="array" ref="N1727">_xlfn.XLOOKUP(A1727,subscriptions!B1727:B10004,subscriptions!G1727:G10004)</f>
        <v>10</v>
      </c>
      <c r="O1727" s="10">
        <v>45.0</v>
      </c>
      <c r="P1727" s="10" t="str">
        <f t="array" ref="P1727">_xlfn.XLOOKUP(A1727,subscriptions!B1727:B10004,subscriptions!C1727:C10004)</f>
        <v>Mini</v>
      </c>
      <c r="Q1727" s="10" t="s">
        <v>128</v>
      </c>
      <c r="R1727" s="10" t="s">
        <v>148</v>
      </c>
      <c r="S1727" s="10" t="s">
        <v>327</v>
      </c>
    </row>
    <row r="1728">
      <c r="A1728" s="1" t="s">
        <v>2410</v>
      </c>
      <c r="B1728" s="1" t="s">
        <v>1844</v>
      </c>
      <c r="C1728" s="1" t="s">
        <v>1492</v>
      </c>
      <c r="D1728" s="1" t="s">
        <v>153</v>
      </c>
      <c r="E1728" s="1" t="s">
        <v>631</v>
      </c>
      <c r="F1728" s="1" t="s">
        <v>1318</v>
      </c>
      <c r="G1728" s="1" t="s">
        <v>13881</v>
      </c>
      <c r="H1728" s="1" t="s">
        <v>13882</v>
      </c>
      <c r="I1728" s="4">
        <v>84.25627314814815</v>
      </c>
      <c r="J1728" s="1">
        <v>1118.26</v>
      </c>
      <c r="K1728" s="1">
        <v>195.83</v>
      </c>
      <c r="M1728" s="10">
        <f t="array" ref="M1728">_xlfn.XLOOKUP(A1728,subscriptions!B1728:B10004,subscriptions!D1728:D10004)</f>
        <v>120</v>
      </c>
      <c r="N1728" s="10">
        <f t="array" ref="N1728">_xlfn.XLOOKUP(A1728,subscriptions!B1728:B10004,subscriptions!G1728:G10004)</f>
        <v>20</v>
      </c>
      <c r="O1728" s="10">
        <v>96.0</v>
      </c>
      <c r="P1728" s="10" t="str">
        <f t="array" ref="P1728">_xlfn.XLOOKUP(A1728,subscriptions!B1728:B10004,subscriptions!C1728:C10004)</f>
        <v>Residential</v>
      </c>
      <c r="Q1728" s="10" t="s">
        <v>128</v>
      </c>
      <c r="R1728" s="10" t="s">
        <v>148</v>
      </c>
      <c r="S1728" s="10" t="s">
        <v>130</v>
      </c>
    </row>
    <row r="1729">
      <c r="A1729" s="1" t="s">
        <v>2411</v>
      </c>
      <c r="B1729" s="1" t="s">
        <v>1027</v>
      </c>
      <c r="C1729" s="1" t="s">
        <v>1876</v>
      </c>
      <c r="D1729" s="1" t="s">
        <v>153</v>
      </c>
      <c r="E1729" s="1" t="s">
        <v>332</v>
      </c>
      <c r="F1729" s="1" t="s">
        <v>788</v>
      </c>
      <c r="G1729" s="1" t="s">
        <v>13883</v>
      </c>
      <c r="H1729" s="1" t="s">
        <v>13884</v>
      </c>
      <c r="I1729" s="4">
        <v>84.33697916666667</v>
      </c>
      <c r="J1729" s="1">
        <v>8619.32</v>
      </c>
      <c r="K1729" s="1">
        <v>1154.7</v>
      </c>
      <c r="M1729" s="10">
        <f t="array" ref="M1729">_xlfn.XLOOKUP(A1729,subscriptions!B1729:B10004,subscriptions!D1729:D10004)</f>
        <v>120</v>
      </c>
      <c r="N1729" s="10">
        <f t="array" ref="N1729">_xlfn.XLOOKUP(A1729,subscriptions!B1729:B10004,subscriptions!G1729:G10004)</f>
        <v>0</v>
      </c>
      <c r="O1729" s="10">
        <v>120.0</v>
      </c>
      <c r="P1729" s="10" t="str">
        <f t="array" ref="P1729">_xlfn.XLOOKUP(A1729,subscriptions!B1729:B10004,subscriptions!C1729:C10004)</f>
        <v>Residential</v>
      </c>
      <c r="Q1729" s="10" t="s">
        <v>173</v>
      </c>
      <c r="R1729" s="10" t="s">
        <v>212</v>
      </c>
      <c r="S1729" s="10" t="s">
        <v>968</v>
      </c>
    </row>
    <row r="1730">
      <c r="A1730" s="1" t="s">
        <v>2412</v>
      </c>
      <c r="B1730" s="1" t="s">
        <v>748</v>
      </c>
      <c r="C1730" s="1" t="s">
        <v>441</v>
      </c>
      <c r="D1730" s="1" t="s">
        <v>27</v>
      </c>
      <c r="E1730" s="1" t="s">
        <v>262</v>
      </c>
      <c r="F1730" s="1" t="s">
        <v>674</v>
      </c>
      <c r="G1730" s="1" t="s">
        <v>13885</v>
      </c>
      <c r="H1730" s="1" t="s">
        <v>13886</v>
      </c>
      <c r="I1730" s="4">
        <v>84.16806712962963</v>
      </c>
      <c r="J1730" s="1">
        <v>2572.77</v>
      </c>
      <c r="K1730" s="1">
        <v>596.48</v>
      </c>
      <c r="M1730" s="10">
        <f t="array" ref="M1730">_xlfn.XLOOKUP(A1730,subscriptions!B1730:B10004,subscriptions!D1730:D10004)</f>
        <v>120</v>
      </c>
      <c r="N1730" s="10">
        <f t="array" ref="N1730">_xlfn.XLOOKUP(A1730,subscriptions!B1730:B10004,subscriptions!G1730:G10004)</f>
        <v>5</v>
      </c>
      <c r="O1730" s="10">
        <v>114.0</v>
      </c>
      <c r="P1730" s="10" t="str">
        <f t="array" ref="P1730">_xlfn.XLOOKUP(A1730,subscriptions!B1730:B10004,subscriptions!C1730:C10004)</f>
        <v>Residential</v>
      </c>
      <c r="Q1730" s="10" t="s">
        <v>194</v>
      </c>
      <c r="R1730" s="10" t="s">
        <v>212</v>
      </c>
      <c r="S1730" s="10" t="s">
        <v>1042</v>
      </c>
    </row>
    <row r="1731">
      <c r="A1731" s="1" t="s">
        <v>2413</v>
      </c>
      <c r="B1731" s="1" t="s">
        <v>1984</v>
      </c>
      <c r="C1731" s="1" t="s">
        <v>786</v>
      </c>
      <c r="D1731" s="1" t="s">
        <v>153</v>
      </c>
      <c r="E1731" s="1" t="s">
        <v>631</v>
      </c>
      <c r="F1731" s="1" t="s">
        <v>1115</v>
      </c>
      <c r="G1731" s="1" t="s">
        <v>13887</v>
      </c>
      <c r="H1731" s="1" t="s">
        <v>13888</v>
      </c>
      <c r="I1731" s="4">
        <v>84.1717824074074</v>
      </c>
      <c r="J1731" s="1">
        <v>1482.62</v>
      </c>
      <c r="K1731" s="1">
        <v>186.16</v>
      </c>
      <c r="M1731" s="10">
        <f t="array" ref="M1731">_xlfn.XLOOKUP(A1731,subscriptions!B1731:B10004,subscriptions!D1731:D10004)</f>
        <v>250</v>
      </c>
      <c r="N1731" s="10">
        <f t="array" ref="N1731">_xlfn.XLOOKUP(A1731,subscriptions!B1731:B10004,subscriptions!G1731:G10004)</f>
        <v>10</v>
      </c>
      <c r="O1731" s="10">
        <v>225.0</v>
      </c>
      <c r="P1731" s="10" t="str">
        <f t="array" ref="P1731">_xlfn.XLOOKUP(A1731,subscriptions!B1731:B10004,subscriptions!C1731:C10004)</f>
        <v>Business</v>
      </c>
      <c r="Q1731" s="10" t="s">
        <v>128</v>
      </c>
      <c r="R1731" s="10" t="s">
        <v>129</v>
      </c>
      <c r="S1731" s="10" t="s">
        <v>1082</v>
      </c>
    </row>
    <row r="1732">
      <c r="A1732" s="1" t="s">
        <v>2414</v>
      </c>
      <c r="B1732" s="1" t="s">
        <v>1317</v>
      </c>
      <c r="C1732" s="1" t="s">
        <v>441</v>
      </c>
      <c r="D1732" s="1" t="s">
        <v>27</v>
      </c>
      <c r="E1732" s="1" t="s">
        <v>219</v>
      </c>
      <c r="F1732" s="1" t="s">
        <v>2446</v>
      </c>
      <c r="G1732" s="1" t="s">
        <v>13889</v>
      </c>
      <c r="H1732" s="1" t="s">
        <v>13890</v>
      </c>
      <c r="I1732" s="4">
        <v>84.25140046296296</v>
      </c>
      <c r="J1732" s="1">
        <v>598.47</v>
      </c>
      <c r="K1732" s="1">
        <v>81.34</v>
      </c>
      <c r="M1732" s="10">
        <f t="array" ref="M1732">_xlfn.XLOOKUP(A1732,subscriptions!B1732:B10004,subscriptions!D1732:D10004)</f>
        <v>120</v>
      </c>
      <c r="N1732" s="10">
        <f t="array" ref="N1732">_xlfn.XLOOKUP(A1732,subscriptions!B1732:B10004,subscriptions!G1732:G10004)</f>
        <v>20</v>
      </c>
      <c r="O1732" s="10">
        <v>96.0</v>
      </c>
      <c r="P1732" s="10" t="str">
        <f t="array" ref="P1732">_xlfn.XLOOKUP(A1732,subscriptions!B1732:B10004,subscriptions!C1732:C10004)</f>
        <v>Residential</v>
      </c>
      <c r="Q1732" s="10" t="s">
        <v>128</v>
      </c>
      <c r="R1732" s="10" t="s">
        <v>148</v>
      </c>
      <c r="S1732" s="10" t="s">
        <v>4065</v>
      </c>
    </row>
    <row r="1733">
      <c r="A1733" s="1" t="s">
        <v>2418</v>
      </c>
      <c r="B1733" s="1" t="s">
        <v>1984</v>
      </c>
      <c r="C1733" s="1" t="s">
        <v>884</v>
      </c>
      <c r="D1733" s="1" t="s">
        <v>153</v>
      </c>
      <c r="E1733" s="1" t="s">
        <v>714</v>
      </c>
      <c r="F1733" s="1" t="s">
        <v>2171</v>
      </c>
      <c r="G1733" s="1" t="s">
        <v>13891</v>
      </c>
      <c r="H1733" s="1" t="s">
        <v>13892</v>
      </c>
      <c r="I1733" s="4">
        <v>84.17039351851852</v>
      </c>
      <c r="J1733" s="1">
        <v>1516.83</v>
      </c>
      <c r="K1733" s="1">
        <v>148.89</v>
      </c>
      <c r="M1733" s="10">
        <f t="array" ref="M1733">_xlfn.XLOOKUP(A1733,subscriptions!B1733:B10004,subscriptions!D1733:D10004)</f>
        <v>120</v>
      </c>
      <c r="N1733" s="10">
        <f t="array" ref="N1733">_xlfn.XLOOKUP(A1733,subscriptions!B1733:B10004,subscriptions!G1733:G10004)</f>
        <v>0</v>
      </c>
      <c r="O1733" s="10">
        <v>120.0</v>
      </c>
      <c r="P1733" s="10" t="str">
        <f t="array" ref="P1733">_xlfn.XLOOKUP(A1733,subscriptions!B1733:B10004,subscriptions!C1733:C10004)</f>
        <v>Residential</v>
      </c>
      <c r="Q1733" s="10" t="s">
        <v>173</v>
      </c>
      <c r="R1733" s="10" t="s">
        <v>212</v>
      </c>
      <c r="S1733" s="10" t="s">
        <v>2494</v>
      </c>
    </row>
    <row r="1734">
      <c r="A1734" s="1" t="s">
        <v>2419</v>
      </c>
      <c r="B1734" s="1" t="s">
        <v>589</v>
      </c>
      <c r="C1734" s="1" t="s">
        <v>800</v>
      </c>
      <c r="D1734" s="1" t="s">
        <v>153</v>
      </c>
      <c r="E1734" s="1" t="s">
        <v>28</v>
      </c>
      <c r="F1734" s="1" t="s">
        <v>3899</v>
      </c>
      <c r="G1734" s="1" t="s">
        <v>13893</v>
      </c>
      <c r="H1734" s="1" t="s">
        <v>13894</v>
      </c>
      <c r="I1734" s="4">
        <v>84.16767361111111</v>
      </c>
      <c r="J1734" s="1">
        <v>1173.12</v>
      </c>
      <c r="K1734" s="1">
        <v>211.47</v>
      </c>
      <c r="M1734" s="10">
        <f t="array" ref="M1734">_xlfn.XLOOKUP(A1734,subscriptions!B1734:B10004,subscriptions!D1734:D10004)</f>
        <v>120</v>
      </c>
      <c r="N1734" s="10">
        <f t="array" ref="N1734">_xlfn.XLOOKUP(A1734,subscriptions!B1734:B10004,subscriptions!G1734:G10004)</f>
        <v>5</v>
      </c>
      <c r="O1734" s="10">
        <v>114.0</v>
      </c>
      <c r="P1734" s="10" t="str">
        <f t="array" ref="P1734">_xlfn.XLOOKUP(A1734,subscriptions!B1734:B10004,subscriptions!C1734:C10004)</f>
        <v>Residential</v>
      </c>
      <c r="Q1734" s="10" t="s">
        <v>194</v>
      </c>
      <c r="R1734" s="10" t="s">
        <v>212</v>
      </c>
      <c r="S1734" s="10" t="s">
        <v>1412</v>
      </c>
    </row>
    <row r="1735">
      <c r="A1735" s="1" t="s">
        <v>2420</v>
      </c>
      <c r="B1735" s="1" t="s">
        <v>1865</v>
      </c>
      <c r="C1735" s="1" t="s">
        <v>1100</v>
      </c>
      <c r="D1735" s="1" t="s">
        <v>153</v>
      </c>
      <c r="E1735" s="1" t="s">
        <v>179</v>
      </c>
      <c r="F1735" s="1" t="s">
        <v>357</v>
      </c>
      <c r="G1735" s="1" t="s">
        <v>13895</v>
      </c>
      <c r="H1735" s="1" t="s">
        <v>13896</v>
      </c>
      <c r="I1735" s="4">
        <v>84.25236111111111</v>
      </c>
      <c r="J1735" s="1">
        <v>882.91</v>
      </c>
      <c r="K1735" s="1">
        <v>123.07</v>
      </c>
      <c r="L1735" s="1">
        <v>100.0</v>
      </c>
      <c r="M1735" s="10">
        <f t="array" ref="M1735">_xlfn.XLOOKUP(A1735,subscriptions!B1735:B10004,subscriptions!D1735:D10004)</f>
        <v>250</v>
      </c>
      <c r="N1735" s="10">
        <f t="array" ref="N1735">_xlfn.XLOOKUP(A1735,subscriptions!B1735:B10004,subscriptions!G1735:G10004)</f>
        <v>10</v>
      </c>
      <c r="O1735" s="10">
        <v>225.0</v>
      </c>
      <c r="P1735" s="10" t="str">
        <f t="array" ref="P1735">_xlfn.XLOOKUP(A1735,subscriptions!B1735:B10004,subscriptions!C1735:C10004)</f>
        <v>Business</v>
      </c>
      <c r="Q1735" s="10" t="s">
        <v>128</v>
      </c>
      <c r="R1735" s="10" t="s">
        <v>129</v>
      </c>
      <c r="S1735" s="10" t="s">
        <v>1008</v>
      </c>
    </row>
    <row r="1736">
      <c r="A1736" s="1" t="s">
        <v>2421</v>
      </c>
      <c r="B1736" s="1" t="s">
        <v>389</v>
      </c>
      <c r="C1736" s="1" t="s">
        <v>1876</v>
      </c>
      <c r="D1736" s="1" t="s">
        <v>27</v>
      </c>
      <c r="E1736" s="1" t="s">
        <v>219</v>
      </c>
      <c r="F1736" s="1" t="s">
        <v>1010</v>
      </c>
      <c r="G1736" s="1" t="s">
        <v>13897</v>
      </c>
      <c r="H1736" s="1" t="s">
        <v>13898</v>
      </c>
      <c r="I1736" s="4">
        <v>84.17369212962963</v>
      </c>
      <c r="J1736" s="1">
        <v>260.12</v>
      </c>
      <c r="K1736" s="1">
        <v>56.52</v>
      </c>
      <c r="M1736" s="10">
        <f t="array" ref="M1736">_xlfn.XLOOKUP(A1736,subscriptions!B1736:B10004,subscriptions!D1736:D10004)</f>
        <v>250</v>
      </c>
      <c r="N1736" s="10">
        <f t="array" ref="N1736">_xlfn.XLOOKUP(A1736,subscriptions!B1736:B10004,subscriptions!G1736:G10004)</f>
        <v>20</v>
      </c>
      <c r="O1736" s="10">
        <v>200.0</v>
      </c>
      <c r="P1736" s="10" t="str">
        <f t="array" ref="P1736">_xlfn.XLOOKUP(A1736,subscriptions!B1736:B10004,subscriptions!C1736:C10004)</f>
        <v>Business</v>
      </c>
      <c r="Q1736" s="10" t="s">
        <v>128</v>
      </c>
      <c r="R1736" s="10" t="s">
        <v>129</v>
      </c>
      <c r="S1736" s="10" t="s">
        <v>3087</v>
      </c>
    </row>
    <row r="1737">
      <c r="A1737" s="1" t="s">
        <v>2422</v>
      </c>
      <c r="B1737" s="1" t="s">
        <v>2279</v>
      </c>
      <c r="C1737" s="1" t="s">
        <v>673</v>
      </c>
      <c r="D1737" s="1" t="s">
        <v>153</v>
      </c>
      <c r="E1737" s="1" t="s">
        <v>179</v>
      </c>
      <c r="F1737" s="1" t="s">
        <v>844</v>
      </c>
      <c r="G1737" s="1" t="s">
        <v>13899</v>
      </c>
      <c r="H1737" s="1" t="s">
        <v>13900</v>
      </c>
      <c r="I1737" s="4">
        <v>84.21342592592593</v>
      </c>
      <c r="J1737" s="1">
        <v>3315.31</v>
      </c>
      <c r="K1737" s="1">
        <v>405.93</v>
      </c>
      <c r="L1737" s="1">
        <v>100.0</v>
      </c>
      <c r="M1737" s="10">
        <f t="array" ref="M1737">_xlfn.XLOOKUP(A1737,subscriptions!B1737:B10004,subscriptions!D1737:D10004)</f>
        <v>120</v>
      </c>
      <c r="N1737" s="10">
        <f t="array" ref="N1737">_xlfn.XLOOKUP(A1737,subscriptions!B1737:B10004,subscriptions!G1737:G10004)</f>
        <v>0</v>
      </c>
      <c r="O1737" s="10">
        <v>120.0</v>
      </c>
      <c r="P1737" s="10" t="str">
        <f t="array" ref="P1737">_xlfn.XLOOKUP(A1737,subscriptions!B1737:B10004,subscriptions!C1737:C10004)</f>
        <v>Residential</v>
      </c>
      <c r="Q1737" s="10" t="s">
        <v>173</v>
      </c>
      <c r="R1737" s="10" t="s">
        <v>212</v>
      </c>
      <c r="S1737" s="10" t="s">
        <v>1915</v>
      </c>
    </row>
    <row r="1738">
      <c r="A1738" s="1" t="s">
        <v>2423</v>
      </c>
      <c r="B1738" s="1" t="s">
        <v>1664</v>
      </c>
      <c r="C1738" s="1" t="s">
        <v>2007</v>
      </c>
      <c r="D1738" s="1" t="s">
        <v>153</v>
      </c>
      <c r="E1738" s="1" t="s">
        <v>631</v>
      </c>
      <c r="F1738" s="1" t="s">
        <v>1115</v>
      </c>
      <c r="G1738" s="1" t="s">
        <v>13901</v>
      </c>
      <c r="H1738" s="1" t="s">
        <v>13902</v>
      </c>
      <c r="I1738" s="4">
        <v>84.33644675925926</v>
      </c>
      <c r="J1738" s="1">
        <v>946.17</v>
      </c>
      <c r="K1738" s="1">
        <v>169.7</v>
      </c>
      <c r="M1738" s="10">
        <f t="array" ref="M1738">_xlfn.XLOOKUP(A1738,subscriptions!B1738:B10004,subscriptions!D1738:D10004)</f>
        <v>50</v>
      </c>
      <c r="N1738" s="10">
        <f t="array" ref="N1738">_xlfn.XLOOKUP(A1738,subscriptions!B1738:B10004,subscriptions!G1738:G10004)</f>
        <v>5</v>
      </c>
      <c r="O1738" s="10">
        <v>47.5</v>
      </c>
      <c r="P1738" s="10" t="str">
        <f t="array" ref="P1738">_xlfn.XLOOKUP(A1738,subscriptions!B1738:B10004,subscriptions!C1738:C10004)</f>
        <v>Mini</v>
      </c>
      <c r="Q1738" s="10" t="s">
        <v>194</v>
      </c>
      <c r="R1738" s="10" t="s">
        <v>148</v>
      </c>
      <c r="S1738" s="10" t="s">
        <v>1971</v>
      </c>
    </row>
    <row r="1739">
      <c r="A1739" s="1" t="s">
        <v>2424</v>
      </c>
      <c r="B1739" s="1" t="s">
        <v>1099</v>
      </c>
      <c r="C1739" s="1" t="s">
        <v>133</v>
      </c>
      <c r="D1739" s="1" t="s">
        <v>153</v>
      </c>
      <c r="E1739" s="1" t="s">
        <v>179</v>
      </c>
      <c r="F1739" s="1" t="s">
        <v>357</v>
      </c>
      <c r="G1739" s="1" t="s">
        <v>13903</v>
      </c>
      <c r="H1739" s="1" t="s">
        <v>13904</v>
      </c>
      <c r="I1739" s="4">
        <v>84.37640046296296</v>
      </c>
      <c r="J1739" s="1">
        <v>374.67</v>
      </c>
      <c r="K1739" s="1">
        <v>99.5</v>
      </c>
      <c r="L1739" s="1">
        <v>100.0</v>
      </c>
      <c r="M1739" s="10">
        <f t="array" ref="M1739">_xlfn.XLOOKUP(A1739,subscriptions!B1739:B10004,subscriptions!D1739:D10004)</f>
        <v>120</v>
      </c>
      <c r="N1739" s="10">
        <f t="array" ref="N1739">_xlfn.XLOOKUP(A1739,subscriptions!B1739:B10004,subscriptions!G1739:G10004)</f>
        <v>10</v>
      </c>
      <c r="O1739" s="10">
        <v>108.0</v>
      </c>
      <c r="P1739" s="10" t="str">
        <f t="array" ref="P1739">_xlfn.XLOOKUP(A1739,subscriptions!B1739:B10004,subscriptions!C1739:C10004)</f>
        <v>Residential</v>
      </c>
      <c r="Q1739" s="10" t="s">
        <v>128</v>
      </c>
      <c r="R1739" s="10" t="s">
        <v>212</v>
      </c>
      <c r="S1739" s="10" t="s">
        <v>3910</v>
      </c>
    </row>
    <row r="1740">
      <c r="A1740" s="1" t="s">
        <v>2426</v>
      </c>
      <c r="B1740" s="1" t="s">
        <v>4509</v>
      </c>
      <c r="C1740" s="1" t="s">
        <v>800</v>
      </c>
      <c r="D1740" s="1" t="s">
        <v>153</v>
      </c>
      <c r="E1740" s="1" t="s">
        <v>239</v>
      </c>
      <c r="F1740" s="1" t="s">
        <v>606</v>
      </c>
      <c r="G1740" s="1" t="s">
        <v>13905</v>
      </c>
      <c r="H1740" s="1" t="s">
        <v>13906</v>
      </c>
      <c r="I1740" s="4">
        <v>84.41887731481482</v>
      </c>
      <c r="J1740" s="1">
        <v>737.73</v>
      </c>
      <c r="K1740" s="1">
        <v>161.45</v>
      </c>
      <c r="M1740" s="10">
        <f t="array" ref="M1740">_xlfn.XLOOKUP(A1740,subscriptions!B1740:B10004,subscriptions!D1740:D10004)</f>
        <v>250</v>
      </c>
      <c r="N1740" s="10">
        <f t="array" ref="N1740">_xlfn.XLOOKUP(A1740,subscriptions!B1740:B10004,subscriptions!G1740:G10004)</f>
        <v>20</v>
      </c>
      <c r="O1740" s="10">
        <v>200.0</v>
      </c>
      <c r="P1740" s="10" t="str">
        <f t="array" ref="P1740">_xlfn.XLOOKUP(A1740,subscriptions!B1740:B10004,subscriptions!C1740:C10004)</f>
        <v>Business</v>
      </c>
      <c r="Q1740" s="10" t="s">
        <v>128</v>
      </c>
      <c r="R1740" s="10" t="s">
        <v>129</v>
      </c>
      <c r="S1740" s="10" t="s">
        <v>1822</v>
      </c>
    </row>
    <row r="1741">
      <c r="A1741" s="1" t="s">
        <v>2429</v>
      </c>
      <c r="B1741" s="1" t="s">
        <v>589</v>
      </c>
      <c r="C1741" s="1" t="s">
        <v>296</v>
      </c>
      <c r="D1741" s="1" t="s">
        <v>153</v>
      </c>
      <c r="E1741" s="1" t="s">
        <v>219</v>
      </c>
      <c r="F1741" s="1" t="s">
        <v>574</v>
      </c>
      <c r="G1741" s="1" t="s">
        <v>13907</v>
      </c>
      <c r="H1741" s="1" t="s">
        <v>13908</v>
      </c>
      <c r="I1741" s="4">
        <v>84.3833449074074</v>
      </c>
      <c r="J1741" s="1">
        <v>851.99</v>
      </c>
      <c r="K1741" s="1">
        <v>133.13</v>
      </c>
      <c r="M1741" s="10">
        <f t="array" ref="M1741">_xlfn.XLOOKUP(A1741,subscriptions!B1741:B10004,subscriptions!D1741:D10004)</f>
        <v>80</v>
      </c>
      <c r="N1741" s="10">
        <f t="array" ref="N1741">_xlfn.XLOOKUP(A1741,subscriptions!B1741:B10004,subscriptions!G1741:G10004)</f>
        <v>0</v>
      </c>
      <c r="O1741" s="10">
        <v>80.0</v>
      </c>
      <c r="P1741" s="10" t="str">
        <f t="array" ref="P1741">_xlfn.XLOOKUP(A1741,subscriptions!B1741:B10004,subscriptions!C1741:C10004)</f>
        <v>Roam</v>
      </c>
      <c r="Q1741" s="10" t="s">
        <v>173</v>
      </c>
      <c r="R1741" s="10" t="s">
        <v>148</v>
      </c>
      <c r="S1741" s="10" t="s">
        <v>882</v>
      </c>
    </row>
    <row r="1742">
      <c r="A1742" s="1" t="s">
        <v>2430</v>
      </c>
      <c r="B1742" s="1" t="s">
        <v>589</v>
      </c>
      <c r="C1742" s="1" t="s">
        <v>1142</v>
      </c>
      <c r="D1742" s="1" t="s">
        <v>153</v>
      </c>
      <c r="E1742" s="1" t="s">
        <v>262</v>
      </c>
      <c r="F1742" s="1" t="s">
        <v>4344</v>
      </c>
      <c r="G1742" s="1" t="s">
        <v>13909</v>
      </c>
      <c r="H1742" s="1" t="s">
        <v>13910</v>
      </c>
      <c r="I1742" s="4">
        <v>84.25520833333333</v>
      </c>
      <c r="J1742" s="1">
        <v>2686.37</v>
      </c>
      <c r="K1742" s="1">
        <v>327.03</v>
      </c>
      <c r="M1742" s="10">
        <f t="array" ref="M1742">_xlfn.XLOOKUP(A1742,subscriptions!B1742:B10004,subscriptions!D1742:D10004)</f>
        <v>50</v>
      </c>
      <c r="N1742" s="10">
        <f t="array" ref="N1742">_xlfn.XLOOKUP(A1742,subscriptions!B1742:B10004,subscriptions!G1742:G10004)</f>
        <v>5</v>
      </c>
      <c r="O1742" s="10">
        <v>47.5</v>
      </c>
      <c r="P1742" s="10" t="str">
        <f t="array" ref="P1742">_xlfn.XLOOKUP(A1742,subscriptions!B1742:B10004,subscriptions!C1742:C10004)</f>
        <v>Mini</v>
      </c>
      <c r="Q1742" s="10" t="s">
        <v>194</v>
      </c>
      <c r="R1742" s="10" t="s">
        <v>148</v>
      </c>
      <c r="S1742" s="10" t="s">
        <v>149</v>
      </c>
    </row>
    <row r="1743">
      <c r="A1743" s="1" t="s">
        <v>2431</v>
      </c>
      <c r="B1743" s="1" t="s">
        <v>919</v>
      </c>
      <c r="C1743" s="1" t="s">
        <v>473</v>
      </c>
      <c r="D1743" s="1" t="s">
        <v>27</v>
      </c>
      <c r="E1743" s="1" t="s">
        <v>179</v>
      </c>
      <c r="F1743" s="1" t="s">
        <v>4595</v>
      </c>
      <c r="G1743" s="1" t="s">
        <v>13911</v>
      </c>
      <c r="H1743" s="1" t="s">
        <v>13912</v>
      </c>
      <c r="I1743" s="4">
        <v>84.2139699074074</v>
      </c>
      <c r="J1743" s="1">
        <v>2034.22</v>
      </c>
      <c r="K1743" s="1">
        <v>233.07</v>
      </c>
      <c r="L1743" s="1">
        <v>100.0</v>
      </c>
      <c r="M1743" s="10">
        <f t="array" ref="M1743">_xlfn.XLOOKUP(A1743,subscriptions!B1743:B10004,subscriptions!D1743:D10004)</f>
        <v>120</v>
      </c>
      <c r="N1743" s="10">
        <f t="array" ref="N1743">_xlfn.XLOOKUP(A1743,subscriptions!B1743:B10004,subscriptions!G1743:G10004)</f>
        <v>10</v>
      </c>
      <c r="O1743" s="10">
        <v>108.0</v>
      </c>
      <c r="P1743" s="10" t="str">
        <f t="array" ref="P1743">_xlfn.XLOOKUP(A1743,subscriptions!B1743:B10004,subscriptions!C1743:C10004)</f>
        <v>Residential</v>
      </c>
      <c r="Q1743" s="10" t="s">
        <v>128</v>
      </c>
      <c r="R1743" s="10" t="s">
        <v>212</v>
      </c>
      <c r="S1743" s="10" t="s">
        <v>388</v>
      </c>
    </row>
    <row r="1744">
      <c r="A1744" s="1" t="s">
        <v>2432</v>
      </c>
      <c r="B1744" s="1" t="s">
        <v>177</v>
      </c>
      <c r="C1744" s="1" t="s">
        <v>750</v>
      </c>
      <c r="D1744" s="1" t="s">
        <v>153</v>
      </c>
      <c r="E1744" s="1" t="s">
        <v>219</v>
      </c>
      <c r="F1744" s="1" t="s">
        <v>4220</v>
      </c>
      <c r="G1744" s="1" t="s">
        <v>13913</v>
      </c>
      <c r="H1744" s="1" t="s">
        <v>13914</v>
      </c>
      <c r="I1744" s="4">
        <v>84.21326388888889</v>
      </c>
      <c r="J1744" s="1">
        <v>2249.99</v>
      </c>
      <c r="K1744" s="1">
        <v>238.43</v>
      </c>
      <c r="M1744" s="10">
        <f t="array" ref="M1744">_xlfn.XLOOKUP(A1744,subscriptions!B1744:B10004,subscriptions!D1744:D10004)</f>
        <v>120</v>
      </c>
      <c r="N1744" s="10">
        <f t="array" ref="N1744">_xlfn.XLOOKUP(A1744,subscriptions!B1744:B10004,subscriptions!G1744:G10004)</f>
        <v>20</v>
      </c>
      <c r="O1744" s="10">
        <v>96.0</v>
      </c>
      <c r="P1744" s="10" t="str">
        <f t="array" ref="P1744">_xlfn.XLOOKUP(A1744,subscriptions!B1744:B10004,subscriptions!C1744:C10004)</f>
        <v>Residential</v>
      </c>
      <c r="Q1744" s="10" t="s">
        <v>128</v>
      </c>
      <c r="R1744" s="10" t="s">
        <v>148</v>
      </c>
      <c r="S1744" s="10" t="s">
        <v>1915</v>
      </c>
    </row>
    <row r="1745">
      <c r="A1745" s="1" t="s">
        <v>2433</v>
      </c>
      <c r="B1745" s="1" t="s">
        <v>1387</v>
      </c>
      <c r="C1745" s="1" t="s">
        <v>26</v>
      </c>
      <c r="D1745" s="1" t="s">
        <v>27</v>
      </c>
      <c r="E1745" s="1" t="s">
        <v>179</v>
      </c>
      <c r="F1745" s="1" t="s">
        <v>1760</v>
      </c>
      <c r="G1745" s="1" t="s">
        <v>13915</v>
      </c>
      <c r="H1745" s="1" t="s">
        <v>13916</v>
      </c>
      <c r="I1745" s="4">
        <v>84.38</v>
      </c>
      <c r="J1745" s="1">
        <v>66.64</v>
      </c>
      <c r="K1745" s="1">
        <v>19.32</v>
      </c>
      <c r="L1745" s="1">
        <v>100.0</v>
      </c>
      <c r="M1745" s="10">
        <f t="array" ref="M1745">_xlfn.XLOOKUP(A1745,subscriptions!B1745:B10004,subscriptions!D1745:D10004)</f>
        <v>50</v>
      </c>
      <c r="N1745" s="10">
        <f t="array" ref="N1745">_xlfn.XLOOKUP(A1745,subscriptions!B1745:B10004,subscriptions!G1745:G10004)</f>
        <v>0</v>
      </c>
      <c r="O1745" s="10">
        <v>50.0</v>
      </c>
      <c r="P1745" s="10" t="str">
        <f t="array" ref="P1745">_xlfn.XLOOKUP(A1745,subscriptions!B1745:B10004,subscriptions!C1745:C10004)</f>
        <v>Mini</v>
      </c>
      <c r="Q1745" s="10" t="s">
        <v>173</v>
      </c>
      <c r="R1745" s="10" t="s">
        <v>148</v>
      </c>
      <c r="S1745" s="10" t="s">
        <v>698</v>
      </c>
    </row>
    <row r="1746">
      <c r="A1746" s="1" t="s">
        <v>2434</v>
      </c>
      <c r="B1746" s="1" t="s">
        <v>1027</v>
      </c>
      <c r="C1746" s="1" t="s">
        <v>3912</v>
      </c>
      <c r="D1746" s="1" t="s">
        <v>153</v>
      </c>
      <c r="E1746" s="1" t="s">
        <v>219</v>
      </c>
      <c r="F1746" s="1" t="s">
        <v>590</v>
      </c>
      <c r="G1746" s="1" t="s">
        <v>13917</v>
      </c>
      <c r="H1746" s="1" t="s">
        <v>13918</v>
      </c>
      <c r="I1746" s="4">
        <v>84.2579050925926</v>
      </c>
      <c r="J1746" s="1">
        <v>857.18</v>
      </c>
      <c r="K1746" s="1">
        <v>213.0</v>
      </c>
      <c r="M1746" s="10">
        <f t="array" ref="M1746">_xlfn.XLOOKUP(A1746,subscriptions!B1746:B10004,subscriptions!D1746:D10004)</f>
        <v>120</v>
      </c>
      <c r="N1746" s="10">
        <f t="array" ref="N1746">_xlfn.XLOOKUP(A1746,subscriptions!B1746:B10004,subscriptions!G1746:G10004)</f>
        <v>5</v>
      </c>
      <c r="O1746" s="10">
        <v>114.0</v>
      </c>
      <c r="P1746" s="10" t="str">
        <f t="array" ref="P1746">_xlfn.XLOOKUP(A1746,subscriptions!B1746:B10004,subscriptions!C1746:C10004)</f>
        <v>Residential</v>
      </c>
      <c r="Q1746" s="10" t="s">
        <v>194</v>
      </c>
      <c r="R1746" s="10" t="s">
        <v>212</v>
      </c>
      <c r="S1746" s="10" t="s">
        <v>603</v>
      </c>
    </row>
    <row r="1747">
      <c r="A1747" s="1" t="s">
        <v>2435</v>
      </c>
      <c r="B1747" s="1" t="s">
        <v>1099</v>
      </c>
      <c r="C1747" s="1" t="s">
        <v>198</v>
      </c>
      <c r="D1747" s="1" t="s">
        <v>153</v>
      </c>
      <c r="E1747" s="1" t="s">
        <v>714</v>
      </c>
      <c r="F1747" s="1" t="s">
        <v>3326</v>
      </c>
      <c r="G1747" s="1" t="s">
        <v>13919</v>
      </c>
      <c r="H1747" s="1" t="s">
        <v>13920</v>
      </c>
      <c r="I1747" s="4">
        <v>84.299375</v>
      </c>
      <c r="J1747" s="1">
        <v>1034.77</v>
      </c>
      <c r="K1747" s="1">
        <v>148.72</v>
      </c>
      <c r="M1747" s="10">
        <f t="array" ref="M1747">_xlfn.XLOOKUP(A1747,subscriptions!B1747:B10004,subscriptions!D1747:D10004)</f>
        <v>120</v>
      </c>
      <c r="N1747" s="10">
        <f t="array" ref="N1747">_xlfn.XLOOKUP(A1747,subscriptions!B1747:B10004,subscriptions!G1747:G10004)</f>
        <v>10</v>
      </c>
      <c r="O1747" s="10">
        <v>108.0</v>
      </c>
      <c r="P1747" s="10" t="str">
        <f t="array" ref="P1747">_xlfn.XLOOKUP(A1747,subscriptions!B1747:B10004,subscriptions!C1747:C10004)</f>
        <v>Residential</v>
      </c>
      <c r="Q1747" s="10" t="s">
        <v>128</v>
      </c>
      <c r="R1747" s="10" t="s">
        <v>212</v>
      </c>
      <c r="S1747" s="10" t="s">
        <v>522</v>
      </c>
    </row>
    <row r="1748">
      <c r="A1748" s="1" t="s">
        <v>2436</v>
      </c>
      <c r="B1748" s="1" t="s">
        <v>1027</v>
      </c>
      <c r="C1748" s="1" t="s">
        <v>26</v>
      </c>
      <c r="D1748" s="1" t="s">
        <v>153</v>
      </c>
      <c r="E1748" s="1" t="s">
        <v>262</v>
      </c>
      <c r="F1748" s="1" t="s">
        <v>2112</v>
      </c>
      <c r="G1748" s="1" t="s">
        <v>13921</v>
      </c>
      <c r="H1748" s="1" t="s">
        <v>13922</v>
      </c>
      <c r="I1748" s="4">
        <v>84.25167824074074</v>
      </c>
      <c r="J1748" s="1">
        <v>79.07</v>
      </c>
      <c r="K1748" s="1">
        <v>15.96</v>
      </c>
      <c r="M1748" s="10">
        <f t="array" ref="M1748">_xlfn.XLOOKUP(A1748,subscriptions!B1748:B10004,subscriptions!D1748:D10004)</f>
        <v>120</v>
      </c>
      <c r="N1748" s="10">
        <f t="array" ref="N1748">_xlfn.XLOOKUP(A1748,subscriptions!B1748:B10004,subscriptions!G1748:G10004)</f>
        <v>20</v>
      </c>
      <c r="O1748" s="10">
        <v>96.0</v>
      </c>
      <c r="P1748" s="10" t="str">
        <f t="array" ref="P1748">_xlfn.XLOOKUP(A1748,subscriptions!B1748:B10004,subscriptions!C1748:C10004)</f>
        <v>Residential</v>
      </c>
      <c r="Q1748" s="10" t="s">
        <v>128</v>
      </c>
      <c r="R1748" s="10" t="s">
        <v>148</v>
      </c>
      <c r="S1748" s="10" t="s">
        <v>4065</v>
      </c>
    </row>
    <row r="1749">
      <c r="A1749" s="1" t="s">
        <v>2437</v>
      </c>
      <c r="B1749" s="1" t="s">
        <v>2096</v>
      </c>
      <c r="C1749" s="1" t="s">
        <v>456</v>
      </c>
      <c r="D1749" s="1" t="s">
        <v>27</v>
      </c>
      <c r="E1749" s="1" t="s">
        <v>219</v>
      </c>
      <c r="F1749" s="1" t="s">
        <v>574</v>
      </c>
      <c r="G1749" s="1" t="s">
        <v>13923</v>
      </c>
      <c r="H1749" s="1" t="s">
        <v>13924</v>
      </c>
      <c r="I1749" s="4">
        <v>84.17239583333334</v>
      </c>
      <c r="J1749" s="1">
        <v>501.28</v>
      </c>
      <c r="K1749" s="1">
        <v>62.87</v>
      </c>
      <c r="M1749" s="10">
        <f t="array" ref="M1749">_xlfn.XLOOKUP(A1749,subscriptions!B1749:B10004,subscriptions!D1749:D10004)</f>
        <v>250</v>
      </c>
      <c r="N1749" s="10">
        <f t="array" ref="N1749">_xlfn.XLOOKUP(A1749,subscriptions!B1749:B10004,subscriptions!G1749:G10004)</f>
        <v>0</v>
      </c>
      <c r="O1749" s="10">
        <v>250.0</v>
      </c>
      <c r="P1749" s="10" t="str">
        <f t="array" ref="P1749">_xlfn.XLOOKUP(A1749,subscriptions!B1749:B10004,subscriptions!C1749:C10004)</f>
        <v>Business</v>
      </c>
      <c r="Q1749" s="10" t="s">
        <v>173</v>
      </c>
      <c r="R1749" s="10" t="s">
        <v>129</v>
      </c>
      <c r="S1749" s="10" t="s">
        <v>1637</v>
      </c>
    </row>
    <row r="1750">
      <c r="A1750" s="1" t="s">
        <v>2438</v>
      </c>
      <c r="B1750" s="1" t="s">
        <v>216</v>
      </c>
      <c r="C1750" s="1" t="s">
        <v>492</v>
      </c>
      <c r="D1750" s="1" t="s">
        <v>153</v>
      </c>
      <c r="E1750" s="1" t="s">
        <v>28</v>
      </c>
      <c r="F1750" s="1" t="s">
        <v>526</v>
      </c>
      <c r="G1750" s="1" t="s">
        <v>13925</v>
      </c>
      <c r="H1750" s="1" t="s">
        <v>13926</v>
      </c>
      <c r="I1750" s="4">
        <v>84.17439814814814</v>
      </c>
      <c r="J1750" s="1">
        <v>2192.49</v>
      </c>
      <c r="K1750" s="1">
        <v>364.79</v>
      </c>
      <c r="M1750" s="10">
        <f t="array" ref="M1750">_xlfn.XLOOKUP(A1750,subscriptions!B1750:B10004,subscriptions!D1750:D10004)</f>
        <v>120</v>
      </c>
      <c r="N1750" s="10">
        <f t="array" ref="N1750">_xlfn.XLOOKUP(A1750,subscriptions!B1750:B10004,subscriptions!G1750:G10004)</f>
        <v>5</v>
      </c>
      <c r="O1750" s="10">
        <v>114.0</v>
      </c>
      <c r="P1750" s="10" t="str">
        <f t="array" ref="P1750">_xlfn.XLOOKUP(A1750,subscriptions!B1750:B10004,subscriptions!C1750:C10004)</f>
        <v>Residential</v>
      </c>
      <c r="Q1750" s="10" t="s">
        <v>194</v>
      </c>
      <c r="R1750" s="10" t="s">
        <v>212</v>
      </c>
      <c r="S1750" s="10" t="s">
        <v>507</v>
      </c>
    </row>
    <row r="1751">
      <c r="A1751" s="1" t="s">
        <v>2439</v>
      </c>
      <c r="B1751" s="1" t="s">
        <v>1099</v>
      </c>
      <c r="C1751" s="1" t="s">
        <v>556</v>
      </c>
      <c r="D1751" s="1" t="s">
        <v>153</v>
      </c>
      <c r="E1751" s="1" t="s">
        <v>262</v>
      </c>
      <c r="F1751" s="1" t="s">
        <v>392</v>
      </c>
      <c r="G1751" s="1" t="s">
        <v>13927</v>
      </c>
      <c r="H1751" s="1" t="s">
        <v>13928</v>
      </c>
      <c r="I1751" s="4">
        <v>84.38361111111111</v>
      </c>
      <c r="J1751" s="1">
        <v>271.2</v>
      </c>
      <c r="K1751" s="1">
        <v>60.47</v>
      </c>
      <c r="M1751" s="10">
        <f t="array" ref="M1751">_xlfn.XLOOKUP(A1751,subscriptions!B1751:B10004,subscriptions!D1751:D10004)</f>
        <v>120</v>
      </c>
      <c r="N1751" s="10">
        <f t="array" ref="N1751">_xlfn.XLOOKUP(A1751,subscriptions!B1751:B10004,subscriptions!G1751:G10004)</f>
        <v>10</v>
      </c>
      <c r="O1751" s="10">
        <v>108.0</v>
      </c>
      <c r="P1751" s="10" t="str">
        <f t="array" ref="P1751">_xlfn.XLOOKUP(A1751,subscriptions!B1751:B10004,subscriptions!C1751:C10004)</f>
        <v>Residential</v>
      </c>
      <c r="Q1751" s="10" t="s">
        <v>128</v>
      </c>
      <c r="R1751" s="10" t="s">
        <v>212</v>
      </c>
      <c r="S1751" s="10" t="s">
        <v>882</v>
      </c>
    </row>
    <row r="1752">
      <c r="A1752" s="1" t="s">
        <v>2440</v>
      </c>
      <c r="B1752" s="1" t="s">
        <v>1099</v>
      </c>
      <c r="C1752" s="1" t="s">
        <v>237</v>
      </c>
      <c r="D1752" s="1" t="s">
        <v>153</v>
      </c>
      <c r="E1752" s="1" t="s">
        <v>28</v>
      </c>
      <c r="F1752" s="1" t="s">
        <v>687</v>
      </c>
      <c r="G1752" s="1" t="s">
        <v>13929</v>
      </c>
      <c r="H1752" s="1" t="s">
        <v>13930</v>
      </c>
      <c r="I1752" s="4">
        <v>84.37802083333334</v>
      </c>
      <c r="J1752" s="1">
        <v>1199.58</v>
      </c>
      <c r="K1752" s="1">
        <v>291.92</v>
      </c>
      <c r="M1752" s="10">
        <f t="array" ref="M1752">_xlfn.XLOOKUP(A1752,subscriptions!B1752:B10004,subscriptions!D1752:D10004)</f>
        <v>120</v>
      </c>
      <c r="N1752" s="10">
        <f t="array" ref="N1752">_xlfn.XLOOKUP(A1752,subscriptions!B1752:B10004,subscriptions!G1752:G10004)</f>
        <v>20</v>
      </c>
      <c r="O1752" s="10">
        <v>96.0</v>
      </c>
      <c r="P1752" s="10" t="str">
        <f t="array" ref="P1752">_xlfn.XLOOKUP(A1752,subscriptions!B1752:B10004,subscriptions!C1752:C10004)</f>
        <v>Residential</v>
      </c>
      <c r="Q1752" s="10" t="s">
        <v>128</v>
      </c>
      <c r="R1752" s="10" t="s">
        <v>148</v>
      </c>
      <c r="S1752" s="10" t="s">
        <v>1302</v>
      </c>
    </row>
    <row r="1753">
      <c r="A1753" s="1" t="s">
        <v>2441</v>
      </c>
      <c r="B1753" s="1" t="s">
        <v>700</v>
      </c>
      <c r="C1753" s="1" t="s">
        <v>786</v>
      </c>
      <c r="D1753" s="1" t="s">
        <v>153</v>
      </c>
      <c r="E1753" s="1" t="s">
        <v>631</v>
      </c>
      <c r="F1753" s="1" t="s">
        <v>1318</v>
      </c>
      <c r="G1753" s="1" t="s">
        <v>13931</v>
      </c>
      <c r="H1753" s="1" t="s">
        <v>13932</v>
      </c>
      <c r="I1753" s="4">
        <v>84.21342592592593</v>
      </c>
      <c r="J1753" s="1">
        <v>413.49</v>
      </c>
      <c r="K1753" s="1">
        <v>77.58</v>
      </c>
      <c r="M1753" s="10">
        <f t="array" ref="M1753">_xlfn.XLOOKUP(A1753,subscriptions!B1753:B10004,subscriptions!D1753:D10004)</f>
        <v>50</v>
      </c>
      <c r="N1753" s="10">
        <f t="array" ref="N1753">_xlfn.XLOOKUP(A1753,subscriptions!B1753:B10004,subscriptions!G1753:G10004)</f>
        <v>0</v>
      </c>
      <c r="O1753" s="10">
        <v>50.0</v>
      </c>
      <c r="P1753" s="10" t="str">
        <f t="array" ref="P1753">_xlfn.XLOOKUP(A1753,subscriptions!B1753:B10004,subscriptions!C1753:C10004)</f>
        <v>Mini</v>
      </c>
      <c r="Q1753" s="10" t="s">
        <v>173</v>
      </c>
      <c r="R1753" s="10" t="s">
        <v>148</v>
      </c>
      <c r="S1753" s="10" t="s">
        <v>1915</v>
      </c>
    </row>
    <row r="1754">
      <c r="A1754" s="1" t="s">
        <v>2442</v>
      </c>
      <c r="B1754" s="1" t="s">
        <v>2279</v>
      </c>
      <c r="C1754" s="1" t="s">
        <v>750</v>
      </c>
      <c r="D1754" s="1" t="s">
        <v>153</v>
      </c>
      <c r="E1754" s="1" t="s">
        <v>631</v>
      </c>
      <c r="F1754" s="1" t="s">
        <v>1318</v>
      </c>
      <c r="G1754" s="1" t="s">
        <v>13933</v>
      </c>
      <c r="H1754" s="1" t="s">
        <v>13934</v>
      </c>
      <c r="I1754" s="4">
        <v>84.42033564814815</v>
      </c>
      <c r="J1754" s="1">
        <v>68.29</v>
      </c>
      <c r="K1754" s="1">
        <v>15.54</v>
      </c>
      <c r="M1754" s="10">
        <f t="array" ref="M1754">_xlfn.XLOOKUP(A1754,subscriptions!B1754:B10004,subscriptions!D1754:D10004)</f>
        <v>120</v>
      </c>
      <c r="N1754" s="10">
        <f t="array" ref="N1754">_xlfn.XLOOKUP(A1754,subscriptions!B1754:B10004,subscriptions!G1754:G10004)</f>
        <v>5</v>
      </c>
      <c r="O1754" s="10">
        <v>114.0</v>
      </c>
      <c r="P1754" s="10" t="str">
        <f t="array" ref="P1754">_xlfn.XLOOKUP(A1754,subscriptions!B1754:B10004,subscriptions!C1754:C10004)</f>
        <v>Residential</v>
      </c>
      <c r="Q1754" s="10" t="s">
        <v>194</v>
      </c>
      <c r="R1754" s="10" t="s">
        <v>212</v>
      </c>
      <c r="S1754" s="10" t="s">
        <v>940</v>
      </c>
    </row>
    <row r="1755">
      <c r="A1755" s="1" t="s">
        <v>2443</v>
      </c>
      <c r="B1755" s="1" t="s">
        <v>1460</v>
      </c>
      <c r="C1755" s="1" t="s">
        <v>1507</v>
      </c>
      <c r="D1755" s="1" t="s">
        <v>27</v>
      </c>
      <c r="E1755" s="1" t="s">
        <v>280</v>
      </c>
      <c r="F1755" s="1" t="s">
        <v>1446</v>
      </c>
      <c r="G1755" s="1" t="s">
        <v>13935</v>
      </c>
      <c r="H1755" s="1" t="s">
        <v>13936</v>
      </c>
      <c r="I1755" s="4">
        <v>84.21671296296296</v>
      </c>
      <c r="J1755" s="1">
        <v>464.03</v>
      </c>
      <c r="K1755" s="1">
        <v>75.41</v>
      </c>
      <c r="M1755" s="10">
        <f t="array" ref="M1755">_xlfn.XLOOKUP(A1755,subscriptions!B1755:B10004,subscriptions!D1755:D10004)</f>
        <v>80</v>
      </c>
      <c r="N1755" s="10">
        <f t="array" ref="N1755">_xlfn.XLOOKUP(A1755,subscriptions!B1755:B10004,subscriptions!G1755:G10004)</f>
        <v>10</v>
      </c>
      <c r="O1755" s="10">
        <v>72.0</v>
      </c>
      <c r="P1755" s="10" t="str">
        <f t="array" ref="P1755">_xlfn.XLOOKUP(A1755,subscriptions!B1755:B10004,subscriptions!C1755:C10004)</f>
        <v>Roam</v>
      </c>
      <c r="Q1755" s="10" t="s">
        <v>128</v>
      </c>
      <c r="R1755" s="10" t="s">
        <v>148</v>
      </c>
      <c r="S1755" s="10" t="s">
        <v>453</v>
      </c>
    </row>
    <row r="1756">
      <c r="A1756" s="1" t="s">
        <v>2444</v>
      </c>
      <c r="B1756" s="1" t="s">
        <v>278</v>
      </c>
      <c r="C1756" s="1" t="s">
        <v>1100</v>
      </c>
      <c r="D1756" s="1" t="s">
        <v>27</v>
      </c>
      <c r="E1756" s="1" t="s">
        <v>179</v>
      </c>
      <c r="F1756" s="1" t="s">
        <v>1045</v>
      </c>
      <c r="G1756" s="1" t="s">
        <v>13937</v>
      </c>
      <c r="H1756" s="1" t="s">
        <v>13938</v>
      </c>
      <c r="I1756" s="4">
        <v>84.29472222222222</v>
      </c>
      <c r="J1756" s="1">
        <v>5636.68</v>
      </c>
      <c r="K1756" s="1">
        <v>1214.28</v>
      </c>
      <c r="L1756" s="1">
        <v>100.0</v>
      </c>
      <c r="M1756" s="10">
        <f t="array" ref="M1756">_xlfn.XLOOKUP(A1756,subscriptions!B1756:B10004,subscriptions!D1756:D10004)</f>
        <v>120</v>
      </c>
      <c r="N1756" s="10">
        <f t="array" ref="N1756">_xlfn.XLOOKUP(A1756,subscriptions!B1756:B10004,subscriptions!G1756:G10004)</f>
        <v>20</v>
      </c>
      <c r="O1756" s="10">
        <v>96.0</v>
      </c>
      <c r="P1756" s="10" t="str">
        <f t="array" ref="P1756">_xlfn.XLOOKUP(A1756,subscriptions!B1756:B10004,subscriptions!C1756:C10004)</f>
        <v>Residential</v>
      </c>
      <c r="Q1756" s="10" t="s">
        <v>128</v>
      </c>
      <c r="R1756" s="10" t="s">
        <v>148</v>
      </c>
      <c r="S1756" s="10" t="s">
        <v>2075</v>
      </c>
    </row>
    <row r="1757">
      <c r="A1757" s="1" t="s">
        <v>2445</v>
      </c>
      <c r="B1757" s="1" t="s">
        <v>132</v>
      </c>
      <c r="C1757" s="1" t="s">
        <v>1388</v>
      </c>
      <c r="D1757" s="1" t="s">
        <v>27</v>
      </c>
      <c r="E1757" s="1" t="s">
        <v>262</v>
      </c>
      <c r="F1757" s="1" t="s">
        <v>2112</v>
      </c>
      <c r="G1757" s="1" t="s">
        <v>13939</v>
      </c>
      <c r="H1757" s="1" t="s">
        <v>13940</v>
      </c>
      <c r="I1757" s="4">
        <v>84.21679398148149</v>
      </c>
      <c r="J1757" s="1">
        <v>2475.73</v>
      </c>
      <c r="K1757" s="1">
        <v>322.32</v>
      </c>
      <c r="M1757" s="10">
        <f t="array" ref="M1757">_xlfn.XLOOKUP(A1757,subscriptions!B1757:B10004,subscriptions!D1757:D10004)</f>
        <v>80</v>
      </c>
      <c r="N1757" s="10">
        <f t="array" ref="N1757">_xlfn.XLOOKUP(A1757,subscriptions!B1757:B10004,subscriptions!G1757:G10004)</f>
        <v>0</v>
      </c>
      <c r="O1757" s="10">
        <v>80.0</v>
      </c>
      <c r="P1757" s="10" t="str">
        <f t="array" ref="P1757">_xlfn.XLOOKUP(A1757,subscriptions!B1757:B10004,subscriptions!C1757:C10004)</f>
        <v>Roam</v>
      </c>
      <c r="Q1757" s="10" t="s">
        <v>173</v>
      </c>
      <c r="R1757" s="10" t="s">
        <v>148</v>
      </c>
      <c r="S1757" s="10" t="s">
        <v>453</v>
      </c>
    </row>
    <row r="1758">
      <c r="A1758" s="1" t="s">
        <v>2449</v>
      </c>
      <c r="B1758" s="1" t="s">
        <v>197</v>
      </c>
      <c r="C1758" s="1" t="s">
        <v>764</v>
      </c>
      <c r="D1758" s="1" t="s">
        <v>153</v>
      </c>
      <c r="E1758" s="1" t="s">
        <v>280</v>
      </c>
      <c r="F1758" s="1" t="s">
        <v>1706</v>
      </c>
      <c r="G1758" s="1" t="s">
        <v>13941</v>
      </c>
      <c r="H1758" s="1" t="s">
        <v>13942</v>
      </c>
      <c r="I1758" s="4">
        <v>84.29663194444444</v>
      </c>
      <c r="J1758" s="1">
        <v>4862.52</v>
      </c>
      <c r="K1758" s="1">
        <v>453.4</v>
      </c>
      <c r="M1758" s="10">
        <f t="array" ref="M1758">_xlfn.XLOOKUP(A1758,subscriptions!B1758:B10004,subscriptions!D1758:D10004)</f>
        <v>250</v>
      </c>
      <c r="N1758" s="10">
        <f t="array" ref="N1758">_xlfn.XLOOKUP(A1758,subscriptions!B1758:B10004,subscriptions!G1758:G10004)</f>
        <v>5</v>
      </c>
      <c r="O1758" s="10">
        <v>237.5</v>
      </c>
      <c r="P1758" s="10" t="str">
        <f t="array" ref="P1758">_xlfn.XLOOKUP(A1758,subscriptions!B1758:B10004,subscriptions!C1758:C10004)</f>
        <v>Business</v>
      </c>
      <c r="Q1758" s="10" t="s">
        <v>194</v>
      </c>
      <c r="R1758" s="10" t="s">
        <v>129</v>
      </c>
      <c r="S1758" s="10" t="s">
        <v>373</v>
      </c>
    </row>
    <row r="1759">
      <c r="A1759" s="1" t="s">
        <v>2450</v>
      </c>
      <c r="B1759" s="1" t="s">
        <v>1491</v>
      </c>
      <c r="C1759" s="1" t="s">
        <v>1347</v>
      </c>
      <c r="D1759" s="1" t="s">
        <v>153</v>
      </c>
      <c r="E1759" s="1" t="s">
        <v>280</v>
      </c>
      <c r="F1759" s="1" t="s">
        <v>2239</v>
      </c>
      <c r="G1759" s="1" t="s">
        <v>13943</v>
      </c>
      <c r="H1759" s="1" t="s">
        <v>13944</v>
      </c>
      <c r="I1759" s="4">
        <v>84.21392361111111</v>
      </c>
      <c r="J1759" s="1">
        <v>1053.72</v>
      </c>
      <c r="K1759" s="1">
        <v>245.8</v>
      </c>
      <c r="M1759" s="10">
        <f t="array" ref="M1759">_xlfn.XLOOKUP(A1759,subscriptions!B1759:B10004,subscriptions!D1759:D10004)</f>
        <v>120</v>
      </c>
      <c r="N1759" s="10">
        <f t="array" ref="N1759">_xlfn.XLOOKUP(A1759,subscriptions!B1759:B10004,subscriptions!G1759:G10004)</f>
        <v>10</v>
      </c>
      <c r="O1759" s="10">
        <v>108.0</v>
      </c>
      <c r="P1759" s="10" t="str">
        <f t="array" ref="P1759">_xlfn.XLOOKUP(A1759,subscriptions!B1759:B10004,subscriptions!C1759:C10004)</f>
        <v>Residential</v>
      </c>
      <c r="Q1759" s="10" t="s">
        <v>128</v>
      </c>
      <c r="R1759" s="10" t="s">
        <v>212</v>
      </c>
      <c r="S1759" s="10" t="s">
        <v>388</v>
      </c>
    </row>
    <row r="1760">
      <c r="A1760" s="1" t="s">
        <v>2451</v>
      </c>
      <c r="B1760" s="1" t="s">
        <v>150</v>
      </c>
      <c r="C1760" s="1" t="s">
        <v>279</v>
      </c>
      <c r="D1760" s="1" t="s">
        <v>153</v>
      </c>
      <c r="E1760" s="1" t="s">
        <v>262</v>
      </c>
      <c r="F1760" s="1" t="s">
        <v>2112</v>
      </c>
      <c r="G1760" s="1" t="s">
        <v>13945</v>
      </c>
      <c r="H1760" s="1" t="s">
        <v>13946</v>
      </c>
      <c r="I1760" s="4">
        <v>84.41832175925926</v>
      </c>
      <c r="J1760" s="1">
        <v>224.36</v>
      </c>
      <c r="K1760" s="1">
        <v>34.87</v>
      </c>
      <c r="M1760" s="10">
        <f t="array" ref="M1760">_xlfn.XLOOKUP(A1760,subscriptions!B1760:B10004,subscriptions!D1760:D10004)</f>
        <v>80</v>
      </c>
      <c r="N1760" s="10">
        <f t="array" ref="N1760">_xlfn.XLOOKUP(A1760,subscriptions!B1760:B10004,subscriptions!G1760:G10004)</f>
        <v>20</v>
      </c>
      <c r="O1760" s="10">
        <v>64.0</v>
      </c>
      <c r="P1760" s="10" t="str">
        <f t="array" ref="P1760">_xlfn.XLOOKUP(A1760,subscriptions!B1760:B10004,subscriptions!C1760:C10004)</f>
        <v>Roam</v>
      </c>
      <c r="Q1760" s="10" t="s">
        <v>128</v>
      </c>
      <c r="R1760" s="10" t="s">
        <v>148</v>
      </c>
      <c r="S1760" s="10" t="s">
        <v>3020</v>
      </c>
    </row>
    <row r="1761">
      <c r="A1761" s="1" t="s">
        <v>2452</v>
      </c>
      <c r="B1761" s="1" t="s">
        <v>508</v>
      </c>
      <c r="C1761" s="1" t="s">
        <v>1678</v>
      </c>
      <c r="D1761" s="1" t="s">
        <v>153</v>
      </c>
      <c r="E1761" s="1" t="s">
        <v>262</v>
      </c>
      <c r="F1761" s="1" t="s">
        <v>885</v>
      </c>
      <c r="G1761" s="1" t="s">
        <v>13947</v>
      </c>
      <c r="H1761" s="1" t="s">
        <v>13948</v>
      </c>
      <c r="I1761" s="4">
        <v>84.21415509259259</v>
      </c>
      <c r="J1761" s="1">
        <v>1240.98</v>
      </c>
      <c r="K1761" s="1">
        <v>230.1</v>
      </c>
      <c r="M1761" s="10">
        <f t="array" ref="M1761">_xlfn.XLOOKUP(A1761,subscriptions!B1761:B10004,subscriptions!D1761:D10004)</f>
        <v>80</v>
      </c>
      <c r="N1761" s="10">
        <f t="array" ref="N1761">_xlfn.XLOOKUP(A1761,subscriptions!B1761:B10004,subscriptions!G1761:G10004)</f>
        <v>0</v>
      </c>
      <c r="O1761" s="10">
        <v>80.0</v>
      </c>
      <c r="P1761" s="10" t="str">
        <f t="array" ref="P1761">_xlfn.XLOOKUP(A1761,subscriptions!B1761:B10004,subscriptions!C1761:C10004)</f>
        <v>Roam</v>
      </c>
      <c r="Q1761" s="10" t="s">
        <v>173</v>
      </c>
      <c r="R1761" s="10" t="s">
        <v>148</v>
      </c>
      <c r="S1761" s="10" t="s">
        <v>388</v>
      </c>
    </row>
    <row r="1762">
      <c r="A1762" s="1" t="s">
        <v>2453</v>
      </c>
      <c r="B1762" s="1" t="s">
        <v>555</v>
      </c>
      <c r="C1762" s="1" t="s">
        <v>133</v>
      </c>
      <c r="D1762" s="1" t="s">
        <v>153</v>
      </c>
      <c r="E1762" s="1" t="s">
        <v>262</v>
      </c>
      <c r="F1762" s="1" t="s">
        <v>4113</v>
      </c>
      <c r="G1762" s="1" t="s">
        <v>13949</v>
      </c>
      <c r="H1762" s="1" t="s">
        <v>13950</v>
      </c>
      <c r="I1762" s="4">
        <v>84.37988425925926</v>
      </c>
      <c r="J1762" s="1">
        <v>958.74</v>
      </c>
      <c r="K1762" s="1">
        <v>150.07</v>
      </c>
      <c r="M1762" s="10">
        <f t="array" ref="M1762">_xlfn.XLOOKUP(A1762,subscriptions!B1762:B10004,subscriptions!D1762:D10004)</f>
        <v>120</v>
      </c>
      <c r="N1762" s="10">
        <f t="array" ref="N1762">_xlfn.XLOOKUP(A1762,subscriptions!B1762:B10004,subscriptions!G1762:G10004)</f>
        <v>5</v>
      </c>
      <c r="O1762" s="10">
        <v>114.0</v>
      </c>
      <c r="P1762" s="10" t="str">
        <f t="array" ref="P1762">_xlfn.XLOOKUP(A1762,subscriptions!B1762:B10004,subscriptions!C1762:C10004)</f>
        <v>Residential</v>
      </c>
      <c r="Q1762" s="10" t="s">
        <v>194</v>
      </c>
      <c r="R1762" s="10" t="s">
        <v>212</v>
      </c>
      <c r="S1762" s="10" t="s">
        <v>698</v>
      </c>
    </row>
    <row r="1763">
      <c r="A1763" s="1" t="s">
        <v>2454</v>
      </c>
      <c r="B1763" s="1" t="s">
        <v>508</v>
      </c>
      <c r="C1763" s="1" t="s">
        <v>556</v>
      </c>
      <c r="D1763" s="1" t="s">
        <v>153</v>
      </c>
      <c r="E1763" s="1" t="s">
        <v>239</v>
      </c>
      <c r="F1763" s="1" t="s">
        <v>606</v>
      </c>
      <c r="G1763" s="1" t="s">
        <v>13951</v>
      </c>
      <c r="H1763" s="1" t="s">
        <v>13952</v>
      </c>
      <c r="I1763" s="4">
        <v>84.17383101851851</v>
      </c>
      <c r="J1763" s="1">
        <v>2840.29</v>
      </c>
      <c r="K1763" s="1">
        <v>245.88</v>
      </c>
      <c r="M1763" s="10">
        <f t="array" ref="M1763">_xlfn.XLOOKUP(A1763,subscriptions!B1763:B10004,subscriptions!D1763:D10004)</f>
        <v>120</v>
      </c>
      <c r="N1763" s="10">
        <f t="array" ref="N1763">_xlfn.XLOOKUP(A1763,subscriptions!B1763:B10004,subscriptions!G1763:G10004)</f>
        <v>10</v>
      </c>
      <c r="O1763" s="10">
        <v>108.0</v>
      </c>
      <c r="P1763" s="10" t="str">
        <f t="array" ref="P1763">_xlfn.XLOOKUP(A1763,subscriptions!B1763:B10004,subscriptions!C1763:C10004)</f>
        <v>Residential</v>
      </c>
      <c r="Q1763" s="10" t="s">
        <v>128</v>
      </c>
      <c r="R1763" s="10" t="s">
        <v>212</v>
      </c>
      <c r="S1763" s="10" t="s">
        <v>3087</v>
      </c>
    </row>
    <row r="1764">
      <c r="A1764" s="1" t="s">
        <v>2455</v>
      </c>
      <c r="B1764" s="1" t="s">
        <v>772</v>
      </c>
      <c r="C1764" s="1" t="s">
        <v>178</v>
      </c>
      <c r="D1764" s="1" t="s">
        <v>153</v>
      </c>
      <c r="E1764" s="1" t="s">
        <v>179</v>
      </c>
      <c r="F1764" s="1" t="s">
        <v>181</v>
      </c>
      <c r="G1764" s="1" t="s">
        <v>13953</v>
      </c>
      <c r="H1764" s="1" t="s">
        <v>13954</v>
      </c>
      <c r="I1764" s="4">
        <v>84.17171296296296</v>
      </c>
      <c r="J1764" s="1">
        <v>204.85</v>
      </c>
      <c r="K1764" s="1">
        <v>32.83</v>
      </c>
      <c r="L1764" s="1">
        <v>100.0</v>
      </c>
      <c r="M1764" s="10">
        <f t="array" ref="M1764">_xlfn.XLOOKUP(A1764,subscriptions!B1764:B10004,subscriptions!D1764:D10004)</f>
        <v>250</v>
      </c>
      <c r="N1764" s="10">
        <f t="array" ref="N1764">_xlfn.XLOOKUP(A1764,subscriptions!B1764:B10004,subscriptions!G1764:G10004)</f>
        <v>20</v>
      </c>
      <c r="O1764" s="10">
        <v>200.0</v>
      </c>
      <c r="P1764" s="10" t="str">
        <f t="array" ref="P1764">_xlfn.XLOOKUP(A1764,subscriptions!B1764:B10004,subscriptions!C1764:C10004)</f>
        <v>Business</v>
      </c>
      <c r="Q1764" s="10" t="s">
        <v>128</v>
      </c>
      <c r="R1764" s="10" t="s">
        <v>129</v>
      </c>
      <c r="S1764" s="10" t="s">
        <v>1082</v>
      </c>
    </row>
    <row r="1765">
      <c r="A1765" s="1" t="s">
        <v>2456</v>
      </c>
      <c r="B1765" s="1" t="s">
        <v>1414</v>
      </c>
      <c r="C1765" s="1" t="s">
        <v>1492</v>
      </c>
      <c r="D1765" s="1" t="s">
        <v>27</v>
      </c>
      <c r="E1765" s="1" t="s">
        <v>179</v>
      </c>
      <c r="F1765" s="1" t="s">
        <v>1760</v>
      </c>
      <c r="G1765" s="1" t="s">
        <v>13955</v>
      </c>
      <c r="H1765" s="1" t="s">
        <v>13956</v>
      </c>
      <c r="I1765" s="4">
        <v>84.25209490740741</v>
      </c>
      <c r="J1765" s="1">
        <v>1054.85</v>
      </c>
      <c r="K1765" s="1">
        <v>141.07</v>
      </c>
      <c r="L1765" s="1">
        <v>100.0</v>
      </c>
      <c r="M1765" s="10">
        <f t="array" ref="M1765">_xlfn.XLOOKUP(A1765,subscriptions!B1765:B10004,subscriptions!D1765:D10004)</f>
        <v>80</v>
      </c>
      <c r="N1765" s="10">
        <f t="array" ref="N1765">_xlfn.XLOOKUP(A1765,subscriptions!B1765:B10004,subscriptions!G1765:G10004)</f>
        <v>0</v>
      </c>
      <c r="O1765" s="10">
        <v>80.0</v>
      </c>
      <c r="P1765" s="10" t="str">
        <f t="array" ref="P1765">_xlfn.XLOOKUP(A1765,subscriptions!B1765:B10004,subscriptions!C1765:C10004)</f>
        <v>Roam</v>
      </c>
      <c r="Q1765" s="10" t="s">
        <v>173</v>
      </c>
      <c r="R1765" s="10" t="s">
        <v>148</v>
      </c>
      <c r="S1765" s="10" t="s">
        <v>1008</v>
      </c>
    </row>
    <row r="1766">
      <c r="A1766" s="1" t="s">
        <v>2457</v>
      </c>
      <c r="B1766" s="1" t="s">
        <v>216</v>
      </c>
      <c r="C1766" s="1" t="s">
        <v>734</v>
      </c>
      <c r="D1766" s="1" t="s">
        <v>153</v>
      </c>
      <c r="E1766" s="1" t="s">
        <v>332</v>
      </c>
      <c r="F1766" s="1" t="s">
        <v>510</v>
      </c>
      <c r="G1766" s="1" t="s">
        <v>13957</v>
      </c>
      <c r="H1766" s="1" t="s">
        <v>13958</v>
      </c>
      <c r="I1766" s="4">
        <v>84.29237268518519</v>
      </c>
      <c r="J1766" s="1">
        <v>293.86</v>
      </c>
      <c r="K1766" s="1">
        <v>35.39</v>
      </c>
      <c r="M1766" s="10">
        <f t="array" ref="M1766">_xlfn.XLOOKUP(A1766,subscriptions!B1766:B10004,subscriptions!D1766:D10004)</f>
        <v>120</v>
      </c>
      <c r="N1766" s="10">
        <f t="array" ref="N1766">_xlfn.XLOOKUP(A1766,subscriptions!B1766:B10004,subscriptions!G1766:G10004)</f>
        <v>5</v>
      </c>
      <c r="O1766" s="10">
        <v>114.0</v>
      </c>
      <c r="P1766" s="10" t="str">
        <f t="array" ref="P1766">_xlfn.XLOOKUP(A1766,subscriptions!B1766:B10004,subscriptions!C1766:C10004)</f>
        <v>Residential</v>
      </c>
      <c r="Q1766" s="10" t="s">
        <v>194</v>
      </c>
      <c r="R1766" s="10" t="s">
        <v>212</v>
      </c>
      <c r="S1766" s="10" t="s">
        <v>587</v>
      </c>
    </row>
    <row r="1767">
      <c r="A1767" s="1" t="s">
        <v>2458</v>
      </c>
      <c r="B1767" s="1" t="s">
        <v>472</v>
      </c>
      <c r="C1767" s="1" t="s">
        <v>2483</v>
      </c>
      <c r="D1767" s="1" t="s">
        <v>27</v>
      </c>
      <c r="E1767" s="1" t="s">
        <v>28</v>
      </c>
      <c r="F1767" s="1" t="s">
        <v>526</v>
      </c>
      <c r="G1767" s="1" t="s">
        <v>13959</v>
      </c>
      <c r="H1767" s="1" t="s">
        <v>13960</v>
      </c>
      <c r="I1767" s="4">
        <v>84.21621527777778</v>
      </c>
      <c r="J1767" s="1">
        <v>638.84</v>
      </c>
      <c r="K1767" s="1">
        <v>151.09</v>
      </c>
      <c r="M1767" s="10">
        <f t="array" ref="M1767">_xlfn.XLOOKUP(A1767,subscriptions!B1767:B10004,subscriptions!D1767:D10004)</f>
        <v>80</v>
      </c>
      <c r="N1767" s="10">
        <f t="array" ref="N1767">_xlfn.XLOOKUP(A1767,subscriptions!B1767:B10004,subscriptions!G1767:G10004)</f>
        <v>10</v>
      </c>
      <c r="O1767" s="10">
        <v>72.0</v>
      </c>
      <c r="P1767" s="10" t="str">
        <f t="array" ref="P1767">_xlfn.XLOOKUP(A1767,subscriptions!B1767:B10004,subscriptions!C1767:C10004)</f>
        <v>Roam</v>
      </c>
      <c r="Q1767" s="10" t="s">
        <v>128</v>
      </c>
      <c r="R1767" s="10" t="s">
        <v>148</v>
      </c>
      <c r="S1767" s="10" t="s">
        <v>2596</v>
      </c>
    </row>
    <row r="1768">
      <c r="A1768" s="1" t="s">
        <v>2459</v>
      </c>
      <c r="B1768" s="1" t="s">
        <v>1444</v>
      </c>
      <c r="C1768" s="1" t="s">
        <v>1388</v>
      </c>
      <c r="D1768" s="1" t="s">
        <v>27</v>
      </c>
      <c r="E1768" s="1" t="s">
        <v>262</v>
      </c>
      <c r="F1768" s="1" t="s">
        <v>674</v>
      </c>
      <c r="G1768" s="1" t="s">
        <v>13961</v>
      </c>
      <c r="H1768" s="1" t="s">
        <v>13962</v>
      </c>
      <c r="I1768" s="4">
        <v>84.29379629629629</v>
      </c>
      <c r="J1768" s="1">
        <v>2055.44</v>
      </c>
      <c r="K1768" s="1">
        <v>255.19</v>
      </c>
      <c r="M1768" s="10">
        <f t="array" ref="M1768">_xlfn.XLOOKUP(A1768,subscriptions!B1768:B10004,subscriptions!D1768:D10004)</f>
        <v>250</v>
      </c>
      <c r="N1768" s="10">
        <f t="array" ref="N1768">_xlfn.XLOOKUP(A1768,subscriptions!B1768:B10004,subscriptions!G1768:G10004)</f>
        <v>20</v>
      </c>
      <c r="O1768" s="10">
        <v>200.0</v>
      </c>
      <c r="P1768" s="10" t="str">
        <f t="array" ref="P1768">_xlfn.XLOOKUP(A1768,subscriptions!B1768:B10004,subscriptions!C1768:C10004)</f>
        <v>Business</v>
      </c>
      <c r="Q1768" s="10" t="s">
        <v>128</v>
      </c>
      <c r="R1768" s="10" t="s">
        <v>129</v>
      </c>
      <c r="S1768" s="10" t="s">
        <v>1458</v>
      </c>
    </row>
    <row r="1769">
      <c r="A1769" s="1" t="s">
        <v>2461</v>
      </c>
      <c r="B1769" s="1" t="s">
        <v>555</v>
      </c>
      <c r="C1769" s="1" t="s">
        <v>1388</v>
      </c>
      <c r="D1769" s="1" t="s">
        <v>153</v>
      </c>
      <c r="E1769" s="1" t="s">
        <v>262</v>
      </c>
      <c r="F1769" s="1" t="s">
        <v>2112</v>
      </c>
      <c r="G1769" s="1" t="s">
        <v>13963</v>
      </c>
      <c r="H1769" s="1" t="s">
        <v>13964</v>
      </c>
      <c r="I1769" s="4">
        <v>84.29655092592593</v>
      </c>
      <c r="J1769" s="1">
        <v>1019.45</v>
      </c>
      <c r="K1769" s="1">
        <v>181.69</v>
      </c>
      <c r="M1769" s="10">
        <f t="array" ref="M1769">_xlfn.XLOOKUP(A1769,subscriptions!B1769:B10004,subscriptions!D1769:D10004)</f>
        <v>120</v>
      </c>
      <c r="N1769" s="10">
        <f t="array" ref="N1769">_xlfn.XLOOKUP(A1769,subscriptions!B1769:B10004,subscriptions!G1769:G10004)</f>
        <v>0</v>
      </c>
      <c r="O1769" s="10">
        <v>120.0</v>
      </c>
      <c r="P1769" s="10" t="str">
        <f t="array" ref="P1769">_xlfn.XLOOKUP(A1769,subscriptions!B1769:B10004,subscriptions!C1769:C10004)</f>
        <v>Residential</v>
      </c>
      <c r="Q1769" s="10" t="s">
        <v>173</v>
      </c>
      <c r="R1769" s="10" t="s">
        <v>212</v>
      </c>
      <c r="S1769" s="10" t="s">
        <v>373</v>
      </c>
    </row>
    <row r="1770">
      <c r="A1770" s="1" t="s">
        <v>2463</v>
      </c>
      <c r="B1770" s="1" t="s">
        <v>713</v>
      </c>
      <c r="C1770" s="1" t="s">
        <v>1415</v>
      </c>
      <c r="D1770" s="1" t="s">
        <v>27</v>
      </c>
      <c r="E1770" s="1" t="s">
        <v>219</v>
      </c>
      <c r="F1770" s="1" t="s">
        <v>2446</v>
      </c>
      <c r="G1770" s="1" t="s">
        <v>13965</v>
      </c>
      <c r="H1770" s="1" t="s">
        <v>13966</v>
      </c>
      <c r="I1770" s="4">
        <v>84.4190625</v>
      </c>
      <c r="J1770" s="1">
        <v>757.14</v>
      </c>
      <c r="K1770" s="1">
        <v>139.76</v>
      </c>
      <c r="M1770" s="10">
        <f t="array" ref="M1770">_xlfn.XLOOKUP(A1770,subscriptions!B1770:B10004,subscriptions!D1770:D10004)</f>
        <v>120</v>
      </c>
      <c r="N1770" s="10">
        <f t="array" ref="N1770">_xlfn.XLOOKUP(A1770,subscriptions!B1770:B10004,subscriptions!G1770:G10004)</f>
        <v>5</v>
      </c>
      <c r="O1770" s="10">
        <v>114.0</v>
      </c>
      <c r="P1770" s="10" t="str">
        <f t="array" ref="P1770">_xlfn.XLOOKUP(A1770,subscriptions!B1770:B10004,subscriptions!C1770:C10004)</f>
        <v>Residential</v>
      </c>
      <c r="Q1770" s="10" t="s">
        <v>194</v>
      </c>
      <c r="R1770" s="10" t="s">
        <v>212</v>
      </c>
      <c r="S1770" s="10" t="s">
        <v>1822</v>
      </c>
    </row>
    <row r="1771">
      <c r="A1771" s="1" t="s">
        <v>2464</v>
      </c>
      <c r="B1771" s="1" t="s">
        <v>1491</v>
      </c>
      <c r="C1771" s="1" t="s">
        <v>871</v>
      </c>
      <c r="D1771" s="1" t="s">
        <v>153</v>
      </c>
      <c r="E1771" s="1" t="s">
        <v>111</v>
      </c>
      <c r="F1771" s="1" t="s">
        <v>1906</v>
      </c>
      <c r="G1771" s="1" t="s">
        <v>13967</v>
      </c>
      <c r="H1771" s="1" t="s">
        <v>13968</v>
      </c>
      <c r="I1771" s="4">
        <v>84.38217592592592</v>
      </c>
      <c r="J1771" s="1">
        <v>802.49</v>
      </c>
      <c r="K1771" s="1">
        <v>90.11</v>
      </c>
      <c r="M1771" s="10">
        <f t="array" ref="M1771">_xlfn.XLOOKUP(A1771,subscriptions!B1771:B10004,subscriptions!D1771:D10004)</f>
        <v>120</v>
      </c>
      <c r="N1771" s="10">
        <f t="array" ref="N1771">_xlfn.XLOOKUP(A1771,subscriptions!B1771:B10004,subscriptions!G1771:G10004)</f>
        <v>10</v>
      </c>
      <c r="O1771" s="10">
        <v>108.0</v>
      </c>
      <c r="P1771" s="10" t="str">
        <f t="array" ref="P1771">_xlfn.XLOOKUP(A1771,subscriptions!B1771:B10004,subscriptions!C1771:C10004)</f>
        <v>Residential</v>
      </c>
      <c r="Q1771" s="10" t="s">
        <v>128</v>
      </c>
      <c r="R1771" s="10" t="s">
        <v>212</v>
      </c>
      <c r="S1771" s="10" t="s">
        <v>293</v>
      </c>
    </row>
    <row r="1772">
      <c r="A1772" s="1" t="s">
        <v>2465</v>
      </c>
      <c r="B1772" s="1" t="s">
        <v>472</v>
      </c>
      <c r="C1772" s="1" t="s">
        <v>827</v>
      </c>
      <c r="D1772" s="1" t="s">
        <v>27</v>
      </c>
      <c r="E1772" s="1" t="s">
        <v>714</v>
      </c>
      <c r="F1772" s="1" t="s">
        <v>3326</v>
      </c>
      <c r="G1772" s="1" t="s">
        <v>13969</v>
      </c>
      <c r="H1772" s="1" t="s">
        <v>13970</v>
      </c>
      <c r="I1772" s="4">
        <v>84.33623842592593</v>
      </c>
      <c r="J1772" s="1">
        <v>972.74</v>
      </c>
      <c r="K1772" s="1">
        <v>165.69</v>
      </c>
      <c r="M1772" s="10">
        <f t="array" ref="M1772">_xlfn.XLOOKUP(A1772,subscriptions!B1772:B10004,subscriptions!D1772:D10004)</f>
        <v>120</v>
      </c>
      <c r="N1772" s="10">
        <f t="array" ref="N1772">_xlfn.XLOOKUP(A1772,subscriptions!B1772:B10004,subscriptions!G1772:G10004)</f>
        <v>20</v>
      </c>
      <c r="O1772" s="10">
        <v>96.0</v>
      </c>
      <c r="P1772" s="10" t="str">
        <f t="array" ref="P1772">_xlfn.XLOOKUP(A1772,subscriptions!B1772:B10004,subscriptions!C1772:C10004)</f>
        <v>Residential</v>
      </c>
      <c r="Q1772" s="10" t="s">
        <v>128</v>
      </c>
      <c r="R1772" s="10" t="s">
        <v>148</v>
      </c>
      <c r="S1772" s="10" t="s">
        <v>1971</v>
      </c>
    </row>
    <row r="1773">
      <c r="A1773" s="1" t="s">
        <v>2466</v>
      </c>
      <c r="B1773" s="1" t="s">
        <v>1444</v>
      </c>
      <c r="C1773" s="1" t="s">
        <v>884</v>
      </c>
      <c r="D1773" s="1" t="s">
        <v>27</v>
      </c>
      <c r="E1773" s="1" t="s">
        <v>332</v>
      </c>
      <c r="F1773" s="1" t="s">
        <v>2280</v>
      </c>
      <c r="G1773" s="1" t="s">
        <v>13971</v>
      </c>
      <c r="H1773" s="1" t="s">
        <v>13972</v>
      </c>
      <c r="I1773" s="4">
        <v>84.29453703703703</v>
      </c>
      <c r="J1773" s="1">
        <v>2355.79</v>
      </c>
      <c r="K1773" s="1">
        <v>282.72</v>
      </c>
      <c r="M1773" s="10">
        <f t="array" ref="M1773">_xlfn.XLOOKUP(A1773,subscriptions!B1773:B10004,subscriptions!D1773:D10004)</f>
        <v>120</v>
      </c>
      <c r="N1773" s="10">
        <f t="array" ref="N1773">_xlfn.XLOOKUP(A1773,subscriptions!B1773:B10004,subscriptions!G1773:G10004)</f>
        <v>0</v>
      </c>
      <c r="O1773" s="10">
        <v>120.0</v>
      </c>
      <c r="P1773" s="10" t="str">
        <f t="array" ref="P1773">_xlfn.XLOOKUP(A1773,subscriptions!B1773:B10004,subscriptions!C1773:C10004)</f>
        <v>Residential</v>
      </c>
      <c r="Q1773" s="10" t="s">
        <v>173</v>
      </c>
      <c r="R1773" s="10" t="s">
        <v>212</v>
      </c>
      <c r="S1773" s="10" t="s">
        <v>2075</v>
      </c>
    </row>
    <row r="1774">
      <c r="A1774" s="1" t="s">
        <v>2467</v>
      </c>
      <c r="B1774" s="1" t="s">
        <v>329</v>
      </c>
      <c r="C1774" s="1" t="s">
        <v>1492</v>
      </c>
      <c r="D1774" s="1" t="s">
        <v>27</v>
      </c>
      <c r="E1774" s="1" t="s">
        <v>714</v>
      </c>
      <c r="F1774" s="1" t="s">
        <v>3326</v>
      </c>
      <c r="G1774" s="1" t="s">
        <v>13973</v>
      </c>
      <c r="H1774" s="1" t="s">
        <v>13974</v>
      </c>
      <c r="I1774" s="4">
        <v>84.1730324074074</v>
      </c>
      <c r="J1774" s="1">
        <v>3389.61</v>
      </c>
      <c r="K1774" s="1">
        <v>688.96</v>
      </c>
      <c r="M1774" s="10">
        <f t="array" ref="M1774">_xlfn.XLOOKUP(A1774,subscriptions!B1774:B10004,subscriptions!D1774:D10004)</f>
        <v>120</v>
      </c>
      <c r="N1774" s="10">
        <f t="array" ref="N1774">_xlfn.XLOOKUP(A1774,subscriptions!B1774:B10004,subscriptions!G1774:G10004)</f>
        <v>5</v>
      </c>
      <c r="O1774" s="10">
        <v>114.0</v>
      </c>
      <c r="P1774" s="10" t="str">
        <f t="array" ref="P1774">_xlfn.XLOOKUP(A1774,subscriptions!B1774:B10004,subscriptions!C1774:C10004)</f>
        <v>Residential</v>
      </c>
      <c r="Q1774" s="10" t="s">
        <v>194</v>
      </c>
      <c r="R1774" s="10" t="s">
        <v>212</v>
      </c>
      <c r="S1774" s="10" t="s">
        <v>2630</v>
      </c>
    </row>
    <row r="1775">
      <c r="A1775" s="1" t="s">
        <v>2468</v>
      </c>
      <c r="B1775" s="1" t="s">
        <v>763</v>
      </c>
      <c r="C1775" s="1" t="s">
        <v>1833</v>
      </c>
      <c r="D1775" s="1" t="s">
        <v>27</v>
      </c>
      <c r="E1775" s="1" t="s">
        <v>332</v>
      </c>
      <c r="F1775" s="1" t="s">
        <v>333</v>
      </c>
      <c r="G1775" s="1" t="s">
        <v>13975</v>
      </c>
      <c r="H1775" s="1" t="s">
        <v>13976</v>
      </c>
      <c r="I1775" s="4">
        <v>84.2106712962963</v>
      </c>
      <c r="J1775" s="1">
        <v>4712.84</v>
      </c>
      <c r="K1775" s="1">
        <v>1007.42</v>
      </c>
      <c r="M1775" s="10">
        <f t="array" ref="M1775">_xlfn.XLOOKUP(A1775,subscriptions!B1775:B10004,subscriptions!D1775:D10004)</f>
        <v>120</v>
      </c>
      <c r="N1775" s="10">
        <f t="array" ref="N1775">_xlfn.XLOOKUP(A1775,subscriptions!B1775:B10004,subscriptions!G1775:G10004)</f>
        <v>10</v>
      </c>
      <c r="O1775" s="10">
        <v>108.0</v>
      </c>
      <c r="P1775" s="10" t="str">
        <f t="array" ref="P1775">_xlfn.XLOOKUP(A1775,subscriptions!B1775:B10004,subscriptions!C1775:C10004)</f>
        <v>Residential</v>
      </c>
      <c r="Q1775" s="10" t="s">
        <v>128</v>
      </c>
      <c r="R1775" s="10" t="s">
        <v>212</v>
      </c>
      <c r="S1775" s="10" t="s">
        <v>770</v>
      </c>
    </row>
    <row r="1776">
      <c r="A1776" s="1" t="s">
        <v>2469</v>
      </c>
      <c r="B1776" s="1" t="s">
        <v>278</v>
      </c>
      <c r="C1776" s="1" t="s">
        <v>1347</v>
      </c>
      <c r="D1776" s="1" t="s">
        <v>27</v>
      </c>
      <c r="E1776" s="1" t="s">
        <v>262</v>
      </c>
      <c r="F1776" s="1" t="s">
        <v>2853</v>
      </c>
      <c r="G1776" s="1" t="s">
        <v>13977</v>
      </c>
      <c r="H1776" s="1" t="s">
        <v>13978</v>
      </c>
      <c r="I1776" s="4">
        <v>84.25505787037036</v>
      </c>
      <c r="J1776" s="1">
        <v>2369.01</v>
      </c>
      <c r="K1776" s="1">
        <v>573.1</v>
      </c>
      <c r="M1776" s="10">
        <f t="array" ref="M1776">_xlfn.XLOOKUP(A1776,subscriptions!B1776:B10004,subscriptions!D1776:D10004)</f>
        <v>120</v>
      </c>
      <c r="N1776" s="10">
        <f t="array" ref="N1776">_xlfn.XLOOKUP(A1776,subscriptions!B1776:B10004,subscriptions!G1776:G10004)</f>
        <v>20</v>
      </c>
      <c r="O1776" s="10">
        <v>96.0</v>
      </c>
      <c r="P1776" s="10" t="str">
        <f t="array" ref="P1776">_xlfn.XLOOKUP(A1776,subscriptions!B1776:B10004,subscriptions!C1776:C10004)</f>
        <v>Residential</v>
      </c>
      <c r="Q1776" s="10" t="s">
        <v>128</v>
      </c>
      <c r="R1776" s="10" t="s">
        <v>148</v>
      </c>
      <c r="S1776" s="10" t="s">
        <v>149</v>
      </c>
    </row>
    <row r="1777">
      <c r="A1777" s="1" t="s">
        <v>2470</v>
      </c>
      <c r="B1777" s="1" t="s">
        <v>4509</v>
      </c>
      <c r="C1777" s="1" t="s">
        <v>1678</v>
      </c>
      <c r="D1777" s="1" t="s">
        <v>153</v>
      </c>
      <c r="E1777" s="1" t="s">
        <v>239</v>
      </c>
      <c r="F1777" s="1" t="s">
        <v>606</v>
      </c>
      <c r="G1777" s="1" t="s">
        <v>13979</v>
      </c>
      <c r="H1777" s="1" t="s">
        <v>13980</v>
      </c>
      <c r="I1777" s="4">
        <v>84.16746527777778</v>
      </c>
      <c r="J1777" s="1">
        <v>618.4</v>
      </c>
      <c r="K1777" s="1">
        <v>132.43</v>
      </c>
      <c r="M1777" s="10">
        <f t="array" ref="M1777">_xlfn.XLOOKUP(A1777,subscriptions!B1777:B10004,subscriptions!D1777:D10004)</f>
        <v>250</v>
      </c>
      <c r="N1777" s="10">
        <f t="array" ref="N1777">_xlfn.XLOOKUP(A1777,subscriptions!B1777:B10004,subscriptions!G1777:G10004)</f>
        <v>0</v>
      </c>
      <c r="O1777" s="10">
        <v>250.0</v>
      </c>
      <c r="P1777" s="10" t="str">
        <f t="array" ref="P1777">_xlfn.XLOOKUP(A1777,subscriptions!B1777:B10004,subscriptions!C1777:C10004)</f>
        <v>Business</v>
      </c>
      <c r="Q1777" s="10" t="s">
        <v>173</v>
      </c>
      <c r="R1777" s="10" t="s">
        <v>129</v>
      </c>
      <c r="S1777" s="10" t="s">
        <v>1412</v>
      </c>
    </row>
    <row r="1778">
      <c r="A1778" s="1" t="s">
        <v>2471</v>
      </c>
      <c r="B1778" s="1" t="s">
        <v>645</v>
      </c>
      <c r="C1778" s="1" t="s">
        <v>800</v>
      </c>
      <c r="D1778" s="1" t="s">
        <v>153</v>
      </c>
      <c r="E1778" s="1" t="s">
        <v>262</v>
      </c>
      <c r="F1778" s="1" t="s">
        <v>2112</v>
      </c>
      <c r="G1778" s="1" t="s">
        <v>13981</v>
      </c>
      <c r="H1778" s="1" t="s">
        <v>13982</v>
      </c>
      <c r="I1778" s="4">
        <v>84.29476851851852</v>
      </c>
      <c r="J1778" s="1">
        <v>1797.78</v>
      </c>
      <c r="K1778" s="1">
        <v>158.64</v>
      </c>
      <c r="M1778" s="10">
        <f t="array" ref="M1778">_xlfn.XLOOKUP(A1778,subscriptions!B1778:B10004,subscriptions!D1778:D10004)</f>
        <v>250</v>
      </c>
      <c r="N1778" s="10">
        <f t="array" ref="N1778">_xlfn.XLOOKUP(A1778,subscriptions!B1778:B10004,subscriptions!G1778:G10004)</f>
        <v>5</v>
      </c>
      <c r="O1778" s="10">
        <v>237.5</v>
      </c>
      <c r="P1778" s="10" t="str">
        <f t="array" ref="P1778">_xlfn.XLOOKUP(A1778,subscriptions!B1778:B10004,subscriptions!C1778:C10004)</f>
        <v>Business</v>
      </c>
      <c r="Q1778" s="10" t="s">
        <v>194</v>
      </c>
      <c r="R1778" s="10" t="s">
        <v>129</v>
      </c>
      <c r="S1778" s="10" t="s">
        <v>2075</v>
      </c>
    </row>
    <row r="1779">
      <c r="A1779" s="1" t="s">
        <v>2472</v>
      </c>
      <c r="B1779" s="1" t="s">
        <v>132</v>
      </c>
      <c r="C1779" s="1" t="s">
        <v>1833</v>
      </c>
      <c r="D1779" s="1" t="s">
        <v>27</v>
      </c>
      <c r="E1779" s="1" t="s">
        <v>280</v>
      </c>
      <c r="F1779" s="1" t="s">
        <v>1706</v>
      </c>
      <c r="G1779" s="1" t="s">
        <v>13983</v>
      </c>
      <c r="H1779" s="1" t="s">
        <v>13984</v>
      </c>
      <c r="I1779" s="4">
        <v>84.25284722222223</v>
      </c>
      <c r="J1779" s="1">
        <v>913.32</v>
      </c>
      <c r="K1779" s="1">
        <v>113.23</v>
      </c>
      <c r="M1779" s="10">
        <f t="array" ref="M1779">_xlfn.XLOOKUP(A1779,subscriptions!B1779:B10004,subscriptions!D1779:D10004)</f>
        <v>120</v>
      </c>
      <c r="N1779" s="10">
        <f t="array" ref="N1779">_xlfn.XLOOKUP(A1779,subscriptions!B1779:B10004,subscriptions!G1779:G10004)</f>
        <v>10</v>
      </c>
      <c r="O1779" s="10">
        <v>108.0</v>
      </c>
      <c r="P1779" s="10" t="str">
        <f t="array" ref="P1779">_xlfn.XLOOKUP(A1779,subscriptions!B1779:B10004,subscriptions!C1779:C10004)</f>
        <v>Residential</v>
      </c>
      <c r="Q1779" s="10" t="s">
        <v>128</v>
      </c>
      <c r="R1779" s="10" t="s">
        <v>212</v>
      </c>
      <c r="S1779" s="10" t="s">
        <v>916</v>
      </c>
    </row>
    <row r="1780">
      <c r="A1780" s="1" t="s">
        <v>2475</v>
      </c>
      <c r="B1780" s="1" t="s">
        <v>2327</v>
      </c>
      <c r="C1780" s="1" t="s">
        <v>764</v>
      </c>
      <c r="D1780" s="1" t="s">
        <v>27</v>
      </c>
      <c r="E1780" s="1" t="s">
        <v>631</v>
      </c>
      <c r="F1780" s="1" t="s">
        <v>2495</v>
      </c>
      <c r="G1780" s="1" t="s">
        <v>13985</v>
      </c>
      <c r="H1780" s="1" t="s">
        <v>13986</v>
      </c>
      <c r="I1780" s="4">
        <v>84.17162037037038</v>
      </c>
      <c r="J1780" s="1">
        <v>490.89</v>
      </c>
      <c r="K1780" s="1">
        <v>64.67</v>
      </c>
      <c r="M1780" s="10">
        <f t="array" ref="M1780">_xlfn.XLOOKUP(A1780,subscriptions!B1780:B10004,subscriptions!D1780:D10004)</f>
        <v>80</v>
      </c>
      <c r="N1780" s="10">
        <f t="array" ref="N1780">_xlfn.XLOOKUP(A1780,subscriptions!B1780:B10004,subscriptions!G1780:G10004)</f>
        <v>20</v>
      </c>
      <c r="O1780" s="10">
        <v>64.0</v>
      </c>
      <c r="P1780" s="10" t="str">
        <f t="array" ref="P1780">_xlfn.XLOOKUP(A1780,subscriptions!B1780:B10004,subscriptions!C1780:C10004)</f>
        <v>Roam</v>
      </c>
      <c r="Q1780" s="10" t="s">
        <v>128</v>
      </c>
      <c r="R1780" s="10" t="s">
        <v>148</v>
      </c>
      <c r="S1780" s="10" t="s">
        <v>1082</v>
      </c>
    </row>
    <row r="1781">
      <c r="A1781" s="1" t="s">
        <v>2476</v>
      </c>
      <c r="B1781" s="1" t="s">
        <v>1886</v>
      </c>
      <c r="C1781" s="1" t="s">
        <v>658</v>
      </c>
      <c r="D1781" s="1" t="s">
        <v>27</v>
      </c>
      <c r="E1781" s="1" t="s">
        <v>28</v>
      </c>
      <c r="F1781" s="1" t="s">
        <v>526</v>
      </c>
      <c r="G1781" s="1" t="s">
        <v>13987</v>
      </c>
      <c r="H1781" s="1" t="s">
        <v>13988</v>
      </c>
      <c r="I1781" s="4">
        <v>84.34178240740741</v>
      </c>
      <c r="J1781" s="1">
        <v>2807.07</v>
      </c>
      <c r="K1781" s="1">
        <v>272.46</v>
      </c>
      <c r="M1781" s="10">
        <f t="array" ref="M1781">_xlfn.XLOOKUP(A1781,subscriptions!B1781:B10004,subscriptions!D1781:D10004)</f>
        <v>120</v>
      </c>
      <c r="N1781" s="10">
        <f t="array" ref="N1781">_xlfn.XLOOKUP(A1781,subscriptions!B1781:B10004,subscriptions!G1781:G10004)</f>
        <v>0</v>
      </c>
      <c r="O1781" s="10">
        <v>120.0</v>
      </c>
      <c r="P1781" s="10" t="str">
        <f t="array" ref="P1781">_xlfn.XLOOKUP(A1781,subscriptions!B1781:B10004,subscriptions!C1781:C10004)</f>
        <v>Residential</v>
      </c>
      <c r="Q1781" s="10" t="s">
        <v>173</v>
      </c>
      <c r="R1781" s="10" t="s">
        <v>212</v>
      </c>
      <c r="S1781" s="10" t="s">
        <v>1703</v>
      </c>
    </row>
    <row r="1782">
      <c r="A1782" s="1" t="s">
        <v>2477</v>
      </c>
      <c r="B1782" s="1" t="s">
        <v>1099</v>
      </c>
      <c r="C1782" s="1" t="s">
        <v>1876</v>
      </c>
      <c r="D1782" s="1" t="s">
        <v>153</v>
      </c>
      <c r="E1782" s="1" t="s">
        <v>631</v>
      </c>
      <c r="F1782" s="1" t="s">
        <v>2293</v>
      </c>
      <c r="G1782" s="1" t="s">
        <v>13989</v>
      </c>
      <c r="H1782" s="1" t="s">
        <v>13990</v>
      </c>
      <c r="I1782" s="4">
        <v>84.33640046296296</v>
      </c>
      <c r="J1782" s="1">
        <v>108.78</v>
      </c>
      <c r="K1782" s="1">
        <v>37.53</v>
      </c>
      <c r="M1782" s="10">
        <f t="array" ref="M1782">_xlfn.XLOOKUP(A1782,subscriptions!B1782:B10004,subscriptions!D1782:D10004)</f>
        <v>120</v>
      </c>
      <c r="N1782" s="10">
        <f t="array" ref="N1782">_xlfn.XLOOKUP(A1782,subscriptions!B1782:B10004,subscriptions!G1782:G10004)</f>
        <v>5</v>
      </c>
      <c r="O1782" s="10">
        <v>114.0</v>
      </c>
      <c r="P1782" s="10" t="str">
        <f t="array" ref="P1782">_xlfn.XLOOKUP(A1782,subscriptions!B1782:B10004,subscriptions!C1782:C10004)</f>
        <v>Residential</v>
      </c>
      <c r="Q1782" s="10" t="s">
        <v>194</v>
      </c>
      <c r="R1782" s="10" t="s">
        <v>212</v>
      </c>
      <c r="S1782" s="10" t="s">
        <v>1971</v>
      </c>
    </row>
    <row r="1783">
      <c r="A1783" s="1" t="s">
        <v>2478</v>
      </c>
      <c r="B1783" s="1" t="s">
        <v>409</v>
      </c>
      <c r="C1783" s="1" t="s">
        <v>920</v>
      </c>
      <c r="D1783" s="1" t="s">
        <v>27</v>
      </c>
      <c r="E1783" s="1" t="s">
        <v>262</v>
      </c>
      <c r="F1783" s="1" t="s">
        <v>392</v>
      </c>
      <c r="G1783" s="1" t="s">
        <v>13991</v>
      </c>
      <c r="H1783" s="1" t="s">
        <v>13992</v>
      </c>
      <c r="I1783" s="4">
        <v>84.25571759259259</v>
      </c>
      <c r="J1783" s="1">
        <v>3530.54</v>
      </c>
      <c r="K1783" s="1">
        <v>479.79</v>
      </c>
      <c r="M1783" s="10">
        <f t="array" ref="M1783">_xlfn.XLOOKUP(A1783,subscriptions!B1783:B10004,subscriptions!D1783:D10004)</f>
        <v>120</v>
      </c>
      <c r="N1783" s="10">
        <f t="array" ref="N1783">_xlfn.XLOOKUP(A1783,subscriptions!B1783:B10004,subscriptions!G1783:G10004)</f>
        <v>10</v>
      </c>
      <c r="O1783" s="10">
        <v>108.0</v>
      </c>
      <c r="P1783" s="10" t="str">
        <f t="array" ref="P1783">_xlfn.XLOOKUP(A1783,subscriptions!B1783:B10004,subscriptions!C1783:C10004)</f>
        <v>Residential</v>
      </c>
      <c r="Q1783" s="10" t="s">
        <v>128</v>
      </c>
      <c r="R1783" s="10" t="s">
        <v>212</v>
      </c>
      <c r="S1783" s="10" t="s">
        <v>1156</v>
      </c>
    </row>
    <row r="1784">
      <c r="A1784" s="1" t="s">
        <v>2479</v>
      </c>
      <c r="B1784" s="1" t="s">
        <v>919</v>
      </c>
      <c r="C1784" s="1" t="s">
        <v>2483</v>
      </c>
      <c r="D1784" s="1" t="s">
        <v>27</v>
      </c>
      <c r="E1784" s="1" t="s">
        <v>111</v>
      </c>
      <c r="F1784" s="1" t="s">
        <v>154</v>
      </c>
      <c r="G1784" s="1" t="s">
        <v>13993</v>
      </c>
      <c r="H1784" s="1" t="s">
        <v>13994</v>
      </c>
      <c r="I1784" s="4">
        <v>84.29399305555556</v>
      </c>
      <c r="J1784" s="1">
        <v>978.39</v>
      </c>
      <c r="K1784" s="1">
        <v>89.07</v>
      </c>
      <c r="M1784" s="10">
        <f t="array" ref="M1784">_xlfn.XLOOKUP(A1784,subscriptions!B1784:B10004,subscriptions!D1784:D10004)</f>
        <v>250</v>
      </c>
      <c r="N1784" s="10">
        <f t="array" ref="N1784">_xlfn.XLOOKUP(A1784,subscriptions!B1784:B10004,subscriptions!G1784:G10004)</f>
        <v>20</v>
      </c>
      <c r="O1784" s="10">
        <v>200.0</v>
      </c>
      <c r="P1784" s="10" t="str">
        <f t="array" ref="P1784">_xlfn.XLOOKUP(A1784,subscriptions!B1784:B10004,subscriptions!C1784:C10004)</f>
        <v>Business</v>
      </c>
      <c r="Q1784" s="10" t="s">
        <v>128</v>
      </c>
      <c r="R1784" s="10" t="s">
        <v>129</v>
      </c>
      <c r="S1784" s="10" t="s">
        <v>1458</v>
      </c>
    </row>
    <row r="1785">
      <c r="A1785" s="1" t="s">
        <v>2480</v>
      </c>
      <c r="B1785" s="1" t="s">
        <v>2096</v>
      </c>
      <c r="C1785" s="1" t="s">
        <v>1507</v>
      </c>
      <c r="D1785" s="1" t="s">
        <v>27</v>
      </c>
      <c r="E1785" s="1" t="s">
        <v>631</v>
      </c>
      <c r="F1785" s="1" t="s">
        <v>1318</v>
      </c>
      <c r="G1785" s="1" t="s">
        <v>13995</v>
      </c>
      <c r="H1785" s="1" t="s">
        <v>13996</v>
      </c>
      <c r="I1785" s="4">
        <v>84.21418981481482</v>
      </c>
      <c r="J1785" s="1">
        <v>1570.86</v>
      </c>
      <c r="K1785" s="1">
        <v>301.76</v>
      </c>
      <c r="M1785" s="10">
        <f t="array" ref="M1785">_xlfn.XLOOKUP(A1785,subscriptions!B1785:B10004,subscriptions!D1785:D10004)</f>
        <v>120</v>
      </c>
      <c r="N1785" s="10">
        <f t="array" ref="N1785">_xlfn.XLOOKUP(A1785,subscriptions!B1785:B10004,subscriptions!G1785:G10004)</f>
        <v>0</v>
      </c>
      <c r="O1785" s="10">
        <v>120.0</v>
      </c>
      <c r="P1785" s="10" t="str">
        <f t="array" ref="P1785">_xlfn.XLOOKUP(A1785,subscriptions!B1785:B10004,subscriptions!C1785:C10004)</f>
        <v>Residential</v>
      </c>
      <c r="Q1785" s="10" t="s">
        <v>173</v>
      </c>
      <c r="R1785" s="10" t="s">
        <v>212</v>
      </c>
      <c r="S1785" s="10" t="s">
        <v>388</v>
      </c>
    </row>
    <row r="1786">
      <c r="A1786" s="1" t="s">
        <v>2481</v>
      </c>
      <c r="B1786" s="1" t="s">
        <v>748</v>
      </c>
      <c r="C1786" s="1" t="s">
        <v>509</v>
      </c>
      <c r="D1786" s="1" t="s">
        <v>27</v>
      </c>
      <c r="E1786" s="1" t="s">
        <v>280</v>
      </c>
      <c r="F1786" s="1" t="s">
        <v>1446</v>
      </c>
      <c r="G1786" s="1" t="s">
        <v>13997</v>
      </c>
      <c r="H1786" s="1" t="s">
        <v>13998</v>
      </c>
      <c r="I1786" s="4">
        <v>84.21071759259259</v>
      </c>
      <c r="J1786" s="1">
        <v>1665.37</v>
      </c>
      <c r="K1786" s="1">
        <v>261.64</v>
      </c>
      <c r="M1786" s="10">
        <f t="array" ref="M1786">_xlfn.XLOOKUP(A1786,subscriptions!B1786:B10004,subscriptions!D1786:D10004)</f>
        <v>80</v>
      </c>
      <c r="N1786" s="10">
        <f t="array" ref="N1786">_xlfn.XLOOKUP(A1786,subscriptions!B1786:B10004,subscriptions!G1786:G10004)</f>
        <v>5</v>
      </c>
      <c r="O1786" s="10">
        <v>76.0</v>
      </c>
      <c r="P1786" s="10" t="str">
        <f t="array" ref="P1786">_xlfn.XLOOKUP(A1786,subscriptions!B1786:B10004,subscriptions!C1786:C10004)</f>
        <v>Roam</v>
      </c>
      <c r="Q1786" s="10" t="s">
        <v>194</v>
      </c>
      <c r="R1786" s="10" t="s">
        <v>148</v>
      </c>
      <c r="S1786" s="10" t="s">
        <v>770</v>
      </c>
    </row>
    <row r="1787">
      <c r="A1787" s="1" t="s">
        <v>2482</v>
      </c>
      <c r="B1787" s="1" t="s">
        <v>1972</v>
      </c>
      <c r="C1787" s="1" t="s">
        <v>2007</v>
      </c>
      <c r="D1787" s="1" t="s">
        <v>27</v>
      </c>
      <c r="E1787" s="1" t="s">
        <v>714</v>
      </c>
      <c r="F1787" s="1" t="s">
        <v>1159</v>
      </c>
      <c r="G1787" s="1" t="s">
        <v>13999</v>
      </c>
      <c r="H1787" s="1" t="s">
        <v>14000</v>
      </c>
      <c r="I1787" s="4">
        <v>84.29378472222223</v>
      </c>
      <c r="J1787" s="1">
        <v>3432.38</v>
      </c>
      <c r="K1787" s="1">
        <v>423.94</v>
      </c>
      <c r="M1787" s="10">
        <f t="array" ref="M1787">_xlfn.XLOOKUP(A1787,subscriptions!B1787:B10004,subscriptions!D1787:D10004)</f>
        <v>80</v>
      </c>
      <c r="N1787" s="10">
        <f t="array" ref="N1787">_xlfn.XLOOKUP(A1787,subscriptions!B1787:B10004,subscriptions!G1787:G10004)</f>
        <v>10</v>
      </c>
      <c r="O1787" s="10">
        <v>72.0</v>
      </c>
      <c r="P1787" s="10" t="str">
        <f t="array" ref="P1787">_xlfn.XLOOKUP(A1787,subscriptions!B1787:B10004,subscriptions!C1787:C10004)</f>
        <v>Roam</v>
      </c>
      <c r="Q1787" s="10" t="s">
        <v>128</v>
      </c>
      <c r="R1787" s="10" t="s">
        <v>148</v>
      </c>
      <c r="S1787" s="10" t="s">
        <v>1458</v>
      </c>
    </row>
    <row r="1788">
      <c r="A1788" s="1" t="s">
        <v>2484</v>
      </c>
      <c r="B1788" s="1" t="s">
        <v>645</v>
      </c>
      <c r="C1788" s="1" t="s">
        <v>473</v>
      </c>
      <c r="D1788" s="1" t="s">
        <v>153</v>
      </c>
      <c r="E1788" s="1" t="s">
        <v>280</v>
      </c>
      <c r="F1788" s="1" t="s">
        <v>1706</v>
      </c>
      <c r="G1788" s="1" t="s">
        <v>14001</v>
      </c>
      <c r="H1788" s="1" t="s">
        <v>14002</v>
      </c>
      <c r="I1788" s="4">
        <v>84.2535300925926</v>
      </c>
      <c r="J1788" s="1">
        <v>1568.66</v>
      </c>
      <c r="K1788" s="1">
        <v>266.56</v>
      </c>
      <c r="M1788" s="10">
        <f t="array" ref="M1788">_xlfn.XLOOKUP(A1788,subscriptions!B1788:B10004,subscriptions!D1788:D10004)</f>
        <v>120</v>
      </c>
      <c r="N1788" s="10">
        <f t="array" ref="N1788">_xlfn.XLOOKUP(A1788,subscriptions!B1788:B10004,subscriptions!G1788:G10004)</f>
        <v>20</v>
      </c>
      <c r="O1788" s="10">
        <v>96.0</v>
      </c>
      <c r="P1788" s="10" t="str">
        <f t="array" ref="P1788">_xlfn.XLOOKUP(A1788,subscriptions!B1788:B10004,subscriptions!C1788:C10004)</f>
        <v>Residential</v>
      </c>
      <c r="Q1788" s="10" t="s">
        <v>128</v>
      </c>
      <c r="R1788" s="10" t="s">
        <v>148</v>
      </c>
      <c r="S1788" s="10" t="s">
        <v>1832</v>
      </c>
    </row>
    <row r="1789">
      <c r="A1789" s="1" t="s">
        <v>2487</v>
      </c>
      <c r="B1789" s="1" t="s">
        <v>589</v>
      </c>
      <c r="C1789" s="1" t="s">
        <v>786</v>
      </c>
      <c r="D1789" s="1" t="s">
        <v>153</v>
      </c>
      <c r="E1789" s="1" t="s">
        <v>111</v>
      </c>
      <c r="F1789" s="1" t="s">
        <v>1362</v>
      </c>
      <c r="G1789" s="1" t="s">
        <v>14003</v>
      </c>
      <c r="H1789" s="1" t="s">
        <v>14004</v>
      </c>
      <c r="I1789" s="4">
        <v>84.34032407407408</v>
      </c>
      <c r="J1789" s="1">
        <v>1477.62</v>
      </c>
      <c r="K1789" s="1">
        <v>370.57</v>
      </c>
      <c r="M1789" s="10">
        <f t="array" ref="M1789">_xlfn.XLOOKUP(A1789,subscriptions!B1789:B10004,subscriptions!D1789:D10004)</f>
        <v>50</v>
      </c>
      <c r="N1789" s="10">
        <f t="array" ref="N1789">_xlfn.XLOOKUP(A1789,subscriptions!B1789:B10004,subscriptions!G1789:G10004)</f>
        <v>0</v>
      </c>
      <c r="O1789" s="10">
        <v>50.0</v>
      </c>
      <c r="P1789" s="10" t="str">
        <f t="array" ref="P1789">_xlfn.XLOOKUP(A1789,subscriptions!B1789:B10004,subscriptions!C1789:C10004)</f>
        <v>Mini</v>
      </c>
      <c r="Q1789" s="10" t="s">
        <v>173</v>
      </c>
      <c r="R1789" s="10" t="s">
        <v>148</v>
      </c>
      <c r="S1789" s="10" t="s">
        <v>616</v>
      </c>
    </row>
    <row r="1790">
      <c r="A1790" s="1" t="s">
        <v>2488</v>
      </c>
      <c r="B1790" s="1" t="s">
        <v>439</v>
      </c>
      <c r="C1790" s="1" t="s">
        <v>1492</v>
      </c>
      <c r="D1790" s="1" t="s">
        <v>153</v>
      </c>
      <c r="E1790" s="1" t="s">
        <v>219</v>
      </c>
      <c r="F1790" s="1" t="s">
        <v>574</v>
      </c>
      <c r="G1790" s="1" t="s">
        <v>14005</v>
      </c>
      <c r="H1790" s="1" t="s">
        <v>14006</v>
      </c>
      <c r="I1790" s="4">
        <v>84.3771412037037</v>
      </c>
      <c r="J1790" s="1">
        <v>153.47</v>
      </c>
      <c r="K1790" s="1">
        <v>50.43</v>
      </c>
      <c r="M1790" s="10">
        <f t="array" ref="M1790">_xlfn.XLOOKUP(A1790,subscriptions!B1790:B10004,subscriptions!D1790:D10004)</f>
        <v>50</v>
      </c>
      <c r="N1790" s="10">
        <f t="array" ref="N1790">_xlfn.XLOOKUP(A1790,subscriptions!B1790:B10004,subscriptions!G1790:G10004)</f>
        <v>5</v>
      </c>
      <c r="O1790" s="10">
        <v>47.5</v>
      </c>
      <c r="P1790" s="10" t="str">
        <f t="array" ref="P1790">_xlfn.XLOOKUP(A1790,subscriptions!B1790:B10004,subscriptions!C1790:C10004)</f>
        <v>Mini</v>
      </c>
      <c r="Q1790" s="10" t="s">
        <v>194</v>
      </c>
      <c r="R1790" s="10" t="s">
        <v>148</v>
      </c>
      <c r="S1790" s="10" t="s">
        <v>1360</v>
      </c>
    </row>
    <row r="1791">
      <c r="A1791" s="1" t="s">
        <v>2489</v>
      </c>
      <c r="B1791" s="1" t="s">
        <v>355</v>
      </c>
      <c r="C1791" s="1" t="s">
        <v>1678</v>
      </c>
      <c r="D1791" s="1" t="s">
        <v>153</v>
      </c>
      <c r="E1791" s="1" t="s">
        <v>332</v>
      </c>
      <c r="F1791" s="1" t="s">
        <v>788</v>
      </c>
      <c r="G1791" s="1" t="s">
        <v>14007</v>
      </c>
      <c r="H1791" s="1" t="s">
        <v>14008</v>
      </c>
      <c r="I1791" s="4">
        <v>84.16828703703703</v>
      </c>
      <c r="J1791" s="1">
        <v>1145.99</v>
      </c>
      <c r="K1791" s="1">
        <v>161.38</v>
      </c>
      <c r="M1791" s="10">
        <f t="array" ref="M1791">_xlfn.XLOOKUP(A1791,subscriptions!B1791:B10004,subscriptions!D1791:D10004)</f>
        <v>120</v>
      </c>
      <c r="N1791" s="10">
        <f t="array" ref="N1791">_xlfn.XLOOKUP(A1791,subscriptions!B1791:B10004,subscriptions!G1791:G10004)</f>
        <v>10</v>
      </c>
      <c r="O1791" s="10">
        <v>108.0</v>
      </c>
      <c r="P1791" s="10" t="str">
        <f t="array" ref="P1791">_xlfn.XLOOKUP(A1791,subscriptions!B1791:B10004,subscriptions!C1791:C10004)</f>
        <v>Residential</v>
      </c>
      <c r="Q1791" s="10" t="s">
        <v>128</v>
      </c>
      <c r="R1791" s="10" t="s">
        <v>212</v>
      </c>
      <c r="S1791" s="10" t="s">
        <v>1042</v>
      </c>
    </row>
    <row r="1792">
      <c r="A1792" s="1" t="s">
        <v>2490</v>
      </c>
      <c r="B1792" s="1" t="s">
        <v>439</v>
      </c>
      <c r="C1792" s="1" t="s">
        <v>1477</v>
      </c>
      <c r="D1792" s="1" t="s">
        <v>153</v>
      </c>
      <c r="E1792" s="1" t="s">
        <v>262</v>
      </c>
      <c r="F1792" s="1" t="s">
        <v>2985</v>
      </c>
      <c r="G1792" s="1" t="s">
        <v>14009</v>
      </c>
      <c r="H1792" s="1" t="s">
        <v>14010</v>
      </c>
      <c r="I1792" s="4">
        <v>84.33556712962962</v>
      </c>
      <c r="J1792" s="1">
        <v>294.08</v>
      </c>
      <c r="K1792" s="1">
        <v>78.82</v>
      </c>
      <c r="M1792" s="10">
        <f t="array" ref="M1792">_xlfn.XLOOKUP(A1792,subscriptions!B1792:B10004,subscriptions!D1792:D10004)</f>
        <v>120</v>
      </c>
      <c r="N1792" s="10">
        <f t="array" ref="N1792">_xlfn.XLOOKUP(A1792,subscriptions!B1792:B10004,subscriptions!G1792:G10004)</f>
        <v>20</v>
      </c>
      <c r="O1792" s="10">
        <v>96.0</v>
      </c>
      <c r="P1792" s="10" t="str">
        <f t="array" ref="P1792">_xlfn.XLOOKUP(A1792,subscriptions!B1792:B10004,subscriptions!C1792:C10004)</f>
        <v>Residential</v>
      </c>
      <c r="Q1792" s="10" t="s">
        <v>128</v>
      </c>
      <c r="R1792" s="10" t="s">
        <v>148</v>
      </c>
      <c r="S1792" s="10" t="s">
        <v>571</v>
      </c>
    </row>
    <row r="1793">
      <c r="A1793" s="1" t="s">
        <v>2491</v>
      </c>
      <c r="B1793" s="1" t="s">
        <v>6037</v>
      </c>
      <c r="C1793" s="1" t="s">
        <v>871</v>
      </c>
      <c r="D1793" s="1" t="s">
        <v>27</v>
      </c>
      <c r="E1793" s="1" t="s">
        <v>28</v>
      </c>
      <c r="F1793" s="1" t="s">
        <v>801</v>
      </c>
      <c r="G1793" s="1" t="s">
        <v>14011</v>
      </c>
      <c r="H1793" s="1" t="s">
        <v>14012</v>
      </c>
      <c r="I1793" s="4">
        <v>84.25637731481481</v>
      </c>
      <c r="J1793" s="1">
        <v>2055.88</v>
      </c>
      <c r="K1793" s="1">
        <v>172.19</v>
      </c>
      <c r="M1793" s="10">
        <f t="array" ref="M1793">_xlfn.XLOOKUP(A1793,subscriptions!B1793:B10004,subscriptions!D1793:D10004)</f>
        <v>120</v>
      </c>
      <c r="N1793" s="10">
        <f t="array" ref="N1793">_xlfn.XLOOKUP(A1793,subscriptions!B1793:B10004,subscriptions!G1793:G10004)</f>
        <v>0</v>
      </c>
      <c r="O1793" s="10">
        <v>120.0</v>
      </c>
      <c r="P1793" s="10" t="str">
        <f t="array" ref="P1793">_xlfn.XLOOKUP(A1793,subscriptions!B1793:B10004,subscriptions!C1793:C10004)</f>
        <v>Residential</v>
      </c>
      <c r="Q1793" s="10" t="s">
        <v>173</v>
      </c>
      <c r="R1793" s="10" t="s">
        <v>212</v>
      </c>
      <c r="S1793" s="10" t="s">
        <v>130</v>
      </c>
    </row>
    <row r="1794">
      <c r="A1794" s="1" t="s">
        <v>2492</v>
      </c>
      <c r="B1794" s="1" t="s">
        <v>713</v>
      </c>
      <c r="C1794" s="1" t="s">
        <v>492</v>
      </c>
      <c r="D1794" s="1" t="s">
        <v>27</v>
      </c>
      <c r="E1794" s="1" t="s">
        <v>631</v>
      </c>
      <c r="F1794" s="1" t="s">
        <v>2495</v>
      </c>
      <c r="G1794" s="1" t="s">
        <v>14013</v>
      </c>
      <c r="H1794" s="1" t="s">
        <v>14014</v>
      </c>
      <c r="I1794" s="4">
        <v>84.25568287037036</v>
      </c>
      <c r="J1794" s="1">
        <v>1126.84</v>
      </c>
      <c r="K1794" s="1">
        <v>209.7</v>
      </c>
      <c r="M1794" s="10">
        <f t="array" ref="M1794">_xlfn.XLOOKUP(A1794,subscriptions!B1794:B10004,subscriptions!D1794:D10004)</f>
        <v>50</v>
      </c>
      <c r="N1794" s="10">
        <f t="array" ref="N1794">_xlfn.XLOOKUP(A1794,subscriptions!B1794:B10004,subscriptions!G1794:G10004)</f>
        <v>5</v>
      </c>
      <c r="O1794" s="10">
        <v>47.5</v>
      </c>
      <c r="P1794" s="10" t="str">
        <f t="array" ref="P1794">_xlfn.XLOOKUP(A1794,subscriptions!B1794:B10004,subscriptions!C1794:C10004)</f>
        <v>Mini</v>
      </c>
      <c r="Q1794" s="10" t="s">
        <v>194</v>
      </c>
      <c r="R1794" s="10" t="s">
        <v>148</v>
      </c>
      <c r="S1794" s="10" t="s">
        <v>1156</v>
      </c>
    </row>
    <row r="1795">
      <c r="A1795" s="1" t="s">
        <v>2493</v>
      </c>
      <c r="B1795" s="1" t="s">
        <v>941</v>
      </c>
      <c r="C1795" s="1" t="s">
        <v>556</v>
      </c>
      <c r="D1795" s="1" t="s">
        <v>27</v>
      </c>
      <c r="E1795" s="1" t="s">
        <v>179</v>
      </c>
      <c r="F1795" s="1" t="s">
        <v>181</v>
      </c>
      <c r="G1795" s="1" t="s">
        <v>14015</v>
      </c>
      <c r="H1795" s="1" t="s">
        <v>14016</v>
      </c>
      <c r="I1795" s="4">
        <v>84.33638888888889</v>
      </c>
      <c r="J1795" s="1">
        <v>1760.22</v>
      </c>
      <c r="K1795" s="1">
        <v>277.24</v>
      </c>
      <c r="L1795" s="1">
        <v>100.0</v>
      </c>
      <c r="M1795" s="10">
        <f t="array" ref="M1795">_xlfn.XLOOKUP(A1795,subscriptions!B1795:B10004,subscriptions!D1795:D10004)</f>
        <v>80</v>
      </c>
      <c r="N1795" s="10">
        <f t="array" ref="N1795">_xlfn.XLOOKUP(A1795,subscriptions!B1795:B10004,subscriptions!G1795:G10004)</f>
        <v>10</v>
      </c>
      <c r="O1795" s="10">
        <v>72.0</v>
      </c>
      <c r="P1795" s="10" t="str">
        <f t="array" ref="P1795">_xlfn.XLOOKUP(A1795,subscriptions!B1795:B10004,subscriptions!C1795:C10004)</f>
        <v>Roam</v>
      </c>
      <c r="Q1795" s="10" t="s">
        <v>128</v>
      </c>
      <c r="R1795" s="10" t="s">
        <v>148</v>
      </c>
      <c r="S1795" s="10" t="s">
        <v>1971</v>
      </c>
    </row>
    <row r="1796">
      <c r="A1796" s="1" t="s">
        <v>2498</v>
      </c>
      <c r="B1796" s="1" t="s">
        <v>919</v>
      </c>
      <c r="C1796" s="1" t="s">
        <v>1492</v>
      </c>
      <c r="D1796" s="1" t="s">
        <v>27</v>
      </c>
      <c r="E1796" s="1" t="s">
        <v>714</v>
      </c>
      <c r="F1796" s="1" t="s">
        <v>715</v>
      </c>
      <c r="G1796" s="1" t="s">
        <v>14017</v>
      </c>
      <c r="H1796" s="1" t="s">
        <v>14018</v>
      </c>
      <c r="I1796" s="4">
        <v>84.16818287037037</v>
      </c>
      <c r="J1796" s="1">
        <v>113.85</v>
      </c>
      <c r="K1796" s="1">
        <v>35.1</v>
      </c>
      <c r="M1796" s="10">
        <f t="array" ref="M1796">_xlfn.XLOOKUP(A1796,subscriptions!B1796:B10004,subscriptions!D1796:D10004)</f>
        <v>50</v>
      </c>
      <c r="N1796" s="10">
        <f t="array" ref="N1796">_xlfn.XLOOKUP(A1796,subscriptions!B1796:B10004,subscriptions!G1796:G10004)</f>
        <v>20</v>
      </c>
      <c r="O1796" s="10">
        <v>40.0</v>
      </c>
      <c r="P1796" s="10" t="str">
        <f t="array" ref="P1796">_xlfn.XLOOKUP(A1796,subscriptions!B1796:B10004,subscriptions!C1796:C10004)</f>
        <v>Mini</v>
      </c>
      <c r="Q1796" s="10" t="s">
        <v>128</v>
      </c>
      <c r="R1796" s="10" t="s">
        <v>148</v>
      </c>
      <c r="S1796" s="10" t="s">
        <v>1042</v>
      </c>
    </row>
    <row r="1797">
      <c r="A1797" s="1" t="s">
        <v>2499</v>
      </c>
      <c r="B1797" s="1" t="s">
        <v>842</v>
      </c>
      <c r="C1797" s="1" t="s">
        <v>871</v>
      </c>
      <c r="D1797" s="1" t="s">
        <v>27</v>
      </c>
      <c r="E1797" s="1" t="s">
        <v>28</v>
      </c>
      <c r="F1797" s="1" t="s">
        <v>313</v>
      </c>
      <c r="G1797" s="1" t="s">
        <v>14019</v>
      </c>
      <c r="H1797" s="1" t="s">
        <v>14020</v>
      </c>
      <c r="I1797" s="4">
        <v>84.41763888888889</v>
      </c>
      <c r="J1797" s="1">
        <v>182.91</v>
      </c>
      <c r="K1797" s="1">
        <v>31.4</v>
      </c>
      <c r="M1797" s="10">
        <f t="array" ref="M1797">_xlfn.XLOOKUP(A1797,subscriptions!B1797:B10004,subscriptions!D1797:D10004)</f>
        <v>120</v>
      </c>
      <c r="N1797" s="10">
        <f t="array" ref="N1797">_xlfn.XLOOKUP(A1797,subscriptions!B1797:B10004,subscriptions!G1797:G10004)</f>
        <v>0</v>
      </c>
      <c r="O1797" s="10">
        <v>120.0</v>
      </c>
      <c r="P1797" s="10" t="str">
        <f t="array" ref="P1797">_xlfn.XLOOKUP(A1797,subscriptions!B1797:B10004,subscriptions!C1797:C10004)</f>
        <v>Residential</v>
      </c>
      <c r="Q1797" s="10" t="s">
        <v>173</v>
      </c>
      <c r="R1797" s="10" t="s">
        <v>212</v>
      </c>
      <c r="S1797" s="10" t="s">
        <v>327</v>
      </c>
    </row>
    <row r="1798">
      <c r="A1798" s="1" t="s">
        <v>2500</v>
      </c>
      <c r="B1798" s="1" t="s">
        <v>1444</v>
      </c>
      <c r="C1798" s="1" t="s">
        <v>152</v>
      </c>
      <c r="D1798" s="1" t="s">
        <v>27</v>
      </c>
      <c r="E1798" s="1" t="s">
        <v>28</v>
      </c>
      <c r="F1798" s="1" t="s">
        <v>313</v>
      </c>
      <c r="G1798" s="1" t="s">
        <v>14021</v>
      </c>
      <c r="H1798" s="1" t="s">
        <v>14022</v>
      </c>
      <c r="I1798" s="4">
        <v>84.21559027777778</v>
      </c>
      <c r="J1798" s="1">
        <v>1939.88</v>
      </c>
      <c r="K1798" s="1">
        <v>501.76</v>
      </c>
      <c r="M1798" s="10">
        <f t="array" ref="M1798">_xlfn.XLOOKUP(A1798,subscriptions!B1798:B10004,subscriptions!D1798:D10004)</f>
        <v>120</v>
      </c>
      <c r="N1798" s="10">
        <f t="array" ref="N1798">_xlfn.XLOOKUP(A1798,subscriptions!B1798:B10004,subscriptions!G1798:G10004)</f>
        <v>5</v>
      </c>
      <c r="O1798" s="10">
        <v>114.0</v>
      </c>
      <c r="P1798" s="10" t="str">
        <f t="array" ref="P1798">_xlfn.XLOOKUP(A1798,subscriptions!B1798:B10004,subscriptions!C1798:C10004)</f>
        <v>Residential</v>
      </c>
      <c r="Q1798" s="10" t="s">
        <v>194</v>
      </c>
      <c r="R1798" s="10" t="s">
        <v>212</v>
      </c>
      <c r="S1798" s="10" t="s">
        <v>1212</v>
      </c>
    </row>
    <row r="1799">
      <c r="A1799" s="1" t="s">
        <v>2501</v>
      </c>
      <c r="B1799" s="1" t="s">
        <v>1844</v>
      </c>
      <c r="C1799" s="1" t="s">
        <v>492</v>
      </c>
      <c r="D1799" s="1" t="s">
        <v>153</v>
      </c>
      <c r="E1799" s="1" t="s">
        <v>332</v>
      </c>
      <c r="F1799" s="1" t="s">
        <v>1749</v>
      </c>
      <c r="G1799" s="1" t="s">
        <v>14023</v>
      </c>
      <c r="H1799" s="1" t="s">
        <v>14024</v>
      </c>
      <c r="I1799" s="4">
        <v>84.25778935185186</v>
      </c>
      <c r="J1799" s="1">
        <v>162.22</v>
      </c>
      <c r="K1799" s="1">
        <v>49.72</v>
      </c>
      <c r="M1799" s="10">
        <f t="array" ref="M1799">_xlfn.XLOOKUP(A1799,subscriptions!B1799:B10004,subscriptions!D1799:D10004)</f>
        <v>120</v>
      </c>
      <c r="N1799" s="10">
        <f t="array" ref="N1799">_xlfn.XLOOKUP(A1799,subscriptions!B1799:B10004,subscriptions!G1799:G10004)</f>
        <v>10</v>
      </c>
      <c r="O1799" s="10">
        <v>108.0</v>
      </c>
      <c r="P1799" s="10" t="str">
        <f t="array" ref="P1799">_xlfn.XLOOKUP(A1799,subscriptions!B1799:B10004,subscriptions!C1799:C10004)</f>
        <v>Residential</v>
      </c>
      <c r="Q1799" s="10" t="s">
        <v>128</v>
      </c>
      <c r="R1799" s="10" t="s">
        <v>212</v>
      </c>
      <c r="S1799" s="10" t="s">
        <v>603</v>
      </c>
    </row>
    <row r="1800">
      <c r="A1800" s="1" t="s">
        <v>2502</v>
      </c>
      <c r="B1800" s="1" t="s">
        <v>1414</v>
      </c>
      <c r="C1800" s="1" t="s">
        <v>556</v>
      </c>
      <c r="D1800" s="1" t="s">
        <v>27</v>
      </c>
      <c r="E1800" s="1" t="s">
        <v>239</v>
      </c>
      <c r="F1800" s="1" t="s">
        <v>3181</v>
      </c>
      <c r="G1800" s="1" t="s">
        <v>14025</v>
      </c>
      <c r="H1800" s="1" t="s">
        <v>14026</v>
      </c>
      <c r="I1800" s="4">
        <v>84.29681712962963</v>
      </c>
      <c r="J1800" s="1">
        <v>160.88</v>
      </c>
      <c r="K1800" s="1">
        <v>54.2</v>
      </c>
      <c r="M1800" s="10">
        <f t="array" ref="M1800">_xlfn.XLOOKUP(A1800,subscriptions!B1800:B10004,subscriptions!D1800:D10004)</f>
        <v>80</v>
      </c>
      <c r="N1800" s="10">
        <f t="array" ref="N1800">_xlfn.XLOOKUP(A1800,subscriptions!B1800:B10004,subscriptions!G1800:G10004)</f>
        <v>20</v>
      </c>
      <c r="O1800" s="10">
        <v>64.0</v>
      </c>
      <c r="P1800" s="10" t="str">
        <f t="array" ref="P1800">_xlfn.XLOOKUP(A1800,subscriptions!B1800:B10004,subscriptions!C1800:C10004)</f>
        <v>Roam</v>
      </c>
      <c r="Q1800" s="10" t="s">
        <v>128</v>
      </c>
      <c r="R1800" s="10" t="s">
        <v>148</v>
      </c>
      <c r="S1800" s="10" t="s">
        <v>373</v>
      </c>
    </row>
    <row r="1801">
      <c r="A1801" s="1" t="s">
        <v>2503</v>
      </c>
      <c r="B1801" s="1" t="s">
        <v>1460</v>
      </c>
      <c r="C1801" s="1" t="s">
        <v>110</v>
      </c>
      <c r="D1801" s="1" t="s">
        <v>27</v>
      </c>
      <c r="E1801" s="1" t="s">
        <v>332</v>
      </c>
      <c r="F1801" s="1" t="s">
        <v>736</v>
      </c>
      <c r="G1801" s="1" t="s">
        <v>14027</v>
      </c>
      <c r="H1801" s="1" t="s">
        <v>14028</v>
      </c>
      <c r="I1801" s="4">
        <v>84.17459490740741</v>
      </c>
      <c r="J1801" s="1">
        <v>68.27</v>
      </c>
      <c r="K1801" s="1">
        <v>20.67</v>
      </c>
      <c r="M1801" s="10">
        <f t="array" ref="M1801">_xlfn.XLOOKUP(A1801,subscriptions!B1801:B10004,subscriptions!D1801:D10004)</f>
        <v>50</v>
      </c>
      <c r="N1801" s="10">
        <f t="array" ref="N1801">_xlfn.XLOOKUP(A1801,subscriptions!B1801:B10004,subscriptions!G1801:G10004)</f>
        <v>0</v>
      </c>
      <c r="O1801" s="10">
        <v>50.0</v>
      </c>
      <c r="P1801" s="10" t="str">
        <f t="array" ref="P1801">_xlfn.XLOOKUP(A1801,subscriptions!B1801:B10004,subscriptions!C1801:C10004)</f>
        <v>Mini</v>
      </c>
      <c r="Q1801" s="10" t="s">
        <v>173</v>
      </c>
      <c r="R1801" s="10" t="s">
        <v>148</v>
      </c>
      <c r="S1801" s="10" t="s">
        <v>507</v>
      </c>
    </row>
    <row r="1802">
      <c r="A1802" s="1" t="s">
        <v>2504</v>
      </c>
      <c r="B1802" s="1" t="s">
        <v>375</v>
      </c>
      <c r="C1802" s="1" t="s">
        <v>133</v>
      </c>
      <c r="D1802" s="1" t="s">
        <v>27</v>
      </c>
      <c r="E1802" s="1" t="s">
        <v>332</v>
      </c>
      <c r="F1802" s="1" t="s">
        <v>1028</v>
      </c>
      <c r="G1802" s="1" t="s">
        <v>14029</v>
      </c>
      <c r="H1802" s="1" t="s">
        <v>14030</v>
      </c>
      <c r="I1802" s="4">
        <v>84.33849537037037</v>
      </c>
      <c r="J1802" s="1">
        <v>4752.54</v>
      </c>
      <c r="K1802" s="1">
        <v>1077.05</v>
      </c>
      <c r="M1802" s="10">
        <f t="array" ref="M1802">_xlfn.XLOOKUP(A1802,subscriptions!B1802:B10004,subscriptions!D1802:D10004)</f>
        <v>80</v>
      </c>
      <c r="N1802" s="10">
        <f t="array" ref="N1802">_xlfn.XLOOKUP(A1802,subscriptions!B1802:B10004,subscriptions!G1802:G10004)</f>
        <v>5</v>
      </c>
      <c r="O1802" s="10">
        <v>76.0</v>
      </c>
      <c r="P1802" s="10" t="str">
        <f t="array" ref="P1802">_xlfn.XLOOKUP(A1802,subscriptions!B1802:B10004,subscriptions!C1802:C10004)</f>
        <v>Roam</v>
      </c>
      <c r="Q1802" s="10" t="s">
        <v>194</v>
      </c>
      <c r="R1802" s="10" t="s">
        <v>148</v>
      </c>
      <c r="S1802" s="10" t="s">
        <v>2086</v>
      </c>
    </row>
    <row r="1803">
      <c r="A1803" s="1" t="s">
        <v>2505</v>
      </c>
      <c r="B1803" s="1" t="s">
        <v>1414</v>
      </c>
      <c r="C1803" s="1" t="s">
        <v>152</v>
      </c>
      <c r="D1803" s="1" t="s">
        <v>27</v>
      </c>
      <c r="E1803" s="1" t="s">
        <v>332</v>
      </c>
      <c r="F1803" s="1" t="s">
        <v>618</v>
      </c>
      <c r="G1803" s="1" t="s">
        <v>14031</v>
      </c>
      <c r="H1803" s="1" t="s">
        <v>14032</v>
      </c>
      <c r="I1803" s="4">
        <v>84.29949074074074</v>
      </c>
      <c r="J1803" s="1">
        <v>2056.3</v>
      </c>
      <c r="K1803" s="1">
        <v>318.38</v>
      </c>
      <c r="M1803" s="10">
        <f t="array" ref="M1803">_xlfn.XLOOKUP(A1803,subscriptions!B1803:B10004,subscriptions!D1803:D10004)</f>
        <v>120</v>
      </c>
      <c r="N1803" s="10">
        <f t="array" ref="N1803">_xlfn.XLOOKUP(A1803,subscriptions!B1803:B10004,subscriptions!G1803:G10004)</f>
        <v>10</v>
      </c>
      <c r="O1803" s="10">
        <v>108.0</v>
      </c>
      <c r="P1803" s="10" t="str">
        <f t="array" ref="P1803">_xlfn.XLOOKUP(A1803,subscriptions!B1803:B10004,subscriptions!C1803:C10004)</f>
        <v>Residential</v>
      </c>
      <c r="Q1803" s="10" t="s">
        <v>128</v>
      </c>
      <c r="R1803" s="10" t="s">
        <v>212</v>
      </c>
      <c r="S1803" s="10" t="s">
        <v>522</v>
      </c>
    </row>
    <row r="1804">
      <c r="A1804" s="1" t="s">
        <v>2508</v>
      </c>
      <c r="B1804" s="1" t="s">
        <v>24</v>
      </c>
      <c r="C1804" s="1" t="s">
        <v>261</v>
      </c>
      <c r="D1804" s="1" t="s">
        <v>27</v>
      </c>
      <c r="E1804" s="1" t="s">
        <v>28</v>
      </c>
      <c r="F1804" s="1" t="s">
        <v>687</v>
      </c>
      <c r="G1804" s="1" t="s">
        <v>14033</v>
      </c>
      <c r="H1804" s="1" t="s">
        <v>14034</v>
      </c>
      <c r="I1804" s="4">
        <v>84.38071759259259</v>
      </c>
      <c r="J1804" s="1">
        <v>703.7</v>
      </c>
      <c r="K1804" s="1">
        <v>131.43</v>
      </c>
      <c r="M1804" s="10">
        <f t="array" ref="M1804">_xlfn.XLOOKUP(A1804,subscriptions!B1804:B10004,subscriptions!D1804:D10004)</f>
        <v>50</v>
      </c>
      <c r="N1804" s="10">
        <f t="array" ref="N1804">_xlfn.XLOOKUP(A1804,subscriptions!B1804:B10004,subscriptions!G1804:G10004)</f>
        <v>20</v>
      </c>
      <c r="O1804" s="10">
        <v>40.0</v>
      </c>
      <c r="P1804" s="10" t="str">
        <f t="array" ref="P1804">_xlfn.XLOOKUP(A1804,subscriptions!B1804:B10004,subscriptions!C1804:C10004)</f>
        <v>Mini</v>
      </c>
      <c r="Q1804" s="10" t="s">
        <v>128</v>
      </c>
      <c r="R1804" s="10" t="s">
        <v>148</v>
      </c>
      <c r="S1804" s="10" t="s">
        <v>762</v>
      </c>
    </row>
    <row r="1805">
      <c r="A1805" s="1" t="s">
        <v>2509</v>
      </c>
      <c r="B1805" s="1" t="s">
        <v>573</v>
      </c>
      <c r="C1805" s="1" t="s">
        <v>110</v>
      </c>
      <c r="D1805" s="1" t="s">
        <v>27</v>
      </c>
      <c r="E1805" s="1" t="s">
        <v>28</v>
      </c>
      <c r="F1805" s="1" t="s">
        <v>313</v>
      </c>
      <c r="G1805" s="1" t="s">
        <v>14035</v>
      </c>
      <c r="H1805" s="1" t="s">
        <v>14036</v>
      </c>
      <c r="I1805" s="4">
        <v>84.3765162037037</v>
      </c>
      <c r="J1805" s="1">
        <v>577.61</v>
      </c>
      <c r="K1805" s="1">
        <v>127.94</v>
      </c>
      <c r="M1805" s="10">
        <f t="array" ref="M1805">_xlfn.XLOOKUP(A1805,subscriptions!B1805:B10004,subscriptions!D1805:D10004)</f>
        <v>80</v>
      </c>
      <c r="N1805" s="10">
        <f t="array" ref="N1805">_xlfn.XLOOKUP(A1805,subscriptions!B1805:B10004,subscriptions!G1805:G10004)</f>
        <v>0</v>
      </c>
      <c r="O1805" s="10">
        <v>80.0</v>
      </c>
      <c r="P1805" s="10" t="str">
        <f t="array" ref="P1805">_xlfn.XLOOKUP(A1805,subscriptions!B1805:B10004,subscriptions!C1805:C10004)</f>
        <v>Roam</v>
      </c>
      <c r="Q1805" s="10" t="s">
        <v>173</v>
      </c>
      <c r="R1805" s="10" t="s">
        <v>148</v>
      </c>
      <c r="S1805" s="10" t="s">
        <v>3910</v>
      </c>
    </row>
    <row r="1806">
      <c r="A1806" s="1" t="s">
        <v>2510</v>
      </c>
      <c r="B1806" s="1" t="s">
        <v>278</v>
      </c>
      <c r="C1806" s="1" t="s">
        <v>1200</v>
      </c>
      <c r="D1806" s="1" t="s">
        <v>27</v>
      </c>
      <c r="E1806" s="1" t="s">
        <v>28</v>
      </c>
      <c r="F1806" s="1" t="s">
        <v>526</v>
      </c>
      <c r="G1806" s="1" t="s">
        <v>14037</v>
      </c>
      <c r="H1806" s="1" t="s">
        <v>14038</v>
      </c>
      <c r="I1806" s="4">
        <v>84.42027777777778</v>
      </c>
      <c r="J1806" s="1">
        <v>695.49</v>
      </c>
      <c r="K1806" s="1">
        <v>116.29</v>
      </c>
      <c r="M1806" s="10">
        <f t="array" ref="M1806">_xlfn.XLOOKUP(A1806,subscriptions!B1806:B10004,subscriptions!D1806:D10004)</f>
        <v>80</v>
      </c>
      <c r="N1806" s="10">
        <f t="array" ref="N1806">_xlfn.XLOOKUP(A1806,subscriptions!B1806:B10004,subscriptions!G1806:G10004)</f>
        <v>5</v>
      </c>
      <c r="O1806" s="10">
        <v>76.0</v>
      </c>
      <c r="P1806" s="10" t="str">
        <f t="array" ref="P1806">_xlfn.XLOOKUP(A1806,subscriptions!B1806:B10004,subscriptions!C1806:C10004)</f>
        <v>Roam</v>
      </c>
      <c r="Q1806" s="10" t="s">
        <v>194</v>
      </c>
      <c r="R1806" s="10" t="s">
        <v>148</v>
      </c>
      <c r="S1806" s="10" t="s">
        <v>940</v>
      </c>
    </row>
    <row r="1807">
      <c r="A1807" s="1" t="s">
        <v>2511</v>
      </c>
      <c r="B1807" s="1" t="s">
        <v>969</v>
      </c>
      <c r="C1807" s="1" t="s">
        <v>1200</v>
      </c>
      <c r="D1807" s="1" t="s">
        <v>27</v>
      </c>
      <c r="E1807" s="1" t="s">
        <v>714</v>
      </c>
      <c r="F1807" s="1" t="s">
        <v>1159</v>
      </c>
      <c r="G1807" s="1" t="s">
        <v>14039</v>
      </c>
      <c r="H1807" s="1" t="s">
        <v>14040</v>
      </c>
      <c r="I1807" s="4">
        <v>84.34059027777778</v>
      </c>
      <c r="J1807" s="1">
        <v>2285.17</v>
      </c>
      <c r="K1807" s="1">
        <v>335.2</v>
      </c>
      <c r="M1807" s="10">
        <f t="array" ref="M1807">_xlfn.XLOOKUP(A1807,subscriptions!B1807:B10004,subscriptions!D1807:D10004)</f>
        <v>120</v>
      </c>
      <c r="N1807" s="10">
        <f t="array" ref="N1807">_xlfn.XLOOKUP(A1807,subscriptions!B1807:B10004,subscriptions!G1807:G10004)</f>
        <v>10</v>
      </c>
      <c r="O1807" s="10">
        <v>108.0</v>
      </c>
      <c r="P1807" s="10" t="str">
        <f t="array" ref="P1807">_xlfn.XLOOKUP(A1807,subscriptions!B1807:B10004,subscriptions!C1807:C10004)</f>
        <v>Residential</v>
      </c>
      <c r="Q1807" s="10" t="s">
        <v>128</v>
      </c>
      <c r="R1807" s="10" t="s">
        <v>212</v>
      </c>
      <c r="S1807" s="10" t="s">
        <v>616</v>
      </c>
    </row>
    <row r="1808">
      <c r="A1808" s="1" t="s">
        <v>2512</v>
      </c>
      <c r="B1808" s="1" t="s">
        <v>1414</v>
      </c>
      <c r="C1808" s="1" t="s">
        <v>26</v>
      </c>
      <c r="D1808" s="1" t="s">
        <v>27</v>
      </c>
      <c r="E1808" s="1" t="s">
        <v>179</v>
      </c>
      <c r="F1808" s="1" t="s">
        <v>2311</v>
      </c>
      <c r="G1808" s="1" t="s">
        <v>14041</v>
      </c>
      <c r="H1808" s="1" t="s">
        <v>14042</v>
      </c>
      <c r="I1808" s="4">
        <v>84.38010416666667</v>
      </c>
      <c r="J1808" s="1">
        <v>1674.27</v>
      </c>
      <c r="K1808" s="1">
        <v>419.93</v>
      </c>
      <c r="L1808" s="1">
        <v>100.0</v>
      </c>
      <c r="M1808" s="10">
        <f t="array" ref="M1808">_xlfn.XLOOKUP(A1808,subscriptions!B1808:B10004,subscriptions!D1808:D10004)</f>
        <v>120</v>
      </c>
      <c r="N1808" s="10">
        <f t="array" ref="N1808">_xlfn.XLOOKUP(A1808,subscriptions!B1808:B10004,subscriptions!G1808:G10004)</f>
        <v>20</v>
      </c>
      <c r="O1808" s="10">
        <v>96.0</v>
      </c>
      <c r="P1808" s="10" t="str">
        <f t="array" ref="P1808">_xlfn.XLOOKUP(A1808,subscriptions!B1808:B10004,subscriptions!C1808:C10004)</f>
        <v>Residential</v>
      </c>
      <c r="Q1808" s="10" t="s">
        <v>128</v>
      </c>
      <c r="R1808" s="10" t="s">
        <v>148</v>
      </c>
      <c r="S1808" s="10" t="s">
        <v>698</v>
      </c>
    </row>
    <row r="1809">
      <c r="A1809" s="1" t="s">
        <v>2513</v>
      </c>
      <c r="B1809" s="1" t="s">
        <v>919</v>
      </c>
      <c r="C1809" s="1" t="s">
        <v>330</v>
      </c>
      <c r="D1809" s="1" t="s">
        <v>27</v>
      </c>
      <c r="E1809" s="1" t="s">
        <v>179</v>
      </c>
      <c r="F1809" s="1" t="s">
        <v>200</v>
      </c>
      <c r="G1809" s="1" t="s">
        <v>14043</v>
      </c>
      <c r="H1809" s="1" t="s">
        <v>14044</v>
      </c>
      <c r="I1809" s="4">
        <v>84.17104166666667</v>
      </c>
      <c r="J1809" s="1">
        <v>357.21</v>
      </c>
      <c r="K1809" s="1">
        <v>74.37</v>
      </c>
      <c r="L1809" s="1">
        <v>100.0</v>
      </c>
      <c r="M1809" s="10">
        <f t="array" ref="M1809">_xlfn.XLOOKUP(A1809,subscriptions!B1809:B10004,subscriptions!D1809:D10004)</f>
        <v>120</v>
      </c>
      <c r="N1809" s="10">
        <f t="array" ref="N1809">_xlfn.XLOOKUP(A1809,subscriptions!B1809:B10004,subscriptions!G1809:G10004)</f>
        <v>0</v>
      </c>
      <c r="O1809" s="10">
        <v>120.0</v>
      </c>
      <c r="P1809" s="10" t="str">
        <f t="array" ref="P1809">_xlfn.XLOOKUP(A1809,subscriptions!B1809:B10004,subscriptions!C1809:C10004)</f>
        <v>Residential</v>
      </c>
      <c r="Q1809" s="10" t="s">
        <v>173</v>
      </c>
      <c r="R1809" s="10" t="s">
        <v>212</v>
      </c>
      <c r="S1809" s="10" t="s">
        <v>310</v>
      </c>
    </row>
    <row r="1810">
      <c r="A1810" s="1" t="s">
        <v>2514</v>
      </c>
      <c r="B1810" s="1" t="s">
        <v>236</v>
      </c>
      <c r="C1810" s="1" t="s">
        <v>1477</v>
      </c>
      <c r="D1810" s="1" t="s">
        <v>153</v>
      </c>
      <c r="E1810" s="1" t="s">
        <v>239</v>
      </c>
      <c r="F1810" s="1" t="s">
        <v>1186</v>
      </c>
      <c r="G1810" s="1" t="s">
        <v>14045</v>
      </c>
      <c r="H1810" s="1" t="s">
        <v>14046</v>
      </c>
      <c r="I1810" s="4">
        <v>84.37738425925926</v>
      </c>
      <c r="J1810" s="1">
        <v>336.94</v>
      </c>
      <c r="K1810" s="1">
        <v>61.59</v>
      </c>
      <c r="M1810" s="10">
        <f t="array" ref="M1810">_xlfn.XLOOKUP(A1810,subscriptions!B1810:B10004,subscriptions!D1810:D10004)</f>
        <v>50</v>
      </c>
      <c r="N1810" s="10">
        <f t="array" ref="N1810">_xlfn.XLOOKUP(A1810,subscriptions!B1810:B10004,subscriptions!G1810:G10004)</f>
        <v>5</v>
      </c>
      <c r="O1810" s="10">
        <v>47.5</v>
      </c>
      <c r="P1810" s="10" t="str">
        <f t="array" ref="P1810">_xlfn.XLOOKUP(A1810,subscriptions!B1810:B10004,subscriptions!C1810:C10004)</f>
        <v>Mini</v>
      </c>
      <c r="Q1810" s="10" t="s">
        <v>194</v>
      </c>
      <c r="R1810" s="10" t="s">
        <v>148</v>
      </c>
      <c r="S1810" s="10" t="s">
        <v>1360</v>
      </c>
    </row>
    <row r="1811">
      <c r="A1811" s="1" t="s">
        <v>2515</v>
      </c>
      <c r="B1811" s="1" t="s">
        <v>1099</v>
      </c>
      <c r="C1811" s="1" t="s">
        <v>473</v>
      </c>
      <c r="D1811" s="1" t="s">
        <v>153</v>
      </c>
      <c r="E1811" s="1" t="s">
        <v>219</v>
      </c>
      <c r="F1811" s="1" t="s">
        <v>971</v>
      </c>
      <c r="G1811" s="1" t="s">
        <v>14047</v>
      </c>
      <c r="H1811" s="1" t="s">
        <v>14048</v>
      </c>
      <c r="I1811" s="4">
        <v>84.17258101851851</v>
      </c>
      <c r="J1811" s="1">
        <v>205.37</v>
      </c>
      <c r="K1811" s="1">
        <v>48.22</v>
      </c>
      <c r="M1811" s="10">
        <f t="array" ref="M1811">_xlfn.XLOOKUP(A1811,subscriptions!B1811:B10004,subscriptions!D1811:D10004)</f>
        <v>120</v>
      </c>
      <c r="N1811" s="10">
        <f t="array" ref="N1811">_xlfn.XLOOKUP(A1811,subscriptions!B1811:B10004,subscriptions!G1811:G10004)</f>
        <v>10</v>
      </c>
      <c r="O1811" s="10">
        <v>108.0</v>
      </c>
      <c r="P1811" s="10" t="str">
        <f t="array" ref="P1811">_xlfn.XLOOKUP(A1811,subscriptions!B1811:B10004,subscriptions!C1811:C10004)</f>
        <v>Residential</v>
      </c>
      <c r="Q1811" s="10" t="s">
        <v>128</v>
      </c>
      <c r="R1811" s="10" t="s">
        <v>212</v>
      </c>
      <c r="S1811" s="10" t="s">
        <v>1637</v>
      </c>
    </row>
    <row r="1812">
      <c r="A1812" s="1" t="s">
        <v>2516</v>
      </c>
      <c r="B1812" s="1" t="s">
        <v>2534</v>
      </c>
      <c r="C1812" s="1" t="s">
        <v>1833</v>
      </c>
      <c r="D1812" s="1" t="s">
        <v>153</v>
      </c>
      <c r="E1812" s="1" t="s">
        <v>219</v>
      </c>
      <c r="F1812" s="1" t="s">
        <v>2446</v>
      </c>
      <c r="G1812" s="1" t="s">
        <v>14049</v>
      </c>
      <c r="H1812" s="1" t="s">
        <v>14050</v>
      </c>
      <c r="I1812" s="4">
        <v>84.38274305555555</v>
      </c>
      <c r="J1812" s="1">
        <v>1669.55</v>
      </c>
      <c r="K1812" s="1">
        <v>210.09</v>
      </c>
      <c r="M1812" s="10">
        <f t="array" ref="M1812">_xlfn.XLOOKUP(A1812,subscriptions!B1812:B10004,subscriptions!D1812:D10004)</f>
        <v>120</v>
      </c>
      <c r="N1812" s="10">
        <f t="array" ref="N1812">_xlfn.XLOOKUP(A1812,subscriptions!B1812:B10004,subscriptions!G1812:G10004)</f>
        <v>20</v>
      </c>
      <c r="O1812" s="10">
        <v>96.0</v>
      </c>
      <c r="P1812" s="10" t="str">
        <f t="array" ref="P1812">_xlfn.XLOOKUP(A1812,subscriptions!B1812:B10004,subscriptions!C1812:C10004)</f>
        <v>Residential</v>
      </c>
      <c r="Q1812" s="10" t="s">
        <v>128</v>
      </c>
      <c r="R1812" s="10" t="s">
        <v>148</v>
      </c>
      <c r="S1812" s="10" t="s">
        <v>671</v>
      </c>
    </row>
    <row r="1813">
      <c r="A1813" s="1" t="s">
        <v>2517</v>
      </c>
      <c r="B1813" s="1" t="s">
        <v>700</v>
      </c>
      <c r="C1813" s="1" t="s">
        <v>1388</v>
      </c>
      <c r="D1813" s="1" t="s">
        <v>153</v>
      </c>
      <c r="E1813" s="1" t="s">
        <v>262</v>
      </c>
      <c r="F1813" s="1" t="s">
        <v>2853</v>
      </c>
      <c r="G1813" s="1" t="s">
        <v>14051</v>
      </c>
      <c r="H1813" s="1" t="s">
        <v>14052</v>
      </c>
      <c r="I1813" s="4">
        <v>84.37653935185185</v>
      </c>
      <c r="J1813" s="1">
        <v>2218.26</v>
      </c>
      <c r="K1813" s="1">
        <v>421.33</v>
      </c>
      <c r="M1813" s="10">
        <f t="array" ref="M1813">_xlfn.XLOOKUP(A1813,subscriptions!B1813:B10004,subscriptions!D1813:D10004)</f>
        <v>50</v>
      </c>
      <c r="N1813" s="10">
        <f t="array" ref="N1813">_xlfn.XLOOKUP(A1813,subscriptions!B1813:B10004,subscriptions!G1813:G10004)</f>
        <v>0</v>
      </c>
      <c r="O1813" s="10">
        <v>50.0</v>
      </c>
      <c r="P1813" s="10" t="str">
        <f t="array" ref="P1813">_xlfn.XLOOKUP(A1813,subscriptions!B1813:B10004,subscriptions!C1813:C10004)</f>
        <v>Mini</v>
      </c>
      <c r="Q1813" s="10" t="s">
        <v>173</v>
      </c>
      <c r="R1813" s="10" t="s">
        <v>148</v>
      </c>
      <c r="S1813" s="10" t="s">
        <v>3910</v>
      </c>
    </row>
    <row r="1814">
      <c r="A1814" s="1" t="s">
        <v>2518</v>
      </c>
      <c r="B1814" s="1" t="s">
        <v>329</v>
      </c>
      <c r="C1814" s="1" t="s">
        <v>391</v>
      </c>
      <c r="D1814" s="1" t="s">
        <v>27</v>
      </c>
      <c r="E1814" s="1" t="s">
        <v>631</v>
      </c>
      <c r="F1814" s="1" t="s">
        <v>2549</v>
      </c>
      <c r="G1814" s="1" t="s">
        <v>14053</v>
      </c>
      <c r="H1814" s="1" t="s">
        <v>14054</v>
      </c>
      <c r="I1814" s="4">
        <v>84.37729166666666</v>
      </c>
      <c r="J1814" s="1">
        <v>511.92</v>
      </c>
      <c r="K1814" s="1">
        <v>78.1</v>
      </c>
      <c r="M1814" s="10">
        <f t="array" ref="M1814">_xlfn.XLOOKUP(A1814,subscriptions!B1814:B10004,subscriptions!D1814:D10004)</f>
        <v>120</v>
      </c>
      <c r="N1814" s="10">
        <f t="array" ref="N1814">_xlfn.XLOOKUP(A1814,subscriptions!B1814:B10004,subscriptions!G1814:G10004)</f>
        <v>5</v>
      </c>
      <c r="O1814" s="10">
        <v>114.0</v>
      </c>
      <c r="P1814" s="10" t="str">
        <f t="array" ref="P1814">_xlfn.XLOOKUP(A1814,subscriptions!B1814:B10004,subscriptions!C1814:C10004)</f>
        <v>Residential</v>
      </c>
      <c r="Q1814" s="10" t="s">
        <v>194</v>
      </c>
      <c r="R1814" s="10" t="s">
        <v>212</v>
      </c>
      <c r="S1814" s="10" t="s">
        <v>1360</v>
      </c>
    </row>
    <row r="1815">
      <c r="A1815" s="1" t="s">
        <v>2519</v>
      </c>
      <c r="B1815" s="1" t="s">
        <v>969</v>
      </c>
      <c r="C1815" s="1" t="s">
        <v>509</v>
      </c>
      <c r="D1815" s="1" t="s">
        <v>27</v>
      </c>
      <c r="E1815" s="1" t="s">
        <v>332</v>
      </c>
      <c r="F1815" s="1" t="s">
        <v>2280</v>
      </c>
      <c r="G1815" s="1" t="s">
        <v>14055</v>
      </c>
      <c r="H1815" s="1" t="s">
        <v>14056</v>
      </c>
      <c r="I1815" s="4">
        <v>84.21697916666666</v>
      </c>
      <c r="J1815" s="1">
        <v>81.75</v>
      </c>
      <c r="K1815" s="1">
        <v>33.01</v>
      </c>
      <c r="M1815" s="10">
        <f t="array" ref="M1815">_xlfn.XLOOKUP(A1815,subscriptions!B1815:B10004,subscriptions!D1815:D10004)</f>
        <v>250</v>
      </c>
      <c r="N1815" s="10">
        <f t="array" ref="N1815">_xlfn.XLOOKUP(A1815,subscriptions!B1815:B10004,subscriptions!G1815:G10004)</f>
        <v>10</v>
      </c>
      <c r="O1815" s="10">
        <v>225.0</v>
      </c>
      <c r="P1815" s="10" t="str">
        <f t="array" ref="P1815">_xlfn.XLOOKUP(A1815,subscriptions!B1815:B10004,subscriptions!C1815:C10004)</f>
        <v>Business</v>
      </c>
      <c r="Q1815" s="10" t="s">
        <v>128</v>
      </c>
      <c r="R1815" s="10" t="s">
        <v>129</v>
      </c>
      <c r="S1815" s="10" t="s">
        <v>453</v>
      </c>
    </row>
    <row r="1816">
      <c r="A1816" s="1" t="s">
        <v>2520</v>
      </c>
      <c r="B1816" s="1" t="s">
        <v>455</v>
      </c>
      <c r="C1816" s="1" t="s">
        <v>524</v>
      </c>
      <c r="D1816" s="1" t="s">
        <v>27</v>
      </c>
      <c r="E1816" s="1" t="s">
        <v>714</v>
      </c>
      <c r="F1816" s="1" t="s">
        <v>715</v>
      </c>
      <c r="G1816" s="1" t="s">
        <v>14057</v>
      </c>
      <c r="H1816" s="1" t="s">
        <v>14058</v>
      </c>
      <c r="I1816" s="4">
        <v>84.41967592592593</v>
      </c>
      <c r="J1816" s="1">
        <v>178.62</v>
      </c>
      <c r="K1816" s="1">
        <v>43.77</v>
      </c>
      <c r="M1816" s="10">
        <f t="array" ref="M1816">_xlfn.XLOOKUP(A1816,subscriptions!B1816:B10004,subscriptions!D1816:D10004)</f>
        <v>120</v>
      </c>
      <c r="N1816" s="10">
        <f t="array" ref="N1816">_xlfn.XLOOKUP(A1816,subscriptions!B1816:B10004,subscriptions!G1816:G10004)</f>
        <v>20</v>
      </c>
      <c r="O1816" s="10">
        <v>96.0</v>
      </c>
      <c r="P1816" s="10" t="str">
        <f t="array" ref="P1816">_xlfn.XLOOKUP(A1816,subscriptions!B1816:B10004,subscriptions!C1816:C10004)</f>
        <v>Residential</v>
      </c>
      <c r="Q1816" s="10" t="s">
        <v>128</v>
      </c>
      <c r="R1816" s="10" t="s">
        <v>148</v>
      </c>
      <c r="S1816" s="10" t="s">
        <v>1525</v>
      </c>
    </row>
    <row r="1817">
      <c r="A1817" s="1" t="s">
        <v>2522</v>
      </c>
      <c r="B1817" s="1" t="s">
        <v>919</v>
      </c>
      <c r="C1817" s="1" t="s">
        <v>1477</v>
      </c>
      <c r="D1817" s="1" t="s">
        <v>27</v>
      </c>
      <c r="E1817" s="1" t="s">
        <v>28</v>
      </c>
      <c r="F1817" s="1" t="s">
        <v>29</v>
      </c>
      <c r="G1817" s="1" t="s">
        <v>14059</v>
      </c>
      <c r="H1817" s="1" t="s">
        <v>14060</v>
      </c>
      <c r="I1817" s="4">
        <v>84.33715277777777</v>
      </c>
      <c r="J1817" s="1">
        <v>5206.48</v>
      </c>
      <c r="K1817" s="1">
        <v>1199.35</v>
      </c>
      <c r="M1817" s="10">
        <f t="array" ref="M1817">_xlfn.XLOOKUP(A1817,subscriptions!B1817:B10004,subscriptions!D1817:D10004)</f>
        <v>120</v>
      </c>
      <c r="N1817" s="10">
        <f t="array" ref="N1817">_xlfn.XLOOKUP(A1817,subscriptions!B1817:B10004,subscriptions!G1817:G10004)</f>
        <v>0</v>
      </c>
      <c r="O1817" s="10">
        <v>120.0</v>
      </c>
      <c r="P1817" s="10" t="str">
        <f t="array" ref="P1817">_xlfn.XLOOKUP(A1817,subscriptions!B1817:B10004,subscriptions!C1817:C10004)</f>
        <v>Residential</v>
      </c>
      <c r="Q1817" s="10" t="s">
        <v>173</v>
      </c>
      <c r="R1817" s="10" t="s">
        <v>212</v>
      </c>
      <c r="S1817" s="10" t="s">
        <v>968</v>
      </c>
    </row>
    <row r="1818">
      <c r="A1818" s="1" t="s">
        <v>2525</v>
      </c>
      <c r="B1818" s="1" t="s">
        <v>1506</v>
      </c>
      <c r="C1818" s="1" t="s">
        <v>1142</v>
      </c>
      <c r="D1818" s="1" t="s">
        <v>27</v>
      </c>
      <c r="E1818" s="1" t="s">
        <v>280</v>
      </c>
      <c r="F1818" s="1" t="s">
        <v>1665</v>
      </c>
      <c r="G1818" s="1" t="s">
        <v>14061</v>
      </c>
      <c r="H1818" s="1" t="s">
        <v>14062</v>
      </c>
      <c r="I1818" s="4">
        <v>84.21071759259259</v>
      </c>
      <c r="J1818" s="1">
        <v>575.28</v>
      </c>
      <c r="K1818" s="1">
        <v>148.7</v>
      </c>
      <c r="M1818" s="10">
        <f t="array" ref="M1818">_xlfn.XLOOKUP(A1818,subscriptions!B1818:B10004,subscriptions!D1818:D10004)</f>
        <v>80</v>
      </c>
      <c r="N1818" s="10">
        <f t="array" ref="N1818">_xlfn.XLOOKUP(A1818,subscriptions!B1818:B10004,subscriptions!G1818:G10004)</f>
        <v>5</v>
      </c>
      <c r="O1818" s="10">
        <v>76.0</v>
      </c>
      <c r="P1818" s="10" t="str">
        <f t="array" ref="P1818">_xlfn.XLOOKUP(A1818,subscriptions!B1818:B10004,subscriptions!C1818:C10004)</f>
        <v>Roam</v>
      </c>
      <c r="Q1818" s="10" t="s">
        <v>194</v>
      </c>
      <c r="R1818" s="10" t="s">
        <v>148</v>
      </c>
      <c r="S1818" s="10" t="s">
        <v>770</v>
      </c>
    </row>
    <row r="1819">
      <c r="A1819" s="1" t="s">
        <v>2526</v>
      </c>
      <c r="B1819" s="1" t="s">
        <v>1317</v>
      </c>
      <c r="C1819" s="1" t="s">
        <v>524</v>
      </c>
      <c r="D1819" s="1" t="s">
        <v>27</v>
      </c>
      <c r="E1819" s="1" t="s">
        <v>631</v>
      </c>
      <c r="F1819" s="1" t="s">
        <v>1318</v>
      </c>
      <c r="G1819" s="1" t="s">
        <v>14063</v>
      </c>
      <c r="H1819" s="1" t="s">
        <v>14064</v>
      </c>
      <c r="I1819" s="4">
        <v>84.16761574074074</v>
      </c>
      <c r="J1819" s="1">
        <v>2249.46</v>
      </c>
      <c r="K1819" s="1">
        <v>268.0</v>
      </c>
      <c r="M1819" s="10">
        <f t="array" ref="M1819">_xlfn.XLOOKUP(A1819,subscriptions!B1819:B10004,subscriptions!D1819:D10004)</f>
        <v>120</v>
      </c>
      <c r="N1819" s="10">
        <f t="array" ref="N1819">_xlfn.XLOOKUP(A1819,subscriptions!B1819:B10004,subscriptions!G1819:G10004)</f>
        <v>10</v>
      </c>
      <c r="O1819" s="10">
        <v>108.0</v>
      </c>
      <c r="P1819" s="10" t="str">
        <f t="array" ref="P1819">_xlfn.XLOOKUP(A1819,subscriptions!B1819:B10004,subscriptions!C1819:C10004)</f>
        <v>Residential</v>
      </c>
      <c r="Q1819" s="10" t="s">
        <v>128</v>
      </c>
      <c r="R1819" s="10" t="s">
        <v>212</v>
      </c>
      <c r="S1819" s="10" t="s">
        <v>1412</v>
      </c>
    </row>
    <row r="1820">
      <c r="A1820" s="1" t="s">
        <v>2527</v>
      </c>
      <c r="B1820" s="1" t="s">
        <v>1157</v>
      </c>
      <c r="C1820" s="1" t="s">
        <v>178</v>
      </c>
      <c r="D1820" s="1" t="s">
        <v>27</v>
      </c>
      <c r="E1820" s="1" t="s">
        <v>262</v>
      </c>
      <c r="F1820" s="1" t="s">
        <v>2985</v>
      </c>
      <c r="G1820" s="1" t="s">
        <v>14065</v>
      </c>
      <c r="H1820" s="1" t="s">
        <v>14066</v>
      </c>
      <c r="I1820" s="4">
        <v>84.41972222222222</v>
      </c>
      <c r="J1820" s="1">
        <v>1519.9</v>
      </c>
      <c r="K1820" s="1">
        <v>273.8</v>
      </c>
      <c r="M1820" s="10">
        <f t="array" ref="M1820">_xlfn.XLOOKUP(A1820,subscriptions!B1820:B10004,subscriptions!D1820:D10004)</f>
        <v>250</v>
      </c>
      <c r="N1820" s="10">
        <f t="array" ref="N1820">_xlfn.XLOOKUP(A1820,subscriptions!B1820:B10004,subscriptions!G1820:G10004)</f>
        <v>20</v>
      </c>
      <c r="O1820" s="10">
        <v>200.0</v>
      </c>
      <c r="P1820" s="10" t="str">
        <f t="array" ref="P1820">_xlfn.XLOOKUP(A1820,subscriptions!B1820:B10004,subscriptions!C1820:C10004)</f>
        <v>Business</v>
      </c>
      <c r="Q1820" s="10" t="s">
        <v>128</v>
      </c>
      <c r="R1820" s="10" t="s">
        <v>129</v>
      </c>
      <c r="S1820" s="10" t="s">
        <v>1525</v>
      </c>
    </row>
    <row r="1821">
      <c r="A1821" s="1" t="s">
        <v>2528</v>
      </c>
      <c r="B1821" s="1" t="s">
        <v>508</v>
      </c>
      <c r="C1821" s="1" t="s">
        <v>198</v>
      </c>
      <c r="D1821" s="1" t="s">
        <v>153</v>
      </c>
      <c r="E1821" s="1" t="s">
        <v>332</v>
      </c>
      <c r="F1821" s="1" t="s">
        <v>1749</v>
      </c>
      <c r="G1821" s="1" t="s">
        <v>14067</v>
      </c>
      <c r="H1821" s="1" t="s">
        <v>14068</v>
      </c>
      <c r="I1821" s="4">
        <v>84.21259259259259</v>
      </c>
      <c r="J1821" s="1">
        <v>771.75</v>
      </c>
      <c r="K1821" s="1">
        <v>119.28</v>
      </c>
      <c r="M1821" s="10">
        <f t="array" ref="M1821">_xlfn.XLOOKUP(A1821,subscriptions!B1821:B10004,subscriptions!D1821:D10004)</f>
        <v>120</v>
      </c>
      <c r="N1821" s="10">
        <f t="array" ref="N1821">_xlfn.XLOOKUP(A1821,subscriptions!B1821:B10004,subscriptions!G1821:G10004)</f>
        <v>0</v>
      </c>
      <c r="O1821" s="10">
        <v>120.0</v>
      </c>
      <c r="P1821" s="10" t="str">
        <f t="array" ref="P1821">_xlfn.XLOOKUP(A1821,subscriptions!B1821:B10004,subscriptions!C1821:C10004)</f>
        <v>Residential</v>
      </c>
      <c r="Q1821" s="10" t="s">
        <v>173</v>
      </c>
      <c r="R1821" s="10" t="s">
        <v>212</v>
      </c>
      <c r="S1821" s="10" t="s">
        <v>813</v>
      </c>
    </row>
    <row r="1822">
      <c r="A1822" s="1" t="s">
        <v>2529</v>
      </c>
      <c r="B1822" s="1" t="s">
        <v>236</v>
      </c>
      <c r="C1822" s="1" t="s">
        <v>1347</v>
      </c>
      <c r="D1822" s="1" t="s">
        <v>153</v>
      </c>
      <c r="E1822" s="1" t="s">
        <v>219</v>
      </c>
      <c r="F1822" s="1" t="s">
        <v>971</v>
      </c>
      <c r="G1822" s="1" t="s">
        <v>14069</v>
      </c>
      <c r="H1822" s="1" t="s">
        <v>14070</v>
      </c>
      <c r="I1822" s="4">
        <v>84.29679398148149</v>
      </c>
      <c r="J1822" s="1">
        <v>395.42</v>
      </c>
      <c r="K1822" s="1">
        <v>90.0</v>
      </c>
      <c r="M1822" s="10">
        <f t="array" ref="M1822">_xlfn.XLOOKUP(A1822,subscriptions!B1822:B10004,subscriptions!D1822:D10004)</f>
        <v>80</v>
      </c>
      <c r="N1822" s="10">
        <f t="array" ref="N1822">_xlfn.XLOOKUP(A1822,subscriptions!B1822:B10004,subscriptions!G1822:G10004)</f>
        <v>5</v>
      </c>
      <c r="O1822" s="10">
        <v>76.0</v>
      </c>
      <c r="P1822" s="10" t="str">
        <f t="array" ref="P1822">_xlfn.XLOOKUP(A1822,subscriptions!B1822:B10004,subscriptions!C1822:C10004)</f>
        <v>Roam</v>
      </c>
      <c r="Q1822" s="10" t="s">
        <v>194</v>
      </c>
      <c r="R1822" s="10" t="s">
        <v>148</v>
      </c>
      <c r="S1822" s="10" t="s">
        <v>373</v>
      </c>
    </row>
    <row r="1823">
      <c r="A1823" s="1" t="s">
        <v>2530</v>
      </c>
      <c r="B1823" s="1" t="s">
        <v>1141</v>
      </c>
      <c r="C1823" s="1" t="s">
        <v>1477</v>
      </c>
      <c r="D1823" s="1" t="s">
        <v>27</v>
      </c>
      <c r="E1823" s="1" t="s">
        <v>219</v>
      </c>
      <c r="F1823" s="1" t="s">
        <v>2446</v>
      </c>
      <c r="G1823" s="1" t="s">
        <v>14071</v>
      </c>
      <c r="H1823" s="1" t="s">
        <v>14072</v>
      </c>
      <c r="I1823" s="4">
        <v>84.16820601851852</v>
      </c>
      <c r="J1823" s="1">
        <v>244.12</v>
      </c>
      <c r="K1823" s="1">
        <v>34.88</v>
      </c>
      <c r="M1823" s="10">
        <f t="array" ref="M1823">_xlfn.XLOOKUP(A1823,subscriptions!B1823:B10004,subscriptions!D1823:D10004)</f>
        <v>80</v>
      </c>
      <c r="N1823" s="10">
        <f t="array" ref="N1823">_xlfn.XLOOKUP(A1823,subscriptions!B1823:B10004,subscriptions!G1823:G10004)</f>
        <v>10</v>
      </c>
      <c r="O1823" s="10">
        <v>72.0</v>
      </c>
      <c r="P1823" s="10" t="str">
        <f t="array" ref="P1823">_xlfn.XLOOKUP(A1823,subscriptions!B1823:B10004,subscriptions!C1823:C10004)</f>
        <v>Roam</v>
      </c>
      <c r="Q1823" s="10" t="s">
        <v>128</v>
      </c>
      <c r="R1823" s="10" t="s">
        <v>148</v>
      </c>
      <c r="S1823" s="10" t="s">
        <v>1042</v>
      </c>
    </row>
    <row r="1824">
      <c r="A1824" s="1" t="s">
        <v>2531</v>
      </c>
      <c r="B1824" s="1" t="s">
        <v>657</v>
      </c>
      <c r="C1824" s="1" t="s">
        <v>26</v>
      </c>
      <c r="D1824" s="1" t="s">
        <v>153</v>
      </c>
      <c r="E1824" s="1" t="s">
        <v>280</v>
      </c>
      <c r="F1824" s="1" t="s">
        <v>376</v>
      </c>
      <c r="G1824" s="1" t="s">
        <v>14073</v>
      </c>
      <c r="H1824" s="1" t="s">
        <v>14074</v>
      </c>
      <c r="I1824" s="4">
        <v>84.33900462962963</v>
      </c>
      <c r="J1824" s="1">
        <v>1481.82</v>
      </c>
      <c r="K1824" s="1">
        <v>256.35</v>
      </c>
      <c r="M1824" s="10">
        <f t="array" ref="M1824">_xlfn.XLOOKUP(A1824,subscriptions!B1824:B10004,subscriptions!D1824:D10004)</f>
        <v>250</v>
      </c>
      <c r="N1824" s="10">
        <f t="array" ref="N1824">_xlfn.XLOOKUP(A1824,subscriptions!B1824:B10004,subscriptions!G1824:G10004)</f>
        <v>20</v>
      </c>
      <c r="O1824" s="10">
        <v>200.0</v>
      </c>
      <c r="P1824" s="10" t="str">
        <f t="array" ref="P1824">_xlfn.XLOOKUP(A1824,subscriptions!B1824:B10004,subscriptions!C1824:C10004)</f>
        <v>Business</v>
      </c>
      <c r="Q1824" s="10" t="s">
        <v>128</v>
      </c>
      <c r="R1824" s="10" t="s">
        <v>129</v>
      </c>
      <c r="S1824" s="10" t="s">
        <v>2016</v>
      </c>
    </row>
    <row r="1825">
      <c r="A1825" s="1" t="s">
        <v>2532</v>
      </c>
      <c r="B1825" s="1" t="s">
        <v>295</v>
      </c>
      <c r="C1825" s="1" t="s">
        <v>1477</v>
      </c>
      <c r="D1825" s="1" t="s">
        <v>153</v>
      </c>
      <c r="E1825" s="1" t="s">
        <v>28</v>
      </c>
      <c r="F1825" s="1" t="s">
        <v>687</v>
      </c>
      <c r="G1825" s="1" t="s">
        <v>14075</v>
      </c>
      <c r="H1825" s="1" t="s">
        <v>14076</v>
      </c>
      <c r="I1825" s="4">
        <v>84.29240740740741</v>
      </c>
      <c r="J1825" s="1">
        <v>2285.04</v>
      </c>
      <c r="K1825" s="1">
        <v>414.5</v>
      </c>
      <c r="M1825" s="10">
        <f t="array" ref="M1825">_xlfn.XLOOKUP(A1825,subscriptions!B1825:B10004,subscriptions!D1825:D10004)</f>
        <v>120</v>
      </c>
      <c r="N1825" s="10">
        <f t="array" ref="N1825">_xlfn.XLOOKUP(A1825,subscriptions!B1825:B10004,subscriptions!G1825:G10004)</f>
        <v>0</v>
      </c>
      <c r="O1825" s="10">
        <v>120.0</v>
      </c>
      <c r="P1825" s="10" t="str">
        <f t="array" ref="P1825">_xlfn.XLOOKUP(A1825,subscriptions!B1825:B10004,subscriptions!C1825:C10004)</f>
        <v>Residential</v>
      </c>
      <c r="Q1825" s="10" t="s">
        <v>173</v>
      </c>
      <c r="R1825" s="10" t="s">
        <v>212</v>
      </c>
      <c r="S1825" s="10" t="s">
        <v>587</v>
      </c>
    </row>
    <row r="1826">
      <c r="A1826" s="1" t="s">
        <v>2533</v>
      </c>
      <c r="B1826" s="1" t="s">
        <v>1303</v>
      </c>
      <c r="C1826" s="1" t="s">
        <v>764</v>
      </c>
      <c r="D1826" s="1" t="s">
        <v>153</v>
      </c>
      <c r="E1826" s="1" t="s">
        <v>239</v>
      </c>
      <c r="F1826" s="1" t="s">
        <v>2132</v>
      </c>
      <c r="G1826" s="1" t="s">
        <v>14077</v>
      </c>
      <c r="H1826" s="1" t="s">
        <v>14078</v>
      </c>
      <c r="I1826" s="4">
        <v>84.34168981481481</v>
      </c>
      <c r="J1826" s="1">
        <v>1598.83</v>
      </c>
      <c r="K1826" s="1">
        <v>359.17</v>
      </c>
      <c r="M1826" s="10">
        <f t="array" ref="M1826">_xlfn.XLOOKUP(A1826,subscriptions!B1826:B10004,subscriptions!D1826:D10004)</f>
        <v>80</v>
      </c>
      <c r="N1826" s="10">
        <f t="array" ref="N1826">_xlfn.XLOOKUP(A1826,subscriptions!B1826:B10004,subscriptions!G1826:G10004)</f>
        <v>5</v>
      </c>
      <c r="O1826" s="10">
        <v>76.0</v>
      </c>
      <c r="P1826" s="10" t="str">
        <f t="array" ref="P1826">_xlfn.XLOOKUP(A1826,subscriptions!B1826:B10004,subscriptions!C1826:C10004)</f>
        <v>Roam</v>
      </c>
      <c r="Q1826" s="10" t="s">
        <v>194</v>
      </c>
      <c r="R1826" s="10" t="s">
        <v>148</v>
      </c>
      <c r="S1826" s="10" t="s">
        <v>1703</v>
      </c>
    </row>
    <row r="1827">
      <c r="A1827" s="1" t="s">
        <v>2535</v>
      </c>
      <c r="B1827" s="1" t="s">
        <v>439</v>
      </c>
      <c r="C1827" s="1" t="s">
        <v>884</v>
      </c>
      <c r="D1827" s="1" t="s">
        <v>153</v>
      </c>
      <c r="E1827" s="1" t="s">
        <v>280</v>
      </c>
      <c r="F1827" s="1" t="s">
        <v>1446</v>
      </c>
      <c r="G1827" s="1" t="s">
        <v>14079</v>
      </c>
      <c r="H1827" s="1" t="s">
        <v>14080</v>
      </c>
      <c r="I1827" s="4">
        <v>84.2965625</v>
      </c>
      <c r="J1827" s="1">
        <v>1183.5</v>
      </c>
      <c r="K1827" s="1">
        <v>243.42</v>
      </c>
      <c r="M1827" s="10">
        <f t="array" ref="M1827">_xlfn.XLOOKUP(A1827,subscriptions!B1827:B10004,subscriptions!D1827:D10004)</f>
        <v>120</v>
      </c>
      <c r="N1827" s="10">
        <f t="array" ref="N1827">_xlfn.XLOOKUP(A1827,subscriptions!B1827:B10004,subscriptions!G1827:G10004)</f>
        <v>10</v>
      </c>
      <c r="O1827" s="10">
        <v>108.0</v>
      </c>
      <c r="P1827" s="10" t="str">
        <f t="array" ref="P1827">_xlfn.XLOOKUP(A1827,subscriptions!B1827:B10004,subscriptions!C1827:C10004)</f>
        <v>Residential</v>
      </c>
      <c r="Q1827" s="10" t="s">
        <v>128</v>
      </c>
      <c r="R1827" s="10" t="s">
        <v>212</v>
      </c>
      <c r="S1827" s="10" t="s">
        <v>373</v>
      </c>
    </row>
    <row r="1828">
      <c r="A1828" s="1" t="s">
        <v>2538</v>
      </c>
      <c r="B1828" s="1" t="s">
        <v>1491</v>
      </c>
      <c r="C1828" s="1" t="s">
        <v>391</v>
      </c>
      <c r="D1828" s="1" t="s">
        <v>153</v>
      </c>
      <c r="E1828" s="1" t="s">
        <v>111</v>
      </c>
      <c r="F1828" s="1" t="s">
        <v>135</v>
      </c>
      <c r="G1828" s="1" t="s">
        <v>14081</v>
      </c>
      <c r="H1828" s="1" t="s">
        <v>14082</v>
      </c>
      <c r="I1828" s="4">
        <v>84.29890046296296</v>
      </c>
      <c r="J1828" s="1">
        <v>114.28</v>
      </c>
      <c r="K1828" s="1">
        <v>36.84</v>
      </c>
      <c r="M1828" s="10">
        <f t="array" ref="M1828">_xlfn.XLOOKUP(A1828,subscriptions!B1828:B10004,subscriptions!D1828:D10004)</f>
        <v>80</v>
      </c>
      <c r="N1828" s="10">
        <f t="array" ref="N1828">_xlfn.XLOOKUP(A1828,subscriptions!B1828:B10004,subscriptions!G1828:G10004)</f>
        <v>20</v>
      </c>
      <c r="O1828" s="10">
        <v>64.0</v>
      </c>
      <c r="P1828" s="10" t="str">
        <f t="array" ref="P1828">_xlfn.XLOOKUP(A1828,subscriptions!B1828:B10004,subscriptions!C1828:C10004)</f>
        <v>Roam</v>
      </c>
      <c r="Q1828" s="10" t="s">
        <v>128</v>
      </c>
      <c r="R1828" s="10" t="s">
        <v>148</v>
      </c>
      <c r="S1828" s="10" t="s">
        <v>276</v>
      </c>
    </row>
    <row r="1829">
      <c r="A1829" s="1" t="s">
        <v>2539</v>
      </c>
      <c r="B1829" s="1" t="s">
        <v>4627</v>
      </c>
      <c r="C1829" s="1" t="s">
        <v>673</v>
      </c>
      <c r="D1829" s="1" t="s">
        <v>27</v>
      </c>
      <c r="E1829" s="1" t="s">
        <v>219</v>
      </c>
      <c r="F1829" s="1" t="s">
        <v>4220</v>
      </c>
      <c r="G1829" s="1" t="s">
        <v>14083</v>
      </c>
      <c r="H1829" s="1" t="s">
        <v>14084</v>
      </c>
      <c r="I1829" s="4">
        <v>84.2924537037037</v>
      </c>
      <c r="J1829" s="1">
        <v>5236.12</v>
      </c>
      <c r="K1829" s="1">
        <v>1180.89</v>
      </c>
      <c r="M1829" s="10">
        <f t="array" ref="M1829">_xlfn.XLOOKUP(A1829,subscriptions!B1829:B10004,subscriptions!D1829:D10004)</f>
        <v>50</v>
      </c>
      <c r="N1829" s="10">
        <f t="array" ref="N1829">_xlfn.XLOOKUP(A1829,subscriptions!B1829:B10004,subscriptions!G1829:G10004)</f>
        <v>0</v>
      </c>
      <c r="O1829" s="10">
        <v>50.0</v>
      </c>
      <c r="P1829" s="10" t="str">
        <f t="array" ref="P1829">_xlfn.XLOOKUP(A1829,subscriptions!B1829:B10004,subscriptions!C1829:C10004)</f>
        <v>Mini</v>
      </c>
      <c r="Q1829" s="10" t="s">
        <v>173</v>
      </c>
      <c r="R1829" s="10" t="s">
        <v>148</v>
      </c>
      <c r="S1829" s="10" t="s">
        <v>587</v>
      </c>
    </row>
    <row r="1830">
      <c r="A1830" s="1" t="s">
        <v>2540</v>
      </c>
      <c r="B1830" s="1" t="s">
        <v>278</v>
      </c>
      <c r="C1830" s="1" t="s">
        <v>1477</v>
      </c>
      <c r="D1830" s="1" t="s">
        <v>27</v>
      </c>
      <c r="E1830" s="1" t="s">
        <v>714</v>
      </c>
      <c r="F1830" s="1" t="s">
        <v>1866</v>
      </c>
      <c r="G1830" s="1" t="s">
        <v>14085</v>
      </c>
      <c r="H1830" s="1" t="s">
        <v>14086</v>
      </c>
      <c r="I1830" s="4">
        <v>84.3759837962963</v>
      </c>
      <c r="J1830" s="1">
        <v>2454.54</v>
      </c>
      <c r="K1830" s="1">
        <v>586.72</v>
      </c>
      <c r="M1830" s="10">
        <f t="array" ref="M1830">_xlfn.XLOOKUP(A1830,subscriptions!B1830:B10004,subscriptions!D1830:D10004)</f>
        <v>80</v>
      </c>
      <c r="N1830" s="10">
        <f t="array" ref="N1830">_xlfn.XLOOKUP(A1830,subscriptions!B1830:B10004,subscriptions!G1830:G10004)</f>
        <v>5</v>
      </c>
      <c r="O1830" s="10">
        <v>76.0</v>
      </c>
      <c r="P1830" s="10" t="str">
        <f t="array" ref="P1830">_xlfn.XLOOKUP(A1830,subscriptions!B1830:B10004,subscriptions!C1830:C10004)</f>
        <v>Roam</v>
      </c>
      <c r="Q1830" s="10" t="s">
        <v>194</v>
      </c>
      <c r="R1830" s="10" t="s">
        <v>148</v>
      </c>
      <c r="S1830" s="10" t="s">
        <v>1442</v>
      </c>
    </row>
    <row r="1831">
      <c r="A1831" s="1" t="s">
        <v>2541</v>
      </c>
      <c r="B1831" s="1" t="s">
        <v>1844</v>
      </c>
      <c r="C1831" s="1" t="s">
        <v>764</v>
      </c>
      <c r="D1831" s="1" t="s">
        <v>153</v>
      </c>
      <c r="E1831" s="1" t="s">
        <v>179</v>
      </c>
      <c r="F1831" s="1" t="s">
        <v>2311</v>
      </c>
      <c r="G1831" s="1" t="s">
        <v>14087</v>
      </c>
      <c r="H1831" s="1" t="s">
        <v>14088</v>
      </c>
      <c r="I1831" s="4">
        <v>84.34189814814815</v>
      </c>
      <c r="J1831" s="1">
        <v>569.71</v>
      </c>
      <c r="K1831" s="1">
        <v>102.96</v>
      </c>
      <c r="L1831" s="1">
        <v>100.0</v>
      </c>
      <c r="M1831" s="10">
        <f t="array" ref="M1831">_xlfn.XLOOKUP(A1831,subscriptions!B1831:B10004,subscriptions!D1831:D10004)</f>
        <v>120</v>
      </c>
      <c r="N1831" s="10">
        <f t="array" ref="N1831">_xlfn.XLOOKUP(A1831,subscriptions!B1831:B10004,subscriptions!G1831:G10004)</f>
        <v>10</v>
      </c>
      <c r="O1831" s="10">
        <v>108.0</v>
      </c>
      <c r="P1831" s="10" t="str">
        <f t="array" ref="P1831">_xlfn.XLOOKUP(A1831,subscriptions!B1831:B10004,subscriptions!C1831:C10004)</f>
        <v>Residential</v>
      </c>
      <c r="Q1831" s="10" t="s">
        <v>128</v>
      </c>
      <c r="R1831" s="10" t="s">
        <v>212</v>
      </c>
      <c r="S1831" s="10" t="s">
        <v>1703</v>
      </c>
    </row>
    <row r="1832">
      <c r="A1832" s="1" t="s">
        <v>2542</v>
      </c>
      <c r="B1832" s="1" t="s">
        <v>24</v>
      </c>
      <c r="C1832" s="1" t="s">
        <v>764</v>
      </c>
      <c r="D1832" s="1" t="s">
        <v>27</v>
      </c>
      <c r="E1832" s="1" t="s">
        <v>219</v>
      </c>
      <c r="F1832" s="1" t="s">
        <v>2446</v>
      </c>
      <c r="G1832" s="1" t="s">
        <v>14089</v>
      </c>
      <c r="H1832" s="1" t="s">
        <v>14090</v>
      </c>
      <c r="I1832" s="4">
        <v>84.21471064814814</v>
      </c>
      <c r="J1832" s="1">
        <v>5915.81</v>
      </c>
      <c r="K1832" s="1">
        <v>807.48</v>
      </c>
      <c r="M1832" s="10">
        <f t="array" ref="M1832">_xlfn.XLOOKUP(A1832,subscriptions!B1832:B10004,subscriptions!D1832:D10004)</f>
        <v>120</v>
      </c>
      <c r="N1832" s="10">
        <f t="array" ref="N1832">_xlfn.XLOOKUP(A1832,subscriptions!B1832:B10004,subscriptions!G1832:G10004)</f>
        <v>20</v>
      </c>
      <c r="O1832" s="10">
        <v>96.0</v>
      </c>
      <c r="P1832" s="10" t="str">
        <f t="array" ref="P1832">_xlfn.XLOOKUP(A1832,subscriptions!B1832:B10004,subscriptions!C1832:C10004)</f>
        <v>Residential</v>
      </c>
      <c r="Q1832" s="10" t="s">
        <v>128</v>
      </c>
      <c r="R1832" s="10" t="s">
        <v>148</v>
      </c>
      <c r="S1832" s="10" t="s">
        <v>3641</v>
      </c>
    </row>
    <row r="1833">
      <c r="A1833" s="1" t="s">
        <v>2543</v>
      </c>
      <c r="B1833" s="1" t="s">
        <v>1995</v>
      </c>
      <c r="C1833" s="1" t="s">
        <v>673</v>
      </c>
      <c r="D1833" s="1" t="s">
        <v>153</v>
      </c>
      <c r="E1833" s="1" t="s">
        <v>332</v>
      </c>
      <c r="F1833" s="1" t="s">
        <v>427</v>
      </c>
      <c r="G1833" s="1" t="s">
        <v>14091</v>
      </c>
      <c r="H1833" s="1" t="s">
        <v>14092</v>
      </c>
      <c r="I1833" s="4">
        <v>84.34042824074074</v>
      </c>
      <c r="J1833" s="1">
        <v>1431.51</v>
      </c>
      <c r="K1833" s="1">
        <v>241.87</v>
      </c>
      <c r="M1833" s="10">
        <f t="array" ref="M1833">_xlfn.XLOOKUP(A1833,subscriptions!B1833:B10004,subscriptions!D1833:D10004)</f>
        <v>120</v>
      </c>
      <c r="N1833" s="10">
        <f t="array" ref="N1833">_xlfn.XLOOKUP(A1833,subscriptions!B1833:B10004,subscriptions!G1833:G10004)</f>
        <v>0</v>
      </c>
      <c r="O1833" s="10">
        <v>120.0</v>
      </c>
      <c r="P1833" s="10" t="str">
        <f t="array" ref="P1833">_xlfn.XLOOKUP(A1833,subscriptions!B1833:B10004,subscriptions!C1833:C10004)</f>
        <v>Residential</v>
      </c>
      <c r="Q1833" s="10" t="s">
        <v>173</v>
      </c>
      <c r="R1833" s="10" t="s">
        <v>212</v>
      </c>
      <c r="S1833" s="10" t="s">
        <v>616</v>
      </c>
    </row>
    <row r="1834">
      <c r="A1834" s="1" t="s">
        <v>2544</v>
      </c>
      <c r="B1834" s="1" t="s">
        <v>1387</v>
      </c>
      <c r="C1834" s="1" t="s">
        <v>920</v>
      </c>
      <c r="D1834" s="1" t="s">
        <v>27</v>
      </c>
      <c r="E1834" s="1" t="s">
        <v>262</v>
      </c>
      <c r="F1834" s="1" t="s">
        <v>2112</v>
      </c>
      <c r="G1834" s="1" t="s">
        <v>14093</v>
      </c>
      <c r="H1834" s="1" t="s">
        <v>14094</v>
      </c>
      <c r="I1834" s="4">
        <v>84.29672453703704</v>
      </c>
      <c r="J1834" s="1">
        <v>1359.93</v>
      </c>
      <c r="K1834" s="1">
        <v>172.36</v>
      </c>
      <c r="M1834" s="10">
        <f t="array" ref="M1834">_xlfn.XLOOKUP(A1834,subscriptions!B1834:B10004,subscriptions!D1834:D10004)</f>
        <v>120</v>
      </c>
      <c r="N1834" s="10">
        <f t="array" ref="N1834">_xlfn.XLOOKUP(A1834,subscriptions!B1834:B10004,subscriptions!G1834:G10004)</f>
        <v>5</v>
      </c>
      <c r="O1834" s="10">
        <v>114.0</v>
      </c>
      <c r="P1834" s="10" t="str">
        <f t="array" ref="P1834">_xlfn.XLOOKUP(A1834,subscriptions!B1834:B10004,subscriptions!C1834:C10004)</f>
        <v>Residential</v>
      </c>
      <c r="Q1834" s="10" t="s">
        <v>194</v>
      </c>
      <c r="R1834" s="10" t="s">
        <v>212</v>
      </c>
      <c r="S1834" s="10" t="s">
        <v>373</v>
      </c>
    </row>
    <row r="1835">
      <c r="A1835" s="1" t="s">
        <v>2545</v>
      </c>
      <c r="B1835" s="1" t="s">
        <v>24</v>
      </c>
      <c r="C1835" s="1" t="s">
        <v>218</v>
      </c>
      <c r="D1835" s="1" t="s">
        <v>27</v>
      </c>
      <c r="E1835" s="1" t="s">
        <v>28</v>
      </c>
      <c r="F1835" s="1" t="s">
        <v>526</v>
      </c>
      <c r="G1835" s="1" t="s">
        <v>14095</v>
      </c>
      <c r="H1835" s="1" t="s">
        <v>14096</v>
      </c>
      <c r="I1835" s="4">
        <v>84.33913194444445</v>
      </c>
      <c r="J1835" s="1">
        <v>2117.92</v>
      </c>
      <c r="K1835" s="1">
        <v>364.77</v>
      </c>
      <c r="M1835" s="10">
        <f t="array" ref="M1835">_xlfn.XLOOKUP(A1835,subscriptions!B1835:B10004,subscriptions!D1835:D10004)</f>
        <v>50</v>
      </c>
      <c r="N1835" s="10">
        <f t="array" ref="N1835">_xlfn.XLOOKUP(A1835,subscriptions!B1835:B10004,subscriptions!G1835:G10004)</f>
        <v>10</v>
      </c>
      <c r="O1835" s="10">
        <v>45.0</v>
      </c>
      <c r="P1835" s="10" t="str">
        <f t="array" ref="P1835">_xlfn.XLOOKUP(A1835,subscriptions!B1835:B10004,subscriptions!C1835:C10004)</f>
        <v>Mini</v>
      </c>
      <c r="Q1835" s="10" t="s">
        <v>128</v>
      </c>
      <c r="R1835" s="10" t="s">
        <v>148</v>
      </c>
      <c r="S1835" s="10" t="s">
        <v>2016</v>
      </c>
    </row>
    <row r="1836">
      <c r="A1836" s="1" t="s">
        <v>2546</v>
      </c>
      <c r="B1836" s="1" t="s">
        <v>1173</v>
      </c>
      <c r="C1836" s="1" t="s">
        <v>1251</v>
      </c>
      <c r="D1836" s="1" t="s">
        <v>27</v>
      </c>
      <c r="E1836" s="1" t="s">
        <v>179</v>
      </c>
      <c r="F1836" s="1" t="s">
        <v>357</v>
      </c>
      <c r="G1836" s="1" t="s">
        <v>14097</v>
      </c>
      <c r="H1836" s="1" t="s">
        <v>14098</v>
      </c>
      <c r="I1836" s="4">
        <v>84.21481481481482</v>
      </c>
      <c r="J1836" s="1">
        <v>2555.13</v>
      </c>
      <c r="K1836" s="1">
        <v>621.6</v>
      </c>
      <c r="L1836" s="1">
        <v>100.0</v>
      </c>
      <c r="M1836" s="10">
        <f t="array" ref="M1836">_xlfn.XLOOKUP(A1836,subscriptions!B1836:B10004,subscriptions!D1836:D10004)</f>
        <v>80</v>
      </c>
      <c r="N1836" s="10">
        <f t="array" ref="N1836">_xlfn.XLOOKUP(A1836,subscriptions!B1836:B10004,subscriptions!G1836:G10004)</f>
        <v>20</v>
      </c>
      <c r="O1836" s="10">
        <v>64.0</v>
      </c>
      <c r="P1836" s="10" t="str">
        <f t="array" ref="P1836">_xlfn.XLOOKUP(A1836,subscriptions!B1836:B10004,subscriptions!C1836:C10004)</f>
        <v>Roam</v>
      </c>
      <c r="Q1836" s="10" t="s">
        <v>128</v>
      </c>
      <c r="R1836" s="10" t="s">
        <v>148</v>
      </c>
      <c r="S1836" s="10" t="s">
        <v>3641</v>
      </c>
    </row>
    <row r="1837">
      <c r="A1837" s="1" t="s">
        <v>2547</v>
      </c>
      <c r="B1837" s="1" t="s">
        <v>1009</v>
      </c>
      <c r="C1837" s="1" t="s">
        <v>1492</v>
      </c>
      <c r="D1837" s="1" t="s">
        <v>153</v>
      </c>
      <c r="E1837" s="1" t="s">
        <v>111</v>
      </c>
      <c r="F1837" s="1" t="s">
        <v>1362</v>
      </c>
      <c r="G1837" s="1" t="s">
        <v>14099</v>
      </c>
      <c r="H1837" s="1" t="s">
        <v>14100</v>
      </c>
      <c r="I1837" s="4">
        <v>84.3403587962963</v>
      </c>
      <c r="J1837" s="1">
        <v>1652.76</v>
      </c>
      <c r="K1837" s="1">
        <v>272.65</v>
      </c>
      <c r="M1837" s="10">
        <f t="array" ref="M1837">_xlfn.XLOOKUP(A1837,subscriptions!B1837:B10004,subscriptions!D1837:D10004)</f>
        <v>120</v>
      </c>
      <c r="N1837" s="10">
        <f t="array" ref="N1837">_xlfn.XLOOKUP(A1837,subscriptions!B1837:B10004,subscriptions!G1837:G10004)</f>
        <v>0</v>
      </c>
      <c r="O1837" s="10">
        <v>120.0</v>
      </c>
      <c r="P1837" s="10" t="str">
        <f t="array" ref="P1837">_xlfn.XLOOKUP(A1837,subscriptions!B1837:B10004,subscriptions!C1837:C10004)</f>
        <v>Residential</v>
      </c>
      <c r="Q1837" s="10" t="s">
        <v>173</v>
      </c>
      <c r="R1837" s="10" t="s">
        <v>212</v>
      </c>
      <c r="S1837" s="10" t="s">
        <v>616</v>
      </c>
    </row>
    <row r="1838">
      <c r="A1838" s="1" t="s">
        <v>2548</v>
      </c>
      <c r="B1838" s="1" t="s">
        <v>355</v>
      </c>
      <c r="C1838" s="1" t="s">
        <v>492</v>
      </c>
      <c r="D1838" s="1" t="s">
        <v>153</v>
      </c>
      <c r="E1838" s="1" t="s">
        <v>631</v>
      </c>
      <c r="F1838" s="1" t="s">
        <v>2749</v>
      </c>
      <c r="G1838" s="1" t="s">
        <v>14101</v>
      </c>
      <c r="H1838" s="1" t="s">
        <v>14102</v>
      </c>
      <c r="I1838" s="4">
        <v>84.21320601851852</v>
      </c>
      <c r="J1838" s="1">
        <v>255.61</v>
      </c>
      <c r="K1838" s="1">
        <v>43.4</v>
      </c>
      <c r="M1838" s="10">
        <f t="array" ref="M1838">_xlfn.XLOOKUP(A1838,subscriptions!B1838:B10004,subscriptions!D1838:D10004)</f>
        <v>250</v>
      </c>
      <c r="N1838" s="10">
        <f t="array" ref="N1838">_xlfn.XLOOKUP(A1838,subscriptions!B1838:B10004,subscriptions!G1838:G10004)</f>
        <v>5</v>
      </c>
      <c r="O1838" s="10">
        <v>237.5</v>
      </c>
      <c r="P1838" s="10" t="str">
        <f t="array" ref="P1838">_xlfn.XLOOKUP(A1838,subscriptions!B1838:B10004,subscriptions!C1838:C10004)</f>
        <v>Business</v>
      </c>
      <c r="Q1838" s="10" t="s">
        <v>194</v>
      </c>
      <c r="R1838" s="10" t="s">
        <v>129</v>
      </c>
      <c r="S1838" s="10" t="s">
        <v>1915</v>
      </c>
    </row>
    <row r="1839">
      <c r="A1839" s="1" t="s">
        <v>2552</v>
      </c>
      <c r="B1839" s="1" t="s">
        <v>455</v>
      </c>
      <c r="C1839" s="1" t="s">
        <v>884</v>
      </c>
      <c r="D1839" s="1" t="s">
        <v>27</v>
      </c>
      <c r="E1839" s="1" t="s">
        <v>332</v>
      </c>
      <c r="F1839" s="1" t="s">
        <v>510</v>
      </c>
      <c r="G1839" s="1" t="s">
        <v>14103</v>
      </c>
      <c r="H1839" s="1" t="s">
        <v>14104</v>
      </c>
      <c r="I1839" s="4">
        <v>84.38159722222223</v>
      </c>
      <c r="J1839" s="1">
        <v>669.34</v>
      </c>
      <c r="K1839" s="1">
        <v>86.07</v>
      </c>
      <c r="M1839" s="10">
        <f t="array" ref="M1839">_xlfn.XLOOKUP(A1839,subscriptions!B1839:B10004,subscriptions!D1839:D10004)</f>
        <v>120</v>
      </c>
      <c r="N1839" s="10">
        <f t="array" ref="N1839">_xlfn.XLOOKUP(A1839,subscriptions!B1839:B10004,subscriptions!G1839:G10004)</f>
        <v>10</v>
      </c>
      <c r="O1839" s="10">
        <v>108.0</v>
      </c>
      <c r="P1839" s="10" t="str">
        <f t="array" ref="P1839">_xlfn.XLOOKUP(A1839,subscriptions!B1839:B10004,subscriptions!C1839:C10004)</f>
        <v>Residential</v>
      </c>
      <c r="Q1839" s="10" t="s">
        <v>128</v>
      </c>
      <c r="R1839" s="10" t="s">
        <v>212</v>
      </c>
      <c r="S1839" s="10" t="s">
        <v>1789</v>
      </c>
    </row>
    <row r="1840">
      <c r="A1840" s="1" t="s">
        <v>2553</v>
      </c>
      <c r="B1840" s="1" t="s">
        <v>439</v>
      </c>
      <c r="C1840" s="1" t="s">
        <v>605</v>
      </c>
      <c r="D1840" s="1" t="s">
        <v>153</v>
      </c>
      <c r="E1840" s="1" t="s">
        <v>179</v>
      </c>
      <c r="F1840" s="1" t="s">
        <v>200</v>
      </c>
      <c r="G1840" s="1" t="s">
        <v>14105</v>
      </c>
      <c r="H1840" s="1" t="s">
        <v>14106</v>
      </c>
      <c r="I1840" s="4">
        <v>84.29957175925927</v>
      </c>
      <c r="J1840" s="1">
        <v>3998.38</v>
      </c>
      <c r="K1840" s="1">
        <v>412.82</v>
      </c>
      <c r="L1840" s="1">
        <v>100.0</v>
      </c>
      <c r="M1840" s="10">
        <f t="array" ref="M1840">_xlfn.XLOOKUP(A1840,subscriptions!B1840:B10004,subscriptions!D1840:D10004)</f>
        <v>80</v>
      </c>
      <c r="N1840" s="10">
        <f t="array" ref="N1840">_xlfn.XLOOKUP(A1840,subscriptions!B1840:B10004,subscriptions!G1840:G10004)</f>
        <v>20</v>
      </c>
      <c r="O1840" s="10">
        <v>64.0</v>
      </c>
      <c r="P1840" s="10" t="str">
        <f t="array" ref="P1840">_xlfn.XLOOKUP(A1840,subscriptions!B1840:B10004,subscriptions!C1840:C10004)</f>
        <v>Roam</v>
      </c>
      <c r="Q1840" s="10" t="s">
        <v>128</v>
      </c>
      <c r="R1840" s="10" t="s">
        <v>148</v>
      </c>
      <c r="S1840" s="10" t="s">
        <v>522</v>
      </c>
    </row>
    <row r="1841">
      <c r="A1841" s="1" t="s">
        <v>2554</v>
      </c>
      <c r="B1841" s="1" t="s">
        <v>2018</v>
      </c>
      <c r="C1841" s="1" t="s">
        <v>884</v>
      </c>
      <c r="D1841" s="1" t="s">
        <v>27</v>
      </c>
      <c r="E1841" s="1" t="s">
        <v>219</v>
      </c>
      <c r="F1841" s="1" t="s">
        <v>1461</v>
      </c>
      <c r="G1841" s="1" t="s">
        <v>14107</v>
      </c>
      <c r="H1841" s="1" t="s">
        <v>14108</v>
      </c>
      <c r="I1841" s="4">
        <v>84.25488425925926</v>
      </c>
      <c r="J1841" s="1">
        <v>431.59</v>
      </c>
      <c r="K1841" s="1">
        <v>84.49</v>
      </c>
      <c r="M1841" s="10">
        <f t="array" ref="M1841">_xlfn.XLOOKUP(A1841,subscriptions!B1841:B10004,subscriptions!D1841:D10004)</f>
        <v>120</v>
      </c>
      <c r="N1841" s="10">
        <f t="array" ref="N1841">_xlfn.XLOOKUP(A1841,subscriptions!B1841:B10004,subscriptions!G1841:G10004)</f>
        <v>0</v>
      </c>
      <c r="O1841" s="10">
        <v>120.0</v>
      </c>
      <c r="P1841" s="10" t="str">
        <f t="array" ref="P1841">_xlfn.XLOOKUP(A1841,subscriptions!B1841:B10004,subscriptions!C1841:C10004)</f>
        <v>Residential</v>
      </c>
      <c r="Q1841" s="10" t="s">
        <v>173</v>
      </c>
      <c r="R1841" s="10" t="s">
        <v>212</v>
      </c>
      <c r="S1841" s="10" t="s">
        <v>149</v>
      </c>
    </row>
    <row r="1842">
      <c r="A1842" s="1" t="s">
        <v>2555</v>
      </c>
      <c r="B1842" s="1" t="s">
        <v>1044</v>
      </c>
      <c r="C1842" s="1" t="s">
        <v>764</v>
      </c>
      <c r="D1842" s="1" t="s">
        <v>27</v>
      </c>
      <c r="E1842" s="1" t="s">
        <v>179</v>
      </c>
      <c r="F1842" s="1" t="s">
        <v>357</v>
      </c>
      <c r="G1842" s="1" t="s">
        <v>14109</v>
      </c>
      <c r="H1842" s="1" t="s">
        <v>14110</v>
      </c>
      <c r="I1842" s="4">
        <v>84.37717592592593</v>
      </c>
      <c r="J1842" s="1">
        <v>748.22</v>
      </c>
      <c r="K1842" s="1">
        <v>75.07</v>
      </c>
      <c r="L1842" s="1">
        <v>100.0</v>
      </c>
      <c r="M1842" s="10">
        <f t="array" ref="M1842">_xlfn.XLOOKUP(A1842,subscriptions!B1842:B10004,subscriptions!D1842:D10004)</f>
        <v>120</v>
      </c>
      <c r="N1842" s="10">
        <f t="array" ref="N1842">_xlfn.XLOOKUP(A1842,subscriptions!B1842:B10004,subscriptions!G1842:G10004)</f>
        <v>5</v>
      </c>
      <c r="O1842" s="10">
        <v>114.0</v>
      </c>
      <c r="P1842" s="10" t="str">
        <f t="array" ref="P1842">_xlfn.XLOOKUP(A1842,subscriptions!B1842:B10004,subscriptions!C1842:C10004)</f>
        <v>Residential</v>
      </c>
      <c r="Q1842" s="10" t="s">
        <v>194</v>
      </c>
      <c r="R1842" s="10" t="s">
        <v>212</v>
      </c>
      <c r="S1842" s="10" t="s">
        <v>1360</v>
      </c>
    </row>
    <row r="1843">
      <c r="A1843" s="1" t="s">
        <v>2556</v>
      </c>
      <c r="B1843" s="1" t="s">
        <v>1506</v>
      </c>
      <c r="C1843" s="1" t="s">
        <v>261</v>
      </c>
      <c r="D1843" s="1" t="s">
        <v>27</v>
      </c>
      <c r="E1843" s="1" t="s">
        <v>280</v>
      </c>
      <c r="F1843" s="1" t="s">
        <v>2239</v>
      </c>
      <c r="G1843" s="1" t="s">
        <v>14111</v>
      </c>
      <c r="H1843" s="1" t="s">
        <v>14112</v>
      </c>
      <c r="I1843" s="4">
        <v>84.17318287037037</v>
      </c>
      <c r="J1843" s="1">
        <v>898.65</v>
      </c>
      <c r="K1843" s="1">
        <v>147.13</v>
      </c>
      <c r="M1843" s="10">
        <f t="array" ref="M1843">_xlfn.XLOOKUP(A1843,subscriptions!B1843:B10004,subscriptions!D1843:D10004)</f>
        <v>80</v>
      </c>
      <c r="N1843" s="10">
        <f t="array" ref="N1843">_xlfn.XLOOKUP(A1843,subscriptions!B1843:B10004,subscriptions!G1843:G10004)</f>
        <v>10</v>
      </c>
      <c r="O1843" s="10">
        <v>72.0</v>
      </c>
      <c r="P1843" s="10" t="str">
        <f t="array" ref="P1843">_xlfn.XLOOKUP(A1843,subscriptions!B1843:B10004,subscriptions!C1843:C10004)</f>
        <v>Roam</v>
      </c>
      <c r="Q1843" s="10" t="s">
        <v>128</v>
      </c>
      <c r="R1843" s="10" t="s">
        <v>148</v>
      </c>
      <c r="S1843" s="10" t="s">
        <v>2630</v>
      </c>
    </row>
    <row r="1844">
      <c r="A1844" s="1" t="s">
        <v>2557</v>
      </c>
      <c r="B1844" s="1" t="s">
        <v>329</v>
      </c>
      <c r="C1844" s="1" t="s">
        <v>871</v>
      </c>
      <c r="D1844" s="1" t="s">
        <v>27</v>
      </c>
      <c r="E1844" s="1" t="s">
        <v>332</v>
      </c>
      <c r="F1844" s="1" t="s">
        <v>618</v>
      </c>
      <c r="G1844" s="1" t="s">
        <v>14113</v>
      </c>
      <c r="H1844" s="1" t="s">
        <v>14114</v>
      </c>
      <c r="I1844" s="4">
        <v>84.20907407407407</v>
      </c>
      <c r="J1844" s="1">
        <v>918.13</v>
      </c>
      <c r="K1844" s="1">
        <v>156.96</v>
      </c>
      <c r="M1844" s="10">
        <f t="array" ref="M1844">_xlfn.XLOOKUP(A1844,subscriptions!B1844:B10004,subscriptions!D1844:D10004)</f>
        <v>120</v>
      </c>
      <c r="N1844" s="10">
        <f t="array" ref="N1844">_xlfn.XLOOKUP(A1844,subscriptions!B1844:B10004,subscriptions!G1844:G10004)</f>
        <v>20</v>
      </c>
      <c r="O1844" s="10">
        <v>96.0</v>
      </c>
      <c r="P1844" s="10" t="str">
        <f t="array" ref="P1844">_xlfn.XLOOKUP(A1844,subscriptions!B1844:B10004,subscriptions!C1844:C10004)</f>
        <v>Residential</v>
      </c>
      <c r="Q1844" s="10" t="s">
        <v>128</v>
      </c>
      <c r="R1844" s="10" t="s">
        <v>148</v>
      </c>
      <c r="S1844" s="10" t="s">
        <v>1374</v>
      </c>
    </row>
    <row r="1845">
      <c r="A1845" s="1" t="s">
        <v>2558</v>
      </c>
      <c r="B1845" s="1" t="s">
        <v>1317</v>
      </c>
      <c r="C1845" s="1" t="s">
        <v>279</v>
      </c>
      <c r="D1845" s="1" t="s">
        <v>27</v>
      </c>
      <c r="E1845" s="1" t="s">
        <v>332</v>
      </c>
      <c r="F1845" s="1" t="s">
        <v>1028</v>
      </c>
      <c r="G1845" s="1" t="s">
        <v>14115</v>
      </c>
      <c r="H1845" s="1" t="s">
        <v>14116</v>
      </c>
      <c r="I1845" s="4">
        <v>84.37806712962963</v>
      </c>
      <c r="J1845" s="1">
        <v>1473.76</v>
      </c>
      <c r="K1845" s="1">
        <v>222.08</v>
      </c>
      <c r="M1845" s="10">
        <f t="array" ref="M1845">_xlfn.XLOOKUP(A1845,subscriptions!B1845:B10004,subscriptions!D1845:D10004)</f>
        <v>120</v>
      </c>
      <c r="N1845" s="10">
        <f t="array" ref="N1845">_xlfn.XLOOKUP(A1845,subscriptions!B1845:B10004,subscriptions!G1845:G10004)</f>
        <v>0</v>
      </c>
      <c r="O1845" s="10">
        <v>120.0</v>
      </c>
      <c r="P1845" s="10" t="str">
        <f t="array" ref="P1845">_xlfn.XLOOKUP(A1845,subscriptions!B1845:B10004,subscriptions!C1845:C10004)</f>
        <v>Residential</v>
      </c>
      <c r="Q1845" s="10" t="s">
        <v>173</v>
      </c>
      <c r="R1845" s="10" t="s">
        <v>212</v>
      </c>
      <c r="S1845" s="10" t="s">
        <v>1302</v>
      </c>
    </row>
    <row r="1846">
      <c r="A1846" s="1" t="s">
        <v>2559</v>
      </c>
      <c r="B1846" s="1" t="s">
        <v>2096</v>
      </c>
      <c r="C1846" s="1" t="s">
        <v>734</v>
      </c>
      <c r="D1846" s="1" t="s">
        <v>27</v>
      </c>
      <c r="E1846" s="1" t="s">
        <v>631</v>
      </c>
      <c r="F1846" s="1" t="s">
        <v>1084</v>
      </c>
      <c r="G1846" s="1" t="s">
        <v>14117</v>
      </c>
      <c r="H1846" s="1" t="s">
        <v>14118</v>
      </c>
      <c r="I1846" s="4">
        <v>84.17520833333333</v>
      </c>
      <c r="J1846" s="1">
        <v>4349.05</v>
      </c>
      <c r="K1846" s="1">
        <v>677.4</v>
      </c>
      <c r="M1846" s="10">
        <f t="array" ref="M1846">_xlfn.XLOOKUP(A1846,subscriptions!B1846:B10004,subscriptions!D1846:D10004)</f>
        <v>50</v>
      </c>
      <c r="N1846" s="10">
        <f t="array" ref="N1846">_xlfn.XLOOKUP(A1846,subscriptions!B1846:B10004,subscriptions!G1846:G10004)</f>
        <v>5</v>
      </c>
      <c r="O1846" s="10">
        <v>47.5</v>
      </c>
      <c r="P1846" s="10" t="str">
        <f t="array" ref="P1846">_xlfn.XLOOKUP(A1846,subscriptions!B1846:B10004,subscriptions!C1846:C10004)</f>
        <v>Mini</v>
      </c>
      <c r="Q1846" s="10" t="s">
        <v>194</v>
      </c>
      <c r="R1846" s="10" t="s">
        <v>148</v>
      </c>
      <c r="S1846" s="10" t="s">
        <v>1198</v>
      </c>
    </row>
    <row r="1847">
      <c r="A1847" s="1" t="s">
        <v>2560</v>
      </c>
      <c r="B1847" s="1" t="s">
        <v>842</v>
      </c>
      <c r="C1847" s="1" t="s">
        <v>441</v>
      </c>
      <c r="D1847" s="1" t="s">
        <v>27</v>
      </c>
      <c r="E1847" s="1" t="s">
        <v>239</v>
      </c>
      <c r="F1847" s="1" t="s">
        <v>240</v>
      </c>
      <c r="G1847" s="1" t="s">
        <v>14119</v>
      </c>
      <c r="H1847" s="1" t="s">
        <v>14120</v>
      </c>
      <c r="I1847" s="4">
        <v>84.16976851851852</v>
      </c>
      <c r="J1847" s="1">
        <v>463.02</v>
      </c>
      <c r="K1847" s="1">
        <v>87.13</v>
      </c>
      <c r="M1847" s="10">
        <f t="array" ref="M1847">_xlfn.XLOOKUP(A1847,subscriptions!B1847:B10004,subscriptions!D1847:D10004)</f>
        <v>80</v>
      </c>
      <c r="N1847" s="10">
        <f t="array" ref="N1847">_xlfn.XLOOKUP(A1847,subscriptions!B1847:B10004,subscriptions!G1847:G10004)</f>
        <v>10</v>
      </c>
      <c r="O1847" s="10">
        <v>72.0</v>
      </c>
      <c r="P1847" s="10" t="str">
        <f t="array" ref="P1847">_xlfn.XLOOKUP(A1847,subscriptions!B1847:B10004,subscriptions!C1847:C10004)</f>
        <v>Roam</v>
      </c>
      <c r="Q1847" s="10" t="s">
        <v>128</v>
      </c>
      <c r="R1847" s="10" t="s">
        <v>148</v>
      </c>
      <c r="S1847" s="10" t="s">
        <v>213</v>
      </c>
    </row>
    <row r="1848">
      <c r="A1848" s="1" t="s">
        <v>2561</v>
      </c>
      <c r="B1848" s="1" t="s">
        <v>1262</v>
      </c>
      <c r="C1848" s="1" t="s">
        <v>133</v>
      </c>
      <c r="D1848" s="1" t="s">
        <v>27</v>
      </c>
      <c r="E1848" s="1" t="s">
        <v>179</v>
      </c>
      <c r="F1848" s="1" t="s">
        <v>2311</v>
      </c>
      <c r="G1848" s="1" t="s">
        <v>14121</v>
      </c>
      <c r="H1848" s="1" t="s">
        <v>14122</v>
      </c>
      <c r="I1848" s="4">
        <v>84.33556712962962</v>
      </c>
      <c r="J1848" s="1">
        <v>244.31</v>
      </c>
      <c r="K1848" s="1">
        <v>52.82</v>
      </c>
      <c r="L1848" s="1">
        <v>100.0</v>
      </c>
      <c r="M1848" s="10">
        <f t="array" ref="M1848">_xlfn.XLOOKUP(A1848,subscriptions!B1848:B10004,subscriptions!D1848:D10004)</f>
        <v>80</v>
      </c>
      <c r="N1848" s="10">
        <f t="array" ref="N1848">_xlfn.XLOOKUP(A1848,subscriptions!B1848:B10004,subscriptions!G1848:G10004)</f>
        <v>20</v>
      </c>
      <c r="O1848" s="10">
        <v>64.0</v>
      </c>
      <c r="P1848" s="10" t="str">
        <f t="array" ref="P1848">_xlfn.XLOOKUP(A1848,subscriptions!B1848:B10004,subscriptions!C1848:C10004)</f>
        <v>Roam</v>
      </c>
      <c r="Q1848" s="10" t="s">
        <v>128</v>
      </c>
      <c r="R1848" s="10" t="s">
        <v>148</v>
      </c>
      <c r="S1848" s="10" t="s">
        <v>571</v>
      </c>
    </row>
    <row r="1849">
      <c r="A1849" s="1" t="s">
        <v>2564</v>
      </c>
      <c r="B1849" s="1" t="s">
        <v>1387</v>
      </c>
      <c r="C1849" s="1" t="s">
        <v>827</v>
      </c>
      <c r="D1849" s="1" t="s">
        <v>27</v>
      </c>
      <c r="E1849" s="1" t="s">
        <v>280</v>
      </c>
      <c r="F1849" s="1" t="s">
        <v>1478</v>
      </c>
      <c r="G1849" s="1" t="s">
        <v>14123</v>
      </c>
      <c r="H1849" s="1" t="s">
        <v>14124</v>
      </c>
      <c r="I1849" s="4">
        <v>84.33476851851852</v>
      </c>
      <c r="J1849" s="1">
        <v>379.98</v>
      </c>
      <c r="K1849" s="1">
        <v>75.95</v>
      </c>
      <c r="M1849" s="10">
        <f t="array" ref="M1849">_xlfn.XLOOKUP(A1849,subscriptions!B1849:B10004,subscriptions!D1849:D10004)</f>
        <v>120</v>
      </c>
      <c r="N1849" s="10">
        <f t="array" ref="N1849">_xlfn.XLOOKUP(A1849,subscriptions!B1849:B10004,subscriptions!G1849:G10004)</f>
        <v>0</v>
      </c>
      <c r="O1849" s="10">
        <v>120.0</v>
      </c>
      <c r="P1849" s="10" t="str">
        <f t="array" ref="P1849">_xlfn.XLOOKUP(A1849,subscriptions!B1849:B10004,subscriptions!C1849:C10004)</f>
        <v>Residential</v>
      </c>
      <c r="Q1849" s="10" t="s">
        <v>173</v>
      </c>
      <c r="R1849" s="10" t="s">
        <v>212</v>
      </c>
      <c r="S1849" s="10" t="s">
        <v>643</v>
      </c>
    </row>
    <row r="1850">
      <c r="A1850" s="1" t="s">
        <v>2566</v>
      </c>
      <c r="B1850" s="1" t="s">
        <v>2534</v>
      </c>
      <c r="C1850" s="1" t="s">
        <v>473</v>
      </c>
      <c r="D1850" s="1" t="s">
        <v>153</v>
      </c>
      <c r="E1850" s="1" t="s">
        <v>239</v>
      </c>
      <c r="F1850" s="1" t="s">
        <v>2154</v>
      </c>
      <c r="G1850" s="1" t="s">
        <v>14125</v>
      </c>
      <c r="H1850" s="1" t="s">
        <v>14126</v>
      </c>
      <c r="I1850" s="4">
        <v>84.2980324074074</v>
      </c>
      <c r="J1850" s="1">
        <v>3319.55</v>
      </c>
      <c r="K1850" s="1">
        <v>386.93</v>
      </c>
      <c r="M1850" s="10">
        <f t="array" ref="M1850">_xlfn.XLOOKUP(A1850,subscriptions!B1850:B10004,subscriptions!D1850:D10004)</f>
        <v>120</v>
      </c>
      <c r="N1850" s="10">
        <f t="array" ref="N1850">_xlfn.XLOOKUP(A1850,subscriptions!B1850:B10004,subscriptions!G1850:G10004)</f>
        <v>5</v>
      </c>
      <c r="O1850" s="10">
        <v>114.0</v>
      </c>
      <c r="P1850" s="10" t="str">
        <f t="array" ref="P1850">_xlfn.XLOOKUP(A1850,subscriptions!B1850:B10004,subscriptions!C1850:C10004)</f>
        <v>Residential</v>
      </c>
      <c r="Q1850" s="10" t="s">
        <v>194</v>
      </c>
      <c r="R1850" s="10" t="s">
        <v>212</v>
      </c>
      <c r="S1850" s="10" t="s">
        <v>785</v>
      </c>
    </row>
    <row r="1851">
      <c r="A1851" s="1" t="s">
        <v>2567</v>
      </c>
      <c r="B1851" s="1" t="s">
        <v>389</v>
      </c>
      <c r="C1851" s="1" t="s">
        <v>1477</v>
      </c>
      <c r="D1851" s="1" t="s">
        <v>27</v>
      </c>
      <c r="E1851" s="1" t="s">
        <v>239</v>
      </c>
      <c r="F1851" s="1" t="s">
        <v>240</v>
      </c>
      <c r="G1851" s="1" t="s">
        <v>14127</v>
      </c>
      <c r="H1851" s="1" t="s">
        <v>14128</v>
      </c>
      <c r="I1851" s="4">
        <v>84.20987268518519</v>
      </c>
      <c r="J1851" s="1">
        <v>1606.89</v>
      </c>
      <c r="K1851" s="1">
        <v>271.5</v>
      </c>
      <c r="M1851" s="10">
        <f t="array" ref="M1851">_xlfn.XLOOKUP(A1851,subscriptions!B1851:B10004,subscriptions!D1851:D10004)</f>
        <v>120</v>
      </c>
      <c r="N1851" s="10">
        <f t="array" ref="N1851">_xlfn.XLOOKUP(A1851,subscriptions!B1851:B10004,subscriptions!G1851:G10004)</f>
        <v>10</v>
      </c>
      <c r="O1851" s="10">
        <v>108.0</v>
      </c>
      <c r="P1851" s="10" t="str">
        <f t="array" ref="P1851">_xlfn.XLOOKUP(A1851,subscriptions!B1851:B10004,subscriptions!C1851:C10004)</f>
        <v>Residential</v>
      </c>
      <c r="Q1851" s="10" t="s">
        <v>128</v>
      </c>
      <c r="R1851" s="10" t="s">
        <v>212</v>
      </c>
      <c r="S1851" s="10" t="s">
        <v>353</v>
      </c>
    </row>
    <row r="1852">
      <c r="A1852" s="1" t="s">
        <v>2568</v>
      </c>
      <c r="B1852" s="1" t="s">
        <v>589</v>
      </c>
      <c r="C1852" s="1" t="s">
        <v>1388</v>
      </c>
      <c r="D1852" s="1" t="s">
        <v>153</v>
      </c>
      <c r="E1852" s="1" t="s">
        <v>280</v>
      </c>
      <c r="F1852" s="1" t="s">
        <v>2239</v>
      </c>
      <c r="G1852" s="1" t="s">
        <v>14129</v>
      </c>
      <c r="H1852" s="1" t="s">
        <v>14130</v>
      </c>
      <c r="I1852" s="4">
        <v>84.29478009259259</v>
      </c>
      <c r="J1852" s="1">
        <v>555.11</v>
      </c>
      <c r="K1852" s="1">
        <v>142.52</v>
      </c>
      <c r="M1852" s="10">
        <f t="array" ref="M1852">_xlfn.XLOOKUP(A1852,subscriptions!B1852:B10004,subscriptions!D1852:D10004)</f>
        <v>50</v>
      </c>
      <c r="N1852" s="10">
        <f t="array" ref="N1852">_xlfn.XLOOKUP(A1852,subscriptions!B1852:B10004,subscriptions!G1852:G10004)</f>
        <v>20</v>
      </c>
      <c r="O1852" s="10">
        <v>40.0</v>
      </c>
      <c r="P1852" s="10" t="str">
        <f t="array" ref="P1852">_xlfn.XLOOKUP(A1852,subscriptions!B1852:B10004,subscriptions!C1852:C10004)</f>
        <v>Mini</v>
      </c>
      <c r="Q1852" s="10" t="s">
        <v>128</v>
      </c>
      <c r="R1852" s="10" t="s">
        <v>148</v>
      </c>
      <c r="S1852" s="10" t="s">
        <v>2075</v>
      </c>
    </row>
    <row r="1853">
      <c r="A1853" s="1" t="s">
        <v>2569</v>
      </c>
      <c r="B1853" s="1" t="s">
        <v>425</v>
      </c>
      <c r="C1853" s="1" t="s">
        <v>2007</v>
      </c>
      <c r="D1853" s="1" t="s">
        <v>153</v>
      </c>
      <c r="E1853" s="1" t="s">
        <v>28</v>
      </c>
      <c r="F1853" s="1" t="s">
        <v>29</v>
      </c>
      <c r="G1853" s="1" t="s">
        <v>14131</v>
      </c>
      <c r="H1853" s="1" t="s">
        <v>14132</v>
      </c>
      <c r="I1853" s="4">
        <v>84.25216435185185</v>
      </c>
      <c r="J1853" s="1">
        <v>2588.8</v>
      </c>
      <c r="K1853" s="1">
        <v>570.16</v>
      </c>
      <c r="M1853" s="10">
        <f t="array" ref="M1853">_xlfn.XLOOKUP(A1853,subscriptions!B1853:B10004,subscriptions!D1853:D10004)</f>
        <v>120</v>
      </c>
      <c r="N1853" s="10">
        <f t="array" ref="N1853">_xlfn.XLOOKUP(A1853,subscriptions!B1853:B10004,subscriptions!G1853:G10004)</f>
        <v>0</v>
      </c>
      <c r="O1853" s="10">
        <v>120.0</v>
      </c>
      <c r="P1853" s="10" t="str">
        <f t="array" ref="P1853">_xlfn.XLOOKUP(A1853,subscriptions!B1853:B10004,subscriptions!C1853:C10004)</f>
        <v>Residential</v>
      </c>
      <c r="Q1853" s="10" t="s">
        <v>173</v>
      </c>
      <c r="R1853" s="10" t="s">
        <v>212</v>
      </c>
      <c r="S1853" s="10" t="s">
        <v>1008</v>
      </c>
    </row>
    <row r="1854">
      <c r="A1854" s="1" t="s">
        <v>2570</v>
      </c>
      <c r="B1854" s="1" t="s">
        <v>4509</v>
      </c>
      <c r="C1854" s="1" t="s">
        <v>473</v>
      </c>
      <c r="D1854" s="1" t="s">
        <v>153</v>
      </c>
      <c r="E1854" s="1" t="s">
        <v>262</v>
      </c>
      <c r="F1854" s="1" t="s">
        <v>263</v>
      </c>
      <c r="G1854" s="1" t="s">
        <v>14133</v>
      </c>
      <c r="H1854" s="1" t="s">
        <v>14134</v>
      </c>
      <c r="I1854" s="4">
        <v>84.29943287037037</v>
      </c>
      <c r="J1854" s="1">
        <v>3013.92</v>
      </c>
      <c r="K1854" s="1">
        <v>742.61</v>
      </c>
      <c r="M1854" s="10">
        <f t="array" ref="M1854">_xlfn.XLOOKUP(A1854,subscriptions!B1854:B10004,subscriptions!D1854:D10004)</f>
        <v>120</v>
      </c>
      <c r="N1854" s="10">
        <f t="array" ref="N1854">_xlfn.XLOOKUP(A1854,subscriptions!B1854:B10004,subscriptions!G1854:G10004)</f>
        <v>5</v>
      </c>
      <c r="O1854" s="10">
        <v>114.0</v>
      </c>
      <c r="P1854" s="10" t="str">
        <f t="array" ref="P1854">_xlfn.XLOOKUP(A1854,subscriptions!B1854:B10004,subscriptions!C1854:C10004)</f>
        <v>Residential</v>
      </c>
      <c r="Q1854" s="10" t="s">
        <v>194</v>
      </c>
      <c r="R1854" s="10" t="s">
        <v>212</v>
      </c>
      <c r="S1854" s="10" t="s">
        <v>522</v>
      </c>
    </row>
    <row r="1855">
      <c r="A1855" s="1" t="s">
        <v>2571</v>
      </c>
      <c r="B1855" s="1" t="s">
        <v>969</v>
      </c>
      <c r="C1855" s="1" t="s">
        <v>1876</v>
      </c>
      <c r="D1855" s="1" t="s">
        <v>27</v>
      </c>
      <c r="E1855" s="1" t="s">
        <v>179</v>
      </c>
      <c r="F1855" s="1" t="s">
        <v>1045</v>
      </c>
      <c r="G1855" s="1" t="s">
        <v>14135</v>
      </c>
      <c r="H1855" s="1" t="s">
        <v>14136</v>
      </c>
      <c r="I1855" s="4">
        <v>84.29376157407407</v>
      </c>
      <c r="J1855" s="1">
        <v>2861.22</v>
      </c>
      <c r="K1855" s="1">
        <v>315.18</v>
      </c>
      <c r="L1855" s="1">
        <v>100.0</v>
      </c>
      <c r="M1855" s="10">
        <f t="array" ref="M1855">_xlfn.XLOOKUP(A1855,subscriptions!B1855:B10004,subscriptions!D1855:D10004)</f>
        <v>250</v>
      </c>
      <c r="N1855" s="10">
        <f t="array" ref="N1855">_xlfn.XLOOKUP(A1855,subscriptions!B1855:B10004,subscriptions!G1855:G10004)</f>
        <v>10</v>
      </c>
      <c r="O1855" s="10">
        <v>225.0</v>
      </c>
      <c r="P1855" s="10" t="str">
        <f t="array" ref="P1855">_xlfn.XLOOKUP(A1855,subscriptions!B1855:B10004,subscriptions!C1855:C10004)</f>
        <v>Business</v>
      </c>
      <c r="Q1855" s="10" t="s">
        <v>128</v>
      </c>
      <c r="R1855" s="10" t="s">
        <v>129</v>
      </c>
      <c r="S1855" s="10" t="s">
        <v>1458</v>
      </c>
    </row>
    <row r="1856">
      <c r="A1856" s="1" t="s">
        <v>2572</v>
      </c>
      <c r="B1856" s="1" t="s">
        <v>842</v>
      </c>
      <c r="C1856" s="1" t="s">
        <v>1833</v>
      </c>
      <c r="D1856" s="1" t="s">
        <v>27</v>
      </c>
      <c r="E1856" s="1" t="s">
        <v>332</v>
      </c>
      <c r="F1856" s="1" t="s">
        <v>736</v>
      </c>
      <c r="G1856" s="1" t="s">
        <v>14137</v>
      </c>
      <c r="H1856" s="1" t="s">
        <v>14138</v>
      </c>
      <c r="I1856" s="4">
        <v>84.16758101851852</v>
      </c>
      <c r="J1856" s="1">
        <v>3818.6</v>
      </c>
      <c r="K1856" s="1">
        <v>389.94</v>
      </c>
      <c r="M1856" s="10">
        <f t="array" ref="M1856">_xlfn.XLOOKUP(A1856,subscriptions!B1856:B10004,subscriptions!D1856:D10004)</f>
        <v>120</v>
      </c>
      <c r="N1856" s="10">
        <f t="array" ref="N1856">_xlfn.XLOOKUP(A1856,subscriptions!B1856:B10004,subscriptions!G1856:G10004)</f>
        <v>20</v>
      </c>
      <c r="O1856" s="10">
        <v>96.0</v>
      </c>
      <c r="P1856" s="10" t="str">
        <f t="array" ref="P1856">_xlfn.XLOOKUP(A1856,subscriptions!B1856:B10004,subscriptions!C1856:C10004)</f>
        <v>Residential</v>
      </c>
      <c r="Q1856" s="10" t="s">
        <v>128</v>
      </c>
      <c r="R1856" s="10" t="s">
        <v>148</v>
      </c>
      <c r="S1856" s="10" t="s">
        <v>1412</v>
      </c>
    </row>
    <row r="1857">
      <c r="A1857" s="1" t="s">
        <v>2573</v>
      </c>
      <c r="B1857" s="1" t="s">
        <v>1414</v>
      </c>
      <c r="C1857" s="1" t="s">
        <v>1142</v>
      </c>
      <c r="D1857" s="1" t="s">
        <v>27</v>
      </c>
      <c r="E1857" s="1" t="s">
        <v>262</v>
      </c>
      <c r="F1857" s="1" t="s">
        <v>263</v>
      </c>
      <c r="G1857" s="1" t="s">
        <v>14139</v>
      </c>
      <c r="H1857" s="1" t="s">
        <v>14140</v>
      </c>
      <c r="I1857" s="4">
        <v>84.25856481481482</v>
      </c>
      <c r="J1857" s="1">
        <v>486.01</v>
      </c>
      <c r="K1857" s="1">
        <v>127.33</v>
      </c>
      <c r="M1857" s="10">
        <f t="array" ref="M1857">_xlfn.XLOOKUP(A1857,subscriptions!B1857:B10004,subscriptions!D1857:D10004)</f>
        <v>120</v>
      </c>
      <c r="N1857" s="10">
        <f t="array" ref="N1857">_xlfn.XLOOKUP(A1857,subscriptions!B1857:B10004,subscriptions!G1857:G10004)</f>
        <v>0</v>
      </c>
      <c r="O1857" s="10">
        <v>120.0</v>
      </c>
      <c r="P1857" s="10" t="str">
        <f t="array" ref="P1857">_xlfn.XLOOKUP(A1857,subscriptions!B1857:B10004,subscriptions!C1857:C10004)</f>
        <v>Residential</v>
      </c>
      <c r="Q1857" s="10" t="s">
        <v>173</v>
      </c>
      <c r="R1857" s="10" t="s">
        <v>212</v>
      </c>
      <c r="S1857" s="10" t="s">
        <v>4148</v>
      </c>
    </row>
    <row r="1858">
      <c r="A1858" s="1" t="s">
        <v>2574</v>
      </c>
      <c r="B1858" s="1" t="s">
        <v>2788</v>
      </c>
      <c r="C1858" s="1" t="s">
        <v>426</v>
      </c>
      <c r="D1858" s="1" t="s">
        <v>153</v>
      </c>
      <c r="E1858" s="1" t="s">
        <v>111</v>
      </c>
      <c r="F1858" s="1" t="s">
        <v>1906</v>
      </c>
      <c r="G1858" s="1" t="s">
        <v>14141</v>
      </c>
      <c r="H1858" s="1" t="s">
        <v>14142</v>
      </c>
      <c r="I1858" s="4">
        <v>84.17505787037037</v>
      </c>
      <c r="J1858" s="1">
        <v>2160.0</v>
      </c>
      <c r="K1858" s="1">
        <v>200.93</v>
      </c>
      <c r="M1858" s="10">
        <f t="array" ref="M1858">_xlfn.XLOOKUP(A1858,subscriptions!B1858:B10004,subscriptions!D1858:D10004)</f>
        <v>120</v>
      </c>
      <c r="N1858" s="10">
        <f t="array" ref="N1858">_xlfn.XLOOKUP(A1858,subscriptions!B1858:B10004,subscriptions!G1858:G10004)</f>
        <v>5</v>
      </c>
      <c r="O1858" s="10">
        <v>114.0</v>
      </c>
      <c r="P1858" s="10" t="str">
        <f t="array" ref="P1858">_xlfn.XLOOKUP(A1858,subscriptions!B1858:B10004,subscriptions!C1858:C10004)</f>
        <v>Residential</v>
      </c>
      <c r="Q1858" s="10" t="s">
        <v>194</v>
      </c>
      <c r="R1858" s="10" t="s">
        <v>212</v>
      </c>
      <c r="S1858" s="10" t="s">
        <v>1198</v>
      </c>
    </row>
    <row r="1859">
      <c r="A1859" s="1" t="s">
        <v>2575</v>
      </c>
      <c r="B1859" s="1" t="s">
        <v>1027</v>
      </c>
      <c r="C1859" s="1" t="s">
        <v>1142</v>
      </c>
      <c r="D1859" s="1" t="s">
        <v>153</v>
      </c>
      <c r="E1859" s="1" t="s">
        <v>262</v>
      </c>
      <c r="F1859" s="1" t="s">
        <v>4113</v>
      </c>
      <c r="G1859" s="1" t="s">
        <v>14143</v>
      </c>
      <c r="H1859" s="1" t="s">
        <v>14144</v>
      </c>
      <c r="I1859" s="4">
        <v>84.29394675925926</v>
      </c>
      <c r="J1859" s="1">
        <v>975.78</v>
      </c>
      <c r="K1859" s="1">
        <v>200.47</v>
      </c>
      <c r="M1859" s="10">
        <f t="array" ref="M1859">_xlfn.XLOOKUP(A1859,subscriptions!B1859:B10004,subscriptions!D1859:D10004)</f>
        <v>120</v>
      </c>
      <c r="N1859" s="10">
        <f t="array" ref="N1859">_xlfn.XLOOKUP(A1859,subscriptions!B1859:B10004,subscriptions!G1859:G10004)</f>
        <v>10</v>
      </c>
      <c r="O1859" s="10">
        <v>108.0</v>
      </c>
      <c r="P1859" s="10" t="str">
        <f t="array" ref="P1859">_xlfn.XLOOKUP(A1859,subscriptions!B1859:B10004,subscriptions!C1859:C10004)</f>
        <v>Residential</v>
      </c>
      <c r="Q1859" s="10" t="s">
        <v>128</v>
      </c>
      <c r="R1859" s="10" t="s">
        <v>212</v>
      </c>
      <c r="S1859" s="10" t="s">
        <v>1458</v>
      </c>
    </row>
    <row r="1860">
      <c r="A1860" s="1" t="s">
        <v>2576</v>
      </c>
      <c r="B1860" s="1" t="s">
        <v>589</v>
      </c>
      <c r="C1860" s="1" t="s">
        <v>1876</v>
      </c>
      <c r="D1860" s="1" t="s">
        <v>153</v>
      </c>
      <c r="E1860" s="1" t="s">
        <v>179</v>
      </c>
      <c r="F1860" s="1" t="s">
        <v>357</v>
      </c>
      <c r="G1860" s="1" t="s">
        <v>14145</v>
      </c>
      <c r="H1860" s="1" t="s">
        <v>14146</v>
      </c>
      <c r="I1860" s="4">
        <v>84.25587962962963</v>
      </c>
      <c r="J1860" s="1">
        <v>2817.73</v>
      </c>
      <c r="K1860" s="1">
        <v>430.47</v>
      </c>
      <c r="L1860" s="1">
        <v>100.0</v>
      </c>
      <c r="M1860" s="10">
        <f t="array" ref="M1860">_xlfn.XLOOKUP(A1860,subscriptions!B1860:B10004,subscriptions!D1860:D10004)</f>
        <v>120</v>
      </c>
      <c r="N1860" s="10">
        <f t="array" ref="N1860">_xlfn.XLOOKUP(A1860,subscriptions!B1860:B10004,subscriptions!G1860:G10004)</f>
        <v>20</v>
      </c>
      <c r="O1860" s="10">
        <v>96.0</v>
      </c>
      <c r="P1860" s="10" t="str">
        <f t="array" ref="P1860">_xlfn.XLOOKUP(A1860,subscriptions!B1860:B10004,subscriptions!C1860:C10004)</f>
        <v>Residential</v>
      </c>
      <c r="Q1860" s="10" t="s">
        <v>128</v>
      </c>
      <c r="R1860" s="10" t="s">
        <v>148</v>
      </c>
      <c r="S1860" s="10" t="s">
        <v>1156</v>
      </c>
    </row>
    <row r="1861">
      <c r="A1861" s="1" t="s">
        <v>2577</v>
      </c>
      <c r="B1861" s="1" t="s">
        <v>2279</v>
      </c>
      <c r="C1861" s="1" t="s">
        <v>734</v>
      </c>
      <c r="D1861" s="1" t="s">
        <v>153</v>
      </c>
      <c r="E1861" s="1" t="s">
        <v>280</v>
      </c>
      <c r="F1861" s="1" t="s">
        <v>1446</v>
      </c>
      <c r="G1861" s="1" t="s">
        <v>14147</v>
      </c>
      <c r="H1861" s="1" t="s">
        <v>14148</v>
      </c>
      <c r="I1861" s="4">
        <v>84.33475694444445</v>
      </c>
      <c r="J1861" s="1">
        <v>2005.64</v>
      </c>
      <c r="K1861" s="1">
        <v>222.32</v>
      </c>
      <c r="M1861" s="10">
        <f t="array" ref="M1861">_xlfn.XLOOKUP(A1861,subscriptions!B1861:B10004,subscriptions!D1861:D10004)</f>
        <v>120</v>
      </c>
      <c r="N1861" s="10">
        <f t="array" ref="N1861">_xlfn.XLOOKUP(A1861,subscriptions!B1861:B10004,subscriptions!G1861:G10004)</f>
        <v>0</v>
      </c>
      <c r="O1861" s="10">
        <v>120.0</v>
      </c>
      <c r="P1861" s="10" t="str">
        <f t="array" ref="P1861">_xlfn.XLOOKUP(A1861,subscriptions!B1861:B10004,subscriptions!C1861:C10004)</f>
        <v>Residential</v>
      </c>
      <c r="Q1861" s="10" t="s">
        <v>173</v>
      </c>
      <c r="R1861" s="10" t="s">
        <v>212</v>
      </c>
      <c r="S1861" s="10" t="s">
        <v>643</v>
      </c>
    </row>
    <row r="1862">
      <c r="A1862" s="1" t="s">
        <v>2578</v>
      </c>
      <c r="B1862" s="1" t="s">
        <v>197</v>
      </c>
      <c r="C1862" s="1" t="s">
        <v>218</v>
      </c>
      <c r="D1862" s="1" t="s">
        <v>153</v>
      </c>
      <c r="E1862" s="1" t="s">
        <v>179</v>
      </c>
      <c r="F1862" s="1" t="s">
        <v>2311</v>
      </c>
      <c r="G1862" s="1" t="s">
        <v>14149</v>
      </c>
      <c r="H1862" s="1" t="s">
        <v>14150</v>
      </c>
      <c r="I1862" s="4">
        <v>84.29516203703703</v>
      </c>
      <c r="J1862" s="1">
        <v>2297.16</v>
      </c>
      <c r="K1862" s="1">
        <v>443.57</v>
      </c>
      <c r="L1862" s="1">
        <v>100.0</v>
      </c>
      <c r="M1862" s="10">
        <f t="array" ref="M1862">_xlfn.XLOOKUP(A1862,subscriptions!B1862:B10004,subscriptions!D1862:D10004)</f>
        <v>80</v>
      </c>
      <c r="N1862" s="10">
        <f t="array" ref="N1862">_xlfn.XLOOKUP(A1862,subscriptions!B1862:B10004,subscriptions!G1862:G10004)</f>
        <v>5</v>
      </c>
      <c r="O1862" s="10">
        <v>76.0</v>
      </c>
      <c r="P1862" s="10" t="str">
        <f t="array" ref="P1862">_xlfn.XLOOKUP(A1862,subscriptions!B1862:B10004,subscriptions!C1862:C10004)</f>
        <v>Roam</v>
      </c>
      <c r="Q1862" s="10" t="s">
        <v>194</v>
      </c>
      <c r="R1862" s="10" t="s">
        <v>148</v>
      </c>
      <c r="S1862" s="10" t="s">
        <v>1026</v>
      </c>
    </row>
    <row r="1863">
      <c r="A1863" s="1" t="s">
        <v>2579</v>
      </c>
      <c r="B1863" s="1" t="s">
        <v>814</v>
      </c>
      <c r="C1863" s="1" t="s">
        <v>1678</v>
      </c>
      <c r="D1863" s="1" t="s">
        <v>153</v>
      </c>
      <c r="E1863" s="1" t="s">
        <v>219</v>
      </c>
      <c r="F1863" s="1" t="s">
        <v>2446</v>
      </c>
      <c r="G1863" s="1" t="s">
        <v>14151</v>
      </c>
      <c r="H1863" s="1" t="s">
        <v>14152</v>
      </c>
      <c r="I1863" s="4">
        <v>84.38079861111112</v>
      </c>
      <c r="J1863" s="1">
        <v>1651.38</v>
      </c>
      <c r="K1863" s="1">
        <v>388.52</v>
      </c>
      <c r="M1863" s="10">
        <f t="array" ref="M1863">_xlfn.XLOOKUP(A1863,subscriptions!B1863:B10004,subscriptions!D1863:D10004)</f>
        <v>50</v>
      </c>
      <c r="N1863" s="10">
        <f t="array" ref="N1863">_xlfn.XLOOKUP(A1863,subscriptions!B1863:B10004,subscriptions!G1863:G10004)</f>
        <v>10</v>
      </c>
      <c r="O1863" s="10">
        <v>45.0</v>
      </c>
      <c r="P1863" s="10" t="str">
        <f t="array" ref="P1863">_xlfn.XLOOKUP(A1863,subscriptions!B1863:B10004,subscriptions!C1863:C10004)</f>
        <v>Mini</v>
      </c>
      <c r="Q1863" s="10" t="s">
        <v>128</v>
      </c>
      <c r="R1863" s="10" t="s">
        <v>148</v>
      </c>
      <c r="S1863" s="10" t="s">
        <v>762</v>
      </c>
    </row>
    <row r="1864">
      <c r="A1864" s="1" t="s">
        <v>2580</v>
      </c>
      <c r="B1864" s="1" t="s">
        <v>278</v>
      </c>
      <c r="C1864" s="1" t="s">
        <v>871</v>
      </c>
      <c r="D1864" s="1" t="s">
        <v>27</v>
      </c>
      <c r="E1864" s="1" t="s">
        <v>28</v>
      </c>
      <c r="F1864" s="1" t="s">
        <v>2581</v>
      </c>
      <c r="G1864" s="1" t="s">
        <v>14153</v>
      </c>
      <c r="H1864" s="1" t="s">
        <v>14154</v>
      </c>
      <c r="I1864" s="4">
        <v>84.17326388888888</v>
      </c>
      <c r="J1864" s="1">
        <v>342.98</v>
      </c>
      <c r="K1864" s="1">
        <v>60.82</v>
      </c>
      <c r="M1864" s="10">
        <f t="array" ref="M1864">_xlfn.XLOOKUP(A1864,subscriptions!B1864:B10004,subscriptions!D1864:D10004)</f>
        <v>120</v>
      </c>
      <c r="N1864" s="10">
        <f t="array" ref="N1864">_xlfn.XLOOKUP(A1864,subscriptions!B1864:B10004,subscriptions!G1864:G10004)</f>
        <v>20</v>
      </c>
      <c r="O1864" s="10">
        <v>96.0</v>
      </c>
      <c r="P1864" s="10" t="str">
        <f t="array" ref="P1864">_xlfn.XLOOKUP(A1864,subscriptions!B1864:B10004,subscriptions!C1864:C10004)</f>
        <v>Residential</v>
      </c>
      <c r="Q1864" s="10" t="s">
        <v>128</v>
      </c>
      <c r="R1864" s="10" t="s">
        <v>148</v>
      </c>
      <c r="S1864" s="10" t="s">
        <v>2630</v>
      </c>
    </row>
    <row r="1865">
      <c r="A1865" s="1" t="s">
        <v>2584</v>
      </c>
      <c r="B1865" s="1" t="s">
        <v>4627</v>
      </c>
      <c r="C1865" s="1" t="s">
        <v>871</v>
      </c>
      <c r="D1865" s="1" t="s">
        <v>27</v>
      </c>
      <c r="E1865" s="1" t="s">
        <v>179</v>
      </c>
      <c r="F1865" s="1" t="s">
        <v>901</v>
      </c>
      <c r="G1865" s="1" t="s">
        <v>14155</v>
      </c>
      <c r="H1865" s="1" t="s">
        <v>14156</v>
      </c>
      <c r="I1865" s="4">
        <v>84.29670138888889</v>
      </c>
      <c r="J1865" s="1">
        <v>1231.28</v>
      </c>
      <c r="K1865" s="1">
        <v>272.25</v>
      </c>
      <c r="L1865" s="1">
        <v>100.0</v>
      </c>
      <c r="M1865" s="10">
        <f t="array" ref="M1865">_xlfn.XLOOKUP(A1865,subscriptions!B1865:B10004,subscriptions!D1865:D10004)</f>
        <v>120</v>
      </c>
      <c r="N1865" s="10">
        <f t="array" ref="N1865">_xlfn.XLOOKUP(A1865,subscriptions!B1865:B10004,subscriptions!G1865:G10004)</f>
        <v>0</v>
      </c>
      <c r="O1865" s="10">
        <v>120.0</v>
      </c>
      <c r="P1865" s="10" t="str">
        <f t="array" ref="P1865">_xlfn.XLOOKUP(A1865,subscriptions!B1865:B10004,subscriptions!C1865:C10004)</f>
        <v>Residential</v>
      </c>
      <c r="Q1865" s="10" t="s">
        <v>173</v>
      </c>
      <c r="R1865" s="10" t="s">
        <v>212</v>
      </c>
      <c r="S1865" s="10" t="s">
        <v>373</v>
      </c>
    </row>
    <row r="1866">
      <c r="A1866" s="1" t="s">
        <v>2585</v>
      </c>
      <c r="B1866" s="1" t="s">
        <v>197</v>
      </c>
      <c r="C1866" s="1" t="s">
        <v>658</v>
      </c>
      <c r="D1866" s="1" t="s">
        <v>153</v>
      </c>
      <c r="E1866" s="1" t="s">
        <v>239</v>
      </c>
      <c r="F1866" s="1" t="s">
        <v>2076</v>
      </c>
      <c r="G1866" s="1" t="s">
        <v>14157</v>
      </c>
      <c r="H1866" s="1" t="s">
        <v>14158</v>
      </c>
      <c r="I1866" s="4">
        <v>84.2982175925926</v>
      </c>
      <c r="J1866" s="1">
        <v>6316.89</v>
      </c>
      <c r="K1866" s="1">
        <v>718.95</v>
      </c>
      <c r="M1866" s="10">
        <f t="array" ref="M1866">_xlfn.XLOOKUP(A1866,subscriptions!B1866:B10004,subscriptions!D1866:D10004)</f>
        <v>120</v>
      </c>
      <c r="N1866" s="10">
        <f t="array" ref="N1866">_xlfn.XLOOKUP(A1866,subscriptions!B1866:B10004,subscriptions!G1866:G10004)</f>
        <v>5</v>
      </c>
      <c r="O1866" s="10">
        <v>114.0</v>
      </c>
      <c r="P1866" s="10" t="str">
        <f t="array" ref="P1866">_xlfn.XLOOKUP(A1866,subscriptions!B1866:B10004,subscriptions!C1866:C10004)</f>
        <v>Residential</v>
      </c>
      <c r="Q1866" s="10" t="s">
        <v>194</v>
      </c>
      <c r="R1866" s="10" t="s">
        <v>212</v>
      </c>
      <c r="S1866" s="10" t="s">
        <v>785</v>
      </c>
    </row>
    <row r="1867">
      <c r="A1867" s="1" t="s">
        <v>2586</v>
      </c>
      <c r="B1867" s="1" t="s">
        <v>409</v>
      </c>
      <c r="C1867" s="1" t="s">
        <v>764</v>
      </c>
      <c r="D1867" s="1" t="s">
        <v>27</v>
      </c>
      <c r="E1867" s="1" t="s">
        <v>631</v>
      </c>
      <c r="F1867" s="1" t="s">
        <v>1115</v>
      </c>
      <c r="G1867" s="1" t="s">
        <v>14159</v>
      </c>
      <c r="H1867" s="1" t="s">
        <v>14160</v>
      </c>
      <c r="I1867" s="4">
        <v>84.33483796296296</v>
      </c>
      <c r="J1867" s="1">
        <v>4206.2</v>
      </c>
      <c r="K1867" s="1">
        <v>659.46</v>
      </c>
      <c r="M1867" s="10">
        <f t="array" ref="M1867">_xlfn.XLOOKUP(A1867,subscriptions!B1867:B10004,subscriptions!D1867:D10004)</f>
        <v>250</v>
      </c>
      <c r="N1867" s="10">
        <f t="array" ref="N1867">_xlfn.XLOOKUP(A1867,subscriptions!B1867:B10004,subscriptions!G1867:G10004)</f>
        <v>10</v>
      </c>
      <c r="O1867" s="10">
        <v>225.0</v>
      </c>
      <c r="P1867" s="10" t="str">
        <f t="array" ref="P1867">_xlfn.XLOOKUP(A1867,subscriptions!B1867:B10004,subscriptions!C1867:C10004)</f>
        <v>Business</v>
      </c>
      <c r="Q1867" s="10" t="s">
        <v>128</v>
      </c>
      <c r="R1867" s="10" t="s">
        <v>129</v>
      </c>
      <c r="S1867" s="10" t="s">
        <v>643</v>
      </c>
    </row>
    <row r="1868">
      <c r="A1868" s="1" t="s">
        <v>2587</v>
      </c>
      <c r="B1868" s="1" t="s">
        <v>177</v>
      </c>
      <c r="C1868" s="1" t="s">
        <v>734</v>
      </c>
      <c r="D1868" s="1" t="s">
        <v>153</v>
      </c>
      <c r="E1868" s="1" t="s">
        <v>219</v>
      </c>
      <c r="F1868" s="1" t="s">
        <v>590</v>
      </c>
      <c r="G1868" s="1" t="s">
        <v>14161</v>
      </c>
      <c r="H1868" s="1" t="s">
        <v>14162</v>
      </c>
      <c r="I1868" s="4">
        <v>84.37921296296297</v>
      </c>
      <c r="J1868" s="1">
        <v>116.2</v>
      </c>
      <c r="K1868" s="1">
        <v>39.73</v>
      </c>
      <c r="M1868" s="10">
        <f t="array" ref="M1868">_xlfn.XLOOKUP(A1868,subscriptions!B1868:B10004,subscriptions!D1868:D10004)</f>
        <v>50</v>
      </c>
      <c r="N1868" s="10">
        <f t="array" ref="N1868">_xlfn.XLOOKUP(A1868,subscriptions!B1868:B10004,subscriptions!G1868:G10004)</f>
        <v>20</v>
      </c>
      <c r="O1868" s="10">
        <v>40.0</v>
      </c>
      <c r="P1868" s="10" t="str">
        <f t="array" ref="P1868">_xlfn.XLOOKUP(A1868,subscriptions!B1868:B10004,subscriptions!C1868:C10004)</f>
        <v>Mini</v>
      </c>
      <c r="Q1868" s="10" t="s">
        <v>128</v>
      </c>
      <c r="R1868" s="10" t="s">
        <v>148</v>
      </c>
      <c r="S1868" s="10" t="s">
        <v>2380</v>
      </c>
    </row>
    <row r="1869">
      <c r="A1869" s="1" t="s">
        <v>2588</v>
      </c>
      <c r="B1869" s="1" t="s">
        <v>1844</v>
      </c>
      <c r="C1869" s="1" t="s">
        <v>605</v>
      </c>
      <c r="D1869" s="1" t="s">
        <v>153</v>
      </c>
      <c r="E1869" s="1" t="s">
        <v>631</v>
      </c>
      <c r="F1869" s="1" t="s">
        <v>1318</v>
      </c>
      <c r="G1869" s="1" t="s">
        <v>14163</v>
      </c>
      <c r="H1869" s="1" t="s">
        <v>14164</v>
      </c>
      <c r="I1869" s="4">
        <v>84.25438657407408</v>
      </c>
      <c r="J1869" s="1">
        <v>320.15</v>
      </c>
      <c r="K1869" s="1">
        <v>79.61</v>
      </c>
      <c r="M1869" s="10">
        <f t="array" ref="M1869">_xlfn.XLOOKUP(A1869,subscriptions!B1869:B10004,subscriptions!D1869:D10004)</f>
        <v>120</v>
      </c>
      <c r="N1869" s="10">
        <f t="array" ref="N1869">_xlfn.XLOOKUP(A1869,subscriptions!B1869:B10004,subscriptions!G1869:G10004)</f>
        <v>0</v>
      </c>
      <c r="O1869" s="10">
        <v>120.0</v>
      </c>
      <c r="P1869" s="10" t="str">
        <f t="array" ref="P1869">_xlfn.XLOOKUP(A1869,subscriptions!B1869:B10004,subscriptions!C1869:C10004)</f>
        <v>Residential</v>
      </c>
      <c r="Q1869" s="10" t="s">
        <v>173</v>
      </c>
      <c r="R1869" s="10" t="s">
        <v>212</v>
      </c>
      <c r="S1869" s="10" t="s">
        <v>2046</v>
      </c>
    </row>
    <row r="1870">
      <c r="A1870" s="1" t="s">
        <v>2589</v>
      </c>
      <c r="B1870" s="1" t="s">
        <v>4627</v>
      </c>
      <c r="C1870" s="1" t="s">
        <v>279</v>
      </c>
      <c r="D1870" s="1" t="s">
        <v>27</v>
      </c>
      <c r="E1870" s="1" t="s">
        <v>219</v>
      </c>
      <c r="F1870" s="1" t="s">
        <v>4220</v>
      </c>
      <c r="G1870" s="1" t="s">
        <v>14165</v>
      </c>
      <c r="H1870" s="1" t="s">
        <v>14166</v>
      </c>
      <c r="I1870" s="4">
        <v>84.41766203703703</v>
      </c>
      <c r="J1870" s="1">
        <v>261.88</v>
      </c>
      <c r="K1870" s="1">
        <v>42.23</v>
      </c>
      <c r="M1870" s="10">
        <f t="array" ref="M1870">_xlfn.XLOOKUP(A1870,subscriptions!B1870:B10004,subscriptions!D1870:D10004)</f>
        <v>120</v>
      </c>
      <c r="N1870" s="10">
        <f t="array" ref="N1870">_xlfn.XLOOKUP(A1870,subscriptions!B1870:B10004,subscriptions!G1870:G10004)</f>
        <v>5</v>
      </c>
      <c r="O1870" s="10">
        <v>114.0</v>
      </c>
      <c r="P1870" s="10" t="str">
        <f t="array" ref="P1870">_xlfn.XLOOKUP(A1870,subscriptions!B1870:B10004,subscriptions!C1870:C10004)</f>
        <v>Residential</v>
      </c>
      <c r="Q1870" s="10" t="s">
        <v>194</v>
      </c>
      <c r="R1870" s="10" t="s">
        <v>212</v>
      </c>
      <c r="S1870" s="10" t="s">
        <v>327</v>
      </c>
    </row>
    <row r="1871">
      <c r="A1871" s="1" t="s">
        <v>2590</v>
      </c>
      <c r="B1871" s="1" t="s">
        <v>573</v>
      </c>
      <c r="C1871" s="1" t="s">
        <v>920</v>
      </c>
      <c r="D1871" s="1" t="s">
        <v>27</v>
      </c>
      <c r="E1871" s="1" t="s">
        <v>631</v>
      </c>
      <c r="F1871" s="1" t="s">
        <v>632</v>
      </c>
      <c r="G1871" s="1" t="s">
        <v>14167</v>
      </c>
      <c r="H1871" s="1" t="s">
        <v>14168</v>
      </c>
      <c r="I1871" s="4">
        <v>84.21675925925926</v>
      </c>
      <c r="J1871" s="1">
        <v>1991.83</v>
      </c>
      <c r="K1871" s="1">
        <v>467.28</v>
      </c>
      <c r="M1871" s="10">
        <f t="array" ref="M1871">_xlfn.XLOOKUP(A1871,subscriptions!B1871:B10004,subscriptions!D1871:D10004)</f>
        <v>80</v>
      </c>
      <c r="N1871" s="10">
        <f t="array" ref="N1871">_xlfn.XLOOKUP(A1871,subscriptions!B1871:B10004,subscriptions!G1871:G10004)</f>
        <v>10</v>
      </c>
      <c r="O1871" s="10">
        <v>72.0</v>
      </c>
      <c r="P1871" s="10" t="str">
        <f t="array" ref="P1871">_xlfn.XLOOKUP(A1871,subscriptions!B1871:B10004,subscriptions!C1871:C10004)</f>
        <v>Roam</v>
      </c>
      <c r="Q1871" s="10" t="s">
        <v>128</v>
      </c>
      <c r="R1871" s="10" t="s">
        <v>148</v>
      </c>
      <c r="S1871" s="10" t="s">
        <v>453</v>
      </c>
    </row>
    <row r="1872">
      <c r="A1872" s="1" t="s">
        <v>2591</v>
      </c>
      <c r="B1872" s="1" t="s">
        <v>1226</v>
      </c>
      <c r="C1872" s="1" t="s">
        <v>764</v>
      </c>
      <c r="D1872" s="1" t="s">
        <v>153</v>
      </c>
      <c r="E1872" s="1" t="s">
        <v>219</v>
      </c>
      <c r="F1872" s="1" t="s">
        <v>4220</v>
      </c>
      <c r="G1872" s="1" t="s">
        <v>14169</v>
      </c>
      <c r="H1872" s="1" t="s">
        <v>14170</v>
      </c>
      <c r="I1872" s="4">
        <v>84.33577546296296</v>
      </c>
      <c r="J1872" s="1">
        <v>2603.85</v>
      </c>
      <c r="K1872" s="1">
        <v>580.68</v>
      </c>
      <c r="M1872" s="10">
        <f t="array" ref="M1872">_xlfn.XLOOKUP(A1872,subscriptions!B1872:B10004,subscriptions!D1872:D10004)</f>
        <v>120</v>
      </c>
      <c r="N1872" s="10">
        <f t="array" ref="N1872">_xlfn.XLOOKUP(A1872,subscriptions!B1872:B10004,subscriptions!G1872:G10004)</f>
        <v>20</v>
      </c>
      <c r="O1872" s="10">
        <v>96.0</v>
      </c>
      <c r="P1872" s="10" t="str">
        <f t="array" ref="P1872">_xlfn.XLOOKUP(A1872,subscriptions!B1872:B10004,subscriptions!C1872:C10004)</f>
        <v>Residential</v>
      </c>
      <c r="Q1872" s="10" t="s">
        <v>128</v>
      </c>
      <c r="R1872" s="10" t="s">
        <v>148</v>
      </c>
      <c r="S1872" s="10" t="s">
        <v>571</v>
      </c>
    </row>
    <row r="1873">
      <c r="A1873" s="1" t="s">
        <v>2592</v>
      </c>
      <c r="B1873" s="1" t="s">
        <v>4627</v>
      </c>
      <c r="C1873" s="1" t="s">
        <v>1415</v>
      </c>
      <c r="D1873" s="1" t="s">
        <v>27</v>
      </c>
      <c r="E1873" s="1" t="s">
        <v>262</v>
      </c>
      <c r="F1873" s="1" t="s">
        <v>2985</v>
      </c>
      <c r="G1873" s="1" t="s">
        <v>14171</v>
      </c>
      <c r="H1873" s="1" t="s">
        <v>14172</v>
      </c>
      <c r="I1873" s="4">
        <v>84.4203125</v>
      </c>
      <c r="J1873" s="1">
        <v>410.27</v>
      </c>
      <c r="K1873" s="1">
        <v>102.14</v>
      </c>
      <c r="M1873" s="10">
        <f t="array" ref="M1873">_xlfn.XLOOKUP(A1873,subscriptions!B1873:B10004,subscriptions!D1873:D10004)</f>
        <v>250</v>
      </c>
      <c r="N1873" s="10">
        <f t="array" ref="N1873">_xlfn.XLOOKUP(A1873,subscriptions!B1873:B10004,subscriptions!G1873:G10004)</f>
        <v>0</v>
      </c>
      <c r="O1873" s="10">
        <v>250.0</v>
      </c>
      <c r="P1873" s="10" t="str">
        <f t="array" ref="P1873">_xlfn.XLOOKUP(A1873,subscriptions!B1873:B10004,subscriptions!C1873:C10004)</f>
        <v>Business</v>
      </c>
      <c r="Q1873" s="10" t="s">
        <v>173</v>
      </c>
      <c r="R1873" s="10" t="s">
        <v>129</v>
      </c>
      <c r="S1873" s="10" t="s">
        <v>940</v>
      </c>
    </row>
    <row r="1874">
      <c r="A1874" s="1" t="s">
        <v>2593</v>
      </c>
      <c r="B1874" s="1" t="s">
        <v>216</v>
      </c>
      <c r="C1874" s="1" t="s">
        <v>556</v>
      </c>
      <c r="D1874" s="1" t="s">
        <v>153</v>
      </c>
      <c r="E1874" s="1" t="s">
        <v>332</v>
      </c>
      <c r="F1874" s="1" t="s">
        <v>736</v>
      </c>
      <c r="G1874" s="1" t="s">
        <v>14173</v>
      </c>
      <c r="H1874" s="1" t="s">
        <v>14174</v>
      </c>
      <c r="I1874" s="4">
        <v>84.21251157407407</v>
      </c>
      <c r="J1874" s="1">
        <v>1107.38</v>
      </c>
      <c r="K1874" s="1">
        <v>141.4</v>
      </c>
      <c r="M1874" s="10">
        <f t="array" ref="M1874">_xlfn.XLOOKUP(A1874,subscriptions!B1874:B10004,subscriptions!D1874:D10004)</f>
        <v>80</v>
      </c>
      <c r="N1874" s="10">
        <f t="array" ref="N1874">_xlfn.XLOOKUP(A1874,subscriptions!B1874:B10004,subscriptions!G1874:G10004)</f>
        <v>5</v>
      </c>
      <c r="O1874" s="10">
        <v>76.0</v>
      </c>
      <c r="P1874" s="10" t="str">
        <f t="array" ref="P1874">_xlfn.XLOOKUP(A1874,subscriptions!B1874:B10004,subscriptions!C1874:C10004)</f>
        <v>Roam</v>
      </c>
      <c r="Q1874" s="10" t="s">
        <v>194</v>
      </c>
      <c r="R1874" s="10" t="s">
        <v>148</v>
      </c>
      <c r="S1874" s="10" t="s">
        <v>813</v>
      </c>
    </row>
    <row r="1875">
      <c r="A1875" s="1" t="s">
        <v>2594</v>
      </c>
      <c r="B1875" s="1" t="s">
        <v>2788</v>
      </c>
      <c r="C1875" s="1" t="s">
        <v>871</v>
      </c>
      <c r="D1875" s="1" t="s">
        <v>153</v>
      </c>
      <c r="E1875" s="1" t="s">
        <v>332</v>
      </c>
      <c r="F1875" s="1" t="s">
        <v>788</v>
      </c>
      <c r="G1875" s="1" t="s">
        <v>14175</v>
      </c>
      <c r="H1875" s="1" t="s">
        <v>14176</v>
      </c>
      <c r="I1875" s="4">
        <v>84.29688657407408</v>
      </c>
      <c r="J1875" s="1">
        <v>2805.48</v>
      </c>
      <c r="K1875" s="1">
        <v>550.41</v>
      </c>
      <c r="M1875" s="10">
        <f t="array" ref="M1875">_xlfn.XLOOKUP(A1875,subscriptions!B1875:B10004,subscriptions!D1875:D10004)</f>
        <v>120</v>
      </c>
      <c r="N1875" s="10">
        <f t="array" ref="N1875">_xlfn.XLOOKUP(A1875,subscriptions!B1875:B10004,subscriptions!G1875:G10004)</f>
        <v>10</v>
      </c>
      <c r="O1875" s="10">
        <v>108.0</v>
      </c>
      <c r="P1875" s="10" t="str">
        <f t="array" ref="P1875">_xlfn.XLOOKUP(A1875,subscriptions!B1875:B10004,subscriptions!C1875:C10004)</f>
        <v>Residential</v>
      </c>
      <c r="Q1875" s="10" t="s">
        <v>128</v>
      </c>
      <c r="R1875" s="10" t="s">
        <v>212</v>
      </c>
      <c r="S1875" s="10" t="s">
        <v>373</v>
      </c>
    </row>
    <row r="1876">
      <c r="A1876" s="1" t="s">
        <v>2595</v>
      </c>
      <c r="B1876" s="1" t="s">
        <v>472</v>
      </c>
      <c r="C1876" s="1" t="s">
        <v>296</v>
      </c>
      <c r="D1876" s="1" t="s">
        <v>27</v>
      </c>
      <c r="E1876" s="1" t="s">
        <v>631</v>
      </c>
      <c r="F1876" s="1" t="s">
        <v>2293</v>
      </c>
      <c r="G1876" s="1" t="s">
        <v>14177</v>
      </c>
      <c r="H1876" s="1" t="s">
        <v>14178</v>
      </c>
      <c r="I1876" s="4">
        <v>84.34131944444445</v>
      </c>
      <c r="J1876" s="1">
        <v>2029.65</v>
      </c>
      <c r="K1876" s="1">
        <v>382.01</v>
      </c>
      <c r="M1876" s="10">
        <f t="array" ref="M1876">_xlfn.XLOOKUP(A1876,subscriptions!B1876:B10004,subscriptions!D1876:D10004)</f>
        <v>120</v>
      </c>
      <c r="N1876" s="10">
        <f t="array" ref="N1876">_xlfn.XLOOKUP(A1876,subscriptions!B1876:B10004,subscriptions!G1876:G10004)</f>
        <v>20</v>
      </c>
      <c r="O1876" s="10">
        <v>96.0</v>
      </c>
      <c r="P1876" s="10" t="str">
        <f t="array" ref="P1876">_xlfn.XLOOKUP(A1876,subscriptions!B1876:B10004,subscriptions!C1876:C10004)</f>
        <v>Residential</v>
      </c>
      <c r="Q1876" s="10" t="s">
        <v>128</v>
      </c>
      <c r="R1876" s="10" t="s">
        <v>148</v>
      </c>
      <c r="S1876" s="10" t="s">
        <v>259</v>
      </c>
    </row>
    <row r="1877">
      <c r="A1877" s="1" t="s">
        <v>2597</v>
      </c>
      <c r="B1877" s="1" t="s">
        <v>814</v>
      </c>
      <c r="C1877" s="1" t="s">
        <v>1678</v>
      </c>
      <c r="D1877" s="1" t="s">
        <v>153</v>
      </c>
      <c r="E1877" s="1" t="s">
        <v>332</v>
      </c>
      <c r="F1877" s="1" t="s">
        <v>2415</v>
      </c>
      <c r="G1877" s="1" t="s">
        <v>14179</v>
      </c>
      <c r="H1877" s="1" t="s">
        <v>14180</v>
      </c>
      <c r="I1877" s="4">
        <v>84.33701388888889</v>
      </c>
      <c r="J1877" s="1">
        <v>1222.11</v>
      </c>
      <c r="K1877" s="1">
        <v>152.4</v>
      </c>
      <c r="M1877" s="10">
        <f t="array" ref="M1877">_xlfn.XLOOKUP(A1877,subscriptions!B1877:B10004,subscriptions!D1877:D10004)</f>
        <v>80</v>
      </c>
      <c r="N1877" s="10">
        <f t="array" ref="N1877">_xlfn.XLOOKUP(A1877,subscriptions!B1877:B10004,subscriptions!G1877:G10004)</f>
        <v>0</v>
      </c>
      <c r="O1877" s="10">
        <v>80.0</v>
      </c>
      <c r="P1877" s="10" t="str">
        <f t="array" ref="P1877">_xlfn.XLOOKUP(A1877,subscriptions!B1877:B10004,subscriptions!C1877:C10004)</f>
        <v>Roam</v>
      </c>
      <c r="Q1877" s="10" t="s">
        <v>173</v>
      </c>
      <c r="R1877" s="10" t="s">
        <v>148</v>
      </c>
      <c r="S1877" s="10" t="s">
        <v>968</v>
      </c>
    </row>
    <row r="1878">
      <c r="A1878" s="1" t="s">
        <v>2599</v>
      </c>
      <c r="B1878" s="1" t="s">
        <v>555</v>
      </c>
      <c r="C1878" s="1" t="s">
        <v>441</v>
      </c>
      <c r="D1878" s="1" t="s">
        <v>153</v>
      </c>
      <c r="E1878" s="1" t="s">
        <v>111</v>
      </c>
      <c r="F1878" s="1" t="s">
        <v>1263</v>
      </c>
      <c r="G1878" s="1" t="s">
        <v>14181</v>
      </c>
      <c r="H1878" s="1" t="s">
        <v>14182</v>
      </c>
      <c r="I1878" s="4">
        <v>84.33773148148148</v>
      </c>
      <c r="J1878" s="1">
        <v>1388.67</v>
      </c>
      <c r="K1878" s="1">
        <v>193.72</v>
      </c>
      <c r="M1878" s="10">
        <f t="array" ref="M1878">_xlfn.XLOOKUP(A1878,subscriptions!B1878:B10004,subscriptions!D1878:D10004)</f>
        <v>80</v>
      </c>
      <c r="N1878" s="10">
        <f t="array" ref="N1878">_xlfn.XLOOKUP(A1878,subscriptions!B1878:B10004,subscriptions!G1878:G10004)</f>
        <v>5</v>
      </c>
      <c r="O1878" s="10">
        <v>76.0</v>
      </c>
      <c r="P1878" s="10" t="str">
        <f t="array" ref="P1878">_xlfn.XLOOKUP(A1878,subscriptions!B1878:B10004,subscriptions!C1878:C10004)</f>
        <v>Roam</v>
      </c>
      <c r="Q1878" s="10" t="s">
        <v>194</v>
      </c>
      <c r="R1878" s="10" t="s">
        <v>148</v>
      </c>
      <c r="S1878" s="10" t="s">
        <v>1961</v>
      </c>
    </row>
    <row r="1879">
      <c r="A1879" s="1" t="s">
        <v>2601</v>
      </c>
      <c r="B1879" s="1" t="s">
        <v>278</v>
      </c>
      <c r="C1879" s="1" t="s">
        <v>110</v>
      </c>
      <c r="D1879" s="1" t="s">
        <v>27</v>
      </c>
      <c r="E1879" s="1" t="s">
        <v>714</v>
      </c>
      <c r="F1879" s="1" t="s">
        <v>1159</v>
      </c>
      <c r="G1879" s="1" t="s">
        <v>14183</v>
      </c>
      <c r="H1879" s="1" t="s">
        <v>14184</v>
      </c>
      <c r="I1879" s="4">
        <v>84.38020833333333</v>
      </c>
      <c r="J1879" s="1">
        <v>1115.01</v>
      </c>
      <c r="K1879" s="1">
        <v>213.11</v>
      </c>
      <c r="M1879" s="10">
        <f t="array" ref="M1879">_xlfn.XLOOKUP(A1879,subscriptions!B1879:B10004,subscriptions!D1879:D10004)</f>
        <v>120</v>
      </c>
      <c r="N1879" s="10">
        <f t="array" ref="N1879">_xlfn.XLOOKUP(A1879,subscriptions!B1879:B10004,subscriptions!G1879:G10004)</f>
        <v>10</v>
      </c>
      <c r="O1879" s="10">
        <v>108.0</v>
      </c>
      <c r="P1879" s="10" t="str">
        <f t="array" ref="P1879">_xlfn.XLOOKUP(A1879,subscriptions!B1879:B10004,subscriptions!C1879:C10004)</f>
        <v>Residential</v>
      </c>
      <c r="Q1879" s="10" t="s">
        <v>128</v>
      </c>
      <c r="R1879" s="10" t="s">
        <v>212</v>
      </c>
      <c r="S1879" s="10" t="s">
        <v>698</v>
      </c>
    </row>
    <row r="1880">
      <c r="A1880" s="1" t="s">
        <v>2602</v>
      </c>
      <c r="B1880" s="1" t="s">
        <v>472</v>
      </c>
      <c r="C1880" s="1" t="s">
        <v>2483</v>
      </c>
      <c r="D1880" s="1" t="s">
        <v>27</v>
      </c>
      <c r="E1880" s="1" t="s">
        <v>332</v>
      </c>
      <c r="F1880" s="1" t="s">
        <v>736</v>
      </c>
      <c r="G1880" s="1" t="s">
        <v>14185</v>
      </c>
      <c r="H1880" s="1" t="s">
        <v>14186</v>
      </c>
      <c r="I1880" s="4">
        <v>84.38074074074073</v>
      </c>
      <c r="J1880" s="1">
        <v>579.77</v>
      </c>
      <c r="K1880" s="1">
        <v>133.8</v>
      </c>
      <c r="M1880" s="10">
        <f t="array" ref="M1880">_xlfn.XLOOKUP(A1880,subscriptions!B1880:B10004,subscriptions!D1880:D10004)</f>
        <v>80</v>
      </c>
      <c r="N1880" s="10">
        <f t="array" ref="N1880">_xlfn.XLOOKUP(A1880,subscriptions!B1880:B10004,subscriptions!G1880:G10004)</f>
        <v>20</v>
      </c>
      <c r="O1880" s="10">
        <v>64.0</v>
      </c>
      <c r="P1880" s="10" t="str">
        <f t="array" ref="P1880">_xlfn.XLOOKUP(A1880,subscriptions!B1880:B10004,subscriptions!C1880:C10004)</f>
        <v>Roam</v>
      </c>
      <c r="Q1880" s="10" t="s">
        <v>128</v>
      </c>
      <c r="R1880" s="10" t="s">
        <v>148</v>
      </c>
      <c r="S1880" s="10" t="s">
        <v>762</v>
      </c>
    </row>
    <row r="1881">
      <c r="A1881" s="1" t="s">
        <v>2603</v>
      </c>
      <c r="B1881" s="1" t="s">
        <v>1387</v>
      </c>
      <c r="C1881" s="1" t="s">
        <v>734</v>
      </c>
      <c r="D1881" s="1" t="s">
        <v>27</v>
      </c>
      <c r="E1881" s="1" t="s">
        <v>239</v>
      </c>
      <c r="F1881" s="1" t="s">
        <v>2765</v>
      </c>
      <c r="G1881" s="1" t="s">
        <v>14187</v>
      </c>
      <c r="H1881" s="1" t="s">
        <v>14188</v>
      </c>
      <c r="I1881" s="4">
        <v>84.16965277777778</v>
      </c>
      <c r="J1881" s="1">
        <v>1298.69</v>
      </c>
      <c r="K1881" s="1">
        <v>243.77</v>
      </c>
      <c r="M1881" s="10">
        <f t="array" ref="M1881">_xlfn.XLOOKUP(A1881,subscriptions!B1881:B10004,subscriptions!D1881:D10004)</f>
        <v>120</v>
      </c>
      <c r="N1881" s="10">
        <f t="array" ref="N1881">_xlfn.XLOOKUP(A1881,subscriptions!B1881:B10004,subscriptions!G1881:G10004)</f>
        <v>0</v>
      </c>
      <c r="O1881" s="10">
        <v>120.0</v>
      </c>
      <c r="P1881" s="10" t="str">
        <f t="array" ref="P1881">_xlfn.XLOOKUP(A1881,subscriptions!B1881:B10004,subscriptions!C1881:C10004)</f>
        <v>Residential</v>
      </c>
      <c r="Q1881" s="10" t="s">
        <v>173</v>
      </c>
      <c r="R1881" s="10" t="s">
        <v>212</v>
      </c>
      <c r="S1881" s="10" t="s">
        <v>213</v>
      </c>
    </row>
    <row r="1882">
      <c r="A1882" s="1" t="s">
        <v>2604</v>
      </c>
      <c r="B1882" s="1" t="s">
        <v>555</v>
      </c>
      <c r="C1882" s="1" t="s">
        <v>1492</v>
      </c>
      <c r="D1882" s="1" t="s">
        <v>153</v>
      </c>
      <c r="E1882" s="1" t="s">
        <v>28</v>
      </c>
      <c r="F1882" s="1" t="s">
        <v>29</v>
      </c>
      <c r="G1882" s="1" t="s">
        <v>14189</v>
      </c>
      <c r="H1882" s="1" t="s">
        <v>14190</v>
      </c>
      <c r="I1882" s="4">
        <v>84.33715277777777</v>
      </c>
      <c r="J1882" s="1">
        <v>1801.39</v>
      </c>
      <c r="K1882" s="1">
        <v>209.54</v>
      </c>
      <c r="M1882" s="10">
        <f t="array" ref="M1882">_xlfn.XLOOKUP(A1882,subscriptions!B1882:B10004,subscriptions!D1882:D10004)</f>
        <v>120</v>
      </c>
      <c r="N1882" s="10">
        <f t="array" ref="N1882">_xlfn.XLOOKUP(A1882,subscriptions!B1882:B10004,subscriptions!G1882:G10004)</f>
        <v>5</v>
      </c>
      <c r="O1882" s="10">
        <v>114.0</v>
      </c>
      <c r="P1882" s="10" t="str">
        <f t="array" ref="P1882">_xlfn.XLOOKUP(A1882,subscriptions!B1882:B10004,subscriptions!C1882:C10004)</f>
        <v>Residential</v>
      </c>
      <c r="Q1882" s="10" t="s">
        <v>194</v>
      </c>
      <c r="R1882" s="10" t="s">
        <v>212</v>
      </c>
      <c r="S1882" s="10" t="s">
        <v>968</v>
      </c>
    </row>
    <row r="1883">
      <c r="A1883" s="1" t="s">
        <v>2605</v>
      </c>
      <c r="B1883" s="1" t="s">
        <v>1173</v>
      </c>
      <c r="C1883" s="1" t="s">
        <v>198</v>
      </c>
      <c r="D1883" s="1" t="s">
        <v>27</v>
      </c>
      <c r="E1883" s="1" t="s">
        <v>262</v>
      </c>
      <c r="F1883" s="1" t="s">
        <v>4344</v>
      </c>
      <c r="G1883" s="1" t="s">
        <v>14191</v>
      </c>
      <c r="H1883" s="1" t="s">
        <v>14192</v>
      </c>
      <c r="I1883" s="4">
        <v>84.41758101851852</v>
      </c>
      <c r="J1883" s="1">
        <v>3149.17</v>
      </c>
      <c r="K1883" s="1">
        <v>371.92</v>
      </c>
      <c r="M1883" s="10">
        <f t="array" ref="M1883">_xlfn.XLOOKUP(A1883,subscriptions!B1883:B10004,subscriptions!D1883:D10004)</f>
        <v>120</v>
      </c>
      <c r="N1883" s="10">
        <f t="array" ref="N1883">_xlfn.XLOOKUP(A1883,subscriptions!B1883:B10004,subscriptions!G1883:G10004)</f>
        <v>10</v>
      </c>
      <c r="O1883" s="10">
        <v>108.0</v>
      </c>
      <c r="P1883" s="10" t="str">
        <f t="array" ref="P1883">_xlfn.XLOOKUP(A1883,subscriptions!B1883:B10004,subscriptions!C1883:C10004)</f>
        <v>Residential</v>
      </c>
      <c r="Q1883" s="10" t="s">
        <v>128</v>
      </c>
      <c r="R1883" s="10" t="s">
        <v>212</v>
      </c>
      <c r="S1883" s="10" t="s">
        <v>327</v>
      </c>
    </row>
    <row r="1884">
      <c r="A1884" s="1" t="s">
        <v>2606</v>
      </c>
      <c r="B1884" s="1" t="s">
        <v>2279</v>
      </c>
      <c r="C1884" s="1" t="s">
        <v>279</v>
      </c>
      <c r="D1884" s="1" t="s">
        <v>153</v>
      </c>
      <c r="E1884" s="1" t="s">
        <v>714</v>
      </c>
      <c r="F1884" s="1" t="s">
        <v>1866</v>
      </c>
      <c r="G1884" s="1" t="s">
        <v>14193</v>
      </c>
      <c r="H1884" s="1" t="s">
        <v>14194</v>
      </c>
      <c r="I1884" s="4">
        <v>84.21324074074074</v>
      </c>
      <c r="J1884" s="1">
        <v>1567.1</v>
      </c>
      <c r="K1884" s="1">
        <v>366.55</v>
      </c>
      <c r="M1884" s="10">
        <f t="array" ref="M1884">_xlfn.XLOOKUP(A1884,subscriptions!B1884:B10004,subscriptions!D1884:D10004)</f>
        <v>80</v>
      </c>
      <c r="N1884" s="10">
        <f t="array" ref="N1884">_xlfn.XLOOKUP(A1884,subscriptions!B1884:B10004,subscriptions!G1884:G10004)</f>
        <v>20</v>
      </c>
      <c r="O1884" s="10">
        <v>64.0</v>
      </c>
      <c r="P1884" s="10" t="str">
        <f t="array" ref="P1884">_xlfn.XLOOKUP(A1884,subscriptions!B1884:B10004,subscriptions!C1884:C10004)</f>
        <v>Roam</v>
      </c>
      <c r="Q1884" s="10" t="s">
        <v>128</v>
      </c>
      <c r="R1884" s="10" t="s">
        <v>148</v>
      </c>
      <c r="S1884" s="10" t="s">
        <v>1915</v>
      </c>
    </row>
    <row r="1885">
      <c r="A1885" s="1" t="s">
        <v>2607</v>
      </c>
      <c r="B1885" s="1" t="s">
        <v>177</v>
      </c>
      <c r="C1885" s="1" t="s">
        <v>1492</v>
      </c>
      <c r="D1885" s="1" t="s">
        <v>153</v>
      </c>
      <c r="E1885" s="1" t="s">
        <v>111</v>
      </c>
      <c r="F1885" s="1" t="s">
        <v>154</v>
      </c>
      <c r="G1885" s="1" t="s">
        <v>14195</v>
      </c>
      <c r="H1885" s="1" t="s">
        <v>14196</v>
      </c>
      <c r="I1885" s="4">
        <v>84.21401620370371</v>
      </c>
      <c r="J1885" s="1">
        <v>2197.7</v>
      </c>
      <c r="K1885" s="1">
        <v>225.83</v>
      </c>
      <c r="M1885" s="10">
        <f t="array" ref="M1885">_xlfn.XLOOKUP(A1885,subscriptions!B1885:B10004,subscriptions!D1885:D10004)</f>
        <v>80</v>
      </c>
      <c r="N1885" s="10">
        <f t="array" ref="N1885">_xlfn.XLOOKUP(A1885,subscriptions!B1885:B10004,subscriptions!G1885:G10004)</f>
        <v>0</v>
      </c>
      <c r="O1885" s="10">
        <v>80.0</v>
      </c>
      <c r="P1885" s="10" t="str">
        <f t="array" ref="P1885">_xlfn.XLOOKUP(A1885,subscriptions!B1885:B10004,subscriptions!C1885:C10004)</f>
        <v>Roam</v>
      </c>
      <c r="Q1885" s="10" t="s">
        <v>173</v>
      </c>
      <c r="R1885" s="10" t="s">
        <v>148</v>
      </c>
      <c r="S1885" s="10" t="s">
        <v>388</v>
      </c>
    </row>
    <row r="1886">
      <c r="A1886" s="1" t="s">
        <v>2608</v>
      </c>
      <c r="B1886" s="1" t="s">
        <v>1460</v>
      </c>
      <c r="C1886" s="1" t="s">
        <v>110</v>
      </c>
      <c r="D1886" s="1" t="s">
        <v>27</v>
      </c>
      <c r="E1886" s="1" t="s">
        <v>262</v>
      </c>
      <c r="F1886" s="1" t="s">
        <v>4344</v>
      </c>
      <c r="G1886" s="1" t="s">
        <v>14197</v>
      </c>
      <c r="H1886" s="1" t="s">
        <v>14198</v>
      </c>
      <c r="I1886" s="4">
        <v>84.17439814814814</v>
      </c>
      <c r="J1886" s="1">
        <v>311.66</v>
      </c>
      <c r="K1886" s="1">
        <v>79.28</v>
      </c>
      <c r="M1886" s="10">
        <f t="array" ref="M1886">_xlfn.XLOOKUP(A1886,subscriptions!B1886:B10004,subscriptions!D1886:D10004)</f>
        <v>80</v>
      </c>
      <c r="N1886" s="10">
        <f t="array" ref="N1886">_xlfn.XLOOKUP(A1886,subscriptions!B1886:B10004,subscriptions!G1886:G10004)</f>
        <v>5</v>
      </c>
      <c r="O1886" s="10">
        <v>76.0</v>
      </c>
      <c r="P1886" s="10" t="str">
        <f t="array" ref="P1886">_xlfn.XLOOKUP(A1886,subscriptions!B1886:B10004,subscriptions!C1886:C10004)</f>
        <v>Roam</v>
      </c>
      <c r="Q1886" s="10" t="s">
        <v>194</v>
      </c>
      <c r="R1886" s="10" t="s">
        <v>148</v>
      </c>
      <c r="S1886" s="10" t="s">
        <v>507</v>
      </c>
    </row>
    <row r="1887">
      <c r="A1887" s="1" t="s">
        <v>2609</v>
      </c>
      <c r="B1887" s="1" t="s">
        <v>439</v>
      </c>
      <c r="C1887" s="1" t="s">
        <v>492</v>
      </c>
      <c r="D1887" s="1" t="s">
        <v>153</v>
      </c>
      <c r="E1887" s="1" t="s">
        <v>631</v>
      </c>
      <c r="F1887" s="1" t="s">
        <v>2749</v>
      </c>
      <c r="G1887" s="1" t="s">
        <v>14199</v>
      </c>
      <c r="H1887" s="1" t="s">
        <v>14200</v>
      </c>
      <c r="I1887" s="4">
        <v>84.17118055555555</v>
      </c>
      <c r="J1887" s="1">
        <v>978.61</v>
      </c>
      <c r="K1887" s="1">
        <v>133.26</v>
      </c>
      <c r="M1887" s="10">
        <f t="array" ref="M1887">_xlfn.XLOOKUP(A1887,subscriptions!B1887:B10004,subscriptions!D1887:D10004)</f>
        <v>120</v>
      </c>
      <c r="N1887" s="10">
        <f t="array" ref="N1887">_xlfn.XLOOKUP(A1887,subscriptions!B1887:B10004,subscriptions!G1887:G10004)</f>
        <v>10</v>
      </c>
      <c r="O1887" s="10">
        <v>108.0</v>
      </c>
      <c r="P1887" s="10" t="str">
        <f t="array" ref="P1887">_xlfn.XLOOKUP(A1887,subscriptions!B1887:B10004,subscriptions!C1887:C10004)</f>
        <v>Residential</v>
      </c>
      <c r="Q1887" s="10" t="s">
        <v>128</v>
      </c>
      <c r="R1887" s="10" t="s">
        <v>212</v>
      </c>
      <c r="S1887" s="10" t="s">
        <v>310</v>
      </c>
    </row>
    <row r="1888">
      <c r="A1888" s="1" t="s">
        <v>2610</v>
      </c>
      <c r="B1888" s="1" t="s">
        <v>1624</v>
      </c>
      <c r="C1888" s="1" t="s">
        <v>734</v>
      </c>
      <c r="D1888" s="1" t="s">
        <v>27</v>
      </c>
      <c r="E1888" s="1" t="s">
        <v>179</v>
      </c>
      <c r="F1888" s="1" t="s">
        <v>357</v>
      </c>
      <c r="G1888" s="1" t="s">
        <v>14201</v>
      </c>
      <c r="H1888" s="1" t="s">
        <v>14202</v>
      </c>
      <c r="I1888" s="4">
        <v>84.41744212962963</v>
      </c>
      <c r="J1888" s="1">
        <v>64.06</v>
      </c>
      <c r="K1888" s="1">
        <v>18.53</v>
      </c>
      <c r="L1888" s="1">
        <v>100.0</v>
      </c>
      <c r="M1888" s="10">
        <f t="array" ref="M1888">_xlfn.XLOOKUP(A1888,subscriptions!B1888:B10004,subscriptions!D1888:D10004)</f>
        <v>250</v>
      </c>
      <c r="N1888" s="10">
        <f t="array" ref="N1888">_xlfn.XLOOKUP(A1888,subscriptions!B1888:B10004,subscriptions!G1888:G10004)</f>
        <v>20</v>
      </c>
      <c r="O1888" s="10">
        <v>200.0</v>
      </c>
      <c r="P1888" s="10" t="str">
        <f t="array" ref="P1888">_xlfn.XLOOKUP(A1888,subscriptions!B1888:B10004,subscriptions!C1888:C10004)</f>
        <v>Business</v>
      </c>
      <c r="Q1888" s="10" t="s">
        <v>128</v>
      </c>
      <c r="R1888" s="10" t="s">
        <v>129</v>
      </c>
      <c r="S1888" s="10" t="s">
        <v>327</v>
      </c>
    </row>
    <row r="1889">
      <c r="A1889" s="1" t="s">
        <v>2611</v>
      </c>
      <c r="B1889" s="1" t="s">
        <v>1414</v>
      </c>
      <c r="C1889" s="1" t="s">
        <v>1142</v>
      </c>
      <c r="D1889" s="1" t="s">
        <v>27</v>
      </c>
      <c r="E1889" s="1" t="s">
        <v>239</v>
      </c>
      <c r="F1889" s="1" t="s">
        <v>240</v>
      </c>
      <c r="G1889" s="1" t="s">
        <v>14203</v>
      </c>
      <c r="H1889" s="1" t="s">
        <v>14204</v>
      </c>
      <c r="I1889" s="4">
        <v>84.33409722222223</v>
      </c>
      <c r="J1889" s="1">
        <v>474.9</v>
      </c>
      <c r="K1889" s="1">
        <v>88.47</v>
      </c>
      <c r="M1889" s="10">
        <f t="array" ref="M1889">_xlfn.XLOOKUP(A1889,subscriptions!B1889:B10004,subscriptions!D1889:D10004)</f>
        <v>120</v>
      </c>
      <c r="N1889" s="10">
        <f t="array" ref="N1889">_xlfn.XLOOKUP(A1889,subscriptions!B1889:B10004,subscriptions!G1889:G10004)</f>
        <v>0</v>
      </c>
      <c r="O1889" s="10">
        <v>120.0</v>
      </c>
      <c r="P1889" s="10" t="str">
        <f t="array" ref="P1889">_xlfn.XLOOKUP(A1889,subscriptions!B1889:B10004,subscriptions!C1889:C10004)</f>
        <v>Residential</v>
      </c>
      <c r="Q1889" s="10" t="s">
        <v>173</v>
      </c>
      <c r="R1889" s="10" t="s">
        <v>212</v>
      </c>
      <c r="S1889" s="10" t="s">
        <v>195</v>
      </c>
    </row>
    <row r="1890">
      <c r="A1890" s="1" t="s">
        <v>2614</v>
      </c>
      <c r="B1890" s="1" t="s">
        <v>713</v>
      </c>
      <c r="C1890" s="1" t="s">
        <v>509</v>
      </c>
      <c r="D1890" s="1" t="s">
        <v>27</v>
      </c>
      <c r="E1890" s="1" t="s">
        <v>111</v>
      </c>
      <c r="F1890" s="1" t="s">
        <v>1917</v>
      </c>
      <c r="G1890" s="1" t="s">
        <v>14205</v>
      </c>
      <c r="H1890" s="1" t="s">
        <v>14206</v>
      </c>
      <c r="I1890" s="4">
        <v>84.33835648148148</v>
      </c>
      <c r="J1890" s="1">
        <v>1994.47</v>
      </c>
      <c r="K1890" s="1">
        <v>271.71</v>
      </c>
      <c r="M1890" s="10">
        <f t="array" ref="M1890">_xlfn.XLOOKUP(A1890,subscriptions!B1890:B10004,subscriptions!D1890:D10004)</f>
        <v>80</v>
      </c>
      <c r="N1890" s="10">
        <f t="array" ref="N1890">_xlfn.XLOOKUP(A1890,subscriptions!B1890:B10004,subscriptions!G1890:G10004)</f>
        <v>5</v>
      </c>
      <c r="O1890" s="10">
        <v>76.0</v>
      </c>
      <c r="P1890" s="10" t="str">
        <f t="array" ref="P1890">_xlfn.XLOOKUP(A1890,subscriptions!B1890:B10004,subscriptions!C1890:C10004)</f>
        <v>Roam</v>
      </c>
      <c r="Q1890" s="10" t="s">
        <v>194</v>
      </c>
      <c r="R1890" s="10" t="s">
        <v>148</v>
      </c>
      <c r="S1890" s="10" t="s">
        <v>2086</v>
      </c>
    </row>
    <row r="1891">
      <c r="A1891" s="1" t="s">
        <v>2615</v>
      </c>
      <c r="B1891" s="1" t="s">
        <v>748</v>
      </c>
      <c r="C1891" s="1" t="s">
        <v>658</v>
      </c>
      <c r="D1891" s="1" t="s">
        <v>27</v>
      </c>
      <c r="E1891" s="1" t="s">
        <v>239</v>
      </c>
      <c r="F1891" s="1" t="s">
        <v>606</v>
      </c>
      <c r="G1891" s="1" t="s">
        <v>14207</v>
      </c>
      <c r="H1891" s="1" t="s">
        <v>14208</v>
      </c>
      <c r="I1891" s="4">
        <v>84.38358796296296</v>
      </c>
      <c r="J1891" s="1">
        <v>7257.25</v>
      </c>
      <c r="K1891" s="1">
        <v>1207.26</v>
      </c>
      <c r="M1891" s="10">
        <f t="array" ref="M1891">_xlfn.XLOOKUP(A1891,subscriptions!B1891:B10004,subscriptions!D1891:D10004)</f>
        <v>80</v>
      </c>
      <c r="N1891" s="10">
        <f t="array" ref="N1891">_xlfn.XLOOKUP(A1891,subscriptions!B1891:B10004,subscriptions!G1891:G10004)</f>
        <v>10</v>
      </c>
      <c r="O1891" s="10">
        <v>72.0</v>
      </c>
      <c r="P1891" s="10" t="str">
        <f t="array" ref="P1891">_xlfn.XLOOKUP(A1891,subscriptions!B1891:B10004,subscriptions!C1891:C10004)</f>
        <v>Roam</v>
      </c>
      <c r="Q1891" s="10" t="s">
        <v>128</v>
      </c>
      <c r="R1891" s="10" t="s">
        <v>148</v>
      </c>
      <c r="S1891" s="10" t="s">
        <v>882</v>
      </c>
    </row>
    <row r="1892">
      <c r="A1892" s="1" t="s">
        <v>2616</v>
      </c>
      <c r="B1892" s="1" t="s">
        <v>216</v>
      </c>
      <c r="C1892" s="1" t="s">
        <v>1251</v>
      </c>
      <c r="D1892" s="1" t="s">
        <v>153</v>
      </c>
      <c r="E1892" s="1" t="s">
        <v>714</v>
      </c>
      <c r="F1892" s="1" t="s">
        <v>828</v>
      </c>
      <c r="G1892" s="1" t="s">
        <v>14209</v>
      </c>
      <c r="H1892" s="1" t="s">
        <v>14210</v>
      </c>
      <c r="I1892" s="4">
        <v>84.34099537037036</v>
      </c>
      <c r="J1892" s="1">
        <v>206.67</v>
      </c>
      <c r="K1892" s="1">
        <v>36.61</v>
      </c>
      <c r="M1892" s="10">
        <f t="array" ref="M1892">_xlfn.XLOOKUP(A1892,subscriptions!B1892:B10004,subscriptions!D1892:D10004)</f>
        <v>250</v>
      </c>
      <c r="N1892" s="10">
        <f t="array" ref="N1892">_xlfn.XLOOKUP(A1892,subscriptions!B1892:B10004,subscriptions!G1892:G10004)</f>
        <v>20</v>
      </c>
      <c r="O1892" s="10">
        <v>200.0</v>
      </c>
      <c r="P1892" s="10" t="str">
        <f t="array" ref="P1892">_xlfn.XLOOKUP(A1892,subscriptions!B1892:B10004,subscriptions!C1892:C10004)</f>
        <v>Business</v>
      </c>
      <c r="Q1892" s="10" t="s">
        <v>128</v>
      </c>
      <c r="R1892" s="10" t="s">
        <v>129</v>
      </c>
      <c r="S1892" s="10" t="s">
        <v>259</v>
      </c>
    </row>
    <row r="1893">
      <c r="A1893" s="1" t="s">
        <v>2617</v>
      </c>
      <c r="B1893" s="1" t="s">
        <v>700</v>
      </c>
      <c r="C1893" s="1" t="s">
        <v>296</v>
      </c>
      <c r="D1893" s="1" t="s">
        <v>153</v>
      </c>
      <c r="E1893" s="1" t="s">
        <v>179</v>
      </c>
      <c r="F1893" s="1" t="s">
        <v>181</v>
      </c>
      <c r="G1893" s="1" t="s">
        <v>14211</v>
      </c>
      <c r="H1893" s="1" t="s">
        <v>14212</v>
      </c>
      <c r="I1893" s="4">
        <v>84.37998842592593</v>
      </c>
      <c r="J1893" s="1">
        <v>819.98</v>
      </c>
      <c r="K1893" s="1">
        <v>153.16</v>
      </c>
      <c r="L1893" s="1">
        <v>100.0</v>
      </c>
      <c r="M1893" s="10">
        <f t="array" ref="M1893">_xlfn.XLOOKUP(A1893,subscriptions!B1893:B10004,subscriptions!D1893:D10004)</f>
        <v>120</v>
      </c>
      <c r="N1893" s="10">
        <f t="array" ref="N1893">_xlfn.XLOOKUP(A1893,subscriptions!B1893:B10004,subscriptions!G1893:G10004)</f>
        <v>0</v>
      </c>
      <c r="O1893" s="10">
        <v>120.0</v>
      </c>
      <c r="P1893" s="10" t="str">
        <f t="array" ref="P1893">_xlfn.XLOOKUP(A1893,subscriptions!B1893:B10004,subscriptions!C1893:C10004)</f>
        <v>Residential</v>
      </c>
      <c r="Q1893" s="10" t="s">
        <v>173</v>
      </c>
      <c r="R1893" s="10" t="s">
        <v>212</v>
      </c>
      <c r="S1893" s="10" t="s">
        <v>698</v>
      </c>
    </row>
    <row r="1894">
      <c r="A1894" s="1" t="s">
        <v>2618</v>
      </c>
      <c r="B1894" s="1" t="s">
        <v>2788</v>
      </c>
      <c r="C1894" s="1" t="s">
        <v>1388</v>
      </c>
      <c r="D1894" s="1" t="s">
        <v>153</v>
      </c>
      <c r="E1894" s="1" t="s">
        <v>28</v>
      </c>
      <c r="F1894" s="1" t="s">
        <v>1639</v>
      </c>
      <c r="G1894" s="1" t="s">
        <v>14213</v>
      </c>
      <c r="H1894" s="1" t="s">
        <v>14214</v>
      </c>
      <c r="I1894" s="4">
        <v>84.37719907407407</v>
      </c>
      <c r="J1894" s="1">
        <v>2464.69</v>
      </c>
      <c r="K1894" s="1">
        <v>274.47</v>
      </c>
      <c r="M1894" s="10">
        <f t="array" ref="M1894">_xlfn.XLOOKUP(A1894,subscriptions!B1894:B10004,subscriptions!D1894:D10004)</f>
        <v>120</v>
      </c>
      <c r="N1894" s="10">
        <f t="array" ref="N1894">_xlfn.XLOOKUP(A1894,subscriptions!B1894:B10004,subscriptions!G1894:G10004)</f>
        <v>5</v>
      </c>
      <c r="O1894" s="10">
        <v>114.0</v>
      </c>
      <c r="P1894" s="10" t="str">
        <f t="array" ref="P1894">_xlfn.XLOOKUP(A1894,subscriptions!B1894:B10004,subscriptions!C1894:C10004)</f>
        <v>Residential</v>
      </c>
      <c r="Q1894" s="10" t="s">
        <v>194</v>
      </c>
      <c r="R1894" s="10" t="s">
        <v>212</v>
      </c>
      <c r="S1894" s="10" t="s">
        <v>1360</v>
      </c>
    </row>
    <row r="1895">
      <c r="A1895" s="1" t="s">
        <v>2619</v>
      </c>
      <c r="B1895" s="1" t="s">
        <v>375</v>
      </c>
      <c r="C1895" s="1" t="s">
        <v>1833</v>
      </c>
      <c r="D1895" s="1" t="s">
        <v>27</v>
      </c>
      <c r="E1895" s="1" t="s">
        <v>111</v>
      </c>
      <c r="F1895" s="1" t="s">
        <v>1855</v>
      </c>
      <c r="G1895" s="1" t="s">
        <v>14215</v>
      </c>
      <c r="H1895" s="1" t="s">
        <v>14216</v>
      </c>
      <c r="I1895" s="4">
        <v>84.25846064814814</v>
      </c>
      <c r="J1895" s="1">
        <v>392.3</v>
      </c>
      <c r="K1895" s="1">
        <v>49.49</v>
      </c>
      <c r="M1895" s="10">
        <f t="array" ref="M1895">_xlfn.XLOOKUP(A1895,subscriptions!B1895:B10004,subscriptions!D1895:D10004)</f>
        <v>80</v>
      </c>
      <c r="N1895" s="10">
        <f t="array" ref="N1895">_xlfn.XLOOKUP(A1895,subscriptions!B1895:B10004,subscriptions!G1895:G10004)</f>
        <v>10</v>
      </c>
      <c r="O1895" s="10">
        <v>72.0</v>
      </c>
      <c r="P1895" s="10" t="str">
        <f t="array" ref="P1895">_xlfn.XLOOKUP(A1895,subscriptions!B1895:B10004,subscriptions!C1895:C10004)</f>
        <v>Roam</v>
      </c>
      <c r="Q1895" s="10" t="s">
        <v>128</v>
      </c>
      <c r="R1895" s="10" t="s">
        <v>148</v>
      </c>
      <c r="S1895" s="10" t="s">
        <v>4148</v>
      </c>
    </row>
    <row r="1896">
      <c r="A1896" s="1" t="s">
        <v>2620</v>
      </c>
      <c r="B1896" s="1" t="s">
        <v>197</v>
      </c>
      <c r="C1896" s="1" t="s">
        <v>133</v>
      </c>
      <c r="D1896" s="1" t="s">
        <v>153</v>
      </c>
      <c r="E1896" s="1" t="s">
        <v>179</v>
      </c>
      <c r="F1896" s="1" t="s">
        <v>773</v>
      </c>
      <c r="G1896" s="1" t="s">
        <v>14217</v>
      </c>
      <c r="H1896" s="1" t="s">
        <v>14218</v>
      </c>
      <c r="I1896" s="4">
        <v>84.21684027777778</v>
      </c>
      <c r="J1896" s="1">
        <v>1264.81</v>
      </c>
      <c r="K1896" s="1">
        <v>142.89</v>
      </c>
      <c r="L1896" s="1">
        <v>100.0</v>
      </c>
      <c r="M1896" s="10">
        <f t="array" ref="M1896">_xlfn.XLOOKUP(A1896,subscriptions!B1896:B10004,subscriptions!D1896:D10004)</f>
        <v>120</v>
      </c>
      <c r="N1896" s="10">
        <f t="array" ref="N1896">_xlfn.XLOOKUP(A1896,subscriptions!B1896:B10004,subscriptions!G1896:G10004)</f>
        <v>20</v>
      </c>
      <c r="O1896" s="10">
        <v>96.0</v>
      </c>
      <c r="P1896" s="10" t="str">
        <f t="array" ref="P1896">_xlfn.XLOOKUP(A1896,subscriptions!B1896:B10004,subscriptions!C1896:C10004)</f>
        <v>Residential</v>
      </c>
      <c r="Q1896" s="10" t="s">
        <v>128</v>
      </c>
      <c r="R1896" s="10" t="s">
        <v>148</v>
      </c>
      <c r="S1896" s="10" t="s">
        <v>453</v>
      </c>
    </row>
    <row r="1897">
      <c r="A1897" s="1" t="s">
        <v>2621</v>
      </c>
      <c r="B1897" s="1" t="s">
        <v>216</v>
      </c>
      <c r="C1897" s="1" t="s">
        <v>524</v>
      </c>
      <c r="D1897" s="1" t="s">
        <v>153</v>
      </c>
      <c r="E1897" s="1" t="s">
        <v>332</v>
      </c>
      <c r="F1897" s="1" t="s">
        <v>510</v>
      </c>
      <c r="G1897" s="1" t="s">
        <v>14219</v>
      </c>
      <c r="H1897" s="1" t="s">
        <v>14220</v>
      </c>
      <c r="I1897" s="4">
        <v>84.42015046296297</v>
      </c>
      <c r="J1897" s="1">
        <v>2031.16</v>
      </c>
      <c r="K1897" s="1">
        <v>180.39</v>
      </c>
      <c r="M1897" s="10">
        <f t="array" ref="M1897">_xlfn.XLOOKUP(A1897,subscriptions!B1897:B10004,subscriptions!D1897:D10004)</f>
        <v>80</v>
      </c>
      <c r="N1897" s="10">
        <f t="array" ref="N1897">_xlfn.XLOOKUP(A1897,subscriptions!B1897:B10004,subscriptions!G1897:G10004)</f>
        <v>0</v>
      </c>
      <c r="O1897" s="10">
        <v>80.0</v>
      </c>
      <c r="P1897" s="10" t="str">
        <f t="array" ref="P1897">_xlfn.XLOOKUP(A1897,subscriptions!B1897:B10004,subscriptions!C1897:C10004)</f>
        <v>Roam</v>
      </c>
      <c r="Q1897" s="10" t="s">
        <v>173</v>
      </c>
      <c r="R1897" s="10" t="s">
        <v>148</v>
      </c>
      <c r="S1897" s="10" t="s">
        <v>940</v>
      </c>
    </row>
    <row r="1898">
      <c r="A1898" s="1" t="s">
        <v>2622</v>
      </c>
      <c r="B1898" s="1" t="s">
        <v>425</v>
      </c>
      <c r="C1898" s="1" t="s">
        <v>884</v>
      </c>
      <c r="D1898" s="1" t="s">
        <v>153</v>
      </c>
      <c r="E1898" s="1" t="s">
        <v>111</v>
      </c>
      <c r="F1898" s="1" t="s">
        <v>1263</v>
      </c>
      <c r="G1898" s="1" t="s">
        <v>14221</v>
      </c>
      <c r="H1898" s="1" t="s">
        <v>14222</v>
      </c>
      <c r="I1898" s="4">
        <v>84.3396875</v>
      </c>
      <c r="J1898" s="1">
        <v>1485.61</v>
      </c>
      <c r="K1898" s="1">
        <v>335.14</v>
      </c>
      <c r="M1898" s="10">
        <f t="array" ref="M1898">_xlfn.XLOOKUP(A1898,subscriptions!B1898:B10004,subscriptions!D1898:D10004)</f>
        <v>50</v>
      </c>
      <c r="N1898" s="10">
        <f t="array" ref="N1898">_xlfn.XLOOKUP(A1898,subscriptions!B1898:B10004,subscriptions!G1898:G10004)</f>
        <v>5</v>
      </c>
      <c r="O1898" s="10">
        <v>47.5</v>
      </c>
      <c r="P1898" s="10" t="str">
        <f t="array" ref="P1898">_xlfn.XLOOKUP(A1898,subscriptions!B1898:B10004,subscriptions!C1898:C10004)</f>
        <v>Mini</v>
      </c>
      <c r="Q1898" s="10" t="s">
        <v>194</v>
      </c>
      <c r="R1898" s="10" t="s">
        <v>148</v>
      </c>
      <c r="S1898" s="10" t="s">
        <v>234</v>
      </c>
    </row>
    <row r="1899">
      <c r="A1899" s="1" t="s">
        <v>2625</v>
      </c>
      <c r="B1899" s="1" t="s">
        <v>1939</v>
      </c>
      <c r="C1899" s="1" t="s">
        <v>920</v>
      </c>
      <c r="D1899" s="1" t="s">
        <v>153</v>
      </c>
      <c r="E1899" s="1" t="s">
        <v>111</v>
      </c>
      <c r="F1899" s="1" t="s">
        <v>154</v>
      </c>
      <c r="G1899" s="1" t="s">
        <v>14223</v>
      </c>
      <c r="H1899" s="1" t="s">
        <v>14224</v>
      </c>
      <c r="I1899" s="4">
        <v>84.30019675925926</v>
      </c>
      <c r="J1899" s="1">
        <v>362.43</v>
      </c>
      <c r="K1899" s="1">
        <v>102.31</v>
      </c>
      <c r="M1899" s="10">
        <f t="array" ref="M1899">_xlfn.XLOOKUP(A1899,subscriptions!B1899:B10004,subscriptions!D1899:D10004)</f>
        <v>250</v>
      </c>
      <c r="N1899" s="10">
        <f t="array" ref="N1899">_xlfn.XLOOKUP(A1899,subscriptions!B1899:B10004,subscriptions!G1899:G10004)</f>
        <v>10</v>
      </c>
      <c r="O1899" s="10">
        <v>225.0</v>
      </c>
      <c r="P1899" s="10" t="str">
        <f t="array" ref="P1899">_xlfn.XLOOKUP(A1899,subscriptions!B1899:B10004,subscriptions!C1899:C10004)</f>
        <v>Business</v>
      </c>
      <c r="Q1899" s="10" t="s">
        <v>128</v>
      </c>
      <c r="R1899" s="10" t="s">
        <v>129</v>
      </c>
      <c r="S1899" s="10" t="s">
        <v>1172</v>
      </c>
    </row>
    <row r="1900">
      <c r="A1900" s="1" t="s">
        <v>2626</v>
      </c>
      <c r="B1900" s="1" t="s">
        <v>2788</v>
      </c>
      <c r="C1900" s="1" t="s">
        <v>2007</v>
      </c>
      <c r="D1900" s="1" t="s">
        <v>153</v>
      </c>
      <c r="E1900" s="1" t="s">
        <v>262</v>
      </c>
      <c r="F1900" s="1" t="s">
        <v>674</v>
      </c>
      <c r="G1900" s="1" t="s">
        <v>14225</v>
      </c>
      <c r="H1900" s="1" t="s">
        <v>14226</v>
      </c>
      <c r="I1900" s="4">
        <v>84.20916666666666</v>
      </c>
      <c r="J1900" s="1">
        <v>708.65</v>
      </c>
      <c r="K1900" s="1">
        <v>161.57</v>
      </c>
      <c r="M1900" s="10">
        <f t="array" ref="M1900">_xlfn.XLOOKUP(A1900,subscriptions!B1900:B10004,subscriptions!D1900:D10004)</f>
        <v>120</v>
      </c>
      <c r="N1900" s="10">
        <f t="array" ref="N1900">_xlfn.XLOOKUP(A1900,subscriptions!B1900:B10004,subscriptions!G1900:G10004)</f>
        <v>20</v>
      </c>
      <c r="O1900" s="10">
        <v>96.0</v>
      </c>
      <c r="P1900" s="10" t="str">
        <f t="array" ref="P1900">_xlfn.XLOOKUP(A1900,subscriptions!B1900:B10004,subscriptions!C1900:C10004)</f>
        <v>Residential</v>
      </c>
      <c r="Q1900" s="10" t="s">
        <v>128</v>
      </c>
      <c r="R1900" s="10" t="s">
        <v>148</v>
      </c>
      <c r="S1900" s="10" t="s">
        <v>1374</v>
      </c>
    </row>
    <row r="1901">
      <c r="A1901" s="1" t="s">
        <v>2627</v>
      </c>
      <c r="B1901" s="1" t="s">
        <v>278</v>
      </c>
      <c r="C1901" s="1" t="s">
        <v>556</v>
      </c>
      <c r="D1901" s="1" t="s">
        <v>27</v>
      </c>
      <c r="E1901" s="1" t="s">
        <v>262</v>
      </c>
      <c r="F1901" s="1" t="s">
        <v>2112</v>
      </c>
      <c r="G1901" s="1" t="s">
        <v>14227</v>
      </c>
      <c r="H1901" s="1" t="s">
        <v>14228</v>
      </c>
      <c r="I1901" s="4">
        <v>84.25170138888889</v>
      </c>
      <c r="J1901" s="1">
        <v>2347.27</v>
      </c>
      <c r="K1901" s="1">
        <v>596.94</v>
      </c>
      <c r="M1901" s="10">
        <f t="array" ref="M1901">_xlfn.XLOOKUP(A1901,subscriptions!B1901:B10004,subscriptions!D1901:D10004)</f>
        <v>120</v>
      </c>
      <c r="N1901" s="10">
        <f t="array" ref="N1901">_xlfn.XLOOKUP(A1901,subscriptions!B1901:B10004,subscriptions!G1901:G10004)</f>
        <v>0</v>
      </c>
      <c r="O1901" s="10">
        <v>120.0</v>
      </c>
      <c r="P1901" s="10" t="str">
        <f t="array" ref="P1901">_xlfn.XLOOKUP(A1901,subscriptions!B1901:B10004,subscriptions!C1901:C10004)</f>
        <v>Residential</v>
      </c>
      <c r="Q1901" s="10" t="s">
        <v>173</v>
      </c>
      <c r="R1901" s="10" t="s">
        <v>212</v>
      </c>
      <c r="S1901" s="10" t="s">
        <v>4065</v>
      </c>
    </row>
    <row r="1902">
      <c r="A1902" s="1" t="s">
        <v>2628</v>
      </c>
      <c r="B1902" s="1" t="s">
        <v>508</v>
      </c>
      <c r="C1902" s="1" t="s">
        <v>673</v>
      </c>
      <c r="D1902" s="1" t="s">
        <v>153</v>
      </c>
      <c r="E1902" s="1" t="s">
        <v>332</v>
      </c>
      <c r="F1902" s="1" t="s">
        <v>2415</v>
      </c>
      <c r="G1902" s="1" t="s">
        <v>14229</v>
      </c>
      <c r="H1902" s="1" t="s">
        <v>14230</v>
      </c>
      <c r="I1902" s="4">
        <v>84.17370370370371</v>
      </c>
      <c r="J1902" s="1">
        <v>1261.92</v>
      </c>
      <c r="K1902" s="1">
        <v>207.29</v>
      </c>
      <c r="M1902" s="10">
        <f t="array" ref="M1902">_xlfn.XLOOKUP(A1902,subscriptions!B1902:B10004,subscriptions!D1902:D10004)</f>
        <v>80</v>
      </c>
      <c r="N1902" s="10">
        <f t="array" ref="N1902">_xlfn.XLOOKUP(A1902,subscriptions!B1902:B10004,subscriptions!G1902:G10004)</f>
        <v>5</v>
      </c>
      <c r="O1902" s="10">
        <v>76.0</v>
      </c>
      <c r="P1902" s="10" t="str">
        <f t="array" ref="P1902">_xlfn.XLOOKUP(A1902,subscriptions!B1902:B10004,subscriptions!C1902:C10004)</f>
        <v>Roam</v>
      </c>
      <c r="Q1902" s="10" t="s">
        <v>194</v>
      </c>
      <c r="R1902" s="10" t="s">
        <v>148</v>
      </c>
      <c r="S1902" s="10" t="s">
        <v>3087</v>
      </c>
    </row>
    <row r="1903">
      <c r="A1903" s="1" t="s">
        <v>2629</v>
      </c>
      <c r="B1903" s="1" t="s">
        <v>1009</v>
      </c>
      <c r="C1903" s="1" t="s">
        <v>198</v>
      </c>
      <c r="D1903" s="1" t="s">
        <v>153</v>
      </c>
      <c r="E1903" s="1" t="s">
        <v>28</v>
      </c>
      <c r="F1903" s="1" t="s">
        <v>3899</v>
      </c>
      <c r="G1903" s="1" t="s">
        <v>14231</v>
      </c>
      <c r="H1903" s="1" t="s">
        <v>14232</v>
      </c>
      <c r="I1903" s="4">
        <v>84.25862268518519</v>
      </c>
      <c r="J1903" s="1">
        <v>57.87</v>
      </c>
      <c r="K1903" s="1">
        <v>19.08</v>
      </c>
      <c r="M1903" s="10">
        <f t="array" ref="M1903">_xlfn.XLOOKUP(A1903,subscriptions!B1903:B10004,subscriptions!D1903:D10004)</f>
        <v>80</v>
      </c>
      <c r="N1903" s="10">
        <f t="array" ref="N1903">_xlfn.XLOOKUP(A1903,subscriptions!B1903:B10004,subscriptions!G1903:G10004)</f>
        <v>10</v>
      </c>
      <c r="O1903" s="10">
        <v>72.0</v>
      </c>
      <c r="P1903" s="10" t="str">
        <f t="array" ref="P1903">_xlfn.XLOOKUP(A1903,subscriptions!B1903:B10004,subscriptions!C1903:C10004)</f>
        <v>Roam</v>
      </c>
      <c r="Q1903" s="10" t="s">
        <v>128</v>
      </c>
      <c r="R1903" s="10" t="s">
        <v>148</v>
      </c>
      <c r="S1903" s="10" t="s">
        <v>4148</v>
      </c>
    </row>
    <row r="1904">
      <c r="A1904" s="1" t="s">
        <v>2631</v>
      </c>
      <c r="B1904" s="1" t="s">
        <v>6037</v>
      </c>
      <c r="C1904" s="1" t="s">
        <v>884</v>
      </c>
      <c r="D1904" s="1" t="s">
        <v>27</v>
      </c>
      <c r="E1904" s="1" t="s">
        <v>239</v>
      </c>
      <c r="F1904" s="1" t="s">
        <v>606</v>
      </c>
      <c r="G1904" s="1" t="s">
        <v>14233</v>
      </c>
      <c r="H1904" s="1" t="s">
        <v>14234</v>
      </c>
      <c r="I1904" s="4">
        <v>84.25645833333333</v>
      </c>
      <c r="J1904" s="1">
        <v>2196.88</v>
      </c>
      <c r="K1904" s="1">
        <v>543.49</v>
      </c>
      <c r="M1904" s="10">
        <f t="array" ref="M1904">_xlfn.XLOOKUP(A1904,subscriptions!B1904:B10004,subscriptions!D1904:D10004)</f>
        <v>80</v>
      </c>
      <c r="N1904" s="10">
        <f t="array" ref="N1904">_xlfn.XLOOKUP(A1904,subscriptions!B1904:B10004,subscriptions!G1904:G10004)</f>
        <v>20</v>
      </c>
      <c r="O1904" s="10">
        <v>64.0</v>
      </c>
      <c r="P1904" s="10" t="str">
        <f t="array" ref="P1904">_xlfn.XLOOKUP(A1904,subscriptions!B1904:B10004,subscriptions!C1904:C10004)</f>
        <v>Roam</v>
      </c>
      <c r="Q1904" s="10" t="s">
        <v>128</v>
      </c>
      <c r="R1904" s="10" t="s">
        <v>148</v>
      </c>
      <c r="S1904" s="10" t="s">
        <v>130</v>
      </c>
    </row>
    <row r="1905">
      <c r="A1905" s="1" t="s">
        <v>2633</v>
      </c>
      <c r="B1905" s="1" t="s">
        <v>1141</v>
      </c>
      <c r="C1905" s="1" t="s">
        <v>2007</v>
      </c>
      <c r="D1905" s="1" t="s">
        <v>27</v>
      </c>
      <c r="E1905" s="1" t="s">
        <v>714</v>
      </c>
      <c r="F1905" s="1" t="s">
        <v>1730</v>
      </c>
      <c r="G1905" s="1" t="s">
        <v>14235</v>
      </c>
      <c r="H1905" s="1" t="s">
        <v>14236</v>
      </c>
      <c r="I1905" s="4">
        <v>84.16881944444444</v>
      </c>
      <c r="J1905" s="1">
        <v>103.92</v>
      </c>
      <c r="K1905" s="1">
        <v>38.49</v>
      </c>
      <c r="M1905" s="10">
        <f t="array" ref="M1905">_xlfn.XLOOKUP(A1905,subscriptions!B1905:B10004,subscriptions!D1905:D10004)</f>
        <v>120</v>
      </c>
      <c r="N1905" s="10">
        <f t="array" ref="N1905">_xlfn.XLOOKUP(A1905,subscriptions!B1905:B10004,subscriptions!G1905:G10004)</f>
        <v>0</v>
      </c>
      <c r="O1905" s="10">
        <v>120.0</v>
      </c>
      <c r="P1905" s="10" t="str">
        <f t="array" ref="P1905">_xlfn.XLOOKUP(A1905,subscriptions!B1905:B10004,subscriptions!C1905:C10004)</f>
        <v>Residential</v>
      </c>
      <c r="Q1905" s="10" t="s">
        <v>173</v>
      </c>
      <c r="R1905" s="10" t="s">
        <v>212</v>
      </c>
      <c r="S1905" s="10" t="s">
        <v>1504</v>
      </c>
    </row>
    <row r="1906">
      <c r="A1906" s="1" t="s">
        <v>2635</v>
      </c>
      <c r="B1906" s="1" t="s">
        <v>375</v>
      </c>
      <c r="C1906" s="1" t="s">
        <v>3912</v>
      </c>
      <c r="D1906" s="1" t="s">
        <v>27</v>
      </c>
      <c r="E1906" s="1" t="s">
        <v>262</v>
      </c>
      <c r="F1906" s="1" t="s">
        <v>885</v>
      </c>
      <c r="G1906" s="1" t="s">
        <v>14237</v>
      </c>
      <c r="H1906" s="1" t="s">
        <v>14238</v>
      </c>
      <c r="I1906" s="4">
        <v>84.17024305555556</v>
      </c>
      <c r="J1906" s="1">
        <v>2104.06</v>
      </c>
      <c r="K1906" s="1">
        <v>408.59</v>
      </c>
      <c r="M1906" s="10">
        <f t="array" ref="M1906">_xlfn.XLOOKUP(A1906,subscriptions!B1906:B10004,subscriptions!D1906:D10004)</f>
        <v>120</v>
      </c>
      <c r="N1906" s="10">
        <f t="array" ref="N1906">_xlfn.XLOOKUP(A1906,subscriptions!B1906:B10004,subscriptions!G1906:G10004)</f>
        <v>5</v>
      </c>
      <c r="O1906" s="10">
        <v>114.0</v>
      </c>
      <c r="P1906" s="10" t="str">
        <f t="array" ref="P1906">_xlfn.XLOOKUP(A1906,subscriptions!B1906:B10004,subscriptions!C1906:C10004)</f>
        <v>Residential</v>
      </c>
      <c r="Q1906" s="10" t="s">
        <v>194</v>
      </c>
      <c r="R1906" s="10" t="s">
        <v>212</v>
      </c>
      <c r="S1906" s="10" t="s">
        <v>2494</v>
      </c>
    </row>
    <row r="1907">
      <c r="A1907" s="1" t="s">
        <v>2636</v>
      </c>
      <c r="B1907" s="1" t="s">
        <v>657</v>
      </c>
      <c r="C1907" s="1" t="s">
        <v>441</v>
      </c>
      <c r="D1907" s="1" t="s">
        <v>153</v>
      </c>
      <c r="E1907" s="1" t="s">
        <v>219</v>
      </c>
      <c r="F1907" s="1" t="s">
        <v>660</v>
      </c>
      <c r="G1907" s="1" t="s">
        <v>14239</v>
      </c>
      <c r="H1907" s="1" t="s">
        <v>14240</v>
      </c>
      <c r="I1907" s="4">
        <v>84.25148148148148</v>
      </c>
      <c r="J1907" s="1">
        <v>389.37</v>
      </c>
      <c r="K1907" s="1">
        <v>74.74</v>
      </c>
      <c r="M1907" s="10">
        <f t="array" ref="M1907">_xlfn.XLOOKUP(A1907,subscriptions!B1907:B10004,subscriptions!D1907:D10004)</f>
        <v>80</v>
      </c>
      <c r="N1907" s="10">
        <f t="array" ref="N1907">_xlfn.XLOOKUP(A1907,subscriptions!B1907:B10004,subscriptions!G1907:G10004)</f>
        <v>10</v>
      </c>
      <c r="O1907" s="10">
        <v>72.0</v>
      </c>
      <c r="P1907" s="10" t="str">
        <f t="array" ref="P1907">_xlfn.XLOOKUP(A1907,subscriptions!B1907:B10004,subscriptions!C1907:C10004)</f>
        <v>Roam</v>
      </c>
      <c r="Q1907" s="10" t="s">
        <v>128</v>
      </c>
      <c r="R1907" s="10" t="s">
        <v>148</v>
      </c>
      <c r="S1907" s="10" t="s">
        <v>4065</v>
      </c>
    </row>
    <row r="1908">
      <c r="A1908" s="1" t="s">
        <v>2637</v>
      </c>
      <c r="B1908" s="1" t="s">
        <v>748</v>
      </c>
      <c r="C1908" s="1" t="s">
        <v>764</v>
      </c>
      <c r="D1908" s="1" t="s">
        <v>27</v>
      </c>
      <c r="E1908" s="1" t="s">
        <v>179</v>
      </c>
      <c r="F1908" s="1" t="s">
        <v>901</v>
      </c>
      <c r="G1908" s="1" t="s">
        <v>14241</v>
      </c>
      <c r="H1908" s="1" t="s">
        <v>14242</v>
      </c>
      <c r="I1908" s="4">
        <v>84.16826388888889</v>
      </c>
      <c r="J1908" s="1">
        <v>4807.76</v>
      </c>
      <c r="K1908" s="1">
        <v>885.25</v>
      </c>
      <c r="L1908" s="1">
        <v>100.0</v>
      </c>
      <c r="M1908" s="10">
        <f t="array" ref="M1908">_xlfn.XLOOKUP(A1908,subscriptions!B1908:B10004,subscriptions!D1908:D10004)</f>
        <v>80</v>
      </c>
      <c r="N1908" s="10">
        <f t="array" ref="N1908">_xlfn.XLOOKUP(A1908,subscriptions!B1908:B10004,subscriptions!G1908:G10004)</f>
        <v>20</v>
      </c>
      <c r="O1908" s="10">
        <v>64.0</v>
      </c>
      <c r="P1908" s="10" t="str">
        <f t="array" ref="P1908">_xlfn.XLOOKUP(A1908,subscriptions!B1908:B10004,subscriptions!C1908:C10004)</f>
        <v>Roam</v>
      </c>
      <c r="Q1908" s="10" t="s">
        <v>128</v>
      </c>
      <c r="R1908" s="10" t="s">
        <v>148</v>
      </c>
      <c r="S1908" s="10" t="s">
        <v>1042</v>
      </c>
    </row>
    <row r="1909">
      <c r="A1909" s="1" t="s">
        <v>2638</v>
      </c>
      <c r="B1909" s="1" t="s">
        <v>2534</v>
      </c>
      <c r="C1909" s="1" t="s">
        <v>800</v>
      </c>
      <c r="D1909" s="1" t="s">
        <v>153</v>
      </c>
      <c r="E1909" s="1" t="s">
        <v>280</v>
      </c>
      <c r="F1909" s="1" t="s">
        <v>1706</v>
      </c>
      <c r="G1909" s="1" t="s">
        <v>14243</v>
      </c>
      <c r="H1909" s="1" t="s">
        <v>14244</v>
      </c>
      <c r="I1909" s="4">
        <v>84.34103009259259</v>
      </c>
      <c r="J1909" s="1">
        <v>738.16</v>
      </c>
      <c r="K1909" s="1">
        <v>137.45</v>
      </c>
      <c r="M1909" s="10">
        <f t="array" ref="M1909">_xlfn.XLOOKUP(A1909,subscriptions!B1909:B10004,subscriptions!D1909:D10004)</f>
        <v>120</v>
      </c>
      <c r="N1909" s="10">
        <f t="array" ref="N1909">_xlfn.XLOOKUP(A1909,subscriptions!B1909:B10004,subscriptions!G1909:G10004)</f>
        <v>0</v>
      </c>
      <c r="O1909" s="10">
        <v>120.0</v>
      </c>
      <c r="P1909" s="10" t="str">
        <f t="array" ref="P1909">_xlfn.XLOOKUP(A1909,subscriptions!B1909:B10004,subscriptions!C1909:C10004)</f>
        <v>Residential</v>
      </c>
      <c r="Q1909" s="10" t="s">
        <v>173</v>
      </c>
      <c r="R1909" s="10" t="s">
        <v>212</v>
      </c>
      <c r="S1909" s="10" t="s">
        <v>259</v>
      </c>
    </row>
    <row r="1910">
      <c r="A1910" s="1" t="s">
        <v>2639</v>
      </c>
      <c r="B1910" s="1" t="s">
        <v>772</v>
      </c>
      <c r="C1910" s="1" t="s">
        <v>827</v>
      </c>
      <c r="D1910" s="1" t="s">
        <v>153</v>
      </c>
      <c r="E1910" s="1" t="s">
        <v>631</v>
      </c>
      <c r="F1910" s="1" t="s">
        <v>922</v>
      </c>
      <c r="G1910" s="1" t="s">
        <v>14245</v>
      </c>
      <c r="H1910" s="1" t="s">
        <v>14246</v>
      </c>
      <c r="I1910" s="4">
        <v>84.41747685185184</v>
      </c>
      <c r="J1910" s="1">
        <v>643.86</v>
      </c>
      <c r="K1910" s="1">
        <v>96.74</v>
      </c>
      <c r="M1910" s="10">
        <f t="array" ref="M1910">_xlfn.XLOOKUP(A1910,subscriptions!B1910:B10004,subscriptions!D1910:D10004)</f>
        <v>250</v>
      </c>
      <c r="N1910" s="10">
        <f t="array" ref="N1910">_xlfn.XLOOKUP(A1910,subscriptions!B1910:B10004,subscriptions!G1910:G10004)</f>
        <v>5</v>
      </c>
      <c r="O1910" s="10">
        <v>237.5</v>
      </c>
      <c r="P1910" s="10" t="str">
        <f t="array" ref="P1910">_xlfn.XLOOKUP(A1910,subscriptions!B1910:B10004,subscriptions!C1910:C10004)</f>
        <v>Business</v>
      </c>
      <c r="Q1910" s="10" t="s">
        <v>194</v>
      </c>
      <c r="R1910" s="10" t="s">
        <v>129</v>
      </c>
      <c r="S1910" s="10" t="s">
        <v>327</v>
      </c>
    </row>
    <row r="1911">
      <c r="A1911" s="1" t="s">
        <v>2640</v>
      </c>
      <c r="B1911" s="1" t="s">
        <v>589</v>
      </c>
      <c r="C1911" s="1" t="s">
        <v>734</v>
      </c>
      <c r="D1911" s="1" t="s">
        <v>153</v>
      </c>
      <c r="E1911" s="1" t="s">
        <v>262</v>
      </c>
      <c r="F1911" s="1" t="s">
        <v>4113</v>
      </c>
      <c r="G1911" s="1" t="s">
        <v>14247</v>
      </c>
      <c r="H1911" s="1" t="s">
        <v>14248</v>
      </c>
      <c r="I1911" s="4">
        <v>84.21212962962963</v>
      </c>
      <c r="J1911" s="1">
        <v>291.82</v>
      </c>
      <c r="K1911" s="1">
        <v>41.5</v>
      </c>
      <c r="M1911" s="10">
        <f t="array" ref="M1911">_xlfn.XLOOKUP(A1911,subscriptions!B1911:B10004,subscriptions!D1911:D10004)</f>
        <v>120</v>
      </c>
      <c r="N1911" s="10">
        <f t="array" ref="N1911">_xlfn.XLOOKUP(A1911,subscriptions!B1911:B10004,subscriptions!G1911:G10004)</f>
        <v>10</v>
      </c>
      <c r="O1911" s="10">
        <v>108.0</v>
      </c>
      <c r="P1911" s="10" t="str">
        <f t="array" ref="P1911">_xlfn.XLOOKUP(A1911,subscriptions!B1911:B10004,subscriptions!C1911:C10004)</f>
        <v>Residential</v>
      </c>
      <c r="Q1911" s="10" t="s">
        <v>128</v>
      </c>
      <c r="R1911" s="10" t="s">
        <v>212</v>
      </c>
      <c r="S1911" s="10" t="s">
        <v>857</v>
      </c>
    </row>
    <row r="1912">
      <c r="A1912" s="1" t="s">
        <v>2641</v>
      </c>
      <c r="B1912" s="1" t="s">
        <v>1226</v>
      </c>
      <c r="C1912" s="1" t="s">
        <v>2007</v>
      </c>
      <c r="D1912" s="1" t="s">
        <v>153</v>
      </c>
      <c r="E1912" s="1" t="s">
        <v>219</v>
      </c>
      <c r="F1912" s="1" t="s">
        <v>971</v>
      </c>
      <c r="G1912" s="1" t="s">
        <v>14249</v>
      </c>
      <c r="H1912" s="1" t="s">
        <v>14250</v>
      </c>
      <c r="I1912" s="4">
        <v>84.20910879629629</v>
      </c>
      <c r="J1912" s="1">
        <v>597.07</v>
      </c>
      <c r="K1912" s="1">
        <v>152.75</v>
      </c>
      <c r="M1912" s="10">
        <f t="array" ref="M1912">_xlfn.XLOOKUP(A1912,subscriptions!B1912:B10004,subscriptions!D1912:D10004)</f>
        <v>50</v>
      </c>
      <c r="N1912" s="10">
        <f t="array" ref="N1912">_xlfn.XLOOKUP(A1912,subscriptions!B1912:B10004,subscriptions!G1912:G10004)</f>
        <v>20</v>
      </c>
      <c r="O1912" s="10">
        <v>40.0</v>
      </c>
      <c r="P1912" s="10" t="str">
        <f t="array" ref="P1912">_xlfn.XLOOKUP(A1912,subscriptions!B1912:B10004,subscriptions!C1912:C10004)</f>
        <v>Mini</v>
      </c>
      <c r="Q1912" s="10" t="s">
        <v>128</v>
      </c>
      <c r="R1912" s="10" t="s">
        <v>148</v>
      </c>
      <c r="S1912" s="10" t="s">
        <v>1374</v>
      </c>
    </row>
    <row r="1913">
      <c r="A1913" s="1" t="s">
        <v>2642</v>
      </c>
      <c r="B1913" s="1" t="s">
        <v>197</v>
      </c>
      <c r="C1913" s="1" t="s">
        <v>1507</v>
      </c>
      <c r="D1913" s="1" t="s">
        <v>153</v>
      </c>
      <c r="E1913" s="1" t="s">
        <v>239</v>
      </c>
      <c r="F1913" s="1" t="s">
        <v>240</v>
      </c>
      <c r="G1913" s="1" t="s">
        <v>14251</v>
      </c>
      <c r="H1913" s="1" t="s">
        <v>14252</v>
      </c>
      <c r="I1913" s="4">
        <v>84.33978009259259</v>
      </c>
      <c r="J1913" s="1">
        <v>3189.1</v>
      </c>
      <c r="K1913" s="1">
        <v>627.76</v>
      </c>
      <c r="M1913" s="10">
        <f t="array" ref="M1913">_xlfn.XLOOKUP(A1913,subscriptions!B1913:B10004,subscriptions!D1913:D10004)</f>
        <v>120</v>
      </c>
      <c r="N1913" s="10">
        <f t="array" ref="N1913">_xlfn.XLOOKUP(A1913,subscriptions!B1913:B10004,subscriptions!G1913:G10004)</f>
        <v>0</v>
      </c>
      <c r="O1913" s="10">
        <v>120.0</v>
      </c>
      <c r="P1913" s="10" t="str">
        <f t="array" ref="P1913">_xlfn.XLOOKUP(A1913,subscriptions!B1913:B10004,subscriptions!C1913:C10004)</f>
        <v>Residential</v>
      </c>
      <c r="Q1913" s="10" t="s">
        <v>173</v>
      </c>
      <c r="R1913" s="10" t="s">
        <v>212</v>
      </c>
      <c r="S1913" s="10" t="s">
        <v>234</v>
      </c>
    </row>
    <row r="1914">
      <c r="A1914" s="1" t="s">
        <v>2643</v>
      </c>
      <c r="B1914" s="1" t="s">
        <v>2534</v>
      </c>
      <c r="C1914" s="1" t="s">
        <v>492</v>
      </c>
      <c r="D1914" s="1" t="s">
        <v>153</v>
      </c>
      <c r="E1914" s="1" t="s">
        <v>239</v>
      </c>
      <c r="F1914" s="1" t="s">
        <v>240</v>
      </c>
      <c r="G1914" s="1" t="s">
        <v>14253</v>
      </c>
      <c r="H1914" s="1" t="s">
        <v>14254</v>
      </c>
      <c r="I1914" s="4">
        <v>84.21631944444445</v>
      </c>
      <c r="J1914" s="1">
        <v>8463.12</v>
      </c>
      <c r="K1914" s="1">
        <v>921.65</v>
      </c>
      <c r="M1914" s="10">
        <f t="array" ref="M1914">_xlfn.XLOOKUP(A1914,subscriptions!B1914:B10004,subscriptions!D1914:D10004)</f>
        <v>250</v>
      </c>
      <c r="N1914" s="10">
        <f t="array" ref="N1914">_xlfn.XLOOKUP(A1914,subscriptions!B1914:B10004,subscriptions!G1914:G10004)</f>
        <v>5</v>
      </c>
      <c r="O1914" s="10">
        <v>237.5</v>
      </c>
      <c r="P1914" s="10" t="str">
        <f t="array" ref="P1914">_xlfn.XLOOKUP(A1914,subscriptions!B1914:B10004,subscriptions!C1914:C10004)</f>
        <v>Business</v>
      </c>
      <c r="Q1914" s="10" t="s">
        <v>194</v>
      </c>
      <c r="R1914" s="10" t="s">
        <v>129</v>
      </c>
      <c r="S1914" s="10" t="s">
        <v>2596</v>
      </c>
    </row>
    <row r="1915">
      <c r="A1915" s="1" t="s">
        <v>2644</v>
      </c>
      <c r="B1915" s="1" t="s">
        <v>375</v>
      </c>
      <c r="C1915" s="1" t="s">
        <v>473</v>
      </c>
      <c r="D1915" s="1" t="s">
        <v>27</v>
      </c>
      <c r="E1915" s="1" t="s">
        <v>239</v>
      </c>
      <c r="F1915" s="1" t="s">
        <v>3181</v>
      </c>
      <c r="G1915" s="1" t="s">
        <v>14255</v>
      </c>
      <c r="H1915" s="1" t="s">
        <v>14256</v>
      </c>
      <c r="I1915" s="4">
        <v>84.37715277777778</v>
      </c>
      <c r="J1915" s="1">
        <v>739.03</v>
      </c>
      <c r="K1915" s="1">
        <v>124.42</v>
      </c>
      <c r="M1915" s="10">
        <f t="array" ref="M1915">_xlfn.XLOOKUP(A1915,subscriptions!B1915:B10004,subscriptions!D1915:D10004)</f>
        <v>120</v>
      </c>
      <c r="N1915" s="10">
        <f t="array" ref="N1915">_xlfn.XLOOKUP(A1915,subscriptions!B1915:B10004,subscriptions!G1915:G10004)</f>
        <v>10</v>
      </c>
      <c r="O1915" s="10">
        <v>108.0</v>
      </c>
      <c r="P1915" s="10" t="str">
        <f t="array" ref="P1915">_xlfn.XLOOKUP(A1915,subscriptions!B1915:B10004,subscriptions!C1915:C10004)</f>
        <v>Residential</v>
      </c>
      <c r="Q1915" s="10" t="s">
        <v>128</v>
      </c>
      <c r="R1915" s="10" t="s">
        <v>212</v>
      </c>
      <c r="S1915" s="10" t="s">
        <v>1360</v>
      </c>
    </row>
    <row r="1916">
      <c r="A1916" s="1" t="s">
        <v>2646</v>
      </c>
      <c r="B1916" s="1" t="s">
        <v>1262</v>
      </c>
      <c r="C1916" s="1" t="s">
        <v>884</v>
      </c>
      <c r="D1916" s="1" t="s">
        <v>27</v>
      </c>
      <c r="E1916" s="1" t="s">
        <v>332</v>
      </c>
      <c r="F1916" s="1" t="s">
        <v>736</v>
      </c>
      <c r="G1916" s="1" t="s">
        <v>14257</v>
      </c>
      <c r="H1916" s="1" t="s">
        <v>14258</v>
      </c>
      <c r="I1916" s="4">
        <v>84.37931712962963</v>
      </c>
      <c r="J1916" s="1">
        <v>942.97</v>
      </c>
      <c r="K1916" s="1">
        <v>174.49</v>
      </c>
      <c r="M1916" s="10">
        <f t="array" ref="M1916">_xlfn.XLOOKUP(A1916,subscriptions!B1916:B10004,subscriptions!D1916:D10004)</f>
        <v>120</v>
      </c>
      <c r="N1916" s="10">
        <f t="array" ref="N1916">_xlfn.XLOOKUP(A1916,subscriptions!B1916:B10004,subscriptions!G1916:G10004)</f>
        <v>20</v>
      </c>
      <c r="O1916" s="10">
        <v>96.0</v>
      </c>
      <c r="P1916" s="10" t="str">
        <f t="array" ref="P1916">_xlfn.XLOOKUP(A1916,subscriptions!B1916:B10004,subscriptions!C1916:C10004)</f>
        <v>Residential</v>
      </c>
      <c r="Q1916" s="10" t="s">
        <v>128</v>
      </c>
      <c r="R1916" s="10" t="s">
        <v>148</v>
      </c>
      <c r="S1916" s="10" t="s">
        <v>2380</v>
      </c>
    </row>
    <row r="1917">
      <c r="A1917" s="1" t="s">
        <v>2648</v>
      </c>
      <c r="B1917" s="1" t="s">
        <v>312</v>
      </c>
      <c r="C1917" s="1" t="s">
        <v>1347</v>
      </c>
      <c r="D1917" s="1" t="s">
        <v>153</v>
      </c>
      <c r="E1917" s="1" t="s">
        <v>280</v>
      </c>
      <c r="F1917" s="1" t="s">
        <v>281</v>
      </c>
      <c r="G1917" s="1" t="s">
        <v>14259</v>
      </c>
      <c r="H1917" s="1" t="s">
        <v>14260</v>
      </c>
      <c r="I1917" s="4">
        <v>84.21489583333333</v>
      </c>
      <c r="J1917" s="1">
        <v>1970.58</v>
      </c>
      <c r="K1917" s="1">
        <v>338.12</v>
      </c>
      <c r="M1917" s="10">
        <f t="array" ref="M1917">_xlfn.XLOOKUP(A1917,subscriptions!B1917:B10004,subscriptions!D1917:D10004)</f>
        <v>50</v>
      </c>
      <c r="N1917" s="10">
        <f t="array" ref="N1917">_xlfn.XLOOKUP(A1917,subscriptions!B1917:B10004,subscriptions!G1917:G10004)</f>
        <v>0</v>
      </c>
      <c r="O1917" s="10">
        <v>50.0</v>
      </c>
      <c r="P1917" s="10" t="str">
        <f t="array" ref="P1917">_xlfn.XLOOKUP(A1917,subscriptions!B1917:B10004,subscriptions!C1917:C10004)</f>
        <v>Mini</v>
      </c>
      <c r="Q1917" s="10" t="s">
        <v>173</v>
      </c>
      <c r="R1917" s="10" t="s">
        <v>148</v>
      </c>
      <c r="S1917" s="10" t="s">
        <v>3641</v>
      </c>
    </row>
    <row r="1918">
      <c r="A1918" s="1" t="s">
        <v>2649</v>
      </c>
      <c r="B1918" s="1" t="s">
        <v>472</v>
      </c>
      <c r="C1918" s="1" t="s">
        <v>1415</v>
      </c>
      <c r="D1918" s="1" t="s">
        <v>27</v>
      </c>
      <c r="E1918" s="1" t="s">
        <v>111</v>
      </c>
      <c r="F1918" s="1" t="s">
        <v>112</v>
      </c>
      <c r="G1918" s="1" t="s">
        <v>14261</v>
      </c>
      <c r="H1918" s="1" t="s">
        <v>14262</v>
      </c>
      <c r="I1918" s="4">
        <v>84.38079861111112</v>
      </c>
      <c r="J1918" s="1">
        <v>3309.91</v>
      </c>
      <c r="K1918" s="1">
        <v>396.36</v>
      </c>
      <c r="M1918" s="10">
        <f t="array" ref="M1918">_xlfn.XLOOKUP(A1918,subscriptions!B1918:B10004,subscriptions!D1918:D10004)</f>
        <v>250</v>
      </c>
      <c r="N1918" s="10">
        <f t="array" ref="N1918">_xlfn.XLOOKUP(A1918,subscriptions!B1918:B10004,subscriptions!G1918:G10004)</f>
        <v>5</v>
      </c>
      <c r="O1918" s="10">
        <v>237.5</v>
      </c>
      <c r="P1918" s="10" t="str">
        <f t="array" ref="P1918">_xlfn.XLOOKUP(A1918,subscriptions!B1918:B10004,subscriptions!C1918:C10004)</f>
        <v>Business</v>
      </c>
      <c r="Q1918" s="10" t="s">
        <v>194</v>
      </c>
      <c r="R1918" s="10" t="s">
        <v>129</v>
      </c>
      <c r="S1918" s="10" t="s">
        <v>762</v>
      </c>
    </row>
    <row r="1919">
      <c r="A1919" s="1" t="s">
        <v>2650</v>
      </c>
      <c r="B1919" s="1" t="s">
        <v>700</v>
      </c>
      <c r="C1919" s="1" t="s">
        <v>110</v>
      </c>
      <c r="D1919" s="1" t="s">
        <v>153</v>
      </c>
      <c r="E1919" s="1" t="s">
        <v>179</v>
      </c>
      <c r="F1919" s="1" t="s">
        <v>181</v>
      </c>
      <c r="G1919" s="1" t="s">
        <v>14263</v>
      </c>
      <c r="H1919" s="1" t="s">
        <v>14264</v>
      </c>
      <c r="I1919" s="4">
        <v>84.21483796296296</v>
      </c>
      <c r="J1919" s="1">
        <v>1398.58</v>
      </c>
      <c r="K1919" s="1">
        <v>317.13</v>
      </c>
      <c r="L1919" s="1">
        <v>100.0</v>
      </c>
      <c r="M1919" s="10">
        <f t="array" ref="M1919">_xlfn.XLOOKUP(A1919,subscriptions!B1919:B10004,subscriptions!D1919:D10004)</f>
        <v>250</v>
      </c>
      <c r="N1919" s="10">
        <f t="array" ref="N1919">_xlfn.XLOOKUP(A1919,subscriptions!B1919:B10004,subscriptions!G1919:G10004)</f>
        <v>10</v>
      </c>
      <c r="O1919" s="10">
        <v>225.0</v>
      </c>
      <c r="P1919" s="10" t="str">
        <f t="array" ref="P1919">_xlfn.XLOOKUP(A1919,subscriptions!B1919:B10004,subscriptions!C1919:C10004)</f>
        <v>Business</v>
      </c>
      <c r="Q1919" s="10" t="s">
        <v>128</v>
      </c>
      <c r="R1919" s="10" t="s">
        <v>129</v>
      </c>
      <c r="S1919" s="10" t="s">
        <v>3641</v>
      </c>
    </row>
    <row r="1920">
      <c r="A1920" s="1" t="s">
        <v>2651</v>
      </c>
      <c r="B1920" s="1" t="s">
        <v>1506</v>
      </c>
      <c r="C1920" s="1" t="s">
        <v>1388</v>
      </c>
      <c r="D1920" s="1" t="s">
        <v>27</v>
      </c>
      <c r="E1920" s="1" t="s">
        <v>179</v>
      </c>
      <c r="F1920" s="1" t="s">
        <v>844</v>
      </c>
      <c r="G1920" s="1" t="s">
        <v>14265</v>
      </c>
      <c r="H1920" s="1" t="s">
        <v>14266</v>
      </c>
      <c r="I1920" s="4">
        <v>84.25162037037038</v>
      </c>
      <c r="J1920" s="1">
        <v>795.2</v>
      </c>
      <c r="K1920" s="1">
        <v>119.31</v>
      </c>
      <c r="L1920" s="1">
        <v>100.0</v>
      </c>
      <c r="M1920" s="10">
        <f t="array" ref="M1920">_xlfn.XLOOKUP(A1920,subscriptions!B1920:B10004,subscriptions!D1920:D10004)</f>
        <v>120</v>
      </c>
      <c r="N1920" s="10">
        <f t="array" ref="N1920">_xlfn.XLOOKUP(A1920,subscriptions!B1920:B10004,subscriptions!G1920:G10004)</f>
        <v>20</v>
      </c>
      <c r="O1920" s="10">
        <v>96.0</v>
      </c>
      <c r="P1920" s="10" t="str">
        <f t="array" ref="P1920">_xlfn.XLOOKUP(A1920,subscriptions!B1920:B10004,subscriptions!C1920:C10004)</f>
        <v>Residential</v>
      </c>
      <c r="Q1920" s="10" t="s">
        <v>128</v>
      </c>
      <c r="R1920" s="10" t="s">
        <v>148</v>
      </c>
      <c r="S1920" s="10" t="s">
        <v>4065</v>
      </c>
    </row>
    <row r="1921">
      <c r="A1921" s="1" t="s">
        <v>2652</v>
      </c>
      <c r="B1921" s="1" t="s">
        <v>748</v>
      </c>
      <c r="C1921" s="1" t="s">
        <v>133</v>
      </c>
      <c r="D1921" s="1" t="s">
        <v>27</v>
      </c>
      <c r="E1921" s="1" t="s">
        <v>179</v>
      </c>
      <c r="F1921" s="1" t="s">
        <v>4595</v>
      </c>
      <c r="G1921" s="1" t="s">
        <v>14267</v>
      </c>
      <c r="H1921" s="1" t="s">
        <v>14268</v>
      </c>
      <c r="I1921" s="4">
        <v>84.37936342592593</v>
      </c>
      <c r="J1921" s="1">
        <v>848.13</v>
      </c>
      <c r="K1921" s="1">
        <v>119.06</v>
      </c>
      <c r="L1921" s="1">
        <v>100.0</v>
      </c>
      <c r="M1921" s="10">
        <f t="array" ref="M1921">_xlfn.XLOOKUP(A1921,subscriptions!B1921:B10004,subscriptions!D1921:D10004)</f>
        <v>50</v>
      </c>
      <c r="N1921" s="10">
        <f t="array" ref="N1921">_xlfn.XLOOKUP(A1921,subscriptions!B1921:B10004,subscriptions!G1921:G10004)</f>
        <v>0</v>
      </c>
      <c r="O1921" s="10">
        <v>50.0</v>
      </c>
      <c r="P1921" s="10" t="str">
        <f t="array" ref="P1921">_xlfn.XLOOKUP(A1921,subscriptions!B1921:B10004,subscriptions!C1921:C10004)</f>
        <v>Mini</v>
      </c>
      <c r="Q1921" s="10" t="s">
        <v>173</v>
      </c>
      <c r="R1921" s="10" t="s">
        <v>148</v>
      </c>
      <c r="S1921" s="10" t="s">
        <v>2380</v>
      </c>
    </row>
    <row r="1922">
      <c r="A1922" s="1" t="s">
        <v>2653</v>
      </c>
      <c r="B1922" s="1" t="s">
        <v>713</v>
      </c>
      <c r="C1922" s="1" t="s">
        <v>296</v>
      </c>
      <c r="D1922" s="1" t="s">
        <v>27</v>
      </c>
      <c r="E1922" s="1" t="s">
        <v>714</v>
      </c>
      <c r="F1922" s="1" t="s">
        <v>2171</v>
      </c>
      <c r="G1922" s="1" t="s">
        <v>14269</v>
      </c>
      <c r="H1922" s="1" t="s">
        <v>14270</v>
      </c>
      <c r="I1922" s="4">
        <v>84.37658564814815</v>
      </c>
      <c r="J1922" s="1">
        <v>1834.21</v>
      </c>
      <c r="K1922" s="1">
        <v>209.62</v>
      </c>
      <c r="M1922" s="10">
        <f t="array" ref="M1922">_xlfn.XLOOKUP(A1922,subscriptions!B1922:B10004,subscriptions!D1922:D10004)</f>
        <v>120</v>
      </c>
      <c r="N1922" s="10">
        <f t="array" ref="N1922">_xlfn.XLOOKUP(A1922,subscriptions!B1922:B10004,subscriptions!G1922:G10004)</f>
        <v>5</v>
      </c>
      <c r="O1922" s="10">
        <v>114.0</v>
      </c>
      <c r="P1922" s="10" t="str">
        <f t="array" ref="P1922">_xlfn.XLOOKUP(A1922,subscriptions!B1922:B10004,subscriptions!C1922:C10004)</f>
        <v>Residential</v>
      </c>
      <c r="Q1922" s="10" t="s">
        <v>194</v>
      </c>
      <c r="R1922" s="10" t="s">
        <v>212</v>
      </c>
      <c r="S1922" s="10" t="s">
        <v>3910</v>
      </c>
    </row>
    <row r="1923">
      <c r="A1923" s="1" t="s">
        <v>2654</v>
      </c>
      <c r="B1923" s="1" t="s">
        <v>589</v>
      </c>
      <c r="C1923" s="1" t="s">
        <v>786</v>
      </c>
      <c r="D1923" s="1" t="s">
        <v>153</v>
      </c>
      <c r="E1923" s="1" t="s">
        <v>111</v>
      </c>
      <c r="F1923" s="1" t="s">
        <v>1263</v>
      </c>
      <c r="G1923" s="1" t="s">
        <v>14271</v>
      </c>
      <c r="H1923" s="1" t="s">
        <v>14272</v>
      </c>
      <c r="I1923" s="4">
        <v>84.38280092592592</v>
      </c>
      <c r="J1923" s="1">
        <v>54.84</v>
      </c>
      <c r="K1923" s="1">
        <v>27.7</v>
      </c>
      <c r="M1923" s="10">
        <f t="array" ref="M1923">_xlfn.XLOOKUP(A1923,subscriptions!B1923:B10004,subscriptions!D1923:D10004)</f>
        <v>80</v>
      </c>
      <c r="N1923" s="10">
        <f t="array" ref="N1923">_xlfn.XLOOKUP(A1923,subscriptions!B1923:B10004,subscriptions!G1923:G10004)</f>
        <v>10</v>
      </c>
      <c r="O1923" s="10">
        <v>72.0</v>
      </c>
      <c r="P1923" s="10" t="str">
        <f t="array" ref="P1923">_xlfn.XLOOKUP(A1923,subscriptions!B1923:B10004,subscriptions!C1923:C10004)</f>
        <v>Roam</v>
      </c>
      <c r="Q1923" s="10" t="s">
        <v>128</v>
      </c>
      <c r="R1923" s="10" t="s">
        <v>148</v>
      </c>
      <c r="S1923" s="10" t="s">
        <v>671</v>
      </c>
    </row>
    <row r="1924">
      <c r="A1924" s="1" t="s">
        <v>2655</v>
      </c>
      <c r="B1924" s="1" t="s">
        <v>4509</v>
      </c>
      <c r="C1924" s="1" t="s">
        <v>673</v>
      </c>
      <c r="D1924" s="1" t="s">
        <v>153</v>
      </c>
      <c r="E1924" s="1" t="s">
        <v>28</v>
      </c>
      <c r="F1924" s="1" t="s">
        <v>2097</v>
      </c>
      <c r="G1924" s="1" t="s">
        <v>14273</v>
      </c>
      <c r="H1924" s="1" t="s">
        <v>14274</v>
      </c>
      <c r="I1924" s="4">
        <v>84.25587962962963</v>
      </c>
      <c r="J1924" s="1">
        <v>1499.76</v>
      </c>
      <c r="K1924" s="1">
        <v>259.04</v>
      </c>
      <c r="M1924" s="10">
        <f t="array" ref="M1924">_xlfn.XLOOKUP(A1924,subscriptions!B1924:B10004,subscriptions!D1924:D10004)</f>
        <v>50</v>
      </c>
      <c r="N1924" s="10">
        <f t="array" ref="N1924">_xlfn.XLOOKUP(A1924,subscriptions!B1924:B10004,subscriptions!G1924:G10004)</f>
        <v>20</v>
      </c>
      <c r="O1924" s="10">
        <v>40.0</v>
      </c>
      <c r="P1924" s="10" t="str">
        <f t="array" ref="P1924">_xlfn.XLOOKUP(A1924,subscriptions!B1924:B10004,subscriptions!C1924:C10004)</f>
        <v>Mini</v>
      </c>
      <c r="Q1924" s="10" t="s">
        <v>128</v>
      </c>
      <c r="R1924" s="10" t="s">
        <v>148</v>
      </c>
      <c r="S1924" s="10" t="s">
        <v>1156</v>
      </c>
    </row>
    <row r="1925">
      <c r="A1925" s="1" t="s">
        <v>2656</v>
      </c>
      <c r="B1925" s="1" t="s">
        <v>899</v>
      </c>
      <c r="C1925" s="1" t="s">
        <v>827</v>
      </c>
      <c r="D1925" s="1" t="s">
        <v>27</v>
      </c>
      <c r="E1925" s="1" t="s">
        <v>332</v>
      </c>
      <c r="F1925" s="1" t="s">
        <v>2415</v>
      </c>
      <c r="G1925" s="1" t="s">
        <v>14275</v>
      </c>
      <c r="H1925" s="1" t="s">
        <v>14276</v>
      </c>
      <c r="I1925" s="4">
        <v>84.37605324074075</v>
      </c>
      <c r="J1925" s="1">
        <v>708.9</v>
      </c>
      <c r="K1925" s="1">
        <v>126.63</v>
      </c>
      <c r="M1925" s="10">
        <f t="array" ref="M1925">_xlfn.XLOOKUP(A1925,subscriptions!B1925:B10004,subscriptions!D1925:D10004)</f>
        <v>120</v>
      </c>
      <c r="N1925" s="10">
        <f t="array" ref="N1925">_xlfn.XLOOKUP(A1925,subscriptions!B1925:B10004,subscriptions!G1925:G10004)</f>
        <v>0</v>
      </c>
      <c r="O1925" s="10">
        <v>120.0</v>
      </c>
      <c r="P1925" s="10" t="str">
        <f t="array" ref="P1925">_xlfn.XLOOKUP(A1925,subscriptions!B1925:B10004,subscriptions!C1925:C10004)</f>
        <v>Residential</v>
      </c>
      <c r="Q1925" s="10" t="s">
        <v>173</v>
      </c>
      <c r="R1925" s="10" t="s">
        <v>212</v>
      </c>
      <c r="S1925" s="10" t="s">
        <v>1442</v>
      </c>
    </row>
    <row r="1926">
      <c r="A1926" s="1" t="s">
        <v>2659</v>
      </c>
      <c r="B1926" s="1" t="s">
        <v>1044</v>
      </c>
      <c r="C1926" s="1" t="s">
        <v>1142</v>
      </c>
      <c r="D1926" s="1" t="s">
        <v>27</v>
      </c>
      <c r="E1926" s="1" t="s">
        <v>332</v>
      </c>
      <c r="F1926" s="1" t="s">
        <v>2415</v>
      </c>
      <c r="G1926" s="1" t="s">
        <v>14277</v>
      </c>
      <c r="H1926" s="1" t="s">
        <v>14278</v>
      </c>
      <c r="I1926" s="4">
        <v>84.25836805555555</v>
      </c>
      <c r="J1926" s="1">
        <v>2421.26</v>
      </c>
      <c r="K1926" s="1">
        <v>585.63</v>
      </c>
      <c r="M1926" s="10">
        <f t="array" ref="M1926">_xlfn.XLOOKUP(A1926,subscriptions!B1926:B10004,subscriptions!D1926:D10004)</f>
        <v>120</v>
      </c>
      <c r="N1926" s="10">
        <f t="array" ref="N1926">_xlfn.XLOOKUP(A1926,subscriptions!B1926:B10004,subscriptions!G1926:G10004)</f>
        <v>5</v>
      </c>
      <c r="O1926" s="10">
        <v>114.0</v>
      </c>
      <c r="P1926" s="10" t="str">
        <f t="array" ref="P1926">_xlfn.XLOOKUP(A1926,subscriptions!B1926:B10004,subscriptions!C1926:C10004)</f>
        <v>Residential</v>
      </c>
      <c r="Q1926" s="10" t="s">
        <v>194</v>
      </c>
      <c r="R1926" s="10" t="s">
        <v>212</v>
      </c>
      <c r="S1926" s="10" t="s">
        <v>4148</v>
      </c>
    </row>
    <row r="1927">
      <c r="A1927" s="1" t="s">
        <v>2660</v>
      </c>
      <c r="B1927" s="1" t="s">
        <v>329</v>
      </c>
      <c r="C1927" s="1" t="s">
        <v>1347</v>
      </c>
      <c r="D1927" s="1" t="s">
        <v>27</v>
      </c>
      <c r="E1927" s="1" t="s">
        <v>239</v>
      </c>
      <c r="F1927" s="1" t="s">
        <v>2132</v>
      </c>
      <c r="G1927" s="1" t="s">
        <v>14279</v>
      </c>
      <c r="H1927" s="1" t="s">
        <v>14280</v>
      </c>
      <c r="I1927" s="4">
        <v>84.21128472222222</v>
      </c>
      <c r="J1927" s="1">
        <v>196.4</v>
      </c>
      <c r="K1927" s="1">
        <v>57.99</v>
      </c>
      <c r="M1927" s="10">
        <f t="array" ref="M1927">_xlfn.XLOOKUP(A1927,subscriptions!B1927:B10004,subscriptions!D1927:D10004)</f>
        <v>250</v>
      </c>
      <c r="N1927" s="10">
        <f t="array" ref="N1927">_xlfn.XLOOKUP(A1927,subscriptions!B1927:B10004,subscriptions!G1927:G10004)</f>
        <v>10</v>
      </c>
      <c r="O1927" s="10">
        <v>225.0</v>
      </c>
      <c r="P1927" s="10" t="str">
        <f t="array" ref="P1927">_xlfn.XLOOKUP(A1927,subscriptions!B1927:B10004,subscriptions!C1927:C10004)</f>
        <v>Business</v>
      </c>
      <c r="Q1927" s="10" t="s">
        <v>128</v>
      </c>
      <c r="R1927" s="10" t="s">
        <v>129</v>
      </c>
      <c r="S1927" s="10" t="s">
        <v>438</v>
      </c>
    </row>
    <row r="1928">
      <c r="A1928" s="1" t="s">
        <v>2661</v>
      </c>
      <c r="B1928" s="1" t="s">
        <v>1460</v>
      </c>
      <c r="C1928" s="1" t="s">
        <v>330</v>
      </c>
      <c r="D1928" s="1" t="s">
        <v>27</v>
      </c>
      <c r="E1928" s="1" t="s">
        <v>28</v>
      </c>
      <c r="F1928" s="1" t="s">
        <v>526</v>
      </c>
      <c r="G1928" s="1" t="s">
        <v>14281</v>
      </c>
      <c r="H1928" s="1" t="s">
        <v>14282</v>
      </c>
      <c r="I1928" s="4">
        <v>84.16739583333333</v>
      </c>
      <c r="J1928" s="1">
        <v>1380.83</v>
      </c>
      <c r="K1928" s="1">
        <v>149.16</v>
      </c>
      <c r="M1928" s="10">
        <f t="array" ref="M1928">_xlfn.XLOOKUP(A1928,subscriptions!B1928:B10004,subscriptions!D1928:D10004)</f>
        <v>80</v>
      </c>
      <c r="N1928" s="10">
        <f t="array" ref="N1928">_xlfn.XLOOKUP(A1928,subscriptions!B1928:B10004,subscriptions!G1928:G10004)</f>
        <v>20</v>
      </c>
      <c r="O1928" s="10">
        <v>64.0</v>
      </c>
      <c r="P1928" s="10" t="str">
        <f t="array" ref="P1928">_xlfn.XLOOKUP(A1928,subscriptions!B1928:B10004,subscriptions!C1928:C10004)</f>
        <v>Roam</v>
      </c>
      <c r="Q1928" s="10" t="s">
        <v>128</v>
      </c>
      <c r="R1928" s="10" t="s">
        <v>148</v>
      </c>
      <c r="S1928" s="10" t="s">
        <v>1412</v>
      </c>
    </row>
    <row r="1929">
      <c r="A1929" s="1" t="s">
        <v>2662</v>
      </c>
      <c r="B1929" s="1" t="s">
        <v>2096</v>
      </c>
      <c r="C1929" s="1" t="s">
        <v>1347</v>
      </c>
      <c r="D1929" s="1" t="s">
        <v>27</v>
      </c>
      <c r="E1929" s="1" t="s">
        <v>262</v>
      </c>
      <c r="F1929" s="1" t="s">
        <v>2112</v>
      </c>
      <c r="G1929" s="1" t="s">
        <v>14283</v>
      </c>
      <c r="H1929" s="1" t="s">
        <v>14284</v>
      </c>
      <c r="I1929" s="4">
        <v>84.21479166666667</v>
      </c>
      <c r="J1929" s="1">
        <v>1033.7</v>
      </c>
      <c r="K1929" s="1">
        <v>151.75</v>
      </c>
      <c r="M1929" s="10">
        <f t="array" ref="M1929">_xlfn.XLOOKUP(A1929,subscriptions!B1929:B10004,subscriptions!D1929:D10004)</f>
        <v>250</v>
      </c>
      <c r="N1929" s="10">
        <f t="array" ref="N1929">_xlfn.XLOOKUP(A1929,subscriptions!B1929:B10004,subscriptions!G1929:G10004)</f>
        <v>0</v>
      </c>
      <c r="O1929" s="10">
        <v>250.0</v>
      </c>
      <c r="P1929" s="10" t="str">
        <f t="array" ref="P1929">_xlfn.XLOOKUP(A1929,subscriptions!B1929:B10004,subscriptions!C1929:C10004)</f>
        <v>Business</v>
      </c>
      <c r="Q1929" s="10" t="s">
        <v>173</v>
      </c>
      <c r="R1929" s="10" t="s">
        <v>129</v>
      </c>
      <c r="S1929" s="10" t="s">
        <v>3641</v>
      </c>
    </row>
    <row r="1930">
      <c r="A1930" s="1" t="s">
        <v>2663</v>
      </c>
      <c r="B1930" s="1" t="s">
        <v>1844</v>
      </c>
      <c r="C1930" s="1" t="s">
        <v>279</v>
      </c>
      <c r="D1930" s="1" t="s">
        <v>153</v>
      </c>
      <c r="E1930" s="1" t="s">
        <v>28</v>
      </c>
      <c r="F1930" s="1" t="s">
        <v>801</v>
      </c>
      <c r="G1930" s="1" t="s">
        <v>14285</v>
      </c>
      <c r="H1930" s="1" t="s">
        <v>14286</v>
      </c>
      <c r="I1930" s="4">
        <v>84.38082175925926</v>
      </c>
      <c r="J1930" s="1">
        <v>1592.2</v>
      </c>
      <c r="K1930" s="1">
        <v>200.2</v>
      </c>
      <c r="M1930" s="10">
        <f t="array" ref="M1930">_xlfn.XLOOKUP(A1930,subscriptions!B1930:B10004,subscriptions!D1930:D10004)</f>
        <v>120</v>
      </c>
      <c r="N1930" s="10">
        <f t="array" ref="N1930">_xlfn.XLOOKUP(A1930,subscriptions!B1930:B10004,subscriptions!G1930:G10004)</f>
        <v>5</v>
      </c>
      <c r="O1930" s="10">
        <v>114.0</v>
      </c>
      <c r="P1930" s="10" t="str">
        <f t="array" ref="P1930">_xlfn.XLOOKUP(A1930,subscriptions!B1930:B10004,subscriptions!C1930:C10004)</f>
        <v>Residential</v>
      </c>
      <c r="Q1930" s="10" t="s">
        <v>194</v>
      </c>
      <c r="R1930" s="10" t="s">
        <v>212</v>
      </c>
      <c r="S1930" s="10" t="s">
        <v>762</v>
      </c>
    </row>
    <row r="1931">
      <c r="A1931" s="1" t="s">
        <v>2664</v>
      </c>
      <c r="B1931" s="1" t="s">
        <v>1624</v>
      </c>
      <c r="C1931" s="1" t="s">
        <v>871</v>
      </c>
      <c r="D1931" s="1" t="s">
        <v>27</v>
      </c>
      <c r="E1931" s="1" t="s">
        <v>332</v>
      </c>
      <c r="F1931" s="1" t="s">
        <v>618</v>
      </c>
      <c r="G1931" s="1" t="s">
        <v>14287</v>
      </c>
      <c r="H1931" s="1" t="s">
        <v>14288</v>
      </c>
      <c r="I1931" s="4">
        <v>84.3829050925926</v>
      </c>
      <c r="J1931" s="1">
        <v>150.58</v>
      </c>
      <c r="K1931" s="1">
        <v>45.02</v>
      </c>
      <c r="M1931" s="10">
        <f t="array" ref="M1931">_xlfn.XLOOKUP(A1931,subscriptions!B1931:B10004,subscriptions!D1931:D10004)</f>
        <v>250</v>
      </c>
      <c r="N1931" s="10">
        <f t="array" ref="N1931">_xlfn.XLOOKUP(A1931,subscriptions!B1931:B10004,subscriptions!G1931:G10004)</f>
        <v>10</v>
      </c>
      <c r="O1931" s="10">
        <v>225.0</v>
      </c>
      <c r="P1931" s="10" t="str">
        <f t="array" ref="P1931">_xlfn.XLOOKUP(A1931,subscriptions!B1931:B10004,subscriptions!C1931:C10004)</f>
        <v>Business</v>
      </c>
      <c r="Q1931" s="10" t="s">
        <v>128</v>
      </c>
      <c r="R1931" s="10" t="s">
        <v>129</v>
      </c>
      <c r="S1931" s="10" t="s">
        <v>671</v>
      </c>
    </row>
    <row r="1932">
      <c r="A1932" s="1" t="s">
        <v>2665</v>
      </c>
      <c r="B1932" s="1" t="s">
        <v>523</v>
      </c>
      <c r="C1932" s="1" t="s">
        <v>1678</v>
      </c>
      <c r="D1932" s="1" t="s">
        <v>27</v>
      </c>
      <c r="E1932" s="1" t="s">
        <v>332</v>
      </c>
      <c r="F1932" s="1" t="s">
        <v>788</v>
      </c>
      <c r="G1932" s="1" t="s">
        <v>14289</v>
      </c>
      <c r="H1932" s="1" t="s">
        <v>14290</v>
      </c>
      <c r="I1932" s="4">
        <v>84.17465277777778</v>
      </c>
      <c r="J1932" s="1">
        <v>1351.19</v>
      </c>
      <c r="K1932" s="1">
        <v>154.84</v>
      </c>
      <c r="M1932" s="10">
        <f t="array" ref="M1932">_xlfn.XLOOKUP(A1932,subscriptions!B1932:B10004,subscriptions!D1932:D10004)</f>
        <v>120</v>
      </c>
      <c r="N1932" s="10">
        <f t="array" ref="N1932">_xlfn.XLOOKUP(A1932,subscriptions!B1932:B10004,subscriptions!G1932:G10004)</f>
        <v>20</v>
      </c>
      <c r="O1932" s="10">
        <v>96.0</v>
      </c>
      <c r="P1932" s="10" t="str">
        <f t="array" ref="P1932">_xlfn.XLOOKUP(A1932,subscriptions!B1932:B10004,subscriptions!C1932:C10004)</f>
        <v>Residential</v>
      </c>
      <c r="Q1932" s="10" t="s">
        <v>128</v>
      </c>
      <c r="R1932" s="10" t="s">
        <v>148</v>
      </c>
      <c r="S1932" s="10" t="s">
        <v>507</v>
      </c>
    </row>
    <row r="1933">
      <c r="A1933" s="1" t="s">
        <v>2666</v>
      </c>
      <c r="B1933" s="1" t="s">
        <v>2521</v>
      </c>
      <c r="C1933" s="1" t="s">
        <v>786</v>
      </c>
      <c r="D1933" s="1" t="s">
        <v>153</v>
      </c>
      <c r="E1933" s="1" t="s">
        <v>179</v>
      </c>
      <c r="F1933" s="1" t="s">
        <v>4595</v>
      </c>
      <c r="G1933" s="1" t="s">
        <v>14291</v>
      </c>
      <c r="H1933" s="1" t="s">
        <v>14292</v>
      </c>
      <c r="I1933" s="4">
        <v>84.29467592592593</v>
      </c>
      <c r="J1933" s="1">
        <v>1286.54</v>
      </c>
      <c r="K1933" s="1">
        <v>183.47</v>
      </c>
      <c r="L1933" s="1">
        <v>100.0</v>
      </c>
      <c r="M1933" s="10">
        <f t="array" ref="M1933">_xlfn.XLOOKUP(A1933,subscriptions!B1933:B10004,subscriptions!D1933:D10004)</f>
        <v>120</v>
      </c>
      <c r="N1933" s="10">
        <f t="array" ref="N1933">_xlfn.XLOOKUP(A1933,subscriptions!B1933:B10004,subscriptions!G1933:G10004)</f>
        <v>0</v>
      </c>
      <c r="O1933" s="10">
        <v>120.0</v>
      </c>
      <c r="P1933" s="10" t="str">
        <f t="array" ref="P1933">_xlfn.XLOOKUP(A1933,subscriptions!B1933:B10004,subscriptions!C1933:C10004)</f>
        <v>Residential</v>
      </c>
      <c r="Q1933" s="10" t="s">
        <v>173</v>
      </c>
      <c r="R1933" s="10" t="s">
        <v>212</v>
      </c>
      <c r="S1933" s="10" t="s">
        <v>2075</v>
      </c>
    </row>
    <row r="1934">
      <c r="A1934" s="1" t="s">
        <v>2667</v>
      </c>
      <c r="B1934" s="1" t="s">
        <v>657</v>
      </c>
      <c r="C1934" s="1" t="s">
        <v>605</v>
      </c>
      <c r="D1934" s="1" t="s">
        <v>153</v>
      </c>
      <c r="E1934" s="1" t="s">
        <v>332</v>
      </c>
      <c r="F1934" s="1" t="s">
        <v>788</v>
      </c>
      <c r="G1934" s="1" t="s">
        <v>14293</v>
      </c>
      <c r="H1934" s="1" t="s">
        <v>14294</v>
      </c>
      <c r="I1934" s="4">
        <v>84.2120949074074</v>
      </c>
      <c r="J1934" s="1">
        <v>1283.72</v>
      </c>
      <c r="K1934" s="1">
        <v>158.18</v>
      </c>
      <c r="M1934" s="10">
        <f t="array" ref="M1934">_xlfn.XLOOKUP(A1934,subscriptions!B1934:B10004,subscriptions!D1934:D10004)</f>
        <v>120</v>
      </c>
      <c r="N1934" s="10">
        <f t="array" ref="N1934">_xlfn.XLOOKUP(A1934,subscriptions!B1934:B10004,subscriptions!G1934:G10004)</f>
        <v>5</v>
      </c>
      <c r="O1934" s="10">
        <v>114.0</v>
      </c>
      <c r="P1934" s="10" t="str">
        <f t="array" ref="P1934">_xlfn.XLOOKUP(A1934,subscriptions!B1934:B10004,subscriptions!C1934:C10004)</f>
        <v>Residential</v>
      </c>
      <c r="Q1934" s="10" t="s">
        <v>194</v>
      </c>
      <c r="R1934" s="10" t="s">
        <v>212</v>
      </c>
      <c r="S1934" s="10" t="s">
        <v>857</v>
      </c>
    </row>
    <row r="1935">
      <c r="A1935" s="1" t="s">
        <v>2668</v>
      </c>
      <c r="B1935" s="1" t="s">
        <v>389</v>
      </c>
      <c r="C1935" s="1" t="s">
        <v>1876</v>
      </c>
      <c r="D1935" s="1" t="s">
        <v>27</v>
      </c>
      <c r="E1935" s="1" t="s">
        <v>262</v>
      </c>
      <c r="F1935" s="1" t="s">
        <v>2985</v>
      </c>
      <c r="G1935" s="1" t="s">
        <v>14295</v>
      </c>
      <c r="H1935" s="1" t="s">
        <v>14296</v>
      </c>
      <c r="I1935" s="4">
        <v>84.25856481481482</v>
      </c>
      <c r="J1935" s="1">
        <v>1437.57</v>
      </c>
      <c r="K1935" s="1">
        <v>195.68</v>
      </c>
      <c r="M1935" s="10">
        <f t="array" ref="M1935">_xlfn.XLOOKUP(A1935,subscriptions!B1935:B10004,subscriptions!D1935:D10004)</f>
        <v>120</v>
      </c>
      <c r="N1935" s="10">
        <f t="array" ref="N1935">_xlfn.XLOOKUP(A1935,subscriptions!B1935:B10004,subscriptions!G1935:G10004)</f>
        <v>10</v>
      </c>
      <c r="O1935" s="10">
        <v>108.0</v>
      </c>
      <c r="P1935" s="10" t="str">
        <f t="array" ref="P1935">_xlfn.XLOOKUP(A1935,subscriptions!B1935:B10004,subscriptions!C1935:C10004)</f>
        <v>Residential</v>
      </c>
      <c r="Q1935" s="10" t="s">
        <v>128</v>
      </c>
      <c r="R1935" s="10" t="s">
        <v>212</v>
      </c>
      <c r="S1935" s="10" t="s">
        <v>4148</v>
      </c>
    </row>
    <row r="1936">
      <c r="A1936" s="1" t="s">
        <v>2669</v>
      </c>
      <c r="B1936" s="1" t="s">
        <v>236</v>
      </c>
      <c r="C1936" s="1" t="s">
        <v>152</v>
      </c>
      <c r="D1936" s="1" t="s">
        <v>153</v>
      </c>
      <c r="E1936" s="1" t="s">
        <v>714</v>
      </c>
      <c r="F1936" s="1" t="s">
        <v>1866</v>
      </c>
      <c r="G1936" s="1" t="s">
        <v>14297</v>
      </c>
      <c r="H1936" s="1" t="s">
        <v>14298</v>
      </c>
      <c r="I1936" s="4">
        <v>84.340625</v>
      </c>
      <c r="J1936" s="1">
        <v>1742.69</v>
      </c>
      <c r="K1936" s="1">
        <v>377.95</v>
      </c>
      <c r="M1936" s="10">
        <f t="array" ref="M1936">_xlfn.XLOOKUP(A1936,subscriptions!B1936:B10004,subscriptions!D1936:D10004)</f>
        <v>80</v>
      </c>
      <c r="N1936" s="10">
        <f t="array" ref="N1936">_xlfn.XLOOKUP(A1936,subscriptions!B1936:B10004,subscriptions!G1936:G10004)</f>
        <v>20</v>
      </c>
      <c r="O1936" s="10">
        <v>64.0</v>
      </c>
      <c r="P1936" s="10" t="str">
        <f t="array" ref="P1936">_xlfn.XLOOKUP(A1936,subscriptions!B1936:B10004,subscriptions!C1936:C10004)</f>
        <v>Roam</v>
      </c>
      <c r="Q1936" s="10" t="s">
        <v>128</v>
      </c>
      <c r="R1936" s="10" t="s">
        <v>148</v>
      </c>
      <c r="S1936" s="10" t="s">
        <v>616</v>
      </c>
    </row>
    <row r="1937">
      <c r="A1937" s="1" t="s">
        <v>2670</v>
      </c>
      <c r="B1937" s="1" t="s">
        <v>472</v>
      </c>
      <c r="C1937" s="1" t="s">
        <v>920</v>
      </c>
      <c r="D1937" s="1" t="s">
        <v>27</v>
      </c>
      <c r="E1937" s="1" t="s">
        <v>111</v>
      </c>
      <c r="F1937" s="1" t="s">
        <v>1227</v>
      </c>
      <c r="G1937" s="1" t="s">
        <v>14299</v>
      </c>
      <c r="H1937" s="1" t="s">
        <v>14300</v>
      </c>
      <c r="I1937" s="4">
        <v>84.33703703703704</v>
      </c>
      <c r="J1937" s="1">
        <v>2502.05</v>
      </c>
      <c r="K1937" s="1">
        <v>527.99</v>
      </c>
      <c r="M1937" s="10">
        <f t="array" ref="M1937">_xlfn.XLOOKUP(A1937,subscriptions!B1937:B10004,subscriptions!D1937:D10004)</f>
        <v>120</v>
      </c>
      <c r="N1937" s="10">
        <f t="array" ref="N1937">_xlfn.XLOOKUP(A1937,subscriptions!B1937:B10004,subscriptions!G1937:G10004)</f>
        <v>0</v>
      </c>
      <c r="O1937" s="10">
        <v>120.0</v>
      </c>
      <c r="P1937" s="10" t="str">
        <f t="array" ref="P1937">_xlfn.XLOOKUP(A1937,subscriptions!B1937:B10004,subscriptions!C1937:C10004)</f>
        <v>Residential</v>
      </c>
      <c r="Q1937" s="10" t="s">
        <v>173</v>
      </c>
      <c r="R1937" s="10" t="s">
        <v>212</v>
      </c>
      <c r="S1937" s="10" t="s">
        <v>968</v>
      </c>
    </row>
    <row r="1938">
      <c r="A1938" s="1" t="s">
        <v>2672</v>
      </c>
      <c r="B1938" s="1" t="s">
        <v>589</v>
      </c>
      <c r="C1938" s="1" t="s">
        <v>800</v>
      </c>
      <c r="D1938" s="1" t="s">
        <v>153</v>
      </c>
      <c r="E1938" s="1" t="s">
        <v>631</v>
      </c>
      <c r="F1938" s="1" t="s">
        <v>632</v>
      </c>
      <c r="G1938" s="1" t="s">
        <v>14301</v>
      </c>
      <c r="H1938" s="1" t="s">
        <v>14302</v>
      </c>
      <c r="I1938" s="4">
        <v>84.21202546296297</v>
      </c>
      <c r="J1938" s="1">
        <v>521.7</v>
      </c>
      <c r="K1938" s="1">
        <v>116.24</v>
      </c>
      <c r="M1938" s="10">
        <f t="array" ref="M1938">_xlfn.XLOOKUP(A1938,subscriptions!B1938:B10004,subscriptions!D1938:D10004)</f>
        <v>120</v>
      </c>
      <c r="N1938" s="10">
        <f t="array" ref="N1938">_xlfn.XLOOKUP(A1938,subscriptions!B1938:B10004,subscriptions!G1938:G10004)</f>
        <v>5</v>
      </c>
      <c r="O1938" s="10">
        <v>114.0</v>
      </c>
      <c r="P1938" s="10" t="str">
        <f t="array" ref="P1938">_xlfn.XLOOKUP(A1938,subscriptions!B1938:B10004,subscriptions!C1938:C10004)</f>
        <v>Residential</v>
      </c>
      <c r="Q1938" s="10" t="s">
        <v>194</v>
      </c>
      <c r="R1938" s="10" t="s">
        <v>212</v>
      </c>
      <c r="S1938" s="10" t="s">
        <v>857</v>
      </c>
    </row>
    <row r="1939">
      <c r="A1939" s="1" t="s">
        <v>2674</v>
      </c>
      <c r="B1939" s="1" t="s">
        <v>329</v>
      </c>
      <c r="C1939" s="1" t="s">
        <v>391</v>
      </c>
      <c r="D1939" s="1" t="s">
        <v>27</v>
      </c>
      <c r="E1939" s="1" t="s">
        <v>280</v>
      </c>
      <c r="F1939" s="1" t="s">
        <v>281</v>
      </c>
      <c r="G1939" s="1" t="s">
        <v>14303</v>
      </c>
      <c r="H1939" s="1" t="s">
        <v>14304</v>
      </c>
      <c r="I1939" s="4">
        <v>84.17311342592592</v>
      </c>
      <c r="J1939" s="1">
        <v>2664.88</v>
      </c>
      <c r="K1939" s="1">
        <v>390.03</v>
      </c>
      <c r="M1939" s="10">
        <f t="array" ref="M1939">_xlfn.XLOOKUP(A1939,subscriptions!B1939:B10004,subscriptions!D1939:D10004)</f>
        <v>120</v>
      </c>
      <c r="N1939" s="10">
        <f t="array" ref="N1939">_xlfn.XLOOKUP(A1939,subscriptions!B1939:B10004,subscriptions!G1939:G10004)</f>
        <v>10</v>
      </c>
      <c r="O1939" s="10">
        <v>108.0</v>
      </c>
      <c r="P1939" s="10" t="str">
        <f t="array" ref="P1939">_xlfn.XLOOKUP(A1939,subscriptions!B1939:B10004,subscriptions!C1939:C10004)</f>
        <v>Residential</v>
      </c>
      <c r="Q1939" s="10" t="s">
        <v>128</v>
      </c>
      <c r="R1939" s="10" t="s">
        <v>212</v>
      </c>
      <c r="S1939" s="10" t="s">
        <v>2630</v>
      </c>
    </row>
    <row r="1940">
      <c r="A1940" s="1" t="s">
        <v>2675</v>
      </c>
      <c r="B1940" s="1" t="s">
        <v>2279</v>
      </c>
      <c r="C1940" s="1" t="s">
        <v>178</v>
      </c>
      <c r="D1940" s="1" t="s">
        <v>153</v>
      </c>
      <c r="E1940" s="1" t="s">
        <v>280</v>
      </c>
      <c r="F1940" s="1" t="s">
        <v>1665</v>
      </c>
      <c r="G1940" s="1" t="s">
        <v>14305</v>
      </c>
      <c r="H1940" s="1" t="s">
        <v>14306</v>
      </c>
      <c r="I1940" s="4">
        <v>84.38221064814815</v>
      </c>
      <c r="J1940" s="1">
        <v>1084.5</v>
      </c>
      <c r="K1940" s="1">
        <v>213.65</v>
      </c>
      <c r="M1940" s="10">
        <f t="array" ref="M1940">_xlfn.XLOOKUP(A1940,subscriptions!B1940:B10004,subscriptions!D1940:D10004)</f>
        <v>120</v>
      </c>
      <c r="N1940" s="10">
        <f t="array" ref="N1940">_xlfn.XLOOKUP(A1940,subscriptions!B1940:B10004,subscriptions!G1940:G10004)</f>
        <v>20</v>
      </c>
      <c r="O1940" s="10">
        <v>96.0</v>
      </c>
      <c r="P1940" s="10" t="str">
        <f t="array" ref="P1940">_xlfn.XLOOKUP(A1940,subscriptions!B1940:B10004,subscriptions!C1940:C10004)</f>
        <v>Residential</v>
      </c>
      <c r="Q1940" s="10" t="s">
        <v>128</v>
      </c>
      <c r="R1940" s="10" t="s">
        <v>148</v>
      </c>
      <c r="S1940" s="10" t="s">
        <v>293</v>
      </c>
    </row>
    <row r="1941">
      <c r="A1941" s="1" t="s">
        <v>2676</v>
      </c>
      <c r="B1941" s="1" t="s">
        <v>177</v>
      </c>
      <c r="C1941" s="1" t="s">
        <v>1388</v>
      </c>
      <c r="D1941" s="1" t="s">
        <v>153</v>
      </c>
      <c r="E1941" s="1" t="s">
        <v>219</v>
      </c>
      <c r="F1941" s="1" t="s">
        <v>2446</v>
      </c>
      <c r="G1941" s="1" t="s">
        <v>14307</v>
      </c>
      <c r="H1941" s="1" t="s">
        <v>14308</v>
      </c>
      <c r="I1941" s="4">
        <v>84.21476851851853</v>
      </c>
      <c r="J1941" s="1">
        <v>170.28</v>
      </c>
      <c r="K1941" s="1">
        <v>57.65</v>
      </c>
      <c r="M1941" s="10">
        <f t="array" ref="M1941">_xlfn.XLOOKUP(A1941,subscriptions!B1941:B10004,subscriptions!D1941:D10004)</f>
        <v>120</v>
      </c>
      <c r="N1941" s="10">
        <f t="array" ref="N1941">_xlfn.XLOOKUP(A1941,subscriptions!B1941:B10004,subscriptions!G1941:G10004)</f>
        <v>0</v>
      </c>
      <c r="O1941" s="10">
        <v>120.0</v>
      </c>
      <c r="P1941" s="10" t="str">
        <f t="array" ref="P1941">_xlfn.XLOOKUP(A1941,subscriptions!B1941:B10004,subscriptions!C1941:C10004)</f>
        <v>Residential</v>
      </c>
      <c r="Q1941" s="10" t="s">
        <v>173</v>
      </c>
      <c r="R1941" s="10" t="s">
        <v>212</v>
      </c>
      <c r="S1941" s="10" t="s">
        <v>3641</v>
      </c>
    </row>
    <row r="1942">
      <c r="A1942" s="1" t="s">
        <v>2677</v>
      </c>
      <c r="B1942" s="1" t="s">
        <v>1664</v>
      </c>
      <c r="C1942" s="1" t="s">
        <v>26</v>
      </c>
      <c r="D1942" s="1" t="s">
        <v>153</v>
      </c>
      <c r="E1942" s="1" t="s">
        <v>262</v>
      </c>
      <c r="F1942" s="1" t="s">
        <v>1835</v>
      </c>
      <c r="G1942" s="1" t="s">
        <v>14309</v>
      </c>
      <c r="H1942" s="1" t="s">
        <v>14310</v>
      </c>
      <c r="I1942" s="4">
        <v>84.38204861111112</v>
      </c>
      <c r="J1942" s="1">
        <v>140.5</v>
      </c>
      <c r="K1942" s="1">
        <v>38.27</v>
      </c>
      <c r="M1942" s="10">
        <f t="array" ref="M1942">_xlfn.XLOOKUP(A1942,subscriptions!B1942:B10004,subscriptions!D1942:D10004)</f>
        <v>120</v>
      </c>
      <c r="N1942" s="10">
        <f t="array" ref="N1942">_xlfn.XLOOKUP(A1942,subscriptions!B1942:B10004,subscriptions!G1942:G10004)</f>
        <v>5</v>
      </c>
      <c r="O1942" s="10">
        <v>114.0</v>
      </c>
      <c r="P1942" s="10" t="str">
        <f t="array" ref="P1942">_xlfn.XLOOKUP(A1942,subscriptions!B1942:B10004,subscriptions!C1942:C10004)</f>
        <v>Residential</v>
      </c>
      <c r="Q1942" s="10" t="s">
        <v>194</v>
      </c>
      <c r="R1942" s="10" t="s">
        <v>212</v>
      </c>
      <c r="S1942" s="10" t="s">
        <v>293</v>
      </c>
    </row>
    <row r="1943">
      <c r="A1943" s="1" t="s">
        <v>2678</v>
      </c>
      <c r="B1943" s="1" t="s">
        <v>1027</v>
      </c>
      <c r="C1943" s="1" t="s">
        <v>1973</v>
      </c>
      <c r="D1943" s="1" t="s">
        <v>153</v>
      </c>
      <c r="E1943" s="1" t="s">
        <v>280</v>
      </c>
      <c r="F1943" s="1" t="s">
        <v>376</v>
      </c>
      <c r="G1943" s="1" t="s">
        <v>14311</v>
      </c>
      <c r="H1943" s="1" t="s">
        <v>14312</v>
      </c>
      <c r="I1943" s="4">
        <v>84.25724537037037</v>
      </c>
      <c r="J1943" s="1">
        <v>660.24</v>
      </c>
      <c r="K1943" s="1">
        <v>130.08</v>
      </c>
      <c r="M1943" s="10">
        <f t="array" ref="M1943">_xlfn.XLOOKUP(A1943,subscriptions!B1943:B10004,subscriptions!D1943:D10004)</f>
        <v>120</v>
      </c>
      <c r="N1943" s="10">
        <f t="array" ref="N1943">_xlfn.XLOOKUP(A1943,subscriptions!B1943:B10004,subscriptions!G1943:G10004)</f>
        <v>10</v>
      </c>
      <c r="O1943" s="10">
        <v>108.0</v>
      </c>
      <c r="P1943" s="10" t="str">
        <f t="array" ref="P1943">_xlfn.XLOOKUP(A1943,subscriptions!B1943:B10004,subscriptions!C1943:C10004)</f>
        <v>Residential</v>
      </c>
      <c r="Q1943" s="10" t="s">
        <v>128</v>
      </c>
      <c r="R1943" s="10" t="s">
        <v>212</v>
      </c>
      <c r="S1943" s="10" t="s">
        <v>175</v>
      </c>
    </row>
    <row r="1944">
      <c r="A1944" s="1" t="s">
        <v>2679</v>
      </c>
      <c r="B1944" s="1" t="s">
        <v>814</v>
      </c>
      <c r="C1944" s="1" t="s">
        <v>1200</v>
      </c>
      <c r="D1944" s="1" t="s">
        <v>153</v>
      </c>
      <c r="E1944" s="1" t="s">
        <v>219</v>
      </c>
      <c r="F1944" s="1" t="s">
        <v>660</v>
      </c>
      <c r="G1944" s="1" t="s">
        <v>14313</v>
      </c>
      <c r="H1944" s="1" t="s">
        <v>14314</v>
      </c>
      <c r="I1944" s="4">
        <v>84.3384837962963</v>
      </c>
      <c r="J1944" s="1">
        <v>2354.96</v>
      </c>
      <c r="K1944" s="1">
        <v>472.39</v>
      </c>
      <c r="M1944" s="10">
        <f t="array" ref="M1944">_xlfn.XLOOKUP(A1944,subscriptions!B1944:B10004,subscriptions!D1944:D10004)</f>
        <v>80</v>
      </c>
      <c r="N1944" s="10">
        <f t="array" ref="N1944">_xlfn.XLOOKUP(A1944,subscriptions!B1944:B10004,subscriptions!G1944:G10004)</f>
        <v>20</v>
      </c>
      <c r="O1944" s="10">
        <v>64.0</v>
      </c>
      <c r="P1944" s="10" t="str">
        <f t="array" ref="P1944">_xlfn.XLOOKUP(A1944,subscriptions!B1944:B10004,subscriptions!C1944:C10004)</f>
        <v>Roam</v>
      </c>
      <c r="Q1944" s="10" t="s">
        <v>128</v>
      </c>
      <c r="R1944" s="10" t="s">
        <v>148</v>
      </c>
      <c r="S1944" s="10" t="s">
        <v>2086</v>
      </c>
    </row>
    <row r="1945">
      <c r="A1945" s="1" t="s">
        <v>2680</v>
      </c>
      <c r="B1945" s="1" t="s">
        <v>109</v>
      </c>
      <c r="C1945" s="1" t="s">
        <v>1388</v>
      </c>
      <c r="D1945" s="1" t="s">
        <v>27</v>
      </c>
      <c r="E1945" s="1" t="s">
        <v>332</v>
      </c>
      <c r="F1945" s="1" t="s">
        <v>1749</v>
      </c>
      <c r="G1945" s="1" t="s">
        <v>14315</v>
      </c>
      <c r="H1945" s="1" t="s">
        <v>14316</v>
      </c>
      <c r="I1945" s="4">
        <v>84.16769675925926</v>
      </c>
      <c r="J1945" s="1">
        <v>1894.86</v>
      </c>
      <c r="K1945" s="1">
        <v>244.53</v>
      </c>
      <c r="M1945" s="10">
        <f t="array" ref="M1945">_xlfn.XLOOKUP(A1945,subscriptions!B1945:B10004,subscriptions!D1945:D10004)</f>
        <v>120</v>
      </c>
      <c r="N1945" s="10">
        <f t="array" ref="N1945">_xlfn.XLOOKUP(A1945,subscriptions!B1945:B10004,subscriptions!G1945:G10004)</f>
        <v>0</v>
      </c>
      <c r="O1945" s="10">
        <v>120.0</v>
      </c>
      <c r="P1945" s="10" t="str">
        <f t="array" ref="P1945">_xlfn.XLOOKUP(A1945,subscriptions!B1945:B10004,subscriptions!C1945:C10004)</f>
        <v>Residential</v>
      </c>
      <c r="Q1945" s="10" t="s">
        <v>173</v>
      </c>
      <c r="R1945" s="10" t="s">
        <v>212</v>
      </c>
      <c r="S1945" s="10" t="s">
        <v>1412</v>
      </c>
    </row>
    <row r="1946">
      <c r="A1946" s="1" t="s">
        <v>2681</v>
      </c>
      <c r="B1946" s="1" t="s">
        <v>409</v>
      </c>
      <c r="C1946" s="1" t="s">
        <v>827</v>
      </c>
      <c r="D1946" s="1" t="s">
        <v>27</v>
      </c>
      <c r="E1946" s="1" t="s">
        <v>631</v>
      </c>
      <c r="F1946" s="1" t="s">
        <v>2495</v>
      </c>
      <c r="G1946" s="1" t="s">
        <v>14317</v>
      </c>
      <c r="H1946" s="1" t="s">
        <v>14318</v>
      </c>
      <c r="I1946" s="4">
        <v>84.16753472222223</v>
      </c>
      <c r="J1946" s="1">
        <v>2381.11</v>
      </c>
      <c r="K1946" s="1">
        <v>222.53</v>
      </c>
      <c r="M1946" s="10">
        <f t="array" ref="M1946">_xlfn.XLOOKUP(A1946,subscriptions!B1946:B10004,subscriptions!D1946:D10004)</f>
        <v>120</v>
      </c>
      <c r="N1946" s="10">
        <f t="array" ref="N1946">_xlfn.XLOOKUP(A1946,subscriptions!B1946:B10004,subscriptions!G1946:G10004)</f>
        <v>5</v>
      </c>
      <c r="O1946" s="10">
        <v>114.0</v>
      </c>
      <c r="P1946" s="10" t="str">
        <f t="array" ref="P1946">_xlfn.XLOOKUP(A1946,subscriptions!B1946:B10004,subscriptions!C1946:C10004)</f>
        <v>Residential</v>
      </c>
      <c r="Q1946" s="10" t="s">
        <v>194</v>
      </c>
      <c r="R1946" s="10" t="s">
        <v>212</v>
      </c>
      <c r="S1946" s="10" t="s">
        <v>1412</v>
      </c>
    </row>
    <row r="1947">
      <c r="A1947" s="1" t="s">
        <v>2682</v>
      </c>
      <c r="B1947" s="1" t="s">
        <v>1491</v>
      </c>
      <c r="C1947" s="1" t="s">
        <v>1492</v>
      </c>
      <c r="D1947" s="1" t="s">
        <v>153</v>
      </c>
      <c r="E1947" s="1" t="s">
        <v>28</v>
      </c>
      <c r="F1947" s="1" t="s">
        <v>3899</v>
      </c>
      <c r="G1947" s="1" t="s">
        <v>14319</v>
      </c>
      <c r="H1947" s="1" t="s">
        <v>14320</v>
      </c>
      <c r="I1947" s="4">
        <v>84.33778935185185</v>
      </c>
      <c r="J1947" s="1">
        <v>1142.44</v>
      </c>
      <c r="K1947" s="1">
        <v>227.3</v>
      </c>
      <c r="M1947" s="10">
        <f t="array" ref="M1947">_xlfn.XLOOKUP(A1947,subscriptions!B1947:B10004,subscriptions!D1947:D10004)</f>
        <v>80</v>
      </c>
      <c r="N1947" s="10">
        <f t="array" ref="N1947">_xlfn.XLOOKUP(A1947,subscriptions!B1947:B10004,subscriptions!G1947:G10004)</f>
        <v>10</v>
      </c>
      <c r="O1947" s="10">
        <v>72.0</v>
      </c>
      <c r="P1947" s="10" t="str">
        <f t="array" ref="P1947">_xlfn.XLOOKUP(A1947,subscriptions!B1947:B10004,subscriptions!C1947:C10004)</f>
        <v>Roam</v>
      </c>
      <c r="Q1947" s="10" t="s">
        <v>128</v>
      </c>
      <c r="R1947" s="10" t="s">
        <v>148</v>
      </c>
      <c r="S1947" s="10" t="s">
        <v>1961</v>
      </c>
    </row>
    <row r="1948">
      <c r="A1948" s="1" t="s">
        <v>2683</v>
      </c>
      <c r="B1948" s="1" t="s">
        <v>713</v>
      </c>
      <c r="C1948" s="1" t="s">
        <v>26</v>
      </c>
      <c r="D1948" s="1" t="s">
        <v>27</v>
      </c>
      <c r="E1948" s="1" t="s">
        <v>631</v>
      </c>
      <c r="F1948" s="1" t="s">
        <v>1084</v>
      </c>
      <c r="G1948" s="1" t="s">
        <v>14321</v>
      </c>
      <c r="H1948" s="1" t="s">
        <v>14322</v>
      </c>
      <c r="I1948" s="4">
        <v>84.3827199074074</v>
      </c>
      <c r="J1948" s="1">
        <v>920.26</v>
      </c>
      <c r="K1948" s="1">
        <v>212.86</v>
      </c>
      <c r="M1948" s="10">
        <f t="array" ref="M1948">_xlfn.XLOOKUP(A1948,subscriptions!B1948:B10004,subscriptions!D1948:D10004)</f>
        <v>80</v>
      </c>
      <c r="N1948" s="10">
        <f t="array" ref="N1948">_xlfn.XLOOKUP(A1948,subscriptions!B1948:B10004,subscriptions!G1948:G10004)</f>
        <v>20</v>
      </c>
      <c r="O1948" s="10">
        <v>64.0</v>
      </c>
      <c r="P1948" s="10" t="str">
        <f t="array" ref="P1948">_xlfn.XLOOKUP(A1948,subscriptions!B1948:B10004,subscriptions!C1948:C10004)</f>
        <v>Roam</v>
      </c>
      <c r="Q1948" s="10" t="s">
        <v>128</v>
      </c>
      <c r="R1948" s="10" t="s">
        <v>148</v>
      </c>
      <c r="S1948" s="10" t="s">
        <v>671</v>
      </c>
    </row>
    <row r="1949">
      <c r="A1949" s="1" t="s">
        <v>2684</v>
      </c>
      <c r="B1949" s="1" t="s">
        <v>1844</v>
      </c>
      <c r="C1949" s="1" t="s">
        <v>237</v>
      </c>
      <c r="D1949" s="1" t="s">
        <v>153</v>
      </c>
      <c r="E1949" s="1" t="s">
        <v>28</v>
      </c>
      <c r="F1949" s="1" t="s">
        <v>2188</v>
      </c>
      <c r="G1949" s="1" t="s">
        <v>14323</v>
      </c>
      <c r="H1949" s="1" t="s">
        <v>14324</v>
      </c>
      <c r="I1949" s="4">
        <v>84.20922453703703</v>
      </c>
      <c r="J1949" s="1">
        <v>289.29</v>
      </c>
      <c r="K1949" s="1">
        <v>76.52</v>
      </c>
      <c r="M1949" s="10">
        <f t="array" ref="M1949">_xlfn.XLOOKUP(A1949,subscriptions!B1949:B10004,subscriptions!D1949:D10004)</f>
        <v>80</v>
      </c>
      <c r="N1949" s="10">
        <f t="array" ref="N1949">_xlfn.XLOOKUP(A1949,subscriptions!B1949:B10004,subscriptions!G1949:G10004)</f>
        <v>0</v>
      </c>
      <c r="O1949" s="10">
        <v>80.0</v>
      </c>
      <c r="P1949" s="10" t="str">
        <f t="array" ref="P1949">_xlfn.XLOOKUP(A1949,subscriptions!B1949:B10004,subscriptions!C1949:C10004)</f>
        <v>Roam</v>
      </c>
      <c r="Q1949" s="10" t="s">
        <v>173</v>
      </c>
      <c r="R1949" s="10" t="s">
        <v>148</v>
      </c>
      <c r="S1949" s="10" t="s">
        <v>1374</v>
      </c>
    </row>
    <row r="1950">
      <c r="A1950" s="1" t="s">
        <v>2685</v>
      </c>
      <c r="B1950" s="1" t="s">
        <v>409</v>
      </c>
      <c r="C1950" s="1" t="s">
        <v>524</v>
      </c>
      <c r="D1950" s="1" t="s">
        <v>27</v>
      </c>
      <c r="E1950" s="1" t="s">
        <v>280</v>
      </c>
      <c r="F1950" s="1" t="s">
        <v>411</v>
      </c>
      <c r="G1950" s="1" t="s">
        <v>14325</v>
      </c>
      <c r="H1950" s="1" t="s">
        <v>14326</v>
      </c>
      <c r="I1950" s="4">
        <v>84.37574074074074</v>
      </c>
      <c r="J1950" s="1">
        <v>646.68</v>
      </c>
      <c r="K1950" s="1">
        <v>113.55</v>
      </c>
      <c r="M1950" s="10">
        <f t="array" ref="M1950">_xlfn.XLOOKUP(A1950,subscriptions!B1950:B10004,subscriptions!D1950:D10004)</f>
        <v>80</v>
      </c>
      <c r="N1950" s="10">
        <f t="array" ref="N1950">_xlfn.XLOOKUP(A1950,subscriptions!B1950:B10004,subscriptions!G1950:G10004)</f>
        <v>5</v>
      </c>
      <c r="O1950" s="10">
        <v>76.0</v>
      </c>
      <c r="P1950" s="10" t="str">
        <f t="array" ref="P1950">_xlfn.XLOOKUP(A1950,subscriptions!B1950:B10004,subscriptions!C1950:C10004)</f>
        <v>Roam</v>
      </c>
      <c r="Q1950" s="10" t="s">
        <v>194</v>
      </c>
      <c r="R1950" s="10" t="s">
        <v>148</v>
      </c>
      <c r="S1950" s="10" t="s">
        <v>1442</v>
      </c>
    </row>
    <row r="1951">
      <c r="A1951" s="1" t="s">
        <v>2686</v>
      </c>
      <c r="B1951" s="1" t="s">
        <v>1226</v>
      </c>
      <c r="C1951" s="1" t="s">
        <v>750</v>
      </c>
      <c r="D1951" s="1" t="s">
        <v>153</v>
      </c>
      <c r="E1951" s="1" t="s">
        <v>714</v>
      </c>
      <c r="F1951" s="1" t="s">
        <v>828</v>
      </c>
      <c r="G1951" s="1" t="s">
        <v>14327</v>
      </c>
      <c r="H1951" s="1" t="s">
        <v>14328</v>
      </c>
      <c r="I1951" s="4">
        <v>84.33430555555556</v>
      </c>
      <c r="J1951" s="1">
        <v>903.79</v>
      </c>
      <c r="K1951" s="1">
        <v>214.87</v>
      </c>
      <c r="M1951" s="10">
        <f t="array" ref="M1951">_xlfn.XLOOKUP(A1951,subscriptions!B1951:B10004,subscriptions!D1951:D10004)</f>
        <v>250</v>
      </c>
      <c r="N1951" s="10">
        <f t="array" ref="N1951">_xlfn.XLOOKUP(A1951,subscriptions!B1951:B10004,subscriptions!G1951:G10004)</f>
        <v>10</v>
      </c>
      <c r="O1951" s="10">
        <v>225.0</v>
      </c>
      <c r="P1951" s="10" t="str">
        <f t="array" ref="P1951">_xlfn.XLOOKUP(A1951,subscriptions!B1951:B10004,subscriptions!C1951:C10004)</f>
        <v>Business</v>
      </c>
      <c r="Q1951" s="10" t="s">
        <v>128</v>
      </c>
      <c r="R1951" s="10" t="s">
        <v>129</v>
      </c>
      <c r="S1951" s="10" t="s">
        <v>195</v>
      </c>
    </row>
    <row r="1952">
      <c r="A1952" s="1" t="s">
        <v>2687</v>
      </c>
      <c r="B1952" s="1" t="s">
        <v>1972</v>
      </c>
      <c r="C1952" s="1" t="s">
        <v>1388</v>
      </c>
      <c r="D1952" s="1" t="s">
        <v>27</v>
      </c>
      <c r="E1952" s="1" t="s">
        <v>239</v>
      </c>
      <c r="F1952" s="1" t="s">
        <v>2267</v>
      </c>
      <c r="G1952" s="1" t="s">
        <v>14329</v>
      </c>
      <c r="H1952" s="1" t="s">
        <v>14330</v>
      </c>
      <c r="I1952" s="4">
        <v>84.21409722222222</v>
      </c>
      <c r="J1952" s="1">
        <v>189.16</v>
      </c>
      <c r="K1952" s="1">
        <v>54.09</v>
      </c>
      <c r="M1952" s="10">
        <f t="array" ref="M1952">_xlfn.XLOOKUP(A1952,subscriptions!B1952:B10004,subscriptions!D1952:D10004)</f>
        <v>120</v>
      </c>
      <c r="N1952" s="10">
        <f t="array" ref="N1952">_xlfn.XLOOKUP(A1952,subscriptions!B1952:B10004,subscriptions!G1952:G10004)</f>
        <v>20</v>
      </c>
      <c r="O1952" s="10">
        <v>96.0</v>
      </c>
      <c r="P1952" s="10" t="str">
        <f t="array" ref="P1952">_xlfn.XLOOKUP(A1952,subscriptions!B1952:B10004,subscriptions!C1952:C10004)</f>
        <v>Residential</v>
      </c>
      <c r="Q1952" s="10" t="s">
        <v>128</v>
      </c>
      <c r="R1952" s="10" t="s">
        <v>148</v>
      </c>
      <c r="S1952" s="10" t="s">
        <v>388</v>
      </c>
    </row>
    <row r="1953">
      <c r="A1953" s="1" t="s">
        <v>2688</v>
      </c>
      <c r="B1953" s="1" t="s">
        <v>1444</v>
      </c>
      <c r="C1953" s="1" t="s">
        <v>492</v>
      </c>
      <c r="D1953" s="1" t="s">
        <v>27</v>
      </c>
      <c r="E1953" s="1" t="s">
        <v>219</v>
      </c>
      <c r="F1953" s="1" t="s">
        <v>220</v>
      </c>
      <c r="G1953" s="1" t="s">
        <v>14331</v>
      </c>
      <c r="H1953" s="1" t="s">
        <v>14332</v>
      </c>
      <c r="I1953" s="4">
        <v>84.33421296296297</v>
      </c>
      <c r="J1953" s="1">
        <v>423.87</v>
      </c>
      <c r="K1953" s="1">
        <v>76.58</v>
      </c>
      <c r="M1953" s="10">
        <f t="array" ref="M1953">_xlfn.XLOOKUP(A1953,subscriptions!B1953:B10004,subscriptions!D1953:D10004)</f>
        <v>50</v>
      </c>
      <c r="N1953" s="10">
        <f t="array" ref="N1953">_xlfn.XLOOKUP(A1953,subscriptions!B1953:B10004,subscriptions!G1953:G10004)</f>
        <v>0</v>
      </c>
      <c r="O1953" s="10">
        <v>50.0</v>
      </c>
      <c r="P1953" s="10" t="str">
        <f t="array" ref="P1953">_xlfn.XLOOKUP(A1953,subscriptions!B1953:B10004,subscriptions!C1953:C10004)</f>
        <v>Mini</v>
      </c>
      <c r="Q1953" s="10" t="s">
        <v>173</v>
      </c>
      <c r="R1953" s="10" t="s">
        <v>148</v>
      </c>
      <c r="S1953" s="10" t="s">
        <v>195</v>
      </c>
    </row>
    <row r="1954">
      <c r="A1954" s="1" t="s">
        <v>2689</v>
      </c>
      <c r="B1954" s="1" t="s">
        <v>425</v>
      </c>
      <c r="C1954" s="1" t="s">
        <v>152</v>
      </c>
      <c r="D1954" s="1" t="s">
        <v>153</v>
      </c>
      <c r="E1954" s="1" t="s">
        <v>714</v>
      </c>
      <c r="F1954" s="1" t="s">
        <v>828</v>
      </c>
      <c r="G1954" s="1" t="s">
        <v>14333</v>
      </c>
      <c r="H1954" s="1" t="s">
        <v>14334</v>
      </c>
      <c r="I1954" s="4">
        <v>84.17506944444445</v>
      </c>
      <c r="J1954" s="1">
        <v>1417.8</v>
      </c>
      <c r="K1954" s="1">
        <v>232.97</v>
      </c>
      <c r="M1954" s="10">
        <f t="array" ref="M1954">_xlfn.XLOOKUP(A1954,subscriptions!B1954:B10004,subscriptions!D1954:D10004)</f>
        <v>120</v>
      </c>
      <c r="N1954" s="10">
        <f t="array" ref="N1954">_xlfn.XLOOKUP(A1954,subscriptions!B1954:B10004,subscriptions!G1954:G10004)</f>
        <v>5</v>
      </c>
      <c r="O1954" s="10">
        <v>114.0</v>
      </c>
      <c r="P1954" s="10" t="str">
        <f t="array" ref="P1954">_xlfn.XLOOKUP(A1954,subscriptions!B1954:B10004,subscriptions!C1954:C10004)</f>
        <v>Residential</v>
      </c>
      <c r="Q1954" s="10" t="s">
        <v>194</v>
      </c>
      <c r="R1954" s="10" t="s">
        <v>212</v>
      </c>
      <c r="S1954" s="10" t="s">
        <v>1198</v>
      </c>
    </row>
    <row r="1955">
      <c r="A1955" s="1" t="s">
        <v>2690</v>
      </c>
      <c r="B1955" s="1" t="s">
        <v>24</v>
      </c>
      <c r="C1955" s="1" t="s">
        <v>110</v>
      </c>
      <c r="D1955" s="1" t="s">
        <v>27</v>
      </c>
      <c r="E1955" s="1" t="s">
        <v>239</v>
      </c>
      <c r="F1955" s="1" t="s">
        <v>2154</v>
      </c>
      <c r="G1955" s="1" t="s">
        <v>14335</v>
      </c>
      <c r="H1955" s="1" t="s">
        <v>14336</v>
      </c>
      <c r="I1955" s="4">
        <v>84.29454861111111</v>
      </c>
      <c r="J1955" s="1">
        <v>2045.8</v>
      </c>
      <c r="K1955" s="1">
        <v>235.98</v>
      </c>
      <c r="M1955" s="10">
        <f t="array" ref="M1955">_xlfn.XLOOKUP(A1955,subscriptions!B1955:B10004,subscriptions!D1955:D10004)</f>
        <v>120</v>
      </c>
      <c r="N1955" s="10">
        <f t="array" ref="N1955">_xlfn.XLOOKUP(A1955,subscriptions!B1955:B10004,subscriptions!G1955:G10004)</f>
        <v>10</v>
      </c>
      <c r="O1955" s="10">
        <v>108.0</v>
      </c>
      <c r="P1955" s="10" t="str">
        <f t="array" ref="P1955">_xlfn.XLOOKUP(A1955,subscriptions!B1955:B10004,subscriptions!C1955:C10004)</f>
        <v>Residential</v>
      </c>
      <c r="Q1955" s="10" t="s">
        <v>128</v>
      </c>
      <c r="R1955" s="10" t="s">
        <v>212</v>
      </c>
      <c r="S1955" s="10" t="s">
        <v>2075</v>
      </c>
    </row>
    <row r="1956">
      <c r="A1956" s="1" t="s">
        <v>2691</v>
      </c>
      <c r="B1956" s="1" t="s">
        <v>1226</v>
      </c>
      <c r="C1956" s="1" t="s">
        <v>279</v>
      </c>
      <c r="D1956" s="1" t="s">
        <v>153</v>
      </c>
      <c r="E1956" s="1" t="s">
        <v>219</v>
      </c>
      <c r="F1956" s="1" t="s">
        <v>458</v>
      </c>
      <c r="G1956" s="1" t="s">
        <v>14337</v>
      </c>
      <c r="H1956" s="1" t="s">
        <v>14338</v>
      </c>
      <c r="I1956" s="4">
        <v>84.29253472222223</v>
      </c>
      <c r="J1956" s="1">
        <v>9658.21</v>
      </c>
      <c r="K1956" s="1">
        <v>908.83</v>
      </c>
      <c r="M1956" s="10">
        <f t="array" ref="M1956">_xlfn.XLOOKUP(A1956,subscriptions!B1956:B10004,subscriptions!D1956:D10004)</f>
        <v>120</v>
      </c>
      <c r="N1956" s="10">
        <f t="array" ref="N1956">_xlfn.XLOOKUP(A1956,subscriptions!B1956:B10004,subscriptions!G1956:G10004)</f>
        <v>20</v>
      </c>
      <c r="O1956" s="10">
        <v>96.0</v>
      </c>
      <c r="P1956" s="10" t="str">
        <f t="array" ref="P1956">_xlfn.XLOOKUP(A1956,subscriptions!B1956:B10004,subscriptions!C1956:C10004)</f>
        <v>Residential</v>
      </c>
      <c r="Q1956" s="10" t="s">
        <v>128</v>
      </c>
      <c r="R1956" s="10" t="s">
        <v>148</v>
      </c>
      <c r="S1956" s="10" t="s">
        <v>587</v>
      </c>
    </row>
    <row r="1957">
      <c r="A1957" s="1" t="s">
        <v>2694</v>
      </c>
      <c r="B1957" s="1" t="s">
        <v>842</v>
      </c>
      <c r="C1957" s="1" t="s">
        <v>1251</v>
      </c>
      <c r="D1957" s="1" t="s">
        <v>27</v>
      </c>
      <c r="E1957" s="1" t="s">
        <v>262</v>
      </c>
      <c r="F1957" s="1" t="s">
        <v>2853</v>
      </c>
      <c r="G1957" s="1" t="s">
        <v>14339</v>
      </c>
      <c r="H1957" s="1" t="s">
        <v>14340</v>
      </c>
      <c r="I1957" s="4">
        <v>84.33631944444444</v>
      </c>
      <c r="J1957" s="1">
        <v>4107.13</v>
      </c>
      <c r="K1957" s="1">
        <v>913.31</v>
      </c>
      <c r="M1957" s="10">
        <f t="array" ref="M1957">_xlfn.XLOOKUP(A1957,subscriptions!B1957:B10004,subscriptions!D1957:D10004)</f>
        <v>120</v>
      </c>
      <c r="N1957" s="10">
        <f t="array" ref="N1957">_xlfn.XLOOKUP(A1957,subscriptions!B1957:B10004,subscriptions!G1957:G10004)</f>
        <v>0</v>
      </c>
      <c r="O1957" s="10">
        <v>120.0</v>
      </c>
      <c r="P1957" s="10" t="str">
        <f t="array" ref="P1957">_xlfn.XLOOKUP(A1957,subscriptions!B1957:B10004,subscriptions!C1957:C10004)</f>
        <v>Residential</v>
      </c>
      <c r="Q1957" s="10" t="s">
        <v>173</v>
      </c>
      <c r="R1957" s="10" t="s">
        <v>212</v>
      </c>
      <c r="S1957" s="10" t="s">
        <v>1971</v>
      </c>
    </row>
    <row r="1958">
      <c r="A1958" s="1" t="s">
        <v>2695</v>
      </c>
      <c r="B1958" s="1" t="s">
        <v>1506</v>
      </c>
      <c r="C1958" s="1" t="s">
        <v>1876</v>
      </c>
      <c r="D1958" s="1" t="s">
        <v>27</v>
      </c>
      <c r="E1958" s="1" t="s">
        <v>714</v>
      </c>
      <c r="F1958" s="1" t="s">
        <v>2171</v>
      </c>
      <c r="G1958" s="1" t="s">
        <v>14341</v>
      </c>
      <c r="H1958" s="1" t="s">
        <v>14342</v>
      </c>
      <c r="I1958" s="4">
        <v>84.21214120370371</v>
      </c>
      <c r="J1958" s="1">
        <v>1593.2</v>
      </c>
      <c r="K1958" s="1">
        <v>315.32</v>
      </c>
      <c r="M1958" s="10">
        <f t="array" ref="M1958">_xlfn.XLOOKUP(A1958,subscriptions!B1958:B10004,subscriptions!D1958:D10004)</f>
        <v>120</v>
      </c>
      <c r="N1958" s="10">
        <f t="array" ref="N1958">_xlfn.XLOOKUP(A1958,subscriptions!B1958:B10004,subscriptions!G1958:G10004)</f>
        <v>5</v>
      </c>
      <c r="O1958" s="10">
        <v>114.0</v>
      </c>
      <c r="P1958" s="10" t="str">
        <f t="array" ref="P1958">_xlfn.XLOOKUP(A1958,subscriptions!B1958:B10004,subscriptions!C1958:C10004)</f>
        <v>Residential</v>
      </c>
      <c r="Q1958" s="10" t="s">
        <v>194</v>
      </c>
      <c r="R1958" s="10" t="s">
        <v>212</v>
      </c>
      <c r="S1958" s="10" t="s">
        <v>857</v>
      </c>
    </row>
    <row r="1959">
      <c r="A1959" s="1" t="s">
        <v>2696</v>
      </c>
      <c r="B1959" s="1" t="s">
        <v>842</v>
      </c>
      <c r="C1959" s="1" t="s">
        <v>1477</v>
      </c>
      <c r="D1959" s="1" t="s">
        <v>27</v>
      </c>
      <c r="E1959" s="1" t="s">
        <v>179</v>
      </c>
      <c r="F1959" s="1" t="s">
        <v>1760</v>
      </c>
      <c r="G1959" s="1" t="s">
        <v>14343</v>
      </c>
      <c r="H1959" s="1" t="s">
        <v>14344</v>
      </c>
      <c r="I1959" s="4">
        <v>84.21697916666666</v>
      </c>
      <c r="J1959" s="1">
        <v>870.32</v>
      </c>
      <c r="K1959" s="1">
        <v>155.48</v>
      </c>
      <c r="L1959" s="1">
        <v>100.0</v>
      </c>
      <c r="M1959" s="10">
        <f t="array" ref="M1959">_xlfn.XLOOKUP(A1959,subscriptions!B1959:B10004,subscriptions!D1959:D10004)</f>
        <v>80</v>
      </c>
      <c r="N1959" s="10">
        <f t="array" ref="N1959">_xlfn.XLOOKUP(A1959,subscriptions!B1959:B10004,subscriptions!G1959:G10004)</f>
        <v>10</v>
      </c>
      <c r="O1959" s="10">
        <v>72.0</v>
      </c>
      <c r="P1959" s="10" t="str">
        <f t="array" ref="P1959">_xlfn.XLOOKUP(A1959,subscriptions!B1959:B10004,subscriptions!C1959:C10004)</f>
        <v>Roam</v>
      </c>
      <c r="Q1959" s="10" t="s">
        <v>128</v>
      </c>
      <c r="R1959" s="10" t="s">
        <v>148</v>
      </c>
      <c r="S1959" s="10" t="s">
        <v>453</v>
      </c>
    </row>
    <row r="1960">
      <c r="A1960" s="1" t="s">
        <v>2697</v>
      </c>
      <c r="B1960" s="1" t="s">
        <v>1624</v>
      </c>
      <c r="C1960" s="1" t="s">
        <v>473</v>
      </c>
      <c r="D1960" s="1" t="s">
        <v>27</v>
      </c>
      <c r="E1960" s="1" t="s">
        <v>332</v>
      </c>
      <c r="F1960" s="1" t="s">
        <v>1749</v>
      </c>
      <c r="G1960" s="1" t="s">
        <v>14345</v>
      </c>
      <c r="H1960" s="1" t="s">
        <v>14346</v>
      </c>
      <c r="I1960" s="4">
        <v>84.3765162037037</v>
      </c>
      <c r="J1960" s="1">
        <v>1566.63</v>
      </c>
      <c r="K1960" s="1">
        <v>394.65</v>
      </c>
      <c r="M1960" s="10">
        <f t="array" ref="M1960">_xlfn.XLOOKUP(A1960,subscriptions!B1960:B10004,subscriptions!D1960:D10004)</f>
        <v>120</v>
      </c>
      <c r="N1960" s="10">
        <f t="array" ref="N1960">_xlfn.XLOOKUP(A1960,subscriptions!B1960:B10004,subscriptions!G1960:G10004)</f>
        <v>20</v>
      </c>
      <c r="O1960" s="10">
        <v>96.0</v>
      </c>
      <c r="P1960" s="10" t="str">
        <f t="array" ref="P1960">_xlfn.XLOOKUP(A1960,subscriptions!B1960:B10004,subscriptions!C1960:C10004)</f>
        <v>Residential</v>
      </c>
      <c r="Q1960" s="10" t="s">
        <v>128</v>
      </c>
      <c r="R1960" s="10" t="s">
        <v>148</v>
      </c>
      <c r="S1960" s="10" t="s">
        <v>3910</v>
      </c>
    </row>
    <row r="1961">
      <c r="A1961" s="1" t="s">
        <v>2698</v>
      </c>
      <c r="B1961" s="1" t="s">
        <v>1865</v>
      </c>
      <c r="C1961" s="1" t="s">
        <v>456</v>
      </c>
      <c r="D1961" s="1" t="s">
        <v>153</v>
      </c>
      <c r="E1961" s="1" t="s">
        <v>631</v>
      </c>
      <c r="F1961" s="1" t="s">
        <v>943</v>
      </c>
      <c r="G1961" s="1" t="s">
        <v>14347</v>
      </c>
      <c r="H1961" s="1" t="s">
        <v>14348</v>
      </c>
      <c r="I1961" s="4">
        <v>84.2160763888889</v>
      </c>
      <c r="J1961" s="1">
        <v>2360.23</v>
      </c>
      <c r="K1961" s="1">
        <v>249.24</v>
      </c>
      <c r="M1961" s="10">
        <f t="array" ref="M1961">_xlfn.XLOOKUP(A1961,subscriptions!B1961:B10004,subscriptions!D1961:D10004)</f>
        <v>120</v>
      </c>
      <c r="N1961" s="10">
        <f t="array" ref="N1961">_xlfn.XLOOKUP(A1961,subscriptions!B1961:B10004,subscriptions!G1961:G10004)</f>
        <v>0</v>
      </c>
      <c r="O1961" s="10">
        <v>120.0</v>
      </c>
      <c r="P1961" s="10" t="str">
        <f t="array" ref="P1961">_xlfn.XLOOKUP(A1961,subscriptions!B1961:B10004,subscriptions!C1961:C10004)</f>
        <v>Residential</v>
      </c>
      <c r="Q1961" s="10" t="s">
        <v>173</v>
      </c>
      <c r="R1961" s="10" t="s">
        <v>212</v>
      </c>
      <c r="S1961" s="10" t="s">
        <v>2596</v>
      </c>
    </row>
    <row r="1962">
      <c r="A1962" s="1" t="s">
        <v>2699</v>
      </c>
      <c r="B1962" s="1" t="s">
        <v>713</v>
      </c>
      <c r="C1962" s="1" t="s">
        <v>218</v>
      </c>
      <c r="D1962" s="1" t="s">
        <v>27</v>
      </c>
      <c r="E1962" s="1" t="s">
        <v>111</v>
      </c>
      <c r="F1962" s="1" t="s">
        <v>1855</v>
      </c>
      <c r="G1962" s="1" t="s">
        <v>14349</v>
      </c>
      <c r="H1962" s="1" t="s">
        <v>14350</v>
      </c>
      <c r="I1962" s="4">
        <v>84.37584490740741</v>
      </c>
      <c r="J1962" s="1">
        <v>238.92</v>
      </c>
      <c r="K1962" s="1">
        <v>58.75</v>
      </c>
      <c r="M1962" s="10">
        <f t="array" ref="M1962">_xlfn.XLOOKUP(A1962,subscriptions!B1962:B10004,subscriptions!D1962:D10004)</f>
        <v>120</v>
      </c>
      <c r="N1962" s="10">
        <f t="array" ref="N1962">_xlfn.XLOOKUP(A1962,subscriptions!B1962:B10004,subscriptions!G1962:G10004)</f>
        <v>5</v>
      </c>
      <c r="O1962" s="10">
        <v>114.0</v>
      </c>
      <c r="P1962" s="10" t="str">
        <f t="array" ref="P1962">_xlfn.XLOOKUP(A1962,subscriptions!B1962:B10004,subscriptions!C1962:C10004)</f>
        <v>Residential</v>
      </c>
      <c r="Q1962" s="10" t="s">
        <v>194</v>
      </c>
      <c r="R1962" s="10" t="s">
        <v>212</v>
      </c>
      <c r="S1962" s="10" t="s">
        <v>1442</v>
      </c>
    </row>
    <row r="1963">
      <c r="A1963" s="1" t="s">
        <v>2700</v>
      </c>
      <c r="B1963" s="1" t="s">
        <v>1044</v>
      </c>
      <c r="C1963" s="1" t="s">
        <v>1678</v>
      </c>
      <c r="D1963" s="1" t="s">
        <v>27</v>
      </c>
      <c r="E1963" s="1" t="s">
        <v>280</v>
      </c>
      <c r="F1963" s="1" t="s">
        <v>1446</v>
      </c>
      <c r="G1963" s="1" t="s">
        <v>14351</v>
      </c>
      <c r="H1963" s="1" t="s">
        <v>14352</v>
      </c>
      <c r="I1963" s="4">
        <v>84.2953125</v>
      </c>
      <c r="J1963" s="1">
        <v>841.21</v>
      </c>
      <c r="K1963" s="1">
        <v>182.69</v>
      </c>
      <c r="M1963" s="10">
        <f t="array" ref="M1963">_xlfn.XLOOKUP(A1963,subscriptions!B1963:B10004,subscriptions!D1963:D10004)</f>
        <v>80</v>
      </c>
      <c r="N1963" s="10">
        <f t="array" ref="N1963">_xlfn.XLOOKUP(A1963,subscriptions!B1963:B10004,subscriptions!G1963:G10004)</f>
        <v>10</v>
      </c>
      <c r="O1963" s="10">
        <v>72.0</v>
      </c>
      <c r="P1963" s="10" t="str">
        <f t="array" ref="P1963">_xlfn.XLOOKUP(A1963,subscriptions!B1963:B10004,subscriptions!C1963:C10004)</f>
        <v>Roam</v>
      </c>
      <c r="Q1963" s="10" t="s">
        <v>128</v>
      </c>
      <c r="R1963" s="10" t="s">
        <v>148</v>
      </c>
      <c r="S1963" s="10" t="s">
        <v>1026</v>
      </c>
    </row>
    <row r="1964">
      <c r="A1964" s="1" t="s">
        <v>2701</v>
      </c>
      <c r="B1964" s="1" t="s">
        <v>177</v>
      </c>
      <c r="C1964" s="1" t="s">
        <v>2007</v>
      </c>
      <c r="D1964" s="1" t="s">
        <v>153</v>
      </c>
      <c r="E1964" s="1" t="s">
        <v>111</v>
      </c>
      <c r="F1964" s="1" t="s">
        <v>135</v>
      </c>
      <c r="G1964" s="1" t="s">
        <v>14353</v>
      </c>
      <c r="H1964" s="1" t="s">
        <v>14354</v>
      </c>
      <c r="I1964" s="4">
        <v>84.33625</v>
      </c>
      <c r="J1964" s="1">
        <v>2797.02</v>
      </c>
      <c r="K1964" s="1">
        <v>558.77</v>
      </c>
      <c r="M1964" s="10">
        <f t="array" ref="M1964">_xlfn.XLOOKUP(A1964,subscriptions!B1964:B10004,subscriptions!D1964:D10004)</f>
        <v>120</v>
      </c>
      <c r="N1964" s="10">
        <f t="array" ref="N1964">_xlfn.XLOOKUP(A1964,subscriptions!B1964:B10004,subscriptions!G1964:G10004)</f>
        <v>20</v>
      </c>
      <c r="O1964" s="10">
        <v>96.0</v>
      </c>
      <c r="P1964" s="10" t="str">
        <f t="array" ref="P1964">_xlfn.XLOOKUP(A1964,subscriptions!B1964:B10004,subscriptions!C1964:C10004)</f>
        <v>Residential</v>
      </c>
      <c r="Q1964" s="10" t="s">
        <v>128</v>
      </c>
      <c r="R1964" s="10" t="s">
        <v>148</v>
      </c>
      <c r="S1964" s="10" t="s">
        <v>1971</v>
      </c>
    </row>
    <row r="1965">
      <c r="A1965" s="1" t="s">
        <v>2702</v>
      </c>
      <c r="B1965" s="1" t="s">
        <v>523</v>
      </c>
      <c r="C1965" s="1" t="s">
        <v>26</v>
      </c>
      <c r="D1965" s="1" t="s">
        <v>27</v>
      </c>
      <c r="E1965" s="1" t="s">
        <v>714</v>
      </c>
      <c r="F1965" s="1" t="s">
        <v>1730</v>
      </c>
      <c r="G1965" s="1" t="s">
        <v>14355</v>
      </c>
      <c r="H1965" s="1" t="s">
        <v>14356</v>
      </c>
      <c r="I1965" s="4">
        <v>84.21672453703704</v>
      </c>
      <c r="J1965" s="1">
        <v>776.36</v>
      </c>
      <c r="K1965" s="1">
        <v>94.81</v>
      </c>
      <c r="M1965" s="10">
        <f t="array" ref="M1965">_xlfn.XLOOKUP(A1965,subscriptions!B1965:B10004,subscriptions!D1965:D10004)</f>
        <v>120</v>
      </c>
      <c r="N1965" s="10">
        <f t="array" ref="N1965">_xlfn.XLOOKUP(A1965,subscriptions!B1965:B10004,subscriptions!G1965:G10004)</f>
        <v>0</v>
      </c>
      <c r="O1965" s="10">
        <v>120.0</v>
      </c>
      <c r="P1965" s="10" t="str">
        <f t="array" ref="P1965">_xlfn.XLOOKUP(A1965,subscriptions!B1965:B10004,subscriptions!C1965:C10004)</f>
        <v>Residential</v>
      </c>
      <c r="Q1965" s="10" t="s">
        <v>173</v>
      </c>
      <c r="R1965" s="10" t="s">
        <v>212</v>
      </c>
      <c r="S1965" s="10" t="s">
        <v>453</v>
      </c>
    </row>
    <row r="1966">
      <c r="A1966" s="1" t="s">
        <v>2703</v>
      </c>
      <c r="B1966" s="1" t="s">
        <v>1141</v>
      </c>
      <c r="C1966" s="1" t="s">
        <v>1142</v>
      </c>
      <c r="D1966" s="1" t="s">
        <v>27</v>
      </c>
      <c r="E1966" s="1" t="s">
        <v>714</v>
      </c>
      <c r="F1966" s="1" t="s">
        <v>1159</v>
      </c>
      <c r="G1966" s="1" t="s">
        <v>14357</v>
      </c>
      <c r="H1966" s="1" t="s">
        <v>14358</v>
      </c>
      <c r="I1966" s="4">
        <v>84.37643518518519</v>
      </c>
      <c r="J1966" s="1">
        <v>1322.5</v>
      </c>
      <c r="K1966" s="1">
        <v>209.79</v>
      </c>
      <c r="M1966" s="10">
        <f t="array" ref="M1966">_xlfn.XLOOKUP(A1966,subscriptions!B1966:B10004,subscriptions!D1966:D10004)</f>
        <v>50</v>
      </c>
      <c r="N1966" s="10">
        <f t="array" ref="N1966">_xlfn.XLOOKUP(A1966,subscriptions!B1966:B10004,subscriptions!G1966:G10004)</f>
        <v>5</v>
      </c>
      <c r="O1966" s="10">
        <v>47.5</v>
      </c>
      <c r="P1966" s="10" t="str">
        <f t="array" ref="P1966">_xlfn.XLOOKUP(A1966,subscriptions!B1966:B10004,subscriptions!C1966:C10004)</f>
        <v>Mini</v>
      </c>
      <c r="Q1966" s="10" t="s">
        <v>194</v>
      </c>
      <c r="R1966" s="10" t="s">
        <v>148</v>
      </c>
      <c r="S1966" s="10" t="s">
        <v>3910</v>
      </c>
    </row>
    <row r="1967">
      <c r="A1967" s="1" t="s">
        <v>2704</v>
      </c>
      <c r="B1967" s="1" t="s">
        <v>748</v>
      </c>
      <c r="C1967" s="1" t="s">
        <v>2483</v>
      </c>
      <c r="D1967" s="1" t="s">
        <v>27</v>
      </c>
      <c r="E1967" s="1" t="s">
        <v>332</v>
      </c>
      <c r="F1967" s="1" t="s">
        <v>788</v>
      </c>
      <c r="G1967" s="1" t="s">
        <v>14359</v>
      </c>
      <c r="H1967" s="1" t="s">
        <v>14360</v>
      </c>
      <c r="I1967" s="4">
        <v>84.29875</v>
      </c>
      <c r="J1967" s="1">
        <v>1379.26</v>
      </c>
      <c r="K1967" s="1">
        <v>223.31</v>
      </c>
      <c r="M1967" s="10">
        <f t="array" ref="M1967">_xlfn.XLOOKUP(A1967,subscriptions!B1967:B10004,subscriptions!D1967:D10004)</f>
        <v>120</v>
      </c>
      <c r="N1967" s="10">
        <f t="array" ref="N1967">_xlfn.XLOOKUP(A1967,subscriptions!B1967:B10004,subscriptions!G1967:G10004)</f>
        <v>10</v>
      </c>
      <c r="O1967" s="10">
        <v>108.0</v>
      </c>
      <c r="P1967" s="10" t="str">
        <f t="array" ref="P1967">_xlfn.XLOOKUP(A1967,subscriptions!B1967:B10004,subscriptions!C1967:C10004)</f>
        <v>Residential</v>
      </c>
      <c r="Q1967" s="10" t="s">
        <v>128</v>
      </c>
      <c r="R1967" s="10" t="s">
        <v>212</v>
      </c>
      <c r="S1967" s="10" t="s">
        <v>276</v>
      </c>
    </row>
    <row r="1968">
      <c r="A1968" s="1" t="s">
        <v>2705</v>
      </c>
      <c r="B1968" s="1" t="s">
        <v>132</v>
      </c>
      <c r="C1968" s="1" t="s">
        <v>1973</v>
      </c>
      <c r="D1968" s="1" t="s">
        <v>27</v>
      </c>
      <c r="E1968" s="1" t="s">
        <v>631</v>
      </c>
      <c r="F1968" s="1" t="s">
        <v>2549</v>
      </c>
      <c r="G1968" s="1" t="s">
        <v>14361</v>
      </c>
      <c r="H1968" s="1" t="s">
        <v>14362</v>
      </c>
      <c r="I1968" s="4">
        <v>84.38265046296296</v>
      </c>
      <c r="J1968" s="1">
        <v>355.89</v>
      </c>
      <c r="K1968" s="1">
        <v>83.66</v>
      </c>
      <c r="M1968" s="10">
        <f t="array" ref="M1968">_xlfn.XLOOKUP(A1968,subscriptions!B1968:B10004,subscriptions!D1968:D10004)</f>
        <v>120</v>
      </c>
      <c r="N1968" s="10">
        <f t="array" ref="N1968">_xlfn.XLOOKUP(A1968,subscriptions!B1968:B10004,subscriptions!G1968:G10004)</f>
        <v>20</v>
      </c>
      <c r="O1968" s="10">
        <v>96.0</v>
      </c>
      <c r="P1968" s="10" t="str">
        <f t="array" ref="P1968">_xlfn.XLOOKUP(A1968,subscriptions!B1968:B10004,subscriptions!C1968:C10004)</f>
        <v>Residential</v>
      </c>
      <c r="Q1968" s="10" t="s">
        <v>128</v>
      </c>
      <c r="R1968" s="10" t="s">
        <v>148</v>
      </c>
      <c r="S1968" s="10" t="s">
        <v>671</v>
      </c>
    </row>
    <row r="1969">
      <c r="A1969" s="1" t="s">
        <v>2706</v>
      </c>
      <c r="B1969" s="1" t="s">
        <v>2018</v>
      </c>
      <c r="C1969" s="1" t="s">
        <v>110</v>
      </c>
      <c r="D1969" s="1" t="s">
        <v>27</v>
      </c>
      <c r="E1969" s="1" t="s">
        <v>219</v>
      </c>
      <c r="F1969" s="1" t="s">
        <v>1010</v>
      </c>
      <c r="G1969" s="1" t="s">
        <v>14363</v>
      </c>
      <c r="H1969" s="1" t="s">
        <v>14364</v>
      </c>
      <c r="I1969" s="4">
        <v>84.37670138888889</v>
      </c>
      <c r="J1969" s="1">
        <v>724.68</v>
      </c>
      <c r="K1969" s="1">
        <v>134.03</v>
      </c>
      <c r="M1969" s="10">
        <f t="array" ref="M1969">_xlfn.XLOOKUP(A1969,subscriptions!B1969:B10004,subscriptions!D1969:D10004)</f>
        <v>80</v>
      </c>
      <c r="N1969" s="10">
        <f t="array" ref="N1969">_xlfn.XLOOKUP(A1969,subscriptions!B1969:B10004,subscriptions!G1969:G10004)</f>
        <v>0</v>
      </c>
      <c r="O1969" s="10">
        <v>80.0</v>
      </c>
      <c r="P1969" s="10" t="str">
        <f t="array" ref="P1969">_xlfn.XLOOKUP(A1969,subscriptions!B1969:B10004,subscriptions!C1969:C10004)</f>
        <v>Roam</v>
      </c>
      <c r="Q1969" s="10" t="s">
        <v>173</v>
      </c>
      <c r="R1969" s="10" t="s">
        <v>148</v>
      </c>
      <c r="S1969" s="10" t="s">
        <v>3910</v>
      </c>
    </row>
    <row r="1970">
      <c r="A1970" s="1" t="s">
        <v>2707</v>
      </c>
      <c r="B1970" s="1" t="s">
        <v>589</v>
      </c>
      <c r="C1970" s="1" t="s">
        <v>750</v>
      </c>
      <c r="D1970" s="1" t="s">
        <v>153</v>
      </c>
      <c r="E1970" s="1" t="s">
        <v>280</v>
      </c>
      <c r="F1970" s="1" t="s">
        <v>873</v>
      </c>
      <c r="G1970" s="1" t="s">
        <v>14365</v>
      </c>
      <c r="H1970" s="1" t="s">
        <v>14366</v>
      </c>
      <c r="I1970" s="4">
        <v>84.25366898148148</v>
      </c>
      <c r="J1970" s="1">
        <v>660.85</v>
      </c>
      <c r="K1970" s="1">
        <v>67.55</v>
      </c>
      <c r="M1970" s="10">
        <f t="array" ref="M1970">_xlfn.XLOOKUP(A1970,subscriptions!B1970:B10004,subscriptions!D1970:D10004)</f>
        <v>120</v>
      </c>
      <c r="N1970" s="10">
        <f t="array" ref="N1970">_xlfn.XLOOKUP(A1970,subscriptions!B1970:B10004,subscriptions!G1970:G10004)</f>
        <v>5</v>
      </c>
      <c r="O1970" s="10">
        <v>114.0</v>
      </c>
      <c r="P1970" s="10" t="str">
        <f t="array" ref="P1970">_xlfn.XLOOKUP(A1970,subscriptions!B1970:B10004,subscriptions!C1970:C10004)</f>
        <v>Residential</v>
      </c>
      <c r="Q1970" s="10" t="s">
        <v>194</v>
      </c>
      <c r="R1970" s="10" t="s">
        <v>212</v>
      </c>
      <c r="S1970" s="10" t="s">
        <v>1832</v>
      </c>
    </row>
    <row r="1971">
      <c r="A1971" s="1" t="s">
        <v>2710</v>
      </c>
      <c r="B1971" s="1" t="s">
        <v>132</v>
      </c>
      <c r="C1971" s="1" t="s">
        <v>296</v>
      </c>
      <c r="D1971" s="1" t="s">
        <v>27</v>
      </c>
      <c r="E1971" s="1" t="s">
        <v>219</v>
      </c>
      <c r="F1971" s="1" t="s">
        <v>458</v>
      </c>
      <c r="G1971" s="1" t="s">
        <v>14367</v>
      </c>
      <c r="H1971" s="1" t="s">
        <v>14368</v>
      </c>
      <c r="I1971" s="4">
        <v>84.33619212962962</v>
      </c>
      <c r="J1971" s="1">
        <v>89.82</v>
      </c>
      <c r="K1971" s="1">
        <v>29.28</v>
      </c>
      <c r="M1971" s="10">
        <f t="array" ref="M1971">_xlfn.XLOOKUP(A1971,subscriptions!B1971:B10004,subscriptions!D1971:D10004)</f>
        <v>120</v>
      </c>
      <c r="N1971" s="10">
        <f t="array" ref="N1971">_xlfn.XLOOKUP(A1971,subscriptions!B1971:B10004,subscriptions!G1971:G10004)</f>
        <v>10</v>
      </c>
      <c r="O1971" s="10">
        <v>108.0</v>
      </c>
      <c r="P1971" s="10" t="str">
        <f t="array" ref="P1971">_xlfn.XLOOKUP(A1971,subscriptions!B1971:B10004,subscriptions!C1971:C10004)</f>
        <v>Residential</v>
      </c>
      <c r="Q1971" s="10" t="s">
        <v>128</v>
      </c>
      <c r="R1971" s="10" t="s">
        <v>212</v>
      </c>
      <c r="S1971" s="10" t="s">
        <v>1971</v>
      </c>
    </row>
    <row r="1972">
      <c r="A1972" s="1" t="s">
        <v>2711</v>
      </c>
      <c r="B1972" s="1" t="s">
        <v>1939</v>
      </c>
      <c r="C1972" s="1" t="s">
        <v>1251</v>
      </c>
      <c r="D1972" s="1" t="s">
        <v>153</v>
      </c>
      <c r="E1972" s="1" t="s">
        <v>631</v>
      </c>
      <c r="F1972" s="1" t="s">
        <v>922</v>
      </c>
      <c r="G1972" s="1" t="s">
        <v>14369</v>
      </c>
      <c r="H1972" s="1" t="s">
        <v>14370</v>
      </c>
      <c r="I1972" s="4">
        <v>84.25789351851851</v>
      </c>
      <c r="J1972" s="1">
        <v>86.73</v>
      </c>
      <c r="K1972" s="1">
        <v>26.69</v>
      </c>
      <c r="M1972" s="10">
        <f t="array" ref="M1972">_xlfn.XLOOKUP(A1972,subscriptions!B1972:B10004,subscriptions!D1972:D10004)</f>
        <v>50</v>
      </c>
      <c r="N1972" s="10">
        <f t="array" ref="N1972">_xlfn.XLOOKUP(A1972,subscriptions!B1972:B10004,subscriptions!G1972:G10004)</f>
        <v>20</v>
      </c>
      <c r="O1972" s="10">
        <v>40.0</v>
      </c>
      <c r="P1972" s="10" t="str">
        <f t="array" ref="P1972">_xlfn.XLOOKUP(A1972,subscriptions!B1972:B10004,subscriptions!C1972:C10004)</f>
        <v>Mini</v>
      </c>
      <c r="Q1972" s="10" t="s">
        <v>128</v>
      </c>
      <c r="R1972" s="10" t="s">
        <v>148</v>
      </c>
      <c r="S1972" s="10" t="s">
        <v>603</v>
      </c>
    </row>
    <row r="1973">
      <c r="A1973" s="1" t="s">
        <v>2712</v>
      </c>
      <c r="B1973" s="1" t="s">
        <v>589</v>
      </c>
      <c r="C1973" s="1" t="s">
        <v>178</v>
      </c>
      <c r="D1973" s="1" t="s">
        <v>153</v>
      </c>
      <c r="E1973" s="1" t="s">
        <v>111</v>
      </c>
      <c r="F1973" s="1" t="s">
        <v>112</v>
      </c>
      <c r="G1973" s="1" t="s">
        <v>14371</v>
      </c>
      <c r="H1973" s="1" t="s">
        <v>14372</v>
      </c>
      <c r="I1973" s="4">
        <v>84.211875</v>
      </c>
      <c r="J1973" s="1">
        <v>2722.98</v>
      </c>
      <c r="K1973" s="1">
        <v>320.9</v>
      </c>
      <c r="M1973" s="10">
        <f t="array" ref="M1973">_xlfn.XLOOKUP(A1973,subscriptions!B1973:B10004,subscriptions!D1973:D10004)</f>
        <v>50</v>
      </c>
      <c r="N1973" s="10">
        <f t="array" ref="N1973">_xlfn.XLOOKUP(A1973,subscriptions!B1973:B10004,subscriptions!G1973:G10004)</f>
        <v>0</v>
      </c>
      <c r="O1973" s="10">
        <v>50.0</v>
      </c>
      <c r="P1973" s="10" t="str">
        <f t="array" ref="P1973">_xlfn.XLOOKUP(A1973,subscriptions!B1973:B10004,subscriptions!C1973:C10004)</f>
        <v>Mini</v>
      </c>
      <c r="Q1973" s="10" t="s">
        <v>173</v>
      </c>
      <c r="R1973" s="10" t="s">
        <v>148</v>
      </c>
      <c r="S1973" s="10" t="s">
        <v>857</v>
      </c>
    </row>
    <row r="1974">
      <c r="A1974" s="1" t="s">
        <v>2713</v>
      </c>
      <c r="B1974" s="1" t="s">
        <v>1844</v>
      </c>
      <c r="C1974" s="1" t="s">
        <v>2483</v>
      </c>
      <c r="D1974" s="1" t="s">
        <v>153</v>
      </c>
      <c r="E1974" s="1" t="s">
        <v>332</v>
      </c>
      <c r="F1974" s="1" t="s">
        <v>618</v>
      </c>
      <c r="G1974" s="1" t="s">
        <v>14373</v>
      </c>
      <c r="H1974" s="1" t="s">
        <v>14374</v>
      </c>
      <c r="I1974" s="4">
        <v>84.33763888888889</v>
      </c>
      <c r="J1974" s="1">
        <v>528.39</v>
      </c>
      <c r="K1974" s="1">
        <v>64.8</v>
      </c>
      <c r="M1974" s="10">
        <f t="array" ref="M1974">_xlfn.XLOOKUP(A1974,subscriptions!B1974:B10004,subscriptions!D1974:D10004)</f>
        <v>120</v>
      </c>
      <c r="N1974" s="10">
        <f t="array" ref="N1974">_xlfn.XLOOKUP(A1974,subscriptions!B1974:B10004,subscriptions!G1974:G10004)</f>
        <v>5</v>
      </c>
      <c r="O1974" s="10">
        <v>114.0</v>
      </c>
      <c r="P1974" s="10" t="str">
        <f t="array" ref="P1974">_xlfn.XLOOKUP(A1974,subscriptions!B1974:B10004,subscriptions!C1974:C10004)</f>
        <v>Residential</v>
      </c>
      <c r="Q1974" s="10" t="s">
        <v>194</v>
      </c>
      <c r="R1974" s="10" t="s">
        <v>212</v>
      </c>
      <c r="S1974" s="10" t="s">
        <v>1961</v>
      </c>
    </row>
    <row r="1975">
      <c r="A1975" s="1" t="s">
        <v>2714</v>
      </c>
      <c r="B1975" s="1" t="s">
        <v>899</v>
      </c>
      <c r="C1975" s="1" t="s">
        <v>524</v>
      </c>
      <c r="D1975" s="1" t="s">
        <v>27</v>
      </c>
      <c r="E1975" s="1" t="s">
        <v>631</v>
      </c>
      <c r="F1975" s="1" t="s">
        <v>1318</v>
      </c>
      <c r="G1975" s="1" t="s">
        <v>14375</v>
      </c>
      <c r="H1975" s="1" t="s">
        <v>14376</v>
      </c>
      <c r="I1975" s="4">
        <v>84.38077546296296</v>
      </c>
      <c r="J1975" s="1">
        <v>1144.96</v>
      </c>
      <c r="K1975" s="1">
        <v>227.44</v>
      </c>
      <c r="M1975" s="10">
        <f t="array" ref="M1975">_xlfn.XLOOKUP(A1975,subscriptions!B1975:B10004,subscriptions!D1975:D10004)</f>
        <v>50</v>
      </c>
      <c r="N1975" s="10">
        <f t="array" ref="N1975">_xlfn.XLOOKUP(A1975,subscriptions!B1975:B10004,subscriptions!G1975:G10004)</f>
        <v>10</v>
      </c>
      <c r="O1975" s="10">
        <v>45.0</v>
      </c>
      <c r="P1975" s="10" t="str">
        <f t="array" ref="P1975">_xlfn.XLOOKUP(A1975,subscriptions!B1975:B10004,subscriptions!C1975:C10004)</f>
        <v>Mini</v>
      </c>
      <c r="Q1975" s="10" t="s">
        <v>128</v>
      </c>
      <c r="R1975" s="10" t="s">
        <v>148</v>
      </c>
      <c r="S1975" s="10" t="s">
        <v>762</v>
      </c>
    </row>
    <row r="1976">
      <c r="A1976" s="1" t="s">
        <v>2715</v>
      </c>
      <c r="B1976" s="1" t="s">
        <v>1317</v>
      </c>
      <c r="C1976" s="1" t="s">
        <v>110</v>
      </c>
      <c r="D1976" s="1" t="s">
        <v>27</v>
      </c>
      <c r="E1976" s="1" t="s">
        <v>179</v>
      </c>
      <c r="F1976" s="1" t="s">
        <v>181</v>
      </c>
      <c r="G1976" s="1" t="s">
        <v>14377</v>
      </c>
      <c r="H1976" s="1" t="s">
        <v>14378</v>
      </c>
      <c r="I1976" s="4">
        <v>84.21199074074075</v>
      </c>
      <c r="J1976" s="1">
        <v>582.28</v>
      </c>
      <c r="K1976" s="1">
        <v>112.8</v>
      </c>
      <c r="L1976" s="1">
        <v>100.0</v>
      </c>
      <c r="M1976" s="10">
        <f t="array" ref="M1976">_xlfn.XLOOKUP(A1976,subscriptions!B1976:B10004,subscriptions!D1976:D10004)</f>
        <v>80</v>
      </c>
      <c r="N1976" s="10">
        <f t="array" ref="N1976">_xlfn.XLOOKUP(A1976,subscriptions!B1976:B10004,subscriptions!G1976:G10004)</f>
        <v>20</v>
      </c>
      <c r="O1976" s="10">
        <v>64.0</v>
      </c>
      <c r="P1976" s="10" t="str">
        <f t="array" ref="P1976">_xlfn.XLOOKUP(A1976,subscriptions!B1976:B10004,subscriptions!C1976:C10004)</f>
        <v>Roam</v>
      </c>
      <c r="Q1976" s="10" t="s">
        <v>128</v>
      </c>
      <c r="R1976" s="10" t="s">
        <v>148</v>
      </c>
      <c r="S1976" s="10" t="s">
        <v>857</v>
      </c>
    </row>
    <row r="1977">
      <c r="A1977" s="1" t="s">
        <v>2716</v>
      </c>
      <c r="B1977" s="1" t="s">
        <v>409</v>
      </c>
      <c r="C1977" s="1" t="s">
        <v>800</v>
      </c>
      <c r="D1977" s="1" t="s">
        <v>27</v>
      </c>
      <c r="E1977" s="1" t="s">
        <v>239</v>
      </c>
      <c r="F1977" s="1" t="s">
        <v>606</v>
      </c>
      <c r="G1977" s="1" t="s">
        <v>14379</v>
      </c>
      <c r="H1977" s="1" t="s">
        <v>14380</v>
      </c>
      <c r="I1977" s="4">
        <v>84.21049768518519</v>
      </c>
      <c r="J1977" s="1">
        <v>4287.19</v>
      </c>
      <c r="K1977" s="1">
        <v>652.82</v>
      </c>
      <c r="M1977" s="10">
        <f t="array" ref="M1977">_xlfn.XLOOKUP(A1977,subscriptions!B1977:B10004,subscriptions!D1977:D10004)</f>
        <v>120</v>
      </c>
      <c r="N1977" s="10">
        <f t="array" ref="N1977">_xlfn.XLOOKUP(A1977,subscriptions!B1977:B10004,subscriptions!G1977:G10004)</f>
        <v>0</v>
      </c>
      <c r="O1977" s="10">
        <v>120.0</v>
      </c>
      <c r="P1977" s="10" t="str">
        <f t="array" ref="P1977">_xlfn.XLOOKUP(A1977,subscriptions!B1977:B10004,subscriptions!C1977:C10004)</f>
        <v>Residential</v>
      </c>
      <c r="Q1977" s="10" t="s">
        <v>173</v>
      </c>
      <c r="R1977" s="10" t="s">
        <v>212</v>
      </c>
      <c r="S1977" s="10" t="s">
        <v>770</v>
      </c>
    </row>
    <row r="1978">
      <c r="A1978" s="1" t="s">
        <v>2717</v>
      </c>
      <c r="B1978" s="1" t="s">
        <v>814</v>
      </c>
      <c r="C1978" s="1" t="s">
        <v>3912</v>
      </c>
      <c r="D1978" s="1" t="s">
        <v>153</v>
      </c>
      <c r="E1978" s="1" t="s">
        <v>28</v>
      </c>
      <c r="F1978" s="1" t="s">
        <v>2581</v>
      </c>
      <c r="G1978" s="1" t="s">
        <v>14381</v>
      </c>
      <c r="H1978" s="1" t="s">
        <v>14382</v>
      </c>
      <c r="I1978" s="4">
        <v>84.33905092592593</v>
      </c>
      <c r="J1978" s="1">
        <v>500.23</v>
      </c>
      <c r="K1978" s="1">
        <v>68.74</v>
      </c>
      <c r="M1978" s="10">
        <f t="array" ref="M1978">_xlfn.XLOOKUP(A1978,subscriptions!B1978:B10004,subscriptions!D1978:D10004)</f>
        <v>80</v>
      </c>
      <c r="N1978" s="10">
        <f t="array" ref="N1978">_xlfn.XLOOKUP(A1978,subscriptions!B1978:B10004,subscriptions!G1978:G10004)</f>
        <v>5</v>
      </c>
      <c r="O1978" s="10">
        <v>76.0</v>
      </c>
      <c r="P1978" s="10" t="str">
        <f t="array" ref="P1978">_xlfn.XLOOKUP(A1978,subscriptions!B1978:B10004,subscriptions!C1978:C10004)</f>
        <v>Roam</v>
      </c>
      <c r="Q1978" s="10" t="s">
        <v>194</v>
      </c>
      <c r="R1978" s="10" t="s">
        <v>148</v>
      </c>
      <c r="S1978" s="10" t="s">
        <v>2016</v>
      </c>
    </row>
    <row r="1979">
      <c r="A1979" s="1" t="s">
        <v>2718</v>
      </c>
      <c r="B1979" s="1" t="s">
        <v>842</v>
      </c>
      <c r="C1979" s="1" t="s">
        <v>330</v>
      </c>
      <c r="D1979" s="1" t="s">
        <v>27</v>
      </c>
      <c r="E1979" s="1" t="s">
        <v>28</v>
      </c>
      <c r="F1979" s="1" t="s">
        <v>3899</v>
      </c>
      <c r="G1979" s="1" t="s">
        <v>14383</v>
      </c>
      <c r="H1979" s="1" t="s">
        <v>14384</v>
      </c>
      <c r="I1979" s="4">
        <v>84.21268518518518</v>
      </c>
      <c r="J1979" s="1">
        <v>892.28</v>
      </c>
      <c r="K1979" s="1">
        <v>200.11</v>
      </c>
      <c r="M1979" s="10">
        <f t="array" ref="M1979">_xlfn.XLOOKUP(A1979,subscriptions!B1979:B10004,subscriptions!D1979:D10004)</f>
        <v>80</v>
      </c>
      <c r="N1979" s="10">
        <f t="array" ref="N1979">_xlfn.XLOOKUP(A1979,subscriptions!B1979:B10004,subscriptions!G1979:G10004)</f>
        <v>10</v>
      </c>
      <c r="O1979" s="10">
        <v>72.0</v>
      </c>
      <c r="P1979" s="10" t="str">
        <f t="array" ref="P1979">_xlfn.XLOOKUP(A1979,subscriptions!B1979:B10004,subscriptions!C1979:C10004)</f>
        <v>Roam</v>
      </c>
      <c r="Q1979" s="10" t="s">
        <v>128</v>
      </c>
      <c r="R1979" s="10" t="s">
        <v>148</v>
      </c>
      <c r="S1979" s="10" t="s">
        <v>813</v>
      </c>
    </row>
    <row r="1980">
      <c r="A1980" s="1" t="s">
        <v>2719</v>
      </c>
      <c r="B1980" s="1" t="s">
        <v>1995</v>
      </c>
      <c r="C1980" s="1" t="s">
        <v>524</v>
      </c>
      <c r="D1980" s="1" t="s">
        <v>153</v>
      </c>
      <c r="E1980" s="1" t="s">
        <v>111</v>
      </c>
      <c r="F1980" s="1" t="s">
        <v>1855</v>
      </c>
      <c r="G1980" s="1" t="s">
        <v>14385</v>
      </c>
      <c r="H1980" s="1" t="s">
        <v>14386</v>
      </c>
      <c r="I1980" s="4">
        <v>84.37935185185185</v>
      </c>
      <c r="J1980" s="1">
        <v>3142.17</v>
      </c>
      <c r="K1980" s="1">
        <v>349.98</v>
      </c>
      <c r="M1980" s="10">
        <f t="array" ref="M1980">_xlfn.XLOOKUP(A1980,subscriptions!B1980:B10004,subscriptions!D1980:D10004)</f>
        <v>120</v>
      </c>
      <c r="N1980" s="10">
        <f t="array" ref="N1980">_xlfn.XLOOKUP(A1980,subscriptions!B1980:B10004,subscriptions!G1980:G10004)</f>
        <v>20</v>
      </c>
      <c r="O1980" s="10">
        <v>96.0</v>
      </c>
      <c r="P1980" s="10" t="str">
        <f t="array" ref="P1980">_xlfn.XLOOKUP(A1980,subscriptions!B1980:B10004,subscriptions!C1980:C10004)</f>
        <v>Residential</v>
      </c>
      <c r="Q1980" s="10" t="s">
        <v>128</v>
      </c>
      <c r="R1980" s="10" t="s">
        <v>148</v>
      </c>
      <c r="S1980" s="10" t="s">
        <v>2380</v>
      </c>
    </row>
    <row r="1981">
      <c r="A1981" s="1" t="s">
        <v>2720</v>
      </c>
      <c r="B1981" s="1" t="s">
        <v>295</v>
      </c>
      <c r="C1981" s="1" t="s">
        <v>1507</v>
      </c>
      <c r="D1981" s="1" t="s">
        <v>153</v>
      </c>
      <c r="E1981" s="1" t="s">
        <v>631</v>
      </c>
      <c r="F1981" s="1" t="s">
        <v>2293</v>
      </c>
      <c r="G1981" s="1" t="s">
        <v>14387</v>
      </c>
      <c r="H1981" s="1" t="s">
        <v>14388</v>
      </c>
      <c r="I1981" s="4">
        <v>84.33826388888889</v>
      </c>
      <c r="J1981" s="1">
        <v>2817.11</v>
      </c>
      <c r="K1981" s="1">
        <v>607.82</v>
      </c>
      <c r="M1981" s="10">
        <f t="array" ref="M1981">_xlfn.XLOOKUP(A1981,subscriptions!B1981:B10004,subscriptions!D1981:D10004)</f>
        <v>80</v>
      </c>
      <c r="N1981" s="10">
        <f t="array" ref="N1981">_xlfn.XLOOKUP(A1981,subscriptions!B1981:B10004,subscriptions!G1981:G10004)</f>
        <v>0</v>
      </c>
      <c r="O1981" s="10">
        <v>80.0</v>
      </c>
      <c r="P1981" s="10" t="str">
        <f t="array" ref="P1981">_xlfn.XLOOKUP(A1981,subscriptions!B1981:B10004,subscriptions!C1981:C10004)</f>
        <v>Roam</v>
      </c>
      <c r="Q1981" s="10" t="s">
        <v>173</v>
      </c>
      <c r="R1981" s="10" t="s">
        <v>148</v>
      </c>
      <c r="S1981" s="10" t="s">
        <v>2086</v>
      </c>
    </row>
    <row r="1982">
      <c r="A1982" s="1" t="s">
        <v>2723</v>
      </c>
      <c r="B1982" s="1" t="s">
        <v>899</v>
      </c>
      <c r="C1982" s="1" t="s">
        <v>330</v>
      </c>
      <c r="D1982" s="1" t="s">
        <v>27</v>
      </c>
      <c r="E1982" s="1" t="s">
        <v>111</v>
      </c>
      <c r="F1982" s="1" t="s">
        <v>154</v>
      </c>
      <c r="G1982" s="1" t="s">
        <v>14389</v>
      </c>
      <c r="H1982" s="1" t="s">
        <v>14390</v>
      </c>
      <c r="I1982" s="4">
        <v>84.38342592592592</v>
      </c>
      <c r="J1982" s="1">
        <v>358.88</v>
      </c>
      <c r="K1982" s="1">
        <v>74.76</v>
      </c>
      <c r="M1982" s="10">
        <f t="array" ref="M1982">_xlfn.XLOOKUP(A1982,subscriptions!B1982:B10004,subscriptions!D1982:D10004)</f>
        <v>120</v>
      </c>
      <c r="N1982" s="10">
        <f t="array" ref="N1982">_xlfn.XLOOKUP(A1982,subscriptions!B1982:B10004,subscriptions!G1982:G10004)</f>
        <v>5</v>
      </c>
      <c r="O1982" s="10">
        <v>114.0</v>
      </c>
      <c r="P1982" s="10" t="str">
        <f t="array" ref="P1982">_xlfn.XLOOKUP(A1982,subscriptions!B1982:B10004,subscriptions!C1982:C10004)</f>
        <v>Residential</v>
      </c>
      <c r="Q1982" s="10" t="s">
        <v>194</v>
      </c>
      <c r="R1982" s="10" t="s">
        <v>212</v>
      </c>
      <c r="S1982" s="10" t="s">
        <v>882</v>
      </c>
    </row>
    <row r="1983">
      <c r="A1983" s="1" t="s">
        <v>2724</v>
      </c>
      <c r="B1983" s="1" t="s">
        <v>2327</v>
      </c>
      <c r="C1983" s="1" t="s">
        <v>827</v>
      </c>
      <c r="D1983" s="1" t="s">
        <v>27</v>
      </c>
      <c r="E1983" s="1" t="s">
        <v>179</v>
      </c>
      <c r="F1983" s="1" t="s">
        <v>1760</v>
      </c>
      <c r="G1983" s="1" t="s">
        <v>14391</v>
      </c>
      <c r="H1983" s="1" t="s">
        <v>14392</v>
      </c>
      <c r="I1983" s="4">
        <v>84.21252314814815</v>
      </c>
      <c r="J1983" s="1">
        <v>2484.11</v>
      </c>
      <c r="K1983" s="1">
        <v>532.62</v>
      </c>
      <c r="L1983" s="1">
        <v>100.0</v>
      </c>
      <c r="M1983" s="10">
        <f t="array" ref="M1983">_xlfn.XLOOKUP(A1983,subscriptions!B1983:B10004,subscriptions!D1983:D10004)</f>
        <v>50</v>
      </c>
      <c r="N1983" s="10">
        <f t="array" ref="N1983">_xlfn.XLOOKUP(A1983,subscriptions!B1983:B10004,subscriptions!G1983:G10004)</f>
        <v>10</v>
      </c>
      <c r="O1983" s="10">
        <v>45.0</v>
      </c>
      <c r="P1983" s="10" t="str">
        <f t="array" ref="P1983">_xlfn.XLOOKUP(A1983,subscriptions!B1983:B10004,subscriptions!C1983:C10004)</f>
        <v>Mini</v>
      </c>
      <c r="Q1983" s="10" t="s">
        <v>128</v>
      </c>
      <c r="R1983" s="10" t="s">
        <v>148</v>
      </c>
      <c r="S1983" s="10" t="s">
        <v>813</v>
      </c>
    </row>
    <row r="1984">
      <c r="A1984" s="1" t="s">
        <v>2725</v>
      </c>
      <c r="B1984" s="1" t="s">
        <v>941</v>
      </c>
      <c r="C1984" s="1" t="s">
        <v>456</v>
      </c>
      <c r="D1984" s="1" t="s">
        <v>27</v>
      </c>
      <c r="E1984" s="1" t="s">
        <v>239</v>
      </c>
      <c r="F1984" s="1" t="s">
        <v>2076</v>
      </c>
      <c r="G1984" s="1" t="s">
        <v>14393</v>
      </c>
      <c r="H1984" s="1" t="s">
        <v>14394</v>
      </c>
      <c r="I1984" s="4">
        <v>84.38214120370371</v>
      </c>
      <c r="J1984" s="1">
        <v>969.25</v>
      </c>
      <c r="K1984" s="1">
        <v>187.39</v>
      </c>
      <c r="M1984" s="10">
        <f t="array" ref="M1984">_xlfn.XLOOKUP(A1984,subscriptions!B1984:B10004,subscriptions!D1984:D10004)</f>
        <v>250</v>
      </c>
      <c r="N1984" s="10">
        <f t="array" ref="N1984">_xlfn.XLOOKUP(A1984,subscriptions!B1984:B10004,subscriptions!G1984:G10004)</f>
        <v>20</v>
      </c>
      <c r="O1984" s="10">
        <v>200.0</v>
      </c>
      <c r="P1984" s="10" t="str">
        <f t="array" ref="P1984">_xlfn.XLOOKUP(A1984,subscriptions!B1984:B10004,subscriptions!C1984:C10004)</f>
        <v>Business</v>
      </c>
      <c r="Q1984" s="10" t="s">
        <v>128</v>
      </c>
      <c r="R1984" s="10" t="s">
        <v>129</v>
      </c>
      <c r="S1984" s="10" t="s">
        <v>293</v>
      </c>
    </row>
    <row r="1985">
      <c r="A1985" s="1" t="s">
        <v>2726</v>
      </c>
      <c r="B1985" s="1" t="s">
        <v>1886</v>
      </c>
      <c r="C1985" s="1" t="s">
        <v>1347</v>
      </c>
      <c r="D1985" s="1" t="s">
        <v>27</v>
      </c>
      <c r="E1985" s="1" t="s">
        <v>219</v>
      </c>
      <c r="F1985" s="1" t="s">
        <v>4220</v>
      </c>
      <c r="G1985" s="1" t="s">
        <v>14395</v>
      </c>
      <c r="H1985" s="1" t="s">
        <v>14396</v>
      </c>
      <c r="I1985" s="4">
        <v>84.21631944444445</v>
      </c>
      <c r="J1985" s="1">
        <v>1039.48</v>
      </c>
      <c r="K1985" s="1">
        <v>202.04</v>
      </c>
      <c r="M1985" s="10">
        <f t="array" ref="M1985">_xlfn.XLOOKUP(A1985,subscriptions!B1985:B10004,subscriptions!D1985:D10004)</f>
        <v>80</v>
      </c>
      <c r="N1985" s="10">
        <f t="array" ref="N1985">_xlfn.XLOOKUP(A1985,subscriptions!B1985:B10004,subscriptions!G1985:G10004)</f>
        <v>0</v>
      </c>
      <c r="O1985" s="10">
        <v>80.0</v>
      </c>
      <c r="P1985" s="10" t="str">
        <f t="array" ref="P1985">_xlfn.XLOOKUP(A1985,subscriptions!B1985:B10004,subscriptions!C1985:C10004)</f>
        <v>Roam</v>
      </c>
      <c r="Q1985" s="10" t="s">
        <v>173</v>
      </c>
      <c r="R1985" s="10" t="s">
        <v>148</v>
      </c>
      <c r="S1985" s="10" t="s">
        <v>2596</v>
      </c>
    </row>
    <row r="1986">
      <c r="A1986" s="1" t="s">
        <v>2727</v>
      </c>
      <c r="B1986" s="1" t="s">
        <v>1009</v>
      </c>
      <c r="C1986" s="1" t="s">
        <v>556</v>
      </c>
      <c r="D1986" s="1" t="s">
        <v>153</v>
      </c>
      <c r="E1986" s="1" t="s">
        <v>262</v>
      </c>
      <c r="F1986" s="1" t="s">
        <v>263</v>
      </c>
      <c r="G1986" s="1" t="s">
        <v>14397</v>
      </c>
      <c r="H1986" s="1" t="s">
        <v>14398</v>
      </c>
      <c r="I1986" s="4">
        <v>84.21681712962963</v>
      </c>
      <c r="J1986" s="1">
        <v>264.91</v>
      </c>
      <c r="K1986" s="1">
        <v>47.9</v>
      </c>
      <c r="M1986" s="10">
        <f t="array" ref="M1986">_xlfn.XLOOKUP(A1986,subscriptions!B1986:B10004,subscriptions!D1986:D10004)</f>
        <v>50</v>
      </c>
      <c r="N1986" s="10">
        <f t="array" ref="N1986">_xlfn.XLOOKUP(A1986,subscriptions!B1986:B10004,subscriptions!G1986:G10004)</f>
        <v>5</v>
      </c>
      <c r="O1986" s="10">
        <v>47.5</v>
      </c>
      <c r="P1986" s="10" t="str">
        <f t="array" ref="P1986">_xlfn.XLOOKUP(A1986,subscriptions!B1986:B10004,subscriptions!C1986:C10004)</f>
        <v>Mini</v>
      </c>
      <c r="Q1986" s="10" t="s">
        <v>194</v>
      </c>
      <c r="R1986" s="10" t="s">
        <v>148</v>
      </c>
      <c r="S1986" s="10" t="s">
        <v>453</v>
      </c>
    </row>
    <row r="1987">
      <c r="A1987" s="1" t="s">
        <v>2728</v>
      </c>
      <c r="B1987" s="1" t="s">
        <v>1460</v>
      </c>
      <c r="C1987" s="1" t="s">
        <v>1973</v>
      </c>
      <c r="D1987" s="1" t="s">
        <v>27</v>
      </c>
      <c r="E1987" s="1" t="s">
        <v>280</v>
      </c>
      <c r="F1987" s="1" t="s">
        <v>1478</v>
      </c>
      <c r="G1987" s="1" t="s">
        <v>14399</v>
      </c>
      <c r="H1987" s="1" t="s">
        <v>14400</v>
      </c>
      <c r="I1987" s="4">
        <v>84.16972222222222</v>
      </c>
      <c r="J1987" s="1">
        <v>176.05</v>
      </c>
      <c r="K1987" s="1">
        <v>39.17</v>
      </c>
      <c r="M1987" s="10">
        <f t="array" ref="M1987">_xlfn.XLOOKUP(A1987,subscriptions!B1987:B10004,subscriptions!D1987:D10004)</f>
        <v>120</v>
      </c>
      <c r="N1987" s="10">
        <f t="array" ref="N1987">_xlfn.XLOOKUP(A1987,subscriptions!B1987:B10004,subscriptions!G1987:G10004)</f>
        <v>10</v>
      </c>
      <c r="O1987" s="10">
        <v>108.0</v>
      </c>
      <c r="P1987" s="10" t="str">
        <f t="array" ref="P1987">_xlfn.XLOOKUP(A1987,subscriptions!B1987:B10004,subscriptions!C1987:C10004)</f>
        <v>Residential</v>
      </c>
      <c r="Q1987" s="10" t="s">
        <v>128</v>
      </c>
      <c r="R1987" s="10" t="s">
        <v>212</v>
      </c>
      <c r="S1987" s="10" t="s">
        <v>213</v>
      </c>
    </row>
    <row r="1988">
      <c r="A1988" s="1" t="s">
        <v>2729</v>
      </c>
      <c r="B1988" s="1" t="s">
        <v>870</v>
      </c>
      <c r="C1988" s="1" t="s">
        <v>1973</v>
      </c>
      <c r="D1988" s="1" t="s">
        <v>153</v>
      </c>
      <c r="E1988" s="1" t="s">
        <v>332</v>
      </c>
      <c r="F1988" s="1" t="s">
        <v>1749</v>
      </c>
      <c r="G1988" s="1" t="s">
        <v>14401</v>
      </c>
      <c r="H1988" s="1" t="s">
        <v>14402</v>
      </c>
      <c r="I1988" s="4">
        <v>84.37641203703704</v>
      </c>
      <c r="J1988" s="1">
        <v>2002.6</v>
      </c>
      <c r="K1988" s="1">
        <v>402.08</v>
      </c>
      <c r="M1988" s="10">
        <f t="array" ref="M1988">_xlfn.XLOOKUP(A1988,subscriptions!B1988:B10004,subscriptions!D1988:D10004)</f>
        <v>80</v>
      </c>
      <c r="N1988" s="10">
        <f t="array" ref="N1988">_xlfn.XLOOKUP(A1988,subscriptions!B1988:B10004,subscriptions!G1988:G10004)</f>
        <v>20</v>
      </c>
      <c r="O1988" s="10">
        <v>64.0</v>
      </c>
      <c r="P1988" s="10" t="str">
        <f t="array" ref="P1988">_xlfn.XLOOKUP(A1988,subscriptions!B1988:B10004,subscriptions!C1988:C10004)</f>
        <v>Roam</v>
      </c>
      <c r="Q1988" s="10" t="s">
        <v>128</v>
      </c>
      <c r="R1988" s="10" t="s">
        <v>148</v>
      </c>
      <c r="S1988" s="10" t="s">
        <v>3910</v>
      </c>
    </row>
    <row r="1989">
      <c r="A1989" s="1" t="s">
        <v>2730</v>
      </c>
      <c r="B1989" s="1" t="s">
        <v>216</v>
      </c>
      <c r="C1989" s="1" t="s">
        <v>473</v>
      </c>
      <c r="D1989" s="1" t="s">
        <v>153</v>
      </c>
      <c r="E1989" s="1" t="s">
        <v>262</v>
      </c>
      <c r="F1989" s="1" t="s">
        <v>4113</v>
      </c>
      <c r="G1989" s="1" t="s">
        <v>14403</v>
      </c>
      <c r="H1989" s="1" t="s">
        <v>14404</v>
      </c>
      <c r="I1989" s="4">
        <v>84.21049768518519</v>
      </c>
      <c r="J1989" s="1">
        <v>1079.14</v>
      </c>
      <c r="K1989" s="1">
        <v>142.08</v>
      </c>
      <c r="M1989" s="10">
        <f t="array" ref="M1989">_xlfn.XLOOKUP(A1989,subscriptions!B1989:B10004,subscriptions!D1989:D10004)</f>
        <v>120</v>
      </c>
      <c r="N1989" s="10">
        <f t="array" ref="N1989">_xlfn.XLOOKUP(A1989,subscriptions!B1989:B10004,subscriptions!G1989:G10004)</f>
        <v>0</v>
      </c>
      <c r="O1989" s="10">
        <v>120.0</v>
      </c>
      <c r="P1989" s="10" t="str">
        <f t="array" ref="P1989">_xlfn.XLOOKUP(A1989,subscriptions!B1989:B10004,subscriptions!C1989:C10004)</f>
        <v>Residential</v>
      </c>
      <c r="Q1989" s="10" t="s">
        <v>173</v>
      </c>
      <c r="R1989" s="10" t="s">
        <v>212</v>
      </c>
      <c r="S1989" s="10" t="s">
        <v>770</v>
      </c>
    </row>
    <row r="1990">
      <c r="A1990" s="1" t="s">
        <v>2731</v>
      </c>
      <c r="B1990" s="1" t="s">
        <v>1027</v>
      </c>
      <c r="C1990" s="1" t="s">
        <v>492</v>
      </c>
      <c r="D1990" s="1" t="s">
        <v>153</v>
      </c>
      <c r="E1990" s="1" t="s">
        <v>631</v>
      </c>
      <c r="F1990" s="1" t="s">
        <v>2495</v>
      </c>
      <c r="G1990" s="1" t="s">
        <v>14405</v>
      </c>
      <c r="H1990" s="1" t="s">
        <v>14406</v>
      </c>
      <c r="I1990" s="4">
        <v>84.41763888888889</v>
      </c>
      <c r="J1990" s="1">
        <v>911.32</v>
      </c>
      <c r="K1990" s="1">
        <v>174.77</v>
      </c>
      <c r="M1990" s="10">
        <f t="array" ref="M1990">_xlfn.XLOOKUP(A1990,subscriptions!B1990:B10004,subscriptions!D1990:D10004)</f>
        <v>80</v>
      </c>
      <c r="N1990" s="10">
        <f t="array" ref="N1990">_xlfn.XLOOKUP(A1990,subscriptions!B1990:B10004,subscriptions!G1990:G10004)</f>
        <v>5</v>
      </c>
      <c r="O1990" s="10">
        <v>76.0</v>
      </c>
      <c r="P1990" s="10" t="str">
        <f t="array" ref="P1990">_xlfn.XLOOKUP(A1990,subscriptions!B1990:B10004,subscriptions!C1990:C10004)</f>
        <v>Roam</v>
      </c>
      <c r="Q1990" s="10" t="s">
        <v>194</v>
      </c>
      <c r="R1990" s="10" t="s">
        <v>148</v>
      </c>
      <c r="S1990" s="10" t="s">
        <v>327</v>
      </c>
    </row>
    <row r="1991">
      <c r="A1991" s="1" t="s">
        <v>2732</v>
      </c>
      <c r="B1991" s="1" t="s">
        <v>1173</v>
      </c>
      <c r="C1991" s="1" t="s">
        <v>1507</v>
      </c>
      <c r="D1991" s="1" t="s">
        <v>27</v>
      </c>
      <c r="E1991" s="1" t="s">
        <v>332</v>
      </c>
      <c r="F1991" s="1" t="s">
        <v>1028</v>
      </c>
      <c r="G1991" s="1" t="s">
        <v>14407</v>
      </c>
      <c r="H1991" s="1" t="s">
        <v>14408</v>
      </c>
      <c r="I1991" s="4">
        <v>84.38346064814814</v>
      </c>
      <c r="J1991" s="1">
        <v>2011.27</v>
      </c>
      <c r="K1991" s="1">
        <v>491.38</v>
      </c>
      <c r="M1991" s="10">
        <f t="array" ref="M1991">_xlfn.XLOOKUP(A1991,subscriptions!B1991:B10004,subscriptions!D1991:D10004)</f>
        <v>120</v>
      </c>
      <c r="N1991" s="10">
        <f t="array" ref="N1991">_xlfn.XLOOKUP(A1991,subscriptions!B1991:B10004,subscriptions!G1991:G10004)</f>
        <v>10</v>
      </c>
      <c r="O1991" s="10">
        <v>108.0</v>
      </c>
      <c r="P1991" s="10" t="str">
        <f t="array" ref="P1991">_xlfn.XLOOKUP(A1991,subscriptions!B1991:B10004,subscriptions!C1991:C10004)</f>
        <v>Residential</v>
      </c>
      <c r="Q1991" s="10" t="s">
        <v>128</v>
      </c>
      <c r="R1991" s="10" t="s">
        <v>212</v>
      </c>
      <c r="S1991" s="10" t="s">
        <v>882</v>
      </c>
    </row>
    <row r="1992">
      <c r="A1992" s="1" t="s">
        <v>2733</v>
      </c>
      <c r="B1992" s="1" t="s">
        <v>24</v>
      </c>
      <c r="C1992" s="1" t="s">
        <v>178</v>
      </c>
      <c r="D1992" s="1" t="s">
        <v>27</v>
      </c>
      <c r="E1992" s="1" t="s">
        <v>239</v>
      </c>
      <c r="F1992" s="1" t="s">
        <v>2267</v>
      </c>
      <c r="G1992" s="1" t="s">
        <v>14409</v>
      </c>
      <c r="H1992" s="1" t="s">
        <v>14410</v>
      </c>
      <c r="I1992" s="4">
        <v>84.21539351851852</v>
      </c>
      <c r="J1992" s="1">
        <v>2225.53</v>
      </c>
      <c r="K1992" s="1">
        <v>549.07</v>
      </c>
      <c r="M1992" s="10">
        <f t="array" ref="M1992">_xlfn.XLOOKUP(A1992,subscriptions!B1992:B10004,subscriptions!D1992:D10004)</f>
        <v>80</v>
      </c>
      <c r="N1992" s="10">
        <f t="array" ref="N1992">_xlfn.XLOOKUP(A1992,subscriptions!B1992:B10004,subscriptions!G1992:G10004)</f>
        <v>20</v>
      </c>
      <c r="O1992" s="10">
        <v>64.0</v>
      </c>
      <c r="P1992" s="10" t="str">
        <f t="array" ref="P1992">_xlfn.XLOOKUP(A1992,subscriptions!B1992:B10004,subscriptions!C1992:C10004)</f>
        <v>Roam</v>
      </c>
      <c r="Q1992" s="10" t="s">
        <v>128</v>
      </c>
      <c r="R1992" s="10" t="s">
        <v>148</v>
      </c>
      <c r="S1992" s="10" t="s">
        <v>1212</v>
      </c>
    </row>
    <row r="1993">
      <c r="A1993" s="1" t="s">
        <v>2734</v>
      </c>
      <c r="B1993" s="1" t="s">
        <v>1387</v>
      </c>
      <c r="C1993" s="1" t="s">
        <v>1142</v>
      </c>
      <c r="D1993" s="1" t="s">
        <v>27</v>
      </c>
      <c r="E1993" s="1" t="s">
        <v>262</v>
      </c>
      <c r="F1993" s="1" t="s">
        <v>885</v>
      </c>
      <c r="G1993" s="1" t="s">
        <v>14411</v>
      </c>
      <c r="H1993" s="1" t="s">
        <v>14412</v>
      </c>
      <c r="I1993" s="4">
        <v>84.37658564814815</v>
      </c>
      <c r="J1993" s="1">
        <v>309.58</v>
      </c>
      <c r="K1993" s="1">
        <v>38.26</v>
      </c>
      <c r="M1993" s="10">
        <f t="array" ref="M1993">_xlfn.XLOOKUP(A1993,subscriptions!B1993:B10004,subscriptions!D1993:D10004)</f>
        <v>80</v>
      </c>
      <c r="N1993" s="10">
        <f t="array" ref="N1993">_xlfn.XLOOKUP(A1993,subscriptions!B1993:B10004,subscriptions!G1993:G10004)</f>
        <v>0</v>
      </c>
      <c r="O1993" s="10">
        <v>80.0</v>
      </c>
      <c r="P1993" s="10" t="str">
        <f t="array" ref="P1993">_xlfn.XLOOKUP(A1993,subscriptions!B1993:B10004,subscriptions!C1993:C10004)</f>
        <v>Roam</v>
      </c>
      <c r="Q1993" s="10" t="s">
        <v>173</v>
      </c>
      <c r="R1993" s="10" t="s">
        <v>148</v>
      </c>
      <c r="S1993" s="10" t="s">
        <v>3910</v>
      </c>
    </row>
    <row r="1994">
      <c r="A1994" s="1" t="s">
        <v>2735</v>
      </c>
      <c r="B1994" s="1" t="s">
        <v>1939</v>
      </c>
      <c r="C1994" s="1" t="s">
        <v>1492</v>
      </c>
      <c r="D1994" s="1" t="s">
        <v>153</v>
      </c>
      <c r="E1994" s="1" t="s">
        <v>631</v>
      </c>
      <c r="F1994" s="1" t="s">
        <v>2549</v>
      </c>
      <c r="G1994" s="1" t="s">
        <v>14413</v>
      </c>
      <c r="H1994" s="1" t="s">
        <v>14414</v>
      </c>
      <c r="I1994" s="4">
        <v>84.16752314814815</v>
      </c>
      <c r="J1994" s="1">
        <v>1463.28</v>
      </c>
      <c r="K1994" s="1">
        <v>267.67</v>
      </c>
      <c r="M1994" s="10">
        <f t="array" ref="M1994">_xlfn.XLOOKUP(A1994,subscriptions!B1994:B10004,subscriptions!D1994:D10004)</f>
        <v>120</v>
      </c>
      <c r="N1994" s="10">
        <f t="array" ref="N1994">_xlfn.XLOOKUP(A1994,subscriptions!B1994:B10004,subscriptions!G1994:G10004)</f>
        <v>5</v>
      </c>
      <c r="O1994" s="10">
        <v>114.0</v>
      </c>
      <c r="P1994" s="10" t="str">
        <f t="array" ref="P1994">_xlfn.XLOOKUP(A1994,subscriptions!B1994:B10004,subscriptions!C1994:C10004)</f>
        <v>Residential</v>
      </c>
      <c r="Q1994" s="10" t="s">
        <v>194</v>
      </c>
      <c r="R1994" s="10" t="s">
        <v>212</v>
      </c>
      <c r="S1994" s="10" t="s">
        <v>1412</v>
      </c>
    </row>
    <row r="1995">
      <c r="A1995" s="1" t="s">
        <v>2736</v>
      </c>
      <c r="B1995" s="1" t="s">
        <v>899</v>
      </c>
      <c r="C1995" s="1" t="s">
        <v>261</v>
      </c>
      <c r="D1995" s="1" t="s">
        <v>27</v>
      </c>
      <c r="E1995" s="1" t="s">
        <v>262</v>
      </c>
      <c r="F1995" s="1" t="s">
        <v>4344</v>
      </c>
      <c r="G1995" s="1" t="s">
        <v>14415</v>
      </c>
      <c r="H1995" s="1" t="s">
        <v>14416</v>
      </c>
      <c r="I1995" s="4">
        <v>84.29653935185185</v>
      </c>
      <c r="J1995" s="1">
        <v>268.15</v>
      </c>
      <c r="K1995" s="1">
        <v>55.71</v>
      </c>
      <c r="M1995" s="10">
        <f t="array" ref="M1995">_xlfn.XLOOKUP(A1995,subscriptions!B1995:B10004,subscriptions!D1995:D10004)</f>
        <v>120</v>
      </c>
      <c r="N1995" s="10">
        <f t="array" ref="N1995">_xlfn.XLOOKUP(A1995,subscriptions!B1995:B10004,subscriptions!G1995:G10004)</f>
        <v>10</v>
      </c>
      <c r="O1995" s="10">
        <v>108.0</v>
      </c>
      <c r="P1995" s="10" t="str">
        <f t="array" ref="P1995">_xlfn.XLOOKUP(A1995,subscriptions!B1995:B10004,subscriptions!C1995:C10004)</f>
        <v>Residential</v>
      </c>
      <c r="Q1995" s="10" t="s">
        <v>128</v>
      </c>
      <c r="R1995" s="10" t="s">
        <v>212</v>
      </c>
      <c r="S1995" s="10" t="s">
        <v>373</v>
      </c>
    </row>
    <row r="1996">
      <c r="A1996" s="1" t="s">
        <v>2739</v>
      </c>
      <c r="B1996" s="1" t="s">
        <v>1262</v>
      </c>
      <c r="C1996" s="1" t="s">
        <v>673</v>
      </c>
      <c r="D1996" s="1" t="s">
        <v>27</v>
      </c>
      <c r="E1996" s="1" t="s">
        <v>262</v>
      </c>
      <c r="F1996" s="1" t="s">
        <v>263</v>
      </c>
      <c r="G1996" s="1" t="s">
        <v>14417</v>
      </c>
      <c r="H1996" s="1" t="s">
        <v>14418</v>
      </c>
      <c r="I1996" s="4">
        <v>84.33505787037036</v>
      </c>
      <c r="J1996" s="1">
        <v>2137.71</v>
      </c>
      <c r="K1996" s="1">
        <v>473.0</v>
      </c>
      <c r="M1996" s="10">
        <f t="array" ref="M1996">_xlfn.XLOOKUP(A1996,subscriptions!B1996:B10004,subscriptions!D1996:D10004)</f>
        <v>120</v>
      </c>
      <c r="N1996" s="10">
        <f t="array" ref="N1996">_xlfn.XLOOKUP(A1996,subscriptions!B1996:B10004,subscriptions!G1996:G10004)</f>
        <v>20</v>
      </c>
      <c r="O1996" s="10">
        <v>96.0</v>
      </c>
      <c r="P1996" s="10" t="str">
        <f t="array" ref="P1996">_xlfn.XLOOKUP(A1996,subscriptions!B1996:B10004,subscriptions!C1996:C10004)</f>
        <v>Residential</v>
      </c>
      <c r="Q1996" s="10" t="s">
        <v>128</v>
      </c>
      <c r="R1996" s="10" t="s">
        <v>148</v>
      </c>
      <c r="S1996" s="10" t="s">
        <v>643</v>
      </c>
    </row>
    <row r="1997">
      <c r="A1997" s="1" t="s">
        <v>2740</v>
      </c>
      <c r="B1997" s="1" t="s">
        <v>1173</v>
      </c>
      <c r="C1997" s="1" t="s">
        <v>827</v>
      </c>
      <c r="D1997" s="1" t="s">
        <v>27</v>
      </c>
      <c r="E1997" s="1" t="s">
        <v>111</v>
      </c>
      <c r="F1997" s="1" t="s">
        <v>112</v>
      </c>
      <c r="G1997" s="1" t="s">
        <v>14419</v>
      </c>
      <c r="H1997" s="1" t="s">
        <v>14420</v>
      </c>
      <c r="I1997" s="4">
        <v>84.4196875</v>
      </c>
      <c r="J1997" s="1">
        <v>1654.84</v>
      </c>
      <c r="K1997" s="1">
        <v>219.68</v>
      </c>
      <c r="M1997" s="10">
        <f t="array" ref="M1997">_xlfn.XLOOKUP(A1997,subscriptions!B1997:B10004,subscriptions!D1997:D10004)</f>
        <v>120</v>
      </c>
      <c r="N1997" s="10">
        <f t="array" ref="N1997">_xlfn.XLOOKUP(A1997,subscriptions!B1997:B10004,subscriptions!G1997:G10004)</f>
        <v>0</v>
      </c>
      <c r="O1997" s="10">
        <v>120.0</v>
      </c>
      <c r="P1997" s="10" t="str">
        <f t="array" ref="P1997">_xlfn.XLOOKUP(A1997,subscriptions!B1997:B10004,subscriptions!C1997:C10004)</f>
        <v>Residential</v>
      </c>
      <c r="Q1997" s="10" t="s">
        <v>173</v>
      </c>
      <c r="R1997" s="10" t="s">
        <v>212</v>
      </c>
      <c r="S1997" s="10" t="s">
        <v>1525</v>
      </c>
    </row>
    <row r="1998">
      <c r="A1998" s="1" t="s">
        <v>2741</v>
      </c>
      <c r="B1998" s="1" t="s">
        <v>1317</v>
      </c>
      <c r="C1998" s="1" t="s">
        <v>556</v>
      </c>
      <c r="D1998" s="1" t="s">
        <v>27</v>
      </c>
      <c r="E1998" s="1" t="s">
        <v>262</v>
      </c>
      <c r="F1998" s="1" t="s">
        <v>2985</v>
      </c>
      <c r="G1998" s="1" t="s">
        <v>14421</v>
      </c>
      <c r="H1998" s="1" t="s">
        <v>14422</v>
      </c>
      <c r="I1998" s="4">
        <v>84.21142361111112</v>
      </c>
      <c r="J1998" s="1">
        <v>4756.45</v>
      </c>
      <c r="K1998" s="1">
        <v>803.84</v>
      </c>
      <c r="M1998" s="10">
        <f t="array" ref="M1998">_xlfn.XLOOKUP(A1998,subscriptions!B1998:B10004,subscriptions!D1998:D10004)</f>
        <v>250</v>
      </c>
      <c r="N1998" s="10">
        <f t="array" ref="N1998">_xlfn.XLOOKUP(A1998,subscriptions!B1998:B10004,subscriptions!G1998:G10004)</f>
        <v>5</v>
      </c>
      <c r="O1998" s="10">
        <v>237.5</v>
      </c>
      <c r="P1998" s="10" t="str">
        <f t="array" ref="P1998">_xlfn.XLOOKUP(A1998,subscriptions!B1998:B10004,subscriptions!C1998:C10004)</f>
        <v>Business</v>
      </c>
      <c r="Q1998" s="10" t="s">
        <v>194</v>
      </c>
      <c r="R1998" s="10" t="s">
        <v>129</v>
      </c>
      <c r="S1998" s="10" t="s">
        <v>438</v>
      </c>
    </row>
    <row r="1999">
      <c r="A1999" s="1" t="s">
        <v>2742</v>
      </c>
      <c r="B1999" s="1" t="s">
        <v>919</v>
      </c>
      <c r="C1999" s="1" t="s">
        <v>110</v>
      </c>
      <c r="D1999" s="1" t="s">
        <v>27</v>
      </c>
      <c r="E1999" s="1" t="s">
        <v>280</v>
      </c>
      <c r="F1999" s="1" t="s">
        <v>1665</v>
      </c>
      <c r="G1999" s="1" t="s">
        <v>14423</v>
      </c>
      <c r="H1999" s="1" t="s">
        <v>14424</v>
      </c>
      <c r="I1999" s="4">
        <v>84.29462962962963</v>
      </c>
      <c r="J1999" s="1">
        <v>157.18</v>
      </c>
      <c r="K1999" s="1">
        <v>43.79</v>
      </c>
      <c r="M1999" s="10">
        <f t="array" ref="M1999">_xlfn.XLOOKUP(A1999,subscriptions!B1999:B10004,subscriptions!D1999:D10004)</f>
        <v>80</v>
      </c>
      <c r="N1999" s="10">
        <f t="array" ref="N1999">_xlfn.XLOOKUP(A1999,subscriptions!B1999:B10004,subscriptions!G1999:G10004)</f>
        <v>10</v>
      </c>
      <c r="O1999" s="10">
        <v>72.0</v>
      </c>
      <c r="P1999" s="10" t="str">
        <f t="array" ref="P1999">_xlfn.XLOOKUP(A1999,subscriptions!B1999:B10004,subscriptions!C1999:C10004)</f>
        <v>Roam</v>
      </c>
      <c r="Q1999" s="10" t="s">
        <v>128</v>
      </c>
      <c r="R1999" s="10" t="s">
        <v>148</v>
      </c>
      <c r="S1999" s="10" t="s">
        <v>2075</v>
      </c>
    </row>
    <row r="2000">
      <c r="A2000" s="1" t="s">
        <v>2743</v>
      </c>
      <c r="B2000" s="1" t="s">
        <v>426</v>
      </c>
      <c r="C2000" s="1" t="s">
        <v>1347</v>
      </c>
      <c r="D2000" s="1" t="s">
        <v>153</v>
      </c>
      <c r="E2000" s="1" t="s">
        <v>239</v>
      </c>
      <c r="F2000" s="1" t="s">
        <v>2364</v>
      </c>
      <c r="G2000" s="1" t="s">
        <v>14425</v>
      </c>
      <c r="H2000" s="1" t="s">
        <v>14426</v>
      </c>
      <c r="I2000" s="4">
        <v>84.37671296296297</v>
      </c>
      <c r="J2000" s="1">
        <v>138.12</v>
      </c>
      <c r="K2000" s="1">
        <v>37.36</v>
      </c>
      <c r="M2000" s="10">
        <f t="array" ref="M2000">_xlfn.XLOOKUP(A2000,subscriptions!B2000:B10004,subscriptions!D2000:D10004)</f>
        <v>120</v>
      </c>
      <c r="N2000" s="10">
        <f t="array" ref="N2000">_xlfn.XLOOKUP(A2000,subscriptions!B2000:B10004,subscriptions!G2000:G10004)</f>
        <v>20</v>
      </c>
      <c r="O2000" s="10">
        <v>96.0</v>
      </c>
      <c r="P2000" s="10" t="str">
        <f t="array" ref="P2000">_xlfn.XLOOKUP(A2000,subscriptions!B2000:B10004,subscriptions!C2000:C10004)</f>
        <v>Residential</v>
      </c>
      <c r="Q2000" s="10" t="s">
        <v>128</v>
      </c>
      <c r="R2000" s="10" t="s">
        <v>148</v>
      </c>
      <c r="S2000" s="10" t="s">
        <v>3910</v>
      </c>
    </row>
    <row r="2001">
      <c r="A2001" s="1" t="s">
        <v>2744</v>
      </c>
      <c r="B2001" s="1" t="s">
        <v>236</v>
      </c>
      <c r="C2001" s="1" t="s">
        <v>1251</v>
      </c>
      <c r="D2001" s="1" t="s">
        <v>153</v>
      </c>
      <c r="E2001" s="1" t="s">
        <v>332</v>
      </c>
      <c r="F2001" s="1" t="s">
        <v>736</v>
      </c>
      <c r="G2001" s="1" t="s">
        <v>14427</v>
      </c>
      <c r="H2001" s="1" t="s">
        <v>14428</v>
      </c>
      <c r="I2001" s="4">
        <v>84.25440972222222</v>
      </c>
      <c r="J2001" s="1">
        <v>547.32</v>
      </c>
      <c r="K2001" s="1">
        <v>64.57</v>
      </c>
      <c r="M2001" s="10">
        <f t="array" ref="M2001">_xlfn.XLOOKUP(A2001,subscriptions!B2001:B10004,subscriptions!D2001:D10004)</f>
        <v>120</v>
      </c>
      <c r="N2001" s="10">
        <f t="array" ref="N2001">_xlfn.XLOOKUP(A2001,subscriptions!B2001:B10004,subscriptions!G2001:G10004)</f>
        <v>0</v>
      </c>
      <c r="O2001" s="10">
        <v>120.0</v>
      </c>
      <c r="P2001" s="10" t="str">
        <f t="array" ref="P2001">_xlfn.XLOOKUP(A2001,subscriptions!B2001:B10004,subscriptions!C2001:C10004)</f>
        <v>Residential</v>
      </c>
      <c r="Q2001" s="10" t="s">
        <v>173</v>
      </c>
      <c r="R2001" s="10" t="s">
        <v>212</v>
      </c>
      <c r="S2001" s="10" t="s">
        <v>2046</v>
      </c>
    </row>
    <row r="2002">
      <c r="A2002" s="1" t="s">
        <v>2745</v>
      </c>
      <c r="B2002" s="1" t="s">
        <v>4509</v>
      </c>
      <c r="C2002" s="1" t="s">
        <v>198</v>
      </c>
      <c r="D2002" s="1" t="s">
        <v>153</v>
      </c>
      <c r="E2002" s="1" t="s">
        <v>631</v>
      </c>
      <c r="F2002" s="1" t="s">
        <v>1115</v>
      </c>
      <c r="G2002" s="1" t="s">
        <v>14429</v>
      </c>
      <c r="H2002" s="1" t="s">
        <v>14430</v>
      </c>
      <c r="I2002" s="4">
        <v>84.38019675925926</v>
      </c>
      <c r="J2002" s="1">
        <v>505.12</v>
      </c>
      <c r="K2002" s="1">
        <v>126.55</v>
      </c>
      <c r="M2002" s="10">
        <f t="array" ref="M2002">_xlfn.XLOOKUP(A2002,subscriptions!B2002:B10004,subscriptions!D2002:D10004)</f>
        <v>120</v>
      </c>
      <c r="N2002" s="10">
        <f t="array" ref="N2002">_xlfn.XLOOKUP(A2002,subscriptions!B2002:B10004,subscriptions!G2002:G10004)</f>
        <v>5</v>
      </c>
      <c r="O2002" s="10">
        <v>114.0</v>
      </c>
      <c r="P2002" s="10" t="str">
        <f t="array" ref="P2002">_xlfn.XLOOKUP(A2002,subscriptions!B2002:B10004,subscriptions!C2002:C10004)</f>
        <v>Residential</v>
      </c>
      <c r="Q2002" s="10" t="s">
        <v>194</v>
      </c>
      <c r="R2002" s="10" t="s">
        <v>212</v>
      </c>
      <c r="S2002" s="10" t="s">
        <v>698</v>
      </c>
    </row>
    <row r="2003">
      <c r="A2003" s="1" t="s">
        <v>2746</v>
      </c>
      <c r="B2003" s="1" t="s">
        <v>2521</v>
      </c>
      <c r="C2003" s="1" t="s">
        <v>2483</v>
      </c>
      <c r="D2003" s="1" t="s">
        <v>153</v>
      </c>
      <c r="E2003" s="1" t="s">
        <v>239</v>
      </c>
      <c r="F2003" s="1" t="s">
        <v>2132</v>
      </c>
      <c r="G2003" s="1" t="s">
        <v>14431</v>
      </c>
      <c r="H2003" s="1" t="s">
        <v>14432</v>
      </c>
      <c r="I2003" s="4">
        <v>84.2966087962963</v>
      </c>
      <c r="J2003" s="1">
        <v>475.49</v>
      </c>
      <c r="K2003" s="1">
        <v>83.63</v>
      </c>
      <c r="M2003" s="10">
        <f t="array" ref="M2003">_xlfn.XLOOKUP(A2003,subscriptions!B2003:B10004,subscriptions!D2003:D10004)</f>
        <v>120</v>
      </c>
      <c r="N2003" s="10">
        <f t="array" ref="N2003">_xlfn.XLOOKUP(A2003,subscriptions!B2003:B10004,subscriptions!G2003:G10004)</f>
        <v>10</v>
      </c>
      <c r="O2003" s="10">
        <v>108.0</v>
      </c>
      <c r="P2003" s="10" t="str">
        <f t="array" ref="P2003">_xlfn.XLOOKUP(A2003,subscriptions!B2003:B10004,subscriptions!C2003:C10004)</f>
        <v>Residential</v>
      </c>
      <c r="Q2003" s="10" t="s">
        <v>128</v>
      </c>
      <c r="R2003" s="10" t="s">
        <v>212</v>
      </c>
      <c r="S2003" s="10" t="s">
        <v>373</v>
      </c>
    </row>
    <row r="2004">
      <c r="A2004" s="1" t="s">
        <v>2747</v>
      </c>
      <c r="B2004" s="1" t="s">
        <v>842</v>
      </c>
      <c r="C2004" s="1" t="s">
        <v>605</v>
      </c>
      <c r="D2004" s="1" t="s">
        <v>27</v>
      </c>
      <c r="E2004" s="1" t="s">
        <v>631</v>
      </c>
      <c r="F2004" s="1" t="s">
        <v>2495</v>
      </c>
      <c r="G2004" s="1" t="s">
        <v>14433</v>
      </c>
      <c r="H2004" s="1" t="s">
        <v>14434</v>
      </c>
      <c r="I2004" s="4">
        <v>84.25511574074073</v>
      </c>
      <c r="J2004" s="1">
        <v>3600.76</v>
      </c>
      <c r="K2004" s="1">
        <v>613.28</v>
      </c>
      <c r="M2004" s="10">
        <f t="array" ref="M2004">_xlfn.XLOOKUP(A2004,subscriptions!B2004:B10004,subscriptions!D2004:D10004)</f>
        <v>120</v>
      </c>
      <c r="N2004" s="10">
        <f t="array" ref="N2004">_xlfn.XLOOKUP(A2004,subscriptions!B2004:B10004,subscriptions!G2004:G10004)</f>
        <v>20</v>
      </c>
      <c r="O2004" s="10">
        <v>96.0</v>
      </c>
      <c r="P2004" s="10" t="str">
        <f t="array" ref="P2004">_xlfn.XLOOKUP(A2004,subscriptions!B2004:B10004,subscriptions!C2004:C10004)</f>
        <v>Residential</v>
      </c>
      <c r="Q2004" s="10" t="s">
        <v>128</v>
      </c>
      <c r="R2004" s="10" t="s">
        <v>148</v>
      </c>
      <c r="S2004" s="10" t="s">
        <v>149</v>
      </c>
    </row>
    <row r="2005">
      <c r="A2005" s="1" t="s">
        <v>2748</v>
      </c>
      <c r="B2005" s="1" t="s">
        <v>1027</v>
      </c>
      <c r="C2005" s="1" t="s">
        <v>786</v>
      </c>
      <c r="D2005" s="1" t="s">
        <v>153</v>
      </c>
      <c r="E2005" s="1" t="s">
        <v>111</v>
      </c>
      <c r="F2005" s="1" t="s">
        <v>1227</v>
      </c>
      <c r="G2005" s="1" t="s">
        <v>14435</v>
      </c>
      <c r="H2005" s="1" t="s">
        <v>14436</v>
      </c>
      <c r="I2005" s="4">
        <v>84.17033564814815</v>
      </c>
      <c r="J2005" s="1">
        <v>480.62</v>
      </c>
      <c r="K2005" s="1">
        <v>63.14</v>
      </c>
      <c r="M2005" s="10">
        <f t="array" ref="M2005">_xlfn.XLOOKUP(A2005,subscriptions!B2005:B10004,subscriptions!D2005:D10004)</f>
        <v>120</v>
      </c>
      <c r="N2005" s="10">
        <f t="array" ref="N2005">_xlfn.XLOOKUP(A2005,subscriptions!B2005:B10004,subscriptions!G2005:G10004)</f>
        <v>0</v>
      </c>
      <c r="O2005" s="10">
        <v>120.0</v>
      </c>
      <c r="P2005" s="10" t="str">
        <f t="array" ref="P2005">_xlfn.XLOOKUP(A2005,subscriptions!B2005:B10004,subscriptions!C2005:C10004)</f>
        <v>Residential</v>
      </c>
      <c r="Q2005" s="10" t="s">
        <v>173</v>
      </c>
      <c r="R2005" s="10" t="s">
        <v>212</v>
      </c>
      <c r="S2005" s="10" t="s">
        <v>2494</v>
      </c>
    </row>
    <row r="2006">
      <c r="A2006" s="1" t="s">
        <v>2752</v>
      </c>
      <c r="B2006" s="1" t="s">
        <v>425</v>
      </c>
      <c r="C2006" s="1" t="s">
        <v>110</v>
      </c>
      <c r="D2006" s="1" t="s">
        <v>153</v>
      </c>
      <c r="E2006" s="1" t="s">
        <v>280</v>
      </c>
      <c r="F2006" s="1" t="s">
        <v>873</v>
      </c>
      <c r="G2006" s="1" t="s">
        <v>14437</v>
      </c>
      <c r="H2006" s="1" t="s">
        <v>14438</v>
      </c>
      <c r="I2006" s="4">
        <v>84.25725694444445</v>
      </c>
      <c r="J2006" s="1">
        <v>526.08</v>
      </c>
      <c r="K2006" s="1">
        <v>92.34</v>
      </c>
      <c r="M2006" s="10">
        <f t="array" ref="M2006">_xlfn.XLOOKUP(A2006,subscriptions!B2006:B10004,subscriptions!D2006:D10004)</f>
        <v>50</v>
      </c>
      <c r="N2006" s="10">
        <f t="array" ref="N2006">_xlfn.XLOOKUP(A2006,subscriptions!B2006:B10004,subscriptions!G2006:G10004)</f>
        <v>5</v>
      </c>
      <c r="O2006" s="10">
        <v>47.5</v>
      </c>
      <c r="P2006" s="10" t="str">
        <f t="array" ref="P2006">_xlfn.XLOOKUP(A2006,subscriptions!B2006:B10004,subscriptions!C2006:C10004)</f>
        <v>Mini</v>
      </c>
      <c r="Q2006" s="10" t="s">
        <v>194</v>
      </c>
      <c r="R2006" s="10" t="s">
        <v>148</v>
      </c>
      <c r="S2006" s="10" t="s">
        <v>175</v>
      </c>
    </row>
    <row r="2007">
      <c r="A2007" s="1" t="s">
        <v>2753</v>
      </c>
      <c r="B2007" s="1" t="s">
        <v>713</v>
      </c>
      <c r="C2007" s="1" t="s">
        <v>1251</v>
      </c>
      <c r="D2007" s="1" t="s">
        <v>27</v>
      </c>
      <c r="E2007" s="1" t="s">
        <v>280</v>
      </c>
      <c r="F2007" s="1" t="s">
        <v>281</v>
      </c>
      <c r="G2007" s="1" t="s">
        <v>14439</v>
      </c>
      <c r="H2007" s="1" t="s">
        <v>14440</v>
      </c>
      <c r="I2007" s="4">
        <v>84.29739583333334</v>
      </c>
      <c r="J2007" s="1">
        <v>2186.92</v>
      </c>
      <c r="K2007" s="1">
        <v>220.82</v>
      </c>
      <c r="M2007" s="10">
        <f t="array" ref="M2007">_xlfn.XLOOKUP(A2007,subscriptions!B2007:B10004,subscriptions!D2007:D10004)</f>
        <v>120</v>
      </c>
      <c r="N2007" s="10">
        <f t="array" ref="N2007">_xlfn.XLOOKUP(A2007,subscriptions!B2007:B10004,subscriptions!G2007:G10004)</f>
        <v>10</v>
      </c>
      <c r="O2007" s="10">
        <v>108.0</v>
      </c>
      <c r="P2007" s="10" t="str">
        <f t="array" ref="P2007">_xlfn.XLOOKUP(A2007,subscriptions!B2007:B10004,subscriptions!C2007:C10004)</f>
        <v>Residential</v>
      </c>
      <c r="Q2007" s="10" t="s">
        <v>128</v>
      </c>
      <c r="R2007" s="10" t="s">
        <v>212</v>
      </c>
      <c r="S2007" s="10" t="s">
        <v>407</v>
      </c>
    </row>
    <row r="2008">
      <c r="A2008" s="1" t="s">
        <v>2754</v>
      </c>
      <c r="B2008" s="1" t="s">
        <v>150</v>
      </c>
      <c r="C2008" s="1" t="s">
        <v>1973</v>
      </c>
      <c r="D2008" s="1" t="s">
        <v>153</v>
      </c>
      <c r="E2008" s="1" t="s">
        <v>332</v>
      </c>
      <c r="F2008" s="1" t="s">
        <v>333</v>
      </c>
      <c r="G2008" s="1" t="s">
        <v>14441</v>
      </c>
      <c r="H2008" s="1" t="s">
        <v>14442</v>
      </c>
      <c r="I2008" s="4">
        <v>84.38346064814814</v>
      </c>
      <c r="J2008" s="1">
        <v>946.05</v>
      </c>
      <c r="K2008" s="1">
        <v>113.74</v>
      </c>
      <c r="M2008" s="10">
        <f t="array" ref="M2008">_xlfn.XLOOKUP(A2008,subscriptions!B2008:B10004,subscriptions!D2008:D10004)</f>
        <v>120</v>
      </c>
      <c r="N2008" s="10">
        <f t="array" ref="N2008">_xlfn.XLOOKUP(A2008,subscriptions!B2008:B10004,subscriptions!G2008:G10004)</f>
        <v>20</v>
      </c>
      <c r="O2008" s="10">
        <v>96.0</v>
      </c>
      <c r="P2008" s="10" t="str">
        <f t="array" ref="P2008">_xlfn.XLOOKUP(A2008,subscriptions!B2008:B10004,subscriptions!C2008:C10004)</f>
        <v>Residential</v>
      </c>
      <c r="Q2008" s="10" t="s">
        <v>128</v>
      </c>
      <c r="R2008" s="10" t="s">
        <v>148</v>
      </c>
      <c r="S2008" s="10" t="s">
        <v>882</v>
      </c>
    </row>
    <row r="2009">
      <c r="A2009" s="1" t="s">
        <v>2755</v>
      </c>
      <c r="B2009" s="1" t="s">
        <v>1387</v>
      </c>
      <c r="C2009" s="1" t="s">
        <v>750</v>
      </c>
      <c r="D2009" s="1" t="s">
        <v>27</v>
      </c>
      <c r="E2009" s="1" t="s">
        <v>714</v>
      </c>
      <c r="F2009" s="1" t="s">
        <v>828</v>
      </c>
      <c r="G2009" s="1" t="s">
        <v>14443</v>
      </c>
      <c r="H2009" s="1" t="s">
        <v>14444</v>
      </c>
      <c r="I2009" s="4">
        <v>84.25157407407407</v>
      </c>
      <c r="J2009" s="1">
        <v>2298.93</v>
      </c>
      <c r="K2009" s="1">
        <v>424.39</v>
      </c>
      <c r="M2009" s="10">
        <f t="array" ref="M2009">_xlfn.XLOOKUP(A2009,subscriptions!B2009:B10004,subscriptions!D2009:D10004)</f>
        <v>120</v>
      </c>
      <c r="N2009" s="10">
        <f t="array" ref="N2009">_xlfn.XLOOKUP(A2009,subscriptions!B2009:B10004,subscriptions!G2009:G10004)</f>
        <v>0</v>
      </c>
      <c r="O2009" s="10">
        <v>120.0</v>
      </c>
      <c r="P2009" s="10" t="str">
        <f t="array" ref="P2009">_xlfn.XLOOKUP(A2009,subscriptions!B2009:B10004,subscriptions!C2009:C10004)</f>
        <v>Residential</v>
      </c>
      <c r="Q2009" s="10" t="s">
        <v>173</v>
      </c>
      <c r="R2009" s="10" t="s">
        <v>212</v>
      </c>
      <c r="S2009" s="10" t="s">
        <v>4065</v>
      </c>
    </row>
    <row r="2010">
      <c r="A2010" s="1" t="s">
        <v>2756</v>
      </c>
      <c r="B2010" s="1" t="s">
        <v>2521</v>
      </c>
      <c r="C2010" s="1" t="s">
        <v>1142</v>
      </c>
      <c r="D2010" s="1" t="s">
        <v>153</v>
      </c>
      <c r="E2010" s="1" t="s">
        <v>28</v>
      </c>
      <c r="F2010" s="1" t="s">
        <v>2097</v>
      </c>
      <c r="G2010" s="1" t="s">
        <v>14445</v>
      </c>
      <c r="H2010" s="1" t="s">
        <v>14446</v>
      </c>
      <c r="I2010" s="4">
        <v>84.33552083333333</v>
      </c>
      <c r="J2010" s="1">
        <v>151.4</v>
      </c>
      <c r="K2010" s="1">
        <v>37.72</v>
      </c>
      <c r="M2010" s="10">
        <f t="array" ref="M2010">_xlfn.XLOOKUP(A2010,subscriptions!B2010:B10004,subscriptions!D2010:D10004)</f>
        <v>120</v>
      </c>
      <c r="N2010" s="10">
        <f t="array" ref="N2010">_xlfn.XLOOKUP(A2010,subscriptions!B2010:B10004,subscriptions!G2010:G10004)</f>
        <v>5</v>
      </c>
      <c r="O2010" s="10">
        <v>114.0</v>
      </c>
      <c r="P2010" s="10" t="str">
        <f t="array" ref="P2010">_xlfn.XLOOKUP(A2010,subscriptions!B2010:B10004,subscriptions!C2010:C10004)</f>
        <v>Residential</v>
      </c>
      <c r="Q2010" s="10" t="s">
        <v>194</v>
      </c>
      <c r="R2010" s="10" t="s">
        <v>212</v>
      </c>
      <c r="S2010" s="10" t="s">
        <v>571</v>
      </c>
    </row>
    <row r="2011">
      <c r="A2011" s="1" t="s">
        <v>2757</v>
      </c>
      <c r="B2011" s="1" t="s">
        <v>1226</v>
      </c>
      <c r="C2011" s="1" t="s">
        <v>1678</v>
      </c>
      <c r="D2011" s="1" t="s">
        <v>153</v>
      </c>
      <c r="E2011" s="1" t="s">
        <v>219</v>
      </c>
      <c r="F2011" s="1" t="s">
        <v>574</v>
      </c>
      <c r="G2011" s="1" t="s">
        <v>14447</v>
      </c>
      <c r="H2011" s="1" t="s">
        <v>14448</v>
      </c>
      <c r="I2011" s="4">
        <v>84.3829050925926</v>
      </c>
      <c r="J2011" s="1">
        <v>1052.89</v>
      </c>
      <c r="K2011" s="1">
        <v>234.11</v>
      </c>
      <c r="M2011" s="10">
        <f t="array" ref="M2011">_xlfn.XLOOKUP(A2011,subscriptions!B2011:B10004,subscriptions!D2011:D10004)</f>
        <v>120</v>
      </c>
      <c r="N2011" s="10">
        <f t="array" ref="N2011">_xlfn.XLOOKUP(A2011,subscriptions!B2011:B10004,subscriptions!G2011:G10004)</f>
        <v>10</v>
      </c>
      <c r="O2011" s="10">
        <v>108.0</v>
      </c>
      <c r="P2011" s="10" t="str">
        <f t="array" ref="P2011">_xlfn.XLOOKUP(A2011,subscriptions!B2011:B10004,subscriptions!C2011:C10004)</f>
        <v>Residential</v>
      </c>
      <c r="Q2011" s="10" t="s">
        <v>128</v>
      </c>
      <c r="R2011" s="10" t="s">
        <v>212</v>
      </c>
      <c r="S2011" s="10" t="s">
        <v>671</v>
      </c>
    </row>
    <row r="2012">
      <c r="A2012" s="1" t="s">
        <v>2758</v>
      </c>
      <c r="B2012" s="1" t="s">
        <v>1317</v>
      </c>
      <c r="C2012" s="1" t="s">
        <v>26</v>
      </c>
      <c r="D2012" s="1" t="s">
        <v>27</v>
      </c>
      <c r="E2012" s="1" t="s">
        <v>280</v>
      </c>
      <c r="F2012" s="1" t="s">
        <v>494</v>
      </c>
      <c r="G2012" s="1" t="s">
        <v>14449</v>
      </c>
      <c r="H2012" s="1" t="s">
        <v>14450</v>
      </c>
      <c r="I2012" s="4">
        <v>84.37799768518518</v>
      </c>
      <c r="J2012" s="1">
        <v>101.29</v>
      </c>
      <c r="K2012" s="1">
        <v>28.04</v>
      </c>
      <c r="M2012" s="10">
        <f t="array" ref="M2012">_xlfn.XLOOKUP(A2012,subscriptions!B2012:B10004,subscriptions!D2012:D10004)</f>
        <v>80</v>
      </c>
      <c r="N2012" s="10">
        <f t="array" ref="N2012">_xlfn.XLOOKUP(A2012,subscriptions!B2012:B10004,subscriptions!G2012:G10004)</f>
        <v>20</v>
      </c>
      <c r="O2012" s="10">
        <v>64.0</v>
      </c>
      <c r="P2012" s="10" t="str">
        <f t="array" ref="P2012">_xlfn.XLOOKUP(A2012,subscriptions!B2012:B10004,subscriptions!C2012:C10004)</f>
        <v>Roam</v>
      </c>
      <c r="Q2012" s="10" t="s">
        <v>128</v>
      </c>
      <c r="R2012" s="10" t="s">
        <v>148</v>
      </c>
      <c r="S2012" s="10" t="s">
        <v>1302</v>
      </c>
    </row>
    <row r="2013">
      <c r="A2013" s="1" t="s">
        <v>2759</v>
      </c>
      <c r="B2013" s="1" t="s">
        <v>409</v>
      </c>
      <c r="C2013" s="1" t="s">
        <v>764</v>
      </c>
      <c r="D2013" s="1" t="s">
        <v>27</v>
      </c>
      <c r="E2013" s="1" t="s">
        <v>28</v>
      </c>
      <c r="F2013" s="1" t="s">
        <v>526</v>
      </c>
      <c r="G2013" s="1" t="s">
        <v>14451</v>
      </c>
      <c r="H2013" s="1" t="s">
        <v>14452</v>
      </c>
      <c r="I2013" s="4">
        <v>84.33981481481482</v>
      </c>
      <c r="J2013" s="1">
        <v>147.05</v>
      </c>
      <c r="K2013" s="1">
        <v>26.25</v>
      </c>
      <c r="M2013" s="10">
        <f t="array" ref="M2013">_xlfn.XLOOKUP(A2013,subscriptions!B2013:B10004,subscriptions!D2013:D10004)</f>
        <v>250</v>
      </c>
      <c r="N2013" s="10">
        <f t="array" ref="N2013">_xlfn.XLOOKUP(A2013,subscriptions!B2013:B10004,subscriptions!G2013:G10004)</f>
        <v>0</v>
      </c>
      <c r="O2013" s="10">
        <v>250.0</v>
      </c>
      <c r="P2013" s="10" t="str">
        <f t="array" ref="P2013">_xlfn.XLOOKUP(A2013,subscriptions!B2013:B10004,subscriptions!C2013:C10004)</f>
        <v>Business</v>
      </c>
      <c r="Q2013" s="10" t="s">
        <v>173</v>
      </c>
      <c r="R2013" s="10" t="s">
        <v>129</v>
      </c>
      <c r="S2013" s="10" t="s">
        <v>234</v>
      </c>
    </row>
    <row r="2014">
      <c r="A2014" s="1" t="s">
        <v>2760</v>
      </c>
      <c r="B2014" s="1" t="s">
        <v>1506</v>
      </c>
      <c r="C2014" s="1" t="s">
        <v>237</v>
      </c>
      <c r="D2014" s="1" t="s">
        <v>27</v>
      </c>
      <c r="E2014" s="1" t="s">
        <v>262</v>
      </c>
      <c r="F2014" s="1" t="s">
        <v>885</v>
      </c>
      <c r="G2014" s="1" t="s">
        <v>14453</v>
      </c>
      <c r="H2014" s="1" t="s">
        <v>14454</v>
      </c>
      <c r="I2014" s="4">
        <v>84.17179398148149</v>
      </c>
      <c r="J2014" s="1">
        <v>3603.69</v>
      </c>
      <c r="K2014" s="1">
        <v>475.16</v>
      </c>
      <c r="M2014" s="10">
        <f t="array" ref="M2014">_xlfn.XLOOKUP(A2014,subscriptions!B2014:B10004,subscriptions!D2014:D10004)</f>
        <v>120</v>
      </c>
      <c r="N2014" s="10">
        <f t="array" ref="N2014">_xlfn.XLOOKUP(A2014,subscriptions!B2014:B10004,subscriptions!G2014:G10004)</f>
        <v>5</v>
      </c>
      <c r="O2014" s="10">
        <v>114.0</v>
      </c>
      <c r="P2014" s="10" t="str">
        <f t="array" ref="P2014">_xlfn.XLOOKUP(A2014,subscriptions!B2014:B10004,subscriptions!C2014:C10004)</f>
        <v>Residential</v>
      </c>
      <c r="Q2014" s="10" t="s">
        <v>194</v>
      </c>
      <c r="R2014" s="10" t="s">
        <v>212</v>
      </c>
      <c r="S2014" s="10" t="s">
        <v>1082</v>
      </c>
    </row>
    <row r="2015">
      <c r="A2015" s="1" t="s">
        <v>2761</v>
      </c>
      <c r="B2015" s="1" t="s">
        <v>216</v>
      </c>
      <c r="C2015" s="1" t="s">
        <v>1388</v>
      </c>
      <c r="D2015" s="1" t="s">
        <v>153</v>
      </c>
      <c r="E2015" s="1" t="s">
        <v>179</v>
      </c>
      <c r="F2015" s="1" t="s">
        <v>901</v>
      </c>
      <c r="G2015" s="1" t="s">
        <v>14455</v>
      </c>
      <c r="H2015" s="1" t="s">
        <v>14456</v>
      </c>
      <c r="I2015" s="4">
        <v>84.2161111111111</v>
      </c>
      <c r="J2015" s="1">
        <v>274.92</v>
      </c>
      <c r="K2015" s="1">
        <v>80.71</v>
      </c>
      <c r="L2015" s="1">
        <v>100.0</v>
      </c>
      <c r="M2015" s="10">
        <f t="array" ref="M2015">_xlfn.XLOOKUP(A2015,subscriptions!B2015:B10004,subscriptions!D2015:D10004)</f>
        <v>120</v>
      </c>
      <c r="N2015" s="10">
        <f t="array" ref="N2015">_xlfn.XLOOKUP(A2015,subscriptions!B2015:B10004,subscriptions!G2015:G10004)</f>
        <v>10</v>
      </c>
      <c r="O2015" s="10">
        <v>108.0</v>
      </c>
      <c r="P2015" s="10" t="str">
        <f t="array" ref="P2015">_xlfn.XLOOKUP(A2015,subscriptions!B2015:B10004,subscriptions!C2015:C10004)</f>
        <v>Residential</v>
      </c>
      <c r="Q2015" s="10" t="s">
        <v>128</v>
      </c>
      <c r="R2015" s="10" t="s">
        <v>212</v>
      </c>
      <c r="S2015" s="10" t="s">
        <v>2596</v>
      </c>
    </row>
    <row r="2016">
      <c r="A2016" s="1" t="s">
        <v>2762</v>
      </c>
      <c r="B2016" s="1" t="s">
        <v>177</v>
      </c>
      <c r="C2016" s="1" t="s">
        <v>296</v>
      </c>
      <c r="D2016" s="1" t="s">
        <v>153</v>
      </c>
      <c r="E2016" s="1" t="s">
        <v>111</v>
      </c>
      <c r="F2016" s="1" t="s">
        <v>1362</v>
      </c>
      <c r="G2016" s="1" t="s">
        <v>14457</v>
      </c>
      <c r="H2016" s="1" t="s">
        <v>14458</v>
      </c>
      <c r="I2016" s="4">
        <v>84.37881944444445</v>
      </c>
      <c r="J2016" s="1">
        <v>1190.28</v>
      </c>
      <c r="K2016" s="1">
        <v>263.17</v>
      </c>
      <c r="M2016" s="10">
        <f t="array" ref="M2016">_xlfn.XLOOKUP(A2016,subscriptions!B2016:B10004,subscriptions!D2016:D10004)</f>
        <v>120</v>
      </c>
      <c r="N2016" s="10">
        <f t="array" ref="N2016">_xlfn.XLOOKUP(A2016,subscriptions!B2016:B10004,subscriptions!G2016:G10004)</f>
        <v>20</v>
      </c>
      <c r="O2016" s="10">
        <v>96.0</v>
      </c>
      <c r="P2016" s="10" t="str">
        <f t="array" ref="P2016">_xlfn.XLOOKUP(A2016,subscriptions!B2016:B10004,subscriptions!C2016:C10004)</f>
        <v>Residential</v>
      </c>
      <c r="Q2016" s="10" t="s">
        <v>128</v>
      </c>
      <c r="R2016" s="10" t="s">
        <v>148</v>
      </c>
      <c r="S2016" s="10" t="s">
        <v>1622</v>
      </c>
    </row>
    <row r="2017">
      <c r="A2017" s="1" t="s">
        <v>2763</v>
      </c>
      <c r="B2017" s="1" t="s">
        <v>2018</v>
      </c>
      <c r="C2017" s="1" t="s">
        <v>218</v>
      </c>
      <c r="D2017" s="1" t="s">
        <v>27</v>
      </c>
      <c r="E2017" s="1" t="s">
        <v>28</v>
      </c>
      <c r="F2017" s="1" t="s">
        <v>1639</v>
      </c>
      <c r="G2017" s="1" t="s">
        <v>14459</v>
      </c>
      <c r="H2017" s="1" t="s">
        <v>14460</v>
      </c>
      <c r="I2017" s="4">
        <v>84.17185185185186</v>
      </c>
      <c r="J2017" s="1">
        <v>844.24</v>
      </c>
      <c r="K2017" s="1">
        <v>149.0</v>
      </c>
      <c r="M2017" s="10">
        <f t="array" ref="M2017">_xlfn.XLOOKUP(A2017,subscriptions!B2017:B10004,subscriptions!D2017:D10004)</f>
        <v>50</v>
      </c>
      <c r="N2017" s="10">
        <f t="array" ref="N2017">_xlfn.XLOOKUP(A2017,subscriptions!B2017:B10004,subscriptions!G2017:G10004)</f>
        <v>0</v>
      </c>
      <c r="O2017" s="10">
        <v>50.0</v>
      </c>
      <c r="P2017" s="10" t="str">
        <f t="array" ref="P2017">_xlfn.XLOOKUP(A2017,subscriptions!B2017:B10004,subscriptions!C2017:C10004)</f>
        <v>Mini</v>
      </c>
      <c r="Q2017" s="10" t="s">
        <v>173</v>
      </c>
      <c r="R2017" s="10" t="s">
        <v>148</v>
      </c>
      <c r="S2017" s="10" t="s">
        <v>1082</v>
      </c>
    </row>
    <row r="2018">
      <c r="A2018" s="1" t="s">
        <v>2764</v>
      </c>
      <c r="B2018" s="1" t="s">
        <v>508</v>
      </c>
      <c r="C2018" s="1" t="s">
        <v>1678</v>
      </c>
      <c r="D2018" s="1" t="s">
        <v>153</v>
      </c>
      <c r="E2018" s="1" t="s">
        <v>631</v>
      </c>
      <c r="F2018" s="1" t="s">
        <v>2749</v>
      </c>
      <c r="G2018" s="1" t="s">
        <v>14461</v>
      </c>
      <c r="H2018" s="1" t="s">
        <v>14462</v>
      </c>
      <c r="I2018" s="4">
        <v>84.33710648148148</v>
      </c>
      <c r="J2018" s="1">
        <v>690.06</v>
      </c>
      <c r="K2018" s="1">
        <v>163.76</v>
      </c>
      <c r="M2018" s="10">
        <f t="array" ref="M2018">_xlfn.XLOOKUP(A2018,subscriptions!B2018:B10004,subscriptions!D2018:D10004)</f>
        <v>80</v>
      </c>
      <c r="N2018" s="10">
        <f t="array" ref="N2018">_xlfn.XLOOKUP(A2018,subscriptions!B2018:B10004,subscriptions!G2018:G10004)</f>
        <v>5</v>
      </c>
      <c r="O2018" s="10">
        <v>76.0</v>
      </c>
      <c r="P2018" s="10" t="str">
        <f t="array" ref="P2018">_xlfn.XLOOKUP(A2018,subscriptions!B2018:B10004,subscriptions!C2018:C10004)</f>
        <v>Roam</v>
      </c>
      <c r="Q2018" s="10" t="s">
        <v>194</v>
      </c>
      <c r="R2018" s="10" t="s">
        <v>148</v>
      </c>
      <c r="S2018" s="10" t="s">
        <v>968</v>
      </c>
    </row>
    <row r="2019">
      <c r="A2019" s="1" t="s">
        <v>2766</v>
      </c>
      <c r="B2019" s="1" t="s">
        <v>355</v>
      </c>
      <c r="C2019" s="1" t="s">
        <v>1100</v>
      </c>
      <c r="D2019" s="1" t="s">
        <v>153</v>
      </c>
      <c r="E2019" s="1" t="s">
        <v>332</v>
      </c>
      <c r="F2019" s="1" t="s">
        <v>618</v>
      </c>
      <c r="G2019" s="1" t="s">
        <v>14463</v>
      </c>
      <c r="H2019" s="1" t="s">
        <v>14464</v>
      </c>
      <c r="I2019" s="4">
        <v>84.21121527777778</v>
      </c>
      <c r="J2019" s="1">
        <v>3501.38</v>
      </c>
      <c r="K2019" s="1">
        <v>834.62</v>
      </c>
      <c r="M2019" s="10">
        <f t="array" ref="M2019">_xlfn.XLOOKUP(A2019,subscriptions!B2019:B10004,subscriptions!D2019:D10004)</f>
        <v>250</v>
      </c>
      <c r="N2019" s="10">
        <f t="array" ref="N2019">_xlfn.XLOOKUP(A2019,subscriptions!B2019:B10004,subscriptions!G2019:G10004)</f>
        <v>10</v>
      </c>
      <c r="O2019" s="10">
        <v>225.0</v>
      </c>
      <c r="P2019" s="10" t="str">
        <f t="array" ref="P2019">_xlfn.XLOOKUP(A2019,subscriptions!B2019:B10004,subscriptions!C2019:C10004)</f>
        <v>Business</v>
      </c>
      <c r="Q2019" s="10" t="s">
        <v>128</v>
      </c>
      <c r="R2019" s="10" t="s">
        <v>129</v>
      </c>
      <c r="S2019" s="10" t="s">
        <v>438</v>
      </c>
    </row>
    <row r="2020">
      <c r="A2020" s="1" t="s">
        <v>2769</v>
      </c>
      <c r="B2020" s="1" t="s">
        <v>472</v>
      </c>
      <c r="C2020" s="1" t="s">
        <v>2007</v>
      </c>
      <c r="D2020" s="1" t="s">
        <v>27</v>
      </c>
      <c r="E2020" s="1" t="s">
        <v>262</v>
      </c>
      <c r="F2020" s="1" t="s">
        <v>1835</v>
      </c>
      <c r="G2020" s="1" t="s">
        <v>14465</v>
      </c>
      <c r="H2020" s="1" t="s">
        <v>14466</v>
      </c>
      <c r="I2020" s="4">
        <v>84.21686342592592</v>
      </c>
      <c r="J2020" s="1">
        <v>83.1</v>
      </c>
      <c r="K2020" s="1">
        <v>9.76</v>
      </c>
      <c r="M2020" s="10">
        <f t="array" ref="M2020">_xlfn.XLOOKUP(A2020,subscriptions!B2020:B10004,subscriptions!D2020:D10004)</f>
        <v>80</v>
      </c>
      <c r="N2020" s="10">
        <f t="array" ref="N2020">_xlfn.XLOOKUP(A2020,subscriptions!B2020:B10004,subscriptions!G2020:G10004)</f>
        <v>20</v>
      </c>
      <c r="O2020" s="10">
        <v>64.0</v>
      </c>
      <c r="P2020" s="10" t="str">
        <f t="array" ref="P2020">_xlfn.XLOOKUP(A2020,subscriptions!B2020:B10004,subscriptions!C2020:C10004)</f>
        <v>Roam</v>
      </c>
      <c r="Q2020" s="10" t="s">
        <v>128</v>
      </c>
      <c r="R2020" s="10" t="s">
        <v>148</v>
      </c>
      <c r="S2020" s="10" t="s">
        <v>453</v>
      </c>
    </row>
    <row r="2021">
      <c r="A2021" s="1" t="s">
        <v>2770</v>
      </c>
      <c r="B2021" s="1" t="s">
        <v>523</v>
      </c>
      <c r="C2021" s="1" t="s">
        <v>509</v>
      </c>
      <c r="D2021" s="1" t="s">
        <v>27</v>
      </c>
      <c r="E2021" s="1" t="s">
        <v>179</v>
      </c>
      <c r="F2021" s="1" t="s">
        <v>844</v>
      </c>
      <c r="G2021" s="1" t="s">
        <v>14467</v>
      </c>
      <c r="H2021" s="1" t="s">
        <v>14468</v>
      </c>
      <c r="I2021" s="4">
        <v>84.379375</v>
      </c>
      <c r="J2021" s="1">
        <v>1685.03</v>
      </c>
      <c r="K2021" s="1">
        <v>219.01</v>
      </c>
      <c r="L2021" s="1">
        <v>100.0</v>
      </c>
      <c r="M2021" s="10">
        <f t="array" ref="M2021">_xlfn.XLOOKUP(A2021,subscriptions!B2021:B10004,subscriptions!D2021:D10004)</f>
        <v>120</v>
      </c>
      <c r="N2021" s="10">
        <f t="array" ref="N2021">_xlfn.XLOOKUP(A2021,subscriptions!B2021:B10004,subscriptions!G2021:G10004)</f>
        <v>0</v>
      </c>
      <c r="O2021" s="10">
        <v>120.0</v>
      </c>
      <c r="P2021" s="10" t="str">
        <f t="array" ref="P2021">_xlfn.XLOOKUP(A2021,subscriptions!B2021:B10004,subscriptions!C2021:C10004)</f>
        <v>Residential</v>
      </c>
      <c r="Q2021" s="10" t="s">
        <v>173</v>
      </c>
      <c r="R2021" s="10" t="s">
        <v>212</v>
      </c>
      <c r="S2021" s="10" t="s">
        <v>2380</v>
      </c>
    </row>
    <row r="2022">
      <c r="A2022" s="1" t="s">
        <v>2771</v>
      </c>
      <c r="B2022" s="1" t="s">
        <v>1844</v>
      </c>
      <c r="C2022" s="1" t="s">
        <v>827</v>
      </c>
      <c r="D2022" s="1" t="s">
        <v>153</v>
      </c>
      <c r="E2022" s="1" t="s">
        <v>332</v>
      </c>
      <c r="F2022" s="1" t="s">
        <v>788</v>
      </c>
      <c r="G2022" s="1" t="s">
        <v>14469</v>
      </c>
      <c r="H2022" s="1" t="s">
        <v>14470</v>
      </c>
      <c r="I2022" s="4">
        <v>84.3395949074074</v>
      </c>
      <c r="J2022" s="1">
        <v>5011.33</v>
      </c>
      <c r="K2022" s="1">
        <v>443.32</v>
      </c>
      <c r="M2022" s="10">
        <f t="array" ref="M2022">_xlfn.XLOOKUP(A2022,subscriptions!B2022:B10004,subscriptions!D2022:D10004)</f>
        <v>120</v>
      </c>
      <c r="N2022" s="10">
        <f t="array" ref="N2022">_xlfn.XLOOKUP(A2022,subscriptions!B2022:B10004,subscriptions!G2022:G10004)</f>
        <v>5</v>
      </c>
      <c r="O2022" s="10">
        <v>114.0</v>
      </c>
      <c r="P2022" s="10" t="str">
        <f t="array" ref="P2022">_xlfn.XLOOKUP(A2022,subscriptions!B2022:B10004,subscriptions!C2022:C10004)</f>
        <v>Residential</v>
      </c>
      <c r="Q2022" s="10" t="s">
        <v>194</v>
      </c>
      <c r="R2022" s="10" t="s">
        <v>212</v>
      </c>
      <c r="S2022" s="10" t="s">
        <v>234</v>
      </c>
    </row>
    <row r="2023">
      <c r="A2023" s="1" t="s">
        <v>2772</v>
      </c>
      <c r="B2023" s="1" t="s">
        <v>899</v>
      </c>
      <c r="C2023" s="1" t="s">
        <v>296</v>
      </c>
      <c r="D2023" s="1" t="s">
        <v>27</v>
      </c>
      <c r="E2023" s="1" t="s">
        <v>111</v>
      </c>
      <c r="F2023" s="1" t="s">
        <v>135</v>
      </c>
      <c r="G2023" s="1" t="s">
        <v>14471</v>
      </c>
      <c r="H2023" s="1" t="s">
        <v>14472</v>
      </c>
      <c r="I2023" s="4">
        <v>84.42086805555556</v>
      </c>
      <c r="J2023" s="1">
        <v>1282.04</v>
      </c>
      <c r="K2023" s="1">
        <v>156.22</v>
      </c>
      <c r="M2023" s="10">
        <f t="array" ref="M2023">_xlfn.XLOOKUP(A2023,subscriptions!B2023:B10004,subscriptions!D2023:D10004)</f>
        <v>80</v>
      </c>
      <c r="N2023" s="10">
        <f t="array" ref="N2023">_xlfn.XLOOKUP(A2023,subscriptions!B2023:B10004,subscriptions!G2023:G10004)</f>
        <v>10</v>
      </c>
      <c r="O2023" s="10">
        <v>72.0</v>
      </c>
      <c r="P2023" s="10" t="str">
        <f t="array" ref="P2023">_xlfn.XLOOKUP(A2023,subscriptions!B2023:B10004,subscriptions!C2023:C10004)</f>
        <v>Roam</v>
      </c>
      <c r="Q2023" s="10" t="s">
        <v>128</v>
      </c>
      <c r="R2023" s="10" t="s">
        <v>148</v>
      </c>
      <c r="S2023" s="10" t="s">
        <v>2152</v>
      </c>
    </row>
    <row r="2024">
      <c r="A2024" s="1" t="s">
        <v>2773</v>
      </c>
      <c r="B2024" s="1" t="s">
        <v>24</v>
      </c>
      <c r="C2024" s="1" t="s">
        <v>786</v>
      </c>
      <c r="D2024" s="1" t="s">
        <v>27</v>
      </c>
      <c r="E2024" s="1" t="s">
        <v>239</v>
      </c>
      <c r="F2024" s="1" t="s">
        <v>2132</v>
      </c>
      <c r="G2024" s="1" t="s">
        <v>14473</v>
      </c>
      <c r="H2024" s="1" t="s">
        <v>14474</v>
      </c>
      <c r="I2024" s="4">
        <v>84.2529050925926</v>
      </c>
      <c r="J2024" s="1">
        <v>4192.71</v>
      </c>
      <c r="K2024" s="1">
        <v>547.92</v>
      </c>
      <c r="M2024" s="10">
        <f t="array" ref="M2024">_xlfn.XLOOKUP(A2024,subscriptions!B2024:B10004,subscriptions!D2024:D10004)</f>
        <v>120</v>
      </c>
      <c r="N2024" s="10">
        <f t="array" ref="N2024">_xlfn.XLOOKUP(A2024,subscriptions!B2024:B10004,subscriptions!G2024:G10004)</f>
        <v>20</v>
      </c>
      <c r="O2024" s="10">
        <v>96.0</v>
      </c>
      <c r="P2024" s="10" t="str">
        <f t="array" ref="P2024">_xlfn.XLOOKUP(A2024,subscriptions!B2024:B10004,subscriptions!C2024:C10004)</f>
        <v>Residential</v>
      </c>
      <c r="Q2024" s="10" t="s">
        <v>128</v>
      </c>
      <c r="R2024" s="10" t="s">
        <v>148</v>
      </c>
      <c r="S2024" s="10" t="s">
        <v>916</v>
      </c>
    </row>
    <row r="2025">
      <c r="A2025" s="1" t="s">
        <v>2774</v>
      </c>
      <c r="B2025" s="1" t="s">
        <v>1387</v>
      </c>
      <c r="C2025" s="1" t="s">
        <v>1100</v>
      </c>
      <c r="D2025" s="1" t="s">
        <v>27</v>
      </c>
      <c r="E2025" s="1" t="s">
        <v>262</v>
      </c>
      <c r="F2025" s="1" t="s">
        <v>392</v>
      </c>
      <c r="G2025" s="1" t="s">
        <v>14475</v>
      </c>
      <c r="H2025" s="1" t="s">
        <v>14476</v>
      </c>
      <c r="I2025" s="4">
        <v>84.29686342592592</v>
      </c>
      <c r="J2025" s="1">
        <v>130.51</v>
      </c>
      <c r="K2025" s="1">
        <v>26.33</v>
      </c>
      <c r="M2025" s="10">
        <f t="array" ref="M2025">_xlfn.XLOOKUP(A2025,subscriptions!B2025:B10004,subscriptions!D2025:D10004)</f>
        <v>80</v>
      </c>
      <c r="N2025" s="10">
        <f t="array" ref="N2025">_xlfn.XLOOKUP(A2025,subscriptions!B2025:B10004,subscriptions!G2025:G10004)</f>
        <v>0</v>
      </c>
      <c r="O2025" s="10">
        <v>80.0</v>
      </c>
      <c r="P2025" s="10" t="str">
        <f t="array" ref="P2025">_xlfn.XLOOKUP(A2025,subscriptions!B2025:B10004,subscriptions!C2025:C10004)</f>
        <v>Roam</v>
      </c>
      <c r="Q2025" s="10" t="s">
        <v>173</v>
      </c>
      <c r="R2025" s="10" t="s">
        <v>148</v>
      </c>
      <c r="S2025" s="10" t="s">
        <v>373</v>
      </c>
    </row>
    <row r="2026">
      <c r="A2026" s="1" t="s">
        <v>2775</v>
      </c>
      <c r="B2026" s="1" t="s">
        <v>969</v>
      </c>
      <c r="C2026" s="1" t="s">
        <v>2483</v>
      </c>
      <c r="D2026" s="1" t="s">
        <v>27</v>
      </c>
      <c r="E2026" s="1" t="s">
        <v>111</v>
      </c>
      <c r="F2026" s="1" t="s">
        <v>1906</v>
      </c>
      <c r="G2026" s="1" t="s">
        <v>14477</v>
      </c>
      <c r="H2026" s="1" t="s">
        <v>14478</v>
      </c>
      <c r="I2026" s="4">
        <v>84.38283564814814</v>
      </c>
      <c r="J2026" s="1">
        <v>863.97</v>
      </c>
      <c r="K2026" s="1">
        <v>108.58</v>
      </c>
      <c r="M2026" s="10">
        <f t="array" ref="M2026">_xlfn.XLOOKUP(A2026,subscriptions!B2026:B10004,subscriptions!D2026:D10004)</f>
        <v>80</v>
      </c>
      <c r="N2026" s="10">
        <f t="array" ref="N2026">_xlfn.XLOOKUP(A2026,subscriptions!B2026:B10004,subscriptions!G2026:G10004)</f>
        <v>5</v>
      </c>
      <c r="O2026" s="10">
        <v>76.0</v>
      </c>
      <c r="P2026" s="10" t="str">
        <f t="array" ref="P2026">_xlfn.XLOOKUP(A2026,subscriptions!B2026:B10004,subscriptions!C2026:C10004)</f>
        <v>Roam</v>
      </c>
      <c r="Q2026" s="10" t="s">
        <v>194</v>
      </c>
      <c r="R2026" s="10" t="s">
        <v>148</v>
      </c>
      <c r="S2026" s="10" t="s">
        <v>671</v>
      </c>
    </row>
    <row r="2027">
      <c r="A2027" s="1" t="s">
        <v>2776</v>
      </c>
      <c r="B2027" s="1" t="s">
        <v>2534</v>
      </c>
      <c r="C2027" s="1" t="s">
        <v>218</v>
      </c>
      <c r="D2027" s="1" t="s">
        <v>153</v>
      </c>
      <c r="E2027" s="1" t="s">
        <v>28</v>
      </c>
      <c r="F2027" s="1" t="s">
        <v>1639</v>
      </c>
      <c r="G2027" s="1" t="s">
        <v>14479</v>
      </c>
      <c r="H2027" s="1" t="s">
        <v>14480</v>
      </c>
      <c r="I2027" s="4">
        <v>84.33756944444444</v>
      </c>
      <c r="J2027" s="1">
        <v>501.98</v>
      </c>
      <c r="K2027" s="1">
        <v>120.87</v>
      </c>
      <c r="M2027" s="10">
        <f t="array" ref="M2027">_xlfn.XLOOKUP(A2027,subscriptions!B2027:B10004,subscriptions!D2027:D10004)</f>
        <v>50</v>
      </c>
      <c r="N2027" s="10">
        <f t="array" ref="N2027">_xlfn.XLOOKUP(A2027,subscriptions!B2027:B10004,subscriptions!G2027:G10004)</f>
        <v>10</v>
      </c>
      <c r="O2027" s="10">
        <v>45.0</v>
      </c>
      <c r="P2027" s="10" t="str">
        <f t="array" ref="P2027">_xlfn.XLOOKUP(A2027,subscriptions!B2027:B10004,subscriptions!C2027:C10004)</f>
        <v>Mini</v>
      </c>
      <c r="Q2027" s="10" t="s">
        <v>128</v>
      </c>
      <c r="R2027" s="10" t="s">
        <v>148</v>
      </c>
      <c r="S2027" s="10" t="s">
        <v>1961</v>
      </c>
    </row>
    <row r="2028">
      <c r="A2028" s="1" t="s">
        <v>2777</v>
      </c>
      <c r="B2028" s="1" t="s">
        <v>132</v>
      </c>
      <c r="C2028" s="1" t="s">
        <v>1678</v>
      </c>
      <c r="D2028" s="1" t="s">
        <v>27</v>
      </c>
      <c r="E2028" s="1" t="s">
        <v>262</v>
      </c>
      <c r="F2028" s="1" t="s">
        <v>4344</v>
      </c>
      <c r="G2028" s="1" t="s">
        <v>14481</v>
      </c>
      <c r="H2028" s="1" t="s">
        <v>14482</v>
      </c>
      <c r="I2028" s="4">
        <v>84.21266203703703</v>
      </c>
      <c r="J2028" s="1">
        <v>2018.57</v>
      </c>
      <c r="K2028" s="1">
        <v>294.84</v>
      </c>
      <c r="M2028" s="10">
        <f t="array" ref="M2028">_xlfn.XLOOKUP(A2028,subscriptions!B2028:B10004,subscriptions!D2028:D10004)</f>
        <v>120</v>
      </c>
      <c r="N2028" s="10">
        <f t="array" ref="N2028">_xlfn.XLOOKUP(A2028,subscriptions!B2028:B10004,subscriptions!G2028:G10004)</f>
        <v>20</v>
      </c>
      <c r="O2028" s="10">
        <v>96.0</v>
      </c>
      <c r="P2028" s="10" t="str">
        <f t="array" ref="P2028">_xlfn.XLOOKUP(A2028,subscriptions!B2028:B10004,subscriptions!C2028:C10004)</f>
        <v>Residential</v>
      </c>
      <c r="Q2028" s="10" t="s">
        <v>128</v>
      </c>
      <c r="R2028" s="10" t="s">
        <v>148</v>
      </c>
      <c r="S2028" s="10" t="s">
        <v>813</v>
      </c>
    </row>
    <row r="2029">
      <c r="A2029" s="1" t="s">
        <v>2780</v>
      </c>
      <c r="B2029" s="1" t="s">
        <v>1865</v>
      </c>
      <c r="C2029" s="1" t="s">
        <v>1415</v>
      </c>
      <c r="D2029" s="1" t="s">
        <v>153</v>
      </c>
      <c r="E2029" s="1" t="s">
        <v>239</v>
      </c>
      <c r="F2029" s="1" t="s">
        <v>2765</v>
      </c>
      <c r="G2029" s="1" t="s">
        <v>14483</v>
      </c>
      <c r="H2029" s="1" t="s">
        <v>14484</v>
      </c>
      <c r="I2029" s="4">
        <v>84.1739236111111</v>
      </c>
      <c r="J2029" s="1">
        <v>6018.61</v>
      </c>
      <c r="K2029" s="1">
        <v>682.98</v>
      </c>
      <c r="M2029" s="10">
        <f t="array" ref="M2029">_xlfn.XLOOKUP(A2029,subscriptions!B2029:B10004,subscriptions!D2029:D10004)</f>
        <v>120</v>
      </c>
      <c r="N2029" s="10">
        <f t="array" ref="N2029">_xlfn.XLOOKUP(A2029,subscriptions!B2029:B10004,subscriptions!G2029:G10004)</f>
        <v>0</v>
      </c>
      <c r="O2029" s="10">
        <v>120.0</v>
      </c>
      <c r="P2029" s="10" t="str">
        <f t="array" ref="P2029">_xlfn.XLOOKUP(A2029,subscriptions!B2029:B10004,subscriptions!C2029:C10004)</f>
        <v>Residential</v>
      </c>
      <c r="Q2029" s="10" t="s">
        <v>173</v>
      </c>
      <c r="R2029" s="10" t="s">
        <v>212</v>
      </c>
      <c r="S2029" s="10" t="s">
        <v>3087</v>
      </c>
    </row>
    <row r="2030">
      <c r="A2030" s="1" t="s">
        <v>2781</v>
      </c>
      <c r="B2030" s="1" t="s">
        <v>657</v>
      </c>
      <c r="C2030" s="1" t="s">
        <v>426</v>
      </c>
      <c r="D2030" s="1" t="s">
        <v>153</v>
      </c>
      <c r="E2030" s="1" t="s">
        <v>239</v>
      </c>
      <c r="F2030" s="1" t="s">
        <v>2154</v>
      </c>
      <c r="G2030" s="1" t="s">
        <v>14485</v>
      </c>
      <c r="H2030" s="1" t="s">
        <v>14486</v>
      </c>
      <c r="I2030" s="4">
        <v>84.2099537037037</v>
      </c>
      <c r="J2030" s="1">
        <v>494.64</v>
      </c>
      <c r="K2030" s="1">
        <v>114.96</v>
      </c>
      <c r="M2030" s="10">
        <f t="array" ref="M2030">_xlfn.XLOOKUP(A2030,subscriptions!B2030:B10004,subscriptions!D2030:D10004)</f>
        <v>250</v>
      </c>
      <c r="N2030" s="10">
        <f t="array" ref="N2030">_xlfn.XLOOKUP(A2030,subscriptions!B2030:B10004,subscriptions!G2030:G10004)</f>
        <v>5</v>
      </c>
      <c r="O2030" s="10">
        <v>237.5</v>
      </c>
      <c r="P2030" s="10" t="str">
        <f t="array" ref="P2030">_xlfn.XLOOKUP(A2030,subscriptions!B2030:B10004,subscriptions!C2030:C10004)</f>
        <v>Business</v>
      </c>
      <c r="Q2030" s="10" t="s">
        <v>194</v>
      </c>
      <c r="R2030" s="10" t="s">
        <v>129</v>
      </c>
      <c r="S2030" s="10" t="s">
        <v>353</v>
      </c>
    </row>
    <row r="2031">
      <c r="A2031" s="1" t="s">
        <v>2782</v>
      </c>
      <c r="B2031" s="1" t="s">
        <v>1317</v>
      </c>
      <c r="C2031" s="1" t="s">
        <v>884</v>
      </c>
      <c r="D2031" s="1" t="s">
        <v>27</v>
      </c>
      <c r="E2031" s="1" t="s">
        <v>28</v>
      </c>
      <c r="F2031" s="1" t="s">
        <v>313</v>
      </c>
      <c r="G2031" s="1" t="s">
        <v>14487</v>
      </c>
      <c r="H2031" s="1" t="s">
        <v>14488</v>
      </c>
      <c r="I2031" s="4">
        <v>84.2925925925926</v>
      </c>
      <c r="J2031" s="1">
        <v>1642.73</v>
      </c>
      <c r="K2031" s="1">
        <v>230.47</v>
      </c>
      <c r="M2031" s="10">
        <f t="array" ref="M2031">_xlfn.XLOOKUP(A2031,subscriptions!B2031:B10004,subscriptions!D2031:D10004)</f>
        <v>120</v>
      </c>
      <c r="N2031" s="10">
        <f t="array" ref="N2031">_xlfn.XLOOKUP(A2031,subscriptions!B2031:B10004,subscriptions!G2031:G10004)</f>
        <v>10</v>
      </c>
      <c r="O2031" s="10">
        <v>108.0</v>
      </c>
      <c r="P2031" s="10" t="str">
        <f t="array" ref="P2031">_xlfn.XLOOKUP(A2031,subscriptions!B2031:B10004,subscriptions!C2031:C10004)</f>
        <v>Residential</v>
      </c>
      <c r="Q2031" s="10" t="s">
        <v>128</v>
      </c>
      <c r="R2031" s="10" t="s">
        <v>212</v>
      </c>
      <c r="S2031" s="10" t="s">
        <v>587</v>
      </c>
    </row>
    <row r="2032">
      <c r="A2032" s="1" t="s">
        <v>2783</v>
      </c>
      <c r="B2032" s="1" t="s">
        <v>1491</v>
      </c>
      <c r="C2032" s="1" t="s">
        <v>673</v>
      </c>
      <c r="D2032" s="1" t="s">
        <v>153</v>
      </c>
      <c r="E2032" s="1" t="s">
        <v>28</v>
      </c>
      <c r="F2032" s="1" t="s">
        <v>2581</v>
      </c>
      <c r="G2032" s="1" t="s">
        <v>14489</v>
      </c>
      <c r="H2032" s="1" t="s">
        <v>14490</v>
      </c>
      <c r="I2032" s="4">
        <v>84.38275462962963</v>
      </c>
      <c r="J2032" s="1">
        <v>381.15</v>
      </c>
      <c r="K2032" s="1">
        <v>77.93</v>
      </c>
      <c r="M2032" s="10">
        <f t="array" ref="M2032">_xlfn.XLOOKUP(A2032,subscriptions!B2032:B10004,subscriptions!D2032:D10004)</f>
        <v>80</v>
      </c>
      <c r="N2032" s="10">
        <f t="array" ref="N2032">_xlfn.XLOOKUP(A2032,subscriptions!B2032:B10004,subscriptions!G2032:G10004)</f>
        <v>20</v>
      </c>
      <c r="O2032" s="10">
        <v>64.0</v>
      </c>
      <c r="P2032" s="10" t="str">
        <f t="array" ref="P2032">_xlfn.XLOOKUP(A2032,subscriptions!B2032:B10004,subscriptions!C2032:C10004)</f>
        <v>Roam</v>
      </c>
      <c r="Q2032" s="10" t="s">
        <v>128</v>
      </c>
      <c r="R2032" s="10" t="s">
        <v>148</v>
      </c>
      <c r="S2032" s="10" t="s">
        <v>671</v>
      </c>
    </row>
    <row r="2033">
      <c r="A2033" s="1" t="s">
        <v>2784</v>
      </c>
      <c r="B2033" s="1" t="s">
        <v>1664</v>
      </c>
      <c r="C2033" s="1" t="s">
        <v>198</v>
      </c>
      <c r="D2033" s="1" t="s">
        <v>153</v>
      </c>
      <c r="E2033" s="1" t="s">
        <v>631</v>
      </c>
      <c r="F2033" s="1" t="s">
        <v>922</v>
      </c>
      <c r="G2033" s="1" t="s">
        <v>14491</v>
      </c>
      <c r="H2033" s="1" t="s">
        <v>14492</v>
      </c>
      <c r="I2033" s="4">
        <v>84.1708912037037</v>
      </c>
      <c r="J2033" s="1">
        <v>1299.75</v>
      </c>
      <c r="K2033" s="1">
        <v>126.02</v>
      </c>
      <c r="M2033" s="10">
        <f t="array" ref="M2033">_xlfn.XLOOKUP(A2033,subscriptions!B2033:B10004,subscriptions!D2033:D10004)</f>
        <v>80</v>
      </c>
      <c r="N2033" s="10">
        <f t="array" ref="N2033">_xlfn.XLOOKUP(A2033,subscriptions!B2033:B10004,subscriptions!G2033:G10004)</f>
        <v>0</v>
      </c>
      <c r="O2033" s="10">
        <v>80.0</v>
      </c>
      <c r="P2033" s="10" t="str">
        <f t="array" ref="P2033">_xlfn.XLOOKUP(A2033,subscriptions!B2033:B10004,subscriptions!C2033:C10004)</f>
        <v>Roam</v>
      </c>
      <c r="Q2033" s="10" t="s">
        <v>173</v>
      </c>
      <c r="R2033" s="10" t="s">
        <v>148</v>
      </c>
      <c r="S2033" s="10" t="s">
        <v>310</v>
      </c>
    </row>
    <row r="2034">
      <c r="A2034" s="1" t="s">
        <v>2785</v>
      </c>
      <c r="B2034" s="1" t="s">
        <v>919</v>
      </c>
      <c r="C2034" s="1" t="s">
        <v>920</v>
      </c>
      <c r="D2034" s="1" t="s">
        <v>27</v>
      </c>
      <c r="E2034" s="1" t="s">
        <v>219</v>
      </c>
      <c r="F2034" s="1" t="s">
        <v>458</v>
      </c>
      <c r="G2034" s="1" t="s">
        <v>14493</v>
      </c>
      <c r="H2034" s="1" t="s">
        <v>14494</v>
      </c>
      <c r="I2034" s="4">
        <v>84.25425925925926</v>
      </c>
      <c r="J2034" s="1">
        <v>985.24</v>
      </c>
      <c r="K2034" s="1">
        <v>108.24</v>
      </c>
      <c r="M2034" s="10">
        <f t="array" ref="M2034">_xlfn.XLOOKUP(A2034,subscriptions!B2034:B10004,subscriptions!D2034:D10004)</f>
        <v>80</v>
      </c>
      <c r="N2034" s="10">
        <f t="array" ref="N2034">_xlfn.XLOOKUP(A2034,subscriptions!B2034:B10004,subscriptions!G2034:G10004)</f>
        <v>5</v>
      </c>
      <c r="O2034" s="10">
        <v>76.0</v>
      </c>
      <c r="P2034" s="10" t="str">
        <f t="array" ref="P2034">_xlfn.XLOOKUP(A2034,subscriptions!B2034:B10004,subscriptions!C2034:C10004)</f>
        <v>Roam</v>
      </c>
      <c r="Q2034" s="10" t="s">
        <v>194</v>
      </c>
      <c r="R2034" s="10" t="s">
        <v>148</v>
      </c>
      <c r="S2034" s="10" t="s">
        <v>2046</v>
      </c>
    </row>
    <row r="2035">
      <c r="A2035" s="1" t="s">
        <v>2786</v>
      </c>
      <c r="B2035" s="1" t="s">
        <v>1009</v>
      </c>
      <c r="C2035" s="1" t="s">
        <v>524</v>
      </c>
      <c r="D2035" s="1" t="s">
        <v>153</v>
      </c>
      <c r="E2035" s="1" t="s">
        <v>332</v>
      </c>
      <c r="F2035" s="1" t="s">
        <v>788</v>
      </c>
      <c r="G2035" s="1" t="s">
        <v>14495</v>
      </c>
      <c r="H2035" s="1" t="s">
        <v>14496</v>
      </c>
      <c r="I2035" s="4">
        <v>84.25222222222222</v>
      </c>
      <c r="J2035" s="1">
        <v>5413.61</v>
      </c>
      <c r="K2035" s="1">
        <v>1144.66</v>
      </c>
      <c r="M2035" s="10">
        <f t="array" ref="M2035">_xlfn.XLOOKUP(A2035,subscriptions!B2035:B10004,subscriptions!D2035:D10004)</f>
        <v>120</v>
      </c>
      <c r="N2035" s="10">
        <f t="array" ref="N2035">_xlfn.XLOOKUP(A2035,subscriptions!B2035:B10004,subscriptions!G2035:G10004)</f>
        <v>10</v>
      </c>
      <c r="O2035" s="10">
        <v>108.0</v>
      </c>
      <c r="P2035" s="10" t="str">
        <f t="array" ref="P2035">_xlfn.XLOOKUP(A2035,subscriptions!B2035:B10004,subscriptions!C2035:C10004)</f>
        <v>Residential</v>
      </c>
      <c r="Q2035" s="10" t="s">
        <v>128</v>
      </c>
      <c r="R2035" s="10" t="s">
        <v>212</v>
      </c>
      <c r="S2035" s="10" t="s">
        <v>1008</v>
      </c>
    </row>
    <row r="2036">
      <c r="A2036" s="1" t="s">
        <v>2787</v>
      </c>
      <c r="B2036" s="1" t="s">
        <v>842</v>
      </c>
      <c r="C2036" s="1" t="s">
        <v>1100</v>
      </c>
      <c r="D2036" s="1" t="s">
        <v>27</v>
      </c>
      <c r="E2036" s="1" t="s">
        <v>219</v>
      </c>
      <c r="F2036" s="1" t="s">
        <v>458</v>
      </c>
      <c r="G2036" s="1" t="s">
        <v>14497</v>
      </c>
      <c r="H2036" s="1" t="s">
        <v>14498</v>
      </c>
      <c r="I2036" s="4">
        <v>84.25445601851852</v>
      </c>
      <c r="J2036" s="1">
        <v>1456.76</v>
      </c>
      <c r="K2036" s="1">
        <v>369.73</v>
      </c>
      <c r="M2036" s="10">
        <f t="array" ref="M2036">_xlfn.XLOOKUP(A2036,subscriptions!B2036:B10004,subscriptions!D2036:D10004)</f>
        <v>120</v>
      </c>
      <c r="N2036" s="10">
        <f t="array" ref="N2036">_xlfn.XLOOKUP(A2036,subscriptions!B2036:B10004,subscriptions!G2036:G10004)</f>
        <v>20</v>
      </c>
      <c r="O2036" s="10">
        <v>96.0</v>
      </c>
      <c r="P2036" s="10" t="str">
        <f t="array" ref="P2036">_xlfn.XLOOKUP(A2036,subscriptions!B2036:B10004,subscriptions!C2036:C10004)</f>
        <v>Residential</v>
      </c>
      <c r="Q2036" s="10" t="s">
        <v>128</v>
      </c>
      <c r="R2036" s="10" t="s">
        <v>148</v>
      </c>
      <c r="S2036" s="10" t="s">
        <v>2046</v>
      </c>
    </row>
    <row r="2037">
      <c r="A2037" s="1" t="s">
        <v>2789</v>
      </c>
      <c r="B2037" s="1" t="s">
        <v>2279</v>
      </c>
      <c r="C2037" s="1" t="s">
        <v>492</v>
      </c>
      <c r="D2037" s="1" t="s">
        <v>153</v>
      </c>
      <c r="E2037" s="1" t="s">
        <v>239</v>
      </c>
      <c r="F2037" s="1" t="s">
        <v>2154</v>
      </c>
      <c r="G2037" s="1" t="s">
        <v>14499</v>
      </c>
      <c r="H2037" s="1" t="s">
        <v>14500</v>
      </c>
      <c r="I2037" s="4">
        <v>84.37597222222222</v>
      </c>
      <c r="J2037" s="1">
        <v>695.04</v>
      </c>
      <c r="K2037" s="1">
        <v>71.63</v>
      </c>
      <c r="M2037" s="10">
        <f t="array" ref="M2037">_xlfn.XLOOKUP(A2037,subscriptions!B2037:B10004,subscriptions!D2037:D10004)</f>
        <v>50</v>
      </c>
      <c r="N2037" s="10">
        <f t="array" ref="N2037">_xlfn.XLOOKUP(A2037,subscriptions!B2037:B10004,subscriptions!G2037:G10004)</f>
        <v>0</v>
      </c>
      <c r="O2037" s="10">
        <v>50.0</v>
      </c>
      <c r="P2037" s="10" t="str">
        <f t="array" ref="P2037">_xlfn.XLOOKUP(A2037,subscriptions!B2037:B10004,subscriptions!C2037:C10004)</f>
        <v>Mini</v>
      </c>
      <c r="Q2037" s="10" t="s">
        <v>173</v>
      </c>
      <c r="R2037" s="10" t="s">
        <v>148</v>
      </c>
      <c r="S2037" s="10" t="s">
        <v>1442</v>
      </c>
    </row>
    <row r="2038">
      <c r="A2038" s="1" t="s">
        <v>2792</v>
      </c>
      <c r="B2038" s="1" t="s">
        <v>899</v>
      </c>
      <c r="C2038" s="1" t="s">
        <v>1251</v>
      </c>
      <c r="D2038" s="1" t="s">
        <v>27</v>
      </c>
      <c r="E2038" s="1" t="s">
        <v>111</v>
      </c>
      <c r="F2038" s="1" t="s">
        <v>3756</v>
      </c>
      <c r="G2038" s="1" t="s">
        <v>14501</v>
      </c>
      <c r="H2038" s="1" t="s">
        <v>14502</v>
      </c>
      <c r="I2038" s="4">
        <v>84.42047453703704</v>
      </c>
      <c r="J2038" s="1">
        <v>231.72</v>
      </c>
      <c r="K2038" s="1">
        <v>62.01</v>
      </c>
      <c r="M2038" s="10">
        <f t="array" ref="M2038">_xlfn.XLOOKUP(A2038,subscriptions!B2038:B10004,subscriptions!D2038:D10004)</f>
        <v>120</v>
      </c>
      <c r="N2038" s="10">
        <f t="array" ref="N2038">_xlfn.XLOOKUP(A2038,subscriptions!B2038:B10004,subscriptions!G2038:G10004)</f>
        <v>5</v>
      </c>
      <c r="O2038" s="10">
        <v>114.0</v>
      </c>
      <c r="P2038" s="10" t="str">
        <f t="array" ref="P2038">_xlfn.XLOOKUP(A2038,subscriptions!B2038:B10004,subscriptions!C2038:C10004)</f>
        <v>Residential</v>
      </c>
      <c r="Q2038" s="10" t="s">
        <v>194</v>
      </c>
      <c r="R2038" s="10" t="s">
        <v>212</v>
      </c>
      <c r="S2038" s="10" t="s">
        <v>940</v>
      </c>
    </row>
    <row r="2039">
      <c r="A2039" s="1" t="s">
        <v>2793</v>
      </c>
      <c r="B2039" s="1" t="s">
        <v>589</v>
      </c>
      <c r="C2039" s="1" t="s">
        <v>509</v>
      </c>
      <c r="D2039" s="1" t="s">
        <v>153</v>
      </c>
      <c r="E2039" s="1" t="s">
        <v>332</v>
      </c>
      <c r="F2039" s="1" t="s">
        <v>1749</v>
      </c>
      <c r="G2039" s="1" t="s">
        <v>14503</v>
      </c>
      <c r="H2039" s="1" t="s">
        <v>14504</v>
      </c>
      <c r="I2039" s="4">
        <v>84.17523148148148</v>
      </c>
      <c r="J2039" s="1">
        <v>295.98</v>
      </c>
      <c r="K2039" s="1">
        <v>64.76</v>
      </c>
      <c r="M2039" s="10">
        <f t="array" ref="M2039">_xlfn.XLOOKUP(A2039,subscriptions!B2039:B10004,subscriptions!D2039:D10004)</f>
        <v>120</v>
      </c>
      <c r="N2039" s="10">
        <f t="array" ref="N2039">_xlfn.XLOOKUP(A2039,subscriptions!B2039:B10004,subscriptions!G2039:G10004)</f>
        <v>10</v>
      </c>
      <c r="O2039" s="10">
        <v>108.0</v>
      </c>
      <c r="P2039" s="10" t="str">
        <f t="array" ref="P2039">_xlfn.XLOOKUP(A2039,subscriptions!B2039:B10004,subscriptions!C2039:C10004)</f>
        <v>Residential</v>
      </c>
      <c r="Q2039" s="10" t="s">
        <v>128</v>
      </c>
      <c r="R2039" s="10" t="s">
        <v>212</v>
      </c>
      <c r="S2039" s="10" t="s">
        <v>1198</v>
      </c>
    </row>
    <row r="2040">
      <c r="A2040" s="1" t="s">
        <v>2794</v>
      </c>
      <c r="B2040" s="1" t="s">
        <v>1226</v>
      </c>
      <c r="C2040" s="1" t="s">
        <v>261</v>
      </c>
      <c r="D2040" s="1" t="s">
        <v>153</v>
      </c>
      <c r="E2040" s="1" t="s">
        <v>631</v>
      </c>
      <c r="F2040" s="1" t="s">
        <v>1115</v>
      </c>
      <c r="G2040" s="1" t="s">
        <v>14505</v>
      </c>
      <c r="H2040" s="1" t="s">
        <v>14506</v>
      </c>
      <c r="I2040" s="4">
        <v>84.29383101851852</v>
      </c>
      <c r="J2040" s="1">
        <v>432.95</v>
      </c>
      <c r="K2040" s="1">
        <v>94.33</v>
      </c>
      <c r="M2040" s="10">
        <f t="array" ref="M2040">_xlfn.XLOOKUP(A2040,subscriptions!B2040:B10004,subscriptions!D2040:D10004)</f>
        <v>120</v>
      </c>
      <c r="N2040" s="10">
        <f t="array" ref="N2040">_xlfn.XLOOKUP(A2040,subscriptions!B2040:B10004,subscriptions!G2040:G10004)</f>
        <v>20</v>
      </c>
      <c r="O2040" s="10">
        <v>96.0</v>
      </c>
      <c r="P2040" s="10" t="str">
        <f t="array" ref="P2040">_xlfn.XLOOKUP(A2040,subscriptions!B2040:B10004,subscriptions!C2040:C10004)</f>
        <v>Residential</v>
      </c>
      <c r="Q2040" s="10" t="s">
        <v>128</v>
      </c>
      <c r="R2040" s="10" t="s">
        <v>148</v>
      </c>
      <c r="S2040" s="10" t="s">
        <v>1458</v>
      </c>
    </row>
    <row r="2041">
      <c r="A2041" s="1" t="s">
        <v>2795</v>
      </c>
      <c r="B2041" s="1" t="s">
        <v>686</v>
      </c>
      <c r="C2041" s="1" t="s">
        <v>1973</v>
      </c>
      <c r="D2041" s="1" t="s">
        <v>153</v>
      </c>
      <c r="E2041" s="1" t="s">
        <v>631</v>
      </c>
      <c r="F2041" s="1" t="s">
        <v>943</v>
      </c>
      <c r="G2041" s="1" t="s">
        <v>14507</v>
      </c>
      <c r="H2041" s="1" t="s">
        <v>14508</v>
      </c>
      <c r="I2041" s="4">
        <v>84.33438657407407</v>
      </c>
      <c r="J2041" s="1">
        <v>483.46</v>
      </c>
      <c r="K2041" s="1">
        <v>109.96</v>
      </c>
      <c r="M2041" s="10">
        <f t="array" ref="M2041">_xlfn.XLOOKUP(A2041,subscriptions!B2041:B10004,subscriptions!D2041:D10004)</f>
        <v>80</v>
      </c>
      <c r="N2041" s="10">
        <f t="array" ref="N2041">_xlfn.XLOOKUP(A2041,subscriptions!B2041:B10004,subscriptions!G2041:G10004)</f>
        <v>0</v>
      </c>
      <c r="O2041" s="10">
        <v>80.0</v>
      </c>
      <c r="P2041" s="10" t="str">
        <f t="array" ref="P2041">_xlfn.XLOOKUP(A2041,subscriptions!B2041:B10004,subscriptions!C2041:C10004)</f>
        <v>Roam</v>
      </c>
      <c r="Q2041" s="10" t="s">
        <v>173</v>
      </c>
      <c r="R2041" s="10" t="s">
        <v>148</v>
      </c>
      <c r="S2041" s="10" t="s">
        <v>195</v>
      </c>
    </row>
    <row r="2042">
      <c r="A2042" s="1" t="s">
        <v>2796</v>
      </c>
      <c r="B2042" s="1" t="s">
        <v>1044</v>
      </c>
      <c r="C2042" s="1" t="s">
        <v>456</v>
      </c>
      <c r="D2042" s="1" t="s">
        <v>27</v>
      </c>
      <c r="E2042" s="1" t="s">
        <v>239</v>
      </c>
      <c r="F2042" s="1" t="s">
        <v>2132</v>
      </c>
      <c r="G2042" s="1" t="s">
        <v>14509</v>
      </c>
      <c r="H2042" s="1" t="s">
        <v>14510</v>
      </c>
      <c r="I2042" s="4">
        <v>84.21612268518518</v>
      </c>
      <c r="J2042" s="1">
        <v>2901.85</v>
      </c>
      <c r="K2042" s="1">
        <v>724.55</v>
      </c>
      <c r="M2042" s="10">
        <f t="array" ref="M2042">_xlfn.XLOOKUP(A2042,subscriptions!B2042:B10004,subscriptions!D2042:D10004)</f>
        <v>250</v>
      </c>
      <c r="N2042" s="10">
        <f t="array" ref="N2042">_xlfn.XLOOKUP(A2042,subscriptions!B2042:B10004,subscriptions!G2042:G10004)</f>
        <v>5</v>
      </c>
      <c r="O2042" s="10">
        <v>237.5</v>
      </c>
      <c r="P2042" s="10" t="str">
        <f t="array" ref="P2042">_xlfn.XLOOKUP(A2042,subscriptions!B2042:B10004,subscriptions!C2042:C10004)</f>
        <v>Business</v>
      </c>
      <c r="Q2042" s="10" t="s">
        <v>194</v>
      </c>
      <c r="R2042" s="10" t="s">
        <v>129</v>
      </c>
      <c r="S2042" s="10" t="s">
        <v>2596</v>
      </c>
    </row>
    <row r="2043">
      <c r="A2043" s="1" t="s">
        <v>2797</v>
      </c>
      <c r="B2043" s="1" t="s">
        <v>899</v>
      </c>
      <c r="C2043" s="1" t="s">
        <v>1833</v>
      </c>
      <c r="D2043" s="1" t="s">
        <v>27</v>
      </c>
      <c r="E2043" s="1" t="s">
        <v>239</v>
      </c>
      <c r="F2043" s="1" t="s">
        <v>2076</v>
      </c>
      <c r="G2043" s="1" t="s">
        <v>14511</v>
      </c>
      <c r="H2043" s="1" t="s">
        <v>14512</v>
      </c>
      <c r="I2043" s="4">
        <v>84.17458333333333</v>
      </c>
      <c r="J2043" s="1">
        <v>1285.65</v>
      </c>
      <c r="K2043" s="1">
        <v>159.99</v>
      </c>
      <c r="M2043" s="10">
        <f t="array" ref="M2043">_xlfn.XLOOKUP(A2043,subscriptions!B2043:B10004,subscriptions!D2043:D10004)</f>
        <v>120</v>
      </c>
      <c r="N2043" s="10">
        <f t="array" ref="N2043">_xlfn.XLOOKUP(A2043,subscriptions!B2043:B10004,subscriptions!G2043:G10004)</f>
        <v>10</v>
      </c>
      <c r="O2043" s="10">
        <v>108.0</v>
      </c>
      <c r="P2043" s="10" t="str">
        <f t="array" ref="P2043">_xlfn.XLOOKUP(A2043,subscriptions!B2043:B10004,subscriptions!C2043:C10004)</f>
        <v>Residential</v>
      </c>
      <c r="Q2043" s="10" t="s">
        <v>128</v>
      </c>
      <c r="R2043" s="10" t="s">
        <v>212</v>
      </c>
      <c r="S2043" s="10" t="s">
        <v>507</v>
      </c>
    </row>
    <row r="2044">
      <c r="A2044" s="1" t="s">
        <v>2798</v>
      </c>
      <c r="B2044" s="1" t="s">
        <v>1173</v>
      </c>
      <c r="C2044" s="1" t="s">
        <v>884</v>
      </c>
      <c r="D2044" s="1" t="s">
        <v>27</v>
      </c>
      <c r="E2044" s="1" t="s">
        <v>280</v>
      </c>
      <c r="F2044" s="1" t="s">
        <v>1446</v>
      </c>
      <c r="G2044" s="1" t="s">
        <v>14513</v>
      </c>
      <c r="H2044" s="1" t="s">
        <v>14514</v>
      </c>
      <c r="I2044" s="4">
        <v>84.20987268518519</v>
      </c>
      <c r="J2044" s="1">
        <v>1161.59</v>
      </c>
      <c r="K2044" s="1">
        <v>201.42</v>
      </c>
      <c r="M2044" s="10">
        <f t="array" ref="M2044">_xlfn.XLOOKUP(A2044,subscriptions!B2044:B10004,subscriptions!D2044:D10004)</f>
        <v>120</v>
      </c>
      <c r="N2044" s="10">
        <f t="array" ref="N2044">_xlfn.XLOOKUP(A2044,subscriptions!B2044:B10004,subscriptions!G2044:G10004)</f>
        <v>20</v>
      </c>
      <c r="O2044" s="10">
        <v>96.0</v>
      </c>
      <c r="P2044" s="10" t="str">
        <f t="array" ref="P2044">_xlfn.XLOOKUP(A2044,subscriptions!B2044:B10004,subscriptions!C2044:C10004)</f>
        <v>Residential</v>
      </c>
      <c r="Q2044" s="10" t="s">
        <v>128</v>
      </c>
      <c r="R2044" s="10" t="s">
        <v>148</v>
      </c>
      <c r="S2044" s="10" t="s">
        <v>353</v>
      </c>
    </row>
    <row r="2045">
      <c r="A2045" s="1" t="s">
        <v>2799</v>
      </c>
      <c r="B2045" s="1" t="s">
        <v>375</v>
      </c>
      <c r="C2045" s="1" t="s">
        <v>26</v>
      </c>
      <c r="D2045" s="1" t="s">
        <v>27</v>
      </c>
      <c r="E2045" s="1" t="s">
        <v>239</v>
      </c>
      <c r="F2045" s="1" t="s">
        <v>2076</v>
      </c>
      <c r="G2045" s="1" t="s">
        <v>14515</v>
      </c>
      <c r="H2045" s="1" t="s">
        <v>14516</v>
      </c>
      <c r="I2045" s="4">
        <v>84.21184027777778</v>
      </c>
      <c r="J2045" s="1">
        <v>232.86</v>
      </c>
      <c r="K2045" s="1">
        <v>46.73</v>
      </c>
      <c r="M2045" s="10">
        <f t="array" ref="M2045">_xlfn.XLOOKUP(A2045,subscriptions!B2045:B10004,subscriptions!D2045:D10004)</f>
        <v>50</v>
      </c>
      <c r="N2045" s="10">
        <f t="array" ref="N2045">_xlfn.XLOOKUP(A2045,subscriptions!B2045:B10004,subscriptions!G2045:G10004)</f>
        <v>0</v>
      </c>
      <c r="O2045" s="10">
        <v>50.0</v>
      </c>
      <c r="P2045" s="10" t="str">
        <f t="array" ref="P2045">_xlfn.XLOOKUP(A2045,subscriptions!B2045:B10004,subscriptions!C2045:C10004)</f>
        <v>Mini</v>
      </c>
      <c r="Q2045" s="10" t="s">
        <v>173</v>
      </c>
      <c r="R2045" s="10" t="s">
        <v>148</v>
      </c>
      <c r="S2045" s="10" t="s">
        <v>857</v>
      </c>
    </row>
    <row r="2046">
      <c r="A2046" s="1" t="s">
        <v>2800</v>
      </c>
      <c r="B2046" s="1" t="s">
        <v>197</v>
      </c>
      <c r="C2046" s="1" t="s">
        <v>492</v>
      </c>
      <c r="D2046" s="1" t="s">
        <v>153</v>
      </c>
      <c r="E2046" s="1" t="s">
        <v>239</v>
      </c>
      <c r="F2046" s="1" t="s">
        <v>1186</v>
      </c>
      <c r="G2046" s="1" t="s">
        <v>14517</v>
      </c>
      <c r="H2046" s="1" t="s">
        <v>14518</v>
      </c>
      <c r="I2046" s="4">
        <v>84.25079861111111</v>
      </c>
      <c r="J2046" s="1">
        <v>3000.67</v>
      </c>
      <c r="K2046" s="1">
        <v>467.38</v>
      </c>
      <c r="M2046" s="10">
        <f t="array" ref="M2046">_xlfn.XLOOKUP(A2046,subscriptions!B2046:B10004,subscriptions!D2046:D10004)</f>
        <v>120</v>
      </c>
      <c r="N2046" s="10">
        <f t="array" ref="N2046">_xlfn.XLOOKUP(A2046,subscriptions!B2046:B10004,subscriptions!G2046:G10004)</f>
        <v>5</v>
      </c>
      <c r="O2046" s="10">
        <v>114.0</v>
      </c>
      <c r="P2046" s="10" t="str">
        <f t="array" ref="P2046">_xlfn.XLOOKUP(A2046,subscriptions!B2046:B10004,subscriptions!C2046:C10004)</f>
        <v>Residential</v>
      </c>
      <c r="Q2046" s="10" t="s">
        <v>194</v>
      </c>
      <c r="R2046" s="10" t="s">
        <v>212</v>
      </c>
      <c r="S2046" s="10" t="s">
        <v>1691</v>
      </c>
    </row>
    <row r="2047">
      <c r="A2047" s="1" t="s">
        <v>2801</v>
      </c>
      <c r="B2047" s="1" t="s">
        <v>216</v>
      </c>
      <c r="C2047" s="1" t="s">
        <v>920</v>
      </c>
      <c r="D2047" s="1" t="s">
        <v>153</v>
      </c>
      <c r="E2047" s="1" t="s">
        <v>262</v>
      </c>
      <c r="F2047" s="1" t="s">
        <v>2985</v>
      </c>
      <c r="G2047" s="1" t="s">
        <v>14519</v>
      </c>
      <c r="H2047" s="1" t="s">
        <v>14520</v>
      </c>
      <c r="I2047" s="4">
        <v>84.42018518518519</v>
      </c>
      <c r="J2047" s="1">
        <v>1974.6</v>
      </c>
      <c r="K2047" s="1">
        <v>274.37</v>
      </c>
      <c r="M2047" s="10">
        <f t="array" ref="M2047">_xlfn.XLOOKUP(A2047,subscriptions!B2047:B10004,subscriptions!D2047:D10004)</f>
        <v>120</v>
      </c>
      <c r="N2047" s="10">
        <f t="array" ref="N2047">_xlfn.XLOOKUP(A2047,subscriptions!B2047:B10004,subscriptions!G2047:G10004)</f>
        <v>10</v>
      </c>
      <c r="O2047" s="10">
        <v>108.0</v>
      </c>
      <c r="P2047" s="10" t="str">
        <f t="array" ref="P2047">_xlfn.XLOOKUP(A2047,subscriptions!B2047:B10004,subscriptions!C2047:C10004)</f>
        <v>Residential</v>
      </c>
      <c r="Q2047" s="10" t="s">
        <v>128</v>
      </c>
      <c r="R2047" s="10" t="s">
        <v>212</v>
      </c>
      <c r="S2047" s="10" t="s">
        <v>940</v>
      </c>
    </row>
    <row r="2048">
      <c r="A2048" s="1" t="s">
        <v>2802</v>
      </c>
      <c r="B2048" s="1" t="s">
        <v>919</v>
      </c>
      <c r="C2048" s="1" t="s">
        <v>1507</v>
      </c>
      <c r="D2048" s="1" t="s">
        <v>27</v>
      </c>
      <c r="E2048" s="1" t="s">
        <v>179</v>
      </c>
      <c r="F2048" s="1" t="s">
        <v>1760</v>
      </c>
      <c r="G2048" s="1" t="s">
        <v>14521</v>
      </c>
      <c r="H2048" s="1" t="s">
        <v>14522</v>
      </c>
      <c r="I2048" s="4">
        <v>84.25716435185186</v>
      </c>
      <c r="J2048" s="1">
        <v>155.1</v>
      </c>
      <c r="K2048" s="1">
        <v>50.7</v>
      </c>
      <c r="L2048" s="1">
        <v>100.0</v>
      </c>
      <c r="M2048" s="10">
        <f t="array" ref="M2048">_xlfn.XLOOKUP(A2048,subscriptions!B2048:B10004,subscriptions!D2048:D10004)</f>
        <v>120</v>
      </c>
      <c r="N2048" s="10">
        <f t="array" ref="N2048">_xlfn.XLOOKUP(A2048,subscriptions!B2048:B10004,subscriptions!G2048:G10004)</f>
        <v>20</v>
      </c>
      <c r="O2048" s="10">
        <v>96.0</v>
      </c>
      <c r="P2048" s="10" t="str">
        <f t="array" ref="P2048">_xlfn.XLOOKUP(A2048,subscriptions!B2048:B10004,subscriptions!C2048:C10004)</f>
        <v>Residential</v>
      </c>
      <c r="Q2048" s="10" t="s">
        <v>128</v>
      </c>
      <c r="R2048" s="10" t="s">
        <v>148</v>
      </c>
      <c r="S2048" s="10" t="s">
        <v>175</v>
      </c>
    </row>
    <row r="2049">
      <c r="A2049" s="1" t="s">
        <v>2803</v>
      </c>
      <c r="B2049" s="1" t="s">
        <v>472</v>
      </c>
      <c r="C2049" s="1" t="s">
        <v>524</v>
      </c>
      <c r="D2049" s="1" t="s">
        <v>27</v>
      </c>
      <c r="E2049" s="1" t="s">
        <v>239</v>
      </c>
      <c r="F2049" s="1" t="s">
        <v>2765</v>
      </c>
      <c r="G2049" s="1" t="s">
        <v>14523</v>
      </c>
      <c r="H2049" s="1" t="s">
        <v>14524</v>
      </c>
      <c r="I2049" s="4">
        <v>84.29758101851851</v>
      </c>
      <c r="J2049" s="1">
        <v>1895.66</v>
      </c>
      <c r="K2049" s="1">
        <v>344.62</v>
      </c>
      <c r="M2049" s="10">
        <f t="array" ref="M2049">_xlfn.XLOOKUP(A2049,subscriptions!B2049:B10004,subscriptions!D2049:D10004)</f>
        <v>120</v>
      </c>
      <c r="N2049" s="10">
        <f t="array" ref="N2049">_xlfn.XLOOKUP(A2049,subscriptions!B2049:B10004,subscriptions!G2049:G10004)</f>
        <v>0</v>
      </c>
      <c r="O2049" s="10">
        <v>120.0</v>
      </c>
      <c r="P2049" s="10" t="str">
        <f t="array" ref="P2049">_xlfn.XLOOKUP(A2049,subscriptions!B2049:B10004,subscriptions!C2049:C10004)</f>
        <v>Residential</v>
      </c>
      <c r="Q2049" s="10" t="s">
        <v>173</v>
      </c>
      <c r="R2049" s="10" t="s">
        <v>212</v>
      </c>
      <c r="S2049" s="10" t="s">
        <v>407</v>
      </c>
    </row>
    <row r="2050">
      <c r="A2050" s="1" t="s">
        <v>2805</v>
      </c>
      <c r="B2050" s="1" t="s">
        <v>1664</v>
      </c>
      <c r="C2050" s="1" t="s">
        <v>1507</v>
      </c>
      <c r="D2050" s="1" t="s">
        <v>153</v>
      </c>
      <c r="E2050" s="1" t="s">
        <v>280</v>
      </c>
      <c r="F2050" s="1" t="s">
        <v>873</v>
      </c>
      <c r="G2050" s="1" t="s">
        <v>14525</v>
      </c>
      <c r="H2050" s="1" t="s">
        <v>14526</v>
      </c>
      <c r="I2050" s="4">
        <v>84.33763888888889</v>
      </c>
      <c r="J2050" s="1">
        <v>1226.38</v>
      </c>
      <c r="K2050" s="1">
        <v>289.08</v>
      </c>
      <c r="M2050" s="10">
        <f t="array" ref="M2050">_xlfn.XLOOKUP(A2050,subscriptions!B2050:B10004,subscriptions!D2050:D10004)</f>
        <v>120</v>
      </c>
      <c r="N2050" s="10">
        <f t="array" ref="N2050">_xlfn.XLOOKUP(A2050,subscriptions!B2050:B10004,subscriptions!G2050:G10004)</f>
        <v>5</v>
      </c>
      <c r="O2050" s="10">
        <v>114.0</v>
      </c>
      <c r="P2050" s="10" t="str">
        <f t="array" ref="P2050">_xlfn.XLOOKUP(A2050,subscriptions!B2050:B10004,subscriptions!C2050:C10004)</f>
        <v>Residential</v>
      </c>
      <c r="Q2050" s="10" t="s">
        <v>194</v>
      </c>
      <c r="R2050" s="10" t="s">
        <v>212</v>
      </c>
      <c r="S2050" s="10" t="s">
        <v>1961</v>
      </c>
    </row>
    <row r="2051">
      <c r="A2051" s="1" t="s">
        <v>2807</v>
      </c>
      <c r="B2051" s="1" t="s">
        <v>1995</v>
      </c>
      <c r="C2051" s="1" t="s">
        <v>1477</v>
      </c>
      <c r="D2051" s="1" t="s">
        <v>153</v>
      </c>
      <c r="E2051" s="1" t="s">
        <v>262</v>
      </c>
      <c r="F2051" s="1" t="s">
        <v>2112</v>
      </c>
      <c r="G2051" s="1" t="s">
        <v>14527</v>
      </c>
      <c r="H2051" s="1" t="s">
        <v>14528</v>
      </c>
      <c r="I2051" s="4">
        <v>84.37797453703703</v>
      </c>
      <c r="J2051" s="1">
        <v>177.89</v>
      </c>
      <c r="K2051" s="1">
        <v>26.29</v>
      </c>
      <c r="M2051" s="10">
        <f t="array" ref="M2051">_xlfn.XLOOKUP(A2051,subscriptions!B2051:B10004,subscriptions!D2051:D10004)</f>
        <v>50</v>
      </c>
      <c r="N2051" s="10">
        <f t="array" ref="N2051">_xlfn.XLOOKUP(A2051,subscriptions!B2051:B10004,subscriptions!G2051:G10004)</f>
        <v>10</v>
      </c>
      <c r="O2051" s="10">
        <v>45.0</v>
      </c>
      <c r="P2051" s="10" t="str">
        <f t="array" ref="P2051">_xlfn.XLOOKUP(A2051,subscriptions!B2051:B10004,subscriptions!C2051:C10004)</f>
        <v>Mini</v>
      </c>
      <c r="Q2051" s="10" t="s">
        <v>128</v>
      </c>
      <c r="R2051" s="10" t="s">
        <v>148</v>
      </c>
      <c r="S2051" s="10" t="s">
        <v>1302</v>
      </c>
    </row>
    <row r="2052">
      <c r="A2052" s="1" t="s">
        <v>2808</v>
      </c>
      <c r="B2052" s="1" t="s">
        <v>1009</v>
      </c>
      <c r="C2052" s="1" t="s">
        <v>827</v>
      </c>
      <c r="D2052" s="1" t="s">
        <v>153</v>
      </c>
      <c r="E2052" s="1" t="s">
        <v>262</v>
      </c>
      <c r="F2052" s="1" t="s">
        <v>885</v>
      </c>
      <c r="G2052" s="1" t="s">
        <v>14529</v>
      </c>
      <c r="H2052" s="1" t="s">
        <v>14530</v>
      </c>
      <c r="I2052" s="4">
        <v>84.33422453703703</v>
      </c>
      <c r="J2052" s="1">
        <v>969.57</v>
      </c>
      <c r="K2052" s="1">
        <v>192.43</v>
      </c>
      <c r="M2052" s="10">
        <f t="array" ref="M2052">_xlfn.XLOOKUP(A2052,subscriptions!B2052:B10004,subscriptions!D2052:D10004)</f>
        <v>80</v>
      </c>
      <c r="N2052" s="10">
        <f t="array" ref="N2052">_xlfn.XLOOKUP(A2052,subscriptions!B2052:B10004,subscriptions!G2052:G10004)</f>
        <v>20</v>
      </c>
      <c r="O2052" s="10">
        <v>64.0</v>
      </c>
      <c r="P2052" s="10" t="str">
        <f t="array" ref="P2052">_xlfn.XLOOKUP(A2052,subscriptions!B2052:B10004,subscriptions!C2052:C10004)</f>
        <v>Roam</v>
      </c>
      <c r="Q2052" s="10" t="s">
        <v>128</v>
      </c>
      <c r="R2052" s="10" t="s">
        <v>148</v>
      </c>
      <c r="S2052" s="10" t="s">
        <v>195</v>
      </c>
    </row>
    <row r="2053">
      <c r="A2053" s="1" t="s">
        <v>2809</v>
      </c>
      <c r="B2053" s="1" t="s">
        <v>1844</v>
      </c>
      <c r="C2053" s="1" t="s">
        <v>524</v>
      </c>
      <c r="D2053" s="1" t="s">
        <v>153</v>
      </c>
      <c r="E2053" s="1" t="s">
        <v>111</v>
      </c>
      <c r="F2053" s="1" t="s">
        <v>1906</v>
      </c>
      <c r="G2053" s="1" t="s">
        <v>14531</v>
      </c>
      <c r="H2053" s="1" t="s">
        <v>14532</v>
      </c>
      <c r="I2053" s="4">
        <v>84.29736111111112</v>
      </c>
      <c r="J2053" s="1">
        <v>1044.5</v>
      </c>
      <c r="K2053" s="1">
        <v>249.66</v>
      </c>
      <c r="M2053" s="10">
        <f t="array" ref="M2053">_xlfn.XLOOKUP(A2053,subscriptions!B2053:B10004,subscriptions!D2053:D10004)</f>
        <v>250</v>
      </c>
      <c r="N2053" s="10">
        <f t="array" ref="N2053">_xlfn.XLOOKUP(A2053,subscriptions!B2053:B10004,subscriptions!G2053:G10004)</f>
        <v>0</v>
      </c>
      <c r="O2053" s="10">
        <v>250.0</v>
      </c>
      <c r="P2053" s="10" t="str">
        <f t="array" ref="P2053">_xlfn.XLOOKUP(A2053,subscriptions!B2053:B10004,subscriptions!C2053:C10004)</f>
        <v>Business</v>
      </c>
      <c r="Q2053" s="10" t="s">
        <v>173</v>
      </c>
      <c r="R2053" s="10" t="s">
        <v>129</v>
      </c>
      <c r="S2053" s="10" t="s">
        <v>407</v>
      </c>
    </row>
    <row r="2054">
      <c r="A2054" s="1" t="s">
        <v>2810</v>
      </c>
      <c r="B2054" s="1" t="s">
        <v>2096</v>
      </c>
      <c r="C2054" s="1" t="s">
        <v>492</v>
      </c>
      <c r="D2054" s="1" t="s">
        <v>27</v>
      </c>
      <c r="E2054" s="1" t="s">
        <v>179</v>
      </c>
      <c r="F2054" s="1" t="s">
        <v>844</v>
      </c>
      <c r="G2054" s="1" t="s">
        <v>14533</v>
      </c>
      <c r="H2054" s="1" t="s">
        <v>14534</v>
      </c>
      <c r="I2054" s="4">
        <v>84.25784722222222</v>
      </c>
      <c r="J2054" s="1">
        <v>321.88</v>
      </c>
      <c r="K2054" s="1">
        <v>35.52</v>
      </c>
      <c r="L2054" s="1">
        <v>100.0</v>
      </c>
      <c r="M2054" s="10">
        <f t="array" ref="M2054">_xlfn.XLOOKUP(A2054,subscriptions!B2054:B10004,subscriptions!D2054:D10004)</f>
        <v>250</v>
      </c>
      <c r="N2054" s="10">
        <f t="array" ref="N2054">_xlfn.XLOOKUP(A2054,subscriptions!B2054:B10004,subscriptions!G2054:G10004)</f>
        <v>5</v>
      </c>
      <c r="O2054" s="10">
        <v>237.5</v>
      </c>
      <c r="P2054" s="10" t="str">
        <f t="array" ref="P2054">_xlfn.XLOOKUP(A2054,subscriptions!B2054:B10004,subscriptions!C2054:C10004)</f>
        <v>Business</v>
      </c>
      <c r="Q2054" s="10" t="s">
        <v>194</v>
      </c>
      <c r="R2054" s="10" t="s">
        <v>129</v>
      </c>
      <c r="S2054" s="10" t="s">
        <v>603</v>
      </c>
    </row>
    <row r="2055">
      <c r="A2055" s="1" t="s">
        <v>2811</v>
      </c>
      <c r="B2055" s="1" t="s">
        <v>2521</v>
      </c>
      <c r="C2055" s="1" t="s">
        <v>133</v>
      </c>
      <c r="D2055" s="1" t="s">
        <v>153</v>
      </c>
      <c r="E2055" s="1" t="s">
        <v>714</v>
      </c>
      <c r="F2055" s="1" t="s">
        <v>3326</v>
      </c>
      <c r="G2055" s="1" t="s">
        <v>14535</v>
      </c>
      <c r="H2055" s="1" t="s">
        <v>14536</v>
      </c>
      <c r="I2055" s="4">
        <v>84.29609953703704</v>
      </c>
      <c r="J2055" s="1">
        <v>4419.8</v>
      </c>
      <c r="K2055" s="1">
        <v>561.45</v>
      </c>
      <c r="M2055" s="10">
        <f t="array" ref="M2055">_xlfn.XLOOKUP(A2055,subscriptions!B2055:B10004,subscriptions!D2055:D10004)</f>
        <v>80</v>
      </c>
      <c r="N2055" s="10">
        <f t="array" ref="N2055">_xlfn.XLOOKUP(A2055,subscriptions!B2055:B10004,subscriptions!G2055:G10004)</f>
        <v>10</v>
      </c>
      <c r="O2055" s="10">
        <v>72.0</v>
      </c>
      <c r="P2055" s="10" t="str">
        <f t="array" ref="P2055">_xlfn.XLOOKUP(A2055,subscriptions!B2055:B10004,subscriptions!C2055:C10004)</f>
        <v>Roam</v>
      </c>
      <c r="Q2055" s="10" t="s">
        <v>128</v>
      </c>
      <c r="R2055" s="10" t="s">
        <v>148</v>
      </c>
      <c r="S2055" s="10" t="s">
        <v>655</v>
      </c>
    </row>
    <row r="2056">
      <c r="A2056" s="1" t="s">
        <v>2812</v>
      </c>
      <c r="B2056" s="1" t="s">
        <v>1027</v>
      </c>
      <c r="C2056" s="1" t="s">
        <v>133</v>
      </c>
      <c r="D2056" s="1" t="s">
        <v>153</v>
      </c>
      <c r="E2056" s="1" t="s">
        <v>262</v>
      </c>
      <c r="F2056" s="1" t="s">
        <v>674</v>
      </c>
      <c r="G2056" s="1" t="s">
        <v>14537</v>
      </c>
      <c r="H2056" s="1" t="s">
        <v>14538</v>
      </c>
      <c r="I2056" s="4">
        <v>84.25351851851852</v>
      </c>
      <c r="J2056" s="1">
        <v>2895.43</v>
      </c>
      <c r="K2056" s="1">
        <v>687.09</v>
      </c>
      <c r="M2056" s="10">
        <f t="array" ref="M2056">_xlfn.XLOOKUP(A2056,subscriptions!B2056:B10004,subscriptions!D2056:D10004)</f>
        <v>50</v>
      </c>
      <c r="N2056" s="10">
        <f t="array" ref="N2056">_xlfn.XLOOKUP(A2056,subscriptions!B2056:B10004,subscriptions!G2056:G10004)</f>
        <v>20</v>
      </c>
      <c r="O2056" s="10">
        <v>40.0</v>
      </c>
      <c r="P2056" s="10" t="str">
        <f t="array" ref="P2056">_xlfn.XLOOKUP(A2056,subscriptions!B2056:B10004,subscriptions!C2056:C10004)</f>
        <v>Mini</v>
      </c>
      <c r="Q2056" s="10" t="s">
        <v>128</v>
      </c>
      <c r="R2056" s="10" t="s">
        <v>148</v>
      </c>
      <c r="S2056" s="10" t="s">
        <v>1832</v>
      </c>
    </row>
    <row r="2057">
      <c r="A2057" s="1" t="s">
        <v>2813</v>
      </c>
      <c r="B2057" s="1" t="s">
        <v>870</v>
      </c>
      <c r="C2057" s="1" t="s">
        <v>441</v>
      </c>
      <c r="D2057" s="1" t="s">
        <v>153</v>
      </c>
      <c r="E2057" s="1" t="s">
        <v>28</v>
      </c>
      <c r="F2057" s="1" t="s">
        <v>3899</v>
      </c>
      <c r="G2057" s="1" t="s">
        <v>14539</v>
      </c>
      <c r="H2057" s="1" t="s">
        <v>14540</v>
      </c>
      <c r="I2057" s="4">
        <v>84.25141203703704</v>
      </c>
      <c r="J2057" s="1">
        <v>1708.56</v>
      </c>
      <c r="K2057" s="1">
        <v>434.48</v>
      </c>
      <c r="M2057" s="10">
        <f t="array" ref="M2057">_xlfn.XLOOKUP(A2057,subscriptions!B2057:B10004,subscriptions!D2057:D10004)</f>
        <v>250</v>
      </c>
      <c r="N2057" s="10">
        <f t="array" ref="N2057">_xlfn.XLOOKUP(A2057,subscriptions!B2057:B10004,subscriptions!G2057:G10004)</f>
        <v>0</v>
      </c>
      <c r="O2057" s="10">
        <v>250.0</v>
      </c>
      <c r="P2057" s="10" t="str">
        <f t="array" ref="P2057">_xlfn.XLOOKUP(A2057,subscriptions!B2057:B10004,subscriptions!C2057:C10004)</f>
        <v>Business</v>
      </c>
      <c r="Q2057" s="10" t="s">
        <v>173</v>
      </c>
      <c r="R2057" s="10" t="s">
        <v>129</v>
      </c>
      <c r="S2057" s="10" t="s">
        <v>4065</v>
      </c>
    </row>
    <row r="2058">
      <c r="A2058" s="1" t="s">
        <v>2814</v>
      </c>
      <c r="B2058" s="1" t="s">
        <v>772</v>
      </c>
      <c r="C2058" s="1" t="s">
        <v>133</v>
      </c>
      <c r="D2058" s="1" t="s">
        <v>153</v>
      </c>
      <c r="E2058" s="1" t="s">
        <v>714</v>
      </c>
      <c r="F2058" s="1" t="s">
        <v>2562</v>
      </c>
      <c r="G2058" s="1" t="s">
        <v>14541</v>
      </c>
      <c r="H2058" s="1" t="s">
        <v>14542</v>
      </c>
      <c r="I2058" s="4">
        <v>84.21282407407408</v>
      </c>
      <c r="J2058" s="1">
        <v>980.67</v>
      </c>
      <c r="K2058" s="1">
        <v>110.54</v>
      </c>
      <c r="M2058" s="10">
        <f t="array" ref="M2058">_xlfn.XLOOKUP(A2058,subscriptions!B2058:B10004,subscriptions!D2058:D10004)</f>
        <v>80</v>
      </c>
      <c r="N2058" s="10">
        <f t="array" ref="N2058">_xlfn.XLOOKUP(A2058,subscriptions!B2058:B10004,subscriptions!G2058:G10004)</f>
        <v>5</v>
      </c>
      <c r="O2058" s="10">
        <v>76.0</v>
      </c>
      <c r="P2058" s="10" t="str">
        <f t="array" ref="P2058">_xlfn.XLOOKUP(A2058,subscriptions!B2058:B10004,subscriptions!C2058:C10004)</f>
        <v>Roam</v>
      </c>
      <c r="Q2058" s="10" t="s">
        <v>194</v>
      </c>
      <c r="R2058" s="10" t="s">
        <v>148</v>
      </c>
      <c r="S2058" s="10" t="s">
        <v>813</v>
      </c>
    </row>
    <row r="2059">
      <c r="A2059" s="1" t="s">
        <v>2815</v>
      </c>
      <c r="B2059" s="1" t="s">
        <v>177</v>
      </c>
      <c r="C2059" s="1" t="s">
        <v>1347</v>
      </c>
      <c r="D2059" s="1" t="s">
        <v>153</v>
      </c>
      <c r="E2059" s="1" t="s">
        <v>111</v>
      </c>
      <c r="F2059" s="1" t="s">
        <v>1855</v>
      </c>
      <c r="G2059" s="1" t="s">
        <v>14543</v>
      </c>
      <c r="H2059" s="1" t="s">
        <v>14544</v>
      </c>
      <c r="I2059" s="4">
        <v>84.21267361111111</v>
      </c>
      <c r="J2059" s="1">
        <v>845.94</v>
      </c>
      <c r="K2059" s="1">
        <v>91.94</v>
      </c>
      <c r="M2059" s="10">
        <f t="array" ref="M2059">_xlfn.XLOOKUP(A2059,subscriptions!B2059:B10004,subscriptions!D2059:D10004)</f>
        <v>120</v>
      </c>
      <c r="N2059" s="10">
        <f t="array" ref="N2059">_xlfn.XLOOKUP(A2059,subscriptions!B2059:B10004,subscriptions!G2059:G10004)</f>
        <v>10</v>
      </c>
      <c r="O2059" s="10">
        <v>108.0</v>
      </c>
      <c r="P2059" s="10" t="str">
        <f t="array" ref="P2059">_xlfn.XLOOKUP(A2059,subscriptions!B2059:B10004,subscriptions!C2059:C10004)</f>
        <v>Residential</v>
      </c>
      <c r="Q2059" s="10" t="s">
        <v>128</v>
      </c>
      <c r="R2059" s="10" t="s">
        <v>212</v>
      </c>
      <c r="S2059" s="10" t="s">
        <v>813</v>
      </c>
    </row>
    <row r="2060">
      <c r="A2060" s="1" t="s">
        <v>2816</v>
      </c>
      <c r="B2060" s="1" t="s">
        <v>1414</v>
      </c>
      <c r="C2060" s="1" t="s">
        <v>605</v>
      </c>
      <c r="D2060" s="1" t="s">
        <v>27</v>
      </c>
      <c r="E2060" s="1" t="s">
        <v>631</v>
      </c>
      <c r="F2060" s="1" t="s">
        <v>2749</v>
      </c>
      <c r="G2060" s="1" t="s">
        <v>14545</v>
      </c>
      <c r="H2060" s="1" t="s">
        <v>14546</v>
      </c>
      <c r="I2060" s="4">
        <v>84.21046296296296</v>
      </c>
      <c r="J2060" s="1">
        <v>1628.91</v>
      </c>
      <c r="K2060" s="1">
        <v>262.23</v>
      </c>
      <c r="M2060" s="10">
        <f t="array" ref="M2060">_xlfn.XLOOKUP(A2060,subscriptions!B2060:B10004,subscriptions!D2060:D10004)</f>
        <v>120</v>
      </c>
      <c r="N2060" s="10">
        <f t="array" ref="N2060">_xlfn.XLOOKUP(A2060,subscriptions!B2060:B10004,subscriptions!G2060:G10004)</f>
        <v>20</v>
      </c>
      <c r="O2060" s="10">
        <v>96.0</v>
      </c>
      <c r="P2060" s="10" t="str">
        <f t="array" ref="P2060">_xlfn.XLOOKUP(A2060,subscriptions!B2060:B10004,subscriptions!C2060:C10004)</f>
        <v>Residential</v>
      </c>
      <c r="Q2060" s="10" t="s">
        <v>128</v>
      </c>
      <c r="R2060" s="10" t="s">
        <v>148</v>
      </c>
      <c r="S2060" s="10" t="s">
        <v>770</v>
      </c>
    </row>
    <row r="2061">
      <c r="A2061" s="1" t="s">
        <v>2819</v>
      </c>
      <c r="B2061" s="1" t="s">
        <v>4509</v>
      </c>
      <c r="C2061" s="1" t="s">
        <v>279</v>
      </c>
      <c r="D2061" s="1" t="s">
        <v>153</v>
      </c>
      <c r="E2061" s="1" t="s">
        <v>28</v>
      </c>
      <c r="F2061" s="1" t="s">
        <v>526</v>
      </c>
      <c r="G2061" s="1" t="s">
        <v>14547</v>
      </c>
      <c r="H2061" s="1" t="s">
        <v>14548</v>
      </c>
      <c r="I2061" s="4">
        <v>84.4175462962963</v>
      </c>
      <c r="J2061" s="1">
        <v>1232.61</v>
      </c>
      <c r="K2061" s="1">
        <v>162.43</v>
      </c>
      <c r="M2061" s="10">
        <f t="array" ref="M2061">_xlfn.XLOOKUP(A2061,subscriptions!B2061:B10004,subscriptions!D2061:D10004)</f>
        <v>80</v>
      </c>
      <c r="N2061" s="10">
        <f t="array" ref="N2061">_xlfn.XLOOKUP(A2061,subscriptions!B2061:B10004,subscriptions!G2061:G10004)</f>
        <v>0</v>
      </c>
      <c r="O2061" s="10">
        <v>80.0</v>
      </c>
      <c r="P2061" s="10" t="str">
        <f t="array" ref="P2061">_xlfn.XLOOKUP(A2061,subscriptions!B2061:B10004,subscriptions!C2061:C10004)</f>
        <v>Roam</v>
      </c>
      <c r="Q2061" s="10" t="s">
        <v>173</v>
      </c>
      <c r="R2061" s="10" t="s">
        <v>148</v>
      </c>
      <c r="S2061" s="10" t="s">
        <v>327</v>
      </c>
    </row>
    <row r="2062">
      <c r="A2062" s="1" t="s">
        <v>2820</v>
      </c>
      <c r="B2062" s="1" t="s">
        <v>24</v>
      </c>
      <c r="C2062" s="1" t="s">
        <v>734</v>
      </c>
      <c r="D2062" s="1" t="s">
        <v>27</v>
      </c>
      <c r="E2062" s="1" t="s">
        <v>239</v>
      </c>
      <c r="F2062" s="1" t="s">
        <v>2765</v>
      </c>
      <c r="G2062" s="1" t="s">
        <v>14549</v>
      </c>
      <c r="H2062" s="1" t="s">
        <v>14550</v>
      </c>
      <c r="I2062" s="4">
        <v>84.17116898148149</v>
      </c>
      <c r="J2062" s="1">
        <v>146.44</v>
      </c>
      <c r="K2062" s="1">
        <v>24.25</v>
      </c>
      <c r="M2062" s="10">
        <f t="array" ref="M2062">_xlfn.XLOOKUP(A2062,subscriptions!B2062:B10004,subscriptions!D2062:D10004)</f>
        <v>120</v>
      </c>
      <c r="N2062" s="10">
        <f t="array" ref="N2062">_xlfn.XLOOKUP(A2062,subscriptions!B2062:B10004,subscriptions!G2062:G10004)</f>
        <v>5</v>
      </c>
      <c r="O2062" s="10">
        <v>114.0</v>
      </c>
      <c r="P2062" s="10" t="str">
        <f t="array" ref="P2062">_xlfn.XLOOKUP(A2062,subscriptions!B2062:B10004,subscriptions!C2062:C10004)</f>
        <v>Residential</v>
      </c>
      <c r="Q2062" s="10" t="s">
        <v>194</v>
      </c>
      <c r="R2062" s="10" t="s">
        <v>212</v>
      </c>
      <c r="S2062" s="10" t="s">
        <v>310</v>
      </c>
    </row>
    <row r="2063">
      <c r="A2063" s="1" t="s">
        <v>2821</v>
      </c>
      <c r="B2063" s="1" t="s">
        <v>2279</v>
      </c>
      <c r="C2063" s="1" t="s">
        <v>441</v>
      </c>
      <c r="D2063" s="1" t="s">
        <v>153</v>
      </c>
      <c r="E2063" s="1" t="s">
        <v>714</v>
      </c>
      <c r="F2063" s="1" t="s">
        <v>2171</v>
      </c>
      <c r="G2063" s="1" t="s">
        <v>14551</v>
      </c>
      <c r="H2063" s="1" t="s">
        <v>14552</v>
      </c>
      <c r="I2063" s="4">
        <v>84.41741898148148</v>
      </c>
      <c r="J2063" s="1">
        <v>1127.71</v>
      </c>
      <c r="K2063" s="1">
        <v>283.25</v>
      </c>
      <c r="M2063" s="10">
        <f t="array" ref="M2063">_xlfn.XLOOKUP(A2063,subscriptions!B2063:B10004,subscriptions!D2063:D10004)</f>
        <v>120</v>
      </c>
      <c r="N2063" s="10">
        <f t="array" ref="N2063">_xlfn.XLOOKUP(A2063,subscriptions!B2063:B10004,subscriptions!G2063:G10004)</f>
        <v>10</v>
      </c>
      <c r="O2063" s="10">
        <v>108.0</v>
      </c>
      <c r="P2063" s="10" t="str">
        <f t="array" ref="P2063">_xlfn.XLOOKUP(A2063,subscriptions!B2063:B10004,subscriptions!C2063:C10004)</f>
        <v>Residential</v>
      </c>
      <c r="Q2063" s="10" t="s">
        <v>128</v>
      </c>
      <c r="R2063" s="10" t="s">
        <v>212</v>
      </c>
      <c r="S2063" s="10" t="s">
        <v>327</v>
      </c>
    </row>
    <row r="2064">
      <c r="A2064" s="1" t="s">
        <v>2822</v>
      </c>
      <c r="B2064" s="1" t="s">
        <v>197</v>
      </c>
      <c r="C2064" s="1" t="s">
        <v>218</v>
      </c>
      <c r="D2064" s="1" t="s">
        <v>153</v>
      </c>
      <c r="E2064" s="1" t="s">
        <v>219</v>
      </c>
      <c r="F2064" s="1" t="s">
        <v>590</v>
      </c>
      <c r="G2064" s="1" t="s">
        <v>14553</v>
      </c>
      <c r="H2064" s="1" t="s">
        <v>14554</v>
      </c>
      <c r="I2064" s="4">
        <v>84.20973379629629</v>
      </c>
      <c r="J2064" s="1">
        <v>2512.97</v>
      </c>
      <c r="K2064" s="1">
        <v>343.69</v>
      </c>
      <c r="M2064" s="10">
        <f t="array" ref="M2064">_xlfn.XLOOKUP(A2064,subscriptions!B2064:B10004,subscriptions!D2064:D10004)</f>
        <v>120</v>
      </c>
      <c r="N2064" s="10">
        <f t="array" ref="N2064">_xlfn.XLOOKUP(A2064,subscriptions!B2064:B10004,subscriptions!G2064:G10004)</f>
        <v>20</v>
      </c>
      <c r="O2064" s="10">
        <v>96.0</v>
      </c>
      <c r="P2064" s="10" t="str">
        <f t="array" ref="P2064">_xlfn.XLOOKUP(A2064,subscriptions!B2064:B10004,subscriptions!C2064:C10004)</f>
        <v>Residential</v>
      </c>
      <c r="Q2064" s="10" t="s">
        <v>128</v>
      </c>
      <c r="R2064" s="10" t="s">
        <v>148</v>
      </c>
      <c r="S2064" s="10" t="s">
        <v>353</v>
      </c>
    </row>
    <row r="2065">
      <c r="A2065" s="1" t="s">
        <v>2823</v>
      </c>
      <c r="B2065" s="1" t="s">
        <v>1226</v>
      </c>
      <c r="C2065" s="1" t="s">
        <v>473</v>
      </c>
      <c r="D2065" s="1" t="s">
        <v>153</v>
      </c>
      <c r="E2065" s="1" t="s">
        <v>179</v>
      </c>
      <c r="F2065" s="1" t="s">
        <v>1760</v>
      </c>
      <c r="G2065" s="1" t="s">
        <v>14555</v>
      </c>
      <c r="H2065" s="1" t="s">
        <v>14556</v>
      </c>
      <c r="I2065" s="4">
        <v>84.38369212962964</v>
      </c>
      <c r="J2065" s="1">
        <v>972.17</v>
      </c>
      <c r="K2065" s="1">
        <v>125.06</v>
      </c>
      <c r="L2065" s="1">
        <v>100.0</v>
      </c>
      <c r="M2065" s="10">
        <f t="array" ref="M2065">_xlfn.XLOOKUP(A2065,subscriptions!B2065:B10004,subscriptions!D2065:D10004)</f>
        <v>120</v>
      </c>
      <c r="N2065" s="10">
        <f t="array" ref="N2065">_xlfn.XLOOKUP(A2065,subscriptions!B2065:B10004,subscriptions!G2065:G10004)</f>
        <v>0</v>
      </c>
      <c r="O2065" s="10">
        <v>120.0</v>
      </c>
      <c r="P2065" s="10" t="str">
        <f t="array" ref="P2065">_xlfn.XLOOKUP(A2065,subscriptions!B2065:B10004,subscriptions!C2065:C10004)</f>
        <v>Residential</v>
      </c>
      <c r="Q2065" s="10" t="s">
        <v>173</v>
      </c>
      <c r="R2065" s="10" t="s">
        <v>212</v>
      </c>
      <c r="S2065" s="10" t="s">
        <v>882</v>
      </c>
    </row>
    <row r="2066">
      <c r="A2066" s="1" t="s">
        <v>2824</v>
      </c>
      <c r="B2066" s="1" t="s">
        <v>1460</v>
      </c>
      <c r="C2066" s="1" t="s">
        <v>1200</v>
      </c>
      <c r="D2066" s="1" t="s">
        <v>27</v>
      </c>
      <c r="E2066" s="1" t="s">
        <v>111</v>
      </c>
      <c r="F2066" s="1" t="s">
        <v>1917</v>
      </c>
      <c r="G2066" s="1" t="s">
        <v>14557</v>
      </c>
      <c r="H2066" s="1" t="s">
        <v>14558</v>
      </c>
      <c r="I2066" s="4">
        <v>84.1745486111111</v>
      </c>
      <c r="J2066" s="1">
        <v>130.03</v>
      </c>
      <c r="K2066" s="1">
        <v>48.02</v>
      </c>
      <c r="M2066" s="10">
        <f t="array" ref="M2066">_xlfn.XLOOKUP(A2066,subscriptions!B2066:B10004,subscriptions!D2066:D10004)</f>
        <v>120</v>
      </c>
      <c r="N2066" s="10">
        <f t="array" ref="N2066">_xlfn.XLOOKUP(A2066,subscriptions!B2066:B10004,subscriptions!G2066:G10004)</f>
        <v>5</v>
      </c>
      <c r="O2066" s="10">
        <v>114.0</v>
      </c>
      <c r="P2066" s="10" t="str">
        <f t="array" ref="P2066">_xlfn.XLOOKUP(A2066,subscriptions!B2066:B10004,subscriptions!C2066:C10004)</f>
        <v>Residential</v>
      </c>
      <c r="Q2066" s="10" t="s">
        <v>194</v>
      </c>
      <c r="R2066" s="10" t="s">
        <v>212</v>
      </c>
      <c r="S2066" s="10" t="s">
        <v>507</v>
      </c>
    </row>
    <row r="2067">
      <c r="A2067" s="1" t="s">
        <v>2825</v>
      </c>
      <c r="B2067" s="1" t="s">
        <v>842</v>
      </c>
      <c r="C2067" s="1" t="s">
        <v>391</v>
      </c>
      <c r="D2067" s="1" t="s">
        <v>27</v>
      </c>
      <c r="E2067" s="1" t="s">
        <v>262</v>
      </c>
      <c r="F2067" s="1" t="s">
        <v>2853</v>
      </c>
      <c r="G2067" s="1" t="s">
        <v>14559</v>
      </c>
      <c r="H2067" s="1" t="s">
        <v>14560</v>
      </c>
      <c r="I2067" s="4">
        <v>84.2565162037037</v>
      </c>
      <c r="J2067" s="1">
        <v>2364.62</v>
      </c>
      <c r="K2067" s="1">
        <v>388.59</v>
      </c>
      <c r="M2067" s="10">
        <f t="array" ref="M2067">_xlfn.XLOOKUP(A2067,subscriptions!B2067:B10004,subscriptions!D2067:D10004)</f>
        <v>120</v>
      </c>
      <c r="N2067" s="10">
        <f t="array" ref="N2067">_xlfn.XLOOKUP(A2067,subscriptions!B2067:B10004,subscriptions!G2067:G10004)</f>
        <v>10</v>
      </c>
      <c r="O2067" s="10">
        <v>108.0</v>
      </c>
      <c r="P2067" s="10" t="str">
        <f t="array" ref="P2067">_xlfn.XLOOKUP(A2067,subscriptions!B2067:B10004,subscriptions!C2067:C10004)</f>
        <v>Residential</v>
      </c>
      <c r="Q2067" s="10" t="s">
        <v>128</v>
      </c>
      <c r="R2067" s="10" t="s">
        <v>212</v>
      </c>
      <c r="S2067" s="10" t="s">
        <v>130</v>
      </c>
    </row>
    <row r="2068">
      <c r="A2068" s="1" t="s">
        <v>2826</v>
      </c>
      <c r="B2068" s="1" t="s">
        <v>355</v>
      </c>
      <c r="C2068" s="1" t="s">
        <v>473</v>
      </c>
      <c r="D2068" s="1" t="s">
        <v>153</v>
      </c>
      <c r="E2068" s="1" t="s">
        <v>219</v>
      </c>
      <c r="F2068" s="1" t="s">
        <v>1461</v>
      </c>
      <c r="G2068" s="1" t="s">
        <v>14561</v>
      </c>
      <c r="H2068" s="1" t="s">
        <v>14562</v>
      </c>
      <c r="I2068" s="4">
        <v>84.38265046296296</v>
      </c>
      <c r="J2068" s="1">
        <v>387.27</v>
      </c>
      <c r="K2068" s="1">
        <v>93.04</v>
      </c>
      <c r="M2068" s="10">
        <f t="array" ref="M2068">_xlfn.XLOOKUP(A2068,subscriptions!B2068:B10004,subscriptions!D2068:D10004)</f>
        <v>120</v>
      </c>
      <c r="N2068" s="10">
        <f t="array" ref="N2068">_xlfn.XLOOKUP(A2068,subscriptions!B2068:B10004,subscriptions!G2068:G10004)</f>
        <v>20</v>
      </c>
      <c r="O2068" s="10">
        <v>96.0</v>
      </c>
      <c r="P2068" s="10" t="str">
        <f t="array" ref="P2068">_xlfn.XLOOKUP(A2068,subscriptions!B2068:B10004,subscriptions!C2068:C10004)</f>
        <v>Residential</v>
      </c>
      <c r="Q2068" s="10" t="s">
        <v>128</v>
      </c>
      <c r="R2068" s="10" t="s">
        <v>148</v>
      </c>
      <c r="S2068" s="10" t="s">
        <v>671</v>
      </c>
    </row>
    <row r="2069">
      <c r="A2069" s="1" t="s">
        <v>2827</v>
      </c>
      <c r="B2069" s="1" t="s">
        <v>1506</v>
      </c>
      <c r="C2069" s="1" t="s">
        <v>426</v>
      </c>
      <c r="D2069" s="1" t="s">
        <v>27</v>
      </c>
      <c r="E2069" s="1" t="s">
        <v>28</v>
      </c>
      <c r="F2069" s="1" t="s">
        <v>526</v>
      </c>
      <c r="G2069" s="1" t="s">
        <v>14563</v>
      </c>
      <c r="H2069" s="1" t="s">
        <v>14564</v>
      </c>
      <c r="I2069" s="4">
        <v>84.29878472222222</v>
      </c>
      <c r="J2069" s="1">
        <v>498.86</v>
      </c>
      <c r="K2069" s="1">
        <v>123.3</v>
      </c>
      <c r="M2069" s="10">
        <f t="array" ref="M2069">_xlfn.XLOOKUP(A2069,subscriptions!B2069:B10004,subscriptions!D2069:D10004)</f>
        <v>80</v>
      </c>
      <c r="N2069" s="10">
        <f t="array" ref="N2069">_xlfn.XLOOKUP(A2069,subscriptions!B2069:B10004,subscriptions!G2069:G10004)</f>
        <v>0</v>
      </c>
      <c r="O2069" s="10">
        <v>80.0</v>
      </c>
      <c r="P2069" s="10" t="str">
        <f t="array" ref="P2069">_xlfn.XLOOKUP(A2069,subscriptions!B2069:B10004,subscriptions!C2069:C10004)</f>
        <v>Roam</v>
      </c>
      <c r="Q2069" s="10" t="s">
        <v>173</v>
      </c>
      <c r="R2069" s="10" t="s">
        <v>148</v>
      </c>
      <c r="S2069" s="10" t="s">
        <v>276</v>
      </c>
    </row>
    <row r="2070">
      <c r="A2070" s="1" t="s">
        <v>2829</v>
      </c>
      <c r="B2070" s="1" t="s">
        <v>109</v>
      </c>
      <c r="C2070" s="1" t="s">
        <v>441</v>
      </c>
      <c r="D2070" s="1" t="s">
        <v>27</v>
      </c>
      <c r="E2070" s="1" t="s">
        <v>179</v>
      </c>
      <c r="F2070" s="1" t="s">
        <v>4595</v>
      </c>
      <c r="G2070" s="1" t="s">
        <v>14565</v>
      </c>
      <c r="H2070" s="1" t="s">
        <v>14566</v>
      </c>
      <c r="I2070" s="4">
        <v>84.42118055555555</v>
      </c>
      <c r="J2070" s="1">
        <v>319.96</v>
      </c>
      <c r="K2070" s="1">
        <v>64.81</v>
      </c>
      <c r="L2070" s="1">
        <v>100.0</v>
      </c>
      <c r="M2070" s="10">
        <f t="array" ref="M2070">_xlfn.XLOOKUP(A2070,subscriptions!B2070:B10004,subscriptions!D2070:D10004)</f>
        <v>250</v>
      </c>
      <c r="N2070" s="10">
        <f t="array" ref="N2070">_xlfn.XLOOKUP(A2070,subscriptions!B2070:B10004,subscriptions!G2070:G10004)</f>
        <v>5</v>
      </c>
      <c r="O2070" s="10">
        <v>237.5</v>
      </c>
      <c r="P2070" s="10" t="str">
        <f t="array" ref="P2070">_xlfn.XLOOKUP(A2070,subscriptions!B2070:B10004,subscriptions!C2070:C10004)</f>
        <v>Business</v>
      </c>
      <c r="Q2070" s="10" t="s">
        <v>194</v>
      </c>
      <c r="R2070" s="10" t="s">
        <v>129</v>
      </c>
      <c r="S2070" s="10" t="s">
        <v>2152</v>
      </c>
    </row>
    <row r="2071">
      <c r="A2071" s="1" t="s">
        <v>2831</v>
      </c>
      <c r="B2071" s="1" t="s">
        <v>1460</v>
      </c>
      <c r="C2071" s="1" t="s">
        <v>524</v>
      </c>
      <c r="D2071" s="1" t="s">
        <v>27</v>
      </c>
      <c r="E2071" s="1" t="s">
        <v>631</v>
      </c>
      <c r="F2071" s="1" t="s">
        <v>943</v>
      </c>
      <c r="G2071" s="1" t="s">
        <v>14567</v>
      </c>
      <c r="H2071" s="1" t="s">
        <v>14568</v>
      </c>
      <c r="I2071" s="4">
        <v>84.2927199074074</v>
      </c>
      <c r="J2071" s="1">
        <v>651.2</v>
      </c>
      <c r="K2071" s="1">
        <v>83.29</v>
      </c>
      <c r="M2071" s="10">
        <f t="array" ref="M2071">_xlfn.XLOOKUP(A2071,subscriptions!B2071:B10004,subscriptions!D2071:D10004)</f>
        <v>50</v>
      </c>
      <c r="N2071" s="10">
        <f t="array" ref="N2071">_xlfn.XLOOKUP(A2071,subscriptions!B2071:B10004,subscriptions!G2071:G10004)</f>
        <v>10</v>
      </c>
      <c r="O2071" s="10">
        <v>45.0</v>
      </c>
      <c r="P2071" s="10" t="str">
        <f t="array" ref="P2071">_xlfn.XLOOKUP(A2071,subscriptions!B2071:B10004,subscriptions!C2071:C10004)</f>
        <v>Mini</v>
      </c>
      <c r="Q2071" s="10" t="s">
        <v>128</v>
      </c>
      <c r="R2071" s="10" t="s">
        <v>148</v>
      </c>
      <c r="S2071" s="10" t="s">
        <v>587</v>
      </c>
    </row>
    <row r="2072">
      <c r="A2072" s="1" t="s">
        <v>2832</v>
      </c>
      <c r="B2072" s="1" t="s">
        <v>2327</v>
      </c>
      <c r="C2072" s="1" t="s">
        <v>456</v>
      </c>
      <c r="D2072" s="1" t="s">
        <v>27</v>
      </c>
      <c r="E2072" s="1" t="s">
        <v>179</v>
      </c>
      <c r="F2072" s="1" t="s">
        <v>844</v>
      </c>
      <c r="G2072" s="1" t="s">
        <v>14569</v>
      </c>
      <c r="H2072" s="1" t="s">
        <v>14570</v>
      </c>
      <c r="I2072" s="4">
        <v>84.2555787037037</v>
      </c>
      <c r="J2072" s="1">
        <v>2170.51</v>
      </c>
      <c r="K2072" s="1">
        <v>321.95</v>
      </c>
      <c r="L2072" s="1">
        <v>100.0</v>
      </c>
      <c r="M2072" s="10">
        <f t="array" ref="M2072">_xlfn.XLOOKUP(A2072,subscriptions!B2072:B10004,subscriptions!D2072:D10004)</f>
        <v>80</v>
      </c>
      <c r="N2072" s="10">
        <f t="array" ref="N2072">_xlfn.XLOOKUP(A2072,subscriptions!B2072:B10004,subscriptions!G2072:G10004)</f>
        <v>20</v>
      </c>
      <c r="O2072" s="10">
        <v>64.0</v>
      </c>
      <c r="P2072" s="10" t="str">
        <f t="array" ref="P2072">_xlfn.XLOOKUP(A2072,subscriptions!B2072:B10004,subscriptions!C2072:C10004)</f>
        <v>Roam</v>
      </c>
      <c r="Q2072" s="10" t="s">
        <v>128</v>
      </c>
      <c r="R2072" s="10" t="s">
        <v>148</v>
      </c>
      <c r="S2072" s="10" t="s">
        <v>1156</v>
      </c>
    </row>
    <row r="2073">
      <c r="A2073" s="1" t="s">
        <v>2833</v>
      </c>
      <c r="B2073" s="1" t="s">
        <v>1387</v>
      </c>
      <c r="C2073" s="1" t="s">
        <v>110</v>
      </c>
      <c r="D2073" s="1" t="s">
        <v>27</v>
      </c>
      <c r="E2073" s="1" t="s">
        <v>219</v>
      </c>
      <c r="F2073" s="1" t="s">
        <v>458</v>
      </c>
      <c r="G2073" s="1" t="s">
        <v>14571</v>
      </c>
      <c r="H2073" s="1" t="s">
        <v>14572</v>
      </c>
      <c r="I2073" s="4">
        <v>84.25719907407408</v>
      </c>
      <c r="J2073" s="1">
        <v>1149.04</v>
      </c>
      <c r="K2073" s="1">
        <v>173.76</v>
      </c>
      <c r="M2073" s="10">
        <f t="array" ref="M2073">_xlfn.XLOOKUP(A2073,subscriptions!B2073:B10004,subscriptions!D2073:D10004)</f>
        <v>250</v>
      </c>
      <c r="N2073" s="10">
        <f t="array" ref="N2073">_xlfn.XLOOKUP(A2073,subscriptions!B2073:B10004,subscriptions!G2073:G10004)</f>
        <v>0</v>
      </c>
      <c r="O2073" s="10">
        <v>250.0</v>
      </c>
      <c r="P2073" s="10" t="str">
        <f t="array" ref="P2073">_xlfn.XLOOKUP(A2073,subscriptions!B2073:B10004,subscriptions!C2073:C10004)</f>
        <v>Business</v>
      </c>
      <c r="Q2073" s="10" t="s">
        <v>173</v>
      </c>
      <c r="R2073" s="10" t="s">
        <v>129</v>
      </c>
      <c r="S2073" s="10" t="s">
        <v>175</v>
      </c>
    </row>
    <row r="2074">
      <c r="A2074" s="1" t="s">
        <v>2834</v>
      </c>
      <c r="B2074" s="1" t="s">
        <v>472</v>
      </c>
      <c r="C2074" s="1" t="s">
        <v>492</v>
      </c>
      <c r="D2074" s="1" t="s">
        <v>27</v>
      </c>
      <c r="E2074" s="1" t="s">
        <v>280</v>
      </c>
      <c r="F2074" s="1" t="s">
        <v>411</v>
      </c>
      <c r="G2074" s="1" t="s">
        <v>14573</v>
      </c>
      <c r="H2074" s="1" t="s">
        <v>14574</v>
      </c>
      <c r="I2074" s="4">
        <v>84.3001736111111</v>
      </c>
      <c r="J2074" s="1">
        <v>393.9</v>
      </c>
      <c r="K2074" s="1">
        <v>95.97</v>
      </c>
      <c r="M2074" s="10">
        <f t="array" ref="M2074">_xlfn.XLOOKUP(A2074,subscriptions!B2074:B10004,subscriptions!D2074:D10004)</f>
        <v>250</v>
      </c>
      <c r="N2074" s="10">
        <f t="array" ref="N2074">_xlfn.XLOOKUP(A2074,subscriptions!B2074:B10004,subscriptions!G2074:G10004)</f>
        <v>5</v>
      </c>
      <c r="O2074" s="10">
        <v>237.5</v>
      </c>
      <c r="P2074" s="10" t="str">
        <f t="array" ref="P2074">_xlfn.XLOOKUP(A2074,subscriptions!B2074:B10004,subscriptions!C2074:C10004)</f>
        <v>Business</v>
      </c>
      <c r="Q2074" s="10" t="s">
        <v>194</v>
      </c>
      <c r="R2074" s="10" t="s">
        <v>129</v>
      </c>
      <c r="S2074" s="10" t="s">
        <v>1172</v>
      </c>
    </row>
    <row r="2075">
      <c r="A2075" s="1" t="s">
        <v>2835</v>
      </c>
      <c r="B2075" s="1" t="s">
        <v>1009</v>
      </c>
      <c r="C2075" s="1" t="s">
        <v>1876</v>
      </c>
      <c r="D2075" s="1" t="s">
        <v>153</v>
      </c>
      <c r="E2075" s="1" t="s">
        <v>631</v>
      </c>
      <c r="F2075" s="1" t="s">
        <v>1084</v>
      </c>
      <c r="G2075" s="1" t="s">
        <v>14575</v>
      </c>
      <c r="H2075" s="1" t="s">
        <v>14576</v>
      </c>
      <c r="I2075" s="4">
        <v>84.37655092592593</v>
      </c>
      <c r="J2075" s="1">
        <v>3203.51</v>
      </c>
      <c r="K2075" s="1">
        <v>682.73</v>
      </c>
      <c r="M2075" s="10">
        <f t="array" ref="M2075">_xlfn.XLOOKUP(A2075,subscriptions!B2075:B10004,subscriptions!D2075:D10004)</f>
        <v>80</v>
      </c>
      <c r="N2075" s="10">
        <f t="array" ref="N2075">_xlfn.XLOOKUP(A2075,subscriptions!B2075:B10004,subscriptions!G2075:G10004)</f>
        <v>10</v>
      </c>
      <c r="O2075" s="10">
        <v>72.0</v>
      </c>
      <c r="P2075" s="10" t="str">
        <f t="array" ref="P2075">_xlfn.XLOOKUP(A2075,subscriptions!B2075:B10004,subscriptions!C2075:C10004)</f>
        <v>Roam</v>
      </c>
      <c r="Q2075" s="10" t="s">
        <v>128</v>
      </c>
      <c r="R2075" s="10" t="s">
        <v>148</v>
      </c>
      <c r="S2075" s="10" t="s">
        <v>3910</v>
      </c>
    </row>
    <row r="2076">
      <c r="A2076" s="1" t="s">
        <v>2836</v>
      </c>
      <c r="B2076" s="1" t="s">
        <v>1303</v>
      </c>
      <c r="C2076" s="1" t="s">
        <v>391</v>
      </c>
      <c r="D2076" s="1" t="s">
        <v>153</v>
      </c>
      <c r="E2076" s="1" t="s">
        <v>28</v>
      </c>
      <c r="F2076" s="1" t="s">
        <v>526</v>
      </c>
      <c r="G2076" s="1" t="s">
        <v>14577</v>
      </c>
      <c r="H2076" s="1" t="s">
        <v>14578</v>
      </c>
      <c r="I2076" s="4">
        <v>84.29736111111112</v>
      </c>
      <c r="J2076" s="1">
        <v>3225.18</v>
      </c>
      <c r="K2076" s="1">
        <v>516.38</v>
      </c>
      <c r="M2076" s="10">
        <f t="array" ref="M2076">_xlfn.XLOOKUP(A2076,subscriptions!B2076:B10004,subscriptions!D2076:D10004)</f>
        <v>120</v>
      </c>
      <c r="N2076" s="10">
        <f t="array" ref="N2076">_xlfn.XLOOKUP(A2076,subscriptions!B2076:B10004,subscriptions!G2076:G10004)</f>
        <v>20</v>
      </c>
      <c r="O2076" s="10">
        <v>96.0</v>
      </c>
      <c r="P2076" s="10" t="str">
        <f t="array" ref="P2076">_xlfn.XLOOKUP(A2076,subscriptions!B2076:B10004,subscriptions!C2076:C10004)</f>
        <v>Residential</v>
      </c>
      <c r="Q2076" s="10" t="s">
        <v>128</v>
      </c>
      <c r="R2076" s="10" t="s">
        <v>148</v>
      </c>
      <c r="S2076" s="10" t="s">
        <v>407</v>
      </c>
    </row>
    <row r="2077">
      <c r="A2077" s="1" t="s">
        <v>2837</v>
      </c>
      <c r="B2077" s="1" t="s">
        <v>1984</v>
      </c>
      <c r="C2077" s="1" t="s">
        <v>1876</v>
      </c>
      <c r="D2077" s="1" t="s">
        <v>153</v>
      </c>
      <c r="E2077" s="1" t="s">
        <v>631</v>
      </c>
      <c r="F2077" s="1" t="s">
        <v>943</v>
      </c>
      <c r="G2077" s="1" t="s">
        <v>14579</v>
      </c>
      <c r="H2077" s="1" t="s">
        <v>14580</v>
      </c>
      <c r="I2077" s="4">
        <v>84.16763888888889</v>
      </c>
      <c r="J2077" s="1">
        <v>3117.02</v>
      </c>
      <c r="K2077" s="1">
        <v>506.33</v>
      </c>
      <c r="M2077" s="10">
        <f t="array" ref="M2077">_xlfn.XLOOKUP(A2077,subscriptions!B2077:B10004,subscriptions!D2077:D10004)</f>
        <v>120</v>
      </c>
      <c r="N2077" s="10">
        <f t="array" ref="N2077">_xlfn.XLOOKUP(A2077,subscriptions!B2077:B10004,subscriptions!G2077:G10004)</f>
        <v>0</v>
      </c>
      <c r="O2077" s="10">
        <v>120.0</v>
      </c>
      <c r="P2077" s="10" t="str">
        <f t="array" ref="P2077">_xlfn.XLOOKUP(A2077,subscriptions!B2077:B10004,subscriptions!C2077:C10004)</f>
        <v>Residential</v>
      </c>
      <c r="Q2077" s="10" t="s">
        <v>173</v>
      </c>
      <c r="R2077" s="10" t="s">
        <v>212</v>
      </c>
      <c r="S2077" s="10" t="s">
        <v>1412</v>
      </c>
    </row>
    <row r="2078">
      <c r="A2078" s="1" t="s">
        <v>2838</v>
      </c>
      <c r="B2078" s="1" t="s">
        <v>645</v>
      </c>
      <c r="C2078" s="1" t="s">
        <v>26</v>
      </c>
      <c r="D2078" s="1" t="s">
        <v>153</v>
      </c>
      <c r="E2078" s="1" t="s">
        <v>262</v>
      </c>
      <c r="F2078" s="1" t="s">
        <v>2853</v>
      </c>
      <c r="G2078" s="1" t="s">
        <v>14581</v>
      </c>
      <c r="H2078" s="1" t="s">
        <v>14582</v>
      </c>
      <c r="I2078" s="4">
        <v>84.37726851851852</v>
      </c>
      <c r="J2078" s="1">
        <v>459.28</v>
      </c>
      <c r="K2078" s="1">
        <v>105.33</v>
      </c>
      <c r="M2078" s="10">
        <f t="array" ref="M2078">_xlfn.XLOOKUP(A2078,subscriptions!B2078:B10004,subscriptions!D2078:D10004)</f>
        <v>120</v>
      </c>
      <c r="N2078" s="10">
        <f t="array" ref="N2078">_xlfn.XLOOKUP(A2078,subscriptions!B2078:B10004,subscriptions!G2078:G10004)</f>
        <v>5</v>
      </c>
      <c r="O2078" s="10">
        <v>114.0</v>
      </c>
      <c r="P2078" s="10" t="str">
        <f t="array" ref="P2078">_xlfn.XLOOKUP(A2078,subscriptions!B2078:B10004,subscriptions!C2078:C10004)</f>
        <v>Residential</v>
      </c>
      <c r="Q2078" s="10" t="s">
        <v>194</v>
      </c>
      <c r="R2078" s="10" t="s">
        <v>212</v>
      </c>
      <c r="S2078" s="10" t="s">
        <v>1360</v>
      </c>
    </row>
    <row r="2079">
      <c r="A2079" s="1" t="s">
        <v>2839</v>
      </c>
      <c r="B2079" s="1" t="s">
        <v>389</v>
      </c>
      <c r="C2079" s="1" t="s">
        <v>1507</v>
      </c>
      <c r="D2079" s="1" t="s">
        <v>27</v>
      </c>
      <c r="E2079" s="1" t="s">
        <v>262</v>
      </c>
      <c r="F2079" s="1" t="s">
        <v>4344</v>
      </c>
      <c r="G2079" s="1" t="s">
        <v>14583</v>
      </c>
      <c r="H2079" s="1" t="s">
        <v>14584</v>
      </c>
      <c r="I2079" s="4">
        <v>84.21196759259259</v>
      </c>
      <c r="J2079" s="1">
        <v>950.14</v>
      </c>
      <c r="K2079" s="1">
        <v>230.5</v>
      </c>
      <c r="M2079" s="10">
        <f t="array" ref="M2079">_xlfn.XLOOKUP(A2079,subscriptions!B2079:B10004,subscriptions!D2079:D10004)</f>
        <v>120</v>
      </c>
      <c r="N2079" s="10">
        <f t="array" ref="N2079">_xlfn.XLOOKUP(A2079,subscriptions!B2079:B10004,subscriptions!G2079:G10004)</f>
        <v>10</v>
      </c>
      <c r="O2079" s="10">
        <v>108.0</v>
      </c>
      <c r="P2079" s="10" t="str">
        <f t="array" ref="P2079">_xlfn.XLOOKUP(A2079,subscriptions!B2079:B10004,subscriptions!C2079:C10004)</f>
        <v>Residential</v>
      </c>
      <c r="Q2079" s="10" t="s">
        <v>128</v>
      </c>
      <c r="R2079" s="10" t="s">
        <v>212</v>
      </c>
      <c r="S2079" s="10" t="s">
        <v>857</v>
      </c>
    </row>
    <row r="2080">
      <c r="A2080" s="1" t="s">
        <v>2840</v>
      </c>
      <c r="B2080" s="1" t="s">
        <v>472</v>
      </c>
      <c r="C2080" s="1" t="s">
        <v>1833</v>
      </c>
      <c r="D2080" s="1" t="s">
        <v>27</v>
      </c>
      <c r="E2080" s="1" t="s">
        <v>332</v>
      </c>
      <c r="F2080" s="1" t="s">
        <v>427</v>
      </c>
      <c r="G2080" s="1" t="s">
        <v>14585</v>
      </c>
      <c r="H2080" s="1" t="s">
        <v>14586</v>
      </c>
      <c r="I2080" s="4">
        <v>84.42086805555556</v>
      </c>
      <c r="J2080" s="1">
        <v>6348.52</v>
      </c>
      <c r="K2080" s="1">
        <v>603.27</v>
      </c>
      <c r="M2080" s="10">
        <f t="array" ref="M2080">_xlfn.XLOOKUP(A2080,subscriptions!B2080:B10004,subscriptions!D2080:D10004)</f>
        <v>120</v>
      </c>
      <c r="N2080" s="10">
        <f t="array" ref="N2080">_xlfn.XLOOKUP(A2080,subscriptions!B2080:B10004,subscriptions!G2080:G10004)</f>
        <v>20</v>
      </c>
      <c r="O2080" s="10">
        <v>96.0</v>
      </c>
      <c r="P2080" s="10" t="str">
        <f t="array" ref="P2080">_xlfn.XLOOKUP(A2080,subscriptions!B2080:B10004,subscriptions!C2080:C10004)</f>
        <v>Residential</v>
      </c>
      <c r="Q2080" s="10" t="s">
        <v>128</v>
      </c>
      <c r="R2080" s="10" t="s">
        <v>148</v>
      </c>
      <c r="S2080" s="10" t="s">
        <v>2152</v>
      </c>
    </row>
    <row r="2081">
      <c r="A2081" s="1" t="s">
        <v>2842</v>
      </c>
      <c r="B2081" s="1" t="s">
        <v>2018</v>
      </c>
      <c r="C2081" s="1" t="s">
        <v>1678</v>
      </c>
      <c r="D2081" s="1" t="s">
        <v>27</v>
      </c>
      <c r="E2081" s="1" t="s">
        <v>262</v>
      </c>
      <c r="F2081" s="1" t="s">
        <v>2985</v>
      </c>
      <c r="G2081" s="1" t="s">
        <v>14587</v>
      </c>
      <c r="H2081" s="1" t="s">
        <v>14588</v>
      </c>
      <c r="I2081" s="4">
        <v>84.25311342592593</v>
      </c>
      <c r="J2081" s="1">
        <v>2267.7</v>
      </c>
      <c r="K2081" s="1">
        <v>486.74</v>
      </c>
      <c r="M2081" s="10">
        <f t="array" ref="M2081">_xlfn.XLOOKUP(A2081,subscriptions!B2081:B10004,subscriptions!D2081:D10004)</f>
        <v>120</v>
      </c>
      <c r="N2081" s="10">
        <f t="array" ref="N2081">_xlfn.XLOOKUP(A2081,subscriptions!B2081:B10004,subscriptions!G2081:G10004)</f>
        <v>0</v>
      </c>
      <c r="O2081" s="10">
        <v>120.0</v>
      </c>
      <c r="P2081" s="10" t="str">
        <f t="array" ref="P2081">_xlfn.XLOOKUP(A2081,subscriptions!B2081:B10004,subscriptions!C2081:C10004)</f>
        <v>Residential</v>
      </c>
      <c r="Q2081" s="10" t="s">
        <v>173</v>
      </c>
      <c r="R2081" s="10" t="s">
        <v>212</v>
      </c>
      <c r="S2081" s="10" t="s">
        <v>916</v>
      </c>
    </row>
    <row r="2082">
      <c r="A2082" s="1" t="s">
        <v>2844</v>
      </c>
      <c r="B2082" s="1" t="s">
        <v>1984</v>
      </c>
      <c r="C2082" s="1" t="s">
        <v>827</v>
      </c>
      <c r="D2082" s="1" t="s">
        <v>153</v>
      </c>
      <c r="E2082" s="1" t="s">
        <v>111</v>
      </c>
      <c r="F2082" s="1" t="s">
        <v>1906</v>
      </c>
      <c r="G2082" s="1" t="s">
        <v>14589</v>
      </c>
      <c r="H2082" s="1" t="s">
        <v>14590</v>
      </c>
      <c r="I2082" s="4">
        <v>84.3369212962963</v>
      </c>
      <c r="J2082" s="1">
        <v>91.31</v>
      </c>
      <c r="K2082" s="1">
        <v>38.36</v>
      </c>
      <c r="M2082" s="10">
        <f t="array" ref="M2082">_xlfn.XLOOKUP(A2082,subscriptions!B2082:B10004,subscriptions!D2082:D10004)</f>
        <v>120</v>
      </c>
      <c r="N2082" s="10">
        <f t="array" ref="N2082">_xlfn.XLOOKUP(A2082,subscriptions!B2082:B10004,subscriptions!G2082:G10004)</f>
        <v>5</v>
      </c>
      <c r="O2082" s="10">
        <v>114.0</v>
      </c>
      <c r="P2082" s="10" t="str">
        <f t="array" ref="P2082">_xlfn.XLOOKUP(A2082,subscriptions!B2082:B10004,subscriptions!C2082:C10004)</f>
        <v>Residential</v>
      </c>
      <c r="Q2082" s="10" t="s">
        <v>194</v>
      </c>
      <c r="R2082" s="10" t="s">
        <v>212</v>
      </c>
      <c r="S2082" s="10" t="s">
        <v>968</v>
      </c>
    </row>
    <row r="2083">
      <c r="A2083" s="1" t="s">
        <v>2845</v>
      </c>
      <c r="B2083" s="1" t="s">
        <v>700</v>
      </c>
      <c r="C2083" s="1" t="s">
        <v>871</v>
      </c>
      <c r="D2083" s="1" t="s">
        <v>153</v>
      </c>
      <c r="E2083" s="1" t="s">
        <v>280</v>
      </c>
      <c r="F2083" s="1" t="s">
        <v>494</v>
      </c>
      <c r="G2083" s="1" t="s">
        <v>14591</v>
      </c>
      <c r="H2083" s="1" t="s">
        <v>14592</v>
      </c>
      <c r="I2083" s="4">
        <v>84.33635416666667</v>
      </c>
      <c r="J2083" s="1">
        <v>151.14</v>
      </c>
      <c r="K2083" s="1">
        <v>27.3</v>
      </c>
      <c r="M2083" s="10">
        <f t="array" ref="M2083">_xlfn.XLOOKUP(A2083,subscriptions!B2083:B10004,subscriptions!D2083:D10004)</f>
        <v>120</v>
      </c>
      <c r="N2083" s="10">
        <f t="array" ref="N2083">_xlfn.XLOOKUP(A2083,subscriptions!B2083:B10004,subscriptions!G2083:G10004)</f>
        <v>10</v>
      </c>
      <c r="O2083" s="10">
        <v>108.0</v>
      </c>
      <c r="P2083" s="10" t="str">
        <f t="array" ref="P2083">_xlfn.XLOOKUP(A2083,subscriptions!B2083:B10004,subscriptions!C2083:C10004)</f>
        <v>Residential</v>
      </c>
      <c r="Q2083" s="10" t="s">
        <v>128</v>
      </c>
      <c r="R2083" s="10" t="s">
        <v>212</v>
      </c>
      <c r="S2083" s="10" t="s">
        <v>1971</v>
      </c>
    </row>
    <row r="2084">
      <c r="A2084" s="1" t="s">
        <v>2846</v>
      </c>
      <c r="B2084" s="1" t="s">
        <v>278</v>
      </c>
      <c r="C2084" s="1" t="s">
        <v>279</v>
      </c>
      <c r="D2084" s="1" t="s">
        <v>27</v>
      </c>
      <c r="E2084" s="1" t="s">
        <v>280</v>
      </c>
      <c r="F2084" s="1" t="s">
        <v>873</v>
      </c>
      <c r="G2084" s="1" t="s">
        <v>14593</v>
      </c>
      <c r="H2084" s="1" t="s">
        <v>14594</v>
      </c>
      <c r="I2084" s="4">
        <v>84.17525462962963</v>
      </c>
      <c r="J2084" s="1">
        <v>985.24</v>
      </c>
      <c r="K2084" s="1">
        <v>192.27</v>
      </c>
      <c r="M2084" s="10">
        <f t="array" ref="M2084">_xlfn.XLOOKUP(A2084,subscriptions!B2084:B10004,subscriptions!D2084:D10004)</f>
        <v>120</v>
      </c>
      <c r="N2084" s="10">
        <f t="array" ref="N2084">_xlfn.XLOOKUP(A2084,subscriptions!B2084:B10004,subscriptions!G2084:G10004)</f>
        <v>20</v>
      </c>
      <c r="O2084" s="10">
        <v>96.0</v>
      </c>
      <c r="P2084" s="10" t="str">
        <f t="array" ref="P2084">_xlfn.XLOOKUP(A2084,subscriptions!B2084:B10004,subscriptions!C2084:C10004)</f>
        <v>Residential</v>
      </c>
      <c r="Q2084" s="10" t="s">
        <v>128</v>
      </c>
      <c r="R2084" s="10" t="s">
        <v>148</v>
      </c>
      <c r="S2084" s="10" t="s">
        <v>1198</v>
      </c>
    </row>
    <row r="2085">
      <c r="A2085" s="1" t="s">
        <v>2847</v>
      </c>
      <c r="B2085" s="1" t="s">
        <v>355</v>
      </c>
      <c r="C2085" s="1" t="s">
        <v>391</v>
      </c>
      <c r="D2085" s="1" t="s">
        <v>153</v>
      </c>
      <c r="E2085" s="1" t="s">
        <v>28</v>
      </c>
      <c r="F2085" s="1" t="s">
        <v>526</v>
      </c>
      <c r="G2085" s="1" t="s">
        <v>14595</v>
      </c>
      <c r="H2085" s="1" t="s">
        <v>14596</v>
      </c>
      <c r="I2085" s="4">
        <v>84.17101851851852</v>
      </c>
      <c r="J2085" s="1">
        <v>3648.98</v>
      </c>
      <c r="K2085" s="1">
        <v>777.58</v>
      </c>
      <c r="M2085" s="10">
        <f t="array" ref="M2085">_xlfn.XLOOKUP(A2085,subscriptions!B2085:B10004,subscriptions!D2085:D10004)</f>
        <v>80</v>
      </c>
      <c r="N2085" s="10">
        <f t="array" ref="N2085">_xlfn.XLOOKUP(A2085,subscriptions!B2085:B10004,subscriptions!G2085:G10004)</f>
        <v>0</v>
      </c>
      <c r="O2085" s="10">
        <v>80.0</v>
      </c>
      <c r="P2085" s="10" t="str">
        <f t="array" ref="P2085">_xlfn.XLOOKUP(A2085,subscriptions!B2085:B10004,subscriptions!C2085:C10004)</f>
        <v>Roam</v>
      </c>
      <c r="Q2085" s="10" t="s">
        <v>173</v>
      </c>
      <c r="R2085" s="10" t="s">
        <v>148</v>
      </c>
      <c r="S2085" s="10" t="s">
        <v>310</v>
      </c>
    </row>
    <row r="2086">
      <c r="A2086" s="1" t="s">
        <v>2848</v>
      </c>
      <c r="B2086" s="1" t="s">
        <v>1262</v>
      </c>
      <c r="C2086" s="1" t="s">
        <v>426</v>
      </c>
      <c r="D2086" s="1" t="s">
        <v>27</v>
      </c>
      <c r="E2086" s="1" t="s">
        <v>111</v>
      </c>
      <c r="F2086" s="1" t="s">
        <v>3756</v>
      </c>
      <c r="G2086" s="1" t="s">
        <v>14597</v>
      </c>
      <c r="H2086" s="1" t="s">
        <v>14598</v>
      </c>
      <c r="I2086" s="4">
        <v>84.2549074074074</v>
      </c>
      <c r="J2086" s="1">
        <v>1210.57</v>
      </c>
      <c r="K2086" s="1">
        <v>241.6</v>
      </c>
      <c r="M2086" s="10">
        <f t="array" ref="M2086">_xlfn.XLOOKUP(A2086,subscriptions!B2086:B10004,subscriptions!D2086:D10004)</f>
        <v>80</v>
      </c>
      <c r="N2086" s="10">
        <f t="array" ref="N2086">_xlfn.XLOOKUP(A2086,subscriptions!B2086:B10004,subscriptions!G2086:G10004)</f>
        <v>5</v>
      </c>
      <c r="O2086" s="10">
        <v>76.0</v>
      </c>
      <c r="P2086" s="10" t="str">
        <f t="array" ref="P2086">_xlfn.XLOOKUP(A2086,subscriptions!B2086:B10004,subscriptions!C2086:C10004)</f>
        <v>Roam</v>
      </c>
      <c r="Q2086" s="10" t="s">
        <v>194</v>
      </c>
      <c r="R2086" s="10" t="s">
        <v>148</v>
      </c>
      <c r="S2086" s="10" t="s">
        <v>149</v>
      </c>
    </row>
    <row r="2087">
      <c r="A2087" s="1" t="s">
        <v>2849</v>
      </c>
      <c r="B2087" s="1" t="s">
        <v>1303</v>
      </c>
      <c r="C2087" s="1" t="s">
        <v>884</v>
      </c>
      <c r="D2087" s="1" t="s">
        <v>153</v>
      </c>
      <c r="E2087" s="1" t="s">
        <v>28</v>
      </c>
      <c r="F2087" s="1" t="s">
        <v>3899</v>
      </c>
      <c r="G2087" s="1" t="s">
        <v>14599</v>
      </c>
      <c r="H2087" s="1" t="s">
        <v>14600</v>
      </c>
      <c r="I2087" s="4">
        <v>84.25712962962963</v>
      </c>
      <c r="J2087" s="1">
        <v>1083.17</v>
      </c>
      <c r="K2087" s="1">
        <v>172.46</v>
      </c>
      <c r="M2087" s="10">
        <f t="array" ref="M2087">_xlfn.XLOOKUP(A2087,subscriptions!B2087:B10004,subscriptions!D2087:D10004)</f>
        <v>120</v>
      </c>
      <c r="N2087" s="10">
        <f t="array" ref="N2087">_xlfn.XLOOKUP(A2087,subscriptions!B2087:B10004,subscriptions!G2087:G10004)</f>
        <v>10</v>
      </c>
      <c r="O2087" s="10">
        <v>108.0</v>
      </c>
      <c r="P2087" s="10" t="str">
        <f t="array" ref="P2087">_xlfn.XLOOKUP(A2087,subscriptions!B2087:B10004,subscriptions!C2087:C10004)</f>
        <v>Residential</v>
      </c>
      <c r="Q2087" s="10" t="s">
        <v>128</v>
      </c>
      <c r="R2087" s="10" t="s">
        <v>212</v>
      </c>
      <c r="S2087" s="10" t="s">
        <v>175</v>
      </c>
    </row>
    <row r="2088">
      <c r="A2088" s="1" t="s">
        <v>2850</v>
      </c>
      <c r="B2088" s="1" t="s">
        <v>1984</v>
      </c>
      <c r="C2088" s="1" t="s">
        <v>750</v>
      </c>
      <c r="D2088" s="1" t="s">
        <v>153</v>
      </c>
      <c r="E2088" s="1" t="s">
        <v>28</v>
      </c>
      <c r="F2088" s="1" t="s">
        <v>801</v>
      </c>
      <c r="G2088" s="1" t="s">
        <v>14601</v>
      </c>
      <c r="H2088" s="1" t="s">
        <v>14602</v>
      </c>
      <c r="I2088" s="4">
        <v>84.29405092592593</v>
      </c>
      <c r="J2088" s="1">
        <v>217.19</v>
      </c>
      <c r="K2088" s="1">
        <v>60.43</v>
      </c>
      <c r="M2088" s="10">
        <f t="array" ref="M2088">_xlfn.XLOOKUP(A2088,subscriptions!B2088:B10004,subscriptions!D2088:D10004)</f>
        <v>120</v>
      </c>
      <c r="N2088" s="10">
        <f t="array" ref="N2088">_xlfn.XLOOKUP(A2088,subscriptions!B2088:B10004,subscriptions!G2088:G10004)</f>
        <v>20</v>
      </c>
      <c r="O2088" s="10">
        <v>96.0</v>
      </c>
      <c r="P2088" s="10" t="str">
        <f t="array" ref="P2088">_xlfn.XLOOKUP(A2088,subscriptions!B2088:B10004,subscriptions!C2088:C10004)</f>
        <v>Residential</v>
      </c>
      <c r="Q2088" s="10" t="s">
        <v>128</v>
      </c>
      <c r="R2088" s="10" t="s">
        <v>148</v>
      </c>
      <c r="S2088" s="10" t="s">
        <v>1458</v>
      </c>
    </row>
    <row r="2089">
      <c r="A2089" s="1" t="s">
        <v>2851</v>
      </c>
      <c r="B2089" s="1" t="s">
        <v>132</v>
      </c>
      <c r="C2089" s="1" t="s">
        <v>1100</v>
      </c>
      <c r="D2089" s="1" t="s">
        <v>27</v>
      </c>
      <c r="E2089" s="1" t="s">
        <v>714</v>
      </c>
      <c r="F2089" s="1" t="s">
        <v>1866</v>
      </c>
      <c r="G2089" s="1" t="s">
        <v>14603</v>
      </c>
      <c r="H2089" s="1" t="s">
        <v>14604</v>
      </c>
      <c r="I2089" s="4">
        <v>84.21393518518518</v>
      </c>
      <c r="J2089" s="1">
        <v>1654.08</v>
      </c>
      <c r="K2089" s="1">
        <v>358.8</v>
      </c>
      <c r="M2089" s="10">
        <f t="array" ref="M2089">_xlfn.XLOOKUP(A2089,subscriptions!B2089:B10004,subscriptions!D2089:D10004)</f>
        <v>250</v>
      </c>
      <c r="N2089" s="10">
        <f t="array" ref="N2089">_xlfn.XLOOKUP(A2089,subscriptions!B2089:B10004,subscriptions!G2089:G10004)</f>
        <v>0</v>
      </c>
      <c r="O2089" s="10">
        <v>250.0</v>
      </c>
      <c r="P2089" s="10" t="str">
        <f t="array" ref="P2089">_xlfn.XLOOKUP(A2089,subscriptions!B2089:B10004,subscriptions!C2089:C10004)</f>
        <v>Business</v>
      </c>
      <c r="Q2089" s="10" t="s">
        <v>173</v>
      </c>
      <c r="R2089" s="10" t="s">
        <v>129</v>
      </c>
      <c r="S2089" s="10" t="s">
        <v>388</v>
      </c>
    </row>
    <row r="2090">
      <c r="A2090" s="1" t="s">
        <v>2852</v>
      </c>
      <c r="B2090" s="1" t="s">
        <v>589</v>
      </c>
      <c r="C2090" s="1" t="s">
        <v>1142</v>
      </c>
      <c r="D2090" s="1" t="s">
        <v>153</v>
      </c>
      <c r="E2090" s="1" t="s">
        <v>28</v>
      </c>
      <c r="F2090" s="1" t="s">
        <v>2581</v>
      </c>
      <c r="G2090" s="1" t="s">
        <v>14605</v>
      </c>
      <c r="H2090" s="1" t="s">
        <v>14606</v>
      </c>
      <c r="I2090" s="4">
        <v>84.1675925925926</v>
      </c>
      <c r="J2090" s="1">
        <v>2639.83</v>
      </c>
      <c r="K2090" s="1">
        <v>601.5</v>
      </c>
      <c r="M2090" s="10">
        <f t="array" ref="M2090">_xlfn.XLOOKUP(A2090,subscriptions!B2090:B10004,subscriptions!D2090:D10004)</f>
        <v>250</v>
      </c>
      <c r="N2090" s="10">
        <f t="array" ref="N2090">_xlfn.XLOOKUP(A2090,subscriptions!B2090:B10004,subscriptions!G2090:G10004)</f>
        <v>5</v>
      </c>
      <c r="O2090" s="10">
        <v>237.5</v>
      </c>
      <c r="P2090" s="10" t="str">
        <f t="array" ref="P2090">_xlfn.XLOOKUP(A2090,subscriptions!B2090:B10004,subscriptions!C2090:C10004)</f>
        <v>Business</v>
      </c>
      <c r="Q2090" s="10" t="s">
        <v>194</v>
      </c>
      <c r="R2090" s="10" t="s">
        <v>129</v>
      </c>
      <c r="S2090" s="10" t="s">
        <v>1412</v>
      </c>
    </row>
    <row r="2091">
      <c r="A2091" s="1" t="s">
        <v>2854</v>
      </c>
      <c r="B2091" s="1" t="s">
        <v>4627</v>
      </c>
      <c r="C2091" s="1" t="s">
        <v>296</v>
      </c>
      <c r="D2091" s="1" t="s">
        <v>27</v>
      </c>
      <c r="E2091" s="1" t="s">
        <v>111</v>
      </c>
      <c r="F2091" s="1" t="s">
        <v>154</v>
      </c>
      <c r="G2091" s="1" t="s">
        <v>14607</v>
      </c>
      <c r="H2091" s="1" t="s">
        <v>14608</v>
      </c>
      <c r="I2091" s="4">
        <v>84.21622685185186</v>
      </c>
      <c r="J2091" s="1">
        <v>768.07</v>
      </c>
      <c r="K2091" s="1">
        <v>84.87</v>
      </c>
      <c r="M2091" s="10">
        <f t="array" ref="M2091">_xlfn.XLOOKUP(A2091,subscriptions!B2091:B10004,subscriptions!D2091:D10004)</f>
        <v>120</v>
      </c>
      <c r="N2091" s="10">
        <f t="array" ref="N2091">_xlfn.XLOOKUP(A2091,subscriptions!B2091:B10004,subscriptions!G2091:G10004)</f>
        <v>10</v>
      </c>
      <c r="O2091" s="10">
        <v>108.0</v>
      </c>
      <c r="P2091" s="10" t="str">
        <f t="array" ref="P2091">_xlfn.XLOOKUP(A2091,subscriptions!B2091:B10004,subscriptions!C2091:C10004)</f>
        <v>Residential</v>
      </c>
      <c r="Q2091" s="10" t="s">
        <v>128</v>
      </c>
      <c r="R2091" s="10" t="s">
        <v>212</v>
      </c>
      <c r="S2091" s="10" t="s">
        <v>2596</v>
      </c>
    </row>
    <row r="2092">
      <c r="A2092" s="1" t="s">
        <v>2857</v>
      </c>
      <c r="B2092" s="1" t="s">
        <v>1972</v>
      </c>
      <c r="C2092" s="1" t="s">
        <v>605</v>
      </c>
      <c r="D2092" s="1" t="s">
        <v>27</v>
      </c>
      <c r="E2092" s="1" t="s">
        <v>280</v>
      </c>
      <c r="F2092" s="1" t="s">
        <v>1706</v>
      </c>
      <c r="G2092" s="1" t="s">
        <v>14609</v>
      </c>
      <c r="H2092" s="1" t="s">
        <v>14610</v>
      </c>
      <c r="I2092" s="4">
        <v>84.41958333333334</v>
      </c>
      <c r="J2092" s="1">
        <v>2291.57</v>
      </c>
      <c r="K2092" s="1">
        <v>238.86</v>
      </c>
      <c r="M2092" s="10">
        <f t="array" ref="M2092">_xlfn.XLOOKUP(A2092,subscriptions!B2092:B10004,subscriptions!D2092:D10004)</f>
        <v>120</v>
      </c>
      <c r="N2092" s="10">
        <f t="array" ref="N2092">_xlfn.XLOOKUP(A2092,subscriptions!B2092:B10004,subscriptions!G2092:G10004)</f>
        <v>20</v>
      </c>
      <c r="O2092" s="10">
        <v>96.0</v>
      </c>
      <c r="P2092" s="10" t="str">
        <f t="array" ref="P2092">_xlfn.XLOOKUP(A2092,subscriptions!B2092:B10004,subscriptions!C2092:C10004)</f>
        <v>Residential</v>
      </c>
      <c r="Q2092" s="10" t="s">
        <v>128</v>
      </c>
      <c r="R2092" s="10" t="s">
        <v>148</v>
      </c>
      <c r="S2092" s="10" t="s">
        <v>1525</v>
      </c>
    </row>
    <row r="2093">
      <c r="A2093" s="1" t="s">
        <v>2858</v>
      </c>
      <c r="B2093" s="1" t="s">
        <v>177</v>
      </c>
      <c r="C2093" s="1" t="s">
        <v>827</v>
      </c>
      <c r="D2093" s="1" t="s">
        <v>153</v>
      </c>
      <c r="E2093" s="1" t="s">
        <v>219</v>
      </c>
      <c r="F2093" s="1" t="s">
        <v>4220</v>
      </c>
      <c r="G2093" s="1" t="s">
        <v>14611</v>
      </c>
      <c r="H2093" s="1" t="s">
        <v>14612</v>
      </c>
      <c r="I2093" s="4">
        <v>84.33841435185185</v>
      </c>
      <c r="J2093" s="1">
        <v>5056.35</v>
      </c>
      <c r="K2093" s="1">
        <v>1134.22</v>
      </c>
      <c r="M2093" s="10">
        <f t="array" ref="M2093">_xlfn.XLOOKUP(A2093,subscriptions!B2093:B10004,subscriptions!D2093:D10004)</f>
        <v>80</v>
      </c>
      <c r="N2093" s="10">
        <f t="array" ref="N2093">_xlfn.XLOOKUP(A2093,subscriptions!B2093:B10004,subscriptions!G2093:G10004)</f>
        <v>0</v>
      </c>
      <c r="O2093" s="10">
        <v>80.0</v>
      </c>
      <c r="P2093" s="10" t="str">
        <f t="array" ref="P2093">_xlfn.XLOOKUP(A2093,subscriptions!B2093:B10004,subscriptions!C2093:C10004)</f>
        <v>Roam</v>
      </c>
      <c r="Q2093" s="10" t="s">
        <v>173</v>
      </c>
      <c r="R2093" s="10" t="s">
        <v>148</v>
      </c>
      <c r="S2093" s="10" t="s">
        <v>2086</v>
      </c>
    </row>
    <row r="2094">
      <c r="A2094" s="1" t="s">
        <v>2859</v>
      </c>
      <c r="B2094" s="1" t="s">
        <v>150</v>
      </c>
      <c r="C2094" s="1" t="s">
        <v>1876</v>
      </c>
      <c r="D2094" s="1" t="s">
        <v>153</v>
      </c>
      <c r="E2094" s="1" t="s">
        <v>239</v>
      </c>
      <c r="F2094" s="1" t="s">
        <v>240</v>
      </c>
      <c r="G2094" s="1" t="s">
        <v>14613</v>
      </c>
      <c r="H2094" s="1" t="s">
        <v>14614</v>
      </c>
      <c r="I2094" s="4">
        <v>84.33473379629629</v>
      </c>
      <c r="J2094" s="1">
        <v>391.79</v>
      </c>
      <c r="K2094" s="1">
        <v>82.21</v>
      </c>
      <c r="M2094" s="10">
        <f t="array" ref="M2094">_xlfn.XLOOKUP(A2094,subscriptions!B2094:B10004,subscriptions!D2094:D10004)</f>
        <v>120</v>
      </c>
      <c r="N2094" s="10">
        <f t="array" ref="N2094">_xlfn.XLOOKUP(A2094,subscriptions!B2094:B10004,subscriptions!G2094:G10004)</f>
        <v>5</v>
      </c>
      <c r="O2094" s="10">
        <v>114.0</v>
      </c>
      <c r="P2094" s="10" t="str">
        <f t="array" ref="P2094">_xlfn.XLOOKUP(A2094,subscriptions!B2094:B10004,subscriptions!C2094:C10004)</f>
        <v>Residential</v>
      </c>
      <c r="Q2094" s="10" t="s">
        <v>194</v>
      </c>
      <c r="R2094" s="10" t="s">
        <v>212</v>
      </c>
      <c r="S2094" s="10" t="s">
        <v>643</v>
      </c>
    </row>
    <row r="2095">
      <c r="A2095" s="1" t="s">
        <v>2860</v>
      </c>
      <c r="B2095" s="1" t="s">
        <v>686</v>
      </c>
      <c r="C2095" s="1" t="s">
        <v>296</v>
      </c>
      <c r="D2095" s="1" t="s">
        <v>153</v>
      </c>
      <c r="E2095" s="1" t="s">
        <v>280</v>
      </c>
      <c r="F2095" s="1" t="s">
        <v>411</v>
      </c>
      <c r="G2095" s="1" t="s">
        <v>14615</v>
      </c>
      <c r="H2095" s="1" t="s">
        <v>14616</v>
      </c>
      <c r="I2095" s="4">
        <v>84.29267361111111</v>
      </c>
      <c r="J2095" s="1">
        <v>1161.4</v>
      </c>
      <c r="K2095" s="1">
        <v>300.71</v>
      </c>
      <c r="M2095" s="10">
        <f t="array" ref="M2095">_xlfn.XLOOKUP(A2095,subscriptions!B2095:B10004,subscriptions!D2095:D10004)</f>
        <v>250</v>
      </c>
      <c r="N2095" s="10">
        <f t="array" ref="N2095">_xlfn.XLOOKUP(A2095,subscriptions!B2095:B10004,subscriptions!G2095:G10004)</f>
        <v>10</v>
      </c>
      <c r="O2095" s="10">
        <v>225.0</v>
      </c>
      <c r="P2095" s="10" t="str">
        <f t="array" ref="P2095">_xlfn.XLOOKUP(A2095,subscriptions!B2095:B10004,subscriptions!C2095:C10004)</f>
        <v>Business</v>
      </c>
      <c r="Q2095" s="10" t="s">
        <v>128</v>
      </c>
      <c r="R2095" s="10" t="s">
        <v>129</v>
      </c>
      <c r="S2095" s="10" t="s">
        <v>587</v>
      </c>
    </row>
    <row r="2096">
      <c r="A2096" s="1" t="s">
        <v>2861</v>
      </c>
      <c r="B2096" s="1" t="s">
        <v>455</v>
      </c>
      <c r="C2096" s="1" t="s">
        <v>605</v>
      </c>
      <c r="D2096" s="1" t="s">
        <v>27</v>
      </c>
      <c r="E2096" s="1" t="s">
        <v>239</v>
      </c>
      <c r="F2096" s="1" t="s">
        <v>2132</v>
      </c>
      <c r="G2096" s="1" t="s">
        <v>14617</v>
      </c>
      <c r="H2096" s="1" t="s">
        <v>14618</v>
      </c>
      <c r="I2096" s="4">
        <v>84.17444444444445</v>
      </c>
      <c r="J2096" s="1">
        <v>557.7</v>
      </c>
      <c r="K2096" s="1">
        <v>126.25</v>
      </c>
      <c r="M2096" s="10">
        <f t="array" ref="M2096">_xlfn.XLOOKUP(A2096,subscriptions!B2096:B10004,subscriptions!D2096:D10004)</f>
        <v>80</v>
      </c>
      <c r="N2096" s="10">
        <f t="array" ref="N2096">_xlfn.XLOOKUP(A2096,subscriptions!B2096:B10004,subscriptions!G2096:G10004)</f>
        <v>20</v>
      </c>
      <c r="O2096" s="10">
        <v>64.0</v>
      </c>
      <c r="P2096" s="10" t="str">
        <f t="array" ref="P2096">_xlfn.XLOOKUP(A2096,subscriptions!B2096:B10004,subscriptions!C2096:C10004)</f>
        <v>Roam</v>
      </c>
      <c r="Q2096" s="10" t="s">
        <v>128</v>
      </c>
      <c r="R2096" s="10" t="s">
        <v>148</v>
      </c>
      <c r="S2096" s="10" t="s">
        <v>507</v>
      </c>
    </row>
    <row r="2097">
      <c r="A2097" s="1" t="s">
        <v>2862</v>
      </c>
      <c r="B2097" s="1" t="s">
        <v>1844</v>
      </c>
      <c r="C2097" s="1" t="s">
        <v>441</v>
      </c>
      <c r="D2097" s="1" t="s">
        <v>153</v>
      </c>
      <c r="E2097" s="1" t="s">
        <v>179</v>
      </c>
      <c r="F2097" s="1" t="s">
        <v>1045</v>
      </c>
      <c r="G2097" s="1" t="s">
        <v>14619</v>
      </c>
      <c r="H2097" s="1" t="s">
        <v>14620</v>
      </c>
      <c r="I2097" s="4">
        <v>84.21054398148148</v>
      </c>
      <c r="J2097" s="1">
        <v>2411.5</v>
      </c>
      <c r="K2097" s="1">
        <v>518.31</v>
      </c>
      <c r="L2097" s="1">
        <v>100.0</v>
      </c>
      <c r="M2097" s="10">
        <f t="array" ref="M2097">_xlfn.XLOOKUP(A2097,subscriptions!B2097:B10004,subscriptions!D2097:D10004)</f>
        <v>120</v>
      </c>
      <c r="N2097" s="10">
        <f t="array" ref="N2097">_xlfn.XLOOKUP(A2097,subscriptions!B2097:B10004,subscriptions!G2097:G10004)</f>
        <v>0</v>
      </c>
      <c r="O2097" s="10">
        <v>120.0</v>
      </c>
      <c r="P2097" s="10" t="str">
        <f t="array" ref="P2097">_xlfn.XLOOKUP(A2097,subscriptions!B2097:B10004,subscriptions!C2097:C10004)</f>
        <v>Residential</v>
      </c>
      <c r="Q2097" s="10" t="s">
        <v>173</v>
      </c>
      <c r="R2097" s="10" t="s">
        <v>212</v>
      </c>
      <c r="S2097" s="10" t="s">
        <v>770</v>
      </c>
    </row>
    <row r="2098">
      <c r="A2098" s="1" t="s">
        <v>2863</v>
      </c>
      <c r="B2098" s="1" t="s">
        <v>329</v>
      </c>
      <c r="C2098" s="1" t="s">
        <v>871</v>
      </c>
      <c r="D2098" s="1" t="s">
        <v>27</v>
      </c>
      <c r="E2098" s="1" t="s">
        <v>239</v>
      </c>
      <c r="F2098" s="1" t="s">
        <v>2076</v>
      </c>
      <c r="G2098" s="1" t="s">
        <v>14621</v>
      </c>
      <c r="H2098" s="1" t="s">
        <v>14622</v>
      </c>
      <c r="I2098" s="4">
        <v>84.21135416666667</v>
      </c>
      <c r="J2098" s="1">
        <v>1342.68</v>
      </c>
      <c r="K2098" s="1">
        <v>239.3</v>
      </c>
      <c r="M2098" s="10">
        <f t="array" ref="M2098">_xlfn.XLOOKUP(A2098,subscriptions!B2098:B10004,subscriptions!D2098:D10004)</f>
        <v>80</v>
      </c>
      <c r="N2098" s="10">
        <f t="array" ref="N2098">_xlfn.XLOOKUP(A2098,subscriptions!B2098:B10004,subscriptions!G2098:G10004)</f>
        <v>5</v>
      </c>
      <c r="O2098" s="10">
        <v>76.0</v>
      </c>
      <c r="P2098" s="10" t="str">
        <f t="array" ref="P2098">_xlfn.XLOOKUP(A2098,subscriptions!B2098:B10004,subscriptions!C2098:C10004)</f>
        <v>Roam</v>
      </c>
      <c r="Q2098" s="10" t="s">
        <v>194</v>
      </c>
      <c r="R2098" s="10" t="s">
        <v>148</v>
      </c>
      <c r="S2098" s="10" t="s">
        <v>438</v>
      </c>
    </row>
    <row r="2099">
      <c r="A2099" s="1" t="s">
        <v>2864</v>
      </c>
      <c r="B2099" s="1" t="s">
        <v>1527</v>
      </c>
      <c r="C2099" s="1" t="s">
        <v>1477</v>
      </c>
      <c r="D2099" s="1" t="s">
        <v>153</v>
      </c>
      <c r="E2099" s="1" t="s">
        <v>332</v>
      </c>
      <c r="F2099" s="1" t="s">
        <v>2415</v>
      </c>
      <c r="G2099" s="1" t="s">
        <v>14623</v>
      </c>
      <c r="H2099" s="1" t="s">
        <v>14624</v>
      </c>
      <c r="I2099" s="4">
        <v>84.17306712962963</v>
      </c>
      <c r="J2099" s="1">
        <v>1560.07</v>
      </c>
      <c r="K2099" s="1">
        <v>230.37</v>
      </c>
      <c r="M2099" s="10">
        <f t="array" ref="M2099">_xlfn.XLOOKUP(A2099,subscriptions!B2099:B10004,subscriptions!D2099:D10004)</f>
        <v>120</v>
      </c>
      <c r="N2099" s="10">
        <f t="array" ref="N2099">_xlfn.XLOOKUP(A2099,subscriptions!B2099:B10004,subscriptions!G2099:G10004)</f>
        <v>10</v>
      </c>
      <c r="O2099" s="10">
        <v>108.0</v>
      </c>
      <c r="P2099" s="10" t="str">
        <f t="array" ref="P2099">_xlfn.XLOOKUP(A2099,subscriptions!B2099:B10004,subscriptions!C2099:C10004)</f>
        <v>Residential</v>
      </c>
      <c r="Q2099" s="10" t="s">
        <v>128</v>
      </c>
      <c r="R2099" s="10" t="s">
        <v>212</v>
      </c>
      <c r="S2099" s="10" t="s">
        <v>2630</v>
      </c>
    </row>
    <row r="2100">
      <c r="A2100" s="1" t="s">
        <v>2865</v>
      </c>
      <c r="B2100" s="1" t="s">
        <v>763</v>
      </c>
      <c r="C2100" s="1" t="s">
        <v>1477</v>
      </c>
      <c r="D2100" s="1" t="s">
        <v>27</v>
      </c>
      <c r="E2100" s="1" t="s">
        <v>280</v>
      </c>
      <c r="F2100" s="1" t="s">
        <v>1446</v>
      </c>
      <c r="G2100" s="1" t="s">
        <v>14625</v>
      </c>
      <c r="H2100" s="1" t="s">
        <v>14626</v>
      </c>
      <c r="I2100" s="4">
        <v>84.17099537037036</v>
      </c>
      <c r="J2100" s="1">
        <v>2448.59</v>
      </c>
      <c r="K2100" s="1">
        <v>290.99</v>
      </c>
      <c r="M2100" s="10">
        <f t="array" ref="M2100">_xlfn.XLOOKUP(A2100,subscriptions!B2100:B10004,subscriptions!D2100:D10004)</f>
        <v>80</v>
      </c>
      <c r="N2100" s="10">
        <f t="array" ref="N2100">_xlfn.XLOOKUP(A2100,subscriptions!B2100:B10004,subscriptions!G2100:G10004)</f>
        <v>20</v>
      </c>
      <c r="O2100" s="10">
        <v>64.0</v>
      </c>
      <c r="P2100" s="10" t="str">
        <f t="array" ref="P2100">_xlfn.XLOOKUP(A2100,subscriptions!B2100:B10004,subscriptions!C2100:C10004)</f>
        <v>Roam</v>
      </c>
      <c r="Q2100" s="10" t="s">
        <v>128</v>
      </c>
      <c r="R2100" s="10" t="s">
        <v>148</v>
      </c>
      <c r="S2100" s="10" t="s">
        <v>310</v>
      </c>
    </row>
    <row r="2101">
      <c r="A2101" s="1" t="s">
        <v>2866</v>
      </c>
      <c r="B2101" s="1" t="s">
        <v>686</v>
      </c>
      <c r="C2101" s="1" t="s">
        <v>786</v>
      </c>
      <c r="D2101" s="1" t="s">
        <v>153</v>
      </c>
      <c r="E2101" s="1" t="s">
        <v>714</v>
      </c>
      <c r="F2101" s="1" t="s">
        <v>715</v>
      </c>
      <c r="G2101" s="1" t="s">
        <v>14627</v>
      </c>
      <c r="H2101" s="1" t="s">
        <v>14628</v>
      </c>
      <c r="I2101" s="4">
        <v>84.41887731481482</v>
      </c>
      <c r="J2101" s="1">
        <v>806.2</v>
      </c>
      <c r="K2101" s="1">
        <v>123.8</v>
      </c>
      <c r="M2101" s="10">
        <f t="array" ref="M2101">_xlfn.XLOOKUP(A2101,subscriptions!B2101:B10004,subscriptions!D2101:D10004)</f>
        <v>250</v>
      </c>
      <c r="N2101" s="10">
        <f t="array" ref="N2101">_xlfn.XLOOKUP(A2101,subscriptions!B2101:B10004,subscriptions!G2101:G10004)</f>
        <v>0</v>
      </c>
      <c r="O2101" s="10">
        <v>250.0</v>
      </c>
      <c r="P2101" s="10" t="str">
        <f t="array" ref="P2101">_xlfn.XLOOKUP(A2101,subscriptions!B2101:B10004,subscriptions!C2101:C10004)</f>
        <v>Business</v>
      </c>
      <c r="Q2101" s="10" t="s">
        <v>173</v>
      </c>
      <c r="R2101" s="10" t="s">
        <v>129</v>
      </c>
      <c r="S2101" s="10" t="s">
        <v>1822</v>
      </c>
    </row>
    <row r="2102">
      <c r="A2102" s="1" t="s">
        <v>2867</v>
      </c>
      <c r="B2102" s="1" t="s">
        <v>2096</v>
      </c>
      <c r="C2102" s="1" t="s">
        <v>524</v>
      </c>
      <c r="D2102" s="1" t="s">
        <v>27</v>
      </c>
      <c r="E2102" s="1" t="s">
        <v>280</v>
      </c>
      <c r="F2102" s="1" t="s">
        <v>411</v>
      </c>
      <c r="G2102" s="1" t="s">
        <v>14629</v>
      </c>
      <c r="H2102" s="1" t="s">
        <v>14630</v>
      </c>
      <c r="I2102" s="4">
        <v>84.38143518518518</v>
      </c>
      <c r="J2102" s="1">
        <v>3749.25</v>
      </c>
      <c r="K2102" s="1">
        <v>398.3</v>
      </c>
      <c r="M2102" s="10">
        <f t="array" ref="M2102">_xlfn.XLOOKUP(A2102,subscriptions!B2102:B10004,subscriptions!D2102:D10004)</f>
        <v>120</v>
      </c>
      <c r="N2102" s="10">
        <f t="array" ref="N2102">_xlfn.XLOOKUP(A2102,subscriptions!B2102:B10004,subscriptions!G2102:G10004)</f>
        <v>5</v>
      </c>
      <c r="O2102" s="10">
        <v>114.0</v>
      </c>
      <c r="P2102" s="10" t="str">
        <f t="array" ref="P2102">_xlfn.XLOOKUP(A2102,subscriptions!B2102:B10004,subscriptions!C2102:C10004)</f>
        <v>Residential</v>
      </c>
      <c r="Q2102" s="10" t="s">
        <v>194</v>
      </c>
      <c r="R2102" s="10" t="s">
        <v>212</v>
      </c>
      <c r="S2102" s="10" t="s">
        <v>1789</v>
      </c>
    </row>
    <row r="2103">
      <c r="A2103" s="1" t="s">
        <v>2868</v>
      </c>
      <c r="B2103" s="1" t="s">
        <v>814</v>
      </c>
      <c r="C2103" s="1" t="s">
        <v>1973</v>
      </c>
      <c r="D2103" s="1" t="s">
        <v>153</v>
      </c>
      <c r="E2103" s="1" t="s">
        <v>714</v>
      </c>
      <c r="F2103" s="1" t="s">
        <v>828</v>
      </c>
      <c r="G2103" s="1" t="s">
        <v>14631</v>
      </c>
      <c r="H2103" s="1" t="s">
        <v>14632</v>
      </c>
      <c r="I2103" s="4">
        <v>84.3759375</v>
      </c>
      <c r="J2103" s="1">
        <v>1192.23</v>
      </c>
      <c r="K2103" s="1">
        <v>252.03</v>
      </c>
      <c r="M2103" s="10">
        <f t="array" ref="M2103">_xlfn.XLOOKUP(A2103,subscriptions!B2103:B10004,subscriptions!D2103:D10004)</f>
        <v>250</v>
      </c>
      <c r="N2103" s="10">
        <f t="array" ref="N2103">_xlfn.XLOOKUP(A2103,subscriptions!B2103:B10004,subscriptions!G2103:G10004)</f>
        <v>10</v>
      </c>
      <c r="O2103" s="10">
        <v>225.0</v>
      </c>
      <c r="P2103" s="10" t="str">
        <f t="array" ref="P2103">_xlfn.XLOOKUP(A2103,subscriptions!B2103:B10004,subscriptions!C2103:C10004)</f>
        <v>Business</v>
      </c>
      <c r="Q2103" s="10" t="s">
        <v>128</v>
      </c>
      <c r="R2103" s="10" t="s">
        <v>129</v>
      </c>
      <c r="S2103" s="10" t="s">
        <v>1442</v>
      </c>
    </row>
    <row r="2104">
      <c r="A2104" s="1" t="s">
        <v>2869</v>
      </c>
      <c r="B2104" s="1" t="s">
        <v>355</v>
      </c>
      <c r="C2104" s="1" t="s">
        <v>237</v>
      </c>
      <c r="D2104" s="1" t="s">
        <v>153</v>
      </c>
      <c r="E2104" s="1" t="s">
        <v>179</v>
      </c>
      <c r="F2104" s="1" t="s">
        <v>901</v>
      </c>
      <c r="G2104" s="1" t="s">
        <v>14633</v>
      </c>
      <c r="H2104" s="1" t="s">
        <v>14634</v>
      </c>
      <c r="I2104" s="4">
        <v>84.37857638888889</v>
      </c>
      <c r="J2104" s="1">
        <v>307.88</v>
      </c>
      <c r="K2104" s="1">
        <v>93.74</v>
      </c>
      <c r="L2104" s="1">
        <v>100.0</v>
      </c>
      <c r="M2104" s="10">
        <f t="array" ref="M2104">_xlfn.XLOOKUP(A2104,subscriptions!B2104:B10004,subscriptions!D2104:D10004)</f>
        <v>120</v>
      </c>
      <c r="N2104" s="10">
        <f t="array" ref="N2104">_xlfn.XLOOKUP(A2104,subscriptions!B2104:B10004,subscriptions!G2104:G10004)</f>
        <v>20</v>
      </c>
      <c r="O2104" s="10">
        <v>96.0</v>
      </c>
      <c r="P2104" s="10" t="str">
        <f t="array" ref="P2104">_xlfn.XLOOKUP(A2104,subscriptions!B2104:B10004,subscriptions!C2104:C10004)</f>
        <v>Residential</v>
      </c>
      <c r="Q2104" s="10" t="s">
        <v>128</v>
      </c>
      <c r="R2104" s="10" t="s">
        <v>148</v>
      </c>
      <c r="S2104" s="10" t="s">
        <v>1622</v>
      </c>
    </row>
    <row r="2105">
      <c r="A2105" s="1" t="s">
        <v>2870</v>
      </c>
      <c r="B2105" s="1" t="s">
        <v>2521</v>
      </c>
      <c r="C2105" s="1" t="s">
        <v>110</v>
      </c>
      <c r="D2105" s="1" t="s">
        <v>153</v>
      </c>
      <c r="E2105" s="1" t="s">
        <v>262</v>
      </c>
      <c r="F2105" s="1" t="s">
        <v>2985</v>
      </c>
      <c r="G2105" s="1" t="s">
        <v>14635</v>
      </c>
      <c r="H2105" s="1" t="s">
        <v>14636</v>
      </c>
      <c r="I2105" s="4">
        <v>84.21143518518518</v>
      </c>
      <c r="J2105" s="1">
        <v>1835.59</v>
      </c>
      <c r="K2105" s="1">
        <v>207.59</v>
      </c>
      <c r="M2105" s="10">
        <f t="array" ref="M2105">_xlfn.XLOOKUP(A2105,subscriptions!B2105:B10004,subscriptions!D2105:D10004)</f>
        <v>120</v>
      </c>
      <c r="N2105" s="10">
        <f t="array" ref="N2105">_xlfn.XLOOKUP(A2105,subscriptions!B2105:B10004,subscriptions!G2105:G10004)</f>
        <v>0</v>
      </c>
      <c r="O2105" s="10">
        <v>120.0</v>
      </c>
      <c r="P2105" s="10" t="str">
        <f t="array" ref="P2105">_xlfn.XLOOKUP(A2105,subscriptions!B2105:B10004,subscriptions!C2105:C10004)</f>
        <v>Residential</v>
      </c>
      <c r="Q2105" s="10" t="s">
        <v>173</v>
      </c>
      <c r="R2105" s="10" t="s">
        <v>212</v>
      </c>
      <c r="S2105" s="10" t="s">
        <v>438</v>
      </c>
    </row>
    <row r="2106">
      <c r="A2106" s="1" t="s">
        <v>2872</v>
      </c>
      <c r="B2106" s="1" t="s">
        <v>772</v>
      </c>
      <c r="C2106" s="1" t="s">
        <v>391</v>
      </c>
      <c r="D2106" s="1" t="s">
        <v>153</v>
      </c>
      <c r="E2106" s="1" t="s">
        <v>219</v>
      </c>
      <c r="F2106" s="1" t="s">
        <v>660</v>
      </c>
      <c r="G2106" s="1" t="s">
        <v>14637</v>
      </c>
      <c r="H2106" s="1" t="s">
        <v>14638</v>
      </c>
      <c r="I2106" s="4">
        <v>84.2091550925926</v>
      </c>
      <c r="J2106" s="1">
        <v>2414.45</v>
      </c>
      <c r="K2106" s="1">
        <v>600.05</v>
      </c>
      <c r="M2106" s="10">
        <f t="array" ref="M2106">_xlfn.XLOOKUP(A2106,subscriptions!B2106:B10004,subscriptions!D2106:D10004)</f>
        <v>120</v>
      </c>
      <c r="N2106" s="10">
        <f t="array" ref="N2106">_xlfn.XLOOKUP(A2106,subscriptions!B2106:B10004,subscriptions!G2106:G10004)</f>
        <v>5</v>
      </c>
      <c r="O2106" s="10">
        <v>114.0</v>
      </c>
      <c r="P2106" s="10" t="str">
        <f t="array" ref="P2106">_xlfn.XLOOKUP(A2106,subscriptions!B2106:B10004,subscriptions!C2106:C10004)</f>
        <v>Residential</v>
      </c>
      <c r="Q2106" s="10" t="s">
        <v>194</v>
      </c>
      <c r="R2106" s="10" t="s">
        <v>212</v>
      </c>
      <c r="S2106" s="10" t="s">
        <v>1374</v>
      </c>
    </row>
    <row r="2107">
      <c r="A2107" s="1" t="s">
        <v>2874</v>
      </c>
      <c r="B2107" s="1" t="s">
        <v>329</v>
      </c>
      <c r="C2107" s="1" t="s">
        <v>524</v>
      </c>
      <c r="D2107" s="1" t="s">
        <v>27</v>
      </c>
      <c r="E2107" s="1" t="s">
        <v>239</v>
      </c>
      <c r="F2107" s="1" t="s">
        <v>606</v>
      </c>
      <c r="G2107" s="1" t="s">
        <v>14639</v>
      </c>
      <c r="H2107" s="1" t="s">
        <v>14640</v>
      </c>
      <c r="I2107" s="4">
        <v>84.16957175925926</v>
      </c>
      <c r="J2107" s="1">
        <v>621.37</v>
      </c>
      <c r="K2107" s="1">
        <v>126.48</v>
      </c>
      <c r="M2107" s="10">
        <f t="array" ref="M2107">_xlfn.XLOOKUP(A2107,subscriptions!B2107:B10004,subscriptions!D2107:D10004)</f>
        <v>120</v>
      </c>
      <c r="N2107" s="10">
        <f t="array" ref="N2107">_xlfn.XLOOKUP(A2107,subscriptions!B2107:B10004,subscriptions!G2107:G10004)</f>
        <v>10</v>
      </c>
      <c r="O2107" s="10">
        <v>108.0</v>
      </c>
      <c r="P2107" s="10" t="str">
        <f t="array" ref="P2107">_xlfn.XLOOKUP(A2107,subscriptions!B2107:B10004,subscriptions!C2107:C10004)</f>
        <v>Residential</v>
      </c>
      <c r="Q2107" s="10" t="s">
        <v>128</v>
      </c>
      <c r="R2107" s="10" t="s">
        <v>212</v>
      </c>
      <c r="S2107" s="10" t="s">
        <v>213</v>
      </c>
    </row>
    <row r="2108">
      <c r="A2108" s="1" t="s">
        <v>2875</v>
      </c>
      <c r="B2108" s="1" t="s">
        <v>1624</v>
      </c>
      <c r="C2108" s="1" t="s">
        <v>920</v>
      </c>
      <c r="D2108" s="1" t="s">
        <v>27</v>
      </c>
      <c r="E2108" s="1" t="s">
        <v>219</v>
      </c>
      <c r="F2108" s="1" t="s">
        <v>1010</v>
      </c>
      <c r="G2108" s="1" t="s">
        <v>14641</v>
      </c>
      <c r="H2108" s="1" t="s">
        <v>14642</v>
      </c>
      <c r="I2108" s="4">
        <v>84.29241898148148</v>
      </c>
      <c r="J2108" s="1">
        <v>2969.25</v>
      </c>
      <c r="K2108" s="1">
        <v>548.46</v>
      </c>
      <c r="M2108" s="10">
        <f t="array" ref="M2108">_xlfn.XLOOKUP(A2108,subscriptions!B2108:B10004,subscriptions!D2108:D10004)</f>
        <v>120</v>
      </c>
      <c r="N2108" s="10">
        <f t="array" ref="N2108">_xlfn.XLOOKUP(A2108,subscriptions!B2108:B10004,subscriptions!G2108:G10004)</f>
        <v>20</v>
      </c>
      <c r="O2108" s="10">
        <v>96.0</v>
      </c>
      <c r="P2108" s="10" t="str">
        <f t="array" ref="P2108">_xlfn.XLOOKUP(A2108,subscriptions!B2108:B10004,subscriptions!C2108:C10004)</f>
        <v>Residential</v>
      </c>
      <c r="Q2108" s="10" t="s">
        <v>128</v>
      </c>
      <c r="R2108" s="10" t="s">
        <v>148</v>
      </c>
      <c r="S2108" s="10" t="s">
        <v>587</v>
      </c>
    </row>
    <row r="2109">
      <c r="A2109" s="1" t="s">
        <v>2876</v>
      </c>
      <c r="B2109" s="1" t="s">
        <v>713</v>
      </c>
      <c r="C2109" s="1" t="s">
        <v>1251</v>
      </c>
      <c r="D2109" s="1" t="s">
        <v>27</v>
      </c>
      <c r="E2109" s="1" t="s">
        <v>262</v>
      </c>
      <c r="F2109" s="1" t="s">
        <v>674</v>
      </c>
      <c r="G2109" s="1" t="s">
        <v>14643</v>
      </c>
      <c r="H2109" s="1" t="s">
        <v>14644</v>
      </c>
      <c r="I2109" s="4">
        <v>84.3396412037037</v>
      </c>
      <c r="J2109" s="1">
        <v>3598.98</v>
      </c>
      <c r="K2109" s="1">
        <v>376.32</v>
      </c>
      <c r="M2109" s="10">
        <f t="array" ref="M2109">_xlfn.XLOOKUP(A2109,subscriptions!B2109:B10004,subscriptions!D2109:D10004)</f>
        <v>120</v>
      </c>
      <c r="N2109" s="10">
        <f t="array" ref="N2109">_xlfn.XLOOKUP(A2109,subscriptions!B2109:B10004,subscriptions!G2109:G10004)</f>
        <v>0</v>
      </c>
      <c r="O2109" s="10">
        <v>120.0</v>
      </c>
      <c r="P2109" s="10" t="str">
        <f t="array" ref="P2109">_xlfn.XLOOKUP(A2109,subscriptions!B2109:B10004,subscriptions!C2109:C10004)</f>
        <v>Residential</v>
      </c>
      <c r="Q2109" s="10" t="s">
        <v>173</v>
      </c>
      <c r="R2109" s="10" t="s">
        <v>212</v>
      </c>
      <c r="S2109" s="10" t="s">
        <v>234</v>
      </c>
    </row>
    <row r="2110">
      <c r="A2110" s="1" t="s">
        <v>2877</v>
      </c>
      <c r="B2110" s="1" t="s">
        <v>772</v>
      </c>
      <c r="C2110" s="1" t="s">
        <v>1678</v>
      </c>
      <c r="D2110" s="1" t="s">
        <v>153</v>
      </c>
      <c r="E2110" s="1" t="s">
        <v>28</v>
      </c>
      <c r="F2110" s="1" t="s">
        <v>526</v>
      </c>
      <c r="G2110" s="1" t="s">
        <v>14645</v>
      </c>
      <c r="H2110" s="1" t="s">
        <v>14646</v>
      </c>
      <c r="I2110" s="4">
        <v>84.33488425925925</v>
      </c>
      <c r="J2110" s="1">
        <v>536.32</v>
      </c>
      <c r="K2110" s="1">
        <v>112.45</v>
      </c>
      <c r="M2110" s="10">
        <f t="array" ref="M2110">_xlfn.XLOOKUP(A2110,subscriptions!B2110:B10004,subscriptions!D2110:D10004)</f>
        <v>120</v>
      </c>
      <c r="N2110" s="10">
        <f t="array" ref="N2110">_xlfn.XLOOKUP(A2110,subscriptions!B2110:B10004,subscriptions!G2110:G10004)</f>
        <v>5</v>
      </c>
      <c r="O2110" s="10">
        <v>114.0</v>
      </c>
      <c r="P2110" s="10" t="str">
        <f t="array" ref="P2110">_xlfn.XLOOKUP(A2110,subscriptions!B2110:B10004,subscriptions!C2110:C10004)</f>
        <v>Residential</v>
      </c>
      <c r="Q2110" s="10" t="s">
        <v>194</v>
      </c>
      <c r="R2110" s="10" t="s">
        <v>212</v>
      </c>
      <c r="S2110" s="10" t="s">
        <v>643</v>
      </c>
    </row>
    <row r="2111">
      <c r="A2111" s="1" t="s">
        <v>2878</v>
      </c>
      <c r="B2111" s="1" t="s">
        <v>1303</v>
      </c>
      <c r="C2111" s="1" t="s">
        <v>1678</v>
      </c>
      <c r="D2111" s="1" t="s">
        <v>153</v>
      </c>
      <c r="E2111" s="1" t="s">
        <v>262</v>
      </c>
      <c r="F2111" s="1" t="s">
        <v>2985</v>
      </c>
      <c r="G2111" s="1" t="s">
        <v>14647</v>
      </c>
      <c r="H2111" s="1" t="s">
        <v>14648</v>
      </c>
      <c r="I2111" s="4">
        <v>84.2924537037037</v>
      </c>
      <c r="J2111" s="1">
        <v>6208.55</v>
      </c>
      <c r="K2111" s="1">
        <v>836.24</v>
      </c>
      <c r="M2111" s="10">
        <f t="array" ref="M2111">_xlfn.XLOOKUP(A2111,subscriptions!B2111:B10004,subscriptions!D2111:D10004)</f>
        <v>120</v>
      </c>
      <c r="N2111" s="10">
        <f t="array" ref="N2111">_xlfn.XLOOKUP(A2111,subscriptions!B2111:B10004,subscriptions!G2111:G10004)</f>
        <v>10</v>
      </c>
      <c r="O2111" s="10">
        <v>108.0</v>
      </c>
      <c r="P2111" s="10" t="str">
        <f t="array" ref="P2111">_xlfn.XLOOKUP(A2111,subscriptions!B2111:B10004,subscriptions!C2111:C10004)</f>
        <v>Residential</v>
      </c>
      <c r="Q2111" s="10" t="s">
        <v>128</v>
      </c>
      <c r="R2111" s="10" t="s">
        <v>212</v>
      </c>
      <c r="S2111" s="10" t="s">
        <v>587</v>
      </c>
    </row>
    <row r="2112">
      <c r="A2112" s="1" t="s">
        <v>2879</v>
      </c>
      <c r="B2112" s="1" t="s">
        <v>329</v>
      </c>
      <c r="C2112" s="1" t="s">
        <v>1142</v>
      </c>
      <c r="D2112" s="1" t="s">
        <v>27</v>
      </c>
      <c r="E2112" s="1" t="s">
        <v>332</v>
      </c>
      <c r="F2112" s="1" t="s">
        <v>1749</v>
      </c>
      <c r="G2112" s="1" t="s">
        <v>14649</v>
      </c>
      <c r="H2112" s="1" t="s">
        <v>14650</v>
      </c>
      <c r="I2112" s="4">
        <v>84.21408564814814</v>
      </c>
      <c r="J2112" s="1">
        <v>277.48</v>
      </c>
      <c r="K2112" s="1">
        <v>47.98</v>
      </c>
      <c r="M2112" s="10">
        <f t="array" ref="M2112">_xlfn.XLOOKUP(A2112,subscriptions!B2112:B10004,subscriptions!D2112:D10004)</f>
        <v>250</v>
      </c>
      <c r="N2112" s="10">
        <f t="array" ref="N2112">_xlfn.XLOOKUP(A2112,subscriptions!B2112:B10004,subscriptions!G2112:G10004)</f>
        <v>20</v>
      </c>
      <c r="O2112" s="10">
        <v>200.0</v>
      </c>
      <c r="P2112" s="10" t="str">
        <f t="array" ref="P2112">_xlfn.XLOOKUP(A2112,subscriptions!B2112:B10004,subscriptions!C2112:C10004)</f>
        <v>Business</v>
      </c>
      <c r="Q2112" s="10" t="s">
        <v>128</v>
      </c>
      <c r="R2112" s="10" t="s">
        <v>129</v>
      </c>
      <c r="S2112" s="10" t="s">
        <v>388</v>
      </c>
    </row>
    <row r="2113">
      <c r="A2113" s="1" t="s">
        <v>2880</v>
      </c>
      <c r="B2113" s="1" t="s">
        <v>969</v>
      </c>
      <c r="C2113" s="1" t="s">
        <v>800</v>
      </c>
      <c r="D2113" s="1" t="s">
        <v>27</v>
      </c>
      <c r="E2113" s="1" t="s">
        <v>714</v>
      </c>
      <c r="F2113" s="1" t="s">
        <v>1159</v>
      </c>
      <c r="G2113" s="1" t="s">
        <v>14651</v>
      </c>
      <c r="H2113" s="1" t="s">
        <v>14652</v>
      </c>
      <c r="I2113" s="4">
        <v>84.25704861111112</v>
      </c>
      <c r="J2113" s="1">
        <v>388.5</v>
      </c>
      <c r="K2113" s="1">
        <v>85.02</v>
      </c>
      <c r="M2113" s="10">
        <f t="array" ref="M2113">_xlfn.XLOOKUP(A2113,subscriptions!B2113:B10004,subscriptions!D2113:D10004)</f>
        <v>120</v>
      </c>
      <c r="N2113" s="10">
        <f t="array" ref="N2113">_xlfn.XLOOKUP(A2113,subscriptions!B2113:B10004,subscriptions!G2113:G10004)</f>
        <v>0</v>
      </c>
      <c r="O2113" s="10">
        <v>120.0</v>
      </c>
      <c r="P2113" s="10" t="str">
        <f t="array" ref="P2113">_xlfn.XLOOKUP(A2113,subscriptions!B2113:B10004,subscriptions!C2113:C10004)</f>
        <v>Residential</v>
      </c>
      <c r="Q2113" s="10" t="s">
        <v>173</v>
      </c>
      <c r="R2113" s="10" t="s">
        <v>212</v>
      </c>
      <c r="S2113" s="10" t="s">
        <v>175</v>
      </c>
    </row>
    <row r="2114">
      <c r="A2114" s="1" t="s">
        <v>2881</v>
      </c>
      <c r="B2114" s="1" t="s">
        <v>1387</v>
      </c>
      <c r="C2114" s="1" t="s">
        <v>1415</v>
      </c>
      <c r="D2114" s="1" t="s">
        <v>27</v>
      </c>
      <c r="E2114" s="1" t="s">
        <v>111</v>
      </c>
      <c r="F2114" s="1" t="s">
        <v>1906</v>
      </c>
      <c r="G2114" s="1" t="s">
        <v>14653</v>
      </c>
      <c r="H2114" s="1" t="s">
        <v>14654</v>
      </c>
      <c r="I2114" s="4">
        <v>84.25627314814815</v>
      </c>
      <c r="J2114" s="1">
        <v>355.42</v>
      </c>
      <c r="K2114" s="1">
        <v>46.26</v>
      </c>
      <c r="M2114" s="10">
        <f t="array" ref="M2114">_xlfn.XLOOKUP(A2114,subscriptions!B2114:B10004,subscriptions!D2114:D10004)</f>
        <v>50</v>
      </c>
      <c r="N2114" s="10">
        <f t="array" ref="N2114">_xlfn.XLOOKUP(A2114,subscriptions!B2114:B10004,subscriptions!G2114:G10004)</f>
        <v>5</v>
      </c>
      <c r="O2114" s="10">
        <v>47.5</v>
      </c>
      <c r="P2114" s="10" t="str">
        <f t="array" ref="P2114">_xlfn.XLOOKUP(A2114,subscriptions!B2114:B10004,subscriptions!C2114:C10004)</f>
        <v>Mini</v>
      </c>
      <c r="Q2114" s="10" t="s">
        <v>194</v>
      </c>
      <c r="R2114" s="10" t="s">
        <v>148</v>
      </c>
      <c r="S2114" s="10" t="s">
        <v>130</v>
      </c>
    </row>
    <row r="2115">
      <c r="A2115" s="1" t="s">
        <v>2882</v>
      </c>
      <c r="B2115" s="1" t="s">
        <v>508</v>
      </c>
      <c r="C2115" s="1" t="s">
        <v>884</v>
      </c>
      <c r="D2115" s="1" t="s">
        <v>153</v>
      </c>
      <c r="E2115" s="1" t="s">
        <v>631</v>
      </c>
      <c r="F2115" s="1" t="s">
        <v>2293</v>
      </c>
      <c r="G2115" s="1" t="s">
        <v>14655</v>
      </c>
      <c r="H2115" s="1" t="s">
        <v>14656</v>
      </c>
      <c r="I2115" s="4">
        <v>84.34037037037037</v>
      </c>
      <c r="J2115" s="1">
        <v>3416.33</v>
      </c>
      <c r="K2115" s="1">
        <v>279.93</v>
      </c>
      <c r="M2115" s="10">
        <f t="array" ref="M2115">_xlfn.XLOOKUP(A2115,subscriptions!B2115:B10004,subscriptions!D2115:D10004)</f>
        <v>50</v>
      </c>
      <c r="N2115" s="10">
        <f t="array" ref="N2115">_xlfn.XLOOKUP(A2115,subscriptions!B2115:B10004,subscriptions!G2115:G10004)</f>
        <v>10</v>
      </c>
      <c r="O2115" s="10">
        <v>45.0</v>
      </c>
      <c r="P2115" s="10" t="str">
        <f t="array" ref="P2115">_xlfn.XLOOKUP(A2115,subscriptions!B2115:B10004,subscriptions!C2115:C10004)</f>
        <v>Mini</v>
      </c>
      <c r="Q2115" s="10" t="s">
        <v>128</v>
      </c>
      <c r="R2115" s="10" t="s">
        <v>148</v>
      </c>
      <c r="S2115" s="10" t="s">
        <v>616</v>
      </c>
    </row>
    <row r="2116">
      <c r="A2116" s="1" t="s">
        <v>2883</v>
      </c>
      <c r="B2116" s="1" t="s">
        <v>899</v>
      </c>
      <c r="C2116" s="1" t="s">
        <v>1833</v>
      </c>
      <c r="D2116" s="1" t="s">
        <v>27</v>
      </c>
      <c r="E2116" s="1" t="s">
        <v>332</v>
      </c>
      <c r="F2116" s="1" t="s">
        <v>2415</v>
      </c>
      <c r="G2116" s="1" t="s">
        <v>14657</v>
      </c>
      <c r="H2116" s="1" t="s">
        <v>14658</v>
      </c>
      <c r="I2116" s="4">
        <v>84.25217592592593</v>
      </c>
      <c r="J2116" s="1">
        <v>1643.24</v>
      </c>
      <c r="K2116" s="1">
        <v>248.5</v>
      </c>
      <c r="M2116" s="10">
        <f t="array" ref="M2116">_xlfn.XLOOKUP(A2116,subscriptions!B2116:B10004,subscriptions!D2116:D10004)</f>
        <v>80</v>
      </c>
      <c r="N2116" s="10">
        <f t="array" ref="N2116">_xlfn.XLOOKUP(A2116,subscriptions!B2116:B10004,subscriptions!G2116:G10004)</f>
        <v>20</v>
      </c>
      <c r="O2116" s="10">
        <v>64.0</v>
      </c>
      <c r="P2116" s="10" t="str">
        <f t="array" ref="P2116">_xlfn.XLOOKUP(A2116,subscriptions!B2116:B10004,subscriptions!C2116:C10004)</f>
        <v>Roam</v>
      </c>
      <c r="Q2116" s="10" t="s">
        <v>128</v>
      </c>
      <c r="R2116" s="10" t="s">
        <v>148</v>
      </c>
      <c r="S2116" s="10" t="s">
        <v>1008</v>
      </c>
    </row>
    <row r="2117">
      <c r="A2117" s="1" t="s">
        <v>2884</v>
      </c>
      <c r="B2117" s="1" t="s">
        <v>2534</v>
      </c>
      <c r="C2117" s="1" t="s">
        <v>26</v>
      </c>
      <c r="D2117" s="1" t="s">
        <v>153</v>
      </c>
      <c r="E2117" s="1" t="s">
        <v>111</v>
      </c>
      <c r="F2117" s="1" t="s">
        <v>3756</v>
      </c>
      <c r="G2117" s="1" t="s">
        <v>14659</v>
      </c>
      <c r="H2117" s="1" t="s">
        <v>14660</v>
      </c>
      <c r="I2117" s="4">
        <v>84.3001388888889</v>
      </c>
      <c r="J2117" s="1">
        <v>297.5</v>
      </c>
      <c r="K2117" s="1">
        <v>44.09</v>
      </c>
      <c r="M2117" s="10">
        <f t="array" ref="M2117">_xlfn.XLOOKUP(A2117,subscriptions!B2117:B10004,subscriptions!D2117:D10004)</f>
        <v>80</v>
      </c>
      <c r="N2117" s="10">
        <f t="array" ref="N2117">_xlfn.XLOOKUP(A2117,subscriptions!B2117:B10004,subscriptions!G2117:G10004)</f>
        <v>0</v>
      </c>
      <c r="O2117" s="10">
        <v>80.0</v>
      </c>
      <c r="P2117" s="10" t="str">
        <f t="array" ref="P2117">_xlfn.XLOOKUP(A2117,subscriptions!B2117:B10004,subscriptions!C2117:C10004)</f>
        <v>Roam</v>
      </c>
      <c r="Q2117" s="10" t="s">
        <v>173</v>
      </c>
      <c r="R2117" s="10" t="s">
        <v>148</v>
      </c>
      <c r="S2117" s="10" t="s">
        <v>1172</v>
      </c>
    </row>
    <row r="2118">
      <c r="A2118" s="1" t="s">
        <v>2887</v>
      </c>
      <c r="B2118" s="1" t="s">
        <v>1444</v>
      </c>
      <c r="C2118" s="1" t="s">
        <v>524</v>
      </c>
      <c r="D2118" s="1" t="s">
        <v>27</v>
      </c>
      <c r="E2118" s="1" t="s">
        <v>28</v>
      </c>
      <c r="F2118" s="1" t="s">
        <v>2581</v>
      </c>
      <c r="G2118" s="1" t="s">
        <v>14661</v>
      </c>
      <c r="H2118" s="1" t="s">
        <v>14662</v>
      </c>
      <c r="I2118" s="4">
        <v>84.25077546296296</v>
      </c>
      <c r="J2118" s="1">
        <v>920.59</v>
      </c>
      <c r="K2118" s="1">
        <v>131.42</v>
      </c>
      <c r="M2118" s="10">
        <f t="array" ref="M2118">_xlfn.XLOOKUP(A2118,subscriptions!B2118:B10004,subscriptions!D2118:D10004)</f>
        <v>80</v>
      </c>
      <c r="N2118" s="10">
        <f t="array" ref="N2118">_xlfn.XLOOKUP(A2118,subscriptions!B2118:B10004,subscriptions!G2118:G10004)</f>
        <v>5</v>
      </c>
      <c r="O2118" s="10">
        <v>76.0</v>
      </c>
      <c r="P2118" s="10" t="str">
        <f t="array" ref="P2118">_xlfn.XLOOKUP(A2118,subscriptions!B2118:B10004,subscriptions!C2118:C10004)</f>
        <v>Roam</v>
      </c>
      <c r="Q2118" s="10" t="s">
        <v>194</v>
      </c>
      <c r="R2118" s="10" t="s">
        <v>148</v>
      </c>
      <c r="S2118" s="10" t="s">
        <v>1691</v>
      </c>
    </row>
    <row r="2119">
      <c r="A2119" s="1" t="s">
        <v>2888</v>
      </c>
      <c r="B2119" s="1" t="s">
        <v>132</v>
      </c>
      <c r="C2119" s="1" t="s">
        <v>920</v>
      </c>
      <c r="D2119" s="1" t="s">
        <v>27</v>
      </c>
      <c r="E2119" s="1" t="s">
        <v>239</v>
      </c>
      <c r="F2119" s="1" t="s">
        <v>2364</v>
      </c>
      <c r="G2119" s="1" t="s">
        <v>14663</v>
      </c>
      <c r="H2119" s="1" t="s">
        <v>14664</v>
      </c>
      <c r="I2119" s="4">
        <v>84.17094907407407</v>
      </c>
      <c r="J2119" s="1">
        <v>1482.93</v>
      </c>
      <c r="K2119" s="1">
        <v>335.65</v>
      </c>
      <c r="M2119" s="10">
        <f t="array" ref="M2119">_xlfn.XLOOKUP(A2119,subscriptions!B2119:B10004,subscriptions!D2119:D10004)</f>
        <v>120</v>
      </c>
      <c r="N2119" s="10">
        <f t="array" ref="N2119">_xlfn.XLOOKUP(A2119,subscriptions!B2119:B10004,subscriptions!G2119:G10004)</f>
        <v>10</v>
      </c>
      <c r="O2119" s="10">
        <v>108.0</v>
      </c>
      <c r="P2119" s="10" t="str">
        <f t="array" ref="P2119">_xlfn.XLOOKUP(A2119,subscriptions!B2119:B10004,subscriptions!C2119:C10004)</f>
        <v>Residential</v>
      </c>
      <c r="Q2119" s="10" t="s">
        <v>128</v>
      </c>
      <c r="R2119" s="10" t="s">
        <v>212</v>
      </c>
      <c r="S2119" s="10" t="s">
        <v>310</v>
      </c>
    </row>
    <row r="2120">
      <c r="A2120" s="1" t="s">
        <v>2889</v>
      </c>
      <c r="B2120" s="1" t="s">
        <v>312</v>
      </c>
      <c r="C2120" s="1" t="s">
        <v>330</v>
      </c>
      <c r="D2120" s="1" t="s">
        <v>153</v>
      </c>
      <c r="E2120" s="1" t="s">
        <v>332</v>
      </c>
      <c r="F2120" s="1" t="s">
        <v>333</v>
      </c>
      <c r="G2120" s="1" t="s">
        <v>14665</v>
      </c>
      <c r="H2120" s="1" t="s">
        <v>14666</v>
      </c>
      <c r="I2120" s="4">
        <v>84.41879629629629</v>
      </c>
      <c r="J2120" s="1">
        <v>180.73</v>
      </c>
      <c r="K2120" s="1">
        <v>26.27</v>
      </c>
      <c r="M2120" s="10">
        <f t="array" ref="M2120">_xlfn.XLOOKUP(A2120,subscriptions!B2120:B10004,subscriptions!D2120:D10004)</f>
        <v>120</v>
      </c>
      <c r="N2120" s="10">
        <f t="array" ref="N2120">_xlfn.XLOOKUP(A2120,subscriptions!B2120:B10004,subscriptions!G2120:G10004)</f>
        <v>20</v>
      </c>
      <c r="O2120" s="10">
        <v>96.0</v>
      </c>
      <c r="P2120" s="10" t="str">
        <f t="array" ref="P2120">_xlfn.XLOOKUP(A2120,subscriptions!B2120:B10004,subscriptions!C2120:C10004)</f>
        <v>Residential</v>
      </c>
      <c r="Q2120" s="10" t="s">
        <v>128</v>
      </c>
      <c r="R2120" s="10" t="s">
        <v>148</v>
      </c>
      <c r="S2120" s="10" t="s">
        <v>1822</v>
      </c>
    </row>
    <row r="2121">
      <c r="A2121" s="1" t="s">
        <v>2890</v>
      </c>
      <c r="B2121" s="1" t="s">
        <v>1262</v>
      </c>
      <c r="C2121" s="1" t="s">
        <v>1251</v>
      </c>
      <c r="D2121" s="1" t="s">
        <v>27</v>
      </c>
      <c r="E2121" s="1" t="s">
        <v>111</v>
      </c>
      <c r="F2121" s="1" t="s">
        <v>1227</v>
      </c>
      <c r="G2121" s="1" t="s">
        <v>14667</v>
      </c>
      <c r="H2121" s="1" t="s">
        <v>14668</v>
      </c>
      <c r="I2121" s="4">
        <v>84.33545138888888</v>
      </c>
      <c r="J2121" s="1">
        <v>3260.91</v>
      </c>
      <c r="K2121" s="1">
        <v>658.21</v>
      </c>
      <c r="M2121" s="10">
        <f t="array" ref="M2121">_xlfn.XLOOKUP(A2121,subscriptions!B2121:B10004,subscriptions!D2121:D10004)</f>
        <v>120</v>
      </c>
      <c r="N2121" s="10">
        <f t="array" ref="N2121">_xlfn.XLOOKUP(A2121,subscriptions!B2121:B10004,subscriptions!G2121:G10004)</f>
        <v>0</v>
      </c>
      <c r="O2121" s="10">
        <v>120.0</v>
      </c>
      <c r="P2121" s="10" t="str">
        <f t="array" ref="P2121">_xlfn.XLOOKUP(A2121,subscriptions!B2121:B10004,subscriptions!C2121:C10004)</f>
        <v>Residential</v>
      </c>
      <c r="Q2121" s="10" t="s">
        <v>173</v>
      </c>
      <c r="R2121" s="10" t="s">
        <v>212</v>
      </c>
      <c r="S2121" s="10" t="s">
        <v>571</v>
      </c>
    </row>
    <row r="2122">
      <c r="A2122" s="1" t="s">
        <v>2891</v>
      </c>
      <c r="B2122" s="1" t="s">
        <v>4627</v>
      </c>
      <c r="C2122" s="1" t="s">
        <v>110</v>
      </c>
      <c r="D2122" s="1" t="s">
        <v>27</v>
      </c>
      <c r="E2122" s="1" t="s">
        <v>280</v>
      </c>
      <c r="F2122" s="1" t="s">
        <v>1706</v>
      </c>
      <c r="G2122" s="1" t="s">
        <v>14669</v>
      </c>
      <c r="H2122" s="1" t="s">
        <v>14670</v>
      </c>
      <c r="I2122" s="4">
        <v>84.25725694444445</v>
      </c>
      <c r="J2122" s="1">
        <v>2491.43</v>
      </c>
      <c r="K2122" s="1">
        <v>419.96</v>
      </c>
      <c r="M2122" s="10">
        <f t="array" ref="M2122">_xlfn.XLOOKUP(A2122,subscriptions!B2122:B10004,subscriptions!D2122:D10004)</f>
        <v>50</v>
      </c>
      <c r="N2122" s="10">
        <f t="array" ref="N2122">_xlfn.XLOOKUP(A2122,subscriptions!B2122:B10004,subscriptions!G2122:G10004)</f>
        <v>5</v>
      </c>
      <c r="O2122" s="10">
        <v>47.5</v>
      </c>
      <c r="P2122" s="10" t="str">
        <f t="array" ref="P2122">_xlfn.XLOOKUP(A2122,subscriptions!B2122:B10004,subscriptions!C2122:C10004)</f>
        <v>Mini</v>
      </c>
      <c r="Q2122" s="10" t="s">
        <v>194</v>
      </c>
      <c r="R2122" s="10" t="s">
        <v>148</v>
      </c>
      <c r="S2122" s="10" t="s">
        <v>175</v>
      </c>
    </row>
    <row r="2123">
      <c r="A2123" s="1" t="s">
        <v>2892</v>
      </c>
      <c r="B2123" s="1" t="s">
        <v>814</v>
      </c>
      <c r="C2123" s="1" t="s">
        <v>441</v>
      </c>
      <c r="D2123" s="1" t="s">
        <v>153</v>
      </c>
      <c r="E2123" s="1" t="s">
        <v>111</v>
      </c>
      <c r="F2123" s="1" t="s">
        <v>1917</v>
      </c>
      <c r="G2123" s="1" t="s">
        <v>14671</v>
      </c>
      <c r="H2123" s="1" t="s">
        <v>14672</v>
      </c>
      <c r="I2123" s="4">
        <v>84.33434027777778</v>
      </c>
      <c r="J2123" s="1">
        <v>1105.42</v>
      </c>
      <c r="K2123" s="1">
        <v>154.04</v>
      </c>
      <c r="M2123" s="10">
        <f t="array" ref="M2123">_xlfn.XLOOKUP(A2123,subscriptions!B2123:B10004,subscriptions!D2123:D10004)</f>
        <v>120</v>
      </c>
      <c r="N2123" s="10">
        <f t="array" ref="N2123">_xlfn.XLOOKUP(A2123,subscriptions!B2123:B10004,subscriptions!G2123:G10004)</f>
        <v>10</v>
      </c>
      <c r="O2123" s="10">
        <v>108.0</v>
      </c>
      <c r="P2123" s="10" t="str">
        <f t="array" ref="P2123">_xlfn.XLOOKUP(A2123,subscriptions!B2123:B10004,subscriptions!C2123:C10004)</f>
        <v>Residential</v>
      </c>
      <c r="Q2123" s="10" t="s">
        <v>128</v>
      </c>
      <c r="R2123" s="10" t="s">
        <v>212</v>
      </c>
      <c r="S2123" s="10" t="s">
        <v>195</v>
      </c>
    </row>
    <row r="2124">
      <c r="A2124" s="1" t="s">
        <v>2893</v>
      </c>
      <c r="B2124" s="1" t="s">
        <v>1009</v>
      </c>
      <c r="C2124" s="1" t="s">
        <v>456</v>
      </c>
      <c r="D2124" s="1" t="s">
        <v>153</v>
      </c>
      <c r="E2124" s="1" t="s">
        <v>714</v>
      </c>
      <c r="F2124" s="1" t="s">
        <v>3419</v>
      </c>
      <c r="G2124" s="1" t="s">
        <v>14673</v>
      </c>
      <c r="H2124" s="1" t="s">
        <v>14674</v>
      </c>
      <c r="I2124" s="4">
        <v>84.37577546296296</v>
      </c>
      <c r="J2124" s="1">
        <v>5172.64</v>
      </c>
      <c r="K2124" s="1">
        <v>1116.14</v>
      </c>
      <c r="M2124" s="10">
        <f t="array" ref="M2124">_xlfn.XLOOKUP(A2124,subscriptions!B2124:B10004,subscriptions!D2124:D10004)</f>
        <v>120</v>
      </c>
      <c r="N2124" s="10">
        <f t="array" ref="N2124">_xlfn.XLOOKUP(A2124,subscriptions!B2124:B10004,subscriptions!G2124:G10004)</f>
        <v>20</v>
      </c>
      <c r="O2124" s="10">
        <v>96.0</v>
      </c>
      <c r="P2124" s="10" t="str">
        <f t="array" ref="P2124">_xlfn.XLOOKUP(A2124,subscriptions!B2124:B10004,subscriptions!C2124:C10004)</f>
        <v>Residential</v>
      </c>
      <c r="Q2124" s="10" t="s">
        <v>128</v>
      </c>
      <c r="R2124" s="10" t="s">
        <v>148</v>
      </c>
      <c r="S2124" s="10" t="s">
        <v>1442</v>
      </c>
    </row>
    <row r="2125">
      <c r="A2125" s="1" t="s">
        <v>2894</v>
      </c>
      <c r="B2125" s="1" t="s">
        <v>1491</v>
      </c>
      <c r="C2125" s="1" t="s">
        <v>800</v>
      </c>
      <c r="D2125" s="1" t="s">
        <v>153</v>
      </c>
      <c r="E2125" s="1" t="s">
        <v>280</v>
      </c>
      <c r="F2125" s="1" t="s">
        <v>494</v>
      </c>
      <c r="G2125" s="1" t="s">
        <v>14675</v>
      </c>
      <c r="H2125" s="1" t="s">
        <v>14676</v>
      </c>
      <c r="I2125" s="4">
        <v>84.17511574074074</v>
      </c>
      <c r="J2125" s="1">
        <v>861.31</v>
      </c>
      <c r="K2125" s="1">
        <v>153.78</v>
      </c>
      <c r="M2125" s="10">
        <f t="array" ref="M2125">_xlfn.XLOOKUP(A2125,subscriptions!B2125:B10004,subscriptions!D2125:D10004)</f>
        <v>120</v>
      </c>
      <c r="N2125" s="10">
        <f t="array" ref="N2125">_xlfn.XLOOKUP(A2125,subscriptions!B2125:B10004,subscriptions!G2125:G10004)</f>
        <v>0</v>
      </c>
      <c r="O2125" s="10">
        <v>120.0</v>
      </c>
      <c r="P2125" s="10" t="str">
        <f t="array" ref="P2125">_xlfn.XLOOKUP(A2125,subscriptions!B2125:B10004,subscriptions!C2125:C10004)</f>
        <v>Residential</v>
      </c>
      <c r="Q2125" s="10" t="s">
        <v>173</v>
      </c>
      <c r="R2125" s="10" t="s">
        <v>212</v>
      </c>
      <c r="S2125" s="10" t="s">
        <v>1198</v>
      </c>
    </row>
    <row r="2126">
      <c r="A2126" s="1" t="s">
        <v>2895</v>
      </c>
      <c r="B2126" s="1" t="s">
        <v>1886</v>
      </c>
      <c r="C2126" s="1" t="s">
        <v>1833</v>
      </c>
      <c r="D2126" s="1" t="s">
        <v>27</v>
      </c>
      <c r="E2126" s="1" t="s">
        <v>332</v>
      </c>
      <c r="F2126" s="1" t="s">
        <v>333</v>
      </c>
      <c r="G2126" s="1" t="s">
        <v>14677</v>
      </c>
      <c r="H2126" s="1" t="s">
        <v>14678</v>
      </c>
      <c r="I2126" s="4">
        <v>84.1690625</v>
      </c>
      <c r="J2126" s="1">
        <v>6263.13</v>
      </c>
      <c r="K2126" s="1">
        <v>1156.73</v>
      </c>
      <c r="M2126" s="10">
        <f t="array" ref="M2126">_xlfn.XLOOKUP(A2126,subscriptions!B2126:B10004,subscriptions!D2126:D10004)</f>
        <v>120</v>
      </c>
      <c r="N2126" s="10">
        <f t="array" ref="N2126">_xlfn.XLOOKUP(A2126,subscriptions!B2126:B10004,subscriptions!G2126:G10004)</f>
        <v>5</v>
      </c>
      <c r="O2126" s="10">
        <v>114.0</v>
      </c>
      <c r="P2126" s="10" t="str">
        <f t="array" ref="P2126">_xlfn.XLOOKUP(A2126,subscriptions!B2126:B10004,subscriptions!C2126:C10004)</f>
        <v>Residential</v>
      </c>
      <c r="Q2126" s="10" t="s">
        <v>194</v>
      </c>
      <c r="R2126" s="10" t="s">
        <v>212</v>
      </c>
      <c r="S2126" s="10" t="s">
        <v>1504</v>
      </c>
    </row>
    <row r="2127">
      <c r="A2127" s="1" t="s">
        <v>2896</v>
      </c>
      <c r="B2127" s="1" t="s">
        <v>2279</v>
      </c>
      <c r="C2127" s="1" t="s">
        <v>426</v>
      </c>
      <c r="D2127" s="1" t="s">
        <v>153</v>
      </c>
      <c r="E2127" s="1" t="s">
        <v>179</v>
      </c>
      <c r="F2127" s="1" t="s">
        <v>773</v>
      </c>
      <c r="G2127" s="1" t="s">
        <v>14679</v>
      </c>
      <c r="H2127" s="1" t="s">
        <v>14680</v>
      </c>
      <c r="I2127" s="4">
        <v>84.17157407407407</v>
      </c>
      <c r="J2127" s="1">
        <v>1703.57</v>
      </c>
      <c r="K2127" s="1">
        <v>242.07</v>
      </c>
      <c r="L2127" s="1">
        <v>100.0</v>
      </c>
      <c r="M2127" s="10">
        <f t="array" ref="M2127">_xlfn.XLOOKUP(A2127,subscriptions!B2127:B10004,subscriptions!D2127:D10004)</f>
        <v>80</v>
      </c>
      <c r="N2127" s="10">
        <f t="array" ref="N2127">_xlfn.XLOOKUP(A2127,subscriptions!B2127:B10004,subscriptions!G2127:G10004)</f>
        <v>10</v>
      </c>
      <c r="O2127" s="10">
        <v>72.0</v>
      </c>
      <c r="P2127" s="10" t="str">
        <f t="array" ref="P2127">_xlfn.XLOOKUP(A2127,subscriptions!B2127:B10004,subscriptions!C2127:C10004)</f>
        <v>Roam</v>
      </c>
      <c r="Q2127" s="10" t="s">
        <v>128</v>
      </c>
      <c r="R2127" s="10" t="s">
        <v>148</v>
      </c>
      <c r="S2127" s="10" t="s">
        <v>1082</v>
      </c>
    </row>
    <row r="2128">
      <c r="A2128" s="1" t="s">
        <v>2897</v>
      </c>
      <c r="B2128" s="1" t="s">
        <v>1226</v>
      </c>
      <c r="C2128" s="1" t="s">
        <v>1347</v>
      </c>
      <c r="D2128" s="1" t="s">
        <v>153</v>
      </c>
      <c r="E2128" s="1" t="s">
        <v>179</v>
      </c>
      <c r="F2128" s="1" t="s">
        <v>1045</v>
      </c>
      <c r="G2128" s="1" t="s">
        <v>14681</v>
      </c>
      <c r="H2128" s="1" t="s">
        <v>14682</v>
      </c>
      <c r="I2128" s="4">
        <v>84.16899305555556</v>
      </c>
      <c r="J2128" s="1">
        <v>1560.44</v>
      </c>
      <c r="K2128" s="1">
        <v>245.44</v>
      </c>
      <c r="L2128" s="1">
        <v>100.0</v>
      </c>
      <c r="M2128" s="10">
        <f t="array" ref="M2128">_xlfn.XLOOKUP(A2128,subscriptions!B2128:B10004,subscriptions!D2128:D10004)</f>
        <v>120</v>
      </c>
      <c r="N2128" s="10">
        <f t="array" ref="N2128">_xlfn.XLOOKUP(A2128,subscriptions!B2128:B10004,subscriptions!G2128:G10004)</f>
        <v>20</v>
      </c>
      <c r="O2128" s="10">
        <v>96.0</v>
      </c>
      <c r="P2128" s="10" t="str">
        <f t="array" ref="P2128">_xlfn.XLOOKUP(A2128,subscriptions!B2128:B10004,subscriptions!C2128:C10004)</f>
        <v>Residential</v>
      </c>
      <c r="Q2128" s="10" t="s">
        <v>128</v>
      </c>
      <c r="R2128" s="10" t="s">
        <v>148</v>
      </c>
      <c r="S2128" s="10" t="s">
        <v>1504</v>
      </c>
    </row>
    <row r="2129">
      <c r="A2129" s="1" t="s">
        <v>2900</v>
      </c>
      <c r="B2129" s="1" t="s">
        <v>870</v>
      </c>
      <c r="C2129" s="1" t="s">
        <v>178</v>
      </c>
      <c r="D2129" s="1" t="s">
        <v>153</v>
      </c>
      <c r="E2129" s="1" t="s">
        <v>219</v>
      </c>
      <c r="F2129" s="1" t="s">
        <v>590</v>
      </c>
      <c r="G2129" s="1" t="s">
        <v>14683</v>
      </c>
      <c r="H2129" s="1" t="s">
        <v>14684</v>
      </c>
      <c r="I2129" s="4">
        <v>84.29943287037037</v>
      </c>
      <c r="J2129" s="1">
        <v>322.2</v>
      </c>
      <c r="K2129" s="1">
        <v>78.45</v>
      </c>
      <c r="M2129" s="10">
        <f t="array" ref="M2129">_xlfn.XLOOKUP(A2129,subscriptions!B2129:B10004,subscriptions!D2129:D10004)</f>
        <v>120</v>
      </c>
      <c r="N2129" s="10">
        <f t="array" ref="N2129">_xlfn.XLOOKUP(A2129,subscriptions!B2129:B10004,subscriptions!G2129:G10004)</f>
        <v>0</v>
      </c>
      <c r="O2129" s="10">
        <v>120.0</v>
      </c>
      <c r="P2129" s="10" t="str">
        <f t="array" ref="P2129">_xlfn.XLOOKUP(A2129,subscriptions!B2129:B10004,subscriptions!C2129:C10004)</f>
        <v>Residential</v>
      </c>
      <c r="Q2129" s="10" t="s">
        <v>173</v>
      </c>
      <c r="R2129" s="10" t="s">
        <v>212</v>
      </c>
      <c r="S2129" s="10" t="s">
        <v>522</v>
      </c>
    </row>
    <row r="2130">
      <c r="A2130" s="1" t="s">
        <v>2901</v>
      </c>
      <c r="B2130" s="1" t="s">
        <v>312</v>
      </c>
      <c r="C2130" s="1" t="s">
        <v>330</v>
      </c>
      <c r="D2130" s="1" t="s">
        <v>153</v>
      </c>
      <c r="E2130" s="1" t="s">
        <v>631</v>
      </c>
      <c r="F2130" s="1" t="s">
        <v>2549</v>
      </c>
      <c r="G2130" s="1" t="s">
        <v>14685</v>
      </c>
      <c r="H2130" s="1" t="s">
        <v>14686</v>
      </c>
      <c r="I2130" s="4">
        <v>84.29751157407408</v>
      </c>
      <c r="J2130" s="1">
        <v>3254.69</v>
      </c>
      <c r="K2130" s="1">
        <v>560.21</v>
      </c>
      <c r="M2130" s="10">
        <f t="array" ref="M2130">_xlfn.XLOOKUP(A2130,subscriptions!B2130:B10004,subscriptions!D2130:D10004)</f>
        <v>120</v>
      </c>
      <c r="N2130" s="10">
        <f t="array" ref="N2130">_xlfn.XLOOKUP(A2130,subscriptions!B2130:B10004,subscriptions!G2130:G10004)</f>
        <v>5</v>
      </c>
      <c r="O2130" s="10">
        <v>114.0</v>
      </c>
      <c r="P2130" s="10" t="str">
        <f t="array" ref="P2130">_xlfn.XLOOKUP(A2130,subscriptions!B2130:B10004,subscriptions!C2130:C10004)</f>
        <v>Residential</v>
      </c>
      <c r="Q2130" s="10" t="s">
        <v>194</v>
      </c>
      <c r="R2130" s="10" t="s">
        <v>212</v>
      </c>
      <c r="S2130" s="10" t="s">
        <v>407</v>
      </c>
    </row>
    <row r="2131">
      <c r="A2131" s="1" t="s">
        <v>2902</v>
      </c>
      <c r="B2131" s="1" t="s">
        <v>1491</v>
      </c>
      <c r="C2131" s="1" t="s">
        <v>734</v>
      </c>
      <c r="D2131" s="1" t="s">
        <v>153</v>
      </c>
      <c r="E2131" s="1" t="s">
        <v>179</v>
      </c>
      <c r="F2131" s="1" t="s">
        <v>181</v>
      </c>
      <c r="G2131" s="1" t="s">
        <v>14687</v>
      </c>
      <c r="H2131" s="1" t="s">
        <v>14688</v>
      </c>
      <c r="I2131" s="4">
        <v>84.41833333333334</v>
      </c>
      <c r="J2131" s="1">
        <v>886.59</v>
      </c>
      <c r="K2131" s="1">
        <v>97.99</v>
      </c>
      <c r="L2131" s="1">
        <v>100.0</v>
      </c>
      <c r="M2131" s="10">
        <f t="array" ref="M2131">_xlfn.XLOOKUP(A2131,subscriptions!B2131:B10004,subscriptions!D2131:D10004)</f>
        <v>50</v>
      </c>
      <c r="N2131" s="10">
        <f t="array" ref="N2131">_xlfn.XLOOKUP(A2131,subscriptions!B2131:B10004,subscriptions!G2131:G10004)</f>
        <v>10</v>
      </c>
      <c r="O2131" s="10">
        <v>45.0</v>
      </c>
      <c r="P2131" s="10" t="str">
        <f t="array" ref="P2131">_xlfn.XLOOKUP(A2131,subscriptions!B2131:B10004,subscriptions!C2131:C10004)</f>
        <v>Mini</v>
      </c>
      <c r="Q2131" s="10" t="s">
        <v>128</v>
      </c>
      <c r="R2131" s="10" t="s">
        <v>148</v>
      </c>
      <c r="S2131" s="10" t="s">
        <v>3020</v>
      </c>
    </row>
    <row r="2132">
      <c r="A2132" s="1" t="s">
        <v>2903</v>
      </c>
      <c r="B2132" s="1" t="s">
        <v>1491</v>
      </c>
      <c r="C2132" s="1" t="s">
        <v>1142</v>
      </c>
      <c r="D2132" s="1" t="s">
        <v>153</v>
      </c>
      <c r="E2132" s="1" t="s">
        <v>239</v>
      </c>
      <c r="F2132" s="1" t="s">
        <v>240</v>
      </c>
      <c r="G2132" s="1" t="s">
        <v>14689</v>
      </c>
      <c r="H2132" s="1" t="s">
        <v>14690</v>
      </c>
      <c r="I2132" s="4">
        <v>84.17519675925926</v>
      </c>
      <c r="J2132" s="1">
        <v>315.52</v>
      </c>
      <c r="K2132" s="1">
        <v>58.52</v>
      </c>
      <c r="M2132" s="10">
        <f t="array" ref="M2132">_xlfn.XLOOKUP(A2132,subscriptions!B2132:B10004,subscriptions!D2132:D10004)</f>
        <v>50</v>
      </c>
      <c r="N2132" s="10">
        <f t="array" ref="N2132">_xlfn.XLOOKUP(A2132,subscriptions!B2132:B10004,subscriptions!G2132:G10004)</f>
        <v>20</v>
      </c>
      <c r="O2132" s="10">
        <v>40.0</v>
      </c>
      <c r="P2132" s="10" t="str">
        <f t="array" ref="P2132">_xlfn.XLOOKUP(A2132,subscriptions!B2132:B10004,subscriptions!C2132:C10004)</f>
        <v>Mini</v>
      </c>
      <c r="Q2132" s="10" t="s">
        <v>128</v>
      </c>
      <c r="R2132" s="10" t="s">
        <v>148</v>
      </c>
      <c r="S2132" s="10" t="s">
        <v>1198</v>
      </c>
    </row>
    <row r="2133">
      <c r="A2133" s="1" t="s">
        <v>2904</v>
      </c>
      <c r="B2133" s="1" t="s">
        <v>1624</v>
      </c>
      <c r="C2133" s="1" t="s">
        <v>556</v>
      </c>
      <c r="D2133" s="1" t="s">
        <v>27</v>
      </c>
      <c r="E2133" s="1" t="s">
        <v>111</v>
      </c>
      <c r="F2133" s="1" t="s">
        <v>1906</v>
      </c>
      <c r="G2133" s="1" t="s">
        <v>14691</v>
      </c>
      <c r="H2133" s="1" t="s">
        <v>14692</v>
      </c>
      <c r="I2133" s="4">
        <v>84.37996527777777</v>
      </c>
      <c r="J2133" s="1">
        <v>69.03</v>
      </c>
      <c r="K2133" s="1">
        <v>13.66</v>
      </c>
      <c r="M2133" s="10">
        <f t="array" ref="M2133">_xlfn.XLOOKUP(A2133,subscriptions!B2133:B10004,subscriptions!D2133:D10004)</f>
        <v>50</v>
      </c>
      <c r="N2133" s="10">
        <f t="array" ref="N2133">_xlfn.XLOOKUP(A2133,subscriptions!B2133:B10004,subscriptions!G2133:G10004)</f>
        <v>0</v>
      </c>
      <c r="O2133" s="10">
        <v>50.0</v>
      </c>
      <c r="P2133" s="10" t="str">
        <f t="array" ref="P2133">_xlfn.XLOOKUP(A2133,subscriptions!B2133:B10004,subscriptions!C2133:C10004)</f>
        <v>Mini</v>
      </c>
      <c r="Q2133" s="10" t="s">
        <v>173</v>
      </c>
      <c r="R2133" s="10" t="s">
        <v>148</v>
      </c>
      <c r="S2133" s="10" t="s">
        <v>698</v>
      </c>
    </row>
    <row r="2134">
      <c r="A2134" s="1" t="s">
        <v>2905</v>
      </c>
      <c r="B2134" s="1" t="s">
        <v>1844</v>
      </c>
      <c r="C2134" s="1" t="s">
        <v>800</v>
      </c>
      <c r="D2134" s="1" t="s">
        <v>153</v>
      </c>
      <c r="E2134" s="1" t="s">
        <v>219</v>
      </c>
      <c r="F2134" s="1" t="s">
        <v>4220</v>
      </c>
      <c r="G2134" s="1" t="s">
        <v>14693</v>
      </c>
      <c r="H2134" s="1" t="s">
        <v>14694</v>
      </c>
      <c r="I2134" s="4">
        <v>84.29605324074075</v>
      </c>
      <c r="J2134" s="1">
        <v>1280.64</v>
      </c>
      <c r="K2134" s="1">
        <v>246.72</v>
      </c>
      <c r="M2134" s="10">
        <f t="array" ref="M2134">_xlfn.XLOOKUP(A2134,subscriptions!B2134:B10004,subscriptions!D2134:D10004)</f>
        <v>50</v>
      </c>
      <c r="N2134" s="10">
        <f t="array" ref="N2134">_xlfn.XLOOKUP(A2134,subscriptions!B2134:B10004,subscriptions!G2134:G10004)</f>
        <v>5</v>
      </c>
      <c r="O2134" s="10">
        <v>47.5</v>
      </c>
      <c r="P2134" s="10" t="str">
        <f t="array" ref="P2134">_xlfn.XLOOKUP(A2134,subscriptions!B2134:B10004,subscriptions!C2134:C10004)</f>
        <v>Mini</v>
      </c>
      <c r="Q2134" s="10" t="s">
        <v>194</v>
      </c>
      <c r="R2134" s="10" t="s">
        <v>148</v>
      </c>
      <c r="S2134" s="10" t="s">
        <v>655</v>
      </c>
    </row>
    <row r="2135">
      <c r="A2135" s="1" t="s">
        <v>2906</v>
      </c>
      <c r="B2135" s="1" t="s">
        <v>426</v>
      </c>
      <c r="C2135" s="1" t="s">
        <v>605</v>
      </c>
      <c r="D2135" s="1" t="s">
        <v>153</v>
      </c>
      <c r="E2135" s="1" t="s">
        <v>239</v>
      </c>
      <c r="F2135" s="1" t="s">
        <v>2154</v>
      </c>
      <c r="G2135" s="1" t="s">
        <v>14695</v>
      </c>
      <c r="H2135" s="1" t="s">
        <v>14696</v>
      </c>
      <c r="I2135" s="4">
        <v>84.34116898148149</v>
      </c>
      <c r="J2135" s="1">
        <v>1174.26</v>
      </c>
      <c r="K2135" s="1">
        <v>261.05</v>
      </c>
      <c r="M2135" s="10">
        <f t="array" ref="M2135">_xlfn.XLOOKUP(A2135,subscriptions!B2135:B10004,subscriptions!D2135:D10004)</f>
        <v>120</v>
      </c>
      <c r="N2135" s="10">
        <f t="array" ref="N2135">_xlfn.XLOOKUP(A2135,subscriptions!B2135:B10004,subscriptions!G2135:G10004)</f>
        <v>10</v>
      </c>
      <c r="O2135" s="10">
        <v>108.0</v>
      </c>
      <c r="P2135" s="10" t="str">
        <f t="array" ref="P2135">_xlfn.XLOOKUP(A2135,subscriptions!B2135:B10004,subscriptions!C2135:C10004)</f>
        <v>Residential</v>
      </c>
      <c r="Q2135" s="10" t="s">
        <v>128</v>
      </c>
      <c r="R2135" s="10" t="s">
        <v>212</v>
      </c>
      <c r="S2135" s="10" t="s">
        <v>259</v>
      </c>
    </row>
    <row r="2136">
      <c r="A2136" s="1" t="s">
        <v>2907</v>
      </c>
      <c r="B2136" s="1" t="s">
        <v>1173</v>
      </c>
      <c r="C2136" s="1" t="s">
        <v>26</v>
      </c>
      <c r="D2136" s="1" t="s">
        <v>27</v>
      </c>
      <c r="E2136" s="1" t="s">
        <v>280</v>
      </c>
      <c r="F2136" s="1" t="s">
        <v>1665</v>
      </c>
      <c r="G2136" s="1" t="s">
        <v>14697</v>
      </c>
      <c r="H2136" s="1" t="s">
        <v>14698</v>
      </c>
      <c r="I2136" s="4">
        <v>84.34059027777778</v>
      </c>
      <c r="J2136" s="1">
        <v>1955.99</v>
      </c>
      <c r="K2136" s="1">
        <v>342.04</v>
      </c>
      <c r="M2136" s="10">
        <f t="array" ref="M2136">_xlfn.XLOOKUP(A2136,subscriptions!B2136:B10004,subscriptions!D2136:D10004)</f>
        <v>250</v>
      </c>
      <c r="N2136" s="10">
        <f t="array" ref="N2136">_xlfn.XLOOKUP(A2136,subscriptions!B2136:B10004,subscriptions!G2136:G10004)</f>
        <v>20</v>
      </c>
      <c r="O2136" s="10">
        <v>200.0</v>
      </c>
      <c r="P2136" s="10" t="str">
        <f t="array" ref="P2136">_xlfn.XLOOKUP(A2136,subscriptions!B2136:B10004,subscriptions!C2136:C10004)</f>
        <v>Business</v>
      </c>
      <c r="Q2136" s="10" t="s">
        <v>128</v>
      </c>
      <c r="R2136" s="10" t="s">
        <v>129</v>
      </c>
      <c r="S2136" s="10" t="s">
        <v>616</v>
      </c>
    </row>
    <row r="2137">
      <c r="A2137" s="1" t="s">
        <v>2908</v>
      </c>
      <c r="B2137" s="1" t="s">
        <v>1414</v>
      </c>
      <c r="C2137" s="1" t="s">
        <v>1492</v>
      </c>
      <c r="D2137" s="1" t="s">
        <v>27</v>
      </c>
      <c r="E2137" s="1" t="s">
        <v>239</v>
      </c>
      <c r="F2137" s="1" t="s">
        <v>2765</v>
      </c>
      <c r="G2137" s="1" t="s">
        <v>14699</v>
      </c>
      <c r="H2137" s="1" t="s">
        <v>14700</v>
      </c>
      <c r="I2137" s="4">
        <v>84.1702662037037</v>
      </c>
      <c r="J2137" s="1">
        <v>3364.44</v>
      </c>
      <c r="K2137" s="1">
        <v>443.85</v>
      </c>
      <c r="M2137" s="10">
        <f t="array" ref="M2137">_xlfn.XLOOKUP(A2137,subscriptions!B2137:B10004,subscriptions!D2137:D10004)</f>
        <v>120</v>
      </c>
      <c r="N2137" s="10">
        <f t="array" ref="N2137">_xlfn.XLOOKUP(A2137,subscriptions!B2137:B10004,subscriptions!G2137:G10004)</f>
        <v>0</v>
      </c>
      <c r="O2137" s="10">
        <v>120.0</v>
      </c>
      <c r="P2137" s="10" t="str">
        <f t="array" ref="P2137">_xlfn.XLOOKUP(A2137,subscriptions!B2137:B10004,subscriptions!C2137:C10004)</f>
        <v>Residential</v>
      </c>
      <c r="Q2137" s="10" t="s">
        <v>173</v>
      </c>
      <c r="R2137" s="10" t="s">
        <v>212</v>
      </c>
      <c r="S2137" s="10" t="s">
        <v>2494</v>
      </c>
    </row>
    <row r="2138">
      <c r="A2138" s="1" t="s">
        <v>2909</v>
      </c>
      <c r="B2138" s="1" t="s">
        <v>197</v>
      </c>
      <c r="C2138" s="1" t="s">
        <v>237</v>
      </c>
      <c r="D2138" s="1" t="s">
        <v>153</v>
      </c>
      <c r="E2138" s="1" t="s">
        <v>280</v>
      </c>
      <c r="F2138" s="1" t="s">
        <v>1446</v>
      </c>
      <c r="G2138" s="1" t="s">
        <v>14701</v>
      </c>
      <c r="H2138" s="1" t="s">
        <v>14702</v>
      </c>
      <c r="I2138" s="4">
        <v>84.21116898148148</v>
      </c>
      <c r="J2138" s="1">
        <v>174.11</v>
      </c>
      <c r="K2138" s="1">
        <v>26.4</v>
      </c>
      <c r="M2138" s="10">
        <f t="array" ref="M2138">_xlfn.XLOOKUP(A2138,subscriptions!B2138:B10004,subscriptions!D2138:D10004)</f>
        <v>120</v>
      </c>
      <c r="N2138" s="10">
        <f t="array" ref="N2138">_xlfn.XLOOKUP(A2138,subscriptions!B2138:B10004,subscriptions!G2138:G10004)</f>
        <v>5</v>
      </c>
      <c r="O2138" s="10">
        <v>114.0</v>
      </c>
      <c r="P2138" s="10" t="str">
        <f t="array" ref="P2138">_xlfn.XLOOKUP(A2138,subscriptions!B2138:B10004,subscriptions!C2138:C10004)</f>
        <v>Residential</v>
      </c>
      <c r="Q2138" s="10" t="s">
        <v>194</v>
      </c>
      <c r="R2138" s="10" t="s">
        <v>212</v>
      </c>
      <c r="S2138" s="10" t="s">
        <v>438</v>
      </c>
    </row>
    <row r="2139">
      <c r="A2139" s="1" t="s">
        <v>2912</v>
      </c>
      <c r="B2139" s="1" t="s">
        <v>1099</v>
      </c>
      <c r="C2139" s="1" t="s">
        <v>3912</v>
      </c>
      <c r="D2139" s="1" t="s">
        <v>153</v>
      </c>
      <c r="E2139" s="1" t="s">
        <v>631</v>
      </c>
      <c r="F2139" s="1" t="s">
        <v>922</v>
      </c>
      <c r="G2139" s="1" t="s">
        <v>14703</v>
      </c>
      <c r="H2139" s="1" t="s">
        <v>14704</v>
      </c>
      <c r="I2139" s="4">
        <v>84.25440972222222</v>
      </c>
      <c r="J2139" s="1">
        <v>2022.34</v>
      </c>
      <c r="K2139" s="1">
        <v>435.71</v>
      </c>
      <c r="M2139" s="10">
        <f t="array" ref="M2139">_xlfn.XLOOKUP(A2139,subscriptions!B2139:B10004,subscriptions!D2139:D10004)</f>
        <v>250</v>
      </c>
      <c r="N2139" s="10">
        <f t="array" ref="N2139">_xlfn.XLOOKUP(A2139,subscriptions!B2139:B10004,subscriptions!G2139:G10004)</f>
        <v>10</v>
      </c>
      <c r="O2139" s="10">
        <v>225.0</v>
      </c>
      <c r="P2139" s="10" t="str">
        <f t="array" ref="P2139">_xlfn.XLOOKUP(A2139,subscriptions!B2139:B10004,subscriptions!C2139:C10004)</f>
        <v>Business</v>
      </c>
      <c r="Q2139" s="10" t="s">
        <v>128</v>
      </c>
      <c r="R2139" s="10" t="s">
        <v>129</v>
      </c>
      <c r="S2139" s="10" t="s">
        <v>2046</v>
      </c>
    </row>
    <row r="2140">
      <c r="A2140" s="1" t="s">
        <v>2913</v>
      </c>
      <c r="B2140" s="1" t="s">
        <v>1173</v>
      </c>
      <c r="C2140" s="1" t="s">
        <v>800</v>
      </c>
      <c r="D2140" s="1" t="s">
        <v>27</v>
      </c>
      <c r="E2140" s="1" t="s">
        <v>111</v>
      </c>
      <c r="F2140" s="1" t="s">
        <v>112</v>
      </c>
      <c r="G2140" s="1" t="s">
        <v>14705</v>
      </c>
      <c r="H2140" s="1" t="s">
        <v>14706</v>
      </c>
      <c r="I2140" s="4">
        <v>84.25244212962963</v>
      </c>
      <c r="J2140" s="1">
        <v>361.3</v>
      </c>
      <c r="K2140" s="1">
        <v>72.59</v>
      </c>
      <c r="M2140" s="10">
        <f t="array" ref="M2140">_xlfn.XLOOKUP(A2140,subscriptions!B2140:B10004,subscriptions!D2140:D10004)</f>
        <v>120</v>
      </c>
      <c r="N2140" s="10">
        <f t="array" ref="N2140">_xlfn.XLOOKUP(A2140,subscriptions!B2140:B10004,subscriptions!G2140:G10004)</f>
        <v>20</v>
      </c>
      <c r="O2140" s="10">
        <v>96.0</v>
      </c>
      <c r="P2140" s="10" t="str">
        <f t="array" ref="P2140">_xlfn.XLOOKUP(A2140,subscriptions!B2140:B10004,subscriptions!C2140:C10004)</f>
        <v>Residential</v>
      </c>
      <c r="Q2140" s="10" t="s">
        <v>128</v>
      </c>
      <c r="R2140" s="10" t="s">
        <v>148</v>
      </c>
      <c r="S2140" s="10" t="s">
        <v>1008</v>
      </c>
    </row>
    <row r="2141">
      <c r="A2141" s="1" t="s">
        <v>2914</v>
      </c>
      <c r="B2141" s="1" t="s">
        <v>329</v>
      </c>
      <c r="C2141" s="1" t="s">
        <v>330</v>
      </c>
      <c r="D2141" s="1" t="s">
        <v>27</v>
      </c>
      <c r="E2141" s="1" t="s">
        <v>179</v>
      </c>
      <c r="F2141" s="1" t="s">
        <v>773</v>
      </c>
      <c r="G2141" s="1" t="s">
        <v>14707</v>
      </c>
      <c r="H2141" s="1" t="s">
        <v>14708</v>
      </c>
      <c r="I2141" s="4">
        <v>84.21276620370371</v>
      </c>
      <c r="J2141" s="1">
        <v>2979.76</v>
      </c>
      <c r="K2141" s="1">
        <v>693.24</v>
      </c>
      <c r="L2141" s="1">
        <v>100.0</v>
      </c>
      <c r="M2141" s="10">
        <f t="array" ref="M2141">_xlfn.XLOOKUP(A2141,subscriptions!B2141:B10004,subscriptions!D2141:D10004)</f>
        <v>120</v>
      </c>
      <c r="N2141" s="10">
        <f t="array" ref="N2141">_xlfn.XLOOKUP(A2141,subscriptions!B2141:B10004,subscriptions!G2141:G10004)</f>
        <v>0</v>
      </c>
      <c r="O2141" s="10">
        <v>120.0</v>
      </c>
      <c r="P2141" s="10" t="str">
        <f t="array" ref="P2141">_xlfn.XLOOKUP(A2141,subscriptions!B2141:B10004,subscriptions!C2141:C10004)</f>
        <v>Residential</v>
      </c>
      <c r="Q2141" s="10" t="s">
        <v>173</v>
      </c>
      <c r="R2141" s="10" t="s">
        <v>212</v>
      </c>
      <c r="S2141" s="10" t="s">
        <v>813</v>
      </c>
    </row>
    <row r="2142">
      <c r="A2142" s="1" t="s">
        <v>2915</v>
      </c>
      <c r="B2142" s="1" t="s">
        <v>700</v>
      </c>
      <c r="C2142" s="1" t="s">
        <v>786</v>
      </c>
      <c r="D2142" s="1" t="s">
        <v>153</v>
      </c>
      <c r="E2142" s="1" t="s">
        <v>239</v>
      </c>
      <c r="F2142" s="1" t="s">
        <v>240</v>
      </c>
      <c r="G2142" s="1" t="s">
        <v>14709</v>
      </c>
      <c r="H2142" s="1" t="s">
        <v>14710</v>
      </c>
      <c r="I2142" s="4">
        <v>84.25221064814815</v>
      </c>
      <c r="J2142" s="1">
        <v>2614.41</v>
      </c>
      <c r="K2142" s="1">
        <v>571.39</v>
      </c>
      <c r="M2142" s="10">
        <f t="array" ref="M2142">_xlfn.XLOOKUP(A2142,subscriptions!B2142:B10004,subscriptions!D2142:D10004)</f>
        <v>120</v>
      </c>
      <c r="N2142" s="10">
        <f t="array" ref="N2142">_xlfn.XLOOKUP(A2142,subscriptions!B2142:B10004,subscriptions!G2142:G10004)</f>
        <v>5</v>
      </c>
      <c r="O2142" s="10">
        <v>114.0</v>
      </c>
      <c r="P2142" s="10" t="str">
        <f t="array" ref="P2142">_xlfn.XLOOKUP(A2142,subscriptions!B2142:B10004,subscriptions!C2142:C10004)</f>
        <v>Residential</v>
      </c>
      <c r="Q2142" s="10" t="s">
        <v>194</v>
      </c>
      <c r="R2142" s="10" t="s">
        <v>212</v>
      </c>
      <c r="S2142" s="10" t="s">
        <v>1008</v>
      </c>
    </row>
    <row r="2143">
      <c r="A2143" s="1" t="s">
        <v>2916</v>
      </c>
      <c r="B2143" s="1" t="s">
        <v>1460</v>
      </c>
      <c r="C2143" s="1" t="s">
        <v>110</v>
      </c>
      <c r="D2143" s="1" t="s">
        <v>27</v>
      </c>
      <c r="E2143" s="1" t="s">
        <v>332</v>
      </c>
      <c r="F2143" s="1" t="s">
        <v>618</v>
      </c>
      <c r="G2143" s="1" t="s">
        <v>14711</v>
      </c>
      <c r="H2143" s="1" t="s">
        <v>14712</v>
      </c>
      <c r="I2143" s="4">
        <v>84.29247685185184</v>
      </c>
      <c r="J2143" s="1">
        <v>1217.38</v>
      </c>
      <c r="K2143" s="1">
        <v>258.55</v>
      </c>
      <c r="M2143" s="10">
        <f t="array" ref="M2143">_xlfn.XLOOKUP(A2143,subscriptions!B2143:B10004,subscriptions!D2143:D10004)</f>
        <v>120</v>
      </c>
      <c r="N2143" s="10">
        <f t="array" ref="N2143">_xlfn.XLOOKUP(A2143,subscriptions!B2143:B10004,subscriptions!G2143:G10004)</f>
        <v>10</v>
      </c>
      <c r="O2143" s="10">
        <v>108.0</v>
      </c>
      <c r="P2143" s="10" t="str">
        <f t="array" ref="P2143">_xlfn.XLOOKUP(A2143,subscriptions!B2143:B10004,subscriptions!C2143:C10004)</f>
        <v>Residential</v>
      </c>
      <c r="Q2143" s="10" t="s">
        <v>128</v>
      </c>
      <c r="R2143" s="10" t="s">
        <v>212</v>
      </c>
      <c r="S2143" s="10" t="s">
        <v>587</v>
      </c>
    </row>
    <row r="2144">
      <c r="A2144" s="1" t="s">
        <v>2917</v>
      </c>
      <c r="B2144" s="1" t="s">
        <v>1865</v>
      </c>
      <c r="C2144" s="1" t="s">
        <v>218</v>
      </c>
      <c r="D2144" s="1" t="s">
        <v>153</v>
      </c>
      <c r="E2144" s="1" t="s">
        <v>332</v>
      </c>
      <c r="F2144" s="1" t="s">
        <v>1749</v>
      </c>
      <c r="G2144" s="1" t="s">
        <v>14713</v>
      </c>
      <c r="H2144" s="1" t="s">
        <v>14714</v>
      </c>
      <c r="I2144" s="4">
        <v>84.38018518518518</v>
      </c>
      <c r="J2144" s="1">
        <v>1908.07</v>
      </c>
      <c r="K2144" s="1">
        <v>330.03</v>
      </c>
      <c r="M2144" s="10">
        <f t="array" ref="M2144">_xlfn.XLOOKUP(A2144,subscriptions!B2144:B10004,subscriptions!D2144:D10004)</f>
        <v>50</v>
      </c>
      <c r="N2144" s="10">
        <f t="array" ref="N2144">_xlfn.XLOOKUP(A2144,subscriptions!B2144:B10004,subscriptions!G2144:G10004)</f>
        <v>20</v>
      </c>
      <c r="O2144" s="10">
        <v>40.0</v>
      </c>
      <c r="P2144" s="10" t="str">
        <f t="array" ref="P2144">_xlfn.XLOOKUP(A2144,subscriptions!B2144:B10004,subscriptions!C2144:C10004)</f>
        <v>Mini</v>
      </c>
      <c r="Q2144" s="10" t="s">
        <v>128</v>
      </c>
      <c r="R2144" s="10" t="s">
        <v>148</v>
      </c>
      <c r="S2144" s="10" t="s">
        <v>698</v>
      </c>
    </row>
    <row r="2145">
      <c r="A2145" s="1" t="s">
        <v>2918</v>
      </c>
      <c r="B2145" s="1" t="s">
        <v>589</v>
      </c>
      <c r="C2145" s="1" t="s">
        <v>556</v>
      </c>
      <c r="D2145" s="1" t="s">
        <v>153</v>
      </c>
      <c r="E2145" s="1" t="s">
        <v>332</v>
      </c>
      <c r="F2145" s="1" t="s">
        <v>510</v>
      </c>
      <c r="G2145" s="1" t="s">
        <v>14715</v>
      </c>
      <c r="H2145" s="1" t="s">
        <v>14716</v>
      </c>
      <c r="I2145" s="4">
        <v>84.17320601851851</v>
      </c>
      <c r="J2145" s="1">
        <v>616.08</v>
      </c>
      <c r="K2145" s="1">
        <v>92.07</v>
      </c>
      <c r="M2145" s="10">
        <f t="array" ref="M2145">_xlfn.XLOOKUP(A2145,subscriptions!B2145:B10004,subscriptions!D2145:D10004)</f>
        <v>120</v>
      </c>
      <c r="N2145" s="10">
        <f t="array" ref="N2145">_xlfn.XLOOKUP(A2145,subscriptions!B2145:B10004,subscriptions!G2145:G10004)</f>
        <v>0</v>
      </c>
      <c r="O2145" s="10">
        <v>120.0</v>
      </c>
      <c r="P2145" s="10" t="str">
        <f t="array" ref="P2145">_xlfn.XLOOKUP(A2145,subscriptions!B2145:B10004,subscriptions!C2145:C10004)</f>
        <v>Residential</v>
      </c>
      <c r="Q2145" s="10" t="s">
        <v>173</v>
      </c>
      <c r="R2145" s="10" t="s">
        <v>212</v>
      </c>
      <c r="S2145" s="10" t="s">
        <v>2630</v>
      </c>
    </row>
    <row r="2146">
      <c r="A2146" s="1" t="s">
        <v>2919</v>
      </c>
      <c r="B2146" s="1" t="s">
        <v>4627</v>
      </c>
      <c r="C2146" s="1" t="s">
        <v>330</v>
      </c>
      <c r="D2146" s="1" t="s">
        <v>27</v>
      </c>
      <c r="E2146" s="1" t="s">
        <v>262</v>
      </c>
      <c r="F2146" s="1" t="s">
        <v>2112</v>
      </c>
      <c r="G2146" s="1" t="s">
        <v>14717</v>
      </c>
      <c r="H2146" s="1" t="s">
        <v>14718</v>
      </c>
      <c r="I2146" s="4">
        <v>84.17090277777778</v>
      </c>
      <c r="J2146" s="1">
        <v>1005.63</v>
      </c>
      <c r="K2146" s="1">
        <v>182.44</v>
      </c>
      <c r="M2146" s="10">
        <f t="array" ref="M2146">_xlfn.XLOOKUP(A2146,subscriptions!B2146:B10004,subscriptions!D2146:D10004)</f>
        <v>80</v>
      </c>
      <c r="N2146" s="10">
        <f t="array" ref="N2146">_xlfn.XLOOKUP(A2146,subscriptions!B2146:B10004,subscriptions!G2146:G10004)</f>
        <v>5</v>
      </c>
      <c r="O2146" s="10">
        <v>76.0</v>
      </c>
      <c r="P2146" s="10" t="str">
        <f t="array" ref="P2146">_xlfn.XLOOKUP(A2146,subscriptions!B2146:B10004,subscriptions!C2146:C10004)</f>
        <v>Roam</v>
      </c>
      <c r="Q2146" s="10" t="s">
        <v>194</v>
      </c>
      <c r="R2146" s="10" t="s">
        <v>148</v>
      </c>
      <c r="S2146" s="10" t="s">
        <v>310</v>
      </c>
    </row>
    <row r="2147">
      <c r="A2147" s="1" t="s">
        <v>2920</v>
      </c>
      <c r="B2147" s="1" t="s">
        <v>870</v>
      </c>
      <c r="C2147" s="1" t="s">
        <v>1876</v>
      </c>
      <c r="D2147" s="1" t="s">
        <v>153</v>
      </c>
      <c r="E2147" s="1" t="s">
        <v>219</v>
      </c>
      <c r="F2147" s="1" t="s">
        <v>2446</v>
      </c>
      <c r="G2147" s="1" t="s">
        <v>14719</v>
      </c>
      <c r="H2147" s="1" t="s">
        <v>14720</v>
      </c>
      <c r="I2147" s="4">
        <v>84.16895833333334</v>
      </c>
      <c r="J2147" s="1">
        <v>2635.9</v>
      </c>
      <c r="K2147" s="1">
        <v>416.62</v>
      </c>
      <c r="M2147" s="10">
        <f t="array" ref="M2147">_xlfn.XLOOKUP(A2147,subscriptions!B2147:B10004,subscriptions!D2147:D10004)</f>
        <v>120</v>
      </c>
      <c r="N2147" s="10">
        <f t="array" ref="N2147">_xlfn.XLOOKUP(A2147,subscriptions!B2147:B10004,subscriptions!G2147:G10004)</f>
        <v>10</v>
      </c>
      <c r="O2147" s="10">
        <v>108.0</v>
      </c>
      <c r="P2147" s="10" t="str">
        <f t="array" ref="P2147">_xlfn.XLOOKUP(A2147,subscriptions!B2147:B10004,subscriptions!C2147:C10004)</f>
        <v>Residential</v>
      </c>
      <c r="Q2147" s="10" t="s">
        <v>128</v>
      </c>
      <c r="R2147" s="10" t="s">
        <v>212</v>
      </c>
      <c r="S2147" s="10" t="s">
        <v>1504</v>
      </c>
    </row>
    <row r="2148">
      <c r="A2148" s="1" t="s">
        <v>2921</v>
      </c>
      <c r="B2148" s="1" t="s">
        <v>177</v>
      </c>
      <c r="C2148" s="1" t="s">
        <v>920</v>
      </c>
      <c r="D2148" s="1" t="s">
        <v>153</v>
      </c>
      <c r="E2148" s="1" t="s">
        <v>714</v>
      </c>
      <c r="F2148" s="1" t="s">
        <v>1951</v>
      </c>
      <c r="G2148" s="1" t="s">
        <v>14721</v>
      </c>
      <c r="H2148" s="1" t="s">
        <v>14722</v>
      </c>
      <c r="I2148" s="4">
        <v>84.25574074074073</v>
      </c>
      <c r="J2148" s="1">
        <v>972.24</v>
      </c>
      <c r="K2148" s="1">
        <v>211.38</v>
      </c>
      <c r="M2148" s="10">
        <f t="array" ref="M2148">_xlfn.XLOOKUP(A2148,subscriptions!B2148:B10004,subscriptions!D2148:D10004)</f>
        <v>80</v>
      </c>
      <c r="N2148" s="10">
        <f t="array" ref="N2148">_xlfn.XLOOKUP(A2148,subscriptions!B2148:B10004,subscriptions!G2148:G10004)</f>
        <v>20</v>
      </c>
      <c r="O2148" s="10">
        <v>64.0</v>
      </c>
      <c r="P2148" s="10" t="str">
        <f t="array" ref="P2148">_xlfn.XLOOKUP(A2148,subscriptions!B2148:B10004,subscriptions!C2148:C10004)</f>
        <v>Roam</v>
      </c>
      <c r="Q2148" s="10" t="s">
        <v>128</v>
      </c>
      <c r="R2148" s="10" t="s">
        <v>148</v>
      </c>
      <c r="S2148" s="10" t="s">
        <v>1156</v>
      </c>
    </row>
    <row r="2149">
      <c r="A2149" s="1" t="s">
        <v>2922</v>
      </c>
      <c r="B2149" s="1" t="s">
        <v>1972</v>
      </c>
      <c r="C2149" s="1" t="s">
        <v>1833</v>
      </c>
      <c r="D2149" s="1" t="s">
        <v>27</v>
      </c>
      <c r="E2149" s="1" t="s">
        <v>219</v>
      </c>
      <c r="F2149" s="1" t="s">
        <v>971</v>
      </c>
      <c r="G2149" s="1" t="s">
        <v>14723</v>
      </c>
      <c r="H2149" s="1" t="s">
        <v>14724</v>
      </c>
      <c r="I2149" s="4">
        <v>84.25635416666667</v>
      </c>
      <c r="J2149" s="1">
        <v>714.28</v>
      </c>
      <c r="K2149" s="1">
        <v>186.44</v>
      </c>
      <c r="M2149" s="10">
        <f t="array" ref="M2149">_xlfn.XLOOKUP(A2149,subscriptions!B2149:B10004,subscriptions!D2149:D10004)</f>
        <v>120</v>
      </c>
      <c r="N2149" s="10">
        <f t="array" ref="N2149">_xlfn.XLOOKUP(A2149,subscriptions!B2149:B10004,subscriptions!G2149:G10004)</f>
        <v>0</v>
      </c>
      <c r="O2149" s="10">
        <v>120.0</v>
      </c>
      <c r="P2149" s="10" t="str">
        <f t="array" ref="P2149">_xlfn.XLOOKUP(A2149,subscriptions!B2149:B10004,subscriptions!C2149:C10004)</f>
        <v>Residential</v>
      </c>
      <c r="Q2149" s="10" t="s">
        <v>173</v>
      </c>
      <c r="R2149" s="10" t="s">
        <v>212</v>
      </c>
      <c r="S2149" s="10" t="s">
        <v>130</v>
      </c>
    </row>
    <row r="2150">
      <c r="A2150" s="1" t="s">
        <v>2923</v>
      </c>
      <c r="B2150" s="1" t="s">
        <v>2327</v>
      </c>
      <c r="C2150" s="1" t="s">
        <v>441</v>
      </c>
      <c r="D2150" s="1" t="s">
        <v>27</v>
      </c>
      <c r="E2150" s="1" t="s">
        <v>28</v>
      </c>
      <c r="F2150" s="1" t="s">
        <v>2581</v>
      </c>
      <c r="G2150" s="1" t="s">
        <v>14725</v>
      </c>
      <c r="H2150" s="1" t="s">
        <v>14726</v>
      </c>
      <c r="I2150" s="4">
        <v>84.17087962962962</v>
      </c>
      <c r="J2150" s="1">
        <v>1072.46</v>
      </c>
      <c r="K2150" s="1">
        <v>201.68</v>
      </c>
      <c r="M2150" s="10">
        <f t="array" ref="M2150">_xlfn.XLOOKUP(A2150,subscriptions!B2150:B10004,subscriptions!D2150:D10004)</f>
        <v>120</v>
      </c>
      <c r="N2150" s="10">
        <f t="array" ref="N2150">_xlfn.XLOOKUP(A2150,subscriptions!B2150:B10004,subscriptions!G2150:G10004)</f>
        <v>5</v>
      </c>
      <c r="O2150" s="10">
        <v>114.0</v>
      </c>
      <c r="P2150" s="10" t="str">
        <f t="array" ref="P2150">_xlfn.XLOOKUP(A2150,subscriptions!B2150:B10004,subscriptions!C2150:C10004)</f>
        <v>Residential</v>
      </c>
      <c r="Q2150" s="10" t="s">
        <v>194</v>
      </c>
      <c r="R2150" s="10" t="s">
        <v>212</v>
      </c>
      <c r="S2150" s="10" t="s">
        <v>310</v>
      </c>
    </row>
    <row r="2151">
      <c r="A2151" s="1" t="s">
        <v>2924</v>
      </c>
      <c r="B2151" s="1" t="s">
        <v>312</v>
      </c>
      <c r="C2151" s="1" t="s">
        <v>827</v>
      </c>
      <c r="D2151" s="1" t="s">
        <v>153</v>
      </c>
      <c r="E2151" s="1" t="s">
        <v>179</v>
      </c>
      <c r="F2151" s="1" t="s">
        <v>357</v>
      </c>
      <c r="G2151" s="1" t="s">
        <v>14727</v>
      </c>
      <c r="H2151" s="1" t="s">
        <v>14728</v>
      </c>
      <c r="I2151" s="4">
        <v>84.41888888888889</v>
      </c>
      <c r="J2151" s="1">
        <v>2692.57</v>
      </c>
      <c r="K2151" s="1">
        <v>465.01</v>
      </c>
      <c r="L2151" s="1">
        <v>100.0</v>
      </c>
      <c r="M2151" s="10">
        <f t="array" ref="M2151">_xlfn.XLOOKUP(A2151,subscriptions!B2151:B10004,subscriptions!D2151:D10004)</f>
        <v>80</v>
      </c>
      <c r="N2151" s="10">
        <f t="array" ref="N2151">_xlfn.XLOOKUP(A2151,subscriptions!B2151:B10004,subscriptions!G2151:G10004)</f>
        <v>10</v>
      </c>
      <c r="O2151" s="10">
        <v>72.0</v>
      </c>
      <c r="P2151" s="10" t="str">
        <f t="array" ref="P2151">_xlfn.XLOOKUP(A2151,subscriptions!B2151:B10004,subscriptions!C2151:C10004)</f>
        <v>Roam</v>
      </c>
      <c r="Q2151" s="10" t="s">
        <v>128</v>
      </c>
      <c r="R2151" s="10" t="s">
        <v>148</v>
      </c>
      <c r="S2151" s="10" t="s">
        <v>1822</v>
      </c>
    </row>
    <row r="2152">
      <c r="A2152" s="1" t="s">
        <v>2927</v>
      </c>
      <c r="B2152" s="1" t="s">
        <v>589</v>
      </c>
      <c r="C2152" s="1" t="s">
        <v>1973</v>
      </c>
      <c r="D2152" s="1" t="s">
        <v>153</v>
      </c>
      <c r="E2152" s="1" t="s">
        <v>28</v>
      </c>
      <c r="F2152" s="1" t="s">
        <v>526</v>
      </c>
      <c r="G2152" s="1" t="s">
        <v>14729</v>
      </c>
      <c r="H2152" s="1" t="s">
        <v>14730</v>
      </c>
      <c r="I2152" s="4">
        <v>84.21678240740741</v>
      </c>
      <c r="J2152" s="1">
        <v>662.42</v>
      </c>
      <c r="K2152" s="1">
        <v>103.99</v>
      </c>
      <c r="M2152" s="10">
        <f t="array" ref="M2152">_xlfn.XLOOKUP(A2152,subscriptions!B2152:B10004,subscriptions!D2152:D10004)</f>
        <v>120</v>
      </c>
      <c r="N2152" s="10">
        <f t="array" ref="N2152">_xlfn.XLOOKUP(A2152,subscriptions!B2152:B10004,subscriptions!G2152:G10004)</f>
        <v>20</v>
      </c>
      <c r="O2152" s="10">
        <v>96.0</v>
      </c>
      <c r="P2152" s="10" t="str">
        <f t="array" ref="P2152">_xlfn.XLOOKUP(A2152,subscriptions!B2152:B10004,subscriptions!C2152:C10004)</f>
        <v>Residential</v>
      </c>
      <c r="Q2152" s="10" t="s">
        <v>128</v>
      </c>
      <c r="R2152" s="10" t="s">
        <v>148</v>
      </c>
      <c r="S2152" s="10" t="s">
        <v>453</v>
      </c>
    </row>
    <row r="2153">
      <c r="A2153" s="1" t="s">
        <v>2928</v>
      </c>
      <c r="B2153" s="1" t="s">
        <v>355</v>
      </c>
      <c r="C2153" s="1" t="s">
        <v>1492</v>
      </c>
      <c r="D2153" s="1" t="s">
        <v>153</v>
      </c>
      <c r="E2153" s="1" t="s">
        <v>179</v>
      </c>
      <c r="F2153" s="1" t="s">
        <v>1760</v>
      </c>
      <c r="G2153" s="1" t="s">
        <v>14731</v>
      </c>
      <c r="H2153" s="1" t="s">
        <v>14732</v>
      </c>
      <c r="I2153" s="4">
        <v>84.25236111111111</v>
      </c>
      <c r="J2153" s="1">
        <v>336.31</v>
      </c>
      <c r="K2153" s="1">
        <v>62.51</v>
      </c>
      <c r="L2153" s="1">
        <v>100.0</v>
      </c>
      <c r="M2153" s="10">
        <f t="array" ref="M2153">_xlfn.XLOOKUP(A2153,subscriptions!B2153:B10004,subscriptions!D2153:D10004)</f>
        <v>120</v>
      </c>
      <c r="N2153" s="10">
        <f t="array" ref="N2153">_xlfn.XLOOKUP(A2153,subscriptions!B2153:B10004,subscriptions!G2153:G10004)</f>
        <v>0</v>
      </c>
      <c r="O2153" s="10">
        <v>120.0</v>
      </c>
      <c r="P2153" s="10" t="str">
        <f t="array" ref="P2153">_xlfn.XLOOKUP(A2153,subscriptions!B2153:B10004,subscriptions!C2153:C10004)</f>
        <v>Residential</v>
      </c>
      <c r="Q2153" s="10" t="s">
        <v>173</v>
      </c>
      <c r="R2153" s="10" t="s">
        <v>212</v>
      </c>
      <c r="S2153" s="10" t="s">
        <v>1008</v>
      </c>
    </row>
    <row r="2154">
      <c r="A2154" s="1" t="s">
        <v>2929</v>
      </c>
      <c r="B2154" s="1" t="s">
        <v>329</v>
      </c>
      <c r="C2154" s="1" t="s">
        <v>441</v>
      </c>
      <c r="D2154" s="1" t="s">
        <v>27</v>
      </c>
      <c r="E2154" s="1" t="s">
        <v>239</v>
      </c>
      <c r="F2154" s="1" t="s">
        <v>2154</v>
      </c>
      <c r="G2154" s="1" t="s">
        <v>14733</v>
      </c>
      <c r="H2154" s="1" t="s">
        <v>14734</v>
      </c>
      <c r="I2154" s="4">
        <v>84.25427083333334</v>
      </c>
      <c r="J2154" s="1">
        <v>1917.27</v>
      </c>
      <c r="K2154" s="1">
        <v>330.59</v>
      </c>
      <c r="M2154" s="10">
        <f t="array" ref="M2154">_xlfn.XLOOKUP(A2154,subscriptions!B2154:B10004,subscriptions!D2154:D10004)</f>
        <v>120</v>
      </c>
      <c r="N2154" s="10">
        <f t="array" ref="N2154">_xlfn.XLOOKUP(A2154,subscriptions!B2154:B10004,subscriptions!G2154:G10004)</f>
        <v>5</v>
      </c>
      <c r="O2154" s="10">
        <v>114.0</v>
      </c>
      <c r="P2154" s="10" t="str">
        <f t="array" ref="P2154">_xlfn.XLOOKUP(A2154,subscriptions!B2154:B10004,subscriptions!C2154:C10004)</f>
        <v>Residential</v>
      </c>
      <c r="Q2154" s="10" t="s">
        <v>194</v>
      </c>
      <c r="R2154" s="10" t="s">
        <v>212</v>
      </c>
      <c r="S2154" s="10" t="s">
        <v>2046</v>
      </c>
    </row>
    <row r="2155">
      <c r="A2155" s="1" t="s">
        <v>2930</v>
      </c>
      <c r="B2155" s="1" t="s">
        <v>177</v>
      </c>
      <c r="C2155" s="1" t="s">
        <v>1678</v>
      </c>
      <c r="D2155" s="1" t="s">
        <v>153</v>
      </c>
      <c r="E2155" s="1" t="s">
        <v>179</v>
      </c>
      <c r="F2155" s="1" t="s">
        <v>4595</v>
      </c>
      <c r="G2155" s="1" t="s">
        <v>14735</v>
      </c>
      <c r="H2155" s="1" t="s">
        <v>14736</v>
      </c>
      <c r="I2155" s="4">
        <v>84.21688657407407</v>
      </c>
      <c r="J2155" s="1">
        <v>2672.86</v>
      </c>
      <c r="K2155" s="1">
        <v>550.98</v>
      </c>
      <c r="L2155" s="1">
        <v>100.0</v>
      </c>
      <c r="M2155" s="10">
        <f t="array" ref="M2155">_xlfn.XLOOKUP(A2155,subscriptions!B2155:B10004,subscriptions!D2155:D10004)</f>
        <v>50</v>
      </c>
      <c r="N2155" s="10">
        <f t="array" ref="N2155">_xlfn.XLOOKUP(A2155,subscriptions!B2155:B10004,subscriptions!G2155:G10004)</f>
        <v>10</v>
      </c>
      <c r="O2155" s="10">
        <v>45.0</v>
      </c>
      <c r="P2155" s="10" t="str">
        <f t="array" ref="P2155">_xlfn.XLOOKUP(A2155,subscriptions!B2155:B10004,subscriptions!C2155:C10004)</f>
        <v>Mini</v>
      </c>
      <c r="Q2155" s="10" t="s">
        <v>128</v>
      </c>
      <c r="R2155" s="10" t="s">
        <v>148</v>
      </c>
      <c r="S2155" s="10" t="s">
        <v>453</v>
      </c>
    </row>
    <row r="2156">
      <c r="A2156" s="1" t="s">
        <v>2931</v>
      </c>
      <c r="B2156" s="1" t="s">
        <v>1865</v>
      </c>
      <c r="C2156" s="1" t="s">
        <v>279</v>
      </c>
      <c r="D2156" s="1" t="s">
        <v>153</v>
      </c>
      <c r="E2156" s="1" t="s">
        <v>332</v>
      </c>
      <c r="F2156" s="1" t="s">
        <v>2415</v>
      </c>
      <c r="G2156" s="1" t="s">
        <v>14737</v>
      </c>
      <c r="H2156" s="1" t="s">
        <v>14738</v>
      </c>
      <c r="I2156" s="4">
        <v>84.38340277777777</v>
      </c>
      <c r="J2156" s="1">
        <v>209.1</v>
      </c>
      <c r="K2156" s="1">
        <v>55.38</v>
      </c>
      <c r="M2156" s="10">
        <f t="array" ref="M2156">_xlfn.XLOOKUP(A2156,subscriptions!B2156:B10004,subscriptions!D2156:D10004)</f>
        <v>120</v>
      </c>
      <c r="N2156" s="10">
        <f t="array" ref="N2156">_xlfn.XLOOKUP(A2156,subscriptions!B2156:B10004,subscriptions!G2156:G10004)</f>
        <v>20</v>
      </c>
      <c r="O2156" s="10">
        <v>96.0</v>
      </c>
      <c r="P2156" s="10" t="str">
        <f t="array" ref="P2156">_xlfn.XLOOKUP(A2156,subscriptions!B2156:B10004,subscriptions!C2156:C10004)</f>
        <v>Residential</v>
      </c>
      <c r="Q2156" s="10" t="s">
        <v>128</v>
      </c>
      <c r="R2156" s="10" t="s">
        <v>148</v>
      </c>
      <c r="S2156" s="10" t="s">
        <v>882</v>
      </c>
    </row>
    <row r="2157">
      <c r="A2157" s="1" t="s">
        <v>2932</v>
      </c>
      <c r="B2157" s="1" t="s">
        <v>700</v>
      </c>
      <c r="C2157" s="1" t="s">
        <v>296</v>
      </c>
      <c r="D2157" s="1" t="s">
        <v>153</v>
      </c>
      <c r="E2157" s="1" t="s">
        <v>714</v>
      </c>
      <c r="F2157" s="1" t="s">
        <v>1951</v>
      </c>
      <c r="G2157" s="1" t="s">
        <v>14739</v>
      </c>
      <c r="H2157" s="1" t="s">
        <v>14740</v>
      </c>
      <c r="I2157" s="4">
        <v>84.29725694444444</v>
      </c>
      <c r="J2157" s="1">
        <v>461.41</v>
      </c>
      <c r="K2157" s="1">
        <v>89.78</v>
      </c>
      <c r="M2157" s="10">
        <f t="array" ref="M2157">_xlfn.XLOOKUP(A2157,subscriptions!B2157:B10004,subscriptions!D2157:D10004)</f>
        <v>120</v>
      </c>
      <c r="N2157" s="10">
        <f t="array" ref="N2157">_xlfn.XLOOKUP(A2157,subscriptions!B2157:B10004,subscriptions!G2157:G10004)</f>
        <v>0</v>
      </c>
      <c r="O2157" s="10">
        <v>120.0</v>
      </c>
      <c r="P2157" s="10" t="str">
        <f t="array" ref="P2157">_xlfn.XLOOKUP(A2157,subscriptions!B2157:B10004,subscriptions!C2157:C10004)</f>
        <v>Residential</v>
      </c>
      <c r="Q2157" s="10" t="s">
        <v>173</v>
      </c>
      <c r="R2157" s="10" t="s">
        <v>212</v>
      </c>
      <c r="S2157" s="10" t="s">
        <v>407</v>
      </c>
    </row>
    <row r="2158">
      <c r="A2158" s="1" t="s">
        <v>2933</v>
      </c>
      <c r="B2158" s="1" t="s">
        <v>1009</v>
      </c>
      <c r="C2158" s="1" t="s">
        <v>473</v>
      </c>
      <c r="D2158" s="1" t="s">
        <v>153</v>
      </c>
      <c r="E2158" s="1" t="s">
        <v>239</v>
      </c>
      <c r="F2158" s="1" t="s">
        <v>240</v>
      </c>
      <c r="G2158" s="1" t="s">
        <v>14741</v>
      </c>
      <c r="H2158" s="1" t="s">
        <v>14742</v>
      </c>
      <c r="I2158" s="4">
        <v>84.2162037037037</v>
      </c>
      <c r="J2158" s="1">
        <v>279.68</v>
      </c>
      <c r="K2158" s="1">
        <v>57.79</v>
      </c>
      <c r="M2158" s="10">
        <f t="array" ref="M2158">_xlfn.XLOOKUP(A2158,subscriptions!B2158:B10004,subscriptions!D2158:D10004)</f>
        <v>120</v>
      </c>
      <c r="N2158" s="10">
        <f t="array" ref="N2158">_xlfn.XLOOKUP(A2158,subscriptions!B2158:B10004,subscriptions!G2158:G10004)</f>
        <v>5</v>
      </c>
      <c r="O2158" s="10">
        <v>114.0</v>
      </c>
      <c r="P2158" s="10" t="str">
        <f t="array" ref="P2158">_xlfn.XLOOKUP(A2158,subscriptions!B2158:B10004,subscriptions!C2158:C10004)</f>
        <v>Residential</v>
      </c>
      <c r="Q2158" s="10" t="s">
        <v>194</v>
      </c>
      <c r="R2158" s="10" t="s">
        <v>212</v>
      </c>
      <c r="S2158" s="10" t="s">
        <v>2596</v>
      </c>
    </row>
    <row r="2159">
      <c r="A2159" s="1" t="s">
        <v>2934</v>
      </c>
      <c r="B2159" s="1" t="s">
        <v>1491</v>
      </c>
      <c r="C2159" s="1" t="s">
        <v>26</v>
      </c>
      <c r="D2159" s="1" t="s">
        <v>153</v>
      </c>
      <c r="E2159" s="1" t="s">
        <v>714</v>
      </c>
      <c r="F2159" s="1" t="s">
        <v>1159</v>
      </c>
      <c r="G2159" s="1" t="s">
        <v>14743</v>
      </c>
      <c r="H2159" s="1" t="s">
        <v>14744</v>
      </c>
      <c r="I2159" s="4">
        <v>84.33564814814815</v>
      </c>
      <c r="J2159" s="1">
        <v>691.43</v>
      </c>
      <c r="K2159" s="1">
        <v>117.35</v>
      </c>
      <c r="M2159" s="10">
        <f t="array" ref="M2159">_xlfn.XLOOKUP(A2159,subscriptions!B2159:B10004,subscriptions!D2159:D10004)</f>
        <v>120</v>
      </c>
      <c r="N2159" s="10">
        <f t="array" ref="N2159">_xlfn.XLOOKUP(A2159,subscriptions!B2159:B10004,subscriptions!G2159:G10004)</f>
        <v>10</v>
      </c>
      <c r="O2159" s="10">
        <v>108.0</v>
      </c>
      <c r="P2159" s="10" t="str">
        <f t="array" ref="P2159">_xlfn.XLOOKUP(A2159,subscriptions!B2159:B10004,subscriptions!C2159:C10004)</f>
        <v>Residential</v>
      </c>
      <c r="Q2159" s="10" t="s">
        <v>128</v>
      </c>
      <c r="R2159" s="10" t="s">
        <v>212</v>
      </c>
      <c r="S2159" s="10" t="s">
        <v>571</v>
      </c>
    </row>
    <row r="2160">
      <c r="A2160" s="1" t="s">
        <v>2935</v>
      </c>
      <c r="B2160" s="1" t="s">
        <v>1444</v>
      </c>
      <c r="C2160" s="1" t="s">
        <v>237</v>
      </c>
      <c r="D2160" s="1" t="s">
        <v>27</v>
      </c>
      <c r="E2160" s="1" t="s">
        <v>239</v>
      </c>
      <c r="F2160" s="1" t="s">
        <v>2765</v>
      </c>
      <c r="G2160" s="1" t="s">
        <v>14745</v>
      </c>
      <c r="H2160" s="1" t="s">
        <v>14746</v>
      </c>
      <c r="I2160" s="4">
        <v>84.17256944444445</v>
      </c>
      <c r="J2160" s="1">
        <v>947.71</v>
      </c>
      <c r="K2160" s="1">
        <v>160.86</v>
      </c>
      <c r="M2160" s="10">
        <f t="array" ref="M2160">_xlfn.XLOOKUP(A2160,subscriptions!B2160:B10004,subscriptions!D2160:D10004)</f>
        <v>50</v>
      </c>
      <c r="N2160" s="10">
        <f t="array" ref="N2160">_xlfn.XLOOKUP(A2160,subscriptions!B2160:B10004,subscriptions!G2160:G10004)</f>
        <v>20</v>
      </c>
      <c r="O2160" s="10">
        <v>40.0</v>
      </c>
      <c r="P2160" s="10" t="str">
        <f t="array" ref="P2160">_xlfn.XLOOKUP(A2160,subscriptions!B2160:B10004,subscriptions!C2160:C10004)</f>
        <v>Mini</v>
      </c>
      <c r="Q2160" s="10" t="s">
        <v>128</v>
      </c>
      <c r="R2160" s="10" t="s">
        <v>148</v>
      </c>
      <c r="S2160" s="10" t="s">
        <v>1637</v>
      </c>
    </row>
    <row r="2161">
      <c r="A2161" s="1" t="s">
        <v>2936</v>
      </c>
      <c r="B2161" s="1" t="s">
        <v>1624</v>
      </c>
      <c r="C2161" s="1" t="s">
        <v>391</v>
      </c>
      <c r="D2161" s="1" t="s">
        <v>27</v>
      </c>
      <c r="E2161" s="1" t="s">
        <v>179</v>
      </c>
      <c r="F2161" s="1" t="s">
        <v>901</v>
      </c>
      <c r="G2161" s="1" t="s">
        <v>14747</v>
      </c>
      <c r="H2161" s="1" t="s">
        <v>14748</v>
      </c>
      <c r="I2161" s="4">
        <v>84.30034722222223</v>
      </c>
      <c r="J2161" s="1">
        <v>2122.42</v>
      </c>
      <c r="K2161" s="1">
        <v>201.27</v>
      </c>
      <c r="L2161" s="1">
        <v>100.0</v>
      </c>
      <c r="M2161" s="10">
        <f t="array" ref="M2161">_xlfn.XLOOKUP(A2161,subscriptions!B2161:B10004,subscriptions!D2161:D10004)</f>
        <v>250</v>
      </c>
      <c r="N2161" s="10">
        <f t="array" ref="N2161">_xlfn.XLOOKUP(A2161,subscriptions!B2161:B10004,subscriptions!G2161:G10004)</f>
        <v>0</v>
      </c>
      <c r="O2161" s="10">
        <v>250.0</v>
      </c>
      <c r="P2161" s="10" t="str">
        <f t="array" ref="P2161">_xlfn.XLOOKUP(A2161,subscriptions!B2161:B10004,subscriptions!C2161:C10004)</f>
        <v>Business</v>
      </c>
      <c r="Q2161" s="10" t="s">
        <v>173</v>
      </c>
      <c r="R2161" s="10" t="s">
        <v>129</v>
      </c>
      <c r="S2161" s="10" t="s">
        <v>1172</v>
      </c>
    </row>
    <row r="2162">
      <c r="A2162" s="1" t="s">
        <v>2939</v>
      </c>
      <c r="B2162" s="1" t="s">
        <v>713</v>
      </c>
      <c r="C2162" s="1" t="s">
        <v>426</v>
      </c>
      <c r="D2162" s="1" t="s">
        <v>27</v>
      </c>
      <c r="E2162" s="1" t="s">
        <v>111</v>
      </c>
      <c r="F2162" s="1" t="s">
        <v>1855</v>
      </c>
      <c r="G2162" s="1" t="s">
        <v>14749</v>
      </c>
      <c r="H2162" s="1" t="s">
        <v>14750</v>
      </c>
      <c r="I2162" s="4">
        <v>84.21329861111111</v>
      </c>
      <c r="J2162" s="1">
        <v>1629.66</v>
      </c>
      <c r="K2162" s="1">
        <v>410.58</v>
      </c>
      <c r="M2162" s="10">
        <f t="array" ref="M2162">_xlfn.XLOOKUP(A2162,subscriptions!B2162:B10004,subscriptions!D2162:D10004)</f>
        <v>120</v>
      </c>
      <c r="N2162" s="10">
        <f t="array" ref="N2162">_xlfn.XLOOKUP(A2162,subscriptions!B2162:B10004,subscriptions!G2162:G10004)</f>
        <v>5</v>
      </c>
      <c r="O2162" s="10">
        <v>114.0</v>
      </c>
      <c r="P2162" s="10" t="str">
        <f t="array" ref="P2162">_xlfn.XLOOKUP(A2162,subscriptions!B2162:B10004,subscriptions!C2162:C10004)</f>
        <v>Residential</v>
      </c>
      <c r="Q2162" s="10" t="s">
        <v>194</v>
      </c>
      <c r="R2162" s="10" t="s">
        <v>212</v>
      </c>
      <c r="S2162" s="10" t="s">
        <v>1915</v>
      </c>
    </row>
    <row r="2163">
      <c r="A2163" s="1" t="s">
        <v>2940</v>
      </c>
      <c r="B2163" s="1" t="s">
        <v>899</v>
      </c>
      <c r="C2163" s="1" t="s">
        <v>426</v>
      </c>
      <c r="D2163" s="1" t="s">
        <v>27</v>
      </c>
      <c r="E2163" s="1" t="s">
        <v>179</v>
      </c>
      <c r="F2163" s="1" t="s">
        <v>357</v>
      </c>
      <c r="G2163" s="1" t="s">
        <v>14751</v>
      </c>
      <c r="H2163" s="1" t="s">
        <v>14752</v>
      </c>
      <c r="I2163" s="4">
        <v>84.42020833333333</v>
      </c>
      <c r="J2163" s="1">
        <v>1505.05</v>
      </c>
      <c r="K2163" s="1">
        <v>284.36</v>
      </c>
      <c r="L2163" s="1">
        <v>100.0</v>
      </c>
      <c r="M2163" s="10">
        <f t="array" ref="M2163">_xlfn.XLOOKUP(A2163,subscriptions!B2163:B10004,subscriptions!D2163:D10004)</f>
        <v>120</v>
      </c>
      <c r="N2163" s="10">
        <f t="array" ref="N2163">_xlfn.XLOOKUP(A2163,subscriptions!B2163:B10004,subscriptions!G2163:G10004)</f>
        <v>10</v>
      </c>
      <c r="O2163" s="10">
        <v>108.0</v>
      </c>
      <c r="P2163" s="10" t="str">
        <f t="array" ref="P2163">_xlfn.XLOOKUP(A2163,subscriptions!B2163:B10004,subscriptions!C2163:C10004)</f>
        <v>Residential</v>
      </c>
      <c r="Q2163" s="10" t="s">
        <v>128</v>
      </c>
      <c r="R2163" s="10" t="s">
        <v>212</v>
      </c>
      <c r="S2163" s="10" t="s">
        <v>940</v>
      </c>
    </row>
    <row r="2164">
      <c r="A2164" s="1" t="s">
        <v>2941</v>
      </c>
      <c r="B2164" s="1" t="s">
        <v>870</v>
      </c>
      <c r="C2164" s="1" t="s">
        <v>441</v>
      </c>
      <c r="D2164" s="1" t="s">
        <v>153</v>
      </c>
      <c r="E2164" s="1" t="s">
        <v>239</v>
      </c>
      <c r="F2164" s="1" t="s">
        <v>3181</v>
      </c>
      <c r="G2164" s="1" t="s">
        <v>14753</v>
      </c>
      <c r="H2164" s="1" t="s">
        <v>14754</v>
      </c>
      <c r="I2164" s="4">
        <v>84.20914351851852</v>
      </c>
      <c r="J2164" s="1">
        <v>701.67</v>
      </c>
      <c r="K2164" s="1">
        <v>106.5</v>
      </c>
      <c r="M2164" s="10">
        <f t="array" ref="M2164">_xlfn.XLOOKUP(A2164,subscriptions!B2164:B10004,subscriptions!D2164:D10004)</f>
        <v>120</v>
      </c>
      <c r="N2164" s="10">
        <f t="array" ref="N2164">_xlfn.XLOOKUP(A2164,subscriptions!B2164:B10004,subscriptions!G2164:G10004)</f>
        <v>20</v>
      </c>
      <c r="O2164" s="10">
        <v>96.0</v>
      </c>
      <c r="P2164" s="10" t="str">
        <f t="array" ref="P2164">_xlfn.XLOOKUP(A2164,subscriptions!B2164:B10004,subscriptions!C2164:C10004)</f>
        <v>Residential</v>
      </c>
      <c r="Q2164" s="10" t="s">
        <v>128</v>
      </c>
      <c r="R2164" s="10" t="s">
        <v>148</v>
      </c>
      <c r="S2164" s="10" t="s">
        <v>1374</v>
      </c>
    </row>
    <row r="2165">
      <c r="A2165" s="1" t="s">
        <v>2942</v>
      </c>
      <c r="B2165" s="1" t="s">
        <v>1099</v>
      </c>
      <c r="C2165" s="1" t="s">
        <v>871</v>
      </c>
      <c r="D2165" s="1" t="s">
        <v>153</v>
      </c>
      <c r="E2165" s="1" t="s">
        <v>219</v>
      </c>
      <c r="F2165" s="1" t="s">
        <v>971</v>
      </c>
      <c r="G2165" s="1" t="s">
        <v>14755</v>
      </c>
      <c r="H2165" s="1" t="s">
        <v>14756</v>
      </c>
      <c r="I2165" s="4">
        <v>84.29309027777778</v>
      </c>
      <c r="J2165" s="1">
        <v>2812.5</v>
      </c>
      <c r="K2165" s="1">
        <v>424.51</v>
      </c>
      <c r="M2165" s="10">
        <f t="array" ref="M2165">_xlfn.XLOOKUP(A2165,subscriptions!B2165:B10004,subscriptions!D2165:D10004)</f>
        <v>120</v>
      </c>
      <c r="N2165" s="10">
        <f t="array" ref="N2165">_xlfn.XLOOKUP(A2165,subscriptions!B2165:B10004,subscriptions!G2165:G10004)</f>
        <v>0</v>
      </c>
      <c r="O2165" s="10">
        <v>120.0</v>
      </c>
      <c r="P2165" s="10" t="str">
        <f t="array" ref="P2165">_xlfn.XLOOKUP(A2165,subscriptions!B2165:B10004,subscriptions!C2165:C10004)</f>
        <v>Residential</v>
      </c>
      <c r="Q2165" s="10" t="s">
        <v>173</v>
      </c>
      <c r="R2165" s="10" t="s">
        <v>212</v>
      </c>
      <c r="S2165" s="10" t="s">
        <v>1779</v>
      </c>
    </row>
    <row r="2166">
      <c r="A2166" s="1" t="s">
        <v>2943</v>
      </c>
      <c r="B2166" s="1" t="s">
        <v>1527</v>
      </c>
      <c r="C2166" s="1" t="s">
        <v>261</v>
      </c>
      <c r="D2166" s="1" t="s">
        <v>153</v>
      </c>
      <c r="E2166" s="1" t="s">
        <v>332</v>
      </c>
      <c r="F2166" s="1" t="s">
        <v>333</v>
      </c>
      <c r="G2166" s="1" t="s">
        <v>14757</v>
      </c>
      <c r="H2166" s="1" t="s">
        <v>14758</v>
      </c>
      <c r="I2166" s="4">
        <v>84.41885416666666</v>
      </c>
      <c r="J2166" s="1">
        <v>1005.96</v>
      </c>
      <c r="K2166" s="1">
        <v>191.2</v>
      </c>
      <c r="M2166" s="10">
        <f t="array" ref="M2166">_xlfn.XLOOKUP(A2166,subscriptions!B2166:B10004,subscriptions!D2166:D10004)</f>
        <v>120</v>
      </c>
      <c r="N2166" s="10">
        <f t="array" ref="N2166">_xlfn.XLOOKUP(A2166,subscriptions!B2166:B10004,subscriptions!G2166:G10004)</f>
        <v>5</v>
      </c>
      <c r="O2166" s="10">
        <v>114.0</v>
      </c>
      <c r="P2166" s="10" t="str">
        <f t="array" ref="P2166">_xlfn.XLOOKUP(A2166,subscriptions!B2166:B10004,subscriptions!C2166:C10004)</f>
        <v>Residential</v>
      </c>
      <c r="Q2166" s="10" t="s">
        <v>194</v>
      </c>
      <c r="R2166" s="10" t="s">
        <v>212</v>
      </c>
      <c r="S2166" s="10" t="s">
        <v>1822</v>
      </c>
    </row>
    <row r="2167">
      <c r="A2167" s="1" t="s">
        <v>2944</v>
      </c>
      <c r="B2167" s="1" t="s">
        <v>409</v>
      </c>
      <c r="C2167" s="1" t="s">
        <v>800</v>
      </c>
      <c r="D2167" s="1" t="s">
        <v>27</v>
      </c>
      <c r="E2167" s="1" t="s">
        <v>262</v>
      </c>
      <c r="F2167" s="1" t="s">
        <v>4344</v>
      </c>
      <c r="G2167" s="1" t="s">
        <v>14759</v>
      </c>
      <c r="H2167" s="1" t="s">
        <v>14760</v>
      </c>
      <c r="I2167" s="4">
        <v>84.41763888888889</v>
      </c>
      <c r="J2167" s="1">
        <v>5852.36</v>
      </c>
      <c r="K2167" s="1">
        <v>896.09</v>
      </c>
      <c r="M2167" s="10">
        <f t="array" ref="M2167">_xlfn.XLOOKUP(A2167,subscriptions!B2167:B10004,subscriptions!D2167:D10004)</f>
        <v>120</v>
      </c>
      <c r="N2167" s="10">
        <f t="array" ref="N2167">_xlfn.XLOOKUP(A2167,subscriptions!B2167:B10004,subscriptions!G2167:G10004)</f>
        <v>10</v>
      </c>
      <c r="O2167" s="10">
        <v>108.0</v>
      </c>
      <c r="P2167" s="10" t="str">
        <f t="array" ref="P2167">_xlfn.XLOOKUP(A2167,subscriptions!B2167:B10004,subscriptions!C2167:C10004)</f>
        <v>Residential</v>
      </c>
      <c r="Q2167" s="10" t="s">
        <v>128</v>
      </c>
      <c r="R2167" s="10" t="s">
        <v>212</v>
      </c>
      <c r="S2167" s="10" t="s">
        <v>327</v>
      </c>
    </row>
    <row r="2168">
      <c r="A2168" s="1" t="s">
        <v>2945</v>
      </c>
      <c r="B2168" s="1" t="s">
        <v>763</v>
      </c>
      <c r="C2168" s="1" t="s">
        <v>26</v>
      </c>
      <c r="D2168" s="1" t="s">
        <v>27</v>
      </c>
      <c r="E2168" s="1" t="s">
        <v>631</v>
      </c>
      <c r="F2168" s="1" t="s">
        <v>2549</v>
      </c>
      <c r="G2168" s="1" t="s">
        <v>14761</v>
      </c>
      <c r="H2168" s="1" t="s">
        <v>14762</v>
      </c>
      <c r="I2168" s="4">
        <v>84.33502314814815</v>
      </c>
      <c r="J2168" s="1">
        <v>1558.27</v>
      </c>
      <c r="K2168" s="1">
        <v>290.5</v>
      </c>
      <c r="M2168" s="10">
        <f t="array" ref="M2168">_xlfn.XLOOKUP(A2168,subscriptions!B2168:B10004,subscriptions!D2168:D10004)</f>
        <v>50</v>
      </c>
      <c r="N2168" s="10">
        <f t="array" ref="N2168">_xlfn.XLOOKUP(A2168,subscriptions!B2168:B10004,subscriptions!G2168:G10004)</f>
        <v>20</v>
      </c>
      <c r="O2168" s="10">
        <v>40.0</v>
      </c>
      <c r="P2168" s="10" t="str">
        <f t="array" ref="P2168">_xlfn.XLOOKUP(A2168,subscriptions!B2168:B10004,subscriptions!C2168:C10004)</f>
        <v>Mini</v>
      </c>
      <c r="Q2168" s="10" t="s">
        <v>128</v>
      </c>
      <c r="R2168" s="10" t="s">
        <v>148</v>
      </c>
      <c r="S2168" s="10" t="s">
        <v>643</v>
      </c>
    </row>
    <row r="2169">
      <c r="A2169" s="1" t="s">
        <v>2946</v>
      </c>
      <c r="B2169" s="1" t="s">
        <v>455</v>
      </c>
      <c r="C2169" s="1" t="s">
        <v>871</v>
      </c>
      <c r="D2169" s="1" t="s">
        <v>27</v>
      </c>
      <c r="E2169" s="1" t="s">
        <v>631</v>
      </c>
      <c r="F2169" s="1" t="s">
        <v>2749</v>
      </c>
      <c r="G2169" s="1" t="s">
        <v>14763</v>
      </c>
      <c r="H2169" s="1" t="s">
        <v>14764</v>
      </c>
      <c r="I2169" s="4">
        <v>84.21204861111111</v>
      </c>
      <c r="J2169" s="1">
        <v>252.47</v>
      </c>
      <c r="K2169" s="1">
        <v>30.86</v>
      </c>
      <c r="M2169" s="10">
        <f t="array" ref="M2169">_xlfn.XLOOKUP(A2169,subscriptions!B2169:B10004,subscriptions!D2169:D10004)</f>
        <v>120</v>
      </c>
      <c r="N2169" s="10">
        <f t="array" ref="N2169">_xlfn.XLOOKUP(A2169,subscriptions!B2169:B10004,subscriptions!G2169:G10004)</f>
        <v>0</v>
      </c>
      <c r="O2169" s="10">
        <v>120.0</v>
      </c>
      <c r="P2169" s="10" t="str">
        <f t="array" ref="P2169">_xlfn.XLOOKUP(A2169,subscriptions!B2169:B10004,subscriptions!C2169:C10004)</f>
        <v>Residential</v>
      </c>
      <c r="Q2169" s="10" t="s">
        <v>173</v>
      </c>
      <c r="R2169" s="10" t="s">
        <v>212</v>
      </c>
      <c r="S2169" s="10" t="s">
        <v>857</v>
      </c>
    </row>
    <row r="2170">
      <c r="A2170" s="1" t="s">
        <v>2947</v>
      </c>
      <c r="B2170" s="1" t="s">
        <v>899</v>
      </c>
      <c r="C2170" s="1" t="s">
        <v>473</v>
      </c>
      <c r="D2170" s="1" t="s">
        <v>27</v>
      </c>
      <c r="E2170" s="1" t="s">
        <v>631</v>
      </c>
      <c r="F2170" s="1" t="s">
        <v>2293</v>
      </c>
      <c r="G2170" s="1" t="s">
        <v>14765</v>
      </c>
      <c r="H2170" s="1" t="s">
        <v>14766</v>
      </c>
      <c r="I2170" s="4">
        <v>84.29319444444444</v>
      </c>
      <c r="J2170" s="1">
        <v>1741.34</v>
      </c>
      <c r="K2170" s="1">
        <v>160.42</v>
      </c>
      <c r="M2170" s="10">
        <f t="array" ref="M2170">_xlfn.XLOOKUP(A2170,subscriptions!B2170:B10004,subscriptions!D2170:D10004)</f>
        <v>80</v>
      </c>
      <c r="N2170" s="10">
        <f t="array" ref="N2170">_xlfn.XLOOKUP(A2170,subscriptions!B2170:B10004,subscriptions!G2170:G10004)</f>
        <v>5</v>
      </c>
      <c r="O2170" s="10">
        <v>76.0</v>
      </c>
      <c r="P2170" s="10" t="str">
        <f t="array" ref="P2170">_xlfn.XLOOKUP(A2170,subscriptions!B2170:B10004,subscriptions!C2170:C10004)</f>
        <v>Roam</v>
      </c>
      <c r="Q2170" s="10" t="s">
        <v>194</v>
      </c>
      <c r="R2170" s="10" t="s">
        <v>148</v>
      </c>
      <c r="S2170" s="10" t="s">
        <v>1779</v>
      </c>
    </row>
    <row r="2171">
      <c r="A2171" s="1" t="s">
        <v>2948</v>
      </c>
      <c r="B2171" s="1" t="s">
        <v>523</v>
      </c>
      <c r="C2171" s="1" t="s">
        <v>1100</v>
      </c>
      <c r="D2171" s="1" t="s">
        <v>27</v>
      </c>
      <c r="E2171" s="1" t="s">
        <v>262</v>
      </c>
      <c r="F2171" s="1" t="s">
        <v>2853</v>
      </c>
      <c r="G2171" s="1" t="s">
        <v>14767</v>
      </c>
      <c r="H2171" s="1" t="s">
        <v>14768</v>
      </c>
      <c r="I2171" s="4">
        <v>84.37850694444444</v>
      </c>
      <c r="J2171" s="1">
        <v>639.8</v>
      </c>
      <c r="K2171" s="1">
        <v>114.37</v>
      </c>
      <c r="M2171" s="10">
        <f t="array" ref="M2171">_xlfn.XLOOKUP(A2171,subscriptions!B2171:B10004,subscriptions!D2171:D10004)</f>
        <v>80</v>
      </c>
      <c r="N2171" s="10">
        <f t="array" ref="N2171">_xlfn.XLOOKUP(A2171,subscriptions!B2171:B10004,subscriptions!G2171:G10004)</f>
        <v>10</v>
      </c>
      <c r="O2171" s="10">
        <v>72.0</v>
      </c>
      <c r="P2171" s="10" t="str">
        <f t="array" ref="P2171">_xlfn.XLOOKUP(A2171,subscriptions!B2171:B10004,subscriptions!C2171:C10004)</f>
        <v>Roam</v>
      </c>
      <c r="Q2171" s="10" t="s">
        <v>128</v>
      </c>
      <c r="R2171" s="10" t="s">
        <v>148</v>
      </c>
      <c r="S2171" s="10" t="s">
        <v>1622</v>
      </c>
    </row>
    <row r="2172">
      <c r="A2172" s="1" t="s">
        <v>2951</v>
      </c>
      <c r="B2172" s="1" t="s">
        <v>1141</v>
      </c>
      <c r="C2172" s="1" t="s">
        <v>884</v>
      </c>
      <c r="D2172" s="1" t="s">
        <v>27</v>
      </c>
      <c r="E2172" s="1" t="s">
        <v>28</v>
      </c>
      <c r="F2172" s="1" t="s">
        <v>1639</v>
      </c>
      <c r="G2172" s="1" t="s">
        <v>14769</v>
      </c>
      <c r="H2172" s="1" t="s">
        <v>14770</v>
      </c>
      <c r="I2172" s="4">
        <v>84.33826388888889</v>
      </c>
      <c r="J2172" s="1">
        <v>1789.11</v>
      </c>
      <c r="K2172" s="1">
        <v>162.05</v>
      </c>
      <c r="M2172" s="10">
        <f t="array" ref="M2172">_xlfn.XLOOKUP(A2172,subscriptions!B2172:B10004,subscriptions!D2172:D10004)</f>
        <v>120</v>
      </c>
      <c r="N2172" s="10">
        <f t="array" ref="N2172">_xlfn.XLOOKUP(A2172,subscriptions!B2172:B10004,subscriptions!G2172:G10004)</f>
        <v>20</v>
      </c>
      <c r="O2172" s="10">
        <v>96.0</v>
      </c>
      <c r="P2172" s="10" t="str">
        <f t="array" ref="P2172">_xlfn.XLOOKUP(A2172,subscriptions!B2172:B10004,subscriptions!C2172:C10004)</f>
        <v>Residential</v>
      </c>
      <c r="Q2172" s="10" t="s">
        <v>128</v>
      </c>
      <c r="R2172" s="10" t="s">
        <v>148</v>
      </c>
      <c r="S2172" s="10" t="s">
        <v>2086</v>
      </c>
    </row>
    <row r="2173">
      <c r="A2173" s="1" t="s">
        <v>2952</v>
      </c>
      <c r="B2173" s="1" t="s">
        <v>1624</v>
      </c>
      <c r="C2173" s="1" t="s">
        <v>178</v>
      </c>
      <c r="D2173" s="1" t="s">
        <v>27</v>
      </c>
      <c r="E2173" s="1" t="s">
        <v>219</v>
      </c>
      <c r="F2173" s="1" t="s">
        <v>660</v>
      </c>
      <c r="G2173" s="1" t="s">
        <v>14771</v>
      </c>
      <c r="H2173" s="1" t="s">
        <v>14772</v>
      </c>
      <c r="I2173" s="4">
        <v>84.17167824074075</v>
      </c>
      <c r="J2173" s="1">
        <v>158.28</v>
      </c>
      <c r="K2173" s="1">
        <v>32.69</v>
      </c>
      <c r="M2173" s="10">
        <f t="array" ref="M2173">_xlfn.XLOOKUP(A2173,subscriptions!B2173:B10004,subscriptions!D2173:D10004)</f>
        <v>120</v>
      </c>
      <c r="N2173" s="10">
        <f t="array" ref="N2173">_xlfn.XLOOKUP(A2173,subscriptions!B2173:B10004,subscriptions!G2173:G10004)</f>
        <v>0</v>
      </c>
      <c r="O2173" s="10">
        <v>120.0</v>
      </c>
      <c r="P2173" s="10" t="str">
        <f t="array" ref="P2173">_xlfn.XLOOKUP(A2173,subscriptions!B2173:B10004,subscriptions!C2173:C10004)</f>
        <v>Residential</v>
      </c>
      <c r="Q2173" s="10" t="s">
        <v>173</v>
      </c>
      <c r="R2173" s="10" t="s">
        <v>212</v>
      </c>
      <c r="S2173" s="10" t="s">
        <v>1082</v>
      </c>
    </row>
    <row r="2174">
      <c r="A2174" s="1" t="s">
        <v>2953</v>
      </c>
      <c r="B2174" s="1" t="s">
        <v>870</v>
      </c>
      <c r="C2174" s="1" t="s">
        <v>2483</v>
      </c>
      <c r="D2174" s="1" t="s">
        <v>153</v>
      </c>
      <c r="E2174" s="1" t="s">
        <v>631</v>
      </c>
      <c r="F2174" s="1" t="s">
        <v>2495</v>
      </c>
      <c r="G2174" s="1" t="s">
        <v>14773</v>
      </c>
      <c r="H2174" s="1" t="s">
        <v>14774</v>
      </c>
      <c r="I2174" s="4">
        <v>84.37722222222222</v>
      </c>
      <c r="J2174" s="1">
        <v>338.34</v>
      </c>
      <c r="K2174" s="1">
        <v>53.92</v>
      </c>
      <c r="M2174" s="10">
        <f t="array" ref="M2174">_xlfn.XLOOKUP(A2174,subscriptions!B2174:B10004,subscriptions!D2174:D10004)</f>
        <v>120</v>
      </c>
      <c r="N2174" s="10">
        <f t="array" ref="N2174">_xlfn.XLOOKUP(A2174,subscriptions!B2174:B10004,subscriptions!G2174:G10004)</f>
        <v>5</v>
      </c>
      <c r="O2174" s="10">
        <v>114.0</v>
      </c>
      <c r="P2174" s="10" t="str">
        <f t="array" ref="P2174">_xlfn.XLOOKUP(A2174,subscriptions!B2174:B10004,subscriptions!C2174:C10004)</f>
        <v>Residential</v>
      </c>
      <c r="Q2174" s="10" t="s">
        <v>194</v>
      </c>
      <c r="R2174" s="10" t="s">
        <v>212</v>
      </c>
      <c r="S2174" s="10" t="s">
        <v>1360</v>
      </c>
    </row>
    <row r="2175">
      <c r="A2175" s="1" t="s">
        <v>2954</v>
      </c>
      <c r="B2175" s="1" t="s">
        <v>409</v>
      </c>
      <c r="C2175" s="1" t="s">
        <v>920</v>
      </c>
      <c r="D2175" s="1" t="s">
        <v>27</v>
      </c>
      <c r="E2175" s="1" t="s">
        <v>179</v>
      </c>
      <c r="F2175" s="1" t="s">
        <v>1045</v>
      </c>
      <c r="G2175" s="1" t="s">
        <v>14775</v>
      </c>
      <c r="H2175" s="1" t="s">
        <v>14776</v>
      </c>
      <c r="I2175" s="4">
        <v>84.33568287037038</v>
      </c>
      <c r="J2175" s="1">
        <v>2954.18</v>
      </c>
      <c r="K2175" s="1">
        <v>362.24</v>
      </c>
      <c r="L2175" s="1">
        <v>100.0</v>
      </c>
      <c r="M2175" s="10">
        <f t="array" ref="M2175">_xlfn.XLOOKUP(A2175,subscriptions!B2175:B10004,subscriptions!D2175:D10004)</f>
        <v>80</v>
      </c>
      <c r="N2175" s="10">
        <f t="array" ref="N2175">_xlfn.XLOOKUP(A2175,subscriptions!B2175:B10004,subscriptions!G2175:G10004)</f>
        <v>10</v>
      </c>
      <c r="O2175" s="10">
        <v>72.0</v>
      </c>
      <c r="P2175" s="10" t="str">
        <f t="array" ref="P2175">_xlfn.XLOOKUP(A2175,subscriptions!B2175:B10004,subscriptions!C2175:C10004)</f>
        <v>Roam</v>
      </c>
      <c r="Q2175" s="10" t="s">
        <v>128</v>
      </c>
      <c r="R2175" s="10" t="s">
        <v>148</v>
      </c>
      <c r="S2175" s="10" t="s">
        <v>571</v>
      </c>
    </row>
    <row r="2176">
      <c r="A2176" s="1" t="s">
        <v>2955</v>
      </c>
      <c r="B2176" s="1" t="s">
        <v>109</v>
      </c>
      <c r="C2176" s="1" t="s">
        <v>524</v>
      </c>
      <c r="D2176" s="1" t="s">
        <v>27</v>
      </c>
      <c r="E2176" s="1" t="s">
        <v>262</v>
      </c>
      <c r="F2176" s="1" t="s">
        <v>263</v>
      </c>
      <c r="G2176" s="1" t="s">
        <v>14777</v>
      </c>
      <c r="H2176" s="1" t="s">
        <v>14778</v>
      </c>
      <c r="I2176" s="4">
        <v>84.21534722222222</v>
      </c>
      <c r="J2176" s="1">
        <v>436.56</v>
      </c>
      <c r="K2176" s="1">
        <v>60.61</v>
      </c>
      <c r="M2176" s="10">
        <f t="array" ref="M2176">_xlfn.XLOOKUP(A2176,subscriptions!B2176:B10004,subscriptions!D2176:D10004)</f>
        <v>120</v>
      </c>
      <c r="N2176" s="10">
        <f t="array" ref="N2176">_xlfn.XLOOKUP(A2176,subscriptions!B2176:B10004,subscriptions!G2176:G10004)</f>
        <v>20</v>
      </c>
      <c r="O2176" s="10">
        <v>96.0</v>
      </c>
      <c r="P2176" s="10" t="str">
        <f t="array" ref="P2176">_xlfn.XLOOKUP(A2176,subscriptions!B2176:B10004,subscriptions!C2176:C10004)</f>
        <v>Residential</v>
      </c>
      <c r="Q2176" s="10" t="s">
        <v>128</v>
      </c>
      <c r="R2176" s="10" t="s">
        <v>148</v>
      </c>
      <c r="S2176" s="10" t="s">
        <v>1212</v>
      </c>
    </row>
    <row r="2177">
      <c r="A2177" s="1" t="s">
        <v>2956</v>
      </c>
      <c r="B2177" s="1" t="s">
        <v>1939</v>
      </c>
      <c r="C2177" s="1" t="s">
        <v>1415</v>
      </c>
      <c r="D2177" s="1" t="s">
        <v>153</v>
      </c>
      <c r="E2177" s="1" t="s">
        <v>714</v>
      </c>
      <c r="F2177" s="1" t="s">
        <v>3326</v>
      </c>
      <c r="G2177" s="1" t="s">
        <v>14779</v>
      </c>
      <c r="H2177" s="1" t="s">
        <v>14780</v>
      </c>
      <c r="I2177" s="4">
        <v>84.33839120370371</v>
      </c>
      <c r="J2177" s="1">
        <v>2771.39</v>
      </c>
      <c r="K2177" s="1">
        <v>396.11</v>
      </c>
      <c r="M2177" s="10">
        <f t="array" ref="M2177">_xlfn.XLOOKUP(A2177,subscriptions!B2177:B10004,subscriptions!D2177:D10004)</f>
        <v>250</v>
      </c>
      <c r="N2177" s="10">
        <f t="array" ref="N2177">_xlfn.XLOOKUP(A2177,subscriptions!B2177:B10004,subscriptions!G2177:G10004)</f>
        <v>0</v>
      </c>
      <c r="O2177" s="10">
        <v>250.0</v>
      </c>
      <c r="P2177" s="10" t="str">
        <f t="array" ref="P2177">_xlfn.XLOOKUP(A2177,subscriptions!B2177:B10004,subscriptions!C2177:C10004)</f>
        <v>Business</v>
      </c>
      <c r="Q2177" s="10" t="s">
        <v>173</v>
      </c>
      <c r="R2177" s="10" t="s">
        <v>129</v>
      </c>
      <c r="S2177" s="10" t="s">
        <v>2086</v>
      </c>
    </row>
    <row r="2178">
      <c r="A2178" s="1" t="s">
        <v>2957</v>
      </c>
      <c r="B2178" s="1" t="s">
        <v>1387</v>
      </c>
      <c r="C2178" s="1" t="s">
        <v>391</v>
      </c>
      <c r="D2178" s="1" t="s">
        <v>27</v>
      </c>
      <c r="E2178" s="1" t="s">
        <v>219</v>
      </c>
      <c r="F2178" s="1" t="s">
        <v>458</v>
      </c>
      <c r="G2178" s="1" t="s">
        <v>14781</v>
      </c>
      <c r="H2178" s="1" t="s">
        <v>14782</v>
      </c>
      <c r="I2178" s="4">
        <v>84.2160763888889</v>
      </c>
      <c r="J2178" s="1">
        <v>541.25</v>
      </c>
      <c r="K2178" s="1">
        <v>113.08</v>
      </c>
      <c r="M2178" s="10">
        <f t="array" ref="M2178">_xlfn.XLOOKUP(A2178,subscriptions!B2178:B10004,subscriptions!D2178:D10004)</f>
        <v>120</v>
      </c>
      <c r="N2178" s="10">
        <f t="array" ref="N2178">_xlfn.XLOOKUP(A2178,subscriptions!B2178:B10004,subscriptions!G2178:G10004)</f>
        <v>5</v>
      </c>
      <c r="O2178" s="10">
        <v>114.0</v>
      </c>
      <c r="P2178" s="10" t="str">
        <f t="array" ref="P2178">_xlfn.XLOOKUP(A2178,subscriptions!B2178:B10004,subscriptions!C2178:C10004)</f>
        <v>Residential</v>
      </c>
      <c r="Q2178" s="10" t="s">
        <v>194</v>
      </c>
      <c r="R2178" s="10" t="s">
        <v>212</v>
      </c>
      <c r="S2178" s="10" t="s">
        <v>2596</v>
      </c>
    </row>
    <row r="2179">
      <c r="A2179" s="1" t="s">
        <v>2958</v>
      </c>
      <c r="B2179" s="1" t="s">
        <v>426</v>
      </c>
      <c r="C2179" s="1" t="s">
        <v>133</v>
      </c>
      <c r="D2179" s="1" t="s">
        <v>153</v>
      </c>
      <c r="E2179" s="1" t="s">
        <v>280</v>
      </c>
      <c r="F2179" s="1" t="s">
        <v>376</v>
      </c>
      <c r="G2179" s="1" t="s">
        <v>14783</v>
      </c>
      <c r="H2179" s="1" t="s">
        <v>14784</v>
      </c>
      <c r="I2179" s="4">
        <v>84.34039351851852</v>
      </c>
      <c r="J2179" s="1">
        <v>1594.53</v>
      </c>
      <c r="K2179" s="1">
        <v>363.91</v>
      </c>
      <c r="M2179" s="10">
        <f t="array" ref="M2179">_xlfn.XLOOKUP(A2179,subscriptions!B2179:B10004,subscriptions!D2179:D10004)</f>
        <v>120</v>
      </c>
      <c r="N2179" s="10">
        <f t="array" ref="N2179">_xlfn.XLOOKUP(A2179,subscriptions!B2179:B10004,subscriptions!G2179:G10004)</f>
        <v>10</v>
      </c>
      <c r="O2179" s="10">
        <v>108.0</v>
      </c>
      <c r="P2179" s="10" t="str">
        <f t="array" ref="P2179">_xlfn.XLOOKUP(A2179,subscriptions!B2179:B10004,subscriptions!C2179:C10004)</f>
        <v>Residential</v>
      </c>
      <c r="Q2179" s="10" t="s">
        <v>128</v>
      </c>
      <c r="R2179" s="10" t="s">
        <v>212</v>
      </c>
      <c r="S2179" s="10" t="s">
        <v>616</v>
      </c>
    </row>
    <row r="2180">
      <c r="A2180" s="1" t="s">
        <v>2959</v>
      </c>
      <c r="B2180" s="1" t="s">
        <v>375</v>
      </c>
      <c r="C2180" s="1" t="s">
        <v>1347</v>
      </c>
      <c r="D2180" s="1" t="s">
        <v>27</v>
      </c>
      <c r="E2180" s="1" t="s">
        <v>262</v>
      </c>
      <c r="F2180" s="1" t="s">
        <v>4113</v>
      </c>
      <c r="G2180" s="1" t="s">
        <v>14785</v>
      </c>
      <c r="H2180" s="1" t="s">
        <v>14786</v>
      </c>
      <c r="I2180" s="4">
        <v>84.29592592592593</v>
      </c>
      <c r="J2180" s="1">
        <v>1826.99</v>
      </c>
      <c r="K2180" s="1">
        <v>205.61</v>
      </c>
      <c r="M2180" s="10">
        <f t="array" ref="M2180">_xlfn.XLOOKUP(A2180,subscriptions!B2180:B10004,subscriptions!D2180:D10004)</f>
        <v>120</v>
      </c>
      <c r="N2180" s="10">
        <f t="array" ref="N2180">_xlfn.XLOOKUP(A2180,subscriptions!B2180:B10004,subscriptions!G2180:G10004)</f>
        <v>20</v>
      </c>
      <c r="O2180" s="10">
        <v>96.0</v>
      </c>
      <c r="P2180" s="10" t="str">
        <f t="array" ref="P2180">_xlfn.XLOOKUP(A2180,subscriptions!B2180:B10004,subscriptions!C2180:C10004)</f>
        <v>Residential</v>
      </c>
      <c r="Q2180" s="10" t="s">
        <v>128</v>
      </c>
      <c r="R2180" s="10" t="s">
        <v>148</v>
      </c>
      <c r="S2180" s="10" t="s">
        <v>655</v>
      </c>
    </row>
    <row r="2181">
      <c r="A2181" s="1" t="s">
        <v>2960</v>
      </c>
      <c r="B2181" s="1" t="s">
        <v>24</v>
      </c>
      <c r="C2181" s="1" t="s">
        <v>279</v>
      </c>
      <c r="D2181" s="1" t="s">
        <v>27</v>
      </c>
      <c r="E2181" s="1" t="s">
        <v>262</v>
      </c>
      <c r="F2181" s="1" t="s">
        <v>674</v>
      </c>
      <c r="G2181" s="1" t="s">
        <v>14787</v>
      </c>
      <c r="H2181" s="1" t="s">
        <v>14788</v>
      </c>
      <c r="I2181" s="4">
        <v>84.21071759259259</v>
      </c>
      <c r="J2181" s="1">
        <v>1128.17</v>
      </c>
      <c r="K2181" s="1">
        <v>180.14</v>
      </c>
      <c r="M2181" s="10">
        <f t="array" ref="M2181">_xlfn.XLOOKUP(A2181,subscriptions!B2181:B10004,subscriptions!D2181:D10004)</f>
        <v>120</v>
      </c>
      <c r="N2181" s="10">
        <f t="array" ref="N2181">_xlfn.XLOOKUP(A2181,subscriptions!B2181:B10004,subscriptions!G2181:G10004)</f>
        <v>0</v>
      </c>
      <c r="O2181" s="10">
        <v>120.0</v>
      </c>
      <c r="P2181" s="10" t="str">
        <f t="array" ref="P2181">_xlfn.XLOOKUP(A2181,subscriptions!B2181:B10004,subscriptions!C2181:C10004)</f>
        <v>Residential</v>
      </c>
      <c r="Q2181" s="10" t="s">
        <v>173</v>
      </c>
      <c r="R2181" s="10" t="s">
        <v>212</v>
      </c>
      <c r="S2181" s="10" t="s">
        <v>770</v>
      </c>
    </row>
    <row r="2182">
      <c r="A2182" s="1" t="s">
        <v>2963</v>
      </c>
      <c r="B2182" s="1" t="s">
        <v>700</v>
      </c>
      <c r="C2182" s="1" t="s">
        <v>556</v>
      </c>
      <c r="D2182" s="1" t="s">
        <v>153</v>
      </c>
      <c r="E2182" s="1" t="s">
        <v>28</v>
      </c>
      <c r="F2182" s="1" t="s">
        <v>2188</v>
      </c>
      <c r="G2182" s="1" t="s">
        <v>14789</v>
      </c>
      <c r="H2182" s="1" t="s">
        <v>14790</v>
      </c>
      <c r="I2182" s="4">
        <v>84.41748842592592</v>
      </c>
      <c r="J2182" s="1">
        <v>596.44</v>
      </c>
      <c r="K2182" s="1">
        <v>134.24</v>
      </c>
      <c r="M2182" s="10">
        <f t="array" ref="M2182">_xlfn.XLOOKUP(A2182,subscriptions!B2182:B10004,subscriptions!D2182:D10004)</f>
        <v>120</v>
      </c>
      <c r="N2182" s="10">
        <f t="array" ref="N2182">_xlfn.XLOOKUP(A2182,subscriptions!B2182:B10004,subscriptions!G2182:G10004)</f>
        <v>5</v>
      </c>
      <c r="O2182" s="10">
        <v>114.0</v>
      </c>
      <c r="P2182" s="10" t="str">
        <f t="array" ref="P2182">_xlfn.XLOOKUP(A2182,subscriptions!B2182:B10004,subscriptions!C2182:C10004)</f>
        <v>Residential</v>
      </c>
      <c r="Q2182" s="10" t="s">
        <v>194</v>
      </c>
      <c r="R2182" s="10" t="s">
        <v>212</v>
      </c>
      <c r="S2182" s="10" t="s">
        <v>327</v>
      </c>
    </row>
    <row r="2183">
      <c r="A2183" s="1" t="s">
        <v>2964</v>
      </c>
      <c r="B2183" s="1" t="s">
        <v>1157</v>
      </c>
      <c r="C2183" s="1" t="s">
        <v>750</v>
      </c>
      <c r="D2183" s="1" t="s">
        <v>27</v>
      </c>
      <c r="E2183" s="1" t="s">
        <v>239</v>
      </c>
      <c r="F2183" s="1" t="s">
        <v>1186</v>
      </c>
      <c r="G2183" s="1" t="s">
        <v>14791</v>
      </c>
      <c r="H2183" s="1" t="s">
        <v>14792</v>
      </c>
      <c r="I2183" s="4">
        <v>84.33899305555556</v>
      </c>
      <c r="J2183" s="1">
        <v>408.61</v>
      </c>
      <c r="K2183" s="1">
        <v>79.82</v>
      </c>
      <c r="M2183" s="10">
        <f t="array" ref="M2183">_xlfn.XLOOKUP(A2183,subscriptions!B2183:B10004,subscriptions!D2183:D10004)</f>
        <v>120</v>
      </c>
      <c r="N2183" s="10">
        <f t="array" ref="N2183">_xlfn.XLOOKUP(A2183,subscriptions!B2183:B10004,subscriptions!G2183:G10004)</f>
        <v>10</v>
      </c>
      <c r="O2183" s="10">
        <v>108.0</v>
      </c>
      <c r="P2183" s="10" t="str">
        <f t="array" ref="P2183">_xlfn.XLOOKUP(A2183,subscriptions!B2183:B10004,subscriptions!C2183:C10004)</f>
        <v>Residential</v>
      </c>
      <c r="Q2183" s="10" t="s">
        <v>128</v>
      </c>
      <c r="R2183" s="10" t="s">
        <v>212</v>
      </c>
      <c r="S2183" s="10" t="s">
        <v>2016</v>
      </c>
    </row>
    <row r="2184">
      <c r="A2184" s="1" t="s">
        <v>2965</v>
      </c>
      <c r="B2184" s="1" t="s">
        <v>772</v>
      </c>
      <c r="C2184" s="1" t="s">
        <v>1142</v>
      </c>
      <c r="D2184" s="1" t="s">
        <v>153</v>
      </c>
      <c r="E2184" s="1" t="s">
        <v>179</v>
      </c>
      <c r="F2184" s="1" t="s">
        <v>901</v>
      </c>
      <c r="G2184" s="1" t="s">
        <v>14793</v>
      </c>
      <c r="H2184" s="1" t="s">
        <v>14794</v>
      </c>
      <c r="I2184" s="4">
        <v>84.42113425925926</v>
      </c>
      <c r="J2184" s="1">
        <v>100.63</v>
      </c>
      <c r="K2184" s="1">
        <v>16.33</v>
      </c>
      <c r="L2184" s="1">
        <v>100.0</v>
      </c>
      <c r="M2184" s="10">
        <f t="array" ref="M2184">_xlfn.XLOOKUP(A2184,subscriptions!B2184:B10004,subscriptions!D2184:D10004)</f>
        <v>120</v>
      </c>
      <c r="N2184" s="10">
        <f t="array" ref="N2184">_xlfn.XLOOKUP(A2184,subscriptions!B2184:B10004,subscriptions!G2184:G10004)</f>
        <v>20</v>
      </c>
      <c r="O2184" s="10">
        <v>96.0</v>
      </c>
      <c r="P2184" s="10" t="str">
        <f t="array" ref="P2184">_xlfn.XLOOKUP(A2184,subscriptions!B2184:B10004,subscriptions!C2184:C10004)</f>
        <v>Residential</v>
      </c>
      <c r="Q2184" s="10" t="s">
        <v>128</v>
      </c>
      <c r="R2184" s="10" t="s">
        <v>148</v>
      </c>
      <c r="S2184" s="10" t="s">
        <v>2152</v>
      </c>
    </row>
    <row r="2185">
      <c r="A2185" s="1" t="s">
        <v>2966</v>
      </c>
      <c r="B2185" s="1" t="s">
        <v>1664</v>
      </c>
      <c r="C2185" s="1" t="s">
        <v>456</v>
      </c>
      <c r="D2185" s="1" t="s">
        <v>153</v>
      </c>
      <c r="E2185" s="1" t="s">
        <v>219</v>
      </c>
      <c r="F2185" s="1" t="s">
        <v>971</v>
      </c>
      <c r="G2185" s="1" t="s">
        <v>14795</v>
      </c>
      <c r="H2185" s="1" t="s">
        <v>14796</v>
      </c>
      <c r="I2185" s="4">
        <v>84.29452546296297</v>
      </c>
      <c r="J2185" s="1">
        <v>593.49</v>
      </c>
      <c r="K2185" s="1">
        <v>86.35</v>
      </c>
      <c r="M2185" s="10">
        <f t="array" ref="M2185">_xlfn.XLOOKUP(A2185,subscriptions!B2185:B10004,subscriptions!D2185:D10004)</f>
        <v>120</v>
      </c>
      <c r="N2185" s="10">
        <f t="array" ref="N2185">_xlfn.XLOOKUP(A2185,subscriptions!B2185:B10004,subscriptions!G2185:G10004)</f>
        <v>0</v>
      </c>
      <c r="O2185" s="10">
        <v>120.0</v>
      </c>
      <c r="P2185" s="10" t="str">
        <f t="array" ref="P2185">_xlfn.XLOOKUP(A2185,subscriptions!B2185:B10004,subscriptions!C2185:C10004)</f>
        <v>Residential</v>
      </c>
      <c r="Q2185" s="10" t="s">
        <v>173</v>
      </c>
      <c r="R2185" s="10" t="s">
        <v>212</v>
      </c>
      <c r="S2185" s="10" t="s">
        <v>2075</v>
      </c>
    </row>
    <row r="2186">
      <c r="A2186" s="1" t="s">
        <v>2967</v>
      </c>
      <c r="B2186" s="1" t="s">
        <v>24</v>
      </c>
      <c r="C2186" s="1" t="s">
        <v>330</v>
      </c>
      <c r="D2186" s="1" t="s">
        <v>27</v>
      </c>
      <c r="E2186" s="1" t="s">
        <v>219</v>
      </c>
      <c r="F2186" s="1" t="s">
        <v>220</v>
      </c>
      <c r="G2186" s="1" t="s">
        <v>14797</v>
      </c>
      <c r="H2186" s="1" t="s">
        <v>14798</v>
      </c>
      <c r="I2186" s="4">
        <v>84.25358796296297</v>
      </c>
      <c r="J2186" s="1">
        <v>1638.35</v>
      </c>
      <c r="K2186" s="1">
        <v>157.91</v>
      </c>
      <c r="M2186" s="10">
        <f t="array" ref="M2186">_xlfn.XLOOKUP(A2186,subscriptions!B2186:B10004,subscriptions!D2186:D10004)</f>
        <v>120</v>
      </c>
      <c r="N2186" s="10">
        <f t="array" ref="N2186">_xlfn.XLOOKUP(A2186,subscriptions!B2186:B10004,subscriptions!G2186:G10004)</f>
        <v>5</v>
      </c>
      <c r="O2186" s="10">
        <v>114.0</v>
      </c>
      <c r="P2186" s="10" t="str">
        <f t="array" ref="P2186">_xlfn.XLOOKUP(A2186,subscriptions!B2186:B10004,subscriptions!C2186:C10004)</f>
        <v>Residential</v>
      </c>
      <c r="Q2186" s="10" t="s">
        <v>194</v>
      </c>
      <c r="R2186" s="10" t="s">
        <v>212</v>
      </c>
      <c r="S2186" s="10" t="s">
        <v>1832</v>
      </c>
    </row>
    <row r="2187">
      <c r="A2187" s="1" t="s">
        <v>2968</v>
      </c>
      <c r="B2187" s="1" t="s">
        <v>1044</v>
      </c>
      <c r="C2187" s="1" t="s">
        <v>2007</v>
      </c>
      <c r="D2187" s="1" t="s">
        <v>27</v>
      </c>
      <c r="E2187" s="1" t="s">
        <v>179</v>
      </c>
      <c r="F2187" s="1" t="s">
        <v>844</v>
      </c>
      <c r="G2187" s="1" t="s">
        <v>14799</v>
      </c>
      <c r="H2187" s="1" t="s">
        <v>14800</v>
      </c>
      <c r="I2187" s="4">
        <v>84.34052083333333</v>
      </c>
      <c r="J2187" s="1">
        <v>4228.32</v>
      </c>
      <c r="K2187" s="1">
        <v>580.38</v>
      </c>
      <c r="L2187" s="1">
        <v>100.0</v>
      </c>
      <c r="M2187" s="10">
        <f t="array" ref="M2187">_xlfn.XLOOKUP(A2187,subscriptions!B2187:B10004,subscriptions!D2187:D10004)</f>
        <v>120</v>
      </c>
      <c r="N2187" s="10">
        <f t="array" ref="N2187">_xlfn.XLOOKUP(A2187,subscriptions!B2187:B10004,subscriptions!G2187:G10004)</f>
        <v>10</v>
      </c>
      <c r="O2187" s="10">
        <v>108.0</v>
      </c>
      <c r="P2187" s="10" t="str">
        <f t="array" ref="P2187">_xlfn.XLOOKUP(A2187,subscriptions!B2187:B10004,subscriptions!C2187:C10004)</f>
        <v>Residential</v>
      </c>
      <c r="Q2187" s="10" t="s">
        <v>128</v>
      </c>
      <c r="R2187" s="10" t="s">
        <v>212</v>
      </c>
      <c r="S2187" s="10" t="s">
        <v>616</v>
      </c>
    </row>
    <row r="2188">
      <c r="A2188" s="1" t="s">
        <v>2969</v>
      </c>
      <c r="B2188" s="1" t="s">
        <v>150</v>
      </c>
      <c r="C2188" s="1" t="s">
        <v>473</v>
      </c>
      <c r="D2188" s="1" t="s">
        <v>153</v>
      </c>
      <c r="E2188" s="1" t="s">
        <v>631</v>
      </c>
      <c r="F2188" s="1" t="s">
        <v>1084</v>
      </c>
      <c r="G2188" s="1" t="s">
        <v>14801</v>
      </c>
      <c r="H2188" s="1" t="s">
        <v>14802</v>
      </c>
      <c r="I2188" s="4">
        <v>84.17390046296296</v>
      </c>
      <c r="J2188" s="1">
        <v>3124.29</v>
      </c>
      <c r="K2188" s="1">
        <v>642.95</v>
      </c>
      <c r="M2188" s="10">
        <f t="array" ref="M2188">_xlfn.XLOOKUP(A2188,subscriptions!B2188:B10004,subscriptions!D2188:D10004)</f>
        <v>250</v>
      </c>
      <c r="N2188" s="10">
        <f t="array" ref="N2188">_xlfn.XLOOKUP(A2188,subscriptions!B2188:B10004,subscriptions!G2188:G10004)</f>
        <v>20</v>
      </c>
      <c r="O2188" s="10">
        <v>200.0</v>
      </c>
      <c r="P2188" s="10" t="str">
        <f t="array" ref="P2188">_xlfn.XLOOKUP(A2188,subscriptions!B2188:B10004,subscriptions!C2188:C10004)</f>
        <v>Business</v>
      </c>
      <c r="Q2188" s="10" t="s">
        <v>128</v>
      </c>
      <c r="R2188" s="10" t="s">
        <v>129</v>
      </c>
      <c r="S2188" s="10" t="s">
        <v>3087</v>
      </c>
    </row>
    <row r="2189">
      <c r="A2189" s="1" t="s">
        <v>2970</v>
      </c>
      <c r="B2189" s="1" t="s">
        <v>1460</v>
      </c>
      <c r="C2189" s="1" t="s">
        <v>198</v>
      </c>
      <c r="D2189" s="1" t="s">
        <v>27</v>
      </c>
      <c r="E2189" s="1" t="s">
        <v>631</v>
      </c>
      <c r="F2189" s="1" t="s">
        <v>2749</v>
      </c>
      <c r="G2189" s="1" t="s">
        <v>14803</v>
      </c>
      <c r="H2189" s="1" t="s">
        <v>14804</v>
      </c>
      <c r="I2189" s="4">
        <v>84.25861111111111</v>
      </c>
      <c r="J2189" s="1">
        <v>2229.07</v>
      </c>
      <c r="K2189" s="1">
        <v>451.54</v>
      </c>
      <c r="M2189" s="10">
        <f t="array" ref="M2189">_xlfn.XLOOKUP(A2189,subscriptions!B2189:B10004,subscriptions!D2189:D10004)</f>
        <v>120</v>
      </c>
      <c r="N2189" s="10">
        <f t="array" ref="N2189">_xlfn.XLOOKUP(A2189,subscriptions!B2189:B10004,subscriptions!G2189:G10004)</f>
        <v>0</v>
      </c>
      <c r="O2189" s="10">
        <v>120.0</v>
      </c>
      <c r="P2189" s="10" t="str">
        <f t="array" ref="P2189">_xlfn.XLOOKUP(A2189,subscriptions!B2189:B10004,subscriptions!C2189:C10004)</f>
        <v>Residential</v>
      </c>
      <c r="Q2189" s="10" t="s">
        <v>173</v>
      </c>
      <c r="R2189" s="10" t="s">
        <v>212</v>
      </c>
      <c r="S2189" s="10" t="s">
        <v>4148</v>
      </c>
    </row>
    <row r="2190">
      <c r="A2190" s="1" t="s">
        <v>2971</v>
      </c>
      <c r="B2190" s="1" t="s">
        <v>763</v>
      </c>
      <c r="C2190" s="1" t="s">
        <v>750</v>
      </c>
      <c r="D2190" s="1" t="s">
        <v>27</v>
      </c>
      <c r="E2190" s="1" t="s">
        <v>219</v>
      </c>
      <c r="F2190" s="1" t="s">
        <v>220</v>
      </c>
      <c r="G2190" s="1" t="s">
        <v>14805</v>
      </c>
      <c r="H2190" s="1" t="s">
        <v>14806</v>
      </c>
      <c r="I2190" s="4">
        <v>84.33428240740741</v>
      </c>
      <c r="J2190" s="1">
        <v>2379.92</v>
      </c>
      <c r="K2190" s="1">
        <v>346.9</v>
      </c>
      <c r="M2190" s="10">
        <f t="array" ref="M2190">_xlfn.XLOOKUP(A2190,subscriptions!B2190:B10004,subscriptions!D2190:D10004)</f>
        <v>50</v>
      </c>
      <c r="N2190" s="10">
        <f t="array" ref="N2190">_xlfn.XLOOKUP(A2190,subscriptions!B2190:B10004,subscriptions!G2190:G10004)</f>
        <v>5</v>
      </c>
      <c r="O2190" s="10">
        <v>47.5</v>
      </c>
      <c r="P2190" s="10" t="str">
        <f t="array" ref="P2190">_xlfn.XLOOKUP(A2190,subscriptions!B2190:B10004,subscriptions!C2190:C10004)</f>
        <v>Mini</v>
      </c>
      <c r="Q2190" s="10" t="s">
        <v>194</v>
      </c>
      <c r="R2190" s="10" t="s">
        <v>148</v>
      </c>
      <c r="S2190" s="10" t="s">
        <v>195</v>
      </c>
    </row>
    <row r="2191">
      <c r="A2191" s="1" t="s">
        <v>2972</v>
      </c>
      <c r="B2191" s="1" t="s">
        <v>4509</v>
      </c>
      <c r="C2191" s="1" t="s">
        <v>1347</v>
      </c>
      <c r="D2191" s="1" t="s">
        <v>153</v>
      </c>
      <c r="E2191" s="1" t="s">
        <v>714</v>
      </c>
      <c r="F2191" s="1" t="s">
        <v>1866</v>
      </c>
      <c r="G2191" s="1" t="s">
        <v>14807</v>
      </c>
      <c r="H2191" s="1" t="s">
        <v>14808</v>
      </c>
      <c r="I2191" s="4">
        <v>84.17106481481481</v>
      </c>
      <c r="J2191" s="1">
        <v>1690.37</v>
      </c>
      <c r="K2191" s="1">
        <v>374.53</v>
      </c>
      <c r="M2191" s="10">
        <f t="array" ref="M2191">_xlfn.XLOOKUP(A2191,subscriptions!B2191:B10004,subscriptions!D2191:D10004)</f>
        <v>80</v>
      </c>
      <c r="N2191" s="10">
        <f t="array" ref="N2191">_xlfn.XLOOKUP(A2191,subscriptions!B2191:B10004,subscriptions!G2191:G10004)</f>
        <v>10</v>
      </c>
      <c r="O2191" s="10">
        <v>72.0</v>
      </c>
      <c r="P2191" s="10" t="str">
        <f t="array" ref="P2191">_xlfn.XLOOKUP(A2191,subscriptions!B2191:B10004,subscriptions!C2191:C10004)</f>
        <v>Roam</v>
      </c>
      <c r="Q2191" s="10" t="s">
        <v>128</v>
      </c>
      <c r="R2191" s="10" t="s">
        <v>148</v>
      </c>
      <c r="S2191" s="10" t="s">
        <v>310</v>
      </c>
    </row>
    <row r="2192">
      <c r="A2192" s="1" t="s">
        <v>2975</v>
      </c>
      <c r="B2192" s="1" t="s">
        <v>1009</v>
      </c>
      <c r="C2192" s="1" t="s">
        <v>2007</v>
      </c>
      <c r="D2192" s="1" t="s">
        <v>153</v>
      </c>
      <c r="E2192" s="1" t="s">
        <v>179</v>
      </c>
      <c r="F2192" s="1" t="s">
        <v>1045</v>
      </c>
      <c r="G2192" s="1" t="s">
        <v>14809</v>
      </c>
      <c r="H2192" s="1" t="s">
        <v>14810</v>
      </c>
      <c r="I2192" s="4">
        <v>84.17230324074075</v>
      </c>
      <c r="J2192" s="1">
        <v>502.24</v>
      </c>
      <c r="K2192" s="1">
        <v>101.22</v>
      </c>
      <c r="L2192" s="1">
        <v>100.0</v>
      </c>
      <c r="M2192" s="10">
        <f t="array" ref="M2192">_xlfn.XLOOKUP(A2192,subscriptions!B2192:B10004,subscriptions!D2192:D10004)</f>
        <v>120</v>
      </c>
      <c r="N2192" s="10">
        <f t="array" ref="N2192">_xlfn.XLOOKUP(A2192,subscriptions!B2192:B10004,subscriptions!G2192:G10004)</f>
        <v>20</v>
      </c>
      <c r="O2192" s="10">
        <v>96.0</v>
      </c>
      <c r="P2192" s="10" t="str">
        <f t="array" ref="P2192">_xlfn.XLOOKUP(A2192,subscriptions!B2192:B10004,subscriptions!C2192:C10004)</f>
        <v>Residential</v>
      </c>
      <c r="Q2192" s="10" t="s">
        <v>128</v>
      </c>
      <c r="R2192" s="10" t="s">
        <v>148</v>
      </c>
      <c r="S2192" s="10" t="s">
        <v>1637</v>
      </c>
    </row>
    <row r="2193">
      <c r="A2193" s="1" t="s">
        <v>2976</v>
      </c>
      <c r="B2193" s="1" t="s">
        <v>1527</v>
      </c>
      <c r="C2193" s="1" t="s">
        <v>1973</v>
      </c>
      <c r="D2193" s="1" t="s">
        <v>153</v>
      </c>
      <c r="E2193" s="1" t="s">
        <v>239</v>
      </c>
      <c r="F2193" s="1" t="s">
        <v>1186</v>
      </c>
      <c r="G2193" s="1" t="s">
        <v>14811</v>
      </c>
      <c r="H2193" s="1" t="s">
        <v>14812</v>
      </c>
      <c r="I2193" s="4">
        <v>84.33547453703704</v>
      </c>
      <c r="J2193" s="1">
        <v>3615.88</v>
      </c>
      <c r="K2193" s="1">
        <v>367.52</v>
      </c>
      <c r="M2193" s="10">
        <f t="array" ref="M2193">_xlfn.XLOOKUP(A2193,subscriptions!B2193:B10004,subscriptions!D2193:D10004)</f>
        <v>120</v>
      </c>
      <c r="N2193" s="10">
        <f t="array" ref="N2193">_xlfn.XLOOKUP(A2193,subscriptions!B2193:B10004,subscriptions!G2193:G10004)</f>
        <v>0</v>
      </c>
      <c r="O2193" s="10">
        <v>120.0</v>
      </c>
      <c r="P2193" s="10" t="str">
        <f t="array" ref="P2193">_xlfn.XLOOKUP(A2193,subscriptions!B2193:B10004,subscriptions!C2193:C10004)</f>
        <v>Residential</v>
      </c>
      <c r="Q2193" s="10" t="s">
        <v>173</v>
      </c>
      <c r="R2193" s="10" t="s">
        <v>212</v>
      </c>
      <c r="S2193" s="10" t="s">
        <v>571</v>
      </c>
    </row>
    <row r="2194">
      <c r="A2194" s="1" t="s">
        <v>2977</v>
      </c>
      <c r="B2194" s="1" t="s">
        <v>1173</v>
      </c>
      <c r="C2194" s="1" t="s">
        <v>734</v>
      </c>
      <c r="D2194" s="1" t="s">
        <v>27</v>
      </c>
      <c r="E2194" s="1" t="s">
        <v>28</v>
      </c>
      <c r="F2194" s="1" t="s">
        <v>687</v>
      </c>
      <c r="G2194" s="1" t="s">
        <v>14813</v>
      </c>
      <c r="H2194" s="1" t="s">
        <v>14814</v>
      </c>
      <c r="I2194" s="4">
        <v>84.21625</v>
      </c>
      <c r="J2194" s="1">
        <v>1716.33</v>
      </c>
      <c r="K2194" s="1">
        <v>264.44</v>
      </c>
      <c r="M2194" s="10">
        <f t="array" ref="M2194">_xlfn.XLOOKUP(A2194,subscriptions!B2194:B10004,subscriptions!D2194:D10004)</f>
        <v>80</v>
      </c>
      <c r="N2194" s="10">
        <f t="array" ref="N2194">_xlfn.XLOOKUP(A2194,subscriptions!B2194:B10004,subscriptions!G2194:G10004)</f>
        <v>5</v>
      </c>
      <c r="O2194" s="10">
        <v>76.0</v>
      </c>
      <c r="P2194" s="10" t="str">
        <f t="array" ref="P2194">_xlfn.XLOOKUP(A2194,subscriptions!B2194:B10004,subscriptions!C2194:C10004)</f>
        <v>Roam</v>
      </c>
      <c r="Q2194" s="10" t="s">
        <v>194</v>
      </c>
      <c r="R2194" s="10" t="s">
        <v>148</v>
      </c>
      <c r="S2194" s="10" t="s">
        <v>2596</v>
      </c>
    </row>
    <row r="2195">
      <c r="A2195" s="1" t="s">
        <v>2978</v>
      </c>
      <c r="B2195" s="1" t="s">
        <v>772</v>
      </c>
      <c r="C2195" s="1" t="s">
        <v>426</v>
      </c>
      <c r="D2195" s="1" t="s">
        <v>153</v>
      </c>
      <c r="E2195" s="1" t="s">
        <v>262</v>
      </c>
      <c r="F2195" s="1" t="s">
        <v>2853</v>
      </c>
      <c r="G2195" s="1" t="s">
        <v>14815</v>
      </c>
      <c r="H2195" s="1" t="s">
        <v>14816</v>
      </c>
      <c r="I2195" s="4">
        <v>84.37931712962963</v>
      </c>
      <c r="J2195" s="1">
        <v>1282.97</v>
      </c>
      <c r="K2195" s="1">
        <v>177.3</v>
      </c>
      <c r="M2195" s="10">
        <f t="array" ref="M2195">_xlfn.XLOOKUP(A2195,subscriptions!B2195:B10004,subscriptions!D2195:D10004)</f>
        <v>120</v>
      </c>
      <c r="N2195" s="10">
        <f t="array" ref="N2195">_xlfn.XLOOKUP(A2195,subscriptions!B2195:B10004,subscriptions!G2195:G10004)</f>
        <v>10</v>
      </c>
      <c r="O2195" s="10">
        <v>108.0</v>
      </c>
      <c r="P2195" s="10" t="str">
        <f t="array" ref="P2195">_xlfn.XLOOKUP(A2195,subscriptions!B2195:B10004,subscriptions!C2195:C10004)</f>
        <v>Residential</v>
      </c>
      <c r="Q2195" s="10" t="s">
        <v>128</v>
      </c>
      <c r="R2195" s="10" t="s">
        <v>212</v>
      </c>
      <c r="S2195" s="10" t="s">
        <v>2380</v>
      </c>
    </row>
    <row r="2196">
      <c r="A2196" s="1" t="s">
        <v>2979</v>
      </c>
      <c r="B2196" s="1" t="s">
        <v>1844</v>
      </c>
      <c r="C2196" s="1" t="s">
        <v>1492</v>
      </c>
      <c r="D2196" s="1" t="s">
        <v>153</v>
      </c>
      <c r="E2196" s="1" t="s">
        <v>111</v>
      </c>
      <c r="F2196" s="1" t="s">
        <v>112</v>
      </c>
      <c r="G2196" s="1" t="s">
        <v>14817</v>
      </c>
      <c r="H2196" s="1" t="s">
        <v>14818</v>
      </c>
      <c r="I2196" s="4">
        <v>84.33634259259259</v>
      </c>
      <c r="J2196" s="1">
        <v>226.47</v>
      </c>
      <c r="K2196" s="1">
        <v>53.96</v>
      </c>
      <c r="M2196" s="10">
        <f t="array" ref="M2196">_xlfn.XLOOKUP(A2196,subscriptions!B2196:B10004,subscriptions!D2196:D10004)</f>
        <v>80</v>
      </c>
      <c r="N2196" s="10">
        <f t="array" ref="N2196">_xlfn.XLOOKUP(A2196,subscriptions!B2196:B10004,subscriptions!G2196:G10004)</f>
        <v>20</v>
      </c>
      <c r="O2196" s="10">
        <v>64.0</v>
      </c>
      <c r="P2196" s="10" t="str">
        <f t="array" ref="P2196">_xlfn.XLOOKUP(A2196,subscriptions!B2196:B10004,subscriptions!C2196:C10004)</f>
        <v>Roam</v>
      </c>
      <c r="Q2196" s="10" t="s">
        <v>128</v>
      </c>
      <c r="R2196" s="10" t="s">
        <v>148</v>
      </c>
      <c r="S2196" s="10" t="s">
        <v>1971</v>
      </c>
    </row>
    <row r="2197">
      <c r="A2197" s="1" t="s">
        <v>2980</v>
      </c>
      <c r="B2197" s="1" t="s">
        <v>842</v>
      </c>
      <c r="C2197" s="1" t="s">
        <v>673</v>
      </c>
      <c r="D2197" s="1" t="s">
        <v>27</v>
      </c>
      <c r="E2197" s="1" t="s">
        <v>219</v>
      </c>
      <c r="F2197" s="1" t="s">
        <v>458</v>
      </c>
      <c r="G2197" s="1" t="s">
        <v>14819</v>
      </c>
      <c r="H2197" s="1" t="s">
        <v>14820</v>
      </c>
      <c r="I2197" s="4">
        <v>84.33899305555556</v>
      </c>
      <c r="J2197" s="1">
        <v>938.75</v>
      </c>
      <c r="K2197" s="1">
        <v>120.67</v>
      </c>
      <c r="M2197" s="10">
        <f t="array" ref="M2197">_xlfn.XLOOKUP(A2197,subscriptions!B2197:B10004,subscriptions!D2197:D10004)</f>
        <v>120</v>
      </c>
      <c r="N2197" s="10">
        <f t="array" ref="N2197">_xlfn.XLOOKUP(A2197,subscriptions!B2197:B10004,subscriptions!G2197:G10004)</f>
        <v>0</v>
      </c>
      <c r="O2197" s="10">
        <v>120.0</v>
      </c>
      <c r="P2197" s="10" t="str">
        <f t="array" ref="P2197">_xlfn.XLOOKUP(A2197,subscriptions!B2197:B10004,subscriptions!C2197:C10004)</f>
        <v>Residential</v>
      </c>
      <c r="Q2197" s="10" t="s">
        <v>173</v>
      </c>
      <c r="R2197" s="10" t="s">
        <v>212</v>
      </c>
      <c r="S2197" s="10" t="s">
        <v>2016</v>
      </c>
    </row>
    <row r="2198">
      <c r="A2198" s="1" t="s">
        <v>2981</v>
      </c>
      <c r="B2198" s="1" t="s">
        <v>1886</v>
      </c>
      <c r="C2198" s="1" t="s">
        <v>1678</v>
      </c>
      <c r="D2198" s="1" t="s">
        <v>27</v>
      </c>
      <c r="E2198" s="1" t="s">
        <v>280</v>
      </c>
      <c r="F2198" s="1" t="s">
        <v>281</v>
      </c>
      <c r="G2198" s="1" t="s">
        <v>14821</v>
      </c>
      <c r="H2198" s="1" t="s">
        <v>14822</v>
      </c>
      <c r="I2198" s="4">
        <v>84.25361111111111</v>
      </c>
      <c r="J2198" s="1">
        <v>975.27</v>
      </c>
      <c r="K2198" s="1">
        <v>191.2</v>
      </c>
      <c r="M2198" s="10">
        <f t="array" ref="M2198">_xlfn.XLOOKUP(A2198,subscriptions!B2198:B10004,subscriptions!D2198:D10004)</f>
        <v>120</v>
      </c>
      <c r="N2198" s="10">
        <f t="array" ref="N2198">_xlfn.XLOOKUP(A2198,subscriptions!B2198:B10004,subscriptions!G2198:G10004)</f>
        <v>5</v>
      </c>
      <c r="O2198" s="10">
        <v>114.0</v>
      </c>
      <c r="P2198" s="10" t="str">
        <f t="array" ref="P2198">_xlfn.XLOOKUP(A2198,subscriptions!B2198:B10004,subscriptions!C2198:C10004)</f>
        <v>Residential</v>
      </c>
      <c r="Q2198" s="10" t="s">
        <v>194</v>
      </c>
      <c r="R2198" s="10" t="s">
        <v>212</v>
      </c>
      <c r="S2198" s="10" t="s">
        <v>1832</v>
      </c>
    </row>
    <row r="2199">
      <c r="A2199" s="1" t="s">
        <v>2982</v>
      </c>
      <c r="B2199" s="1" t="s">
        <v>1027</v>
      </c>
      <c r="C2199" s="1" t="s">
        <v>26</v>
      </c>
      <c r="D2199" s="1" t="s">
        <v>153</v>
      </c>
      <c r="E2199" s="1" t="s">
        <v>262</v>
      </c>
      <c r="F2199" s="1" t="s">
        <v>2112</v>
      </c>
      <c r="G2199" s="1" t="s">
        <v>14823</v>
      </c>
      <c r="H2199" s="1" t="s">
        <v>14824</v>
      </c>
      <c r="I2199" s="4">
        <v>84.38230324074074</v>
      </c>
      <c r="J2199" s="1">
        <v>3048.88</v>
      </c>
      <c r="K2199" s="1">
        <v>683.73</v>
      </c>
      <c r="M2199" s="10">
        <f t="array" ref="M2199">_xlfn.XLOOKUP(A2199,subscriptions!B2199:B10004,subscriptions!D2199:D10004)</f>
        <v>120</v>
      </c>
      <c r="N2199" s="10">
        <f t="array" ref="N2199">_xlfn.XLOOKUP(A2199,subscriptions!B2199:B10004,subscriptions!G2199:G10004)</f>
        <v>10</v>
      </c>
      <c r="O2199" s="10">
        <v>108.0</v>
      </c>
      <c r="P2199" s="10" t="str">
        <f t="array" ref="P2199">_xlfn.XLOOKUP(A2199,subscriptions!B2199:B10004,subscriptions!C2199:C10004)</f>
        <v>Residential</v>
      </c>
      <c r="Q2199" s="10" t="s">
        <v>128</v>
      </c>
      <c r="R2199" s="10" t="s">
        <v>212</v>
      </c>
      <c r="S2199" s="10" t="s">
        <v>293</v>
      </c>
    </row>
    <row r="2200">
      <c r="A2200" s="1" t="s">
        <v>2983</v>
      </c>
      <c r="B2200" s="1" t="s">
        <v>2279</v>
      </c>
      <c r="C2200" s="1" t="s">
        <v>556</v>
      </c>
      <c r="D2200" s="1" t="s">
        <v>153</v>
      </c>
      <c r="E2200" s="1" t="s">
        <v>219</v>
      </c>
      <c r="F2200" s="1" t="s">
        <v>590</v>
      </c>
      <c r="G2200" s="1" t="s">
        <v>14825</v>
      </c>
      <c r="H2200" s="1" t="s">
        <v>14826</v>
      </c>
      <c r="I2200" s="4">
        <v>84.17394675925927</v>
      </c>
      <c r="J2200" s="1">
        <v>1236.63</v>
      </c>
      <c r="K2200" s="1">
        <v>131.99</v>
      </c>
      <c r="M2200" s="10">
        <f t="array" ref="M2200">_xlfn.XLOOKUP(A2200,subscriptions!B2200:B10004,subscriptions!D2200:D10004)</f>
        <v>80</v>
      </c>
      <c r="N2200" s="10">
        <f t="array" ref="N2200">_xlfn.XLOOKUP(A2200,subscriptions!B2200:B10004,subscriptions!G2200:G10004)</f>
        <v>20</v>
      </c>
      <c r="O2200" s="10">
        <v>64.0</v>
      </c>
      <c r="P2200" s="10" t="str">
        <f t="array" ref="P2200">_xlfn.XLOOKUP(A2200,subscriptions!B2200:B10004,subscriptions!C2200:C10004)</f>
        <v>Roam</v>
      </c>
      <c r="Q2200" s="10" t="s">
        <v>128</v>
      </c>
      <c r="R2200" s="10" t="s">
        <v>148</v>
      </c>
      <c r="S2200" s="10" t="s">
        <v>3087</v>
      </c>
    </row>
    <row r="2201">
      <c r="A2201" s="1" t="s">
        <v>2984</v>
      </c>
      <c r="B2201" s="1" t="s">
        <v>132</v>
      </c>
      <c r="C2201" s="1" t="s">
        <v>1477</v>
      </c>
      <c r="D2201" s="1" t="s">
        <v>27</v>
      </c>
      <c r="E2201" s="1" t="s">
        <v>631</v>
      </c>
      <c r="F2201" s="1" t="s">
        <v>2549</v>
      </c>
      <c r="G2201" s="1" t="s">
        <v>14827</v>
      </c>
      <c r="H2201" s="1" t="s">
        <v>14828</v>
      </c>
      <c r="I2201" s="4">
        <v>84.34115740740741</v>
      </c>
      <c r="J2201" s="1">
        <v>768.02</v>
      </c>
      <c r="K2201" s="1">
        <v>119.69</v>
      </c>
      <c r="M2201" s="10">
        <f t="array" ref="M2201">_xlfn.XLOOKUP(A2201,subscriptions!B2201:B10004,subscriptions!D2201:D10004)</f>
        <v>250</v>
      </c>
      <c r="N2201" s="10">
        <f t="array" ref="N2201">_xlfn.XLOOKUP(A2201,subscriptions!B2201:B10004,subscriptions!G2201:G10004)</f>
        <v>0</v>
      </c>
      <c r="O2201" s="10">
        <v>250.0</v>
      </c>
      <c r="P2201" s="10" t="str">
        <f t="array" ref="P2201">_xlfn.XLOOKUP(A2201,subscriptions!B2201:B10004,subscriptions!C2201:C10004)</f>
        <v>Business</v>
      </c>
      <c r="Q2201" s="10" t="s">
        <v>173</v>
      </c>
      <c r="R2201" s="10" t="s">
        <v>129</v>
      </c>
      <c r="S2201" s="10" t="s">
        <v>259</v>
      </c>
    </row>
    <row r="2202">
      <c r="A2202" s="1" t="s">
        <v>2988</v>
      </c>
      <c r="B2202" s="1" t="s">
        <v>1865</v>
      </c>
      <c r="C2202" s="1" t="s">
        <v>556</v>
      </c>
      <c r="D2202" s="1" t="s">
        <v>153</v>
      </c>
      <c r="E2202" s="1" t="s">
        <v>179</v>
      </c>
      <c r="F2202" s="1" t="s">
        <v>2311</v>
      </c>
      <c r="G2202" s="1" t="s">
        <v>14829</v>
      </c>
      <c r="H2202" s="1" t="s">
        <v>14830</v>
      </c>
      <c r="I2202" s="4">
        <v>84.21532407407408</v>
      </c>
      <c r="J2202" s="1">
        <v>5695.43</v>
      </c>
      <c r="K2202" s="1">
        <v>930.95</v>
      </c>
      <c r="L2202" s="1">
        <v>100.0</v>
      </c>
      <c r="M2202" s="10">
        <f t="array" ref="M2202">_xlfn.XLOOKUP(A2202,subscriptions!B2202:B10004,subscriptions!D2202:D10004)</f>
        <v>80</v>
      </c>
      <c r="N2202" s="10">
        <f t="array" ref="N2202">_xlfn.XLOOKUP(A2202,subscriptions!B2202:B10004,subscriptions!G2202:G10004)</f>
        <v>5</v>
      </c>
      <c r="O2202" s="10">
        <v>76.0</v>
      </c>
      <c r="P2202" s="10" t="str">
        <f t="array" ref="P2202">_xlfn.XLOOKUP(A2202,subscriptions!B2202:B10004,subscriptions!C2202:C10004)</f>
        <v>Roam</v>
      </c>
      <c r="Q2202" s="10" t="s">
        <v>194</v>
      </c>
      <c r="R2202" s="10" t="s">
        <v>148</v>
      </c>
      <c r="S2202" s="10" t="s">
        <v>1212</v>
      </c>
    </row>
    <row r="2203">
      <c r="A2203" s="1" t="s">
        <v>2989</v>
      </c>
      <c r="B2203" s="1" t="s">
        <v>1995</v>
      </c>
      <c r="C2203" s="1" t="s">
        <v>1477</v>
      </c>
      <c r="D2203" s="1" t="s">
        <v>153</v>
      </c>
      <c r="E2203" s="1" t="s">
        <v>239</v>
      </c>
      <c r="F2203" s="1" t="s">
        <v>240</v>
      </c>
      <c r="G2203" s="1" t="s">
        <v>14831</v>
      </c>
      <c r="H2203" s="1" t="s">
        <v>14832</v>
      </c>
      <c r="I2203" s="4">
        <v>84.34188657407407</v>
      </c>
      <c r="J2203" s="1">
        <v>226.02</v>
      </c>
      <c r="K2203" s="1">
        <v>49.81</v>
      </c>
      <c r="M2203" s="10">
        <f t="array" ref="M2203">_xlfn.XLOOKUP(A2203,subscriptions!B2203:B10004,subscriptions!D2203:D10004)</f>
        <v>80</v>
      </c>
      <c r="N2203" s="10">
        <f t="array" ref="N2203">_xlfn.XLOOKUP(A2203,subscriptions!B2203:B10004,subscriptions!G2203:G10004)</f>
        <v>10</v>
      </c>
      <c r="O2203" s="10">
        <v>72.0</v>
      </c>
      <c r="P2203" s="10" t="str">
        <f t="array" ref="P2203">_xlfn.XLOOKUP(A2203,subscriptions!B2203:B10004,subscriptions!C2203:C10004)</f>
        <v>Roam</v>
      </c>
      <c r="Q2203" s="10" t="s">
        <v>128</v>
      </c>
      <c r="R2203" s="10" t="s">
        <v>148</v>
      </c>
      <c r="S2203" s="10" t="s">
        <v>1703</v>
      </c>
    </row>
    <row r="2204">
      <c r="A2204" s="1" t="s">
        <v>2990</v>
      </c>
      <c r="B2204" s="1" t="s">
        <v>109</v>
      </c>
      <c r="C2204" s="1" t="s">
        <v>178</v>
      </c>
      <c r="D2204" s="1" t="s">
        <v>27</v>
      </c>
      <c r="E2204" s="1" t="s">
        <v>714</v>
      </c>
      <c r="F2204" s="1" t="s">
        <v>1159</v>
      </c>
      <c r="G2204" s="1" t="s">
        <v>14833</v>
      </c>
      <c r="H2204" s="1" t="s">
        <v>14834</v>
      </c>
      <c r="I2204" s="4">
        <v>84.37949074074074</v>
      </c>
      <c r="J2204" s="1">
        <v>873.7</v>
      </c>
      <c r="K2204" s="1">
        <v>114.92</v>
      </c>
      <c r="M2204" s="10">
        <f t="array" ref="M2204">_xlfn.XLOOKUP(A2204,subscriptions!B2204:B10004,subscriptions!D2204:D10004)</f>
        <v>80</v>
      </c>
      <c r="N2204" s="10">
        <f t="array" ref="N2204">_xlfn.XLOOKUP(A2204,subscriptions!B2204:B10004,subscriptions!G2204:G10004)</f>
        <v>20</v>
      </c>
      <c r="O2204" s="10">
        <v>64.0</v>
      </c>
      <c r="P2204" s="10" t="str">
        <f t="array" ref="P2204">_xlfn.XLOOKUP(A2204,subscriptions!B2204:B10004,subscriptions!C2204:C10004)</f>
        <v>Roam</v>
      </c>
      <c r="Q2204" s="10" t="s">
        <v>128</v>
      </c>
      <c r="R2204" s="10" t="s">
        <v>148</v>
      </c>
      <c r="S2204" s="10" t="s">
        <v>2380</v>
      </c>
    </row>
    <row r="2205">
      <c r="A2205" s="1" t="s">
        <v>2991</v>
      </c>
      <c r="B2205" s="1" t="s">
        <v>1141</v>
      </c>
      <c r="C2205" s="1" t="s">
        <v>26</v>
      </c>
      <c r="D2205" s="1" t="s">
        <v>27</v>
      </c>
      <c r="E2205" s="1" t="s">
        <v>631</v>
      </c>
      <c r="F2205" s="1" t="s">
        <v>1084</v>
      </c>
      <c r="G2205" s="1" t="s">
        <v>14835</v>
      </c>
      <c r="H2205" s="1" t="s">
        <v>14836</v>
      </c>
      <c r="I2205" s="4">
        <v>84.25649305555555</v>
      </c>
      <c r="J2205" s="1">
        <v>114.4</v>
      </c>
      <c r="K2205" s="1">
        <v>28.59</v>
      </c>
      <c r="M2205" s="10">
        <f t="array" ref="M2205">_xlfn.XLOOKUP(A2205,subscriptions!B2205:B10004,subscriptions!D2205:D10004)</f>
        <v>250</v>
      </c>
      <c r="N2205" s="10">
        <f t="array" ref="N2205">_xlfn.XLOOKUP(A2205,subscriptions!B2205:B10004,subscriptions!G2205:G10004)</f>
        <v>0</v>
      </c>
      <c r="O2205" s="10">
        <v>250.0</v>
      </c>
      <c r="P2205" s="10" t="str">
        <f t="array" ref="P2205">_xlfn.XLOOKUP(A2205,subscriptions!B2205:B10004,subscriptions!C2205:C10004)</f>
        <v>Business</v>
      </c>
      <c r="Q2205" s="10" t="s">
        <v>173</v>
      </c>
      <c r="R2205" s="10" t="s">
        <v>129</v>
      </c>
      <c r="S2205" s="10" t="s">
        <v>130</v>
      </c>
    </row>
    <row r="2206">
      <c r="A2206" s="1" t="s">
        <v>2992</v>
      </c>
      <c r="B2206" s="1" t="s">
        <v>1844</v>
      </c>
      <c r="C2206" s="1" t="s">
        <v>786</v>
      </c>
      <c r="D2206" s="1" t="s">
        <v>153</v>
      </c>
      <c r="E2206" s="1" t="s">
        <v>262</v>
      </c>
      <c r="F2206" s="1" t="s">
        <v>4344</v>
      </c>
      <c r="G2206" s="1" t="s">
        <v>14837</v>
      </c>
      <c r="H2206" s="1" t="s">
        <v>14838</v>
      </c>
      <c r="I2206" s="4">
        <v>84.25726851851852</v>
      </c>
      <c r="J2206" s="1">
        <v>2070.06</v>
      </c>
      <c r="K2206" s="1">
        <v>214.75</v>
      </c>
      <c r="M2206" s="10">
        <f t="array" ref="M2206">_xlfn.XLOOKUP(A2206,subscriptions!B2206:B10004,subscriptions!D2206:D10004)</f>
        <v>120</v>
      </c>
      <c r="N2206" s="10">
        <f t="array" ref="N2206">_xlfn.XLOOKUP(A2206,subscriptions!B2206:B10004,subscriptions!G2206:G10004)</f>
        <v>5</v>
      </c>
      <c r="O2206" s="10">
        <v>114.0</v>
      </c>
      <c r="P2206" s="10" t="str">
        <f t="array" ref="P2206">_xlfn.XLOOKUP(A2206,subscriptions!B2206:B10004,subscriptions!C2206:C10004)</f>
        <v>Residential</v>
      </c>
      <c r="Q2206" s="10" t="s">
        <v>194</v>
      </c>
      <c r="R2206" s="10" t="s">
        <v>212</v>
      </c>
      <c r="S2206" s="10" t="s">
        <v>175</v>
      </c>
    </row>
    <row r="2207">
      <c r="A2207" s="1" t="s">
        <v>2993</v>
      </c>
      <c r="B2207" s="1" t="s">
        <v>870</v>
      </c>
      <c r="C2207" s="1" t="s">
        <v>261</v>
      </c>
      <c r="D2207" s="1" t="s">
        <v>153</v>
      </c>
      <c r="E2207" s="1" t="s">
        <v>239</v>
      </c>
      <c r="F2207" s="1" t="s">
        <v>2364</v>
      </c>
      <c r="G2207" s="1" t="s">
        <v>14839</v>
      </c>
      <c r="H2207" s="1" t="s">
        <v>14840</v>
      </c>
      <c r="I2207" s="4">
        <v>84.37649305555556</v>
      </c>
      <c r="J2207" s="1">
        <v>3802.96</v>
      </c>
      <c r="K2207" s="1">
        <v>665.77</v>
      </c>
      <c r="M2207" s="10">
        <f t="array" ref="M2207">_xlfn.XLOOKUP(A2207,subscriptions!B2207:B10004,subscriptions!D2207:D10004)</f>
        <v>50</v>
      </c>
      <c r="N2207" s="10">
        <f t="array" ref="N2207">_xlfn.XLOOKUP(A2207,subscriptions!B2207:B10004,subscriptions!G2207:G10004)</f>
        <v>10</v>
      </c>
      <c r="O2207" s="10">
        <v>45.0</v>
      </c>
      <c r="P2207" s="10" t="str">
        <f t="array" ref="P2207">_xlfn.XLOOKUP(A2207,subscriptions!B2207:B10004,subscriptions!C2207:C10004)</f>
        <v>Mini</v>
      </c>
      <c r="Q2207" s="10" t="s">
        <v>128</v>
      </c>
      <c r="R2207" s="10" t="s">
        <v>148</v>
      </c>
      <c r="S2207" s="10" t="s">
        <v>3910</v>
      </c>
    </row>
    <row r="2208">
      <c r="A2208" s="1" t="s">
        <v>2994</v>
      </c>
      <c r="B2208" s="1" t="s">
        <v>295</v>
      </c>
      <c r="C2208" s="1" t="s">
        <v>237</v>
      </c>
      <c r="D2208" s="1" t="s">
        <v>153</v>
      </c>
      <c r="E2208" s="1" t="s">
        <v>111</v>
      </c>
      <c r="F2208" s="1" t="s">
        <v>1362</v>
      </c>
      <c r="G2208" s="1" t="s">
        <v>14841</v>
      </c>
      <c r="H2208" s="1" t="s">
        <v>14842</v>
      </c>
      <c r="I2208" s="4">
        <v>84.25515046296296</v>
      </c>
      <c r="J2208" s="1">
        <v>542.83</v>
      </c>
      <c r="K2208" s="1">
        <v>69.6</v>
      </c>
      <c r="M2208" s="10">
        <f t="array" ref="M2208">_xlfn.XLOOKUP(A2208,subscriptions!B2208:B10004,subscriptions!D2208:D10004)</f>
        <v>50</v>
      </c>
      <c r="N2208" s="10">
        <f t="array" ref="N2208">_xlfn.XLOOKUP(A2208,subscriptions!B2208:B10004,subscriptions!G2208:G10004)</f>
        <v>20</v>
      </c>
      <c r="O2208" s="10">
        <v>40.0</v>
      </c>
      <c r="P2208" s="10" t="str">
        <f t="array" ref="P2208">_xlfn.XLOOKUP(A2208,subscriptions!B2208:B10004,subscriptions!C2208:C10004)</f>
        <v>Mini</v>
      </c>
      <c r="Q2208" s="10" t="s">
        <v>128</v>
      </c>
      <c r="R2208" s="10" t="s">
        <v>148</v>
      </c>
      <c r="S2208" s="10" t="s">
        <v>149</v>
      </c>
    </row>
    <row r="2209">
      <c r="A2209" s="1" t="s">
        <v>2995</v>
      </c>
      <c r="B2209" s="1" t="s">
        <v>969</v>
      </c>
      <c r="C2209" s="1" t="s">
        <v>456</v>
      </c>
      <c r="D2209" s="1" t="s">
        <v>27</v>
      </c>
      <c r="E2209" s="1" t="s">
        <v>219</v>
      </c>
      <c r="F2209" s="1" t="s">
        <v>220</v>
      </c>
      <c r="G2209" s="1" t="s">
        <v>14843</v>
      </c>
      <c r="H2209" s="1" t="s">
        <v>14844</v>
      </c>
      <c r="I2209" s="4">
        <v>84.21561342592592</v>
      </c>
      <c r="J2209" s="1">
        <v>2981.51</v>
      </c>
      <c r="K2209" s="1">
        <v>688.52</v>
      </c>
      <c r="M2209" s="10">
        <f t="array" ref="M2209">_xlfn.XLOOKUP(A2209,subscriptions!B2209:B10004,subscriptions!D2209:D10004)</f>
        <v>50</v>
      </c>
      <c r="N2209" s="10">
        <f t="array" ref="N2209">_xlfn.XLOOKUP(A2209,subscriptions!B2209:B10004,subscriptions!G2209:G10004)</f>
        <v>0</v>
      </c>
      <c r="O2209" s="10">
        <v>50.0</v>
      </c>
      <c r="P2209" s="10" t="str">
        <f t="array" ref="P2209">_xlfn.XLOOKUP(A2209,subscriptions!B2209:B10004,subscriptions!C2209:C10004)</f>
        <v>Mini</v>
      </c>
      <c r="Q2209" s="10" t="s">
        <v>173</v>
      </c>
      <c r="R2209" s="10" t="s">
        <v>148</v>
      </c>
      <c r="S2209" s="10" t="s">
        <v>1212</v>
      </c>
    </row>
    <row r="2210">
      <c r="A2210" s="1" t="s">
        <v>2996</v>
      </c>
      <c r="B2210" s="1" t="s">
        <v>772</v>
      </c>
      <c r="C2210" s="1" t="s">
        <v>473</v>
      </c>
      <c r="D2210" s="1" t="s">
        <v>153</v>
      </c>
      <c r="E2210" s="1" t="s">
        <v>179</v>
      </c>
      <c r="F2210" s="1" t="s">
        <v>1760</v>
      </c>
      <c r="G2210" s="1" t="s">
        <v>14845</v>
      </c>
      <c r="H2210" s="1" t="s">
        <v>14846</v>
      </c>
      <c r="I2210" s="4">
        <v>84.29596064814815</v>
      </c>
      <c r="J2210" s="1">
        <v>568.43</v>
      </c>
      <c r="K2210" s="1">
        <v>127.08</v>
      </c>
      <c r="L2210" s="1">
        <v>100.0</v>
      </c>
      <c r="M2210" s="10">
        <f t="array" ref="M2210">_xlfn.XLOOKUP(A2210,subscriptions!B2210:B10004,subscriptions!D2210:D10004)</f>
        <v>250</v>
      </c>
      <c r="N2210" s="10">
        <f t="array" ref="N2210">_xlfn.XLOOKUP(A2210,subscriptions!B2210:B10004,subscriptions!G2210:G10004)</f>
        <v>5</v>
      </c>
      <c r="O2210" s="10">
        <v>237.5</v>
      </c>
      <c r="P2210" s="10" t="str">
        <f t="array" ref="P2210">_xlfn.XLOOKUP(A2210,subscriptions!B2210:B10004,subscriptions!C2210:C10004)</f>
        <v>Business</v>
      </c>
      <c r="Q2210" s="10" t="s">
        <v>194</v>
      </c>
      <c r="R2210" s="10" t="s">
        <v>129</v>
      </c>
      <c r="S2210" s="10" t="s">
        <v>655</v>
      </c>
    </row>
    <row r="2211">
      <c r="A2211" s="1" t="s">
        <v>2999</v>
      </c>
      <c r="B2211" s="1" t="s">
        <v>1099</v>
      </c>
      <c r="C2211" s="1" t="s">
        <v>279</v>
      </c>
      <c r="D2211" s="1" t="s">
        <v>153</v>
      </c>
      <c r="E2211" s="1" t="s">
        <v>219</v>
      </c>
      <c r="F2211" s="1" t="s">
        <v>660</v>
      </c>
      <c r="G2211" s="1" t="s">
        <v>14847</v>
      </c>
      <c r="H2211" s="1" t="s">
        <v>14848</v>
      </c>
      <c r="I2211" s="4">
        <v>84.33913194444445</v>
      </c>
      <c r="J2211" s="1">
        <v>3674.81</v>
      </c>
      <c r="K2211" s="1">
        <v>446.36</v>
      </c>
      <c r="M2211" s="10">
        <f t="array" ref="M2211">_xlfn.XLOOKUP(A2211,subscriptions!B2211:B10004,subscriptions!D2211:D10004)</f>
        <v>120</v>
      </c>
      <c r="N2211" s="10">
        <f t="array" ref="N2211">_xlfn.XLOOKUP(A2211,subscriptions!B2211:B10004,subscriptions!G2211:G10004)</f>
        <v>10</v>
      </c>
      <c r="O2211" s="10">
        <v>108.0</v>
      </c>
      <c r="P2211" s="10" t="str">
        <f t="array" ref="P2211">_xlfn.XLOOKUP(A2211,subscriptions!B2211:B10004,subscriptions!C2211:C10004)</f>
        <v>Residential</v>
      </c>
      <c r="Q2211" s="10" t="s">
        <v>128</v>
      </c>
      <c r="R2211" s="10" t="s">
        <v>212</v>
      </c>
      <c r="S2211" s="10" t="s">
        <v>2016</v>
      </c>
    </row>
    <row r="2212">
      <c r="A2212" s="1" t="s">
        <v>3000</v>
      </c>
      <c r="B2212" s="1" t="s">
        <v>1157</v>
      </c>
      <c r="C2212" s="1" t="s">
        <v>237</v>
      </c>
      <c r="D2212" s="1" t="s">
        <v>27</v>
      </c>
      <c r="E2212" s="1" t="s">
        <v>714</v>
      </c>
      <c r="F2212" s="1" t="s">
        <v>1159</v>
      </c>
      <c r="G2212" s="1" t="s">
        <v>14849</v>
      </c>
      <c r="H2212" s="1" t="s">
        <v>14850</v>
      </c>
      <c r="I2212" s="4">
        <v>84.21487268518518</v>
      </c>
      <c r="J2212" s="1">
        <v>2153.4</v>
      </c>
      <c r="K2212" s="1">
        <v>289.67</v>
      </c>
      <c r="M2212" s="10">
        <f t="array" ref="M2212">_xlfn.XLOOKUP(A2212,subscriptions!B2212:B10004,subscriptions!D2212:D10004)</f>
        <v>120</v>
      </c>
      <c r="N2212" s="10">
        <f t="array" ref="N2212">_xlfn.XLOOKUP(A2212,subscriptions!B2212:B10004,subscriptions!G2212:G10004)</f>
        <v>20</v>
      </c>
      <c r="O2212" s="10">
        <v>96.0</v>
      </c>
      <c r="P2212" s="10" t="str">
        <f t="array" ref="P2212">_xlfn.XLOOKUP(A2212,subscriptions!B2212:B10004,subscriptions!C2212:C10004)</f>
        <v>Residential</v>
      </c>
      <c r="Q2212" s="10" t="s">
        <v>128</v>
      </c>
      <c r="R2212" s="10" t="s">
        <v>148</v>
      </c>
      <c r="S2212" s="10" t="s">
        <v>3641</v>
      </c>
    </row>
    <row r="2213">
      <c r="A2213" s="1" t="s">
        <v>3001</v>
      </c>
      <c r="B2213" s="1" t="s">
        <v>132</v>
      </c>
      <c r="C2213" s="1" t="s">
        <v>524</v>
      </c>
      <c r="D2213" s="1" t="s">
        <v>27</v>
      </c>
      <c r="E2213" s="1" t="s">
        <v>714</v>
      </c>
      <c r="F2213" s="1" t="s">
        <v>1159</v>
      </c>
      <c r="G2213" s="1" t="s">
        <v>14851</v>
      </c>
      <c r="H2213" s="1" t="s">
        <v>14852</v>
      </c>
      <c r="I2213" s="4">
        <v>84.25170138888889</v>
      </c>
      <c r="J2213" s="1">
        <v>2501.42</v>
      </c>
      <c r="K2213" s="1">
        <v>419.76</v>
      </c>
      <c r="M2213" s="10">
        <f t="array" ref="M2213">_xlfn.XLOOKUP(A2213,subscriptions!B2213:B10004,subscriptions!D2213:D10004)</f>
        <v>80</v>
      </c>
      <c r="N2213" s="10">
        <f t="array" ref="N2213">_xlfn.XLOOKUP(A2213,subscriptions!B2213:B10004,subscriptions!G2213:G10004)</f>
        <v>0</v>
      </c>
      <c r="O2213" s="10">
        <v>80.0</v>
      </c>
      <c r="P2213" s="10" t="str">
        <f t="array" ref="P2213">_xlfn.XLOOKUP(A2213,subscriptions!B2213:B10004,subscriptions!C2213:C10004)</f>
        <v>Roam</v>
      </c>
      <c r="Q2213" s="10" t="s">
        <v>173</v>
      </c>
      <c r="R2213" s="10" t="s">
        <v>148</v>
      </c>
      <c r="S2213" s="10" t="s">
        <v>4065</v>
      </c>
    </row>
    <row r="2214">
      <c r="A2214" s="1" t="s">
        <v>3002</v>
      </c>
      <c r="B2214" s="1" t="s">
        <v>1157</v>
      </c>
      <c r="C2214" s="1" t="s">
        <v>178</v>
      </c>
      <c r="D2214" s="1" t="s">
        <v>27</v>
      </c>
      <c r="E2214" s="1" t="s">
        <v>631</v>
      </c>
      <c r="F2214" s="1" t="s">
        <v>922</v>
      </c>
      <c r="G2214" s="1" t="s">
        <v>14853</v>
      </c>
      <c r="H2214" s="1" t="s">
        <v>14854</v>
      </c>
      <c r="I2214" s="4">
        <v>84.2097800925926</v>
      </c>
      <c r="J2214" s="1">
        <v>77.26</v>
      </c>
      <c r="K2214" s="1">
        <v>22.76</v>
      </c>
      <c r="M2214" s="10">
        <f t="array" ref="M2214">_xlfn.XLOOKUP(A2214,subscriptions!B2214:B10004,subscriptions!D2214:D10004)</f>
        <v>120</v>
      </c>
      <c r="N2214" s="10">
        <f t="array" ref="N2214">_xlfn.XLOOKUP(A2214,subscriptions!B2214:B10004,subscriptions!G2214:G10004)</f>
        <v>5</v>
      </c>
      <c r="O2214" s="10">
        <v>114.0</v>
      </c>
      <c r="P2214" s="10" t="str">
        <f t="array" ref="P2214">_xlfn.XLOOKUP(A2214,subscriptions!B2214:B10004,subscriptions!C2214:C10004)</f>
        <v>Residential</v>
      </c>
      <c r="Q2214" s="10" t="s">
        <v>194</v>
      </c>
      <c r="R2214" s="10" t="s">
        <v>212</v>
      </c>
      <c r="S2214" s="10" t="s">
        <v>353</v>
      </c>
    </row>
    <row r="2215">
      <c r="A2215" s="1" t="s">
        <v>3003</v>
      </c>
      <c r="B2215" s="1" t="s">
        <v>1027</v>
      </c>
      <c r="C2215" s="1" t="s">
        <v>750</v>
      </c>
      <c r="D2215" s="1" t="s">
        <v>153</v>
      </c>
      <c r="E2215" s="1" t="s">
        <v>28</v>
      </c>
      <c r="F2215" s="1" t="s">
        <v>801</v>
      </c>
      <c r="G2215" s="1" t="s">
        <v>14855</v>
      </c>
      <c r="H2215" s="1" t="s">
        <v>14856</v>
      </c>
      <c r="I2215" s="4">
        <v>84.3822800925926</v>
      </c>
      <c r="J2215" s="1">
        <v>4987.59</v>
      </c>
      <c r="K2215" s="1">
        <v>1090.35</v>
      </c>
      <c r="M2215" s="10">
        <f t="array" ref="M2215">_xlfn.XLOOKUP(A2215,subscriptions!B2215:B10004,subscriptions!D2215:D10004)</f>
        <v>120</v>
      </c>
      <c r="N2215" s="10">
        <f t="array" ref="N2215">_xlfn.XLOOKUP(A2215,subscriptions!B2215:B10004,subscriptions!G2215:G10004)</f>
        <v>10</v>
      </c>
      <c r="O2215" s="10">
        <v>108.0</v>
      </c>
      <c r="P2215" s="10" t="str">
        <f t="array" ref="P2215">_xlfn.XLOOKUP(A2215,subscriptions!B2215:B10004,subscriptions!C2215:C10004)</f>
        <v>Residential</v>
      </c>
      <c r="Q2215" s="10" t="s">
        <v>128</v>
      </c>
      <c r="R2215" s="10" t="s">
        <v>212</v>
      </c>
      <c r="S2215" s="10" t="s">
        <v>293</v>
      </c>
    </row>
    <row r="2216">
      <c r="A2216" s="1" t="s">
        <v>3004</v>
      </c>
      <c r="B2216" s="1" t="s">
        <v>700</v>
      </c>
      <c r="C2216" s="1" t="s">
        <v>1100</v>
      </c>
      <c r="D2216" s="1" t="s">
        <v>153</v>
      </c>
      <c r="E2216" s="1" t="s">
        <v>111</v>
      </c>
      <c r="F2216" s="1" t="s">
        <v>1362</v>
      </c>
      <c r="G2216" s="1" t="s">
        <v>14857</v>
      </c>
      <c r="H2216" s="1" t="s">
        <v>14858</v>
      </c>
      <c r="I2216" s="4">
        <v>84.25291666666666</v>
      </c>
      <c r="J2216" s="1">
        <v>1995.62</v>
      </c>
      <c r="K2216" s="1">
        <v>324.96</v>
      </c>
      <c r="M2216" s="10">
        <f t="array" ref="M2216">_xlfn.XLOOKUP(A2216,subscriptions!B2216:B10004,subscriptions!D2216:D10004)</f>
        <v>80</v>
      </c>
      <c r="N2216" s="10">
        <f t="array" ref="N2216">_xlfn.XLOOKUP(A2216,subscriptions!B2216:B10004,subscriptions!G2216:G10004)</f>
        <v>20</v>
      </c>
      <c r="O2216" s="10">
        <v>64.0</v>
      </c>
      <c r="P2216" s="10" t="str">
        <f t="array" ref="P2216">_xlfn.XLOOKUP(A2216,subscriptions!B2216:B10004,subscriptions!C2216:C10004)</f>
        <v>Roam</v>
      </c>
      <c r="Q2216" s="10" t="s">
        <v>128</v>
      </c>
      <c r="R2216" s="10" t="s">
        <v>148</v>
      </c>
      <c r="S2216" s="10" t="s">
        <v>916</v>
      </c>
    </row>
    <row r="2217">
      <c r="A2217" s="1" t="s">
        <v>3005</v>
      </c>
      <c r="B2217" s="1" t="s">
        <v>919</v>
      </c>
      <c r="C2217" s="1" t="s">
        <v>237</v>
      </c>
      <c r="D2217" s="1" t="s">
        <v>27</v>
      </c>
      <c r="E2217" s="1" t="s">
        <v>111</v>
      </c>
      <c r="F2217" s="1" t="s">
        <v>135</v>
      </c>
      <c r="G2217" s="1" t="s">
        <v>14859</v>
      </c>
      <c r="H2217" s="1" t="s">
        <v>14860</v>
      </c>
      <c r="I2217" s="4">
        <v>84.4196875</v>
      </c>
      <c r="J2217" s="1">
        <v>595.23</v>
      </c>
      <c r="K2217" s="1">
        <v>106.88</v>
      </c>
      <c r="M2217" s="10">
        <f t="array" ref="M2217">_xlfn.XLOOKUP(A2217,subscriptions!B2217:B10004,subscriptions!D2217:D10004)</f>
        <v>80</v>
      </c>
      <c r="N2217" s="10">
        <f t="array" ref="N2217">_xlfn.XLOOKUP(A2217,subscriptions!B2217:B10004,subscriptions!G2217:G10004)</f>
        <v>0</v>
      </c>
      <c r="O2217" s="10">
        <v>80.0</v>
      </c>
      <c r="P2217" s="10" t="str">
        <f t="array" ref="P2217">_xlfn.XLOOKUP(A2217,subscriptions!B2217:B10004,subscriptions!C2217:C10004)</f>
        <v>Roam</v>
      </c>
      <c r="Q2217" s="10" t="s">
        <v>173</v>
      </c>
      <c r="R2217" s="10" t="s">
        <v>148</v>
      </c>
      <c r="S2217" s="10" t="s">
        <v>1525</v>
      </c>
    </row>
    <row r="2218">
      <c r="A2218" s="1" t="s">
        <v>3006</v>
      </c>
      <c r="B2218" s="1" t="s">
        <v>2018</v>
      </c>
      <c r="C2218" s="1" t="s">
        <v>456</v>
      </c>
      <c r="D2218" s="1" t="s">
        <v>27</v>
      </c>
      <c r="E2218" s="1" t="s">
        <v>631</v>
      </c>
      <c r="F2218" s="1" t="s">
        <v>1084</v>
      </c>
      <c r="G2218" s="1" t="s">
        <v>14861</v>
      </c>
      <c r="H2218" s="1" t="s">
        <v>14862</v>
      </c>
      <c r="I2218" s="4">
        <v>84.25150462962964</v>
      </c>
      <c r="J2218" s="1">
        <v>2702.6</v>
      </c>
      <c r="K2218" s="1">
        <v>417.51</v>
      </c>
      <c r="M2218" s="10">
        <f t="array" ref="M2218">_xlfn.XLOOKUP(A2218,subscriptions!B2218:B10004,subscriptions!D2218:D10004)</f>
        <v>120</v>
      </c>
      <c r="N2218" s="10">
        <f t="array" ref="N2218">_xlfn.XLOOKUP(A2218,subscriptions!B2218:B10004,subscriptions!G2218:G10004)</f>
        <v>5</v>
      </c>
      <c r="O2218" s="10">
        <v>114.0</v>
      </c>
      <c r="P2218" s="10" t="str">
        <f t="array" ref="P2218">_xlfn.XLOOKUP(A2218,subscriptions!B2218:B10004,subscriptions!C2218:C10004)</f>
        <v>Residential</v>
      </c>
      <c r="Q2218" s="10" t="s">
        <v>194</v>
      </c>
      <c r="R2218" s="10" t="s">
        <v>212</v>
      </c>
      <c r="S2218" s="10" t="s">
        <v>4065</v>
      </c>
    </row>
    <row r="2219">
      <c r="A2219" s="1" t="s">
        <v>3007</v>
      </c>
      <c r="B2219" s="1" t="s">
        <v>899</v>
      </c>
      <c r="C2219" s="1" t="s">
        <v>391</v>
      </c>
      <c r="D2219" s="1" t="s">
        <v>27</v>
      </c>
      <c r="E2219" s="1" t="s">
        <v>332</v>
      </c>
      <c r="F2219" s="1" t="s">
        <v>1028</v>
      </c>
      <c r="G2219" s="1" t="s">
        <v>14863</v>
      </c>
      <c r="H2219" s="1" t="s">
        <v>14864</v>
      </c>
      <c r="I2219" s="4">
        <v>84.25429398148148</v>
      </c>
      <c r="J2219" s="1">
        <v>545.93</v>
      </c>
      <c r="K2219" s="1">
        <v>85.44</v>
      </c>
      <c r="M2219" s="10">
        <f t="array" ref="M2219">_xlfn.XLOOKUP(A2219,subscriptions!B2219:B10004,subscriptions!D2219:D10004)</f>
        <v>120</v>
      </c>
      <c r="N2219" s="10">
        <f t="array" ref="N2219">_xlfn.XLOOKUP(A2219,subscriptions!B2219:B10004,subscriptions!G2219:G10004)</f>
        <v>10</v>
      </c>
      <c r="O2219" s="10">
        <v>108.0</v>
      </c>
      <c r="P2219" s="10" t="str">
        <f t="array" ref="P2219">_xlfn.XLOOKUP(A2219,subscriptions!B2219:B10004,subscriptions!C2219:C10004)</f>
        <v>Residential</v>
      </c>
      <c r="Q2219" s="10" t="s">
        <v>128</v>
      </c>
      <c r="R2219" s="10" t="s">
        <v>212</v>
      </c>
      <c r="S2219" s="10" t="s">
        <v>2046</v>
      </c>
    </row>
    <row r="2220">
      <c r="A2220" s="1" t="s">
        <v>3008</v>
      </c>
      <c r="B2220" s="1" t="s">
        <v>2534</v>
      </c>
      <c r="C2220" s="1" t="s">
        <v>1678</v>
      </c>
      <c r="D2220" s="1" t="s">
        <v>153</v>
      </c>
      <c r="E2220" s="1" t="s">
        <v>280</v>
      </c>
      <c r="F2220" s="1" t="s">
        <v>1446</v>
      </c>
      <c r="G2220" s="1" t="s">
        <v>14865</v>
      </c>
      <c r="H2220" s="1" t="s">
        <v>14866</v>
      </c>
      <c r="I2220" s="4">
        <v>84.25850694444445</v>
      </c>
      <c r="J2220" s="1">
        <v>3142.45</v>
      </c>
      <c r="K2220" s="1">
        <v>449.99</v>
      </c>
      <c r="M2220" s="10">
        <f t="array" ref="M2220">_xlfn.XLOOKUP(A2220,subscriptions!B2220:B10004,subscriptions!D2220:D10004)</f>
        <v>80</v>
      </c>
      <c r="N2220" s="10">
        <f t="array" ref="N2220">_xlfn.XLOOKUP(A2220,subscriptions!B2220:B10004,subscriptions!G2220:G10004)</f>
        <v>20</v>
      </c>
      <c r="O2220" s="10">
        <v>64.0</v>
      </c>
      <c r="P2220" s="10" t="str">
        <f t="array" ref="P2220">_xlfn.XLOOKUP(A2220,subscriptions!B2220:B10004,subscriptions!C2220:C10004)</f>
        <v>Roam</v>
      </c>
      <c r="Q2220" s="10" t="s">
        <v>128</v>
      </c>
      <c r="R2220" s="10" t="s">
        <v>148</v>
      </c>
      <c r="S2220" s="10" t="s">
        <v>4148</v>
      </c>
    </row>
    <row r="2221">
      <c r="A2221" s="1" t="s">
        <v>3009</v>
      </c>
      <c r="B2221" s="1" t="s">
        <v>426</v>
      </c>
      <c r="C2221" s="1" t="s">
        <v>1492</v>
      </c>
      <c r="D2221" s="1" t="s">
        <v>153</v>
      </c>
      <c r="E2221" s="1" t="s">
        <v>28</v>
      </c>
      <c r="F2221" s="1" t="s">
        <v>2581</v>
      </c>
      <c r="G2221" s="1" t="s">
        <v>14867</v>
      </c>
      <c r="H2221" s="1" t="s">
        <v>14868</v>
      </c>
      <c r="I2221" s="4">
        <v>84.171875</v>
      </c>
      <c r="J2221" s="1">
        <v>229.16</v>
      </c>
      <c r="K2221" s="1">
        <v>66.66</v>
      </c>
      <c r="M2221" s="10">
        <f t="array" ref="M2221">_xlfn.XLOOKUP(A2221,subscriptions!B2221:B10004,subscriptions!D2221:D10004)</f>
        <v>120</v>
      </c>
      <c r="N2221" s="10">
        <f t="array" ref="N2221">_xlfn.XLOOKUP(A2221,subscriptions!B2221:B10004,subscriptions!G2221:G10004)</f>
        <v>0</v>
      </c>
      <c r="O2221" s="10">
        <v>120.0</v>
      </c>
      <c r="P2221" s="10" t="str">
        <f t="array" ref="P2221">_xlfn.XLOOKUP(A2221,subscriptions!B2221:B10004,subscriptions!C2221:C10004)</f>
        <v>Residential</v>
      </c>
      <c r="Q2221" s="10" t="s">
        <v>173</v>
      </c>
      <c r="R2221" s="10" t="s">
        <v>212</v>
      </c>
      <c r="S2221" s="10" t="s">
        <v>1082</v>
      </c>
    </row>
    <row r="2222">
      <c r="A2222" s="1" t="s">
        <v>3012</v>
      </c>
      <c r="B2222" s="1" t="s">
        <v>645</v>
      </c>
      <c r="C2222" s="1" t="s">
        <v>237</v>
      </c>
      <c r="D2222" s="1" t="s">
        <v>153</v>
      </c>
      <c r="E2222" s="1" t="s">
        <v>332</v>
      </c>
      <c r="F2222" s="1" t="s">
        <v>427</v>
      </c>
      <c r="G2222" s="1" t="s">
        <v>14869</v>
      </c>
      <c r="H2222" s="1" t="s">
        <v>14870</v>
      </c>
      <c r="I2222" s="4">
        <v>84.20913194444445</v>
      </c>
      <c r="J2222" s="1">
        <v>1874.5</v>
      </c>
      <c r="K2222" s="1">
        <v>251.48</v>
      </c>
      <c r="M2222" s="10">
        <f t="array" ref="M2222">_xlfn.XLOOKUP(A2222,subscriptions!B2222:B10004,subscriptions!D2222:D10004)</f>
        <v>120</v>
      </c>
      <c r="N2222" s="10">
        <f t="array" ref="N2222">_xlfn.XLOOKUP(A2222,subscriptions!B2222:B10004,subscriptions!G2222:G10004)</f>
        <v>5</v>
      </c>
      <c r="O2222" s="10">
        <v>114.0</v>
      </c>
      <c r="P2222" s="10" t="str">
        <f t="array" ref="P2222">_xlfn.XLOOKUP(A2222,subscriptions!B2222:B10004,subscriptions!C2222:C10004)</f>
        <v>Residential</v>
      </c>
      <c r="Q2222" s="10" t="s">
        <v>194</v>
      </c>
      <c r="R2222" s="10" t="s">
        <v>212</v>
      </c>
      <c r="S2222" s="10" t="s">
        <v>1374</v>
      </c>
    </row>
    <row r="2223">
      <c r="A2223" s="1" t="s">
        <v>3013</v>
      </c>
      <c r="B2223" s="1" t="s">
        <v>1009</v>
      </c>
      <c r="C2223" s="1" t="s">
        <v>1251</v>
      </c>
      <c r="D2223" s="1" t="s">
        <v>153</v>
      </c>
      <c r="E2223" s="1" t="s">
        <v>332</v>
      </c>
      <c r="F2223" s="1" t="s">
        <v>1028</v>
      </c>
      <c r="G2223" s="1" t="s">
        <v>14871</v>
      </c>
      <c r="H2223" s="1" t="s">
        <v>14872</v>
      </c>
      <c r="I2223" s="4">
        <v>84.25305555555556</v>
      </c>
      <c r="J2223" s="1">
        <v>1217.07</v>
      </c>
      <c r="K2223" s="1">
        <v>259.57</v>
      </c>
      <c r="M2223" s="10">
        <f t="array" ref="M2223">_xlfn.XLOOKUP(A2223,subscriptions!B2223:B10004,subscriptions!D2223:D10004)</f>
        <v>80</v>
      </c>
      <c r="N2223" s="10">
        <f t="array" ref="N2223">_xlfn.XLOOKUP(A2223,subscriptions!B2223:B10004,subscriptions!G2223:G10004)</f>
        <v>10</v>
      </c>
      <c r="O2223" s="10">
        <v>72.0</v>
      </c>
      <c r="P2223" s="10" t="str">
        <f t="array" ref="P2223">_xlfn.XLOOKUP(A2223,subscriptions!B2223:B10004,subscriptions!C2223:C10004)</f>
        <v>Roam</v>
      </c>
      <c r="Q2223" s="10" t="s">
        <v>128</v>
      </c>
      <c r="R2223" s="10" t="s">
        <v>148</v>
      </c>
      <c r="S2223" s="10" t="s">
        <v>916</v>
      </c>
    </row>
    <row r="2224">
      <c r="A2224" s="1" t="s">
        <v>3014</v>
      </c>
      <c r="B2224" s="1" t="s">
        <v>2096</v>
      </c>
      <c r="C2224" s="1" t="s">
        <v>1973</v>
      </c>
      <c r="D2224" s="1" t="s">
        <v>27</v>
      </c>
      <c r="E2224" s="1" t="s">
        <v>219</v>
      </c>
      <c r="F2224" s="1" t="s">
        <v>660</v>
      </c>
      <c r="G2224" s="1" t="s">
        <v>14873</v>
      </c>
      <c r="H2224" s="1" t="s">
        <v>14874</v>
      </c>
      <c r="I2224" s="4">
        <v>84.16971064814815</v>
      </c>
      <c r="J2224" s="1">
        <v>202.28</v>
      </c>
      <c r="K2224" s="1">
        <v>63.37</v>
      </c>
      <c r="M2224" s="10">
        <f t="array" ref="M2224">_xlfn.XLOOKUP(A2224,subscriptions!B2224:B10004,subscriptions!D2224:D10004)</f>
        <v>120</v>
      </c>
      <c r="N2224" s="10">
        <f t="array" ref="N2224">_xlfn.XLOOKUP(A2224,subscriptions!B2224:B10004,subscriptions!G2224:G10004)</f>
        <v>20</v>
      </c>
      <c r="O2224" s="10">
        <v>96.0</v>
      </c>
      <c r="P2224" s="10" t="str">
        <f t="array" ref="P2224">_xlfn.XLOOKUP(A2224,subscriptions!B2224:B10004,subscriptions!C2224:C10004)</f>
        <v>Residential</v>
      </c>
      <c r="Q2224" s="10" t="s">
        <v>128</v>
      </c>
      <c r="R2224" s="10" t="s">
        <v>148</v>
      </c>
      <c r="S2224" s="10" t="s">
        <v>213</v>
      </c>
    </row>
    <row r="2225">
      <c r="A2225" s="1" t="s">
        <v>3015</v>
      </c>
      <c r="B2225" s="1" t="s">
        <v>355</v>
      </c>
      <c r="C2225" s="1" t="s">
        <v>556</v>
      </c>
      <c r="D2225" s="1" t="s">
        <v>153</v>
      </c>
      <c r="E2225" s="1" t="s">
        <v>280</v>
      </c>
      <c r="F2225" s="1" t="s">
        <v>873</v>
      </c>
      <c r="G2225" s="1" t="s">
        <v>14875</v>
      </c>
      <c r="H2225" s="1" t="s">
        <v>14876</v>
      </c>
      <c r="I2225" s="4">
        <v>84.37798611111111</v>
      </c>
      <c r="J2225" s="1">
        <v>465.4</v>
      </c>
      <c r="K2225" s="1">
        <v>89.59</v>
      </c>
      <c r="M2225" s="10">
        <f t="array" ref="M2225">_xlfn.XLOOKUP(A2225,subscriptions!B2225:B10004,subscriptions!D2225:D10004)</f>
        <v>250</v>
      </c>
      <c r="N2225" s="10">
        <f t="array" ref="N2225">_xlfn.XLOOKUP(A2225,subscriptions!B2225:B10004,subscriptions!G2225:G10004)</f>
        <v>0</v>
      </c>
      <c r="O2225" s="10">
        <v>250.0</v>
      </c>
      <c r="P2225" s="10" t="str">
        <f t="array" ref="P2225">_xlfn.XLOOKUP(A2225,subscriptions!B2225:B10004,subscriptions!C2225:C10004)</f>
        <v>Business</v>
      </c>
      <c r="Q2225" s="10" t="s">
        <v>173</v>
      </c>
      <c r="R2225" s="10" t="s">
        <v>129</v>
      </c>
      <c r="S2225" s="10" t="s">
        <v>1302</v>
      </c>
    </row>
    <row r="2226">
      <c r="A2226" s="1" t="s">
        <v>3016</v>
      </c>
      <c r="B2226" s="1" t="s">
        <v>109</v>
      </c>
      <c r="C2226" s="1" t="s">
        <v>1200</v>
      </c>
      <c r="D2226" s="1" t="s">
        <v>27</v>
      </c>
      <c r="E2226" s="1" t="s">
        <v>239</v>
      </c>
      <c r="F2226" s="1" t="s">
        <v>2076</v>
      </c>
      <c r="G2226" s="1" t="s">
        <v>14877</v>
      </c>
      <c r="H2226" s="1" t="s">
        <v>14878</v>
      </c>
      <c r="I2226" s="4">
        <v>84.38138888888889</v>
      </c>
      <c r="J2226" s="1">
        <v>68.72</v>
      </c>
      <c r="K2226" s="1">
        <v>18.89</v>
      </c>
      <c r="M2226" s="10">
        <f t="array" ref="M2226">_xlfn.XLOOKUP(A2226,subscriptions!B2226:B10004,subscriptions!D2226:D10004)</f>
        <v>120</v>
      </c>
      <c r="N2226" s="10">
        <f t="array" ref="N2226">_xlfn.XLOOKUP(A2226,subscriptions!B2226:B10004,subscriptions!G2226:G10004)</f>
        <v>5</v>
      </c>
      <c r="O2226" s="10">
        <v>114.0</v>
      </c>
      <c r="P2226" s="10" t="str">
        <f t="array" ref="P2226">_xlfn.XLOOKUP(A2226,subscriptions!B2226:B10004,subscriptions!C2226:C10004)</f>
        <v>Residential</v>
      </c>
      <c r="Q2226" s="10" t="s">
        <v>194</v>
      </c>
      <c r="R2226" s="10" t="s">
        <v>212</v>
      </c>
      <c r="S2226" s="10" t="s">
        <v>1789</v>
      </c>
    </row>
    <row r="2227">
      <c r="A2227" s="1" t="s">
        <v>3017</v>
      </c>
      <c r="B2227" s="1" t="s">
        <v>555</v>
      </c>
      <c r="C2227" s="1" t="s">
        <v>786</v>
      </c>
      <c r="D2227" s="1" t="s">
        <v>153</v>
      </c>
      <c r="E2227" s="1" t="s">
        <v>332</v>
      </c>
      <c r="F2227" s="1" t="s">
        <v>618</v>
      </c>
      <c r="G2227" s="1" t="s">
        <v>14879</v>
      </c>
      <c r="H2227" s="1" t="s">
        <v>14880</v>
      </c>
      <c r="I2227" s="4">
        <v>84.25795138888888</v>
      </c>
      <c r="J2227" s="1">
        <v>998.83</v>
      </c>
      <c r="K2227" s="1">
        <v>231.06</v>
      </c>
      <c r="M2227" s="10">
        <f t="array" ref="M2227">_xlfn.XLOOKUP(A2227,subscriptions!B2227:B10004,subscriptions!D2227:D10004)</f>
        <v>120</v>
      </c>
      <c r="N2227" s="10">
        <f t="array" ref="N2227">_xlfn.XLOOKUP(A2227,subscriptions!B2227:B10004,subscriptions!G2227:G10004)</f>
        <v>10</v>
      </c>
      <c r="O2227" s="10">
        <v>108.0</v>
      </c>
      <c r="P2227" s="10" t="str">
        <f t="array" ref="P2227">_xlfn.XLOOKUP(A2227,subscriptions!B2227:B10004,subscriptions!C2227:C10004)</f>
        <v>Residential</v>
      </c>
      <c r="Q2227" s="10" t="s">
        <v>128</v>
      </c>
      <c r="R2227" s="10" t="s">
        <v>212</v>
      </c>
      <c r="S2227" s="10" t="s">
        <v>603</v>
      </c>
    </row>
    <row r="2228">
      <c r="A2228" s="1" t="s">
        <v>3018</v>
      </c>
      <c r="B2228" s="1" t="s">
        <v>109</v>
      </c>
      <c r="C2228" s="1" t="s">
        <v>1678</v>
      </c>
      <c r="D2228" s="1" t="s">
        <v>27</v>
      </c>
      <c r="E2228" s="1" t="s">
        <v>219</v>
      </c>
      <c r="F2228" s="1" t="s">
        <v>458</v>
      </c>
      <c r="G2228" s="1" t="s">
        <v>14881</v>
      </c>
      <c r="H2228" s="1" t="s">
        <v>14882</v>
      </c>
      <c r="I2228" s="4">
        <v>84.29587962962962</v>
      </c>
      <c r="J2228" s="1">
        <v>587.73</v>
      </c>
      <c r="K2228" s="1">
        <v>97.09</v>
      </c>
      <c r="M2228" s="10">
        <f t="array" ref="M2228">_xlfn.XLOOKUP(A2228,subscriptions!B2228:B10004,subscriptions!D2228:D10004)</f>
        <v>80</v>
      </c>
      <c r="N2228" s="10">
        <f t="array" ref="N2228">_xlfn.XLOOKUP(A2228,subscriptions!B2228:B10004,subscriptions!G2228:G10004)</f>
        <v>20</v>
      </c>
      <c r="O2228" s="10">
        <v>64.0</v>
      </c>
      <c r="P2228" s="10" t="str">
        <f t="array" ref="P2228">_xlfn.XLOOKUP(A2228,subscriptions!B2228:B10004,subscriptions!C2228:C10004)</f>
        <v>Roam</v>
      </c>
      <c r="Q2228" s="10" t="s">
        <v>128</v>
      </c>
      <c r="R2228" s="10" t="s">
        <v>148</v>
      </c>
      <c r="S2228" s="10" t="s">
        <v>655</v>
      </c>
    </row>
    <row r="2229">
      <c r="A2229" s="1" t="s">
        <v>3019</v>
      </c>
      <c r="B2229" s="1" t="s">
        <v>555</v>
      </c>
      <c r="C2229" s="1" t="s">
        <v>391</v>
      </c>
      <c r="D2229" s="1" t="s">
        <v>153</v>
      </c>
      <c r="E2229" s="1" t="s">
        <v>714</v>
      </c>
      <c r="F2229" s="1" t="s">
        <v>1866</v>
      </c>
      <c r="G2229" s="1" t="s">
        <v>14883</v>
      </c>
      <c r="H2229" s="1" t="s">
        <v>14884</v>
      </c>
      <c r="I2229" s="4">
        <v>84.16758101851852</v>
      </c>
      <c r="J2229" s="1">
        <v>1418.29</v>
      </c>
      <c r="K2229" s="1">
        <v>292.06</v>
      </c>
      <c r="M2229" s="10">
        <f t="array" ref="M2229">_xlfn.XLOOKUP(A2229,subscriptions!B2229:B10004,subscriptions!D2229:D10004)</f>
        <v>120</v>
      </c>
      <c r="N2229" s="10">
        <f t="array" ref="N2229">_xlfn.XLOOKUP(A2229,subscriptions!B2229:B10004,subscriptions!G2229:G10004)</f>
        <v>0</v>
      </c>
      <c r="O2229" s="10">
        <v>120.0</v>
      </c>
      <c r="P2229" s="10" t="str">
        <f t="array" ref="P2229">_xlfn.XLOOKUP(A2229,subscriptions!B2229:B10004,subscriptions!C2229:C10004)</f>
        <v>Residential</v>
      </c>
      <c r="Q2229" s="10" t="s">
        <v>173</v>
      </c>
      <c r="R2229" s="10" t="s">
        <v>212</v>
      </c>
      <c r="S2229" s="10" t="s">
        <v>1412</v>
      </c>
    </row>
    <row r="2230">
      <c r="A2230" s="1" t="s">
        <v>3021</v>
      </c>
      <c r="B2230" s="1" t="s">
        <v>329</v>
      </c>
      <c r="C2230" s="1" t="s">
        <v>2007</v>
      </c>
      <c r="D2230" s="1" t="s">
        <v>27</v>
      </c>
      <c r="E2230" s="1" t="s">
        <v>262</v>
      </c>
      <c r="F2230" s="1" t="s">
        <v>2985</v>
      </c>
      <c r="G2230" s="1" t="s">
        <v>14885</v>
      </c>
      <c r="H2230" s="1" t="s">
        <v>14886</v>
      </c>
      <c r="I2230" s="4">
        <v>84.29600694444444</v>
      </c>
      <c r="J2230" s="1">
        <v>579.11</v>
      </c>
      <c r="K2230" s="1">
        <v>93.03</v>
      </c>
      <c r="M2230" s="10">
        <f t="array" ref="M2230">_xlfn.XLOOKUP(A2230,subscriptions!B2230:B10004,subscriptions!D2230:D10004)</f>
        <v>120</v>
      </c>
      <c r="N2230" s="10">
        <f t="array" ref="N2230">_xlfn.XLOOKUP(A2230,subscriptions!B2230:B10004,subscriptions!G2230:G10004)</f>
        <v>5</v>
      </c>
      <c r="O2230" s="10">
        <v>114.0</v>
      </c>
      <c r="P2230" s="10" t="str">
        <f t="array" ref="P2230">_xlfn.XLOOKUP(A2230,subscriptions!B2230:B10004,subscriptions!C2230:C10004)</f>
        <v>Residential</v>
      </c>
      <c r="Q2230" s="10" t="s">
        <v>194</v>
      </c>
      <c r="R2230" s="10" t="s">
        <v>212</v>
      </c>
      <c r="S2230" s="10" t="s">
        <v>655</v>
      </c>
    </row>
    <row r="2231">
      <c r="A2231" s="1" t="s">
        <v>3022</v>
      </c>
      <c r="B2231" s="1" t="s">
        <v>1099</v>
      </c>
      <c r="C2231" s="1" t="s">
        <v>800</v>
      </c>
      <c r="D2231" s="1" t="s">
        <v>153</v>
      </c>
      <c r="E2231" s="1" t="s">
        <v>219</v>
      </c>
      <c r="F2231" s="1" t="s">
        <v>4220</v>
      </c>
      <c r="G2231" s="1" t="s">
        <v>14887</v>
      </c>
      <c r="H2231" s="1" t="s">
        <v>14888</v>
      </c>
      <c r="I2231" s="4">
        <v>84.41768518518519</v>
      </c>
      <c r="J2231" s="1">
        <v>584.84</v>
      </c>
      <c r="K2231" s="1">
        <v>71.05</v>
      </c>
      <c r="M2231" s="10">
        <f t="array" ref="M2231">_xlfn.XLOOKUP(A2231,subscriptions!B2231:B10004,subscriptions!D2231:D10004)</f>
        <v>120</v>
      </c>
      <c r="N2231" s="10">
        <f t="array" ref="N2231">_xlfn.XLOOKUP(A2231,subscriptions!B2231:B10004,subscriptions!G2231:G10004)</f>
        <v>10</v>
      </c>
      <c r="O2231" s="10">
        <v>108.0</v>
      </c>
      <c r="P2231" s="10" t="str">
        <f t="array" ref="P2231">_xlfn.XLOOKUP(A2231,subscriptions!B2231:B10004,subscriptions!C2231:C10004)</f>
        <v>Residential</v>
      </c>
      <c r="Q2231" s="10" t="s">
        <v>128</v>
      </c>
      <c r="R2231" s="10" t="s">
        <v>212</v>
      </c>
      <c r="S2231" s="10" t="s">
        <v>327</v>
      </c>
    </row>
    <row r="2232">
      <c r="A2232" s="1" t="s">
        <v>3025</v>
      </c>
      <c r="B2232" s="1" t="s">
        <v>329</v>
      </c>
      <c r="C2232" s="1" t="s">
        <v>330</v>
      </c>
      <c r="D2232" s="1" t="s">
        <v>27</v>
      </c>
      <c r="E2232" s="1" t="s">
        <v>28</v>
      </c>
      <c r="F2232" s="1" t="s">
        <v>2097</v>
      </c>
      <c r="G2232" s="1" t="s">
        <v>14889</v>
      </c>
      <c r="H2232" s="1" t="s">
        <v>14890</v>
      </c>
      <c r="I2232" s="4">
        <v>84.33438657407407</v>
      </c>
      <c r="J2232" s="1">
        <v>2089.15</v>
      </c>
      <c r="K2232" s="1">
        <v>383.26</v>
      </c>
      <c r="M2232" s="10">
        <f t="array" ref="M2232">_xlfn.XLOOKUP(A2232,subscriptions!B2232:B10004,subscriptions!D2232:D10004)</f>
        <v>120</v>
      </c>
      <c r="N2232" s="10">
        <f t="array" ref="N2232">_xlfn.XLOOKUP(A2232,subscriptions!B2232:B10004,subscriptions!G2232:G10004)</f>
        <v>20</v>
      </c>
      <c r="O2232" s="10">
        <v>96.0</v>
      </c>
      <c r="P2232" s="10" t="str">
        <f t="array" ref="P2232">_xlfn.XLOOKUP(A2232,subscriptions!B2232:B10004,subscriptions!C2232:C10004)</f>
        <v>Residential</v>
      </c>
      <c r="Q2232" s="10" t="s">
        <v>128</v>
      </c>
      <c r="R2232" s="10" t="s">
        <v>148</v>
      </c>
      <c r="S2232" s="10" t="s">
        <v>195</v>
      </c>
    </row>
    <row r="2233">
      <c r="A2233" s="1" t="s">
        <v>3026</v>
      </c>
      <c r="B2233" s="1" t="s">
        <v>355</v>
      </c>
      <c r="C2233" s="1" t="s">
        <v>1678</v>
      </c>
      <c r="D2233" s="1" t="s">
        <v>153</v>
      </c>
      <c r="E2233" s="1" t="s">
        <v>631</v>
      </c>
      <c r="F2233" s="1" t="s">
        <v>922</v>
      </c>
      <c r="G2233" s="1" t="s">
        <v>14891</v>
      </c>
      <c r="H2233" s="1" t="s">
        <v>14892</v>
      </c>
      <c r="I2233" s="4">
        <v>84.25782407407408</v>
      </c>
      <c r="J2233" s="1">
        <v>124.01</v>
      </c>
      <c r="K2233" s="1">
        <v>25.37</v>
      </c>
      <c r="M2233" s="10">
        <f t="array" ref="M2233">_xlfn.XLOOKUP(A2233,subscriptions!B2233:B10004,subscriptions!D2233:D10004)</f>
        <v>50</v>
      </c>
      <c r="N2233" s="10">
        <f t="array" ref="N2233">_xlfn.XLOOKUP(A2233,subscriptions!B2233:B10004,subscriptions!G2233:G10004)</f>
        <v>0</v>
      </c>
      <c r="O2233" s="10">
        <v>50.0</v>
      </c>
      <c r="P2233" s="10" t="str">
        <f t="array" ref="P2233">_xlfn.XLOOKUP(A2233,subscriptions!B2233:B10004,subscriptions!C2233:C10004)</f>
        <v>Mini</v>
      </c>
      <c r="Q2233" s="10" t="s">
        <v>173</v>
      </c>
      <c r="R2233" s="10" t="s">
        <v>148</v>
      </c>
      <c r="S2233" s="10" t="s">
        <v>603</v>
      </c>
    </row>
    <row r="2234">
      <c r="A2234" s="1" t="s">
        <v>3027</v>
      </c>
      <c r="B2234" s="1" t="s">
        <v>6037</v>
      </c>
      <c r="C2234" s="1" t="s">
        <v>920</v>
      </c>
      <c r="D2234" s="1" t="s">
        <v>27</v>
      </c>
      <c r="E2234" s="1" t="s">
        <v>332</v>
      </c>
      <c r="F2234" s="1" t="s">
        <v>2280</v>
      </c>
      <c r="G2234" s="1" t="s">
        <v>14893</v>
      </c>
      <c r="H2234" s="1" t="s">
        <v>14894</v>
      </c>
      <c r="I2234" s="4">
        <v>84.2508912037037</v>
      </c>
      <c r="J2234" s="1">
        <v>3547.94</v>
      </c>
      <c r="K2234" s="1">
        <v>861.06</v>
      </c>
      <c r="M2234" s="10">
        <f t="array" ref="M2234">_xlfn.XLOOKUP(A2234,subscriptions!B2234:B10004,subscriptions!D2234:D10004)</f>
        <v>120</v>
      </c>
      <c r="N2234" s="10">
        <f t="array" ref="N2234">_xlfn.XLOOKUP(A2234,subscriptions!B2234:B10004,subscriptions!G2234:G10004)</f>
        <v>5</v>
      </c>
      <c r="O2234" s="10">
        <v>114.0</v>
      </c>
      <c r="P2234" s="10" t="str">
        <f t="array" ref="P2234">_xlfn.XLOOKUP(A2234,subscriptions!B2234:B10004,subscriptions!C2234:C10004)</f>
        <v>Residential</v>
      </c>
      <c r="Q2234" s="10" t="s">
        <v>194</v>
      </c>
      <c r="R2234" s="10" t="s">
        <v>212</v>
      </c>
      <c r="S2234" s="10" t="s">
        <v>1691</v>
      </c>
    </row>
    <row r="2235">
      <c r="A2235" s="1" t="s">
        <v>3028</v>
      </c>
      <c r="B2235" s="1" t="s">
        <v>1173</v>
      </c>
      <c r="C2235" s="1" t="s">
        <v>1415</v>
      </c>
      <c r="D2235" s="1" t="s">
        <v>27</v>
      </c>
      <c r="E2235" s="1" t="s">
        <v>111</v>
      </c>
      <c r="F2235" s="1" t="s">
        <v>154</v>
      </c>
      <c r="G2235" s="1" t="s">
        <v>14895</v>
      </c>
      <c r="H2235" s="1" t="s">
        <v>14896</v>
      </c>
      <c r="I2235" s="4">
        <v>84.21546296296296</v>
      </c>
      <c r="J2235" s="1">
        <v>2918.49</v>
      </c>
      <c r="K2235" s="1">
        <v>659.87</v>
      </c>
      <c r="M2235" s="10">
        <f t="array" ref="M2235">_xlfn.XLOOKUP(A2235,subscriptions!B2235:B10004,subscriptions!D2235:D10004)</f>
        <v>120</v>
      </c>
      <c r="N2235" s="10">
        <f t="array" ref="N2235">_xlfn.XLOOKUP(A2235,subscriptions!B2235:B10004,subscriptions!G2235:G10004)</f>
        <v>10</v>
      </c>
      <c r="O2235" s="10">
        <v>108.0</v>
      </c>
      <c r="P2235" s="10" t="str">
        <f t="array" ref="P2235">_xlfn.XLOOKUP(A2235,subscriptions!B2235:B10004,subscriptions!C2235:C10004)</f>
        <v>Residential</v>
      </c>
      <c r="Q2235" s="10" t="s">
        <v>128</v>
      </c>
      <c r="R2235" s="10" t="s">
        <v>212</v>
      </c>
      <c r="S2235" s="10" t="s">
        <v>1212</v>
      </c>
    </row>
    <row r="2236">
      <c r="A2236" s="1" t="s">
        <v>3029</v>
      </c>
      <c r="B2236" s="1" t="s">
        <v>1995</v>
      </c>
      <c r="C2236" s="1" t="s">
        <v>2483</v>
      </c>
      <c r="D2236" s="1" t="s">
        <v>153</v>
      </c>
      <c r="E2236" s="1" t="s">
        <v>239</v>
      </c>
      <c r="F2236" s="1" t="s">
        <v>2076</v>
      </c>
      <c r="G2236" s="1" t="s">
        <v>14897</v>
      </c>
      <c r="H2236" s="1" t="s">
        <v>14898</v>
      </c>
      <c r="I2236" s="4">
        <v>84.25229166666666</v>
      </c>
      <c r="J2236" s="1">
        <v>1703.05</v>
      </c>
      <c r="K2236" s="1">
        <v>252.82</v>
      </c>
      <c r="M2236" s="10">
        <f t="array" ref="M2236">_xlfn.XLOOKUP(A2236,subscriptions!B2236:B10004,subscriptions!D2236:D10004)</f>
        <v>120</v>
      </c>
      <c r="N2236" s="10">
        <f t="array" ref="N2236">_xlfn.XLOOKUP(A2236,subscriptions!B2236:B10004,subscriptions!G2236:G10004)</f>
        <v>20</v>
      </c>
      <c r="O2236" s="10">
        <v>96.0</v>
      </c>
      <c r="P2236" s="10" t="str">
        <f t="array" ref="P2236">_xlfn.XLOOKUP(A2236,subscriptions!B2236:B10004,subscriptions!C2236:C10004)</f>
        <v>Residential</v>
      </c>
      <c r="Q2236" s="10" t="s">
        <v>128</v>
      </c>
      <c r="R2236" s="10" t="s">
        <v>148</v>
      </c>
      <c r="S2236" s="10" t="s">
        <v>1008</v>
      </c>
    </row>
    <row r="2237">
      <c r="A2237" s="1" t="s">
        <v>3030</v>
      </c>
      <c r="B2237" s="1" t="s">
        <v>109</v>
      </c>
      <c r="C2237" s="1" t="s">
        <v>764</v>
      </c>
      <c r="D2237" s="1" t="s">
        <v>27</v>
      </c>
      <c r="E2237" s="1" t="s">
        <v>280</v>
      </c>
      <c r="F2237" s="1" t="s">
        <v>494</v>
      </c>
      <c r="G2237" s="1" t="s">
        <v>14899</v>
      </c>
      <c r="H2237" s="1" t="s">
        <v>14900</v>
      </c>
      <c r="I2237" s="4">
        <v>84.335625</v>
      </c>
      <c r="J2237" s="1">
        <v>1399.23</v>
      </c>
      <c r="K2237" s="1">
        <v>348.74</v>
      </c>
      <c r="M2237" s="10">
        <f t="array" ref="M2237">_xlfn.XLOOKUP(A2237,subscriptions!B2237:B10004,subscriptions!D2237:D10004)</f>
        <v>120</v>
      </c>
      <c r="N2237" s="10">
        <f t="array" ref="N2237">_xlfn.XLOOKUP(A2237,subscriptions!B2237:B10004,subscriptions!G2237:G10004)</f>
        <v>0</v>
      </c>
      <c r="O2237" s="10">
        <v>120.0</v>
      </c>
      <c r="P2237" s="10" t="str">
        <f t="array" ref="P2237">_xlfn.XLOOKUP(A2237,subscriptions!B2237:B10004,subscriptions!C2237:C10004)</f>
        <v>Residential</v>
      </c>
      <c r="Q2237" s="10" t="s">
        <v>173</v>
      </c>
      <c r="R2237" s="10" t="s">
        <v>212</v>
      </c>
      <c r="S2237" s="10" t="s">
        <v>571</v>
      </c>
    </row>
    <row r="2238">
      <c r="A2238" s="1" t="s">
        <v>3031</v>
      </c>
      <c r="B2238" s="1" t="s">
        <v>1972</v>
      </c>
      <c r="C2238" s="1" t="s">
        <v>734</v>
      </c>
      <c r="D2238" s="1" t="s">
        <v>27</v>
      </c>
      <c r="E2238" s="1" t="s">
        <v>239</v>
      </c>
      <c r="F2238" s="1" t="s">
        <v>606</v>
      </c>
      <c r="G2238" s="1" t="s">
        <v>14901</v>
      </c>
      <c r="H2238" s="1" t="s">
        <v>14902</v>
      </c>
      <c r="I2238" s="4">
        <v>84.21390046296297</v>
      </c>
      <c r="J2238" s="1">
        <v>3392.64</v>
      </c>
      <c r="K2238" s="1">
        <v>576.23</v>
      </c>
      <c r="M2238" s="10">
        <f t="array" ref="M2238">_xlfn.XLOOKUP(A2238,subscriptions!B2238:B10004,subscriptions!D2238:D10004)</f>
        <v>80</v>
      </c>
      <c r="N2238" s="10">
        <f t="array" ref="N2238">_xlfn.XLOOKUP(A2238,subscriptions!B2238:B10004,subscriptions!G2238:G10004)</f>
        <v>5</v>
      </c>
      <c r="O2238" s="10">
        <v>76.0</v>
      </c>
      <c r="P2238" s="10" t="str">
        <f t="array" ref="P2238">_xlfn.XLOOKUP(A2238,subscriptions!B2238:B10004,subscriptions!C2238:C10004)</f>
        <v>Roam</v>
      </c>
      <c r="Q2238" s="10" t="s">
        <v>194</v>
      </c>
      <c r="R2238" s="10" t="s">
        <v>148</v>
      </c>
      <c r="S2238" s="10" t="s">
        <v>388</v>
      </c>
    </row>
    <row r="2239">
      <c r="A2239" s="1" t="s">
        <v>3032</v>
      </c>
      <c r="B2239" s="1" t="s">
        <v>1303</v>
      </c>
      <c r="C2239" s="1" t="s">
        <v>920</v>
      </c>
      <c r="D2239" s="1" t="s">
        <v>153</v>
      </c>
      <c r="E2239" s="1" t="s">
        <v>111</v>
      </c>
      <c r="F2239" s="1" t="s">
        <v>112</v>
      </c>
      <c r="G2239" s="1" t="s">
        <v>14903</v>
      </c>
      <c r="H2239" s="1" t="s">
        <v>14904</v>
      </c>
      <c r="I2239" s="4">
        <v>84.33914351851851</v>
      </c>
      <c r="J2239" s="1">
        <v>357.46</v>
      </c>
      <c r="K2239" s="1">
        <v>51.15</v>
      </c>
      <c r="M2239" s="10">
        <f t="array" ref="M2239">_xlfn.XLOOKUP(A2239,subscriptions!B2239:B10004,subscriptions!D2239:D10004)</f>
        <v>80</v>
      </c>
      <c r="N2239" s="10">
        <f t="array" ref="N2239">_xlfn.XLOOKUP(A2239,subscriptions!B2239:B10004,subscriptions!G2239:G10004)</f>
        <v>10</v>
      </c>
      <c r="O2239" s="10">
        <v>72.0</v>
      </c>
      <c r="P2239" s="10" t="str">
        <f t="array" ref="P2239">_xlfn.XLOOKUP(A2239,subscriptions!B2239:B10004,subscriptions!C2239:C10004)</f>
        <v>Roam</v>
      </c>
      <c r="Q2239" s="10" t="s">
        <v>128</v>
      </c>
      <c r="R2239" s="10" t="s">
        <v>148</v>
      </c>
      <c r="S2239" s="10" t="s">
        <v>2016</v>
      </c>
    </row>
    <row r="2240">
      <c r="A2240" s="1" t="s">
        <v>3035</v>
      </c>
      <c r="B2240" s="1" t="s">
        <v>645</v>
      </c>
      <c r="C2240" s="1" t="s">
        <v>391</v>
      </c>
      <c r="D2240" s="1" t="s">
        <v>153</v>
      </c>
      <c r="E2240" s="1" t="s">
        <v>239</v>
      </c>
      <c r="F2240" s="1" t="s">
        <v>2765</v>
      </c>
      <c r="G2240" s="1" t="s">
        <v>14905</v>
      </c>
      <c r="H2240" s="1" t="s">
        <v>14906</v>
      </c>
      <c r="I2240" s="4">
        <v>84.3765625</v>
      </c>
      <c r="J2240" s="1">
        <v>173.39</v>
      </c>
      <c r="K2240" s="1">
        <v>42.0</v>
      </c>
      <c r="M2240" s="10">
        <f t="array" ref="M2240">_xlfn.XLOOKUP(A2240,subscriptions!B2240:B10004,subscriptions!D2240:D10004)</f>
        <v>120</v>
      </c>
      <c r="N2240" s="10">
        <f t="array" ref="N2240">_xlfn.XLOOKUP(A2240,subscriptions!B2240:B10004,subscriptions!G2240:G10004)</f>
        <v>20</v>
      </c>
      <c r="O2240" s="10">
        <v>96.0</v>
      </c>
      <c r="P2240" s="10" t="str">
        <f t="array" ref="P2240">_xlfn.XLOOKUP(A2240,subscriptions!B2240:B10004,subscriptions!C2240:C10004)</f>
        <v>Residential</v>
      </c>
      <c r="Q2240" s="10" t="s">
        <v>128</v>
      </c>
      <c r="R2240" s="10" t="s">
        <v>148</v>
      </c>
      <c r="S2240" s="10" t="s">
        <v>3910</v>
      </c>
    </row>
    <row r="2241">
      <c r="A2241" s="1" t="s">
        <v>3036</v>
      </c>
      <c r="B2241" s="1" t="s">
        <v>657</v>
      </c>
      <c r="C2241" s="1" t="s">
        <v>509</v>
      </c>
      <c r="D2241" s="1" t="s">
        <v>153</v>
      </c>
      <c r="E2241" s="1" t="s">
        <v>631</v>
      </c>
      <c r="F2241" s="1" t="s">
        <v>2749</v>
      </c>
      <c r="G2241" s="1" t="s">
        <v>14907</v>
      </c>
      <c r="H2241" s="1" t="s">
        <v>14908</v>
      </c>
      <c r="I2241" s="4">
        <v>84.33577546296296</v>
      </c>
      <c r="J2241" s="1">
        <v>460.69</v>
      </c>
      <c r="K2241" s="1">
        <v>58.55</v>
      </c>
      <c r="M2241" s="10">
        <f t="array" ref="M2241">_xlfn.XLOOKUP(A2241,subscriptions!B2241:B10004,subscriptions!D2241:D10004)</f>
        <v>120</v>
      </c>
      <c r="N2241" s="10">
        <f t="array" ref="N2241">_xlfn.XLOOKUP(A2241,subscriptions!B2241:B10004,subscriptions!G2241:G10004)</f>
        <v>0</v>
      </c>
      <c r="O2241" s="10">
        <v>120.0</v>
      </c>
      <c r="P2241" s="10" t="str">
        <f t="array" ref="P2241">_xlfn.XLOOKUP(A2241,subscriptions!B2241:B10004,subscriptions!C2241:C10004)</f>
        <v>Residential</v>
      </c>
      <c r="Q2241" s="10" t="s">
        <v>173</v>
      </c>
      <c r="R2241" s="10" t="s">
        <v>212</v>
      </c>
      <c r="S2241" s="10" t="s">
        <v>571</v>
      </c>
    </row>
    <row r="2242">
      <c r="A2242" s="1" t="s">
        <v>3037</v>
      </c>
      <c r="B2242" s="1" t="s">
        <v>657</v>
      </c>
      <c r="C2242" s="1" t="s">
        <v>1142</v>
      </c>
      <c r="D2242" s="1" t="s">
        <v>153</v>
      </c>
      <c r="E2242" s="1" t="s">
        <v>631</v>
      </c>
      <c r="F2242" s="1" t="s">
        <v>943</v>
      </c>
      <c r="G2242" s="1" t="s">
        <v>14909</v>
      </c>
      <c r="H2242" s="1" t="s">
        <v>14910</v>
      </c>
      <c r="I2242" s="4">
        <v>84.16900462962963</v>
      </c>
      <c r="J2242" s="1">
        <v>2424.04</v>
      </c>
      <c r="K2242" s="1">
        <v>215.51</v>
      </c>
      <c r="M2242" s="10">
        <f t="array" ref="M2242">_xlfn.XLOOKUP(A2242,subscriptions!B2242:B10004,subscriptions!D2242:D10004)</f>
        <v>120</v>
      </c>
      <c r="N2242" s="10">
        <f t="array" ref="N2242">_xlfn.XLOOKUP(A2242,subscriptions!B2242:B10004,subscriptions!G2242:G10004)</f>
        <v>5</v>
      </c>
      <c r="O2242" s="10">
        <v>114.0</v>
      </c>
      <c r="P2242" s="10" t="str">
        <f t="array" ref="P2242">_xlfn.XLOOKUP(A2242,subscriptions!B2242:B10004,subscriptions!C2242:C10004)</f>
        <v>Residential</v>
      </c>
      <c r="Q2242" s="10" t="s">
        <v>194</v>
      </c>
      <c r="R2242" s="10" t="s">
        <v>212</v>
      </c>
      <c r="S2242" s="10" t="s">
        <v>1504</v>
      </c>
    </row>
    <row r="2243">
      <c r="A2243" s="1" t="s">
        <v>3038</v>
      </c>
      <c r="B2243" s="1" t="s">
        <v>197</v>
      </c>
      <c r="C2243" s="1" t="s">
        <v>1388</v>
      </c>
      <c r="D2243" s="1" t="s">
        <v>153</v>
      </c>
      <c r="E2243" s="1" t="s">
        <v>280</v>
      </c>
      <c r="F2243" s="1" t="s">
        <v>281</v>
      </c>
      <c r="G2243" s="1" t="s">
        <v>14911</v>
      </c>
      <c r="H2243" s="1" t="s">
        <v>14912</v>
      </c>
      <c r="I2243" s="4">
        <v>84.2931712962963</v>
      </c>
      <c r="J2243" s="1">
        <v>102.93</v>
      </c>
      <c r="K2243" s="1">
        <v>24.67</v>
      </c>
      <c r="M2243" s="10">
        <f t="array" ref="M2243">_xlfn.XLOOKUP(A2243,subscriptions!B2243:B10004,subscriptions!D2243:D10004)</f>
        <v>120</v>
      </c>
      <c r="N2243" s="10">
        <f t="array" ref="N2243">_xlfn.XLOOKUP(A2243,subscriptions!B2243:B10004,subscriptions!G2243:G10004)</f>
        <v>10</v>
      </c>
      <c r="O2243" s="10">
        <v>108.0</v>
      </c>
      <c r="P2243" s="10" t="str">
        <f t="array" ref="P2243">_xlfn.XLOOKUP(A2243,subscriptions!B2243:B10004,subscriptions!C2243:C10004)</f>
        <v>Residential</v>
      </c>
      <c r="Q2243" s="10" t="s">
        <v>128</v>
      </c>
      <c r="R2243" s="10" t="s">
        <v>212</v>
      </c>
      <c r="S2243" s="10" t="s">
        <v>1779</v>
      </c>
    </row>
    <row r="2244">
      <c r="A2244" s="1" t="s">
        <v>3039</v>
      </c>
      <c r="B2244" s="1" t="s">
        <v>814</v>
      </c>
      <c r="C2244" s="1" t="s">
        <v>556</v>
      </c>
      <c r="D2244" s="1" t="s">
        <v>153</v>
      </c>
      <c r="E2244" s="1" t="s">
        <v>179</v>
      </c>
      <c r="F2244" s="1" t="s">
        <v>844</v>
      </c>
      <c r="G2244" s="1" t="s">
        <v>14913</v>
      </c>
      <c r="H2244" s="1" t="s">
        <v>14914</v>
      </c>
      <c r="I2244" s="4">
        <v>84.42114583333333</v>
      </c>
      <c r="J2244" s="1">
        <v>1361.31</v>
      </c>
      <c r="K2244" s="1">
        <v>296.79</v>
      </c>
      <c r="L2244" s="1">
        <v>100.0</v>
      </c>
      <c r="M2244" s="10">
        <f t="array" ref="M2244">_xlfn.XLOOKUP(A2244,subscriptions!B2244:B10004,subscriptions!D2244:D10004)</f>
        <v>120</v>
      </c>
      <c r="N2244" s="10">
        <f t="array" ref="N2244">_xlfn.XLOOKUP(A2244,subscriptions!B2244:B10004,subscriptions!G2244:G10004)</f>
        <v>20</v>
      </c>
      <c r="O2244" s="10">
        <v>96.0</v>
      </c>
      <c r="P2244" s="10" t="str">
        <f t="array" ref="P2244">_xlfn.XLOOKUP(A2244,subscriptions!B2244:B10004,subscriptions!C2244:C10004)</f>
        <v>Residential</v>
      </c>
      <c r="Q2244" s="10" t="s">
        <v>128</v>
      </c>
      <c r="R2244" s="10" t="s">
        <v>148</v>
      </c>
      <c r="S2244" s="10" t="s">
        <v>2152</v>
      </c>
    </row>
    <row r="2245">
      <c r="A2245" s="1" t="s">
        <v>3040</v>
      </c>
      <c r="B2245" s="1" t="s">
        <v>1527</v>
      </c>
      <c r="C2245" s="1" t="s">
        <v>524</v>
      </c>
      <c r="D2245" s="1" t="s">
        <v>153</v>
      </c>
      <c r="E2245" s="1" t="s">
        <v>714</v>
      </c>
      <c r="F2245" s="1" t="s">
        <v>2562</v>
      </c>
      <c r="G2245" s="1" t="s">
        <v>14915</v>
      </c>
      <c r="H2245" s="1" t="s">
        <v>14916</v>
      </c>
      <c r="I2245" s="4">
        <v>84.34201388888889</v>
      </c>
      <c r="J2245" s="1">
        <v>8134.83</v>
      </c>
      <c r="K2245" s="1">
        <v>920.38</v>
      </c>
      <c r="M2245" s="10">
        <f t="array" ref="M2245">_xlfn.XLOOKUP(A2245,subscriptions!B2245:B10004,subscriptions!D2245:D10004)</f>
        <v>120</v>
      </c>
      <c r="N2245" s="10">
        <f t="array" ref="N2245">_xlfn.XLOOKUP(A2245,subscriptions!B2245:B10004,subscriptions!G2245:G10004)</f>
        <v>0</v>
      </c>
      <c r="O2245" s="10">
        <v>120.0</v>
      </c>
      <c r="P2245" s="10" t="str">
        <f t="array" ref="P2245">_xlfn.XLOOKUP(A2245,subscriptions!B2245:B10004,subscriptions!C2245:C10004)</f>
        <v>Residential</v>
      </c>
      <c r="Q2245" s="10" t="s">
        <v>173</v>
      </c>
      <c r="R2245" s="10" t="s">
        <v>212</v>
      </c>
      <c r="S2245" s="10" t="s">
        <v>1703</v>
      </c>
    </row>
    <row r="2246">
      <c r="A2246" s="1" t="s">
        <v>3041</v>
      </c>
      <c r="B2246" s="1" t="s">
        <v>425</v>
      </c>
      <c r="C2246" s="1" t="s">
        <v>218</v>
      </c>
      <c r="D2246" s="1" t="s">
        <v>153</v>
      </c>
      <c r="E2246" s="1" t="s">
        <v>280</v>
      </c>
      <c r="F2246" s="1" t="s">
        <v>1665</v>
      </c>
      <c r="G2246" s="1" t="s">
        <v>14917</v>
      </c>
      <c r="H2246" s="1" t="s">
        <v>14918</v>
      </c>
      <c r="I2246" s="4">
        <v>84.34184027777778</v>
      </c>
      <c r="J2246" s="1">
        <v>2953.75</v>
      </c>
      <c r="K2246" s="1">
        <v>462.99</v>
      </c>
      <c r="M2246" s="10">
        <f t="array" ref="M2246">_xlfn.XLOOKUP(A2246,subscriptions!B2246:B10004,subscriptions!D2246:D10004)</f>
        <v>120</v>
      </c>
      <c r="N2246" s="10">
        <f t="array" ref="N2246">_xlfn.XLOOKUP(A2246,subscriptions!B2246:B10004,subscriptions!G2246:G10004)</f>
        <v>5</v>
      </c>
      <c r="O2246" s="10">
        <v>114.0</v>
      </c>
      <c r="P2246" s="10" t="str">
        <f t="array" ref="P2246">_xlfn.XLOOKUP(A2246,subscriptions!B2246:B10004,subscriptions!C2246:C10004)</f>
        <v>Residential</v>
      </c>
      <c r="Q2246" s="10" t="s">
        <v>194</v>
      </c>
      <c r="R2246" s="10" t="s">
        <v>212</v>
      </c>
      <c r="S2246" s="10" t="s">
        <v>1703</v>
      </c>
    </row>
    <row r="2247">
      <c r="A2247" s="1" t="s">
        <v>3042</v>
      </c>
      <c r="B2247" s="1" t="s">
        <v>1303</v>
      </c>
      <c r="C2247" s="1" t="s">
        <v>178</v>
      </c>
      <c r="D2247" s="1" t="s">
        <v>153</v>
      </c>
      <c r="E2247" s="1" t="s">
        <v>111</v>
      </c>
      <c r="F2247" s="1" t="s">
        <v>1227</v>
      </c>
      <c r="G2247" s="1" t="s">
        <v>14919</v>
      </c>
      <c r="H2247" s="1" t="s">
        <v>14920</v>
      </c>
      <c r="I2247" s="4">
        <v>84.29665509259259</v>
      </c>
      <c r="J2247" s="1">
        <v>1155.48</v>
      </c>
      <c r="K2247" s="1">
        <v>217.24</v>
      </c>
      <c r="M2247" s="10">
        <f t="array" ref="M2247">_xlfn.XLOOKUP(A2247,subscriptions!B2247:B10004,subscriptions!D2247:D10004)</f>
        <v>120</v>
      </c>
      <c r="N2247" s="10">
        <f t="array" ref="N2247">_xlfn.XLOOKUP(A2247,subscriptions!B2247:B10004,subscriptions!G2247:G10004)</f>
        <v>10</v>
      </c>
      <c r="O2247" s="10">
        <v>108.0</v>
      </c>
      <c r="P2247" s="10" t="str">
        <f t="array" ref="P2247">_xlfn.XLOOKUP(A2247,subscriptions!B2247:B10004,subscriptions!C2247:C10004)</f>
        <v>Residential</v>
      </c>
      <c r="Q2247" s="10" t="s">
        <v>128</v>
      </c>
      <c r="R2247" s="10" t="s">
        <v>212</v>
      </c>
      <c r="S2247" s="10" t="s">
        <v>373</v>
      </c>
    </row>
    <row r="2248">
      <c r="A2248" s="1" t="s">
        <v>3043</v>
      </c>
      <c r="B2248" s="1" t="s">
        <v>216</v>
      </c>
      <c r="C2248" s="1" t="s">
        <v>556</v>
      </c>
      <c r="D2248" s="1" t="s">
        <v>153</v>
      </c>
      <c r="E2248" s="1" t="s">
        <v>280</v>
      </c>
      <c r="F2248" s="1" t="s">
        <v>2239</v>
      </c>
      <c r="G2248" s="1" t="s">
        <v>14921</v>
      </c>
      <c r="H2248" s="1" t="s">
        <v>14922</v>
      </c>
      <c r="I2248" s="4">
        <v>84.33981481481482</v>
      </c>
      <c r="J2248" s="1">
        <v>148.63</v>
      </c>
      <c r="K2248" s="1">
        <v>39.29</v>
      </c>
      <c r="M2248" s="10">
        <f t="array" ref="M2248">_xlfn.XLOOKUP(A2248,subscriptions!B2248:B10004,subscriptions!D2248:D10004)</f>
        <v>250</v>
      </c>
      <c r="N2248" s="10">
        <f t="array" ref="N2248">_xlfn.XLOOKUP(A2248,subscriptions!B2248:B10004,subscriptions!G2248:G10004)</f>
        <v>20</v>
      </c>
      <c r="O2248" s="10">
        <v>200.0</v>
      </c>
      <c r="P2248" s="10" t="str">
        <f t="array" ref="P2248">_xlfn.XLOOKUP(A2248,subscriptions!B2248:B10004,subscriptions!C2248:C10004)</f>
        <v>Business</v>
      </c>
      <c r="Q2248" s="10" t="s">
        <v>128</v>
      </c>
      <c r="R2248" s="10" t="s">
        <v>129</v>
      </c>
      <c r="S2248" s="10" t="s">
        <v>234</v>
      </c>
    </row>
    <row r="2249">
      <c r="A2249" s="1" t="s">
        <v>3044</v>
      </c>
      <c r="B2249" s="1" t="s">
        <v>2788</v>
      </c>
      <c r="C2249" s="1" t="s">
        <v>456</v>
      </c>
      <c r="D2249" s="1" t="s">
        <v>153</v>
      </c>
      <c r="E2249" s="1" t="s">
        <v>28</v>
      </c>
      <c r="F2249" s="1" t="s">
        <v>29</v>
      </c>
      <c r="G2249" s="1" t="s">
        <v>14923</v>
      </c>
      <c r="H2249" s="1" t="s">
        <v>14924</v>
      </c>
      <c r="I2249" s="4">
        <v>84.37873842592593</v>
      </c>
      <c r="J2249" s="1">
        <v>2720.1</v>
      </c>
      <c r="K2249" s="1">
        <v>556.55</v>
      </c>
      <c r="M2249" s="10">
        <f t="array" ref="M2249">_xlfn.XLOOKUP(A2249,subscriptions!B2249:B10004,subscriptions!D2249:D10004)</f>
        <v>250</v>
      </c>
      <c r="N2249" s="10">
        <f t="array" ref="N2249">_xlfn.XLOOKUP(A2249,subscriptions!B2249:B10004,subscriptions!G2249:G10004)</f>
        <v>0</v>
      </c>
      <c r="O2249" s="10">
        <v>250.0</v>
      </c>
      <c r="P2249" s="10" t="str">
        <f t="array" ref="P2249">_xlfn.XLOOKUP(A2249,subscriptions!B2249:B10004,subscriptions!C2249:C10004)</f>
        <v>Business</v>
      </c>
      <c r="Q2249" s="10" t="s">
        <v>173</v>
      </c>
      <c r="R2249" s="10" t="s">
        <v>129</v>
      </c>
      <c r="S2249" s="10" t="s">
        <v>1622</v>
      </c>
    </row>
    <row r="2250">
      <c r="A2250" s="1" t="s">
        <v>3045</v>
      </c>
      <c r="B2250" s="1" t="s">
        <v>2096</v>
      </c>
      <c r="C2250" s="1" t="s">
        <v>871</v>
      </c>
      <c r="D2250" s="1" t="s">
        <v>27</v>
      </c>
      <c r="E2250" s="1" t="s">
        <v>332</v>
      </c>
      <c r="F2250" s="1" t="s">
        <v>427</v>
      </c>
      <c r="G2250" s="1" t="s">
        <v>14925</v>
      </c>
      <c r="H2250" s="1" t="s">
        <v>14926</v>
      </c>
      <c r="I2250" s="4">
        <v>84.2515162037037</v>
      </c>
      <c r="J2250" s="1">
        <v>1420.61</v>
      </c>
      <c r="K2250" s="1">
        <v>270.8</v>
      </c>
      <c r="M2250" s="10">
        <f t="array" ref="M2250">_xlfn.XLOOKUP(A2250,subscriptions!B2250:B10004,subscriptions!D2250:D10004)</f>
        <v>120</v>
      </c>
      <c r="N2250" s="10">
        <f t="array" ref="N2250">_xlfn.XLOOKUP(A2250,subscriptions!B2250:B10004,subscriptions!G2250:G10004)</f>
        <v>5</v>
      </c>
      <c r="O2250" s="10">
        <v>114.0</v>
      </c>
      <c r="P2250" s="10" t="str">
        <f t="array" ref="P2250">_xlfn.XLOOKUP(A2250,subscriptions!B2250:B10004,subscriptions!C2250:C10004)</f>
        <v>Residential</v>
      </c>
      <c r="Q2250" s="10" t="s">
        <v>194</v>
      </c>
      <c r="R2250" s="10" t="s">
        <v>212</v>
      </c>
      <c r="S2250" s="10" t="s">
        <v>4065</v>
      </c>
    </row>
    <row r="2251">
      <c r="A2251" s="1" t="s">
        <v>3046</v>
      </c>
      <c r="B2251" s="1" t="s">
        <v>2788</v>
      </c>
      <c r="C2251" s="1" t="s">
        <v>750</v>
      </c>
      <c r="D2251" s="1" t="s">
        <v>153</v>
      </c>
      <c r="E2251" s="1" t="s">
        <v>219</v>
      </c>
      <c r="F2251" s="1" t="s">
        <v>574</v>
      </c>
      <c r="G2251" s="1" t="s">
        <v>14927</v>
      </c>
      <c r="H2251" s="1" t="s">
        <v>14928</v>
      </c>
      <c r="I2251" s="4">
        <v>84.33820601851852</v>
      </c>
      <c r="J2251" s="1">
        <v>233.14</v>
      </c>
      <c r="K2251" s="1">
        <v>24.7</v>
      </c>
      <c r="M2251" s="10">
        <f t="array" ref="M2251">_xlfn.XLOOKUP(A2251,subscriptions!B2251:B10004,subscriptions!D2251:D10004)</f>
        <v>120</v>
      </c>
      <c r="N2251" s="10">
        <f t="array" ref="N2251">_xlfn.XLOOKUP(A2251,subscriptions!B2251:B10004,subscriptions!G2251:G10004)</f>
        <v>10</v>
      </c>
      <c r="O2251" s="10">
        <v>108.0</v>
      </c>
      <c r="P2251" s="10" t="str">
        <f t="array" ref="P2251">_xlfn.XLOOKUP(A2251,subscriptions!B2251:B10004,subscriptions!C2251:C10004)</f>
        <v>Residential</v>
      </c>
      <c r="Q2251" s="10" t="s">
        <v>128</v>
      </c>
      <c r="R2251" s="10" t="s">
        <v>212</v>
      </c>
      <c r="S2251" s="10" t="s">
        <v>2086</v>
      </c>
    </row>
    <row r="2252">
      <c r="A2252" s="1" t="s">
        <v>3047</v>
      </c>
      <c r="B2252" s="1" t="s">
        <v>2521</v>
      </c>
      <c r="C2252" s="1" t="s">
        <v>1251</v>
      </c>
      <c r="D2252" s="1" t="s">
        <v>153</v>
      </c>
      <c r="E2252" s="1" t="s">
        <v>28</v>
      </c>
      <c r="F2252" s="1" t="s">
        <v>526</v>
      </c>
      <c r="G2252" s="1" t="s">
        <v>14929</v>
      </c>
      <c r="H2252" s="1" t="s">
        <v>14930</v>
      </c>
      <c r="I2252" s="4">
        <v>84.210625</v>
      </c>
      <c r="J2252" s="1">
        <v>197.84</v>
      </c>
      <c r="K2252" s="1">
        <v>43.09</v>
      </c>
      <c r="M2252" s="10">
        <f t="array" ref="M2252">_xlfn.XLOOKUP(A2252,subscriptions!B2252:B10004,subscriptions!D2252:D10004)</f>
        <v>120</v>
      </c>
      <c r="N2252" s="10">
        <f t="array" ref="N2252">_xlfn.XLOOKUP(A2252,subscriptions!B2252:B10004,subscriptions!G2252:G10004)</f>
        <v>20</v>
      </c>
      <c r="O2252" s="10">
        <v>96.0</v>
      </c>
      <c r="P2252" s="10" t="str">
        <f t="array" ref="P2252">_xlfn.XLOOKUP(A2252,subscriptions!B2252:B10004,subscriptions!C2252:C10004)</f>
        <v>Residential</v>
      </c>
      <c r="Q2252" s="10" t="s">
        <v>128</v>
      </c>
      <c r="R2252" s="10" t="s">
        <v>148</v>
      </c>
      <c r="S2252" s="10" t="s">
        <v>770</v>
      </c>
    </row>
    <row r="2253">
      <c r="A2253" s="1" t="s">
        <v>3048</v>
      </c>
      <c r="B2253" s="1" t="s">
        <v>6037</v>
      </c>
      <c r="C2253" s="1" t="s">
        <v>1200</v>
      </c>
      <c r="D2253" s="1" t="s">
        <v>27</v>
      </c>
      <c r="E2253" s="1" t="s">
        <v>280</v>
      </c>
      <c r="F2253" s="1" t="s">
        <v>1478</v>
      </c>
      <c r="G2253" s="1" t="s">
        <v>14931</v>
      </c>
      <c r="H2253" s="1" t="s">
        <v>14932</v>
      </c>
      <c r="I2253" s="4">
        <v>84.21322916666666</v>
      </c>
      <c r="J2253" s="1">
        <v>3655.71</v>
      </c>
      <c r="K2253" s="1">
        <v>431.63</v>
      </c>
      <c r="M2253" s="10">
        <f t="array" ref="M2253">_xlfn.XLOOKUP(A2253,subscriptions!B2253:B10004,subscriptions!D2253:D10004)</f>
        <v>50</v>
      </c>
      <c r="N2253" s="10">
        <f t="array" ref="N2253">_xlfn.XLOOKUP(A2253,subscriptions!B2253:B10004,subscriptions!G2253:G10004)</f>
        <v>0</v>
      </c>
      <c r="O2253" s="10">
        <v>50.0</v>
      </c>
      <c r="P2253" s="10" t="str">
        <f t="array" ref="P2253">_xlfn.XLOOKUP(A2253,subscriptions!B2253:B10004,subscriptions!C2253:C10004)</f>
        <v>Mini</v>
      </c>
      <c r="Q2253" s="10" t="s">
        <v>173</v>
      </c>
      <c r="R2253" s="10" t="s">
        <v>148</v>
      </c>
      <c r="S2253" s="10" t="s">
        <v>1915</v>
      </c>
    </row>
    <row r="2254">
      <c r="A2254" s="1" t="s">
        <v>3049</v>
      </c>
      <c r="B2254" s="1" t="s">
        <v>216</v>
      </c>
      <c r="C2254" s="1" t="s">
        <v>750</v>
      </c>
      <c r="D2254" s="1" t="s">
        <v>153</v>
      </c>
      <c r="E2254" s="1" t="s">
        <v>28</v>
      </c>
      <c r="F2254" s="1" t="s">
        <v>2097</v>
      </c>
      <c r="G2254" s="1" t="s">
        <v>14933</v>
      </c>
      <c r="H2254" s="1" t="s">
        <v>14934</v>
      </c>
      <c r="I2254" s="4">
        <v>84.41747685185184</v>
      </c>
      <c r="J2254" s="1">
        <v>1709.36</v>
      </c>
      <c r="K2254" s="1">
        <v>402.61</v>
      </c>
      <c r="M2254" s="10">
        <f t="array" ref="M2254">_xlfn.XLOOKUP(A2254,subscriptions!B2254:B10004,subscriptions!D2254:D10004)</f>
        <v>80</v>
      </c>
      <c r="N2254" s="10">
        <f t="array" ref="N2254">_xlfn.XLOOKUP(A2254,subscriptions!B2254:B10004,subscriptions!G2254:G10004)</f>
        <v>5</v>
      </c>
      <c r="O2254" s="10">
        <v>76.0</v>
      </c>
      <c r="P2254" s="10" t="str">
        <f t="array" ref="P2254">_xlfn.XLOOKUP(A2254,subscriptions!B2254:B10004,subscriptions!C2254:C10004)</f>
        <v>Roam</v>
      </c>
      <c r="Q2254" s="10" t="s">
        <v>194</v>
      </c>
      <c r="R2254" s="10" t="s">
        <v>148</v>
      </c>
      <c r="S2254" s="10" t="s">
        <v>327</v>
      </c>
    </row>
    <row r="2255">
      <c r="A2255" s="1" t="s">
        <v>3050</v>
      </c>
      <c r="B2255" s="1" t="s">
        <v>969</v>
      </c>
      <c r="C2255" s="1" t="s">
        <v>237</v>
      </c>
      <c r="D2255" s="1" t="s">
        <v>27</v>
      </c>
      <c r="E2255" s="1" t="s">
        <v>28</v>
      </c>
      <c r="F2255" s="1" t="s">
        <v>29</v>
      </c>
      <c r="G2255" s="1" t="s">
        <v>14935</v>
      </c>
      <c r="H2255" s="1" t="s">
        <v>14936</v>
      </c>
      <c r="I2255" s="4">
        <v>84.25302083333334</v>
      </c>
      <c r="J2255" s="1">
        <v>2701.66</v>
      </c>
      <c r="K2255" s="1">
        <v>381.21</v>
      </c>
      <c r="M2255" s="10">
        <f t="array" ref="M2255">_xlfn.XLOOKUP(A2255,subscriptions!B2255:B10004,subscriptions!D2255:D10004)</f>
        <v>80</v>
      </c>
      <c r="N2255" s="10">
        <f t="array" ref="N2255">_xlfn.XLOOKUP(A2255,subscriptions!B2255:B10004,subscriptions!G2255:G10004)</f>
        <v>10</v>
      </c>
      <c r="O2255" s="10">
        <v>72.0</v>
      </c>
      <c r="P2255" s="10" t="str">
        <f t="array" ref="P2255">_xlfn.XLOOKUP(A2255,subscriptions!B2255:B10004,subscriptions!C2255:C10004)</f>
        <v>Roam</v>
      </c>
      <c r="Q2255" s="10" t="s">
        <v>128</v>
      </c>
      <c r="R2255" s="10" t="s">
        <v>148</v>
      </c>
      <c r="S2255" s="10" t="s">
        <v>916</v>
      </c>
    </row>
    <row r="2256">
      <c r="A2256" s="1" t="s">
        <v>3052</v>
      </c>
      <c r="B2256" s="1" t="s">
        <v>1044</v>
      </c>
      <c r="C2256" s="1" t="s">
        <v>441</v>
      </c>
      <c r="D2256" s="1" t="s">
        <v>27</v>
      </c>
      <c r="E2256" s="1" t="s">
        <v>280</v>
      </c>
      <c r="F2256" s="1" t="s">
        <v>2239</v>
      </c>
      <c r="G2256" s="1" t="s">
        <v>14937</v>
      </c>
      <c r="H2256" s="1" t="s">
        <v>14938</v>
      </c>
      <c r="I2256" s="4">
        <v>84.29877314814814</v>
      </c>
      <c r="J2256" s="1">
        <v>3217.69</v>
      </c>
      <c r="K2256" s="1">
        <v>529.95</v>
      </c>
      <c r="M2256" s="10">
        <f t="array" ref="M2256">_xlfn.XLOOKUP(A2256,subscriptions!B2256:B10004,subscriptions!D2256:D10004)</f>
        <v>120</v>
      </c>
      <c r="N2256" s="10">
        <f t="array" ref="N2256">_xlfn.XLOOKUP(A2256,subscriptions!B2256:B10004,subscriptions!G2256:G10004)</f>
        <v>20</v>
      </c>
      <c r="O2256" s="10">
        <v>96.0</v>
      </c>
      <c r="P2256" s="10" t="str">
        <f t="array" ref="P2256">_xlfn.XLOOKUP(A2256,subscriptions!B2256:B10004,subscriptions!C2256:C10004)</f>
        <v>Residential</v>
      </c>
      <c r="Q2256" s="10" t="s">
        <v>128</v>
      </c>
      <c r="R2256" s="10" t="s">
        <v>148</v>
      </c>
      <c r="S2256" s="10" t="s">
        <v>276</v>
      </c>
    </row>
    <row r="2257">
      <c r="A2257" s="1" t="s">
        <v>3054</v>
      </c>
      <c r="B2257" s="1" t="s">
        <v>842</v>
      </c>
      <c r="C2257" s="1" t="s">
        <v>261</v>
      </c>
      <c r="D2257" s="1" t="s">
        <v>27</v>
      </c>
      <c r="E2257" s="1" t="s">
        <v>28</v>
      </c>
      <c r="F2257" s="1" t="s">
        <v>29</v>
      </c>
      <c r="G2257" s="1" t="s">
        <v>14939</v>
      </c>
      <c r="H2257" s="1" t="s">
        <v>14940</v>
      </c>
      <c r="I2257" s="4">
        <v>84.3807638888889</v>
      </c>
      <c r="J2257" s="1">
        <v>1322.15</v>
      </c>
      <c r="K2257" s="1">
        <v>270.79</v>
      </c>
      <c r="M2257" s="10">
        <f t="array" ref="M2257">_xlfn.XLOOKUP(A2257,subscriptions!B2257:B10004,subscriptions!D2257:D10004)</f>
        <v>120</v>
      </c>
      <c r="N2257" s="10">
        <f t="array" ref="N2257">_xlfn.XLOOKUP(A2257,subscriptions!B2257:B10004,subscriptions!G2257:G10004)</f>
        <v>0</v>
      </c>
      <c r="O2257" s="10">
        <v>120.0</v>
      </c>
      <c r="P2257" s="10" t="str">
        <f t="array" ref="P2257">_xlfn.XLOOKUP(A2257,subscriptions!B2257:B10004,subscriptions!C2257:C10004)</f>
        <v>Residential</v>
      </c>
      <c r="Q2257" s="10" t="s">
        <v>173</v>
      </c>
      <c r="R2257" s="10" t="s">
        <v>212</v>
      </c>
      <c r="S2257" s="10" t="s">
        <v>762</v>
      </c>
    </row>
    <row r="2258">
      <c r="A2258" s="1" t="s">
        <v>3055</v>
      </c>
      <c r="B2258" s="1" t="s">
        <v>2788</v>
      </c>
      <c r="C2258" s="1" t="s">
        <v>492</v>
      </c>
      <c r="D2258" s="1" t="s">
        <v>153</v>
      </c>
      <c r="E2258" s="1" t="s">
        <v>219</v>
      </c>
      <c r="F2258" s="1" t="s">
        <v>1461</v>
      </c>
      <c r="G2258" s="1" t="s">
        <v>14941</v>
      </c>
      <c r="H2258" s="1" t="s">
        <v>14942</v>
      </c>
      <c r="I2258" s="4">
        <v>84.25236111111111</v>
      </c>
      <c r="J2258" s="1">
        <v>1142.99</v>
      </c>
      <c r="K2258" s="1">
        <v>281.01</v>
      </c>
      <c r="M2258" s="10">
        <f t="array" ref="M2258">_xlfn.XLOOKUP(A2258,subscriptions!B2258:B10004,subscriptions!D2258:D10004)</f>
        <v>120</v>
      </c>
      <c r="N2258" s="10">
        <f t="array" ref="N2258">_xlfn.XLOOKUP(A2258,subscriptions!B2258:B10004,subscriptions!G2258:G10004)</f>
        <v>5</v>
      </c>
      <c r="O2258" s="10">
        <v>114.0</v>
      </c>
      <c r="P2258" s="10" t="str">
        <f t="array" ref="P2258">_xlfn.XLOOKUP(A2258,subscriptions!B2258:B10004,subscriptions!C2258:C10004)</f>
        <v>Residential</v>
      </c>
      <c r="Q2258" s="10" t="s">
        <v>194</v>
      </c>
      <c r="R2258" s="10" t="s">
        <v>212</v>
      </c>
      <c r="S2258" s="10" t="s">
        <v>1008</v>
      </c>
    </row>
    <row r="2259">
      <c r="A2259" s="1" t="s">
        <v>3056</v>
      </c>
      <c r="B2259" s="1" t="s">
        <v>899</v>
      </c>
      <c r="C2259" s="1" t="s">
        <v>734</v>
      </c>
      <c r="D2259" s="1" t="s">
        <v>27</v>
      </c>
      <c r="E2259" s="1" t="s">
        <v>631</v>
      </c>
      <c r="F2259" s="1" t="s">
        <v>2293</v>
      </c>
      <c r="G2259" s="1" t="s">
        <v>14943</v>
      </c>
      <c r="H2259" s="1" t="s">
        <v>14944</v>
      </c>
      <c r="I2259" s="4">
        <v>84.21322916666666</v>
      </c>
      <c r="J2259" s="1">
        <v>894.3</v>
      </c>
      <c r="K2259" s="1">
        <v>200.33</v>
      </c>
      <c r="M2259" s="10">
        <f t="array" ref="M2259">_xlfn.XLOOKUP(A2259,subscriptions!B2259:B10004,subscriptions!D2259:D10004)</f>
        <v>120</v>
      </c>
      <c r="N2259" s="10">
        <f t="array" ref="N2259">_xlfn.XLOOKUP(A2259,subscriptions!B2259:B10004,subscriptions!G2259:G10004)</f>
        <v>10</v>
      </c>
      <c r="O2259" s="10">
        <v>108.0</v>
      </c>
      <c r="P2259" s="10" t="str">
        <f t="array" ref="P2259">_xlfn.XLOOKUP(A2259,subscriptions!B2259:B10004,subscriptions!C2259:C10004)</f>
        <v>Residential</v>
      </c>
      <c r="Q2259" s="10" t="s">
        <v>128</v>
      </c>
      <c r="R2259" s="10" t="s">
        <v>212</v>
      </c>
      <c r="S2259" s="10" t="s">
        <v>1915</v>
      </c>
    </row>
    <row r="2260">
      <c r="A2260" s="1" t="s">
        <v>3057</v>
      </c>
      <c r="B2260" s="1" t="s">
        <v>1624</v>
      </c>
      <c r="C2260" s="1" t="s">
        <v>1388</v>
      </c>
      <c r="D2260" s="1" t="s">
        <v>27</v>
      </c>
      <c r="E2260" s="1" t="s">
        <v>262</v>
      </c>
      <c r="F2260" s="1" t="s">
        <v>674</v>
      </c>
      <c r="G2260" s="1" t="s">
        <v>14945</v>
      </c>
      <c r="H2260" s="1" t="s">
        <v>14946</v>
      </c>
      <c r="I2260" s="4">
        <v>84.37711805555556</v>
      </c>
      <c r="J2260" s="1">
        <v>621.77</v>
      </c>
      <c r="K2260" s="1">
        <v>148.91</v>
      </c>
      <c r="M2260" s="10">
        <f t="array" ref="M2260">_xlfn.XLOOKUP(A2260,subscriptions!B2260:B10004,subscriptions!D2260:D10004)</f>
        <v>120</v>
      </c>
      <c r="N2260" s="10">
        <f t="array" ref="N2260">_xlfn.XLOOKUP(A2260,subscriptions!B2260:B10004,subscriptions!G2260:G10004)</f>
        <v>20</v>
      </c>
      <c r="O2260" s="10">
        <v>96.0</v>
      </c>
      <c r="P2260" s="10" t="str">
        <f t="array" ref="P2260">_xlfn.XLOOKUP(A2260,subscriptions!B2260:B10004,subscriptions!C2260:C10004)</f>
        <v>Residential</v>
      </c>
      <c r="Q2260" s="10" t="s">
        <v>128</v>
      </c>
      <c r="R2260" s="10" t="s">
        <v>148</v>
      </c>
      <c r="S2260" s="10" t="s">
        <v>1360</v>
      </c>
    </row>
    <row r="2261">
      <c r="A2261" s="1" t="s">
        <v>3058</v>
      </c>
      <c r="B2261" s="1" t="s">
        <v>312</v>
      </c>
      <c r="C2261" s="1" t="s">
        <v>884</v>
      </c>
      <c r="D2261" s="1" t="s">
        <v>153</v>
      </c>
      <c r="E2261" s="1" t="s">
        <v>239</v>
      </c>
      <c r="F2261" s="1" t="s">
        <v>606</v>
      </c>
      <c r="G2261" s="1" t="s">
        <v>14947</v>
      </c>
      <c r="H2261" s="1" t="s">
        <v>14948</v>
      </c>
      <c r="I2261" s="4">
        <v>84.21215277777777</v>
      </c>
      <c r="J2261" s="1">
        <v>905.32</v>
      </c>
      <c r="K2261" s="1">
        <v>206.67</v>
      </c>
      <c r="M2261" s="10">
        <f t="array" ref="M2261">_xlfn.XLOOKUP(A2261,subscriptions!B2261:B10004,subscriptions!D2261:D10004)</f>
        <v>120</v>
      </c>
      <c r="N2261" s="10">
        <f t="array" ref="N2261">_xlfn.XLOOKUP(A2261,subscriptions!B2261:B10004,subscriptions!G2261:G10004)</f>
        <v>0</v>
      </c>
      <c r="O2261" s="10">
        <v>120.0</v>
      </c>
      <c r="P2261" s="10" t="str">
        <f t="array" ref="P2261">_xlfn.XLOOKUP(A2261,subscriptions!B2261:B10004,subscriptions!C2261:C10004)</f>
        <v>Residential</v>
      </c>
      <c r="Q2261" s="10" t="s">
        <v>173</v>
      </c>
      <c r="R2261" s="10" t="s">
        <v>212</v>
      </c>
      <c r="S2261" s="10" t="s">
        <v>857</v>
      </c>
    </row>
    <row r="2262">
      <c r="A2262" s="1" t="s">
        <v>3059</v>
      </c>
      <c r="B2262" s="1" t="s">
        <v>969</v>
      </c>
      <c r="C2262" s="1" t="s">
        <v>1100</v>
      </c>
      <c r="D2262" s="1" t="s">
        <v>27</v>
      </c>
      <c r="E2262" s="1" t="s">
        <v>219</v>
      </c>
      <c r="F2262" s="1" t="s">
        <v>1461</v>
      </c>
      <c r="G2262" s="1" t="s">
        <v>14949</v>
      </c>
      <c r="H2262" s="1" t="s">
        <v>14950</v>
      </c>
      <c r="I2262" s="4">
        <v>84.25380787037037</v>
      </c>
      <c r="J2262" s="1">
        <v>2280.03</v>
      </c>
      <c r="K2262" s="1">
        <v>248.14</v>
      </c>
      <c r="M2262" s="10">
        <f t="array" ref="M2262">_xlfn.XLOOKUP(A2262,subscriptions!B2262:B10004,subscriptions!D2262:D10004)</f>
        <v>80</v>
      </c>
      <c r="N2262" s="10">
        <f t="array" ref="N2262">_xlfn.XLOOKUP(A2262,subscriptions!B2262:B10004,subscriptions!G2262:G10004)</f>
        <v>5</v>
      </c>
      <c r="O2262" s="10">
        <v>76.0</v>
      </c>
      <c r="P2262" s="10" t="str">
        <f t="array" ref="P2262">_xlfn.XLOOKUP(A2262,subscriptions!B2262:B10004,subscriptions!C2262:C10004)</f>
        <v>Roam</v>
      </c>
      <c r="Q2262" s="10" t="s">
        <v>194</v>
      </c>
      <c r="R2262" s="10" t="s">
        <v>148</v>
      </c>
      <c r="S2262" s="10" t="s">
        <v>1832</v>
      </c>
    </row>
    <row r="2263">
      <c r="A2263" s="1" t="s">
        <v>3060</v>
      </c>
      <c r="B2263" s="1" t="s">
        <v>919</v>
      </c>
      <c r="C2263" s="1" t="s">
        <v>764</v>
      </c>
      <c r="D2263" s="1" t="s">
        <v>27</v>
      </c>
      <c r="E2263" s="1" t="s">
        <v>239</v>
      </c>
      <c r="F2263" s="1" t="s">
        <v>3181</v>
      </c>
      <c r="G2263" s="1" t="s">
        <v>14951</v>
      </c>
      <c r="H2263" s="1" t="s">
        <v>14952</v>
      </c>
      <c r="I2263" s="4">
        <v>84.33407407407407</v>
      </c>
      <c r="J2263" s="1">
        <v>1431.67</v>
      </c>
      <c r="K2263" s="1">
        <v>133.26</v>
      </c>
      <c r="M2263" s="10">
        <f t="array" ref="M2263">_xlfn.XLOOKUP(A2263,subscriptions!B2263:B10004,subscriptions!D2263:D10004)</f>
        <v>80</v>
      </c>
      <c r="N2263" s="10">
        <f t="array" ref="N2263">_xlfn.XLOOKUP(A2263,subscriptions!B2263:B10004,subscriptions!G2263:G10004)</f>
        <v>10</v>
      </c>
      <c r="O2263" s="10">
        <v>72.0</v>
      </c>
      <c r="P2263" s="10" t="str">
        <f t="array" ref="P2263">_xlfn.XLOOKUP(A2263,subscriptions!B2263:B10004,subscriptions!C2263:C10004)</f>
        <v>Roam</v>
      </c>
      <c r="Q2263" s="10" t="s">
        <v>128</v>
      </c>
      <c r="R2263" s="10" t="s">
        <v>148</v>
      </c>
      <c r="S2263" s="10" t="s">
        <v>195</v>
      </c>
    </row>
    <row r="2264">
      <c r="A2264" s="1" t="s">
        <v>3061</v>
      </c>
      <c r="B2264" s="1" t="s">
        <v>686</v>
      </c>
      <c r="C2264" s="1" t="s">
        <v>296</v>
      </c>
      <c r="D2264" s="1" t="s">
        <v>153</v>
      </c>
      <c r="E2264" s="1" t="s">
        <v>714</v>
      </c>
      <c r="F2264" s="1" t="s">
        <v>3326</v>
      </c>
      <c r="G2264" s="1" t="s">
        <v>14953</v>
      </c>
      <c r="H2264" s="1" t="s">
        <v>14954</v>
      </c>
      <c r="I2264" s="4">
        <v>84.16819444444444</v>
      </c>
      <c r="J2264" s="1">
        <v>3395.72</v>
      </c>
      <c r="K2264" s="1">
        <v>833.21</v>
      </c>
      <c r="M2264" s="10">
        <f t="array" ref="M2264">_xlfn.XLOOKUP(A2264,subscriptions!B2264:B10004,subscriptions!D2264:D10004)</f>
        <v>250</v>
      </c>
      <c r="N2264" s="10">
        <f t="array" ref="N2264">_xlfn.XLOOKUP(A2264,subscriptions!B2264:B10004,subscriptions!G2264:G10004)</f>
        <v>20</v>
      </c>
      <c r="O2264" s="10">
        <v>200.0</v>
      </c>
      <c r="P2264" s="10" t="str">
        <f t="array" ref="P2264">_xlfn.XLOOKUP(A2264,subscriptions!B2264:B10004,subscriptions!C2264:C10004)</f>
        <v>Business</v>
      </c>
      <c r="Q2264" s="10" t="s">
        <v>128</v>
      </c>
      <c r="R2264" s="10" t="s">
        <v>129</v>
      </c>
      <c r="S2264" s="10" t="s">
        <v>1042</v>
      </c>
    </row>
    <row r="2265">
      <c r="A2265" s="1" t="s">
        <v>3062</v>
      </c>
      <c r="B2265" s="1" t="s">
        <v>1303</v>
      </c>
      <c r="C2265" s="1" t="s">
        <v>279</v>
      </c>
      <c r="D2265" s="1" t="s">
        <v>153</v>
      </c>
      <c r="E2265" s="1" t="s">
        <v>179</v>
      </c>
      <c r="F2265" s="1" t="s">
        <v>357</v>
      </c>
      <c r="G2265" s="1" t="s">
        <v>14955</v>
      </c>
      <c r="H2265" s="1" t="s">
        <v>14956</v>
      </c>
      <c r="I2265" s="4">
        <v>84.25076388888888</v>
      </c>
      <c r="J2265" s="1">
        <v>928.81</v>
      </c>
      <c r="K2265" s="1">
        <v>206.49</v>
      </c>
      <c r="L2265" s="1">
        <v>100.0</v>
      </c>
      <c r="M2265" s="10">
        <f t="array" ref="M2265">_xlfn.XLOOKUP(A2265,subscriptions!B2265:B10004,subscriptions!D2265:D10004)</f>
        <v>120</v>
      </c>
      <c r="N2265" s="10">
        <f t="array" ref="N2265">_xlfn.XLOOKUP(A2265,subscriptions!B2265:B10004,subscriptions!G2265:G10004)</f>
        <v>0</v>
      </c>
      <c r="O2265" s="10">
        <v>120.0</v>
      </c>
      <c r="P2265" s="10" t="str">
        <f t="array" ref="P2265">_xlfn.XLOOKUP(A2265,subscriptions!B2265:B10004,subscriptions!C2265:C10004)</f>
        <v>Residential</v>
      </c>
      <c r="Q2265" s="10" t="s">
        <v>173</v>
      </c>
      <c r="R2265" s="10" t="s">
        <v>212</v>
      </c>
      <c r="S2265" s="10" t="s">
        <v>1691</v>
      </c>
    </row>
    <row r="2266">
      <c r="A2266" s="1" t="s">
        <v>3063</v>
      </c>
      <c r="B2266" s="1" t="s">
        <v>1527</v>
      </c>
      <c r="C2266" s="1" t="s">
        <v>786</v>
      </c>
      <c r="D2266" s="1" t="s">
        <v>153</v>
      </c>
      <c r="E2266" s="1" t="s">
        <v>280</v>
      </c>
      <c r="F2266" s="1" t="s">
        <v>2239</v>
      </c>
      <c r="G2266" s="1" t="s">
        <v>14957</v>
      </c>
      <c r="H2266" s="1" t="s">
        <v>14958</v>
      </c>
      <c r="I2266" s="4">
        <v>84.17450231481482</v>
      </c>
      <c r="J2266" s="1">
        <v>1451.26</v>
      </c>
      <c r="K2266" s="1">
        <v>210.83</v>
      </c>
      <c r="M2266" s="10">
        <f t="array" ref="M2266">_xlfn.XLOOKUP(A2266,subscriptions!B2266:B10004,subscriptions!D2266:D10004)</f>
        <v>50</v>
      </c>
      <c r="N2266" s="10">
        <f t="array" ref="N2266">_xlfn.XLOOKUP(A2266,subscriptions!B2266:B10004,subscriptions!G2266:G10004)</f>
        <v>5</v>
      </c>
      <c r="O2266" s="10">
        <v>47.5</v>
      </c>
      <c r="P2266" s="10" t="str">
        <f t="array" ref="P2266">_xlfn.XLOOKUP(A2266,subscriptions!B2266:B10004,subscriptions!C2266:C10004)</f>
        <v>Mini</v>
      </c>
      <c r="Q2266" s="10" t="s">
        <v>194</v>
      </c>
      <c r="R2266" s="10" t="s">
        <v>148</v>
      </c>
      <c r="S2266" s="10" t="s">
        <v>507</v>
      </c>
    </row>
    <row r="2267">
      <c r="A2267" s="1" t="s">
        <v>3064</v>
      </c>
      <c r="B2267" s="1" t="s">
        <v>1491</v>
      </c>
      <c r="C2267" s="1" t="s">
        <v>441</v>
      </c>
      <c r="D2267" s="1" t="s">
        <v>153</v>
      </c>
      <c r="E2267" s="1" t="s">
        <v>262</v>
      </c>
      <c r="F2267" s="1" t="s">
        <v>263</v>
      </c>
      <c r="G2267" s="1" t="s">
        <v>14959</v>
      </c>
      <c r="H2267" s="1" t="s">
        <v>14960</v>
      </c>
      <c r="I2267" s="4">
        <v>84.17166666666667</v>
      </c>
      <c r="J2267" s="1">
        <v>1546.69</v>
      </c>
      <c r="K2267" s="1">
        <v>329.64</v>
      </c>
      <c r="M2267" s="10">
        <f t="array" ref="M2267">_xlfn.XLOOKUP(A2267,subscriptions!B2267:B10004,subscriptions!D2267:D10004)</f>
        <v>120</v>
      </c>
      <c r="N2267" s="10">
        <f t="array" ref="N2267">_xlfn.XLOOKUP(A2267,subscriptions!B2267:B10004,subscriptions!G2267:G10004)</f>
        <v>10</v>
      </c>
      <c r="O2267" s="10">
        <v>108.0</v>
      </c>
      <c r="P2267" s="10" t="str">
        <f t="array" ref="P2267">_xlfn.XLOOKUP(A2267,subscriptions!B2267:B10004,subscriptions!C2267:C10004)</f>
        <v>Residential</v>
      </c>
      <c r="Q2267" s="10" t="s">
        <v>128</v>
      </c>
      <c r="R2267" s="10" t="s">
        <v>212</v>
      </c>
      <c r="S2267" s="10" t="s">
        <v>1082</v>
      </c>
    </row>
    <row r="2268">
      <c r="A2268" s="1" t="s">
        <v>3067</v>
      </c>
      <c r="B2268" s="1" t="s">
        <v>772</v>
      </c>
      <c r="C2268" s="1" t="s">
        <v>524</v>
      </c>
      <c r="D2268" s="1" t="s">
        <v>153</v>
      </c>
      <c r="E2268" s="1" t="s">
        <v>631</v>
      </c>
      <c r="F2268" s="1" t="s">
        <v>2495</v>
      </c>
      <c r="G2268" s="1" t="s">
        <v>14961</v>
      </c>
      <c r="H2268" s="1" t="s">
        <v>14962</v>
      </c>
      <c r="I2268" s="4">
        <v>84.34186342592592</v>
      </c>
      <c r="J2268" s="1">
        <v>1393.62</v>
      </c>
      <c r="K2268" s="1">
        <v>209.38</v>
      </c>
      <c r="M2268" s="10">
        <f t="array" ref="M2268">_xlfn.XLOOKUP(A2268,subscriptions!B2268:B10004,subscriptions!D2268:D10004)</f>
        <v>120</v>
      </c>
      <c r="N2268" s="10">
        <f t="array" ref="N2268">_xlfn.XLOOKUP(A2268,subscriptions!B2268:B10004,subscriptions!G2268:G10004)</f>
        <v>20</v>
      </c>
      <c r="O2268" s="10">
        <v>96.0</v>
      </c>
      <c r="P2268" s="10" t="str">
        <f t="array" ref="P2268">_xlfn.XLOOKUP(A2268,subscriptions!B2268:B10004,subscriptions!C2268:C10004)</f>
        <v>Residential</v>
      </c>
      <c r="Q2268" s="10" t="s">
        <v>128</v>
      </c>
      <c r="R2268" s="10" t="s">
        <v>148</v>
      </c>
      <c r="S2268" s="10" t="s">
        <v>1703</v>
      </c>
    </row>
    <row r="2269">
      <c r="A2269" s="1" t="s">
        <v>3068</v>
      </c>
      <c r="B2269" s="1" t="s">
        <v>426</v>
      </c>
      <c r="C2269" s="1" t="s">
        <v>1142</v>
      </c>
      <c r="D2269" s="1" t="s">
        <v>153</v>
      </c>
      <c r="E2269" s="1" t="s">
        <v>219</v>
      </c>
      <c r="F2269" s="1" t="s">
        <v>220</v>
      </c>
      <c r="G2269" s="1" t="s">
        <v>14963</v>
      </c>
      <c r="H2269" s="1" t="s">
        <v>14964</v>
      </c>
      <c r="I2269" s="4">
        <v>84.16945601851852</v>
      </c>
      <c r="J2269" s="1">
        <v>1869.19</v>
      </c>
      <c r="K2269" s="1">
        <v>325.93</v>
      </c>
      <c r="M2269" s="10">
        <f t="array" ref="M2269">_xlfn.XLOOKUP(A2269,subscriptions!B2269:B10004,subscriptions!D2269:D10004)</f>
        <v>80</v>
      </c>
      <c r="N2269" s="10">
        <f t="array" ref="N2269">_xlfn.XLOOKUP(A2269,subscriptions!B2269:B10004,subscriptions!G2269:G10004)</f>
        <v>0</v>
      </c>
      <c r="O2269" s="10">
        <v>80.0</v>
      </c>
      <c r="P2269" s="10" t="str">
        <f t="array" ref="P2269">_xlfn.XLOOKUP(A2269,subscriptions!B2269:B10004,subscriptions!C2269:C10004)</f>
        <v>Roam</v>
      </c>
      <c r="Q2269" s="10" t="s">
        <v>173</v>
      </c>
      <c r="R2269" s="10" t="s">
        <v>148</v>
      </c>
      <c r="S2269" s="10" t="s">
        <v>213</v>
      </c>
    </row>
    <row r="2270">
      <c r="A2270" s="1" t="s">
        <v>3069</v>
      </c>
      <c r="B2270" s="1" t="s">
        <v>700</v>
      </c>
      <c r="C2270" s="1" t="s">
        <v>1200</v>
      </c>
      <c r="D2270" s="1" t="s">
        <v>153</v>
      </c>
      <c r="E2270" s="1" t="s">
        <v>111</v>
      </c>
      <c r="F2270" s="1" t="s">
        <v>112</v>
      </c>
      <c r="G2270" s="1" t="s">
        <v>14965</v>
      </c>
      <c r="H2270" s="1" t="s">
        <v>14966</v>
      </c>
      <c r="I2270" s="4">
        <v>84.21207175925926</v>
      </c>
      <c r="J2270" s="1">
        <v>456.6</v>
      </c>
      <c r="K2270" s="1">
        <v>111.59</v>
      </c>
      <c r="M2270" s="10">
        <f t="array" ref="M2270">_xlfn.XLOOKUP(A2270,subscriptions!B2270:B10004,subscriptions!D2270:D10004)</f>
        <v>120</v>
      </c>
      <c r="N2270" s="10">
        <f t="array" ref="N2270">_xlfn.XLOOKUP(A2270,subscriptions!B2270:B10004,subscriptions!G2270:G10004)</f>
        <v>5</v>
      </c>
      <c r="O2270" s="10">
        <v>114.0</v>
      </c>
      <c r="P2270" s="10" t="str">
        <f t="array" ref="P2270">_xlfn.XLOOKUP(A2270,subscriptions!B2270:B10004,subscriptions!C2270:C10004)</f>
        <v>Residential</v>
      </c>
      <c r="Q2270" s="10" t="s">
        <v>194</v>
      </c>
      <c r="R2270" s="10" t="s">
        <v>212</v>
      </c>
      <c r="S2270" s="10" t="s">
        <v>857</v>
      </c>
    </row>
    <row r="2271">
      <c r="A2271" s="1" t="s">
        <v>3070</v>
      </c>
      <c r="B2271" s="1" t="s">
        <v>2788</v>
      </c>
      <c r="C2271" s="1" t="s">
        <v>800</v>
      </c>
      <c r="D2271" s="1" t="s">
        <v>153</v>
      </c>
      <c r="E2271" s="1" t="s">
        <v>179</v>
      </c>
      <c r="F2271" s="1" t="s">
        <v>2311</v>
      </c>
      <c r="G2271" s="1" t="s">
        <v>14967</v>
      </c>
      <c r="H2271" s="1" t="s">
        <v>14968</v>
      </c>
      <c r="I2271" s="4">
        <v>84.41829861111111</v>
      </c>
      <c r="J2271" s="1">
        <v>1127.28</v>
      </c>
      <c r="K2271" s="1">
        <v>156.19</v>
      </c>
      <c r="L2271" s="1">
        <v>100.0</v>
      </c>
      <c r="M2271" s="10">
        <f t="array" ref="M2271">_xlfn.XLOOKUP(A2271,subscriptions!B2271:B10004,subscriptions!D2271:D10004)</f>
        <v>50</v>
      </c>
      <c r="N2271" s="10">
        <f t="array" ref="N2271">_xlfn.XLOOKUP(A2271,subscriptions!B2271:B10004,subscriptions!G2271:G10004)</f>
        <v>10</v>
      </c>
      <c r="O2271" s="10">
        <v>45.0</v>
      </c>
      <c r="P2271" s="10" t="str">
        <f t="array" ref="P2271">_xlfn.XLOOKUP(A2271,subscriptions!B2271:B10004,subscriptions!C2271:C10004)</f>
        <v>Mini</v>
      </c>
      <c r="Q2271" s="10" t="s">
        <v>128</v>
      </c>
      <c r="R2271" s="10" t="s">
        <v>148</v>
      </c>
      <c r="S2271" s="10" t="s">
        <v>3020</v>
      </c>
    </row>
    <row r="2272">
      <c r="A2272" s="1" t="s">
        <v>3071</v>
      </c>
      <c r="B2272" s="1" t="s">
        <v>2096</v>
      </c>
      <c r="C2272" s="1" t="s">
        <v>786</v>
      </c>
      <c r="D2272" s="1" t="s">
        <v>27</v>
      </c>
      <c r="E2272" s="1" t="s">
        <v>219</v>
      </c>
      <c r="F2272" s="1" t="s">
        <v>1461</v>
      </c>
      <c r="G2272" s="1" t="s">
        <v>14969</v>
      </c>
      <c r="H2272" s="1" t="s">
        <v>14970</v>
      </c>
      <c r="I2272" s="4">
        <v>84.29883101851851</v>
      </c>
      <c r="J2272" s="1">
        <v>215.1</v>
      </c>
      <c r="K2272" s="1">
        <v>54.48</v>
      </c>
      <c r="M2272" s="10">
        <f t="array" ref="M2272">_xlfn.XLOOKUP(A2272,subscriptions!B2272:B10004,subscriptions!D2272:D10004)</f>
        <v>120</v>
      </c>
      <c r="N2272" s="10">
        <f t="array" ref="N2272">_xlfn.XLOOKUP(A2272,subscriptions!B2272:B10004,subscriptions!G2272:G10004)</f>
        <v>20</v>
      </c>
      <c r="O2272" s="10">
        <v>96.0</v>
      </c>
      <c r="P2272" s="10" t="str">
        <f t="array" ref="P2272">_xlfn.XLOOKUP(A2272,subscriptions!B2272:B10004,subscriptions!C2272:C10004)</f>
        <v>Residential</v>
      </c>
      <c r="Q2272" s="10" t="s">
        <v>128</v>
      </c>
      <c r="R2272" s="10" t="s">
        <v>148</v>
      </c>
      <c r="S2272" s="10" t="s">
        <v>276</v>
      </c>
    </row>
    <row r="2273">
      <c r="A2273" s="1" t="s">
        <v>3072</v>
      </c>
      <c r="B2273" s="1" t="s">
        <v>1173</v>
      </c>
      <c r="C2273" s="1" t="s">
        <v>509</v>
      </c>
      <c r="D2273" s="1" t="s">
        <v>27</v>
      </c>
      <c r="E2273" s="1" t="s">
        <v>280</v>
      </c>
      <c r="F2273" s="1" t="s">
        <v>1706</v>
      </c>
      <c r="G2273" s="1" t="s">
        <v>14971</v>
      </c>
      <c r="H2273" s="1" t="s">
        <v>14972</v>
      </c>
      <c r="I2273" s="4">
        <v>84.38081018518518</v>
      </c>
      <c r="J2273" s="1">
        <v>778.01</v>
      </c>
      <c r="K2273" s="1">
        <v>114.69</v>
      </c>
      <c r="M2273" s="10">
        <f t="array" ref="M2273">_xlfn.XLOOKUP(A2273,subscriptions!B2273:B10004,subscriptions!D2273:D10004)</f>
        <v>120</v>
      </c>
      <c r="N2273" s="10">
        <f t="array" ref="N2273">_xlfn.XLOOKUP(A2273,subscriptions!B2273:B10004,subscriptions!G2273:G10004)</f>
        <v>0</v>
      </c>
      <c r="O2273" s="10">
        <v>120.0</v>
      </c>
      <c r="P2273" s="10" t="str">
        <f t="array" ref="P2273">_xlfn.XLOOKUP(A2273,subscriptions!B2273:B10004,subscriptions!C2273:C10004)</f>
        <v>Residential</v>
      </c>
      <c r="Q2273" s="10" t="s">
        <v>173</v>
      </c>
      <c r="R2273" s="10" t="s">
        <v>212</v>
      </c>
      <c r="S2273" s="10" t="s">
        <v>762</v>
      </c>
    </row>
    <row r="2274">
      <c r="A2274" s="1" t="s">
        <v>3073</v>
      </c>
      <c r="B2274" s="1" t="s">
        <v>425</v>
      </c>
      <c r="C2274" s="1" t="s">
        <v>178</v>
      </c>
      <c r="D2274" s="1" t="s">
        <v>153</v>
      </c>
      <c r="E2274" s="1" t="s">
        <v>111</v>
      </c>
      <c r="F2274" s="1" t="s">
        <v>135</v>
      </c>
      <c r="G2274" s="1" t="s">
        <v>14973</v>
      </c>
      <c r="H2274" s="1" t="s">
        <v>14974</v>
      </c>
      <c r="I2274" s="4">
        <v>84.37856481481481</v>
      </c>
      <c r="J2274" s="1">
        <v>1053.17</v>
      </c>
      <c r="K2274" s="1">
        <v>247.06</v>
      </c>
      <c r="M2274" s="10">
        <f t="array" ref="M2274">_xlfn.XLOOKUP(A2274,subscriptions!B2274:B10004,subscriptions!D2274:D10004)</f>
        <v>50</v>
      </c>
      <c r="N2274" s="10">
        <f t="array" ref="N2274">_xlfn.XLOOKUP(A2274,subscriptions!B2274:B10004,subscriptions!G2274:G10004)</f>
        <v>5</v>
      </c>
      <c r="O2274" s="10">
        <v>47.5</v>
      </c>
      <c r="P2274" s="10" t="str">
        <f t="array" ref="P2274">_xlfn.XLOOKUP(A2274,subscriptions!B2274:B10004,subscriptions!C2274:C10004)</f>
        <v>Mini</v>
      </c>
      <c r="Q2274" s="10" t="s">
        <v>194</v>
      </c>
      <c r="R2274" s="10" t="s">
        <v>148</v>
      </c>
      <c r="S2274" s="10" t="s">
        <v>1622</v>
      </c>
    </row>
    <row r="2275">
      <c r="A2275" s="1" t="s">
        <v>3074</v>
      </c>
      <c r="B2275" s="1" t="s">
        <v>1303</v>
      </c>
      <c r="C2275" s="1" t="s">
        <v>456</v>
      </c>
      <c r="D2275" s="1" t="s">
        <v>153</v>
      </c>
      <c r="E2275" s="1" t="s">
        <v>631</v>
      </c>
      <c r="F2275" s="1" t="s">
        <v>2495</v>
      </c>
      <c r="G2275" s="1" t="s">
        <v>14975</v>
      </c>
      <c r="H2275" s="1" t="s">
        <v>14976</v>
      </c>
      <c r="I2275" s="4">
        <v>84.16760416666666</v>
      </c>
      <c r="J2275" s="1">
        <v>1634.3</v>
      </c>
      <c r="K2275" s="1">
        <v>304.81</v>
      </c>
      <c r="M2275" s="10">
        <f t="array" ref="M2275">_xlfn.XLOOKUP(A2275,subscriptions!B2275:B10004,subscriptions!D2275:D10004)</f>
        <v>250</v>
      </c>
      <c r="N2275" s="10">
        <f t="array" ref="N2275">_xlfn.XLOOKUP(A2275,subscriptions!B2275:B10004,subscriptions!G2275:G10004)</f>
        <v>10</v>
      </c>
      <c r="O2275" s="10">
        <v>225.0</v>
      </c>
      <c r="P2275" s="10" t="str">
        <f t="array" ref="P2275">_xlfn.XLOOKUP(A2275,subscriptions!B2275:B10004,subscriptions!C2275:C10004)</f>
        <v>Business</v>
      </c>
      <c r="Q2275" s="10" t="s">
        <v>128</v>
      </c>
      <c r="R2275" s="10" t="s">
        <v>129</v>
      </c>
      <c r="S2275" s="10" t="s">
        <v>1412</v>
      </c>
    </row>
    <row r="2276">
      <c r="A2276" s="1" t="s">
        <v>3077</v>
      </c>
      <c r="B2276" s="1" t="s">
        <v>1173</v>
      </c>
      <c r="C2276" s="1" t="s">
        <v>734</v>
      </c>
      <c r="D2276" s="1" t="s">
        <v>27</v>
      </c>
      <c r="E2276" s="1" t="s">
        <v>332</v>
      </c>
      <c r="F2276" s="1" t="s">
        <v>2280</v>
      </c>
      <c r="G2276" s="1" t="s">
        <v>14977</v>
      </c>
      <c r="H2276" s="1" t="s">
        <v>14978</v>
      </c>
      <c r="I2276" s="4">
        <v>84.37576388888888</v>
      </c>
      <c r="J2276" s="1">
        <v>4559.62</v>
      </c>
      <c r="K2276" s="1">
        <v>1075.71</v>
      </c>
      <c r="M2276" s="10">
        <f t="array" ref="M2276">_xlfn.XLOOKUP(A2276,subscriptions!B2276:B10004,subscriptions!D2276:D10004)</f>
        <v>80</v>
      </c>
      <c r="N2276" s="10">
        <f t="array" ref="N2276">_xlfn.XLOOKUP(A2276,subscriptions!B2276:B10004,subscriptions!G2276:G10004)</f>
        <v>20</v>
      </c>
      <c r="O2276" s="10">
        <v>64.0</v>
      </c>
      <c r="P2276" s="10" t="str">
        <f t="array" ref="P2276">_xlfn.XLOOKUP(A2276,subscriptions!B2276:B10004,subscriptions!C2276:C10004)</f>
        <v>Roam</v>
      </c>
      <c r="Q2276" s="10" t="s">
        <v>128</v>
      </c>
      <c r="R2276" s="10" t="s">
        <v>148</v>
      </c>
      <c r="S2276" s="10" t="s">
        <v>1442</v>
      </c>
    </row>
    <row r="2277">
      <c r="A2277" s="1" t="s">
        <v>3078</v>
      </c>
      <c r="B2277" s="1" t="s">
        <v>1157</v>
      </c>
      <c r="C2277" s="1" t="s">
        <v>1477</v>
      </c>
      <c r="D2277" s="1" t="s">
        <v>27</v>
      </c>
      <c r="E2277" s="1" t="s">
        <v>714</v>
      </c>
      <c r="F2277" s="1" t="s">
        <v>1866</v>
      </c>
      <c r="G2277" s="1" t="s">
        <v>14979</v>
      </c>
      <c r="H2277" s="1" t="s">
        <v>14980</v>
      </c>
      <c r="I2277" s="4">
        <v>84.1750462962963</v>
      </c>
      <c r="J2277" s="1">
        <v>1426.88</v>
      </c>
      <c r="K2277" s="1">
        <v>223.3</v>
      </c>
      <c r="M2277" s="10">
        <f t="array" ref="M2277">_xlfn.XLOOKUP(A2277,subscriptions!B2277:B10004,subscriptions!D2277:D10004)</f>
        <v>80</v>
      </c>
      <c r="N2277" s="10">
        <f t="array" ref="N2277">_xlfn.XLOOKUP(A2277,subscriptions!B2277:B10004,subscriptions!G2277:G10004)</f>
        <v>0</v>
      </c>
      <c r="O2277" s="10">
        <v>80.0</v>
      </c>
      <c r="P2277" s="10" t="str">
        <f t="array" ref="P2277">_xlfn.XLOOKUP(A2277,subscriptions!B2277:B10004,subscriptions!C2277:C10004)</f>
        <v>Roam</v>
      </c>
      <c r="Q2277" s="10" t="s">
        <v>173</v>
      </c>
      <c r="R2277" s="10" t="s">
        <v>148</v>
      </c>
      <c r="S2277" s="10" t="s">
        <v>1198</v>
      </c>
    </row>
    <row r="2278">
      <c r="A2278" s="1" t="s">
        <v>3079</v>
      </c>
      <c r="B2278" s="1" t="s">
        <v>589</v>
      </c>
      <c r="C2278" s="1" t="s">
        <v>1142</v>
      </c>
      <c r="D2278" s="1" t="s">
        <v>153</v>
      </c>
      <c r="E2278" s="1" t="s">
        <v>219</v>
      </c>
      <c r="F2278" s="1" t="s">
        <v>574</v>
      </c>
      <c r="G2278" s="1" t="s">
        <v>14981</v>
      </c>
      <c r="H2278" s="1" t="s">
        <v>14982</v>
      </c>
      <c r="I2278" s="4">
        <v>84.2534837962963</v>
      </c>
      <c r="J2278" s="1">
        <v>2091.49</v>
      </c>
      <c r="K2278" s="1">
        <v>370.76</v>
      </c>
      <c r="M2278" s="10">
        <f t="array" ref="M2278">_xlfn.XLOOKUP(A2278,subscriptions!B2278:B10004,subscriptions!D2278:D10004)</f>
        <v>120</v>
      </c>
      <c r="N2278" s="10">
        <f t="array" ref="N2278">_xlfn.XLOOKUP(A2278,subscriptions!B2278:B10004,subscriptions!G2278:G10004)</f>
        <v>5</v>
      </c>
      <c r="O2278" s="10">
        <v>114.0</v>
      </c>
      <c r="P2278" s="10" t="str">
        <f t="array" ref="P2278">_xlfn.XLOOKUP(A2278,subscriptions!B2278:B10004,subscriptions!C2278:C10004)</f>
        <v>Residential</v>
      </c>
      <c r="Q2278" s="10" t="s">
        <v>194</v>
      </c>
      <c r="R2278" s="10" t="s">
        <v>212</v>
      </c>
      <c r="S2278" s="10" t="s">
        <v>1832</v>
      </c>
    </row>
    <row r="2279">
      <c r="A2279" s="1" t="s">
        <v>3080</v>
      </c>
      <c r="B2279" s="1" t="s">
        <v>1099</v>
      </c>
      <c r="C2279" s="1" t="s">
        <v>279</v>
      </c>
      <c r="D2279" s="1" t="s">
        <v>153</v>
      </c>
      <c r="E2279" s="1" t="s">
        <v>219</v>
      </c>
      <c r="F2279" s="1" t="s">
        <v>220</v>
      </c>
      <c r="G2279" s="1" t="s">
        <v>14983</v>
      </c>
      <c r="H2279" s="1" t="s">
        <v>14984</v>
      </c>
      <c r="I2279" s="4">
        <v>84.25435185185185</v>
      </c>
      <c r="J2279" s="1">
        <v>1108.64</v>
      </c>
      <c r="K2279" s="1">
        <v>278.92</v>
      </c>
      <c r="M2279" s="10">
        <f t="array" ref="M2279">_xlfn.XLOOKUP(A2279,subscriptions!B2279:B10004,subscriptions!D2279:D10004)</f>
        <v>120</v>
      </c>
      <c r="N2279" s="10">
        <f t="array" ref="N2279">_xlfn.XLOOKUP(A2279,subscriptions!B2279:B10004,subscriptions!G2279:G10004)</f>
        <v>10</v>
      </c>
      <c r="O2279" s="10">
        <v>108.0</v>
      </c>
      <c r="P2279" s="10" t="str">
        <f t="array" ref="P2279">_xlfn.XLOOKUP(A2279,subscriptions!B2279:B10004,subscriptions!C2279:C10004)</f>
        <v>Residential</v>
      </c>
      <c r="Q2279" s="10" t="s">
        <v>128</v>
      </c>
      <c r="R2279" s="10" t="s">
        <v>212</v>
      </c>
      <c r="S2279" s="10" t="s">
        <v>2046</v>
      </c>
    </row>
    <row r="2280">
      <c r="A2280" s="1" t="s">
        <v>3081</v>
      </c>
      <c r="B2280" s="1" t="s">
        <v>409</v>
      </c>
      <c r="C2280" s="1" t="s">
        <v>1388</v>
      </c>
      <c r="D2280" s="1" t="s">
        <v>27</v>
      </c>
      <c r="E2280" s="1" t="s">
        <v>262</v>
      </c>
      <c r="F2280" s="1" t="s">
        <v>885</v>
      </c>
      <c r="G2280" s="1" t="s">
        <v>14985</v>
      </c>
      <c r="H2280" s="1" t="s">
        <v>14986</v>
      </c>
      <c r="I2280" s="4">
        <v>84.25159722222222</v>
      </c>
      <c r="J2280" s="1">
        <v>1558.11</v>
      </c>
      <c r="K2280" s="1">
        <v>341.34</v>
      </c>
      <c r="M2280" s="10">
        <f t="array" ref="M2280">_xlfn.XLOOKUP(A2280,subscriptions!B2280:B10004,subscriptions!D2280:D10004)</f>
        <v>120</v>
      </c>
      <c r="N2280" s="10">
        <f t="array" ref="N2280">_xlfn.XLOOKUP(A2280,subscriptions!B2280:B10004,subscriptions!G2280:G10004)</f>
        <v>20</v>
      </c>
      <c r="O2280" s="10">
        <v>96.0</v>
      </c>
      <c r="P2280" s="10" t="str">
        <f t="array" ref="P2280">_xlfn.XLOOKUP(A2280,subscriptions!B2280:B10004,subscriptions!C2280:C10004)</f>
        <v>Residential</v>
      </c>
      <c r="Q2280" s="10" t="s">
        <v>128</v>
      </c>
      <c r="R2280" s="10" t="s">
        <v>148</v>
      </c>
      <c r="S2280" s="10" t="s">
        <v>4065</v>
      </c>
    </row>
    <row r="2281">
      <c r="A2281" s="1" t="s">
        <v>3082</v>
      </c>
      <c r="B2281" s="1" t="s">
        <v>132</v>
      </c>
      <c r="C2281" s="1" t="s">
        <v>391</v>
      </c>
      <c r="D2281" s="1" t="s">
        <v>27</v>
      </c>
      <c r="E2281" s="1" t="s">
        <v>714</v>
      </c>
      <c r="F2281" s="1" t="s">
        <v>3326</v>
      </c>
      <c r="G2281" s="1" t="s">
        <v>14987</v>
      </c>
      <c r="H2281" s="1" t="s">
        <v>14988</v>
      </c>
      <c r="I2281" s="4">
        <v>84.33778935185185</v>
      </c>
      <c r="J2281" s="1">
        <v>160.36</v>
      </c>
      <c r="K2281" s="1">
        <v>46.83</v>
      </c>
      <c r="M2281" s="10">
        <f t="array" ref="M2281">_xlfn.XLOOKUP(A2281,subscriptions!B2281:B10004,subscriptions!D2281:D10004)</f>
        <v>120</v>
      </c>
      <c r="N2281" s="10">
        <f t="array" ref="N2281">_xlfn.XLOOKUP(A2281,subscriptions!B2281:B10004,subscriptions!G2281:G10004)</f>
        <v>0</v>
      </c>
      <c r="O2281" s="10">
        <v>120.0</v>
      </c>
      <c r="P2281" s="10" t="str">
        <f t="array" ref="P2281">_xlfn.XLOOKUP(A2281,subscriptions!B2281:B10004,subscriptions!C2281:C10004)</f>
        <v>Residential</v>
      </c>
      <c r="Q2281" s="10" t="s">
        <v>173</v>
      </c>
      <c r="R2281" s="10" t="s">
        <v>212</v>
      </c>
      <c r="S2281" s="10" t="s">
        <v>1961</v>
      </c>
    </row>
    <row r="2282">
      <c r="A2282" s="1" t="s">
        <v>3083</v>
      </c>
      <c r="B2282" s="1" t="s">
        <v>472</v>
      </c>
      <c r="C2282" s="1" t="s">
        <v>279</v>
      </c>
      <c r="D2282" s="1" t="s">
        <v>27</v>
      </c>
      <c r="E2282" s="1" t="s">
        <v>280</v>
      </c>
      <c r="F2282" s="1" t="s">
        <v>2239</v>
      </c>
      <c r="G2282" s="1" t="s">
        <v>14989</v>
      </c>
      <c r="H2282" s="1" t="s">
        <v>14990</v>
      </c>
      <c r="I2282" s="4">
        <v>84.34103009259259</v>
      </c>
      <c r="J2282" s="1">
        <v>490.33</v>
      </c>
      <c r="K2282" s="1">
        <v>56.57</v>
      </c>
      <c r="M2282" s="10">
        <f t="array" ref="M2282">_xlfn.XLOOKUP(A2282,subscriptions!B2282:B10004,subscriptions!D2282:D10004)</f>
        <v>120</v>
      </c>
      <c r="N2282" s="10">
        <f t="array" ref="N2282">_xlfn.XLOOKUP(A2282,subscriptions!B2282:B10004,subscriptions!G2282:G10004)</f>
        <v>5</v>
      </c>
      <c r="O2282" s="10">
        <v>114.0</v>
      </c>
      <c r="P2282" s="10" t="str">
        <f t="array" ref="P2282">_xlfn.XLOOKUP(A2282,subscriptions!B2282:B10004,subscriptions!C2282:C10004)</f>
        <v>Residential</v>
      </c>
      <c r="Q2282" s="10" t="s">
        <v>194</v>
      </c>
      <c r="R2282" s="10" t="s">
        <v>212</v>
      </c>
      <c r="S2282" s="10" t="s">
        <v>259</v>
      </c>
    </row>
    <row r="2283">
      <c r="A2283" s="1" t="s">
        <v>3084</v>
      </c>
      <c r="B2283" s="1" t="s">
        <v>589</v>
      </c>
      <c r="C2283" s="1" t="s">
        <v>750</v>
      </c>
      <c r="D2283" s="1" t="s">
        <v>153</v>
      </c>
      <c r="E2283" s="1" t="s">
        <v>332</v>
      </c>
      <c r="F2283" s="1" t="s">
        <v>510</v>
      </c>
      <c r="G2283" s="1" t="s">
        <v>14991</v>
      </c>
      <c r="H2283" s="1" t="s">
        <v>14992</v>
      </c>
      <c r="I2283" s="4">
        <v>84.20916666666666</v>
      </c>
      <c r="J2283" s="1">
        <v>723.78</v>
      </c>
      <c r="K2283" s="1">
        <v>128.37</v>
      </c>
      <c r="M2283" s="10">
        <f t="array" ref="M2283">_xlfn.XLOOKUP(A2283,subscriptions!B2283:B10004,subscriptions!D2283:D10004)</f>
        <v>80</v>
      </c>
      <c r="N2283" s="10">
        <f t="array" ref="N2283">_xlfn.XLOOKUP(A2283,subscriptions!B2283:B10004,subscriptions!G2283:G10004)</f>
        <v>10</v>
      </c>
      <c r="O2283" s="10">
        <v>72.0</v>
      </c>
      <c r="P2283" s="10" t="str">
        <f t="array" ref="P2283">_xlfn.XLOOKUP(A2283,subscriptions!B2283:B10004,subscriptions!C2283:C10004)</f>
        <v>Roam</v>
      </c>
      <c r="Q2283" s="10" t="s">
        <v>128</v>
      </c>
      <c r="R2283" s="10" t="s">
        <v>148</v>
      </c>
      <c r="S2283" s="10" t="s">
        <v>1374</v>
      </c>
    </row>
    <row r="2284">
      <c r="A2284" s="1" t="s">
        <v>3085</v>
      </c>
      <c r="B2284" s="1" t="s">
        <v>2327</v>
      </c>
      <c r="C2284" s="1" t="s">
        <v>827</v>
      </c>
      <c r="D2284" s="1" t="s">
        <v>27</v>
      </c>
      <c r="E2284" s="1" t="s">
        <v>280</v>
      </c>
      <c r="F2284" s="1" t="s">
        <v>2239</v>
      </c>
      <c r="G2284" s="1" t="s">
        <v>14993</v>
      </c>
      <c r="H2284" s="1" t="s">
        <v>14994</v>
      </c>
      <c r="I2284" s="4">
        <v>84.42101851851852</v>
      </c>
      <c r="J2284" s="1">
        <v>1009.39</v>
      </c>
      <c r="K2284" s="1">
        <v>253.92</v>
      </c>
      <c r="M2284" s="10">
        <f t="array" ref="M2284">_xlfn.XLOOKUP(A2284,subscriptions!B2284:B10004,subscriptions!D2284:D10004)</f>
        <v>50</v>
      </c>
      <c r="N2284" s="10">
        <f t="array" ref="N2284">_xlfn.XLOOKUP(A2284,subscriptions!B2284:B10004,subscriptions!G2284:G10004)</f>
        <v>20</v>
      </c>
      <c r="O2284" s="10">
        <v>40.0</v>
      </c>
      <c r="P2284" s="10" t="str">
        <f t="array" ref="P2284">_xlfn.XLOOKUP(A2284,subscriptions!B2284:B10004,subscriptions!C2284:C10004)</f>
        <v>Mini</v>
      </c>
      <c r="Q2284" s="10" t="s">
        <v>128</v>
      </c>
      <c r="R2284" s="10" t="s">
        <v>148</v>
      </c>
      <c r="S2284" s="10" t="s">
        <v>2152</v>
      </c>
    </row>
    <row r="2285">
      <c r="A2285" s="1" t="s">
        <v>3086</v>
      </c>
      <c r="B2285" s="1" t="s">
        <v>1317</v>
      </c>
      <c r="C2285" s="1" t="s">
        <v>237</v>
      </c>
      <c r="D2285" s="1" t="s">
        <v>27</v>
      </c>
      <c r="E2285" s="1" t="s">
        <v>714</v>
      </c>
      <c r="F2285" s="1" t="s">
        <v>1730</v>
      </c>
      <c r="G2285" s="1" t="s">
        <v>14995</v>
      </c>
      <c r="H2285" s="1" t="s">
        <v>14996</v>
      </c>
      <c r="I2285" s="4">
        <v>84.21075231481481</v>
      </c>
      <c r="J2285" s="1">
        <v>120.09</v>
      </c>
      <c r="K2285" s="1">
        <v>18.73</v>
      </c>
      <c r="M2285" s="10">
        <f t="array" ref="M2285">_xlfn.XLOOKUP(A2285,subscriptions!B2285:B10004,subscriptions!D2285:D10004)</f>
        <v>120</v>
      </c>
      <c r="N2285" s="10">
        <f t="array" ref="N2285">_xlfn.XLOOKUP(A2285,subscriptions!B2285:B10004,subscriptions!G2285:G10004)</f>
        <v>0</v>
      </c>
      <c r="O2285" s="10">
        <v>120.0</v>
      </c>
      <c r="P2285" s="10" t="str">
        <f t="array" ref="P2285">_xlfn.XLOOKUP(A2285,subscriptions!B2285:B10004,subscriptions!C2285:C10004)</f>
        <v>Residential</v>
      </c>
      <c r="Q2285" s="10" t="s">
        <v>173</v>
      </c>
      <c r="R2285" s="10" t="s">
        <v>212</v>
      </c>
      <c r="S2285" s="10" t="s">
        <v>770</v>
      </c>
    </row>
    <row r="2286">
      <c r="A2286" s="1" t="s">
        <v>3088</v>
      </c>
      <c r="B2286" s="1" t="s">
        <v>772</v>
      </c>
      <c r="C2286" s="1" t="s">
        <v>2007</v>
      </c>
      <c r="D2286" s="1" t="s">
        <v>153</v>
      </c>
      <c r="E2286" s="1" t="s">
        <v>262</v>
      </c>
      <c r="F2286" s="1" t="s">
        <v>674</v>
      </c>
      <c r="G2286" s="1" t="s">
        <v>14997</v>
      </c>
      <c r="H2286" s="1" t="s">
        <v>14998</v>
      </c>
      <c r="I2286" s="4">
        <v>84.29541666666667</v>
      </c>
      <c r="J2286" s="1">
        <v>276.28</v>
      </c>
      <c r="K2286" s="1">
        <v>33.62</v>
      </c>
      <c r="M2286" s="10">
        <f t="array" ref="M2286">_xlfn.XLOOKUP(A2286,subscriptions!B2286:B10004,subscriptions!D2286:D10004)</f>
        <v>250</v>
      </c>
      <c r="N2286" s="10">
        <f t="array" ref="N2286">_xlfn.XLOOKUP(A2286,subscriptions!B2286:B10004,subscriptions!G2286:G10004)</f>
        <v>5</v>
      </c>
      <c r="O2286" s="10">
        <v>237.5</v>
      </c>
      <c r="P2286" s="10" t="str">
        <f t="array" ref="P2286">_xlfn.XLOOKUP(A2286,subscriptions!B2286:B10004,subscriptions!C2286:C10004)</f>
        <v>Business</v>
      </c>
      <c r="Q2286" s="10" t="s">
        <v>194</v>
      </c>
      <c r="R2286" s="10" t="s">
        <v>129</v>
      </c>
      <c r="S2286" s="10" t="s">
        <v>1026</v>
      </c>
    </row>
    <row r="2287">
      <c r="A2287" s="1" t="s">
        <v>3091</v>
      </c>
      <c r="B2287" s="1" t="s">
        <v>426</v>
      </c>
      <c r="C2287" s="1" t="s">
        <v>133</v>
      </c>
      <c r="D2287" s="1" t="s">
        <v>153</v>
      </c>
      <c r="E2287" s="1" t="s">
        <v>262</v>
      </c>
      <c r="F2287" s="1" t="s">
        <v>885</v>
      </c>
      <c r="G2287" s="1" t="s">
        <v>14999</v>
      </c>
      <c r="H2287" s="1" t="s">
        <v>15000</v>
      </c>
      <c r="I2287" s="4">
        <v>84.17177083333333</v>
      </c>
      <c r="J2287" s="1">
        <v>536.13</v>
      </c>
      <c r="K2287" s="1">
        <v>114.37</v>
      </c>
      <c r="M2287" s="10">
        <f t="array" ref="M2287">_xlfn.XLOOKUP(A2287,subscriptions!B2287:B10004,subscriptions!D2287:D10004)</f>
        <v>120</v>
      </c>
      <c r="N2287" s="10">
        <f t="array" ref="N2287">_xlfn.XLOOKUP(A2287,subscriptions!B2287:B10004,subscriptions!G2287:G10004)</f>
        <v>10</v>
      </c>
      <c r="O2287" s="10">
        <v>108.0</v>
      </c>
      <c r="P2287" s="10" t="str">
        <f t="array" ref="P2287">_xlfn.XLOOKUP(A2287,subscriptions!B2287:B10004,subscriptions!C2287:C10004)</f>
        <v>Residential</v>
      </c>
      <c r="Q2287" s="10" t="s">
        <v>128</v>
      </c>
      <c r="R2287" s="10" t="s">
        <v>212</v>
      </c>
      <c r="S2287" s="10" t="s">
        <v>1082</v>
      </c>
    </row>
    <row r="2288">
      <c r="A2288" s="1" t="s">
        <v>3092</v>
      </c>
      <c r="B2288" s="1" t="s">
        <v>941</v>
      </c>
      <c r="C2288" s="1" t="s">
        <v>1678</v>
      </c>
      <c r="D2288" s="1" t="s">
        <v>27</v>
      </c>
      <c r="E2288" s="1" t="s">
        <v>631</v>
      </c>
      <c r="F2288" s="1" t="s">
        <v>1318</v>
      </c>
      <c r="G2288" s="1" t="s">
        <v>15001</v>
      </c>
      <c r="H2288" s="1" t="s">
        <v>15002</v>
      </c>
      <c r="I2288" s="4">
        <v>84.41741898148148</v>
      </c>
      <c r="J2288" s="1">
        <v>5388.5</v>
      </c>
      <c r="K2288" s="1">
        <v>526.09</v>
      </c>
      <c r="M2288" s="10">
        <f t="array" ref="M2288">_xlfn.XLOOKUP(A2288,subscriptions!B2288:B10004,subscriptions!D2288:D10004)</f>
        <v>120</v>
      </c>
      <c r="N2288" s="10">
        <f t="array" ref="N2288">_xlfn.XLOOKUP(A2288,subscriptions!B2288:B10004,subscriptions!G2288:G10004)</f>
        <v>20</v>
      </c>
      <c r="O2288" s="10">
        <v>96.0</v>
      </c>
      <c r="P2288" s="10" t="str">
        <f t="array" ref="P2288">_xlfn.XLOOKUP(A2288,subscriptions!B2288:B10004,subscriptions!C2288:C10004)</f>
        <v>Residential</v>
      </c>
      <c r="Q2288" s="10" t="s">
        <v>128</v>
      </c>
      <c r="R2288" s="10" t="s">
        <v>148</v>
      </c>
      <c r="S2288" s="10" t="s">
        <v>327</v>
      </c>
    </row>
    <row r="2289">
      <c r="A2289" s="1" t="s">
        <v>3093</v>
      </c>
      <c r="B2289" s="1" t="s">
        <v>1506</v>
      </c>
      <c r="C2289" s="1" t="s">
        <v>26</v>
      </c>
      <c r="D2289" s="1" t="s">
        <v>27</v>
      </c>
      <c r="E2289" s="1" t="s">
        <v>262</v>
      </c>
      <c r="F2289" s="1" t="s">
        <v>392</v>
      </c>
      <c r="G2289" s="1" t="s">
        <v>15003</v>
      </c>
      <c r="H2289" s="1" t="s">
        <v>15004</v>
      </c>
      <c r="I2289" s="4">
        <v>84.4203125</v>
      </c>
      <c r="J2289" s="1">
        <v>653.74</v>
      </c>
      <c r="K2289" s="1">
        <v>72.93</v>
      </c>
      <c r="M2289" s="10">
        <f t="array" ref="M2289">_xlfn.XLOOKUP(A2289,subscriptions!B2289:B10004,subscriptions!D2289:D10004)</f>
        <v>120</v>
      </c>
      <c r="N2289" s="10">
        <f t="array" ref="N2289">_xlfn.XLOOKUP(A2289,subscriptions!B2289:B10004,subscriptions!G2289:G10004)</f>
        <v>0</v>
      </c>
      <c r="O2289" s="10">
        <v>120.0</v>
      </c>
      <c r="P2289" s="10" t="str">
        <f t="array" ref="P2289">_xlfn.XLOOKUP(A2289,subscriptions!B2289:B10004,subscriptions!C2289:C10004)</f>
        <v>Residential</v>
      </c>
      <c r="Q2289" s="10" t="s">
        <v>173</v>
      </c>
      <c r="R2289" s="10" t="s">
        <v>212</v>
      </c>
      <c r="S2289" s="10" t="s">
        <v>940</v>
      </c>
    </row>
    <row r="2290">
      <c r="A2290" s="1" t="s">
        <v>3094</v>
      </c>
      <c r="B2290" s="1" t="s">
        <v>150</v>
      </c>
      <c r="C2290" s="1" t="s">
        <v>1876</v>
      </c>
      <c r="D2290" s="1" t="s">
        <v>153</v>
      </c>
      <c r="E2290" s="1" t="s">
        <v>111</v>
      </c>
      <c r="F2290" s="1" t="s">
        <v>135</v>
      </c>
      <c r="G2290" s="1" t="s">
        <v>15005</v>
      </c>
      <c r="H2290" s="1" t="s">
        <v>15006</v>
      </c>
      <c r="I2290" s="4">
        <v>84.17436342592593</v>
      </c>
      <c r="J2290" s="1">
        <v>1036.79</v>
      </c>
      <c r="K2290" s="1">
        <v>219.99</v>
      </c>
      <c r="M2290" s="10">
        <f t="array" ref="M2290">_xlfn.XLOOKUP(A2290,subscriptions!B2290:B10004,subscriptions!D2290:D10004)</f>
        <v>120</v>
      </c>
      <c r="N2290" s="10">
        <f t="array" ref="N2290">_xlfn.XLOOKUP(A2290,subscriptions!B2290:B10004,subscriptions!G2290:G10004)</f>
        <v>5</v>
      </c>
      <c r="O2290" s="10">
        <v>114.0</v>
      </c>
      <c r="P2290" s="10" t="str">
        <f t="array" ref="P2290">_xlfn.XLOOKUP(A2290,subscriptions!B2290:B10004,subscriptions!C2290:C10004)</f>
        <v>Residential</v>
      </c>
      <c r="Q2290" s="10" t="s">
        <v>194</v>
      </c>
      <c r="R2290" s="10" t="s">
        <v>212</v>
      </c>
      <c r="S2290" s="10" t="s">
        <v>507</v>
      </c>
    </row>
    <row r="2291">
      <c r="A2291" s="1" t="s">
        <v>3095</v>
      </c>
      <c r="B2291" s="1" t="s">
        <v>1984</v>
      </c>
      <c r="C2291" s="1" t="s">
        <v>1347</v>
      </c>
      <c r="D2291" s="1" t="s">
        <v>153</v>
      </c>
      <c r="E2291" s="1" t="s">
        <v>332</v>
      </c>
      <c r="F2291" s="1" t="s">
        <v>736</v>
      </c>
      <c r="G2291" s="1" t="s">
        <v>15007</v>
      </c>
      <c r="H2291" s="1" t="s">
        <v>15008</v>
      </c>
      <c r="I2291" s="4">
        <v>84.21538194444445</v>
      </c>
      <c r="J2291" s="1">
        <v>377.42</v>
      </c>
      <c r="K2291" s="1">
        <v>58.05</v>
      </c>
      <c r="M2291" s="10">
        <f t="array" ref="M2291">_xlfn.XLOOKUP(A2291,subscriptions!B2291:B10004,subscriptions!D2291:D10004)</f>
        <v>120</v>
      </c>
      <c r="N2291" s="10">
        <f t="array" ref="N2291">_xlfn.XLOOKUP(A2291,subscriptions!B2291:B10004,subscriptions!G2291:G10004)</f>
        <v>10</v>
      </c>
      <c r="O2291" s="10">
        <v>108.0</v>
      </c>
      <c r="P2291" s="10" t="str">
        <f t="array" ref="P2291">_xlfn.XLOOKUP(A2291,subscriptions!B2291:B10004,subscriptions!C2291:C10004)</f>
        <v>Residential</v>
      </c>
      <c r="Q2291" s="10" t="s">
        <v>128</v>
      </c>
      <c r="R2291" s="10" t="s">
        <v>212</v>
      </c>
      <c r="S2291" s="10" t="s">
        <v>1212</v>
      </c>
    </row>
    <row r="2292">
      <c r="A2292" s="1" t="s">
        <v>3096</v>
      </c>
      <c r="B2292" s="1" t="s">
        <v>1844</v>
      </c>
      <c r="C2292" s="1" t="s">
        <v>764</v>
      </c>
      <c r="D2292" s="1" t="s">
        <v>153</v>
      </c>
      <c r="E2292" s="1" t="s">
        <v>631</v>
      </c>
      <c r="F2292" s="1" t="s">
        <v>1115</v>
      </c>
      <c r="G2292" s="1" t="s">
        <v>15009</v>
      </c>
      <c r="H2292" s="1" t="s">
        <v>15010</v>
      </c>
      <c r="I2292" s="4">
        <v>84.42108796296296</v>
      </c>
      <c r="J2292" s="1">
        <v>1465.42</v>
      </c>
      <c r="K2292" s="1">
        <v>236.95</v>
      </c>
      <c r="M2292" s="10">
        <f t="array" ref="M2292">_xlfn.XLOOKUP(A2292,subscriptions!B2292:B10004,subscriptions!D2292:D10004)</f>
        <v>120</v>
      </c>
      <c r="N2292" s="10">
        <f t="array" ref="N2292">_xlfn.XLOOKUP(A2292,subscriptions!B2292:B10004,subscriptions!G2292:G10004)</f>
        <v>20</v>
      </c>
      <c r="O2292" s="10">
        <v>96.0</v>
      </c>
      <c r="P2292" s="10" t="str">
        <f t="array" ref="P2292">_xlfn.XLOOKUP(A2292,subscriptions!B2292:B10004,subscriptions!C2292:C10004)</f>
        <v>Residential</v>
      </c>
      <c r="Q2292" s="10" t="s">
        <v>128</v>
      </c>
      <c r="R2292" s="10" t="s">
        <v>148</v>
      </c>
      <c r="S2292" s="10" t="s">
        <v>2152</v>
      </c>
    </row>
    <row r="2293">
      <c r="A2293" s="1" t="s">
        <v>3097</v>
      </c>
      <c r="B2293" s="1" t="s">
        <v>573</v>
      </c>
      <c r="C2293" s="1" t="s">
        <v>1142</v>
      </c>
      <c r="D2293" s="1" t="s">
        <v>27</v>
      </c>
      <c r="E2293" s="1" t="s">
        <v>631</v>
      </c>
      <c r="F2293" s="1" t="s">
        <v>1115</v>
      </c>
      <c r="G2293" s="1" t="s">
        <v>15011</v>
      </c>
      <c r="H2293" s="1" t="s">
        <v>15012</v>
      </c>
      <c r="I2293" s="4">
        <v>84.29310185185186</v>
      </c>
      <c r="J2293" s="1">
        <v>544.18</v>
      </c>
      <c r="K2293" s="1">
        <v>125.47</v>
      </c>
      <c r="M2293" s="10">
        <f t="array" ref="M2293">_xlfn.XLOOKUP(A2293,subscriptions!B2293:B10004,subscriptions!D2293:D10004)</f>
        <v>120</v>
      </c>
      <c r="N2293" s="10">
        <f t="array" ref="N2293">_xlfn.XLOOKUP(A2293,subscriptions!B2293:B10004,subscriptions!G2293:G10004)</f>
        <v>0</v>
      </c>
      <c r="O2293" s="10">
        <v>120.0</v>
      </c>
      <c r="P2293" s="10" t="str">
        <f t="array" ref="P2293">_xlfn.XLOOKUP(A2293,subscriptions!B2293:B10004,subscriptions!C2293:C10004)</f>
        <v>Residential</v>
      </c>
      <c r="Q2293" s="10" t="s">
        <v>173</v>
      </c>
      <c r="R2293" s="10" t="s">
        <v>212</v>
      </c>
      <c r="S2293" s="10" t="s">
        <v>1779</v>
      </c>
    </row>
    <row r="2294">
      <c r="A2294" s="1" t="s">
        <v>3098</v>
      </c>
      <c r="B2294" s="1" t="s">
        <v>6037</v>
      </c>
      <c r="C2294" s="1" t="s">
        <v>884</v>
      </c>
      <c r="D2294" s="1" t="s">
        <v>27</v>
      </c>
      <c r="E2294" s="1" t="s">
        <v>111</v>
      </c>
      <c r="F2294" s="1" t="s">
        <v>3756</v>
      </c>
      <c r="G2294" s="1" t="s">
        <v>15013</v>
      </c>
      <c r="H2294" s="1" t="s">
        <v>15014</v>
      </c>
      <c r="I2294" s="4">
        <v>84.17032407407407</v>
      </c>
      <c r="J2294" s="1">
        <v>397.88</v>
      </c>
      <c r="K2294" s="1">
        <v>115.14</v>
      </c>
      <c r="M2294" s="10">
        <f t="array" ref="M2294">_xlfn.XLOOKUP(A2294,subscriptions!B2294:B10004,subscriptions!D2294:D10004)</f>
        <v>80</v>
      </c>
      <c r="N2294" s="10">
        <f t="array" ref="N2294">_xlfn.XLOOKUP(A2294,subscriptions!B2294:B10004,subscriptions!G2294:G10004)</f>
        <v>5</v>
      </c>
      <c r="O2294" s="10">
        <v>76.0</v>
      </c>
      <c r="P2294" s="10" t="str">
        <f t="array" ref="P2294">_xlfn.XLOOKUP(A2294,subscriptions!B2294:B10004,subscriptions!C2294:C10004)</f>
        <v>Roam</v>
      </c>
      <c r="Q2294" s="10" t="s">
        <v>194</v>
      </c>
      <c r="R2294" s="10" t="s">
        <v>148</v>
      </c>
      <c r="S2294" s="10" t="s">
        <v>2494</v>
      </c>
    </row>
    <row r="2295">
      <c r="A2295" s="1" t="s">
        <v>3099</v>
      </c>
      <c r="B2295" s="1" t="s">
        <v>1865</v>
      </c>
      <c r="C2295" s="1" t="s">
        <v>441</v>
      </c>
      <c r="D2295" s="1" t="s">
        <v>153</v>
      </c>
      <c r="E2295" s="1" t="s">
        <v>631</v>
      </c>
      <c r="F2295" s="1" t="s">
        <v>1115</v>
      </c>
      <c r="G2295" s="1" t="s">
        <v>15015</v>
      </c>
      <c r="H2295" s="1" t="s">
        <v>15016</v>
      </c>
      <c r="I2295" s="4">
        <v>84.2090625</v>
      </c>
      <c r="J2295" s="1">
        <v>1140.28</v>
      </c>
      <c r="K2295" s="1">
        <v>183.57</v>
      </c>
      <c r="M2295" s="10">
        <f t="array" ref="M2295">_xlfn.XLOOKUP(A2295,subscriptions!B2295:B10004,subscriptions!D2295:D10004)</f>
        <v>120</v>
      </c>
      <c r="N2295" s="10">
        <f t="array" ref="N2295">_xlfn.XLOOKUP(A2295,subscriptions!B2295:B10004,subscriptions!G2295:G10004)</f>
        <v>10</v>
      </c>
      <c r="O2295" s="10">
        <v>108.0</v>
      </c>
      <c r="P2295" s="10" t="str">
        <f t="array" ref="P2295">_xlfn.XLOOKUP(A2295,subscriptions!B2295:B10004,subscriptions!C2295:C10004)</f>
        <v>Residential</v>
      </c>
      <c r="Q2295" s="10" t="s">
        <v>128</v>
      </c>
      <c r="R2295" s="10" t="s">
        <v>212</v>
      </c>
      <c r="S2295" s="10" t="s">
        <v>1374</v>
      </c>
    </row>
    <row r="2296">
      <c r="A2296" s="1" t="s">
        <v>3100</v>
      </c>
      <c r="B2296" s="1" t="s">
        <v>969</v>
      </c>
      <c r="C2296" s="1" t="s">
        <v>1388</v>
      </c>
      <c r="D2296" s="1" t="s">
        <v>27</v>
      </c>
      <c r="E2296" s="1" t="s">
        <v>280</v>
      </c>
      <c r="F2296" s="1" t="s">
        <v>494</v>
      </c>
      <c r="G2296" s="1" t="s">
        <v>15017</v>
      </c>
      <c r="H2296" s="1" t="s">
        <v>15018</v>
      </c>
      <c r="I2296" s="4">
        <v>84.16811342592592</v>
      </c>
      <c r="J2296" s="1">
        <v>58.28</v>
      </c>
      <c r="K2296" s="1">
        <v>13.65</v>
      </c>
      <c r="M2296" s="10">
        <f t="array" ref="M2296">_xlfn.XLOOKUP(A2296,subscriptions!B2296:B10004,subscriptions!D2296:D10004)</f>
        <v>80</v>
      </c>
      <c r="N2296" s="10">
        <f t="array" ref="N2296">_xlfn.XLOOKUP(A2296,subscriptions!B2296:B10004,subscriptions!G2296:G10004)</f>
        <v>20</v>
      </c>
      <c r="O2296" s="10">
        <v>64.0</v>
      </c>
      <c r="P2296" s="10" t="str">
        <f t="array" ref="P2296">_xlfn.XLOOKUP(A2296,subscriptions!B2296:B10004,subscriptions!C2296:C10004)</f>
        <v>Roam</v>
      </c>
      <c r="Q2296" s="10" t="s">
        <v>128</v>
      </c>
      <c r="R2296" s="10" t="s">
        <v>148</v>
      </c>
      <c r="S2296" s="10" t="s">
        <v>1042</v>
      </c>
    </row>
    <row r="2297">
      <c r="A2297" s="1" t="s">
        <v>3101</v>
      </c>
      <c r="B2297" s="1" t="s">
        <v>278</v>
      </c>
      <c r="C2297" s="1" t="s">
        <v>1507</v>
      </c>
      <c r="D2297" s="1" t="s">
        <v>27</v>
      </c>
      <c r="E2297" s="1" t="s">
        <v>111</v>
      </c>
      <c r="F2297" s="1" t="s">
        <v>1263</v>
      </c>
      <c r="G2297" s="1" t="s">
        <v>15019</v>
      </c>
      <c r="H2297" s="1" t="s">
        <v>15020</v>
      </c>
      <c r="I2297" s="4">
        <v>84.1752662037037</v>
      </c>
      <c r="J2297" s="1">
        <v>61.54</v>
      </c>
      <c r="K2297" s="1">
        <v>27.92</v>
      </c>
      <c r="M2297" s="10">
        <f t="array" ref="M2297">_xlfn.XLOOKUP(A2297,subscriptions!B2297:B10004,subscriptions!D2297:D10004)</f>
        <v>80</v>
      </c>
      <c r="N2297" s="10">
        <f t="array" ref="N2297">_xlfn.XLOOKUP(A2297,subscriptions!B2297:B10004,subscriptions!G2297:G10004)</f>
        <v>0</v>
      </c>
      <c r="O2297" s="10">
        <v>80.0</v>
      </c>
      <c r="P2297" s="10" t="str">
        <f t="array" ref="P2297">_xlfn.XLOOKUP(A2297,subscriptions!B2297:B10004,subscriptions!C2297:C10004)</f>
        <v>Roam</v>
      </c>
      <c r="Q2297" s="10" t="s">
        <v>173</v>
      </c>
      <c r="R2297" s="10" t="s">
        <v>148</v>
      </c>
      <c r="S2297" s="10" t="s">
        <v>1198</v>
      </c>
    </row>
    <row r="2298">
      <c r="A2298" s="1" t="s">
        <v>3102</v>
      </c>
      <c r="B2298" s="1" t="s">
        <v>2521</v>
      </c>
      <c r="C2298" s="1" t="s">
        <v>178</v>
      </c>
      <c r="D2298" s="1" t="s">
        <v>153</v>
      </c>
      <c r="E2298" s="1" t="s">
        <v>28</v>
      </c>
      <c r="F2298" s="1" t="s">
        <v>29</v>
      </c>
      <c r="G2298" s="1" t="s">
        <v>15021</v>
      </c>
      <c r="H2298" s="1" t="s">
        <v>15022</v>
      </c>
      <c r="I2298" s="4">
        <v>84.17516203703704</v>
      </c>
      <c r="J2298" s="1">
        <v>420.9</v>
      </c>
      <c r="K2298" s="1">
        <v>73.1</v>
      </c>
      <c r="M2298" s="10">
        <f t="array" ref="M2298">_xlfn.XLOOKUP(A2298,subscriptions!B2298:B10004,subscriptions!D2298:D10004)</f>
        <v>120</v>
      </c>
      <c r="N2298" s="10">
        <f t="array" ref="N2298">_xlfn.XLOOKUP(A2298,subscriptions!B2298:B10004,subscriptions!G2298:G10004)</f>
        <v>5</v>
      </c>
      <c r="O2298" s="10">
        <v>114.0</v>
      </c>
      <c r="P2298" s="10" t="str">
        <f t="array" ref="P2298">_xlfn.XLOOKUP(A2298,subscriptions!B2298:B10004,subscriptions!C2298:C10004)</f>
        <v>Residential</v>
      </c>
      <c r="Q2298" s="10" t="s">
        <v>194</v>
      </c>
      <c r="R2298" s="10" t="s">
        <v>212</v>
      </c>
      <c r="S2298" s="10" t="s">
        <v>1198</v>
      </c>
    </row>
    <row r="2299">
      <c r="A2299" s="1" t="s">
        <v>3105</v>
      </c>
      <c r="B2299" s="1" t="s">
        <v>870</v>
      </c>
      <c r="C2299" s="1" t="s">
        <v>786</v>
      </c>
      <c r="D2299" s="1" t="s">
        <v>153</v>
      </c>
      <c r="E2299" s="1" t="s">
        <v>714</v>
      </c>
      <c r="F2299" s="1" t="s">
        <v>1159</v>
      </c>
      <c r="G2299" s="1" t="s">
        <v>15023</v>
      </c>
      <c r="H2299" s="1" t="s">
        <v>15024</v>
      </c>
      <c r="I2299" s="4">
        <v>84.1750462962963</v>
      </c>
      <c r="J2299" s="1">
        <v>106.12</v>
      </c>
      <c r="K2299" s="1">
        <v>18.11</v>
      </c>
      <c r="M2299" s="10">
        <f t="array" ref="M2299">_xlfn.XLOOKUP(A2299,subscriptions!B2299:B10004,subscriptions!D2299:D10004)</f>
        <v>50</v>
      </c>
      <c r="N2299" s="10">
        <f t="array" ref="N2299">_xlfn.XLOOKUP(A2299,subscriptions!B2299:B10004,subscriptions!G2299:G10004)</f>
        <v>10</v>
      </c>
      <c r="O2299" s="10">
        <v>45.0</v>
      </c>
      <c r="P2299" s="10" t="str">
        <f t="array" ref="P2299">_xlfn.XLOOKUP(A2299,subscriptions!B2299:B10004,subscriptions!C2299:C10004)</f>
        <v>Mini</v>
      </c>
      <c r="Q2299" s="10" t="s">
        <v>128</v>
      </c>
      <c r="R2299" s="10" t="s">
        <v>148</v>
      </c>
      <c r="S2299" s="10" t="s">
        <v>1198</v>
      </c>
    </row>
    <row r="2300">
      <c r="A2300" s="1" t="s">
        <v>3106</v>
      </c>
      <c r="B2300" s="1" t="s">
        <v>2279</v>
      </c>
      <c r="C2300" s="1" t="s">
        <v>1347</v>
      </c>
      <c r="D2300" s="1" t="s">
        <v>153</v>
      </c>
      <c r="E2300" s="1" t="s">
        <v>332</v>
      </c>
      <c r="F2300" s="1" t="s">
        <v>333</v>
      </c>
      <c r="G2300" s="1" t="s">
        <v>15025</v>
      </c>
      <c r="H2300" s="1" t="s">
        <v>15026</v>
      </c>
      <c r="I2300" s="4">
        <v>84.21262731481481</v>
      </c>
      <c r="J2300" s="1">
        <v>221.48</v>
      </c>
      <c r="K2300" s="1">
        <v>55.49</v>
      </c>
      <c r="M2300" s="10">
        <f t="array" ref="M2300">_xlfn.XLOOKUP(A2300,subscriptions!B2300:B10004,subscriptions!D2300:D10004)</f>
        <v>80</v>
      </c>
      <c r="N2300" s="10">
        <f t="array" ref="N2300">_xlfn.XLOOKUP(A2300,subscriptions!B2300:B10004,subscriptions!G2300:G10004)</f>
        <v>20</v>
      </c>
      <c r="O2300" s="10">
        <v>64.0</v>
      </c>
      <c r="P2300" s="10" t="str">
        <f t="array" ref="P2300">_xlfn.XLOOKUP(A2300,subscriptions!B2300:B10004,subscriptions!C2300:C10004)</f>
        <v>Roam</v>
      </c>
      <c r="Q2300" s="10" t="s">
        <v>128</v>
      </c>
      <c r="R2300" s="10" t="s">
        <v>148</v>
      </c>
      <c r="S2300" s="10" t="s">
        <v>813</v>
      </c>
    </row>
    <row r="2301">
      <c r="A2301" s="1" t="s">
        <v>3107</v>
      </c>
      <c r="B2301" s="1" t="s">
        <v>4627</v>
      </c>
      <c r="C2301" s="1" t="s">
        <v>473</v>
      </c>
      <c r="D2301" s="1" t="s">
        <v>27</v>
      </c>
      <c r="E2301" s="1" t="s">
        <v>714</v>
      </c>
      <c r="F2301" s="1" t="s">
        <v>1159</v>
      </c>
      <c r="G2301" s="1" t="s">
        <v>15027</v>
      </c>
      <c r="H2301" s="1" t="s">
        <v>15028</v>
      </c>
      <c r="I2301" s="4">
        <v>84.29476851851852</v>
      </c>
      <c r="J2301" s="1">
        <v>670.69</v>
      </c>
      <c r="K2301" s="1">
        <v>130.75</v>
      </c>
      <c r="M2301" s="10">
        <f t="array" ref="M2301">_xlfn.XLOOKUP(A2301,subscriptions!B2301:B10004,subscriptions!D2301:D10004)</f>
        <v>120</v>
      </c>
      <c r="N2301" s="10">
        <f t="array" ref="N2301">_xlfn.XLOOKUP(A2301,subscriptions!B2301:B10004,subscriptions!G2301:G10004)</f>
        <v>0</v>
      </c>
      <c r="O2301" s="10">
        <v>120.0</v>
      </c>
      <c r="P2301" s="10" t="str">
        <f t="array" ref="P2301">_xlfn.XLOOKUP(A2301,subscriptions!B2301:B10004,subscriptions!C2301:C10004)</f>
        <v>Residential</v>
      </c>
      <c r="Q2301" s="10" t="s">
        <v>173</v>
      </c>
      <c r="R2301" s="10" t="s">
        <v>212</v>
      </c>
      <c r="S2301" s="10" t="s">
        <v>2075</v>
      </c>
    </row>
    <row r="2302">
      <c r="A2302" s="1" t="s">
        <v>3108</v>
      </c>
      <c r="B2302" s="1" t="s">
        <v>748</v>
      </c>
      <c r="C2302" s="1" t="s">
        <v>1507</v>
      </c>
      <c r="D2302" s="1" t="s">
        <v>27</v>
      </c>
      <c r="E2302" s="1" t="s">
        <v>219</v>
      </c>
      <c r="F2302" s="1" t="s">
        <v>2446</v>
      </c>
      <c r="G2302" s="1" t="s">
        <v>15029</v>
      </c>
      <c r="H2302" s="1" t="s">
        <v>15030</v>
      </c>
      <c r="I2302" s="4">
        <v>84.2515625</v>
      </c>
      <c r="J2302" s="1">
        <v>2483.68</v>
      </c>
      <c r="K2302" s="1">
        <v>257.72</v>
      </c>
      <c r="M2302" s="10">
        <f t="array" ref="M2302">_xlfn.XLOOKUP(A2302,subscriptions!B2302:B10004,subscriptions!D2302:D10004)</f>
        <v>120</v>
      </c>
      <c r="N2302" s="10">
        <f t="array" ref="N2302">_xlfn.XLOOKUP(A2302,subscriptions!B2302:B10004,subscriptions!G2302:G10004)</f>
        <v>5</v>
      </c>
      <c r="O2302" s="10">
        <v>114.0</v>
      </c>
      <c r="P2302" s="10" t="str">
        <f t="array" ref="P2302">_xlfn.XLOOKUP(A2302,subscriptions!B2302:B10004,subscriptions!C2302:C10004)</f>
        <v>Residential</v>
      </c>
      <c r="Q2302" s="10" t="s">
        <v>194</v>
      </c>
      <c r="R2302" s="10" t="s">
        <v>212</v>
      </c>
      <c r="S2302" s="10" t="s">
        <v>4065</v>
      </c>
    </row>
    <row r="2303">
      <c r="A2303" s="1" t="s">
        <v>3109</v>
      </c>
      <c r="B2303" s="1" t="s">
        <v>1027</v>
      </c>
      <c r="C2303" s="1" t="s">
        <v>492</v>
      </c>
      <c r="D2303" s="1" t="s">
        <v>153</v>
      </c>
      <c r="E2303" s="1" t="s">
        <v>239</v>
      </c>
      <c r="F2303" s="1" t="s">
        <v>2154</v>
      </c>
      <c r="G2303" s="1" t="s">
        <v>15031</v>
      </c>
      <c r="H2303" s="1" t="s">
        <v>15032</v>
      </c>
      <c r="I2303" s="4">
        <v>84.2953587962963</v>
      </c>
      <c r="J2303" s="1">
        <v>1323.12</v>
      </c>
      <c r="K2303" s="1">
        <v>216.53</v>
      </c>
      <c r="M2303" s="10">
        <f t="array" ref="M2303">_xlfn.XLOOKUP(A2303,subscriptions!B2303:B10004,subscriptions!D2303:D10004)</f>
        <v>50</v>
      </c>
      <c r="N2303" s="10">
        <f t="array" ref="N2303">_xlfn.XLOOKUP(A2303,subscriptions!B2303:B10004,subscriptions!G2303:G10004)</f>
        <v>10</v>
      </c>
      <c r="O2303" s="10">
        <v>45.0</v>
      </c>
      <c r="P2303" s="10" t="str">
        <f t="array" ref="P2303">_xlfn.XLOOKUP(A2303,subscriptions!B2303:B10004,subscriptions!C2303:C10004)</f>
        <v>Mini</v>
      </c>
      <c r="Q2303" s="10" t="s">
        <v>128</v>
      </c>
      <c r="R2303" s="10" t="s">
        <v>148</v>
      </c>
      <c r="S2303" s="10" t="s">
        <v>1026</v>
      </c>
    </row>
    <row r="2304">
      <c r="A2304" s="1" t="s">
        <v>3110</v>
      </c>
      <c r="B2304" s="1" t="s">
        <v>278</v>
      </c>
      <c r="C2304" s="1" t="s">
        <v>441</v>
      </c>
      <c r="D2304" s="1" t="s">
        <v>27</v>
      </c>
      <c r="E2304" s="1" t="s">
        <v>332</v>
      </c>
      <c r="F2304" s="1" t="s">
        <v>427</v>
      </c>
      <c r="G2304" s="1" t="s">
        <v>15033</v>
      </c>
      <c r="H2304" s="1" t="s">
        <v>15034</v>
      </c>
      <c r="I2304" s="4">
        <v>84.17114583333333</v>
      </c>
      <c r="J2304" s="1">
        <v>1128.21</v>
      </c>
      <c r="K2304" s="1">
        <v>204.5</v>
      </c>
      <c r="M2304" s="10">
        <f t="array" ref="M2304">_xlfn.XLOOKUP(A2304,subscriptions!B2304:B10004,subscriptions!D2304:D10004)</f>
        <v>80</v>
      </c>
      <c r="N2304" s="10">
        <f t="array" ref="N2304">_xlfn.XLOOKUP(A2304,subscriptions!B2304:B10004,subscriptions!G2304:G10004)</f>
        <v>20</v>
      </c>
      <c r="O2304" s="10">
        <v>64.0</v>
      </c>
      <c r="P2304" s="10" t="str">
        <f t="array" ref="P2304">_xlfn.XLOOKUP(A2304,subscriptions!B2304:B10004,subscriptions!C2304:C10004)</f>
        <v>Roam</v>
      </c>
      <c r="Q2304" s="10" t="s">
        <v>128</v>
      </c>
      <c r="R2304" s="10" t="s">
        <v>148</v>
      </c>
      <c r="S2304" s="10" t="s">
        <v>310</v>
      </c>
    </row>
    <row r="2305">
      <c r="A2305" s="1" t="s">
        <v>3111</v>
      </c>
      <c r="B2305" s="1" t="s">
        <v>1506</v>
      </c>
      <c r="C2305" s="1" t="s">
        <v>261</v>
      </c>
      <c r="D2305" s="1" t="s">
        <v>27</v>
      </c>
      <c r="E2305" s="1" t="s">
        <v>714</v>
      </c>
      <c r="F2305" s="1" t="s">
        <v>3326</v>
      </c>
      <c r="G2305" s="1" t="s">
        <v>15035</v>
      </c>
      <c r="H2305" s="1" t="s">
        <v>15036</v>
      </c>
      <c r="I2305" s="4">
        <v>84.16878472222223</v>
      </c>
      <c r="J2305" s="1">
        <v>571.12</v>
      </c>
      <c r="K2305" s="1">
        <v>102.62</v>
      </c>
      <c r="M2305" s="10">
        <f t="array" ref="M2305">_xlfn.XLOOKUP(A2305,subscriptions!B2305:B10004,subscriptions!D2305:D10004)</f>
        <v>120</v>
      </c>
      <c r="N2305" s="10">
        <f t="array" ref="N2305">_xlfn.XLOOKUP(A2305,subscriptions!B2305:B10004,subscriptions!G2305:G10004)</f>
        <v>0</v>
      </c>
      <c r="O2305" s="10">
        <v>120.0</v>
      </c>
      <c r="P2305" s="10" t="str">
        <f t="array" ref="P2305">_xlfn.XLOOKUP(A2305,subscriptions!B2305:B10004,subscriptions!C2305:C10004)</f>
        <v>Residential</v>
      </c>
      <c r="Q2305" s="10" t="s">
        <v>173</v>
      </c>
      <c r="R2305" s="10" t="s">
        <v>212</v>
      </c>
      <c r="S2305" s="10" t="s">
        <v>1504</v>
      </c>
    </row>
    <row r="2306">
      <c r="A2306" s="1" t="s">
        <v>3112</v>
      </c>
      <c r="B2306" s="1" t="s">
        <v>2521</v>
      </c>
      <c r="C2306" s="1" t="s">
        <v>524</v>
      </c>
      <c r="D2306" s="1" t="s">
        <v>153</v>
      </c>
      <c r="E2306" s="1" t="s">
        <v>631</v>
      </c>
      <c r="F2306" s="1" t="s">
        <v>943</v>
      </c>
      <c r="G2306" s="1" t="s">
        <v>15037</v>
      </c>
      <c r="H2306" s="1" t="s">
        <v>15038</v>
      </c>
      <c r="I2306" s="4">
        <v>84.29306712962963</v>
      </c>
      <c r="J2306" s="1">
        <v>4076.95</v>
      </c>
      <c r="K2306" s="1">
        <v>551.68</v>
      </c>
      <c r="M2306" s="10">
        <f t="array" ref="M2306">_xlfn.XLOOKUP(A2306,subscriptions!B2306:B10004,subscriptions!D2306:D10004)</f>
        <v>120</v>
      </c>
      <c r="N2306" s="10">
        <f t="array" ref="N2306">_xlfn.XLOOKUP(A2306,subscriptions!B2306:B10004,subscriptions!G2306:G10004)</f>
        <v>5</v>
      </c>
      <c r="O2306" s="10">
        <v>114.0</v>
      </c>
      <c r="P2306" s="10" t="str">
        <f t="array" ref="P2306">_xlfn.XLOOKUP(A2306,subscriptions!B2306:B10004,subscriptions!C2306:C10004)</f>
        <v>Residential</v>
      </c>
      <c r="Q2306" s="10" t="s">
        <v>194</v>
      </c>
      <c r="R2306" s="10" t="s">
        <v>212</v>
      </c>
      <c r="S2306" s="10" t="s">
        <v>1779</v>
      </c>
    </row>
    <row r="2307">
      <c r="A2307" s="1" t="s">
        <v>3113</v>
      </c>
      <c r="B2307" s="1" t="s">
        <v>425</v>
      </c>
      <c r="C2307" s="1" t="s">
        <v>827</v>
      </c>
      <c r="D2307" s="1" t="s">
        <v>153</v>
      </c>
      <c r="E2307" s="1" t="s">
        <v>631</v>
      </c>
      <c r="F2307" s="1" t="s">
        <v>1318</v>
      </c>
      <c r="G2307" s="1" t="s">
        <v>15039</v>
      </c>
      <c r="H2307" s="1" t="s">
        <v>15040</v>
      </c>
      <c r="I2307" s="4">
        <v>84.25087962962964</v>
      </c>
      <c r="J2307" s="1">
        <v>808.79</v>
      </c>
      <c r="K2307" s="1">
        <v>120.15</v>
      </c>
      <c r="M2307" s="10">
        <f t="array" ref="M2307">_xlfn.XLOOKUP(A2307,subscriptions!B2307:B10004,subscriptions!D2307:D10004)</f>
        <v>250</v>
      </c>
      <c r="N2307" s="10">
        <f t="array" ref="N2307">_xlfn.XLOOKUP(A2307,subscriptions!B2307:B10004,subscriptions!G2307:G10004)</f>
        <v>10</v>
      </c>
      <c r="O2307" s="10">
        <v>225.0</v>
      </c>
      <c r="P2307" s="10" t="str">
        <f t="array" ref="P2307">_xlfn.XLOOKUP(A2307,subscriptions!B2307:B10004,subscriptions!C2307:C10004)</f>
        <v>Business</v>
      </c>
      <c r="Q2307" s="10" t="s">
        <v>128</v>
      </c>
      <c r="R2307" s="10" t="s">
        <v>129</v>
      </c>
      <c r="S2307" s="10" t="s">
        <v>1691</v>
      </c>
    </row>
    <row r="2308">
      <c r="A2308" s="1" t="s">
        <v>3114</v>
      </c>
      <c r="B2308" s="1" t="s">
        <v>899</v>
      </c>
      <c r="C2308" s="1" t="s">
        <v>800</v>
      </c>
      <c r="D2308" s="1" t="s">
        <v>27</v>
      </c>
      <c r="E2308" s="1" t="s">
        <v>239</v>
      </c>
      <c r="F2308" s="1" t="s">
        <v>3181</v>
      </c>
      <c r="G2308" s="1" t="s">
        <v>15041</v>
      </c>
      <c r="H2308" s="1" t="s">
        <v>15042</v>
      </c>
      <c r="I2308" s="4">
        <v>84.29949074074074</v>
      </c>
      <c r="J2308" s="1">
        <v>186.68</v>
      </c>
      <c r="K2308" s="1">
        <v>32.12</v>
      </c>
      <c r="M2308" s="10">
        <f t="array" ref="M2308">_xlfn.XLOOKUP(A2308,subscriptions!B2308:B10004,subscriptions!D2308:D10004)</f>
        <v>120</v>
      </c>
      <c r="N2308" s="10">
        <f t="array" ref="N2308">_xlfn.XLOOKUP(A2308,subscriptions!B2308:B10004,subscriptions!G2308:G10004)</f>
        <v>20</v>
      </c>
      <c r="O2308" s="10">
        <v>96.0</v>
      </c>
      <c r="P2308" s="10" t="str">
        <f t="array" ref="P2308">_xlfn.XLOOKUP(A2308,subscriptions!B2308:B10004,subscriptions!C2308:C10004)</f>
        <v>Residential</v>
      </c>
      <c r="Q2308" s="10" t="s">
        <v>128</v>
      </c>
      <c r="R2308" s="10" t="s">
        <v>148</v>
      </c>
      <c r="S2308" s="10" t="s">
        <v>522</v>
      </c>
    </row>
    <row r="2309">
      <c r="A2309" s="1" t="s">
        <v>3115</v>
      </c>
      <c r="B2309" s="1" t="s">
        <v>686</v>
      </c>
      <c r="C2309" s="1" t="s">
        <v>1876</v>
      </c>
      <c r="D2309" s="1" t="s">
        <v>153</v>
      </c>
      <c r="E2309" s="1" t="s">
        <v>631</v>
      </c>
      <c r="F2309" s="1" t="s">
        <v>1084</v>
      </c>
      <c r="G2309" s="1" t="s">
        <v>15043</v>
      </c>
      <c r="H2309" s="1" t="s">
        <v>15044</v>
      </c>
      <c r="I2309" s="4">
        <v>84.17226851851852</v>
      </c>
      <c r="J2309" s="1">
        <v>1489.84</v>
      </c>
      <c r="K2309" s="1">
        <v>202.12</v>
      </c>
      <c r="M2309" s="10">
        <f t="array" ref="M2309">_xlfn.XLOOKUP(A2309,subscriptions!B2309:B10004,subscriptions!D2309:D10004)</f>
        <v>120</v>
      </c>
      <c r="N2309" s="10">
        <f t="array" ref="N2309">_xlfn.XLOOKUP(A2309,subscriptions!B2309:B10004,subscriptions!G2309:G10004)</f>
        <v>0</v>
      </c>
      <c r="O2309" s="10">
        <v>120.0</v>
      </c>
      <c r="P2309" s="10" t="str">
        <f t="array" ref="P2309">_xlfn.XLOOKUP(A2309,subscriptions!B2309:B10004,subscriptions!C2309:C10004)</f>
        <v>Residential</v>
      </c>
      <c r="Q2309" s="10" t="s">
        <v>173</v>
      </c>
      <c r="R2309" s="10" t="s">
        <v>212</v>
      </c>
      <c r="S2309" s="10" t="s">
        <v>1637</v>
      </c>
    </row>
    <row r="2310">
      <c r="A2310" s="1" t="s">
        <v>3116</v>
      </c>
      <c r="B2310" s="1" t="s">
        <v>941</v>
      </c>
      <c r="C2310" s="1" t="s">
        <v>2483</v>
      </c>
      <c r="D2310" s="1" t="s">
        <v>27</v>
      </c>
      <c r="E2310" s="1" t="s">
        <v>280</v>
      </c>
      <c r="F2310" s="1" t="s">
        <v>411</v>
      </c>
      <c r="G2310" s="1" t="s">
        <v>15045</v>
      </c>
      <c r="H2310" s="1" t="s">
        <v>15046</v>
      </c>
      <c r="I2310" s="4">
        <v>84.33909722222222</v>
      </c>
      <c r="J2310" s="1">
        <v>231.28</v>
      </c>
      <c r="K2310" s="1">
        <v>60.82</v>
      </c>
      <c r="M2310" s="10">
        <f t="array" ref="M2310">_xlfn.XLOOKUP(A2310,subscriptions!B2310:B10004,subscriptions!D2310:D10004)</f>
        <v>80</v>
      </c>
      <c r="N2310" s="10">
        <f t="array" ref="N2310">_xlfn.XLOOKUP(A2310,subscriptions!B2310:B10004,subscriptions!G2310:G10004)</f>
        <v>5</v>
      </c>
      <c r="O2310" s="10">
        <v>76.0</v>
      </c>
      <c r="P2310" s="10" t="str">
        <f t="array" ref="P2310">_xlfn.XLOOKUP(A2310,subscriptions!B2310:B10004,subscriptions!C2310:C10004)</f>
        <v>Roam</v>
      </c>
      <c r="Q2310" s="10" t="s">
        <v>194</v>
      </c>
      <c r="R2310" s="10" t="s">
        <v>148</v>
      </c>
      <c r="S2310" s="10" t="s">
        <v>2016</v>
      </c>
    </row>
    <row r="2311">
      <c r="A2311" s="1" t="s">
        <v>3117</v>
      </c>
      <c r="B2311" s="1" t="s">
        <v>24</v>
      </c>
      <c r="C2311" s="1" t="s">
        <v>456</v>
      </c>
      <c r="D2311" s="1" t="s">
        <v>27</v>
      </c>
      <c r="E2311" s="1" t="s">
        <v>714</v>
      </c>
      <c r="F2311" s="1" t="s">
        <v>715</v>
      </c>
      <c r="G2311" s="1" t="s">
        <v>15047</v>
      </c>
      <c r="H2311" s="1" t="s">
        <v>15048</v>
      </c>
      <c r="I2311" s="4">
        <v>84.41738425925926</v>
      </c>
      <c r="J2311" s="1">
        <v>685.19</v>
      </c>
      <c r="K2311" s="1">
        <v>150.2</v>
      </c>
      <c r="M2311" s="10">
        <f t="array" ref="M2311">_xlfn.XLOOKUP(A2311,subscriptions!B2311:B10004,subscriptions!D2311:D10004)</f>
        <v>50</v>
      </c>
      <c r="N2311" s="10">
        <f t="array" ref="N2311">_xlfn.XLOOKUP(A2311,subscriptions!B2311:B10004,subscriptions!G2311:G10004)</f>
        <v>10</v>
      </c>
      <c r="O2311" s="10">
        <v>45.0</v>
      </c>
      <c r="P2311" s="10" t="str">
        <f t="array" ref="P2311">_xlfn.XLOOKUP(A2311,subscriptions!B2311:B10004,subscriptions!C2311:C10004)</f>
        <v>Mini</v>
      </c>
      <c r="Q2311" s="10" t="s">
        <v>128</v>
      </c>
      <c r="R2311" s="10" t="s">
        <v>148</v>
      </c>
      <c r="S2311" s="10" t="s">
        <v>327</v>
      </c>
    </row>
    <row r="2312">
      <c r="A2312" s="1" t="s">
        <v>3118</v>
      </c>
      <c r="B2312" s="1" t="s">
        <v>1141</v>
      </c>
      <c r="C2312" s="1" t="s">
        <v>764</v>
      </c>
      <c r="D2312" s="1" t="s">
        <v>27</v>
      </c>
      <c r="E2312" s="1" t="s">
        <v>262</v>
      </c>
      <c r="F2312" s="1" t="s">
        <v>4113</v>
      </c>
      <c r="G2312" s="1" t="s">
        <v>15049</v>
      </c>
      <c r="H2312" s="1" t="s">
        <v>15050</v>
      </c>
      <c r="I2312" s="4">
        <v>84.41756944444444</v>
      </c>
      <c r="J2312" s="1">
        <v>1112.12</v>
      </c>
      <c r="K2312" s="1">
        <v>242.61</v>
      </c>
      <c r="M2312" s="10">
        <f t="array" ref="M2312">_xlfn.XLOOKUP(A2312,subscriptions!B2312:B10004,subscriptions!D2312:D10004)</f>
        <v>120</v>
      </c>
      <c r="N2312" s="10">
        <f t="array" ref="N2312">_xlfn.XLOOKUP(A2312,subscriptions!B2312:B10004,subscriptions!G2312:G10004)</f>
        <v>20</v>
      </c>
      <c r="O2312" s="10">
        <v>96.0</v>
      </c>
      <c r="P2312" s="10" t="str">
        <f t="array" ref="P2312">_xlfn.XLOOKUP(A2312,subscriptions!B2312:B10004,subscriptions!C2312:C10004)</f>
        <v>Residential</v>
      </c>
      <c r="Q2312" s="10" t="s">
        <v>128</v>
      </c>
      <c r="R2312" s="10" t="s">
        <v>148</v>
      </c>
      <c r="S2312" s="10" t="s">
        <v>327</v>
      </c>
    </row>
    <row r="2313">
      <c r="A2313" s="1" t="s">
        <v>3119</v>
      </c>
      <c r="B2313" s="1" t="s">
        <v>2096</v>
      </c>
      <c r="C2313" s="1" t="s">
        <v>673</v>
      </c>
      <c r="D2313" s="1" t="s">
        <v>27</v>
      </c>
      <c r="E2313" s="1" t="s">
        <v>714</v>
      </c>
      <c r="F2313" s="1" t="s">
        <v>1730</v>
      </c>
      <c r="G2313" s="1" t="s">
        <v>15051</v>
      </c>
      <c r="H2313" s="1" t="s">
        <v>15052</v>
      </c>
      <c r="I2313" s="4">
        <v>84.33621527777778</v>
      </c>
      <c r="J2313" s="1">
        <v>3159.86</v>
      </c>
      <c r="K2313" s="1">
        <v>739.08</v>
      </c>
      <c r="M2313" s="10">
        <f t="array" ref="M2313">_xlfn.XLOOKUP(A2313,subscriptions!B2313:B10004,subscriptions!D2313:D10004)</f>
        <v>80</v>
      </c>
      <c r="N2313" s="10">
        <f t="array" ref="N2313">_xlfn.XLOOKUP(A2313,subscriptions!B2313:B10004,subscriptions!G2313:G10004)</f>
        <v>0</v>
      </c>
      <c r="O2313" s="10">
        <v>80.0</v>
      </c>
      <c r="P2313" s="10" t="str">
        <f t="array" ref="P2313">_xlfn.XLOOKUP(A2313,subscriptions!B2313:B10004,subscriptions!C2313:C10004)</f>
        <v>Roam</v>
      </c>
      <c r="Q2313" s="10" t="s">
        <v>173</v>
      </c>
      <c r="R2313" s="10" t="s">
        <v>148</v>
      </c>
      <c r="S2313" s="10" t="s">
        <v>1971</v>
      </c>
    </row>
    <row r="2314">
      <c r="A2314" s="1" t="s">
        <v>3120</v>
      </c>
      <c r="B2314" s="1" t="s">
        <v>355</v>
      </c>
      <c r="C2314" s="1" t="s">
        <v>492</v>
      </c>
      <c r="D2314" s="1" t="s">
        <v>153</v>
      </c>
      <c r="E2314" s="1" t="s">
        <v>262</v>
      </c>
      <c r="F2314" s="1" t="s">
        <v>2853</v>
      </c>
      <c r="G2314" s="1" t="s">
        <v>15053</v>
      </c>
      <c r="H2314" s="1" t="s">
        <v>15054</v>
      </c>
      <c r="I2314" s="4">
        <v>84.41962962962963</v>
      </c>
      <c r="J2314" s="1">
        <v>1070.48</v>
      </c>
      <c r="K2314" s="1">
        <v>152.34</v>
      </c>
      <c r="M2314" s="10">
        <f t="array" ref="M2314">_xlfn.XLOOKUP(A2314,subscriptions!B2314:B10004,subscriptions!D2314:D10004)</f>
        <v>120</v>
      </c>
      <c r="N2314" s="10">
        <f t="array" ref="N2314">_xlfn.XLOOKUP(A2314,subscriptions!B2314:B10004,subscriptions!G2314:G10004)</f>
        <v>5</v>
      </c>
      <c r="O2314" s="10">
        <v>114.0</v>
      </c>
      <c r="P2314" s="10" t="str">
        <f t="array" ref="P2314">_xlfn.XLOOKUP(A2314,subscriptions!B2314:B10004,subscriptions!C2314:C10004)</f>
        <v>Residential</v>
      </c>
      <c r="Q2314" s="10" t="s">
        <v>194</v>
      </c>
      <c r="R2314" s="10" t="s">
        <v>212</v>
      </c>
      <c r="S2314" s="10" t="s">
        <v>1525</v>
      </c>
    </row>
    <row r="2315">
      <c r="A2315" s="1" t="s">
        <v>3123</v>
      </c>
      <c r="B2315" s="1" t="s">
        <v>1414</v>
      </c>
      <c r="C2315" s="1" t="s">
        <v>658</v>
      </c>
      <c r="D2315" s="1" t="s">
        <v>27</v>
      </c>
      <c r="E2315" s="1" t="s">
        <v>179</v>
      </c>
      <c r="F2315" s="1" t="s">
        <v>4595</v>
      </c>
      <c r="G2315" s="1" t="s">
        <v>15055</v>
      </c>
      <c r="H2315" s="1" t="s">
        <v>15056</v>
      </c>
      <c r="I2315" s="4">
        <v>84.37807870370371</v>
      </c>
      <c r="J2315" s="1">
        <v>1867.3</v>
      </c>
      <c r="K2315" s="1">
        <v>210.07</v>
      </c>
      <c r="L2315" s="1">
        <v>100.0</v>
      </c>
      <c r="M2315" s="10">
        <f t="array" ref="M2315">_xlfn.XLOOKUP(A2315,subscriptions!B2315:B10004,subscriptions!D2315:D10004)</f>
        <v>80</v>
      </c>
      <c r="N2315" s="10">
        <f t="array" ref="N2315">_xlfn.XLOOKUP(A2315,subscriptions!B2315:B10004,subscriptions!G2315:G10004)</f>
        <v>10</v>
      </c>
      <c r="O2315" s="10">
        <v>72.0</v>
      </c>
      <c r="P2315" s="10" t="str">
        <f t="array" ref="P2315">_xlfn.XLOOKUP(A2315,subscriptions!B2315:B10004,subscriptions!C2315:C10004)</f>
        <v>Roam</v>
      </c>
      <c r="Q2315" s="10" t="s">
        <v>128</v>
      </c>
      <c r="R2315" s="10" t="s">
        <v>148</v>
      </c>
      <c r="S2315" s="10" t="s">
        <v>1302</v>
      </c>
    </row>
    <row r="2316">
      <c r="A2316" s="1" t="s">
        <v>3124</v>
      </c>
      <c r="B2316" s="1" t="s">
        <v>1491</v>
      </c>
      <c r="C2316" s="1" t="s">
        <v>1973</v>
      </c>
      <c r="D2316" s="1" t="s">
        <v>153</v>
      </c>
      <c r="E2316" s="1" t="s">
        <v>631</v>
      </c>
      <c r="F2316" s="1" t="s">
        <v>1115</v>
      </c>
      <c r="G2316" s="1" t="s">
        <v>15057</v>
      </c>
      <c r="H2316" s="1" t="s">
        <v>15058</v>
      </c>
      <c r="I2316" s="4">
        <v>84.37857638888889</v>
      </c>
      <c r="J2316" s="1">
        <v>7454.02</v>
      </c>
      <c r="K2316" s="1">
        <v>1858.19</v>
      </c>
      <c r="M2316" s="10">
        <f t="array" ref="M2316">_xlfn.XLOOKUP(A2316,subscriptions!B2316:B10004,subscriptions!D2316:D10004)</f>
        <v>50</v>
      </c>
      <c r="N2316" s="10">
        <f t="array" ref="N2316">_xlfn.XLOOKUP(A2316,subscriptions!B2316:B10004,subscriptions!G2316:G10004)</f>
        <v>20</v>
      </c>
      <c r="O2316" s="10">
        <v>40.0</v>
      </c>
      <c r="P2316" s="10" t="str">
        <f t="array" ref="P2316">_xlfn.XLOOKUP(A2316,subscriptions!B2316:B10004,subscriptions!C2316:C10004)</f>
        <v>Mini</v>
      </c>
      <c r="Q2316" s="10" t="s">
        <v>128</v>
      </c>
      <c r="R2316" s="10" t="s">
        <v>148</v>
      </c>
      <c r="S2316" s="10" t="s">
        <v>1622</v>
      </c>
    </row>
    <row r="2317">
      <c r="A2317" s="1" t="s">
        <v>3125</v>
      </c>
      <c r="B2317" s="1" t="s">
        <v>589</v>
      </c>
      <c r="C2317" s="1" t="s">
        <v>1507</v>
      </c>
      <c r="D2317" s="1" t="s">
        <v>153</v>
      </c>
      <c r="E2317" s="1" t="s">
        <v>332</v>
      </c>
      <c r="F2317" s="1" t="s">
        <v>618</v>
      </c>
      <c r="G2317" s="1" t="s">
        <v>15059</v>
      </c>
      <c r="H2317" s="1" t="s">
        <v>15060</v>
      </c>
      <c r="I2317" s="4">
        <v>84.29614583333333</v>
      </c>
      <c r="J2317" s="1">
        <v>261.46</v>
      </c>
      <c r="K2317" s="1">
        <v>39.75</v>
      </c>
      <c r="M2317" s="10">
        <f t="array" ref="M2317">_xlfn.XLOOKUP(A2317,subscriptions!B2317:B10004,subscriptions!D2317:D10004)</f>
        <v>120</v>
      </c>
      <c r="N2317" s="10">
        <f t="array" ref="N2317">_xlfn.XLOOKUP(A2317,subscriptions!B2317:B10004,subscriptions!G2317:G10004)</f>
        <v>0</v>
      </c>
      <c r="O2317" s="10">
        <v>120.0</v>
      </c>
      <c r="P2317" s="10" t="str">
        <f t="array" ref="P2317">_xlfn.XLOOKUP(A2317,subscriptions!B2317:B10004,subscriptions!C2317:C10004)</f>
        <v>Residential</v>
      </c>
      <c r="Q2317" s="10" t="s">
        <v>173</v>
      </c>
      <c r="R2317" s="10" t="s">
        <v>212</v>
      </c>
      <c r="S2317" s="10" t="s">
        <v>655</v>
      </c>
    </row>
    <row r="2318">
      <c r="A2318" s="1" t="s">
        <v>3126</v>
      </c>
      <c r="B2318" s="1" t="s">
        <v>1865</v>
      </c>
      <c r="C2318" s="1" t="s">
        <v>261</v>
      </c>
      <c r="D2318" s="1" t="s">
        <v>153</v>
      </c>
      <c r="E2318" s="1" t="s">
        <v>262</v>
      </c>
      <c r="F2318" s="1" t="s">
        <v>2985</v>
      </c>
      <c r="G2318" s="1" t="s">
        <v>15061</v>
      </c>
      <c r="H2318" s="1" t="s">
        <v>15062</v>
      </c>
      <c r="I2318" s="4">
        <v>84.33855324074074</v>
      </c>
      <c r="J2318" s="1">
        <v>531.82</v>
      </c>
      <c r="K2318" s="1">
        <v>68.1</v>
      </c>
      <c r="M2318" s="10">
        <f t="array" ref="M2318">_xlfn.XLOOKUP(A2318,subscriptions!B2318:B10004,subscriptions!D2318:D10004)</f>
        <v>120</v>
      </c>
      <c r="N2318" s="10">
        <f t="array" ref="N2318">_xlfn.XLOOKUP(A2318,subscriptions!B2318:B10004,subscriptions!G2318:G10004)</f>
        <v>5</v>
      </c>
      <c r="O2318" s="10">
        <v>114.0</v>
      </c>
      <c r="P2318" s="10" t="str">
        <f t="array" ref="P2318">_xlfn.XLOOKUP(A2318,subscriptions!B2318:B10004,subscriptions!C2318:C10004)</f>
        <v>Residential</v>
      </c>
      <c r="Q2318" s="10" t="s">
        <v>194</v>
      </c>
      <c r="R2318" s="10" t="s">
        <v>212</v>
      </c>
      <c r="S2318" s="10" t="s">
        <v>2086</v>
      </c>
    </row>
    <row r="2319">
      <c r="A2319" s="1" t="s">
        <v>3127</v>
      </c>
      <c r="B2319" s="1" t="s">
        <v>686</v>
      </c>
      <c r="C2319" s="1" t="s">
        <v>261</v>
      </c>
      <c r="D2319" s="1" t="s">
        <v>153</v>
      </c>
      <c r="E2319" s="1" t="s">
        <v>262</v>
      </c>
      <c r="F2319" s="1" t="s">
        <v>1835</v>
      </c>
      <c r="G2319" s="1" t="s">
        <v>15063</v>
      </c>
      <c r="H2319" s="1" t="s">
        <v>15064</v>
      </c>
      <c r="I2319" s="4">
        <v>84.3411111111111</v>
      </c>
      <c r="J2319" s="1">
        <v>802.74</v>
      </c>
      <c r="K2319" s="1">
        <v>160.08</v>
      </c>
      <c r="M2319" s="10">
        <f t="array" ref="M2319">_xlfn.XLOOKUP(A2319,subscriptions!B2319:B10004,subscriptions!D2319:D10004)</f>
        <v>120</v>
      </c>
      <c r="N2319" s="10">
        <f t="array" ref="N2319">_xlfn.XLOOKUP(A2319,subscriptions!B2319:B10004,subscriptions!G2319:G10004)</f>
        <v>10</v>
      </c>
      <c r="O2319" s="10">
        <v>108.0</v>
      </c>
      <c r="P2319" s="10" t="str">
        <f t="array" ref="P2319">_xlfn.XLOOKUP(A2319,subscriptions!B2319:B10004,subscriptions!C2319:C10004)</f>
        <v>Residential</v>
      </c>
      <c r="Q2319" s="10" t="s">
        <v>128</v>
      </c>
      <c r="R2319" s="10" t="s">
        <v>212</v>
      </c>
      <c r="S2319" s="10" t="s">
        <v>259</v>
      </c>
    </row>
    <row r="2320">
      <c r="A2320" s="1" t="s">
        <v>3128</v>
      </c>
      <c r="B2320" s="1" t="s">
        <v>1157</v>
      </c>
      <c r="C2320" s="1" t="s">
        <v>2007</v>
      </c>
      <c r="D2320" s="1" t="s">
        <v>27</v>
      </c>
      <c r="E2320" s="1" t="s">
        <v>332</v>
      </c>
      <c r="F2320" s="1" t="s">
        <v>618</v>
      </c>
      <c r="G2320" s="1" t="s">
        <v>15065</v>
      </c>
      <c r="H2320" s="1" t="s">
        <v>15066</v>
      </c>
      <c r="I2320" s="4">
        <v>84.37935185185185</v>
      </c>
      <c r="J2320" s="1">
        <v>871.83</v>
      </c>
      <c r="K2320" s="1">
        <v>87.35</v>
      </c>
      <c r="M2320" s="10">
        <f t="array" ref="M2320">_xlfn.XLOOKUP(A2320,subscriptions!B2320:B10004,subscriptions!D2320:D10004)</f>
        <v>120</v>
      </c>
      <c r="N2320" s="10">
        <f t="array" ref="N2320">_xlfn.XLOOKUP(A2320,subscriptions!B2320:B10004,subscriptions!G2320:G10004)</f>
        <v>20</v>
      </c>
      <c r="O2320" s="10">
        <v>96.0</v>
      </c>
      <c r="P2320" s="10" t="str">
        <f t="array" ref="P2320">_xlfn.XLOOKUP(A2320,subscriptions!B2320:B10004,subscriptions!C2320:C10004)</f>
        <v>Residential</v>
      </c>
      <c r="Q2320" s="10" t="s">
        <v>128</v>
      </c>
      <c r="R2320" s="10" t="s">
        <v>148</v>
      </c>
      <c r="S2320" s="10" t="s">
        <v>2380</v>
      </c>
    </row>
    <row r="2321">
      <c r="A2321" s="1" t="s">
        <v>3129</v>
      </c>
      <c r="B2321" s="1" t="s">
        <v>1173</v>
      </c>
      <c r="C2321" s="1" t="s">
        <v>456</v>
      </c>
      <c r="D2321" s="1" t="s">
        <v>27</v>
      </c>
      <c r="E2321" s="1" t="s">
        <v>179</v>
      </c>
      <c r="F2321" s="1" t="s">
        <v>181</v>
      </c>
      <c r="G2321" s="1" t="s">
        <v>15067</v>
      </c>
      <c r="H2321" s="1" t="s">
        <v>15068</v>
      </c>
      <c r="I2321" s="4">
        <v>84.33635416666667</v>
      </c>
      <c r="J2321" s="1">
        <v>844.05</v>
      </c>
      <c r="K2321" s="1">
        <v>143.83</v>
      </c>
      <c r="L2321" s="1">
        <v>100.0</v>
      </c>
      <c r="M2321" s="10">
        <f t="array" ref="M2321">_xlfn.XLOOKUP(A2321,subscriptions!B2321:B10004,subscriptions!D2321:D10004)</f>
        <v>120</v>
      </c>
      <c r="N2321" s="10">
        <f t="array" ref="N2321">_xlfn.XLOOKUP(A2321,subscriptions!B2321:B10004,subscriptions!G2321:G10004)</f>
        <v>0</v>
      </c>
      <c r="O2321" s="10">
        <v>120.0</v>
      </c>
      <c r="P2321" s="10" t="str">
        <f t="array" ref="P2321">_xlfn.XLOOKUP(A2321,subscriptions!B2321:B10004,subscriptions!C2321:C10004)</f>
        <v>Residential</v>
      </c>
      <c r="Q2321" s="10" t="s">
        <v>173</v>
      </c>
      <c r="R2321" s="10" t="s">
        <v>212</v>
      </c>
      <c r="S2321" s="10" t="s">
        <v>1971</v>
      </c>
    </row>
    <row r="2322">
      <c r="A2322" s="1" t="s">
        <v>3130</v>
      </c>
      <c r="B2322" s="1" t="s">
        <v>177</v>
      </c>
      <c r="C2322" s="1" t="s">
        <v>509</v>
      </c>
      <c r="D2322" s="1" t="s">
        <v>153</v>
      </c>
      <c r="E2322" s="1" t="s">
        <v>332</v>
      </c>
      <c r="F2322" s="1" t="s">
        <v>2415</v>
      </c>
      <c r="G2322" s="1" t="s">
        <v>15069</v>
      </c>
      <c r="H2322" s="1" t="s">
        <v>15070</v>
      </c>
      <c r="I2322" s="4">
        <v>84.21194444444444</v>
      </c>
      <c r="J2322" s="1">
        <v>3622.62</v>
      </c>
      <c r="K2322" s="1">
        <v>445.87</v>
      </c>
      <c r="M2322" s="10">
        <f t="array" ref="M2322">_xlfn.XLOOKUP(A2322,subscriptions!B2322:B10004,subscriptions!D2322:D10004)</f>
        <v>120</v>
      </c>
      <c r="N2322" s="10">
        <f t="array" ref="N2322">_xlfn.XLOOKUP(A2322,subscriptions!B2322:B10004,subscriptions!G2322:G10004)</f>
        <v>5</v>
      </c>
      <c r="O2322" s="10">
        <v>114.0</v>
      </c>
      <c r="P2322" s="10" t="str">
        <f t="array" ref="P2322">_xlfn.XLOOKUP(A2322,subscriptions!B2322:B10004,subscriptions!C2322:C10004)</f>
        <v>Residential</v>
      </c>
      <c r="Q2322" s="10" t="s">
        <v>194</v>
      </c>
      <c r="R2322" s="10" t="s">
        <v>212</v>
      </c>
      <c r="S2322" s="10" t="s">
        <v>857</v>
      </c>
    </row>
    <row r="2323">
      <c r="A2323" s="1" t="s">
        <v>3131</v>
      </c>
      <c r="B2323" s="1" t="s">
        <v>455</v>
      </c>
      <c r="C2323" s="1" t="s">
        <v>871</v>
      </c>
      <c r="D2323" s="1" t="s">
        <v>27</v>
      </c>
      <c r="E2323" s="1" t="s">
        <v>219</v>
      </c>
      <c r="F2323" s="1" t="s">
        <v>4220</v>
      </c>
      <c r="G2323" s="1" t="s">
        <v>15071</v>
      </c>
      <c r="H2323" s="1" t="s">
        <v>15072</v>
      </c>
      <c r="I2323" s="4">
        <v>84.33768518518518</v>
      </c>
      <c r="J2323" s="1">
        <v>1927.82</v>
      </c>
      <c r="K2323" s="1">
        <v>330.5</v>
      </c>
      <c r="M2323" s="10">
        <f t="array" ref="M2323">_xlfn.XLOOKUP(A2323,subscriptions!B2323:B10004,subscriptions!D2323:D10004)</f>
        <v>120</v>
      </c>
      <c r="N2323" s="10">
        <f t="array" ref="N2323">_xlfn.XLOOKUP(A2323,subscriptions!B2323:B10004,subscriptions!G2323:G10004)</f>
        <v>10</v>
      </c>
      <c r="O2323" s="10">
        <v>108.0</v>
      </c>
      <c r="P2323" s="10" t="str">
        <f t="array" ref="P2323">_xlfn.XLOOKUP(A2323,subscriptions!B2323:B10004,subscriptions!C2323:C10004)</f>
        <v>Residential</v>
      </c>
      <c r="Q2323" s="10" t="s">
        <v>128</v>
      </c>
      <c r="R2323" s="10" t="s">
        <v>212</v>
      </c>
      <c r="S2323" s="10" t="s">
        <v>1961</v>
      </c>
    </row>
    <row r="2324">
      <c r="A2324" s="1" t="s">
        <v>3132</v>
      </c>
      <c r="B2324" s="1" t="s">
        <v>1506</v>
      </c>
      <c r="C2324" s="1" t="s">
        <v>1200</v>
      </c>
      <c r="D2324" s="1" t="s">
        <v>27</v>
      </c>
      <c r="E2324" s="1" t="s">
        <v>219</v>
      </c>
      <c r="F2324" s="1" t="s">
        <v>660</v>
      </c>
      <c r="G2324" s="1" t="s">
        <v>15073</v>
      </c>
      <c r="H2324" s="1" t="s">
        <v>15074</v>
      </c>
      <c r="I2324" s="4">
        <v>84.33753472222222</v>
      </c>
      <c r="J2324" s="1">
        <v>1454.38</v>
      </c>
      <c r="K2324" s="1">
        <v>344.64</v>
      </c>
      <c r="M2324" s="10">
        <f t="array" ref="M2324">_xlfn.XLOOKUP(A2324,subscriptions!B2324:B10004,subscriptions!D2324:D10004)</f>
        <v>120</v>
      </c>
      <c r="N2324" s="10">
        <f t="array" ref="N2324">_xlfn.XLOOKUP(A2324,subscriptions!B2324:B10004,subscriptions!G2324:G10004)</f>
        <v>20</v>
      </c>
      <c r="O2324" s="10">
        <v>96.0</v>
      </c>
      <c r="P2324" s="10" t="str">
        <f t="array" ref="P2324">_xlfn.XLOOKUP(A2324,subscriptions!B2324:B10004,subscriptions!C2324:C10004)</f>
        <v>Residential</v>
      </c>
      <c r="Q2324" s="10" t="s">
        <v>128</v>
      </c>
      <c r="R2324" s="10" t="s">
        <v>148</v>
      </c>
      <c r="S2324" s="10" t="s">
        <v>1961</v>
      </c>
    </row>
    <row r="2325">
      <c r="A2325" s="1" t="s">
        <v>3133</v>
      </c>
      <c r="B2325" s="1" t="s">
        <v>355</v>
      </c>
      <c r="C2325" s="1" t="s">
        <v>827</v>
      </c>
      <c r="D2325" s="1" t="s">
        <v>153</v>
      </c>
      <c r="E2325" s="1" t="s">
        <v>262</v>
      </c>
      <c r="F2325" s="1" t="s">
        <v>1835</v>
      </c>
      <c r="G2325" s="1" t="s">
        <v>15075</v>
      </c>
      <c r="H2325" s="1" t="s">
        <v>15076</v>
      </c>
      <c r="I2325" s="4">
        <v>84.42100694444444</v>
      </c>
      <c r="J2325" s="1">
        <v>605.23</v>
      </c>
      <c r="K2325" s="1">
        <v>135.32</v>
      </c>
      <c r="M2325" s="10">
        <f t="array" ref="M2325">_xlfn.XLOOKUP(A2325,subscriptions!B2325:B10004,subscriptions!D2325:D10004)</f>
        <v>120</v>
      </c>
      <c r="N2325" s="10">
        <f t="array" ref="N2325">_xlfn.XLOOKUP(A2325,subscriptions!B2325:B10004,subscriptions!G2325:G10004)</f>
        <v>0</v>
      </c>
      <c r="O2325" s="10">
        <v>120.0</v>
      </c>
      <c r="P2325" s="10" t="str">
        <f t="array" ref="P2325">_xlfn.XLOOKUP(A2325,subscriptions!B2325:B10004,subscriptions!C2325:C10004)</f>
        <v>Residential</v>
      </c>
      <c r="Q2325" s="10" t="s">
        <v>173</v>
      </c>
      <c r="R2325" s="10" t="s">
        <v>212</v>
      </c>
      <c r="S2325" s="10" t="s">
        <v>2152</v>
      </c>
    </row>
    <row r="2326">
      <c r="A2326" s="1" t="s">
        <v>3134</v>
      </c>
      <c r="B2326" s="1" t="s">
        <v>295</v>
      </c>
      <c r="C2326" s="1" t="s">
        <v>218</v>
      </c>
      <c r="D2326" s="1" t="s">
        <v>153</v>
      </c>
      <c r="E2326" s="1" t="s">
        <v>219</v>
      </c>
      <c r="F2326" s="1" t="s">
        <v>1461</v>
      </c>
      <c r="G2326" s="1" t="s">
        <v>15077</v>
      </c>
      <c r="H2326" s="1" t="s">
        <v>15078</v>
      </c>
      <c r="I2326" s="4">
        <v>84.2153125</v>
      </c>
      <c r="J2326" s="1">
        <v>2654.12</v>
      </c>
      <c r="K2326" s="1">
        <v>242.93</v>
      </c>
      <c r="M2326" s="10">
        <f t="array" ref="M2326">_xlfn.XLOOKUP(A2326,subscriptions!B2326:B10004,subscriptions!D2326:D10004)</f>
        <v>120</v>
      </c>
      <c r="N2326" s="10">
        <f t="array" ref="N2326">_xlfn.XLOOKUP(A2326,subscriptions!B2326:B10004,subscriptions!G2326:G10004)</f>
        <v>5</v>
      </c>
      <c r="O2326" s="10">
        <v>114.0</v>
      </c>
      <c r="P2326" s="10" t="str">
        <f t="array" ref="P2326">_xlfn.XLOOKUP(A2326,subscriptions!B2326:B10004,subscriptions!C2326:C10004)</f>
        <v>Residential</v>
      </c>
      <c r="Q2326" s="10" t="s">
        <v>194</v>
      </c>
      <c r="R2326" s="10" t="s">
        <v>212</v>
      </c>
      <c r="S2326" s="10" t="s">
        <v>1212</v>
      </c>
    </row>
    <row r="2327">
      <c r="A2327" s="1" t="s">
        <v>3135</v>
      </c>
      <c r="B2327" s="1" t="s">
        <v>472</v>
      </c>
      <c r="C2327" s="1" t="s">
        <v>827</v>
      </c>
      <c r="D2327" s="1" t="s">
        <v>27</v>
      </c>
      <c r="E2327" s="1" t="s">
        <v>262</v>
      </c>
      <c r="F2327" s="1" t="s">
        <v>392</v>
      </c>
      <c r="G2327" s="1" t="s">
        <v>15079</v>
      </c>
      <c r="H2327" s="1" t="s">
        <v>15080</v>
      </c>
      <c r="I2327" s="4">
        <v>84.29476851851852</v>
      </c>
      <c r="J2327" s="1">
        <v>4703.66</v>
      </c>
      <c r="K2327" s="1">
        <v>941.16</v>
      </c>
      <c r="M2327" s="10">
        <f t="array" ref="M2327">_xlfn.XLOOKUP(A2327,subscriptions!B2327:B10004,subscriptions!D2327:D10004)</f>
        <v>120</v>
      </c>
      <c r="N2327" s="10">
        <f t="array" ref="N2327">_xlfn.XLOOKUP(A2327,subscriptions!B2327:B10004,subscriptions!G2327:G10004)</f>
        <v>10</v>
      </c>
      <c r="O2327" s="10">
        <v>108.0</v>
      </c>
      <c r="P2327" s="10" t="str">
        <f t="array" ref="P2327">_xlfn.XLOOKUP(A2327,subscriptions!B2327:B10004,subscriptions!C2327:C10004)</f>
        <v>Residential</v>
      </c>
      <c r="Q2327" s="10" t="s">
        <v>128</v>
      </c>
      <c r="R2327" s="10" t="s">
        <v>212</v>
      </c>
      <c r="S2327" s="10" t="s">
        <v>2075</v>
      </c>
    </row>
    <row r="2328">
      <c r="A2328" s="1" t="s">
        <v>3136</v>
      </c>
      <c r="B2328" s="1" t="s">
        <v>150</v>
      </c>
      <c r="C2328" s="1" t="s">
        <v>556</v>
      </c>
      <c r="D2328" s="1" t="s">
        <v>153</v>
      </c>
      <c r="E2328" s="1" t="s">
        <v>631</v>
      </c>
      <c r="F2328" s="1" t="s">
        <v>1115</v>
      </c>
      <c r="G2328" s="1" t="s">
        <v>15081</v>
      </c>
      <c r="H2328" s="1" t="s">
        <v>15082</v>
      </c>
      <c r="I2328" s="4">
        <v>84.41752314814815</v>
      </c>
      <c r="J2328" s="1">
        <v>2632.22</v>
      </c>
      <c r="K2328" s="1">
        <v>527.06</v>
      </c>
      <c r="M2328" s="10">
        <f t="array" ref="M2328">_xlfn.XLOOKUP(A2328,subscriptions!B2328:B10004,subscriptions!D2328:D10004)</f>
        <v>120</v>
      </c>
      <c r="N2328" s="10">
        <f t="array" ref="N2328">_xlfn.XLOOKUP(A2328,subscriptions!B2328:B10004,subscriptions!G2328:G10004)</f>
        <v>20</v>
      </c>
      <c r="O2328" s="10">
        <v>96.0</v>
      </c>
      <c r="P2328" s="10" t="str">
        <f t="array" ref="P2328">_xlfn.XLOOKUP(A2328,subscriptions!B2328:B10004,subscriptions!C2328:C10004)</f>
        <v>Residential</v>
      </c>
      <c r="Q2328" s="10" t="s">
        <v>128</v>
      </c>
      <c r="R2328" s="10" t="s">
        <v>148</v>
      </c>
      <c r="S2328" s="10" t="s">
        <v>327</v>
      </c>
    </row>
    <row r="2329">
      <c r="A2329" s="1" t="s">
        <v>3137</v>
      </c>
      <c r="B2329" s="1" t="s">
        <v>109</v>
      </c>
      <c r="C2329" s="1" t="s">
        <v>1833</v>
      </c>
      <c r="D2329" s="1" t="s">
        <v>27</v>
      </c>
      <c r="E2329" s="1" t="s">
        <v>28</v>
      </c>
      <c r="F2329" s="1" t="s">
        <v>2097</v>
      </c>
      <c r="G2329" s="1" t="s">
        <v>15083</v>
      </c>
      <c r="H2329" s="1" t="s">
        <v>15084</v>
      </c>
      <c r="I2329" s="4">
        <v>84.16971064814815</v>
      </c>
      <c r="J2329" s="1">
        <v>52.35</v>
      </c>
      <c r="K2329" s="1">
        <v>20.91</v>
      </c>
      <c r="M2329" s="10">
        <f t="array" ref="M2329">_xlfn.XLOOKUP(A2329,subscriptions!B2329:B10004,subscriptions!D2329:D10004)</f>
        <v>120</v>
      </c>
      <c r="N2329" s="10">
        <f t="array" ref="N2329">_xlfn.XLOOKUP(A2329,subscriptions!B2329:B10004,subscriptions!G2329:G10004)</f>
        <v>0</v>
      </c>
      <c r="O2329" s="10">
        <v>120.0</v>
      </c>
      <c r="P2329" s="10" t="str">
        <f t="array" ref="P2329">_xlfn.XLOOKUP(A2329,subscriptions!B2329:B10004,subscriptions!C2329:C10004)</f>
        <v>Residential</v>
      </c>
      <c r="Q2329" s="10" t="s">
        <v>173</v>
      </c>
      <c r="R2329" s="10" t="s">
        <v>212</v>
      </c>
      <c r="S2329" s="10" t="s">
        <v>213</v>
      </c>
    </row>
    <row r="2330">
      <c r="A2330" s="1" t="s">
        <v>3138</v>
      </c>
      <c r="B2330" s="1" t="s">
        <v>899</v>
      </c>
      <c r="C2330" s="1" t="s">
        <v>658</v>
      </c>
      <c r="D2330" s="1" t="s">
        <v>27</v>
      </c>
      <c r="E2330" s="1" t="s">
        <v>219</v>
      </c>
      <c r="F2330" s="1" t="s">
        <v>660</v>
      </c>
      <c r="G2330" s="1" t="s">
        <v>15085</v>
      </c>
      <c r="H2330" s="1" t="s">
        <v>15086</v>
      </c>
      <c r="I2330" s="4">
        <v>84.25498842592593</v>
      </c>
      <c r="J2330" s="1">
        <v>1567.56</v>
      </c>
      <c r="K2330" s="1">
        <v>317.65</v>
      </c>
      <c r="M2330" s="10">
        <f t="array" ref="M2330">_xlfn.XLOOKUP(A2330,subscriptions!B2330:B10004,subscriptions!D2330:D10004)</f>
        <v>120</v>
      </c>
      <c r="N2330" s="10">
        <f t="array" ref="N2330">_xlfn.XLOOKUP(A2330,subscriptions!B2330:B10004,subscriptions!G2330:G10004)</f>
        <v>5</v>
      </c>
      <c r="O2330" s="10">
        <v>114.0</v>
      </c>
      <c r="P2330" s="10" t="str">
        <f t="array" ref="P2330">_xlfn.XLOOKUP(A2330,subscriptions!B2330:B10004,subscriptions!C2330:C10004)</f>
        <v>Residential</v>
      </c>
      <c r="Q2330" s="10" t="s">
        <v>194</v>
      </c>
      <c r="R2330" s="10" t="s">
        <v>212</v>
      </c>
      <c r="S2330" s="10" t="s">
        <v>149</v>
      </c>
    </row>
    <row r="2331">
      <c r="A2331" s="1" t="s">
        <v>3139</v>
      </c>
      <c r="B2331" s="1" t="s">
        <v>329</v>
      </c>
      <c r="C2331" s="1" t="s">
        <v>152</v>
      </c>
      <c r="D2331" s="1" t="s">
        <v>27</v>
      </c>
      <c r="E2331" s="1" t="s">
        <v>239</v>
      </c>
      <c r="F2331" s="1" t="s">
        <v>3181</v>
      </c>
      <c r="G2331" s="1" t="s">
        <v>15087</v>
      </c>
      <c r="H2331" s="1" t="s">
        <v>15088</v>
      </c>
      <c r="I2331" s="4">
        <v>84.33555555555556</v>
      </c>
      <c r="J2331" s="1">
        <v>128.73</v>
      </c>
      <c r="K2331" s="1">
        <v>18.46</v>
      </c>
      <c r="M2331" s="10">
        <f t="array" ref="M2331">_xlfn.XLOOKUP(A2331,subscriptions!B2331:B10004,subscriptions!D2331:D10004)</f>
        <v>80</v>
      </c>
      <c r="N2331" s="10">
        <f t="array" ref="N2331">_xlfn.XLOOKUP(A2331,subscriptions!B2331:B10004,subscriptions!G2331:G10004)</f>
        <v>10</v>
      </c>
      <c r="O2331" s="10">
        <v>72.0</v>
      </c>
      <c r="P2331" s="10" t="str">
        <f t="array" ref="P2331">_xlfn.XLOOKUP(A2331,subscriptions!B2331:B10004,subscriptions!C2331:C10004)</f>
        <v>Roam</v>
      </c>
      <c r="Q2331" s="10" t="s">
        <v>128</v>
      </c>
      <c r="R2331" s="10" t="s">
        <v>148</v>
      </c>
      <c r="S2331" s="10" t="s">
        <v>571</v>
      </c>
    </row>
    <row r="2332">
      <c r="A2332" s="1" t="s">
        <v>3140</v>
      </c>
      <c r="B2332" s="1" t="s">
        <v>1865</v>
      </c>
      <c r="C2332" s="1" t="s">
        <v>764</v>
      </c>
      <c r="D2332" s="1" t="s">
        <v>153</v>
      </c>
      <c r="E2332" s="1" t="s">
        <v>280</v>
      </c>
      <c r="F2332" s="1" t="s">
        <v>1478</v>
      </c>
      <c r="G2332" s="1" t="s">
        <v>15089</v>
      </c>
      <c r="H2332" s="1" t="s">
        <v>15090</v>
      </c>
      <c r="I2332" s="4">
        <v>84.2112962962963</v>
      </c>
      <c r="J2332" s="1">
        <v>496.82</v>
      </c>
      <c r="K2332" s="1">
        <v>72.91</v>
      </c>
      <c r="M2332" s="10">
        <f t="array" ref="M2332">_xlfn.XLOOKUP(A2332,subscriptions!B2332:B10004,subscriptions!D2332:D10004)</f>
        <v>80</v>
      </c>
      <c r="N2332" s="10">
        <f t="array" ref="N2332">_xlfn.XLOOKUP(A2332,subscriptions!B2332:B10004,subscriptions!G2332:G10004)</f>
        <v>20</v>
      </c>
      <c r="O2332" s="10">
        <v>64.0</v>
      </c>
      <c r="P2332" s="10" t="str">
        <f t="array" ref="P2332">_xlfn.XLOOKUP(A2332,subscriptions!B2332:B10004,subscriptions!C2332:C10004)</f>
        <v>Roam</v>
      </c>
      <c r="Q2332" s="10" t="s">
        <v>128</v>
      </c>
      <c r="R2332" s="10" t="s">
        <v>148</v>
      </c>
      <c r="S2332" s="10" t="s">
        <v>438</v>
      </c>
    </row>
    <row r="2333">
      <c r="A2333" s="1" t="s">
        <v>3143</v>
      </c>
      <c r="B2333" s="1" t="s">
        <v>555</v>
      </c>
      <c r="C2333" s="1" t="s">
        <v>473</v>
      </c>
      <c r="D2333" s="1" t="s">
        <v>153</v>
      </c>
      <c r="E2333" s="1" t="s">
        <v>714</v>
      </c>
      <c r="F2333" s="1" t="s">
        <v>1951</v>
      </c>
      <c r="G2333" s="1" t="s">
        <v>15091</v>
      </c>
      <c r="H2333" s="1" t="s">
        <v>15092</v>
      </c>
      <c r="I2333" s="4">
        <v>84.21193287037038</v>
      </c>
      <c r="J2333" s="1">
        <v>142.05</v>
      </c>
      <c r="K2333" s="1">
        <v>33.66</v>
      </c>
      <c r="M2333" s="10">
        <f t="array" ref="M2333">_xlfn.XLOOKUP(A2333,subscriptions!B2333:B10004,subscriptions!D2333:D10004)</f>
        <v>80</v>
      </c>
      <c r="N2333" s="10">
        <f t="array" ref="N2333">_xlfn.XLOOKUP(A2333,subscriptions!B2333:B10004,subscriptions!G2333:G10004)</f>
        <v>0</v>
      </c>
      <c r="O2333" s="10">
        <v>80.0</v>
      </c>
      <c r="P2333" s="10" t="str">
        <f t="array" ref="P2333">_xlfn.XLOOKUP(A2333,subscriptions!B2333:B10004,subscriptions!C2333:C10004)</f>
        <v>Roam</v>
      </c>
      <c r="Q2333" s="10" t="s">
        <v>173</v>
      </c>
      <c r="R2333" s="10" t="s">
        <v>148</v>
      </c>
      <c r="S2333" s="10" t="s">
        <v>857</v>
      </c>
    </row>
    <row r="2334">
      <c r="A2334" s="1" t="s">
        <v>3144</v>
      </c>
      <c r="B2334" s="1" t="s">
        <v>573</v>
      </c>
      <c r="C2334" s="1" t="s">
        <v>764</v>
      </c>
      <c r="D2334" s="1" t="s">
        <v>27</v>
      </c>
      <c r="E2334" s="1" t="s">
        <v>219</v>
      </c>
      <c r="F2334" s="1" t="s">
        <v>1010</v>
      </c>
      <c r="G2334" s="1" t="s">
        <v>15093</v>
      </c>
      <c r="H2334" s="1" t="s">
        <v>15094</v>
      </c>
      <c r="I2334" s="4">
        <v>84.38291666666667</v>
      </c>
      <c r="J2334" s="1">
        <v>1438.74</v>
      </c>
      <c r="K2334" s="1">
        <v>257.43</v>
      </c>
      <c r="M2334" s="10">
        <f t="array" ref="M2334">_xlfn.XLOOKUP(A2334,subscriptions!B2334:B10004,subscriptions!D2334:D10004)</f>
        <v>120</v>
      </c>
      <c r="N2334" s="10">
        <f t="array" ref="N2334">_xlfn.XLOOKUP(A2334,subscriptions!B2334:B10004,subscriptions!G2334:G10004)</f>
        <v>5</v>
      </c>
      <c r="O2334" s="10">
        <v>114.0</v>
      </c>
      <c r="P2334" s="10" t="str">
        <f t="array" ref="P2334">_xlfn.XLOOKUP(A2334,subscriptions!B2334:B10004,subscriptions!C2334:C10004)</f>
        <v>Residential</v>
      </c>
      <c r="Q2334" s="10" t="s">
        <v>194</v>
      </c>
      <c r="R2334" s="10" t="s">
        <v>212</v>
      </c>
      <c r="S2334" s="10" t="s">
        <v>671</v>
      </c>
    </row>
    <row r="2335">
      <c r="A2335" s="1" t="s">
        <v>3145</v>
      </c>
      <c r="B2335" s="1" t="s">
        <v>1844</v>
      </c>
      <c r="C2335" s="1" t="s">
        <v>524</v>
      </c>
      <c r="D2335" s="1" t="s">
        <v>153</v>
      </c>
      <c r="E2335" s="1" t="s">
        <v>280</v>
      </c>
      <c r="F2335" s="1" t="s">
        <v>281</v>
      </c>
      <c r="G2335" s="1" t="s">
        <v>15095</v>
      </c>
      <c r="H2335" s="1" t="s">
        <v>15096</v>
      </c>
      <c r="I2335" s="4">
        <v>84.21699074074074</v>
      </c>
      <c r="J2335" s="1">
        <v>1790.36</v>
      </c>
      <c r="K2335" s="1">
        <v>220.16</v>
      </c>
      <c r="M2335" s="10">
        <f t="array" ref="M2335">_xlfn.XLOOKUP(A2335,subscriptions!B2335:B10004,subscriptions!D2335:D10004)</f>
        <v>50</v>
      </c>
      <c r="N2335" s="10">
        <f t="array" ref="N2335">_xlfn.XLOOKUP(A2335,subscriptions!B2335:B10004,subscriptions!G2335:G10004)</f>
        <v>10</v>
      </c>
      <c r="O2335" s="10">
        <v>45.0</v>
      </c>
      <c r="P2335" s="10" t="str">
        <f t="array" ref="P2335">_xlfn.XLOOKUP(A2335,subscriptions!B2335:B10004,subscriptions!C2335:C10004)</f>
        <v>Mini</v>
      </c>
      <c r="Q2335" s="10" t="s">
        <v>128</v>
      </c>
      <c r="R2335" s="10" t="s">
        <v>148</v>
      </c>
      <c r="S2335" s="10" t="s">
        <v>453</v>
      </c>
    </row>
    <row r="2336">
      <c r="A2336" s="1" t="s">
        <v>3146</v>
      </c>
      <c r="B2336" s="1" t="s">
        <v>2018</v>
      </c>
      <c r="C2336" s="1" t="s">
        <v>133</v>
      </c>
      <c r="D2336" s="1" t="s">
        <v>27</v>
      </c>
      <c r="E2336" s="1" t="s">
        <v>179</v>
      </c>
      <c r="F2336" s="1" t="s">
        <v>200</v>
      </c>
      <c r="G2336" s="1" t="s">
        <v>15097</v>
      </c>
      <c r="H2336" s="1" t="s">
        <v>15098</v>
      </c>
      <c r="I2336" s="4">
        <v>84.21335648148148</v>
      </c>
      <c r="J2336" s="1">
        <v>232.38</v>
      </c>
      <c r="K2336" s="1">
        <v>28.08</v>
      </c>
      <c r="L2336" s="1">
        <v>100.0</v>
      </c>
      <c r="M2336" s="10">
        <f t="array" ref="M2336">_xlfn.XLOOKUP(A2336,subscriptions!B2336:B10004,subscriptions!D2336:D10004)</f>
        <v>120</v>
      </c>
      <c r="N2336" s="10">
        <f t="array" ref="N2336">_xlfn.XLOOKUP(A2336,subscriptions!B2336:B10004,subscriptions!G2336:G10004)</f>
        <v>20</v>
      </c>
      <c r="O2336" s="10">
        <v>96.0</v>
      </c>
      <c r="P2336" s="10" t="str">
        <f t="array" ref="P2336">_xlfn.XLOOKUP(A2336,subscriptions!B2336:B10004,subscriptions!C2336:C10004)</f>
        <v>Residential</v>
      </c>
      <c r="Q2336" s="10" t="s">
        <v>128</v>
      </c>
      <c r="R2336" s="10" t="s">
        <v>148</v>
      </c>
      <c r="S2336" s="10" t="s">
        <v>1915</v>
      </c>
    </row>
    <row r="2337">
      <c r="A2337" s="1" t="s">
        <v>3147</v>
      </c>
      <c r="B2337" s="1" t="s">
        <v>1317</v>
      </c>
      <c r="C2337" s="1" t="s">
        <v>871</v>
      </c>
      <c r="D2337" s="1" t="s">
        <v>27</v>
      </c>
      <c r="E2337" s="1" t="s">
        <v>631</v>
      </c>
      <c r="F2337" s="1" t="s">
        <v>922</v>
      </c>
      <c r="G2337" s="1" t="s">
        <v>15099</v>
      </c>
      <c r="H2337" s="1" t="s">
        <v>15100</v>
      </c>
      <c r="I2337" s="4">
        <v>84.29527777777778</v>
      </c>
      <c r="J2337" s="1">
        <v>776.37</v>
      </c>
      <c r="K2337" s="1">
        <v>74.53</v>
      </c>
      <c r="M2337" s="10">
        <f t="array" ref="M2337">_xlfn.XLOOKUP(A2337,subscriptions!B2337:B10004,subscriptions!D2337:D10004)</f>
        <v>120</v>
      </c>
      <c r="N2337" s="10">
        <f t="array" ref="N2337">_xlfn.XLOOKUP(A2337,subscriptions!B2337:B10004,subscriptions!G2337:G10004)</f>
        <v>0</v>
      </c>
      <c r="O2337" s="10">
        <v>120.0</v>
      </c>
      <c r="P2337" s="10" t="str">
        <f t="array" ref="P2337">_xlfn.XLOOKUP(A2337,subscriptions!B2337:B10004,subscriptions!C2337:C10004)</f>
        <v>Residential</v>
      </c>
      <c r="Q2337" s="10" t="s">
        <v>173</v>
      </c>
      <c r="R2337" s="10" t="s">
        <v>212</v>
      </c>
      <c r="S2337" s="10" t="s">
        <v>1026</v>
      </c>
    </row>
    <row r="2338">
      <c r="A2338" s="1" t="s">
        <v>3148</v>
      </c>
      <c r="B2338" s="1" t="s">
        <v>1664</v>
      </c>
      <c r="C2338" s="1" t="s">
        <v>800</v>
      </c>
      <c r="D2338" s="1" t="s">
        <v>153</v>
      </c>
      <c r="E2338" s="1" t="s">
        <v>28</v>
      </c>
      <c r="F2338" s="1" t="s">
        <v>3899</v>
      </c>
      <c r="G2338" s="1" t="s">
        <v>15101</v>
      </c>
      <c r="H2338" s="1" t="s">
        <v>15102</v>
      </c>
      <c r="I2338" s="4">
        <v>84.33828703703703</v>
      </c>
      <c r="J2338" s="1">
        <v>963.86</v>
      </c>
      <c r="K2338" s="1">
        <v>227.8</v>
      </c>
      <c r="M2338" s="10">
        <f t="array" ref="M2338">_xlfn.XLOOKUP(A2338,subscriptions!B2338:B10004,subscriptions!D2338:D10004)</f>
        <v>120</v>
      </c>
      <c r="N2338" s="10">
        <f t="array" ref="N2338">_xlfn.XLOOKUP(A2338,subscriptions!B2338:B10004,subscriptions!G2338:G10004)</f>
        <v>5</v>
      </c>
      <c r="O2338" s="10">
        <v>114.0</v>
      </c>
      <c r="P2338" s="10" t="str">
        <f t="array" ref="P2338">_xlfn.XLOOKUP(A2338,subscriptions!B2338:B10004,subscriptions!C2338:C10004)</f>
        <v>Residential</v>
      </c>
      <c r="Q2338" s="10" t="s">
        <v>194</v>
      </c>
      <c r="R2338" s="10" t="s">
        <v>212</v>
      </c>
      <c r="S2338" s="10" t="s">
        <v>2086</v>
      </c>
    </row>
    <row r="2339">
      <c r="A2339" s="1" t="s">
        <v>3149</v>
      </c>
      <c r="B2339" s="1" t="s">
        <v>197</v>
      </c>
      <c r="C2339" s="1" t="s">
        <v>658</v>
      </c>
      <c r="D2339" s="1" t="s">
        <v>153</v>
      </c>
      <c r="E2339" s="1" t="s">
        <v>239</v>
      </c>
      <c r="F2339" s="1" t="s">
        <v>2154</v>
      </c>
      <c r="G2339" s="1" t="s">
        <v>15103</v>
      </c>
      <c r="H2339" s="1" t="s">
        <v>15104</v>
      </c>
      <c r="I2339" s="4">
        <v>84.2537037037037</v>
      </c>
      <c r="J2339" s="1">
        <v>740.8</v>
      </c>
      <c r="K2339" s="1">
        <v>144.84</v>
      </c>
      <c r="M2339" s="10">
        <f t="array" ref="M2339">_xlfn.XLOOKUP(A2339,subscriptions!B2339:B10004,subscriptions!D2339:D10004)</f>
        <v>80</v>
      </c>
      <c r="N2339" s="10">
        <f t="array" ref="N2339">_xlfn.XLOOKUP(A2339,subscriptions!B2339:B10004,subscriptions!G2339:G10004)</f>
        <v>10</v>
      </c>
      <c r="O2339" s="10">
        <v>72.0</v>
      </c>
      <c r="P2339" s="10" t="str">
        <f t="array" ref="P2339">_xlfn.XLOOKUP(A2339,subscriptions!B2339:B10004,subscriptions!C2339:C10004)</f>
        <v>Roam</v>
      </c>
      <c r="Q2339" s="10" t="s">
        <v>128</v>
      </c>
      <c r="R2339" s="10" t="s">
        <v>148</v>
      </c>
      <c r="S2339" s="10" t="s">
        <v>1832</v>
      </c>
    </row>
    <row r="2340">
      <c r="A2340" s="1" t="s">
        <v>3150</v>
      </c>
      <c r="B2340" s="1" t="s">
        <v>2018</v>
      </c>
      <c r="C2340" s="1" t="s">
        <v>920</v>
      </c>
      <c r="D2340" s="1" t="s">
        <v>27</v>
      </c>
      <c r="E2340" s="1" t="s">
        <v>111</v>
      </c>
      <c r="F2340" s="1" t="s">
        <v>1362</v>
      </c>
      <c r="G2340" s="1" t="s">
        <v>15105</v>
      </c>
      <c r="H2340" s="1" t="s">
        <v>15106</v>
      </c>
      <c r="I2340" s="4">
        <v>84.34189814814815</v>
      </c>
      <c r="J2340" s="1">
        <v>243.5</v>
      </c>
      <c r="K2340" s="1">
        <v>43.72</v>
      </c>
      <c r="M2340" s="10">
        <f t="array" ref="M2340">_xlfn.XLOOKUP(A2340,subscriptions!B2340:B10004,subscriptions!D2340:D10004)</f>
        <v>120</v>
      </c>
      <c r="N2340" s="10">
        <f t="array" ref="N2340">_xlfn.XLOOKUP(A2340,subscriptions!B2340:B10004,subscriptions!G2340:G10004)</f>
        <v>20</v>
      </c>
      <c r="O2340" s="10">
        <v>96.0</v>
      </c>
      <c r="P2340" s="10" t="str">
        <f t="array" ref="P2340">_xlfn.XLOOKUP(A2340,subscriptions!B2340:B10004,subscriptions!C2340:C10004)</f>
        <v>Residential</v>
      </c>
      <c r="Q2340" s="10" t="s">
        <v>128</v>
      </c>
      <c r="R2340" s="10" t="s">
        <v>148</v>
      </c>
      <c r="S2340" s="10" t="s">
        <v>1703</v>
      </c>
    </row>
    <row r="2341">
      <c r="A2341" s="1" t="s">
        <v>3151</v>
      </c>
      <c r="B2341" s="1" t="s">
        <v>6037</v>
      </c>
      <c r="C2341" s="1" t="s">
        <v>1388</v>
      </c>
      <c r="D2341" s="1" t="s">
        <v>27</v>
      </c>
      <c r="E2341" s="1" t="s">
        <v>219</v>
      </c>
      <c r="F2341" s="1" t="s">
        <v>574</v>
      </c>
      <c r="G2341" s="1" t="s">
        <v>15107</v>
      </c>
      <c r="H2341" s="1" t="s">
        <v>15108</v>
      </c>
      <c r="I2341" s="4">
        <v>84.42105324074075</v>
      </c>
      <c r="J2341" s="1">
        <v>864.37</v>
      </c>
      <c r="K2341" s="1">
        <v>135.32</v>
      </c>
      <c r="M2341" s="10">
        <f t="array" ref="M2341">_xlfn.XLOOKUP(A2341,subscriptions!B2341:B10004,subscriptions!D2341:D10004)</f>
        <v>120</v>
      </c>
      <c r="N2341" s="10">
        <f t="array" ref="N2341">_xlfn.XLOOKUP(A2341,subscriptions!B2341:B10004,subscriptions!G2341:G10004)</f>
        <v>0</v>
      </c>
      <c r="O2341" s="10">
        <v>120.0</v>
      </c>
      <c r="P2341" s="10" t="str">
        <f t="array" ref="P2341">_xlfn.XLOOKUP(A2341,subscriptions!B2341:B10004,subscriptions!C2341:C10004)</f>
        <v>Residential</v>
      </c>
      <c r="Q2341" s="10" t="s">
        <v>173</v>
      </c>
      <c r="R2341" s="10" t="s">
        <v>212</v>
      </c>
      <c r="S2341" s="10" t="s">
        <v>2152</v>
      </c>
    </row>
    <row r="2342">
      <c r="A2342" s="1" t="s">
        <v>3153</v>
      </c>
      <c r="B2342" s="1" t="s">
        <v>2521</v>
      </c>
      <c r="C2342" s="1" t="s">
        <v>556</v>
      </c>
      <c r="D2342" s="1" t="s">
        <v>153</v>
      </c>
      <c r="E2342" s="1" t="s">
        <v>332</v>
      </c>
      <c r="F2342" s="1" t="s">
        <v>2280</v>
      </c>
      <c r="G2342" s="1" t="s">
        <v>15109</v>
      </c>
      <c r="H2342" s="1" t="s">
        <v>15110</v>
      </c>
      <c r="I2342" s="4">
        <v>84.25848379629629</v>
      </c>
      <c r="J2342" s="1">
        <v>2136.53</v>
      </c>
      <c r="K2342" s="1">
        <v>330.57</v>
      </c>
      <c r="M2342" s="10">
        <f t="array" ref="M2342">_xlfn.XLOOKUP(A2342,subscriptions!B2342:B10004,subscriptions!D2342:D10004)</f>
        <v>120</v>
      </c>
      <c r="N2342" s="10">
        <f t="array" ref="N2342">_xlfn.XLOOKUP(A2342,subscriptions!B2342:B10004,subscriptions!G2342:G10004)</f>
        <v>5</v>
      </c>
      <c r="O2342" s="10">
        <v>114.0</v>
      </c>
      <c r="P2342" s="10" t="str">
        <f t="array" ref="P2342">_xlfn.XLOOKUP(A2342,subscriptions!B2342:B10004,subscriptions!C2342:C10004)</f>
        <v>Residential</v>
      </c>
      <c r="Q2342" s="10" t="s">
        <v>194</v>
      </c>
      <c r="R2342" s="10" t="s">
        <v>212</v>
      </c>
      <c r="S2342" s="10" t="s">
        <v>4148</v>
      </c>
    </row>
    <row r="2343">
      <c r="A2343" s="1" t="s">
        <v>3154</v>
      </c>
      <c r="B2343" s="1" t="s">
        <v>132</v>
      </c>
      <c r="C2343" s="1" t="s">
        <v>1388</v>
      </c>
      <c r="D2343" s="1" t="s">
        <v>27</v>
      </c>
      <c r="E2343" s="1" t="s">
        <v>111</v>
      </c>
      <c r="F2343" s="1" t="s">
        <v>135</v>
      </c>
      <c r="G2343" s="1" t="s">
        <v>15111</v>
      </c>
      <c r="H2343" s="1" t="s">
        <v>15112</v>
      </c>
      <c r="I2343" s="4">
        <v>84.17390046296296</v>
      </c>
      <c r="J2343" s="1">
        <v>160.48</v>
      </c>
      <c r="K2343" s="1">
        <v>25.42</v>
      </c>
      <c r="M2343" s="10">
        <f t="array" ref="M2343">_xlfn.XLOOKUP(A2343,subscriptions!B2343:B10004,subscriptions!D2343:D10004)</f>
        <v>120</v>
      </c>
      <c r="N2343" s="10">
        <f t="array" ref="N2343">_xlfn.XLOOKUP(A2343,subscriptions!B2343:B10004,subscriptions!G2343:G10004)</f>
        <v>10</v>
      </c>
      <c r="O2343" s="10">
        <v>108.0</v>
      </c>
      <c r="P2343" s="10" t="str">
        <f t="array" ref="P2343">_xlfn.XLOOKUP(A2343,subscriptions!B2343:B10004,subscriptions!C2343:C10004)</f>
        <v>Residential</v>
      </c>
      <c r="Q2343" s="10" t="s">
        <v>128</v>
      </c>
      <c r="R2343" s="10" t="s">
        <v>212</v>
      </c>
      <c r="S2343" s="10" t="s">
        <v>3087</v>
      </c>
    </row>
    <row r="2344">
      <c r="A2344" s="1" t="s">
        <v>3155</v>
      </c>
      <c r="B2344" s="1" t="s">
        <v>409</v>
      </c>
      <c r="C2344" s="1" t="s">
        <v>110</v>
      </c>
      <c r="D2344" s="1" t="s">
        <v>27</v>
      </c>
      <c r="E2344" s="1" t="s">
        <v>239</v>
      </c>
      <c r="F2344" s="1" t="s">
        <v>240</v>
      </c>
      <c r="G2344" s="1" t="s">
        <v>15113</v>
      </c>
      <c r="H2344" s="1" t="s">
        <v>15114</v>
      </c>
      <c r="I2344" s="4">
        <v>84.25730324074074</v>
      </c>
      <c r="J2344" s="1">
        <v>175.37</v>
      </c>
      <c r="K2344" s="1">
        <v>56.43</v>
      </c>
      <c r="M2344" s="10">
        <f t="array" ref="M2344">_xlfn.XLOOKUP(A2344,subscriptions!B2344:B10004,subscriptions!D2344:D10004)</f>
        <v>120</v>
      </c>
      <c r="N2344" s="10">
        <f t="array" ref="N2344">_xlfn.XLOOKUP(A2344,subscriptions!B2344:B10004,subscriptions!G2344:G10004)</f>
        <v>20</v>
      </c>
      <c r="O2344" s="10">
        <v>96.0</v>
      </c>
      <c r="P2344" s="10" t="str">
        <f t="array" ref="P2344">_xlfn.XLOOKUP(A2344,subscriptions!B2344:B10004,subscriptions!C2344:C10004)</f>
        <v>Residential</v>
      </c>
      <c r="Q2344" s="10" t="s">
        <v>128</v>
      </c>
      <c r="R2344" s="10" t="s">
        <v>148</v>
      </c>
      <c r="S2344" s="10" t="s">
        <v>175</v>
      </c>
    </row>
    <row r="2345">
      <c r="A2345" s="1" t="s">
        <v>3158</v>
      </c>
      <c r="B2345" s="1" t="s">
        <v>842</v>
      </c>
      <c r="C2345" s="1" t="s">
        <v>133</v>
      </c>
      <c r="D2345" s="1" t="s">
        <v>27</v>
      </c>
      <c r="E2345" s="1" t="s">
        <v>28</v>
      </c>
      <c r="F2345" s="1" t="s">
        <v>526</v>
      </c>
      <c r="G2345" s="1" t="s">
        <v>15115</v>
      </c>
      <c r="H2345" s="1" t="s">
        <v>15116</v>
      </c>
      <c r="I2345" s="4">
        <v>84.4208912037037</v>
      </c>
      <c r="J2345" s="1">
        <v>707.23</v>
      </c>
      <c r="K2345" s="1">
        <v>174.77</v>
      </c>
      <c r="M2345" s="10">
        <f t="array" ref="M2345">_xlfn.XLOOKUP(A2345,subscriptions!B2345:B10004,subscriptions!D2345:D10004)</f>
        <v>120</v>
      </c>
      <c r="N2345" s="10">
        <f t="array" ref="N2345">_xlfn.XLOOKUP(A2345,subscriptions!B2345:B10004,subscriptions!G2345:G10004)</f>
        <v>0</v>
      </c>
      <c r="O2345" s="10">
        <v>120.0</v>
      </c>
      <c r="P2345" s="10" t="str">
        <f t="array" ref="P2345">_xlfn.XLOOKUP(A2345,subscriptions!B2345:B10004,subscriptions!C2345:C10004)</f>
        <v>Residential</v>
      </c>
      <c r="Q2345" s="10" t="s">
        <v>173</v>
      </c>
      <c r="R2345" s="10" t="s">
        <v>212</v>
      </c>
      <c r="S2345" s="10" t="s">
        <v>2152</v>
      </c>
    </row>
    <row r="2346">
      <c r="A2346" s="1" t="s">
        <v>3159</v>
      </c>
      <c r="B2346" s="1" t="s">
        <v>1527</v>
      </c>
      <c r="C2346" s="1" t="s">
        <v>133</v>
      </c>
      <c r="D2346" s="1" t="s">
        <v>153</v>
      </c>
      <c r="E2346" s="1" t="s">
        <v>262</v>
      </c>
      <c r="F2346" s="1" t="s">
        <v>2985</v>
      </c>
      <c r="G2346" s="1" t="s">
        <v>15117</v>
      </c>
      <c r="H2346" s="1" t="s">
        <v>15118</v>
      </c>
      <c r="I2346" s="4">
        <v>84.41769675925926</v>
      </c>
      <c r="J2346" s="1">
        <v>4313.89</v>
      </c>
      <c r="K2346" s="1">
        <v>741.24</v>
      </c>
      <c r="M2346" s="10">
        <f t="array" ref="M2346">_xlfn.XLOOKUP(A2346,subscriptions!B2346:B10004,subscriptions!D2346:D10004)</f>
        <v>50</v>
      </c>
      <c r="N2346" s="10">
        <f t="array" ref="N2346">_xlfn.XLOOKUP(A2346,subscriptions!B2346:B10004,subscriptions!G2346:G10004)</f>
        <v>5</v>
      </c>
      <c r="O2346" s="10">
        <v>47.5</v>
      </c>
      <c r="P2346" s="10" t="str">
        <f t="array" ref="P2346">_xlfn.XLOOKUP(A2346,subscriptions!B2346:B10004,subscriptions!C2346:C10004)</f>
        <v>Mini</v>
      </c>
      <c r="Q2346" s="10" t="s">
        <v>194</v>
      </c>
      <c r="R2346" s="10" t="s">
        <v>148</v>
      </c>
      <c r="S2346" s="10" t="s">
        <v>327</v>
      </c>
    </row>
    <row r="2347">
      <c r="A2347" s="1" t="s">
        <v>3160</v>
      </c>
      <c r="B2347" s="1" t="s">
        <v>2521</v>
      </c>
      <c r="C2347" s="1" t="s">
        <v>26</v>
      </c>
      <c r="D2347" s="1" t="s">
        <v>153</v>
      </c>
      <c r="E2347" s="1" t="s">
        <v>239</v>
      </c>
      <c r="F2347" s="1" t="s">
        <v>2267</v>
      </c>
      <c r="G2347" s="1" t="s">
        <v>15119</v>
      </c>
      <c r="H2347" s="1" t="s">
        <v>15120</v>
      </c>
      <c r="I2347" s="4">
        <v>84.42087962962962</v>
      </c>
      <c r="J2347" s="1">
        <v>1706.52</v>
      </c>
      <c r="K2347" s="1">
        <v>403.12</v>
      </c>
      <c r="M2347" s="10">
        <f t="array" ref="M2347">_xlfn.XLOOKUP(A2347,subscriptions!B2347:B10004,subscriptions!D2347:D10004)</f>
        <v>120</v>
      </c>
      <c r="N2347" s="10">
        <f t="array" ref="N2347">_xlfn.XLOOKUP(A2347,subscriptions!B2347:B10004,subscriptions!G2347:G10004)</f>
        <v>10</v>
      </c>
      <c r="O2347" s="10">
        <v>108.0</v>
      </c>
      <c r="P2347" s="10" t="str">
        <f t="array" ref="P2347">_xlfn.XLOOKUP(A2347,subscriptions!B2347:B10004,subscriptions!C2347:C10004)</f>
        <v>Residential</v>
      </c>
      <c r="Q2347" s="10" t="s">
        <v>128</v>
      </c>
      <c r="R2347" s="10" t="s">
        <v>212</v>
      </c>
      <c r="S2347" s="10" t="s">
        <v>2152</v>
      </c>
    </row>
    <row r="2348">
      <c r="A2348" s="1" t="s">
        <v>3161</v>
      </c>
      <c r="B2348" s="1" t="s">
        <v>1262</v>
      </c>
      <c r="C2348" s="1" t="s">
        <v>456</v>
      </c>
      <c r="D2348" s="1" t="s">
        <v>27</v>
      </c>
      <c r="E2348" s="1" t="s">
        <v>239</v>
      </c>
      <c r="F2348" s="1" t="s">
        <v>2154</v>
      </c>
      <c r="G2348" s="1" t="s">
        <v>15121</v>
      </c>
      <c r="H2348" s="1" t="s">
        <v>15122</v>
      </c>
      <c r="I2348" s="4">
        <v>84.20930555555556</v>
      </c>
      <c r="J2348" s="1">
        <v>1752.93</v>
      </c>
      <c r="K2348" s="1">
        <v>419.09</v>
      </c>
      <c r="M2348" s="10">
        <f t="array" ref="M2348">_xlfn.XLOOKUP(A2348,subscriptions!B2348:B10004,subscriptions!D2348:D10004)</f>
        <v>250</v>
      </c>
      <c r="N2348" s="10">
        <f t="array" ref="N2348">_xlfn.XLOOKUP(A2348,subscriptions!B2348:B10004,subscriptions!G2348:G10004)</f>
        <v>20</v>
      </c>
      <c r="O2348" s="10">
        <v>200.0</v>
      </c>
      <c r="P2348" s="10" t="str">
        <f t="array" ref="P2348">_xlfn.XLOOKUP(A2348,subscriptions!B2348:B10004,subscriptions!C2348:C10004)</f>
        <v>Business</v>
      </c>
      <c r="Q2348" s="10" t="s">
        <v>128</v>
      </c>
      <c r="R2348" s="10" t="s">
        <v>129</v>
      </c>
      <c r="S2348" s="10" t="s">
        <v>1374</v>
      </c>
    </row>
    <row r="2349">
      <c r="A2349" s="1" t="s">
        <v>3162</v>
      </c>
      <c r="B2349" s="1" t="s">
        <v>1460</v>
      </c>
      <c r="C2349" s="1" t="s">
        <v>178</v>
      </c>
      <c r="D2349" s="1" t="s">
        <v>27</v>
      </c>
      <c r="E2349" s="1" t="s">
        <v>332</v>
      </c>
      <c r="F2349" s="1" t="s">
        <v>1749</v>
      </c>
      <c r="G2349" s="1" t="s">
        <v>15123</v>
      </c>
      <c r="H2349" s="1" t="s">
        <v>15124</v>
      </c>
      <c r="I2349" s="4">
        <v>84.21326388888889</v>
      </c>
      <c r="J2349" s="1">
        <v>723.94</v>
      </c>
      <c r="K2349" s="1">
        <v>85.63</v>
      </c>
      <c r="M2349" s="10">
        <f t="array" ref="M2349">_xlfn.XLOOKUP(A2349,subscriptions!B2349:B10004,subscriptions!D2349:D10004)</f>
        <v>250</v>
      </c>
      <c r="N2349" s="10">
        <f t="array" ref="N2349">_xlfn.XLOOKUP(A2349,subscriptions!B2349:B10004,subscriptions!G2349:G10004)</f>
        <v>0</v>
      </c>
      <c r="O2349" s="10">
        <v>250.0</v>
      </c>
      <c r="P2349" s="10" t="str">
        <f t="array" ref="P2349">_xlfn.XLOOKUP(A2349,subscriptions!B2349:B10004,subscriptions!C2349:C10004)</f>
        <v>Business</v>
      </c>
      <c r="Q2349" s="10" t="s">
        <v>173</v>
      </c>
      <c r="R2349" s="10" t="s">
        <v>129</v>
      </c>
      <c r="S2349" s="10" t="s">
        <v>1915</v>
      </c>
    </row>
    <row r="2350">
      <c r="A2350" s="1" t="s">
        <v>3163</v>
      </c>
      <c r="B2350" s="1" t="s">
        <v>295</v>
      </c>
      <c r="C2350" s="1" t="s">
        <v>1415</v>
      </c>
      <c r="D2350" s="1" t="s">
        <v>153</v>
      </c>
      <c r="E2350" s="1" t="s">
        <v>239</v>
      </c>
      <c r="F2350" s="1" t="s">
        <v>3181</v>
      </c>
      <c r="G2350" s="1" t="s">
        <v>15125</v>
      </c>
      <c r="H2350" s="1" t="s">
        <v>15126</v>
      </c>
      <c r="I2350" s="4">
        <v>84.298125</v>
      </c>
      <c r="J2350" s="1">
        <v>1400.85</v>
      </c>
      <c r="K2350" s="1">
        <v>192.16</v>
      </c>
      <c r="M2350" s="10">
        <f t="array" ref="M2350">_xlfn.XLOOKUP(A2350,subscriptions!B2350:B10004,subscriptions!D2350:D10004)</f>
        <v>50</v>
      </c>
      <c r="N2350" s="10">
        <f t="array" ref="N2350">_xlfn.XLOOKUP(A2350,subscriptions!B2350:B10004,subscriptions!G2350:G10004)</f>
        <v>5</v>
      </c>
      <c r="O2350" s="10">
        <v>47.5</v>
      </c>
      <c r="P2350" s="10" t="str">
        <f t="array" ref="P2350">_xlfn.XLOOKUP(A2350,subscriptions!B2350:B10004,subscriptions!C2350:C10004)</f>
        <v>Mini</v>
      </c>
      <c r="Q2350" s="10" t="s">
        <v>194</v>
      </c>
      <c r="R2350" s="10" t="s">
        <v>148</v>
      </c>
      <c r="S2350" s="10" t="s">
        <v>785</v>
      </c>
    </row>
    <row r="2351">
      <c r="A2351" s="1" t="s">
        <v>3164</v>
      </c>
      <c r="B2351" s="1" t="s">
        <v>1444</v>
      </c>
      <c r="C2351" s="1" t="s">
        <v>178</v>
      </c>
      <c r="D2351" s="1" t="s">
        <v>27</v>
      </c>
      <c r="E2351" s="1" t="s">
        <v>239</v>
      </c>
      <c r="F2351" s="1" t="s">
        <v>2154</v>
      </c>
      <c r="G2351" s="1" t="s">
        <v>15127</v>
      </c>
      <c r="H2351" s="1" t="s">
        <v>15128</v>
      </c>
      <c r="I2351" s="4">
        <v>84.1683449074074</v>
      </c>
      <c r="J2351" s="1">
        <v>65.27</v>
      </c>
      <c r="K2351" s="1">
        <v>26.97</v>
      </c>
      <c r="M2351" s="10">
        <f t="array" ref="M2351">_xlfn.XLOOKUP(A2351,subscriptions!B2351:B10004,subscriptions!D2351:D10004)</f>
        <v>120</v>
      </c>
      <c r="N2351" s="10">
        <f t="array" ref="N2351">_xlfn.XLOOKUP(A2351,subscriptions!B2351:B10004,subscriptions!G2351:G10004)</f>
        <v>10</v>
      </c>
      <c r="O2351" s="10">
        <v>108.0</v>
      </c>
      <c r="P2351" s="10" t="str">
        <f t="array" ref="P2351">_xlfn.XLOOKUP(A2351,subscriptions!B2351:B10004,subscriptions!C2351:C10004)</f>
        <v>Residential</v>
      </c>
      <c r="Q2351" s="10" t="s">
        <v>128</v>
      </c>
      <c r="R2351" s="10" t="s">
        <v>212</v>
      </c>
      <c r="S2351" s="10" t="s">
        <v>1042</v>
      </c>
    </row>
    <row r="2352">
      <c r="A2352" s="1" t="s">
        <v>3166</v>
      </c>
      <c r="B2352" s="1" t="s">
        <v>555</v>
      </c>
      <c r="C2352" s="1" t="s">
        <v>2007</v>
      </c>
      <c r="D2352" s="1" t="s">
        <v>153</v>
      </c>
      <c r="E2352" s="1" t="s">
        <v>332</v>
      </c>
      <c r="F2352" s="1" t="s">
        <v>427</v>
      </c>
      <c r="G2352" s="1" t="s">
        <v>15129</v>
      </c>
      <c r="H2352" s="1" t="s">
        <v>15130</v>
      </c>
      <c r="I2352" s="4">
        <v>84.25146990740741</v>
      </c>
      <c r="J2352" s="1">
        <v>1566.3</v>
      </c>
      <c r="K2352" s="1">
        <v>242.32</v>
      </c>
      <c r="M2352" s="10">
        <f t="array" ref="M2352">_xlfn.XLOOKUP(A2352,subscriptions!B2352:B10004,subscriptions!D2352:D10004)</f>
        <v>120</v>
      </c>
      <c r="N2352" s="10">
        <f t="array" ref="N2352">_xlfn.XLOOKUP(A2352,subscriptions!B2352:B10004,subscriptions!G2352:G10004)</f>
        <v>20</v>
      </c>
      <c r="O2352" s="10">
        <v>96.0</v>
      </c>
      <c r="P2352" s="10" t="str">
        <f t="array" ref="P2352">_xlfn.XLOOKUP(A2352,subscriptions!B2352:B10004,subscriptions!C2352:C10004)</f>
        <v>Residential</v>
      </c>
      <c r="Q2352" s="10" t="s">
        <v>128</v>
      </c>
      <c r="R2352" s="10" t="s">
        <v>148</v>
      </c>
      <c r="S2352" s="10" t="s">
        <v>4065</v>
      </c>
    </row>
    <row r="2353">
      <c r="A2353" s="1" t="s">
        <v>3167</v>
      </c>
      <c r="B2353" s="1" t="s">
        <v>919</v>
      </c>
      <c r="C2353" s="1" t="s">
        <v>920</v>
      </c>
      <c r="D2353" s="1" t="s">
        <v>27</v>
      </c>
      <c r="E2353" s="1" t="s">
        <v>179</v>
      </c>
      <c r="F2353" s="1" t="s">
        <v>200</v>
      </c>
      <c r="G2353" s="1" t="s">
        <v>15131</v>
      </c>
      <c r="H2353" s="1" t="s">
        <v>15132</v>
      </c>
      <c r="I2353" s="4">
        <v>84.25225694444444</v>
      </c>
      <c r="J2353" s="1">
        <v>3717.73</v>
      </c>
      <c r="K2353" s="1">
        <v>942.11</v>
      </c>
      <c r="L2353" s="1">
        <v>100.0</v>
      </c>
      <c r="M2353" s="10">
        <f t="array" ref="M2353">_xlfn.XLOOKUP(A2353,subscriptions!B2353:B10004,subscriptions!D2353:D10004)</f>
        <v>120</v>
      </c>
      <c r="N2353" s="10">
        <f t="array" ref="N2353">_xlfn.XLOOKUP(A2353,subscriptions!B2353:B10004,subscriptions!G2353:G10004)</f>
        <v>0</v>
      </c>
      <c r="O2353" s="10">
        <v>120.0</v>
      </c>
      <c r="P2353" s="10" t="str">
        <f t="array" ref="P2353">_xlfn.XLOOKUP(A2353,subscriptions!B2353:B10004,subscriptions!C2353:C10004)</f>
        <v>Residential</v>
      </c>
      <c r="Q2353" s="10" t="s">
        <v>173</v>
      </c>
      <c r="R2353" s="10" t="s">
        <v>212</v>
      </c>
      <c r="S2353" s="10" t="s">
        <v>1008</v>
      </c>
    </row>
    <row r="2354">
      <c r="A2354" s="1" t="s">
        <v>3170</v>
      </c>
      <c r="B2354" s="1" t="s">
        <v>1984</v>
      </c>
      <c r="C2354" s="1" t="s">
        <v>2483</v>
      </c>
      <c r="D2354" s="1" t="s">
        <v>153</v>
      </c>
      <c r="E2354" s="1" t="s">
        <v>262</v>
      </c>
      <c r="F2354" s="1" t="s">
        <v>392</v>
      </c>
      <c r="G2354" s="1" t="s">
        <v>15133</v>
      </c>
      <c r="H2354" s="1" t="s">
        <v>15134</v>
      </c>
      <c r="I2354" s="4">
        <v>84.20928240740741</v>
      </c>
      <c r="J2354" s="1">
        <v>1472.34</v>
      </c>
      <c r="K2354" s="1">
        <v>338.47</v>
      </c>
      <c r="M2354" s="10">
        <f t="array" ref="M2354">_xlfn.XLOOKUP(A2354,subscriptions!B2354:B10004,subscriptions!D2354:D10004)</f>
        <v>120</v>
      </c>
      <c r="N2354" s="10">
        <f t="array" ref="N2354">_xlfn.XLOOKUP(A2354,subscriptions!B2354:B10004,subscriptions!G2354:G10004)</f>
        <v>5</v>
      </c>
      <c r="O2354" s="10">
        <v>114.0</v>
      </c>
      <c r="P2354" s="10" t="str">
        <f t="array" ref="P2354">_xlfn.XLOOKUP(A2354,subscriptions!B2354:B10004,subscriptions!C2354:C10004)</f>
        <v>Residential</v>
      </c>
      <c r="Q2354" s="10" t="s">
        <v>194</v>
      </c>
      <c r="R2354" s="10" t="s">
        <v>212</v>
      </c>
      <c r="S2354" s="10" t="s">
        <v>1374</v>
      </c>
    </row>
    <row r="2355">
      <c r="A2355" s="1" t="s">
        <v>3171</v>
      </c>
      <c r="B2355" s="1" t="s">
        <v>941</v>
      </c>
      <c r="C2355" s="1" t="s">
        <v>198</v>
      </c>
      <c r="D2355" s="1" t="s">
        <v>27</v>
      </c>
      <c r="E2355" s="1" t="s">
        <v>179</v>
      </c>
      <c r="F2355" s="1" t="s">
        <v>200</v>
      </c>
      <c r="G2355" s="1" t="s">
        <v>15135</v>
      </c>
      <c r="H2355" s="1" t="s">
        <v>15136</v>
      </c>
      <c r="I2355" s="4">
        <v>84.2516087962963</v>
      </c>
      <c r="J2355" s="1">
        <v>3153.63</v>
      </c>
      <c r="K2355" s="1">
        <v>464.13</v>
      </c>
      <c r="L2355" s="1">
        <v>100.0</v>
      </c>
      <c r="M2355" s="10">
        <f t="array" ref="M2355">_xlfn.XLOOKUP(A2355,subscriptions!B2355:B10004,subscriptions!D2355:D10004)</f>
        <v>50</v>
      </c>
      <c r="N2355" s="10">
        <f t="array" ref="N2355">_xlfn.XLOOKUP(A2355,subscriptions!B2355:B10004,subscriptions!G2355:G10004)</f>
        <v>10</v>
      </c>
      <c r="O2355" s="10">
        <v>45.0</v>
      </c>
      <c r="P2355" s="10" t="str">
        <f t="array" ref="P2355">_xlfn.XLOOKUP(A2355,subscriptions!B2355:B10004,subscriptions!C2355:C10004)</f>
        <v>Mini</v>
      </c>
      <c r="Q2355" s="10" t="s">
        <v>128</v>
      </c>
      <c r="R2355" s="10" t="s">
        <v>148</v>
      </c>
      <c r="S2355" s="10" t="s">
        <v>4065</v>
      </c>
    </row>
    <row r="2356">
      <c r="A2356" s="1" t="s">
        <v>3172</v>
      </c>
      <c r="B2356" s="1" t="s">
        <v>1226</v>
      </c>
      <c r="C2356" s="1" t="s">
        <v>1142</v>
      </c>
      <c r="D2356" s="1" t="s">
        <v>153</v>
      </c>
      <c r="E2356" s="1" t="s">
        <v>280</v>
      </c>
      <c r="F2356" s="1" t="s">
        <v>281</v>
      </c>
      <c r="G2356" s="1" t="s">
        <v>15137</v>
      </c>
      <c r="H2356" s="1" t="s">
        <v>15138</v>
      </c>
      <c r="I2356" s="4">
        <v>84.21256944444444</v>
      </c>
      <c r="J2356" s="1">
        <v>1980.89</v>
      </c>
      <c r="K2356" s="1">
        <v>323.36</v>
      </c>
      <c r="M2356" s="10">
        <f t="array" ref="M2356">_xlfn.XLOOKUP(A2356,subscriptions!B2356:B10004,subscriptions!D2356:D10004)</f>
        <v>120</v>
      </c>
      <c r="N2356" s="10">
        <f t="array" ref="N2356">_xlfn.XLOOKUP(A2356,subscriptions!B2356:B10004,subscriptions!G2356:G10004)</f>
        <v>20</v>
      </c>
      <c r="O2356" s="10">
        <v>96.0</v>
      </c>
      <c r="P2356" s="10" t="str">
        <f t="array" ref="P2356">_xlfn.XLOOKUP(A2356,subscriptions!B2356:B10004,subscriptions!C2356:C10004)</f>
        <v>Residential</v>
      </c>
      <c r="Q2356" s="10" t="s">
        <v>128</v>
      </c>
      <c r="R2356" s="10" t="s">
        <v>148</v>
      </c>
      <c r="S2356" s="10" t="s">
        <v>813</v>
      </c>
    </row>
    <row r="2357">
      <c r="A2357" s="1" t="s">
        <v>3173</v>
      </c>
      <c r="B2357" s="1" t="s">
        <v>1387</v>
      </c>
      <c r="C2357" s="1" t="s">
        <v>509</v>
      </c>
      <c r="D2357" s="1" t="s">
        <v>27</v>
      </c>
      <c r="E2357" s="1" t="s">
        <v>262</v>
      </c>
      <c r="F2357" s="1" t="s">
        <v>1835</v>
      </c>
      <c r="G2357" s="1" t="s">
        <v>15139</v>
      </c>
      <c r="H2357" s="1" t="s">
        <v>15140</v>
      </c>
      <c r="I2357" s="4">
        <v>84.37782407407407</v>
      </c>
      <c r="J2357" s="1">
        <v>242.7</v>
      </c>
      <c r="K2357" s="1">
        <v>40.53</v>
      </c>
      <c r="M2357" s="10">
        <f t="array" ref="M2357">_xlfn.XLOOKUP(A2357,subscriptions!B2357:B10004,subscriptions!D2357:D10004)</f>
        <v>120</v>
      </c>
      <c r="N2357" s="10">
        <f t="array" ref="N2357">_xlfn.XLOOKUP(A2357,subscriptions!B2357:B10004,subscriptions!G2357:G10004)</f>
        <v>0</v>
      </c>
      <c r="O2357" s="10">
        <v>120.0</v>
      </c>
      <c r="P2357" s="10" t="str">
        <f t="array" ref="P2357">_xlfn.XLOOKUP(A2357,subscriptions!B2357:B10004,subscriptions!C2357:C10004)</f>
        <v>Residential</v>
      </c>
      <c r="Q2357" s="10" t="s">
        <v>173</v>
      </c>
      <c r="R2357" s="10" t="s">
        <v>212</v>
      </c>
      <c r="S2357" s="10" t="s">
        <v>1302</v>
      </c>
    </row>
    <row r="2358">
      <c r="A2358" s="1" t="s">
        <v>3174</v>
      </c>
      <c r="B2358" s="1" t="s">
        <v>713</v>
      </c>
      <c r="C2358" s="1" t="s">
        <v>279</v>
      </c>
      <c r="D2358" s="1" t="s">
        <v>27</v>
      </c>
      <c r="E2358" s="1" t="s">
        <v>28</v>
      </c>
      <c r="F2358" s="1" t="s">
        <v>313</v>
      </c>
      <c r="G2358" s="1" t="s">
        <v>15141</v>
      </c>
      <c r="H2358" s="1" t="s">
        <v>15142</v>
      </c>
      <c r="I2358" s="4">
        <v>84.21193287037038</v>
      </c>
      <c r="J2358" s="1">
        <v>3541.14</v>
      </c>
      <c r="K2358" s="1">
        <v>483.95</v>
      </c>
      <c r="M2358" s="10">
        <f t="array" ref="M2358">_xlfn.XLOOKUP(A2358,subscriptions!B2358:B10004,subscriptions!D2358:D10004)</f>
        <v>120</v>
      </c>
      <c r="N2358" s="10">
        <f t="array" ref="N2358">_xlfn.XLOOKUP(A2358,subscriptions!B2358:B10004,subscriptions!G2358:G10004)</f>
        <v>5</v>
      </c>
      <c r="O2358" s="10">
        <v>114.0</v>
      </c>
      <c r="P2358" s="10" t="str">
        <f t="array" ref="P2358">_xlfn.XLOOKUP(A2358,subscriptions!B2358:B10004,subscriptions!C2358:C10004)</f>
        <v>Residential</v>
      </c>
      <c r="Q2358" s="10" t="s">
        <v>194</v>
      </c>
      <c r="R2358" s="10" t="s">
        <v>212</v>
      </c>
      <c r="S2358" s="10" t="s">
        <v>857</v>
      </c>
    </row>
    <row r="2359">
      <c r="A2359" s="1" t="s">
        <v>3175</v>
      </c>
      <c r="B2359" s="1" t="s">
        <v>216</v>
      </c>
      <c r="C2359" s="1" t="s">
        <v>1251</v>
      </c>
      <c r="D2359" s="1" t="s">
        <v>153</v>
      </c>
      <c r="E2359" s="1" t="s">
        <v>219</v>
      </c>
      <c r="F2359" s="1" t="s">
        <v>1010</v>
      </c>
      <c r="G2359" s="1" t="s">
        <v>15143</v>
      </c>
      <c r="H2359" s="1" t="s">
        <v>15144</v>
      </c>
      <c r="I2359" s="4">
        <v>84.17501157407408</v>
      </c>
      <c r="J2359" s="1">
        <v>153.13</v>
      </c>
      <c r="K2359" s="1">
        <v>43.22</v>
      </c>
      <c r="M2359" s="10">
        <f t="array" ref="M2359">_xlfn.XLOOKUP(A2359,subscriptions!B2359:B10004,subscriptions!D2359:D10004)</f>
        <v>80</v>
      </c>
      <c r="N2359" s="10">
        <f t="array" ref="N2359">_xlfn.XLOOKUP(A2359,subscriptions!B2359:B10004,subscriptions!G2359:G10004)</f>
        <v>10</v>
      </c>
      <c r="O2359" s="10">
        <v>72.0</v>
      </c>
      <c r="P2359" s="10" t="str">
        <f t="array" ref="P2359">_xlfn.XLOOKUP(A2359,subscriptions!B2359:B10004,subscriptions!C2359:C10004)</f>
        <v>Roam</v>
      </c>
      <c r="Q2359" s="10" t="s">
        <v>128</v>
      </c>
      <c r="R2359" s="10" t="s">
        <v>148</v>
      </c>
      <c r="S2359" s="10" t="s">
        <v>1198</v>
      </c>
    </row>
    <row r="2360">
      <c r="A2360" s="1" t="s">
        <v>3176</v>
      </c>
      <c r="B2360" s="1" t="s">
        <v>1262</v>
      </c>
      <c r="C2360" s="1" t="s">
        <v>1200</v>
      </c>
      <c r="D2360" s="1" t="s">
        <v>27</v>
      </c>
      <c r="E2360" s="1" t="s">
        <v>280</v>
      </c>
      <c r="F2360" s="1" t="s">
        <v>411</v>
      </c>
      <c r="G2360" s="1" t="s">
        <v>15145</v>
      </c>
      <c r="H2360" s="1" t="s">
        <v>15146</v>
      </c>
      <c r="I2360" s="4">
        <v>84.41886574074074</v>
      </c>
      <c r="J2360" s="1">
        <v>1195.25</v>
      </c>
      <c r="K2360" s="1">
        <v>209.65</v>
      </c>
      <c r="M2360" s="10">
        <f t="array" ref="M2360">_xlfn.XLOOKUP(A2360,subscriptions!B2360:B10004,subscriptions!D2360:D10004)</f>
        <v>120</v>
      </c>
      <c r="N2360" s="10">
        <f t="array" ref="N2360">_xlfn.XLOOKUP(A2360,subscriptions!B2360:B10004,subscriptions!G2360:G10004)</f>
        <v>20</v>
      </c>
      <c r="O2360" s="10">
        <v>96.0</v>
      </c>
      <c r="P2360" s="10" t="str">
        <f t="array" ref="P2360">_xlfn.XLOOKUP(A2360,subscriptions!B2360:B10004,subscriptions!C2360:C10004)</f>
        <v>Residential</v>
      </c>
      <c r="Q2360" s="10" t="s">
        <v>128</v>
      </c>
      <c r="R2360" s="10" t="s">
        <v>148</v>
      </c>
      <c r="S2360" s="10" t="s">
        <v>1822</v>
      </c>
    </row>
    <row r="2361">
      <c r="A2361" s="1" t="s">
        <v>3177</v>
      </c>
      <c r="B2361" s="1" t="s">
        <v>1664</v>
      </c>
      <c r="C2361" s="1" t="s">
        <v>1678</v>
      </c>
      <c r="D2361" s="1" t="s">
        <v>153</v>
      </c>
      <c r="E2361" s="1" t="s">
        <v>280</v>
      </c>
      <c r="F2361" s="1" t="s">
        <v>2239</v>
      </c>
      <c r="G2361" s="1" t="s">
        <v>15147</v>
      </c>
      <c r="H2361" s="1" t="s">
        <v>15148</v>
      </c>
      <c r="I2361" s="4">
        <v>84.25283564814815</v>
      </c>
      <c r="J2361" s="1">
        <v>279.97</v>
      </c>
      <c r="K2361" s="1">
        <v>44.35</v>
      </c>
      <c r="M2361" s="10">
        <f t="array" ref="M2361">_xlfn.XLOOKUP(A2361,subscriptions!B2361:B10004,subscriptions!D2361:D10004)</f>
        <v>120</v>
      </c>
      <c r="N2361" s="10">
        <f t="array" ref="N2361">_xlfn.XLOOKUP(A2361,subscriptions!B2361:B10004,subscriptions!G2361:G10004)</f>
        <v>0</v>
      </c>
      <c r="O2361" s="10">
        <v>120.0</v>
      </c>
      <c r="P2361" s="10" t="str">
        <f t="array" ref="P2361">_xlfn.XLOOKUP(A2361,subscriptions!B2361:B10004,subscriptions!C2361:C10004)</f>
        <v>Residential</v>
      </c>
      <c r="Q2361" s="10" t="s">
        <v>173</v>
      </c>
      <c r="R2361" s="10" t="s">
        <v>212</v>
      </c>
      <c r="S2361" s="10" t="s">
        <v>916</v>
      </c>
    </row>
    <row r="2362">
      <c r="A2362" s="1" t="s">
        <v>3178</v>
      </c>
      <c r="B2362" s="1" t="s">
        <v>355</v>
      </c>
      <c r="C2362" s="1" t="s">
        <v>279</v>
      </c>
      <c r="D2362" s="1" t="s">
        <v>153</v>
      </c>
      <c r="E2362" s="1" t="s">
        <v>332</v>
      </c>
      <c r="F2362" s="1" t="s">
        <v>333</v>
      </c>
      <c r="G2362" s="1" t="s">
        <v>15149</v>
      </c>
      <c r="H2362" s="1" t="s">
        <v>15150</v>
      </c>
      <c r="I2362" s="4">
        <v>84.25241898148148</v>
      </c>
      <c r="J2362" s="1">
        <v>67.66</v>
      </c>
      <c r="K2362" s="1">
        <v>19.27</v>
      </c>
      <c r="M2362" s="10">
        <f t="array" ref="M2362">_xlfn.XLOOKUP(A2362,subscriptions!B2362:B10004,subscriptions!D2362:D10004)</f>
        <v>80</v>
      </c>
      <c r="N2362" s="10">
        <f t="array" ref="N2362">_xlfn.XLOOKUP(A2362,subscriptions!B2362:B10004,subscriptions!G2362:G10004)</f>
        <v>5</v>
      </c>
      <c r="O2362" s="10">
        <v>76.0</v>
      </c>
      <c r="P2362" s="10" t="str">
        <f t="array" ref="P2362">_xlfn.XLOOKUP(A2362,subscriptions!B2362:B10004,subscriptions!C2362:C10004)</f>
        <v>Roam</v>
      </c>
      <c r="Q2362" s="10" t="s">
        <v>194</v>
      </c>
      <c r="R2362" s="10" t="s">
        <v>148</v>
      </c>
      <c r="S2362" s="10" t="s">
        <v>1008</v>
      </c>
    </row>
    <row r="2363">
      <c r="A2363" s="1" t="s">
        <v>3180</v>
      </c>
      <c r="B2363" s="1" t="s">
        <v>772</v>
      </c>
      <c r="C2363" s="1" t="s">
        <v>750</v>
      </c>
      <c r="D2363" s="1" t="s">
        <v>153</v>
      </c>
      <c r="E2363" s="1" t="s">
        <v>28</v>
      </c>
      <c r="F2363" s="1" t="s">
        <v>2188</v>
      </c>
      <c r="G2363" s="1" t="s">
        <v>15151</v>
      </c>
      <c r="H2363" s="1" t="s">
        <v>15152</v>
      </c>
      <c r="I2363" s="4">
        <v>84.33425925925926</v>
      </c>
      <c r="J2363" s="1">
        <v>872.36</v>
      </c>
      <c r="K2363" s="1">
        <v>89.28</v>
      </c>
      <c r="M2363" s="10">
        <f t="array" ref="M2363">_xlfn.XLOOKUP(A2363,subscriptions!B2363:B10004,subscriptions!D2363:D10004)</f>
        <v>120</v>
      </c>
      <c r="N2363" s="10">
        <f t="array" ref="N2363">_xlfn.XLOOKUP(A2363,subscriptions!B2363:B10004,subscriptions!G2363:G10004)</f>
        <v>10</v>
      </c>
      <c r="O2363" s="10">
        <v>108.0</v>
      </c>
      <c r="P2363" s="10" t="str">
        <f t="array" ref="P2363">_xlfn.XLOOKUP(A2363,subscriptions!B2363:B10004,subscriptions!C2363:C10004)</f>
        <v>Residential</v>
      </c>
      <c r="Q2363" s="10" t="s">
        <v>128</v>
      </c>
      <c r="R2363" s="10" t="s">
        <v>212</v>
      </c>
      <c r="S2363" s="10" t="s">
        <v>195</v>
      </c>
    </row>
    <row r="2364">
      <c r="A2364" s="1" t="s">
        <v>3185</v>
      </c>
      <c r="B2364" s="1" t="s">
        <v>589</v>
      </c>
      <c r="C2364" s="1" t="s">
        <v>3912</v>
      </c>
      <c r="D2364" s="1" t="s">
        <v>153</v>
      </c>
      <c r="E2364" s="1" t="s">
        <v>714</v>
      </c>
      <c r="F2364" s="1" t="s">
        <v>2171</v>
      </c>
      <c r="G2364" s="1" t="s">
        <v>15153</v>
      </c>
      <c r="H2364" s="1" t="s">
        <v>15154</v>
      </c>
      <c r="I2364" s="4">
        <v>84.2146412037037</v>
      </c>
      <c r="J2364" s="1">
        <v>574.42</v>
      </c>
      <c r="K2364" s="1">
        <v>123.34</v>
      </c>
      <c r="M2364" s="10">
        <f t="array" ref="M2364">_xlfn.XLOOKUP(A2364,subscriptions!B2364:B10004,subscriptions!D2364:D10004)</f>
        <v>120</v>
      </c>
      <c r="N2364" s="10">
        <f t="array" ref="N2364">_xlfn.XLOOKUP(A2364,subscriptions!B2364:B10004,subscriptions!G2364:G10004)</f>
        <v>20</v>
      </c>
      <c r="O2364" s="10">
        <v>96.0</v>
      </c>
      <c r="P2364" s="10" t="str">
        <f t="array" ref="P2364">_xlfn.XLOOKUP(A2364,subscriptions!B2364:B10004,subscriptions!C2364:C10004)</f>
        <v>Residential</v>
      </c>
      <c r="Q2364" s="10" t="s">
        <v>128</v>
      </c>
      <c r="R2364" s="10" t="s">
        <v>148</v>
      </c>
      <c r="S2364" s="10" t="s">
        <v>3641</v>
      </c>
    </row>
    <row r="2365">
      <c r="A2365" s="1" t="s">
        <v>3186</v>
      </c>
      <c r="B2365" s="1" t="s">
        <v>1984</v>
      </c>
      <c r="C2365" s="1" t="s">
        <v>426</v>
      </c>
      <c r="D2365" s="1" t="s">
        <v>153</v>
      </c>
      <c r="E2365" s="1" t="s">
        <v>111</v>
      </c>
      <c r="F2365" s="1" t="s">
        <v>1362</v>
      </c>
      <c r="G2365" s="1" t="s">
        <v>15155</v>
      </c>
      <c r="H2365" s="1" t="s">
        <v>15156</v>
      </c>
      <c r="I2365" s="4">
        <v>84.17229166666667</v>
      </c>
      <c r="J2365" s="1">
        <v>1048.3</v>
      </c>
      <c r="K2365" s="1">
        <v>213.49</v>
      </c>
      <c r="M2365" s="10">
        <f t="array" ref="M2365">_xlfn.XLOOKUP(A2365,subscriptions!B2365:B10004,subscriptions!D2365:D10004)</f>
        <v>80</v>
      </c>
      <c r="N2365" s="10">
        <f t="array" ref="N2365">_xlfn.XLOOKUP(A2365,subscriptions!B2365:B10004,subscriptions!G2365:G10004)</f>
        <v>0</v>
      </c>
      <c r="O2365" s="10">
        <v>80.0</v>
      </c>
      <c r="P2365" s="10" t="str">
        <f t="array" ref="P2365">_xlfn.XLOOKUP(A2365,subscriptions!B2365:B10004,subscriptions!C2365:C10004)</f>
        <v>Roam</v>
      </c>
      <c r="Q2365" s="10" t="s">
        <v>173</v>
      </c>
      <c r="R2365" s="10" t="s">
        <v>148</v>
      </c>
      <c r="S2365" s="10" t="s">
        <v>1637</v>
      </c>
    </row>
    <row r="2366">
      <c r="A2366" s="1" t="s">
        <v>3187</v>
      </c>
      <c r="B2366" s="1" t="s">
        <v>389</v>
      </c>
      <c r="C2366" s="1" t="s">
        <v>827</v>
      </c>
      <c r="D2366" s="1" t="s">
        <v>27</v>
      </c>
      <c r="E2366" s="1" t="s">
        <v>280</v>
      </c>
      <c r="F2366" s="1" t="s">
        <v>873</v>
      </c>
      <c r="G2366" s="1" t="s">
        <v>15157</v>
      </c>
      <c r="H2366" s="1" t="s">
        <v>15158</v>
      </c>
      <c r="I2366" s="4">
        <v>84.29393518518519</v>
      </c>
      <c r="J2366" s="1">
        <v>1341.28</v>
      </c>
      <c r="K2366" s="1">
        <v>333.53</v>
      </c>
      <c r="M2366" s="10">
        <f t="array" ref="M2366">_xlfn.XLOOKUP(A2366,subscriptions!B2366:B10004,subscriptions!D2366:D10004)</f>
        <v>120</v>
      </c>
      <c r="N2366" s="10">
        <f t="array" ref="N2366">_xlfn.XLOOKUP(A2366,subscriptions!B2366:B10004,subscriptions!G2366:G10004)</f>
        <v>5</v>
      </c>
      <c r="O2366" s="10">
        <v>114.0</v>
      </c>
      <c r="P2366" s="10" t="str">
        <f t="array" ref="P2366">_xlfn.XLOOKUP(A2366,subscriptions!B2366:B10004,subscriptions!C2366:C10004)</f>
        <v>Residential</v>
      </c>
      <c r="Q2366" s="10" t="s">
        <v>194</v>
      </c>
      <c r="R2366" s="10" t="s">
        <v>212</v>
      </c>
      <c r="S2366" s="10" t="s">
        <v>1458</v>
      </c>
    </row>
    <row r="2367">
      <c r="A2367" s="1" t="s">
        <v>3190</v>
      </c>
      <c r="B2367" s="1" t="s">
        <v>1387</v>
      </c>
      <c r="C2367" s="1" t="s">
        <v>330</v>
      </c>
      <c r="D2367" s="1" t="s">
        <v>27</v>
      </c>
      <c r="E2367" s="1" t="s">
        <v>28</v>
      </c>
      <c r="F2367" s="1" t="s">
        <v>2188</v>
      </c>
      <c r="G2367" s="1" t="s">
        <v>15159</v>
      </c>
      <c r="H2367" s="1" t="s">
        <v>15160</v>
      </c>
      <c r="I2367" s="4">
        <v>84.21605324074073</v>
      </c>
      <c r="J2367" s="1">
        <v>117.09</v>
      </c>
      <c r="K2367" s="1">
        <v>44.63</v>
      </c>
      <c r="M2367" s="10">
        <f t="array" ref="M2367">_xlfn.XLOOKUP(A2367,subscriptions!B2367:B10004,subscriptions!D2367:D10004)</f>
        <v>50</v>
      </c>
      <c r="N2367" s="10">
        <f t="array" ref="N2367">_xlfn.XLOOKUP(A2367,subscriptions!B2367:B10004,subscriptions!G2367:G10004)</f>
        <v>10</v>
      </c>
      <c r="O2367" s="10">
        <v>45.0</v>
      </c>
      <c r="P2367" s="10" t="str">
        <f t="array" ref="P2367">_xlfn.XLOOKUP(A2367,subscriptions!B2367:B10004,subscriptions!C2367:C10004)</f>
        <v>Mini</v>
      </c>
      <c r="Q2367" s="10" t="s">
        <v>128</v>
      </c>
      <c r="R2367" s="10" t="s">
        <v>148</v>
      </c>
      <c r="S2367" s="10" t="s">
        <v>2596</v>
      </c>
    </row>
    <row r="2368">
      <c r="A2368" s="1" t="s">
        <v>3193</v>
      </c>
      <c r="B2368" s="1" t="s">
        <v>686</v>
      </c>
      <c r="C2368" s="1" t="s">
        <v>750</v>
      </c>
      <c r="D2368" s="1" t="s">
        <v>153</v>
      </c>
      <c r="E2368" s="1" t="s">
        <v>239</v>
      </c>
      <c r="F2368" s="1" t="s">
        <v>2132</v>
      </c>
      <c r="G2368" s="1" t="s">
        <v>15161</v>
      </c>
      <c r="H2368" s="1" t="s">
        <v>15162</v>
      </c>
      <c r="I2368" s="4">
        <v>84.17180555555555</v>
      </c>
      <c r="J2368" s="1">
        <v>246.88</v>
      </c>
      <c r="K2368" s="1">
        <v>48.28</v>
      </c>
      <c r="M2368" s="10">
        <f t="array" ref="M2368">_xlfn.XLOOKUP(A2368,subscriptions!B2368:B10004,subscriptions!D2368:D10004)</f>
        <v>120</v>
      </c>
      <c r="N2368" s="10">
        <f t="array" ref="N2368">_xlfn.XLOOKUP(A2368,subscriptions!B2368:B10004,subscriptions!G2368:G10004)</f>
        <v>20</v>
      </c>
      <c r="O2368" s="10">
        <v>96.0</v>
      </c>
      <c r="P2368" s="10" t="str">
        <f t="array" ref="P2368">_xlfn.XLOOKUP(A2368,subscriptions!B2368:B10004,subscriptions!C2368:C10004)</f>
        <v>Residential</v>
      </c>
      <c r="Q2368" s="10" t="s">
        <v>128</v>
      </c>
      <c r="R2368" s="10" t="s">
        <v>148</v>
      </c>
      <c r="S2368" s="10" t="s">
        <v>1082</v>
      </c>
    </row>
    <row r="2369">
      <c r="A2369" s="1" t="s">
        <v>3194</v>
      </c>
      <c r="B2369" s="1" t="s">
        <v>1414</v>
      </c>
      <c r="C2369" s="1" t="s">
        <v>1833</v>
      </c>
      <c r="D2369" s="1" t="s">
        <v>27</v>
      </c>
      <c r="E2369" s="1" t="s">
        <v>111</v>
      </c>
      <c r="F2369" s="1" t="s">
        <v>112</v>
      </c>
      <c r="G2369" s="1" t="s">
        <v>15163</v>
      </c>
      <c r="H2369" s="1" t="s">
        <v>15164</v>
      </c>
      <c r="I2369" s="4">
        <v>84.30010416666667</v>
      </c>
      <c r="J2369" s="1">
        <v>1276.85</v>
      </c>
      <c r="K2369" s="1">
        <v>106.62</v>
      </c>
      <c r="M2369" s="10">
        <f t="array" ref="M2369">_xlfn.XLOOKUP(A2369,subscriptions!B2369:B10004,subscriptions!D2369:D10004)</f>
        <v>120</v>
      </c>
      <c r="N2369" s="10">
        <f t="array" ref="N2369">_xlfn.XLOOKUP(A2369,subscriptions!B2369:B10004,subscriptions!G2369:G10004)</f>
        <v>0</v>
      </c>
      <c r="O2369" s="10">
        <v>120.0</v>
      </c>
      <c r="P2369" s="10" t="str">
        <f t="array" ref="P2369">_xlfn.XLOOKUP(A2369,subscriptions!B2369:B10004,subscriptions!C2369:C10004)</f>
        <v>Residential</v>
      </c>
      <c r="Q2369" s="10" t="s">
        <v>173</v>
      </c>
      <c r="R2369" s="10" t="s">
        <v>212</v>
      </c>
      <c r="S2369" s="10" t="s">
        <v>1172</v>
      </c>
    </row>
    <row r="2370">
      <c r="A2370" s="1" t="s">
        <v>3195</v>
      </c>
      <c r="B2370" s="1" t="s">
        <v>6037</v>
      </c>
      <c r="C2370" s="1" t="s">
        <v>441</v>
      </c>
      <c r="D2370" s="1" t="s">
        <v>27</v>
      </c>
      <c r="E2370" s="1" t="s">
        <v>111</v>
      </c>
      <c r="F2370" s="1" t="s">
        <v>1263</v>
      </c>
      <c r="G2370" s="1" t="s">
        <v>15165</v>
      </c>
      <c r="H2370" s="1" t="s">
        <v>15166</v>
      </c>
      <c r="I2370" s="4">
        <v>84.33894675925926</v>
      </c>
      <c r="J2370" s="1">
        <v>680.49</v>
      </c>
      <c r="K2370" s="1">
        <v>134.04</v>
      </c>
      <c r="M2370" s="10">
        <f t="array" ref="M2370">_xlfn.XLOOKUP(A2370,subscriptions!B2370:B10004,subscriptions!D2370:D10004)</f>
        <v>120</v>
      </c>
      <c r="N2370" s="10">
        <f t="array" ref="N2370">_xlfn.XLOOKUP(A2370,subscriptions!B2370:B10004,subscriptions!G2370:G10004)</f>
        <v>5</v>
      </c>
      <c r="O2370" s="10">
        <v>114.0</v>
      </c>
      <c r="P2370" s="10" t="str">
        <f t="array" ref="P2370">_xlfn.XLOOKUP(A2370,subscriptions!B2370:B10004,subscriptions!C2370:C10004)</f>
        <v>Residential</v>
      </c>
      <c r="Q2370" s="10" t="s">
        <v>194</v>
      </c>
      <c r="R2370" s="10" t="s">
        <v>212</v>
      </c>
      <c r="S2370" s="10" t="s">
        <v>2016</v>
      </c>
    </row>
    <row r="2371">
      <c r="A2371" s="1" t="s">
        <v>3196</v>
      </c>
      <c r="B2371" s="1" t="s">
        <v>1387</v>
      </c>
      <c r="C2371" s="1" t="s">
        <v>26</v>
      </c>
      <c r="D2371" s="1" t="s">
        <v>27</v>
      </c>
      <c r="E2371" s="1" t="s">
        <v>219</v>
      </c>
      <c r="F2371" s="1" t="s">
        <v>458</v>
      </c>
      <c r="G2371" s="1" t="s">
        <v>15167</v>
      </c>
      <c r="H2371" s="1" t="s">
        <v>15168</v>
      </c>
      <c r="I2371" s="4">
        <v>84.20989583333333</v>
      </c>
      <c r="J2371" s="1">
        <v>2009.42</v>
      </c>
      <c r="K2371" s="1">
        <v>376.91</v>
      </c>
      <c r="M2371" s="10">
        <f t="array" ref="M2371">_xlfn.XLOOKUP(A2371,subscriptions!B2371:B10004,subscriptions!D2371:D10004)</f>
        <v>120</v>
      </c>
      <c r="N2371" s="10">
        <f t="array" ref="N2371">_xlfn.XLOOKUP(A2371,subscriptions!B2371:B10004,subscriptions!G2371:G10004)</f>
        <v>10</v>
      </c>
      <c r="O2371" s="10">
        <v>108.0</v>
      </c>
      <c r="P2371" s="10" t="str">
        <f t="array" ref="P2371">_xlfn.XLOOKUP(A2371,subscriptions!B2371:B10004,subscriptions!C2371:C10004)</f>
        <v>Residential</v>
      </c>
      <c r="Q2371" s="10" t="s">
        <v>128</v>
      </c>
      <c r="R2371" s="10" t="s">
        <v>212</v>
      </c>
      <c r="S2371" s="10" t="s">
        <v>353</v>
      </c>
    </row>
    <row r="2372">
      <c r="A2372" s="1" t="s">
        <v>3197</v>
      </c>
      <c r="B2372" s="1" t="s">
        <v>4509</v>
      </c>
      <c r="C2372" s="1" t="s">
        <v>473</v>
      </c>
      <c r="D2372" s="1" t="s">
        <v>153</v>
      </c>
      <c r="E2372" s="1" t="s">
        <v>714</v>
      </c>
      <c r="F2372" s="1" t="s">
        <v>2562</v>
      </c>
      <c r="G2372" s="1" t="s">
        <v>15169</v>
      </c>
      <c r="H2372" s="1" t="s">
        <v>15170</v>
      </c>
      <c r="I2372" s="4">
        <v>84.16949074074074</v>
      </c>
      <c r="J2372" s="1">
        <v>1634.59</v>
      </c>
      <c r="K2372" s="1">
        <v>175.52</v>
      </c>
      <c r="M2372" s="10">
        <f t="array" ref="M2372">_xlfn.XLOOKUP(A2372,subscriptions!B2372:B10004,subscriptions!D2372:D10004)</f>
        <v>80</v>
      </c>
      <c r="N2372" s="10">
        <f t="array" ref="N2372">_xlfn.XLOOKUP(A2372,subscriptions!B2372:B10004,subscriptions!G2372:G10004)</f>
        <v>20</v>
      </c>
      <c r="O2372" s="10">
        <v>64.0</v>
      </c>
      <c r="P2372" s="10" t="str">
        <f t="array" ref="P2372">_xlfn.XLOOKUP(A2372,subscriptions!B2372:B10004,subscriptions!C2372:C10004)</f>
        <v>Roam</v>
      </c>
      <c r="Q2372" s="10" t="s">
        <v>128</v>
      </c>
      <c r="R2372" s="10" t="s">
        <v>148</v>
      </c>
      <c r="S2372" s="10" t="s">
        <v>213</v>
      </c>
    </row>
    <row r="2373">
      <c r="A2373" s="1" t="s">
        <v>3199</v>
      </c>
      <c r="B2373" s="1" t="s">
        <v>4627</v>
      </c>
      <c r="C2373" s="1" t="s">
        <v>26</v>
      </c>
      <c r="D2373" s="1" t="s">
        <v>27</v>
      </c>
      <c r="E2373" s="1" t="s">
        <v>280</v>
      </c>
      <c r="F2373" s="1" t="s">
        <v>1665</v>
      </c>
      <c r="G2373" s="1" t="s">
        <v>15171</v>
      </c>
      <c r="H2373" s="1" t="s">
        <v>15172</v>
      </c>
      <c r="I2373" s="4">
        <v>84.38364583333333</v>
      </c>
      <c r="J2373" s="1">
        <v>2852.36</v>
      </c>
      <c r="K2373" s="1">
        <v>550.46</v>
      </c>
      <c r="M2373" s="10">
        <f t="array" ref="M2373">_xlfn.XLOOKUP(A2373,subscriptions!B2373:B10004,subscriptions!D2373:D10004)</f>
        <v>80</v>
      </c>
      <c r="N2373" s="10">
        <f t="array" ref="N2373">_xlfn.XLOOKUP(A2373,subscriptions!B2373:B10004,subscriptions!G2373:G10004)</f>
        <v>0</v>
      </c>
      <c r="O2373" s="10">
        <v>80.0</v>
      </c>
      <c r="P2373" s="10" t="str">
        <f t="array" ref="P2373">_xlfn.XLOOKUP(A2373,subscriptions!B2373:B10004,subscriptions!C2373:C10004)</f>
        <v>Roam</v>
      </c>
      <c r="Q2373" s="10" t="s">
        <v>173</v>
      </c>
      <c r="R2373" s="10" t="s">
        <v>148</v>
      </c>
      <c r="S2373" s="10" t="s">
        <v>882</v>
      </c>
    </row>
    <row r="2374">
      <c r="A2374" s="1" t="s">
        <v>3201</v>
      </c>
      <c r="B2374" s="1" t="s">
        <v>2279</v>
      </c>
      <c r="C2374" s="1" t="s">
        <v>1973</v>
      </c>
      <c r="D2374" s="1" t="s">
        <v>153</v>
      </c>
      <c r="E2374" s="1" t="s">
        <v>179</v>
      </c>
      <c r="F2374" s="1" t="s">
        <v>357</v>
      </c>
      <c r="G2374" s="1" t="s">
        <v>15173</v>
      </c>
      <c r="H2374" s="1" t="s">
        <v>15174</v>
      </c>
      <c r="I2374" s="4">
        <v>84.1689699074074</v>
      </c>
      <c r="J2374" s="1">
        <v>1818.89</v>
      </c>
      <c r="K2374" s="1">
        <v>315.24</v>
      </c>
      <c r="L2374" s="1">
        <v>100.0</v>
      </c>
      <c r="M2374" s="10">
        <f t="array" ref="M2374">_xlfn.XLOOKUP(A2374,subscriptions!B2374:B10004,subscriptions!D2374:D10004)</f>
        <v>120</v>
      </c>
      <c r="N2374" s="10">
        <f t="array" ref="N2374">_xlfn.XLOOKUP(A2374,subscriptions!B2374:B10004,subscriptions!G2374:G10004)</f>
        <v>5</v>
      </c>
      <c r="O2374" s="10">
        <v>114.0</v>
      </c>
      <c r="P2374" s="10" t="str">
        <f t="array" ref="P2374">_xlfn.XLOOKUP(A2374,subscriptions!B2374:B10004,subscriptions!C2374:C10004)</f>
        <v>Residential</v>
      </c>
      <c r="Q2374" s="10" t="s">
        <v>194</v>
      </c>
      <c r="R2374" s="10" t="s">
        <v>212</v>
      </c>
      <c r="S2374" s="10" t="s">
        <v>1504</v>
      </c>
    </row>
    <row r="2375">
      <c r="A2375" s="1" t="s">
        <v>3202</v>
      </c>
      <c r="B2375" s="1" t="s">
        <v>1506</v>
      </c>
      <c r="C2375" s="1" t="s">
        <v>492</v>
      </c>
      <c r="D2375" s="1" t="s">
        <v>27</v>
      </c>
      <c r="E2375" s="1" t="s">
        <v>179</v>
      </c>
      <c r="F2375" s="1" t="s">
        <v>901</v>
      </c>
      <c r="G2375" s="1" t="s">
        <v>15175</v>
      </c>
      <c r="H2375" s="1" t="s">
        <v>15176</v>
      </c>
      <c r="I2375" s="4">
        <v>84.17366898148148</v>
      </c>
      <c r="J2375" s="1">
        <v>893.0</v>
      </c>
      <c r="K2375" s="1">
        <v>121.37</v>
      </c>
      <c r="L2375" s="1">
        <v>100.0</v>
      </c>
      <c r="M2375" s="10">
        <f t="array" ref="M2375">_xlfn.XLOOKUP(A2375,subscriptions!B2375:B10004,subscriptions!D2375:D10004)</f>
        <v>120</v>
      </c>
      <c r="N2375" s="10">
        <f t="array" ref="N2375">_xlfn.XLOOKUP(A2375,subscriptions!B2375:B10004,subscriptions!G2375:G10004)</f>
        <v>10</v>
      </c>
      <c r="O2375" s="10">
        <v>108.0</v>
      </c>
      <c r="P2375" s="10" t="str">
        <f t="array" ref="P2375">_xlfn.XLOOKUP(A2375,subscriptions!B2375:B10004,subscriptions!C2375:C10004)</f>
        <v>Residential</v>
      </c>
      <c r="Q2375" s="10" t="s">
        <v>128</v>
      </c>
      <c r="R2375" s="10" t="s">
        <v>212</v>
      </c>
      <c r="S2375" s="10" t="s">
        <v>3087</v>
      </c>
    </row>
    <row r="2376">
      <c r="A2376" s="1" t="s">
        <v>3203</v>
      </c>
      <c r="B2376" s="1" t="s">
        <v>1317</v>
      </c>
      <c r="C2376" s="1" t="s">
        <v>1973</v>
      </c>
      <c r="D2376" s="1" t="s">
        <v>27</v>
      </c>
      <c r="E2376" s="1" t="s">
        <v>332</v>
      </c>
      <c r="F2376" s="1" t="s">
        <v>788</v>
      </c>
      <c r="G2376" s="1" t="s">
        <v>15177</v>
      </c>
      <c r="H2376" s="1" t="s">
        <v>15178</v>
      </c>
      <c r="I2376" s="4">
        <v>84.16900462962963</v>
      </c>
      <c r="J2376" s="1">
        <v>1726.54</v>
      </c>
      <c r="K2376" s="1">
        <v>260.1</v>
      </c>
      <c r="M2376" s="10">
        <f t="array" ref="M2376">_xlfn.XLOOKUP(A2376,subscriptions!B2376:B10004,subscriptions!D2376:D10004)</f>
        <v>80</v>
      </c>
      <c r="N2376" s="10">
        <f t="array" ref="N2376">_xlfn.XLOOKUP(A2376,subscriptions!B2376:B10004,subscriptions!G2376:G10004)</f>
        <v>20</v>
      </c>
      <c r="O2376" s="10">
        <v>64.0</v>
      </c>
      <c r="P2376" s="10" t="str">
        <f t="array" ref="P2376">_xlfn.XLOOKUP(A2376,subscriptions!B2376:B10004,subscriptions!C2376:C10004)</f>
        <v>Roam</v>
      </c>
      <c r="Q2376" s="10" t="s">
        <v>128</v>
      </c>
      <c r="R2376" s="10" t="s">
        <v>148</v>
      </c>
      <c r="S2376" s="10" t="s">
        <v>1504</v>
      </c>
    </row>
    <row r="2377">
      <c r="A2377" s="1" t="s">
        <v>3206</v>
      </c>
      <c r="B2377" s="1" t="s">
        <v>645</v>
      </c>
      <c r="C2377" s="1" t="s">
        <v>2007</v>
      </c>
      <c r="D2377" s="1" t="s">
        <v>153</v>
      </c>
      <c r="E2377" s="1" t="s">
        <v>111</v>
      </c>
      <c r="F2377" s="1" t="s">
        <v>1855</v>
      </c>
      <c r="G2377" s="1" t="s">
        <v>15179</v>
      </c>
      <c r="H2377" s="1" t="s">
        <v>15180</v>
      </c>
      <c r="I2377" s="4">
        <v>84.21465277777777</v>
      </c>
      <c r="J2377" s="1">
        <v>533.16</v>
      </c>
      <c r="K2377" s="1">
        <v>128.69</v>
      </c>
      <c r="M2377" s="10">
        <f t="array" ref="M2377">_xlfn.XLOOKUP(A2377,subscriptions!B2377:B10004,subscriptions!D2377:D10004)</f>
        <v>80</v>
      </c>
      <c r="N2377" s="10">
        <f t="array" ref="N2377">_xlfn.XLOOKUP(A2377,subscriptions!B2377:B10004,subscriptions!G2377:G10004)</f>
        <v>0</v>
      </c>
      <c r="O2377" s="10">
        <v>80.0</v>
      </c>
      <c r="P2377" s="10" t="str">
        <f t="array" ref="P2377">_xlfn.XLOOKUP(A2377,subscriptions!B2377:B10004,subscriptions!C2377:C10004)</f>
        <v>Roam</v>
      </c>
      <c r="Q2377" s="10" t="s">
        <v>173</v>
      </c>
      <c r="R2377" s="10" t="s">
        <v>148</v>
      </c>
      <c r="S2377" s="10" t="s">
        <v>3641</v>
      </c>
    </row>
    <row r="2378">
      <c r="A2378" s="1" t="s">
        <v>3207</v>
      </c>
      <c r="B2378" s="1" t="s">
        <v>6037</v>
      </c>
      <c r="C2378" s="1" t="s">
        <v>786</v>
      </c>
      <c r="D2378" s="1" t="s">
        <v>27</v>
      </c>
      <c r="E2378" s="1" t="s">
        <v>631</v>
      </c>
      <c r="F2378" s="1" t="s">
        <v>943</v>
      </c>
      <c r="G2378" s="1" t="s">
        <v>15181</v>
      </c>
      <c r="H2378" s="1" t="s">
        <v>15182</v>
      </c>
      <c r="I2378" s="4">
        <v>84.16949074074074</v>
      </c>
      <c r="J2378" s="1">
        <v>598.6</v>
      </c>
      <c r="K2378" s="1">
        <v>163.33</v>
      </c>
      <c r="M2378" s="10">
        <f t="array" ref="M2378">_xlfn.XLOOKUP(A2378,subscriptions!B2378:B10004,subscriptions!D2378:D10004)</f>
        <v>120</v>
      </c>
      <c r="N2378" s="10">
        <f t="array" ref="N2378">_xlfn.XLOOKUP(A2378,subscriptions!B2378:B10004,subscriptions!G2378:G10004)</f>
        <v>5</v>
      </c>
      <c r="O2378" s="10">
        <v>114.0</v>
      </c>
      <c r="P2378" s="10" t="str">
        <f t="array" ref="P2378">_xlfn.XLOOKUP(A2378,subscriptions!B2378:B10004,subscriptions!C2378:C10004)</f>
        <v>Residential</v>
      </c>
      <c r="Q2378" s="10" t="s">
        <v>194</v>
      </c>
      <c r="R2378" s="10" t="s">
        <v>212</v>
      </c>
      <c r="S2378" s="10" t="s">
        <v>213</v>
      </c>
    </row>
    <row r="2379">
      <c r="A2379" s="1" t="s">
        <v>3208</v>
      </c>
      <c r="B2379" s="1" t="s">
        <v>657</v>
      </c>
      <c r="C2379" s="1" t="s">
        <v>330</v>
      </c>
      <c r="D2379" s="1" t="s">
        <v>153</v>
      </c>
      <c r="E2379" s="1" t="s">
        <v>714</v>
      </c>
      <c r="F2379" s="1" t="s">
        <v>2171</v>
      </c>
      <c r="G2379" s="1" t="s">
        <v>15183</v>
      </c>
      <c r="H2379" s="1" t="s">
        <v>15184</v>
      </c>
      <c r="I2379" s="4">
        <v>84.25568287037036</v>
      </c>
      <c r="J2379" s="1">
        <v>2383.74</v>
      </c>
      <c r="K2379" s="1">
        <v>241.31</v>
      </c>
      <c r="M2379" s="10">
        <f t="array" ref="M2379">_xlfn.XLOOKUP(A2379,subscriptions!B2379:B10004,subscriptions!D2379:D10004)</f>
        <v>80</v>
      </c>
      <c r="N2379" s="10">
        <f t="array" ref="N2379">_xlfn.XLOOKUP(A2379,subscriptions!B2379:B10004,subscriptions!G2379:G10004)</f>
        <v>10</v>
      </c>
      <c r="O2379" s="10">
        <v>72.0</v>
      </c>
      <c r="P2379" s="10" t="str">
        <f t="array" ref="P2379">_xlfn.XLOOKUP(A2379,subscriptions!B2379:B10004,subscriptions!C2379:C10004)</f>
        <v>Roam</v>
      </c>
      <c r="Q2379" s="10" t="s">
        <v>128</v>
      </c>
      <c r="R2379" s="10" t="s">
        <v>148</v>
      </c>
      <c r="S2379" s="10" t="s">
        <v>1156</v>
      </c>
    </row>
    <row r="2380">
      <c r="A2380" s="1" t="s">
        <v>3209</v>
      </c>
      <c r="B2380" s="1" t="s">
        <v>1303</v>
      </c>
      <c r="C2380" s="1" t="s">
        <v>673</v>
      </c>
      <c r="D2380" s="1" t="s">
        <v>153</v>
      </c>
      <c r="E2380" s="1" t="s">
        <v>219</v>
      </c>
      <c r="F2380" s="1" t="s">
        <v>971</v>
      </c>
      <c r="G2380" s="1" t="s">
        <v>15185</v>
      </c>
      <c r="H2380" s="1" t="s">
        <v>15186</v>
      </c>
      <c r="I2380" s="4">
        <v>84.33565972222222</v>
      </c>
      <c r="J2380" s="1">
        <v>937.02</v>
      </c>
      <c r="K2380" s="1">
        <v>164.13</v>
      </c>
      <c r="M2380" s="10">
        <f t="array" ref="M2380">_xlfn.XLOOKUP(A2380,subscriptions!B2380:B10004,subscriptions!D2380:D10004)</f>
        <v>120</v>
      </c>
      <c r="N2380" s="10">
        <f t="array" ref="N2380">_xlfn.XLOOKUP(A2380,subscriptions!B2380:B10004,subscriptions!G2380:G10004)</f>
        <v>20</v>
      </c>
      <c r="O2380" s="10">
        <v>96.0</v>
      </c>
      <c r="P2380" s="10" t="str">
        <f t="array" ref="P2380">_xlfn.XLOOKUP(A2380,subscriptions!B2380:B10004,subscriptions!C2380:C10004)</f>
        <v>Residential</v>
      </c>
      <c r="Q2380" s="10" t="s">
        <v>128</v>
      </c>
      <c r="R2380" s="10" t="s">
        <v>148</v>
      </c>
      <c r="S2380" s="10" t="s">
        <v>571</v>
      </c>
    </row>
    <row r="2381">
      <c r="A2381" s="1" t="s">
        <v>3210</v>
      </c>
      <c r="B2381" s="1" t="s">
        <v>329</v>
      </c>
      <c r="C2381" s="1" t="s">
        <v>1507</v>
      </c>
      <c r="D2381" s="1" t="s">
        <v>27</v>
      </c>
      <c r="E2381" s="1" t="s">
        <v>111</v>
      </c>
      <c r="F2381" s="1" t="s">
        <v>1362</v>
      </c>
      <c r="G2381" s="1" t="s">
        <v>15187</v>
      </c>
      <c r="H2381" s="1" t="s">
        <v>15188</v>
      </c>
      <c r="I2381" s="4">
        <v>84.25708333333333</v>
      </c>
      <c r="J2381" s="1">
        <v>2452.06</v>
      </c>
      <c r="K2381" s="1">
        <v>219.33</v>
      </c>
      <c r="M2381" s="10">
        <f t="array" ref="M2381">_xlfn.XLOOKUP(A2381,subscriptions!B2381:B10004,subscriptions!D2381:D10004)</f>
        <v>50</v>
      </c>
      <c r="N2381" s="10">
        <f t="array" ref="N2381">_xlfn.XLOOKUP(A2381,subscriptions!B2381:B10004,subscriptions!G2381:G10004)</f>
        <v>0</v>
      </c>
      <c r="O2381" s="10">
        <v>50.0</v>
      </c>
      <c r="P2381" s="10" t="str">
        <f t="array" ref="P2381">_xlfn.XLOOKUP(A2381,subscriptions!B2381:B10004,subscriptions!C2381:C10004)</f>
        <v>Mini</v>
      </c>
      <c r="Q2381" s="10" t="s">
        <v>173</v>
      </c>
      <c r="R2381" s="10" t="s">
        <v>148</v>
      </c>
      <c r="S2381" s="10" t="s">
        <v>175</v>
      </c>
    </row>
    <row r="2382">
      <c r="A2382" s="1" t="s">
        <v>3211</v>
      </c>
      <c r="B2382" s="1" t="s">
        <v>1527</v>
      </c>
      <c r="C2382" s="1" t="s">
        <v>178</v>
      </c>
      <c r="D2382" s="1" t="s">
        <v>153</v>
      </c>
      <c r="E2382" s="1" t="s">
        <v>714</v>
      </c>
      <c r="F2382" s="1" t="s">
        <v>2171</v>
      </c>
      <c r="G2382" s="1" t="s">
        <v>15189</v>
      </c>
      <c r="H2382" s="1" t="s">
        <v>15190</v>
      </c>
      <c r="I2382" s="4">
        <v>84.17384259259259</v>
      </c>
      <c r="J2382" s="1">
        <v>2642.52</v>
      </c>
      <c r="K2382" s="1">
        <v>524.97</v>
      </c>
      <c r="M2382" s="10">
        <f t="array" ref="M2382">_xlfn.XLOOKUP(A2382,subscriptions!B2382:B10004,subscriptions!D2382:D10004)</f>
        <v>120</v>
      </c>
      <c r="N2382" s="10">
        <f t="array" ref="N2382">_xlfn.XLOOKUP(A2382,subscriptions!B2382:B10004,subscriptions!G2382:G10004)</f>
        <v>5</v>
      </c>
      <c r="O2382" s="10">
        <v>114.0</v>
      </c>
      <c r="P2382" s="10" t="str">
        <f t="array" ref="P2382">_xlfn.XLOOKUP(A2382,subscriptions!B2382:B10004,subscriptions!C2382:C10004)</f>
        <v>Residential</v>
      </c>
      <c r="Q2382" s="10" t="s">
        <v>194</v>
      </c>
      <c r="R2382" s="10" t="s">
        <v>212</v>
      </c>
      <c r="S2382" s="10" t="s">
        <v>3087</v>
      </c>
    </row>
    <row r="2383">
      <c r="A2383" s="1" t="s">
        <v>3212</v>
      </c>
      <c r="B2383" s="1" t="s">
        <v>216</v>
      </c>
      <c r="C2383" s="1" t="s">
        <v>330</v>
      </c>
      <c r="D2383" s="1" t="s">
        <v>153</v>
      </c>
      <c r="E2383" s="1" t="s">
        <v>631</v>
      </c>
      <c r="F2383" s="1" t="s">
        <v>1318</v>
      </c>
      <c r="G2383" s="1" t="s">
        <v>15191</v>
      </c>
      <c r="H2383" s="1" t="s">
        <v>15192</v>
      </c>
      <c r="I2383" s="4">
        <v>84.17163194444444</v>
      </c>
      <c r="J2383" s="1">
        <v>2973.28</v>
      </c>
      <c r="K2383" s="1">
        <v>457.07</v>
      </c>
      <c r="M2383" s="10">
        <f t="array" ref="M2383">_xlfn.XLOOKUP(A2383,subscriptions!B2383:B10004,subscriptions!D2383:D10004)</f>
        <v>120</v>
      </c>
      <c r="N2383" s="10">
        <f t="array" ref="N2383">_xlfn.XLOOKUP(A2383,subscriptions!B2383:B10004,subscriptions!G2383:G10004)</f>
        <v>10</v>
      </c>
      <c r="O2383" s="10">
        <v>108.0</v>
      </c>
      <c r="P2383" s="10" t="str">
        <f t="array" ref="P2383">_xlfn.XLOOKUP(A2383,subscriptions!B2383:B10004,subscriptions!C2383:C10004)</f>
        <v>Residential</v>
      </c>
      <c r="Q2383" s="10" t="s">
        <v>128</v>
      </c>
      <c r="R2383" s="10" t="s">
        <v>212</v>
      </c>
      <c r="S2383" s="10" t="s">
        <v>1082</v>
      </c>
    </row>
    <row r="2384">
      <c r="A2384" s="1" t="s">
        <v>3213</v>
      </c>
      <c r="B2384" s="1" t="s">
        <v>645</v>
      </c>
      <c r="C2384" s="1" t="s">
        <v>391</v>
      </c>
      <c r="D2384" s="1" t="s">
        <v>153</v>
      </c>
      <c r="E2384" s="1" t="s">
        <v>179</v>
      </c>
      <c r="F2384" s="1" t="s">
        <v>2311</v>
      </c>
      <c r="G2384" s="1" t="s">
        <v>15193</v>
      </c>
      <c r="H2384" s="1" t="s">
        <v>15194</v>
      </c>
      <c r="I2384" s="4">
        <v>84.25377314814814</v>
      </c>
      <c r="J2384" s="1">
        <v>3776.79</v>
      </c>
      <c r="K2384" s="1">
        <v>858.82</v>
      </c>
      <c r="L2384" s="1">
        <v>100.0</v>
      </c>
      <c r="M2384" s="10">
        <f t="array" ref="M2384">_xlfn.XLOOKUP(A2384,subscriptions!B2384:B10004,subscriptions!D2384:D10004)</f>
        <v>120</v>
      </c>
      <c r="N2384" s="10">
        <f t="array" ref="N2384">_xlfn.XLOOKUP(A2384,subscriptions!B2384:B10004,subscriptions!G2384:G10004)</f>
        <v>20</v>
      </c>
      <c r="O2384" s="10">
        <v>96.0</v>
      </c>
      <c r="P2384" s="10" t="str">
        <f t="array" ref="P2384">_xlfn.XLOOKUP(A2384,subscriptions!B2384:B10004,subscriptions!C2384:C10004)</f>
        <v>Residential</v>
      </c>
      <c r="Q2384" s="10" t="s">
        <v>128</v>
      </c>
      <c r="R2384" s="10" t="s">
        <v>148</v>
      </c>
      <c r="S2384" s="10" t="s">
        <v>1832</v>
      </c>
    </row>
    <row r="2385">
      <c r="A2385" s="1" t="s">
        <v>3214</v>
      </c>
      <c r="B2385" s="1" t="s">
        <v>1886</v>
      </c>
      <c r="C2385" s="1" t="s">
        <v>1251</v>
      </c>
      <c r="D2385" s="1" t="s">
        <v>27</v>
      </c>
      <c r="E2385" s="1" t="s">
        <v>280</v>
      </c>
      <c r="F2385" s="1" t="s">
        <v>2239</v>
      </c>
      <c r="G2385" s="1" t="s">
        <v>15195</v>
      </c>
      <c r="H2385" s="1" t="s">
        <v>15196</v>
      </c>
      <c r="I2385" s="4">
        <v>84.42042824074075</v>
      </c>
      <c r="J2385" s="1">
        <v>895.77</v>
      </c>
      <c r="K2385" s="1">
        <v>165.4</v>
      </c>
      <c r="M2385" s="10">
        <f t="array" ref="M2385">_xlfn.XLOOKUP(A2385,subscriptions!B2385:B10004,subscriptions!D2385:D10004)</f>
        <v>120</v>
      </c>
      <c r="N2385" s="10">
        <f t="array" ref="N2385">_xlfn.XLOOKUP(A2385,subscriptions!B2385:B10004,subscriptions!G2385:G10004)</f>
        <v>0</v>
      </c>
      <c r="O2385" s="10">
        <v>120.0</v>
      </c>
      <c r="P2385" s="10" t="str">
        <f t="array" ref="P2385">_xlfn.XLOOKUP(A2385,subscriptions!B2385:B10004,subscriptions!C2385:C10004)</f>
        <v>Residential</v>
      </c>
      <c r="Q2385" s="10" t="s">
        <v>173</v>
      </c>
      <c r="R2385" s="10" t="s">
        <v>212</v>
      </c>
      <c r="S2385" s="10" t="s">
        <v>940</v>
      </c>
    </row>
    <row r="2386">
      <c r="A2386" s="1" t="s">
        <v>3217</v>
      </c>
      <c r="B2386" s="1" t="s">
        <v>1844</v>
      </c>
      <c r="C2386" s="1" t="s">
        <v>1876</v>
      </c>
      <c r="D2386" s="1" t="s">
        <v>153</v>
      </c>
      <c r="E2386" s="1" t="s">
        <v>179</v>
      </c>
      <c r="F2386" s="1" t="s">
        <v>4595</v>
      </c>
      <c r="G2386" s="1" t="s">
        <v>15197</v>
      </c>
      <c r="H2386" s="1" t="s">
        <v>15198</v>
      </c>
      <c r="I2386" s="4">
        <v>84.21355324074074</v>
      </c>
      <c r="J2386" s="1">
        <v>626.0</v>
      </c>
      <c r="K2386" s="1">
        <v>58.1</v>
      </c>
      <c r="L2386" s="1">
        <v>100.0</v>
      </c>
      <c r="M2386" s="10">
        <f t="array" ref="M2386">_xlfn.XLOOKUP(A2386,subscriptions!B2386:B10004,subscriptions!D2386:D10004)</f>
        <v>120</v>
      </c>
      <c r="N2386" s="10">
        <f t="array" ref="N2386">_xlfn.XLOOKUP(A2386,subscriptions!B2386:B10004,subscriptions!G2386:G10004)</f>
        <v>5</v>
      </c>
      <c r="O2386" s="10">
        <v>114.0</v>
      </c>
      <c r="P2386" s="10" t="str">
        <f t="array" ref="P2386">_xlfn.XLOOKUP(A2386,subscriptions!B2386:B10004,subscriptions!C2386:C10004)</f>
        <v>Residential</v>
      </c>
      <c r="Q2386" s="10" t="s">
        <v>194</v>
      </c>
      <c r="R2386" s="10" t="s">
        <v>212</v>
      </c>
      <c r="S2386" s="10" t="s">
        <v>1915</v>
      </c>
    </row>
    <row r="2387">
      <c r="A2387" s="1" t="s">
        <v>3218</v>
      </c>
      <c r="B2387" s="1" t="s">
        <v>589</v>
      </c>
      <c r="C2387" s="1" t="s">
        <v>441</v>
      </c>
      <c r="D2387" s="1" t="s">
        <v>153</v>
      </c>
      <c r="E2387" s="1" t="s">
        <v>262</v>
      </c>
      <c r="F2387" s="1" t="s">
        <v>392</v>
      </c>
      <c r="G2387" s="1" t="s">
        <v>15199</v>
      </c>
      <c r="H2387" s="1" t="s">
        <v>15200</v>
      </c>
      <c r="I2387" s="4">
        <v>84.21405092592593</v>
      </c>
      <c r="J2387" s="1">
        <v>1359.12</v>
      </c>
      <c r="K2387" s="1">
        <v>216.8</v>
      </c>
      <c r="M2387" s="10">
        <f t="array" ref="M2387">_xlfn.XLOOKUP(A2387,subscriptions!B2387:B10004,subscriptions!D2387:D10004)</f>
        <v>120</v>
      </c>
      <c r="N2387" s="10">
        <f t="array" ref="N2387">_xlfn.XLOOKUP(A2387,subscriptions!B2387:B10004,subscriptions!G2387:G10004)</f>
        <v>10</v>
      </c>
      <c r="O2387" s="10">
        <v>108.0</v>
      </c>
      <c r="P2387" s="10" t="str">
        <f t="array" ref="P2387">_xlfn.XLOOKUP(A2387,subscriptions!B2387:B10004,subscriptions!C2387:C10004)</f>
        <v>Residential</v>
      </c>
      <c r="Q2387" s="10" t="s">
        <v>128</v>
      </c>
      <c r="R2387" s="10" t="s">
        <v>212</v>
      </c>
      <c r="S2387" s="10" t="s">
        <v>388</v>
      </c>
    </row>
    <row r="2388">
      <c r="A2388" s="1" t="s">
        <v>3219</v>
      </c>
      <c r="B2388" s="1" t="s">
        <v>814</v>
      </c>
      <c r="C2388" s="1" t="s">
        <v>2007</v>
      </c>
      <c r="D2388" s="1" t="s">
        <v>153</v>
      </c>
      <c r="E2388" s="1" t="s">
        <v>262</v>
      </c>
      <c r="F2388" s="1" t="s">
        <v>2853</v>
      </c>
      <c r="G2388" s="1" t="s">
        <v>15201</v>
      </c>
      <c r="H2388" s="1" t="s">
        <v>15202</v>
      </c>
      <c r="I2388" s="4">
        <v>84.25381944444445</v>
      </c>
      <c r="J2388" s="1">
        <v>745.85</v>
      </c>
      <c r="K2388" s="1">
        <v>132.85</v>
      </c>
      <c r="M2388" s="10">
        <f t="array" ref="M2388">_xlfn.XLOOKUP(A2388,subscriptions!B2388:B10004,subscriptions!D2388:D10004)</f>
        <v>80</v>
      </c>
      <c r="N2388" s="10">
        <f t="array" ref="N2388">_xlfn.XLOOKUP(A2388,subscriptions!B2388:B10004,subscriptions!G2388:G10004)</f>
        <v>20</v>
      </c>
      <c r="O2388" s="10">
        <v>64.0</v>
      </c>
      <c r="P2388" s="10" t="str">
        <f t="array" ref="P2388">_xlfn.XLOOKUP(A2388,subscriptions!B2388:B10004,subscriptions!C2388:C10004)</f>
        <v>Roam</v>
      </c>
      <c r="Q2388" s="10" t="s">
        <v>128</v>
      </c>
      <c r="R2388" s="10" t="s">
        <v>148</v>
      </c>
      <c r="S2388" s="10" t="s">
        <v>1832</v>
      </c>
    </row>
    <row r="2389">
      <c r="A2389" s="1" t="s">
        <v>3220</v>
      </c>
      <c r="B2389" s="1" t="s">
        <v>1262</v>
      </c>
      <c r="C2389" s="1" t="s">
        <v>1477</v>
      </c>
      <c r="D2389" s="1" t="s">
        <v>27</v>
      </c>
      <c r="E2389" s="1" t="s">
        <v>332</v>
      </c>
      <c r="F2389" s="1" t="s">
        <v>1028</v>
      </c>
      <c r="G2389" s="1" t="s">
        <v>15203</v>
      </c>
      <c r="H2389" s="1" t="s">
        <v>15204</v>
      </c>
      <c r="I2389" s="4">
        <v>84.37640046296296</v>
      </c>
      <c r="J2389" s="1">
        <v>1428.47</v>
      </c>
      <c r="K2389" s="1">
        <v>277.4</v>
      </c>
      <c r="M2389" s="10">
        <f t="array" ref="M2389">_xlfn.XLOOKUP(A2389,subscriptions!B2389:B10004,subscriptions!D2389:D10004)</f>
        <v>250</v>
      </c>
      <c r="N2389" s="10">
        <f t="array" ref="N2389">_xlfn.XLOOKUP(A2389,subscriptions!B2389:B10004,subscriptions!G2389:G10004)</f>
        <v>0</v>
      </c>
      <c r="O2389" s="10">
        <v>250.0</v>
      </c>
      <c r="P2389" s="10" t="str">
        <f t="array" ref="P2389">_xlfn.XLOOKUP(A2389,subscriptions!B2389:B10004,subscriptions!C2389:C10004)</f>
        <v>Business</v>
      </c>
      <c r="Q2389" s="10" t="s">
        <v>173</v>
      </c>
      <c r="R2389" s="10" t="s">
        <v>129</v>
      </c>
      <c r="S2389" s="10" t="s">
        <v>3910</v>
      </c>
    </row>
    <row r="2390">
      <c r="A2390" s="1" t="s">
        <v>3221</v>
      </c>
      <c r="B2390" s="1" t="s">
        <v>1972</v>
      </c>
      <c r="C2390" s="1" t="s">
        <v>884</v>
      </c>
      <c r="D2390" s="1" t="s">
        <v>27</v>
      </c>
      <c r="E2390" s="1" t="s">
        <v>219</v>
      </c>
      <c r="F2390" s="1" t="s">
        <v>590</v>
      </c>
      <c r="G2390" s="1" t="s">
        <v>15205</v>
      </c>
      <c r="H2390" s="1" t="s">
        <v>15206</v>
      </c>
      <c r="I2390" s="4">
        <v>84.20988425925925</v>
      </c>
      <c r="J2390" s="1">
        <v>1884.15</v>
      </c>
      <c r="K2390" s="1">
        <v>407.1</v>
      </c>
      <c r="M2390" s="10">
        <f t="array" ref="M2390">_xlfn.XLOOKUP(A2390,subscriptions!B2390:B10004,subscriptions!D2390:D10004)</f>
        <v>120</v>
      </c>
      <c r="N2390" s="10">
        <f t="array" ref="N2390">_xlfn.XLOOKUP(A2390,subscriptions!B2390:B10004,subscriptions!G2390:G10004)</f>
        <v>5</v>
      </c>
      <c r="O2390" s="10">
        <v>114.0</v>
      </c>
      <c r="P2390" s="10" t="str">
        <f t="array" ref="P2390">_xlfn.XLOOKUP(A2390,subscriptions!B2390:B10004,subscriptions!C2390:C10004)</f>
        <v>Residential</v>
      </c>
      <c r="Q2390" s="10" t="s">
        <v>194</v>
      </c>
      <c r="R2390" s="10" t="s">
        <v>212</v>
      </c>
      <c r="S2390" s="10" t="s">
        <v>353</v>
      </c>
    </row>
    <row r="2391">
      <c r="A2391" s="1" t="s">
        <v>3222</v>
      </c>
      <c r="B2391" s="1" t="s">
        <v>4509</v>
      </c>
      <c r="C2391" s="1" t="s">
        <v>279</v>
      </c>
      <c r="D2391" s="1" t="s">
        <v>153</v>
      </c>
      <c r="E2391" s="1" t="s">
        <v>631</v>
      </c>
      <c r="F2391" s="1" t="s">
        <v>1318</v>
      </c>
      <c r="G2391" s="1" t="s">
        <v>15207</v>
      </c>
      <c r="H2391" s="1" t="s">
        <v>15208</v>
      </c>
      <c r="I2391" s="4">
        <v>84.21622685185186</v>
      </c>
      <c r="J2391" s="1">
        <v>1799.08</v>
      </c>
      <c r="K2391" s="1">
        <v>241.8</v>
      </c>
      <c r="M2391" s="10">
        <f t="array" ref="M2391">_xlfn.XLOOKUP(A2391,subscriptions!B2391:B10004,subscriptions!D2391:D10004)</f>
        <v>80</v>
      </c>
      <c r="N2391" s="10">
        <f t="array" ref="N2391">_xlfn.XLOOKUP(A2391,subscriptions!B2391:B10004,subscriptions!G2391:G10004)</f>
        <v>10</v>
      </c>
      <c r="O2391" s="10">
        <v>72.0</v>
      </c>
      <c r="P2391" s="10" t="str">
        <f t="array" ref="P2391">_xlfn.XLOOKUP(A2391,subscriptions!B2391:B10004,subscriptions!C2391:C10004)</f>
        <v>Roam</v>
      </c>
      <c r="Q2391" s="10" t="s">
        <v>128</v>
      </c>
      <c r="R2391" s="10" t="s">
        <v>148</v>
      </c>
      <c r="S2391" s="10" t="s">
        <v>2596</v>
      </c>
    </row>
    <row r="2392">
      <c r="A2392" s="1" t="s">
        <v>3223</v>
      </c>
      <c r="B2392" s="1" t="s">
        <v>426</v>
      </c>
      <c r="C2392" s="1" t="s">
        <v>1492</v>
      </c>
      <c r="D2392" s="1" t="s">
        <v>153</v>
      </c>
      <c r="E2392" s="1" t="s">
        <v>332</v>
      </c>
      <c r="F2392" s="1" t="s">
        <v>788</v>
      </c>
      <c r="G2392" s="1" t="s">
        <v>15209</v>
      </c>
      <c r="H2392" s="1" t="s">
        <v>15210</v>
      </c>
      <c r="I2392" s="4">
        <v>84.29939814814814</v>
      </c>
      <c r="J2392" s="1">
        <v>753.93</v>
      </c>
      <c r="K2392" s="1">
        <v>175.97</v>
      </c>
      <c r="M2392" s="10">
        <f t="array" ref="M2392">_xlfn.XLOOKUP(A2392,subscriptions!B2392:B10004,subscriptions!D2392:D10004)</f>
        <v>250</v>
      </c>
      <c r="N2392" s="10">
        <f t="array" ref="N2392">_xlfn.XLOOKUP(A2392,subscriptions!B2392:B10004,subscriptions!G2392:G10004)</f>
        <v>20</v>
      </c>
      <c r="O2392" s="10">
        <v>200.0</v>
      </c>
      <c r="P2392" s="10" t="str">
        <f t="array" ref="P2392">_xlfn.XLOOKUP(A2392,subscriptions!B2392:B10004,subscriptions!C2392:C10004)</f>
        <v>Business</v>
      </c>
      <c r="Q2392" s="10" t="s">
        <v>128</v>
      </c>
      <c r="R2392" s="10" t="s">
        <v>129</v>
      </c>
      <c r="S2392" s="10" t="s">
        <v>522</v>
      </c>
    </row>
    <row r="2393">
      <c r="A2393" s="1" t="s">
        <v>3224</v>
      </c>
      <c r="B2393" s="1" t="s">
        <v>1844</v>
      </c>
      <c r="C2393" s="1" t="s">
        <v>1388</v>
      </c>
      <c r="D2393" s="1" t="s">
        <v>153</v>
      </c>
      <c r="E2393" s="1" t="s">
        <v>179</v>
      </c>
      <c r="F2393" s="1" t="s">
        <v>357</v>
      </c>
      <c r="G2393" s="1" t="s">
        <v>15211</v>
      </c>
      <c r="H2393" s="1" t="s">
        <v>15212</v>
      </c>
      <c r="I2393" s="4">
        <v>84.37653935185185</v>
      </c>
      <c r="J2393" s="1">
        <v>323.83</v>
      </c>
      <c r="K2393" s="1">
        <v>58.26</v>
      </c>
      <c r="L2393" s="1">
        <v>100.0</v>
      </c>
      <c r="M2393" s="10">
        <f t="array" ref="M2393">_xlfn.XLOOKUP(A2393,subscriptions!B2393:B10004,subscriptions!D2393:D10004)</f>
        <v>120</v>
      </c>
      <c r="N2393" s="10">
        <f t="array" ref="N2393">_xlfn.XLOOKUP(A2393,subscriptions!B2393:B10004,subscriptions!G2393:G10004)</f>
        <v>0</v>
      </c>
      <c r="O2393" s="10">
        <v>120.0</v>
      </c>
      <c r="P2393" s="10" t="str">
        <f t="array" ref="P2393">_xlfn.XLOOKUP(A2393,subscriptions!B2393:B10004,subscriptions!C2393:C10004)</f>
        <v>Residential</v>
      </c>
      <c r="Q2393" s="10" t="s">
        <v>173</v>
      </c>
      <c r="R2393" s="10" t="s">
        <v>212</v>
      </c>
      <c r="S2393" s="10" t="s">
        <v>3910</v>
      </c>
    </row>
    <row r="2394">
      <c r="A2394" s="1" t="s">
        <v>3225</v>
      </c>
      <c r="B2394" s="1" t="s">
        <v>355</v>
      </c>
      <c r="C2394" s="1" t="s">
        <v>509</v>
      </c>
      <c r="D2394" s="1" t="s">
        <v>153</v>
      </c>
      <c r="E2394" s="1" t="s">
        <v>714</v>
      </c>
      <c r="F2394" s="1" t="s">
        <v>3419</v>
      </c>
      <c r="G2394" s="1" t="s">
        <v>15213</v>
      </c>
      <c r="H2394" s="1" t="s">
        <v>15214</v>
      </c>
      <c r="I2394" s="4">
        <v>84.17533564814815</v>
      </c>
      <c r="J2394" s="1">
        <v>894.57</v>
      </c>
      <c r="K2394" s="1">
        <v>146.13</v>
      </c>
      <c r="M2394" s="10">
        <f t="array" ref="M2394">_xlfn.XLOOKUP(A2394,subscriptions!B2394:B10004,subscriptions!D2394:D10004)</f>
        <v>120</v>
      </c>
      <c r="N2394" s="10">
        <f t="array" ref="N2394">_xlfn.XLOOKUP(A2394,subscriptions!B2394:B10004,subscriptions!G2394:G10004)</f>
        <v>5</v>
      </c>
      <c r="O2394" s="10">
        <v>114.0</v>
      </c>
      <c r="P2394" s="10" t="str">
        <f t="array" ref="P2394">_xlfn.XLOOKUP(A2394,subscriptions!B2394:B10004,subscriptions!C2394:C10004)</f>
        <v>Residential</v>
      </c>
      <c r="Q2394" s="10" t="s">
        <v>194</v>
      </c>
      <c r="R2394" s="10" t="s">
        <v>212</v>
      </c>
      <c r="S2394" s="10" t="s">
        <v>1198</v>
      </c>
    </row>
    <row r="2395">
      <c r="A2395" s="1" t="s">
        <v>3226</v>
      </c>
      <c r="B2395" s="1" t="s">
        <v>1972</v>
      </c>
      <c r="C2395" s="1" t="s">
        <v>133</v>
      </c>
      <c r="D2395" s="1" t="s">
        <v>27</v>
      </c>
      <c r="E2395" s="1" t="s">
        <v>280</v>
      </c>
      <c r="F2395" s="1" t="s">
        <v>376</v>
      </c>
      <c r="G2395" s="1" t="s">
        <v>15215</v>
      </c>
      <c r="H2395" s="1" t="s">
        <v>15216</v>
      </c>
      <c r="I2395" s="4">
        <v>84.25652777777778</v>
      </c>
      <c r="J2395" s="1">
        <v>280.77</v>
      </c>
      <c r="K2395" s="1">
        <v>57.71</v>
      </c>
      <c r="M2395" s="10">
        <f t="array" ref="M2395">_xlfn.XLOOKUP(A2395,subscriptions!B2395:B10004,subscriptions!D2395:D10004)</f>
        <v>80</v>
      </c>
      <c r="N2395" s="10">
        <f t="array" ref="N2395">_xlfn.XLOOKUP(A2395,subscriptions!B2395:B10004,subscriptions!G2395:G10004)</f>
        <v>10</v>
      </c>
      <c r="O2395" s="10">
        <v>72.0</v>
      </c>
      <c r="P2395" s="10" t="str">
        <f t="array" ref="P2395">_xlfn.XLOOKUP(A2395,subscriptions!B2395:B10004,subscriptions!C2395:C10004)</f>
        <v>Roam</v>
      </c>
      <c r="Q2395" s="10" t="s">
        <v>128</v>
      </c>
      <c r="R2395" s="10" t="s">
        <v>148</v>
      </c>
      <c r="S2395" s="10" t="s">
        <v>130</v>
      </c>
    </row>
    <row r="2396">
      <c r="A2396" s="1" t="s">
        <v>3229</v>
      </c>
      <c r="B2396" s="1" t="s">
        <v>941</v>
      </c>
      <c r="C2396" s="1" t="s">
        <v>734</v>
      </c>
      <c r="D2396" s="1" t="s">
        <v>27</v>
      </c>
      <c r="E2396" s="1" t="s">
        <v>28</v>
      </c>
      <c r="F2396" s="1" t="s">
        <v>29</v>
      </c>
      <c r="G2396" s="1" t="s">
        <v>15217</v>
      </c>
      <c r="H2396" s="1" t="s">
        <v>15218</v>
      </c>
      <c r="I2396" s="4">
        <v>84.25719907407408</v>
      </c>
      <c r="J2396" s="1">
        <v>3362.24</v>
      </c>
      <c r="K2396" s="1">
        <v>663.64</v>
      </c>
      <c r="M2396" s="10">
        <f t="array" ref="M2396">_xlfn.XLOOKUP(A2396,subscriptions!B2396:B10004,subscriptions!D2396:D10004)</f>
        <v>120</v>
      </c>
      <c r="N2396" s="10">
        <f t="array" ref="N2396">_xlfn.XLOOKUP(A2396,subscriptions!B2396:B10004,subscriptions!G2396:G10004)</f>
        <v>20</v>
      </c>
      <c r="O2396" s="10">
        <v>96.0</v>
      </c>
      <c r="P2396" s="10" t="str">
        <f t="array" ref="P2396">_xlfn.XLOOKUP(A2396,subscriptions!B2396:B10004,subscriptions!C2396:C10004)</f>
        <v>Residential</v>
      </c>
      <c r="Q2396" s="10" t="s">
        <v>128</v>
      </c>
      <c r="R2396" s="10" t="s">
        <v>148</v>
      </c>
      <c r="S2396" s="10" t="s">
        <v>175</v>
      </c>
    </row>
    <row r="2397">
      <c r="A2397" s="1" t="s">
        <v>3230</v>
      </c>
      <c r="B2397" s="1" t="s">
        <v>1624</v>
      </c>
      <c r="C2397" s="1" t="s">
        <v>1492</v>
      </c>
      <c r="D2397" s="1" t="s">
        <v>27</v>
      </c>
      <c r="E2397" s="1" t="s">
        <v>631</v>
      </c>
      <c r="F2397" s="1" t="s">
        <v>2293</v>
      </c>
      <c r="G2397" s="1" t="s">
        <v>15219</v>
      </c>
      <c r="H2397" s="1" t="s">
        <v>15220</v>
      </c>
      <c r="I2397" s="4">
        <v>84.21055555555556</v>
      </c>
      <c r="J2397" s="1">
        <v>686.69</v>
      </c>
      <c r="K2397" s="1">
        <v>131.23</v>
      </c>
      <c r="M2397" s="10">
        <f t="array" ref="M2397">_xlfn.XLOOKUP(A2397,subscriptions!B2397:B10004,subscriptions!D2397:D10004)</f>
        <v>250</v>
      </c>
      <c r="N2397" s="10">
        <f t="array" ref="N2397">_xlfn.XLOOKUP(A2397,subscriptions!B2397:B10004,subscriptions!G2397:G10004)</f>
        <v>0</v>
      </c>
      <c r="O2397" s="10">
        <v>250.0</v>
      </c>
      <c r="P2397" s="10" t="str">
        <f t="array" ref="P2397">_xlfn.XLOOKUP(A2397,subscriptions!B2397:B10004,subscriptions!C2397:C10004)</f>
        <v>Business</v>
      </c>
      <c r="Q2397" s="10" t="s">
        <v>173</v>
      </c>
      <c r="R2397" s="10" t="s">
        <v>129</v>
      </c>
      <c r="S2397" s="10" t="s">
        <v>770</v>
      </c>
    </row>
    <row r="2398">
      <c r="A2398" s="1" t="s">
        <v>3231</v>
      </c>
      <c r="B2398" s="1" t="s">
        <v>1303</v>
      </c>
      <c r="C2398" s="1" t="s">
        <v>198</v>
      </c>
      <c r="D2398" s="1" t="s">
        <v>153</v>
      </c>
      <c r="E2398" s="1" t="s">
        <v>28</v>
      </c>
      <c r="F2398" s="1" t="s">
        <v>3899</v>
      </c>
      <c r="G2398" s="1" t="s">
        <v>15221</v>
      </c>
      <c r="H2398" s="1" t="s">
        <v>15222</v>
      </c>
      <c r="I2398" s="4">
        <v>84.25512731481481</v>
      </c>
      <c r="J2398" s="1">
        <v>301.67</v>
      </c>
      <c r="K2398" s="1">
        <v>84.36</v>
      </c>
      <c r="M2398" s="10">
        <f t="array" ref="M2398">_xlfn.XLOOKUP(A2398,subscriptions!B2398:B10004,subscriptions!D2398:D10004)</f>
        <v>80</v>
      </c>
      <c r="N2398" s="10">
        <f t="array" ref="N2398">_xlfn.XLOOKUP(A2398,subscriptions!B2398:B10004,subscriptions!G2398:G10004)</f>
        <v>5</v>
      </c>
      <c r="O2398" s="10">
        <v>76.0</v>
      </c>
      <c r="P2398" s="10" t="str">
        <f t="array" ref="P2398">_xlfn.XLOOKUP(A2398,subscriptions!B2398:B10004,subscriptions!C2398:C10004)</f>
        <v>Roam</v>
      </c>
      <c r="Q2398" s="10" t="s">
        <v>194</v>
      </c>
      <c r="R2398" s="10" t="s">
        <v>148</v>
      </c>
      <c r="S2398" s="10" t="s">
        <v>149</v>
      </c>
    </row>
    <row r="2399">
      <c r="A2399" s="1" t="s">
        <v>3232</v>
      </c>
      <c r="B2399" s="1" t="s">
        <v>1157</v>
      </c>
      <c r="C2399" s="1" t="s">
        <v>658</v>
      </c>
      <c r="D2399" s="1" t="s">
        <v>27</v>
      </c>
      <c r="E2399" s="1" t="s">
        <v>714</v>
      </c>
      <c r="F2399" s="1" t="s">
        <v>1866</v>
      </c>
      <c r="G2399" s="1" t="s">
        <v>15223</v>
      </c>
      <c r="H2399" s="1" t="s">
        <v>15224</v>
      </c>
      <c r="I2399" s="4">
        <v>84.2097800925926</v>
      </c>
      <c r="J2399" s="1">
        <v>88.67</v>
      </c>
      <c r="K2399" s="1">
        <v>24.38</v>
      </c>
      <c r="M2399" s="10">
        <f t="array" ref="M2399">_xlfn.XLOOKUP(A2399,subscriptions!B2399:B10004,subscriptions!D2399:D10004)</f>
        <v>120</v>
      </c>
      <c r="N2399" s="10">
        <f t="array" ref="N2399">_xlfn.XLOOKUP(A2399,subscriptions!B2399:B10004,subscriptions!G2399:G10004)</f>
        <v>10</v>
      </c>
      <c r="O2399" s="10">
        <v>108.0</v>
      </c>
      <c r="P2399" s="10" t="str">
        <f t="array" ref="P2399">_xlfn.XLOOKUP(A2399,subscriptions!B2399:B10004,subscriptions!C2399:C10004)</f>
        <v>Residential</v>
      </c>
      <c r="Q2399" s="10" t="s">
        <v>128</v>
      </c>
      <c r="R2399" s="10" t="s">
        <v>212</v>
      </c>
      <c r="S2399" s="10" t="s">
        <v>353</v>
      </c>
    </row>
    <row r="2400">
      <c r="A2400" s="1" t="s">
        <v>3233</v>
      </c>
      <c r="B2400" s="1" t="s">
        <v>1460</v>
      </c>
      <c r="C2400" s="1" t="s">
        <v>605</v>
      </c>
      <c r="D2400" s="1" t="s">
        <v>27</v>
      </c>
      <c r="E2400" s="1" t="s">
        <v>28</v>
      </c>
      <c r="F2400" s="1" t="s">
        <v>3899</v>
      </c>
      <c r="G2400" s="1" t="s">
        <v>15225</v>
      </c>
      <c r="H2400" s="1" t="s">
        <v>15226</v>
      </c>
      <c r="I2400" s="4">
        <v>84.29246527777778</v>
      </c>
      <c r="J2400" s="1">
        <v>1606.94</v>
      </c>
      <c r="K2400" s="1">
        <v>277.45</v>
      </c>
      <c r="M2400" s="10">
        <f t="array" ref="M2400">_xlfn.XLOOKUP(A2400,subscriptions!B2400:B10004,subscriptions!D2400:D10004)</f>
        <v>50</v>
      </c>
      <c r="N2400" s="10">
        <f t="array" ref="N2400">_xlfn.XLOOKUP(A2400,subscriptions!B2400:B10004,subscriptions!G2400:G10004)</f>
        <v>20</v>
      </c>
      <c r="O2400" s="10">
        <v>40.0</v>
      </c>
      <c r="P2400" s="10" t="str">
        <f t="array" ref="P2400">_xlfn.XLOOKUP(A2400,subscriptions!B2400:B10004,subscriptions!C2400:C10004)</f>
        <v>Mini</v>
      </c>
      <c r="Q2400" s="10" t="s">
        <v>128</v>
      </c>
      <c r="R2400" s="10" t="s">
        <v>148</v>
      </c>
      <c r="S2400" s="10" t="s">
        <v>587</v>
      </c>
    </row>
    <row r="2401">
      <c r="A2401" s="1" t="s">
        <v>3234</v>
      </c>
      <c r="B2401" s="1" t="s">
        <v>295</v>
      </c>
      <c r="C2401" s="1" t="s">
        <v>110</v>
      </c>
      <c r="D2401" s="1" t="s">
        <v>153</v>
      </c>
      <c r="E2401" s="1" t="s">
        <v>280</v>
      </c>
      <c r="F2401" s="1" t="s">
        <v>873</v>
      </c>
      <c r="G2401" s="1" t="s">
        <v>15227</v>
      </c>
      <c r="H2401" s="1" t="s">
        <v>15228</v>
      </c>
      <c r="I2401" s="4">
        <v>84.37725694444444</v>
      </c>
      <c r="J2401" s="1">
        <v>1569.63</v>
      </c>
      <c r="K2401" s="1">
        <v>208.91</v>
      </c>
      <c r="M2401" s="10">
        <f t="array" ref="M2401">_xlfn.XLOOKUP(A2401,subscriptions!B2401:B10004,subscriptions!D2401:D10004)</f>
        <v>120</v>
      </c>
      <c r="N2401" s="10">
        <f t="array" ref="N2401">_xlfn.XLOOKUP(A2401,subscriptions!B2401:B10004,subscriptions!G2401:G10004)</f>
        <v>0</v>
      </c>
      <c r="O2401" s="10">
        <v>120.0</v>
      </c>
      <c r="P2401" s="10" t="str">
        <f t="array" ref="P2401">_xlfn.XLOOKUP(A2401,subscriptions!B2401:B10004,subscriptions!C2401:C10004)</f>
        <v>Residential</v>
      </c>
      <c r="Q2401" s="10" t="s">
        <v>173</v>
      </c>
      <c r="R2401" s="10" t="s">
        <v>212</v>
      </c>
      <c r="S2401" s="10" t="s">
        <v>1360</v>
      </c>
    </row>
    <row r="2402">
      <c r="A2402" s="1" t="s">
        <v>3235</v>
      </c>
      <c r="B2402" s="1" t="s">
        <v>763</v>
      </c>
      <c r="C2402" s="1" t="s">
        <v>473</v>
      </c>
      <c r="D2402" s="1" t="s">
        <v>27</v>
      </c>
      <c r="E2402" s="1" t="s">
        <v>332</v>
      </c>
      <c r="F2402" s="1" t="s">
        <v>1749</v>
      </c>
      <c r="G2402" s="1" t="s">
        <v>15229</v>
      </c>
      <c r="H2402" s="1" t="s">
        <v>15230</v>
      </c>
      <c r="I2402" s="4">
        <v>84.25444444444445</v>
      </c>
      <c r="J2402" s="1">
        <v>674.65</v>
      </c>
      <c r="K2402" s="1">
        <v>96.65</v>
      </c>
      <c r="M2402" s="10">
        <f t="array" ref="M2402">_xlfn.XLOOKUP(A2402,subscriptions!B2402:B10004,subscriptions!D2402:D10004)</f>
        <v>120</v>
      </c>
      <c r="N2402" s="10">
        <f t="array" ref="N2402">_xlfn.XLOOKUP(A2402,subscriptions!B2402:B10004,subscriptions!G2402:G10004)</f>
        <v>5</v>
      </c>
      <c r="O2402" s="10">
        <v>114.0</v>
      </c>
      <c r="P2402" s="10" t="str">
        <f t="array" ref="P2402">_xlfn.XLOOKUP(A2402,subscriptions!B2402:B10004,subscriptions!C2402:C10004)</f>
        <v>Residential</v>
      </c>
      <c r="Q2402" s="10" t="s">
        <v>194</v>
      </c>
      <c r="R2402" s="10" t="s">
        <v>212</v>
      </c>
      <c r="S2402" s="10" t="s">
        <v>2046</v>
      </c>
    </row>
    <row r="2403">
      <c r="A2403" s="1" t="s">
        <v>3236</v>
      </c>
      <c r="B2403" s="1" t="s">
        <v>1226</v>
      </c>
      <c r="C2403" s="1" t="s">
        <v>2483</v>
      </c>
      <c r="D2403" s="1" t="s">
        <v>153</v>
      </c>
      <c r="E2403" s="1" t="s">
        <v>631</v>
      </c>
      <c r="F2403" s="1" t="s">
        <v>1318</v>
      </c>
      <c r="G2403" s="1" t="s">
        <v>15231</v>
      </c>
      <c r="H2403" s="1" t="s">
        <v>15232</v>
      </c>
      <c r="I2403" s="4">
        <v>84.33708333333334</v>
      </c>
      <c r="J2403" s="1">
        <v>161.62</v>
      </c>
      <c r="K2403" s="1">
        <v>41.87</v>
      </c>
      <c r="M2403" s="10">
        <f t="array" ref="M2403">_xlfn.XLOOKUP(A2403,subscriptions!B2403:B10004,subscriptions!D2403:D10004)</f>
        <v>120</v>
      </c>
      <c r="N2403" s="10">
        <f t="array" ref="N2403">_xlfn.XLOOKUP(A2403,subscriptions!B2403:B10004,subscriptions!G2403:G10004)</f>
        <v>10</v>
      </c>
      <c r="O2403" s="10">
        <v>108.0</v>
      </c>
      <c r="P2403" s="10" t="str">
        <f t="array" ref="P2403">_xlfn.XLOOKUP(A2403,subscriptions!B2403:B10004,subscriptions!C2403:C10004)</f>
        <v>Residential</v>
      </c>
      <c r="Q2403" s="10" t="s">
        <v>128</v>
      </c>
      <c r="R2403" s="10" t="s">
        <v>212</v>
      </c>
      <c r="S2403" s="10" t="s">
        <v>968</v>
      </c>
    </row>
    <row r="2404">
      <c r="A2404" s="1" t="s">
        <v>3239</v>
      </c>
      <c r="B2404" s="1" t="s">
        <v>1044</v>
      </c>
      <c r="C2404" s="1" t="s">
        <v>218</v>
      </c>
      <c r="D2404" s="1" t="s">
        <v>27</v>
      </c>
      <c r="E2404" s="1" t="s">
        <v>239</v>
      </c>
      <c r="F2404" s="1" t="s">
        <v>3181</v>
      </c>
      <c r="G2404" s="1" t="s">
        <v>15233</v>
      </c>
      <c r="H2404" s="1" t="s">
        <v>15234</v>
      </c>
      <c r="I2404" s="4">
        <v>84.25283564814815</v>
      </c>
      <c r="J2404" s="1">
        <v>840.51</v>
      </c>
      <c r="K2404" s="1">
        <v>98.77</v>
      </c>
      <c r="M2404" s="10">
        <f t="array" ref="M2404">_xlfn.XLOOKUP(A2404,subscriptions!B2404:B10004,subscriptions!D2404:D10004)</f>
        <v>120</v>
      </c>
      <c r="N2404" s="10">
        <f t="array" ref="N2404">_xlfn.XLOOKUP(A2404,subscriptions!B2404:B10004,subscriptions!G2404:G10004)</f>
        <v>20</v>
      </c>
      <c r="O2404" s="10">
        <v>96.0</v>
      </c>
      <c r="P2404" s="10" t="str">
        <f t="array" ref="P2404">_xlfn.XLOOKUP(A2404,subscriptions!B2404:B10004,subscriptions!C2404:C10004)</f>
        <v>Residential</v>
      </c>
      <c r="Q2404" s="10" t="s">
        <v>128</v>
      </c>
      <c r="R2404" s="10" t="s">
        <v>148</v>
      </c>
      <c r="S2404" s="10" t="s">
        <v>916</v>
      </c>
    </row>
    <row r="2405">
      <c r="A2405" s="1" t="s">
        <v>3240</v>
      </c>
      <c r="B2405" s="1" t="s">
        <v>1886</v>
      </c>
      <c r="C2405" s="1" t="s">
        <v>3912</v>
      </c>
      <c r="D2405" s="1" t="s">
        <v>27</v>
      </c>
      <c r="E2405" s="1" t="s">
        <v>239</v>
      </c>
      <c r="F2405" s="1" t="s">
        <v>2364</v>
      </c>
      <c r="G2405" s="1" t="s">
        <v>15235</v>
      </c>
      <c r="H2405" s="1" t="s">
        <v>15236</v>
      </c>
      <c r="I2405" s="4">
        <v>84.37584490740741</v>
      </c>
      <c r="J2405" s="1">
        <v>609.24</v>
      </c>
      <c r="K2405" s="1">
        <v>116.58</v>
      </c>
      <c r="M2405" s="10">
        <f t="array" ref="M2405">_xlfn.XLOOKUP(A2405,subscriptions!B2405:B10004,subscriptions!D2405:D10004)</f>
        <v>80</v>
      </c>
      <c r="N2405" s="10">
        <f t="array" ref="N2405">_xlfn.XLOOKUP(A2405,subscriptions!B2405:B10004,subscriptions!G2405:G10004)</f>
        <v>0</v>
      </c>
      <c r="O2405" s="10">
        <v>80.0</v>
      </c>
      <c r="P2405" s="10" t="str">
        <f t="array" ref="P2405">_xlfn.XLOOKUP(A2405,subscriptions!B2405:B10004,subscriptions!C2405:C10004)</f>
        <v>Roam</v>
      </c>
      <c r="Q2405" s="10" t="s">
        <v>173</v>
      </c>
      <c r="R2405" s="10" t="s">
        <v>148</v>
      </c>
      <c r="S2405" s="10" t="s">
        <v>1442</v>
      </c>
    </row>
    <row r="2406">
      <c r="A2406" s="1" t="s">
        <v>3241</v>
      </c>
      <c r="B2406" s="1" t="s">
        <v>969</v>
      </c>
      <c r="C2406" s="1" t="s">
        <v>658</v>
      </c>
      <c r="D2406" s="1" t="s">
        <v>27</v>
      </c>
      <c r="E2406" s="1" t="s">
        <v>111</v>
      </c>
      <c r="F2406" s="1" t="s">
        <v>3756</v>
      </c>
      <c r="G2406" s="1" t="s">
        <v>15237</v>
      </c>
      <c r="H2406" s="1" t="s">
        <v>15238</v>
      </c>
      <c r="I2406" s="4">
        <v>84.34041666666667</v>
      </c>
      <c r="J2406" s="1">
        <v>1745.71</v>
      </c>
      <c r="K2406" s="1">
        <v>378.8</v>
      </c>
      <c r="M2406" s="10">
        <f t="array" ref="M2406">_xlfn.XLOOKUP(A2406,subscriptions!B2406:B10004,subscriptions!D2406:D10004)</f>
        <v>120</v>
      </c>
      <c r="N2406" s="10">
        <f t="array" ref="N2406">_xlfn.XLOOKUP(A2406,subscriptions!B2406:B10004,subscriptions!G2406:G10004)</f>
        <v>5</v>
      </c>
      <c r="O2406" s="10">
        <v>114.0</v>
      </c>
      <c r="P2406" s="10" t="str">
        <f t="array" ref="P2406">_xlfn.XLOOKUP(A2406,subscriptions!B2406:B10004,subscriptions!C2406:C10004)</f>
        <v>Residential</v>
      </c>
      <c r="Q2406" s="10" t="s">
        <v>194</v>
      </c>
      <c r="R2406" s="10" t="s">
        <v>212</v>
      </c>
      <c r="S2406" s="10" t="s">
        <v>616</v>
      </c>
    </row>
    <row r="2407">
      <c r="A2407" s="1" t="s">
        <v>3242</v>
      </c>
      <c r="B2407" s="1" t="s">
        <v>814</v>
      </c>
      <c r="C2407" s="1" t="s">
        <v>2007</v>
      </c>
      <c r="D2407" s="1" t="s">
        <v>153</v>
      </c>
      <c r="E2407" s="1" t="s">
        <v>714</v>
      </c>
      <c r="F2407" s="1" t="s">
        <v>3326</v>
      </c>
      <c r="G2407" s="1" t="s">
        <v>15239</v>
      </c>
      <c r="H2407" s="1" t="s">
        <v>15240</v>
      </c>
      <c r="I2407" s="4">
        <v>84.21065972222222</v>
      </c>
      <c r="J2407" s="1">
        <v>1446.27</v>
      </c>
      <c r="K2407" s="1">
        <v>368.44</v>
      </c>
      <c r="M2407" s="10">
        <f t="array" ref="M2407">_xlfn.XLOOKUP(A2407,subscriptions!B2407:B10004,subscriptions!D2407:D10004)</f>
        <v>120</v>
      </c>
      <c r="N2407" s="10">
        <f t="array" ref="N2407">_xlfn.XLOOKUP(A2407,subscriptions!B2407:B10004,subscriptions!G2407:G10004)</f>
        <v>10</v>
      </c>
      <c r="O2407" s="10">
        <v>108.0</v>
      </c>
      <c r="P2407" s="10" t="str">
        <f t="array" ref="P2407">_xlfn.XLOOKUP(A2407,subscriptions!B2407:B10004,subscriptions!C2407:C10004)</f>
        <v>Residential</v>
      </c>
      <c r="Q2407" s="10" t="s">
        <v>128</v>
      </c>
      <c r="R2407" s="10" t="s">
        <v>212</v>
      </c>
      <c r="S2407" s="10" t="s">
        <v>770</v>
      </c>
    </row>
    <row r="2408">
      <c r="A2408" s="1" t="s">
        <v>3243</v>
      </c>
      <c r="B2408" s="1" t="s">
        <v>295</v>
      </c>
      <c r="C2408" s="1" t="s">
        <v>1142</v>
      </c>
      <c r="D2408" s="1" t="s">
        <v>153</v>
      </c>
      <c r="E2408" s="1" t="s">
        <v>631</v>
      </c>
      <c r="F2408" s="1" t="s">
        <v>632</v>
      </c>
      <c r="G2408" s="1" t="s">
        <v>15241</v>
      </c>
      <c r="H2408" s="1" t="s">
        <v>15242</v>
      </c>
      <c r="I2408" s="4">
        <v>84.38287037037037</v>
      </c>
      <c r="J2408" s="1">
        <v>730.24</v>
      </c>
      <c r="K2408" s="1">
        <v>105.95</v>
      </c>
      <c r="M2408" s="10">
        <f t="array" ref="M2408">_xlfn.XLOOKUP(A2408,subscriptions!B2408:B10004,subscriptions!D2408:D10004)</f>
        <v>120</v>
      </c>
      <c r="N2408" s="10">
        <f t="array" ref="N2408">_xlfn.XLOOKUP(A2408,subscriptions!B2408:B10004,subscriptions!G2408:G10004)</f>
        <v>20</v>
      </c>
      <c r="O2408" s="10">
        <v>96.0</v>
      </c>
      <c r="P2408" s="10" t="str">
        <f t="array" ref="P2408">_xlfn.XLOOKUP(A2408,subscriptions!B2408:B10004,subscriptions!C2408:C10004)</f>
        <v>Residential</v>
      </c>
      <c r="Q2408" s="10" t="s">
        <v>128</v>
      </c>
      <c r="R2408" s="10" t="s">
        <v>148</v>
      </c>
      <c r="S2408" s="10" t="s">
        <v>671</v>
      </c>
    </row>
    <row r="2409">
      <c r="A2409" s="1" t="s">
        <v>3244</v>
      </c>
      <c r="B2409" s="1" t="s">
        <v>899</v>
      </c>
      <c r="C2409" s="1" t="s">
        <v>1251</v>
      </c>
      <c r="D2409" s="1" t="s">
        <v>27</v>
      </c>
      <c r="E2409" s="1" t="s">
        <v>714</v>
      </c>
      <c r="F2409" s="1" t="s">
        <v>2562</v>
      </c>
      <c r="G2409" s="1" t="s">
        <v>15243</v>
      </c>
      <c r="H2409" s="1" t="s">
        <v>15244</v>
      </c>
      <c r="I2409" s="4">
        <v>84.25521990740741</v>
      </c>
      <c r="J2409" s="1">
        <v>418.64</v>
      </c>
      <c r="K2409" s="1">
        <v>116.92</v>
      </c>
      <c r="M2409" s="10">
        <f t="array" ref="M2409">_xlfn.XLOOKUP(A2409,subscriptions!B2409:B10004,subscriptions!D2409:D10004)</f>
        <v>120</v>
      </c>
      <c r="N2409" s="10">
        <f t="array" ref="N2409">_xlfn.XLOOKUP(A2409,subscriptions!B2409:B10004,subscriptions!G2409:G10004)</f>
        <v>0</v>
      </c>
      <c r="O2409" s="10">
        <v>120.0</v>
      </c>
      <c r="P2409" s="10" t="str">
        <f t="array" ref="P2409">_xlfn.XLOOKUP(A2409,subscriptions!B2409:B10004,subscriptions!C2409:C10004)</f>
        <v>Residential</v>
      </c>
      <c r="Q2409" s="10" t="s">
        <v>173</v>
      </c>
      <c r="R2409" s="10" t="s">
        <v>212</v>
      </c>
      <c r="S2409" s="10" t="s">
        <v>149</v>
      </c>
    </row>
    <row r="2410">
      <c r="A2410" s="1" t="s">
        <v>3247</v>
      </c>
      <c r="B2410" s="1" t="s">
        <v>573</v>
      </c>
      <c r="C2410" s="1" t="s">
        <v>734</v>
      </c>
      <c r="D2410" s="1" t="s">
        <v>27</v>
      </c>
      <c r="E2410" s="1" t="s">
        <v>714</v>
      </c>
      <c r="F2410" s="1" t="s">
        <v>1866</v>
      </c>
      <c r="G2410" s="1" t="s">
        <v>15245</v>
      </c>
      <c r="H2410" s="1" t="s">
        <v>15246</v>
      </c>
      <c r="I2410" s="4">
        <v>84.29799768518518</v>
      </c>
      <c r="J2410" s="1">
        <v>6688.78</v>
      </c>
      <c r="K2410" s="1">
        <v>1647.29</v>
      </c>
      <c r="M2410" s="10">
        <f t="array" ref="M2410">_xlfn.XLOOKUP(A2410,subscriptions!B2410:B10004,subscriptions!D2410:D10004)</f>
        <v>120</v>
      </c>
      <c r="N2410" s="10">
        <f t="array" ref="N2410">_xlfn.XLOOKUP(A2410,subscriptions!B2410:B10004,subscriptions!G2410:G10004)</f>
        <v>5</v>
      </c>
      <c r="O2410" s="10">
        <v>114.0</v>
      </c>
      <c r="P2410" s="10" t="str">
        <f t="array" ref="P2410">_xlfn.XLOOKUP(A2410,subscriptions!B2410:B10004,subscriptions!C2410:C10004)</f>
        <v>Residential</v>
      </c>
      <c r="Q2410" s="10" t="s">
        <v>194</v>
      </c>
      <c r="R2410" s="10" t="s">
        <v>212</v>
      </c>
      <c r="S2410" s="10" t="s">
        <v>785</v>
      </c>
    </row>
    <row r="2411">
      <c r="A2411" s="1" t="s">
        <v>3248</v>
      </c>
      <c r="B2411" s="1" t="s">
        <v>1460</v>
      </c>
      <c r="C2411" s="1" t="s">
        <v>1507</v>
      </c>
      <c r="D2411" s="1" t="s">
        <v>27</v>
      </c>
      <c r="E2411" s="1" t="s">
        <v>179</v>
      </c>
      <c r="F2411" s="1" t="s">
        <v>200</v>
      </c>
      <c r="G2411" s="1" t="s">
        <v>15247</v>
      </c>
      <c r="H2411" s="1" t="s">
        <v>15248</v>
      </c>
      <c r="I2411" s="4">
        <v>84.21600694444444</v>
      </c>
      <c r="J2411" s="1">
        <v>957.71</v>
      </c>
      <c r="K2411" s="1">
        <v>133.77</v>
      </c>
      <c r="L2411" s="1">
        <v>100.0</v>
      </c>
      <c r="M2411" s="10">
        <f t="array" ref="M2411">_xlfn.XLOOKUP(A2411,subscriptions!B2411:B10004,subscriptions!D2411:D10004)</f>
        <v>50</v>
      </c>
      <c r="N2411" s="10">
        <f t="array" ref="N2411">_xlfn.XLOOKUP(A2411,subscriptions!B2411:B10004,subscriptions!G2411:G10004)</f>
        <v>10</v>
      </c>
      <c r="O2411" s="10">
        <v>45.0</v>
      </c>
      <c r="P2411" s="10" t="str">
        <f t="array" ref="P2411">_xlfn.XLOOKUP(A2411,subscriptions!B2411:B10004,subscriptions!C2411:C10004)</f>
        <v>Mini</v>
      </c>
      <c r="Q2411" s="10" t="s">
        <v>128</v>
      </c>
      <c r="R2411" s="10" t="s">
        <v>148</v>
      </c>
      <c r="S2411" s="10" t="s">
        <v>2596</v>
      </c>
    </row>
    <row r="2412">
      <c r="A2412" s="1" t="s">
        <v>3249</v>
      </c>
      <c r="B2412" s="1" t="s">
        <v>1886</v>
      </c>
      <c r="C2412" s="1" t="s">
        <v>330</v>
      </c>
      <c r="D2412" s="1" t="s">
        <v>27</v>
      </c>
      <c r="E2412" s="1" t="s">
        <v>219</v>
      </c>
      <c r="F2412" s="1" t="s">
        <v>4220</v>
      </c>
      <c r="G2412" s="1" t="s">
        <v>15249</v>
      </c>
      <c r="H2412" s="1" t="s">
        <v>15250</v>
      </c>
      <c r="I2412" s="4">
        <v>84.34167824074073</v>
      </c>
      <c r="J2412" s="1">
        <v>1798.45</v>
      </c>
      <c r="K2412" s="1">
        <v>194.27</v>
      </c>
      <c r="M2412" s="10">
        <f t="array" ref="M2412">_xlfn.XLOOKUP(A2412,subscriptions!B2412:B10004,subscriptions!D2412:D10004)</f>
        <v>50</v>
      </c>
      <c r="N2412" s="10">
        <f t="array" ref="N2412">_xlfn.XLOOKUP(A2412,subscriptions!B2412:B10004,subscriptions!G2412:G10004)</f>
        <v>20</v>
      </c>
      <c r="O2412" s="10">
        <v>40.0</v>
      </c>
      <c r="P2412" s="10" t="str">
        <f t="array" ref="P2412">_xlfn.XLOOKUP(A2412,subscriptions!B2412:B10004,subscriptions!C2412:C10004)</f>
        <v>Mini</v>
      </c>
      <c r="Q2412" s="10" t="s">
        <v>128</v>
      </c>
      <c r="R2412" s="10" t="s">
        <v>148</v>
      </c>
      <c r="S2412" s="10" t="s">
        <v>1703</v>
      </c>
    </row>
    <row r="2413">
      <c r="A2413" s="1" t="s">
        <v>3250</v>
      </c>
      <c r="B2413" s="1" t="s">
        <v>686</v>
      </c>
      <c r="C2413" s="1" t="s">
        <v>152</v>
      </c>
      <c r="D2413" s="1" t="s">
        <v>153</v>
      </c>
      <c r="E2413" s="1" t="s">
        <v>280</v>
      </c>
      <c r="F2413" s="1" t="s">
        <v>1665</v>
      </c>
      <c r="G2413" s="1" t="s">
        <v>15251</v>
      </c>
      <c r="H2413" s="1" t="s">
        <v>15252</v>
      </c>
      <c r="I2413" s="4">
        <v>84.38082175925926</v>
      </c>
      <c r="J2413" s="1">
        <v>277.2</v>
      </c>
      <c r="K2413" s="1">
        <v>70.5</v>
      </c>
      <c r="M2413" s="10">
        <f t="array" ref="M2413">_xlfn.XLOOKUP(A2413,subscriptions!B2413:B10004,subscriptions!D2413:D10004)</f>
        <v>120</v>
      </c>
      <c r="N2413" s="10">
        <f t="array" ref="N2413">_xlfn.XLOOKUP(A2413,subscriptions!B2413:B10004,subscriptions!G2413:G10004)</f>
        <v>0</v>
      </c>
      <c r="O2413" s="10">
        <v>120.0</v>
      </c>
      <c r="P2413" s="10" t="str">
        <f t="array" ref="P2413">_xlfn.XLOOKUP(A2413,subscriptions!B2413:B10004,subscriptions!C2413:C10004)</f>
        <v>Residential</v>
      </c>
      <c r="Q2413" s="10" t="s">
        <v>173</v>
      </c>
      <c r="R2413" s="10" t="s">
        <v>212</v>
      </c>
      <c r="S2413" s="10" t="s">
        <v>762</v>
      </c>
    </row>
    <row r="2414">
      <c r="A2414" s="1" t="s">
        <v>3251</v>
      </c>
      <c r="B2414" s="1" t="s">
        <v>748</v>
      </c>
      <c r="C2414" s="1" t="s">
        <v>658</v>
      </c>
      <c r="D2414" s="1" t="s">
        <v>27</v>
      </c>
      <c r="E2414" s="1" t="s">
        <v>219</v>
      </c>
      <c r="F2414" s="1" t="s">
        <v>590</v>
      </c>
      <c r="G2414" s="1" t="s">
        <v>15253</v>
      </c>
      <c r="H2414" s="1" t="s">
        <v>15254</v>
      </c>
      <c r="I2414" s="4">
        <v>84.41956018518519</v>
      </c>
      <c r="J2414" s="1">
        <v>1047.1</v>
      </c>
      <c r="K2414" s="1">
        <v>237.55</v>
      </c>
      <c r="M2414" s="10">
        <f t="array" ref="M2414">_xlfn.XLOOKUP(A2414,subscriptions!B2414:B10004,subscriptions!D2414:D10004)</f>
        <v>250</v>
      </c>
      <c r="N2414" s="10">
        <f t="array" ref="N2414">_xlfn.XLOOKUP(A2414,subscriptions!B2414:B10004,subscriptions!G2414:G10004)</f>
        <v>5</v>
      </c>
      <c r="O2414" s="10">
        <v>237.5</v>
      </c>
      <c r="P2414" s="10" t="str">
        <f t="array" ref="P2414">_xlfn.XLOOKUP(A2414,subscriptions!B2414:B10004,subscriptions!C2414:C10004)</f>
        <v>Business</v>
      </c>
      <c r="Q2414" s="10" t="s">
        <v>194</v>
      </c>
      <c r="R2414" s="10" t="s">
        <v>129</v>
      </c>
      <c r="S2414" s="10" t="s">
        <v>1525</v>
      </c>
    </row>
    <row r="2415">
      <c r="A2415" s="1" t="s">
        <v>3252</v>
      </c>
      <c r="B2415" s="1" t="s">
        <v>1844</v>
      </c>
      <c r="C2415" s="1" t="s">
        <v>3912</v>
      </c>
      <c r="D2415" s="1" t="s">
        <v>153</v>
      </c>
      <c r="E2415" s="1" t="s">
        <v>111</v>
      </c>
      <c r="F2415" s="1" t="s">
        <v>1906</v>
      </c>
      <c r="G2415" s="1" t="s">
        <v>15255</v>
      </c>
      <c r="H2415" s="1" t="s">
        <v>15256</v>
      </c>
      <c r="I2415" s="4">
        <v>84.2584375</v>
      </c>
      <c r="J2415" s="1">
        <v>91.88</v>
      </c>
      <c r="K2415" s="1">
        <v>26.19</v>
      </c>
      <c r="M2415" s="10">
        <f t="array" ref="M2415">_xlfn.XLOOKUP(A2415,subscriptions!B2415:B10004,subscriptions!D2415:D10004)</f>
        <v>120</v>
      </c>
      <c r="N2415" s="10">
        <f t="array" ref="N2415">_xlfn.XLOOKUP(A2415,subscriptions!B2415:B10004,subscriptions!G2415:G10004)</f>
        <v>10</v>
      </c>
      <c r="O2415" s="10">
        <v>108.0</v>
      </c>
      <c r="P2415" s="10" t="str">
        <f t="array" ref="P2415">_xlfn.XLOOKUP(A2415,subscriptions!B2415:B10004,subscriptions!C2415:C10004)</f>
        <v>Residential</v>
      </c>
      <c r="Q2415" s="10" t="s">
        <v>128</v>
      </c>
      <c r="R2415" s="10" t="s">
        <v>212</v>
      </c>
      <c r="S2415" s="10" t="s">
        <v>4148</v>
      </c>
    </row>
    <row r="2416">
      <c r="A2416" s="1" t="s">
        <v>3253</v>
      </c>
      <c r="B2416" s="1" t="s">
        <v>1865</v>
      </c>
      <c r="C2416" s="1" t="s">
        <v>2007</v>
      </c>
      <c r="D2416" s="1" t="s">
        <v>153</v>
      </c>
      <c r="E2416" s="1" t="s">
        <v>239</v>
      </c>
      <c r="F2416" s="1" t="s">
        <v>2765</v>
      </c>
      <c r="G2416" s="1" t="s">
        <v>15257</v>
      </c>
      <c r="H2416" s="1" t="s">
        <v>15258</v>
      </c>
      <c r="I2416" s="4">
        <v>84.3383449074074</v>
      </c>
      <c r="J2416" s="1">
        <v>1106.18</v>
      </c>
      <c r="K2416" s="1">
        <v>186.46</v>
      </c>
      <c r="M2416" s="10">
        <f t="array" ref="M2416">_xlfn.XLOOKUP(A2416,subscriptions!B2416:B10004,subscriptions!D2416:D10004)</f>
        <v>120</v>
      </c>
      <c r="N2416" s="10">
        <f t="array" ref="N2416">_xlfn.XLOOKUP(A2416,subscriptions!B2416:B10004,subscriptions!G2416:G10004)</f>
        <v>20</v>
      </c>
      <c r="O2416" s="10">
        <v>96.0</v>
      </c>
      <c r="P2416" s="10" t="str">
        <f t="array" ref="P2416">_xlfn.XLOOKUP(A2416,subscriptions!B2416:B10004,subscriptions!C2416:C10004)</f>
        <v>Residential</v>
      </c>
      <c r="Q2416" s="10" t="s">
        <v>128</v>
      </c>
      <c r="R2416" s="10" t="s">
        <v>148</v>
      </c>
      <c r="S2416" s="10" t="s">
        <v>2086</v>
      </c>
    </row>
    <row r="2417">
      <c r="A2417" s="1" t="s">
        <v>3254</v>
      </c>
      <c r="B2417" s="1" t="s">
        <v>1303</v>
      </c>
      <c r="C2417" s="1" t="s">
        <v>920</v>
      </c>
      <c r="D2417" s="1" t="s">
        <v>153</v>
      </c>
      <c r="E2417" s="1" t="s">
        <v>714</v>
      </c>
      <c r="F2417" s="1" t="s">
        <v>715</v>
      </c>
      <c r="G2417" s="1" t="s">
        <v>15259</v>
      </c>
      <c r="H2417" s="1" t="s">
        <v>15260</v>
      </c>
      <c r="I2417" s="4">
        <v>84.34200231481482</v>
      </c>
      <c r="J2417" s="1">
        <v>5037.08</v>
      </c>
      <c r="K2417" s="1">
        <v>473.2</v>
      </c>
      <c r="M2417" s="10">
        <f t="array" ref="M2417">_xlfn.XLOOKUP(A2417,subscriptions!B2417:B10004,subscriptions!D2417:D10004)</f>
        <v>120</v>
      </c>
      <c r="N2417" s="10">
        <f t="array" ref="N2417">_xlfn.XLOOKUP(A2417,subscriptions!B2417:B10004,subscriptions!G2417:G10004)</f>
        <v>0</v>
      </c>
      <c r="O2417" s="10">
        <v>120.0</v>
      </c>
      <c r="P2417" s="10" t="str">
        <f t="array" ref="P2417">_xlfn.XLOOKUP(A2417,subscriptions!B2417:B10004,subscriptions!C2417:C10004)</f>
        <v>Residential</v>
      </c>
      <c r="Q2417" s="10" t="s">
        <v>173</v>
      </c>
      <c r="R2417" s="10" t="s">
        <v>212</v>
      </c>
      <c r="S2417" s="10" t="s">
        <v>1703</v>
      </c>
    </row>
    <row r="2418">
      <c r="A2418" s="1" t="s">
        <v>3255</v>
      </c>
      <c r="B2418" s="1" t="s">
        <v>132</v>
      </c>
      <c r="C2418" s="1" t="s">
        <v>605</v>
      </c>
      <c r="D2418" s="1" t="s">
        <v>27</v>
      </c>
      <c r="E2418" s="1" t="s">
        <v>179</v>
      </c>
      <c r="F2418" s="1" t="s">
        <v>1760</v>
      </c>
      <c r="G2418" s="1" t="s">
        <v>15261</v>
      </c>
      <c r="H2418" s="1" t="s">
        <v>15262</v>
      </c>
      <c r="I2418" s="4">
        <v>84.3786574074074</v>
      </c>
      <c r="J2418" s="1">
        <v>777.27</v>
      </c>
      <c r="K2418" s="1">
        <v>148.15</v>
      </c>
      <c r="L2418" s="1">
        <v>100.0</v>
      </c>
      <c r="M2418" s="10">
        <f t="array" ref="M2418">_xlfn.XLOOKUP(A2418,subscriptions!B2418:B10004,subscriptions!D2418:D10004)</f>
        <v>80</v>
      </c>
      <c r="N2418" s="10">
        <f t="array" ref="N2418">_xlfn.XLOOKUP(A2418,subscriptions!B2418:B10004,subscriptions!G2418:G10004)</f>
        <v>5</v>
      </c>
      <c r="O2418" s="10">
        <v>76.0</v>
      </c>
      <c r="P2418" s="10" t="str">
        <f t="array" ref="P2418">_xlfn.XLOOKUP(A2418,subscriptions!B2418:B10004,subscriptions!C2418:C10004)</f>
        <v>Roam</v>
      </c>
      <c r="Q2418" s="10" t="s">
        <v>194</v>
      </c>
      <c r="R2418" s="10" t="s">
        <v>148</v>
      </c>
      <c r="S2418" s="10" t="s">
        <v>1622</v>
      </c>
    </row>
    <row r="2419">
      <c r="A2419" s="1" t="s">
        <v>3256</v>
      </c>
      <c r="B2419" s="1" t="s">
        <v>1995</v>
      </c>
      <c r="C2419" s="1" t="s">
        <v>884</v>
      </c>
      <c r="D2419" s="1" t="s">
        <v>153</v>
      </c>
      <c r="E2419" s="1" t="s">
        <v>28</v>
      </c>
      <c r="F2419" s="1" t="s">
        <v>1639</v>
      </c>
      <c r="G2419" s="1" t="s">
        <v>15263</v>
      </c>
      <c r="H2419" s="1" t="s">
        <v>15264</v>
      </c>
      <c r="I2419" s="4">
        <v>84.2528125</v>
      </c>
      <c r="J2419" s="1">
        <v>109.67</v>
      </c>
      <c r="K2419" s="1">
        <v>24.95</v>
      </c>
      <c r="M2419" s="10">
        <f t="array" ref="M2419">_xlfn.XLOOKUP(A2419,subscriptions!B2419:B10004,subscriptions!D2419:D10004)</f>
        <v>120</v>
      </c>
      <c r="N2419" s="10">
        <f t="array" ref="N2419">_xlfn.XLOOKUP(A2419,subscriptions!B2419:B10004,subscriptions!G2419:G10004)</f>
        <v>10</v>
      </c>
      <c r="O2419" s="10">
        <v>108.0</v>
      </c>
      <c r="P2419" s="10" t="str">
        <f t="array" ref="P2419">_xlfn.XLOOKUP(A2419,subscriptions!B2419:B10004,subscriptions!C2419:C10004)</f>
        <v>Residential</v>
      </c>
      <c r="Q2419" s="10" t="s">
        <v>128</v>
      </c>
      <c r="R2419" s="10" t="s">
        <v>212</v>
      </c>
      <c r="S2419" s="10" t="s">
        <v>916</v>
      </c>
    </row>
    <row r="2420">
      <c r="A2420" s="1" t="s">
        <v>3257</v>
      </c>
      <c r="B2420" s="1" t="s">
        <v>1664</v>
      </c>
      <c r="C2420" s="1" t="s">
        <v>827</v>
      </c>
      <c r="D2420" s="1" t="s">
        <v>153</v>
      </c>
      <c r="E2420" s="1" t="s">
        <v>179</v>
      </c>
      <c r="F2420" s="1" t="s">
        <v>773</v>
      </c>
      <c r="G2420" s="1" t="s">
        <v>15265</v>
      </c>
      <c r="H2420" s="1" t="s">
        <v>15266</v>
      </c>
      <c r="I2420" s="4">
        <v>84.34055555555555</v>
      </c>
      <c r="J2420" s="1">
        <v>97.17</v>
      </c>
      <c r="K2420" s="1">
        <v>37.74</v>
      </c>
      <c r="L2420" s="1">
        <v>100.0</v>
      </c>
      <c r="M2420" s="10">
        <f t="array" ref="M2420">_xlfn.XLOOKUP(A2420,subscriptions!B2420:B10004,subscriptions!D2420:D10004)</f>
        <v>80</v>
      </c>
      <c r="N2420" s="10">
        <f t="array" ref="N2420">_xlfn.XLOOKUP(A2420,subscriptions!B2420:B10004,subscriptions!G2420:G10004)</f>
        <v>20</v>
      </c>
      <c r="O2420" s="10">
        <v>64.0</v>
      </c>
      <c r="P2420" s="10" t="str">
        <f t="array" ref="P2420">_xlfn.XLOOKUP(A2420,subscriptions!B2420:B10004,subscriptions!C2420:C10004)</f>
        <v>Roam</v>
      </c>
      <c r="Q2420" s="10" t="s">
        <v>128</v>
      </c>
      <c r="R2420" s="10" t="s">
        <v>148</v>
      </c>
      <c r="S2420" s="10" t="s">
        <v>616</v>
      </c>
    </row>
    <row r="2421">
      <c r="A2421" s="1" t="s">
        <v>3258</v>
      </c>
      <c r="B2421" s="1" t="s">
        <v>2096</v>
      </c>
      <c r="C2421" s="1" t="s">
        <v>3912</v>
      </c>
      <c r="D2421" s="1" t="s">
        <v>27</v>
      </c>
      <c r="E2421" s="1" t="s">
        <v>714</v>
      </c>
      <c r="F2421" s="1" t="s">
        <v>2562</v>
      </c>
      <c r="G2421" s="1" t="s">
        <v>15267</v>
      </c>
      <c r="H2421" s="1" t="s">
        <v>15268</v>
      </c>
      <c r="I2421" s="4">
        <v>84.29309027777778</v>
      </c>
      <c r="J2421" s="1">
        <v>786.5</v>
      </c>
      <c r="K2421" s="1">
        <v>153.79</v>
      </c>
      <c r="M2421" s="10">
        <f t="array" ref="M2421">_xlfn.XLOOKUP(A2421,subscriptions!B2421:B10004,subscriptions!D2421:D10004)</f>
        <v>80</v>
      </c>
      <c r="N2421" s="10">
        <f t="array" ref="N2421">_xlfn.XLOOKUP(A2421,subscriptions!B2421:B10004,subscriptions!G2421:G10004)</f>
        <v>0</v>
      </c>
      <c r="O2421" s="10">
        <v>80.0</v>
      </c>
      <c r="P2421" s="10" t="str">
        <f t="array" ref="P2421">_xlfn.XLOOKUP(A2421,subscriptions!B2421:B10004,subscriptions!C2421:C10004)</f>
        <v>Roam</v>
      </c>
      <c r="Q2421" s="10" t="s">
        <v>173</v>
      </c>
      <c r="R2421" s="10" t="s">
        <v>148</v>
      </c>
      <c r="S2421" s="10" t="s">
        <v>1779</v>
      </c>
    </row>
    <row r="2422">
      <c r="A2422" s="1" t="s">
        <v>3259</v>
      </c>
      <c r="B2422" s="1" t="s">
        <v>2279</v>
      </c>
      <c r="C2422" s="1" t="s">
        <v>152</v>
      </c>
      <c r="D2422" s="1" t="s">
        <v>153</v>
      </c>
      <c r="E2422" s="1" t="s">
        <v>262</v>
      </c>
      <c r="F2422" s="1" t="s">
        <v>4344</v>
      </c>
      <c r="G2422" s="1" t="s">
        <v>15269</v>
      </c>
      <c r="H2422" s="1" t="s">
        <v>15270</v>
      </c>
      <c r="I2422" s="4">
        <v>84.17508101851851</v>
      </c>
      <c r="J2422" s="1">
        <v>311.57</v>
      </c>
      <c r="K2422" s="1">
        <v>47.64</v>
      </c>
      <c r="M2422" s="10">
        <f t="array" ref="M2422">_xlfn.XLOOKUP(A2422,subscriptions!B2422:B10004,subscriptions!D2422:D10004)</f>
        <v>120</v>
      </c>
      <c r="N2422" s="10">
        <f t="array" ref="N2422">_xlfn.XLOOKUP(A2422,subscriptions!B2422:B10004,subscriptions!G2422:G10004)</f>
        <v>5</v>
      </c>
      <c r="O2422" s="10">
        <v>114.0</v>
      </c>
      <c r="P2422" s="10" t="str">
        <f t="array" ref="P2422">_xlfn.XLOOKUP(A2422,subscriptions!B2422:B10004,subscriptions!C2422:C10004)</f>
        <v>Residential</v>
      </c>
      <c r="Q2422" s="10" t="s">
        <v>194</v>
      </c>
      <c r="R2422" s="10" t="s">
        <v>212</v>
      </c>
      <c r="S2422" s="10" t="s">
        <v>1198</v>
      </c>
    </row>
    <row r="2423">
      <c r="A2423" s="1" t="s">
        <v>3261</v>
      </c>
      <c r="B2423" s="1" t="s">
        <v>1460</v>
      </c>
      <c r="C2423" s="1" t="s">
        <v>1973</v>
      </c>
      <c r="D2423" s="1" t="s">
        <v>27</v>
      </c>
      <c r="E2423" s="1" t="s">
        <v>714</v>
      </c>
      <c r="F2423" s="1" t="s">
        <v>1730</v>
      </c>
      <c r="G2423" s="1" t="s">
        <v>15271</v>
      </c>
      <c r="H2423" s="1" t="s">
        <v>15272</v>
      </c>
      <c r="I2423" s="4">
        <v>84.21203703703704</v>
      </c>
      <c r="J2423" s="1">
        <v>85.44</v>
      </c>
      <c r="K2423" s="1">
        <v>29.92</v>
      </c>
      <c r="M2423" s="10">
        <f t="array" ref="M2423">_xlfn.XLOOKUP(A2423,subscriptions!B2423:B10004,subscriptions!D2423:D10004)</f>
        <v>80</v>
      </c>
      <c r="N2423" s="10">
        <f t="array" ref="N2423">_xlfn.XLOOKUP(A2423,subscriptions!B2423:B10004,subscriptions!G2423:G10004)</f>
        <v>10</v>
      </c>
      <c r="O2423" s="10">
        <v>72.0</v>
      </c>
      <c r="P2423" s="10" t="str">
        <f t="array" ref="P2423">_xlfn.XLOOKUP(A2423,subscriptions!B2423:B10004,subscriptions!C2423:C10004)</f>
        <v>Roam</v>
      </c>
      <c r="Q2423" s="10" t="s">
        <v>128</v>
      </c>
      <c r="R2423" s="10" t="s">
        <v>148</v>
      </c>
      <c r="S2423" s="10" t="s">
        <v>857</v>
      </c>
    </row>
    <row r="2424">
      <c r="A2424" s="1" t="s">
        <v>3263</v>
      </c>
      <c r="B2424" s="1" t="s">
        <v>278</v>
      </c>
      <c r="C2424" s="1" t="s">
        <v>605</v>
      </c>
      <c r="D2424" s="1" t="s">
        <v>27</v>
      </c>
      <c r="E2424" s="1" t="s">
        <v>332</v>
      </c>
      <c r="F2424" s="1" t="s">
        <v>618</v>
      </c>
      <c r="G2424" s="1" t="s">
        <v>15273</v>
      </c>
      <c r="H2424" s="1" t="s">
        <v>15274</v>
      </c>
      <c r="I2424" s="4">
        <v>84.33899305555556</v>
      </c>
      <c r="J2424" s="1">
        <v>2167.19</v>
      </c>
      <c r="K2424" s="1">
        <v>421.55</v>
      </c>
      <c r="M2424" s="10">
        <f t="array" ref="M2424">_xlfn.XLOOKUP(A2424,subscriptions!B2424:B10004,subscriptions!D2424:D10004)</f>
        <v>120</v>
      </c>
      <c r="N2424" s="10">
        <f t="array" ref="N2424">_xlfn.XLOOKUP(A2424,subscriptions!B2424:B10004,subscriptions!G2424:G10004)</f>
        <v>20</v>
      </c>
      <c r="O2424" s="10">
        <v>96.0</v>
      </c>
      <c r="P2424" s="10" t="str">
        <f t="array" ref="P2424">_xlfn.XLOOKUP(A2424,subscriptions!B2424:B10004,subscriptions!C2424:C10004)</f>
        <v>Residential</v>
      </c>
      <c r="Q2424" s="10" t="s">
        <v>128</v>
      </c>
      <c r="R2424" s="10" t="s">
        <v>148</v>
      </c>
      <c r="S2424" s="10" t="s">
        <v>2016</v>
      </c>
    </row>
    <row r="2425">
      <c r="A2425" s="1" t="s">
        <v>3264</v>
      </c>
      <c r="B2425" s="1" t="s">
        <v>177</v>
      </c>
      <c r="C2425" s="1" t="s">
        <v>764</v>
      </c>
      <c r="D2425" s="1" t="s">
        <v>153</v>
      </c>
      <c r="E2425" s="1" t="s">
        <v>262</v>
      </c>
      <c r="F2425" s="1" t="s">
        <v>674</v>
      </c>
      <c r="G2425" s="1" t="s">
        <v>15275</v>
      </c>
      <c r="H2425" s="1" t="s">
        <v>15276</v>
      </c>
      <c r="I2425" s="4">
        <v>84.41881944444444</v>
      </c>
      <c r="J2425" s="1">
        <v>970.18</v>
      </c>
      <c r="K2425" s="1">
        <v>155.42</v>
      </c>
      <c r="M2425" s="10">
        <f t="array" ref="M2425">_xlfn.XLOOKUP(A2425,subscriptions!B2425:B10004,subscriptions!D2425:D10004)</f>
        <v>120</v>
      </c>
      <c r="N2425" s="10">
        <f t="array" ref="N2425">_xlfn.XLOOKUP(A2425,subscriptions!B2425:B10004,subscriptions!G2425:G10004)</f>
        <v>0</v>
      </c>
      <c r="O2425" s="10">
        <v>120.0</v>
      </c>
      <c r="P2425" s="10" t="str">
        <f t="array" ref="P2425">_xlfn.XLOOKUP(A2425,subscriptions!B2425:B10004,subscriptions!C2425:C10004)</f>
        <v>Residential</v>
      </c>
      <c r="Q2425" s="10" t="s">
        <v>173</v>
      </c>
      <c r="R2425" s="10" t="s">
        <v>212</v>
      </c>
      <c r="S2425" s="10" t="s">
        <v>1822</v>
      </c>
    </row>
    <row r="2426">
      <c r="A2426" s="1" t="s">
        <v>3265</v>
      </c>
      <c r="B2426" s="1" t="s">
        <v>1939</v>
      </c>
      <c r="C2426" s="1" t="s">
        <v>237</v>
      </c>
      <c r="D2426" s="1" t="s">
        <v>153</v>
      </c>
      <c r="E2426" s="1" t="s">
        <v>631</v>
      </c>
      <c r="F2426" s="1" t="s">
        <v>922</v>
      </c>
      <c r="G2426" s="1" t="s">
        <v>15277</v>
      </c>
      <c r="H2426" s="1" t="s">
        <v>15278</v>
      </c>
      <c r="I2426" s="4">
        <v>84.29530092592593</v>
      </c>
      <c r="J2426" s="1">
        <v>562.14</v>
      </c>
      <c r="K2426" s="1">
        <v>123.46</v>
      </c>
      <c r="M2426" s="10">
        <f t="array" ref="M2426">_xlfn.XLOOKUP(A2426,subscriptions!B2426:B10004,subscriptions!D2426:D10004)</f>
        <v>80</v>
      </c>
      <c r="N2426" s="10">
        <f t="array" ref="N2426">_xlfn.XLOOKUP(A2426,subscriptions!B2426:B10004,subscriptions!G2426:G10004)</f>
        <v>5</v>
      </c>
      <c r="O2426" s="10">
        <v>76.0</v>
      </c>
      <c r="P2426" s="10" t="str">
        <f t="array" ref="P2426">_xlfn.XLOOKUP(A2426,subscriptions!B2426:B10004,subscriptions!C2426:C10004)</f>
        <v>Roam</v>
      </c>
      <c r="Q2426" s="10" t="s">
        <v>194</v>
      </c>
      <c r="R2426" s="10" t="s">
        <v>148</v>
      </c>
      <c r="S2426" s="10" t="s">
        <v>1026</v>
      </c>
    </row>
    <row r="2427">
      <c r="A2427" s="1" t="s">
        <v>3266</v>
      </c>
      <c r="B2427" s="1" t="s">
        <v>1027</v>
      </c>
      <c r="C2427" s="1" t="s">
        <v>1833</v>
      </c>
      <c r="D2427" s="1" t="s">
        <v>153</v>
      </c>
      <c r="E2427" s="1" t="s">
        <v>714</v>
      </c>
      <c r="F2427" s="1" t="s">
        <v>1159</v>
      </c>
      <c r="G2427" s="1" t="s">
        <v>15279</v>
      </c>
      <c r="H2427" s="1" t="s">
        <v>15280</v>
      </c>
      <c r="I2427" s="4">
        <v>84.33960648148148</v>
      </c>
      <c r="J2427" s="1">
        <v>3505.13</v>
      </c>
      <c r="K2427" s="1">
        <v>328.46</v>
      </c>
      <c r="M2427" s="10">
        <f t="array" ref="M2427">_xlfn.XLOOKUP(A2427,subscriptions!B2427:B10004,subscriptions!D2427:D10004)</f>
        <v>120</v>
      </c>
      <c r="N2427" s="10">
        <f t="array" ref="N2427">_xlfn.XLOOKUP(A2427,subscriptions!B2427:B10004,subscriptions!G2427:G10004)</f>
        <v>10</v>
      </c>
      <c r="O2427" s="10">
        <v>108.0</v>
      </c>
      <c r="P2427" s="10" t="str">
        <f t="array" ref="P2427">_xlfn.XLOOKUP(A2427,subscriptions!B2427:B10004,subscriptions!C2427:C10004)</f>
        <v>Residential</v>
      </c>
      <c r="Q2427" s="10" t="s">
        <v>128</v>
      </c>
      <c r="R2427" s="10" t="s">
        <v>212</v>
      </c>
      <c r="S2427" s="10" t="s">
        <v>234</v>
      </c>
    </row>
    <row r="2428">
      <c r="A2428" s="1" t="s">
        <v>3267</v>
      </c>
      <c r="B2428" s="1" t="s">
        <v>941</v>
      </c>
      <c r="C2428" s="1" t="s">
        <v>1347</v>
      </c>
      <c r="D2428" s="1" t="s">
        <v>27</v>
      </c>
      <c r="E2428" s="1" t="s">
        <v>714</v>
      </c>
      <c r="F2428" s="1" t="s">
        <v>3326</v>
      </c>
      <c r="G2428" s="1" t="s">
        <v>15281</v>
      </c>
      <c r="H2428" s="1" t="s">
        <v>15282</v>
      </c>
      <c r="I2428" s="4">
        <v>84.25278935185185</v>
      </c>
      <c r="J2428" s="1">
        <v>235.18</v>
      </c>
      <c r="K2428" s="1">
        <v>50.82</v>
      </c>
      <c r="M2428" s="10">
        <f t="array" ref="M2428">_xlfn.XLOOKUP(A2428,subscriptions!B2428:B10004,subscriptions!D2428:D10004)</f>
        <v>120</v>
      </c>
      <c r="N2428" s="10">
        <f t="array" ref="N2428">_xlfn.XLOOKUP(A2428,subscriptions!B2428:B10004,subscriptions!G2428:G10004)</f>
        <v>20</v>
      </c>
      <c r="O2428" s="10">
        <v>96.0</v>
      </c>
      <c r="P2428" s="10" t="str">
        <f t="array" ref="P2428">_xlfn.XLOOKUP(A2428,subscriptions!B2428:B10004,subscriptions!C2428:C10004)</f>
        <v>Residential</v>
      </c>
      <c r="Q2428" s="10" t="s">
        <v>128</v>
      </c>
      <c r="R2428" s="10" t="s">
        <v>148</v>
      </c>
      <c r="S2428" s="10" t="s">
        <v>916</v>
      </c>
    </row>
    <row r="2429">
      <c r="A2429" s="1" t="s">
        <v>3268</v>
      </c>
      <c r="B2429" s="1" t="s">
        <v>425</v>
      </c>
      <c r="C2429" s="1" t="s">
        <v>237</v>
      </c>
      <c r="D2429" s="1" t="s">
        <v>153</v>
      </c>
      <c r="E2429" s="1" t="s">
        <v>631</v>
      </c>
      <c r="F2429" s="1" t="s">
        <v>632</v>
      </c>
      <c r="G2429" s="1" t="s">
        <v>15283</v>
      </c>
      <c r="H2429" s="1" t="s">
        <v>15284</v>
      </c>
      <c r="I2429" s="4">
        <v>84.2946412037037</v>
      </c>
      <c r="J2429" s="1">
        <v>4732.58</v>
      </c>
      <c r="K2429" s="1">
        <v>392.8</v>
      </c>
      <c r="M2429" s="10">
        <f t="array" ref="M2429">_xlfn.XLOOKUP(A2429,subscriptions!B2429:B10004,subscriptions!D2429:D10004)</f>
        <v>80</v>
      </c>
      <c r="N2429" s="10">
        <f t="array" ref="N2429">_xlfn.XLOOKUP(A2429,subscriptions!B2429:B10004,subscriptions!G2429:G10004)</f>
        <v>0</v>
      </c>
      <c r="O2429" s="10">
        <v>80.0</v>
      </c>
      <c r="P2429" s="10" t="str">
        <f t="array" ref="P2429">_xlfn.XLOOKUP(A2429,subscriptions!B2429:B10004,subscriptions!C2429:C10004)</f>
        <v>Roam</v>
      </c>
      <c r="Q2429" s="10" t="s">
        <v>173</v>
      </c>
      <c r="R2429" s="10" t="s">
        <v>148</v>
      </c>
      <c r="S2429" s="10" t="s">
        <v>2075</v>
      </c>
    </row>
    <row r="2430">
      <c r="A2430" s="1" t="s">
        <v>3269</v>
      </c>
      <c r="B2430" s="1" t="s">
        <v>645</v>
      </c>
      <c r="C2430" s="1" t="s">
        <v>1142</v>
      </c>
      <c r="D2430" s="1" t="s">
        <v>153</v>
      </c>
      <c r="E2430" s="1" t="s">
        <v>714</v>
      </c>
      <c r="F2430" s="1" t="s">
        <v>2562</v>
      </c>
      <c r="G2430" s="1" t="s">
        <v>15285</v>
      </c>
      <c r="H2430" s="1" t="s">
        <v>15286</v>
      </c>
      <c r="I2430" s="4">
        <v>84.17461805555556</v>
      </c>
      <c r="J2430" s="1">
        <v>615.24</v>
      </c>
      <c r="K2430" s="1">
        <v>97.75</v>
      </c>
      <c r="M2430" s="10">
        <f t="array" ref="M2430">_xlfn.XLOOKUP(A2430,subscriptions!B2430:B10004,subscriptions!D2430:D10004)</f>
        <v>120</v>
      </c>
      <c r="N2430" s="10">
        <f t="array" ref="N2430">_xlfn.XLOOKUP(A2430,subscriptions!B2430:B10004,subscriptions!G2430:G10004)</f>
        <v>5</v>
      </c>
      <c r="O2430" s="10">
        <v>114.0</v>
      </c>
      <c r="P2430" s="10" t="str">
        <f t="array" ref="P2430">_xlfn.XLOOKUP(A2430,subscriptions!B2430:B10004,subscriptions!C2430:C10004)</f>
        <v>Residential</v>
      </c>
      <c r="Q2430" s="10" t="s">
        <v>194</v>
      </c>
      <c r="R2430" s="10" t="s">
        <v>212</v>
      </c>
      <c r="S2430" s="10" t="s">
        <v>507</v>
      </c>
    </row>
    <row r="2431">
      <c r="A2431" s="1" t="s">
        <v>3270</v>
      </c>
      <c r="B2431" s="1" t="s">
        <v>329</v>
      </c>
      <c r="C2431" s="1" t="s">
        <v>3912</v>
      </c>
      <c r="D2431" s="1" t="s">
        <v>27</v>
      </c>
      <c r="E2431" s="1" t="s">
        <v>280</v>
      </c>
      <c r="F2431" s="1" t="s">
        <v>1665</v>
      </c>
      <c r="G2431" s="1" t="s">
        <v>15287</v>
      </c>
      <c r="H2431" s="1" t="s">
        <v>15288</v>
      </c>
      <c r="I2431" s="4">
        <v>84.30028935185184</v>
      </c>
      <c r="J2431" s="1">
        <v>3339.3</v>
      </c>
      <c r="K2431" s="1">
        <v>503.22</v>
      </c>
      <c r="M2431" s="10">
        <f t="array" ref="M2431">_xlfn.XLOOKUP(A2431,subscriptions!B2431:B10004,subscriptions!D2431:D10004)</f>
        <v>120</v>
      </c>
      <c r="N2431" s="10">
        <f t="array" ref="N2431">_xlfn.XLOOKUP(A2431,subscriptions!B2431:B10004,subscriptions!G2431:G10004)</f>
        <v>10</v>
      </c>
      <c r="O2431" s="10">
        <v>108.0</v>
      </c>
      <c r="P2431" s="10" t="str">
        <f t="array" ref="P2431">_xlfn.XLOOKUP(A2431,subscriptions!B2431:B10004,subscriptions!C2431:C10004)</f>
        <v>Residential</v>
      </c>
      <c r="Q2431" s="10" t="s">
        <v>128</v>
      </c>
      <c r="R2431" s="10" t="s">
        <v>212</v>
      </c>
      <c r="S2431" s="10" t="s">
        <v>1172</v>
      </c>
    </row>
    <row r="2432">
      <c r="A2432" s="1" t="s">
        <v>3273</v>
      </c>
      <c r="B2432" s="1" t="s">
        <v>132</v>
      </c>
      <c r="C2432" s="1" t="s">
        <v>133</v>
      </c>
      <c r="D2432" s="1" t="s">
        <v>27</v>
      </c>
      <c r="E2432" s="1" t="s">
        <v>332</v>
      </c>
      <c r="F2432" s="1" t="s">
        <v>427</v>
      </c>
      <c r="G2432" s="1" t="s">
        <v>15289</v>
      </c>
      <c r="H2432" s="1" t="s">
        <v>15290</v>
      </c>
      <c r="I2432" s="4">
        <v>84.38150462962963</v>
      </c>
      <c r="J2432" s="1">
        <v>1435.51</v>
      </c>
      <c r="K2432" s="1">
        <v>250.6</v>
      </c>
      <c r="M2432" s="10">
        <f t="array" ref="M2432">_xlfn.XLOOKUP(A2432,subscriptions!B2432:B10004,subscriptions!D2432:D10004)</f>
        <v>120</v>
      </c>
      <c r="N2432" s="10">
        <f t="array" ref="N2432">_xlfn.XLOOKUP(A2432,subscriptions!B2432:B10004,subscriptions!G2432:G10004)</f>
        <v>20</v>
      </c>
      <c r="O2432" s="10">
        <v>96.0</v>
      </c>
      <c r="P2432" s="10" t="str">
        <f t="array" ref="P2432">_xlfn.XLOOKUP(A2432,subscriptions!B2432:B10004,subscriptions!C2432:C10004)</f>
        <v>Residential</v>
      </c>
      <c r="Q2432" s="10" t="s">
        <v>128</v>
      </c>
      <c r="R2432" s="10" t="s">
        <v>148</v>
      </c>
      <c r="S2432" s="10" t="s">
        <v>1789</v>
      </c>
    </row>
    <row r="2433">
      <c r="A2433" s="1" t="s">
        <v>3274</v>
      </c>
      <c r="B2433" s="1" t="s">
        <v>870</v>
      </c>
      <c r="C2433" s="1" t="s">
        <v>764</v>
      </c>
      <c r="D2433" s="1" t="s">
        <v>153</v>
      </c>
      <c r="E2433" s="1" t="s">
        <v>332</v>
      </c>
      <c r="F2433" s="1" t="s">
        <v>510</v>
      </c>
      <c r="G2433" s="1" t="s">
        <v>15291</v>
      </c>
      <c r="H2433" s="1" t="s">
        <v>15292</v>
      </c>
      <c r="I2433" s="4">
        <v>84.37570601851851</v>
      </c>
      <c r="J2433" s="1">
        <v>2679.16</v>
      </c>
      <c r="K2433" s="1">
        <v>446.52</v>
      </c>
      <c r="M2433" s="10">
        <f t="array" ref="M2433">_xlfn.XLOOKUP(A2433,subscriptions!B2433:B10004,subscriptions!D2433:D10004)</f>
        <v>250</v>
      </c>
      <c r="N2433" s="10">
        <f t="array" ref="N2433">_xlfn.XLOOKUP(A2433,subscriptions!B2433:B10004,subscriptions!G2433:G10004)</f>
        <v>0</v>
      </c>
      <c r="O2433" s="10">
        <v>250.0</v>
      </c>
      <c r="P2433" s="10" t="str">
        <f t="array" ref="P2433">_xlfn.XLOOKUP(A2433,subscriptions!B2433:B10004,subscriptions!C2433:C10004)</f>
        <v>Business</v>
      </c>
      <c r="Q2433" s="10" t="s">
        <v>173</v>
      </c>
      <c r="R2433" s="10" t="s">
        <v>129</v>
      </c>
      <c r="S2433" s="10" t="s">
        <v>1442</v>
      </c>
    </row>
    <row r="2434">
      <c r="A2434" s="1" t="s">
        <v>3275</v>
      </c>
      <c r="B2434" s="1" t="s">
        <v>2788</v>
      </c>
      <c r="C2434" s="1" t="s">
        <v>26</v>
      </c>
      <c r="D2434" s="1" t="s">
        <v>153</v>
      </c>
      <c r="E2434" s="1" t="s">
        <v>631</v>
      </c>
      <c r="F2434" s="1" t="s">
        <v>2293</v>
      </c>
      <c r="G2434" s="1" t="s">
        <v>15293</v>
      </c>
      <c r="H2434" s="1" t="s">
        <v>15294</v>
      </c>
      <c r="I2434" s="4">
        <v>84.16756944444444</v>
      </c>
      <c r="J2434" s="1">
        <v>6253.98</v>
      </c>
      <c r="K2434" s="1">
        <v>854.02</v>
      </c>
      <c r="M2434" s="10">
        <f t="array" ref="M2434">_xlfn.XLOOKUP(A2434,subscriptions!B2434:B10004,subscriptions!D2434:D10004)</f>
        <v>120</v>
      </c>
      <c r="N2434" s="10">
        <f t="array" ref="N2434">_xlfn.XLOOKUP(A2434,subscriptions!B2434:B10004,subscriptions!G2434:G10004)</f>
        <v>5</v>
      </c>
      <c r="O2434" s="10">
        <v>114.0</v>
      </c>
      <c r="P2434" s="10" t="str">
        <f t="array" ref="P2434">_xlfn.XLOOKUP(A2434,subscriptions!B2434:B10004,subscriptions!C2434:C10004)</f>
        <v>Residential</v>
      </c>
      <c r="Q2434" s="10" t="s">
        <v>194</v>
      </c>
      <c r="R2434" s="10" t="s">
        <v>212</v>
      </c>
      <c r="S2434" s="10" t="s">
        <v>1412</v>
      </c>
    </row>
    <row r="2435">
      <c r="A2435" s="1" t="s">
        <v>3276</v>
      </c>
      <c r="B2435" s="1" t="s">
        <v>1262</v>
      </c>
      <c r="C2435" s="1" t="s">
        <v>786</v>
      </c>
      <c r="D2435" s="1" t="s">
        <v>27</v>
      </c>
      <c r="E2435" s="1" t="s">
        <v>280</v>
      </c>
      <c r="F2435" s="1" t="s">
        <v>2239</v>
      </c>
      <c r="G2435" s="1" t="s">
        <v>15295</v>
      </c>
      <c r="H2435" s="1" t="s">
        <v>15296</v>
      </c>
      <c r="I2435" s="4">
        <v>84.29658564814815</v>
      </c>
      <c r="J2435" s="1">
        <v>560.37</v>
      </c>
      <c r="K2435" s="1">
        <v>81.59</v>
      </c>
      <c r="M2435" s="10">
        <f t="array" ref="M2435">_xlfn.XLOOKUP(A2435,subscriptions!B2435:B10004,subscriptions!D2435:D10004)</f>
        <v>120</v>
      </c>
      <c r="N2435" s="10">
        <f t="array" ref="N2435">_xlfn.XLOOKUP(A2435,subscriptions!B2435:B10004,subscriptions!G2435:G10004)</f>
        <v>10</v>
      </c>
      <c r="O2435" s="10">
        <v>108.0</v>
      </c>
      <c r="P2435" s="10" t="str">
        <f t="array" ref="P2435">_xlfn.XLOOKUP(A2435,subscriptions!B2435:B10004,subscriptions!C2435:C10004)</f>
        <v>Residential</v>
      </c>
      <c r="Q2435" s="10" t="s">
        <v>128</v>
      </c>
      <c r="R2435" s="10" t="s">
        <v>212</v>
      </c>
      <c r="S2435" s="10" t="s">
        <v>373</v>
      </c>
    </row>
    <row r="2436">
      <c r="A2436" s="1" t="s">
        <v>3277</v>
      </c>
      <c r="B2436" s="1" t="s">
        <v>24</v>
      </c>
      <c r="C2436" s="1" t="s">
        <v>734</v>
      </c>
      <c r="D2436" s="1" t="s">
        <v>27</v>
      </c>
      <c r="E2436" s="1" t="s">
        <v>111</v>
      </c>
      <c r="F2436" s="1" t="s">
        <v>3756</v>
      </c>
      <c r="G2436" s="1" t="s">
        <v>15297</v>
      </c>
      <c r="H2436" s="1" t="s">
        <v>15298</v>
      </c>
      <c r="I2436" s="4">
        <v>84.3391087962963</v>
      </c>
      <c r="J2436" s="1">
        <v>4921.51</v>
      </c>
      <c r="K2436" s="1">
        <v>801.17</v>
      </c>
      <c r="M2436" s="10">
        <f t="array" ref="M2436">_xlfn.XLOOKUP(A2436,subscriptions!B2436:B10004,subscriptions!D2436:D10004)</f>
        <v>250</v>
      </c>
      <c r="N2436" s="10">
        <f t="array" ref="N2436">_xlfn.XLOOKUP(A2436,subscriptions!B2436:B10004,subscriptions!G2436:G10004)</f>
        <v>20</v>
      </c>
      <c r="O2436" s="10">
        <v>200.0</v>
      </c>
      <c r="P2436" s="10" t="str">
        <f t="array" ref="P2436">_xlfn.XLOOKUP(A2436,subscriptions!B2436:B10004,subscriptions!C2436:C10004)</f>
        <v>Business</v>
      </c>
      <c r="Q2436" s="10" t="s">
        <v>128</v>
      </c>
      <c r="R2436" s="10" t="s">
        <v>129</v>
      </c>
      <c r="S2436" s="10" t="s">
        <v>2016</v>
      </c>
    </row>
    <row r="2437">
      <c r="A2437" s="1" t="s">
        <v>3278</v>
      </c>
      <c r="B2437" s="1" t="s">
        <v>555</v>
      </c>
      <c r="C2437" s="1" t="s">
        <v>391</v>
      </c>
      <c r="D2437" s="1" t="s">
        <v>153</v>
      </c>
      <c r="E2437" s="1" t="s">
        <v>111</v>
      </c>
      <c r="F2437" s="1" t="s">
        <v>112</v>
      </c>
      <c r="G2437" s="1" t="s">
        <v>15299</v>
      </c>
      <c r="H2437" s="1" t="s">
        <v>15300</v>
      </c>
      <c r="I2437" s="4">
        <v>84.21275462962963</v>
      </c>
      <c r="J2437" s="1">
        <v>790.17</v>
      </c>
      <c r="K2437" s="1">
        <v>196.02</v>
      </c>
      <c r="M2437" s="10">
        <f t="array" ref="M2437">_xlfn.XLOOKUP(A2437,subscriptions!B2437:B10004,subscriptions!D2437:D10004)</f>
        <v>250</v>
      </c>
      <c r="N2437" s="10">
        <f t="array" ref="N2437">_xlfn.XLOOKUP(A2437,subscriptions!B2437:B10004,subscriptions!G2437:G10004)</f>
        <v>0</v>
      </c>
      <c r="O2437" s="10">
        <v>250.0</v>
      </c>
      <c r="P2437" s="10" t="str">
        <f t="array" ref="P2437">_xlfn.XLOOKUP(A2437,subscriptions!B2437:B10004,subscriptions!C2437:C10004)</f>
        <v>Business</v>
      </c>
      <c r="Q2437" s="10" t="s">
        <v>173</v>
      </c>
      <c r="R2437" s="10" t="s">
        <v>129</v>
      </c>
      <c r="S2437" s="10" t="s">
        <v>813</v>
      </c>
    </row>
    <row r="2438">
      <c r="A2438" s="1" t="s">
        <v>3279</v>
      </c>
      <c r="B2438" s="1" t="s">
        <v>1414</v>
      </c>
      <c r="C2438" s="1" t="s">
        <v>673</v>
      </c>
      <c r="D2438" s="1" t="s">
        <v>27</v>
      </c>
      <c r="E2438" s="1" t="s">
        <v>179</v>
      </c>
      <c r="F2438" s="1" t="s">
        <v>181</v>
      </c>
      <c r="G2438" s="1" t="s">
        <v>15301</v>
      </c>
      <c r="H2438" s="1" t="s">
        <v>15302</v>
      </c>
      <c r="I2438" s="4">
        <v>84.29533564814815</v>
      </c>
      <c r="J2438" s="1">
        <v>780.45</v>
      </c>
      <c r="K2438" s="1">
        <v>148.55</v>
      </c>
      <c r="L2438" s="1">
        <v>100.0</v>
      </c>
      <c r="M2438" s="10">
        <f t="array" ref="M2438">_xlfn.XLOOKUP(A2438,subscriptions!B2438:B10004,subscriptions!D2438:D10004)</f>
        <v>120</v>
      </c>
      <c r="N2438" s="10">
        <f t="array" ref="N2438">_xlfn.XLOOKUP(A2438,subscriptions!B2438:B10004,subscriptions!G2438:G10004)</f>
        <v>5</v>
      </c>
      <c r="O2438" s="10">
        <v>114.0</v>
      </c>
      <c r="P2438" s="10" t="str">
        <f t="array" ref="P2438">_xlfn.XLOOKUP(A2438,subscriptions!B2438:B10004,subscriptions!C2438:C10004)</f>
        <v>Residential</v>
      </c>
      <c r="Q2438" s="10" t="s">
        <v>194</v>
      </c>
      <c r="R2438" s="10" t="s">
        <v>212</v>
      </c>
      <c r="S2438" s="10" t="s">
        <v>1026</v>
      </c>
    </row>
    <row r="2439">
      <c r="A2439" s="1" t="s">
        <v>3280</v>
      </c>
      <c r="B2439" s="1" t="s">
        <v>389</v>
      </c>
      <c r="C2439" s="1" t="s">
        <v>786</v>
      </c>
      <c r="D2439" s="1" t="s">
        <v>27</v>
      </c>
      <c r="E2439" s="1" t="s">
        <v>179</v>
      </c>
      <c r="F2439" s="1" t="s">
        <v>2311</v>
      </c>
      <c r="G2439" s="1" t="s">
        <v>15303</v>
      </c>
      <c r="H2439" s="1" t="s">
        <v>15304</v>
      </c>
      <c r="I2439" s="4">
        <v>84.3765625</v>
      </c>
      <c r="J2439" s="1">
        <v>674.15</v>
      </c>
      <c r="K2439" s="1">
        <v>151.44</v>
      </c>
      <c r="L2439" s="1">
        <v>100.0</v>
      </c>
      <c r="M2439" s="10">
        <f t="array" ref="M2439">_xlfn.XLOOKUP(A2439,subscriptions!B2439:B10004,subscriptions!D2439:D10004)</f>
        <v>50</v>
      </c>
      <c r="N2439" s="10">
        <f t="array" ref="N2439">_xlfn.XLOOKUP(A2439,subscriptions!B2439:B10004,subscriptions!G2439:G10004)</f>
        <v>10</v>
      </c>
      <c r="O2439" s="10">
        <v>45.0</v>
      </c>
      <c r="P2439" s="10" t="str">
        <f t="array" ref="P2439">_xlfn.XLOOKUP(A2439,subscriptions!B2439:B10004,subscriptions!C2439:C10004)</f>
        <v>Mini</v>
      </c>
      <c r="Q2439" s="10" t="s">
        <v>128</v>
      </c>
      <c r="R2439" s="10" t="s">
        <v>148</v>
      </c>
      <c r="S2439" s="10" t="s">
        <v>3910</v>
      </c>
    </row>
    <row r="2440">
      <c r="A2440" s="1" t="s">
        <v>3281</v>
      </c>
      <c r="B2440" s="1" t="s">
        <v>425</v>
      </c>
      <c r="C2440" s="1" t="s">
        <v>1347</v>
      </c>
      <c r="D2440" s="1" t="s">
        <v>153</v>
      </c>
      <c r="E2440" s="1" t="s">
        <v>239</v>
      </c>
      <c r="F2440" s="1" t="s">
        <v>240</v>
      </c>
      <c r="G2440" s="1" t="s">
        <v>15305</v>
      </c>
      <c r="H2440" s="1" t="s">
        <v>15306</v>
      </c>
      <c r="I2440" s="4">
        <v>84.38356481481482</v>
      </c>
      <c r="J2440" s="1">
        <v>1219.39</v>
      </c>
      <c r="K2440" s="1">
        <v>208.17</v>
      </c>
      <c r="M2440" s="10">
        <f t="array" ref="M2440">_xlfn.XLOOKUP(A2440,subscriptions!B2440:B10004,subscriptions!D2440:D10004)</f>
        <v>120</v>
      </c>
      <c r="N2440" s="10">
        <f t="array" ref="N2440">_xlfn.XLOOKUP(A2440,subscriptions!B2440:B10004,subscriptions!G2440:G10004)</f>
        <v>20</v>
      </c>
      <c r="O2440" s="10">
        <v>96.0</v>
      </c>
      <c r="P2440" s="10" t="str">
        <f t="array" ref="P2440">_xlfn.XLOOKUP(A2440,subscriptions!B2440:B10004,subscriptions!C2440:C10004)</f>
        <v>Residential</v>
      </c>
      <c r="Q2440" s="10" t="s">
        <v>128</v>
      </c>
      <c r="R2440" s="10" t="s">
        <v>148</v>
      </c>
      <c r="S2440" s="10" t="s">
        <v>882</v>
      </c>
    </row>
    <row r="2441">
      <c r="A2441" s="1" t="s">
        <v>3282</v>
      </c>
      <c r="B2441" s="1" t="s">
        <v>1527</v>
      </c>
      <c r="C2441" s="1" t="s">
        <v>509</v>
      </c>
      <c r="D2441" s="1" t="s">
        <v>153</v>
      </c>
      <c r="E2441" s="1" t="s">
        <v>262</v>
      </c>
      <c r="F2441" s="1" t="s">
        <v>2853</v>
      </c>
      <c r="G2441" s="1" t="s">
        <v>15307</v>
      </c>
      <c r="H2441" s="1" t="s">
        <v>15308</v>
      </c>
      <c r="I2441" s="4">
        <v>84.29474537037036</v>
      </c>
      <c r="J2441" s="1">
        <v>301.11</v>
      </c>
      <c r="K2441" s="1">
        <v>65.33</v>
      </c>
      <c r="M2441" s="10">
        <f t="array" ref="M2441">_xlfn.XLOOKUP(A2441,subscriptions!B2441:B10004,subscriptions!D2441:D10004)</f>
        <v>120</v>
      </c>
      <c r="N2441" s="10">
        <f t="array" ref="N2441">_xlfn.XLOOKUP(A2441,subscriptions!B2441:B10004,subscriptions!G2441:G10004)</f>
        <v>0</v>
      </c>
      <c r="O2441" s="10">
        <v>120.0</v>
      </c>
      <c r="P2441" s="10" t="str">
        <f t="array" ref="P2441">_xlfn.XLOOKUP(A2441,subscriptions!B2441:B10004,subscriptions!C2441:C10004)</f>
        <v>Residential</v>
      </c>
      <c r="Q2441" s="10" t="s">
        <v>173</v>
      </c>
      <c r="R2441" s="10" t="s">
        <v>212</v>
      </c>
      <c r="S2441" s="10" t="s">
        <v>2075</v>
      </c>
    </row>
    <row r="2442">
      <c r="A2442" s="1" t="s">
        <v>3283</v>
      </c>
      <c r="B2442" s="1" t="s">
        <v>748</v>
      </c>
      <c r="C2442" s="1" t="s">
        <v>198</v>
      </c>
      <c r="D2442" s="1" t="s">
        <v>27</v>
      </c>
      <c r="E2442" s="1" t="s">
        <v>219</v>
      </c>
      <c r="F2442" s="1" t="s">
        <v>971</v>
      </c>
      <c r="G2442" s="1" t="s">
        <v>15309</v>
      </c>
      <c r="H2442" s="1" t="s">
        <v>15310</v>
      </c>
      <c r="I2442" s="4">
        <v>84.21214120370371</v>
      </c>
      <c r="J2442" s="1">
        <v>1260.18</v>
      </c>
      <c r="K2442" s="1">
        <v>202.55</v>
      </c>
      <c r="M2442" s="10">
        <f t="array" ref="M2442">_xlfn.XLOOKUP(A2442,subscriptions!B2442:B10004,subscriptions!D2442:D10004)</f>
        <v>80</v>
      </c>
      <c r="N2442" s="10">
        <f t="array" ref="N2442">_xlfn.XLOOKUP(A2442,subscriptions!B2442:B10004,subscriptions!G2442:G10004)</f>
        <v>5</v>
      </c>
      <c r="O2442" s="10">
        <v>76.0</v>
      </c>
      <c r="P2442" s="10" t="str">
        <f t="array" ref="P2442">_xlfn.XLOOKUP(A2442,subscriptions!B2442:B10004,subscriptions!C2442:C10004)</f>
        <v>Roam</v>
      </c>
      <c r="Q2442" s="10" t="s">
        <v>194</v>
      </c>
      <c r="R2442" s="10" t="s">
        <v>148</v>
      </c>
      <c r="S2442" s="10" t="s">
        <v>857</v>
      </c>
    </row>
    <row r="2443">
      <c r="A2443" s="1" t="s">
        <v>3284</v>
      </c>
      <c r="B2443" s="1" t="s">
        <v>425</v>
      </c>
      <c r="C2443" s="1" t="s">
        <v>920</v>
      </c>
      <c r="D2443" s="1" t="s">
        <v>153</v>
      </c>
      <c r="E2443" s="1" t="s">
        <v>239</v>
      </c>
      <c r="F2443" s="1" t="s">
        <v>2132</v>
      </c>
      <c r="G2443" s="1" t="s">
        <v>15311</v>
      </c>
      <c r="H2443" s="1" t="s">
        <v>15312</v>
      </c>
      <c r="I2443" s="4">
        <v>84.41833333333334</v>
      </c>
      <c r="J2443" s="1">
        <v>1220.36</v>
      </c>
      <c r="K2443" s="1">
        <v>164.8</v>
      </c>
      <c r="M2443" s="10">
        <f t="array" ref="M2443">_xlfn.XLOOKUP(A2443,subscriptions!B2443:B10004,subscriptions!D2443:D10004)</f>
        <v>120</v>
      </c>
      <c r="N2443" s="10">
        <f t="array" ref="N2443">_xlfn.XLOOKUP(A2443,subscriptions!B2443:B10004,subscriptions!G2443:G10004)</f>
        <v>10</v>
      </c>
      <c r="O2443" s="10">
        <v>108.0</v>
      </c>
      <c r="P2443" s="10" t="str">
        <f t="array" ref="P2443">_xlfn.XLOOKUP(A2443,subscriptions!B2443:B10004,subscriptions!C2443:C10004)</f>
        <v>Residential</v>
      </c>
      <c r="Q2443" s="10" t="s">
        <v>128</v>
      </c>
      <c r="R2443" s="10" t="s">
        <v>212</v>
      </c>
      <c r="S2443" s="10" t="s">
        <v>3020</v>
      </c>
    </row>
    <row r="2444">
      <c r="A2444" s="1" t="s">
        <v>3285</v>
      </c>
      <c r="B2444" s="1" t="s">
        <v>329</v>
      </c>
      <c r="C2444" s="1" t="s">
        <v>673</v>
      </c>
      <c r="D2444" s="1" t="s">
        <v>27</v>
      </c>
      <c r="E2444" s="1" t="s">
        <v>239</v>
      </c>
      <c r="F2444" s="1" t="s">
        <v>2154</v>
      </c>
      <c r="G2444" s="1" t="s">
        <v>15313</v>
      </c>
      <c r="H2444" s="1" t="s">
        <v>15314</v>
      </c>
      <c r="I2444" s="4">
        <v>84.21546296296296</v>
      </c>
      <c r="J2444" s="1">
        <v>2202.61</v>
      </c>
      <c r="K2444" s="1">
        <v>339.77</v>
      </c>
      <c r="M2444" s="10">
        <f t="array" ref="M2444">_xlfn.XLOOKUP(A2444,subscriptions!B2444:B10004,subscriptions!D2444:D10004)</f>
        <v>120</v>
      </c>
      <c r="N2444" s="10">
        <f t="array" ref="N2444">_xlfn.XLOOKUP(A2444,subscriptions!B2444:B10004,subscriptions!G2444:G10004)</f>
        <v>20</v>
      </c>
      <c r="O2444" s="10">
        <v>96.0</v>
      </c>
      <c r="P2444" s="10" t="str">
        <f t="array" ref="P2444">_xlfn.XLOOKUP(A2444,subscriptions!B2444:B10004,subscriptions!C2444:C10004)</f>
        <v>Residential</v>
      </c>
      <c r="Q2444" s="10" t="s">
        <v>128</v>
      </c>
      <c r="R2444" s="10" t="s">
        <v>148</v>
      </c>
      <c r="S2444" s="10" t="s">
        <v>1212</v>
      </c>
    </row>
    <row r="2445">
      <c r="A2445" s="1" t="s">
        <v>3286</v>
      </c>
      <c r="B2445" s="1" t="s">
        <v>197</v>
      </c>
      <c r="C2445" s="1" t="s">
        <v>734</v>
      </c>
      <c r="D2445" s="1" t="s">
        <v>153</v>
      </c>
      <c r="E2445" s="1" t="s">
        <v>111</v>
      </c>
      <c r="F2445" s="1" t="s">
        <v>1906</v>
      </c>
      <c r="G2445" s="1" t="s">
        <v>15315</v>
      </c>
      <c r="H2445" s="1" t="s">
        <v>15316</v>
      </c>
      <c r="I2445" s="4">
        <v>84.16806712962963</v>
      </c>
      <c r="J2445" s="1">
        <v>2740.49</v>
      </c>
      <c r="K2445" s="1">
        <v>534.4</v>
      </c>
      <c r="M2445" s="10">
        <f t="array" ref="M2445">_xlfn.XLOOKUP(A2445,subscriptions!B2445:B10004,subscriptions!D2445:D10004)</f>
        <v>80</v>
      </c>
      <c r="N2445" s="10">
        <f t="array" ref="N2445">_xlfn.XLOOKUP(A2445,subscriptions!B2445:B10004,subscriptions!G2445:G10004)</f>
        <v>0</v>
      </c>
      <c r="O2445" s="10">
        <v>80.0</v>
      </c>
      <c r="P2445" s="10" t="str">
        <f t="array" ref="P2445">_xlfn.XLOOKUP(A2445,subscriptions!B2445:B10004,subscriptions!C2445:C10004)</f>
        <v>Roam</v>
      </c>
      <c r="Q2445" s="10" t="s">
        <v>173</v>
      </c>
      <c r="R2445" s="10" t="s">
        <v>148</v>
      </c>
      <c r="S2445" s="10" t="s">
        <v>1042</v>
      </c>
    </row>
    <row r="2446">
      <c r="A2446" s="1" t="s">
        <v>3289</v>
      </c>
      <c r="B2446" s="1" t="s">
        <v>1844</v>
      </c>
      <c r="C2446" s="1" t="s">
        <v>426</v>
      </c>
      <c r="D2446" s="1" t="s">
        <v>153</v>
      </c>
      <c r="E2446" s="1" t="s">
        <v>280</v>
      </c>
      <c r="F2446" s="1" t="s">
        <v>281</v>
      </c>
      <c r="G2446" s="1" t="s">
        <v>15317</v>
      </c>
      <c r="H2446" s="1" t="s">
        <v>15318</v>
      </c>
      <c r="I2446" s="4">
        <v>84.2924537037037</v>
      </c>
      <c r="J2446" s="1">
        <v>920.91</v>
      </c>
      <c r="K2446" s="1">
        <v>221.85</v>
      </c>
      <c r="M2446" s="10">
        <f t="array" ref="M2446">_xlfn.XLOOKUP(A2446,subscriptions!B2446:B10004,subscriptions!D2446:D10004)</f>
        <v>120</v>
      </c>
      <c r="N2446" s="10">
        <f t="array" ref="N2446">_xlfn.XLOOKUP(A2446,subscriptions!B2446:B10004,subscriptions!G2446:G10004)</f>
        <v>5</v>
      </c>
      <c r="O2446" s="10">
        <v>114.0</v>
      </c>
      <c r="P2446" s="10" t="str">
        <f t="array" ref="P2446">_xlfn.XLOOKUP(A2446,subscriptions!B2446:B10004,subscriptions!C2446:C10004)</f>
        <v>Residential</v>
      </c>
      <c r="Q2446" s="10" t="s">
        <v>194</v>
      </c>
      <c r="R2446" s="10" t="s">
        <v>212</v>
      </c>
      <c r="S2446" s="10" t="s">
        <v>587</v>
      </c>
    </row>
    <row r="2447">
      <c r="A2447" s="1" t="s">
        <v>3290</v>
      </c>
      <c r="B2447" s="1" t="s">
        <v>573</v>
      </c>
      <c r="C2447" s="1" t="s">
        <v>1251</v>
      </c>
      <c r="D2447" s="1" t="s">
        <v>27</v>
      </c>
      <c r="E2447" s="1" t="s">
        <v>239</v>
      </c>
      <c r="F2447" s="1" t="s">
        <v>1186</v>
      </c>
      <c r="G2447" s="1" t="s">
        <v>15319</v>
      </c>
      <c r="H2447" s="1" t="s">
        <v>15320</v>
      </c>
      <c r="I2447" s="4">
        <v>84.33697916666667</v>
      </c>
      <c r="J2447" s="1">
        <v>590.02</v>
      </c>
      <c r="K2447" s="1">
        <v>110.54</v>
      </c>
      <c r="M2447" s="10">
        <f t="array" ref="M2447">_xlfn.XLOOKUP(A2447,subscriptions!B2447:B10004,subscriptions!D2447:D10004)</f>
        <v>120</v>
      </c>
      <c r="N2447" s="10">
        <f t="array" ref="N2447">_xlfn.XLOOKUP(A2447,subscriptions!B2447:B10004,subscriptions!G2447:G10004)</f>
        <v>10</v>
      </c>
      <c r="O2447" s="10">
        <v>108.0</v>
      </c>
      <c r="P2447" s="10" t="str">
        <f t="array" ref="P2447">_xlfn.XLOOKUP(A2447,subscriptions!B2447:B10004,subscriptions!C2447:C10004)</f>
        <v>Residential</v>
      </c>
      <c r="Q2447" s="10" t="s">
        <v>128</v>
      </c>
      <c r="R2447" s="10" t="s">
        <v>212</v>
      </c>
      <c r="S2447" s="10" t="s">
        <v>968</v>
      </c>
    </row>
    <row r="2448">
      <c r="A2448" s="1" t="s">
        <v>3291</v>
      </c>
      <c r="B2448" s="1" t="s">
        <v>523</v>
      </c>
      <c r="C2448" s="1" t="s">
        <v>261</v>
      </c>
      <c r="D2448" s="1" t="s">
        <v>27</v>
      </c>
      <c r="E2448" s="1" t="s">
        <v>239</v>
      </c>
      <c r="F2448" s="1" t="s">
        <v>1186</v>
      </c>
      <c r="G2448" s="1" t="s">
        <v>15321</v>
      </c>
      <c r="H2448" s="1" t="s">
        <v>15322</v>
      </c>
      <c r="I2448" s="4">
        <v>84.2987962962963</v>
      </c>
      <c r="J2448" s="1">
        <v>500.31</v>
      </c>
      <c r="K2448" s="1">
        <v>71.48</v>
      </c>
      <c r="M2448" s="10">
        <f t="array" ref="M2448">_xlfn.XLOOKUP(A2448,subscriptions!B2448:B10004,subscriptions!D2448:D10004)</f>
        <v>120</v>
      </c>
      <c r="N2448" s="10">
        <f t="array" ref="N2448">_xlfn.XLOOKUP(A2448,subscriptions!B2448:B10004,subscriptions!G2448:G10004)</f>
        <v>20</v>
      </c>
      <c r="O2448" s="10">
        <v>96.0</v>
      </c>
      <c r="P2448" s="10" t="str">
        <f t="array" ref="P2448">_xlfn.XLOOKUP(A2448,subscriptions!B2448:B10004,subscriptions!C2448:C10004)</f>
        <v>Residential</v>
      </c>
      <c r="Q2448" s="10" t="s">
        <v>128</v>
      </c>
      <c r="R2448" s="10" t="s">
        <v>148</v>
      </c>
      <c r="S2448" s="10" t="s">
        <v>276</v>
      </c>
    </row>
    <row r="2449">
      <c r="A2449" s="1" t="s">
        <v>3292</v>
      </c>
      <c r="B2449" s="1" t="s">
        <v>236</v>
      </c>
      <c r="C2449" s="1" t="s">
        <v>2483</v>
      </c>
      <c r="D2449" s="1" t="s">
        <v>153</v>
      </c>
      <c r="E2449" s="1" t="s">
        <v>239</v>
      </c>
      <c r="F2449" s="1" t="s">
        <v>2765</v>
      </c>
      <c r="G2449" s="1" t="s">
        <v>15323</v>
      </c>
      <c r="H2449" s="1" t="s">
        <v>15324</v>
      </c>
      <c r="I2449" s="4">
        <v>84.33839120370371</v>
      </c>
      <c r="J2449" s="1">
        <v>374.67</v>
      </c>
      <c r="K2449" s="1">
        <v>52.59</v>
      </c>
      <c r="M2449" s="10">
        <f t="array" ref="M2449">_xlfn.XLOOKUP(A2449,subscriptions!B2449:B10004,subscriptions!D2449:D10004)</f>
        <v>120</v>
      </c>
      <c r="N2449" s="10">
        <f t="array" ref="N2449">_xlfn.XLOOKUP(A2449,subscriptions!B2449:B10004,subscriptions!G2449:G10004)</f>
        <v>0</v>
      </c>
      <c r="O2449" s="10">
        <v>120.0</v>
      </c>
      <c r="P2449" s="10" t="str">
        <f t="array" ref="P2449">_xlfn.XLOOKUP(A2449,subscriptions!B2449:B10004,subscriptions!C2449:C10004)</f>
        <v>Residential</v>
      </c>
      <c r="Q2449" s="10" t="s">
        <v>173</v>
      </c>
      <c r="R2449" s="10" t="s">
        <v>212</v>
      </c>
      <c r="S2449" s="10" t="s">
        <v>2086</v>
      </c>
    </row>
    <row r="2450">
      <c r="A2450" s="1" t="s">
        <v>3293</v>
      </c>
      <c r="B2450" s="1" t="s">
        <v>109</v>
      </c>
      <c r="C2450" s="1" t="s">
        <v>524</v>
      </c>
      <c r="D2450" s="1" t="s">
        <v>27</v>
      </c>
      <c r="E2450" s="1" t="s">
        <v>714</v>
      </c>
      <c r="F2450" s="1" t="s">
        <v>715</v>
      </c>
      <c r="G2450" s="1" t="s">
        <v>15325</v>
      </c>
      <c r="H2450" s="1" t="s">
        <v>15326</v>
      </c>
      <c r="I2450" s="4">
        <v>84.4177199074074</v>
      </c>
      <c r="J2450" s="1">
        <v>139.06</v>
      </c>
      <c r="K2450" s="1">
        <v>30.25</v>
      </c>
      <c r="M2450" s="10">
        <f t="array" ref="M2450">_xlfn.XLOOKUP(A2450,subscriptions!B2450:B10004,subscriptions!D2450:D10004)</f>
        <v>250</v>
      </c>
      <c r="N2450" s="10">
        <f t="array" ref="N2450">_xlfn.XLOOKUP(A2450,subscriptions!B2450:B10004,subscriptions!G2450:G10004)</f>
        <v>5</v>
      </c>
      <c r="O2450" s="10">
        <v>237.5</v>
      </c>
      <c r="P2450" s="10" t="str">
        <f t="array" ref="P2450">_xlfn.XLOOKUP(A2450,subscriptions!B2450:B10004,subscriptions!C2450:C10004)</f>
        <v>Business</v>
      </c>
      <c r="Q2450" s="10" t="s">
        <v>194</v>
      </c>
      <c r="R2450" s="10" t="s">
        <v>129</v>
      </c>
      <c r="S2450" s="10" t="s">
        <v>327</v>
      </c>
    </row>
    <row r="2451">
      <c r="A2451" s="1" t="s">
        <v>3294</v>
      </c>
      <c r="B2451" s="1" t="s">
        <v>772</v>
      </c>
      <c r="C2451" s="1" t="s">
        <v>871</v>
      </c>
      <c r="D2451" s="1" t="s">
        <v>153</v>
      </c>
      <c r="E2451" s="1" t="s">
        <v>714</v>
      </c>
      <c r="F2451" s="1" t="s">
        <v>715</v>
      </c>
      <c r="G2451" s="1" t="s">
        <v>15327</v>
      </c>
      <c r="H2451" s="1" t="s">
        <v>15328</v>
      </c>
      <c r="I2451" s="4">
        <v>84.25857638888888</v>
      </c>
      <c r="J2451" s="1">
        <v>678.85</v>
      </c>
      <c r="K2451" s="1">
        <v>101.41</v>
      </c>
      <c r="M2451" s="10">
        <f t="array" ref="M2451">_xlfn.XLOOKUP(A2451,subscriptions!B2451:B10004,subscriptions!D2451:D10004)</f>
        <v>120</v>
      </c>
      <c r="N2451" s="10">
        <f t="array" ref="N2451">_xlfn.XLOOKUP(A2451,subscriptions!B2451:B10004,subscriptions!G2451:G10004)</f>
        <v>10</v>
      </c>
      <c r="O2451" s="10">
        <v>108.0</v>
      </c>
      <c r="P2451" s="10" t="str">
        <f t="array" ref="P2451">_xlfn.XLOOKUP(A2451,subscriptions!B2451:B10004,subscriptions!C2451:C10004)</f>
        <v>Residential</v>
      </c>
      <c r="Q2451" s="10" t="s">
        <v>128</v>
      </c>
      <c r="R2451" s="10" t="s">
        <v>212</v>
      </c>
      <c r="S2451" s="10" t="s">
        <v>4148</v>
      </c>
    </row>
    <row r="2452">
      <c r="A2452" s="1" t="s">
        <v>3295</v>
      </c>
      <c r="B2452" s="1" t="s">
        <v>713</v>
      </c>
      <c r="C2452" s="1" t="s">
        <v>2483</v>
      </c>
      <c r="D2452" s="1" t="s">
        <v>27</v>
      </c>
      <c r="E2452" s="1" t="s">
        <v>28</v>
      </c>
      <c r="F2452" s="1" t="s">
        <v>687</v>
      </c>
      <c r="G2452" s="1" t="s">
        <v>15329</v>
      </c>
      <c r="H2452" s="1" t="s">
        <v>15330</v>
      </c>
      <c r="I2452" s="4">
        <v>84.20918981481482</v>
      </c>
      <c r="J2452" s="1">
        <v>522.58</v>
      </c>
      <c r="K2452" s="1">
        <v>136.5</v>
      </c>
      <c r="M2452" s="10">
        <f t="array" ref="M2452">_xlfn.XLOOKUP(A2452,subscriptions!B2452:B10004,subscriptions!D2452:D10004)</f>
        <v>250</v>
      </c>
      <c r="N2452" s="10">
        <f t="array" ref="N2452">_xlfn.XLOOKUP(A2452,subscriptions!B2452:B10004,subscriptions!G2452:G10004)</f>
        <v>20</v>
      </c>
      <c r="O2452" s="10">
        <v>200.0</v>
      </c>
      <c r="P2452" s="10" t="str">
        <f t="array" ref="P2452">_xlfn.XLOOKUP(A2452,subscriptions!B2452:B10004,subscriptions!C2452:C10004)</f>
        <v>Business</v>
      </c>
      <c r="Q2452" s="10" t="s">
        <v>128</v>
      </c>
      <c r="R2452" s="10" t="s">
        <v>129</v>
      </c>
      <c r="S2452" s="10" t="s">
        <v>1374</v>
      </c>
    </row>
    <row r="2453">
      <c r="A2453" s="1" t="s">
        <v>3296</v>
      </c>
      <c r="B2453" s="1" t="s">
        <v>278</v>
      </c>
      <c r="C2453" s="1" t="s">
        <v>1876</v>
      </c>
      <c r="D2453" s="1" t="s">
        <v>27</v>
      </c>
      <c r="E2453" s="1" t="s">
        <v>219</v>
      </c>
      <c r="F2453" s="1" t="s">
        <v>660</v>
      </c>
      <c r="G2453" s="1" t="s">
        <v>15331</v>
      </c>
      <c r="H2453" s="1" t="s">
        <v>15332</v>
      </c>
      <c r="I2453" s="4">
        <v>84.21415509259259</v>
      </c>
      <c r="J2453" s="1">
        <v>5140.62</v>
      </c>
      <c r="K2453" s="1">
        <v>1106.97</v>
      </c>
      <c r="M2453" s="10">
        <f t="array" ref="M2453">_xlfn.XLOOKUP(A2453,subscriptions!B2453:B10004,subscriptions!D2453:D10004)</f>
        <v>120</v>
      </c>
      <c r="N2453" s="10">
        <f t="array" ref="N2453">_xlfn.XLOOKUP(A2453,subscriptions!B2453:B10004,subscriptions!G2453:G10004)</f>
        <v>0</v>
      </c>
      <c r="O2453" s="10">
        <v>120.0</v>
      </c>
      <c r="P2453" s="10" t="str">
        <f t="array" ref="P2453">_xlfn.XLOOKUP(A2453,subscriptions!B2453:B10004,subscriptions!C2453:C10004)</f>
        <v>Residential</v>
      </c>
      <c r="Q2453" s="10" t="s">
        <v>173</v>
      </c>
      <c r="R2453" s="10" t="s">
        <v>212</v>
      </c>
      <c r="S2453" s="10" t="s">
        <v>388</v>
      </c>
    </row>
    <row r="2454">
      <c r="A2454" s="1" t="s">
        <v>3297</v>
      </c>
      <c r="B2454" s="1" t="s">
        <v>969</v>
      </c>
      <c r="C2454" s="1" t="s">
        <v>800</v>
      </c>
      <c r="D2454" s="1" t="s">
        <v>27</v>
      </c>
      <c r="E2454" s="1" t="s">
        <v>28</v>
      </c>
      <c r="F2454" s="1" t="s">
        <v>1639</v>
      </c>
      <c r="G2454" s="1" t="s">
        <v>15333</v>
      </c>
      <c r="H2454" s="1" t="s">
        <v>15334</v>
      </c>
      <c r="I2454" s="4">
        <v>84.37798611111111</v>
      </c>
      <c r="J2454" s="1">
        <v>1273.68</v>
      </c>
      <c r="K2454" s="1">
        <v>143.94</v>
      </c>
      <c r="M2454" s="10">
        <f t="array" ref="M2454">_xlfn.XLOOKUP(A2454,subscriptions!B2454:B10004,subscriptions!D2454:D10004)</f>
        <v>250</v>
      </c>
      <c r="N2454" s="10">
        <f t="array" ref="N2454">_xlfn.XLOOKUP(A2454,subscriptions!B2454:B10004,subscriptions!G2454:G10004)</f>
        <v>5</v>
      </c>
      <c r="O2454" s="10">
        <v>237.5</v>
      </c>
      <c r="P2454" s="10" t="str">
        <f t="array" ref="P2454">_xlfn.XLOOKUP(A2454,subscriptions!B2454:B10004,subscriptions!C2454:C10004)</f>
        <v>Business</v>
      </c>
      <c r="Q2454" s="10" t="s">
        <v>194</v>
      </c>
      <c r="R2454" s="10" t="s">
        <v>129</v>
      </c>
      <c r="S2454" s="10" t="s">
        <v>1302</v>
      </c>
    </row>
    <row r="2455">
      <c r="A2455" s="1" t="s">
        <v>3298</v>
      </c>
      <c r="B2455" s="1" t="s">
        <v>1444</v>
      </c>
      <c r="C2455" s="1" t="s">
        <v>492</v>
      </c>
      <c r="D2455" s="1" t="s">
        <v>27</v>
      </c>
      <c r="E2455" s="1" t="s">
        <v>332</v>
      </c>
      <c r="F2455" s="1" t="s">
        <v>1028</v>
      </c>
      <c r="G2455" s="1" t="s">
        <v>15335</v>
      </c>
      <c r="H2455" s="1" t="s">
        <v>15336</v>
      </c>
      <c r="I2455" s="4">
        <v>84.17116898148149</v>
      </c>
      <c r="J2455" s="1">
        <v>689.9</v>
      </c>
      <c r="K2455" s="1">
        <v>90.43</v>
      </c>
      <c r="M2455" s="10">
        <f t="array" ref="M2455">_xlfn.XLOOKUP(A2455,subscriptions!B2455:B10004,subscriptions!D2455:D10004)</f>
        <v>120</v>
      </c>
      <c r="N2455" s="10">
        <f t="array" ref="N2455">_xlfn.XLOOKUP(A2455,subscriptions!B2455:B10004,subscriptions!G2455:G10004)</f>
        <v>10</v>
      </c>
      <c r="O2455" s="10">
        <v>108.0</v>
      </c>
      <c r="P2455" s="10" t="str">
        <f t="array" ref="P2455">_xlfn.XLOOKUP(A2455,subscriptions!B2455:B10004,subscriptions!C2455:C10004)</f>
        <v>Residential</v>
      </c>
      <c r="Q2455" s="10" t="s">
        <v>128</v>
      </c>
      <c r="R2455" s="10" t="s">
        <v>212</v>
      </c>
      <c r="S2455" s="10" t="s">
        <v>310</v>
      </c>
    </row>
    <row r="2456">
      <c r="A2456" s="1" t="s">
        <v>3301</v>
      </c>
      <c r="B2456" s="1" t="s">
        <v>2018</v>
      </c>
      <c r="C2456" s="1" t="s">
        <v>296</v>
      </c>
      <c r="D2456" s="1" t="s">
        <v>27</v>
      </c>
      <c r="E2456" s="1" t="s">
        <v>111</v>
      </c>
      <c r="F2456" s="1" t="s">
        <v>1906</v>
      </c>
      <c r="G2456" s="1" t="s">
        <v>15337</v>
      </c>
      <c r="H2456" s="1" t="s">
        <v>15338</v>
      </c>
      <c r="I2456" s="4">
        <v>84.42017361111111</v>
      </c>
      <c r="J2456" s="1">
        <v>1352.92</v>
      </c>
      <c r="K2456" s="1">
        <v>134.04</v>
      </c>
      <c r="M2456" s="10">
        <f t="array" ref="M2456">_xlfn.XLOOKUP(A2456,subscriptions!B2456:B10004,subscriptions!D2456:D10004)</f>
        <v>120</v>
      </c>
      <c r="N2456" s="10">
        <f t="array" ref="N2456">_xlfn.XLOOKUP(A2456,subscriptions!B2456:B10004,subscriptions!G2456:G10004)</f>
        <v>20</v>
      </c>
      <c r="O2456" s="10">
        <v>96.0</v>
      </c>
      <c r="P2456" s="10" t="str">
        <f t="array" ref="P2456">_xlfn.XLOOKUP(A2456,subscriptions!B2456:B10004,subscriptions!C2456:C10004)</f>
        <v>Residential</v>
      </c>
      <c r="Q2456" s="10" t="s">
        <v>128</v>
      </c>
      <c r="R2456" s="10" t="s">
        <v>148</v>
      </c>
      <c r="S2456" s="10" t="s">
        <v>940</v>
      </c>
    </row>
    <row r="2457">
      <c r="A2457" s="1" t="s">
        <v>3302</v>
      </c>
      <c r="B2457" s="1" t="s">
        <v>555</v>
      </c>
      <c r="C2457" s="1" t="s">
        <v>26</v>
      </c>
      <c r="D2457" s="1" t="s">
        <v>153</v>
      </c>
      <c r="E2457" s="1" t="s">
        <v>179</v>
      </c>
      <c r="F2457" s="1" t="s">
        <v>200</v>
      </c>
      <c r="G2457" s="1" t="s">
        <v>15339</v>
      </c>
      <c r="H2457" s="1" t="s">
        <v>15340</v>
      </c>
      <c r="I2457" s="4">
        <v>84.25863425925925</v>
      </c>
      <c r="J2457" s="1">
        <v>274.83</v>
      </c>
      <c r="K2457" s="1">
        <v>29.22</v>
      </c>
      <c r="L2457" s="1">
        <v>100.0</v>
      </c>
      <c r="M2457" s="10">
        <f t="array" ref="M2457">_xlfn.XLOOKUP(A2457,subscriptions!B2457:B10004,subscriptions!D2457:D10004)</f>
        <v>120</v>
      </c>
      <c r="N2457" s="10">
        <f t="array" ref="N2457">_xlfn.XLOOKUP(A2457,subscriptions!B2457:B10004,subscriptions!G2457:G10004)</f>
        <v>0</v>
      </c>
      <c r="O2457" s="10">
        <v>120.0</v>
      </c>
      <c r="P2457" s="10" t="str">
        <f t="array" ref="P2457">_xlfn.XLOOKUP(A2457,subscriptions!B2457:B10004,subscriptions!C2457:C10004)</f>
        <v>Residential</v>
      </c>
      <c r="Q2457" s="10" t="s">
        <v>173</v>
      </c>
      <c r="R2457" s="10" t="s">
        <v>212</v>
      </c>
      <c r="S2457" s="10" t="s">
        <v>4148</v>
      </c>
    </row>
    <row r="2458">
      <c r="A2458" s="1" t="s">
        <v>3303</v>
      </c>
      <c r="B2458" s="1" t="s">
        <v>24</v>
      </c>
      <c r="C2458" s="1" t="s">
        <v>605</v>
      </c>
      <c r="D2458" s="1" t="s">
        <v>27</v>
      </c>
      <c r="E2458" s="1" t="s">
        <v>714</v>
      </c>
      <c r="F2458" s="1" t="s">
        <v>1730</v>
      </c>
      <c r="G2458" s="1" t="s">
        <v>15341</v>
      </c>
      <c r="H2458" s="1" t="s">
        <v>15342</v>
      </c>
      <c r="I2458" s="4">
        <v>84.33840277777777</v>
      </c>
      <c r="J2458" s="1">
        <v>930.6</v>
      </c>
      <c r="K2458" s="1">
        <v>202.41</v>
      </c>
      <c r="M2458" s="10">
        <f t="array" ref="M2458">_xlfn.XLOOKUP(A2458,subscriptions!B2458:B10004,subscriptions!D2458:D10004)</f>
        <v>120</v>
      </c>
      <c r="N2458" s="10">
        <f t="array" ref="N2458">_xlfn.XLOOKUP(A2458,subscriptions!B2458:B10004,subscriptions!G2458:G10004)</f>
        <v>5</v>
      </c>
      <c r="O2458" s="10">
        <v>114.0</v>
      </c>
      <c r="P2458" s="10" t="str">
        <f t="array" ref="P2458">_xlfn.XLOOKUP(A2458,subscriptions!B2458:B10004,subscriptions!C2458:C10004)</f>
        <v>Residential</v>
      </c>
      <c r="Q2458" s="10" t="s">
        <v>194</v>
      </c>
      <c r="R2458" s="10" t="s">
        <v>212</v>
      </c>
      <c r="S2458" s="10" t="s">
        <v>2086</v>
      </c>
    </row>
    <row r="2459">
      <c r="A2459" s="1" t="s">
        <v>3304</v>
      </c>
      <c r="B2459" s="1" t="s">
        <v>969</v>
      </c>
      <c r="C2459" s="1" t="s">
        <v>26</v>
      </c>
      <c r="D2459" s="1" t="s">
        <v>27</v>
      </c>
      <c r="E2459" s="1" t="s">
        <v>111</v>
      </c>
      <c r="F2459" s="1" t="s">
        <v>1906</v>
      </c>
      <c r="G2459" s="1" t="s">
        <v>15343</v>
      </c>
      <c r="H2459" s="1" t="s">
        <v>15344</v>
      </c>
      <c r="I2459" s="4">
        <v>84.4211574074074</v>
      </c>
      <c r="J2459" s="1">
        <v>1526.19</v>
      </c>
      <c r="K2459" s="1">
        <v>266.89</v>
      </c>
      <c r="M2459" s="10">
        <f t="array" ref="M2459">_xlfn.XLOOKUP(A2459,subscriptions!B2459:B10004,subscriptions!D2459:D10004)</f>
        <v>50</v>
      </c>
      <c r="N2459" s="10">
        <f t="array" ref="N2459">_xlfn.XLOOKUP(A2459,subscriptions!B2459:B10004,subscriptions!G2459:G10004)</f>
        <v>10</v>
      </c>
      <c r="O2459" s="10">
        <v>45.0</v>
      </c>
      <c r="P2459" s="10" t="str">
        <f t="array" ref="P2459">_xlfn.XLOOKUP(A2459,subscriptions!B2459:B10004,subscriptions!C2459:C10004)</f>
        <v>Mini</v>
      </c>
      <c r="Q2459" s="10" t="s">
        <v>128</v>
      </c>
      <c r="R2459" s="10" t="s">
        <v>148</v>
      </c>
      <c r="S2459" s="10" t="s">
        <v>2152</v>
      </c>
    </row>
    <row r="2460">
      <c r="A2460" s="1" t="s">
        <v>3305</v>
      </c>
      <c r="B2460" s="1" t="s">
        <v>2534</v>
      </c>
      <c r="C2460" s="1" t="s">
        <v>920</v>
      </c>
      <c r="D2460" s="1" t="s">
        <v>153</v>
      </c>
      <c r="E2460" s="1" t="s">
        <v>239</v>
      </c>
      <c r="F2460" s="1" t="s">
        <v>3181</v>
      </c>
      <c r="G2460" s="1" t="s">
        <v>15345</v>
      </c>
      <c r="H2460" s="1" t="s">
        <v>15346</v>
      </c>
      <c r="I2460" s="4">
        <v>84.3795138888889</v>
      </c>
      <c r="J2460" s="1">
        <v>1056.78</v>
      </c>
      <c r="K2460" s="1">
        <v>154.23</v>
      </c>
      <c r="M2460" s="10">
        <f t="array" ref="M2460">_xlfn.XLOOKUP(A2460,subscriptions!B2460:B10004,subscriptions!D2460:D10004)</f>
        <v>120</v>
      </c>
      <c r="N2460" s="10">
        <f t="array" ref="N2460">_xlfn.XLOOKUP(A2460,subscriptions!B2460:B10004,subscriptions!G2460:G10004)</f>
        <v>20</v>
      </c>
      <c r="O2460" s="10">
        <v>96.0</v>
      </c>
      <c r="P2460" s="10" t="str">
        <f t="array" ref="P2460">_xlfn.XLOOKUP(A2460,subscriptions!B2460:B10004,subscriptions!C2460:C10004)</f>
        <v>Residential</v>
      </c>
      <c r="Q2460" s="10" t="s">
        <v>128</v>
      </c>
      <c r="R2460" s="10" t="s">
        <v>148</v>
      </c>
      <c r="S2460" s="10" t="s">
        <v>2380</v>
      </c>
    </row>
    <row r="2461">
      <c r="A2461" s="1" t="s">
        <v>3306</v>
      </c>
      <c r="B2461" s="1" t="s">
        <v>2279</v>
      </c>
      <c r="C2461" s="1" t="s">
        <v>658</v>
      </c>
      <c r="D2461" s="1" t="s">
        <v>153</v>
      </c>
      <c r="E2461" s="1" t="s">
        <v>280</v>
      </c>
      <c r="F2461" s="1" t="s">
        <v>2239</v>
      </c>
      <c r="G2461" s="1" t="s">
        <v>15347</v>
      </c>
      <c r="H2461" s="1" t="s">
        <v>15348</v>
      </c>
      <c r="I2461" s="4">
        <v>84.33893518518518</v>
      </c>
      <c r="J2461" s="1">
        <v>820.69</v>
      </c>
      <c r="K2461" s="1">
        <v>109.7</v>
      </c>
      <c r="M2461" s="10">
        <f t="array" ref="M2461">_xlfn.XLOOKUP(A2461,subscriptions!B2461:B10004,subscriptions!D2461:D10004)</f>
        <v>120</v>
      </c>
      <c r="N2461" s="10">
        <f t="array" ref="N2461">_xlfn.XLOOKUP(A2461,subscriptions!B2461:B10004,subscriptions!G2461:G10004)</f>
        <v>0</v>
      </c>
      <c r="O2461" s="10">
        <v>120.0</v>
      </c>
      <c r="P2461" s="10" t="str">
        <f t="array" ref="P2461">_xlfn.XLOOKUP(A2461,subscriptions!B2461:B10004,subscriptions!C2461:C10004)</f>
        <v>Residential</v>
      </c>
      <c r="Q2461" s="10" t="s">
        <v>173</v>
      </c>
      <c r="R2461" s="10" t="s">
        <v>212</v>
      </c>
      <c r="S2461" s="10" t="s">
        <v>2016</v>
      </c>
    </row>
    <row r="2462">
      <c r="A2462" s="1" t="s">
        <v>3307</v>
      </c>
      <c r="B2462" s="1" t="s">
        <v>589</v>
      </c>
      <c r="C2462" s="1" t="s">
        <v>556</v>
      </c>
      <c r="D2462" s="1" t="s">
        <v>153</v>
      </c>
      <c r="E2462" s="1" t="s">
        <v>111</v>
      </c>
      <c r="F2462" s="1" t="s">
        <v>1263</v>
      </c>
      <c r="G2462" s="1" t="s">
        <v>15349</v>
      </c>
      <c r="H2462" s="1" t="s">
        <v>15350</v>
      </c>
      <c r="I2462" s="4">
        <v>84.33895833333334</v>
      </c>
      <c r="J2462" s="1">
        <v>7686.56</v>
      </c>
      <c r="K2462" s="1">
        <v>979.07</v>
      </c>
      <c r="M2462" s="10">
        <f t="array" ref="M2462">_xlfn.XLOOKUP(A2462,subscriptions!B2462:B10004,subscriptions!D2462:D10004)</f>
        <v>80</v>
      </c>
      <c r="N2462" s="10">
        <f t="array" ref="N2462">_xlfn.XLOOKUP(A2462,subscriptions!B2462:B10004,subscriptions!G2462:G10004)</f>
        <v>5</v>
      </c>
      <c r="O2462" s="10">
        <v>76.0</v>
      </c>
      <c r="P2462" s="10" t="str">
        <f t="array" ref="P2462">_xlfn.XLOOKUP(A2462,subscriptions!B2462:B10004,subscriptions!C2462:C10004)</f>
        <v>Roam</v>
      </c>
      <c r="Q2462" s="10" t="s">
        <v>194</v>
      </c>
      <c r="R2462" s="10" t="s">
        <v>148</v>
      </c>
      <c r="S2462" s="10" t="s">
        <v>2016</v>
      </c>
    </row>
    <row r="2463">
      <c r="A2463" s="1" t="s">
        <v>3308</v>
      </c>
      <c r="B2463" s="1" t="s">
        <v>425</v>
      </c>
      <c r="C2463" s="1" t="s">
        <v>3912</v>
      </c>
      <c r="D2463" s="1" t="s">
        <v>153</v>
      </c>
      <c r="E2463" s="1" t="s">
        <v>179</v>
      </c>
      <c r="F2463" s="1" t="s">
        <v>844</v>
      </c>
      <c r="G2463" s="1" t="s">
        <v>15351</v>
      </c>
      <c r="H2463" s="1" t="s">
        <v>15352</v>
      </c>
      <c r="I2463" s="4">
        <v>84.17032407407407</v>
      </c>
      <c r="J2463" s="1">
        <v>3234.34</v>
      </c>
      <c r="K2463" s="1">
        <v>775.97</v>
      </c>
      <c r="L2463" s="1">
        <v>100.0</v>
      </c>
      <c r="M2463" s="10">
        <f t="array" ref="M2463">_xlfn.XLOOKUP(A2463,subscriptions!B2463:B10004,subscriptions!D2463:D10004)</f>
        <v>120</v>
      </c>
      <c r="N2463" s="10">
        <f t="array" ref="N2463">_xlfn.XLOOKUP(A2463,subscriptions!B2463:B10004,subscriptions!G2463:G10004)</f>
        <v>10</v>
      </c>
      <c r="O2463" s="10">
        <v>108.0</v>
      </c>
      <c r="P2463" s="10" t="str">
        <f t="array" ref="P2463">_xlfn.XLOOKUP(A2463,subscriptions!B2463:B10004,subscriptions!C2463:C10004)</f>
        <v>Residential</v>
      </c>
      <c r="Q2463" s="10" t="s">
        <v>128</v>
      </c>
      <c r="R2463" s="10" t="s">
        <v>212</v>
      </c>
      <c r="S2463" s="10" t="s">
        <v>2494</v>
      </c>
    </row>
    <row r="2464">
      <c r="A2464" s="1" t="s">
        <v>3309</v>
      </c>
      <c r="B2464" s="1" t="s">
        <v>109</v>
      </c>
      <c r="C2464" s="1" t="s">
        <v>764</v>
      </c>
      <c r="D2464" s="1" t="s">
        <v>27</v>
      </c>
      <c r="E2464" s="1" t="s">
        <v>179</v>
      </c>
      <c r="F2464" s="1" t="s">
        <v>1045</v>
      </c>
      <c r="G2464" s="1" t="s">
        <v>15353</v>
      </c>
      <c r="H2464" s="1" t="s">
        <v>15354</v>
      </c>
      <c r="I2464" s="4">
        <v>84.33489583333333</v>
      </c>
      <c r="J2464" s="1">
        <v>1514.88</v>
      </c>
      <c r="K2464" s="1">
        <v>139.81</v>
      </c>
      <c r="L2464" s="1">
        <v>100.0</v>
      </c>
      <c r="M2464" s="10">
        <f t="array" ref="M2464">_xlfn.XLOOKUP(A2464,subscriptions!B2464:B10004,subscriptions!D2464:D10004)</f>
        <v>120</v>
      </c>
      <c r="N2464" s="10">
        <f t="array" ref="N2464">_xlfn.XLOOKUP(A2464,subscriptions!B2464:B10004,subscriptions!G2464:G10004)</f>
        <v>20</v>
      </c>
      <c r="O2464" s="10">
        <v>96.0</v>
      </c>
      <c r="P2464" s="10" t="str">
        <f t="array" ref="P2464">_xlfn.XLOOKUP(A2464,subscriptions!B2464:B10004,subscriptions!C2464:C10004)</f>
        <v>Residential</v>
      </c>
      <c r="Q2464" s="10" t="s">
        <v>128</v>
      </c>
      <c r="R2464" s="10" t="s">
        <v>148</v>
      </c>
      <c r="S2464" s="10" t="s">
        <v>643</v>
      </c>
    </row>
    <row r="2465">
      <c r="A2465" s="1" t="s">
        <v>3310</v>
      </c>
      <c r="B2465" s="1" t="s">
        <v>2327</v>
      </c>
      <c r="C2465" s="1" t="s">
        <v>920</v>
      </c>
      <c r="D2465" s="1" t="s">
        <v>27</v>
      </c>
      <c r="E2465" s="1" t="s">
        <v>28</v>
      </c>
      <c r="F2465" s="1" t="s">
        <v>29</v>
      </c>
      <c r="G2465" s="1" t="s">
        <v>15355</v>
      </c>
      <c r="H2465" s="1" t="s">
        <v>15356</v>
      </c>
      <c r="I2465" s="4">
        <v>84.2169675925926</v>
      </c>
      <c r="J2465" s="1">
        <v>1313.78</v>
      </c>
      <c r="K2465" s="1">
        <v>193.92</v>
      </c>
      <c r="M2465" s="10">
        <f t="array" ref="M2465">_xlfn.XLOOKUP(A2465,subscriptions!B2465:B10004,subscriptions!D2465:D10004)</f>
        <v>80</v>
      </c>
      <c r="N2465" s="10">
        <f t="array" ref="N2465">_xlfn.XLOOKUP(A2465,subscriptions!B2465:B10004,subscriptions!G2465:G10004)</f>
        <v>0</v>
      </c>
      <c r="O2465" s="10">
        <v>80.0</v>
      </c>
      <c r="P2465" s="10" t="str">
        <f t="array" ref="P2465">_xlfn.XLOOKUP(A2465,subscriptions!B2465:B10004,subscriptions!C2465:C10004)</f>
        <v>Roam</v>
      </c>
      <c r="Q2465" s="10" t="s">
        <v>173</v>
      </c>
      <c r="R2465" s="10" t="s">
        <v>148</v>
      </c>
      <c r="S2465" s="10" t="s">
        <v>453</v>
      </c>
    </row>
    <row r="2466">
      <c r="A2466" s="1" t="s">
        <v>3311</v>
      </c>
      <c r="B2466" s="1" t="s">
        <v>312</v>
      </c>
      <c r="C2466" s="1" t="s">
        <v>330</v>
      </c>
      <c r="D2466" s="1" t="s">
        <v>153</v>
      </c>
      <c r="E2466" s="1" t="s">
        <v>219</v>
      </c>
      <c r="F2466" s="1" t="s">
        <v>1010</v>
      </c>
      <c r="G2466" s="1" t="s">
        <v>15357</v>
      </c>
      <c r="H2466" s="1" t="s">
        <v>15358</v>
      </c>
      <c r="I2466" s="4">
        <v>84.29894675925927</v>
      </c>
      <c r="J2466" s="1">
        <v>1503.99</v>
      </c>
      <c r="K2466" s="1">
        <v>293.3</v>
      </c>
      <c r="M2466" s="10">
        <f t="array" ref="M2466">_xlfn.XLOOKUP(A2466,subscriptions!B2466:B10004,subscriptions!D2466:D10004)</f>
        <v>80</v>
      </c>
      <c r="N2466" s="10">
        <f t="array" ref="N2466">_xlfn.XLOOKUP(A2466,subscriptions!B2466:B10004,subscriptions!G2466:G10004)</f>
        <v>5</v>
      </c>
      <c r="O2466" s="10">
        <v>76.0</v>
      </c>
      <c r="P2466" s="10" t="str">
        <f t="array" ref="P2466">_xlfn.XLOOKUP(A2466,subscriptions!B2466:B10004,subscriptions!C2466:C10004)</f>
        <v>Roam</v>
      </c>
      <c r="Q2466" s="10" t="s">
        <v>194</v>
      </c>
      <c r="R2466" s="10" t="s">
        <v>148</v>
      </c>
      <c r="S2466" s="10" t="s">
        <v>276</v>
      </c>
    </row>
    <row r="2467">
      <c r="A2467" s="1" t="s">
        <v>3312</v>
      </c>
      <c r="B2467" s="1" t="s">
        <v>645</v>
      </c>
      <c r="C2467" s="1" t="s">
        <v>1415</v>
      </c>
      <c r="D2467" s="1" t="s">
        <v>153</v>
      </c>
      <c r="E2467" s="1" t="s">
        <v>111</v>
      </c>
      <c r="F2467" s="1" t="s">
        <v>112</v>
      </c>
      <c r="G2467" s="1" t="s">
        <v>15359</v>
      </c>
      <c r="H2467" s="1" t="s">
        <v>15360</v>
      </c>
      <c r="I2467" s="4">
        <v>84.37722222222222</v>
      </c>
      <c r="J2467" s="1">
        <v>387.18</v>
      </c>
      <c r="K2467" s="1">
        <v>73.63</v>
      </c>
      <c r="M2467" s="10">
        <f t="array" ref="M2467">_xlfn.XLOOKUP(A2467,subscriptions!B2467:B10004,subscriptions!D2467:D10004)</f>
        <v>120</v>
      </c>
      <c r="N2467" s="10">
        <f t="array" ref="N2467">_xlfn.XLOOKUP(A2467,subscriptions!B2467:B10004,subscriptions!G2467:G10004)</f>
        <v>10</v>
      </c>
      <c r="O2467" s="10">
        <v>108.0</v>
      </c>
      <c r="P2467" s="10" t="str">
        <f t="array" ref="P2467">_xlfn.XLOOKUP(A2467,subscriptions!B2467:B10004,subscriptions!C2467:C10004)</f>
        <v>Residential</v>
      </c>
      <c r="Q2467" s="10" t="s">
        <v>128</v>
      </c>
      <c r="R2467" s="10" t="s">
        <v>212</v>
      </c>
      <c r="S2467" s="10" t="s">
        <v>1360</v>
      </c>
    </row>
    <row r="2468">
      <c r="A2468" s="1" t="s">
        <v>3315</v>
      </c>
      <c r="B2468" s="1" t="s">
        <v>1844</v>
      </c>
      <c r="C2468" s="1" t="s">
        <v>1251</v>
      </c>
      <c r="D2468" s="1" t="s">
        <v>153</v>
      </c>
      <c r="E2468" s="1" t="s">
        <v>219</v>
      </c>
      <c r="F2468" s="1" t="s">
        <v>2446</v>
      </c>
      <c r="G2468" s="1" t="s">
        <v>15361</v>
      </c>
      <c r="H2468" s="1" t="s">
        <v>15362</v>
      </c>
      <c r="I2468" s="4">
        <v>84.29682870370371</v>
      </c>
      <c r="J2468" s="1">
        <v>804.13</v>
      </c>
      <c r="K2468" s="1">
        <v>111.91</v>
      </c>
      <c r="M2468" s="10">
        <f t="array" ref="M2468">_xlfn.XLOOKUP(A2468,subscriptions!B2468:B10004,subscriptions!D2468:D10004)</f>
        <v>120</v>
      </c>
      <c r="N2468" s="10">
        <f t="array" ref="N2468">_xlfn.XLOOKUP(A2468,subscriptions!B2468:B10004,subscriptions!G2468:G10004)</f>
        <v>20</v>
      </c>
      <c r="O2468" s="10">
        <v>96.0</v>
      </c>
      <c r="P2468" s="10" t="str">
        <f t="array" ref="P2468">_xlfn.XLOOKUP(A2468,subscriptions!B2468:B10004,subscriptions!C2468:C10004)</f>
        <v>Residential</v>
      </c>
      <c r="Q2468" s="10" t="s">
        <v>128</v>
      </c>
      <c r="R2468" s="10" t="s">
        <v>148</v>
      </c>
      <c r="S2468" s="10" t="s">
        <v>373</v>
      </c>
    </row>
    <row r="2469">
      <c r="A2469" s="1" t="s">
        <v>3316</v>
      </c>
      <c r="B2469" s="1" t="s">
        <v>24</v>
      </c>
      <c r="C2469" s="1" t="s">
        <v>827</v>
      </c>
      <c r="D2469" s="1" t="s">
        <v>27</v>
      </c>
      <c r="E2469" s="1" t="s">
        <v>631</v>
      </c>
      <c r="F2469" s="1" t="s">
        <v>1115</v>
      </c>
      <c r="G2469" s="1" t="s">
        <v>15363</v>
      </c>
      <c r="H2469" s="1" t="s">
        <v>15364</v>
      </c>
      <c r="I2469" s="4">
        <v>84.25695601851852</v>
      </c>
      <c r="J2469" s="1">
        <v>110.39</v>
      </c>
      <c r="K2469" s="1">
        <v>38.42</v>
      </c>
      <c r="M2469" s="10">
        <f t="array" ref="M2469">_xlfn.XLOOKUP(A2469,subscriptions!B2469:B10004,subscriptions!D2469:D10004)</f>
        <v>120</v>
      </c>
      <c r="N2469" s="10">
        <f t="array" ref="N2469">_xlfn.XLOOKUP(A2469,subscriptions!B2469:B10004,subscriptions!G2469:G10004)</f>
        <v>0</v>
      </c>
      <c r="O2469" s="10">
        <v>120.0</v>
      </c>
      <c r="P2469" s="10" t="str">
        <f t="array" ref="P2469">_xlfn.XLOOKUP(A2469,subscriptions!B2469:B10004,subscriptions!C2469:C10004)</f>
        <v>Residential</v>
      </c>
      <c r="Q2469" s="10" t="s">
        <v>173</v>
      </c>
      <c r="R2469" s="10" t="s">
        <v>212</v>
      </c>
      <c r="S2469" s="10" t="s">
        <v>175</v>
      </c>
    </row>
    <row r="2470">
      <c r="A2470" s="1" t="s">
        <v>3317</v>
      </c>
      <c r="B2470" s="1" t="s">
        <v>278</v>
      </c>
      <c r="C2470" s="1" t="s">
        <v>441</v>
      </c>
      <c r="D2470" s="1" t="s">
        <v>27</v>
      </c>
      <c r="E2470" s="1" t="s">
        <v>280</v>
      </c>
      <c r="F2470" s="1" t="s">
        <v>1706</v>
      </c>
      <c r="G2470" s="1" t="s">
        <v>15365</v>
      </c>
      <c r="H2470" s="1" t="s">
        <v>15366</v>
      </c>
      <c r="I2470" s="4">
        <v>84.33913194444445</v>
      </c>
      <c r="J2470" s="1">
        <v>1018.1</v>
      </c>
      <c r="K2470" s="1">
        <v>212.74</v>
      </c>
      <c r="M2470" s="10">
        <f t="array" ref="M2470">_xlfn.XLOOKUP(A2470,subscriptions!B2470:B10004,subscriptions!D2470:D10004)</f>
        <v>120</v>
      </c>
      <c r="N2470" s="10">
        <f t="array" ref="N2470">_xlfn.XLOOKUP(A2470,subscriptions!B2470:B10004,subscriptions!G2470:G10004)</f>
        <v>5</v>
      </c>
      <c r="O2470" s="10">
        <v>114.0</v>
      </c>
      <c r="P2470" s="10" t="str">
        <f t="array" ref="P2470">_xlfn.XLOOKUP(A2470,subscriptions!B2470:B10004,subscriptions!C2470:C10004)</f>
        <v>Residential</v>
      </c>
      <c r="Q2470" s="10" t="s">
        <v>194</v>
      </c>
      <c r="R2470" s="10" t="s">
        <v>212</v>
      </c>
      <c r="S2470" s="10" t="s">
        <v>2016</v>
      </c>
    </row>
    <row r="2471">
      <c r="A2471" s="1" t="s">
        <v>3318</v>
      </c>
      <c r="B2471" s="1" t="s">
        <v>1844</v>
      </c>
      <c r="C2471" s="1" t="s">
        <v>524</v>
      </c>
      <c r="D2471" s="1" t="s">
        <v>153</v>
      </c>
      <c r="E2471" s="1" t="s">
        <v>631</v>
      </c>
      <c r="F2471" s="1" t="s">
        <v>2749</v>
      </c>
      <c r="G2471" s="1" t="s">
        <v>15367</v>
      </c>
      <c r="H2471" s="1" t="s">
        <v>15368</v>
      </c>
      <c r="I2471" s="4">
        <v>84.29950231481482</v>
      </c>
      <c r="J2471" s="1">
        <v>1224.69</v>
      </c>
      <c r="K2471" s="1">
        <v>167.73</v>
      </c>
      <c r="M2471" s="10">
        <f t="array" ref="M2471">_xlfn.XLOOKUP(A2471,subscriptions!B2471:B10004,subscriptions!D2471:D10004)</f>
        <v>50</v>
      </c>
      <c r="N2471" s="10">
        <f t="array" ref="N2471">_xlfn.XLOOKUP(A2471,subscriptions!B2471:B10004,subscriptions!G2471:G10004)</f>
        <v>10</v>
      </c>
      <c r="O2471" s="10">
        <v>45.0</v>
      </c>
      <c r="P2471" s="10" t="str">
        <f t="array" ref="P2471">_xlfn.XLOOKUP(A2471,subscriptions!B2471:B10004,subscriptions!C2471:C10004)</f>
        <v>Mini</v>
      </c>
      <c r="Q2471" s="10" t="s">
        <v>128</v>
      </c>
      <c r="R2471" s="10" t="s">
        <v>148</v>
      </c>
      <c r="S2471" s="10" t="s">
        <v>522</v>
      </c>
    </row>
    <row r="2472">
      <c r="A2472" s="1" t="s">
        <v>3319</v>
      </c>
      <c r="B2472" s="1" t="s">
        <v>748</v>
      </c>
      <c r="C2472" s="1" t="s">
        <v>1347</v>
      </c>
      <c r="D2472" s="1" t="s">
        <v>27</v>
      </c>
      <c r="E2472" s="1" t="s">
        <v>179</v>
      </c>
      <c r="F2472" s="1" t="s">
        <v>200</v>
      </c>
      <c r="G2472" s="1" t="s">
        <v>15369</v>
      </c>
      <c r="H2472" s="1" t="s">
        <v>15370</v>
      </c>
      <c r="I2472" s="4">
        <v>84.37924768518519</v>
      </c>
      <c r="J2472" s="1">
        <v>437.67</v>
      </c>
      <c r="K2472" s="1">
        <v>102.63</v>
      </c>
      <c r="L2472" s="1">
        <v>100.0</v>
      </c>
      <c r="M2472" s="10">
        <f t="array" ref="M2472">_xlfn.XLOOKUP(A2472,subscriptions!B2472:B10004,subscriptions!D2472:D10004)</f>
        <v>50</v>
      </c>
      <c r="N2472" s="10">
        <f t="array" ref="N2472">_xlfn.XLOOKUP(A2472,subscriptions!B2472:B10004,subscriptions!G2472:G10004)</f>
        <v>20</v>
      </c>
      <c r="O2472" s="10">
        <v>40.0</v>
      </c>
      <c r="P2472" s="10" t="str">
        <f t="array" ref="P2472">_xlfn.XLOOKUP(A2472,subscriptions!B2472:B10004,subscriptions!C2472:C10004)</f>
        <v>Mini</v>
      </c>
      <c r="Q2472" s="10" t="s">
        <v>128</v>
      </c>
      <c r="R2472" s="10" t="s">
        <v>148</v>
      </c>
      <c r="S2472" s="10" t="s">
        <v>2380</v>
      </c>
    </row>
    <row r="2473">
      <c r="A2473" s="1" t="s">
        <v>3320</v>
      </c>
      <c r="B2473" s="1" t="s">
        <v>1995</v>
      </c>
      <c r="C2473" s="1" t="s">
        <v>456</v>
      </c>
      <c r="D2473" s="1" t="s">
        <v>153</v>
      </c>
      <c r="E2473" s="1" t="s">
        <v>239</v>
      </c>
      <c r="F2473" s="1" t="s">
        <v>2154</v>
      </c>
      <c r="G2473" s="1" t="s">
        <v>15371</v>
      </c>
      <c r="H2473" s="1" t="s">
        <v>15372</v>
      </c>
      <c r="I2473" s="4">
        <v>84.37883101851853</v>
      </c>
      <c r="J2473" s="1">
        <v>5037.56</v>
      </c>
      <c r="K2473" s="1">
        <v>1252.62</v>
      </c>
      <c r="M2473" s="10">
        <f t="array" ref="M2473">_xlfn.XLOOKUP(A2473,subscriptions!B2473:B10004,subscriptions!D2473:D10004)</f>
        <v>120</v>
      </c>
      <c r="N2473" s="10">
        <f t="array" ref="N2473">_xlfn.XLOOKUP(A2473,subscriptions!B2473:B10004,subscriptions!G2473:G10004)</f>
        <v>0</v>
      </c>
      <c r="O2473" s="10">
        <v>120.0</v>
      </c>
      <c r="P2473" s="10" t="str">
        <f t="array" ref="P2473">_xlfn.XLOOKUP(A2473,subscriptions!B2473:B10004,subscriptions!C2473:C10004)</f>
        <v>Residential</v>
      </c>
      <c r="Q2473" s="10" t="s">
        <v>173</v>
      </c>
      <c r="R2473" s="10" t="s">
        <v>212</v>
      </c>
      <c r="S2473" s="10" t="s">
        <v>1622</v>
      </c>
    </row>
    <row r="2474">
      <c r="A2474" s="1" t="s">
        <v>3321</v>
      </c>
      <c r="B2474" s="1" t="s">
        <v>375</v>
      </c>
      <c r="C2474" s="1" t="s">
        <v>426</v>
      </c>
      <c r="D2474" s="1" t="s">
        <v>27</v>
      </c>
      <c r="E2474" s="1" t="s">
        <v>280</v>
      </c>
      <c r="F2474" s="1" t="s">
        <v>873</v>
      </c>
      <c r="G2474" s="1" t="s">
        <v>15373</v>
      </c>
      <c r="H2474" s="1" t="s">
        <v>15374</v>
      </c>
      <c r="I2474" s="4">
        <v>84.37641203703704</v>
      </c>
      <c r="J2474" s="1">
        <v>3652.86</v>
      </c>
      <c r="K2474" s="1">
        <v>870.61</v>
      </c>
      <c r="M2474" s="10">
        <f t="array" ref="M2474">_xlfn.XLOOKUP(A2474,subscriptions!B2474:B10004,subscriptions!D2474:D10004)</f>
        <v>120</v>
      </c>
      <c r="N2474" s="10">
        <f t="array" ref="N2474">_xlfn.XLOOKUP(A2474,subscriptions!B2474:B10004,subscriptions!G2474:G10004)</f>
        <v>5</v>
      </c>
      <c r="O2474" s="10">
        <v>114.0</v>
      </c>
      <c r="P2474" s="10" t="str">
        <f t="array" ref="P2474">_xlfn.XLOOKUP(A2474,subscriptions!B2474:B10004,subscriptions!C2474:C10004)</f>
        <v>Residential</v>
      </c>
      <c r="Q2474" s="10" t="s">
        <v>194</v>
      </c>
      <c r="R2474" s="10" t="s">
        <v>212</v>
      </c>
      <c r="S2474" s="10" t="s">
        <v>3910</v>
      </c>
    </row>
    <row r="2475">
      <c r="A2475" s="1" t="s">
        <v>3322</v>
      </c>
      <c r="B2475" s="1" t="s">
        <v>1995</v>
      </c>
      <c r="C2475" s="1" t="s">
        <v>1388</v>
      </c>
      <c r="D2475" s="1" t="s">
        <v>153</v>
      </c>
      <c r="E2475" s="1" t="s">
        <v>219</v>
      </c>
      <c r="F2475" s="1" t="s">
        <v>2446</v>
      </c>
      <c r="G2475" s="1" t="s">
        <v>15375</v>
      </c>
      <c r="H2475" s="1" t="s">
        <v>15376</v>
      </c>
      <c r="I2475" s="4">
        <v>84.34046296296296</v>
      </c>
      <c r="J2475" s="1">
        <v>1970.97</v>
      </c>
      <c r="K2475" s="1">
        <v>349.34</v>
      </c>
      <c r="M2475" s="10">
        <f t="array" ref="M2475">_xlfn.XLOOKUP(A2475,subscriptions!B2475:B10004,subscriptions!D2475:D10004)</f>
        <v>120</v>
      </c>
      <c r="N2475" s="10">
        <f t="array" ref="N2475">_xlfn.XLOOKUP(A2475,subscriptions!B2475:B10004,subscriptions!G2475:G10004)</f>
        <v>10</v>
      </c>
      <c r="O2475" s="10">
        <v>108.0</v>
      </c>
      <c r="P2475" s="10" t="str">
        <f t="array" ref="P2475">_xlfn.XLOOKUP(A2475,subscriptions!B2475:B10004,subscriptions!C2475:C10004)</f>
        <v>Residential</v>
      </c>
      <c r="Q2475" s="10" t="s">
        <v>128</v>
      </c>
      <c r="R2475" s="10" t="s">
        <v>212</v>
      </c>
      <c r="S2475" s="10" t="s">
        <v>616</v>
      </c>
    </row>
    <row r="2476">
      <c r="A2476" s="1" t="s">
        <v>3323</v>
      </c>
      <c r="B2476" s="1" t="s">
        <v>24</v>
      </c>
      <c r="C2476" s="1" t="s">
        <v>1507</v>
      </c>
      <c r="D2476" s="1" t="s">
        <v>27</v>
      </c>
      <c r="E2476" s="1" t="s">
        <v>111</v>
      </c>
      <c r="F2476" s="1" t="s">
        <v>112</v>
      </c>
      <c r="G2476" s="1" t="s">
        <v>15377</v>
      </c>
      <c r="H2476" s="1" t="s">
        <v>15378</v>
      </c>
      <c r="I2476" s="4">
        <v>84.29586805555556</v>
      </c>
      <c r="J2476" s="1">
        <v>1193.38</v>
      </c>
      <c r="K2476" s="1">
        <v>119.01</v>
      </c>
      <c r="M2476" s="10">
        <f t="array" ref="M2476">_xlfn.XLOOKUP(A2476,subscriptions!B2476:B10004,subscriptions!D2476:D10004)</f>
        <v>80</v>
      </c>
      <c r="N2476" s="10">
        <f t="array" ref="N2476">_xlfn.XLOOKUP(A2476,subscriptions!B2476:B10004,subscriptions!G2476:G10004)</f>
        <v>20</v>
      </c>
      <c r="O2476" s="10">
        <v>64.0</v>
      </c>
      <c r="P2476" s="10" t="str">
        <f t="array" ref="P2476">_xlfn.XLOOKUP(A2476,subscriptions!B2476:B10004,subscriptions!C2476:C10004)</f>
        <v>Roam</v>
      </c>
      <c r="Q2476" s="10" t="s">
        <v>128</v>
      </c>
      <c r="R2476" s="10" t="s">
        <v>148</v>
      </c>
      <c r="S2476" s="10" t="s">
        <v>655</v>
      </c>
    </row>
    <row r="2477">
      <c r="A2477" s="1" t="s">
        <v>3324</v>
      </c>
      <c r="B2477" s="1" t="s">
        <v>700</v>
      </c>
      <c r="C2477" s="1" t="s">
        <v>110</v>
      </c>
      <c r="D2477" s="1" t="s">
        <v>153</v>
      </c>
      <c r="E2477" s="1" t="s">
        <v>332</v>
      </c>
      <c r="F2477" s="1" t="s">
        <v>1749</v>
      </c>
      <c r="G2477" s="1" t="s">
        <v>15379</v>
      </c>
      <c r="H2477" s="1" t="s">
        <v>15380</v>
      </c>
      <c r="I2477" s="4">
        <v>84.17166666666667</v>
      </c>
      <c r="J2477" s="1">
        <v>3109.98</v>
      </c>
      <c r="K2477" s="1">
        <v>679.79</v>
      </c>
      <c r="M2477" s="10">
        <f t="array" ref="M2477">_xlfn.XLOOKUP(A2477,subscriptions!B2477:B10004,subscriptions!D2477:D10004)</f>
        <v>120</v>
      </c>
      <c r="N2477" s="10">
        <f t="array" ref="N2477">_xlfn.XLOOKUP(A2477,subscriptions!B2477:B10004,subscriptions!G2477:G10004)</f>
        <v>0</v>
      </c>
      <c r="O2477" s="10">
        <v>120.0</v>
      </c>
      <c r="P2477" s="10" t="str">
        <f t="array" ref="P2477">_xlfn.XLOOKUP(A2477,subscriptions!B2477:B10004,subscriptions!C2477:C10004)</f>
        <v>Residential</v>
      </c>
      <c r="Q2477" s="10" t="s">
        <v>173</v>
      </c>
      <c r="R2477" s="10" t="s">
        <v>212</v>
      </c>
      <c r="S2477" s="10" t="s">
        <v>1082</v>
      </c>
    </row>
    <row r="2478">
      <c r="A2478" s="1" t="s">
        <v>3325</v>
      </c>
      <c r="B2478" s="1" t="s">
        <v>1506</v>
      </c>
      <c r="C2478" s="1" t="s">
        <v>1347</v>
      </c>
      <c r="D2478" s="1" t="s">
        <v>27</v>
      </c>
      <c r="E2478" s="1" t="s">
        <v>332</v>
      </c>
      <c r="F2478" s="1" t="s">
        <v>1749</v>
      </c>
      <c r="G2478" s="1" t="s">
        <v>15381</v>
      </c>
      <c r="H2478" s="1" t="s">
        <v>15382</v>
      </c>
      <c r="I2478" s="4">
        <v>84.33905092592593</v>
      </c>
      <c r="J2478" s="1">
        <v>260.02</v>
      </c>
      <c r="K2478" s="1">
        <v>28.67</v>
      </c>
      <c r="M2478" s="10">
        <f t="array" ref="M2478">_xlfn.XLOOKUP(A2478,subscriptions!B2478:B10004,subscriptions!D2478:D10004)</f>
        <v>250</v>
      </c>
      <c r="N2478" s="10">
        <f t="array" ref="N2478">_xlfn.XLOOKUP(A2478,subscriptions!B2478:B10004,subscriptions!G2478:G10004)</f>
        <v>5</v>
      </c>
      <c r="O2478" s="10">
        <v>237.5</v>
      </c>
      <c r="P2478" s="10" t="str">
        <f t="array" ref="P2478">_xlfn.XLOOKUP(A2478,subscriptions!B2478:B10004,subscriptions!C2478:C10004)</f>
        <v>Business</v>
      </c>
      <c r="Q2478" s="10" t="s">
        <v>194</v>
      </c>
      <c r="R2478" s="10" t="s">
        <v>129</v>
      </c>
      <c r="S2478" s="10" t="s">
        <v>2016</v>
      </c>
    </row>
    <row r="2479">
      <c r="A2479" s="1" t="s">
        <v>3329</v>
      </c>
      <c r="B2479" s="1" t="s">
        <v>1939</v>
      </c>
      <c r="C2479" s="1" t="s">
        <v>764</v>
      </c>
      <c r="D2479" s="1" t="s">
        <v>153</v>
      </c>
      <c r="E2479" s="1" t="s">
        <v>28</v>
      </c>
      <c r="F2479" s="1" t="s">
        <v>313</v>
      </c>
      <c r="G2479" s="1" t="s">
        <v>15383</v>
      </c>
      <c r="H2479" s="1" t="s">
        <v>15384</v>
      </c>
      <c r="I2479" s="4">
        <v>84.2529050925926</v>
      </c>
      <c r="J2479" s="1">
        <v>2394.62</v>
      </c>
      <c r="K2479" s="1">
        <v>238.84</v>
      </c>
      <c r="M2479" s="10">
        <f t="array" ref="M2479">_xlfn.XLOOKUP(A2479,subscriptions!B2479:B10004,subscriptions!D2479:D10004)</f>
        <v>120</v>
      </c>
      <c r="N2479" s="10">
        <f t="array" ref="N2479">_xlfn.XLOOKUP(A2479,subscriptions!B2479:B10004,subscriptions!G2479:G10004)</f>
        <v>10</v>
      </c>
      <c r="O2479" s="10">
        <v>108.0</v>
      </c>
      <c r="P2479" s="10" t="str">
        <f t="array" ref="P2479">_xlfn.XLOOKUP(A2479,subscriptions!B2479:B10004,subscriptions!C2479:C10004)</f>
        <v>Residential</v>
      </c>
      <c r="Q2479" s="10" t="s">
        <v>128</v>
      </c>
      <c r="R2479" s="10" t="s">
        <v>212</v>
      </c>
      <c r="S2479" s="10" t="s">
        <v>916</v>
      </c>
    </row>
    <row r="2480">
      <c r="A2480" s="1" t="s">
        <v>3330</v>
      </c>
      <c r="B2480" s="1" t="s">
        <v>686</v>
      </c>
      <c r="C2480" s="1" t="s">
        <v>1876</v>
      </c>
      <c r="D2480" s="1" t="s">
        <v>153</v>
      </c>
      <c r="E2480" s="1" t="s">
        <v>111</v>
      </c>
      <c r="F2480" s="1" t="s">
        <v>1227</v>
      </c>
      <c r="G2480" s="1" t="s">
        <v>15385</v>
      </c>
      <c r="H2480" s="1" t="s">
        <v>15386</v>
      </c>
      <c r="I2480" s="4">
        <v>84.29868055555555</v>
      </c>
      <c r="J2480" s="1">
        <v>249.99</v>
      </c>
      <c r="K2480" s="1">
        <v>29.14</v>
      </c>
      <c r="M2480" s="10">
        <f t="array" ref="M2480">_xlfn.XLOOKUP(A2480,subscriptions!B2480:B10004,subscriptions!D2480:D10004)</f>
        <v>80</v>
      </c>
      <c r="N2480" s="10">
        <f t="array" ref="N2480">_xlfn.XLOOKUP(A2480,subscriptions!B2480:B10004,subscriptions!G2480:G10004)</f>
        <v>20</v>
      </c>
      <c r="O2480" s="10">
        <v>64.0</v>
      </c>
      <c r="P2480" s="10" t="str">
        <f t="array" ref="P2480">_xlfn.XLOOKUP(A2480,subscriptions!B2480:B10004,subscriptions!C2480:C10004)</f>
        <v>Roam</v>
      </c>
      <c r="Q2480" s="10" t="s">
        <v>128</v>
      </c>
      <c r="R2480" s="10" t="s">
        <v>148</v>
      </c>
      <c r="S2480" s="10" t="s">
        <v>276</v>
      </c>
    </row>
    <row r="2481">
      <c r="A2481" s="1" t="s">
        <v>3331</v>
      </c>
      <c r="B2481" s="1" t="s">
        <v>870</v>
      </c>
      <c r="C2481" s="1" t="s">
        <v>1142</v>
      </c>
      <c r="D2481" s="1" t="s">
        <v>153</v>
      </c>
      <c r="E2481" s="1" t="s">
        <v>111</v>
      </c>
      <c r="F2481" s="1" t="s">
        <v>1263</v>
      </c>
      <c r="G2481" s="1" t="s">
        <v>15387</v>
      </c>
      <c r="H2481" s="1" t="s">
        <v>15388</v>
      </c>
      <c r="I2481" s="4">
        <v>84.37920138888889</v>
      </c>
      <c r="J2481" s="1">
        <v>2421.35</v>
      </c>
      <c r="K2481" s="1">
        <v>406.33</v>
      </c>
      <c r="M2481" s="10">
        <f t="array" ref="M2481">_xlfn.XLOOKUP(A2481,subscriptions!B2481:B10004,subscriptions!D2481:D10004)</f>
        <v>80</v>
      </c>
      <c r="N2481" s="10">
        <f t="array" ref="N2481">_xlfn.XLOOKUP(A2481,subscriptions!B2481:B10004,subscriptions!G2481:G10004)</f>
        <v>0</v>
      </c>
      <c r="O2481" s="10">
        <v>80.0</v>
      </c>
      <c r="P2481" s="10" t="str">
        <f t="array" ref="P2481">_xlfn.XLOOKUP(A2481,subscriptions!B2481:B10004,subscriptions!C2481:C10004)</f>
        <v>Roam</v>
      </c>
      <c r="Q2481" s="10" t="s">
        <v>173</v>
      </c>
      <c r="R2481" s="10" t="s">
        <v>148</v>
      </c>
      <c r="S2481" s="10" t="s">
        <v>2380</v>
      </c>
    </row>
    <row r="2482">
      <c r="A2482" s="1" t="s">
        <v>3332</v>
      </c>
      <c r="B2482" s="1" t="s">
        <v>295</v>
      </c>
      <c r="C2482" s="1" t="s">
        <v>296</v>
      </c>
      <c r="D2482" s="1" t="s">
        <v>153</v>
      </c>
      <c r="E2482" s="1" t="s">
        <v>219</v>
      </c>
      <c r="F2482" s="1" t="s">
        <v>660</v>
      </c>
      <c r="G2482" s="1" t="s">
        <v>15389</v>
      </c>
      <c r="H2482" s="1" t="s">
        <v>15390</v>
      </c>
      <c r="I2482" s="4">
        <v>84.33850694444445</v>
      </c>
      <c r="J2482" s="1">
        <v>533.96</v>
      </c>
      <c r="K2482" s="1">
        <v>149.24</v>
      </c>
      <c r="M2482" s="10">
        <f t="array" ref="M2482">_xlfn.XLOOKUP(A2482,subscriptions!B2482:B10004,subscriptions!D2482:D10004)</f>
        <v>120</v>
      </c>
      <c r="N2482" s="10">
        <f t="array" ref="N2482">_xlfn.XLOOKUP(A2482,subscriptions!B2482:B10004,subscriptions!G2482:G10004)</f>
        <v>5</v>
      </c>
      <c r="O2482" s="10">
        <v>114.0</v>
      </c>
      <c r="P2482" s="10" t="str">
        <f t="array" ref="P2482">_xlfn.XLOOKUP(A2482,subscriptions!B2482:B10004,subscriptions!C2482:C10004)</f>
        <v>Residential</v>
      </c>
      <c r="Q2482" s="10" t="s">
        <v>194</v>
      </c>
      <c r="R2482" s="10" t="s">
        <v>212</v>
      </c>
      <c r="S2482" s="10" t="s">
        <v>2086</v>
      </c>
    </row>
    <row r="2483">
      <c r="A2483" s="1" t="s">
        <v>3333</v>
      </c>
      <c r="B2483" s="1" t="s">
        <v>1460</v>
      </c>
      <c r="C2483" s="1" t="s">
        <v>218</v>
      </c>
      <c r="D2483" s="1" t="s">
        <v>27</v>
      </c>
      <c r="E2483" s="1" t="s">
        <v>239</v>
      </c>
      <c r="F2483" s="1" t="s">
        <v>2076</v>
      </c>
      <c r="G2483" s="1" t="s">
        <v>15391</v>
      </c>
      <c r="H2483" s="1" t="s">
        <v>15392</v>
      </c>
      <c r="I2483" s="4">
        <v>84.21071759259259</v>
      </c>
      <c r="J2483" s="1">
        <v>3194.46</v>
      </c>
      <c r="K2483" s="1">
        <v>426.91</v>
      </c>
      <c r="M2483" s="10">
        <f t="array" ref="M2483">_xlfn.XLOOKUP(A2483,subscriptions!B2483:B10004,subscriptions!D2483:D10004)</f>
        <v>80</v>
      </c>
      <c r="N2483" s="10">
        <f t="array" ref="N2483">_xlfn.XLOOKUP(A2483,subscriptions!B2483:B10004,subscriptions!G2483:G10004)</f>
        <v>10</v>
      </c>
      <c r="O2483" s="10">
        <v>72.0</v>
      </c>
      <c r="P2483" s="10" t="str">
        <f t="array" ref="P2483">_xlfn.XLOOKUP(A2483,subscriptions!B2483:B10004,subscriptions!C2483:C10004)</f>
        <v>Roam</v>
      </c>
      <c r="Q2483" s="10" t="s">
        <v>128</v>
      </c>
      <c r="R2483" s="10" t="s">
        <v>148</v>
      </c>
      <c r="S2483" s="10" t="s">
        <v>770</v>
      </c>
    </row>
    <row r="2484">
      <c r="A2484" s="1" t="s">
        <v>3334</v>
      </c>
      <c r="B2484" s="1" t="s">
        <v>375</v>
      </c>
      <c r="C2484" s="1" t="s">
        <v>110</v>
      </c>
      <c r="D2484" s="1" t="s">
        <v>27</v>
      </c>
      <c r="E2484" s="1" t="s">
        <v>332</v>
      </c>
      <c r="F2484" s="1" t="s">
        <v>427</v>
      </c>
      <c r="G2484" s="1" t="s">
        <v>15393</v>
      </c>
      <c r="H2484" s="1" t="s">
        <v>15394</v>
      </c>
      <c r="I2484" s="4">
        <v>84.2551736111111</v>
      </c>
      <c r="J2484" s="1">
        <v>4374.73</v>
      </c>
      <c r="K2484" s="1">
        <v>490.89</v>
      </c>
      <c r="M2484" s="10">
        <f t="array" ref="M2484">_xlfn.XLOOKUP(A2484,subscriptions!B2484:B10004,subscriptions!D2484:D10004)</f>
        <v>120</v>
      </c>
      <c r="N2484" s="10">
        <f t="array" ref="N2484">_xlfn.XLOOKUP(A2484,subscriptions!B2484:B10004,subscriptions!G2484:G10004)</f>
        <v>20</v>
      </c>
      <c r="O2484" s="10">
        <v>96.0</v>
      </c>
      <c r="P2484" s="10" t="str">
        <f t="array" ref="P2484">_xlfn.XLOOKUP(A2484,subscriptions!B2484:B10004,subscriptions!C2484:C10004)</f>
        <v>Residential</v>
      </c>
      <c r="Q2484" s="10" t="s">
        <v>128</v>
      </c>
      <c r="R2484" s="10" t="s">
        <v>148</v>
      </c>
      <c r="S2484" s="10" t="s">
        <v>149</v>
      </c>
    </row>
    <row r="2485">
      <c r="A2485" s="1" t="s">
        <v>3335</v>
      </c>
      <c r="B2485" s="1" t="s">
        <v>969</v>
      </c>
      <c r="C2485" s="1" t="s">
        <v>1876</v>
      </c>
      <c r="D2485" s="1" t="s">
        <v>27</v>
      </c>
      <c r="E2485" s="1" t="s">
        <v>262</v>
      </c>
      <c r="F2485" s="1" t="s">
        <v>2985</v>
      </c>
      <c r="G2485" s="1" t="s">
        <v>15395</v>
      </c>
      <c r="H2485" s="1" t="s">
        <v>15396</v>
      </c>
      <c r="I2485" s="4">
        <v>84.33494212962962</v>
      </c>
      <c r="J2485" s="1">
        <v>291.66</v>
      </c>
      <c r="K2485" s="1">
        <v>81.24</v>
      </c>
      <c r="M2485" s="10">
        <f t="array" ref="M2485">_xlfn.XLOOKUP(A2485,subscriptions!B2485:B10004,subscriptions!D2485:D10004)</f>
        <v>120</v>
      </c>
      <c r="N2485" s="10">
        <f t="array" ref="N2485">_xlfn.XLOOKUP(A2485,subscriptions!B2485:B10004,subscriptions!G2485:G10004)</f>
        <v>0</v>
      </c>
      <c r="O2485" s="10">
        <v>120.0</v>
      </c>
      <c r="P2485" s="10" t="str">
        <f t="array" ref="P2485">_xlfn.XLOOKUP(A2485,subscriptions!B2485:B10004,subscriptions!C2485:C10004)</f>
        <v>Residential</v>
      </c>
      <c r="Q2485" s="10" t="s">
        <v>173</v>
      </c>
      <c r="R2485" s="10" t="s">
        <v>212</v>
      </c>
      <c r="S2485" s="10" t="s">
        <v>643</v>
      </c>
    </row>
    <row r="2486">
      <c r="A2486" s="1" t="s">
        <v>3336</v>
      </c>
      <c r="B2486" s="1" t="s">
        <v>4627</v>
      </c>
      <c r="C2486" s="1" t="s">
        <v>1415</v>
      </c>
      <c r="D2486" s="1" t="s">
        <v>27</v>
      </c>
      <c r="E2486" s="1" t="s">
        <v>219</v>
      </c>
      <c r="F2486" s="1" t="s">
        <v>2446</v>
      </c>
      <c r="G2486" s="1" t="s">
        <v>15397</v>
      </c>
      <c r="H2486" s="1" t="s">
        <v>15398</v>
      </c>
      <c r="I2486" s="4">
        <v>84.17320601851851</v>
      </c>
      <c r="J2486" s="1">
        <v>981.73</v>
      </c>
      <c r="K2486" s="1">
        <v>201.73</v>
      </c>
      <c r="M2486" s="10">
        <f t="array" ref="M2486">_xlfn.XLOOKUP(A2486,subscriptions!B2486:B10004,subscriptions!D2486:D10004)</f>
        <v>120</v>
      </c>
      <c r="N2486" s="10">
        <f t="array" ref="N2486">_xlfn.XLOOKUP(A2486,subscriptions!B2486:B10004,subscriptions!G2486:G10004)</f>
        <v>5</v>
      </c>
      <c r="O2486" s="10">
        <v>114.0</v>
      </c>
      <c r="P2486" s="10" t="str">
        <f t="array" ref="P2486">_xlfn.XLOOKUP(A2486,subscriptions!B2486:B10004,subscriptions!C2486:C10004)</f>
        <v>Residential</v>
      </c>
      <c r="Q2486" s="10" t="s">
        <v>194</v>
      </c>
      <c r="R2486" s="10" t="s">
        <v>212</v>
      </c>
      <c r="S2486" s="10" t="s">
        <v>2630</v>
      </c>
    </row>
    <row r="2487">
      <c r="A2487" s="1" t="s">
        <v>3337</v>
      </c>
      <c r="B2487" s="1" t="s">
        <v>197</v>
      </c>
      <c r="C2487" s="1" t="s">
        <v>473</v>
      </c>
      <c r="D2487" s="1" t="s">
        <v>153</v>
      </c>
      <c r="E2487" s="1" t="s">
        <v>111</v>
      </c>
      <c r="F2487" s="1" t="s">
        <v>1917</v>
      </c>
      <c r="G2487" s="1" t="s">
        <v>15399</v>
      </c>
      <c r="H2487" s="1" t="s">
        <v>15400</v>
      </c>
      <c r="I2487" s="4">
        <v>84.25283564814815</v>
      </c>
      <c r="J2487" s="1">
        <v>5993.98</v>
      </c>
      <c r="K2487" s="1">
        <v>633.45</v>
      </c>
      <c r="M2487" s="10">
        <f t="array" ref="M2487">_xlfn.XLOOKUP(A2487,subscriptions!B2487:B10004,subscriptions!D2487:D10004)</f>
        <v>80</v>
      </c>
      <c r="N2487" s="10">
        <f t="array" ref="N2487">_xlfn.XLOOKUP(A2487,subscriptions!B2487:B10004,subscriptions!G2487:G10004)</f>
        <v>10</v>
      </c>
      <c r="O2487" s="10">
        <v>72.0</v>
      </c>
      <c r="P2487" s="10" t="str">
        <f t="array" ref="P2487">_xlfn.XLOOKUP(A2487,subscriptions!B2487:B10004,subscriptions!C2487:C10004)</f>
        <v>Roam</v>
      </c>
      <c r="Q2487" s="10" t="s">
        <v>128</v>
      </c>
      <c r="R2487" s="10" t="s">
        <v>148</v>
      </c>
      <c r="S2487" s="10" t="s">
        <v>916</v>
      </c>
    </row>
    <row r="2488">
      <c r="A2488" s="1" t="s">
        <v>3338</v>
      </c>
      <c r="B2488" s="1" t="s">
        <v>329</v>
      </c>
      <c r="C2488" s="1" t="s">
        <v>1678</v>
      </c>
      <c r="D2488" s="1" t="s">
        <v>27</v>
      </c>
      <c r="E2488" s="1" t="s">
        <v>280</v>
      </c>
      <c r="F2488" s="1" t="s">
        <v>281</v>
      </c>
      <c r="G2488" s="1" t="s">
        <v>15401</v>
      </c>
      <c r="H2488" s="1" t="s">
        <v>15402</v>
      </c>
      <c r="I2488" s="4">
        <v>84.34118055555555</v>
      </c>
      <c r="J2488" s="1">
        <v>1040.75</v>
      </c>
      <c r="K2488" s="1">
        <v>117.16</v>
      </c>
      <c r="M2488" s="10">
        <f t="array" ref="M2488">_xlfn.XLOOKUP(A2488,subscriptions!B2488:B10004,subscriptions!D2488:D10004)</f>
        <v>50</v>
      </c>
      <c r="N2488" s="10">
        <f t="array" ref="N2488">_xlfn.XLOOKUP(A2488,subscriptions!B2488:B10004,subscriptions!G2488:G10004)</f>
        <v>20</v>
      </c>
      <c r="O2488" s="10">
        <v>40.0</v>
      </c>
      <c r="P2488" s="10" t="str">
        <f t="array" ref="P2488">_xlfn.XLOOKUP(A2488,subscriptions!B2488:B10004,subscriptions!C2488:C10004)</f>
        <v>Mini</v>
      </c>
      <c r="Q2488" s="10" t="s">
        <v>128</v>
      </c>
      <c r="R2488" s="10" t="s">
        <v>148</v>
      </c>
      <c r="S2488" s="10" t="s">
        <v>259</v>
      </c>
    </row>
    <row r="2489">
      <c r="A2489" s="1" t="s">
        <v>3339</v>
      </c>
      <c r="B2489" s="1" t="s">
        <v>426</v>
      </c>
      <c r="C2489" s="1" t="s">
        <v>750</v>
      </c>
      <c r="D2489" s="1" t="s">
        <v>153</v>
      </c>
      <c r="E2489" s="1" t="s">
        <v>239</v>
      </c>
      <c r="F2489" s="1" t="s">
        <v>2154</v>
      </c>
      <c r="G2489" s="1" t="s">
        <v>15403</v>
      </c>
      <c r="H2489" s="1" t="s">
        <v>15404</v>
      </c>
      <c r="I2489" s="4">
        <v>84.41820601851852</v>
      </c>
      <c r="J2489" s="1">
        <v>3037.67</v>
      </c>
      <c r="K2489" s="1">
        <v>521.88</v>
      </c>
      <c r="M2489" s="10">
        <f t="array" ref="M2489">_xlfn.XLOOKUP(A2489,subscriptions!B2489:B10004,subscriptions!D2489:D10004)</f>
        <v>120</v>
      </c>
      <c r="N2489" s="10">
        <f t="array" ref="N2489">_xlfn.XLOOKUP(A2489,subscriptions!B2489:B10004,subscriptions!G2489:G10004)</f>
        <v>0</v>
      </c>
      <c r="O2489" s="10">
        <v>120.0</v>
      </c>
      <c r="P2489" s="10" t="str">
        <f t="array" ref="P2489">_xlfn.XLOOKUP(A2489,subscriptions!B2489:B10004,subscriptions!C2489:C10004)</f>
        <v>Residential</v>
      </c>
      <c r="Q2489" s="10" t="s">
        <v>173</v>
      </c>
      <c r="R2489" s="10" t="s">
        <v>212</v>
      </c>
      <c r="S2489" s="10" t="s">
        <v>3020</v>
      </c>
    </row>
    <row r="2490">
      <c r="A2490" s="1" t="s">
        <v>3342</v>
      </c>
      <c r="B2490" s="1" t="s">
        <v>177</v>
      </c>
      <c r="C2490" s="1" t="s">
        <v>800</v>
      </c>
      <c r="D2490" s="1" t="s">
        <v>153</v>
      </c>
      <c r="E2490" s="1" t="s">
        <v>111</v>
      </c>
      <c r="F2490" s="1" t="s">
        <v>1855</v>
      </c>
      <c r="G2490" s="1" t="s">
        <v>15405</v>
      </c>
      <c r="H2490" s="1" t="s">
        <v>15406</v>
      </c>
      <c r="I2490" s="4">
        <v>84.25309027777777</v>
      </c>
      <c r="J2490" s="1">
        <v>1382.76</v>
      </c>
      <c r="K2490" s="1">
        <v>335.94</v>
      </c>
      <c r="M2490" s="10">
        <f t="array" ref="M2490">_xlfn.XLOOKUP(A2490,subscriptions!B2490:B10004,subscriptions!D2490:D10004)</f>
        <v>120</v>
      </c>
      <c r="N2490" s="10">
        <f t="array" ref="N2490">_xlfn.XLOOKUP(A2490,subscriptions!B2490:B10004,subscriptions!G2490:G10004)</f>
        <v>5</v>
      </c>
      <c r="O2490" s="10">
        <v>114.0</v>
      </c>
      <c r="P2490" s="10" t="str">
        <f t="array" ref="P2490">_xlfn.XLOOKUP(A2490,subscriptions!B2490:B10004,subscriptions!C2490:C10004)</f>
        <v>Residential</v>
      </c>
      <c r="Q2490" s="10" t="s">
        <v>194</v>
      </c>
      <c r="R2490" s="10" t="s">
        <v>212</v>
      </c>
      <c r="S2490" s="10" t="s">
        <v>916</v>
      </c>
    </row>
    <row r="2491">
      <c r="A2491" s="1" t="s">
        <v>3343</v>
      </c>
      <c r="B2491" s="1" t="s">
        <v>645</v>
      </c>
      <c r="C2491" s="1" t="s">
        <v>734</v>
      </c>
      <c r="D2491" s="1" t="s">
        <v>153</v>
      </c>
      <c r="E2491" s="1" t="s">
        <v>239</v>
      </c>
      <c r="F2491" s="1" t="s">
        <v>2076</v>
      </c>
      <c r="G2491" s="1" t="s">
        <v>15407</v>
      </c>
      <c r="H2491" s="1" t="s">
        <v>15408</v>
      </c>
      <c r="I2491" s="4">
        <v>84.29592592592593</v>
      </c>
      <c r="J2491" s="1">
        <v>755.8</v>
      </c>
      <c r="K2491" s="1">
        <v>185.0</v>
      </c>
      <c r="M2491" s="10">
        <f t="array" ref="M2491">_xlfn.XLOOKUP(A2491,subscriptions!B2491:B10004,subscriptions!D2491:D10004)</f>
        <v>120</v>
      </c>
      <c r="N2491" s="10">
        <f t="array" ref="N2491">_xlfn.XLOOKUP(A2491,subscriptions!B2491:B10004,subscriptions!G2491:G10004)</f>
        <v>10</v>
      </c>
      <c r="O2491" s="10">
        <v>108.0</v>
      </c>
      <c r="P2491" s="10" t="str">
        <f t="array" ref="P2491">_xlfn.XLOOKUP(A2491,subscriptions!B2491:B10004,subscriptions!C2491:C10004)</f>
        <v>Residential</v>
      </c>
      <c r="Q2491" s="10" t="s">
        <v>128</v>
      </c>
      <c r="R2491" s="10" t="s">
        <v>212</v>
      </c>
      <c r="S2491" s="10" t="s">
        <v>655</v>
      </c>
    </row>
    <row r="2492">
      <c r="A2492" s="1" t="s">
        <v>3344</v>
      </c>
      <c r="B2492" s="1" t="s">
        <v>1099</v>
      </c>
      <c r="C2492" s="1" t="s">
        <v>1876</v>
      </c>
      <c r="D2492" s="1" t="s">
        <v>153</v>
      </c>
      <c r="E2492" s="1" t="s">
        <v>179</v>
      </c>
      <c r="F2492" s="1" t="s">
        <v>2311</v>
      </c>
      <c r="G2492" s="1" t="s">
        <v>15409</v>
      </c>
      <c r="H2492" s="1" t="s">
        <v>15410</v>
      </c>
      <c r="I2492" s="4">
        <v>84.1750462962963</v>
      </c>
      <c r="J2492" s="1">
        <v>554.85</v>
      </c>
      <c r="K2492" s="1">
        <v>75.94</v>
      </c>
      <c r="L2492" s="1">
        <v>100.0</v>
      </c>
      <c r="M2492" s="10">
        <f t="array" ref="M2492">_xlfn.XLOOKUP(A2492,subscriptions!B2492:B10004,subscriptions!D2492:D10004)</f>
        <v>120</v>
      </c>
      <c r="N2492" s="10">
        <f t="array" ref="N2492">_xlfn.XLOOKUP(A2492,subscriptions!B2492:B10004,subscriptions!G2492:G10004)</f>
        <v>20</v>
      </c>
      <c r="O2492" s="10">
        <v>96.0</v>
      </c>
      <c r="P2492" s="10" t="str">
        <f t="array" ref="P2492">_xlfn.XLOOKUP(A2492,subscriptions!B2492:B10004,subscriptions!C2492:C10004)</f>
        <v>Residential</v>
      </c>
      <c r="Q2492" s="10" t="s">
        <v>128</v>
      </c>
      <c r="R2492" s="10" t="s">
        <v>148</v>
      </c>
      <c r="S2492" s="10" t="s">
        <v>1198</v>
      </c>
    </row>
    <row r="2493">
      <c r="A2493" s="1" t="s">
        <v>3345</v>
      </c>
      <c r="B2493" s="1" t="s">
        <v>197</v>
      </c>
      <c r="C2493" s="1" t="s">
        <v>1200</v>
      </c>
      <c r="D2493" s="1" t="s">
        <v>153</v>
      </c>
      <c r="E2493" s="1" t="s">
        <v>714</v>
      </c>
      <c r="F2493" s="1" t="s">
        <v>828</v>
      </c>
      <c r="G2493" s="1" t="s">
        <v>15411</v>
      </c>
      <c r="H2493" s="1" t="s">
        <v>15412</v>
      </c>
      <c r="I2493" s="4">
        <v>84.42118055555555</v>
      </c>
      <c r="J2493" s="1">
        <v>390.77</v>
      </c>
      <c r="K2493" s="1">
        <v>61.51</v>
      </c>
      <c r="M2493" s="10">
        <f t="array" ref="M2493">_xlfn.XLOOKUP(A2493,subscriptions!B2493:B10004,subscriptions!D2493:D10004)</f>
        <v>120</v>
      </c>
      <c r="N2493" s="10">
        <f t="array" ref="N2493">_xlfn.XLOOKUP(A2493,subscriptions!B2493:B10004,subscriptions!G2493:G10004)</f>
        <v>0</v>
      </c>
      <c r="O2493" s="10">
        <v>120.0</v>
      </c>
      <c r="P2493" s="10" t="str">
        <f t="array" ref="P2493">_xlfn.XLOOKUP(A2493,subscriptions!B2493:B10004,subscriptions!C2493:C10004)</f>
        <v>Residential</v>
      </c>
      <c r="Q2493" s="10" t="s">
        <v>173</v>
      </c>
      <c r="R2493" s="10" t="s">
        <v>212</v>
      </c>
      <c r="S2493" s="10" t="s">
        <v>2152</v>
      </c>
    </row>
    <row r="2494">
      <c r="A2494" s="1" t="s">
        <v>3346</v>
      </c>
      <c r="B2494" s="1" t="s">
        <v>1984</v>
      </c>
      <c r="C2494" s="1" t="s">
        <v>110</v>
      </c>
      <c r="D2494" s="1" t="s">
        <v>153</v>
      </c>
      <c r="E2494" s="1" t="s">
        <v>280</v>
      </c>
      <c r="F2494" s="1" t="s">
        <v>1665</v>
      </c>
      <c r="G2494" s="1" t="s">
        <v>15413</v>
      </c>
      <c r="H2494" s="1" t="s">
        <v>15414</v>
      </c>
      <c r="I2494" s="4">
        <v>84.21553240740741</v>
      </c>
      <c r="J2494" s="1">
        <v>2201.96</v>
      </c>
      <c r="K2494" s="1">
        <v>361.67</v>
      </c>
      <c r="M2494" s="10">
        <f t="array" ref="M2494">_xlfn.XLOOKUP(A2494,subscriptions!B2494:B10004,subscriptions!D2494:D10004)</f>
        <v>250</v>
      </c>
      <c r="N2494" s="10">
        <f t="array" ref="N2494">_xlfn.XLOOKUP(A2494,subscriptions!B2494:B10004,subscriptions!G2494:G10004)</f>
        <v>5</v>
      </c>
      <c r="O2494" s="10">
        <v>237.5</v>
      </c>
      <c r="P2494" s="10" t="str">
        <f t="array" ref="P2494">_xlfn.XLOOKUP(A2494,subscriptions!B2494:B10004,subscriptions!C2494:C10004)</f>
        <v>Business</v>
      </c>
      <c r="Q2494" s="10" t="s">
        <v>194</v>
      </c>
      <c r="R2494" s="10" t="s">
        <v>129</v>
      </c>
      <c r="S2494" s="10" t="s">
        <v>1212</v>
      </c>
    </row>
    <row r="2495">
      <c r="A2495" s="1" t="s">
        <v>3347</v>
      </c>
      <c r="B2495" s="1" t="s">
        <v>329</v>
      </c>
      <c r="C2495" s="1" t="s">
        <v>1200</v>
      </c>
      <c r="D2495" s="1" t="s">
        <v>27</v>
      </c>
      <c r="E2495" s="1" t="s">
        <v>179</v>
      </c>
      <c r="F2495" s="1" t="s">
        <v>773</v>
      </c>
      <c r="G2495" s="1" t="s">
        <v>15415</v>
      </c>
      <c r="H2495" s="1" t="s">
        <v>15416</v>
      </c>
      <c r="I2495" s="4">
        <v>84.25366898148148</v>
      </c>
      <c r="J2495" s="1">
        <v>782.96</v>
      </c>
      <c r="K2495" s="1">
        <v>138.17</v>
      </c>
      <c r="L2495" s="1">
        <v>100.0</v>
      </c>
      <c r="M2495" s="10">
        <f t="array" ref="M2495">_xlfn.XLOOKUP(A2495,subscriptions!B2495:B10004,subscriptions!D2495:D10004)</f>
        <v>80</v>
      </c>
      <c r="N2495" s="10">
        <f t="array" ref="N2495">_xlfn.XLOOKUP(A2495,subscriptions!B2495:B10004,subscriptions!G2495:G10004)</f>
        <v>10</v>
      </c>
      <c r="O2495" s="10">
        <v>72.0</v>
      </c>
      <c r="P2495" s="10" t="str">
        <f t="array" ref="P2495">_xlfn.XLOOKUP(A2495,subscriptions!B2495:B10004,subscriptions!C2495:C10004)</f>
        <v>Roam</v>
      </c>
      <c r="Q2495" s="10" t="s">
        <v>128</v>
      </c>
      <c r="R2495" s="10" t="s">
        <v>148</v>
      </c>
      <c r="S2495" s="10" t="s">
        <v>1832</v>
      </c>
    </row>
    <row r="2496">
      <c r="A2496" s="1" t="s">
        <v>3348</v>
      </c>
      <c r="B2496" s="1" t="s">
        <v>1939</v>
      </c>
      <c r="C2496" s="1" t="s">
        <v>1388</v>
      </c>
      <c r="D2496" s="1" t="s">
        <v>153</v>
      </c>
      <c r="E2496" s="1" t="s">
        <v>262</v>
      </c>
      <c r="F2496" s="1" t="s">
        <v>2853</v>
      </c>
      <c r="G2496" s="1" t="s">
        <v>15417</v>
      </c>
      <c r="H2496" s="1" t="s">
        <v>15418</v>
      </c>
      <c r="I2496" s="4">
        <v>84.25099537037038</v>
      </c>
      <c r="J2496" s="1">
        <v>1123.93</v>
      </c>
      <c r="K2496" s="1">
        <v>113.74</v>
      </c>
      <c r="M2496" s="10">
        <f t="array" ref="M2496">_xlfn.XLOOKUP(A2496,subscriptions!B2496:B10004,subscriptions!D2496:D10004)</f>
        <v>120</v>
      </c>
      <c r="N2496" s="10">
        <f t="array" ref="N2496">_xlfn.XLOOKUP(A2496,subscriptions!B2496:B10004,subscriptions!G2496:G10004)</f>
        <v>20</v>
      </c>
      <c r="O2496" s="10">
        <v>96.0</v>
      </c>
      <c r="P2496" s="10" t="str">
        <f t="array" ref="P2496">_xlfn.XLOOKUP(A2496,subscriptions!B2496:B10004,subscriptions!C2496:C10004)</f>
        <v>Residential</v>
      </c>
      <c r="Q2496" s="10" t="s">
        <v>128</v>
      </c>
      <c r="R2496" s="10" t="s">
        <v>148</v>
      </c>
      <c r="S2496" s="10" t="s">
        <v>1691</v>
      </c>
    </row>
    <row r="2497">
      <c r="A2497" s="1" t="s">
        <v>3349</v>
      </c>
      <c r="B2497" s="1" t="s">
        <v>278</v>
      </c>
      <c r="C2497" s="1" t="s">
        <v>509</v>
      </c>
      <c r="D2497" s="1" t="s">
        <v>27</v>
      </c>
      <c r="E2497" s="1" t="s">
        <v>239</v>
      </c>
      <c r="F2497" s="1" t="s">
        <v>2132</v>
      </c>
      <c r="G2497" s="1" t="s">
        <v>15419</v>
      </c>
      <c r="H2497" s="1" t="s">
        <v>15420</v>
      </c>
      <c r="I2497" s="4">
        <v>84.21685185185186</v>
      </c>
      <c r="J2497" s="1">
        <v>1066.87</v>
      </c>
      <c r="K2497" s="1">
        <v>271.63</v>
      </c>
      <c r="M2497" s="10">
        <f t="array" ref="M2497">_xlfn.XLOOKUP(A2497,subscriptions!B2497:B10004,subscriptions!D2497:D10004)</f>
        <v>120</v>
      </c>
      <c r="N2497" s="10">
        <f t="array" ref="N2497">_xlfn.XLOOKUP(A2497,subscriptions!B2497:B10004,subscriptions!G2497:G10004)</f>
        <v>0</v>
      </c>
      <c r="O2497" s="10">
        <v>120.0</v>
      </c>
      <c r="P2497" s="10" t="str">
        <f t="array" ref="P2497">_xlfn.XLOOKUP(A2497,subscriptions!B2497:B10004,subscriptions!C2497:C10004)</f>
        <v>Residential</v>
      </c>
      <c r="Q2497" s="10" t="s">
        <v>173</v>
      </c>
      <c r="R2497" s="10" t="s">
        <v>212</v>
      </c>
      <c r="S2497" s="10" t="s">
        <v>453</v>
      </c>
    </row>
    <row r="2498">
      <c r="A2498" s="1" t="s">
        <v>3350</v>
      </c>
      <c r="B2498" s="1" t="s">
        <v>1865</v>
      </c>
      <c r="C2498" s="1" t="s">
        <v>1142</v>
      </c>
      <c r="D2498" s="1" t="s">
        <v>153</v>
      </c>
      <c r="E2498" s="1" t="s">
        <v>332</v>
      </c>
      <c r="F2498" s="1" t="s">
        <v>736</v>
      </c>
      <c r="G2498" s="1" t="s">
        <v>15421</v>
      </c>
      <c r="H2498" s="1" t="s">
        <v>15422</v>
      </c>
      <c r="I2498" s="4">
        <v>84.17309027777777</v>
      </c>
      <c r="J2498" s="1">
        <v>1341.56</v>
      </c>
      <c r="K2498" s="1">
        <v>163.92</v>
      </c>
      <c r="M2498" s="10">
        <f t="array" ref="M2498">_xlfn.XLOOKUP(A2498,subscriptions!B2498:B10004,subscriptions!D2498:D10004)</f>
        <v>120</v>
      </c>
      <c r="N2498" s="10">
        <f t="array" ref="N2498">_xlfn.XLOOKUP(A2498,subscriptions!B2498:B10004,subscriptions!G2498:G10004)</f>
        <v>5</v>
      </c>
      <c r="O2498" s="10">
        <v>114.0</v>
      </c>
      <c r="P2498" s="10" t="str">
        <f t="array" ref="P2498">_xlfn.XLOOKUP(A2498,subscriptions!B2498:B10004,subscriptions!C2498:C10004)</f>
        <v>Residential</v>
      </c>
      <c r="Q2498" s="10" t="s">
        <v>194</v>
      </c>
      <c r="R2498" s="10" t="s">
        <v>212</v>
      </c>
      <c r="S2498" s="10" t="s">
        <v>2630</v>
      </c>
    </row>
    <row r="2499">
      <c r="A2499" s="1" t="s">
        <v>3351</v>
      </c>
      <c r="B2499" s="1" t="s">
        <v>1972</v>
      </c>
      <c r="C2499" s="1" t="s">
        <v>1415</v>
      </c>
      <c r="D2499" s="1" t="s">
        <v>27</v>
      </c>
      <c r="E2499" s="1" t="s">
        <v>111</v>
      </c>
      <c r="F2499" s="1" t="s">
        <v>3756</v>
      </c>
      <c r="G2499" s="1" t="s">
        <v>15423</v>
      </c>
      <c r="H2499" s="1" t="s">
        <v>15424</v>
      </c>
      <c r="I2499" s="4">
        <v>84.33825231481481</v>
      </c>
      <c r="J2499" s="1">
        <v>3060.15</v>
      </c>
      <c r="K2499" s="1">
        <v>511.42</v>
      </c>
      <c r="M2499" s="10">
        <f t="array" ref="M2499">_xlfn.XLOOKUP(A2499,subscriptions!B2499:B10004,subscriptions!D2499:D10004)</f>
        <v>120</v>
      </c>
      <c r="N2499" s="10">
        <f t="array" ref="N2499">_xlfn.XLOOKUP(A2499,subscriptions!B2499:B10004,subscriptions!G2499:G10004)</f>
        <v>10</v>
      </c>
      <c r="O2499" s="10">
        <v>108.0</v>
      </c>
      <c r="P2499" s="10" t="str">
        <f t="array" ref="P2499">_xlfn.XLOOKUP(A2499,subscriptions!B2499:B10004,subscriptions!C2499:C10004)</f>
        <v>Residential</v>
      </c>
      <c r="Q2499" s="10" t="s">
        <v>128</v>
      </c>
      <c r="R2499" s="10" t="s">
        <v>212</v>
      </c>
      <c r="S2499" s="10" t="s">
        <v>2086</v>
      </c>
    </row>
    <row r="2500">
      <c r="A2500" s="1" t="s">
        <v>3354</v>
      </c>
      <c r="B2500" s="1" t="s">
        <v>772</v>
      </c>
      <c r="C2500" s="1" t="s">
        <v>261</v>
      </c>
      <c r="D2500" s="1" t="s">
        <v>153</v>
      </c>
      <c r="E2500" s="1" t="s">
        <v>111</v>
      </c>
      <c r="F2500" s="1" t="s">
        <v>1362</v>
      </c>
      <c r="G2500" s="1" t="s">
        <v>15425</v>
      </c>
      <c r="H2500" s="1" t="s">
        <v>15426</v>
      </c>
      <c r="I2500" s="4">
        <v>84.21113425925925</v>
      </c>
      <c r="J2500" s="1">
        <v>5974.54</v>
      </c>
      <c r="K2500" s="1">
        <v>826.31</v>
      </c>
      <c r="M2500" s="10">
        <f t="array" ref="M2500">_xlfn.XLOOKUP(A2500,subscriptions!B2500:B10004,subscriptions!D2500:D10004)</f>
        <v>80</v>
      </c>
      <c r="N2500" s="10">
        <f t="array" ref="N2500">_xlfn.XLOOKUP(A2500,subscriptions!B2500:B10004,subscriptions!G2500:G10004)</f>
        <v>20</v>
      </c>
      <c r="O2500" s="10">
        <v>64.0</v>
      </c>
      <c r="P2500" s="10" t="str">
        <f t="array" ref="P2500">_xlfn.XLOOKUP(A2500,subscriptions!B2500:B10004,subscriptions!C2500:C10004)</f>
        <v>Roam</v>
      </c>
      <c r="Q2500" s="10" t="s">
        <v>128</v>
      </c>
      <c r="R2500" s="10" t="s">
        <v>148</v>
      </c>
      <c r="S2500" s="10" t="s">
        <v>438</v>
      </c>
    </row>
    <row r="2501">
      <c r="A2501" s="1" t="s">
        <v>3355</v>
      </c>
      <c r="B2501" s="1" t="s">
        <v>1865</v>
      </c>
      <c r="C2501" s="1" t="s">
        <v>1507</v>
      </c>
      <c r="D2501" s="1" t="s">
        <v>153</v>
      </c>
      <c r="E2501" s="1" t="s">
        <v>262</v>
      </c>
      <c r="F2501" s="1" t="s">
        <v>1835</v>
      </c>
      <c r="G2501" s="1" t="s">
        <v>15427</v>
      </c>
      <c r="H2501" s="1" t="s">
        <v>15428</v>
      </c>
      <c r="I2501" s="4">
        <v>84.21686342592592</v>
      </c>
      <c r="J2501" s="1">
        <v>835.32</v>
      </c>
      <c r="K2501" s="1">
        <v>131.12</v>
      </c>
      <c r="M2501" s="10">
        <f t="array" ref="M2501">_xlfn.XLOOKUP(A2501,subscriptions!B2501:B10004,subscriptions!D2501:D10004)</f>
        <v>120</v>
      </c>
      <c r="N2501" s="10">
        <f t="array" ref="N2501">_xlfn.XLOOKUP(A2501,subscriptions!B2501:B10004,subscriptions!G2501:G10004)</f>
        <v>0</v>
      </c>
      <c r="O2501" s="10">
        <v>120.0</v>
      </c>
      <c r="P2501" s="10" t="str">
        <f t="array" ref="P2501">_xlfn.XLOOKUP(A2501,subscriptions!B2501:B10004,subscriptions!C2501:C10004)</f>
        <v>Residential</v>
      </c>
      <c r="Q2501" s="10" t="s">
        <v>173</v>
      </c>
      <c r="R2501" s="10" t="s">
        <v>212</v>
      </c>
      <c r="S2501" s="10" t="s">
        <v>453</v>
      </c>
    </row>
    <row r="2502">
      <c r="A2502" s="1" t="s">
        <v>3356</v>
      </c>
      <c r="B2502" s="1" t="s">
        <v>1865</v>
      </c>
      <c r="C2502" s="1" t="s">
        <v>1477</v>
      </c>
      <c r="D2502" s="1" t="s">
        <v>153</v>
      </c>
      <c r="E2502" s="1" t="s">
        <v>111</v>
      </c>
      <c r="F2502" s="1" t="s">
        <v>1855</v>
      </c>
      <c r="G2502" s="1" t="s">
        <v>15429</v>
      </c>
      <c r="H2502" s="1" t="s">
        <v>15430</v>
      </c>
      <c r="I2502" s="4">
        <v>84.38019675925926</v>
      </c>
      <c r="J2502" s="1">
        <v>2686.2</v>
      </c>
      <c r="K2502" s="1">
        <v>283.38</v>
      </c>
      <c r="M2502" s="10">
        <f t="array" ref="M2502">_xlfn.XLOOKUP(A2502,subscriptions!B2502:B10004,subscriptions!D2502:D10004)</f>
        <v>120</v>
      </c>
      <c r="N2502" s="10">
        <f t="array" ref="N2502">_xlfn.XLOOKUP(A2502,subscriptions!B2502:B10004,subscriptions!G2502:G10004)</f>
        <v>5</v>
      </c>
      <c r="O2502" s="10">
        <v>114.0</v>
      </c>
      <c r="P2502" s="10" t="str">
        <f t="array" ref="P2502">_xlfn.XLOOKUP(A2502,subscriptions!B2502:B10004,subscriptions!C2502:C10004)</f>
        <v>Residential</v>
      </c>
      <c r="Q2502" s="10" t="s">
        <v>194</v>
      </c>
      <c r="R2502" s="10" t="s">
        <v>212</v>
      </c>
      <c r="S2502" s="10" t="s">
        <v>698</v>
      </c>
    </row>
    <row r="2503">
      <c r="A2503" s="1" t="s">
        <v>3357</v>
      </c>
      <c r="B2503" s="1" t="s">
        <v>748</v>
      </c>
      <c r="C2503" s="1" t="s">
        <v>1251</v>
      </c>
      <c r="D2503" s="1" t="s">
        <v>27</v>
      </c>
      <c r="E2503" s="1" t="s">
        <v>280</v>
      </c>
      <c r="F2503" s="1" t="s">
        <v>281</v>
      </c>
      <c r="G2503" s="1" t="s">
        <v>15431</v>
      </c>
      <c r="H2503" s="1" t="s">
        <v>15432</v>
      </c>
      <c r="I2503" s="4">
        <v>84.17460648148148</v>
      </c>
      <c r="J2503" s="1">
        <v>2219.24</v>
      </c>
      <c r="K2503" s="1">
        <v>378.14</v>
      </c>
      <c r="M2503" s="10">
        <f t="array" ref="M2503">_xlfn.XLOOKUP(A2503,subscriptions!B2503:B10004,subscriptions!D2503:D10004)</f>
        <v>80</v>
      </c>
      <c r="N2503" s="10">
        <f t="array" ref="N2503">_xlfn.XLOOKUP(A2503,subscriptions!B2503:B10004,subscriptions!G2503:G10004)</f>
        <v>10</v>
      </c>
      <c r="O2503" s="10">
        <v>72.0</v>
      </c>
      <c r="P2503" s="10" t="str">
        <f t="array" ref="P2503">_xlfn.XLOOKUP(A2503,subscriptions!B2503:B10004,subscriptions!C2503:C10004)</f>
        <v>Roam</v>
      </c>
      <c r="Q2503" s="10" t="s">
        <v>128</v>
      </c>
      <c r="R2503" s="10" t="s">
        <v>148</v>
      </c>
      <c r="S2503" s="10" t="s">
        <v>507</v>
      </c>
    </row>
    <row r="2504">
      <c r="A2504" s="1" t="s">
        <v>3358</v>
      </c>
      <c r="B2504" s="1" t="s">
        <v>472</v>
      </c>
      <c r="C2504" s="1" t="s">
        <v>827</v>
      </c>
      <c r="D2504" s="1" t="s">
        <v>27</v>
      </c>
      <c r="E2504" s="1" t="s">
        <v>28</v>
      </c>
      <c r="F2504" s="1" t="s">
        <v>1639</v>
      </c>
      <c r="G2504" s="1" t="s">
        <v>15433</v>
      </c>
      <c r="H2504" s="1" t="s">
        <v>15434</v>
      </c>
      <c r="I2504" s="4">
        <v>84.41829861111111</v>
      </c>
      <c r="J2504" s="1">
        <v>1328.32</v>
      </c>
      <c r="K2504" s="1">
        <v>132.18</v>
      </c>
      <c r="M2504" s="10">
        <f t="array" ref="M2504">_xlfn.XLOOKUP(A2504,subscriptions!B2504:B10004,subscriptions!D2504:D10004)</f>
        <v>120</v>
      </c>
      <c r="N2504" s="10">
        <f t="array" ref="N2504">_xlfn.XLOOKUP(A2504,subscriptions!B2504:B10004,subscriptions!G2504:G10004)</f>
        <v>20</v>
      </c>
      <c r="O2504" s="10">
        <v>96.0</v>
      </c>
      <c r="P2504" s="10" t="str">
        <f t="array" ref="P2504">_xlfn.XLOOKUP(A2504,subscriptions!B2504:B10004,subscriptions!C2504:C10004)</f>
        <v>Residential</v>
      </c>
      <c r="Q2504" s="10" t="s">
        <v>128</v>
      </c>
      <c r="R2504" s="10" t="s">
        <v>148</v>
      </c>
      <c r="S2504" s="10" t="s">
        <v>3020</v>
      </c>
    </row>
    <row r="2505">
      <c r="A2505" s="1" t="s">
        <v>3359</v>
      </c>
      <c r="B2505" s="1" t="s">
        <v>355</v>
      </c>
      <c r="C2505" s="1" t="s">
        <v>1492</v>
      </c>
      <c r="D2505" s="1" t="s">
        <v>153</v>
      </c>
      <c r="E2505" s="1" t="s">
        <v>631</v>
      </c>
      <c r="F2505" s="1" t="s">
        <v>1318</v>
      </c>
      <c r="G2505" s="1" t="s">
        <v>15435</v>
      </c>
      <c r="H2505" s="1" t="s">
        <v>15436</v>
      </c>
      <c r="I2505" s="4">
        <v>84.37601851851852</v>
      </c>
      <c r="J2505" s="1">
        <v>4736.96</v>
      </c>
      <c r="K2505" s="1">
        <v>897.7</v>
      </c>
      <c r="M2505" s="10">
        <f t="array" ref="M2505">_xlfn.XLOOKUP(A2505,subscriptions!B2505:B10004,subscriptions!D2505:D10004)</f>
        <v>120</v>
      </c>
      <c r="N2505" s="10">
        <f t="array" ref="N2505">_xlfn.XLOOKUP(A2505,subscriptions!B2505:B10004,subscriptions!G2505:G10004)</f>
        <v>0</v>
      </c>
      <c r="O2505" s="10">
        <v>120.0</v>
      </c>
      <c r="P2505" s="10" t="str">
        <f t="array" ref="P2505">_xlfn.XLOOKUP(A2505,subscriptions!B2505:B10004,subscriptions!C2505:C10004)</f>
        <v>Residential</v>
      </c>
      <c r="Q2505" s="10" t="s">
        <v>173</v>
      </c>
      <c r="R2505" s="10" t="s">
        <v>212</v>
      </c>
      <c r="S2505" s="10" t="s">
        <v>1442</v>
      </c>
    </row>
    <row r="2506">
      <c r="A2506" s="1" t="s">
        <v>3360</v>
      </c>
      <c r="B2506" s="1" t="s">
        <v>763</v>
      </c>
      <c r="C2506" s="1" t="s">
        <v>1347</v>
      </c>
      <c r="D2506" s="1" t="s">
        <v>27</v>
      </c>
      <c r="E2506" s="1" t="s">
        <v>239</v>
      </c>
      <c r="F2506" s="1" t="s">
        <v>2267</v>
      </c>
      <c r="G2506" s="1" t="s">
        <v>15437</v>
      </c>
      <c r="H2506" s="1" t="s">
        <v>15438</v>
      </c>
      <c r="I2506" s="4">
        <v>84.2924537037037</v>
      </c>
      <c r="J2506" s="1">
        <v>385.61</v>
      </c>
      <c r="K2506" s="1">
        <v>64.14</v>
      </c>
      <c r="M2506" s="10">
        <f t="array" ref="M2506">_xlfn.XLOOKUP(A2506,subscriptions!B2506:B10004,subscriptions!D2506:D10004)</f>
        <v>50</v>
      </c>
      <c r="N2506" s="10">
        <f t="array" ref="N2506">_xlfn.XLOOKUP(A2506,subscriptions!B2506:B10004,subscriptions!G2506:G10004)</f>
        <v>5</v>
      </c>
      <c r="O2506" s="10">
        <v>47.5</v>
      </c>
      <c r="P2506" s="10" t="str">
        <f t="array" ref="P2506">_xlfn.XLOOKUP(A2506,subscriptions!B2506:B10004,subscriptions!C2506:C10004)</f>
        <v>Mini</v>
      </c>
      <c r="Q2506" s="10" t="s">
        <v>194</v>
      </c>
      <c r="R2506" s="10" t="s">
        <v>148</v>
      </c>
      <c r="S2506" s="10" t="s">
        <v>587</v>
      </c>
    </row>
    <row r="2507">
      <c r="A2507" s="1" t="s">
        <v>3361</v>
      </c>
      <c r="B2507" s="1" t="s">
        <v>1865</v>
      </c>
      <c r="C2507" s="1" t="s">
        <v>800</v>
      </c>
      <c r="D2507" s="1" t="s">
        <v>153</v>
      </c>
      <c r="E2507" s="1" t="s">
        <v>714</v>
      </c>
      <c r="F2507" s="1" t="s">
        <v>1159</v>
      </c>
      <c r="G2507" s="1" t="s">
        <v>15439</v>
      </c>
      <c r="H2507" s="1" t="s">
        <v>15440</v>
      </c>
      <c r="I2507" s="4">
        <v>84.37793981481481</v>
      </c>
      <c r="J2507" s="1">
        <v>223.56</v>
      </c>
      <c r="K2507" s="1">
        <v>45.14</v>
      </c>
      <c r="M2507" s="10">
        <f t="array" ref="M2507">_xlfn.XLOOKUP(A2507,subscriptions!B2507:B10004,subscriptions!D2507:D10004)</f>
        <v>120</v>
      </c>
      <c r="N2507" s="10">
        <f t="array" ref="N2507">_xlfn.XLOOKUP(A2507,subscriptions!B2507:B10004,subscriptions!G2507:G10004)</f>
        <v>10</v>
      </c>
      <c r="O2507" s="10">
        <v>108.0</v>
      </c>
      <c r="P2507" s="10" t="str">
        <f t="array" ref="P2507">_xlfn.XLOOKUP(A2507,subscriptions!B2507:B10004,subscriptions!C2507:C10004)</f>
        <v>Residential</v>
      </c>
      <c r="Q2507" s="10" t="s">
        <v>128</v>
      </c>
      <c r="R2507" s="10" t="s">
        <v>212</v>
      </c>
      <c r="S2507" s="10" t="s">
        <v>1302</v>
      </c>
    </row>
    <row r="2508">
      <c r="A2508" s="1" t="s">
        <v>3362</v>
      </c>
      <c r="B2508" s="1" t="s">
        <v>969</v>
      </c>
      <c r="C2508" s="1" t="s">
        <v>26</v>
      </c>
      <c r="D2508" s="1" t="s">
        <v>27</v>
      </c>
      <c r="E2508" s="1" t="s">
        <v>332</v>
      </c>
      <c r="F2508" s="1" t="s">
        <v>1749</v>
      </c>
      <c r="G2508" s="1" t="s">
        <v>15441</v>
      </c>
      <c r="H2508" s="1" t="s">
        <v>15442</v>
      </c>
      <c r="I2508" s="4">
        <v>84.17094907407407</v>
      </c>
      <c r="J2508" s="1">
        <v>2935.83</v>
      </c>
      <c r="K2508" s="1">
        <v>374.22</v>
      </c>
      <c r="M2508" s="10">
        <f t="array" ref="M2508">_xlfn.XLOOKUP(A2508,subscriptions!B2508:B10004,subscriptions!D2508:D10004)</f>
        <v>120</v>
      </c>
      <c r="N2508" s="10">
        <f t="array" ref="N2508">_xlfn.XLOOKUP(A2508,subscriptions!B2508:B10004,subscriptions!G2508:G10004)</f>
        <v>20</v>
      </c>
      <c r="O2508" s="10">
        <v>96.0</v>
      </c>
      <c r="P2508" s="10" t="str">
        <f t="array" ref="P2508">_xlfn.XLOOKUP(A2508,subscriptions!B2508:B10004,subscriptions!C2508:C10004)</f>
        <v>Residential</v>
      </c>
      <c r="Q2508" s="10" t="s">
        <v>128</v>
      </c>
      <c r="R2508" s="10" t="s">
        <v>148</v>
      </c>
      <c r="S2508" s="10" t="s">
        <v>310</v>
      </c>
    </row>
    <row r="2509">
      <c r="A2509" s="1" t="s">
        <v>3363</v>
      </c>
      <c r="B2509" s="1" t="s">
        <v>899</v>
      </c>
      <c r="C2509" s="1" t="s">
        <v>178</v>
      </c>
      <c r="D2509" s="1" t="s">
        <v>27</v>
      </c>
      <c r="E2509" s="1" t="s">
        <v>111</v>
      </c>
      <c r="F2509" s="1" t="s">
        <v>154</v>
      </c>
      <c r="G2509" s="1" t="s">
        <v>15443</v>
      </c>
      <c r="H2509" s="1" t="s">
        <v>15444</v>
      </c>
      <c r="I2509" s="4">
        <v>84.29752314814814</v>
      </c>
      <c r="J2509" s="1">
        <v>917.45</v>
      </c>
      <c r="K2509" s="1">
        <v>166.91</v>
      </c>
      <c r="M2509" s="10">
        <f t="array" ref="M2509">_xlfn.XLOOKUP(A2509,subscriptions!B2509:B10004,subscriptions!D2509:D10004)</f>
        <v>120</v>
      </c>
      <c r="N2509" s="10">
        <f t="array" ref="N2509">_xlfn.XLOOKUP(A2509,subscriptions!B2509:B10004,subscriptions!G2509:G10004)</f>
        <v>0</v>
      </c>
      <c r="O2509" s="10">
        <v>120.0</v>
      </c>
      <c r="P2509" s="10" t="str">
        <f t="array" ref="P2509">_xlfn.XLOOKUP(A2509,subscriptions!B2509:B10004,subscriptions!C2509:C10004)</f>
        <v>Residential</v>
      </c>
      <c r="Q2509" s="10" t="s">
        <v>173</v>
      </c>
      <c r="R2509" s="10" t="s">
        <v>212</v>
      </c>
      <c r="S2509" s="10" t="s">
        <v>407</v>
      </c>
    </row>
    <row r="2510">
      <c r="A2510" s="1" t="s">
        <v>3364</v>
      </c>
      <c r="B2510" s="1" t="s">
        <v>389</v>
      </c>
      <c r="C2510" s="1" t="s">
        <v>1142</v>
      </c>
      <c r="D2510" s="1" t="s">
        <v>27</v>
      </c>
      <c r="E2510" s="1" t="s">
        <v>28</v>
      </c>
      <c r="F2510" s="1" t="s">
        <v>3899</v>
      </c>
      <c r="G2510" s="1" t="s">
        <v>15445</v>
      </c>
      <c r="H2510" s="1" t="s">
        <v>15446</v>
      </c>
      <c r="I2510" s="4">
        <v>84.29893518518519</v>
      </c>
      <c r="J2510" s="1">
        <v>2865.67</v>
      </c>
      <c r="K2510" s="1">
        <v>353.5</v>
      </c>
      <c r="M2510" s="10">
        <f t="array" ref="M2510">_xlfn.XLOOKUP(A2510,subscriptions!B2510:B10004,subscriptions!D2510:D10004)</f>
        <v>120</v>
      </c>
      <c r="N2510" s="10">
        <f t="array" ref="N2510">_xlfn.XLOOKUP(A2510,subscriptions!B2510:B10004,subscriptions!G2510:G10004)</f>
        <v>5</v>
      </c>
      <c r="O2510" s="10">
        <v>114.0</v>
      </c>
      <c r="P2510" s="10" t="str">
        <f t="array" ref="P2510">_xlfn.XLOOKUP(A2510,subscriptions!B2510:B10004,subscriptions!C2510:C10004)</f>
        <v>Residential</v>
      </c>
      <c r="Q2510" s="10" t="s">
        <v>194</v>
      </c>
      <c r="R2510" s="10" t="s">
        <v>212</v>
      </c>
      <c r="S2510" s="10" t="s">
        <v>276</v>
      </c>
    </row>
    <row r="2511">
      <c r="A2511" s="1" t="s">
        <v>3365</v>
      </c>
      <c r="B2511" s="1" t="s">
        <v>236</v>
      </c>
      <c r="C2511" s="1" t="s">
        <v>456</v>
      </c>
      <c r="D2511" s="1" t="s">
        <v>153</v>
      </c>
      <c r="E2511" s="1" t="s">
        <v>262</v>
      </c>
      <c r="F2511" s="1" t="s">
        <v>674</v>
      </c>
      <c r="G2511" s="1" t="s">
        <v>15447</v>
      </c>
      <c r="H2511" s="1" t="s">
        <v>15448</v>
      </c>
      <c r="I2511" s="4">
        <v>84.21467592592593</v>
      </c>
      <c r="J2511" s="1">
        <v>3403.65</v>
      </c>
      <c r="K2511" s="1">
        <v>645.61</v>
      </c>
      <c r="M2511" s="10">
        <f t="array" ref="M2511">_xlfn.XLOOKUP(A2511,subscriptions!B2511:B10004,subscriptions!D2511:D10004)</f>
        <v>120</v>
      </c>
      <c r="N2511" s="10">
        <f t="array" ref="N2511">_xlfn.XLOOKUP(A2511,subscriptions!B2511:B10004,subscriptions!G2511:G10004)</f>
        <v>10</v>
      </c>
      <c r="O2511" s="10">
        <v>108.0</v>
      </c>
      <c r="P2511" s="10" t="str">
        <f t="array" ref="P2511">_xlfn.XLOOKUP(A2511,subscriptions!B2511:B10004,subscriptions!C2511:C10004)</f>
        <v>Residential</v>
      </c>
      <c r="Q2511" s="10" t="s">
        <v>128</v>
      </c>
      <c r="R2511" s="10" t="s">
        <v>212</v>
      </c>
      <c r="S2511" s="10" t="s">
        <v>3641</v>
      </c>
    </row>
    <row r="2512">
      <c r="A2512" s="1" t="s">
        <v>3366</v>
      </c>
      <c r="B2512" s="1" t="s">
        <v>1387</v>
      </c>
      <c r="C2512" s="1" t="s">
        <v>800</v>
      </c>
      <c r="D2512" s="1" t="s">
        <v>27</v>
      </c>
      <c r="E2512" s="1" t="s">
        <v>219</v>
      </c>
      <c r="F2512" s="1" t="s">
        <v>590</v>
      </c>
      <c r="G2512" s="1" t="s">
        <v>15449</v>
      </c>
      <c r="H2512" s="1" t="s">
        <v>15450</v>
      </c>
      <c r="I2512" s="4">
        <v>84.38342592592592</v>
      </c>
      <c r="J2512" s="1">
        <v>146.74</v>
      </c>
      <c r="K2512" s="1">
        <v>41.47</v>
      </c>
      <c r="M2512" s="10">
        <f t="array" ref="M2512">_xlfn.XLOOKUP(A2512,subscriptions!B2512:B10004,subscriptions!D2512:D10004)</f>
        <v>120</v>
      </c>
      <c r="N2512" s="10">
        <f t="array" ref="N2512">_xlfn.XLOOKUP(A2512,subscriptions!B2512:B10004,subscriptions!G2512:G10004)</f>
        <v>20</v>
      </c>
      <c r="O2512" s="10">
        <v>96.0</v>
      </c>
      <c r="P2512" s="10" t="str">
        <f t="array" ref="P2512">_xlfn.XLOOKUP(A2512,subscriptions!B2512:B10004,subscriptions!C2512:C10004)</f>
        <v>Residential</v>
      </c>
      <c r="Q2512" s="10" t="s">
        <v>128</v>
      </c>
      <c r="R2512" s="10" t="s">
        <v>148</v>
      </c>
      <c r="S2512" s="10" t="s">
        <v>882</v>
      </c>
    </row>
    <row r="2513">
      <c r="A2513" s="1" t="s">
        <v>3369</v>
      </c>
      <c r="B2513" s="1" t="s">
        <v>748</v>
      </c>
      <c r="C2513" s="1" t="s">
        <v>2007</v>
      </c>
      <c r="D2513" s="1" t="s">
        <v>27</v>
      </c>
      <c r="E2513" s="1" t="s">
        <v>239</v>
      </c>
      <c r="F2513" s="1" t="s">
        <v>2364</v>
      </c>
      <c r="G2513" s="1" t="s">
        <v>15451</v>
      </c>
      <c r="H2513" s="1" t="s">
        <v>15452</v>
      </c>
      <c r="I2513" s="4">
        <v>84.21543981481481</v>
      </c>
      <c r="J2513" s="1">
        <v>3274.34</v>
      </c>
      <c r="K2513" s="1">
        <v>353.43</v>
      </c>
      <c r="M2513" s="10">
        <f t="array" ref="M2513">_xlfn.XLOOKUP(A2513,subscriptions!B2513:B10004,subscriptions!D2513:D10004)</f>
        <v>250</v>
      </c>
      <c r="N2513" s="10">
        <f t="array" ref="N2513">_xlfn.XLOOKUP(A2513,subscriptions!B2513:B10004,subscriptions!G2513:G10004)</f>
        <v>0</v>
      </c>
      <c r="O2513" s="10">
        <v>250.0</v>
      </c>
      <c r="P2513" s="10" t="str">
        <f t="array" ref="P2513">_xlfn.XLOOKUP(A2513,subscriptions!B2513:B10004,subscriptions!C2513:C10004)</f>
        <v>Business</v>
      </c>
      <c r="Q2513" s="10" t="s">
        <v>173</v>
      </c>
      <c r="R2513" s="10" t="s">
        <v>129</v>
      </c>
      <c r="S2513" s="10" t="s">
        <v>1212</v>
      </c>
    </row>
    <row r="2514">
      <c r="A2514" s="1" t="s">
        <v>3370</v>
      </c>
      <c r="B2514" s="1" t="s">
        <v>589</v>
      </c>
      <c r="C2514" s="1" t="s">
        <v>556</v>
      </c>
      <c r="D2514" s="1" t="s">
        <v>153</v>
      </c>
      <c r="E2514" s="1" t="s">
        <v>179</v>
      </c>
      <c r="F2514" s="1" t="s">
        <v>4595</v>
      </c>
      <c r="G2514" s="1" t="s">
        <v>15453</v>
      </c>
      <c r="H2514" s="1" t="s">
        <v>15454</v>
      </c>
      <c r="I2514" s="4">
        <v>84.21061342592593</v>
      </c>
      <c r="J2514" s="1">
        <v>942.18</v>
      </c>
      <c r="K2514" s="1">
        <v>226.55</v>
      </c>
      <c r="L2514" s="1">
        <v>100.0</v>
      </c>
      <c r="M2514" s="10">
        <f t="array" ref="M2514">_xlfn.XLOOKUP(A2514,subscriptions!B2514:B10004,subscriptions!D2514:D10004)</f>
        <v>120</v>
      </c>
      <c r="N2514" s="10">
        <f t="array" ref="N2514">_xlfn.XLOOKUP(A2514,subscriptions!B2514:B10004,subscriptions!G2514:G10004)</f>
        <v>5</v>
      </c>
      <c r="O2514" s="10">
        <v>114.0</v>
      </c>
      <c r="P2514" s="10" t="str">
        <f t="array" ref="P2514">_xlfn.XLOOKUP(A2514,subscriptions!B2514:B10004,subscriptions!C2514:C10004)</f>
        <v>Residential</v>
      </c>
      <c r="Q2514" s="10" t="s">
        <v>194</v>
      </c>
      <c r="R2514" s="10" t="s">
        <v>212</v>
      </c>
      <c r="S2514" s="10" t="s">
        <v>770</v>
      </c>
    </row>
    <row r="2515">
      <c r="A2515" s="1" t="s">
        <v>3371</v>
      </c>
      <c r="B2515" s="1" t="s">
        <v>1865</v>
      </c>
      <c r="C2515" s="1" t="s">
        <v>2483</v>
      </c>
      <c r="D2515" s="1" t="s">
        <v>153</v>
      </c>
      <c r="E2515" s="1" t="s">
        <v>262</v>
      </c>
      <c r="F2515" s="1" t="s">
        <v>1835</v>
      </c>
      <c r="G2515" s="1" t="s">
        <v>15455</v>
      </c>
      <c r="H2515" s="1" t="s">
        <v>15456</v>
      </c>
      <c r="I2515" s="4">
        <v>84.21054398148148</v>
      </c>
      <c r="J2515" s="1">
        <v>1121.35</v>
      </c>
      <c r="K2515" s="1">
        <v>135.44</v>
      </c>
      <c r="M2515" s="10">
        <f t="array" ref="M2515">_xlfn.XLOOKUP(A2515,subscriptions!B2515:B10004,subscriptions!D2515:D10004)</f>
        <v>120</v>
      </c>
      <c r="N2515" s="10">
        <f t="array" ref="N2515">_xlfn.XLOOKUP(A2515,subscriptions!B2515:B10004,subscriptions!G2515:G10004)</f>
        <v>10</v>
      </c>
      <c r="O2515" s="10">
        <v>108.0</v>
      </c>
      <c r="P2515" s="10" t="str">
        <f t="array" ref="P2515">_xlfn.XLOOKUP(A2515,subscriptions!B2515:B10004,subscriptions!C2515:C10004)</f>
        <v>Residential</v>
      </c>
      <c r="Q2515" s="10" t="s">
        <v>128</v>
      </c>
      <c r="R2515" s="10" t="s">
        <v>212</v>
      </c>
      <c r="S2515" s="10" t="s">
        <v>770</v>
      </c>
    </row>
    <row r="2516">
      <c r="A2516" s="1" t="s">
        <v>3372</v>
      </c>
      <c r="B2516" s="1" t="s">
        <v>1009</v>
      </c>
      <c r="C2516" s="1" t="s">
        <v>2483</v>
      </c>
      <c r="D2516" s="1" t="s">
        <v>153</v>
      </c>
      <c r="E2516" s="1" t="s">
        <v>28</v>
      </c>
      <c r="F2516" s="1" t="s">
        <v>3899</v>
      </c>
      <c r="G2516" s="1" t="s">
        <v>15457</v>
      </c>
      <c r="H2516" s="1" t="s">
        <v>15458</v>
      </c>
      <c r="I2516" s="4">
        <v>84.17461805555556</v>
      </c>
      <c r="J2516" s="1">
        <v>1527.63</v>
      </c>
      <c r="K2516" s="1">
        <v>333.51</v>
      </c>
      <c r="M2516" s="10">
        <f t="array" ref="M2516">_xlfn.XLOOKUP(A2516,subscriptions!B2516:B10004,subscriptions!D2516:D10004)</f>
        <v>250</v>
      </c>
      <c r="N2516" s="10">
        <f t="array" ref="N2516">_xlfn.XLOOKUP(A2516,subscriptions!B2516:B10004,subscriptions!G2516:G10004)</f>
        <v>20</v>
      </c>
      <c r="O2516" s="10">
        <v>200.0</v>
      </c>
      <c r="P2516" s="10" t="str">
        <f t="array" ref="P2516">_xlfn.XLOOKUP(A2516,subscriptions!B2516:B10004,subscriptions!C2516:C10004)</f>
        <v>Business</v>
      </c>
      <c r="Q2516" s="10" t="s">
        <v>128</v>
      </c>
      <c r="R2516" s="10" t="s">
        <v>129</v>
      </c>
      <c r="S2516" s="10" t="s">
        <v>507</v>
      </c>
    </row>
    <row r="2517">
      <c r="A2517" s="1" t="s">
        <v>3373</v>
      </c>
      <c r="B2517" s="1" t="s">
        <v>197</v>
      </c>
      <c r="C2517" s="1" t="s">
        <v>1347</v>
      </c>
      <c r="D2517" s="1" t="s">
        <v>153</v>
      </c>
      <c r="E2517" s="1" t="s">
        <v>262</v>
      </c>
      <c r="F2517" s="1" t="s">
        <v>2853</v>
      </c>
      <c r="G2517" s="1" t="s">
        <v>15459</v>
      </c>
      <c r="H2517" s="1" t="s">
        <v>15460</v>
      </c>
      <c r="I2517" s="4">
        <v>84.33895833333334</v>
      </c>
      <c r="J2517" s="1">
        <v>3963.31</v>
      </c>
      <c r="K2517" s="1">
        <v>552.21</v>
      </c>
      <c r="M2517" s="10">
        <f t="array" ref="M2517">_xlfn.XLOOKUP(A2517,subscriptions!B2517:B10004,subscriptions!D2517:D10004)</f>
        <v>80</v>
      </c>
      <c r="N2517" s="10">
        <f t="array" ref="N2517">_xlfn.XLOOKUP(A2517,subscriptions!B2517:B10004,subscriptions!G2517:G10004)</f>
        <v>0</v>
      </c>
      <c r="O2517" s="10">
        <v>80.0</v>
      </c>
      <c r="P2517" s="10" t="str">
        <f t="array" ref="P2517">_xlfn.XLOOKUP(A2517,subscriptions!B2517:B10004,subscriptions!C2517:C10004)</f>
        <v>Roam</v>
      </c>
      <c r="Q2517" s="10" t="s">
        <v>173</v>
      </c>
      <c r="R2517" s="10" t="s">
        <v>148</v>
      </c>
      <c r="S2517" s="10" t="s">
        <v>2016</v>
      </c>
    </row>
    <row r="2518">
      <c r="A2518" s="1" t="s">
        <v>3374</v>
      </c>
      <c r="B2518" s="1" t="s">
        <v>1972</v>
      </c>
      <c r="C2518" s="1" t="s">
        <v>391</v>
      </c>
      <c r="D2518" s="1" t="s">
        <v>27</v>
      </c>
      <c r="E2518" s="1" t="s">
        <v>280</v>
      </c>
      <c r="F2518" s="1" t="s">
        <v>2239</v>
      </c>
      <c r="G2518" s="1" t="s">
        <v>15461</v>
      </c>
      <c r="H2518" s="1" t="s">
        <v>15462</v>
      </c>
      <c r="I2518" s="4">
        <v>84.4182175925926</v>
      </c>
      <c r="J2518" s="1">
        <v>78.95</v>
      </c>
      <c r="K2518" s="1">
        <v>22.8</v>
      </c>
      <c r="M2518" s="10">
        <f t="array" ref="M2518">_xlfn.XLOOKUP(A2518,subscriptions!B2518:B10004,subscriptions!D2518:D10004)</f>
        <v>80</v>
      </c>
      <c r="N2518" s="10">
        <f t="array" ref="N2518">_xlfn.XLOOKUP(A2518,subscriptions!B2518:B10004,subscriptions!G2518:G10004)</f>
        <v>5</v>
      </c>
      <c r="O2518" s="10">
        <v>76.0</v>
      </c>
      <c r="P2518" s="10" t="str">
        <f t="array" ref="P2518">_xlfn.XLOOKUP(A2518,subscriptions!B2518:B10004,subscriptions!C2518:C10004)</f>
        <v>Roam</v>
      </c>
      <c r="Q2518" s="10" t="s">
        <v>194</v>
      </c>
      <c r="R2518" s="10" t="s">
        <v>148</v>
      </c>
      <c r="S2518" s="10" t="s">
        <v>3020</v>
      </c>
    </row>
    <row r="2519">
      <c r="A2519" s="1" t="s">
        <v>3375</v>
      </c>
      <c r="B2519" s="1" t="s">
        <v>1303</v>
      </c>
      <c r="C2519" s="1" t="s">
        <v>261</v>
      </c>
      <c r="D2519" s="1" t="s">
        <v>153</v>
      </c>
      <c r="E2519" s="1" t="s">
        <v>262</v>
      </c>
      <c r="F2519" s="1" t="s">
        <v>392</v>
      </c>
      <c r="G2519" s="1" t="s">
        <v>15463</v>
      </c>
      <c r="H2519" s="1" t="s">
        <v>15464</v>
      </c>
      <c r="I2519" s="4">
        <v>84.34194444444445</v>
      </c>
      <c r="J2519" s="1">
        <v>1021.81</v>
      </c>
      <c r="K2519" s="1">
        <v>254.69</v>
      </c>
      <c r="M2519" s="10">
        <f t="array" ref="M2519">_xlfn.XLOOKUP(A2519,subscriptions!B2519:B10004,subscriptions!D2519:D10004)</f>
        <v>120</v>
      </c>
      <c r="N2519" s="10">
        <f t="array" ref="N2519">_xlfn.XLOOKUP(A2519,subscriptions!B2519:B10004,subscriptions!G2519:G10004)</f>
        <v>10</v>
      </c>
      <c r="O2519" s="10">
        <v>108.0</v>
      </c>
      <c r="P2519" s="10" t="str">
        <f t="array" ref="P2519">_xlfn.XLOOKUP(A2519,subscriptions!B2519:B10004,subscriptions!C2519:C10004)</f>
        <v>Residential</v>
      </c>
      <c r="Q2519" s="10" t="s">
        <v>128</v>
      </c>
      <c r="R2519" s="10" t="s">
        <v>212</v>
      </c>
      <c r="S2519" s="10" t="s">
        <v>1703</v>
      </c>
    </row>
    <row r="2520">
      <c r="A2520" s="1" t="s">
        <v>3376</v>
      </c>
      <c r="B2520" s="1" t="s">
        <v>1886</v>
      </c>
      <c r="C2520" s="1" t="s">
        <v>3912</v>
      </c>
      <c r="D2520" s="1" t="s">
        <v>27</v>
      </c>
      <c r="E2520" s="1" t="s">
        <v>262</v>
      </c>
      <c r="F2520" s="1" t="s">
        <v>674</v>
      </c>
      <c r="G2520" s="1" t="s">
        <v>15465</v>
      </c>
      <c r="H2520" s="1" t="s">
        <v>15466</v>
      </c>
      <c r="I2520" s="4">
        <v>84.33855324074074</v>
      </c>
      <c r="J2520" s="1">
        <v>1795.79</v>
      </c>
      <c r="K2520" s="1">
        <v>287.98</v>
      </c>
      <c r="M2520" s="10">
        <f t="array" ref="M2520">_xlfn.XLOOKUP(A2520,subscriptions!B2520:B10004,subscriptions!D2520:D10004)</f>
        <v>50</v>
      </c>
      <c r="N2520" s="10">
        <f t="array" ref="N2520">_xlfn.XLOOKUP(A2520,subscriptions!B2520:B10004,subscriptions!G2520:G10004)</f>
        <v>20</v>
      </c>
      <c r="O2520" s="10">
        <v>40.0</v>
      </c>
      <c r="P2520" s="10" t="str">
        <f t="array" ref="P2520">_xlfn.XLOOKUP(A2520,subscriptions!B2520:B10004,subscriptions!C2520:C10004)</f>
        <v>Mini</v>
      </c>
      <c r="Q2520" s="10" t="s">
        <v>128</v>
      </c>
      <c r="R2520" s="10" t="s">
        <v>148</v>
      </c>
      <c r="S2520" s="10" t="s">
        <v>2086</v>
      </c>
    </row>
    <row r="2521">
      <c r="A2521" s="1" t="s">
        <v>3377</v>
      </c>
      <c r="B2521" s="1" t="s">
        <v>177</v>
      </c>
      <c r="C2521" s="1" t="s">
        <v>1415</v>
      </c>
      <c r="D2521" s="1" t="s">
        <v>153</v>
      </c>
      <c r="E2521" s="1" t="s">
        <v>280</v>
      </c>
      <c r="F2521" s="1" t="s">
        <v>1665</v>
      </c>
      <c r="G2521" s="1" t="s">
        <v>15467</v>
      </c>
      <c r="H2521" s="1" t="s">
        <v>15468</v>
      </c>
      <c r="I2521" s="4">
        <v>84.33563657407407</v>
      </c>
      <c r="J2521" s="1">
        <v>1974.02</v>
      </c>
      <c r="K2521" s="1">
        <v>390.47</v>
      </c>
      <c r="M2521" s="10">
        <f t="array" ref="M2521">_xlfn.XLOOKUP(A2521,subscriptions!B2521:B10004,subscriptions!D2521:D10004)</f>
        <v>250</v>
      </c>
      <c r="N2521" s="10">
        <f t="array" ref="N2521">_xlfn.XLOOKUP(A2521,subscriptions!B2521:B10004,subscriptions!G2521:G10004)</f>
        <v>0</v>
      </c>
      <c r="O2521" s="10">
        <v>250.0</v>
      </c>
      <c r="P2521" s="10" t="str">
        <f t="array" ref="P2521">_xlfn.XLOOKUP(A2521,subscriptions!B2521:B10004,subscriptions!C2521:C10004)</f>
        <v>Business</v>
      </c>
      <c r="Q2521" s="10" t="s">
        <v>173</v>
      </c>
      <c r="R2521" s="10" t="s">
        <v>129</v>
      </c>
      <c r="S2521" s="10" t="s">
        <v>571</v>
      </c>
    </row>
    <row r="2522">
      <c r="A2522" s="1" t="s">
        <v>3380</v>
      </c>
      <c r="B2522" s="1" t="s">
        <v>1491</v>
      </c>
      <c r="C2522" s="1" t="s">
        <v>441</v>
      </c>
      <c r="D2522" s="1" t="s">
        <v>153</v>
      </c>
      <c r="E2522" s="1" t="s">
        <v>280</v>
      </c>
      <c r="F2522" s="1" t="s">
        <v>411</v>
      </c>
      <c r="G2522" s="1" t="s">
        <v>15469</v>
      </c>
      <c r="H2522" s="1" t="s">
        <v>15470</v>
      </c>
      <c r="I2522" s="4">
        <v>84.25798611111111</v>
      </c>
      <c r="J2522" s="1">
        <v>1819.08</v>
      </c>
      <c r="K2522" s="1">
        <v>378.48</v>
      </c>
      <c r="M2522" s="10">
        <f t="array" ref="M2522">_xlfn.XLOOKUP(A2522,subscriptions!B2522:B10004,subscriptions!D2522:D10004)</f>
        <v>250</v>
      </c>
      <c r="N2522" s="10">
        <f t="array" ref="N2522">_xlfn.XLOOKUP(A2522,subscriptions!B2522:B10004,subscriptions!G2522:G10004)</f>
        <v>5</v>
      </c>
      <c r="O2522" s="10">
        <v>237.5</v>
      </c>
      <c r="P2522" s="10" t="str">
        <f t="array" ref="P2522">_xlfn.XLOOKUP(A2522,subscriptions!B2522:B10004,subscriptions!C2522:C10004)</f>
        <v>Business</v>
      </c>
      <c r="Q2522" s="10" t="s">
        <v>194</v>
      </c>
      <c r="R2522" s="10" t="s">
        <v>129</v>
      </c>
      <c r="S2522" s="10" t="s">
        <v>603</v>
      </c>
    </row>
    <row r="2523">
      <c r="A2523" s="1" t="s">
        <v>3381</v>
      </c>
      <c r="B2523" s="1" t="s">
        <v>472</v>
      </c>
      <c r="C2523" s="1" t="s">
        <v>426</v>
      </c>
      <c r="D2523" s="1" t="s">
        <v>27</v>
      </c>
      <c r="E2523" s="1" t="s">
        <v>280</v>
      </c>
      <c r="F2523" s="1" t="s">
        <v>281</v>
      </c>
      <c r="G2523" s="1" t="s">
        <v>15471</v>
      </c>
      <c r="H2523" s="1" t="s">
        <v>15472</v>
      </c>
      <c r="I2523" s="4">
        <v>84.21556712962963</v>
      </c>
      <c r="J2523" s="1">
        <v>266.56</v>
      </c>
      <c r="K2523" s="1">
        <v>64.3</v>
      </c>
      <c r="M2523" s="10">
        <f t="array" ref="M2523">_xlfn.XLOOKUP(A2523,subscriptions!B2523:B10004,subscriptions!D2523:D10004)</f>
        <v>120</v>
      </c>
      <c r="N2523" s="10">
        <f t="array" ref="N2523">_xlfn.XLOOKUP(A2523,subscriptions!B2523:B10004,subscriptions!G2523:G10004)</f>
        <v>10</v>
      </c>
      <c r="O2523" s="10">
        <v>108.0</v>
      </c>
      <c r="P2523" s="10" t="str">
        <f t="array" ref="P2523">_xlfn.XLOOKUP(A2523,subscriptions!B2523:B10004,subscriptions!C2523:C10004)</f>
        <v>Residential</v>
      </c>
      <c r="Q2523" s="10" t="s">
        <v>128</v>
      </c>
      <c r="R2523" s="10" t="s">
        <v>212</v>
      </c>
      <c r="S2523" s="10" t="s">
        <v>1212</v>
      </c>
    </row>
    <row r="2524">
      <c r="A2524" s="1" t="s">
        <v>3382</v>
      </c>
      <c r="B2524" s="1" t="s">
        <v>1044</v>
      </c>
      <c r="C2524" s="1" t="s">
        <v>426</v>
      </c>
      <c r="D2524" s="1" t="s">
        <v>27</v>
      </c>
      <c r="E2524" s="1" t="s">
        <v>111</v>
      </c>
      <c r="F2524" s="1" t="s">
        <v>135</v>
      </c>
      <c r="G2524" s="1" t="s">
        <v>15473</v>
      </c>
      <c r="H2524" s="1" t="s">
        <v>15474</v>
      </c>
      <c r="I2524" s="4">
        <v>84.25293981481481</v>
      </c>
      <c r="J2524" s="1">
        <v>583.72</v>
      </c>
      <c r="K2524" s="1">
        <v>74.27</v>
      </c>
      <c r="M2524" s="10">
        <f t="array" ref="M2524">_xlfn.XLOOKUP(A2524,subscriptions!B2524:B10004,subscriptions!D2524:D10004)</f>
        <v>120</v>
      </c>
      <c r="N2524" s="10">
        <f t="array" ref="N2524">_xlfn.XLOOKUP(A2524,subscriptions!B2524:B10004,subscriptions!G2524:G10004)</f>
        <v>20</v>
      </c>
      <c r="O2524" s="10">
        <v>96.0</v>
      </c>
      <c r="P2524" s="10" t="str">
        <f t="array" ref="P2524">_xlfn.XLOOKUP(A2524,subscriptions!B2524:B10004,subscriptions!C2524:C10004)</f>
        <v>Residential</v>
      </c>
      <c r="Q2524" s="10" t="s">
        <v>128</v>
      </c>
      <c r="R2524" s="10" t="s">
        <v>148</v>
      </c>
      <c r="S2524" s="10" t="s">
        <v>916</v>
      </c>
    </row>
    <row r="2525">
      <c r="A2525" s="1" t="s">
        <v>3383</v>
      </c>
      <c r="B2525" s="1" t="s">
        <v>1262</v>
      </c>
      <c r="C2525" s="1" t="s">
        <v>198</v>
      </c>
      <c r="D2525" s="1" t="s">
        <v>27</v>
      </c>
      <c r="E2525" s="1" t="s">
        <v>111</v>
      </c>
      <c r="F2525" s="1" t="s">
        <v>1263</v>
      </c>
      <c r="G2525" s="1" t="s">
        <v>15475</v>
      </c>
      <c r="H2525" s="1" t="s">
        <v>15476</v>
      </c>
      <c r="I2525" s="4">
        <v>84.42015046296297</v>
      </c>
      <c r="J2525" s="1">
        <v>716.42</v>
      </c>
      <c r="K2525" s="1">
        <v>91.31</v>
      </c>
      <c r="M2525" s="10">
        <f t="array" ref="M2525">_xlfn.XLOOKUP(A2525,subscriptions!B2525:B10004,subscriptions!D2525:D10004)</f>
        <v>50</v>
      </c>
      <c r="N2525" s="10">
        <f t="array" ref="N2525">_xlfn.XLOOKUP(A2525,subscriptions!B2525:B10004,subscriptions!G2525:G10004)</f>
        <v>0</v>
      </c>
      <c r="O2525" s="10">
        <v>50.0</v>
      </c>
      <c r="P2525" s="10" t="str">
        <f t="array" ref="P2525">_xlfn.XLOOKUP(A2525,subscriptions!B2525:B10004,subscriptions!C2525:C10004)</f>
        <v>Mini</v>
      </c>
      <c r="Q2525" s="10" t="s">
        <v>173</v>
      </c>
      <c r="R2525" s="10" t="s">
        <v>148</v>
      </c>
      <c r="S2525" s="10" t="s">
        <v>940</v>
      </c>
    </row>
    <row r="2526">
      <c r="A2526" s="1" t="s">
        <v>3384</v>
      </c>
      <c r="B2526" s="1" t="s">
        <v>6037</v>
      </c>
      <c r="C2526" s="1" t="s">
        <v>1142</v>
      </c>
      <c r="D2526" s="1" t="s">
        <v>27</v>
      </c>
      <c r="E2526" s="1" t="s">
        <v>280</v>
      </c>
      <c r="F2526" s="1" t="s">
        <v>411</v>
      </c>
      <c r="G2526" s="1" t="s">
        <v>15477</v>
      </c>
      <c r="H2526" s="1" t="s">
        <v>15478</v>
      </c>
      <c r="I2526" s="4">
        <v>84.21114583333333</v>
      </c>
      <c r="J2526" s="1">
        <v>2497.81</v>
      </c>
      <c r="K2526" s="1">
        <v>325.75</v>
      </c>
      <c r="M2526" s="10">
        <f t="array" ref="M2526">_xlfn.XLOOKUP(A2526,subscriptions!B2526:B10004,subscriptions!D2526:D10004)</f>
        <v>120</v>
      </c>
      <c r="N2526" s="10">
        <f t="array" ref="N2526">_xlfn.XLOOKUP(A2526,subscriptions!B2526:B10004,subscriptions!G2526:G10004)</f>
        <v>5</v>
      </c>
      <c r="O2526" s="10">
        <v>114.0</v>
      </c>
      <c r="P2526" s="10" t="str">
        <f t="array" ref="P2526">_xlfn.XLOOKUP(A2526,subscriptions!B2526:B10004,subscriptions!C2526:C10004)</f>
        <v>Residential</v>
      </c>
      <c r="Q2526" s="10" t="s">
        <v>194</v>
      </c>
      <c r="R2526" s="10" t="s">
        <v>212</v>
      </c>
      <c r="S2526" s="10" t="s">
        <v>438</v>
      </c>
    </row>
    <row r="2527">
      <c r="A2527" s="1" t="s">
        <v>3385</v>
      </c>
      <c r="B2527" s="1" t="s">
        <v>24</v>
      </c>
      <c r="C2527" s="1" t="s">
        <v>871</v>
      </c>
      <c r="D2527" s="1" t="s">
        <v>27</v>
      </c>
      <c r="E2527" s="1" t="s">
        <v>714</v>
      </c>
      <c r="F2527" s="1" t="s">
        <v>2171</v>
      </c>
      <c r="G2527" s="1" t="s">
        <v>15479</v>
      </c>
      <c r="H2527" s="1" t="s">
        <v>15480</v>
      </c>
      <c r="I2527" s="4">
        <v>84.21280092592593</v>
      </c>
      <c r="J2527" s="1">
        <v>540.17</v>
      </c>
      <c r="K2527" s="1">
        <v>81.55</v>
      </c>
      <c r="M2527" s="10">
        <f t="array" ref="M2527">_xlfn.XLOOKUP(A2527,subscriptions!B2527:B10004,subscriptions!D2527:D10004)</f>
        <v>250</v>
      </c>
      <c r="N2527" s="10">
        <f t="array" ref="N2527">_xlfn.XLOOKUP(A2527,subscriptions!B2527:B10004,subscriptions!G2527:G10004)</f>
        <v>10</v>
      </c>
      <c r="O2527" s="10">
        <v>225.0</v>
      </c>
      <c r="P2527" s="10" t="str">
        <f t="array" ref="P2527">_xlfn.XLOOKUP(A2527,subscriptions!B2527:B10004,subscriptions!C2527:C10004)</f>
        <v>Business</v>
      </c>
      <c r="Q2527" s="10" t="s">
        <v>128</v>
      </c>
      <c r="R2527" s="10" t="s">
        <v>129</v>
      </c>
      <c r="S2527" s="10" t="s">
        <v>813</v>
      </c>
    </row>
    <row r="2528">
      <c r="A2528" s="1" t="s">
        <v>3386</v>
      </c>
      <c r="B2528" s="1" t="s">
        <v>589</v>
      </c>
      <c r="C2528" s="1" t="s">
        <v>1678</v>
      </c>
      <c r="D2528" s="1" t="s">
        <v>153</v>
      </c>
      <c r="E2528" s="1" t="s">
        <v>219</v>
      </c>
      <c r="F2528" s="1" t="s">
        <v>574</v>
      </c>
      <c r="G2528" s="1" t="s">
        <v>15481</v>
      </c>
      <c r="H2528" s="1" t="s">
        <v>15482</v>
      </c>
      <c r="I2528" s="4">
        <v>84.1708912037037</v>
      </c>
      <c r="J2528" s="1">
        <v>404.92</v>
      </c>
      <c r="K2528" s="1">
        <v>51.29</v>
      </c>
      <c r="M2528" s="10">
        <f t="array" ref="M2528">_xlfn.XLOOKUP(A2528,subscriptions!B2528:B10004,subscriptions!D2528:D10004)</f>
        <v>120</v>
      </c>
      <c r="N2528" s="10">
        <f t="array" ref="N2528">_xlfn.XLOOKUP(A2528,subscriptions!B2528:B10004,subscriptions!G2528:G10004)</f>
        <v>20</v>
      </c>
      <c r="O2528" s="10">
        <v>96.0</v>
      </c>
      <c r="P2528" s="10" t="str">
        <f t="array" ref="P2528">_xlfn.XLOOKUP(A2528,subscriptions!B2528:B10004,subscriptions!C2528:C10004)</f>
        <v>Residential</v>
      </c>
      <c r="Q2528" s="10" t="s">
        <v>128</v>
      </c>
      <c r="R2528" s="10" t="s">
        <v>148</v>
      </c>
      <c r="S2528" s="10" t="s">
        <v>310</v>
      </c>
    </row>
    <row r="2529">
      <c r="A2529" s="1" t="s">
        <v>3387</v>
      </c>
      <c r="B2529" s="1" t="s">
        <v>132</v>
      </c>
      <c r="C2529" s="1" t="s">
        <v>110</v>
      </c>
      <c r="D2529" s="1" t="s">
        <v>27</v>
      </c>
      <c r="E2529" s="1" t="s">
        <v>239</v>
      </c>
      <c r="F2529" s="1" t="s">
        <v>606</v>
      </c>
      <c r="G2529" s="1" t="s">
        <v>15483</v>
      </c>
      <c r="H2529" s="1" t="s">
        <v>15484</v>
      </c>
      <c r="I2529" s="4">
        <v>84.20924768518519</v>
      </c>
      <c r="J2529" s="1">
        <v>4785.54</v>
      </c>
      <c r="K2529" s="1">
        <v>1156.61</v>
      </c>
      <c r="M2529" s="10">
        <f t="array" ref="M2529">_xlfn.XLOOKUP(A2529,subscriptions!B2529:B10004,subscriptions!D2529:D10004)</f>
        <v>80</v>
      </c>
      <c r="N2529" s="10">
        <f t="array" ref="N2529">_xlfn.XLOOKUP(A2529,subscriptions!B2529:B10004,subscriptions!G2529:G10004)</f>
        <v>0</v>
      </c>
      <c r="O2529" s="10">
        <v>80.0</v>
      </c>
      <c r="P2529" s="10" t="str">
        <f t="array" ref="P2529">_xlfn.XLOOKUP(A2529,subscriptions!B2529:B10004,subscriptions!C2529:C10004)</f>
        <v>Roam</v>
      </c>
      <c r="Q2529" s="10" t="s">
        <v>173</v>
      </c>
      <c r="R2529" s="10" t="s">
        <v>148</v>
      </c>
      <c r="S2529" s="10" t="s">
        <v>1374</v>
      </c>
    </row>
    <row r="2530">
      <c r="A2530" s="1" t="s">
        <v>3388</v>
      </c>
      <c r="B2530" s="1" t="s">
        <v>1995</v>
      </c>
      <c r="C2530" s="1" t="s">
        <v>152</v>
      </c>
      <c r="D2530" s="1" t="s">
        <v>153</v>
      </c>
      <c r="E2530" s="1" t="s">
        <v>332</v>
      </c>
      <c r="F2530" s="1" t="s">
        <v>333</v>
      </c>
      <c r="G2530" s="1" t="s">
        <v>15485</v>
      </c>
      <c r="H2530" s="1" t="s">
        <v>15486</v>
      </c>
      <c r="I2530" s="4">
        <v>84.42114583333333</v>
      </c>
      <c r="J2530" s="1">
        <v>63.35</v>
      </c>
      <c r="K2530" s="1">
        <v>20.58</v>
      </c>
      <c r="M2530" s="10">
        <f t="array" ref="M2530">_xlfn.XLOOKUP(A2530,subscriptions!B2530:B10004,subscriptions!D2530:D10004)</f>
        <v>120</v>
      </c>
      <c r="N2530" s="10">
        <f t="array" ref="N2530">_xlfn.XLOOKUP(A2530,subscriptions!B2530:B10004,subscriptions!G2530:G10004)</f>
        <v>5</v>
      </c>
      <c r="O2530" s="10">
        <v>114.0</v>
      </c>
      <c r="P2530" s="10" t="str">
        <f t="array" ref="P2530">_xlfn.XLOOKUP(A2530,subscriptions!B2530:B10004,subscriptions!C2530:C10004)</f>
        <v>Residential</v>
      </c>
      <c r="Q2530" s="10" t="s">
        <v>194</v>
      </c>
      <c r="R2530" s="10" t="s">
        <v>212</v>
      </c>
      <c r="S2530" s="10" t="s">
        <v>2152</v>
      </c>
    </row>
    <row r="2531">
      <c r="A2531" s="1" t="s">
        <v>3391</v>
      </c>
      <c r="B2531" s="1" t="s">
        <v>329</v>
      </c>
      <c r="C2531" s="1" t="s">
        <v>110</v>
      </c>
      <c r="D2531" s="1" t="s">
        <v>27</v>
      </c>
      <c r="E2531" s="1" t="s">
        <v>111</v>
      </c>
      <c r="F2531" s="1" t="s">
        <v>154</v>
      </c>
      <c r="G2531" s="1" t="s">
        <v>15487</v>
      </c>
      <c r="H2531" s="1" t="s">
        <v>15488</v>
      </c>
      <c r="I2531" s="4">
        <v>84.21556712962963</v>
      </c>
      <c r="J2531" s="1">
        <v>9243.23</v>
      </c>
      <c r="K2531" s="1">
        <v>2268.41</v>
      </c>
      <c r="M2531" s="10">
        <f t="array" ref="M2531">_xlfn.XLOOKUP(A2531,subscriptions!B2531:B10004,subscriptions!D2531:D10004)</f>
        <v>120</v>
      </c>
      <c r="N2531" s="10">
        <f t="array" ref="N2531">_xlfn.XLOOKUP(A2531,subscriptions!B2531:B10004,subscriptions!G2531:G10004)</f>
        <v>10</v>
      </c>
      <c r="O2531" s="10">
        <v>108.0</v>
      </c>
      <c r="P2531" s="10" t="str">
        <f t="array" ref="P2531">_xlfn.XLOOKUP(A2531,subscriptions!B2531:B10004,subscriptions!C2531:C10004)</f>
        <v>Residential</v>
      </c>
      <c r="Q2531" s="10" t="s">
        <v>128</v>
      </c>
      <c r="R2531" s="10" t="s">
        <v>212</v>
      </c>
      <c r="S2531" s="10" t="s">
        <v>1212</v>
      </c>
    </row>
    <row r="2532">
      <c r="A2532" s="1" t="s">
        <v>3392</v>
      </c>
      <c r="B2532" s="1" t="s">
        <v>589</v>
      </c>
      <c r="C2532" s="1" t="s">
        <v>2483</v>
      </c>
      <c r="D2532" s="1" t="s">
        <v>153</v>
      </c>
      <c r="E2532" s="1" t="s">
        <v>280</v>
      </c>
      <c r="F2532" s="1" t="s">
        <v>376</v>
      </c>
      <c r="G2532" s="1" t="s">
        <v>15489</v>
      </c>
      <c r="H2532" s="1" t="s">
        <v>15490</v>
      </c>
      <c r="I2532" s="4">
        <v>84.21680555555555</v>
      </c>
      <c r="J2532" s="1">
        <v>1744.32</v>
      </c>
      <c r="K2532" s="1">
        <v>382.79</v>
      </c>
      <c r="M2532" s="10">
        <f t="array" ref="M2532">_xlfn.XLOOKUP(A2532,subscriptions!B2532:B10004,subscriptions!D2532:D10004)</f>
        <v>80</v>
      </c>
      <c r="N2532" s="10">
        <f t="array" ref="N2532">_xlfn.XLOOKUP(A2532,subscriptions!B2532:B10004,subscriptions!G2532:G10004)</f>
        <v>20</v>
      </c>
      <c r="O2532" s="10">
        <v>64.0</v>
      </c>
      <c r="P2532" s="10" t="str">
        <f t="array" ref="P2532">_xlfn.XLOOKUP(A2532,subscriptions!B2532:B10004,subscriptions!C2532:C10004)</f>
        <v>Roam</v>
      </c>
      <c r="Q2532" s="10" t="s">
        <v>128</v>
      </c>
      <c r="R2532" s="10" t="s">
        <v>148</v>
      </c>
      <c r="S2532" s="10" t="s">
        <v>453</v>
      </c>
    </row>
    <row r="2533">
      <c r="A2533" s="1" t="s">
        <v>3393</v>
      </c>
      <c r="B2533" s="1" t="s">
        <v>919</v>
      </c>
      <c r="C2533" s="1" t="s">
        <v>509</v>
      </c>
      <c r="D2533" s="1" t="s">
        <v>27</v>
      </c>
      <c r="E2533" s="1" t="s">
        <v>179</v>
      </c>
      <c r="F2533" s="1" t="s">
        <v>200</v>
      </c>
      <c r="G2533" s="1" t="s">
        <v>15491</v>
      </c>
      <c r="H2533" s="1" t="s">
        <v>15492</v>
      </c>
      <c r="I2533" s="4">
        <v>84.38356481481482</v>
      </c>
      <c r="J2533" s="1">
        <v>2694.49</v>
      </c>
      <c r="K2533" s="1">
        <v>638.78</v>
      </c>
      <c r="L2533" s="1">
        <v>100.0</v>
      </c>
      <c r="M2533" s="10">
        <f t="array" ref="M2533">_xlfn.XLOOKUP(A2533,subscriptions!B2533:B10004,subscriptions!D2533:D10004)</f>
        <v>120</v>
      </c>
      <c r="N2533" s="10">
        <f t="array" ref="N2533">_xlfn.XLOOKUP(A2533,subscriptions!B2533:B10004,subscriptions!G2533:G10004)</f>
        <v>0</v>
      </c>
      <c r="O2533" s="10">
        <v>120.0</v>
      </c>
      <c r="P2533" s="10" t="str">
        <f t="array" ref="P2533">_xlfn.XLOOKUP(A2533,subscriptions!B2533:B10004,subscriptions!C2533:C10004)</f>
        <v>Residential</v>
      </c>
      <c r="Q2533" s="10" t="s">
        <v>173</v>
      </c>
      <c r="R2533" s="10" t="s">
        <v>212</v>
      </c>
      <c r="S2533" s="10" t="s">
        <v>882</v>
      </c>
    </row>
    <row r="2534">
      <c r="A2534" s="1" t="s">
        <v>3394</v>
      </c>
      <c r="B2534" s="1" t="s">
        <v>1009</v>
      </c>
      <c r="C2534" s="1" t="s">
        <v>1492</v>
      </c>
      <c r="D2534" s="1" t="s">
        <v>153</v>
      </c>
      <c r="E2534" s="1" t="s">
        <v>332</v>
      </c>
      <c r="F2534" s="1" t="s">
        <v>2415</v>
      </c>
      <c r="G2534" s="1" t="s">
        <v>15493</v>
      </c>
      <c r="H2534" s="1" t="s">
        <v>15494</v>
      </c>
      <c r="I2534" s="4">
        <v>84.37936342592593</v>
      </c>
      <c r="J2534" s="1">
        <v>573.53</v>
      </c>
      <c r="K2534" s="1">
        <v>140.44</v>
      </c>
      <c r="M2534" s="10">
        <f t="array" ref="M2534">_xlfn.XLOOKUP(A2534,subscriptions!B2534:B10004,subscriptions!D2534:D10004)</f>
        <v>120</v>
      </c>
      <c r="N2534" s="10">
        <f t="array" ref="N2534">_xlfn.XLOOKUP(A2534,subscriptions!B2534:B10004,subscriptions!G2534:G10004)</f>
        <v>5</v>
      </c>
      <c r="O2534" s="10">
        <v>114.0</v>
      </c>
      <c r="P2534" s="10" t="str">
        <f t="array" ref="P2534">_xlfn.XLOOKUP(A2534,subscriptions!B2534:B10004,subscriptions!C2534:C10004)</f>
        <v>Residential</v>
      </c>
      <c r="Q2534" s="10" t="s">
        <v>194</v>
      </c>
      <c r="R2534" s="10" t="s">
        <v>212</v>
      </c>
      <c r="S2534" s="10" t="s">
        <v>2380</v>
      </c>
    </row>
    <row r="2535">
      <c r="A2535" s="1" t="s">
        <v>3395</v>
      </c>
      <c r="B2535" s="1" t="s">
        <v>2018</v>
      </c>
      <c r="C2535" s="1" t="s">
        <v>456</v>
      </c>
      <c r="D2535" s="1" t="s">
        <v>27</v>
      </c>
      <c r="E2535" s="1" t="s">
        <v>714</v>
      </c>
      <c r="F2535" s="1" t="s">
        <v>1730</v>
      </c>
      <c r="G2535" s="1" t="s">
        <v>15495</v>
      </c>
      <c r="H2535" s="1" t="s">
        <v>15496</v>
      </c>
      <c r="I2535" s="4">
        <v>84.29380787037037</v>
      </c>
      <c r="J2535" s="1">
        <v>71.63</v>
      </c>
      <c r="K2535" s="1">
        <v>25.3</v>
      </c>
      <c r="M2535" s="10">
        <f t="array" ref="M2535">_xlfn.XLOOKUP(A2535,subscriptions!B2535:B10004,subscriptions!D2535:D10004)</f>
        <v>120</v>
      </c>
      <c r="N2535" s="10">
        <f t="array" ref="N2535">_xlfn.XLOOKUP(A2535,subscriptions!B2535:B10004,subscriptions!G2535:G10004)</f>
        <v>10</v>
      </c>
      <c r="O2535" s="10">
        <v>108.0</v>
      </c>
      <c r="P2535" s="10" t="str">
        <f t="array" ref="P2535">_xlfn.XLOOKUP(A2535,subscriptions!B2535:B10004,subscriptions!C2535:C10004)</f>
        <v>Residential</v>
      </c>
      <c r="Q2535" s="10" t="s">
        <v>128</v>
      </c>
      <c r="R2535" s="10" t="s">
        <v>212</v>
      </c>
      <c r="S2535" s="10" t="s">
        <v>1458</v>
      </c>
    </row>
    <row r="2536">
      <c r="A2536" s="1" t="s">
        <v>3398</v>
      </c>
      <c r="B2536" s="1" t="s">
        <v>748</v>
      </c>
      <c r="C2536" s="1" t="s">
        <v>1100</v>
      </c>
      <c r="D2536" s="1" t="s">
        <v>27</v>
      </c>
      <c r="E2536" s="1" t="s">
        <v>28</v>
      </c>
      <c r="F2536" s="1" t="s">
        <v>2097</v>
      </c>
      <c r="G2536" s="1" t="s">
        <v>15497</v>
      </c>
      <c r="H2536" s="1" t="s">
        <v>15498</v>
      </c>
      <c r="I2536" s="4">
        <v>84.33561342592593</v>
      </c>
      <c r="J2536" s="1">
        <v>2058.37</v>
      </c>
      <c r="K2536" s="1">
        <v>490.84</v>
      </c>
      <c r="M2536" s="10">
        <f t="array" ref="M2536">_xlfn.XLOOKUP(A2536,subscriptions!B2536:B10004,subscriptions!D2536:D10004)</f>
        <v>120</v>
      </c>
      <c r="N2536" s="10">
        <f t="array" ref="N2536">_xlfn.XLOOKUP(A2536,subscriptions!B2536:B10004,subscriptions!G2536:G10004)</f>
        <v>20</v>
      </c>
      <c r="O2536" s="10">
        <v>96.0</v>
      </c>
      <c r="P2536" s="10" t="str">
        <f t="array" ref="P2536">_xlfn.XLOOKUP(A2536,subscriptions!B2536:B10004,subscriptions!C2536:C10004)</f>
        <v>Residential</v>
      </c>
      <c r="Q2536" s="10" t="s">
        <v>128</v>
      </c>
      <c r="R2536" s="10" t="s">
        <v>148</v>
      </c>
      <c r="S2536" s="10" t="s">
        <v>571</v>
      </c>
    </row>
    <row r="2537">
      <c r="A2537" s="1" t="s">
        <v>3399</v>
      </c>
      <c r="B2537" s="1" t="s">
        <v>4627</v>
      </c>
      <c r="C2537" s="1" t="s">
        <v>456</v>
      </c>
      <c r="D2537" s="1" t="s">
        <v>27</v>
      </c>
      <c r="E2537" s="1" t="s">
        <v>714</v>
      </c>
      <c r="F2537" s="1" t="s">
        <v>3419</v>
      </c>
      <c r="G2537" s="1" t="s">
        <v>15499</v>
      </c>
      <c r="H2537" s="1" t="s">
        <v>15500</v>
      </c>
      <c r="I2537" s="4">
        <v>84.29813657407408</v>
      </c>
      <c r="J2537" s="1">
        <v>2744.96</v>
      </c>
      <c r="K2537" s="1">
        <v>245.14</v>
      </c>
      <c r="M2537" s="10">
        <f t="array" ref="M2537">_xlfn.XLOOKUP(A2537,subscriptions!B2537:B10004,subscriptions!D2537:D10004)</f>
        <v>80</v>
      </c>
      <c r="N2537" s="10">
        <f t="array" ref="N2537">_xlfn.XLOOKUP(A2537,subscriptions!B2537:B10004,subscriptions!G2537:G10004)</f>
        <v>0</v>
      </c>
      <c r="O2537" s="10">
        <v>80.0</v>
      </c>
      <c r="P2537" s="10" t="str">
        <f t="array" ref="P2537">_xlfn.XLOOKUP(A2537,subscriptions!B2537:B10004,subscriptions!C2537:C10004)</f>
        <v>Roam</v>
      </c>
      <c r="Q2537" s="10" t="s">
        <v>173</v>
      </c>
      <c r="R2537" s="10" t="s">
        <v>148</v>
      </c>
      <c r="S2537" s="10" t="s">
        <v>785</v>
      </c>
    </row>
    <row r="2538">
      <c r="A2538" s="1" t="s">
        <v>3400</v>
      </c>
      <c r="B2538" s="1" t="s">
        <v>589</v>
      </c>
      <c r="C2538" s="1" t="s">
        <v>261</v>
      </c>
      <c r="D2538" s="1" t="s">
        <v>153</v>
      </c>
      <c r="E2538" s="1" t="s">
        <v>239</v>
      </c>
      <c r="F2538" s="1" t="s">
        <v>1186</v>
      </c>
      <c r="G2538" s="1" t="s">
        <v>15501</v>
      </c>
      <c r="H2538" s="1" t="s">
        <v>15502</v>
      </c>
      <c r="I2538" s="4">
        <v>84.2099537037037</v>
      </c>
      <c r="J2538" s="1">
        <v>2073.36</v>
      </c>
      <c r="K2538" s="1">
        <v>466.41</v>
      </c>
      <c r="M2538" s="10">
        <f t="array" ref="M2538">_xlfn.XLOOKUP(A2538,subscriptions!B2538:B10004,subscriptions!D2538:D10004)</f>
        <v>250</v>
      </c>
      <c r="N2538" s="10">
        <f t="array" ref="N2538">_xlfn.XLOOKUP(A2538,subscriptions!B2538:B10004,subscriptions!G2538:G10004)</f>
        <v>5</v>
      </c>
      <c r="O2538" s="10">
        <v>237.5</v>
      </c>
      <c r="P2538" s="10" t="str">
        <f t="array" ref="P2538">_xlfn.XLOOKUP(A2538,subscriptions!B2538:B10004,subscriptions!C2538:C10004)</f>
        <v>Business</v>
      </c>
      <c r="Q2538" s="10" t="s">
        <v>194</v>
      </c>
      <c r="R2538" s="10" t="s">
        <v>129</v>
      </c>
      <c r="S2538" s="10" t="s">
        <v>353</v>
      </c>
    </row>
    <row r="2539">
      <c r="A2539" s="1" t="s">
        <v>3403</v>
      </c>
      <c r="B2539" s="1" t="s">
        <v>700</v>
      </c>
      <c r="C2539" s="1" t="s">
        <v>296</v>
      </c>
      <c r="D2539" s="1" t="s">
        <v>153</v>
      </c>
      <c r="E2539" s="1" t="s">
        <v>631</v>
      </c>
      <c r="F2539" s="1" t="s">
        <v>2293</v>
      </c>
      <c r="G2539" s="1" t="s">
        <v>15503</v>
      </c>
      <c r="H2539" s="1" t="s">
        <v>15504</v>
      </c>
      <c r="I2539" s="4">
        <v>84.21333333333334</v>
      </c>
      <c r="J2539" s="1">
        <v>281.21</v>
      </c>
      <c r="K2539" s="1">
        <v>59.87</v>
      </c>
      <c r="M2539" s="10">
        <f t="array" ref="M2539">_xlfn.XLOOKUP(A2539,subscriptions!B2539:B10004,subscriptions!D2539:D10004)</f>
        <v>120</v>
      </c>
      <c r="N2539" s="10">
        <f t="array" ref="N2539">_xlfn.XLOOKUP(A2539,subscriptions!B2539:B10004,subscriptions!G2539:G10004)</f>
        <v>10</v>
      </c>
      <c r="O2539" s="10">
        <v>108.0</v>
      </c>
      <c r="P2539" s="10" t="str">
        <f t="array" ref="P2539">_xlfn.XLOOKUP(A2539,subscriptions!B2539:B10004,subscriptions!C2539:C10004)</f>
        <v>Residential</v>
      </c>
      <c r="Q2539" s="10" t="s">
        <v>128</v>
      </c>
      <c r="R2539" s="10" t="s">
        <v>212</v>
      </c>
      <c r="S2539" s="10" t="s">
        <v>1915</v>
      </c>
    </row>
    <row r="2540">
      <c r="A2540" s="1" t="s">
        <v>3404</v>
      </c>
      <c r="B2540" s="1" t="s">
        <v>2327</v>
      </c>
      <c r="C2540" s="1" t="s">
        <v>279</v>
      </c>
      <c r="D2540" s="1" t="s">
        <v>27</v>
      </c>
      <c r="E2540" s="1" t="s">
        <v>28</v>
      </c>
      <c r="F2540" s="1" t="s">
        <v>1639</v>
      </c>
      <c r="G2540" s="1" t="s">
        <v>15505</v>
      </c>
      <c r="H2540" s="1" t="s">
        <v>15506</v>
      </c>
      <c r="I2540" s="4">
        <v>84.25435185185185</v>
      </c>
      <c r="J2540" s="1">
        <v>2150.15</v>
      </c>
      <c r="K2540" s="1">
        <v>520.97</v>
      </c>
      <c r="M2540" s="10">
        <f t="array" ref="M2540">_xlfn.XLOOKUP(A2540,subscriptions!B2540:B10004,subscriptions!D2540:D10004)</f>
        <v>120</v>
      </c>
      <c r="N2540" s="10">
        <f t="array" ref="N2540">_xlfn.XLOOKUP(A2540,subscriptions!B2540:B10004,subscriptions!G2540:G10004)</f>
        <v>20</v>
      </c>
      <c r="O2540" s="10">
        <v>96.0</v>
      </c>
      <c r="P2540" s="10" t="str">
        <f t="array" ref="P2540">_xlfn.XLOOKUP(A2540,subscriptions!B2540:B10004,subscriptions!C2540:C10004)</f>
        <v>Residential</v>
      </c>
      <c r="Q2540" s="10" t="s">
        <v>128</v>
      </c>
      <c r="R2540" s="10" t="s">
        <v>148</v>
      </c>
      <c r="S2540" s="10" t="s">
        <v>2046</v>
      </c>
    </row>
    <row r="2541">
      <c r="A2541" s="1" t="s">
        <v>3405</v>
      </c>
      <c r="B2541" s="1" t="s">
        <v>1886</v>
      </c>
      <c r="C2541" s="1" t="s">
        <v>800</v>
      </c>
      <c r="D2541" s="1" t="s">
        <v>27</v>
      </c>
      <c r="E2541" s="1" t="s">
        <v>714</v>
      </c>
      <c r="F2541" s="1" t="s">
        <v>2171</v>
      </c>
      <c r="G2541" s="1" t="s">
        <v>15507</v>
      </c>
      <c r="H2541" s="1" t="s">
        <v>15508</v>
      </c>
      <c r="I2541" s="4">
        <v>84.37585648148148</v>
      </c>
      <c r="J2541" s="1">
        <v>2247.51</v>
      </c>
      <c r="K2541" s="1">
        <v>553.53</v>
      </c>
      <c r="M2541" s="10">
        <f t="array" ref="M2541">_xlfn.XLOOKUP(A2541,subscriptions!B2541:B10004,subscriptions!D2541:D10004)</f>
        <v>120</v>
      </c>
      <c r="N2541" s="10">
        <f t="array" ref="N2541">_xlfn.XLOOKUP(A2541,subscriptions!B2541:B10004,subscriptions!G2541:G10004)</f>
        <v>0</v>
      </c>
      <c r="O2541" s="10">
        <v>120.0</v>
      </c>
      <c r="P2541" s="10" t="str">
        <f t="array" ref="P2541">_xlfn.XLOOKUP(A2541,subscriptions!B2541:B10004,subscriptions!C2541:C10004)</f>
        <v>Residential</v>
      </c>
      <c r="Q2541" s="10" t="s">
        <v>173</v>
      </c>
      <c r="R2541" s="10" t="s">
        <v>212</v>
      </c>
      <c r="S2541" s="10" t="s">
        <v>1442</v>
      </c>
    </row>
    <row r="2542">
      <c r="A2542" s="1" t="s">
        <v>3406</v>
      </c>
      <c r="B2542" s="1" t="s">
        <v>4509</v>
      </c>
      <c r="C2542" s="1" t="s">
        <v>2483</v>
      </c>
      <c r="D2542" s="1" t="s">
        <v>153</v>
      </c>
      <c r="E2542" s="1" t="s">
        <v>262</v>
      </c>
      <c r="F2542" s="1" t="s">
        <v>263</v>
      </c>
      <c r="G2542" s="1" t="s">
        <v>15509</v>
      </c>
      <c r="H2542" s="1" t="s">
        <v>15510</v>
      </c>
      <c r="I2542" s="4">
        <v>84.29653935185185</v>
      </c>
      <c r="J2542" s="1">
        <v>1661.79</v>
      </c>
      <c r="K2542" s="1">
        <v>410.05</v>
      </c>
      <c r="M2542" s="10">
        <f t="array" ref="M2542">_xlfn.XLOOKUP(A2542,subscriptions!B2542:B10004,subscriptions!D2542:D10004)</f>
        <v>50</v>
      </c>
      <c r="N2542" s="10">
        <f t="array" ref="N2542">_xlfn.XLOOKUP(A2542,subscriptions!B2542:B10004,subscriptions!G2542:G10004)</f>
        <v>5</v>
      </c>
      <c r="O2542" s="10">
        <v>47.5</v>
      </c>
      <c r="P2542" s="10" t="str">
        <f t="array" ref="P2542">_xlfn.XLOOKUP(A2542,subscriptions!B2542:B10004,subscriptions!C2542:C10004)</f>
        <v>Mini</v>
      </c>
      <c r="Q2542" s="10" t="s">
        <v>194</v>
      </c>
      <c r="R2542" s="10" t="s">
        <v>148</v>
      </c>
      <c r="S2542" s="10" t="s">
        <v>373</v>
      </c>
    </row>
    <row r="2543">
      <c r="A2543" s="1" t="s">
        <v>3407</v>
      </c>
      <c r="B2543" s="1" t="s">
        <v>295</v>
      </c>
      <c r="C2543" s="1" t="s">
        <v>261</v>
      </c>
      <c r="D2543" s="1" t="s">
        <v>153</v>
      </c>
      <c r="E2543" s="1" t="s">
        <v>280</v>
      </c>
      <c r="F2543" s="1" t="s">
        <v>1706</v>
      </c>
      <c r="G2543" s="1" t="s">
        <v>15511</v>
      </c>
      <c r="H2543" s="1" t="s">
        <v>15512</v>
      </c>
      <c r="I2543" s="4">
        <v>84.29393518518519</v>
      </c>
      <c r="J2543" s="1">
        <v>2229.39</v>
      </c>
      <c r="K2543" s="1">
        <v>561.17</v>
      </c>
      <c r="M2543" s="10">
        <f t="array" ref="M2543">_xlfn.XLOOKUP(A2543,subscriptions!B2543:B10004,subscriptions!D2543:D10004)</f>
        <v>120</v>
      </c>
      <c r="N2543" s="10">
        <f t="array" ref="N2543">_xlfn.XLOOKUP(A2543,subscriptions!B2543:B10004,subscriptions!G2543:G10004)</f>
        <v>10</v>
      </c>
      <c r="O2543" s="10">
        <v>108.0</v>
      </c>
      <c r="P2543" s="10" t="str">
        <f t="array" ref="P2543">_xlfn.XLOOKUP(A2543,subscriptions!B2543:B10004,subscriptions!C2543:C10004)</f>
        <v>Residential</v>
      </c>
      <c r="Q2543" s="10" t="s">
        <v>128</v>
      </c>
      <c r="R2543" s="10" t="s">
        <v>212</v>
      </c>
      <c r="S2543" s="10" t="s">
        <v>1458</v>
      </c>
    </row>
    <row r="2544">
      <c r="A2544" s="1" t="s">
        <v>3408</v>
      </c>
      <c r="B2544" s="1" t="s">
        <v>870</v>
      </c>
      <c r="C2544" s="1" t="s">
        <v>556</v>
      </c>
      <c r="D2544" s="1" t="s">
        <v>153</v>
      </c>
      <c r="E2544" s="1" t="s">
        <v>219</v>
      </c>
      <c r="F2544" s="1" t="s">
        <v>2446</v>
      </c>
      <c r="G2544" s="1" t="s">
        <v>15513</v>
      </c>
      <c r="H2544" s="1" t="s">
        <v>15514</v>
      </c>
      <c r="I2544" s="4">
        <v>84.17230324074075</v>
      </c>
      <c r="J2544" s="1">
        <v>2855.44</v>
      </c>
      <c r="K2544" s="1">
        <v>612.66</v>
      </c>
      <c r="M2544" s="10">
        <f t="array" ref="M2544">_xlfn.XLOOKUP(A2544,subscriptions!B2544:B10004,subscriptions!D2544:D10004)</f>
        <v>80</v>
      </c>
      <c r="N2544" s="10">
        <f t="array" ref="N2544">_xlfn.XLOOKUP(A2544,subscriptions!B2544:B10004,subscriptions!G2544:G10004)</f>
        <v>20</v>
      </c>
      <c r="O2544" s="10">
        <v>64.0</v>
      </c>
      <c r="P2544" s="10" t="str">
        <f t="array" ref="P2544">_xlfn.XLOOKUP(A2544,subscriptions!B2544:B10004,subscriptions!C2544:C10004)</f>
        <v>Roam</v>
      </c>
      <c r="Q2544" s="10" t="s">
        <v>128</v>
      </c>
      <c r="R2544" s="10" t="s">
        <v>148</v>
      </c>
      <c r="S2544" s="10" t="s">
        <v>1637</v>
      </c>
    </row>
    <row r="2545">
      <c r="A2545" s="1" t="s">
        <v>3409</v>
      </c>
      <c r="B2545" s="1" t="s">
        <v>2096</v>
      </c>
      <c r="C2545" s="1" t="s">
        <v>1507</v>
      </c>
      <c r="D2545" s="1" t="s">
        <v>27</v>
      </c>
      <c r="E2545" s="1" t="s">
        <v>280</v>
      </c>
      <c r="F2545" s="1" t="s">
        <v>376</v>
      </c>
      <c r="G2545" s="1" t="s">
        <v>15515</v>
      </c>
      <c r="H2545" s="1" t="s">
        <v>15516</v>
      </c>
      <c r="I2545" s="4">
        <v>84.38341435185185</v>
      </c>
      <c r="J2545" s="1">
        <v>1476.34</v>
      </c>
      <c r="K2545" s="1">
        <v>265.11</v>
      </c>
      <c r="M2545" s="10">
        <f t="array" ref="M2545">_xlfn.XLOOKUP(A2545,subscriptions!B2545:B10004,subscriptions!D2545:D10004)</f>
        <v>80</v>
      </c>
      <c r="N2545" s="10">
        <f t="array" ref="N2545">_xlfn.XLOOKUP(A2545,subscriptions!B2545:B10004,subscriptions!G2545:G10004)</f>
        <v>0</v>
      </c>
      <c r="O2545" s="10">
        <v>80.0</v>
      </c>
      <c r="P2545" s="10" t="str">
        <f t="array" ref="P2545">_xlfn.XLOOKUP(A2545,subscriptions!B2545:B10004,subscriptions!C2545:C10004)</f>
        <v>Roam</v>
      </c>
      <c r="Q2545" s="10" t="s">
        <v>173</v>
      </c>
      <c r="R2545" s="10" t="s">
        <v>148</v>
      </c>
      <c r="S2545" s="10" t="s">
        <v>882</v>
      </c>
    </row>
    <row r="2546">
      <c r="A2546" s="1" t="s">
        <v>3411</v>
      </c>
      <c r="B2546" s="1" t="s">
        <v>312</v>
      </c>
      <c r="C2546" s="1" t="s">
        <v>237</v>
      </c>
      <c r="D2546" s="1" t="s">
        <v>153</v>
      </c>
      <c r="E2546" s="1" t="s">
        <v>332</v>
      </c>
      <c r="F2546" s="1" t="s">
        <v>2280</v>
      </c>
      <c r="G2546" s="1" t="s">
        <v>15517</v>
      </c>
      <c r="H2546" s="1" t="s">
        <v>15518</v>
      </c>
      <c r="I2546" s="4">
        <v>84.21546296296296</v>
      </c>
      <c r="J2546" s="1">
        <v>189.17</v>
      </c>
      <c r="K2546" s="1">
        <v>46.14</v>
      </c>
      <c r="M2546" s="10">
        <f t="array" ref="M2546">_xlfn.XLOOKUP(A2546,subscriptions!B2546:B10004,subscriptions!D2546:D10004)</f>
        <v>80</v>
      </c>
      <c r="N2546" s="10">
        <f t="array" ref="N2546">_xlfn.XLOOKUP(A2546,subscriptions!B2546:B10004,subscriptions!G2546:G10004)</f>
        <v>5</v>
      </c>
      <c r="O2546" s="10">
        <v>76.0</v>
      </c>
      <c r="P2546" s="10" t="str">
        <f t="array" ref="P2546">_xlfn.XLOOKUP(A2546,subscriptions!B2546:B10004,subscriptions!C2546:C10004)</f>
        <v>Roam</v>
      </c>
      <c r="Q2546" s="10" t="s">
        <v>194</v>
      </c>
      <c r="R2546" s="10" t="s">
        <v>148</v>
      </c>
      <c r="S2546" s="10" t="s">
        <v>1212</v>
      </c>
    </row>
    <row r="2547">
      <c r="A2547" s="1" t="s">
        <v>3413</v>
      </c>
      <c r="B2547" s="1" t="s">
        <v>1262</v>
      </c>
      <c r="C2547" s="1" t="s">
        <v>473</v>
      </c>
      <c r="D2547" s="1" t="s">
        <v>27</v>
      </c>
      <c r="E2547" s="1" t="s">
        <v>179</v>
      </c>
      <c r="F2547" s="1" t="s">
        <v>1045</v>
      </c>
      <c r="G2547" s="1" t="s">
        <v>15519</v>
      </c>
      <c r="H2547" s="1" t="s">
        <v>15520</v>
      </c>
      <c r="I2547" s="4">
        <v>84.17501157407408</v>
      </c>
      <c r="J2547" s="1">
        <v>1053.06</v>
      </c>
      <c r="K2547" s="1">
        <v>117.65</v>
      </c>
      <c r="L2547" s="1">
        <v>100.0</v>
      </c>
      <c r="M2547" s="10">
        <f t="array" ref="M2547">_xlfn.XLOOKUP(A2547,subscriptions!B2547:B10004,subscriptions!D2547:D10004)</f>
        <v>120</v>
      </c>
      <c r="N2547" s="10">
        <f t="array" ref="N2547">_xlfn.XLOOKUP(A2547,subscriptions!B2547:B10004,subscriptions!G2547:G10004)</f>
        <v>10</v>
      </c>
      <c r="O2547" s="10">
        <v>108.0</v>
      </c>
      <c r="P2547" s="10" t="str">
        <f t="array" ref="P2547">_xlfn.XLOOKUP(A2547,subscriptions!B2547:B10004,subscriptions!C2547:C10004)</f>
        <v>Residential</v>
      </c>
      <c r="Q2547" s="10" t="s">
        <v>128</v>
      </c>
      <c r="R2547" s="10" t="s">
        <v>212</v>
      </c>
      <c r="S2547" s="10" t="s">
        <v>1198</v>
      </c>
    </row>
    <row r="2548">
      <c r="A2548" s="1" t="s">
        <v>3414</v>
      </c>
      <c r="B2548" s="1" t="s">
        <v>109</v>
      </c>
      <c r="C2548" s="1" t="s">
        <v>237</v>
      </c>
      <c r="D2548" s="1" t="s">
        <v>27</v>
      </c>
      <c r="E2548" s="1" t="s">
        <v>280</v>
      </c>
      <c r="F2548" s="1" t="s">
        <v>1665</v>
      </c>
      <c r="G2548" s="1" t="s">
        <v>15521</v>
      </c>
      <c r="H2548" s="1" t="s">
        <v>15522</v>
      </c>
      <c r="I2548" s="4">
        <v>84.25422453703703</v>
      </c>
      <c r="J2548" s="1">
        <v>171.24</v>
      </c>
      <c r="K2548" s="1">
        <v>45.5</v>
      </c>
      <c r="M2548" s="10">
        <f t="array" ref="M2548">_xlfn.XLOOKUP(A2548,subscriptions!B2548:B10004,subscriptions!D2548:D10004)</f>
        <v>120</v>
      </c>
      <c r="N2548" s="10">
        <f t="array" ref="N2548">_xlfn.XLOOKUP(A2548,subscriptions!B2548:B10004,subscriptions!G2548:G10004)</f>
        <v>20</v>
      </c>
      <c r="O2548" s="10">
        <v>96.0</v>
      </c>
      <c r="P2548" s="10" t="str">
        <f t="array" ref="P2548">_xlfn.XLOOKUP(A2548,subscriptions!B2548:B10004,subscriptions!C2548:C10004)</f>
        <v>Residential</v>
      </c>
      <c r="Q2548" s="10" t="s">
        <v>128</v>
      </c>
      <c r="R2548" s="10" t="s">
        <v>148</v>
      </c>
      <c r="S2548" s="10" t="s">
        <v>2046</v>
      </c>
    </row>
    <row r="2549">
      <c r="A2549" s="1" t="s">
        <v>3415</v>
      </c>
      <c r="B2549" s="1" t="s">
        <v>1995</v>
      </c>
      <c r="C2549" s="1" t="s">
        <v>3912</v>
      </c>
      <c r="D2549" s="1" t="s">
        <v>153</v>
      </c>
      <c r="E2549" s="1" t="s">
        <v>239</v>
      </c>
      <c r="F2549" s="1" t="s">
        <v>2765</v>
      </c>
      <c r="G2549" s="1" t="s">
        <v>15523</v>
      </c>
      <c r="H2549" s="1" t="s">
        <v>15524</v>
      </c>
      <c r="I2549" s="4">
        <v>84.29241898148148</v>
      </c>
      <c r="J2549" s="1">
        <v>835.22</v>
      </c>
      <c r="K2549" s="1">
        <v>109.09</v>
      </c>
      <c r="M2549" s="10">
        <f t="array" ref="M2549">_xlfn.XLOOKUP(A2549,subscriptions!B2549:B10004,subscriptions!D2549:D10004)</f>
        <v>120</v>
      </c>
      <c r="N2549" s="10">
        <f t="array" ref="N2549">_xlfn.XLOOKUP(A2549,subscriptions!B2549:B10004,subscriptions!G2549:G10004)</f>
        <v>0</v>
      </c>
      <c r="O2549" s="10">
        <v>120.0</v>
      </c>
      <c r="P2549" s="10" t="str">
        <f t="array" ref="P2549">_xlfn.XLOOKUP(A2549,subscriptions!B2549:B10004,subscriptions!C2549:C10004)</f>
        <v>Residential</v>
      </c>
      <c r="Q2549" s="10" t="s">
        <v>173</v>
      </c>
      <c r="R2549" s="10" t="s">
        <v>212</v>
      </c>
      <c r="S2549" s="10" t="s">
        <v>587</v>
      </c>
    </row>
    <row r="2550">
      <c r="A2550" s="1" t="s">
        <v>3416</v>
      </c>
      <c r="B2550" s="1" t="s">
        <v>132</v>
      </c>
      <c r="C2550" s="1" t="s">
        <v>261</v>
      </c>
      <c r="D2550" s="1" t="s">
        <v>27</v>
      </c>
      <c r="E2550" s="1" t="s">
        <v>179</v>
      </c>
      <c r="F2550" s="1" t="s">
        <v>844</v>
      </c>
      <c r="G2550" s="1" t="s">
        <v>15525</v>
      </c>
      <c r="H2550" s="1" t="s">
        <v>15526</v>
      </c>
      <c r="I2550" s="4">
        <v>84.21699074074074</v>
      </c>
      <c r="J2550" s="1">
        <v>834.11</v>
      </c>
      <c r="K2550" s="1">
        <v>112.25</v>
      </c>
      <c r="L2550" s="1">
        <v>100.0</v>
      </c>
      <c r="M2550" s="10">
        <f t="array" ref="M2550">_xlfn.XLOOKUP(A2550,subscriptions!B2550:B10004,subscriptions!D2550:D10004)</f>
        <v>80</v>
      </c>
      <c r="N2550" s="10">
        <f t="array" ref="N2550">_xlfn.XLOOKUP(A2550,subscriptions!B2550:B10004,subscriptions!G2550:G10004)</f>
        <v>5</v>
      </c>
      <c r="O2550" s="10">
        <v>76.0</v>
      </c>
      <c r="P2550" s="10" t="str">
        <f t="array" ref="P2550">_xlfn.XLOOKUP(A2550,subscriptions!B2550:B10004,subscriptions!C2550:C10004)</f>
        <v>Roam</v>
      </c>
      <c r="Q2550" s="10" t="s">
        <v>194</v>
      </c>
      <c r="R2550" s="10" t="s">
        <v>148</v>
      </c>
      <c r="S2550" s="10" t="s">
        <v>453</v>
      </c>
    </row>
    <row r="2551">
      <c r="A2551" s="1" t="s">
        <v>3417</v>
      </c>
      <c r="B2551" s="1" t="s">
        <v>1972</v>
      </c>
      <c r="C2551" s="1" t="s">
        <v>509</v>
      </c>
      <c r="D2551" s="1" t="s">
        <v>27</v>
      </c>
      <c r="E2551" s="1" t="s">
        <v>28</v>
      </c>
      <c r="F2551" s="1" t="s">
        <v>1639</v>
      </c>
      <c r="G2551" s="1" t="s">
        <v>15527</v>
      </c>
      <c r="H2551" s="1" t="s">
        <v>15528</v>
      </c>
      <c r="I2551" s="4">
        <v>84.20991898148148</v>
      </c>
      <c r="J2551" s="1">
        <v>152.43</v>
      </c>
      <c r="K2551" s="1">
        <v>21.38</v>
      </c>
      <c r="M2551" s="10">
        <f t="array" ref="M2551">_xlfn.XLOOKUP(A2551,subscriptions!B2551:B10004,subscriptions!D2551:D10004)</f>
        <v>250</v>
      </c>
      <c r="N2551" s="10">
        <f t="array" ref="N2551">_xlfn.XLOOKUP(A2551,subscriptions!B2551:B10004,subscriptions!G2551:G10004)</f>
        <v>10</v>
      </c>
      <c r="O2551" s="10">
        <v>225.0</v>
      </c>
      <c r="P2551" s="10" t="str">
        <f t="array" ref="P2551">_xlfn.XLOOKUP(A2551,subscriptions!B2551:B10004,subscriptions!C2551:C10004)</f>
        <v>Business</v>
      </c>
      <c r="Q2551" s="10" t="s">
        <v>128</v>
      </c>
      <c r="R2551" s="10" t="s">
        <v>129</v>
      </c>
      <c r="S2551" s="10" t="s">
        <v>353</v>
      </c>
    </row>
    <row r="2552">
      <c r="A2552" s="1" t="s">
        <v>3418</v>
      </c>
      <c r="B2552" s="1" t="s">
        <v>1226</v>
      </c>
      <c r="C2552" s="1" t="s">
        <v>673</v>
      </c>
      <c r="D2552" s="1" t="s">
        <v>153</v>
      </c>
      <c r="E2552" s="1" t="s">
        <v>631</v>
      </c>
      <c r="F2552" s="1" t="s">
        <v>1318</v>
      </c>
      <c r="G2552" s="1" t="s">
        <v>15529</v>
      </c>
      <c r="H2552" s="1" t="s">
        <v>15530</v>
      </c>
      <c r="I2552" s="4">
        <v>84.33990740740741</v>
      </c>
      <c r="J2552" s="1">
        <v>693.45</v>
      </c>
      <c r="K2552" s="1">
        <v>72.68</v>
      </c>
      <c r="M2552" s="10">
        <f t="array" ref="M2552">_xlfn.XLOOKUP(A2552,subscriptions!B2552:B10004,subscriptions!D2552:D10004)</f>
        <v>120</v>
      </c>
      <c r="N2552" s="10">
        <f t="array" ref="N2552">_xlfn.XLOOKUP(A2552,subscriptions!B2552:B10004,subscriptions!G2552:G10004)</f>
        <v>20</v>
      </c>
      <c r="O2552" s="10">
        <v>96.0</v>
      </c>
      <c r="P2552" s="10" t="str">
        <f t="array" ref="P2552">_xlfn.XLOOKUP(A2552,subscriptions!B2552:B10004,subscriptions!C2552:C10004)</f>
        <v>Residential</v>
      </c>
      <c r="Q2552" s="10" t="s">
        <v>128</v>
      </c>
      <c r="R2552" s="10" t="s">
        <v>148</v>
      </c>
      <c r="S2552" s="10" t="s">
        <v>234</v>
      </c>
    </row>
    <row r="2553">
      <c r="A2553" s="1" t="s">
        <v>3422</v>
      </c>
      <c r="B2553" s="1" t="s">
        <v>109</v>
      </c>
      <c r="C2553" s="1" t="s">
        <v>330</v>
      </c>
      <c r="D2553" s="1" t="s">
        <v>27</v>
      </c>
      <c r="E2553" s="1" t="s">
        <v>219</v>
      </c>
      <c r="F2553" s="1" t="s">
        <v>660</v>
      </c>
      <c r="G2553" s="1" t="s">
        <v>15531</v>
      </c>
      <c r="H2553" s="1" t="s">
        <v>15532</v>
      </c>
      <c r="I2553" s="4">
        <v>84.17520833333333</v>
      </c>
      <c r="J2553" s="1">
        <v>226.48</v>
      </c>
      <c r="K2553" s="1">
        <v>38.05</v>
      </c>
      <c r="M2553" s="10">
        <f t="array" ref="M2553">_xlfn.XLOOKUP(A2553,subscriptions!B2553:B10004,subscriptions!D2553:D10004)</f>
        <v>50</v>
      </c>
      <c r="N2553" s="10">
        <f t="array" ref="N2553">_xlfn.XLOOKUP(A2553,subscriptions!B2553:B10004,subscriptions!G2553:G10004)</f>
        <v>0</v>
      </c>
      <c r="O2553" s="10">
        <v>50.0</v>
      </c>
      <c r="P2553" s="10" t="str">
        <f t="array" ref="P2553">_xlfn.XLOOKUP(A2553,subscriptions!B2553:B10004,subscriptions!C2553:C10004)</f>
        <v>Mini</v>
      </c>
      <c r="Q2553" s="10" t="s">
        <v>173</v>
      </c>
      <c r="R2553" s="10" t="s">
        <v>148</v>
      </c>
      <c r="S2553" s="10" t="s">
        <v>1198</v>
      </c>
    </row>
    <row r="2554">
      <c r="A2554" s="1" t="s">
        <v>3423</v>
      </c>
      <c r="B2554" s="1" t="s">
        <v>1262</v>
      </c>
      <c r="C2554" s="1" t="s">
        <v>3912</v>
      </c>
      <c r="D2554" s="1" t="s">
        <v>27</v>
      </c>
      <c r="E2554" s="1" t="s">
        <v>239</v>
      </c>
      <c r="F2554" s="1" t="s">
        <v>2154</v>
      </c>
      <c r="G2554" s="1" t="s">
        <v>15533</v>
      </c>
      <c r="H2554" s="1" t="s">
        <v>15534</v>
      </c>
      <c r="I2554" s="4">
        <v>84.29515046296297</v>
      </c>
      <c r="J2554" s="1">
        <v>2527.23</v>
      </c>
      <c r="K2554" s="1">
        <v>582.98</v>
      </c>
      <c r="M2554" s="10">
        <f t="array" ref="M2554">_xlfn.XLOOKUP(A2554,subscriptions!B2554:B10004,subscriptions!D2554:D10004)</f>
        <v>250</v>
      </c>
      <c r="N2554" s="10">
        <f t="array" ref="N2554">_xlfn.XLOOKUP(A2554,subscriptions!B2554:B10004,subscriptions!G2554:G10004)</f>
        <v>5</v>
      </c>
      <c r="O2554" s="10">
        <v>237.5</v>
      </c>
      <c r="P2554" s="10" t="str">
        <f t="array" ref="P2554">_xlfn.XLOOKUP(A2554,subscriptions!B2554:B10004,subscriptions!C2554:C10004)</f>
        <v>Business</v>
      </c>
      <c r="Q2554" s="10" t="s">
        <v>194</v>
      </c>
      <c r="R2554" s="10" t="s">
        <v>129</v>
      </c>
      <c r="S2554" s="10" t="s">
        <v>1026</v>
      </c>
    </row>
    <row r="2555">
      <c r="A2555" s="1" t="s">
        <v>3424</v>
      </c>
      <c r="B2555" s="1" t="s">
        <v>814</v>
      </c>
      <c r="C2555" s="1" t="s">
        <v>218</v>
      </c>
      <c r="D2555" s="1" t="s">
        <v>153</v>
      </c>
      <c r="E2555" s="1" t="s">
        <v>239</v>
      </c>
      <c r="F2555" s="1" t="s">
        <v>3181</v>
      </c>
      <c r="G2555" s="1" t="s">
        <v>15535</v>
      </c>
      <c r="H2555" s="1" t="s">
        <v>15536</v>
      </c>
      <c r="I2555" s="4">
        <v>84.37670138888889</v>
      </c>
      <c r="J2555" s="1">
        <v>4475.79</v>
      </c>
      <c r="K2555" s="1">
        <v>787.18</v>
      </c>
      <c r="M2555" s="10">
        <f t="array" ref="M2555">_xlfn.XLOOKUP(A2555,subscriptions!B2555:B10004,subscriptions!D2555:D10004)</f>
        <v>120</v>
      </c>
      <c r="N2555" s="10">
        <f t="array" ref="N2555">_xlfn.XLOOKUP(A2555,subscriptions!B2555:B10004,subscriptions!G2555:G10004)</f>
        <v>10</v>
      </c>
      <c r="O2555" s="10">
        <v>108.0</v>
      </c>
      <c r="P2555" s="10" t="str">
        <f t="array" ref="P2555">_xlfn.XLOOKUP(A2555,subscriptions!B2555:B10004,subscriptions!C2555:C10004)</f>
        <v>Residential</v>
      </c>
      <c r="Q2555" s="10" t="s">
        <v>128</v>
      </c>
      <c r="R2555" s="10" t="s">
        <v>212</v>
      </c>
      <c r="S2555" s="10" t="s">
        <v>3910</v>
      </c>
    </row>
    <row r="2556">
      <c r="A2556" s="1" t="s">
        <v>3425</v>
      </c>
      <c r="B2556" s="1" t="s">
        <v>772</v>
      </c>
      <c r="C2556" s="1" t="s">
        <v>827</v>
      </c>
      <c r="D2556" s="1" t="s">
        <v>153</v>
      </c>
      <c r="E2556" s="1" t="s">
        <v>28</v>
      </c>
      <c r="F2556" s="1" t="s">
        <v>2097</v>
      </c>
      <c r="G2556" s="1" t="s">
        <v>15537</v>
      </c>
      <c r="H2556" s="1" t="s">
        <v>15538</v>
      </c>
      <c r="I2556" s="4">
        <v>84.21469907407408</v>
      </c>
      <c r="J2556" s="1">
        <v>162.6</v>
      </c>
      <c r="K2556" s="1">
        <v>37.17</v>
      </c>
      <c r="M2556" s="10">
        <f t="array" ref="M2556">_xlfn.XLOOKUP(A2556,subscriptions!B2556:B10004,subscriptions!D2556:D10004)</f>
        <v>120</v>
      </c>
      <c r="N2556" s="10">
        <f t="array" ref="N2556">_xlfn.XLOOKUP(A2556,subscriptions!B2556:B10004,subscriptions!G2556:G10004)</f>
        <v>20</v>
      </c>
      <c r="O2556" s="10">
        <v>96.0</v>
      </c>
      <c r="P2556" s="10" t="str">
        <f t="array" ref="P2556">_xlfn.XLOOKUP(A2556,subscriptions!B2556:B10004,subscriptions!C2556:C10004)</f>
        <v>Residential</v>
      </c>
      <c r="Q2556" s="10" t="s">
        <v>128</v>
      </c>
      <c r="R2556" s="10" t="s">
        <v>148</v>
      </c>
      <c r="S2556" s="10" t="s">
        <v>3641</v>
      </c>
    </row>
    <row r="2557">
      <c r="A2557" s="1" t="s">
        <v>3426</v>
      </c>
      <c r="B2557" s="1" t="s">
        <v>295</v>
      </c>
      <c r="C2557" s="1" t="s">
        <v>524</v>
      </c>
      <c r="D2557" s="1" t="s">
        <v>153</v>
      </c>
      <c r="E2557" s="1" t="s">
        <v>219</v>
      </c>
      <c r="F2557" s="1" t="s">
        <v>1010</v>
      </c>
      <c r="G2557" s="1" t="s">
        <v>15539</v>
      </c>
      <c r="H2557" s="1" t="s">
        <v>15540</v>
      </c>
      <c r="I2557" s="4">
        <v>84.25846064814814</v>
      </c>
      <c r="J2557" s="1">
        <v>4705.48</v>
      </c>
      <c r="K2557" s="1">
        <v>567.12</v>
      </c>
      <c r="M2557" s="10">
        <f t="array" ref="M2557">_xlfn.XLOOKUP(A2557,subscriptions!B2557:B10004,subscriptions!D2557:D10004)</f>
        <v>80</v>
      </c>
      <c r="N2557" s="10">
        <f t="array" ref="N2557">_xlfn.XLOOKUP(A2557,subscriptions!B2557:B10004,subscriptions!G2557:G10004)</f>
        <v>0</v>
      </c>
      <c r="O2557" s="10">
        <v>80.0</v>
      </c>
      <c r="P2557" s="10" t="str">
        <f t="array" ref="P2557">_xlfn.XLOOKUP(A2557,subscriptions!B2557:B10004,subscriptions!C2557:C10004)</f>
        <v>Roam</v>
      </c>
      <c r="Q2557" s="10" t="s">
        <v>173</v>
      </c>
      <c r="R2557" s="10" t="s">
        <v>148</v>
      </c>
      <c r="S2557" s="10" t="s">
        <v>4148</v>
      </c>
    </row>
    <row r="2558">
      <c r="A2558" s="1" t="s">
        <v>3427</v>
      </c>
      <c r="B2558" s="1" t="s">
        <v>1972</v>
      </c>
      <c r="C2558" s="1" t="s">
        <v>1142</v>
      </c>
      <c r="D2558" s="1" t="s">
        <v>27</v>
      </c>
      <c r="E2558" s="1" t="s">
        <v>714</v>
      </c>
      <c r="F2558" s="1" t="s">
        <v>1730</v>
      </c>
      <c r="G2558" s="1" t="s">
        <v>15541</v>
      </c>
      <c r="H2558" s="1" t="s">
        <v>15542</v>
      </c>
      <c r="I2558" s="4">
        <v>84.29756944444445</v>
      </c>
      <c r="J2558" s="1">
        <v>1159.03</v>
      </c>
      <c r="K2558" s="1">
        <v>176.65</v>
      </c>
      <c r="M2558" s="10">
        <f t="array" ref="M2558">_xlfn.XLOOKUP(A2558,subscriptions!B2558:B10004,subscriptions!D2558:D10004)</f>
        <v>80</v>
      </c>
      <c r="N2558" s="10">
        <f t="array" ref="N2558">_xlfn.XLOOKUP(A2558,subscriptions!B2558:B10004,subscriptions!G2558:G10004)</f>
        <v>5</v>
      </c>
      <c r="O2558" s="10">
        <v>76.0</v>
      </c>
      <c r="P2558" s="10" t="str">
        <f t="array" ref="P2558">_xlfn.XLOOKUP(A2558,subscriptions!B2558:B10004,subscriptions!C2558:C10004)</f>
        <v>Roam</v>
      </c>
      <c r="Q2558" s="10" t="s">
        <v>194</v>
      </c>
      <c r="R2558" s="10" t="s">
        <v>148</v>
      </c>
      <c r="S2558" s="10" t="s">
        <v>407</v>
      </c>
    </row>
    <row r="2559">
      <c r="A2559" s="1" t="s">
        <v>3428</v>
      </c>
      <c r="B2559" s="1" t="s">
        <v>1157</v>
      </c>
      <c r="C2559" s="1" t="s">
        <v>3912</v>
      </c>
      <c r="D2559" s="1" t="s">
        <v>27</v>
      </c>
      <c r="E2559" s="1" t="s">
        <v>631</v>
      </c>
      <c r="F2559" s="1" t="s">
        <v>1084</v>
      </c>
      <c r="G2559" s="1" t="s">
        <v>15543</v>
      </c>
      <c r="H2559" s="1" t="s">
        <v>15544</v>
      </c>
      <c r="I2559" s="4">
        <v>84.16755787037037</v>
      </c>
      <c r="J2559" s="1">
        <v>584.08</v>
      </c>
      <c r="K2559" s="1">
        <v>129.3</v>
      </c>
      <c r="M2559" s="10">
        <f t="array" ref="M2559">_xlfn.XLOOKUP(A2559,subscriptions!B2559:B10004,subscriptions!D2559:D10004)</f>
        <v>250</v>
      </c>
      <c r="N2559" s="10">
        <f t="array" ref="N2559">_xlfn.XLOOKUP(A2559,subscriptions!B2559:B10004,subscriptions!G2559:G10004)</f>
        <v>10</v>
      </c>
      <c r="O2559" s="10">
        <v>225.0</v>
      </c>
      <c r="P2559" s="10" t="str">
        <f t="array" ref="P2559">_xlfn.XLOOKUP(A2559,subscriptions!B2559:B10004,subscriptions!C2559:C10004)</f>
        <v>Business</v>
      </c>
      <c r="Q2559" s="10" t="s">
        <v>128</v>
      </c>
      <c r="R2559" s="10" t="s">
        <v>129</v>
      </c>
      <c r="S2559" s="10" t="s">
        <v>1412</v>
      </c>
    </row>
    <row r="2560">
      <c r="A2560" s="1" t="s">
        <v>3431</v>
      </c>
      <c r="B2560" s="1" t="s">
        <v>4509</v>
      </c>
      <c r="C2560" s="1" t="s">
        <v>827</v>
      </c>
      <c r="D2560" s="1" t="s">
        <v>153</v>
      </c>
      <c r="E2560" s="1" t="s">
        <v>262</v>
      </c>
      <c r="F2560" s="1" t="s">
        <v>4113</v>
      </c>
      <c r="G2560" s="1" t="s">
        <v>15545</v>
      </c>
      <c r="H2560" s="1" t="s">
        <v>15546</v>
      </c>
      <c r="I2560" s="4">
        <v>84.16741898148148</v>
      </c>
      <c r="J2560" s="1">
        <v>169.96</v>
      </c>
      <c r="K2560" s="1">
        <v>56.56</v>
      </c>
      <c r="M2560" s="10">
        <f t="array" ref="M2560">_xlfn.XLOOKUP(A2560,subscriptions!B2560:B10004,subscriptions!D2560:D10004)</f>
        <v>250</v>
      </c>
      <c r="N2560" s="10">
        <f t="array" ref="N2560">_xlfn.XLOOKUP(A2560,subscriptions!B2560:B10004,subscriptions!G2560:G10004)</f>
        <v>20</v>
      </c>
      <c r="O2560" s="10">
        <v>200.0</v>
      </c>
      <c r="P2560" s="10" t="str">
        <f t="array" ref="P2560">_xlfn.XLOOKUP(A2560,subscriptions!B2560:B10004,subscriptions!C2560:C10004)</f>
        <v>Business</v>
      </c>
      <c r="Q2560" s="10" t="s">
        <v>128</v>
      </c>
      <c r="R2560" s="10" t="s">
        <v>129</v>
      </c>
      <c r="S2560" s="10" t="s">
        <v>1412</v>
      </c>
    </row>
    <row r="2561">
      <c r="A2561" s="1" t="s">
        <v>3432</v>
      </c>
      <c r="B2561" s="1" t="s">
        <v>177</v>
      </c>
      <c r="C2561" s="1" t="s">
        <v>871</v>
      </c>
      <c r="D2561" s="1" t="s">
        <v>153</v>
      </c>
      <c r="E2561" s="1" t="s">
        <v>332</v>
      </c>
      <c r="F2561" s="1" t="s">
        <v>736</v>
      </c>
      <c r="G2561" s="1" t="s">
        <v>15547</v>
      </c>
      <c r="H2561" s="1" t="s">
        <v>15548</v>
      </c>
      <c r="I2561" s="4">
        <v>84.37996527777777</v>
      </c>
      <c r="J2561" s="1">
        <v>1091.59</v>
      </c>
      <c r="K2561" s="1">
        <v>154.5</v>
      </c>
      <c r="M2561" s="10">
        <f t="array" ref="M2561">_xlfn.XLOOKUP(A2561,subscriptions!B2561:B10004,subscriptions!D2561:D10004)</f>
        <v>120</v>
      </c>
      <c r="N2561" s="10">
        <f t="array" ref="N2561">_xlfn.XLOOKUP(A2561,subscriptions!B2561:B10004,subscriptions!G2561:G10004)</f>
        <v>0</v>
      </c>
      <c r="O2561" s="10">
        <v>120.0</v>
      </c>
      <c r="P2561" s="10" t="str">
        <f t="array" ref="P2561">_xlfn.XLOOKUP(A2561,subscriptions!B2561:B10004,subscriptions!C2561:C10004)</f>
        <v>Residential</v>
      </c>
      <c r="Q2561" s="10" t="s">
        <v>173</v>
      </c>
      <c r="R2561" s="10" t="s">
        <v>212</v>
      </c>
      <c r="S2561" s="10" t="s">
        <v>698</v>
      </c>
    </row>
    <row r="2562">
      <c r="A2562" s="1" t="s">
        <v>3433</v>
      </c>
      <c r="B2562" s="1" t="s">
        <v>278</v>
      </c>
      <c r="C2562" s="1" t="s">
        <v>1507</v>
      </c>
      <c r="D2562" s="1" t="s">
        <v>27</v>
      </c>
      <c r="E2562" s="1" t="s">
        <v>219</v>
      </c>
      <c r="F2562" s="1" t="s">
        <v>1461</v>
      </c>
      <c r="G2562" s="1" t="s">
        <v>15549</v>
      </c>
      <c r="H2562" s="1" t="s">
        <v>15550</v>
      </c>
      <c r="I2562" s="4">
        <v>84.21472222222222</v>
      </c>
      <c r="J2562" s="1">
        <v>2423.58</v>
      </c>
      <c r="K2562" s="1">
        <v>327.91</v>
      </c>
      <c r="M2562" s="10">
        <f t="array" ref="M2562">_xlfn.XLOOKUP(A2562,subscriptions!B2562:B10004,subscriptions!D2562:D10004)</f>
        <v>120</v>
      </c>
      <c r="N2562" s="10">
        <f t="array" ref="N2562">_xlfn.XLOOKUP(A2562,subscriptions!B2562:B10004,subscriptions!G2562:G10004)</f>
        <v>5</v>
      </c>
      <c r="O2562" s="10">
        <v>114.0</v>
      </c>
      <c r="P2562" s="10" t="str">
        <f t="array" ref="P2562">_xlfn.XLOOKUP(A2562,subscriptions!B2562:B10004,subscriptions!C2562:C10004)</f>
        <v>Residential</v>
      </c>
      <c r="Q2562" s="10" t="s">
        <v>194</v>
      </c>
      <c r="R2562" s="10" t="s">
        <v>212</v>
      </c>
      <c r="S2562" s="10" t="s">
        <v>3641</v>
      </c>
    </row>
    <row r="2563">
      <c r="A2563" s="1" t="s">
        <v>3434</v>
      </c>
      <c r="B2563" s="1" t="s">
        <v>686</v>
      </c>
      <c r="C2563" s="1" t="s">
        <v>492</v>
      </c>
      <c r="D2563" s="1" t="s">
        <v>153</v>
      </c>
      <c r="E2563" s="1" t="s">
        <v>219</v>
      </c>
      <c r="F2563" s="1" t="s">
        <v>1010</v>
      </c>
      <c r="G2563" s="1" t="s">
        <v>15551</v>
      </c>
      <c r="H2563" s="1" t="s">
        <v>15552</v>
      </c>
      <c r="I2563" s="4">
        <v>84.42100694444444</v>
      </c>
      <c r="J2563" s="1">
        <v>1891.82</v>
      </c>
      <c r="K2563" s="1">
        <v>461.17</v>
      </c>
      <c r="M2563" s="10">
        <f t="array" ref="M2563">_xlfn.XLOOKUP(A2563,subscriptions!B2563:B10004,subscriptions!D2563:D10004)</f>
        <v>80</v>
      </c>
      <c r="N2563" s="10">
        <f t="array" ref="N2563">_xlfn.XLOOKUP(A2563,subscriptions!B2563:B10004,subscriptions!G2563:G10004)</f>
        <v>10</v>
      </c>
      <c r="O2563" s="10">
        <v>72.0</v>
      </c>
      <c r="P2563" s="10" t="str">
        <f t="array" ref="P2563">_xlfn.XLOOKUP(A2563,subscriptions!B2563:B10004,subscriptions!C2563:C10004)</f>
        <v>Roam</v>
      </c>
      <c r="Q2563" s="10" t="s">
        <v>128</v>
      </c>
      <c r="R2563" s="10" t="s">
        <v>148</v>
      </c>
      <c r="S2563" s="10" t="s">
        <v>2152</v>
      </c>
    </row>
    <row r="2564">
      <c r="A2564" s="1" t="s">
        <v>3435</v>
      </c>
      <c r="B2564" s="1" t="s">
        <v>425</v>
      </c>
      <c r="C2564" s="1" t="s">
        <v>750</v>
      </c>
      <c r="D2564" s="1" t="s">
        <v>153</v>
      </c>
      <c r="E2564" s="1" t="s">
        <v>280</v>
      </c>
      <c r="F2564" s="1" t="s">
        <v>1478</v>
      </c>
      <c r="G2564" s="1" t="s">
        <v>15553</v>
      </c>
      <c r="H2564" s="1" t="s">
        <v>15554</v>
      </c>
      <c r="I2564" s="4">
        <v>84.25450231481481</v>
      </c>
      <c r="J2564" s="1">
        <v>127.3</v>
      </c>
      <c r="K2564" s="1">
        <v>39.1</v>
      </c>
      <c r="M2564" s="10">
        <f t="array" ref="M2564">_xlfn.XLOOKUP(A2564,subscriptions!B2564:B10004,subscriptions!D2564:D10004)</f>
        <v>120</v>
      </c>
      <c r="N2564" s="10">
        <f t="array" ref="N2564">_xlfn.XLOOKUP(A2564,subscriptions!B2564:B10004,subscriptions!G2564:G10004)</f>
        <v>20</v>
      </c>
      <c r="O2564" s="10">
        <v>96.0</v>
      </c>
      <c r="P2564" s="10" t="str">
        <f t="array" ref="P2564">_xlfn.XLOOKUP(A2564,subscriptions!B2564:B10004,subscriptions!C2564:C10004)</f>
        <v>Residential</v>
      </c>
      <c r="Q2564" s="10" t="s">
        <v>128</v>
      </c>
      <c r="R2564" s="10" t="s">
        <v>148</v>
      </c>
      <c r="S2564" s="10" t="s">
        <v>2046</v>
      </c>
    </row>
    <row r="2565">
      <c r="A2565" s="1" t="s">
        <v>3436</v>
      </c>
      <c r="B2565" s="1" t="s">
        <v>109</v>
      </c>
      <c r="C2565" s="1" t="s">
        <v>279</v>
      </c>
      <c r="D2565" s="1" t="s">
        <v>27</v>
      </c>
      <c r="E2565" s="1" t="s">
        <v>219</v>
      </c>
      <c r="F2565" s="1" t="s">
        <v>220</v>
      </c>
      <c r="G2565" s="1" t="s">
        <v>15555</v>
      </c>
      <c r="H2565" s="1" t="s">
        <v>15556</v>
      </c>
      <c r="I2565" s="4">
        <v>84.33640046296296</v>
      </c>
      <c r="J2565" s="1">
        <v>163.54</v>
      </c>
      <c r="K2565" s="1">
        <v>43.12</v>
      </c>
      <c r="M2565" s="10">
        <f t="array" ref="M2565">_xlfn.XLOOKUP(A2565,subscriptions!B2565:B10004,subscriptions!D2565:D10004)</f>
        <v>120</v>
      </c>
      <c r="N2565" s="10">
        <f t="array" ref="N2565">_xlfn.XLOOKUP(A2565,subscriptions!B2565:B10004,subscriptions!G2565:G10004)</f>
        <v>0</v>
      </c>
      <c r="O2565" s="10">
        <v>120.0</v>
      </c>
      <c r="P2565" s="10" t="str">
        <f t="array" ref="P2565">_xlfn.XLOOKUP(A2565,subscriptions!B2565:B10004,subscriptions!C2565:C10004)</f>
        <v>Residential</v>
      </c>
      <c r="Q2565" s="10" t="s">
        <v>173</v>
      </c>
      <c r="R2565" s="10" t="s">
        <v>212</v>
      </c>
      <c r="S2565" s="10" t="s">
        <v>1971</v>
      </c>
    </row>
    <row r="2566">
      <c r="A2566" s="1" t="s">
        <v>3437</v>
      </c>
      <c r="B2566" s="1" t="s">
        <v>109</v>
      </c>
      <c r="C2566" s="1" t="s">
        <v>456</v>
      </c>
      <c r="D2566" s="1" t="s">
        <v>27</v>
      </c>
      <c r="E2566" s="1" t="s">
        <v>219</v>
      </c>
      <c r="F2566" s="1" t="s">
        <v>1010</v>
      </c>
      <c r="G2566" s="1" t="s">
        <v>15557</v>
      </c>
      <c r="H2566" s="1" t="s">
        <v>15558</v>
      </c>
      <c r="I2566" s="4">
        <v>84.21605324074073</v>
      </c>
      <c r="J2566" s="1">
        <v>823.44</v>
      </c>
      <c r="K2566" s="1">
        <v>105.01</v>
      </c>
      <c r="M2566" s="10">
        <f t="array" ref="M2566">_xlfn.XLOOKUP(A2566,subscriptions!B2566:B10004,subscriptions!D2566:D10004)</f>
        <v>120</v>
      </c>
      <c r="N2566" s="10">
        <f t="array" ref="N2566">_xlfn.XLOOKUP(A2566,subscriptions!B2566:B10004,subscriptions!G2566:G10004)</f>
        <v>5</v>
      </c>
      <c r="O2566" s="10">
        <v>114.0</v>
      </c>
      <c r="P2566" s="10" t="str">
        <f t="array" ref="P2566">_xlfn.XLOOKUP(A2566,subscriptions!B2566:B10004,subscriptions!C2566:C10004)</f>
        <v>Residential</v>
      </c>
      <c r="Q2566" s="10" t="s">
        <v>194</v>
      </c>
      <c r="R2566" s="10" t="s">
        <v>212</v>
      </c>
      <c r="S2566" s="10" t="s">
        <v>2596</v>
      </c>
    </row>
    <row r="2567">
      <c r="A2567" s="1" t="s">
        <v>3438</v>
      </c>
      <c r="B2567" s="1" t="s">
        <v>1317</v>
      </c>
      <c r="C2567" s="1" t="s">
        <v>2007</v>
      </c>
      <c r="D2567" s="1" t="s">
        <v>27</v>
      </c>
      <c r="E2567" s="1" t="s">
        <v>28</v>
      </c>
      <c r="F2567" s="1" t="s">
        <v>29</v>
      </c>
      <c r="G2567" s="1" t="s">
        <v>15559</v>
      </c>
      <c r="H2567" s="1" t="s">
        <v>15560</v>
      </c>
      <c r="I2567" s="4">
        <v>84.17087962962962</v>
      </c>
      <c r="J2567" s="1">
        <v>574.95</v>
      </c>
      <c r="K2567" s="1">
        <v>146.87</v>
      </c>
      <c r="M2567" s="10">
        <f t="array" ref="M2567">_xlfn.XLOOKUP(A2567,subscriptions!B2567:B10004,subscriptions!D2567:D10004)</f>
        <v>120</v>
      </c>
      <c r="N2567" s="10">
        <f t="array" ref="N2567">_xlfn.XLOOKUP(A2567,subscriptions!B2567:B10004,subscriptions!G2567:G10004)</f>
        <v>10</v>
      </c>
      <c r="O2567" s="10">
        <v>108.0</v>
      </c>
      <c r="P2567" s="10" t="str">
        <f t="array" ref="P2567">_xlfn.XLOOKUP(A2567,subscriptions!B2567:B10004,subscriptions!C2567:C10004)</f>
        <v>Residential</v>
      </c>
      <c r="Q2567" s="10" t="s">
        <v>128</v>
      </c>
      <c r="R2567" s="10" t="s">
        <v>212</v>
      </c>
      <c r="S2567" s="10" t="s">
        <v>310</v>
      </c>
    </row>
    <row r="2568">
      <c r="A2568" s="1" t="s">
        <v>3441</v>
      </c>
      <c r="B2568" s="1" t="s">
        <v>1303</v>
      </c>
      <c r="C2568" s="1" t="s">
        <v>198</v>
      </c>
      <c r="D2568" s="1" t="s">
        <v>153</v>
      </c>
      <c r="E2568" s="1" t="s">
        <v>280</v>
      </c>
      <c r="F2568" s="1" t="s">
        <v>1478</v>
      </c>
      <c r="G2568" s="1" t="s">
        <v>15561</v>
      </c>
      <c r="H2568" s="1" t="s">
        <v>15562</v>
      </c>
      <c r="I2568" s="4">
        <v>84.21625</v>
      </c>
      <c r="J2568" s="1">
        <v>446.7</v>
      </c>
      <c r="K2568" s="1">
        <v>104.23</v>
      </c>
      <c r="M2568" s="10">
        <f t="array" ref="M2568">_xlfn.XLOOKUP(A2568,subscriptions!B2568:B10004,subscriptions!D2568:D10004)</f>
        <v>50</v>
      </c>
      <c r="N2568" s="10">
        <f t="array" ref="N2568">_xlfn.XLOOKUP(A2568,subscriptions!B2568:B10004,subscriptions!G2568:G10004)</f>
        <v>20</v>
      </c>
      <c r="O2568" s="10">
        <v>40.0</v>
      </c>
      <c r="P2568" s="10" t="str">
        <f t="array" ref="P2568">_xlfn.XLOOKUP(A2568,subscriptions!B2568:B10004,subscriptions!C2568:C10004)</f>
        <v>Mini</v>
      </c>
      <c r="Q2568" s="10" t="s">
        <v>128</v>
      </c>
      <c r="R2568" s="10" t="s">
        <v>148</v>
      </c>
      <c r="S2568" s="10" t="s">
        <v>2596</v>
      </c>
    </row>
    <row r="2569">
      <c r="A2569" s="1" t="s">
        <v>3442</v>
      </c>
      <c r="B2569" s="1" t="s">
        <v>1141</v>
      </c>
      <c r="C2569" s="1" t="s">
        <v>279</v>
      </c>
      <c r="D2569" s="1" t="s">
        <v>27</v>
      </c>
      <c r="E2569" s="1" t="s">
        <v>179</v>
      </c>
      <c r="F2569" s="1" t="s">
        <v>357</v>
      </c>
      <c r="G2569" s="1" t="s">
        <v>15563</v>
      </c>
      <c r="H2569" s="1" t="s">
        <v>15564</v>
      </c>
      <c r="I2569" s="4">
        <v>84.41961805555556</v>
      </c>
      <c r="J2569" s="1">
        <v>544.85</v>
      </c>
      <c r="K2569" s="1">
        <v>77.17</v>
      </c>
      <c r="L2569" s="1">
        <v>100.0</v>
      </c>
      <c r="M2569" s="10">
        <f t="array" ref="M2569">_xlfn.XLOOKUP(A2569,subscriptions!B2569:B10004,subscriptions!D2569:D10004)</f>
        <v>80</v>
      </c>
      <c r="N2569" s="10">
        <f t="array" ref="N2569">_xlfn.XLOOKUP(A2569,subscriptions!B2569:B10004,subscriptions!G2569:G10004)</f>
        <v>0</v>
      </c>
      <c r="O2569" s="10">
        <v>80.0</v>
      </c>
      <c r="P2569" s="10" t="str">
        <f t="array" ref="P2569">_xlfn.XLOOKUP(A2569,subscriptions!B2569:B10004,subscriptions!C2569:C10004)</f>
        <v>Roam</v>
      </c>
      <c r="Q2569" s="10" t="s">
        <v>173</v>
      </c>
      <c r="R2569" s="10" t="s">
        <v>148</v>
      </c>
      <c r="S2569" s="10" t="s">
        <v>1525</v>
      </c>
    </row>
    <row r="2570">
      <c r="A2570" s="1" t="s">
        <v>3443</v>
      </c>
      <c r="B2570" s="1" t="s">
        <v>2788</v>
      </c>
      <c r="C2570" s="1" t="s">
        <v>734</v>
      </c>
      <c r="D2570" s="1" t="s">
        <v>153</v>
      </c>
      <c r="E2570" s="1" t="s">
        <v>332</v>
      </c>
      <c r="F2570" s="1" t="s">
        <v>2415</v>
      </c>
      <c r="G2570" s="1" t="s">
        <v>15565</v>
      </c>
      <c r="H2570" s="1" t="s">
        <v>15566</v>
      </c>
      <c r="I2570" s="4">
        <v>84.25450231481481</v>
      </c>
      <c r="J2570" s="1">
        <v>2490.51</v>
      </c>
      <c r="K2570" s="1">
        <v>505.63</v>
      </c>
      <c r="M2570" s="10">
        <f t="array" ref="M2570">_xlfn.XLOOKUP(A2570,subscriptions!B2570:B10004,subscriptions!D2570:D10004)</f>
        <v>120</v>
      </c>
      <c r="N2570" s="10">
        <f t="array" ref="N2570">_xlfn.XLOOKUP(A2570,subscriptions!B2570:B10004,subscriptions!G2570:G10004)</f>
        <v>5</v>
      </c>
      <c r="O2570" s="10">
        <v>114.0</v>
      </c>
      <c r="P2570" s="10" t="str">
        <f t="array" ref="P2570">_xlfn.XLOOKUP(A2570,subscriptions!B2570:B10004,subscriptions!C2570:C10004)</f>
        <v>Residential</v>
      </c>
      <c r="Q2570" s="10" t="s">
        <v>194</v>
      </c>
      <c r="R2570" s="10" t="s">
        <v>212</v>
      </c>
      <c r="S2570" s="10" t="s">
        <v>2046</v>
      </c>
    </row>
    <row r="2571">
      <c r="A2571" s="1" t="s">
        <v>3444</v>
      </c>
      <c r="B2571" s="1" t="s">
        <v>842</v>
      </c>
      <c r="C2571" s="1" t="s">
        <v>2483</v>
      </c>
      <c r="D2571" s="1" t="s">
        <v>27</v>
      </c>
      <c r="E2571" s="1" t="s">
        <v>239</v>
      </c>
      <c r="F2571" s="1" t="s">
        <v>606</v>
      </c>
      <c r="G2571" s="1" t="s">
        <v>15567</v>
      </c>
      <c r="H2571" s="1" t="s">
        <v>15568</v>
      </c>
      <c r="I2571" s="4">
        <v>84.37998842592593</v>
      </c>
      <c r="J2571" s="1">
        <v>4022.44</v>
      </c>
      <c r="K2571" s="1">
        <v>416.97</v>
      </c>
      <c r="M2571" s="10">
        <f t="array" ref="M2571">_xlfn.XLOOKUP(A2571,subscriptions!B2571:B10004,subscriptions!D2571:D10004)</f>
        <v>250</v>
      </c>
      <c r="N2571" s="10">
        <f t="array" ref="N2571">_xlfn.XLOOKUP(A2571,subscriptions!B2571:B10004,subscriptions!G2571:G10004)</f>
        <v>10</v>
      </c>
      <c r="O2571" s="10">
        <v>225.0</v>
      </c>
      <c r="P2571" s="10" t="str">
        <f t="array" ref="P2571">_xlfn.XLOOKUP(A2571,subscriptions!B2571:B10004,subscriptions!C2571:C10004)</f>
        <v>Business</v>
      </c>
      <c r="Q2571" s="10" t="s">
        <v>128</v>
      </c>
      <c r="R2571" s="10" t="s">
        <v>129</v>
      </c>
      <c r="S2571" s="10" t="s">
        <v>698</v>
      </c>
    </row>
    <row r="2572">
      <c r="A2572" s="1" t="s">
        <v>3445</v>
      </c>
      <c r="B2572" s="1" t="s">
        <v>1317</v>
      </c>
      <c r="C2572" s="1" t="s">
        <v>509</v>
      </c>
      <c r="D2572" s="1" t="s">
        <v>27</v>
      </c>
      <c r="E2572" s="1" t="s">
        <v>714</v>
      </c>
      <c r="F2572" s="1" t="s">
        <v>715</v>
      </c>
      <c r="G2572" s="1" t="s">
        <v>15569</v>
      </c>
      <c r="H2572" s="1" t="s">
        <v>15570</v>
      </c>
      <c r="I2572" s="4">
        <v>84.1674537037037</v>
      </c>
      <c r="J2572" s="1">
        <v>829.05</v>
      </c>
      <c r="K2572" s="1">
        <v>83.42</v>
      </c>
      <c r="M2572" s="10">
        <f t="array" ref="M2572">_xlfn.XLOOKUP(A2572,subscriptions!B2572:B10004,subscriptions!D2572:D10004)</f>
        <v>80</v>
      </c>
      <c r="N2572" s="10">
        <f t="array" ref="N2572">_xlfn.XLOOKUP(A2572,subscriptions!B2572:B10004,subscriptions!G2572:G10004)</f>
        <v>20</v>
      </c>
      <c r="O2572" s="10">
        <v>64.0</v>
      </c>
      <c r="P2572" s="10" t="str">
        <f t="array" ref="P2572">_xlfn.XLOOKUP(A2572,subscriptions!B2572:B10004,subscriptions!C2572:C10004)</f>
        <v>Roam</v>
      </c>
      <c r="Q2572" s="10" t="s">
        <v>128</v>
      </c>
      <c r="R2572" s="10" t="s">
        <v>148</v>
      </c>
      <c r="S2572" s="10" t="s">
        <v>1412</v>
      </c>
    </row>
    <row r="2573">
      <c r="A2573" s="1" t="s">
        <v>3446</v>
      </c>
      <c r="B2573" s="1" t="s">
        <v>1414</v>
      </c>
      <c r="C2573" s="1" t="s">
        <v>1876</v>
      </c>
      <c r="D2573" s="1" t="s">
        <v>27</v>
      </c>
      <c r="E2573" s="1" t="s">
        <v>332</v>
      </c>
      <c r="F2573" s="1" t="s">
        <v>510</v>
      </c>
      <c r="G2573" s="1" t="s">
        <v>15571</v>
      </c>
      <c r="H2573" s="1" t="s">
        <v>15572</v>
      </c>
      <c r="I2573" s="4">
        <v>84.17017361111111</v>
      </c>
      <c r="J2573" s="1">
        <v>3598.46</v>
      </c>
      <c r="K2573" s="1">
        <v>668.14</v>
      </c>
      <c r="M2573" s="10">
        <f t="array" ref="M2573">_xlfn.XLOOKUP(A2573,subscriptions!B2573:B10004,subscriptions!D2573:D10004)</f>
        <v>80</v>
      </c>
      <c r="N2573" s="10">
        <f t="array" ref="N2573">_xlfn.XLOOKUP(A2573,subscriptions!B2573:B10004,subscriptions!G2573:G10004)</f>
        <v>0</v>
      </c>
      <c r="O2573" s="10">
        <v>80.0</v>
      </c>
      <c r="P2573" s="10" t="str">
        <f t="array" ref="P2573">_xlfn.XLOOKUP(A2573,subscriptions!B2573:B10004,subscriptions!C2573:C10004)</f>
        <v>Roam</v>
      </c>
      <c r="Q2573" s="10" t="s">
        <v>173</v>
      </c>
      <c r="R2573" s="10" t="s">
        <v>148</v>
      </c>
      <c r="S2573" s="10" t="s">
        <v>2494</v>
      </c>
    </row>
    <row r="2574">
      <c r="A2574" s="1" t="s">
        <v>3447</v>
      </c>
      <c r="B2574" s="1" t="s">
        <v>177</v>
      </c>
      <c r="C2574" s="1" t="s">
        <v>391</v>
      </c>
      <c r="D2574" s="1" t="s">
        <v>153</v>
      </c>
      <c r="E2574" s="1" t="s">
        <v>179</v>
      </c>
      <c r="F2574" s="1" t="s">
        <v>1760</v>
      </c>
      <c r="G2574" s="1" t="s">
        <v>15573</v>
      </c>
      <c r="H2574" s="1" t="s">
        <v>15574</v>
      </c>
      <c r="I2574" s="4">
        <v>84.29453703703703</v>
      </c>
      <c r="J2574" s="1">
        <v>631.8</v>
      </c>
      <c r="K2574" s="1">
        <v>101.09</v>
      </c>
      <c r="L2574" s="1">
        <v>100.0</v>
      </c>
      <c r="M2574" s="10">
        <f t="array" ref="M2574">_xlfn.XLOOKUP(A2574,subscriptions!B2574:B10004,subscriptions!D2574:D10004)</f>
        <v>50</v>
      </c>
      <c r="N2574" s="10">
        <f t="array" ref="N2574">_xlfn.XLOOKUP(A2574,subscriptions!B2574:B10004,subscriptions!G2574:G10004)</f>
        <v>5</v>
      </c>
      <c r="O2574" s="10">
        <v>47.5</v>
      </c>
      <c r="P2574" s="10" t="str">
        <f t="array" ref="P2574">_xlfn.XLOOKUP(A2574,subscriptions!B2574:B10004,subscriptions!C2574:C10004)</f>
        <v>Mini</v>
      </c>
      <c r="Q2574" s="10" t="s">
        <v>194</v>
      </c>
      <c r="R2574" s="10" t="s">
        <v>148</v>
      </c>
      <c r="S2574" s="10" t="s">
        <v>2075</v>
      </c>
    </row>
    <row r="2575">
      <c r="A2575" s="1" t="s">
        <v>3448</v>
      </c>
      <c r="B2575" s="1" t="s">
        <v>472</v>
      </c>
      <c r="C2575" s="1" t="s">
        <v>133</v>
      </c>
      <c r="D2575" s="1" t="s">
        <v>27</v>
      </c>
      <c r="E2575" s="1" t="s">
        <v>262</v>
      </c>
      <c r="F2575" s="1" t="s">
        <v>2985</v>
      </c>
      <c r="G2575" s="1" t="s">
        <v>15575</v>
      </c>
      <c r="H2575" s="1" t="s">
        <v>15576</v>
      </c>
      <c r="I2575" s="4">
        <v>84.21391203703703</v>
      </c>
      <c r="J2575" s="1">
        <v>1020.65</v>
      </c>
      <c r="K2575" s="1">
        <v>166.16</v>
      </c>
      <c r="M2575" s="10">
        <f t="array" ref="M2575">_xlfn.XLOOKUP(A2575,subscriptions!B2575:B10004,subscriptions!D2575:D10004)</f>
        <v>120</v>
      </c>
      <c r="N2575" s="10">
        <f t="array" ref="N2575">_xlfn.XLOOKUP(A2575,subscriptions!B2575:B10004,subscriptions!G2575:G10004)</f>
        <v>10</v>
      </c>
      <c r="O2575" s="10">
        <v>108.0</v>
      </c>
      <c r="P2575" s="10" t="str">
        <f t="array" ref="P2575">_xlfn.XLOOKUP(A2575,subscriptions!B2575:B10004,subscriptions!C2575:C10004)</f>
        <v>Residential</v>
      </c>
      <c r="Q2575" s="10" t="s">
        <v>128</v>
      </c>
      <c r="R2575" s="10" t="s">
        <v>212</v>
      </c>
      <c r="S2575" s="10" t="s">
        <v>388</v>
      </c>
    </row>
    <row r="2576">
      <c r="A2576" s="1" t="s">
        <v>3449</v>
      </c>
      <c r="B2576" s="1" t="s">
        <v>2327</v>
      </c>
      <c r="C2576" s="1" t="s">
        <v>26</v>
      </c>
      <c r="D2576" s="1" t="s">
        <v>27</v>
      </c>
      <c r="E2576" s="1" t="s">
        <v>28</v>
      </c>
      <c r="F2576" s="1" t="s">
        <v>29</v>
      </c>
      <c r="G2576" s="1" t="s">
        <v>15577</v>
      </c>
      <c r="H2576" s="1" t="s">
        <v>15578</v>
      </c>
      <c r="I2576" s="4">
        <v>84.21539351851852</v>
      </c>
      <c r="J2576" s="1">
        <v>434.33</v>
      </c>
      <c r="K2576" s="1">
        <v>57.05</v>
      </c>
      <c r="M2576" s="10">
        <f t="array" ref="M2576">_xlfn.XLOOKUP(A2576,subscriptions!B2576:B10004,subscriptions!D2576:D10004)</f>
        <v>120</v>
      </c>
      <c r="N2576" s="10">
        <f t="array" ref="N2576">_xlfn.XLOOKUP(A2576,subscriptions!B2576:B10004,subscriptions!G2576:G10004)</f>
        <v>20</v>
      </c>
      <c r="O2576" s="10">
        <v>96.0</v>
      </c>
      <c r="P2576" s="10" t="str">
        <f t="array" ref="P2576">_xlfn.XLOOKUP(A2576,subscriptions!B2576:B10004,subscriptions!C2576:C10004)</f>
        <v>Residential</v>
      </c>
      <c r="Q2576" s="10" t="s">
        <v>128</v>
      </c>
      <c r="R2576" s="10" t="s">
        <v>148</v>
      </c>
      <c r="S2576" s="10" t="s">
        <v>1212</v>
      </c>
    </row>
    <row r="2577">
      <c r="A2577" s="1" t="s">
        <v>3452</v>
      </c>
      <c r="B2577" s="1" t="s">
        <v>1387</v>
      </c>
      <c r="C2577" s="1" t="s">
        <v>26</v>
      </c>
      <c r="D2577" s="1" t="s">
        <v>27</v>
      </c>
      <c r="E2577" s="1" t="s">
        <v>262</v>
      </c>
      <c r="F2577" s="1" t="s">
        <v>885</v>
      </c>
      <c r="G2577" s="1" t="s">
        <v>15579</v>
      </c>
      <c r="H2577" s="1" t="s">
        <v>15580</v>
      </c>
      <c r="I2577" s="4">
        <v>84.38221064814815</v>
      </c>
      <c r="J2577" s="1">
        <v>1584.46</v>
      </c>
      <c r="K2577" s="1">
        <v>274.04</v>
      </c>
      <c r="M2577" s="10">
        <f t="array" ref="M2577">_xlfn.XLOOKUP(A2577,subscriptions!B2577:B10004,subscriptions!D2577:D10004)</f>
        <v>250</v>
      </c>
      <c r="N2577" s="10">
        <f t="array" ref="N2577">_xlfn.XLOOKUP(A2577,subscriptions!B2577:B10004,subscriptions!G2577:G10004)</f>
        <v>0</v>
      </c>
      <c r="O2577" s="10">
        <v>250.0</v>
      </c>
      <c r="P2577" s="10" t="str">
        <f t="array" ref="P2577">_xlfn.XLOOKUP(A2577,subscriptions!B2577:B10004,subscriptions!C2577:C10004)</f>
        <v>Business</v>
      </c>
      <c r="Q2577" s="10" t="s">
        <v>173</v>
      </c>
      <c r="R2577" s="10" t="s">
        <v>129</v>
      </c>
      <c r="S2577" s="10" t="s">
        <v>293</v>
      </c>
    </row>
    <row r="2578">
      <c r="A2578" s="1" t="s">
        <v>3453</v>
      </c>
      <c r="B2578" s="1" t="s">
        <v>389</v>
      </c>
      <c r="C2578" s="1" t="s">
        <v>1973</v>
      </c>
      <c r="D2578" s="1" t="s">
        <v>27</v>
      </c>
      <c r="E2578" s="1" t="s">
        <v>111</v>
      </c>
      <c r="F2578" s="1" t="s">
        <v>1362</v>
      </c>
      <c r="G2578" s="1" t="s">
        <v>15581</v>
      </c>
      <c r="H2578" s="1" t="s">
        <v>15582</v>
      </c>
      <c r="I2578" s="4">
        <v>84.3787037037037</v>
      </c>
      <c r="J2578" s="1">
        <v>5843.5</v>
      </c>
      <c r="K2578" s="1">
        <v>1238.18</v>
      </c>
      <c r="M2578" s="10">
        <f t="array" ref="M2578">_xlfn.XLOOKUP(A2578,subscriptions!B2578:B10004,subscriptions!D2578:D10004)</f>
        <v>80</v>
      </c>
      <c r="N2578" s="10">
        <f t="array" ref="N2578">_xlfn.XLOOKUP(A2578,subscriptions!B2578:B10004,subscriptions!G2578:G10004)</f>
        <v>5</v>
      </c>
      <c r="O2578" s="10">
        <v>76.0</v>
      </c>
      <c r="P2578" s="10" t="str">
        <f t="array" ref="P2578">_xlfn.XLOOKUP(A2578,subscriptions!B2578:B10004,subscriptions!C2578:C10004)</f>
        <v>Roam</v>
      </c>
      <c r="Q2578" s="10" t="s">
        <v>194</v>
      </c>
      <c r="R2578" s="10" t="s">
        <v>148</v>
      </c>
      <c r="S2578" s="10" t="s">
        <v>1622</v>
      </c>
    </row>
    <row r="2579">
      <c r="A2579" s="1" t="s">
        <v>3454</v>
      </c>
      <c r="B2579" s="1" t="s">
        <v>1664</v>
      </c>
      <c r="C2579" s="1" t="s">
        <v>110</v>
      </c>
      <c r="D2579" s="1" t="s">
        <v>153</v>
      </c>
      <c r="E2579" s="1" t="s">
        <v>262</v>
      </c>
      <c r="F2579" s="1" t="s">
        <v>885</v>
      </c>
      <c r="G2579" s="1" t="s">
        <v>15583</v>
      </c>
      <c r="H2579" s="1" t="s">
        <v>15584</v>
      </c>
      <c r="I2579" s="4">
        <v>84.33844907407408</v>
      </c>
      <c r="J2579" s="1">
        <v>1437.59</v>
      </c>
      <c r="K2579" s="1">
        <v>159.65</v>
      </c>
      <c r="M2579" s="10">
        <f t="array" ref="M2579">_xlfn.XLOOKUP(A2579,subscriptions!B2579:B10004,subscriptions!D2579:D10004)</f>
        <v>120</v>
      </c>
      <c r="N2579" s="10">
        <f t="array" ref="N2579">_xlfn.XLOOKUP(A2579,subscriptions!B2579:B10004,subscriptions!G2579:G10004)</f>
        <v>10</v>
      </c>
      <c r="O2579" s="10">
        <v>108.0</v>
      </c>
      <c r="P2579" s="10" t="str">
        <f t="array" ref="P2579">_xlfn.XLOOKUP(A2579,subscriptions!B2579:B10004,subscriptions!C2579:C10004)</f>
        <v>Residential</v>
      </c>
      <c r="Q2579" s="10" t="s">
        <v>128</v>
      </c>
      <c r="R2579" s="10" t="s">
        <v>212</v>
      </c>
      <c r="S2579" s="10" t="s">
        <v>2086</v>
      </c>
    </row>
    <row r="2580">
      <c r="A2580" s="1" t="s">
        <v>3455</v>
      </c>
      <c r="B2580" s="1" t="s">
        <v>1414</v>
      </c>
      <c r="C2580" s="1" t="s">
        <v>509</v>
      </c>
      <c r="D2580" s="1" t="s">
        <v>27</v>
      </c>
      <c r="E2580" s="1" t="s">
        <v>111</v>
      </c>
      <c r="F2580" s="1" t="s">
        <v>1917</v>
      </c>
      <c r="G2580" s="1" t="s">
        <v>15585</v>
      </c>
      <c r="H2580" s="1" t="s">
        <v>15586</v>
      </c>
      <c r="I2580" s="4">
        <v>84.33555555555556</v>
      </c>
      <c r="J2580" s="1">
        <v>714.32</v>
      </c>
      <c r="K2580" s="1">
        <v>79.97</v>
      </c>
      <c r="M2580" s="10">
        <f t="array" ref="M2580">_xlfn.XLOOKUP(A2580,subscriptions!B2580:B10004,subscriptions!D2580:D10004)</f>
        <v>80</v>
      </c>
      <c r="N2580" s="10">
        <f t="array" ref="N2580">_xlfn.XLOOKUP(A2580,subscriptions!B2580:B10004,subscriptions!G2580:G10004)</f>
        <v>20</v>
      </c>
      <c r="O2580" s="10">
        <v>64.0</v>
      </c>
      <c r="P2580" s="10" t="str">
        <f t="array" ref="P2580">_xlfn.XLOOKUP(A2580,subscriptions!B2580:B10004,subscriptions!C2580:C10004)</f>
        <v>Roam</v>
      </c>
      <c r="Q2580" s="10" t="s">
        <v>128</v>
      </c>
      <c r="R2580" s="10" t="s">
        <v>148</v>
      </c>
      <c r="S2580" s="10" t="s">
        <v>571</v>
      </c>
    </row>
    <row r="2581">
      <c r="A2581" s="1" t="s">
        <v>3456</v>
      </c>
      <c r="B2581" s="1" t="s">
        <v>1664</v>
      </c>
      <c r="C2581" s="1" t="s">
        <v>218</v>
      </c>
      <c r="D2581" s="1" t="s">
        <v>153</v>
      </c>
      <c r="E2581" s="1" t="s">
        <v>631</v>
      </c>
      <c r="F2581" s="1" t="s">
        <v>632</v>
      </c>
      <c r="G2581" s="1" t="s">
        <v>15587</v>
      </c>
      <c r="H2581" s="1" t="s">
        <v>15588</v>
      </c>
      <c r="I2581" s="4">
        <v>84.37938657407408</v>
      </c>
      <c r="J2581" s="1">
        <v>1615.41</v>
      </c>
      <c r="K2581" s="1">
        <v>255.17</v>
      </c>
      <c r="M2581" s="10">
        <f t="array" ref="M2581">_xlfn.XLOOKUP(A2581,subscriptions!B2581:B10004,subscriptions!D2581:D10004)</f>
        <v>120</v>
      </c>
      <c r="N2581" s="10">
        <f t="array" ref="N2581">_xlfn.XLOOKUP(A2581,subscriptions!B2581:B10004,subscriptions!G2581:G10004)</f>
        <v>0</v>
      </c>
      <c r="O2581" s="10">
        <v>120.0</v>
      </c>
      <c r="P2581" s="10" t="str">
        <f t="array" ref="P2581">_xlfn.XLOOKUP(A2581,subscriptions!B2581:B10004,subscriptions!C2581:C10004)</f>
        <v>Residential</v>
      </c>
      <c r="Q2581" s="10" t="s">
        <v>173</v>
      </c>
      <c r="R2581" s="10" t="s">
        <v>212</v>
      </c>
      <c r="S2581" s="10" t="s">
        <v>2380</v>
      </c>
    </row>
    <row r="2582">
      <c r="A2582" s="1" t="s">
        <v>3457</v>
      </c>
      <c r="B2582" s="1" t="s">
        <v>409</v>
      </c>
      <c r="C2582" s="1" t="s">
        <v>26</v>
      </c>
      <c r="D2582" s="1" t="s">
        <v>27</v>
      </c>
      <c r="E2582" s="1" t="s">
        <v>28</v>
      </c>
      <c r="F2582" s="1" t="s">
        <v>2097</v>
      </c>
      <c r="G2582" s="1" t="s">
        <v>15589</v>
      </c>
      <c r="H2582" s="1" t="s">
        <v>15590</v>
      </c>
      <c r="I2582" s="4">
        <v>84.38071759259259</v>
      </c>
      <c r="J2582" s="1">
        <v>246.74</v>
      </c>
      <c r="K2582" s="1">
        <v>57.41</v>
      </c>
      <c r="M2582" s="10">
        <f t="array" ref="M2582">_xlfn.XLOOKUP(A2582,subscriptions!B2582:B10004,subscriptions!D2582:D10004)</f>
        <v>120</v>
      </c>
      <c r="N2582" s="10">
        <f t="array" ref="N2582">_xlfn.XLOOKUP(A2582,subscriptions!B2582:B10004,subscriptions!G2582:G10004)</f>
        <v>5</v>
      </c>
      <c r="O2582" s="10">
        <v>114.0</v>
      </c>
      <c r="P2582" s="10" t="str">
        <f t="array" ref="P2582">_xlfn.XLOOKUP(A2582,subscriptions!B2582:B10004,subscriptions!C2582:C10004)</f>
        <v>Residential</v>
      </c>
      <c r="Q2582" s="10" t="s">
        <v>194</v>
      </c>
      <c r="R2582" s="10" t="s">
        <v>212</v>
      </c>
      <c r="S2582" s="10" t="s">
        <v>762</v>
      </c>
    </row>
    <row r="2583">
      <c r="A2583" s="1" t="s">
        <v>3458</v>
      </c>
      <c r="B2583" s="1" t="s">
        <v>150</v>
      </c>
      <c r="C2583" s="1" t="s">
        <v>1388</v>
      </c>
      <c r="D2583" s="1" t="s">
        <v>153</v>
      </c>
      <c r="E2583" s="1" t="s">
        <v>714</v>
      </c>
      <c r="F2583" s="1" t="s">
        <v>1730</v>
      </c>
      <c r="G2583" s="1" t="s">
        <v>15591</v>
      </c>
      <c r="H2583" s="1" t="s">
        <v>15592</v>
      </c>
      <c r="I2583" s="4">
        <v>84.37604166666667</v>
      </c>
      <c r="J2583" s="1">
        <v>3342.74</v>
      </c>
      <c r="K2583" s="1">
        <v>545.8</v>
      </c>
      <c r="M2583" s="10">
        <f t="array" ref="M2583">_xlfn.XLOOKUP(A2583,subscriptions!B2583:B10004,subscriptions!D2583:D10004)</f>
        <v>120</v>
      </c>
      <c r="N2583" s="10">
        <f t="array" ref="N2583">_xlfn.XLOOKUP(A2583,subscriptions!B2583:B10004,subscriptions!G2583:G10004)</f>
        <v>10</v>
      </c>
      <c r="O2583" s="10">
        <v>108.0</v>
      </c>
      <c r="P2583" s="10" t="str">
        <f t="array" ref="P2583">_xlfn.XLOOKUP(A2583,subscriptions!B2583:B10004,subscriptions!C2583:C10004)</f>
        <v>Residential</v>
      </c>
      <c r="Q2583" s="10" t="s">
        <v>128</v>
      </c>
      <c r="R2583" s="10" t="s">
        <v>212</v>
      </c>
      <c r="S2583" s="10" t="s">
        <v>1442</v>
      </c>
    </row>
    <row r="2584">
      <c r="A2584" s="1" t="s">
        <v>3459</v>
      </c>
      <c r="B2584" s="1" t="s">
        <v>4509</v>
      </c>
      <c r="C2584" s="1" t="s">
        <v>658</v>
      </c>
      <c r="D2584" s="1" t="s">
        <v>153</v>
      </c>
      <c r="E2584" s="1" t="s">
        <v>111</v>
      </c>
      <c r="F2584" s="1" t="s">
        <v>3756</v>
      </c>
      <c r="G2584" s="1" t="s">
        <v>15593</v>
      </c>
      <c r="H2584" s="1" t="s">
        <v>15594</v>
      </c>
      <c r="I2584" s="4">
        <v>84.17097222222222</v>
      </c>
      <c r="J2584" s="1">
        <v>1099.0</v>
      </c>
      <c r="K2584" s="1">
        <v>107.85</v>
      </c>
      <c r="M2584" s="10">
        <f t="array" ref="M2584">_xlfn.XLOOKUP(A2584,subscriptions!B2584:B10004,subscriptions!D2584:D10004)</f>
        <v>120</v>
      </c>
      <c r="N2584" s="10">
        <f t="array" ref="N2584">_xlfn.XLOOKUP(A2584,subscriptions!B2584:B10004,subscriptions!G2584:G10004)</f>
        <v>20</v>
      </c>
      <c r="O2584" s="10">
        <v>96.0</v>
      </c>
      <c r="P2584" s="10" t="str">
        <f t="array" ref="P2584">_xlfn.XLOOKUP(A2584,subscriptions!B2584:B10004,subscriptions!C2584:C10004)</f>
        <v>Residential</v>
      </c>
      <c r="Q2584" s="10" t="s">
        <v>128</v>
      </c>
      <c r="R2584" s="10" t="s">
        <v>148</v>
      </c>
      <c r="S2584" s="10" t="s">
        <v>310</v>
      </c>
    </row>
    <row r="2585">
      <c r="A2585" s="1" t="s">
        <v>3460</v>
      </c>
      <c r="B2585" s="1" t="s">
        <v>555</v>
      </c>
      <c r="C2585" s="1" t="s">
        <v>1876</v>
      </c>
      <c r="D2585" s="1" t="s">
        <v>153</v>
      </c>
      <c r="E2585" s="1" t="s">
        <v>239</v>
      </c>
      <c r="F2585" s="1" t="s">
        <v>3181</v>
      </c>
      <c r="G2585" s="1" t="s">
        <v>15595</v>
      </c>
      <c r="H2585" s="1" t="s">
        <v>15596</v>
      </c>
      <c r="I2585" s="4">
        <v>84.21275462962963</v>
      </c>
      <c r="J2585" s="1">
        <v>944.98</v>
      </c>
      <c r="K2585" s="1">
        <v>190.9</v>
      </c>
      <c r="M2585" s="10">
        <f t="array" ref="M2585">_xlfn.XLOOKUP(A2585,subscriptions!B2585:B10004,subscriptions!D2585:D10004)</f>
        <v>250</v>
      </c>
      <c r="N2585" s="10">
        <f t="array" ref="N2585">_xlfn.XLOOKUP(A2585,subscriptions!B2585:B10004,subscriptions!G2585:G10004)</f>
        <v>0</v>
      </c>
      <c r="O2585" s="10">
        <v>250.0</v>
      </c>
      <c r="P2585" s="10" t="str">
        <f t="array" ref="P2585">_xlfn.XLOOKUP(A2585,subscriptions!B2585:B10004,subscriptions!C2585:C10004)</f>
        <v>Business</v>
      </c>
      <c r="Q2585" s="10" t="s">
        <v>173</v>
      </c>
      <c r="R2585" s="10" t="s">
        <v>129</v>
      </c>
      <c r="S2585" s="10" t="s">
        <v>813</v>
      </c>
    </row>
    <row r="2586">
      <c r="A2586" s="1" t="s">
        <v>3461</v>
      </c>
      <c r="B2586" s="1" t="s">
        <v>1972</v>
      </c>
      <c r="C2586" s="1" t="s">
        <v>1492</v>
      </c>
      <c r="D2586" s="1" t="s">
        <v>27</v>
      </c>
      <c r="E2586" s="1" t="s">
        <v>262</v>
      </c>
      <c r="F2586" s="1" t="s">
        <v>885</v>
      </c>
      <c r="G2586" s="1" t="s">
        <v>15597</v>
      </c>
      <c r="H2586" s="1" t="s">
        <v>15598</v>
      </c>
      <c r="I2586" s="4">
        <v>84.16818287037037</v>
      </c>
      <c r="J2586" s="1">
        <v>1372.34</v>
      </c>
      <c r="K2586" s="1">
        <v>253.2</v>
      </c>
      <c r="M2586" s="10">
        <f t="array" ref="M2586">_xlfn.XLOOKUP(A2586,subscriptions!B2586:B10004,subscriptions!D2586:D10004)</f>
        <v>120</v>
      </c>
      <c r="N2586" s="10">
        <f t="array" ref="N2586">_xlfn.XLOOKUP(A2586,subscriptions!B2586:B10004,subscriptions!G2586:G10004)</f>
        <v>5</v>
      </c>
      <c r="O2586" s="10">
        <v>114.0</v>
      </c>
      <c r="P2586" s="10" t="str">
        <f t="array" ref="P2586">_xlfn.XLOOKUP(A2586,subscriptions!B2586:B10004,subscriptions!C2586:C10004)</f>
        <v>Residential</v>
      </c>
      <c r="Q2586" s="10" t="s">
        <v>194</v>
      </c>
      <c r="R2586" s="10" t="s">
        <v>212</v>
      </c>
      <c r="S2586" s="10" t="s">
        <v>1042</v>
      </c>
    </row>
    <row r="2587">
      <c r="A2587" s="1" t="s">
        <v>3464</v>
      </c>
      <c r="B2587" s="1" t="s">
        <v>941</v>
      </c>
      <c r="C2587" s="1" t="s">
        <v>827</v>
      </c>
      <c r="D2587" s="1" t="s">
        <v>27</v>
      </c>
      <c r="E2587" s="1" t="s">
        <v>262</v>
      </c>
      <c r="F2587" s="1" t="s">
        <v>674</v>
      </c>
      <c r="G2587" s="1" t="s">
        <v>15599</v>
      </c>
      <c r="H2587" s="1" t="s">
        <v>15600</v>
      </c>
      <c r="I2587" s="4">
        <v>84.3793287037037</v>
      </c>
      <c r="J2587" s="1">
        <v>1520.38</v>
      </c>
      <c r="K2587" s="1">
        <v>168.18</v>
      </c>
      <c r="M2587" s="10">
        <f t="array" ref="M2587">_xlfn.XLOOKUP(A2587,subscriptions!B2587:B10004,subscriptions!D2587:D10004)</f>
        <v>50</v>
      </c>
      <c r="N2587" s="10">
        <f t="array" ref="N2587">_xlfn.XLOOKUP(A2587,subscriptions!B2587:B10004,subscriptions!G2587:G10004)</f>
        <v>10</v>
      </c>
      <c r="O2587" s="10">
        <v>45.0</v>
      </c>
      <c r="P2587" s="10" t="str">
        <f t="array" ref="P2587">_xlfn.XLOOKUP(A2587,subscriptions!B2587:B10004,subscriptions!C2587:C10004)</f>
        <v>Mini</v>
      </c>
      <c r="Q2587" s="10" t="s">
        <v>128</v>
      </c>
      <c r="R2587" s="10" t="s">
        <v>148</v>
      </c>
      <c r="S2587" s="10" t="s">
        <v>2380</v>
      </c>
    </row>
    <row r="2588">
      <c r="A2588" s="1" t="s">
        <v>3465</v>
      </c>
      <c r="B2588" s="1" t="s">
        <v>1157</v>
      </c>
      <c r="C2588" s="1" t="s">
        <v>473</v>
      </c>
      <c r="D2588" s="1" t="s">
        <v>27</v>
      </c>
      <c r="E2588" s="1" t="s">
        <v>280</v>
      </c>
      <c r="F2588" s="1" t="s">
        <v>1665</v>
      </c>
      <c r="G2588" s="1" t="s">
        <v>15601</v>
      </c>
      <c r="H2588" s="1" t="s">
        <v>15602</v>
      </c>
      <c r="I2588" s="4">
        <v>84.41824074074074</v>
      </c>
      <c r="J2588" s="1">
        <v>161.72</v>
      </c>
      <c r="K2588" s="1">
        <v>29.47</v>
      </c>
      <c r="M2588" s="10">
        <f t="array" ref="M2588">_xlfn.XLOOKUP(A2588,subscriptions!B2588:B10004,subscriptions!D2588:D10004)</f>
        <v>50</v>
      </c>
      <c r="N2588" s="10">
        <f t="array" ref="N2588">_xlfn.XLOOKUP(A2588,subscriptions!B2588:B10004,subscriptions!G2588:G10004)</f>
        <v>20</v>
      </c>
      <c r="O2588" s="10">
        <v>40.0</v>
      </c>
      <c r="P2588" s="10" t="str">
        <f t="array" ref="P2588">_xlfn.XLOOKUP(A2588,subscriptions!B2588:B10004,subscriptions!C2588:C10004)</f>
        <v>Mini</v>
      </c>
      <c r="Q2588" s="10" t="s">
        <v>128</v>
      </c>
      <c r="R2588" s="10" t="s">
        <v>148</v>
      </c>
      <c r="S2588" s="10" t="s">
        <v>3020</v>
      </c>
    </row>
    <row r="2589">
      <c r="A2589" s="1" t="s">
        <v>3466</v>
      </c>
      <c r="B2589" s="1" t="s">
        <v>1173</v>
      </c>
      <c r="C2589" s="1" t="s">
        <v>764</v>
      </c>
      <c r="D2589" s="1" t="s">
        <v>27</v>
      </c>
      <c r="E2589" s="1" t="s">
        <v>28</v>
      </c>
      <c r="F2589" s="1" t="s">
        <v>29</v>
      </c>
      <c r="G2589" s="1" t="s">
        <v>15603</v>
      </c>
      <c r="H2589" s="1" t="s">
        <v>15604</v>
      </c>
      <c r="I2589" s="4">
        <v>84.255</v>
      </c>
      <c r="J2589" s="1">
        <v>1771.47</v>
      </c>
      <c r="K2589" s="1">
        <v>227.08</v>
      </c>
      <c r="M2589" s="10">
        <f t="array" ref="M2589">_xlfn.XLOOKUP(A2589,subscriptions!B2589:B10004,subscriptions!D2589:D10004)</f>
        <v>80</v>
      </c>
      <c r="N2589" s="10">
        <f t="array" ref="N2589">_xlfn.XLOOKUP(A2589,subscriptions!B2589:B10004,subscriptions!G2589:G10004)</f>
        <v>0</v>
      </c>
      <c r="O2589" s="10">
        <v>80.0</v>
      </c>
      <c r="P2589" s="10" t="str">
        <f t="array" ref="P2589">_xlfn.XLOOKUP(A2589,subscriptions!B2589:B10004,subscriptions!C2589:C10004)</f>
        <v>Roam</v>
      </c>
      <c r="Q2589" s="10" t="s">
        <v>173</v>
      </c>
      <c r="R2589" s="10" t="s">
        <v>148</v>
      </c>
      <c r="S2589" s="10" t="s">
        <v>149</v>
      </c>
    </row>
    <row r="2590">
      <c r="A2590" s="1" t="s">
        <v>3467</v>
      </c>
      <c r="B2590" s="1" t="s">
        <v>573</v>
      </c>
      <c r="C2590" s="1" t="s">
        <v>1100</v>
      </c>
      <c r="D2590" s="1" t="s">
        <v>27</v>
      </c>
      <c r="E2590" s="1" t="s">
        <v>280</v>
      </c>
      <c r="F2590" s="1" t="s">
        <v>873</v>
      </c>
      <c r="G2590" s="1" t="s">
        <v>15605</v>
      </c>
      <c r="H2590" s="1" t="s">
        <v>15606</v>
      </c>
      <c r="I2590" s="4">
        <v>84.16876157407407</v>
      </c>
      <c r="J2590" s="1">
        <v>465.47</v>
      </c>
      <c r="K2590" s="1">
        <v>82.36</v>
      </c>
      <c r="M2590" s="10">
        <f t="array" ref="M2590">_xlfn.XLOOKUP(A2590,subscriptions!B2590:B10004,subscriptions!D2590:D10004)</f>
        <v>250</v>
      </c>
      <c r="N2590" s="10">
        <f t="array" ref="N2590">_xlfn.XLOOKUP(A2590,subscriptions!B2590:B10004,subscriptions!G2590:G10004)</f>
        <v>5</v>
      </c>
      <c r="O2590" s="10">
        <v>237.5</v>
      </c>
      <c r="P2590" s="10" t="str">
        <f t="array" ref="P2590">_xlfn.XLOOKUP(A2590,subscriptions!B2590:B10004,subscriptions!C2590:C10004)</f>
        <v>Business</v>
      </c>
      <c r="Q2590" s="10" t="s">
        <v>194</v>
      </c>
      <c r="R2590" s="10" t="s">
        <v>129</v>
      </c>
      <c r="S2590" s="10" t="s">
        <v>1504</v>
      </c>
    </row>
    <row r="2591">
      <c r="A2591" s="1" t="s">
        <v>3468</v>
      </c>
      <c r="B2591" s="1" t="s">
        <v>6037</v>
      </c>
      <c r="C2591" s="1" t="s">
        <v>1876</v>
      </c>
      <c r="D2591" s="1" t="s">
        <v>27</v>
      </c>
      <c r="E2591" s="1" t="s">
        <v>332</v>
      </c>
      <c r="F2591" s="1" t="s">
        <v>618</v>
      </c>
      <c r="G2591" s="1" t="s">
        <v>15607</v>
      </c>
      <c r="H2591" s="1" t="s">
        <v>15608</v>
      </c>
      <c r="I2591" s="4">
        <v>84.2578125</v>
      </c>
      <c r="J2591" s="1">
        <v>1927.4</v>
      </c>
      <c r="K2591" s="1">
        <v>292.55</v>
      </c>
      <c r="M2591" s="10">
        <f t="array" ref="M2591">_xlfn.XLOOKUP(A2591,subscriptions!B2591:B10004,subscriptions!D2591:D10004)</f>
        <v>80</v>
      </c>
      <c r="N2591" s="10">
        <f t="array" ref="N2591">_xlfn.XLOOKUP(A2591,subscriptions!B2591:B10004,subscriptions!G2591:G10004)</f>
        <v>10</v>
      </c>
      <c r="O2591" s="10">
        <v>72.0</v>
      </c>
      <c r="P2591" s="10" t="str">
        <f t="array" ref="P2591">_xlfn.XLOOKUP(A2591,subscriptions!B2591:B10004,subscriptions!C2591:C10004)</f>
        <v>Roam</v>
      </c>
      <c r="Q2591" s="10" t="s">
        <v>128</v>
      </c>
      <c r="R2591" s="10" t="s">
        <v>148</v>
      </c>
      <c r="S2591" s="10" t="s">
        <v>603</v>
      </c>
    </row>
    <row r="2592">
      <c r="A2592" s="1" t="s">
        <v>3469</v>
      </c>
      <c r="B2592" s="1" t="s">
        <v>814</v>
      </c>
      <c r="C2592" s="1" t="s">
        <v>1251</v>
      </c>
      <c r="D2592" s="1" t="s">
        <v>153</v>
      </c>
      <c r="E2592" s="1" t="s">
        <v>239</v>
      </c>
      <c r="F2592" s="1" t="s">
        <v>240</v>
      </c>
      <c r="G2592" s="1" t="s">
        <v>15609</v>
      </c>
      <c r="H2592" s="1" t="s">
        <v>15610</v>
      </c>
      <c r="I2592" s="4">
        <v>84.17254629629629</v>
      </c>
      <c r="J2592" s="1">
        <v>2643.47</v>
      </c>
      <c r="K2592" s="1">
        <v>405.11</v>
      </c>
      <c r="M2592" s="10">
        <f t="array" ref="M2592">_xlfn.XLOOKUP(A2592,subscriptions!B2592:B10004,subscriptions!D2592:D10004)</f>
        <v>120</v>
      </c>
      <c r="N2592" s="10">
        <f t="array" ref="N2592">_xlfn.XLOOKUP(A2592,subscriptions!B2592:B10004,subscriptions!G2592:G10004)</f>
        <v>20</v>
      </c>
      <c r="O2592" s="10">
        <v>96.0</v>
      </c>
      <c r="P2592" s="10" t="str">
        <f t="array" ref="P2592">_xlfn.XLOOKUP(A2592,subscriptions!B2592:B10004,subscriptions!C2592:C10004)</f>
        <v>Residential</v>
      </c>
      <c r="Q2592" s="10" t="s">
        <v>128</v>
      </c>
      <c r="R2592" s="10" t="s">
        <v>148</v>
      </c>
      <c r="S2592" s="10" t="s">
        <v>1637</v>
      </c>
    </row>
    <row r="2593">
      <c r="A2593" s="1" t="s">
        <v>3470</v>
      </c>
      <c r="B2593" s="1" t="s">
        <v>455</v>
      </c>
      <c r="C2593" s="1" t="s">
        <v>391</v>
      </c>
      <c r="D2593" s="1" t="s">
        <v>27</v>
      </c>
      <c r="E2593" s="1" t="s">
        <v>714</v>
      </c>
      <c r="F2593" s="1" t="s">
        <v>3419</v>
      </c>
      <c r="G2593" s="1" t="s">
        <v>15611</v>
      </c>
      <c r="H2593" s="1" t="s">
        <v>15612</v>
      </c>
      <c r="I2593" s="4">
        <v>84.33901620370371</v>
      </c>
      <c r="J2593" s="1">
        <v>2494.14</v>
      </c>
      <c r="K2593" s="1">
        <v>593.3</v>
      </c>
      <c r="M2593" s="10">
        <f t="array" ref="M2593">_xlfn.XLOOKUP(A2593,subscriptions!B2593:B10004,subscriptions!D2593:D10004)</f>
        <v>250</v>
      </c>
      <c r="N2593" s="10">
        <f t="array" ref="N2593">_xlfn.XLOOKUP(A2593,subscriptions!B2593:B10004,subscriptions!G2593:G10004)</f>
        <v>0</v>
      </c>
      <c r="O2593" s="10">
        <v>250.0</v>
      </c>
      <c r="P2593" s="10" t="str">
        <f t="array" ref="P2593">_xlfn.XLOOKUP(A2593,subscriptions!B2593:B10004,subscriptions!C2593:C10004)</f>
        <v>Business</v>
      </c>
      <c r="Q2593" s="10" t="s">
        <v>173</v>
      </c>
      <c r="R2593" s="10" t="s">
        <v>129</v>
      </c>
      <c r="S2593" s="10" t="s">
        <v>2016</v>
      </c>
    </row>
    <row r="2594">
      <c r="A2594" s="1" t="s">
        <v>3473</v>
      </c>
      <c r="B2594" s="1" t="s">
        <v>2018</v>
      </c>
      <c r="C2594" s="1" t="s">
        <v>330</v>
      </c>
      <c r="D2594" s="1" t="s">
        <v>27</v>
      </c>
      <c r="E2594" s="1" t="s">
        <v>28</v>
      </c>
      <c r="F2594" s="1" t="s">
        <v>687</v>
      </c>
      <c r="G2594" s="1" t="s">
        <v>15613</v>
      </c>
      <c r="H2594" s="1" t="s">
        <v>15614</v>
      </c>
      <c r="I2594" s="4">
        <v>84.21465277777777</v>
      </c>
      <c r="J2594" s="1">
        <v>1256.12</v>
      </c>
      <c r="K2594" s="1">
        <v>314.54</v>
      </c>
      <c r="M2594" s="10">
        <f t="array" ref="M2594">_xlfn.XLOOKUP(A2594,subscriptions!B2594:B10004,subscriptions!D2594:D10004)</f>
        <v>80</v>
      </c>
      <c r="N2594" s="10">
        <f t="array" ref="N2594">_xlfn.XLOOKUP(A2594,subscriptions!B2594:B10004,subscriptions!G2594:G10004)</f>
        <v>5</v>
      </c>
      <c r="O2594" s="10">
        <v>76.0</v>
      </c>
      <c r="P2594" s="10" t="str">
        <f t="array" ref="P2594">_xlfn.XLOOKUP(A2594,subscriptions!B2594:B10004,subscriptions!C2594:C10004)</f>
        <v>Roam</v>
      </c>
      <c r="Q2594" s="10" t="s">
        <v>194</v>
      </c>
      <c r="R2594" s="10" t="s">
        <v>148</v>
      </c>
      <c r="S2594" s="10" t="s">
        <v>3641</v>
      </c>
    </row>
    <row r="2595">
      <c r="A2595" s="1" t="s">
        <v>3474</v>
      </c>
      <c r="B2595" s="1" t="s">
        <v>177</v>
      </c>
      <c r="C2595" s="1" t="s">
        <v>330</v>
      </c>
      <c r="D2595" s="1" t="s">
        <v>153</v>
      </c>
      <c r="E2595" s="1" t="s">
        <v>262</v>
      </c>
      <c r="F2595" s="1" t="s">
        <v>4344</v>
      </c>
      <c r="G2595" s="1" t="s">
        <v>15615</v>
      </c>
      <c r="H2595" s="1" t="s">
        <v>15616</v>
      </c>
      <c r="I2595" s="4">
        <v>84.29252314814815</v>
      </c>
      <c r="J2595" s="1">
        <v>1151.48</v>
      </c>
      <c r="K2595" s="1">
        <v>289.37</v>
      </c>
      <c r="M2595" s="10">
        <f t="array" ref="M2595">_xlfn.XLOOKUP(A2595,subscriptions!B2595:B10004,subscriptions!D2595:D10004)</f>
        <v>80</v>
      </c>
      <c r="N2595" s="10">
        <f t="array" ref="N2595">_xlfn.XLOOKUP(A2595,subscriptions!B2595:B10004,subscriptions!G2595:G10004)</f>
        <v>10</v>
      </c>
      <c r="O2595" s="10">
        <v>72.0</v>
      </c>
      <c r="P2595" s="10" t="str">
        <f t="array" ref="P2595">_xlfn.XLOOKUP(A2595,subscriptions!B2595:B10004,subscriptions!C2595:C10004)</f>
        <v>Roam</v>
      </c>
      <c r="Q2595" s="10" t="s">
        <v>128</v>
      </c>
      <c r="R2595" s="10" t="s">
        <v>148</v>
      </c>
      <c r="S2595" s="10" t="s">
        <v>587</v>
      </c>
    </row>
    <row r="2596">
      <c r="A2596" s="1" t="s">
        <v>3475</v>
      </c>
      <c r="B2596" s="1" t="s">
        <v>1972</v>
      </c>
      <c r="C2596" s="1" t="s">
        <v>218</v>
      </c>
      <c r="D2596" s="1" t="s">
        <v>27</v>
      </c>
      <c r="E2596" s="1" t="s">
        <v>28</v>
      </c>
      <c r="F2596" s="1" t="s">
        <v>2581</v>
      </c>
      <c r="G2596" s="1" t="s">
        <v>15617</v>
      </c>
      <c r="H2596" s="1" t="s">
        <v>15618</v>
      </c>
      <c r="I2596" s="4">
        <v>84.1690162037037</v>
      </c>
      <c r="J2596" s="1">
        <v>281.26</v>
      </c>
      <c r="K2596" s="1">
        <v>83.66</v>
      </c>
      <c r="M2596" s="10">
        <f t="array" ref="M2596">_xlfn.XLOOKUP(A2596,subscriptions!B2596:B10004,subscriptions!D2596:D10004)</f>
        <v>120</v>
      </c>
      <c r="N2596" s="10">
        <f t="array" ref="N2596">_xlfn.XLOOKUP(A2596,subscriptions!B2596:B10004,subscriptions!G2596:G10004)</f>
        <v>20</v>
      </c>
      <c r="O2596" s="10">
        <v>96.0</v>
      </c>
      <c r="P2596" s="10" t="str">
        <f t="array" ref="P2596">_xlfn.XLOOKUP(A2596,subscriptions!B2596:B10004,subscriptions!C2596:C10004)</f>
        <v>Residential</v>
      </c>
      <c r="Q2596" s="10" t="s">
        <v>128</v>
      </c>
      <c r="R2596" s="10" t="s">
        <v>148</v>
      </c>
      <c r="S2596" s="10" t="s">
        <v>1504</v>
      </c>
    </row>
    <row r="2597">
      <c r="A2597" s="1" t="s">
        <v>3476</v>
      </c>
      <c r="B2597" s="1" t="s">
        <v>1527</v>
      </c>
      <c r="C2597" s="1" t="s">
        <v>2007</v>
      </c>
      <c r="D2597" s="1" t="s">
        <v>153</v>
      </c>
      <c r="E2597" s="1" t="s">
        <v>280</v>
      </c>
      <c r="F2597" s="1" t="s">
        <v>1665</v>
      </c>
      <c r="G2597" s="1" t="s">
        <v>15619</v>
      </c>
      <c r="H2597" s="1" t="s">
        <v>15620</v>
      </c>
      <c r="I2597" s="4">
        <v>84.17034722222222</v>
      </c>
      <c r="J2597" s="1">
        <v>2289.79</v>
      </c>
      <c r="K2597" s="1">
        <v>516.94</v>
      </c>
      <c r="M2597" s="10">
        <f t="array" ref="M2597">_xlfn.XLOOKUP(A2597,subscriptions!B2597:B10004,subscriptions!D2597:D10004)</f>
        <v>80</v>
      </c>
      <c r="N2597" s="10">
        <f t="array" ref="N2597">_xlfn.XLOOKUP(A2597,subscriptions!B2597:B10004,subscriptions!G2597:G10004)</f>
        <v>0</v>
      </c>
      <c r="O2597" s="10">
        <v>80.0</v>
      </c>
      <c r="P2597" s="10" t="str">
        <f t="array" ref="P2597">_xlfn.XLOOKUP(A2597,subscriptions!B2597:B10004,subscriptions!C2597:C10004)</f>
        <v>Roam</v>
      </c>
      <c r="Q2597" s="10" t="s">
        <v>173</v>
      </c>
      <c r="R2597" s="10" t="s">
        <v>148</v>
      </c>
      <c r="S2597" s="10" t="s">
        <v>2494</v>
      </c>
    </row>
    <row r="2598">
      <c r="A2598" s="1" t="s">
        <v>3477</v>
      </c>
      <c r="B2598" s="1" t="s">
        <v>375</v>
      </c>
      <c r="C2598" s="1" t="s">
        <v>492</v>
      </c>
      <c r="D2598" s="1" t="s">
        <v>27</v>
      </c>
      <c r="E2598" s="1" t="s">
        <v>111</v>
      </c>
      <c r="F2598" s="1" t="s">
        <v>1906</v>
      </c>
      <c r="G2598" s="1" t="s">
        <v>15621</v>
      </c>
      <c r="H2598" s="1" t="s">
        <v>15622</v>
      </c>
      <c r="I2598" s="4">
        <v>84.1683912037037</v>
      </c>
      <c r="J2598" s="1">
        <v>524.96</v>
      </c>
      <c r="K2598" s="1">
        <v>61.55</v>
      </c>
      <c r="M2598" s="10">
        <f t="array" ref="M2598">_xlfn.XLOOKUP(A2598,subscriptions!B2598:B10004,subscriptions!D2598:D10004)</f>
        <v>80</v>
      </c>
      <c r="N2598" s="10">
        <f t="array" ref="N2598">_xlfn.XLOOKUP(A2598,subscriptions!B2598:B10004,subscriptions!G2598:G10004)</f>
        <v>5</v>
      </c>
      <c r="O2598" s="10">
        <v>76.0</v>
      </c>
      <c r="P2598" s="10" t="str">
        <f t="array" ref="P2598">_xlfn.XLOOKUP(A2598,subscriptions!B2598:B10004,subscriptions!C2598:C10004)</f>
        <v>Roam</v>
      </c>
      <c r="Q2598" s="10" t="s">
        <v>194</v>
      </c>
      <c r="R2598" s="10" t="s">
        <v>148</v>
      </c>
      <c r="S2598" s="10" t="s">
        <v>1042</v>
      </c>
    </row>
    <row r="2599">
      <c r="A2599" s="1" t="s">
        <v>3478</v>
      </c>
      <c r="B2599" s="1" t="s">
        <v>278</v>
      </c>
      <c r="C2599" s="1" t="s">
        <v>920</v>
      </c>
      <c r="D2599" s="1" t="s">
        <v>27</v>
      </c>
      <c r="E2599" s="1" t="s">
        <v>332</v>
      </c>
      <c r="F2599" s="1" t="s">
        <v>788</v>
      </c>
      <c r="G2599" s="1" t="s">
        <v>15623</v>
      </c>
      <c r="H2599" s="1" t="s">
        <v>15624</v>
      </c>
      <c r="I2599" s="4">
        <v>84.38277777777778</v>
      </c>
      <c r="J2599" s="1">
        <v>1079.84</v>
      </c>
      <c r="K2599" s="1">
        <v>172.45</v>
      </c>
      <c r="M2599" s="10">
        <f t="array" ref="M2599">_xlfn.XLOOKUP(A2599,subscriptions!B2599:B10004,subscriptions!D2599:D10004)</f>
        <v>120</v>
      </c>
      <c r="N2599" s="10">
        <f t="array" ref="N2599">_xlfn.XLOOKUP(A2599,subscriptions!B2599:B10004,subscriptions!G2599:G10004)</f>
        <v>10</v>
      </c>
      <c r="O2599" s="10">
        <v>108.0</v>
      </c>
      <c r="P2599" s="10" t="str">
        <f t="array" ref="P2599">_xlfn.XLOOKUP(A2599,subscriptions!B2599:B10004,subscriptions!C2599:C10004)</f>
        <v>Residential</v>
      </c>
      <c r="Q2599" s="10" t="s">
        <v>128</v>
      </c>
      <c r="R2599" s="10" t="s">
        <v>212</v>
      </c>
      <c r="S2599" s="10" t="s">
        <v>671</v>
      </c>
    </row>
    <row r="2600">
      <c r="A2600" s="1" t="s">
        <v>3479</v>
      </c>
      <c r="B2600" s="1" t="s">
        <v>236</v>
      </c>
      <c r="C2600" s="1" t="s">
        <v>1347</v>
      </c>
      <c r="D2600" s="1" t="s">
        <v>153</v>
      </c>
      <c r="E2600" s="1" t="s">
        <v>111</v>
      </c>
      <c r="F2600" s="1" t="s">
        <v>1917</v>
      </c>
      <c r="G2600" s="1" t="s">
        <v>15625</v>
      </c>
      <c r="H2600" s="1" t="s">
        <v>15626</v>
      </c>
      <c r="I2600" s="4">
        <v>84.29682870370371</v>
      </c>
      <c r="J2600" s="1">
        <v>551.69</v>
      </c>
      <c r="K2600" s="1">
        <v>115.44</v>
      </c>
      <c r="M2600" s="10">
        <f t="array" ref="M2600">_xlfn.XLOOKUP(A2600,subscriptions!B2600:B10004,subscriptions!D2600:D10004)</f>
        <v>80</v>
      </c>
      <c r="N2600" s="10">
        <f t="array" ref="N2600">_xlfn.XLOOKUP(A2600,subscriptions!B2600:B10004,subscriptions!G2600:G10004)</f>
        <v>20</v>
      </c>
      <c r="O2600" s="10">
        <v>64.0</v>
      </c>
      <c r="P2600" s="10" t="str">
        <f t="array" ref="P2600">_xlfn.XLOOKUP(A2600,subscriptions!B2600:B10004,subscriptions!C2600:C10004)</f>
        <v>Roam</v>
      </c>
      <c r="Q2600" s="10" t="s">
        <v>128</v>
      </c>
      <c r="R2600" s="10" t="s">
        <v>148</v>
      </c>
      <c r="S2600" s="10" t="s">
        <v>373</v>
      </c>
    </row>
    <row r="2601">
      <c r="A2601" s="1" t="s">
        <v>3480</v>
      </c>
      <c r="B2601" s="1" t="s">
        <v>1624</v>
      </c>
      <c r="C2601" s="1" t="s">
        <v>1492</v>
      </c>
      <c r="D2601" s="1" t="s">
        <v>27</v>
      </c>
      <c r="E2601" s="1" t="s">
        <v>262</v>
      </c>
      <c r="F2601" s="1" t="s">
        <v>4344</v>
      </c>
      <c r="G2601" s="1" t="s">
        <v>15627</v>
      </c>
      <c r="H2601" s="1" t="s">
        <v>15628</v>
      </c>
      <c r="I2601" s="4">
        <v>84.17368055555555</v>
      </c>
      <c r="J2601" s="1">
        <v>265.51</v>
      </c>
      <c r="K2601" s="1">
        <v>47.04</v>
      </c>
      <c r="M2601" s="10">
        <f t="array" ref="M2601">_xlfn.XLOOKUP(A2601,subscriptions!B2601:B10004,subscriptions!D2601:D10004)</f>
        <v>120</v>
      </c>
      <c r="N2601" s="10">
        <f t="array" ref="N2601">_xlfn.XLOOKUP(A2601,subscriptions!B2601:B10004,subscriptions!G2601:G10004)</f>
        <v>0</v>
      </c>
      <c r="O2601" s="10">
        <v>120.0</v>
      </c>
      <c r="P2601" s="10" t="str">
        <f t="array" ref="P2601">_xlfn.XLOOKUP(A2601,subscriptions!B2601:B10004,subscriptions!C2601:C10004)</f>
        <v>Residential</v>
      </c>
      <c r="Q2601" s="10" t="s">
        <v>173</v>
      </c>
      <c r="R2601" s="10" t="s">
        <v>212</v>
      </c>
      <c r="S2601" s="10" t="s">
        <v>3087</v>
      </c>
    </row>
    <row r="2602">
      <c r="A2602" s="1" t="s">
        <v>3483</v>
      </c>
      <c r="B2602" s="1" t="s">
        <v>1009</v>
      </c>
      <c r="C2602" s="1" t="s">
        <v>764</v>
      </c>
      <c r="D2602" s="1" t="s">
        <v>153</v>
      </c>
      <c r="E2602" s="1" t="s">
        <v>631</v>
      </c>
      <c r="F2602" s="1" t="s">
        <v>632</v>
      </c>
      <c r="G2602" s="1" t="s">
        <v>15629</v>
      </c>
      <c r="H2602" s="1" t="s">
        <v>15630</v>
      </c>
      <c r="I2602" s="4">
        <v>84.25230324074074</v>
      </c>
      <c r="J2602" s="1">
        <v>1539.59</v>
      </c>
      <c r="K2602" s="1">
        <v>208.27</v>
      </c>
      <c r="M2602" s="10">
        <f t="array" ref="M2602">_xlfn.XLOOKUP(A2602,subscriptions!B2602:B10004,subscriptions!D2602:D10004)</f>
        <v>120</v>
      </c>
      <c r="N2602" s="10">
        <f t="array" ref="N2602">_xlfn.XLOOKUP(A2602,subscriptions!B2602:B10004,subscriptions!G2602:G10004)</f>
        <v>5</v>
      </c>
      <c r="O2602" s="10">
        <v>114.0</v>
      </c>
      <c r="P2602" s="10" t="str">
        <f t="array" ref="P2602">_xlfn.XLOOKUP(A2602,subscriptions!B2602:B10004,subscriptions!C2602:C10004)</f>
        <v>Residential</v>
      </c>
      <c r="Q2602" s="10" t="s">
        <v>194</v>
      </c>
      <c r="R2602" s="10" t="s">
        <v>212</v>
      </c>
      <c r="S2602" s="10" t="s">
        <v>1008</v>
      </c>
    </row>
    <row r="2603">
      <c r="A2603" s="1" t="s">
        <v>3484</v>
      </c>
      <c r="B2603" s="1" t="s">
        <v>713</v>
      </c>
      <c r="C2603" s="1" t="s">
        <v>764</v>
      </c>
      <c r="D2603" s="1" t="s">
        <v>27</v>
      </c>
      <c r="E2603" s="1" t="s">
        <v>28</v>
      </c>
      <c r="F2603" s="1" t="s">
        <v>2188</v>
      </c>
      <c r="G2603" s="1" t="s">
        <v>15631</v>
      </c>
      <c r="H2603" s="1" t="s">
        <v>15632</v>
      </c>
      <c r="I2603" s="4">
        <v>84.33704861111111</v>
      </c>
      <c r="J2603" s="1">
        <v>133.8</v>
      </c>
      <c r="K2603" s="1">
        <v>18.88</v>
      </c>
      <c r="M2603" s="10">
        <f t="array" ref="M2603">_xlfn.XLOOKUP(A2603,subscriptions!B2603:B10004,subscriptions!D2603:D10004)</f>
        <v>120</v>
      </c>
      <c r="N2603" s="10">
        <f t="array" ref="N2603">_xlfn.XLOOKUP(A2603,subscriptions!B2603:B10004,subscriptions!G2603:G10004)</f>
        <v>10</v>
      </c>
      <c r="O2603" s="10">
        <v>108.0</v>
      </c>
      <c r="P2603" s="10" t="str">
        <f t="array" ref="P2603">_xlfn.XLOOKUP(A2603,subscriptions!B2603:B10004,subscriptions!C2603:C10004)</f>
        <v>Residential</v>
      </c>
      <c r="Q2603" s="10" t="s">
        <v>128</v>
      </c>
      <c r="R2603" s="10" t="s">
        <v>212</v>
      </c>
      <c r="S2603" s="10" t="s">
        <v>968</v>
      </c>
    </row>
    <row r="2604">
      <c r="A2604" s="1" t="s">
        <v>3485</v>
      </c>
      <c r="B2604" s="1" t="s">
        <v>278</v>
      </c>
      <c r="C2604" s="1" t="s">
        <v>426</v>
      </c>
      <c r="D2604" s="1" t="s">
        <v>27</v>
      </c>
      <c r="E2604" s="1" t="s">
        <v>111</v>
      </c>
      <c r="F2604" s="1" t="s">
        <v>154</v>
      </c>
      <c r="G2604" s="1" t="s">
        <v>15633</v>
      </c>
      <c r="H2604" s="1" t="s">
        <v>15634</v>
      </c>
      <c r="I2604" s="4">
        <v>84.21251157407407</v>
      </c>
      <c r="J2604" s="1">
        <v>2121.33</v>
      </c>
      <c r="K2604" s="1">
        <v>416.31</v>
      </c>
      <c r="M2604" s="10">
        <f t="array" ref="M2604">_xlfn.XLOOKUP(A2604,subscriptions!B2604:B10004,subscriptions!D2604:D10004)</f>
        <v>120</v>
      </c>
      <c r="N2604" s="10">
        <f t="array" ref="N2604">_xlfn.XLOOKUP(A2604,subscriptions!B2604:B10004,subscriptions!G2604:G10004)</f>
        <v>20</v>
      </c>
      <c r="O2604" s="10">
        <v>96.0</v>
      </c>
      <c r="P2604" s="10" t="str">
        <f t="array" ref="P2604">_xlfn.XLOOKUP(A2604,subscriptions!B2604:B10004,subscriptions!C2604:C10004)</f>
        <v>Residential</v>
      </c>
      <c r="Q2604" s="10" t="s">
        <v>128</v>
      </c>
      <c r="R2604" s="10" t="s">
        <v>148</v>
      </c>
      <c r="S2604" s="10" t="s">
        <v>813</v>
      </c>
    </row>
    <row r="2605">
      <c r="A2605" s="1" t="s">
        <v>3486</v>
      </c>
      <c r="B2605" s="1" t="s">
        <v>1460</v>
      </c>
      <c r="C2605" s="1" t="s">
        <v>279</v>
      </c>
      <c r="D2605" s="1" t="s">
        <v>27</v>
      </c>
      <c r="E2605" s="1" t="s">
        <v>631</v>
      </c>
      <c r="F2605" s="1" t="s">
        <v>1084</v>
      </c>
      <c r="G2605" s="1" t="s">
        <v>15635</v>
      </c>
      <c r="H2605" s="1" t="s">
        <v>15636</v>
      </c>
      <c r="I2605" s="4">
        <v>84.25282407407407</v>
      </c>
      <c r="J2605" s="1">
        <v>623.18</v>
      </c>
      <c r="K2605" s="1">
        <v>155.53</v>
      </c>
      <c r="M2605" s="10">
        <f t="array" ref="M2605">_xlfn.XLOOKUP(A2605,subscriptions!B2605:B10004,subscriptions!D2605:D10004)</f>
        <v>50</v>
      </c>
      <c r="N2605" s="10">
        <f t="array" ref="N2605">_xlfn.XLOOKUP(A2605,subscriptions!B2605:B10004,subscriptions!G2605:G10004)</f>
        <v>0</v>
      </c>
      <c r="O2605" s="10">
        <v>50.0</v>
      </c>
      <c r="P2605" s="10" t="str">
        <f t="array" ref="P2605">_xlfn.XLOOKUP(A2605,subscriptions!B2605:B10004,subscriptions!C2605:C10004)</f>
        <v>Mini</v>
      </c>
      <c r="Q2605" s="10" t="s">
        <v>173</v>
      </c>
      <c r="R2605" s="10" t="s">
        <v>148</v>
      </c>
      <c r="S2605" s="10" t="s">
        <v>916</v>
      </c>
    </row>
    <row r="2606">
      <c r="A2606" s="1" t="s">
        <v>3487</v>
      </c>
      <c r="B2606" s="1" t="s">
        <v>1009</v>
      </c>
      <c r="C2606" s="1" t="s">
        <v>658</v>
      </c>
      <c r="D2606" s="1" t="s">
        <v>153</v>
      </c>
      <c r="E2606" s="1" t="s">
        <v>262</v>
      </c>
      <c r="F2606" s="1" t="s">
        <v>263</v>
      </c>
      <c r="G2606" s="1" t="s">
        <v>15637</v>
      </c>
      <c r="H2606" s="1" t="s">
        <v>15638</v>
      </c>
      <c r="I2606" s="4">
        <v>84.38285879629629</v>
      </c>
      <c r="J2606" s="1">
        <v>50.2</v>
      </c>
      <c r="K2606" s="1">
        <v>27.26</v>
      </c>
      <c r="M2606" s="10">
        <f t="array" ref="M2606">_xlfn.XLOOKUP(A2606,subscriptions!B2606:B10004,subscriptions!D2606:D10004)</f>
        <v>250</v>
      </c>
      <c r="N2606" s="10">
        <f t="array" ref="N2606">_xlfn.XLOOKUP(A2606,subscriptions!B2606:B10004,subscriptions!G2606:G10004)</f>
        <v>5</v>
      </c>
      <c r="O2606" s="10">
        <v>237.5</v>
      </c>
      <c r="P2606" s="10" t="str">
        <f t="array" ref="P2606">_xlfn.XLOOKUP(A2606,subscriptions!B2606:B10004,subscriptions!C2606:C10004)</f>
        <v>Business</v>
      </c>
      <c r="Q2606" s="10" t="s">
        <v>194</v>
      </c>
      <c r="R2606" s="10" t="s">
        <v>129</v>
      </c>
      <c r="S2606" s="10" t="s">
        <v>671</v>
      </c>
    </row>
    <row r="2607">
      <c r="A2607" s="1" t="s">
        <v>3488</v>
      </c>
      <c r="B2607" s="1" t="s">
        <v>2327</v>
      </c>
      <c r="C2607" s="1" t="s">
        <v>764</v>
      </c>
      <c r="D2607" s="1" t="s">
        <v>27</v>
      </c>
      <c r="E2607" s="1" t="s">
        <v>280</v>
      </c>
      <c r="F2607" s="1" t="s">
        <v>1665</v>
      </c>
      <c r="G2607" s="1" t="s">
        <v>15639</v>
      </c>
      <c r="H2607" s="1" t="s">
        <v>15640</v>
      </c>
      <c r="I2607" s="4">
        <v>84.30025462962963</v>
      </c>
      <c r="J2607" s="1">
        <v>1123.49</v>
      </c>
      <c r="K2607" s="1">
        <v>202.29</v>
      </c>
      <c r="M2607" s="10">
        <f t="array" ref="M2607">_xlfn.XLOOKUP(A2607,subscriptions!B2607:B10004,subscriptions!D2607:D10004)</f>
        <v>80</v>
      </c>
      <c r="N2607" s="10">
        <f t="array" ref="N2607">_xlfn.XLOOKUP(A2607,subscriptions!B2607:B10004,subscriptions!G2607:G10004)</f>
        <v>10</v>
      </c>
      <c r="O2607" s="10">
        <v>72.0</v>
      </c>
      <c r="P2607" s="10" t="str">
        <f t="array" ref="P2607">_xlfn.XLOOKUP(A2607,subscriptions!B2607:B10004,subscriptions!C2607:C10004)</f>
        <v>Roam</v>
      </c>
      <c r="Q2607" s="10" t="s">
        <v>128</v>
      </c>
      <c r="R2607" s="10" t="s">
        <v>148</v>
      </c>
      <c r="S2607" s="10" t="s">
        <v>1172</v>
      </c>
    </row>
    <row r="2608">
      <c r="A2608" s="1" t="s">
        <v>3489</v>
      </c>
      <c r="B2608" s="1" t="s">
        <v>1995</v>
      </c>
      <c r="C2608" s="1" t="s">
        <v>152</v>
      </c>
      <c r="D2608" s="1" t="s">
        <v>153</v>
      </c>
      <c r="E2608" s="1" t="s">
        <v>332</v>
      </c>
      <c r="F2608" s="1" t="s">
        <v>1749</v>
      </c>
      <c r="G2608" s="1" t="s">
        <v>15641</v>
      </c>
      <c r="H2608" s="1" t="s">
        <v>15642</v>
      </c>
      <c r="I2608" s="4">
        <v>84.16826388888889</v>
      </c>
      <c r="J2608" s="1">
        <v>121.98</v>
      </c>
      <c r="K2608" s="1">
        <v>20.34</v>
      </c>
      <c r="M2608" s="10">
        <f t="array" ref="M2608">_xlfn.XLOOKUP(A2608,subscriptions!B2608:B10004,subscriptions!D2608:D10004)</f>
        <v>120</v>
      </c>
      <c r="N2608" s="10">
        <f t="array" ref="N2608">_xlfn.XLOOKUP(A2608,subscriptions!B2608:B10004,subscriptions!G2608:G10004)</f>
        <v>20</v>
      </c>
      <c r="O2608" s="10">
        <v>96.0</v>
      </c>
      <c r="P2608" s="10" t="str">
        <f t="array" ref="P2608">_xlfn.XLOOKUP(A2608,subscriptions!B2608:B10004,subscriptions!C2608:C10004)</f>
        <v>Residential</v>
      </c>
      <c r="Q2608" s="10" t="s">
        <v>128</v>
      </c>
      <c r="R2608" s="10" t="s">
        <v>148</v>
      </c>
      <c r="S2608" s="10" t="s">
        <v>1042</v>
      </c>
    </row>
    <row r="2609">
      <c r="A2609" s="1" t="s">
        <v>3490</v>
      </c>
      <c r="B2609" s="1" t="s">
        <v>1886</v>
      </c>
      <c r="C2609" s="1" t="s">
        <v>178</v>
      </c>
      <c r="D2609" s="1" t="s">
        <v>27</v>
      </c>
      <c r="E2609" s="1" t="s">
        <v>111</v>
      </c>
      <c r="F2609" s="1" t="s">
        <v>1263</v>
      </c>
      <c r="G2609" s="1" t="s">
        <v>15643</v>
      </c>
      <c r="H2609" s="1" t="s">
        <v>15644</v>
      </c>
      <c r="I2609" s="4">
        <v>84.34105324074073</v>
      </c>
      <c r="J2609" s="1">
        <v>534.8</v>
      </c>
      <c r="K2609" s="1">
        <v>96.69</v>
      </c>
      <c r="M2609" s="10">
        <f t="array" ref="M2609">_xlfn.XLOOKUP(A2609,subscriptions!B2609:B10004,subscriptions!D2609:D10004)</f>
        <v>80</v>
      </c>
      <c r="N2609" s="10">
        <f t="array" ref="N2609">_xlfn.XLOOKUP(A2609,subscriptions!B2609:B10004,subscriptions!G2609:G10004)</f>
        <v>0</v>
      </c>
      <c r="O2609" s="10">
        <v>80.0</v>
      </c>
      <c r="P2609" s="10" t="str">
        <f t="array" ref="P2609">_xlfn.XLOOKUP(A2609,subscriptions!B2609:B10004,subscriptions!C2609:C10004)</f>
        <v>Roam</v>
      </c>
      <c r="Q2609" s="10" t="s">
        <v>173</v>
      </c>
      <c r="R2609" s="10" t="s">
        <v>148</v>
      </c>
      <c r="S2609" s="10" t="s">
        <v>259</v>
      </c>
    </row>
    <row r="2610">
      <c r="A2610" s="1" t="s">
        <v>3491</v>
      </c>
      <c r="B2610" s="1" t="s">
        <v>2788</v>
      </c>
      <c r="C2610" s="1" t="s">
        <v>391</v>
      </c>
      <c r="D2610" s="1" t="s">
        <v>153</v>
      </c>
      <c r="E2610" s="1" t="s">
        <v>714</v>
      </c>
      <c r="F2610" s="1" t="s">
        <v>1159</v>
      </c>
      <c r="G2610" s="1" t="s">
        <v>15645</v>
      </c>
      <c r="H2610" s="1" t="s">
        <v>15646</v>
      </c>
      <c r="I2610" s="4">
        <v>84.34177083333333</v>
      </c>
      <c r="J2610" s="1">
        <v>1891.25</v>
      </c>
      <c r="K2610" s="1">
        <v>458.51</v>
      </c>
      <c r="M2610" s="10">
        <f t="array" ref="M2610">_xlfn.XLOOKUP(A2610,subscriptions!B2610:B10004,subscriptions!D2610:D10004)</f>
        <v>250</v>
      </c>
      <c r="N2610" s="10">
        <f t="array" ref="N2610">_xlfn.XLOOKUP(A2610,subscriptions!B2610:B10004,subscriptions!G2610:G10004)</f>
        <v>5</v>
      </c>
      <c r="O2610" s="10">
        <v>237.5</v>
      </c>
      <c r="P2610" s="10" t="str">
        <f t="array" ref="P2610">_xlfn.XLOOKUP(A2610,subscriptions!B2610:B10004,subscriptions!C2610:C10004)</f>
        <v>Business</v>
      </c>
      <c r="Q2610" s="10" t="s">
        <v>194</v>
      </c>
      <c r="R2610" s="10" t="s">
        <v>129</v>
      </c>
      <c r="S2610" s="10" t="s">
        <v>1703</v>
      </c>
    </row>
    <row r="2611">
      <c r="A2611" s="1" t="s">
        <v>3494</v>
      </c>
      <c r="B2611" s="1" t="s">
        <v>1157</v>
      </c>
      <c r="C2611" s="1" t="s">
        <v>827</v>
      </c>
      <c r="D2611" s="1" t="s">
        <v>27</v>
      </c>
      <c r="E2611" s="1" t="s">
        <v>280</v>
      </c>
      <c r="F2611" s="1" t="s">
        <v>1706</v>
      </c>
      <c r="G2611" s="1" t="s">
        <v>15647</v>
      </c>
      <c r="H2611" s="1" t="s">
        <v>15648</v>
      </c>
      <c r="I2611" s="4">
        <v>84.37795138888889</v>
      </c>
      <c r="J2611" s="1">
        <v>147.11</v>
      </c>
      <c r="K2611" s="1">
        <v>25.34</v>
      </c>
      <c r="M2611" s="10">
        <f t="array" ref="M2611">_xlfn.XLOOKUP(A2611,subscriptions!B2611:B10004,subscriptions!D2611:D10004)</f>
        <v>120</v>
      </c>
      <c r="N2611" s="10">
        <f t="array" ref="N2611">_xlfn.XLOOKUP(A2611,subscriptions!B2611:B10004,subscriptions!G2611:G10004)</f>
        <v>10</v>
      </c>
      <c r="O2611" s="10">
        <v>108.0</v>
      </c>
      <c r="P2611" s="10" t="str">
        <f t="array" ref="P2611">_xlfn.XLOOKUP(A2611,subscriptions!B2611:B10004,subscriptions!C2611:C10004)</f>
        <v>Residential</v>
      </c>
      <c r="Q2611" s="10" t="s">
        <v>128</v>
      </c>
      <c r="R2611" s="10" t="s">
        <v>212</v>
      </c>
      <c r="S2611" s="10" t="s">
        <v>1302</v>
      </c>
    </row>
    <row r="2612">
      <c r="A2612" s="1" t="s">
        <v>3495</v>
      </c>
      <c r="B2612" s="1" t="s">
        <v>523</v>
      </c>
      <c r="C2612" s="1" t="s">
        <v>330</v>
      </c>
      <c r="D2612" s="1" t="s">
        <v>27</v>
      </c>
      <c r="E2612" s="1" t="s">
        <v>28</v>
      </c>
      <c r="F2612" s="1" t="s">
        <v>2581</v>
      </c>
      <c r="G2612" s="1" t="s">
        <v>15649</v>
      </c>
      <c r="H2612" s="1" t="s">
        <v>15650</v>
      </c>
      <c r="I2612" s="4">
        <v>84.42114583333333</v>
      </c>
      <c r="J2612" s="1">
        <v>2792.68</v>
      </c>
      <c r="K2612" s="1">
        <v>671.78</v>
      </c>
      <c r="M2612" s="10">
        <f t="array" ref="M2612">_xlfn.XLOOKUP(A2612,subscriptions!B2612:B10004,subscriptions!D2612:D10004)</f>
        <v>80</v>
      </c>
      <c r="N2612" s="10">
        <f t="array" ref="N2612">_xlfn.XLOOKUP(A2612,subscriptions!B2612:B10004,subscriptions!G2612:G10004)</f>
        <v>20</v>
      </c>
      <c r="O2612" s="10">
        <v>64.0</v>
      </c>
      <c r="P2612" s="10" t="str">
        <f t="array" ref="P2612">_xlfn.XLOOKUP(A2612,subscriptions!B2612:B10004,subscriptions!C2612:C10004)</f>
        <v>Roam</v>
      </c>
      <c r="Q2612" s="10" t="s">
        <v>128</v>
      </c>
      <c r="R2612" s="10" t="s">
        <v>148</v>
      </c>
      <c r="S2612" s="10" t="s">
        <v>2152</v>
      </c>
    </row>
    <row r="2613">
      <c r="A2613" s="1" t="s">
        <v>3496</v>
      </c>
      <c r="B2613" s="1" t="s">
        <v>1491</v>
      </c>
      <c r="C2613" s="1" t="s">
        <v>827</v>
      </c>
      <c r="D2613" s="1" t="s">
        <v>153</v>
      </c>
      <c r="E2613" s="1" t="s">
        <v>714</v>
      </c>
      <c r="F2613" s="1" t="s">
        <v>828</v>
      </c>
      <c r="G2613" s="1" t="s">
        <v>15651</v>
      </c>
      <c r="H2613" s="1" t="s">
        <v>15652</v>
      </c>
      <c r="I2613" s="4">
        <v>84.21534722222222</v>
      </c>
      <c r="J2613" s="1">
        <v>55.74</v>
      </c>
      <c r="K2613" s="1">
        <v>16.89</v>
      </c>
      <c r="M2613" s="10">
        <f t="array" ref="M2613">_xlfn.XLOOKUP(A2613,subscriptions!B2613:B10004,subscriptions!D2613:D10004)</f>
        <v>120</v>
      </c>
      <c r="N2613" s="10">
        <f t="array" ref="N2613">_xlfn.XLOOKUP(A2613,subscriptions!B2613:B10004,subscriptions!G2613:G10004)</f>
        <v>0</v>
      </c>
      <c r="O2613" s="10">
        <v>120.0</v>
      </c>
      <c r="P2613" s="10" t="str">
        <f t="array" ref="P2613">_xlfn.XLOOKUP(A2613,subscriptions!B2613:B10004,subscriptions!C2613:C10004)</f>
        <v>Residential</v>
      </c>
      <c r="Q2613" s="10" t="s">
        <v>173</v>
      </c>
      <c r="R2613" s="10" t="s">
        <v>212</v>
      </c>
      <c r="S2613" s="10" t="s">
        <v>1212</v>
      </c>
    </row>
    <row r="2614">
      <c r="A2614" s="1" t="s">
        <v>3497</v>
      </c>
      <c r="B2614" s="1" t="s">
        <v>1886</v>
      </c>
      <c r="C2614" s="1" t="s">
        <v>26</v>
      </c>
      <c r="D2614" s="1" t="s">
        <v>27</v>
      </c>
      <c r="E2614" s="1" t="s">
        <v>714</v>
      </c>
      <c r="F2614" s="1" t="s">
        <v>3326</v>
      </c>
      <c r="G2614" s="1" t="s">
        <v>15653</v>
      </c>
      <c r="H2614" s="1" t="s">
        <v>15654</v>
      </c>
      <c r="I2614" s="4">
        <v>84.25722222222223</v>
      </c>
      <c r="J2614" s="1">
        <v>475.18</v>
      </c>
      <c r="K2614" s="1">
        <v>63.14</v>
      </c>
      <c r="M2614" s="10">
        <f t="array" ref="M2614">_xlfn.XLOOKUP(A2614,subscriptions!B2614:B10004,subscriptions!D2614:D10004)</f>
        <v>120</v>
      </c>
      <c r="N2614" s="10">
        <f t="array" ref="N2614">_xlfn.XLOOKUP(A2614,subscriptions!B2614:B10004,subscriptions!G2614:G10004)</f>
        <v>5</v>
      </c>
      <c r="O2614" s="10">
        <v>114.0</v>
      </c>
      <c r="P2614" s="10" t="str">
        <f t="array" ref="P2614">_xlfn.XLOOKUP(A2614,subscriptions!B2614:B10004,subscriptions!C2614:C10004)</f>
        <v>Residential</v>
      </c>
      <c r="Q2614" s="10" t="s">
        <v>194</v>
      </c>
      <c r="R2614" s="10" t="s">
        <v>212</v>
      </c>
      <c r="S2614" s="10" t="s">
        <v>175</v>
      </c>
    </row>
    <row r="2615">
      <c r="A2615" s="1" t="s">
        <v>3498</v>
      </c>
      <c r="B2615" s="1" t="s">
        <v>941</v>
      </c>
      <c r="C2615" s="1" t="s">
        <v>1507</v>
      </c>
      <c r="D2615" s="1" t="s">
        <v>27</v>
      </c>
      <c r="E2615" s="1" t="s">
        <v>262</v>
      </c>
      <c r="F2615" s="1" t="s">
        <v>392</v>
      </c>
      <c r="G2615" s="1" t="s">
        <v>15655</v>
      </c>
      <c r="H2615" s="1" t="s">
        <v>15656</v>
      </c>
      <c r="I2615" s="4">
        <v>84.33615740740741</v>
      </c>
      <c r="J2615" s="1">
        <v>2075.84</v>
      </c>
      <c r="K2615" s="1">
        <v>293.81</v>
      </c>
      <c r="M2615" s="10">
        <f t="array" ref="M2615">_xlfn.XLOOKUP(A2615,subscriptions!B2615:B10004,subscriptions!D2615:D10004)</f>
        <v>120</v>
      </c>
      <c r="N2615" s="10">
        <f t="array" ref="N2615">_xlfn.XLOOKUP(A2615,subscriptions!B2615:B10004,subscriptions!G2615:G10004)</f>
        <v>10</v>
      </c>
      <c r="O2615" s="10">
        <v>108.0</v>
      </c>
      <c r="P2615" s="10" t="str">
        <f t="array" ref="P2615">_xlfn.XLOOKUP(A2615,subscriptions!B2615:B10004,subscriptions!C2615:C10004)</f>
        <v>Residential</v>
      </c>
      <c r="Q2615" s="10" t="s">
        <v>128</v>
      </c>
      <c r="R2615" s="10" t="s">
        <v>212</v>
      </c>
      <c r="S2615" s="10" t="s">
        <v>1971</v>
      </c>
    </row>
    <row r="2616">
      <c r="A2616" s="1" t="s">
        <v>3499</v>
      </c>
      <c r="B2616" s="1" t="s">
        <v>2788</v>
      </c>
      <c r="C2616" s="1" t="s">
        <v>426</v>
      </c>
      <c r="D2616" s="1" t="s">
        <v>153</v>
      </c>
      <c r="E2616" s="1" t="s">
        <v>280</v>
      </c>
      <c r="F2616" s="1" t="s">
        <v>281</v>
      </c>
      <c r="G2616" s="1" t="s">
        <v>15657</v>
      </c>
      <c r="H2616" s="1" t="s">
        <v>15658</v>
      </c>
      <c r="I2616" s="4">
        <v>84.17153935185185</v>
      </c>
      <c r="J2616" s="1">
        <v>620.29</v>
      </c>
      <c r="K2616" s="1">
        <v>150.16</v>
      </c>
      <c r="M2616" s="10">
        <f t="array" ref="M2616">_xlfn.XLOOKUP(A2616,subscriptions!B2616:B10004,subscriptions!D2616:D10004)</f>
        <v>120</v>
      </c>
      <c r="N2616" s="10">
        <f t="array" ref="N2616">_xlfn.XLOOKUP(A2616,subscriptions!B2616:B10004,subscriptions!G2616:G10004)</f>
        <v>20</v>
      </c>
      <c r="O2616" s="10">
        <v>96.0</v>
      </c>
      <c r="P2616" s="10" t="str">
        <f t="array" ref="P2616">_xlfn.XLOOKUP(A2616,subscriptions!B2616:B10004,subscriptions!C2616:C10004)</f>
        <v>Residential</v>
      </c>
      <c r="Q2616" s="10" t="s">
        <v>128</v>
      </c>
      <c r="R2616" s="10" t="s">
        <v>148</v>
      </c>
      <c r="S2616" s="10" t="s">
        <v>1082</v>
      </c>
    </row>
    <row r="2617">
      <c r="A2617" s="1" t="s">
        <v>3500</v>
      </c>
      <c r="B2617" s="1" t="s">
        <v>1939</v>
      </c>
      <c r="C2617" s="1" t="s">
        <v>871</v>
      </c>
      <c r="D2617" s="1" t="s">
        <v>153</v>
      </c>
      <c r="E2617" s="1" t="s">
        <v>28</v>
      </c>
      <c r="F2617" s="1" t="s">
        <v>801</v>
      </c>
      <c r="G2617" s="1" t="s">
        <v>15659</v>
      </c>
      <c r="H2617" s="1" t="s">
        <v>15660</v>
      </c>
      <c r="I2617" s="4">
        <v>84.20922453703703</v>
      </c>
      <c r="J2617" s="1">
        <v>211.2</v>
      </c>
      <c r="K2617" s="1">
        <v>47.54</v>
      </c>
      <c r="M2617" s="10">
        <f t="array" ref="M2617">_xlfn.XLOOKUP(A2617,subscriptions!B2617:B10004,subscriptions!D2617:D10004)</f>
        <v>120</v>
      </c>
      <c r="N2617" s="10">
        <f t="array" ref="N2617">_xlfn.XLOOKUP(A2617,subscriptions!B2617:B10004,subscriptions!G2617:G10004)</f>
        <v>0</v>
      </c>
      <c r="O2617" s="10">
        <v>120.0</v>
      </c>
      <c r="P2617" s="10" t="str">
        <f t="array" ref="P2617">_xlfn.XLOOKUP(A2617,subscriptions!B2617:B10004,subscriptions!C2617:C10004)</f>
        <v>Residential</v>
      </c>
      <c r="Q2617" s="10" t="s">
        <v>173</v>
      </c>
      <c r="R2617" s="10" t="s">
        <v>212</v>
      </c>
      <c r="S2617" s="10" t="s">
        <v>1374</v>
      </c>
    </row>
    <row r="2618">
      <c r="A2618" s="1" t="s">
        <v>3501</v>
      </c>
      <c r="B2618" s="1" t="s">
        <v>426</v>
      </c>
      <c r="C2618" s="1" t="s">
        <v>524</v>
      </c>
      <c r="D2618" s="1" t="s">
        <v>153</v>
      </c>
      <c r="E2618" s="1" t="s">
        <v>111</v>
      </c>
      <c r="F2618" s="1" t="s">
        <v>1362</v>
      </c>
      <c r="G2618" s="1" t="s">
        <v>15661</v>
      </c>
      <c r="H2618" s="1" t="s">
        <v>15662</v>
      </c>
      <c r="I2618" s="4">
        <v>84.4174537037037</v>
      </c>
      <c r="J2618" s="1">
        <v>719.98</v>
      </c>
      <c r="K2618" s="1">
        <v>141.07</v>
      </c>
      <c r="M2618" s="10">
        <f t="array" ref="M2618">_xlfn.XLOOKUP(A2618,subscriptions!B2618:B10004,subscriptions!D2618:D10004)</f>
        <v>250</v>
      </c>
      <c r="N2618" s="10">
        <f t="array" ref="N2618">_xlfn.XLOOKUP(A2618,subscriptions!B2618:B10004,subscriptions!G2618:G10004)</f>
        <v>5</v>
      </c>
      <c r="O2618" s="10">
        <v>237.5</v>
      </c>
      <c r="P2618" s="10" t="str">
        <f t="array" ref="P2618">_xlfn.XLOOKUP(A2618,subscriptions!B2618:B10004,subscriptions!C2618:C10004)</f>
        <v>Business</v>
      </c>
      <c r="Q2618" s="10" t="s">
        <v>194</v>
      </c>
      <c r="R2618" s="10" t="s">
        <v>129</v>
      </c>
      <c r="S2618" s="10" t="s">
        <v>327</v>
      </c>
    </row>
    <row r="2619">
      <c r="A2619" s="1" t="s">
        <v>3504</v>
      </c>
      <c r="B2619" s="1" t="s">
        <v>439</v>
      </c>
      <c r="C2619" s="1" t="s">
        <v>279</v>
      </c>
      <c r="D2619" s="1" t="s">
        <v>153</v>
      </c>
      <c r="E2619" s="1" t="s">
        <v>631</v>
      </c>
      <c r="F2619" s="1" t="s">
        <v>2549</v>
      </c>
      <c r="G2619" s="1" t="s">
        <v>15663</v>
      </c>
      <c r="H2619" s="1" t="s">
        <v>15664</v>
      </c>
      <c r="I2619" s="4">
        <v>84.16950231481482</v>
      </c>
      <c r="J2619" s="1">
        <v>522.87</v>
      </c>
      <c r="K2619" s="1">
        <v>95.73</v>
      </c>
      <c r="M2619" s="10">
        <f t="array" ref="M2619">_xlfn.XLOOKUP(A2619,subscriptions!B2619:B10004,subscriptions!D2619:D10004)</f>
        <v>250</v>
      </c>
      <c r="N2619" s="10">
        <f t="array" ref="N2619">_xlfn.XLOOKUP(A2619,subscriptions!B2619:B10004,subscriptions!G2619:G10004)</f>
        <v>10</v>
      </c>
      <c r="O2619" s="10">
        <v>225.0</v>
      </c>
      <c r="P2619" s="10" t="str">
        <f t="array" ref="P2619">_xlfn.XLOOKUP(A2619,subscriptions!B2619:B10004,subscriptions!C2619:C10004)</f>
        <v>Business</v>
      </c>
      <c r="Q2619" s="10" t="s">
        <v>128</v>
      </c>
      <c r="R2619" s="10" t="s">
        <v>129</v>
      </c>
      <c r="S2619" s="10" t="s">
        <v>213</v>
      </c>
    </row>
    <row r="2620">
      <c r="A2620" s="1" t="s">
        <v>3505</v>
      </c>
      <c r="B2620" s="1" t="s">
        <v>455</v>
      </c>
      <c r="C2620" s="1" t="s">
        <v>1142</v>
      </c>
      <c r="D2620" s="1" t="s">
        <v>27</v>
      </c>
      <c r="E2620" s="1" t="s">
        <v>280</v>
      </c>
      <c r="F2620" s="1" t="s">
        <v>376</v>
      </c>
      <c r="G2620" s="1" t="s">
        <v>15665</v>
      </c>
      <c r="H2620" s="1" t="s">
        <v>15666</v>
      </c>
      <c r="I2620" s="4">
        <v>84.21692129629629</v>
      </c>
      <c r="J2620" s="1">
        <v>2824.51</v>
      </c>
      <c r="K2620" s="1">
        <v>553.94</v>
      </c>
      <c r="M2620" s="10">
        <f t="array" ref="M2620">_xlfn.XLOOKUP(A2620,subscriptions!B2620:B10004,subscriptions!D2620:D10004)</f>
        <v>50</v>
      </c>
      <c r="N2620" s="10">
        <f t="array" ref="N2620">_xlfn.XLOOKUP(A2620,subscriptions!B2620:B10004,subscriptions!G2620:G10004)</f>
        <v>20</v>
      </c>
      <c r="O2620" s="10">
        <v>40.0</v>
      </c>
      <c r="P2620" s="10" t="str">
        <f t="array" ref="P2620">_xlfn.XLOOKUP(A2620,subscriptions!B2620:B10004,subscriptions!C2620:C10004)</f>
        <v>Mini</v>
      </c>
      <c r="Q2620" s="10" t="s">
        <v>128</v>
      </c>
      <c r="R2620" s="10" t="s">
        <v>148</v>
      </c>
      <c r="S2620" s="10" t="s">
        <v>453</v>
      </c>
    </row>
    <row r="2621">
      <c r="A2621" s="1" t="s">
        <v>3506</v>
      </c>
      <c r="B2621" s="1" t="s">
        <v>1491</v>
      </c>
      <c r="C2621" s="1" t="s">
        <v>26</v>
      </c>
      <c r="D2621" s="1" t="s">
        <v>153</v>
      </c>
      <c r="E2621" s="1" t="s">
        <v>631</v>
      </c>
      <c r="F2621" s="1" t="s">
        <v>2749</v>
      </c>
      <c r="G2621" s="1" t="s">
        <v>15667</v>
      </c>
      <c r="H2621" s="1" t="s">
        <v>15668</v>
      </c>
      <c r="I2621" s="4">
        <v>84.16975694444444</v>
      </c>
      <c r="J2621" s="1">
        <v>613.89</v>
      </c>
      <c r="K2621" s="1">
        <v>71.88</v>
      </c>
      <c r="M2621" s="10">
        <f t="array" ref="M2621">_xlfn.XLOOKUP(A2621,subscriptions!B2621:B10004,subscriptions!D2621:D10004)</f>
        <v>120</v>
      </c>
      <c r="N2621" s="10">
        <f t="array" ref="N2621">_xlfn.XLOOKUP(A2621,subscriptions!B2621:B10004,subscriptions!G2621:G10004)</f>
        <v>0</v>
      </c>
      <c r="O2621" s="10">
        <v>120.0</v>
      </c>
      <c r="P2621" s="10" t="str">
        <f t="array" ref="P2621">_xlfn.XLOOKUP(A2621,subscriptions!B2621:B10004,subscriptions!C2621:C10004)</f>
        <v>Residential</v>
      </c>
      <c r="Q2621" s="10" t="s">
        <v>173</v>
      </c>
      <c r="R2621" s="10" t="s">
        <v>212</v>
      </c>
      <c r="S2621" s="10" t="s">
        <v>213</v>
      </c>
    </row>
    <row r="2622">
      <c r="A2622" s="1" t="s">
        <v>3507</v>
      </c>
      <c r="B2622" s="1" t="s">
        <v>24</v>
      </c>
      <c r="C2622" s="1" t="s">
        <v>786</v>
      </c>
      <c r="D2622" s="1" t="s">
        <v>27</v>
      </c>
      <c r="E2622" s="1" t="s">
        <v>179</v>
      </c>
      <c r="F2622" s="1" t="s">
        <v>4595</v>
      </c>
      <c r="G2622" s="1" t="s">
        <v>15669</v>
      </c>
      <c r="H2622" s="1" t="s">
        <v>15670</v>
      </c>
      <c r="I2622" s="4">
        <v>84.378125</v>
      </c>
      <c r="J2622" s="1">
        <v>2383.37</v>
      </c>
      <c r="K2622" s="1">
        <v>242.83</v>
      </c>
      <c r="L2622" s="1">
        <v>100.0</v>
      </c>
      <c r="M2622" s="10">
        <f t="array" ref="M2622">_xlfn.XLOOKUP(A2622,subscriptions!B2622:B10004,subscriptions!D2622:D10004)</f>
        <v>50</v>
      </c>
      <c r="N2622" s="10">
        <f t="array" ref="N2622">_xlfn.XLOOKUP(A2622,subscriptions!B2622:B10004,subscriptions!G2622:G10004)</f>
        <v>5</v>
      </c>
      <c r="O2622" s="10">
        <v>47.5</v>
      </c>
      <c r="P2622" s="10" t="str">
        <f t="array" ref="P2622">_xlfn.XLOOKUP(A2622,subscriptions!B2622:B10004,subscriptions!C2622:C10004)</f>
        <v>Mini</v>
      </c>
      <c r="Q2622" s="10" t="s">
        <v>194</v>
      </c>
      <c r="R2622" s="10" t="s">
        <v>148</v>
      </c>
      <c r="S2622" s="10" t="s">
        <v>1302</v>
      </c>
    </row>
    <row r="2623">
      <c r="A2623" s="1" t="s">
        <v>3508</v>
      </c>
      <c r="B2623" s="1" t="s">
        <v>941</v>
      </c>
      <c r="C2623" s="1" t="s">
        <v>330</v>
      </c>
      <c r="D2623" s="1" t="s">
        <v>27</v>
      </c>
      <c r="E2623" s="1" t="s">
        <v>262</v>
      </c>
      <c r="F2623" s="1" t="s">
        <v>2985</v>
      </c>
      <c r="G2623" s="1" t="s">
        <v>15671</v>
      </c>
      <c r="H2623" s="1" t="s">
        <v>15672</v>
      </c>
      <c r="I2623" s="4">
        <v>84.2583449074074</v>
      </c>
      <c r="J2623" s="1">
        <v>3386.66</v>
      </c>
      <c r="K2623" s="1">
        <v>691.35</v>
      </c>
      <c r="M2623" s="10">
        <f t="array" ref="M2623">_xlfn.XLOOKUP(A2623,subscriptions!B2623:B10004,subscriptions!D2623:D10004)</f>
        <v>120</v>
      </c>
      <c r="N2623" s="10">
        <f t="array" ref="N2623">_xlfn.XLOOKUP(A2623,subscriptions!B2623:B10004,subscriptions!G2623:G10004)</f>
        <v>10</v>
      </c>
      <c r="O2623" s="10">
        <v>108.0</v>
      </c>
      <c r="P2623" s="10" t="str">
        <f t="array" ref="P2623">_xlfn.XLOOKUP(A2623,subscriptions!B2623:B10004,subscriptions!C2623:C10004)</f>
        <v>Residential</v>
      </c>
      <c r="Q2623" s="10" t="s">
        <v>128</v>
      </c>
      <c r="R2623" s="10" t="s">
        <v>212</v>
      </c>
      <c r="S2623" s="10" t="s">
        <v>4148</v>
      </c>
    </row>
    <row r="2624">
      <c r="A2624" s="1" t="s">
        <v>3509</v>
      </c>
      <c r="B2624" s="1" t="s">
        <v>312</v>
      </c>
      <c r="C2624" s="1" t="s">
        <v>237</v>
      </c>
      <c r="D2624" s="1" t="s">
        <v>153</v>
      </c>
      <c r="E2624" s="1" t="s">
        <v>280</v>
      </c>
      <c r="F2624" s="1" t="s">
        <v>1446</v>
      </c>
      <c r="G2624" s="1" t="s">
        <v>15673</v>
      </c>
      <c r="H2624" s="1" t="s">
        <v>15674</v>
      </c>
      <c r="I2624" s="4">
        <v>84.25836805555555</v>
      </c>
      <c r="J2624" s="1">
        <v>903.26</v>
      </c>
      <c r="K2624" s="1">
        <v>212.16</v>
      </c>
      <c r="M2624" s="10">
        <f t="array" ref="M2624">_xlfn.XLOOKUP(A2624,subscriptions!B2624:B10004,subscriptions!D2624:D10004)</f>
        <v>250</v>
      </c>
      <c r="N2624" s="10">
        <f t="array" ref="N2624">_xlfn.XLOOKUP(A2624,subscriptions!B2624:B10004,subscriptions!G2624:G10004)</f>
        <v>20</v>
      </c>
      <c r="O2624" s="10">
        <v>200.0</v>
      </c>
      <c r="P2624" s="10" t="str">
        <f t="array" ref="P2624">_xlfn.XLOOKUP(A2624,subscriptions!B2624:B10004,subscriptions!C2624:C10004)</f>
        <v>Business</v>
      </c>
      <c r="Q2624" s="10" t="s">
        <v>128</v>
      </c>
      <c r="R2624" s="10" t="s">
        <v>129</v>
      </c>
      <c r="S2624" s="10" t="s">
        <v>4148</v>
      </c>
    </row>
    <row r="2625">
      <c r="A2625" s="1" t="s">
        <v>3510</v>
      </c>
      <c r="B2625" s="1" t="s">
        <v>713</v>
      </c>
      <c r="C2625" s="1" t="s">
        <v>133</v>
      </c>
      <c r="D2625" s="1" t="s">
        <v>27</v>
      </c>
      <c r="E2625" s="1" t="s">
        <v>280</v>
      </c>
      <c r="F2625" s="1" t="s">
        <v>281</v>
      </c>
      <c r="G2625" s="1" t="s">
        <v>15675</v>
      </c>
      <c r="H2625" s="1" t="s">
        <v>15676</v>
      </c>
      <c r="I2625" s="4">
        <v>84.41908564814815</v>
      </c>
      <c r="J2625" s="1">
        <v>3660.97</v>
      </c>
      <c r="K2625" s="1">
        <v>682.01</v>
      </c>
      <c r="M2625" s="10">
        <f t="array" ref="M2625">_xlfn.XLOOKUP(A2625,subscriptions!B2625:B10004,subscriptions!D2625:D10004)</f>
        <v>120</v>
      </c>
      <c r="N2625" s="10">
        <f t="array" ref="N2625">_xlfn.XLOOKUP(A2625,subscriptions!B2625:B10004,subscriptions!G2625:G10004)</f>
        <v>0</v>
      </c>
      <c r="O2625" s="10">
        <v>120.0</v>
      </c>
      <c r="P2625" s="10" t="str">
        <f t="array" ref="P2625">_xlfn.XLOOKUP(A2625,subscriptions!B2625:B10004,subscriptions!C2625:C10004)</f>
        <v>Residential</v>
      </c>
      <c r="Q2625" s="10" t="s">
        <v>173</v>
      </c>
      <c r="R2625" s="10" t="s">
        <v>212</v>
      </c>
      <c r="S2625" s="10" t="s">
        <v>1822</v>
      </c>
    </row>
    <row r="2626">
      <c r="A2626" s="1" t="s">
        <v>3511</v>
      </c>
      <c r="B2626" s="1" t="s">
        <v>508</v>
      </c>
      <c r="C2626" s="1" t="s">
        <v>279</v>
      </c>
      <c r="D2626" s="1" t="s">
        <v>153</v>
      </c>
      <c r="E2626" s="1" t="s">
        <v>714</v>
      </c>
      <c r="F2626" s="1" t="s">
        <v>1951</v>
      </c>
      <c r="G2626" s="1" t="s">
        <v>15677</v>
      </c>
      <c r="H2626" s="1" t="s">
        <v>15678</v>
      </c>
      <c r="I2626" s="4">
        <v>84.25569444444444</v>
      </c>
      <c r="J2626" s="1">
        <v>760.58</v>
      </c>
      <c r="K2626" s="1">
        <v>155.38</v>
      </c>
      <c r="M2626" s="10">
        <f t="array" ref="M2626">_xlfn.XLOOKUP(A2626,subscriptions!B2626:B10004,subscriptions!D2626:D10004)</f>
        <v>120</v>
      </c>
      <c r="N2626" s="10">
        <f t="array" ref="N2626">_xlfn.XLOOKUP(A2626,subscriptions!B2626:B10004,subscriptions!G2626:G10004)</f>
        <v>5</v>
      </c>
      <c r="O2626" s="10">
        <v>114.0</v>
      </c>
      <c r="P2626" s="10" t="str">
        <f t="array" ref="P2626">_xlfn.XLOOKUP(A2626,subscriptions!B2626:B10004,subscriptions!C2626:C10004)</f>
        <v>Residential</v>
      </c>
      <c r="Q2626" s="10" t="s">
        <v>194</v>
      </c>
      <c r="R2626" s="10" t="s">
        <v>212</v>
      </c>
      <c r="S2626" s="10" t="s">
        <v>1156</v>
      </c>
    </row>
    <row r="2627">
      <c r="A2627" s="1" t="s">
        <v>3515</v>
      </c>
      <c r="B2627" s="1" t="s">
        <v>1939</v>
      </c>
      <c r="C2627" s="1" t="s">
        <v>750</v>
      </c>
      <c r="D2627" s="1" t="s">
        <v>153</v>
      </c>
      <c r="E2627" s="1" t="s">
        <v>111</v>
      </c>
      <c r="F2627" s="1" t="s">
        <v>3756</v>
      </c>
      <c r="G2627" s="1" t="s">
        <v>15679</v>
      </c>
      <c r="H2627" s="1" t="s">
        <v>15680</v>
      </c>
      <c r="I2627" s="4">
        <v>84.21488425925926</v>
      </c>
      <c r="J2627" s="1">
        <v>5039.63</v>
      </c>
      <c r="K2627" s="1">
        <v>1142.45</v>
      </c>
      <c r="M2627" s="10">
        <f t="array" ref="M2627">_xlfn.XLOOKUP(A2627,subscriptions!B2627:B10004,subscriptions!D2627:D10004)</f>
        <v>250</v>
      </c>
      <c r="N2627" s="10">
        <f t="array" ref="N2627">_xlfn.XLOOKUP(A2627,subscriptions!B2627:B10004,subscriptions!G2627:G10004)</f>
        <v>10</v>
      </c>
      <c r="O2627" s="10">
        <v>225.0</v>
      </c>
      <c r="P2627" s="10" t="str">
        <f t="array" ref="P2627">_xlfn.XLOOKUP(A2627,subscriptions!B2627:B10004,subscriptions!C2627:C10004)</f>
        <v>Business</v>
      </c>
      <c r="Q2627" s="10" t="s">
        <v>128</v>
      </c>
      <c r="R2627" s="10" t="s">
        <v>129</v>
      </c>
      <c r="S2627" s="10" t="s">
        <v>3641</v>
      </c>
    </row>
    <row r="2628">
      <c r="A2628" s="1" t="s">
        <v>3516</v>
      </c>
      <c r="B2628" s="1" t="s">
        <v>919</v>
      </c>
      <c r="C2628" s="1" t="s">
        <v>1415</v>
      </c>
      <c r="D2628" s="1" t="s">
        <v>27</v>
      </c>
      <c r="E2628" s="1" t="s">
        <v>714</v>
      </c>
      <c r="F2628" s="1" t="s">
        <v>3419</v>
      </c>
      <c r="G2628" s="1" t="s">
        <v>15681</v>
      </c>
      <c r="H2628" s="1" t="s">
        <v>15682</v>
      </c>
      <c r="I2628" s="4">
        <v>84.42043981481481</v>
      </c>
      <c r="J2628" s="1">
        <v>190.3</v>
      </c>
      <c r="K2628" s="1">
        <v>44.84</v>
      </c>
      <c r="M2628" s="10">
        <f t="array" ref="M2628">_xlfn.XLOOKUP(A2628,subscriptions!B2628:B10004,subscriptions!D2628:D10004)</f>
        <v>50</v>
      </c>
      <c r="N2628" s="10">
        <f t="array" ref="N2628">_xlfn.XLOOKUP(A2628,subscriptions!B2628:B10004,subscriptions!G2628:G10004)</f>
        <v>20</v>
      </c>
      <c r="O2628" s="10">
        <v>40.0</v>
      </c>
      <c r="P2628" s="10" t="str">
        <f t="array" ref="P2628">_xlfn.XLOOKUP(A2628,subscriptions!B2628:B10004,subscriptions!C2628:C10004)</f>
        <v>Mini</v>
      </c>
      <c r="Q2628" s="10" t="s">
        <v>128</v>
      </c>
      <c r="R2628" s="10" t="s">
        <v>148</v>
      </c>
      <c r="S2628" s="10" t="s">
        <v>940</v>
      </c>
    </row>
    <row r="2629">
      <c r="A2629" s="1" t="s">
        <v>3517</v>
      </c>
      <c r="B2629" s="1" t="s">
        <v>329</v>
      </c>
      <c r="C2629" s="1" t="s">
        <v>524</v>
      </c>
      <c r="D2629" s="1" t="s">
        <v>27</v>
      </c>
      <c r="E2629" s="1" t="s">
        <v>714</v>
      </c>
      <c r="F2629" s="1" t="s">
        <v>3419</v>
      </c>
      <c r="G2629" s="1" t="s">
        <v>15683</v>
      </c>
      <c r="H2629" s="1" t="s">
        <v>15684</v>
      </c>
      <c r="I2629" s="4">
        <v>84.25590277777778</v>
      </c>
      <c r="J2629" s="1">
        <v>1792.42</v>
      </c>
      <c r="K2629" s="1">
        <v>389.53</v>
      </c>
      <c r="M2629" s="10">
        <f t="array" ref="M2629">_xlfn.XLOOKUP(A2629,subscriptions!B2629:B10004,subscriptions!D2629:D10004)</f>
        <v>120</v>
      </c>
      <c r="N2629" s="10">
        <f t="array" ref="N2629">_xlfn.XLOOKUP(A2629,subscriptions!B2629:B10004,subscriptions!G2629:G10004)</f>
        <v>0</v>
      </c>
      <c r="O2629" s="10">
        <v>120.0</v>
      </c>
      <c r="P2629" s="10" t="str">
        <f t="array" ref="P2629">_xlfn.XLOOKUP(A2629,subscriptions!B2629:B10004,subscriptions!C2629:C10004)</f>
        <v>Residential</v>
      </c>
      <c r="Q2629" s="10" t="s">
        <v>173</v>
      </c>
      <c r="R2629" s="10" t="s">
        <v>212</v>
      </c>
      <c r="S2629" s="10" t="s">
        <v>1156</v>
      </c>
    </row>
    <row r="2630">
      <c r="A2630" s="1" t="s">
        <v>3518</v>
      </c>
      <c r="B2630" s="1" t="s">
        <v>686</v>
      </c>
      <c r="C2630" s="1" t="s">
        <v>279</v>
      </c>
      <c r="D2630" s="1" t="s">
        <v>153</v>
      </c>
      <c r="E2630" s="1" t="s">
        <v>714</v>
      </c>
      <c r="F2630" s="1" t="s">
        <v>828</v>
      </c>
      <c r="G2630" s="1" t="s">
        <v>15685</v>
      </c>
      <c r="H2630" s="1" t="s">
        <v>15686</v>
      </c>
      <c r="I2630" s="4">
        <v>84.20983796296296</v>
      </c>
      <c r="J2630" s="1">
        <v>1071.28</v>
      </c>
      <c r="K2630" s="1">
        <v>251.65</v>
      </c>
      <c r="M2630" s="10">
        <f t="array" ref="M2630">_xlfn.XLOOKUP(A2630,subscriptions!B2630:B10004,subscriptions!D2630:D10004)</f>
        <v>120</v>
      </c>
      <c r="N2630" s="10">
        <f t="array" ref="N2630">_xlfn.XLOOKUP(A2630,subscriptions!B2630:B10004,subscriptions!G2630:G10004)</f>
        <v>5</v>
      </c>
      <c r="O2630" s="10">
        <v>114.0</v>
      </c>
      <c r="P2630" s="10" t="str">
        <f t="array" ref="P2630">_xlfn.XLOOKUP(A2630,subscriptions!B2630:B10004,subscriptions!C2630:C10004)</f>
        <v>Residential</v>
      </c>
      <c r="Q2630" s="10" t="s">
        <v>194</v>
      </c>
      <c r="R2630" s="10" t="s">
        <v>212</v>
      </c>
      <c r="S2630" s="10" t="s">
        <v>353</v>
      </c>
    </row>
    <row r="2631">
      <c r="A2631" s="1" t="s">
        <v>3520</v>
      </c>
      <c r="B2631" s="1" t="s">
        <v>919</v>
      </c>
      <c r="C2631" s="1" t="s">
        <v>237</v>
      </c>
      <c r="D2631" s="1" t="s">
        <v>27</v>
      </c>
      <c r="E2631" s="1" t="s">
        <v>262</v>
      </c>
      <c r="F2631" s="1" t="s">
        <v>2853</v>
      </c>
      <c r="G2631" s="1" t="s">
        <v>15687</v>
      </c>
      <c r="H2631" s="1" t="s">
        <v>15688</v>
      </c>
      <c r="I2631" s="4">
        <v>84.2930787037037</v>
      </c>
      <c r="J2631" s="1">
        <v>785.67</v>
      </c>
      <c r="K2631" s="1">
        <v>90.22</v>
      </c>
      <c r="M2631" s="10">
        <f t="array" ref="M2631">_xlfn.XLOOKUP(A2631,subscriptions!B2631:B10004,subscriptions!D2631:D10004)</f>
        <v>120</v>
      </c>
      <c r="N2631" s="10">
        <f t="array" ref="N2631">_xlfn.XLOOKUP(A2631,subscriptions!B2631:B10004,subscriptions!G2631:G10004)</f>
        <v>10</v>
      </c>
      <c r="O2631" s="10">
        <v>108.0</v>
      </c>
      <c r="P2631" s="10" t="str">
        <f t="array" ref="P2631">_xlfn.XLOOKUP(A2631,subscriptions!B2631:B10004,subscriptions!C2631:C10004)</f>
        <v>Residential</v>
      </c>
      <c r="Q2631" s="10" t="s">
        <v>128</v>
      </c>
      <c r="R2631" s="10" t="s">
        <v>212</v>
      </c>
      <c r="S2631" s="10" t="s">
        <v>1779</v>
      </c>
    </row>
    <row r="2632">
      <c r="A2632" s="1" t="s">
        <v>3521</v>
      </c>
      <c r="B2632" s="1" t="s">
        <v>700</v>
      </c>
      <c r="C2632" s="1" t="s">
        <v>673</v>
      </c>
      <c r="D2632" s="1" t="s">
        <v>153</v>
      </c>
      <c r="E2632" s="1" t="s">
        <v>280</v>
      </c>
      <c r="F2632" s="1" t="s">
        <v>1478</v>
      </c>
      <c r="G2632" s="1" t="s">
        <v>15689</v>
      </c>
      <c r="H2632" s="1" t="s">
        <v>15690</v>
      </c>
      <c r="I2632" s="4">
        <v>84.17090277777778</v>
      </c>
      <c r="J2632" s="1">
        <v>1552.41</v>
      </c>
      <c r="K2632" s="1">
        <v>372.25</v>
      </c>
      <c r="M2632" s="10">
        <f t="array" ref="M2632">_xlfn.XLOOKUP(A2632,subscriptions!B2632:B10004,subscriptions!D2632:D10004)</f>
        <v>120</v>
      </c>
      <c r="N2632" s="10">
        <f t="array" ref="N2632">_xlfn.XLOOKUP(A2632,subscriptions!B2632:B10004,subscriptions!G2632:G10004)</f>
        <v>20</v>
      </c>
      <c r="O2632" s="10">
        <v>96.0</v>
      </c>
      <c r="P2632" s="10" t="str">
        <f t="array" ref="P2632">_xlfn.XLOOKUP(A2632,subscriptions!B2632:B10004,subscriptions!C2632:C10004)</f>
        <v>Residential</v>
      </c>
      <c r="Q2632" s="10" t="s">
        <v>128</v>
      </c>
      <c r="R2632" s="10" t="s">
        <v>148</v>
      </c>
      <c r="S2632" s="10" t="s">
        <v>310</v>
      </c>
    </row>
    <row r="2633">
      <c r="A2633" s="1" t="s">
        <v>3524</v>
      </c>
      <c r="B2633" s="1" t="s">
        <v>1624</v>
      </c>
      <c r="C2633" s="1" t="s">
        <v>1347</v>
      </c>
      <c r="D2633" s="1" t="s">
        <v>27</v>
      </c>
      <c r="E2633" s="1" t="s">
        <v>631</v>
      </c>
      <c r="F2633" s="1" t="s">
        <v>922</v>
      </c>
      <c r="G2633" s="1" t="s">
        <v>15691</v>
      </c>
      <c r="H2633" s="1" t="s">
        <v>15692</v>
      </c>
      <c r="I2633" s="4">
        <v>84.29667824074075</v>
      </c>
      <c r="J2633" s="1">
        <v>1875.37</v>
      </c>
      <c r="K2633" s="1">
        <v>346.74</v>
      </c>
      <c r="M2633" s="10">
        <f t="array" ref="M2633">_xlfn.XLOOKUP(A2633,subscriptions!B2633:B10004,subscriptions!D2633:D10004)</f>
        <v>50</v>
      </c>
      <c r="N2633" s="10">
        <f t="array" ref="N2633">_xlfn.XLOOKUP(A2633,subscriptions!B2633:B10004,subscriptions!G2633:G10004)</f>
        <v>0</v>
      </c>
      <c r="O2633" s="10">
        <v>50.0</v>
      </c>
      <c r="P2633" s="10" t="str">
        <f t="array" ref="P2633">_xlfn.XLOOKUP(A2633,subscriptions!B2633:B10004,subscriptions!C2633:C10004)</f>
        <v>Mini</v>
      </c>
      <c r="Q2633" s="10" t="s">
        <v>173</v>
      </c>
      <c r="R2633" s="10" t="s">
        <v>148</v>
      </c>
      <c r="S2633" s="10" t="s">
        <v>373</v>
      </c>
    </row>
    <row r="2634">
      <c r="A2634" s="1" t="s">
        <v>3525</v>
      </c>
      <c r="B2634" s="1" t="s">
        <v>2788</v>
      </c>
      <c r="C2634" s="1" t="s">
        <v>524</v>
      </c>
      <c r="D2634" s="1" t="s">
        <v>153</v>
      </c>
      <c r="E2634" s="1" t="s">
        <v>631</v>
      </c>
      <c r="F2634" s="1" t="s">
        <v>1318</v>
      </c>
      <c r="G2634" s="1" t="s">
        <v>15693</v>
      </c>
      <c r="H2634" s="1" t="s">
        <v>15694</v>
      </c>
      <c r="I2634" s="4">
        <v>84.41753472222223</v>
      </c>
      <c r="J2634" s="1">
        <v>56.56</v>
      </c>
      <c r="K2634" s="1">
        <v>15.44</v>
      </c>
      <c r="M2634" s="10">
        <f t="array" ref="M2634">_xlfn.XLOOKUP(A2634,subscriptions!B2634:B10004,subscriptions!D2634:D10004)</f>
        <v>120</v>
      </c>
      <c r="N2634" s="10">
        <f t="array" ref="N2634">_xlfn.XLOOKUP(A2634,subscriptions!B2634:B10004,subscriptions!G2634:G10004)</f>
        <v>5</v>
      </c>
      <c r="O2634" s="10">
        <v>114.0</v>
      </c>
      <c r="P2634" s="10" t="str">
        <f t="array" ref="P2634">_xlfn.XLOOKUP(A2634,subscriptions!B2634:B10004,subscriptions!C2634:C10004)</f>
        <v>Residential</v>
      </c>
      <c r="Q2634" s="10" t="s">
        <v>194</v>
      </c>
      <c r="R2634" s="10" t="s">
        <v>212</v>
      </c>
      <c r="S2634" s="10" t="s">
        <v>327</v>
      </c>
    </row>
    <row r="2635">
      <c r="A2635" s="1" t="s">
        <v>3526</v>
      </c>
      <c r="B2635" s="1" t="s">
        <v>2096</v>
      </c>
      <c r="C2635" s="1" t="s">
        <v>198</v>
      </c>
      <c r="D2635" s="1" t="s">
        <v>27</v>
      </c>
      <c r="E2635" s="1" t="s">
        <v>332</v>
      </c>
      <c r="F2635" s="1" t="s">
        <v>1749</v>
      </c>
      <c r="G2635" s="1" t="s">
        <v>15695</v>
      </c>
      <c r="H2635" s="1" t="s">
        <v>15696</v>
      </c>
      <c r="I2635" s="4">
        <v>84.296875</v>
      </c>
      <c r="J2635" s="1">
        <v>324.0</v>
      </c>
      <c r="K2635" s="1">
        <v>62.74</v>
      </c>
      <c r="M2635" s="10">
        <f t="array" ref="M2635">_xlfn.XLOOKUP(A2635,subscriptions!B2635:B10004,subscriptions!D2635:D10004)</f>
        <v>250</v>
      </c>
      <c r="N2635" s="10">
        <f t="array" ref="N2635">_xlfn.XLOOKUP(A2635,subscriptions!B2635:B10004,subscriptions!G2635:G10004)</f>
        <v>10</v>
      </c>
      <c r="O2635" s="10">
        <v>225.0</v>
      </c>
      <c r="P2635" s="10" t="str">
        <f t="array" ref="P2635">_xlfn.XLOOKUP(A2635,subscriptions!B2635:B10004,subscriptions!C2635:C10004)</f>
        <v>Business</v>
      </c>
      <c r="Q2635" s="10" t="s">
        <v>128</v>
      </c>
      <c r="R2635" s="10" t="s">
        <v>129</v>
      </c>
      <c r="S2635" s="10" t="s">
        <v>373</v>
      </c>
    </row>
    <row r="2636">
      <c r="A2636" s="1" t="s">
        <v>3527</v>
      </c>
      <c r="B2636" s="1" t="s">
        <v>1303</v>
      </c>
      <c r="C2636" s="1" t="s">
        <v>509</v>
      </c>
      <c r="D2636" s="1" t="s">
        <v>153</v>
      </c>
      <c r="E2636" s="1" t="s">
        <v>280</v>
      </c>
      <c r="F2636" s="1" t="s">
        <v>1706</v>
      </c>
      <c r="G2636" s="1" t="s">
        <v>15697</v>
      </c>
      <c r="H2636" s="1" t="s">
        <v>15698</v>
      </c>
      <c r="I2636" s="4">
        <v>84.30027777777778</v>
      </c>
      <c r="J2636" s="1">
        <v>1922.65</v>
      </c>
      <c r="K2636" s="1">
        <v>482.13</v>
      </c>
      <c r="M2636" s="10">
        <f t="array" ref="M2636">_xlfn.XLOOKUP(A2636,subscriptions!B2636:B10004,subscriptions!D2636:D10004)</f>
        <v>250</v>
      </c>
      <c r="N2636" s="10">
        <f t="array" ref="N2636">_xlfn.XLOOKUP(A2636,subscriptions!B2636:B10004,subscriptions!G2636:G10004)</f>
        <v>20</v>
      </c>
      <c r="O2636" s="10">
        <v>200.0</v>
      </c>
      <c r="P2636" s="10" t="str">
        <f t="array" ref="P2636">_xlfn.XLOOKUP(A2636,subscriptions!B2636:B10004,subscriptions!C2636:C10004)</f>
        <v>Business</v>
      </c>
      <c r="Q2636" s="10" t="s">
        <v>128</v>
      </c>
      <c r="R2636" s="10" t="s">
        <v>129</v>
      </c>
      <c r="S2636" s="10" t="s">
        <v>1172</v>
      </c>
    </row>
    <row r="2637">
      <c r="A2637" s="1" t="s">
        <v>3528</v>
      </c>
      <c r="B2637" s="1" t="s">
        <v>1009</v>
      </c>
      <c r="C2637" s="1" t="s">
        <v>456</v>
      </c>
      <c r="D2637" s="1" t="s">
        <v>153</v>
      </c>
      <c r="E2637" s="1" t="s">
        <v>179</v>
      </c>
      <c r="F2637" s="1" t="s">
        <v>357</v>
      </c>
      <c r="G2637" s="1" t="s">
        <v>15699</v>
      </c>
      <c r="H2637" s="1" t="s">
        <v>15700</v>
      </c>
      <c r="I2637" s="4">
        <v>84.29394675925926</v>
      </c>
      <c r="J2637" s="1">
        <v>1696.65</v>
      </c>
      <c r="K2637" s="1">
        <v>200.62</v>
      </c>
      <c r="L2637" s="1">
        <v>100.0</v>
      </c>
      <c r="M2637" s="10">
        <f t="array" ref="M2637">_xlfn.XLOOKUP(A2637,subscriptions!B2637:B10004,subscriptions!D2637:D10004)</f>
        <v>120</v>
      </c>
      <c r="N2637" s="10">
        <f t="array" ref="N2637">_xlfn.XLOOKUP(A2637,subscriptions!B2637:B10004,subscriptions!G2637:G10004)</f>
        <v>0</v>
      </c>
      <c r="O2637" s="10">
        <v>120.0</v>
      </c>
      <c r="P2637" s="10" t="str">
        <f t="array" ref="P2637">_xlfn.XLOOKUP(A2637,subscriptions!B2637:B10004,subscriptions!C2637:C10004)</f>
        <v>Residential</v>
      </c>
      <c r="Q2637" s="10" t="s">
        <v>173</v>
      </c>
      <c r="R2637" s="10" t="s">
        <v>212</v>
      </c>
      <c r="S2637" s="10" t="s">
        <v>1458</v>
      </c>
    </row>
    <row r="2638">
      <c r="A2638" s="1" t="s">
        <v>3529</v>
      </c>
      <c r="B2638" s="1" t="s">
        <v>657</v>
      </c>
      <c r="C2638" s="1" t="s">
        <v>827</v>
      </c>
      <c r="D2638" s="1" t="s">
        <v>153</v>
      </c>
      <c r="E2638" s="1" t="s">
        <v>280</v>
      </c>
      <c r="F2638" s="1" t="s">
        <v>376</v>
      </c>
      <c r="G2638" s="1" t="s">
        <v>15701</v>
      </c>
      <c r="H2638" s="1" t="s">
        <v>15702</v>
      </c>
      <c r="I2638" s="4">
        <v>84.29237268518519</v>
      </c>
      <c r="J2638" s="1">
        <v>5124.19</v>
      </c>
      <c r="K2638" s="1">
        <v>752.56</v>
      </c>
      <c r="M2638" s="10">
        <f t="array" ref="M2638">_xlfn.XLOOKUP(A2638,subscriptions!B2638:B10004,subscriptions!D2638:D10004)</f>
        <v>80</v>
      </c>
      <c r="N2638" s="10">
        <f t="array" ref="N2638">_xlfn.XLOOKUP(A2638,subscriptions!B2638:B10004,subscriptions!G2638:G10004)</f>
        <v>5</v>
      </c>
      <c r="O2638" s="10">
        <v>76.0</v>
      </c>
      <c r="P2638" s="10" t="str">
        <f t="array" ref="P2638">_xlfn.XLOOKUP(A2638,subscriptions!B2638:B10004,subscriptions!C2638:C10004)</f>
        <v>Roam</v>
      </c>
      <c r="Q2638" s="10" t="s">
        <v>194</v>
      </c>
      <c r="R2638" s="10" t="s">
        <v>148</v>
      </c>
      <c r="S2638" s="10" t="s">
        <v>587</v>
      </c>
    </row>
    <row r="2639">
      <c r="A2639" s="1" t="s">
        <v>3530</v>
      </c>
      <c r="B2639" s="1" t="s">
        <v>2534</v>
      </c>
      <c r="C2639" s="1" t="s">
        <v>2007</v>
      </c>
      <c r="D2639" s="1" t="s">
        <v>153</v>
      </c>
      <c r="E2639" s="1" t="s">
        <v>280</v>
      </c>
      <c r="F2639" s="1" t="s">
        <v>376</v>
      </c>
      <c r="G2639" s="1" t="s">
        <v>15703</v>
      </c>
      <c r="H2639" s="1" t="s">
        <v>15704</v>
      </c>
      <c r="I2639" s="4">
        <v>84.29662037037038</v>
      </c>
      <c r="J2639" s="1">
        <v>2197.17</v>
      </c>
      <c r="K2639" s="1">
        <v>397.8</v>
      </c>
      <c r="M2639" s="10">
        <f t="array" ref="M2639">_xlfn.XLOOKUP(A2639,subscriptions!B2639:B10004,subscriptions!D2639:D10004)</f>
        <v>250</v>
      </c>
      <c r="N2639" s="10">
        <f t="array" ref="N2639">_xlfn.XLOOKUP(A2639,subscriptions!B2639:B10004,subscriptions!G2639:G10004)</f>
        <v>10</v>
      </c>
      <c r="O2639" s="10">
        <v>225.0</v>
      </c>
      <c r="P2639" s="10" t="str">
        <f t="array" ref="P2639">_xlfn.XLOOKUP(A2639,subscriptions!B2639:B10004,subscriptions!C2639:C10004)</f>
        <v>Business</v>
      </c>
      <c r="Q2639" s="10" t="s">
        <v>128</v>
      </c>
      <c r="R2639" s="10" t="s">
        <v>129</v>
      </c>
      <c r="S2639" s="10" t="s">
        <v>373</v>
      </c>
    </row>
    <row r="2640">
      <c r="A2640" s="1" t="s">
        <v>3531</v>
      </c>
      <c r="B2640" s="1" t="s">
        <v>409</v>
      </c>
      <c r="C2640" s="1" t="s">
        <v>198</v>
      </c>
      <c r="D2640" s="1" t="s">
        <v>27</v>
      </c>
      <c r="E2640" s="1" t="s">
        <v>111</v>
      </c>
      <c r="F2640" s="1" t="s">
        <v>135</v>
      </c>
      <c r="G2640" s="1" t="s">
        <v>15705</v>
      </c>
      <c r="H2640" s="1" t="s">
        <v>15706</v>
      </c>
      <c r="I2640" s="4">
        <v>84.29318287037037</v>
      </c>
      <c r="J2640" s="1">
        <v>4566.96</v>
      </c>
      <c r="K2640" s="1">
        <v>796.22</v>
      </c>
      <c r="M2640" s="10">
        <f t="array" ref="M2640">_xlfn.XLOOKUP(A2640,subscriptions!B2640:B10004,subscriptions!D2640:D10004)</f>
        <v>80</v>
      </c>
      <c r="N2640" s="10">
        <f t="array" ref="N2640">_xlfn.XLOOKUP(A2640,subscriptions!B2640:B10004,subscriptions!G2640:G10004)</f>
        <v>20</v>
      </c>
      <c r="O2640" s="10">
        <v>64.0</v>
      </c>
      <c r="P2640" s="10" t="str">
        <f t="array" ref="P2640">_xlfn.XLOOKUP(A2640,subscriptions!B2640:B10004,subscriptions!C2640:C10004)</f>
        <v>Roam</v>
      </c>
      <c r="Q2640" s="10" t="s">
        <v>128</v>
      </c>
      <c r="R2640" s="10" t="s">
        <v>148</v>
      </c>
      <c r="S2640" s="10" t="s">
        <v>1779</v>
      </c>
    </row>
    <row r="2641">
      <c r="A2641" s="1" t="s">
        <v>3534</v>
      </c>
      <c r="B2641" s="1" t="s">
        <v>1027</v>
      </c>
      <c r="C2641" s="1" t="s">
        <v>218</v>
      </c>
      <c r="D2641" s="1" t="s">
        <v>153</v>
      </c>
      <c r="E2641" s="1" t="s">
        <v>332</v>
      </c>
      <c r="F2641" s="1" t="s">
        <v>1749</v>
      </c>
      <c r="G2641" s="1" t="s">
        <v>15707</v>
      </c>
      <c r="H2641" s="1" t="s">
        <v>15708</v>
      </c>
      <c r="I2641" s="4">
        <v>84.29454861111111</v>
      </c>
      <c r="J2641" s="1">
        <v>1868.72</v>
      </c>
      <c r="K2641" s="1">
        <v>291.8</v>
      </c>
      <c r="M2641" s="10">
        <f t="array" ref="M2641">_xlfn.XLOOKUP(A2641,subscriptions!B2641:B10004,subscriptions!D2641:D10004)</f>
        <v>120</v>
      </c>
      <c r="N2641" s="10">
        <f t="array" ref="N2641">_xlfn.XLOOKUP(A2641,subscriptions!B2641:B10004,subscriptions!G2641:G10004)</f>
        <v>0</v>
      </c>
      <c r="O2641" s="10">
        <v>120.0</v>
      </c>
      <c r="P2641" s="10" t="str">
        <f t="array" ref="P2641">_xlfn.XLOOKUP(A2641,subscriptions!B2641:B10004,subscriptions!C2641:C10004)</f>
        <v>Residential</v>
      </c>
      <c r="Q2641" s="10" t="s">
        <v>173</v>
      </c>
      <c r="R2641" s="10" t="s">
        <v>212</v>
      </c>
      <c r="S2641" s="10" t="s">
        <v>2075</v>
      </c>
    </row>
    <row r="2642">
      <c r="A2642" s="1" t="s">
        <v>3535</v>
      </c>
      <c r="B2642" s="1" t="s">
        <v>278</v>
      </c>
      <c r="C2642" s="1" t="s">
        <v>441</v>
      </c>
      <c r="D2642" s="1" t="s">
        <v>27</v>
      </c>
      <c r="E2642" s="1" t="s">
        <v>262</v>
      </c>
      <c r="F2642" s="1" t="s">
        <v>2112</v>
      </c>
      <c r="G2642" s="1" t="s">
        <v>15709</v>
      </c>
      <c r="H2642" s="1" t="s">
        <v>15710</v>
      </c>
      <c r="I2642" s="4">
        <v>84.2534837962963</v>
      </c>
      <c r="J2642" s="1">
        <v>580.84</v>
      </c>
      <c r="K2642" s="1">
        <v>80.8</v>
      </c>
      <c r="M2642" s="10">
        <f t="array" ref="M2642">_xlfn.XLOOKUP(A2642,subscriptions!B2642:B10004,subscriptions!D2642:D10004)</f>
        <v>80</v>
      </c>
      <c r="N2642" s="10">
        <f t="array" ref="N2642">_xlfn.XLOOKUP(A2642,subscriptions!B2642:B10004,subscriptions!G2642:G10004)</f>
        <v>5</v>
      </c>
      <c r="O2642" s="10">
        <v>76.0</v>
      </c>
      <c r="P2642" s="10" t="str">
        <f t="array" ref="P2642">_xlfn.XLOOKUP(A2642,subscriptions!B2642:B10004,subscriptions!C2642:C10004)</f>
        <v>Roam</v>
      </c>
      <c r="Q2642" s="10" t="s">
        <v>194</v>
      </c>
      <c r="R2642" s="10" t="s">
        <v>148</v>
      </c>
      <c r="S2642" s="10" t="s">
        <v>1832</v>
      </c>
    </row>
    <row r="2643">
      <c r="A2643" s="1" t="s">
        <v>3536</v>
      </c>
      <c r="B2643" s="1" t="s">
        <v>236</v>
      </c>
      <c r="C2643" s="1" t="s">
        <v>1388</v>
      </c>
      <c r="D2643" s="1" t="s">
        <v>153</v>
      </c>
      <c r="E2643" s="1" t="s">
        <v>332</v>
      </c>
      <c r="F2643" s="1" t="s">
        <v>427</v>
      </c>
      <c r="G2643" s="1" t="s">
        <v>15711</v>
      </c>
      <c r="H2643" s="1" t="s">
        <v>15712</v>
      </c>
      <c r="I2643" s="4">
        <v>84.41950231481482</v>
      </c>
      <c r="J2643" s="1">
        <v>217.01</v>
      </c>
      <c r="K2643" s="1">
        <v>49.81</v>
      </c>
      <c r="M2643" s="10">
        <f t="array" ref="M2643">_xlfn.XLOOKUP(A2643,subscriptions!B2643:B10004,subscriptions!D2643:D10004)</f>
        <v>80</v>
      </c>
      <c r="N2643" s="10">
        <f t="array" ref="N2643">_xlfn.XLOOKUP(A2643,subscriptions!B2643:B10004,subscriptions!G2643:G10004)</f>
        <v>10</v>
      </c>
      <c r="O2643" s="10">
        <v>72.0</v>
      </c>
      <c r="P2643" s="10" t="str">
        <f t="array" ref="P2643">_xlfn.XLOOKUP(A2643,subscriptions!B2643:B10004,subscriptions!C2643:C10004)</f>
        <v>Roam</v>
      </c>
      <c r="Q2643" s="10" t="s">
        <v>128</v>
      </c>
      <c r="R2643" s="10" t="s">
        <v>148</v>
      </c>
      <c r="S2643" s="10" t="s">
        <v>1525</v>
      </c>
    </row>
    <row r="2644">
      <c r="A2644" s="1" t="s">
        <v>3537</v>
      </c>
      <c r="B2644" s="1" t="s">
        <v>439</v>
      </c>
      <c r="C2644" s="1" t="s">
        <v>492</v>
      </c>
      <c r="D2644" s="1" t="s">
        <v>153</v>
      </c>
      <c r="E2644" s="1" t="s">
        <v>219</v>
      </c>
      <c r="F2644" s="1" t="s">
        <v>2446</v>
      </c>
      <c r="G2644" s="1" t="s">
        <v>15713</v>
      </c>
      <c r="H2644" s="1" t="s">
        <v>15714</v>
      </c>
      <c r="I2644" s="4">
        <v>84.3002662037037</v>
      </c>
      <c r="J2644" s="1">
        <v>2333.68</v>
      </c>
      <c r="K2644" s="1">
        <v>311.0</v>
      </c>
      <c r="M2644" s="10">
        <f t="array" ref="M2644">_xlfn.XLOOKUP(A2644,subscriptions!B2644:B10004,subscriptions!D2644:D10004)</f>
        <v>120</v>
      </c>
      <c r="N2644" s="10">
        <f t="array" ref="N2644">_xlfn.XLOOKUP(A2644,subscriptions!B2644:B10004,subscriptions!G2644:G10004)</f>
        <v>20</v>
      </c>
      <c r="O2644" s="10">
        <v>96.0</v>
      </c>
      <c r="P2644" s="10" t="str">
        <f t="array" ref="P2644">_xlfn.XLOOKUP(A2644,subscriptions!B2644:B10004,subscriptions!C2644:C10004)</f>
        <v>Residential</v>
      </c>
      <c r="Q2644" s="10" t="s">
        <v>128</v>
      </c>
      <c r="R2644" s="10" t="s">
        <v>148</v>
      </c>
      <c r="S2644" s="10" t="s">
        <v>1172</v>
      </c>
    </row>
    <row r="2645">
      <c r="A2645" s="1" t="s">
        <v>3538</v>
      </c>
      <c r="B2645" s="1" t="s">
        <v>2327</v>
      </c>
      <c r="C2645" s="1" t="s">
        <v>426</v>
      </c>
      <c r="D2645" s="1" t="s">
        <v>27</v>
      </c>
      <c r="E2645" s="1" t="s">
        <v>332</v>
      </c>
      <c r="F2645" s="1" t="s">
        <v>736</v>
      </c>
      <c r="G2645" s="1" t="s">
        <v>15715</v>
      </c>
      <c r="H2645" s="1" t="s">
        <v>15716</v>
      </c>
      <c r="I2645" s="4">
        <v>84.38296296296296</v>
      </c>
      <c r="J2645" s="1">
        <v>1599.87</v>
      </c>
      <c r="K2645" s="1">
        <v>188.58</v>
      </c>
      <c r="M2645" s="10">
        <f t="array" ref="M2645">_xlfn.XLOOKUP(A2645,subscriptions!B2645:B10004,subscriptions!D2645:D10004)</f>
        <v>120</v>
      </c>
      <c r="N2645" s="10">
        <f t="array" ref="N2645">_xlfn.XLOOKUP(A2645,subscriptions!B2645:B10004,subscriptions!G2645:G10004)</f>
        <v>0</v>
      </c>
      <c r="O2645" s="10">
        <v>120.0</v>
      </c>
      <c r="P2645" s="10" t="str">
        <f t="array" ref="P2645">_xlfn.XLOOKUP(A2645,subscriptions!B2645:B10004,subscriptions!C2645:C10004)</f>
        <v>Residential</v>
      </c>
      <c r="Q2645" s="10" t="s">
        <v>173</v>
      </c>
      <c r="R2645" s="10" t="s">
        <v>212</v>
      </c>
      <c r="S2645" s="10" t="s">
        <v>671</v>
      </c>
    </row>
    <row r="2646">
      <c r="A2646" s="1" t="s">
        <v>3539</v>
      </c>
      <c r="B2646" s="1" t="s">
        <v>389</v>
      </c>
      <c r="C2646" s="1" t="s">
        <v>764</v>
      </c>
      <c r="D2646" s="1" t="s">
        <v>27</v>
      </c>
      <c r="E2646" s="1" t="s">
        <v>280</v>
      </c>
      <c r="F2646" s="1" t="s">
        <v>1706</v>
      </c>
      <c r="G2646" s="1" t="s">
        <v>15717</v>
      </c>
      <c r="H2646" s="1" t="s">
        <v>15718</v>
      </c>
      <c r="I2646" s="4">
        <v>84.34123842592592</v>
      </c>
      <c r="J2646" s="1">
        <v>124.08</v>
      </c>
      <c r="K2646" s="1">
        <v>33.42</v>
      </c>
      <c r="M2646" s="10">
        <f t="array" ref="M2646">_xlfn.XLOOKUP(A2646,subscriptions!B2646:B10004,subscriptions!D2646:D10004)</f>
        <v>80</v>
      </c>
      <c r="N2646" s="10">
        <f t="array" ref="N2646">_xlfn.XLOOKUP(A2646,subscriptions!B2646:B10004,subscriptions!G2646:G10004)</f>
        <v>5</v>
      </c>
      <c r="O2646" s="10">
        <v>76.0</v>
      </c>
      <c r="P2646" s="10" t="str">
        <f t="array" ref="P2646">_xlfn.XLOOKUP(A2646,subscriptions!B2646:B10004,subscriptions!C2646:C10004)</f>
        <v>Roam</v>
      </c>
      <c r="Q2646" s="10" t="s">
        <v>194</v>
      </c>
      <c r="R2646" s="10" t="s">
        <v>148</v>
      </c>
      <c r="S2646" s="10" t="s">
        <v>259</v>
      </c>
    </row>
    <row r="2647">
      <c r="A2647" s="1" t="s">
        <v>3542</v>
      </c>
      <c r="B2647" s="1" t="s">
        <v>216</v>
      </c>
      <c r="C2647" s="1" t="s">
        <v>1833</v>
      </c>
      <c r="D2647" s="1" t="s">
        <v>153</v>
      </c>
      <c r="E2647" s="1" t="s">
        <v>28</v>
      </c>
      <c r="F2647" s="1" t="s">
        <v>313</v>
      </c>
      <c r="G2647" s="1" t="s">
        <v>15719</v>
      </c>
      <c r="H2647" s="1" t="s">
        <v>15720</v>
      </c>
      <c r="I2647" s="4">
        <v>84.33545138888888</v>
      </c>
      <c r="J2647" s="1">
        <v>719.55</v>
      </c>
      <c r="K2647" s="1">
        <v>79.33</v>
      </c>
      <c r="M2647" s="10">
        <f t="array" ref="M2647">_xlfn.XLOOKUP(A2647,subscriptions!B2647:B10004,subscriptions!D2647:D10004)</f>
        <v>50</v>
      </c>
      <c r="N2647" s="10">
        <f t="array" ref="N2647">_xlfn.XLOOKUP(A2647,subscriptions!B2647:B10004,subscriptions!G2647:G10004)</f>
        <v>10</v>
      </c>
      <c r="O2647" s="10">
        <v>45.0</v>
      </c>
      <c r="P2647" s="10" t="str">
        <f t="array" ref="P2647">_xlfn.XLOOKUP(A2647,subscriptions!B2647:B10004,subscriptions!C2647:C10004)</f>
        <v>Mini</v>
      </c>
      <c r="Q2647" s="10" t="s">
        <v>128</v>
      </c>
      <c r="R2647" s="10" t="s">
        <v>148</v>
      </c>
      <c r="S2647" s="10" t="s">
        <v>571</v>
      </c>
    </row>
    <row r="2648">
      <c r="A2648" s="1" t="s">
        <v>3543</v>
      </c>
      <c r="B2648" s="1" t="s">
        <v>472</v>
      </c>
      <c r="C2648" s="1" t="s">
        <v>261</v>
      </c>
      <c r="D2648" s="1" t="s">
        <v>27</v>
      </c>
      <c r="E2648" s="1" t="s">
        <v>111</v>
      </c>
      <c r="F2648" s="1" t="s">
        <v>1362</v>
      </c>
      <c r="G2648" s="1" t="s">
        <v>15721</v>
      </c>
      <c r="H2648" s="1" t="s">
        <v>15722</v>
      </c>
      <c r="I2648" s="4">
        <v>84.25440972222222</v>
      </c>
      <c r="J2648" s="1">
        <v>4762.87</v>
      </c>
      <c r="K2648" s="1">
        <v>613.43</v>
      </c>
      <c r="M2648" s="10">
        <f t="array" ref="M2648">_xlfn.XLOOKUP(A2648,subscriptions!B2648:B10004,subscriptions!D2648:D10004)</f>
        <v>120</v>
      </c>
      <c r="N2648" s="10">
        <f t="array" ref="N2648">_xlfn.XLOOKUP(A2648,subscriptions!B2648:B10004,subscriptions!G2648:G10004)</f>
        <v>20</v>
      </c>
      <c r="O2648" s="10">
        <v>96.0</v>
      </c>
      <c r="P2648" s="10" t="str">
        <f t="array" ref="P2648">_xlfn.XLOOKUP(A2648,subscriptions!B2648:B10004,subscriptions!C2648:C10004)</f>
        <v>Residential</v>
      </c>
      <c r="Q2648" s="10" t="s">
        <v>128</v>
      </c>
      <c r="R2648" s="10" t="s">
        <v>148</v>
      </c>
      <c r="S2648" s="10" t="s">
        <v>2046</v>
      </c>
    </row>
    <row r="2649">
      <c r="A2649" s="1" t="s">
        <v>3544</v>
      </c>
      <c r="B2649" s="1" t="s">
        <v>1664</v>
      </c>
      <c r="C2649" s="1" t="s">
        <v>1100</v>
      </c>
      <c r="D2649" s="1" t="s">
        <v>153</v>
      </c>
      <c r="E2649" s="1" t="s">
        <v>262</v>
      </c>
      <c r="F2649" s="1" t="s">
        <v>4113</v>
      </c>
      <c r="G2649" s="1" t="s">
        <v>15723</v>
      </c>
      <c r="H2649" s="1" t="s">
        <v>15724</v>
      </c>
      <c r="I2649" s="4">
        <v>84.17377314814814</v>
      </c>
      <c r="J2649" s="1">
        <v>1090.92</v>
      </c>
      <c r="K2649" s="1">
        <v>247.01</v>
      </c>
      <c r="M2649" s="10">
        <f t="array" ref="M2649">_xlfn.XLOOKUP(A2649,subscriptions!B2649:B10004,subscriptions!D2649:D10004)</f>
        <v>120</v>
      </c>
      <c r="N2649" s="10">
        <f t="array" ref="N2649">_xlfn.XLOOKUP(A2649,subscriptions!B2649:B10004,subscriptions!G2649:G10004)</f>
        <v>0</v>
      </c>
      <c r="O2649" s="10">
        <v>120.0</v>
      </c>
      <c r="P2649" s="10" t="str">
        <f t="array" ref="P2649">_xlfn.XLOOKUP(A2649,subscriptions!B2649:B10004,subscriptions!C2649:C10004)</f>
        <v>Residential</v>
      </c>
      <c r="Q2649" s="10" t="s">
        <v>173</v>
      </c>
      <c r="R2649" s="10" t="s">
        <v>212</v>
      </c>
      <c r="S2649" s="10" t="s">
        <v>3087</v>
      </c>
    </row>
    <row r="2650">
      <c r="A2650" s="1" t="s">
        <v>3546</v>
      </c>
      <c r="B2650" s="1" t="s">
        <v>589</v>
      </c>
      <c r="C2650" s="1" t="s">
        <v>673</v>
      </c>
      <c r="D2650" s="1" t="s">
        <v>153</v>
      </c>
      <c r="E2650" s="1" t="s">
        <v>332</v>
      </c>
      <c r="F2650" s="1" t="s">
        <v>618</v>
      </c>
      <c r="G2650" s="1" t="s">
        <v>15725</v>
      </c>
      <c r="H2650" s="1" t="s">
        <v>15726</v>
      </c>
      <c r="I2650" s="4">
        <v>84.38346064814814</v>
      </c>
      <c r="J2650" s="1">
        <v>900.38</v>
      </c>
      <c r="K2650" s="1">
        <v>112.5</v>
      </c>
      <c r="M2650" s="10">
        <f t="array" ref="M2650">_xlfn.XLOOKUP(A2650,subscriptions!B2650:B10004,subscriptions!D2650:D10004)</f>
        <v>120</v>
      </c>
      <c r="N2650" s="10">
        <f t="array" ref="N2650">_xlfn.XLOOKUP(A2650,subscriptions!B2650:B10004,subscriptions!G2650:G10004)</f>
        <v>5</v>
      </c>
      <c r="O2650" s="10">
        <v>114.0</v>
      </c>
      <c r="P2650" s="10" t="str">
        <f t="array" ref="P2650">_xlfn.XLOOKUP(A2650,subscriptions!B2650:B10004,subscriptions!C2650:C10004)</f>
        <v>Residential</v>
      </c>
      <c r="Q2650" s="10" t="s">
        <v>194</v>
      </c>
      <c r="R2650" s="10" t="s">
        <v>212</v>
      </c>
      <c r="S2650" s="10" t="s">
        <v>882</v>
      </c>
    </row>
    <row r="2651">
      <c r="A2651" s="1" t="s">
        <v>3548</v>
      </c>
      <c r="B2651" s="1" t="s">
        <v>2018</v>
      </c>
      <c r="C2651" s="1" t="s">
        <v>1388</v>
      </c>
      <c r="D2651" s="1" t="s">
        <v>27</v>
      </c>
      <c r="E2651" s="1" t="s">
        <v>262</v>
      </c>
      <c r="F2651" s="1" t="s">
        <v>4113</v>
      </c>
      <c r="G2651" s="1" t="s">
        <v>15727</v>
      </c>
      <c r="H2651" s="1" t="s">
        <v>15728</v>
      </c>
      <c r="I2651" s="4">
        <v>84.37715277777778</v>
      </c>
      <c r="J2651" s="1">
        <v>967.9</v>
      </c>
      <c r="K2651" s="1">
        <v>241.0</v>
      </c>
      <c r="M2651" s="10">
        <f t="array" ref="M2651">_xlfn.XLOOKUP(A2651,subscriptions!B2651:B10004,subscriptions!D2651:D10004)</f>
        <v>120</v>
      </c>
      <c r="N2651" s="10">
        <f t="array" ref="N2651">_xlfn.XLOOKUP(A2651,subscriptions!B2651:B10004,subscriptions!G2651:G10004)</f>
        <v>10</v>
      </c>
      <c r="O2651" s="10">
        <v>108.0</v>
      </c>
      <c r="P2651" s="10" t="str">
        <f t="array" ref="P2651">_xlfn.XLOOKUP(A2651,subscriptions!B2651:B10004,subscriptions!C2651:C10004)</f>
        <v>Residential</v>
      </c>
      <c r="Q2651" s="10" t="s">
        <v>128</v>
      </c>
      <c r="R2651" s="10" t="s">
        <v>212</v>
      </c>
      <c r="S2651" s="10" t="s">
        <v>1360</v>
      </c>
    </row>
    <row r="2652">
      <c r="A2652" s="1" t="s">
        <v>3549</v>
      </c>
      <c r="B2652" s="1" t="s">
        <v>216</v>
      </c>
      <c r="C2652" s="1" t="s">
        <v>1507</v>
      </c>
      <c r="D2652" s="1" t="s">
        <v>153</v>
      </c>
      <c r="E2652" s="1" t="s">
        <v>714</v>
      </c>
      <c r="F2652" s="1" t="s">
        <v>715</v>
      </c>
      <c r="G2652" s="1" t="s">
        <v>15729</v>
      </c>
      <c r="H2652" s="1" t="s">
        <v>15730</v>
      </c>
      <c r="I2652" s="4">
        <v>84.41763888888889</v>
      </c>
      <c r="J2652" s="1">
        <v>401.46</v>
      </c>
      <c r="K2652" s="1">
        <v>94.24</v>
      </c>
      <c r="M2652" s="10">
        <f t="array" ref="M2652">_xlfn.XLOOKUP(A2652,subscriptions!B2652:B10004,subscriptions!D2652:D10004)</f>
        <v>120</v>
      </c>
      <c r="N2652" s="10">
        <f t="array" ref="N2652">_xlfn.XLOOKUP(A2652,subscriptions!B2652:B10004,subscriptions!G2652:G10004)</f>
        <v>20</v>
      </c>
      <c r="O2652" s="10">
        <v>96.0</v>
      </c>
      <c r="P2652" s="10" t="str">
        <f t="array" ref="P2652">_xlfn.XLOOKUP(A2652,subscriptions!B2652:B10004,subscriptions!C2652:C10004)</f>
        <v>Residential</v>
      </c>
      <c r="Q2652" s="10" t="s">
        <v>128</v>
      </c>
      <c r="R2652" s="10" t="s">
        <v>148</v>
      </c>
      <c r="S2652" s="10" t="s">
        <v>327</v>
      </c>
    </row>
    <row r="2653">
      <c r="A2653" s="1" t="s">
        <v>3550</v>
      </c>
      <c r="B2653" s="1" t="s">
        <v>389</v>
      </c>
      <c r="C2653" s="1" t="s">
        <v>441</v>
      </c>
      <c r="D2653" s="1" t="s">
        <v>27</v>
      </c>
      <c r="E2653" s="1" t="s">
        <v>262</v>
      </c>
      <c r="F2653" s="1" t="s">
        <v>674</v>
      </c>
      <c r="G2653" s="1" t="s">
        <v>15731</v>
      </c>
      <c r="H2653" s="1" t="s">
        <v>15732</v>
      </c>
      <c r="I2653" s="4">
        <v>84.29533564814815</v>
      </c>
      <c r="J2653" s="1">
        <v>739.98</v>
      </c>
      <c r="K2653" s="1">
        <v>134.11</v>
      </c>
      <c r="M2653" s="10">
        <f t="array" ref="M2653">_xlfn.XLOOKUP(A2653,subscriptions!B2653:B10004,subscriptions!D2653:D10004)</f>
        <v>120</v>
      </c>
      <c r="N2653" s="10">
        <f t="array" ref="N2653">_xlfn.XLOOKUP(A2653,subscriptions!B2653:B10004,subscriptions!G2653:G10004)</f>
        <v>0</v>
      </c>
      <c r="O2653" s="10">
        <v>120.0</v>
      </c>
      <c r="P2653" s="10" t="str">
        <f t="array" ref="P2653">_xlfn.XLOOKUP(A2653,subscriptions!B2653:B10004,subscriptions!C2653:C10004)</f>
        <v>Residential</v>
      </c>
      <c r="Q2653" s="10" t="s">
        <v>173</v>
      </c>
      <c r="R2653" s="10" t="s">
        <v>212</v>
      </c>
      <c r="S2653" s="10" t="s">
        <v>1026</v>
      </c>
    </row>
    <row r="2654">
      <c r="A2654" s="1" t="s">
        <v>3551</v>
      </c>
      <c r="B2654" s="1" t="s">
        <v>842</v>
      </c>
      <c r="C2654" s="1" t="s">
        <v>110</v>
      </c>
      <c r="D2654" s="1" t="s">
        <v>27</v>
      </c>
      <c r="E2654" s="1" t="s">
        <v>714</v>
      </c>
      <c r="F2654" s="1" t="s">
        <v>715</v>
      </c>
      <c r="G2654" s="1" t="s">
        <v>15733</v>
      </c>
      <c r="H2654" s="1" t="s">
        <v>15734</v>
      </c>
      <c r="I2654" s="4">
        <v>84.29313657407407</v>
      </c>
      <c r="J2654" s="1">
        <v>742.61</v>
      </c>
      <c r="K2654" s="1">
        <v>119.67</v>
      </c>
      <c r="M2654" s="10">
        <f t="array" ref="M2654">_xlfn.XLOOKUP(A2654,subscriptions!B2654:B10004,subscriptions!D2654:D10004)</f>
        <v>120</v>
      </c>
      <c r="N2654" s="10">
        <f t="array" ref="N2654">_xlfn.XLOOKUP(A2654,subscriptions!B2654:B10004,subscriptions!G2654:G10004)</f>
        <v>5</v>
      </c>
      <c r="O2654" s="10">
        <v>114.0</v>
      </c>
      <c r="P2654" s="10" t="str">
        <f t="array" ref="P2654">_xlfn.XLOOKUP(A2654,subscriptions!B2654:B10004,subscriptions!C2654:C10004)</f>
        <v>Residential</v>
      </c>
      <c r="Q2654" s="10" t="s">
        <v>194</v>
      </c>
      <c r="R2654" s="10" t="s">
        <v>212</v>
      </c>
      <c r="S2654" s="10" t="s">
        <v>1779</v>
      </c>
    </row>
    <row r="2655">
      <c r="A2655" s="1" t="s">
        <v>3552</v>
      </c>
      <c r="B2655" s="1" t="s">
        <v>1995</v>
      </c>
      <c r="C2655" s="1" t="s">
        <v>786</v>
      </c>
      <c r="D2655" s="1" t="s">
        <v>153</v>
      </c>
      <c r="E2655" s="1" t="s">
        <v>262</v>
      </c>
      <c r="F2655" s="1" t="s">
        <v>1835</v>
      </c>
      <c r="G2655" s="1" t="s">
        <v>15735</v>
      </c>
      <c r="H2655" s="1" t="s">
        <v>15736</v>
      </c>
      <c r="I2655" s="4">
        <v>84.29466435185185</v>
      </c>
      <c r="J2655" s="1">
        <v>130.66</v>
      </c>
      <c r="K2655" s="1">
        <v>38.83</v>
      </c>
      <c r="M2655" s="10">
        <f t="array" ref="M2655">_xlfn.XLOOKUP(A2655,subscriptions!B2655:B10004,subscriptions!D2655:D10004)</f>
        <v>120</v>
      </c>
      <c r="N2655" s="10">
        <f t="array" ref="N2655">_xlfn.XLOOKUP(A2655,subscriptions!B2655:B10004,subscriptions!G2655:G10004)</f>
        <v>10</v>
      </c>
      <c r="O2655" s="10">
        <v>108.0</v>
      </c>
      <c r="P2655" s="10" t="str">
        <f t="array" ref="P2655">_xlfn.XLOOKUP(A2655,subscriptions!B2655:B10004,subscriptions!C2655:C10004)</f>
        <v>Residential</v>
      </c>
      <c r="Q2655" s="10" t="s">
        <v>128</v>
      </c>
      <c r="R2655" s="10" t="s">
        <v>212</v>
      </c>
      <c r="S2655" s="10" t="s">
        <v>2075</v>
      </c>
    </row>
    <row r="2656">
      <c r="A2656" s="1" t="s">
        <v>3555</v>
      </c>
      <c r="B2656" s="1" t="s">
        <v>1262</v>
      </c>
      <c r="C2656" s="1" t="s">
        <v>764</v>
      </c>
      <c r="D2656" s="1" t="s">
        <v>27</v>
      </c>
      <c r="E2656" s="1" t="s">
        <v>179</v>
      </c>
      <c r="F2656" s="1" t="s">
        <v>901</v>
      </c>
      <c r="G2656" s="1" t="s">
        <v>15737</v>
      </c>
      <c r="H2656" s="1" t="s">
        <v>15738</v>
      </c>
      <c r="I2656" s="4">
        <v>84.17241898148148</v>
      </c>
      <c r="J2656" s="1">
        <v>2238.73</v>
      </c>
      <c r="K2656" s="1">
        <v>443.14</v>
      </c>
      <c r="L2656" s="1">
        <v>100.0</v>
      </c>
      <c r="M2656" s="10">
        <f t="array" ref="M2656">_xlfn.XLOOKUP(A2656,subscriptions!B2656:B10004,subscriptions!D2656:D10004)</f>
        <v>250</v>
      </c>
      <c r="N2656" s="10">
        <f t="array" ref="N2656">_xlfn.XLOOKUP(A2656,subscriptions!B2656:B10004,subscriptions!G2656:G10004)</f>
        <v>20</v>
      </c>
      <c r="O2656" s="10">
        <v>200.0</v>
      </c>
      <c r="P2656" s="10" t="str">
        <f t="array" ref="P2656">_xlfn.XLOOKUP(A2656,subscriptions!B2656:B10004,subscriptions!C2656:C10004)</f>
        <v>Business</v>
      </c>
      <c r="Q2656" s="10" t="s">
        <v>128</v>
      </c>
      <c r="R2656" s="10" t="s">
        <v>129</v>
      </c>
      <c r="S2656" s="10" t="s">
        <v>1637</v>
      </c>
    </row>
    <row r="2657">
      <c r="A2657" s="1" t="s">
        <v>3556</v>
      </c>
      <c r="B2657" s="1" t="s">
        <v>573</v>
      </c>
      <c r="C2657" s="1" t="s">
        <v>556</v>
      </c>
      <c r="D2657" s="1" t="s">
        <v>27</v>
      </c>
      <c r="E2657" s="1" t="s">
        <v>332</v>
      </c>
      <c r="F2657" s="1" t="s">
        <v>333</v>
      </c>
      <c r="G2657" s="1" t="s">
        <v>15739</v>
      </c>
      <c r="H2657" s="1" t="s">
        <v>15740</v>
      </c>
      <c r="I2657" s="4">
        <v>84.41748842592592</v>
      </c>
      <c r="J2657" s="1">
        <v>858.08</v>
      </c>
      <c r="K2657" s="1">
        <v>132.85</v>
      </c>
      <c r="M2657" s="10">
        <f t="array" ref="M2657">_xlfn.XLOOKUP(A2657,subscriptions!B2657:B10004,subscriptions!D2657:D10004)</f>
        <v>120</v>
      </c>
      <c r="N2657" s="10">
        <f t="array" ref="N2657">_xlfn.XLOOKUP(A2657,subscriptions!B2657:B10004,subscriptions!G2657:G10004)</f>
        <v>0</v>
      </c>
      <c r="O2657" s="10">
        <v>120.0</v>
      </c>
      <c r="P2657" s="10" t="str">
        <f t="array" ref="P2657">_xlfn.XLOOKUP(A2657,subscriptions!B2657:B10004,subscriptions!C2657:C10004)</f>
        <v>Residential</v>
      </c>
      <c r="Q2657" s="10" t="s">
        <v>173</v>
      </c>
      <c r="R2657" s="10" t="s">
        <v>212</v>
      </c>
      <c r="S2657" s="10" t="s">
        <v>327</v>
      </c>
    </row>
    <row r="2658">
      <c r="A2658" s="1" t="s">
        <v>3557</v>
      </c>
      <c r="B2658" s="1" t="s">
        <v>713</v>
      </c>
      <c r="C2658" s="1" t="s">
        <v>509</v>
      </c>
      <c r="D2658" s="1" t="s">
        <v>27</v>
      </c>
      <c r="E2658" s="1" t="s">
        <v>332</v>
      </c>
      <c r="F2658" s="1" t="s">
        <v>2280</v>
      </c>
      <c r="G2658" s="1" t="s">
        <v>15741</v>
      </c>
      <c r="H2658" s="1" t="s">
        <v>15742</v>
      </c>
      <c r="I2658" s="4">
        <v>84.29747685185185</v>
      </c>
      <c r="J2658" s="1">
        <v>2640.47</v>
      </c>
      <c r="K2658" s="1">
        <v>658.19</v>
      </c>
      <c r="M2658" s="10">
        <f t="array" ref="M2658">_xlfn.XLOOKUP(A2658,subscriptions!B2658:B10004,subscriptions!D2658:D10004)</f>
        <v>120</v>
      </c>
      <c r="N2658" s="10">
        <f t="array" ref="N2658">_xlfn.XLOOKUP(A2658,subscriptions!B2658:B10004,subscriptions!G2658:G10004)</f>
        <v>5</v>
      </c>
      <c r="O2658" s="10">
        <v>114.0</v>
      </c>
      <c r="P2658" s="10" t="str">
        <f t="array" ref="P2658">_xlfn.XLOOKUP(A2658,subscriptions!B2658:B10004,subscriptions!C2658:C10004)</f>
        <v>Residential</v>
      </c>
      <c r="Q2658" s="10" t="s">
        <v>194</v>
      </c>
      <c r="R2658" s="10" t="s">
        <v>212</v>
      </c>
      <c r="S2658" s="10" t="s">
        <v>407</v>
      </c>
    </row>
    <row r="2659">
      <c r="A2659" s="1" t="s">
        <v>3558</v>
      </c>
      <c r="B2659" s="1" t="s">
        <v>295</v>
      </c>
      <c r="C2659" s="1" t="s">
        <v>1200</v>
      </c>
      <c r="D2659" s="1" t="s">
        <v>153</v>
      </c>
      <c r="E2659" s="1" t="s">
        <v>714</v>
      </c>
      <c r="F2659" s="1" t="s">
        <v>1951</v>
      </c>
      <c r="G2659" s="1" t="s">
        <v>15743</v>
      </c>
      <c r="H2659" s="1" t="s">
        <v>15744</v>
      </c>
      <c r="I2659" s="4">
        <v>84.34200231481482</v>
      </c>
      <c r="J2659" s="1">
        <v>2899.16</v>
      </c>
      <c r="K2659" s="1">
        <v>489.06</v>
      </c>
      <c r="M2659" s="10">
        <f t="array" ref="M2659">_xlfn.XLOOKUP(A2659,subscriptions!B2659:B10004,subscriptions!D2659:D10004)</f>
        <v>120</v>
      </c>
      <c r="N2659" s="10">
        <f t="array" ref="N2659">_xlfn.XLOOKUP(A2659,subscriptions!B2659:B10004,subscriptions!G2659:G10004)</f>
        <v>10</v>
      </c>
      <c r="O2659" s="10">
        <v>108.0</v>
      </c>
      <c r="P2659" s="10" t="str">
        <f t="array" ref="P2659">_xlfn.XLOOKUP(A2659,subscriptions!B2659:B10004,subscriptions!C2659:C10004)</f>
        <v>Residential</v>
      </c>
      <c r="Q2659" s="10" t="s">
        <v>128</v>
      </c>
      <c r="R2659" s="10" t="s">
        <v>212</v>
      </c>
      <c r="S2659" s="10" t="s">
        <v>1703</v>
      </c>
    </row>
    <row r="2660">
      <c r="A2660" s="1" t="s">
        <v>3559</v>
      </c>
      <c r="B2660" s="1" t="s">
        <v>1387</v>
      </c>
      <c r="C2660" s="1" t="s">
        <v>786</v>
      </c>
      <c r="D2660" s="1" t="s">
        <v>27</v>
      </c>
      <c r="E2660" s="1" t="s">
        <v>179</v>
      </c>
      <c r="F2660" s="1" t="s">
        <v>844</v>
      </c>
      <c r="G2660" s="1" t="s">
        <v>15745</v>
      </c>
      <c r="H2660" s="1" t="s">
        <v>15746</v>
      </c>
      <c r="I2660" s="4">
        <v>84.25642361111112</v>
      </c>
      <c r="J2660" s="1">
        <v>407.37</v>
      </c>
      <c r="K2660" s="1">
        <v>73.97</v>
      </c>
      <c r="L2660" s="1">
        <v>100.0</v>
      </c>
      <c r="M2660" s="10">
        <f t="array" ref="M2660">_xlfn.XLOOKUP(A2660,subscriptions!B2660:B10004,subscriptions!D2660:D10004)</f>
        <v>120</v>
      </c>
      <c r="N2660" s="10">
        <f t="array" ref="N2660">_xlfn.XLOOKUP(A2660,subscriptions!B2660:B10004,subscriptions!G2660:G10004)</f>
        <v>20</v>
      </c>
      <c r="O2660" s="10">
        <v>96.0</v>
      </c>
      <c r="P2660" s="10" t="str">
        <f t="array" ref="P2660">_xlfn.XLOOKUP(A2660,subscriptions!B2660:B10004,subscriptions!C2660:C10004)</f>
        <v>Residential</v>
      </c>
      <c r="Q2660" s="10" t="s">
        <v>128</v>
      </c>
      <c r="R2660" s="10" t="s">
        <v>148</v>
      </c>
      <c r="S2660" s="10" t="s">
        <v>130</v>
      </c>
    </row>
    <row r="2661">
      <c r="A2661" s="1" t="s">
        <v>3560</v>
      </c>
      <c r="B2661" s="1" t="s">
        <v>24</v>
      </c>
      <c r="C2661" s="1" t="s">
        <v>1200</v>
      </c>
      <c r="D2661" s="1" t="s">
        <v>27</v>
      </c>
      <c r="E2661" s="1" t="s">
        <v>280</v>
      </c>
      <c r="F2661" s="1" t="s">
        <v>376</v>
      </c>
      <c r="G2661" s="1" t="s">
        <v>15747</v>
      </c>
      <c r="H2661" s="1" t="s">
        <v>15748</v>
      </c>
      <c r="I2661" s="4">
        <v>84.3778587962963</v>
      </c>
      <c r="J2661" s="1">
        <v>1656.58</v>
      </c>
      <c r="K2661" s="1">
        <v>266.51</v>
      </c>
      <c r="M2661" s="10">
        <f t="array" ref="M2661">_xlfn.XLOOKUP(A2661,subscriptions!B2661:B10004,subscriptions!D2661:D10004)</f>
        <v>120</v>
      </c>
      <c r="N2661" s="10">
        <f t="array" ref="N2661">_xlfn.XLOOKUP(A2661,subscriptions!B2661:B10004,subscriptions!G2661:G10004)</f>
        <v>0</v>
      </c>
      <c r="O2661" s="10">
        <v>120.0</v>
      </c>
      <c r="P2661" s="10" t="str">
        <f t="array" ref="P2661">_xlfn.XLOOKUP(A2661,subscriptions!B2661:B10004,subscriptions!C2661:C10004)</f>
        <v>Residential</v>
      </c>
      <c r="Q2661" s="10" t="s">
        <v>173</v>
      </c>
      <c r="R2661" s="10" t="s">
        <v>212</v>
      </c>
      <c r="S2661" s="10" t="s">
        <v>1302</v>
      </c>
    </row>
    <row r="2662">
      <c r="A2662" s="1" t="s">
        <v>3561</v>
      </c>
      <c r="B2662" s="1" t="s">
        <v>1226</v>
      </c>
      <c r="C2662" s="1" t="s">
        <v>441</v>
      </c>
      <c r="D2662" s="1" t="s">
        <v>153</v>
      </c>
      <c r="E2662" s="1" t="s">
        <v>280</v>
      </c>
      <c r="F2662" s="1" t="s">
        <v>376</v>
      </c>
      <c r="G2662" s="1" t="s">
        <v>15749</v>
      </c>
      <c r="H2662" s="1" t="s">
        <v>15750</v>
      </c>
      <c r="I2662" s="4">
        <v>84.17158564814815</v>
      </c>
      <c r="J2662" s="1">
        <v>1008.79</v>
      </c>
      <c r="K2662" s="1">
        <v>122.26</v>
      </c>
      <c r="M2662" s="10">
        <f t="array" ref="M2662">_xlfn.XLOOKUP(A2662,subscriptions!B2662:B10004,subscriptions!D2662:D10004)</f>
        <v>80</v>
      </c>
      <c r="N2662" s="10">
        <f t="array" ref="N2662">_xlfn.XLOOKUP(A2662,subscriptions!B2662:B10004,subscriptions!G2662:G10004)</f>
        <v>5</v>
      </c>
      <c r="O2662" s="10">
        <v>76.0</v>
      </c>
      <c r="P2662" s="10" t="str">
        <f t="array" ref="P2662">_xlfn.XLOOKUP(A2662,subscriptions!B2662:B10004,subscriptions!C2662:C10004)</f>
        <v>Roam</v>
      </c>
      <c r="Q2662" s="10" t="s">
        <v>194</v>
      </c>
      <c r="R2662" s="10" t="s">
        <v>148</v>
      </c>
      <c r="S2662" s="10" t="s">
        <v>1082</v>
      </c>
    </row>
    <row r="2663">
      <c r="A2663" s="1" t="s">
        <v>3562</v>
      </c>
      <c r="B2663" s="1" t="s">
        <v>439</v>
      </c>
      <c r="C2663" s="1" t="s">
        <v>1200</v>
      </c>
      <c r="D2663" s="1" t="s">
        <v>153</v>
      </c>
      <c r="E2663" s="1" t="s">
        <v>280</v>
      </c>
      <c r="F2663" s="1" t="s">
        <v>494</v>
      </c>
      <c r="G2663" s="1" t="s">
        <v>15751</v>
      </c>
      <c r="H2663" s="1" t="s">
        <v>15752</v>
      </c>
      <c r="I2663" s="4">
        <v>84.38291666666667</v>
      </c>
      <c r="J2663" s="1">
        <v>3232.36</v>
      </c>
      <c r="K2663" s="1">
        <v>704.43</v>
      </c>
      <c r="M2663" s="10">
        <f t="array" ref="M2663">_xlfn.XLOOKUP(A2663,subscriptions!B2663:B10004,subscriptions!D2663:D10004)</f>
        <v>120</v>
      </c>
      <c r="N2663" s="10">
        <f t="array" ref="N2663">_xlfn.XLOOKUP(A2663,subscriptions!B2663:B10004,subscriptions!G2663:G10004)</f>
        <v>10</v>
      </c>
      <c r="O2663" s="10">
        <v>108.0</v>
      </c>
      <c r="P2663" s="10" t="str">
        <f t="array" ref="P2663">_xlfn.XLOOKUP(A2663,subscriptions!B2663:B10004,subscriptions!C2663:C10004)</f>
        <v>Residential</v>
      </c>
      <c r="Q2663" s="10" t="s">
        <v>128</v>
      </c>
      <c r="R2663" s="10" t="s">
        <v>212</v>
      </c>
      <c r="S2663" s="10" t="s">
        <v>671</v>
      </c>
    </row>
    <row r="2664">
      <c r="A2664" s="1" t="s">
        <v>3563</v>
      </c>
      <c r="B2664" s="1" t="s">
        <v>236</v>
      </c>
      <c r="C2664" s="1" t="s">
        <v>658</v>
      </c>
      <c r="D2664" s="1" t="s">
        <v>153</v>
      </c>
      <c r="E2664" s="1" t="s">
        <v>332</v>
      </c>
      <c r="F2664" s="1" t="s">
        <v>427</v>
      </c>
      <c r="G2664" s="1" t="s">
        <v>15753</v>
      </c>
      <c r="H2664" s="1" t="s">
        <v>15754</v>
      </c>
      <c r="I2664" s="4">
        <v>84.25075231481482</v>
      </c>
      <c r="J2664" s="1">
        <v>414.52</v>
      </c>
      <c r="K2664" s="1">
        <v>71.27</v>
      </c>
      <c r="M2664" s="10">
        <f t="array" ref="M2664">_xlfn.XLOOKUP(A2664,subscriptions!B2664:B10004,subscriptions!D2664:D10004)</f>
        <v>120</v>
      </c>
      <c r="N2664" s="10">
        <f t="array" ref="N2664">_xlfn.XLOOKUP(A2664,subscriptions!B2664:B10004,subscriptions!G2664:G10004)</f>
        <v>20</v>
      </c>
      <c r="O2664" s="10">
        <v>96.0</v>
      </c>
      <c r="P2664" s="10" t="str">
        <f t="array" ref="P2664">_xlfn.XLOOKUP(A2664,subscriptions!B2664:B10004,subscriptions!C2664:C10004)</f>
        <v>Residential</v>
      </c>
      <c r="Q2664" s="10" t="s">
        <v>128</v>
      </c>
      <c r="R2664" s="10" t="s">
        <v>148</v>
      </c>
      <c r="S2664" s="10" t="s">
        <v>1691</v>
      </c>
    </row>
    <row r="2665">
      <c r="A2665" s="1" t="s">
        <v>3566</v>
      </c>
      <c r="B2665" s="1" t="s">
        <v>425</v>
      </c>
      <c r="C2665" s="1" t="s">
        <v>673</v>
      </c>
      <c r="D2665" s="1" t="s">
        <v>153</v>
      </c>
      <c r="E2665" s="1" t="s">
        <v>332</v>
      </c>
      <c r="F2665" s="1" t="s">
        <v>2415</v>
      </c>
      <c r="G2665" s="1" t="s">
        <v>15755</v>
      </c>
      <c r="H2665" s="1" t="s">
        <v>15756</v>
      </c>
      <c r="I2665" s="4">
        <v>84.29324074074074</v>
      </c>
      <c r="J2665" s="1">
        <v>1748.94</v>
      </c>
      <c r="K2665" s="1">
        <v>243.76</v>
      </c>
      <c r="M2665" s="10">
        <f t="array" ref="M2665">_xlfn.XLOOKUP(A2665,subscriptions!B2665:B10004,subscriptions!D2665:D10004)</f>
        <v>120</v>
      </c>
      <c r="N2665" s="10">
        <f t="array" ref="N2665">_xlfn.XLOOKUP(A2665,subscriptions!B2665:B10004,subscriptions!G2665:G10004)</f>
        <v>0</v>
      </c>
      <c r="O2665" s="10">
        <v>120.0</v>
      </c>
      <c r="P2665" s="10" t="str">
        <f t="array" ref="P2665">_xlfn.XLOOKUP(A2665,subscriptions!B2665:B10004,subscriptions!C2665:C10004)</f>
        <v>Residential</v>
      </c>
      <c r="Q2665" s="10" t="s">
        <v>173</v>
      </c>
      <c r="R2665" s="10" t="s">
        <v>212</v>
      </c>
      <c r="S2665" s="10" t="s">
        <v>1779</v>
      </c>
    </row>
    <row r="2666">
      <c r="A2666" s="1" t="s">
        <v>3567</v>
      </c>
      <c r="B2666" s="1" t="s">
        <v>375</v>
      </c>
      <c r="C2666" s="1" t="s">
        <v>1200</v>
      </c>
      <c r="D2666" s="1" t="s">
        <v>27</v>
      </c>
      <c r="E2666" s="1" t="s">
        <v>280</v>
      </c>
      <c r="F2666" s="1" t="s">
        <v>1665</v>
      </c>
      <c r="G2666" s="1" t="s">
        <v>15757</v>
      </c>
      <c r="H2666" s="1" t="s">
        <v>15758</v>
      </c>
      <c r="I2666" s="4">
        <v>84.21623842592592</v>
      </c>
      <c r="J2666" s="1">
        <v>1453.79</v>
      </c>
      <c r="K2666" s="1">
        <v>313.26</v>
      </c>
      <c r="M2666" s="10">
        <f t="array" ref="M2666">_xlfn.XLOOKUP(A2666,subscriptions!B2666:B10004,subscriptions!D2666:D10004)</f>
        <v>80</v>
      </c>
      <c r="N2666" s="10">
        <f t="array" ref="N2666">_xlfn.XLOOKUP(A2666,subscriptions!B2666:B10004,subscriptions!G2666:G10004)</f>
        <v>5</v>
      </c>
      <c r="O2666" s="10">
        <v>76.0</v>
      </c>
      <c r="P2666" s="10" t="str">
        <f t="array" ref="P2666">_xlfn.XLOOKUP(A2666,subscriptions!B2666:B10004,subscriptions!C2666:C10004)</f>
        <v>Roam</v>
      </c>
      <c r="Q2666" s="10" t="s">
        <v>194</v>
      </c>
      <c r="R2666" s="10" t="s">
        <v>148</v>
      </c>
      <c r="S2666" s="10" t="s">
        <v>2596</v>
      </c>
    </row>
    <row r="2667">
      <c r="A2667" s="1" t="s">
        <v>3568</v>
      </c>
      <c r="B2667" s="1" t="s">
        <v>842</v>
      </c>
      <c r="C2667" s="1" t="s">
        <v>110</v>
      </c>
      <c r="D2667" s="1" t="s">
        <v>27</v>
      </c>
      <c r="E2667" s="1" t="s">
        <v>631</v>
      </c>
      <c r="F2667" s="1" t="s">
        <v>2749</v>
      </c>
      <c r="G2667" s="1" t="s">
        <v>15759</v>
      </c>
      <c r="H2667" s="1" t="s">
        <v>15760</v>
      </c>
      <c r="I2667" s="4">
        <v>84.38204861111112</v>
      </c>
      <c r="J2667" s="1">
        <v>574.98</v>
      </c>
      <c r="K2667" s="1">
        <v>125.13</v>
      </c>
      <c r="M2667" s="10">
        <f t="array" ref="M2667">_xlfn.XLOOKUP(A2667,subscriptions!B2667:B10004,subscriptions!D2667:D10004)</f>
        <v>120</v>
      </c>
      <c r="N2667" s="10">
        <f t="array" ref="N2667">_xlfn.XLOOKUP(A2667,subscriptions!B2667:B10004,subscriptions!G2667:G10004)</f>
        <v>10</v>
      </c>
      <c r="O2667" s="10">
        <v>108.0</v>
      </c>
      <c r="P2667" s="10" t="str">
        <f t="array" ref="P2667">_xlfn.XLOOKUP(A2667,subscriptions!B2667:B10004,subscriptions!C2667:C10004)</f>
        <v>Residential</v>
      </c>
      <c r="Q2667" s="10" t="s">
        <v>128</v>
      </c>
      <c r="R2667" s="10" t="s">
        <v>212</v>
      </c>
      <c r="S2667" s="10" t="s">
        <v>293</v>
      </c>
    </row>
    <row r="2668">
      <c r="A2668" s="1" t="s">
        <v>3569</v>
      </c>
      <c r="B2668" s="1" t="s">
        <v>555</v>
      </c>
      <c r="C2668" s="1" t="s">
        <v>750</v>
      </c>
      <c r="D2668" s="1" t="s">
        <v>153</v>
      </c>
      <c r="E2668" s="1" t="s">
        <v>111</v>
      </c>
      <c r="F2668" s="1" t="s">
        <v>112</v>
      </c>
      <c r="G2668" s="1" t="s">
        <v>15761</v>
      </c>
      <c r="H2668" s="1" t="s">
        <v>15762</v>
      </c>
      <c r="I2668" s="4">
        <v>84.1677199074074</v>
      </c>
      <c r="J2668" s="1">
        <v>270.32</v>
      </c>
      <c r="K2668" s="1">
        <v>62.67</v>
      </c>
      <c r="M2668" s="10">
        <f t="array" ref="M2668">_xlfn.XLOOKUP(A2668,subscriptions!B2668:B10004,subscriptions!D2668:D10004)</f>
        <v>120</v>
      </c>
      <c r="N2668" s="10">
        <f t="array" ref="N2668">_xlfn.XLOOKUP(A2668,subscriptions!B2668:B10004,subscriptions!G2668:G10004)</f>
        <v>20</v>
      </c>
      <c r="O2668" s="10">
        <v>96.0</v>
      </c>
      <c r="P2668" s="10" t="str">
        <f t="array" ref="P2668">_xlfn.XLOOKUP(A2668,subscriptions!B2668:B10004,subscriptions!C2668:C10004)</f>
        <v>Residential</v>
      </c>
      <c r="Q2668" s="10" t="s">
        <v>128</v>
      </c>
      <c r="R2668" s="10" t="s">
        <v>148</v>
      </c>
      <c r="S2668" s="10" t="s">
        <v>1412</v>
      </c>
    </row>
    <row r="2669">
      <c r="A2669" s="1" t="s">
        <v>3570</v>
      </c>
      <c r="B2669" s="1" t="s">
        <v>426</v>
      </c>
      <c r="C2669" s="1" t="s">
        <v>1507</v>
      </c>
      <c r="D2669" s="1" t="s">
        <v>153</v>
      </c>
      <c r="E2669" s="1" t="s">
        <v>714</v>
      </c>
      <c r="F2669" s="1" t="s">
        <v>1730</v>
      </c>
      <c r="G2669" s="1" t="s">
        <v>15763</v>
      </c>
      <c r="H2669" s="1" t="s">
        <v>15764</v>
      </c>
      <c r="I2669" s="4">
        <v>84.168125</v>
      </c>
      <c r="J2669" s="1">
        <v>1631.78</v>
      </c>
      <c r="K2669" s="1">
        <v>188.97</v>
      </c>
      <c r="M2669" s="10">
        <f t="array" ref="M2669">_xlfn.XLOOKUP(A2669,subscriptions!B2669:B10004,subscriptions!D2669:D10004)</f>
        <v>120</v>
      </c>
      <c r="N2669" s="10">
        <f t="array" ref="N2669">_xlfn.XLOOKUP(A2669,subscriptions!B2669:B10004,subscriptions!G2669:G10004)</f>
        <v>0</v>
      </c>
      <c r="O2669" s="10">
        <v>120.0</v>
      </c>
      <c r="P2669" s="10" t="str">
        <f t="array" ref="P2669">_xlfn.XLOOKUP(A2669,subscriptions!B2669:B10004,subscriptions!C2669:C10004)</f>
        <v>Residential</v>
      </c>
      <c r="Q2669" s="10" t="s">
        <v>173</v>
      </c>
      <c r="R2669" s="10" t="s">
        <v>212</v>
      </c>
      <c r="S2669" s="10" t="s">
        <v>1042</v>
      </c>
    </row>
    <row r="2670">
      <c r="A2670" s="1" t="s">
        <v>3571</v>
      </c>
      <c r="B2670" s="1" t="s">
        <v>508</v>
      </c>
      <c r="C2670" s="1" t="s">
        <v>237</v>
      </c>
      <c r="D2670" s="1" t="s">
        <v>153</v>
      </c>
      <c r="E2670" s="1" t="s">
        <v>332</v>
      </c>
      <c r="F2670" s="1" t="s">
        <v>1749</v>
      </c>
      <c r="G2670" s="1" t="s">
        <v>15765</v>
      </c>
      <c r="H2670" s="1" t="s">
        <v>15766</v>
      </c>
      <c r="I2670" s="4">
        <v>84.29539351851852</v>
      </c>
      <c r="J2670" s="1">
        <v>2062.54</v>
      </c>
      <c r="K2670" s="1">
        <v>346.47</v>
      </c>
      <c r="M2670" s="10">
        <f t="array" ref="M2670">_xlfn.XLOOKUP(A2670,subscriptions!B2670:B10004,subscriptions!D2670:D10004)</f>
        <v>80</v>
      </c>
      <c r="N2670" s="10">
        <f t="array" ref="N2670">_xlfn.XLOOKUP(A2670,subscriptions!B2670:B10004,subscriptions!G2670:G10004)</f>
        <v>5</v>
      </c>
      <c r="O2670" s="10">
        <v>76.0</v>
      </c>
      <c r="P2670" s="10" t="str">
        <f t="array" ref="P2670">_xlfn.XLOOKUP(A2670,subscriptions!B2670:B10004,subscriptions!C2670:C10004)</f>
        <v>Roam</v>
      </c>
      <c r="Q2670" s="10" t="s">
        <v>194</v>
      </c>
      <c r="R2670" s="10" t="s">
        <v>148</v>
      </c>
      <c r="S2670" s="10" t="s">
        <v>1026</v>
      </c>
    </row>
    <row r="2671">
      <c r="A2671" s="1" t="s">
        <v>3572</v>
      </c>
      <c r="B2671" s="1" t="s">
        <v>870</v>
      </c>
      <c r="C2671" s="1" t="s">
        <v>1347</v>
      </c>
      <c r="D2671" s="1" t="s">
        <v>153</v>
      </c>
      <c r="E2671" s="1" t="s">
        <v>28</v>
      </c>
      <c r="F2671" s="1" t="s">
        <v>313</v>
      </c>
      <c r="G2671" s="1" t="s">
        <v>15767</v>
      </c>
      <c r="H2671" s="1" t="s">
        <v>15768</v>
      </c>
      <c r="I2671" s="4">
        <v>84.1697337962963</v>
      </c>
      <c r="J2671" s="1">
        <v>618.88</v>
      </c>
      <c r="K2671" s="1">
        <v>86.39</v>
      </c>
      <c r="M2671" s="10">
        <f t="array" ref="M2671">_xlfn.XLOOKUP(A2671,subscriptions!B2671:B10004,subscriptions!D2671:D10004)</f>
        <v>120</v>
      </c>
      <c r="N2671" s="10">
        <f t="array" ref="N2671">_xlfn.XLOOKUP(A2671,subscriptions!B2671:B10004,subscriptions!G2671:G10004)</f>
        <v>10</v>
      </c>
      <c r="O2671" s="10">
        <v>108.0</v>
      </c>
      <c r="P2671" s="10" t="str">
        <f t="array" ref="P2671">_xlfn.XLOOKUP(A2671,subscriptions!B2671:B10004,subscriptions!C2671:C10004)</f>
        <v>Residential</v>
      </c>
      <c r="Q2671" s="10" t="s">
        <v>128</v>
      </c>
      <c r="R2671" s="10" t="s">
        <v>212</v>
      </c>
      <c r="S2671" s="10" t="s">
        <v>213</v>
      </c>
    </row>
    <row r="2672">
      <c r="A2672" s="1" t="s">
        <v>3575</v>
      </c>
      <c r="B2672" s="1" t="s">
        <v>2096</v>
      </c>
      <c r="C2672" s="1" t="s">
        <v>1973</v>
      </c>
      <c r="D2672" s="1" t="s">
        <v>27</v>
      </c>
      <c r="E2672" s="1" t="s">
        <v>262</v>
      </c>
      <c r="F2672" s="1" t="s">
        <v>263</v>
      </c>
      <c r="G2672" s="1" t="s">
        <v>15769</v>
      </c>
      <c r="H2672" s="1" t="s">
        <v>15770</v>
      </c>
      <c r="I2672" s="4">
        <v>84.16837962962963</v>
      </c>
      <c r="J2672" s="1">
        <v>1602.75</v>
      </c>
      <c r="K2672" s="1">
        <v>173.76</v>
      </c>
      <c r="M2672" s="10">
        <f t="array" ref="M2672">_xlfn.XLOOKUP(A2672,subscriptions!B2672:B10004,subscriptions!D2672:D10004)</f>
        <v>120</v>
      </c>
      <c r="N2672" s="10">
        <f t="array" ref="N2672">_xlfn.XLOOKUP(A2672,subscriptions!B2672:B10004,subscriptions!G2672:G10004)</f>
        <v>20</v>
      </c>
      <c r="O2672" s="10">
        <v>96.0</v>
      </c>
      <c r="P2672" s="10" t="str">
        <f t="array" ref="P2672">_xlfn.XLOOKUP(A2672,subscriptions!B2672:B10004,subscriptions!C2672:C10004)</f>
        <v>Residential</v>
      </c>
      <c r="Q2672" s="10" t="s">
        <v>128</v>
      </c>
      <c r="R2672" s="10" t="s">
        <v>148</v>
      </c>
      <c r="S2672" s="10" t="s">
        <v>1042</v>
      </c>
    </row>
    <row r="2673">
      <c r="A2673" s="1" t="s">
        <v>3576</v>
      </c>
      <c r="B2673" s="1" t="s">
        <v>4509</v>
      </c>
      <c r="C2673" s="1" t="s">
        <v>456</v>
      </c>
      <c r="D2673" s="1" t="s">
        <v>153</v>
      </c>
      <c r="E2673" s="1" t="s">
        <v>280</v>
      </c>
      <c r="F2673" s="1" t="s">
        <v>411</v>
      </c>
      <c r="G2673" s="1" t="s">
        <v>15771</v>
      </c>
      <c r="H2673" s="1" t="s">
        <v>15772</v>
      </c>
      <c r="I2673" s="4">
        <v>84.3778587962963</v>
      </c>
      <c r="J2673" s="1">
        <v>804.11</v>
      </c>
      <c r="K2673" s="1">
        <v>135.91</v>
      </c>
      <c r="M2673" s="10">
        <f t="array" ref="M2673">_xlfn.XLOOKUP(A2673,subscriptions!B2673:B10004,subscriptions!D2673:D10004)</f>
        <v>50</v>
      </c>
      <c r="N2673" s="10">
        <f t="array" ref="N2673">_xlfn.XLOOKUP(A2673,subscriptions!B2673:B10004,subscriptions!G2673:G10004)</f>
        <v>0</v>
      </c>
      <c r="O2673" s="10">
        <v>50.0</v>
      </c>
      <c r="P2673" s="10" t="str">
        <f t="array" ref="P2673">_xlfn.XLOOKUP(A2673,subscriptions!B2673:B10004,subscriptions!C2673:C10004)</f>
        <v>Mini</v>
      </c>
      <c r="Q2673" s="10" t="s">
        <v>173</v>
      </c>
      <c r="R2673" s="10" t="s">
        <v>148</v>
      </c>
      <c r="S2673" s="10" t="s">
        <v>1302</v>
      </c>
    </row>
    <row r="2674">
      <c r="A2674" s="1" t="s">
        <v>3577</v>
      </c>
      <c r="B2674" s="1" t="s">
        <v>2521</v>
      </c>
      <c r="C2674" s="1" t="s">
        <v>1100</v>
      </c>
      <c r="D2674" s="1" t="s">
        <v>153</v>
      </c>
      <c r="E2674" s="1" t="s">
        <v>28</v>
      </c>
      <c r="F2674" s="1" t="s">
        <v>2097</v>
      </c>
      <c r="G2674" s="1" t="s">
        <v>15773</v>
      </c>
      <c r="H2674" s="1" t="s">
        <v>15774</v>
      </c>
      <c r="I2674" s="4">
        <v>84.33631944444444</v>
      </c>
      <c r="J2674" s="1">
        <v>1923.49</v>
      </c>
      <c r="K2674" s="1">
        <v>459.63</v>
      </c>
      <c r="M2674" s="10">
        <f t="array" ref="M2674">_xlfn.XLOOKUP(A2674,subscriptions!B2674:B10004,subscriptions!D2674:D10004)</f>
        <v>50</v>
      </c>
      <c r="N2674" s="10">
        <f t="array" ref="N2674">_xlfn.XLOOKUP(A2674,subscriptions!B2674:B10004,subscriptions!G2674:G10004)</f>
        <v>5</v>
      </c>
      <c r="O2674" s="10">
        <v>47.5</v>
      </c>
      <c r="P2674" s="10" t="str">
        <f t="array" ref="P2674">_xlfn.XLOOKUP(A2674,subscriptions!B2674:B10004,subscriptions!C2674:C10004)</f>
        <v>Mini</v>
      </c>
      <c r="Q2674" s="10" t="s">
        <v>194</v>
      </c>
      <c r="R2674" s="10" t="s">
        <v>148</v>
      </c>
      <c r="S2674" s="10" t="s">
        <v>1971</v>
      </c>
    </row>
    <row r="2675">
      <c r="A2675" s="1" t="s">
        <v>3578</v>
      </c>
      <c r="B2675" s="1" t="s">
        <v>1995</v>
      </c>
      <c r="C2675" s="1" t="s">
        <v>920</v>
      </c>
      <c r="D2675" s="1" t="s">
        <v>153</v>
      </c>
      <c r="E2675" s="1" t="s">
        <v>239</v>
      </c>
      <c r="F2675" s="1" t="s">
        <v>2267</v>
      </c>
      <c r="G2675" s="1" t="s">
        <v>15775</v>
      </c>
      <c r="H2675" s="1" t="s">
        <v>15776</v>
      </c>
      <c r="I2675" s="4">
        <v>84.17395833333333</v>
      </c>
      <c r="J2675" s="1">
        <v>383.24</v>
      </c>
      <c r="K2675" s="1">
        <v>59.68</v>
      </c>
      <c r="M2675" s="10">
        <f t="array" ref="M2675">_xlfn.XLOOKUP(A2675,subscriptions!B2675:B10004,subscriptions!D2675:D10004)</f>
        <v>80</v>
      </c>
      <c r="N2675" s="10">
        <f t="array" ref="N2675">_xlfn.XLOOKUP(A2675,subscriptions!B2675:B10004,subscriptions!G2675:G10004)</f>
        <v>10</v>
      </c>
      <c r="O2675" s="10">
        <v>72.0</v>
      </c>
      <c r="P2675" s="10" t="str">
        <f t="array" ref="P2675">_xlfn.XLOOKUP(A2675,subscriptions!B2675:B10004,subscriptions!C2675:C10004)</f>
        <v>Roam</v>
      </c>
      <c r="Q2675" s="10" t="s">
        <v>128</v>
      </c>
      <c r="R2675" s="10" t="s">
        <v>148</v>
      </c>
      <c r="S2675" s="10" t="s">
        <v>3087</v>
      </c>
    </row>
    <row r="2676">
      <c r="A2676" s="1" t="s">
        <v>3579</v>
      </c>
      <c r="B2676" s="1" t="s">
        <v>425</v>
      </c>
      <c r="C2676" s="1" t="s">
        <v>658</v>
      </c>
      <c r="D2676" s="1" t="s">
        <v>153</v>
      </c>
      <c r="E2676" s="1" t="s">
        <v>332</v>
      </c>
      <c r="F2676" s="1" t="s">
        <v>1028</v>
      </c>
      <c r="G2676" s="1" t="s">
        <v>15777</v>
      </c>
      <c r="H2676" s="1" t="s">
        <v>15778</v>
      </c>
      <c r="I2676" s="4">
        <v>84.37861111111111</v>
      </c>
      <c r="J2676" s="1">
        <v>3363.85</v>
      </c>
      <c r="K2676" s="1">
        <v>451.15</v>
      </c>
      <c r="M2676" s="10">
        <f t="array" ref="M2676">_xlfn.XLOOKUP(A2676,subscriptions!B2676:B10004,subscriptions!D2676:D10004)</f>
        <v>120</v>
      </c>
      <c r="N2676" s="10">
        <f t="array" ref="N2676">_xlfn.XLOOKUP(A2676,subscriptions!B2676:B10004,subscriptions!G2676:G10004)</f>
        <v>20</v>
      </c>
      <c r="O2676" s="10">
        <v>96.0</v>
      </c>
      <c r="P2676" s="10" t="str">
        <f t="array" ref="P2676">_xlfn.XLOOKUP(A2676,subscriptions!B2676:B10004,subscriptions!C2676:C10004)</f>
        <v>Residential</v>
      </c>
      <c r="Q2676" s="10" t="s">
        <v>128</v>
      </c>
      <c r="R2676" s="10" t="s">
        <v>148</v>
      </c>
      <c r="S2676" s="10" t="s">
        <v>1622</v>
      </c>
    </row>
    <row r="2677">
      <c r="A2677" s="1" t="s">
        <v>3580</v>
      </c>
      <c r="B2677" s="1" t="s">
        <v>132</v>
      </c>
      <c r="C2677" s="1" t="s">
        <v>1833</v>
      </c>
      <c r="D2677" s="1" t="s">
        <v>27</v>
      </c>
      <c r="E2677" s="1" t="s">
        <v>179</v>
      </c>
      <c r="F2677" s="1" t="s">
        <v>773</v>
      </c>
      <c r="G2677" s="1" t="s">
        <v>15779</v>
      </c>
      <c r="H2677" s="1" t="s">
        <v>15780</v>
      </c>
      <c r="I2677" s="4">
        <v>84.3382175925926</v>
      </c>
      <c r="J2677" s="1">
        <v>558.27</v>
      </c>
      <c r="K2677" s="1">
        <v>149.63</v>
      </c>
      <c r="L2677" s="1">
        <v>100.0</v>
      </c>
      <c r="M2677" s="10">
        <f t="array" ref="M2677">_xlfn.XLOOKUP(A2677,subscriptions!B2677:B10004,subscriptions!D2677:D10004)</f>
        <v>250</v>
      </c>
      <c r="N2677" s="10">
        <f t="array" ref="N2677">_xlfn.XLOOKUP(A2677,subscriptions!B2677:B10004,subscriptions!G2677:G10004)</f>
        <v>0</v>
      </c>
      <c r="O2677" s="10">
        <v>250.0</v>
      </c>
      <c r="P2677" s="10" t="str">
        <f t="array" ref="P2677">_xlfn.XLOOKUP(A2677,subscriptions!B2677:B10004,subscriptions!C2677:C10004)</f>
        <v>Business</v>
      </c>
      <c r="Q2677" s="10" t="s">
        <v>173</v>
      </c>
      <c r="R2677" s="10" t="s">
        <v>129</v>
      </c>
      <c r="S2677" s="10" t="s">
        <v>2086</v>
      </c>
    </row>
    <row r="2678">
      <c r="A2678" s="1" t="s">
        <v>3581</v>
      </c>
      <c r="B2678" s="1" t="s">
        <v>1939</v>
      </c>
      <c r="C2678" s="1" t="s">
        <v>1876</v>
      </c>
      <c r="D2678" s="1" t="s">
        <v>153</v>
      </c>
      <c r="E2678" s="1" t="s">
        <v>111</v>
      </c>
      <c r="F2678" s="1" t="s">
        <v>1855</v>
      </c>
      <c r="G2678" s="1" t="s">
        <v>15781</v>
      </c>
      <c r="H2678" s="1" t="s">
        <v>15782</v>
      </c>
      <c r="I2678" s="4">
        <v>84.37789351851852</v>
      </c>
      <c r="J2678" s="1">
        <v>737.79</v>
      </c>
      <c r="K2678" s="1">
        <v>132.57</v>
      </c>
      <c r="M2678" s="10">
        <f t="array" ref="M2678">_xlfn.XLOOKUP(A2678,subscriptions!B2678:B10004,subscriptions!D2678:D10004)</f>
        <v>250</v>
      </c>
      <c r="N2678" s="10">
        <f t="array" ref="N2678">_xlfn.XLOOKUP(A2678,subscriptions!B2678:B10004,subscriptions!G2678:G10004)</f>
        <v>5</v>
      </c>
      <c r="O2678" s="10">
        <v>237.5</v>
      </c>
      <c r="P2678" s="10" t="str">
        <f t="array" ref="P2678">_xlfn.XLOOKUP(A2678,subscriptions!B2678:B10004,subscriptions!C2678:C10004)</f>
        <v>Business</v>
      </c>
      <c r="Q2678" s="10" t="s">
        <v>194</v>
      </c>
      <c r="R2678" s="10" t="s">
        <v>129</v>
      </c>
      <c r="S2678" s="10" t="s">
        <v>1302</v>
      </c>
    </row>
    <row r="2679">
      <c r="A2679" s="1" t="s">
        <v>3582</v>
      </c>
      <c r="B2679" s="1" t="s">
        <v>1303</v>
      </c>
      <c r="C2679" s="1" t="s">
        <v>296</v>
      </c>
      <c r="D2679" s="1" t="s">
        <v>153</v>
      </c>
      <c r="E2679" s="1" t="s">
        <v>239</v>
      </c>
      <c r="F2679" s="1" t="s">
        <v>2076</v>
      </c>
      <c r="G2679" s="1" t="s">
        <v>15783</v>
      </c>
      <c r="H2679" s="1" t="s">
        <v>15784</v>
      </c>
      <c r="I2679" s="4">
        <v>84.25591435185186</v>
      </c>
      <c r="J2679" s="1">
        <v>139.77</v>
      </c>
      <c r="K2679" s="1">
        <v>28.25</v>
      </c>
      <c r="M2679" s="10">
        <f t="array" ref="M2679">_xlfn.XLOOKUP(A2679,subscriptions!B2679:B10004,subscriptions!D2679:D10004)</f>
        <v>250</v>
      </c>
      <c r="N2679" s="10">
        <f t="array" ref="N2679">_xlfn.XLOOKUP(A2679,subscriptions!B2679:B10004,subscriptions!G2679:G10004)</f>
        <v>10</v>
      </c>
      <c r="O2679" s="10">
        <v>225.0</v>
      </c>
      <c r="P2679" s="10" t="str">
        <f t="array" ref="P2679">_xlfn.XLOOKUP(A2679,subscriptions!B2679:B10004,subscriptions!C2679:C10004)</f>
        <v>Business</v>
      </c>
      <c r="Q2679" s="10" t="s">
        <v>128</v>
      </c>
      <c r="R2679" s="10" t="s">
        <v>129</v>
      </c>
      <c r="S2679" s="10" t="s">
        <v>1156</v>
      </c>
    </row>
    <row r="2680">
      <c r="A2680" s="1" t="s">
        <v>3583</v>
      </c>
      <c r="B2680" s="1" t="s">
        <v>763</v>
      </c>
      <c r="C2680" s="1" t="s">
        <v>2483</v>
      </c>
      <c r="D2680" s="1" t="s">
        <v>27</v>
      </c>
      <c r="E2680" s="1" t="s">
        <v>28</v>
      </c>
      <c r="F2680" s="1" t="s">
        <v>801</v>
      </c>
      <c r="G2680" s="1" t="s">
        <v>15785</v>
      </c>
      <c r="H2680" s="1" t="s">
        <v>15786</v>
      </c>
      <c r="I2680" s="4">
        <v>84.20929398148148</v>
      </c>
      <c r="J2680" s="1">
        <v>227.35</v>
      </c>
      <c r="K2680" s="1">
        <v>63.63</v>
      </c>
      <c r="M2680" s="10">
        <f t="array" ref="M2680">_xlfn.XLOOKUP(A2680,subscriptions!B2680:B10004,subscriptions!D2680:D10004)</f>
        <v>80</v>
      </c>
      <c r="N2680" s="10">
        <f t="array" ref="N2680">_xlfn.XLOOKUP(A2680,subscriptions!B2680:B10004,subscriptions!G2680:G10004)</f>
        <v>20</v>
      </c>
      <c r="O2680" s="10">
        <v>64.0</v>
      </c>
      <c r="P2680" s="10" t="str">
        <f t="array" ref="P2680">_xlfn.XLOOKUP(A2680,subscriptions!B2680:B10004,subscriptions!C2680:C10004)</f>
        <v>Roam</v>
      </c>
      <c r="Q2680" s="10" t="s">
        <v>128</v>
      </c>
      <c r="R2680" s="10" t="s">
        <v>148</v>
      </c>
      <c r="S2680" s="10" t="s">
        <v>1374</v>
      </c>
    </row>
    <row r="2681">
      <c r="A2681" s="1" t="s">
        <v>3586</v>
      </c>
      <c r="B2681" s="1" t="s">
        <v>329</v>
      </c>
      <c r="C2681" s="1" t="s">
        <v>1200</v>
      </c>
      <c r="D2681" s="1" t="s">
        <v>27</v>
      </c>
      <c r="E2681" s="1" t="s">
        <v>262</v>
      </c>
      <c r="F2681" s="1" t="s">
        <v>263</v>
      </c>
      <c r="G2681" s="1" t="s">
        <v>15787</v>
      </c>
      <c r="H2681" s="1" t="s">
        <v>15788</v>
      </c>
      <c r="I2681" s="4">
        <v>84.253125</v>
      </c>
      <c r="J2681" s="1">
        <v>1138.08</v>
      </c>
      <c r="K2681" s="1">
        <v>130.83</v>
      </c>
      <c r="M2681" s="10">
        <f t="array" ref="M2681">_xlfn.XLOOKUP(A2681,subscriptions!B2681:B10004,subscriptions!D2681:D10004)</f>
        <v>120</v>
      </c>
      <c r="N2681" s="10">
        <f t="array" ref="N2681">_xlfn.XLOOKUP(A2681,subscriptions!B2681:B10004,subscriptions!G2681:G10004)</f>
        <v>0</v>
      </c>
      <c r="O2681" s="10">
        <v>120.0</v>
      </c>
      <c r="P2681" s="10" t="str">
        <f t="array" ref="P2681">_xlfn.XLOOKUP(A2681,subscriptions!B2681:B10004,subscriptions!C2681:C10004)</f>
        <v>Residential</v>
      </c>
      <c r="Q2681" s="10" t="s">
        <v>173</v>
      </c>
      <c r="R2681" s="10" t="s">
        <v>212</v>
      </c>
      <c r="S2681" s="10" t="s">
        <v>916</v>
      </c>
    </row>
    <row r="2682">
      <c r="A2682" s="1" t="s">
        <v>3587</v>
      </c>
      <c r="B2682" s="1" t="s">
        <v>1226</v>
      </c>
      <c r="C2682" s="1" t="s">
        <v>261</v>
      </c>
      <c r="D2682" s="1" t="s">
        <v>153</v>
      </c>
      <c r="E2682" s="1" t="s">
        <v>219</v>
      </c>
      <c r="F2682" s="1" t="s">
        <v>1010</v>
      </c>
      <c r="G2682" s="1" t="s">
        <v>15789</v>
      </c>
      <c r="H2682" s="1" t="s">
        <v>15790</v>
      </c>
      <c r="I2682" s="4">
        <v>84.25857638888888</v>
      </c>
      <c r="J2682" s="1">
        <v>517.13</v>
      </c>
      <c r="K2682" s="1">
        <v>84.72</v>
      </c>
      <c r="M2682" s="10">
        <f t="array" ref="M2682">_xlfn.XLOOKUP(A2682,subscriptions!B2682:B10004,subscriptions!D2682:D10004)</f>
        <v>120</v>
      </c>
      <c r="N2682" s="10">
        <f t="array" ref="N2682">_xlfn.XLOOKUP(A2682,subscriptions!B2682:B10004,subscriptions!G2682:G10004)</f>
        <v>5</v>
      </c>
      <c r="O2682" s="10">
        <v>114.0</v>
      </c>
      <c r="P2682" s="10" t="str">
        <f t="array" ref="P2682">_xlfn.XLOOKUP(A2682,subscriptions!B2682:B10004,subscriptions!C2682:C10004)</f>
        <v>Residential</v>
      </c>
      <c r="Q2682" s="10" t="s">
        <v>194</v>
      </c>
      <c r="R2682" s="10" t="s">
        <v>212</v>
      </c>
      <c r="S2682" s="10" t="s">
        <v>4148</v>
      </c>
    </row>
    <row r="2683">
      <c r="A2683" s="1" t="s">
        <v>3588</v>
      </c>
      <c r="B2683" s="1" t="s">
        <v>426</v>
      </c>
      <c r="C2683" s="1" t="s">
        <v>2007</v>
      </c>
      <c r="D2683" s="1" t="s">
        <v>153</v>
      </c>
      <c r="E2683" s="1" t="s">
        <v>631</v>
      </c>
      <c r="F2683" s="1" t="s">
        <v>632</v>
      </c>
      <c r="G2683" s="1" t="s">
        <v>15791</v>
      </c>
      <c r="H2683" s="1" t="s">
        <v>15792</v>
      </c>
      <c r="I2683" s="4">
        <v>84.30019675925926</v>
      </c>
      <c r="J2683" s="1">
        <v>2757.09</v>
      </c>
      <c r="K2683" s="1">
        <v>353.74</v>
      </c>
      <c r="M2683" s="10">
        <f t="array" ref="M2683">_xlfn.XLOOKUP(A2683,subscriptions!B2683:B10004,subscriptions!D2683:D10004)</f>
        <v>120</v>
      </c>
      <c r="N2683" s="10">
        <f t="array" ref="N2683">_xlfn.XLOOKUP(A2683,subscriptions!B2683:B10004,subscriptions!G2683:G10004)</f>
        <v>10</v>
      </c>
      <c r="O2683" s="10">
        <v>108.0</v>
      </c>
      <c r="P2683" s="10" t="str">
        <f t="array" ref="P2683">_xlfn.XLOOKUP(A2683,subscriptions!B2683:B10004,subscriptions!C2683:C10004)</f>
        <v>Residential</v>
      </c>
      <c r="Q2683" s="10" t="s">
        <v>128</v>
      </c>
      <c r="R2683" s="10" t="s">
        <v>212</v>
      </c>
      <c r="S2683" s="10" t="s">
        <v>1172</v>
      </c>
    </row>
    <row r="2684">
      <c r="A2684" s="1" t="s">
        <v>3589</v>
      </c>
      <c r="B2684" s="1" t="s">
        <v>772</v>
      </c>
      <c r="C2684" s="1" t="s">
        <v>1492</v>
      </c>
      <c r="D2684" s="1" t="s">
        <v>153</v>
      </c>
      <c r="E2684" s="1" t="s">
        <v>219</v>
      </c>
      <c r="F2684" s="1" t="s">
        <v>971</v>
      </c>
      <c r="G2684" s="1" t="s">
        <v>15793</v>
      </c>
      <c r="H2684" s="1" t="s">
        <v>15794</v>
      </c>
      <c r="I2684" s="4">
        <v>84.2134837962963</v>
      </c>
      <c r="J2684" s="1">
        <v>72.2</v>
      </c>
      <c r="K2684" s="1">
        <v>20.06</v>
      </c>
      <c r="M2684" s="10">
        <f t="array" ref="M2684">_xlfn.XLOOKUP(A2684,subscriptions!B2684:B10004,subscriptions!D2684:D10004)</f>
        <v>120</v>
      </c>
      <c r="N2684" s="10">
        <f t="array" ref="N2684">_xlfn.XLOOKUP(A2684,subscriptions!B2684:B10004,subscriptions!G2684:G10004)</f>
        <v>20</v>
      </c>
      <c r="O2684" s="10">
        <v>96.0</v>
      </c>
      <c r="P2684" s="10" t="str">
        <f t="array" ref="P2684">_xlfn.XLOOKUP(A2684,subscriptions!B2684:B10004,subscriptions!C2684:C10004)</f>
        <v>Residential</v>
      </c>
      <c r="Q2684" s="10" t="s">
        <v>128</v>
      </c>
      <c r="R2684" s="10" t="s">
        <v>148</v>
      </c>
      <c r="S2684" s="10" t="s">
        <v>1915</v>
      </c>
    </row>
    <row r="2685">
      <c r="A2685" s="1" t="s">
        <v>3590</v>
      </c>
      <c r="B2685" s="1" t="s">
        <v>1491</v>
      </c>
      <c r="C2685" s="1" t="s">
        <v>1251</v>
      </c>
      <c r="D2685" s="1" t="s">
        <v>153</v>
      </c>
      <c r="E2685" s="1" t="s">
        <v>631</v>
      </c>
      <c r="F2685" s="1" t="s">
        <v>2549</v>
      </c>
      <c r="G2685" s="1" t="s">
        <v>15795</v>
      </c>
      <c r="H2685" s="1" t="s">
        <v>15796</v>
      </c>
      <c r="I2685" s="4">
        <v>84.3377199074074</v>
      </c>
      <c r="J2685" s="1">
        <v>764.86</v>
      </c>
      <c r="K2685" s="1">
        <v>106.01</v>
      </c>
      <c r="M2685" s="10">
        <f t="array" ref="M2685">_xlfn.XLOOKUP(A2685,subscriptions!B2685:B10004,subscriptions!D2685:D10004)</f>
        <v>80</v>
      </c>
      <c r="N2685" s="10">
        <f t="array" ref="N2685">_xlfn.XLOOKUP(A2685,subscriptions!B2685:B10004,subscriptions!G2685:G10004)</f>
        <v>0</v>
      </c>
      <c r="O2685" s="10">
        <v>80.0</v>
      </c>
      <c r="P2685" s="10" t="str">
        <f t="array" ref="P2685">_xlfn.XLOOKUP(A2685,subscriptions!B2685:B10004,subscriptions!C2685:C10004)</f>
        <v>Roam</v>
      </c>
      <c r="Q2685" s="10" t="s">
        <v>173</v>
      </c>
      <c r="R2685" s="10" t="s">
        <v>148</v>
      </c>
      <c r="S2685" s="10" t="s">
        <v>1961</v>
      </c>
    </row>
    <row r="2686">
      <c r="A2686" s="1" t="s">
        <v>3591</v>
      </c>
      <c r="B2686" s="1" t="s">
        <v>645</v>
      </c>
      <c r="C2686" s="1" t="s">
        <v>2007</v>
      </c>
      <c r="D2686" s="1" t="s">
        <v>153</v>
      </c>
      <c r="E2686" s="1" t="s">
        <v>714</v>
      </c>
      <c r="F2686" s="1" t="s">
        <v>2562</v>
      </c>
      <c r="G2686" s="1" t="s">
        <v>15797</v>
      </c>
      <c r="H2686" s="1" t="s">
        <v>15798</v>
      </c>
      <c r="I2686" s="4">
        <v>84.33989583333333</v>
      </c>
      <c r="J2686" s="1">
        <v>667.25</v>
      </c>
      <c r="K2686" s="1">
        <v>120.09</v>
      </c>
      <c r="M2686" s="10">
        <f t="array" ref="M2686">_xlfn.XLOOKUP(A2686,subscriptions!B2686:B10004,subscriptions!D2686:D10004)</f>
        <v>120</v>
      </c>
      <c r="N2686" s="10">
        <f t="array" ref="N2686">_xlfn.XLOOKUP(A2686,subscriptions!B2686:B10004,subscriptions!G2686:G10004)</f>
        <v>5</v>
      </c>
      <c r="O2686" s="10">
        <v>114.0</v>
      </c>
      <c r="P2686" s="10" t="str">
        <f t="array" ref="P2686">_xlfn.XLOOKUP(A2686,subscriptions!B2686:B10004,subscriptions!C2686:C10004)</f>
        <v>Residential</v>
      </c>
      <c r="Q2686" s="10" t="s">
        <v>194</v>
      </c>
      <c r="R2686" s="10" t="s">
        <v>212</v>
      </c>
      <c r="S2686" s="10" t="s">
        <v>234</v>
      </c>
    </row>
    <row r="2687">
      <c r="A2687" s="1" t="s">
        <v>3592</v>
      </c>
      <c r="B2687" s="1" t="s">
        <v>1414</v>
      </c>
      <c r="C2687" s="1" t="s">
        <v>524</v>
      </c>
      <c r="D2687" s="1" t="s">
        <v>27</v>
      </c>
      <c r="E2687" s="1" t="s">
        <v>219</v>
      </c>
      <c r="F2687" s="1" t="s">
        <v>458</v>
      </c>
      <c r="G2687" s="1" t="s">
        <v>15799</v>
      </c>
      <c r="H2687" s="1" t="s">
        <v>15800</v>
      </c>
      <c r="I2687" s="4">
        <v>84.3350462962963</v>
      </c>
      <c r="J2687" s="1">
        <v>79.28</v>
      </c>
      <c r="K2687" s="1">
        <v>16.04</v>
      </c>
      <c r="M2687" s="10">
        <f t="array" ref="M2687">_xlfn.XLOOKUP(A2687,subscriptions!B2687:B10004,subscriptions!D2687:D10004)</f>
        <v>120</v>
      </c>
      <c r="N2687" s="10">
        <f t="array" ref="N2687">_xlfn.XLOOKUP(A2687,subscriptions!B2687:B10004,subscriptions!G2687:G10004)</f>
        <v>10</v>
      </c>
      <c r="O2687" s="10">
        <v>108.0</v>
      </c>
      <c r="P2687" s="10" t="str">
        <f t="array" ref="P2687">_xlfn.XLOOKUP(A2687,subscriptions!B2687:B10004,subscriptions!C2687:C10004)</f>
        <v>Residential</v>
      </c>
      <c r="Q2687" s="10" t="s">
        <v>128</v>
      </c>
      <c r="R2687" s="10" t="s">
        <v>212</v>
      </c>
      <c r="S2687" s="10" t="s">
        <v>643</v>
      </c>
    </row>
    <row r="2688">
      <c r="A2688" s="1" t="s">
        <v>3593</v>
      </c>
      <c r="B2688" s="1" t="s">
        <v>2096</v>
      </c>
      <c r="C2688" s="1" t="s">
        <v>1678</v>
      </c>
      <c r="D2688" s="1" t="s">
        <v>27</v>
      </c>
      <c r="E2688" s="1" t="s">
        <v>219</v>
      </c>
      <c r="F2688" s="1" t="s">
        <v>971</v>
      </c>
      <c r="G2688" s="1" t="s">
        <v>15801</v>
      </c>
      <c r="H2688" s="1" t="s">
        <v>15802</v>
      </c>
      <c r="I2688" s="4">
        <v>84.21678240740741</v>
      </c>
      <c r="J2688" s="1">
        <v>249.21</v>
      </c>
      <c r="K2688" s="1">
        <v>54.39</v>
      </c>
      <c r="M2688" s="10">
        <f t="array" ref="M2688">_xlfn.XLOOKUP(A2688,subscriptions!B2688:B10004,subscriptions!D2688:D10004)</f>
        <v>120</v>
      </c>
      <c r="N2688" s="10">
        <f t="array" ref="N2688">_xlfn.XLOOKUP(A2688,subscriptions!B2688:B10004,subscriptions!G2688:G10004)</f>
        <v>20</v>
      </c>
      <c r="O2688" s="10">
        <v>96.0</v>
      </c>
      <c r="P2688" s="10" t="str">
        <f t="array" ref="P2688">_xlfn.XLOOKUP(A2688,subscriptions!B2688:B10004,subscriptions!C2688:C10004)</f>
        <v>Residential</v>
      </c>
      <c r="Q2688" s="10" t="s">
        <v>128</v>
      </c>
      <c r="R2688" s="10" t="s">
        <v>148</v>
      </c>
      <c r="S2688" s="10" t="s">
        <v>453</v>
      </c>
    </row>
    <row r="2689">
      <c r="A2689" s="1" t="s">
        <v>3595</v>
      </c>
      <c r="B2689" s="1" t="s">
        <v>24</v>
      </c>
      <c r="C2689" s="1" t="s">
        <v>441</v>
      </c>
      <c r="D2689" s="1" t="s">
        <v>27</v>
      </c>
      <c r="E2689" s="1" t="s">
        <v>631</v>
      </c>
      <c r="F2689" s="1" t="s">
        <v>2293</v>
      </c>
      <c r="G2689" s="1" t="s">
        <v>15803</v>
      </c>
      <c r="H2689" s="1" t="s">
        <v>15804</v>
      </c>
      <c r="I2689" s="4">
        <v>84.38157407407408</v>
      </c>
      <c r="J2689" s="1">
        <v>850.74</v>
      </c>
      <c r="K2689" s="1">
        <v>196.63</v>
      </c>
      <c r="M2689" s="10">
        <f t="array" ref="M2689">_xlfn.XLOOKUP(A2689,subscriptions!B2689:B10004,subscriptions!D2689:D10004)</f>
        <v>80</v>
      </c>
      <c r="N2689" s="10">
        <f t="array" ref="N2689">_xlfn.XLOOKUP(A2689,subscriptions!B2689:B10004,subscriptions!G2689:G10004)</f>
        <v>0</v>
      </c>
      <c r="O2689" s="10">
        <v>80.0</v>
      </c>
      <c r="P2689" s="10" t="str">
        <f t="array" ref="P2689">_xlfn.XLOOKUP(A2689,subscriptions!B2689:B10004,subscriptions!C2689:C10004)</f>
        <v>Roam</v>
      </c>
      <c r="Q2689" s="10" t="s">
        <v>173</v>
      </c>
      <c r="R2689" s="10" t="s">
        <v>148</v>
      </c>
      <c r="S2689" s="10" t="s">
        <v>1789</v>
      </c>
    </row>
    <row r="2690">
      <c r="A2690" s="1" t="s">
        <v>3597</v>
      </c>
      <c r="B2690" s="1" t="s">
        <v>409</v>
      </c>
      <c r="C2690" s="1" t="s">
        <v>524</v>
      </c>
      <c r="D2690" s="1" t="s">
        <v>27</v>
      </c>
      <c r="E2690" s="1" t="s">
        <v>179</v>
      </c>
      <c r="F2690" s="1" t="s">
        <v>181</v>
      </c>
      <c r="G2690" s="1" t="s">
        <v>15805</v>
      </c>
      <c r="H2690" s="1" t="s">
        <v>15806</v>
      </c>
      <c r="I2690" s="4">
        <v>84.33548611111111</v>
      </c>
      <c r="J2690" s="1">
        <v>1068.47</v>
      </c>
      <c r="K2690" s="1">
        <v>236.03</v>
      </c>
      <c r="L2690" s="1">
        <v>100.0</v>
      </c>
      <c r="M2690" s="10">
        <f t="array" ref="M2690">_xlfn.XLOOKUP(A2690,subscriptions!B2690:B10004,subscriptions!D2690:D10004)</f>
        <v>250</v>
      </c>
      <c r="N2690" s="10">
        <f t="array" ref="N2690">_xlfn.XLOOKUP(A2690,subscriptions!B2690:B10004,subscriptions!G2690:G10004)</f>
        <v>5</v>
      </c>
      <c r="O2690" s="10">
        <v>237.5</v>
      </c>
      <c r="P2690" s="10" t="str">
        <f t="array" ref="P2690">_xlfn.XLOOKUP(A2690,subscriptions!B2690:B10004,subscriptions!C2690:C10004)</f>
        <v>Business</v>
      </c>
      <c r="Q2690" s="10" t="s">
        <v>194</v>
      </c>
      <c r="R2690" s="10" t="s">
        <v>129</v>
      </c>
      <c r="S2690" s="10" t="s">
        <v>571</v>
      </c>
    </row>
    <row r="2691">
      <c r="A2691" s="1" t="s">
        <v>3598</v>
      </c>
      <c r="B2691" s="1" t="s">
        <v>555</v>
      </c>
      <c r="C2691" s="1" t="s">
        <v>786</v>
      </c>
      <c r="D2691" s="1" t="s">
        <v>153</v>
      </c>
      <c r="E2691" s="1" t="s">
        <v>111</v>
      </c>
      <c r="F2691" s="1" t="s">
        <v>3756</v>
      </c>
      <c r="G2691" s="1" t="s">
        <v>15807</v>
      </c>
      <c r="H2691" s="1" t="s">
        <v>15808</v>
      </c>
      <c r="I2691" s="4">
        <v>84.41819444444444</v>
      </c>
      <c r="J2691" s="1">
        <v>827.0</v>
      </c>
      <c r="K2691" s="1">
        <v>205.01</v>
      </c>
      <c r="M2691" s="10">
        <f t="array" ref="M2691">_xlfn.XLOOKUP(A2691,subscriptions!B2691:B10004,subscriptions!D2691:D10004)</f>
        <v>50</v>
      </c>
      <c r="N2691" s="10">
        <f t="array" ref="N2691">_xlfn.XLOOKUP(A2691,subscriptions!B2691:B10004,subscriptions!G2691:G10004)</f>
        <v>10</v>
      </c>
      <c r="O2691" s="10">
        <v>45.0</v>
      </c>
      <c r="P2691" s="10" t="str">
        <f t="array" ref="P2691">_xlfn.XLOOKUP(A2691,subscriptions!B2691:B10004,subscriptions!C2691:C10004)</f>
        <v>Mini</v>
      </c>
      <c r="Q2691" s="10" t="s">
        <v>128</v>
      </c>
      <c r="R2691" s="10" t="s">
        <v>148</v>
      </c>
      <c r="S2691" s="10" t="s">
        <v>3020</v>
      </c>
    </row>
    <row r="2692">
      <c r="A2692" s="1" t="s">
        <v>3599</v>
      </c>
      <c r="B2692" s="1" t="s">
        <v>312</v>
      </c>
      <c r="C2692" s="1" t="s">
        <v>734</v>
      </c>
      <c r="D2692" s="1" t="s">
        <v>153</v>
      </c>
      <c r="E2692" s="1" t="s">
        <v>111</v>
      </c>
      <c r="F2692" s="1" t="s">
        <v>1227</v>
      </c>
      <c r="G2692" s="1" t="s">
        <v>15809</v>
      </c>
      <c r="H2692" s="1" t="s">
        <v>15810</v>
      </c>
      <c r="I2692" s="4">
        <v>84.21186342592593</v>
      </c>
      <c r="J2692" s="1">
        <v>1185.53</v>
      </c>
      <c r="K2692" s="1">
        <v>117.43</v>
      </c>
      <c r="M2692" s="10">
        <f t="array" ref="M2692">_xlfn.XLOOKUP(A2692,subscriptions!B2692:B10004,subscriptions!D2692:D10004)</f>
        <v>120</v>
      </c>
      <c r="N2692" s="10">
        <f t="array" ref="N2692">_xlfn.XLOOKUP(A2692,subscriptions!B2692:B10004,subscriptions!G2692:G10004)</f>
        <v>20</v>
      </c>
      <c r="O2692" s="10">
        <v>96.0</v>
      </c>
      <c r="P2692" s="10" t="str">
        <f t="array" ref="P2692">_xlfn.XLOOKUP(A2692,subscriptions!B2692:B10004,subscriptions!C2692:C10004)</f>
        <v>Residential</v>
      </c>
      <c r="Q2692" s="10" t="s">
        <v>128</v>
      </c>
      <c r="R2692" s="10" t="s">
        <v>148</v>
      </c>
      <c r="S2692" s="10" t="s">
        <v>857</v>
      </c>
    </row>
    <row r="2693">
      <c r="A2693" s="1" t="s">
        <v>3600</v>
      </c>
      <c r="B2693" s="1" t="s">
        <v>1506</v>
      </c>
      <c r="C2693" s="1" t="s">
        <v>1415</v>
      </c>
      <c r="D2693" s="1" t="s">
        <v>27</v>
      </c>
      <c r="E2693" s="1" t="s">
        <v>332</v>
      </c>
      <c r="F2693" s="1" t="s">
        <v>618</v>
      </c>
      <c r="G2693" s="1" t="s">
        <v>15811</v>
      </c>
      <c r="H2693" s="1" t="s">
        <v>15812</v>
      </c>
      <c r="I2693" s="4">
        <v>84.25695601851852</v>
      </c>
      <c r="J2693" s="1">
        <v>1406.29</v>
      </c>
      <c r="K2693" s="1">
        <v>284.4</v>
      </c>
      <c r="M2693" s="10">
        <f t="array" ref="M2693">_xlfn.XLOOKUP(A2693,subscriptions!B2693:B10004,subscriptions!D2693:D10004)</f>
        <v>120</v>
      </c>
      <c r="N2693" s="10">
        <f t="array" ref="N2693">_xlfn.XLOOKUP(A2693,subscriptions!B2693:B10004,subscriptions!G2693:G10004)</f>
        <v>0</v>
      </c>
      <c r="O2693" s="10">
        <v>120.0</v>
      </c>
      <c r="P2693" s="10" t="str">
        <f t="array" ref="P2693">_xlfn.XLOOKUP(A2693,subscriptions!B2693:B10004,subscriptions!C2693:C10004)</f>
        <v>Residential</v>
      </c>
      <c r="Q2693" s="10" t="s">
        <v>173</v>
      </c>
      <c r="R2693" s="10" t="s">
        <v>212</v>
      </c>
      <c r="S2693" s="10" t="s">
        <v>175</v>
      </c>
    </row>
    <row r="2694">
      <c r="A2694" s="1" t="s">
        <v>3601</v>
      </c>
      <c r="B2694" s="1" t="s">
        <v>329</v>
      </c>
      <c r="C2694" s="1" t="s">
        <v>1833</v>
      </c>
      <c r="D2694" s="1" t="s">
        <v>27</v>
      </c>
      <c r="E2694" s="1" t="s">
        <v>631</v>
      </c>
      <c r="F2694" s="1" t="s">
        <v>1115</v>
      </c>
      <c r="G2694" s="1" t="s">
        <v>15813</v>
      </c>
      <c r="H2694" s="1" t="s">
        <v>15814</v>
      </c>
      <c r="I2694" s="4">
        <v>84.17372685185185</v>
      </c>
      <c r="J2694" s="1">
        <v>64.96</v>
      </c>
      <c r="K2694" s="1">
        <v>14.25</v>
      </c>
      <c r="M2694" s="10">
        <f t="array" ref="M2694">_xlfn.XLOOKUP(A2694,subscriptions!B2694:B10004,subscriptions!D2694:D10004)</f>
        <v>80</v>
      </c>
      <c r="N2694" s="10">
        <f t="array" ref="N2694">_xlfn.XLOOKUP(A2694,subscriptions!B2694:B10004,subscriptions!G2694:G10004)</f>
        <v>5</v>
      </c>
      <c r="O2694" s="10">
        <v>76.0</v>
      </c>
      <c r="P2694" s="10" t="str">
        <f t="array" ref="P2694">_xlfn.XLOOKUP(A2694,subscriptions!B2694:B10004,subscriptions!C2694:C10004)</f>
        <v>Roam</v>
      </c>
      <c r="Q2694" s="10" t="s">
        <v>194</v>
      </c>
      <c r="R2694" s="10" t="s">
        <v>148</v>
      </c>
      <c r="S2694" s="10" t="s">
        <v>3087</v>
      </c>
    </row>
    <row r="2695">
      <c r="A2695" s="1" t="s">
        <v>3602</v>
      </c>
      <c r="B2695" s="1" t="s">
        <v>1491</v>
      </c>
      <c r="C2695" s="1" t="s">
        <v>1507</v>
      </c>
      <c r="D2695" s="1" t="s">
        <v>153</v>
      </c>
      <c r="E2695" s="1" t="s">
        <v>332</v>
      </c>
      <c r="F2695" s="1" t="s">
        <v>1749</v>
      </c>
      <c r="G2695" s="1" t="s">
        <v>15815</v>
      </c>
      <c r="H2695" s="1" t="s">
        <v>15816</v>
      </c>
      <c r="I2695" s="4">
        <v>84.33759259259259</v>
      </c>
      <c r="J2695" s="1">
        <v>985.7</v>
      </c>
      <c r="K2695" s="1">
        <v>158.84</v>
      </c>
      <c r="M2695" s="10">
        <f t="array" ref="M2695">_xlfn.XLOOKUP(A2695,subscriptions!B2695:B10004,subscriptions!D2695:D10004)</f>
        <v>250</v>
      </c>
      <c r="N2695" s="10">
        <f t="array" ref="N2695">_xlfn.XLOOKUP(A2695,subscriptions!B2695:B10004,subscriptions!G2695:G10004)</f>
        <v>10</v>
      </c>
      <c r="O2695" s="10">
        <v>225.0</v>
      </c>
      <c r="P2695" s="10" t="str">
        <f t="array" ref="P2695">_xlfn.XLOOKUP(A2695,subscriptions!B2695:B10004,subscriptions!C2695:C10004)</f>
        <v>Business</v>
      </c>
      <c r="Q2695" s="10" t="s">
        <v>128</v>
      </c>
      <c r="R2695" s="10" t="s">
        <v>129</v>
      </c>
      <c r="S2695" s="10" t="s">
        <v>1961</v>
      </c>
    </row>
    <row r="2696">
      <c r="A2696" s="1" t="s">
        <v>3605</v>
      </c>
      <c r="B2696" s="1" t="s">
        <v>295</v>
      </c>
      <c r="C2696" s="1" t="s">
        <v>279</v>
      </c>
      <c r="D2696" s="1" t="s">
        <v>153</v>
      </c>
      <c r="E2696" s="1" t="s">
        <v>631</v>
      </c>
      <c r="F2696" s="1" t="s">
        <v>1115</v>
      </c>
      <c r="G2696" s="1" t="s">
        <v>15817</v>
      </c>
      <c r="H2696" s="1" t="s">
        <v>15818</v>
      </c>
      <c r="I2696" s="4">
        <v>84.21679398148149</v>
      </c>
      <c r="J2696" s="1">
        <v>5015.63</v>
      </c>
      <c r="K2696" s="1">
        <v>610.09</v>
      </c>
      <c r="M2696" s="10">
        <f t="array" ref="M2696">_xlfn.XLOOKUP(A2696,subscriptions!B2696:B10004,subscriptions!D2696:D10004)</f>
        <v>120</v>
      </c>
      <c r="N2696" s="10">
        <f t="array" ref="N2696">_xlfn.XLOOKUP(A2696,subscriptions!B2696:B10004,subscriptions!G2696:G10004)</f>
        <v>20</v>
      </c>
      <c r="O2696" s="10">
        <v>96.0</v>
      </c>
      <c r="P2696" s="10" t="str">
        <f t="array" ref="P2696">_xlfn.XLOOKUP(A2696,subscriptions!B2696:B10004,subscriptions!C2696:C10004)</f>
        <v>Residential</v>
      </c>
      <c r="Q2696" s="10" t="s">
        <v>128</v>
      </c>
      <c r="R2696" s="10" t="s">
        <v>148</v>
      </c>
      <c r="S2696" s="10" t="s">
        <v>453</v>
      </c>
    </row>
    <row r="2697">
      <c r="A2697" s="1" t="s">
        <v>3606</v>
      </c>
      <c r="B2697" s="1" t="s">
        <v>295</v>
      </c>
      <c r="C2697" s="1" t="s">
        <v>1477</v>
      </c>
      <c r="D2697" s="1" t="s">
        <v>153</v>
      </c>
      <c r="E2697" s="1" t="s">
        <v>714</v>
      </c>
      <c r="F2697" s="1" t="s">
        <v>2171</v>
      </c>
      <c r="G2697" s="1" t="s">
        <v>15819</v>
      </c>
      <c r="H2697" s="1" t="s">
        <v>15820</v>
      </c>
      <c r="I2697" s="4">
        <v>84.33836805555555</v>
      </c>
      <c r="J2697" s="1">
        <v>1147.93</v>
      </c>
      <c r="K2697" s="1">
        <v>223.72</v>
      </c>
      <c r="M2697" s="10">
        <f t="array" ref="M2697">_xlfn.XLOOKUP(A2697,subscriptions!B2697:B10004,subscriptions!D2697:D10004)</f>
        <v>50</v>
      </c>
      <c r="N2697" s="10">
        <f t="array" ref="N2697">_xlfn.XLOOKUP(A2697,subscriptions!B2697:B10004,subscriptions!G2697:G10004)</f>
        <v>0</v>
      </c>
      <c r="O2697" s="10">
        <v>50.0</v>
      </c>
      <c r="P2697" s="10" t="str">
        <f t="array" ref="P2697">_xlfn.XLOOKUP(A2697,subscriptions!B2697:B10004,subscriptions!C2697:C10004)</f>
        <v>Mini</v>
      </c>
      <c r="Q2697" s="10" t="s">
        <v>173</v>
      </c>
      <c r="R2697" s="10" t="s">
        <v>148</v>
      </c>
      <c r="S2697" s="10" t="s">
        <v>2086</v>
      </c>
    </row>
    <row r="2698">
      <c r="A2698" s="1" t="s">
        <v>3607</v>
      </c>
      <c r="B2698" s="1" t="s">
        <v>24</v>
      </c>
      <c r="C2698" s="1" t="s">
        <v>1477</v>
      </c>
      <c r="D2698" s="1" t="s">
        <v>27</v>
      </c>
      <c r="E2698" s="1" t="s">
        <v>179</v>
      </c>
      <c r="F2698" s="1" t="s">
        <v>773</v>
      </c>
      <c r="G2698" s="1" t="s">
        <v>15821</v>
      </c>
      <c r="H2698" s="1" t="s">
        <v>15822</v>
      </c>
      <c r="I2698" s="4">
        <v>84.38061342592593</v>
      </c>
      <c r="J2698" s="1">
        <v>1747.67</v>
      </c>
      <c r="K2698" s="1">
        <v>220.99</v>
      </c>
      <c r="L2698" s="1">
        <v>100.0</v>
      </c>
      <c r="M2698" s="10">
        <f t="array" ref="M2698">_xlfn.XLOOKUP(A2698,subscriptions!B2698:B10004,subscriptions!D2698:D10004)</f>
        <v>120</v>
      </c>
      <c r="N2698" s="10">
        <f t="array" ref="N2698">_xlfn.XLOOKUP(A2698,subscriptions!B2698:B10004,subscriptions!G2698:G10004)</f>
        <v>5</v>
      </c>
      <c r="O2698" s="10">
        <v>114.0</v>
      </c>
      <c r="P2698" s="10" t="str">
        <f t="array" ref="P2698">_xlfn.XLOOKUP(A2698,subscriptions!B2698:B10004,subscriptions!C2698:C10004)</f>
        <v>Residential</v>
      </c>
      <c r="Q2698" s="10" t="s">
        <v>194</v>
      </c>
      <c r="R2698" s="10" t="s">
        <v>212</v>
      </c>
      <c r="S2698" s="10" t="s">
        <v>762</v>
      </c>
    </row>
    <row r="2699">
      <c r="A2699" s="1" t="s">
        <v>3608</v>
      </c>
      <c r="B2699" s="1" t="s">
        <v>177</v>
      </c>
      <c r="C2699" s="1" t="s">
        <v>1833</v>
      </c>
      <c r="D2699" s="1" t="s">
        <v>153</v>
      </c>
      <c r="E2699" s="1" t="s">
        <v>219</v>
      </c>
      <c r="F2699" s="1" t="s">
        <v>4220</v>
      </c>
      <c r="G2699" s="1" t="s">
        <v>15823</v>
      </c>
      <c r="H2699" s="1" t="s">
        <v>15824</v>
      </c>
      <c r="I2699" s="4">
        <v>84.335625</v>
      </c>
      <c r="J2699" s="1">
        <v>610.65</v>
      </c>
      <c r="K2699" s="1">
        <v>99.33</v>
      </c>
      <c r="M2699" s="10">
        <f t="array" ref="M2699">_xlfn.XLOOKUP(A2699,subscriptions!B2699:B10004,subscriptions!D2699:D10004)</f>
        <v>250</v>
      </c>
      <c r="N2699" s="10">
        <f t="array" ref="N2699">_xlfn.XLOOKUP(A2699,subscriptions!B2699:B10004,subscriptions!G2699:G10004)</f>
        <v>10</v>
      </c>
      <c r="O2699" s="10">
        <v>225.0</v>
      </c>
      <c r="P2699" s="10" t="str">
        <f t="array" ref="P2699">_xlfn.XLOOKUP(A2699,subscriptions!B2699:B10004,subscriptions!C2699:C10004)</f>
        <v>Business</v>
      </c>
      <c r="Q2699" s="10" t="s">
        <v>128</v>
      </c>
      <c r="R2699" s="10" t="s">
        <v>129</v>
      </c>
      <c r="S2699" s="10" t="s">
        <v>571</v>
      </c>
    </row>
    <row r="2700">
      <c r="A2700" s="1" t="s">
        <v>3609</v>
      </c>
      <c r="B2700" s="1" t="s">
        <v>389</v>
      </c>
      <c r="C2700" s="1" t="s">
        <v>734</v>
      </c>
      <c r="D2700" s="1" t="s">
        <v>27</v>
      </c>
      <c r="E2700" s="1" t="s">
        <v>219</v>
      </c>
      <c r="F2700" s="1" t="s">
        <v>1461</v>
      </c>
      <c r="G2700" s="1" t="s">
        <v>15825</v>
      </c>
      <c r="H2700" s="1" t="s">
        <v>15826</v>
      </c>
      <c r="I2700" s="4">
        <v>84.25295138888889</v>
      </c>
      <c r="J2700" s="1">
        <v>2280.77</v>
      </c>
      <c r="K2700" s="1">
        <v>463.74</v>
      </c>
      <c r="M2700" s="10">
        <f t="array" ref="M2700">_xlfn.XLOOKUP(A2700,subscriptions!B2700:B10004,subscriptions!D2700:D10004)</f>
        <v>120</v>
      </c>
      <c r="N2700" s="10">
        <f t="array" ref="N2700">_xlfn.XLOOKUP(A2700,subscriptions!B2700:B10004,subscriptions!G2700:G10004)</f>
        <v>20</v>
      </c>
      <c r="O2700" s="10">
        <v>96.0</v>
      </c>
      <c r="P2700" s="10" t="str">
        <f t="array" ref="P2700">_xlfn.XLOOKUP(A2700,subscriptions!B2700:B10004,subscriptions!C2700:C10004)</f>
        <v>Residential</v>
      </c>
      <c r="Q2700" s="10" t="s">
        <v>128</v>
      </c>
      <c r="R2700" s="10" t="s">
        <v>148</v>
      </c>
      <c r="S2700" s="10" t="s">
        <v>916</v>
      </c>
    </row>
    <row r="2701">
      <c r="A2701" s="1" t="s">
        <v>3610</v>
      </c>
      <c r="B2701" s="1" t="s">
        <v>645</v>
      </c>
      <c r="C2701" s="1" t="s">
        <v>1492</v>
      </c>
      <c r="D2701" s="1" t="s">
        <v>153</v>
      </c>
      <c r="E2701" s="1" t="s">
        <v>332</v>
      </c>
      <c r="F2701" s="1" t="s">
        <v>2280</v>
      </c>
      <c r="G2701" s="1" t="s">
        <v>15827</v>
      </c>
      <c r="H2701" s="1" t="s">
        <v>15828</v>
      </c>
      <c r="I2701" s="4">
        <v>84.33416666666666</v>
      </c>
      <c r="J2701" s="1">
        <v>2273.69</v>
      </c>
      <c r="K2701" s="1">
        <v>363.91</v>
      </c>
      <c r="M2701" s="10">
        <f t="array" ref="M2701">_xlfn.XLOOKUP(A2701,subscriptions!B2701:B10004,subscriptions!D2701:D10004)</f>
        <v>120</v>
      </c>
      <c r="N2701" s="10">
        <f t="array" ref="N2701">_xlfn.XLOOKUP(A2701,subscriptions!B2701:B10004,subscriptions!G2701:G10004)</f>
        <v>0</v>
      </c>
      <c r="O2701" s="10">
        <v>120.0</v>
      </c>
      <c r="P2701" s="10" t="str">
        <f t="array" ref="P2701">_xlfn.XLOOKUP(A2701,subscriptions!B2701:B10004,subscriptions!C2701:C10004)</f>
        <v>Residential</v>
      </c>
      <c r="Q2701" s="10" t="s">
        <v>173</v>
      </c>
      <c r="R2701" s="10" t="s">
        <v>212</v>
      </c>
      <c r="S2701" s="10" t="s">
        <v>195</v>
      </c>
    </row>
    <row r="2702">
      <c r="A2702" s="1" t="s">
        <v>3611</v>
      </c>
      <c r="B2702" s="1" t="s">
        <v>1414</v>
      </c>
      <c r="C2702" s="1" t="s">
        <v>391</v>
      </c>
      <c r="D2702" s="1" t="s">
        <v>27</v>
      </c>
      <c r="E2702" s="1" t="s">
        <v>714</v>
      </c>
      <c r="F2702" s="1" t="s">
        <v>2562</v>
      </c>
      <c r="G2702" s="1" t="s">
        <v>15829</v>
      </c>
      <c r="H2702" s="1" t="s">
        <v>15830</v>
      </c>
      <c r="I2702" s="4">
        <v>84.16747685185184</v>
      </c>
      <c r="J2702" s="1">
        <v>1155.01</v>
      </c>
      <c r="K2702" s="1">
        <v>193.73</v>
      </c>
      <c r="M2702" s="10">
        <f t="array" ref="M2702">_xlfn.XLOOKUP(A2702,subscriptions!B2702:B10004,subscriptions!D2702:D10004)</f>
        <v>250</v>
      </c>
      <c r="N2702" s="10">
        <f t="array" ref="N2702">_xlfn.XLOOKUP(A2702,subscriptions!B2702:B10004,subscriptions!G2702:G10004)</f>
        <v>5</v>
      </c>
      <c r="O2702" s="10">
        <v>237.5</v>
      </c>
      <c r="P2702" s="10" t="str">
        <f t="array" ref="P2702">_xlfn.XLOOKUP(A2702,subscriptions!B2702:B10004,subscriptions!C2702:C10004)</f>
        <v>Business</v>
      </c>
      <c r="Q2702" s="10" t="s">
        <v>194</v>
      </c>
      <c r="R2702" s="10" t="s">
        <v>129</v>
      </c>
      <c r="S2702" s="10" t="s">
        <v>1412</v>
      </c>
    </row>
    <row r="2703">
      <c r="A2703" s="1" t="s">
        <v>3612</v>
      </c>
      <c r="B2703" s="1" t="s">
        <v>312</v>
      </c>
      <c r="C2703" s="1" t="s">
        <v>1876</v>
      </c>
      <c r="D2703" s="1" t="s">
        <v>153</v>
      </c>
      <c r="E2703" s="1" t="s">
        <v>111</v>
      </c>
      <c r="F2703" s="1" t="s">
        <v>1263</v>
      </c>
      <c r="G2703" s="1" t="s">
        <v>15831</v>
      </c>
      <c r="H2703" s="1" t="s">
        <v>15832</v>
      </c>
      <c r="I2703" s="4">
        <v>84.33714120370371</v>
      </c>
      <c r="J2703" s="1">
        <v>5645.42</v>
      </c>
      <c r="K2703" s="1">
        <v>1173.51</v>
      </c>
      <c r="M2703" s="10">
        <f t="array" ref="M2703">_xlfn.XLOOKUP(A2703,subscriptions!B2703:B10004,subscriptions!D2703:D10004)</f>
        <v>80</v>
      </c>
      <c r="N2703" s="10">
        <f t="array" ref="N2703">_xlfn.XLOOKUP(A2703,subscriptions!B2703:B10004,subscriptions!G2703:G10004)</f>
        <v>10</v>
      </c>
      <c r="O2703" s="10">
        <v>72.0</v>
      </c>
      <c r="P2703" s="10" t="str">
        <f t="array" ref="P2703">_xlfn.XLOOKUP(A2703,subscriptions!B2703:B10004,subscriptions!C2703:C10004)</f>
        <v>Roam</v>
      </c>
      <c r="Q2703" s="10" t="s">
        <v>128</v>
      </c>
      <c r="R2703" s="10" t="s">
        <v>148</v>
      </c>
      <c r="S2703" s="10" t="s">
        <v>968</v>
      </c>
    </row>
    <row r="2704">
      <c r="A2704" s="1" t="s">
        <v>3613</v>
      </c>
      <c r="B2704" s="1" t="s">
        <v>1995</v>
      </c>
      <c r="C2704" s="1" t="s">
        <v>2007</v>
      </c>
      <c r="D2704" s="1" t="s">
        <v>153</v>
      </c>
      <c r="E2704" s="1" t="s">
        <v>631</v>
      </c>
      <c r="F2704" s="1" t="s">
        <v>2549</v>
      </c>
      <c r="G2704" s="1" t="s">
        <v>15833</v>
      </c>
      <c r="H2704" s="1" t="s">
        <v>15834</v>
      </c>
      <c r="I2704" s="4">
        <v>84.25765046296296</v>
      </c>
      <c r="J2704" s="1">
        <v>251.24</v>
      </c>
      <c r="K2704" s="1">
        <v>29.86</v>
      </c>
      <c r="M2704" s="10">
        <f t="array" ref="M2704">_xlfn.XLOOKUP(A2704,subscriptions!B2704:B10004,subscriptions!D2704:D10004)</f>
        <v>120</v>
      </c>
      <c r="N2704" s="10">
        <f t="array" ref="N2704">_xlfn.XLOOKUP(A2704,subscriptions!B2704:B10004,subscriptions!G2704:G10004)</f>
        <v>20</v>
      </c>
      <c r="O2704" s="10">
        <v>96.0</v>
      </c>
      <c r="P2704" s="10" t="str">
        <f t="array" ref="P2704">_xlfn.XLOOKUP(A2704,subscriptions!B2704:B10004,subscriptions!C2704:C10004)</f>
        <v>Residential</v>
      </c>
      <c r="Q2704" s="10" t="s">
        <v>128</v>
      </c>
      <c r="R2704" s="10" t="s">
        <v>148</v>
      </c>
      <c r="S2704" s="10" t="s">
        <v>603</v>
      </c>
    </row>
    <row r="2705">
      <c r="A2705" s="1" t="s">
        <v>3614</v>
      </c>
      <c r="B2705" s="1" t="s">
        <v>425</v>
      </c>
      <c r="C2705" s="1" t="s">
        <v>871</v>
      </c>
      <c r="D2705" s="1" t="s">
        <v>153</v>
      </c>
      <c r="E2705" s="1" t="s">
        <v>631</v>
      </c>
      <c r="F2705" s="1" t="s">
        <v>1318</v>
      </c>
      <c r="G2705" s="1" t="s">
        <v>15835</v>
      </c>
      <c r="H2705" s="1" t="s">
        <v>15836</v>
      </c>
      <c r="I2705" s="4">
        <v>84.25148148148148</v>
      </c>
      <c r="J2705" s="1">
        <v>75.64</v>
      </c>
      <c r="K2705" s="1">
        <v>23.45</v>
      </c>
      <c r="M2705" s="10">
        <f t="array" ref="M2705">_xlfn.XLOOKUP(A2705,subscriptions!B2705:B10004,subscriptions!D2705:D10004)</f>
        <v>80</v>
      </c>
      <c r="N2705" s="10">
        <f t="array" ref="N2705">_xlfn.XLOOKUP(A2705,subscriptions!B2705:B10004,subscriptions!G2705:G10004)</f>
        <v>0</v>
      </c>
      <c r="O2705" s="10">
        <v>80.0</v>
      </c>
      <c r="P2705" s="10" t="str">
        <f t="array" ref="P2705">_xlfn.XLOOKUP(A2705,subscriptions!B2705:B10004,subscriptions!C2705:C10004)</f>
        <v>Roam</v>
      </c>
      <c r="Q2705" s="10" t="s">
        <v>173</v>
      </c>
      <c r="R2705" s="10" t="s">
        <v>148</v>
      </c>
      <c r="S2705" s="10" t="s">
        <v>4065</v>
      </c>
    </row>
    <row r="2706">
      <c r="A2706" s="1" t="s">
        <v>3615</v>
      </c>
      <c r="B2706" s="1" t="s">
        <v>177</v>
      </c>
      <c r="C2706" s="1" t="s">
        <v>871</v>
      </c>
      <c r="D2706" s="1" t="s">
        <v>153</v>
      </c>
      <c r="E2706" s="1" t="s">
        <v>239</v>
      </c>
      <c r="F2706" s="1" t="s">
        <v>2076</v>
      </c>
      <c r="G2706" s="1" t="s">
        <v>15837</v>
      </c>
      <c r="H2706" s="1" t="s">
        <v>15838</v>
      </c>
      <c r="I2706" s="4">
        <v>84.3778587962963</v>
      </c>
      <c r="J2706" s="1">
        <v>2255.55</v>
      </c>
      <c r="K2706" s="1">
        <v>485.01</v>
      </c>
      <c r="M2706" s="10">
        <f t="array" ref="M2706">_xlfn.XLOOKUP(A2706,subscriptions!B2706:B10004,subscriptions!D2706:D10004)</f>
        <v>120</v>
      </c>
      <c r="N2706" s="10">
        <f t="array" ref="N2706">_xlfn.XLOOKUP(A2706,subscriptions!B2706:B10004,subscriptions!G2706:G10004)</f>
        <v>5</v>
      </c>
      <c r="O2706" s="10">
        <v>114.0</v>
      </c>
      <c r="P2706" s="10" t="str">
        <f t="array" ref="P2706">_xlfn.XLOOKUP(A2706,subscriptions!B2706:B10004,subscriptions!C2706:C10004)</f>
        <v>Residential</v>
      </c>
      <c r="Q2706" s="10" t="s">
        <v>194</v>
      </c>
      <c r="R2706" s="10" t="s">
        <v>212</v>
      </c>
      <c r="S2706" s="10" t="s">
        <v>1302</v>
      </c>
    </row>
    <row r="2707">
      <c r="A2707" s="1" t="s">
        <v>3616</v>
      </c>
      <c r="B2707" s="1" t="s">
        <v>2279</v>
      </c>
      <c r="C2707" s="1" t="s">
        <v>279</v>
      </c>
      <c r="D2707" s="1" t="s">
        <v>153</v>
      </c>
      <c r="E2707" s="1" t="s">
        <v>239</v>
      </c>
      <c r="F2707" s="1" t="s">
        <v>240</v>
      </c>
      <c r="G2707" s="1" t="s">
        <v>15839</v>
      </c>
      <c r="H2707" s="1" t="s">
        <v>15840</v>
      </c>
      <c r="I2707" s="4">
        <v>84.41832175925926</v>
      </c>
      <c r="J2707" s="1">
        <v>2518.81</v>
      </c>
      <c r="K2707" s="1">
        <v>302.8</v>
      </c>
      <c r="M2707" s="10">
        <f t="array" ref="M2707">_xlfn.XLOOKUP(A2707,subscriptions!B2707:B10004,subscriptions!D2707:D10004)</f>
        <v>120</v>
      </c>
      <c r="N2707" s="10">
        <f t="array" ref="N2707">_xlfn.XLOOKUP(A2707,subscriptions!B2707:B10004,subscriptions!G2707:G10004)</f>
        <v>10</v>
      </c>
      <c r="O2707" s="10">
        <v>108.0</v>
      </c>
      <c r="P2707" s="10" t="str">
        <f t="array" ref="P2707">_xlfn.XLOOKUP(A2707,subscriptions!B2707:B10004,subscriptions!C2707:C10004)</f>
        <v>Residential</v>
      </c>
      <c r="Q2707" s="10" t="s">
        <v>128</v>
      </c>
      <c r="R2707" s="10" t="s">
        <v>212</v>
      </c>
      <c r="S2707" s="10" t="s">
        <v>3020</v>
      </c>
    </row>
    <row r="2708">
      <c r="A2708" s="1" t="s">
        <v>3617</v>
      </c>
      <c r="B2708" s="1" t="s">
        <v>425</v>
      </c>
      <c r="C2708" s="1" t="s">
        <v>426</v>
      </c>
      <c r="D2708" s="1" t="s">
        <v>153</v>
      </c>
      <c r="E2708" s="1" t="s">
        <v>714</v>
      </c>
      <c r="F2708" s="1" t="s">
        <v>1730</v>
      </c>
      <c r="G2708" s="1" t="s">
        <v>15841</v>
      </c>
      <c r="H2708" s="1" t="s">
        <v>15842</v>
      </c>
      <c r="I2708" s="4">
        <v>84.37988425925926</v>
      </c>
      <c r="J2708" s="1">
        <v>242.1</v>
      </c>
      <c r="K2708" s="1">
        <v>37.77</v>
      </c>
      <c r="M2708" s="10">
        <f t="array" ref="M2708">_xlfn.XLOOKUP(A2708,subscriptions!B2708:B10004,subscriptions!D2708:D10004)</f>
        <v>120</v>
      </c>
      <c r="N2708" s="10">
        <f t="array" ref="N2708">_xlfn.XLOOKUP(A2708,subscriptions!B2708:B10004,subscriptions!G2708:G10004)</f>
        <v>20</v>
      </c>
      <c r="O2708" s="10">
        <v>96.0</v>
      </c>
      <c r="P2708" s="10" t="str">
        <f t="array" ref="P2708">_xlfn.XLOOKUP(A2708,subscriptions!B2708:B10004,subscriptions!C2708:C10004)</f>
        <v>Residential</v>
      </c>
      <c r="Q2708" s="10" t="s">
        <v>128</v>
      </c>
      <c r="R2708" s="10" t="s">
        <v>148</v>
      </c>
      <c r="S2708" s="10" t="s">
        <v>698</v>
      </c>
    </row>
    <row r="2709">
      <c r="A2709" s="1" t="s">
        <v>3620</v>
      </c>
      <c r="B2709" s="1" t="s">
        <v>589</v>
      </c>
      <c r="C2709" s="1" t="s">
        <v>2483</v>
      </c>
      <c r="D2709" s="1" t="s">
        <v>153</v>
      </c>
      <c r="E2709" s="1" t="s">
        <v>262</v>
      </c>
      <c r="F2709" s="1" t="s">
        <v>2853</v>
      </c>
      <c r="G2709" s="1" t="s">
        <v>15843</v>
      </c>
      <c r="H2709" s="1" t="s">
        <v>15844</v>
      </c>
      <c r="I2709" s="4">
        <v>84.29737268518518</v>
      </c>
      <c r="J2709" s="1">
        <v>513.02</v>
      </c>
      <c r="K2709" s="1">
        <v>130.78</v>
      </c>
      <c r="M2709" s="10">
        <f t="array" ref="M2709">_xlfn.XLOOKUP(A2709,subscriptions!B2709:B10004,subscriptions!D2709:D10004)</f>
        <v>120</v>
      </c>
      <c r="N2709" s="10">
        <f t="array" ref="N2709">_xlfn.XLOOKUP(A2709,subscriptions!B2709:B10004,subscriptions!G2709:G10004)</f>
        <v>0</v>
      </c>
      <c r="O2709" s="10">
        <v>120.0</v>
      </c>
      <c r="P2709" s="10" t="str">
        <f t="array" ref="P2709">_xlfn.XLOOKUP(A2709,subscriptions!B2709:B10004,subscriptions!C2709:C10004)</f>
        <v>Residential</v>
      </c>
      <c r="Q2709" s="10" t="s">
        <v>173</v>
      </c>
      <c r="R2709" s="10" t="s">
        <v>212</v>
      </c>
      <c r="S2709" s="10" t="s">
        <v>407</v>
      </c>
    </row>
    <row r="2710">
      <c r="A2710" s="1" t="s">
        <v>3621</v>
      </c>
      <c r="B2710" s="1" t="s">
        <v>1995</v>
      </c>
      <c r="C2710" s="1" t="s">
        <v>920</v>
      </c>
      <c r="D2710" s="1" t="s">
        <v>153</v>
      </c>
      <c r="E2710" s="1" t="s">
        <v>332</v>
      </c>
      <c r="F2710" s="1" t="s">
        <v>2280</v>
      </c>
      <c r="G2710" s="1" t="s">
        <v>15845</v>
      </c>
      <c r="H2710" s="1" t="s">
        <v>15846</v>
      </c>
      <c r="I2710" s="4">
        <v>84.33618055555556</v>
      </c>
      <c r="J2710" s="1">
        <v>76.56</v>
      </c>
      <c r="K2710" s="1">
        <v>29.16</v>
      </c>
      <c r="M2710" s="10">
        <f t="array" ref="M2710">_xlfn.XLOOKUP(A2710,subscriptions!B2710:B10004,subscriptions!D2710:D10004)</f>
        <v>50</v>
      </c>
      <c r="N2710" s="10">
        <f t="array" ref="N2710">_xlfn.XLOOKUP(A2710,subscriptions!B2710:B10004,subscriptions!G2710:G10004)</f>
        <v>5</v>
      </c>
      <c r="O2710" s="10">
        <v>47.5</v>
      </c>
      <c r="P2710" s="10" t="str">
        <f t="array" ref="P2710">_xlfn.XLOOKUP(A2710,subscriptions!B2710:B10004,subscriptions!C2710:C10004)</f>
        <v>Mini</v>
      </c>
      <c r="Q2710" s="10" t="s">
        <v>194</v>
      </c>
      <c r="R2710" s="10" t="s">
        <v>148</v>
      </c>
      <c r="S2710" s="10" t="s">
        <v>1971</v>
      </c>
    </row>
    <row r="2711">
      <c r="A2711" s="1" t="s">
        <v>3622</v>
      </c>
      <c r="B2711" s="1" t="s">
        <v>278</v>
      </c>
      <c r="C2711" s="1" t="s">
        <v>750</v>
      </c>
      <c r="D2711" s="1" t="s">
        <v>27</v>
      </c>
      <c r="E2711" s="1" t="s">
        <v>262</v>
      </c>
      <c r="F2711" s="1" t="s">
        <v>392</v>
      </c>
      <c r="G2711" s="1" t="s">
        <v>15847</v>
      </c>
      <c r="H2711" s="1" t="s">
        <v>15848</v>
      </c>
      <c r="I2711" s="4">
        <v>84.33496527777778</v>
      </c>
      <c r="J2711" s="1">
        <v>570.74</v>
      </c>
      <c r="K2711" s="1">
        <v>126.82</v>
      </c>
      <c r="M2711" s="10">
        <f t="array" ref="M2711">_xlfn.XLOOKUP(A2711,subscriptions!B2711:B10004,subscriptions!D2711:D10004)</f>
        <v>120</v>
      </c>
      <c r="N2711" s="10">
        <f t="array" ref="N2711">_xlfn.XLOOKUP(A2711,subscriptions!B2711:B10004,subscriptions!G2711:G10004)</f>
        <v>10</v>
      </c>
      <c r="O2711" s="10">
        <v>108.0</v>
      </c>
      <c r="P2711" s="10" t="str">
        <f t="array" ref="P2711">_xlfn.XLOOKUP(A2711,subscriptions!B2711:B10004,subscriptions!C2711:C10004)</f>
        <v>Residential</v>
      </c>
      <c r="Q2711" s="10" t="s">
        <v>128</v>
      </c>
      <c r="R2711" s="10" t="s">
        <v>212</v>
      </c>
      <c r="S2711" s="10" t="s">
        <v>643</v>
      </c>
    </row>
    <row r="2712">
      <c r="A2712" s="1" t="s">
        <v>3623</v>
      </c>
      <c r="B2712" s="1" t="s">
        <v>969</v>
      </c>
      <c r="C2712" s="1" t="s">
        <v>1678</v>
      </c>
      <c r="D2712" s="1" t="s">
        <v>27</v>
      </c>
      <c r="E2712" s="1" t="s">
        <v>332</v>
      </c>
      <c r="F2712" s="1" t="s">
        <v>1749</v>
      </c>
      <c r="G2712" s="1" t="s">
        <v>15849</v>
      </c>
      <c r="H2712" s="1" t="s">
        <v>15850</v>
      </c>
      <c r="I2712" s="4">
        <v>84.17184027777778</v>
      </c>
      <c r="J2712" s="1">
        <v>2275.15</v>
      </c>
      <c r="K2712" s="1">
        <v>346.65</v>
      </c>
      <c r="M2712" s="10">
        <f t="array" ref="M2712">_xlfn.XLOOKUP(A2712,subscriptions!B2712:B10004,subscriptions!D2712:D10004)</f>
        <v>250</v>
      </c>
      <c r="N2712" s="10">
        <f t="array" ref="N2712">_xlfn.XLOOKUP(A2712,subscriptions!B2712:B10004,subscriptions!G2712:G10004)</f>
        <v>20</v>
      </c>
      <c r="O2712" s="10">
        <v>200.0</v>
      </c>
      <c r="P2712" s="10" t="str">
        <f t="array" ref="P2712">_xlfn.XLOOKUP(A2712,subscriptions!B2712:B10004,subscriptions!C2712:C10004)</f>
        <v>Business</v>
      </c>
      <c r="Q2712" s="10" t="s">
        <v>128</v>
      </c>
      <c r="R2712" s="10" t="s">
        <v>129</v>
      </c>
      <c r="S2712" s="10" t="s">
        <v>1082</v>
      </c>
    </row>
    <row r="2713">
      <c r="A2713" s="1" t="s">
        <v>3624</v>
      </c>
      <c r="B2713" s="1" t="s">
        <v>177</v>
      </c>
      <c r="C2713" s="1" t="s">
        <v>296</v>
      </c>
      <c r="D2713" s="1" t="s">
        <v>153</v>
      </c>
      <c r="E2713" s="1" t="s">
        <v>631</v>
      </c>
      <c r="F2713" s="1" t="s">
        <v>2495</v>
      </c>
      <c r="G2713" s="1" t="s">
        <v>15851</v>
      </c>
      <c r="H2713" s="1" t="s">
        <v>15852</v>
      </c>
      <c r="I2713" s="4">
        <v>84.41738425925926</v>
      </c>
      <c r="J2713" s="1">
        <v>1144.59</v>
      </c>
      <c r="K2713" s="1">
        <v>266.93</v>
      </c>
      <c r="M2713" s="10">
        <f t="array" ref="M2713">_xlfn.XLOOKUP(A2713,subscriptions!B2713:B10004,subscriptions!D2713:D10004)</f>
        <v>50</v>
      </c>
      <c r="N2713" s="10">
        <f t="array" ref="N2713">_xlfn.XLOOKUP(A2713,subscriptions!B2713:B10004,subscriptions!G2713:G10004)</f>
        <v>0</v>
      </c>
      <c r="O2713" s="10">
        <v>50.0</v>
      </c>
      <c r="P2713" s="10" t="str">
        <f t="array" ref="P2713">_xlfn.XLOOKUP(A2713,subscriptions!B2713:B10004,subscriptions!C2713:C10004)</f>
        <v>Mini</v>
      </c>
      <c r="Q2713" s="10" t="s">
        <v>173</v>
      </c>
      <c r="R2713" s="10" t="s">
        <v>148</v>
      </c>
      <c r="S2713" s="10" t="s">
        <v>327</v>
      </c>
    </row>
    <row r="2714">
      <c r="A2714" s="1" t="s">
        <v>3625</v>
      </c>
      <c r="B2714" s="1" t="s">
        <v>589</v>
      </c>
      <c r="C2714" s="1" t="s">
        <v>473</v>
      </c>
      <c r="D2714" s="1" t="s">
        <v>153</v>
      </c>
      <c r="E2714" s="1" t="s">
        <v>111</v>
      </c>
      <c r="F2714" s="1" t="s">
        <v>1227</v>
      </c>
      <c r="G2714" s="1" t="s">
        <v>15853</v>
      </c>
      <c r="H2714" s="1" t="s">
        <v>15854</v>
      </c>
      <c r="I2714" s="4">
        <v>84.38212962962963</v>
      </c>
      <c r="J2714" s="1">
        <v>691.79</v>
      </c>
      <c r="K2714" s="1">
        <v>146.37</v>
      </c>
      <c r="M2714" s="10">
        <f t="array" ref="M2714">_xlfn.XLOOKUP(A2714,subscriptions!B2714:B10004,subscriptions!D2714:D10004)</f>
        <v>80</v>
      </c>
      <c r="N2714" s="10">
        <f t="array" ref="N2714">_xlfn.XLOOKUP(A2714,subscriptions!B2714:B10004,subscriptions!G2714:G10004)</f>
        <v>5</v>
      </c>
      <c r="O2714" s="10">
        <v>76.0</v>
      </c>
      <c r="P2714" s="10" t="str">
        <f t="array" ref="P2714">_xlfn.XLOOKUP(A2714,subscriptions!B2714:B10004,subscriptions!C2714:C10004)</f>
        <v>Roam</v>
      </c>
      <c r="Q2714" s="10" t="s">
        <v>194</v>
      </c>
      <c r="R2714" s="10" t="s">
        <v>148</v>
      </c>
      <c r="S2714" s="10" t="s">
        <v>293</v>
      </c>
    </row>
    <row r="2715">
      <c r="A2715" s="1" t="s">
        <v>3626</v>
      </c>
      <c r="B2715" s="1" t="s">
        <v>6037</v>
      </c>
      <c r="C2715" s="1" t="s">
        <v>1100</v>
      </c>
      <c r="D2715" s="1" t="s">
        <v>27</v>
      </c>
      <c r="E2715" s="1" t="s">
        <v>332</v>
      </c>
      <c r="F2715" s="1" t="s">
        <v>736</v>
      </c>
      <c r="G2715" s="1" t="s">
        <v>15855</v>
      </c>
      <c r="H2715" s="1" t="s">
        <v>15856</v>
      </c>
      <c r="I2715" s="4">
        <v>84.17019675925926</v>
      </c>
      <c r="J2715" s="1">
        <v>747.2</v>
      </c>
      <c r="K2715" s="1">
        <v>156.85</v>
      </c>
      <c r="M2715" s="10">
        <f t="array" ref="M2715">_xlfn.XLOOKUP(A2715,subscriptions!B2715:B10004,subscriptions!D2715:D10004)</f>
        <v>50</v>
      </c>
      <c r="N2715" s="10">
        <f t="array" ref="N2715">_xlfn.XLOOKUP(A2715,subscriptions!B2715:B10004,subscriptions!G2715:G10004)</f>
        <v>10</v>
      </c>
      <c r="O2715" s="10">
        <v>45.0</v>
      </c>
      <c r="P2715" s="10" t="str">
        <f t="array" ref="P2715">_xlfn.XLOOKUP(A2715,subscriptions!B2715:B10004,subscriptions!C2715:C10004)</f>
        <v>Mini</v>
      </c>
      <c r="Q2715" s="10" t="s">
        <v>128</v>
      </c>
      <c r="R2715" s="10" t="s">
        <v>148</v>
      </c>
      <c r="S2715" s="10" t="s">
        <v>2494</v>
      </c>
    </row>
    <row r="2716">
      <c r="A2716" s="1" t="s">
        <v>3627</v>
      </c>
      <c r="B2716" s="1" t="s">
        <v>2279</v>
      </c>
      <c r="C2716" s="1" t="s">
        <v>296</v>
      </c>
      <c r="D2716" s="1" t="s">
        <v>153</v>
      </c>
      <c r="E2716" s="1" t="s">
        <v>262</v>
      </c>
      <c r="F2716" s="1" t="s">
        <v>392</v>
      </c>
      <c r="G2716" s="1" t="s">
        <v>15857</v>
      </c>
      <c r="H2716" s="1" t="s">
        <v>15858</v>
      </c>
      <c r="I2716" s="4">
        <v>84.3384375</v>
      </c>
      <c r="J2716" s="1">
        <v>52.03</v>
      </c>
      <c r="K2716" s="1">
        <v>20.55</v>
      </c>
      <c r="M2716" s="10">
        <f t="array" ref="M2716">_xlfn.XLOOKUP(A2716,subscriptions!B2716:B10004,subscriptions!D2716:D10004)</f>
        <v>120</v>
      </c>
      <c r="N2716" s="10">
        <f t="array" ref="N2716">_xlfn.XLOOKUP(A2716,subscriptions!B2716:B10004,subscriptions!G2716:G10004)</f>
        <v>20</v>
      </c>
      <c r="O2716" s="10">
        <v>96.0</v>
      </c>
      <c r="P2716" s="10" t="str">
        <f t="array" ref="P2716">_xlfn.XLOOKUP(A2716,subscriptions!B2716:B10004,subscriptions!C2716:C10004)</f>
        <v>Residential</v>
      </c>
      <c r="Q2716" s="10" t="s">
        <v>128</v>
      </c>
      <c r="R2716" s="10" t="s">
        <v>148</v>
      </c>
      <c r="S2716" s="10" t="s">
        <v>2086</v>
      </c>
    </row>
    <row r="2717">
      <c r="A2717" s="1" t="s">
        <v>3628</v>
      </c>
      <c r="B2717" s="1" t="s">
        <v>1317</v>
      </c>
      <c r="C2717" s="1" t="s">
        <v>133</v>
      </c>
      <c r="D2717" s="1" t="s">
        <v>27</v>
      </c>
      <c r="E2717" s="1" t="s">
        <v>179</v>
      </c>
      <c r="F2717" s="1" t="s">
        <v>181</v>
      </c>
      <c r="G2717" s="1" t="s">
        <v>15859</v>
      </c>
      <c r="H2717" s="1" t="s">
        <v>15860</v>
      </c>
      <c r="I2717" s="4">
        <v>84.21560185185186</v>
      </c>
      <c r="J2717" s="1">
        <v>584.59</v>
      </c>
      <c r="K2717" s="1">
        <v>92.56</v>
      </c>
      <c r="L2717" s="1">
        <v>100.0</v>
      </c>
      <c r="M2717" s="10">
        <f t="array" ref="M2717">_xlfn.XLOOKUP(A2717,subscriptions!B2717:B10004,subscriptions!D2717:D10004)</f>
        <v>80</v>
      </c>
      <c r="N2717" s="10">
        <f t="array" ref="N2717">_xlfn.XLOOKUP(A2717,subscriptions!B2717:B10004,subscriptions!G2717:G10004)</f>
        <v>0</v>
      </c>
      <c r="O2717" s="10">
        <v>80.0</v>
      </c>
      <c r="P2717" s="10" t="str">
        <f t="array" ref="P2717">_xlfn.XLOOKUP(A2717,subscriptions!B2717:B10004,subscriptions!C2717:C10004)</f>
        <v>Roam</v>
      </c>
      <c r="Q2717" s="10" t="s">
        <v>173</v>
      </c>
      <c r="R2717" s="10" t="s">
        <v>148</v>
      </c>
      <c r="S2717" s="10" t="s">
        <v>1212</v>
      </c>
    </row>
    <row r="2718">
      <c r="A2718" s="1" t="s">
        <v>3629</v>
      </c>
      <c r="B2718" s="1" t="s">
        <v>1527</v>
      </c>
      <c r="C2718" s="1" t="s">
        <v>456</v>
      </c>
      <c r="D2718" s="1" t="s">
        <v>153</v>
      </c>
      <c r="E2718" s="1" t="s">
        <v>179</v>
      </c>
      <c r="F2718" s="1" t="s">
        <v>4595</v>
      </c>
      <c r="G2718" s="1" t="s">
        <v>15861</v>
      </c>
      <c r="H2718" s="1" t="s">
        <v>15862</v>
      </c>
      <c r="I2718" s="4">
        <v>84.29876157407408</v>
      </c>
      <c r="J2718" s="1">
        <v>1609.63</v>
      </c>
      <c r="K2718" s="1">
        <v>273.7</v>
      </c>
      <c r="L2718" s="1">
        <v>100.0</v>
      </c>
      <c r="M2718" s="10">
        <f t="array" ref="M2718">_xlfn.XLOOKUP(A2718,subscriptions!B2718:B10004,subscriptions!D2718:D10004)</f>
        <v>250</v>
      </c>
      <c r="N2718" s="10">
        <f t="array" ref="N2718">_xlfn.XLOOKUP(A2718,subscriptions!B2718:B10004,subscriptions!G2718:G10004)</f>
        <v>5</v>
      </c>
      <c r="O2718" s="10">
        <v>237.5</v>
      </c>
      <c r="P2718" s="10" t="str">
        <f t="array" ref="P2718">_xlfn.XLOOKUP(A2718,subscriptions!B2718:B10004,subscriptions!C2718:C10004)</f>
        <v>Business</v>
      </c>
      <c r="Q2718" s="10" t="s">
        <v>194</v>
      </c>
      <c r="R2718" s="10" t="s">
        <v>129</v>
      </c>
      <c r="S2718" s="10" t="s">
        <v>276</v>
      </c>
    </row>
    <row r="2719">
      <c r="A2719" s="1" t="s">
        <v>3632</v>
      </c>
      <c r="B2719" s="1" t="s">
        <v>389</v>
      </c>
      <c r="C2719" s="1" t="s">
        <v>871</v>
      </c>
      <c r="D2719" s="1" t="s">
        <v>27</v>
      </c>
      <c r="E2719" s="1" t="s">
        <v>714</v>
      </c>
      <c r="F2719" s="1" t="s">
        <v>1730</v>
      </c>
      <c r="G2719" s="1" t="s">
        <v>15863</v>
      </c>
      <c r="H2719" s="1" t="s">
        <v>15864</v>
      </c>
      <c r="I2719" s="4">
        <v>84.20982638888889</v>
      </c>
      <c r="J2719" s="1">
        <v>5535.75</v>
      </c>
      <c r="K2719" s="1">
        <v>1267.3</v>
      </c>
      <c r="M2719" s="10">
        <f t="array" ref="M2719">_xlfn.XLOOKUP(A2719,subscriptions!B2719:B10004,subscriptions!D2719:D10004)</f>
        <v>120</v>
      </c>
      <c r="N2719" s="10">
        <f t="array" ref="N2719">_xlfn.XLOOKUP(A2719,subscriptions!B2719:B10004,subscriptions!G2719:G10004)</f>
        <v>10</v>
      </c>
      <c r="O2719" s="10">
        <v>108.0</v>
      </c>
      <c r="P2719" s="10" t="str">
        <f t="array" ref="P2719">_xlfn.XLOOKUP(A2719,subscriptions!B2719:B10004,subscriptions!C2719:C10004)</f>
        <v>Residential</v>
      </c>
      <c r="Q2719" s="10" t="s">
        <v>128</v>
      </c>
      <c r="R2719" s="10" t="s">
        <v>212</v>
      </c>
      <c r="S2719" s="10" t="s">
        <v>353</v>
      </c>
    </row>
    <row r="2720">
      <c r="A2720" s="1" t="s">
        <v>3633</v>
      </c>
      <c r="B2720" s="1" t="s">
        <v>278</v>
      </c>
      <c r="C2720" s="1" t="s">
        <v>237</v>
      </c>
      <c r="D2720" s="1" t="s">
        <v>27</v>
      </c>
      <c r="E2720" s="1" t="s">
        <v>239</v>
      </c>
      <c r="F2720" s="1" t="s">
        <v>1186</v>
      </c>
      <c r="G2720" s="1" t="s">
        <v>15865</v>
      </c>
      <c r="H2720" s="1" t="s">
        <v>15866</v>
      </c>
      <c r="I2720" s="4">
        <v>84.34190972222223</v>
      </c>
      <c r="J2720" s="1">
        <v>2866.57</v>
      </c>
      <c r="K2720" s="1">
        <v>636.05</v>
      </c>
      <c r="M2720" s="10">
        <f t="array" ref="M2720">_xlfn.XLOOKUP(A2720,subscriptions!B2720:B10004,subscriptions!D2720:D10004)</f>
        <v>50</v>
      </c>
      <c r="N2720" s="10">
        <f t="array" ref="N2720">_xlfn.XLOOKUP(A2720,subscriptions!B2720:B10004,subscriptions!G2720:G10004)</f>
        <v>20</v>
      </c>
      <c r="O2720" s="10">
        <v>40.0</v>
      </c>
      <c r="P2720" s="10" t="str">
        <f t="array" ref="P2720">_xlfn.XLOOKUP(A2720,subscriptions!B2720:B10004,subscriptions!C2720:C10004)</f>
        <v>Mini</v>
      </c>
      <c r="Q2720" s="10" t="s">
        <v>128</v>
      </c>
      <c r="R2720" s="10" t="s">
        <v>148</v>
      </c>
      <c r="S2720" s="10" t="s">
        <v>1703</v>
      </c>
    </row>
    <row r="2721">
      <c r="A2721" s="1" t="s">
        <v>3634</v>
      </c>
      <c r="B2721" s="1" t="s">
        <v>197</v>
      </c>
      <c r="C2721" s="1" t="s">
        <v>391</v>
      </c>
      <c r="D2721" s="1" t="s">
        <v>153</v>
      </c>
      <c r="E2721" s="1" t="s">
        <v>332</v>
      </c>
      <c r="F2721" s="1" t="s">
        <v>2415</v>
      </c>
      <c r="G2721" s="1" t="s">
        <v>15867</v>
      </c>
      <c r="H2721" s="1" t="s">
        <v>15868</v>
      </c>
      <c r="I2721" s="4">
        <v>84.33780092592593</v>
      </c>
      <c r="J2721" s="1">
        <v>85.82</v>
      </c>
      <c r="K2721" s="1">
        <v>30.43</v>
      </c>
      <c r="M2721" s="10">
        <f t="array" ref="M2721">_xlfn.XLOOKUP(A2721,subscriptions!B2721:B10004,subscriptions!D2721:D10004)</f>
        <v>120</v>
      </c>
      <c r="N2721" s="10">
        <f t="array" ref="N2721">_xlfn.XLOOKUP(A2721,subscriptions!B2721:B10004,subscriptions!G2721:G10004)</f>
        <v>0</v>
      </c>
      <c r="O2721" s="10">
        <v>120.0</v>
      </c>
      <c r="P2721" s="10" t="str">
        <f t="array" ref="P2721">_xlfn.XLOOKUP(A2721,subscriptions!B2721:B10004,subscriptions!C2721:C10004)</f>
        <v>Residential</v>
      </c>
      <c r="Q2721" s="10" t="s">
        <v>173</v>
      </c>
      <c r="R2721" s="10" t="s">
        <v>212</v>
      </c>
      <c r="S2721" s="10" t="s">
        <v>1961</v>
      </c>
    </row>
    <row r="2722">
      <c r="A2722" s="1" t="s">
        <v>3635</v>
      </c>
      <c r="B2722" s="1" t="s">
        <v>941</v>
      </c>
      <c r="C2722" s="1" t="s">
        <v>178</v>
      </c>
      <c r="D2722" s="1" t="s">
        <v>27</v>
      </c>
      <c r="E2722" s="1" t="s">
        <v>280</v>
      </c>
      <c r="F2722" s="1" t="s">
        <v>281</v>
      </c>
      <c r="G2722" s="1" t="s">
        <v>15869</v>
      </c>
      <c r="H2722" s="1" t="s">
        <v>15870</v>
      </c>
      <c r="I2722" s="4">
        <v>84.21559027777778</v>
      </c>
      <c r="J2722" s="1">
        <v>3482.44</v>
      </c>
      <c r="K2722" s="1">
        <v>596.67</v>
      </c>
      <c r="M2722" s="10">
        <f t="array" ref="M2722">_xlfn.XLOOKUP(A2722,subscriptions!B2722:B10004,subscriptions!D2722:D10004)</f>
        <v>250</v>
      </c>
      <c r="N2722" s="10">
        <f t="array" ref="N2722">_xlfn.XLOOKUP(A2722,subscriptions!B2722:B10004,subscriptions!G2722:G10004)</f>
        <v>5</v>
      </c>
      <c r="O2722" s="10">
        <v>237.5</v>
      </c>
      <c r="P2722" s="10" t="str">
        <f t="array" ref="P2722">_xlfn.XLOOKUP(A2722,subscriptions!B2722:B10004,subscriptions!C2722:C10004)</f>
        <v>Business</v>
      </c>
      <c r="Q2722" s="10" t="s">
        <v>194</v>
      </c>
      <c r="R2722" s="10" t="s">
        <v>129</v>
      </c>
      <c r="S2722" s="10" t="s">
        <v>1212</v>
      </c>
    </row>
    <row r="2723">
      <c r="A2723" s="1" t="s">
        <v>3636</v>
      </c>
      <c r="B2723" s="1" t="s">
        <v>312</v>
      </c>
      <c r="C2723" s="1" t="s">
        <v>1347</v>
      </c>
      <c r="D2723" s="1" t="s">
        <v>153</v>
      </c>
      <c r="E2723" s="1" t="s">
        <v>332</v>
      </c>
      <c r="F2723" s="1" t="s">
        <v>618</v>
      </c>
      <c r="G2723" s="1" t="s">
        <v>15871</v>
      </c>
      <c r="H2723" s="1" t="s">
        <v>15872</v>
      </c>
      <c r="I2723" s="4">
        <v>84.37881944444445</v>
      </c>
      <c r="J2723" s="1">
        <v>2343.16</v>
      </c>
      <c r="K2723" s="1">
        <v>399.34</v>
      </c>
      <c r="M2723" s="10">
        <f t="array" ref="M2723">_xlfn.XLOOKUP(A2723,subscriptions!B2723:B10004,subscriptions!D2723:D10004)</f>
        <v>120</v>
      </c>
      <c r="N2723" s="10">
        <f t="array" ref="N2723">_xlfn.XLOOKUP(A2723,subscriptions!B2723:B10004,subscriptions!G2723:G10004)</f>
        <v>10</v>
      </c>
      <c r="O2723" s="10">
        <v>108.0</v>
      </c>
      <c r="P2723" s="10" t="str">
        <f t="array" ref="P2723">_xlfn.XLOOKUP(A2723,subscriptions!B2723:B10004,subscriptions!C2723:C10004)</f>
        <v>Residential</v>
      </c>
      <c r="Q2723" s="10" t="s">
        <v>128</v>
      </c>
      <c r="R2723" s="10" t="s">
        <v>212</v>
      </c>
      <c r="S2723" s="10" t="s">
        <v>1622</v>
      </c>
    </row>
    <row r="2724">
      <c r="A2724" s="1" t="s">
        <v>3637</v>
      </c>
      <c r="B2724" s="1" t="s">
        <v>1972</v>
      </c>
      <c r="C2724" s="1" t="s">
        <v>786</v>
      </c>
      <c r="D2724" s="1" t="s">
        <v>27</v>
      </c>
      <c r="E2724" s="1" t="s">
        <v>219</v>
      </c>
      <c r="F2724" s="1" t="s">
        <v>4220</v>
      </c>
      <c r="G2724" s="1" t="s">
        <v>15873</v>
      </c>
      <c r="H2724" s="1" t="s">
        <v>15874</v>
      </c>
      <c r="I2724" s="4">
        <v>84.2931712962963</v>
      </c>
      <c r="J2724" s="1">
        <v>2323.76</v>
      </c>
      <c r="K2724" s="1">
        <v>542.43</v>
      </c>
      <c r="M2724" s="10">
        <f t="array" ref="M2724">_xlfn.XLOOKUP(A2724,subscriptions!B2724:B10004,subscriptions!D2724:D10004)</f>
        <v>250</v>
      </c>
      <c r="N2724" s="10">
        <f t="array" ref="N2724">_xlfn.XLOOKUP(A2724,subscriptions!B2724:B10004,subscriptions!G2724:G10004)</f>
        <v>20</v>
      </c>
      <c r="O2724" s="10">
        <v>200.0</v>
      </c>
      <c r="P2724" s="10" t="str">
        <f t="array" ref="P2724">_xlfn.XLOOKUP(A2724,subscriptions!B2724:B10004,subscriptions!C2724:C10004)</f>
        <v>Business</v>
      </c>
      <c r="Q2724" s="10" t="s">
        <v>128</v>
      </c>
      <c r="R2724" s="10" t="s">
        <v>129</v>
      </c>
      <c r="S2724" s="10" t="s">
        <v>1779</v>
      </c>
    </row>
    <row r="2725">
      <c r="A2725" s="1" t="s">
        <v>3638</v>
      </c>
      <c r="B2725" s="1" t="s">
        <v>472</v>
      </c>
      <c r="C2725" s="1" t="s">
        <v>1973</v>
      </c>
      <c r="D2725" s="1" t="s">
        <v>27</v>
      </c>
      <c r="E2725" s="1" t="s">
        <v>111</v>
      </c>
      <c r="F2725" s="1" t="s">
        <v>135</v>
      </c>
      <c r="G2725" s="1" t="s">
        <v>15875</v>
      </c>
      <c r="H2725" s="1" t="s">
        <v>15876</v>
      </c>
      <c r="I2725" s="4">
        <v>84.2141087962963</v>
      </c>
      <c r="J2725" s="1">
        <v>968.72</v>
      </c>
      <c r="K2725" s="1">
        <v>113.75</v>
      </c>
      <c r="M2725" s="10">
        <f t="array" ref="M2725">_xlfn.XLOOKUP(A2725,subscriptions!B2725:B10004,subscriptions!D2725:D10004)</f>
        <v>50</v>
      </c>
      <c r="N2725" s="10">
        <f t="array" ref="N2725">_xlfn.XLOOKUP(A2725,subscriptions!B2725:B10004,subscriptions!G2725:G10004)</f>
        <v>0</v>
      </c>
      <c r="O2725" s="10">
        <v>50.0</v>
      </c>
      <c r="P2725" s="10" t="str">
        <f t="array" ref="P2725">_xlfn.XLOOKUP(A2725,subscriptions!B2725:B10004,subscriptions!C2725:C10004)</f>
        <v>Mini</v>
      </c>
      <c r="Q2725" s="10" t="s">
        <v>173</v>
      </c>
      <c r="R2725" s="10" t="s">
        <v>148</v>
      </c>
      <c r="S2725" s="10" t="s">
        <v>388</v>
      </c>
    </row>
    <row r="2726">
      <c r="A2726" s="1" t="s">
        <v>3639</v>
      </c>
      <c r="B2726" s="1" t="s">
        <v>555</v>
      </c>
      <c r="C2726" s="1" t="s">
        <v>786</v>
      </c>
      <c r="D2726" s="1" t="s">
        <v>153</v>
      </c>
      <c r="E2726" s="1" t="s">
        <v>239</v>
      </c>
      <c r="F2726" s="1" t="s">
        <v>2267</v>
      </c>
      <c r="G2726" s="1" t="s">
        <v>15877</v>
      </c>
      <c r="H2726" s="1" t="s">
        <v>15878</v>
      </c>
      <c r="I2726" s="4">
        <v>84.42023148148148</v>
      </c>
      <c r="J2726" s="1">
        <v>811.26</v>
      </c>
      <c r="K2726" s="1">
        <v>126.26</v>
      </c>
      <c r="M2726" s="10">
        <f t="array" ref="M2726">_xlfn.XLOOKUP(A2726,subscriptions!B2726:B10004,subscriptions!D2726:D10004)</f>
        <v>80</v>
      </c>
      <c r="N2726" s="10">
        <f t="array" ref="N2726">_xlfn.XLOOKUP(A2726,subscriptions!B2726:B10004,subscriptions!G2726:G10004)</f>
        <v>5</v>
      </c>
      <c r="O2726" s="10">
        <v>76.0</v>
      </c>
      <c r="P2726" s="10" t="str">
        <f t="array" ref="P2726">_xlfn.XLOOKUP(A2726,subscriptions!B2726:B10004,subscriptions!C2726:C10004)</f>
        <v>Roam</v>
      </c>
      <c r="Q2726" s="10" t="s">
        <v>194</v>
      </c>
      <c r="R2726" s="10" t="s">
        <v>148</v>
      </c>
      <c r="S2726" s="10" t="s">
        <v>940</v>
      </c>
    </row>
    <row r="2727">
      <c r="A2727" s="1" t="s">
        <v>3640</v>
      </c>
      <c r="B2727" s="1" t="s">
        <v>312</v>
      </c>
      <c r="C2727" s="1" t="s">
        <v>1507</v>
      </c>
      <c r="D2727" s="1" t="s">
        <v>153</v>
      </c>
      <c r="E2727" s="1" t="s">
        <v>714</v>
      </c>
      <c r="F2727" s="1" t="s">
        <v>1730</v>
      </c>
      <c r="G2727" s="1" t="s">
        <v>15879</v>
      </c>
      <c r="H2727" s="1" t="s">
        <v>15880</v>
      </c>
      <c r="I2727" s="4">
        <v>84.37857638888889</v>
      </c>
      <c r="J2727" s="1">
        <v>591.27</v>
      </c>
      <c r="K2727" s="1">
        <v>99.52</v>
      </c>
      <c r="M2727" s="10">
        <f t="array" ref="M2727">_xlfn.XLOOKUP(A2727,subscriptions!B2727:B10004,subscriptions!D2727:D10004)</f>
        <v>120</v>
      </c>
      <c r="N2727" s="10">
        <f t="array" ref="N2727">_xlfn.XLOOKUP(A2727,subscriptions!B2727:B10004,subscriptions!G2727:G10004)</f>
        <v>10</v>
      </c>
      <c r="O2727" s="10">
        <v>108.0</v>
      </c>
      <c r="P2727" s="10" t="str">
        <f t="array" ref="P2727">_xlfn.XLOOKUP(A2727,subscriptions!B2727:B10004,subscriptions!C2727:C10004)</f>
        <v>Residential</v>
      </c>
      <c r="Q2727" s="10" t="s">
        <v>128</v>
      </c>
      <c r="R2727" s="10" t="s">
        <v>212</v>
      </c>
      <c r="S2727" s="10" t="s">
        <v>1622</v>
      </c>
    </row>
    <row r="2728">
      <c r="A2728" s="1" t="s">
        <v>3642</v>
      </c>
      <c r="B2728" s="1" t="s">
        <v>870</v>
      </c>
      <c r="C2728" s="1" t="s">
        <v>218</v>
      </c>
      <c r="D2728" s="1" t="s">
        <v>153</v>
      </c>
      <c r="E2728" s="1" t="s">
        <v>239</v>
      </c>
      <c r="F2728" s="1" t="s">
        <v>1186</v>
      </c>
      <c r="G2728" s="1" t="s">
        <v>15881</v>
      </c>
      <c r="H2728" s="1" t="s">
        <v>15882</v>
      </c>
      <c r="I2728" s="4">
        <v>84.2959837962963</v>
      </c>
      <c r="J2728" s="1">
        <v>151.93</v>
      </c>
      <c r="K2728" s="1">
        <v>25.33</v>
      </c>
      <c r="M2728" s="10">
        <f t="array" ref="M2728">_xlfn.XLOOKUP(A2728,subscriptions!B2728:B10004,subscriptions!D2728:D10004)</f>
        <v>120</v>
      </c>
      <c r="N2728" s="10">
        <f t="array" ref="N2728">_xlfn.XLOOKUP(A2728,subscriptions!B2728:B10004,subscriptions!G2728:G10004)</f>
        <v>20</v>
      </c>
      <c r="O2728" s="10">
        <v>96.0</v>
      </c>
      <c r="P2728" s="10" t="str">
        <f t="array" ref="P2728">_xlfn.XLOOKUP(A2728,subscriptions!B2728:B10004,subscriptions!C2728:C10004)</f>
        <v>Residential</v>
      </c>
      <c r="Q2728" s="10" t="s">
        <v>128</v>
      </c>
      <c r="R2728" s="10" t="s">
        <v>148</v>
      </c>
      <c r="S2728" s="10" t="s">
        <v>655</v>
      </c>
    </row>
    <row r="2729">
      <c r="A2729" s="1" t="s">
        <v>3645</v>
      </c>
      <c r="B2729" s="1" t="s">
        <v>4627</v>
      </c>
      <c r="C2729" s="1" t="s">
        <v>1833</v>
      </c>
      <c r="D2729" s="1" t="s">
        <v>27</v>
      </c>
      <c r="E2729" s="1" t="s">
        <v>111</v>
      </c>
      <c r="F2729" s="1" t="s">
        <v>135</v>
      </c>
      <c r="G2729" s="1" t="s">
        <v>15883</v>
      </c>
      <c r="H2729" s="1" t="s">
        <v>15884</v>
      </c>
      <c r="I2729" s="4">
        <v>84.2507175925926</v>
      </c>
      <c r="J2729" s="1">
        <v>438.61</v>
      </c>
      <c r="K2729" s="1">
        <v>99.63</v>
      </c>
      <c r="M2729" s="10">
        <f t="array" ref="M2729">_xlfn.XLOOKUP(A2729,subscriptions!B2729:B10004,subscriptions!D2729:D10004)</f>
        <v>120</v>
      </c>
      <c r="N2729" s="10">
        <f t="array" ref="N2729">_xlfn.XLOOKUP(A2729,subscriptions!B2729:B10004,subscriptions!G2729:G10004)</f>
        <v>0</v>
      </c>
      <c r="O2729" s="10">
        <v>120.0</v>
      </c>
      <c r="P2729" s="10" t="str">
        <f t="array" ref="P2729">_xlfn.XLOOKUP(A2729,subscriptions!B2729:B10004,subscriptions!C2729:C10004)</f>
        <v>Residential</v>
      </c>
      <c r="Q2729" s="10" t="s">
        <v>173</v>
      </c>
      <c r="R2729" s="10" t="s">
        <v>212</v>
      </c>
      <c r="S2729" s="10" t="s">
        <v>1691</v>
      </c>
    </row>
    <row r="2730">
      <c r="A2730" s="1" t="s">
        <v>3646</v>
      </c>
      <c r="B2730" s="1" t="s">
        <v>4627</v>
      </c>
      <c r="C2730" s="1" t="s">
        <v>198</v>
      </c>
      <c r="D2730" s="1" t="s">
        <v>27</v>
      </c>
      <c r="E2730" s="1" t="s">
        <v>262</v>
      </c>
      <c r="F2730" s="1" t="s">
        <v>4113</v>
      </c>
      <c r="G2730" s="1" t="s">
        <v>15885</v>
      </c>
      <c r="H2730" s="1" t="s">
        <v>15886</v>
      </c>
      <c r="I2730" s="4">
        <v>84.1722337962963</v>
      </c>
      <c r="J2730" s="1">
        <v>474.75</v>
      </c>
      <c r="K2730" s="1">
        <v>58.51</v>
      </c>
      <c r="M2730" s="10">
        <f t="array" ref="M2730">_xlfn.XLOOKUP(A2730,subscriptions!B2730:B10004,subscriptions!D2730:D10004)</f>
        <v>80</v>
      </c>
      <c r="N2730" s="10">
        <f t="array" ref="N2730">_xlfn.XLOOKUP(A2730,subscriptions!B2730:B10004,subscriptions!G2730:G10004)</f>
        <v>5</v>
      </c>
      <c r="O2730" s="10">
        <v>76.0</v>
      </c>
      <c r="P2730" s="10" t="str">
        <f t="array" ref="P2730">_xlfn.XLOOKUP(A2730,subscriptions!B2730:B10004,subscriptions!C2730:C10004)</f>
        <v>Roam</v>
      </c>
      <c r="Q2730" s="10" t="s">
        <v>194</v>
      </c>
      <c r="R2730" s="10" t="s">
        <v>148</v>
      </c>
      <c r="S2730" s="10" t="s">
        <v>1637</v>
      </c>
    </row>
    <row r="2731">
      <c r="A2731" s="1" t="s">
        <v>3647</v>
      </c>
      <c r="B2731" s="1" t="s">
        <v>508</v>
      </c>
      <c r="C2731" s="1" t="s">
        <v>110</v>
      </c>
      <c r="D2731" s="1" t="s">
        <v>153</v>
      </c>
      <c r="E2731" s="1" t="s">
        <v>219</v>
      </c>
      <c r="F2731" s="1" t="s">
        <v>4220</v>
      </c>
      <c r="G2731" s="1" t="s">
        <v>15887</v>
      </c>
      <c r="H2731" s="1" t="s">
        <v>15888</v>
      </c>
      <c r="I2731" s="4">
        <v>84.38269675925926</v>
      </c>
      <c r="J2731" s="1">
        <v>1042.7</v>
      </c>
      <c r="K2731" s="1">
        <v>157.96</v>
      </c>
      <c r="M2731" s="10">
        <f t="array" ref="M2731">_xlfn.XLOOKUP(A2731,subscriptions!B2731:B10004,subscriptions!D2731:D10004)</f>
        <v>120</v>
      </c>
      <c r="N2731" s="10">
        <f t="array" ref="N2731">_xlfn.XLOOKUP(A2731,subscriptions!B2731:B10004,subscriptions!G2731:G10004)</f>
        <v>10</v>
      </c>
      <c r="O2731" s="10">
        <v>108.0</v>
      </c>
      <c r="P2731" s="10" t="str">
        <f t="array" ref="P2731">_xlfn.XLOOKUP(A2731,subscriptions!B2731:B10004,subscriptions!C2731:C10004)</f>
        <v>Residential</v>
      </c>
      <c r="Q2731" s="10" t="s">
        <v>128</v>
      </c>
      <c r="R2731" s="10" t="s">
        <v>212</v>
      </c>
      <c r="S2731" s="10" t="s">
        <v>671</v>
      </c>
    </row>
    <row r="2732">
      <c r="A2732" s="1" t="s">
        <v>3648</v>
      </c>
      <c r="B2732" s="1" t="s">
        <v>109</v>
      </c>
      <c r="C2732" s="1" t="s">
        <v>456</v>
      </c>
      <c r="D2732" s="1" t="s">
        <v>27</v>
      </c>
      <c r="E2732" s="1" t="s">
        <v>262</v>
      </c>
      <c r="F2732" s="1" t="s">
        <v>2985</v>
      </c>
      <c r="G2732" s="1" t="s">
        <v>15889</v>
      </c>
      <c r="H2732" s="1" t="s">
        <v>15890</v>
      </c>
      <c r="I2732" s="4">
        <v>84.3404513888889</v>
      </c>
      <c r="J2732" s="1">
        <v>2114.19</v>
      </c>
      <c r="K2732" s="1">
        <v>459.83</v>
      </c>
      <c r="M2732" s="10">
        <f t="array" ref="M2732">_xlfn.XLOOKUP(A2732,subscriptions!B2732:B10004,subscriptions!D2732:D10004)</f>
        <v>120</v>
      </c>
      <c r="N2732" s="10">
        <f t="array" ref="N2732">_xlfn.XLOOKUP(A2732,subscriptions!B2732:B10004,subscriptions!G2732:G10004)</f>
        <v>20</v>
      </c>
      <c r="O2732" s="10">
        <v>96.0</v>
      </c>
      <c r="P2732" s="10" t="str">
        <f t="array" ref="P2732">_xlfn.XLOOKUP(A2732,subscriptions!B2732:B10004,subscriptions!C2732:C10004)</f>
        <v>Residential</v>
      </c>
      <c r="Q2732" s="10" t="s">
        <v>128</v>
      </c>
      <c r="R2732" s="10" t="s">
        <v>148</v>
      </c>
      <c r="S2732" s="10" t="s">
        <v>616</v>
      </c>
    </row>
    <row r="2733">
      <c r="A2733" s="1" t="s">
        <v>3649</v>
      </c>
      <c r="B2733" s="1" t="s">
        <v>329</v>
      </c>
      <c r="C2733" s="1" t="s">
        <v>509</v>
      </c>
      <c r="D2733" s="1" t="s">
        <v>27</v>
      </c>
      <c r="E2733" s="1" t="s">
        <v>239</v>
      </c>
      <c r="F2733" s="1" t="s">
        <v>2076</v>
      </c>
      <c r="G2733" s="1" t="s">
        <v>15891</v>
      </c>
      <c r="H2733" s="1" t="s">
        <v>15892</v>
      </c>
      <c r="I2733" s="4">
        <v>84.38010416666667</v>
      </c>
      <c r="J2733" s="1">
        <v>1013.14</v>
      </c>
      <c r="K2733" s="1">
        <v>210.2</v>
      </c>
      <c r="M2733" s="10">
        <f t="array" ref="M2733">_xlfn.XLOOKUP(A2733,subscriptions!B2733:B10004,subscriptions!D2733:D10004)</f>
        <v>120</v>
      </c>
      <c r="N2733" s="10">
        <f t="array" ref="N2733">_xlfn.XLOOKUP(A2733,subscriptions!B2733:B10004,subscriptions!G2733:G10004)</f>
        <v>0</v>
      </c>
      <c r="O2733" s="10">
        <v>120.0</v>
      </c>
      <c r="P2733" s="10" t="str">
        <f t="array" ref="P2733">_xlfn.XLOOKUP(A2733,subscriptions!B2733:B10004,subscriptions!C2733:C10004)</f>
        <v>Residential</v>
      </c>
      <c r="Q2733" s="10" t="s">
        <v>173</v>
      </c>
      <c r="R2733" s="10" t="s">
        <v>212</v>
      </c>
      <c r="S2733" s="10" t="s">
        <v>698</v>
      </c>
    </row>
    <row r="2734">
      <c r="A2734" s="1" t="s">
        <v>3650</v>
      </c>
      <c r="B2734" s="1" t="s">
        <v>1664</v>
      </c>
      <c r="C2734" s="1" t="s">
        <v>330</v>
      </c>
      <c r="D2734" s="1" t="s">
        <v>153</v>
      </c>
      <c r="E2734" s="1" t="s">
        <v>219</v>
      </c>
      <c r="F2734" s="1" t="s">
        <v>220</v>
      </c>
      <c r="G2734" s="1" t="s">
        <v>15893</v>
      </c>
      <c r="H2734" s="1" t="s">
        <v>15894</v>
      </c>
      <c r="I2734" s="4">
        <v>84.2536574074074</v>
      </c>
      <c r="J2734" s="1">
        <v>139.38</v>
      </c>
      <c r="K2734" s="1">
        <v>45.67</v>
      </c>
      <c r="M2734" s="10">
        <f t="array" ref="M2734">_xlfn.XLOOKUP(A2734,subscriptions!B2734:B10004,subscriptions!D2734:D10004)</f>
        <v>250</v>
      </c>
      <c r="N2734" s="10">
        <f t="array" ref="N2734">_xlfn.XLOOKUP(A2734,subscriptions!B2734:B10004,subscriptions!G2734:G10004)</f>
        <v>5</v>
      </c>
      <c r="O2734" s="10">
        <v>237.5</v>
      </c>
      <c r="P2734" s="10" t="str">
        <f t="array" ref="P2734">_xlfn.XLOOKUP(A2734,subscriptions!B2734:B10004,subscriptions!C2734:C10004)</f>
        <v>Business</v>
      </c>
      <c r="Q2734" s="10" t="s">
        <v>194</v>
      </c>
      <c r="R2734" s="10" t="s">
        <v>129</v>
      </c>
      <c r="S2734" s="10" t="s">
        <v>1832</v>
      </c>
    </row>
    <row r="2735">
      <c r="A2735" s="1" t="s">
        <v>3651</v>
      </c>
      <c r="B2735" s="1" t="s">
        <v>2521</v>
      </c>
      <c r="C2735" s="1" t="s">
        <v>1833</v>
      </c>
      <c r="D2735" s="1" t="s">
        <v>153</v>
      </c>
      <c r="E2735" s="1" t="s">
        <v>219</v>
      </c>
      <c r="F2735" s="1" t="s">
        <v>1010</v>
      </c>
      <c r="G2735" s="1" t="s">
        <v>15895</v>
      </c>
      <c r="H2735" s="1" t="s">
        <v>15896</v>
      </c>
      <c r="I2735" s="4">
        <v>84.42084490740741</v>
      </c>
      <c r="J2735" s="1">
        <v>4797.64</v>
      </c>
      <c r="K2735" s="1">
        <v>1178.24</v>
      </c>
      <c r="M2735" s="10">
        <f t="array" ref="M2735">_xlfn.XLOOKUP(A2735,subscriptions!B2735:B10004,subscriptions!D2735:D10004)</f>
        <v>250</v>
      </c>
      <c r="N2735" s="10">
        <f t="array" ref="N2735">_xlfn.XLOOKUP(A2735,subscriptions!B2735:B10004,subscriptions!G2735:G10004)</f>
        <v>10</v>
      </c>
      <c r="O2735" s="10">
        <v>225.0</v>
      </c>
      <c r="P2735" s="10" t="str">
        <f t="array" ref="P2735">_xlfn.XLOOKUP(A2735,subscriptions!B2735:B10004,subscriptions!C2735:C10004)</f>
        <v>Business</v>
      </c>
      <c r="Q2735" s="10" t="s">
        <v>128</v>
      </c>
      <c r="R2735" s="10" t="s">
        <v>129</v>
      </c>
      <c r="S2735" s="10" t="s">
        <v>2152</v>
      </c>
    </row>
    <row r="2736">
      <c r="A2736" s="1" t="s">
        <v>3652</v>
      </c>
      <c r="B2736" s="1" t="s">
        <v>1099</v>
      </c>
      <c r="C2736" s="1" t="s">
        <v>237</v>
      </c>
      <c r="D2736" s="1" t="s">
        <v>153</v>
      </c>
      <c r="E2736" s="1" t="s">
        <v>280</v>
      </c>
      <c r="F2736" s="1" t="s">
        <v>2239</v>
      </c>
      <c r="G2736" s="1" t="s">
        <v>15897</v>
      </c>
      <c r="H2736" s="1" t="s">
        <v>15898</v>
      </c>
      <c r="I2736" s="4">
        <v>84.38354166666667</v>
      </c>
      <c r="J2736" s="1">
        <v>4339.82</v>
      </c>
      <c r="K2736" s="1">
        <v>529.9</v>
      </c>
      <c r="M2736" s="10">
        <f t="array" ref="M2736">_xlfn.XLOOKUP(A2736,subscriptions!B2736:B10004,subscriptions!D2736:D10004)</f>
        <v>50</v>
      </c>
      <c r="N2736" s="10">
        <f t="array" ref="N2736">_xlfn.XLOOKUP(A2736,subscriptions!B2736:B10004,subscriptions!G2736:G10004)</f>
        <v>20</v>
      </c>
      <c r="O2736" s="10">
        <v>40.0</v>
      </c>
      <c r="P2736" s="10" t="str">
        <f t="array" ref="P2736">_xlfn.XLOOKUP(A2736,subscriptions!B2736:B10004,subscriptions!C2736:C10004)</f>
        <v>Mini</v>
      </c>
      <c r="Q2736" s="10" t="s">
        <v>128</v>
      </c>
      <c r="R2736" s="10" t="s">
        <v>148</v>
      </c>
      <c r="S2736" s="10" t="s">
        <v>882</v>
      </c>
    </row>
    <row r="2737">
      <c r="A2737" s="1" t="s">
        <v>3653</v>
      </c>
      <c r="B2737" s="1" t="s">
        <v>1414</v>
      </c>
      <c r="C2737" s="1" t="s">
        <v>1200</v>
      </c>
      <c r="D2737" s="1" t="s">
        <v>27</v>
      </c>
      <c r="E2737" s="1" t="s">
        <v>631</v>
      </c>
      <c r="F2737" s="1" t="s">
        <v>1115</v>
      </c>
      <c r="G2737" s="1" t="s">
        <v>15899</v>
      </c>
      <c r="H2737" s="1" t="s">
        <v>15900</v>
      </c>
      <c r="I2737" s="4">
        <v>84.25075231481482</v>
      </c>
      <c r="J2737" s="1">
        <v>2357.0</v>
      </c>
      <c r="K2737" s="1">
        <v>316.18</v>
      </c>
      <c r="M2737" s="10">
        <f t="array" ref="M2737">_xlfn.XLOOKUP(A2737,subscriptions!B2737:B10004,subscriptions!D2737:D10004)</f>
        <v>120</v>
      </c>
      <c r="N2737" s="10">
        <f t="array" ref="N2737">_xlfn.XLOOKUP(A2737,subscriptions!B2737:B10004,subscriptions!G2737:G10004)</f>
        <v>0</v>
      </c>
      <c r="O2737" s="10">
        <v>120.0</v>
      </c>
      <c r="P2737" s="10" t="str">
        <f t="array" ref="P2737">_xlfn.XLOOKUP(A2737,subscriptions!B2737:B10004,subscriptions!C2737:C10004)</f>
        <v>Residential</v>
      </c>
      <c r="Q2737" s="10" t="s">
        <v>173</v>
      </c>
      <c r="R2737" s="10" t="s">
        <v>212</v>
      </c>
      <c r="S2737" s="10" t="s">
        <v>1691</v>
      </c>
    </row>
    <row r="2738">
      <c r="A2738" s="1" t="s">
        <v>3654</v>
      </c>
      <c r="B2738" s="1" t="s">
        <v>6037</v>
      </c>
      <c r="C2738" s="1" t="s">
        <v>1100</v>
      </c>
      <c r="D2738" s="1" t="s">
        <v>27</v>
      </c>
      <c r="E2738" s="1" t="s">
        <v>28</v>
      </c>
      <c r="F2738" s="1" t="s">
        <v>1639</v>
      </c>
      <c r="G2738" s="1" t="s">
        <v>15901</v>
      </c>
      <c r="H2738" s="1" t="s">
        <v>15902</v>
      </c>
      <c r="I2738" s="4">
        <v>84.17318287037037</v>
      </c>
      <c r="J2738" s="1">
        <v>7171.47</v>
      </c>
      <c r="K2738" s="1">
        <v>694.31</v>
      </c>
      <c r="M2738" s="10">
        <f t="array" ref="M2738">_xlfn.XLOOKUP(A2738,subscriptions!B2738:B10004,subscriptions!D2738:D10004)</f>
        <v>120</v>
      </c>
      <c r="N2738" s="10">
        <f t="array" ref="N2738">_xlfn.XLOOKUP(A2738,subscriptions!B2738:B10004,subscriptions!G2738:G10004)</f>
        <v>5</v>
      </c>
      <c r="O2738" s="10">
        <v>114.0</v>
      </c>
      <c r="P2738" s="10" t="str">
        <f t="array" ref="P2738">_xlfn.XLOOKUP(A2738,subscriptions!B2738:B10004,subscriptions!C2738:C10004)</f>
        <v>Residential</v>
      </c>
      <c r="Q2738" s="10" t="s">
        <v>194</v>
      </c>
      <c r="R2738" s="10" t="s">
        <v>212</v>
      </c>
      <c r="S2738" s="10" t="s">
        <v>2630</v>
      </c>
    </row>
    <row r="2739">
      <c r="A2739" s="1" t="s">
        <v>3655</v>
      </c>
      <c r="B2739" s="1" t="s">
        <v>389</v>
      </c>
      <c r="C2739" s="1" t="s">
        <v>786</v>
      </c>
      <c r="D2739" s="1" t="s">
        <v>27</v>
      </c>
      <c r="E2739" s="1" t="s">
        <v>332</v>
      </c>
      <c r="F2739" s="1" t="s">
        <v>2280</v>
      </c>
      <c r="G2739" s="1" t="s">
        <v>15903</v>
      </c>
      <c r="H2739" s="1" t="s">
        <v>15904</v>
      </c>
      <c r="I2739" s="4">
        <v>84.21355324074074</v>
      </c>
      <c r="J2739" s="1">
        <v>1229.48</v>
      </c>
      <c r="K2739" s="1">
        <v>219.97</v>
      </c>
      <c r="M2739" s="10">
        <f t="array" ref="M2739">_xlfn.XLOOKUP(A2739,subscriptions!B2739:B10004,subscriptions!D2739:D10004)</f>
        <v>120</v>
      </c>
      <c r="N2739" s="10">
        <f t="array" ref="N2739">_xlfn.XLOOKUP(A2739,subscriptions!B2739:B10004,subscriptions!G2739:G10004)</f>
        <v>10</v>
      </c>
      <c r="O2739" s="10">
        <v>108.0</v>
      </c>
      <c r="P2739" s="10" t="str">
        <f t="array" ref="P2739">_xlfn.XLOOKUP(A2739,subscriptions!B2739:B10004,subscriptions!C2739:C10004)</f>
        <v>Residential</v>
      </c>
      <c r="Q2739" s="10" t="s">
        <v>128</v>
      </c>
      <c r="R2739" s="10" t="s">
        <v>212</v>
      </c>
      <c r="S2739" s="10" t="s">
        <v>1915</v>
      </c>
    </row>
    <row r="2740">
      <c r="A2740" s="1" t="s">
        <v>3658</v>
      </c>
      <c r="B2740" s="1" t="s">
        <v>748</v>
      </c>
      <c r="C2740" s="1" t="s">
        <v>26</v>
      </c>
      <c r="D2740" s="1" t="s">
        <v>27</v>
      </c>
      <c r="E2740" s="1" t="s">
        <v>280</v>
      </c>
      <c r="F2740" s="1" t="s">
        <v>2239</v>
      </c>
      <c r="G2740" s="1" t="s">
        <v>15905</v>
      </c>
      <c r="H2740" s="1" t="s">
        <v>15906</v>
      </c>
      <c r="I2740" s="4">
        <v>84.21618055555555</v>
      </c>
      <c r="J2740" s="1">
        <v>4985.89</v>
      </c>
      <c r="K2740" s="1">
        <v>708.19</v>
      </c>
      <c r="M2740" s="10">
        <f t="array" ref="M2740">_xlfn.XLOOKUP(A2740,subscriptions!B2740:B10004,subscriptions!D2740:D10004)</f>
        <v>80</v>
      </c>
      <c r="N2740" s="10">
        <f t="array" ref="N2740">_xlfn.XLOOKUP(A2740,subscriptions!B2740:B10004,subscriptions!G2740:G10004)</f>
        <v>20</v>
      </c>
      <c r="O2740" s="10">
        <v>64.0</v>
      </c>
      <c r="P2740" s="10" t="str">
        <f t="array" ref="P2740">_xlfn.XLOOKUP(A2740,subscriptions!B2740:B10004,subscriptions!C2740:C10004)</f>
        <v>Roam</v>
      </c>
      <c r="Q2740" s="10" t="s">
        <v>128</v>
      </c>
      <c r="R2740" s="10" t="s">
        <v>148</v>
      </c>
      <c r="S2740" s="10" t="s">
        <v>2596</v>
      </c>
    </row>
    <row r="2741">
      <c r="A2741" s="1" t="s">
        <v>3659</v>
      </c>
      <c r="B2741" s="1" t="s">
        <v>197</v>
      </c>
      <c r="C2741" s="1" t="s">
        <v>1876</v>
      </c>
      <c r="D2741" s="1" t="s">
        <v>153</v>
      </c>
      <c r="E2741" s="1" t="s">
        <v>262</v>
      </c>
      <c r="F2741" s="1" t="s">
        <v>674</v>
      </c>
      <c r="G2741" s="1" t="s">
        <v>15907</v>
      </c>
      <c r="H2741" s="1" t="s">
        <v>15908</v>
      </c>
      <c r="I2741" s="4">
        <v>84.20909722222223</v>
      </c>
      <c r="J2741" s="1">
        <v>167.92</v>
      </c>
      <c r="K2741" s="1">
        <v>23.34</v>
      </c>
      <c r="M2741" s="10">
        <f t="array" ref="M2741">_xlfn.XLOOKUP(A2741,subscriptions!B2741:B10004,subscriptions!D2741:D10004)</f>
        <v>120</v>
      </c>
      <c r="N2741" s="10">
        <f t="array" ref="N2741">_xlfn.XLOOKUP(A2741,subscriptions!B2741:B10004,subscriptions!G2741:G10004)</f>
        <v>0</v>
      </c>
      <c r="O2741" s="10">
        <v>120.0</v>
      </c>
      <c r="P2741" s="10" t="str">
        <f t="array" ref="P2741">_xlfn.XLOOKUP(A2741,subscriptions!B2741:B10004,subscriptions!C2741:C10004)</f>
        <v>Residential</v>
      </c>
      <c r="Q2741" s="10" t="s">
        <v>173</v>
      </c>
      <c r="R2741" s="10" t="s">
        <v>212</v>
      </c>
      <c r="S2741" s="10" t="s">
        <v>1374</v>
      </c>
    </row>
    <row r="2742">
      <c r="A2742" s="1" t="s">
        <v>3660</v>
      </c>
      <c r="B2742" s="1" t="s">
        <v>329</v>
      </c>
      <c r="C2742" s="1" t="s">
        <v>1492</v>
      </c>
      <c r="D2742" s="1" t="s">
        <v>27</v>
      </c>
      <c r="E2742" s="1" t="s">
        <v>631</v>
      </c>
      <c r="F2742" s="1" t="s">
        <v>943</v>
      </c>
      <c r="G2742" s="1" t="s">
        <v>15909</v>
      </c>
      <c r="H2742" s="1" t="s">
        <v>15910</v>
      </c>
      <c r="I2742" s="4">
        <v>84.33899305555556</v>
      </c>
      <c r="J2742" s="1">
        <v>732.8</v>
      </c>
      <c r="K2742" s="1">
        <v>195.32</v>
      </c>
      <c r="M2742" s="10">
        <f t="array" ref="M2742">_xlfn.XLOOKUP(A2742,subscriptions!B2742:B10004,subscriptions!D2742:D10004)</f>
        <v>80</v>
      </c>
      <c r="N2742" s="10">
        <f t="array" ref="N2742">_xlfn.XLOOKUP(A2742,subscriptions!B2742:B10004,subscriptions!G2742:G10004)</f>
        <v>5</v>
      </c>
      <c r="O2742" s="10">
        <v>76.0</v>
      </c>
      <c r="P2742" s="10" t="str">
        <f t="array" ref="P2742">_xlfn.XLOOKUP(A2742,subscriptions!B2742:B10004,subscriptions!C2742:C10004)</f>
        <v>Roam</v>
      </c>
      <c r="Q2742" s="10" t="s">
        <v>194</v>
      </c>
      <c r="R2742" s="10" t="s">
        <v>148</v>
      </c>
      <c r="S2742" s="10" t="s">
        <v>2016</v>
      </c>
    </row>
    <row r="2743">
      <c r="A2743" s="1" t="s">
        <v>3661</v>
      </c>
      <c r="B2743" s="1" t="s">
        <v>1173</v>
      </c>
      <c r="C2743" s="1" t="s">
        <v>524</v>
      </c>
      <c r="D2743" s="1" t="s">
        <v>27</v>
      </c>
      <c r="E2743" s="1" t="s">
        <v>28</v>
      </c>
      <c r="F2743" s="1" t="s">
        <v>2097</v>
      </c>
      <c r="G2743" s="1" t="s">
        <v>15911</v>
      </c>
      <c r="H2743" s="1" t="s">
        <v>15912</v>
      </c>
      <c r="I2743" s="4">
        <v>84.2570949074074</v>
      </c>
      <c r="J2743" s="1">
        <v>433.08</v>
      </c>
      <c r="K2743" s="1">
        <v>94.26</v>
      </c>
      <c r="M2743" s="10">
        <f t="array" ref="M2743">_xlfn.XLOOKUP(A2743,subscriptions!B2743:B10004,subscriptions!D2743:D10004)</f>
        <v>120</v>
      </c>
      <c r="N2743" s="10">
        <f t="array" ref="N2743">_xlfn.XLOOKUP(A2743,subscriptions!B2743:B10004,subscriptions!G2743:G10004)</f>
        <v>10</v>
      </c>
      <c r="O2743" s="10">
        <v>108.0</v>
      </c>
      <c r="P2743" s="10" t="str">
        <f t="array" ref="P2743">_xlfn.XLOOKUP(A2743,subscriptions!B2743:B10004,subscriptions!C2743:C10004)</f>
        <v>Residential</v>
      </c>
      <c r="Q2743" s="10" t="s">
        <v>128</v>
      </c>
      <c r="R2743" s="10" t="s">
        <v>212</v>
      </c>
      <c r="S2743" s="10" t="s">
        <v>175</v>
      </c>
    </row>
    <row r="2744">
      <c r="A2744" s="1" t="s">
        <v>3662</v>
      </c>
      <c r="B2744" s="1" t="s">
        <v>1844</v>
      </c>
      <c r="C2744" s="1" t="s">
        <v>279</v>
      </c>
      <c r="D2744" s="1" t="s">
        <v>153</v>
      </c>
      <c r="E2744" s="1" t="s">
        <v>28</v>
      </c>
      <c r="F2744" s="1" t="s">
        <v>29</v>
      </c>
      <c r="G2744" s="1" t="s">
        <v>15913</v>
      </c>
      <c r="H2744" s="1" t="s">
        <v>15914</v>
      </c>
      <c r="I2744" s="4">
        <v>84.29393518518519</v>
      </c>
      <c r="J2744" s="1">
        <v>376.92</v>
      </c>
      <c r="K2744" s="1">
        <v>70.78</v>
      </c>
      <c r="M2744" s="10">
        <f t="array" ref="M2744">_xlfn.XLOOKUP(A2744,subscriptions!B2744:B10004,subscriptions!D2744:D10004)</f>
        <v>120</v>
      </c>
      <c r="N2744" s="10">
        <f t="array" ref="N2744">_xlfn.XLOOKUP(A2744,subscriptions!B2744:B10004,subscriptions!G2744:G10004)</f>
        <v>20</v>
      </c>
      <c r="O2744" s="10">
        <v>96.0</v>
      </c>
      <c r="P2744" s="10" t="str">
        <f t="array" ref="P2744">_xlfn.XLOOKUP(A2744,subscriptions!B2744:B10004,subscriptions!C2744:C10004)</f>
        <v>Residential</v>
      </c>
      <c r="Q2744" s="10" t="s">
        <v>128</v>
      </c>
      <c r="R2744" s="10" t="s">
        <v>148</v>
      </c>
      <c r="S2744" s="10" t="s">
        <v>1458</v>
      </c>
    </row>
    <row r="2745">
      <c r="A2745" s="1" t="s">
        <v>3663</v>
      </c>
      <c r="B2745" s="1" t="s">
        <v>1303</v>
      </c>
      <c r="C2745" s="1" t="s">
        <v>1477</v>
      </c>
      <c r="D2745" s="1" t="s">
        <v>153</v>
      </c>
      <c r="E2745" s="1" t="s">
        <v>239</v>
      </c>
      <c r="F2745" s="1" t="s">
        <v>1186</v>
      </c>
      <c r="G2745" s="1" t="s">
        <v>15915</v>
      </c>
      <c r="H2745" s="1" t="s">
        <v>15916</v>
      </c>
      <c r="I2745" s="4">
        <v>84.33922453703704</v>
      </c>
      <c r="J2745" s="1">
        <v>277.64</v>
      </c>
      <c r="K2745" s="1">
        <v>63.33</v>
      </c>
      <c r="M2745" s="10">
        <f t="array" ref="M2745">_xlfn.XLOOKUP(A2745,subscriptions!B2745:B10004,subscriptions!D2745:D10004)</f>
        <v>80</v>
      </c>
      <c r="N2745" s="10">
        <f t="array" ref="N2745">_xlfn.XLOOKUP(A2745,subscriptions!B2745:B10004,subscriptions!G2745:G10004)</f>
        <v>0</v>
      </c>
      <c r="O2745" s="10">
        <v>80.0</v>
      </c>
      <c r="P2745" s="10" t="str">
        <f t="array" ref="P2745">_xlfn.XLOOKUP(A2745,subscriptions!B2745:B10004,subscriptions!C2745:C10004)</f>
        <v>Roam</v>
      </c>
      <c r="Q2745" s="10" t="s">
        <v>173</v>
      </c>
      <c r="R2745" s="10" t="s">
        <v>148</v>
      </c>
      <c r="S2745" s="10" t="s">
        <v>2016</v>
      </c>
    </row>
    <row r="2746">
      <c r="A2746" s="1" t="s">
        <v>3664</v>
      </c>
      <c r="B2746" s="1" t="s">
        <v>2327</v>
      </c>
      <c r="C2746" s="1" t="s">
        <v>3912</v>
      </c>
      <c r="D2746" s="1" t="s">
        <v>27</v>
      </c>
      <c r="E2746" s="1" t="s">
        <v>714</v>
      </c>
      <c r="F2746" s="1" t="s">
        <v>1159</v>
      </c>
      <c r="G2746" s="1" t="s">
        <v>15917</v>
      </c>
      <c r="H2746" s="1" t="s">
        <v>15918</v>
      </c>
      <c r="I2746" s="4">
        <v>84.33473379629629</v>
      </c>
      <c r="J2746" s="1">
        <v>1510.93</v>
      </c>
      <c r="K2746" s="1">
        <v>290.95</v>
      </c>
      <c r="M2746" s="10">
        <f t="array" ref="M2746">_xlfn.XLOOKUP(A2746,subscriptions!B2746:B10004,subscriptions!D2746:D10004)</f>
        <v>120</v>
      </c>
      <c r="N2746" s="10">
        <f t="array" ref="N2746">_xlfn.XLOOKUP(A2746,subscriptions!B2746:B10004,subscriptions!G2746:G10004)</f>
        <v>5</v>
      </c>
      <c r="O2746" s="10">
        <v>114.0</v>
      </c>
      <c r="P2746" s="10" t="str">
        <f t="array" ref="P2746">_xlfn.XLOOKUP(A2746,subscriptions!B2746:B10004,subscriptions!C2746:C10004)</f>
        <v>Residential</v>
      </c>
      <c r="Q2746" s="10" t="s">
        <v>194</v>
      </c>
      <c r="R2746" s="10" t="s">
        <v>212</v>
      </c>
      <c r="S2746" s="10" t="s">
        <v>643</v>
      </c>
    </row>
    <row r="2747">
      <c r="A2747" s="1" t="s">
        <v>3665</v>
      </c>
      <c r="B2747" s="1" t="s">
        <v>2018</v>
      </c>
      <c r="C2747" s="1" t="s">
        <v>2007</v>
      </c>
      <c r="D2747" s="1" t="s">
        <v>27</v>
      </c>
      <c r="E2747" s="1" t="s">
        <v>219</v>
      </c>
      <c r="F2747" s="1" t="s">
        <v>660</v>
      </c>
      <c r="G2747" s="1" t="s">
        <v>15919</v>
      </c>
      <c r="H2747" s="1" t="s">
        <v>15920</v>
      </c>
      <c r="I2747" s="4">
        <v>84.16947916666666</v>
      </c>
      <c r="J2747" s="1">
        <v>2330.23</v>
      </c>
      <c r="K2747" s="1">
        <v>557.69</v>
      </c>
      <c r="M2747" s="10">
        <f t="array" ref="M2747">_xlfn.XLOOKUP(A2747,subscriptions!B2747:B10004,subscriptions!D2747:D10004)</f>
        <v>120</v>
      </c>
      <c r="N2747" s="10">
        <f t="array" ref="N2747">_xlfn.XLOOKUP(A2747,subscriptions!B2747:B10004,subscriptions!G2747:G10004)</f>
        <v>10</v>
      </c>
      <c r="O2747" s="10">
        <v>108.0</v>
      </c>
      <c r="P2747" s="10" t="str">
        <f t="array" ref="P2747">_xlfn.XLOOKUP(A2747,subscriptions!B2747:B10004,subscriptions!C2747:C10004)</f>
        <v>Residential</v>
      </c>
      <c r="Q2747" s="10" t="s">
        <v>128</v>
      </c>
      <c r="R2747" s="10" t="s">
        <v>212</v>
      </c>
      <c r="S2747" s="10" t="s">
        <v>213</v>
      </c>
    </row>
    <row r="2748">
      <c r="A2748" s="1" t="s">
        <v>3666</v>
      </c>
      <c r="B2748" s="1" t="s">
        <v>941</v>
      </c>
      <c r="C2748" s="1" t="s">
        <v>1507</v>
      </c>
      <c r="D2748" s="1" t="s">
        <v>27</v>
      </c>
      <c r="E2748" s="1" t="s">
        <v>28</v>
      </c>
      <c r="F2748" s="1" t="s">
        <v>1639</v>
      </c>
      <c r="G2748" s="1" t="s">
        <v>15921</v>
      </c>
      <c r="H2748" s="1" t="s">
        <v>15922</v>
      </c>
      <c r="I2748" s="4">
        <v>84.34118055555555</v>
      </c>
      <c r="J2748" s="1">
        <v>1345.19</v>
      </c>
      <c r="K2748" s="1">
        <v>172.76</v>
      </c>
      <c r="M2748" s="10">
        <f t="array" ref="M2748">_xlfn.XLOOKUP(A2748,subscriptions!B2748:B10004,subscriptions!D2748:D10004)</f>
        <v>120</v>
      </c>
      <c r="N2748" s="10">
        <f t="array" ref="N2748">_xlfn.XLOOKUP(A2748,subscriptions!B2748:B10004,subscriptions!G2748:G10004)</f>
        <v>20</v>
      </c>
      <c r="O2748" s="10">
        <v>96.0</v>
      </c>
      <c r="P2748" s="10" t="str">
        <f t="array" ref="P2748">_xlfn.XLOOKUP(A2748,subscriptions!B2748:B10004,subscriptions!C2748:C10004)</f>
        <v>Residential</v>
      </c>
      <c r="Q2748" s="10" t="s">
        <v>128</v>
      </c>
      <c r="R2748" s="10" t="s">
        <v>148</v>
      </c>
      <c r="S2748" s="10" t="s">
        <v>259</v>
      </c>
    </row>
    <row r="2749">
      <c r="A2749" s="1" t="s">
        <v>3669</v>
      </c>
      <c r="B2749" s="1" t="s">
        <v>375</v>
      </c>
      <c r="C2749" s="1" t="s">
        <v>473</v>
      </c>
      <c r="D2749" s="1" t="s">
        <v>27</v>
      </c>
      <c r="E2749" s="1" t="s">
        <v>111</v>
      </c>
      <c r="F2749" s="1" t="s">
        <v>1227</v>
      </c>
      <c r="G2749" s="1" t="s">
        <v>15923</v>
      </c>
      <c r="H2749" s="1" t="s">
        <v>15924</v>
      </c>
      <c r="I2749" s="4">
        <v>84.17179398148149</v>
      </c>
      <c r="J2749" s="1">
        <v>288.43</v>
      </c>
      <c r="K2749" s="1">
        <v>52.93</v>
      </c>
      <c r="M2749" s="10">
        <f t="array" ref="M2749">_xlfn.XLOOKUP(A2749,subscriptions!B2749:B10004,subscriptions!D2749:D10004)</f>
        <v>120</v>
      </c>
      <c r="N2749" s="10">
        <f t="array" ref="N2749">_xlfn.XLOOKUP(A2749,subscriptions!B2749:B10004,subscriptions!G2749:G10004)</f>
        <v>0</v>
      </c>
      <c r="O2749" s="10">
        <v>120.0</v>
      </c>
      <c r="P2749" s="10" t="str">
        <f t="array" ref="P2749">_xlfn.XLOOKUP(A2749,subscriptions!B2749:B10004,subscriptions!C2749:C10004)</f>
        <v>Residential</v>
      </c>
      <c r="Q2749" s="10" t="s">
        <v>173</v>
      </c>
      <c r="R2749" s="10" t="s">
        <v>212</v>
      </c>
      <c r="S2749" s="10" t="s">
        <v>1082</v>
      </c>
    </row>
    <row r="2750">
      <c r="A2750" s="1" t="s">
        <v>3670</v>
      </c>
      <c r="B2750" s="1" t="s">
        <v>1009</v>
      </c>
      <c r="C2750" s="1" t="s">
        <v>492</v>
      </c>
      <c r="D2750" s="1" t="s">
        <v>153</v>
      </c>
      <c r="E2750" s="1" t="s">
        <v>28</v>
      </c>
      <c r="F2750" s="1" t="s">
        <v>801</v>
      </c>
      <c r="G2750" s="1" t="s">
        <v>15925</v>
      </c>
      <c r="H2750" s="1" t="s">
        <v>15926</v>
      </c>
      <c r="I2750" s="4">
        <v>84.21200231481481</v>
      </c>
      <c r="J2750" s="1">
        <v>2550.0</v>
      </c>
      <c r="K2750" s="1">
        <v>266.64</v>
      </c>
      <c r="M2750" s="10">
        <f t="array" ref="M2750">_xlfn.XLOOKUP(A2750,subscriptions!B2750:B10004,subscriptions!D2750:D10004)</f>
        <v>80</v>
      </c>
      <c r="N2750" s="10">
        <f t="array" ref="N2750">_xlfn.XLOOKUP(A2750,subscriptions!B2750:B10004,subscriptions!G2750:G10004)</f>
        <v>5</v>
      </c>
      <c r="O2750" s="10">
        <v>76.0</v>
      </c>
      <c r="P2750" s="10" t="str">
        <f t="array" ref="P2750">_xlfn.XLOOKUP(A2750,subscriptions!B2750:B10004,subscriptions!C2750:C10004)</f>
        <v>Roam</v>
      </c>
      <c r="Q2750" s="10" t="s">
        <v>194</v>
      </c>
      <c r="R2750" s="10" t="s">
        <v>148</v>
      </c>
      <c r="S2750" s="10" t="s">
        <v>857</v>
      </c>
    </row>
    <row r="2751">
      <c r="A2751" s="1" t="s">
        <v>3671</v>
      </c>
      <c r="B2751" s="1" t="s">
        <v>1939</v>
      </c>
      <c r="C2751" s="1" t="s">
        <v>198</v>
      </c>
      <c r="D2751" s="1" t="s">
        <v>153</v>
      </c>
      <c r="E2751" s="1" t="s">
        <v>262</v>
      </c>
      <c r="F2751" s="1" t="s">
        <v>4113</v>
      </c>
      <c r="G2751" s="1" t="s">
        <v>15927</v>
      </c>
      <c r="H2751" s="1" t="s">
        <v>15928</v>
      </c>
      <c r="I2751" s="4">
        <v>84.38010416666667</v>
      </c>
      <c r="J2751" s="1">
        <v>1565.72</v>
      </c>
      <c r="K2751" s="1">
        <v>269.34</v>
      </c>
      <c r="M2751" s="10">
        <f t="array" ref="M2751">_xlfn.XLOOKUP(A2751,subscriptions!B2751:B10004,subscriptions!D2751:D10004)</f>
        <v>120</v>
      </c>
      <c r="N2751" s="10">
        <f t="array" ref="N2751">_xlfn.XLOOKUP(A2751,subscriptions!B2751:B10004,subscriptions!G2751:G10004)</f>
        <v>10</v>
      </c>
      <c r="O2751" s="10">
        <v>108.0</v>
      </c>
      <c r="P2751" s="10" t="str">
        <f t="array" ref="P2751">_xlfn.XLOOKUP(A2751,subscriptions!B2751:B10004,subscriptions!C2751:C10004)</f>
        <v>Residential</v>
      </c>
      <c r="Q2751" s="10" t="s">
        <v>128</v>
      </c>
      <c r="R2751" s="10" t="s">
        <v>212</v>
      </c>
      <c r="S2751" s="10" t="s">
        <v>698</v>
      </c>
    </row>
    <row r="2752">
      <c r="A2752" s="1" t="s">
        <v>3672</v>
      </c>
      <c r="B2752" s="1" t="s">
        <v>1317</v>
      </c>
      <c r="C2752" s="1" t="s">
        <v>673</v>
      </c>
      <c r="D2752" s="1" t="s">
        <v>27</v>
      </c>
      <c r="E2752" s="1" t="s">
        <v>239</v>
      </c>
      <c r="F2752" s="1" t="s">
        <v>2132</v>
      </c>
      <c r="G2752" s="1" t="s">
        <v>15929</v>
      </c>
      <c r="H2752" s="1" t="s">
        <v>15930</v>
      </c>
      <c r="I2752" s="4">
        <v>84.29533564814815</v>
      </c>
      <c r="J2752" s="1">
        <v>786.94</v>
      </c>
      <c r="K2752" s="1">
        <v>195.62</v>
      </c>
      <c r="M2752" s="10">
        <f t="array" ref="M2752">_xlfn.XLOOKUP(A2752,subscriptions!B2752:B10004,subscriptions!D2752:D10004)</f>
        <v>80</v>
      </c>
      <c r="N2752" s="10">
        <f t="array" ref="N2752">_xlfn.XLOOKUP(A2752,subscriptions!B2752:B10004,subscriptions!G2752:G10004)</f>
        <v>20</v>
      </c>
      <c r="O2752" s="10">
        <v>64.0</v>
      </c>
      <c r="P2752" s="10" t="str">
        <f t="array" ref="P2752">_xlfn.XLOOKUP(A2752,subscriptions!B2752:B10004,subscriptions!C2752:C10004)</f>
        <v>Roam</v>
      </c>
      <c r="Q2752" s="10" t="s">
        <v>128</v>
      </c>
      <c r="R2752" s="10" t="s">
        <v>148</v>
      </c>
      <c r="S2752" s="10" t="s">
        <v>1026</v>
      </c>
    </row>
    <row r="2753">
      <c r="A2753" s="1" t="s">
        <v>3673</v>
      </c>
      <c r="B2753" s="1" t="s">
        <v>425</v>
      </c>
      <c r="C2753" s="1" t="s">
        <v>1973</v>
      </c>
      <c r="D2753" s="1" t="s">
        <v>153</v>
      </c>
      <c r="E2753" s="1" t="s">
        <v>179</v>
      </c>
      <c r="F2753" s="1" t="s">
        <v>4595</v>
      </c>
      <c r="G2753" s="1" t="s">
        <v>15931</v>
      </c>
      <c r="H2753" s="1" t="s">
        <v>15932</v>
      </c>
      <c r="I2753" s="4">
        <v>84.21671296296296</v>
      </c>
      <c r="J2753" s="1">
        <v>1731.89</v>
      </c>
      <c r="K2753" s="1">
        <v>320.61</v>
      </c>
      <c r="L2753" s="1">
        <v>100.0</v>
      </c>
      <c r="M2753" s="10">
        <f t="array" ref="M2753">_xlfn.XLOOKUP(A2753,subscriptions!B2753:B10004,subscriptions!D2753:D10004)</f>
        <v>120</v>
      </c>
      <c r="N2753" s="10">
        <f t="array" ref="N2753">_xlfn.XLOOKUP(A2753,subscriptions!B2753:B10004,subscriptions!G2753:G10004)</f>
        <v>0</v>
      </c>
      <c r="O2753" s="10">
        <v>120.0</v>
      </c>
      <c r="P2753" s="10" t="str">
        <f t="array" ref="P2753">_xlfn.XLOOKUP(A2753,subscriptions!B2753:B10004,subscriptions!C2753:C10004)</f>
        <v>Residential</v>
      </c>
      <c r="Q2753" s="10" t="s">
        <v>173</v>
      </c>
      <c r="R2753" s="10" t="s">
        <v>212</v>
      </c>
      <c r="S2753" s="10" t="s">
        <v>453</v>
      </c>
    </row>
    <row r="2754">
      <c r="A2754" s="1" t="s">
        <v>3674</v>
      </c>
      <c r="B2754" s="1" t="s">
        <v>1141</v>
      </c>
      <c r="C2754" s="1" t="s">
        <v>1507</v>
      </c>
      <c r="D2754" s="1" t="s">
        <v>27</v>
      </c>
      <c r="E2754" s="1" t="s">
        <v>280</v>
      </c>
      <c r="F2754" s="1" t="s">
        <v>411</v>
      </c>
      <c r="G2754" s="1" t="s">
        <v>15933</v>
      </c>
      <c r="H2754" s="1" t="s">
        <v>15934</v>
      </c>
      <c r="I2754" s="4">
        <v>84.34172453703704</v>
      </c>
      <c r="J2754" s="1">
        <v>501.47</v>
      </c>
      <c r="K2754" s="1">
        <v>132.87</v>
      </c>
      <c r="M2754" s="10">
        <f t="array" ref="M2754">_xlfn.XLOOKUP(A2754,subscriptions!B2754:B10004,subscriptions!D2754:D10004)</f>
        <v>120</v>
      </c>
      <c r="N2754" s="10">
        <f t="array" ref="N2754">_xlfn.XLOOKUP(A2754,subscriptions!B2754:B10004,subscriptions!G2754:G10004)</f>
        <v>5</v>
      </c>
      <c r="O2754" s="10">
        <v>114.0</v>
      </c>
      <c r="P2754" s="10" t="str">
        <f t="array" ref="P2754">_xlfn.XLOOKUP(A2754,subscriptions!B2754:B10004,subscriptions!C2754:C10004)</f>
        <v>Residential</v>
      </c>
      <c r="Q2754" s="10" t="s">
        <v>194</v>
      </c>
      <c r="R2754" s="10" t="s">
        <v>212</v>
      </c>
      <c r="S2754" s="10" t="s">
        <v>1703</v>
      </c>
    </row>
    <row r="2755">
      <c r="A2755" s="1" t="s">
        <v>3675</v>
      </c>
      <c r="B2755" s="1" t="s">
        <v>132</v>
      </c>
      <c r="C2755" s="1" t="s">
        <v>1388</v>
      </c>
      <c r="D2755" s="1" t="s">
        <v>27</v>
      </c>
      <c r="E2755" s="1" t="s">
        <v>332</v>
      </c>
      <c r="F2755" s="1" t="s">
        <v>2280</v>
      </c>
      <c r="G2755" s="1" t="s">
        <v>15935</v>
      </c>
      <c r="H2755" s="1" t="s">
        <v>15936</v>
      </c>
      <c r="I2755" s="4">
        <v>84.2535300925926</v>
      </c>
      <c r="J2755" s="1">
        <v>685.12</v>
      </c>
      <c r="K2755" s="1">
        <v>129.7</v>
      </c>
      <c r="M2755" s="10">
        <f t="array" ref="M2755">_xlfn.XLOOKUP(A2755,subscriptions!B2755:B10004,subscriptions!D2755:D10004)</f>
        <v>250</v>
      </c>
      <c r="N2755" s="10">
        <f t="array" ref="N2755">_xlfn.XLOOKUP(A2755,subscriptions!B2755:B10004,subscriptions!G2755:G10004)</f>
        <v>10</v>
      </c>
      <c r="O2755" s="10">
        <v>225.0</v>
      </c>
      <c r="P2755" s="10" t="str">
        <f t="array" ref="P2755">_xlfn.XLOOKUP(A2755,subscriptions!B2755:B10004,subscriptions!C2755:C10004)</f>
        <v>Business</v>
      </c>
      <c r="Q2755" s="10" t="s">
        <v>128</v>
      </c>
      <c r="R2755" s="10" t="s">
        <v>129</v>
      </c>
      <c r="S2755" s="10" t="s">
        <v>1832</v>
      </c>
    </row>
    <row r="2756">
      <c r="A2756" s="1" t="s">
        <v>3676</v>
      </c>
      <c r="B2756" s="1" t="s">
        <v>870</v>
      </c>
      <c r="C2756" s="1" t="s">
        <v>178</v>
      </c>
      <c r="D2756" s="1" t="s">
        <v>153</v>
      </c>
      <c r="E2756" s="1" t="s">
        <v>714</v>
      </c>
      <c r="F2756" s="1" t="s">
        <v>1159</v>
      </c>
      <c r="G2756" s="1" t="s">
        <v>15937</v>
      </c>
      <c r="H2756" s="1" t="s">
        <v>15938</v>
      </c>
      <c r="I2756" s="4">
        <v>84.21326388888889</v>
      </c>
      <c r="J2756" s="1">
        <v>3792.18</v>
      </c>
      <c r="K2756" s="1">
        <v>782.99</v>
      </c>
      <c r="M2756" s="10">
        <f t="array" ref="M2756">_xlfn.XLOOKUP(A2756,subscriptions!B2756:B10004,subscriptions!D2756:D10004)</f>
        <v>250</v>
      </c>
      <c r="N2756" s="10">
        <f t="array" ref="N2756">_xlfn.XLOOKUP(A2756,subscriptions!B2756:B10004,subscriptions!G2756:G10004)</f>
        <v>20</v>
      </c>
      <c r="O2756" s="10">
        <v>200.0</v>
      </c>
      <c r="P2756" s="10" t="str">
        <f t="array" ref="P2756">_xlfn.XLOOKUP(A2756,subscriptions!B2756:B10004,subscriptions!C2756:C10004)</f>
        <v>Business</v>
      </c>
      <c r="Q2756" s="10" t="s">
        <v>128</v>
      </c>
      <c r="R2756" s="10" t="s">
        <v>129</v>
      </c>
      <c r="S2756" s="10" t="s">
        <v>1915</v>
      </c>
    </row>
    <row r="2757">
      <c r="A2757" s="1" t="s">
        <v>3677</v>
      </c>
      <c r="B2757" s="1" t="s">
        <v>1886</v>
      </c>
      <c r="C2757" s="1" t="s">
        <v>296</v>
      </c>
      <c r="D2757" s="1" t="s">
        <v>27</v>
      </c>
      <c r="E2757" s="1" t="s">
        <v>280</v>
      </c>
      <c r="F2757" s="1" t="s">
        <v>281</v>
      </c>
      <c r="G2757" s="1" t="s">
        <v>15939</v>
      </c>
      <c r="H2757" s="1" t="s">
        <v>15940</v>
      </c>
      <c r="I2757" s="4">
        <v>84.25292824074074</v>
      </c>
      <c r="J2757" s="1">
        <v>564.8</v>
      </c>
      <c r="K2757" s="1">
        <v>145.99</v>
      </c>
      <c r="M2757" s="10">
        <f t="array" ref="M2757">_xlfn.XLOOKUP(A2757,subscriptions!B2757:B10004,subscriptions!D2757:D10004)</f>
        <v>120</v>
      </c>
      <c r="N2757" s="10">
        <f t="array" ref="N2757">_xlfn.XLOOKUP(A2757,subscriptions!B2757:B10004,subscriptions!G2757:G10004)</f>
        <v>0</v>
      </c>
      <c r="O2757" s="10">
        <v>120.0</v>
      </c>
      <c r="P2757" s="10" t="str">
        <f t="array" ref="P2757">_xlfn.XLOOKUP(A2757,subscriptions!B2757:B10004,subscriptions!C2757:C10004)</f>
        <v>Residential</v>
      </c>
      <c r="Q2757" s="10" t="s">
        <v>173</v>
      </c>
      <c r="R2757" s="10" t="s">
        <v>212</v>
      </c>
      <c r="S2757" s="10" t="s">
        <v>916</v>
      </c>
    </row>
    <row r="2758">
      <c r="A2758" s="1" t="s">
        <v>3678</v>
      </c>
      <c r="B2758" s="1" t="s">
        <v>1527</v>
      </c>
      <c r="C2758" s="1" t="s">
        <v>1507</v>
      </c>
      <c r="D2758" s="1" t="s">
        <v>153</v>
      </c>
      <c r="E2758" s="1" t="s">
        <v>631</v>
      </c>
      <c r="F2758" s="1" t="s">
        <v>922</v>
      </c>
      <c r="G2758" s="1" t="s">
        <v>15941</v>
      </c>
      <c r="H2758" s="1" t="s">
        <v>15942</v>
      </c>
      <c r="I2758" s="4">
        <v>84.37577546296296</v>
      </c>
      <c r="J2758" s="1">
        <v>1002.28</v>
      </c>
      <c r="K2758" s="1">
        <v>221.19</v>
      </c>
      <c r="M2758" s="10">
        <f t="array" ref="M2758">_xlfn.XLOOKUP(A2758,subscriptions!B2758:B10004,subscriptions!D2758:D10004)</f>
        <v>120</v>
      </c>
      <c r="N2758" s="10">
        <f t="array" ref="N2758">_xlfn.XLOOKUP(A2758,subscriptions!B2758:B10004,subscriptions!G2758:G10004)</f>
        <v>5</v>
      </c>
      <c r="O2758" s="10">
        <v>114.0</v>
      </c>
      <c r="P2758" s="10" t="str">
        <f t="array" ref="P2758">_xlfn.XLOOKUP(A2758,subscriptions!B2758:B10004,subscriptions!C2758:C10004)</f>
        <v>Residential</v>
      </c>
      <c r="Q2758" s="10" t="s">
        <v>194</v>
      </c>
      <c r="R2758" s="10" t="s">
        <v>212</v>
      </c>
      <c r="S2758" s="10" t="s">
        <v>1442</v>
      </c>
    </row>
    <row r="2759">
      <c r="A2759" s="1" t="s">
        <v>3679</v>
      </c>
      <c r="B2759" s="1" t="s">
        <v>589</v>
      </c>
      <c r="C2759" s="1" t="s">
        <v>509</v>
      </c>
      <c r="D2759" s="1" t="s">
        <v>153</v>
      </c>
      <c r="E2759" s="1" t="s">
        <v>111</v>
      </c>
      <c r="F2759" s="1" t="s">
        <v>3756</v>
      </c>
      <c r="G2759" s="1" t="s">
        <v>15943</v>
      </c>
      <c r="H2759" s="1" t="s">
        <v>15944</v>
      </c>
      <c r="I2759" s="4">
        <v>84.29672453703704</v>
      </c>
      <c r="J2759" s="1">
        <v>3362.84</v>
      </c>
      <c r="K2759" s="1">
        <v>404.14</v>
      </c>
      <c r="M2759" s="10">
        <f t="array" ref="M2759">_xlfn.XLOOKUP(A2759,subscriptions!B2759:B10004,subscriptions!D2759:D10004)</f>
        <v>120</v>
      </c>
      <c r="N2759" s="10">
        <f t="array" ref="N2759">_xlfn.XLOOKUP(A2759,subscriptions!B2759:B10004,subscriptions!G2759:G10004)</f>
        <v>10</v>
      </c>
      <c r="O2759" s="10">
        <v>108.0</v>
      </c>
      <c r="P2759" s="10" t="str">
        <f t="array" ref="P2759">_xlfn.XLOOKUP(A2759,subscriptions!B2759:B10004,subscriptions!C2759:C10004)</f>
        <v>Residential</v>
      </c>
      <c r="Q2759" s="10" t="s">
        <v>128</v>
      </c>
      <c r="R2759" s="10" t="s">
        <v>212</v>
      </c>
      <c r="S2759" s="10" t="s">
        <v>373</v>
      </c>
    </row>
    <row r="2760">
      <c r="A2760" s="1" t="s">
        <v>3682</v>
      </c>
      <c r="B2760" s="1" t="s">
        <v>1387</v>
      </c>
      <c r="C2760" s="1" t="s">
        <v>786</v>
      </c>
      <c r="D2760" s="1" t="s">
        <v>27</v>
      </c>
      <c r="E2760" s="1" t="s">
        <v>28</v>
      </c>
      <c r="F2760" s="1" t="s">
        <v>29</v>
      </c>
      <c r="G2760" s="1" t="s">
        <v>15945</v>
      </c>
      <c r="H2760" s="1" t="s">
        <v>15946</v>
      </c>
      <c r="I2760" s="4">
        <v>84.29391203703703</v>
      </c>
      <c r="J2760" s="1">
        <v>1895.07</v>
      </c>
      <c r="K2760" s="1">
        <v>372.02</v>
      </c>
      <c r="M2760" s="10">
        <f t="array" ref="M2760">_xlfn.XLOOKUP(A2760,subscriptions!B2760:B10004,subscriptions!D2760:D10004)</f>
        <v>120</v>
      </c>
      <c r="N2760" s="10">
        <f t="array" ref="N2760">_xlfn.XLOOKUP(A2760,subscriptions!B2760:B10004,subscriptions!G2760:G10004)</f>
        <v>20</v>
      </c>
      <c r="O2760" s="10">
        <v>96.0</v>
      </c>
      <c r="P2760" s="10" t="str">
        <f t="array" ref="P2760">_xlfn.XLOOKUP(A2760,subscriptions!B2760:B10004,subscriptions!C2760:C10004)</f>
        <v>Residential</v>
      </c>
      <c r="Q2760" s="10" t="s">
        <v>128</v>
      </c>
      <c r="R2760" s="10" t="s">
        <v>148</v>
      </c>
      <c r="S2760" s="10" t="s">
        <v>1458</v>
      </c>
    </row>
    <row r="2761">
      <c r="A2761" s="1" t="s">
        <v>3683</v>
      </c>
      <c r="B2761" s="1" t="s">
        <v>1506</v>
      </c>
      <c r="C2761" s="1" t="s">
        <v>1200</v>
      </c>
      <c r="D2761" s="1" t="s">
        <v>27</v>
      </c>
      <c r="E2761" s="1" t="s">
        <v>111</v>
      </c>
      <c r="F2761" s="1" t="s">
        <v>1917</v>
      </c>
      <c r="G2761" s="1" t="s">
        <v>15947</v>
      </c>
      <c r="H2761" s="1" t="s">
        <v>15948</v>
      </c>
      <c r="I2761" s="4">
        <v>84.29543981481481</v>
      </c>
      <c r="J2761" s="1">
        <v>146.33</v>
      </c>
      <c r="K2761" s="1">
        <v>35.26</v>
      </c>
      <c r="M2761" s="10">
        <f t="array" ref="M2761">_xlfn.XLOOKUP(A2761,subscriptions!B2761:B10004,subscriptions!D2761:D10004)</f>
        <v>120</v>
      </c>
      <c r="N2761" s="10">
        <f t="array" ref="N2761">_xlfn.XLOOKUP(A2761,subscriptions!B2761:B10004,subscriptions!G2761:G10004)</f>
        <v>0</v>
      </c>
      <c r="O2761" s="10">
        <v>120.0</v>
      </c>
      <c r="P2761" s="10" t="str">
        <f t="array" ref="P2761">_xlfn.XLOOKUP(A2761,subscriptions!B2761:B10004,subscriptions!C2761:C10004)</f>
        <v>Residential</v>
      </c>
      <c r="Q2761" s="10" t="s">
        <v>173</v>
      </c>
      <c r="R2761" s="10" t="s">
        <v>212</v>
      </c>
      <c r="S2761" s="10" t="s">
        <v>1026</v>
      </c>
    </row>
    <row r="2762">
      <c r="A2762" s="1" t="s">
        <v>3684</v>
      </c>
      <c r="B2762" s="1" t="s">
        <v>713</v>
      </c>
      <c r="C2762" s="1" t="s">
        <v>1678</v>
      </c>
      <c r="D2762" s="1" t="s">
        <v>27</v>
      </c>
      <c r="E2762" s="1" t="s">
        <v>262</v>
      </c>
      <c r="F2762" s="1" t="s">
        <v>885</v>
      </c>
      <c r="G2762" s="1" t="s">
        <v>15949</v>
      </c>
      <c r="H2762" s="1" t="s">
        <v>15950</v>
      </c>
      <c r="I2762" s="4">
        <v>84.42025462962962</v>
      </c>
      <c r="J2762" s="1">
        <v>289.03</v>
      </c>
      <c r="K2762" s="1">
        <v>52.78</v>
      </c>
      <c r="M2762" s="10">
        <f t="array" ref="M2762">_xlfn.XLOOKUP(A2762,subscriptions!B2762:B10004,subscriptions!D2762:D10004)</f>
        <v>120</v>
      </c>
      <c r="N2762" s="10">
        <f t="array" ref="N2762">_xlfn.XLOOKUP(A2762,subscriptions!B2762:B10004,subscriptions!G2762:G10004)</f>
        <v>5</v>
      </c>
      <c r="O2762" s="10">
        <v>114.0</v>
      </c>
      <c r="P2762" s="10" t="str">
        <f t="array" ref="P2762">_xlfn.XLOOKUP(A2762,subscriptions!B2762:B10004,subscriptions!C2762:C10004)</f>
        <v>Residential</v>
      </c>
      <c r="Q2762" s="10" t="s">
        <v>194</v>
      </c>
      <c r="R2762" s="10" t="s">
        <v>212</v>
      </c>
      <c r="S2762" s="10" t="s">
        <v>940</v>
      </c>
    </row>
    <row r="2763">
      <c r="A2763" s="1" t="s">
        <v>3685</v>
      </c>
      <c r="B2763" s="1" t="s">
        <v>1506</v>
      </c>
      <c r="C2763" s="1" t="s">
        <v>1507</v>
      </c>
      <c r="D2763" s="1" t="s">
        <v>27</v>
      </c>
      <c r="E2763" s="1" t="s">
        <v>714</v>
      </c>
      <c r="F2763" s="1" t="s">
        <v>715</v>
      </c>
      <c r="G2763" s="1" t="s">
        <v>15951</v>
      </c>
      <c r="H2763" s="1" t="s">
        <v>15952</v>
      </c>
      <c r="I2763" s="4">
        <v>84.38060185185185</v>
      </c>
      <c r="J2763" s="1">
        <v>61.81</v>
      </c>
      <c r="K2763" s="1">
        <v>23.84</v>
      </c>
      <c r="M2763" s="10">
        <f t="array" ref="M2763">_xlfn.XLOOKUP(A2763,subscriptions!B2763:B10004,subscriptions!D2763:D10004)</f>
        <v>120</v>
      </c>
      <c r="N2763" s="10">
        <f t="array" ref="N2763">_xlfn.XLOOKUP(A2763,subscriptions!B2763:B10004,subscriptions!G2763:G10004)</f>
        <v>10</v>
      </c>
      <c r="O2763" s="10">
        <v>108.0</v>
      </c>
      <c r="P2763" s="10" t="str">
        <f t="array" ref="P2763">_xlfn.XLOOKUP(A2763,subscriptions!B2763:B10004,subscriptions!C2763:C10004)</f>
        <v>Residential</v>
      </c>
      <c r="Q2763" s="10" t="s">
        <v>128</v>
      </c>
      <c r="R2763" s="10" t="s">
        <v>212</v>
      </c>
      <c r="S2763" s="10" t="s">
        <v>762</v>
      </c>
    </row>
    <row r="2764">
      <c r="A2764" s="1" t="s">
        <v>3686</v>
      </c>
      <c r="B2764" s="1" t="s">
        <v>1173</v>
      </c>
      <c r="C2764" s="1" t="s">
        <v>178</v>
      </c>
      <c r="D2764" s="1" t="s">
        <v>27</v>
      </c>
      <c r="E2764" s="1" t="s">
        <v>631</v>
      </c>
      <c r="F2764" s="1" t="s">
        <v>2549</v>
      </c>
      <c r="G2764" s="1" t="s">
        <v>15953</v>
      </c>
      <c r="H2764" s="1" t="s">
        <v>15954</v>
      </c>
      <c r="I2764" s="4">
        <v>84.25780092592592</v>
      </c>
      <c r="J2764" s="1">
        <v>1545.12</v>
      </c>
      <c r="K2764" s="1">
        <v>254.93</v>
      </c>
      <c r="M2764" s="10">
        <f t="array" ref="M2764">_xlfn.XLOOKUP(A2764,subscriptions!B2764:B10004,subscriptions!D2764:D10004)</f>
        <v>80</v>
      </c>
      <c r="N2764" s="10">
        <f t="array" ref="N2764">_xlfn.XLOOKUP(A2764,subscriptions!B2764:B10004,subscriptions!G2764:G10004)</f>
        <v>20</v>
      </c>
      <c r="O2764" s="10">
        <v>64.0</v>
      </c>
      <c r="P2764" s="10" t="str">
        <f t="array" ref="P2764">_xlfn.XLOOKUP(A2764,subscriptions!B2764:B10004,subscriptions!C2764:C10004)</f>
        <v>Roam</v>
      </c>
      <c r="Q2764" s="10" t="s">
        <v>128</v>
      </c>
      <c r="R2764" s="10" t="s">
        <v>148</v>
      </c>
      <c r="S2764" s="10" t="s">
        <v>603</v>
      </c>
    </row>
    <row r="2765">
      <c r="A2765" s="1" t="s">
        <v>3687</v>
      </c>
      <c r="B2765" s="1" t="s">
        <v>389</v>
      </c>
      <c r="C2765" s="1" t="s">
        <v>884</v>
      </c>
      <c r="D2765" s="1" t="s">
        <v>27</v>
      </c>
      <c r="E2765" s="1" t="s">
        <v>179</v>
      </c>
      <c r="F2765" s="1" t="s">
        <v>357</v>
      </c>
      <c r="G2765" s="1" t="s">
        <v>15955</v>
      </c>
      <c r="H2765" s="1" t="s">
        <v>15956</v>
      </c>
      <c r="I2765" s="4">
        <v>84.37712962962964</v>
      </c>
      <c r="J2765" s="1">
        <v>940.42</v>
      </c>
      <c r="K2765" s="1">
        <v>223.4</v>
      </c>
      <c r="L2765" s="1">
        <v>100.0</v>
      </c>
      <c r="M2765" s="10">
        <f t="array" ref="M2765">_xlfn.XLOOKUP(A2765,subscriptions!B2765:B10004,subscriptions!D2765:D10004)</f>
        <v>250</v>
      </c>
      <c r="N2765" s="10">
        <f t="array" ref="N2765">_xlfn.XLOOKUP(A2765,subscriptions!B2765:B10004,subscriptions!G2765:G10004)</f>
        <v>0</v>
      </c>
      <c r="O2765" s="10">
        <v>250.0</v>
      </c>
      <c r="P2765" s="10" t="str">
        <f t="array" ref="P2765">_xlfn.XLOOKUP(A2765,subscriptions!B2765:B10004,subscriptions!C2765:C10004)</f>
        <v>Business</v>
      </c>
      <c r="Q2765" s="10" t="s">
        <v>173</v>
      </c>
      <c r="R2765" s="10" t="s">
        <v>129</v>
      </c>
      <c r="S2765" s="10" t="s">
        <v>1360</v>
      </c>
    </row>
    <row r="2766">
      <c r="A2766" s="1" t="s">
        <v>3688</v>
      </c>
      <c r="B2766" s="1" t="s">
        <v>355</v>
      </c>
      <c r="C2766" s="1" t="s">
        <v>1876</v>
      </c>
      <c r="D2766" s="1" t="s">
        <v>153</v>
      </c>
      <c r="E2766" s="1" t="s">
        <v>28</v>
      </c>
      <c r="F2766" s="1" t="s">
        <v>1639</v>
      </c>
      <c r="G2766" s="1" t="s">
        <v>15957</v>
      </c>
      <c r="H2766" s="1" t="s">
        <v>15958</v>
      </c>
      <c r="I2766" s="4">
        <v>84.37930555555556</v>
      </c>
      <c r="J2766" s="1">
        <v>266.28</v>
      </c>
      <c r="K2766" s="1">
        <v>77.93</v>
      </c>
      <c r="M2766" s="10">
        <f t="array" ref="M2766">_xlfn.XLOOKUP(A2766,subscriptions!B2766:B10004,subscriptions!D2766:D10004)</f>
        <v>120</v>
      </c>
      <c r="N2766" s="10">
        <f t="array" ref="N2766">_xlfn.XLOOKUP(A2766,subscriptions!B2766:B10004,subscriptions!G2766:G10004)</f>
        <v>5</v>
      </c>
      <c r="O2766" s="10">
        <v>114.0</v>
      </c>
      <c r="P2766" s="10" t="str">
        <f t="array" ref="P2766">_xlfn.XLOOKUP(A2766,subscriptions!B2766:B10004,subscriptions!C2766:C10004)</f>
        <v>Residential</v>
      </c>
      <c r="Q2766" s="10" t="s">
        <v>194</v>
      </c>
      <c r="R2766" s="10" t="s">
        <v>212</v>
      </c>
      <c r="S2766" s="10" t="s">
        <v>2380</v>
      </c>
    </row>
    <row r="2767">
      <c r="A2767" s="1" t="s">
        <v>3689</v>
      </c>
      <c r="B2767" s="1" t="s">
        <v>1624</v>
      </c>
      <c r="C2767" s="1" t="s">
        <v>1100</v>
      </c>
      <c r="D2767" s="1" t="s">
        <v>27</v>
      </c>
      <c r="E2767" s="1" t="s">
        <v>239</v>
      </c>
      <c r="F2767" s="1" t="s">
        <v>2076</v>
      </c>
      <c r="G2767" s="1" t="s">
        <v>15959</v>
      </c>
      <c r="H2767" s="1" t="s">
        <v>15960</v>
      </c>
      <c r="I2767" s="4">
        <v>84.41739583333333</v>
      </c>
      <c r="J2767" s="1">
        <v>4802.78</v>
      </c>
      <c r="K2767" s="1">
        <v>909.74</v>
      </c>
      <c r="M2767" s="10">
        <f t="array" ref="M2767">_xlfn.XLOOKUP(A2767,subscriptions!B2767:B10004,subscriptions!D2767:D10004)</f>
        <v>120</v>
      </c>
      <c r="N2767" s="10">
        <f t="array" ref="N2767">_xlfn.XLOOKUP(A2767,subscriptions!B2767:B10004,subscriptions!G2767:G10004)</f>
        <v>10</v>
      </c>
      <c r="O2767" s="10">
        <v>108.0</v>
      </c>
      <c r="P2767" s="10" t="str">
        <f t="array" ref="P2767">_xlfn.XLOOKUP(A2767,subscriptions!B2767:B10004,subscriptions!C2767:C10004)</f>
        <v>Residential</v>
      </c>
      <c r="Q2767" s="10" t="s">
        <v>128</v>
      </c>
      <c r="R2767" s="10" t="s">
        <v>212</v>
      </c>
      <c r="S2767" s="10" t="s">
        <v>327</v>
      </c>
    </row>
    <row r="2768">
      <c r="A2768" s="1" t="s">
        <v>3690</v>
      </c>
      <c r="B2768" s="1" t="s">
        <v>1444</v>
      </c>
      <c r="C2768" s="1" t="s">
        <v>764</v>
      </c>
      <c r="D2768" s="1" t="s">
        <v>27</v>
      </c>
      <c r="E2768" s="1" t="s">
        <v>239</v>
      </c>
      <c r="F2768" s="1" t="s">
        <v>2364</v>
      </c>
      <c r="G2768" s="1" t="s">
        <v>15961</v>
      </c>
      <c r="H2768" s="1" t="s">
        <v>15962</v>
      </c>
      <c r="I2768" s="4">
        <v>84.25356481481481</v>
      </c>
      <c r="J2768" s="1">
        <v>1181.45</v>
      </c>
      <c r="K2768" s="1">
        <v>246.45</v>
      </c>
      <c r="M2768" s="10">
        <f t="array" ref="M2768">_xlfn.XLOOKUP(A2768,subscriptions!B2768:B10004,subscriptions!D2768:D10004)</f>
        <v>120</v>
      </c>
      <c r="N2768" s="10">
        <f t="array" ref="N2768">_xlfn.XLOOKUP(A2768,subscriptions!B2768:B10004,subscriptions!G2768:G10004)</f>
        <v>20</v>
      </c>
      <c r="O2768" s="10">
        <v>96.0</v>
      </c>
      <c r="P2768" s="10" t="str">
        <f t="array" ref="P2768">_xlfn.XLOOKUP(A2768,subscriptions!B2768:B10004,subscriptions!C2768:C10004)</f>
        <v>Residential</v>
      </c>
      <c r="Q2768" s="10" t="s">
        <v>128</v>
      </c>
      <c r="R2768" s="10" t="s">
        <v>148</v>
      </c>
      <c r="S2768" s="10" t="s">
        <v>1832</v>
      </c>
    </row>
    <row r="2769">
      <c r="A2769" s="1" t="s">
        <v>3691</v>
      </c>
      <c r="B2769" s="1" t="s">
        <v>523</v>
      </c>
      <c r="C2769" s="1" t="s">
        <v>2483</v>
      </c>
      <c r="D2769" s="1" t="s">
        <v>27</v>
      </c>
      <c r="E2769" s="1" t="s">
        <v>262</v>
      </c>
      <c r="F2769" s="1" t="s">
        <v>2853</v>
      </c>
      <c r="G2769" s="1" t="s">
        <v>15963</v>
      </c>
      <c r="H2769" s="1" t="s">
        <v>15964</v>
      </c>
      <c r="I2769" s="4">
        <v>84.25730324074074</v>
      </c>
      <c r="J2769" s="1">
        <v>465.4</v>
      </c>
      <c r="K2769" s="1">
        <v>119.01</v>
      </c>
      <c r="M2769" s="10">
        <f t="array" ref="M2769">_xlfn.XLOOKUP(A2769,subscriptions!B2769:B10004,subscriptions!D2769:D10004)</f>
        <v>80</v>
      </c>
      <c r="N2769" s="10">
        <f t="array" ref="N2769">_xlfn.XLOOKUP(A2769,subscriptions!B2769:B10004,subscriptions!G2769:G10004)</f>
        <v>0</v>
      </c>
      <c r="O2769" s="10">
        <v>80.0</v>
      </c>
      <c r="P2769" s="10" t="str">
        <f t="array" ref="P2769">_xlfn.XLOOKUP(A2769,subscriptions!B2769:B10004,subscriptions!C2769:C10004)</f>
        <v>Roam</v>
      </c>
      <c r="Q2769" s="10" t="s">
        <v>173</v>
      </c>
      <c r="R2769" s="10" t="s">
        <v>148</v>
      </c>
      <c r="S2769" s="10" t="s">
        <v>175</v>
      </c>
    </row>
    <row r="2770">
      <c r="A2770" s="1" t="s">
        <v>3694</v>
      </c>
      <c r="B2770" s="1" t="s">
        <v>645</v>
      </c>
      <c r="C2770" s="1" t="s">
        <v>279</v>
      </c>
      <c r="D2770" s="1" t="s">
        <v>153</v>
      </c>
      <c r="E2770" s="1" t="s">
        <v>28</v>
      </c>
      <c r="F2770" s="1" t="s">
        <v>29</v>
      </c>
      <c r="G2770" s="1" t="s">
        <v>15965</v>
      </c>
      <c r="H2770" s="1" t="s">
        <v>15966</v>
      </c>
      <c r="I2770" s="4">
        <v>84.4196412037037</v>
      </c>
      <c r="J2770" s="1">
        <v>1091.53</v>
      </c>
      <c r="K2770" s="1">
        <v>210.85</v>
      </c>
      <c r="M2770" s="10">
        <f t="array" ref="M2770">_xlfn.XLOOKUP(A2770,subscriptions!B2770:B10004,subscriptions!D2770:D10004)</f>
        <v>120</v>
      </c>
      <c r="N2770" s="10">
        <f t="array" ref="N2770">_xlfn.XLOOKUP(A2770,subscriptions!B2770:B10004,subscriptions!G2770:G10004)</f>
        <v>5</v>
      </c>
      <c r="O2770" s="10">
        <v>114.0</v>
      </c>
      <c r="P2770" s="10" t="str">
        <f t="array" ref="P2770">_xlfn.XLOOKUP(A2770,subscriptions!B2770:B10004,subscriptions!C2770:C10004)</f>
        <v>Residential</v>
      </c>
      <c r="Q2770" s="10" t="s">
        <v>194</v>
      </c>
      <c r="R2770" s="10" t="s">
        <v>212</v>
      </c>
      <c r="S2770" s="10" t="s">
        <v>1525</v>
      </c>
    </row>
    <row r="2771">
      <c r="A2771" s="1" t="s">
        <v>3695</v>
      </c>
      <c r="B2771" s="1" t="s">
        <v>713</v>
      </c>
      <c r="C2771" s="1" t="s">
        <v>1833</v>
      </c>
      <c r="D2771" s="1" t="s">
        <v>27</v>
      </c>
      <c r="E2771" s="1" t="s">
        <v>111</v>
      </c>
      <c r="F2771" s="1" t="s">
        <v>135</v>
      </c>
      <c r="G2771" s="1" t="s">
        <v>15967</v>
      </c>
      <c r="H2771" s="1" t="s">
        <v>15968</v>
      </c>
      <c r="I2771" s="4">
        <v>84.29732638888889</v>
      </c>
      <c r="J2771" s="1">
        <v>1757.37</v>
      </c>
      <c r="K2771" s="1">
        <v>206.73</v>
      </c>
      <c r="M2771" s="10">
        <f t="array" ref="M2771">_xlfn.XLOOKUP(A2771,subscriptions!B2771:B10004,subscriptions!D2771:D10004)</f>
        <v>120</v>
      </c>
      <c r="N2771" s="10">
        <f t="array" ref="N2771">_xlfn.XLOOKUP(A2771,subscriptions!B2771:B10004,subscriptions!G2771:G10004)</f>
        <v>10</v>
      </c>
      <c r="O2771" s="10">
        <v>108.0</v>
      </c>
      <c r="P2771" s="10" t="str">
        <f t="array" ref="P2771">_xlfn.XLOOKUP(A2771,subscriptions!B2771:B10004,subscriptions!C2771:C10004)</f>
        <v>Residential</v>
      </c>
      <c r="Q2771" s="10" t="s">
        <v>128</v>
      </c>
      <c r="R2771" s="10" t="s">
        <v>212</v>
      </c>
      <c r="S2771" s="10" t="s">
        <v>407</v>
      </c>
    </row>
    <row r="2772">
      <c r="A2772" s="1" t="s">
        <v>3696</v>
      </c>
      <c r="B2772" s="1" t="s">
        <v>1984</v>
      </c>
      <c r="C2772" s="1" t="s">
        <v>133</v>
      </c>
      <c r="D2772" s="1" t="s">
        <v>153</v>
      </c>
      <c r="E2772" s="1" t="s">
        <v>111</v>
      </c>
      <c r="F2772" s="1" t="s">
        <v>1855</v>
      </c>
      <c r="G2772" s="1" t="s">
        <v>15969</v>
      </c>
      <c r="H2772" s="1" t="s">
        <v>15970</v>
      </c>
      <c r="I2772" s="4">
        <v>84.1722337962963</v>
      </c>
      <c r="J2772" s="1">
        <v>168.95</v>
      </c>
      <c r="K2772" s="1">
        <v>25.2</v>
      </c>
      <c r="M2772" s="10">
        <f t="array" ref="M2772">_xlfn.XLOOKUP(A2772,subscriptions!B2772:B10004,subscriptions!D2772:D10004)</f>
        <v>80</v>
      </c>
      <c r="N2772" s="10">
        <f t="array" ref="N2772">_xlfn.XLOOKUP(A2772,subscriptions!B2772:B10004,subscriptions!G2772:G10004)</f>
        <v>20</v>
      </c>
      <c r="O2772" s="10">
        <v>64.0</v>
      </c>
      <c r="P2772" s="10" t="str">
        <f t="array" ref="P2772">_xlfn.XLOOKUP(A2772,subscriptions!B2772:B10004,subscriptions!C2772:C10004)</f>
        <v>Roam</v>
      </c>
      <c r="Q2772" s="10" t="s">
        <v>128</v>
      </c>
      <c r="R2772" s="10" t="s">
        <v>148</v>
      </c>
      <c r="S2772" s="10" t="s">
        <v>1637</v>
      </c>
    </row>
    <row r="2773">
      <c r="A2773" s="1" t="s">
        <v>3697</v>
      </c>
      <c r="B2773" s="1" t="s">
        <v>969</v>
      </c>
      <c r="C2773" s="1" t="s">
        <v>800</v>
      </c>
      <c r="D2773" s="1" t="s">
        <v>27</v>
      </c>
      <c r="E2773" s="1" t="s">
        <v>332</v>
      </c>
      <c r="F2773" s="1" t="s">
        <v>736</v>
      </c>
      <c r="G2773" s="1" t="s">
        <v>15971</v>
      </c>
      <c r="H2773" s="1" t="s">
        <v>15972</v>
      </c>
      <c r="I2773" s="4">
        <v>84.25309027777777</v>
      </c>
      <c r="J2773" s="1">
        <v>531.76</v>
      </c>
      <c r="K2773" s="1">
        <v>64.84</v>
      </c>
      <c r="M2773" s="10">
        <f t="array" ref="M2773">_xlfn.XLOOKUP(A2773,subscriptions!B2773:B10004,subscriptions!D2773:D10004)</f>
        <v>80</v>
      </c>
      <c r="N2773" s="10">
        <f t="array" ref="N2773">_xlfn.XLOOKUP(A2773,subscriptions!B2773:B10004,subscriptions!G2773:G10004)</f>
        <v>0</v>
      </c>
      <c r="O2773" s="10">
        <v>80.0</v>
      </c>
      <c r="P2773" s="10" t="str">
        <f t="array" ref="P2773">_xlfn.XLOOKUP(A2773,subscriptions!B2773:B10004,subscriptions!C2773:C10004)</f>
        <v>Roam</v>
      </c>
      <c r="Q2773" s="10" t="s">
        <v>173</v>
      </c>
      <c r="R2773" s="10" t="s">
        <v>148</v>
      </c>
      <c r="S2773" s="10" t="s">
        <v>916</v>
      </c>
    </row>
    <row r="2774">
      <c r="A2774" s="1" t="s">
        <v>3698</v>
      </c>
      <c r="B2774" s="1" t="s">
        <v>1387</v>
      </c>
      <c r="C2774" s="1" t="s">
        <v>556</v>
      </c>
      <c r="D2774" s="1" t="s">
        <v>27</v>
      </c>
      <c r="E2774" s="1" t="s">
        <v>714</v>
      </c>
      <c r="F2774" s="1" t="s">
        <v>715</v>
      </c>
      <c r="G2774" s="1" t="s">
        <v>15973</v>
      </c>
      <c r="H2774" s="1" t="s">
        <v>15974</v>
      </c>
      <c r="I2774" s="4">
        <v>84.17021990740741</v>
      </c>
      <c r="J2774" s="1">
        <v>2517.33</v>
      </c>
      <c r="K2774" s="1">
        <v>545.08</v>
      </c>
      <c r="M2774" s="10">
        <f t="array" ref="M2774">_xlfn.XLOOKUP(A2774,subscriptions!B2774:B10004,subscriptions!D2774:D10004)</f>
        <v>120</v>
      </c>
      <c r="N2774" s="10">
        <f t="array" ref="N2774">_xlfn.XLOOKUP(A2774,subscriptions!B2774:B10004,subscriptions!G2774:G10004)</f>
        <v>5</v>
      </c>
      <c r="O2774" s="10">
        <v>114.0</v>
      </c>
      <c r="P2774" s="10" t="str">
        <f t="array" ref="P2774">_xlfn.XLOOKUP(A2774,subscriptions!B2774:B10004,subscriptions!C2774:C10004)</f>
        <v>Residential</v>
      </c>
      <c r="Q2774" s="10" t="s">
        <v>194</v>
      </c>
      <c r="R2774" s="10" t="s">
        <v>212</v>
      </c>
      <c r="S2774" s="10" t="s">
        <v>2494</v>
      </c>
    </row>
    <row r="2775">
      <c r="A2775" s="1" t="s">
        <v>3699</v>
      </c>
      <c r="B2775" s="1" t="s">
        <v>1527</v>
      </c>
      <c r="C2775" s="1" t="s">
        <v>237</v>
      </c>
      <c r="D2775" s="1" t="s">
        <v>153</v>
      </c>
      <c r="E2775" s="1" t="s">
        <v>280</v>
      </c>
      <c r="F2775" s="1" t="s">
        <v>1665</v>
      </c>
      <c r="G2775" s="1" t="s">
        <v>15975</v>
      </c>
      <c r="H2775" s="1" t="s">
        <v>15976</v>
      </c>
      <c r="I2775" s="4">
        <v>84.25103009259259</v>
      </c>
      <c r="J2775" s="1">
        <v>973.35</v>
      </c>
      <c r="K2775" s="1">
        <v>222.43</v>
      </c>
      <c r="M2775" s="10">
        <f t="array" ref="M2775">_xlfn.XLOOKUP(A2775,subscriptions!B2775:B10004,subscriptions!D2775:D10004)</f>
        <v>120</v>
      </c>
      <c r="N2775" s="10">
        <f t="array" ref="N2775">_xlfn.XLOOKUP(A2775,subscriptions!B2775:B10004,subscriptions!G2775:G10004)</f>
        <v>10</v>
      </c>
      <c r="O2775" s="10">
        <v>108.0</v>
      </c>
      <c r="P2775" s="10" t="str">
        <f t="array" ref="P2775">_xlfn.XLOOKUP(A2775,subscriptions!B2775:B10004,subscriptions!C2775:C10004)</f>
        <v>Residential</v>
      </c>
      <c r="Q2775" s="10" t="s">
        <v>128</v>
      </c>
      <c r="R2775" s="10" t="s">
        <v>212</v>
      </c>
      <c r="S2775" s="10" t="s">
        <v>1691</v>
      </c>
    </row>
    <row r="2776">
      <c r="A2776" s="1" t="s">
        <v>3700</v>
      </c>
      <c r="B2776" s="1" t="s">
        <v>1491</v>
      </c>
      <c r="C2776" s="1" t="s">
        <v>871</v>
      </c>
      <c r="D2776" s="1" t="s">
        <v>153</v>
      </c>
      <c r="E2776" s="1" t="s">
        <v>714</v>
      </c>
      <c r="F2776" s="1" t="s">
        <v>2171</v>
      </c>
      <c r="G2776" s="1" t="s">
        <v>15977</v>
      </c>
      <c r="H2776" s="1" t="s">
        <v>15978</v>
      </c>
      <c r="I2776" s="4">
        <v>84.42040509259259</v>
      </c>
      <c r="J2776" s="1">
        <v>1236.4</v>
      </c>
      <c r="K2776" s="1">
        <v>278.34</v>
      </c>
      <c r="M2776" s="10">
        <f t="array" ref="M2776">_xlfn.XLOOKUP(A2776,subscriptions!B2776:B10004,subscriptions!D2776:D10004)</f>
        <v>120</v>
      </c>
      <c r="N2776" s="10">
        <f t="array" ref="N2776">_xlfn.XLOOKUP(A2776,subscriptions!B2776:B10004,subscriptions!G2776:G10004)</f>
        <v>20</v>
      </c>
      <c r="O2776" s="10">
        <v>96.0</v>
      </c>
      <c r="P2776" s="10" t="str">
        <f t="array" ref="P2776">_xlfn.XLOOKUP(A2776,subscriptions!B2776:B10004,subscriptions!C2776:C10004)</f>
        <v>Residential</v>
      </c>
      <c r="Q2776" s="10" t="s">
        <v>128</v>
      </c>
      <c r="R2776" s="10" t="s">
        <v>148</v>
      </c>
      <c r="S2776" s="10" t="s">
        <v>940</v>
      </c>
    </row>
    <row r="2777">
      <c r="A2777" s="1" t="s">
        <v>3701</v>
      </c>
      <c r="B2777" s="1" t="s">
        <v>1939</v>
      </c>
      <c r="C2777" s="1" t="s">
        <v>2007</v>
      </c>
      <c r="D2777" s="1" t="s">
        <v>153</v>
      </c>
      <c r="E2777" s="1" t="s">
        <v>219</v>
      </c>
      <c r="F2777" s="1" t="s">
        <v>2446</v>
      </c>
      <c r="G2777" s="1" t="s">
        <v>15979</v>
      </c>
      <c r="H2777" s="1" t="s">
        <v>15980</v>
      </c>
      <c r="I2777" s="4">
        <v>84.2996412037037</v>
      </c>
      <c r="J2777" s="1">
        <v>900.61</v>
      </c>
      <c r="K2777" s="1">
        <v>207.77</v>
      </c>
      <c r="M2777" s="10">
        <f t="array" ref="M2777">_xlfn.XLOOKUP(A2777,subscriptions!B2777:B10004,subscriptions!D2777:D10004)</f>
        <v>250</v>
      </c>
      <c r="N2777" s="10">
        <f t="array" ref="N2777">_xlfn.XLOOKUP(A2777,subscriptions!B2777:B10004,subscriptions!G2777:G10004)</f>
        <v>0</v>
      </c>
      <c r="O2777" s="10">
        <v>250.0</v>
      </c>
      <c r="P2777" s="10" t="str">
        <f t="array" ref="P2777">_xlfn.XLOOKUP(A2777,subscriptions!B2777:B10004,subscriptions!C2777:C10004)</f>
        <v>Business</v>
      </c>
      <c r="Q2777" s="10" t="s">
        <v>173</v>
      </c>
      <c r="R2777" s="10" t="s">
        <v>129</v>
      </c>
      <c r="S2777" s="10" t="s">
        <v>522</v>
      </c>
    </row>
    <row r="2778">
      <c r="A2778" s="1" t="s">
        <v>3702</v>
      </c>
      <c r="B2778" s="1" t="s">
        <v>1262</v>
      </c>
      <c r="C2778" s="1" t="s">
        <v>764</v>
      </c>
      <c r="D2778" s="1" t="s">
        <v>27</v>
      </c>
      <c r="E2778" s="1" t="s">
        <v>714</v>
      </c>
      <c r="F2778" s="1" t="s">
        <v>1159</v>
      </c>
      <c r="G2778" s="1" t="s">
        <v>15981</v>
      </c>
      <c r="H2778" s="1" t="s">
        <v>15982</v>
      </c>
      <c r="I2778" s="4">
        <v>84.29798611111111</v>
      </c>
      <c r="J2778" s="1">
        <v>117.34</v>
      </c>
      <c r="K2778" s="1">
        <v>33.18</v>
      </c>
      <c r="M2778" s="10">
        <f t="array" ref="M2778">_xlfn.XLOOKUP(A2778,subscriptions!B2778:B10004,subscriptions!D2778:D10004)</f>
        <v>120</v>
      </c>
      <c r="N2778" s="10">
        <f t="array" ref="N2778">_xlfn.XLOOKUP(A2778,subscriptions!B2778:B10004,subscriptions!G2778:G10004)</f>
        <v>5</v>
      </c>
      <c r="O2778" s="10">
        <v>114.0</v>
      </c>
      <c r="P2778" s="10" t="str">
        <f t="array" ref="P2778">_xlfn.XLOOKUP(A2778,subscriptions!B2778:B10004,subscriptions!C2778:C10004)</f>
        <v>Residential</v>
      </c>
      <c r="Q2778" s="10" t="s">
        <v>194</v>
      </c>
      <c r="R2778" s="10" t="s">
        <v>212</v>
      </c>
      <c r="S2778" s="10" t="s">
        <v>785</v>
      </c>
    </row>
    <row r="2779">
      <c r="A2779" s="1" t="s">
        <v>3703</v>
      </c>
      <c r="B2779" s="1" t="s">
        <v>6037</v>
      </c>
      <c r="C2779" s="1" t="s">
        <v>2007</v>
      </c>
      <c r="D2779" s="1" t="s">
        <v>27</v>
      </c>
      <c r="E2779" s="1" t="s">
        <v>179</v>
      </c>
      <c r="F2779" s="1" t="s">
        <v>4595</v>
      </c>
      <c r="G2779" s="1" t="s">
        <v>15983</v>
      </c>
      <c r="H2779" s="1" t="s">
        <v>15984</v>
      </c>
      <c r="I2779" s="4">
        <v>84.2551736111111</v>
      </c>
      <c r="J2779" s="1">
        <v>321.83</v>
      </c>
      <c r="K2779" s="1">
        <v>50.25</v>
      </c>
      <c r="L2779" s="1">
        <v>100.0</v>
      </c>
      <c r="M2779" s="10">
        <f t="array" ref="M2779">_xlfn.XLOOKUP(A2779,subscriptions!B2779:B10004,subscriptions!D2779:D10004)</f>
        <v>120</v>
      </c>
      <c r="N2779" s="10">
        <f t="array" ref="N2779">_xlfn.XLOOKUP(A2779,subscriptions!B2779:B10004,subscriptions!G2779:G10004)</f>
        <v>10</v>
      </c>
      <c r="O2779" s="10">
        <v>108.0</v>
      </c>
      <c r="P2779" s="10" t="str">
        <f t="array" ref="P2779">_xlfn.XLOOKUP(A2779,subscriptions!B2779:B10004,subscriptions!C2779:C10004)</f>
        <v>Residential</v>
      </c>
      <c r="Q2779" s="10" t="s">
        <v>128</v>
      </c>
      <c r="R2779" s="10" t="s">
        <v>212</v>
      </c>
      <c r="S2779" s="10" t="s">
        <v>149</v>
      </c>
    </row>
    <row r="2780">
      <c r="A2780" s="1" t="s">
        <v>3704</v>
      </c>
      <c r="B2780" s="1" t="s">
        <v>1491</v>
      </c>
      <c r="C2780" s="1" t="s">
        <v>237</v>
      </c>
      <c r="D2780" s="1" t="s">
        <v>153</v>
      </c>
      <c r="E2780" s="1" t="s">
        <v>714</v>
      </c>
      <c r="F2780" s="1" t="s">
        <v>828</v>
      </c>
      <c r="G2780" s="1" t="s">
        <v>15985</v>
      </c>
      <c r="H2780" s="1" t="s">
        <v>15986</v>
      </c>
      <c r="I2780" s="4">
        <v>84.29949074074074</v>
      </c>
      <c r="J2780" s="1">
        <v>934.65</v>
      </c>
      <c r="K2780" s="1">
        <v>152.18</v>
      </c>
      <c r="M2780" s="10">
        <f t="array" ref="M2780">_xlfn.XLOOKUP(A2780,subscriptions!B2780:B10004,subscriptions!D2780:D10004)</f>
        <v>120</v>
      </c>
      <c r="N2780" s="10">
        <f t="array" ref="N2780">_xlfn.XLOOKUP(A2780,subscriptions!B2780:B10004,subscriptions!G2780:G10004)</f>
        <v>20</v>
      </c>
      <c r="O2780" s="10">
        <v>96.0</v>
      </c>
      <c r="P2780" s="10" t="str">
        <f t="array" ref="P2780">_xlfn.XLOOKUP(A2780,subscriptions!B2780:B10004,subscriptions!C2780:C10004)</f>
        <v>Residential</v>
      </c>
      <c r="Q2780" s="10" t="s">
        <v>128</v>
      </c>
      <c r="R2780" s="10" t="s">
        <v>148</v>
      </c>
      <c r="S2780" s="10" t="s">
        <v>522</v>
      </c>
    </row>
    <row r="2781">
      <c r="A2781" s="1" t="s">
        <v>3705</v>
      </c>
      <c r="B2781" s="1" t="s">
        <v>1027</v>
      </c>
      <c r="C2781" s="1" t="s">
        <v>441</v>
      </c>
      <c r="D2781" s="1" t="s">
        <v>153</v>
      </c>
      <c r="E2781" s="1" t="s">
        <v>239</v>
      </c>
      <c r="F2781" s="1" t="s">
        <v>606</v>
      </c>
      <c r="G2781" s="1" t="s">
        <v>15987</v>
      </c>
      <c r="H2781" s="1" t="s">
        <v>15988</v>
      </c>
      <c r="I2781" s="4">
        <v>84.33642361111112</v>
      </c>
      <c r="J2781" s="1">
        <v>402.04</v>
      </c>
      <c r="K2781" s="1">
        <v>89.52</v>
      </c>
      <c r="M2781" s="10">
        <f t="array" ref="M2781">_xlfn.XLOOKUP(A2781,subscriptions!B2781:B10004,subscriptions!D2781:D10004)</f>
        <v>120</v>
      </c>
      <c r="N2781" s="10">
        <f t="array" ref="N2781">_xlfn.XLOOKUP(A2781,subscriptions!B2781:B10004,subscriptions!G2781:G10004)</f>
        <v>0</v>
      </c>
      <c r="O2781" s="10">
        <v>120.0</v>
      </c>
      <c r="P2781" s="10" t="str">
        <f t="array" ref="P2781">_xlfn.XLOOKUP(A2781,subscriptions!B2781:B10004,subscriptions!C2781:C10004)</f>
        <v>Residential</v>
      </c>
      <c r="Q2781" s="10" t="s">
        <v>173</v>
      </c>
      <c r="R2781" s="10" t="s">
        <v>212</v>
      </c>
      <c r="S2781" s="10" t="s">
        <v>1971</v>
      </c>
    </row>
    <row r="2782">
      <c r="A2782" s="1" t="s">
        <v>3706</v>
      </c>
      <c r="B2782" s="1" t="s">
        <v>700</v>
      </c>
      <c r="C2782" s="1" t="s">
        <v>492</v>
      </c>
      <c r="D2782" s="1" t="s">
        <v>153</v>
      </c>
      <c r="E2782" s="1" t="s">
        <v>28</v>
      </c>
      <c r="F2782" s="1" t="s">
        <v>29</v>
      </c>
      <c r="G2782" s="1" t="s">
        <v>15989</v>
      </c>
      <c r="H2782" s="1" t="s">
        <v>15990</v>
      </c>
      <c r="I2782" s="4">
        <v>84.1683449074074</v>
      </c>
      <c r="J2782" s="1">
        <v>126.91</v>
      </c>
      <c r="K2782" s="1">
        <v>22.03</v>
      </c>
      <c r="M2782" s="10">
        <f t="array" ref="M2782">_xlfn.XLOOKUP(A2782,subscriptions!B2782:B10004,subscriptions!D2782:D10004)</f>
        <v>120</v>
      </c>
      <c r="N2782" s="10">
        <f t="array" ref="N2782">_xlfn.XLOOKUP(A2782,subscriptions!B2782:B10004,subscriptions!G2782:G10004)</f>
        <v>5</v>
      </c>
      <c r="O2782" s="10">
        <v>114.0</v>
      </c>
      <c r="P2782" s="10" t="str">
        <f t="array" ref="P2782">_xlfn.XLOOKUP(A2782,subscriptions!B2782:B10004,subscriptions!C2782:C10004)</f>
        <v>Residential</v>
      </c>
      <c r="Q2782" s="10" t="s">
        <v>194</v>
      </c>
      <c r="R2782" s="10" t="s">
        <v>212</v>
      </c>
      <c r="S2782" s="10" t="s">
        <v>1042</v>
      </c>
    </row>
    <row r="2783">
      <c r="A2783" s="1" t="s">
        <v>3709</v>
      </c>
      <c r="B2783" s="1" t="s">
        <v>842</v>
      </c>
      <c r="C2783" s="1" t="s">
        <v>426</v>
      </c>
      <c r="D2783" s="1" t="s">
        <v>27</v>
      </c>
      <c r="E2783" s="1" t="s">
        <v>262</v>
      </c>
      <c r="F2783" s="1" t="s">
        <v>2853</v>
      </c>
      <c r="G2783" s="1" t="s">
        <v>15991</v>
      </c>
      <c r="H2783" s="1" t="s">
        <v>15992</v>
      </c>
      <c r="I2783" s="4">
        <v>84.21416666666667</v>
      </c>
      <c r="J2783" s="1">
        <v>2833.48</v>
      </c>
      <c r="K2783" s="1">
        <v>697.34</v>
      </c>
      <c r="M2783" s="10">
        <f t="array" ref="M2783">_xlfn.XLOOKUP(A2783,subscriptions!B2783:B10004,subscriptions!D2783:D10004)</f>
        <v>120</v>
      </c>
      <c r="N2783" s="10">
        <f t="array" ref="N2783">_xlfn.XLOOKUP(A2783,subscriptions!B2783:B10004,subscriptions!G2783:G10004)</f>
        <v>10</v>
      </c>
      <c r="O2783" s="10">
        <v>108.0</v>
      </c>
      <c r="P2783" s="10" t="str">
        <f t="array" ref="P2783">_xlfn.XLOOKUP(A2783,subscriptions!B2783:B10004,subscriptions!C2783:C10004)</f>
        <v>Residential</v>
      </c>
      <c r="Q2783" s="10" t="s">
        <v>128</v>
      </c>
      <c r="R2783" s="10" t="s">
        <v>212</v>
      </c>
      <c r="S2783" s="10" t="s">
        <v>388</v>
      </c>
    </row>
    <row r="2784">
      <c r="A2784" s="1" t="s">
        <v>3710</v>
      </c>
      <c r="B2784" s="1" t="s">
        <v>425</v>
      </c>
      <c r="C2784" s="1" t="s">
        <v>1477</v>
      </c>
      <c r="D2784" s="1" t="s">
        <v>153</v>
      </c>
      <c r="E2784" s="1" t="s">
        <v>28</v>
      </c>
      <c r="F2784" s="1" t="s">
        <v>801</v>
      </c>
      <c r="G2784" s="1" t="s">
        <v>15993</v>
      </c>
      <c r="H2784" s="1" t="s">
        <v>15994</v>
      </c>
      <c r="I2784" s="4">
        <v>84.29584490740741</v>
      </c>
      <c r="J2784" s="1">
        <v>6010.25</v>
      </c>
      <c r="K2784" s="1">
        <v>1058.28</v>
      </c>
      <c r="M2784" s="10">
        <f t="array" ref="M2784">_xlfn.XLOOKUP(A2784,subscriptions!B2784:B10004,subscriptions!D2784:D10004)</f>
        <v>120</v>
      </c>
      <c r="N2784" s="10">
        <f t="array" ref="N2784">_xlfn.XLOOKUP(A2784,subscriptions!B2784:B10004,subscriptions!G2784:G10004)</f>
        <v>20</v>
      </c>
      <c r="O2784" s="10">
        <v>96.0</v>
      </c>
      <c r="P2784" s="10" t="str">
        <f t="array" ref="P2784">_xlfn.XLOOKUP(A2784,subscriptions!B2784:B10004,subscriptions!C2784:C10004)</f>
        <v>Residential</v>
      </c>
      <c r="Q2784" s="10" t="s">
        <v>128</v>
      </c>
      <c r="R2784" s="10" t="s">
        <v>148</v>
      </c>
      <c r="S2784" s="10" t="s">
        <v>655</v>
      </c>
    </row>
    <row r="2785">
      <c r="A2785" s="1" t="s">
        <v>3711</v>
      </c>
      <c r="B2785" s="1" t="s">
        <v>772</v>
      </c>
      <c r="C2785" s="1" t="s">
        <v>152</v>
      </c>
      <c r="D2785" s="1" t="s">
        <v>153</v>
      </c>
      <c r="E2785" s="1" t="s">
        <v>219</v>
      </c>
      <c r="F2785" s="1" t="s">
        <v>458</v>
      </c>
      <c r="G2785" s="1" t="s">
        <v>15995</v>
      </c>
      <c r="H2785" s="1" t="s">
        <v>15996</v>
      </c>
      <c r="I2785" s="4">
        <v>84.29268518518519</v>
      </c>
      <c r="J2785" s="1">
        <v>2413.59</v>
      </c>
      <c r="K2785" s="1">
        <v>578.94</v>
      </c>
      <c r="M2785" s="10">
        <f t="array" ref="M2785">_xlfn.XLOOKUP(A2785,subscriptions!B2785:B10004,subscriptions!D2785:D10004)</f>
        <v>80</v>
      </c>
      <c r="N2785" s="10">
        <f t="array" ref="N2785">_xlfn.XLOOKUP(A2785,subscriptions!B2785:B10004,subscriptions!G2785:G10004)</f>
        <v>0</v>
      </c>
      <c r="O2785" s="10">
        <v>80.0</v>
      </c>
      <c r="P2785" s="10" t="str">
        <f t="array" ref="P2785">_xlfn.XLOOKUP(A2785,subscriptions!B2785:B10004,subscriptions!C2785:C10004)</f>
        <v>Roam</v>
      </c>
      <c r="Q2785" s="10" t="s">
        <v>173</v>
      </c>
      <c r="R2785" s="10" t="s">
        <v>148</v>
      </c>
      <c r="S2785" s="10" t="s">
        <v>587</v>
      </c>
    </row>
    <row r="2786">
      <c r="A2786" s="1" t="s">
        <v>3712</v>
      </c>
      <c r="B2786" s="1" t="s">
        <v>1009</v>
      </c>
      <c r="C2786" s="1" t="s">
        <v>734</v>
      </c>
      <c r="D2786" s="1" t="s">
        <v>153</v>
      </c>
      <c r="E2786" s="1" t="s">
        <v>179</v>
      </c>
      <c r="F2786" s="1" t="s">
        <v>4595</v>
      </c>
      <c r="G2786" s="1" t="s">
        <v>15997</v>
      </c>
      <c r="H2786" s="1" t="s">
        <v>15998</v>
      </c>
      <c r="I2786" s="4">
        <v>84.336875</v>
      </c>
      <c r="J2786" s="1">
        <v>2934.01</v>
      </c>
      <c r="K2786" s="1">
        <v>694.42</v>
      </c>
      <c r="L2786" s="1">
        <v>100.0</v>
      </c>
      <c r="M2786" s="10">
        <f t="array" ref="M2786">_xlfn.XLOOKUP(A2786,subscriptions!B2786:B10004,subscriptions!D2786:D10004)</f>
        <v>120</v>
      </c>
      <c r="N2786" s="10">
        <f t="array" ref="N2786">_xlfn.XLOOKUP(A2786,subscriptions!B2786:B10004,subscriptions!G2786:G10004)</f>
        <v>5</v>
      </c>
      <c r="O2786" s="10">
        <v>114.0</v>
      </c>
      <c r="P2786" s="10" t="str">
        <f t="array" ref="P2786">_xlfn.XLOOKUP(A2786,subscriptions!B2786:B10004,subscriptions!C2786:C10004)</f>
        <v>Residential</v>
      </c>
      <c r="Q2786" s="10" t="s">
        <v>194</v>
      </c>
      <c r="R2786" s="10" t="s">
        <v>212</v>
      </c>
      <c r="S2786" s="10" t="s">
        <v>968</v>
      </c>
    </row>
    <row r="2787">
      <c r="A2787" s="1" t="s">
        <v>3713</v>
      </c>
      <c r="B2787" s="1" t="s">
        <v>2279</v>
      </c>
      <c r="C2787" s="1" t="s">
        <v>2483</v>
      </c>
      <c r="D2787" s="1" t="s">
        <v>153</v>
      </c>
      <c r="E2787" s="1" t="s">
        <v>262</v>
      </c>
      <c r="F2787" s="1" t="s">
        <v>392</v>
      </c>
      <c r="G2787" s="1" t="s">
        <v>15999</v>
      </c>
      <c r="H2787" s="1" t="s">
        <v>16000</v>
      </c>
      <c r="I2787" s="4">
        <v>84.29454861111111</v>
      </c>
      <c r="J2787" s="1">
        <v>465.56</v>
      </c>
      <c r="K2787" s="1">
        <v>63.88</v>
      </c>
      <c r="M2787" s="10">
        <f t="array" ref="M2787">_xlfn.XLOOKUP(A2787,subscriptions!B2787:B10004,subscriptions!D2787:D10004)</f>
        <v>120</v>
      </c>
      <c r="N2787" s="10">
        <f t="array" ref="N2787">_xlfn.XLOOKUP(A2787,subscriptions!B2787:B10004,subscriptions!G2787:G10004)</f>
        <v>10</v>
      </c>
      <c r="O2787" s="10">
        <v>108.0</v>
      </c>
      <c r="P2787" s="10" t="str">
        <f t="array" ref="P2787">_xlfn.XLOOKUP(A2787,subscriptions!B2787:B10004,subscriptions!C2787:C10004)</f>
        <v>Residential</v>
      </c>
      <c r="Q2787" s="10" t="s">
        <v>128</v>
      </c>
      <c r="R2787" s="10" t="s">
        <v>212</v>
      </c>
      <c r="S2787" s="10" t="s">
        <v>2075</v>
      </c>
    </row>
    <row r="2788">
      <c r="A2788" s="1" t="s">
        <v>3714</v>
      </c>
      <c r="B2788" s="1" t="s">
        <v>4509</v>
      </c>
      <c r="C2788" s="1" t="s">
        <v>152</v>
      </c>
      <c r="D2788" s="1" t="s">
        <v>153</v>
      </c>
      <c r="E2788" s="1" t="s">
        <v>280</v>
      </c>
      <c r="F2788" s="1" t="s">
        <v>1478</v>
      </c>
      <c r="G2788" s="1" t="s">
        <v>16001</v>
      </c>
      <c r="H2788" s="1" t="s">
        <v>16002</v>
      </c>
      <c r="I2788" s="4">
        <v>84.3792824074074</v>
      </c>
      <c r="J2788" s="1">
        <v>4902.01</v>
      </c>
      <c r="K2788" s="1">
        <v>727.07</v>
      </c>
      <c r="M2788" s="10">
        <f t="array" ref="M2788">_xlfn.XLOOKUP(A2788,subscriptions!B2788:B10004,subscriptions!D2788:D10004)</f>
        <v>120</v>
      </c>
      <c r="N2788" s="10">
        <f t="array" ref="N2788">_xlfn.XLOOKUP(A2788,subscriptions!B2788:B10004,subscriptions!G2788:G10004)</f>
        <v>20</v>
      </c>
      <c r="O2788" s="10">
        <v>96.0</v>
      </c>
      <c r="P2788" s="10" t="str">
        <f t="array" ref="P2788">_xlfn.XLOOKUP(A2788,subscriptions!B2788:B10004,subscriptions!C2788:C10004)</f>
        <v>Residential</v>
      </c>
      <c r="Q2788" s="10" t="s">
        <v>128</v>
      </c>
      <c r="R2788" s="10" t="s">
        <v>148</v>
      </c>
      <c r="S2788" s="10" t="s">
        <v>2380</v>
      </c>
    </row>
    <row r="2789">
      <c r="A2789" s="1" t="s">
        <v>3715</v>
      </c>
      <c r="B2789" s="1" t="s">
        <v>6037</v>
      </c>
      <c r="C2789" s="1" t="s">
        <v>426</v>
      </c>
      <c r="D2789" s="1" t="s">
        <v>27</v>
      </c>
      <c r="E2789" s="1" t="s">
        <v>28</v>
      </c>
      <c r="F2789" s="1" t="s">
        <v>801</v>
      </c>
      <c r="G2789" s="1" t="s">
        <v>16003</v>
      </c>
      <c r="H2789" s="1" t="s">
        <v>16004</v>
      </c>
      <c r="I2789" s="4">
        <v>84.16768518518519</v>
      </c>
      <c r="J2789" s="1">
        <v>378.96</v>
      </c>
      <c r="K2789" s="1">
        <v>107.44</v>
      </c>
      <c r="M2789" s="10">
        <f t="array" ref="M2789">_xlfn.XLOOKUP(A2789,subscriptions!B2789:B10004,subscriptions!D2789:D10004)</f>
        <v>120</v>
      </c>
      <c r="N2789" s="10">
        <f t="array" ref="N2789">_xlfn.XLOOKUP(A2789,subscriptions!B2789:B10004,subscriptions!G2789:G10004)</f>
        <v>0</v>
      </c>
      <c r="O2789" s="10">
        <v>120.0</v>
      </c>
      <c r="P2789" s="10" t="str">
        <f t="array" ref="P2789">_xlfn.XLOOKUP(A2789,subscriptions!B2789:B10004,subscriptions!C2789:C10004)</f>
        <v>Residential</v>
      </c>
      <c r="Q2789" s="10" t="s">
        <v>173</v>
      </c>
      <c r="R2789" s="10" t="s">
        <v>212</v>
      </c>
      <c r="S2789" s="10" t="s">
        <v>1412</v>
      </c>
    </row>
    <row r="2790">
      <c r="A2790" s="1" t="s">
        <v>3716</v>
      </c>
      <c r="B2790" s="1" t="s">
        <v>1414</v>
      </c>
      <c r="C2790" s="1" t="s">
        <v>330</v>
      </c>
      <c r="D2790" s="1" t="s">
        <v>27</v>
      </c>
      <c r="E2790" s="1" t="s">
        <v>280</v>
      </c>
      <c r="F2790" s="1" t="s">
        <v>1706</v>
      </c>
      <c r="G2790" s="1" t="s">
        <v>16005</v>
      </c>
      <c r="H2790" s="1" t="s">
        <v>16006</v>
      </c>
      <c r="I2790" s="4">
        <v>84.21547453703704</v>
      </c>
      <c r="J2790" s="1">
        <v>4587.12</v>
      </c>
      <c r="K2790" s="1">
        <v>946.88</v>
      </c>
      <c r="M2790" s="10">
        <f t="array" ref="M2790">_xlfn.XLOOKUP(A2790,subscriptions!B2790:B10004,subscriptions!D2790:D10004)</f>
        <v>120</v>
      </c>
      <c r="N2790" s="10">
        <f t="array" ref="N2790">_xlfn.XLOOKUP(A2790,subscriptions!B2790:B10004,subscriptions!G2790:G10004)</f>
        <v>5</v>
      </c>
      <c r="O2790" s="10">
        <v>114.0</v>
      </c>
      <c r="P2790" s="10" t="str">
        <f t="array" ref="P2790">_xlfn.XLOOKUP(A2790,subscriptions!B2790:B10004,subscriptions!C2790:C10004)</f>
        <v>Residential</v>
      </c>
      <c r="Q2790" s="10" t="s">
        <v>194</v>
      </c>
      <c r="R2790" s="10" t="s">
        <v>212</v>
      </c>
      <c r="S2790" s="10" t="s">
        <v>1212</v>
      </c>
    </row>
    <row r="2791">
      <c r="A2791" s="1" t="s">
        <v>3717</v>
      </c>
      <c r="B2791" s="1" t="s">
        <v>1844</v>
      </c>
      <c r="C2791" s="1" t="s">
        <v>673</v>
      </c>
      <c r="D2791" s="1" t="s">
        <v>153</v>
      </c>
      <c r="E2791" s="1" t="s">
        <v>111</v>
      </c>
      <c r="F2791" s="1" t="s">
        <v>3756</v>
      </c>
      <c r="G2791" s="1" t="s">
        <v>16007</v>
      </c>
      <c r="H2791" s="1" t="s">
        <v>16008</v>
      </c>
      <c r="I2791" s="4">
        <v>84.25287037037037</v>
      </c>
      <c r="J2791" s="1">
        <v>7944.22</v>
      </c>
      <c r="K2791" s="1">
        <v>1361.58</v>
      </c>
      <c r="M2791" s="10">
        <f t="array" ref="M2791">_xlfn.XLOOKUP(A2791,subscriptions!B2791:B10004,subscriptions!D2791:D10004)</f>
        <v>120</v>
      </c>
      <c r="N2791" s="10">
        <f t="array" ref="N2791">_xlfn.XLOOKUP(A2791,subscriptions!B2791:B10004,subscriptions!G2791:G10004)</f>
        <v>10</v>
      </c>
      <c r="O2791" s="10">
        <v>108.0</v>
      </c>
      <c r="P2791" s="10" t="str">
        <f t="array" ref="P2791">_xlfn.XLOOKUP(A2791,subscriptions!B2791:B10004,subscriptions!C2791:C10004)</f>
        <v>Residential</v>
      </c>
      <c r="Q2791" s="10" t="s">
        <v>128</v>
      </c>
      <c r="R2791" s="10" t="s">
        <v>212</v>
      </c>
      <c r="S2791" s="10" t="s">
        <v>916</v>
      </c>
    </row>
    <row r="2792">
      <c r="A2792" s="1" t="s">
        <v>3720</v>
      </c>
      <c r="B2792" s="1" t="s">
        <v>772</v>
      </c>
      <c r="C2792" s="1" t="s">
        <v>1388</v>
      </c>
      <c r="D2792" s="1" t="s">
        <v>153</v>
      </c>
      <c r="E2792" s="1" t="s">
        <v>239</v>
      </c>
      <c r="F2792" s="1" t="s">
        <v>2154</v>
      </c>
      <c r="G2792" s="1" t="s">
        <v>16009</v>
      </c>
      <c r="H2792" s="1" t="s">
        <v>16010</v>
      </c>
      <c r="I2792" s="4">
        <v>84.17387731481482</v>
      </c>
      <c r="J2792" s="1">
        <v>1915.75</v>
      </c>
      <c r="K2792" s="1">
        <v>268.48</v>
      </c>
      <c r="M2792" s="10">
        <f t="array" ref="M2792">_xlfn.XLOOKUP(A2792,subscriptions!B2792:B10004,subscriptions!D2792:D10004)</f>
        <v>120</v>
      </c>
      <c r="N2792" s="10">
        <f t="array" ref="N2792">_xlfn.XLOOKUP(A2792,subscriptions!B2792:B10004,subscriptions!G2792:G10004)</f>
        <v>20</v>
      </c>
      <c r="O2792" s="10">
        <v>96.0</v>
      </c>
      <c r="P2792" s="10" t="str">
        <f t="array" ref="P2792">_xlfn.XLOOKUP(A2792,subscriptions!B2792:B10004,subscriptions!C2792:C10004)</f>
        <v>Residential</v>
      </c>
      <c r="Q2792" s="10" t="s">
        <v>128</v>
      </c>
      <c r="R2792" s="10" t="s">
        <v>148</v>
      </c>
      <c r="S2792" s="10" t="s">
        <v>3087</v>
      </c>
    </row>
    <row r="2793">
      <c r="A2793" s="1" t="s">
        <v>3721</v>
      </c>
      <c r="B2793" s="1" t="s">
        <v>439</v>
      </c>
      <c r="C2793" s="1" t="s">
        <v>178</v>
      </c>
      <c r="D2793" s="1" t="s">
        <v>153</v>
      </c>
      <c r="E2793" s="1" t="s">
        <v>239</v>
      </c>
      <c r="F2793" s="1" t="s">
        <v>2076</v>
      </c>
      <c r="G2793" s="1" t="s">
        <v>16011</v>
      </c>
      <c r="H2793" s="1" t="s">
        <v>16012</v>
      </c>
      <c r="I2793" s="4">
        <v>84.29613425925926</v>
      </c>
      <c r="J2793" s="1">
        <v>6006.36</v>
      </c>
      <c r="K2793" s="1">
        <v>571.16</v>
      </c>
      <c r="M2793" s="10">
        <f t="array" ref="M2793">_xlfn.XLOOKUP(A2793,subscriptions!B2793:B10004,subscriptions!D2793:D10004)</f>
        <v>120</v>
      </c>
      <c r="N2793" s="10">
        <f t="array" ref="N2793">_xlfn.XLOOKUP(A2793,subscriptions!B2793:B10004,subscriptions!G2793:G10004)</f>
        <v>0</v>
      </c>
      <c r="O2793" s="10">
        <v>120.0</v>
      </c>
      <c r="P2793" s="10" t="str">
        <f t="array" ref="P2793">_xlfn.XLOOKUP(A2793,subscriptions!B2793:B10004,subscriptions!C2793:C10004)</f>
        <v>Residential</v>
      </c>
      <c r="Q2793" s="10" t="s">
        <v>173</v>
      </c>
      <c r="R2793" s="10" t="s">
        <v>212</v>
      </c>
      <c r="S2793" s="10" t="s">
        <v>655</v>
      </c>
    </row>
    <row r="2794">
      <c r="A2794" s="1" t="s">
        <v>3722</v>
      </c>
      <c r="B2794" s="1" t="s">
        <v>2327</v>
      </c>
      <c r="C2794" s="1" t="s">
        <v>1678</v>
      </c>
      <c r="D2794" s="1" t="s">
        <v>27</v>
      </c>
      <c r="E2794" s="1" t="s">
        <v>714</v>
      </c>
      <c r="F2794" s="1" t="s">
        <v>1159</v>
      </c>
      <c r="G2794" s="1" t="s">
        <v>16013</v>
      </c>
      <c r="H2794" s="1" t="s">
        <v>16014</v>
      </c>
      <c r="I2794" s="4">
        <v>84.33974537037037</v>
      </c>
      <c r="J2794" s="1">
        <v>1314.35</v>
      </c>
      <c r="K2794" s="1">
        <v>227.68</v>
      </c>
      <c r="M2794" s="10">
        <f t="array" ref="M2794">_xlfn.XLOOKUP(A2794,subscriptions!B2794:B10004,subscriptions!D2794:D10004)</f>
        <v>120</v>
      </c>
      <c r="N2794" s="10">
        <f t="array" ref="N2794">_xlfn.XLOOKUP(A2794,subscriptions!B2794:B10004,subscriptions!G2794:G10004)</f>
        <v>5</v>
      </c>
      <c r="O2794" s="10">
        <v>114.0</v>
      </c>
      <c r="P2794" s="10" t="str">
        <f t="array" ref="P2794">_xlfn.XLOOKUP(A2794,subscriptions!B2794:B10004,subscriptions!C2794:C10004)</f>
        <v>Residential</v>
      </c>
      <c r="Q2794" s="10" t="s">
        <v>194</v>
      </c>
      <c r="R2794" s="10" t="s">
        <v>212</v>
      </c>
      <c r="S2794" s="10" t="s">
        <v>234</v>
      </c>
    </row>
    <row r="2795">
      <c r="A2795" s="1" t="s">
        <v>3723</v>
      </c>
      <c r="B2795" s="1" t="s">
        <v>216</v>
      </c>
      <c r="C2795" s="1" t="s">
        <v>456</v>
      </c>
      <c r="D2795" s="1" t="s">
        <v>153</v>
      </c>
      <c r="E2795" s="1" t="s">
        <v>280</v>
      </c>
      <c r="F2795" s="1" t="s">
        <v>494</v>
      </c>
      <c r="G2795" s="1" t="s">
        <v>16015</v>
      </c>
      <c r="H2795" s="1" t="s">
        <v>16016</v>
      </c>
      <c r="I2795" s="4">
        <v>84.33769675925926</v>
      </c>
      <c r="J2795" s="1">
        <v>500.73</v>
      </c>
      <c r="K2795" s="1">
        <v>88.17</v>
      </c>
      <c r="M2795" s="10">
        <f t="array" ref="M2795">_xlfn.XLOOKUP(A2795,subscriptions!B2795:B10004,subscriptions!D2795:D10004)</f>
        <v>250</v>
      </c>
      <c r="N2795" s="10">
        <f t="array" ref="N2795">_xlfn.XLOOKUP(A2795,subscriptions!B2795:B10004,subscriptions!G2795:G10004)</f>
        <v>10</v>
      </c>
      <c r="O2795" s="10">
        <v>225.0</v>
      </c>
      <c r="P2795" s="10" t="str">
        <f t="array" ref="P2795">_xlfn.XLOOKUP(A2795,subscriptions!B2795:B10004,subscriptions!C2795:C10004)</f>
        <v>Business</v>
      </c>
      <c r="Q2795" s="10" t="s">
        <v>128</v>
      </c>
      <c r="R2795" s="10" t="s">
        <v>129</v>
      </c>
      <c r="S2795" s="10" t="s">
        <v>1961</v>
      </c>
    </row>
    <row r="2796">
      <c r="A2796" s="1" t="s">
        <v>3724</v>
      </c>
      <c r="B2796" s="1" t="s">
        <v>150</v>
      </c>
      <c r="C2796" s="1" t="s">
        <v>198</v>
      </c>
      <c r="D2796" s="1" t="s">
        <v>153</v>
      </c>
      <c r="E2796" s="1" t="s">
        <v>631</v>
      </c>
      <c r="F2796" s="1" t="s">
        <v>1318</v>
      </c>
      <c r="G2796" s="1" t="s">
        <v>16017</v>
      </c>
      <c r="H2796" s="1" t="s">
        <v>16018</v>
      </c>
      <c r="I2796" s="4">
        <v>84.17037037037036</v>
      </c>
      <c r="J2796" s="1">
        <v>911.7</v>
      </c>
      <c r="K2796" s="1">
        <v>168.27</v>
      </c>
      <c r="M2796" s="10">
        <f t="array" ref="M2796">_xlfn.XLOOKUP(A2796,subscriptions!B2796:B10004,subscriptions!D2796:D10004)</f>
        <v>80</v>
      </c>
      <c r="N2796" s="10">
        <f t="array" ref="N2796">_xlfn.XLOOKUP(A2796,subscriptions!B2796:B10004,subscriptions!G2796:G10004)</f>
        <v>20</v>
      </c>
      <c r="O2796" s="10">
        <v>64.0</v>
      </c>
      <c r="P2796" s="10" t="str">
        <f t="array" ref="P2796">_xlfn.XLOOKUP(A2796,subscriptions!B2796:B10004,subscriptions!C2796:C10004)</f>
        <v>Roam</v>
      </c>
      <c r="Q2796" s="10" t="s">
        <v>128</v>
      </c>
      <c r="R2796" s="10" t="s">
        <v>148</v>
      </c>
      <c r="S2796" s="10" t="s">
        <v>2494</v>
      </c>
    </row>
    <row r="2797">
      <c r="A2797" s="1" t="s">
        <v>3725</v>
      </c>
      <c r="B2797" s="1" t="s">
        <v>2327</v>
      </c>
      <c r="C2797" s="1" t="s">
        <v>133</v>
      </c>
      <c r="D2797" s="1" t="s">
        <v>27</v>
      </c>
      <c r="E2797" s="1" t="s">
        <v>631</v>
      </c>
      <c r="F2797" s="1" t="s">
        <v>2549</v>
      </c>
      <c r="G2797" s="1" t="s">
        <v>16019</v>
      </c>
      <c r="H2797" s="1" t="s">
        <v>16020</v>
      </c>
      <c r="I2797" s="4">
        <v>84.25584490740741</v>
      </c>
      <c r="J2797" s="1">
        <v>1400.48</v>
      </c>
      <c r="K2797" s="1">
        <v>130.66</v>
      </c>
      <c r="M2797" s="10">
        <f t="array" ref="M2797">_xlfn.XLOOKUP(A2797,subscriptions!B2797:B10004,subscriptions!D2797:D10004)</f>
        <v>120</v>
      </c>
      <c r="N2797" s="10">
        <f t="array" ref="N2797">_xlfn.XLOOKUP(A2797,subscriptions!B2797:B10004,subscriptions!G2797:G10004)</f>
        <v>0</v>
      </c>
      <c r="O2797" s="10">
        <v>120.0</v>
      </c>
      <c r="P2797" s="10" t="str">
        <f t="array" ref="P2797">_xlfn.XLOOKUP(A2797,subscriptions!B2797:B10004,subscriptions!C2797:C10004)</f>
        <v>Residential</v>
      </c>
      <c r="Q2797" s="10" t="s">
        <v>173</v>
      </c>
      <c r="R2797" s="10" t="s">
        <v>212</v>
      </c>
      <c r="S2797" s="10" t="s">
        <v>1156</v>
      </c>
    </row>
    <row r="2798">
      <c r="A2798" s="1" t="s">
        <v>3726</v>
      </c>
      <c r="B2798" s="1" t="s">
        <v>1009</v>
      </c>
      <c r="C2798" s="1" t="s">
        <v>827</v>
      </c>
      <c r="D2798" s="1" t="s">
        <v>153</v>
      </c>
      <c r="E2798" s="1" t="s">
        <v>332</v>
      </c>
      <c r="F2798" s="1" t="s">
        <v>1749</v>
      </c>
      <c r="G2798" s="1" t="s">
        <v>16021</v>
      </c>
      <c r="H2798" s="1" t="s">
        <v>16022</v>
      </c>
      <c r="I2798" s="4">
        <v>84.25381944444445</v>
      </c>
      <c r="J2798" s="1">
        <v>163.83</v>
      </c>
      <c r="K2798" s="1">
        <v>29.68</v>
      </c>
      <c r="M2798" s="10">
        <f t="array" ref="M2798">_xlfn.XLOOKUP(A2798,subscriptions!B2798:B10004,subscriptions!D2798:D10004)</f>
        <v>80</v>
      </c>
      <c r="N2798" s="10">
        <f t="array" ref="N2798">_xlfn.XLOOKUP(A2798,subscriptions!B2798:B10004,subscriptions!G2798:G10004)</f>
        <v>5</v>
      </c>
      <c r="O2798" s="10">
        <v>76.0</v>
      </c>
      <c r="P2798" s="10" t="str">
        <f t="array" ref="P2798">_xlfn.XLOOKUP(A2798,subscriptions!B2798:B10004,subscriptions!C2798:C10004)</f>
        <v>Roam</v>
      </c>
      <c r="Q2798" s="10" t="s">
        <v>194</v>
      </c>
      <c r="R2798" s="10" t="s">
        <v>148</v>
      </c>
      <c r="S2798" s="10" t="s">
        <v>1832</v>
      </c>
    </row>
    <row r="2799">
      <c r="A2799" s="1" t="s">
        <v>3727</v>
      </c>
      <c r="B2799" s="1" t="s">
        <v>1984</v>
      </c>
      <c r="C2799" s="1" t="s">
        <v>3912</v>
      </c>
      <c r="D2799" s="1" t="s">
        <v>153</v>
      </c>
      <c r="E2799" s="1" t="s">
        <v>179</v>
      </c>
      <c r="F2799" s="1" t="s">
        <v>4595</v>
      </c>
      <c r="G2799" s="1" t="s">
        <v>16023</v>
      </c>
      <c r="H2799" s="1" t="s">
        <v>16024</v>
      </c>
      <c r="I2799" s="4">
        <v>84.2996412037037</v>
      </c>
      <c r="J2799" s="1">
        <v>1510.65</v>
      </c>
      <c r="K2799" s="1">
        <v>274.96</v>
      </c>
      <c r="L2799" s="1">
        <v>100.0</v>
      </c>
      <c r="M2799" s="10">
        <f t="array" ref="M2799">_xlfn.XLOOKUP(A2799,subscriptions!B2799:B10004,subscriptions!D2799:D10004)</f>
        <v>120</v>
      </c>
      <c r="N2799" s="10">
        <f t="array" ref="N2799">_xlfn.XLOOKUP(A2799,subscriptions!B2799:B10004,subscriptions!G2799:G10004)</f>
        <v>10</v>
      </c>
      <c r="O2799" s="10">
        <v>108.0</v>
      </c>
      <c r="P2799" s="10" t="str">
        <f t="array" ref="P2799">_xlfn.XLOOKUP(A2799,subscriptions!B2799:B10004,subscriptions!C2799:C10004)</f>
        <v>Residential</v>
      </c>
      <c r="Q2799" s="10" t="s">
        <v>128</v>
      </c>
      <c r="R2799" s="10" t="s">
        <v>212</v>
      </c>
      <c r="S2799" s="10" t="s">
        <v>522</v>
      </c>
    </row>
    <row r="2800">
      <c r="A2800" s="1" t="s">
        <v>3728</v>
      </c>
      <c r="B2800" s="1" t="s">
        <v>969</v>
      </c>
      <c r="C2800" s="1" t="s">
        <v>871</v>
      </c>
      <c r="D2800" s="1" t="s">
        <v>27</v>
      </c>
      <c r="E2800" s="1" t="s">
        <v>219</v>
      </c>
      <c r="F2800" s="1" t="s">
        <v>1010</v>
      </c>
      <c r="G2800" s="1" t="s">
        <v>16025</v>
      </c>
      <c r="H2800" s="1" t="s">
        <v>16026</v>
      </c>
      <c r="I2800" s="4">
        <v>84.33850694444445</v>
      </c>
      <c r="J2800" s="1">
        <v>6009.08</v>
      </c>
      <c r="K2800" s="1">
        <v>616.43</v>
      </c>
      <c r="M2800" s="10">
        <f t="array" ref="M2800">_xlfn.XLOOKUP(A2800,subscriptions!B2800:B10004,subscriptions!D2800:D10004)</f>
        <v>120</v>
      </c>
      <c r="N2800" s="10">
        <f t="array" ref="N2800">_xlfn.XLOOKUP(A2800,subscriptions!B2800:B10004,subscriptions!G2800:G10004)</f>
        <v>20</v>
      </c>
      <c r="O2800" s="10">
        <v>96.0</v>
      </c>
      <c r="P2800" s="10" t="str">
        <f t="array" ref="P2800">_xlfn.XLOOKUP(A2800,subscriptions!B2800:B10004,subscriptions!C2800:C10004)</f>
        <v>Residential</v>
      </c>
      <c r="Q2800" s="10" t="s">
        <v>128</v>
      </c>
      <c r="R2800" s="10" t="s">
        <v>148</v>
      </c>
      <c r="S2800" s="10" t="s">
        <v>2086</v>
      </c>
    </row>
    <row r="2801">
      <c r="A2801" s="1" t="s">
        <v>3729</v>
      </c>
      <c r="B2801" s="1" t="s">
        <v>1491</v>
      </c>
      <c r="C2801" s="1" t="s">
        <v>3912</v>
      </c>
      <c r="D2801" s="1" t="s">
        <v>153</v>
      </c>
      <c r="E2801" s="1" t="s">
        <v>179</v>
      </c>
      <c r="F2801" s="1" t="s">
        <v>844</v>
      </c>
      <c r="G2801" s="1" t="s">
        <v>16027</v>
      </c>
      <c r="H2801" s="1" t="s">
        <v>16028</v>
      </c>
      <c r="I2801" s="4">
        <v>84.2578125</v>
      </c>
      <c r="J2801" s="1">
        <v>366.28</v>
      </c>
      <c r="K2801" s="1">
        <v>54.48</v>
      </c>
      <c r="L2801" s="1">
        <v>100.0</v>
      </c>
      <c r="M2801" s="10">
        <f t="array" ref="M2801">_xlfn.XLOOKUP(A2801,subscriptions!B2801:B10004,subscriptions!D2801:D10004)</f>
        <v>80</v>
      </c>
      <c r="N2801" s="10">
        <f t="array" ref="N2801">_xlfn.XLOOKUP(A2801,subscriptions!B2801:B10004,subscriptions!G2801:G10004)</f>
        <v>0</v>
      </c>
      <c r="O2801" s="10">
        <v>80.0</v>
      </c>
      <c r="P2801" s="10" t="str">
        <f t="array" ref="P2801">_xlfn.XLOOKUP(A2801,subscriptions!B2801:B10004,subscriptions!C2801:C10004)</f>
        <v>Roam</v>
      </c>
      <c r="Q2801" s="10" t="s">
        <v>173</v>
      </c>
      <c r="R2801" s="10" t="s">
        <v>148</v>
      </c>
      <c r="S2801" s="10" t="s">
        <v>603</v>
      </c>
    </row>
    <row r="2802">
      <c r="A2802" s="1" t="s">
        <v>3730</v>
      </c>
      <c r="B2802" s="1" t="s">
        <v>329</v>
      </c>
      <c r="C2802" s="1" t="s">
        <v>152</v>
      </c>
      <c r="D2802" s="1" t="s">
        <v>27</v>
      </c>
      <c r="E2802" s="1" t="s">
        <v>631</v>
      </c>
      <c r="F2802" s="1" t="s">
        <v>2495</v>
      </c>
      <c r="G2802" s="1" t="s">
        <v>16029</v>
      </c>
      <c r="H2802" s="1" t="s">
        <v>16030</v>
      </c>
      <c r="I2802" s="4">
        <v>84.33635416666667</v>
      </c>
      <c r="J2802" s="1">
        <v>2409.62</v>
      </c>
      <c r="K2802" s="1">
        <v>407.11</v>
      </c>
      <c r="M2802" s="10">
        <f t="array" ref="M2802">_xlfn.XLOOKUP(A2802,subscriptions!B2802:B10004,subscriptions!D2802:D10004)</f>
        <v>120</v>
      </c>
      <c r="N2802" s="10">
        <f t="array" ref="N2802">_xlfn.XLOOKUP(A2802,subscriptions!B2802:B10004,subscriptions!G2802:G10004)</f>
        <v>5</v>
      </c>
      <c r="O2802" s="10">
        <v>114.0</v>
      </c>
      <c r="P2802" s="10" t="str">
        <f t="array" ref="P2802">_xlfn.XLOOKUP(A2802,subscriptions!B2802:B10004,subscriptions!C2802:C10004)</f>
        <v>Residential</v>
      </c>
      <c r="Q2802" s="10" t="s">
        <v>194</v>
      </c>
      <c r="R2802" s="10" t="s">
        <v>212</v>
      </c>
      <c r="S2802" s="10" t="s">
        <v>1971</v>
      </c>
    </row>
    <row r="2803">
      <c r="A2803" s="1" t="s">
        <v>3732</v>
      </c>
      <c r="B2803" s="1" t="s">
        <v>329</v>
      </c>
      <c r="C2803" s="1" t="s">
        <v>786</v>
      </c>
      <c r="D2803" s="1" t="s">
        <v>27</v>
      </c>
      <c r="E2803" s="1" t="s">
        <v>179</v>
      </c>
      <c r="F2803" s="1" t="s">
        <v>844</v>
      </c>
      <c r="G2803" s="1" t="s">
        <v>16031</v>
      </c>
      <c r="H2803" s="1" t="s">
        <v>16032</v>
      </c>
      <c r="I2803" s="4">
        <v>84.37923611111111</v>
      </c>
      <c r="J2803" s="1">
        <v>3627.3</v>
      </c>
      <c r="K2803" s="1">
        <v>559.03</v>
      </c>
      <c r="L2803" s="1">
        <v>100.0</v>
      </c>
      <c r="M2803" s="10">
        <f t="array" ref="M2803">_xlfn.XLOOKUP(A2803,subscriptions!B2803:B10004,subscriptions!D2803:D10004)</f>
        <v>80</v>
      </c>
      <c r="N2803" s="10">
        <f t="array" ref="N2803">_xlfn.XLOOKUP(A2803,subscriptions!B2803:B10004,subscriptions!G2803:G10004)</f>
        <v>10</v>
      </c>
      <c r="O2803" s="10">
        <v>72.0</v>
      </c>
      <c r="P2803" s="10" t="str">
        <f t="array" ref="P2803">_xlfn.XLOOKUP(A2803,subscriptions!B2803:B10004,subscriptions!C2803:C10004)</f>
        <v>Roam</v>
      </c>
      <c r="Q2803" s="10" t="s">
        <v>128</v>
      </c>
      <c r="R2803" s="10" t="s">
        <v>148</v>
      </c>
      <c r="S2803" s="10" t="s">
        <v>2380</v>
      </c>
    </row>
    <row r="2804">
      <c r="A2804" s="1" t="s">
        <v>3734</v>
      </c>
      <c r="B2804" s="1" t="s">
        <v>109</v>
      </c>
      <c r="C2804" s="1" t="s">
        <v>1142</v>
      </c>
      <c r="D2804" s="1" t="s">
        <v>27</v>
      </c>
      <c r="E2804" s="1" t="s">
        <v>714</v>
      </c>
      <c r="F2804" s="1" t="s">
        <v>1951</v>
      </c>
      <c r="G2804" s="1" t="s">
        <v>16033</v>
      </c>
      <c r="H2804" s="1" t="s">
        <v>16034</v>
      </c>
      <c r="I2804" s="4">
        <v>84.21629629629629</v>
      </c>
      <c r="J2804" s="1">
        <v>4365.63</v>
      </c>
      <c r="K2804" s="1">
        <v>633.47</v>
      </c>
      <c r="M2804" s="10">
        <f t="array" ref="M2804">_xlfn.XLOOKUP(A2804,subscriptions!B2804:B10004,subscriptions!D2804:D10004)</f>
        <v>120</v>
      </c>
      <c r="N2804" s="10">
        <f t="array" ref="N2804">_xlfn.XLOOKUP(A2804,subscriptions!B2804:B10004,subscriptions!G2804:G10004)</f>
        <v>20</v>
      </c>
      <c r="O2804" s="10">
        <v>96.0</v>
      </c>
      <c r="P2804" s="10" t="str">
        <f t="array" ref="P2804">_xlfn.XLOOKUP(A2804,subscriptions!B2804:B10004,subscriptions!C2804:C10004)</f>
        <v>Residential</v>
      </c>
      <c r="Q2804" s="10" t="s">
        <v>128</v>
      </c>
      <c r="R2804" s="10" t="s">
        <v>148</v>
      </c>
      <c r="S2804" s="10" t="s">
        <v>2596</v>
      </c>
    </row>
    <row r="2805">
      <c r="A2805" s="1" t="s">
        <v>3735</v>
      </c>
      <c r="B2805" s="1" t="s">
        <v>1460</v>
      </c>
      <c r="C2805" s="1" t="s">
        <v>509</v>
      </c>
      <c r="D2805" s="1" t="s">
        <v>27</v>
      </c>
      <c r="E2805" s="1" t="s">
        <v>179</v>
      </c>
      <c r="F2805" s="1" t="s">
        <v>844</v>
      </c>
      <c r="G2805" s="1" t="s">
        <v>16035</v>
      </c>
      <c r="H2805" s="1" t="s">
        <v>16036</v>
      </c>
      <c r="I2805" s="4">
        <v>84.20912037037037</v>
      </c>
      <c r="J2805" s="1">
        <v>4883.41</v>
      </c>
      <c r="K2805" s="1">
        <v>1211.0</v>
      </c>
      <c r="L2805" s="1">
        <v>100.0</v>
      </c>
      <c r="M2805" s="10">
        <f t="array" ref="M2805">_xlfn.XLOOKUP(A2805,subscriptions!B2805:B10004,subscriptions!D2805:D10004)</f>
        <v>120</v>
      </c>
      <c r="N2805" s="10">
        <f t="array" ref="N2805">_xlfn.XLOOKUP(A2805,subscriptions!B2805:B10004,subscriptions!G2805:G10004)</f>
        <v>0</v>
      </c>
      <c r="O2805" s="10">
        <v>120.0</v>
      </c>
      <c r="P2805" s="10" t="str">
        <f t="array" ref="P2805">_xlfn.XLOOKUP(A2805,subscriptions!B2805:B10004,subscriptions!C2805:C10004)</f>
        <v>Residential</v>
      </c>
      <c r="Q2805" s="10" t="s">
        <v>173</v>
      </c>
      <c r="R2805" s="10" t="s">
        <v>212</v>
      </c>
      <c r="S2805" s="10" t="s">
        <v>1374</v>
      </c>
    </row>
    <row r="2806">
      <c r="A2806" s="1" t="s">
        <v>3736</v>
      </c>
      <c r="B2806" s="1" t="s">
        <v>1844</v>
      </c>
      <c r="C2806" s="1" t="s">
        <v>1876</v>
      </c>
      <c r="D2806" s="1" t="s">
        <v>153</v>
      </c>
      <c r="E2806" s="1" t="s">
        <v>28</v>
      </c>
      <c r="F2806" s="1" t="s">
        <v>1639</v>
      </c>
      <c r="G2806" s="1" t="s">
        <v>16037</v>
      </c>
      <c r="H2806" s="1" t="s">
        <v>16038</v>
      </c>
      <c r="I2806" s="4">
        <v>84.37861111111111</v>
      </c>
      <c r="J2806" s="1">
        <v>1155.52</v>
      </c>
      <c r="K2806" s="1">
        <v>255.79</v>
      </c>
      <c r="M2806" s="10">
        <f t="array" ref="M2806">_xlfn.XLOOKUP(A2806,subscriptions!B2806:B10004,subscriptions!D2806:D10004)</f>
        <v>120</v>
      </c>
      <c r="N2806" s="10">
        <f t="array" ref="N2806">_xlfn.XLOOKUP(A2806,subscriptions!B2806:B10004,subscriptions!G2806:G10004)</f>
        <v>5</v>
      </c>
      <c r="O2806" s="10">
        <v>114.0</v>
      </c>
      <c r="P2806" s="10" t="str">
        <f t="array" ref="P2806">_xlfn.XLOOKUP(A2806,subscriptions!B2806:B10004,subscriptions!C2806:C10004)</f>
        <v>Residential</v>
      </c>
      <c r="Q2806" s="10" t="s">
        <v>194</v>
      </c>
      <c r="R2806" s="10" t="s">
        <v>212</v>
      </c>
      <c r="S2806" s="10" t="s">
        <v>1622</v>
      </c>
    </row>
    <row r="2807">
      <c r="A2807" s="1" t="s">
        <v>3737</v>
      </c>
      <c r="B2807" s="1" t="s">
        <v>1009</v>
      </c>
      <c r="C2807" s="1" t="s">
        <v>441</v>
      </c>
      <c r="D2807" s="1" t="s">
        <v>153</v>
      </c>
      <c r="E2807" s="1" t="s">
        <v>179</v>
      </c>
      <c r="F2807" s="1" t="s">
        <v>2311</v>
      </c>
      <c r="G2807" s="1" t="s">
        <v>16039</v>
      </c>
      <c r="H2807" s="1" t="s">
        <v>16040</v>
      </c>
      <c r="I2807" s="4">
        <v>84.3757175925926</v>
      </c>
      <c r="J2807" s="1">
        <v>5728.61</v>
      </c>
      <c r="K2807" s="1">
        <v>1334.23</v>
      </c>
      <c r="L2807" s="1">
        <v>100.0</v>
      </c>
      <c r="M2807" s="10">
        <f t="array" ref="M2807">_xlfn.XLOOKUP(A2807,subscriptions!B2807:B10004,subscriptions!D2807:D10004)</f>
        <v>80</v>
      </c>
      <c r="N2807" s="10">
        <f t="array" ref="N2807">_xlfn.XLOOKUP(A2807,subscriptions!B2807:B10004,subscriptions!G2807:G10004)</f>
        <v>10</v>
      </c>
      <c r="O2807" s="10">
        <v>72.0</v>
      </c>
      <c r="P2807" s="10" t="str">
        <f t="array" ref="P2807">_xlfn.XLOOKUP(A2807,subscriptions!B2807:B10004,subscriptions!C2807:C10004)</f>
        <v>Roam</v>
      </c>
      <c r="Q2807" s="10" t="s">
        <v>128</v>
      </c>
      <c r="R2807" s="10" t="s">
        <v>148</v>
      </c>
      <c r="S2807" s="10" t="s">
        <v>1442</v>
      </c>
    </row>
    <row r="2808">
      <c r="A2808" s="1" t="s">
        <v>3738</v>
      </c>
      <c r="B2808" s="1" t="s">
        <v>555</v>
      </c>
      <c r="C2808" s="1" t="s">
        <v>1678</v>
      </c>
      <c r="D2808" s="1" t="s">
        <v>153</v>
      </c>
      <c r="E2808" s="1" t="s">
        <v>280</v>
      </c>
      <c r="F2808" s="1" t="s">
        <v>376</v>
      </c>
      <c r="G2808" s="1" t="s">
        <v>16041</v>
      </c>
      <c r="H2808" s="1" t="s">
        <v>16042</v>
      </c>
      <c r="I2808" s="4">
        <v>84.38158564814815</v>
      </c>
      <c r="J2808" s="1">
        <v>2173.96</v>
      </c>
      <c r="K2808" s="1">
        <v>517.99</v>
      </c>
      <c r="M2808" s="10">
        <f t="array" ref="M2808">_xlfn.XLOOKUP(A2808,subscriptions!B2808:B10004,subscriptions!D2808:D10004)</f>
        <v>120</v>
      </c>
      <c r="N2808" s="10">
        <f t="array" ref="N2808">_xlfn.XLOOKUP(A2808,subscriptions!B2808:B10004,subscriptions!G2808:G10004)</f>
        <v>20</v>
      </c>
      <c r="O2808" s="10">
        <v>96.0</v>
      </c>
      <c r="P2808" s="10" t="str">
        <f t="array" ref="P2808">_xlfn.XLOOKUP(A2808,subscriptions!B2808:B10004,subscriptions!C2808:C10004)</f>
        <v>Residential</v>
      </c>
      <c r="Q2808" s="10" t="s">
        <v>128</v>
      </c>
      <c r="R2808" s="10" t="s">
        <v>148</v>
      </c>
      <c r="S2808" s="10" t="s">
        <v>1789</v>
      </c>
    </row>
    <row r="2809">
      <c r="A2809" s="1" t="s">
        <v>3739</v>
      </c>
      <c r="B2809" s="1" t="s">
        <v>472</v>
      </c>
      <c r="C2809" s="1" t="s">
        <v>1388</v>
      </c>
      <c r="D2809" s="1" t="s">
        <v>27</v>
      </c>
      <c r="E2809" s="1" t="s">
        <v>631</v>
      </c>
      <c r="F2809" s="1" t="s">
        <v>922</v>
      </c>
      <c r="G2809" s="1" t="s">
        <v>16043</v>
      </c>
      <c r="H2809" s="1" t="s">
        <v>16044</v>
      </c>
      <c r="I2809" s="4">
        <v>84.2508912037037</v>
      </c>
      <c r="J2809" s="1">
        <v>314.52</v>
      </c>
      <c r="K2809" s="1">
        <v>66.88</v>
      </c>
      <c r="M2809" s="10">
        <f t="array" ref="M2809">_xlfn.XLOOKUP(A2809,subscriptions!B2809:B10004,subscriptions!D2809:D10004)</f>
        <v>80</v>
      </c>
      <c r="N2809" s="10">
        <f t="array" ref="N2809">_xlfn.XLOOKUP(A2809,subscriptions!B2809:B10004,subscriptions!G2809:G10004)</f>
        <v>0</v>
      </c>
      <c r="O2809" s="10">
        <v>80.0</v>
      </c>
      <c r="P2809" s="10" t="str">
        <f t="array" ref="P2809">_xlfn.XLOOKUP(A2809,subscriptions!B2809:B10004,subscriptions!C2809:C10004)</f>
        <v>Roam</v>
      </c>
      <c r="Q2809" s="10" t="s">
        <v>173</v>
      </c>
      <c r="R2809" s="10" t="s">
        <v>148</v>
      </c>
      <c r="S2809" s="10" t="s">
        <v>1691</v>
      </c>
    </row>
    <row r="2810">
      <c r="A2810" s="1" t="s">
        <v>3740</v>
      </c>
      <c r="B2810" s="1" t="s">
        <v>1044</v>
      </c>
      <c r="C2810" s="1" t="s">
        <v>1142</v>
      </c>
      <c r="D2810" s="1" t="s">
        <v>27</v>
      </c>
      <c r="E2810" s="1" t="s">
        <v>239</v>
      </c>
      <c r="F2810" s="1" t="s">
        <v>2132</v>
      </c>
      <c r="G2810" s="1" t="s">
        <v>16045</v>
      </c>
      <c r="H2810" s="1" t="s">
        <v>16046</v>
      </c>
      <c r="I2810" s="4">
        <v>84.25378472222222</v>
      </c>
      <c r="J2810" s="1">
        <v>1021.97</v>
      </c>
      <c r="K2810" s="1">
        <v>114.96</v>
      </c>
      <c r="M2810" s="10">
        <f t="array" ref="M2810">_xlfn.XLOOKUP(A2810,subscriptions!B2810:B10004,subscriptions!D2810:D10004)</f>
        <v>50</v>
      </c>
      <c r="N2810" s="10">
        <f t="array" ref="N2810">_xlfn.XLOOKUP(A2810,subscriptions!B2810:B10004,subscriptions!G2810:G10004)</f>
        <v>5</v>
      </c>
      <c r="O2810" s="10">
        <v>47.5</v>
      </c>
      <c r="P2810" s="10" t="str">
        <f t="array" ref="P2810">_xlfn.XLOOKUP(A2810,subscriptions!B2810:B10004,subscriptions!C2810:C10004)</f>
        <v>Mini</v>
      </c>
      <c r="Q2810" s="10" t="s">
        <v>194</v>
      </c>
      <c r="R2810" s="10" t="s">
        <v>148</v>
      </c>
      <c r="S2810" s="10" t="s">
        <v>1832</v>
      </c>
    </row>
    <row r="2811">
      <c r="A2811" s="1" t="s">
        <v>3741</v>
      </c>
      <c r="B2811" s="1" t="s">
        <v>329</v>
      </c>
      <c r="C2811" s="1" t="s">
        <v>1507</v>
      </c>
      <c r="D2811" s="1" t="s">
        <v>27</v>
      </c>
      <c r="E2811" s="1" t="s">
        <v>332</v>
      </c>
      <c r="F2811" s="1" t="s">
        <v>510</v>
      </c>
      <c r="G2811" s="1" t="s">
        <v>16047</v>
      </c>
      <c r="H2811" s="1" t="s">
        <v>16048</v>
      </c>
      <c r="I2811" s="4">
        <v>84.29811342592592</v>
      </c>
      <c r="J2811" s="1">
        <v>1950.53</v>
      </c>
      <c r="K2811" s="1">
        <v>259.14</v>
      </c>
      <c r="M2811" s="10">
        <f t="array" ref="M2811">_xlfn.XLOOKUP(A2811,subscriptions!B2811:B10004,subscriptions!D2811:D10004)</f>
        <v>120</v>
      </c>
      <c r="N2811" s="10">
        <f t="array" ref="N2811">_xlfn.XLOOKUP(A2811,subscriptions!B2811:B10004,subscriptions!G2811:G10004)</f>
        <v>10</v>
      </c>
      <c r="O2811" s="10">
        <v>108.0</v>
      </c>
      <c r="P2811" s="10" t="str">
        <f t="array" ref="P2811">_xlfn.XLOOKUP(A2811,subscriptions!B2811:B10004,subscriptions!C2811:C10004)</f>
        <v>Residential</v>
      </c>
      <c r="Q2811" s="10" t="s">
        <v>128</v>
      </c>
      <c r="R2811" s="10" t="s">
        <v>212</v>
      </c>
      <c r="S2811" s="10" t="s">
        <v>785</v>
      </c>
    </row>
    <row r="2812">
      <c r="A2812" s="1" t="s">
        <v>3742</v>
      </c>
      <c r="B2812" s="1" t="s">
        <v>2788</v>
      </c>
      <c r="C2812" s="1" t="s">
        <v>198</v>
      </c>
      <c r="D2812" s="1" t="s">
        <v>153</v>
      </c>
      <c r="E2812" s="1" t="s">
        <v>631</v>
      </c>
      <c r="F2812" s="1" t="s">
        <v>2293</v>
      </c>
      <c r="G2812" s="1" t="s">
        <v>16049</v>
      </c>
      <c r="H2812" s="1" t="s">
        <v>16050</v>
      </c>
      <c r="I2812" s="4">
        <v>84.42041666666667</v>
      </c>
      <c r="J2812" s="1">
        <v>476.21</v>
      </c>
      <c r="K2812" s="1">
        <v>107.87</v>
      </c>
      <c r="M2812" s="10">
        <f t="array" ref="M2812">_xlfn.XLOOKUP(A2812,subscriptions!B2812:B10004,subscriptions!D2812:D10004)</f>
        <v>120</v>
      </c>
      <c r="N2812" s="10">
        <f t="array" ref="N2812">_xlfn.XLOOKUP(A2812,subscriptions!B2812:B10004,subscriptions!G2812:G10004)</f>
        <v>20</v>
      </c>
      <c r="O2812" s="10">
        <v>96.0</v>
      </c>
      <c r="P2812" s="10" t="str">
        <f t="array" ref="P2812">_xlfn.XLOOKUP(A2812,subscriptions!B2812:B10004,subscriptions!C2812:C10004)</f>
        <v>Residential</v>
      </c>
      <c r="Q2812" s="10" t="s">
        <v>128</v>
      </c>
      <c r="R2812" s="10" t="s">
        <v>148</v>
      </c>
      <c r="S2812" s="10" t="s">
        <v>940</v>
      </c>
    </row>
    <row r="2813">
      <c r="A2813" s="1" t="s">
        <v>3743</v>
      </c>
      <c r="B2813" s="1" t="s">
        <v>2534</v>
      </c>
      <c r="C2813" s="1" t="s">
        <v>658</v>
      </c>
      <c r="D2813" s="1" t="s">
        <v>153</v>
      </c>
      <c r="E2813" s="1" t="s">
        <v>28</v>
      </c>
      <c r="F2813" s="1" t="s">
        <v>313</v>
      </c>
      <c r="G2813" s="1" t="s">
        <v>16051</v>
      </c>
      <c r="H2813" s="1" t="s">
        <v>16052</v>
      </c>
      <c r="I2813" s="4">
        <v>84.17231481481481</v>
      </c>
      <c r="J2813" s="1">
        <v>1585.04</v>
      </c>
      <c r="K2813" s="1">
        <v>192.15</v>
      </c>
      <c r="M2813" s="10">
        <f t="array" ref="M2813">_xlfn.XLOOKUP(A2813,subscriptions!B2813:B10004,subscriptions!D2813:D10004)</f>
        <v>120</v>
      </c>
      <c r="N2813" s="10">
        <f t="array" ref="N2813">_xlfn.XLOOKUP(A2813,subscriptions!B2813:B10004,subscriptions!G2813:G10004)</f>
        <v>0</v>
      </c>
      <c r="O2813" s="10">
        <v>120.0</v>
      </c>
      <c r="P2813" s="10" t="str">
        <f t="array" ref="P2813">_xlfn.XLOOKUP(A2813,subscriptions!B2813:B10004,subscriptions!C2813:C10004)</f>
        <v>Residential</v>
      </c>
      <c r="Q2813" s="10" t="s">
        <v>173</v>
      </c>
      <c r="R2813" s="10" t="s">
        <v>212</v>
      </c>
      <c r="S2813" s="10" t="s">
        <v>1637</v>
      </c>
    </row>
    <row r="2814">
      <c r="A2814" s="1" t="s">
        <v>3746</v>
      </c>
      <c r="B2814" s="1" t="s">
        <v>1624</v>
      </c>
      <c r="C2814" s="1" t="s">
        <v>218</v>
      </c>
      <c r="D2814" s="1" t="s">
        <v>27</v>
      </c>
      <c r="E2814" s="1" t="s">
        <v>714</v>
      </c>
      <c r="F2814" s="1" t="s">
        <v>3419</v>
      </c>
      <c r="G2814" s="1" t="s">
        <v>16053</v>
      </c>
      <c r="H2814" s="1" t="s">
        <v>16054</v>
      </c>
      <c r="I2814" s="4">
        <v>84.3827199074074</v>
      </c>
      <c r="J2814" s="1">
        <v>1697.62</v>
      </c>
      <c r="K2814" s="1">
        <v>215.55</v>
      </c>
      <c r="M2814" s="10">
        <f t="array" ref="M2814">_xlfn.XLOOKUP(A2814,subscriptions!B2814:B10004,subscriptions!D2814:D10004)</f>
        <v>50</v>
      </c>
      <c r="N2814" s="10">
        <f t="array" ref="N2814">_xlfn.XLOOKUP(A2814,subscriptions!B2814:B10004,subscriptions!G2814:G10004)</f>
        <v>5</v>
      </c>
      <c r="O2814" s="10">
        <v>47.5</v>
      </c>
      <c r="P2814" s="10" t="str">
        <f t="array" ref="P2814">_xlfn.XLOOKUP(A2814,subscriptions!B2814:B10004,subscriptions!C2814:C10004)</f>
        <v>Mini</v>
      </c>
      <c r="Q2814" s="10" t="s">
        <v>194</v>
      </c>
      <c r="R2814" s="10" t="s">
        <v>148</v>
      </c>
      <c r="S2814" s="10" t="s">
        <v>671</v>
      </c>
    </row>
    <row r="2815">
      <c r="A2815" s="1" t="s">
        <v>3747</v>
      </c>
      <c r="B2815" s="1" t="s">
        <v>1506</v>
      </c>
      <c r="C2815" s="1" t="s">
        <v>178</v>
      </c>
      <c r="D2815" s="1" t="s">
        <v>27</v>
      </c>
      <c r="E2815" s="1" t="s">
        <v>28</v>
      </c>
      <c r="F2815" s="1" t="s">
        <v>687</v>
      </c>
      <c r="G2815" s="1" t="s">
        <v>16055</v>
      </c>
      <c r="H2815" s="1" t="s">
        <v>16056</v>
      </c>
      <c r="I2815" s="4">
        <v>84.37653935185185</v>
      </c>
      <c r="J2815" s="1">
        <v>316.36</v>
      </c>
      <c r="K2815" s="1">
        <v>54.94</v>
      </c>
      <c r="M2815" s="10">
        <f t="array" ref="M2815">_xlfn.XLOOKUP(A2815,subscriptions!B2815:B10004,subscriptions!D2815:D10004)</f>
        <v>120</v>
      </c>
      <c r="N2815" s="10">
        <f t="array" ref="N2815">_xlfn.XLOOKUP(A2815,subscriptions!B2815:B10004,subscriptions!G2815:G10004)</f>
        <v>10</v>
      </c>
      <c r="O2815" s="10">
        <v>108.0</v>
      </c>
      <c r="P2815" s="10" t="str">
        <f t="array" ref="P2815">_xlfn.XLOOKUP(A2815,subscriptions!B2815:B10004,subscriptions!C2815:C10004)</f>
        <v>Residential</v>
      </c>
      <c r="Q2815" s="10" t="s">
        <v>128</v>
      </c>
      <c r="R2815" s="10" t="s">
        <v>212</v>
      </c>
      <c r="S2815" s="10" t="s">
        <v>3910</v>
      </c>
    </row>
    <row r="2816">
      <c r="A2816" s="1" t="s">
        <v>3748</v>
      </c>
      <c r="B2816" s="1" t="s">
        <v>1027</v>
      </c>
      <c r="C2816" s="1" t="s">
        <v>764</v>
      </c>
      <c r="D2816" s="1" t="s">
        <v>153</v>
      </c>
      <c r="E2816" s="1" t="s">
        <v>262</v>
      </c>
      <c r="F2816" s="1" t="s">
        <v>2112</v>
      </c>
      <c r="G2816" s="1" t="s">
        <v>16057</v>
      </c>
      <c r="H2816" s="1" t="s">
        <v>16058</v>
      </c>
      <c r="I2816" s="4">
        <v>84.33570601851852</v>
      </c>
      <c r="J2816" s="1">
        <v>1298.91</v>
      </c>
      <c r="K2816" s="1">
        <v>174.82</v>
      </c>
      <c r="M2816" s="10">
        <f t="array" ref="M2816">_xlfn.XLOOKUP(A2816,subscriptions!B2816:B10004,subscriptions!D2816:D10004)</f>
        <v>250</v>
      </c>
      <c r="N2816" s="10">
        <f t="array" ref="N2816">_xlfn.XLOOKUP(A2816,subscriptions!B2816:B10004,subscriptions!G2816:G10004)</f>
        <v>20</v>
      </c>
      <c r="O2816" s="10">
        <v>200.0</v>
      </c>
      <c r="P2816" s="10" t="str">
        <f t="array" ref="P2816">_xlfn.XLOOKUP(A2816,subscriptions!B2816:B10004,subscriptions!C2816:C10004)</f>
        <v>Business</v>
      </c>
      <c r="Q2816" s="10" t="s">
        <v>128</v>
      </c>
      <c r="R2816" s="10" t="s">
        <v>129</v>
      </c>
      <c r="S2816" s="10" t="s">
        <v>571</v>
      </c>
    </row>
    <row r="2817">
      <c r="A2817" s="1" t="s">
        <v>3749</v>
      </c>
      <c r="B2817" s="1" t="s">
        <v>197</v>
      </c>
      <c r="C2817" s="1" t="s">
        <v>1678</v>
      </c>
      <c r="D2817" s="1" t="s">
        <v>153</v>
      </c>
      <c r="E2817" s="1" t="s">
        <v>28</v>
      </c>
      <c r="F2817" s="1" t="s">
        <v>2188</v>
      </c>
      <c r="G2817" s="1" t="s">
        <v>16059</v>
      </c>
      <c r="H2817" s="1" t="s">
        <v>16060</v>
      </c>
      <c r="I2817" s="4">
        <v>84.38284722222222</v>
      </c>
      <c r="J2817" s="1">
        <v>2265.16</v>
      </c>
      <c r="K2817" s="1">
        <v>422.21</v>
      </c>
      <c r="M2817" s="10">
        <f t="array" ref="M2817">_xlfn.XLOOKUP(A2817,subscriptions!B2817:B10004,subscriptions!D2817:D10004)</f>
        <v>50</v>
      </c>
      <c r="N2817" s="10">
        <f t="array" ref="N2817">_xlfn.XLOOKUP(A2817,subscriptions!B2817:B10004,subscriptions!G2817:G10004)</f>
        <v>0</v>
      </c>
      <c r="O2817" s="10">
        <v>50.0</v>
      </c>
      <c r="P2817" s="10" t="str">
        <f t="array" ref="P2817">_xlfn.XLOOKUP(A2817,subscriptions!B2817:B10004,subscriptions!C2817:C10004)</f>
        <v>Mini</v>
      </c>
      <c r="Q2817" s="10" t="s">
        <v>173</v>
      </c>
      <c r="R2817" s="10" t="s">
        <v>148</v>
      </c>
      <c r="S2817" s="10" t="s">
        <v>671</v>
      </c>
    </row>
    <row r="2818">
      <c r="A2818" s="1" t="s">
        <v>3750</v>
      </c>
      <c r="B2818" s="1" t="s">
        <v>657</v>
      </c>
      <c r="C2818" s="1" t="s">
        <v>26</v>
      </c>
      <c r="D2818" s="1" t="s">
        <v>153</v>
      </c>
      <c r="E2818" s="1" t="s">
        <v>262</v>
      </c>
      <c r="F2818" s="1" t="s">
        <v>263</v>
      </c>
      <c r="G2818" s="1" t="s">
        <v>16061</v>
      </c>
      <c r="H2818" s="1" t="s">
        <v>16062</v>
      </c>
      <c r="I2818" s="4">
        <v>84.25278935185185</v>
      </c>
      <c r="J2818" s="1">
        <v>1086.41</v>
      </c>
      <c r="K2818" s="1">
        <v>180.28</v>
      </c>
      <c r="M2818" s="10">
        <f t="array" ref="M2818">_xlfn.XLOOKUP(A2818,subscriptions!B2818:B10004,subscriptions!D2818:D10004)</f>
        <v>80</v>
      </c>
      <c r="N2818" s="10">
        <f t="array" ref="N2818">_xlfn.XLOOKUP(A2818,subscriptions!B2818:B10004,subscriptions!G2818:G10004)</f>
        <v>5</v>
      </c>
      <c r="O2818" s="10">
        <v>76.0</v>
      </c>
      <c r="P2818" s="10" t="str">
        <f t="array" ref="P2818">_xlfn.XLOOKUP(A2818,subscriptions!B2818:B10004,subscriptions!C2818:C10004)</f>
        <v>Roam</v>
      </c>
      <c r="Q2818" s="10" t="s">
        <v>194</v>
      </c>
      <c r="R2818" s="10" t="s">
        <v>148</v>
      </c>
      <c r="S2818" s="10" t="s">
        <v>916</v>
      </c>
    </row>
    <row r="2819">
      <c r="A2819" s="1" t="s">
        <v>3751</v>
      </c>
      <c r="B2819" s="1" t="s">
        <v>1624</v>
      </c>
      <c r="C2819" s="1" t="s">
        <v>786</v>
      </c>
      <c r="D2819" s="1" t="s">
        <v>27</v>
      </c>
      <c r="E2819" s="1" t="s">
        <v>631</v>
      </c>
      <c r="F2819" s="1" t="s">
        <v>2549</v>
      </c>
      <c r="G2819" s="1" t="s">
        <v>16063</v>
      </c>
      <c r="H2819" s="1" t="s">
        <v>16064</v>
      </c>
      <c r="I2819" s="4">
        <v>84.17174768518518</v>
      </c>
      <c r="J2819" s="1">
        <v>68.27</v>
      </c>
      <c r="K2819" s="1">
        <v>21.94</v>
      </c>
      <c r="M2819" s="10">
        <f t="array" ref="M2819">_xlfn.XLOOKUP(A2819,subscriptions!B2819:B10004,subscriptions!D2819:D10004)</f>
        <v>120</v>
      </c>
      <c r="N2819" s="10">
        <f t="array" ref="N2819">_xlfn.XLOOKUP(A2819,subscriptions!B2819:B10004,subscriptions!G2819:G10004)</f>
        <v>10</v>
      </c>
      <c r="O2819" s="10">
        <v>108.0</v>
      </c>
      <c r="P2819" s="10" t="str">
        <f t="array" ref="P2819">_xlfn.XLOOKUP(A2819,subscriptions!B2819:B10004,subscriptions!C2819:C10004)</f>
        <v>Residential</v>
      </c>
      <c r="Q2819" s="10" t="s">
        <v>128</v>
      </c>
      <c r="R2819" s="10" t="s">
        <v>212</v>
      </c>
      <c r="S2819" s="10" t="s">
        <v>1082</v>
      </c>
    </row>
    <row r="2820">
      <c r="A2820" s="1" t="s">
        <v>3752</v>
      </c>
      <c r="B2820" s="1" t="s">
        <v>919</v>
      </c>
      <c r="C2820" s="1" t="s">
        <v>279</v>
      </c>
      <c r="D2820" s="1" t="s">
        <v>27</v>
      </c>
      <c r="E2820" s="1" t="s">
        <v>262</v>
      </c>
      <c r="F2820" s="1" t="s">
        <v>885</v>
      </c>
      <c r="G2820" s="1" t="s">
        <v>16065</v>
      </c>
      <c r="H2820" s="1" t="s">
        <v>16066</v>
      </c>
      <c r="I2820" s="4">
        <v>84.37851851851852</v>
      </c>
      <c r="J2820" s="1">
        <v>63.62</v>
      </c>
      <c r="K2820" s="1">
        <v>32.06</v>
      </c>
      <c r="M2820" s="10">
        <f t="array" ref="M2820">_xlfn.XLOOKUP(A2820,subscriptions!B2820:B10004,subscriptions!D2820:D10004)</f>
        <v>120</v>
      </c>
      <c r="N2820" s="10">
        <f t="array" ref="N2820">_xlfn.XLOOKUP(A2820,subscriptions!B2820:B10004,subscriptions!G2820:G10004)</f>
        <v>20</v>
      </c>
      <c r="O2820" s="10">
        <v>96.0</v>
      </c>
      <c r="P2820" s="10" t="str">
        <f t="array" ref="P2820">_xlfn.XLOOKUP(A2820,subscriptions!B2820:B10004,subscriptions!C2820:C10004)</f>
        <v>Residential</v>
      </c>
      <c r="Q2820" s="10" t="s">
        <v>128</v>
      </c>
      <c r="R2820" s="10" t="s">
        <v>148</v>
      </c>
      <c r="S2820" s="10" t="s">
        <v>1622</v>
      </c>
    </row>
    <row r="2821">
      <c r="A2821" s="1" t="s">
        <v>3753</v>
      </c>
      <c r="B2821" s="1" t="s">
        <v>355</v>
      </c>
      <c r="C2821" s="1" t="s">
        <v>605</v>
      </c>
      <c r="D2821" s="1" t="s">
        <v>153</v>
      </c>
      <c r="E2821" s="1" t="s">
        <v>219</v>
      </c>
      <c r="F2821" s="1" t="s">
        <v>1010</v>
      </c>
      <c r="G2821" s="1" t="s">
        <v>16067</v>
      </c>
      <c r="H2821" s="1" t="s">
        <v>16068</v>
      </c>
      <c r="I2821" s="4">
        <v>84.41770833333334</v>
      </c>
      <c r="J2821" s="1">
        <v>712.48</v>
      </c>
      <c r="K2821" s="1">
        <v>83.93</v>
      </c>
      <c r="M2821" s="10">
        <f t="array" ref="M2821">_xlfn.XLOOKUP(A2821,subscriptions!B2821:B10004,subscriptions!D2821:D10004)</f>
        <v>120</v>
      </c>
      <c r="N2821" s="10">
        <f t="array" ref="N2821">_xlfn.XLOOKUP(A2821,subscriptions!B2821:B10004,subscriptions!G2821:G10004)</f>
        <v>0</v>
      </c>
      <c r="O2821" s="10">
        <v>120.0</v>
      </c>
      <c r="P2821" s="10" t="str">
        <f t="array" ref="P2821">_xlfn.XLOOKUP(A2821,subscriptions!B2821:B10004,subscriptions!C2821:C10004)</f>
        <v>Residential</v>
      </c>
      <c r="Q2821" s="10" t="s">
        <v>173</v>
      </c>
      <c r="R2821" s="10" t="s">
        <v>212</v>
      </c>
      <c r="S2821" s="10" t="s">
        <v>327</v>
      </c>
    </row>
    <row r="2822">
      <c r="A2822" s="1" t="s">
        <v>3754</v>
      </c>
      <c r="B2822" s="1" t="s">
        <v>312</v>
      </c>
      <c r="C2822" s="1" t="s">
        <v>786</v>
      </c>
      <c r="D2822" s="1" t="s">
        <v>153</v>
      </c>
      <c r="E2822" s="1" t="s">
        <v>239</v>
      </c>
      <c r="F2822" s="1" t="s">
        <v>606</v>
      </c>
      <c r="G2822" s="1" t="s">
        <v>16069</v>
      </c>
      <c r="H2822" s="1" t="s">
        <v>16070</v>
      </c>
      <c r="I2822" s="4">
        <v>84.33694444444444</v>
      </c>
      <c r="J2822" s="1">
        <v>3959.47</v>
      </c>
      <c r="K2822" s="1">
        <v>508.66</v>
      </c>
      <c r="M2822" s="10">
        <f t="array" ref="M2822">_xlfn.XLOOKUP(A2822,subscriptions!B2822:B10004,subscriptions!D2822:D10004)</f>
        <v>120</v>
      </c>
      <c r="N2822" s="10">
        <f t="array" ref="N2822">_xlfn.XLOOKUP(A2822,subscriptions!B2822:B10004,subscriptions!G2822:G10004)</f>
        <v>5</v>
      </c>
      <c r="O2822" s="10">
        <v>114.0</v>
      </c>
      <c r="P2822" s="10" t="str">
        <f t="array" ref="P2822">_xlfn.XLOOKUP(A2822,subscriptions!B2822:B10004,subscriptions!C2822:C10004)</f>
        <v>Residential</v>
      </c>
      <c r="Q2822" s="10" t="s">
        <v>194</v>
      </c>
      <c r="R2822" s="10" t="s">
        <v>212</v>
      </c>
      <c r="S2822" s="10" t="s">
        <v>968</v>
      </c>
    </row>
    <row r="2823">
      <c r="A2823" s="1" t="s">
        <v>3755</v>
      </c>
      <c r="B2823" s="1" t="s">
        <v>508</v>
      </c>
      <c r="C2823" s="1" t="s">
        <v>605</v>
      </c>
      <c r="D2823" s="1" t="s">
        <v>153</v>
      </c>
      <c r="E2823" s="1" t="s">
        <v>631</v>
      </c>
      <c r="F2823" s="1" t="s">
        <v>1084</v>
      </c>
      <c r="G2823" s="1" t="s">
        <v>16071</v>
      </c>
      <c r="H2823" s="1" t="s">
        <v>16072</v>
      </c>
      <c r="I2823" s="4">
        <v>84.37726851851852</v>
      </c>
      <c r="J2823" s="1">
        <v>439.47</v>
      </c>
      <c r="K2823" s="1">
        <v>83.3</v>
      </c>
      <c r="M2823" s="10">
        <f t="array" ref="M2823">_xlfn.XLOOKUP(A2823,subscriptions!B2823:B10004,subscriptions!D2823:D10004)</f>
        <v>120</v>
      </c>
      <c r="N2823" s="10">
        <f t="array" ref="N2823">_xlfn.XLOOKUP(A2823,subscriptions!B2823:B10004,subscriptions!G2823:G10004)</f>
        <v>10</v>
      </c>
      <c r="O2823" s="10">
        <v>108.0</v>
      </c>
      <c r="P2823" s="10" t="str">
        <f t="array" ref="P2823">_xlfn.XLOOKUP(A2823,subscriptions!B2823:B10004,subscriptions!C2823:C10004)</f>
        <v>Residential</v>
      </c>
      <c r="Q2823" s="10" t="s">
        <v>128</v>
      </c>
      <c r="R2823" s="10" t="s">
        <v>212</v>
      </c>
      <c r="S2823" s="10" t="s">
        <v>1360</v>
      </c>
    </row>
    <row r="2824">
      <c r="A2824" s="1" t="s">
        <v>3758</v>
      </c>
      <c r="B2824" s="1" t="s">
        <v>1414</v>
      </c>
      <c r="C2824" s="1" t="s">
        <v>456</v>
      </c>
      <c r="D2824" s="1" t="s">
        <v>27</v>
      </c>
      <c r="E2824" s="1" t="s">
        <v>239</v>
      </c>
      <c r="F2824" s="1" t="s">
        <v>2267</v>
      </c>
      <c r="G2824" s="1" t="s">
        <v>16073</v>
      </c>
      <c r="H2824" s="1" t="s">
        <v>16074</v>
      </c>
      <c r="I2824" s="4">
        <v>84.41974537037036</v>
      </c>
      <c r="J2824" s="1">
        <v>1559.17</v>
      </c>
      <c r="K2824" s="1">
        <v>365.23</v>
      </c>
      <c r="M2824" s="10">
        <f t="array" ref="M2824">_xlfn.XLOOKUP(A2824,subscriptions!B2824:B10004,subscriptions!D2824:D10004)</f>
        <v>120</v>
      </c>
      <c r="N2824" s="10">
        <f t="array" ref="N2824">_xlfn.XLOOKUP(A2824,subscriptions!B2824:B10004,subscriptions!G2824:G10004)</f>
        <v>20</v>
      </c>
      <c r="O2824" s="10">
        <v>96.0</v>
      </c>
      <c r="P2824" s="10" t="str">
        <f t="array" ref="P2824">_xlfn.XLOOKUP(A2824,subscriptions!B2824:B10004,subscriptions!C2824:C10004)</f>
        <v>Residential</v>
      </c>
      <c r="Q2824" s="10" t="s">
        <v>128</v>
      </c>
      <c r="R2824" s="10" t="s">
        <v>148</v>
      </c>
      <c r="S2824" s="10" t="s">
        <v>1525</v>
      </c>
    </row>
    <row r="2825">
      <c r="A2825" s="1" t="s">
        <v>3760</v>
      </c>
      <c r="B2825" s="1" t="s">
        <v>2279</v>
      </c>
      <c r="C2825" s="1" t="s">
        <v>237</v>
      </c>
      <c r="D2825" s="1" t="s">
        <v>153</v>
      </c>
      <c r="E2825" s="1" t="s">
        <v>280</v>
      </c>
      <c r="F2825" s="1" t="s">
        <v>1706</v>
      </c>
      <c r="G2825" s="1" t="s">
        <v>16075</v>
      </c>
      <c r="H2825" s="1" t="s">
        <v>16076</v>
      </c>
      <c r="I2825" s="4">
        <v>84.25707175925926</v>
      </c>
      <c r="J2825" s="1">
        <v>426.69</v>
      </c>
      <c r="K2825" s="1">
        <v>69.54</v>
      </c>
      <c r="M2825" s="10">
        <f t="array" ref="M2825">_xlfn.XLOOKUP(A2825,subscriptions!B2825:B10004,subscriptions!D2825:D10004)</f>
        <v>250</v>
      </c>
      <c r="N2825" s="10">
        <f t="array" ref="N2825">_xlfn.XLOOKUP(A2825,subscriptions!B2825:B10004,subscriptions!G2825:G10004)</f>
        <v>0</v>
      </c>
      <c r="O2825" s="10">
        <v>250.0</v>
      </c>
      <c r="P2825" s="10" t="str">
        <f t="array" ref="P2825">_xlfn.XLOOKUP(A2825,subscriptions!B2825:B10004,subscriptions!C2825:C10004)</f>
        <v>Business</v>
      </c>
      <c r="Q2825" s="10" t="s">
        <v>173</v>
      </c>
      <c r="R2825" s="10" t="s">
        <v>129</v>
      </c>
      <c r="S2825" s="10" t="s">
        <v>175</v>
      </c>
    </row>
    <row r="2826">
      <c r="A2826" s="1" t="s">
        <v>3761</v>
      </c>
      <c r="B2826" s="1" t="s">
        <v>508</v>
      </c>
      <c r="C2826" s="1" t="s">
        <v>492</v>
      </c>
      <c r="D2826" s="1" t="s">
        <v>153</v>
      </c>
      <c r="E2826" s="1" t="s">
        <v>239</v>
      </c>
      <c r="F2826" s="1" t="s">
        <v>1186</v>
      </c>
      <c r="G2826" s="1" t="s">
        <v>16077</v>
      </c>
      <c r="H2826" s="1" t="s">
        <v>16078</v>
      </c>
      <c r="I2826" s="4">
        <v>84.41832175925926</v>
      </c>
      <c r="J2826" s="1">
        <v>632.18</v>
      </c>
      <c r="K2826" s="1">
        <v>124.36</v>
      </c>
      <c r="M2826" s="10">
        <f t="array" ref="M2826">_xlfn.XLOOKUP(A2826,subscriptions!B2826:B10004,subscriptions!D2826:D10004)</f>
        <v>120</v>
      </c>
      <c r="N2826" s="10">
        <f t="array" ref="N2826">_xlfn.XLOOKUP(A2826,subscriptions!B2826:B10004,subscriptions!G2826:G10004)</f>
        <v>5</v>
      </c>
      <c r="O2826" s="10">
        <v>114.0</v>
      </c>
      <c r="P2826" s="10" t="str">
        <f t="array" ref="P2826">_xlfn.XLOOKUP(A2826,subscriptions!B2826:B10004,subscriptions!C2826:C10004)</f>
        <v>Residential</v>
      </c>
      <c r="Q2826" s="10" t="s">
        <v>194</v>
      </c>
      <c r="R2826" s="10" t="s">
        <v>212</v>
      </c>
      <c r="S2826" s="10" t="s">
        <v>3020</v>
      </c>
    </row>
    <row r="2827">
      <c r="A2827" s="1" t="s">
        <v>3762</v>
      </c>
      <c r="B2827" s="1" t="s">
        <v>2788</v>
      </c>
      <c r="C2827" s="1" t="s">
        <v>1142</v>
      </c>
      <c r="D2827" s="1" t="s">
        <v>153</v>
      </c>
      <c r="E2827" s="1" t="s">
        <v>219</v>
      </c>
      <c r="F2827" s="1" t="s">
        <v>1461</v>
      </c>
      <c r="G2827" s="1" t="s">
        <v>16079</v>
      </c>
      <c r="H2827" s="1" t="s">
        <v>16080</v>
      </c>
      <c r="I2827" s="4">
        <v>84.17292824074075</v>
      </c>
      <c r="J2827" s="1">
        <v>2876.23</v>
      </c>
      <c r="K2827" s="1">
        <v>711.64</v>
      </c>
      <c r="M2827" s="10">
        <f t="array" ref="M2827">_xlfn.XLOOKUP(A2827,subscriptions!B2827:B10004,subscriptions!D2827:D10004)</f>
        <v>50</v>
      </c>
      <c r="N2827" s="10">
        <f t="array" ref="N2827">_xlfn.XLOOKUP(A2827,subscriptions!B2827:B10004,subscriptions!G2827:G10004)</f>
        <v>10</v>
      </c>
      <c r="O2827" s="10">
        <v>45.0</v>
      </c>
      <c r="P2827" s="10" t="str">
        <f t="array" ref="P2827">_xlfn.XLOOKUP(A2827,subscriptions!B2827:B10004,subscriptions!C2827:C10004)</f>
        <v>Mini</v>
      </c>
      <c r="Q2827" s="10" t="s">
        <v>128</v>
      </c>
      <c r="R2827" s="10" t="s">
        <v>148</v>
      </c>
      <c r="S2827" s="10" t="s">
        <v>2630</v>
      </c>
    </row>
    <row r="2828">
      <c r="A2828" s="1" t="s">
        <v>3763</v>
      </c>
      <c r="B2828" s="1" t="s">
        <v>573</v>
      </c>
      <c r="C2828" s="1" t="s">
        <v>1876</v>
      </c>
      <c r="D2828" s="1" t="s">
        <v>27</v>
      </c>
      <c r="E2828" s="1" t="s">
        <v>219</v>
      </c>
      <c r="F2828" s="1" t="s">
        <v>1010</v>
      </c>
      <c r="G2828" s="1" t="s">
        <v>16081</v>
      </c>
      <c r="H2828" s="1" t="s">
        <v>16082</v>
      </c>
      <c r="I2828" s="4">
        <v>84.33773148148148</v>
      </c>
      <c r="J2828" s="1">
        <v>2007.69</v>
      </c>
      <c r="K2828" s="1">
        <v>189.15</v>
      </c>
      <c r="M2828" s="10">
        <f t="array" ref="M2828">_xlfn.XLOOKUP(A2828,subscriptions!B2828:B10004,subscriptions!D2828:D10004)</f>
        <v>80</v>
      </c>
      <c r="N2828" s="10">
        <f t="array" ref="N2828">_xlfn.XLOOKUP(A2828,subscriptions!B2828:B10004,subscriptions!G2828:G10004)</f>
        <v>20</v>
      </c>
      <c r="O2828" s="10">
        <v>64.0</v>
      </c>
      <c r="P2828" s="10" t="str">
        <f t="array" ref="P2828">_xlfn.XLOOKUP(A2828,subscriptions!B2828:B10004,subscriptions!C2828:C10004)</f>
        <v>Roam</v>
      </c>
      <c r="Q2828" s="10" t="s">
        <v>128</v>
      </c>
      <c r="R2828" s="10" t="s">
        <v>148</v>
      </c>
      <c r="S2828" s="10" t="s">
        <v>1961</v>
      </c>
    </row>
    <row r="2829">
      <c r="A2829" s="1" t="s">
        <v>3764</v>
      </c>
      <c r="B2829" s="1" t="s">
        <v>1995</v>
      </c>
      <c r="C2829" s="1" t="s">
        <v>198</v>
      </c>
      <c r="D2829" s="1" t="s">
        <v>153</v>
      </c>
      <c r="E2829" s="1" t="s">
        <v>179</v>
      </c>
      <c r="F2829" s="1" t="s">
        <v>2311</v>
      </c>
      <c r="G2829" s="1" t="s">
        <v>16083</v>
      </c>
      <c r="H2829" s="1" t="s">
        <v>16084</v>
      </c>
      <c r="I2829" s="4">
        <v>84.42090277777778</v>
      </c>
      <c r="J2829" s="1">
        <v>200.39</v>
      </c>
      <c r="K2829" s="1">
        <v>34.27</v>
      </c>
      <c r="L2829" s="1">
        <v>100.0</v>
      </c>
      <c r="M2829" s="10">
        <f t="array" ref="M2829">_xlfn.XLOOKUP(A2829,subscriptions!B2829:B10004,subscriptions!D2829:D10004)</f>
        <v>80</v>
      </c>
      <c r="N2829" s="10">
        <f t="array" ref="N2829">_xlfn.XLOOKUP(A2829,subscriptions!B2829:B10004,subscriptions!G2829:G10004)</f>
        <v>0</v>
      </c>
      <c r="O2829" s="10">
        <v>80.0</v>
      </c>
      <c r="P2829" s="10" t="str">
        <f t="array" ref="P2829">_xlfn.XLOOKUP(A2829,subscriptions!B2829:B10004,subscriptions!C2829:C10004)</f>
        <v>Roam</v>
      </c>
      <c r="Q2829" s="10" t="s">
        <v>173</v>
      </c>
      <c r="R2829" s="10" t="s">
        <v>148</v>
      </c>
      <c r="S2829" s="10" t="s">
        <v>2152</v>
      </c>
    </row>
    <row r="2830">
      <c r="A2830" s="1" t="s">
        <v>3765</v>
      </c>
      <c r="B2830" s="1" t="s">
        <v>329</v>
      </c>
      <c r="C2830" s="1" t="s">
        <v>658</v>
      </c>
      <c r="D2830" s="1" t="s">
        <v>27</v>
      </c>
      <c r="E2830" s="1" t="s">
        <v>332</v>
      </c>
      <c r="F2830" s="1" t="s">
        <v>618</v>
      </c>
      <c r="G2830" s="1" t="s">
        <v>16085</v>
      </c>
      <c r="H2830" s="1" t="s">
        <v>16086</v>
      </c>
      <c r="I2830" s="4">
        <v>84.25780092592592</v>
      </c>
      <c r="J2830" s="1">
        <v>889.77</v>
      </c>
      <c r="K2830" s="1">
        <v>135.03</v>
      </c>
      <c r="M2830" s="10">
        <f t="array" ref="M2830">_xlfn.XLOOKUP(A2830,subscriptions!B2830:B10004,subscriptions!D2830:D10004)</f>
        <v>50</v>
      </c>
      <c r="N2830" s="10">
        <f t="array" ref="N2830">_xlfn.XLOOKUP(A2830,subscriptions!B2830:B10004,subscriptions!G2830:G10004)</f>
        <v>5</v>
      </c>
      <c r="O2830" s="10">
        <v>47.5</v>
      </c>
      <c r="P2830" s="10" t="str">
        <f t="array" ref="P2830">_xlfn.XLOOKUP(A2830,subscriptions!B2830:B10004,subscriptions!C2830:C10004)</f>
        <v>Mini</v>
      </c>
      <c r="Q2830" s="10" t="s">
        <v>194</v>
      </c>
      <c r="R2830" s="10" t="s">
        <v>148</v>
      </c>
      <c r="S2830" s="10" t="s">
        <v>603</v>
      </c>
    </row>
    <row r="2831">
      <c r="A2831" s="1" t="s">
        <v>3766</v>
      </c>
      <c r="B2831" s="1" t="s">
        <v>1387</v>
      </c>
      <c r="C2831" s="1" t="s">
        <v>1876</v>
      </c>
      <c r="D2831" s="1" t="s">
        <v>27</v>
      </c>
      <c r="E2831" s="1" t="s">
        <v>28</v>
      </c>
      <c r="F2831" s="1" t="s">
        <v>2097</v>
      </c>
      <c r="G2831" s="1" t="s">
        <v>16087</v>
      </c>
      <c r="H2831" s="1" t="s">
        <v>16088</v>
      </c>
      <c r="I2831" s="4">
        <v>84.25084490740741</v>
      </c>
      <c r="J2831" s="1">
        <v>94.41</v>
      </c>
      <c r="K2831" s="1">
        <v>23.2</v>
      </c>
      <c r="M2831" s="10">
        <f t="array" ref="M2831">_xlfn.XLOOKUP(A2831,subscriptions!B2831:B10004,subscriptions!D2831:D10004)</f>
        <v>80</v>
      </c>
      <c r="N2831" s="10">
        <f t="array" ref="N2831">_xlfn.XLOOKUP(A2831,subscriptions!B2831:B10004,subscriptions!G2831:G10004)</f>
        <v>10</v>
      </c>
      <c r="O2831" s="10">
        <v>72.0</v>
      </c>
      <c r="P2831" s="10" t="str">
        <f t="array" ref="P2831">_xlfn.XLOOKUP(A2831,subscriptions!B2831:B10004,subscriptions!C2831:C10004)</f>
        <v>Roam</v>
      </c>
      <c r="Q2831" s="10" t="s">
        <v>128</v>
      </c>
      <c r="R2831" s="10" t="s">
        <v>148</v>
      </c>
      <c r="S2831" s="10" t="s">
        <v>1691</v>
      </c>
    </row>
    <row r="2832">
      <c r="A2832" s="1" t="s">
        <v>3767</v>
      </c>
      <c r="B2832" s="1" t="s">
        <v>1995</v>
      </c>
      <c r="C2832" s="1" t="s">
        <v>920</v>
      </c>
      <c r="D2832" s="1" t="s">
        <v>153</v>
      </c>
      <c r="E2832" s="1" t="s">
        <v>714</v>
      </c>
      <c r="F2832" s="1" t="s">
        <v>1866</v>
      </c>
      <c r="G2832" s="1" t="s">
        <v>16089</v>
      </c>
      <c r="H2832" s="1" t="s">
        <v>16090</v>
      </c>
      <c r="I2832" s="4">
        <v>84.17165509259259</v>
      </c>
      <c r="J2832" s="1">
        <v>1033.46</v>
      </c>
      <c r="K2832" s="1">
        <v>263.02</v>
      </c>
      <c r="M2832" s="10">
        <f t="array" ref="M2832">_xlfn.XLOOKUP(A2832,subscriptions!B2832:B10004,subscriptions!D2832:D10004)</f>
        <v>80</v>
      </c>
      <c r="N2832" s="10">
        <f t="array" ref="N2832">_xlfn.XLOOKUP(A2832,subscriptions!B2832:B10004,subscriptions!G2832:G10004)</f>
        <v>20</v>
      </c>
      <c r="O2832" s="10">
        <v>64.0</v>
      </c>
      <c r="P2832" s="10" t="str">
        <f t="array" ref="P2832">_xlfn.XLOOKUP(A2832,subscriptions!B2832:B10004,subscriptions!C2832:C10004)</f>
        <v>Roam</v>
      </c>
      <c r="Q2832" s="10" t="s">
        <v>128</v>
      </c>
      <c r="R2832" s="10" t="s">
        <v>148</v>
      </c>
      <c r="S2832" s="10" t="s">
        <v>1082</v>
      </c>
    </row>
    <row r="2833">
      <c r="A2833" s="1" t="s">
        <v>3768</v>
      </c>
      <c r="B2833" s="1" t="s">
        <v>312</v>
      </c>
      <c r="C2833" s="1" t="s">
        <v>152</v>
      </c>
      <c r="D2833" s="1" t="s">
        <v>153</v>
      </c>
      <c r="E2833" s="1" t="s">
        <v>714</v>
      </c>
      <c r="F2833" s="1" t="s">
        <v>715</v>
      </c>
      <c r="G2833" s="1" t="s">
        <v>16091</v>
      </c>
      <c r="H2833" s="1" t="s">
        <v>16092</v>
      </c>
      <c r="I2833" s="4">
        <v>84.2946412037037</v>
      </c>
      <c r="J2833" s="1">
        <v>1678.99</v>
      </c>
      <c r="K2833" s="1">
        <v>209.27</v>
      </c>
      <c r="M2833" s="10">
        <f t="array" ref="M2833">_xlfn.XLOOKUP(A2833,subscriptions!B2833:B10004,subscriptions!D2833:D10004)</f>
        <v>120</v>
      </c>
      <c r="N2833" s="10">
        <f t="array" ref="N2833">_xlfn.XLOOKUP(A2833,subscriptions!B2833:B10004,subscriptions!G2833:G10004)</f>
        <v>0</v>
      </c>
      <c r="O2833" s="10">
        <v>120.0</v>
      </c>
      <c r="P2833" s="10" t="str">
        <f t="array" ref="P2833">_xlfn.XLOOKUP(A2833,subscriptions!B2833:B10004,subscriptions!C2833:C10004)</f>
        <v>Residential</v>
      </c>
      <c r="Q2833" s="10" t="s">
        <v>173</v>
      </c>
      <c r="R2833" s="10" t="s">
        <v>212</v>
      </c>
      <c r="S2833" s="10" t="s">
        <v>2075</v>
      </c>
    </row>
    <row r="2834">
      <c r="A2834" s="1" t="s">
        <v>3769</v>
      </c>
      <c r="B2834" s="1" t="s">
        <v>439</v>
      </c>
      <c r="C2834" s="1" t="s">
        <v>827</v>
      </c>
      <c r="D2834" s="1" t="s">
        <v>153</v>
      </c>
      <c r="E2834" s="1" t="s">
        <v>262</v>
      </c>
      <c r="F2834" s="1" t="s">
        <v>1835</v>
      </c>
      <c r="G2834" s="1" t="s">
        <v>16093</v>
      </c>
      <c r="H2834" s="1" t="s">
        <v>16094</v>
      </c>
      <c r="I2834" s="4">
        <v>84.21326388888889</v>
      </c>
      <c r="J2834" s="1">
        <v>239.2</v>
      </c>
      <c r="K2834" s="1">
        <v>45.75</v>
      </c>
      <c r="M2834" s="10">
        <f t="array" ref="M2834">_xlfn.XLOOKUP(A2834,subscriptions!B2834:B10004,subscriptions!D2834:D10004)</f>
        <v>80</v>
      </c>
      <c r="N2834" s="10">
        <f t="array" ref="N2834">_xlfn.XLOOKUP(A2834,subscriptions!B2834:B10004,subscriptions!G2834:G10004)</f>
        <v>5</v>
      </c>
      <c r="O2834" s="10">
        <v>76.0</v>
      </c>
      <c r="P2834" s="10" t="str">
        <f t="array" ref="P2834">_xlfn.XLOOKUP(A2834,subscriptions!B2834:B10004,subscriptions!C2834:C10004)</f>
        <v>Roam</v>
      </c>
      <c r="Q2834" s="10" t="s">
        <v>194</v>
      </c>
      <c r="R2834" s="10" t="s">
        <v>148</v>
      </c>
      <c r="S2834" s="10" t="s">
        <v>1915</v>
      </c>
    </row>
    <row r="2835">
      <c r="A2835" s="1" t="s">
        <v>3770</v>
      </c>
      <c r="B2835" s="1" t="s">
        <v>842</v>
      </c>
      <c r="C2835" s="1" t="s">
        <v>1973</v>
      </c>
      <c r="D2835" s="1" t="s">
        <v>27</v>
      </c>
      <c r="E2835" s="1" t="s">
        <v>332</v>
      </c>
      <c r="F2835" s="1" t="s">
        <v>2415</v>
      </c>
      <c r="G2835" s="1" t="s">
        <v>16095</v>
      </c>
      <c r="H2835" s="1" t="s">
        <v>16096</v>
      </c>
      <c r="I2835" s="4">
        <v>84.34175925925926</v>
      </c>
      <c r="J2835" s="1">
        <v>561.38</v>
      </c>
      <c r="K2835" s="1">
        <v>113.25</v>
      </c>
      <c r="M2835" s="10">
        <f t="array" ref="M2835">_xlfn.XLOOKUP(A2835,subscriptions!B2835:B10004,subscriptions!D2835:D10004)</f>
        <v>120</v>
      </c>
      <c r="N2835" s="10">
        <f t="array" ref="N2835">_xlfn.XLOOKUP(A2835,subscriptions!B2835:B10004,subscriptions!G2835:G10004)</f>
        <v>10</v>
      </c>
      <c r="O2835" s="10">
        <v>108.0</v>
      </c>
      <c r="P2835" s="10" t="str">
        <f t="array" ref="P2835">_xlfn.XLOOKUP(A2835,subscriptions!B2835:B10004,subscriptions!C2835:C10004)</f>
        <v>Residential</v>
      </c>
      <c r="Q2835" s="10" t="s">
        <v>128</v>
      </c>
      <c r="R2835" s="10" t="s">
        <v>212</v>
      </c>
      <c r="S2835" s="10" t="s">
        <v>1703</v>
      </c>
    </row>
    <row r="2836">
      <c r="A2836" s="1" t="s">
        <v>3771</v>
      </c>
      <c r="B2836" s="1" t="s">
        <v>870</v>
      </c>
      <c r="C2836" s="1" t="s">
        <v>178</v>
      </c>
      <c r="D2836" s="1" t="s">
        <v>153</v>
      </c>
      <c r="E2836" s="1" t="s">
        <v>631</v>
      </c>
      <c r="F2836" s="1" t="s">
        <v>943</v>
      </c>
      <c r="G2836" s="1" t="s">
        <v>16097</v>
      </c>
      <c r="H2836" s="1" t="s">
        <v>16098</v>
      </c>
      <c r="I2836" s="4">
        <v>84.33905092592593</v>
      </c>
      <c r="J2836" s="1">
        <v>810.84</v>
      </c>
      <c r="K2836" s="1">
        <v>177.11</v>
      </c>
      <c r="M2836" s="10">
        <f t="array" ref="M2836">_xlfn.XLOOKUP(A2836,subscriptions!B2836:B10004,subscriptions!D2836:D10004)</f>
        <v>120</v>
      </c>
      <c r="N2836" s="10">
        <f t="array" ref="N2836">_xlfn.XLOOKUP(A2836,subscriptions!B2836:B10004,subscriptions!G2836:G10004)</f>
        <v>20</v>
      </c>
      <c r="O2836" s="10">
        <v>96.0</v>
      </c>
      <c r="P2836" s="10" t="str">
        <f t="array" ref="P2836">_xlfn.XLOOKUP(A2836,subscriptions!B2836:B10004,subscriptions!C2836:C10004)</f>
        <v>Residential</v>
      </c>
      <c r="Q2836" s="10" t="s">
        <v>128</v>
      </c>
      <c r="R2836" s="10" t="s">
        <v>148</v>
      </c>
      <c r="S2836" s="10" t="s">
        <v>2016</v>
      </c>
    </row>
    <row r="2837">
      <c r="A2837" s="1" t="s">
        <v>3772</v>
      </c>
      <c r="B2837" s="1" t="s">
        <v>748</v>
      </c>
      <c r="C2837" s="1" t="s">
        <v>198</v>
      </c>
      <c r="D2837" s="1" t="s">
        <v>27</v>
      </c>
      <c r="E2837" s="1" t="s">
        <v>28</v>
      </c>
      <c r="F2837" s="1" t="s">
        <v>1639</v>
      </c>
      <c r="G2837" s="1" t="s">
        <v>16099</v>
      </c>
      <c r="H2837" s="1" t="s">
        <v>16100</v>
      </c>
      <c r="I2837" s="4">
        <v>84.29869212962963</v>
      </c>
      <c r="J2837" s="1">
        <v>3829.83</v>
      </c>
      <c r="K2837" s="1">
        <v>944.36</v>
      </c>
      <c r="M2837" s="10">
        <f t="array" ref="M2837">_xlfn.XLOOKUP(A2837,subscriptions!B2837:B10004,subscriptions!D2837:D10004)</f>
        <v>120</v>
      </c>
      <c r="N2837" s="10">
        <f t="array" ref="N2837">_xlfn.XLOOKUP(A2837,subscriptions!B2837:B10004,subscriptions!G2837:G10004)</f>
        <v>0</v>
      </c>
      <c r="O2837" s="10">
        <v>120.0</v>
      </c>
      <c r="P2837" s="10" t="str">
        <f t="array" ref="P2837">_xlfn.XLOOKUP(A2837,subscriptions!B2837:B10004,subscriptions!C2837:C10004)</f>
        <v>Residential</v>
      </c>
      <c r="Q2837" s="10" t="s">
        <v>173</v>
      </c>
      <c r="R2837" s="10" t="s">
        <v>212</v>
      </c>
      <c r="S2837" s="10" t="s">
        <v>276</v>
      </c>
    </row>
    <row r="2838">
      <c r="A2838" s="1" t="s">
        <v>3773</v>
      </c>
      <c r="B2838" s="1" t="s">
        <v>1527</v>
      </c>
      <c r="C2838" s="1" t="s">
        <v>441</v>
      </c>
      <c r="D2838" s="1" t="s">
        <v>153</v>
      </c>
      <c r="E2838" s="1" t="s">
        <v>631</v>
      </c>
      <c r="F2838" s="1" t="s">
        <v>1115</v>
      </c>
      <c r="G2838" s="1" t="s">
        <v>16101</v>
      </c>
      <c r="H2838" s="1" t="s">
        <v>16102</v>
      </c>
      <c r="I2838" s="4">
        <v>84.1711574074074</v>
      </c>
      <c r="J2838" s="1">
        <v>7548.43</v>
      </c>
      <c r="K2838" s="1">
        <v>1416.39</v>
      </c>
      <c r="M2838" s="10">
        <f t="array" ref="M2838">_xlfn.XLOOKUP(A2838,subscriptions!B2838:B10004,subscriptions!D2838:D10004)</f>
        <v>80</v>
      </c>
      <c r="N2838" s="10">
        <f t="array" ref="N2838">_xlfn.XLOOKUP(A2838,subscriptions!B2838:B10004,subscriptions!G2838:G10004)</f>
        <v>5</v>
      </c>
      <c r="O2838" s="10">
        <v>76.0</v>
      </c>
      <c r="P2838" s="10" t="str">
        <f t="array" ref="P2838">_xlfn.XLOOKUP(A2838,subscriptions!B2838:B10004,subscriptions!C2838:C10004)</f>
        <v>Roam</v>
      </c>
      <c r="Q2838" s="10" t="s">
        <v>194</v>
      </c>
      <c r="R2838" s="10" t="s">
        <v>148</v>
      </c>
      <c r="S2838" s="10" t="s">
        <v>310</v>
      </c>
    </row>
    <row r="2839">
      <c r="A2839" s="1" t="s">
        <v>3776</v>
      </c>
      <c r="B2839" s="1" t="s">
        <v>573</v>
      </c>
      <c r="C2839" s="1" t="s">
        <v>110</v>
      </c>
      <c r="D2839" s="1" t="s">
        <v>27</v>
      </c>
      <c r="E2839" s="1" t="s">
        <v>280</v>
      </c>
      <c r="F2839" s="1" t="s">
        <v>1665</v>
      </c>
      <c r="G2839" s="1" t="s">
        <v>16103</v>
      </c>
      <c r="H2839" s="1" t="s">
        <v>16104</v>
      </c>
      <c r="I2839" s="4">
        <v>84.4195949074074</v>
      </c>
      <c r="J2839" s="1">
        <v>118.93</v>
      </c>
      <c r="K2839" s="1">
        <v>32.97</v>
      </c>
      <c r="M2839" s="10">
        <f t="array" ref="M2839">_xlfn.XLOOKUP(A2839,subscriptions!B2839:B10004,subscriptions!D2839:D10004)</f>
        <v>120</v>
      </c>
      <c r="N2839" s="10">
        <f t="array" ref="N2839">_xlfn.XLOOKUP(A2839,subscriptions!B2839:B10004,subscriptions!G2839:G10004)</f>
        <v>10</v>
      </c>
      <c r="O2839" s="10">
        <v>108.0</v>
      </c>
      <c r="P2839" s="10" t="str">
        <f t="array" ref="P2839">_xlfn.XLOOKUP(A2839,subscriptions!B2839:B10004,subscriptions!C2839:C10004)</f>
        <v>Residential</v>
      </c>
      <c r="Q2839" s="10" t="s">
        <v>128</v>
      </c>
      <c r="R2839" s="10" t="s">
        <v>212</v>
      </c>
      <c r="S2839" s="10" t="s">
        <v>1525</v>
      </c>
    </row>
    <row r="2840">
      <c r="A2840" s="1" t="s">
        <v>3777</v>
      </c>
      <c r="B2840" s="1" t="s">
        <v>899</v>
      </c>
      <c r="C2840" s="1" t="s">
        <v>1251</v>
      </c>
      <c r="D2840" s="1" t="s">
        <v>27</v>
      </c>
      <c r="E2840" s="1" t="s">
        <v>714</v>
      </c>
      <c r="F2840" s="1" t="s">
        <v>3419</v>
      </c>
      <c r="G2840" s="1" t="s">
        <v>16105</v>
      </c>
      <c r="H2840" s="1" t="s">
        <v>16106</v>
      </c>
      <c r="I2840" s="4">
        <v>84.21181712962964</v>
      </c>
      <c r="J2840" s="1">
        <v>2196.99</v>
      </c>
      <c r="K2840" s="1">
        <v>299.63</v>
      </c>
      <c r="M2840" s="10">
        <f t="array" ref="M2840">_xlfn.XLOOKUP(A2840,subscriptions!B2840:B10004,subscriptions!D2840:D10004)</f>
        <v>120</v>
      </c>
      <c r="N2840" s="10">
        <f t="array" ref="N2840">_xlfn.XLOOKUP(A2840,subscriptions!B2840:B10004,subscriptions!G2840:G10004)</f>
        <v>20</v>
      </c>
      <c r="O2840" s="10">
        <v>96.0</v>
      </c>
      <c r="P2840" s="10" t="str">
        <f t="array" ref="P2840">_xlfn.XLOOKUP(A2840,subscriptions!B2840:B10004,subscriptions!C2840:C10004)</f>
        <v>Residential</v>
      </c>
      <c r="Q2840" s="10" t="s">
        <v>128</v>
      </c>
      <c r="R2840" s="10" t="s">
        <v>148</v>
      </c>
      <c r="S2840" s="10" t="s">
        <v>857</v>
      </c>
    </row>
    <row r="2841">
      <c r="A2841" s="1" t="s">
        <v>3778</v>
      </c>
      <c r="B2841" s="1" t="s">
        <v>589</v>
      </c>
      <c r="C2841" s="1" t="s">
        <v>734</v>
      </c>
      <c r="D2841" s="1" t="s">
        <v>153</v>
      </c>
      <c r="E2841" s="1" t="s">
        <v>111</v>
      </c>
      <c r="F2841" s="1" t="s">
        <v>135</v>
      </c>
      <c r="G2841" s="1" t="s">
        <v>16107</v>
      </c>
      <c r="H2841" s="1" t="s">
        <v>16108</v>
      </c>
      <c r="I2841" s="4">
        <v>84.37792824074074</v>
      </c>
      <c r="J2841" s="1">
        <v>747.16</v>
      </c>
      <c r="K2841" s="1">
        <v>79.85</v>
      </c>
      <c r="M2841" s="10">
        <f t="array" ref="M2841">_xlfn.XLOOKUP(A2841,subscriptions!B2841:B10004,subscriptions!D2841:D10004)</f>
        <v>80</v>
      </c>
      <c r="N2841" s="10">
        <f t="array" ref="N2841">_xlfn.XLOOKUP(A2841,subscriptions!B2841:B10004,subscriptions!G2841:G10004)</f>
        <v>0</v>
      </c>
      <c r="O2841" s="10">
        <v>80.0</v>
      </c>
      <c r="P2841" s="10" t="str">
        <f t="array" ref="P2841">_xlfn.XLOOKUP(A2841,subscriptions!B2841:B10004,subscriptions!C2841:C10004)</f>
        <v>Roam</v>
      </c>
      <c r="Q2841" s="10" t="s">
        <v>173</v>
      </c>
      <c r="R2841" s="10" t="s">
        <v>148</v>
      </c>
      <c r="S2841" s="10" t="s">
        <v>1302</v>
      </c>
    </row>
    <row r="2842">
      <c r="A2842" s="1" t="s">
        <v>3779</v>
      </c>
      <c r="B2842" s="1" t="s">
        <v>455</v>
      </c>
      <c r="C2842" s="1" t="s">
        <v>800</v>
      </c>
      <c r="D2842" s="1" t="s">
        <v>27</v>
      </c>
      <c r="E2842" s="1" t="s">
        <v>239</v>
      </c>
      <c r="F2842" s="1" t="s">
        <v>3181</v>
      </c>
      <c r="G2842" s="1" t="s">
        <v>16109</v>
      </c>
      <c r="H2842" s="1" t="s">
        <v>16110</v>
      </c>
      <c r="I2842" s="4">
        <v>84.25641203703704</v>
      </c>
      <c r="J2842" s="1">
        <v>797.5</v>
      </c>
      <c r="K2842" s="1">
        <v>139.55</v>
      </c>
      <c r="M2842" s="10">
        <f t="array" ref="M2842">_xlfn.XLOOKUP(A2842,subscriptions!B2842:B10004,subscriptions!D2842:D10004)</f>
        <v>120</v>
      </c>
      <c r="N2842" s="10">
        <f t="array" ref="N2842">_xlfn.XLOOKUP(A2842,subscriptions!B2842:B10004,subscriptions!G2842:G10004)</f>
        <v>5</v>
      </c>
      <c r="O2842" s="10">
        <v>114.0</v>
      </c>
      <c r="P2842" s="10" t="str">
        <f t="array" ref="P2842">_xlfn.XLOOKUP(A2842,subscriptions!B2842:B10004,subscriptions!C2842:C10004)</f>
        <v>Residential</v>
      </c>
      <c r="Q2842" s="10" t="s">
        <v>194</v>
      </c>
      <c r="R2842" s="10" t="s">
        <v>212</v>
      </c>
      <c r="S2842" s="10" t="s">
        <v>130</v>
      </c>
    </row>
    <row r="2843">
      <c r="A2843" s="1" t="s">
        <v>3780</v>
      </c>
      <c r="B2843" s="1" t="s">
        <v>1624</v>
      </c>
      <c r="C2843" s="1" t="s">
        <v>1415</v>
      </c>
      <c r="D2843" s="1" t="s">
        <v>27</v>
      </c>
      <c r="E2843" s="1" t="s">
        <v>111</v>
      </c>
      <c r="F2843" s="1" t="s">
        <v>1263</v>
      </c>
      <c r="G2843" s="1" t="s">
        <v>16111</v>
      </c>
      <c r="H2843" s="1" t="s">
        <v>16112</v>
      </c>
      <c r="I2843" s="4">
        <v>84.33554398148148</v>
      </c>
      <c r="J2843" s="1">
        <v>2155.25</v>
      </c>
      <c r="K2843" s="1">
        <v>324.1</v>
      </c>
      <c r="M2843" s="10">
        <f t="array" ref="M2843">_xlfn.XLOOKUP(A2843,subscriptions!B2843:B10004,subscriptions!D2843:D10004)</f>
        <v>120</v>
      </c>
      <c r="N2843" s="10">
        <f t="array" ref="N2843">_xlfn.XLOOKUP(A2843,subscriptions!B2843:B10004,subscriptions!G2843:G10004)</f>
        <v>10</v>
      </c>
      <c r="O2843" s="10">
        <v>108.0</v>
      </c>
      <c r="P2843" s="10" t="str">
        <f t="array" ref="P2843">_xlfn.XLOOKUP(A2843,subscriptions!B2843:B10004,subscriptions!C2843:C10004)</f>
        <v>Residential</v>
      </c>
      <c r="Q2843" s="10" t="s">
        <v>128</v>
      </c>
      <c r="R2843" s="10" t="s">
        <v>212</v>
      </c>
      <c r="S2843" s="10" t="s">
        <v>571</v>
      </c>
    </row>
    <row r="2844">
      <c r="A2844" s="1" t="s">
        <v>3781</v>
      </c>
      <c r="B2844" s="1" t="s">
        <v>1939</v>
      </c>
      <c r="C2844" s="1" t="s">
        <v>426</v>
      </c>
      <c r="D2844" s="1" t="s">
        <v>153</v>
      </c>
      <c r="E2844" s="1" t="s">
        <v>714</v>
      </c>
      <c r="F2844" s="1" t="s">
        <v>828</v>
      </c>
      <c r="G2844" s="1" t="s">
        <v>16113</v>
      </c>
      <c r="H2844" s="1" t="s">
        <v>16114</v>
      </c>
      <c r="I2844" s="4">
        <v>84.38223379629629</v>
      </c>
      <c r="J2844" s="1">
        <v>3809.37</v>
      </c>
      <c r="K2844" s="1">
        <v>383.55</v>
      </c>
      <c r="M2844" s="10">
        <f t="array" ref="M2844">_xlfn.XLOOKUP(A2844,subscriptions!B2844:B10004,subscriptions!D2844:D10004)</f>
        <v>120</v>
      </c>
      <c r="N2844" s="10">
        <f t="array" ref="N2844">_xlfn.XLOOKUP(A2844,subscriptions!B2844:B10004,subscriptions!G2844:G10004)</f>
        <v>20</v>
      </c>
      <c r="O2844" s="10">
        <v>96.0</v>
      </c>
      <c r="P2844" s="10" t="str">
        <f t="array" ref="P2844">_xlfn.XLOOKUP(A2844,subscriptions!B2844:B10004,subscriptions!C2844:C10004)</f>
        <v>Residential</v>
      </c>
      <c r="Q2844" s="10" t="s">
        <v>128</v>
      </c>
      <c r="R2844" s="10" t="s">
        <v>148</v>
      </c>
      <c r="S2844" s="10" t="s">
        <v>293</v>
      </c>
    </row>
    <row r="2845">
      <c r="A2845" s="1" t="s">
        <v>3782</v>
      </c>
      <c r="B2845" s="1" t="s">
        <v>772</v>
      </c>
      <c r="C2845" s="1" t="s">
        <v>786</v>
      </c>
      <c r="D2845" s="1" t="s">
        <v>153</v>
      </c>
      <c r="E2845" s="1" t="s">
        <v>262</v>
      </c>
      <c r="F2845" s="1" t="s">
        <v>392</v>
      </c>
      <c r="G2845" s="1" t="s">
        <v>16115</v>
      </c>
      <c r="H2845" s="1" t="s">
        <v>16116</v>
      </c>
      <c r="I2845" s="4">
        <v>84.37877314814814</v>
      </c>
      <c r="J2845" s="1">
        <v>4571.72</v>
      </c>
      <c r="K2845" s="1">
        <v>597.58</v>
      </c>
      <c r="M2845" s="10">
        <f t="array" ref="M2845">_xlfn.XLOOKUP(A2845,subscriptions!B2845:B10004,subscriptions!D2845:D10004)</f>
        <v>120</v>
      </c>
      <c r="N2845" s="10">
        <f t="array" ref="N2845">_xlfn.XLOOKUP(A2845,subscriptions!B2845:B10004,subscriptions!G2845:G10004)</f>
        <v>0</v>
      </c>
      <c r="O2845" s="10">
        <v>120.0</v>
      </c>
      <c r="P2845" s="10" t="str">
        <f t="array" ref="P2845">_xlfn.XLOOKUP(A2845,subscriptions!B2845:B10004,subscriptions!C2845:C10004)</f>
        <v>Residential</v>
      </c>
      <c r="Q2845" s="10" t="s">
        <v>173</v>
      </c>
      <c r="R2845" s="10" t="s">
        <v>212</v>
      </c>
      <c r="S2845" s="10" t="s">
        <v>1622</v>
      </c>
    </row>
    <row r="2846">
      <c r="A2846" s="1" t="s">
        <v>3783</v>
      </c>
      <c r="B2846" s="1" t="s">
        <v>1506</v>
      </c>
      <c r="C2846" s="1" t="s">
        <v>1507</v>
      </c>
      <c r="D2846" s="1" t="s">
        <v>27</v>
      </c>
      <c r="E2846" s="1" t="s">
        <v>179</v>
      </c>
      <c r="F2846" s="1" t="s">
        <v>1045</v>
      </c>
      <c r="G2846" s="1" t="s">
        <v>16117</v>
      </c>
      <c r="H2846" s="1" t="s">
        <v>16118</v>
      </c>
      <c r="I2846" s="4">
        <v>84.255625</v>
      </c>
      <c r="J2846" s="1">
        <v>1341.01</v>
      </c>
      <c r="K2846" s="1">
        <v>181.74</v>
      </c>
      <c r="L2846" s="1">
        <v>100.0</v>
      </c>
      <c r="M2846" s="10">
        <f t="array" ref="M2846">_xlfn.XLOOKUP(A2846,subscriptions!B2846:B10004,subscriptions!D2846:D10004)</f>
        <v>80</v>
      </c>
      <c r="N2846" s="10">
        <f t="array" ref="N2846">_xlfn.XLOOKUP(A2846,subscriptions!B2846:B10004,subscriptions!G2846:G10004)</f>
        <v>5</v>
      </c>
      <c r="O2846" s="10">
        <v>76.0</v>
      </c>
      <c r="P2846" s="10" t="str">
        <f t="array" ref="P2846">_xlfn.XLOOKUP(A2846,subscriptions!B2846:B10004,subscriptions!C2846:C10004)</f>
        <v>Roam</v>
      </c>
      <c r="Q2846" s="10" t="s">
        <v>194</v>
      </c>
      <c r="R2846" s="10" t="s">
        <v>148</v>
      </c>
      <c r="S2846" s="10" t="s">
        <v>1156</v>
      </c>
    </row>
    <row r="2847">
      <c r="A2847" s="1" t="s">
        <v>3784</v>
      </c>
      <c r="B2847" s="1" t="s">
        <v>1844</v>
      </c>
      <c r="C2847" s="1" t="s">
        <v>871</v>
      </c>
      <c r="D2847" s="1" t="s">
        <v>153</v>
      </c>
      <c r="E2847" s="1" t="s">
        <v>262</v>
      </c>
      <c r="F2847" s="1" t="s">
        <v>2985</v>
      </c>
      <c r="G2847" s="1" t="s">
        <v>16119</v>
      </c>
      <c r="H2847" s="1" t="s">
        <v>16120</v>
      </c>
      <c r="I2847" s="4">
        <v>84.37873842592593</v>
      </c>
      <c r="J2847" s="1">
        <v>712.7</v>
      </c>
      <c r="K2847" s="1">
        <v>148.61</v>
      </c>
      <c r="M2847" s="10">
        <f t="array" ref="M2847">_xlfn.XLOOKUP(A2847,subscriptions!B2847:B10004,subscriptions!D2847:D10004)</f>
        <v>250</v>
      </c>
      <c r="N2847" s="10">
        <f t="array" ref="N2847">_xlfn.XLOOKUP(A2847,subscriptions!B2847:B10004,subscriptions!G2847:G10004)</f>
        <v>10</v>
      </c>
      <c r="O2847" s="10">
        <v>225.0</v>
      </c>
      <c r="P2847" s="10" t="str">
        <f t="array" ref="P2847">_xlfn.XLOOKUP(A2847,subscriptions!B2847:B10004,subscriptions!C2847:C10004)</f>
        <v>Business</v>
      </c>
      <c r="Q2847" s="10" t="s">
        <v>128</v>
      </c>
      <c r="R2847" s="10" t="s">
        <v>129</v>
      </c>
      <c r="S2847" s="10" t="s">
        <v>1622</v>
      </c>
    </row>
    <row r="2848">
      <c r="A2848" s="1" t="s">
        <v>3787</v>
      </c>
      <c r="B2848" s="1" t="s">
        <v>4509</v>
      </c>
      <c r="C2848" s="1" t="s">
        <v>884</v>
      </c>
      <c r="D2848" s="1" t="s">
        <v>153</v>
      </c>
      <c r="E2848" s="1" t="s">
        <v>28</v>
      </c>
      <c r="F2848" s="1" t="s">
        <v>2097</v>
      </c>
      <c r="G2848" s="1" t="s">
        <v>16121</v>
      </c>
      <c r="H2848" s="1" t="s">
        <v>16122</v>
      </c>
      <c r="I2848" s="4">
        <v>84.21074074074075</v>
      </c>
      <c r="J2848" s="1">
        <v>2373.57</v>
      </c>
      <c r="K2848" s="1">
        <v>484.05</v>
      </c>
      <c r="M2848" s="10">
        <f t="array" ref="M2848">_xlfn.XLOOKUP(A2848,subscriptions!B2848:B10004,subscriptions!D2848:D10004)</f>
        <v>120</v>
      </c>
      <c r="N2848" s="10">
        <f t="array" ref="N2848">_xlfn.XLOOKUP(A2848,subscriptions!B2848:B10004,subscriptions!G2848:G10004)</f>
        <v>20</v>
      </c>
      <c r="O2848" s="10">
        <v>96.0</v>
      </c>
      <c r="P2848" s="10" t="str">
        <f t="array" ref="P2848">_xlfn.XLOOKUP(A2848,subscriptions!B2848:B10004,subscriptions!C2848:C10004)</f>
        <v>Residential</v>
      </c>
      <c r="Q2848" s="10" t="s">
        <v>128</v>
      </c>
      <c r="R2848" s="10" t="s">
        <v>148</v>
      </c>
      <c r="S2848" s="10" t="s">
        <v>770</v>
      </c>
    </row>
    <row r="2849">
      <c r="A2849" s="1" t="s">
        <v>3788</v>
      </c>
      <c r="B2849" s="1" t="s">
        <v>814</v>
      </c>
      <c r="C2849" s="1" t="s">
        <v>178</v>
      </c>
      <c r="D2849" s="1" t="s">
        <v>153</v>
      </c>
      <c r="E2849" s="1" t="s">
        <v>219</v>
      </c>
      <c r="F2849" s="1" t="s">
        <v>574</v>
      </c>
      <c r="G2849" s="1" t="s">
        <v>16123</v>
      </c>
      <c r="H2849" s="1" t="s">
        <v>16124</v>
      </c>
      <c r="I2849" s="4">
        <v>84.25166666666667</v>
      </c>
      <c r="J2849" s="1">
        <v>483.53</v>
      </c>
      <c r="K2849" s="1">
        <v>61.61</v>
      </c>
      <c r="M2849" s="10">
        <f t="array" ref="M2849">_xlfn.XLOOKUP(A2849,subscriptions!B2849:B10004,subscriptions!D2849:D10004)</f>
        <v>120</v>
      </c>
      <c r="N2849" s="10">
        <f t="array" ref="N2849">_xlfn.XLOOKUP(A2849,subscriptions!B2849:B10004,subscriptions!G2849:G10004)</f>
        <v>0</v>
      </c>
      <c r="O2849" s="10">
        <v>120.0</v>
      </c>
      <c r="P2849" s="10" t="str">
        <f t="array" ref="P2849">_xlfn.XLOOKUP(A2849,subscriptions!B2849:B10004,subscriptions!C2849:C10004)</f>
        <v>Residential</v>
      </c>
      <c r="Q2849" s="10" t="s">
        <v>173</v>
      </c>
      <c r="R2849" s="10" t="s">
        <v>212</v>
      </c>
      <c r="S2849" s="10" t="s">
        <v>4065</v>
      </c>
    </row>
    <row r="2850">
      <c r="A2850" s="1" t="s">
        <v>3789</v>
      </c>
      <c r="B2850" s="1" t="s">
        <v>197</v>
      </c>
      <c r="C2850" s="1" t="s">
        <v>800</v>
      </c>
      <c r="D2850" s="1" t="s">
        <v>153</v>
      </c>
      <c r="E2850" s="1" t="s">
        <v>332</v>
      </c>
      <c r="F2850" s="1" t="s">
        <v>2280</v>
      </c>
      <c r="G2850" s="1" t="s">
        <v>16125</v>
      </c>
      <c r="H2850" s="1" t="s">
        <v>16126</v>
      </c>
      <c r="I2850" s="4">
        <v>84.38215277777778</v>
      </c>
      <c r="J2850" s="1">
        <v>1295.42</v>
      </c>
      <c r="K2850" s="1">
        <v>220.23</v>
      </c>
      <c r="M2850" s="10">
        <f t="array" ref="M2850">_xlfn.XLOOKUP(A2850,subscriptions!B2850:B10004,subscriptions!D2850:D10004)</f>
        <v>120</v>
      </c>
      <c r="N2850" s="10">
        <f t="array" ref="N2850">_xlfn.XLOOKUP(A2850,subscriptions!B2850:B10004,subscriptions!G2850:G10004)</f>
        <v>5</v>
      </c>
      <c r="O2850" s="10">
        <v>114.0</v>
      </c>
      <c r="P2850" s="10" t="str">
        <f t="array" ref="P2850">_xlfn.XLOOKUP(A2850,subscriptions!B2850:B10004,subscriptions!C2850:C10004)</f>
        <v>Residential</v>
      </c>
      <c r="Q2850" s="10" t="s">
        <v>194</v>
      </c>
      <c r="R2850" s="10" t="s">
        <v>212</v>
      </c>
      <c r="S2850" s="10" t="s">
        <v>293</v>
      </c>
    </row>
    <row r="2851">
      <c r="A2851" s="1" t="s">
        <v>3790</v>
      </c>
      <c r="B2851" s="1" t="s">
        <v>1460</v>
      </c>
      <c r="C2851" s="1" t="s">
        <v>556</v>
      </c>
      <c r="D2851" s="1" t="s">
        <v>27</v>
      </c>
      <c r="E2851" s="1" t="s">
        <v>239</v>
      </c>
      <c r="F2851" s="1" t="s">
        <v>2267</v>
      </c>
      <c r="G2851" s="1" t="s">
        <v>16127</v>
      </c>
      <c r="H2851" s="1" t="s">
        <v>16128</v>
      </c>
      <c r="I2851" s="4">
        <v>84.41751157407407</v>
      </c>
      <c r="J2851" s="1">
        <v>716.1</v>
      </c>
      <c r="K2851" s="1">
        <v>107.72</v>
      </c>
      <c r="M2851" s="10">
        <f t="array" ref="M2851">_xlfn.XLOOKUP(A2851,subscriptions!B2851:B10004,subscriptions!D2851:D10004)</f>
        <v>120</v>
      </c>
      <c r="N2851" s="10">
        <f t="array" ref="N2851">_xlfn.XLOOKUP(A2851,subscriptions!B2851:B10004,subscriptions!G2851:G10004)</f>
        <v>10</v>
      </c>
      <c r="O2851" s="10">
        <v>108.0</v>
      </c>
      <c r="P2851" s="10" t="str">
        <f t="array" ref="P2851">_xlfn.XLOOKUP(A2851,subscriptions!B2851:B10004,subscriptions!C2851:C10004)</f>
        <v>Residential</v>
      </c>
      <c r="Q2851" s="10" t="s">
        <v>128</v>
      </c>
      <c r="R2851" s="10" t="s">
        <v>212</v>
      </c>
      <c r="S2851" s="10" t="s">
        <v>327</v>
      </c>
    </row>
    <row r="2852">
      <c r="A2852" s="1" t="s">
        <v>3791</v>
      </c>
      <c r="B2852" s="1" t="s">
        <v>1414</v>
      </c>
      <c r="C2852" s="1" t="s">
        <v>1200</v>
      </c>
      <c r="D2852" s="1" t="s">
        <v>27</v>
      </c>
      <c r="E2852" s="1" t="s">
        <v>179</v>
      </c>
      <c r="F2852" s="1" t="s">
        <v>181</v>
      </c>
      <c r="G2852" s="1" t="s">
        <v>16129</v>
      </c>
      <c r="H2852" s="1" t="s">
        <v>16130</v>
      </c>
      <c r="I2852" s="4">
        <v>84.33752314814815</v>
      </c>
      <c r="J2852" s="1">
        <v>1653.42</v>
      </c>
      <c r="K2852" s="1">
        <v>252.52</v>
      </c>
      <c r="L2852" s="1">
        <v>100.0</v>
      </c>
      <c r="M2852" s="10">
        <f t="array" ref="M2852">_xlfn.XLOOKUP(A2852,subscriptions!B2852:B10004,subscriptions!D2852:D10004)</f>
        <v>120</v>
      </c>
      <c r="N2852" s="10">
        <f t="array" ref="N2852">_xlfn.XLOOKUP(A2852,subscriptions!B2852:B10004,subscriptions!G2852:G10004)</f>
        <v>20</v>
      </c>
      <c r="O2852" s="10">
        <v>96.0</v>
      </c>
      <c r="P2852" s="10" t="str">
        <f t="array" ref="P2852">_xlfn.XLOOKUP(A2852,subscriptions!B2852:B10004,subscriptions!C2852:C10004)</f>
        <v>Residential</v>
      </c>
      <c r="Q2852" s="10" t="s">
        <v>128</v>
      </c>
      <c r="R2852" s="10" t="s">
        <v>148</v>
      </c>
      <c r="S2852" s="10" t="s">
        <v>1961</v>
      </c>
    </row>
    <row r="2853">
      <c r="A2853" s="1" t="s">
        <v>3792</v>
      </c>
      <c r="B2853" s="1" t="s">
        <v>748</v>
      </c>
      <c r="C2853" s="1" t="s">
        <v>473</v>
      </c>
      <c r="D2853" s="1" t="s">
        <v>27</v>
      </c>
      <c r="E2853" s="1" t="s">
        <v>262</v>
      </c>
      <c r="F2853" s="1" t="s">
        <v>2985</v>
      </c>
      <c r="G2853" s="1" t="s">
        <v>16131</v>
      </c>
      <c r="H2853" s="1" t="s">
        <v>16132</v>
      </c>
      <c r="I2853" s="4">
        <v>84.21127314814815</v>
      </c>
      <c r="J2853" s="1">
        <v>462.44</v>
      </c>
      <c r="K2853" s="1">
        <v>65.57</v>
      </c>
      <c r="M2853" s="10">
        <f t="array" ref="M2853">_xlfn.XLOOKUP(A2853,subscriptions!B2853:B10004,subscriptions!D2853:D10004)</f>
        <v>120</v>
      </c>
      <c r="N2853" s="10">
        <f t="array" ref="N2853">_xlfn.XLOOKUP(A2853,subscriptions!B2853:B10004,subscriptions!G2853:G10004)</f>
        <v>0</v>
      </c>
      <c r="O2853" s="10">
        <v>120.0</v>
      </c>
      <c r="P2853" s="10" t="str">
        <f t="array" ref="P2853">_xlfn.XLOOKUP(A2853,subscriptions!B2853:B10004,subscriptions!C2853:C10004)</f>
        <v>Residential</v>
      </c>
      <c r="Q2853" s="10" t="s">
        <v>173</v>
      </c>
      <c r="R2853" s="10" t="s">
        <v>212</v>
      </c>
      <c r="S2853" s="10" t="s">
        <v>438</v>
      </c>
    </row>
    <row r="2854">
      <c r="A2854" s="1" t="s">
        <v>3793</v>
      </c>
      <c r="B2854" s="1" t="s">
        <v>2534</v>
      </c>
      <c r="C2854" s="1" t="s">
        <v>750</v>
      </c>
      <c r="D2854" s="1" t="s">
        <v>153</v>
      </c>
      <c r="E2854" s="1" t="s">
        <v>179</v>
      </c>
      <c r="F2854" s="1" t="s">
        <v>4595</v>
      </c>
      <c r="G2854" s="1" t="s">
        <v>16133</v>
      </c>
      <c r="H2854" s="1" t="s">
        <v>16134</v>
      </c>
      <c r="I2854" s="4">
        <v>84.33625</v>
      </c>
      <c r="J2854" s="1">
        <v>369.03</v>
      </c>
      <c r="K2854" s="1">
        <v>64.5</v>
      </c>
      <c r="L2854" s="1">
        <v>100.0</v>
      </c>
      <c r="M2854" s="10">
        <f t="array" ref="M2854">_xlfn.XLOOKUP(A2854,subscriptions!B2854:B10004,subscriptions!D2854:D10004)</f>
        <v>250</v>
      </c>
      <c r="N2854" s="10">
        <f t="array" ref="N2854">_xlfn.XLOOKUP(A2854,subscriptions!B2854:B10004,subscriptions!G2854:G10004)</f>
        <v>5</v>
      </c>
      <c r="O2854" s="10">
        <v>237.5</v>
      </c>
      <c r="P2854" s="10" t="str">
        <f t="array" ref="P2854">_xlfn.XLOOKUP(A2854,subscriptions!B2854:B10004,subscriptions!C2854:C10004)</f>
        <v>Business</v>
      </c>
      <c r="Q2854" s="10" t="s">
        <v>194</v>
      </c>
      <c r="R2854" s="10" t="s">
        <v>129</v>
      </c>
      <c r="S2854" s="10" t="s">
        <v>1971</v>
      </c>
    </row>
    <row r="2855">
      <c r="A2855" s="1" t="s">
        <v>3794</v>
      </c>
      <c r="B2855" s="1" t="s">
        <v>329</v>
      </c>
      <c r="C2855" s="1" t="s">
        <v>1200</v>
      </c>
      <c r="D2855" s="1" t="s">
        <v>27</v>
      </c>
      <c r="E2855" s="1" t="s">
        <v>280</v>
      </c>
      <c r="F2855" s="1" t="s">
        <v>1706</v>
      </c>
      <c r="G2855" s="1" t="s">
        <v>16135</v>
      </c>
      <c r="H2855" s="1" t="s">
        <v>16136</v>
      </c>
      <c r="I2855" s="4">
        <v>84.38217592592592</v>
      </c>
      <c r="J2855" s="1">
        <v>3805.93</v>
      </c>
      <c r="K2855" s="1">
        <v>919.25</v>
      </c>
      <c r="M2855" s="10">
        <f t="array" ref="M2855">_xlfn.XLOOKUP(A2855,subscriptions!B2855:B10004,subscriptions!D2855:D10004)</f>
        <v>120</v>
      </c>
      <c r="N2855" s="10">
        <f t="array" ref="N2855">_xlfn.XLOOKUP(A2855,subscriptions!B2855:B10004,subscriptions!G2855:G10004)</f>
        <v>10</v>
      </c>
      <c r="O2855" s="10">
        <v>108.0</v>
      </c>
      <c r="P2855" s="10" t="str">
        <f t="array" ref="P2855">_xlfn.XLOOKUP(A2855,subscriptions!B2855:B10004,subscriptions!C2855:C10004)</f>
        <v>Residential</v>
      </c>
      <c r="Q2855" s="10" t="s">
        <v>128</v>
      </c>
      <c r="R2855" s="10" t="s">
        <v>212</v>
      </c>
      <c r="S2855" s="10" t="s">
        <v>293</v>
      </c>
    </row>
    <row r="2856">
      <c r="A2856" s="1" t="s">
        <v>3797</v>
      </c>
      <c r="B2856" s="1" t="s">
        <v>329</v>
      </c>
      <c r="C2856" s="1" t="s">
        <v>2007</v>
      </c>
      <c r="D2856" s="1" t="s">
        <v>27</v>
      </c>
      <c r="E2856" s="1" t="s">
        <v>631</v>
      </c>
      <c r="F2856" s="1" t="s">
        <v>632</v>
      </c>
      <c r="G2856" s="1" t="s">
        <v>16137</v>
      </c>
      <c r="H2856" s="1" t="s">
        <v>16138</v>
      </c>
      <c r="I2856" s="4">
        <v>84.29450231481482</v>
      </c>
      <c r="J2856" s="1">
        <v>211.05</v>
      </c>
      <c r="K2856" s="1">
        <v>64.54</v>
      </c>
      <c r="M2856" s="10">
        <f t="array" ref="M2856">_xlfn.XLOOKUP(A2856,subscriptions!B2856:B10004,subscriptions!D2856:D10004)</f>
        <v>80</v>
      </c>
      <c r="N2856" s="10">
        <f t="array" ref="N2856">_xlfn.XLOOKUP(A2856,subscriptions!B2856:B10004,subscriptions!G2856:G10004)</f>
        <v>20</v>
      </c>
      <c r="O2856" s="10">
        <v>64.0</v>
      </c>
      <c r="P2856" s="10" t="str">
        <f t="array" ref="P2856">_xlfn.XLOOKUP(A2856,subscriptions!B2856:B10004,subscriptions!C2856:C10004)</f>
        <v>Roam</v>
      </c>
      <c r="Q2856" s="10" t="s">
        <v>128</v>
      </c>
      <c r="R2856" s="10" t="s">
        <v>148</v>
      </c>
      <c r="S2856" s="10" t="s">
        <v>2075</v>
      </c>
    </row>
    <row r="2857">
      <c r="A2857" s="1" t="s">
        <v>3798</v>
      </c>
      <c r="B2857" s="1" t="s">
        <v>1226</v>
      </c>
      <c r="C2857" s="1" t="s">
        <v>524</v>
      </c>
      <c r="D2857" s="1" t="s">
        <v>153</v>
      </c>
      <c r="E2857" s="1" t="s">
        <v>262</v>
      </c>
      <c r="F2857" s="1" t="s">
        <v>885</v>
      </c>
      <c r="G2857" s="1" t="s">
        <v>16139</v>
      </c>
      <c r="H2857" s="1" t="s">
        <v>16140</v>
      </c>
      <c r="I2857" s="4">
        <v>84.25104166666667</v>
      </c>
      <c r="J2857" s="1">
        <v>1107.7</v>
      </c>
      <c r="K2857" s="1">
        <v>199.64</v>
      </c>
      <c r="M2857" s="10">
        <f t="array" ref="M2857">_xlfn.XLOOKUP(A2857,subscriptions!B2857:B10004,subscriptions!D2857:D10004)</f>
        <v>120</v>
      </c>
      <c r="N2857" s="10">
        <f t="array" ref="N2857">_xlfn.XLOOKUP(A2857,subscriptions!B2857:B10004,subscriptions!G2857:G10004)</f>
        <v>0</v>
      </c>
      <c r="O2857" s="10">
        <v>120.0</v>
      </c>
      <c r="P2857" s="10" t="str">
        <f t="array" ref="P2857">_xlfn.XLOOKUP(A2857,subscriptions!B2857:B10004,subscriptions!C2857:C10004)</f>
        <v>Residential</v>
      </c>
      <c r="Q2857" s="10" t="s">
        <v>173</v>
      </c>
      <c r="R2857" s="10" t="s">
        <v>212</v>
      </c>
      <c r="S2857" s="10" t="s">
        <v>1691</v>
      </c>
    </row>
    <row r="2858">
      <c r="A2858" s="1" t="s">
        <v>3799</v>
      </c>
      <c r="B2858" s="1" t="s">
        <v>472</v>
      </c>
      <c r="C2858" s="1" t="s">
        <v>1833</v>
      </c>
      <c r="D2858" s="1" t="s">
        <v>27</v>
      </c>
      <c r="E2858" s="1" t="s">
        <v>714</v>
      </c>
      <c r="F2858" s="1" t="s">
        <v>3326</v>
      </c>
      <c r="G2858" s="1" t="s">
        <v>16141</v>
      </c>
      <c r="H2858" s="1" t="s">
        <v>16142</v>
      </c>
      <c r="I2858" s="4">
        <v>84.20974537037037</v>
      </c>
      <c r="J2858" s="1">
        <v>424.33</v>
      </c>
      <c r="K2858" s="1">
        <v>88.97</v>
      </c>
      <c r="M2858" s="10">
        <f t="array" ref="M2858">_xlfn.XLOOKUP(A2858,subscriptions!B2858:B10004,subscriptions!D2858:D10004)</f>
        <v>120</v>
      </c>
      <c r="N2858" s="10">
        <f t="array" ref="N2858">_xlfn.XLOOKUP(A2858,subscriptions!B2858:B10004,subscriptions!G2858:G10004)</f>
        <v>5</v>
      </c>
      <c r="O2858" s="10">
        <v>114.0</v>
      </c>
      <c r="P2858" s="10" t="str">
        <f t="array" ref="P2858">_xlfn.XLOOKUP(A2858,subscriptions!B2858:B10004,subscriptions!C2858:C10004)</f>
        <v>Residential</v>
      </c>
      <c r="Q2858" s="10" t="s">
        <v>194</v>
      </c>
      <c r="R2858" s="10" t="s">
        <v>212</v>
      </c>
      <c r="S2858" s="10" t="s">
        <v>353</v>
      </c>
    </row>
    <row r="2859">
      <c r="A2859" s="1" t="s">
        <v>3800</v>
      </c>
      <c r="B2859" s="1" t="s">
        <v>6037</v>
      </c>
      <c r="C2859" s="1" t="s">
        <v>884</v>
      </c>
      <c r="D2859" s="1" t="s">
        <v>27</v>
      </c>
      <c r="E2859" s="1" t="s">
        <v>28</v>
      </c>
      <c r="F2859" s="1" t="s">
        <v>2581</v>
      </c>
      <c r="G2859" s="1" t="s">
        <v>16143</v>
      </c>
      <c r="H2859" s="1" t="s">
        <v>16144</v>
      </c>
      <c r="I2859" s="4">
        <v>84.25381944444445</v>
      </c>
      <c r="J2859" s="1">
        <v>109.56</v>
      </c>
      <c r="K2859" s="1">
        <v>34.2</v>
      </c>
      <c r="M2859" s="10">
        <f t="array" ref="M2859">_xlfn.XLOOKUP(A2859,subscriptions!B2859:B10004,subscriptions!D2859:D10004)</f>
        <v>120</v>
      </c>
      <c r="N2859" s="10">
        <f t="array" ref="N2859">_xlfn.XLOOKUP(A2859,subscriptions!B2859:B10004,subscriptions!G2859:G10004)</f>
        <v>10</v>
      </c>
      <c r="O2859" s="10">
        <v>108.0</v>
      </c>
      <c r="P2859" s="10" t="str">
        <f t="array" ref="P2859">_xlfn.XLOOKUP(A2859,subscriptions!B2859:B10004,subscriptions!C2859:C10004)</f>
        <v>Residential</v>
      </c>
      <c r="Q2859" s="10" t="s">
        <v>128</v>
      </c>
      <c r="R2859" s="10" t="s">
        <v>212</v>
      </c>
      <c r="S2859" s="10" t="s">
        <v>1832</v>
      </c>
    </row>
    <row r="2860">
      <c r="A2860" s="1" t="s">
        <v>3801</v>
      </c>
      <c r="B2860" s="1" t="s">
        <v>899</v>
      </c>
      <c r="C2860" s="1" t="s">
        <v>1833</v>
      </c>
      <c r="D2860" s="1" t="s">
        <v>27</v>
      </c>
      <c r="E2860" s="1" t="s">
        <v>239</v>
      </c>
      <c r="F2860" s="1" t="s">
        <v>2154</v>
      </c>
      <c r="G2860" s="1" t="s">
        <v>16145</v>
      </c>
      <c r="H2860" s="1" t="s">
        <v>16146</v>
      </c>
      <c r="I2860" s="4">
        <v>84.25836805555555</v>
      </c>
      <c r="J2860" s="1">
        <v>105.03</v>
      </c>
      <c r="K2860" s="1">
        <v>21.99</v>
      </c>
      <c r="M2860" s="10">
        <f t="array" ref="M2860">_xlfn.XLOOKUP(A2860,subscriptions!B2860:B10004,subscriptions!D2860:D10004)</f>
        <v>120</v>
      </c>
      <c r="N2860" s="10">
        <f t="array" ref="N2860">_xlfn.XLOOKUP(A2860,subscriptions!B2860:B10004,subscriptions!G2860:G10004)</f>
        <v>20</v>
      </c>
      <c r="O2860" s="10">
        <v>96.0</v>
      </c>
      <c r="P2860" s="10" t="str">
        <f t="array" ref="P2860">_xlfn.XLOOKUP(A2860,subscriptions!B2860:B10004,subscriptions!C2860:C10004)</f>
        <v>Residential</v>
      </c>
      <c r="Q2860" s="10" t="s">
        <v>128</v>
      </c>
      <c r="R2860" s="10" t="s">
        <v>148</v>
      </c>
      <c r="S2860" s="10" t="s">
        <v>4148</v>
      </c>
    </row>
    <row r="2861">
      <c r="A2861" s="1" t="s">
        <v>3802</v>
      </c>
      <c r="B2861" s="1" t="s">
        <v>312</v>
      </c>
      <c r="C2861" s="1" t="s">
        <v>296</v>
      </c>
      <c r="D2861" s="1" t="s">
        <v>153</v>
      </c>
      <c r="E2861" s="1" t="s">
        <v>179</v>
      </c>
      <c r="F2861" s="1" t="s">
        <v>844</v>
      </c>
      <c r="G2861" s="1" t="s">
        <v>16147</v>
      </c>
      <c r="H2861" s="1" t="s">
        <v>16148</v>
      </c>
      <c r="I2861" s="4">
        <v>84.34129629629629</v>
      </c>
      <c r="J2861" s="1">
        <v>338.96</v>
      </c>
      <c r="K2861" s="1">
        <v>69.16</v>
      </c>
      <c r="L2861" s="1">
        <v>100.0</v>
      </c>
      <c r="M2861" s="10">
        <f t="array" ref="M2861">_xlfn.XLOOKUP(A2861,subscriptions!B2861:B10004,subscriptions!D2861:D10004)</f>
        <v>50</v>
      </c>
      <c r="N2861" s="10">
        <f t="array" ref="N2861">_xlfn.XLOOKUP(A2861,subscriptions!B2861:B10004,subscriptions!G2861:G10004)</f>
        <v>0</v>
      </c>
      <c r="O2861" s="10">
        <v>50.0</v>
      </c>
      <c r="P2861" s="10" t="str">
        <f t="array" ref="P2861">_xlfn.XLOOKUP(A2861,subscriptions!B2861:B10004,subscriptions!C2861:C10004)</f>
        <v>Mini</v>
      </c>
      <c r="Q2861" s="10" t="s">
        <v>173</v>
      </c>
      <c r="R2861" s="10" t="s">
        <v>148</v>
      </c>
      <c r="S2861" s="10" t="s">
        <v>259</v>
      </c>
    </row>
    <row r="2862">
      <c r="A2862" s="1" t="s">
        <v>3803</v>
      </c>
      <c r="B2862" s="1" t="s">
        <v>941</v>
      </c>
      <c r="C2862" s="1" t="s">
        <v>1833</v>
      </c>
      <c r="D2862" s="1" t="s">
        <v>27</v>
      </c>
      <c r="E2862" s="1" t="s">
        <v>262</v>
      </c>
      <c r="F2862" s="1" t="s">
        <v>2112</v>
      </c>
      <c r="G2862" s="1" t="s">
        <v>16149</v>
      </c>
      <c r="H2862" s="1" t="s">
        <v>16150</v>
      </c>
      <c r="I2862" s="4">
        <v>84.25841435185185</v>
      </c>
      <c r="J2862" s="1">
        <v>3073.52</v>
      </c>
      <c r="K2862" s="1">
        <v>311.49</v>
      </c>
      <c r="M2862" s="10">
        <f t="array" ref="M2862">_xlfn.XLOOKUP(A2862,subscriptions!B2862:B10004,subscriptions!D2862:D10004)</f>
        <v>120</v>
      </c>
      <c r="N2862" s="10">
        <f t="array" ref="N2862">_xlfn.XLOOKUP(A2862,subscriptions!B2862:B10004,subscriptions!G2862:G10004)</f>
        <v>5</v>
      </c>
      <c r="O2862" s="10">
        <v>114.0</v>
      </c>
      <c r="P2862" s="10" t="str">
        <f t="array" ref="P2862">_xlfn.XLOOKUP(A2862,subscriptions!B2862:B10004,subscriptions!C2862:C10004)</f>
        <v>Residential</v>
      </c>
      <c r="Q2862" s="10" t="s">
        <v>194</v>
      </c>
      <c r="R2862" s="10" t="s">
        <v>212</v>
      </c>
      <c r="S2862" s="10" t="s">
        <v>4148</v>
      </c>
    </row>
    <row r="2863">
      <c r="A2863" s="1" t="s">
        <v>3804</v>
      </c>
      <c r="B2863" s="1" t="s">
        <v>409</v>
      </c>
      <c r="C2863" s="1" t="s">
        <v>786</v>
      </c>
      <c r="D2863" s="1" t="s">
        <v>27</v>
      </c>
      <c r="E2863" s="1" t="s">
        <v>714</v>
      </c>
      <c r="F2863" s="1" t="s">
        <v>2562</v>
      </c>
      <c r="G2863" s="1" t="s">
        <v>16151</v>
      </c>
      <c r="H2863" s="1" t="s">
        <v>16152</v>
      </c>
      <c r="I2863" s="4">
        <v>84.21123842592593</v>
      </c>
      <c r="J2863" s="1">
        <v>547.93</v>
      </c>
      <c r="K2863" s="1">
        <v>140.02</v>
      </c>
      <c r="M2863" s="10">
        <f t="array" ref="M2863">_xlfn.XLOOKUP(A2863,subscriptions!B2863:B10004,subscriptions!D2863:D10004)</f>
        <v>120</v>
      </c>
      <c r="N2863" s="10">
        <f t="array" ref="N2863">_xlfn.XLOOKUP(A2863,subscriptions!B2863:B10004,subscriptions!G2863:G10004)</f>
        <v>10</v>
      </c>
      <c r="O2863" s="10">
        <v>108.0</v>
      </c>
      <c r="P2863" s="10" t="str">
        <f t="array" ref="P2863">_xlfn.XLOOKUP(A2863,subscriptions!B2863:B10004,subscriptions!C2863:C10004)</f>
        <v>Residential</v>
      </c>
      <c r="Q2863" s="10" t="s">
        <v>128</v>
      </c>
      <c r="R2863" s="10" t="s">
        <v>212</v>
      </c>
      <c r="S2863" s="10" t="s">
        <v>438</v>
      </c>
    </row>
    <row r="2864">
      <c r="A2864" s="1" t="s">
        <v>3805</v>
      </c>
      <c r="B2864" s="1" t="s">
        <v>713</v>
      </c>
      <c r="C2864" s="1" t="s">
        <v>1415</v>
      </c>
      <c r="D2864" s="1" t="s">
        <v>27</v>
      </c>
      <c r="E2864" s="1" t="s">
        <v>219</v>
      </c>
      <c r="F2864" s="1" t="s">
        <v>574</v>
      </c>
      <c r="G2864" s="1" t="s">
        <v>16153</v>
      </c>
      <c r="H2864" s="1" t="s">
        <v>16154</v>
      </c>
      <c r="I2864" s="4">
        <v>84.21487268518518</v>
      </c>
      <c r="J2864" s="1">
        <v>4557.44</v>
      </c>
      <c r="K2864" s="1">
        <v>581.89</v>
      </c>
      <c r="M2864" s="10">
        <f t="array" ref="M2864">_xlfn.XLOOKUP(A2864,subscriptions!B2864:B10004,subscriptions!D2864:D10004)</f>
        <v>120</v>
      </c>
      <c r="N2864" s="10">
        <f t="array" ref="N2864">_xlfn.XLOOKUP(A2864,subscriptions!B2864:B10004,subscriptions!G2864:G10004)</f>
        <v>20</v>
      </c>
      <c r="O2864" s="10">
        <v>96.0</v>
      </c>
      <c r="P2864" s="10" t="str">
        <f t="array" ref="P2864">_xlfn.XLOOKUP(A2864,subscriptions!B2864:B10004,subscriptions!C2864:C10004)</f>
        <v>Residential</v>
      </c>
      <c r="Q2864" s="10" t="s">
        <v>128</v>
      </c>
      <c r="R2864" s="10" t="s">
        <v>148</v>
      </c>
      <c r="S2864" s="10" t="s">
        <v>3641</v>
      </c>
    </row>
    <row r="2865">
      <c r="A2865" s="1" t="s">
        <v>3806</v>
      </c>
      <c r="B2865" s="1" t="s">
        <v>216</v>
      </c>
      <c r="C2865" s="1" t="s">
        <v>218</v>
      </c>
      <c r="D2865" s="1" t="s">
        <v>153</v>
      </c>
      <c r="E2865" s="1" t="s">
        <v>714</v>
      </c>
      <c r="F2865" s="1" t="s">
        <v>715</v>
      </c>
      <c r="G2865" s="1" t="s">
        <v>16155</v>
      </c>
      <c r="H2865" s="1" t="s">
        <v>16156</v>
      </c>
      <c r="I2865" s="4">
        <v>84.3412037037037</v>
      </c>
      <c r="J2865" s="1">
        <v>1357.06</v>
      </c>
      <c r="K2865" s="1">
        <v>185.36</v>
      </c>
      <c r="M2865" s="10">
        <f t="array" ref="M2865">_xlfn.XLOOKUP(A2865,subscriptions!B2865:B10004,subscriptions!D2865:D10004)</f>
        <v>250</v>
      </c>
      <c r="N2865" s="10">
        <f t="array" ref="N2865">_xlfn.XLOOKUP(A2865,subscriptions!B2865:B10004,subscriptions!G2865:G10004)</f>
        <v>0</v>
      </c>
      <c r="O2865" s="10">
        <v>250.0</v>
      </c>
      <c r="P2865" s="10" t="str">
        <f t="array" ref="P2865">_xlfn.XLOOKUP(A2865,subscriptions!B2865:B10004,subscriptions!C2865:C10004)</f>
        <v>Business</v>
      </c>
      <c r="Q2865" s="10" t="s">
        <v>173</v>
      </c>
      <c r="R2865" s="10" t="s">
        <v>129</v>
      </c>
      <c r="S2865" s="10" t="s">
        <v>259</v>
      </c>
    </row>
    <row r="2866">
      <c r="A2866" s="1" t="s">
        <v>3807</v>
      </c>
      <c r="B2866" s="1" t="s">
        <v>1527</v>
      </c>
      <c r="C2866" s="1" t="s">
        <v>1200</v>
      </c>
      <c r="D2866" s="1" t="s">
        <v>153</v>
      </c>
      <c r="E2866" s="1" t="s">
        <v>631</v>
      </c>
      <c r="F2866" s="1" t="s">
        <v>1084</v>
      </c>
      <c r="G2866" s="1" t="s">
        <v>16157</v>
      </c>
      <c r="H2866" s="1" t="s">
        <v>16158</v>
      </c>
      <c r="I2866" s="4">
        <v>84.29677083333333</v>
      </c>
      <c r="J2866" s="1">
        <v>910.69</v>
      </c>
      <c r="K2866" s="1">
        <v>198.78</v>
      </c>
      <c r="M2866" s="10">
        <f t="array" ref="M2866">_xlfn.XLOOKUP(A2866,subscriptions!B2866:B10004,subscriptions!D2866:D10004)</f>
        <v>120</v>
      </c>
      <c r="N2866" s="10">
        <f t="array" ref="N2866">_xlfn.XLOOKUP(A2866,subscriptions!B2866:B10004,subscriptions!G2866:G10004)</f>
        <v>5</v>
      </c>
      <c r="O2866" s="10">
        <v>114.0</v>
      </c>
      <c r="P2866" s="10" t="str">
        <f t="array" ref="P2866">_xlfn.XLOOKUP(A2866,subscriptions!B2866:B10004,subscriptions!C2866:C10004)</f>
        <v>Residential</v>
      </c>
      <c r="Q2866" s="10" t="s">
        <v>194</v>
      </c>
      <c r="R2866" s="10" t="s">
        <v>212</v>
      </c>
      <c r="S2866" s="10" t="s">
        <v>373</v>
      </c>
    </row>
    <row r="2867">
      <c r="A2867" s="1" t="s">
        <v>3808</v>
      </c>
      <c r="B2867" s="1" t="s">
        <v>1009</v>
      </c>
      <c r="C2867" s="1" t="s">
        <v>884</v>
      </c>
      <c r="D2867" s="1" t="s">
        <v>153</v>
      </c>
      <c r="E2867" s="1" t="s">
        <v>714</v>
      </c>
      <c r="F2867" s="1" t="s">
        <v>3419</v>
      </c>
      <c r="G2867" s="1" t="s">
        <v>16159</v>
      </c>
      <c r="H2867" s="1" t="s">
        <v>16160</v>
      </c>
      <c r="I2867" s="4">
        <v>84.16753472222223</v>
      </c>
      <c r="J2867" s="1">
        <v>1351.57</v>
      </c>
      <c r="K2867" s="1">
        <v>129.49</v>
      </c>
      <c r="M2867" s="10">
        <f t="array" ref="M2867">_xlfn.XLOOKUP(A2867,subscriptions!B2867:B10004,subscriptions!D2867:D10004)</f>
        <v>120</v>
      </c>
      <c r="N2867" s="10">
        <f t="array" ref="N2867">_xlfn.XLOOKUP(A2867,subscriptions!B2867:B10004,subscriptions!G2867:G10004)</f>
        <v>10</v>
      </c>
      <c r="O2867" s="10">
        <v>108.0</v>
      </c>
      <c r="P2867" s="10" t="str">
        <f t="array" ref="P2867">_xlfn.XLOOKUP(A2867,subscriptions!B2867:B10004,subscriptions!C2867:C10004)</f>
        <v>Residential</v>
      </c>
      <c r="Q2867" s="10" t="s">
        <v>128</v>
      </c>
      <c r="R2867" s="10" t="s">
        <v>212</v>
      </c>
      <c r="S2867" s="10" t="s">
        <v>1412</v>
      </c>
    </row>
    <row r="2868">
      <c r="A2868" s="1" t="s">
        <v>3811</v>
      </c>
      <c r="B2868" s="1" t="s">
        <v>1303</v>
      </c>
      <c r="C2868" s="1" t="s">
        <v>2007</v>
      </c>
      <c r="D2868" s="1" t="s">
        <v>153</v>
      </c>
      <c r="E2868" s="1" t="s">
        <v>28</v>
      </c>
      <c r="F2868" s="1" t="s">
        <v>2581</v>
      </c>
      <c r="G2868" s="1" t="s">
        <v>16161</v>
      </c>
      <c r="H2868" s="1" t="s">
        <v>16162</v>
      </c>
      <c r="I2868" s="4">
        <v>84.299375</v>
      </c>
      <c r="J2868" s="1">
        <v>1140.67</v>
      </c>
      <c r="K2868" s="1">
        <v>185.33</v>
      </c>
      <c r="M2868" s="10">
        <f t="array" ref="M2868">_xlfn.XLOOKUP(A2868,subscriptions!B2868:B10004,subscriptions!D2868:D10004)</f>
        <v>120</v>
      </c>
      <c r="N2868" s="10">
        <f t="array" ref="N2868">_xlfn.XLOOKUP(A2868,subscriptions!B2868:B10004,subscriptions!G2868:G10004)</f>
        <v>20</v>
      </c>
      <c r="O2868" s="10">
        <v>96.0</v>
      </c>
      <c r="P2868" s="10" t="str">
        <f t="array" ref="P2868">_xlfn.XLOOKUP(A2868,subscriptions!B2868:B10004,subscriptions!C2868:C10004)</f>
        <v>Residential</v>
      </c>
      <c r="Q2868" s="10" t="s">
        <v>128</v>
      </c>
      <c r="R2868" s="10" t="s">
        <v>148</v>
      </c>
      <c r="S2868" s="10" t="s">
        <v>522</v>
      </c>
    </row>
    <row r="2869">
      <c r="A2869" s="1" t="s">
        <v>3812</v>
      </c>
      <c r="B2869" s="1" t="s">
        <v>197</v>
      </c>
      <c r="C2869" s="1" t="s">
        <v>800</v>
      </c>
      <c r="D2869" s="1" t="s">
        <v>153</v>
      </c>
      <c r="E2869" s="1" t="s">
        <v>332</v>
      </c>
      <c r="F2869" s="1" t="s">
        <v>1749</v>
      </c>
      <c r="G2869" s="1" t="s">
        <v>16163</v>
      </c>
      <c r="H2869" s="1" t="s">
        <v>16164</v>
      </c>
      <c r="I2869" s="4">
        <v>84.16826388888889</v>
      </c>
      <c r="J2869" s="1">
        <v>2183.05</v>
      </c>
      <c r="K2869" s="1">
        <v>232.74</v>
      </c>
      <c r="M2869" s="10">
        <f t="array" ref="M2869">_xlfn.XLOOKUP(A2869,subscriptions!B2869:B10004,subscriptions!D2869:D10004)</f>
        <v>120</v>
      </c>
      <c r="N2869" s="10">
        <f t="array" ref="N2869">_xlfn.XLOOKUP(A2869,subscriptions!B2869:B10004,subscriptions!G2869:G10004)</f>
        <v>0</v>
      </c>
      <c r="O2869" s="10">
        <v>120.0</v>
      </c>
      <c r="P2869" s="10" t="str">
        <f t="array" ref="P2869">_xlfn.XLOOKUP(A2869,subscriptions!B2869:B10004,subscriptions!C2869:C10004)</f>
        <v>Residential</v>
      </c>
      <c r="Q2869" s="10" t="s">
        <v>173</v>
      </c>
      <c r="R2869" s="10" t="s">
        <v>212</v>
      </c>
      <c r="S2869" s="10" t="s">
        <v>1042</v>
      </c>
    </row>
    <row r="2870">
      <c r="A2870" s="1" t="s">
        <v>3813</v>
      </c>
      <c r="B2870" s="1" t="s">
        <v>589</v>
      </c>
      <c r="C2870" s="1" t="s">
        <v>492</v>
      </c>
      <c r="D2870" s="1" t="s">
        <v>153</v>
      </c>
      <c r="E2870" s="1" t="s">
        <v>714</v>
      </c>
      <c r="F2870" s="1" t="s">
        <v>1730</v>
      </c>
      <c r="G2870" s="1" t="s">
        <v>16165</v>
      </c>
      <c r="H2870" s="1" t="s">
        <v>16166</v>
      </c>
      <c r="I2870" s="4">
        <v>84.20934027777778</v>
      </c>
      <c r="J2870" s="1">
        <v>547.97</v>
      </c>
      <c r="K2870" s="1">
        <v>97.97</v>
      </c>
      <c r="M2870" s="10">
        <f t="array" ref="M2870">_xlfn.XLOOKUP(A2870,subscriptions!B2870:B10004,subscriptions!D2870:D10004)</f>
        <v>120</v>
      </c>
      <c r="N2870" s="10">
        <f t="array" ref="N2870">_xlfn.XLOOKUP(A2870,subscriptions!B2870:B10004,subscriptions!G2870:G10004)</f>
        <v>5</v>
      </c>
      <c r="O2870" s="10">
        <v>114.0</v>
      </c>
      <c r="P2870" s="10" t="str">
        <f t="array" ref="P2870">_xlfn.XLOOKUP(A2870,subscriptions!B2870:B10004,subscriptions!C2870:C10004)</f>
        <v>Residential</v>
      </c>
      <c r="Q2870" s="10" t="s">
        <v>194</v>
      </c>
      <c r="R2870" s="10" t="s">
        <v>212</v>
      </c>
      <c r="S2870" s="10" t="s">
        <v>1374</v>
      </c>
    </row>
    <row r="2871">
      <c r="A2871" s="1" t="s">
        <v>3814</v>
      </c>
      <c r="B2871" s="1" t="s">
        <v>1444</v>
      </c>
      <c r="C2871" s="1" t="s">
        <v>152</v>
      </c>
      <c r="D2871" s="1" t="s">
        <v>27</v>
      </c>
      <c r="E2871" s="1" t="s">
        <v>111</v>
      </c>
      <c r="F2871" s="1" t="s">
        <v>1917</v>
      </c>
      <c r="G2871" s="1" t="s">
        <v>16167</v>
      </c>
      <c r="H2871" s="1" t="s">
        <v>16168</v>
      </c>
      <c r="I2871" s="4">
        <v>84.29400462962963</v>
      </c>
      <c r="J2871" s="1">
        <v>703.23</v>
      </c>
      <c r="K2871" s="1">
        <v>149.04</v>
      </c>
      <c r="M2871" s="10">
        <f t="array" ref="M2871">_xlfn.XLOOKUP(A2871,subscriptions!B2871:B10004,subscriptions!D2871:D10004)</f>
        <v>250</v>
      </c>
      <c r="N2871" s="10">
        <f t="array" ref="N2871">_xlfn.XLOOKUP(A2871,subscriptions!B2871:B10004,subscriptions!G2871:G10004)</f>
        <v>10</v>
      </c>
      <c r="O2871" s="10">
        <v>225.0</v>
      </c>
      <c r="P2871" s="10" t="str">
        <f t="array" ref="P2871">_xlfn.XLOOKUP(A2871,subscriptions!B2871:B10004,subscriptions!C2871:C10004)</f>
        <v>Business</v>
      </c>
      <c r="Q2871" s="10" t="s">
        <v>128</v>
      </c>
      <c r="R2871" s="10" t="s">
        <v>129</v>
      </c>
      <c r="S2871" s="10" t="s">
        <v>1458</v>
      </c>
    </row>
    <row r="2872">
      <c r="A2872" s="1" t="s">
        <v>3815</v>
      </c>
      <c r="B2872" s="1" t="s">
        <v>589</v>
      </c>
      <c r="C2872" s="1" t="s">
        <v>1251</v>
      </c>
      <c r="D2872" s="1" t="s">
        <v>153</v>
      </c>
      <c r="E2872" s="1" t="s">
        <v>631</v>
      </c>
      <c r="F2872" s="1" t="s">
        <v>2749</v>
      </c>
      <c r="G2872" s="1" t="s">
        <v>16169</v>
      </c>
      <c r="H2872" s="1" t="s">
        <v>16170</v>
      </c>
      <c r="I2872" s="4">
        <v>84.33714120370371</v>
      </c>
      <c r="J2872" s="1">
        <v>3417.81</v>
      </c>
      <c r="K2872" s="1">
        <v>460.62</v>
      </c>
      <c r="M2872" s="10">
        <f t="array" ref="M2872">_xlfn.XLOOKUP(A2872,subscriptions!B2872:B10004,subscriptions!D2872:D10004)</f>
        <v>120</v>
      </c>
      <c r="N2872" s="10">
        <f t="array" ref="N2872">_xlfn.XLOOKUP(A2872,subscriptions!B2872:B10004,subscriptions!G2872:G10004)</f>
        <v>20</v>
      </c>
      <c r="O2872" s="10">
        <v>96.0</v>
      </c>
      <c r="P2872" s="10" t="str">
        <f t="array" ref="P2872">_xlfn.XLOOKUP(A2872,subscriptions!B2872:B10004,subscriptions!C2872:C10004)</f>
        <v>Residential</v>
      </c>
      <c r="Q2872" s="10" t="s">
        <v>128</v>
      </c>
      <c r="R2872" s="10" t="s">
        <v>148</v>
      </c>
      <c r="S2872" s="10" t="s">
        <v>968</v>
      </c>
    </row>
    <row r="2873">
      <c r="A2873" s="1" t="s">
        <v>3816</v>
      </c>
      <c r="B2873" s="1" t="s">
        <v>814</v>
      </c>
      <c r="C2873" s="1" t="s">
        <v>441</v>
      </c>
      <c r="D2873" s="1" t="s">
        <v>153</v>
      </c>
      <c r="E2873" s="1" t="s">
        <v>28</v>
      </c>
      <c r="F2873" s="1" t="s">
        <v>801</v>
      </c>
      <c r="G2873" s="1" t="s">
        <v>16171</v>
      </c>
      <c r="H2873" s="1" t="s">
        <v>16172</v>
      </c>
      <c r="I2873" s="4">
        <v>84.4203125</v>
      </c>
      <c r="J2873" s="1">
        <v>4440.89</v>
      </c>
      <c r="K2873" s="1">
        <v>383.2</v>
      </c>
      <c r="M2873" s="10">
        <f t="array" ref="M2873">_xlfn.XLOOKUP(A2873,subscriptions!B2873:B10004,subscriptions!D2873:D10004)</f>
        <v>120</v>
      </c>
      <c r="N2873" s="10">
        <f t="array" ref="N2873">_xlfn.XLOOKUP(A2873,subscriptions!B2873:B10004,subscriptions!G2873:G10004)</f>
        <v>0</v>
      </c>
      <c r="O2873" s="10">
        <v>120.0</v>
      </c>
      <c r="P2873" s="10" t="str">
        <f t="array" ref="P2873">_xlfn.XLOOKUP(A2873,subscriptions!B2873:B10004,subscriptions!C2873:C10004)</f>
        <v>Residential</v>
      </c>
      <c r="Q2873" s="10" t="s">
        <v>173</v>
      </c>
      <c r="R2873" s="10" t="s">
        <v>212</v>
      </c>
      <c r="S2873" s="10" t="s">
        <v>940</v>
      </c>
    </row>
    <row r="2874">
      <c r="A2874" s="1" t="s">
        <v>3817</v>
      </c>
      <c r="B2874" s="1" t="s">
        <v>455</v>
      </c>
      <c r="C2874" s="1" t="s">
        <v>1477</v>
      </c>
      <c r="D2874" s="1" t="s">
        <v>27</v>
      </c>
      <c r="E2874" s="1" t="s">
        <v>262</v>
      </c>
      <c r="F2874" s="1" t="s">
        <v>885</v>
      </c>
      <c r="G2874" s="1" t="s">
        <v>16173</v>
      </c>
      <c r="H2874" s="1" t="s">
        <v>16174</v>
      </c>
      <c r="I2874" s="4">
        <v>84.20927083333333</v>
      </c>
      <c r="J2874" s="1">
        <v>3396.21</v>
      </c>
      <c r="K2874" s="1">
        <v>291.05</v>
      </c>
      <c r="M2874" s="10">
        <f t="array" ref="M2874">_xlfn.XLOOKUP(A2874,subscriptions!B2874:B10004,subscriptions!D2874:D10004)</f>
        <v>120</v>
      </c>
      <c r="N2874" s="10">
        <f t="array" ref="N2874">_xlfn.XLOOKUP(A2874,subscriptions!B2874:B10004,subscriptions!G2874:G10004)</f>
        <v>5</v>
      </c>
      <c r="O2874" s="10">
        <v>114.0</v>
      </c>
      <c r="P2874" s="10" t="str">
        <f t="array" ref="P2874">_xlfn.XLOOKUP(A2874,subscriptions!B2874:B10004,subscriptions!C2874:C10004)</f>
        <v>Residential</v>
      </c>
      <c r="Q2874" s="10" t="s">
        <v>194</v>
      </c>
      <c r="R2874" s="10" t="s">
        <v>212</v>
      </c>
      <c r="S2874" s="10" t="s">
        <v>1374</v>
      </c>
    </row>
    <row r="2875">
      <c r="A2875" s="1" t="s">
        <v>3818</v>
      </c>
      <c r="B2875" s="1" t="s">
        <v>329</v>
      </c>
      <c r="C2875" s="1" t="s">
        <v>441</v>
      </c>
      <c r="D2875" s="1" t="s">
        <v>27</v>
      </c>
      <c r="E2875" s="1" t="s">
        <v>179</v>
      </c>
      <c r="F2875" s="1" t="s">
        <v>1760</v>
      </c>
      <c r="G2875" s="1" t="s">
        <v>16175</v>
      </c>
      <c r="H2875" s="1" t="s">
        <v>16176</v>
      </c>
      <c r="I2875" s="4">
        <v>84.16876157407407</v>
      </c>
      <c r="J2875" s="1">
        <v>865.66</v>
      </c>
      <c r="K2875" s="1">
        <v>163.05</v>
      </c>
      <c r="L2875" s="1">
        <v>100.0</v>
      </c>
      <c r="M2875" s="10">
        <f t="array" ref="M2875">_xlfn.XLOOKUP(A2875,subscriptions!B2875:B10004,subscriptions!D2875:D10004)</f>
        <v>120</v>
      </c>
      <c r="N2875" s="10">
        <f t="array" ref="N2875">_xlfn.XLOOKUP(A2875,subscriptions!B2875:B10004,subscriptions!G2875:G10004)</f>
        <v>10</v>
      </c>
      <c r="O2875" s="10">
        <v>108.0</v>
      </c>
      <c r="P2875" s="10" t="str">
        <f t="array" ref="P2875">_xlfn.XLOOKUP(A2875,subscriptions!B2875:B10004,subscriptions!C2875:C10004)</f>
        <v>Residential</v>
      </c>
      <c r="Q2875" s="10" t="s">
        <v>128</v>
      </c>
      <c r="R2875" s="10" t="s">
        <v>212</v>
      </c>
      <c r="S2875" s="10" t="s">
        <v>1504</v>
      </c>
    </row>
    <row r="2876">
      <c r="A2876" s="1" t="s">
        <v>3819</v>
      </c>
      <c r="B2876" s="1" t="s">
        <v>814</v>
      </c>
      <c r="C2876" s="1" t="s">
        <v>3912</v>
      </c>
      <c r="D2876" s="1" t="s">
        <v>153</v>
      </c>
      <c r="E2876" s="1" t="s">
        <v>28</v>
      </c>
      <c r="F2876" s="1" t="s">
        <v>2581</v>
      </c>
      <c r="G2876" s="1" t="s">
        <v>16177</v>
      </c>
      <c r="H2876" s="1" t="s">
        <v>16178</v>
      </c>
      <c r="I2876" s="4">
        <v>84.29739583333334</v>
      </c>
      <c r="J2876" s="1">
        <v>2323.69</v>
      </c>
      <c r="K2876" s="1">
        <v>393.41</v>
      </c>
      <c r="M2876" s="10">
        <f t="array" ref="M2876">_xlfn.XLOOKUP(A2876,subscriptions!B2876:B10004,subscriptions!D2876:D10004)</f>
        <v>120</v>
      </c>
      <c r="N2876" s="10">
        <f t="array" ref="N2876">_xlfn.XLOOKUP(A2876,subscriptions!B2876:B10004,subscriptions!G2876:G10004)</f>
        <v>20</v>
      </c>
      <c r="O2876" s="10">
        <v>96.0</v>
      </c>
      <c r="P2876" s="10" t="str">
        <f t="array" ref="P2876">_xlfn.XLOOKUP(A2876,subscriptions!B2876:B10004,subscriptions!C2876:C10004)</f>
        <v>Residential</v>
      </c>
      <c r="Q2876" s="10" t="s">
        <v>128</v>
      </c>
      <c r="R2876" s="10" t="s">
        <v>148</v>
      </c>
      <c r="S2876" s="10" t="s">
        <v>407</v>
      </c>
    </row>
    <row r="2877">
      <c r="A2877" s="1" t="s">
        <v>3820</v>
      </c>
      <c r="B2877" s="1" t="s">
        <v>1972</v>
      </c>
      <c r="C2877" s="1" t="s">
        <v>178</v>
      </c>
      <c r="D2877" s="1" t="s">
        <v>27</v>
      </c>
      <c r="E2877" s="1" t="s">
        <v>714</v>
      </c>
      <c r="F2877" s="1" t="s">
        <v>1951</v>
      </c>
      <c r="G2877" s="1" t="s">
        <v>16179</v>
      </c>
      <c r="H2877" s="1" t="s">
        <v>16180</v>
      </c>
      <c r="I2877" s="4">
        <v>84.38011574074073</v>
      </c>
      <c r="J2877" s="1">
        <v>1020.36</v>
      </c>
      <c r="K2877" s="1">
        <v>112.3</v>
      </c>
      <c r="M2877" s="10">
        <f t="array" ref="M2877">_xlfn.XLOOKUP(A2877,subscriptions!B2877:B10004,subscriptions!D2877:D10004)</f>
        <v>120</v>
      </c>
      <c r="N2877" s="10">
        <f t="array" ref="N2877">_xlfn.XLOOKUP(A2877,subscriptions!B2877:B10004,subscriptions!G2877:G10004)</f>
        <v>0</v>
      </c>
      <c r="O2877" s="10">
        <v>120.0</v>
      </c>
      <c r="P2877" s="10" t="str">
        <f t="array" ref="P2877">_xlfn.XLOOKUP(A2877,subscriptions!B2877:B10004,subscriptions!C2877:C10004)</f>
        <v>Residential</v>
      </c>
      <c r="Q2877" s="10" t="s">
        <v>173</v>
      </c>
      <c r="R2877" s="10" t="s">
        <v>212</v>
      </c>
      <c r="S2877" s="10" t="s">
        <v>698</v>
      </c>
    </row>
    <row r="2878">
      <c r="A2878" s="1" t="s">
        <v>3822</v>
      </c>
      <c r="B2878" s="1" t="s">
        <v>197</v>
      </c>
      <c r="C2878" s="1" t="s">
        <v>1492</v>
      </c>
      <c r="D2878" s="1" t="s">
        <v>153</v>
      </c>
      <c r="E2878" s="1" t="s">
        <v>631</v>
      </c>
      <c r="F2878" s="1" t="s">
        <v>632</v>
      </c>
      <c r="G2878" s="1" t="s">
        <v>16181</v>
      </c>
      <c r="H2878" s="1" t="s">
        <v>16182</v>
      </c>
      <c r="I2878" s="4">
        <v>84.25225694444444</v>
      </c>
      <c r="J2878" s="1">
        <v>1082.36</v>
      </c>
      <c r="K2878" s="1">
        <v>139.83</v>
      </c>
      <c r="M2878" s="10">
        <f t="array" ref="M2878">_xlfn.XLOOKUP(A2878,subscriptions!B2878:B10004,subscriptions!D2878:D10004)</f>
        <v>120</v>
      </c>
      <c r="N2878" s="10">
        <f t="array" ref="N2878">_xlfn.XLOOKUP(A2878,subscriptions!B2878:B10004,subscriptions!G2878:G10004)</f>
        <v>5</v>
      </c>
      <c r="O2878" s="10">
        <v>114.0</v>
      </c>
      <c r="P2878" s="10" t="str">
        <f t="array" ref="P2878">_xlfn.XLOOKUP(A2878,subscriptions!B2878:B10004,subscriptions!C2878:C10004)</f>
        <v>Residential</v>
      </c>
      <c r="Q2878" s="10" t="s">
        <v>194</v>
      </c>
      <c r="R2878" s="10" t="s">
        <v>212</v>
      </c>
      <c r="S2878" s="10" t="s">
        <v>1008</v>
      </c>
    </row>
    <row r="2879">
      <c r="A2879" s="1" t="s">
        <v>3824</v>
      </c>
      <c r="B2879" s="1" t="s">
        <v>295</v>
      </c>
      <c r="C2879" s="1" t="s">
        <v>492</v>
      </c>
      <c r="D2879" s="1" t="s">
        <v>153</v>
      </c>
      <c r="E2879" s="1" t="s">
        <v>631</v>
      </c>
      <c r="F2879" s="1" t="s">
        <v>1115</v>
      </c>
      <c r="G2879" s="1" t="s">
        <v>16183</v>
      </c>
      <c r="H2879" s="1" t="s">
        <v>16184</v>
      </c>
      <c r="I2879" s="4">
        <v>84.33416666666666</v>
      </c>
      <c r="J2879" s="1">
        <v>393.52</v>
      </c>
      <c r="K2879" s="1">
        <v>61.07</v>
      </c>
      <c r="M2879" s="10">
        <f t="array" ref="M2879">_xlfn.XLOOKUP(A2879,subscriptions!B2879:B10004,subscriptions!D2879:D10004)</f>
        <v>50</v>
      </c>
      <c r="N2879" s="10">
        <f t="array" ref="N2879">_xlfn.XLOOKUP(A2879,subscriptions!B2879:B10004,subscriptions!G2879:G10004)</f>
        <v>10</v>
      </c>
      <c r="O2879" s="10">
        <v>45.0</v>
      </c>
      <c r="P2879" s="10" t="str">
        <f t="array" ref="P2879">_xlfn.XLOOKUP(A2879,subscriptions!B2879:B10004,subscriptions!C2879:C10004)</f>
        <v>Mini</v>
      </c>
      <c r="Q2879" s="10" t="s">
        <v>128</v>
      </c>
      <c r="R2879" s="10" t="s">
        <v>148</v>
      </c>
      <c r="S2879" s="10" t="s">
        <v>195</v>
      </c>
    </row>
    <row r="2880">
      <c r="A2880" s="1" t="s">
        <v>3825</v>
      </c>
      <c r="B2880" s="1" t="s">
        <v>409</v>
      </c>
      <c r="C2880" s="1" t="s">
        <v>658</v>
      </c>
      <c r="D2880" s="1" t="s">
        <v>27</v>
      </c>
      <c r="E2880" s="1" t="s">
        <v>280</v>
      </c>
      <c r="F2880" s="1" t="s">
        <v>1665</v>
      </c>
      <c r="G2880" s="1" t="s">
        <v>16185</v>
      </c>
      <c r="H2880" s="1" t="s">
        <v>16186</v>
      </c>
      <c r="I2880" s="4">
        <v>84.33552083333333</v>
      </c>
      <c r="J2880" s="1">
        <v>1391.54</v>
      </c>
      <c r="K2880" s="1">
        <v>202.41</v>
      </c>
      <c r="M2880" s="10">
        <f t="array" ref="M2880">_xlfn.XLOOKUP(A2880,subscriptions!B2880:B10004,subscriptions!D2880:D10004)</f>
        <v>250</v>
      </c>
      <c r="N2880" s="10">
        <f t="array" ref="N2880">_xlfn.XLOOKUP(A2880,subscriptions!B2880:B10004,subscriptions!G2880:G10004)</f>
        <v>20</v>
      </c>
      <c r="O2880" s="10">
        <v>200.0</v>
      </c>
      <c r="P2880" s="10" t="str">
        <f t="array" ref="P2880">_xlfn.XLOOKUP(A2880,subscriptions!B2880:B10004,subscriptions!C2880:C10004)</f>
        <v>Business</v>
      </c>
      <c r="Q2880" s="10" t="s">
        <v>128</v>
      </c>
      <c r="R2880" s="10" t="s">
        <v>129</v>
      </c>
      <c r="S2880" s="10" t="s">
        <v>571</v>
      </c>
    </row>
    <row r="2881">
      <c r="A2881" s="1" t="s">
        <v>3826</v>
      </c>
      <c r="B2881" s="1" t="s">
        <v>312</v>
      </c>
      <c r="C2881" s="1" t="s">
        <v>237</v>
      </c>
      <c r="D2881" s="1" t="s">
        <v>153</v>
      </c>
      <c r="E2881" s="1" t="s">
        <v>714</v>
      </c>
      <c r="F2881" s="1" t="s">
        <v>1951</v>
      </c>
      <c r="G2881" s="1" t="s">
        <v>16187</v>
      </c>
      <c r="H2881" s="1" t="s">
        <v>16188</v>
      </c>
      <c r="I2881" s="4">
        <v>84.25868055555556</v>
      </c>
      <c r="J2881" s="1">
        <v>358.94</v>
      </c>
      <c r="K2881" s="1">
        <v>58.19</v>
      </c>
      <c r="M2881" s="10">
        <f t="array" ref="M2881">_xlfn.XLOOKUP(A2881,subscriptions!B2881:B10004,subscriptions!D2881:D10004)</f>
        <v>120</v>
      </c>
      <c r="N2881" s="10">
        <f t="array" ref="N2881">_xlfn.XLOOKUP(A2881,subscriptions!B2881:B10004,subscriptions!G2881:G10004)</f>
        <v>0</v>
      </c>
      <c r="O2881" s="10">
        <v>120.0</v>
      </c>
      <c r="P2881" s="10" t="str">
        <f t="array" ref="P2881">_xlfn.XLOOKUP(A2881,subscriptions!B2881:B10004,subscriptions!C2881:C10004)</f>
        <v>Residential</v>
      </c>
      <c r="Q2881" s="10" t="s">
        <v>173</v>
      </c>
      <c r="R2881" s="10" t="s">
        <v>212</v>
      </c>
      <c r="S2881" s="10" t="s">
        <v>4148</v>
      </c>
    </row>
    <row r="2882">
      <c r="A2882" s="1" t="s">
        <v>3827</v>
      </c>
      <c r="B2882" s="1" t="s">
        <v>24</v>
      </c>
      <c r="C2882" s="1" t="s">
        <v>673</v>
      </c>
      <c r="D2882" s="1" t="s">
        <v>27</v>
      </c>
      <c r="E2882" s="1" t="s">
        <v>179</v>
      </c>
      <c r="F2882" s="1" t="s">
        <v>901</v>
      </c>
      <c r="G2882" s="1" t="s">
        <v>16189</v>
      </c>
      <c r="H2882" s="1" t="s">
        <v>16190</v>
      </c>
      <c r="I2882" s="4">
        <v>84.17155092592593</v>
      </c>
      <c r="J2882" s="1">
        <v>654.22</v>
      </c>
      <c r="K2882" s="1">
        <v>137.52</v>
      </c>
      <c r="L2882" s="1">
        <v>100.0</v>
      </c>
      <c r="M2882" s="10">
        <f t="array" ref="M2882">_xlfn.XLOOKUP(A2882,subscriptions!B2882:B10004,subscriptions!D2882:D10004)</f>
        <v>80</v>
      </c>
      <c r="N2882" s="10">
        <f t="array" ref="N2882">_xlfn.XLOOKUP(A2882,subscriptions!B2882:B10004,subscriptions!G2882:G10004)</f>
        <v>5</v>
      </c>
      <c r="O2882" s="10">
        <v>76.0</v>
      </c>
      <c r="P2882" s="10" t="str">
        <f t="array" ref="P2882">_xlfn.XLOOKUP(A2882,subscriptions!B2882:B10004,subscriptions!C2882:C10004)</f>
        <v>Roam</v>
      </c>
      <c r="Q2882" s="10" t="s">
        <v>194</v>
      </c>
      <c r="R2882" s="10" t="s">
        <v>148</v>
      </c>
      <c r="S2882" s="10" t="s">
        <v>1082</v>
      </c>
    </row>
    <row r="2883">
      <c r="A2883" s="1" t="s">
        <v>3828</v>
      </c>
      <c r="B2883" s="1" t="s">
        <v>645</v>
      </c>
      <c r="C2883" s="1" t="s">
        <v>456</v>
      </c>
      <c r="D2883" s="1" t="s">
        <v>153</v>
      </c>
      <c r="E2883" s="1" t="s">
        <v>239</v>
      </c>
      <c r="F2883" s="1" t="s">
        <v>2765</v>
      </c>
      <c r="G2883" s="1" t="s">
        <v>16191</v>
      </c>
      <c r="H2883" s="1" t="s">
        <v>16192</v>
      </c>
      <c r="I2883" s="4">
        <v>84.33775462962963</v>
      </c>
      <c r="J2883" s="1">
        <v>2946.84</v>
      </c>
      <c r="K2883" s="1">
        <v>466.93</v>
      </c>
      <c r="M2883" s="10">
        <f t="array" ref="M2883">_xlfn.XLOOKUP(A2883,subscriptions!B2883:B10004,subscriptions!D2883:D10004)</f>
        <v>120</v>
      </c>
      <c r="N2883" s="10">
        <f t="array" ref="N2883">_xlfn.XLOOKUP(A2883,subscriptions!B2883:B10004,subscriptions!G2883:G10004)</f>
        <v>10</v>
      </c>
      <c r="O2883" s="10">
        <v>108.0</v>
      </c>
      <c r="P2883" s="10" t="str">
        <f t="array" ref="P2883">_xlfn.XLOOKUP(A2883,subscriptions!B2883:B10004,subscriptions!C2883:C10004)</f>
        <v>Residential</v>
      </c>
      <c r="Q2883" s="10" t="s">
        <v>128</v>
      </c>
      <c r="R2883" s="10" t="s">
        <v>212</v>
      </c>
      <c r="S2883" s="10" t="s">
        <v>1961</v>
      </c>
    </row>
    <row r="2884">
      <c r="A2884" s="1" t="s">
        <v>3829</v>
      </c>
      <c r="B2884" s="1" t="s">
        <v>1444</v>
      </c>
      <c r="C2884" s="1" t="s">
        <v>1388</v>
      </c>
      <c r="D2884" s="1" t="s">
        <v>27</v>
      </c>
      <c r="E2884" s="1" t="s">
        <v>631</v>
      </c>
      <c r="F2884" s="1" t="s">
        <v>632</v>
      </c>
      <c r="G2884" s="1" t="s">
        <v>16193</v>
      </c>
      <c r="H2884" s="1" t="s">
        <v>16194</v>
      </c>
      <c r="I2884" s="4">
        <v>84.25863425925925</v>
      </c>
      <c r="J2884" s="1">
        <v>398.04</v>
      </c>
      <c r="K2884" s="1">
        <v>52.95</v>
      </c>
      <c r="M2884" s="10">
        <f t="array" ref="M2884">_xlfn.XLOOKUP(A2884,subscriptions!B2884:B10004,subscriptions!D2884:D10004)</f>
        <v>50</v>
      </c>
      <c r="N2884" s="10">
        <f t="array" ref="N2884">_xlfn.XLOOKUP(A2884,subscriptions!B2884:B10004,subscriptions!G2884:G10004)</f>
        <v>20</v>
      </c>
      <c r="O2884" s="10">
        <v>40.0</v>
      </c>
      <c r="P2884" s="10" t="str">
        <f t="array" ref="P2884">_xlfn.XLOOKUP(A2884,subscriptions!B2884:B10004,subscriptions!C2884:C10004)</f>
        <v>Mini</v>
      </c>
      <c r="Q2884" s="10" t="s">
        <v>128</v>
      </c>
      <c r="R2884" s="10" t="s">
        <v>148</v>
      </c>
      <c r="S2884" s="10" t="s">
        <v>4148</v>
      </c>
    </row>
    <row r="2885">
      <c r="A2885" s="1" t="s">
        <v>3830</v>
      </c>
      <c r="B2885" s="1" t="s">
        <v>439</v>
      </c>
      <c r="C2885" s="1" t="s">
        <v>884</v>
      </c>
      <c r="D2885" s="1" t="s">
        <v>153</v>
      </c>
      <c r="E2885" s="1" t="s">
        <v>714</v>
      </c>
      <c r="F2885" s="1" t="s">
        <v>2171</v>
      </c>
      <c r="G2885" s="1" t="s">
        <v>16195</v>
      </c>
      <c r="H2885" s="1" t="s">
        <v>16196</v>
      </c>
      <c r="I2885" s="4">
        <v>84.21480324074074</v>
      </c>
      <c r="J2885" s="1">
        <v>160.73</v>
      </c>
      <c r="K2885" s="1">
        <v>42.73</v>
      </c>
      <c r="M2885" s="10">
        <f t="array" ref="M2885">_xlfn.XLOOKUP(A2885,subscriptions!B2885:B10004,subscriptions!D2885:D10004)</f>
        <v>120</v>
      </c>
      <c r="N2885" s="10">
        <f t="array" ref="N2885">_xlfn.XLOOKUP(A2885,subscriptions!B2885:B10004,subscriptions!G2885:G10004)</f>
        <v>0</v>
      </c>
      <c r="O2885" s="10">
        <v>120.0</v>
      </c>
      <c r="P2885" s="10" t="str">
        <f t="array" ref="P2885">_xlfn.XLOOKUP(A2885,subscriptions!B2885:B10004,subscriptions!C2885:C10004)</f>
        <v>Residential</v>
      </c>
      <c r="Q2885" s="10" t="s">
        <v>173</v>
      </c>
      <c r="R2885" s="10" t="s">
        <v>212</v>
      </c>
      <c r="S2885" s="10" t="s">
        <v>3641</v>
      </c>
    </row>
    <row r="2886">
      <c r="A2886" s="1" t="s">
        <v>3831</v>
      </c>
      <c r="B2886" s="1" t="s">
        <v>426</v>
      </c>
      <c r="C2886" s="1" t="s">
        <v>3912</v>
      </c>
      <c r="D2886" s="1" t="s">
        <v>153</v>
      </c>
      <c r="E2886" s="1" t="s">
        <v>179</v>
      </c>
      <c r="F2886" s="1" t="s">
        <v>1760</v>
      </c>
      <c r="G2886" s="1" t="s">
        <v>16197</v>
      </c>
      <c r="H2886" s="1" t="s">
        <v>16198</v>
      </c>
      <c r="I2886" s="4">
        <v>84.2940162037037</v>
      </c>
      <c r="J2886" s="1">
        <v>157.26</v>
      </c>
      <c r="K2886" s="1">
        <v>26.22</v>
      </c>
      <c r="L2886" s="1">
        <v>100.0</v>
      </c>
      <c r="M2886" s="10">
        <f t="array" ref="M2886">_xlfn.XLOOKUP(A2886,subscriptions!B2886:B10004,subscriptions!D2886:D10004)</f>
        <v>50</v>
      </c>
      <c r="N2886" s="10">
        <f t="array" ref="N2886">_xlfn.XLOOKUP(A2886,subscriptions!B2886:B10004,subscriptions!G2886:G10004)</f>
        <v>5</v>
      </c>
      <c r="O2886" s="10">
        <v>47.5</v>
      </c>
      <c r="P2886" s="10" t="str">
        <f t="array" ref="P2886">_xlfn.XLOOKUP(A2886,subscriptions!B2886:B10004,subscriptions!C2886:C10004)</f>
        <v>Mini</v>
      </c>
      <c r="Q2886" s="10" t="s">
        <v>194</v>
      </c>
      <c r="R2886" s="10" t="s">
        <v>148</v>
      </c>
      <c r="S2886" s="10" t="s">
        <v>1458</v>
      </c>
    </row>
    <row r="2887">
      <c r="A2887" s="1" t="s">
        <v>3832</v>
      </c>
      <c r="B2887" s="1" t="s">
        <v>1303</v>
      </c>
      <c r="C2887" s="1" t="s">
        <v>1678</v>
      </c>
      <c r="D2887" s="1" t="s">
        <v>153</v>
      </c>
      <c r="E2887" s="1" t="s">
        <v>239</v>
      </c>
      <c r="F2887" s="1" t="s">
        <v>2132</v>
      </c>
      <c r="G2887" s="1" t="s">
        <v>16199</v>
      </c>
      <c r="H2887" s="1" t="s">
        <v>16200</v>
      </c>
      <c r="I2887" s="4">
        <v>84.25716435185186</v>
      </c>
      <c r="J2887" s="1">
        <v>4289.86</v>
      </c>
      <c r="K2887" s="1">
        <v>847.07</v>
      </c>
      <c r="M2887" s="10">
        <f t="array" ref="M2887">_xlfn.XLOOKUP(A2887,subscriptions!B2887:B10004,subscriptions!D2887:D10004)</f>
        <v>250</v>
      </c>
      <c r="N2887" s="10">
        <f t="array" ref="N2887">_xlfn.XLOOKUP(A2887,subscriptions!B2887:B10004,subscriptions!G2887:G10004)</f>
        <v>10</v>
      </c>
      <c r="O2887" s="10">
        <v>225.0</v>
      </c>
      <c r="P2887" s="10" t="str">
        <f t="array" ref="P2887">_xlfn.XLOOKUP(A2887,subscriptions!B2887:B10004,subscriptions!C2887:C10004)</f>
        <v>Business</v>
      </c>
      <c r="Q2887" s="10" t="s">
        <v>128</v>
      </c>
      <c r="R2887" s="10" t="s">
        <v>129</v>
      </c>
      <c r="S2887" s="10" t="s">
        <v>175</v>
      </c>
    </row>
    <row r="2888">
      <c r="A2888" s="1" t="s">
        <v>3835</v>
      </c>
      <c r="B2888" s="1" t="s">
        <v>919</v>
      </c>
      <c r="C2888" s="1" t="s">
        <v>456</v>
      </c>
      <c r="D2888" s="1" t="s">
        <v>27</v>
      </c>
      <c r="E2888" s="1" t="s">
        <v>179</v>
      </c>
      <c r="F2888" s="1" t="s">
        <v>4595</v>
      </c>
      <c r="G2888" s="1" t="s">
        <v>16201</v>
      </c>
      <c r="H2888" s="1" t="s">
        <v>16202</v>
      </c>
      <c r="I2888" s="4">
        <v>84.21631944444445</v>
      </c>
      <c r="J2888" s="1">
        <v>1110.63</v>
      </c>
      <c r="K2888" s="1">
        <v>158.63</v>
      </c>
      <c r="L2888" s="1">
        <v>100.0</v>
      </c>
      <c r="M2888" s="10">
        <f t="array" ref="M2888">_xlfn.XLOOKUP(A2888,subscriptions!B2888:B10004,subscriptions!D2888:D10004)</f>
        <v>80</v>
      </c>
      <c r="N2888" s="10">
        <f t="array" ref="N2888">_xlfn.XLOOKUP(A2888,subscriptions!B2888:B10004,subscriptions!G2888:G10004)</f>
        <v>20</v>
      </c>
      <c r="O2888" s="10">
        <v>64.0</v>
      </c>
      <c r="P2888" s="10" t="str">
        <f t="array" ref="P2888">_xlfn.XLOOKUP(A2888,subscriptions!B2888:B10004,subscriptions!C2888:C10004)</f>
        <v>Roam</v>
      </c>
      <c r="Q2888" s="10" t="s">
        <v>128</v>
      </c>
      <c r="R2888" s="10" t="s">
        <v>148</v>
      </c>
      <c r="S2888" s="10" t="s">
        <v>2596</v>
      </c>
    </row>
    <row r="2889">
      <c r="A2889" s="1" t="s">
        <v>3836</v>
      </c>
      <c r="B2889" s="1" t="s">
        <v>919</v>
      </c>
      <c r="C2889" s="1" t="s">
        <v>296</v>
      </c>
      <c r="D2889" s="1" t="s">
        <v>27</v>
      </c>
      <c r="E2889" s="1" t="s">
        <v>239</v>
      </c>
      <c r="F2889" s="1" t="s">
        <v>3181</v>
      </c>
      <c r="G2889" s="1" t="s">
        <v>16203</v>
      </c>
      <c r="H2889" s="1" t="s">
        <v>16204</v>
      </c>
      <c r="I2889" s="4">
        <v>84.21414351851851</v>
      </c>
      <c r="J2889" s="1">
        <v>839.96</v>
      </c>
      <c r="K2889" s="1">
        <v>201.06</v>
      </c>
      <c r="M2889" s="10">
        <f t="array" ref="M2889">_xlfn.XLOOKUP(A2889,subscriptions!B2889:B10004,subscriptions!D2889:D10004)</f>
        <v>120</v>
      </c>
      <c r="N2889" s="10">
        <f t="array" ref="N2889">_xlfn.XLOOKUP(A2889,subscriptions!B2889:B10004,subscriptions!G2889:G10004)</f>
        <v>0</v>
      </c>
      <c r="O2889" s="10">
        <v>120.0</v>
      </c>
      <c r="P2889" s="10" t="str">
        <f t="array" ref="P2889">_xlfn.XLOOKUP(A2889,subscriptions!B2889:B10004,subscriptions!C2889:C10004)</f>
        <v>Residential</v>
      </c>
      <c r="Q2889" s="10" t="s">
        <v>173</v>
      </c>
      <c r="R2889" s="10" t="s">
        <v>212</v>
      </c>
      <c r="S2889" s="10" t="s">
        <v>388</v>
      </c>
    </row>
    <row r="2890">
      <c r="A2890" s="1" t="s">
        <v>3837</v>
      </c>
      <c r="B2890" s="1" t="s">
        <v>216</v>
      </c>
      <c r="C2890" s="1" t="s">
        <v>1973</v>
      </c>
      <c r="D2890" s="1" t="s">
        <v>153</v>
      </c>
      <c r="E2890" s="1" t="s">
        <v>28</v>
      </c>
      <c r="F2890" s="1" t="s">
        <v>526</v>
      </c>
      <c r="G2890" s="1" t="s">
        <v>16205</v>
      </c>
      <c r="H2890" s="1" t="s">
        <v>16206</v>
      </c>
      <c r="I2890" s="4">
        <v>84.38021990740741</v>
      </c>
      <c r="J2890" s="1">
        <v>2548.05</v>
      </c>
      <c r="K2890" s="1">
        <v>345.99</v>
      </c>
      <c r="M2890" s="10">
        <f t="array" ref="M2890">_xlfn.XLOOKUP(A2890,subscriptions!B2890:B10004,subscriptions!D2890:D10004)</f>
        <v>120</v>
      </c>
      <c r="N2890" s="10">
        <f t="array" ref="N2890">_xlfn.XLOOKUP(A2890,subscriptions!B2890:B10004,subscriptions!G2890:G10004)</f>
        <v>5</v>
      </c>
      <c r="O2890" s="10">
        <v>114.0</v>
      </c>
      <c r="P2890" s="10" t="str">
        <f t="array" ref="P2890">_xlfn.XLOOKUP(A2890,subscriptions!B2890:B10004,subscriptions!C2890:C10004)</f>
        <v>Residential</v>
      </c>
      <c r="Q2890" s="10" t="s">
        <v>194</v>
      </c>
      <c r="R2890" s="10" t="s">
        <v>212</v>
      </c>
      <c r="S2890" s="10" t="s">
        <v>698</v>
      </c>
    </row>
    <row r="2891">
      <c r="A2891" s="1" t="s">
        <v>3838</v>
      </c>
      <c r="B2891" s="1" t="s">
        <v>439</v>
      </c>
      <c r="C2891" s="1" t="s">
        <v>2007</v>
      </c>
      <c r="D2891" s="1" t="s">
        <v>153</v>
      </c>
      <c r="E2891" s="1" t="s">
        <v>262</v>
      </c>
      <c r="F2891" s="1" t="s">
        <v>2985</v>
      </c>
      <c r="G2891" s="1" t="s">
        <v>16207</v>
      </c>
      <c r="H2891" s="1" t="s">
        <v>16208</v>
      </c>
      <c r="I2891" s="4">
        <v>84.17311342592592</v>
      </c>
      <c r="J2891" s="1">
        <v>2760.24</v>
      </c>
      <c r="K2891" s="1">
        <v>370.64</v>
      </c>
      <c r="M2891" s="10">
        <f t="array" ref="M2891">_xlfn.XLOOKUP(A2891,subscriptions!B2891:B10004,subscriptions!D2891:D10004)</f>
        <v>80</v>
      </c>
      <c r="N2891" s="10">
        <f t="array" ref="N2891">_xlfn.XLOOKUP(A2891,subscriptions!B2891:B10004,subscriptions!G2891:G10004)</f>
        <v>10</v>
      </c>
      <c r="O2891" s="10">
        <v>72.0</v>
      </c>
      <c r="P2891" s="10" t="str">
        <f t="array" ref="P2891">_xlfn.XLOOKUP(A2891,subscriptions!B2891:B10004,subscriptions!C2891:C10004)</f>
        <v>Roam</v>
      </c>
      <c r="Q2891" s="10" t="s">
        <v>128</v>
      </c>
      <c r="R2891" s="10" t="s">
        <v>148</v>
      </c>
      <c r="S2891" s="10" t="s">
        <v>2630</v>
      </c>
    </row>
    <row r="2892">
      <c r="A2892" s="1" t="s">
        <v>3839</v>
      </c>
      <c r="B2892" s="1" t="s">
        <v>508</v>
      </c>
      <c r="C2892" s="1" t="s">
        <v>1876</v>
      </c>
      <c r="D2892" s="1" t="s">
        <v>153</v>
      </c>
      <c r="E2892" s="1" t="s">
        <v>332</v>
      </c>
      <c r="F2892" s="1" t="s">
        <v>333</v>
      </c>
      <c r="G2892" s="1" t="s">
        <v>16209</v>
      </c>
      <c r="H2892" s="1" t="s">
        <v>16210</v>
      </c>
      <c r="I2892" s="4">
        <v>84.2933449074074</v>
      </c>
      <c r="J2892" s="1">
        <v>655.63</v>
      </c>
      <c r="K2892" s="1">
        <v>108.01</v>
      </c>
      <c r="M2892" s="10">
        <f t="array" ref="M2892">_xlfn.XLOOKUP(A2892,subscriptions!B2892:B10004,subscriptions!D2892:D10004)</f>
        <v>120</v>
      </c>
      <c r="N2892" s="10">
        <f t="array" ref="N2892">_xlfn.XLOOKUP(A2892,subscriptions!B2892:B10004,subscriptions!G2892:G10004)</f>
        <v>20</v>
      </c>
      <c r="O2892" s="10">
        <v>96.0</v>
      </c>
      <c r="P2892" s="10" t="str">
        <f t="array" ref="P2892">_xlfn.XLOOKUP(A2892,subscriptions!B2892:B10004,subscriptions!C2892:C10004)</f>
        <v>Residential</v>
      </c>
      <c r="Q2892" s="10" t="s">
        <v>128</v>
      </c>
      <c r="R2892" s="10" t="s">
        <v>148</v>
      </c>
      <c r="S2892" s="10" t="s">
        <v>1779</v>
      </c>
    </row>
    <row r="2893">
      <c r="A2893" s="1" t="s">
        <v>3840</v>
      </c>
      <c r="B2893" s="1" t="s">
        <v>814</v>
      </c>
      <c r="C2893" s="1" t="s">
        <v>237</v>
      </c>
      <c r="D2893" s="1" t="s">
        <v>153</v>
      </c>
      <c r="E2893" s="1" t="s">
        <v>332</v>
      </c>
      <c r="F2893" s="1" t="s">
        <v>427</v>
      </c>
      <c r="G2893" s="1" t="s">
        <v>16211</v>
      </c>
      <c r="H2893" s="1" t="s">
        <v>16212</v>
      </c>
      <c r="I2893" s="4">
        <v>84.1709837962963</v>
      </c>
      <c r="J2893" s="1">
        <v>1824.38</v>
      </c>
      <c r="K2893" s="1">
        <v>469.32</v>
      </c>
      <c r="M2893" s="10">
        <f t="array" ref="M2893">_xlfn.XLOOKUP(A2893,subscriptions!B2893:B10004,subscriptions!D2893:D10004)</f>
        <v>120</v>
      </c>
      <c r="N2893" s="10">
        <f t="array" ref="N2893">_xlfn.XLOOKUP(A2893,subscriptions!B2893:B10004,subscriptions!G2893:G10004)</f>
        <v>0</v>
      </c>
      <c r="O2893" s="10">
        <v>120.0</v>
      </c>
      <c r="P2893" s="10" t="str">
        <f t="array" ref="P2893">_xlfn.XLOOKUP(A2893,subscriptions!B2893:B10004,subscriptions!C2893:C10004)</f>
        <v>Residential</v>
      </c>
      <c r="Q2893" s="10" t="s">
        <v>173</v>
      </c>
      <c r="R2893" s="10" t="s">
        <v>212</v>
      </c>
      <c r="S2893" s="10" t="s">
        <v>310</v>
      </c>
    </row>
    <row r="2894">
      <c r="A2894" s="1" t="s">
        <v>3841</v>
      </c>
      <c r="B2894" s="1" t="s">
        <v>1844</v>
      </c>
      <c r="C2894" s="1" t="s">
        <v>605</v>
      </c>
      <c r="D2894" s="1" t="s">
        <v>153</v>
      </c>
      <c r="E2894" s="1" t="s">
        <v>714</v>
      </c>
      <c r="F2894" s="1" t="s">
        <v>2171</v>
      </c>
      <c r="G2894" s="1" t="s">
        <v>16213</v>
      </c>
      <c r="H2894" s="1" t="s">
        <v>16214</v>
      </c>
      <c r="I2894" s="4">
        <v>84.21252314814815</v>
      </c>
      <c r="J2894" s="1">
        <v>2261.85</v>
      </c>
      <c r="K2894" s="1">
        <v>238.17</v>
      </c>
      <c r="M2894" s="10">
        <f t="array" ref="M2894">_xlfn.XLOOKUP(A2894,subscriptions!B2894:B10004,subscriptions!D2894:D10004)</f>
        <v>120</v>
      </c>
      <c r="N2894" s="10">
        <f t="array" ref="N2894">_xlfn.XLOOKUP(A2894,subscriptions!B2894:B10004,subscriptions!G2894:G10004)</f>
        <v>5</v>
      </c>
      <c r="O2894" s="10">
        <v>114.0</v>
      </c>
      <c r="P2894" s="10" t="str">
        <f t="array" ref="P2894">_xlfn.XLOOKUP(A2894,subscriptions!B2894:B10004,subscriptions!C2894:C10004)</f>
        <v>Residential</v>
      </c>
      <c r="Q2894" s="10" t="s">
        <v>194</v>
      </c>
      <c r="R2894" s="10" t="s">
        <v>212</v>
      </c>
      <c r="S2894" s="10" t="s">
        <v>813</v>
      </c>
    </row>
    <row r="2895">
      <c r="A2895" s="1" t="s">
        <v>3844</v>
      </c>
      <c r="B2895" s="1" t="s">
        <v>1527</v>
      </c>
      <c r="C2895" s="1" t="s">
        <v>492</v>
      </c>
      <c r="D2895" s="1" t="s">
        <v>153</v>
      </c>
      <c r="E2895" s="1" t="s">
        <v>28</v>
      </c>
      <c r="F2895" s="1" t="s">
        <v>2097</v>
      </c>
      <c r="G2895" s="1" t="s">
        <v>16215</v>
      </c>
      <c r="H2895" s="1" t="s">
        <v>16216</v>
      </c>
      <c r="I2895" s="4">
        <v>84.33621527777778</v>
      </c>
      <c r="J2895" s="1">
        <v>1644.8</v>
      </c>
      <c r="K2895" s="1">
        <v>368.66</v>
      </c>
      <c r="M2895" s="10">
        <f t="array" ref="M2895">_xlfn.XLOOKUP(A2895,subscriptions!B2895:B10004,subscriptions!D2895:D10004)</f>
        <v>120</v>
      </c>
      <c r="N2895" s="10">
        <f t="array" ref="N2895">_xlfn.XLOOKUP(A2895,subscriptions!B2895:B10004,subscriptions!G2895:G10004)</f>
        <v>10</v>
      </c>
      <c r="O2895" s="10">
        <v>108.0</v>
      </c>
      <c r="P2895" s="10" t="str">
        <f t="array" ref="P2895">_xlfn.XLOOKUP(A2895,subscriptions!B2895:B10004,subscriptions!C2895:C10004)</f>
        <v>Residential</v>
      </c>
      <c r="Q2895" s="10" t="s">
        <v>128</v>
      </c>
      <c r="R2895" s="10" t="s">
        <v>212</v>
      </c>
      <c r="S2895" s="10" t="s">
        <v>1971</v>
      </c>
    </row>
    <row r="2896">
      <c r="A2896" s="1" t="s">
        <v>3845</v>
      </c>
      <c r="B2896" s="1" t="s">
        <v>842</v>
      </c>
      <c r="C2896" s="1" t="s">
        <v>2483</v>
      </c>
      <c r="D2896" s="1" t="s">
        <v>27</v>
      </c>
      <c r="E2896" s="1" t="s">
        <v>631</v>
      </c>
      <c r="F2896" s="1" t="s">
        <v>1318</v>
      </c>
      <c r="G2896" s="1" t="s">
        <v>16217</v>
      </c>
      <c r="H2896" s="1" t="s">
        <v>16218</v>
      </c>
      <c r="I2896" s="4">
        <v>84.29520833333333</v>
      </c>
      <c r="J2896" s="1">
        <v>296.6</v>
      </c>
      <c r="K2896" s="1">
        <v>43.09</v>
      </c>
      <c r="M2896" s="10">
        <f t="array" ref="M2896">_xlfn.XLOOKUP(A2896,subscriptions!B2896:B10004,subscriptions!D2896:D10004)</f>
        <v>120</v>
      </c>
      <c r="N2896" s="10">
        <f t="array" ref="N2896">_xlfn.XLOOKUP(A2896,subscriptions!B2896:B10004,subscriptions!G2896:G10004)</f>
        <v>20</v>
      </c>
      <c r="O2896" s="10">
        <v>96.0</v>
      </c>
      <c r="P2896" s="10" t="str">
        <f t="array" ref="P2896">_xlfn.XLOOKUP(A2896,subscriptions!B2896:B10004,subscriptions!C2896:C10004)</f>
        <v>Residential</v>
      </c>
      <c r="Q2896" s="10" t="s">
        <v>128</v>
      </c>
      <c r="R2896" s="10" t="s">
        <v>148</v>
      </c>
      <c r="S2896" s="10" t="s">
        <v>1026</v>
      </c>
    </row>
    <row r="2897">
      <c r="A2897" s="1" t="s">
        <v>3846</v>
      </c>
      <c r="B2897" s="1" t="s">
        <v>150</v>
      </c>
      <c r="C2897" s="1" t="s">
        <v>3912</v>
      </c>
      <c r="D2897" s="1" t="s">
        <v>153</v>
      </c>
      <c r="E2897" s="1" t="s">
        <v>111</v>
      </c>
      <c r="F2897" s="1" t="s">
        <v>154</v>
      </c>
      <c r="G2897" s="1" t="s">
        <v>16219</v>
      </c>
      <c r="H2897" s="1" t="s">
        <v>16220</v>
      </c>
      <c r="I2897" s="4">
        <v>84.2534837962963</v>
      </c>
      <c r="J2897" s="1">
        <v>3179.8</v>
      </c>
      <c r="K2897" s="1">
        <v>453.25</v>
      </c>
      <c r="M2897" s="10">
        <f t="array" ref="M2897">_xlfn.XLOOKUP(A2897,subscriptions!B2897:B10004,subscriptions!D2897:D10004)</f>
        <v>250</v>
      </c>
      <c r="N2897" s="10">
        <f t="array" ref="N2897">_xlfn.XLOOKUP(A2897,subscriptions!B2897:B10004,subscriptions!G2897:G10004)</f>
        <v>0</v>
      </c>
      <c r="O2897" s="10">
        <v>250.0</v>
      </c>
      <c r="P2897" s="10" t="str">
        <f t="array" ref="P2897">_xlfn.XLOOKUP(A2897,subscriptions!B2897:B10004,subscriptions!C2897:C10004)</f>
        <v>Business</v>
      </c>
      <c r="Q2897" s="10" t="s">
        <v>173</v>
      </c>
      <c r="R2897" s="10" t="s">
        <v>129</v>
      </c>
      <c r="S2897" s="10" t="s">
        <v>1832</v>
      </c>
    </row>
    <row r="2898">
      <c r="A2898" s="1" t="s">
        <v>3847</v>
      </c>
      <c r="B2898" s="1" t="s">
        <v>899</v>
      </c>
      <c r="C2898" s="1" t="s">
        <v>509</v>
      </c>
      <c r="D2898" s="1" t="s">
        <v>27</v>
      </c>
      <c r="E2898" s="1" t="s">
        <v>631</v>
      </c>
      <c r="F2898" s="1" t="s">
        <v>922</v>
      </c>
      <c r="G2898" s="1" t="s">
        <v>16221</v>
      </c>
      <c r="H2898" s="1" t="s">
        <v>16222</v>
      </c>
      <c r="I2898" s="4">
        <v>84.21112268518519</v>
      </c>
      <c r="J2898" s="1">
        <v>1211.84</v>
      </c>
      <c r="K2898" s="1">
        <v>237.22</v>
      </c>
      <c r="M2898" s="10">
        <f t="array" ref="M2898">_xlfn.XLOOKUP(A2898,subscriptions!B2898:B10004,subscriptions!D2898:D10004)</f>
        <v>80</v>
      </c>
      <c r="N2898" s="10">
        <f t="array" ref="N2898">_xlfn.XLOOKUP(A2898,subscriptions!B2898:B10004,subscriptions!G2898:G10004)</f>
        <v>5</v>
      </c>
      <c r="O2898" s="10">
        <v>76.0</v>
      </c>
      <c r="P2898" s="10" t="str">
        <f t="array" ref="P2898">_xlfn.XLOOKUP(A2898,subscriptions!B2898:B10004,subscriptions!C2898:C10004)</f>
        <v>Roam</v>
      </c>
      <c r="Q2898" s="10" t="s">
        <v>194</v>
      </c>
      <c r="R2898" s="10" t="s">
        <v>148</v>
      </c>
      <c r="S2898" s="10" t="s">
        <v>438</v>
      </c>
    </row>
    <row r="2899">
      <c r="A2899" s="1" t="s">
        <v>3848</v>
      </c>
      <c r="B2899" s="1" t="s">
        <v>2521</v>
      </c>
      <c r="C2899" s="1" t="s">
        <v>110</v>
      </c>
      <c r="D2899" s="1" t="s">
        <v>153</v>
      </c>
      <c r="E2899" s="1" t="s">
        <v>219</v>
      </c>
      <c r="F2899" s="1" t="s">
        <v>1010</v>
      </c>
      <c r="G2899" s="1" t="s">
        <v>16223</v>
      </c>
      <c r="H2899" s="1" t="s">
        <v>16224</v>
      </c>
      <c r="I2899" s="4">
        <v>84.21276620370371</v>
      </c>
      <c r="J2899" s="1">
        <v>547.92</v>
      </c>
      <c r="K2899" s="1">
        <v>113.43</v>
      </c>
      <c r="M2899" s="10">
        <f t="array" ref="M2899">_xlfn.XLOOKUP(A2899,subscriptions!B2899:B10004,subscriptions!D2899:D10004)</f>
        <v>80</v>
      </c>
      <c r="N2899" s="10">
        <f t="array" ref="N2899">_xlfn.XLOOKUP(A2899,subscriptions!B2899:B10004,subscriptions!G2899:G10004)</f>
        <v>10</v>
      </c>
      <c r="O2899" s="10">
        <v>72.0</v>
      </c>
      <c r="P2899" s="10" t="str">
        <f t="array" ref="P2899">_xlfn.XLOOKUP(A2899,subscriptions!B2899:B10004,subscriptions!C2899:C10004)</f>
        <v>Roam</v>
      </c>
      <c r="Q2899" s="10" t="s">
        <v>128</v>
      </c>
      <c r="R2899" s="10" t="s">
        <v>148</v>
      </c>
      <c r="S2899" s="10" t="s">
        <v>813</v>
      </c>
    </row>
    <row r="2900">
      <c r="A2900" s="1" t="s">
        <v>3849</v>
      </c>
      <c r="B2900" s="1" t="s">
        <v>312</v>
      </c>
      <c r="C2900" s="1" t="s">
        <v>1973</v>
      </c>
      <c r="D2900" s="1" t="s">
        <v>153</v>
      </c>
      <c r="E2900" s="1" t="s">
        <v>280</v>
      </c>
      <c r="F2900" s="1" t="s">
        <v>1478</v>
      </c>
      <c r="G2900" s="1" t="s">
        <v>16225</v>
      </c>
      <c r="H2900" s="1" t="s">
        <v>16226</v>
      </c>
      <c r="I2900" s="4">
        <v>84.2585300925926</v>
      </c>
      <c r="J2900" s="1">
        <v>880.67</v>
      </c>
      <c r="K2900" s="1">
        <v>124.3</v>
      </c>
      <c r="M2900" s="10">
        <f t="array" ref="M2900">_xlfn.XLOOKUP(A2900,subscriptions!B2900:B10004,subscriptions!D2900:D10004)</f>
        <v>120</v>
      </c>
      <c r="N2900" s="10">
        <f t="array" ref="N2900">_xlfn.XLOOKUP(A2900,subscriptions!B2900:B10004,subscriptions!G2900:G10004)</f>
        <v>20</v>
      </c>
      <c r="O2900" s="10">
        <v>96.0</v>
      </c>
      <c r="P2900" s="10" t="str">
        <f t="array" ref="P2900">_xlfn.XLOOKUP(A2900,subscriptions!B2900:B10004,subscriptions!C2900:C10004)</f>
        <v>Residential</v>
      </c>
      <c r="Q2900" s="10" t="s">
        <v>128</v>
      </c>
      <c r="R2900" s="10" t="s">
        <v>148</v>
      </c>
      <c r="S2900" s="10" t="s">
        <v>4148</v>
      </c>
    </row>
    <row r="2901">
      <c r="A2901" s="1" t="s">
        <v>3850</v>
      </c>
      <c r="B2901" s="1" t="s">
        <v>439</v>
      </c>
      <c r="C2901" s="1" t="s">
        <v>1973</v>
      </c>
      <c r="D2901" s="1" t="s">
        <v>153</v>
      </c>
      <c r="E2901" s="1" t="s">
        <v>219</v>
      </c>
      <c r="F2901" s="1" t="s">
        <v>660</v>
      </c>
      <c r="G2901" s="1" t="s">
        <v>16227</v>
      </c>
      <c r="H2901" s="1" t="s">
        <v>16228</v>
      </c>
      <c r="I2901" s="4">
        <v>84.29862268518518</v>
      </c>
      <c r="J2901" s="1">
        <v>107.44</v>
      </c>
      <c r="K2901" s="1">
        <v>19.41</v>
      </c>
      <c r="M2901" s="10">
        <f t="array" ref="M2901">_xlfn.XLOOKUP(A2901,subscriptions!B2901:B10004,subscriptions!D2901:D10004)</f>
        <v>120</v>
      </c>
      <c r="N2901" s="10">
        <f t="array" ref="N2901">_xlfn.XLOOKUP(A2901,subscriptions!B2901:B10004,subscriptions!G2901:G10004)</f>
        <v>0</v>
      </c>
      <c r="O2901" s="10">
        <v>120.0</v>
      </c>
      <c r="P2901" s="10" t="str">
        <f t="array" ref="P2901">_xlfn.XLOOKUP(A2901,subscriptions!B2901:B10004,subscriptions!C2901:C10004)</f>
        <v>Residential</v>
      </c>
      <c r="Q2901" s="10" t="s">
        <v>173</v>
      </c>
      <c r="R2901" s="10" t="s">
        <v>212</v>
      </c>
      <c r="S2901" s="10" t="s">
        <v>276</v>
      </c>
    </row>
    <row r="2902">
      <c r="A2902" s="1" t="s">
        <v>3851</v>
      </c>
      <c r="B2902" s="1" t="s">
        <v>1173</v>
      </c>
      <c r="C2902" s="1" t="s">
        <v>920</v>
      </c>
      <c r="D2902" s="1" t="s">
        <v>27</v>
      </c>
      <c r="E2902" s="1" t="s">
        <v>219</v>
      </c>
      <c r="F2902" s="1" t="s">
        <v>1010</v>
      </c>
      <c r="G2902" s="1" t="s">
        <v>16229</v>
      </c>
      <c r="H2902" s="1" t="s">
        <v>16230</v>
      </c>
      <c r="I2902" s="4">
        <v>84.21555555555555</v>
      </c>
      <c r="J2902" s="1">
        <v>255.22</v>
      </c>
      <c r="K2902" s="1">
        <v>49.35</v>
      </c>
      <c r="M2902" s="10">
        <f t="array" ref="M2902">_xlfn.XLOOKUP(A2902,subscriptions!B2902:B10004,subscriptions!D2902:D10004)</f>
        <v>120</v>
      </c>
      <c r="N2902" s="10">
        <f t="array" ref="N2902">_xlfn.XLOOKUP(A2902,subscriptions!B2902:B10004,subscriptions!G2902:G10004)</f>
        <v>5</v>
      </c>
      <c r="O2902" s="10">
        <v>114.0</v>
      </c>
      <c r="P2902" s="10" t="str">
        <f t="array" ref="P2902">_xlfn.XLOOKUP(A2902,subscriptions!B2902:B10004,subscriptions!C2902:C10004)</f>
        <v>Residential</v>
      </c>
      <c r="Q2902" s="10" t="s">
        <v>194</v>
      </c>
      <c r="R2902" s="10" t="s">
        <v>212</v>
      </c>
      <c r="S2902" s="10" t="s">
        <v>1212</v>
      </c>
    </row>
    <row r="2903">
      <c r="A2903" s="1" t="s">
        <v>3852</v>
      </c>
      <c r="B2903" s="1" t="s">
        <v>1157</v>
      </c>
      <c r="C2903" s="1" t="s">
        <v>3912</v>
      </c>
      <c r="D2903" s="1" t="s">
        <v>27</v>
      </c>
      <c r="E2903" s="1" t="s">
        <v>714</v>
      </c>
      <c r="F2903" s="1" t="s">
        <v>1159</v>
      </c>
      <c r="G2903" s="1" t="s">
        <v>16231</v>
      </c>
      <c r="H2903" s="1" t="s">
        <v>16232</v>
      </c>
      <c r="I2903" s="4">
        <v>84.16746527777778</v>
      </c>
      <c r="J2903" s="1">
        <v>2225.75</v>
      </c>
      <c r="K2903" s="1">
        <v>434.26</v>
      </c>
      <c r="M2903" s="10">
        <f t="array" ref="M2903">_xlfn.XLOOKUP(A2903,subscriptions!B2903:B10004,subscriptions!D2903:D10004)</f>
        <v>80</v>
      </c>
      <c r="N2903" s="10">
        <f t="array" ref="N2903">_xlfn.XLOOKUP(A2903,subscriptions!B2903:B10004,subscriptions!G2903:G10004)</f>
        <v>10</v>
      </c>
      <c r="O2903" s="10">
        <v>72.0</v>
      </c>
      <c r="P2903" s="10" t="str">
        <f t="array" ref="P2903">_xlfn.XLOOKUP(A2903,subscriptions!B2903:B10004,subscriptions!C2903:C10004)</f>
        <v>Roam</v>
      </c>
      <c r="Q2903" s="10" t="s">
        <v>128</v>
      </c>
      <c r="R2903" s="10" t="s">
        <v>148</v>
      </c>
      <c r="S2903" s="10" t="s">
        <v>1412</v>
      </c>
    </row>
    <row r="2904">
      <c r="A2904" s="1" t="s">
        <v>3855</v>
      </c>
      <c r="B2904" s="1" t="s">
        <v>355</v>
      </c>
      <c r="C2904" s="1" t="s">
        <v>764</v>
      </c>
      <c r="D2904" s="1" t="s">
        <v>153</v>
      </c>
      <c r="E2904" s="1" t="s">
        <v>280</v>
      </c>
      <c r="F2904" s="1" t="s">
        <v>1446</v>
      </c>
      <c r="G2904" s="1" t="s">
        <v>16233</v>
      </c>
      <c r="H2904" s="1" t="s">
        <v>16234</v>
      </c>
      <c r="I2904" s="4">
        <v>84.33961805555556</v>
      </c>
      <c r="J2904" s="1">
        <v>50.02</v>
      </c>
      <c r="K2904" s="1">
        <v>17.58</v>
      </c>
      <c r="M2904" s="10">
        <f t="array" ref="M2904">_xlfn.XLOOKUP(A2904,subscriptions!B2904:B10004,subscriptions!D2904:D10004)</f>
        <v>120</v>
      </c>
      <c r="N2904" s="10">
        <f t="array" ref="N2904">_xlfn.XLOOKUP(A2904,subscriptions!B2904:B10004,subscriptions!G2904:G10004)</f>
        <v>20</v>
      </c>
      <c r="O2904" s="10">
        <v>96.0</v>
      </c>
      <c r="P2904" s="10" t="str">
        <f t="array" ref="P2904">_xlfn.XLOOKUP(A2904,subscriptions!B2904:B10004,subscriptions!C2904:C10004)</f>
        <v>Residential</v>
      </c>
      <c r="Q2904" s="10" t="s">
        <v>128</v>
      </c>
      <c r="R2904" s="10" t="s">
        <v>148</v>
      </c>
      <c r="S2904" s="10" t="s">
        <v>234</v>
      </c>
    </row>
    <row r="2905">
      <c r="A2905" s="1" t="s">
        <v>3856</v>
      </c>
      <c r="B2905" s="1" t="s">
        <v>772</v>
      </c>
      <c r="C2905" s="1" t="s">
        <v>391</v>
      </c>
      <c r="D2905" s="1" t="s">
        <v>153</v>
      </c>
      <c r="E2905" s="1" t="s">
        <v>28</v>
      </c>
      <c r="F2905" s="1" t="s">
        <v>687</v>
      </c>
      <c r="G2905" s="1" t="s">
        <v>16235</v>
      </c>
      <c r="H2905" s="1" t="s">
        <v>16236</v>
      </c>
      <c r="I2905" s="4">
        <v>84.21695601851852</v>
      </c>
      <c r="J2905" s="1">
        <v>858.24</v>
      </c>
      <c r="K2905" s="1">
        <v>100.6</v>
      </c>
      <c r="M2905" s="10">
        <f t="array" ref="M2905">_xlfn.XLOOKUP(A2905,subscriptions!B2905:B10004,subscriptions!D2905:D10004)</f>
        <v>120</v>
      </c>
      <c r="N2905" s="10">
        <f t="array" ref="N2905">_xlfn.XLOOKUP(A2905,subscriptions!B2905:B10004,subscriptions!G2905:G10004)</f>
        <v>0</v>
      </c>
      <c r="O2905" s="10">
        <v>120.0</v>
      </c>
      <c r="P2905" s="10" t="str">
        <f t="array" ref="P2905">_xlfn.XLOOKUP(A2905,subscriptions!B2905:B10004,subscriptions!C2905:C10004)</f>
        <v>Residential</v>
      </c>
      <c r="Q2905" s="10" t="s">
        <v>173</v>
      </c>
      <c r="R2905" s="10" t="s">
        <v>212</v>
      </c>
      <c r="S2905" s="10" t="s">
        <v>453</v>
      </c>
    </row>
    <row r="2906">
      <c r="A2906" s="1" t="s">
        <v>3857</v>
      </c>
      <c r="B2906" s="1" t="s">
        <v>455</v>
      </c>
      <c r="C2906" s="1" t="s">
        <v>1678</v>
      </c>
      <c r="D2906" s="1" t="s">
        <v>27</v>
      </c>
      <c r="E2906" s="1" t="s">
        <v>219</v>
      </c>
      <c r="F2906" s="1" t="s">
        <v>574</v>
      </c>
      <c r="G2906" s="1" t="s">
        <v>16237</v>
      </c>
      <c r="H2906" s="1" t="s">
        <v>16238</v>
      </c>
      <c r="I2906" s="4">
        <v>84.21333333333334</v>
      </c>
      <c r="J2906" s="1">
        <v>1158.82</v>
      </c>
      <c r="K2906" s="1">
        <v>299.75</v>
      </c>
      <c r="M2906" s="10">
        <f t="array" ref="M2906">_xlfn.XLOOKUP(A2906,subscriptions!B2906:B10004,subscriptions!D2906:D10004)</f>
        <v>80</v>
      </c>
      <c r="N2906" s="10">
        <f t="array" ref="N2906">_xlfn.XLOOKUP(A2906,subscriptions!B2906:B10004,subscriptions!G2906:G10004)</f>
        <v>5</v>
      </c>
      <c r="O2906" s="10">
        <v>76.0</v>
      </c>
      <c r="P2906" s="10" t="str">
        <f t="array" ref="P2906">_xlfn.XLOOKUP(A2906,subscriptions!B2906:B10004,subscriptions!C2906:C10004)</f>
        <v>Roam</v>
      </c>
      <c r="Q2906" s="10" t="s">
        <v>194</v>
      </c>
      <c r="R2906" s="10" t="s">
        <v>148</v>
      </c>
      <c r="S2906" s="10" t="s">
        <v>1915</v>
      </c>
    </row>
    <row r="2907">
      <c r="A2907" s="1" t="s">
        <v>3858</v>
      </c>
      <c r="B2907" s="1" t="s">
        <v>1984</v>
      </c>
      <c r="C2907" s="1" t="s">
        <v>1876</v>
      </c>
      <c r="D2907" s="1" t="s">
        <v>153</v>
      </c>
      <c r="E2907" s="1" t="s">
        <v>631</v>
      </c>
      <c r="F2907" s="1" t="s">
        <v>943</v>
      </c>
      <c r="G2907" s="1" t="s">
        <v>16239</v>
      </c>
      <c r="H2907" s="1" t="s">
        <v>16240</v>
      </c>
      <c r="I2907" s="4">
        <v>84.29237268518519</v>
      </c>
      <c r="J2907" s="1">
        <v>134.28</v>
      </c>
      <c r="K2907" s="1">
        <v>33.34</v>
      </c>
      <c r="M2907" s="10">
        <f t="array" ref="M2907">_xlfn.XLOOKUP(A2907,subscriptions!B2907:B10004,subscriptions!D2907:D10004)</f>
        <v>80</v>
      </c>
      <c r="N2907" s="10">
        <f t="array" ref="N2907">_xlfn.XLOOKUP(A2907,subscriptions!B2907:B10004,subscriptions!G2907:G10004)</f>
        <v>10</v>
      </c>
      <c r="O2907" s="10">
        <v>72.0</v>
      </c>
      <c r="P2907" s="10" t="str">
        <f t="array" ref="P2907">_xlfn.XLOOKUP(A2907,subscriptions!B2907:B10004,subscriptions!C2907:C10004)</f>
        <v>Roam</v>
      </c>
      <c r="Q2907" s="10" t="s">
        <v>128</v>
      </c>
      <c r="R2907" s="10" t="s">
        <v>148</v>
      </c>
      <c r="S2907" s="10" t="s">
        <v>587</v>
      </c>
    </row>
    <row r="2908">
      <c r="A2908" s="1" t="s">
        <v>3859</v>
      </c>
      <c r="B2908" s="1" t="s">
        <v>713</v>
      </c>
      <c r="C2908" s="1" t="s">
        <v>734</v>
      </c>
      <c r="D2908" s="1" t="s">
        <v>27</v>
      </c>
      <c r="E2908" s="1" t="s">
        <v>262</v>
      </c>
      <c r="F2908" s="1" t="s">
        <v>2853</v>
      </c>
      <c r="G2908" s="1" t="s">
        <v>16241</v>
      </c>
      <c r="H2908" s="1" t="s">
        <v>16242</v>
      </c>
      <c r="I2908" s="4">
        <v>84.3384837962963</v>
      </c>
      <c r="J2908" s="1">
        <v>5472.23</v>
      </c>
      <c r="K2908" s="1">
        <v>671.38</v>
      </c>
      <c r="M2908" s="10">
        <f t="array" ref="M2908">_xlfn.XLOOKUP(A2908,subscriptions!B2908:B10004,subscriptions!D2908:D10004)</f>
        <v>80</v>
      </c>
      <c r="N2908" s="10">
        <f t="array" ref="N2908">_xlfn.XLOOKUP(A2908,subscriptions!B2908:B10004,subscriptions!G2908:G10004)</f>
        <v>20</v>
      </c>
      <c r="O2908" s="10">
        <v>64.0</v>
      </c>
      <c r="P2908" s="10" t="str">
        <f t="array" ref="P2908">_xlfn.XLOOKUP(A2908,subscriptions!B2908:B10004,subscriptions!C2908:C10004)</f>
        <v>Roam</v>
      </c>
      <c r="Q2908" s="10" t="s">
        <v>128</v>
      </c>
      <c r="R2908" s="10" t="s">
        <v>148</v>
      </c>
      <c r="S2908" s="10" t="s">
        <v>2086</v>
      </c>
    </row>
    <row r="2909">
      <c r="A2909" s="1" t="s">
        <v>3860</v>
      </c>
      <c r="B2909" s="1" t="s">
        <v>1226</v>
      </c>
      <c r="C2909" s="1" t="s">
        <v>524</v>
      </c>
      <c r="D2909" s="1" t="s">
        <v>153</v>
      </c>
      <c r="E2909" s="1" t="s">
        <v>28</v>
      </c>
      <c r="F2909" s="1" t="s">
        <v>3899</v>
      </c>
      <c r="G2909" s="1" t="s">
        <v>16243</v>
      </c>
      <c r="H2909" s="1" t="s">
        <v>16244</v>
      </c>
      <c r="I2909" s="4">
        <v>84.29393518518519</v>
      </c>
      <c r="J2909" s="1">
        <v>434.52</v>
      </c>
      <c r="K2909" s="1">
        <v>63.22</v>
      </c>
      <c r="M2909" s="10">
        <f t="array" ref="M2909">_xlfn.XLOOKUP(A2909,subscriptions!B2909:B10004,subscriptions!D2909:D10004)</f>
        <v>120</v>
      </c>
      <c r="N2909" s="10">
        <f t="array" ref="N2909">_xlfn.XLOOKUP(A2909,subscriptions!B2909:B10004,subscriptions!G2909:G10004)</f>
        <v>0</v>
      </c>
      <c r="O2909" s="10">
        <v>120.0</v>
      </c>
      <c r="P2909" s="10" t="str">
        <f t="array" ref="P2909">_xlfn.XLOOKUP(A2909,subscriptions!B2909:B10004,subscriptions!C2909:C10004)</f>
        <v>Residential</v>
      </c>
      <c r="Q2909" s="10" t="s">
        <v>173</v>
      </c>
      <c r="R2909" s="10" t="s">
        <v>212</v>
      </c>
      <c r="S2909" s="10" t="s">
        <v>1458</v>
      </c>
    </row>
    <row r="2910">
      <c r="A2910" s="1" t="s">
        <v>3861</v>
      </c>
      <c r="B2910" s="1" t="s">
        <v>389</v>
      </c>
      <c r="C2910" s="1" t="s">
        <v>133</v>
      </c>
      <c r="D2910" s="1" t="s">
        <v>27</v>
      </c>
      <c r="E2910" s="1" t="s">
        <v>111</v>
      </c>
      <c r="F2910" s="1" t="s">
        <v>112</v>
      </c>
      <c r="G2910" s="1" t="s">
        <v>16245</v>
      </c>
      <c r="H2910" s="1" t="s">
        <v>16246</v>
      </c>
      <c r="I2910" s="4">
        <v>84.25425925925926</v>
      </c>
      <c r="J2910" s="1">
        <v>594.04</v>
      </c>
      <c r="K2910" s="1">
        <v>131.13</v>
      </c>
      <c r="M2910" s="10">
        <f t="array" ref="M2910">_xlfn.XLOOKUP(A2910,subscriptions!B2910:B10004,subscriptions!D2910:D10004)</f>
        <v>120</v>
      </c>
      <c r="N2910" s="10">
        <f t="array" ref="N2910">_xlfn.XLOOKUP(A2910,subscriptions!B2910:B10004,subscriptions!G2910:G10004)</f>
        <v>5</v>
      </c>
      <c r="O2910" s="10">
        <v>114.0</v>
      </c>
      <c r="P2910" s="10" t="str">
        <f t="array" ref="P2910">_xlfn.XLOOKUP(A2910,subscriptions!B2910:B10004,subscriptions!C2910:C10004)</f>
        <v>Residential</v>
      </c>
      <c r="Q2910" s="10" t="s">
        <v>194</v>
      </c>
      <c r="R2910" s="10" t="s">
        <v>212</v>
      </c>
      <c r="S2910" s="10" t="s">
        <v>2046</v>
      </c>
    </row>
    <row r="2911">
      <c r="A2911" s="1" t="s">
        <v>3862</v>
      </c>
      <c r="B2911" s="1" t="s">
        <v>132</v>
      </c>
      <c r="C2911" s="1" t="s">
        <v>920</v>
      </c>
      <c r="D2911" s="1" t="s">
        <v>27</v>
      </c>
      <c r="E2911" s="1" t="s">
        <v>28</v>
      </c>
      <c r="F2911" s="1" t="s">
        <v>801</v>
      </c>
      <c r="G2911" s="1" t="s">
        <v>16247</v>
      </c>
      <c r="H2911" s="1" t="s">
        <v>16248</v>
      </c>
      <c r="I2911" s="4">
        <v>84.25444444444445</v>
      </c>
      <c r="J2911" s="1">
        <v>593.48</v>
      </c>
      <c r="K2911" s="1">
        <v>82.49</v>
      </c>
      <c r="M2911" s="10">
        <f t="array" ref="M2911">_xlfn.XLOOKUP(A2911,subscriptions!B2911:B10004,subscriptions!D2911:D10004)</f>
        <v>80</v>
      </c>
      <c r="N2911" s="10">
        <f t="array" ref="N2911">_xlfn.XLOOKUP(A2911,subscriptions!B2911:B10004,subscriptions!G2911:G10004)</f>
        <v>10</v>
      </c>
      <c r="O2911" s="10">
        <v>72.0</v>
      </c>
      <c r="P2911" s="10" t="str">
        <f t="array" ref="P2911">_xlfn.XLOOKUP(A2911,subscriptions!B2911:B10004,subscriptions!C2911:C10004)</f>
        <v>Roam</v>
      </c>
      <c r="Q2911" s="10" t="s">
        <v>128</v>
      </c>
      <c r="R2911" s="10" t="s">
        <v>148</v>
      </c>
      <c r="S2911" s="10" t="s">
        <v>2046</v>
      </c>
    </row>
    <row r="2912">
      <c r="A2912" s="1" t="s">
        <v>3863</v>
      </c>
      <c r="B2912" s="1" t="s">
        <v>24</v>
      </c>
      <c r="C2912" s="1" t="s">
        <v>1388</v>
      </c>
      <c r="D2912" s="1" t="s">
        <v>27</v>
      </c>
      <c r="E2912" s="1" t="s">
        <v>631</v>
      </c>
      <c r="F2912" s="1" t="s">
        <v>922</v>
      </c>
      <c r="G2912" s="1" t="s">
        <v>16249</v>
      </c>
      <c r="H2912" s="1" t="s">
        <v>16250</v>
      </c>
      <c r="I2912" s="4">
        <v>84.2571875</v>
      </c>
      <c r="J2912" s="1">
        <v>442.86</v>
      </c>
      <c r="K2912" s="1">
        <v>116.71</v>
      </c>
      <c r="M2912" s="10">
        <f t="array" ref="M2912">_xlfn.XLOOKUP(A2912,subscriptions!B2912:B10004,subscriptions!D2912:D10004)</f>
        <v>120</v>
      </c>
      <c r="N2912" s="10">
        <f t="array" ref="N2912">_xlfn.XLOOKUP(A2912,subscriptions!B2912:B10004,subscriptions!G2912:G10004)</f>
        <v>20</v>
      </c>
      <c r="O2912" s="10">
        <v>96.0</v>
      </c>
      <c r="P2912" s="10" t="str">
        <f t="array" ref="P2912">_xlfn.XLOOKUP(A2912,subscriptions!B2912:B10004,subscriptions!C2912:C10004)</f>
        <v>Residential</v>
      </c>
      <c r="Q2912" s="10" t="s">
        <v>128</v>
      </c>
      <c r="R2912" s="10" t="s">
        <v>148</v>
      </c>
      <c r="S2912" s="10" t="s">
        <v>175</v>
      </c>
    </row>
    <row r="2913">
      <c r="A2913" s="1" t="s">
        <v>3866</v>
      </c>
      <c r="B2913" s="1" t="s">
        <v>329</v>
      </c>
      <c r="C2913" s="1" t="s">
        <v>1973</v>
      </c>
      <c r="D2913" s="1" t="s">
        <v>27</v>
      </c>
      <c r="E2913" s="1" t="s">
        <v>28</v>
      </c>
      <c r="F2913" s="1" t="s">
        <v>2097</v>
      </c>
      <c r="G2913" s="1" t="s">
        <v>16251</v>
      </c>
      <c r="H2913" s="1" t="s">
        <v>16252</v>
      </c>
      <c r="I2913" s="4">
        <v>84.34103009259259</v>
      </c>
      <c r="J2913" s="1">
        <v>52.21</v>
      </c>
      <c r="K2913" s="1">
        <v>25.42</v>
      </c>
      <c r="M2913" s="10">
        <f t="array" ref="M2913">_xlfn.XLOOKUP(A2913,subscriptions!B2913:B10004,subscriptions!D2913:D10004)</f>
        <v>120</v>
      </c>
      <c r="N2913" s="10">
        <f t="array" ref="N2913">_xlfn.XLOOKUP(A2913,subscriptions!B2913:B10004,subscriptions!G2913:G10004)</f>
        <v>0</v>
      </c>
      <c r="O2913" s="10">
        <v>120.0</v>
      </c>
      <c r="P2913" s="10" t="str">
        <f t="array" ref="P2913">_xlfn.XLOOKUP(A2913,subscriptions!B2913:B10004,subscriptions!C2913:C10004)</f>
        <v>Residential</v>
      </c>
      <c r="Q2913" s="10" t="s">
        <v>173</v>
      </c>
      <c r="R2913" s="10" t="s">
        <v>212</v>
      </c>
      <c r="S2913" s="10" t="s">
        <v>259</v>
      </c>
    </row>
    <row r="2914">
      <c r="A2914" s="1" t="s">
        <v>3867</v>
      </c>
      <c r="B2914" s="1" t="s">
        <v>842</v>
      </c>
      <c r="C2914" s="1" t="s">
        <v>391</v>
      </c>
      <c r="D2914" s="1" t="s">
        <v>27</v>
      </c>
      <c r="E2914" s="1" t="s">
        <v>28</v>
      </c>
      <c r="F2914" s="1" t="s">
        <v>313</v>
      </c>
      <c r="G2914" s="1" t="s">
        <v>16253</v>
      </c>
      <c r="H2914" s="1" t="s">
        <v>16254</v>
      </c>
      <c r="I2914" s="4">
        <v>84.29586805555556</v>
      </c>
      <c r="J2914" s="1">
        <v>2010.36</v>
      </c>
      <c r="K2914" s="1">
        <v>466.92</v>
      </c>
      <c r="M2914" s="10">
        <f t="array" ref="M2914">_xlfn.XLOOKUP(A2914,subscriptions!B2914:B10004,subscriptions!D2914:D10004)</f>
        <v>80</v>
      </c>
      <c r="N2914" s="10">
        <f t="array" ref="N2914">_xlfn.XLOOKUP(A2914,subscriptions!B2914:B10004,subscriptions!G2914:G10004)</f>
        <v>5</v>
      </c>
      <c r="O2914" s="10">
        <v>76.0</v>
      </c>
      <c r="P2914" s="10" t="str">
        <f t="array" ref="P2914">_xlfn.XLOOKUP(A2914,subscriptions!B2914:B10004,subscriptions!C2914:C10004)</f>
        <v>Roam</v>
      </c>
      <c r="Q2914" s="10" t="s">
        <v>194</v>
      </c>
      <c r="R2914" s="10" t="s">
        <v>148</v>
      </c>
      <c r="S2914" s="10" t="s">
        <v>655</v>
      </c>
    </row>
    <row r="2915">
      <c r="A2915" s="1" t="s">
        <v>3868</v>
      </c>
      <c r="B2915" s="1" t="s">
        <v>842</v>
      </c>
      <c r="C2915" s="1" t="s">
        <v>473</v>
      </c>
      <c r="D2915" s="1" t="s">
        <v>27</v>
      </c>
      <c r="E2915" s="1" t="s">
        <v>262</v>
      </c>
      <c r="F2915" s="1" t="s">
        <v>674</v>
      </c>
      <c r="G2915" s="1" t="s">
        <v>16255</v>
      </c>
      <c r="H2915" s="1" t="s">
        <v>16256</v>
      </c>
      <c r="I2915" s="4">
        <v>84.3003125</v>
      </c>
      <c r="J2915" s="1">
        <v>5159.87</v>
      </c>
      <c r="K2915" s="1">
        <v>984.84</v>
      </c>
      <c r="M2915" s="10">
        <f t="array" ref="M2915">_xlfn.XLOOKUP(A2915,subscriptions!B2915:B10004,subscriptions!D2915:D10004)</f>
        <v>120</v>
      </c>
      <c r="N2915" s="10">
        <f t="array" ref="N2915">_xlfn.XLOOKUP(A2915,subscriptions!B2915:B10004,subscriptions!G2915:G10004)</f>
        <v>10</v>
      </c>
      <c r="O2915" s="10">
        <v>108.0</v>
      </c>
      <c r="P2915" s="10" t="str">
        <f t="array" ref="P2915">_xlfn.XLOOKUP(A2915,subscriptions!B2915:B10004,subscriptions!C2915:C10004)</f>
        <v>Residential</v>
      </c>
      <c r="Q2915" s="10" t="s">
        <v>128</v>
      </c>
      <c r="R2915" s="10" t="s">
        <v>212</v>
      </c>
      <c r="S2915" s="10" t="s">
        <v>1172</v>
      </c>
    </row>
    <row r="2916">
      <c r="A2916" s="1" t="s">
        <v>3869</v>
      </c>
      <c r="B2916" s="1" t="s">
        <v>1414</v>
      </c>
      <c r="C2916" s="1" t="s">
        <v>218</v>
      </c>
      <c r="D2916" s="1" t="s">
        <v>27</v>
      </c>
      <c r="E2916" s="1" t="s">
        <v>714</v>
      </c>
      <c r="F2916" s="1" t="s">
        <v>2171</v>
      </c>
      <c r="G2916" s="1" t="s">
        <v>16257</v>
      </c>
      <c r="H2916" s="1" t="s">
        <v>16258</v>
      </c>
      <c r="I2916" s="4">
        <v>84.21405092592593</v>
      </c>
      <c r="J2916" s="1">
        <v>430.97</v>
      </c>
      <c r="K2916" s="1">
        <v>63.14</v>
      </c>
      <c r="M2916" s="10">
        <f t="array" ref="M2916">_xlfn.XLOOKUP(A2916,subscriptions!B2916:B10004,subscriptions!D2916:D10004)</f>
        <v>120</v>
      </c>
      <c r="N2916" s="10">
        <f t="array" ref="N2916">_xlfn.XLOOKUP(A2916,subscriptions!B2916:B10004,subscriptions!G2916:G10004)</f>
        <v>20</v>
      </c>
      <c r="O2916" s="10">
        <v>96.0</v>
      </c>
      <c r="P2916" s="10" t="str">
        <f t="array" ref="P2916">_xlfn.XLOOKUP(A2916,subscriptions!B2916:B10004,subscriptions!C2916:C10004)</f>
        <v>Residential</v>
      </c>
      <c r="Q2916" s="10" t="s">
        <v>128</v>
      </c>
      <c r="R2916" s="10" t="s">
        <v>148</v>
      </c>
      <c r="S2916" s="10" t="s">
        <v>388</v>
      </c>
    </row>
    <row r="2917">
      <c r="A2917" s="1" t="s">
        <v>3870</v>
      </c>
      <c r="B2917" s="1" t="s">
        <v>1173</v>
      </c>
      <c r="C2917" s="1" t="s">
        <v>237</v>
      </c>
      <c r="D2917" s="1" t="s">
        <v>27</v>
      </c>
      <c r="E2917" s="1" t="s">
        <v>332</v>
      </c>
      <c r="F2917" s="1" t="s">
        <v>2415</v>
      </c>
      <c r="G2917" s="1" t="s">
        <v>16259</v>
      </c>
      <c r="H2917" s="1" t="s">
        <v>16260</v>
      </c>
      <c r="I2917" s="4">
        <v>84.34056712962963</v>
      </c>
      <c r="J2917" s="1">
        <v>1681.72</v>
      </c>
      <c r="K2917" s="1">
        <v>234.78</v>
      </c>
      <c r="M2917" s="10">
        <f t="array" ref="M2917">_xlfn.XLOOKUP(A2917,subscriptions!B2917:B10004,subscriptions!D2917:D10004)</f>
        <v>120</v>
      </c>
      <c r="N2917" s="10">
        <f t="array" ref="N2917">_xlfn.XLOOKUP(A2917,subscriptions!B2917:B10004,subscriptions!G2917:G10004)</f>
        <v>0</v>
      </c>
      <c r="O2917" s="10">
        <v>120.0</v>
      </c>
      <c r="P2917" s="10" t="str">
        <f t="array" ref="P2917">_xlfn.XLOOKUP(A2917,subscriptions!B2917:B10004,subscriptions!C2917:C10004)</f>
        <v>Residential</v>
      </c>
      <c r="Q2917" s="10" t="s">
        <v>173</v>
      </c>
      <c r="R2917" s="10" t="s">
        <v>212</v>
      </c>
      <c r="S2917" s="10" t="s">
        <v>616</v>
      </c>
    </row>
    <row r="2918">
      <c r="A2918" s="1" t="s">
        <v>3871</v>
      </c>
      <c r="B2918" s="1" t="s">
        <v>132</v>
      </c>
      <c r="C2918" s="1" t="s">
        <v>3912</v>
      </c>
      <c r="D2918" s="1" t="s">
        <v>27</v>
      </c>
      <c r="E2918" s="1" t="s">
        <v>714</v>
      </c>
      <c r="F2918" s="1" t="s">
        <v>1159</v>
      </c>
      <c r="G2918" s="1" t="s">
        <v>16261</v>
      </c>
      <c r="H2918" s="1" t="s">
        <v>16262</v>
      </c>
      <c r="I2918" s="4">
        <v>84.29795138888889</v>
      </c>
      <c r="J2918" s="1">
        <v>2081.59</v>
      </c>
      <c r="K2918" s="1">
        <v>329.28</v>
      </c>
      <c r="M2918" s="10">
        <f t="array" ref="M2918">_xlfn.XLOOKUP(A2918,subscriptions!B2918:B10004,subscriptions!D2918:D10004)</f>
        <v>120</v>
      </c>
      <c r="N2918" s="10">
        <f t="array" ref="N2918">_xlfn.XLOOKUP(A2918,subscriptions!B2918:B10004,subscriptions!G2918:G10004)</f>
        <v>5</v>
      </c>
      <c r="O2918" s="10">
        <v>114.0</v>
      </c>
      <c r="P2918" s="10" t="str">
        <f t="array" ref="P2918">_xlfn.XLOOKUP(A2918,subscriptions!B2918:B10004,subscriptions!C2918:C10004)</f>
        <v>Residential</v>
      </c>
      <c r="Q2918" s="10" t="s">
        <v>194</v>
      </c>
      <c r="R2918" s="10" t="s">
        <v>212</v>
      </c>
      <c r="S2918" s="10" t="s">
        <v>785</v>
      </c>
    </row>
    <row r="2919">
      <c r="A2919" s="1" t="s">
        <v>3872</v>
      </c>
      <c r="B2919" s="1" t="s">
        <v>197</v>
      </c>
      <c r="C2919" s="1" t="s">
        <v>152</v>
      </c>
      <c r="D2919" s="1" t="s">
        <v>153</v>
      </c>
      <c r="E2919" s="1" t="s">
        <v>219</v>
      </c>
      <c r="F2919" s="1" t="s">
        <v>971</v>
      </c>
      <c r="G2919" s="1" t="s">
        <v>16263</v>
      </c>
      <c r="H2919" s="1" t="s">
        <v>16264</v>
      </c>
      <c r="I2919" s="4">
        <v>84.37603009259259</v>
      </c>
      <c r="J2919" s="1">
        <v>2880.02</v>
      </c>
      <c r="K2919" s="1">
        <v>296.8</v>
      </c>
      <c r="M2919" s="10">
        <f t="array" ref="M2919">_xlfn.XLOOKUP(A2919,subscriptions!B2919:B10004,subscriptions!D2919:D10004)</f>
        <v>250</v>
      </c>
      <c r="N2919" s="10">
        <f t="array" ref="N2919">_xlfn.XLOOKUP(A2919,subscriptions!B2919:B10004,subscriptions!G2919:G10004)</f>
        <v>10</v>
      </c>
      <c r="O2919" s="10">
        <v>225.0</v>
      </c>
      <c r="P2919" s="10" t="str">
        <f t="array" ref="P2919">_xlfn.XLOOKUP(A2919,subscriptions!B2919:B10004,subscriptions!C2919:C10004)</f>
        <v>Business</v>
      </c>
      <c r="Q2919" s="10" t="s">
        <v>128</v>
      </c>
      <c r="R2919" s="10" t="s">
        <v>129</v>
      </c>
      <c r="S2919" s="10" t="s">
        <v>1442</v>
      </c>
    </row>
    <row r="2920">
      <c r="A2920" s="1" t="s">
        <v>3873</v>
      </c>
      <c r="B2920" s="1" t="s">
        <v>1414</v>
      </c>
      <c r="C2920" s="1" t="s">
        <v>178</v>
      </c>
      <c r="D2920" s="1" t="s">
        <v>27</v>
      </c>
      <c r="E2920" s="1" t="s">
        <v>28</v>
      </c>
      <c r="F2920" s="1" t="s">
        <v>313</v>
      </c>
      <c r="G2920" s="1" t="s">
        <v>16265</v>
      </c>
      <c r="H2920" s="1" t="s">
        <v>16266</v>
      </c>
      <c r="I2920" s="4">
        <v>84.20989583333333</v>
      </c>
      <c r="J2920" s="1">
        <v>873.91</v>
      </c>
      <c r="K2920" s="1">
        <v>113.67</v>
      </c>
      <c r="M2920" s="10">
        <f t="array" ref="M2920">_xlfn.XLOOKUP(A2920,subscriptions!B2920:B10004,subscriptions!D2920:D10004)</f>
        <v>120</v>
      </c>
      <c r="N2920" s="10">
        <f t="array" ref="N2920">_xlfn.XLOOKUP(A2920,subscriptions!B2920:B10004,subscriptions!G2920:G10004)</f>
        <v>20</v>
      </c>
      <c r="O2920" s="10">
        <v>96.0</v>
      </c>
      <c r="P2920" s="10" t="str">
        <f t="array" ref="P2920">_xlfn.XLOOKUP(A2920,subscriptions!B2920:B10004,subscriptions!C2920:C10004)</f>
        <v>Residential</v>
      </c>
      <c r="Q2920" s="10" t="s">
        <v>128</v>
      </c>
      <c r="R2920" s="10" t="s">
        <v>148</v>
      </c>
      <c r="S2920" s="10" t="s">
        <v>353</v>
      </c>
    </row>
    <row r="2921">
      <c r="A2921" s="1" t="s">
        <v>3874</v>
      </c>
      <c r="B2921" s="1" t="s">
        <v>700</v>
      </c>
      <c r="C2921" s="1" t="s">
        <v>296</v>
      </c>
      <c r="D2921" s="1" t="s">
        <v>153</v>
      </c>
      <c r="E2921" s="1" t="s">
        <v>239</v>
      </c>
      <c r="F2921" s="1" t="s">
        <v>2076</v>
      </c>
      <c r="G2921" s="1" t="s">
        <v>16267</v>
      </c>
      <c r="H2921" s="1" t="s">
        <v>15504</v>
      </c>
      <c r="I2921" s="4">
        <v>84.33555555555556</v>
      </c>
      <c r="J2921" s="1">
        <v>591.31</v>
      </c>
      <c r="K2921" s="1">
        <v>123.18</v>
      </c>
      <c r="M2921" s="10">
        <f t="array" ref="M2921">_xlfn.XLOOKUP(A2921,subscriptions!B2921:B10004,subscriptions!D2921:D10004)</f>
        <v>120</v>
      </c>
      <c r="N2921" s="10">
        <f t="array" ref="N2921">_xlfn.XLOOKUP(A2921,subscriptions!B2921:B10004,subscriptions!G2921:G10004)</f>
        <v>0</v>
      </c>
      <c r="O2921" s="10">
        <v>120.0</v>
      </c>
      <c r="P2921" s="10" t="str">
        <f t="array" ref="P2921">_xlfn.XLOOKUP(A2921,subscriptions!B2921:B10004,subscriptions!C2921:C10004)</f>
        <v>Residential</v>
      </c>
      <c r="Q2921" s="10" t="s">
        <v>173</v>
      </c>
      <c r="R2921" s="10" t="s">
        <v>212</v>
      </c>
      <c r="S2921" s="10" t="s">
        <v>571</v>
      </c>
    </row>
    <row r="2922">
      <c r="A2922" s="1" t="s">
        <v>3876</v>
      </c>
      <c r="B2922" s="1" t="s">
        <v>426</v>
      </c>
      <c r="C2922" s="1" t="s">
        <v>524</v>
      </c>
      <c r="D2922" s="1" t="s">
        <v>153</v>
      </c>
      <c r="E2922" s="1" t="s">
        <v>280</v>
      </c>
      <c r="F2922" s="1" t="s">
        <v>281</v>
      </c>
      <c r="G2922" s="1" t="s">
        <v>16268</v>
      </c>
      <c r="H2922" s="1" t="s">
        <v>16269</v>
      </c>
      <c r="I2922" s="4">
        <v>84.29518518518519</v>
      </c>
      <c r="J2922" s="1">
        <v>640.22</v>
      </c>
      <c r="K2922" s="1">
        <v>123.52</v>
      </c>
      <c r="M2922" s="10">
        <f t="array" ref="M2922">_xlfn.XLOOKUP(A2922,subscriptions!B2922:B10004,subscriptions!D2922:D10004)</f>
        <v>120</v>
      </c>
      <c r="N2922" s="10">
        <f t="array" ref="N2922">_xlfn.XLOOKUP(A2922,subscriptions!B2922:B10004,subscriptions!G2922:G10004)</f>
        <v>5</v>
      </c>
      <c r="O2922" s="10">
        <v>114.0</v>
      </c>
      <c r="P2922" s="10" t="str">
        <f t="array" ref="P2922">_xlfn.XLOOKUP(A2922,subscriptions!B2922:B10004,subscriptions!C2922:C10004)</f>
        <v>Residential</v>
      </c>
      <c r="Q2922" s="10" t="s">
        <v>194</v>
      </c>
      <c r="R2922" s="10" t="s">
        <v>212</v>
      </c>
      <c r="S2922" s="10" t="s">
        <v>1026</v>
      </c>
    </row>
    <row r="2923">
      <c r="A2923" s="1" t="s">
        <v>3878</v>
      </c>
      <c r="B2923" s="1" t="s">
        <v>4509</v>
      </c>
      <c r="C2923" s="1" t="s">
        <v>2483</v>
      </c>
      <c r="D2923" s="1" t="s">
        <v>153</v>
      </c>
      <c r="E2923" s="1" t="s">
        <v>262</v>
      </c>
      <c r="F2923" s="1" t="s">
        <v>2112</v>
      </c>
      <c r="G2923" s="1" t="s">
        <v>16270</v>
      </c>
      <c r="H2923" s="1" t="s">
        <v>16271</v>
      </c>
      <c r="I2923" s="4">
        <v>84.20994212962962</v>
      </c>
      <c r="J2923" s="1">
        <v>1920.43</v>
      </c>
      <c r="K2923" s="1">
        <v>416.88</v>
      </c>
      <c r="M2923" s="10">
        <f t="array" ref="M2923">_xlfn.XLOOKUP(A2923,subscriptions!B2923:B10004,subscriptions!D2923:D10004)</f>
        <v>250</v>
      </c>
      <c r="N2923" s="10">
        <f t="array" ref="N2923">_xlfn.XLOOKUP(A2923,subscriptions!B2923:B10004,subscriptions!G2923:G10004)</f>
        <v>10</v>
      </c>
      <c r="O2923" s="10">
        <v>225.0</v>
      </c>
      <c r="P2923" s="10" t="str">
        <f t="array" ref="P2923">_xlfn.XLOOKUP(A2923,subscriptions!B2923:B10004,subscriptions!C2923:C10004)</f>
        <v>Business</v>
      </c>
      <c r="Q2923" s="10" t="s">
        <v>128</v>
      </c>
      <c r="R2923" s="10" t="s">
        <v>129</v>
      </c>
      <c r="S2923" s="10" t="s">
        <v>353</v>
      </c>
    </row>
    <row r="2924">
      <c r="A2924" s="1" t="s">
        <v>3879</v>
      </c>
      <c r="B2924" s="1" t="s">
        <v>177</v>
      </c>
      <c r="C2924" s="1" t="s">
        <v>1388</v>
      </c>
      <c r="D2924" s="1" t="s">
        <v>153</v>
      </c>
      <c r="E2924" s="1" t="s">
        <v>332</v>
      </c>
      <c r="F2924" s="1" t="s">
        <v>2280</v>
      </c>
      <c r="G2924" s="1" t="s">
        <v>16272</v>
      </c>
      <c r="H2924" s="1" t="s">
        <v>16273</v>
      </c>
      <c r="I2924" s="4">
        <v>84.25792824074074</v>
      </c>
      <c r="J2924" s="1">
        <v>2595.6</v>
      </c>
      <c r="K2924" s="1">
        <v>240.29</v>
      </c>
      <c r="M2924" s="10">
        <f t="array" ref="M2924">_xlfn.XLOOKUP(A2924,subscriptions!B2924:B10004,subscriptions!D2924:D10004)</f>
        <v>120</v>
      </c>
      <c r="N2924" s="10">
        <f t="array" ref="N2924">_xlfn.XLOOKUP(A2924,subscriptions!B2924:B10004,subscriptions!G2924:G10004)</f>
        <v>20</v>
      </c>
      <c r="O2924" s="10">
        <v>96.0</v>
      </c>
      <c r="P2924" s="10" t="str">
        <f t="array" ref="P2924">_xlfn.XLOOKUP(A2924,subscriptions!B2924:B10004,subscriptions!C2924:C10004)</f>
        <v>Residential</v>
      </c>
      <c r="Q2924" s="10" t="s">
        <v>128</v>
      </c>
      <c r="R2924" s="10" t="s">
        <v>148</v>
      </c>
      <c r="S2924" s="10" t="s">
        <v>603</v>
      </c>
    </row>
    <row r="2925">
      <c r="A2925" s="1" t="s">
        <v>3880</v>
      </c>
      <c r="B2925" s="1" t="s">
        <v>1027</v>
      </c>
      <c r="C2925" s="1" t="s">
        <v>1200</v>
      </c>
      <c r="D2925" s="1" t="s">
        <v>153</v>
      </c>
      <c r="E2925" s="1" t="s">
        <v>219</v>
      </c>
      <c r="F2925" s="1" t="s">
        <v>220</v>
      </c>
      <c r="G2925" s="1" t="s">
        <v>16274</v>
      </c>
      <c r="H2925" s="1" t="s">
        <v>16275</v>
      </c>
      <c r="I2925" s="4">
        <v>84.17253472222222</v>
      </c>
      <c r="J2925" s="1">
        <v>350.63</v>
      </c>
      <c r="K2925" s="1">
        <v>92.63</v>
      </c>
      <c r="M2925" s="10">
        <f t="array" ref="M2925">_xlfn.XLOOKUP(A2925,subscriptions!B2925:B10004,subscriptions!D2925:D10004)</f>
        <v>80</v>
      </c>
      <c r="N2925" s="10">
        <f t="array" ref="N2925">_xlfn.XLOOKUP(A2925,subscriptions!B2925:B10004,subscriptions!G2925:G10004)</f>
        <v>0</v>
      </c>
      <c r="O2925" s="10">
        <v>80.0</v>
      </c>
      <c r="P2925" s="10" t="str">
        <f t="array" ref="P2925">_xlfn.XLOOKUP(A2925,subscriptions!B2925:B10004,subscriptions!C2925:C10004)</f>
        <v>Roam</v>
      </c>
      <c r="Q2925" s="10" t="s">
        <v>173</v>
      </c>
      <c r="R2925" s="10" t="s">
        <v>148</v>
      </c>
      <c r="S2925" s="10" t="s">
        <v>1637</v>
      </c>
    </row>
    <row r="2926">
      <c r="A2926" s="1" t="s">
        <v>3881</v>
      </c>
      <c r="B2926" s="1" t="s">
        <v>1317</v>
      </c>
      <c r="C2926" s="1" t="s">
        <v>1142</v>
      </c>
      <c r="D2926" s="1" t="s">
        <v>27</v>
      </c>
      <c r="E2926" s="1" t="s">
        <v>332</v>
      </c>
      <c r="F2926" s="1" t="s">
        <v>736</v>
      </c>
      <c r="G2926" s="1" t="s">
        <v>16276</v>
      </c>
      <c r="H2926" s="1" t="s">
        <v>16277</v>
      </c>
      <c r="I2926" s="4">
        <v>84.34180555555555</v>
      </c>
      <c r="J2926" s="1">
        <v>745.3</v>
      </c>
      <c r="K2926" s="1">
        <v>81.59</v>
      </c>
      <c r="M2926" s="10">
        <f t="array" ref="M2926">_xlfn.XLOOKUP(A2926,subscriptions!B2926:B10004,subscriptions!D2926:D10004)</f>
        <v>120</v>
      </c>
      <c r="N2926" s="10">
        <f t="array" ref="N2926">_xlfn.XLOOKUP(A2926,subscriptions!B2926:B10004,subscriptions!G2926:G10004)</f>
        <v>5</v>
      </c>
      <c r="O2926" s="10">
        <v>114.0</v>
      </c>
      <c r="P2926" s="10" t="str">
        <f t="array" ref="P2926">_xlfn.XLOOKUP(A2926,subscriptions!B2926:B10004,subscriptions!C2926:C10004)</f>
        <v>Residential</v>
      </c>
      <c r="Q2926" s="10" t="s">
        <v>194</v>
      </c>
      <c r="R2926" s="10" t="s">
        <v>212</v>
      </c>
      <c r="S2926" s="10" t="s">
        <v>1703</v>
      </c>
    </row>
    <row r="2927">
      <c r="A2927" s="1" t="s">
        <v>3882</v>
      </c>
      <c r="B2927" s="1" t="s">
        <v>439</v>
      </c>
      <c r="C2927" s="1" t="s">
        <v>524</v>
      </c>
      <c r="D2927" s="1" t="s">
        <v>153</v>
      </c>
      <c r="E2927" s="1" t="s">
        <v>179</v>
      </c>
      <c r="F2927" s="1" t="s">
        <v>200</v>
      </c>
      <c r="G2927" s="1" t="s">
        <v>16278</v>
      </c>
      <c r="H2927" s="1" t="s">
        <v>16279</v>
      </c>
      <c r="I2927" s="4">
        <v>84.21202546296297</v>
      </c>
      <c r="J2927" s="1">
        <v>3533.27</v>
      </c>
      <c r="K2927" s="1">
        <v>603.98</v>
      </c>
      <c r="L2927" s="1">
        <v>100.0</v>
      </c>
      <c r="M2927" s="10">
        <f t="array" ref="M2927">_xlfn.XLOOKUP(A2927,subscriptions!B2927:B10004,subscriptions!D2927:D10004)</f>
        <v>250</v>
      </c>
      <c r="N2927" s="10">
        <f t="array" ref="N2927">_xlfn.XLOOKUP(A2927,subscriptions!B2927:B10004,subscriptions!G2927:G10004)</f>
        <v>10</v>
      </c>
      <c r="O2927" s="10">
        <v>225.0</v>
      </c>
      <c r="P2927" s="10" t="str">
        <f t="array" ref="P2927">_xlfn.XLOOKUP(A2927,subscriptions!B2927:B10004,subscriptions!C2927:C10004)</f>
        <v>Business</v>
      </c>
      <c r="Q2927" s="10" t="s">
        <v>128</v>
      </c>
      <c r="R2927" s="10" t="s">
        <v>129</v>
      </c>
      <c r="S2927" s="10" t="s">
        <v>857</v>
      </c>
    </row>
    <row r="2928">
      <c r="A2928" s="1" t="s">
        <v>3883</v>
      </c>
      <c r="B2928" s="1" t="s">
        <v>425</v>
      </c>
      <c r="C2928" s="1" t="s">
        <v>441</v>
      </c>
      <c r="D2928" s="1" t="s">
        <v>153</v>
      </c>
      <c r="E2928" s="1" t="s">
        <v>111</v>
      </c>
      <c r="F2928" s="1" t="s">
        <v>1263</v>
      </c>
      <c r="G2928" s="1" t="s">
        <v>16280</v>
      </c>
      <c r="H2928" s="1" t="s">
        <v>16281</v>
      </c>
      <c r="I2928" s="4">
        <v>84.25861111111111</v>
      </c>
      <c r="J2928" s="1">
        <v>2515.22</v>
      </c>
      <c r="K2928" s="1">
        <v>225.8</v>
      </c>
      <c r="M2928" s="10">
        <f t="array" ref="M2928">_xlfn.XLOOKUP(A2928,subscriptions!B2928:B10004,subscriptions!D2928:D10004)</f>
        <v>120</v>
      </c>
      <c r="N2928" s="10">
        <f t="array" ref="N2928">_xlfn.XLOOKUP(A2928,subscriptions!B2928:B10004,subscriptions!G2928:G10004)</f>
        <v>20</v>
      </c>
      <c r="O2928" s="10">
        <v>96.0</v>
      </c>
      <c r="P2928" s="10" t="str">
        <f t="array" ref="P2928">_xlfn.XLOOKUP(A2928,subscriptions!B2928:B10004,subscriptions!C2928:C10004)</f>
        <v>Residential</v>
      </c>
      <c r="Q2928" s="10" t="s">
        <v>128</v>
      </c>
      <c r="R2928" s="10" t="s">
        <v>148</v>
      </c>
      <c r="S2928" s="10" t="s">
        <v>4148</v>
      </c>
    </row>
    <row r="2929">
      <c r="A2929" s="1" t="s">
        <v>3884</v>
      </c>
      <c r="B2929" s="1" t="s">
        <v>177</v>
      </c>
      <c r="C2929" s="1" t="s">
        <v>1142</v>
      </c>
      <c r="D2929" s="1" t="s">
        <v>153</v>
      </c>
      <c r="E2929" s="1" t="s">
        <v>111</v>
      </c>
      <c r="F2929" s="1" t="s">
        <v>1362</v>
      </c>
      <c r="G2929" s="1" t="s">
        <v>16282</v>
      </c>
      <c r="H2929" s="1" t="s">
        <v>16283</v>
      </c>
      <c r="I2929" s="4">
        <v>84.25232638888889</v>
      </c>
      <c r="J2929" s="1">
        <v>6335.46</v>
      </c>
      <c r="K2929" s="1">
        <v>837.56</v>
      </c>
      <c r="M2929" s="10">
        <f t="array" ref="M2929">_xlfn.XLOOKUP(A2929,subscriptions!B2929:B10004,subscriptions!D2929:D10004)</f>
        <v>80</v>
      </c>
      <c r="N2929" s="10">
        <f t="array" ref="N2929">_xlfn.XLOOKUP(A2929,subscriptions!B2929:B10004,subscriptions!G2929:G10004)</f>
        <v>0</v>
      </c>
      <c r="O2929" s="10">
        <v>80.0</v>
      </c>
      <c r="P2929" s="10" t="str">
        <f t="array" ref="P2929">_xlfn.XLOOKUP(A2929,subscriptions!B2929:B10004,subscriptions!C2929:C10004)</f>
        <v>Roam</v>
      </c>
      <c r="Q2929" s="10" t="s">
        <v>173</v>
      </c>
      <c r="R2929" s="10" t="s">
        <v>148</v>
      </c>
      <c r="S2929" s="10" t="s">
        <v>1008</v>
      </c>
    </row>
    <row r="2930">
      <c r="A2930" s="1" t="s">
        <v>3885</v>
      </c>
      <c r="B2930" s="1" t="s">
        <v>2096</v>
      </c>
      <c r="C2930" s="1" t="s">
        <v>473</v>
      </c>
      <c r="D2930" s="1" t="s">
        <v>27</v>
      </c>
      <c r="E2930" s="1" t="s">
        <v>111</v>
      </c>
      <c r="F2930" s="1" t="s">
        <v>1906</v>
      </c>
      <c r="G2930" s="1" t="s">
        <v>16284</v>
      </c>
      <c r="H2930" s="1" t="s">
        <v>16285</v>
      </c>
      <c r="I2930" s="4">
        <v>84.17231481481481</v>
      </c>
      <c r="J2930" s="1">
        <v>2155.15</v>
      </c>
      <c r="K2930" s="1">
        <v>491.8</v>
      </c>
      <c r="M2930" s="10">
        <f t="array" ref="M2930">_xlfn.XLOOKUP(A2930,subscriptions!B2930:B10004,subscriptions!D2930:D10004)</f>
        <v>50</v>
      </c>
      <c r="N2930" s="10">
        <f t="array" ref="N2930">_xlfn.XLOOKUP(A2930,subscriptions!B2930:B10004,subscriptions!G2930:G10004)</f>
        <v>5</v>
      </c>
      <c r="O2930" s="10">
        <v>47.5</v>
      </c>
      <c r="P2930" s="10" t="str">
        <f t="array" ref="P2930">_xlfn.XLOOKUP(A2930,subscriptions!B2930:B10004,subscriptions!C2930:C10004)</f>
        <v>Mini</v>
      </c>
      <c r="Q2930" s="10" t="s">
        <v>194</v>
      </c>
      <c r="R2930" s="10" t="s">
        <v>148</v>
      </c>
      <c r="S2930" s="10" t="s">
        <v>1637</v>
      </c>
    </row>
    <row r="2931">
      <c r="A2931" s="1" t="s">
        <v>3886</v>
      </c>
      <c r="B2931" s="1" t="s">
        <v>523</v>
      </c>
      <c r="C2931" s="1" t="s">
        <v>456</v>
      </c>
      <c r="D2931" s="1" t="s">
        <v>27</v>
      </c>
      <c r="E2931" s="1" t="s">
        <v>28</v>
      </c>
      <c r="F2931" s="1" t="s">
        <v>29</v>
      </c>
      <c r="G2931" s="1" t="s">
        <v>16286</v>
      </c>
      <c r="H2931" s="1" t="s">
        <v>16287</v>
      </c>
      <c r="I2931" s="4">
        <v>84.16824074074074</v>
      </c>
      <c r="J2931" s="1">
        <v>799.32</v>
      </c>
      <c r="K2931" s="1">
        <v>120.28</v>
      </c>
      <c r="M2931" s="10">
        <f t="array" ref="M2931">_xlfn.XLOOKUP(A2931,subscriptions!B2931:B10004,subscriptions!D2931:D10004)</f>
        <v>120</v>
      </c>
      <c r="N2931" s="10">
        <f t="array" ref="N2931">_xlfn.XLOOKUP(A2931,subscriptions!B2931:B10004,subscriptions!G2931:G10004)</f>
        <v>10</v>
      </c>
      <c r="O2931" s="10">
        <v>108.0</v>
      </c>
      <c r="P2931" s="10" t="str">
        <f t="array" ref="P2931">_xlfn.XLOOKUP(A2931,subscriptions!B2931:B10004,subscriptions!C2931:C10004)</f>
        <v>Residential</v>
      </c>
      <c r="Q2931" s="10" t="s">
        <v>128</v>
      </c>
      <c r="R2931" s="10" t="s">
        <v>212</v>
      </c>
      <c r="S2931" s="10" t="s">
        <v>1042</v>
      </c>
    </row>
    <row r="2932">
      <c r="A2932" s="1" t="s">
        <v>3889</v>
      </c>
      <c r="B2932" s="1" t="s">
        <v>1886</v>
      </c>
      <c r="C2932" s="1" t="s">
        <v>827</v>
      </c>
      <c r="D2932" s="1" t="s">
        <v>27</v>
      </c>
      <c r="E2932" s="1" t="s">
        <v>239</v>
      </c>
      <c r="F2932" s="1" t="s">
        <v>2364</v>
      </c>
      <c r="G2932" s="1" t="s">
        <v>16288</v>
      </c>
      <c r="H2932" s="1" t="s">
        <v>16289</v>
      </c>
      <c r="I2932" s="4">
        <v>84.29454861111111</v>
      </c>
      <c r="J2932" s="1">
        <v>1389.73</v>
      </c>
      <c r="K2932" s="1">
        <v>210.96</v>
      </c>
      <c r="M2932" s="10">
        <f t="array" ref="M2932">_xlfn.XLOOKUP(A2932,subscriptions!B2932:B10004,subscriptions!D2932:D10004)</f>
        <v>120</v>
      </c>
      <c r="N2932" s="10">
        <f t="array" ref="N2932">_xlfn.XLOOKUP(A2932,subscriptions!B2932:B10004,subscriptions!G2932:G10004)</f>
        <v>20</v>
      </c>
      <c r="O2932" s="10">
        <v>96.0</v>
      </c>
      <c r="P2932" s="10" t="str">
        <f t="array" ref="P2932">_xlfn.XLOOKUP(A2932,subscriptions!B2932:B10004,subscriptions!C2932:C10004)</f>
        <v>Residential</v>
      </c>
      <c r="Q2932" s="10" t="s">
        <v>128</v>
      </c>
      <c r="R2932" s="10" t="s">
        <v>148</v>
      </c>
      <c r="S2932" s="10" t="s">
        <v>2075</v>
      </c>
    </row>
    <row r="2933">
      <c r="A2933" s="1" t="s">
        <v>3890</v>
      </c>
      <c r="B2933" s="1" t="s">
        <v>375</v>
      </c>
      <c r="C2933" s="1" t="s">
        <v>1142</v>
      </c>
      <c r="D2933" s="1" t="s">
        <v>27</v>
      </c>
      <c r="E2933" s="1" t="s">
        <v>631</v>
      </c>
      <c r="F2933" s="1" t="s">
        <v>943</v>
      </c>
      <c r="G2933" s="1" t="s">
        <v>16290</v>
      </c>
      <c r="H2933" s="1" t="s">
        <v>16291</v>
      </c>
      <c r="I2933" s="4">
        <v>84.17297453703704</v>
      </c>
      <c r="J2933" s="1">
        <v>1672.7</v>
      </c>
      <c r="K2933" s="1">
        <v>250.12</v>
      </c>
      <c r="M2933" s="10">
        <f t="array" ref="M2933">_xlfn.XLOOKUP(A2933,subscriptions!B2933:B10004,subscriptions!D2933:D10004)</f>
        <v>50</v>
      </c>
      <c r="N2933" s="10">
        <f t="array" ref="N2933">_xlfn.XLOOKUP(A2933,subscriptions!B2933:B10004,subscriptions!G2933:G10004)</f>
        <v>0</v>
      </c>
      <c r="O2933" s="10">
        <v>50.0</v>
      </c>
      <c r="P2933" s="10" t="str">
        <f t="array" ref="P2933">_xlfn.XLOOKUP(A2933,subscriptions!B2933:B10004,subscriptions!C2933:C10004)</f>
        <v>Mini</v>
      </c>
      <c r="Q2933" s="10" t="s">
        <v>173</v>
      </c>
      <c r="R2933" s="10" t="s">
        <v>148</v>
      </c>
      <c r="S2933" s="10" t="s">
        <v>2630</v>
      </c>
    </row>
    <row r="2934">
      <c r="A2934" s="1" t="s">
        <v>3891</v>
      </c>
      <c r="B2934" s="1" t="s">
        <v>523</v>
      </c>
      <c r="C2934" s="1" t="s">
        <v>827</v>
      </c>
      <c r="D2934" s="1" t="s">
        <v>27</v>
      </c>
      <c r="E2934" s="1" t="s">
        <v>332</v>
      </c>
      <c r="F2934" s="1" t="s">
        <v>2415</v>
      </c>
      <c r="G2934" s="1" t="s">
        <v>16292</v>
      </c>
      <c r="H2934" s="1" t="s">
        <v>16293</v>
      </c>
      <c r="I2934" s="4">
        <v>84.38077546296296</v>
      </c>
      <c r="J2934" s="1">
        <v>172.56</v>
      </c>
      <c r="K2934" s="1">
        <v>29.12</v>
      </c>
      <c r="M2934" s="10">
        <f t="array" ref="M2934">_xlfn.XLOOKUP(A2934,subscriptions!B2934:B10004,subscriptions!D2934:D10004)</f>
        <v>120</v>
      </c>
      <c r="N2934" s="10">
        <f t="array" ref="N2934">_xlfn.XLOOKUP(A2934,subscriptions!B2934:B10004,subscriptions!G2934:G10004)</f>
        <v>5</v>
      </c>
      <c r="O2934" s="10">
        <v>114.0</v>
      </c>
      <c r="P2934" s="10" t="str">
        <f t="array" ref="P2934">_xlfn.XLOOKUP(A2934,subscriptions!B2934:B10004,subscriptions!C2934:C10004)</f>
        <v>Residential</v>
      </c>
      <c r="Q2934" s="10" t="s">
        <v>194</v>
      </c>
      <c r="R2934" s="10" t="s">
        <v>212</v>
      </c>
      <c r="S2934" s="10" t="s">
        <v>762</v>
      </c>
    </row>
    <row r="2935">
      <c r="A2935" s="1" t="s">
        <v>3892</v>
      </c>
      <c r="B2935" s="1" t="s">
        <v>1664</v>
      </c>
      <c r="C2935" s="1" t="s">
        <v>492</v>
      </c>
      <c r="D2935" s="1" t="s">
        <v>153</v>
      </c>
      <c r="E2935" s="1" t="s">
        <v>262</v>
      </c>
      <c r="F2935" s="1" t="s">
        <v>4113</v>
      </c>
      <c r="G2935" s="1" t="s">
        <v>16294</v>
      </c>
      <c r="H2935" s="1" t="s">
        <v>16295</v>
      </c>
      <c r="I2935" s="4">
        <v>84.41947916666666</v>
      </c>
      <c r="J2935" s="1">
        <v>1229.53</v>
      </c>
      <c r="K2935" s="1">
        <v>304.53</v>
      </c>
      <c r="M2935" s="10">
        <f t="array" ref="M2935">_xlfn.XLOOKUP(A2935,subscriptions!B2935:B10004,subscriptions!D2935:D10004)</f>
        <v>120</v>
      </c>
      <c r="N2935" s="10">
        <f t="array" ref="N2935">_xlfn.XLOOKUP(A2935,subscriptions!B2935:B10004,subscriptions!G2935:G10004)</f>
        <v>10</v>
      </c>
      <c r="O2935" s="10">
        <v>108.0</v>
      </c>
      <c r="P2935" s="10" t="str">
        <f t="array" ref="P2935">_xlfn.XLOOKUP(A2935,subscriptions!B2935:B10004,subscriptions!C2935:C10004)</f>
        <v>Residential</v>
      </c>
      <c r="Q2935" s="10" t="s">
        <v>128</v>
      </c>
      <c r="R2935" s="10" t="s">
        <v>212</v>
      </c>
      <c r="S2935" s="10" t="s">
        <v>1525</v>
      </c>
    </row>
    <row r="2936">
      <c r="A2936" s="1" t="s">
        <v>3893</v>
      </c>
      <c r="B2936" s="1" t="s">
        <v>132</v>
      </c>
      <c r="C2936" s="1" t="s">
        <v>1477</v>
      </c>
      <c r="D2936" s="1" t="s">
        <v>27</v>
      </c>
      <c r="E2936" s="1" t="s">
        <v>280</v>
      </c>
      <c r="F2936" s="1" t="s">
        <v>281</v>
      </c>
      <c r="G2936" s="1" t="s">
        <v>16296</v>
      </c>
      <c r="H2936" s="1" t="s">
        <v>16297</v>
      </c>
      <c r="I2936" s="4">
        <v>84.25506944444444</v>
      </c>
      <c r="J2936" s="1">
        <v>1903.3</v>
      </c>
      <c r="K2936" s="1">
        <v>441.69</v>
      </c>
      <c r="M2936" s="10">
        <f t="array" ref="M2936">_xlfn.XLOOKUP(A2936,subscriptions!B2936:B10004,subscriptions!D2936:D10004)</f>
        <v>80</v>
      </c>
      <c r="N2936" s="10">
        <f t="array" ref="N2936">_xlfn.XLOOKUP(A2936,subscriptions!B2936:B10004,subscriptions!G2936:G10004)</f>
        <v>20</v>
      </c>
      <c r="O2936" s="10">
        <v>64.0</v>
      </c>
      <c r="P2936" s="10" t="str">
        <f t="array" ref="P2936">_xlfn.XLOOKUP(A2936,subscriptions!B2936:B10004,subscriptions!C2936:C10004)</f>
        <v>Roam</v>
      </c>
      <c r="Q2936" s="10" t="s">
        <v>128</v>
      </c>
      <c r="R2936" s="10" t="s">
        <v>148</v>
      </c>
      <c r="S2936" s="10" t="s">
        <v>149</v>
      </c>
    </row>
    <row r="2937">
      <c r="A2937" s="1" t="s">
        <v>3894</v>
      </c>
      <c r="B2937" s="1" t="s">
        <v>1460</v>
      </c>
      <c r="C2937" s="1" t="s">
        <v>1415</v>
      </c>
      <c r="D2937" s="1" t="s">
        <v>27</v>
      </c>
      <c r="E2937" s="1" t="s">
        <v>631</v>
      </c>
      <c r="F2937" s="1" t="s">
        <v>2749</v>
      </c>
      <c r="G2937" s="1" t="s">
        <v>16298</v>
      </c>
      <c r="H2937" s="1" t="s">
        <v>16299</v>
      </c>
      <c r="I2937" s="4">
        <v>84.41824074074074</v>
      </c>
      <c r="J2937" s="1">
        <v>324.66</v>
      </c>
      <c r="K2937" s="1">
        <v>40.58</v>
      </c>
      <c r="M2937" s="10">
        <f t="array" ref="M2937">_xlfn.XLOOKUP(A2937,subscriptions!B2937:B10004,subscriptions!D2937:D10004)</f>
        <v>50</v>
      </c>
      <c r="N2937" s="10">
        <f t="array" ref="N2937">_xlfn.XLOOKUP(A2937,subscriptions!B2937:B10004,subscriptions!G2937:G10004)</f>
        <v>0</v>
      </c>
      <c r="O2937" s="10">
        <v>50.0</v>
      </c>
      <c r="P2937" s="10" t="str">
        <f t="array" ref="P2937">_xlfn.XLOOKUP(A2937,subscriptions!B2937:B10004,subscriptions!C2937:C10004)</f>
        <v>Mini</v>
      </c>
      <c r="Q2937" s="10" t="s">
        <v>173</v>
      </c>
      <c r="R2937" s="10" t="s">
        <v>148</v>
      </c>
      <c r="S2937" s="10" t="s">
        <v>3020</v>
      </c>
    </row>
    <row r="2938">
      <c r="A2938" s="1" t="s">
        <v>3895</v>
      </c>
      <c r="B2938" s="1" t="s">
        <v>278</v>
      </c>
      <c r="C2938" s="1" t="s">
        <v>1388</v>
      </c>
      <c r="D2938" s="1" t="s">
        <v>27</v>
      </c>
      <c r="E2938" s="1" t="s">
        <v>28</v>
      </c>
      <c r="F2938" s="1" t="s">
        <v>2581</v>
      </c>
      <c r="G2938" s="1" t="s">
        <v>16300</v>
      </c>
      <c r="H2938" s="1" t="s">
        <v>16301</v>
      </c>
      <c r="I2938" s="4">
        <v>84.37855324074074</v>
      </c>
      <c r="J2938" s="1">
        <v>2325.5</v>
      </c>
      <c r="K2938" s="1">
        <v>333.9</v>
      </c>
      <c r="M2938" s="10">
        <f t="array" ref="M2938">_xlfn.XLOOKUP(A2938,subscriptions!B2938:B10004,subscriptions!D2938:D10004)</f>
        <v>120</v>
      </c>
      <c r="N2938" s="10">
        <f t="array" ref="N2938">_xlfn.XLOOKUP(A2938,subscriptions!B2938:B10004,subscriptions!G2938:G10004)</f>
        <v>5</v>
      </c>
      <c r="O2938" s="10">
        <v>114.0</v>
      </c>
      <c r="P2938" s="10" t="str">
        <f t="array" ref="P2938">_xlfn.XLOOKUP(A2938,subscriptions!B2938:B10004,subscriptions!C2938:C10004)</f>
        <v>Residential</v>
      </c>
      <c r="Q2938" s="10" t="s">
        <v>194</v>
      </c>
      <c r="R2938" s="10" t="s">
        <v>212</v>
      </c>
      <c r="S2938" s="10" t="s">
        <v>1622</v>
      </c>
    </row>
    <row r="2939">
      <c r="A2939" s="1" t="s">
        <v>3896</v>
      </c>
      <c r="B2939" s="1" t="s">
        <v>389</v>
      </c>
      <c r="C2939" s="1" t="s">
        <v>1492</v>
      </c>
      <c r="D2939" s="1" t="s">
        <v>27</v>
      </c>
      <c r="E2939" s="1" t="s">
        <v>179</v>
      </c>
      <c r="F2939" s="1" t="s">
        <v>773</v>
      </c>
      <c r="G2939" s="1" t="s">
        <v>16302</v>
      </c>
      <c r="H2939" s="1" t="s">
        <v>16303</v>
      </c>
      <c r="I2939" s="4">
        <v>84.2924537037037</v>
      </c>
      <c r="J2939" s="1">
        <v>1364.79</v>
      </c>
      <c r="K2939" s="1">
        <v>156.17</v>
      </c>
      <c r="L2939" s="1">
        <v>100.0</v>
      </c>
      <c r="M2939" s="10">
        <f t="array" ref="M2939">_xlfn.XLOOKUP(A2939,subscriptions!B2939:B10004,subscriptions!D2939:D10004)</f>
        <v>50</v>
      </c>
      <c r="N2939" s="10">
        <f t="array" ref="N2939">_xlfn.XLOOKUP(A2939,subscriptions!B2939:B10004,subscriptions!G2939:G10004)</f>
        <v>10</v>
      </c>
      <c r="O2939" s="10">
        <v>45.0</v>
      </c>
      <c r="P2939" s="10" t="str">
        <f t="array" ref="P2939">_xlfn.XLOOKUP(A2939,subscriptions!B2939:B10004,subscriptions!C2939:C10004)</f>
        <v>Mini</v>
      </c>
      <c r="Q2939" s="10" t="s">
        <v>128</v>
      </c>
      <c r="R2939" s="10" t="s">
        <v>148</v>
      </c>
      <c r="S2939" s="10" t="s">
        <v>587</v>
      </c>
    </row>
    <row r="2940">
      <c r="A2940" s="1" t="s">
        <v>3897</v>
      </c>
      <c r="B2940" s="1" t="s">
        <v>1995</v>
      </c>
      <c r="C2940" s="1" t="s">
        <v>1415</v>
      </c>
      <c r="D2940" s="1" t="s">
        <v>153</v>
      </c>
      <c r="E2940" s="1" t="s">
        <v>239</v>
      </c>
      <c r="F2940" s="1" t="s">
        <v>3181</v>
      </c>
      <c r="G2940" s="1" t="s">
        <v>16304</v>
      </c>
      <c r="H2940" s="1" t="s">
        <v>16305</v>
      </c>
      <c r="I2940" s="4">
        <v>84.21677083333333</v>
      </c>
      <c r="J2940" s="1">
        <v>4611.78</v>
      </c>
      <c r="K2940" s="1">
        <v>769.25</v>
      </c>
      <c r="M2940" s="10">
        <f t="array" ref="M2940">_xlfn.XLOOKUP(A2940,subscriptions!B2940:B10004,subscriptions!D2940:D10004)</f>
        <v>120</v>
      </c>
      <c r="N2940" s="10">
        <f t="array" ref="N2940">_xlfn.XLOOKUP(A2940,subscriptions!B2940:B10004,subscriptions!G2940:G10004)</f>
        <v>20</v>
      </c>
      <c r="O2940" s="10">
        <v>96.0</v>
      </c>
      <c r="P2940" s="10" t="str">
        <f t="array" ref="P2940">_xlfn.XLOOKUP(A2940,subscriptions!B2940:B10004,subscriptions!C2940:C10004)</f>
        <v>Residential</v>
      </c>
      <c r="Q2940" s="10" t="s">
        <v>128</v>
      </c>
      <c r="R2940" s="10" t="s">
        <v>148</v>
      </c>
      <c r="S2940" s="10" t="s">
        <v>453</v>
      </c>
    </row>
    <row r="2941">
      <c r="A2941" s="1" t="s">
        <v>3898</v>
      </c>
      <c r="B2941" s="1" t="s">
        <v>2279</v>
      </c>
      <c r="C2941" s="1" t="s">
        <v>279</v>
      </c>
      <c r="D2941" s="1" t="s">
        <v>153</v>
      </c>
      <c r="E2941" s="1" t="s">
        <v>280</v>
      </c>
      <c r="F2941" s="1" t="s">
        <v>376</v>
      </c>
      <c r="G2941" s="1" t="s">
        <v>16306</v>
      </c>
      <c r="H2941" s="1" t="s">
        <v>16307</v>
      </c>
      <c r="I2941" s="4">
        <v>84.2982175925926</v>
      </c>
      <c r="J2941" s="1">
        <v>115.02</v>
      </c>
      <c r="K2941" s="1">
        <v>23.17</v>
      </c>
      <c r="M2941" s="10">
        <f t="array" ref="M2941">_xlfn.XLOOKUP(A2941,subscriptions!B2941:B10004,subscriptions!D2941:D10004)</f>
        <v>120</v>
      </c>
      <c r="N2941" s="10">
        <f t="array" ref="N2941">_xlfn.XLOOKUP(A2941,subscriptions!B2941:B10004,subscriptions!G2941:G10004)</f>
        <v>0</v>
      </c>
      <c r="O2941" s="10">
        <v>120.0</v>
      </c>
      <c r="P2941" s="10" t="str">
        <f t="array" ref="P2941">_xlfn.XLOOKUP(A2941,subscriptions!B2941:B10004,subscriptions!C2941:C10004)</f>
        <v>Residential</v>
      </c>
      <c r="Q2941" s="10" t="s">
        <v>173</v>
      </c>
      <c r="R2941" s="10" t="s">
        <v>212</v>
      </c>
      <c r="S2941" s="10" t="s">
        <v>785</v>
      </c>
    </row>
    <row r="2942">
      <c r="A2942" s="1" t="s">
        <v>3902</v>
      </c>
      <c r="B2942" s="1" t="s">
        <v>329</v>
      </c>
      <c r="C2942" s="1" t="s">
        <v>110</v>
      </c>
      <c r="D2942" s="1" t="s">
        <v>27</v>
      </c>
      <c r="E2942" s="1" t="s">
        <v>332</v>
      </c>
      <c r="F2942" s="1" t="s">
        <v>427</v>
      </c>
      <c r="G2942" s="1" t="s">
        <v>16308</v>
      </c>
      <c r="H2942" s="1" t="s">
        <v>16309</v>
      </c>
      <c r="I2942" s="4">
        <v>84.29467592592593</v>
      </c>
      <c r="J2942" s="1">
        <v>512.49</v>
      </c>
      <c r="K2942" s="1">
        <v>117.68</v>
      </c>
      <c r="M2942" s="10">
        <f t="array" ref="M2942">_xlfn.XLOOKUP(A2942,subscriptions!B2942:B10004,subscriptions!D2942:D10004)</f>
        <v>120</v>
      </c>
      <c r="N2942" s="10">
        <f t="array" ref="N2942">_xlfn.XLOOKUP(A2942,subscriptions!B2942:B10004,subscriptions!G2942:G10004)</f>
        <v>5</v>
      </c>
      <c r="O2942" s="10">
        <v>114.0</v>
      </c>
      <c r="P2942" s="10" t="str">
        <f t="array" ref="P2942">_xlfn.XLOOKUP(A2942,subscriptions!B2942:B10004,subscriptions!C2942:C10004)</f>
        <v>Residential</v>
      </c>
      <c r="Q2942" s="10" t="s">
        <v>194</v>
      </c>
      <c r="R2942" s="10" t="s">
        <v>212</v>
      </c>
      <c r="S2942" s="10" t="s">
        <v>2075</v>
      </c>
    </row>
    <row r="2943">
      <c r="A2943" s="1" t="s">
        <v>3903</v>
      </c>
      <c r="B2943" s="1" t="s">
        <v>329</v>
      </c>
      <c r="C2943" s="1" t="s">
        <v>1251</v>
      </c>
      <c r="D2943" s="1" t="s">
        <v>27</v>
      </c>
      <c r="E2943" s="1" t="s">
        <v>631</v>
      </c>
      <c r="F2943" s="1" t="s">
        <v>632</v>
      </c>
      <c r="G2943" s="1" t="s">
        <v>16310</v>
      </c>
      <c r="H2943" s="1" t="s">
        <v>16311</v>
      </c>
      <c r="I2943" s="4">
        <v>84.33702546296297</v>
      </c>
      <c r="J2943" s="1">
        <v>1430.27</v>
      </c>
      <c r="K2943" s="1">
        <v>150.72</v>
      </c>
      <c r="M2943" s="10">
        <f t="array" ref="M2943">_xlfn.XLOOKUP(A2943,subscriptions!B2943:B10004,subscriptions!D2943:D10004)</f>
        <v>50</v>
      </c>
      <c r="N2943" s="10">
        <f t="array" ref="N2943">_xlfn.XLOOKUP(A2943,subscriptions!B2943:B10004,subscriptions!G2943:G10004)</f>
        <v>10</v>
      </c>
      <c r="O2943" s="10">
        <v>45.0</v>
      </c>
      <c r="P2943" s="10" t="str">
        <f t="array" ref="P2943">_xlfn.XLOOKUP(A2943,subscriptions!B2943:B10004,subscriptions!C2943:C10004)</f>
        <v>Mini</v>
      </c>
      <c r="Q2943" s="10" t="s">
        <v>128</v>
      </c>
      <c r="R2943" s="10" t="s">
        <v>148</v>
      </c>
      <c r="S2943" s="10" t="s">
        <v>968</v>
      </c>
    </row>
    <row r="2944">
      <c r="A2944" s="1" t="s">
        <v>3904</v>
      </c>
      <c r="B2944" s="1" t="s">
        <v>1303</v>
      </c>
      <c r="C2944" s="1" t="s">
        <v>279</v>
      </c>
      <c r="D2944" s="1" t="s">
        <v>153</v>
      </c>
      <c r="E2944" s="1" t="s">
        <v>714</v>
      </c>
      <c r="F2944" s="1" t="s">
        <v>3419</v>
      </c>
      <c r="G2944" s="1" t="s">
        <v>16312</v>
      </c>
      <c r="H2944" s="1" t="s">
        <v>16313</v>
      </c>
      <c r="I2944" s="4">
        <v>84.2148611111111</v>
      </c>
      <c r="J2944" s="1">
        <v>577.66</v>
      </c>
      <c r="K2944" s="1">
        <v>91.87</v>
      </c>
      <c r="M2944" s="10">
        <f t="array" ref="M2944">_xlfn.XLOOKUP(A2944,subscriptions!B2944:B10004,subscriptions!D2944:D10004)</f>
        <v>120</v>
      </c>
      <c r="N2944" s="10">
        <f t="array" ref="N2944">_xlfn.XLOOKUP(A2944,subscriptions!B2944:B10004,subscriptions!G2944:G10004)</f>
        <v>20</v>
      </c>
      <c r="O2944" s="10">
        <v>96.0</v>
      </c>
      <c r="P2944" s="10" t="str">
        <f t="array" ref="P2944">_xlfn.XLOOKUP(A2944,subscriptions!B2944:B10004,subscriptions!C2944:C10004)</f>
        <v>Residential</v>
      </c>
      <c r="Q2944" s="10" t="s">
        <v>128</v>
      </c>
      <c r="R2944" s="10" t="s">
        <v>148</v>
      </c>
      <c r="S2944" s="10" t="s">
        <v>3641</v>
      </c>
    </row>
    <row r="2945">
      <c r="A2945" s="1" t="s">
        <v>3905</v>
      </c>
      <c r="B2945" s="1" t="s">
        <v>312</v>
      </c>
      <c r="C2945" s="1" t="s">
        <v>1100</v>
      </c>
      <c r="D2945" s="1" t="s">
        <v>153</v>
      </c>
      <c r="E2945" s="1" t="s">
        <v>28</v>
      </c>
      <c r="F2945" s="1" t="s">
        <v>1639</v>
      </c>
      <c r="G2945" s="1" t="s">
        <v>16314</v>
      </c>
      <c r="H2945" s="1" t="s">
        <v>16315</v>
      </c>
      <c r="I2945" s="4">
        <v>84.29819444444445</v>
      </c>
      <c r="J2945" s="1">
        <v>1929.87</v>
      </c>
      <c r="K2945" s="1">
        <v>429.88</v>
      </c>
      <c r="M2945" s="10">
        <f t="array" ref="M2945">_xlfn.XLOOKUP(A2945,subscriptions!B2945:B10004,subscriptions!D2945:D10004)</f>
        <v>120</v>
      </c>
      <c r="N2945" s="10">
        <f t="array" ref="N2945">_xlfn.XLOOKUP(A2945,subscriptions!B2945:B10004,subscriptions!G2945:G10004)</f>
        <v>0</v>
      </c>
      <c r="O2945" s="10">
        <v>120.0</v>
      </c>
      <c r="P2945" s="10" t="str">
        <f t="array" ref="P2945">_xlfn.XLOOKUP(A2945,subscriptions!B2945:B10004,subscriptions!C2945:C10004)</f>
        <v>Residential</v>
      </c>
      <c r="Q2945" s="10" t="s">
        <v>173</v>
      </c>
      <c r="R2945" s="10" t="s">
        <v>212</v>
      </c>
      <c r="S2945" s="10" t="s">
        <v>785</v>
      </c>
    </row>
    <row r="2946">
      <c r="A2946" s="1" t="s">
        <v>3906</v>
      </c>
      <c r="B2946" s="1" t="s">
        <v>1414</v>
      </c>
      <c r="C2946" s="1" t="s">
        <v>473</v>
      </c>
      <c r="D2946" s="1" t="s">
        <v>27</v>
      </c>
      <c r="E2946" s="1" t="s">
        <v>262</v>
      </c>
      <c r="F2946" s="1" t="s">
        <v>263</v>
      </c>
      <c r="G2946" s="1" t="s">
        <v>16316</v>
      </c>
      <c r="H2946" s="1" t="s">
        <v>16317</v>
      </c>
      <c r="I2946" s="4">
        <v>84.21186342592593</v>
      </c>
      <c r="J2946" s="1">
        <v>2184.47</v>
      </c>
      <c r="K2946" s="1">
        <v>349.23</v>
      </c>
      <c r="M2946" s="10">
        <f t="array" ref="M2946">_xlfn.XLOOKUP(A2946,subscriptions!B2946:B10004,subscriptions!D2946:D10004)</f>
        <v>120</v>
      </c>
      <c r="N2946" s="10">
        <f t="array" ref="N2946">_xlfn.XLOOKUP(A2946,subscriptions!B2946:B10004,subscriptions!G2946:G10004)</f>
        <v>5</v>
      </c>
      <c r="O2946" s="10">
        <v>114.0</v>
      </c>
      <c r="P2946" s="10" t="str">
        <f t="array" ref="P2946">_xlfn.XLOOKUP(A2946,subscriptions!B2946:B10004,subscriptions!C2946:C10004)</f>
        <v>Residential</v>
      </c>
      <c r="Q2946" s="10" t="s">
        <v>194</v>
      </c>
      <c r="R2946" s="10" t="s">
        <v>212</v>
      </c>
      <c r="S2946" s="10" t="s">
        <v>857</v>
      </c>
    </row>
    <row r="2947">
      <c r="A2947" s="1" t="s">
        <v>3907</v>
      </c>
      <c r="B2947" s="1" t="s">
        <v>1664</v>
      </c>
      <c r="C2947" s="1" t="s">
        <v>296</v>
      </c>
      <c r="D2947" s="1" t="s">
        <v>153</v>
      </c>
      <c r="E2947" s="1" t="s">
        <v>28</v>
      </c>
      <c r="F2947" s="1" t="s">
        <v>29</v>
      </c>
      <c r="G2947" s="1" t="s">
        <v>16318</v>
      </c>
      <c r="H2947" s="1" t="s">
        <v>16319</v>
      </c>
      <c r="I2947" s="4">
        <v>84.3418287037037</v>
      </c>
      <c r="J2947" s="1">
        <v>212.24</v>
      </c>
      <c r="K2947" s="1">
        <v>56.65</v>
      </c>
      <c r="M2947" s="10">
        <f t="array" ref="M2947">_xlfn.XLOOKUP(A2947,subscriptions!B2947:B10004,subscriptions!D2947:D10004)</f>
        <v>120</v>
      </c>
      <c r="N2947" s="10">
        <f t="array" ref="N2947">_xlfn.XLOOKUP(A2947,subscriptions!B2947:B10004,subscriptions!G2947:G10004)</f>
        <v>10</v>
      </c>
      <c r="O2947" s="10">
        <v>108.0</v>
      </c>
      <c r="P2947" s="10" t="str">
        <f t="array" ref="P2947">_xlfn.XLOOKUP(A2947,subscriptions!B2947:B10004,subscriptions!C2947:C10004)</f>
        <v>Residential</v>
      </c>
      <c r="Q2947" s="10" t="s">
        <v>128</v>
      </c>
      <c r="R2947" s="10" t="s">
        <v>212</v>
      </c>
      <c r="S2947" s="10" t="s">
        <v>1703</v>
      </c>
    </row>
    <row r="2948">
      <c r="A2948" s="1" t="s">
        <v>3908</v>
      </c>
      <c r="B2948" s="1" t="s">
        <v>1972</v>
      </c>
      <c r="C2948" s="1" t="s">
        <v>1492</v>
      </c>
      <c r="D2948" s="1" t="s">
        <v>27</v>
      </c>
      <c r="E2948" s="1" t="s">
        <v>262</v>
      </c>
      <c r="F2948" s="1" t="s">
        <v>4344</v>
      </c>
      <c r="G2948" s="1" t="s">
        <v>16320</v>
      </c>
      <c r="H2948" s="1" t="s">
        <v>16321</v>
      </c>
      <c r="I2948" s="4">
        <v>84.29461805555556</v>
      </c>
      <c r="J2948" s="1">
        <v>1131.87</v>
      </c>
      <c r="K2948" s="1">
        <v>267.94</v>
      </c>
      <c r="M2948" s="10">
        <f t="array" ref="M2948">_xlfn.XLOOKUP(A2948,subscriptions!B2948:B10004,subscriptions!D2948:D10004)</f>
        <v>120</v>
      </c>
      <c r="N2948" s="10">
        <f t="array" ref="N2948">_xlfn.XLOOKUP(A2948,subscriptions!B2948:B10004,subscriptions!G2948:G10004)</f>
        <v>20</v>
      </c>
      <c r="O2948" s="10">
        <v>96.0</v>
      </c>
      <c r="P2948" s="10" t="str">
        <f t="array" ref="P2948">_xlfn.XLOOKUP(A2948,subscriptions!B2948:B10004,subscriptions!C2948:C10004)</f>
        <v>Residential</v>
      </c>
      <c r="Q2948" s="10" t="s">
        <v>128</v>
      </c>
      <c r="R2948" s="10" t="s">
        <v>148</v>
      </c>
      <c r="S2948" s="10" t="s">
        <v>2075</v>
      </c>
    </row>
    <row r="2949">
      <c r="A2949" s="1" t="s">
        <v>3909</v>
      </c>
      <c r="B2949" s="1" t="s">
        <v>150</v>
      </c>
      <c r="C2949" s="1" t="s">
        <v>605</v>
      </c>
      <c r="D2949" s="1" t="s">
        <v>153</v>
      </c>
      <c r="E2949" s="1" t="s">
        <v>280</v>
      </c>
      <c r="F2949" s="1" t="s">
        <v>376</v>
      </c>
      <c r="G2949" s="1" t="s">
        <v>16322</v>
      </c>
      <c r="H2949" s="1" t="s">
        <v>16323</v>
      </c>
      <c r="I2949" s="4">
        <v>84.21118055555556</v>
      </c>
      <c r="J2949" s="1">
        <v>1116.63</v>
      </c>
      <c r="K2949" s="1">
        <v>209.33</v>
      </c>
      <c r="M2949" s="10">
        <f t="array" ref="M2949">_xlfn.XLOOKUP(A2949,subscriptions!B2949:B10004,subscriptions!D2949:D10004)</f>
        <v>80</v>
      </c>
      <c r="N2949" s="10">
        <f t="array" ref="N2949">_xlfn.XLOOKUP(A2949,subscriptions!B2949:B10004,subscriptions!G2949:G10004)</f>
        <v>0</v>
      </c>
      <c r="O2949" s="10">
        <v>80.0</v>
      </c>
      <c r="P2949" s="10" t="str">
        <f t="array" ref="P2949">_xlfn.XLOOKUP(A2949,subscriptions!B2949:B10004,subscriptions!C2949:C10004)</f>
        <v>Roam</v>
      </c>
      <c r="Q2949" s="10" t="s">
        <v>173</v>
      </c>
      <c r="R2949" s="10" t="s">
        <v>148</v>
      </c>
      <c r="S2949" s="10" t="s">
        <v>438</v>
      </c>
    </row>
    <row r="2950">
      <c r="A2950" s="1" t="s">
        <v>3911</v>
      </c>
      <c r="B2950" s="1" t="s">
        <v>409</v>
      </c>
      <c r="C2950" s="1" t="s">
        <v>1347</v>
      </c>
      <c r="D2950" s="1" t="s">
        <v>27</v>
      </c>
      <c r="E2950" s="1" t="s">
        <v>179</v>
      </c>
      <c r="F2950" s="1" t="s">
        <v>200</v>
      </c>
      <c r="G2950" s="1" t="s">
        <v>16324</v>
      </c>
      <c r="H2950" s="1" t="s">
        <v>16325</v>
      </c>
      <c r="I2950" s="4">
        <v>84.29956018518519</v>
      </c>
      <c r="J2950" s="1">
        <v>741.34</v>
      </c>
      <c r="K2950" s="1">
        <v>137.68</v>
      </c>
      <c r="L2950" s="1">
        <v>100.0</v>
      </c>
      <c r="M2950" s="10">
        <f t="array" ref="M2950">_xlfn.XLOOKUP(A2950,subscriptions!B2950:B10004,subscriptions!D2950:D10004)</f>
        <v>120</v>
      </c>
      <c r="N2950" s="10">
        <f t="array" ref="N2950">_xlfn.XLOOKUP(A2950,subscriptions!B2950:B10004,subscriptions!G2950:G10004)</f>
        <v>5</v>
      </c>
      <c r="O2950" s="10">
        <v>114.0</v>
      </c>
      <c r="P2950" s="10" t="str">
        <f t="array" ref="P2950">_xlfn.XLOOKUP(A2950,subscriptions!B2950:B10004,subscriptions!C2950:C10004)</f>
        <v>Residential</v>
      </c>
      <c r="Q2950" s="10" t="s">
        <v>194</v>
      </c>
      <c r="R2950" s="10" t="s">
        <v>212</v>
      </c>
      <c r="S2950" s="10" t="s">
        <v>522</v>
      </c>
    </row>
    <row r="2951">
      <c r="A2951" s="1" t="s">
        <v>3915</v>
      </c>
      <c r="B2951" s="1" t="s">
        <v>389</v>
      </c>
      <c r="C2951" s="1" t="s">
        <v>1347</v>
      </c>
      <c r="D2951" s="1" t="s">
        <v>27</v>
      </c>
      <c r="E2951" s="1" t="s">
        <v>28</v>
      </c>
      <c r="F2951" s="1" t="s">
        <v>801</v>
      </c>
      <c r="G2951" s="1" t="s">
        <v>16326</v>
      </c>
      <c r="H2951" s="1" t="s">
        <v>16327</v>
      </c>
      <c r="I2951" s="4">
        <v>84.25516203703704</v>
      </c>
      <c r="J2951" s="1">
        <v>4102.91</v>
      </c>
      <c r="K2951" s="1">
        <v>774.82</v>
      </c>
      <c r="M2951" s="10">
        <f t="array" ref="M2951">_xlfn.XLOOKUP(A2951,subscriptions!B2951:B10004,subscriptions!D2951:D10004)</f>
        <v>250</v>
      </c>
      <c r="N2951" s="10">
        <f t="array" ref="N2951">_xlfn.XLOOKUP(A2951,subscriptions!B2951:B10004,subscriptions!G2951:G10004)</f>
        <v>10</v>
      </c>
      <c r="O2951" s="10">
        <v>225.0</v>
      </c>
      <c r="P2951" s="10" t="str">
        <f t="array" ref="P2951">_xlfn.XLOOKUP(A2951,subscriptions!B2951:B10004,subscriptions!C2951:C10004)</f>
        <v>Business</v>
      </c>
      <c r="Q2951" s="10" t="s">
        <v>128</v>
      </c>
      <c r="R2951" s="10" t="s">
        <v>129</v>
      </c>
      <c r="S2951" s="10" t="s">
        <v>149</v>
      </c>
    </row>
    <row r="2952">
      <c r="A2952" s="1" t="s">
        <v>3916</v>
      </c>
      <c r="B2952" s="1" t="s">
        <v>2327</v>
      </c>
      <c r="C2952" s="1" t="s">
        <v>786</v>
      </c>
      <c r="D2952" s="1" t="s">
        <v>27</v>
      </c>
      <c r="E2952" s="1" t="s">
        <v>219</v>
      </c>
      <c r="F2952" s="1" t="s">
        <v>590</v>
      </c>
      <c r="G2952" s="1" t="s">
        <v>16328</v>
      </c>
      <c r="H2952" s="1" t="s">
        <v>16329</v>
      </c>
      <c r="I2952" s="4">
        <v>84.38289351851851</v>
      </c>
      <c r="J2952" s="1">
        <v>2686.09</v>
      </c>
      <c r="K2952" s="1">
        <v>390.03</v>
      </c>
      <c r="M2952" s="10">
        <f t="array" ref="M2952">_xlfn.XLOOKUP(A2952,subscriptions!B2952:B10004,subscriptions!D2952:D10004)</f>
        <v>250</v>
      </c>
      <c r="N2952" s="10">
        <f t="array" ref="N2952">_xlfn.XLOOKUP(A2952,subscriptions!B2952:B10004,subscriptions!G2952:G10004)</f>
        <v>20</v>
      </c>
      <c r="O2952" s="10">
        <v>200.0</v>
      </c>
      <c r="P2952" s="10" t="str">
        <f t="array" ref="P2952">_xlfn.XLOOKUP(A2952,subscriptions!B2952:B10004,subscriptions!C2952:C10004)</f>
        <v>Business</v>
      </c>
      <c r="Q2952" s="10" t="s">
        <v>128</v>
      </c>
      <c r="R2952" s="10" t="s">
        <v>129</v>
      </c>
      <c r="S2952" s="10" t="s">
        <v>671</v>
      </c>
    </row>
    <row r="2953">
      <c r="A2953" s="1" t="s">
        <v>3917</v>
      </c>
      <c r="B2953" s="1" t="s">
        <v>870</v>
      </c>
      <c r="C2953" s="1" t="s">
        <v>1833</v>
      </c>
      <c r="D2953" s="1" t="s">
        <v>153</v>
      </c>
      <c r="E2953" s="1" t="s">
        <v>262</v>
      </c>
      <c r="F2953" s="1" t="s">
        <v>392</v>
      </c>
      <c r="G2953" s="1" t="s">
        <v>16330</v>
      </c>
      <c r="H2953" s="1" t="s">
        <v>16331</v>
      </c>
      <c r="I2953" s="4">
        <v>84.38347222222222</v>
      </c>
      <c r="J2953" s="1">
        <v>1842.07</v>
      </c>
      <c r="K2953" s="1">
        <v>176.72</v>
      </c>
      <c r="M2953" s="10">
        <f t="array" ref="M2953">_xlfn.XLOOKUP(A2953,subscriptions!B2953:B10004,subscriptions!D2953:D10004)</f>
        <v>80</v>
      </c>
      <c r="N2953" s="10">
        <f t="array" ref="N2953">_xlfn.XLOOKUP(A2953,subscriptions!B2953:B10004,subscriptions!G2953:G10004)</f>
        <v>0</v>
      </c>
      <c r="O2953" s="10">
        <v>80.0</v>
      </c>
      <c r="P2953" s="10" t="str">
        <f t="array" ref="P2953">_xlfn.XLOOKUP(A2953,subscriptions!B2953:B10004,subscriptions!C2953:C10004)</f>
        <v>Roam</v>
      </c>
      <c r="Q2953" s="10" t="s">
        <v>173</v>
      </c>
      <c r="R2953" s="10" t="s">
        <v>148</v>
      </c>
      <c r="S2953" s="10" t="s">
        <v>882</v>
      </c>
    </row>
    <row r="2954">
      <c r="A2954" s="1" t="s">
        <v>3918</v>
      </c>
      <c r="B2954" s="1" t="s">
        <v>329</v>
      </c>
      <c r="C2954" s="1" t="s">
        <v>1200</v>
      </c>
      <c r="D2954" s="1" t="s">
        <v>27</v>
      </c>
      <c r="E2954" s="1" t="s">
        <v>111</v>
      </c>
      <c r="F2954" s="1" t="s">
        <v>154</v>
      </c>
      <c r="G2954" s="1" t="s">
        <v>16332</v>
      </c>
      <c r="H2954" s="1" t="s">
        <v>16333</v>
      </c>
      <c r="I2954" s="4">
        <v>84.25631944444444</v>
      </c>
      <c r="J2954" s="1">
        <v>1929.36</v>
      </c>
      <c r="K2954" s="1">
        <v>403.69</v>
      </c>
      <c r="M2954" s="10">
        <f t="array" ref="M2954">_xlfn.XLOOKUP(A2954,subscriptions!B2954:B10004,subscriptions!D2954:D10004)</f>
        <v>80</v>
      </c>
      <c r="N2954" s="10">
        <f t="array" ref="N2954">_xlfn.XLOOKUP(A2954,subscriptions!B2954:B10004,subscriptions!G2954:G10004)</f>
        <v>5</v>
      </c>
      <c r="O2954" s="10">
        <v>76.0</v>
      </c>
      <c r="P2954" s="10" t="str">
        <f t="array" ref="P2954">_xlfn.XLOOKUP(A2954,subscriptions!B2954:B10004,subscriptions!C2954:C10004)</f>
        <v>Roam</v>
      </c>
      <c r="Q2954" s="10" t="s">
        <v>194</v>
      </c>
      <c r="R2954" s="10" t="s">
        <v>148</v>
      </c>
      <c r="S2954" s="10" t="s">
        <v>130</v>
      </c>
    </row>
    <row r="2955">
      <c r="A2955" s="1" t="s">
        <v>3919</v>
      </c>
      <c r="B2955" s="1" t="s">
        <v>216</v>
      </c>
      <c r="C2955" s="1" t="s">
        <v>198</v>
      </c>
      <c r="D2955" s="1" t="s">
        <v>153</v>
      </c>
      <c r="E2955" s="1" t="s">
        <v>280</v>
      </c>
      <c r="F2955" s="1" t="s">
        <v>494</v>
      </c>
      <c r="G2955" s="1" t="s">
        <v>16334</v>
      </c>
      <c r="H2955" s="1" t="s">
        <v>16335</v>
      </c>
      <c r="I2955" s="4">
        <v>84.21355324074074</v>
      </c>
      <c r="J2955" s="1">
        <v>979.05</v>
      </c>
      <c r="K2955" s="1">
        <v>150.56</v>
      </c>
      <c r="M2955" s="10">
        <f t="array" ref="M2955">_xlfn.XLOOKUP(A2955,subscriptions!B2955:B10004,subscriptions!D2955:D10004)</f>
        <v>120</v>
      </c>
      <c r="N2955" s="10">
        <f t="array" ref="N2955">_xlfn.XLOOKUP(A2955,subscriptions!B2955:B10004,subscriptions!G2955:G10004)</f>
        <v>10</v>
      </c>
      <c r="O2955" s="10">
        <v>108.0</v>
      </c>
      <c r="P2955" s="10" t="str">
        <f t="array" ref="P2955">_xlfn.XLOOKUP(A2955,subscriptions!B2955:B10004,subscriptions!C2955:C10004)</f>
        <v>Residential</v>
      </c>
      <c r="Q2955" s="10" t="s">
        <v>128</v>
      </c>
      <c r="R2955" s="10" t="s">
        <v>212</v>
      </c>
      <c r="S2955" s="10" t="s">
        <v>1915</v>
      </c>
    </row>
    <row r="2956">
      <c r="A2956" s="1" t="s">
        <v>3920</v>
      </c>
      <c r="B2956" s="1" t="s">
        <v>941</v>
      </c>
      <c r="C2956" s="1" t="s">
        <v>133</v>
      </c>
      <c r="D2956" s="1" t="s">
        <v>27</v>
      </c>
      <c r="E2956" s="1" t="s">
        <v>332</v>
      </c>
      <c r="F2956" s="1" t="s">
        <v>2280</v>
      </c>
      <c r="G2956" s="1" t="s">
        <v>16336</v>
      </c>
      <c r="H2956" s="1" t="s">
        <v>16337</v>
      </c>
      <c r="I2956" s="4">
        <v>84.3375462962963</v>
      </c>
      <c r="J2956" s="1">
        <v>3857.36</v>
      </c>
      <c r="K2956" s="1">
        <v>756.33</v>
      </c>
      <c r="M2956" s="10">
        <f t="array" ref="M2956">_xlfn.XLOOKUP(A2956,subscriptions!B2956:B10004,subscriptions!D2956:D10004)</f>
        <v>250</v>
      </c>
      <c r="N2956" s="10">
        <f t="array" ref="N2956">_xlfn.XLOOKUP(A2956,subscriptions!B2956:B10004,subscriptions!G2956:G10004)</f>
        <v>20</v>
      </c>
      <c r="O2956" s="10">
        <v>200.0</v>
      </c>
      <c r="P2956" s="10" t="str">
        <f t="array" ref="P2956">_xlfn.XLOOKUP(A2956,subscriptions!B2956:B10004,subscriptions!C2956:C10004)</f>
        <v>Business</v>
      </c>
      <c r="Q2956" s="10" t="s">
        <v>128</v>
      </c>
      <c r="R2956" s="10" t="s">
        <v>129</v>
      </c>
      <c r="S2956" s="10" t="s">
        <v>1961</v>
      </c>
    </row>
    <row r="2957">
      <c r="A2957" s="1" t="s">
        <v>3921</v>
      </c>
      <c r="B2957" s="1" t="s">
        <v>713</v>
      </c>
      <c r="C2957" s="1" t="s">
        <v>261</v>
      </c>
      <c r="D2957" s="1" t="s">
        <v>27</v>
      </c>
      <c r="E2957" s="1" t="s">
        <v>280</v>
      </c>
      <c r="F2957" s="1" t="s">
        <v>411</v>
      </c>
      <c r="G2957" s="1" t="s">
        <v>16338</v>
      </c>
      <c r="H2957" s="1" t="s">
        <v>16339</v>
      </c>
      <c r="I2957" s="4">
        <v>84.3780324074074</v>
      </c>
      <c r="J2957" s="1">
        <v>1829.18</v>
      </c>
      <c r="K2957" s="1">
        <v>291.67</v>
      </c>
      <c r="M2957" s="10">
        <f t="array" ref="M2957">_xlfn.XLOOKUP(A2957,subscriptions!B2957:B10004,subscriptions!D2957:D10004)</f>
        <v>120</v>
      </c>
      <c r="N2957" s="10">
        <f t="array" ref="N2957">_xlfn.XLOOKUP(A2957,subscriptions!B2957:B10004,subscriptions!G2957:G10004)</f>
        <v>0</v>
      </c>
      <c r="O2957" s="10">
        <v>120.0</v>
      </c>
      <c r="P2957" s="10" t="str">
        <f t="array" ref="P2957">_xlfn.XLOOKUP(A2957,subscriptions!B2957:B10004,subscriptions!C2957:C10004)</f>
        <v>Residential</v>
      </c>
      <c r="Q2957" s="10" t="s">
        <v>173</v>
      </c>
      <c r="R2957" s="10" t="s">
        <v>212</v>
      </c>
      <c r="S2957" s="10" t="s">
        <v>1302</v>
      </c>
    </row>
    <row r="2958">
      <c r="A2958" s="1" t="s">
        <v>3922</v>
      </c>
      <c r="B2958" s="1" t="s">
        <v>748</v>
      </c>
      <c r="C2958" s="1" t="s">
        <v>1200</v>
      </c>
      <c r="D2958" s="1" t="s">
        <v>27</v>
      </c>
      <c r="E2958" s="1" t="s">
        <v>280</v>
      </c>
      <c r="F2958" s="1" t="s">
        <v>1446</v>
      </c>
      <c r="G2958" s="1" t="s">
        <v>16340</v>
      </c>
      <c r="H2958" s="1" t="s">
        <v>16341</v>
      </c>
      <c r="I2958" s="4">
        <v>84.3368287037037</v>
      </c>
      <c r="J2958" s="1">
        <v>2008.35</v>
      </c>
      <c r="K2958" s="1">
        <v>299.62</v>
      </c>
      <c r="M2958" s="10">
        <f t="array" ref="M2958">_xlfn.XLOOKUP(A2958,subscriptions!B2958:B10004,subscriptions!D2958:D10004)</f>
        <v>250</v>
      </c>
      <c r="N2958" s="10">
        <f t="array" ref="N2958">_xlfn.XLOOKUP(A2958,subscriptions!B2958:B10004,subscriptions!G2958:G10004)</f>
        <v>5</v>
      </c>
      <c r="O2958" s="10">
        <v>237.5</v>
      </c>
      <c r="P2958" s="10" t="str">
        <f t="array" ref="P2958">_xlfn.XLOOKUP(A2958,subscriptions!B2958:B10004,subscriptions!C2958:C10004)</f>
        <v>Business</v>
      </c>
      <c r="Q2958" s="10" t="s">
        <v>194</v>
      </c>
      <c r="R2958" s="10" t="s">
        <v>129</v>
      </c>
      <c r="S2958" s="10" t="s">
        <v>968</v>
      </c>
    </row>
    <row r="2959">
      <c r="A2959" s="1" t="s">
        <v>3923</v>
      </c>
      <c r="B2959" s="1" t="s">
        <v>132</v>
      </c>
      <c r="C2959" s="1" t="s">
        <v>279</v>
      </c>
      <c r="D2959" s="1" t="s">
        <v>27</v>
      </c>
      <c r="E2959" s="1" t="s">
        <v>179</v>
      </c>
      <c r="F2959" s="1" t="s">
        <v>200</v>
      </c>
      <c r="G2959" s="1" t="s">
        <v>16342</v>
      </c>
      <c r="H2959" s="1" t="s">
        <v>16343</v>
      </c>
      <c r="I2959" s="4">
        <v>84.335</v>
      </c>
      <c r="J2959" s="1">
        <v>3017.4</v>
      </c>
      <c r="K2959" s="1">
        <v>579.41</v>
      </c>
      <c r="L2959" s="1">
        <v>100.0</v>
      </c>
      <c r="M2959" s="10">
        <f t="array" ref="M2959">_xlfn.XLOOKUP(A2959,subscriptions!B2959:B10004,subscriptions!D2959:D10004)</f>
        <v>50</v>
      </c>
      <c r="N2959" s="10">
        <f t="array" ref="N2959">_xlfn.XLOOKUP(A2959,subscriptions!B2959:B10004,subscriptions!G2959:G10004)</f>
        <v>10</v>
      </c>
      <c r="O2959" s="10">
        <v>45.0</v>
      </c>
      <c r="P2959" s="10" t="str">
        <f t="array" ref="P2959">_xlfn.XLOOKUP(A2959,subscriptions!B2959:B10004,subscriptions!C2959:C10004)</f>
        <v>Mini</v>
      </c>
      <c r="Q2959" s="10" t="s">
        <v>128</v>
      </c>
      <c r="R2959" s="10" t="s">
        <v>148</v>
      </c>
      <c r="S2959" s="10" t="s">
        <v>643</v>
      </c>
    </row>
    <row r="2960">
      <c r="A2960" s="1" t="s">
        <v>3924</v>
      </c>
      <c r="B2960" s="1" t="s">
        <v>1886</v>
      </c>
      <c r="C2960" s="1" t="s">
        <v>556</v>
      </c>
      <c r="D2960" s="1" t="s">
        <v>27</v>
      </c>
      <c r="E2960" s="1" t="s">
        <v>179</v>
      </c>
      <c r="F2960" s="1" t="s">
        <v>181</v>
      </c>
      <c r="G2960" s="1" t="s">
        <v>16344</v>
      </c>
      <c r="H2960" s="1" t="s">
        <v>16345</v>
      </c>
      <c r="I2960" s="4">
        <v>84.21283564814814</v>
      </c>
      <c r="J2960" s="1">
        <v>530.46</v>
      </c>
      <c r="K2960" s="1">
        <v>58.66</v>
      </c>
      <c r="L2960" s="1">
        <v>100.0</v>
      </c>
      <c r="M2960" s="10">
        <f t="array" ref="M2960">_xlfn.XLOOKUP(A2960,subscriptions!B2960:B10004,subscriptions!D2960:D10004)</f>
        <v>80</v>
      </c>
      <c r="N2960" s="10">
        <f t="array" ref="N2960">_xlfn.XLOOKUP(A2960,subscriptions!B2960:B10004,subscriptions!G2960:G10004)</f>
        <v>20</v>
      </c>
      <c r="O2960" s="10">
        <v>64.0</v>
      </c>
      <c r="P2960" s="10" t="str">
        <f t="array" ref="P2960">_xlfn.XLOOKUP(A2960,subscriptions!B2960:B10004,subscriptions!C2960:C10004)</f>
        <v>Roam</v>
      </c>
      <c r="Q2960" s="10" t="s">
        <v>128</v>
      </c>
      <c r="R2960" s="10" t="s">
        <v>148</v>
      </c>
      <c r="S2960" s="10" t="s">
        <v>813</v>
      </c>
    </row>
    <row r="2961">
      <c r="A2961" s="1" t="s">
        <v>3925</v>
      </c>
      <c r="B2961" s="1" t="s">
        <v>1506</v>
      </c>
      <c r="C2961" s="1" t="s">
        <v>871</v>
      </c>
      <c r="D2961" s="1" t="s">
        <v>27</v>
      </c>
      <c r="E2961" s="1" t="s">
        <v>179</v>
      </c>
      <c r="F2961" s="1" t="s">
        <v>1760</v>
      </c>
      <c r="G2961" s="1" t="s">
        <v>16346</v>
      </c>
      <c r="H2961" s="1" t="s">
        <v>16347</v>
      </c>
      <c r="I2961" s="4">
        <v>84.1690162037037</v>
      </c>
      <c r="J2961" s="1">
        <v>2518.15</v>
      </c>
      <c r="K2961" s="1">
        <v>267.86</v>
      </c>
      <c r="L2961" s="1">
        <v>100.0</v>
      </c>
      <c r="M2961" s="10">
        <f t="array" ref="M2961">_xlfn.XLOOKUP(A2961,subscriptions!B2961:B10004,subscriptions!D2961:D10004)</f>
        <v>50</v>
      </c>
      <c r="N2961" s="10">
        <f t="array" ref="N2961">_xlfn.XLOOKUP(A2961,subscriptions!B2961:B10004,subscriptions!G2961:G10004)</f>
        <v>0</v>
      </c>
      <c r="O2961" s="10">
        <v>50.0</v>
      </c>
      <c r="P2961" s="10" t="str">
        <f t="array" ref="P2961">_xlfn.XLOOKUP(A2961,subscriptions!B2961:B10004,subscriptions!C2961:C10004)</f>
        <v>Mini</v>
      </c>
      <c r="Q2961" s="10" t="s">
        <v>173</v>
      </c>
      <c r="R2961" s="10" t="s">
        <v>148</v>
      </c>
      <c r="S2961" s="10" t="s">
        <v>1504</v>
      </c>
    </row>
    <row r="2962">
      <c r="A2962" s="1" t="s">
        <v>3926</v>
      </c>
      <c r="B2962" s="1" t="s">
        <v>426</v>
      </c>
      <c r="C2962" s="1" t="s">
        <v>605</v>
      </c>
      <c r="D2962" s="1" t="s">
        <v>153</v>
      </c>
      <c r="E2962" s="1" t="s">
        <v>219</v>
      </c>
      <c r="F2962" s="1" t="s">
        <v>590</v>
      </c>
      <c r="G2962" s="1" t="s">
        <v>16348</v>
      </c>
      <c r="H2962" s="1" t="s">
        <v>16349</v>
      </c>
      <c r="I2962" s="4">
        <v>84.2946875</v>
      </c>
      <c r="J2962" s="1">
        <v>375.82</v>
      </c>
      <c r="K2962" s="1">
        <v>80.25</v>
      </c>
      <c r="M2962" s="10">
        <f t="array" ref="M2962">_xlfn.XLOOKUP(A2962,subscriptions!B2962:B10004,subscriptions!D2962:D10004)</f>
        <v>120</v>
      </c>
      <c r="N2962" s="10">
        <f t="array" ref="N2962">_xlfn.XLOOKUP(A2962,subscriptions!B2962:B10004,subscriptions!G2962:G10004)</f>
        <v>5</v>
      </c>
      <c r="O2962" s="10">
        <v>114.0</v>
      </c>
      <c r="P2962" s="10" t="str">
        <f t="array" ref="P2962">_xlfn.XLOOKUP(A2962,subscriptions!B2962:B10004,subscriptions!C2962:C10004)</f>
        <v>Residential</v>
      </c>
      <c r="Q2962" s="10" t="s">
        <v>194</v>
      </c>
      <c r="R2962" s="10" t="s">
        <v>212</v>
      </c>
      <c r="S2962" s="10" t="s">
        <v>2075</v>
      </c>
    </row>
    <row r="2963">
      <c r="A2963" s="1" t="s">
        <v>3928</v>
      </c>
      <c r="B2963" s="1" t="s">
        <v>472</v>
      </c>
      <c r="C2963" s="1" t="s">
        <v>2483</v>
      </c>
      <c r="D2963" s="1" t="s">
        <v>27</v>
      </c>
      <c r="E2963" s="1" t="s">
        <v>631</v>
      </c>
      <c r="F2963" s="1" t="s">
        <v>1115</v>
      </c>
      <c r="G2963" s="1" t="s">
        <v>16350</v>
      </c>
      <c r="H2963" s="1" t="s">
        <v>16351</v>
      </c>
      <c r="I2963" s="4">
        <v>84.17225694444444</v>
      </c>
      <c r="J2963" s="1">
        <v>685.46</v>
      </c>
      <c r="K2963" s="1">
        <v>105.68</v>
      </c>
      <c r="M2963" s="10">
        <f t="array" ref="M2963">_xlfn.XLOOKUP(A2963,subscriptions!B2963:B10004,subscriptions!D2963:D10004)</f>
        <v>120</v>
      </c>
      <c r="N2963" s="10">
        <f t="array" ref="N2963">_xlfn.XLOOKUP(A2963,subscriptions!B2963:B10004,subscriptions!G2963:G10004)</f>
        <v>10</v>
      </c>
      <c r="O2963" s="10">
        <v>108.0</v>
      </c>
      <c r="P2963" s="10" t="str">
        <f t="array" ref="P2963">_xlfn.XLOOKUP(A2963,subscriptions!B2963:B10004,subscriptions!C2963:C10004)</f>
        <v>Residential</v>
      </c>
      <c r="Q2963" s="10" t="s">
        <v>128</v>
      </c>
      <c r="R2963" s="10" t="s">
        <v>212</v>
      </c>
      <c r="S2963" s="10" t="s">
        <v>1637</v>
      </c>
    </row>
    <row r="2964">
      <c r="A2964" s="1" t="s">
        <v>3930</v>
      </c>
      <c r="B2964" s="1" t="s">
        <v>969</v>
      </c>
      <c r="C2964" s="1" t="s">
        <v>920</v>
      </c>
      <c r="D2964" s="1" t="s">
        <v>27</v>
      </c>
      <c r="E2964" s="1" t="s">
        <v>28</v>
      </c>
      <c r="F2964" s="1" t="s">
        <v>526</v>
      </c>
      <c r="G2964" s="1" t="s">
        <v>16352</v>
      </c>
      <c r="H2964" s="1" t="s">
        <v>16353</v>
      </c>
      <c r="I2964" s="4">
        <v>84.37640046296296</v>
      </c>
      <c r="J2964" s="1">
        <v>663.33</v>
      </c>
      <c r="K2964" s="1">
        <v>126.09</v>
      </c>
      <c r="M2964" s="10">
        <f t="array" ref="M2964">_xlfn.XLOOKUP(A2964,subscriptions!B2964:B10004,subscriptions!D2964:D10004)</f>
        <v>120</v>
      </c>
      <c r="N2964" s="10">
        <f t="array" ref="N2964">_xlfn.XLOOKUP(A2964,subscriptions!B2964:B10004,subscriptions!G2964:G10004)</f>
        <v>20</v>
      </c>
      <c r="O2964" s="10">
        <v>96.0</v>
      </c>
      <c r="P2964" s="10" t="str">
        <f t="array" ref="P2964">_xlfn.XLOOKUP(A2964,subscriptions!B2964:B10004,subscriptions!C2964:C10004)</f>
        <v>Residential</v>
      </c>
      <c r="Q2964" s="10" t="s">
        <v>128</v>
      </c>
      <c r="R2964" s="10" t="s">
        <v>148</v>
      </c>
      <c r="S2964" s="10" t="s">
        <v>3910</v>
      </c>
    </row>
    <row r="2965">
      <c r="A2965" s="1" t="s">
        <v>3931</v>
      </c>
      <c r="B2965" s="1" t="s">
        <v>236</v>
      </c>
      <c r="C2965" s="1" t="s">
        <v>218</v>
      </c>
      <c r="D2965" s="1" t="s">
        <v>153</v>
      </c>
      <c r="E2965" s="1" t="s">
        <v>111</v>
      </c>
      <c r="F2965" s="1" t="s">
        <v>1227</v>
      </c>
      <c r="G2965" s="1" t="s">
        <v>16354</v>
      </c>
      <c r="H2965" s="1" t="s">
        <v>16355</v>
      </c>
      <c r="I2965" s="4">
        <v>84.25773148148149</v>
      </c>
      <c r="J2965" s="1">
        <v>5811.33</v>
      </c>
      <c r="K2965" s="1">
        <v>1287.34</v>
      </c>
      <c r="M2965" s="10">
        <f t="array" ref="M2965">_xlfn.XLOOKUP(A2965,subscriptions!B2965:B10004,subscriptions!D2965:D10004)</f>
        <v>50</v>
      </c>
      <c r="N2965" s="10">
        <f t="array" ref="N2965">_xlfn.XLOOKUP(A2965,subscriptions!B2965:B10004,subscriptions!G2965:G10004)</f>
        <v>0</v>
      </c>
      <c r="O2965" s="10">
        <v>50.0</v>
      </c>
      <c r="P2965" s="10" t="str">
        <f t="array" ref="P2965">_xlfn.XLOOKUP(A2965,subscriptions!B2965:B10004,subscriptions!C2965:C10004)</f>
        <v>Mini</v>
      </c>
      <c r="Q2965" s="10" t="s">
        <v>173</v>
      </c>
      <c r="R2965" s="10" t="s">
        <v>148</v>
      </c>
      <c r="S2965" s="10" t="s">
        <v>603</v>
      </c>
    </row>
    <row r="2966">
      <c r="A2966" s="1" t="s">
        <v>3932</v>
      </c>
      <c r="B2966" s="1" t="s">
        <v>1444</v>
      </c>
      <c r="C2966" s="1" t="s">
        <v>2483</v>
      </c>
      <c r="D2966" s="1" t="s">
        <v>27</v>
      </c>
      <c r="E2966" s="1" t="s">
        <v>28</v>
      </c>
      <c r="F2966" s="1" t="s">
        <v>313</v>
      </c>
      <c r="G2966" s="1" t="s">
        <v>16356</v>
      </c>
      <c r="H2966" s="1" t="s">
        <v>16357</v>
      </c>
      <c r="I2966" s="4">
        <v>84.21684027777778</v>
      </c>
      <c r="J2966" s="1">
        <v>2962.52</v>
      </c>
      <c r="K2966" s="1">
        <v>741.67</v>
      </c>
      <c r="M2966" s="10">
        <f t="array" ref="M2966">_xlfn.XLOOKUP(A2966,subscriptions!B2966:B10004,subscriptions!D2966:D10004)</f>
        <v>120</v>
      </c>
      <c r="N2966" s="10">
        <f t="array" ref="N2966">_xlfn.XLOOKUP(A2966,subscriptions!B2966:B10004,subscriptions!G2966:G10004)</f>
        <v>5</v>
      </c>
      <c r="O2966" s="10">
        <v>114.0</v>
      </c>
      <c r="P2966" s="10" t="str">
        <f t="array" ref="P2966">_xlfn.XLOOKUP(A2966,subscriptions!B2966:B10004,subscriptions!C2966:C10004)</f>
        <v>Residential</v>
      </c>
      <c r="Q2966" s="10" t="s">
        <v>194</v>
      </c>
      <c r="R2966" s="10" t="s">
        <v>212</v>
      </c>
      <c r="S2966" s="10" t="s">
        <v>453</v>
      </c>
    </row>
    <row r="2967">
      <c r="A2967" s="1" t="s">
        <v>3933</v>
      </c>
      <c r="B2967" s="1" t="s">
        <v>1414</v>
      </c>
      <c r="C2967" s="1" t="s">
        <v>178</v>
      </c>
      <c r="D2967" s="1" t="s">
        <v>27</v>
      </c>
      <c r="E2967" s="1" t="s">
        <v>239</v>
      </c>
      <c r="F2967" s="1" t="s">
        <v>2267</v>
      </c>
      <c r="G2967" s="1" t="s">
        <v>16358</v>
      </c>
      <c r="H2967" s="1" t="s">
        <v>16359</v>
      </c>
      <c r="I2967" s="4">
        <v>84.3800462962963</v>
      </c>
      <c r="J2967" s="1">
        <v>1861.82</v>
      </c>
      <c r="K2967" s="1">
        <v>316.35</v>
      </c>
      <c r="M2967" s="10">
        <f t="array" ref="M2967">_xlfn.XLOOKUP(A2967,subscriptions!B2967:B10004,subscriptions!D2967:D10004)</f>
        <v>80</v>
      </c>
      <c r="N2967" s="10">
        <f t="array" ref="N2967">_xlfn.XLOOKUP(A2967,subscriptions!B2967:B10004,subscriptions!G2967:G10004)</f>
        <v>10</v>
      </c>
      <c r="O2967" s="10">
        <v>72.0</v>
      </c>
      <c r="P2967" s="10" t="str">
        <f t="array" ref="P2967">_xlfn.XLOOKUP(A2967,subscriptions!B2967:B10004,subscriptions!C2967:C10004)</f>
        <v>Roam</v>
      </c>
      <c r="Q2967" s="10" t="s">
        <v>128</v>
      </c>
      <c r="R2967" s="10" t="s">
        <v>148</v>
      </c>
      <c r="S2967" s="10" t="s">
        <v>698</v>
      </c>
    </row>
    <row r="2968">
      <c r="A2968" s="1" t="s">
        <v>3934</v>
      </c>
      <c r="B2968" s="1" t="s">
        <v>1027</v>
      </c>
      <c r="C2968" s="1" t="s">
        <v>26</v>
      </c>
      <c r="D2968" s="1" t="s">
        <v>153</v>
      </c>
      <c r="E2968" s="1" t="s">
        <v>332</v>
      </c>
      <c r="F2968" s="1" t="s">
        <v>618</v>
      </c>
      <c r="G2968" s="1" t="s">
        <v>16360</v>
      </c>
      <c r="H2968" s="1" t="s">
        <v>16361</v>
      </c>
      <c r="I2968" s="4">
        <v>84.41879629629629</v>
      </c>
      <c r="J2968" s="1">
        <v>1997.74</v>
      </c>
      <c r="K2968" s="1">
        <v>268.32</v>
      </c>
      <c r="M2968" s="10">
        <f t="array" ref="M2968">_xlfn.XLOOKUP(A2968,subscriptions!B2968:B10004,subscriptions!D2968:D10004)</f>
        <v>250</v>
      </c>
      <c r="N2968" s="10">
        <f t="array" ref="N2968">_xlfn.XLOOKUP(A2968,subscriptions!B2968:B10004,subscriptions!G2968:G10004)</f>
        <v>20</v>
      </c>
      <c r="O2968" s="10">
        <v>200.0</v>
      </c>
      <c r="P2968" s="10" t="str">
        <f t="array" ref="P2968">_xlfn.XLOOKUP(A2968,subscriptions!B2968:B10004,subscriptions!C2968:C10004)</f>
        <v>Business</v>
      </c>
      <c r="Q2968" s="10" t="s">
        <v>128</v>
      </c>
      <c r="R2968" s="10" t="s">
        <v>129</v>
      </c>
      <c r="S2968" s="10" t="s">
        <v>1822</v>
      </c>
    </row>
    <row r="2969">
      <c r="A2969" s="1" t="s">
        <v>3935</v>
      </c>
      <c r="B2969" s="1" t="s">
        <v>919</v>
      </c>
      <c r="C2969" s="1" t="s">
        <v>1833</v>
      </c>
      <c r="D2969" s="1" t="s">
        <v>27</v>
      </c>
      <c r="E2969" s="1" t="s">
        <v>332</v>
      </c>
      <c r="F2969" s="1" t="s">
        <v>510</v>
      </c>
      <c r="G2969" s="1" t="s">
        <v>16362</v>
      </c>
      <c r="H2969" s="1" t="s">
        <v>16363</v>
      </c>
      <c r="I2969" s="4">
        <v>84.21186342592593</v>
      </c>
      <c r="J2969" s="1">
        <v>1288.55</v>
      </c>
      <c r="K2969" s="1">
        <v>165.05</v>
      </c>
      <c r="M2969" s="10">
        <f t="array" ref="M2969">_xlfn.XLOOKUP(A2969,subscriptions!B2969:B10004,subscriptions!D2969:D10004)</f>
        <v>120</v>
      </c>
      <c r="N2969" s="10">
        <f t="array" ref="N2969">_xlfn.XLOOKUP(A2969,subscriptions!B2969:B10004,subscriptions!G2969:G10004)</f>
        <v>0</v>
      </c>
      <c r="O2969" s="10">
        <v>120.0</v>
      </c>
      <c r="P2969" s="10" t="str">
        <f t="array" ref="P2969">_xlfn.XLOOKUP(A2969,subscriptions!B2969:B10004,subscriptions!C2969:C10004)</f>
        <v>Residential</v>
      </c>
      <c r="Q2969" s="10" t="s">
        <v>173</v>
      </c>
      <c r="R2969" s="10" t="s">
        <v>212</v>
      </c>
      <c r="S2969" s="10" t="s">
        <v>857</v>
      </c>
    </row>
    <row r="2970">
      <c r="A2970" s="1" t="s">
        <v>3936</v>
      </c>
      <c r="B2970" s="1" t="s">
        <v>657</v>
      </c>
      <c r="C2970" s="1" t="s">
        <v>3912</v>
      </c>
      <c r="D2970" s="1" t="s">
        <v>153</v>
      </c>
      <c r="E2970" s="1" t="s">
        <v>631</v>
      </c>
      <c r="F2970" s="1" t="s">
        <v>2495</v>
      </c>
      <c r="G2970" s="1" t="s">
        <v>16364</v>
      </c>
      <c r="H2970" s="1" t="s">
        <v>16365</v>
      </c>
      <c r="I2970" s="4">
        <v>84.21685185185186</v>
      </c>
      <c r="J2970" s="1">
        <v>4458.76</v>
      </c>
      <c r="K2970" s="1">
        <v>668.33</v>
      </c>
      <c r="M2970" s="10">
        <f t="array" ref="M2970">_xlfn.XLOOKUP(A2970,subscriptions!B2970:B10004,subscriptions!D2970:D10004)</f>
        <v>80</v>
      </c>
      <c r="N2970" s="10">
        <f t="array" ref="N2970">_xlfn.XLOOKUP(A2970,subscriptions!B2970:B10004,subscriptions!G2970:G10004)</f>
        <v>5</v>
      </c>
      <c r="O2970" s="10">
        <v>76.0</v>
      </c>
      <c r="P2970" s="10" t="str">
        <f t="array" ref="P2970">_xlfn.XLOOKUP(A2970,subscriptions!B2970:B10004,subscriptions!C2970:C10004)</f>
        <v>Roam</v>
      </c>
      <c r="Q2970" s="10" t="s">
        <v>194</v>
      </c>
      <c r="R2970" s="10" t="s">
        <v>148</v>
      </c>
      <c r="S2970" s="10" t="s">
        <v>453</v>
      </c>
    </row>
    <row r="2971">
      <c r="A2971" s="1" t="s">
        <v>3937</v>
      </c>
      <c r="B2971" s="1" t="s">
        <v>472</v>
      </c>
      <c r="C2971" s="1" t="s">
        <v>1507</v>
      </c>
      <c r="D2971" s="1" t="s">
        <v>27</v>
      </c>
      <c r="E2971" s="1" t="s">
        <v>28</v>
      </c>
      <c r="F2971" s="1" t="s">
        <v>801</v>
      </c>
      <c r="G2971" s="1" t="s">
        <v>16366</v>
      </c>
      <c r="H2971" s="1" t="s">
        <v>16367</v>
      </c>
      <c r="I2971" s="4">
        <v>84.38060185185185</v>
      </c>
      <c r="J2971" s="1">
        <v>1078.54</v>
      </c>
      <c r="K2971" s="1">
        <v>93.03</v>
      </c>
      <c r="M2971" s="10">
        <f t="array" ref="M2971">_xlfn.XLOOKUP(A2971,subscriptions!B2971:B10004,subscriptions!D2971:D10004)</f>
        <v>80</v>
      </c>
      <c r="N2971" s="10">
        <f t="array" ref="N2971">_xlfn.XLOOKUP(A2971,subscriptions!B2971:B10004,subscriptions!G2971:G10004)</f>
        <v>10</v>
      </c>
      <c r="O2971" s="10">
        <v>72.0</v>
      </c>
      <c r="P2971" s="10" t="str">
        <f t="array" ref="P2971">_xlfn.XLOOKUP(A2971,subscriptions!B2971:B10004,subscriptions!C2971:C10004)</f>
        <v>Roam</v>
      </c>
      <c r="Q2971" s="10" t="s">
        <v>128</v>
      </c>
      <c r="R2971" s="10" t="s">
        <v>148</v>
      </c>
      <c r="S2971" s="10" t="s">
        <v>762</v>
      </c>
    </row>
    <row r="2972">
      <c r="A2972" s="1" t="s">
        <v>3940</v>
      </c>
      <c r="B2972" s="1" t="s">
        <v>329</v>
      </c>
      <c r="C2972" s="1" t="s">
        <v>26</v>
      </c>
      <c r="D2972" s="1" t="s">
        <v>27</v>
      </c>
      <c r="E2972" s="1" t="s">
        <v>179</v>
      </c>
      <c r="F2972" s="1" t="s">
        <v>1045</v>
      </c>
      <c r="G2972" s="1" t="s">
        <v>16368</v>
      </c>
      <c r="H2972" s="1" t="s">
        <v>16369</v>
      </c>
      <c r="I2972" s="4">
        <v>84.17363425925926</v>
      </c>
      <c r="J2972" s="1">
        <v>768.31</v>
      </c>
      <c r="K2972" s="1">
        <v>162.77</v>
      </c>
      <c r="L2972" s="1">
        <v>100.0</v>
      </c>
      <c r="M2972" s="10">
        <f t="array" ref="M2972">_xlfn.XLOOKUP(A2972,subscriptions!B2972:B10004,subscriptions!D2972:D10004)</f>
        <v>120</v>
      </c>
      <c r="N2972" s="10">
        <f t="array" ref="N2972">_xlfn.XLOOKUP(A2972,subscriptions!B2972:B10004,subscriptions!G2972:G10004)</f>
        <v>20</v>
      </c>
      <c r="O2972" s="10">
        <v>96.0</v>
      </c>
      <c r="P2972" s="10" t="str">
        <f t="array" ref="P2972">_xlfn.XLOOKUP(A2972,subscriptions!B2972:B10004,subscriptions!C2972:C10004)</f>
        <v>Residential</v>
      </c>
      <c r="Q2972" s="10" t="s">
        <v>128</v>
      </c>
      <c r="R2972" s="10" t="s">
        <v>148</v>
      </c>
      <c r="S2972" s="10" t="s">
        <v>3087</v>
      </c>
    </row>
    <row r="2973">
      <c r="A2973" s="1" t="s">
        <v>3941</v>
      </c>
      <c r="B2973" s="1" t="s">
        <v>1506</v>
      </c>
      <c r="C2973" s="1" t="s">
        <v>524</v>
      </c>
      <c r="D2973" s="1" t="s">
        <v>27</v>
      </c>
      <c r="E2973" s="1" t="s">
        <v>179</v>
      </c>
      <c r="F2973" s="1" t="s">
        <v>1045</v>
      </c>
      <c r="G2973" s="1" t="s">
        <v>16370</v>
      </c>
      <c r="H2973" s="1" t="s">
        <v>16371</v>
      </c>
      <c r="I2973" s="4">
        <v>84.37880787037037</v>
      </c>
      <c r="J2973" s="1">
        <v>316.96</v>
      </c>
      <c r="K2973" s="1">
        <v>45.96</v>
      </c>
      <c r="L2973" s="1">
        <v>100.0</v>
      </c>
      <c r="M2973" s="10">
        <f t="array" ref="M2973">_xlfn.XLOOKUP(A2973,subscriptions!B2973:B10004,subscriptions!D2973:D10004)</f>
        <v>120</v>
      </c>
      <c r="N2973" s="10">
        <f t="array" ref="N2973">_xlfn.XLOOKUP(A2973,subscriptions!B2973:B10004,subscriptions!G2973:G10004)</f>
        <v>0</v>
      </c>
      <c r="O2973" s="10">
        <v>120.0</v>
      </c>
      <c r="P2973" s="10" t="str">
        <f t="array" ref="P2973">_xlfn.XLOOKUP(A2973,subscriptions!B2973:B10004,subscriptions!C2973:C10004)</f>
        <v>Residential</v>
      </c>
      <c r="Q2973" s="10" t="s">
        <v>173</v>
      </c>
      <c r="R2973" s="10" t="s">
        <v>212</v>
      </c>
      <c r="S2973" s="10" t="s">
        <v>1622</v>
      </c>
    </row>
    <row r="2974">
      <c r="A2974" s="1" t="s">
        <v>3942</v>
      </c>
      <c r="B2974" s="1" t="s">
        <v>1303</v>
      </c>
      <c r="C2974" s="1" t="s">
        <v>1833</v>
      </c>
      <c r="D2974" s="1" t="s">
        <v>153</v>
      </c>
      <c r="E2974" s="1" t="s">
        <v>179</v>
      </c>
      <c r="F2974" s="1" t="s">
        <v>773</v>
      </c>
      <c r="G2974" s="1" t="s">
        <v>16372</v>
      </c>
      <c r="H2974" s="1" t="s">
        <v>16373</v>
      </c>
      <c r="I2974" s="4">
        <v>84.29546296296296</v>
      </c>
      <c r="J2974" s="1">
        <v>2364.11</v>
      </c>
      <c r="K2974" s="1">
        <v>592.14</v>
      </c>
      <c r="L2974" s="1">
        <v>100.0</v>
      </c>
      <c r="M2974" s="10">
        <f t="array" ref="M2974">_xlfn.XLOOKUP(A2974,subscriptions!B2974:B10004,subscriptions!D2974:D10004)</f>
        <v>120</v>
      </c>
      <c r="N2974" s="10">
        <f t="array" ref="N2974">_xlfn.XLOOKUP(A2974,subscriptions!B2974:B10004,subscriptions!G2974:G10004)</f>
        <v>5</v>
      </c>
      <c r="O2974" s="10">
        <v>114.0</v>
      </c>
      <c r="P2974" s="10" t="str">
        <f t="array" ref="P2974">_xlfn.XLOOKUP(A2974,subscriptions!B2974:B10004,subscriptions!C2974:C10004)</f>
        <v>Residential</v>
      </c>
      <c r="Q2974" s="10" t="s">
        <v>194</v>
      </c>
      <c r="R2974" s="10" t="s">
        <v>212</v>
      </c>
      <c r="S2974" s="10" t="s">
        <v>1026</v>
      </c>
    </row>
    <row r="2975">
      <c r="A2975" s="1" t="s">
        <v>3943</v>
      </c>
      <c r="B2975" s="1" t="s">
        <v>2327</v>
      </c>
      <c r="C2975" s="1" t="s">
        <v>473</v>
      </c>
      <c r="D2975" s="1" t="s">
        <v>27</v>
      </c>
      <c r="E2975" s="1" t="s">
        <v>239</v>
      </c>
      <c r="F2975" s="1" t="s">
        <v>2076</v>
      </c>
      <c r="G2975" s="1" t="s">
        <v>16374</v>
      </c>
      <c r="H2975" s="1" t="s">
        <v>16375</v>
      </c>
      <c r="I2975" s="4">
        <v>84.1745138888889</v>
      </c>
      <c r="J2975" s="1">
        <v>2038.89</v>
      </c>
      <c r="K2975" s="1">
        <v>216.83</v>
      </c>
      <c r="M2975" s="10">
        <f t="array" ref="M2975">_xlfn.XLOOKUP(A2975,subscriptions!B2975:B10004,subscriptions!D2975:D10004)</f>
        <v>120</v>
      </c>
      <c r="N2975" s="10">
        <f t="array" ref="N2975">_xlfn.XLOOKUP(A2975,subscriptions!B2975:B10004,subscriptions!G2975:G10004)</f>
        <v>10</v>
      </c>
      <c r="O2975" s="10">
        <v>108.0</v>
      </c>
      <c r="P2975" s="10" t="str">
        <f t="array" ref="P2975">_xlfn.XLOOKUP(A2975,subscriptions!B2975:B10004,subscriptions!C2975:C10004)</f>
        <v>Residential</v>
      </c>
      <c r="Q2975" s="10" t="s">
        <v>128</v>
      </c>
      <c r="R2975" s="10" t="s">
        <v>212</v>
      </c>
      <c r="S2975" s="10" t="s">
        <v>507</v>
      </c>
    </row>
    <row r="2976">
      <c r="A2976" s="1" t="s">
        <v>3944</v>
      </c>
      <c r="B2976" s="1" t="s">
        <v>109</v>
      </c>
      <c r="C2976" s="1" t="s">
        <v>492</v>
      </c>
      <c r="D2976" s="1" t="s">
        <v>27</v>
      </c>
      <c r="E2976" s="1" t="s">
        <v>28</v>
      </c>
      <c r="F2976" s="1" t="s">
        <v>801</v>
      </c>
      <c r="G2976" s="1" t="s">
        <v>16376</v>
      </c>
      <c r="H2976" s="1" t="s">
        <v>16377</v>
      </c>
      <c r="I2976" s="4">
        <v>84.20990740740741</v>
      </c>
      <c r="J2976" s="1">
        <v>777.63</v>
      </c>
      <c r="K2976" s="1">
        <v>96.95</v>
      </c>
      <c r="M2976" s="10">
        <f t="array" ref="M2976">_xlfn.XLOOKUP(A2976,subscriptions!B2976:B10004,subscriptions!D2976:D10004)</f>
        <v>120</v>
      </c>
      <c r="N2976" s="10">
        <f t="array" ref="N2976">_xlfn.XLOOKUP(A2976,subscriptions!B2976:B10004,subscriptions!G2976:G10004)</f>
        <v>20</v>
      </c>
      <c r="O2976" s="10">
        <v>96.0</v>
      </c>
      <c r="P2976" s="10" t="str">
        <f t="array" ref="P2976">_xlfn.XLOOKUP(A2976,subscriptions!B2976:B10004,subscriptions!C2976:C10004)</f>
        <v>Residential</v>
      </c>
      <c r="Q2976" s="10" t="s">
        <v>128</v>
      </c>
      <c r="R2976" s="10" t="s">
        <v>148</v>
      </c>
      <c r="S2976" s="10" t="s">
        <v>353</v>
      </c>
    </row>
    <row r="2977">
      <c r="A2977" s="1" t="s">
        <v>3945</v>
      </c>
      <c r="B2977" s="1" t="s">
        <v>1444</v>
      </c>
      <c r="C2977" s="1" t="s">
        <v>1492</v>
      </c>
      <c r="D2977" s="1" t="s">
        <v>27</v>
      </c>
      <c r="E2977" s="1" t="s">
        <v>179</v>
      </c>
      <c r="F2977" s="1" t="s">
        <v>844</v>
      </c>
      <c r="G2977" s="1" t="s">
        <v>16378</v>
      </c>
      <c r="H2977" s="1" t="s">
        <v>16379</v>
      </c>
      <c r="I2977" s="4">
        <v>84.29751157407408</v>
      </c>
      <c r="J2977" s="1">
        <v>88.27</v>
      </c>
      <c r="K2977" s="1">
        <v>22.34</v>
      </c>
      <c r="L2977" s="1">
        <v>100.0</v>
      </c>
      <c r="M2977" s="10">
        <f t="array" ref="M2977">_xlfn.XLOOKUP(A2977,subscriptions!B2977:B10004,subscriptions!D2977:D10004)</f>
        <v>50</v>
      </c>
      <c r="N2977" s="10">
        <f t="array" ref="N2977">_xlfn.XLOOKUP(A2977,subscriptions!B2977:B10004,subscriptions!G2977:G10004)</f>
        <v>0</v>
      </c>
      <c r="O2977" s="10">
        <v>50.0</v>
      </c>
      <c r="P2977" s="10" t="str">
        <f t="array" ref="P2977">_xlfn.XLOOKUP(A2977,subscriptions!B2977:B10004,subscriptions!C2977:C10004)</f>
        <v>Mini</v>
      </c>
      <c r="Q2977" s="10" t="s">
        <v>173</v>
      </c>
      <c r="R2977" s="10" t="s">
        <v>148</v>
      </c>
      <c r="S2977" s="10" t="s">
        <v>407</v>
      </c>
    </row>
    <row r="2978">
      <c r="A2978" s="1" t="s">
        <v>3946</v>
      </c>
      <c r="B2978" s="1" t="s">
        <v>24</v>
      </c>
      <c r="C2978" s="1" t="s">
        <v>786</v>
      </c>
      <c r="D2978" s="1" t="s">
        <v>27</v>
      </c>
      <c r="E2978" s="1" t="s">
        <v>111</v>
      </c>
      <c r="F2978" s="1" t="s">
        <v>1362</v>
      </c>
      <c r="G2978" s="1" t="s">
        <v>16380</v>
      </c>
      <c r="H2978" s="1" t="s">
        <v>16381</v>
      </c>
      <c r="I2978" s="4">
        <v>84.37743055555555</v>
      </c>
      <c r="J2978" s="1">
        <v>2789.5</v>
      </c>
      <c r="K2978" s="1">
        <v>471.82</v>
      </c>
      <c r="M2978" s="10">
        <f t="array" ref="M2978">_xlfn.XLOOKUP(A2978,subscriptions!B2978:B10004,subscriptions!D2978:D10004)</f>
        <v>80</v>
      </c>
      <c r="N2978" s="10">
        <f t="array" ref="N2978">_xlfn.XLOOKUP(A2978,subscriptions!B2978:B10004,subscriptions!G2978:G10004)</f>
        <v>5</v>
      </c>
      <c r="O2978" s="10">
        <v>76.0</v>
      </c>
      <c r="P2978" s="10" t="str">
        <f t="array" ref="P2978">_xlfn.XLOOKUP(A2978,subscriptions!B2978:B10004,subscriptions!C2978:C10004)</f>
        <v>Roam</v>
      </c>
      <c r="Q2978" s="10" t="s">
        <v>194</v>
      </c>
      <c r="R2978" s="10" t="s">
        <v>148</v>
      </c>
      <c r="S2978" s="10" t="s">
        <v>1360</v>
      </c>
    </row>
    <row r="2979">
      <c r="A2979" s="1" t="s">
        <v>3947</v>
      </c>
      <c r="B2979" s="1" t="s">
        <v>555</v>
      </c>
      <c r="C2979" s="1" t="s">
        <v>1100</v>
      </c>
      <c r="D2979" s="1" t="s">
        <v>153</v>
      </c>
      <c r="E2979" s="1" t="s">
        <v>332</v>
      </c>
      <c r="F2979" s="1" t="s">
        <v>333</v>
      </c>
      <c r="G2979" s="1" t="s">
        <v>16382</v>
      </c>
      <c r="H2979" s="1" t="s">
        <v>16383</v>
      </c>
      <c r="I2979" s="4">
        <v>84.38282407407408</v>
      </c>
      <c r="J2979" s="1">
        <v>67.23</v>
      </c>
      <c r="K2979" s="1">
        <v>27.98</v>
      </c>
      <c r="M2979" s="10">
        <f t="array" ref="M2979">_xlfn.XLOOKUP(A2979,subscriptions!B2979:B10004,subscriptions!D2979:D10004)</f>
        <v>80</v>
      </c>
      <c r="N2979" s="10">
        <f t="array" ref="N2979">_xlfn.XLOOKUP(A2979,subscriptions!B2979:B10004,subscriptions!G2979:G10004)</f>
        <v>10</v>
      </c>
      <c r="O2979" s="10">
        <v>72.0</v>
      </c>
      <c r="P2979" s="10" t="str">
        <f t="array" ref="P2979">_xlfn.XLOOKUP(A2979,subscriptions!B2979:B10004,subscriptions!C2979:C10004)</f>
        <v>Roam</v>
      </c>
      <c r="Q2979" s="10" t="s">
        <v>128</v>
      </c>
      <c r="R2979" s="10" t="s">
        <v>148</v>
      </c>
      <c r="S2979" s="10" t="s">
        <v>671</v>
      </c>
    </row>
    <row r="2980">
      <c r="A2980" s="1" t="s">
        <v>3950</v>
      </c>
      <c r="B2980" s="1" t="s">
        <v>355</v>
      </c>
      <c r="C2980" s="1" t="s">
        <v>1477</v>
      </c>
      <c r="D2980" s="1" t="s">
        <v>153</v>
      </c>
      <c r="E2980" s="1" t="s">
        <v>332</v>
      </c>
      <c r="F2980" s="1" t="s">
        <v>736</v>
      </c>
      <c r="G2980" s="1" t="s">
        <v>16384</v>
      </c>
      <c r="H2980" s="1" t="s">
        <v>16385</v>
      </c>
      <c r="I2980" s="4">
        <v>84.33438657407407</v>
      </c>
      <c r="J2980" s="1">
        <v>1874.57</v>
      </c>
      <c r="K2980" s="1">
        <v>438.93</v>
      </c>
      <c r="M2980" s="10">
        <f t="array" ref="M2980">_xlfn.XLOOKUP(A2980,subscriptions!B2980:B10004,subscriptions!D2980:D10004)</f>
        <v>120</v>
      </c>
      <c r="N2980" s="10">
        <f t="array" ref="N2980">_xlfn.XLOOKUP(A2980,subscriptions!B2980:B10004,subscriptions!G2980:G10004)</f>
        <v>20</v>
      </c>
      <c r="O2980" s="10">
        <v>96.0</v>
      </c>
      <c r="P2980" s="10" t="str">
        <f t="array" ref="P2980">_xlfn.XLOOKUP(A2980,subscriptions!B2980:B10004,subscriptions!C2980:C10004)</f>
        <v>Residential</v>
      </c>
      <c r="Q2980" s="10" t="s">
        <v>128</v>
      </c>
      <c r="R2980" s="10" t="s">
        <v>148</v>
      </c>
      <c r="S2980" s="10" t="s">
        <v>195</v>
      </c>
    </row>
    <row r="2981">
      <c r="A2981" s="1" t="s">
        <v>3951</v>
      </c>
      <c r="B2981" s="1" t="s">
        <v>969</v>
      </c>
      <c r="C2981" s="1" t="s">
        <v>1876</v>
      </c>
      <c r="D2981" s="1" t="s">
        <v>27</v>
      </c>
      <c r="E2981" s="1" t="s">
        <v>219</v>
      </c>
      <c r="F2981" s="1" t="s">
        <v>4220</v>
      </c>
      <c r="G2981" s="1" t="s">
        <v>16386</v>
      </c>
      <c r="H2981" s="1" t="s">
        <v>16387</v>
      </c>
      <c r="I2981" s="4">
        <v>84.29681712962963</v>
      </c>
      <c r="J2981" s="1">
        <v>5322.75</v>
      </c>
      <c r="K2981" s="1">
        <v>891.41</v>
      </c>
      <c r="M2981" s="10">
        <f t="array" ref="M2981">_xlfn.XLOOKUP(A2981,subscriptions!B2981:B10004,subscriptions!D2981:D10004)</f>
        <v>120</v>
      </c>
      <c r="N2981" s="10">
        <f t="array" ref="N2981">_xlfn.XLOOKUP(A2981,subscriptions!B2981:B10004,subscriptions!G2981:G10004)</f>
        <v>0</v>
      </c>
      <c r="O2981" s="10">
        <v>120.0</v>
      </c>
      <c r="P2981" s="10" t="str">
        <f t="array" ref="P2981">_xlfn.XLOOKUP(A2981,subscriptions!B2981:B10004,subscriptions!C2981:C10004)</f>
        <v>Residential</v>
      </c>
      <c r="Q2981" s="10" t="s">
        <v>173</v>
      </c>
      <c r="R2981" s="10" t="s">
        <v>212</v>
      </c>
      <c r="S2981" s="10" t="s">
        <v>373</v>
      </c>
    </row>
    <row r="2982">
      <c r="A2982" s="1" t="s">
        <v>3953</v>
      </c>
      <c r="B2982" s="1" t="s">
        <v>842</v>
      </c>
      <c r="C2982" s="1" t="s">
        <v>556</v>
      </c>
      <c r="D2982" s="1" t="s">
        <v>27</v>
      </c>
      <c r="E2982" s="1" t="s">
        <v>219</v>
      </c>
      <c r="F2982" s="1" t="s">
        <v>660</v>
      </c>
      <c r="G2982" s="1" t="s">
        <v>16388</v>
      </c>
      <c r="H2982" s="1" t="s">
        <v>16389</v>
      </c>
      <c r="I2982" s="4">
        <v>84.21340277777777</v>
      </c>
      <c r="J2982" s="1">
        <v>913.48</v>
      </c>
      <c r="K2982" s="1">
        <v>173.31</v>
      </c>
      <c r="M2982" s="10">
        <f t="array" ref="M2982">_xlfn.XLOOKUP(A2982,subscriptions!B2982:B10004,subscriptions!D2982:D10004)</f>
        <v>120</v>
      </c>
      <c r="N2982" s="10">
        <f t="array" ref="N2982">_xlfn.XLOOKUP(A2982,subscriptions!B2982:B10004,subscriptions!G2982:G10004)</f>
        <v>5</v>
      </c>
      <c r="O2982" s="10">
        <v>114.0</v>
      </c>
      <c r="P2982" s="10" t="str">
        <f t="array" ref="P2982">_xlfn.XLOOKUP(A2982,subscriptions!B2982:B10004,subscriptions!C2982:C10004)</f>
        <v>Residential</v>
      </c>
      <c r="Q2982" s="10" t="s">
        <v>194</v>
      </c>
      <c r="R2982" s="10" t="s">
        <v>212</v>
      </c>
      <c r="S2982" s="10" t="s">
        <v>1915</v>
      </c>
    </row>
    <row r="2983">
      <c r="A2983" s="1" t="s">
        <v>3955</v>
      </c>
      <c r="B2983" s="1" t="s">
        <v>1226</v>
      </c>
      <c r="C2983" s="1" t="s">
        <v>1876</v>
      </c>
      <c r="D2983" s="1" t="s">
        <v>153</v>
      </c>
      <c r="E2983" s="1" t="s">
        <v>111</v>
      </c>
      <c r="F2983" s="1" t="s">
        <v>1906</v>
      </c>
      <c r="G2983" s="1" t="s">
        <v>16390</v>
      </c>
      <c r="H2983" s="1" t="s">
        <v>16391</v>
      </c>
      <c r="I2983" s="4">
        <v>84.21140046296296</v>
      </c>
      <c r="J2983" s="1">
        <v>451.77</v>
      </c>
      <c r="K2983" s="1">
        <v>113.45</v>
      </c>
      <c r="M2983" s="10">
        <f t="array" ref="M2983">_xlfn.XLOOKUP(A2983,subscriptions!B2983:B10004,subscriptions!D2983:D10004)</f>
        <v>120</v>
      </c>
      <c r="N2983" s="10">
        <f t="array" ref="N2983">_xlfn.XLOOKUP(A2983,subscriptions!B2983:B10004,subscriptions!G2983:G10004)</f>
        <v>10</v>
      </c>
      <c r="O2983" s="10">
        <v>108.0</v>
      </c>
      <c r="P2983" s="10" t="str">
        <f t="array" ref="P2983">_xlfn.XLOOKUP(A2983,subscriptions!B2983:B10004,subscriptions!C2983:C10004)</f>
        <v>Residential</v>
      </c>
      <c r="Q2983" s="10" t="s">
        <v>128</v>
      </c>
      <c r="R2983" s="10" t="s">
        <v>212</v>
      </c>
      <c r="S2983" s="10" t="s">
        <v>438</v>
      </c>
    </row>
    <row r="2984">
      <c r="A2984" s="1" t="s">
        <v>3956</v>
      </c>
      <c r="B2984" s="1" t="s">
        <v>555</v>
      </c>
      <c r="C2984" s="1" t="s">
        <v>1876</v>
      </c>
      <c r="D2984" s="1" t="s">
        <v>153</v>
      </c>
      <c r="E2984" s="1" t="s">
        <v>714</v>
      </c>
      <c r="F2984" s="1" t="s">
        <v>1159</v>
      </c>
      <c r="G2984" s="1" t="s">
        <v>16392</v>
      </c>
      <c r="H2984" s="1" t="s">
        <v>16393</v>
      </c>
      <c r="I2984" s="4">
        <v>84.38219907407408</v>
      </c>
      <c r="J2984" s="1">
        <v>1880.51</v>
      </c>
      <c r="K2984" s="1">
        <v>374.13</v>
      </c>
      <c r="M2984" s="10">
        <f t="array" ref="M2984">_xlfn.XLOOKUP(A2984,subscriptions!B2984:B10004,subscriptions!D2984:D10004)</f>
        <v>50</v>
      </c>
      <c r="N2984" s="10">
        <f t="array" ref="N2984">_xlfn.XLOOKUP(A2984,subscriptions!B2984:B10004,subscriptions!G2984:G10004)</f>
        <v>20</v>
      </c>
      <c r="O2984" s="10">
        <v>40.0</v>
      </c>
      <c r="P2984" s="10" t="str">
        <f t="array" ref="P2984">_xlfn.XLOOKUP(A2984,subscriptions!B2984:B10004,subscriptions!C2984:C10004)</f>
        <v>Mini</v>
      </c>
      <c r="Q2984" s="10" t="s">
        <v>128</v>
      </c>
      <c r="R2984" s="10" t="s">
        <v>148</v>
      </c>
      <c r="S2984" s="10" t="s">
        <v>293</v>
      </c>
    </row>
    <row r="2985">
      <c r="A2985" s="1" t="s">
        <v>3957</v>
      </c>
      <c r="B2985" s="1" t="s">
        <v>216</v>
      </c>
      <c r="C2985" s="1" t="s">
        <v>524</v>
      </c>
      <c r="D2985" s="1" t="s">
        <v>153</v>
      </c>
      <c r="E2985" s="1" t="s">
        <v>262</v>
      </c>
      <c r="F2985" s="1" t="s">
        <v>2985</v>
      </c>
      <c r="G2985" s="1" t="s">
        <v>16394</v>
      </c>
      <c r="H2985" s="1" t="s">
        <v>16395</v>
      </c>
      <c r="I2985" s="4">
        <v>84.29605324074075</v>
      </c>
      <c r="J2985" s="1">
        <v>2598.45</v>
      </c>
      <c r="K2985" s="1">
        <v>613.95</v>
      </c>
      <c r="M2985" s="10">
        <f t="array" ref="M2985">_xlfn.XLOOKUP(A2985,subscriptions!B2985:B10004,subscriptions!D2985:D10004)</f>
        <v>80</v>
      </c>
      <c r="N2985" s="10">
        <f t="array" ref="N2985">_xlfn.XLOOKUP(A2985,subscriptions!B2985:B10004,subscriptions!G2985:G10004)</f>
        <v>0</v>
      </c>
      <c r="O2985" s="10">
        <v>80.0</v>
      </c>
      <c r="P2985" s="10" t="str">
        <f t="array" ref="P2985">_xlfn.XLOOKUP(A2985,subscriptions!B2985:B10004,subscriptions!C2985:C10004)</f>
        <v>Roam</v>
      </c>
      <c r="Q2985" s="10" t="s">
        <v>173</v>
      </c>
      <c r="R2985" s="10" t="s">
        <v>148</v>
      </c>
      <c r="S2985" s="10" t="s">
        <v>655</v>
      </c>
    </row>
    <row r="2986">
      <c r="A2986" s="1" t="s">
        <v>3958</v>
      </c>
      <c r="B2986" s="1" t="s">
        <v>236</v>
      </c>
      <c r="C2986" s="1" t="s">
        <v>456</v>
      </c>
      <c r="D2986" s="1" t="s">
        <v>153</v>
      </c>
      <c r="E2986" s="1" t="s">
        <v>28</v>
      </c>
      <c r="F2986" s="1" t="s">
        <v>687</v>
      </c>
      <c r="G2986" s="1" t="s">
        <v>16396</v>
      </c>
      <c r="H2986" s="1" t="s">
        <v>16397</v>
      </c>
      <c r="I2986" s="4">
        <v>84.34185185185186</v>
      </c>
      <c r="J2986" s="1">
        <v>1235.91</v>
      </c>
      <c r="K2986" s="1">
        <v>229.38</v>
      </c>
      <c r="M2986" s="10">
        <f t="array" ref="M2986">_xlfn.XLOOKUP(A2986,subscriptions!B2986:B10004,subscriptions!D2986:D10004)</f>
        <v>50</v>
      </c>
      <c r="N2986" s="10">
        <f t="array" ref="N2986">_xlfn.XLOOKUP(A2986,subscriptions!B2986:B10004,subscriptions!G2986:G10004)</f>
        <v>5</v>
      </c>
      <c r="O2986" s="10">
        <v>47.5</v>
      </c>
      <c r="P2986" s="10" t="str">
        <f t="array" ref="P2986">_xlfn.XLOOKUP(A2986,subscriptions!B2986:B10004,subscriptions!C2986:C10004)</f>
        <v>Mini</v>
      </c>
      <c r="Q2986" s="10" t="s">
        <v>194</v>
      </c>
      <c r="R2986" s="10" t="s">
        <v>148</v>
      </c>
      <c r="S2986" s="10" t="s">
        <v>1703</v>
      </c>
    </row>
    <row r="2987">
      <c r="A2987" s="1" t="s">
        <v>3959</v>
      </c>
      <c r="B2987" s="1" t="s">
        <v>870</v>
      </c>
      <c r="C2987" s="1" t="s">
        <v>750</v>
      </c>
      <c r="D2987" s="1" t="s">
        <v>153</v>
      </c>
      <c r="E2987" s="1" t="s">
        <v>714</v>
      </c>
      <c r="F2987" s="1" t="s">
        <v>1730</v>
      </c>
      <c r="G2987" s="1" t="s">
        <v>16398</v>
      </c>
      <c r="H2987" s="1" t="s">
        <v>16399</v>
      </c>
      <c r="I2987" s="4">
        <v>84.25512731481481</v>
      </c>
      <c r="J2987" s="1">
        <v>5168.48</v>
      </c>
      <c r="K2987" s="1">
        <v>1247.22</v>
      </c>
      <c r="M2987" s="10">
        <f t="array" ref="M2987">_xlfn.XLOOKUP(A2987,subscriptions!B2987:B10004,subscriptions!D2987:D10004)</f>
        <v>120</v>
      </c>
      <c r="N2987" s="10">
        <f t="array" ref="N2987">_xlfn.XLOOKUP(A2987,subscriptions!B2987:B10004,subscriptions!G2987:G10004)</f>
        <v>10</v>
      </c>
      <c r="O2987" s="10">
        <v>108.0</v>
      </c>
      <c r="P2987" s="10" t="str">
        <f t="array" ref="P2987">_xlfn.XLOOKUP(A2987,subscriptions!B2987:B10004,subscriptions!C2987:C10004)</f>
        <v>Residential</v>
      </c>
      <c r="Q2987" s="10" t="s">
        <v>128</v>
      </c>
      <c r="R2987" s="10" t="s">
        <v>212</v>
      </c>
      <c r="S2987" s="10" t="s">
        <v>149</v>
      </c>
    </row>
    <row r="2988">
      <c r="A2988" s="1" t="s">
        <v>3960</v>
      </c>
      <c r="B2988" s="1" t="s">
        <v>216</v>
      </c>
      <c r="C2988" s="1" t="s">
        <v>871</v>
      </c>
      <c r="D2988" s="1" t="s">
        <v>153</v>
      </c>
      <c r="E2988" s="1" t="s">
        <v>28</v>
      </c>
      <c r="F2988" s="1" t="s">
        <v>526</v>
      </c>
      <c r="G2988" s="1" t="s">
        <v>16400</v>
      </c>
      <c r="H2988" s="1" t="s">
        <v>16401</v>
      </c>
      <c r="I2988" s="4">
        <v>84.16950231481482</v>
      </c>
      <c r="J2988" s="1">
        <v>129.58</v>
      </c>
      <c r="K2988" s="1">
        <v>42.69</v>
      </c>
      <c r="M2988" s="10">
        <f t="array" ref="M2988">_xlfn.XLOOKUP(A2988,subscriptions!B2988:B10004,subscriptions!D2988:D10004)</f>
        <v>80</v>
      </c>
      <c r="N2988" s="10">
        <f t="array" ref="N2988">_xlfn.XLOOKUP(A2988,subscriptions!B2988:B10004,subscriptions!G2988:G10004)</f>
        <v>20</v>
      </c>
      <c r="O2988" s="10">
        <v>64.0</v>
      </c>
      <c r="P2988" s="10" t="str">
        <f t="array" ref="P2988">_xlfn.XLOOKUP(A2988,subscriptions!B2988:B10004,subscriptions!C2988:C10004)</f>
        <v>Roam</v>
      </c>
      <c r="Q2988" s="10" t="s">
        <v>128</v>
      </c>
      <c r="R2988" s="10" t="s">
        <v>148</v>
      </c>
      <c r="S2988" s="10" t="s">
        <v>213</v>
      </c>
    </row>
    <row r="2989">
      <c r="A2989" s="1" t="s">
        <v>3961</v>
      </c>
      <c r="B2989" s="1" t="s">
        <v>389</v>
      </c>
      <c r="C2989" s="1" t="s">
        <v>1492</v>
      </c>
      <c r="D2989" s="1" t="s">
        <v>27</v>
      </c>
      <c r="E2989" s="1" t="s">
        <v>714</v>
      </c>
      <c r="F2989" s="1" t="s">
        <v>3419</v>
      </c>
      <c r="G2989" s="1" t="s">
        <v>16402</v>
      </c>
      <c r="H2989" s="1" t="s">
        <v>16403</v>
      </c>
      <c r="I2989" s="4">
        <v>84.2972337962963</v>
      </c>
      <c r="J2989" s="1">
        <v>1104.18</v>
      </c>
      <c r="K2989" s="1">
        <v>153.48</v>
      </c>
      <c r="M2989" s="10">
        <f t="array" ref="M2989">_xlfn.XLOOKUP(A2989,subscriptions!B2989:B10004,subscriptions!D2989:D10004)</f>
        <v>80</v>
      </c>
      <c r="N2989" s="10">
        <f t="array" ref="N2989">_xlfn.XLOOKUP(A2989,subscriptions!B2989:B10004,subscriptions!G2989:G10004)</f>
        <v>0</v>
      </c>
      <c r="O2989" s="10">
        <v>80.0</v>
      </c>
      <c r="P2989" s="10" t="str">
        <f t="array" ref="P2989">_xlfn.XLOOKUP(A2989,subscriptions!B2989:B10004,subscriptions!C2989:C10004)</f>
        <v>Roam</v>
      </c>
      <c r="Q2989" s="10" t="s">
        <v>173</v>
      </c>
      <c r="R2989" s="10" t="s">
        <v>148</v>
      </c>
      <c r="S2989" s="10" t="s">
        <v>407</v>
      </c>
    </row>
    <row r="2990">
      <c r="A2990" s="1" t="s">
        <v>3962</v>
      </c>
      <c r="B2990" s="1" t="s">
        <v>295</v>
      </c>
      <c r="C2990" s="1" t="s">
        <v>110</v>
      </c>
      <c r="D2990" s="1" t="s">
        <v>153</v>
      </c>
      <c r="E2990" s="1" t="s">
        <v>714</v>
      </c>
      <c r="F2990" s="1" t="s">
        <v>828</v>
      </c>
      <c r="G2990" s="1" t="s">
        <v>16404</v>
      </c>
      <c r="H2990" s="1" t="s">
        <v>16405</v>
      </c>
      <c r="I2990" s="4">
        <v>84.16836805555556</v>
      </c>
      <c r="J2990" s="1">
        <v>1951.19</v>
      </c>
      <c r="K2990" s="1">
        <v>208.82</v>
      </c>
      <c r="M2990" s="10">
        <f t="array" ref="M2990">_xlfn.XLOOKUP(A2990,subscriptions!B2990:B10004,subscriptions!D2990:D10004)</f>
        <v>120</v>
      </c>
      <c r="N2990" s="10">
        <f t="array" ref="N2990">_xlfn.XLOOKUP(A2990,subscriptions!B2990:B10004,subscriptions!G2990:G10004)</f>
        <v>5</v>
      </c>
      <c r="O2990" s="10">
        <v>114.0</v>
      </c>
      <c r="P2990" s="10" t="str">
        <f t="array" ref="P2990">_xlfn.XLOOKUP(A2990,subscriptions!B2990:B10004,subscriptions!C2990:C10004)</f>
        <v>Residential</v>
      </c>
      <c r="Q2990" s="10" t="s">
        <v>194</v>
      </c>
      <c r="R2990" s="10" t="s">
        <v>212</v>
      </c>
      <c r="S2990" s="10" t="s">
        <v>1042</v>
      </c>
    </row>
    <row r="2991">
      <c r="A2991" s="1" t="s">
        <v>3963</v>
      </c>
      <c r="B2991" s="1" t="s">
        <v>589</v>
      </c>
      <c r="C2991" s="1" t="s">
        <v>871</v>
      </c>
      <c r="D2991" s="1" t="s">
        <v>153</v>
      </c>
      <c r="E2991" s="1" t="s">
        <v>262</v>
      </c>
      <c r="F2991" s="1" t="s">
        <v>4113</v>
      </c>
      <c r="G2991" s="1" t="s">
        <v>16406</v>
      </c>
      <c r="H2991" s="1" t="s">
        <v>13285</v>
      </c>
      <c r="I2991" s="4">
        <v>84.33822916666666</v>
      </c>
      <c r="J2991" s="1">
        <v>3027.73</v>
      </c>
      <c r="K2991" s="1">
        <v>682.5</v>
      </c>
      <c r="M2991" s="10">
        <f t="array" ref="M2991">_xlfn.XLOOKUP(A2991,subscriptions!B2991:B10004,subscriptions!D2991:D10004)</f>
        <v>120</v>
      </c>
      <c r="N2991" s="10">
        <f t="array" ref="N2991">_xlfn.XLOOKUP(A2991,subscriptions!B2991:B10004,subscriptions!G2991:G10004)</f>
        <v>10</v>
      </c>
      <c r="O2991" s="10">
        <v>108.0</v>
      </c>
      <c r="P2991" s="10" t="str">
        <f t="array" ref="P2991">_xlfn.XLOOKUP(A2991,subscriptions!B2991:B10004,subscriptions!C2991:C10004)</f>
        <v>Residential</v>
      </c>
      <c r="Q2991" s="10" t="s">
        <v>128</v>
      </c>
      <c r="R2991" s="10" t="s">
        <v>212</v>
      </c>
      <c r="S2991" s="10" t="s">
        <v>2086</v>
      </c>
    </row>
    <row r="2992">
      <c r="A2992" s="1" t="s">
        <v>3966</v>
      </c>
      <c r="B2992" s="1" t="s">
        <v>2096</v>
      </c>
      <c r="C2992" s="1" t="s">
        <v>296</v>
      </c>
      <c r="D2992" s="1" t="s">
        <v>27</v>
      </c>
      <c r="E2992" s="1" t="s">
        <v>280</v>
      </c>
      <c r="F2992" s="1" t="s">
        <v>1478</v>
      </c>
      <c r="G2992" s="1" t="s">
        <v>16407</v>
      </c>
      <c r="H2992" s="1" t="s">
        <v>16408</v>
      </c>
      <c r="I2992" s="4">
        <v>84.335625</v>
      </c>
      <c r="J2992" s="1">
        <v>346.32</v>
      </c>
      <c r="K2992" s="1">
        <v>53.45</v>
      </c>
      <c r="M2992" s="10">
        <f t="array" ref="M2992">_xlfn.XLOOKUP(A2992,subscriptions!B2992:B10004,subscriptions!D2992:D10004)</f>
        <v>120</v>
      </c>
      <c r="N2992" s="10">
        <f t="array" ref="N2992">_xlfn.XLOOKUP(A2992,subscriptions!B2992:B10004,subscriptions!G2992:G10004)</f>
        <v>20</v>
      </c>
      <c r="O2992" s="10">
        <v>96.0</v>
      </c>
      <c r="P2992" s="10" t="str">
        <f t="array" ref="P2992">_xlfn.XLOOKUP(A2992,subscriptions!B2992:B10004,subscriptions!C2992:C10004)</f>
        <v>Residential</v>
      </c>
      <c r="Q2992" s="10" t="s">
        <v>128</v>
      </c>
      <c r="R2992" s="10" t="s">
        <v>148</v>
      </c>
      <c r="S2992" s="10" t="s">
        <v>571</v>
      </c>
    </row>
    <row r="2993">
      <c r="A2993" s="1" t="s">
        <v>3967</v>
      </c>
      <c r="B2993" s="1" t="s">
        <v>1027</v>
      </c>
      <c r="C2993" s="1" t="s">
        <v>261</v>
      </c>
      <c r="D2993" s="1" t="s">
        <v>153</v>
      </c>
      <c r="E2993" s="1" t="s">
        <v>280</v>
      </c>
      <c r="F2993" s="1" t="s">
        <v>1478</v>
      </c>
      <c r="G2993" s="1" t="s">
        <v>16409</v>
      </c>
      <c r="H2993" s="1" t="s">
        <v>16410</v>
      </c>
      <c r="I2993" s="4">
        <v>84.20981481481482</v>
      </c>
      <c r="J2993" s="1">
        <v>2464.18</v>
      </c>
      <c r="K2993" s="1">
        <v>263.69</v>
      </c>
      <c r="M2993" s="10">
        <f t="array" ref="M2993">_xlfn.XLOOKUP(A2993,subscriptions!B2993:B10004,subscriptions!D2993:D10004)</f>
        <v>50</v>
      </c>
      <c r="N2993" s="10">
        <f t="array" ref="N2993">_xlfn.XLOOKUP(A2993,subscriptions!B2993:B10004,subscriptions!G2993:G10004)</f>
        <v>0</v>
      </c>
      <c r="O2993" s="10">
        <v>50.0</v>
      </c>
      <c r="P2993" s="10" t="str">
        <f t="array" ref="P2993">_xlfn.XLOOKUP(A2993,subscriptions!B2993:B10004,subscriptions!C2993:C10004)</f>
        <v>Mini</v>
      </c>
      <c r="Q2993" s="10" t="s">
        <v>173</v>
      </c>
      <c r="R2993" s="10" t="s">
        <v>148</v>
      </c>
      <c r="S2993" s="10" t="s">
        <v>353</v>
      </c>
    </row>
    <row r="2994">
      <c r="A2994" s="1" t="s">
        <v>3968</v>
      </c>
      <c r="B2994" s="1" t="s">
        <v>1972</v>
      </c>
      <c r="C2994" s="1" t="s">
        <v>456</v>
      </c>
      <c r="D2994" s="1" t="s">
        <v>27</v>
      </c>
      <c r="E2994" s="1" t="s">
        <v>714</v>
      </c>
      <c r="F2994" s="1" t="s">
        <v>828</v>
      </c>
      <c r="G2994" s="1" t="s">
        <v>16411</v>
      </c>
      <c r="H2994" s="1" t="s">
        <v>16412</v>
      </c>
      <c r="I2994" s="4">
        <v>84.2930787037037</v>
      </c>
      <c r="J2994" s="1">
        <v>1256.81</v>
      </c>
      <c r="K2994" s="1">
        <v>270.21</v>
      </c>
      <c r="M2994" s="10">
        <f t="array" ref="M2994">_xlfn.XLOOKUP(A2994,subscriptions!B2994:B10004,subscriptions!D2994:D10004)</f>
        <v>120</v>
      </c>
      <c r="N2994" s="10">
        <f t="array" ref="N2994">_xlfn.XLOOKUP(A2994,subscriptions!B2994:B10004,subscriptions!G2994:G10004)</f>
        <v>5</v>
      </c>
      <c r="O2994" s="10">
        <v>114.0</v>
      </c>
      <c r="P2994" s="10" t="str">
        <f t="array" ref="P2994">_xlfn.XLOOKUP(A2994,subscriptions!B2994:B10004,subscriptions!C2994:C10004)</f>
        <v>Residential</v>
      </c>
      <c r="Q2994" s="10" t="s">
        <v>194</v>
      </c>
      <c r="R2994" s="10" t="s">
        <v>212</v>
      </c>
      <c r="S2994" s="10" t="s">
        <v>1779</v>
      </c>
    </row>
    <row r="2995">
      <c r="A2995" s="1" t="s">
        <v>3969</v>
      </c>
      <c r="B2995" s="1" t="s">
        <v>1939</v>
      </c>
      <c r="C2995" s="1" t="s">
        <v>2483</v>
      </c>
      <c r="D2995" s="1" t="s">
        <v>153</v>
      </c>
      <c r="E2995" s="1" t="s">
        <v>280</v>
      </c>
      <c r="F2995" s="1" t="s">
        <v>1665</v>
      </c>
      <c r="G2995" s="1" t="s">
        <v>16413</v>
      </c>
      <c r="H2995" s="1" t="s">
        <v>16414</v>
      </c>
      <c r="I2995" s="4">
        <v>84.33625</v>
      </c>
      <c r="J2995" s="1">
        <v>807.65</v>
      </c>
      <c r="K2995" s="1">
        <v>193.02</v>
      </c>
      <c r="M2995" s="10">
        <f t="array" ref="M2995">_xlfn.XLOOKUP(A2995,subscriptions!B2995:B10004,subscriptions!D2995:D10004)</f>
        <v>120</v>
      </c>
      <c r="N2995" s="10">
        <f t="array" ref="N2995">_xlfn.XLOOKUP(A2995,subscriptions!B2995:B10004,subscriptions!G2995:G10004)</f>
        <v>10</v>
      </c>
      <c r="O2995" s="10">
        <v>108.0</v>
      </c>
      <c r="P2995" s="10" t="str">
        <f t="array" ref="P2995">_xlfn.XLOOKUP(A2995,subscriptions!B2995:B10004,subscriptions!C2995:C10004)</f>
        <v>Residential</v>
      </c>
      <c r="Q2995" s="10" t="s">
        <v>128</v>
      </c>
      <c r="R2995" s="10" t="s">
        <v>212</v>
      </c>
      <c r="S2995" s="10" t="s">
        <v>1971</v>
      </c>
    </row>
    <row r="2996">
      <c r="A2996" s="1" t="s">
        <v>3970</v>
      </c>
      <c r="B2996" s="1" t="s">
        <v>177</v>
      </c>
      <c r="C2996" s="1" t="s">
        <v>1973</v>
      </c>
      <c r="D2996" s="1" t="s">
        <v>153</v>
      </c>
      <c r="E2996" s="1" t="s">
        <v>332</v>
      </c>
      <c r="F2996" s="1" t="s">
        <v>1749</v>
      </c>
      <c r="G2996" s="1" t="s">
        <v>16415</v>
      </c>
      <c r="H2996" s="1" t="s">
        <v>16416</v>
      </c>
      <c r="I2996" s="4">
        <v>84.34104166666667</v>
      </c>
      <c r="J2996" s="1">
        <v>261.85</v>
      </c>
      <c r="K2996" s="1">
        <v>76.52</v>
      </c>
      <c r="M2996" s="10">
        <f t="array" ref="M2996">_xlfn.XLOOKUP(A2996,subscriptions!B2996:B10004,subscriptions!D2996:D10004)</f>
        <v>120</v>
      </c>
      <c r="N2996" s="10">
        <f t="array" ref="N2996">_xlfn.XLOOKUP(A2996,subscriptions!B2996:B10004,subscriptions!G2996:G10004)</f>
        <v>20</v>
      </c>
      <c r="O2996" s="10">
        <v>96.0</v>
      </c>
      <c r="P2996" s="10" t="str">
        <f t="array" ref="P2996">_xlfn.XLOOKUP(A2996,subscriptions!B2996:B10004,subscriptions!C2996:C10004)</f>
        <v>Residential</v>
      </c>
      <c r="Q2996" s="10" t="s">
        <v>128</v>
      </c>
      <c r="R2996" s="10" t="s">
        <v>148</v>
      </c>
      <c r="S2996" s="10" t="s">
        <v>259</v>
      </c>
    </row>
    <row r="2997">
      <c r="A2997" s="1" t="s">
        <v>3971</v>
      </c>
      <c r="B2997" s="1" t="s">
        <v>748</v>
      </c>
      <c r="C2997" s="1" t="s">
        <v>1388</v>
      </c>
      <c r="D2997" s="1" t="s">
        <v>27</v>
      </c>
      <c r="E2997" s="1" t="s">
        <v>262</v>
      </c>
      <c r="F2997" s="1" t="s">
        <v>4344</v>
      </c>
      <c r="G2997" s="1" t="s">
        <v>16417</v>
      </c>
      <c r="H2997" s="1" t="s">
        <v>16418</v>
      </c>
      <c r="I2997" s="4">
        <v>84.34040509259259</v>
      </c>
      <c r="J2997" s="1">
        <v>3057.01</v>
      </c>
      <c r="K2997" s="1">
        <v>521.28</v>
      </c>
      <c r="M2997" s="10">
        <f t="array" ref="M2997">_xlfn.XLOOKUP(A2997,subscriptions!B2997:B10004,subscriptions!D2997:D10004)</f>
        <v>120</v>
      </c>
      <c r="N2997" s="10">
        <f t="array" ref="N2997">_xlfn.XLOOKUP(A2997,subscriptions!B2997:B10004,subscriptions!G2997:G10004)</f>
        <v>0</v>
      </c>
      <c r="O2997" s="10">
        <v>120.0</v>
      </c>
      <c r="P2997" s="10" t="str">
        <f t="array" ref="P2997">_xlfn.XLOOKUP(A2997,subscriptions!B2997:B10004,subscriptions!C2997:C10004)</f>
        <v>Residential</v>
      </c>
      <c r="Q2997" s="10" t="s">
        <v>173</v>
      </c>
      <c r="R2997" s="10" t="s">
        <v>212</v>
      </c>
      <c r="S2997" s="10" t="s">
        <v>616</v>
      </c>
    </row>
    <row r="2998">
      <c r="A2998" s="1" t="s">
        <v>3972</v>
      </c>
      <c r="B2998" s="1" t="s">
        <v>1886</v>
      </c>
      <c r="C2998" s="1" t="s">
        <v>800</v>
      </c>
      <c r="D2998" s="1" t="s">
        <v>27</v>
      </c>
      <c r="E2998" s="1" t="s">
        <v>239</v>
      </c>
      <c r="F2998" s="1" t="s">
        <v>3181</v>
      </c>
      <c r="G2998" s="1" t="s">
        <v>16419</v>
      </c>
      <c r="H2998" s="1" t="s">
        <v>16420</v>
      </c>
      <c r="I2998" s="4">
        <v>84.37641203703704</v>
      </c>
      <c r="J2998" s="1">
        <v>306.67</v>
      </c>
      <c r="K2998" s="1">
        <v>42.99</v>
      </c>
      <c r="M2998" s="10">
        <f t="array" ref="M2998">_xlfn.XLOOKUP(A2998,subscriptions!B2998:B10004,subscriptions!D2998:D10004)</f>
        <v>250</v>
      </c>
      <c r="N2998" s="10">
        <f t="array" ref="N2998">_xlfn.XLOOKUP(A2998,subscriptions!B2998:B10004,subscriptions!G2998:G10004)</f>
        <v>5</v>
      </c>
      <c r="O2998" s="10">
        <v>237.5</v>
      </c>
      <c r="P2998" s="10" t="str">
        <f t="array" ref="P2998">_xlfn.XLOOKUP(A2998,subscriptions!B2998:B10004,subscriptions!C2998:C10004)</f>
        <v>Business</v>
      </c>
      <c r="Q2998" s="10" t="s">
        <v>194</v>
      </c>
      <c r="R2998" s="10" t="s">
        <v>129</v>
      </c>
      <c r="S2998" s="10" t="s">
        <v>3910</v>
      </c>
    </row>
    <row r="2999">
      <c r="A2999" s="1" t="s">
        <v>3973</v>
      </c>
      <c r="B2999" s="1" t="s">
        <v>329</v>
      </c>
      <c r="C2999" s="1" t="s">
        <v>296</v>
      </c>
      <c r="D2999" s="1" t="s">
        <v>27</v>
      </c>
      <c r="E2999" s="1" t="s">
        <v>714</v>
      </c>
      <c r="F2999" s="1" t="s">
        <v>1730</v>
      </c>
      <c r="G2999" s="1" t="s">
        <v>16421</v>
      </c>
      <c r="H2999" s="1" t="s">
        <v>16422</v>
      </c>
      <c r="I2999" s="4">
        <v>84.29752314814814</v>
      </c>
      <c r="J2999" s="1">
        <v>606.13</v>
      </c>
      <c r="K2999" s="1">
        <v>151.85</v>
      </c>
      <c r="M2999" s="10">
        <f t="array" ref="M2999">_xlfn.XLOOKUP(A2999,subscriptions!B2999:B10004,subscriptions!D2999:D10004)</f>
        <v>120</v>
      </c>
      <c r="N2999" s="10">
        <f t="array" ref="N2999">_xlfn.XLOOKUP(A2999,subscriptions!B2999:B10004,subscriptions!G2999:G10004)</f>
        <v>10</v>
      </c>
      <c r="O2999" s="10">
        <v>108.0</v>
      </c>
      <c r="P2999" s="10" t="str">
        <f t="array" ref="P2999">_xlfn.XLOOKUP(A2999,subscriptions!B2999:B10004,subscriptions!C2999:C10004)</f>
        <v>Residential</v>
      </c>
      <c r="Q2999" s="10" t="s">
        <v>128</v>
      </c>
      <c r="R2999" s="10" t="s">
        <v>212</v>
      </c>
      <c r="S2999" s="10" t="s">
        <v>407</v>
      </c>
    </row>
    <row r="3000">
      <c r="A3000" s="1" t="s">
        <v>3974</v>
      </c>
      <c r="B3000" s="1" t="s">
        <v>455</v>
      </c>
      <c r="C3000" s="1" t="s">
        <v>1507</v>
      </c>
      <c r="D3000" s="1" t="s">
        <v>27</v>
      </c>
      <c r="E3000" s="1" t="s">
        <v>332</v>
      </c>
      <c r="F3000" s="1" t="s">
        <v>736</v>
      </c>
      <c r="G3000" s="1" t="s">
        <v>16423</v>
      </c>
      <c r="H3000" s="1" t="s">
        <v>16424</v>
      </c>
      <c r="I3000" s="4">
        <v>84.17251157407408</v>
      </c>
      <c r="J3000" s="1">
        <v>563.83</v>
      </c>
      <c r="K3000" s="1">
        <v>121.07</v>
      </c>
      <c r="M3000" s="10">
        <f t="array" ref="M3000">_xlfn.XLOOKUP(A3000,subscriptions!B3000:B10004,subscriptions!D3000:D10004)</f>
        <v>120</v>
      </c>
      <c r="N3000" s="10">
        <f t="array" ref="N3000">_xlfn.XLOOKUP(A3000,subscriptions!B3000:B10004,subscriptions!G3000:G10004)</f>
        <v>20</v>
      </c>
      <c r="O3000" s="10">
        <v>96.0</v>
      </c>
      <c r="P3000" s="10" t="str">
        <f t="array" ref="P3000">_xlfn.XLOOKUP(A3000,subscriptions!B3000:B10004,subscriptions!C3000:C10004)</f>
        <v>Residential</v>
      </c>
      <c r="Q3000" s="10" t="s">
        <v>128</v>
      </c>
      <c r="R3000" s="10" t="s">
        <v>148</v>
      </c>
      <c r="S3000" s="10" t="s">
        <v>1637</v>
      </c>
    </row>
    <row r="3001">
      <c r="A3001" s="1" t="s">
        <v>3975</v>
      </c>
      <c r="B3001" s="1" t="s">
        <v>177</v>
      </c>
      <c r="C3001" s="1" t="s">
        <v>1507</v>
      </c>
      <c r="D3001" s="1" t="s">
        <v>153</v>
      </c>
      <c r="E3001" s="1" t="s">
        <v>28</v>
      </c>
      <c r="F3001" s="1" t="s">
        <v>526</v>
      </c>
      <c r="G3001" s="1" t="s">
        <v>16425</v>
      </c>
      <c r="H3001" s="1" t="s">
        <v>16426</v>
      </c>
      <c r="I3001" s="4">
        <v>84.2154513888889</v>
      </c>
      <c r="J3001" s="1">
        <v>3126.74</v>
      </c>
      <c r="K3001" s="1">
        <v>673.75</v>
      </c>
      <c r="M3001" s="10">
        <f t="array" ref="M3001">_xlfn.XLOOKUP(A3001,subscriptions!B3001:B10004,subscriptions!D3001:D10004)</f>
        <v>120</v>
      </c>
      <c r="N3001" s="10">
        <f t="array" ref="N3001">_xlfn.XLOOKUP(A3001,subscriptions!B3001:B10004,subscriptions!G3001:G10004)</f>
        <v>0</v>
      </c>
      <c r="O3001" s="10">
        <v>120.0</v>
      </c>
      <c r="P3001" s="10" t="str">
        <f t="array" ref="P3001">_xlfn.XLOOKUP(A3001,subscriptions!B3001:B10004,subscriptions!C3001:C10004)</f>
        <v>Residential</v>
      </c>
      <c r="Q3001" s="10" t="s">
        <v>173</v>
      </c>
      <c r="R3001" s="10" t="s">
        <v>212</v>
      </c>
      <c r="S3001" s="10" t="s">
        <v>1212</v>
      </c>
    </row>
    <row r="3002">
      <c r="A3002" s="1" t="s">
        <v>3978</v>
      </c>
      <c r="B3002" s="1" t="s">
        <v>295</v>
      </c>
      <c r="C3002" s="1" t="s">
        <v>296</v>
      </c>
      <c r="D3002" s="1" t="s">
        <v>153</v>
      </c>
      <c r="E3002" s="1" t="s">
        <v>332</v>
      </c>
      <c r="F3002" s="1" t="s">
        <v>427</v>
      </c>
      <c r="G3002" s="1" t="s">
        <v>16427</v>
      </c>
      <c r="H3002" s="1" t="s">
        <v>16428</v>
      </c>
      <c r="I3002" s="4">
        <v>84.3794212962963</v>
      </c>
      <c r="J3002" s="1">
        <v>1725.33</v>
      </c>
      <c r="K3002" s="1">
        <v>320.09</v>
      </c>
      <c r="M3002" s="10">
        <f t="array" ref="M3002">_xlfn.XLOOKUP(A3002,subscriptions!B3002:B10004,subscriptions!D3002:D10004)</f>
        <v>120</v>
      </c>
      <c r="N3002" s="10">
        <f t="array" ref="N3002">_xlfn.XLOOKUP(A3002,subscriptions!B3002:B10004,subscriptions!G3002:G10004)</f>
        <v>5</v>
      </c>
      <c r="O3002" s="10">
        <v>114.0</v>
      </c>
      <c r="P3002" s="10" t="str">
        <f t="array" ref="P3002">_xlfn.XLOOKUP(A3002,subscriptions!B3002:B10004,subscriptions!C3002:C10004)</f>
        <v>Residential</v>
      </c>
      <c r="Q3002" s="10" t="s">
        <v>194</v>
      </c>
      <c r="R3002" s="10" t="s">
        <v>212</v>
      </c>
      <c r="S3002" s="10" t="s">
        <v>2380</v>
      </c>
    </row>
    <row r="3003">
      <c r="A3003" s="1" t="s">
        <v>3979</v>
      </c>
      <c r="B3003" s="1" t="s">
        <v>1414</v>
      </c>
      <c r="C3003" s="1" t="s">
        <v>920</v>
      </c>
      <c r="D3003" s="1" t="s">
        <v>27</v>
      </c>
      <c r="E3003" s="1" t="s">
        <v>239</v>
      </c>
      <c r="F3003" s="1" t="s">
        <v>2364</v>
      </c>
      <c r="G3003" s="1" t="s">
        <v>16429</v>
      </c>
      <c r="H3003" s="1" t="s">
        <v>16430</v>
      </c>
      <c r="I3003" s="4">
        <v>84.38223379629629</v>
      </c>
      <c r="J3003" s="1">
        <v>2439.47</v>
      </c>
      <c r="K3003" s="1">
        <v>238.19</v>
      </c>
      <c r="M3003" s="10">
        <f t="array" ref="M3003">_xlfn.XLOOKUP(A3003,subscriptions!B3003:B10004,subscriptions!D3003:D10004)</f>
        <v>80</v>
      </c>
      <c r="N3003" s="10">
        <f t="array" ref="N3003">_xlfn.XLOOKUP(A3003,subscriptions!B3003:B10004,subscriptions!G3003:G10004)</f>
        <v>10</v>
      </c>
      <c r="O3003" s="10">
        <v>72.0</v>
      </c>
      <c r="P3003" s="10" t="str">
        <f t="array" ref="P3003">_xlfn.XLOOKUP(A3003,subscriptions!B3003:B10004,subscriptions!C3003:C10004)</f>
        <v>Roam</v>
      </c>
      <c r="Q3003" s="10" t="s">
        <v>128</v>
      </c>
      <c r="R3003" s="10" t="s">
        <v>148</v>
      </c>
      <c r="S3003" s="10" t="s">
        <v>293</v>
      </c>
    </row>
    <row r="3004">
      <c r="A3004" s="1" t="s">
        <v>3980</v>
      </c>
      <c r="B3004" s="1" t="s">
        <v>177</v>
      </c>
      <c r="C3004" s="1" t="s">
        <v>473</v>
      </c>
      <c r="D3004" s="1" t="s">
        <v>153</v>
      </c>
      <c r="E3004" s="1" t="s">
        <v>262</v>
      </c>
      <c r="F3004" s="1" t="s">
        <v>1835</v>
      </c>
      <c r="G3004" s="1" t="s">
        <v>16431</v>
      </c>
      <c r="H3004" s="1" t="s">
        <v>16432</v>
      </c>
      <c r="I3004" s="4">
        <v>84.29744212962963</v>
      </c>
      <c r="J3004" s="1">
        <v>482.46</v>
      </c>
      <c r="K3004" s="1">
        <v>104.51</v>
      </c>
      <c r="M3004" s="10">
        <f t="array" ref="M3004">_xlfn.XLOOKUP(A3004,subscriptions!B3004:B10004,subscriptions!D3004:D10004)</f>
        <v>80</v>
      </c>
      <c r="N3004" s="10">
        <f t="array" ref="N3004">_xlfn.XLOOKUP(A3004,subscriptions!B3004:B10004,subscriptions!G3004:G10004)</f>
        <v>20</v>
      </c>
      <c r="O3004" s="10">
        <v>64.0</v>
      </c>
      <c r="P3004" s="10" t="str">
        <f t="array" ref="P3004">_xlfn.XLOOKUP(A3004,subscriptions!B3004:B10004,subscriptions!C3004:C10004)</f>
        <v>Roam</v>
      </c>
      <c r="Q3004" s="10" t="s">
        <v>128</v>
      </c>
      <c r="R3004" s="10" t="s">
        <v>148</v>
      </c>
      <c r="S3004" s="10" t="s">
        <v>407</v>
      </c>
    </row>
    <row r="3005">
      <c r="A3005" s="1" t="s">
        <v>3981</v>
      </c>
      <c r="B3005" s="1" t="s">
        <v>150</v>
      </c>
      <c r="C3005" s="1" t="s">
        <v>492</v>
      </c>
      <c r="D3005" s="1" t="s">
        <v>153</v>
      </c>
      <c r="E3005" s="1" t="s">
        <v>280</v>
      </c>
      <c r="F3005" s="1" t="s">
        <v>1478</v>
      </c>
      <c r="G3005" s="1" t="s">
        <v>16433</v>
      </c>
      <c r="H3005" s="1" t="s">
        <v>16434</v>
      </c>
      <c r="I3005" s="4">
        <v>84.21270833333334</v>
      </c>
      <c r="J3005" s="1">
        <v>1520.74</v>
      </c>
      <c r="K3005" s="1">
        <v>176.16</v>
      </c>
      <c r="M3005" s="10">
        <f t="array" ref="M3005">_xlfn.XLOOKUP(A3005,subscriptions!B3005:B10004,subscriptions!D3005:D10004)</f>
        <v>250</v>
      </c>
      <c r="N3005" s="10">
        <f t="array" ref="N3005">_xlfn.XLOOKUP(A3005,subscriptions!B3005:B10004,subscriptions!G3005:G10004)</f>
        <v>0</v>
      </c>
      <c r="O3005" s="10">
        <v>250.0</v>
      </c>
      <c r="P3005" s="10" t="str">
        <f t="array" ref="P3005">_xlfn.XLOOKUP(A3005,subscriptions!B3005:B10004,subscriptions!C3005:C10004)</f>
        <v>Business</v>
      </c>
      <c r="Q3005" s="10" t="s">
        <v>173</v>
      </c>
      <c r="R3005" s="10" t="s">
        <v>129</v>
      </c>
      <c r="S3005" s="10" t="s">
        <v>813</v>
      </c>
    </row>
    <row r="3006">
      <c r="A3006" s="1" t="s">
        <v>3982</v>
      </c>
      <c r="B3006" s="1" t="s">
        <v>870</v>
      </c>
      <c r="C3006" s="1" t="s">
        <v>556</v>
      </c>
      <c r="D3006" s="1" t="s">
        <v>153</v>
      </c>
      <c r="E3006" s="1" t="s">
        <v>239</v>
      </c>
      <c r="F3006" s="1" t="s">
        <v>606</v>
      </c>
      <c r="G3006" s="1" t="s">
        <v>16435</v>
      </c>
      <c r="H3006" s="1" t="s">
        <v>16436</v>
      </c>
      <c r="I3006" s="4">
        <v>84.29328703703703</v>
      </c>
      <c r="J3006" s="1">
        <v>1322.06</v>
      </c>
      <c r="K3006" s="1">
        <v>289.76</v>
      </c>
      <c r="M3006" s="10">
        <f t="array" ref="M3006">_xlfn.XLOOKUP(A3006,subscriptions!B3006:B10004,subscriptions!D3006:D10004)</f>
        <v>120</v>
      </c>
      <c r="N3006" s="10">
        <f t="array" ref="N3006">_xlfn.XLOOKUP(A3006,subscriptions!B3006:B10004,subscriptions!G3006:G10004)</f>
        <v>5</v>
      </c>
      <c r="O3006" s="10">
        <v>114.0</v>
      </c>
      <c r="P3006" s="10" t="str">
        <f t="array" ref="P3006">_xlfn.XLOOKUP(A3006,subscriptions!B3006:B10004,subscriptions!C3006:C10004)</f>
        <v>Residential</v>
      </c>
      <c r="Q3006" s="10" t="s">
        <v>194</v>
      </c>
      <c r="R3006" s="10" t="s">
        <v>212</v>
      </c>
      <c r="S3006" s="10" t="s">
        <v>1779</v>
      </c>
    </row>
    <row r="3007">
      <c r="A3007" s="1" t="s">
        <v>3983</v>
      </c>
      <c r="B3007" s="1" t="s">
        <v>1506</v>
      </c>
      <c r="C3007" s="1" t="s">
        <v>261</v>
      </c>
      <c r="D3007" s="1" t="s">
        <v>27</v>
      </c>
      <c r="E3007" s="1" t="s">
        <v>714</v>
      </c>
      <c r="F3007" s="1" t="s">
        <v>1730</v>
      </c>
      <c r="G3007" s="1" t="s">
        <v>16437</v>
      </c>
      <c r="H3007" s="1" t="s">
        <v>16438</v>
      </c>
      <c r="I3007" s="4">
        <v>84.38206018518518</v>
      </c>
      <c r="J3007" s="1">
        <v>2733.12</v>
      </c>
      <c r="K3007" s="1">
        <v>260.04</v>
      </c>
      <c r="M3007" s="10">
        <f t="array" ref="M3007">_xlfn.XLOOKUP(A3007,subscriptions!B3007:B10004,subscriptions!D3007:D10004)</f>
        <v>250</v>
      </c>
      <c r="N3007" s="10">
        <f t="array" ref="N3007">_xlfn.XLOOKUP(A3007,subscriptions!B3007:B10004,subscriptions!G3007:G10004)</f>
        <v>10</v>
      </c>
      <c r="O3007" s="10">
        <v>225.0</v>
      </c>
      <c r="P3007" s="10" t="str">
        <f t="array" ref="P3007">_xlfn.XLOOKUP(A3007,subscriptions!B3007:B10004,subscriptions!C3007:C10004)</f>
        <v>Business</v>
      </c>
      <c r="Q3007" s="10" t="s">
        <v>128</v>
      </c>
      <c r="R3007" s="10" t="s">
        <v>129</v>
      </c>
      <c r="S3007" s="10" t="s">
        <v>293</v>
      </c>
    </row>
    <row r="3008">
      <c r="A3008" s="1" t="s">
        <v>3984</v>
      </c>
      <c r="B3008" s="1" t="s">
        <v>472</v>
      </c>
      <c r="C3008" s="1" t="s">
        <v>673</v>
      </c>
      <c r="D3008" s="1" t="s">
        <v>27</v>
      </c>
      <c r="E3008" s="1" t="s">
        <v>239</v>
      </c>
      <c r="F3008" s="1" t="s">
        <v>3181</v>
      </c>
      <c r="G3008" s="1" t="s">
        <v>16439</v>
      </c>
      <c r="H3008" s="1" t="s">
        <v>16440</v>
      </c>
      <c r="I3008" s="4">
        <v>84.37782407407407</v>
      </c>
      <c r="J3008" s="1">
        <v>3598.08</v>
      </c>
      <c r="K3008" s="1">
        <v>891.46</v>
      </c>
      <c r="M3008" s="10">
        <f t="array" ref="M3008">_xlfn.XLOOKUP(A3008,subscriptions!B3008:B10004,subscriptions!D3008:D10004)</f>
        <v>120</v>
      </c>
      <c r="N3008" s="10">
        <f t="array" ref="N3008">_xlfn.XLOOKUP(A3008,subscriptions!B3008:B10004,subscriptions!G3008:G10004)</f>
        <v>20</v>
      </c>
      <c r="O3008" s="10">
        <v>96.0</v>
      </c>
      <c r="P3008" s="10" t="str">
        <f t="array" ref="P3008">_xlfn.XLOOKUP(A3008,subscriptions!B3008:B10004,subscriptions!C3008:C10004)</f>
        <v>Residential</v>
      </c>
      <c r="Q3008" s="10" t="s">
        <v>128</v>
      </c>
      <c r="R3008" s="10" t="s">
        <v>148</v>
      </c>
      <c r="S3008" s="10" t="s">
        <v>1302</v>
      </c>
    </row>
    <row r="3009">
      <c r="A3009" s="1" t="s">
        <v>3985</v>
      </c>
      <c r="B3009" s="1" t="s">
        <v>278</v>
      </c>
      <c r="C3009" s="1" t="s">
        <v>473</v>
      </c>
      <c r="D3009" s="1" t="s">
        <v>27</v>
      </c>
      <c r="E3009" s="1" t="s">
        <v>111</v>
      </c>
      <c r="F3009" s="1" t="s">
        <v>1917</v>
      </c>
      <c r="G3009" s="1" t="s">
        <v>16441</v>
      </c>
      <c r="H3009" s="1" t="s">
        <v>16442</v>
      </c>
      <c r="I3009" s="4">
        <v>84.3377199074074</v>
      </c>
      <c r="J3009" s="1">
        <v>68.35</v>
      </c>
      <c r="K3009" s="1">
        <v>25.99</v>
      </c>
      <c r="M3009" s="10">
        <f t="array" ref="M3009">_xlfn.XLOOKUP(A3009,subscriptions!B3009:B10004,subscriptions!D3009:D10004)</f>
        <v>120</v>
      </c>
      <c r="N3009" s="10">
        <f t="array" ref="N3009">_xlfn.XLOOKUP(A3009,subscriptions!B3009:B10004,subscriptions!G3009:G10004)</f>
        <v>0</v>
      </c>
      <c r="O3009" s="10">
        <v>120.0</v>
      </c>
      <c r="P3009" s="10" t="str">
        <f t="array" ref="P3009">_xlfn.XLOOKUP(A3009,subscriptions!B3009:B10004,subscriptions!C3009:C10004)</f>
        <v>Residential</v>
      </c>
      <c r="Q3009" s="10" t="s">
        <v>173</v>
      </c>
      <c r="R3009" s="10" t="s">
        <v>212</v>
      </c>
      <c r="S3009" s="10" t="s">
        <v>1961</v>
      </c>
    </row>
    <row r="3010">
      <c r="A3010" s="1" t="s">
        <v>3986</v>
      </c>
      <c r="B3010" s="1" t="s">
        <v>1173</v>
      </c>
      <c r="C3010" s="1" t="s">
        <v>441</v>
      </c>
      <c r="D3010" s="1" t="s">
        <v>27</v>
      </c>
      <c r="E3010" s="1" t="s">
        <v>179</v>
      </c>
      <c r="F3010" s="1" t="s">
        <v>357</v>
      </c>
      <c r="G3010" s="1" t="s">
        <v>16443</v>
      </c>
      <c r="H3010" s="1" t="s">
        <v>16444</v>
      </c>
      <c r="I3010" s="4">
        <v>84.21265046296297</v>
      </c>
      <c r="J3010" s="1">
        <v>1731.38</v>
      </c>
      <c r="K3010" s="1">
        <v>215.22</v>
      </c>
      <c r="L3010" s="1">
        <v>100.0</v>
      </c>
      <c r="M3010" s="10">
        <f t="array" ref="M3010">_xlfn.XLOOKUP(A3010,subscriptions!B3010:B10004,subscriptions!D3010:D10004)</f>
        <v>120</v>
      </c>
      <c r="N3010" s="10">
        <f t="array" ref="N3010">_xlfn.XLOOKUP(A3010,subscriptions!B3010:B10004,subscriptions!G3010:G10004)</f>
        <v>5</v>
      </c>
      <c r="O3010" s="10">
        <v>114.0</v>
      </c>
      <c r="P3010" s="10" t="str">
        <f t="array" ref="P3010">_xlfn.XLOOKUP(A3010,subscriptions!B3010:B10004,subscriptions!C3010:C10004)</f>
        <v>Residential</v>
      </c>
      <c r="Q3010" s="10" t="s">
        <v>194</v>
      </c>
      <c r="R3010" s="10" t="s">
        <v>212</v>
      </c>
      <c r="S3010" s="10" t="s">
        <v>813</v>
      </c>
    </row>
    <row r="3011">
      <c r="A3011" s="1" t="s">
        <v>3989</v>
      </c>
      <c r="B3011" s="1" t="s">
        <v>1527</v>
      </c>
      <c r="C3011" s="1" t="s">
        <v>133</v>
      </c>
      <c r="D3011" s="1" t="s">
        <v>153</v>
      </c>
      <c r="E3011" s="1" t="s">
        <v>262</v>
      </c>
      <c r="F3011" s="1" t="s">
        <v>4113</v>
      </c>
      <c r="G3011" s="1" t="s">
        <v>16445</v>
      </c>
      <c r="H3011" s="1" t="s">
        <v>16446</v>
      </c>
      <c r="I3011" s="4">
        <v>84.25311342592593</v>
      </c>
      <c r="J3011" s="1">
        <v>129.84</v>
      </c>
      <c r="K3011" s="1">
        <v>18.9</v>
      </c>
      <c r="M3011" s="10">
        <f t="array" ref="M3011">_xlfn.XLOOKUP(A3011,subscriptions!B3011:B10004,subscriptions!D3011:D10004)</f>
        <v>120</v>
      </c>
      <c r="N3011" s="10">
        <f t="array" ref="N3011">_xlfn.XLOOKUP(A3011,subscriptions!B3011:B10004,subscriptions!G3011:G10004)</f>
        <v>10</v>
      </c>
      <c r="O3011" s="10">
        <v>108.0</v>
      </c>
      <c r="P3011" s="10" t="str">
        <f t="array" ref="P3011">_xlfn.XLOOKUP(A3011,subscriptions!B3011:B10004,subscriptions!C3011:C10004)</f>
        <v>Residential</v>
      </c>
      <c r="Q3011" s="10" t="s">
        <v>128</v>
      </c>
      <c r="R3011" s="10" t="s">
        <v>212</v>
      </c>
      <c r="S3011" s="10" t="s">
        <v>916</v>
      </c>
    </row>
    <row r="3012">
      <c r="A3012" s="1" t="s">
        <v>3990</v>
      </c>
      <c r="B3012" s="1" t="s">
        <v>329</v>
      </c>
      <c r="C3012" s="1" t="s">
        <v>178</v>
      </c>
      <c r="D3012" s="1" t="s">
        <v>27</v>
      </c>
      <c r="E3012" s="1" t="s">
        <v>179</v>
      </c>
      <c r="F3012" s="1" t="s">
        <v>200</v>
      </c>
      <c r="G3012" s="1" t="s">
        <v>16447</v>
      </c>
      <c r="H3012" s="1" t="s">
        <v>16448</v>
      </c>
      <c r="I3012" s="4">
        <v>84.17293981481481</v>
      </c>
      <c r="J3012" s="1">
        <v>1243.96</v>
      </c>
      <c r="K3012" s="1">
        <v>248.39</v>
      </c>
      <c r="L3012" s="1">
        <v>100.0</v>
      </c>
      <c r="M3012" s="10">
        <f t="array" ref="M3012">_xlfn.XLOOKUP(A3012,subscriptions!B3012:B10004,subscriptions!D3012:D10004)</f>
        <v>120</v>
      </c>
      <c r="N3012" s="10">
        <f t="array" ref="N3012">_xlfn.XLOOKUP(A3012,subscriptions!B3012:B10004,subscriptions!G3012:G10004)</f>
        <v>20</v>
      </c>
      <c r="O3012" s="10">
        <v>96.0</v>
      </c>
      <c r="P3012" s="10" t="str">
        <f t="array" ref="P3012">_xlfn.XLOOKUP(A3012,subscriptions!B3012:B10004,subscriptions!C3012:C10004)</f>
        <v>Residential</v>
      </c>
      <c r="Q3012" s="10" t="s">
        <v>128</v>
      </c>
      <c r="R3012" s="10" t="s">
        <v>148</v>
      </c>
      <c r="S3012" s="10" t="s">
        <v>2630</v>
      </c>
    </row>
    <row r="3013">
      <c r="A3013" s="1" t="s">
        <v>3991</v>
      </c>
      <c r="B3013" s="1" t="s">
        <v>1444</v>
      </c>
      <c r="C3013" s="1" t="s">
        <v>426</v>
      </c>
      <c r="D3013" s="1" t="s">
        <v>27</v>
      </c>
      <c r="E3013" s="1" t="s">
        <v>28</v>
      </c>
      <c r="F3013" s="1" t="s">
        <v>29</v>
      </c>
      <c r="G3013" s="1" t="s">
        <v>16449</v>
      </c>
      <c r="H3013" s="1" t="s">
        <v>16450</v>
      </c>
      <c r="I3013" s="4">
        <v>84.16835648148148</v>
      </c>
      <c r="J3013" s="1">
        <v>558.74</v>
      </c>
      <c r="K3013" s="1">
        <v>106.66</v>
      </c>
      <c r="M3013" s="10">
        <f t="array" ref="M3013">_xlfn.XLOOKUP(A3013,subscriptions!B3013:B10004,subscriptions!D3013:D10004)</f>
        <v>120</v>
      </c>
      <c r="N3013" s="10">
        <f t="array" ref="N3013">_xlfn.XLOOKUP(A3013,subscriptions!B3013:B10004,subscriptions!G3013:G10004)</f>
        <v>0</v>
      </c>
      <c r="O3013" s="10">
        <v>120.0</v>
      </c>
      <c r="P3013" s="10" t="str">
        <f t="array" ref="P3013">_xlfn.XLOOKUP(A3013,subscriptions!B3013:B10004,subscriptions!C3013:C10004)</f>
        <v>Residential</v>
      </c>
      <c r="Q3013" s="10" t="s">
        <v>173</v>
      </c>
      <c r="R3013" s="10" t="s">
        <v>212</v>
      </c>
      <c r="S3013" s="10" t="s">
        <v>1042</v>
      </c>
    </row>
    <row r="3014">
      <c r="A3014" s="1" t="s">
        <v>3992</v>
      </c>
      <c r="B3014" s="1" t="s">
        <v>508</v>
      </c>
      <c r="C3014" s="1" t="s">
        <v>3912</v>
      </c>
      <c r="D3014" s="1" t="s">
        <v>153</v>
      </c>
      <c r="E3014" s="1" t="s">
        <v>219</v>
      </c>
      <c r="F3014" s="1" t="s">
        <v>220</v>
      </c>
      <c r="G3014" s="1" t="s">
        <v>16451</v>
      </c>
      <c r="H3014" s="1" t="s">
        <v>16452</v>
      </c>
      <c r="I3014" s="4">
        <v>84.37743055555555</v>
      </c>
      <c r="J3014" s="1">
        <v>599.6</v>
      </c>
      <c r="K3014" s="1">
        <v>65.62</v>
      </c>
      <c r="M3014" s="10">
        <f t="array" ref="M3014">_xlfn.XLOOKUP(A3014,subscriptions!B3014:B10004,subscriptions!D3014:D10004)</f>
        <v>120</v>
      </c>
      <c r="N3014" s="10">
        <f t="array" ref="N3014">_xlfn.XLOOKUP(A3014,subscriptions!B3014:B10004,subscriptions!G3014:G10004)</f>
        <v>5</v>
      </c>
      <c r="O3014" s="10">
        <v>114.0</v>
      </c>
      <c r="P3014" s="10" t="str">
        <f t="array" ref="P3014">_xlfn.XLOOKUP(A3014,subscriptions!B3014:B10004,subscriptions!C3014:C10004)</f>
        <v>Residential</v>
      </c>
      <c r="Q3014" s="10" t="s">
        <v>194</v>
      </c>
      <c r="R3014" s="10" t="s">
        <v>212</v>
      </c>
      <c r="S3014" s="10" t="s">
        <v>1360</v>
      </c>
    </row>
    <row r="3015">
      <c r="A3015" s="1" t="s">
        <v>3993</v>
      </c>
      <c r="B3015" s="1" t="s">
        <v>2096</v>
      </c>
      <c r="C3015" s="1" t="s">
        <v>1876</v>
      </c>
      <c r="D3015" s="1" t="s">
        <v>27</v>
      </c>
      <c r="E3015" s="1" t="s">
        <v>631</v>
      </c>
      <c r="F3015" s="1" t="s">
        <v>2549</v>
      </c>
      <c r="G3015" s="1" t="s">
        <v>16453</v>
      </c>
      <c r="H3015" s="1" t="s">
        <v>16454</v>
      </c>
      <c r="I3015" s="4">
        <v>84.33828703703703</v>
      </c>
      <c r="J3015" s="1">
        <v>703.02</v>
      </c>
      <c r="K3015" s="1">
        <v>174.26</v>
      </c>
      <c r="M3015" s="10">
        <f t="array" ref="M3015">_xlfn.XLOOKUP(A3015,subscriptions!B3015:B10004,subscriptions!D3015:D10004)</f>
        <v>250</v>
      </c>
      <c r="N3015" s="10">
        <f t="array" ref="N3015">_xlfn.XLOOKUP(A3015,subscriptions!B3015:B10004,subscriptions!G3015:G10004)</f>
        <v>10</v>
      </c>
      <c r="O3015" s="10">
        <v>225.0</v>
      </c>
      <c r="P3015" s="10" t="str">
        <f t="array" ref="P3015">_xlfn.XLOOKUP(A3015,subscriptions!B3015:B10004,subscriptions!C3015:C10004)</f>
        <v>Business</v>
      </c>
      <c r="Q3015" s="10" t="s">
        <v>128</v>
      </c>
      <c r="R3015" s="10" t="s">
        <v>129</v>
      </c>
      <c r="S3015" s="10" t="s">
        <v>2086</v>
      </c>
    </row>
    <row r="3016">
      <c r="A3016" s="1" t="s">
        <v>3994</v>
      </c>
      <c r="B3016" s="1" t="s">
        <v>109</v>
      </c>
      <c r="C3016" s="1" t="s">
        <v>524</v>
      </c>
      <c r="D3016" s="1" t="s">
        <v>27</v>
      </c>
      <c r="E3016" s="1" t="s">
        <v>239</v>
      </c>
      <c r="F3016" s="1" t="s">
        <v>1186</v>
      </c>
      <c r="G3016" s="1" t="s">
        <v>16455</v>
      </c>
      <c r="H3016" s="1" t="s">
        <v>16456</v>
      </c>
      <c r="I3016" s="4">
        <v>84.33826388888889</v>
      </c>
      <c r="J3016" s="1">
        <v>1506.49</v>
      </c>
      <c r="K3016" s="1">
        <v>250.18</v>
      </c>
      <c r="M3016" s="10">
        <f t="array" ref="M3016">_xlfn.XLOOKUP(A3016,subscriptions!B3016:B10004,subscriptions!D3016:D10004)</f>
        <v>120</v>
      </c>
      <c r="N3016" s="10">
        <f t="array" ref="N3016">_xlfn.XLOOKUP(A3016,subscriptions!B3016:B10004,subscriptions!G3016:G10004)</f>
        <v>20</v>
      </c>
      <c r="O3016" s="10">
        <v>96.0</v>
      </c>
      <c r="P3016" s="10" t="str">
        <f t="array" ref="P3016">_xlfn.XLOOKUP(A3016,subscriptions!B3016:B10004,subscriptions!C3016:C10004)</f>
        <v>Residential</v>
      </c>
      <c r="Q3016" s="10" t="s">
        <v>128</v>
      </c>
      <c r="R3016" s="10" t="s">
        <v>148</v>
      </c>
      <c r="S3016" s="10" t="s">
        <v>2086</v>
      </c>
    </row>
    <row r="3017">
      <c r="A3017" s="1" t="s">
        <v>3995</v>
      </c>
      <c r="B3017" s="1" t="s">
        <v>389</v>
      </c>
      <c r="C3017" s="1" t="s">
        <v>734</v>
      </c>
      <c r="D3017" s="1" t="s">
        <v>27</v>
      </c>
      <c r="E3017" s="1" t="s">
        <v>219</v>
      </c>
      <c r="F3017" s="1" t="s">
        <v>660</v>
      </c>
      <c r="G3017" s="1" t="s">
        <v>16457</v>
      </c>
      <c r="H3017" s="1" t="s">
        <v>16458</v>
      </c>
      <c r="I3017" s="4">
        <v>84.37921296296297</v>
      </c>
      <c r="J3017" s="1">
        <v>659.81</v>
      </c>
      <c r="K3017" s="1">
        <v>104.13</v>
      </c>
      <c r="M3017" s="10">
        <f t="array" ref="M3017">_xlfn.XLOOKUP(A3017,subscriptions!B3017:B10004,subscriptions!D3017:D10004)</f>
        <v>80</v>
      </c>
      <c r="N3017" s="10">
        <f t="array" ref="N3017">_xlfn.XLOOKUP(A3017,subscriptions!B3017:B10004,subscriptions!G3017:G10004)</f>
        <v>0</v>
      </c>
      <c r="O3017" s="10">
        <v>80.0</v>
      </c>
      <c r="P3017" s="10" t="str">
        <f t="array" ref="P3017">_xlfn.XLOOKUP(A3017,subscriptions!B3017:B10004,subscriptions!C3017:C10004)</f>
        <v>Roam</v>
      </c>
      <c r="Q3017" s="10" t="s">
        <v>173</v>
      </c>
      <c r="R3017" s="10" t="s">
        <v>148</v>
      </c>
      <c r="S3017" s="10" t="s">
        <v>2380</v>
      </c>
    </row>
    <row r="3018">
      <c r="A3018" s="1" t="s">
        <v>3996</v>
      </c>
      <c r="B3018" s="1" t="s">
        <v>713</v>
      </c>
      <c r="C3018" s="1" t="s">
        <v>764</v>
      </c>
      <c r="D3018" s="1" t="s">
        <v>27</v>
      </c>
      <c r="E3018" s="1" t="s">
        <v>714</v>
      </c>
      <c r="F3018" s="1" t="s">
        <v>2171</v>
      </c>
      <c r="G3018" s="1" t="s">
        <v>16459</v>
      </c>
      <c r="H3018" s="1" t="s">
        <v>16460</v>
      </c>
      <c r="I3018" s="4">
        <v>84.21563657407407</v>
      </c>
      <c r="J3018" s="1">
        <v>2029.07</v>
      </c>
      <c r="K3018" s="1">
        <v>206.46</v>
      </c>
      <c r="M3018" s="10">
        <f t="array" ref="M3018">_xlfn.XLOOKUP(A3018,subscriptions!B3018:B10004,subscriptions!D3018:D10004)</f>
        <v>120</v>
      </c>
      <c r="N3018" s="10">
        <f t="array" ref="N3018">_xlfn.XLOOKUP(A3018,subscriptions!B3018:B10004,subscriptions!G3018:G10004)</f>
        <v>5</v>
      </c>
      <c r="O3018" s="10">
        <v>114.0</v>
      </c>
      <c r="P3018" s="10" t="str">
        <f t="array" ref="P3018">_xlfn.XLOOKUP(A3018,subscriptions!B3018:B10004,subscriptions!C3018:C10004)</f>
        <v>Residential</v>
      </c>
      <c r="Q3018" s="10" t="s">
        <v>194</v>
      </c>
      <c r="R3018" s="10" t="s">
        <v>212</v>
      </c>
      <c r="S3018" s="10" t="s">
        <v>1212</v>
      </c>
    </row>
    <row r="3019">
      <c r="A3019" s="1" t="s">
        <v>3997</v>
      </c>
      <c r="B3019" s="1" t="s">
        <v>589</v>
      </c>
      <c r="C3019" s="1" t="s">
        <v>391</v>
      </c>
      <c r="D3019" s="1" t="s">
        <v>153</v>
      </c>
      <c r="E3019" s="1" t="s">
        <v>714</v>
      </c>
      <c r="F3019" s="1" t="s">
        <v>715</v>
      </c>
      <c r="G3019" s="1" t="s">
        <v>16461</v>
      </c>
      <c r="H3019" s="1" t="s">
        <v>16462</v>
      </c>
      <c r="I3019" s="4">
        <v>84.33900462962963</v>
      </c>
      <c r="J3019" s="1">
        <v>827.6</v>
      </c>
      <c r="K3019" s="1">
        <v>105.51</v>
      </c>
      <c r="M3019" s="10">
        <f t="array" ref="M3019">_xlfn.XLOOKUP(A3019,subscriptions!B3019:B10004,subscriptions!D3019:D10004)</f>
        <v>120</v>
      </c>
      <c r="N3019" s="10">
        <f t="array" ref="N3019">_xlfn.XLOOKUP(A3019,subscriptions!B3019:B10004,subscriptions!G3019:G10004)</f>
        <v>10</v>
      </c>
      <c r="O3019" s="10">
        <v>108.0</v>
      </c>
      <c r="P3019" s="10" t="str">
        <f t="array" ref="P3019">_xlfn.XLOOKUP(A3019,subscriptions!B3019:B10004,subscriptions!C3019:C10004)</f>
        <v>Residential</v>
      </c>
      <c r="Q3019" s="10" t="s">
        <v>128</v>
      </c>
      <c r="R3019" s="10" t="s">
        <v>212</v>
      </c>
      <c r="S3019" s="10" t="s">
        <v>2016</v>
      </c>
    </row>
    <row r="3020">
      <c r="A3020" s="1" t="s">
        <v>3999</v>
      </c>
      <c r="B3020" s="1" t="s">
        <v>2279</v>
      </c>
      <c r="C3020" s="1" t="s">
        <v>1678</v>
      </c>
      <c r="D3020" s="1" t="s">
        <v>153</v>
      </c>
      <c r="E3020" s="1" t="s">
        <v>332</v>
      </c>
      <c r="F3020" s="1" t="s">
        <v>1028</v>
      </c>
      <c r="G3020" s="1" t="s">
        <v>16463</v>
      </c>
      <c r="H3020" s="1" t="s">
        <v>16464</v>
      </c>
      <c r="I3020" s="4">
        <v>84.21122685185185</v>
      </c>
      <c r="J3020" s="1">
        <v>156.2</v>
      </c>
      <c r="K3020" s="1">
        <v>33.58</v>
      </c>
      <c r="M3020" s="10">
        <f t="array" ref="M3020">_xlfn.XLOOKUP(A3020,subscriptions!B3020:B10004,subscriptions!D3020:D10004)</f>
        <v>80</v>
      </c>
      <c r="N3020" s="10">
        <f t="array" ref="N3020">_xlfn.XLOOKUP(A3020,subscriptions!B3020:B10004,subscriptions!G3020:G10004)</f>
        <v>20</v>
      </c>
      <c r="O3020" s="10">
        <v>64.0</v>
      </c>
      <c r="P3020" s="10" t="str">
        <f t="array" ref="P3020">_xlfn.XLOOKUP(A3020,subscriptions!B3020:B10004,subscriptions!C3020:C10004)</f>
        <v>Roam</v>
      </c>
      <c r="Q3020" s="10" t="s">
        <v>128</v>
      </c>
      <c r="R3020" s="10" t="s">
        <v>148</v>
      </c>
      <c r="S3020" s="10" t="s">
        <v>438</v>
      </c>
    </row>
    <row r="3021">
      <c r="A3021" s="1" t="s">
        <v>4000</v>
      </c>
      <c r="B3021" s="1" t="s">
        <v>1624</v>
      </c>
      <c r="C3021" s="1" t="s">
        <v>800</v>
      </c>
      <c r="D3021" s="1" t="s">
        <v>27</v>
      </c>
      <c r="E3021" s="1" t="s">
        <v>28</v>
      </c>
      <c r="F3021" s="1" t="s">
        <v>2097</v>
      </c>
      <c r="G3021" s="1" t="s">
        <v>16465</v>
      </c>
      <c r="H3021" s="1" t="s">
        <v>16466</v>
      </c>
      <c r="I3021" s="4">
        <v>84.37855324074074</v>
      </c>
      <c r="J3021" s="1">
        <v>2347.05</v>
      </c>
      <c r="K3021" s="1">
        <v>225.29</v>
      </c>
      <c r="M3021" s="10">
        <f t="array" ref="M3021">_xlfn.XLOOKUP(A3021,subscriptions!B3021:B10004,subscriptions!D3021:D10004)</f>
        <v>80</v>
      </c>
      <c r="N3021" s="10">
        <f t="array" ref="N3021">_xlfn.XLOOKUP(A3021,subscriptions!B3021:B10004,subscriptions!G3021:G10004)</f>
        <v>0</v>
      </c>
      <c r="O3021" s="10">
        <v>80.0</v>
      </c>
      <c r="P3021" s="10" t="str">
        <f t="array" ref="P3021">_xlfn.XLOOKUP(A3021,subscriptions!B3021:B10004,subscriptions!C3021:C10004)</f>
        <v>Roam</v>
      </c>
      <c r="Q3021" s="10" t="s">
        <v>173</v>
      </c>
      <c r="R3021" s="10" t="s">
        <v>148</v>
      </c>
      <c r="S3021" s="10" t="s">
        <v>1622</v>
      </c>
    </row>
    <row r="3022">
      <c r="A3022" s="1" t="s">
        <v>4002</v>
      </c>
      <c r="B3022" s="1" t="s">
        <v>312</v>
      </c>
      <c r="C3022" s="1" t="s">
        <v>1251</v>
      </c>
      <c r="D3022" s="1" t="s">
        <v>153</v>
      </c>
      <c r="E3022" s="1" t="s">
        <v>280</v>
      </c>
      <c r="F3022" s="1" t="s">
        <v>494</v>
      </c>
      <c r="G3022" s="1" t="s">
        <v>16467</v>
      </c>
      <c r="H3022" s="1" t="s">
        <v>16468</v>
      </c>
      <c r="I3022" s="4">
        <v>84.21405092592593</v>
      </c>
      <c r="J3022" s="1">
        <v>554.8</v>
      </c>
      <c r="K3022" s="1">
        <v>90.54</v>
      </c>
      <c r="M3022" s="10">
        <f t="array" ref="M3022">_xlfn.XLOOKUP(A3022,subscriptions!B3022:B10004,subscriptions!D3022:D10004)</f>
        <v>120</v>
      </c>
      <c r="N3022" s="10">
        <f t="array" ref="N3022">_xlfn.XLOOKUP(A3022,subscriptions!B3022:B10004,subscriptions!G3022:G10004)</f>
        <v>5</v>
      </c>
      <c r="O3022" s="10">
        <v>114.0</v>
      </c>
      <c r="P3022" s="10" t="str">
        <f t="array" ref="P3022">_xlfn.XLOOKUP(A3022,subscriptions!B3022:B10004,subscriptions!C3022:C10004)</f>
        <v>Residential</v>
      </c>
      <c r="Q3022" s="10" t="s">
        <v>194</v>
      </c>
      <c r="R3022" s="10" t="s">
        <v>212</v>
      </c>
      <c r="S3022" s="10" t="s">
        <v>388</v>
      </c>
    </row>
    <row r="3023">
      <c r="A3023" s="1" t="s">
        <v>4003</v>
      </c>
      <c r="B3023" s="1" t="s">
        <v>1027</v>
      </c>
      <c r="C3023" s="1" t="s">
        <v>1388</v>
      </c>
      <c r="D3023" s="1" t="s">
        <v>153</v>
      </c>
      <c r="E3023" s="1" t="s">
        <v>28</v>
      </c>
      <c r="F3023" s="1" t="s">
        <v>3899</v>
      </c>
      <c r="G3023" s="1" t="s">
        <v>16469</v>
      </c>
      <c r="H3023" s="1" t="s">
        <v>16470</v>
      </c>
      <c r="I3023" s="4">
        <v>84.37597222222222</v>
      </c>
      <c r="J3023" s="1">
        <v>900.48</v>
      </c>
      <c r="K3023" s="1">
        <v>156.44</v>
      </c>
      <c r="M3023" s="10">
        <f t="array" ref="M3023">_xlfn.XLOOKUP(A3023,subscriptions!B3023:B10004,subscriptions!D3023:D10004)</f>
        <v>120</v>
      </c>
      <c r="N3023" s="10">
        <f t="array" ref="N3023">_xlfn.XLOOKUP(A3023,subscriptions!B3023:B10004,subscriptions!G3023:G10004)</f>
        <v>10</v>
      </c>
      <c r="O3023" s="10">
        <v>108.0</v>
      </c>
      <c r="P3023" s="10" t="str">
        <f t="array" ref="P3023">_xlfn.XLOOKUP(A3023,subscriptions!B3023:B10004,subscriptions!C3023:C10004)</f>
        <v>Residential</v>
      </c>
      <c r="Q3023" s="10" t="s">
        <v>128</v>
      </c>
      <c r="R3023" s="10" t="s">
        <v>212</v>
      </c>
      <c r="S3023" s="10" t="s">
        <v>1442</v>
      </c>
    </row>
    <row r="3024">
      <c r="A3024" s="1" t="s">
        <v>4004</v>
      </c>
      <c r="B3024" s="1" t="s">
        <v>4509</v>
      </c>
      <c r="C3024" s="1" t="s">
        <v>152</v>
      </c>
      <c r="D3024" s="1" t="s">
        <v>153</v>
      </c>
      <c r="E3024" s="1" t="s">
        <v>262</v>
      </c>
      <c r="F3024" s="1" t="s">
        <v>885</v>
      </c>
      <c r="G3024" s="1" t="s">
        <v>16471</v>
      </c>
      <c r="H3024" s="1" t="s">
        <v>16472</v>
      </c>
      <c r="I3024" s="4">
        <v>84.2091550925926</v>
      </c>
      <c r="J3024" s="1">
        <v>1784.89</v>
      </c>
      <c r="K3024" s="1">
        <v>379.57</v>
      </c>
      <c r="M3024" s="10">
        <f t="array" ref="M3024">_xlfn.XLOOKUP(A3024,subscriptions!B3024:B10004,subscriptions!D3024:D10004)</f>
        <v>80</v>
      </c>
      <c r="N3024" s="10">
        <f t="array" ref="N3024">_xlfn.XLOOKUP(A3024,subscriptions!B3024:B10004,subscriptions!G3024:G10004)</f>
        <v>20</v>
      </c>
      <c r="O3024" s="10">
        <v>64.0</v>
      </c>
      <c r="P3024" s="10" t="str">
        <f t="array" ref="P3024">_xlfn.XLOOKUP(A3024,subscriptions!B3024:B10004,subscriptions!C3024:C10004)</f>
        <v>Roam</v>
      </c>
      <c r="Q3024" s="10" t="s">
        <v>128</v>
      </c>
      <c r="R3024" s="10" t="s">
        <v>148</v>
      </c>
      <c r="S3024" s="10" t="s">
        <v>1374</v>
      </c>
    </row>
    <row r="3025">
      <c r="A3025" s="1" t="s">
        <v>4005</v>
      </c>
      <c r="B3025" s="1" t="s">
        <v>523</v>
      </c>
      <c r="C3025" s="1" t="s">
        <v>1388</v>
      </c>
      <c r="D3025" s="1" t="s">
        <v>27</v>
      </c>
      <c r="E3025" s="1" t="s">
        <v>28</v>
      </c>
      <c r="F3025" s="1" t="s">
        <v>29</v>
      </c>
      <c r="G3025" s="1" t="s">
        <v>16473</v>
      </c>
      <c r="H3025" s="1" t="s">
        <v>16474</v>
      </c>
      <c r="I3025" s="4">
        <v>84.33621527777778</v>
      </c>
      <c r="J3025" s="1">
        <v>656.23</v>
      </c>
      <c r="K3025" s="1">
        <v>140.54</v>
      </c>
      <c r="M3025" s="10">
        <f t="array" ref="M3025">_xlfn.XLOOKUP(A3025,subscriptions!B3025:B10004,subscriptions!D3025:D10004)</f>
        <v>80</v>
      </c>
      <c r="N3025" s="10">
        <f t="array" ref="N3025">_xlfn.XLOOKUP(A3025,subscriptions!B3025:B10004,subscriptions!G3025:G10004)</f>
        <v>0</v>
      </c>
      <c r="O3025" s="10">
        <v>80.0</v>
      </c>
      <c r="P3025" s="10" t="str">
        <f t="array" ref="P3025">_xlfn.XLOOKUP(A3025,subscriptions!B3025:B10004,subscriptions!C3025:C10004)</f>
        <v>Roam</v>
      </c>
      <c r="Q3025" s="10" t="s">
        <v>173</v>
      </c>
      <c r="R3025" s="10" t="s">
        <v>148</v>
      </c>
      <c r="S3025" s="10" t="s">
        <v>1971</v>
      </c>
    </row>
    <row r="3026">
      <c r="A3026" s="1" t="s">
        <v>4006</v>
      </c>
      <c r="B3026" s="1" t="s">
        <v>1995</v>
      </c>
      <c r="C3026" s="1" t="s">
        <v>1388</v>
      </c>
      <c r="D3026" s="1" t="s">
        <v>153</v>
      </c>
      <c r="E3026" s="1" t="s">
        <v>280</v>
      </c>
      <c r="F3026" s="1" t="s">
        <v>411</v>
      </c>
      <c r="G3026" s="1" t="s">
        <v>16475</v>
      </c>
      <c r="H3026" s="1" t="s">
        <v>16476</v>
      </c>
      <c r="I3026" s="4">
        <v>84.42116898148149</v>
      </c>
      <c r="J3026" s="1">
        <v>137.37</v>
      </c>
      <c r="K3026" s="1">
        <v>31.29</v>
      </c>
      <c r="M3026" s="10">
        <f t="array" ref="M3026">_xlfn.XLOOKUP(A3026,subscriptions!B3026:B10004,subscriptions!D3026:D10004)</f>
        <v>120</v>
      </c>
      <c r="N3026" s="10">
        <f t="array" ref="N3026">_xlfn.XLOOKUP(A3026,subscriptions!B3026:B10004,subscriptions!G3026:G10004)</f>
        <v>5</v>
      </c>
      <c r="O3026" s="10">
        <v>114.0</v>
      </c>
      <c r="P3026" s="10" t="str">
        <f t="array" ref="P3026">_xlfn.XLOOKUP(A3026,subscriptions!B3026:B10004,subscriptions!C3026:C10004)</f>
        <v>Residential</v>
      </c>
      <c r="Q3026" s="10" t="s">
        <v>194</v>
      </c>
      <c r="R3026" s="10" t="s">
        <v>212</v>
      </c>
      <c r="S3026" s="10" t="s">
        <v>2152</v>
      </c>
    </row>
    <row r="3027">
      <c r="A3027" s="1" t="s">
        <v>4007</v>
      </c>
      <c r="B3027" s="1" t="s">
        <v>409</v>
      </c>
      <c r="C3027" s="1" t="s">
        <v>556</v>
      </c>
      <c r="D3027" s="1" t="s">
        <v>27</v>
      </c>
      <c r="E3027" s="1" t="s">
        <v>714</v>
      </c>
      <c r="F3027" s="1" t="s">
        <v>715</v>
      </c>
      <c r="G3027" s="1" t="s">
        <v>16477</v>
      </c>
      <c r="H3027" s="1" t="s">
        <v>16478</v>
      </c>
      <c r="I3027" s="4">
        <v>84.16833333333334</v>
      </c>
      <c r="J3027" s="1">
        <v>752.42</v>
      </c>
      <c r="K3027" s="1">
        <v>90.8</v>
      </c>
      <c r="M3027" s="10">
        <f t="array" ref="M3027">_xlfn.XLOOKUP(A3027,subscriptions!B3027:B10004,subscriptions!D3027:D10004)</f>
        <v>120</v>
      </c>
      <c r="N3027" s="10">
        <f t="array" ref="N3027">_xlfn.XLOOKUP(A3027,subscriptions!B3027:B10004,subscriptions!G3027:G10004)</f>
        <v>10</v>
      </c>
      <c r="O3027" s="10">
        <v>108.0</v>
      </c>
      <c r="P3027" s="10" t="str">
        <f t="array" ref="P3027">_xlfn.XLOOKUP(A3027,subscriptions!B3027:B10004,subscriptions!C3027:C10004)</f>
        <v>Residential</v>
      </c>
      <c r="Q3027" s="10" t="s">
        <v>128</v>
      </c>
      <c r="R3027" s="10" t="s">
        <v>212</v>
      </c>
      <c r="S3027" s="10" t="s">
        <v>1042</v>
      </c>
    </row>
    <row r="3028">
      <c r="A3028" s="1" t="s">
        <v>4008</v>
      </c>
      <c r="B3028" s="1" t="s">
        <v>1141</v>
      </c>
      <c r="C3028" s="1" t="s">
        <v>261</v>
      </c>
      <c r="D3028" s="1" t="s">
        <v>27</v>
      </c>
      <c r="E3028" s="1" t="s">
        <v>332</v>
      </c>
      <c r="F3028" s="1" t="s">
        <v>1028</v>
      </c>
      <c r="G3028" s="1" t="s">
        <v>16479</v>
      </c>
      <c r="H3028" s="1" t="s">
        <v>16480</v>
      </c>
      <c r="I3028" s="4">
        <v>84.20984953703703</v>
      </c>
      <c r="J3028" s="1">
        <v>4385.67</v>
      </c>
      <c r="K3028" s="1">
        <v>955.05</v>
      </c>
      <c r="M3028" s="10">
        <f t="array" ref="M3028">_xlfn.XLOOKUP(A3028,subscriptions!B3028:B10004,subscriptions!D3028:D10004)</f>
        <v>120</v>
      </c>
      <c r="N3028" s="10">
        <f t="array" ref="N3028">_xlfn.XLOOKUP(A3028,subscriptions!B3028:B10004,subscriptions!G3028:G10004)</f>
        <v>20</v>
      </c>
      <c r="O3028" s="10">
        <v>96.0</v>
      </c>
      <c r="P3028" s="10" t="str">
        <f t="array" ref="P3028">_xlfn.XLOOKUP(A3028,subscriptions!B3028:B10004,subscriptions!C3028:C10004)</f>
        <v>Residential</v>
      </c>
      <c r="Q3028" s="10" t="s">
        <v>128</v>
      </c>
      <c r="R3028" s="10" t="s">
        <v>148</v>
      </c>
      <c r="S3028" s="10" t="s">
        <v>353</v>
      </c>
    </row>
    <row r="3029">
      <c r="A3029" s="1" t="s">
        <v>4009</v>
      </c>
      <c r="B3029" s="1" t="s">
        <v>389</v>
      </c>
      <c r="C3029" s="1" t="s">
        <v>524</v>
      </c>
      <c r="D3029" s="1" t="s">
        <v>27</v>
      </c>
      <c r="E3029" s="1" t="s">
        <v>332</v>
      </c>
      <c r="F3029" s="1" t="s">
        <v>1028</v>
      </c>
      <c r="G3029" s="1" t="s">
        <v>16481</v>
      </c>
      <c r="H3029" s="1" t="s">
        <v>16482</v>
      </c>
      <c r="I3029" s="4">
        <v>84.17032407407407</v>
      </c>
      <c r="J3029" s="1">
        <v>1589.72</v>
      </c>
      <c r="K3029" s="1">
        <v>342.71</v>
      </c>
      <c r="M3029" s="10">
        <f t="array" ref="M3029">_xlfn.XLOOKUP(A3029,subscriptions!B3029:B10004,subscriptions!D3029:D10004)</f>
        <v>120</v>
      </c>
      <c r="N3029" s="10">
        <f t="array" ref="N3029">_xlfn.XLOOKUP(A3029,subscriptions!B3029:B10004,subscriptions!G3029:G10004)</f>
        <v>0</v>
      </c>
      <c r="O3029" s="10">
        <v>120.0</v>
      </c>
      <c r="P3029" s="10" t="str">
        <f t="array" ref="P3029">_xlfn.XLOOKUP(A3029,subscriptions!B3029:B10004,subscriptions!C3029:C10004)</f>
        <v>Residential</v>
      </c>
      <c r="Q3029" s="10" t="s">
        <v>173</v>
      </c>
      <c r="R3029" s="10" t="s">
        <v>212</v>
      </c>
      <c r="S3029" s="10" t="s">
        <v>2494</v>
      </c>
    </row>
    <row r="3030">
      <c r="A3030" s="1" t="s">
        <v>4012</v>
      </c>
      <c r="B3030" s="1" t="s">
        <v>842</v>
      </c>
      <c r="C3030" s="1" t="s">
        <v>152</v>
      </c>
      <c r="D3030" s="1" t="s">
        <v>27</v>
      </c>
      <c r="E3030" s="1" t="s">
        <v>239</v>
      </c>
      <c r="F3030" s="1" t="s">
        <v>2154</v>
      </c>
      <c r="G3030" s="1" t="s">
        <v>16483</v>
      </c>
      <c r="H3030" s="1" t="s">
        <v>16484</v>
      </c>
      <c r="I3030" s="4">
        <v>84.29266203703703</v>
      </c>
      <c r="J3030" s="1">
        <v>1719.73</v>
      </c>
      <c r="K3030" s="1">
        <v>210.1</v>
      </c>
      <c r="M3030" s="10">
        <f t="array" ref="M3030">_xlfn.XLOOKUP(A3030,subscriptions!B3030:B10004,subscriptions!D3030:D10004)</f>
        <v>50</v>
      </c>
      <c r="N3030" s="10">
        <f t="array" ref="N3030">_xlfn.XLOOKUP(A3030,subscriptions!B3030:B10004,subscriptions!G3030:G10004)</f>
        <v>5</v>
      </c>
      <c r="O3030" s="10">
        <v>47.5</v>
      </c>
      <c r="P3030" s="10" t="str">
        <f t="array" ref="P3030">_xlfn.XLOOKUP(A3030,subscriptions!B3030:B10004,subscriptions!C3030:C10004)</f>
        <v>Mini</v>
      </c>
      <c r="Q3030" s="10" t="s">
        <v>194</v>
      </c>
      <c r="R3030" s="10" t="s">
        <v>148</v>
      </c>
      <c r="S3030" s="10" t="s">
        <v>587</v>
      </c>
    </row>
    <row r="3031">
      <c r="A3031" s="1" t="s">
        <v>4013</v>
      </c>
      <c r="B3031" s="1" t="s">
        <v>1527</v>
      </c>
      <c r="C3031" s="1" t="s">
        <v>1973</v>
      </c>
      <c r="D3031" s="1" t="s">
        <v>153</v>
      </c>
      <c r="E3031" s="1" t="s">
        <v>262</v>
      </c>
      <c r="F3031" s="1" t="s">
        <v>885</v>
      </c>
      <c r="G3031" s="1" t="s">
        <v>16485</v>
      </c>
      <c r="H3031" s="1" t="s">
        <v>16486</v>
      </c>
      <c r="I3031" s="4">
        <v>84.25280092592592</v>
      </c>
      <c r="J3031" s="1">
        <v>1550.66</v>
      </c>
      <c r="K3031" s="1">
        <v>329.91</v>
      </c>
      <c r="M3031" s="10">
        <f t="array" ref="M3031">_xlfn.XLOOKUP(A3031,subscriptions!B3031:B10004,subscriptions!D3031:D10004)</f>
        <v>120</v>
      </c>
      <c r="N3031" s="10">
        <f t="array" ref="N3031">_xlfn.XLOOKUP(A3031,subscriptions!B3031:B10004,subscriptions!G3031:G10004)</f>
        <v>10</v>
      </c>
      <c r="O3031" s="10">
        <v>108.0</v>
      </c>
      <c r="P3031" s="10" t="str">
        <f t="array" ref="P3031">_xlfn.XLOOKUP(A3031,subscriptions!B3031:B10004,subscriptions!C3031:C10004)</f>
        <v>Residential</v>
      </c>
      <c r="Q3031" s="10" t="s">
        <v>128</v>
      </c>
      <c r="R3031" s="10" t="s">
        <v>212</v>
      </c>
      <c r="S3031" s="10" t="s">
        <v>916</v>
      </c>
    </row>
    <row r="3032">
      <c r="A3032" s="1" t="s">
        <v>4014</v>
      </c>
      <c r="B3032" s="1" t="s">
        <v>508</v>
      </c>
      <c r="C3032" s="1" t="s">
        <v>884</v>
      </c>
      <c r="D3032" s="1" t="s">
        <v>153</v>
      </c>
      <c r="E3032" s="1" t="s">
        <v>631</v>
      </c>
      <c r="F3032" s="1" t="s">
        <v>1084</v>
      </c>
      <c r="G3032" s="1" t="s">
        <v>16487</v>
      </c>
      <c r="H3032" s="1" t="s">
        <v>16488</v>
      </c>
      <c r="I3032" s="4">
        <v>84.1689699074074</v>
      </c>
      <c r="J3032" s="1">
        <v>382.83</v>
      </c>
      <c r="K3032" s="1">
        <v>79.3</v>
      </c>
      <c r="M3032" s="10">
        <f t="array" ref="M3032">_xlfn.XLOOKUP(A3032,subscriptions!B3032:B10004,subscriptions!D3032:D10004)</f>
        <v>80</v>
      </c>
      <c r="N3032" s="10">
        <f t="array" ref="N3032">_xlfn.XLOOKUP(A3032,subscriptions!B3032:B10004,subscriptions!G3032:G10004)</f>
        <v>20</v>
      </c>
      <c r="O3032" s="10">
        <v>64.0</v>
      </c>
      <c r="P3032" s="10" t="str">
        <f t="array" ref="P3032">_xlfn.XLOOKUP(A3032,subscriptions!B3032:B10004,subscriptions!C3032:C10004)</f>
        <v>Roam</v>
      </c>
      <c r="Q3032" s="10" t="s">
        <v>128</v>
      </c>
      <c r="R3032" s="10" t="s">
        <v>148</v>
      </c>
      <c r="S3032" s="10" t="s">
        <v>1504</v>
      </c>
    </row>
    <row r="3033">
      <c r="A3033" s="1" t="s">
        <v>4015</v>
      </c>
      <c r="B3033" s="1" t="s">
        <v>2788</v>
      </c>
      <c r="C3033" s="1" t="s">
        <v>827</v>
      </c>
      <c r="D3033" s="1" t="s">
        <v>153</v>
      </c>
      <c r="E3033" s="1" t="s">
        <v>714</v>
      </c>
      <c r="F3033" s="1" t="s">
        <v>1866</v>
      </c>
      <c r="G3033" s="1" t="s">
        <v>16489</v>
      </c>
      <c r="H3033" s="1" t="s">
        <v>16490</v>
      </c>
      <c r="I3033" s="4">
        <v>84.21335648148148</v>
      </c>
      <c r="J3033" s="1">
        <v>862.79</v>
      </c>
      <c r="K3033" s="1">
        <v>215.59</v>
      </c>
      <c r="M3033" s="10">
        <f t="array" ref="M3033">_xlfn.XLOOKUP(A3033,subscriptions!B3033:B10004,subscriptions!D3033:D10004)</f>
        <v>80</v>
      </c>
      <c r="N3033" s="10">
        <f t="array" ref="N3033">_xlfn.XLOOKUP(A3033,subscriptions!B3033:B10004,subscriptions!G3033:G10004)</f>
        <v>0</v>
      </c>
      <c r="O3033" s="10">
        <v>80.0</v>
      </c>
      <c r="P3033" s="10" t="str">
        <f t="array" ref="P3033">_xlfn.XLOOKUP(A3033,subscriptions!B3033:B10004,subscriptions!C3033:C10004)</f>
        <v>Roam</v>
      </c>
      <c r="Q3033" s="10" t="s">
        <v>173</v>
      </c>
      <c r="R3033" s="10" t="s">
        <v>148</v>
      </c>
      <c r="S3033" s="10" t="s">
        <v>1915</v>
      </c>
    </row>
    <row r="3034">
      <c r="A3034" s="1" t="s">
        <v>4016</v>
      </c>
      <c r="B3034" s="1" t="s">
        <v>1939</v>
      </c>
      <c r="C3034" s="1" t="s">
        <v>658</v>
      </c>
      <c r="D3034" s="1" t="s">
        <v>153</v>
      </c>
      <c r="E3034" s="1" t="s">
        <v>239</v>
      </c>
      <c r="F3034" s="1" t="s">
        <v>2154</v>
      </c>
      <c r="G3034" s="1" t="s">
        <v>16491</v>
      </c>
      <c r="H3034" s="1" t="s">
        <v>16492</v>
      </c>
      <c r="I3034" s="4">
        <v>84.16967592592593</v>
      </c>
      <c r="J3034" s="1">
        <v>2135.09</v>
      </c>
      <c r="K3034" s="1">
        <v>231.11</v>
      </c>
      <c r="M3034" s="10">
        <f t="array" ref="M3034">_xlfn.XLOOKUP(A3034,subscriptions!B3034:B10004,subscriptions!D3034:D10004)</f>
        <v>120</v>
      </c>
      <c r="N3034" s="10">
        <f t="array" ref="N3034">_xlfn.XLOOKUP(A3034,subscriptions!B3034:B10004,subscriptions!G3034:G10004)</f>
        <v>5</v>
      </c>
      <c r="O3034" s="10">
        <v>114.0</v>
      </c>
      <c r="P3034" s="10" t="str">
        <f t="array" ref="P3034">_xlfn.XLOOKUP(A3034,subscriptions!B3034:B10004,subscriptions!C3034:C10004)</f>
        <v>Residential</v>
      </c>
      <c r="Q3034" s="10" t="s">
        <v>194</v>
      </c>
      <c r="R3034" s="10" t="s">
        <v>212</v>
      </c>
      <c r="S3034" s="10" t="s">
        <v>213</v>
      </c>
    </row>
    <row r="3035">
      <c r="A3035" s="1" t="s">
        <v>4017</v>
      </c>
      <c r="B3035" s="1" t="s">
        <v>1865</v>
      </c>
      <c r="C3035" s="1" t="s">
        <v>556</v>
      </c>
      <c r="D3035" s="1" t="s">
        <v>153</v>
      </c>
      <c r="E3035" s="1" t="s">
        <v>262</v>
      </c>
      <c r="F3035" s="1" t="s">
        <v>885</v>
      </c>
      <c r="G3035" s="1" t="s">
        <v>16493</v>
      </c>
      <c r="H3035" s="1" t="s">
        <v>16494</v>
      </c>
      <c r="I3035" s="4">
        <v>84.38195601851852</v>
      </c>
      <c r="J3035" s="1">
        <v>210.33</v>
      </c>
      <c r="K3035" s="1">
        <v>41.3</v>
      </c>
      <c r="M3035" s="10">
        <f t="array" ref="M3035">_xlfn.XLOOKUP(A3035,subscriptions!B3035:B10004,subscriptions!D3035:D10004)</f>
        <v>120</v>
      </c>
      <c r="N3035" s="10">
        <f t="array" ref="N3035">_xlfn.XLOOKUP(A3035,subscriptions!B3035:B10004,subscriptions!G3035:G10004)</f>
        <v>10</v>
      </c>
      <c r="O3035" s="10">
        <v>108.0</v>
      </c>
      <c r="P3035" s="10" t="str">
        <f t="array" ref="P3035">_xlfn.XLOOKUP(A3035,subscriptions!B3035:B10004,subscriptions!C3035:C10004)</f>
        <v>Residential</v>
      </c>
      <c r="Q3035" s="10" t="s">
        <v>128</v>
      </c>
      <c r="R3035" s="10" t="s">
        <v>212</v>
      </c>
      <c r="S3035" s="10" t="s">
        <v>293</v>
      </c>
    </row>
    <row r="3036">
      <c r="A3036" s="1" t="s">
        <v>4018</v>
      </c>
      <c r="B3036" s="1" t="s">
        <v>1506</v>
      </c>
      <c r="C3036" s="1" t="s">
        <v>920</v>
      </c>
      <c r="D3036" s="1" t="s">
        <v>27</v>
      </c>
      <c r="E3036" s="1" t="s">
        <v>262</v>
      </c>
      <c r="F3036" s="1" t="s">
        <v>2112</v>
      </c>
      <c r="G3036" s="1" t="s">
        <v>16495</v>
      </c>
      <c r="H3036" s="1" t="s">
        <v>16496</v>
      </c>
      <c r="I3036" s="4">
        <v>84.38137731481481</v>
      </c>
      <c r="J3036" s="1">
        <v>538.29</v>
      </c>
      <c r="K3036" s="1">
        <v>80.84</v>
      </c>
      <c r="M3036" s="10">
        <f t="array" ref="M3036">_xlfn.XLOOKUP(A3036,subscriptions!B3036:B10004,subscriptions!D3036:D10004)</f>
        <v>80</v>
      </c>
      <c r="N3036" s="10">
        <f t="array" ref="N3036">_xlfn.XLOOKUP(A3036,subscriptions!B3036:B10004,subscriptions!G3036:G10004)</f>
        <v>20</v>
      </c>
      <c r="O3036" s="10">
        <v>64.0</v>
      </c>
      <c r="P3036" s="10" t="str">
        <f t="array" ref="P3036">_xlfn.XLOOKUP(A3036,subscriptions!B3036:B10004,subscriptions!C3036:C10004)</f>
        <v>Roam</v>
      </c>
      <c r="Q3036" s="10" t="s">
        <v>128</v>
      </c>
      <c r="R3036" s="10" t="s">
        <v>148</v>
      </c>
      <c r="S3036" s="10" t="s">
        <v>1789</v>
      </c>
    </row>
    <row r="3037">
      <c r="A3037" s="1" t="s">
        <v>4021</v>
      </c>
      <c r="B3037" s="1" t="s">
        <v>969</v>
      </c>
      <c r="C3037" s="1" t="s">
        <v>1507</v>
      </c>
      <c r="D3037" s="1" t="s">
        <v>27</v>
      </c>
      <c r="E3037" s="1" t="s">
        <v>631</v>
      </c>
      <c r="F3037" s="1" t="s">
        <v>2495</v>
      </c>
      <c r="G3037" s="1" t="s">
        <v>16497</v>
      </c>
      <c r="H3037" s="1" t="s">
        <v>16498</v>
      </c>
      <c r="I3037" s="4">
        <v>84.37863425925926</v>
      </c>
      <c r="J3037" s="1">
        <v>535.11</v>
      </c>
      <c r="K3037" s="1">
        <v>59.5</v>
      </c>
      <c r="M3037" s="10">
        <f t="array" ref="M3037">_xlfn.XLOOKUP(A3037,subscriptions!B3037:B10004,subscriptions!D3037:D10004)</f>
        <v>120</v>
      </c>
      <c r="N3037" s="10">
        <f t="array" ref="N3037">_xlfn.XLOOKUP(A3037,subscriptions!B3037:B10004,subscriptions!G3037:G10004)</f>
        <v>0</v>
      </c>
      <c r="O3037" s="10">
        <v>120.0</v>
      </c>
      <c r="P3037" s="10" t="str">
        <f t="array" ref="P3037">_xlfn.XLOOKUP(A3037,subscriptions!B3037:B10004,subscriptions!C3037:C10004)</f>
        <v>Residential</v>
      </c>
      <c r="Q3037" s="10" t="s">
        <v>173</v>
      </c>
      <c r="R3037" s="10" t="s">
        <v>212</v>
      </c>
      <c r="S3037" s="10" t="s">
        <v>1622</v>
      </c>
    </row>
    <row r="3038">
      <c r="A3038" s="1" t="s">
        <v>4022</v>
      </c>
      <c r="B3038" s="1" t="s">
        <v>329</v>
      </c>
      <c r="C3038" s="1" t="s">
        <v>26</v>
      </c>
      <c r="D3038" s="1" t="s">
        <v>27</v>
      </c>
      <c r="E3038" s="1" t="s">
        <v>631</v>
      </c>
      <c r="F3038" s="1" t="s">
        <v>632</v>
      </c>
      <c r="G3038" s="1" t="s">
        <v>16499</v>
      </c>
      <c r="H3038" s="1" t="s">
        <v>16500</v>
      </c>
      <c r="I3038" s="4">
        <v>84.25357638888889</v>
      </c>
      <c r="J3038" s="1">
        <v>898.5</v>
      </c>
      <c r="K3038" s="1">
        <v>80.78</v>
      </c>
      <c r="M3038" s="10">
        <f t="array" ref="M3038">_xlfn.XLOOKUP(A3038,subscriptions!B3038:B10004,subscriptions!D3038:D10004)</f>
        <v>120</v>
      </c>
      <c r="N3038" s="10">
        <f t="array" ref="N3038">_xlfn.XLOOKUP(A3038,subscriptions!B3038:B10004,subscriptions!G3038:G10004)</f>
        <v>5</v>
      </c>
      <c r="O3038" s="10">
        <v>114.0</v>
      </c>
      <c r="P3038" s="10" t="str">
        <f t="array" ref="P3038">_xlfn.XLOOKUP(A3038,subscriptions!B3038:B10004,subscriptions!C3038:C10004)</f>
        <v>Residential</v>
      </c>
      <c r="Q3038" s="10" t="s">
        <v>194</v>
      </c>
      <c r="R3038" s="10" t="s">
        <v>212</v>
      </c>
      <c r="S3038" s="10" t="s">
        <v>1832</v>
      </c>
    </row>
    <row r="3039">
      <c r="A3039" s="1" t="s">
        <v>4023</v>
      </c>
      <c r="B3039" s="1" t="s">
        <v>409</v>
      </c>
      <c r="C3039" s="1" t="s">
        <v>884</v>
      </c>
      <c r="D3039" s="1" t="s">
        <v>27</v>
      </c>
      <c r="E3039" s="1" t="s">
        <v>332</v>
      </c>
      <c r="F3039" s="1" t="s">
        <v>2415</v>
      </c>
      <c r="G3039" s="1" t="s">
        <v>16501</v>
      </c>
      <c r="H3039" s="1" t="s">
        <v>16502</v>
      </c>
      <c r="I3039" s="4">
        <v>84.25641203703704</v>
      </c>
      <c r="J3039" s="1">
        <v>5945.95</v>
      </c>
      <c r="K3039" s="1">
        <v>537.02</v>
      </c>
      <c r="M3039" s="10">
        <f t="array" ref="M3039">_xlfn.XLOOKUP(A3039,subscriptions!B3039:B10004,subscriptions!D3039:D10004)</f>
        <v>80</v>
      </c>
      <c r="N3039" s="10">
        <f t="array" ref="N3039">_xlfn.XLOOKUP(A3039,subscriptions!B3039:B10004,subscriptions!G3039:G10004)</f>
        <v>10</v>
      </c>
      <c r="O3039" s="10">
        <v>72.0</v>
      </c>
      <c r="P3039" s="10" t="str">
        <f t="array" ref="P3039">_xlfn.XLOOKUP(A3039,subscriptions!B3039:B10004,subscriptions!C3039:C10004)</f>
        <v>Roam</v>
      </c>
      <c r="Q3039" s="10" t="s">
        <v>128</v>
      </c>
      <c r="R3039" s="10" t="s">
        <v>148</v>
      </c>
      <c r="S3039" s="10" t="s">
        <v>130</v>
      </c>
    </row>
    <row r="3040">
      <c r="A3040" s="1" t="s">
        <v>4024</v>
      </c>
      <c r="B3040" s="1" t="s">
        <v>969</v>
      </c>
      <c r="C3040" s="1" t="s">
        <v>1142</v>
      </c>
      <c r="D3040" s="1" t="s">
        <v>27</v>
      </c>
      <c r="E3040" s="1" t="s">
        <v>28</v>
      </c>
      <c r="F3040" s="1" t="s">
        <v>3899</v>
      </c>
      <c r="G3040" s="1" t="s">
        <v>16503</v>
      </c>
      <c r="H3040" s="1" t="s">
        <v>16504</v>
      </c>
      <c r="I3040" s="4">
        <v>84.37783564814815</v>
      </c>
      <c r="J3040" s="1">
        <v>154.83</v>
      </c>
      <c r="K3040" s="1">
        <v>33.14</v>
      </c>
      <c r="M3040" s="10">
        <f t="array" ref="M3040">_xlfn.XLOOKUP(A3040,subscriptions!B3040:B10004,subscriptions!D3040:D10004)</f>
        <v>50</v>
      </c>
      <c r="N3040" s="10">
        <f t="array" ref="N3040">_xlfn.XLOOKUP(A3040,subscriptions!B3040:B10004,subscriptions!G3040:G10004)</f>
        <v>20</v>
      </c>
      <c r="O3040" s="10">
        <v>40.0</v>
      </c>
      <c r="P3040" s="10" t="str">
        <f t="array" ref="P3040">_xlfn.XLOOKUP(A3040,subscriptions!B3040:B10004,subscriptions!C3040:C10004)</f>
        <v>Mini</v>
      </c>
      <c r="Q3040" s="10" t="s">
        <v>128</v>
      </c>
      <c r="R3040" s="10" t="s">
        <v>148</v>
      </c>
      <c r="S3040" s="10" t="s">
        <v>1302</v>
      </c>
    </row>
    <row r="3041">
      <c r="A3041" s="1" t="s">
        <v>4025</v>
      </c>
      <c r="B3041" s="1" t="s">
        <v>870</v>
      </c>
      <c r="C3041" s="1" t="s">
        <v>473</v>
      </c>
      <c r="D3041" s="1" t="s">
        <v>153</v>
      </c>
      <c r="E3041" s="1" t="s">
        <v>714</v>
      </c>
      <c r="F3041" s="1" t="s">
        <v>1159</v>
      </c>
      <c r="G3041" s="1" t="s">
        <v>16505</v>
      </c>
      <c r="H3041" s="1" t="s">
        <v>16506</v>
      </c>
      <c r="I3041" s="4">
        <v>84.17113425925926</v>
      </c>
      <c r="J3041" s="1">
        <v>1146.9</v>
      </c>
      <c r="K3041" s="1">
        <v>145.11</v>
      </c>
      <c r="M3041" s="10">
        <f t="array" ref="M3041">_xlfn.XLOOKUP(A3041,subscriptions!B3041:B10004,subscriptions!D3041:D10004)</f>
        <v>250</v>
      </c>
      <c r="N3041" s="10">
        <f t="array" ref="N3041">_xlfn.XLOOKUP(A3041,subscriptions!B3041:B10004,subscriptions!G3041:G10004)</f>
        <v>0</v>
      </c>
      <c r="O3041" s="10">
        <v>250.0</v>
      </c>
      <c r="P3041" s="10" t="str">
        <f t="array" ref="P3041">_xlfn.XLOOKUP(A3041,subscriptions!B3041:B10004,subscriptions!C3041:C10004)</f>
        <v>Business</v>
      </c>
      <c r="Q3041" s="10" t="s">
        <v>173</v>
      </c>
      <c r="R3041" s="10" t="s">
        <v>129</v>
      </c>
      <c r="S3041" s="10" t="s">
        <v>310</v>
      </c>
    </row>
    <row r="3042">
      <c r="A3042" s="1" t="s">
        <v>4026</v>
      </c>
      <c r="B3042" s="1" t="s">
        <v>2521</v>
      </c>
      <c r="C3042" s="1" t="s">
        <v>441</v>
      </c>
      <c r="D3042" s="1" t="s">
        <v>153</v>
      </c>
      <c r="E3042" s="1" t="s">
        <v>179</v>
      </c>
      <c r="F3042" s="1" t="s">
        <v>200</v>
      </c>
      <c r="G3042" s="1" t="s">
        <v>16507</v>
      </c>
      <c r="H3042" s="1" t="s">
        <v>16508</v>
      </c>
      <c r="I3042" s="4">
        <v>84.21329861111111</v>
      </c>
      <c r="J3042" s="1">
        <v>346.51</v>
      </c>
      <c r="K3042" s="1">
        <v>62.67</v>
      </c>
      <c r="L3042" s="1">
        <v>100.0</v>
      </c>
      <c r="M3042" s="10">
        <f t="array" ref="M3042">_xlfn.XLOOKUP(A3042,subscriptions!B3042:B10004,subscriptions!D3042:D10004)</f>
        <v>120</v>
      </c>
      <c r="N3042" s="10">
        <f t="array" ref="N3042">_xlfn.XLOOKUP(A3042,subscriptions!B3042:B10004,subscriptions!G3042:G10004)</f>
        <v>5</v>
      </c>
      <c r="O3042" s="10">
        <v>114.0</v>
      </c>
      <c r="P3042" s="10" t="str">
        <f t="array" ref="P3042">_xlfn.XLOOKUP(A3042,subscriptions!B3042:B10004,subscriptions!C3042:C10004)</f>
        <v>Residential</v>
      </c>
      <c r="Q3042" s="10" t="s">
        <v>194</v>
      </c>
      <c r="R3042" s="10" t="s">
        <v>212</v>
      </c>
      <c r="S3042" s="10" t="s">
        <v>1915</v>
      </c>
    </row>
    <row r="3043">
      <c r="A3043" s="1" t="s">
        <v>4027</v>
      </c>
      <c r="B3043" s="1" t="s">
        <v>472</v>
      </c>
      <c r="C3043" s="1" t="s">
        <v>1833</v>
      </c>
      <c r="D3043" s="1" t="s">
        <v>27</v>
      </c>
      <c r="E3043" s="1" t="s">
        <v>332</v>
      </c>
      <c r="F3043" s="1" t="s">
        <v>510</v>
      </c>
      <c r="G3043" s="1" t="s">
        <v>16509</v>
      </c>
      <c r="H3043" s="1" t="s">
        <v>16510</v>
      </c>
      <c r="I3043" s="4">
        <v>84.25234953703703</v>
      </c>
      <c r="J3043" s="1">
        <v>5344.05</v>
      </c>
      <c r="K3043" s="1">
        <v>883.88</v>
      </c>
      <c r="M3043" s="10">
        <f t="array" ref="M3043">_xlfn.XLOOKUP(A3043,subscriptions!B3043:B10004,subscriptions!D3043:D10004)</f>
        <v>80</v>
      </c>
      <c r="N3043" s="10">
        <f t="array" ref="N3043">_xlfn.XLOOKUP(A3043,subscriptions!B3043:B10004,subscriptions!G3043:G10004)</f>
        <v>10</v>
      </c>
      <c r="O3043" s="10">
        <v>72.0</v>
      </c>
      <c r="P3043" s="10" t="str">
        <f t="array" ref="P3043">_xlfn.XLOOKUP(A3043,subscriptions!B3043:B10004,subscriptions!C3043:C10004)</f>
        <v>Roam</v>
      </c>
      <c r="Q3043" s="10" t="s">
        <v>128</v>
      </c>
      <c r="R3043" s="10" t="s">
        <v>148</v>
      </c>
      <c r="S3043" s="10" t="s">
        <v>1008</v>
      </c>
    </row>
    <row r="3044">
      <c r="A3044" s="1" t="s">
        <v>4028</v>
      </c>
      <c r="B3044" s="1" t="s">
        <v>455</v>
      </c>
      <c r="C3044" s="1" t="s">
        <v>827</v>
      </c>
      <c r="D3044" s="1" t="s">
        <v>27</v>
      </c>
      <c r="E3044" s="1" t="s">
        <v>714</v>
      </c>
      <c r="F3044" s="1" t="s">
        <v>2171</v>
      </c>
      <c r="G3044" s="1" t="s">
        <v>16511</v>
      </c>
      <c r="H3044" s="1" t="s">
        <v>16512</v>
      </c>
      <c r="I3044" s="4">
        <v>84.16747685185184</v>
      </c>
      <c r="J3044" s="1">
        <v>230.38</v>
      </c>
      <c r="K3044" s="1">
        <v>23.16</v>
      </c>
      <c r="M3044" s="10">
        <f t="array" ref="M3044">_xlfn.XLOOKUP(A3044,subscriptions!B3044:B10004,subscriptions!D3044:D10004)</f>
        <v>120</v>
      </c>
      <c r="N3044" s="10">
        <f t="array" ref="N3044">_xlfn.XLOOKUP(A3044,subscriptions!B3044:B10004,subscriptions!G3044:G10004)</f>
        <v>20</v>
      </c>
      <c r="O3044" s="10">
        <v>96.0</v>
      </c>
      <c r="P3044" s="10" t="str">
        <f t="array" ref="P3044">_xlfn.XLOOKUP(A3044,subscriptions!B3044:B10004,subscriptions!C3044:C10004)</f>
        <v>Residential</v>
      </c>
      <c r="Q3044" s="10" t="s">
        <v>128</v>
      </c>
      <c r="R3044" s="10" t="s">
        <v>148</v>
      </c>
      <c r="S3044" s="10" t="s">
        <v>1412</v>
      </c>
    </row>
    <row r="3045">
      <c r="A3045" s="1" t="s">
        <v>4030</v>
      </c>
      <c r="B3045" s="1" t="s">
        <v>426</v>
      </c>
      <c r="C3045" s="1" t="s">
        <v>492</v>
      </c>
      <c r="D3045" s="1" t="s">
        <v>153</v>
      </c>
      <c r="E3045" s="1" t="s">
        <v>179</v>
      </c>
      <c r="F3045" s="1" t="s">
        <v>357</v>
      </c>
      <c r="G3045" s="1" t="s">
        <v>16513</v>
      </c>
      <c r="H3045" s="1" t="s">
        <v>16514</v>
      </c>
      <c r="I3045" s="4">
        <v>84.33496527777778</v>
      </c>
      <c r="J3045" s="1">
        <v>825.27</v>
      </c>
      <c r="K3045" s="1">
        <v>99.96</v>
      </c>
      <c r="L3045" s="1">
        <v>100.0</v>
      </c>
      <c r="M3045" s="10">
        <f t="array" ref="M3045">_xlfn.XLOOKUP(A3045,subscriptions!B3045:B10004,subscriptions!D3045:D10004)</f>
        <v>120</v>
      </c>
      <c r="N3045" s="10">
        <f t="array" ref="N3045">_xlfn.XLOOKUP(A3045,subscriptions!B3045:B10004,subscriptions!G3045:G10004)</f>
        <v>0</v>
      </c>
      <c r="O3045" s="10">
        <v>120.0</v>
      </c>
      <c r="P3045" s="10" t="str">
        <f t="array" ref="P3045">_xlfn.XLOOKUP(A3045,subscriptions!B3045:B10004,subscriptions!C3045:C10004)</f>
        <v>Residential</v>
      </c>
      <c r="Q3045" s="10" t="s">
        <v>173</v>
      </c>
      <c r="R3045" s="10" t="s">
        <v>212</v>
      </c>
      <c r="S3045" s="10" t="s">
        <v>643</v>
      </c>
    </row>
    <row r="3046">
      <c r="A3046" s="1" t="s">
        <v>4032</v>
      </c>
      <c r="B3046" s="1" t="s">
        <v>329</v>
      </c>
      <c r="C3046" s="1" t="s">
        <v>734</v>
      </c>
      <c r="D3046" s="1" t="s">
        <v>27</v>
      </c>
      <c r="E3046" s="1" t="s">
        <v>262</v>
      </c>
      <c r="F3046" s="1" t="s">
        <v>4344</v>
      </c>
      <c r="G3046" s="1" t="s">
        <v>16515</v>
      </c>
      <c r="H3046" s="1" t="s">
        <v>16516</v>
      </c>
      <c r="I3046" s="4">
        <v>84.37709490740741</v>
      </c>
      <c r="J3046" s="1">
        <v>2058.46</v>
      </c>
      <c r="K3046" s="1">
        <v>337.05</v>
      </c>
      <c r="M3046" s="10">
        <f t="array" ref="M3046">_xlfn.XLOOKUP(A3046,subscriptions!B3046:B10004,subscriptions!D3046:D10004)</f>
        <v>120</v>
      </c>
      <c r="N3046" s="10">
        <f t="array" ref="N3046">_xlfn.XLOOKUP(A3046,subscriptions!B3046:B10004,subscriptions!G3046:G10004)</f>
        <v>5</v>
      </c>
      <c r="O3046" s="10">
        <v>114.0</v>
      </c>
      <c r="P3046" s="10" t="str">
        <f t="array" ref="P3046">_xlfn.XLOOKUP(A3046,subscriptions!B3046:B10004,subscriptions!C3046:C10004)</f>
        <v>Residential</v>
      </c>
      <c r="Q3046" s="10" t="s">
        <v>194</v>
      </c>
      <c r="R3046" s="10" t="s">
        <v>212</v>
      </c>
      <c r="S3046" s="10" t="s">
        <v>1360</v>
      </c>
    </row>
    <row r="3047">
      <c r="A3047" s="1" t="s">
        <v>4033</v>
      </c>
      <c r="B3047" s="1" t="s">
        <v>4627</v>
      </c>
      <c r="C3047" s="1" t="s">
        <v>426</v>
      </c>
      <c r="D3047" s="1" t="s">
        <v>27</v>
      </c>
      <c r="E3047" s="1" t="s">
        <v>239</v>
      </c>
      <c r="F3047" s="1" t="s">
        <v>2364</v>
      </c>
      <c r="G3047" s="1" t="s">
        <v>16517</v>
      </c>
      <c r="H3047" s="1" t="s">
        <v>16518</v>
      </c>
      <c r="I3047" s="4">
        <v>84.37851851851852</v>
      </c>
      <c r="J3047" s="1">
        <v>1878.91</v>
      </c>
      <c r="K3047" s="1">
        <v>208.5</v>
      </c>
      <c r="M3047" s="10">
        <f t="array" ref="M3047">_xlfn.XLOOKUP(A3047,subscriptions!B3047:B10004,subscriptions!D3047:D10004)</f>
        <v>120</v>
      </c>
      <c r="N3047" s="10">
        <f t="array" ref="N3047">_xlfn.XLOOKUP(A3047,subscriptions!B3047:B10004,subscriptions!G3047:G10004)</f>
        <v>10</v>
      </c>
      <c r="O3047" s="10">
        <v>108.0</v>
      </c>
      <c r="P3047" s="10" t="str">
        <f t="array" ref="P3047">_xlfn.XLOOKUP(A3047,subscriptions!B3047:B10004,subscriptions!C3047:C10004)</f>
        <v>Residential</v>
      </c>
      <c r="Q3047" s="10" t="s">
        <v>128</v>
      </c>
      <c r="R3047" s="10" t="s">
        <v>212</v>
      </c>
      <c r="S3047" s="10" t="s">
        <v>1622</v>
      </c>
    </row>
    <row r="3048">
      <c r="A3048" s="1" t="s">
        <v>4034</v>
      </c>
      <c r="B3048" s="1" t="s">
        <v>1044</v>
      </c>
      <c r="C3048" s="1" t="s">
        <v>750</v>
      </c>
      <c r="D3048" s="1" t="s">
        <v>27</v>
      </c>
      <c r="E3048" s="1" t="s">
        <v>262</v>
      </c>
      <c r="F3048" s="1" t="s">
        <v>4344</v>
      </c>
      <c r="G3048" s="1" t="s">
        <v>16519</v>
      </c>
      <c r="H3048" s="1" t="s">
        <v>16520</v>
      </c>
      <c r="I3048" s="4">
        <v>84.25700231481481</v>
      </c>
      <c r="J3048" s="1">
        <v>874.16</v>
      </c>
      <c r="K3048" s="1">
        <v>94.4</v>
      </c>
      <c r="M3048" s="10">
        <f t="array" ref="M3048">_xlfn.XLOOKUP(A3048,subscriptions!B3048:B10004,subscriptions!D3048:D10004)</f>
        <v>80</v>
      </c>
      <c r="N3048" s="10">
        <f t="array" ref="N3048">_xlfn.XLOOKUP(A3048,subscriptions!B3048:B10004,subscriptions!G3048:G10004)</f>
        <v>20</v>
      </c>
      <c r="O3048" s="10">
        <v>64.0</v>
      </c>
      <c r="P3048" s="10" t="str">
        <f t="array" ref="P3048">_xlfn.XLOOKUP(A3048,subscriptions!B3048:B10004,subscriptions!C3048:C10004)</f>
        <v>Roam</v>
      </c>
      <c r="Q3048" s="10" t="s">
        <v>128</v>
      </c>
      <c r="R3048" s="10" t="s">
        <v>148</v>
      </c>
      <c r="S3048" s="10" t="s">
        <v>175</v>
      </c>
    </row>
    <row r="3049">
      <c r="A3049" s="1" t="s">
        <v>4035</v>
      </c>
      <c r="B3049" s="1" t="s">
        <v>2327</v>
      </c>
      <c r="C3049" s="1" t="s">
        <v>764</v>
      </c>
      <c r="D3049" s="1" t="s">
        <v>27</v>
      </c>
      <c r="E3049" s="1" t="s">
        <v>631</v>
      </c>
      <c r="F3049" s="1" t="s">
        <v>922</v>
      </c>
      <c r="G3049" s="1" t="s">
        <v>16521</v>
      </c>
      <c r="H3049" s="1" t="s">
        <v>16522</v>
      </c>
      <c r="I3049" s="4">
        <v>84.2557638888889</v>
      </c>
      <c r="J3049" s="1">
        <v>688.17</v>
      </c>
      <c r="K3049" s="1">
        <v>168.11</v>
      </c>
      <c r="M3049" s="10">
        <f t="array" ref="M3049">_xlfn.XLOOKUP(A3049,subscriptions!B3049:B10004,subscriptions!D3049:D10004)</f>
        <v>120</v>
      </c>
      <c r="N3049" s="10">
        <f t="array" ref="N3049">_xlfn.XLOOKUP(A3049,subscriptions!B3049:B10004,subscriptions!G3049:G10004)</f>
        <v>0</v>
      </c>
      <c r="O3049" s="10">
        <v>120.0</v>
      </c>
      <c r="P3049" s="10" t="str">
        <f t="array" ref="P3049">_xlfn.XLOOKUP(A3049,subscriptions!B3049:B10004,subscriptions!C3049:C10004)</f>
        <v>Residential</v>
      </c>
      <c r="Q3049" s="10" t="s">
        <v>173</v>
      </c>
      <c r="R3049" s="10" t="s">
        <v>212</v>
      </c>
      <c r="S3049" s="10" t="s">
        <v>1156</v>
      </c>
    </row>
    <row r="3050">
      <c r="A3050" s="1" t="s">
        <v>4036</v>
      </c>
      <c r="B3050" s="1" t="s">
        <v>1624</v>
      </c>
      <c r="C3050" s="1" t="s">
        <v>1477</v>
      </c>
      <c r="D3050" s="1" t="s">
        <v>27</v>
      </c>
      <c r="E3050" s="1" t="s">
        <v>239</v>
      </c>
      <c r="F3050" s="1" t="s">
        <v>1186</v>
      </c>
      <c r="G3050" s="1" t="s">
        <v>16523</v>
      </c>
      <c r="H3050" s="1" t="s">
        <v>16524</v>
      </c>
      <c r="I3050" s="4">
        <v>84.42048611111112</v>
      </c>
      <c r="J3050" s="1">
        <v>810.28</v>
      </c>
      <c r="K3050" s="1">
        <v>204.72</v>
      </c>
      <c r="M3050" s="10">
        <f t="array" ref="M3050">_xlfn.XLOOKUP(A3050,subscriptions!B3050:B10004,subscriptions!D3050:D10004)</f>
        <v>120</v>
      </c>
      <c r="N3050" s="10">
        <f t="array" ref="N3050">_xlfn.XLOOKUP(A3050,subscriptions!B3050:B10004,subscriptions!G3050:G10004)</f>
        <v>5</v>
      </c>
      <c r="O3050" s="10">
        <v>114.0</v>
      </c>
      <c r="P3050" s="10" t="str">
        <f t="array" ref="P3050">_xlfn.XLOOKUP(A3050,subscriptions!B3050:B10004,subscriptions!C3050:C10004)</f>
        <v>Residential</v>
      </c>
      <c r="Q3050" s="10" t="s">
        <v>194</v>
      </c>
      <c r="R3050" s="10" t="s">
        <v>212</v>
      </c>
      <c r="S3050" s="10" t="s">
        <v>940</v>
      </c>
    </row>
    <row r="3051">
      <c r="A3051" s="1" t="s">
        <v>4039</v>
      </c>
      <c r="B3051" s="1" t="s">
        <v>177</v>
      </c>
      <c r="C3051" s="1" t="s">
        <v>734</v>
      </c>
      <c r="D3051" s="1" t="s">
        <v>153</v>
      </c>
      <c r="E3051" s="1" t="s">
        <v>631</v>
      </c>
      <c r="F3051" s="1" t="s">
        <v>632</v>
      </c>
      <c r="G3051" s="1" t="s">
        <v>16525</v>
      </c>
      <c r="H3051" s="1" t="s">
        <v>16526</v>
      </c>
      <c r="I3051" s="4">
        <v>84.20935185185185</v>
      </c>
      <c r="J3051" s="1">
        <v>510.35</v>
      </c>
      <c r="K3051" s="1">
        <v>100.81</v>
      </c>
      <c r="M3051" s="10">
        <f t="array" ref="M3051">_xlfn.XLOOKUP(A3051,subscriptions!B3051:B10004,subscriptions!D3051:D10004)</f>
        <v>250</v>
      </c>
      <c r="N3051" s="10">
        <f t="array" ref="N3051">_xlfn.XLOOKUP(A3051,subscriptions!B3051:B10004,subscriptions!G3051:G10004)</f>
        <v>10</v>
      </c>
      <c r="O3051" s="10">
        <v>225.0</v>
      </c>
      <c r="P3051" s="10" t="str">
        <f t="array" ref="P3051">_xlfn.XLOOKUP(A3051,subscriptions!B3051:B10004,subscriptions!C3051:C10004)</f>
        <v>Business</v>
      </c>
      <c r="Q3051" s="10" t="s">
        <v>128</v>
      </c>
      <c r="R3051" s="10" t="s">
        <v>129</v>
      </c>
      <c r="S3051" s="10" t="s">
        <v>1374</v>
      </c>
    </row>
    <row r="3052">
      <c r="A3052" s="1" t="s">
        <v>4040</v>
      </c>
      <c r="B3052" s="1" t="s">
        <v>132</v>
      </c>
      <c r="C3052" s="1" t="s">
        <v>750</v>
      </c>
      <c r="D3052" s="1" t="s">
        <v>27</v>
      </c>
      <c r="E3052" s="1" t="s">
        <v>262</v>
      </c>
      <c r="F3052" s="1" t="s">
        <v>2985</v>
      </c>
      <c r="G3052" s="1" t="s">
        <v>16527</v>
      </c>
      <c r="H3052" s="1" t="s">
        <v>16528</v>
      </c>
      <c r="I3052" s="4">
        <v>84.21065972222222</v>
      </c>
      <c r="J3052" s="1">
        <v>394.75</v>
      </c>
      <c r="K3052" s="1">
        <v>73.49</v>
      </c>
      <c r="M3052" s="10">
        <f t="array" ref="M3052">_xlfn.XLOOKUP(A3052,subscriptions!B3052:B10004,subscriptions!D3052:D10004)</f>
        <v>120</v>
      </c>
      <c r="N3052" s="10">
        <f t="array" ref="N3052">_xlfn.XLOOKUP(A3052,subscriptions!B3052:B10004,subscriptions!G3052:G10004)</f>
        <v>20</v>
      </c>
      <c r="O3052" s="10">
        <v>96.0</v>
      </c>
      <c r="P3052" s="10" t="str">
        <f t="array" ref="P3052">_xlfn.XLOOKUP(A3052,subscriptions!B3052:B10004,subscriptions!C3052:C10004)</f>
        <v>Residential</v>
      </c>
      <c r="Q3052" s="10" t="s">
        <v>128</v>
      </c>
      <c r="R3052" s="10" t="s">
        <v>148</v>
      </c>
      <c r="S3052" s="10" t="s">
        <v>770</v>
      </c>
    </row>
    <row r="3053">
      <c r="A3053" s="1" t="s">
        <v>4041</v>
      </c>
      <c r="B3053" s="1" t="s">
        <v>409</v>
      </c>
      <c r="C3053" s="1" t="s">
        <v>473</v>
      </c>
      <c r="D3053" s="1" t="s">
        <v>27</v>
      </c>
      <c r="E3053" s="1" t="s">
        <v>332</v>
      </c>
      <c r="F3053" s="1" t="s">
        <v>788</v>
      </c>
      <c r="G3053" s="1" t="s">
        <v>16529</v>
      </c>
      <c r="H3053" s="1" t="s">
        <v>16530</v>
      </c>
      <c r="I3053" s="4">
        <v>84.20907407407407</v>
      </c>
      <c r="J3053" s="1">
        <v>1039.68</v>
      </c>
      <c r="K3053" s="1">
        <v>206.5</v>
      </c>
      <c r="M3053" s="10">
        <f t="array" ref="M3053">_xlfn.XLOOKUP(A3053,subscriptions!B3053:B10004,subscriptions!D3053:D10004)</f>
        <v>120</v>
      </c>
      <c r="N3053" s="10">
        <f t="array" ref="N3053">_xlfn.XLOOKUP(A3053,subscriptions!B3053:B10004,subscriptions!G3053:G10004)</f>
        <v>0</v>
      </c>
      <c r="O3053" s="10">
        <v>120.0</v>
      </c>
      <c r="P3053" s="10" t="str">
        <f t="array" ref="P3053">_xlfn.XLOOKUP(A3053,subscriptions!B3053:B10004,subscriptions!C3053:C10004)</f>
        <v>Residential</v>
      </c>
      <c r="Q3053" s="10" t="s">
        <v>173</v>
      </c>
      <c r="R3053" s="10" t="s">
        <v>212</v>
      </c>
      <c r="S3053" s="10" t="s">
        <v>1374</v>
      </c>
    </row>
    <row r="3054">
      <c r="A3054" s="1" t="s">
        <v>4042</v>
      </c>
      <c r="B3054" s="1" t="s">
        <v>1173</v>
      </c>
      <c r="C3054" s="1" t="s">
        <v>884</v>
      </c>
      <c r="D3054" s="1" t="s">
        <v>27</v>
      </c>
      <c r="E3054" s="1" t="s">
        <v>714</v>
      </c>
      <c r="F3054" s="1" t="s">
        <v>3326</v>
      </c>
      <c r="G3054" s="1" t="s">
        <v>16531</v>
      </c>
      <c r="H3054" s="1" t="s">
        <v>16532</v>
      </c>
      <c r="I3054" s="4">
        <v>84.20908564814815</v>
      </c>
      <c r="J3054" s="1">
        <v>519.06</v>
      </c>
      <c r="K3054" s="1">
        <v>55.82</v>
      </c>
      <c r="M3054" s="10">
        <f t="array" ref="M3054">_xlfn.XLOOKUP(A3054,subscriptions!B3054:B10004,subscriptions!D3054:D10004)</f>
        <v>120</v>
      </c>
      <c r="N3054" s="10">
        <f t="array" ref="N3054">_xlfn.XLOOKUP(A3054,subscriptions!B3054:B10004,subscriptions!G3054:G10004)</f>
        <v>5</v>
      </c>
      <c r="O3054" s="10">
        <v>114.0</v>
      </c>
      <c r="P3054" s="10" t="str">
        <f t="array" ref="P3054">_xlfn.XLOOKUP(A3054,subscriptions!B3054:B10004,subscriptions!C3054:C10004)</f>
        <v>Residential</v>
      </c>
      <c r="Q3054" s="10" t="s">
        <v>194</v>
      </c>
      <c r="R3054" s="10" t="s">
        <v>212</v>
      </c>
      <c r="S3054" s="10" t="s">
        <v>1374</v>
      </c>
    </row>
    <row r="3055">
      <c r="A3055" s="1" t="s">
        <v>4043</v>
      </c>
      <c r="B3055" s="1" t="s">
        <v>6037</v>
      </c>
      <c r="C3055" s="1" t="s">
        <v>441</v>
      </c>
      <c r="D3055" s="1" t="s">
        <v>27</v>
      </c>
      <c r="E3055" s="1" t="s">
        <v>239</v>
      </c>
      <c r="F3055" s="1" t="s">
        <v>1186</v>
      </c>
      <c r="G3055" s="1" t="s">
        <v>16533</v>
      </c>
      <c r="H3055" s="1" t="s">
        <v>16534</v>
      </c>
      <c r="I3055" s="4">
        <v>84.33612268518519</v>
      </c>
      <c r="J3055" s="1">
        <v>558.38</v>
      </c>
      <c r="K3055" s="1">
        <v>142.28</v>
      </c>
      <c r="M3055" s="10">
        <f t="array" ref="M3055">_xlfn.XLOOKUP(A3055,subscriptions!B3055:B10004,subscriptions!D3055:D10004)</f>
        <v>120</v>
      </c>
      <c r="N3055" s="10">
        <f t="array" ref="N3055">_xlfn.XLOOKUP(A3055,subscriptions!B3055:B10004,subscriptions!G3055:G10004)</f>
        <v>10</v>
      </c>
      <c r="O3055" s="10">
        <v>108.0</v>
      </c>
      <c r="P3055" s="10" t="str">
        <f t="array" ref="P3055">_xlfn.XLOOKUP(A3055,subscriptions!B3055:B10004,subscriptions!C3055:C10004)</f>
        <v>Residential</v>
      </c>
      <c r="Q3055" s="10" t="s">
        <v>128</v>
      </c>
      <c r="R3055" s="10" t="s">
        <v>212</v>
      </c>
      <c r="S3055" s="10" t="s">
        <v>1971</v>
      </c>
    </row>
    <row r="3056">
      <c r="A3056" s="1" t="s">
        <v>4044</v>
      </c>
      <c r="B3056" s="1" t="s">
        <v>1844</v>
      </c>
      <c r="C3056" s="1" t="s">
        <v>261</v>
      </c>
      <c r="D3056" s="1" t="s">
        <v>153</v>
      </c>
      <c r="E3056" s="1" t="s">
        <v>714</v>
      </c>
      <c r="F3056" s="1" t="s">
        <v>1730</v>
      </c>
      <c r="G3056" s="1" t="s">
        <v>16535</v>
      </c>
      <c r="H3056" s="1" t="s">
        <v>16536</v>
      </c>
      <c r="I3056" s="4">
        <v>84.3821875</v>
      </c>
      <c r="J3056" s="1">
        <v>1653.97</v>
      </c>
      <c r="K3056" s="1">
        <v>308.6</v>
      </c>
      <c r="M3056" s="10">
        <f t="array" ref="M3056">_xlfn.XLOOKUP(A3056,subscriptions!B3056:B10004,subscriptions!D3056:D10004)</f>
        <v>120</v>
      </c>
      <c r="N3056" s="10">
        <f t="array" ref="N3056">_xlfn.XLOOKUP(A3056,subscriptions!B3056:B10004,subscriptions!G3056:G10004)</f>
        <v>20</v>
      </c>
      <c r="O3056" s="10">
        <v>96.0</v>
      </c>
      <c r="P3056" s="10" t="str">
        <f t="array" ref="P3056">_xlfn.XLOOKUP(A3056,subscriptions!B3056:B10004,subscriptions!C3056:C10004)</f>
        <v>Residential</v>
      </c>
      <c r="Q3056" s="10" t="s">
        <v>128</v>
      </c>
      <c r="R3056" s="10" t="s">
        <v>148</v>
      </c>
      <c r="S3056" s="10" t="s">
        <v>293</v>
      </c>
    </row>
    <row r="3057">
      <c r="A3057" s="1" t="s">
        <v>4045</v>
      </c>
      <c r="B3057" s="1" t="s">
        <v>657</v>
      </c>
      <c r="C3057" s="1" t="s">
        <v>1100</v>
      </c>
      <c r="D3057" s="1" t="s">
        <v>153</v>
      </c>
      <c r="E3057" s="1" t="s">
        <v>631</v>
      </c>
      <c r="F3057" s="1" t="s">
        <v>1084</v>
      </c>
      <c r="G3057" s="1" t="s">
        <v>16537</v>
      </c>
      <c r="H3057" s="1" t="s">
        <v>16538</v>
      </c>
      <c r="I3057" s="4">
        <v>84.41956018518519</v>
      </c>
      <c r="J3057" s="1">
        <v>5238.43</v>
      </c>
      <c r="K3057" s="1">
        <v>837.65</v>
      </c>
      <c r="M3057" s="10">
        <f t="array" ref="M3057">_xlfn.XLOOKUP(A3057,subscriptions!B3057:B10004,subscriptions!D3057:D10004)</f>
        <v>120</v>
      </c>
      <c r="N3057" s="10">
        <f t="array" ref="N3057">_xlfn.XLOOKUP(A3057,subscriptions!B3057:B10004,subscriptions!G3057:G10004)</f>
        <v>0</v>
      </c>
      <c r="O3057" s="10">
        <v>120.0</v>
      </c>
      <c r="P3057" s="10" t="str">
        <f t="array" ref="P3057">_xlfn.XLOOKUP(A3057,subscriptions!B3057:B10004,subscriptions!C3057:C10004)</f>
        <v>Residential</v>
      </c>
      <c r="Q3057" s="10" t="s">
        <v>173</v>
      </c>
      <c r="R3057" s="10" t="s">
        <v>212</v>
      </c>
      <c r="S3057" s="10" t="s">
        <v>1525</v>
      </c>
    </row>
    <row r="3058">
      <c r="A3058" s="1" t="s">
        <v>4046</v>
      </c>
      <c r="B3058" s="1" t="s">
        <v>2096</v>
      </c>
      <c r="C3058" s="1" t="s">
        <v>110</v>
      </c>
      <c r="D3058" s="1" t="s">
        <v>27</v>
      </c>
      <c r="E3058" s="1" t="s">
        <v>111</v>
      </c>
      <c r="F3058" s="1" t="s">
        <v>135</v>
      </c>
      <c r="G3058" s="1" t="s">
        <v>16539</v>
      </c>
      <c r="H3058" s="1" t="s">
        <v>16540</v>
      </c>
      <c r="I3058" s="4">
        <v>84.25842592592592</v>
      </c>
      <c r="J3058" s="1">
        <v>1438.14</v>
      </c>
      <c r="K3058" s="1">
        <v>149.44</v>
      </c>
      <c r="M3058" s="10">
        <f t="array" ref="M3058">_xlfn.XLOOKUP(A3058,subscriptions!B3058:B10004,subscriptions!D3058:D10004)</f>
        <v>120</v>
      </c>
      <c r="N3058" s="10">
        <f t="array" ref="N3058">_xlfn.XLOOKUP(A3058,subscriptions!B3058:B10004,subscriptions!G3058:G10004)</f>
        <v>5</v>
      </c>
      <c r="O3058" s="10">
        <v>114.0</v>
      </c>
      <c r="P3058" s="10" t="str">
        <f t="array" ref="P3058">_xlfn.XLOOKUP(A3058,subscriptions!B3058:B10004,subscriptions!C3058:C10004)</f>
        <v>Residential</v>
      </c>
      <c r="Q3058" s="10" t="s">
        <v>194</v>
      </c>
      <c r="R3058" s="10" t="s">
        <v>212</v>
      </c>
      <c r="S3058" s="10" t="s">
        <v>4148</v>
      </c>
    </row>
    <row r="3059">
      <c r="A3059" s="1" t="s">
        <v>4049</v>
      </c>
      <c r="B3059" s="1" t="s">
        <v>1226</v>
      </c>
      <c r="C3059" s="1" t="s">
        <v>2483</v>
      </c>
      <c r="D3059" s="1" t="s">
        <v>153</v>
      </c>
      <c r="E3059" s="1" t="s">
        <v>179</v>
      </c>
      <c r="F3059" s="1" t="s">
        <v>1760</v>
      </c>
      <c r="G3059" s="1" t="s">
        <v>16541</v>
      </c>
      <c r="H3059" s="1" t="s">
        <v>16542</v>
      </c>
      <c r="I3059" s="4">
        <v>84.29599537037036</v>
      </c>
      <c r="J3059" s="1">
        <v>170.16</v>
      </c>
      <c r="K3059" s="1">
        <v>53.03</v>
      </c>
      <c r="L3059" s="1">
        <v>100.0</v>
      </c>
      <c r="M3059" s="10">
        <f t="array" ref="M3059">_xlfn.XLOOKUP(A3059,subscriptions!B3059:B10004,subscriptions!D3059:D10004)</f>
        <v>120</v>
      </c>
      <c r="N3059" s="10">
        <f t="array" ref="N3059">_xlfn.XLOOKUP(A3059,subscriptions!B3059:B10004,subscriptions!G3059:G10004)</f>
        <v>10</v>
      </c>
      <c r="O3059" s="10">
        <v>108.0</v>
      </c>
      <c r="P3059" s="10" t="str">
        <f t="array" ref="P3059">_xlfn.XLOOKUP(A3059,subscriptions!B3059:B10004,subscriptions!C3059:C10004)</f>
        <v>Residential</v>
      </c>
      <c r="Q3059" s="10" t="s">
        <v>128</v>
      </c>
      <c r="R3059" s="10" t="s">
        <v>212</v>
      </c>
      <c r="S3059" s="10" t="s">
        <v>655</v>
      </c>
    </row>
    <row r="3060">
      <c r="A3060" s="1" t="s">
        <v>4050</v>
      </c>
      <c r="B3060" s="1" t="s">
        <v>1886</v>
      </c>
      <c r="C3060" s="1" t="s">
        <v>556</v>
      </c>
      <c r="D3060" s="1" t="s">
        <v>27</v>
      </c>
      <c r="E3060" s="1" t="s">
        <v>631</v>
      </c>
      <c r="F3060" s="1" t="s">
        <v>1084</v>
      </c>
      <c r="G3060" s="1" t="s">
        <v>16543</v>
      </c>
      <c r="H3060" s="1" t="s">
        <v>16544</v>
      </c>
      <c r="I3060" s="4">
        <v>84.42112268518518</v>
      </c>
      <c r="J3060" s="1">
        <v>167.89</v>
      </c>
      <c r="K3060" s="1">
        <v>48.41</v>
      </c>
      <c r="M3060" s="10">
        <f t="array" ref="M3060">_xlfn.XLOOKUP(A3060,subscriptions!B3060:B10004,subscriptions!D3060:D10004)</f>
        <v>80</v>
      </c>
      <c r="N3060" s="10">
        <f t="array" ref="N3060">_xlfn.XLOOKUP(A3060,subscriptions!B3060:B10004,subscriptions!G3060:G10004)</f>
        <v>20</v>
      </c>
      <c r="O3060" s="10">
        <v>64.0</v>
      </c>
      <c r="P3060" s="10" t="str">
        <f t="array" ref="P3060">_xlfn.XLOOKUP(A3060,subscriptions!B3060:B10004,subscriptions!C3060:C10004)</f>
        <v>Roam</v>
      </c>
      <c r="Q3060" s="10" t="s">
        <v>128</v>
      </c>
      <c r="R3060" s="10" t="s">
        <v>148</v>
      </c>
      <c r="S3060" s="10" t="s">
        <v>2152</v>
      </c>
    </row>
    <row r="3061">
      <c r="A3061" s="1" t="s">
        <v>4051</v>
      </c>
      <c r="B3061" s="1" t="s">
        <v>1995</v>
      </c>
      <c r="C3061" s="1" t="s">
        <v>456</v>
      </c>
      <c r="D3061" s="1" t="s">
        <v>153</v>
      </c>
      <c r="E3061" s="1" t="s">
        <v>714</v>
      </c>
      <c r="F3061" s="1" t="s">
        <v>1159</v>
      </c>
      <c r="G3061" s="1" t="s">
        <v>16545</v>
      </c>
      <c r="H3061" s="1" t="s">
        <v>16546</v>
      </c>
      <c r="I3061" s="4">
        <v>84.21398148148148</v>
      </c>
      <c r="J3061" s="1">
        <v>4586.91</v>
      </c>
      <c r="K3061" s="1">
        <v>630.76</v>
      </c>
      <c r="M3061" s="10">
        <f t="array" ref="M3061">_xlfn.XLOOKUP(A3061,subscriptions!B3061:B10004,subscriptions!D3061:D10004)</f>
        <v>50</v>
      </c>
      <c r="N3061" s="10">
        <f t="array" ref="N3061">_xlfn.XLOOKUP(A3061,subscriptions!B3061:B10004,subscriptions!G3061:G10004)</f>
        <v>0</v>
      </c>
      <c r="O3061" s="10">
        <v>50.0</v>
      </c>
      <c r="P3061" s="10" t="str">
        <f t="array" ref="P3061">_xlfn.XLOOKUP(A3061,subscriptions!B3061:B10004,subscriptions!C3061:C10004)</f>
        <v>Mini</v>
      </c>
      <c r="Q3061" s="10" t="s">
        <v>173</v>
      </c>
      <c r="R3061" s="10" t="s">
        <v>148</v>
      </c>
      <c r="S3061" s="10" t="s">
        <v>388</v>
      </c>
    </row>
    <row r="3062">
      <c r="A3062" s="1" t="s">
        <v>4052</v>
      </c>
      <c r="B3062" s="1" t="s">
        <v>197</v>
      </c>
      <c r="C3062" s="1" t="s">
        <v>26</v>
      </c>
      <c r="D3062" s="1" t="s">
        <v>153</v>
      </c>
      <c r="E3062" s="1" t="s">
        <v>332</v>
      </c>
      <c r="F3062" s="1" t="s">
        <v>1749</v>
      </c>
      <c r="G3062" s="1" t="s">
        <v>16547</v>
      </c>
      <c r="H3062" s="1" t="s">
        <v>16548</v>
      </c>
      <c r="I3062" s="4">
        <v>84.21418981481482</v>
      </c>
      <c r="J3062" s="1">
        <v>579.22</v>
      </c>
      <c r="K3062" s="1">
        <v>112.25</v>
      </c>
      <c r="M3062" s="10">
        <f t="array" ref="M3062">_xlfn.XLOOKUP(A3062,subscriptions!B3062:B10004,subscriptions!D3062:D10004)</f>
        <v>120</v>
      </c>
      <c r="N3062" s="10">
        <f t="array" ref="N3062">_xlfn.XLOOKUP(A3062,subscriptions!B3062:B10004,subscriptions!G3062:G10004)</f>
        <v>5</v>
      </c>
      <c r="O3062" s="10">
        <v>114.0</v>
      </c>
      <c r="P3062" s="10" t="str">
        <f t="array" ref="P3062">_xlfn.XLOOKUP(A3062,subscriptions!B3062:B10004,subscriptions!C3062:C10004)</f>
        <v>Residential</v>
      </c>
      <c r="Q3062" s="10" t="s">
        <v>194</v>
      </c>
      <c r="R3062" s="10" t="s">
        <v>212</v>
      </c>
      <c r="S3062" s="10" t="s">
        <v>388</v>
      </c>
    </row>
    <row r="3063">
      <c r="A3063" s="1" t="s">
        <v>4053</v>
      </c>
      <c r="B3063" s="1" t="s">
        <v>1506</v>
      </c>
      <c r="C3063" s="1" t="s">
        <v>1100</v>
      </c>
      <c r="D3063" s="1" t="s">
        <v>27</v>
      </c>
      <c r="E3063" s="1" t="s">
        <v>280</v>
      </c>
      <c r="F3063" s="1" t="s">
        <v>2239</v>
      </c>
      <c r="G3063" s="1" t="s">
        <v>16549</v>
      </c>
      <c r="H3063" s="1" t="s">
        <v>16550</v>
      </c>
      <c r="I3063" s="4">
        <v>84.21479166666667</v>
      </c>
      <c r="J3063" s="1">
        <v>194.88</v>
      </c>
      <c r="K3063" s="1">
        <v>46.36</v>
      </c>
      <c r="M3063" s="10">
        <f t="array" ref="M3063">_xlfn.XLOOKUP(A3063,subscriptions!B3063:B10004,subscriptions!D3063:D10004)</f>
        <v>120</v>
      </c>
      <c r="N3063" s="10">
        <f t="array" ref="N3063">_xlfn.XLOOKUP(A3063,subscriptions!B3063:B10004,subscriptions!G3063:G10004)</f>
        <v>10</v>
      </c>
      <c r="O3063" s="10">
        <v>108.0</v>
      </c>
      <c r="P3063" s="10" t="str">
        <f t="array" ref="P3063">_xlfn.XLOOKUP(A3063,subscriptions!B3063:B10004,subscriptions!C3063:C10004)</f>
        <v>Residential</v>
      </c>
      <c r="Q3063" s="10" t="s">
        <v>128</v>
      </c>
      <c r="R3063" s="10" t="s">
        <v>212</v>
      </c>
      <c r="S3063" s="10" t="s">
        <v>3641</v>
      </c>
    </row>
    <row r="3064">
      <c r="A3064" s="1" t="s">
        <v>4054</v>
      </c>
      <c r="B3064" s="1" t="s">
        <v>236</v>
      </c>
      <c r="C3064" s="1" t="s">
        <v>2007</v>
      </c>
      <c r="D3064" s="1" t="s">
        <v>153</v>
      </c>
      <c r="E3064" s="1" t="s">
        <v>280</v>
      </c>
      <c r="F3064" s="1" t="s">
        <v>411</v>
      </c>
      <c r="G3064" s="1" t="s">
        <v>16551</v>
      </c>
      <c r="H3064" s="1" t="s">
        <v>16552</v>
      </c>
      <c r="I3064" s="4">
        <v>84.29682870370371</v>
      </c>
      <c r="J3064" s="1">
        <v>1420.86</v>
      </c>
      <c r="K3064" s="1">
        <v>187.13</v>
      </c>
      <c r="M3064" s="10">
        <f t="array" ref="M3064">_xlfn.XLOOKUP(A3064,subscriptions!B3064:B10004,subscriptions!D3064:D10004)</f>
        <v>250</v>
      </c>
      <c r="N3064" s="10">
        <f t="array" ref="N3064">_xlfn.XLOOKUP(A3064,subscriptions!B3064:B10004,subscriptions!G3064:G10004)</f>
        <v>20</v>
      </c>
      <c r="O3064" s="10">
        <v>200.0</v>
      </c>
      <c r="P3064" s="10" t="str">
        <f t="array" ref="P3064">_xlfn.XLOOKUP(A3064,subscriptions!B3064:B10004,subscriptions!C3064:C10004)</f>
        <v>Business</v>
      </c>
      <c r="Q3064" s="10" t="s">
        <v>128</v>
      </c>
      <c r="R3064" s="10" t="s">
        <v>129</v>
      </c>
      <c r="S3064" s="10" t="s">
        <v>373</v>
      </c>
    </row>
    <row r="3065">
      <c r="A3065" s="1" t="s">
        <v>4055</v>
      </c>
      <c r="B3065" s="1" t="s">
        <v>772</v>
      </c>
      <c r="C3065" s="1" t="s">
        <v>492</v>
      </c>
      <c r="D3065" s="1" t="s">
        <v>153</v>
      </c>
      <c r="E3065" s="1" t="s">
        <v>111</v>
      </c>
      <c r="F3065" s="1" t="s">
        <v>1917</v>
      </c>
      <c r="G3065" s="1" t="s">
        <v>16553</v>
      </c>
      <c r="H3065" s="1" t="s">
        <v>16554</v>
      </c>
      <c r="I3065" s="4">
        <v>84.1746412037037</v>
      </c>
      <c r="J3065" s="1">
        <v>1515.85</v>
      </c>
      <c r="K3065" s="1">
        <v>236.61</v>
      </c>
      <c r="M3065" s="10">
        <f t="array" ref="M3065">_xlfn.XLOOKUP(A3065,subscriptions!B3065:B10004,subscriptions!D3065:D10004)</f>
        <v>250</v>
      </c>
      <c r="N3065" s="10">
        <f t="array" ref="N3065">_xlfn.XLOOKUP(A3065,subscriptions!B3065:B10004,subscriptions!G3065:G10004)</f>
        <v>0</v>
      </c>
      <c r="O3065" s="10">
        <v>250.0</v>
      </c>
      <c r="P3065" s="10" t="str">
        <f t="array" ref="P3065">_xlfn.XLOOKUP(A3065,subscriptions!B3065:B10004,subscriptions!C3065:C10004)</f>
        <v>Business</v>
      </c>
      <c r="Q3065" s="10" t="s">
        <v>173</v>
      </c>
      <c r="R3065" s="10" t="s">
        <v>129</v>
      </c>
      <c r="S3065" s="10" t="s">
        <v>507</v>
      </c>
    </row>
    <row r="3066">
      <c r="A3066" s="1" t="s">
        <v>4058</v>
      </c>
      <c r="B3066" s="1" t="s">
        <v>236</v>
      </c>
      <c r="C3066" s="1" t="s">
        <v>1142</v>
      </c>
      <c r="D3066" s="1" t="s">
        <v>153</v>
      </c>
      <c r="E3066" s="1" t="s">
        <v>239</v>
      </c>
      <c r="F3066" s="1" t="s">
        <v>606</v>
      </c>
      <c r="G3066" s="1" t="s">
        <v>16555</v>
      </c>
      <c r="H3066" s="1" t="s">
        <v>16556</v>
      </c>
      <c r="I3066" s="4">
        <v>84.25844907407408</v>
      </c>
      <c r="J3066" s="1">
        <v>1618.34</v>
      </c>
      <c r="K3066" s="1">
        <v>305.17</v>
      </c>
      <c r="M3066" s="10">
        <f t="array" ref="M3066">_xlfn.XLOOKUP(A3066,subscriptions!B3066:B10004,subscriptions!D3066:D10004)</f>
        <v>120</v>
      </c>
      <c r="N3066" s="10">
        <f t="array" ref="N3066">_xlfn.XLOOKUP(A3066,subscriptions!B3066:B10004,subscriptions!G3066:G10004)</f>
        <v>5</v>
      </c>
      <c r="O3066" s="10">
        <v>114.0</v>
      </c>
      <c r="P3066" s="10" t="str">
        <f t="array" ref="P3066">_xlfn.XLOOKUP(A3066,subscriptions!B3066:B10004,subscriptions!C3066:C10004)</f>
        <v>Residential</v>
      </c>
      <c r="Q3066" s="10" t="s">
        <v>194</v>
      </c>
      <c r="R3066" s="10" t="s">
        <v>212</v>
      </c>
      <c r="S3066" s="10" t="s">
        <v>4148</v>
      </c>
    </row>
    <row r="3067">
      <c r="A3067" s="1" t="s">
        <v>4059</v>
      </c>
      <c r="B3067" s="1" t="s">
        <v>312</v>
      </c>
      <c r="C3067" s="1" t="s">
        <v>1678</v>
      </c>
      <c r="D3067" s="1" t="s">
        <v>153</v>
      </c>
      <c r="E3067" s="1" t="s">
        <v>631</v>
      </c>
      <c r="F3067" s="1" t="s">
        <v>2293</v>
      </c>
      <c r="G3067" s="1" t="s">
        <v>16557</v>
      </c>
      <c r="H3067" s="1" t="s">
        <v>16558</v>
      </c>
      <c r="I3067" s="4">
        <v>84.41958333333334</v>
      </c>
      <c r="J3067" s="1">
        <v>516.74</v>
      </c>
      <c r="K3067" s="1">
        <v>119.58</v>
      </c>
      <c r="M3067" s="10">
        <f t="array" ref="M3067">_xlfn.XLOOKUP(A3067,subscriptions!B3067:B10004,subscriptions!D3067:D10004)</f>
        <v>120</v>
      </c>
      <c r="N3067" s="10">
        <f t="array" ref="N3067">_xlfn.XLOOKUP(A3067,subscriptions!B3067:B10004,subscriptions!G3067:G10004)</f>
        <v>10</v>
      </c>
      <c r="O3067" s="10">
        <v>108.0</v>
      </c>
      <c r="P3067" s="10" t="str">
        <f t="array" ref="P3067">_xlfn.XLOOKUP(A3067,subscriptions!B3067:B10004,subscriptions!C3067:C10004)</f>
        <v>Residential</v>
      </c>
      <c r="Q3067" s="10" t="s">
        <v>128</v>
      </c>
      <c r="R3067" s="10" t="s">
        <v>212</v>
      </c>
      <c r="S3067" s="10" t="s">
        <v>1525</v>
      </c>
    </row>
    <row r="3068">
      <c r="A3068" s="1" t="s">
        <v>4060</v>
      </c>
      <c r="B3068" s="1" t="s">
        <v>1226</v>
      </c>
      <c r="C3068" s="1" t="s">
        <v>110</v>
      </c>
      <c r="D3068" s="1" t="s">
        <v>153</v>
      </c>
      <c r="E3068" s="1" t="s">
        <v>262</v>
      </c>
      <c r="F3068" s="1" t="s">
        <v>1835</v>
      </c>
      <c r="G3068" s="1" t="s">
        <v>16559</v>
      </c>
      <c r="H3068" s="1" t="s">
        <v>16560</v>
      </c>
      <c r="I3068" s="4">
        <v>84.17027777777778</v>
      </c>
      <c r="J3068" s="1">
        <v>72.84</v>
      </c>
      <c r="K3068" s="1">
        <v>34.41</v>
      </c>
      <c r="M3068" s="10">
        <f t="array" ref="M3068">_xlfn.XLOOKUP(A3068,subscriptions!B3068:B10004,subscriptions!D3068:D10004)</f>
        <v>80</v>
      </c>
      <c r="N3068" s="10">
        <f t="array" ref="N3068">_xlfn.XLOOKUP(A3068,subscriptions!B3068:B10004,subscriptions!G3068:G10004)</f>
        <v>20</v>
      </c>
      <c r="O3068" s="10">
        <v>64.0</v>
      </c>
      <c r="P3068" s="10" t="str">
        <f t="array" ref="P3068">_xlfn.XLOOKUP(A3068,subscriptions!B3068:B10004,subscriptions!C3068:C10004)</f>
        <v>Roam</v>
      </c>
      <c r="Q3068" s="10" t="s">
        <v>128</v>
      </c>
      <c r="R3068" s="10" t="s">
        <v>148</v>
      </c>
      <c r="S3068" s="10" t="s">
        <v>2494</v>
      </c>
    </row>
    <row r="3069">
      <c r="A3069" s="1" t="s">
        <v>4061</v>
      </c>
      <c r="B3069" s="1" t="s">
        <v>389</v>
      </c>
      <c r="C3069" s="1" t="s">
        <v>2483</v>
      </c>
      <c r="D3069" s="1" t="s">
        <v>27</v>
      </c>
      <c r="E3069" s="1" t="s">
        <v>28</v>
      </c>
      <c r="F3069" s="1" t="s">
        <v>801</v>
      </c>
      <c r="G3069" s="1" t="s">
        <v>16561</v>
      </c>
      <c r="H3069" s="1" t="s">
        <v>16562</v>
      </c>
      <c r="I3069" s="4">
        <v>84.25209490740741</v>
      </c>
      <c r="J3069" s="1">
        <v>5079.27</v>
      </c>
      <c r="K3069" s="1">
        <v>884.54</v>
      </c>
      <c r="M3069" s="10">
        <f t="array" ref="M3069">_xlfn.XLOOKUP(A3069,subscriptions!B3069:B10004,subscriptions!D3069:D10004)</f>
        <v>50</v>
      </c>
      <c r="N3069" s="10">
        <f t="array" ref="N3069">_xlfn.XLOOKUP(A3069,subscriptions!B3069:B10004,subscriptions!G3069:G10004)</f>
        <v>0</v>
      </c>
      <c r="O3069" s="10">
        <v>50.0</v>
      </c>
      <c r="P3069" s="10" t="str">
        <f t="array" ref="P3069">_xlfn.XLOOKUP(A3069,subscriptions!B3069:B10004,subscriptions!C3069:C10004)</f>
        <v>Mini</v>
      </c>
      <c r="Q3069" s="10" t="s">
        <v>173</v>
      </c>
      <c r="R3069" s="10" t="s">
        <v>148</v>
      </c>
      <c r="S3069" s="10" t="s">
        <v>1008</v>
      </c>
    </row>
    <row r="3070">
      <c r="A3070" s="1" t="s">
        <v>4062</v>
      </c>
      <c r="B3070" s="1" t="s">
        <v>1303</v>
      </c>
      <c r="C3070" s="1" t="s">
        <v>658</v>
      </c>
      <c r="D3070" s="1" t="s">
        <v>153</v>
      </c>
      <c r="E3070" s="1" t="s">
        <v>28</v>
      </c>
      <c r="F3070" s="1" t="s">
        <v>29</v>
      </c>
      <c r="G3070" s="1" t="s">
        <v>16563</v>
      </c>
      <c r="H3070" s="1" t="s">
        <v>16564</v>
      </c>
      <c r="I3070" s="4">
        <v>84.25649305555555</v>
      </c>
      <c r="J3070" s="1">
        <v>483.31</v>
      </c>
      <c r="K3070" s="1">
        <v>95.1</v>
      </c>
      <c r="M3070" s="10">
        <f t="array" ref="M3070">_xlfn.XLOOKUP(A3070,subscriptions!B3070:B10004,subscriptions!D3070:D10004)</f>
        <v>50</v>
      </c>
      <c r="N3070" s="10">
        <f t="array" ref="N3070">_xlfn.XLOOKUP(A3070,subscriptions!B3070:B10004,subscriptions!G3070:G10004)</f>
        <v>5</v>
      </c>
      <c r="O3070" s="10">
        <v>47.5</v>
      </c>
      <c r="P3070" s="10" t="str">
        <f t="array" ref="P3070">_xlfn.XLOOKUP(A3070,subscriptions!B3070:B10004,subscriptions!C3070:C10004)</f>
        <v>Mini</v>
      </c>
      <c r="Q3070" s="10" t="s">
        <v>194</v>
      </c>
      <c r="R3070" s="10" t="s">
        <v>148</v>
      </c>
      <c r="S3070" s="10" t="s">
        <v>130</v>
      </c>
    </row>
    <row r="3071">
      <c r="A3071" s="1" t="s">
        <v>4063</v>
      </c>
      <c r="B3071" s="1" t="s">
        <v>1886</v>
      </c>
      <c r="C3071" s="1" t="s">
        <v>1678</v>
      </c>
      <c r="D3071" s="1" t="s">
        <v>27</v>
      </c>
      <c r="E3071" s="1" t="s">
        <v>332</v>
      </c>
      <c r="F3071" s="1" t="s">
        <v>736</v>
      </c>
      <c r="G3071" s="1" t="s">
        <v>16565</v>
      </c>
      <c r="H3071" s="1" t="s">
        <v>16566</v>
      </c>
      <c r="I3071" s="4">
        <v>84.16743055555555</v>
      </c>
      <c r="J3071" s="1">
        <v>1740.64</v>
      </c>
      <c r="K3071" s="1">
        <v>208.06</v>
      </c>
      <c r="M3071" s="10">
        <f t="array" ref="M3071">_xlfn.XLOOKUP(A3071,subscriptions!B3071:B10004,subscriptions!D3071:D10004)</f>
        <v>120</v>
      </c>
      <c r="N3071" s="10">
        <f t="array" ref="N3071">_xlfn.XLOOKUP(A3071,subscriptions!B3071:B10004,subscriptions!G3071:G10004)</f>
        <v>10</v>
      </c>
      <c r="O3071" s="10">
        <v>108.0</v>
      </c>
      <c r="P3071" s="10" t="str">
        <f t="array" ref="P3071">_xlfn.XLOOKUP(A3071,subscriptions!B3071:B10004,subscriptions!C3071:C10004)</f>
        <v>Residential</v>
      </c>
      <c r="Q3071" s="10" t="s">
        <v>128</v>
      </c>
      <c r="R3071" s="10" t="s">
        <v>212</v>
      </c>
      <c r="S3071" s="10" t="s">
        <v>1412</v>
      </c>
    </row>
    <row r="3072">
      <c r="A3072" s="1" t="s">
        <v>4064</v>
      </c>
      <c r="B3072" s="1" t="s">
        <v>1995</v>
      </c>
      <c r="C3072" s="1" t="s">
        <v>524</v>
      </c>
      <c r="D3072" s="1" t="s">
        <v>153</v>
      </c>
      <c r="E3072" s="1" t="s">
        <v>332</v>
      </c>
      <c r="F3072" s="1" t="s">
        <v>2415</v>
      </c>
      <c r="G3072" s="1" t="s">
        <v>16567</v>
      </c>
      <c r="H3072" s="1" t="s">
        <v>16568</v>
      </c>
      <c r="I3072" s="4">
        <v>84.29744212962963</v>
      </c>
      <c r="J3072" s="1">
        <v>1889.48</v>
      </c>
      <c r="K3072" s="1">
        <v>181.13</v>
      </c>
      <c r="M3072" s="10">
        <f t="array" ref="M3072">_xlfn.XLOOKUP(A3072,subscriptions!B3072:B10004,subscriptions!D3072:D10004)</f>
        <v>120</v>
      </c>
      <c r="N3072" s="10">
        <f t="array" ref="N3072">_xlfn.XLOOKUP(A3072,subscriptions!B3072:B10004,subscriptions!G3072:G10004)</f>
        <v>20</v>
      </c>
      <c r="O3072" s="10">
        <v>96.0</v>
      </c>
      <c r="P3072" s="10" t="str">
        <f t="array" ref="P3072">_xlfn.XLOOKUP(A3072,subscriptions!B3072:B10004,subscriptions!C3072:C10004)</f>
        <v>Residential</v>
      </c>
      <c r="Q3072" s="10" t="s">
        <v>128</v>
      </c>
      <c r="R3072" s="10" t="s">
        <v>148</v>
      </c>
      <c r="S3072" s="10" t="s">
        <v>407</v>
      </c>
    </row>
    <row r="3073">
      <c r="A3073" s="1" t="s">
        <v>4066</v>
      </c>
      <c r="B3073" s="1" t="s">
        <v>2788</v>
      </c>
      <c r="C3073" s="1" t="s">
        <v>426</v>
      </c>
      <c r="D3073" s="1" t="s">
        <v>153</v>
      </c>
      <c r="E3073" s="1" t="s">
        <v>714</v>
      </c>
      <c r="F3073" s="1" t="s">
        <v>3326</v>
      </c>
      <c r="G3073" s="1" t="s">
        <v>16569</v>
      </c>
      <c r="H3073" s="1" t="s">
        <v>16570</v>
      </c>
      <c r="I3073" s="4">
        <v>84.2168287037037</v>
      </c>
      <c r="J3073" s="1">
        <v>1462.44</v>
      </c>
      <c r="K3073" s="1">
        <v>300.62</v>
      </c>
      <c r="M3073" s="10">
        <f t="array" ref="M3073">_xlfn.XLOOKUP(A3073,subscriptions!B3073:B10004,subscriptions!D3073:D10004)</f>
        <v>120</v>
      </c>
      <c r="N3073" s="10">
        <f t="array" ref="N3073">_xlfn.XLOOKUP(A3073,subscriptions!B3073:B10004,subscriptions!G3073:G10004)</f>
        <v>0</v>
      </c>
      <c r="O3073" s="10">
        <v>120.0</v>
      </c>
      <c r="P3073" s="10" t="str">
        <f t="array" ref="P3073">_xlfn.XLOOKUP(A3073,subscriptions!B3073:B10004,subscriptions!C3073:C10004)</f>
        <v>Residential</v>
      </c>
      <c r="Q3073" s="10" t="s">
        <v>173</v>
      </c>
      <c r="R3073" s="10" t="s">
        <v>212</v>
      </c>
      <c r="S3073" s="10" t="s">
        <v>453</v>
      </c>
    </row>
    <row r="3074">
      <c r="A3074" s="1" t="s">
        <v>4069</v>
      </c>
      <c r="B3074" s="1" t="s">
        <v>409</v>
      </c>
      <c r="C3074" s="1" t="s">
        <v>152</v>
      </c>
      <c r="D3074" s="1" t="s">
        <v>27</v>
      </c>
      <c r="E3074" s="1" t="s">
        <v>631</v>
      </c>
      <c r="F3074" s="1" t="s">
        <v>2293</v>
      </c>
      <c r="G3074" s="1" t="s">
        <v>16571</v>
      </c>
      <c r="H3074" s="1" t="s">
        <v>16572</v>
      </c>
      <c r="I3074" s="4">
        <v>84.33784722222222</v>
      </c>
      <c r="J3074" s="1">
        <v>612.93</v>
      </c>
      <c r="K3074" s="1">
        <v>104.22</v>
      </c>
      <c r="M3074" s="10">
        <f t="array" ref="M3074">_xlfn.XLOOKUP(A3074,subscriptions!B3074:B10004,subscriptions!D3074:D10004)</f>
        <v>50</v>
      </c>
      <c r="N3074" s="10">
        <f t="array" ref="N3074">_xlfn.XLOOKUP(A3074,subscriptions!B3074:B10004,subscriptions!G3074:G10004)</f>
        <v>5</v>
      </c>
      <c r="O3074" s="10">
        <v>47.5</v>
      </c>
      <c r="P3074" s="10" t="str">
        <f t="array" ref="P3074">_xlfn.XLOOKUP(A3074,subscriptions!B3074:B10004,subscriptions!C3074:C10004)</f>
        <v>Mini</v>
      </c>
      <c r="Q3074" s="10" t="s">
        <v>194</v>
      </c>
      <c r="R3074" s="10" t="s">
        <v>148</v>
      </c>
      <c r="S3074" s="10" t="s">
        <v>1961</v>
      </c>
    </row>
    <row r="3075">
      <c r="A3075" s="1" t="s">
        <v>4070</v>
      </c>
      <c r="B3075" s="1" t="s">
        <v>919</v>
      </c>
      <c r="C3075" s="1" t="s">
        <v>279</v>
      </c>
      <c r="D3075" s="1" t="s">
        <v>27</v>
      </c>
      <c r="E3075" s="1" t="s">
        <v>332</v>
      </c>
      <c r="F3075" s="1" t="s">
        <v>618</v>
      </c>
      <c r="G3075" s="1" t="s">
        <v>16573</v>
      </c>
      <c r="H3075" s="1" t="s">
        <v>16574</v>
      </c>
      <c r="I3075" s="4">
        <v>84.42100694444444</v>
      </c>
      <c r="J3075" s="1">
        <v>524.32</v>
      </c>
      <c r="K3075" s="1">
        <v>143.28</v>
      </c>
      <c r="M3075" s="10">
        <f t="array" ref="M3075">_xlfn.XLOOKUP(A3075,subscriptions!B3075:B10004,subscriptions!D3075:D10004)</f>
        <v>120</v>
      </c>
      <c r="N3075" s="10">
        <f t="array" ref="N3075">_xlfn.XLOOKUP(A3075,subscriptions!B3075:B10004,subscriptions!G3075:G10004)</f>
        <v>10</v>
      </c>
      <c r="O3075" s="10">
        <v>108.0</v>
      </c>
      <c r="P3075" s="10" t="str">
        <f t="array" ref="P3075">_xlfn.XLOOKUP(A3075,subscriptions!B3075:B10004,subscriptions!C3075:C10004)</f>
        <v>Residential</v>
      </c>
      <c r="Q3075" s="10" t="s">
        <v>128</v>
      </c>
      <c r="R3075" s="10" t="s">
        <v>212</v>
      </c>
      <c r="S3075" s="10" t="s">
        <v>2152</v>
      </c>
    </row>
    <row r="3076">
      <c r="A3076" s="1" t="s">
        <v>4071</v>
      </c>
      <c r="B3076" s="1" t="s">
        <v>1865</v>
      </c>
      <c r="C3076" s="1" t="s">
        <v>391</v>
      </c>
      <c r="D3076" s="1" t="s">
        <v>153</v>
      </c>
      <c r="E3076" s="1" t="s">
        <v>239</v>
      </c>
      <c r="F3076" s="1" t="s">
        <v>2132</v>
      </c>
      <c r="G3076" s="1" t="s">
        <v>16575</v>
      </c>
      <c r="H3076" s="1" t="s">
        <v>16576</v>
      </c>
      <c r="I3076" s="4">
        <v>84.21469907407408</v>
      </c>
      <c r="J3076" s="1">
        <v>1415.72</v>
      </c>
      <c r="K3076" s="1">
        <v>299.77</v>
      </c>
      <c r="M3076" s="10">
        <f t="array" ref="M3076">_xlfn.XLOOKUP(A3076,subscriptions!B3076:B10004,subscriptions!D3076:D10004)</f>
        <v>80</v>
      </c>
      <c r="N3076" s="10">
        <f t="array" ref="N3076">_xlfn.XLOOKUP(A3076,subscriptions!B3076:B10004,subscriptions!G3076:G10004)</f>
        <v>20</v>
      </c>
      <c r="O3076" s="10">
        <v>64.0</v>
      </c>
      <c r="P3076" s="10" t="str">
        <f t="array" ref="P3076">_xlfn.XLOOKUP(A3076,subscriptions!B3076:B10004,subscriptions!C3076:C10004)</f>
        <v>Roam</v>
      </c>
      <c r="Q3076" s="10" t="s">
        <v>128</v>
      </c>
      <c r="R3076" s="10" t="s">
        <v>148</v>
      </c>
      <c r="S3076" s="10" t="s">
        <v>3641</v>
      </c>
    </row>
    <row r="3077">
      <c r="A3077" s="1" t="s">
        <v>4072</v>
      </c>
      <c r="B3077" s="1" t="s">
        <v>1491</v>
      </c>
      <c r="C3077" s="1" t="s">
        <v>2483</v>
      </c>
      <c r="D3077" s="1" t="s">
        <v>153</v>
      </c>
      <c r="E3077" s="1" t="s">
        <v>714</v>
      </c>
      <c r="F3077" s="1" t="s">
        <v>2562</v>
      </c>
      <c r="G3077" s="1" t="s">
        <v>16577</v>
      </c>
      <c r="H3077" s="1" t="s">
        <v>16578</v>
      </c>
      <c r="I3077" s="4">
        <v>84.25628472222222</v>
      </c>
      <c r="J3077" s="1">
        <v>3065.94</v>
      </c>
      <c r="K3077" s="1">
        <v>606.08</v>
      </c>
      <c r="M3077" s="10">
        <f t="array" ref="M3077">_xlfn.XLOOKUP(A3077,subscriptions!B3077:B10004,subscriptions!D3077:D10004)</f>
        <v>120</v>
      </c>
      <c r="N3077" s="10">
        <f t="array" ref="N3077">_xlfn.XLOOKUP(A3077,subscriptions!B3077:B10004,subscriptions!G3077:G10004)</f>
        <v>0</v>
      </c>
      <c r="O3077" s="10">
        <v>120.0</v>
      </c>
      <c r="P3077" s="10" t="str">
        <f t="array" ref="P3077">_xlfn.XLOOKUP(A3077,subscriptions!B3077:B10004,subscriptions!C3077:C10004)</f>
        <v>Residential</v>
      </c>
      <c r="Q3077" s="10" t="s">
        <v>173</v>
      </c>
      <c r="R3077" s="10" t="s">
        <v>212</v>
      </c>
      <c r="S3077" s="10" t="s">
        <v>130</v>
      </c>
    </row>
    <row r="3078">
      <c r="A3078" s="1" t="s">
        <v>4073</v>
      </c>
      <c r="B3078" s="1" t="s">
        <v>870</v>
      </c>
      <c r="C3078" s="1" t="s">
        <v>1833</v>
      </c>
      <c r="D3078" s="1" t="s">
        <v>153</v>
      </c>
      <c r="E3078" s="1" t="s">
        <v>239</v>
      </c>
      <c r="F3078" s="1" t="s">
        <v>2364</v>
      </c>
      <c r="G3078" s="1" t="s">
        <v>16579</v>
      </c>
      <c r="H3078" s="1" t="s">
        <v>16580</v>
      </c>
      <c r="I3078" s="4">
        <v>84.29538194444444</v>
      </c>
      <c r="J3078" s="1">
        <v>4448.68</v>
      </c>
      <c r="K3078" s="1">
        <v>785.64</v>
      </c>
      <c r="M3078" s="10">
        <f t="array" ref="M3078">_xlfn.XLOOKUP(A3078,subscriptions!B3078:B10004,subscriptions!D3078:D10004)</f>
        <v>80</v>
      </c>
      <c r="N3078" s="10">
        <f t="array" ref="N3078">_xlfn.XLOOKUP(A3078,subscriptions!B3078:B10004,subscriptions!G3078:G10004)</f>
        <v>5</v>
      </c>
      <c r="O3078" s="10">
        <v>76.0</v>
      </c>
      <c r="P3078" s="10" t="str">
        <f t="array" ref="P3078">_xlfn.XLOOKUP(A3078,subscriptions!B3078:B10004,subscriptions!C3078:C10004)</f>
        <v>Roam</v>
      </c>
      <c r="Q3078" s="10" t="s">
        <v>194</v>
      </c>
      <c r="R3078" s="10" t="s">
        <v>148</v>
      </c>
      <c r="S3078" s="10" t="s">
        <v>1026</v>
      </c>
    </row>
    <row r="3079">
      <c r="A3079" s="1" t="s">
        <v>4074</v>
      </c>
      <c r="B3079" s="1" t="s">
        <v>409</v>
      </c>
      <c r="C3079" s="1" t="s">
        <v>110</v>
      </c>
      <c r="D3079" s="1" t="s">
        <v>27</v>
      </c>
      <c r="E3079" s="1" t="s">
        <v>714</v>
      </c>
      <c r="F3079" s="1" t="s">
        <v>715</v>
      </c>
      <c r="G3079" s="1" t="s">
        <v>16581</v>
      </c>
      <c r="H3079" s="1" t="s">
        <v>16582</v>
      </c>
      <c r="I3079" s="4">
        <v>84.25219907407407</v>
      </c>
      <c r="J3079" s="1">
        <v>217.92</v>
      </c>
      <c r="K3079" s="1">
        <v>49.43</v>
      </c>
      <c r="M3079" s="10">
        <f t="array" ref="M3079">_xlfn.XLOOKUP(A3079,subscriptions!B3079:B10004,subscriptions!D3079:D10004)</f>
        <v>50</v>
      </c>
      <c r="N3079" s="10">
        <f t="array" ref="N3079">_xlfn.XLOOKUP(A3079,subscriptions!B3079:B10004,subscriptions!G3079:G10004)</f>
        <v>10</v>
      </c>
      <c r="O3079" s="10">
        <v>45.0</v>
      </c>
      <c r="P3079" s="10" t="str">
        <f t="array" ref="P3079">_xlfn.XLOOKUP(A3079,subscriptions!B3079:B10004,subscriptions!C3079:C10004)</f>
        <v>Mini</v>
      </c>
      <c r="Q3079" s="10" t="s">
        <v>128</v>
      </c>
      <c r="R3079" s="10" t="s">
        <v>148</v>
      </c>
      <c r="S3079" s="10" t="s">
        <v>1008</v>
      </c>
    </row>
    <row r="3080">
      <c r="A3080" s="1" t="s">
        <v>4075</v>
      </c>
      <c r="B3080" s="1" t="s">
        <v>870</v>
      </c>
      <c r="C3080" s="1" t="s">
        <v>279</v>
      </c>
      <c r="D3080" s="1" t="s">
        <v>153</v>
      </c>
      <c r="E3080" s="1" t="s">
        <v>631</v>
      </c>
      <c r="F3080" s="1" t="s">
        <v>2293</v>
      </c>
      <c r="G3080" s="1" t="s">
        <v>16583</v>
      </c>
      <c r="H3080" s="1" t="s">
        <v>16584</v>
      </c>
      <c r="I3080" s="4">
        <v>84.29244212962963</v>
      </c>
      <c r="J3080" s="1">
        <v>302.32</v>
      </c>
      <c r="K3080" s="1">
        <v>74.91</v>
      </c>
      <c r="M3080" s="10">
        <f t="array" ref="M3080">_xlfn.XLOOKUP(A3080,subscriptions!B3080:B10004,subscriptions!D3080:D10004)</f>
        <v>120</v>
      </c>
      <c r="N3080" s="10">
        <f t="array" ref="N3080">_xlfn.XLOOKUP(A3080,subscriptions!B3080:B10004,subscriptions!G3080:G10004)</f>
        <v>20</v>
      </c>
      <c r="O3080" s="10">
        <v>96.0</v>
      </c>
      <c r="P3080" s="10" t="str">
        <f t="array" ref="P3080">_xlfn.XLOOKUP(A3080,subscriptions!B3080:B10004,subscriptions!C3080:C10004)</f>
        <v>Residential</v>
      </c>
      <c r="Q3080" s="10" t="s">
        <v>128</v>
      </c>
      <c r="R3080" s="10" t="s">
        <v>148</v>
      </c>
      <c r="S3080" s="10" t="s">
        <v>587</v>
      </c>
    </row>
    <row r="3081">
      <c r="A3081" s="1" t="s">
        <v>4076</v>
      </c>
      <c r="B3081" s="1" t="s">
        <v>426</v>
      </c>
      <c r="C3081" s="1" t="s">
        <v>1388</v>
      </c>
      <c r="D3081" s="1" t="s">
        <v>153</v>
      </c>
      <c r="E3081" s="1" t="s">
        <v>262</v>
      </c>
      <c r="F3081" s="1" t="s">
        <v>885</v>
      </c>
      <c r="G3081" s="1" t="s">
        <v>16585</v>
      </c>
      <c r="H3081" s="1" t="s">
        <v>16586</v>
      </c>
      <c r="I3081" s="4">
        <v>84.2931712962963</v>
      </c>
      <c r="J3081" s="1">
        <v>4393.46</v>
      </c>
      <c r="K3081" s="1">
        <v>603.65</v>
      </c>
      <c r="M3081" s="10">
        <f t="array" ref="M3081">_xlfn.XLOOKUP(A3081,subscriptions!B3081:B10004,subscriptions!D3081:D10004)</f>
        <v>120</v>
      </c>
      <c r="N3081" s="10">
        <f t="array" ref="N3081">_xlfn.XLOOKUP(A3081,subscriptions!B3081:B10004,subscriptions!G3081:G10004)</f>
        <v>0</v>
      </c>
      <c r="O3081" s="10">
        <v>120.0</v>
      </c>
      <c r="P3081" s="10" t="str">
        <f t="array" ref="P3081">_xlfn.XLOOKUP(A3081,subscriptions!B3081:B10004,subscriptions!C3081:C10004)</f>
        <v>Residential</v>
      </c>
      <c r="Q3081" s="10" t="s">
        <v>173</v>
      </c>
      <c r="R3081" s="10" t="s">
        <v>212</v>
      </c>
      <c r="S3081" s="10" t="s">
        <v>1779</v>
      </c>
    </row>
    <row r="3082">
      <c r="A3082" s="1" t="s">
        <v>4077</v>
      </c>
      <c r="B3082" s="1" t="s">
        <v>1414</v>
      </c>
      <c r="C3082" s="1" t="s">
        <v>218</v>
      </c>
      <c r="D3082" s="1" t="s">
        <v>27</v>
      </c>
      <c r="E3082" s="1" t="s">
        <v>179</v>
      </c>
      <c r="F3082" s="1" t="s">
        <v>4595</v>
      </c>
      <c r="G3082" s="1" t="s">
        <v>16587</v>
      </c>
      <c r="H3082" s="1" t="s">
        <v>16588</v>
      </c>
      <c r="I3082" s="4">
        <v>84.4177199074074</v>
      </c>
      <c r="J3082" s="1">
        <v>2050.75</v>
      </c>
      <c r="K3082" s="1">
        <v>471.09</v>
      </c>
      <c r="L3082" s="1">
        <v>100.0</v>
      </c>
      <c r="M3082" s="10">
        <f t="array" ref="M3082">_xlfn.XLOOKUP(A3082,subscriptions!B3082:B10004,subscriptions!D3082:D10004)</f>
        <v>120</v>
      </c>
      <c r="N3082" s="10">
        <f t="array" ref="N3082">_xlfn.XLOOKUP(A3082,subscriptions!B3082:B10004,subscriptions!G3082:G10004)</f>
        <v>5</v>
      </c>
      <c r="O3082" s="10">
        <v>114.0</v>
      </c>
      <c r="P3082" s="10" t="str">
        <f t="array" ref="P3082">_xlfn.XLOOKUP(A3082,subscriptions!B3082:B10004,subscriptions!C3082:C10004)</f>
        <v>Residential</v>
      </c>
      <c r="Q3082" s="10" t="s">
        <v>194</v>
      </c>
      <c r="R3082" s="10" t="s">
        <v>212</v>
      </c>
      <c r="S3082" s="10" t="s">
        <v>327</v>
      </c>
    </row>
    <row r="3083">
      <c r="A3083" s="1" t="s">
        <v>4080</v>
      </c>
      <c r="B3083" s="1" t="s">
        <v>2788</v>
      </c>
      <c r="C3083" s="1" t="s">
        <v>1100</v>
      </c>
      <c r="D3083" s="1" t="s">
        <v>153</v>
      </c>
      <c r="E3083" s="1" t="s">
        <v>219</v>
      </c>
      <c r="F3083" s="1" t="s">
        <v>458</v>
      </c>
      <c r="G3083" s="1" t="s">
        <v>16589</v>
      </c>
      <c r="H3083" s="1" t="s">
        <v>16590</v>
      </c>
      <c r="I3083" s="4">
        <v>84.17164351851852</v>
      </c>
      <c r="J3083" s="1">
        <v>3268.29</v>
      </c>
      <c r="K3083" s="1">
        <v>566.4</v>
      </c>
      <c r="M3083" s="10">
        <f t="array" ref="M3083">_xlfn.XLOOKUP(A3083,subscriptions!B3083:B10004,subscriptions!D3083:D10004)</f>
        <v>120</v>
      </c>
      <c r="N3083" s="10">
        <f t="array" ref="N3083">_xlfn.XLOOKUP(A3083,subscriptions!B3083:B10004,subscriptions!G3083:G10004)</f>
        <v>10</v>
      </c>
      <c r="O3083" s="10">
        <v>108.0</v>
      </c>
      <c r="P3083" s="10" t="str">
        <f t="array" ref="P3083">_xlfn.XLOOKUP(A3083,subscriptions!B3083:B10004,subscriptions!C3083:C10004)</f>
        <v>Residential</v>
      </c>
      <c r="Q3083" s="10" t="s">
        <v>128</v>
      </c>
      <c r="R3083" s="10" t="s">
        <v>212</v>
      </c>
      <c r="S3083" s="10" t="s">
        <v>1082</v>
      </c>
    </row>
    <row r="3084">
      <c r="A3084" s="1" t="s">
        <v>4081</v>
      </c>
      <c r="B3084" s="1" t="s">
        <v>472</v>
      </c>
      <c r="C3084" s="1" t="s">
        <v>198</v>
      </c>
      <c r="D3084" s="1" t="s">
        <v>27</v>
      </c>
      <c r="E3084" s="1" t="s">
        <v>280</v>
      </c>
      <c r="F3084" s="1" t="s">
        <v>873</v>
      </c>
      <c r="G3084" s="1" t="s">
        <v>16591</v>
      </c>
      <c r="H3084" s="1" t="s">
        <v>16592</v>
      </c>
      <c r="I3084" s="4">
        <v>84.2522800925926</v>
      </c>
      <c r="J3084" s="1">
        <v>389.66</v>
      </c>
      <c r="K3084" s="1">
        <v>92.55</v>
      </c>
      <c r="M3084" s="10">
        <f t="array" ref="M3084">_xlfn.XLOOKUP(A3084,subscriptions!B3084:B10004,subscriptions!D3084:D10004)</f>
        <v>80</v>
      </c>
      <c r="N3084" s="10">
        <f t="array" ref="N3084">_xlfn.XLOOKUP(A3084,subscriptions!B3084:B10004,subscriptions!G3084:G10004)</f>
        <v>20</v>
      </c>
      <c r="O3084" s="10">
        <v>64.0</v>
      </c>
      <c r="P3084" s="10" t="str">
        <f t="array" ref="P3084">_xlfn.XLOOKUP(A3084,subscriptions!B3084:B10004,subscriptions!C3084:C10004)</f>
        <v>Roam</v>
      </c>
      <c r="Q3084" s="10" t="s">
        <v>128</v>
      </c>
      <c r="R3084" s="10" t="s">
        <v>148</v>
      </c>
      <c r="S3084" s="10" t="s">
        <v>1008</v>
      </c>
    </row>
    <row r="3085">
      <c r="A3085" s="1" t="s">
        <v>4082</v>
      </c>
      <c r="B3085" s="1" t="s">
        <v>2279</v>
      </c>
      <c r="C3085" s="1" t="s">
        <v>1251</v>
      </c>
      <c r="D3085" s="1" t="s">
        <v>153</v>
      </c>
      <c r="E3085" s="1" t="s">
        <v>111</v>
      </c>
      <c r="F3085" s="1" t="s">
        <v>1906</v>
      </c>
      <c r="G3085" s="1" t="s">
        <v>16593</v>
      </c>
      <c r="H3085" s="1" t="s">
        <v>16594</v>
      </c>
      <c r="I3085" s="4">
        <v>84.4175462962963</v>
      </c>
      <c r="J3085" s="1">
        <v>1378.59</v>
      </c>
      <c r="K3085" s="1">
        <v>337.34</v>
      </c>
      <c r="M3085" s="10">
        <f t="array" ref="M3085">_xlfn.XLOOKUP(A3085,subscriptions!B3085:B10004,subscriptions!D3085:D10004)</f>
        <v>80</v>
      </c>
      <c r="N3085" s="10">
        <f t="array" ref="N3085">_xlfn.XLOOKUP(A3085,subscriptions!B3085:B10004,subscriptions!G3085:G10004)</f>
        <v>0</v>
      </c>
      <c r="O3085" s="10">
        <v>80.0</v>
      </c>
      <c r="P3085" s="10" t="str">
        <f t="array" ref="P3085">_xlfn.XLOOKUP(A3085,subscriptions!B3085:B10004,subscriptions!C3085:C10004)</f>
        <v>Roam</v>
      </c>
      <c r="Q3085" s="10" t="s">
        <v>173</v>
      </c>
      <c r="R3085" s="10" t="s">
        <v>148</v>
      </c>
      <c r="S3085" s="10" t="s">
        <v>327</v>
      </c>
    </row>
    <row r="3086">
      <c r="A3086" s="1" t="s">
        <v>4083</v>
      </c>
      <c r="B3086" s="1" t="s">
        <v>132</v>
      </c>
      <c r="C3086" s="1" t="s">
        <v>152</v>
      </c>
      <c r="D3086" s="1" t="s">
        <v>27</v>
      </c>
      <c r="E3086" s="1" t="s">
        <v>332</v>
      </c>
      <c r="F3086" s="1" t="s">
        <v>736</v>
      </c>
      <c r="G3086" s="1" t="s">
        <v>16595</v>
      </c>
      <c r="H3086" s="1" t="s">
        <v>16596</v>
      </c>
      <c r="I3086" s="4">
        <v>84.41739583333333</v>
      </c>
      <c r="J3086" s="1">
        <v>1861.67</v>
      </c>
      <c r="K3086" s="1">
        <v>440.05</v>
      </c>
      <c r="M3086" s="10">
        <f t="array" ref="M3086">_xlfn.XLOOKUP(A3086,subscriptions!B3086:B10004,subscriptions!D3086:D10004)</f>
        <v>120</v>
      </c>
      <c r="N3086" s="10">
        <f t="array" ref="N3086">_xlfn.XLOOKUP(A3086,subscriptions!B3086:B10004,subscriptions!G3086:G10004)</f>
        <v>5</v>
      </c>
      <c r="O3086" s="10">
        <v>114.0</v>
      </c>
      <c r="P3086" s="10" t="str">
        <f t="array" ref="P3086">_xlfn.XLOOKUP(A3086,subscriptions!B3086:B10004,subscriptions!C3086:C10004)</f>
        <v>Residential</v>
      </c>
      <c r="Q3086" s="10" t="s">
        <v>194</v>
      </c>
      <c r="R3086" s="10" t="s">
        <v>212</v>
      </c>
      <c r="S3086" s="10" t="s">
        <v>327</v>
      </c>
    </row>
    <row r="3087">
      <c r="A3087" s="1" t="s">
        <v>4084</v>
      </c>
      <c r="B3087" s="1" t="s">
        <v>1157</v>
      </c>
      <c r="C3087" s="1" t="s">
        <v>2483</v>
      </c>
      <c r="D3087" s="1" t="s">
        <v>27</v>
      </c>
      <c r="E3087" s="1" t="s">
        <v>111</v>
      </c>
      <c r="F3087" s="1" t="s">
        <v>1263</v>
      </c>
      <c r="G3087" s="1" t="s">
        <v>16597</v>
      </c>
      <c r="H3087" s="1" t="s">
        <v>16598</v>
      </c>
      <c r="I3087" s="4">
        <v>84.1709837962963</v>
      </c>
      <c r="J3087" s="1">
        <v>1759.68</v>
      </c>
      <c r="K3087" s="1">
        <v>302.72</v>
      </c>
      <c r="M3087" s="10">
        <f t="array" ref="M3087">_xlfn.XLOOKUP(A3087,subscriptions!B3087:B10004,subscriptions!D3087:D10004)</f>
        <v>50</v>
      </c>
      <c r="N3087" s="10">
        <f t="array" ref="N3087">_xlfn.XLOOKUP(A3087,subscriptions!B3087:B10004,subscriptions!G3087:G10004)</f>
        <v>10</v>
      </c>
      <c r="O3087" s="10">
        <v>45.0</v>
      </c>
      <c r="P3087" s="10" t="str">
        <f t="array" ref="P3087">_xlfn.XLOOKUP(A3087,subscriptions!B3087:B10004,subscriptions!C3087:C10004)</f>
        <v>Mini</v>
      </c>
      <c r="Q3087" s="10" t="s">
        <v>128</v>
      </c>
      <c r="R3087" s="10" t="s">
        <v>148</v>
      </c>
      <c r="S3087" s="10" t="s">
        <v>310</v>
      </c>
    </row>
    <row r="3088">
      <c r="A3088" s="1" t="s">
        <v>4085</v>
      </c>
      <c r="B3088" s="1" t="s">
        <v>1262</v>
      </c>
      <c r="C3088" s="1" t="s">
        <v>218</v>
      </c>
      <c r="D3088" s="1" t="s">
        <v>27</v>
      </c>
      <c r="E3088" s="1" t="s">
        <v>332</v>
      </c>
      <c r="F3088" s="1" t="s">
        <v>1028</v>
      </c>
      <c r="G3088" s="1" t="s">
        <v>16599</v>
      </c>
      <c r="H3088" s="1" t="s">
        <v>16600</v>
      </c>
      <c r="I3088" s="4">
        <v>84.21622685185186</v>
      </c>
      <c r="J3088" s="1">
        <v>836.76</v>
      </c>
      <c r="K3088" s="1">
        <v>106.2</v>
      </c>
      <c r="M3088" s="10">
        <f t="array" ref="M3088">_xlfn.XLOOKUP(A3088,subscriptions!B3088:B10004,subscriptions!D3088:D10004)</f>
        <v>50</v>
      </c>
      <c r="N3088" s="10">
        <f t="array" ref="N3088">_xlfn.XLOOKUP(A3088,subscriptions!B3088:B10004,subscriptions!G3088:G10004)</f>
        <v>20</v>
      </c>
      <c r="O3088" s="10">
        <v>40.0</v>
      </c>
      <c r="P3088" s="10" t="str">
        <f t="array" ref="P3088">_xlfn.XLOOKUP(A3088,subscriptions!B3088:B10004,subscriptions!C3088:C10004)</f>
        <v>Mini</v>
      </c>
      <c r="Q3088" s="10" t="s">
        <v>128</v>
      </c>
      <c r="R3088" s="10" t="s">
        <v>148</v>
      </c>
      <c r="S3088" s="10" t="s">
        <v>2596</v>
      </c>
    </row>
    <row r="3089">
      <c r="A3089" s="1" t="s">
        <v>4086</v>
      </c>
      <c r="B3089" s="1" t="s">
        <v>2534</v>
      </c>
      <c r="C3089" s="1" t="s">
        <v>764</v>
      </c>
      <c r="D3089" s="1" t="s">
        <v>153</v>
      </c>
      <c r="E3089" s="1" t="s">
        <v>219</v>
      </c>
      <c r="F3089" s="1" t="s">
        <v>574</v>
      </c>
      <c r="G3089" s="1" t="s">
        <v>16601</v>
      </c>
      <c r="H3089" s="1" t="s">
        <v>16602</v>
      </c>
      <c r="I3089" s="4">
        <v>84.17377314814814</v>
      </c>
      <c r="J3089" s="1">
        <v>73.27</v>
      </c>
      <c r="K3089" s="1">
        <v>9.86</v>
      </c>
      <c r="M3089" s="10">
        <f t="array" ref="M3089">_xlfn.XLOOKUP(A3089,subscriptions!B3089:B10004,subscriptions!D3089:D10004)</f>
        <v>50</v>
      </c>
      <c r="N3089" s="10">
        <f t="array" ref="N3089">_xlfn.XLOOKUP(A3089,subscriptions!B3089:B10004,subscriptions!G3089:G10004)</f>
        <v>0</v>
      </c>
      <c r="O3089" s="10">
        <v>50.0</v>
      </c>
      <c r="P3089" s="10" t="str">
        <f t="array" ref="P3089">_xlfn.XLOOKUP(A3089,subscriptions!B3089:B10004,subscriptions!C3089:C10004)</f>
        <v>Mini</v>
      </c>
      <c r="Q3089" s="10" t="s">
        <v>173</v>
      </c>
      <c r="R3089" s="10" t="s">
        <v>148</v>
      </c>
      <c r="S3089" s="10" t="s">
        <v>3087</v>
      </c>
    </row>
    <row r="3090">
      <c r="A3090" s="1" t="s">
        <v>4087</v>
      </c>
      <c r="B3090" s="1" t="s">
        <v>329</v>
      </c>
      <c r="C3090" s="1" t="s">
        <v>26</v>
      </c>
      <c r="D3090" s="1" t="s">
        <v>27</v>
      </c>
      <c r="E3090" s="1" t="s">
        <v>239</v>
      </c>
      <c r="F3090" s="1" t="s">
        <v>2765</v>
      </c>
      <c r="G3090" s="1" t="s">
        <v>16603</v>
      </c>
      <c r="H3090" s="1" t="s">
        <v>16604</v>
      </c>
      <c r="I3090" s="4">
        <v>84.25578703703704</v>
      </c>
      <c r="J3090" s="1">
        <v>1361.74</v>
      </c>
      <c r="K3090" s="1">
        <v>263.97</v>
      </c>
      <c r="M3090" s="10">
        <f t="array" ref="M3090">_xlfn.XLOOKUP(A3090,subscriptions!B3090:B10004,subscriptions!D3090:D10004)</f>
        <v>120</v>
      </c>
      <c r="N3090" s="10">
        <f t="array" ref="N3090">_xlfn.XLOOKUP(A3090,subscriptions!B3090:B10004,subscriptions!G3090:G10004)</f>
        <v>5</v>
      </c>
      <c r="O3090" s="10">
        <v>114.0</v>
      </c>
      <c r="P3090" s="10" t="str">
        <f t="array" ref="P3090">_xlfn.XLOOKUP(A3090,subscriptions!B3090:B10004,subscriptions!C3090:C10004)</f>
        <v>Residential</v>
      </c>
      <c r="Q3090" s="10" t="s">
        <v>194</v>
      </c>
      <c r="R3090" s="10" t="s">
        <v>212</v>
      </c>
      <c r="S3090" s="10" t="s">
        <v>1156</v>
      </c>
    </row>
    <row r="3091">
      <c r="A3091" s="1" t="s">
        <v>4090</v>
      </c>
      <c r="B3091" s="1" t="s">
        <v>1939</v>
      </c>
      <c r="C3091" s="1" t="s">
        <v>1142</v>
      </c>
      <c r="D3091" s="1" t="s">
        <v>153</v>
      </c>
      <c r="E3091" s="1" t="s">
        <v>219</v>
      </c>
      <c r="F3091" s="1" t="s">
        <v>220</v>
      </c>
      <c r="G3091" s="1" t="s">
        <v>16605</v>
      </c>
      <c r="H3091" s="1" t="s">
        <v>16606</v>
      </c>
      <c r="I3091" s="4">
        <v>84.38226851851852</v>
      </c>
      <c r="J3091" s="1">
        <v>487.74</v>
      </c>
      <c r="K3091" s="1">
        <v>47.3</v>
      </c>
      <c r="M3091" s="10">
        <f t="array" ref="M3091">_xlfn.XLOOKUP(A3091,subscriptions!B3091:B10004,subscriptions!D3091:D10004)</f>
        <v>120</v>
      </c>
      <c r="N3091" s="10">
        <f t="array" ref="N3091">_xlfn.XLOOKUP(A3091,subscriptions!B3091:B10004,subscriptions!G3091:G10004)</f>
        <v>10</v>
      </c>
      <c r="O3091" s="10">
        <v>108.0</v>
      </c>
      <c r="P3091" s="10" t="str">
        <f t="array" ref="P3091">_xlfn.XLOOKUP(A3091,subscriptions!B3091:B10004,subscriptions!C3091:C10004)</f>
        <v>Residential</v>
      </c>
      <c r="Q3091" s="10" t="s">
        <v>128</v>
      </c>
      <c r="R3091" s="10" t="s">
        <v>212</v>
      </c>
      <c r="S3091" s="10" t="s">
        <v>293</v>
      </c>
    </row>
    <row r="3092">
      <c r="A3092" s="1" t="s">
        <v>4091</v>
      </c>
      <c r="B3092" s="1" t="s">
        <v>814</v>
      </c>
      <c r="C3092" s="1" t="s">
        <v>441</v>
      </c>
      <c r="D3092" s="1" t="s">
        <v>153</v>
      </c>
      <c r="E3092" s="1" t="s">
        <v>179</v>
      </c>
      <c r="F3092" s="1" t="s">
        <v>1045</v>
      </c>
      <c r="G3092" s="1" t="s">
        <v>16607</v>
      </c>
      <c r="H3092" s="1" t="s">
        <v>16608</v>
      </c>
      <c r="I3092" s="4">
        <v>84.38159722222223</v>
      </c>
      <c r="J3092" s="1">
        <v>947.45</v>
      </c>
      <c r="K3092" s="1">
        <v>114.28</v>
      </c>
      <c r="L3092" s="1">
        <v>100.0</v>
      </c>
      <c r="M3092" s="10">
        <f t="array" ref="M3092">_xlfn.XLOOKUP(A3092,subscriptions!B3092:B10004,subscriptions!D3092:D10004)</f>
        <v>120</v>
      </c>
      <c r="N3092" s="10">
        <f t="array" ref="N3092">_xlfn.XLOOKUP(A3092,subscriptions!B3092:B10004,subscriptions!G3092:G10004)</f>
        <v>20</v>
      </c>
      <c r="O3092" s="10">
        <v>96.0</v>
      </c>
      <c r="P3092" s="10" t="str">
        <f t="array" ref="P3092">_xlfn.XLOOKUP(A3092,subscriptions!B3092:B10004,subscriptions!C3092:C10004)</f>
        <v>Residential</v>
      </c>
      <c r="Q3092" s="10" t="s">
        <v>128</v>
      </c>
      <c r="R3092" s="10" t="s">
        <v>148</v>
      </c>
      <c r="S3092" s="10" t="s">
        <v>1789</v>
      </c>
    </row>
    <row r="3093">
      <c r="A3093" s="1" t="s">
        <v>4092</v>
      </c>
      <c r="B3093" s="1" t="s">
        <v>772</v>
      </c>
      <c r="C3093" s="1" t="s">
        <v>391</v>
      </c>
      <c r="D3093" s="1" t="s">
        <v>153</v>
      </c>
      <c r="E3093" s="1" t="s">
        <v>179</v>
      </c>
      <c r="F3093" s="1" t="s">
        <v>2311</v>
      </c>
      <c r="G3093" s="1" t="s">
        <v>16609</v>
      </c>
      <c r="H3093" s="1" t="s">
        <v>16610</v>
      </c>
      <c r="I3093" s="4">
        <v>84.38266203703704</v>
      </c>
      <c r="J3093" s="1">
        <v>4790.24</v>
      </c>
      <c r="K3093" s="1">
        <v>665.0</v>
      </c>
      <c r="L3093" s="1">
        <v>100.0</v>
      </c>
      <c r="M3093" s="10">
        <f t="array" ref="M3093">_xlfn.XLOOKUP(A3093,subscriptions!B3093:B10004,subscriptions!D3093:D10004)</f>
        <v>120</v>
      </c>
      <c r="N3093" s="10">
        <f t="array" ref="N3093">_xlfn.XLOOKUP(A3093,subscriptions!B3093:B10004,subscriptions!G3093:G10004)</f>
        <v>0</v>
      </c>
      <c r="O3093" s="10">
        <v>120.0</v>
      </c>
      <c r="P3093" s="10" t="str">
        <f t="array" ref="P3093">_xlfn.XLOOKUP(A3093,subscriptions!B3093:B10004,subscriptions!C3093:C10004)</f>
        <v>Residential</v>
      </c>
      <c r="Q3093" s="10" t="s">
        <v>173</v>
      </c>
      <c r="R3093" s="10" t="s">
        <v>212</v>
      </c>
      <c r="S3093" s="10" t="s">
        <v>671</v>
      </c>
    </row>
    <row r="3094">
      <c r="A3094" s="1" t="s">
        <v>4093</v>
      </c>
      <c r="B3094" s="1" t="s">
        <v>1099</v>
      </c>
      <c r="C3094" s="1" t="s">
        <v>509</v>
      </c>
      <c r="D3094" s="1" t="s">
        <v>153</v>
      </c>
      <c r="E3094" s="1" t="s">
        <v>179</v>
      </c>
      <c r="F3094" s="1" t="s">
        <v>181</v>
      </c>
      <c r="G3094" s="1" t="s">
        <v>16611</v>
      </c>
      <c r="H3094" s="1" t="s">
        <v>16612</v>
      </c>
      <c r="I3094" s="4">
        <v>84.41829861111111</v>
      </c>
      <c r="J3094" s="1">
        <v>813.83</v>
      </c>
      <c r="K3094" s="1">
        <v>199.05</v>
      </c>
      <c r="L3094" s="1">
        <v>100.0</v>
      </c>
      <c r="M3094" s="10">
        <f t="array" ref="M3094">_xlfn.XLOOKUP(A3094,subscriptions!B3094:B10004,subscriptions!D3094:D10004)</f>
        <v>120</v>
      </c>
      <c r="N3094" s="10">
        <f t="array" ref="N3094">_xlfn.XLOOKUP(A3094,subscriptions!B3094:B10004,subscriptions!G3094:G10004)</f>
        <v>5</v>
      </c>
      <c r="O3094" s="10">
        <v>114.0</v>
      </c>
      <c r="P3094" s="10" t="str">
        <f t="array" ref="P3094">_xlfn.XLOOKUP(A3094,subscriptions!B3094:B10004,subscriptions!C3094:C10004)</f>
        <v>Residential</v>
      </c>
      <c r="Q3094" s="10" t="s">
        <v>194</v>
      </c>
      <c r="R3094" s="10" t="s">
        <v>212</v>
      </c>
      <c r="S3094" s="10" t="s">
        <v>3020</v>
      </c>
    </row>
    <row r="3095">
      <c r="A3095" s="1" t="s">
        <v>4094</v>
      </c>
      <c r="B3095" s="1" t="s">
        <v>899</v>
      </c>
      <c r="C3095" s="1" t="s">
        <v>426</v>
      </c>
      <c r="D3095" s="1" t="s">
        <v>27</v>
      </c>
      <c r="E3095" s="1" t="s">
        <v>332</v>
      </c>
      <c r="F3095" s="1" t="s">
        <v>788</v>
      </c>
      <c r="G3095" s="1" t="s">
        <v>16613</v>
      </c>
      <c r="H3095" s="1" t="s">
        <v>16614</v>
      </c>
      <c r="I3095" s="4">
        <v>84.37792824074074</v>
      </c>
      <c r="J3095" s="1">
        <v>2797.01</v>
      </c>
      <c r="K3095" s="1">
        <v>335.43</v>
      </c>
      <c r="M3095" s="10">
        <f t="array" ref="M3095">_xlfn.XLOOKUP(A3095,subscriptions!B3095:B10004,subscriptions!D3095:D10004)</f>
        <v>120</v>
      </c>
      <c r="N3095" s="10">
        <f t="array" ref="N3095">_xlfn.XLOOKUP(A3095,subscriptions!B3095:B10004,subscriptions!G3095:G10004)</f>
        <v>10</v>
      </c>
      <c r="O3095" s="10">
        <v>108.0</v>
      </c>
      <c r="P3095" s="10" t="str">
        <f t="array" ref="P3095">_xlfn.XLOOKUP(A3095,subscriptions!B3095:B10004,subscriptions!C3095:C10004)</f>
        <v>Residential</v>
      </c>
      <c r="Q3095" s="10" t="s">
        <v>128</v>
      </c>
      <c r="R3095" s="10" t="s">
        <v>212</v>
      </c>
      <c r="S3095" s="10" t="s">
        <v>1302</v>
      </c>
    </row>
    <row r="3096">
      <c r="A3096" s="1" t="s">
        <v>4095</v>
      </c>
      <c r="B3096" s="1" t="s">
        <v>2279</v>
      </c>
      <c r="C3096" s="1" t="s">
        <v>473</v>
      </c>
      <c r="D3096" s="1" t="s">
        <v>153</v>
      </c>
      <c r="E3096" s="1" t="s">
        <v>714</v>
      </c>
      <c r="F3096" s="1" t="s">
        <v>1159</v>
      </c>
      <c r="G3096" s="1" t="s">
        <v>16615</v>
      </c>
      <c r="H3096" s="1" t="s">
        <v>16616</v>
      </c>
      <c r="I3096" s="4">
        <v>84.38348379629629</v>
      </c>
      <c r="J3096" s="1">
        <v>363.38</v>
      </c>
      <c r="K3096" s="1">
        <v>74.83</v>
      </c>
      <c r="M3096" s="10">
        <f t="array" ref="M3096">_xlfn.XLOOKUP(A3096,subscriptions!B3096:B10004,subscriptions!D3096:D10004)</f>
        <v>80</v>
      </c>
      <c r="N3096" s="10">
        <f t="array" ref="N3096">_xlfn.XLOOKUP(A3096,subscriptions!B3096:B10004,subscriptions!G3096:G10004)</f>
        <v>20</v>
      </c>
      <c r="O3096" s="10">
        <v>64.0</v>
      </c>
      <c r="P3096" s="10" t="str">
        <f t="array" ref="P3096">_xlfn.XLOOKUP(A3096,subscriptions!B3096:B10004,subscriptions!C3096:C10004)</f>
        <v>Roam</v>
      </c>
      <c r="Q3096" s="10" t="s">
        <v>128</v>
      </c>
      <c r="R3096" s="10" t="s">
        <v>148</v>
      </c>
      <c r="S3096" s="10" t="s">
        <v>882</v>
      </c>
    </row>
    <row r="3097">
      <c r="A3097" s="1" t="s">
        <v>4096</v>
      </c>
      <c r="B3097" s="1" t="s">
        <v>1226</v>
      </c>
      <c r="C3097" s="1" t="s">
        <v>2007</v>
      </c>
      <c r="D3097" s="1" t="s">
        <v>153</v>
      </c>
      <c r="E3097" s="1" t="s">
        <v>239</v>
      </c>
      <c r="F3097" s="1" t="s">
        <v>2267</v>
      </c>
      <c r="G3097" s="1" t="s">
        <v>16617</v>
      </c>
      <c r="H3097" s="1" t="s">
        <v>16618</v>
      </c>
      <c r="I3097" s="4">
        <v>84.2953587962963</v>
      </c>
      <c r="J3097" s="1">
        <v>1724.22</v>
      </c>
      <c r="K3097" s="1">
        <v>257.61</v>
      </c>
      <c r="M3097" s="10">
        <f t="array" ref="M3097">_xlfn.XLOOKUP(A3097,subscriptions!B3097:B10004,subscriptions!D3097:D10004)</f>
        <v>120</v>
      </c>
      <c r="N3097" s="10">
        <f t="array" ref="N3097">_xlfn.XLOOKUP(A3097,subscriptions!B3097:B10004,subscriptions!G3097:G10004)</f>
        <v>0</v>
      </c>
      <c r="O3097" s="10">
        <v>120.0</v>
      </c>
      <c r="P3097" s="10" t="str">
        <f t="array" ref="P3097">_xlfn.XLOOKUP(A3097,subscriptions!B3097:B10004,subscriptions!C3097:C10004)</f>
        <v>Residential</v>
      </c>
      <c r="Q3097" s="10" t="s">
        <v>173</v>
      </c>
      <c r="R3097" s="10" t="s">
        <v>212</v>
      </c>
      <c r="S3097" s="10" t="s">
        <v>1026</v>
      </c>
    </row>
    <row r="3098">
      <c r="A3098" s="1" t="s">
        <v>4097</v>
      </c>
      <c r="B3098" s="1" t="s">
        <v>1099</v>
      </c>
      <c r="C3098" s="1" t="s">
        <v>426</v>
      </c>
      <c r="D3098" s="1" t="s">
        <v>153</v>
      </c>
      <c r="E3098" s="1" t="s">
        <v>332</v>
      </c>
      <c r="F3098" s="1" t="s">
        <v>427</v>
      </c>
      <c r="G3098" s="1" t="s">
        <v>16619</v>
      </c>
      <c r="H3098" s="1" t="s">
        <v>16620</v>
      </c>
      <c r="I3098" s="4">
        <v>84.2958912037037</v>
      </c>
      <c r="J3098" s="1">
        <v>5708.85</v>
      </c>
      <c r="K3098" s="1">
        <v>1266.92</v>
      </c>
      <c r="M3098" s="10">
        <f t="array" ref="M3098">_xlfn.XLOOKUP(A3098,subscriptions!B3098:B10004,subscriptions!D3098:D10004)</f>
        <v>120</v>
      </c>
      <c r="N3098" s="10">
        <f t="array" ref="N3098">_xlfn.XLOOKUP(A3098,subscriptions!B3098:B10004,subscriptions!G3098:G10004)</f>
        <v>5</v>
      </c>
      <c r="O3098" s="10">
        <v>114.0</v>
      </c>
      <c r="P3098" s="10" t="str">
        <f t="array" ref="P3098">_xlfn.XLOOKUP(A3098,subscriptions!B3098:B10004,subscriptions!C3098:C10004)</f>
        <v>Residential</v>
      </c>
      <c r="Q3098" s="10" t="s">
        <v>194</v>
      </c>
      <c r="R3098" s="10" t="s">
        <v>212</v>
      </c>
      <c r="S3098" s="10" t="s">
        <v>655</v>
      </c>
    </row>
    <row r="3099">
      <c r="A3099" s="1" t="s">
        <v>4098</v>
      </c>
      <c r="B3099" s="1" t="s">
        <v>657</v>
      </c>
      <c r="C3099" s="1" t="s">
        <v>1507</v>
      </c>
      <c r="D3099" s="1" t="s">
        <v>153</v>
      </c>
      <c r="E3099" s="1" t="s">
        <v>631</v>
      </c>
      <c r="F3099" s="1" t="s">
        <v>2749</v>
      </c>
      <c r="G3099" s="1" t="s">
        <v>16621</v>
      </c>
      <c r="H3099" s="1" t="s">
        <v>16622</v>
      </c>
      <c r="I3099" s="4">
        <v>84.29751157407408</v>
      </c>
      <c r="J3099" s="1">
        <v>211.2</v>
      </c>
      <c r="K3099" s="1">
        <v>43.69</v>
      </c>
      <c r="M3099" s="10">
        <f t="array" ref="M3099">_xlfn.XLOOKUP(A3099,subscriptions!B3099:B10004,subscriptions!D3099:D10004)</f>
        <v>120</v>
      </c>
      <c r="N3099" s="10">
        <f t="array" ref="N3099">_xlfn.XLOOKUP(A3099,subscriptions!B3099:B10004,subscriptions!G3099:G10004)</f>
        <v>10</v>
      </c>
      <c r="O3099" s="10">
        <v>108.0</v>
      </c>
      <c r="P3099" s="10" t="str">
        <f t="array" ref="P3099">_xlfn.XLOOKUP(A3099,subscriptions!B3099:B10004,subscriptions!C3099:C10004)</f>
        <v>Residential</v>
      </c>
      <c r="Q3099" s="10" t="s">
        <v>128</v>
      </c>
      <c r="R3099" s="10" t="s">
        <v>212</v>
      </c>
      <c r="S3099" s="10" t="s">
        <v>407</v>
      </c>
    </row>
    <row r="3100">
      <c r="A3100" s="1" t="s">
        <v>4099</v>
      </c>
      <c r="B3100" s="1" t="s">
        <v>177</v>
      </c>
      <c r="C3100" s="1" t="s">
        <v>178</v>
      </c>
      <c r="D3100" s="1" t="s">
        <v>153</v>
      </c>
      <c r="E3100" s="1" t="s">
        <v>239</v>
      </c>
      <c r="F3100" s="1" t="s">
        <v>1186</v>
      </c>
      <c r="G3100" s="1" t="s">
        <v>16623</v>
      </c>
      <c r="H3100" s="1" t="s">
        <v>16624</v>
      </c>
      <c r="I3100" s="4">
        <v>84.4203125</v>
      </c>
      <c r="J3100" s="1">
        <v>62.53</v>
      </c>
      <c r="K3100" s="1">
        <v>25.03</v>
      </c>
      <c r="M3100" s="10">
        <f t="array" ref="M3100">_xlfn.XLOOKUP(A3100,subscriptions!B3100:B10004,subscriptions!D3100:D10004)</f>
        <v>80</v>
      </c>
      <c r="N3100" s="10">
        <f t="array" ref="N3100">_xlfn.XLOOKUP(A3100,subscriptions!B3100:B10004,subscriptions!G3100:G10004)</f>
        <v>20</v>
      </c>
      <c r="O3100" s="10">
        <v>64.0</v>
      </c>
      <c r="P3100" s="10" t="str">
        <f t="array" ref="P3100">_xlfn.XLOOKUP(A3100,subscriptions!B3100:B10004,subscriptions!C3100:C10004)</f>
        <v>Roam</v>
      </c>
      <c r="Q3100" s="10" t="s">
        <v>128</v>
      </c>
      <c r="R3100" s="10" t="s">
        <v>148</v>
      </c>
      <c r="S3100" s="10" t="s">
        <v>940</v>
      </c>
    </row>
    <row r="3101">
      <c r="A3101" s="1" t="s">
        <v>4102</v>
      </c>
      <c r="B3101" s="1" t="s">
        <v>216</v>
      </c>
      <c r="C3101" s="1" t="s">
        <v>1142</v>
      </c>
      <c r="D3101" s="1" t="s">
        <v>153</v>
      </c>
      <c r="E3101" s="1" t="s">
        <v>631</v>
      </c>
      <c r="F3101" s="1" t="s">
        <v>1084</v>
      </c>
      <c r="G3101" s="1" t="s">
        <v>16625</v>
      </c>
      <c r="H3101" s="1" t="s">
        <v>16626</v>
      </c>
      <c r="I3101" s="4">
        <v>84.37876157407408</v>
      </c>
      <c r="J3101" s="1">
        <v>902.64</v>
      </c>
      <c r="K3101" s="1">
        <v>214.29</v>
      </c>
      <c r="M3101" s="10">
        <f t="array" ref="M3101">_xlfn.XLOOKUP(A3101,subscriptions!B3101:B10004,subscriptions!D3101:D10004)</f>
        <v>120</v>
      </c>
      <c r="N3101" s="10">
        <f t="array" ref="N3101">_xlfn.XLOOKUP(A3101,subscriptions!B3101:B10004,subscriptions!G3101:G10004)</f>
        <v>0</v>
      </c>
      <c r="O3101" s="10">
        <v>120.0</v>
      </c>
      <c r="P3101" s="10" t="str">
        <f t="array" ref="P3101">_xlfn.XLOOKUP(A3101,subscriptions!B3101:B10004,subscriptions!C3101:C10004)</f>
        <v>Residential</v>
      </c>
      <c r="Q3101" s="10" t="s">
        <v>173</v>
      </c>
      <c r="R3101" s="10" t="s">
        <v>212</v>
      </c>
      <c r="S3101" s="10" t="s">
        <v>1622</v>
      </c>
    </row>
    <row r="3102">
      <c r="A3102" s="1" t="s">
        <v>4103</v>
      </c>
      <c r="B3102" s="1" t="s">
        <v>1506</v>
      </c>
      <c r="C3102" s="1" t="s">
        <v>827</v>
      </c>
      <c r="D3102" s="1" t="s">
        <v>27</v>
      </c>
      <c r="E3102" s="1" t="s">
        <v>239</v>
      </c>
      <c r="F3102" s="1" t="s">
        <v>3181</v>
      </c>
      <c r="G3102" s="1" t="s">
        <v>16627</v>
      </c>
      <c r="H3102" s="1" t="s">
        <v>16628</v>
      </c>
      <c r="I3102" s="4">
        <v>84.33965277777777</v>
      </c>
      <c r="J3102" s="1">
        <v>195.8</v>
      </c>
      <c r="K3102" s="1">
        <v>36.8</v>
      </c>
      <c r="M3102" s="10">
        <f t="array" ref="M3102">_xlfn.XLOOKUP(A3102,subscriptions!B3102:B10004,subscriptions!D3102:D10004)</f>
        <v>80</v>
      </c>
      <c r="N3102" s="10">
        <f t="array" ref="N3102">_xlfn.XLOOKUP(A3102,subscriptions!B3102:B10004,subscriptions!G3102:G10004)</f>
        <v>5</v>
      </c>
      <c r="O3102" s="10">
        <v>76.0</v>
      </c>
      <c r="P3102" s="10" t="str">
        <f t="array" ref="P3102">_xlfn.XLOOKUP(A3102,subscriptions!B3102:B10004,subscriptions!C3102:C10004)</f>
        <v>Roam</v>
      </c>
      <c r="Q3102" s="10" t="s">
        <v>194</v>
      </c>
      <c r="R3102" s="10" t="s">
        <v>148</v>
      </c>
      <c r="S3102" s="10" t="s">
        <v>234</v>
      </c>
    </row>
    <row r="3103">
      <c r="A3103" s="1" t="s">
        <v>4104</v>
      </c>
      <c r="B3103" s="1" t="s">
        <v>589</v>
      </c>
      <c r="C3103" s="1" t="s">
        <v>1415</v>
      </c>
      <c r="D3103" s="1" t="s">
        <v>153</v>
      </c>
      <c r="E3103" s="1" t="s">
        <v>111</v>
      </c>
      <c r="F3103" s="1" t="s">
        <v>1906</v>
      </c>
      <c r="G3103" s="1" t="s">
        <v>16629</v>
      </c>
      <c r="H3103" s="1" t="s">
        <v>16630</v>
      </c>
      <c r="I3103" s="4">
        <v>84.33900462962963</v>
      </c>
      <c r="J3103" s="1">
        <v>2119.78</v>
      </c>
      <c r="K3103" s="1">
        <v>378.73</v>
      </c>
      <c r="M3103" s="10">
        <f t="array" ref="M3103">_xlfn.XLOOKUP(A3103,subscriptions!B3103:B10004,subscriptions!D3103:D10004)</f>
        <v>80</v>
      </c>
      <c r="N3103" s="10">
        <f t="array" ref="N3103">_xlfn.XLOOKUP(A3103,subscriptions!B3103:B10004,subscriptions!G3103:G10004)</f>
        <v>10</v>
      </c>
      <c r="O3103" s="10">
        <v>72.0</v>
      </c>
      <c r="P3103" s="10" t="str">
        <f t="array" ref="P3103">_xlfn.XLOOKUP(A3103,subscriptions!B3103:B10004,subscriptions!C3103:C10004)</f>
        <v>Roam</v>
      </c>
      <c r="Q3103" s="10" t="s">
        <v>128</v>
      </c>
      <c r="R3103" s="10" t="s">
        <v>148</v>
      </c>
      <c r="S3103" s="10" t="s">
        <v>2016</v>
      </c>
    </row>
    <row r="3104">
      <c r="A3104" s="1" t="s">
        <v>4105</v>
      </c>
      <c r="B3104" s="1" t="s">
        <v>842</v>
      </c>
      <c r="C3104" s="1" t="s">
        <v>1678</v>
      </c>
      <c r="D3104" s="1" t="s">
        <v>27</v>
      </c>
      <c r="E3104" s="1" t="s">
        <v>239</v>
      </c>
      <c r="F3104" s="1" t="s">
        <v>2267</v>
      </c>
      <c r="G3104" s="1" t="s">
        <v>16631</v>
      </c>
      <c r="H3104" s="1" t="s">
        <v>16632</v>
      </c>
      <c r="I3104" s="4">
        <v>84.42047453703704</v>
      </c>
      <c r="J3104" s="1">
        <v>3739.71</v>
      </c>
      <c r="K3104" s="1">
        <v>742.38</v>
      </c>
      <c r="M3104" s="10">
        <f t="array" ref="M3104">_xlfn.XLOOKUP(A3104,subscriptions!B3104:B10004,subscriptions!D3104:D10004)</f>
        <v>250</v>
      </c>
      <c r="N3104" s="10">
        <f t="array" ref="N3104">_xlfn.XLOOKUP(A3104,subscriptions!B3104:B10004,subscriptions!G3104:G10004)</f>
        <v>20</v>
      </c>
      <c r="O3104" s="10">
        <v>200.0</v>
      </c>
      <c r="P3104" s="10" t="str">
        <f t="array" ref="P3104">_xlfn.XLOOKUP(A3104,subscriptions!B3104:B10004,subscriptions!C3104:C10004)</f>
        <v>Business</v>
      </c>
      <c r="Q3104" s="10" t="s">
        <v>128</v>
      </c>
      <c r="R3104" s="10" t="s">
        <v>129</v>
      </c>
      <c r="S3104" s="10" t="s">
        <v>940</v>
      </c>
    </row>
    <row r="3105">
      <c r="A3105" s="1" t="s">
        <v>4106</v>
      </c>
      <c r="B3105" s="1" t="s">
        <v>645</v>
      </c>
      <c r="C3105" s="1" t="s">
        <v>827</v>
      </c>
      <c r="D3105" s="1" t="s">
        <v>153</v>
      </c>
      <c r="E3105" s="1" t="s">
        <v>28</v>
      </c>
      <c r="F3105" s="1" t="s">
        <v>801</v>
      </c>
      <c r="G3105" s="1" t="s">
        <v>16633</v>
      </c>
      <c r="H3105" s="1" t="s">
        <v>16634</v>
      </c>
      <c r="I3105" s="4">
        <v>84.25087962962964</v>
      </c>
      <c r="J3105" s="1">
        <v>903.8</v>
      </c>
      <c r="K3105" s="1">
        <v>119.48</v>
      </c>
      <c r="M3105" s="10">
        <f t="array" ref="M3105">_xlfn.XLOOKUP(A3105,subscriptions!B3105:B10004,subscriptions!D3105:D10004)</f>
        <v>80</v>
      </c>
      <c r="N3105" s="10">
        <f t="array" ref="N3105">_xlfn.XLOOKUP(A3105,subscriptions!B3105:B10004,subscriptions!G3105:G10004)</f>
        <v>0</v>
      </c>
      <c r="O3105" s="10">
        <v>80.0</v>
      </c>
      <c r="P3105" s="10" t="str">
        <f t="array" ref="P3105">_xlfn.XLOOKUP(A3105,subscriptions!B3105:B10004,subscriptions!C3105:C10004)</f>
        <v>Roam</v>
      </c>
      <c r="Q3105" s="10" t="s">
        <v>173</v>
      </c>
      <c r="R3105" s="10" t="s">
        <v>148</v>
      </c>
      <c r="S3105" s="10" t="s">
        <v>1691</v>
      </c>
    </row>
    <row r="3106">
      <c r="A3106" s="1" t="s">
        <v>4107</v>
      </c>
      <c r="B3106" s="1" t="s">
        <v>508</v>
      </c>
      <c r="C3106" s="1" t="s">
        <v>1973</v>
      </c>
      <c r="D3106" s="1" t="s">
        <v>153</v>
      </c>
      <c r="E3106" s="1" t="s">
        <v>111</v>
      </c>
      <c r="F3106" s="1" t="s">
        <v>1227</v>
      </c>
      <c r="G3106" s="1" t="s">
        <v>16635</v>
      </c>
      <c r="H3106" s="1" t="s">
        <v>16636</v>
      </c>
      <c r="I3106" s="4">
        <v>84.25221064814815</v>
      </c>
      <c r="J3106" s="1">
        <v>499.05</v>
      </c>
      <c r="K3106" s="1">
        <v>101.91</v>
      </c>
      <c r="M3106" s="10">
        <f t="array" ref="M3106">_xlfn.XLOOKUP(A3106,subscriptions!B3106:B10004,subscriptions!D3106:D10004)</f>
        <v>120</v>
      </c>
      <c r="N3106" s="10">
        <f t="array" ref="N3106">_xlfn.XLOOKUP(A3106,subscriptions!B3106:B10004,subscriptions!G3106:G10004)</f>
        <v>5</v>
      </c>
      <c r="O3106" s="10">
        <v>114.0</v>
      </c>
      <c r="P3106" s="10" t="str">
        <f t="array" ref="P3106">_xlfn.XLOOKUP(A3106,subscriptions!B3106:B10004,subscriptions!C3106:C10004)</f>
        <v>Residential</v>
      </c>
      <c r="Q3106" s="10" t="s">
        <v>194</v>
      </c>
      <c r="R3106" s="10" t="s">
        <v>212</v>
      </c>
      <c r="S3106" s="10" t="s">
        <v>1008</v>
      </c>
    </row>
    <row r="3107">
      <c r="A3107" s="1" t="s">
        <v>4108</v>
      </c>
      <c r="B3107" s="1" t="s">
        <v>375</v>
      </c>
      <c r="C3107" s="1" t="s">
        <v>764</v>
      </c>
      <c r="D3107" s="1" t="s">
        <v>27</v>
      </c>
      <c r="E3107" s="1" t="s">
        <v>631</v>
      </c>
      <c r="F3107" s="1" t="s">
        <v>1084</v>
      </c>
      <c r="G3107" s="1" t="s">
        <v>16637</v>
      </c>
      <c r="H3107" s="1" t="s">
        <v>16638</v>
      </c>
      <c r="I3107" s="4">
        <v>84.16967592592593</v>
      </c>
      <c r="J3107" s="1">
        <v>904.81</v>
      </c>
      <c r="K3107" s="1">
        <v>231.17</v>
      </c>
      <c r="M3107" s="10">
        <f t="array" ref="M3107">_xlfn.XLOOKUP(A3107,subscriptions!B3107:B10004,subscriptions!D3107:D10004)</f>
        <v>120</v>
      </c>
      <c r="N3107" s="10">
        <f t="array" ref="N3107">_xlfn.XLOOKUP(A3107,subscriptions!B3107:B10004,subscriptions!G3107:G10004)</f>
        <v>10</v>
      </c>
      <c r="O3107" s="10">
        <v>108.0</v>
      </c>
      <c r="P3107" s="10" t="str">
        <f t="array" ref="P3107">_xlfn.XLOOKUP(A3107,subscriptions!B3107:B10004,subscriptions!C3107:C10004)</f>
        <v>Residential</v>
      </c>
      <c r="Q3107" s="10" t="s">
        <v>128</v>
      </c>
      <c r="R3107" s="10" t="s">
        <v>212</v>
      </c>
      <c r="S3107" s="10" t="s">
        <v>213</v>
      </c>
    </row>
    <row r="3108">
      <c r="A3108" s="1" t="s">
        <v>4109</v>
      </c>
      <c r="B3108" s="1" t="s">
        <v>216</v>
      </c>
      <c r="C3108" s="1" t="s">
        <v>473</v>
      </c>
      <c r="D3108" s="1" t="s">
        <v>153</v>
      </c>
      <c r="E3108" s="1" t="s">
        <v>631</v>
      </c>
      <c r="F3108" s="1" t="s">
        <v>2293</v>
      </c>
      <c r="G3108" s="1" t="s">
        <v>16639</v>
      </c>
      <c r="H3108" s="1" t="s">
        <v>16640</v>
      </c>
      <c r="I3108" s="4">
        <v>84.20923611111111</v>
      </c>
      <c r="J3108" s="1">
        <v>1978.03</v>
      </c>
      <c r="K3108" s="1">
        <v>445.2</v>
      </c>
      <c r="M3108" s="10">
        <f t="array" ref="M3108">_xlfn.XLOOKUP(A3108,subscriptions!B3108:B10004,subscriptions!D3108:D10004)</f>
        <v>120</v>
      </c>
      <c r="N3108" s="10">
        <f t="array" ref="N3108">_xlfn.XLOOKUP(A3108,subscriptions!B3108:B10004,subscriptions!G3108:G10004)</f>
        <v>20</v>
      </c>
      <c r="O3108" s="10">
        <v>96.0</v>
      </c>
      <c r="P3108" s="10" t="str">
        <f t="array" ref="P3108">_xlfn.XLOOKUP(A3108,subscriptions!B3108:B10004,subscriptions!C3108:C10004)</f>
        <v>Residential</v>
      </c>
      <c r="Q3108" s="10" t="s">
        <v>128</v>
      </c>
      <c r="R3108" s="10" t="s">
        <v>148</v>
      </c>
      <c r="S3108" s="10" t="s">
        <v>1374</v>
      </c>
    </row>
    <row r="3109">
      <c r="A3109" s="1" t="s">
        <v>4110</v>
      </c>
      <c r="B3109" s="1" t="s">
        <v>1984</v>
      </c>
      <c r="C3109" s="1" t="s">
        <v>279</v>
      </c>
      <c r="D3109" s="1" t="s">
        <v>153</v>
      </c>
      <c r="E3109" s="1" t="s">
        <v>28</v>
      </c>
      <c r="F3109" s="1" t="s">
        <v>1639</v>
      </c>
      <c r="G3109" s="1" t="s">
        <v>16641</v>
      </c>
      <c r="H3109" s="1" t="s">
        <v>16642</v>
      </c>
      <c r="I3109" s="4">
        <v>84.17443287037037</v>
      </c>
      <c r="J3109" s="1">
        <v>63.64</v>
      </c>
      <c r="K3109" s="1">
        <v>23.34</v>
      </c>
      <c r="M3109" s="10">
        <f t="array" ref="M3109">_xlfn.XLOOKUP(A3109,subscriptions!B3109:B10004,subscriptions!D3109:D10004)</f>
        <v>120</v>
      </c>
      <c r="N3109" s="10">
        <f t="array" ref="N3109">_xlfn.XLOOKUP(A3109,subscriptions!B3109:B10004,subscriptions!G3109:G10004)</f>
        <v>0</v>
      </c>
      <c r="O3109" s="10">
        <v>120.0</v>
      </c>
      <c r="P3109" s="10" t="str">
        <f t="array" ref="P3109">_xlfn.XLOOKUP(A3109,subscriptions!B3109:B10004,subscriptions!C3109:C10004)</f>
        <v>Residential</v>
      </c>
      <c r="Q3109" s="10" t="s">
        <v>173</v>
      </c>
      <c r="R3109" s="10" t="s">
        <v>212</v>
      </c>
      <c r="S3109" s="10" t="s">
        <v>507</v>
      </c>
    </row>
    <row r="3110">
      <c r="A3110" s="1" t="s">
        <v>4111</v>
      </c>
      <c r="B3110" s="1" t="s">
        <v>425</v>
      </c>
      <c r="C3110" s="1" t="s">
        <v>1492</v>
      </c>
      <c r="D3110" s="1" t="s">
        <v>153</v>
      </c>
      <c r="E3110" s="1" t="s">
        <v>262</v>
      </c>
      <c r="F3110" s="1" t="s">
        <v>2985</v>
      </c>
      <c r="G3110" s="1" t="s">
        <v>16643</v>
      </c>
      <c r="H3110" s="1" t="s">
        <v>16644</v>
      </c>
      <c r="I3110" s="4">
        <v>84.21346064814814</v>
      </c>
      <c r="J3110" s="1">
        <v>1385.4</v>
      </c>
      <c r="K3110" s="1">
        <v>255.58</v>
      </c>
      <c r="M3110" s="10">
        <f t="array" ref="M3110">_xlfn.XLOOKUP(A3110,subscriptions!B3110:B10004,subscriptions!D3110:D10004)</f>
        <v>50</v>
      </c>
      <c r="N3110" s="10">
        <f t="array" ref="N3110">_xlfn.XLOOKUP(A3110,subscriptions!B3110:B10004,subscriptions!G3110:G10004)</f>
        <v>5</v>
      </c>
      <c r="O3110" s="10">
        <v>47.5</v>
      </c>
      <c r="P3110" s="10" t="str">
        <f t="array" ref="P3110">_xlfn.XLOOKUP(A3110,subscriptions!B3110:B10004,subscriptions!C3110:C10004)</f>
        <v>Mini</v>
      </c>
      <c r="Q3110" s="10" t="s">
        <v>194</v>
      </c>
      <c r="R3110" s="10" t="s">
        <v>148</v>
      </c>
      <c r="S3110" s="10" t="s">
        <v>1915</v>
      </c>
    </row>
    <row r="3111">
      <c r="A3111" s="1" t="s">
        <v>4112</v>
      </c>
      <c r="B3111" s="1" t="s">
        <v>439</v>
      </c>
      <c r="C3111" s="1" t="s">
        <v>391</v>
      </c>
      <c r="D3111" s="1" t="s">
        <v>153</v>
      </c>
      <c r="E3111" s="1" t="s">
        <v>262</v>
      </c>
      <c r="F3111" s="1" t="s">
        <v>1835</v>
      </c>
      <c r="G3111" s="1" t="s">
        <v>16645</v>
      </c>
      <c r="H3111" s="1" t="s">
        <v>16646</v>
      </c>
      <c r="I3111" s="4">
        <v>84.17182870370371</v>
      </c>
      <c r="J3111" s="1">
        <v>1475.13</v>
      </c>
      <c r="K3111" s="1">
        <v>148.13</v>
      </c>
      <c r="M3111" s="10">
        <f t="array" ref="M3111">_xlfn.XLOOKUP(A3111,subscriptions!B3111:B10004,subscriptions!D3111:D10004)</f>
        <v>120</v>
      </c>
      <c r="N3111" s="10">
        <f t="array" ref="N3111">_xlfn.XLOOKUP(A3111,subscriptions!B3111:B10004,subscriptions!G3111:G10004)</f>
        <v>10</v>
      </c>
      <c r="O3111" s="10">
        <v>108.0</v>
      </c>
      <c r="P3111" s="10" t="str">
        <f t="array" ref="P3111">_xlfn.XLOOKUP(A3111,subscriptions!B3111:B10004,subscriptions!C3111:C10004)</f>
        <v>Residential</v>
      </c>
      <c r="Q3111" s="10" t="s">
        <v>128</v>
      </c>
      <c r="R3111" s="10" t="s">
        <v>212</v>
      </c>
      <c r="S3111" s="10" t="s">
        <v>1082</v>
      </c>
    </row>
    <row r="3112">
      <c r="A3112" s="1" t="s">
        <v>4116</v>
      </c>
      <c r="B3112" s="1" t="s">
        <v>1995</v>
      </c>
      <c r="C3112" s="1" t="s">
        <v>1876</v>
      </c>
      <c r="D3112" s="1" t="s">
        <v>153</v>
      </c>
      <c r="E3112" s="1" t="s">
        <v>631</v>
      </c>
      <c r="F3112" s="1" t="s">
        <v>2293</v>
      </c>
      <c r="G3112" s="1" t="s">
        <v>16647</v>
      </c>
      <c r="H3112" s="1" t="s">
        <v>16648</v>
      </c>
      <c r="I3112" s="4">
        <v>84.33414351851852</v>
      </c>
      <c r="J3112" s="1">
        <v>1572.88</v>
      </c>
      <c r="K3112" s="1">
        <v>204.82</v>
      </c>
      <c r="M3112" s="10">
        <f t="array" ref="M3112">_xlfn.XLOOKUP(A3112,subscriptions!B3112:B10004,subscriptions!D3112:D10004)</f>
        <v>120</v>
      </c>
      <c r="N3112" s="10">
        <f t="array" ref="N3112">_xlfn.XLOOKUP(A3112,subscriptions!B3112:B10004,subscriptions!G3112:G10004)</f>
        <v>20</v>
      </c>
      <c r="O3112" s="10">
        <v>96.0</v>
      </c>
      <c r="P3112" s="10" t="str">
        <f t="array" ref="P3112">_xlfn.XLOOKUP(A3112,subscriptions!B3112:B10004,subscriptions!C3112:C10004)</f>
        <v>Residential</v>
      </c>
      <c r="Q3112" s="10" t="s">
        <v>128</v>
      </c>
      <c r="R3112" s="10" t="s">
        <v>148</v>
      </c>
      <c r="S3112" s="10" t="s">
        <v>195</v>
      </c>
    </row>
    <row r="3113">
      <c r="A3113" s="1" t="s">
        <v>4117</v>
      </c>
      <c r="B3113" s="1" t="s">
        <v>2327</v>
      </c>
      <c r="C3113" s="1" t="s">
        <v>279</v>
      </c>
      <c r="D3113" s="1" t="s">
        <v>27</v>
      </c>
      <c r="E3113" s="1" t="s">
        <v>332</v>
      </c>
      <c r="F3113" s="1" t="s">
        <v>1028</v>
      </c>
      <c r="G3113" s="1" t="s">
        <v>16649</v>
      </c>
      <c r="H3113" s="1" t="s">
        <v>16650</v>
      </c>
      <c r="I3113" s="4">
        <v>84.29590277777778</v>
      </c>
      <c r="J3113" s="1">
        <v>465.65</v>
      </c>
      <c r="K3113" s="1">
        <v>84.01</v>
      </c>
      <c r="M3113" s="10">
        <f t="array" ref="M3113">_xlfn.XLOOKUP(A3113,subscriptions!B3113:B10004,subscriptions!D3113:D10004)</f>
        <v>80</v>
      </c>
      <c r="N3113" s="10">
        <f t="array" ref="N3113">_xlfn.XLOOKUP(A3113,subscriptions!B3113:B10004,subscriptions!G3113:G10004)</f>
        <v>0</v>
      </c>
      <c r="O3113" s="10">
        <v>80.0</v>
      </c>
      <c r="P3113" s="10" t="str">
        <f t="array" ref="P3113">_xlfn.XLOOKUP(A3113,subscriptions!B3113:B10004,subscriptions!C3113:C10004)</f>
        <v>Roam</v>
      </c>
      <c r="Q3113" s="10" t="s">
        <v>173</v>
      </c>
      <c r="R3113" s="10" t="s">
        <v>148</v>
      </c>
      <c r="S3113" s="10" t="s">
        <v>655</v>
      </c>
    </row>
    <row r="3114">
      <c r="A3114" s="1" t="s">
        <v>4118</v>
      </c>
      <c r="B3114" s="1" t="s">
        <v>1995</v>
      </c>
      <c r="C3114" s="1" t="s">
        <v>605</v>
      </c>
      <c r="D3114" s="1" t="s">
        <v>153</v>
      </c>
      <c r="E3114" s="1" t="s">
        <v>262</v>
      </c>
      <c r="F3114" s="1" t="s">
        <v>674</v>
      </c>
      <c r="G3114" s="1" t="s">
        <v>16651</v>
      </c>
      <c r="H3114" s="1" t="s">
        <v>16652</v>
      </c>
      <c r="I3114" s="4">
        <v>84.37793981481481</v>
      </c>
      <c r="J3114" s="1">
        <v>1927.92</v>
      </c>
      <c r="K3114" s="1">
        <v>396.47</v>
      </c>
      <c r="M3114" s="10">
        <f t="array" ref="M3114">_xlfn.XLOOKUP(A3114,subscriptions!B3114:B10004,subscriptions!D3114:D10004)</f>
        <v>80</v>
      </c>
      <c r="N3114" s="10">
        <f t="array" ref="N3114">_xlfn.XLOOKUP(A3114,subscriptions!B3114:B10004,subscriptions!G3114:G10004)</f>
        <v>5</v>
      </c>
      <c r="O3114" s="10">
        <v>76.0</v>
      </c>
      <c r="P3114" s="10" t="str">
        <f t="array" ref="P3114">_xlfn.XLOOKUP(A3114,subscriptions!B3114:B10004,subscriptions!C3114:C10004)</f>
        <v>Roam</v>
      </c>
      <c r="Q3114" s="10" t="s">
        <v>194</v>
      </c>
      <c r="R3114" s="10" t="s">
        <v>148</v>
      </c>
      <c r="S3114" s="10" t="s">
        <v>1302</v>
      </c>
    </row>
    <row r="3115">
      <c r="A3115" s="1" t="s">
        <v>4119</v>
      </c>
      <c r="B3115" s="1" t="s">
        <v>1844</v>
      </c>
      <c r="C3115" s="1" t="s">
        <v>426</v>
      </c>
      <c r="D3115" s="1" t="s">
        <v>153</v>
      </c>
      <c r="E3115" s="1" t="s">
        <v>239</v>
      </c>
      <c r="F3115" s="1" t="s">
        <v>2765</v>
      </c>
      <c r="G3115" s="1" t="s">
        <v>16653</v>
      </c>
      <c r="H3115" s="1" t="s">
        <v>16654</v>
      </c>
      <c r="I3115" s="4">
        <v>84.38358796296296</v>
      </c>
      <c r="J3115" s="1">
        <v>193.76</v>
      </c>
      <c r="K3115" s="1">
        <v>41.54</v>
      </c>
      <c r="M3115" s="10">
        <f t="array" ref="M3115">_xlfn.XLOOKUP(A3115,subscriptions!B3115:B10004,subscriptions!D3115:D10004)</f>
        <v>50</v>
      </c>
      <c r="N3115" s="10">
        <f t="array" ref="N3115">_xlfn.XLOOKUP(A3115,subscriptions!B3115:B10004,subscriptions!G3115:G10004)</f>
        <v>10</v>
      </c>
      <c r="O3115" s="10">
        <v>45.0</v>
      </c>
      <c r="P3115" s="10" t="str">
        <f t="array" ref="P3115">_xlfn.XLOOKUP(A3115,subscriptions!B3115:B10004,subscriptions!C3115:C10004)</f>
        <v>Mini</v>
      </c>
      <c r="Q3115" s="10" t="s">
        <v>128</v>
      </c>
      <c r="R3115" s="10" t="s">
        <v>148</v>
      </c>
      <c r="S3115" s="10" t="s">
        <v>882</v>
      </c>
    </row>
    <row r="3116">
      <c r="A3116" s="1" t="s">
        <v>4120</v>
      </c>
      <c r="B3116" s="1" t="s">
        <v>1527</v>
      </c>
      <c r="C3116" s="1" t="s">
        <v>1477</v>
      </c>
      <c r="D3116" s="1" t="s">
        <v>153</v>
      </c>
      <c r="E3116" s="1" t="s">
        <v>219</v>
      </c>
      <c r="F3116" s="1" t="s">
        <v>458</v>
      </c>
      <c r="G3116" s="1" t="s">
        <v>16655</v>
      </c>
      <c r="H3116" s="1" t="s">
        <v>16656</v>
      </c>
      <c r="I3116" s="4">
        <v>84.37584490740741</v>
      </c>
      <c r="J3116" s="1">
        <v>383.35</v>
      </c>
      <c r="K3116" s="1">
        <v>109.99</v>
      </c>
      <c r="M3116" s="10">
        <f t="array" ref="M3116">_xlfn.XLOOKUP(A3116,subscriptions!B3116:B10004,subscriptions!D3116:D10004)</f>
        <v>120</v>
      </c>
      <c r="N3116" s="10">
        <f t="array" ref="N3116">_xlfn.XLOOKUP(A3116,subscriptions!B3116:B10004,subscriptions!G3116:G10004)</f>
        <v>20</v>
      </c>
      <c r="O3116" s="10">
        <v>96.0</v>
      </c>
      <c r="P3116" s="10" t="str">
        <f t="array" ref="P3116">_xlfn.XLOOKUP(A3116,subscriptions!B3116:B10004,subscriptions!C3116:C10004)</f>
        <v>Residential</v>
      </c>
      <c r="Q3116" s="10" t="s">
        <v>128</v>
      </c>
      <c r="R3116" s="10" t="s">
        <v>148</v>
      </c>
      <c r="S3116" s="10" t="s">
        <v>1442</v>
      </c>
    </row>
    <row r="3117">
      <c r="A3117" s="1" t="s">
        <v>4121</v>
      </c>
      <c r="B3117" s="1" t="s">
        <v>2327</v>
      </c>
      <c r="C3117" s="1" t="s">
        <v>750</v>
      </c>
      <c r="D3117" s="1" t="s">
        <v>27</v>
      </c>
      <c r="E3117" s="1" t="s">
        <v>262</v>
      </c>
      <c r="F3117" s="1" t="s">
        <v>392</v>
      </c>
      <c r="G3117" s="1" t="s">
        <v>16657</v>
      </c>
      <c r="H3117" s="1" t="s">
        <v>16658</v>
      </c>
      <c r="I3117" s="4">
        <v>84.21059027777778</v>
      </c>
      <c r="J3117" s="1">
        <v>3199.1</v>
      </c>
      <c r="K3117" s="1">
        <v>482.01</v>
      </c>
      <c r="M3117" s="10">
        <f t="array" ref="M3117">_xlfn.XLOOKUP(A3117,subscriptions!B3117:B10004,subscriptions!D3117:D10004)</f>
        <v>120</v>
      </c>
      <c r="N3117" s="10">
        <f t="array" ref="N3117">_xlfn.XLOOKUP(A3117,subscriptions!B3117:B10004,subscriptions!G3117:G10004)</f>
        <v>0</v>
      </c>
      <c r="O3117" s="10">
        <v>120.0</v>
      </c>
      <c r="P3117" s="10" t="str">
        <f t="array" ref="P3117">_xlfn.XLOOKUP(A3117,subscriptions!B3117:B10004,subscriptions!C3117:C10004)</f>
        <v>Residential</v>
      </c>
      <c r="Q3117" s="10" t="s">
        <v>173</v>
      </c>
      <c r="R3117" s="10" t="s">
        <v>212</v>
      </c>
      <c r="S3117" s="10" t="s">
        <v>770</v>
      </c>
    </row>
    <row r="3118">
      <c r="A3118" s="1" t="s">
        <v>4122</v>
      </c>
      <c r="B3118" s="1" t="s">
        <v>1527</v>
      </c>
      <c r="C3118" s="1" t="s">
        <v>296</v>
      </c>
      <c r="D3118" s="1" t="s">
        <v>153</v>
      </c>
      <c r="E3118" s="1" t="s">
        <v>280</v>
      </c>
      <c r="F3118" s="1" t="s">
        <v>1446</v>
      </c>
      <c r="G3118" s="1" t="s">
        <v>16659</v>
      </c>
      <c r="H3118" s="1" t="s">
        <v>16660</v>
      </c>
      <c r="I3118" s="4">
        <v>84.21076388888889</v>
      </c>
      <c r="J3118" s="1">
        <v>2063.26</v>
      </c>
      <c r="K3118" s="1">
        <v>245.64</v>
      </c>
      <c r="M3118" s="10">
        <f t="array" ref="M3118">_xlfn.XLOOKUP(A3118,subscriptions!B3118:B10004,subscriptions!D3118:D10004)</f>
        <v>80</v>
      </c>
      <c r="N3118" s="10">
        <f t="array" ref="N3118">_xlfn.XLOOKUP(A3118,subscriptions!B3118:B10004,subscriptions!G3118:G10004)</f>
        <v>5</v>
      </c>
      <c r="O3118" s="10">
        <v>76.0</v>
      </c>
      <c r="P3118" s="10" t="str">
        <f t="array" ref="P3118">_xlfn.XLOOKUP(A3118,subscriptions!B3118:B10004,subscriptions!C3118:C10004)</f>
        <v>Roam</v>
      </c>
      <c r="Q3118" s="10" t="s">
        <v>194</v>
      </c>
      <c r="R3118" s="10" t="s">
        <v>148</v>
      </c>
      <c r="S3118" s="10" t="s">
        <v>770</v>
      </c>
    </row>
    <row r="3119">
      <c r="A3119" s="1" t="s">
        <v>4123</v>
      </c>
      <c r="B3119" s="1" t="s">
        <v>969</v>
      </c>
      <c r="C3119" s="1" t="s">
        <v>152</v>
      </c>
      <c r="D3119" s="1" t="s">
        <v>27</v>
      </c>
      <c r="E3119" s="1" t="s">
        <v>631</v>
      </c>
      <c r="F3119" s="1" t="s">
        <v>1318</v>
      </c>
      <c r="G3119" s="1" t="s">
        <v>16661</v>
      </c>
      <c r="H3119" s="1" t="s">
        <v>16662</v>
      </c>
      <c r="I3119" s="4">
        <v>84.21673611111112</v>
      </c>
      <c r="J3119" s="1">
        <v>70.76</v>
      </c>
      <c r="K3119" s="1">
        <v>15.27</v>
      </c>
      <c r="M3119" s="10">
        <f t="array" ref="M3119">_xlfn.XLOOKUP(A3119,subscriptions!B3119:B10004,subscriptions!D3119:D10004)</f>
        <v>120</v>
      </c>
      <c r="N3119" s="10">
        <f t="array" ref="N3119">_xlfn.XLOOKUP(A3119,subscriptions!B3119:B10004,subscriptions!G3119:G10004)</f>
        <v>10</v>
      </c>
      <c r="O3119" s="10">
        <v>108.0</v>
      </c>
      <c r="P3119" s="10" t="str">
        <f t="array" ref="P3119">_xlfn.XLOOKUP(A3119,subscriptions!B3119:B10004,subscriptions!C3119:C10004)</f>
        <v>Residential</v>
      </c>
      <c r="Q3119" s="10" t="s">
        <v>128</v>
      </c>
      <c r="R3119" s="10" t="s">
        <v>212</v>
      </c>
      <c r="S3119" s="10" t="s">
        <v>453</v>
      </c>
    </row>
    <row r="3120">
      <c r="A3120" s="1" t="s">
        <v>4124</v>
      </c>
      <c r="B3120" s="1" t="s">
        <v>177</v>
      </c>
      <c r="C3120" s="1" t="s">
        <v>827</v>
      </c>
      <c r="D3120" s="1" t="s">
        <v>153</v>
      </c>
      <c r="E3120" s="1" t="s">
        <v>332</v>
      </c>
      <c r="F3120" s="1" t="s">
        <v>736</v>
      </c>
      <c r="G3120" s="1" t="s">
        <v>16663</v>
      </c>
      <c r="H3120" s="1" t="s">
        <v>16664</v>
      </c>
      <c r="I3120" s="4">
        <v>84.21679398148149</v>
      </c>
      <c r="J3120" s="1">
        <v>478.28</v>
      </c>
      <c r="K3120" s="1">
        <v>137.51</v>
      </c>
      <c r="M3120" s="10">
        <f t="array" ref="M3120">_xlfn.XLOOKUP(A3120,subscriptions!B3120:B10004,subscriptions!D3120:D10004)</f>
        <v>50</v>
      </c>
      <c r="N3120" s="10">
        <f t="array" ref="N3120">_xlfn.XLOOKUP(A3120,subscriptions!B3120:B10004,subscriptions!G3120:G10004)</f>
        <v>20</v>
      </c>
      <c r="O3120" s="10">
        <v>40.0</v>
      </c>
      <c r="P3120" s="10" t="str">
        <f t="array" ref="P3120">_xlfn.XLOOKUP(A3120,subscriptions!B3120:B10004,subscriptions!C3120:C10004)</f>
        <v>Mini</v>
      </c>
      <c r="Q3120" s="10" t="s">
        <v>128</v>
      </c>
      <c r="R3120" s="10" t="s">
        <v>148</v>
      </c>
      <c r="S3120" s="10" t="s">
        <v>453</v>
      </c>
    </row>
    <row r="3121">
      <c r="A3121" s="1" t="s">
        <v>4127</v>
      </c>
      <c r="B3121" s="1" t="s">
        <v>772</v>
      </c>
      <c r="C3121" s="1" t="s">
        <v>473</v>
      </c>
      <c r="D3121" s="1" t="s">
        <v>153</v>
      </c>
      <c r="E3121" s="1" t="s">
        <v>714</v>
      </c>
      <c r="F3121" s="1" t="s">
        <v>2562</v>
      </c>
      <c r="G3121" s="1" t="s">
        <v>16665</v>
      </c>
      <c r="H3121" s="1" t="s">
        <v>16666</v>
      </c>
      <c r="I3121" s="4">
        <v>84.38087962962963</v>
      </c>
      <c r="J3121" s="1">
        <v>411.97</v>
      </c>
      <c r="K3121" s="1">
        <v>89.57</v>
      </c>
      <c r="M3121" s="10">
        <f t="array" ref="M3121">_xlfn.XLOOKUP(A3121,subscriptions!B3121:B10004,subscriptions!D3121:D10004)</f>
        <v>120</v>
      </c>
      <c r="N3121" s="10">
        <f t="array" ref="N3121">_xlfn.XLOOKUP(A3121,subscriptions!B3121:B10004,subscriptions!G3121:G10004)</f>
        <v>0</v>
      </c>
      <c r="O3121" s="10">
        <v>120.0</v>
      </c>
      <c r="P3121" s="10" t="str">
        <f t="array" ref="P3121">_xlfn.XLOOKUP(A3121,subscriptions!B3121:B10004,subscriptions!C3121:C10004)</f>
        <v>Residential</v>
      </c>
      <c r="Q3121" s="10" t="s">
        <v>173</v>
      </c>
      <c r="R3121" s="10" t="s">
        <v>212</v>
      </c>
      <c r="S3121" s="10" t="s">
        <v>762</v>
      </c>
    </row>
    <row r="3122">
      <c r="A3122" s="1" t="s">
        <v>4128</v>
      </c>
      <c r="B3122" s="1" t="s">
        <v>109</v>
      </c>
      <c r="C3122" s="1" t="s">
        <v>1200</v>
      </c>
      <c r="D3122" s="1" t="s">
        <v>27</v>
      </c>
      <c r="E3122" s="1" t="s">
        <v>714</v>
      </c>
      <c r="F3122" s="1" t="s">
        <v>2171</v>
      </c>
      <c r="G3122" s="1" t="s">
        <v>16667</v>
      </c>
      <c r="H3122" s="1" t="s">
        <v>16668</v>
      </c>
      <c r="I3122" s="4">
        <v>84.3411111111111</v>
      </c>
      <c r="J3122" s="1">
        <v>523.72</v>
      </c>
      <c r="K3122" s="1">
        <v>76.94</v>
      </c>
      <c r="M3122" s="10">
        <f t="array" ref="M3122">_xlfn.XLOOKUP(A3122,subscriptions!B3122:B10004,subscriptions!D3122:D10004)</f>
        <v>120</v>
      </c>
      <c r="N3122" s="10">
        <f t="array" ref="N3122">_xlfn.XLOOKUP(A3122,subscriptions!B3122:B10004,subscriptions!G3122:G10004)</f>
        <v>5</v>
      </c>
      <c r="O3122" s="10">
        <v>114.0</v>
      </c>
      <c r="P3122" s="10" t="str">
        <f t="array" ref="P3122">_xlfn.XLOOKUP(A3122,subscriptions!B3122:B10004,subscriptions!C3122:C10004)</f>
        <v>Residential</v>
      </c>
      <c r="Q3122" s="10" t="s">
        <v>194</v>
      </c>
      <c r="R3122" s="10" t="s">
        <v>212</v>
      </c>
      <c r="S3122" s="10" t="s">
        <v>259</v>
      </c>
    </row>
    <row r="3123">
      <c r="A3123" s="1" t="s">
        <v>4129</v>
      </c>
      <c r="B3123" s="1" t="s">
        <v>1044</v>
      </c>
      <c r="C3123" s="1" t="s">
        <v>3912</v>
      </c>
      <c r="D3123" s="1" t="s">
        <v>27</v>
      </c>
      <c r="E3123" s="1" t="s">
        <v>219</v>
      </c>
      <c r="F3123" s="1" t="s">
        <v>590</v>
      </c>
      <c r="G3123" s="1" t="s">
        <v>16669</v>
      </c>
      <c r="H3123" s="1" t="s">
        <v>16670</v>
      </c>
      <c r="I3123" s="4">
        <v>84.20931712962962</v>
      </c>
      <c r="J3123" s="1">
        <v>476.65</v>
      </c>
      <c r="K3123" s="1">
        <v>107.86</v>
      </c>
      <c r="M3123" s="10">
        <f t="array" ref="M3123">_xlfn.XLOOKUP(A3123,subscriptions!B3123:B10004,subscriptions!D3123:D10004)</f>
        <v>120</v>
      </c>
      <c r="N3123" s="10">
        <f t="array" ref="N3123">_xlfn.XLOOKUP(A3123,subscriptions!B3123:B10004,subscriptions!G3123:G10004)</f>
        <v>10</v>
      </c>
      <c r="O3123" s="10">
        <v>108.0</v>
      </c>
      <c r="P3123" s="10" t="str">
        <f t="array" ref="P3123">_xlfn.XLOOKUP(A3123,subscriptions!B3123:B10004,subscriptions!C3123:C10004)</f>
        <v>Residential</v>
      </c>
      <c r="Q3123" s="10" t="s">
        <v>128</v>
      </c>
      <c r="R3123" s="10" t="s">
        <v>212</v>
      </c>
      <c r="S3123" s="10" t="s">
        <v>1374</v>
      </c>
    </row>
    <row r="3124">
      <c r="A3124" s="1" t="s">
        <v>4130</v>
      </c>
      <c r="B3124" s="1" t="s">
        <v>919</v>
      </c>
      <c r="C3124" s="1" t="s">
        <v>391</v>
      </c>
      <c r="D3124" s="1" t="s">
        <v>27</v>
      </c>
      <c r="E3124" s="1" t="s">
        <v>280</v>
      </c>
      <c r="F3124" s="1" t="s">
        <v>1665</v>
      </c>
      <c r="G3124" s="1" t="s">
        <v>16671</v>
      </c>
      <c r="H3124" s="1" t="s">
        <v>16672</v>
      </c>
      <c r="I3124" s="4">
        <v>84.21412037037037</v>
      </c>
      <c r="J3124" s="1">
        <v>146.85</v>
      </c>
      <c r="K3124" s="1">
        <v>34.18</v>
      </c>
      <c r="M3124" s="10">
        <f t="array" ref="M3124">_xlfn.XLOOKUP(A3124,subscriptions!B3124:B10004,subscriptions!D3124:D10004)</f>
        <v>120</v>
      </c>
      <c r="N3124" s="10">
        <f t="array" ref="N3124">_xlfn.XLOOKUP(A3124,subscriptions!B3124:B10004,subscriptions!G3124:G10004)</f>
        <v>20</v>
      </c>
      <c r="O3124" s="10">
        <v>96.0</v>
      </c>
      <c r="P3124" s="10" t="str">
        <f t="array" ref="P3124">_xlfn.XLOOKUP(A3124,subscriptions!B3124:B10004,subscriptions!C3124:C10004)</f>
        <v>Residential</v>
      </c>
      <c r="Q3124" s="10" t="s">
        <v>128</v>
      </c>
      <c r="R3124" s="10" t="s">
        <v>148</v>
      </c>
      <c r="S3124" s="10" t="s">
        <v>388</v>
      </c>
    </row>
    <row r="3125">
      <c r="A3125" s="1" t="s">
        <v>4131</v>
      </c>
      <c r="B3125" s="1" t="s">
        <v>508</v>
      </c>
      <c r="C3125" s="1" t="s">
        <v>556</v>
      </c>
      <c r="D3125" s="1" t="s">
        <v>153</v>
      </c>
      <c r="E3125" s="1" t="s">
        <v>239</v>
      </c>
      <c r="F3125" s="1" t="s">
        <v>2364</v>
      </c>
      <c r="G3125" s="1" t="s">
        <v>16673</v>
      </c>
      <c r="H3125" s="1" t="s">
        <v>16674</v>
      </c>
      <c r="I3125" s="4">
        <v>84.33706018518518</v>
      </c>
      <c r="J3125" s="1">
        <v>971.34</v>
      </c>
      <c r="K3125" s="1">
        <v>189.97</v>
      </c>
      <c r="M3125" s="10">
        <f t="array" ref="M3125">_xlfn.XLOOKUP(A3125,subscriptions!B3125:B10004,subscriptions!D3125:D10004)</f>
        <v>250</v>
      </c>
      <c r="N3125" s="10">
        <f t="array" ref="N3125">_xlfn.XLOOKUP(A3125,subscriptions!B3125:B10004,subscriptions!G3125:G10004)</f>
        <v>0</v>
      </c>
      <c r="O3125" s="10">
        <v>250.0</v>
      </c>
      <c r="P3125" s="10" t="str">
        <f t="array" ref="P3125">_xlfn.XLOOKUP(A3125,subscriptions!B3125:B10004,subscriptions!C3125:C10004)</f>
        <v>Business</v>
      </c>
      <c r="Q3125" s="10" t="s">
        <v>173</v>
      </c>
      <c r="R3125" s="10" t="s">
        <v>129</v>
      </c>
      <c r="S3125" s="10" t="s">
        <v>968</v>
      </c>
    </row>
    <row r="3126">
      <c r="A3126" s="1" t="s">
        <v>4132</v>
      </c>
      <c r="B3126" s="1" t="s">
        <v>329</v>
      </c>
      <c r="C3126" s="1" t="s">
        <v>1251</v>
      </c>
      <c r="D3126" s="1" t="s">
        <v>27</v>
      </c>
      <c r="E3126" s="1" t="s">
        <v>280</v>
      </c>
      <c r="F3126" s="1" t="s">
        <v>1446</v>
      </c>
      <c r="G3126" s="1" t="s">
        <v>16675</v>
      </c>
      <c r="H3126" s="1" t="s">
        <v>16676</v>
      </c>
      <c r="I3126" s="4">
        <v>84.20931712962962</v>
      </c>
      <c r="J3126" s="1">
        <v>2029.26</v>
      </c>
      <c r="K3126" s="1">
        <v>294.3</v>
      </c>
      <c r="M3126" s="10">
        <f t="array" ref="M3126">_xlfn.XLOOKUP(A3126,subscriptions!B3126:B10004,subscriptions!D3126:D10004)</f>
        <v>80</v>
      </c>
      <c r="N3126" s="10">
        <f t="array" ref="N3126">_xlfn.XLOOKUP(A3126,subscriptions!B3126:B10004,subscriptions!G3126:G10004)</f>
        <v>5</v>
      </c>
      <c r="O3126" s="10">
        <v>76.0</v>
      </c>
      <c r="P3126" s="10" t="str">
        <f t="array" ref="P3126">_xlfn.XLOOKUP(A3126,subscriptions!B3126:B10004,subscriptions!C3126:C10004)</f>
        <v>Roam</v>
      </c>
      <c r="Q3126" s="10" t="s">
        <v>194</v>
      </c>
      <c r="R3126" s="10" t="s">
        <v>148</v>
      </c>
      <c r="S3126" s="10" t="s">
        <v>1374</v>
      </c>
    </row>
    <row r="3127">
      <c r="A3127" s="1" t="s">
        <v>4133</v>
      </c>
      <c r="B3127" s="1" t="s">
        <v>1009</v>
      </c>
      <c r="C3127" s="1" t="s">
        <v>1347</v>
      </c>
      <c r="D3127" s="1" t="s">
        <v>153</v>
      </c>
      <c r="E3127" s="1" t="s">
        <v>28</v>
      </c>
      <c r="F3127" s="1" t="s">
        <v>29</v>
      </c>
      <c r="G3127" s="1" t="s">
        <v>16677</v>
      </c>
      <c r="H3127" s="1" t="s">
        <v>16678</v>
      </c>
      <c r="I3127" s="4">
        <v>84.16767361111111</v>
      </c>
      <c r="J3127" s="1">
        <v>1449.89</v>
      </c>
      <c r="K3127" s="1">
        <v>331.59</v>
      </c>
      <c r="M3127" s="10">
        <f t="array" ref="M3127">_xlfn.XLOOKUP(A3127,subscriptions!B3127:B10004,subscriptions!D3127:D10004)</f>
        <v>80</v>
      </c>
      <c r="N3127" s="10">
        <f t="array" ref="N3127">_xlfn.XLOOKUP(A3127,subscriptions!B3127:B10004,subscriptions!G3127:G10004)</f>
        <v>10</v>
      </c>
      <c r="O3127" s="10">
        <v>72.0</v>
      </c>
      <c r="P3127" s="10" t="str">
        <f t="array" ref="P3127">_xlfn.XLOOKUP(A3127,subscriptions!B3127:B10004,subscriptions!C3127:C10004)</f>
        <v>Roam</v>
      </c>
      <c r="Q3127" s="10" t="s">
        <v>128</v>
      </c>
      <c r="R3127" s="10" t="s">
        <v>148</v>
      </c>
      <c r="S3127" s="10" t="s">
        <v>1412</v>
      </c>
    </row>
    <row r="3128">
      <c r="A3128" s="1" t="s">
        <v>4134</v>
      </c>
      <c r="B3128" s="1" t="s">
        <v>1844</v>
      </c>
      <c r="C3128" s="1" t="s">
        <v>237</v>
      </c>
      <c r="D3128" s="1" t="s">
        <v>153</v>
      </c>
      <c r="E3128" s="1" t="s">
        <v>631</v>
      </c>
      <c r="F3128" s="1" t="s">
        <v>2549</v>
      </c>
      <c r="G3128" s="1" t="s">
        <v>16679</v>
      </c>
      <c r="H3128" s="1" t="s">
        <v>16680</v>
      </c>
      <c r="I3128" s="4">
        <v>84.33915509259259</v>
      </c>
      <c r="J3128" s="1">
        <v>1726.1</v>
      </c>
      <c r="K3128" s="1">
        <v>382.03</v>
      </c>
      <c r="M3128" s="10">
        <f t="array" ref="M3128">_xlfn.XLOOKUP(A3128,subscriptions!B3128:B10004,subscriptions!D3128:D10004)</f>
        <v>250</v>
      </c>
      <c r="N3128" s="10">
        <f t="array" ref="N3128">_xlfn.XLOOKUP(A3128,subscriptions!B3128:B10004,subscriptions!G3128:G10004)</f>
        <v>20</v>
      </c>
      <c r="O3128" s="10">
        <v>200.0</v>
      </c>
      <c r="P3128" s="10" t="str">
        <f t="array" ref="P3128">_xlfn.XLOOKUP(A3128,subscriptions!B3128:B10004,subscriptions!C3128:C10004)</f>
        <v>Business</v>
      </c>
      <c r="Q3128" s="10" t="s">
        <v>128</v>
      </c>
      <c r="R3128" s="10" t="s">
        <v>129</v>
      </c>
      <c r="S3128" s="10" t="s">
        <v>2016</v>
      </c>
    </row>
    <row r="3129">
      <c r="A3129" s="1" t="s">
        <v>4135</v>
      </c>
      <c r="B3129" s="1" t="s">
        <v>763</v>
      </c>
      <c r="C3129" s="1" t="s">
        <v>734</v>
      </c>
      <c r="D3129" s="1" t="s">
        <v>27</v>
      </c>
      <c r="E3129" s="1" t="s">
        <v>239</v>
      </c>
      <c r="F3129" s="1" t="s">
        <v>1186</v>
      </c>
      <c r="G3129" s="1" t="s">
        <v>16681</v>
      </c>
      <c r="H3129" s="1" t="s">
        <v>16682</v>
      </c>
      <c r="I3129" s="4">
        <v>84.29543981481481</v>
      </c>
      <c r="J3129" s="1">
        <v>176.95</v>
      </c>
      <c r="K3129" s="1">
        <v>36.6</v>
      </c>
      <c r="M3129" s="10">
        <f t="array" ref="M3129">_xlfn.XLOOKUP(A3129,subscriptions!B3129:B10004,subscriptions!D3129:D10004)</f>
        <v>120</v>
      </c>
      <c r="N3129" s="10">
        <f t="array" ref="N3129">_xlfn.XLOOKUP(A3129,subscriptions!B3129:B10004,subscriptions!G3129:G10004)</f>
        <v>0</v>
      </c>
      <c r="O3129" s="10">
        <v>120.0</v>
      </c>
      <c r="P3129" s="10" t="str">
        <f t="array" ref="P3129">_xlfn.XLOOKUP(A3129,subscriptions!B3129:B10004,subscriptions!C3129:C10004)</f>
        <v>Residential</v>
      </c>
      <c r="Q3129" s="10" t="s">
        <v>173</v>
      </c>
      <c r="R3129" s="10" t="s">
        <v>212</v>
      </c>
      <c r="S3129" s="10" t="s">
        <v>1026</v>
      </c>
    </row>
    <row r="3130">
      <c r="A3130" s="1" t="s">
        <v>4136</v>
      </c>
      <c r="B3130" s="1" t="s">
        <v>216</v>
      </c>
      <c r="C3130" s="1" t="s">
        <v>1492</v>
      </c>
      <c r="D3130" s="1" t="s">
        <v>153</v>
      </c>
      <c r="E3130" s="1" t="s">
        <v>179</v>
      </c>
      <c r="F3130" s="1" t="s">
        <v>1045</v>
      </c>
      <c r="G3130" s="1" t="s">
        <v>16683</v>
      </c>
      <c r="H3130" s="1" t="s">
        <v>16684</v>
      </c>
      <c r="I3130" s="4">
        <v>84.29538194444444</v>
      </c>
      <c r="J3130" s="1">
        <v>4589.0</v>
      </c>
      <c r="K3130" s="1">
        <v>561.71</v>
      </c>
      <c r="L3130" s="1">
        <v>100.0</v>
      </c>
      <c r="M3130" s="10">
        <f t="array" ref="M3130">_xlfn.XLOOKUP(A3130,subscriptions!B3130:B10004,subscriptions!D3130:D10004)</f>
        <v>120</v>
      </c>
      <c r="N3130" s="10">
        <f t="array" ref="N3130">_xlfn.XLOOKUP(A3130,subscriptions!B3130:B10004,subscriptions!G3130:G10004)</f>
        <v>5</v>
      </c>
      <c r="O3130" s="10">
        <v>114.0</v>
      </c>
      <c r="P3130" s="10" t="str">
        <f t="array" ref="P3130">_xlfn.XLOOKUP(A3130,subscriptions!B3130:B10004,subscriptions!C3130:C10004)</f>
        <v>Residential</v>
      </c>
      <c r="Q3130" s="10" t="s">
        <v>194</v>
      </c>
      <c r="R3130" s="10" t="s">
        <v>212</v>
      </c>
      <c r="S3130" s="10" t="s">
        <v>1026</v>
      </c>
    </row>
    <row r="3131">
      <c r="A3131" s="1" t="s">
        <v>4137</v>
      </c>
      <c r="B3131" s="1" t="s">
        <v>1009</v>
      </c>
      <c r="C3131" s="1" t="s">
        <v>800</v>
      </c>
      <c r="D3131" s="1" t="s">
        <v>153</v>
      </c>
      <c r="E3131" s="1" t="s">
        <v>280</v>
      </c>
      <c r="F3131" s="1" t="s">
        <v>411</v>
      </c>
      <c r="G3131" s="1" t="s">
        <v>16685</v>
      </c>
      <c r="H3131" s="1" t="s">
        <v>16686</v>
      </c>
      <c r="I3131" s="4">
        <v>84.29237268518519</v>
      </c>
      <c r="J3131" s="1">
        <v>2784.8</v>
      </c>
      <c r="K3131" s="1">
        <v>652.55</v>
      </c>
      <c r="M3131" s="10">
        <f t="array" ref="M3131">_xlfn.XLOOKUP(A3131,subscriptions!B3131:B10004,subscriptions!D3131:D10004)</f>
        <v>120</v>
      </c>
      <c r="N3131" s="10">
        <f t="array" ref="N3131">_xlfn.XLOOKUP(A3131,subscriptions!B3131:B10004,subscriptions!G3131:G10004)</f>
        <v>10</v>
      </c>
      <c r="O3131" s="10">
        <v>108.0</v>
      </c>
      <c r="P3131" s="10" t="str">
        <f t="array" ref="P3131">_xlfn.XLOOKUP(A3131,subscriptions!B3131:B10004,subscriptions!C3131:C10004)</f>
        <v>Residential</v>
      </c>
      <c r="Q3131" s="10" t="s">
        <v>128</v>
      </c>
      <c r="R3131" s="10" t="s">
        <v>212</v>
      </c>
      <c r="S3131" s="10" t="s">
        <v>587</v>
      </c>
    </row>
    <row r="3132">
      <c r="A3132" s="1" t="s">
        <v>4140</v>
      </c>
      <c r="B3132" s="1" t="s">
        <v>523</v>
      </c>
      <c r="C3132" s="1" t="s">
        <v>1142</v>
      </c>
      <c r="D3132" s="1" t="s">
        <v>27</v>
      </c>
      <c r="E3132" s="1" t="s">
        <v>111</v>
      </c>
      <c r="F3132" s="1" t="s">
        <v>154</v>
      </c>
      <c r="G3132" s="1" t="s">
        <v>16687</v>
      </c>
      <c r="H3132" s="1" t="s">
        <v>16688</v>
      </c>
      <c r="I3132" s="4">
        <v>84.34116898148149</v>
      </c>
      <c r="J3132" s="1">
        <v>2502.83</v>
      </c>
      <c r="K3132" s="1">
        <v>297.39</v>
      </c>
      <c r="M3132" s="10">
        <f t="array" ref="M3132">_xlfn.XLOOKUP(A3132,subscriptions!B3132:B10004,subscriptions!D3132:D10004)</f>
        <v>250</v>
      </c>
      <c r="N3132" s="10">
        <f t="array" ref="N3132">_xlfn.XLOOKUP(A3132,subscriptions!B3132:B10004,subscriptions!G3132:G10004)</f>
        <v>20</v>
      </c>
      <c r="O3132" s="10">
        <v>200.0</v>
      </c>
      <c r="P3132" s="10" t="str">
        <f t="array" ref="P3132">_xlfn.XLOOKUP(A3132,subscriptions!B3132:B10004,subscriptions!C3132:C10004)</f>
        <v>Business</v>
      </c>
      <c r="Q3132" s="10" t="s">
        <v>128</v>
      </c>
      <c r="R3132" s="10" t="s">
        <v>129</v>
      </c>
      <c r="S3132" s="10" t="s">
        <v>259</v>
      </c>
    </row>
    <row r="3133">
      <c r="A3133" s="1" t="s">
        <v>4141</v>
      </c>
      <c r="B3133" s="1" t="s">
        <v>700</v>
      </c>
      <c r="C3133" s="1" t="s">
        <v>237</v>
      </c>
      <c r="D3133" s="1" t="s">
        <v>153</v>
      </c>
      <c r="E3133" s="1" t="s">
        <v>111</v>
      </c>
      <c r="F3133" s="1" t="s">
        <v>112</v>
      </c>
      <c r="G3133" s="1" t="s">
        <v>16689</v>
      </c>
      <c r="H3133" s="1" t="s">
        <v>16690</v>
      </c>
      <c r="I3133" s="4">
        <v>84.37778935185185</v>
      </c>
      <c r="J3133" s="1">
        <v>2647.27</v>
      </c>
      <c r="K3133" s="1">
        <v>473.13</v>
      </c>
      <c r="M3133" s="10">
        <f t="array" ref="M3133">_xlfn.XLOOKUP(A3133,subscriptions!B3133:B10004,subscriptions!D3133:D10004)</f>
        <v>80</v>
      </c>
      <c r="N3133" s="10">
        <f t="array" ref="N3133">_xlfn.XLOOKUP(A3133,subscriptions!B3133:B10004,subscriptions!G3133:G10004)</f>
        <v>0</v>
      </c>
      <c r="O3133" s="10">
        <v>80.0</v>
      </c>
      <c r="P3133" s="10" t="str">
        <f t="array" ref="P3133">_xlfn.XLOOKUP(A3133,subscriptions!B3133:B10004,subscriptions!C3133:C10004)</f>
        <v>Roam</v>
      </c>
      <c r="Q3133" s="10" t="s">
        <v>173</v>
      </c>
      <c r="R3133" s="10" t="s">
        <v>148</v>
      </c>
      <c r="S3133" s="10" t="s">
        <v>1302</v>
      </c>
    </row>
    <row r="3134">
      <c r="A3134" s="1" t="s">
        <v>4142</v>
      </c>
      <c r="B3134" s="1" t="s">
        <v>686</v>
      </c>
      <c r="C3134" s="1" t="s">
        <v>237</v>
      </c>
      <c r="D3134" s="1" t="s">
        <v>153</v>
      </c>
      <c r="E3134" s="1" t="s">
        <v>280</v>
      </c>
      <c r="F3134" s="1" t="s">
        <v>281</v>
      </c>
      <c r="G3134" s="1" t="s">
        <v>16691</v>
      </c>
      <c r="H3134" s="1" t="s">
        <v>16692</v>
      </c>
      <c r="I3134" s="4">
        <v>84.37572916666667</v>
      </c>
      <c r="J3134" s="1">
        <v>4098.13</v>
      </c>
      <c r="K3134" s="1">
        <v>602.07</v>
      </c>
      <c r="M3134" s="10">
        <f t="array" ref="M3134">_xlfn.XLOOKUP(A3134,subscriptions!B3134:B10004,subscriptions!D3134:D10004)</f>
        <v>250</v>
      </c>
      <c r="N3134" s="10">
        <f t="array" ref="N3134">_xlfn.XLOOKUP(A3134,subscriptions!B3134:B10004,subscriptions!G3134:G10004)</f>
        <v>5</v>
      </c>
      <c r="O3134" s="10">
        <v>237.5</v>
      </c>
      <c r="P3134" s="10" t="str">
        <f t="array" ref="P3134">_xlfn.XLOOKUP(A3134,subscriptions!B3134:B10004,subscriptions!C3134:C10004)</f>
        <v>Business</v>
      </c>
      <c r="Q3134" s="10" t="s">
        <v>194</v>
      </c>
      <c r="R3134" s="10" t="s">
        <v>129</v>
      </c>
      <c r="S3134" s="10" t="s">
        <v>1442</v>
      </c>
    </row>
    <row r="3135">
      <c r="A3135" s="1" t="s">
        <v>4143</v>
      </c>
      <c r="B3135" s="1" t="s">
        <v>150</v>
      </c>
      <c r="C3135" s="1" t="s">
        <v>764</v>
      </c>
      <c r="D3135" s="1" t="s">
        <v>153</v>
      </c>
      <c r="E3135" s="1" t="s">
        <v>332</v>
      </c>
      <c r="F3135" s="1" t="s">
        <v>618</v>
      </c>
      <c r="G3135" s="1" t="s">
        <v>16693</v>
      </c>
      <c r="H3135" s="1" t="s">
        <v>16694</v>
      </c>
      <c r="I3135" s="4">
        <v>84.21614583333333</v>
      </c>
      <c r="J3135" s="1">
        <v>1228.73</v>
      </c>
      <c r="K3135" s="1">
        <v>283.1</v>
      </c>
      <c r="M3135" s="10">
        <f t="array" ref="M3135">_xlfn.XLOOKUP(A3135,subscriptions!B3135:B10004,subscriptions!D3135:D10004)</f>
        <v>50</v>
      </c>
      <c r="N3135" s="10">
        <f t="array" ref="N3135">_xlfn.XLOOKUP(A3135,subscriptions!B3135:B10004,subscriptions!G3135:G10004)</f>
        <v>10</v>
      </c>
      <c r="O3135" s="10">
        <v>45.0</v>
      </c>
      <c r="P3135" s="10" t="str">
        <f t="array" ref="P3135">_xlfn.XLOOKUP(A3135,subscriptions!B3135:B10004,subscriptions!C3135:C10004)</f>
        <v>Mini</v>
      </c>
      <c r="Q3135" s="10" t="s">
        <v>128</v>
      </c>
      <c r="R3135" s="10" t="s">
        <v>148</v>
      </c>
      <c r="S3135" s="10" t="s">
        <v>2596</v>
      </c>
    </row>
    <row r="3136">
      <c r="A3136" s="1" t="s">
        <v>4144</v>
      </c>
      <c r="B3136" s="1" t="s">
        <v>1995</v>
      </c>
      <c r="C3136" s="1" t="s">
        <v>218</v>
      </c>
      <c r="D3136" s="1" t="s">
        <v>153</v>
      </c>
      <c r="E3136" s="1" t="s">
        <v>631</v>
      </c>
      <c r="F3136" s="1" t="s">
        <v>632</v>
      </c>
      <c r="G3136" s="1" t="s">
        <v>16695</v>
      </c>
      <c r="H3136" s="1" t="s">
        <v>16696</v>
      </c>
      <c r="I3136" s="4">
        <v>84.37716435185185</v>
      </c>
      <c r="J3136" s="1">
        <v>385.24</v>
      </c>
      <c r="K3136" s="1">
        <v>51.12</v>
      </c>
      <c r="M3136" s="10">
        <f t="array" ref="M3136">_xlfn.XLOOKUP(A3136,subscriptions!B3136:B10004,subscriptions!D3136:D10004)</f>
        <v>80</v>
      </c>
      <c r="N3136" s="10">
        <f t="array" ref="N3136">_xlfn.XLOOKUP(A3136,subscriptions!B3136:B10004,subscriptions!G3136:G10004)</f>
        <v>20</v>
      </c>
      <c r="O3136" s="10">
        <v>64.0</v>
      </c>
      <c r="P3136" s="10" t="str">
        <f t="array" ref="P3136">_xlfn.XLOOKUP(A3136,subscriptions!B3136:B10004,subscriptions!C3136:C10004)</f>
        <v>Roam</v>
      </c>
      <c r="Q3136" s="10" t="s">
        <v>128</v>
      </c>
      <c r="R3136" s="10" t="s">
        <v>148</v>
      </c>
      <c r="S3136" s="10" t="s">
        <v>1360</v>
      </c>
    </row>
    <row r="3137">
      <c r="A3137" s="1" t="s">
        <v>4145</v>
      </c>
      <c r="B3137" s="1" t="s">
        <v>573</v>
      </c>
      <c r="C3137" s="1" t="s">
        <v>750</v>
      </c>
      <c r="D3137" s="1" t="s">
        <v>27</v>
      </c>
      <c r="E3137" s="1" t="s">
        <v>262</v>
      </c>
      <c r="F3137" s="1" t="s">
        <v>885</v>
      </c>
      <c r="G3137" s="1" t="s">
        <v>16697</v>
      </c>
      <c r="H3137" s="1" t="s">
        <v>16698</v>
      </c>
      <c r="I3137" s="4">
        <v>84.21043981481482</v>
      </c>
      <c r="J3137" s="1">
        <v>1488.73</v>
      </c>
      <c r="K3137" s="1">
        <v>345.0</v>
      </c>
      <c r="M3137" s="10">
        <f t="array" ref="M3137">_xlfn.XLOOKUP(A3137,subscriptions!B3137:B10004,subscriptions!D3137:D10004)</f>
        <v>50</v>
      </c>
      <c r="N3137" s="10">
        <f t="array" ref="N3137">_xlfn.XLOOKUP(A3137,subscriptions!B3137:B10004,subscriptions!G3137:G10004)</f>
        <v>0</v>
      </c>
      <c r="O3137" s="10">
        <v>50.0</v>
      </c>
      <c r="P3137" s="10" t="str">
        <f t="array" ref="P3137">_xlfn.XLOOKUP(A3137,subscriptions!B3137:B10004,subscriptions!C3137:C10004)</f>
        <v>Mini</v>
      </c>
      <c r="Q3137" s="10" t="s">
        <v>173</v>
      </c>
      <c r="R3137" s="10" t="s">
        <v>148</v>
      </c>
      <c r="S3137" s="10" t="s">
        <v>770</v>
      </c>
    </row>
    <row r="3138">
      <c r="A3138" s="1" t="s">
        <v>4146</v>
      </c>
      <c r="B3138" s="1" t="s">
        <v>1984</v>
      </c>
      <c r="C3138" s="1" t="s">
        <v>734</v>
      </c>
      <c r="D3138" s="1" t="s">
        <v>153</v>
      </c>
      <c r="E3138" s="1" t="s">
        <v>332</v>
      </c>
      <c r="F3138" s="1" t="s">
        <v>2415</v>
      </c>
      <c r="G3138" s="1" t="s">
        <v>16699</v>
      </c>
      <c r="H3138" s="1" t="s">
        <v>16700</v>
      </c>
      <c r="I3138" s="4">
        <v>84.17084490740741</v>
      </c>
      <c r="J3138" s="1">
        <v>2087.33</v>
      </c>
      <c r="K3138" s="1">
        <v>300.19</v>
      </c>
      <c r="M3138" s="10">
        <f t="array" ref="M3138">_xlfn.XLOOKUP(A3138,subscriptions!B3138:B10004,subscriptions!D3138:D10004)</f>
        <v>120</v>
      </c>
      <c r="N3138" s="10">
        <f t="array" ref="N3138">_xlfn.XLOOKUP(A3138,subscriptions!B3138:B10004,subscriptions!G3138:G10004)</f>
        <v>5</v>
      </c>
      <c r="O3138" s="10">
        <v>114.0</v>
      </c>
      <c r="P3138" s="10" t="str">
        <f t="array" ref="P3138">_xlfn.XLOOKUP(A3138,subscriptions!B3138:B10004,subscriptions!C3138:C10004)</f>
        <v>Residential</v>
      </c>
      <c r="Q3138" s="10" t="s">
        <v>194</v>
      </c>
      <c r="R3138" s="10" t="s">
        <v>212</v>
      </c>
      <c r="S3138" s="10" t="s">
        <v>310</v>
      </c>
    </row>
    <row r="3139">
      <c r="A3139" s="1" t="s">
        <v>4147</v>
      </c>
      <c r="B3139" s="1" t="s">
        <v>589</v>
      </c>
      <c r="C3139" s="1" t="s">
        <v>871</v>
      </c>
      <c r="D3139" s="1" t="s">
        <v>153</v>
      </c>
      <c r="E3139" s="1" t="s">
        <v>332</v>
      </c>
      <c r="F3139" s="1" t="s">
        <v>1749</v>
      </c>
      <c r="G3139" s="1" t="s">
        <v>16701</v>
      </c>
      <c r="H3139" s="1" t="s">
        <v>16702</v>
      </c>
      <c r="I3139" s="4">
        <v>84.25640046296296</v>
      </c>
      <c r="J3139" s="1">
        <v>2058.64</v>
      </c>
      <c r="K3139" s="1">
        <v>329.52</v>
      </c>
      <c r="M3139" s="10">
        <f t="array" ref="M3139">_xlfn.XLOOKUP(A3139,subscriptions!B3139:B10004,subscriptions!D3139:D10004)</f>
        <v>120</v>
      </c>
      <c r="N3139" s="10">
        <f t="array" ref="N3139">_xlfn.XLOOKUP(A3139,subscriptions!B3139:B10004,subscriptions!G3139:G10004)</f>
        <v>10</v>
      </c>
      <c r="O3139" s="10">
        <v>108.0</v>
      </c>
      <c r="P3139" s="10" t="str">
        <f t="array" ref="P3139">_xlfn.XLOOKUP(A3139,subscriptions!B3139:B10004,subscriptions!C3139:C10004)</f>
        <v>Residential</v>
      </c>
      <c r="Q3139" s="10" t="s">
        <v>128</v>
      </c>
      <c r="R3139" s="10" t="s">
        <v>212</v>
      </c>
      <c r="S3139" s="10" t="s">
        <v>130</v>
      </c>
    </row>
    <row r="3140">
      <c r="A3140" s="1" t="s">
        <v>4149</v>
      </c>
      <c r="B3140" s="1" t="s">
        <v>772</v>
      </c>
      <c r="C3140" s="1" t="s">
        <v>605</v>
      </c>
      <c r="D3140" s="1" t="s">
        <v>153</v>
      </c>
      <c r="E3140" s="1" t="s">
        <v>111</v>
      </c>
      <c r="F3140" s="1" t="s">
        <v>1227</v>
      </c>
      <c r="G3140" s="1" t="s">
        <v>16703</v>
      </c>
      <c r="H3140" s="1" t="s">
        <v>16704</v>
      </c>
      <c r="I3140" s="4">
        <v>84.41770833333334</v>
      </c>
      <c r="J3140" s="1">
        <v>1155.49</v>
      </c>
      <c r="K3140" s="1">
        <v>157.28</v>
      </c>
      <c r="M3140" s="10">
        <f t="array" ref="M3140">_xlfn.XLOOKUP(A3140,subscriptions!B3140:B10004,subscriptions!D3140:D10004)</f>
        <v>120</v>
      </c>
      <c r="N3140" s="10">
        <f t="array" ref="N3140">_xlfn.XLOOKUP(A3140,subscriptions!B3140:B10004,subscriptions!G3140:G10004)</f>
        <v>20</v>
      </c>
      <c r="O3140" s="10">
        <v>96.0</v>
      </c>
      <c r="P3140" s="10" t="str">
        <f t="array" ref="P3140">_xlfn.XLOOKUP(A3140,subscriptions!B3140:B10004,subscriptions!C3140:C10004)</f>
        <v>Residential</v>
      </c>
      <c r="Q3140" s="10" t="s">
        <v>128</v>
      </c>
      <c r="R3140" s="10" t="s">
        <v>148</v>
      </c>
      <c r="S3140" s="10" t="s">
        <v>327</v>
      </c>
    </row>
    <row r="3141">
      <c r="A3141" s="1" t="s">
        <v>4152</v>
      </c>
      <c r="B3141" s="1" t="s">
        <v>686</v>
      </c>
      <c r="C3141" s="1" t="s">
        <v>1973</v>
      </c>
      <c r="D3141" s="1" t="s">
        <v>153</v>
      </c>
      <c r="E3141" s="1" t="s">
        <v>280</v>
      </c>
      <c r="F3141" s="1" t="s">
        <v>1706</v>
      </c>
      <c r="G3141" s="1" t="s">
        <v>16705</v>
      </c>
      <c r="H3141" s="1" t="s">
        <v>16706</v>
      </c>
      <c r="I3141" s="4">
        <v>84.25696759259259</v>
      </c>
      <c r="J3141" s="1">
        <v>156.37</v>
      </c>
      <c r="K3141" s="1">
        <v>49.07</v>
      </c>
      <c r="M3141" s="10">
        <f t="array" ref="M3141">_xlfn.XLOOKUP(A3141,subscriptions!B3141:B10004,subscriptions!D3141:D10004)</f>
        <v>80</v>
      </c>
      <c r="N3141" s="10">
        <f t="array" ref="N3141">_xlfn.XLOOKUP(A3141,subscriptions!B3141:B10004,subscriptions!G3141:G10004)</f>
        <v>0</v>
      </c>
      <c r="O3141" s="10">
        <v>80.0</v>
      </c>
      <c r="P3141" s="10" t="str">
        <f t="array" ref="P3141">_xlfn.XLOOKUP(A3141,subscriptions!B3141:B10004,subscriptions!C3141:C10004)</f>
        <v>Roam</v>
      </c>
      <c r="Q3141" s="10" t="s">
        <v>173</v>
      </c>
      <c r="R3141" s="10" t="s">
        <v>148</v>
      </c>
      <c r="S3141" s="10" t="s">
        <v>175</v>
      </c>
    </row>
    <row r="3142">
      <c r="A3142" s="1" t="s">
        <v>4153</v>
      </c>
      <c r="B3142" s="1" t="s">
        <v>1939</v>
      </c>
      <c r="C3142" s="1" t="s">
        <v>1142</v>
      </c>
      <c r="D3142" s="1" t="s">
        <v>153</v>
      </c>
      <c r="E3142" s="1" t="s">
        <v>280</v>
      </c>
      <c r="F3142" s="1" t="s">
        <v>281</v>
      </c>
      <c r="G3142" s="1" t="s">
        <v>16707</v>
      </c>
      <c r="H3142" s="1" t="s">
        <v>16708</v>
      </c>
      <c r="I3142" s="4">
        <v>84.2974074074074</v>
      </c>
      <c r="J3142" s="1">
        <v>745.71</v>
      </c>
      <c r="K3142" s="1">
        <v>186.51</v>
      </c>
      <c r="M3142" s="10">
        <f t="array" ref="M3142">_xlfn.XLOOKUP(A3142,subscriptions!B3142:B10004,subscriptions!D3142:D10004)</f>
        <v>120</v>
      </c>
      <c r="N3142" s="10">
        <f t="array" ref="N3142">_xlfn.XLOOKUP(A3142,subscriptions!B3142:B10004,subscriptions!G3142:G10004)</f>
        <v>5</v>
      </c>
      <c r="O3142" s="10">
        <v>114.0</v>
      </c>
      <c r="P3142" s="10" t="str">
        <f t="array" ref="P3142">_xlfn.XLOOKUP(A3142,subscriptions!B3142:B10004,subscriptions!C3142:C10004)</f>
        <v>Residential</v>
      </c>
      <c r="Q3142" s="10" t="s">
        <v>194</v>
      </c>
      <c r="R3142" s="10" t="s">
        <v>212</v>
      </c>
      <c r="S3142" s="10" t="s">
        <v>407</v>
      </c>
    </row>
    <row r="3143">
      <c r="A3143" s="1" t="s">
        <v>4154</v>
      </c>
      <c r="B3143" s="1" t="s">
        <v>1099</v>
      </c>
      <c r="C3143" s="1" t="s">
        <v>871</v>
      </c>
      <c r="D3143" s="1" t="s">
        <v>153</v>
      </c>
      <c r="E3143" s="1" t="s">
        <v>179</v>
      </c>
      <c r="F3143" s="1" t="s">
        <v>844</v>
      </c>
      <c r="G3143" s="1" t="s">
        <v>16709</v>
      </c>
      <c r="H3143" s="1" t="s">
        <v>14756</v>
      </c>
      <c r="I3143" s="4">
        <v>84.42084490740741</v>
      </c>
      <c r="J3143" s="1">
        <v>3853.04</v>
      </c>
      <c r="K3143" s="1">
        <v>313.75</v>
      </c>
      <c r="L3143" s="1">
        <v>100.0</v>
      </c>
      <c r="M3143" s="10">
        <f t="array" ref="M3143">_xlfn.XLOOKUP(A3143,subscriptions!B3143:B10004,subscriptions!D3143:D10004)</f>
        <v>120</v>
      </c>
      <c r="N3143" s="10">
        <f t="array" ref="N3143">_xlfn.XLOOKUP(A3143,subscriptions!B3143:B10004,subscriptions!G3143:G10004)</f>
        <v>10</v>
      </c>
      <c r="O3143" s="10">
        <v>108.0</v>
      </c>
      <c r="P3143" s="10" t="str">
        <f t="array" ref="P3143">_xlfn.XLOOKUP(A3143,subscriptions!B3143:B10004,subscriptions!C3143:C10004)</f>
        <v>Residential</v>
      </c>
      <c r="Q3143" s="10" t="s">
        <v>128</v>
      </c>
      <c r="R3143" s="10" t="s">
        <v>212</v>
      </c>
      <c r="S3143" s="10" t="s">
        <v>2152</v>
      </c>
    </row>
    <row r="3144">
      <c r="A3144" s="1" t="s">
        <v>4155</v>
      </c>
      <c r="B3144" s="1" t="s">
        <v>132</v>
      </c>
      <c r="C3144" s="1" t="s">
        <v>492</v>
      </c>
      <c r="D3144" s="1" t="s">
        <v>27</v>
      </c>
      <c r="E3144" s="1" t="s">
        <v>239</v>
      </c>
      <c r="F3144" s="1" t="s">
        <v>2132</v>
      </c>
      <c r="G3144" s="1" t="s">
        <v>16710</v>
      </c>
      <c r="H3144" s="1" t="s">
        <v>16711</v>
      </c>
      <c r="I3144" s="4">
        <v>84.25083333333333</v>
      </c>
      <c r="J3144" s="1">
        <v>1367.22</v>
      </c>
      <c r="K3144" s="1">
        <v>256.25</v>
      </c>
      <c r="M3144" s="10">
        <f t="array" ref="M3144">_xlfn.XLOOKUP(A3144,subscriptions!B3144:B10004,subscriptions!D3144:D10004)</f>
        <v>120</v>
      </c>
      <c r="N3144" s="10">
        <f t="array" ref="N3144">_xlfn.XLOOKUP(A3144,subscriptions!B3144:B10004,subscriptions!G3144:G10004)</f>
        <v>20</v>
      </c>
      <c r="O3144" s="10">
        <v>96.0</v>
      </c>
      <c r="P3144" s="10" t="str">
        <f t="array" ref="P3144">_xlfn.XLOOKUP(A3144,subscriptions!B3144:B10004,subscriptions!C3144:C10004)</f>
        <v>Residential</v>
      </c>
      <c r="Q3144" s="10" t="s">
        <v>128</v>
      </c>
      <c r="R3144" s="10" t="s">
        <v>148</v>
      </c>
      <c r="S3144" s="10" t="s">
        <v>1691</v>
      </c>
    </row>
    <row r="3145">
      <c r="A3145" s="1" t="s">
        <v>4156</v>
      </c>
      <c r="B3145" s="1" t="s">
        <v>1387</v>
      </c>
      <c r="C3145" s="1" t="s">
        <v>2483</v>
      </c>
      <c r="D3145" s="1" t="s">
        <v>27</v>
      </c>
      <c r="E3145" s="1" t="s">
        <v>219</v>
      </c>
      <c r="F3145" s="1" t="s">
        <v>458</v>
      </c>
      <c r="G3145" s="1" t="s">
        <v>16712</v>
      </c>
      <c r="H3145" s="1" t="s">
        <v>16713</v>
      </c>
      <c r="I3145" s="4">
        <v>84.29743055555555</v>
      </c>
      <c r="J3145" s="1">
        <v>1209.36</v>
      </c>
      <c r="K3145" s="1">
        <v>184.8</v>
      </c>
      <c r="M3145" s="10">
        <f t="array" ref="M3145">_xlfn.XLOOKUP(A3145,subscriptions!B3145:B10004,subscriptions!D3145:D10004)</f>
        <v>120</v>
      </c>
      <c r="N3145" s="10">
        <f t="array" ref="N3145">_xlfn.XLOOKUP(A3145,subscriptions!B3145:B10004,subscriptions!G3145:G10004)</f>
        <v>0</v>
      </c>
      <c r="O3145" s="10">
        <v>120.0</v>
      </c>
      <c r="P3145" s="10" t="str">
        <f t="array" ref="P3145">_xlfn.XLOOKUP(A3145,subscriptions!B3145:B10004,subscriptions!C3145:C10004)</f>
        <v>Residential</v>
      </c>
      <c r="Q3145" s="10" t="s">
        <v>173</v>
      </c>
      <c r="R3145" s="10" t="s">
        <v>212</v>
      </c>
      <c r="S3145" s="10" t="s">
        <v>407</v>
      </c>
    </row>
    <row r="3146">
      <c r="A3146" s="1" t="s">
        <v>4157</v>
      </c>
      <c r="B3146" s="1" t="s">
        <v>686</v>
      </c>
      <c r="C3146" s="1" t="s">
        <v>426</v>
      </c>
      <c r="D3146" s="1" t="s">
        <v>153</v>
      </c>
      <c r="E3146" s="1" t="s">
        <v>179</v>
      </c>
      <c r="F3146" s="1" t="s">
        <v>357</v>
      </c>
      <c r="G3146" s="1" t="s">
        <v>16714</v>
      </c>
      <c r="H3146" s="1" t="s">
        <v>16715</v>
      </c>
      <c r="I3146" s="4">
        <v>84.25789351851851</v>
      </c>
      <c r="J3146" s="1">
        <v>519.71</v>
      </c>
      <c r="K3146" s="1">
        <v>127.27</v>
      </c>
      <c r="L3146" s="1">
        <v>100.0</v>
      </c>
      <c r="M3146" s="10">
        <f t="array" ref="M3146">_xlfn.XLOOKUP(A3146,subscriptions!B3146:B10004,subscriptions!D3146:D10004)</f>
        <v>120</v>
      </c>
      <c r="N3146" s="10">
        <f t="array" ref="N3146">_xlfn.XLOOKUP(A3146,subscriptions!B3146:B10004,subscriptions!G3146:G10004)</f>
        <v>5</v>
      </c>
      <c r="O3146" s="10">
        <v>114.0</v>
      </c>
      <c r="P3146" s="10" t="str">
        <f t="array" ref="P3146">_xlfn.XLOOKUP(A3146,subscriptions!B3146:B10004,subscriptions!C3146:C10004)</f>
        <v>Residential</v>
      </c>
      <c r="Q3146" s="10" t="s">
        <v>194</v>
      </c>
      <c r="R3146" s="10" t="s">
        <v>212</v>
      </c>
      <c r="S3146" s="10" t="s">
        <v>603</v>
      </c>
    </row>
    <row r="3147">
      <c r="A3147" s="1" t="s">
        <v>4158</v>
      </c>
      <c r="B3147" s="1" t="s">
        <v>763</v>
      </c>
      <c r="C3147" s="1" t="s">
        <v>1833</v>
      </c>
      <c r="D3147" s="1" t="s">
        <v>27</v>
      </c>
      <c r="E3147" s="1" t="s">
        <v>714</v>
      </c>
      <c r="F3147" s="1" t="s">
        <v>3326</v>
      </c>
      <c r="G3147" s="1" t="s">
        <v>16716</v>
      </c>
      <c r="H3147" s="1" t="s">
        <v>16717</v>
      </c>
      <c r="I3147" s="4">
        <v>84.216875</v>
      </c>
      <c r="J3147" s="1">
        <v>739.36</v>
      </c>
      <c r="K3147" s="1">
        <v>122.67</v>
      </c>
      <c r="M3147" s="10">
        <f t="array" ref="M3147">_xlfn.XLOOKUP(A3147,subscriptions!B3147:B10004,subscriptions!D3147:D10004)</f>
        <v>80</v>
      </c>
      <c r="N3147" s="10">
        <f t="array" ref="N3147">_xlfn.XLOOKUP(A3147,subscriptions!B3147:B10004,subscriptions!G3147:G10004)</f>
        <v>10</v>
      </c>
      <c r="O3147" s="10">
        <v>72.0</v>
      </c>
      <c r="P3147" s="10" t="str">
        <f t="array" ref="P3147">_xlfn.XLOOKUP(A3147,subscriptions!B3147:B10004,subscriptions!C3147:C10004)</f>
        <v>Roam</v>
      </c>
      <c r="Q3147" s="10" t="s">
        <v>128</v>
      </c>
      <c r="R3147" s="10" t="s">
        <v>148</v>
      </c>
      <c r="S3147" s="10" t="s">
        <v>453</v>
      </c>
    </row>
    <row r="3148">
      <c r="A3148" s="1" t="s">
        <v>4159</v>
      </c>
      <c r="B3148" s="1" t="s">
        <v>814</v>
      </c>
      <c r="C3148" s="1" t="s">
        <v>764</v>
      </c>
      <c r="D3148" s="1" t="s">
        <v>153</v>
      </c>
      <c r="E3148" s="1" t="s">
        <v>219</v>
      </c>
      <c r="F3148" s="1" t="s">
        <v>660</v>
      </c>
      <c r="G3148" s="1" t="s">
        <v>16718</v>
      </c>
      <c r="H3148" s="1" t="s">
        <v>16719</v>
      </c>
      <c r="I3148" s="4">
        <v>84.21251157407407</v>
      </c>
      <c r="J3148" s="1">
        <v>3435.64</v>
      </c>
      <c r="K3148" s="1">
        <v>772.0</v>
      </c>
      <c r="M3148" s="10">
        <f t="array" ref="M3148">_xlfn.XLOOKUP(A3148,subscriptions!B3148:B10004,subscriptions!D3148:D10004)</f>
        <v>120</v>
      </c>
      <c r="N3148" s="10">
        <f t="array" ref="N3148">_xlfn.XLOOKUP(A3148,subscriptions!B3148:B10004,subscriptions!G3148:G10004)</f>
        <v>20</v>
      </c>
      <c r="O3148" s="10">
        <v>96.0</v>
      </c>
      <c r="P3148" s="10" t="str">
        <f t="array" ref="P3148">_xlfn.XLOOKUP(A3148,subscriptions!B3148:B10004,subscriptions!C3148:C10004)</f>
        <v>Residential</v>
      </c>
      <c r="Q3148" s="10" t="s">
        <v>128</v>
      </c>
      <c r="R3148" s="10" t="s">
        <v>148</v>
      </c>
      <c r="S3148" s="10" t="s">
        <v>813</v>
      </c>
    </row>
    <row r="3149">
      <c r="A3149" s="1" t="s">
        <v>4160</v>
      </c>
      <c r="B3149" s="1" t="s">
        <v>472</v>
      </c>
      <c r="C3149" s="1" t="s">
        <v>658</v>
      </c>
      <c r="D3149" s="1" t="s">
        <v>27</v>
      </c>
      <c r="E3149" s="1" t="s">
        <v>219</v>
      </c>
      <c r="F3149" s="1" t="s">
        <v>2446</v>
      </c>
      <c r="G3149" s="1" t="s">
        <v>16720</v>
      </c>
      <c r="H3149" s="1" t="s">
        <v>16721</v>
      </c>
      <c r="I3149" s="4">
        <v>84.21212962962963</v>
      </c>
      <c r="J3149" s="1">
        <v>1697.0</v>
      </c>
      <c r="K3149" s="1">
        <v>293.7</v>
      </c>
      <c r="M3149" s="10">
        <f t="array" ref="M3149">_xlfn.XLOOKUP(A3149,subscriptions!B3149:B10004,subscriptions!D3149:D10004)</f>
        <v>120</v>
      </c>
      <c r="N3149" s="10">
        <f t="array" ref="N3149">_xlfn.XLOOKUP(A3149,subscriptions!B3149:B10004,subscriptions!G3149:G10004)</f>
        <v>0</v>
      </c>
      <c r="O3149" s="10">
        <v>120.0</v>
      </c>
      <c r="P3149" s="10" t="str">
        <f t="array" ref="P3149">_xlfn.XLOOKUP(A3149,subscriptions!B3149:B10004,subscriptions!C3149:C10004)</f>
        <v>Residential</v>
      </c>
      <c r="Q3149" s="10" t="s">
        <v>173</v>
      </c>
      <c r="R3149" s="10" t="s">
        <v>212</v>
      </c>
      <c r="S3149" s="10" t="s">
        <v>857</v>
      </c>
    </row>
    <row r="3150">
      <c r="A3150" s="1" t="s">
        <v>4163</v>
      </c>
      <c r="B3150" s="1" t="s">
        <v>870</v>
      </c>
      <c r="C3150" s="1" t="s">
        <v>509</v>
      </c>
      <c r="D3150" s="1" t="s">
        <v>153</v>
      </c>
      <c r="E3150" s="1" t="s">
        <v>332</v>
      </c>
      <c r="F3150" s="1" t="s">
        <v>618</v>
      </c>
      <c r="G3150" s="1" t="s">
        <v>16722</v>
      </c>
      <c r="H3150" s="1" t="s">
        <v>16723</v>
      </c>
      <c r="I3150" s="4">
        <v>84.3392361111111</v>
      </c>
      <c r="J3150" s="1">
        <v>2372.42</v>
      </c>
      <c r="K3150" s="1">
        <v>317.94</v>
      </c>
      <c r="M3150" s="10">
        <f t="array" ref="M3150">_xlfn.XLOOKUP(A3150,subscriptions!B3150:B10004,subscriptions!D3150:D10004)</f>
        <v>120</v>
      </c>
      <c r="N3150" s="10">
        <f t="array" ref="N3150">_xlfn.XLOOKUP(A3150,subscriptions!B3150:B10004,subscriptions!G3150:G10004)</f>
        <v>5</v>
      </c>
      <c r="O3150" s="10">
        <v>114.0</v>
      </c>
      <c r="P3150" s="10" t="str">
        <f t="array" ref="P3150">_xlfn.XLOOKUP(A3150,subscriptions!B3150:B10004,subscriptions!C3150:C10004)</f>
        <v>Residential</v>
      </c>
      <c r="Q3150" s="10" t="s">
        <v>194</v>
      </c>
      <c r="R3150" s="10" t="s">
        <v>212</v>
      </c>
      <c r="S3150" s="10" t="s">
        <v>2016</v>
      </c>
    </row>
    <row r="3151">
      <c r="A3151" s="1" t="s">
        <v>4164</v>
      </c>
      <c r="B3151" s="1" t="s">
        <v>1491</v>
      </c>
      <c r="C3151" s="1" t="s">
        <v>524</v>
      </c>
      <c r="D3151" s="1" t="s">
        <v>153</v>
      </c>
      <c r="E3151" s="1" t="s">
        <v>332</v>
      </c>
      <c r="F3151" s="1" t="s">
        <v>736</v>
      </c>
      <c r="G3151" s="1" t="s">
        <v>16724</v>
      </c>
      <c r="H3151" s="1" t="s">
        <v>16725</v>
      </c>
      <c r="I3151" s="4">
        <v>84.33636574074075</v>
      </c>
      <c r="J3151" s="1">
        <v>958.65</v>
      </c>
      <c r="K3151" s="1">
        <v>204.37</v>
      </c>
      <c r="M3151" s="10">
        <f t="array" ref="M3151">_xlfn.XLOOKUP(A3151,subscriptions!B3151:B10004,subscriptions!D3151:D10004)</f>
        <v>120</v>
      </c>
      <c r="N3151" s="10">
        <f t="array" ref="N3151">_xlfn.XLOOKUP(A3151,subscriptions!B3151:B10004,subscriptions!G3151:G10004)</f>
        <v>10</v>
      </c>
      <c r="O3151" s="10">
        <v>108.0</v>
      </c>
      <c r="P3151" s="10" t="str">
        <f t="array" ref="P3151">_xlfn.XLOOKUP(A3151,subscriptions!B3151:B10004,subscriptions!C3151:C10004)</f>
        <v>Residential</v>
      </c>
      <c r="Q3151" s="10" t="s">
        <v>128</v>
      </c>
      <c r="R3151" s="10" t="s">
        <v>212</v>
      </c>
      <c r="S3151" s="10" t="s">
        <v>1971</v>
      </c>
    </row>
    <row r="3152">
      <c r="A3152" s="1" t="s">
        <v>4165</v>
      </c>
      <c r="B3152" s="1" t="s">
        <v>919</v>
      </c>
      <c r="C3152" s="1" t="s">
        <v>330</v>
      </c>
      <c r="D3152" s="1" t="s">
        <v>27</v>
      </c>
      <c r="E3152" s="1" t="s">
        <v>332</v>
      </c>
      <c r="F3152" s="1" t="s">
        <v>427</v>
      </c>
      <c r="G3152" s="1" t="s">
        <v>16726</v>
      </c>
      <c r="H3152" s="1" t="s">
        <v>16727</v>
      </c>
      <c r="I3152" s="4">
        <v>84.340625</v>
      </c>
      <c r="J3152" s="1">
        <v>1542.38</v>
      </c>
      <c r="K3152" s="1">
        <v>354.45</v>
      </c>
      <c r="M3152" s="10">
        <f t="array" ref="M3152">_xlfn.XLOOKUP(A3152,subscriptions!B3152:B10004,subscriptions!D3152:D10004)</f>
        <v>250</v>
      </c>
      <c r="N3152" s="10">
        <f t="array" ref="N3152">_xlfn.XLOOKUP(A3152,subscriptions!B3152:B10004,subscriptions!G3152:G10004)</f>
        <v>20</v>
      </c>
      <c r="O3152" s="10">
        <v>200.0</v>
      </c>
      <c r="P3152" s="10" t="str">
        <f t="array" ref="P3152">_xlfn.XLOOKUP(A3152,subscriptions!B3152:B10004,subscriptions!C3152:C10004)</f>
        <v>Business</v>
      </c>
      <c r="Q3152" s="10" t="s">
        <v>128</v>
      </c>
      <c r="R3152" s="10" t="s">
        <v>129</v>
      </c>
      <c r="S3152" s="10" t="s">
        <v>616</v>
      </c>
    </row>
    <row r="3153">
      <c r="A3153" s="1" t="s">
        <v>4166</v>
      </c>
      <c r="B3153" s="1" t="s">
        <v>941</v>
      </c>
      <c r="C3153" s="1" t="s">
        <v>261</v>
      </c>
      <c r="D3153" s="1" t="s">
        <v>27</v>
      </c>
      <c r="E3153" s="1" t="s">
        <v>714</v>
      </c>
      <c r="F3153" s="1" t="s">
        <v>1159</v>
      </c>
      <c r="G3153" s="1" t="s">
        <v>16728</v>
      </c>
      <c r="H3153" s="1" t="s">
        <v>16729</v>
      </c>
      <c r="I3153" s="4">
        <v>84.16976851851852</v>
      </c>
      <c r="J3153" s="1">
        <v>478.29</v>
      </c>
      <c r="K3153" s="1">
        <v>77.67</v>
      </c>
      <c r="M3153" s="10">
        <f t="array" ref="M3153">_xlfn.XLOOKUP(A3153,subscriptions!B3153:B10004,subscriptions!D3153:D10004)</f>
        <v>250</v>
      </c>
      <c r="N3153" s="10">
        <f t="array" ref="N3153">_xlfn.XLOOKUP(A3153,subscriptions!B3153:B10004,subscriptions!G3153:G10004)</f>
        <v>0</v>
      </c>
      <c r="O3153" s="10">
        <v>250.0</v>
      </c>
      <c r="P3153" s="10" t="str">
        <f t="array" ref="P3153">_xlfn.XLOOKUP(A3153,subscriptions!B3153:B10004,subscriptions!C3153:C10004)</f>
        <v>Business</v>
      </c>
      <c r="Q3153" s="10" t="s">
        <v>173</v>
      </c>
      <c r="R3153" s="10" t="s">
        <v>129</v>
      </c>
      <c r="S3153" s="10" t="s">
        <v>213</v>
      </c>
    </row>
    <row r="3154">
      <c r="A3154" s="1" t="s">
        <v>4167</v>
      </c>
      <c r="B3154" s="1" t="s">
        <v>1444</v>
      </c>
      <c r="C3154" s="1" t="s">
        <v>261</v>
      </c>
      <c r="D3154" s="1" t="s">
        <v>27</v>
      </c>
      <c r="E3154" s="1" t="s">
        <v>219</v>
      </c>
      <c r="F3154" s="1" t="s">
        <v>458</v>
      </c>
      <c r="G3154" s="1" t="s">
        <v>16730</v>
      </c>
      <c r="H3154" s="1" t="s">
        <v>16731</v>
      </c>
      <c r="I3154" s="4">
        <v>84.25782407407408</v>
      </c>
      <c r="J3154" s="1">
        <v>1883.51</v>
      </c>
      <c r="K3154" s="1">
        <v>410.95</v>
      </c>
      <c r="M3154" s="10">
        <f t="array" ref="M3154">_xlfn.XLOOKUP(A3154,subscriptions!B3154:B10004,subscriptions!D3154:D10004)</f>
        <v>50</v>
      </c>
      <c r="N3154" s="10">
        <f t="array" ref="N3154">_xlfn.XLOOKUP(A3154,subscriptions!B3154:B10004,subscriptions!G3154:G10004)</f>
        <v>5</v>
      </c>
      <c r="O3154" s="10">
        <v>47.5</v>
      </c>
      <c r="P3154" s="10" t="str">
        <f t="array" ref="P3154">_xlfn.XLOOKUP(A3154,subscriptions!B3154:B10004,subscriptions!C3154:C10004)</f>
        <v>Mini</v>
      </c>
      <c r="Q3154" s="10" t="s">
        <v>194</v>
      </c>
      <c r="R3154" s="10" t="s">
        <v>148</v>
      </c>
      <c r="S3154" s="10" t="s">
        <v>603</v>
      </c>
    </row>
    <row r="3155">
      <c r="A3155" s="1" t="s">
        <v>4168</v>
      </c>
      <c r="B3155" s="1" t="s">
        <v>508</v>
      </c>
      <c r="C3155" s="1" t="s">
        <v>1507</v>
      </c>
      <c r="D3155" s="1" t="s">
        <v>153</v>
      </c>
      <c r="E3155" s="1" t="s">
        <v>332</v>
      </c>
      <c r="F3155" s="1" t="s">
        <v>510</v>
      </c>
      <c r="G3155" s="1" t="s">
        <v>16732</v>
      </c>
      <c r="H3155" s="1" t="s">
        <v>16733</v>
      </c>
      <c r="I3155" s="4">
        <v>84.16966435185185</v>
      </c>
      <c r="J3155" s="1">
        <v>886.88</v>
      </c>
      <c r="K3155" s="1">
        <v>104.51</v>
      </c>
      <c r="M3155" s="10">
        <f t="array" ref="M3155">_xlfn.XLOOKUP(A3155,subscriptions!B3155:B10004,subscriptions!D3155:D10004)</f>
        <v>120</v>
      </c>
      <c r="N3155" s="10">
        <f t="array" ref="N3155">_xlfn.XLOOKUP(A3155,subscriptions!B3155:B10004,subscriptions!G3155:G10004)</f>
        <v>10</v>
      </c>
      <c r="O3155" s="10">
        <v>108.0</v>
      </c>
      <c r="P3155" s="10" t="str">
        <f t="array" ref="P3155">_xlfn.XLOOKUP(A3155,subscriptions!B3155:B10004,subscriptions!C3155:C10004)</f>
        <v>Residential</v>
      </c>
      <c r="Q3155" s="10" t="s">
        <v>128</v>
      </c>
      <c r="R3155" s="10" t="s">
        <v>212</v>
      </c>
      <c r="S3155" s="10" t="s">
        <v>213</v>
      </c>
    </row>
    <row r="3156">
      <c r="A3156" s="1" t="s">
        <v>4171</v>
      </c>
      <c r="B3156" s="1" t="s">
        <v>657</v>
      </c>
      <c r="C3156" s="1" t="s">
        <v>456</v>
      </c>
      <c r="D3156" s="1" t="s">
        <v>153</v>
      </c>
      <c r="E3156" s="1" t="s">
        <v>111</v>
      </c>
      <c r="F3156" s="1" t="s">
        <v>3756</v>
      </c>
      <c r="G3156" s="1" t="s">
        <v>16734</v>
      </c>
      <c r="H3156" s="1" t="s">
        <v>16735</v>
      </c>
      <c r="I3156" s="4">
        <v>84.29932870370371</v>
      </c>
      <c r="J3156" s="1">
        <v>926.56</v>
      </c>
      <c r="K3156" s="1">
        <v>212.84</v>
      </c>
      <c r="M3156" s="10">
        <f t="array" ref="M3156">_xlfn.XLOOKUP(A3156,subscriptions!B3156:B10004,subscriptions!D3156:D10004)</f>
        <v>250</v>
      </c>
      <c r="N3156" s="10">
        <f t="array" ref="N3156">_xlfn.XLOOKUP(A3156,subscriptions!B3156:B10004,subscriptions!G3156:G10004)</f>
        <v>20</v>
      </c>
      <c r="O3156" s="10">
        <v>200.0</v>
      </c>
      <c r="P3156" s="10" t="str">
        <f t="array" ref="P3156">_xlfn.XLOOKUP(A3156,subscriptions!B3156:B10004,subscriptions!C3156:C10004)</f>
        <v>Business</v>
      </c>
      <c r="Q3156" s="10" t="s">
        <v>128</v>
      </c>
      <c r="R3156" s="10" t="s">
        <v>129</v>
      </c>
      <c r="S3156" s="10" t="s">
        <v>522</v>
      </c>
    </row>
    <row r="3157">
      <c r="A3157" s="1" t="s">
        <v>4172</v>
      </c>
      <c r="B3157" s="1" t="s">
        <v>555</v>
      </c>
      <c r="C3157" s="1" t="s">
        <v>237</v>
      </c>
      <c r="D3157" s="1" t="s">
        <v>153</v>
      </c>
      <c r="E3157" s="1" t="s">
        <v>111</v>
      </c>
      <c r="F3157" s="1" t="s">
        <v>3756</v>
      </c>
      <c r="G3157" s="1" t="s">
        <v>16736</v>
      </c>
      <c r="H3157" s="1" t="s">
        <v>16737</v>
      </c>
      <c r="I3157" s="4">
        <v>84.3827199074074</v>
      </c>
      <c r="J3157" s="1">
        <v>1621.83</v>
      </c>
      <c r="K3157" s="1">
        <v>376.42</v>
      </c>
      <c r="M3157" s="10">
        <f t="array" ref="M3157">_xlfn.XLOOKUP(A3157,subscriptions!B3157:B10004,subscriptions!D3157:D10004)</f>
        <v>50</v>
      </c>
      <c r="N3157" s="10">
        <f t="array" ref="N3157">_xlfn.XLOOKUP(A3157,subscriptions!B3157:B10004,subscriptions!G3157:G10004)</f>
        <v>0</v>
      </c>
      <c r="O3157" s="10">
        <v>50.0</v>
      </c>
      <c r="P3157" s="10" t="str">
        <f t="array" ref="P3157">_xlfn.XLOOKUP(A3157,subscriptions!B3157:B10004,subscriptions!C3157:C10004)</f>
        <v>Mini</v>
      </c>
      <c r="Q3157" s="10" t="s">
        <v>173</v>
      </c>
      <c r="R3157" s="10" t="s">
        <v>148</v>
      </c>
      <c r="S3157" s="10" t="s">
        <v>671</v>
      </c>
    </row>
    <row r="3158">
      <c r="A3158" s="1" t="s">
        <v>4173</v>
      </c>
      <c r="B3158" s="1" t="s">
        <v>177</v>
      </c>
      <c r="C3158" s="1" t="s">
        <v>426</v>
      </c>
      <c r="D3158" s="1" t="s">
        <v>153</v>
      </c>
      <c r="E3158" s="1" t="s">
        <v>239</v>
      </c>
      <c r="F3158" s="1" t="s">
        <v>2076</v>
      </c>
      <c r="G3158" s="1" t="s">
        <v>16738</v>
      </c>
      <c r="H3158" s="1" t="s">
        <v>16739</v>
      </c>
      <c r="I3158" s="4">
        <v>84.25489583333334</v>
      </c>
      <c r="J3158" s="1">
        <v>4179.9</v>
      </c>
      <c r="K3158" s="1">
        <v>768.87</v>
      </c>
      <c r="M3158" s="10">
        <f t="array" ref="M3158">_xlfn.XLOOKUP(A3158,subscriptions!B3158:B10004,subscriptions!D3158:D10004)</f>
        <v>80</v>
      </c>
      <c r="N3158" s="10">
        <f t="array" ref="N3158">_xlfn.XLOOKUP(A3158,subscriptions!B3158:B10004,subscriptions!G3158:G10004)</f>
        <v>5</v>
      </c>
      <c r="O3158" s="10">
        <v>76.0</v>
      </c>
      <c r="P3158" s="10" t="str">
        <f t="array" ref="P3158">_xlfn.XLOOKUP(A3158,subscriptions!B3158:B10004,subscriptions!C3158:C10004)</f>
        <v>Roam</v>
      </c>
      <c r="Q3158" s="10" t="s">
        <v>194</v>
      </c>
      <c r="R3158" s="10" t="s">
        <v>148</v>
      </c>
      <c r="S3158" s="10" t="s">
        <v>149</v>
      </c>
    </row>
    <row r="3159">
      <c r="A3159" s="1" t="s">
        <v>4174</v>
      </c>
      <c r="B3159" s="1" t="s">
        <v>1027</v>
      </c>
      <c r="C3159" s="1" t="s">
        <v>26</v>
      </c>
      <c r="D3159" s="1" t="s">
        <v>153</v>
      </c>
      <c r="E3159" s="1" t="s">
        <v>714</v>
      </c>
      <c r="F3159" s="1" t="s">
        <v>1866</v>
      </c>
      <c r="G3159" s="1" t="s">
        <v>16740</v>
      </c>
      <c r="H3159" s="1" t="s">
        <v>16741</v>
      </c>
      <c r="I3159" s="4">
        <v>84.3355787037037</v>
      </c>
      <c r="J3159" s="1">
        <v>149.22</v>
      </c>
      <c r="K3159" s="1">
        <v>17.27</v>
      </c>
      <c r="M3159" s="10">
        <f t="array" ref="M3159">_xlfn.XLOOKUP(A3159,subscriptions!B3159:B10004,subscriptions!D3159:D10004)</f>
        <v>50</v>
      </c>
      <c r="N3159" s="10">
        <f t="array" ref="N3159">_xlfn.XLOOKUP(A3159,subscriptions!B3159:B10004,subscriptions!G3159:G10004)</f>
        <v>10</v>
      </c>
      <c r="O3159" s="10">
        <v>45.0</v>
      </c>
      <c r="P3159" s="10" t="str">
        <f t="array" ref="P3159">_xlfn.XLOOKUP(A3159,subscriptions!B3159:B10004,subscriptions!C3159:C10004)</f>
        <v>Mini</v>
      </c>
      <c r="Q3159" s="10" t="s">
        <v>128</v>
      </c>
      <c r="R3159" s="10" t="s">
        <v>148</v>
      </c>
      <c r="S3159" s="10" t="s">
        <v>571</v>
      </c>
    </row>
    <row r="3160">
      <c r="A3160" s="1" t="s">
        <v>4175</v>
      </c>
      <c r="B3160" s="1" t="s">
        <v>2534</v>
      </c>
      <c r="C3160" s="1" t="s">
        <v>673</v>
      </c>
      <c r="D3160" s="1" t="s">
        <v>153</v>
      </c>
      <c r="E3160" s="1" t="s">
        <v>219</v>
      </c>
      <c r="F3160" s="1" t="s">
        <v>2446</v>
      </c>
      <c r="G3160" s="1" t="s">
        <v>16742</v>
      </c>
      <c r="H3160" s="1" t="s">
        <v>16743</v>
      </c>
      <c r="I3160" s="4">
        <v>84.25724537037037</v>
      </c>
      <c r="J3160" s="1">
        <v>2662.25</v>
      </c>
      <c r="K3160" s="1">
        <v>669.81</v>
      </c>
      <c r="M3160" s="10">
        <f t="array" ref="M3160">_xlfn.XLOOKUP(A3160,subscriptions!B3160:B10004,subscriptions!D3160:D10004)</f>
        <v>120</v>
      </c>
      <c r="N3160" s="10">
        <f t="array" ref="N3160">_xlfn.XLOOKUP(A3160,subscriptions!B3160:B10004,subscriptions!G3160:G10004)</f>
        <v>20</v>
      </c>
      <c r="O3160" s="10">
        <v>96.0</v>
      </c>
      <c r="P3160" s="10" t="str">
        <f t="array" ref="P3160">_xlfn.XLOOKUP(A3160,subscriptions!B3160:B10004,subscriptions!C3160:C10004)</f>
        <v>Residential</v>
      </c>
      <c r="Q3160" s="10" t="s">
        <v>128</v>
      </c>
      <c r="R3160" s="10" t="s">
        <v>148</v>
      </c>
      <c r="S3160" s="10" t="s">
        <v>175</v>
      </c>
    </row>
    <row r="3161">
      <c r="A3161" s="1" t="s">
        <v>4176</v>
      </c>
      <c r="B3161" s="1" t="s">
        <v>1939</v>
      </c>
      <c r="C3161" s="1" t="s">
        <v>1973</v>
      </c>
      <c r="D3161" s="1" t="s">
        <v>153</v>
      </c>
      <c r="E3161" s="1" t="s">
        <v>332</v>
      </c>
      <c r="F3161" s="1" t="s">
        <v>2415</v>
      </c>
      <c r="G3161" s="1" t="s">
        <v>16744</v>
      </c>
      <c r="H3161" s="1" t="s">
        <v>16745</v>
      </c>
      <c r="I3161" s="4">
        <v>84.25574074074073</v>
      </c>
      <c r="J3161" s="1">
        <v>568.78</v>
      </c>
      <c r="K3161" s="1">
        <v>109.34</v>
      </c>
      <c r="M3161" s="10">
        <f t="array" ref="M3161">_xlfn.XLOOKUP(A3161,subscriptions!B3161:B10004,subscriptions!D3161:D10004)</f>
        <v>120</v>
      </c>
      <c r="N3161" s="10">
        <f t="array" ref="N3161">_xlfn.XLOOKUP(A3161,subscriptions!B3161:B10004,subscriptions!G3161:G10004)</f>
        <v>0</v>
      </c>
      <c r="O3161" s="10">
        <v>120.0</v>
      </c>
      <c r="P3161" s="10" t="str">
        <f t="array" ref="P3161">_xlfn.XLOOKUP(A3161,subscriptions!B3161:B10004,subscriptions!C3161:C10004)</f>
        <v>Residential</v>
      </c>
      <c r="Q3161" s="10" t="s">
        <v>173</v>
      </c>
      <c r="R3161" s="10" t="s">
        <v>212</v>
      </c>
      <c r="S3161" s="10" t="s">
        <v>1156</v>
      </c>
    </row>
    <row r="3162">
      <c r="A3162" s="1" t="s">
        <v>4177</v>
      </c>
      <c r="B3162" s="1" t="s">
        <v>197</v>
      </c>
      <c r="C3162" s="1" t="s">
        <v>296</v>
      </c>
      <c r="D3162" s="1" t="s">
        <v>153</v>
      </c>
      <c r="E3162" s="1" t="s">
        <v>111</v>
      </c>
      <c r="F3162" s="1" t="s">
        <v>1362</v>
      </c>
      <c r="G3162" s="1" t="s">
        <v>16746</v>
      </c>
      <c r="H3162" s="1" t="s">
        <v>16747</v>
      </c>
      <c r="I3162" s="4">
        <v>84.37643518518519</v>
      </c>
      <c r="J3162" s="1">
        <v>930.26</v>
      </c>
      <c r="K3162" s="1">
        <v>143.61</v>
      </c>
      <c r="M3162" s="10">
        <f t="array" ref="M3162">_xlfn.XLOOKUP(A3162,subscriptions!B3162:B10004,subscriptions!D3162:D10004)</f>
        <v>120</v>
      </c>
      <c r="N3162" s="10">
        <f t="array" ref="N3162">_xlfn.XLOOKUP(A3162,subscriptions!B3162:B10004,subscriptions!G3162:G10004)</f>
        <v>5</v>
      </c>
      <c r="O3162" s="10">
        <v>114.0</v>
      </c>
      <c r="P3162" s="10" t="str">
        <f t="array" ref="P3162">_xlfn.XLOOKUP(A3162,subscriptions!B3162:B10004,subscriptions!C3162:C10004)</f>
        <v>Residential</v>
      </c>
      <c r="Q3162" s="10" t="s">
        <v>194</v>
      </c>
      <c r="R3162" s="10" t="s">
        <v>212</v>
      </c>
      <c r="S3162" s="10" t="s">
        <v>3910</v>
      </c>
    </row>
    <row r="3163">
      <c r="A3163" s="1" t="s">
        <v>4178</v>
      </c>
      <c r="B3163" s="1" t="s">
        <v>870</v>
      </c>
      <c r="C3163" s="1" t="s">
        <v>261</v>
      </c>
      <c r="D3163" s="1" t="s">
        <v>153</v>
      </c>
      <c r="E3163" s="1" t="s">
        <v>332</v>
      </c>
      <c r="F3163" s="1" t="s">
        <v>2280</v>
      </c>
      <c r="G3163" s="1" t="s">
        <v>16748</v>
      </c>
      <c r="H3163" s="1" t="s">
        <v>16749</v>
      </c>
      <c r="I3163" s="4">
        <v>84.21414351851851</v>
      </c>
      <c r="J3163" s="1">
        <v>83.24</v>
      </c>
      <c r="K3163" s="1">
        <v>30.92</v>
      </c>
      <c r="M3163" s="10">
        <f t="array" ref="M3163">_xlfn.XLOOKUP(A3163,subscriptions!B3163:B10004,subscriptions!D3163:D10004)</f>
        <v>120</v>
      </c>
      <c r="N3163" s="10">
        <f t="array" ref="N3163">_xlfn.XLOOKUP(A3163,subscriptions!B3163:B10004,subscriptions!G3163:G10004)</f>
        <v>10</v>
      </c>
      <c r="O3163" s="10">
        <v>108.0</v>
      </c>
      <c r="P3163" s="10" t="str">
        <f t="array" ref="P3163">_xlfn.XLOOKUP(A3163,subscriptions!B3163:B10004,subscriptions!C3163:C10004)</f>
        <v>Residential</v>
      </c>
      <c r="Q3163" s="10" t="s">
        <v>128</v>
      </c>
      <c r="R3163" s="10" t="s">
        <v>212</v>
      </c>
      <c r="S3163" s="10" t="s">
        <v>388</v>
      </c>
    </row>
    <row r="3164">
      <c r="A3164" s="1" t="s">
        <v>4179</v>
      </c>
      <c r="B3164" s="1" t="s">
        <v>295</v>
      </c>
      <c r="C3164" s="1" t="s">
        <v>1477</v>
      </c>
      <c r="D3164" s="1" t="s">
        <v>153</v>
      </c>
      <c r="E3164" s="1" t="s">
        <v>332</v>
      </c>
      <c r="F3164" s="1" t="s">
        <v>736</v>
      </c>
      <c r="G3164" s="1" t="s">
        <v>16750</v>
      </c>
      <c r="H3164" s="1" t="s">
        <v>16751</v>
      </c>
      <c r="I3164" s="4">
        <v>84.21118055555556</v>
      </c>
      <c r="J3164" s="1">
        <v>587.26</v>
      </c>
      <c r="K3164" s="1">
        <v>153.88</v>
      </c>
      <c r="M3164" s="10">
        <f t="array" ref="M3164">_xlfn.XLOOKUP(A3164,subscriptions!B3164:B10004,subscriptions!D3164:D10004)</f>
        <v>50</v>
      </c>
      <c r="N3164" s="10">
        <f t="array" ref="N3164">_xlfn.XLOOKUP(A3164,subscriptions!B3164:B10004,subscriptions!G3164:G10004)</f>
        <v>20</v>
      </c>
      <c r="O3164" s="10">
        <v>40.0</v>
      </c>
      <c r="P3164" s="10" t="str">
        <f t="array" ref="P3164">_xlfn.XLOOKUP(A3164,subscriptions!B3164:B10004,subscriptions!C3164:C10004)</f>
        <v>Mini</v>
      </c>
      <c r="Q3164" s="10" t="s">
        <v>128</v>
      </c>
      <c r="R3164" s="10" t="s">
        <v>148</v>
      </c>
      <c r="S3164" s="10" t="s">
        <v>438</v>
      </c>
    </row>
    <row r="3165">
      <c r="A3165" s="1" t="s">
        <v>4181</v>
      </c>
      <c r="B3165" s="1" t="s">
        <v>1664</v>
      </c>
      <c r="C3165" s="1" t="s">
        <v>827</v>
      </c>
      <c r="D3165" s="1" t="s">
        <v>153</v>
      </c>
      <c r="E3165" s="1" t="s">
        <v>28</v>
      </c>
      <c r="F3165" s="1" t="s">
        <v>313</v>
      </c>
      <c r="G3165" s="1" t="s">
        <v>16752</v>
      </c>
      <c r="H3165" s="1" t="s">
        <v>16753</v>
      </c>
      <c r="I3165" s="4">
        <v>84.2994212962963</v>
      </c>
      <c r="J3165" s="1">
        <v>1097.64</v>
      </c>
      <c r="K3165" s="1">
        <v>173.39</v>
      </c>
      <c r="M3165" s="10">
        <f t="array" ref="M3165">_xlfn.XLOOKUP(A3165,subscriptions!B3165:B10004,subscriptions!D3165:D10004)</f>
        <v>80</v>
      </c>
      <c r="N3165" s="10">
        <f t="array" ref="N3165">_xlfn.XLOOKUP(A3165,subscriptions!B3165:B10004,subscriptions!G3165:G10004)</f>
        <v>0</v>
      </c>
      <c r="O3165" s="10">
        <v>80.0</v>
      </c>
      <c r="P3165" s="10" t="str">
        <f t="array" ref="P3165">_xlfn.XLOOKUP(A3165,subscriptions!B3165:B10004,subscriptions!C3165:C10004)</f>
        <v>Roam</v>
      </c>
      <c r="Q3165" s="10" t="s">
        <v>173</v>
      </c>
      <c r="R3165" s="10" t="s">
        <v>148</v>
      </c>
      <c r="S3165" s="10" t="s">
        <v>522</v>
      </c>
    </row>
    <row r="3166">
      <c r="A3166" s="1" t="s">
        <v>4183</v>
      </c>
      <c r="B3166" s="1" t="s">
        <v>748</v>
      </c>
      <c r="C3166" s="1" t="s">
        <v>441</v>
      </c>
      <c r="D3166" s="1" t="s">
        <v>27</v>
      </c>
      <c r="E3166" s="1" t="s">
        <v>332</v>
      </c>
      <c r="F3166" s="1" t="s">
        <v>333</v>
      </c>
      <c r="G3166" s="1" t="s">
        <v>16754</v>
      </c>
      <c r="H3166" s="1" t="s">
        <v>16755</v>
      </c>
      <c r="I3166" s="4">
        <v>84.17311342592592</v>
      </c>
      <c r="J3166" s="1">
        <v>136.72</v>
      </c>
      <c r="K3166" s="1">
        <v>45.02</v>
      </c>
      <c r="M3166" s="10">
        <f t="array" ref="M3166">_xlfn.XLOOKUP(A3166,subscriptions!B3166:B10004,subscriptions!D3166:D10004)</f>
        <v>80</v>
      </c>
      <c r="N3166" s="10">
        <f t="array" ref="N3166">_xlfn.XLOOKUP(A3166,subscriptions!B3166:B10004,subscriptions!G3166:G10004)</f>
        <v>5</v>
      </c>
      <c r="O3166" s="10">
        <v>76.0</v>
      </c>
      <c r="P3166" s="10" t="str">
        <f t="array" ref="P3166">_xlfn.XLOOKUP(A3166,subscriptions!B3166:B10004,subscriptions!C3166:C10004)</f>
        <v>Roam</v>
      </c>
      <c r="Q3166" s="10" t="s">
        <v>194</v>
      </c>
      <c r="R3166" s="10" t="s">
        <v>148</v>
      </c>
      <c r="S3166" s="10" t="s">
        <v>2630</v>
      </c>
    </row>
    <row r="3167">
      <c r="A3167" s="1" t="s">
        <v>4184</v>
      </c>
      <c r="B3167" s="1" t="s">
        <v>4627</v>
      </c>
      <c r="C3167" s="1" t="s">
        <v>2007</v>
      </c>
      <c r="D3167" s="1" t="s">
        <v>27</v>
      </c>
      <c r="E3167" s="1" t="s">
        <v>179</v>
      </c>
      <c r="F3167" s="1" t="s">
        <v>181</v>
      </c>
      <c r="G3167" s="1" t="s">
        <v>16756</v>
      </c>
      <c r="H3167" s="1" t="s">
        <v>16757</v>
      </c>
      <c r="I3167" s="4">
        <v>84.21342592592593</v>
      </c>
      <c r="J3167" s="1">
        <v>1063.24</v>
      </c>
      <c r="K3167" s="1">
        <v>127.86</v>
      </c>
      <c r="L3167" s="1">
        <v>100.0</v>
      </c>
      <c r="M3167" s="10">
        <f t="array" ref="M3167">_xlfn.XLOOKUP(A3167,subscriptions!B3167:B10004,subscriptions!D3167:D10004)</f>
        <v>50</v>
      </c>
      <c r="N3167" s="10">
        <f t="array" ref="N3167">_xlfn.XLOOKUP(A3167,subscriptions!B3167:B10004,subscriptions!G3167:G10004)</f>
        <v>10</v>
      </c>
      <c r="O3167" s="10">
        <v>45.0</v>
      </c>
      <c r="P3167" s="10" t="str">
        <f t="array" ref="P3167">_xlfn.XLOOKUP(A3167,subscriptions!B3167:B10004,subscriptions!C3167:C10004)</f>
        <v>Mini</v>
      </c>
      <c r="Q3167" s="10" t="s">
        <v>128</v>
      </c>
      <c r="R3167" s="10" t="s">
        <v>148</v>
      </c>
      <c r="S3167" s="10" t="s">
        <v>1915</v>
      </c>
    </row>
    <row r="3168">
      <c r="A3168" s="1" t="s">
        <v>4185</v>
      </c>
      <c r="B3168" s="1" t="s">
        <v>969</v>
      </c>
      <c r="C3168" s="1" t="s">
        <v>734</v>
      </c>
      <c r="D3168" s="1" t="s">
        <v>27</v>
      </c>
      <c r="E3168" s="1" t="s">
        <v>239</v>
      </c>
      <c r="F3168" s="1" t="s">
        <v>240</v>
      </c>
      <c r="G3168" s="1" t="s">
        <v>16758</v>
      </c>
      <c r="H3168" s="1" t="s">
        <v>16759</v>
      </c>
      <c r="I3168" s="4">
        <v>84.21256944444444</v>
      </c>
      <c r="J3168" s="1">
        <v>3978.22</v>
      </c>
      <c r="K3168" s="1">
        <v>804.41</v>
      </c>
      <c r="M3168" s="10">
        <f t="array" ref="M3168">_xlfn.XLOOKUP(A3168,subscriptions!B3168:B10004,subscriptions!D3168:D10004)</f>
        <v>120</v>
      </c>
      <c r="N3168" s="10">
        <f t="array" ref="N3168">_xlfn.XLOOKUP(A3168,subscriptions!B3168:B10004,subscriptions!G3168:G10004)</f>
        <v>20</v>
      </c>
      <c r="O3168" s="10">
        <v>96.0</v>
      </c>
      <c r="P3168" s="10" t="str">
        <f t="array" ref="P3168">_xlfn.XLOOKUP(A3168,subscriptions!B3168:B10004,subscriptions!C3168:C10004)</f>
        <v>Residential</v>
      </c>
      <c r="Q3168" s="10" t="s">
        <v>128</v>
      </c>
      <c r="R3168" s="10" t="s">
        <v>148</v>
      </c>
      <c r="S3168" s="10" t="s">
        <v>813</v>
      </c>
    </row>
    <row r="3169">
      <c r="A3169" s="1" t="s">
        <v>4186</v>
      </c>
      <c r="B3169" s="1" t="s">
        <v>109</v>
      </c>
      <c r="C3169" s="1" t="s">
        <v>492</v>
      </c>
      <c r="D3169" s="1" t="s">
        <v>27</v>
      </c>
      <c r="E3169" s="1" t="s">
        <v>714</v>
      </c>
      <c r="F3169" s="1" t="s">
        <v>3326</v>
      </c>
      <c r="G3169" s="1" t="s">
        <v>16760</v>
      </c>
      <c r="H3169" s="1" t="s">
        <v>16761</v>
      </c>
      <c r="I3169" s="4">
        <v>84.37667824074074</v>
      </c>
      <c r="J3169" s="1">
        <v>217.06</v>
      </c>
      <c r="K3169" s="1">
        <v>59.53</v>
      </c>
      <c r="M3169" s="10">
        <f t="array" ref="M3169">_xlfn.XLOOKUP(A3169,subscriptions!B3169:B10004,subscriptions!D3169:D10004)</f>
        <v>120</v>
      </c>
      <c r="N3169" s="10">
        <f t="array" ref="N3169">_xlfn.XLOOKUP(A3169,subscriptions!B3169:B10004,subscriptions!G3169:G10004)</f>
        <v>0</v>
      </c>
      <c r="O3169" s="10">
        <v>120.0</v>
      </c>
      <c r="P3169" s="10" t="str">
        <f t="array" ref="P3169">_xlfn.XLOOKUP(A3169,subscriptions!B3169:B10004,subscriptions!C3169:C10004)</f>
        <v>Residential</v>
      </c>
      <c r="Q3169" s="10" t="s">
        <v>173</v>
      </c>
      <c r="R3169" s="10" t="s">
        <v>212</v>
      </c>
      <c r="S3169" s="10" t="s">
        <v>3910</v>
      </c>
    </row>
    <row r="3170">
      <c r="A3170" s="1" t="s">
        <v>4187</v>
      </c>
      <c r="B3170" s="1" t="s">
        <v>4509</v>
      </c>
      <c r="C3170" s="1" t="s">
        <v>473</v>
      </c>
      <c r="D3170" s="1" t="s">
        <v>153</v>
      </c>
      <c r="E3170" s="1" t="s">
        <v>179</v>
      </c>
      <c r="F3170" s="1" t="s">
        <v>773</v>
      </c>
      <c r="G3170" s="1" t="s">
        <v>16762</v>
      </c>
      <c r="H3170" s="1" t="s">
        <v>16763</v>
      </c>
      <c r="I3170" s="4">
        <v>84.29458333333334</v>
      </c>
      <c r="J3170" s="1">
        <v>2218.69</v>
      </c>
      <c r="K3170" s="1">
        <v>203.4</v>
      </c>
      <c r="L3170" s="1">
        <v>100.0</v>
      </c>
      <c r="M3170" s="10">
        <f t="array" ref="M3170">_xlfn.XLOOKUP(A3170,subscriptions!B3170:B10004,subscriptions!D3170:D10004)</f>
        <v>120</v>
      </c>
      <c r="N3170" s="10">
        <f t="array" ref="N3170">_xlfn.XLOOKUP(A3170,subscriptions!B3170:B10004,subscriptions!G3170:G10004)</f>
        <v>5</v>
      </c>
      <c r="O3170" s="10">
        <v>114.0</v>
      </c>
      <c r="P3170" s="10" t="str">
        <f t="array" ref="P3170">_xlfn.XLOOKUP(A3170,subscriptions!B3170:B10004,subscriptions!C3170:C10004)</f>
        <v>Residential</v>
      </c>
      <c r="Q3170" s="10" t="s">
        <v>194</v>
      </c>
      <c r="R3170" s="10" t="s">
        <v>212</v>
      </c>
      <c r="S3170" s="10" t="s">
        <v>2075</v>
      </c>
    </row>
    <row r="3171">
      <c r="A3171" s="1" t="s">
        <v>4188</v>
      </c>
      <c r="B3171" s="1" t="s">
        <v>1972</v>
      </c>
      <c r="C3171" s="1" t="s">
        <v>441</v>
      </c>
      <c r="D3171" s="1" t="s">
        <v>27</v>
      </c>
      <c r="E3171" s="1" t="s">
        <v>111</v>
      </c>
      <c r="F3171" s="1" t="s">
        <v>1362</v>
      </c>
      <c r="G3171" s="1" t="s">
        <v>16764</v>
      </c>
      <c r="H3171" s="1" t="s">
        <v>16765</v>
      </c>
      <c r="I3171" s="4">
        <v>84.37737268518518</v>
      </c>
      <c r="J3171" s="1">
        <v>840.61</v>
      </c>
      <c r="K3171" s="1">
        <v>219.29</v>
      </c>
      <c r="M3171" s="10">
        <f t="array" ref="M3171">_xlfn.XLOOKUP(A3171,subscriptions!B3171:B10004,subscriptions!D3171:D10004)</f>
        <v>80</v>
      </c>
      <c r="N3171" s="10">
        <f t="array" ref="N3171">_xlfn.XLOOKUP(A3171,subscriptions!B3171:B10004,subscriptions!G3171:G10004)</f>
        <v>10</v>
      </c>
      <c r="O3171" s="10">
        <v>72.0</v>
      </c>
      <c r="P3171" s="10" t="str">
        <f t="array" ref="P3171">_xlfn.XLOOKUP(A3171,subscriptions!B3171:B10004,subscriptions!C3171:C10004)</f>
        <v>Roam</v>
      </c>
      <c r="Q3171" s="10" t="s">
        <v>128</v>
      </c>
      <c r="R3171" s="10" t="s">
        <v>148</v>
      </c>
      <c r="S3171" s="10" t="s">
        <v>1360</v>
      </c>
    </row>
    <row r="3172">
      <c r="A3172" s="1" t="s">
        <v>4189</v>
      </c>
      <c r="B3172" s="1" t="s">
        <v>589</v>
      </c>
      <c r="C3172" s="1" t="s">
        <v>884</v>
      </c>
      <c r="D3172" s="1" t="s">
        <v>153</v>
      </c>
      <c r="E3172" s="1" t="s">
        <v>714</v>
      </c>
      <c r="F3172" s="1" t="s">
        <v>715</v>
      </c>
      <c r="G3172" s="1" t="s">
        <v>16766</v>
      </c>
      <c r="H3172" s="1" t="s">
        <v>16767</v>
      </c>
      <c r="I3172" s="4">
        <v>84.17449074074074</v>
      </c>
      <c r="J3172" s="1">
        <v>1647.07</v>
      </c>
      <c r="K3172" s="1">
        <v>252.54</v>
      </c>
      <c r="M3172" s="10">
        <f t="array" ref="M3172">_xlfn.XLOOKUP(A3172,subscriptions!B3172:B10004,subscriptions!D3172:D10004)</f>
        <v>120</v>
      </c>
      <c r="N3172" s="10">
        <f t="array" ref="N3172">_xlfn.XLOOKUP(A3172,subscriptions!B3172:B10004,subscriptions!G3172:G10004)</f>
        <v>20</v>
      </c>
      <c r="O3172" s="10">
        <v>96.0</v>
      </c>
      <c r="P3172" s="10" t="str">
        <f t="array" ref="P3172">_xlfn.XLOOKUP(A3172,subscriptions!B3172:B10004,subscriptions!C3172:C10004)</f>
        <v>Residential</v>
      </c>
      <c r="Q3172" s="10" t="s">
        <v>128</v>
      </c>
      <c r="R3172" s="10" t="s">
        <v>148</v>
      </c>
      <c r="S3172" s="10" t="s">
        <v>507</v>
      </c>
    </row>
    <row r="3173">
      <c r="A3173" s="1" t="s">
        <v>4190</v>
      </c>
      <c r="B3173" s="1" t="s">
        <v>236</v>
      </c>
      <c r="C3173" s="1" t="s">
        <v>198</v>
      </c>
      <c r="D3173" s="1" t="s">
        <v>153</v>
      </c>
      <c r="E3173" s="1" t="s">
        <v>219</v>
      </c>
      <c r="F3173" s="1" t="s">
        <v>590</v>
      </c>
      <c r="G3173" s="1" t="s">
        <v>16768</v>
      </c>
      <c r="H3173" s="1" t="s">
        <v>16769</v>
      </c>
      <c r="I3173" s="4">
        <v>84.21194444444444</v>
      </c>
      <c r="J3173" s="1">
        <v>502.14</v>
      </c>
      <c r="K3173" s="1">
        <v>121.77</v>
      </c>
      <c r="M3173" s="10">
        <f t="array" ref="M3173">_xlfn.XLOOKUP(A3173,subscriptions!B3173:B10004,subscriptions!D3173:D10004)</f>
        <v>120</v>
      </c>
      <c r="N3173" s="10">
        <f t="array" ref="N3173">_xlfn.XLOOKUP(A3173,subscriptions!B3173:B10004,subscriptions!G3173:G10004)</f>
        <v>0</v>
      </c>
      <c r="O3173" s="10">
        <v>120.0</v>
      </c>
      <c r="P3173" s="10" t="str">
        <f t="array" ref="P3173">_xlfn.XLOOKUP(A3173,subscriptions!B3173:B10004,subscriptions!C3173:C10004)</f>
        <v>Residential</v>
      </c>
      <c r="Q3173" s="10" t="s">
        <v>173</v>
      </c>
      <c r="R3173" s="10" t="s">
        <v>212</v>
      </c>
      <c r="S3173" s="10" t="s">
        <v>857</v>
      </c>
    </row>
    <row r="3174">
      <c r="A3174" s="1" t="s">
        <v>4191</v>
      </c>
      <c r="B3174" s="1" t="s">
        <v>426</v>
      </c>
      <c r="C3174" s="1" t="s">
        <v>1833</v>
      </c>
      <c r="D3174" s="1" t="s">
        <v>153</v>
      </c>
      <c r="E3174" s="1" t="s">
        <v>262</v>
      </c>
      <c r="F3174" s="1" t="s">
        <v>392</v>
      </c>
      <c r="G3174" s="1" t="s">
        <v>16770</v>
      </c>
      <c r="H3174" s="1" t="s">
        <v>16771</v>
      </c>
      <c r="I3174" s="4">
        <v>84.34047453703704</v>
      </c>
      <c r="J3174" s="1">
        <v>310.62</v>
      </c>
      <c r="K3174" s="1">
        <v>53.94</v>
      </c>
      <c r="M3174" s="10">
        <f t="array" ref="M3174">_xlfn.XLOOKUP(A3174,subscriptions!B3174:B10004,subscriptions!D3174:D10004)</f>
        <v>250</v>
      </c>
      <c r="N3174" s="10">
        <f t="array" ref="N3174">_xlfn.XLOOKUP(A3174,subscriptions!B3174:B10004,subscriptions!G3174:G10004)</f>
        <v>5</v>
      </c>
      <c r="O3174" s="10">
        <v>237.5</v>
      </c>
      <c r="P3174" s="10" t="str">
        <f t="array" ref="P3174">_xlfn.XLOOKUP(A3174,subscriptions!B3174:B10004,subscriptions!C3174:C10004)</f>
        <v>Business</v>
      </c>
      <c r="Q3174" s="10" t="s">
        <v>194</v>
      </c>
      <c r="R3174" s="10" t="s">
        <v>129</v>
      </c>
      <c r="S3174" s="10" t="s">
        <v>616</v>
      </c>
    </row>
    <row r="3175">
      <c r="A3175" s="1" t="s">
        <v>4194</v>
      </c>
      <c r="B3175" s="1" t="s">
        <v>1624</v>
      </c>
      <c r="C3175" s="1" t="s">
        <v>750</v>
      </c>
      <c r="D3175" s="1" t="s">
        <v>27</v>
      </c>
      <c r="E3175" s="1" t="s">
        <v>28</v>
      </c>
      <c r="F3175" s="1" t="s">
        <v>2581</v>
      </c>
      <c r="G3175" s="1" t="s">
        <v>16772</v>
      </c>
      <c r="H3175" s="1" t="s">
        <v>16773</v>
      </c>
      <c r="I3175" s="4">
        <v>84.29516203703703</v>
      </c>
      <c r="J3175" s="1">
        <v>312.36</v>
      </c>
      <c r="K3175" s="1">
        <v>55.26</v>
      </c>
      <c r="M3175" s="10">
        <f t="array" ref="M3175">_xlfn.XLOOKUP(A3175,subscriptions!B3175:B10004,subscriptions!D3175:D10004)</f>
        <v>120</v>
      </c>
      <c r="N3175" s="10">
        <f t="array" ref="N3175">_xlfn.XLOOKUP(A3175,subscriptions!B3175:B10004,subscriptions!G3175:G10004)</f>
        <v>10</v>
      </c>
      <c r="O3175" s="10">
        <v>108.0</v>
      </c>
      <c r="P3175" s="10" t="str">
        <f t="array" ref="P3175">_xlfn.XLOOKUP(A3175,subscriptions!B3175:B10004,subscriptions!C3175:C10004)</f>
        <v>Residential</v>
      </c>
      <c r="Q3175" s="10" t="s">
        <v>128</v>
      </c>
      <c r="R3175" s="10" t="s">
        <v>212</v>
      </c>
      <c r="S3175" s="10" t="s">
        <v>1026</v>
      </c>
    </row>
    <row r="3176">
      <c r="A3176" s="1" t="s">
        <v>4195</v>
      </c>
      <c r="B3176" s="1" t="s">
        <v>870</v>
      </c>
      <c r="C3176" s="1" t="s">
        <v>1347</v>
      </c>
      <c r="D3176" s="1" t="s">
        <v>153</v>
      </c>
      <c r="E3176" s="1" t="s">
        <v>631</v>
      </c>
      <c r="F3176" s="1" t="s">
        <v>1318</v>
      </c>
      <c r="G3176" s="1" t="s">
        <v>16774</v>
      </c>
      <c r="H3176" s="1" t="s">
        <v>16775</v>
      </c>
      <c r="I3176" s="4">
        <v>84.17020833333333</v>
      </c>
      <c r="J3176" s="1">
        <v>159.65</v>
      </c>
      <c r="K3176" s="1">
        <v>39.57</v>
      </c>
      <c r="M3176" s="10">
        <f t="array" ref="M3176">_xlfn.XLOOKUP(A3176,subscriptions!B3176:B10004,subscriptions!D3176:D10004)</f>
        <v>50</v>
      </c>
      <c r="N3176" s="10">
        <f t="array" ref="N3176">_xlfn.XLOOKUP(A3176,subscriptions!B3176:B10004,subscriptions!G3176:G10004)</f>
        <v>20</v>
      </c>
      <c r="O3176" s="10">
        <v>40.0</v>
      </c>
      <c r="P3176" s="10" t="str">
        <f t="array" ref="P3176">_xlfn.XLOOKUP(A3176,subscriptions!B3176:B10004,subscriptions!C3176:C10004)</f>
        <v>Mini</v>
      </c>
      <c r="Q3176" s="10" t="s">
        <v>128</v>
      </c>
      <c r="R3176" s="10" t="s">
        <v>148</v>
      </c>
      <c r="S3176" s="10" t="s">
        <v>2494</v>
      </c>
    </row>
    <row r="3177">
      <c r="A3177" s="1" t="s">
        <v>4196</v>
      </c>
      <c r="B3177" s="1" t="s">
        <v>4509</v>
      </c>
      <c r="C3177" s="1" t="s">
        <v>800</v>
      </c>
      <c r="D3177" s="1" t="s">
        <v>153</v>
      </c>
      <c r="E3177" s="1" t="s">
        <v>262</v>
      </c>
      <c r="F3177" s="1" t="s">
        <v>2985</v>
      </c>
      <c r="G3177" s="1" t="s">
        <v>16776</v>
      </c>
      <c r="H3177" s="1" t="s">
        <v>16777</v>
      </c>
      <c r="I3177" s="4">
        <v>84.33892361111111</v>
      </c>
      <c r="J3177" s="1">
        <v>358.04</v>
      </c>
      <c r="K3177" s="1">
        <v>79.84</v>
      </c>
      <c r="M3177" s="10">
        <f t="array" ref="M3177">_xlfn.XLOOKUP(A3177,subscriptions!B3177:B10004,subscriptions!D3177:D10004)</f>
        <v>120</v>
      </c>
      <c r="N3177" s="10">
        <f t="array" ref="N3177">_xlfn.XLOOKUP(A3177,subscriptions!B3177:B10004,subscriptions!G3177:G10004)</f>
        <v>0</v>
      </c>
      <c r="O3177" s="10">
        <v>120.0</v>
      </c>
      <c r="P3177" s="10" t="str">
        <f t="array" ref="P3177">_xlfn.XLOOKUP(A3177,subscriptions!B3177:B10004,subscriptions!C3177:C10004)</f>
        <v>Residential</v>
      </c>
      <c r="Q3177" s="10" t="s">
        <v>173</v>
      </c>
      <c r="R3177" s="10" t="s">
        <v>212</v>
      </c>
      <c r="S3177" s="10" t="s">
        <v>2016</v>
      </c>
    </row>
    <row r="3178">
      <c r="A3178" s="1" t="s">
        <v>4197</v>
      </c>
      <c r="B3178" s="1" t="s">
        <v>763</v>
      </c>
      <c r="C3178" s="1" t="s">
        <v>456</v>
      </c>
      <c r="D3178" s="1" t="s">
        <v>27</v>
      </c>
      <c r="E3178" s="1" t="s">
        <v>239</v>
      </c>
      <c r="F3178" s="1" t="s">
        <v>2364</v>
      </c>
      <c r="G3178" s="1" t="s">
        <v>16778</v>
      </c>
      <c r="H3178" s="1" t="s">
        <v>16779</v>
      </c>
      <c r="I3178" s="4">
        <v>84.3787962962963</v>
      </c>
      <c r="J3178" s="1">
        <v>1686.95</v>
      </c>
      <c r="K3178" s="1">
        <v>317.77</v>
      </c>
      <c r="M3178" s="10">
        <f t="array" ref="M3178">_xlfn.XLOOKUP(A3178,subscriptions!B3178:B10004,subscriptions!D3178:D10004)</f>
        <v>120</v>
      </c>
      <c r="N3178" s="10">
        <f t="array" ref="N3178">_xlfn.XLOOKUP(A3178,subscriptions!B3178:B10004,subscriptions!G3178:G10004)</f>
        <v>5</v>
      </c>
      <c r="O3178" s="10">
        <v>114.0</v>
      </c>
      <c r="P3178" s="10" t="str">
        <f t="array" ref="P3178">_xlfn.XLOOKUP(A3178,subscriptions!B3178:B10004,subscriptions!C3178:C10004)</f>
        <v>Residential</v>
      </c>
      <c r="Q3178" s="10" t="s">
        <v>194</v>
      </c>
      <c r="R3178" s="10" t="s">
        <v>212</v>
      </c>
      <c r="S3178" s="10" t="s">
        <v>1622</v>
      </c>
    </row>
    <row r="3179">
      <c r="A3179" s="1" t="s">
        <v>4198</v>
      </c>
      <c r="B3179" s="1" t="s">
        <v>842</v>
      </c>
      <c r="C3179" s="1" t="s">
        <v>1415</v>
      </c>
      <c r="D3179" s="1" t="s">
        <v>27</v>
      </c>
      <c r="E3179" s="1" t="s">
        <v>28</v>
      </c>
      <c r="F3179" s="1" t="s">
        <v>2097</v>
      </c>
      <c r="G3179" s="1" t="s">
        <v>16780</v>
      </c>
      <c r="H3179" s="1" t="s">
        <v>16781</v>
      </c>
      <c r="I3179" s="4">
        <v>84.21493055555555</v>
      </c>
      <c r="J3179" s="1">
        <v>3251.68</v>
      </c>
      <c r="K3179" s="1">
        <v>294.46</v>
      </c>
      <c r="M3179" s="10">
        <f t="array" ref="M3179">_xlfn.XLOOKUP(A3179,subscriptions!B3179:B10004,subscriptions!D3179:D10004)</f>
        <v>50</v>
      </c>
      <c r="N3179" s="10">
        <f t="array" ref="N3179">_xlfn.XLOOKUP(A3179,subscriptions!B3179:B10004,subscriptions!G3179:G10004)</f>
        <v>10</v>
      </c>
      <c r="O3179" s="10">
        <v>45.0</v>
      </c>
      <c r="P3179" s="10" t="str">
        <f t="array" ref="P3179">_xlfn.XLOOKUP(A3179,subscriptions!B3179:B10004,subscriptions!C3179:C10004)</f>
        <v>Mini</v>
      </c>
      <c r="Q3179" s="10" t="s">
        <v>128</v>
      </c>
      <c r="R3179" s="10" t="s">
        <v>148</v>
      </c>
      <c r="S3179" s="10" t="s">
        <v>3641</v>
      </c>
    </row>
    <row r="3180">
      <c r="A3180" s="1" t="s">
        <v>4199</v>
      </c>
      <c r="B3180" s="1" t="s">
        <v>1460</v>
      </c>
      <c r="C3180" s="1" t="s">
        <v>1200</v>
      </c>
      <c r="D3180" s="1" t="s">
        <v>27</v>
      </c>
      <c r="E3180" s="1" t="s">
        <v>332</v>
      </c>
      <c r="F3180" s="1" t="s">
        <v>736</v>
      </c>
      <c r="G3180" s="1" t="s">
        <v>16782</v>
      </c>
      <c r="H3180" s="1" t="s">
        <v>16783</v>
      </c>
      <c r="I3180" s="4">
        <v>84.38020833333333</v>
      </c>
      <c r="J3180" s="1">
        <v>2574.03</v>
      </c>
      <c r="K3180" s="1">
        <v>490.46</v>
      </c>
      <c r="M3180" s="10">
        <f t="array" ref="M3180">_xlfn.XLOOKUP(A3180,subscriptions!B3180:B10004,subscriptions!D3180:D10004)</f>
        <v>120</v>
      </c>
      <c r="N3180" s="10">
        <f t="array" ref="N3180">_xlfn.XLOOKUP(A3180,subscriptions!B3180:B10004,subscriptions!G3180:G10004)</f>
        <v>20</v>
      </c>
      <c r="O3180" s="10">
        <v>96.0</v>
      </c>
      <c r="P3180" s="10" t="str">
        <f t="array" ref="P3180">_xlfn.XLOOKUP(A3180,subscriptions!B3180:B10004,subscriptions!C3180:C10004)</f>
        <v>Residential</v>
      </c>
      <c r="Q3180" s="10" t="s">
        <v>128</v>
      </c>
      <c r="R3180" s="10" t="s">
        <v>148</v>
      </c>
      <c r="S3180" s="10" t="s">
        <v>698</v>
      </c>
    </row>
    <row r="3181">
      <c r="A3181" s="1" t="s">
        <v>4200</v>
      </c>
      <c r="B3181" s="1" t="s">
        <v>1009</v>
      </c>
      <c r="C3181" s="1" t="s">
        <v>1251</v>
      </c>
      <c r="D3181" s="1" t="s">
        <v>153</v>
      </c>
      <c r="E3181" s="1" t="s">
        <v>332</v>
      </c>
      <c r="F3181" s="1" t="s">
        <v>2415</v>
      </c>
      <c r="G3181" s="1" t="s">
        <v>16784</v>
      </c>
      <c r="H3181" s="1" t="s">
        <v>16785</v>
      </c>
      <c r="I3181" s="4">
        <v>84.16956018518519</v>
      </c>
      <c r="J3181" s="1">
        <v>1783.41</v>
      </c>
      <c r="K3181" s="1">
        <v>178.35</v>
      </c>
      <c r="M3181" s="10">
        <f t="array" ref="M3181">_xlfn.XLOOKUP(A3181,subscriptions!B3181:B10004,subscriptions!D3181:D10004)</f>
        <v>120</v>
      </c>
      <c r="N3181" s="10">
        <f t="array" ref="N3181">_xlfn.XLOOKUP(A3181,subscriptions!B3181:B10004,subscriptions!G3181:G10004)</f>
        <v>0</v>
      </c>
      <c r="O3181" s="10">
        <v>120.0</v>
      </c>
      <c r="P3181" s="10" t="str">
        <f t="array" ref="P3181">_xlfn.XLOOKUP(A3181,subscriptions!B3181:B10004,subscriptions!C3181:C10004)</f>
        <v>Residential</v>
      </c>
      <c r="Q3181" s="10" t="s">
        <v>173</v>
      </c>
      <c r="R3181" s="10" t="s">
        <v>212</v>
      </c>
      <c r="S3181" s="10" t="s">
        <v>213</v>
      </c>
    </row>
    <row r="3182">
      <c r="A3182" s="1" t="s">
        <v>4201</v>
      </c>
      <c r="B3182" s="1" t="s">
        <v>375</v>
      </c>
      <c r="C3182" s="1" t="s">
        <v>1200</v>
      </c>
      <c r="D3182" s="1" t="s">
        <v>27</v>
      </c>
      <c r="E3182" s="1" t="s">
        <v>28</v>
      </c>
      <c r="F3182" s="1" t="s">
        <v>2188</v>
      </c>
      <c r="G3182" s="1" t="s">
        <v>16786</v>
      </c>
      <c r="H3182" s="1" t="s">
        <v>16787</v>
      </c>
      <c r="I3182" s="4">
        <v>84.29454861111111</v>
      </c>
      <c r="J3182" s="1">
        <v>225.53</v>
      </c>
      <c r="K3182" s="1">
        <v>58.57</v>
      </c>
      <c r="M3182" s="10">
        <f t="array" ref="M3182">_xlfn.XLOOKUP(A3182,subscriptions!B3182:B10004,subscriptions!D3182:D10004)</f>
        <v>120</v>
      </c>
      <c r="N3182" s="10">
        <f t="array" ref="N3182">_xlfn.XLOOKUP(A3182,subscriptions!B3182:B10004,subscriptions!G3182:G10004)</f>
        <v>5</v>
      </c>
      <c r="O3182" s="10">
        <v>114.0</v>
      </c>
      <c r="P3182" s="10" t="str">
        <f t="array" ref="P3182">_xlfn.XLOOKUP(A3182,subscriptions!B3182:B10004,subscriptions!C3182:C10004)</f>
        <v>Residential</v>
      </c>
      <c r="Q3182" s="10" t="s">
        <v>194</v>
      </c>
      <c r="R3182" s="10" t="s">
        <v>212</v>
      </c>
      <c r="S3182" s="10" t="s">
        <v>2075</v>
      </c>
    </row>
    <row r="3183">
      <c r="A3183" s="1" t="s">
        <v>4202</v>
      </c>
      <c r="B3183" s="1" t="s">
        <v>6037</v>
      </c>
      <c r="C3183" s="1" t="s">
        <v>509</v>
      </c>
      <c r="D3183" s="1" t="s">
        <v>27</v>
      </c>
      <c r="E3183" s="1" t="s">
        <v>631</v>
      </c>
      <c r="F3183" s="1" t="s">
        <v>2293</v>
      </c>
      <c r="G3183" s="1" t="s">
        <v>16788</v>
      </c>
      <c r="H3183" s="1" t="s">
        <v>16789</v>
      </c>
      <c r="I3183" s="4">
        <v>84.33473379629629</v>
      </c>
      <c r="J3183" s="1">
        <v>562.02</v>
      </c>
      <c r="K3183" s="1">
        <v>156.6</v>
      </c>
      <c r="M3183" s="10">
        <f t="array" ref="M3183">_xlfn.XLOOKUP(A3183,subscriptions!B3183:B10004,subscriptions!D3183:D10004)</f>
        <v>120</v>
      </c>
      <c r="N3183" s="10">
        <f t="array" ref="N3183">_xlfn.XLOOKUP(A3183,subscriptions!B3183:B10004,subscriptions!G3183:G10004)</f>
        <v>10</v>
      </c>
      <c r="O3183" s="10">
        <v>108.0</v>
      </c>
      <c r="P3183" s="10" t="str">
        <f t="array" ref="P3183">_xlfn.XLOOKUP(A3183,subscriptions!B3183:B10004,subscriptions!C3183:C10004)</f>
        <v>Residential</v>
      </c>
      <c r="Q3183" s="10" t="s">
        <v>128</v>
      </c>
      <c r="R3183" s="10" t="s">
        <v>212</v>
      </c>
      <c r="S3183" s="10" t="s">
        <v>643</v>
      </c>
    </row>
    <row r="3184">
      <c r="A3184" s="1" t="s">
        <v>4203</v>
      </c>
      <c r="B3184" s="1" t="s">
        <v>355</v>
      </c>
      <c r="C3184" s="1" t="s">
        <v>1973</v>
      </c>
      <c r="D3184" s="1" t="s">
        <v>153</v>
      </c>
      <c r="E3184" s="1" t="s">
        <v>714</v>
      </c>
      <c r="F3184" s="1" t="s">
        <v>2562</v>
      </c>
      <c r="G3184" s="1" t="s">
        <v>16790</v>
      </c>
      <c r="H3184" s="1" t="s">
        <v>16791</v>
      </c>
      <c r="I3184" s="4">
        <v>84.38276620370371</v>
      </c>
      <c r="J3184" s="1">
        <v>606.18</v>
      </c>
      <c r="K3184" s="1">
        <v>132.68</v>
      </c>
      <c r="M3184" s="10">
        <f t="array" ref="M3184">_xlfn.XLOOKUP(A3184,subscriptions!B3184:B10004,subscriptions!D3184:D10004)</f>
        <v>50</v>
      </c>
      <c r="N3184" s="10">
        <f t="array" ref="N3184">_xlfn.XLOOKUP(A3184,subscriptions!B3184:B10004,subscriptions!G3184:G10004)</f>
        <v>20</v>
      </c>
      <c r="O3184" s="10">
        <v>40.0</v>
      </c>
      <c r="P3184" s="10" t="str">
        <f t="array" ref="P3184">_xlfn.XLOOKUP(A3184,subscriptions!B3184:B10004,subscriptions!C3184:C10004)</f>
        <v>Mini</v>
      </c>
      <c r="Q3184" s="10" t="s">
        <v>128</v>
      </c>
      <c r="R3184" s="10" t="s">
        <v>148</v>
      </c>
      <c r="S3184" s="10" t="s">
        <v>671</v>
      </c>
    </row>
    <row r="3185">
      <c r="A3185" s="1" t="s">
        <v>4204</v>
      </c>
      <c r="B3185" s="1" t="s">
        <v>523</v>
      </c>
      <c r="C3185" s="1" t="s">
        <v>1833</v>
      </c>
      <c r="D3185" s="1" t="s">
        <v>27</v>
      </c>
      <c r="E3185" s="1" t="s">
        <v>262</v>
      </c>
      <c r="F3185" s="1" t="s">
        <v>4113</v>
      </c>
      <c r="G3185" s="1" t="s">
        <v>16792</v>
      </c>
      <c r="H3185" s="1" t="s">
        <v>16793</v>
      </c>
      <c r="I3185" s="4">
        <v>84.25564814814815</v>
      </c>
      <c r="J3185" s="1">
        <v>481.44</v>
      </c>
      <c r="K3185" s="1">
        <v>110.95</v>
      </c>
      <c r="M3185" s="10">
        <f t="array" ref="M3185">_xlfn.XLOOKUP(A3185,subscriptions!B3185:B10004,subscriptions!D3185:D10004)</f>
        <v>250</v>
      </c>
      <c r="N3185" s="10">
        <f t="array" ref="N3185">_xlfn.XLOOKUP(A3185,subscriptions!B3185:B10004,subscriptions!G3185:G10004)</f>
        <v>0</v>
      </c>
      <c r="O3185" s="10">
        <v>250.0</v>
      </c>
      <c r="P3185" s="10" t="str">
        <f t="array" ref="P3185">_xlfn.XLOOKUP(A3185,subscriptions!B3185:B10004,subscriptions!C3185:C10004)</f>
        <v>Business</v>
      </c>
      <c r="Q3185" s="10" t="s">
        <v>173</v>
      </c>
      <c r="R3185" s="10" t="s">
        <v>129</v>
      </c>
      <c r="S3185" s="10" t="s">
        <v>1156</v>
      </c>
    </row>
    <row r="3186">
      <c r="A3186" s="1" t="s">
        <v>4205</v>
      </c>
      <c r="B3186" s="1" t="s">
        <v>1387</v>
      </c>
      <c r="C3186" s="1" t="s">
        <v>871</v>
      </c>
      <c r="D3186" s="1" t="s">
        <v>27</v>
      </c>
      <c r="E3186" s="1" t="s">
        <v>332</v>
      </c>
      <c r="F3186" s="1" t="s">
        <v>1028</v>
      </c>
      <c r="G3186" s="1" t="s">
        <v>16794</v>
      </c>
      <c r="H3186" s="1" t="s">
        <v>16795</v>
      </c>
      <c r="I3186" s="4">
        <v>84.17369212962963</v>
      </c>
      <c r="J3186" s="1">
        <v>1135.43</v>
      </c>
      <c r="K3186" s="1">
        <v>214.61</v>
      </c>
      <c r="M3186" s="10">
        <f t="array" ref="M3186">_xlfn.XLOOKUP(A3186,subscriptions!B3186:B10004,subscriptions!D3186:D10004)</f>
        <v>120</v>
      </c>
      <c r="N3186" s="10">
        <f t="array" ref="N3186">_xlfn.XLOOKUP(A3186,subscriptions!B3186:B10004,subscriptions!G3186:G10004)</f>
        <v>5</v>
      </c>
      <c r="O3186" s="10">
        <v>114.0</v>
      </c>
      <c r="P3186" s="10" t="str">
        <f t="array" ref="P3186">_xlfn.XLOOKUP(A3186,subscriptions!B3186:B10004,subscriptions!C3186:C10004)</f>
        <v>Residential</v>
      </c>
      <c r="Q3186" s="10" t="s">
        <v>194</v>
      </c>
      <c r="R3186" s="10" t="s">
        <v>212</v>
      </c>
      <c r="S3186" s="10" t="s">
        <v>3087</v>
      </c>
    </row>
    <row r="3187">
      <c r="A3187" s="1" t="s">
        <v>4206</v>
      </c>
      <c r="B3187" s="1" t="s">
        <v>763</v>
      </c>
      <c r="C3187" s="1" t="s">
        <v>1833</v>
      </c>
      <c r="D3187" s="1" t="s">
        <v>27</v>
      </c>
      <c r="E3187" s="1" t="s">
        <v>631</v>
      </c>
      <c r="F3187" s="1" t="s">
        <v>1115</v>
      </c>
      <c r="G3187" s="1" t="s">
        <v>16796</v>
      </c>
      <c r="H3187" s="1" t="s">
        <v>16797</v>
      </c>
      <c r="I3187" s="4">
        <v>84.29822916666667</v>
      </c>
      <c r="J3187" s="1">
        <v>1200.36</v>
      </c>
      <c r="K3187" s="1">
        <v>207.19</v>
      </c>
      <c r="M3187" s="10">
        <f t="array" ref="M3187">_xlfn.XLOOKUP(A3187,subscriptions!B3187:B10004,subscriptions!D3187:D10004)</f>
        <v>120</v>
      </c>
      <c r="N3187" s="10">
        <f t="array" ref="N3187">_xlfn.XLOOKUP(A3187,subscriptions!B3187:B10004,subscriptions!G3187:G10004)</f>
        <v>10</v>
      </c>
      <c r="O3187" s="10">
        <v>108.0</v>
      </c>
      <c r="P3187" s="10" t="str">
        <f t="array" ref="P3187">_xlfn.XLOOKUP(A3187,subscriptions!B3187:B10004,subscriptions!C3187:C10004)</f>
        <v>Residential</v>
      </c>
      <c r="Q3187" s="10" t="s">
        <v>128</v>
      </c>
      <c r="R3187" s="10" t="s">
        <v>212</v>
      </c>
      <c r="S3187" s="10" t="s">
        <v>785</v>
      </c>
    </row>
    <row r="3188">
      <c r="A3188" s="1" t="s">
        <v>4209</v>
      </c>
      <c r="B3188" s="1" t="s">
        <v>2788</v>
      </c>
      <c r="C3188" s="1" t="s">
        <v>871</v>
      </c>
      <c r="D3188" s="1" t="s">
        <v>153</v>
      </c>
      <c r="E3188" s="1" t="s">
        <v>332</v>
      </c>
      <c r="F3188" s="1" t="s">
        <v>510</v>
      </c>
      <c r="G3188" s="1" t="s">
        <v>16798</v>
      </c>
      <c r="H3188" s="1" t="s">
        <v>16799</v>
      </c>
      <c r="I3188" s="4">
        <v>84.33694444444444</v>
      </c>
      <c r="J3188" s="1">
        <v>712.15</v>
      </c>
      <c r="K3188" s="1">
        <v>159.91</v>
      </c>
      <c r="M3188" s="10">
        <f t="array" ref="M3188">_xlfn.XLOOKUP(A3188,subscriptions!B3188:B10004,subscriptions!D3188:D10004)</f>
        <v>120</v>
      </c>
      <c r="N3188" s="10">
        <f t="array" ref="N3188">_xlfn.XLOOKUP(A3188,subscriptions!B3188:B10004,subscriptions!G3188:G10004)</f>
        <v>20</v>
      </c>
      <c r="O3188" s="10">
        <v>96.0</v>
      </c>
      <c r="P3188" s="10" t="str">
        <f t="array" ref="P3188">_xlfn.XLOOKUP(A3188,subscriptions!B3188:B10004,subscriptions!C3188:C10004)</f>
        <v>Residential</v>
      </c>
      <c r="Q3188" s="10" t="s">
        <v>128</v>
      </c>
      <c r="R3188" s="10" t="s">
        <v>148</v>
      </c>
      <c r="S3188" s="10" t="s">
        <v>968</v>
      </c>
    </row>
    <row r="3189">
      <c r="A3189" s="1" t="s">
        <v>4210</v>
      </c>
      <c r="B3189" s="1" t="s">
        <v>1141</v>
      </c>
      <c r="C3189" s="1" t="s">
        <v>2007</v>
      </c>
      <c r="D3189" s="1" t="s">
        <v>27</v>
      </c>
      <c r="E3189" s="1" t="s">
        <v>332</v>
      </c>
      <c r="F3189" s="1" t="s">
        <v>2280</v>
      </c>
      <c r="G3189" s="1" t="s">
        <v>16800</v>
      </c>
      <c r="H3189" s="1" t="s">
        <v>16801</v>
      </c>
      <c r="I3189" s="4">
        <v>84.33704861111111</v>
      </c>
      <c r="J3189" s="1">
        <v>704.94</v>
      </c>
      <c r="K3189" s="1">
        <v>105.38</v>
      </c>
      <c r="M3189" s="10">
        <f t="array" ref="M3189">_xlfn.XLOOKUP(A3189,subscriptions!B3189:B10004,subscriptions!D3189:D10004)</f>
        <v>120</v>
      </c>
      <c r="N3189" s="10">
        <f t="array" ref="N3189">_xlfn.XLOOKUP(A3189,subscriptions!B3189:B10004,subscriptions!G3189:G10004)</f>
        <v>0</v>
      </c>
      <c r="O3189" s="10">
        <v>120.0</v>
      </c>
      <c r="P3189" s="10" t="str">
        <f t="array" ref="P3189">_xlfn.XLOOKUP(A3189,subscriptions!B3189:B10004,subscriptions!C3189:C10004)</f>
        <v>Residential</v>
      </c>
      <c r="Q3189" s="10" t="s">
        <v>173</v>
      </c>
      <c r="R3189" s="10" t="s">
        <v>212</v>
      </c>
      <c r="S3189" s="10" t="s">
        <v>968</v>
      </c>
    </row>
    <row r="3190">
      <c r="A3190" s="1" t="s">
        <v>4211</v>
      </c>
      <c r="B3190" s="1" t="s">
        <v>329</v>
      </c>
      <c r="C3190" s="1" t="s">
        <v>1833</v>
      </c>
      <c r="D3190" s="1" t="s">
        <v>27</v>
      </c>
      <c r="E3190" s="1" t="s">
        <v>179</v>
      </c>
      <c r="F3190" s="1" t="s">
        <v>901</v>
      </c>
      <c r="G3190" s="1" t="s">
        <v>16802</v>
      </c>
      <c r="H3190" s="1" t="s">
        <v>16803</v>
      </c>
      <c r="I3190" s="4">
        <v>84.21412037037037</v>
      </c>
      <c r="J3190" s="1">
        <v>2695.24</v>
      </c>
      <c r="K3190" s="1">
        <v>369.09</v>
      </c>
      <c r="L3190" s="1">
        <v>100.0</v>
      </c>
      <c r="M3190" s="10">
        <f t="array" ref="M3190">_xlfn.XLOOKUP(A3190,subscriptions!B3190:B10004,subscriptions!D3190:D10004)</f>
        <v>120</v>
      </c>
      <c r="N3190" s="10">
        <f t="array" ref="N3190">_xlfn.XLOOKUP(A3190,subscriptions!B3190:B10004,subscriptions!G3190:G10004)</f>
        <v>5</v>
      </c>
      <c r="O3190" s="10">
        <v>114.0</v>
      </c>
      <c r="P3190" s="10" t="str">
        <f t="array" ref="P3190">_xlfn.XLOOKUP(A3190,subscriptions!B3190:B10004,subscriptions!C3190:C10004)</f>
        <v>Residential</v>
      </c>
      <c r="Q3190" s="10" t="s">
        <v>194</v>
      </c>
      <c r="R3190" s="10" t="s">
        <v>212</v>
      </c>
      <c r="S3190" s="10" t="s">
        <v>388</v>
      </c>
    </row>
    <row r="3191">
      <c r="A3191" s="1" t="s">
        <v>4212</v>
      </c>
      <c r="B3191" s="1" t="s">
        <v>1303</v>
      </c>
      <c r="C3191" s="1" t="s">
        <v>764</v>
      </c>
      <c r="D3191" s="1" t="s">
        <v>153</v>
      </c>
      <c r="E3191" s="1" t="s">
        <v>280</v>
      </c>
      <c r="F3191" s="1" t="s">
        <v>1446</v>
      </c>
      <c r="G3191" s="1" t="s">
        <v>16804</v>
      </c>
      <c r="H3191" s="1" t="s">
        <v>16805</v>
      </c>
      <c r="I3191" s="4">
        <v>84.29318287037037</v>
      </c>
      <c r="J3191" s="1">
        <v>2385.93</v>
      </c>
      <c r="K3191" s="1">
        <v>441.38</v>
      </c>
      <c r="M3191" s="10">
        <f t="array" ref="M3191">_xlfn.XLOOKUP(A3191,subscriptions!B3191:B10004,subscriptions!D3191:D10004)</f>
        <v>250</v>
      </c>
      <c r="N3191" s="10">
        <f t="array" ref="N3191">_xlfn.XLOOKUP(A3191,subscriptions!B3191:B10004,subscriptions!G3191:G10004)</f>
        <v>10</v>
      </c>
      <c r="O3191" s="10">
        <v>225.0</v>
      </c>
      <c r="P3191" s="10" t="str">
        <f t="array" ref="P3191">_xlfn.XLOOKUP(A3191,subscriptions!B3191:B10004,subscriptions!C3191:C10004)</f>
        <v>Business</v>
      </c>
      <c r="Q3191" s="10" t="s">
        <v>128</v>
      </c>
      <c r="R3191" s="10" t="s">
        <v>129</v>
      </c>
      <c r="S3191" s="10" t="s">
        <v>1779</v>
      </c>
    </row>
    <row r="3192">
      <c r="A3192" s="1" t="s">
        <v>4213</v>
      </c>
      <c r="B3192" s="1" t="s">
        <v>1303</v>
      </c>
      <c r="C3192" s="1" t="s">
        <v>261</v>
      </c>
      <c r="D3192" s="1" t="s">
        <v>153</v>
      </c>
      <c r="E3192" s="1" t="s">
        <v>28</v>
      </c>
      <c r="F3192" s="1" t="s">
        <v>2097</v>
      </c>
      <c r="G3192" s="1" t="s">
        <v>16806</v>
      </c>
      <c r="H3192" s="1" t="s">
        <v>16807</v>
      </c>
      <c r="I3192" s="4">
        <v>84.25149305555556</v>
      </c>
      <c r="J3192" s="1">
        <v>601.81</v>
      </c>
      <c r="K3192" s="1">
        <v>133.76</v>
      </c>
      <c r="M3192" s="10">
        <f t="array" ref="M3192">_xlfn.XLOOKUP(A3192,subscriptions!B3192:B10004,subscriptions!D3192:D10004)</f>
        <v>50</v>
      </c>
      <c r="N3192" s="10">
        <f t="array" ref="N3192">_xlfn.XLOOKUP(A3192,subscriptions!B3192:B10004,subscriptions!G3192:G10004)</f>
        <v>20</v>
      </c>
      <c r="O3192" s="10">
        <v>40.0</v>
      </c>
      <c r="P3192" s="10" t="str">
        <f t="array" ref="P3192">_xlfn.XLOOKUP(A3192,subscriptions!B3192:B10004,subscriptions!C3192:C10004)</f>
        <v>Mini</v>
      </c>
      <c r="Q3192" s="10" t="s">
        <v>128</v>
      </c>
      <c r="R3192" s="10" t="s">
        <v>148</v>
      </c>
      <c r="S3192" s="10" t="s">
        <v>4065</v>
      </c>
    </row>
    <row r="3193">
      <c r="A3193" s="1" t="s">
        <v>4214</v>
      </c>
      <c r="B3193" s="1" t="s">
        <v>1664</v>
      </c>
      <c r="C3193" s="1" t="s">
        <v>198</v>
      </c>
      <c r="D3193" s="1" t="s">
        <v>153</v>
      </c>
      <c r="E3193" s="1" t="s">
        <v>28</v>
      </c>
      <c r="F3193" s="1" t="s">
        <v>2188</v>
      </c>
      <c r="G3193" s="1" t="s">
        <v>16808</v>
      </c>
      <c r="H3193" s="1" t="s">
        <v>16809</v>
      </c>
      <c r="I3193" s="4">
        <v>84.33890046296297</v>
      </c>
      <c r="J3193" s="1">
        <v>3726.43</v>
      </c>
      <c r="K3193" s="1">
        <v>861.36</v>
      </c>
      <c r="M3193" s="10">
        <f t="array" ref="M3193">_xlfn.XLOOKUP(A3193,subscriptions!B3193:B10004,subscriptions!D3193:D10004)</f>
        <v>80</v>
      </c>
      <c r="N3193" s="10">
        <f t="array" ref="N3193">_xlfn.XLOOKUP(A3193,subscriptions!B3193:B10004,subscriptions!G3193:G10004)</f>
        <v>0</v>
      </c>
      <c r="O3193" s="10">
        <v>80.0</v>
      </c>
      <c r="P3193" s="10" t="str">
        <f t="array" ref="P3193">_xlfn.XLOOKUP(A3193,subscriptions!B3193:B10004,subscriptions!C3193:C10004)</f>
        <v>Roam</v>
      </c>
      <c r="Q3193" s="10" t="s">
        <v>173</v>
      </c>
      <c r="R3193" s="10" t="s">
        <v>148</v>
      </c>
      <c r="S3193" s="10" t="s">
        <v>2016</v>
      </c>
    </row>
    <row r="3194">
      <c r="A3194" s="1" t="s">
        <v>4215</v>
      </c>
      <c r="B3194" s="1" t="s">
        <v>1995</v>
      </c>
      <c r="C3194" s="1" t="s">
        <v>456</v>
      </c>
      <c r="D3194" s="1" t="s">
        <v>153</v>
      </c>
      <c r="E3194" s="1" t="s">
        <v>111</v>
      </c>
      <c r="F3194" s="1" t="s">
        <v>1362</v>
      </c>
      <c r="G3194" s="1" t="s">
        <v>16810</v>
      </c>
      <c r="H3194" s="1" t="s">
        <v>16811</v>
      </c>
      <c r="I3194" s="4">
        <v>84.16974537037036</v>
      </c>
      <c r="J3194" s="1">
        <v>4630.52</v>
      </c>
      <c r="K3194" s="1">
        <v>655.95</v>
      </c>
      <c r="M3194" s="10">
        <f t="array" ref="M3194">_xlfn.XLOOKUP(A3194,subscriptions!B3194:B10004,subscriptions!D3194:D10004)</f>
        <v>120</v>
      </c>
      <c r="N3194" s="10">
        <f t="array" ref="N3194">_xlfn.XLOOKUP(A3194,subscriptions!B3194:B10004,subscriptions!G3194:G10004)</f>
        <v>5</v>
      </c>
      <c r="O3194" s="10">
        <v>114.0</v>
      </c>
      <c r="P3194" s="10" t="str">
        <f t="array" ref="P3194">_xlfn.XLOOKUP(A3194,subscriptions!B3194:B10004,subscriptions!C3194:C10004)</f>
        <v>Residential</v>
      </c>
      <c r="Q3194" s="10" t="s">
        <v>194</v>
      </c>
      <c r="R3194" s="10" t="s">
        <v>212</v>
      </c>
      <c r="S3194" s="10" t="s">
        <v>213</v>
      </c>
    </row>
    <row r="3195">
      <c r="A3195" s="1" t="s">
        <v>4216</v>
      </c>
      <c r="B3195" s="1" t="s">
        <v>4509</v>
      </c>
      <c r="C3195" s="1" t="s">
        <v>605</v>
      </c>
      <c r="D3195" s="1" t="s">
        <v>153</v>
      </c>
      <c r="E3195" s="1" t="s">
        <v>239</v>
      </c>
      <c r="F3195" s="1" t="s">
        <v>2364</v>
      </c>
      <c r="G3195" s="1" t="s">
        <v>16812</v>
      </c>
      <c r="H3195" s="1" t="s">
        <v>16813</v>
      </c>
      <c r="I3195" s="4">
        <v>84.17045138888889</v>
      </c>
      <c r="J3195" s="1">
        <v>643.44</v>
      </c>
      <c r="K3195" s="1">
        <v>145.04</v>
      </c>
      <c r="M3195" s="10">
        <f t="array" ref="M3195">_xlfn.XLOOKUP(A3195,subscriptions!B3195:B10004,subscriptions!D3195:D10004)</f>
        <v>250</v>
      </c>
      <c r="N3195" s="10">
        <f t="array" ref="N3195">_xlfn.XLOOKUP(A3195,subscriptions!B3195:B10004,subscriptions!G3195:G10004)</f>
        <v>10</v>
      </c>
      <c r="O3195" s="10">
        <v>225.0</v>
      </c>
      <c r="P3195" s="10" t="str">
        <f t="array" ref="P3195">_xlfn.XLOOKUP(A3195,subscriptions!B3195:B10004,subscriptions!C3195:C10004)</f>
        <v>Business</v>
      </c>
      <c r="Q3195" s="10" t="s">
        <v>128</v>
      </c>
      <c r="R3195" s="10" t="s">
        <v>129</v>
      </c>
      <c r="S3195" s="10" t="s">
        <v>2494</v>
      </c>
    </row>
    <row r="3196">
      <c r="A3196" s="1" t="s">
        <v>4217</v>
      </c>
      <c r="B3196" s="1" t="s">
        <v>870</v>
      </c>
      <c r="C3196" s="1" t="s">
        <v>1100</v>
      </c>
      <c r="D3196" s="1" t="s">
        <v>153</v>
      </c>
      <c r="E3196" s="1" t="s">
        <v>219</v>
      </c>
      <c r="F3196" s="1" t="s">
        <v>660</v>
      </c>
      <c r="G3196" s="1" t="s">
        <v>16814</v>
      </c>
      <c r="H3196" s="1" t="s">
        <v>16815</v>
      </c>
      <c r="I3196" s="4">
        <v>84.25447916666667</v>
      </c>
      <c r="J3196" s="1">
        <v>706.42</v>
      </c>
      <c r="K3196" s="1">
        <v>100.1</v>
      </c>
      <c r="M3196" s="10">
        <f t="array" ref="M3196">_xlfn.XLOOKUP(A3196,subscriptions!B3196:B10004,subscriptions!D3196:D10004)</f>
        <v>120</v>
      </c>
      <c r="N3196" s="10">
        <f t="array" ref="N3196">_xlfn.XLOOKUP(A3196,subscriptions!B3196:B10004,subscriptions!G3196:G10004)</f>
        <v>20</v>
      </c>
      <c r="O3196" s="10">
        <v>96.0</v>
      </c>
      <c r="P3196" s="10" t="str">
        <f t="array" ref="P3196">_xlfn.XLOOKUP(A3196,subscriptions!B3196:B10004,subscriptions!C3196:C10004)</f>
        <v>Residential</v>
      </c>
      <c r="Q3196" s="10" t="s">
        <v>128</v>
      </c>
      <c r="R3196" s="10" t="s">
        <v>148</v>
      </c>
      <c r="S3196" s="10" t="s">
        <v>2046</v>
      </c>
    </row>
    <row r="3197">
      <c r="A3197" s="1" t="s">
        <v>4218</v>
      </c>
      <c r="B3197" s="1" t="s">
        <v>1624</v>
      </c>
      <c r="C3197" s="1" t="s">
        <v>1200</v>
      </c>
      <c r="D3197" s="1" t="s">
        <v>27</v>
      </c>
      <c r="E3197" s="1" t="s">
        <v>332</v>
      </c>
      <c r="F3197" s="1" t="s">
        <v>333</v>
      </c>
      <c r="G3197" s="1" t="s">
        <v>16816</v>
      </c>
      <c r="H3197" s="1" t="s">
        <v>16817</v>
      </c>
      <c r="I3197" s="4">
        <v>84.33612268518519</v>
      </c>
      <c r="J3197" s="1">
        <v>1106.72</v>
      </c>
      <c r="K3197" s="1">
        <v>153.49</v>
      </c>
      <c r="M3197" s="10">
        <f t="array" ref="M3197">_xlfn.XLOOKUP(A3197,subscriptions!B3197:B10004,subscriptions!D3197:D10004)</f>
        <v>120</v>
      </c>
      <c r="N3197" s="10">
        <f t="array" ref="N3197">_xlfn.XLOOKUP(A3197,subscriptions!B3197:B10004,subscriptions!G3197:G10004)</f>
        <v>0</v>
      </c>
      <c r="O3197" s="10">
        <v>120.0</v>
      </c>
      <c r="P3197" s="10" t="str">
        <f t="array" ref="P3197">_xlfn.XLOOKUP(A3197,subscriptions!B3197:B10004,subscriptions!C3197:C10004)</f>
        <v>Residential</v>
      </c>
      <c r="Q3197" s="10" t="s">
        <v>173</v>
      </c>
      <c r="R3197" s="10" t="s">
        <v>212</v>
      </c>
      <c r="S3197" s="10" t="s">
        <v>1971</v>
      </c>
    </row>
    <row r="3198">
      <c r="A3198" s="1" t="s">
        <v>4219</v>
      </c>
      <c r="B3198" s="1" t="s">
        <v>1664</v>
      </c>
      <c r="C3198" s="1" t="s">
        <v>605</v>
      </c>
      <c r="D3198" s="1" t="s">
        <v>153</v>
      </c>
      <c r="E3198" s="1" t="s">
        <v>111</v>
      </c>
      <c r="F3198" s="1" t="s">
        <v>1227</v>
      </c>
      <c r="G3198" s="1" t="s">
        <v>16818</v>
      </c>
      <c r="H3198" s="1" t="s">
        <v>16819</v>
      </c>
      <c r="I3198" s="4">
        <v>84.25150462962964</v>
      </c>
      <c r="J3198" s="1">
        <v>4298.4</v>
      </c>
      <c r="K3198" s="1">
        <v>617.01</v>
      </c>
      <c r="M3198" s="10">
        <f t="array" ref="M3198">_xlfn.XLOOKUP(A3198,subscriptions!B3198:B10004,subscriptions!D3198:D10004)</f>
        <v>120</v>
      </c>
      <c r="N3198" s="10">
        <f t="array" ref="N3198">_xlfn.XLOOKUP(A3198,subscriptions!B3198:B10004,subscriptions!G3198:G10004)</f>
        <v>5</v>
      </c>
      <c r="O3198" s="10">
        <v>114.0</v>
      </c>
      <c r="P3198" s="10" t="str">
        <f t="array" ref="P3198">_xlfn.XLOOKUP(A3198,subscriptions!B3198:B10004,subscriptions!C3198:C10004)</f>
        <v>Residential</v>
      </c>
      <c r="Q3198" s="10" t="s">
        <v>194</v>
      </c>
      <c r="R3198" s="10" t="s">
        <v>212</v>
      </c>
      <c r="S3198" s="10" t="s">
        <v>4065</v>
      </c>
    </row>
    <row r="3199">
      <c r="A3199" s="1" t="s">
        <v>4223</v>
      </c>
      <c r="B3199" s="1" t="s">
        <v>329</v>
      </c>
      <c r="C3199" s="1" t="s">
        <v>734</v>
      </c>
      <c r="D3199" s="1" t="s">
        <v>27</v>
      </c>
      <c r="E3199" s="1" t="s">
        <v>714</v>
      </c>
      <c r="F3199" s="1" t="s">
        <v>828</v>
      </c>
      <c r="G3199" s="1" t="s">
        <v>16820</v>
      </c>
      <c r="H3199" s="1" t="s">
        <v>16821</v>
      </c>
      <c r="I3199" s="4">
        <v>84.1690162037037</v>
      </c>
      <c r="J3199" s="1">
        <v>3185.08</v>
      </c>
      <c r="K3199" s="1">
        <v>590.94</v>
      </c>
      <c r="M3199" s="10">
        <f t="array" ref="M3199">_xlfn.XLOOKUP(A3199,subscriptions!B3199:B10004,subscriptions!D3199:D10004)</f>
        <v>120</v>
      </c>
      <c r="N3199" s="10">
        <f t="array" ref="N3199">_xlfn.XLOOKUP(A3199,subscriptions!B3199:B10004,subscriptions!G3199:G10004)</f>
        <v>10</v>
      </c>
      <c r="O3199" s="10">
        <v>108.0</v>
      </c>
      <c r="P3199" s="10" t="str">
        <f t="array" ref="P3199">_xlfn.XLOOKUP(A3199,subscriptions!B3199:B10004,subscriptions!C3199:C10004)</f>
        <v>Residential</v>
      </c>
      <c r="Q3199" s="10" t="s">
        <v>128</v>
      </c>
      <c r="R3199" s="10" t="s">
        <v>212</v>
      </c>
      <c r="S3199" s="10" t="s">
        <v>1504</v>
      </c>
    </row>
    <row r="3200">
      <c r="A3200" s="1" t="s">
        <v>4224</v>
      </c>
      <c r="B3200" s="1" t="s">
        <v>312</v>
      </c>
      <c r="C3200" s="1" t="s">
        <v>178</v>
      </c>
      <c r="D3200" s="1" t="s">
        <v>153</v>
      </c>
      <c r="E3200" s="1" t="s">
        <v>179</v>
      </c>
      <c r="F3200" s="1" t="s">
        <v>200</v>
      </c>
      <c r="G3200" s="1" t="s">
        <v>16822</v>
      </c>
      <c r="H3200" s="1" t="s">
        <v>16823</v>
      </c>
      <c r="I3200" s="4">
        <v>84.41978009259259</v>
      </c>
      <c r="J3200" s="1">
        <v>212.33</v>
      </c>
      <c r="K3200" s="1">
        <v>36.62</v>
      </c>
      <c r="L3200" s="1">
        <v>100.0</v>
      </c>
      <c r="M3200" s="10">
        <f t="array" ref="M3200">_xlfn.XLOOKUP(A3200,subscriptions!B3200:B10004,subscriptions!D3200:D10004)</f>
        <v>120</v>
      </c>
      <c r="N3200" s="10">
        <f t="array" ref="N3200">_xlfn.XLOOKUP(A3200,subscriptions!B3200:B10004,subscriptions!G3200:G10004)</f>
        <v>20</v>
      </c>
      <c r="O3200" s="10">
        <v>96.0</v>
      </c>
      <c r="P3200" s="10" t="str">
        <f t="array" ref="P3200">_xlfn.XLOOKUP(A3200,subscriptions!B3200:B10004,subscriptions!C3200:C10004)</f>
        <v>Residential</v>
      </c>
      <c r="Q3200" s="10" t="s">
        <v>128</v>
      </c>
      <c r="R3200" s="10" t="s">
        <v>148</v>
      </c>
      <c r="S3200" s="10" t="s">
        <v>1525</v>
      </c>
    </row>
    <row r="3201">
      <c r="A3201" s="1" t="s">
        <v>4225</v>
      </c>
      <c r="B3201" s="1" t="s">
        <v>1844</v>
      </c>
      <c r="C3201" s="1" t="s">
        <v>218</v>
      </c>
      <c r="D3201" s="1" t="s">
        <v>153</v>
      </c>
      <c r="E3201" s="1" t="s">
        <v>111</v>
      </c>
      <c r="F3201" s="1" t="s">
        <v>1855</v>
      </c>
      <c r="G3201" s="1" t="s">
        <v>16824</v>
      </c>
      <c r="H3201" s="1" t="s">
        <v>16825</v>
      </c>
      <c r="I3201" s="4">
        <v>84.2940162037037</v>
      </c>
      <c r="J3201" s="1">
        <v>798.17</v>
      </c>
      <c r="K3201" s="1">
        <v>88.12</v>
      </c>
      <c r="M3201" s="10">
        <f t="array" ref="M3201">_xlfn.XLOOKUP(A3201,subscriptions!B3201:B10004,subscriptions!D3201:D10004)</f>
        <v>120</v>
      </c>
      <c r="N3201" s="10">
        <f t="array" ref="N3201">_xlfn.XLOOKUP(A3201,subscriptions!B3201:B10004,subscriptions!G3201:G10004)</f>
        <v>0</v>
      </c>
      <c r="O3201" s="10">
        <v>120.0</v>
      </c>
      <c r="P3201" s="10" t="str">
        <f t="array" ref="P3201">_xlfn.XLOOKUP(A3201,subscriptions!B3201:B10004,subscriptions!C3201:C10004)</f>
        <v>Residential</v>
      </c>
      <c r="Q3201" s="10" t="s">
        <v>173</v>
      </c>
      <c r="R3201" s="10" t="s">
        <v>212</v>
      </c>
      <c r="S3201" s="10" t="s">
        <v>1458</v>
      </c>
    </row>
    <row r="3202">
      <c r="A3202" s="1" t="s">
        <v>4226</v>
      </c>
      <c r="B3202" s="1" t="s">
        <v>589</v>
      </c>
      <c r="C3202" s="1" t="s">
        <v>1833</v>
      </c>
      <c r="D3202" s="1" t="s">
        <v>153</v>
      </c>
      <c r="E3202" s="1" t="s">
        <v>179</v>
      </c>
      <c r="F3202" s="1" t="s">
        <v>844</v>
      </c>
      <c r="G3202" s="1" t="s">
        <v>16826</v>
      </c>
      <c r="H3202" s="1" t="s">
        <v>16827</v>
      </c>
      <c r="I3202" s="4">
        <v>84.29864583333334</v>
      </c>
      <c r="J3202" s="1">
        <v>1259.04</v>
      </c>
      <c r="K3202" s="1">
        <v>155.81</v>
      </c>
      <c r="L3202" s="1">
        <v>100.0</v>
      </c>
      <c r="M3202" s="10">
        <f t="array" ref="M3202">_xlfn.XLOOKUP(A3202,subscriptions!B3202:B10004,subscriptions!D3202:D10004)</f>
        <v>120</v>
      </c>
      <c r="N3202" s="10">
        <f t="array" ref="N3202">_xlfn.XLOOKUP(A3202,subscriptions!B3202:B10004,subscriptions!G3202:G10004)</f>
        <v>5</v>
      </c>
      <c r="O3202" s="10">
        <v>114.0</v>
      </c>
      <c r="P3202" s="10" t="str">
        <f t="array" ref="P3202">_xlfn.XLOOKUP(A3202,subscriptions!B3202:B10004,subscriptions!C3202:C10004)</f>
        <v>Residential</v>
      </c>
      <c r="Q3202" s="10" t="s">
        <v>194</v>
      </c>
      <c r="R3202" s="10" t="s">
        <v>212</v>
      </c>
      <c r="S3202" s="10" t="s">
        <v>276</v>
      </c>
    </row>
    <row r="3203">
      <c r="A3203" s="1" t="s">
        <v>4227</v>
      </c>
      <c r="B3203" s="1" t="s">
        <v>278</v>
      </c>
      <c r="C3203" s="1" t="s">
        <v>605</v>
      </c>
      <c r="D3203" s="1" t="s">
        <v>27</v>
      </c>
      <c r="E3203" s="1" t="s">
        <v>239</v>
      </c>
      <c r="F3203" s="1" t="s">
        <v>3181</v>
      </c>
      <c r="G3203" s="1" t="s">
        <v>16828</v>
      </c>
      <c r="H3203" s="1" t="s">
        <v>16829</v>
      </c>
      <c r="I3203" s="4">
        <v>84.2160763888889</v>
      </c>
      <c r="J3203" s="1">
        <v>1099.15</v>
      </c>
      <c r="K3203" s="1">
        <v>287.8</v>
      </c>
      <c r="M3203" s="10">
        <f t="array" ref="M3203">_xlfn.XLOOKUP(A3203,subscriptions!B3203:B10004,subscriptions!D3203:D10004)</f>
        <v>50</v>
      </c>
      <c r="N3203" s="10">
        <f t="array" ref="N3203">_xlfn.XLOOKUP(A3203,subscriptions!B3203:B10004,subscriptions!G3203:G10004)</f>
        <v>10</v>
      </c>
      <c r="O3203" s="10">
        <v>45.0</v>
      </c>
      <c r="P3203" s="10" t="str">
        <f t="array" ref="P3203">_xlfn.XLOOKUP(A3203,subscriptions!B3203:B10004,subscriptions!C3203:C10004)</f>
        <v>Mini</v>
      </c>
      <c r="Q3203" s="10" t="s">
        <v>128</v>
      </c>
      <c r="R3203" s="10" t="s">
        <v>148</v>
      </c>
      <c r="S3203" s="10" t="s">
        <v>2596</v>
      </c>
    </row>
    <row r="3204">
      <c r="A3204" s="1" t="s">
        <v>4228</v>
      </c>
      <c r="B3204" s="1" t="s">
        <v>1173</v>
      </c>
      <c r="C3204" s="1" t="s">
        <v>1477</v>
      </c>
      <c r="D3204" s="1" t="s">
        <v>27</v>
      </c>
      <c r="E3204" s="1" t="s">
        <v>714</v>
      </c>
      <c r="F3204" s="1" t="s">
        <v>715</v>
      </c>
      <c r="G3204" s="1" t="s">
        <v>16830</v>
      </c>
      <c r="H3204" s="1" t="s">
        <v>16831</v>
      </c>
      <c r="I3204" s="4">
        <v>84.1745138888889</v>
      </c>
      <c r="J3204" s="1">
        <v>373.25</v>
      </c>
      <c r="K3204" s="1">
        <v>82.61</v>
      </c>
      <c r="M3204" s="10">
        <f t="array" ref="M3204">_xlfn.XLOOKUP(A3204,subscriptions!B3204:B10004,subscriptions!D3204:D10004)</f>
        <v>50</v>
      </c>
      <c r="N3204" s="10">
        <f t="array" ref="N3204">_xlfn.XLOOKUP(A3204,subscriptions!B3204:B10004,subscriptions!G3204:G10004)</f>
        <v>20</v>
      </c>
      <c r="O3204" s="10">
        <v>40.0</v>
      </c>
      <c r="P3204" s="10" t="str">
        <f t="array" ref="P3204">_xlfn.XLOOKUP(A3204,subscriptions!B3204:B10004,subscriptions!C3204:C10004)</f>
        <v>Mini</v>
      </c>
      <c r="Q3204" s="10" t="s">
        <v>128</v>
      </c>
      <c r="R3204" s="10" t="s">
        <v>148</v>
      </c>
      <c r="S3204" s="10" t="s">
        <v>507</v>
      </c>
    </row>
    <row r="3205">
      <c r="A3205" s="1" t="s">
        <v>4229</v>
      </c>
      <c r="B3205" s="1" t="s">
        <v>1387</v>
      </c>
      <c r="C3205" s="1" t="s">
        <v>279</v>
      </c>
      <c r="D3205" s="1" t="s">
        <v>27</v>
      </c>
      <c r="E3205" s="1" t="s">
        <v>239</v>
      </c>
      <c r="F3205" s="1" t="s">
        <v>2154</v>
      </c>
      <c r="G3205" s="1" t="s">
        <v>16832</v>
      </c>
      <c r="H3205" s="1" t="s">
        <v>16833</v>
      </c>
      <c r="I3205" s="4">
        <v>84.38135416666667</v>
      </c>
      <c r="J3205" s="1">
        <v>2986.55</v>
      </c>
      <c r="K3205" s="1">
        <v>506.97</v>
      </c>
      <c r="M3205" s="10">
        <f t="array" ref="M3205">_xlfn.XLOOKUP(A3205,subscriptions!B3205:B10004,subscriptions!D3205:D10004)</f>
        <v>50</v>
      </c>
      <c r="N3205" s="10">
        <f t="array" ref="N3205">_xlfn.XLOOKUP(A3205,subscriptions!B3205:B10004,subscriptions!G3205:G10004)</f>
        <v>0</v>
      </c>
      <c r="O3205" s="10">
        <v>50.0</v>
      </c>
      <c r="P3205" s="10" t="str">
        <f t="array" ref="P3205">_xlfn.XLOOKUP(A3205,subscriptions!B3205:B10004,subscriptions!C3205:C10004)</f>
        <v>Mini</v>
      </c>
      <c r="Q3205" s="10" t="s">
        <v>173</v>
      </c>
      <c r="R3205" s="10" t="s">
        <v>148</v>
      </c>
      <c r="S3205" s="10" t="s">
        <v>1789</v>
      </c>
    </row>
    <row r="3206">
      <c r="A3206" s="1" t="s">
        <v>4230</v>
      </c>
      <c r="B3206" s="1" t="s">
        <v>2018</v>
      </c>
      <c r="C3206" s="1" t="s">
        <v>1477</v>
      </c>
      <c r="D3206" s="1" t="s">
        <v>27</v>
      </c>
      <c r="E3206" s="1" t="s">
        <v>332</v>
      </c>
      <c r="F3206" s="1" t="s">
        <v>1749</v>
      </c>
      <c r="G3206" s="1" t="s">
        <v>16834</v>
      </c>
      <c r="H3206" s="1" t="s">
        <v>16835</v>
      </c>
      <c r="I3206" s="4">
        <v>84.25571759259259</v>
      </c>
      <c r="J3206" s="1">
        <v>1744.88</v>
      </c>
      <c r="K3206" s="1">
        <v>276.6</v>
      </c>
      <c r="M3206" s="10">
        <f t="array" ref="M3206">_xlfn.XLOOKUP(A3206,subscriptions!B3206:B10004,subscriptions!D3206:D10004)</f>
        <v>80</v>
      </c>
      <c r="N3206" s="10">
        <f t="array" ref="N3206">_xlfn.XLOOKUP(A3206,subscriptions!B3206:B10004,subscriptions!G3206:G10004)</f>
        <v>5</v>
      </c>
      <c r="O3206" s="10">
        <v>76.0</v>
      </c>
      <c r="P3206" s="10" t="str">
        <f t="array" ref="P3206">_xlfn.XLOOKUP(A3206,subscriptions!B3206:B10004,subscriptions!C3206:C10004)</f>
        <v>Roam</v>
      </c>
      <c r="Q3206" s="10" t="s">
        <v>194</v>
      </c>
      <c r="R3206" s="10" t="s">
        <v>148</v>
      </c>
      <c r="S3206" s="10" t="s">
        <v>1156</v>
      </c>
    </row>
    <row r="3207">
      <c r="A3207" s="1" t="s">
        <v>4231</v>
      </c>
      <c r="B3207" s="1" t="s">
        <v>1624</v>
      </c>
      <c r="C3207" s="1" t="s">
        <v>279</v>
      </c>
      <c r="D3207" s="1" t="s">
        <v>27</v>
      </c>
      <c r="E3207" s="1" t="s">
        <v>332</v>
      </c>
      <c r="F3207" s="1" t="s">
        <v>788</v>
      </c>
      <c r="G3207" s="1" t="s">
        <v>16836</v>
      </c>
      <c r="H3207" s="1" t="s">
        <v>16837</v>
      </c>
      <c r="I3207" s="4">
        <v>84.33903935185185</v>
      </c>
      <c r="J3207" s="1">
        <v>2779.39</v>
      </c>
      <c r="K3207" s="1">
        <v>684.32</v>
      </c>
      <c r="M3207" s="10">
        <f t="array" ref="M3207">_xlfn.XLOOKUP(A3207,subscriptions!B3207:B10004,subscriptions!D3207:D10004)</f>
        <v>50</v>
      </c>
      <c r="N3207" s="10">
        <f t="array" ref="N3207">_xlfn.XLOOKUP(A3207,subscriptions!B3207:B10004,subscriptions!G3207:G10004)</f>
        <v>10</v>
      </c>
      <c r="O3207" s="10">
        <v>45.0</v>
      </c>
      <c r="P3207" s="10" t="str">
        <f t="array" ref="P3207">_xlfn.XLOOKUP(A3207,subscriptions!B3207:B10004,subscriptions!C3207:C10004)</f>
        <v>Mini</v>
      </c>
      <c r="Q3207" s="10" t="s">
        <v>128</v>
      </c>
      <c r="R3207" s="10" t="s">
        <v>148</v>
      </c>
      <c r="S3207" s="10" t="s">
        <v>2016</v>
      </c>
    </row>
    <row r="3208">
      <c r="A3208" s="1" t="s">
        <v>4232</v>
      </c>
      <c r="B3208" s="1" t="s">
        <v>772</v>
      </c>
      <c r="C3208" s="1" t="s">
        <v>871</v>
      </c>
      <c r="D3208" s="1" t="s">
        <v>153</v>
      </c>
      <c r="E3208" s="1" t="s">
        <v>262</v>
      </c>
      <c r="F3208" s="1" t="s">
        <v>4113</v>
      </c>
      <c r="G3208" s="1" t="s">
        <v>16838</v>
      </c>
      <c r="H3208" s="1" t="s">
        <v>16839</v>
      </c>
      <c r="I3208" s="4">
        <v>84.25163194444444</v>
      </c>
      <c r="J3208" s="1">
        <v>2985.99</v>
      </c>
      <c r="K3208" s="1">
        <v>360.15</v>
      </c>
      <c r="M3208" s="10">
        <f t="array" ref="M3208">_xlfn.XLOOKUP(A3208,subscriptions!B3208:B10004,subscriptions!D3208:D10004)</f>
        <v>120</v>
      </c>
      <c r="N3208" s="10">
        <f t="array" ref="N3208">_xlfn.XLOOKUP(A3208,subscriptions!B3208:B10004,subscriptions!G3208:G10004)</f>
        <v>20</v>
      </c>
      <c r="O3208" s="10">
        <v>96.0</v>
      </c>
      <c r="P3208" s="10" t="str">
        <f t="array" ref="P3208">_xlfn.XLOOKUP(A3208,subscriptions!B3208:B10004,subscriptions!C3208:C10004)</f>
        <v>Residential</v>
      </c>
      <c r="Q3208" s="10" t="s">
        <v>128</v>
      </c>
      <c r="R3208" s="10" t="s">
        <v>148</v>
      </c>
      <c r="S3208" s="10" t="s">
        <v>4065</v>
      </c>
    </row>
    <row r="3209">
      <c r="A3209" s="1" t="s">
        <v>4233</v>
      </c>
      <c r="B3209" s="1" t="s">
        <v>109</v>
      </c>
      <c r="C3209" s="1" t="s">
        <v>1678</v>
      </c>
      <c r="D3209" s="1" t="s">
        <v>27</v>
      </c>
      <c r="E3209" s="1" t="s">
        <v>239</v>
      </c>
      <c r="F3209" s="1" t="s">
        <v>3181</v>
      </c>
      <c r="G3209" s="1" t="s">
        <v>16840</v>
      </c>
      <c r="H3209" s="1" t="s">
        <v>16841</v>
      </c>
      <c r="I3209" s="4">
        <v>84.1745138888889</v>
      </c>
      <c r="J3209" s="1">
        <v>2119.61</v>
      </c>
      <c r="K3209" s="1">
        <v>532.27</v>
      </c>
      <c r="M3209" s="10">
        <f t="array" ref="M3209">_xlfn.XLOOKUP(A3209,subscriptions!B3209:B10004,subscriptions!D3209:D10004)</f>
        <v>50</v>
      </c>
      <c r="N3209" s="10">
        <f t="array" ref="N3209">_xlfn.XLOOKUP(A3209,subscriptions!B3209:B10004,subscriptions!G3209:G10004)</f>
        <v>0</v>
      </c>
      <c r="O3209" s="10">
        <v>50.0</v>
      </c>
      <c r="P3209" s="10" t="str">
        <f t="array" ref="P3209">_xlfn.XLOOKUP(A3209,subscriptions!B3209:B10004,subscriptions!C3209:C10004)</f>
        <v>Mini</v>
      </c>
      <c r="Q3209" s="10" t="s">
        <v>173</v>
      </c>
      <c r="R3209" s="10" t="s">
        <v>148</v>
      </c>
      <c r="S3209" s="10" t="s">
        <v>507</v>
      </c>
    </row>
    <row r="3210">
      <c r="A3210" s="1" t="s">
        <v>4236</v>
      </c>
      <c r="B3210" s="1" t="s">
        <v>508</v>
      </c>
      <c r="C3210" s="1" t="s">
        <v>1100</v>
      </c>
      <c r="D3210" s="1" t="s">
        <v>153</v>
      </c>
      <c r="E3210" s="1" t="s">
        <v>280</v>
      </c>
      <c r="F3210" s="1" t="s">
        <v>281</v>
      </c>
      <c r="G3210" s="1" t="s">
        <v>16842</v>
      </c>
      <c r="H3210" s="1" t="s">
        <v>16843</v>
      </c>
      <c r="I3210" s="4">
        <v>84.16908564814815</v>
      </c>
      <c r="J3210" s="1">
        <v>917.61</v>
      </c>
      <c r="K3210" s="1">
        <v>169.76</v>
      </c>
      <c r="M3210" s="10">
        <f t="array" ref="M3210">_xlfn.XLOOKUP(A3210,subscriptions!B3210:B10004,subscriptions!D3210:D10004)</f>
        <v>50</v>
      </c>
      <c r="N3210" s="10">
        <f t="array" ref="N3210">_xlfn.XLOOKUP(A3210,subscriptions!B3210:B10004,subscriptions!G3210:G10004)</f>
        <v>5</v>
      </c>
      <c r="O3210" s="10">
        <v>47.5</v>
      </c>
      <c r="P3210" s="10" t="str">
        <f t="array" ref="P3210">_xlfn.XLOOKUP(A3210,subscriptions!B3210:B10004,subscriptions!C3210:C10004)</f>
        <v>Mini</v>
      </c>
      <c r="Q3210" s="10" t="s">
        <v>194</v>
      </c>
      <c r="R3210" s="10" t="s">
        <v>148</v>
      </c>
      <c r="S3210" s="10" t="s">
        <v>1504</v>
      </c>
    </row>
    <row r="3211">
      <c r="A3211" s="1" t="s">
        <v>4237</v>
      </c>
      <c r="B3211" s="1" t="s">
        <v>426</v>
      </c>
      <c r="C3211" s="1" t="s">
        <v>330</v>
      </c>
      <c r="D3211" s="1" t="s">
        <v>153</v>
      </c>
      <c r="E3211" s="1" t="s">
        <v>332</v>
      </c>
      <c r="F3211" s="1" t="s">
        <v>1749</v>
      </c>
      <c r="G3211" s="1" t="s">
        <v>16844</v>
      </c>
      <c r="H3211" s="1" t="s">
        <v>16845</v>
      </c>
      <c r="I3211" s="4">
        <v>84.37856481481481</v>
      </c>
      <c r="J3211" s="1">
        <v>1464.52</v>
      </c>
      <c r="K3211" s="1">
        <v>351.59</v>
      </c>
      <c r="M3211" s="10">
        <f t="array" ref="M3211">_xlfn.XLOOKUP(A3211,subscriptions!B3211:B10004,subscriptions!D3211:D10004)</f>
        <v>80</v>
      </c>
      <c r="N3211" s="10">
        <f t="array" ref="N3211">_xlfn.XLOOKUP(A3211,subscriptions!B3211:B10004,subscriptions!G3211:G10004)</f>
        <v>10</v>
      </c>
      <c r="O3211" s="10">
        <v>72.0</v>
      </c>
      <c r="P3211" s="10" t="str">
        <f t="array" ref="P3211">_xlfn.XLOOKUP(A3211,subscriptions!B3211:B10004,subscriptions!C3211:C10004)</f>
        <v>Roam</v>
      </c>
      <c r="Q3211" s="10" t="s">
        <v>128</v>
      </c>
      <c r="R3211" s="10" t="s">
        <v>148</v>
      </c>
      <c r="S3211" s="10" t="s">
        <v>1622</v>
      </c>
    </row>
    <row r="3212">
      <c r="A3212" s="1" t="s">
        <v>4238</v>
      </c>
      <c r="B3212" s="1" t="s">
        <v>24</v>
      </c>
      <c r="C3212" s="1" t="s">
        <v>279</v>
      </c>
      <c r="D3212" s="1" t="s">
        <v>27</v>
      </c>
      <c r="E3212" s="1" t="s">
        <v>280</v>
      </c>
      <c r="F3212" s="1" t="s">
        <v>281</v>
      </c>
      <c r="G3212" s="1" t="s">
        <v>16846</v>
      </c>
      <c r="H3212" s="1" t="s">
        <v>16847</v>
      </c>
      <c r="I3212" s="4">
        <v>84.41960648148148</v>
      </c>
      <c r="J3212" s="1">
        <v>312.18</v>
      </c>
      <c r="K3212" s="1">
        <v>49.56</v>
      </c>
      <c r="M3212" s="10">
        <f t="array" ref="M3212">_xlfn.XLOOKUP(A3212,subscriptions!B3212:B10004,subscriptions!D3212:D10004)</f>
        <v>80</v>
      </c>
      <c r="N3212" s="10">
        <f t="array" ref="N3212">_xlfn.XLOOKUP(A3212,subscriptions!B3212:B10004,subscriptions!G3212:G10004)</f>
        <v>20</v>
      </c>
      <c r="O3212" s="10">
        <v>64.0</v>
      </c>
      <c r="P3212" s="10" t="str">
        <f t="array" ref="P3212">_xlfn.XLOOKUP(A3212,subscriptions!B3212:B10004,subscriptions!C3212:C10004)</f>
        <v>Roam</v>
      </c>
      <c r="Q3212" s="10" t="s">
        <v>128</v>
      </c>
      <c r="R3212" s="10" t="s">
        <v>148</v>
      </c>
      <c r="S3212" s="10" t="s">
        <v>1525</v>
      </c>
    </row>
    <row r="3213">
      <c r="A3213" s="1" t="s">
        <v>4239</v>
      </c>
      <c r="B3213" s="1" t="s">
        <v>842</v>
      </c>
      <c r="C3213" s="1" t="s">
        <v>391</v>
      </c>
      <c r="D3213" s="1" t="s">
        <v>27</v>
      </c>
      <c r="E3213" s="1" t="s">
        <v>714</v>
      </c>
      <c r="F3213" s="1" t="s">
        <v>1866</v>
      </c>
      <c r="G3213" s="1" t="s">
        <v>16848</v>
      </c>
      <c r="H3213" s="1" t="s">
        <v>16849</v>
      </c>
      <c r="I3213" s="4">
        <v>84.25645833333333</v>
      </c>
      <c r="J3213" s="1">
        <v>1729.66</v>
      </c>
      <c r="K3213" s="1">
        <v>409.99</v>
      </c>
      <c r="M3213" s="10">
        <f t="array" ref="M3213">_xlfn.XLOOKUP(A3213,subscriptions!B3213:B10004,subscriptions!D3213:D10004)</f>
        <v>120</v>
      </c>
      <c r="N3213" s="10">
        <f t="array" ref="N3213">_xlfn.XLOOKUP(A3213,subscriptions!B3213:B10004,subscriptions!G3213:G10004)</f>
        <v>0</v>
      </c>
      <c r="O3213" s="10">
        <v>120.0</v>
      </c>
      <c r="P3213" s="10" t="str">
        <f t="array" ref="P3213">_xlfn.XLOOKUP(A3213,subscriptions!B3213:B10004,subscriptions!C3213:C10004)</f>
        <v>Residential</v>
      </c>
      <c r="Q3213" s="10" t="s">
        <v>173</v>
      </c>
      <c r="R3213" s="10" t="s">
        <v>212</v>
      </c>
      <c r="S3213" s="10" t="s">
        <v>130</v>
      </c>
    </row>
    <row r="3214">
      <c r="A3214" s="1" t="s">
        <v>4240</v>
      </c>
      <c r="B3214" s="1" t="s">
        <v>1099</v>
      </c>
      <c r="C3214" s="1" t="s">
        <v>884</v>
      </c>
      <c r="D3214" s="1" t="s">
        <v>153</v>
      </c>
      <c r="E3214" s="1" t="s">
        <v>631</v>
      </c>
      <c r="F3214" s="1" t="s">
        <v>2549</v>
      </c>
      <c r="G3214" s="1" t="s">
        <v>16850</v>
      </c>
      <c r="H3214" s="1" t="s">
        <v>16851</v>
      </c>
      <c r="I3214" s="4">
        <v>84.38085648148149</v>
      </c>
      <c r="J3214" s="1">
        <v>346.31</v>
      </c>
      <c r="K3214" s="1">
        <v>46.97</v>
      </c>
      <c r="M3214" s="10">
        <f t="array" ref="M3214">_xlfn.XLOOKUP(A3214,subscriptions!B3214:B10004,subscriptions!D3214:D10004)</f>
        <v>120</v>
      </c>
      <c r="N3214" s="10">
        <f t="array" ref="N3214">_xlfn.XLOOKUP(A3214,subscriptions!B3214:B10004,subscriptions!G3214:G10004)</f>
        <v>5</v>
      </c>
      <c r="O3214" s="10">
        <v>114.0</v>
      </c>
      <c r="P3214" s="10" t="str">
        <f t="array" ref="P3214">_xlfn.XLOOKUP(A3214,subscriptions!B3214:B10004,subscriptions!C3214:C10004)</f>
        <v>Residential</v>
      </c>
      <c r="Q3214" s="10" t="s">
        <v>194</v>
      </c>
      <c r="R3214" s="10" t="s">
        <v>212</v>
      </c>
      <c r="S3214" s="10" t="s">
        <v>762</v>
      </c>
    </row>
    <row r="3215">
      <c r="A3215" s="1" t="s">
        <v>4241</v>
      </c>
      <c r="B3215" s="1" t="s">
        <v>589</v>
      </c>
      <c r="C3215" s="1" t="s">
        <v>673</v>
      </c>
      <c r="D3215" s="1" t="s">
        <v>153</v>
      </c>
      <c r="E3215" s="1" t="s">
        <v>179</v>
      </c>
      <c r="F3215" s="1" t="s">
        <v>773</v>
      </c>
      <c r="G3215" s="1" t="s">
        <v>16852</v>
      </c>
      <c r="H3215" s="1" t="s">
        <v>16853</v>
      </c>
      <c r="I3215" s="4">
        <v>84.21422453703704</v>
      </c>
      <c r="J3215" s="1">
        <v>1826.01</v>
      </c>
      <c r="K3215" s="1">
        <v>398.79</v>
      </c>
      <c r="L3215" s="1">
        <v>100.0</v>
      </c>
      <c r="M3215" s="10">
        <f t="array" ref="M3215">_xlfn.XLOOKUP(A3215,subscriptions!B3215:B10004,subscriptions!D3215:D10004)</f>
        <v>50</v>
      </c>
      <c r="N3215" s="10">
        <f t="array" ref="N3215">_xlfn.XLOOKUP(A3215,subscriptions!B3215:B10004,subscriptions!G3215:G10004)</f>
        <v>10</v>
      </c>
      <c r="O3215" s="10">
        <v>45.0</v>
      </c>
      <c r="P3215" s="10" t="str">
        <f t="array" ref="P3215">_xlfn.XLOOKUP(A3215,subscriptions!B3215:B10004,subscriptions!C3215:C10004)</f>
        <v>Mini</v>
      </c>
      <c r="Q3215" s="10" t="s">
        <v>128</v>
      </c>
      <c r="R3215" s="10" t="s">
        <v>148</v>
      </c>
      <c r="S3215" s="10" t="s">
        <v>388</v>
      </c>
    </row>
    <row r="3216">
      <c r="A3216" s="1" t="s">
        <v>4242</v>
      </c>
      <c r="B3216" s="1" t="s">
        <v>375</v>
      </c>
      <c r="C3216" s="1" t="s">
        <v>1507</v>
      </c>
      <c r="D3216" s="1" t="s">
        <v>27</v>
      </c>
      <c r="E3216" s="1" t="s">
        <v>179</v>
      </c>
      <c r="F3216" s="1" t="s">
        <v>357</v>
      </c>
      <c r="G3216" s="1" t="s">
        <v>16854</v>
      </c>
      <c r="H3216" s="1" t="s">
        <v>16855</v>
      </c>
      <c r="I3216" s="4">
        <v>84.25706018518518</v>
      </c>
      <c r="J3216" s="1">
        <v>441.26</v>
      </c>
      <c r="K3216" s="1">
        <v>97.59</v>
      </c>
      <c r="L3216" s="1">
        <v>100.0</v>
      </c>
      <c r="M3216" s="10">
        <f t="array" ref="M3216">_xlfn.XLOOKUP(A3216,subscriptions!B3216:B10004,subscriptions!D3216:D10004)</f>
        <v>50</v>
      </c>
      <c r="N3216" s="10">
        <f t="array" ref="N3216">_xlfn.XLOOKUP(A3216,subscriptions!B3216:B10004,subscriptions!G3216:G10004)</f>
        <v>20</v>
      </c>
      <c r="O3216" s="10">
        <v>40.0</v>
      </c>
      <c r="P3216" s="10" t="str">
        <f t="array" ref="P3216">_xlfn.XLOOKUP(A3216,subscriptions!B3216:B10004,subscriptions!C3216:C10004)</f>
        <v>Mini</v>
      </c>
      <c r="Q3216" s="10" t="s">
        <v>128</v>
      </c>
      <c r="R3216" s="10" t="s">
        <v>148</v>
      </c>
      <c r="S3216" s="10" t="s">
        <v>175</v>
      </c>
    </row>
    <row r="3217">
      <c r="A3217" s="1" t="s">
        <v>4243</v>
      </c>
      <c r="B3217" s="1" t="s">
        <v>439</v>
      </c>
      <c r="C3217" s="1" t="s">
        <v>1100</v>
      </c>
      <c r="D3217" s="1" t="s">
        <v>153</v>
      </c>
      <c r="E3217" s="1" t="s">
        <v>111</v>
      </c>
      <c r="F3217" s="1" t="s">
        <v>1362</v>
      </c>
      <c r="G3217" s="1" t="s">
        <v>16856</v>
      </c>
      <c r="H3217" s="1" t="s">
        <v>16857</v>
      </c>
      <c r="I3217" s="4">
        <v>84.21422453703704</v>
      </c>
      <c r="J3217" s="1">
        <v>237.58</v>
      </c>
      <c r="K3217" s="1">
        <v>62.34</v>
      </c>
      <c r="M3217" s="10">
        <f t="array" ref="M3217">_xlfn.XLOOKUP(A3217,subscriptions!B3217:B10004,subscriptions!D3217:D10004)</f>
        <v>120</v>
      </c>
      <c r="N3217" s="10">
        <f t="array" ref="N3217">_xlfn.XLOOKUP(A3217,subscriptions!B3217:B10004,subscriptions!G3217:G10004)</f>
        <v>0</v>
      </c>
      <c r="O3217" s="10">
        <v>120.0</v>
      </c>
      <c r="P3217" s="10" t="str">
        <f t="array" ref="P3217">_xlfn.XLOOKUP(A3217,subscriptions!B3217:B10004,subscriptions!C3217:C10004)</f>
        <v>Residential</v>
      </c>
      <c r="Q3217" s="10" t="s">
        <v>173</v>
      </c>
      <c r="R3217" s="10" t="s">
        <v>212</v>
      </c>
      <c r="S3217" s="10" t="s">
        <v>388</v>
      </c>
    </row>
    <row r="3218">
      <c r="A3218" s="1" t="s">
        <v>4244</v>
      </c>
      <c r="B3218" s="1" t="s">
        <v>1226</v>
      </c>
      <c r="C3218" s="1" t="s">
        <v>261</v>
      </c>
      <c r="D3218" s="1" t="s">
        <v>153</v>
      </c>
      <c r="E3218" s="1" t="s">
        <v>332</v>
      </c>
      <c r="F3218" s="1" t="s">
        <v>2415</v>
      </c>
      <c r="G3218" s="1" t="s">
        <v>16858</v>
      </c>
      <c r="H3218" s="1" t="s">
        <v>16859</v>
      </c>
      <c r="I3218" s="4">
        <v>84.37667824074074</v>
      </c>
      <c r="J3218" s="1">
        <v>321.0</v>
      </c>
      <c r="K3218" s="1">
        <v>80.43</v>
      </c>
      <c r="M3218" s="10">
        <f t="array" ref="M3218">_xlfn.XLOOKUP(A3218,subscriptions!B3218:B10004,subscriptions!D3218:D10004)</f>
        <v>120</v>
      </c>
      <c r="N3218" s="10">
        <f t="array" ref="N3218">_xlfn.XLOOKUP(A3218,subscriptions!B3218:B10004,subscriptions!G3218:G10004)</f>
        <v>5</v>
      </c>
      <c r="O3218" s="10">
        <v>114.0</v>
      </c>
      <c r="P3218" s="10" t="str">
        <f t="array" ref="P3218">_xlfn.XLOOKUP(A3218,subscriptions!B3218:B10004,subscriptions!C3218:C10004)</f>
        <v>Residential</v>
      </c>
      <c r="Q3218" s="10" t="s">
        <v>194</v>
      </c>
      <c r="R3218" s="10" t="s">
        <v>212</v>
      </c>
      <c r="S3218" s="10" t="s">
        <v>3910</v>
      </c>
    </row>
    <row r="3219">
      <c r="A3219" s="1" t="s">
        <v>4245</v>
      </c>
      <c r="B3219" s="1" t="s">
        <v>389</v>
      </c>
      <c r="C3219" s="1" t="s">
        <v>133</v>
      </c>
      <c r="D3219" s="1" t="s">
        <v>27</v>
      </c>
      <c r="E3219" s="1" t="s">
        <v>631</v>
      </c>
      <c r="F3219" s="1" t="s">
        <v>2749</v>
      </c>
      <c r="G3219" s="1" t="s">
        <v>16860</v>
      </c>
      <c r="H3219" s="1" t="s">
        <v>16861</v>
      </c>
      <c r="I3219" s="4">
        <v>84.2571875</v>
      </c>
      <c r="J3219" s="1">
        <v>52.99</v>
      </c>
      <c r="K3219" s="1">
        <v>28.32</v>
      </c>
      <c r="M3219" s="10">
        <f t="array" ref="M3219">_xlfn.XLOOKUP(A3219,subscriptions!B3219:B10004,subscriptions!D3219:D10004)</f>
        <v>120</v>
      </c>
      <c r="N3219" s="10">
        <f t="array" ref="N3219">_xlfn.XLOOKUP(A3219,subscriptions!B3219:B10004,subscriptions!G3219:G10004)</f>
        <v>10</v>
      </c>
      <c r="O3219" s="10">
        <v>108.0</v>
      </c>
      <c r="P3219" s="10" t="str">
        <f t="array" ref="P3219">_xlfn.XLOOKUP(A3219,subscriptions!B3219:B10004,subscriptions!C3219:C10004)</f>
        <v>Residential</v>
      </c>
      <c r="Q3219" s="10" t="s">
        <v>128</v>
      </c>
      <c r="R3219" s="10" t="s">
        <v>212</v>
      </c>
      <c r="S3219" s="10" t="s">
        <v>175</v>
      </c>
    </row>
    <row r="3220">
      <c r="A3220" s="1" t="s">
        <v>4248</v>
      </c>
      <c r="B3220" s="1" t="s">
        <v>1141</v>
      </c>
      <c r="C3220" s="1" t="s">
        <v>178</v>
      </c>
      <c r="D3220" s="1" t="s">
        <v>27</v>
      </c>
      <c r="E3220" s="1" t="s">
        <v>179</v>
      </c>
      <c r="F3220" s="1" t="s">
        <v>2311</v>
      </c>
      <c r="G3220" s="1" t="s">
        <v>16862</v>
      </c>
      <c r="H3220" s="1" t="s">
        <v>16863</v>
      </c>
      <c r="I3220" s="4">
        <v>84.41770833333334</v>
      </c>
      <c r="J3220" s="1">
        <v>1952.71</v>
      </c>
      <c r="K3220" s="1">
        <v>247.51</v>
      </c>
      <c r="L3220" s="1">
        <v>100.0</v>
      </c>
      <c r="M3220" s="10">
        <f t="array" ref="M3220">_xlfn.XLOOKUP(A3220,subscriptions!B3220:B10004,subscriptions!D3220:D10004)</f>
        <v>120</v>
      </c>
      <c r="N3220" s="10">
        <f t="array" ref="N3220">_xlfn.XLOOKUP(A3220,subscriptions!B3220:B10004,subscriptions!G3220:G10004)</f>
        <v>20</v>
      </c>
      <c r="O3220" s="10">
        <v>96.0</v>
      </c>
      <c r="P3220" s="10" t="str">
        <f t="array" ref="P3220">_xlfn.XLOOKUP(A3220,subscriptions!B3220:B10004,subscriptions!C3220:C10004)</f>
        <v>Residential</v>
      </c>
      <c r="Q3220" s="10" t="s">
        <v>128</v>
      </c>
      <c r="R3220" s="10" t="s">
        <v>148</v>
      </c>
      <c r="S3220" s="10" t="s">
        <v>327</v>
      </c>
    </row>
    <row r="3221">
      <c r="A3221" s="1" t="s">
        <v>4249</v>
      </c>
      <c r="B3221" s="1" t="s">
        <v>573</v>
      </c>
      <c r="C3221" s="1" t="s">
        <v>1415</v>
      </c>
      <c r="D3221" s="1" t="s">
        <v>27</v>
      </c>
      <c r="E3221" s="1" t="s">
        <v>111</v>
      </c>
      <c r="F3221" s="1" t="s">
        <v>1906</v>
      </c>
      <c r="G3221" s="1" t="s">
        <v>16864</v>
      </c>
      <c r="H3221" s="1" t="s">
        <v>16865</v>
      </c>
      <c r="I3221" s="4">
        <v>84.1709837962963</v>
      </c>
      <c r="J3221" s="1">
        <v>2027.4</v>
      </c>
      <c r="K3221" s="1">
        <v>266.42</v>
      </c>
      <c r="M3221" s="10">
        <f t="array" ref="M3221">_xlfn.XLOOKUP(A3221,subscriptions!B3221:B10004,subscriptions!D3221:D10004)</f>
        <v>50</v>
      </c>
      <c r="N3221" s="10">
        <f t="array" ref="N3221">_xlfn.XLOOKUP(A3221,subscriptions!B3221:B10004,subscriptions!G3221:G10004)</f>
        <v>0</v>
      </c>
      <c r="O3221" s="10">
        <v>50.0</v>
      </c>
      <c r="P3221" s="10" t="str">
        <f t="array" ref="P3221">_xlfn.XLOOKUP(A3221,subscriptions!B3221:B10004,subscriptions!C3221:C10004)</f>
        <v>Mini</v>
      </c>
      <c r="Q3221" s="10" t="s">
        <v>173</v>
      </c>
      <c r="R3221" s="10" t="s">
        <v>148</v>
      </c>
      <c r="S3221" s="10" t="s">
        <v>310</v>
      </c>
    </row>
    <row r="3222">
      <c r="A3222" s="1" t="s">
        <v>4250</v>
      </c>
      <c r="B3222" s="1" t="s">
        <v>1157</v>
      </c>
      <c r="C3222" s="1" t="s">
        <v>2007</v>
      </c>
      <c r="D3222" s="1" t="s">
        <v>27</v>
      </c>
      <c r="E3222" s="1" t="s">
        <v>262</v>
      </c>
      <c r="F3222" s="1" t="s">
        <v>4113</v>
      </c>
      <c r="G3222" s="1" t="s">
        <v>16866</v>
      </c>
      <c r="H3222" s="1" t="s">
        <v>16867</v>
      </c>
      <c r="I3222" s="4">
        <v>84.33850694444445</v>
      </c>
      <c r="J3222" s="1">
        <v>1135.2</v>
      </c>
      <c r="K3222" s="1">
        <v>283.48</v>
      </c>
      <c r="M3222" s="10">
        <f t="array" ref="M3222">_xlfn.XLOOKUP(A3222,subscriptions!B3222:B10004,subscriptions!D3222:D10004)</f>
        <v>120</v>
      </c>
      <c r="N3222" s="10">
        <f t="array" ref="N3222">_xlfn.XLOOKUP(A3222,subscriptions!B3222:B10004,subscriptions!G3222:G10004)</f>
        <v>5</v>
      </c>
      <c r="O3222" s="10">
        <v>114.0</v>
      </c>
      <c r="P3222" s="10" t="str">
        <f t="array" ref="P3222">_xlfn.XLOOKUP(A3222,subscriptions!B3222:B10004,subscriptions!C3222:C10004)</f>
        <v>Residential</v>
      </c>
      <c r="Q3222" s="10" t="s">
        <v>194</v>
      </c>
      <c r="R3222" s="10" t="s">
        <v>212</v>
      </c>
      <c r="S3222" s="10" t="s">
        <v>2086</v>
      </c>
    </row>
    <row r="3223">
      <c r="A3223" s="1" t="s">
        <v>4251</v>
      </c>
      <c r="B3223" s="1" t="s">
        <v>573</v>
      </c>
      <c r="C3223" s="1" t="s">
        <v>884</v>
      </c>
      <c r="D3223" s="1" t="s">
        <v>27</v>
      </c>
      <c r="E3223" s="1" t="s">
        <v>219</v>
      </c>
      <c r="F3223" s="1" t="s">
        <v>971</v>
      </c>
      <c r="G3223" s="1" t="s">
        <v>16868</v>
      </c>
      <c r="H3223" s="1" t="s">
        <v>16869</v>
      </c>
      <c r="I3223" s="4">
        <v>84.3833449074074</v>
      </c>
      <c r="J3223" s="1">
        <v>313.97</v>
      </c>
      <c r="K3223" s="1">
        <v>52.16</v>
      </c>
      <c r="M3223" s="10">
        <f t="array" ref="M3223">_xlfn.XLOOKUP(A3223,subscriptions!B3223:B10004,subscriptions!D3223:D10004)</f>
        <v>80</v>
      </c>
      <c r="N3223" s="10">
        <f t="array" ref="N3223">_xlfn.XLOOKUP(A3223,subscriptions!B3223:B10004,subscriptions!G3223:G10004)</f>
        <v>10</v>
      </c>
      <c r="O3223" s="10">
        <v>72.0</v>
      </c>
      <c r="P3223" s="10" t="str">
        <f t="array" ref="P3223">_xlfn.XLOOKUP(A3223,subscriptions!B3223:B10004,subscriptions!C3223:C10004)</f>
        <v>Roam</v>
      </c>
      <c r="Q3223" s="10" t="s">
        <v>128</v>
      </c>
      <c r="R3223" s="10" t="s">
        <v>148</v>
      </c>
      <c r="S3223" s="10" t="s">
        <v>882</v>
      </c>
    </row>
    <row r="3224">
      <c r="A3224" s="1" t="s">
        <v>4252</v>
      </c>
      <c r="B3224" s="1" t="s">
        <v>2279</v>
      </c>
      <c r="C3224" s="1" t="s">
        <v>1876</v>
      </c>
      <c r="D3224" s="1" t="s">
        <v>153</v>
      </c>
      <c r="E3224" s="1" t="s">
        <v>332</v>
      </c>
      <c r="F3224" s="1" t="s">
        <v>1028</v>
      </c>
      <c r="G3224" s="1" t="s">
        <v>16870</v>
      </c>
      <c r="H3224" s="1" t="s">
        <v>16871</v>
      </c>
      <c r="I3224" s="4">
        <v>84.17108796296296</v>
      </c>
      <c r="J3224" s="1">
        <v>180.88</v>
      </c>
      <c r="K3224" s="1">
        <v>54.9</v>
      </c>
      <c r="M3224" s="10">
        <f t="array" ref="M3224">_xlfn.XLOOKUP(A3224,subscriptions!B3224:B10004,subscriptions!D3224:D10004)</f>
        <v>120</v>
      </c>
      <c r="N3224" s="10">
        <f t="array" ref="N3224">_xlfn.XLOOKUP(A3224,subscriptions!B3224:B10004,subscriptions!G3224:G10004)</f>
        <v>20</v>
      </c>
      <c r="O3224" s="10">
        <v>96.0</v>
      </c>
      <c r="P3224" s="10" t="str">
        <f t="array" ref="P3224">_xlfn.XLOOKUP(A3224,subscriptions!B3224:B10004,subscriptions!C3224:C10004)</f>
        <v>Residential</v>
      </c>
      <c r="Q3224" s="10" t="s">
        <v>128</v>
      </c>
      <c r="R3224" s="10" t="s">
        <v>148</v>
      </c>
      <c r="S3224" s="10" t="s">
        <v>310</v>
      </c>
    </row>
    <row r="3225">
      <c r="A3225" s="1" t="s">
        <v>4253</v>
      </c>
      <c r="B3225" s="1" t="s">
        <v>278</v>
      </c>
      <c r="C3225" s="1" t="s">
        <v>152</v>
      </c>
      <c r="D3225" s="1" t="s">
        <v>27</v>
      </c>
      <c r="E3225" s="1" t="s">
        <v>179</v>
      </c>
      <c r="F3225" s="1" t="s">
        <v>773</v>
      </c>
      <c r="G3225" s="1" t="s">
        <v>16872</v>
      </c>
      <c r="H3225" s="1" t="s">
        <v>16873</v>
      </c>
      <c r="I3225" s="4">
        <v>84.17534722222223</v>
      </c>
      <c r="J3225" s="1">
        <v>78.97</v>
      </c>
      <c r="K3225" s="1">
        <v>27.56</v>
      </c>
      <c r="L3225" s="1">
        <v>100.0</v>
      </c>
      <c r="M3225" s="10">
        <f t="array" ref="M3225">_xlfn.XLOOKUP(A3225,subscriptions!B3225:B10004,subscriptions!D3225:D10004)</f>
        <v>50</v>
      </c>
      <c r="N3225" s="10">
        <f t="array" ref="N3225">_xlfn.XLOOKUP(A3225,subscriptions!B3225:B10004,subscriptions!G3225:G10004)</f>
        <v>0</v>
      </c>
      <c r="O3225" s="10">
        <v>50.0</v>
      </c>
      <c r="P3225" s="10" t="str">
        <f t="array" ref="P3225">_xlfn.XLOOKUP(A3225,subscriptions!B3225:B10004,subscriptions!C3225:C10004)</f>
        <v>Mini</v>
      </c>
      <c r="Q3225" s="10" t="s">
        <v>173</v>
      </c>
      <c r="R3225" s="10" t="s">
        <v>148</v>
      </c>
      <c r="S3225" s="10" t="s">
        <v>1198</v>
      </c>
    </row>
    <row r="3226">
      <c r="A3226" s="1" t="s">
        <v>4254</v>
      </c>
      <c r="B3226" s="1" t="s">
        <v>1460</v>
      </c>
      <c r="C3226" s="1" t="s">
        <v>1833</v>
      </c>
      <c r="D3226" s="1" t="s">
        <v>27</v>
      </c>
      <c r="E3226" s="1" t="s">
        <v>631</v>
      </c>
      <c r="F3226" s="1" t="s">
        <v>2495</v>
      </c>
      <c r="G3226" s="1" t="s">
        <v>16874</v>
      </c>
      <c r="H3226" s="1" t="s">
        <v>16875</v>
      </c>
      <c r="I3226" s="4">
        <v>84.17165509259259</v>
      </c>
      <c r="J3226" s="1">
        <v>321.83</v>
      </c>
      <c r="K3226" s="1">
        <v>85.52</v>
      </c>
      <c r="M3226" s="10">
        <f t="array" ref="M3226">_xlfn.XLOOKUP(A3226,subscriptions!B3226:B10004,subscriptions!D3226:D10004)</f>
        <v>120</v>
      </c>
      <c r="N3226" s="10">
        <f t="array" ref="N3226">_xlfn.XLOOKUP(A3226,subscriptions!B3226:B10004,subscriptions!G3226:G10004)</f>
        <v>5</v>
      </c>
      <c r="O3226" s="10">
        <v>114.0</v>
      </c>
      <c r="P3226" s="10" t="str">
        <f t="array" ref="P3226">_xlfn.XLOOKUP(A3226,subscriptions!B3226:B10004,subscriptions!C3226:C10004)</f>
        <v>Residential</v>
      </c>
      <c r="Q3226" s="10" t="s">
        <v>194</v>
      </c>
      <c r="R3226" s="10" t="s">
        <v>212</v>
      </c>
      <c r="S3226" s="10" t="s">
        <v>1082</v>
      </c>
    </row>
    <row r="3227">
      <c r="A3227" s="1" t="s">
        <v>4255</v>
      </c>
      <c r="B3227" s="1" t="s">
        <v>1664</v>
      </c>
      <c r="C3227" s="1" t="s">
        <v>1833</v>
      </c>
      <c r="D3227" s="1" t="s">
        <v>153</v>
      </c>
      <c r="E3227" s="1" t="s">
        <v>179</v>
      </c>
      <c r="F3227" s="1" t="s">
        <v>773</v>
      </c>
      <c r="G3227" s="1" t="s">
        <v>16876</v>
      </c>
      <c r="H3227" s="1" t="s">
        <v>16877</v>
      </c>
      <c r="I3227" s="4">
        <v>84.37724537037037</v>
      </c>
      <c r="J3227" s="1">
        <v>3372.62</v>
      </c>
      <c r="K3227" s="1">
        <v>845.15</v>
      </c>
      <c r="L3227" s="1">
        <v>100.0</v>
      </c>
      <c r="M3227" s="10">
        <f t="array" ref="M3227">_xlfn.XLOOKUP(A3227,subscriptions!B3227:B10004,subscriptions!D3227:D10004)</f>
        <v>80</v>
      </c>
      <c r="N3227" s="10">
        <f t="array" ref="N3227">_xlfn.XLOOKUP(A3227,subscriptions!B3227:B10004,subscriptions!G3227:G10004)</f>
        <v>10</v>
      </c>
      <c r="O3227" s="10">
        <v>72.0</v>
      </c>
      <c r="P3227" s="10" t="str">
        <f t="array" ref="P3227">_xlfn.XLOOKUP(A3227,subscriptions!B3227:B10004,subscriptions!C3227:C10004)</f>
        <v>Roam</v>
      </c>
      <c r="Q3227" s="10" t="s">
        <v>128</v>
      </c>
      <c r="R3227" s="10" t="s">
        <v>148</v>
      </c>
      <c r="S3227" s="10" t="s">
        <v>1360</v>
      </c>
    </row>
    <row r="3228">
      <c r="A3228" s="1" t="s">
        <v>4256</v>
      </c>
      <c r="B3228" s="1" t="s">
        <v>899</v>
      </c>
      <c r="C3228" s="1" t="s">
        <v>1492</v>
      </c>
      <c r="D3228" s="1" t="s">
        <v>27</v>
      </c>
      <c r="E3228" s="1" t="s">
        <v>28</v>
      </c>
      <c r="F3228" s="1" t="s">
        <v>2097</v>
      </c>
      <c r="G3228" s="1" t="s">
        <v>16878</v>
      </c>
      <c r="H3228" s="1" t="s">
        <v>16879</v>
      </c>
      <c r="I3228" s="4">
        <v>84.29333333333334</v>
      </c>
      <c r="J3228" s="1">
        <v>464.69</v>
      </c>
      <c r="K3228" s="1">
        <v>100.57</v>
      </c>
      <c r="M3228" s="10">
        <f t="array" ref="M3228">_xlfn.XLOOKUP(A3228,subscriptions!B3228:B10004,subscriptions!D3228:D10004)</f>
        <v>50</v>
      </c>
      <c r="N3228" s="10">
        <f t="array" ref="N3228">_xlfn.XLOOKUP(A3228,subscriptions!B3228:B10004,subscriptions!G3228:G10004)</f>
        <v>20</v>
      </c>
      <c r="O3228" s="10">
        <v>40.0</v>
      </c>
      <c r="P3228" s="10" t="str">
        <f t="array" ref="P3228">_xlfn.XLOOKUP(A3228,subscriptions!B3228:B10004,subscriptions!C3228:C10004)</f>
        <v>Mini</v>
      </c>
      <c r="Q3228" s="10" t="s">
        <v>128</v>
      </c>
      <c r="R3228" s="10" t="s">
        <v>148</v>
      </c>
      <c r="S3228" s="10" t="s">
        <v>1779</v>
      </c>
    </row>
    <row r="3229">
      <c r="A3229" s="1" t="s">
        <v>4257</v>
      </c>
      <c r="B3229" s="1" t="s">
        <v>814</v>
      </c>
      <c r="C3229" s="1" t="s">
        <v>1973</v>
      </c>
      <c r="D3229" s="1" t="s">
        <v>153</v>
      </c>
      <c r="E3229" s="1" t="s">
        <v>631</v>
      </c>
      <c r="F3229" s="1" t="s">
        <v>1318</v>
      </c>
      <c r="G3229" s="1" t="s">
        <v>16880</v>
      </c>
      <c r="H3229" s="1" t="s">
        <v>16881</v>
      </c>
      <c r="I3229" s="4">
        <v>84.25846064814814</v>
      </c>
      <c r="J3229" s="1">
        <v>706.06</v>
      </c>
      <c r="K3229" s="1">
        <v>147.35</v>
      </c>
      <c r="M3229" s="10">
        <f t="array" ref="M3229">_xlfn.XLOOKUP(A3229,subscriptions!B3229:B10004,subscriptions!D3229:D10004)</f>
        <v>120</v>
      </c>
      <c r="N3229" s="10">
        <f t="array" ref="N3229">_xlfn.XLOOKUP(A3229,subscriptions!B3229:B10004,subscriptions!G3229:G10004)</f>
        <v>0</v>
      </c>
      <c r="O3229" s="10">
        <v>120.0</v>
      </c>
      <c r="P3229" s="10" t="str">
        <f t="array" ref="P3229">_xlfn.XLOOKUP(A3229,subscriptions!B3229:B10004,subscriptions!C3229:C10004)</f>
        <v>Residential</v>
      </c>
      <c r="Q3229" s="10" t="s">
        <v>173</v>
      </c>
      <c r="R3229" s="10" t="s">
        <v>212</v>
      </c>
      <c r="S3229" s="10" t="s">
        <v>4148</v>
      </c>
    </row>
    <row r="3230">
      <c r="A3230" s="1" t="s">
        <v>4258</v>
      </c>
      <c r="B3230" s="1" t="s">
        <v>2018</v>
      </c>
      <c r="C3230" s="1" t="s">
        <v>237</v>
      </c>
      <c r="D3230" s="1" t="s">
        <v>27</v>
      </c>
      <c r="E3230" s="1" t="s">
        <v>631</v>
      </c>
      <c r="F3230" s="1" t="s">
        <v>943</v>
      </c>
      <c r="G3230" s="1" t="s">
        <v>16882</v>
      </c>
      <c r="H3230" s="1" t="s">
        <v>16883</v>
      </c>
      <c r="I3230" s="4">
        <v>84.33560185185185</v>
      </c>
      <c r="J3230" s="1">
        <v>216.98</v>
      </c>
      <c r="K3230" s="1">
        <v>54.36</v>
      </c>
      <c r="M3230" s="10">
        <f t="array" ref="M3230">_xlfn.XLOOKUP(A3230,subscriptions!B3230:B10004,subscriptions!D3230:D10004)</f>
        <v>120</v>
      </c>
      <c r="N3230" s="10">
        <f t="array" ref="N3230">_xlfn.XLOOKUP(A3230,subscriptions!B3230:B10004,subscriptions!G3230:G10004)</f>
        <v>5</v>
      </c>
      <c r="O3230" s="10">
        <v>114.0</v>
      </c>
      <c r="P3230" s="10" t="str">
        <f t="array" ref="P3230">_xlfn.XLOOKUP(A3230,subscriptions!B3230:B10004,subscriptions!C3230:C10004)</f>
        <v>Residential</v>
      </c>
      <c r="Q3230" s="10" t="s">
        <v>194</v>
      </c>
      <c r="R3230" s="10" t="s">
        <v>212</v>
      </c>
      <c r="S3230" s="10" t="s">
        <v>571</v>
      </c>
    </row>
    <row r="3231">
      <c r="A3231" s="1" t="s">
        <v>4259</v>
      </c>
      <c r="B3231" s="1" t="s">
        <v>295</v>
      </c>
      <c r="C3231" s="1" t="s">
        <v>605</v>
      </c>
      <c r="D3231" s="1" t="s">
        <v>153</v>
      </c>
      <c r="E3231" s="1" t="s">
        <v>111</v>
      </c>
      <c r="F3231" s="1" t="s">
        <v>154</v>
      </c>
      <c r="G3231" s="1" t="s">
        <v>16884</v>
      </c>
      <c r="H3231" s="1" t="s">
        <v>16885</v>
      </c>
      <c r="I3231" s="4">
        <v>84.2168287037037</v>
      </c>
      <c r="J3231" s="1">
        <v>427.24</v>
      </c>
      <c r="K3231" s="1">
        <v>76.54</v>
      </c>
      <c r="M3231" s="10">
        <f t="array" ref="M3231">_xlfn.XLOOKUP(A3231,subscriptions!B3231:B10004,subscriptions!D3231:D10004)</f>
        <v>120</v>
      </c>
      <c r="N3231" s="10">
        <f t="array" ref="N3231">_xlfn.XLOOKUP(A3231,subscriptions!B3231:B10004,subscriptions!G3231:G10004)</f>
        <v>10</v>
      </c>
      <c r="O3231" s="10">
        <v>108.0</v>
      </c>
      <c r="P3231" s="10" t="str">
        <f t="array" ref="P3231">_xlfn.XLOOKUP(A3231,subscriptions!B3231:B10004,subscriptions!C3231:C10004)</f>
        <v>Residential</v>
      </c>
      <c r="Q3231" s="10" t="s">
        <v>128</v>
      </c>
      <c r="R3231" s="10" t="s">
        <v>212</v>
      </c>
      <c r="S3231" s="10" t="s">
        <v>453</v>
      </c>
    </row>
    <row r="3232">
      <c r="A3232" s="1" t="s">
        <v>4262</v>
      </c>
      <c r="B3232" s="1" t="s">
        <v>1044</v>
      </c>
      <c r="C3232" s="1" t="s">
        <v>198</v>
      </c>
      <c r="D3232" s="1" t="s">
        <v>27</v>
      </c>
      <c r="E3232" s="1" t="s">
        <v>332</v>
      </c>
      <c r="F3232" s="1" t="s">
        <v>510</v>
      </c>
      <c r="G3232" s="1" t="s">
        <v>16886</v>
      </c>
      <c r="H3232" s="1" t="s">
        <v>16887</v>
      </c>
      <c r="I3232" s="4">
        <v>84.21203703703704</v>
      </c>
      <c r="J3232" s="1">
        <v>1148.53</v>
      </c>
      <c r="K3232" s="1">
        <v>253.37</v>
      </c>
      <c r="M3232" s="10">
        <f t="array" ref="M3232">_xlfn.XLOOKUP(A3232,subscriptions!B3232:B10004,subscriptions!D3232:D10004)</f>
        <v>120</v>
      </c>
      <c r="N3232" s="10">
        <f t="array" ref="N3232">_xlfn.XLOOKUP(A3232,subscriptions!B3232:B10004,subscriptions!G3232:G10004)</f>
        <v>20</v>
      </c>
      <c r="O3232" s="10">
        <v>96.0</v>
      </c>
      <c r="P3232" s="10" t="str">
        <f t="array" ref="P3232">_xlfn.XLOOKUP(A3232,subscriptions!B3232:B10004,subscriptions!C3232:C10004)</f>
        <v>Residential</v>
      </c>
      <c r="Q3232" s="10" t="s">
        <v>128</v>
      </c>
      <c r="R3232" s="10" t="s">
        <v>148</v>
      </c>
      <c r="S3232" s="10" t="s">
        <v>857</v>
      </c>
    </row>
    <row r="3233">
      <c r="A3233" s="1" t="s">
        <v>4263</v>
      </c>
      <c r="B3233" s="1" t="s">
        <v>657</v>
      </c>
      <c r="C3233" s="1" t="s">
        <v>605</v>
      </c>
      <c r="D3233" s="1" t="s">
        <v>153</v>
      </c>
      <c r="E3233" s="1" t="s">
        <v>714</v>
      </c>
      <c r="F3233" s="1" t="s">
        <v>1730</v>
      </c>
      <c r="G3233" s="1" t="s">
        <v>16888</v>
      </c>
      <c r="H3233" s="1" t="s">
        <v>16889</v>
      </c>
      <c r="I3233" s="4">
        <v>84.41820601851852</v>
      </c>
      <c r="J3233" s="1">
        <v>1453.79</v>
      </c>
      <c r="K3233" s="1">
        <v>212.42</v>
      </c>
      <c r="M3233" s="10">
        <f t="array" ref="M3233">_xlfn.XLOOKUP(A3233,subscriptions!B3233:B10004,subscriptions!D3233:D10004)</f>
        <v>80</v>
      </c>
      <c r="N3233" s="10">
        <f t="array" ref="N3233">_xlfn.XLOOKUP(A3233,subscriptions!B3233:B10004,subscriptions!G3233:G10004)</f>
        <v>0</v>
      </c>
      <c r="O3233" s="10">
        <v>80.0</v>
      </c>
      <c r="P3233" s="10" t="str">
        <f t="array" ref="P3233">_xlfn.XLOOKUP(A3233,subscriptions!B3233:B10004,subscriptions!C3233:C10004)</f>
        <v>Roam</v>
      </c>
      <c r="Q3233" s="10" t="s">
        <v>173</v>
      </c>
      <c r="R3233" s="10" t="s">
        <v>148</v>
      </c>
      <c r="S3233" s="10" t="s">
        <v>3020</v>
      </c>
    </row>
    <row r="3234">
      <c r="A3234" s="1" t="s">
        <v>4264</v>
      </c>
      <c r="B3234" s="1" t="s">
        <v>216</v>
      </c>
      <c r="C3234" s="1" t="s">
        <v>237</v>
      </c>
      <c r="D3234" s="1" t="s">
        <v>153</v>
      </c>
      <c r="E3234" s="1" t="s">
        <v>179</v>
      </c>
      <c r="F3234" s="1" t="s">
        <v>1760</v>
      </c>
      <c r="G3234" s="1" t="s">
        <v>16890</v>
      </c>
      <c r="H3234" s="1" t="s">
        <v>16891</v>
      </c>
      <c r="I3234" s="4">
        <v>84.4174537037037</v>
      </c>
      <c r="J3234" s="1">
        <v>472.26</v>
      </c>
      <c r="K3234" s="1">
        <v>74.67</v>
      </c>
      <c r="L3234" s="1">
        <v>100.0</v>
      </c>
      <c r="M3234" s="10">
        <f t="array" ref="M3234">_xlfn.XLOOKUP(A3234,subscriptions!B3234:B10004,subscriptions!D3234:D10004)</f>
        <v>80</v>
      </c>
      <c r="N3234" s="10">
        <f t="array" ref="N3234">_xlfn.XLOOKUP(A3234,subscriptions!B3234:B10004,subscriptions!G3234:G10004)</f>
        <v>5</v>
      </c>
      <c r="O3234" s="10">
        <v>76.0</v>
      </c>
      <c r="P3234" s="10" t="str">
        <f t="array" ref="P3234">_xlfn.XLOOKUP(A3234,subscriptions!B3234:B10004,subscriptions!C3234:C10004)</f>
        <v>Roam</v>
      </c>
      <c r="Q3234" s="10" t="s">
        <v>194</v>
      </c>
      <c r="R3234" s="10" t="s">
        <v>148</v>
      </c>
      <c r="S3234" s="10" t="s">
        <v>327</v>
      </c>
    </row>
    <row r="3235">
      <c r="A3235" s="1" t="s">
        <v>4265</v>
      </c>
      <c r="B3235" s="1" t="s">
        <v>870</v>
      </c>
      <c r="C3235" s="1" t="s">
        <v>296</v>
      </c>
      <c r="D3235" s="1" t="s">
        <v>153</v>
      </c>
      <c r="E3235" s="1" t="s">
        <v>219</v>
      </c>
      <c r="F3235" s="1" t="s">
        <v>1461</v>
      </c>
      <c r="G3235" s="1" t="s">
        <v>16892</v>
      </c>
      <c r="H3235" s="1" t="s">
        <v>16893</v>
      </c>
      <c r="I3235" s="4">
        <v>84.17511574074074</v>
      </c>
      <c r="J3235" s="1">
        <v>139.2</v>
      </c>
      <c r="K3235" s="1">
        <v>21.33</v>
      </c>
      <c r="M3235" s="10">
        <f t="array" ref="M3235">_xlfn.XLOOKUP(A3235,subscriptions!B3235:B10004,subscriptions!D3235:D10004)</f>
        <v>250</v>
      </c>
      <c r="N3235" s="10">
        <f t="array" ref="N3235">_xlfn.XLOOKUP(A3235,subscriptions!B3235:B10004,subscriptions!G3235:G10004)</f>
        <v>10</v>
      </c>
      <c r="O3235" s="10">
        <v>225.0</v>
      </c>
      <c r="P3235" s="10" t="str">
        <f t="array" ref="P3235">_xlfn.XLOOKUP(A3235,subscriptions!B3235:B10004,subscriptions!C3235:C10004)</f>
        <v>Business</v>
      </c>
      <c r="Q3235" s="10" t="s">
        <v>128</v>
      </c>
      <c r="R3235" s="10" t="s">
        <v>129</v>
      </c>
      <c r="S3235" s="10" t="s">
        <v>1198</v>
      </c>
    </row>
    <row r="3236">
      <c r="A3236" s="1" t="s">
        <v>4266</v>
      </c>
      <c r="B3236" s="1" t="s">
        <v>2327</v>
      </c>
      <c r="C3236" s="1" t="s">
        <v>391</v>
      </c>
      <c r="D3236" s="1" t="s">
        <v>27</v>
      </c>
      <c r="E3236" s="1" t="s">
        <v>262</v>
      </c>
      <c r="F3236" s="1" t="s">
        <v>885</v>
      </c>
      <c r="G3236" s="1" t="s">
        <v>16894</v>
      </c>
      <c r="H3236" s="1" t="s">
        <v>16895</v>
      </c>
      <c r="I3236" s="4">
        <v>84.29758101851851</v>
      </c>
      <c r="J3236" s="1">
        <v>793.99</v>
      </c>
      <c r="K3236" s="1">
        <v>81.91</v>
      </c>
      <c r="M3236" s="10">
        <f t="array" ref="M3236">_xlfn.XLOOKUP(A3236,subscriptions!B3236:B10004,subscriptions!D3236:D10004)</f>
        <v>120</v>
      </c>
      <c r="N3236" s="10">
        <f t="array" ref="N3236">_xlfn.XLOOKUP(A3236,subscriptions!B3236:B10004,subscriptions!G3236:G10004)</f>
        <v>20</v>
      </c>
      <c r="O3236" s="10">
        <v>96.0</v>
      </c>
      <c r="P3236" s="10" t="str">
        <f t="array" ref="P3236">_xlfn.XLOOKUP(A3236,subscriptions!B3236:B10004,subscriptions!C3236:C10004)</f>
        <v>Residential</v>
      </c>
      <c r="Q3236" s="10" t="s">
        <v>128</v>
      </c>
      <c r="R3236" s="10" t="s">
        <v>148</v>
      </c>
      <c r="S3236" s="10" t="s">
        <v>407</v>
      </c>
    </row>
    <row r="3237">
      <c r="A3237" s="1" t="s">
        <v>4267</v>
      </c>
      <c r="B3237" s="1" t="s">
        <v>197</v>
      </c>
      <c r="C3237" s="1" t="s">
        <v>330</v>
      </c>
      <c r="D3237" s="1" t="s">
        <v>153</v>
      </c>
      <c r="E3237" s="1" t="s">
        <v>280</v>
      </c>
      <c r="F3237" s="1" t="s">
        <v>494</v>
      </c>
      <c r="G3237" s="1" t="s">
        <v>16896</v>
      </c>
      <c r="H3237" s="1" t="s">
        <v>16897</v>
      </c>
      <c r="I3237" s="4">
        <v>84.1683449074074</v>
      </c>
      <c r="J3237" s="1">
        <v>450.26</v>
      </c>
      <c r="K3237" s="1">
        <v>65.26</v>
      </c>
      <c r="M3237" s="10">
        <f t="array" ref="M3237">_xlfn.XLOOKUP(A3237,subscriptions!B3237:B10004,subscriptions!D3237:D10004)</f>
        <v>120</v>
      </c>
      <c r="N3237" s="10">
        <f t="array" ref="N3237">_xlfn.XLOOKUP(A3237,subscriptions!B3237:B10004,subscriptions!G3237:G10004)</f>
        <v>0</v>
      </c>
      <c r="O3237" s="10">
        <v>120.0</v>
      </c>
      <c r="P3237" s="10" t="str">
        <f t="array" ref="P3237">_xlfn.XLOOKUP(A3237,subscriptions!B3237:B10004,subscriptions!C3237:C10004)</f>
        <v>Residential</v>
      </c>
      <c r="Q3237" s="10" t="s">
        <v>173</v>
      </c>
      <c r="R3237" s="10" t="s">
        <v>212</v>
      </c>
      <c r="S3237" s="10" t="s">
        <v>1042</v>
      </c>
    </row>
    <row r="3238">
      <c r="A3238" s="1" t="s">
        <v>4268</v>
      </c>
      <c r="B3238" s="1" t="s">
        <v>329</v>
      </c>
      <c r="C3238" s="1" t="s">
        <v>473</v>
      </c>
      <c r="D3238" s="1" t="s">
        <v>27</v>
      </c>
      <c r="E3238" s="1" t="s">
        <v>239</v>
      </c>
      <c r="F3238" s="1" t="s">
        <v>2154</v>
      </c>
      <c r="G3238" s="1" t="s">
        <v>16898</v>
      </c>
      <c r="H3238" s="1" t="s">
        <v>16899</v>
      </c>
      <c r="I3238" s="4">
        <v>84.29318287037037</v>
      </c>
      <c r="J3238" s="1">
        <v>421.83</v>
      </c>
      <c r="K3238" s="1">
        <v>100.24</v>
      </c>
      <c r="M3238" s="10">
        <f t="array" ref="M3238">_xlfn.XLOOKUP(A3238,subscriptions!B3238:B10004,subscriptions!D3238:D10004)</f>
        <v>120</v>
      </c>
      <c r="N3238" s="10">
        <f t="array" ref="N3238">_xlfn.XLOOKUP(A3238,subscriptions!B3238:B10004,subscriptions!G3238:G10004)</f>
        <v>5</v>
      </c>
      <c r="O3238" s="10">
        <v>114.0</v>
      </c>
      <c r="P3238" s="10" t="str">
        <f t="array" ref="P3238">_xlfn.XLOOKUP(A3238,subscriptions!B3238:B10004,subscriptions!C3238:C10004)</f>
        <v>Residential</v>
      </c>
      <c r="Q3238" s="10" t="s">
        <v>194</v>
      </c>
      <c r="R3238" s="10" t="s">
        <v>212</v>
      </c>
      <c r="S3238" s="10" t="s">
        <v>1779</v>
      </c>
    </row>
    <row r="3239">
      <c r="A3239" s="1" t="s">
        <v>4269</v>
      </c>
      <c r="B3239" s="1" t="s">
        <v>899</v>
      </c>
      <c r="C3239" s="1" t="s">
        <v>441</v>
      </c>
      <c r="D3239" s="1" t="s">
        <v>27</v>
      </c>
      <c r="E3239" s="1" t="s">
        <v>28</v>
      </c>
      <c r="F3239" s="1" t="s">
        <v>2097</v>
      </c>
      <c r="G3239" s="1" t="s">
        <v>16900</v>
      </c>
      <c r="H3239" s="1" t="s">
        <v>16901</v>
      </c>
      <c r="I3239" s="4">
        <v>84.37863425925926</v>
      </c>
      <c r="J3239" s="1">
        <v>4873.18</v>
      </c>
      <c r="K3239" s="1">
        <v>1198.1</v>
      </c>
      <c r="M3239" s="10">
        <f t="array" ref="M3239">_xlfn.XLOOKUP(A3239,subscriptions!B3239:B10004,subscriptions!D3239:D10004)</f>
        <v>50</v>
      </c>
      <c r="N3239" s="10">
        <f t="array" ref="N3239">_xlfn.XLOOKUP(A3239,subscriptions!B3239:B10004,subscriptions!G3239:G10004)</f>
        <v>10</v>
      </c>
      <c r="O3239" s="10">
        <v>45.0</v>
      </c>
      <c r="P3239" s="10" t="str">
        <f t="array" ref="P3239">_xlfn.XLOOKUP(A3239,subscriptions!B3239:B10004,subscriptions!C3239:C10004)</f>
        <v>Mini</v>
      </c>
      <c r="Q3239" s="10" t="s">
        <v>128</v>
      </c>
      <c r="R3239" s="10" t="s">
        <v>148</v>
      </c>
      <c r="S3239" s="10" t="s">
        <v>1622</v>
      </c>
    </row>
    <row r="3240">
      <c r="A3240" s="1" t="s">
        <v>4270</v>
      </c>
      <c r="B3240" s="1" t="s">
        <v>2279</v>
      </c>
      <c r="C3240" s="1" t="s">
        <v>1388</v>
      </c>
      <c r="D3240" s="1" t="s">
        <v>153</v>
      </c>
      <c r="E3240" s="1" t="s">
        <v>179</v>
      </c>
      <c r="F3240" s="1" t="s">
        <v>773</v>
      </c>
      <c r="G3240" s="1" t="s">
        <v>16902</v>
      </c>
      <c r="H3240" s="1" t="s">
        <v>16903</v>
      </c>
      <c r="I3240" s="4">
        <v>84.33980324074074</v>
      </c>
      <c r="J3240" s="1">
        <v>1486.84</v>
      </c>
      <c r="K3240" s="1">
        <v>175.36</v>
      </c>
      <c r="L3240" s="1">
        <v>100.0</v>
      </c>
      <c r="M3240" s="10">
        <f t="array" ref="M3240">_xlfn.XLOOKUP(A3240,subscriptions!B3240:B10004,subscriptions!D3240:D10004)</f>
        <v>120</v>
      </c>
      <c r="N3240" s="10">
        <f t="array" ref="N3240">_xlfn.XLOOKUP(A3240,subscriptions!B3240:B10004,subscriptions!G3240:G10004)</f>
        <v>20</v>
      </c>
      <c r="O3240" s="10">
        <v>96.0</v>
      </c>
      <c r="P3240" s="10" t="str">
        <f t="array" ref="P3240">_xlfn.XLOOKUP(A3240,subscriptions!B3240:B10004,subscriptions!C3240:C10004)</f>
        <v>Residential</v>
      </c>
      <c r="Q3240" s="10" t="s">
        <v>128</v>
      </c>
      <c r="R3240" s="10" t="s">
        <v>148</v>
      </c>
      <c r="S3240" s="10" t="s">
        <v>234</v>
      </c>
    </row>
    <row r="3241">
      <c r="A3241" s="1" t="s">
        <v>4271</v>
      </c>
      <c r="B3241" s="1" t="s">
        <v>1044</v>
      </c>
      <c r="C3241" s="1" t="s">
        <v>26</v>
      </c>
      <c r="D3241" s="1" t="s">
        <v>27</v>
      </c>
      <c r="E3241" s="1" t="s">
        <v>179</v>
      </c>
      <c r="F3241" s="1" t="s">
        <v>844</v>
      </c>
      <c r="G3241" s="1" t="s">
        <v>16904</v>
      </c>
      <c r="H3241" s="1" t="s">
        <v>16905</v>
      </c>
      <c r="I3241" s="4">
        <v>84.29731481481481</v>
      </c>
      <c r="J3241" s="1">
        <v>1270.87</v>
      </c>
      <c r="K3241" s="1">
        <v>216.3</v>
      </c>
      <c r="L3241" s="1">
        <v>100.0</v>
      </c>
      <c r="M3241" s="10">
        <f t="array" ref="M3241">_xlfn.XLOOKUP(A3241,subscriptions!B3241:B10004,subscriptions!D3241:D10004)</f>
        <v>120</v>
      </c>
      <c r="N3241" s="10">
        <f t="array" ref="N3241">_xlfn.XLOOKUP(A3241,subscriptions!B3241:B10004,subscriptions!G3241:G10004)</f>
        <v>0</v>
      </c>
      <c r="O3241" s="10">
        <v>120.0</v>
      </c>
      <c r="P3241" s="10" t="str">
        <f t="array" ref="P3241">_xlfn.XLOOKUP(A3241,subscriptions!B3241:B10004,subscriptions!C3241:C10004)</f>
        <v>Residential</v>
      </c>
      <c r="Q3241" s="10" t="s">
        <v>173</v>
      </c>
      <c r="R3241" s="10" t="s">
        <v>212</v>
      </c>
      <c r="S3241" s="10" t="s">
        <v>407</v>
      </c>
    </row>
    <row r="3242">
      <c r="A3242" s="1" t="s">
        <v>4272</v>
      </c>
      <c r="B3242" s="1" t="s">
        <v>1939</v>
      </c>
      <c r="C3242" s="1" t="s">
        <v>658</v>
      </c>
      <c r="D3242" s="1" t="s">
        <v>153</v>
      </c>
      <c r="E3242" s="1" t="s">
        <v>332</v>
      </c>
      <c r="F3242" s="1" t="s">
        <v>2280</v>
      </c>
      <c r="G3242" s="1" t="s">
        <v>16906</v>
      </c>
      <c r="H3242" s="1" t="s">
        <v>16907</v>
      </c>
      <c r="I3242" s="4">
        <v>84.37640046296296</v>
      </c>
      <c r="J3242" s="1">
        <v>856.2</v>
      </c>
      <c r="K3242" s="1">
        <v>166.97</v>
      </c>
      <c r="M3242" s="10">
        <f t="array" ref="M3242">_xlfn.XLOOKUP(A3242,subscriptions!B3242:B10004,subscriptions!D3242:D10004)</f>
        <v>120</v>
      </c>
      <c r="N3242" s="10">
        <f t="array" ref="N3242">_xlfn.XLOOKUP(A3242,subscriptions!B3242:B10004,subscriptions!G3242:G10004)</f>
        <v>5</v>
      </c>
      <c r="O3242" s="10">
        <v>114.0</v>
      </c>
      <c r="P3242" s="10" t="str">
        <f t="array" ref="P3242">_xlfn.XLOOKUP(A3242,subscriptions!B3242:B10004,subscriptions!C3242:C10004)</f>
        <v>Residential</v>
      </c>
      <c r="Q3242" s="10" t="s">
        <v>194</v>
      </c>
      <c r="R3242" s="10" t="s">
        <v>212</v>
      </c>
      <c r="S3242" s="10" t="s">
        <v>3910</v>
      </c>
    </row>
    <row r="3243">
      <c r="A3243" s="1" t="s">
        <v>4273</v>
      </c>
      <c r="B3243" s="1" t="s">
        <v>2788</v>
      </c>
      <c r="C3243" s="1" t="s">
        <v>734</v>
      </c>
      <c r="D3243" s="1" t="s">
        <v>153</v>
      </c>
      <c r="E3243" s="1" t="s">
        <v>179</v>
      </c>
      <c r="F3243" s="1" t="s">
        <v>901</v>
      </c>
      <c r="G3243" s="1" t="s">
        <v>16908</v>
      </c>
      <c r="H3243" s="1" t="s">
        <v>16909</v>
      </c>
      <c r="I3243" s="4">
        <v>84.4181712962963</v>
      </c>
      <c r="J3243" s="1">
        <v>890.4</v>
      </c>
      <c r="K3243" s="1">
        <v>202.06</v>
      </c>
      <c r="L3243" s="1">
        <v>100.0</v>
      </c>
      <c r="M3243" s="10">
        <f t="array" ref="M3243">_xlfn.XLOOKUP(A3243,subscriptions!B3243:B10004,subscriptions!D3243:D10004)</f>
        <v>80</v>
      </c>
      <c r="N3243" s="10">
        <f t="array" ref="N3243">_xlfn.XLOOKUP(A3243,subscriptions!B3243:B10004,subscriptions!G3243:G10004)</f>
        <v>10</v>
      </c>
      <c r="O3243" s="10">
        <v>72.0</v>
      </c>
      <c r="P3243" s="10" t="str">
        <f t="array" ref="P3243">_xlfn.XLOOKUP(A3243,subscriptions!B3243:B10004,subscriptions!C3243:C10004)</f>
        <v>Roam</v>
      </c>
      <c r="Q3243" s="10" t="s">
        <v>128</v>
      </c>
      <c r="R3243" s="10" t="s">
        <v>148</v>
      </c>
      <c r="S3243" s="10" t="s">
        <v>3020</v>
      </c>
    </row>
    <row r="3244">
      <c r="A3244" s="1" t="s">
        <v>4276</v>
      </c>
      <c r="B3244" s="1" t="s">
        <v>409</v>
      </c>
      <c r="C3244" s="1" t="s">
        <v>556</v>
      </c>
      <c r="D3244" s="1" t="s">
        <v>27</v>
      </c>
      <c r="E3244" s="1" t="s">
        <v>111</v>
      </c>
      <c r="F3244" s="1" t="s">
        <v>135</v>
      </c>
      <c r="G3244" s="1" t="s">
        <v>16910</v>
      </c>
      <c r="H3244" s="1" t="s">
        <v>16911</v>
      </c>
      <c r="I3244" s="4">
        <v>84.38153935185186</v>
      </c>
      <c r="J3244" s="1">
        <v>1217.75</v>
      </c>
      <c r="K3244" s="1">
        <v>174.46</v>
      </c>
      <c r="M3244" s="10">
        <f t="array" ref="M3244">_xlfn.XLOOKUP(A3244,subscriptions!B3244:B10004,subscriptions!D3244:D10004)</f>
        <v>120</v>
      </c>
      <c r="N3244" s="10">
        <f t="array" ref="N3244">_xlfn.XLOOKUP(A3244,subscriptions!B3244:B10004,subscriptions!G3244:G10004)</f>
        <v>20</v>
      </c>
      <c r="O3244" s="10">
        <v>96.0</v>
      </c>
      <c r="P3244" s="10" t="str">
        <f t="array" ref="P3244">_xlfn.XLOOKUP(A3244,subscriptions!B3244:B10004,subscriptions!C3244:C10004)</f>
        <v>Residential</v>
      </c>
      <c r="Q3244" s="10" t="s">
        <v>128</v>
      </c>
      <c r="R3244" s="10" t="s">
        <v>148</v>
      </c>
      <c r="S3244" s="10" t="s">
        <v>1789</v>
      </c>
    </row>
    <row r="3245">
      <c r="A3245" s="1" t="s">
        <v>4277</v>
      </c>
      <c r="B3245" s="1" t="s">
        <v>508</v>
      </c>
      <c r="C3245" s="1" t="s">
        <v>492</v>
      </c>
      <c r="D3245" s="1" t="s">
        <v>153</v>
      </c>
      <c r="E3245" s="1" t="s">
        <v>332</v>
      </c>
      <c r="F3245" s="1" t="s">
        <v>2280</v>
      </c>
      <c r="G3245" s="1" t="s">
        <v>16912</v>
      </c>
      <c r="H3245" s="1" t="s">
        <v>16913</v>
      </c>
      <c r="I3245" s="4">
        <v>84.1683912037037</v>
      </c>
      <c r="J3245" s="1">
        <v>1838.21</v>
      </c>
      <c r="K3245" s="1">
        <v>463.83</v>
      </c>
      <c r="M3245" s="10">
        <f t="array" ref="M3245">_xlfn.XLOOKUP(A3245,subscriptions!B3245:B10004,subscriptions!D3245:D10004)</f>
        <v>120</v>
      </c>
      <c r="N3245" s="10">
        <f t="array" ref="N3245">_xlfn.XLOOKUP(A3245,subscriptions!B3245:B10004,subscriptions!G3245:G10004)</f>
        <v>0</v>
      </c>
      <c r="O3245" s="10">
        <v>120.0</v>
      </c>
      <c r="P3245" s="10" t="str">
        <f t="array" ref="P3245">_xlfn.XLOOKUP(A3245,subscriptions!B3245:B10004,subscriptions!C3245:C10004)</f>
        <v>Residential</v>
      </c>
      <c r="Q3245" s="10" t="s">
        <v>173</v>
      </c>
      <c r="R3245" s="10" t="s">
        <v>212</v>
      </c>
      <c r="S3245" s="10" t="s">
        <v>1042</v>
      </c>
    </row>
    <row r="3246">
      <c r="A3246" s="1" t="s">
        <v>4278</v>
      </c>
      <c r="B3246" s="1" t="s">
        <v>686</v>
      </c>
      <c r="C3246" s="1" t="s">
        <v>1388</v>
      </c>
      <c r="D3246" s="1" t="s">
        <v>153</v>
      </c>
      <c r="E3246" s="1" t="s">
        <v>280</v>
      </c>
      <c r="F3246" s="1" t="s">
        <v>2239</v>
      </c>
      <c r="G3246" s="1" t="s">
        <v>16914</v>
      </c>
      <c r="H3246" s="1" t="s">
        <v>16915</v>
      </c>
      <c r="I3246" s="4">
        <v>84.25783564814814</v>
      </c>
      <c r="J3246" s="1">
        <v>1866.73</v>
      </c>
      <c r="K3246" s="1">
        <v>252.7</v>
      </c>
      <c r="M3246" s="10">
        <f t="array" ref="M3246">_xlfn.XLOOKUP(A3246,subscriptions!B3246:B10004,subscriptions!D3246:D10004)</f>
        <v>120</v>
      </c>
      <c r="N3246" s="10">
        <f t="array" ref="N3246">_xlfn.XLOOKUP(A3246,subscriptions!B3246:B10004,subscriptions!G3246:G10004)</f>
        <v>5</v>
      </c>
      <c r="O3246" s="10">
        <v>114.0</v>
      </c>
      <c r="P3246" s="10" t="str">
        <f t="array" ref="P3246">_xlfn.XLOOKUP(A3246,subscriptions!B3246:B10004,subscriptions!C3246:C10004)</f>
        <v>Residential</v>
      </c>
      <c r="Q3246" s="10" t="s">
        <v>194</v>
      </c>
      <c r="R3246" s="10" t="s">
        <v>212</v>
      </c>
      <c r="S3246" s="10" t="s">
        <v>603</v>
      </c>
    </row>
    <row r="3247">
      <c r="A3247" s="1" t="s">
        <v>4279</v>
      </c>
      <c r="B3247" s="1" t="s">
        <v>150</v>
      </c>
      <c r="C3247" s="1" t="s">
        <v>1100</v>
      </c>
      <c r="D3247" s="1" t="s">
        <v>153</v>
      </c>
      <c r="E3247" s="1" t="s">
        <v>280</v>
      </c>
      <c r="F3247" s="1" t="s">
        <v>1446</v>
      </c>
      <c r="G3247" s="1" t="s">
        <v>16916</v>
      </c>
      <c r="H3247" s="1" t="s">
        <v>16917</v>
      </c>
      <c r="I3247" s="4">
        <v>84.17236111111112</v>
      </c>
      <c r="J3247" s="1">
        <v>332.56</v>
      </c>
      <c r="K3247" s="1">
        <v>63.74</v>
      </c>
      <c r="M3247" s="10">
        <f t="array" ref="M3247">_xlfn.XLOOKUP(A3247,subscriptions!B3247:B10004,subscriptions!D3247:D10004)</f>
        <v>120</v>
      </c>
      <c r="N3247" s="10">
        <f t="array" ref="N3247">_xlfn.XLOOKUP(A3247,subscriptions!B3247:B10004,subscriptions!G3247:G10004)</f>
        <v>10</v>
      </c>
      <c r="O3247" s="10">
        <v>108.0</v>
      </c>
      <c r="P3247" s="10" t="str">
        <f t="array" ref="P3247">_xlfn.XLOOKUP(A3247,subscriptions!B3247:B10004,subscriptions!C3247:C10004)</f>
        <v>Residential</v>
      </c>
      <c r="Q3247" s="10" t="s">
        <v>128</v>
      </c>
      <c r="R3247" s="10" t="s">
        <v>212</v>
      </c>
      <c r="S3247" s="10" t="s">
        <v>1637</v>
      </c>
    </row>
    <row r="3248">
      <c r="A3248" s="1" t="s">
        <v>4280</v>
      </c>
      <c r="B3248" s="1" t="s">
        <v>573</v>
      </c>
      <c r="C3248" s="1" t="s">
        <v>786</v>
      </c>
      <c r="D3248" s="1" t="s">
        <v>27</v>
      </c>
      <c r="E3248" s="1" t="s">
        <v>332</v>
      </c>
      <c r="F3248" s="1" t="s">
        <v>618</v>
      </c>
      <c r="G3248" s="1" t="s">
        <v>16918</v>
      </c>
      <c r="H3248" s="1" t="s">
        <v>16919</v>
      </c>
      <c r="I3248" s="4">
        <v>84.21693287037037</v>
      </c>
      <c r="J3248" s="1">
        <v>1090.06</v>
      </c>
      <c r="K3248" s="1">
        <v>216.21</v>
      </c>
      <c r="M3248" s="10">
        <f t="array" ref="M3248">_xlfn.XLOOKUP(A3248,subscriptions!B3248:B10004,subscriptions!D3248:D10004)</f>
        <v>250</v>
      </c>
      <c r="N3248" s="10">
        <f t="array" ref="N3248">_xlfn.XLOOKUP(A3248,subscriptions!B3248:B10004,subscriptions!G3248:G10004)</f>
        <v>20</v>
      </c>
      <c r="O3248" s="10">
        <v>200.0</v>
      </c>
      <c r="P3248" s="10" t="str">
        <f t="array" ref="P3248">_xlfn.XLOOKUP(A3248,subscriptions!B3248:B10004,subscriptions!C3248:C10004)</f>
        <v>Business</v>
      </c>
      <c r="Q3248" s="10" t="s">
        <v>128</v>
      </c>
      <c r="R3248" s="10" t="s">
        <v>129</v>
      </c>
      <c r="S3248" s="10" t="s">
        <v>453</v>
      </c>
    </row>
    <row r="3249">
      <c r="A3249" s="1" t="s">
        <v>4281</v>
      </c>
      <c r="B3249" s="1" t="s">
        <v>508</v>
      </c>
      <c r="C3249" s="1" t="s">
        <v>1833</v>
      </c>
      <c r="D3249" s="1" t="s">
        <v>153</v>
      </c>
      <c r="E3249" s="1" t="s">
        <v>332</v>
      </c>
      <c r="F3249" s="1" t="s">
        <v>1028</v>
      </c>
      <c r="G3249" s="1" t="s">
        <v>16920</v>
      </c>
      <c r="H3249" s="1" t="s">
        <v>16921</v>
      </c>
      <c r="I3249" s="4">
        <v>84.21214120370371</v>
      </c>
      <c r="J3249" s="1">
        <v>846.44</v>
      </c>
      <c r="K3249" s="1">
        <v>158.69</v>
      </c>
      <c r="M3249" s="10">
        <f t="array" ref="M3249">_xlfn.XLOOKUP(A3249,subscriptions!B3249:B10004,subscriptions!D3249:D10004)</f>
        <v>120</v>
      </c>
      <c r="N3249" s="10">
        <f t="array" ref="N3249">_xlfn.XLOOKUP(A3249,subscriptions!B3249:B10004,subscriptions!G3249:G10004)</f>
        <v>0</v>
      </c>
      <c r="O3249" s="10">
        <v>120.0</v>
      </c>
      <c r="P3249" s="10" t="str">
        <f t="array" ref="P3249">_xlfn.XLOOKUP(A3249,subscriptions!B3249:B10004,subscriptions!C3249:C10004)</f>
        <v>Residential</v>
      </c>
      <c r="Q3249" s="10" t="s">
        <v>173</v>
      </c>
      <c r="R3249" s="10" t="s">
        <v>212</v>
      </c>
      <c r="S3249" s="10" t="s">
        <v>857</v>
      </c>
    </row>
    <row r="3250">
      <c r="A3250" s="1" t="s">
        <v>4282</v>
      </c>
      <c r="B3250" s="1" t="s">
        <v>24</v>
      </c>
      <c r="C3250" s="1" t="s">
        <v>827</v>
      </c>
      <c r="D3250" s="1" t="s">
        <v>27</v>
      </c>
      <c r="E3250" s="1" t="s">
        <v>179</v>
      </c>
      <c r="F3250" s="1" t="s">
        <v>1760</v>
      </c>
      <c r="G3250" s="1" t="s">
        <v>16922</v>
      </c>
      <c r="H3250" s="1" t="s">
        <v>16923</v>
      </c>
      <c r="I3250" s="4">
        <v>84.29869212962963</v>
      </c>
      <c r="J3250" s="1">
        <v>3116.42</v>
      </c>
      <c r="K3250" s="1">
        <v>476.22</v>
      </c>
      <c r="L3250" s="1">
        <v>100.0</v>
      </c>
      <c r="M3250" s="10">
        <f t="array" ref="M3250">_xlfn.XLOOKUP(A3250,subscriptions!B3250:B10004,subscriptions!D3250:D10004)</f>
        <v>50</v>
      </c>
      <c r="N3250" s="10">
        <f t="array" ref="N3250">_xlfn.XLOOKUP(A3250,subscriptions!B3250:B10004,subscriptions!G3250:G10004)</f>
        <v>5</v>
      </c>
      <c r="O3250" s="10">
        <v>47.5</v>
      </c>
      <c r="P3250" s="10" t="str">
        <f t="array" ref="P3250">_xlfn.XLOOKUP(A3250,subscriptions!B3250:B10004,subscriptions!C3250:C10004)</f>
        <v>Mini</v>
      </c>
      <c r="Q3250" s="10" t="s">
        <v>194</v>
      </c>
      <c r="R3250" s="10" t="s">
        <v>148</v>
      </c>
      <c r="S3250" s="10" t="s">
        <v>276</v>
      </c>
    </row>
    <row r="3251">
      <c r="A3251" s="1" t="s">
        <v>4283</v>
      </c>
      <c r="B3251" s="1" t="s">
        <v>748</v>
      </c>
      <c r="C3251" s="1" t="s">
        <v>426</v>
      </c>
      <c r="D3251" s="1" t="s">
        <v>27</v>
      </c>
      <c r="E3251" s="1" t="s">
        <v>111</v>
      </c>
      <c r="F3251" s="1" t="s">
        <v>135</v>
      </c>
      <c r="G3251" s="1" t="s">
        <v>16924</v>
      </c>
      <c r="H3251" s="1" t="s">
        <v>16925</v>
      </c>
      <c r="I3251" s="4">
        <v>84.3002662037037</v>
      </c>
      <c r="J3251" s="1">
        <v>1547.14</v>
      </c>
      <c r="K3251" s="1">
        <v>385.11</v>
      </c>
      <c r="M3251" s="10">
        <f t="array" ref="M3251">_xlfn.XLOOKUP(A3251,subscriptions!B3251:B10004,subscriptions!D3251:D10004)</f>
        <v>120</v>
      </c>
      <c r="N3251" s="10">
        <f t="array" ref="N3251">_xlfn.XLOOKUP(A3251,subscriptions!B3251:B10004,subscriptions!G3251:G10004)</f>
        <v>10</v>
      </c>
      <c r="O3251" s="10">
        <v>108.0</v>
      </c>
      <c r="P3251" s="10" t="str">
        <f t="array" ref="P3251">_xlfn.XLOOKUP(A3251,subscriptions!B3251:B10004,subscriptions!C3251:C10004)</f>
        <v>Residential</v>
      </c>
      <c r="Q3251" s="10" t="s">
        <v>128</v>
      </c>
      <c r="R3251" s="10" t="s">
        <v>212</v>
      </c>
      <c r="S3251" s="10" t="s">
        <v>1172</v>
      </c>
    </row>
    <row r="3252">
      <c r="A3252" s="1" t="s">
        <v>4284</v>
      </c>
      <c r="B3252" s="1" t="s">
        <v>4627</v>
      </c>
      <c r="C3252" s="1" t="s">
        <v>884</v>
      </c>
      <c r="D3252" s="1" t="s">
        <v>27</v>
      </c>
      <c r="E3252" s="1" t="s">
        <v>179</v>
      </c>
      <c r="F3252" s="1" t="s">
        <v>1045</v>
      </c>
      <c r="G3252" s="1" t="s">
        <v>16926</v>
      </c>
      <c r="H3252" s="1" t="s">
        <v>16927</v>
      </c>
      <c r="I3252" s="4">
        <v>84.1696412037037</v>
      </c>
      <c r="J3252" s="1">
        <v>1190.55</v>
      </c>
      <c r="K3252" s="1">
        <v>210.38</v>
      </c>
      <c r="L3252" s="1">
        <v>100.0</v>
      </c>
      <c r="M3252" s="10">
        <f t="array" ref="M3252">_xlfn.XLOOKUP(A3252,subscriptions!B3252:B10004,subscriptions!D3252:D10004)</f>
        <v>120</v>
      </c>
      <c r="N3252" s="10">
        <f t="array" ref="N3252">_xlfn.XLOOKUP(A3252,subscriptions!B3252:B10004,subscriptions!G3252:G10004)</f>
        <v>20</v>
      </c>
      <c r="O3252" s="10">
        <v>96.0</v>
      </c>
      <c r="P3252" s="10" t="str">
        <f t="array" ref="P3252">_xlfn.XLOOKUP(A3252,subscriptions!B3252:B10004,subscriptions!C3252:C10004)</f>
        <v>Residential</v>
      </c>
      <c r="Q3252" s="10" t="s">
        <v>128</v>
      </c>
      <c r="R3252" s="10" t="s">
        <v>148</v>
      </c>
      <c r="S3252" s="10" t="s">
        <v>213</v>
      </c>
    </row>
    <row r="3253">
      <c r="A3253" s="1" t="s">
        <v>4285</v>
      </c>
      <c r="B3253" s="1" t="s">
        <v>409</v>
      </c>
      <c r="C3253" s="1" t="s">
        <v>2007</v>
      </c>
      <c r="D3253" s="1" t="s">
        <v>27</v>
      </c>
      <c r="E3253" s="1" t="s">
        <v>239</v>
      </c>
      <c r="F3253" s="1" t="s">
        <v>240</v>
      </c>
      <c r="G3253" s="1" t="s">
        <v>16928</v>
      </c>
      <c r="H3253" s="1" t="s">
        <v>16929</v>
      </c>
      <c r="I3253" s="4">
        <v>84.1680787037037</v>
      </c>
      <c r="J3253" s="1">
        <v>233.92</v>
      </c>
      <c r="K3253" s="1">
        <v>67.23</v>
      </c>
      <c r="M3253" s="10">
        <f t="array" ref="M3253">_xlfn.XLOOKUP(A3253,subscriptions!B3253:B10004,subscriptions!D3253:D10004)</f>
        <v>120</v>
      </c>
      <c r="N3253" s="10">
        <f t="array" ref="N3253">_xlfn.XLOOKUP(A3253,subscriptions!B3253:B10004,subscriptions!G3253:G10004)</f>
        <v>0</v>
      </c>
      <c r="O3253" s="10">
        <v>120.0</v>
      </c>
      <c r="P3253" s="10" t="str">
        <f t="array" ref="P3253">_xlfn.XLOOKUP(A3253,subscriptions!B3253:B10004,subscriptions!C3253:C10004)</f>
        <v>Residential</v>
      </c>
      <c r="Q3253" s="10" t="s">
        <v>173</v>
      </c>
      <c r="R3253" s="10" t="s">
        <v>212</v>
      </c>
      <c r="S3253" s="10" t="s">
        <v>1042</v>
      </c>
    </row>
    <row r="3254">
      <c r="A3254" s="1" t="s">
        <v>4286</v>
      </c>
      <c r="B3254" s="1" t="s">
        <v>1506</v>
      </c>
      <c r="C3254" s="1" t="s">
        <v>391</v>
      </c>
      <c r="D3254" s="1" t="s">
        <v>27</v>
      </c>
      <c r="E3254" s="1" t="s">
        <v>28</v>
      </c>
      <c r="F3254" s="1" t="s">
        <v>2581</v>
      </c>
      <c r="G3254" s="1" t="s">
        <v>16930</v>
      </c>
      <c r="H3254" s="1" t="s">
        <v>16931</v>
      </c>
      <c r="I3254" s="4">
        <v>84.25508101851852</v>
      </c>
      <c r="J3254" s="1">
        <v>1445.73</v>
      </c>
      <c r="K3254" s="1">
        <v>278.36</v>
      </c>
      <c r="M3254" s="10">
        <f t="array" ref="M3254">_xlfn.XLOOKUP(A3254,subscriptions!B3254:B10004,subscriptions!D3254:D10004)</f>
        <v>80</v>
      </c>
      <c r="N3254" s="10">
        <f t="array" ref="N3254">_xlfn.XLOOKUP(A3254,subscriptions!B3254:B10004,subscriptions!G3254:G10004)</f>
        <v>5</v>
      </c>
      <c r="O3254" s="10">
        <v>76.0</v>
      </c>
      <c r="P3254" s="10" t="str">
        <f t="array" ref="P3254">_xlfn.XLOOKUP(A3254,subscriptions!B3254:B10004,subscriptions!C3254:C10004)</f>
        <v>Roam</v>
      </c>
      <c r="Q3254" s="10" t="s">
        <v>194</v>
      </c>
      <c r="R3254" s="10" t="s">
        <v>148</v>
      </c>
      <c r="S3254" s="10" t="s">
        <v>149</v>
      </c>
    </row>
    <row r="3255">
      <c r="A3255" s="1" t="s">
        <v>4289</v>
      </c>
      <c r="B3255" s="1" t="s">
        <v>1009</v>
      </c>
      <c r="C3255" s="1" t="s">
        <v>2483</v>
      </c>
      <c r="D3255" s="1" t="s">
        <v>153</v>
      </c>
      <c r="E3255" s="1" t="s">
        <v>280</v>
      </c>
      <c r="F3255" s="1" t="s">
        <v>494</v>
      </c>
      <c r="G3255" s="1" t="s">
        <v>16932</v>
      </c>
      <c r="H3255" s="1" t="s">
        <v>16933</v>
      </c>
      <c r="I3255" s="4">
        <v>84.25291666666666</v>
      </c>
      <c r="J3255" s="1">
        <v>236.99</v>
      </c>
      <c r="K3255" s="1">
        <v>37.68</v>
      </c>
      <c r="M3255" s="10">
        <f t="array" ref="M3255">_xlfn.XLOOKUP(A3255,subscriptions!B3255:B10004,subscriptions!D3255:D10004)</f>
        <v>120</v>
      </c>
      <c r="N3255" s="10">
        <f t="array" ref="N3255">_xlfn.XLOOKUP(A3255,subscriptions!B3255:B10004,subscriptions!G3255:G10004)</f>
        <v>10</v>
      </c>
      <c r="O3255" s="10">
        <v>108.0</v>
      </c>
      <c r="P3255" s="10" t="str">
        <f t="array" ref="P3255">_xlfn.XLOOKUP(A3255,subscriptions!B3255:B10004,subscriptions!C3255:C10004)</f>
        <v>Residential</v>
      </c>
      <c r="Q3255" s="10" t="s">
        <v>128</v>
      </c>
      <c r="R3255" s="10" t="s">
        <v>212</v>
      </c>
      <c r="S3255" s="10" t="s">
        <v>916</v>
      </c>
    </row>
    <row r="3256">
      <c r="A3256" s="1" t="s">
        <v>4290</v>
      </c>
      <c r="B3256" s="1" t="s">
        <v>555</v>
      </c>
      <c r="C3256" s="1" t="s">
        <v>237</v>
      </c>
      <c r="D3256" s="1" t="s">
        <v>153</v>
      </c>
      <c r="E3256" s="1" t="s">
        <v>714</v>
      </c>
      <c r="F3256" s="1" t="s">
        <v>828</v>
      </c>
      <c r="G3256" s="1" t="s">
        <v>16934</v>
      </c>
      <c r="H3256" s="1" t="s">
        <v>16935</v>
      </c>
      <c r="I3256" s="4">
        <v>84.29667824074075</v>
      </c>
      <c r="J3256" s="1">
        <v>666.94</v>
      </c>
      <c r="K3256" s="1">
        <v>175.06</v>
      </c>
      <c r="M3256" s="10">
        <f t="array" ref="M3256">_xlfn.XLOOKUP(A3256,subscriptions!B3256:B10004,subscriptions!D3256:D10004)</f>
        <v>120</v>
      </c>
      <c r="N3256" s="10">
        <f t="array" ref="N3256">_xlfn.XLOOKUP(A3256,subscriptions!B3256:B10004,subscriptions!G3256:G10004)</f>
        <v>20</v>
      </c>
      <c r="O3256" s="10">
        <v>96.0</v>
      </c>
      <c r="P3256" s="10" t="str">
        <f t="array" ref="P3256">_xlfn.XLOOKUP(A3256,subscriptions!B3256:B10004,subscriptions!C3256:C10004)</f>
        <v>Residential</v>
      </c>
      <c r="Q3256" s="10" t="s">
        <v>128</v>
      </c>
      <c r="R3256" s="10" t="s">
        <v>148</v>
      </c>
      <c r="S3256" s="10" t="s">
        <v>373</v>
      </c>
    </row>
    <row r="3257">
      <c r="A3257" s="1" t="s">
        <v>4291</v>
      </c>
      <c r="B3257" s="1" t="s">
        <v>2279</v>
      </c>
      <c r="C3257" s="1" t="s">
        <v>884</v>
      </c>
      <c r="D3257" s="1" t="s">
        <v>153</v>
      </c>
      <c r="E3257" s="1" t="s">
        <v>111</v>
      </c>
      <c r="F3257" s="1" t="s">
        <v>112</v>
      </c>
      <c r="G3257" s="1" t="s">
        <v>16936</v>
      </c>
      <c r="H3257" s="1" t="s">
        <v>16937</v>
      </c>
      <c r="I3257" s="4">
        <v>84.30016203703704</v>
      </c>
      <c r="J3257" s="1">
        <v>281.2</v>
      </c>
      <c r="K3257" s="1">
        <v>34.84</v>
      </c>
      <c r="M3257" s="10">
        <f t="array" ref="M3257">_xlfn.XLOOKUP(A3257,subscriptions!B3257:B10004,subscriptions!D3257:D10004)</f>
        <v>50</v>
      </c>
      <c r="N3257" s="10">
        <f t="array" ref="N3257">_xlfn.XLOOKUP(A3257,subscriptions!B3257:B10004,subscriptions!G3257:G10004)</f>
        <v>0</v>
      </c>
      <c r="O3257" s="10">
        <v>50.0</v>
      </c>
      <c r="P3257" s="10" t="str">
        <f t="array" ref="P3257">_xlfn.XLOOKUP(A3257,subscriptions!B3257:B10004,subscriptions!C3257:C10004)</f>
        <v>Mini</v>
      </c>
      <c r="Q3257" s="10" t="s">
        <v>173</v>
      </c>
      <c r="R3257" s="10" t="s">
        <v>148</v>
      </c>
      <c r="S3257" s="10" t="s">
        <v>1172</v>
      </c>
    </row>
    <row r="3258">
      <c r="A3258" s="1" t="s">
        <v>4292</v>
      </c>
      <c r="B3258" s="1" t="s">
        <v>439</v>
      </c>
      <c r="C3258" s="1" t="s">
        <v>198</v>
      </c>
      <c r="D3258" s="1" t="s">
        <v>153</v>
      </c>
      <c r="E3258" s="1" t="s">
        <v>280</v>
      </c>
      <c r="F3258" s="1" t="s">
        <v>1446</v>
      </c>
      <c r="G3258" s="1" t="s">
        <v>16938</v>
      </c>
      <c r="H3258" s="1" t="s">
        <v>16939</v>
      </c>
      <c r="I3258" s="4">
        <v>84.25575231481481</v>
      </c>
      <c r="J3258" s="1">
        <v>1816.84</v>
      </c>
      <c r="K3258" s="1">
        <v>228.63</v>
      </c>
      <c r="M3258" s="10">
        <f t="array" ref="M3258">_xlfn.XLOOKUP(A3258,subscriptions!B3258:B10004,subscriptions!D3258:D10004)</f>
        <v>120</v>
      </c>
      <c r="N3258" s="10">
        <f t="array" ref="N3258">_xlfn.XLOOKUP(A3258,subscriptions!B3258:B10004,subscriptions!G3258:G10004)</f>
        <v>5</v>
      </c>
      <c r="O3258" s="10">
        <v>114.0</v>
      </c>
      <c r="P3258" s="10" t="str">
        <f t="array" ref="P3258">_xlfn.XLOOKUP(A3258,subscriptions!B3258:B10004,subscriptions!C3258:C10004)</f>
        <v>Residential</v>
      </c>
      <c r="Q3258" s="10" t="s">
        <v>194</v>
      </c>
      <c r="R3258" s="10" t="s">
        <v>212</v>
      </c>
      <c r="S3258" s="10" t="s">
        <v>1156</v>
      </c>
    </row>
    <row r="3259">
      <c r="A3259" s="1" t="s">
        <v>4293</v>
      </c>
      <c r="B3259" s="1" t="s">
        <v>2018</v>
      </c>
      <c r="C3259" s="1" t="s">
        <v>133</v>
      </c>
      <c r="D3259" s="1" t="s">
        <v>27</v>
      </c>
      <c r="E3259" s="1" t="s">
        <v>631</v>
      </c>
      <c r="F3259" s="1" t="s">
        <v>922</v>
      </c>
      <c r="G3259" s="1" t="s">
        <v>16940</v>
      </c>
      <c r="H3259" s="1" t="s">
        <v>16941</v>
      </c>
      <c r="I3259" s="4">
        <v>84.25795138888888</v>
      </c>
      <c r="J3259" s="1">
        <v>396.48</v>
      </c>
      <c r="K3259" s="1">
        <v>76.54</v>
      </c>
      <c r="M3259" s="10">
        <f t="array" ref="M3259">_xlfn.XLOOKUP(A3259,subscriptions!B3259:B10004,subscriptions!D3259:D10004)</f>
        <v>50</v>
      </c>
      <c r="N3259" s="10">
        <f t="array" ref="N3259">_xlfn.XLOOKUP(A3259,subscriptions!B3259:B10004,subscriptions!G3259:G10004)</f>
        <v>10</v>
      </c>
      <c r="O3259" s="10">
        <v>45.0</v>
      </c>
      <c r="P3259" s="10" t="str">
        <f t="array" ref="P3259">_xlfn.XLOOKUP(A3259,subscriptions!B3259:B10004,subscriptions!C3259:C10004)</f>
        <v>Mini</v>
      </c>
      <c r="Q3259" s="10" t="s">
        <v>128</v>
      </c>
      <c r="R3259" s="10" t="s">
        <v>148</v>
      </c>
      <c r="S3259" s="10" t="s">
        <v>603</v>
      </c>
    </row>
    <row r="3260">
      <c r="A3260" s="1" t="s">
        <v>4294</v>
      </c>
      <c r="B3260" s="1" t="s">
        <v>1491</v>
      </c>
      <c r="C3260" s="1" t="s">
        <v>2007</v>
      </c>
      <c r="D3260" s="1" t="s">
        <v>153</v>
      </c>
      <c r="E3260" s="1" t="s">
        <v>239</v>
      </c>
      <c r="F3260" s="1" t="s">
        <v>1186</v>
      </c>
      <c r="G3260" s="1" t="s">
        <v>16942</v>
      </c>
      <c r="H3260" s="1" t="s">
        <v>16943</v>
      </c>
      <c r="I3260" s="4">
        <v>84.17523148148148</v>
      </c>
      <c r="J3260" s="1">
        <v>796.02</v>
      </c>
      <c r="K3260" s="1">
        <v>198.07</v>
      </c>
      <c r="M3260" s="10">
        <f t="array" ref="M3260">_xlfn.XLOOKUP(A3260,subscriptions!B3260:B10004,subscriptions!D3260:D10004)</f>
        <v>120</v>
      </c>
      <c r="N3260" s="10">
        <f t="array" ref="N3260">_xlfn.XLOOKUP(A3260,subscriptions!B3260:B10004,subscriptions!G3260:G10004)</f>
        <v>20</v>
      </c>
      <c r="O3260" s="10">
        <v>96.0</v>
      </c>
      <c r="P3260" s="10" t="str">
        <f t="array" ref="P3260">_xlfn.XLOOKUP(A3260,subscriptions!B3260:B10004,subscriptions!C3260:C10004)</f>
        <v>Residential</v>
      </c>
      <c r="Q3260" s="10" t="s">
        <v>128</v>
      </c>
      <c r="R3260" s="10" t="s">
        <v>148</v>
      </c>
      <c r="S3260" s="10" t="s">
        <v>1198</v>
      </c>
    </row>
    <row r="3261">
      <c r="A3261" s="1" t="s">
        <v>4295</v>
      </c>
      <c r="B3261" s="1" t="s">
        <v>329</v>
      </c>
      <c r="C3261" s="1" t="s">
        <v>218</v>
      </c>
      <c r="D3261" s="1" t="s">
        <v>27</v>
      </c>
      <c r="E3261" s="1" t="s">
        <v>714</v>
      </c>
      <c r="F3261" s="1" t="s">
        <v>1159</v>
      </c>
      <c r="G3261" s="1" t="s">
        <v>16944</v>
      </c>
      <c r="H3261" s="1" t="s">
        <v>16945</v>
      </c>
      <c r="I3261" s="4">
        <v>84.25491898148148</v>
      </c>
      <c r="J3261" s="1">
        <v>3440.36</v>
      </c>
      <c r="K3261" s="1">
        <v>433.31</v>
      </c>
      <c r="M3261" s="10">
        <f t="array" ref="M3261">_xlfn.XLOOKUP(A3261,subscriptions!B3261:B10004,subscriptions!D3261:D10004)</f>
        <v>120</v>
      </c>
      <c r="N3261" s="10">
        <f t="array" ref="N3261">_xlfn.XLOOKUP(A3261,subscriptions!B3261:B10004,subscriptions!G3261:G10004)</f>
        <v>0</v>
      </c>
      <c r="O3261" s="10">
        <v>120.0</v>
      </c>
      <c r="P3261" s="10" t="str">
        <f t="array" ref="P3261">_xlfn.XLOOKUP(A3261,subscriptions!B3261:B10004,subscriptions!C3261:C10004)</f>
        <v>Residential</v>
      </c>
      <c r="Q3261" s="10" t="s">
        <v>173</v>
      </c>
      <c r="R3261" s="10" t="s">
        <v>212</v>
      </c>
      <c r="S3261" s="10" t="s">
        <v>149</v>
      </c>
    </row>
    <row r="3262">
      <c r="A3262" s="1" t="s">
        <v>4296</v>
      </c>
      <c r="B3262" s="1" t="s">
        <v>919</v>
      </c>
      <c r="C3262" s="1" t="s">
        <v>279</v>
      </c>
      <c r="D3262" s="1" t="s">
        <v>27</v>
      </c>
      <c r="E3262" s="1" t="s">
        <v>262</v>
      </c>
      <c r="F3262" s="1" t="s">
        <v>4113</v>
      </c>
      <c r="G3262" s="1" t="s">
        <v>16946</v>
      </c>
      <c r="H3262" s="1" t="s">
        <v>16947</v>
      </c>
      <c r="I3262" s="4">
        <v>84.1683449074074</v>
      </c>
      <c r="J3262" s="1">
        <v>392.83</v>
      </c>
      <c r="K3262" s="1">
        <v>54.53</v>
      </c>
      <c r="M3262" s="10">
        <f t="array" ref="M3262">_xlfn.XLOOKUP(A3262,subscriptions!B3262:B10004,subscriptions!D3262:D10004)</f>
        <v>120</v>
      </c>
      <c r="N3262" s="10">
        <f t="array" ref="N3262">_xlfn.XLOOKUP(A3262,subscriptions!B3262:B10004,subscriptions!G3262:G10004)</f>
        <v>5</v>
      </c>
      <c r="O3262" s="10">
        <v>114.0</v>
      </c>
      <c r="P3262" s="10" t="str">
        <f t="array" ref="P3262">_xlfn.XLOOKUP(A3262,subscriptions!B3262:B10004,subscriptions!C3262:C10004)</f>
        <v>Residential</v>
      </c>
      <c r="Q3262" s="10" t="s">
        <v>194</v>
      </c>
      <c r="R3262" s="10" t="s">
        <v>212</v>
      </c>
      <c r="S3262" s="10" t="s">
        <v>1042</v>
      </c>
    </row>
    <row r="3263">
      <c r="A3263" s="1" t="s">
        <v>4297</v>
      </c>
      <c r="B3263" s="1" t="s">
        <v>1044</v>
      </c>
      <c r="C3263" s="1" t="s">
        <v>800</v>
      </c>
      <c r="D3263" s="1" t="s">
        <v>27</v>
      </c>
      <c r="E3263" s="1" t="s">
        <v>111</v>
      </c>
      <c r="F3263" s="1" t="s">
        <v>154</v>
      </c>
      <c r="G3263" s="1" t="s">
        <v>16948</v>
      </c>
      <c r="H3263" s="1" t="s">
        <v>16949</v>
      </c>
      <c r="I3263" s="4">
        <v>84.4175</v>
      </c>
      <c r="J3263" s="1">
        <v>1113.32</v>
      </c>
      <c r="K3263" s="1">
        <v>240.55</v>
      </c>
      <c r="M3263" s="10">
        <f t="array" ref="M3263">_xlfn.XLOOKUP(A3263,subscriptions!B3263:B10004,subscriptions!D3263:D10004)</f>
        <v>80</v>
      </c>
      <c r="N3263" s="10">
        <f t="array" ref="N3263">_xlfn.XLOOKUP(A3263,subscriptions!B3263:B10004,subscriptions!G3263:G10004)</f>
        <v>10</v>
      </c>
      <c r="O3263" s="10">
        <v>72.0</v>
      </c>
      <c r="P3263" s="10" t="str">
        <f t="array" ref="P3263">_xlfn.XLOOKUP(A3263,subscriptions!B3263:B10004,subscriptions!C3263:C10004)</f>
        <v>Roam</v>
      </c>
      <c r="Q3263" s="10" t="s">
        <v>128</v>
      </c>
      <c r="R3263" s="10" t="s">
        <v>148</v>
      </c>
      <c r="S3263" s="10" t="s">
        <v>327</v>
      </c>
    </row>
    <row r="3264">
      <c r="A3264" s="1" t="s">
        <v>4298</v>
      </c>
      <c r="B3264" s="1" t="s">
        <v>763</v>
      </c>
      <c r="C3264" s="1" t="s">
        <v>1678</v>
      </c>
      <c r="D3264" s="1" t="s">
        <v>27</v>
      </c>
      <c r="E3264" s="1" t="s">
        <v>219</v>
      </c>
      <c r="F3264" s="1" t="s">
        <v>1461</v>
      </c>
      <c r="G3264" s="1" t="s">
        <v>16950</v>
      </c>
      <c r="H3264" s="1" t="s">
        <v>16951</v>
      </c>
      <c r="I3264" s="4">
        <v>84.33752314814815</v>
      </c>
      <c r="J3264" s="1">
        <v>865.21</v>
      </c>
      <c r="K3264" s="1">
        <v>199.52</v>
      </c>
      <c r="M3264" s="10">
        <f t="array" ref="M3264">_xlfn.XLOOKUP(A3264,subscriptions!B3264:B10004,subscriptions!D3264:D10004)</f>
        <v>250</v>
      </c>
      <c r="N3264" s="10">
        <f t="array" ref="N3264">_xlfn.XLOOKUP(A3264,subscriptions!B3264:B10004,subscriptions!G3264:G10004)</f>
        <v>20</v>
      </c>
      <c r="O3264" s="10">
        <v>200.0</v>
      </c>
      <c r="P3264" s="10" t="str">
        <f t="array" ref="P3264">_xlfn.XLOOKUP(A3264,subscriptions!B3264:B10004,subscriptions!C3264:C10004)</f>
        <v>Business</v>
      </c>
      <c r="Q3264" s="10" t="s">
        <v>128</v>
      </c>
      <c r="R3264" s="10" t="s">
        <v>129</v>
      </c>
      <c r="S3264" s="10" t="s">
        <v>1961</v>
      </c>
    </row>
    <row r="3265">
      <c r="A3265" s="1" t="s">
        <v>4299</v>
      </c>
      <c r="B3265" s="1" t="s">
        <v>1141</v>
      </c>
      <c r="C3265" s="1" t="s">
        <v>1347</v>
      </c>
      <c r="D3265" s="1" t="s">
        <v>27</v>
      </c>
      <c r="E3265" s="1" t="s">
        <v>262</v>
      </c>
      <c r="F3265" s="1" t="s">
        <v>2853</v>
      </c>
      <c r="G3265" s="1" t="s">
        <v>16952</v>
      </c>
      <c r="H3265" s="1" t="s">
        <v>16953</v>
      </c>
      <c r="I3265" s="4">
        <v>84.42041666666667</v>
      </c>
      <c r="J3265" s="1">
        <v>77.44</v>
      </c>
      <c r="K3265" s="1">
        <v>33.66</v>
      </c>
      <c r="M3265" s="10">
        <f t="array" ref="M3265">_xlfn.XLOOKUP(A3265,subscriptions!B3265:B10004,subscriptions!D3265:D10004)</f>
        <v>120</v>
      </c>
      <c r="N3265" s="10">
        <f t="array" ref="N3265">_xlfn.XLOOKUP(A3265,subscriptions!B3265:B10004,subscriptions!G3265:G10004)</f>
        <v>0</v>
      </c>
      <c r="O3265" s="10">
        <v>120.0</v>
      </c>
      <c r="P3265" s="10" t="str">
        <f t="array" ref="P3265">_xlfn.XLOOKUP(A3265,subscriptions!B3265:B10004,subscriptions!C3265:C10004)</f>
        <v>Residential</v>
      </c>
      <c r="Q3265" s="10" t="s">
        <v>173</v>
      </c>
      <c r="R3265" s="10" t="s">
        <v>212</v>
      </c>
      <c r="S3265" s="10" t="s">
        <v>940</v>
      </c>
    </row>
    <row r="3266">
      <c r="A3266" s="1" t="s">
        <v>4300</v>
      </c>
      <c r="B3266" s="1" t="s">
        <v>1317</v>
      </c>
      <c r="C3266" s="1" t="s">
        <v>1251</v>
      </c>
      <c r="D3266" s="1" t="s">
        <v>27</v>
      </c>
      <c r="E3266" s="1" t="s">
        <v>332</v>
      </c>
      <c r="F3266" s="1" t="s">
        <v>788</v>
      </c>
      <c r="G3266" s="1" t="s">
        <v>16954</v>
      </c>
      <c r="H3266" s="1" t="s">
        <v>16955</v>
      </c>
      <c r="I3266" s="4">
        <v>84.38020833333333</v>
      </c>
      <c r="J3266" s="1">
        <v>2410.8</v>
      </c>
      <c r="K3266" s="1">
        <v>566.36</v>
      </c>
      <c r="M3266" s="10">
        <f t="array" ref="M3266">_xlfn.XLOOKUP(A3266,subscriptions!B3266:B10004,subscriptions!D3266:D10004)</f>
        <v>250</v>
      </c>
      <c r="N3266" s="10">
        <f t="array" ref="N3266">_xlfn.XLOOKUP(A3266,subscriptions!B3266:B10004,subscriptions!G3266:G10004)</f>
        <v>5</v>
      </c>
      <c r="O3266" s="10">
        <v>237.5</v>
      </c>
      <c r="P3266" s="10" t="str">
        <f t="array" ref="P3266">_xlfn.XLOOKUP(A3266,subscriptions!B3266:B10004,subscriptions!C3266:C10004)</f>
        <v>Business</v>
      </c>
      <c r="Q3266" s="10" t="s">
        <v>194</v>
      </c>
      <c r="R3266" s="10" t="s">
        <v>129</v>
      </c>
      <c r="S3266" s="10" t="s">
        <v>698</v>
      </c>
    </row>
    <row r="3267">
      <c r="A3267" s="1" t="s">
        <v>4303</v>
      </c>
      <c r="B3267" s="1" t="s">
        <v>1262</v>
      </c>
      <c r="C3267" s="1" t="s">
        <v>524</v>
      </c>
      <c r="D3267" s="1" t="s">
        <v>27</v>
      </c>
      <c r="E3267" s="1" t="s">
        <v>219</v>
      </c>
      <c r="F3267" s="1" t="s">
        <v>4220</v>
      </c>
      <c r="G3267" s="1" t="s">
        <v>16956</v>
      </c>
      <c r="H3267" s="1" t="s">
        <v>16957</v>
      </c>
      <c r="I3267" s="4">
        <v>84.38347222222222</v>
      </c>
      <c r="J3267" s="1">
        <v>157.32</v>
      </c>
      <c r="K3267" s="1">
        <v>30.71</v>
      </c>
      <c r="M3267" s="10">
        <f t="array" ref="M3267">_xlfn.XLOOKUP(A3267,subscriptions!B3267:B10004,subscriptions!D3267:D10004)</f>
        <v>50</v>
      </c>
      <c r="N3267" s="10">
        <f t="array" ref="N3267">_xlfn.XLOOKUP(A3267,subscriptions!B3267:B10004,subscriptions!G3267:G10004)</f>
        <v>10</v>
      </c>
      <c r="O3267" s="10">
        <v>45.0</v>
      </c>
      <c r="P3267" s="10" t="str">
        <f t="array" ref="P3267">_xlfn.XLOOKUP(A3267,subscriptions!B3267:B10004,subscriptions!C3267:C10004)</f>
        <v>Mini</v>
      </c>
      <c r="Q3267" s="10" t="s">
        <v>128</v>
      </c>
      <c r="R3267" s="10" t="s">
        <v>148</v>
      </c>
      <c r="S3267" s="10" t="s">
        <v>882</v>
      </c>
    </row>
    <row r="3268">
      <c r="A3268" s="1" t="s">
        <v>4304</v>
      </c>
      <c r="B3268" s="1" t="s">
        <v>455</v>
      </c>
      <c r="C3268" s="1" t="s">
        <v>673</v>
      </c>
      <c r="D3268" s="1" t="s">
        <v>27</v>
      </c>
      <c r="E3268" s="1" t="s">
        <v>280</v>
      </c>
      <c r="F3268" s="1" t="s">
        <v>1665</v>
      </c>
      <c r="G3268" s="1" t="s">
        <v>16958</v>
      </c>
      <c r="H3268" s="1" t="s">
        <v>16959</v>
      </c>
      <c r="I3268" s="4">
        <v>84.29737268518518</v>
      </c>
      <c r="J3268" s="1">
        <v>1014.41</v>
      </c>
      <c r="K3268" s="1">
        <v>150.06</v>
      </c>
      <c r="M3268" s="10">
        <f t="array" ref="M3268">_xlfn.XLOOKUP(A3268,subscriptions!B3268:B10004,subscriptions!D3268:D10004)</f>
        <v>80</v>
      </c>
      <c r="N3268" s="10">
        <f t="array" ref="N3268">_xlfn.XLOOKUP(A3268,subscriptions!B3268:B10004,subscriptions!G3268:G10004)</f>
        <v>20</v>
      </c>
      <c r="O3268" s="10">
        <v>64.0</v>
      </c>
      <c r="P3268" s="10" t="str">
        <f t="array" ref="P3268">_xlfn.XLOOKUP(A3268,subscriptions!B3268:B10004,subscriptions!C3268:C10004)</f>
        <v>Roam</v>
      </c>
      <c r="Q3268" s="10" t="s">
        <v>128</v>
      </c>
      <c r="R3268" s="10" t="s">
        <v>148</v>
      </c>
      <c r="S3268" s="10" t="s">
        <v>407</v>
      </c>
    </row>
    <row r="3269">
      <c r="A3269" s="1" t="s">
        <v>4305</v>
      </c>
      <c r="B3269" s="1" t="s">
        <v>4627</v>
      </c>
      <c r="C3269" s="1" t="s">
        <v>279</v>
      </c>
      <c r="D3269" s="1" t="s">
        <v>27</v>
      </c>
      <c r="E3269" s="1" t="s">
        <v>631</v>
      </c>
      <c r="F3269" s="1" t="s">
        <v>1318</v>
      </c>
      <c r="G3269" s="1" t="s">
        <v>16960</v>
      </c>
      <c r="H3269" s="1" t="s">
        <v>16961</v>
      </c>
      <c r="I3269" s="4">
        <v>84.418125</v>
      </c>
      <c r="J3269" s="1">
        <v>1283.78</v>
      </c>
      <c r="K3269" s="1">
        <v>171.7</v>
      </c>
      <c r="M3269" s="10">
        <f t="array" ref="M3269">_xlfn.XLOOKUP(A3269,subscriptions!B3269:B10004,subscriptions!D3269:D10004)</f>
        <v>120</v>
      </c>
      <c r="N3269" s="10">
        <f t="array" ref="N3269">_xlfn.XLOOKUP(A3269,subscriptions!B3269:B10004,subscriptions!G3269:G10004)</f>
        <v>0</v>
      </c>
      <c r="O3269" s="10">
        <v>120.0</v>
      </c>
      <c r="P3269" s="10" t="str">
        <f t="array" ref="P3269">_xlfn.XLOOKUP(A3269,subscriptions!B3269:B10004,subscriptions!C3269:C10004)</f>
        <v>Residential</v>
      </c>
      <c r="Q3269" s="10" t="s">
        <v>173</v>
      </c>
      <c r="R3269" s="10" t="s">
        <v>212</v>
      </c>
      <c r="S3269" s="10" t="s">
        <v>3020</v>
      </c>
    </row>
    <row r="3270">
      <c r="A3270" s="1" t="s">
        <v>4306</v>
      </c>
      <c r="B3270" s="1" t="s">
        <v>1027</v>
      </c>
      <c r="C3270" s="1" t="s">
        <v>1415</v>
      </c>
      <c r="D3270" s="1" t="s">
        <v>153</v>
      </c>
      <c r="E3270" s="1" t="s">
        <v>280</v>
      </c>
      <c r="F3270" s="1" t="s">
        <v>281</v>
      </c>
      <c r="G3270" s="1" t="s">
        <v>16962</v>
      </c>
      <c r="H3270" s="1" t="s">
        <v>16963</v>
      </c>
      <c r="I3270" s="4">
        <v>84.25569444444444</v>
      </c>
      <c r="J3270" s="1">
        <v>1535.01</v>
      </c>
      <c r="K3270" s="1">
        <v>214.66</v>
      </c>
      <c r="M3270" s="10">
        <f t="array" ref="M3270">_xlfn.XLOOKUP(A3270,subscriptions!B3270:B10004,subscriptions!D3270:D10004)</f>
        <v>120</v>
      </c>
      <c r="N3270" s="10">
        <f t="array" ref="N3270">_xlfn.XLOOKUP(A3270,subscriptions!B3270:B10004,subscriptions!G3270:G10004)</f>
        <v>5</v>
      </c>
      <c r="O3270" s="10">
        <v>114.0</v>
      </c>
      <c r="P3270" s="10" t="str">
        <f t="array" ref="P3270">_xlfn.XLOOKUP(A3270,subscriptions!B3270:B10004,subscriptions!C3270:C10004)</f>
        <v>Residential</v>
      </c>
      <c r="Q3270" s="10" t="s">
        <v>194</v>
      </c>
      <c r="R3270" s="10" t="s">
        <v>212</v>
      </c>
      <c r="S3270" s="10" t="s">
        <v>1156</v>
      </c>
    </row>
    <row r="3271">
      <c r="A3271" s="1" t="s">
        <v>4307</v>
      </c>
      <c r="B3271" s="1" t="s">
        <v>1099</v>
      </c>
      <c r="C3271" s="1" t="s">
        <v>2007</v>
      </c>
      <c r="D3271" s="1" t="s">
        <v>153</v>
      </c>
      <c r="E3271" s="1" t="s">
        <v>219</v>
      </c>
      <c r="F3271" s="1" t="s">
        <v>1010</v>
      </c>
      <c r="G3271" s="1" t="s">
        <v>16964</v>
      </c>
      <c r="H3271" s="1" t="s">
        <v>16965</v>
      </c>
      <c r="I3271" s="4">
        <v>84.21616898148149</v>
      </c>
      <c r="J3271" s="1">
        <v>1800.17</v>
      </c>
      <c r="K3271" s="1">
        <v>332.05</v>
      </c>
      <c r="M3271" s="10">
        <f t="array" ref="M3271">_xlfn.XLOOKUP(A3271,subscriptions!B3271:B10004,subscriptions!D3271:D10004)</f>
        <v>80</v>
      </c>
      <c r="N3271" s="10">
        <f t="array" ref="N3271">_xlfn.XLOOKUP(A3271,subscriptions!B3271:B10004,subscriptions!G3271:G10004)</f>
        <v>10</v>
      </c>
      <c r="O3271" s="10">
        <v>72.0</v>
      </c>
      <c r="P3271" s="10" t="str">
        <f t="array" ref="P3271">_xlfn.XLOOKUP(A3271,subscriptions!B3271:B10004,subscriptions!C3271:C10004)</f>
        <v>Roam</v>
      </c>
      <c r="Q3271" s="10" t="s">
        <v>128</v>
      </c>
      <c r="R3271" s="10" t="s">
        <v>148</v>
      </c>
      <c r="S3271" s="10" t="s">
        <v>2596</v>
      </c>
    </row>
    <row r="3272">
      <c r="A3272" s="1" t="s">
        <v>4308</v>
      </c>
      <c r="B3272" s="1" t="s">
        <v>24</v>
      </c>
      <c r="C3272" s="1" t="s">
        <v>492</v>
      </c>
      <c r="D3272" s="1" t="s">
        <v>27</v>
      </c>
      <c r="E3272" s="1" t="s">
        <v>239</v>
      </c>
      <c r="F3272" s="1" t="s">
        <v>240</v>
      </c>
      <c r="G3272" s="1" t="s">
        <v>16966</v>
      </c>
      <c r="H3272" s="1" t="s">
        <v>16967</v>
      </c>
      <c r="I3272" s="4">
        <v>84.3778587962963</v>
      </c>
      <c r="J3272" s="1">
        <v>488.08</v>
      </c>
      <c r="K3272" s="1">
        <v>126.0</v>
      </c>
      <c r="M3272" s="10">
        <f t="array" ref="M3272">_xlfn.XLOOKUP(A3272,subscriptions!B3272:B10004,subscriptions!D3272:D10004)</f>
        <v>80</v>
      </c>
      <c r="N3272" s="10">
        <f t="array" ref="N3272">_xlfn.XLOOKUP(A3272,subscriptions!B3272:B10004,subscriptions!G3272:G10004)</f>
        <v>20</v>
      </c>
      <c r="O3272" s="10">
        <v>64.0</v>
      </c>
      <c r="P3272" s="10" t="str">
        <f t="array" ref="P3272">_xlfn.XLOOKUP(A3272,subscriptions!B3272:B10004,subscriptions!C3272:C10004)</f>
        <v>Roam</v>
      </c>
      <c r="Q3272" s="10" t="s">
        <v>128</v>
      </c>
      <c r="R3272" s="10" t="s">
        <v>148</v>
      </c>
      <c r="S3272" s="10" t="s">
        <v>1302</v>
      </c>
    </row>
    <row r="3273">
      <c r="A3273" s="1" t="s">
        <v>4309</v>
      </c>
      <c r="B3273" s="1" t="s">
        <v>748</v>
      </c>
      <c r="C3273" s="1" t="s">
        <v>473</v>
      </c>
      <c r="D3273" s="1" t="s">
        <v>27</v>
      </c>
      <c r="E3273" s="1" t="s">
        <v>262</v>
      </c>
      <c r="F3273" s="1" t="s">
        <v>4113</v>
      </c>
      <c r="G3273" s="1" t="s">
        <v>16968</v>
      </c>
      <c r="H3273" s="1" t="s">
        <v>16969</v>
      </c>
      <c r="I3273" s="4">
        <v>84.38351851851851</v>
      </c>
      <c r="J3273" s="1">
        <v>65.04</v>
      </c>
      <c r="K3273" s="1">
        <v>27.34</v>
      </c>
      <c r="M3273" s="10">
        <f t="array" ref="M3273">_xlfn.XLOOKUP(A3273,subscriptions!B3273:B10004,subscriptions!D3273:D10004)</f>
        <v>120</v>
      </c>
      <c r="N3273" s="10">
        <f t="array" ref="N3273">_xlfn.XLOOKUP(A3273,subscriptions!B3273:B10004,subscriptions!G3273:G10004)</f>
        <v>0</v>
      </c>
      <c r="O3273" s="10">
        <v>120.0</v>
      </c>
      <c r="P3273" s="10" t="str">
        <f t="array" ref="P3273">_xlfn.XLOOKUP(A3273,subscriptions!B3273:B10004,subscriptions!C3273:C10004)</f>
        <v>Residential</v>
      </c>
      <c r="Q3273" s="10" t="s">
        <v>173</v>
      </c>
      <c r="R3273" s="10" t="s">
        <v>212</v>
      </c>
      <c r="S3273" s="10" t="s">
        <v>882</v>
      </c>
    </row>
    <row r="3274">
      <c r="A3274" s="1" t="s">
        <v>4310</v>
      </c>
      <c r="B3274" s="1" t="s">
        <v>4627</v>
      </c>
      <c r="C3274" s="1" t="s">
        <v>750</v>
      </c>
      <c r="D3274" s="1" t="s">
        <v>27</v>
      </c>
      <c r="E3274" s="1" t="s">
        <v>219</v>
      </c>
      <c r="F3274" s="1" t="s">
        <v>2446</v>
      </c>
      <c r="G3274" s="1" t="s">
        <v>16970</v>
      </c>
      <c r="H3274" s="1" t="s">
        <v>16971</v>
      </c>
      <c r="I3274" s="4">
        <v>84.37929398148148</v>
      </c>
      <c r="J3274" s="1">
        <v>1978.01</v>
      </c>
      <c r="K3274" s="1">
        <v>385.36</v>
      </c>
      <c r="M3274" s="10">
        <f t="array" ref="M3274">_xlfn.XLOOKUP(A3274,subscriptions!B3274:B10004,subscriptions!D3274:D10004)</f>
        <v>120</v>
      </c>
      <c r="N3274" s="10">
        <f t="array" ref="N3274">_xlfn.XLOOKUP(A3274,subscriptions!B3274:B10004,subscriptions!G3274:G10004)</f>
        <v>5</v>
      </c>
      <c r="O3274" s="10">
        <v>114.0</v>
      </c>
      <c r="P3274" s="10" t="str">
        <f t="array" ref="P3274">_xlfn.XLOOKUP(A3274,subscriptions!B3274:B10004,subscriptions!C3274:C10004)</f>
        <v>Residential</v>
      </c>
      <c r="Q3274" s="10" t="s">
        <v>194</v>
      </c>
      <c r="R3274" s="10" t="s">
        <v>212</v>
      </c>
      <c r="S3274" s="10" t="s">
        <v>2380</v>
      </c>
    </row>
    <row r="3275">
      <c r="A3275" s="1" t="s">
        <v>4311</v>
      </c>
      <c r="B3275" s="1" t="s">
        <v>1157</v>
      </c>
      <c r="C3275" s="1" t="s">
        <v>261</v>
      </c>
      <c r="D3275" s="1" t="s">
        <v>27</v>
      </c>
      <c r="E3275" s="1" t="s">
        <v>28</v>
      </c>
      <c r="F3275" s="1" t="s">
        <v>2097</v>
      </c>
      <c r="G3275" s="1" t="s">
        <v>16972</v>
      </c>
      <c r="H3275" s="1" t="s">
        <v>16973</v>
      </c>
      <c r="I3275" s="4">
        <v>84.3341550925926</v>
      </c>
      <c r="J3275" s="1">
        <v>1200.7</v>
      </c>
      <c r="K3275" s="1">
        <v>177.58</v>
      </c>
      <c r="M3275" s="10">
        <f t="array" ref="M3275">_xlfn.XLOOKUP(A3275,subscriptions!B3275:B10004,subscriptions!D3275:D10004)</f>
        <v>120</v>
      </c>
      <c r="N3275" s="10">
        <f t="array" ref="N3275">_xlfn.XLOOKUP(A3275,subscriptions!B3275:B10004,subscriptions!G3275:G10004)</f>
        <v>10</v>
      </c>
      <c r="O3275" s="10">
        <v>108.0</v>
      </c>
      <c r="P3275" s="10" t="str">
        <f t="array" ref="P3275">_xlfn.XLOOKUP(A3275,subscriptions!B3275:B10004,subscriptions!C3275:C10004)</f>
        <v>Residential</v>
      </c>
      <c r="Q3275" s="10" t="s">
        <v>128</v>
      </c>
      <c r="R3275" s="10" t="s">
        <v>212</v>
      </c>
      <c r="S3275" s="10" t="s">
        <v>195</v>
      </c>
    </row>
    <row r="3276">
      <c r="A3276" s="1" t="s">
        <v>4314</v>
      </c>
      <c r="B3276" s="1" t="s">
        <v>1157</v>
      </c>
      <c r="C3276" s="1" t="s">
        <v>524</v>
      </c>
      <c r="D3276" s="1" t="s">
        <v>27</v>
      </c>
      <c r="E3276" s="1" t="s">
        <v>280</v>
      </c>
      <c r="F3276" s="1" t="s">
        <v>281</v>
      </c>
      <c r="G3276" s="1" t="s">
        <v>16974</v>
      </c>
      <c r="H3276" s="1" t="s">
        <v>16975</v>
      </c>
      <c r="I3276" s="4">
        <v>84.21131944444444</v>
      </c>
      <c r="J3276" s="1">
        <v>2762.91</v>
      </c>
      <c r="K3276" s="1">
        <v>301.26</v>
      </c>
      <c r="M3276" s="10">
        <f t="array" ref="M3276">_xlfn.XLOOKUP(A3276,subscriptions!B3276:B10004,subscriptions!D3276:D10004)</f>
        <v>120</v>
      </c>
      <c r="N3276" s="10">
        <f t="array" ref="N3276">_xlfn.XLOOKUP(A3276,subscriptions!B3276:B10004,subscriptions!G3276:G10004)</f>
        <v>20</v>
      </c>
      <c r="O3276" s="10">
        <v>96.0</v>
      </c>
      <c r="P3276" s="10" t="str">
        <f t="array" ref="P3276">_xlfn.XLOOKUP(A3276,subscriptions!B3276:B10004,subscriptions!C3276:C10004)</f>
        <v>Residential</v>
      </c>
      <c r="Q3276" s="10" t="s">
        <v>128</v>
      </c>
      <c r="R3276" s="10" t="s">
        <v>148</v>
      </c>
      <c r="S3276" s="10" t="s">
        <v>438</v>
      </c>
    </row>
    <row r="3277">
      <c r="A3277" s="1" t="s">
        <v>4315</v>
      </c>
      <c r="B3277" s="1" t="s">
        <v>1972</v>
      </c>
      <c r="C3277" s="1" t="s">
        <v>1251</v>
      </c>
      <c r="D3277" s="1" t="s">
        <v>27</v>
      </c>
      <c r="E3277" s="1" t="s">
        <v>262</v>
      </c>
      <c r="F3277" s="1" t="s">
        <v>2985</v>
      </c>
      <c r="G3277" s="1" t="s">
        <v>16976</v>
      </c>
      <c r="H3277" s="1" t="s">
        <v>16977</v>
      </c>
      <c r="I3277" s="4">
        <v>84.25084490740741</v>
      </c>
      <c r="J3277" s="1">
        <v>2633.81</v>
      </c>
      <c r="K3277" s="1">
        <v>591.2</v>
      </c>
      <c r="M3277" s="10">
        <f t="array" ref="M3277">_xlfn.XLOOKUP(A3277,subscriptions!B3277:B10004,subscriptions!D3277:D10004)</f>
        <v>50</v>
      </c>
      <c r="N3277" s="10">
        <f t="array" ref="N3277">_xlfn.XLOOKUP(A3277,subscriptions!B3277:B10004,subscriptions!G3277:G10004)</f>
        <v>0</v>
      </c>
      <c r="O3277" s="10">
        <v>50.0</v>
      </c>
      <c r="P3277" s="10" t="str">
        <f t="array" ref="P3277">_xlfn.XLOOKUP(A3277,subscriptions!B3277:B10004,subscriptions!C3277:C10004)</f>
        <v>Mini</v>
      </c>
      <c r="Q3277" s="10" t="s">
        <v>173</v>
      </c>
      <c r="R3277" s="10" t="s">
        <v>148</v>
      </c>
      <c r="S3277" s="10" t="s">
        <v>1691</v>
      </c>
    </row>
    <row r="3278">
      <c r="A3278" s="1" t="s">
        <v>4316</v>
      </c>
      <c r="B3278" s="1" t="s">
        <v>455</v>
      </c>
      <c r="C3278" s="1" t="s">
        <v>296</v>
      </c>
      <c r="D3278" s="1" t="s">
        <v>27</v>
      </c>
      <c r="E3278" s="1" t="s">
        <v>631</v>
      </c>
      <c r="F3278" s="1" t="s">
        <v>1318</v>
      </c>
      <c r="G3278" s="1" t="s">
        <v>16978</v>
      </c>
      <c r="H3278" s="1" t="s">
        <v>16979</v>
      </c>
      <c r="I3278" s="4">
        <v>84.2153125</v>
      </c>
      <c r="J3278" s="1">
        <v>2830.38</v>
      </c>
      <c r="K3278" s="1">
        <v>318.48</v>
      </c>
      <c r="M3278" s="10">
        <f t="array" ref="M3278">_xlfn.XLOOKUP(A3278,subscriptions!B3278:B10004,subscriptions!D3278:D10004)</f>
        <v>120</v>
      </c>
      <c r="N3278" s="10">
        <f t="array" ref="N3278">_xlfn.XLOOKUP(A3278,subscriptions!B3278:B10004,subscriptions!G3278:G10004)</f>
        <v>5</v>
      </c>
      <c r="O3278" s="10">
        <v>114.0</v>
      </c>
      <c r="P3278" s="10" t="str">
        <f t="array" ref="P3278">_xlfn.XLOOKUP(A3278,subscriptions!B3278:B10004,subscriptions!C3278:C10004)</f>
        <v>Residential</v>
      </c>
      <c r="Q3278" s="10" t="s">
        <v>194</v>
      </c>
      <c r="R3278" s="10" t="s">
        <v>212</v>
      </c>
      <c r="S3278" s="10" t="s">
        <v>1212</v>
      </c>
    </row>
    <row r="3279">
      <c r="A3279" s="1" t="s">
        <v>4317</v>
      </c>
      <c r="B3279" s="1" t="s">
        <v>919</v>
      </c>
      <c r="C3279" s="1" t="s">
        <v>1876</v>
      </c>
      <c r="D3279" s="1" t="s">
        <v>27</v>
      </c>
      <c r="E3279" s="1" t="s">
        <v>219</v>
      </c>
      <c r="F3279" s="1" t="s">
        <v>220</v>
      </c>
      <c r="G3279" s="1" t="s">
        <v>16980</v>
      </c>
      <c r="H3279" s="1" t="s">
        <v>16981</v>
      </c>
      <c r="I3279" s="4">
        <v>84.25434027777777</v>
      </c>
      <c r="J3279" s="1">
        <v>1045.66</v>
      </c>
      <c r="K3279" s="1">
        <v>203.54</v>
      </c>
      <c r="M3279" s="10">
        <f t="array" ref="M3279">_xlfn.XLOOKUP(A3279,subscriptions!B3279:B10004,subscriptions!D3279:D10004)</f>
        <v>120</v>
      </c>
      <c r="N3279" s="10">
        <f t="array" ref="N3279">_xlfn.XLOOKUP(A3279,subscriptions!B3279:B10004,subscriptions!G3279:G10004)</f>
        <v>10</v>
      </c>
      <c r="O3279" s="10">
        <v>108.0</v>
      </c>
      <c r="P3279" s="10" t="str">
        <f t="array" ref="P3279">_xlfn.XLOOKUP(A3279,subscriptions!B3279:B10004,subscriptions!C3279:C10004)</f>
        <v>Residential</v>
      </c>
      <c r="Q3279" s="10" t="s">
        <v>128</v>
      </c>
      <c r="R3279" s="10" t="s">
        <v>212</v>
      </c>
      <c r="S3279" s="10" t="s">
        <v>2046</v>
      </c>
    </row>
    <row r="3280">
      <c r="A3280" s="1" t="s">
        <v>4318</v>
      </c>
      <c r="B3280" s="1" t="s">
        <v>2018</v>
      </c>
      <c r="C3280" s="1" t="s">
        <v>673</v>
      </c>
      <c r="D3280" s="1" t="s">
        <v>27</v>
      </c>
      <c r="E3280" s="1" t="s">
        <v>631</v>
      </c>
      <c r="F3280" s="1" t="s">
        <v>632</v>
      </c>
      <c r="G3280" s="1" t="s">
        <v>16982</v>
      </c>
      <c r="H3280" s="1" t="s">
        <v>16983</v>
      </c>
      <c r="I3280" s="4">
        <v>84.25703703703704</v>
      </c>
      <c r="J3280" s="1">
        <v>658.86</v>
      </c>
      <c r="K3280" s="1">
        <v>112.13</v>
      </c>
      <c r="M3280" s="10">
        <f t="array" ref="M3280">_xlfn.XLOOKUP(A3280,subscriptions!B3280:B10004,subscriptions!D3280:D10004)</f>
        <v>120</v>
      </c>
      <c r="N3280" s="10">
        <f t="array" ref="N3280">_xlfn.XLOOKUP(A3280,subscriptions!B3280:B10004,subscriptions!G3280:G10004)</f>
        <v>20</v>
      </c>
      <c r="O3280" s="10">
        <v>96.0</v>
      </c>
      <c r="P3280" s="10" t="str">
        <f t="array" ref="P3280">_xlfn.XLOOKUP(A3280,subscriptions!B3280:B10004,subscriptions!C3280:C10004)</f>
        <v>Residential</v>
      </c>
      <c r="Q3280" s="10" t="s">
        <v>128</v>
      </c>
      <c r="R3280" s="10" t="s">
        <v>148</v>
      </c>
      <c r="S3280" s="10" t="s">
        <v>175</v>
      </c>
    </row>
    <row r="3281">
      <c r="A3281" s="1" t="s">
        <v>4319</v>
      </c>
      <c r="B3281" s="1" t="s">
        <v>150</v>
      </c>
      <c r="C3281" s="1" t="s">
        <v>218</v>
      </c>
      <c r="D3281" s="1" t="s">
        <v>153</v>
      </c>
      <c r="E3281" s="1" t="s">
        <v>714</v>
      </c>
      <c r="F3281" s="1" t="s">
        <v>3326</v>
      </c>
      <c r="G3281" s="1" t="s">
        <v>16984</v>
      </c>
      <c r="H3281" s="1" t="s">
        <v>16985</v>
      </c>
      <c r="I3281" s="4">
        <v>84.29822916666667</v>
      </c>
      <c r="J3281" s="1">
        <v>2402.14</v>
      </c>
      <c r="K3281" s="1">
        <v>514.53</v>
      </c>
      <c r="M3281" s="10">
        <f t="array" ref="M3281">_xlfn.XLOOKUP(A3281,subscriptions!B3281:B10004,subscriptions!D3281:D10004)</f>
        <v>120</v>
      </c>
      <c r="N3281" s="10">
        <f t="array" ref="N3281">_xlfn.XLOOKUP(A3281,subscriptions!B3281:B10004,subscriptions!G3281:G10004)</f>
        <v>0</v>
      </c>
      <c r="O3281" s="10">
        <v>120.0</v>
      </c>
      <c r="P3281" s="10" t="str">
        <f t="array" ref="P3281">_xlfn.XLOOKUP(A3281,subscriptions!B3281:B10004,subscriptions!C3281:C10004)</f>
        <v>Residential</v>
      </c>
      <c r="Q3281" s="10" t="s">
        <v>173</v>
      </c>
      <c r="R3281" s="10" t="s">
        <v>212</v>
      </c>
      <c r="S3281" s="10" t="s">
        <v>785</v>
      </c>
    </row>
    <row r="3282">
      <c r="A3282" s="1" t="s">
        <v>4320</v>
      </c>
      <c r="B3282" s="1" t="s">
        <v>589</v>
      </c>
      <c r="C3282" s="1" t="s">
        <v>734</v>
      </c>
      <c r="D3282" s="1" t="s">
        <v>153</v>
      </c>
      <c r="E3282" s="1" t="s">
        <v>111</v>
      </c>
      <c r="F3282" s="1" t="s">
        <v>1227</v>
      </c>
      <c r="G3282" s="1" t="s">
        <v>16986</v>
      </c>
      <c r="H3282" s="1" t="s">
        <v>16987</v>
      </c>
      <c r="I3282" s="4">
        <v>84.33758101851852</v>
      </c>
      <c r="J3282" s="1">
        <v>950.29</v>
      </c>
      <c r="K3282" s="1">
        <v>173.97</v>
      </c>
      <c r="M3282" s="10">
        <f t="array" ref="M3282">_xlfn.XLOOKUP(A3282,subscriptions!B3282:B10004,subscriptions!D3282:D10004)</f>
        <v>120</v>
      </c>
      <c r="N3282" s="10">
        <f t="array" ref="N3282">_xlfn.XLOOKUP(A3282,subscriptions!B3282:B10004,subscriptions!G3282:G10004)</f>
        <v>5</v>
      </c>
      <c r="O3282" s="10">
        <v>114.0</v>
      </c>
      <c r="P3282" s="10" t="str">
        <f t="array" ref="P3282">_xlfn.XLOOKUP(A3282,subscriptions!B3282:B10004,subscriptions!C3282:C10004)</f>
        <v>Residential</v>
      </c>
      <c r="Q3282" s="10" t="s">
        <v>194</v>
      </c>
      <c r="R3282" s="10" t="s">
        <v>212</v>
      </c>
      <c r="S3282" s="10" t="s">
        <v>1961</v>
      </c>
    </row>
    <row r="3283">
      <c r="A3283" s="1" t="s">
        <v>4321</v>
      </c>
      <c r="B3283" s="1" t="s">
        <v>355</v>
      </c>
      <c r="C3283" s="1" t="s">
        <v>1833</v>
      </c>
      <c r="D3283" s="1" t="s">
        <v>153</v>
      </c>
      <c r="E3283" s="1" t="s">
        <v>332</v>
      </c>
      <c r="F3283" s="1" t="s">
        <v>788</v>
      </c>
      <c r="G3283" s="1" t="s">
        <v>16988</v>
      </c>
      <c r="H3283" s="1" t="s">
        <v>16989</v>
      </c>
      <c r="I3283" s="4">
        <v>84.2142361111111</v>
      </c>
      <c r="J3283" s="1">
        <v>353.99</v>
      </c>
      <c r="K3283" s="1">
        <v>69.0</v>
      </c>
      <c r="M3283" s="10">
        <f t="array" ref="M3283">_xlfn.XLOOKUP(A3283,subscriptions!B3283:B10004,subscriptions!D3283:D10004)</f>
        <v>120</v>
      </c>
      <c r="N3283" s="10">
        <f t="array" ref="N3283">_xlfn.XLOOKUP(A3283,subscriptions!B3283:B10004,subscriptions!G3283:G10004)</f>
        <v>10</v>
      </c>
      <c r="O3283" s="10">
        <v>108.0</v>
      </c>
      <c r="P3283" s="10" t="str">
        <f t="array" ref="P3283">_xlfn.XLOOKUP(A3283,subscriptions!B3283:B10004,subscriptions!C3283:C10004)</f>
        <v>Residential</v>
      </c>
      <c r="Q3283" s="10" t="s">
        <v>128</v>
      </c>
      <c r="R3283" s="10" t="s">
        <v>212</v>
      </c>
      <c r="S3283" s="10" t="s">
        <v>388</v>
      </c>
    </row>
    <row r="3284">
      <c r="A3284" s="1" t="s">
        <v>4322</v>
      </c>
      <c r="B3284" s="1" t="s">
        <v>1303</v>
      </c>
      <c r="C3284" s="1" t="s">
        <v>279</v>
      </c>
      <c r="D3284" s="1" t="s">
        <v>153</v>
      </c>
      <c r="E3284" s="1" t="s">
        <v>280</v>
      </c>
      <c r="F3284" s="1" t="s">
        <v>1706</v>
      </c>
      <c r="G3284" s="1" t="s">
        <v>16990</v>
      </c>
      <c r="H3284" s="1" t="s">
        <v>16991</v>
      </c>
      <c r="I3284" s="4">
        <v>84.20983796296296</v>
      </c>
      <c r="J3284" s="1">
        <v>2946.26</v>
      </c>
      <c r="K3284" s="1">
        <v>683.93</v>
      </c>
      <c r="M3284" s="10">
        <f t="array" ref="M3284">_xlfn.XLOOKUP(A3284,subscriptions!B3284:B10004,subscriptions!D3284:D10004)</f>
        <v>120</v>
      </c>
      <c r="N3284" s="10">
        <f t="array" ref="N3284">_xlfn.XLOOKUP(A3284,subscriptions!B3284:B10004,subscriptions!G3284:G10004)</f>
        <v>20</v>
      </c>
      <c r="O3284" s="10">
        <v>96.0</v>
      </c>
      <c r="P3284" s="10" t="str">
        <f t="array" ref="P3284">_xlfn.XLOOKUP(A3284,subscriptions!B3284:B10004,subscriptions!C3284:C10004)</f>
        <v>Residential</v>
      </c>
      <c r="Q3284" s="10" t="s">
        <v>128</v>
      </c>
      <c r="R3284" s="10" t="s">
        <v>148</v>
      </c>
      <c r="S3284" s="10" t="s">
        <v>353</v>
      </c>
    </row>
    <row r="3285">
      <c r="A3285" s="1" t="s">
        <v>4325</v>
      </c>
      <c r="B3285" s="1" t="s">
        <v>2788</v>
      </c>
      <c r="C3285" s="1" t="s">
        <v>1142</v>
      </c>
      <c r="D3285" s="1" t="s">
        <v>153</v>
      </c>
      <c r="E3285" s="1" t="s">
        <v>262</v>
      </c>
      <c r="F3285" s="1" t="s">
        <v>2853</v>
      </c>
      <c r="G3285" s="1" t="s">
        <v>16992</v>
      </c>
      <c r="H3285" s="1" t="s">
        <v>16993</v>
      </c>
      <c r="I3285" s="4">
        <v>84.29673611111112</v>
      </c>
      <c r="J3285" s="1">
        <v>3262.74</v>
      </c>
      <c r="K3285" s="1">
        <v>697.72</v>
      </c>
      <c r="M3285" s="10">
        <f t="array" ref="M3285">_xlfn.XLOOKUP(A3285,subscriptions!B3285:B10004,subscriptions!D3285:D10004)</f>
        <v>120</v>
      </c>
      <c r="N3285" s="10">
        <f t="array" ref="N3285">_xlfn.XLOOKUP(A3285,subscriptions!B3285:B10004,subscriptions!G3285:G10004)</f>
        <v>0</v>
      </c>
      <c r="O3285" s="10">
        <v>120.0</v>
      </c>
      <c r="P3285" s="10" t="str">
        <f t="array" ref="P3285">_xlfn.XLOOKUP(A3285,subscriptions!B3285:B10004,subscriptions!C3285:C10004)</f>
        <v>Residential</v>
      </c>
      <c r="Q3285" s="10" t="s">
        <v>173</v>
      </c>
      <c r="R3285" s="10" t="s">
        <v>212</v>
      </c>
      <c r="S3285" s="10" t="s">
        <v>373</v>
      </c>
    </row>
    <row r="3286">
      <c r="A3286" s="1" t="s">
        <v>4326</v>
      </c>
      <c r="B3286" s="1" t="s">
        <v>2279</v>
      </c>
      <c r="C3286" s="1" t="s">
        <v>1507</v>
      </c>
      <c r="D3286" s="1" t="s">
        <v>153</v>
      </c>
      <c r="E3286" s="1" t="s">
        <v>631</v>
      </c>
      <c r="F3286" s="1" t="s">
        <v>943</v>
      </c>
      <c r="G3286" s="1" t="s">
        <v>16994</v>
      </c>
      <c r="H3286" s="1" t="s">
        <v>16995</v>
      </c>
      <c r="I3286" s="4">
        <v>84.30003472222222</v>
      </c>
      <c r="J3286" s="1">
        <v>991.91</v>
      </c>
      <c r="K3286" s="1">
        <v>159.71</v>
      </c>
      <c r="M3286" s="10">
        <f t="array" ref="M3286">_xlfn.XLOOKUP(A3286,subscriptions!B3286:B10004,subscriptions!D3286:D10004)</f>
        <v>120</v>
      </c>
      <c r="N3286" s="10">
        <f t="array" ref="N3286">_xlfn.XLOOKUP(A3286,subscriptions!B3286:B10004,subscriptions!G3286:G10004)</f>
        <v>5</v>
      </c>
      <c r="O3286" s="10">
        <v>114.0</v>
      </c>
      <c r="P3286" s="10" t="str">
        <f t="array" ref="P3286">_xlfn.XLOOKUP(A3286,subscriptions!B3286:B10004,subscriptions!C3286:C10004)</f>
        <v>Residential</v>
      </c>
      <c r="Q3286" s="10" t="s">
        <v>194</v>
      </c>
      <c r="R3286" s="10" t="s">
        <v>212</v>
      </c>
      <c r="S3286" s="10" t="s">
        <v>1172</v>
      </c>
    </row>
    <row r="3287">
      <c r="A3287" s="1" t="s">
        <v>4327</v>
      </c>
      <c r="B3287" s="1" t="s">
        <v>1491</v>
      </c>
      <c r="C3287" s="1" t="s">
        <v>1415</v>
      </c>
      <c r="D3287" s="1" t="s">
        <v>153</v>
      </c>
      <c r="E3287" s="1" t="s">
        <v>280</v>
      </c>
      <c r="F3287" s="1" t="s">
        <v>1706</v>
      </c>
      <c r="G3287" s="1" t="s">
        <v>16996</v>
      </c>
      <c r="H3287" s="1" t="s">
        <v>16997</v>
      </c>
      <c r="I3287" s="4">
        <v>84.21256944444444</v>
      </c>
      <c r="J3287" s="1">
        <v>168.08</v>
      </c>
      <c r="K3287" s="1">
        <v>56.89</v>
      </c>
      <c r="M3287" s="10">
        <f t="array" ref="M3287">_xlfn.XLOOKUP(A3287,subscriptions!B3287:B10004,subscriptions!D3287:D10004)</f>
        <v>120</v>
      </c>
      <c r="N3287" s="10">
        <f t="array" ref="N3287">_xlfn.XLOOKUP(A3287,subscriptions!B3287:B10004,subscriptions!G3287:G10004)</f>
        <v>10</v>
      </c>
      <c r="O3287" s="10">
        <v>108.0</v>
      </c>
      <c r="P3287" s="10" t="str">
        <f t="array" ref="P3287">_xlfn.XLOOKUP(A3287,subscriptions!B3287:B10004,subscriptions!C3287:C10004)</f>
        <v>Residential</v>
      </c>
      <c r="Q3287" s="10" t="s">
        <v>128</v>
      </c>
      <c r="R3287" s="10" t="s">
        <v>212</v>
      </c>
      <c r="S3287" s="10" t="s">
        <v>813</v>
      </c>
    </row>
    <row r="3288">
      <c r="A3288" s="1" t="s">
        <v>4328</v>
      </c>
      <c r="B3288" s="1" t="s">
        <v>1226</v>
      </c>
      <c r="C3288" s="1" t="s">
        <v>198</v>
      </c>
      <c r="D3288" s="1" t="s">
        <v>153</v>
      </c>
      <c r="E3288" s="1" t="s">
        <v>332</v>
      </c>
      <c r="F3288" s="1" t="s">
        <v>736</v>
      </c>
      <c r="G3288" s="1" t="s">
        <v>16998</v>
      </c>
      <c r="H3288" s="1" t="s">
        <v>16999</v>
      </c>
      <c r="I3288" s="4">
        <v>84.2146875</v>
      </c>
      <c r="J3288" s="1">
        <v>786.11</v>
      </c>
      <c r="K3288" s="1">
        <v>78.67</v>
      </c>
      <c r="M3288" s="10">
        <f t="array" ref="M3288">_xlfn.XLOOKUP(A3288,subscriptions!B3288:B10004,subscriptions!D3288:D10004)</f>
        <v>120</v>
      </c>
      <c r="N3288" s="10">
        <f t="array" ref="N3288">_xlfn.XLOOKUP(A3288,subscriptions!B3288:B10004,subscriptions!G3288:G10004)</f>
        <v>20</v>
      </c>
      <c r="O3288" s="10">
        <v>96.0</v>
      </c>
      <c r="P3288" s="10" t="str">
        <f t="array" ref="P3288">_xlfn.XLOOKUP(A3288,subscriptions!B3288:B10004,subscriptions!C3288:C10004)</f>
        <v>Residential</v>
      </c>
      <c r="Q3288" s="10" t="s">
        <v>128</v>
      </c>
      <c r="R3288" s="10" t="s">
        <v>148</v>
      </c>
      <c r="S3288" s="10" t="s">
        <v>3641</v>
      </c>
    </row>
    <row r="3289">
      <c r="A3289" s="1" t="s">
        <v>4329</v>
      </c>
      <c r="B3289" s="1" t="s">
        <v>312</v>
      </c>
      <c r="C3289" s="1" t="s">
        <v>786</v>
      </c>
      <c r="D3289" s="1" t="s">
        <v>153</v>
      </c>
      <c r="E3289" s="1" t="s">
        <v>280</v>
      </c>
      <c r="F3289" s="1" t="s">
        <v>2239</v>
      </c>
      <c r="G3289" s="1" t="s">
        <v>17000</v>
      </c>
      <c r="H3289" s="1" t="s">
        <v>17001</v>
      </c>
      <c r="I3289" s="4">
        <v>84.29935185185185</v>
      </c>
      <c r="J3289" s="1">
        <v>2490.93</v>
      </c>
      <c r="K3289" s="1">
        <v>385.22</v>
      </c>
      <c r="M3289" s="10">
        <f t="array" ref="M3289">_xlfn.XLOOKUP(A3289,subscriptions!B3289:B10004,subscriptions!D3289:D10004)</f>
        <v>50</v>
      </c>
      <c r="N3289" s="10">
        <f t="array" ref="N3289">_xlfn.XLOOKUP(A3289,subscriptions!B3289:B10004,subscriptions!G3289:G10004)</f>
        <v>0</v>
      </c>
      <c r="O3289" s="10">
        <v>50.0</v>
      </c>
      <c r="P3289" s="10" t="str">
        <f t="array" ref="P3289">_xlfn.XLOOKUP(A3289,subscriptions!B3289:B10004,subscriptions!C3289:C10004)</f>
        <v>Mini</v>
      </c>
      <c r="Q3289" s="10" t="s">
        <v>173</v>
      </c>
      <c r="R3289" s="10" t="s">
        <v>148</v>
      </c>
      <c r="S3289" s="10" t="s">
        <v>522</v>
      </c>
    </row>
    <row r="3290">
      <c r="A3290" s="1" t="s">
        <v>4330</v>
      </c>
      <c r="B3290" s="1" t="s">
        <v>109</v>
      </c>
      <c r="C3290" s="1" t="s">
        <v>827</v>
      </c>
      <c r="D3290" s="1" t="s">
        <v>27</v>
      </c>
      <c r="E3290" s="1" t="s">
        <v>332</v>
      </c>
      <c r="F3290" s="1" t="s">
        <v>1028</v>
      </c>
      <c r="G3290" s="1" t="s">
        <v>17002</v>
      </c>
      <c r="H3290" s="1" t="s">
        <v>17003</v>
      </c>
      <c r="I3290" s="4">
        <v>84.37947916666667</v>
      </c>
      <c r="J3290" s="1">
        <v>3530.73</v>
      </c>
      <c r="K3290" s="1">
        <v>403.18</v>
      </c>
      <c r="M3290" s="10">
        <f t="array" ref="M3290">_xlfn.XLOOKUP(A3290,subscriptions!B3290:B10004,subscriptions!D3290:D10004)</f>
        <v>250</v>
      </c>
      <c r="N3290" s="10">
        <f t="array" ref="N3290">_xlfn.XLOOKUP(A3290,subscriptions!B3290:B10004,subscriptions!G3290:G10004)</f>
        <v>5</v>
      </c>
      <c r="O3290" s="10">
        <v>237.5</v>
      </c>
      <c r="P3290" s="10" t="str">
        <f t="array" ref="P3290">_xlfn.XLOOKUP(A3290,subscriptions!B3290:B10004,subscriptions!C3290:C10004)</f>
        <v>Business</v>
      </c>
      <c r="Q3290" s="10" t="s">
        <v>194</v>
      </c>
      <c r="R3290" s="10" t="s">
        <v>129</v>
      </c>
      <c r="S3290" s="10" t="s">
        <v>2380</v>
      </c>
    </row>
    <row r="3291">
      <c r="A3291" s="1" t="s">
        <v>4331</v>
      </c>
      <c r="B3291" s="1" t="s">
        <v>6037</v>
      </c>
      <c r="C3291" s="1" t="s">
        <v>1678</v>
      </c>
      <c r="D3291" s="1" t="s">
        <v>27</v>
      </c>
      <c r="E3291" s="1" t="s">
        <v>332</v>
      </c>
      <c r="F3291" s="1" t="s">
        <v>618</v>
      </c>
      <c r="G3291" s="1" t="s">
        <v>17004</v>
      </c>
      <c r="H3291" s="1" t="s">
        <v>17005</v>
      </c>
      <c r="I3291" s="4">
        <v>84.33630787037038</v>
      </c>
      <c r="J3291" s="1">
        <v>391.24</v>
      </c>
      <c r="K3291" s="1">
        <v>100.04</v>
      </c>
      <c r="M3291" s="10">
        <f t="array" ref="M3291">_xlfn.XLOOKUP(A3291,subscriptions!B3291:B10004,subscriptions!D3291:D10004)</f>
        <v>250</v>
      </c>
      <c r="N3291" s="10">
        <f t="array" ref="N3291">_xlfn.XLOOKUP(A3291,subscriptions!B3291:B10004,subscriptions!G3291:G10004)</f>
        <v>10</v>
      </c>
      <c r="O3291" s="10">
        <v>225.0</v>
      </c>
      <c r="P3291" s="10" t="str">
        <f t="array" ref="P3291">_xlfn.XLOOKUP(A3291,subscriptions!B3291:B10004,subscriptions!C3291:C10004)</f>
        <v>Business</v>
      </c>
      <c r="Q3291" s="10" t="s">
        <v>128</v>
      </c>
      <c r="R3291" s="10" t="s">
        <v>129</v>
      </c>
      <c r="S3291" s="10" t="s">
        <v>1971</v>
      </c>
    </row>
    <row r="3292">
      <c r="A3292" s="1" t="s">
        <v>4332</v>
      </c>
      <c r="B3292" s="1" t="s">
        <v>1664</v>
      </c>
      <c r="C3292" s="1" t="s">
        <v>237</v>
      </c>
      <c r="D3292" s="1" t="s">
        <v>153</v>
      </c>
      <c r="E3292" s="1" t="s">
        <v>280</v>
      </c>
      <c r="F3292" s="1" t="s">
        <v>281</v>
      </c>
      <c r="G3292" s="1" t="s">
        <v>17006</v>
      </c>
      <c r="H3292" s="1" t="s">
        <v>17007</v>
      </c>
      <c r="I3292" s="4">
        <v>84.33621527777778</v>
      </c>
      <c r="J3292" s="1">
        <v>153.98</v>
      </c>
      <c r="K3292" s="1">
        <v>24.45</v>
      </c>
      <c r="M3292" s="10">
        <f t="array" ref="M3292">_xlfn.XLOOKUP(A3292,subscriptions!B3292:B10004,subscriptions!D3292:D10004)</f>
        <v>250</v>
      </c>
      <c r="N3292" s="10">
        <f t="array" ref="N3292">_xlfn.XLOOKUP(A3292,subscriptions!B3292:B10004,subscriptions!G3292:G10004)</f>
        <v>20</v>
      </c>
      <c r="O3292" s="10">
        <v>200.0</v>
      </c>
      <c r="P3292" s="10" t="str">
        <f t="array" ref="P3292">_xlfn.XLOOKUP(A3292,subscriptions!B3292:B10004,subscriptions!C3292:C10004)</f>
        <v>Business</v>
      </c>
      <c r="Q3292" s="10" t="s">
        <v>128</v>
      </c>
      <c r="R3292" s="10" t="s">
        <v>129</v>
      </c>
      <c r="S3292" s="10" t="s">
        <v>1971</v>
      </c>
    </row>
    <row r="3293">
      <c r="A3293" s="1" t="s">
        <v>4333</v>
      </c>
      <c r="B3293" s="1" t="s">
        <v>389</v>
      </c>
      <c r="C3293" s="1" t="s">
        <v>1388</v>
      </c>
      <c r="D3293" s="1" t="s">
        <v>27</v>
      </c>
      <c r="E3293" s="1" t="s">
        <v>239</v>
      </c>
      <c r="F3293" s="1" t="s">
        <v>2132</v>
      </c>
      <c r="G3293" s="1" t="s">
        <v>17008</v>
      </c>
      <c r="H3293" s="1" t="s">
        <v>17009</v>
      </c>
      <c r="I3293" s="4">
        <v>84.2106712962963</v>
      </c>
      <c r="J3293" s="1">
        <v>3197.64</v>
      </c>
      <c r="K3293" s="1">
        <v>448.38</v>
      </c>
      <c r="M3293" s="10">
        <f t="array" ref="M3293">_xlfn.XLOOKUP(A3293,subscriptions!B3293:B10004,subscriptions!D3293:D10004)</f>
        <v>120</v>
      </c>
      <c r="N3293" s="10">
        <f t="array" ref="N3293">_xlfn.XLOOKUP(A3293,subscriptions!B3293:B10004,subscriptions!G3293:G10004)</f>
        <v>0</v>
      </c>
      <c r="O3293" s="10">
        <v>120.0</v>
      </c>
      <c r="P3293" s="10" t="str">
        <f t="array" ref="P3293">_xlfn.XLOOKUP(A3293,subscriptions!B3293:B10004,subscriptions!C3293:C10004)</f>
        <v>Residential</v>
      </c>
      <c r="Q3293" s="10" t="s">
        <v>173</v>
      </c>
      <c r="R3293" s="10" t="s">
        <v>212</v>
      </c>
      <c r="S3293" s="10" t="s">
        <v>770</v>
      </c>
    </row>
    <row r="3294">
      <c r="A3294" s="1" t="s">
        <v>4334</v>
      </c>
      <c r="B3294" s="1" t="s">
        <v>555</v>
      </c>
      <c r="C3294" s="1" t="s">
        <v>524</v>
      </c>
      <c r="D3294" s="1" t="s">
        <v>153</v>
      </c>
      <c r="E3294" s="1" t="s">
        <v>280</v>
      </c>
      <c r="F3294" s="1" t="s">
        <v>1665</v>
      </c>
      <c r="G3294" s="1" t="s">
        <v>17010</v>
      </c>
      <c r="H3294" s="1" t="s">
        <v>17011</v>
      </c>
      <c r="I3294" s="4">
        <v>84.3758912037037</v>
      </c>
      <c r="J3294" s="1">
        <v>789.98</v>
      </c>
      <c r="K3294" s="1">
        <v>141.4</v>
      </c>
      <c r="M3294" s="10">
        <f t="array" ref="M3294">_xlfn.XLOOKUP(A3294,subscriptions!B3294:B10004,subscriptions!D3294:D10004)</f>
        <v>120</v>
      </c>
      <c r="N3294" s="10">
        <f t="array" ref="N3294">_xlfn.XLOOKUP(A3294,subscriptions!B3294:B10004,subscriptions!G3294:G10004)</f>
        <v>5</v>
      </c>
      <c r="O3294" s="10">
        <v>114.0</v>
      </c>
      <c r="P3294" s="10" t="str">
        <f t="array" ref="P3294">_xlfn.XLOOKUP(A3294,subscriptions!B3294:B10004,subscriptions!C3294:C10004)</f>
        <v>Residential</v>
      </c>
      <c r="Q3294" s="10" t="s">
        <v>194</v>
      </c>
      <c r="R3294" s="10" t="s">
        <v>212</v>
      </c>
      <c r="S3294" s="10" t="s">
        <v>1442</v>
      </c>
    </row>
    <row r="3295">
      <c r="A3295" s="1" t="s">
        <v>4337</v>
      </c>
      <c r="B3295" s="1" t="s">
        <v>472</v>
      </c>
      <c r="C3295" s="1" t="s">
        <v>152</v>
      </c>
      <c r="D3295" s="1" t="s">
        <v>27</v>
      </c>
      <c r="E3295" s="1" t="s">
        <v>262</v>
      </c>
      <c r="F3295" s="1" t="s">
        <v>674</v>
      </c>
      <c r="G3295" s="1" t="s">
        <v>17012</v>
      </c>
      <c r="H3295" s="1" t="s">
        <v>17013</v>
      </c>
      <c r="I3295" s="4">
        <v>84.29265046296297</v>
      </c>
      <c r="J3295" s="1">
        <v>1220.55</v>
      </c>
      <c r="K3295" s="1">
        <v>231.35</v>
      </c>
      <c r="M3295" s="10">
        <f t="array" ref="M3295">_xlfn.XLOOKUP(A3295,subscriptions!B3295:B10004,subscriptions!D3295:D10004)</f>
        <v>120</v>
      </c>
      <c r="N3295" s="10">
        <f t="array" ref="N3295">_xlfn.XLOOKUP(A3295,subscriptions!B3295:B10004,subscriptions!G3295:G10004)</f>
        <v>10</v>
      </c>
      <c r="O3295" s="10">
        <v>108.0</v>
      </c>
      <c r="P3295" s="10" t="str">
        <f t="array" ref="P3295">_xlfn.XLOOKUP(A3295,subscriptions!B3295:B10004,subscriptions!C3295:C10004)</f>
        <v>Residential</v>
      </c>
      <c r="Q3295" s="10" t="s">
        <v>128</v>
      </c>
      <c r="R3295" s="10" t="s">
        <v>212</v>
      </c>
      <c r="S3295" s="10" t="s">
        <v>587</v>
      </c>
    </row>
    <row r="3296">
      <c r="A3296" s="1" t="s">
        <v>4338</v>
      </c>
      <c r="B3296" s="1" t="s">
        <v>426</v>
      </c>
      <c r="C3296" s="1" t="s">
        <v>1492</v>
      </c>
      <c r="D3296" s="1" t="s">
        <v>153</v>
      </c>
      <c r="E3296" s="1" t="s">
        <v>28</v>
      </c>
      <c r="F3296" s="1" t="s">
        <v>2581</v>
      </c>
      <c r="G3296" s="1" t="s">
        <v>17014</v>
      </c>
      <c r="H3296" s="1" t="s">
        <v>17015</v>
      </c>
      <c r="I3296" s="4">
        <v>84.21214120370371</v>
      </c>
      <c r="J3296" s="1">
        <v>5216.12</v>
      </c>
      <c r="K3296" s="1">
        <v>1226.18</v>
      </c>
      <c r="M3296" s="10">
        <f t="array" ref="M3296">_xlfn.XLOOKUP(A3296,subscriptions!B3296:B10004,subscriptions!D3296:D10004)</f>
        <v>250</v>
      </c>
      <c r="N3296" s="10">
        <f t="array" ref="N3296">_xlfn.XLOOKUP(A3296,subscriptions!B3296:B10004,subscriptions!G3296:G10004)</f>
        <v>20</v>
      </c>
      <c r="O3296" s="10">
        <v>200.0</v>
      </c>
      <c r="P3296" s="10" t="str">
        <f t="array" ref="P3296">_xlfn.XLOOKUP(A3296,subscriptions!B3296:B10004,subscriptions!C3296:C10004)</f>
        <v>Business</v>
      </c>
      <c r="Q3296" s="10" t="s">
        <v>128</v>
      </c>
      <c r="R3296" s="10" t="s">
        <v>129</v>
      </c>
      <c r="S3296" s="10" t="s">
        <v>857</v>
      </c>
    </row>
    <row r="3297">
      <c r="A3297" s="1" t="s">
        <v>4339</v>
      </c>
      <c r="B3297" s="1" t="s">
        <v>1317</v>
      </c>
      <c r="C3297" s="1" t="s">
        <v>524</v>
      </c>
      <c r="D3297" s="1" t="s">
        <v>27</v>
      </c>
      <c r="E3297" s="1" t="s">
        <v>262</v>
      </c>
      <c r="F3297" s="1" t="s">
        <v>674</v>
      </c>
      <c r="G3297" s="1" t="s">
        <v>17016</v>
      </c>
      <c r="H3297" s="1" t="s">
        <v>17017</v>
      </c>
      <c r="I3297" s="4">
        <v>84.42047453703704</v>
      </c>
      <c r="J3297" s="1">
        <v>153.33</v>
      </c>
      <c r="K3297" s="1">
        <v>21.37</v>
      </c>
      <c r="M3297" s="10">
        <f t="array" ref="M3297">_xlfn.XLOOKUP(A3297,subscriptions!B3297:B10004,subscriptions!D3297:D10004)</f>
        <v>50</v>
      </c>
      <c r="N3297" s="10">
        <f t="array" ref="N3297">_xlfn.XLOOKUP(A3297,subscriptions!B3297:B10004,subscriptions!G3297:G10004)</f>
        <v>0</v>
      </c>
      <c r="O3297" s="10">
        <v>50.0</v>
      </c>
      <c r="P3297" s="10" t="str">
        <f t="array" ref="P3297">_xlfn.XLOOKUP(A3297,subscriptions!B3297:B10004,subscriptions!C3297:C10004)</f>
        <v>Mini</v>
      </c>
      <c r="Q3297" s="10" t="s">
        <v>173</v>
      </c>
      <c r="R3297" s="10" t="s">
        <v>148</v>
      </c>
      <c r="S3297" s="10" t="s">
        <v>940</v>
      </c>
    </row>
    <row r="3298">
      <c r="A3298" s="1" t="s">
        <v>4340</v>
      </c>
      <c r="B3298" s="1" t="s">
        <v>523</v>
      </c>
      <c r="C3298" s="1" t="s">
        <v>3912</v>
      </c>
      <c r="D3298" s="1" t="s">
        <v>27</v>
      </c>
      <c r="E3298" s="1" t="s">
        <v>714</v>
      </c>
      <c r="F3298" s="1" t="s">
        <v>828</v>
      </c>
      <c r="G3298" s="1" t="s">
        <v>17018</v>
      </c>
      <c r="H3298" s="1" t="s">
        <v>17019</v>
      </c>
      <c r="I3298" s="4">
        <v>84.34127314814815</v>
      </c>
      <c r="J3298" s="1">
        <v>1617.54</v>
      </c>
      <c r="K3298" s="1">
        <v>397.18</v>
      </c>
      <c r="M3298" s="10">
        <f t="array" ref="M3298">_xlfn.XLOOKUP(A3298,subscriptions!B3298:B10004,subscriptions!D3298:D10004)</f>
        <v>50</v>
      </c>
      <c r="N3298" s="10">
        <f t="array" ref="N3298">_xlfn.XLOOKUP(A3298,subscriptions!B3298:B10004,subscriptions!G3298:G10004)</f>
        <v>5</v>
      </c>
      <c r="O3298" s="10">
        <v>47.5</v>
      </c>
      <c r="P3298" s="10" t="str">
        <f t="array" ref="P3298">_xlfn.XLOOKUP(A3298,subscriptions!B3298:B10004,subscriptions!C3298:C10004)</f>
        <v>Mini</v>
      </c>
      <c r="Q3298" s="10" t="s">
        <v>194</v>
      </c>
      <c r="R3298" s="10" t="s">
        <v>148</v>
      </c>
      <c r="S3298" s="10" t="s">
        <v>259</v>
      </c>
    </row>
    <row r="3299">
      <c r="A3299" s="1" t="s">
        <v>4341</v>
      </c>
      <c r="B3299" s="1" t="s">
        <v>686</v>
      </c>
      <c r="C3299" s="1" t="s">
        <v>2483</v>
      </c>
      <c r="D3299" s="1" t="s">
        <v>153</v>
      </c>
      <c r="E3299" s="1" t="s">
        <v>714</v>
      </c>
      <c r="F3299" s="1" t="s">
        <v>3419</v>
      </c>
      <c r="G3299" s="1" t="s">
        <v>17020</v>
      </c>
      <c r="H3299" s="1" t="s">
        <v>17021</v>
      </c>
      <c r="I3299" s="4">
        <v>84.17292824074075</v>
      </c>
      <c r="J3299" s="1">
        <v>165.49</v>
      </c>
      <c r="K3299" s="1">
        <v>56.39</v>
      </c>
      <c r="M3299" s="10">
        <f t="array" ref="M3299">_xlfn.XLOOKUP(A3299,subscriptions!B3299:B10004,subscriptions!D3299:D10004)</f>
        <v>120</v>
      </c>
      <c r="N3299" s="10">
        <f t="array" ref="N3299">_xlfn.XLOOKUP(A3299,subscriptions!B3299:B10004,subscriptions!G3299:G10004)</f>
        <v>10</v>
      </c>
      <c r="O3299" s="10">
        <v>108.0</v>
      </c>
      <c r="P3299" s="10" t="str">
        <f t="array" ref="P3299">_xlfn.XLOOKUP(A3299,subscriptions!B3299:B10004,subscriptions!C3299:C10004)</f>
        <v>Residential</v>
      </c>
      <c r="Q3299" s="10" t="s">
        <v>128</v>
      </c>
      <c r="R3299" s="10" t="s">
        <v>212</v>
      </c>
      <c r="S3299" s="10" t="s">
        <v>2630</v>
      </c>
    </row>
    <row r="3300">
      <c r="A3300" s="1" t="s">
        <v>4342</v>
      </c>
      <c r="B3300" s="1" t="s">
        <v>1506</v>
      </c>
      <c r="C3300" s="1" t="s">
        <v>133</v>
      </c>
      <c r="D3300" s="1" t="s">
        <v>27</v>
      </c>
      <c r="E3300" s="1" t="s">
        <v>111</v>
      </c>
      <c r="F3300" s="1" t="s">
        <v>1855</v>
      </c>
      <c r="G3300" s="1" t="s">
        <v>17022</v>
      </c>
      <c r="H3300" s="1" t="s">
        <v>17023</v>
      </c>
      <c r="I3300" s="4">
        <v>84.21278935185185</v>
      </c>
      <c r="J3300" s="1">
        <v>756.13</v>
      </c>
      <c r="K3300" s="1">
        <v>76.48</v>
      </c>
      <c r="M3300" s="10">
        <f t="array" ref="M3300">_xlfn.XLOOKUP(A3300,subscriptions!B3300:B10004,subscriptions!D3300:D10004)</f>
        <v>120</v>
      </c>
      <c r="N3300" s="10">
        <f t="array" ref="N3300">_xlfn.XLOOKUP(A3300,subscriptions!B3300:B10004,subscriptions!G3300:G10004)</f>
        <v>20</v>
      </c>
      <c r="O3300" s="10">
        <v>96.0</v>
      </c>
      <c r="P3300" s="10" t="str">
        <f t="array" ref="P3300">_xlfn.XLOOKUP(A3300,subscriptions!B3300:B10004,subscriptions!C3300:C10004)</f>
        <v>Residential</v>
      </c>
      <c r="Q3300" s="10" t="s">
        <v>128</v>
      </c>
      <c r="R3300" s="10" t="s">
        <v>148</v>
      </c>
      <c r="S3300" s="10" t="s">
        <v>813</v>
      </c>
    </row>
    <row r="3301">
      <c r="A3301" s="1" t="s">
        <v>4343</v>
      </c>
      <c r="B3301" s="1" t="s">
        <v>1303</v>
      </c>
      <c r="C3301" s="1" t="s">
        <v>426</v>
      </c>
      <c r="D3301" s="1" t="s">
        <v>153</v>
      </c>
      <c r="E3301" s="1" t="s">
        <v>262</v>
      </c>
      <c r="F3301" s="1" t="s">
        <v>4113</v>
      </c>
      <c r="G3301" s="1" t="s">
        <v>17024</v>
      </c>
      <c r="H3301" s="1" t="s">
        <v>17025</v>
      </c>
      <c r="I3301" s="4">
        <v>84.29932870370371</v>
      </c>
      <c r="J3301" s="1">
        <v>2493.04</v>
      </c>
      <c r="K3301" s="1">
        <v>360.96</v>
      </c>
      <c r="M3301" s="10">
        <f t="array" ref="M3301">_xlfn.XLOOKUP(A3301,subscriptions!B3301:B10004,subscriptions!D3301:D10004)</f>
        <v>120</v>
      </c>
      <c r="N3301" s="10">
        <f t="array" ref="N3301">_xlfn.XLOOKUP(A3301,subscriptions!B3301:B10004,subscriptions!G3301:G10004)</f>
        <v>0</v>
      </c>
      <c r="O3301" s="10">
        <v>120.0</v>
      </c>
      <c r="P3301" s="10" t="str">
        <f t="array" ref="P3301">_xlfn.XLOOKUP(A3301,subscriptions!B3301:B10004,subscriptions!C3301:C10004)</f>
        <v>Residential</v>
      </c>
      <c r="Q3301" s="10" t="s">
        <v>173</v>
      </c>
      <c r="R3301" s="10" t="s">
        <v>212</v>
      </c>
      <c r="S3301" s="10" t="s">
        <v>522</v>
      </c>
    </row>
    <row r="3302">
      <c r="A3302" s="1" t="s">
        <v>4345</v>
      </c>
      <c r="B3302" s="1" t="s">
        <v>969</v>
      </c>
      <c r="C3302" s="1" t="s">
        <v>1477</v>
      </c>
      <c r="D3302" s="1" t="s">
        <v>27</v>
      </c>
      <c r="E3302" s="1" t="s">
        <v>111</v>
      </c>
      <c r="F3302" s="1" t="s">
        <v>3756</v>
      </c>
      <c r="G3302" s="1" t="s">
        <v>17026</v>
      </c>
      <c r="H3302" s="1" t="s">
        <v>17027</v>
      </c>
      <c r="I3302" s="4">
        <v>84.29870370370371</v>
      </c>
      <c r="J3302" s="1">
        <v>902.34</v>
      </c>
      <c r="K3302" s="1">
        <v>211.0</v>
      </c>
      <c r="M3302" s="10">
        <f t="array" ref="M3302">_xlfn.XLOOKUP(A3302,subscriptions!B3302:B10004,subscriptions!D3302:D10004)</f>
        <v>120</v>
      </c>
      <c r="N3302" s="10">
        <f t="array" ref="N3302">_xlfn.XLOOKUP(A3302,subscriptions!B3302:B10004,subscriptions!G3302:G10004)</f>
        <v>5</v>
      </c>
      <c r="O3302" s="10">
        <v>114.0</v>
      </c>
      <c r="P3302" s="10" t="str">
        <f t="array" ref="P3302">_xlfn.XLOOKUP(A3302,subscriptions!B3302:B10004,subscriptions!C3302:C10004)</f>
        <v>Residential</v>
      </c>
      <c r="Q3302" s="10" t="s">
        <v>194</v>
      </c>
      <c r="R3302" s="10" t="s">
        <v>212</v>
      </c>
      <c r="S3302" s="10" t="s">
        <v>276</v>
      </c>
    </row>
    <row r="3303">
      <c r="A3303" s="1" t="s">
        <v>4348</v>
      </c>
      <c r="B3303" s="1" t="s">
        <v>4627</v>
      </c>
      <c r="C3303" s="1" t="s">
        <v>1200</v>
      </c>
      <c r="D3303" s="1" t="s">
        <v>27</v>
      </c>
      <c r="E3303" s="1" t="s">
        <v>111</v>
      </c>
      <c r="F3303" s="1" t="s">
        <v>112</v>
      </c>
      <c r="G3303" s="1" t="s">
        <v>17028</v>
      </c>
      <c r="H3303" s="1" t="s">
        <v>17029</v>
      </c>
      <c r="I3303" s="4">
        <v>84.38065972222222</v>
      </c>
      <c r="J3303" s="1">
        <v>8857.78</v>
      </c>
      <c r="K3303" s="1">
        <v>2135.44</v>
      </c>
      <c r="M3303" s="10">
        <f t="array" ref="M3303">_xlfn.XLOOKUP(A3303,subscriptions!B3303:B10004,subscriptions!D3303:D10004)</f>
        <v>120</v>
      </c>
      <c r="N3303" s="10">
        <f t="array" ref="N3303">_xlfn.XLOOKUP(A3303,subscriptions!B3303:B10004,subscriptions!G3303:G10004)</f>
        <v>10</v>
      </c>
      <c r="O3303" s="10">
        <v>108.0</v>
      </c>
      <c r="P3303" s="10" t="str">
        <f t="array" ref="P3303">_xlfn.XLOOKUP(A3303,subscriptions!B3303:B10004,subscriptions!C3303:C10004)</f>
        <v>Residential</v>
      </c>
      <c r="Q3303" s="10" t="s">
        <v>128</v>
      </c>
      <c r="R3303" s="10" t="s">
        <v>212</v>
      </c>
      <c r="S3303" s="10" t="s">
        <v>762</v>
      </c>
    </row>
    <row r="3304">
      <c r="A3304" s="1" t="s">
        <v>4349</v>
      </c>
      <c r="B3304" s="1" t="s">
        <v>1044</v>
      </c>
      <c r="C3304" s="1" t="s">
        <v>509</v>
      </c>
      <c r="D3304" s="1" t="s">
        <v>27</v>
      </c>
      <c r="E3304" s="1" t="s">
        <v>219</v>
      </c>
      <c r="F3304" s="1" t="s">
        <v>2446</v>
      </c>
      <c r="G3304" s="1" t="s">
        <v>17030</v>
      </c>
      <c r="H3304" s="1" t="s">
        <v>17031</v>
      </c>
      <c r="I3304" s="4">
        <v>84.38266203703704</v>
      </c>
      <c r="J3304" s="1">
        <v>1278.27</v>
      </c>
      <c r="K3304" s="1">
        <v>224.13</v>
      </c>
      <c r="M3304" s="10">
        <f t="array" ref="M3304">_xlfn.XLOOKUP(A3304,subscriptions!B3304:B10004,subscriptions!D3304:D10004)</f>
        <v>250</v>
      </c>
      <c r="N3304" s="10">
        <f t="array" ref="N3304">_xlfn.XLOOKUP(A3304,subscriptions!B3304:B10004,subscriptions!G3304:G10004)</f>
        <v>20</v>
      </c>
      <c r="O3304" s="10">
        <v>200.0</v>
      </c>
      <c r="P3304" s="10" t="str">
        <f t="array" ref="P3304">_xlfn.XLOOKUP(A3304,subscriptions!B3304:B10004,subscriptions!C3304:C10004)</f>
        <v>Business</v>
      </c>
      <c r="Q3304" s="10" t="s">
        <v>128</v>
      </c>
      <c r="R3304" s="10" t="s">
        <v>129</v>
      </c>
      <c r="S3304" s="10" t="s">
        <v>671</v>
      </c>
    </row>
    <row r="3305">
      <c r="A3305" s="1" t="s">
        <v>4350</v>
      </c>
      <c r="B3305" s="1" t="s">
        <v>426</v>
      </c>
      <c r="C3305" s="1" t="s">
        <v>1347</v>
      </c>
      <c r="D3305" s="1" t="s">
        <v>153</v>
      </c>
      <c r="E3305" s="1" t="s">
        <v>631</v>
      </c>
      <c r="F3305" s="1" t="s">
        <v>922</v>
      </c>
      <c r="G3305" s="1" t="s">
        <v>17032</v>
      </c>
      <c r="H3305" s="1" t="s">
        <v>17033</v>
      </c>
      <c r="I3305" s="4">
        <v>84.41741898148148</v>
      </c>
      <c r="J3305" s="1">
        <v>631.06</v>
      </c>
      <c r="K3305" s="1">
        <v>68.16</v>
      </c>
      <c r="M3305" s="10">
        <f t="array" ref="M3305">_xlfn.XLOOKUP(A3305,subscriptions!B3305:B10004,subscriptions!D3305:D10004)</f>
        <v>250</v>
      </c>
      <c r="N3305" s="10">
        <f t="array" ref="N3305">_xlfn.XLOOKUP(A3305,subscriptions!B3305:B10004,subscriptions!G3305:G10004)</f>
        <v>0</v>
      </c>
      <c r="O3305" s="10">
        <v>250.0</v>
      </c>
      <c r="P3305" s="10" t="str">
        <f t="array" ref="P3305">_xlfn.XLOOKUP(A3305,subscriptions!B3305:B10004,subscriptions!C3305:C10004)</f>
        <v>Business</v>
      </c>
      <c r="Q3305" s="10" t="s">
        <v>173</v>
      </c>
      <c r="R3305" s="10" t="s">
        <v>129</v>
      </c>
      <c r="S3305" s="10" t="s">
        <v>327</v>
      </c>
    </row>
    <row r="3306">
      <c r="A3306" s="1" t="s">
        <v>4351</v>
      </c>
      <c r="B3306" s="1" t="s">
        <v>870</v>
      </c>
      <c r="C3306" s="1" t="s">
        <v>1477</v>
      </c>
      <c r="D3306" s="1" t="s">
        <v>153</v>
      </c>
      <c r="E3306" s="1" t="s">
        <v>262</v>
      </c>
      <c r="F3306" s="1" t="s">
        <v>674</v>
      </c>
      <c r="G3306" s="1" t="s">
        <v>17034</v>
      </c>
      <c r="H3306" s="1" t="s">
        <v>17035</v>
      </c>
      <c r="I3306" s="4">
        <v>84.29748842592592</v>
      </c>
      <c r="J3306" s="1">
        <v>422.91</v>
      </c>
      <c r="K3306" s="1">
        <v>75.77</v>
      </c>
      <c r="M3306" s="10">
        <f t="array" ref="M3306">_xlfn.XLOOKUP(A3306,subscriptions!B3306:B10004,subscriptions!D3306:D10004)</f>
        <v>120</v>
      </c>
      <c r="N3306" s="10">
        <f t="array" ref="N3306">_xlfn.XLOOKUP(A3306,subscriptions!B3306:B10004,subscriptions!G3306:G10004)</f>
        <v>5</v>
      </c>
      <c r="O3306" s="10">
        <v>114.0</v>
      </c>
      <c r="P3306" s="10" t="str">
        <f t="array" ref="P3306">_xlfn.XLOOKUP(A3306,subscriptions!B3306:B10004,subscriptions!C3306:C10004)</f>
        <v>Residential</v>
      </c>
      <c r="Q3306" s="10" t="s">
        <v>194</v>
      </c>
      <c r="R3306" s="10" t="s">
        <v>212</v>
      </c>
      <c r="S3306" s="10" t="s">
        <v>407</v>
      </c>
    </row>
    <row r="3307">
      <c r="A3307" s="1" t="s">
        <v>4352</v>
      </c>
      <c r="B3307" s="1" t="s">
        <v>1664</v>
      </c>
      <c r="C3307" s="1" t="s">
        <v>750</v>
      </c>
      <c r="D3307" s="1" t="s">
        <v>153</v>
      </c>
      <c r="E3307" s="1" t="s">
        <v>280</v>
      </c>
      <c r="F3307" s="1" t="s">
        <v>2239</v>
      </c>
      <c r="G3307" s="1" t="s">
        <v>17036</v>
      </c>
      <c r="H3307" s="1" t="s">
        <v>17037</v>
      </c>
      <c r="I3307" s="4">
        <v>84.21252314814815</v>
      </c>
      <c r="J3307" s="1">
        <v>697.38</v>
      </c>
      <c r="K3307" s="1">
        <v>123.32</v>
      </c>
      <c r="M3307" s="10">
        <f t="array" ref="M3307">_xlfn.XLOOKUP(A3307,subscriptions!B3307:B10004,subscriptions!D3307:D10004)</f>
        <v>120</v>
      </c>
      <c r="N3307" s="10">
        <f t="array" ref="N3307">_xlfn.XLOOKUP(A3307,subscriptions!B3307:B10004,subscriptions!G3307:G10004)</f>
        <v>10</v>
      </c>
      <c r="O3307" s="10">
        <v>108.0</v>
      </c>
      <c r="P3307" s="10" t="str">
        <f t="array" ref="P3307">_xlfn.XLOOKUP(A3307,subscriptions!B3307:B10004,subscriptions!C3307:C10004)</f>
        <v>Residential</v>
      </c>
      <c r="Q3307" s="10" t="s">
        <v>128</v>
      </c>
      <c r="R3307" s="10" t="s">
        <v>212</v>
      </c>
      <c r="S3307" s="10" t="s">
        <v>813</v>
      </c>
    </row>
    <row r="3308">
      <c r="A3308" s="1" t="s">
        <v>4353</v>
      </c>
      <c r="B3308" s="1" t="s">
        <v>1527</v>
      </c>
      <c r="C3308" s="1" t="s">
        <v>673</v>
      </c>
      <c r="D3308" s="1" t="s">
        <v>153</v>
      </c>
      <c r="E3308" s="1" t="s">
        <v>714</v>
      </c>
      <c r="F3308" s="1" t="s">
        <v>1730</v>
      </c>
      <c r="G3308" s="1" t="s">
        <v>17038</v>
      </c>
      <c r="H3308" s="1" t="s">
        <v>17039</v>
      </c>
      <c r="I3308" s="4">
        <v>84.25774305555555</v>
      </c>
      <c r="J3308" s="1">
        <v>749.1</v>
      </c>
      <c r="K3308" s="1">
        <v>91.83</v>
      </c>
      <c r="M3308" s="10">
        <f t="array" ref="M3308">_xlfn.XLOOKUP(A3308,subscriptions!B3308:B10004,subscriptions!D3308:D10004)</f>
        <v>120</v>
      </c>
      <c r="N3308" s="10">
        <f t="array" ref="N3308">_xlfn.XLOOKUP(A3308,subscriptions!B3308:B10004,subscriptions!G3308:G10004)</f>
        <v>20</v>
      </c>
      <c r="O3308" s="10">
        <v>96.0</v>
      </c>
      <c r="P3308" s="10" t="str">
        <f t="array" ref="P3308">_xlfn.XLOOKUP(A3308,subscriptions!B3308:B10004,subscriptions!C3308:C10004)</f>
        <v>Residential</v>
      </c>
      <c r="Q3308" s="10" t="s">
        <v>128</v>
      </c>
      <c r="R3308" s="10" t="s">
        <v>148</v>
      </c>
      <c r="S3308" s="10" t="s">
        <v>603</v>
      </c>
    </row>
    <row r="3309">
      <c r="A3309" s="1" t="s">
        <v>4354</v>
      </c>
      <c r="B3309" s="1" t="s">
        <v>409</v>
      </c>
      <c r="C3309" s="1" t="s">
        <v>556</v>
      </c>
      <c r="D3309" s="1" t="s">
        <v>27</v>
      </c>
      <c r="E3309" s="1" t="s">
        <v>28</v>
      </c>
      <c r="F3309" s="1" t="s">
        <v>313</v>
      </c>
      <c r="G3309" s="1" t="s">
        <v>17040</v>
      </c>
      <c r="H3309" s="1" t="s">
        <v>17041</v>
      </c>
      <c r="I3309" s="4">
        <v>84.21063657407407</v>
      </c>
      <c r="J3309" s="1">
        <v>156.78</v>
      </c>
      <c r="K3309" s="1">
        <v>44.08</v>
      </c>
      <c r="M3309" s="10">
        <f t="array" ref="M3309">_xlfn.XLOOKUP(A3309,subscriptions!B3309:B10004,subscriptions!D3309:D10004)</f>
        <v>80</v>
      </c>
      <c r="N3309" s="10">
        <f t="array" ref="N3309">_xlfn.XLOOKUP(A3309,subscriptions!B3309:B10004,subscriptions!G3309:G10004)</f>
        <v>0</v>
      </c>
      <c r="O3309" s="10">
        <v>80.0</v>
      </c>
      <c r="P3309" s="10" t="str">
        <f t="array" ref="P3309">_xlfn.XLOOKUP(A3309,subscriptions!B3309:B10004,subscriptions!C3309:C10004)</f>
        <v>Roam</v>
      </c>
      <c r="Q3309" s="10" t="s">
        <v>173</v>
      </c>
      <c r="R3309" s="10" t="s">
        <v>148</v>
      </c>
      <c r="S3309" s="10" t="s">
        <v>770</v>
      </c>
    </row>
    <row r="3310">
      <c r="A3310" s="1" t="s">
        <v>4355</v>
      </c>
      <c r="B3310" s="1" t="s">
        <v>1317</v>
      </c>
      <c r="C3310" s="1" t="s">
        <v>1833</v>
      </c>
      <c r="D3310" s="1" t="s">
        <v>27</v>
      </c>
      <c r="E3310" s="1" t="s">
        <v>631</v>
      </c>
      <c r="F3310" s="1" t="s">
        <v>2495</v>
      </c>
      <c r="G3310" s="1" t="s">
        <v>17042</v>
      </c>
      <c r="H3310" s="1" t="s">
        <v>17043</v>
      </c>
      <c r="I3310" s="4">
        <v>84.20979166666666</v>
      </c>
      <c r="J3310" s="1">
        <v>742.04</v>
      </c>
      <c r="K3310" s="1">
        <v>147.52</v>
      </c>
      <c r="M3310" s="10">
        <f t="array" ref="M3310">_xlfn.XLOOKUP(A3310,subscriptions!B3310:B10004,subscriptions!D3310:D10004)</f>
        <v>120</v>
      </c>
      <c r="N3310" s="10">
        <f t="array" ref="N3310">_xlfn.XLOOKUP(A3310,subscriptions!B3310:B10004,subscriptions!G3310:G10004)</f>
        <v>5</v>
      </c>
      <c r="O3310" s="10">
        <v>114.0</v>
      </c>
      <c r="P3310" s="10" t="str">
        <f t="array" ref="P3310">_xlfn.XLOOKUP(A3310,subscriptions!B3310:B10004,subscriptions!C3310:C10004)</f>
        <v>Residential</v>
      </c>
      <c r="Q3310" s="10" t="s">
        <v>194</v>
      </c>
      <c r="R3310" s="10" t="s">
        <v>212</v>
      </c>
      <c r="S3310" s="10" t="s">
        <v>353</v>
      </c>
    </row>
    <row r="3311">
      <c r="A3311" s="1" t="s">
        <v>4356</v>
      </c>
      <c r="B3311" s="1" t="s">
        <v>150</v>
      </c>
      <c r="C3311" s="1" t="s">
        <v>473</v>
      </c>
      <c r="D3311" s="1" t="s">
        <v>153</v>
      </c>
      <c r="E3311" s="1" t="s">
        <v>179</v>
      </c>
      <c r="F3311" s="1" t="s">
        <v>844</v>
      </c>
      <c r="G3311" s="1" t="s">
        <v>17044</v>
      </c>
      <c r="H3311" s="1" t="s">
        <v>17045</v>
      </c>
      <c r="I3311" s="4">
        <v>84.34059027777778</v>
      </c>
      <c r="J3311" s="1">
        <v>986.1</v>
      </c>
      <c r="K3311" s="1">
        <v>117.53</v>
      </c>
      <c r="L3311" s="1">
        <v>100.0</v>
      </c>
      <c r="M3311" s="10">
        <f t="array" ref="M3311">_xlfn.XLOOKUP(A3311,subscriptions!B3311:B10004,subscriptions!D3311:D10004)</f>
        <v>120</v>
      </c>
      <c r="N3311" s="10">
        <f t="array" ref="N3311">_xlfn.XLOOKUP(A3311,subscriptions!B3311:B10004,subscriptions!G3311:G10004)</f>
        <v>10</v>
      </c>
      <c r="O3311" s="10">
        <v>108.0</v>
      </c>
      <c r="P3311" s="10" t="str">
        <f t="array" ref="P3311">_xlfn.XLOOKUP(A3311,subscriptions!B3311:B10004,subscriptions!C3311:C10004)</f>
        <v>Residential</v>
      </c>
      <c r="Q3311" s="10" t="s">
        <v>128</v>
      </c>
      <c r="R3311" s="10" t="s">
        <v>212</v>
      </c>
      <c r="S3311" s="10" t="s">
        <v>616</v>
      </c>
    </row>
    <row r="3312">
      <c r="A3312" s="1" t="s">
        <v>4357</v>
      </c>
      <c r="B3312" s="1" t="s">
        <v>763</v>
      </c>
      <c r="C3312" s="1" t="s">
        <v>26</v>
      </c>
      <c r="D3312" s="1" t="s">
        <v>27</v>
      </c>
      <c r="E3312" s="1" t="s">
        <v>219</v>
      </c>
      <c r="F3312" s="1" t="s">
        <v>4220</v>
      </c>
      <c r="G3312" s="1" t="s">
        <v>17046</v>
      </c>
      <c r="H3312" s="1" t="s">
        <v>17047</v>
      </c>
      <c r="I3312" s="4">
        <v>84.17532407407407</v>
      </c>
      <c r="J3312" s="1">
        <v>1974.19</v>
      </c>
      <c r="K3312" s="1">
        <v>223.4</v>
      </c>
      <c r="M3312" s="10">
        <f t="array" ref="M3312">_xlfn.XLOOKUP(A3312,subscriptions!B3312:B10004,subscriptions!D3312:D10004)</f>
        <v>120</v>
      </c>
      <c r="N3312" s="10">
        <f t="array" ref="N3312">_xlfn.XLOOKUP(A3312,subscriptions!B3312:B10004,subscriptions!G3312:G10004)</f>
        <v>20</v>
      </c>
      <c r="O3312" s="10">
        <v>96.0</v>
      </c>
      <c r="P3312" s="10" t="str">
        <f t="array" ref="P3312">_xlfn.XLOOKUP(A3312,subscriptions!B3312:B10004,subscriptions!C3312:C10004)</f>
        <v>Residential</v>
      </c>
      <c r="Q3312" s="10" t="s">
        <v>128</v>
      </c>
      <c r="R3312" s="10" t="s">
        <v>148</v>
      </c>
      <c r="S3312" s="10" t="s">
        <v>1198</v>
      </c>
    </row>
    <row r="3313">
      <c r="A3313" s="1" t="s">
        <v>4360</v>
      </c>
      <c r="B3313" s="1" t="s">
        <v>1262</v>
      </c>
      <c r="C3313" s="1" t="s">
        <v>110</v>
      </c>
      <c r="D3313" s="1" t="s">
        <v>27</v>
      </c>
      <c r="E3313" s="1" t="s">
        <v>631</v>
      </c>
      <c r="F3313" s="1" t="s">
        <v>632</v>
      </c>
      <c r="G3313" s="1" t="s">
        <v>17048</v>
      </c>
      <c r="H3313" s="1" t="s">
        <v>17049</v>
      </c>
      <c r="I3313" s="4">
        <v>84.41752314814815</v>
      </c>
      <c r="J3313" s="1">
        <v>1653.85</v>
      </c>
      <c r="K3313" s="1">
        <v>422.44</v>
      </c>
      <c r="M3313" s="10">
        <f t="array" ref="M3313">_xlfn.XLOOKUP(A3313,subscriptions!B3313:B10004,subscriptions!D3313:D10004)</f>
        <v>50</v>
      </c>
      <c r="N3313" s="10">
        <f t="array" ref="N3313">_xlfn.XLOOKUP(A3313,subscriptions!B3313:B10004,subscriptions!G3313:G10004)</f>
        <v>0</v>
      </c>
      <c r="O3313" s="10">
        <v>50.0</v>
      </c>
      <c r="P3313" s="10" t="str">
        <f t="array" ref="P3313">_xlfn.XLOOKUP(A3313,subscriptions!B3313:B10004,subscriptions!C3313:C10004)</f>
        <v>Mini</v>
      </c>
      <c r="Q3313" s="10" t="s">
        <v>173</v>
      </c>
      <c r="R3313" s="10" t="s">
        <v>148</v>
      </c>
      <c r="S3313" s="10" t="s">
        <v>327</v>
      </c>
    </row>
    <row r="3314">
      <c r="A3314" s="1" t="s">
        <v>4361</v>
      </c>
      <c r="B3314" s="1" t="s">
        <v>523</v>
      </c>
      <c r="C3314" s="1" t="s">
        <v>556</v>
      </c>
      <c r="D3314" s="1" t="s">
        <v>27</v>
      </c>
      <c r="E3314" s="1" t="s">
        <v>179</v>
      </c>
      <c r="F3314" s="1" t="s">
        <v>901</v>
      </c>
      <c r="G3314" s="1" t="s">
        <v>17050</v>
      </c>
      <c r="H3314" s="1" t="s">
        <v>17051</v>
      </c>
      <c r="I3314" s="4">
        <v>84.3404861111111</v>
      </c>
      <c r="J3314" s="1">
        <v>1900.44</v>
      </c>
      <c r="K3314" s="1">
        <v>229.7</v>
      </c>
      <c r="L3314" s="1">
        <v>100.0</v>
      </c>
      <c r="M3314" s="10">
        <f t="array" ref="M3314">_xlfn.XLOOKUP(A3314,subscriptions!B3314:B10004,subscriptions!D3314:D10004)</f>
        <v>120</v>
      </c>
      <c r="N3314" s="10">
        <f t="array" ref="N3314">_xlfn.XLOOKUP(A3314,subscriptions!B3314:B10004,subscriptions!G3314:G10004)</f>
        <v>5</v>
      </c>
      <c r="O3314" s="10">
        <v>114.0</v>
      </c>
      <c r="P3314" s="10" t="str">
        <f t="array" ref="P3314">_xlfn.XLOOKUP(A3314,subscriptions!B3314:B10004,subscriptions!C3314:C10004)</f>
        <v>Residential</v>
      </c>
      <c r="Q3314" s="10" t="s">
        <v>194</v>
      </c>
      <c r="R3314" s="10" t="s">
        <v>212</v>
      </c>
      <c r="S3314" s="10" t="s">
        <v>616</v>
      </c>
    </row>
    <row r="3315">
      <c r="A3315" s="1" t="s">
        <v>4362</v>
      </c>
      <c r="B3315" s="1" t="s">
        <v>312</v>
      </c>
      <c r="C3315" s="1" t="s">
        <v>734</v>
      </c>
      <c r="D3315" s="1" t="s">
        <v>153</v>
      </c>
      <c r="E3315" s="1" t="s">
        <v>28</v>
      </c>
      <c r="F3315" s="1" t="s">
        <v>2097</v>
      </c>
      <c r="G3315" s="1" t="s">
        <v>17052</v>
      </c>
      <c r="H3315" s="1" t="s">
        <v>17053</v>
      </c>
      <c r="I3315" s="4">
        <v>84.21211805555555</v>
      </c>
      <c r="J3315" s="1">
        <v>62.6</v>
      </c>
      <c r="K3315" s="1">
        <v>22.45</v>
      </c>
      <c r="M3315" s="10">
        <f t="array" ref="M3315">_xlfn.XLOOKUP(A3315,subscriptions!B3315:B10004,subscriptions!D3315:D10004)</f>
        <v>120</v>
      </c>
      <c r="N3315" s="10">
        <f t="array" ref="N3315">_xlfn.XLOOKUP(A3315,subscriptions!B3315:B10004,subscriptions!G3315:G10004)</f>
        <v>10</v>
      </c>
      <c r="O3315" s="10">
        <v>108.0</v>
      </c>
      <c r="P3315" s="10" t="str">
        <f t="array" ref="P3315">_xlfn.XLOOKUP(A3315,subscriptions!B3315:B10004,subscriptions!C3315:C10004)</f>
        <v>Residential</v>
      </c>
      <c r="Q3315" s="10" t="s">
        <v>128</v>
      </c>
      <c r="R3315" s="10" t="s">
        <v>212</v>
      </c>
      <c r="S3315" s="10" t="s">
        <v>857</v>
      </c>
    </row>
    <row r="3316">
      <c r="A3316" s="1" t="s">
        <v>4363</v>
      </c>
      <c r="B3316" s="1" t="s">
        <v>177</v>
      </c>
      <c r="C3316" s="1" t="s">
        <v>871</v>
      </c>
      <c r="D3316" s="1" t="s">
        <v>153</v>
      </c>
      <c r="E3316" s="1" t="s">
        <v>262</v>
      </c>
      <c r="F3316" s="1" t="s">
        <v>885</v>
      </c>
      <c r="G3316" s="1" t="s">
        <v>17054</v>
      </c>
      <c r="H3316" s="1" t="s">
        <v>17055</v>
      </c>
      <c r="I3316" s="4">
        <v>84.29818287037037</v>
      </c>
      <c r="J3316" s="1">
        <v>418.21</v>
      </c>
      <c r="K3316" s="1">
        <v>111.1</v>
      </c>
      <c r="M3316" s="10">
        <f t="array" ref="M3316">_xlfn.XLOOKUP(A3316,subscriptions!B3316:B10004,subscriptions!D3316:D10004)</f>
        <v>50</v>
      </c>
      <c r="N3316" s="10">
        <f t="array" ref="N3316">_xlfn.XLOOKUP(A3316,subscriptions!B3316:B10004,subscriptions!G3316:G10004)</f>
        <v>20</v>
      </c>
      <c r="O3316" s="10">
        <v>40.0</v>
      </c>
      <c r="P3316" s="10" t="str">
        <f t="array" ref="P3316">_xlfn.XLOOKUP(A3316,subscriptions!B3316:B10004,subscriptions!C3316:C10004)</f>
        <v>Mini</v>
      </c>
      <c r="Q3316" s="10" t="s">
        <v>128</v>
      </c>
      <c r="R3316" s="10" t="s">
        <v>148</v>
      </c>
      <c r="S3316" s="10" t="s">
        <v>785</v>
      </c>
    </row>
    <row r="3317">
      <c r="A3317" s="1" t="s">
        <v>4364</v>
      </c>
      <c r="B3317" s="1" t="s">
        <v>1303</v>
      </c>
      <c r="C3317" s="1" t="s">
        <v>1876</v>
      </c>
      <c r="D3317" s="1" t="s">
        <v>153</v>
      </c>
      <c r="E3317" s="1" t="s">
        <v>179</v>
      </c>
      <c r="F3317" s="1" t="s">
        <v>2311</v>
      </c>
      <c r="G3317" s="1" t="s">
        <v>17056</v>
      </c>
      <c r="H3317" s="1" t="s">
        <v>17057</v>
      </c>
      <c r="I3317" s="4">
        <v>84.29818287037037</v>
      </c>
      <c r="J3317" s="1">
        <v>1675.66</v>
      </c>
      <c r="K3317" s="1">
        <v>173.07</v>
      </c>
      <c r="L3317" s="1">
        <v>100.0</v>
      </c>
      <c r="M3317" s="10">
        <f t="array" ref="M3317">_xlfn.XLOOKUP(A3317,subscriptions!B3317:B10004,subscriptions!D3317:D10004)</f>
        <v>120</v>
      </c>
      <c r="N3317" s="10">
        <f t="array" ref="N3317">_xlfn.XLOOKUP(A3317,subscriptions!B3317:B10004,subscriptions!G3317:G10004)</f>
        <v>0</v>
      </c>
      <c r="O3317" s="10">
        <v>120.0</v>
      </c>
      <c r="P3317" s="10" t="str">
        <f t="array" ref="P3317">_xlfn.XLOOKUP(A3317,subscriptions!B3317:B10004,subscriptions!C3317:C10004)</f>
        <v>Residential</v>
      </c>
      <c r="Q3317" s="10" t="s">
        <v>173</v>
      </c>
      <c r="R3317" s="10" t="s">
        <v>212</v>
      </c>
      <c r="S3317" s="10" t="s">
        <v>785</v>
      </c>
    </row>
    <row r="3318">
      <c r="A3318" s="1" t="s">
        <v>4365</v>
      </c>
      <c r="B3318" s="1" t="s">
        <v>439</v>
      </c>
      <c r="C3318" s="1" t="s">
        <v>1833</v>
      </c>
      <c r="D3318" s="1" t="s">
        <v>153</v>
      </c>
      <c r="E3318" s="1" t="s">
        <v>219</v>
      </c>
      <c r="F3318" s="1" t="s">
        <v>660</v>
      </c>
      <c r="G3318" s="1" t="s">
        <v>17058</v>
      </c>
      <c r="H3318" s="1" t="s">
        <v>17059</v>
      </c>
      <c r="I3318" s="4">
        <v>84.3799537037037</v>
      </c>
      <c r="J3318" s="1">
        <v>1042.44</v>
      </c>
      <c r="K3318" s="1">
        <v>85.9</v>
      </c>
      <c r="M3318" s="10">
        <f t="array" ref="M3318">_xlfn.XLOOKUP(A3318,subscriptions!B3318:B10004,subscriptions!D3318:D10004)</f>
        <v>120</v>
      </c>
      <c r="N3318" s="10">
        <f t="array" ref="N3318">_xlfn.XLOOKUP(A3318,subscriptions!B3318:B10004,subscriptions!G3318:G10004)</f>
        <v>5</v>
      </c>
      <c r="O3318" s="10">
        <v>114.0</v>
      </c>
      <c r="P3318" s="10" t="str">
        <f t="array" ref="P3318">_xlfn.XLOOKUP(A3318,subscriptions!B3318:B10004,subscriptions!C3318:C10004)</f>
        <v>Residential</v>
      </c>
      <c r="Q3318" s="10" t="s">
        <v>194</v>
      </c>
      <c r="R3318" s="10" t="s">
        <v>212</v>
      </c>
      <c r="S3318" s="10" t="s">
        <v>698</v>
      </c>
    </row>
    <row r="3319">
      <c r="A3319" s="1" t="s">
        <v>4366</v>
      </c>
      <c r="B3319" s="1" t="s">
        <v>1414</v>
      </c>
      <c r="C3319" s="1" t="s">
        <v>218</v>
      </c>
      <c r="D3319" s="1" t="s">
        <v>27</v>
      </c>
      <c r="E3319" s="1" t="s">
        <v>179</v>
      </c>
      <c r="F3319" s="1" t="s">
        <v>4595</v>
      </c>
      <c r="G3319" s="1" t="s">
        <v>17060</v>
      </c>
      <c r="H3319" s="1" t="s">
        <v>17061</v>
      </c>
      <c r="I3319" s="4">
        <v>84.17506944444445</v>
      </c>
      <c r="J3319" s="1">
        <v>57.99</v>
      </c>
      <c r="K3319" s="1">
        <v>25.42</v>
      </c>
      <c r="L3319" s="1">
        <v>100.0</v>
      </c>
      <c r="M3319" s="10">
        <f t="array" ref="M3319">_xlfn.XLOOKUP(A3319,subscriptions!B3319:B10004,subscriptions!D3319:D10004)</f>
        <v>120</v>
      </c>
      <c r="N3319" s="10">
        <f t="array" ref="N3319">_xlfn.XLOOKUP(A3319,subscriptions!B3319:B10004,subscriptions!G3319:G10004)</f>
        <v>10</v>
      </c>
      <c r="O3319" s="10">
        <v>108.0</v>
      </c>
      <c r="P3319" s="10" t="str">
        <f t="array" ref="P3319">_xlfn.XLOOKUP(A3319,subscriptions!B3319:B10004,subscriptions!C3319:C10004)</f>
        <v>Residential</v>
      </c>
      <c r="Q3319" s="10" t="s">
        <v>128</v>
      </c>
      <c r="R3319" s="10" t="s">
        <v>212</v>
      </c>
      <c r="S3319" s="10" t="s">
        <v>1198</v>
      </c>
    </row>
    <row r="3320">
      <c r="A3320" s="1" t="s">
        <v>4367</v>
      </c>
      <c r="B3320" s="1" t="s">
        <v>748</v>
      </c>
      <c r="C3320" s="1" t="s">
        <v>1200</v>
      </c>
      <c r="D3320" s="1" t="s">
        <v>27</v>
      </c>
      <c r="E3320" s="1" t="s">
        <v>280</v>
      </c>
      <c r="F3320" s="1" t="s">
        <v>376</v>
      </c>
      <c r="G3320" s="1" t="s">
        <v>17062</v>
      </c>
      <c r="H3320" s="1" t="s">
        <v>17063</v>
      </c>
      <c r="I3320" s="4">
        <v>84.33577546296296</v>
      </c>
      <c r="J3320" s="1">
        <v>2498.25</v>
      </c>
      <c r="K3320" s="1">
        <v>255.9</v>
      </c>
      <c r="M3320" s="10">
        <f t="array" ref="M3320">_xlfn.XLOOKUP(A3320,subscriptions!B3320:B10004,subscriptions!D3320:D10004)</f>
        <v>80</v>
      </c>
      <c r="N3320" s="10">
        <f t="array" ref="N3320">_xlfn.XLOOKUP(A3320,subscriptions!B3320:B10004,subscriptions!G3320:G10004)</f>
        <v>20</v>
      </c>
      <c r="O3320" s="10">
        <v>64.0</v>
      </c>
      <c r="P3320" s="10" t="str">
        <f t="array" ref="P3320">_xlfn.XLOOKUP(A3320,subscriptions!B3320:B10004,subscriptions!C3320:C10004)</f>
        <v>Roam</v>
      </c>
      <c r="Q3320" s="10" t="s">
        <v>128</v>
      </c>
      <c r="R3320" s="10" t="s">
        <v>148</v>
      </c>
      <c r="S3320" s="10" t="s">
        <v>571</v>
      </c>
    </row>
    <row r="3321">
      <c r="A3321" s="1" t="s">
        <v>4368</v>
      </c>
      <c r="B3321" s="1" t="s">
        <v>425</v>
      </c>
      <c r="C3321" s="1" t="s">
        <v>605</v>
      </c>
      <c r="D3321" s="1" t="s">
        <v>153</v>
      </c>
      <c r="E3321" s="1" t="s">
        <v>219</v>
      </c>
      <c r="F3321" s="1" t="s">
        <v>590</v>
      </c>
      <c r="G3321" s="1" t="s">
        <v>17064</v>
      </c>
      <c r="H3321" s="1" t="s">
        <v>17065</v>
      </c>
      <c r="I3321" s="4">
        <v>84.3787962962963</v>
      </c>
      <c r="J3321" s="1">
        <v>2272.95</v>
      </c>
      <c r="K3321" s="1">
        <v>477.24</v>
      </c>
      <c r="M3321" s="10">
        <f t="array" ref="M3321">_xlfn.XLOOKUP(A3321,subscriptions!B3321:B10004,subscriptions!D3321:D10004)</f>
        <v>120</v>
      </c>
      <c r="N3321" s="10">
        <f t="array" ref="N3321">_xlfn.XLOOKUP(A3321,subscriptions!B3321:B10004,subscriptions!G3321:G10004)</f>
        <v>0</v>
      </c>
      <c r="O3321" s="10">
        <v>120.0</v>
      </c>
      <c r="P3321" s="10" t="str">
        <f t="array" ref="P3321">_xlfn.XLOOKUP(A3321,subscriptions!B3321:B10004,subscriptions!C3321:C10004)</f>
        <v>Residential</v>
      </c>
      <c r="Q3321" s="10" t="s">
        <v>173</v>
      </c>
      <c r="R3321" s="10" t="s">
        <v>212</v>
      </c>
      <c r="S3321" s="10" t="s">
        <v>1622</v>
      </c>
    </row>
    <row r="3322">
      <c r="A3322" s="1" t="s">
        <v>4369</v>
      </c>
      <c r="B3322" s="1" t="s">
        <v>1317</v>
      </c>
      <c r="C3322" s="1" t="s">
        <v>296</v>
      </c>
      <c r="D3322" s="1" t="s">
        <v>27</v>
      </c>
      <c r="E3322" s="1" t="s">
        <v>332</v>
      </c>
      <c r="F3322" s="1" t="s">
        <v>510</v>
      </c>
      <c r="G3322" s="1" t="s">
        <v>17066</v>
      </c>
      <c r="H3322" s="1" t="s">
        <v>17067</v>
      </c>
      <c r="I3322" s="4">
        <v>84.29409722222222</v>
      </c>
      <c r="J3322" s="1">
        <v>1242.5</v>
      </c>
      <c r="K3322" s="1">
        <v>236.1</v>
      </c>
      <c r="M3322" s="10">
        <f t="array" ref="M3322">_xlfn.XLOOKUP(A3322,subscriptions!B3322:B10004,subscriptions!D3322:D10004)</f>
        <v>80</v>
      </c>
      <c r="N3322" s="10">
        <f t="array" ref="N3322">_xlfn.XLOOKUP(A3322,subscriptions!B3322:B10004,subscriptions!G3322:G10004)</f>
        <v>5</v>
      </c>
      <c r="O3322" s="10">
        <v>76.0</v>
      </c>
      <c r="P3322" s="10" t="str">
        <f t="array" ref="P3322">_xlfn.XLOOKUP(A3322,subscriptions!B3322:B10004,subscriptions!C3322:C10004)</f>
        <v>Roam</v>
      </c>
      <c r="Q3322" s="10" t="s">
        <v>194</v>
      </c>
      <c r="R3322" s="10" t="s">
        <v>148</v>
      </c>
      <c r="S3322" s="10" t="s">
        <v>1458</v>
      </c>
    </row>
    <row r="3323">
      <c r="A3323" s="1" t="s">
        <v>4372</v>
      </c>
      <c r="B3323" s="1" t="s">
        <v>2521</v>
      </c>
      <c r="C3323" s="1" t="s">
        <v>133</v>
      </c>
      <c r="D3323" s="1" t="s">
        <v>153</v>
      </c>
      <c r="E3323" s="1" t="s">
        <v>631</v>
      </c>
      <c r="F3323" s="1" t="s">
        <v>2549</v>
      </c>
      <c r="G3323" s="1" t="s">
        <v>17068</v>
      </c>
      <c r="H3323" s="1" t="s">
        <v>17069</v>
      </c>
      <c r="I3323" s="4">
        <v>84.17320601851851</v>
      </c>
      <c r="J3323" s="1">
        <v>153.16</v>
      </c>
      <c r="K3323" s="1">
        <v>25.61</v>
      </c>
      <c r="M3323" s="10">
        <f t="array" ref="M3323">_xlfn.XLOOKUP(A3323,subscriptions!B3323:B10004,subscriptions!D3323:D10004)</f>
        <v>120</v>
      </c>
      <c r="N3323" s="10">
        <f t="array" ref="N3323">_xlfn.XLOOKUP(A3323,subscriptions!B3323:B10004,subscriptions!G3323:G10004)</f>
        <v>10</v>
      </c>
      <c r="O3323" s="10">
        <v>108.0</v>
      </c>
      <c r="P3323" s="10" t="str">
        <f t="array" ref="P3323">_xlfn.XLOOKUP(A3323,subscriptions!B3323:B10004,subscriptions!C3323:C10004)</f>
        <v>Residential</v>
      </c>
      <c r="Q3323" s="10" t="s">
        <v>128</v>
      </c>
      <c r="R3323" s="10" t="s">
        <v>212</v>
      </c>
      <c r="S3323" s="10" t="s">
        <v>2630</v>
      </c>
    </row>
    <row r="3324">
      <c r="A3324" s="1" t="s">
        <v>4373</v>
      </c>
      <c r="B3324" s="1" t="s">
        <v>1141</v>
      </c>
      <c r="C3324" s="1" t="s">
        <v>26</v>
      </c>
      <c r="D3324" s="1" t="s">
        <v>27</v>
      </c>
      <c r="E3324" s="1" t="s">
        <v>631</v>
      </c>
      <c r="F3324" s="1" t="s">
        <v>2749</v>
      </c>
      <c r="G3324" s="1" t="s">
        <v>17070</v>
      </c>
      <c r="H3324" s="1" t="s">
        <v>17071</v>
      </c>
      <c r="I3324" s="4">
        <v>84.210625</v>
      </c>
      <c r="J3324" s="1">
        <v>2231.96</v>
      </c>
      <c r="K3324" s="1">
        <v>192.18</v>
      </c>
      <c r="M3324" s="10">
        <f t="array" ref="M3324">_xlfn.XLOOKUP(A3324,subscriptions!B3324:B10004,subscriptions!D3324:D10004)</f>
        <v>80</v>
      </c>
      <c r="N3324" s="10">
        <f t="array" ref="N3324">_xlfn.XLOOKUP(A3324,subscriptions!B3324:B10004,subscriptions!G3324:G10004)</f>
        <v>20</v>
      </c>
      <c r="O3324" s="10">
        <v>64.0</v>
      </c>
      <c r="P3324" s="10" t="str">
        <f t="array" ref="P3324">_xlfn.XLOOKUP(A3324,subscriptions!B3324:B10004,subscriptions!C3324:C10004)</f>
        <v>Roam</v>
      </c>
      <c r="Q3324" s="10" t="s">
        <v>128</v>
      </c>
      <c r="R3324" s="10" t="s">
        <v>148</v>
      </c>
      <c r="S3324" s="10" t="s">
        <v>770</v>
      </c>
    </row>
    <row r="3325">
      <c r="A3325" s="1" t="s">
        <v>4374</v>
      </c>
      <c r="B3325" s="1" t="s">
        <v>657</v>
      </c>
      <c r="C3325" s="1" t="s">
        <v>26</v>
      </c>
      <c r="D3325" s="1" t="s">
        <v>153</v>
      </c>
      <c r="E3325" s="1" t="s">
        <v>28</v>
      </c>
      <c r="F3325" s="1" t="s">
        <v>2188</v>
      </c>
      <c r="G3325" s="1" t="s">
        <v>17072</v>
      </c>
      <c r="H3325" s="1" t="s">
        <v>17073</v>
      </c>
      <c r="I3325" s="4">
        <v>84.38273148148149</v>
      </c>
      <c r="J3325" s="1">
        <v>1364.57</v>
      </c>
      <c r="K3325" s="1">
        <v>204.51</v>
      </c>
      <c r="M3325" s="10">
        <f t="array" ref="M3325">_xlfn.XLOOKUP(A3325,subscriptions!B3325:B10004,subscriptions!D3325:D10004)</f>
        <v>120</v>
      </c>
      <c r="N3325" s="10">
        <f t="array" ref="N3325">_xlfn.XLOOKUP(A3325,subscriptions!B3325:B10004,subscriptions!G3325:G10004)</f>
        <v>0</v>
      </c>
      <c r="O3325" s="10">
        <v>120.0</v>
      </c>
      <c r="P3325" s="10" t="str">
        <f t="array" ref="P3325">_xlfn.XLOOKUP(A3325,subscriptions!B3325:B10004,subscriptions!C3325:C10004)</f>
        <v>Residential</v>
      </c>
      <c r="Q3325" s="10" t="s">
        <v>173</v>
      </c>
      <c r="R3325" s="10" t="s">
        <v>212</v>
      </c>
      <c r="S3325" s="10" t="s">
        <v>671</v>
      </c>
    </row>
    <row r="3326">
      <c r="A3326" s="1" t="s">
        <v>4375</v>
      </c>
      <c r="B3326" s="1" t="s">
        <v>1262</v>
      </c>
      <c r="C3326" s="1" t="s">
        <v>1833</v>
      </c>
      <c r="D3326" s="1" t="s">
        <v>27</v>
      </c>
      <c r="E3326" s="1" t="s">
        <v>239</v>
      </c>
      <c r="F3326" s="1" t="s">
        <v>2267</v>
      </c>
      <c r="G3326" s="1" t="s">
        <v>17074</v>
      </c>
      <c r="H3326" s="1" t="s">
        <v>17075</v>
      </c>
      <c r="I3326" s="4">
        <v>84.20934027777778</v>
      </c>
      <c r="J3326" s="1">
        <v>2334.61</v>
      </c>
      <c r="K3326" s="1">
        <v>460.53</v>
      </c>
      <c r="M3326" s="10">
        <f t="array" ref="M3326">_xlfn.XLOOKUP(A3326,subscriptions!B3326:B10004,subscriptions!D3326:D10004)</f>
        <v>120</v>
      </c>
      <c r="N3326" s="10">
        <f t="array" ref="N3326">_xlfn.XLOOKUP(A3326,subscriptions!B3326:B10004,subscriptions!G3326:G10004)</f>
        <v>5</v>
      </c>
      <c r="O3326" s="10">
        <v>114.0</v>
      </c>
      <c r="P3326" s="10" t="str">
        <f t="array" ref="P3326">_xlfn.XLOOKUP(A3326,subscriptions!B3326:B10004,subscriptions!C3326:C10004)</f>
        <v>Residential</v>
      </c>
      <c r="Q3326" s="10" t="s">
        <v>194</v>
      </c>
      <c r="R3326" s="10" t="s">
        <v>212</v>
      </c>
      <c r="S3326" s="10" t="s">
        <v>1374</v>
      </c>
    </row>
    <row r="3327">
      <c r="A3327" s="1" t="s">
        <v>4376</v>
      </c>
      <c r="B3327" s="1" t="s">
        <v>216</v>
      </c>
      <c r="C3327" s="1" t="s">
        <v>218</v>
      </c>
      <c r="D3327" s="1" t="s">
        <v>153</v>
      </c>
      <c r="E3327" s="1" t="s">
        <v>332</v>
      </c>
      <c r="F3327" s="1" t="s">
        <v>510</v>
      </c>
      <c r="G3327" s="1" t="s">
        <v>17076</v>
      </c>
      <c r="H3327" s="1" t="s">
        <v>17077</v>
      </c>
      <c r="I3327" s="4">
        <v>84.4182175925926</v>
      </c>
      <c r="J3327" s="1">
        <v>2139.96</v>
      </c>
      <c r="K3327" s="1">
        <v>500.37</v>
      </c>
      <c r="M3327" s="10">
        <f t="array" ref="M3327">_xlfn.XLOOKUP(A3327,subscriptions!B3327:B10004,subscriptions!D3327:D10004)</f>
        <v>120</v>
      </c>
      <c r="N3327" s="10">
        <f t="array" ref="N3327">_xlfn.XLOOKUP(A3327,subscriptions!B3327:B10004,subscriptions!G3327:G10004)</f>
        <v>10</v>
      </c>
      <c r="O3327" s="10">
        <v>108.0</v>
      </c>
      <c r="P3327" s="10" t="str">
        <f t="array" ref="P3327">_xlfn.XLOOKUP(A3327,subscriptions!B3327:B10004,subscriptions!C3327:C10004)</f>
        <v>Residential</v>
      </c>
      <c r="Q3327" s="10" t="s">
        <v>128</v>
      </c>
      <c r="R3327" s="10" t="s">
        <v>212</v>
      </c>
      <c r="S3327" s="10" t="s">
        <v>3020</v>
      </c>
    </row>
    <row r="3328">
      <c r="A3328" s="1" t="s">
        <v>4377</v>
      </c>
      <c r="B3328" s="1" t="s">
        <v>1009</v>
      </c>
      <c r="C3328" s="1" t="s">
        <v>198</v>
      </c>
      <c r="D3328" s="1" t="s">
        <v>153</v>
      </c>
      <c r="E3328" s="1" t="s">
        <v>631</v>
      </c>
      <c r="F3328" s="1" t="s">
        <v>922</v>
      </c>
      <c r="G3328" s="1" t="s">
        <v>17078</v>
      </c>
      <c r="H3328" s="1" t="s">
        <v>17079</v>
      </c>
      <c r="I3328" s="4">
        <v>84.34113425925926</v>
      </c>
      <c r="J3328" s="1">
        <v>2486.84</v>
      </c>
      <c r="K3328" s="1">
        <v>256.37</v>
      </c>
      <c r="M3328" s="10">
        <f t="array" ref="M3328">_xlfn.XLOOKUP(A3328,subscriptions!B3328:B10004,subscriptions!D3328:D10004)</f>
        <v>250</v>
      </c>
      <c r="N3328" s="10">
        <f t="array" ref="N3328">_xlfn.XLOOKUP(A3328,subscriptions!B3328:B10004,subscriptions!G3328:G10004)</f>
        <v>20</v>
      </c>
      <c r="O3328" s="10">
        <v>200.0</v>
      </c>
      <c r="P3328" s="10" t="str">
        <f t="array" ref="P3328">_xlfn.XLOOKUP(A3328,subscriptions!B3328:B10004,subscriptions!C3328:C10004)</f>
        <v>Business</v>
      </c>
      <c r="Q3328" s="10" t="s">
        <v>128</v>
      </c>
      <c r="R3328" s="10" t="s">
        <v>129</v>
      </c>
      <c r="S3328" s="10" t="s">
        <v>259</v>
      </c>
    </row>
    <row r="3329">
      <c r="A3329" s="1" t="s">
        <v>4378</v>
      </c>
      <c r="B3329" s="1" t="s">
        <v>814</v>
      </c>
      <c r="C3329" s="1" t="s">
        <v>1347</v>
      </c>
      <c r="D3329" s="1" t="s">
        <v>153</v>
      </c>
      <c r="E3329" s="1" t="s">
        <v>631</v>
      </c>
      <c r="F3329" s="1" t="s">
        <v>2749</v>
      </c>
      <c r="G3329" s="1" t="s">
        <v>17080</v>
      </c>
      <c r="H3329" s="1" t="s">
        <v>17081</v>
      </c>
      <c r="I3329" s="4">
        <v>84.20989583333333</v>
      </c>
      <c r="J3329" s="1">
        <v>1144.74</v>
      </c>
      <c r="K3329" s="1">
        <v>263.42</v>
      </c>
      <c r="M3329" s="10">
        <f t="array" ref="M3329">_xlfn.XLOOKUP(A3329,subscriptions!B3329:B10004,subscriptions!D3329:D10004)</f>
        <v>120</v>
      </c>
      <c r="N3329" s="10">
        <f t="array" ref="N3329">_xlfn.XLOOKUP(A3329,subscriptions!B3329:B10004,subscriptions!G3329:G10004)</f>
        <v>0</v>
      </c>
      <c r="O3329" s="10">
        <v>120.0</v>
      </c>
      <c r="P3329" s="10" t="str">
        <f t="array" ref="P3329">_xlfn.XLOOKUP(A3329,subscriptions!B3329:B10004,subscriptions!C3329:C10004)</f>
        <v>Residential</v>
      </c>
      <c r="Q3329" s="10" t="s">
        <v>173</v>
      </c>
      <c r="R3329" s="10" t="s">
        <v>212</v>
      </c>
      <c r="S3329" s="10" t="s">
        <v>353</v>
      </c>
    </row>
    <row r="3330">
      <c r="A3330" s="1" t="s">
        <v>4379</v>
      </c>
      <c r="B3330" s="1" t="s">
        <v>2096</v>
      </c>
      <c r="C3330" s="1" t="s">
        <v>920</v>
      </c>
      <c r="D3330" s="1" t="s">
        <v>27</v>
      </c>
      <c r="E3330" s="1" t="s">
        <v>262</v>
      </c>
      <c r="F3330" s="1" t="s">
        <v>2985</v>
      </c>
      <c r="G3330" s="1" t="s">
        <v>17082</v>
      </c>
      <c r="H3330" s="1" t="s">
        <v>17083</v>
      </c>
      <c r="I3330" s="4">
        <v>84.25777777777778</v>
      </c>
      <c r="J3330" s="1">
        <v>276.8</v>
      </c>
      <c r="K3330" s="1">
        <v>56.16</v>
      </c>
      <c r="M3330" s="10">
        <f t="array" ref="M3330">_xlfn.XLOOKUP(A3330,subscriptions!B3330:B10004,subscriptions!D3330:D10004)</f>
        <v>120</v>
      </c>
      <c r="N3330" s="10">
        <f t="array" ref="N3330">_xlfn.XLOOKUP(A3330,subscriptions!B3330:B10004,subscriptions!G3330:G10004)</f>
        <v>5</v>
      </c>
      <c r="O3330" s="10">
        <v>114.0</v>
      </c>
      <c r="P3330" s="10" t="str">
        <f t="array" ref="P3330">_xlfn.XLOOKUP(A3330,subscriptions!B3330:B10004,subscriptions!C3330:C10004)</f>
        <v>Residential</v>
      </c>
      <c r="Q3330" s="10" t="s">
        <v>194</v>
      </c>
      <c r="R3330" s="10" t="s">
        <v>212</v>
      </c>
      <c r="S3330" s="10" t="s">
        <v>603</v>
      </c>
    </row>
    <row r="3331">
      <c r="A3331" s="1" t="s">
        <v>4380</v>
      </c>
      <c r="B3331" s="1" t="s">
        <v>814</v>
      </c>
      <c r="C3331" s="1" t="s">
        <v>1415</v>
      </c>
      <c r="D3331" s="1" t="s">
        <v>153</v>
      </c>
      <c r="E3331" s="1" t="s">
        <v>219</v>
      </c>
      <c r="F3331" s="1" t="s">
        <v>1461</v>
      </c>
      <c r="G3331" s="1" t="s">
        <v>17084</v>
      </c>
      <c r="H3331" s="1" t="s">
        <v>17085</v>
      </c>
      <c r="I3331" s="4">
        <v>84.17364583333334</v>
      </c>
      <c r="J3331" s="1">
        <v>1718.26</v>
      </c>
      <c r="K3331" s="1">
        <v>329.1</v>
      </c>
      <c r="M3331" s="10">
        <f t="array" ref="M3331">_xlfn.XLOOKUP(A3331,subscriptions!B3331:B10004,subscriptions!D3331:D10004)</f>
        <v>120</v>
      </c>
      <c r="N3331" s="10">
        <f t="array" ref="N3331">_xlfn.XLOOKUP(A3331,subscriptions!B3331:B10004,subscriptions!G3331:G10004)</f>
        <v>10</v>
      </c>
      <c r="O3331" s="10">
        <v>108.0</v>
      </c>
      <c r="P3331" s="10" t="str">
        <f t="array" ref="P3331">_xlfn.XLOOKUP(A3331,subscriptions!B3331:B10004,subscriptions!C3331:C10004)</f>
        <v>Residential</v>
      </c>
      <c r="Q3331" s="10" t="s">
        <v>128</v>
      </c>
      <c r="R3331" s="10" t="s">
        <v>212</v>
      </c>
      <c r="S3331" s="10" t="s">
        <v>3087</v>
      </c>
    </row>
    <row r="3332">
      <c r="A3332" s="1" t="s">
        <v>4383</v>
      </c>
      <c r="B3332" s="1" t="s">
        <v>1157</v>
      </c>
      <c r="C3332" s="1" t="s">
        <v>2483</v>
      </c>
      <c r="D3332" s="1" t="s">
        <v>27</v>
      </c>
      <c r="E3332" s="1" t="s">
        <v>714</v>
      </c>
      <c r="F3332" s="1" t="s">
        <v>2171</v>
      </c>
      <c r="G3332" s="1" t="s">
        <v>17086</v>
      </c>
      <c r="H3332" s="1" t="s">
        <v>17087</v>
      </c>
      <c r="I3332" s="4">
        <v>84.29592592592593</v>
      </c>
      <c r="J3332" s="1">
        <v>1503.25</v>
      </c>
      <c r="K3332" s="1">
        <v>331.36</v>
      </c>
      <c r="M3332" s="10">
        <f t="array" ref="M3332">_xlfn.XLOOKUP(A3332,subscriptions!B3332:B10004,subscriptions!D3332:D10004)</f>
        <v>50</v>
      </c>
      <c r="N3332" s="10">
        <f t="array" ref="N3332">_xlfn.XLOOKUP(A3332,subscriptions!B3332:B10004,subscriptions!G3332:G10004)</f>
        <v>20</v>
      </c>
      <c r="O3332" s="10">
        <v>40.0</v>
      </c>
      <c r="P3332" s="10" t="str">
        <f t="array" ref="P3332">_xlfn.XLOOKUP(A3332,subscriptions!B3332:B10004,subscriptions!C3332:C10004)</f>
        <v>Mini</v>
      </c>
      <c r="Q3332" s="10" t="s">
        <v>128</v>
      </c>
      <c r="R3332" s="10" t="s">
        <v>148</v>
      </c>
      <c r="S3332" s="10" t="s">
        <v>655</v>
      </c>
    </row>
    <row r="3333">
      <c r="A3333" s="1" t="s">
        <v>4384</v>
      </c>
      <c r="B3333" s="1" t="s">
        <v>573</v>
      </c>
      <c r="C3333" s="1" t="s">
        <v>1347</v>
      </c>
      <c r="D3333" s="1" t="s">
        <v>27</v>
      </c>
      <c r="E3333" s="1" t="s">
        <v>631</v>
      </c>
      <c r="F3333" s="1" t="s">
        <v>632</v>
      </c>
      <c r="G3333" s="1" t="s">
        <v>17088</v>
      </c>
      <c r="H3333" s="1" t="s">
        <v>17089</v>
      </c>
      <c r="I3333" s="4">
        <v>84.42037037037036</v>
      </c>
      <c r="J3333" s="1">
        <v>2083.67</v>
      </c>
      <c r="K3333" s="1">
        <v>448.9</v>
      </c>
      <c r="M3333" s="10">
        <f t="array" ref="M3333">_xlfn.XLOOKUP(A3333,subscriptions!B3333:B10004,subscriptions!D3333:D10004)</f>
        <v>80</v>
      </c>
      <c r="N3333" s="10">
        <f t="array" ref="N3333">_xlfn.XLOOKUP(A3333,subscriptions!B3333:B10004,subscriptions!G3333:G10004)</f>
        <v>0</v>
      </c>
      <c r="O3333" s="10">
        <v>80.0</v>
      </c>
      <c r="P3333" s="10" t="str">
        <f t="array" ref="P3333">_xlfn.XLOOKUP(A3333,subscriptions!B3333:B10004,subscriptions!C3333:C10004)</f>
        <v>Roam</v>
      </c>
      <c r="Q3333" s="10" t="s">
        <v>173</v>
      </c>
      <c r="R3333" s="10" t="s">
        <v>148</v>
      </c>
      <c r="S3333" s="10" t="s">
        <v>940</v>
      </c>
    </row>
    <row r="3334">
      <c r="A3334" s="1" t="s">
        <v>4385</v>
      </c>
      <c r="B3334" s="1" t="s">
        <v>772</v>
      </c>
      <c r="C3334" s="1" t="s">
        <v>827</v>
      </c>
      <c r="D3334" s="1" t="s">
        <v>153</v>
      </c>
      <c r="E3334" s="1" t="s">
        <v>179</v>
      </c>
      <c r="F3334" s="1" t="s">
        <v>1760</v>
      </c>
      <c r="G3334" s="1" t="s">
        <v>17090</v>
      </c>
      <c r="H3334" s="1" t="s">
        <v>17091</v>
      </c>
      <c r="I3334" s="4">
        <v>84.33626157407407</v>
      </c>
      <c r="J3334" s="1">
        <v>329.28</v>
      </c>
      <c r="K3334" s="1">
        <v>47.53</v>
      </c>
      <c r="L3334" s="1">
        <v>100.0</v>
      </c>
      <c r="M3334" s="10">
        <f t="array" ref="M3334">_xlfn.XLOOKUP(A3334,subscriptions!B3334:B10004,subscriptions!D3334:D10004)</f>
        <v>120</v>
      </c>
      <c r="N3334" s="10">
        <f t="array" ref="N3334">_xlfn.XLOOKUP(A3334,subscriptions!B3334:B10004,subscriptions!G3334:G10004)</f>
        <v>5</v>
      </c>
      <c r="O3334" s="10">
        <v>114.0</v>
      </c>
      <c r="P3334" s="10" t="str">
        <f t="array" ref="P3334">_xlfn.XLOOKUP(A3334,subscriptions!B3334:B10004,subscriptions!C3334:C10004)</f>
        <v>Residential</v>
      </c>
      <c r="Q3334" s="10" t="s">
        <v>194</v>
      </c>
      <c r="R3334" s="10" t="s">
        <v>212</v>
      </c>
      <c r="S3334" s="10" t="s">
        <v>1971</v>
      </c>
    </row>
    <row r="3335">
      <c r="A3335" s="1" t="s">
        <v>4386</v>
      </c>
      <c r="B3335" s="1" t="s">
        <v>1027</v>
      </c>
      <c r="C3335" s="1" t="s">
        <v>673</v>
      </c>
      <c r="D3335" s="1" t="s">
        <v>153</v>
      </c>
      <c r="E3335" s="1" t="s">
        <v>280</v>
      </c>
      <c r="F3335" s="1" t="s">
        <v>376</v>
      </c>
      <c r="G3335" s="1" t="s">
        <v>17092</v>
      </c>
      <c r="H3335" s="1" t="s">
        <v>17093</v>
      </c>
      <c r="I3335" s="4">
        <v>84.37655092592593</v>
      </c>
      <c r="J3335" s="1">
        <v>375.32</v>
      </c>
      <c r="K3335" s="1">
        <v>75.29</v>
      </c>
      <c r="M3335" s="10">
        <f t="array" ref="M3335">_xlfn.XLOOKUP(A3335,subscriptions!B3335:B10004,subscriptions!D3335:D10004)</f>
        <v>50</v>
      </c>
      <c r="N3335" s="10">
        <f t="array" ref="N3335">_xlfn.XLOOKUP(A3335,subscriptions!B3335:B10004,subscriptions!G3335:G10004)</f>
        <v>10</v>
      </c>
      <c r="O3335" s="10">
        <v>45.0</v>
      </c>
      <c r="P3335" s="10" t="str">
        <f t="array" ref="P3335">_xlfn.XLOOKUP(A3335,subscriptions!B3335:B10004,subscriptions!C3335:C10004)</f>
        <v>Mini</v>
      </c>
      <c r="Q3335" s="10" t="s">
        <v>128</v>
      </c>
      <c r="R3335" s="10" t="s">
        <v>148</v>
      </c>
      <c r="S3335" s="10" t="s">
        <v>3910</v>
      </c>
    </row>
    <row r="3336">
      <c r="A3336" s="1" t="s">
        <v>4387</v>
      </c>
      <c r="B3336" s="1" t="s">
        <v>899</v>
      </c>
      <c r="C3336" s="1" t="s">
        <v>473</v>
      </c>
      <c r="D3336" s="1" t="s">
        <v>27</v>
      </c>
      <c r="E3336" s="1" t="s">
        <v>714</v>
      </c>
      <c r="F3336" s="1" t="s">
        <v>828</v>
      </c>
      <c r="G3336" s="1" t="s">
        <v>17094</v>
      </c>
      <c r="H3336" s="1" t="s">
        <v>17095</v>
      </c>
      <c r="I3336" s="4">
        <v>84.17322916666667</v>
      </c>
      <c r="J3336" s="1">
        <v>3366.51</v>
      </c>
      <c r="K3336" s="1">
        <v>337.38</v>
      </c>
      <c r="M3336" s="10">
        <f t="array" ref="M3336">_xlfn.XLOOKUP(A3336,subscriptions!B3336:B10004,subscriptions!D3336:D10004)</f>
        <v>80</v>
      </c>
      <c r="N3336" s="10">
        <f t="array" ref="N3336">_xlfn.XLOOKUP(A3336,subscriptions!B3336:B10004,subscriptions!G3336:G10004)</f>
        <v>20</v>
      </c>
      <c r="O3336" s="10">
        <v>64.0</v>
      </c>
      <c r="P3336" s="10" t="str">
        <f t="array" ref="P3336">_xlfn.XLOOKUP(A3336,subscriptions!B3336:B10004,subscriptions!C3336:C10004)</f>
        <v>Roam</v>
      </c>
      <c r="Q3336" s="10" t="s">
        <v>128</v>
      </c>
      <c r="R3336" s="10" t="s">
        <v>148</v>
      </c>
      <c r="S3336" s="10" t="s">
        <v>2630</v>
      </c>
    </row>
    <row r="3337">
      <c r="A3337" s="1" t="s">
        <v>4388</v>
      </c>
      <c r="B3337" s="1" t="s">
        <v>645</v>
      </c>
      <c r="C3337" s="1" t="s">
        <v>473</v>
      </c>
      <c r="D3337" s="1" t="s">
        <v>153</v>
      </c>
      <c r="E3337" s="1" t="s">
        <v>714</v>
      </c>
      <c r="F3337" s="1" t="s">
        <v>1730</v>
      </c>
      <c r="G3337" s="1" t="s">
        <v>17096</v>
      </c>
      <c r="H3337" s="1" t="s">
        <v>17097</v>
      </c>
      <c r="I3337" s="4">
        <v>84.20923611111111</v>
      </c>
      <c r="J3337" s="1">
        <v>2129.31</v>
      </c>
      <c r="K3337" s="1">
        <v>364.08</v>
      </c>
      <c r="M3337" s="10">
        <f t="array" ref="M3337">_xlfn.XLOOKUP(A3337,subscriptions!B3337:B10004,subscriptions!D3337:D10004)</f>
        <v>250</v>
      </c>
      <c r="N3337" s="10">
        <f t="array" ref="N3337">_xlfn.XLOOKUP(A3337,subscriptions!B3337:B10004,subscriptions!G3337:G10004)</f>
        <v>0</v>
      </c>
      <c r="O3337" s="10">
        <v>250.0</v>
      </c>
      <c r="P3337" s="10" t="str">
        <f t="array" ref="P3337">_xlfn.XLOOKUP(A3337,subscriptions!B3337:B10004,subscriptions!C3337:C10004)</f>
        <v>Business</v>
      </c>
      <c r="Q3337" s="10" t="s">
        <v>173</v>
      </c>
      <c r="R3337" s="10" t="s">
        <v>129</v>
      </c>
      <c r="S3337" s="10" t="s">
        <v>1374</v>
      </c>
    </row>
    <row r="3338">
      <c r="A3338" s="1" t="s">
        <v>4389</v>
      </c>
      <c r="B3338" s="1" t="s">
        <v>1491</v>
      </c>
      <c r="C3338" s="1" t="s">
        <v>800</v>
      </c>
      <c r="D3338" s="1" t="s">
        <v>153</v>
      </c>
      <c r="E3338" s="1" t="s">
        <v>28</v>
      </c>
      <c r="F3338" s="1" t="s">
        <v>526</v>
      </c>
      <c r="G3338" s="1" t="s">
        <v>17098</v>
      </c>
      <c r="H3338" s="1" t="s">
        <v>17099</v>
      </c>
      <c r="I3338" s="4">
        <v>84.17449074074074</v>
      </c>
      <c r="J3338" s="1">
        <v>3632.68</v>
      </c>
      <c r="K3338" s="1">
        <v>754.08</v>
      </c>
      <c r="M3338" s="10">
        <f t="array" ref="M3338">_xlfn.XLOOKUP(A3338,subscriptions!B3338:B10004,subscriptions!D3338:D10004)</f>
        <v>120</v>
      </c>
      <c r="N3338" s="10">
        <f t="array" ref="N3338">_xlfn.XLOOKUP(A3338,subscriptions!B3338:B10004,subscriptions!G3338:G10004)</f>
        <v>5</v>
      </c>
      <c r="O3338" s="10">
        <v>114.0</v>
      </c>
      <c r="P3338" s="10" t="str">
        <f t="array" ref="P3338">_xlfn.XLOOKUP(A3338,subscriptions!B3338:B10004,subscriptions!C3338:C10004)</f>
        <v>Residential</v>
      </c>
      <c r="Q3338" s="10" t="s">
        <v>194</v>
      </c>
      <c r="R3338" s="10" t="s">
        <v>212</v>
      </c>
      <c r="S3338" s="10" t="s">
        <v>507</v>
      </c>
    </row>
    <row r="3339">
      <c r="A3339" s="1" t="s">
        <v>4390</v>
      </c>
      <c r="B3339" s="1" t="s">
        <v>1664</v>
      </c>
      <c r="C3339" s="1" t="s">
        <v>178</v>
      </c>
      <c r="D3339" s="1" t="s">
        <v>153</v>
      </c>
      <c r="E3339" s="1" t="s">
        <v>280</v>
      </c>
      <c r="F3339" s="1" t="s">
        <v>873</v>
      </c>
      <c r="G3339" s="1" t="s">
        <v>17100</v>
      </c>
      <c r="H3339" s="1" t="s">
        <v>17101</v>
      </c>
      <c r="I3339" s="4">
        <v>84.33434027777778</v>
      </c>
      <c r="J3339" s="1">
        <v>2182.67</v>
      </c>
      <c r="K3339" s="1">
        <v>263.87</v>
      </c>
      <c r="M3339" s="10">
        <f t="array" ref="M3339">_xlfn.XLOOKUP(A3339,subscriptions!B3339:B10004,subscriptions!D3339:D10004)</f>
        <v>120</v>
      </c>
      <c r="N3339" s="10">
        <f t="array" ref="N3339">_xlfn.XLOOKUP(A3339,subscriptions!B3339:B10004,subscriptions!G3339:G10004)</f>
        <v>10</v>
      </c>
      <c r="O3339" s="10">
        <v>108.0</v>
      </c>
      <c r="P3339" s="10" t="str">
        <f t="array" ref="P3339">_xlfn.XLOOKUP(A3339,subscriptions!B3339:B10004,subscriptions!C3339:C10004)</f>
        <v>Residential</v>
      </c>
      <c r="Q3339" s="10" t="s">
        <v>128</v>
      </c>
      <c r="R3339" s="10" t="s">
        <v>212</v>
      </c>
      <c r="S3339" s="10" t="s">
        <v>195</v>
      </c>
    </row>
    <row r="3340">
      <c r="A3340" s="1" t="s">
        <v>4391</v>
      </c>
      <c r="B3340" s="1" t="s">
        <v>355</v>
      </c>
      <c r="C3340" s="1" t="s">
        <v>1973</v>
      </c>
      <c r="D3340" s="1" t="s">
        <v>153</v>
      </c>
      <c r="E3340" s="1" t="s">
        <v>280</v>
      </c>
      <c r="F3340" s="1" t="s">
        <v>376</v>
      </c>
      <c r="G3340" s="1" t="s">
        <v>17102</v>
      </c>
      <c r="H3340" s="1" t="s">
        <v>17103</v>
      </c>
      <c r="I3340" s="4">
        <v>84.21490740740741</v>
      </c>
      <c r="J3340" s="1">
        <v>1413.81</v>
      </c>
      <c r="K3340" s="1">
        <v>217.86</v>
      </c>
      <c r="M3340" s="10">
        <f t="array" ref="M3340">_xlfn.XLOOKUP(A3340,subscriptions!B3340:B10004,subscriptions!D3340:D10004)</f>
        <v>120</v>
      </c>
      <c r="N3340" s="10">
        <f t="array" ref="N3340">_xlfn.XLOOKUP(A3340,subscriptions!B3340:B10004,subscriptions!G3340:G10004)</f>
        <v>20</v>
      </c>
      <c r="O3340" s="10">
        <v>96.0</v>
      </c>
      <c r="P3340" s="10" t="str">
        <f t="array" ref="P3340">_xlfn.XLOOKUP(A3340,subscriptions!B3340:B10004,subscriptions!C3340:C10004)</f>
        <v>Residential</v>
      </c>
      <c r="Q3340" s="10" t="s">
        <v>128</v>
      </c>
      <c r="R3340" s="10" t="s">
        <v>148</v>
      </c>
      <c r="S3340" s="10" t="s">
        <v>3641</v>
      </c>
    </row>
    <row r="3341">
      <c r="A3341" s="1" t="s">
        <v>4392</v>
      </c>
      <c r="B3341" s="1" t="s">
        <v>472</v>
      </c>
      <c r="C3341" s="1" t="s">
        <v>1100</v>
      </c>
      <c r="D3341" s="1" t="s">
        <v>27</v>
      </c>
      <c r="E3341" s="1" t="s">
        <v>179</v>
      </c>
      <c r="F3341" s="1" t="s">
        <v>773</v>
      </c>
      <c r="G3341" s="1" t="s">
        <v>17104</v>
      </c>
      <c r="H3341" s="1" t="s">
        <v>17105</v>
      </c>
      <c r="I3341" s="4">
        <v>84.38091435185186</v>
      </c>
      <c r="J3341" s="1">
        <v>1642.55</v>
      </c>
      <c r="K3341" s="1">
        <v>157.16</v>
      </c>
      <c r="L3341" s="1">
        <v>100.0</v>
      </c>
      <c r="M3341" s="10">
        <f t="array" ref="M3341">_xlfn.XLOOKUP(A3341,subscriptions!B3341:B10004,subscriptions!D3341:D10004)</f>
        <v>50</v>
      </c>
      <c r="N3341" s="10">
        <f t="array" ref="N3341">_xlfn.XLOOKUP(A3341,subscriptions!B3341:B10004,subscriptions!G3341:G10004)</f>
        <v>0</v>
      </c>
      <c r="O3341" s="10">
        <v>50.0</v>
      </c>
      <c r="P3341" s="10" t="str">
        <f t="array" ref="P3341">_xlfn.XLOOKUP(A3341,subscriptions!B3341:B10004,subscriptions!C3341:C10004)</f>
        <v>Mini</v>
      </c>
      <c r="Q3341" s="10" t="s">
        <v>173</v>
      </c>
      <c r="R3341" s="10" t="s">
        <v>148</v>
      </c>
      <c r="S3341" s="10" t="s">
        <v>762</v>
      </c>
    </row>
    <row r="3342">
      <c r="A3342" s="1" t="s">
        <v>4395</v>
      </c>
      <c r="B3342" s="1" t="s">
        <v>842</v>
      </c>
      <c r="C3342" s="1" t="s">
        <v>1973</v>
      </c>
      <c r="D3342" s="1" t="s">
        <v>27</v>
      </c>
      <c r="E3342" s="1" t="s">
        <v>239</v>
      </c>
      <c r="F3342" s="1" t="s">
        <v>2267</v>
      </c>
      <c r="G3342" s="1" t="s">
        <v>17106</v>
      </c>
      <c r="H3342" s="1" t="s">
        <v>17107</v>
      </c>
      <c r="I3342" s="4">
        <v>84.33758101851852</v>
      </c>
      <c r="J3342" s="1">
        <v>3349.07</v>
      </c>
      <c r="K3342" s="1">
        <v>308.11</v>
      </c>
      <c r="M3342" s="10">
        <f t="array" ref="M3342">_xlfn.XLOOKUP(A3342,subscriptions!B3342:B10004,subscriptions!D3342:D10004)</f>
        <v>120</v>
      </c>
      <c r="N3342" s="10">
        <f t="array" ref="N3342">_xlfn.XLOOKUP(A3342,subscriptions!B3342:B10004,subscriptions!G3342:G10004)</f>
        <v>5</v>
      </c>
      <c r="O3342" s="10">
        <v>114.0</v>
      </c>
      <c r="P3342" s="10" t="str">
        <f t="array" ref="P3342">_xlfn.XLOOKUP(A3342,subscriptions!B3342:B10004,subscriptions!C3342:C10004)</f>
        <v>Residential</v>
      </c>
      <c r="Q3342" s="10" t="s">
        <v>194</v>
      </c>
      <c r="R3342" s="10" t="s">
        <v>212</v>
      </c>
      <c r="S3342" s="10" t="s">
        <v>1961</v>
      </c>
    </row>
    <row r="3343">
      <c r="A3343" s="1" t="s">
        <v>4396</v>
      </c>
      <c r="B3343" s="1" t="s">
        <v>657</v>
      </c>
      <c r="C3343" s="1" t="s">
        <v>492</v>
      </c>
      <c r="D3343" s="1" t="s">
        <v>153</v>
      </c>
      <c r="E3343" s="1" t="s">
        <v>631</v>
      </c>
      <c r="F3343" s="1" t="s">
        <v>1318</v>
      </c>
      <c r="G3343" s="1" t="s">
        <v>17108</v>
      </c>
      <c r="H3343" s="1" t="s">
        <v>17109</v>
      </c>
      <c r="I3343" s="4">
        <v>84.38347222222222</v>
      </c>
      <c r="J3343" s="1">
        <v>1347.0</v>
      </c>
      <c r="K3343" s="1">
        <v>221.68</v>
      </c>
      <c r="M3343" s="10">
        <f t="array" ref="M3343">_xlfn.XLOOKUP(A3343,subscriptions!B3343:B10004,subscriptions!D3343:D10004)</f>
        <v>120</v>
      </c>
      <c r="N3343" s="10">
        <f t="array" ref="N3343">_xlfn.XLOOKUP(A3343,subscriptions!B3343:B10004,subscriptions!G3343:G10004)</f>
        <v>10</v>
      </c>
      <c r="O3343" s="10">
        <v>108.0</v>
      </c>
      <c r="P3343" s="10" t="str">
        <f t="array" ref="P3343">_xlfn.XLOOKUP(A3343,subscriptions!B3343:B10004,subscriptions!C3343:C10004)</f>
        <v>Residential</v>
      </c>
      <c r="Q3343" s="10" t="s">
        <v>128</v>
      </c>
      <c r="R3343" s="10" t="s">
        <v>212</v>
      </c>
      <c r="S3343" s="10" t="s">
        <v>882</v>
      </c>
    </row>
    <row r="3344">
      <c r="A3344" s="1" t="s">
        <v>4397</v>
      </c>
      <c r="B3344" s="1" t="s">
        <v>919</v>
      </c>
      <c r="C3344" s="1" t="s">
        <v>827</v>
      </c>
      <c r="D3344" s="1" t="s">
        <v>27</v>
      </c>
      <c r="E3344" s="1" t="s">
        <v>262</v>
      </c>
      <c r="F3344" s="1" t="s">
        <v>263</v>
      </c>
      <c r="G3344" s="1" t="s">
        <v>17110</v>
      </c>
      <c r="H3344" s="1" t="s">
        <v>17111</v>
      </c>
      <c r="I3344" s="4">
        <v>84.38208333333333</v>
      </c>
      <c r="J3344" s="1">
        <v>1551.1</v>
      </c>
      <c r="K3344" s="1">
        <v>358.41</v>
      </c>
      <c r="M3344" s="10">
        <f t="array" ref="M3344">_xlfn.XLOOKUP(A3344,subscriptions!B3344:B10004,subscriptions!D3344:D10004)</f>
        <v>120</v>
      </c>
      <c r="N3344" s="10">
        <f t="array" ref="N3344">_xlfn.XLOOKUP(A3344,subscriptions!B3344:B10004,subscriptions!G3344:G10004)</f>
        <v>20</v>
      </c>
      <c r="O3344" s="10">
        <v>96.0</v>
      </c>
      <c r="P3344" s="10" t="str">
        <f t="array" ref="P3344">_xlfn.XLOOKUP(A3344,subscriptions!B3344:B10004,subscriptions!C3344:C10004)</f>
        <v>Residential</v>
      </c>
      <c r="Q3344" s="10" t="s">
        <v>128</v>
      </c>
      <c r="R3344" s="10" t="s">
        <v>148</v>
      </c>
      <c r="S3344" s="10" t="s">
        <v>293</v>
      </c>
    </row>
    <row r="3345">
      <c r="A3345" s="1" t="s">
        <v>4398</v>
      </c>
      <c r="B3345" s="1" t="s">
        <v>645</v>
      </c>
      <c r="C3345" s="1" t="s">
        <v>658</v>
      </c>
      <c r="D3345" s="1" t="s">
        <v>153</v>
      </c>
      <c r="E3345" s="1" t="s">
        <v>332</v>
      </c>
      <c r="F3345" s="1" t="s">
        <v>427</v>
      </c>
      <c r="G3345" s="1" t="s">
        <v>17112</v>
      </c>
      <c r="H3345" s="1" t="s">
        <v>17113</v>
      </c>
      <c r="I3345" s="4">
        <v>84.29407407407408</v>
      </c>
      <c r="J3345" s="1">
        <v>305.25</v>
      </c>
      <c r="K3345" s="1">
        <v>72.67</v>
      </c>
      <c r="M3345" s="10">
        <f t="array" ref="M3345">_xlfn.XLOOKUP(A3345,subscriptions!B3345:B10004,subscriptions!D3345:D10004)</f>
        <v>50</v>
      </c>
      <c r="N3345" s="10">
        <f t="array" ref="N3345">_xlfn.XLOOKUP(A3345,subscriptions!B3345:B10004,subscriptions!G3345:G10004)</f>
        <v>0</v>
      </c>
      <c r="O3345" s="10">
        <v>50.0</v>
      </c>
      <c r="P3345" s="10" t="str">
        <f t="array" ref="P3345">_xlfn.XLOOKUP(A3345,subscriptions!B3345:B10004,subscriptions!C3345:C10004)</f>
        <v>Mini</v>
      </c>
      <c r="Q3345" s="10" t="s">
        <v>173</v>
      </c>
      <c r="R3345" s="10" t="s">
        <v>148</v>
      </c>
      <c r="S3345" s="10" t="s">
        <v>1458</v>
      </c>
    </row>
    <row r="3346">
      <c r="A3346" s="1" t="s">
        <v>4399</v>
      </c>
      <c r="B3346" s="1" t="s">
        <v>177</v>
      </c>
      <c r="C3346" s="1" t="s">
        <v>750</v>
      </c>
      <c r="D3346" s="1" t="s">
        <v>153</v>
      </c>
      <c r="E3346" s="1" t="s">
        <v>28</v>
      </c>
      <c r="F3346" s="1" t="s">
        <v>1639</v>
      </c>
      <c r="G3346" s="1" t="s">
        <v>17114</v>
      </c>
      <c r="H3346" s="1" t="s">
        <v>17115</v>
      </c>
      <c r="I3346" s="4">
        <v>84.33892361111111</v>
      </c>
      <c r="J3346" s="1">
        <v>1013.46</v>
      </c>
      <c r="K3346" s="1">
        <v>91.82</v>
      </c>
      <c r="M3346" s="10">
        <f t="array" ref="M3346">_xlfn.XLOOKUP(A3346,subscriptions!B3346:B10004,subscriptions!D3346:D10004)</f>
        <v>120</v>
      </c>
      <c r="N3346" s="10">
        <f t="array" ref="N3346">_xlfn.XLOOKUP(A3346,subscriptions!B3346:B10004,subscriptions!G3346:G10004)</f>
        <v>5</v>
      </c>
      <c r="O3346" s="10">
        <v>114.0</v>
      </c>
      <c r="P3346" s="10" t="str">
        <f t="array" ref="P3346">_xlfn.XLOOKUP(A3346,subscriptions!B3346:B10004,subscriptions!C3346:C10004)</f>
        <v>Residential</v>
      </c>
      <c r="Q3346" s="10" t="s">
        <v>194</v>
      </c>
      <c r="R3346" s="10" t="s">
        <v>212</v>
      </c>
      <c r="S3346" s="10" t="s">
        <v>2016</v>
      </c>
    </row>
    <row r="3347">
      <c r="A3347" s="1" t="s">
        <v>4400</v>
      </c>
      <c r="B3347" s="1" t="s">
        <v>1984</v>
      </c>
      <c r="C3347" s="1" t="s">
        <v>110</v>
      </c>
      <c r="D3347" s="1" t="s">
        <v>153</v>
      </c>
      <c r="E3347" s="1" t="s">
        <v>179</v>
      </c>
      <c r="F3347" s="1" t="s">
        <v>844</v>
      </c>
      <c r="G3347" s="1" t="s">
        <v>17116</v>
      </c>
      <c r="H3347" s="1" t="s">
        <v>17117</v>
      </c>
      <c r="I3347" s="4">
        <v>84.41961805555556</v>
      </c>
      <c r="J3347" s="1">
        <v>1940.27</v>
      </c>
      <c r="K3347" s="1">
        <v>193.99</v>
      </c>
      <c r="L3347" s="1">
        <v>100.0</v>
      </c>
      <c r="M3347" s="10">
        <f t="array" ref="M3347">_xlfn.XLOOKUP(A3347,subscriptions!B3347:B10004,subscriptions!D3347:D10004)</f>
        <v>250</v>
      </c>
      <c r="N3347" s="10">
        <f t="array" ref="N3347">_xlfn.XLOOKUP(A3347,subscriptions!B3347:B10004,subscriptions!G3347:G10004)</f>
        <v>10</v>
      </c>
      <c r="O3347" s="10">
        <v>225.0</v>
      </c>
      <c r="P3347" s="10" t="str">
        <f t="array" ref="P3347">_xlfn.XLOOKUP(A3347,subscriptions!B3347:B10004,subscriptions!C3347:C10004)</f>
        <v>Business</v>
      </c>
      <c r="Q3347" s="10" t="s">
        <v>128</v>
      </c>
      <c r="R3347" s="10" t="s">
        <v>129</v>
      </c>
      <c r="S3347" s="10" t="s">
        <v>1525</v>
      </c>
    </row>
    <row r="3348">
      <c r="A3348" s="1" t="s">
        <v>4401</v>
      </c>
      <c r="B3348" s="1" t="s">
        <v>1226</v>
      </c>
      <c r="C3348" s="1" t="s">
        <v>198</v>
      </c>
      <c r="D3348" s="1" t="s">
        <v>153</v>
      </c>
      <c r="E3348" s="1" t="s">
        <v>219</v>
      </c>
      <c r="F3348" s="1" t="s">
        <v>574</v>
      </c>
      <c r="G3348" s="1" t="s">
        <v>17118</v>
      </c>
      <c r="H3348" s="1" t="s">
        <v>17119</v>
      </c>
      <c r="I3348" s="4">
        <v>84.3356712962963</v>
      </c>
      <c r="J3348" s="1">
        <v>524.0</v>
      </c>
      <c r="K3348" s="1">
        <v>69.78</v>
      </c>
      <c r="M3348" s="10">
        <f t="array" ref="M3348">_xlfn.XLOOKUP(A3348,subscriptions!B3348:B10004,subscriptions!D3348:D10004)</f>
        <v>80</v>
      </c>
      <c r="N3348" s="10">
        <f t="array" ref="N3348">_xlfn.XLOOKUP(A3348,subscriptions!B3348:B10004,subscriptions!G3348:G10004)</f>
        <v>20</v>
      </c>
      <c r="O3348" s="10">
        <v>64.0</v>
      </c>
      <c r="P3348" s="10" t="str">
        <f t="array" ref="P3348">_xlfn.XLOOKUP(A3348,subscriptions!B3348:B10004,subscriptions!C3348:C10004)</f>
        <v>Roam</v>
      </c>
      <c r="Q3348" s="10" t="s">
        <v>128</v>
      </c>
      <c r="R3348" s="10" t="s">
        <v>148</v>
      </c>
      <c r="S3348" s="10" t="s">
        <v>571</v>
      </c>
    </row>
    <row r="3349">
      <c r="A3349" s="1" t="s">
        <v>4402</v>
      </c>
      <c r="B3349" s="1" t="s">
        <v>4509</v>
      </c>
      <c r="C3349" s="1" t="s">
        <v>237</v>
      </c>
      <c r="D3349" s="1" t="s">
        <v>153</v>
      </c>
      <c r="E3349" s="1" t="s">
        <v>219</v>
      </c>
      <c r="F3349" s="1" t="s">
        <v>1010</v>
      </c>
      <c r="G3349" s="1" t="s">
        <v>17120</v>
      </c>
      <c r="H3349" s="1" t="s">
        <v>17121</v>
      </c>
      <c r="I3349" s="4">
        <v>84.2105787037037</v>
      </c>
      <c r="J3349" s="1">
        <v>388.95</v>
      </c>
      <c r="K3349" s="1">
        <v>54.28</v>
      </c>
      <c r="M3349" s="10">
        <f t="array" ref="M3349">_xlfn.XLOOKUP(A3349,subscriptions!B3349:B10004,subscriptions!D3349:D10004)</f>
        <v>120</v>
      </c>
      <c r="N3349" s="10">
        <f t="array" ref="N3349">_xlfn.XLOOKUP(A3349,subscriptions!B3349:B10004,subscriptions!G3349:G10004)</f>
        <v>0</v>
      </c>
      <c r="O3349" s="10">
        <v>120.0</v>
      </c>
      <c r="P3349" s="10" t="str">
        <f t="array" ref="P3349">_xlfn.XLOOKUP(A3349,subscriptions!B3349:B10004,subscriptions!C3349:C10004)</f>
        <v>Residential</v>
      </c>
      <c r="Q3349" s="10" t="s">
        <v>173</v>
      </c>
      <c r="R3349" s="10" t="s">
        <v>212</v>
      </c>
      <c r="S3349" s="10" t="s">
        <v>770</v>
      </c>
    </row>
    <row r="3350">
      <c r="A3350" s="1" t="s">
        <v>4405</v>
      </c>
      <c r="B3350" s="1" t="s">
        <v>1491</v>
      </c>
      <c r="C3350" s="1" t="s">
        <v>658</v>
      </c>
      <c r="D3350" s="1" t="s">
        <v>153</v>
      </c>
      <c r="E3350" s="1" t="s">
        <v>714</v>
      </c>
      <c r="F3350" s="1" t="s">
        <v>2171</v>
      </c>
      <c r="G3350" s="1" t="s">
        <v>17122</v>
      </c>
      <c r="H3350" s="1" t="s">
        <v>17123</v>
      </c>
      <c r="I3350" s="4">
        <v>84.41951388888889</v>
      </c>
      <c r="J3350" s="1">
        <v>614.94</v>
      </c>
      <c r="K3350" s="1">
        <v>154.02</v>
      </c>
      <c r="M3350" s="10">
        <f t="array" ref="M3350">_xlfn.XLOOKUP(A3350,subscriptions!B3350:B10004,subscriptions!D3350:D10004)</f>
        <v>120</v>
      </c>
      <c r="N3350" s="10">
        <f t="array" ref="N3350">_xlfn.XLOOKUP(A3350,subscriptions!B3350:B10004,subscriptions!G3350:G10004)</f>
        <v>5</v>
      </c>
      <c r="O3350" s="10">
        <v>114.0</v>
      </c>
      <c r="P3350" s="10" t="str">
        <f t="array" ref="P3350">_xlfn.XLOOKUP(A3350,subscriptions!B3350:B10004,subscriptions!C3350:C10004)</f>
        <v>Residential</v>
      </c>
      <c r="Q3350" s="10" t="s">
        <v>194</v>
      </c>
      <c r="R3350" s="10" t="s">
        <v>212</v>
      </c>
      <c r="S3350" s="10" t="s">
        <v>1525</v>
      </c>
    </row>
    <row r="3351">
      <c r="A3351" s="1" t="s">
        <v>4406</v>
      </c>
      <c r="B3351" s="1" t="s">
        <v>1157</v>
      </c>
      <c r="C3351" s="1" t="s">
        <v>1347</v>
      </c>
      <c r="D3351" s="1" t="s">
        <v>27</v>
      </c>
      <c r="E3351" s="1" t="s">
        <v>332</v>
      </c>
      <c r="F3351" s="1" t="s">
        <v>2280</v>
      </c>
      <c r="G3351" s="1" t="s">
        <v>17124</v>
      </c>
      <c r="H3351" s="1" t="s">
        <v>17125</v>
      </c>
      <c r="I3351" s="4">
        <v>84.42116898148149</v>
      </c>
      <c r="J3351" s="1">
        <v>464.62</v>
      </c>
      <c r="K3351" s="1">
        <v>89.51</v>
      </c>
      <c r="M3351" s="10">
        <f t="array" ref="M3351">_xlfn.XLOOKUP(A3351,subscriptions!B3351:B10004,subscriptions!D3351:D10004)</f>
        <v>120</v>
      </c>
      <c r="N3351" s="10">
        <f t="array" ref="N3351">_xlfn.XLOOKUP(A3351,subscriptions!B3351:B10004,subscriptions!G3351:G10004)</f>
        <v>10</v>
      </c>
      <c r="O3351" s="10">
        <v>108.0</v>
      </c>
      <c r="P3351" s="10" t="str">
        <f t="array" ref="P3351">_xlfn.XLOOKUP(A3351,subscriptions!B3351:B10004,subscriptions!C3351:C10004)</f>
        <v>Residential</v>
      </c>
      <c r="Q3351" s="10" t="s">
        <v>128</v>
      </c>
      <c r="R3351" s="10" t="s">
        <v>212</v>
      </c>
      <c r="S3351" s="10" t="s">
        <v>2152</v>
      </c>
    </row>
    <row r="3352">
      <c r="A3352" s="1" t="s">
        <v>4407</v>
      </c>
      <c r="B3352" s="1" t="s">
        <v>899</v>
      </c>
      <c r="C3352" s="1" t="s">
        <v>26</v>
      </c>
      <c r="D3352" s="1" t="s">
        <v>27</v>
      </c>
      <c r="E3352" s="1" t="s">
        <v>239</v>
      </c>
      <c r="F3352" s="1" t="s">
        <v>2154</v>
      </c>
      <c r="G3352" s="1" t="s">
        <v>17126</v>
      </c>
      <c r="H3352" s="1" t="s">
        <v>17127</v>
      </c>
      <c r="I3352" s="4">
        <v>84.25230324074074</v>
      </c>
      <c r="J3352" s="1">
        <v>412.94</v>
      </c>
      <c r="K3352" s="1">
        <v>85.5</v>
      </c>
      <c r="M3352" s="10">
        <f t="array" ref="M3352">_xlfn.XLOOKUP(A3352,subscriptions!B3352:B10004,subscriptions!D3352:D10004)</f>
        <v>120</v>
      </c>
      <c r="N3352" s="10">
        <f t="array" ref="N3352">_xlfn.XLOOKUP(A3352,subscriptions!B3352:B10004,subscriptions!G3352:G10004)</f>
        <v>20</v>
      </c>
      <c r="O3352" s="10">
        <v>96.0</v>
      </c>
      <c r="P3352" s="10" t="str">
        <f t="array" ref="P3352">_xlfn.XLOOKUP(A3352,subscriptions!B3352:B10004,subscriptions!C3352:C10004)</f>
        <v>Residential</v>
      </c>
      <c r="Q3352" s="10" t="s">
        <v>128</v>
      </c>
      <c r="R3352" s="10" t="s">
        <v>148</v>
      </c>
      <c r="S3352" s="10" t="s">
        <v>1008</v>
      </c>
    </row>
    <row r="3353">
      <c r="A3353" s="1" t="s">
        <v>4408</v>
      </c>
      <c r="B3353" s="1" t="s">
        <v>1173</v>
      </c>
      <c r="C3353" s="1" t="s">
        <v>441</v>
      </c>
      <c r="D3353" s="1" t="s">
        <v>27</v>
      </c>
      <c r="E3353" s="1" t="s">
        <v>714</v>
      </c>
      <c r="F3353" s="1" t="s">
        <v>3419</v>
      </c>
      <c r="G3353" s="1" t="s">
        <v>17128</v>
      </c>
      <c r="H3353" s="1" t="s">
        <v>17129</v>
      </c>
      <c r="I3353" s="4">
        <v>84.38077546296296</v>
      </c>
      <c r="J3353" s="1">
        <v>879.69</v>
      </c>
      <c r="K3353" s="1">
        <v>187.95</v>
      </c>
      <c r="M3353" s="10">
        <f t="array" ref="M3353">_xlfn.XLOOKUP(A3353,subscriptions!B3353:B10004,subscriptions!D3353:D10004)</f>
        <v>80</v>
      </c>
      <c r="N3353" s="10">
        <f t="array" ref="N3353">_xlfn.XLOOKUP(A3353,subscriptions!B3353:B10004,subscriptions!G3353:G10004)</f>
        <v>0</v>
      </c>
      <c r="O3353" s="10">
        <v>80.0</v>
      </c>
      <c r="P3353" s="10" t="str">
        <f t="array" ref="P3353">_xlfn.XLOOKUP(A3353,subscriptions!B3353:B10004,subscriptions!C3353:C10004)</f>
        <v>Roam</v>
      </c>
      <c r="Q3353" s="10" t="s">
        <v>173</v>
      </c>
      <c r="R3353" s="10" t="s">
        <v>148</v>
      </c>
      <c r="S3353" s="10" t="s">
        <v>762</v>
      </c>
    </row>
    <row r="3354">
      <c r="A3354" s="1" t="s">
        <v>4409</v>
      </c>
      <c r="B3354" s="1" t="s">
        <v>197</v>
      </c>
      <c r="C3354" s="1" t="s">
        <v>1492</v>
      </c>
      <c r="D3354" s="1" t="s">
        <v>153</v>
      </c>
      <c r="E3354" s="1" t="s">
        <v>262</v>
      </c>
      <c r="F3354" s="1" t="s">
        <v>674</v>
      </c>
      <c r="G3354" s="1" t="s">
        <v>17130</v>
      </c>
      <c r="H3354" s="1" t="s">
        <v>17131</v>
      </c>
      <c r="I3354" s="4">
        <v>84.25844907407408</v>
      </c>
      <c r="J3354" s="1">
        <v>3626.32</v>
      </c>
      <c r="K3354" s="1">
        <v>508.99</v>
      </c>
      <c r="M3354" s="10">
        <f t="array" ref="M3354">_xlfn.XLOOKUP(A3354,subscriptions!B3354:B10004,subscriptions!D3354:D10004)</f>
        <v>120</v>
      </c>
      <c r="N3354" s="10">
        <f t="array" ref="N3354">_xlfn.XLOOKUP(A3354,subscriptions!B3354:B10004,subscriptions!G3354:G10004)</f>
        <v>5</v>
      </c>
      <c r="O3354" s="10">
        <v>114.0</v>
      </c>
      <c r="P3354" s="10" t="str">
        <f t="array" ref="P3354">_xlfn.XLOOKUP(A3354,subscriptions!B3354:B10004,subscriptions!C3354:C10004)</f>
        <v>Residential</v>
      </c>
      <c r="Q3354" s="10" t="s">
        <v>194</v>
      </c>
      <c r="R3354" s="10" t="s">
        <v>212</v>
      </c>
      <c r="S3354" s="10" t="s">
        <v>4148</v>
      </c>
    </row>
    <row r="3355">
      <c r="A3355" s="1" t="s">
        <v>4410</v>
      </c>
      <c r="B3355" s="1" t="s">
        <v>1865</v>
      </c>
      <c r="C3355" s="1" t="s">
        <v>1876</v>
      </c>
      <c r="D3355" s="1" t="s">
        <v>153</v>
      </c>
      <c r="E3355" s="1" t="s">
        <v>262</v>
      </c>
      <c r="F3355" s="1" t="s">
        <v>392</v>
      </c>
      <c r="G3355" s="1" t="s">
        <v>17132</v>
      </c>
      <c r="H3355" s="1" t="s">
        <v>17133</v>
      </c>
      <c r="I3355" s="4">
        <v>84.17027777777778</v>
      </c>
      <c r="J3355" s="1">
        <v>1111.05</v>
      </c>
      <c r="K3355" s="1">
        <v>171.75</v>
      </c>
      <c r="M3355" s="10">
        <f t="array" ref="M3355">_xlfn.XLOOKUP(A3355,subscriptions!B3355:B10004,subscriptions!D3355:D10004)</f>
        <v>120</v>
      </c>
      <c r="N3355" s="10">
        <f t="array" ref="N3355">_xlfn.XLOOKUP(A3355,subscriptions!B3355:B10004,subscriptions!G3355:G10004)</f>
        <v>10</v>
      </c>
      <c r="O3355" s="10">
        <v>108.0</v>
      </c>
      <c r="P3355" s="10" t="str">
        <f t="array" ref="P3355">_xlfn.XLOOKUP(A3355,subscriptions!B3355:B10004,subscriptions!C3355:C10004)</f>
        <v>Residential</v>
      </c>
      <c r="Q3355" s="10" t="s">
        <v>128</v>
      </c>
      <c r="R3355" s="10" t="s">
        <v>212</v>
      </c>
      <c r="S3355" s="10" t="s">
        <v>2494</v>
      </c>
    </row>
    <row r="3356">
      <c r="A3356" s="1" t="s">
        <v>4411</v>
      </c>
      <c r="B3356" s="1" t="s">
        <v>132</v>
      </c>
      <c r="C3356" s="1" t="s">
        <v>1876</v>
      </c>
      <c r="D3356" s="1" t="s">
        <v>27</v>
      </c>
      <c r="E3356" s="1" t="s">
        <v>332</v>
      </c>
      <c r="F3356" s="1" t="s">
        <v>333</v>
      </c>
      <c r="G3356" s="1" t="s">
        <v>17134</v>
      </c>
      <c r="H3356" s="1" t="s">
        <v>17135</v>
      </c>
      <c r="I3356" s="4">
        <v>84.21694444444445</v>
      </c>
      <c r="J3356" s="1">
        <v>362.24</v>
      </c>
      <c r="K3356" s="1">
        <v>101.19</v>
      </c>
      <c r="M3356" s="10">
        <f t="array" ref="M3356">_xlfn.XLOOKUP(A3356,subscriptions!B3356:B10004,subscriptions!D3356:D10004)</f>
        <v>80</v>
      </c>
      <c r="N3356" s="10">
        <f t="array" ref="N3356">_xlfn.XLOOKUP(A3356,subscriptions!B3356:B10004,subscriptions!G3356:G10004)</f>
        <v>20</v>
      </c>
      <c r="O3356" s="10">
        <v>64.0</v>
      </c>
      <c r="P3356" s="10" t="str">
        <f t="array" ref="P3356">_xlfn.XLOOKUP(A3356,subscriptions!B3356:B10004,subscriptions!C3356:C10004)</f>
        <v>Roam</v>
      </c>
      <c r="Q3356" s="10" t="s">
        <v>128</v>
      </c>
      <c r="R3356" s="10" t="s">
        <v>148</v>
      </c>
      <c r="S3356" s="10" t="s">
        <v>453</v>
      </c>
    </row>
    <row r="3357">
      <c r="A3357" s="1" t="s">
        <v>4412</v>
      </c>
      <c r="B3357" s="1" t="s">
        <v>870</v>
      </c>
      <c r="C3357" s="1" t="s">
        <v>237</v>
      </c>
      <c r="D3357" s="1" t="s">
        <v>153</v>
      </c>
      <c r="E3357" s="1" t="s">
        <v>262</v>
      </c>
      <c r="F3357" s="1" t="s">
        <v>885</v>
      </c>
      <c r="G3357" s="1" t="s">
        <v>17136</v>
      </c>
      <c r="H3357" s="1" t="s">
        <v>17137</v>
      </c>
      <c r="I3357" s="4">
        <v>84.29587962962962</v>
      </c>
      <c r="J3357" s="1">
        <v>170.14</v>
      </c>
      <c r="K3357" s="1">
        <v>55.05</v>
      </c>
      <c r="M3357" s="10">
        <f t="array" ref="M3357">_xlfn.XLOOKUP(A3357,subscriptions!B3357:B10004,subscriptions!D3357:D10004)</f>
        <v>250</v>
      </c>
      <c r="N3357" s="10">
        <f t="array" ref="N3357">_xlfn.XLOOKUP(A3357,subscriptions!B3357:B10004,subscriptions!G3357:G10004)</f>
        <v>0</v>
      </c>
      <c r="O3357" s="10">
        <v>250.0</v>
      </c>
      <c r="P3357" s="10" t="str">
        <f t="array" ref="P3357">_xlfn.XLOOKUP(A3357,subscriptions!B3357:B10004,subscriptions!C3357:C10004)</f>
        <v>Business</v>
      </c>
      <c r="Q3357" s="10" t="s">
        <v>173</v>
      </c>
      <c r="R3357" s="10" t="s">
        <v>129</v>
      </c>
      <c r="S3357" s="10" t="s">
        <v>655</v>
      </c>
    </row>
    <row r="3358">
      <c r="A3358" s="1" t="s">
        <v>4413</v>
      </c>
      <c r="B3358" s="1" t="s">
        <v>389</v>
      </c>
      <c r="C3358" s="1" t="s">
        <v>734</v>
      </c>
      <c r="D3358" s="1" t="s">
        <v>27</v>
      </c>
      <c r="E3358" s="1" t="s">
        <v>280</v>
      </c>
      <c r="F3358" s="1" t="s">
        <v>873</v>
      </c>
      <c r="G3358" s="1" t="s">
        <v>17138</v>
      </c>
      <c r="H3358" s="1" t="s">
        <v>17139</v>
      </c>
      <c r="I3358" s="4">
        <v>84.29807870370371</v>
      </c>
      <c r="J3358" s="1">
        <v>1836.86</v>
      </c>
      <c r="K3358" s="1">
        <v>392.82</v>
      </c>
      <c r="M3358" s="10">
        <f t="array" ref="M3358">_xlfn.XLOOKUP(A3358,subscriptions!B3358:B10004,subscriptions!D3358:D10004)</f>
        <v>250</v>
      </c>
      <c r="N3358" s="10">
        <f t="array" ref="N3358">_xlfn.XLOOKUP(A3358,subscriptions!B3358:B10004,subscriptions!G3358:G10004)</f>
        <v>5</v>
      </c>
      <c r="O3358" s="10">
        <v>237.5</v>
      </c>
      <c r="P3358" s="10" t="str">
        <f t="array" ref="P3358">_xlfn.XLOOKUP(A3358,subscriptions!B3358:B10004,subscriptions!C3358:C10004)</f>
        <v>Business</v>
      </c>
      <c r="Q3358" s="10" t="s">
        <v>194</v>
      </c>
      <c r="R3358" s="10" t="s">
        <v>129</v>
      </c>
      <c r="S3358" s="10" t="s">
        <v>785</v>
      </c>
    </row>
    <row r="3359">
      <c r="A3359" s="1" t="s">
        <v>4416</v>
      </c>
      <c r="B3359" s="1" t="s">
        <v>1009</v>
      </c>
      <c r="C3359" s="1" t="s">
        <v>279</v>
      </c>
      <c r="D3359" s="1" t="s">
        <v>153</v>
      </c>
      <c r="E3359" s="1" t="s">
        <v>28</v>
      </c>
      <c r="F3359" s="1" t="s">
        <v>687</v>
      </c>
      <c r="G3359" s="1" t="s">
        <v>17140</v>
      </c>
      <c r="H3359" s="1" t="s">
        <v>17141</v>
      </c>
      <c r="I3359" s="4">
        <v>84.21398148148148</v>
      </c>
      <c r="J3359" s="1">
        <v>773.84</v>
      </c>
      <c r="K3359" s="1">
        <v>95.93</v>
      </c>
      <c r="M3359" s="10">
        <f t="array" ref="M3359">_xlfn.XLOOKUP(A3359,subscriptions!B3359:B10004,subscriptions!D3359:D10004)</f>
        <v>80</v>
      </c>
      <c r="N3359" s="10">
        <f t="array" ref="N3359">_xlfn.XLOOKUP(A3359,subscriptions!B3359:B10004,subscriptions!G3359:G10004)</f>
        <v>10</v>
      </c>
      <c r="O3359" s="10">
        <v>72.0</v>
      </c>
      <c r="P3359" s="10" t="str">
        <f t="array" ref="P3359">_xlfn.XLOOKUP(A3359,subscriptions!B3359:B10004,subscriptions!C3359:C10004)</f>
        <v>Roam</v>
      </c>
      <c r="Q3359" s="10" t="s">
        <v>128</v>
      </c>
      <c r="R3359" s="10" t="s">
        <v>148</v>
      </c>
      <c r="S3359" s="10" t="s">
        <v>388</v>
      </c>
    </row>
    <row r="3360">
      <c r="A3360" s="1" t="s">
        <v>4417</v>
      </c>
      <c r="B3360" s="1" t="s">
        <v>1173</v>
      </c>
      <c r="C3360" s="1" t="s">
        <v>524</v>
      </c>
      <c r="D3360" s="1" t="s">
        <v>27</v>
      </c>
      <c r="E3360" s="1" t="s">
        <v>111</v>
      </c>
      <c r="F3360" s="1" t="s">
        <v>1917</v>
      </c>
      <c r="G3360" s="1" t="s">
        <v>17142</v>
      </c>
      <c r="H3360" s="1" t="s">
        <v>17143</v>
      </c>
      <c r="I3360" s="4">
        <v>84.38002314814815</v>
      </c>
      <c r="J3360" s="1">
        <v>2637.53</v>
      </c>
      <c r="K3360" s="1">
        <v>406.69</v>
      </c>
      <c r="M3360" s="10">
        <f t="array" ref="M3360">_xlfn.XLOOKUP(A3360,subscriptions!B3360:B10004,subscriptions!D3360:D10004)</f>
        <v>80</v>
      </c>
      <c r="N3360" s="10">
        <f t="array" ref="N3360">_xlfn.XLOOKUP(A3360,subscriptions!B3360:B10004,subscriptions!G3360:G10004)</f>
        <v>20</v>
      </c>
      <c r="O3360" s="10">
        <v>64.0</v>
      </c>
      <c r="P3360" s="10" t="str">
        <f t="array" ref="P3360">_xlfn.XLOOKUP(A3360,subscriptions!B3360:B10004,subscriptions!C3360:C10004)</f>
        <v>Roam</v>
      </c>
      <c r="Q3360" s="10" t="s">
        <v>128</v>
      </c>
      <c r="R3360" s="10" t="s">
        <v>148</v>
      </c>
      <c r="S3360" s="10" t="s">
        <v>698</v>
      </c>
    </row>
    <row r="3361">
      <c r="A3361" s="1" t="s">
        <v>4418</v>
      </c>
      <c r="B3361" s="1" t="s">
        <v>329</v>
      </c>
      <c r="C3361" s="1" t="s">
        <v>1678</v>
      </c>
      <c r="D3361" s="1" t="s">
        <v>27</v>
      </c>
      <c r="E3361" s="1" t="s">
        <v>111</v>
      </c>
      <c r="F3361" s="1" t="s">
        <v>1227</v>
      </c>
      <c r="G3361" s="1" t="s">
        <v>17144</v>
      </c>
      <c r="H3361" s="1" t="s">
        <v>17145</v>
      </c>
      <c r="I3361" s="4">
        <v>84.21616898148149</v>
      </c>
      <c r="J3361" s="1">
        <v>1666.06</v>
      </c>
      <c r="K3361" s="1">
        <v>260.98</v>
      </c>
      <c r="M3361" s="10">
        <f t="array" ref="M3361">_xlfn.XLOOKUP(A3361,subscriptions!B3361:B10004,subscriptions!D3361:D10004)</f>
        <v>250</v>
      </c>
      <c r="N3361" s="10">
        <f t="array" ref="N3361">_xlfn.XLOOKUP(A3361,subscriptions!B3361:B10004,subscriptions!G3361:G10004)</f>
        <v>0</v>
      </c>
      <c r="O3361" s="10">
        <v>250.0</v>
      </c>
      <c r="P3361" s="10" t="str">
        <f t="array" ref="P3361">_xlfn.XLOOKUP(A3361,subscriptions!B3361:B10004,subscriptions!C3361:C10004)</f>
        <v>Business</v>
      </c>
      <c r="Q3361" s="10" t="s">
        <v>173</v>
      </c>
      <c r="R3361" s="10" t="s">
        <v>129</v>
      </c>
      <c r="S3361" s="10" t="s">
        <v>2596</v>
      </c>
    </row>
    <row r="3362">
      <c r="A3362" s="1" t="s">
        <v>4419</v>
      </c>
      <c r="B3362" s="1" t="s">
        <v>1527</v>
      </c>
      <c r="C3362" s="1" t="s">
        <v>1388</v>
      </c>
      <c r="D3362" s="1" t="s">
        <v>153</v>
      </c>
      <c r="E3362" s="1" t="s">
        <v>280</v>
      </c>
      <c r="F3362" s="1" t="s">
        <v>281</v>
      </c>
      <c r="G3362" s="1" t="s">
        <v>17146</v>
      </c>
      <c r="H3362" s="1" t="s">
        <v>17147</v>
      </c>
      <c r="I3362" s="4">
        <v>84.17048611111112</v>
      </c>
      <c r="J3362" s="1">
        <v>2436.23</v>
      </c>
      <c r="K3362" s="1">
        <v>286.33</v>
      </c>
      <c r="M3362" s="10">
        <f t="array" ref="M3362">_xlfn.XLOOKUP(A3362,subscriptions!B3362:B10004,subscriptions!D3362:D10004)</f>
        <v>80</v>
      </c>
      <c r="N3362" s="10">
        <f t="array" ref="N3362">_xlfn.XLOOKUP(A3362,subscriptions!B3362:B10004,subscriptions!G3362:G10004)</f>
        <v>5</v>
      </c>
      <c r="O3362" s="10">
        <v>76.0</v>
      </c>
      <c r="P3362" s="10" t="str">
        <f t="array" ref="P3362">_xlfn.XLOOKUP(A3362,subscriptions!B3362:B10004,subscriptions!C3362:C10004)</f>
        <v>Roam</v>
      </c>
      <c r="Q3362" s="10" t="s">
        <v>194</v>
      </c>
      <c r="R3362" s="10" t="s">
        <v>148</v>
      </c>
      <c r="S3362" s="10" t="s">
        <v>2494</v>
      </c>
    </row>
    <row r="3363">
      <c r="A3363" s="1" t="s">
        <v>4420</v>
      </c>
      <c r="B3363" s="1" t="s">
        <v>763</v>
      </c>
      <c r="C3363" s="1" t="s">
        <v>1507</v>
      </c>
      <c r="D3363" s="1" t="s">
        <v>27</v>
      </c>
      <c r="E3363" s="1" t="s">
        <v>179</v>
      </c>
      <c r="F3363" s="1" t="s">
        <v>357</v>
      </c>
      <c r="G3363" s="1" t="s">
        <v>17148</v>
      </c>
      <c r="H3363" s="1" t="s">
        <v>17149</v>
      </c>
      <c r="I3363" s="4">
        <v>84.25369212962963</v>
      </c>
      <c r="J3363" s="1">
        <v>526.07</v>
      </c>
      <c r="K3363" s="1">
        <v>62.66</v>
      </c>
      <c r="L3363" s="1">
        <v>100.0</v>
      </c>
      <c r="M3363" s="10">
        <f t="array" ref="M3363">_xlfn.XLOOKUP(A3363,subscriptions!B3363:B10004,subscriptions!D3363:D10004)</f>
        <v>80</v>
      </c>
      <c r="N3363" s="10">
        <f t="array" ref="N3363">_xlfn.XLOOKUP(A3363,subscriptions!B3363:B10004,subscriptions!G3363:G10004)</f>
        <v>10</v>
      </c>
      <c r="O3363" s="10">
        <v>72.0</v>
      </c>
      <c r="P3363" s="10" t="str">
        <f t="array" ref="P3363">_xlfn.XLOOKUP(A3363,subscriptions!B3363:B10004,subscriptions!C3363:C10004)</f>
        <v>Roam</v>
      </c>
      <c r="Q3363" s="10" t="s">
        <v>128</v>
      </c>
      <c r="R3363" s="10" t="s">
        <v>148</v>
      </c>
      <c r="S3363" s="10" t="s">
        <v>1832</v>
      </c>
    </row>
    <row r="3364">
      <c r="A3364" s="1" t="s">
        <v>4421</v>
      </c>
      <c r="B3364" s="1" t="s">
        <v>1044</v>
      </c>
      <c r="C3364" s="1" t="s">
        <v>2483</v>
      </c>
      <c r="D3364" s="1" t="s">
        <v>27</v>
      </c>
      <c r="E3364" s="1" t="s">
        <v>28</v>
      </c>
      <c r="F3364" s="1" t="s">
        <v>526</v>
      </c>
      <c r="G3364" s="1" t="s">
        <v>17150</v>
      </c>
      <c r="H3364" s="1" t="s">
        <v>17151</v>
      </c>
      <c r="I3364" s="4">
        <v>84.174375</v>
      </c>
      <c r="J3364" s="1">
        <v>1818.23</v>
      </c>
      <c r="K3364" s="1">
        <v>301.13</v>
      </c>
      <c r="M3364" s="10">
        <f t="array" ref="M3364">_xlfn.XLOOKUP(A3364,subscriptions!B3364:B10004,subscriptions!D3364:D10004)</f>
        <v>50</v>
      </c>
      <c r="N3364" s="10">
        <f t="array" ref="N3364">_xlfn.XLOOKUP(A3364,subscriptions!B3364:B10004,subscriptions!G3364:G10004)</f>
        <v>20</v>
      </c>
      <c r="O3364" s="10">
        <v>40.0</v>
      </c>
      <c r="P3364" s="10" t="str">
        <f t="array" ref="P3364">_xlfn.XLOOKUP(A3364,subscriptions!B3364:B10004,subscriptions!C3364:C10004)</f>
        <v>Mini</v>
      </c>
      <c r="Q3364" s="10" t="s">
        <v>128</v>
      </c>
      <c r="R3364" s="10" t="s">
        <v>148</v>
      </c>
      <c r="S3364" s="10" t="s">
        <v>507</v>
      </c>
    </row>
    <row r="3365">
      <c r="A3365" s="1" t="s">
        <v>4422</v>
      </c>
      <c r="B3365" s="1" t="s">
        <v>1141</v>
      </c>
      <c r="C3365" s="1" t="s">
        <v>524</v>
      </c>
      <c r="D3365" s="1" t="s">
        <v>27</v>
      </c>
      <c r="E3365" s="1" t="s">
        <v>262</v>
      </c>
      <c r="F3365" s="1" t="s">
        <v>263</v>
      </c>
      <c r="G3365" s="1" t="s">
        <v>17152</v>
      </c>
      <c r="H3365" s="1" t="s">
        <v>17153</v>
      </c>
      <c r="I3365" s="4">
        <v>84.34188657407407</v>
      </c>
      <c r="J3365" s="1">
        <v>509.91</v>
      </c>
      <c r="K3365" s="1">
        <v>90.66</v>
      </c>
      <c r="M3365" s="10">
        <f t="array" ref="M3365">_xlfn.XLOOKUP(A3365,subscriptions!B3365:B10004,subscriptions!D3365:D10004)</f>
        <v>120</v>
      </c>
      <c r="N3365" s="10">
        <f t="array" ref="N3365">_xlfn.XLOOKUP(A3365,subscriptions!B3365:B10004,subscriptions!G3365:G10004)</f>
        <v>0</v>
      </c>
      <c r="O3365" s="10">
        <v>120.0</v>
      </c>
      <c r="P3365" s="10" t="str">
        <f t="array" ref="P3365">_xlfn.XLOOKUP(A3365,subscriptions!B3365:B10004,subscriptions!C3365:C10004)</f>
        <v>Residential</v>
      </c>
      <c r="Q3365" s="10" t="s">
        <v>173</v>
      </c>
      <c r="R3365" s="10" t="s">
        <v>212</v>
      </c>
      <c r="S3365" s="10" t="s">
        <v>1703</v>
      </c>
    </row>
    <row r="3366">
      <c r="A3366" s="1" t="s">
        <v>4423</v>
      </c>
      <c r="B3366" s="1" t="s">
        <v>1303</v>
      </c>
      <c r="C3366" s="1" t="s">
        <v>178</v>
      </c>
      <c r="D3366" s="1" t="s">
        <v>153</v>
      </c>
      <c r="E3366" s="1" t="s">
        <v>111</v>
      </c>
      <c r="F3366" s="1" t="s">
        <v>1362</v>
      </c>
      <c r="G3366" s="1" t="s">
        <v>17154</v>
      </c>
      <c r="H3366" s="1" t="s">
        <v>17155</v>
      </c>
      <c r="I3366" s="4">
        <v>84.21276620370371</v>
      </c>
      <c r="J3366" s="1">
        <v>4247.01</v>
      </c>
      <c r="K3366" s="1">
        <v>853.07</v>
      </c>
      <c r="M3366" s="10">
        <f t="array" ref="M3366">_xlfn.XLOOKUP(A3366,subscriptions!B3366:B10004,subscriptions!D3366:D10004)</f>
        <v>120</v>
      </c>
      <c r="N3366" s="10">
        <f t="array" ref="N3366">_xlfn.XLOOKUP(A3366,subscriptions!B3366:B10004,subscriptions!G3366:G10004)</f>
        <v>5</v>
      </c>
      <c r="O3366" s="10">
        <v>114.0</v>
      </c>
      <c r="P3366" s="10" t="str">
        <f t="array" ref="P3366">_xlfn.XLOOKUP(A3366,subscriptions!B3366:B10004,subscriptions!C3366:C10004)</f>
        <v>Residential</v>
      </c>
      <c r="Q3366" s="10" t="s">
        <v>194</v>
      </c>
      <c r="R3366" s="10" t="s">
        <v>212</v>
      </c>
      <c r="S3366" s="10" t="s">
        <v>813</v>
      </c>
    </row>
    <row r="3367">
      <c r="A3367" s="1" t="s">
        <v>4426</v>
      </c>
      <c r="B3367" s="1" t="s">
        <v>645</v>
      </c>
      <c r="C3367" s="1" t="s">
        <v>218</v>
      </c>
      <c r="D3367" s="1" t="s">
        <v>153</v>
      </c>
      <c r="E3367" s="1" t="s">
        <v>239</v>
      </c>
      <c r="F3367" s="1" t="s">
        <v>2076</v>
      </c>
      <c r="G3367" s="1" t="s">
        <v>17156</v>
      </c>
      <c r="H3367" s="1" t="s">
        <v>17157</v>
      </c>
      <c r="I3367" s="4">
        <v>84.25701388888889</v>
      </c>
      <c r="J3367" s="1">
        <v>1567.45</v>
      </c>
      <c r="K3367" s="1">
        <v>287.02</v>
      </c>
      <c r="M3367" s="10">
        <f t="array" ref="M3367">_xlfn.XLOOKUP(A3367,subscriptions!B3367:B10004,subscriptions!D3367:D10004)</f>
        <v>80</v>
      </c>
      <c r="N3367" s="10">
        <f t="array" ref="N3367">_xlfn.XLOOKUP(A3367,subscriptions!B3367:B10004,subscriptions!G3367:G10004)</f>
        <v>10</v>
      </c>
      <c r="O3367" s="10">
        <v>72.0</v>
      </c>
      <c r="P3367" s="10" t="str">
        <f t="array" ref="P3367">_xlfn.XLOOKUP(A3367,subscriptions!B3367:B10004,subscriptions!C3367:C10004)</f>
        <v>Roam</v>
      </c>
      <c r="Q3367" s="10" t="s">
        <v>128</v>
      </c>
      <c r="R3367" s="10" t="s">
        <v>148</v>
      </c>
      <c r="S3367" s="10" t="s">
        <v>175</v>
      </c>
    </row>
    <row r="3368">
      <c r="A3368" s="1" t="s">
        <v>4427</v>
      </c>
      <c r="B3368" s="1" t="s">
        <v>1491</v>
      </c>
      <c r="C3368" s="1" t="s">
        <v>218</v>
      </c>
      <c r="D3368" s="1" t="s">
        <v>153</v>
      </c>
      <c r="E3368" s="1" t="s">
        <v>332</v>
      </c>
      <c r="F3368" s="1" t="s">
        <v>1749</v>
      </c>
      <c r="G3368" s="1" t="s">
        <v>17158</v>
      </c>
      <c r="H3368" s="1" t="s">
        <v>17159</v>
      </c>
      <c r="I3368" s="4">
        <v>84.3786574074074</v>
      </c>
      <c r="J3368" s="1">
        <v>638.48</v>
      </c>
      <c r="K3368" s="1">
        <v>137.52</v>
      </c>
      <c r="M3368" s="10">
        <f t="array" ref="M3368">_xlfn.XLOOKUP(A3368,subscriptions!B3368:B10004,subscriptions!D3368:D10004)</f>
        <v>250</v>
      </c>
      <c r="N3368" s="10">
        <f t="array" ref="N3368">_xlfn.XLOOKUP(A3368,subscriptions!B3368:B10004,subscriptions!G3368:G10004)</f>
        <v>20</v>
      </c>
      <c r="O3368" s="10">
        <v>200.0</v>
      </c>
      <c r="P3368" s="10" t="str">
        <f t="array" ref="P3368">_xlfn.XLOOKUP(A3368,subscriptions!B3368:B10004,subscriptions!C3368:C10004)</f>
        <v>Business</v>
      </c>
      <c r="Q3368" s="10" t="s">
        <v>128</v>
      </c>
      <c r="R3368" s="10" t="s">
        <v>129</v>
      </c>
      <c r="S3368" s="10" t="s">
        <v>1622</v>
      </c>
    </row>
    <row r="3369">
      <c r="A3369" s="1" t="s">
        <v>4428</v>
      </c>
      <c r="B3369" s="1" t="s">
        <v>1972</v>
      </c>
      <c r="C3369" s="1" t="s">
        <v>605</v>
      </c>
      <c r="D3369" s="1" t="s">
        <v>27</v>
      </c>
      <c r="E3369" s="1" t="s">
        <v>714</v>
      </c>
      <c r="F3369" s="1" t="s">
        <v>1951</v>
      </c>
      <c r="G3369" s="1" t="s">
        <v>17160</v>
      </c>
      <c r="H3369" s="1" t="s">
        <v>17161</v>
      </c>
      <c r="I3369" s="4">
        <v>84.25700231481481</v>
      </c>
      <c r="J3369" s="1">
        <v>521.06</v>
      </c>
      <c r="K3369" s="1">
        <v>94.16</v>
      </c>
      <c r="M3369" s="10">
        <f t="array" ref="M3369">_xlfn.XLOOKUP(A3369,subscriptions!B3369:B10004,subscriptions!D3369:D10004)</f>
        <v>120</v>
      </c>
      <c r="N3369" s="10">
        <f t="array" ref="N3369">_xlfn.XLOOKUP(A3369,subscriptions!B3369:B10004,subscriptions!G3369:G10004)</f>
        <v>0</v>
      </c>
      <c r="O3369" s="10">
        <v>120.0</v>
      </c>
      <c r="P3369" s="10" t="str">
        <f t="array" ref="P3369">_xlfn.XLOOKUP(A3369,subscriptions!B3369:B10004,subscriptions!C3369:C10004)</f>
        <v>Residential</v>
      </c>
      <c r="Q3369" s="10" t="s">
        <v>173</v>
      </c>
      <c r="R3369" s="10" t="s">
        <v>212</v>
      </c>
      <c r="S3369" s="10" t="s">
        <v>175</v>
      </c>
    </row>
    <row r="3370">
      <c r="A3370" s="1" t="s">
        <v>4429</v>
      </c>
      <c r="B3370" s="1" t="s">
        <v>1886</v>
      </c>
      <c r="C3370" s="1" t="s">
        <v>1200</v>
      </c>
      <c r="D3370" s="1" t="s">
        <v>27</v>
      </c>
      <c r="E3370" s="1" t="s">
        <v>262</v>
      </c>
      <c r="F3370" s="1" t="s">
        <v>2985</v>
      </c>
      <c r="G3370" s="1" t="s">
        <v>17162</v>
      </c>
      <c r="H3370" s="1" t="s">
        <v>17163</v>
      </c>
      <c r="I3370" s="4">
        <v>84.16810185185186</v>
      </c>
      <c r="J3370" s="1">
        <v>367.8</v>
      </c>
      <c r="K3370" s="1">
        <v>94.11</v>
      </c>
      <c r="M3370" s="10">
        <f t="array" ref="M3370">_xlfn.XLOOKUP(A3370,subscriptions!B3370:B10004,subscriptions!D3370:D10004)</f>
        <v>120</v>
      </c>
      <c r="N3370" s="10">
        <f t="array" ref="N3370">_xlfn.XLOOKUP(A3370,subscriptions!B3370:B10004,subscriptions!G3370:G10004)</f>
        <v>5</v>
      </c>
      <c r="O3370" s="10">
        <v>114.0</v>
      </c>
      <c r="P3370" s="10" t="str">
        <f t="array" ref="P3370">_xlfn.XLOOKUP(A3370,subscriptions!B3370:B10004,subscriptions!C3370:C10004)</f>
        <v>Residential</v>
      </c>
      <c r="Q3370" s="10" t="s">
        <v>194</v>
      </c>
      <c r="R3370" s="10" t="s">
        <v>212</v>
      </c>
      <c r="S3370" s="10" t="s">
        <v>1042</v>
      </c>
    </row>
    <row r="3371">
      <c r="A3371" s="1" t="s">
        <v>4430</v>
      </c>
      <c r="B3371" s="1" t="s">
        <v>329</v>
      </c>
      <c r="C3371" s="1" t="s">
        <v>237</v>
      </c>
      <c r="D3371" s="1" t="s">
        <v>27</v>
      </c>
      <c r="E3371" s="1" t="s">
        <v>332</v>
      </c>
      <c r="F3371" s="1" t="s">
        <v>736</v>
      </c>
      <c r="G3371" s="1" t="s">
        <v>17164</v>
      </c>
      <c r="H3371" s="1" t="s">
        <v>17165</v>
      </c>
      <c r="I3371" s="4">
        <v>84.341875</v>
      </c>
      <c r="J3371" s="1">
        <v>1829.4</v>
      </c>
      <c r="K3371" s="1">
        <v>374.72</v>
      </c>
      <c r="M3371" s="10">
        <f t="array" ref="M3371">_xlfn.XLOOKUP(A3371,subscriptions!B3371:B10004,subscriptions!D3371:D10004)</f>
        <v>120</v>
      </c>
      <c r="N3371" s="10">
        <f t="array" ref="N3371">_xlfn.XLOOKUP(A3371,subscriptions!B3371:B10004,subscriptions!G3371:G10004)</f>
        <v>10</v>
      </c>
      <c r="O3371" s="10">
        <v>108.0</v>
      </c>
      <c r="P3371" s="10" t="str">
        <f t="array" ref="P3371">_xlfn.XLOOKUP(A3371,subscriptions!B3371:B10004,subscriptions!C3371:C10004)</f>
        <v>Residential</v>
      </c>
      <c r="Q3371" s="10" t="s">
        <v>128</v>
      </c>
      <c r="R3371" s="10" t="s">
        <v>212</v>
      </c>
      <c r="S3371" s="10" t="s">
        <v>1703</v>
      </c>
    </row>
    <row r="3372">
      <c r="A3372" s="1" t="s">
        <v>4431</v>
      </c>
      <c r="B3372" s="1" t="s">
        <v>2279</v>
      </c>
      <c r="C3372" s="1" t="s">
        <v>1200</v>
      </c>
      <c r="D3372" s="1" t="s">
        <v>153</v>
      </c>
      <c r="E3372" s="1" t="s">
        <v>111</v>
      </c>
      <c r="F3372" s="1" t="s">
        <v>135</v>
      </c>
      <c r="G3372" s="1" t="s">
        <v>17166</v>
      </c>
      <c r="H3372" s="1" t="s">
        <v>17167</v>
      </c>
      <c r="I3372" s="4">
        <v>84.38149305555555</v>
      </c>
      <c r="J3372" s="1">
        <v>420.22</v>
      </c>
      <c r="K3372" s="1">
        <v>68.98</v>
      </c>
      <c r="M3372" s="10">
        <f t="array" ref="M3372">_xlfn.XLOOKUP(A3372,subscriptions!B3372:B10004,subscriptions!D3372:D10004)</f>
        <v>80</v>
      </c>
      <c r="N3372" s="10">
        <f t="array" ref="N3372">_xlfn.XLOOKUP(A3372,subscriptions!B3372:B10004,subscriptions!G3372:G10004)</f>
        <v>20</v>
      </c>
      <c r="O3372" s="10">
        <v>64.0</v>
      </c>
      <c r="P3372" s="10" t="str">
        <f t="array" ref="P3372">_xlfn.XLOOKUP(A3372,subscriptions!B3372:B10004,subscriptions!C3372:C10004)</f>
        <v>Roam</v>
      </c>
      <c r="Q3372" s="10" t="s">
        <v>128</v>
      </c>
      <c r="R3372" s="10" t="s">
        <v>148</v>
      </c>
      <c r="S3372" s="10" t="s">
        <v>1789</v>
      </c>
    </row>
    <row r="3373">
      <c r="A3373" s="1" t="s">
        <v>4432</v>
      </c>
      <c r="B3373" s="1" t="s">
        <v>686</v>
      </c>
      <c r="C3373" s="1" t="s">
        <v>800</v>
      </c>
      <c r="D3373" s="1" t="s">
        <v>153</v>
      </c>
      <c r="E3373" s="1" t="s">
        <v>239</v>
      </c>
      <c r="F3373" s="1" t="s">
        <v>2132</v>
      </c>
      <c r="G3373" s="1" t="s">
        <v>17168</v>
      </c>
      <c r="H3373" s="1" t="s">
        <v>17169</v>
      </c>
      <c r="I3373" s="4">
        <v>84.17503472222222</v>
      </c>
      <c r="J3373" s="1">
        <v>1406.93</v>
      </c>
      <c r="K3373" s="1">
        <v>150.39</v>
      </c>
      <c r="M3373" s="10">
        <f t="array" ref="M3373">_xlfn.XLOOKUP(A3373,subscriptions!B3373:B10004,subscriptions!D3373:D10004)</f>
        <v>80</v>
      </c>
      <c r="N3373" s="10">
        <f t="array" ref="N3373">_xlfn.XLOOKUP(A3373,subscriptions!B3373:B10004,subscriptions!G3373:G10004)</f>
        <v>0</v>
      </c>
      <c r="O3373" s="10">
        <v>80.0</v>
      </c>
      <c r="P3373" s="10" t="str">
        <f t="array" ref="P3373">_xlfn.XLOOKUP(A3373,subscriptions!B3373:B10004,subscriptions!C3373:C10004)</f>
        <v>Roam</v>
      </c>
      <c r="Q3373" s="10" t="s">
        <v>173</v>
      </c>
      <c r="R3373" s="10" t="s">
        <v>148</v>
      </c>
      <c r="S3373" s="10" t="s">
        <v>1198</v>
      </c>
    </row>
    <row r="3374">
      <c r="A3374" s="1" t="s">
        <v>4433</v>
      </c>
      <c r="B3374" s="1" t="s">
        <v>329</v>
      </c>
      <c r="C3374" s="1" t="s">
        <v>1507</v>
      </c>
      <c r="D3374" s="1" t="s">
        <v>27</v>
      </c>
      <c r="E3374" s="1" t="s">
        <v>179</v>
      </c>
      <c r="F3374" s="1" t="s">
        <v>773</v>
      </c>
      <c r="G3374" s="1" t="s">
        <v>17170</v>
      </c>
      <c r="H3374" s="1" t="s">
        <v>17171</v>
      </c>
      <c r="I3374" s="4">
        <v>84.34193287037037</v>
      </c>
      <c r="J3374" s="1">
        <v>511.08</v>
      </c>
      <c r="K3374" s="1">
        <v>91.18</v>
      </c>
      <c r="L3374" s="1">
        <v>100.0</v>
      </c>
      <c r="M3374" s="10">
        <f t="array" ref="M3374">_xlfn.XLOOKUP(A3374,subscriptions!B3374:B10004,subscriptions!D3374:D10004)</f>
        <v>120</v>
      </c>
      <c r="N3374" s="10">
        <f t="array" ref="N3374">_xlfn.XLOOKUP(A3374,subscriptions!B3374:B10004,subscriptions!G3374:G10004)</f>
        <v>5</v>
      </c>
      <c r="O3374" s="10">
        <v>114.0</v>
      </c>
      <c r="P3374" s="10" t="str">
        <f t="array" ref="P3374">_xlfn.XLOOKUP(A3374,subscriptions!B3374:B10004,subscriptions!C3374:C10004)</f>
        <v>Residential</v>
      </c>
      <c r="Q3374" s="10" t="s">
        <v>194</v>
      </c>
      <c r="R3374" s="10" t="s">
        <v>212</v>
      </c>
      <c r="S3374" s="10" t="s">
        <v>1703</v>
      </c>
    </row>
    <row r="3375">
      <c r="A3375" s="1" t="s">
        <v>4434</v>
      </c>
      <c r="B3375" s="1" t="s">
        <v>1044</v>
      </c>
      <c r="C3375" s="1" t="s">
        <v>556</v>
      </c>
      <c r="D3375" s="1" t="s">
        <v>27</v>
      </c>
      <c r="E3375" s="1" t="s">
        <v>219</v>
      </c>
      <c r="F3375" s="1" t="s">
        <v>458</v>
      </c>
      <c r="G3375" s="1" t="s">
        <v>17172</v>
      </c>
      <c r="H3375" s="1" t="s">
        <v>17173</v>
      </c>
      <c r="I3375" s="4">
        <v>84.38357638888888</v>
      </c>
      <c r="J3375" s="1">
        <v>1676.93</v>
      </c>
      <c r="K3375" s="1">
        <v>245.37</v>
      </c>
      <c r="M3375" s="10">
        <f t="array" ref="M3375">_xlfn.XLOOKUP(A3375,subscriptions!B3375:B10004,subscriptions!D3375:D10004)</f>
        <v>80</v>
      </c>
      <c r="N3375" s="10">
        <f t="array" ref="N3375">_xlfn.XLOOKUP(A3375,subscriptions!B3375:B10004,subscriptions!G3375:G10004)</f>
        <v>10</v>
      </c>
      <c r="O3375" s="10">
        <v>72.0</v>
      </c>
      <c r="P3375" s="10" t="str">
        <f t="array" ref="P3375">_xlfn.XLOOKUP(A3375,subscriptions!B3375:B10004,subscriptions!C3375:C10004)</f>
        <v>Roam</v>
      </c>
      <c r="Q3375" s="10" t="s">
        <v>128</v>
      </c>
      <c r="R3375" s="10" t="s">
        <v>148</v>
      </c>
      <c r="S3375" s="10" t="s">
        <v>882</v>
      </c>
    </row>
    <row r="3376">
      <c r="A3376" s="1" t="s">
        <v>4435</v>
      </c>
      <c r="B3376" s="1" t="s">
        <v>197</v>
      </c>
      <c r="C3376" s="1" t="s">
        <v>1388</v>
      </c>
      <c r="D3376" s="1" t="s">
        <v>153</v>
      </c>
      <c r="E3376" s="1" t="s">
        <v>631</v>
      </c>
      <c r="F3376" s="1" t="s">
        <v>1084</v>
      </c>
      <c r="G3376" s="1" t="s">
        <v>17174</v>
      </c>
      <c r="H3376" s="1" t="s">
        <v>17175</v>
      </c>
      <c r="I3376" s="4">
        <v>84.38006944444444</v>
      </c>
      <c r="J3376" s="1">
        <v>2580.61</v>
      </c>
      <c r="K3376" s="1">
        <v>298.52</v>
      </c>
      <c r="M3376" s="10">
        <f t="array" ref="M3376">_xlfn.XLOOKUP(A3376,subscriptions!B3376:B10004,subscriptions!D3376:D10004)</f>
        <v>80</v>
      </c>
      <c r="N3376" s="10">
        <f t="array" ref="N3376">_xlfn.XLOOKUP(A3376,subscriptions!B3376:B10004,subscriptions!G3376:G10004)</f>
        <v>20</v>
      </c>
      <c r="O3376" s="10">
        <v>64.0</v>
      </c>
      <c r="P3376" s="10" t="str">
        <f t="array" ref="P3376">_xlfn.XLOOKUP(A3376,subscriptions!B3376:B10004,subscriptions!C3376:C10004)</f>
        <v>Roam</v>
      </c>
      <c r="Q3376" s="10" t="s">
        <v>128</v>
      </c>
      <c r="R3376" s="10" t="s">
        <v>148</v>
      </c>
      <c r="S3376" s="10" t="s">
        <v>698</v>
      </c>
    </row>
    <row r="3377">
      <c r="A3377" s="1" t="s">
        <v>4436</v>
      </c>
      <c r="B3377" s="1" t="s">
        <v>278</v>
      </c>
      <c r="C3377" s="1" t="s">
        <v>764</v>
      </c>
      <c r="D3377" s="1" t="s">
        <v>27</v>
      </c>
      <c r="E3377" s="1" t="s">
        <v>332</v>
      </c>
      <c r="F3377" s="1" t="s">
        <v>333</v>
      </c>
      <c r="G3377" s="1" t="s">
        <v>17176</v>
      </c>
      <c r="H3377" s="1" t="s">
        <v>17177</v>
      </c>
      <c r="I3377" s="4">
        <v>84.16956018518519</v>
      </c>
      <c r="J3377" s="1">
        <v>2307.79</v>
      </c>
      <c r="K3377" s="1">
        <v>203.71</v>
      </c>
      <c r="M3377" s="10">
        <f t="array" ref="M3377">_xlfn.XLOOKUP(A3377,subscriptions!B3377:B10004,subscriptions!D3377:D10004)</f>
        <v>120</v>
      </c>
      <c r="N3377" s="10">
        <f t="array" ref="N3377">_xlfn.XLOOKUP(A3377,subscriptions!B3377:B10004,subscriptions!G3377:G10004)</f>
        <v>0</v>
      </c>
      <c r="O3377" s="10">
        <v>120.0</v>
      </c>
      <c r="P3377" s="10" t="str">
        <f t="array" ref="P3377">_xlfn.XLOOKUP(A3377,subscriptions!B3377:B10004,subscriptions!C3377:C10004)</f>
        <v>Residential</v>
      </c>
      <c r="Q3377" s="10" t="s">
        <v>173</v>
      </c>
      <c r="R3377" s="10" t="s">
        <v>212</v>
      </c>
      <c r="S3377" s="10" t="s">
        <v>213</v>
      </c>
    </row>
    <row r="3378">
      <c r="A3378" s="1" t="s">
        <v>4437</v>
      </c>
      <c r="B3378" s="1" t="s">
        <v>1226</v>
      </c>
      <c r="C3378" s="1" t="s">
        <v>279</v>
      </c>
      <c r="D3378" s="1" t="s">
        <v>153</v>
      </c>
      <c r="E3378" s="1" t="s">
        <v>28</v>
      </c>
      <c r="F3378" s="1" t="s">
        <v>526</v>
      </c>
      <c r="G3378" s="1" t="s">
        <v>17178</v>
      </c>
      <c r="H3378" s="1" t="s">
        <v>17179</v>
      </c>
      <c r="I3378" s="4">
        <v>84.29525462962962</v>
      </c>
      <c r="J3378" s="1">
        <v>2196.0</v>
      </c>
      <c r="K3378" s="1">
        <v>406.5</v>
      </c>
      <c r="M3378" s="10">
        <f t="array" ref="M3378">_xlfn.XLOOKUP(A3378,subscriptions!B3378:B10004,subscriptions!D3378:D10004)</f>
        <v>120</v>
      </c>
      <c r="N3378" s="10">
        <f t="array" ref="N3378">_xlfn.XLOOKUP(A3378,subscriptions!B3378:B10004,subscriptions!G3378:G10004)</f>
        <v>5</v>
      </c>
      <c r="O3378" s="10">
        <v>114.0</v>
      </c>
      <c r="P3378" s="10" t="str">
        <f t="array" ref="P3378">_xlfn.XLOOKUP(A3378,subscriptions!B3378:B10004,subscriptions!C3378:C10004)</f>
        <v>Residential</v>
      </c>
      <c r="Q3378" s="10" t="s">
        <v>194</v>
      </c>
      <c r="R3378" s="10" t="s">
        <v>212</v>
      </c>
      <c r="S3378" s="10" t="s">
        <v>1026</v>
      </c>
    </row>
    <row r="3379">
      <c r="A3379" s="1" t="s">
        <v>4440</v>
      </c>
      <c r="B3379" s="1" t="s">
        <v>523</v>
      </c>
      <c r="C3379" s="1" t="s">
        <v>556</v>
      </c>
      <c r="D3379" s="1" t="s">
        <v>27</v>
      </c>
      <c r="E3379" s="1" t="s">
        <v>631</v>
      </c>
      <c r="F3379" s="1" t="s">
        <v>1318</v>
      </c>
      <c r="G3379" s="1" t="s">
        <v>17180</v>
      </c>
      <c r="H3379" s="1" t="s">
        <v>17181</v>
      </c>
      <c r="I3379" s="4">
        <v>84.21561342592592</v>
      </c>
      <c r="J3379" s="1">
        <v>361.87</v>
      </c>
      <c r="K3379" s="1">
        <v>57.52</v>
      </c>
      <c r="M3379" s="10">
        <f t="array" ref="M3379">_xlfn.XLOOKUP(A3379,subscriptions!B3379:B10004,subscriptions!D3379:D10004)</f>
        <v>120</v>
      </c>
      <c r="N3379" s="10">
        <f t="array" ref="N3379">_xlfn.XLOOKUP(A3379,subscriptions!B3379:B10004,subscriptions!G3379:G10004)</f>
        <v>10</v>
      </c>
      <c r="O3379" s="10">
        <v>108.0</v>
      </c>
      <c r="P3379" s="10" t="str">
        <f t="array" ref="P3379">_xlfn.XLOOKUP(A3379,subscriptions!B3379:B10004,subscriptions!C3379:C10004)</f>
        <v>Residential</v>
      </c>
      <c r="Q3379" s="10" t="s">
        <v>128</v>
      </c>
      <c r="R3379" s="10" t="s">
        <v>212</v>
      </c>
      <c r="S3379" s="10" t="s">
        <v>1212</v>
      </c>
    </row>
    <row r="3380">
      <c r="A3380" s="1" t="s">
        <v>4441</v>
      </c>
      <c r="B3380" s="1" t="s">
        <v>236</v>
      </c>
      <c r="C3380" s="1" t="s">
        <v>734</v>
      </c>
      <c r="D3380" s="1" t="s">
        <v>153</v>
      </c>
      <c r="E3380" s="1" t="s">
        <v>332</v>
      </c>
      <c r="F3380" s="1" t="s">
        <v>333</v>
      </c>
      <c r="G3380" s="1" t="s">
        <v>17182</v>
      </c>
      <c r="H3380" s="1" t="s">
        <v>17183</v>
      </c>
      <c r="I3380" s="4">
        <v>84.33960648148148</v>
      </c>
      <c r="J3380" s="1">
        <v>188.81</v>
      </c>
      <c r="K3380" s="1">
        <v>60.13</v>
      </c>
      <c r="M3380" s="10">
        <f t="array" ref="M3380">_xlfn.XLOOKUP(A3380,subscriptions!B3380:B10004,subscriptions!D3380:D10004)</f>
        <v>80</v>
      </c>
      <c r="N3380" s="10">
        <f t="array" ref="N3380">_xlfn.XLOOKUP(A3380,subscriptions!B3380:B10004,subscriptions!G3380:G10004)</f>
        <v>20</v>
      </c>
      <c r="O3380" s="10">
        <v>64.0</v>
      </c>
      <c r="P3380" s="10" t="str">
        <f t="array" ref="P3380">_xlfn.XLOOKUP(A3380,subscriptions!B3380:B10004,subscriptions!C3380:C10004)</f>
        <v>Roam</v>
      </c>
      <c r="Q3380" s="10" t="s">
        <v>128</v>
      </c>
      <c r="R3380" s="10" t="s">
        <v>148</v>
      </c>
      <c r="S3380" s="10" t="s">
        <v>234</v>
      </c>
    </row>
    <row r="3381">
      <c r="A3381" s="1" t="s">
        <v>4442</v>
      </c>
      <c r="B3381" s="1" t="s">
        <v>295</v>
      </c>
      <c r="C3381" s="1" t="s">
        <v>492</v>
      </c>
      <c r="D3381" s="1" t="s">
        <v>153</v>
      </c>
      <c r="E3381" s="1" t="s">
        <v>111</v>
      </c>
      <c r="F3381" s="1" t="s">
        <v>1855</v>
      </c>
      <c r="G3381" s="1" t="s">
        <v>17184</v>
      </c>
      <c r="H3381" s="1" t="s">
        <v>17185</v>
      </c>
      <c r="I3381" s="4">
        <v>84.1674537037037</v>
      </c>
      <c r="J3381" s="1">
        <v>1850.71</v>
      </c>
      <c r="K3381" s="1">
        <v>311.0</v>
      </c>
      <c r="M3381" s="10">
        <f t="array" ref="M3381">_xlfn.XLOOKUP(A3381,subscriptions!B3381:B10004,subscriptions!D3381:D10004)</f>
        <v>80</v>
      </c>
      <c r="N3381" s="10">
        <f t="array" ref="N3381">_xlfn.XLOOKUP(A3381,subscriptions!B3381:B10004,subscriptions!G3381:G10004)</f>
        <v>0</v>
      </c>
      <c r="O3381" s="10">
        <v>80.0</v>
      </c>
      <c r="P3381" s="10" t="str">
        <f t="array" ref="P3381">_xlfn.XLOOKUP(A3381,subscriptions!B3381:B10004,subscriptions!C3381:C10004)</f>
        <v>Roam</v>
      </c>
      <c r="Q3381" s="10" t="s">
        <v>173</v>
      </c>
      <c r="R3381" s="10" t="s">
        <v>148</v>
      </c>
      <c r="S3381" s="10" t="s">
        <v>1412</v>
      </c>
    </row>
    <row r="3382">
      <c r="A3382" s="1" t="s">
        <v>4443</v>
      </c>
      <c r="B3382" s="1" t="s">
        <v>2096</v>
      </c>
      <c r="C3382" s="1" t="s">
        <v>1142</v>
      </c>
      <c r="D3382" s="1" t="s">
        <v>27</v>
      </c>
      <c r="E3382" s="1" t="s">
        <v>714</v>
      </c>
      <c r="F3382" s="1" t="s">
        <v>1730</v>
      </c>
      <c r="G3382" s="1" t="s">
        <v>17186</v>
      </c>
      <c r="H3382" s="1" t="s">
        <v>17187</v>
      </c>
      <c r="I3382" s="4">
        <v>84.38158564814815</v>
      </c>
      <c r="J3382" s="1">
        <v>739.12</v>
      </c>
      <c r="K3382" s="1">
        <v>159.42</v>
      </c>
      <c r="M3382" s="10">
        <f t="array" ref="M3382">_xlfn.XLOOKUP(A3382,subscriptions!B3382:B10004,subscriptions!D3382:D10004)</f>
        <v>120</v>
      </c>
      <c r="N3382" s="10">
        <f t="array" ref="N3382">_xlfn.XLOOKUP(A3382,subscriptions!B3382:B10004,subscriptions!G3382:G10004)</f>
        <v>5</v>
      </c>
      <c r="O3382" s="10">
        <v>114.0</v>
      </c>
      <c r="P3382" s="10" t="str">
        <f t="array" ref="P3382">_xlfn.XLOOKUP(A3382,subscriptions!B3382:B10004,subscriptions!C3382:C10004)</f>
        <v>Residential</v>
      </c>
      <c r="Q3382" s="10" t="s">
        <v>194</v>
      </c>
      <c r="R3382" s="10" t="s">
        <v>212</v>
      </c>
      <c r="S3382" s="10" t="s">
        <v>1789</v>
      </c>
    </row>
    <row r="3383">
      <c r="A3383" s="1" t="s">
        <v>4444</v>
      </c>
      <c r="B3383" s="1" t="s">
        <v>1387</v>
      </c>
      <c r="C3383" s="1" t="s">
        <v>1477</v>
      </c>
      <c r="D3383" s="1" t="s">
        <v>27</v>
      </c>
      <c r="E3383" s="1" t="s">
        <v>239</v>
      </c>
      <c r="F3383" s="1" t="s">
        <v>2076</v>
      </c>
      <c r="G3383" s="1" t="s">
        <v>17188</v>
      </c>
      <c r="H3383" s="1" t="s">
        <v>17189</v>
      </c>
      <c r="I3383" s="4">
        <v>84.2557638888889</v>
      </c>
      <c r="J3383" s="1">
        <v>899.37</v>
      </c>
      <c r="K3383" s="1">
        <v>221.32</v>
      </c>
      <c r="M3383" s="10">
        <f t="array" ref="M3383">_xlfn.XLOOKUP(A3383,subscriptions!B3383:B10004,subscriptions!D3383:D10004)</f>
        <v>120</v>
      </c>
      <c r="N3383" s="10">
        <f t="array" ref="N3383">_xlfn.XLOOKUP(A3383,subscriptions!B3383:B10004,subscriptions!G3383:G10004)</f>
        <v>10</v>
      </c>
      <c r="O3383" s="10">
        <v>108.0</v>
      </c>
      <c r="P3383" s="10" t="str">
        <f t="array" ref="P3383">_xlfn.XLOOKUP(A3383,subscriptions!B3383:B10004,subscriptions!C3383:C10004)</f>
        <v>Residential</v>
      </c>
      <c r="Q3383" s="10" t="s">
        <v>128</v>
      </c>
      <c r="R3383" s="10" t="s">
        <v>212</v>
      </c>
      <c r="S3383" s="10" t="s">
        <v>1156</v>
      </c>
    </row>
    <row r="3384">
      <c r="A3384" s="1" t="s">
        <v>4445</v>
      </c>
      <c r="B3384" s="1" t="s">
        <v>713</v>
      </c>
      <c r="C3384" s="1" t="s">
        <v>1833</v>
      </c>
      <c r="D3384" s="1" t="s">
        <v>27</v>
      </c>
      <c r="E3384" s="1" t="s">
        <v>280</v>
      </c>
      <c r="F3384" s="1" t="s">
        <v>1446</v>
      </c>
      <c r="G3384" s="1" t="s">
        <v>17190</v>
      </c>
      <c r="H3384" s="1" t="s">
        <v>17191</v>
      </c>
      <c r="I3384" s="4">
        <v>84.21489583333333</v>
      </c>
      <c r="J3384" s="1">
        <v>97.47</v>
      </c>
      <c r="K3384" s="1">
        <v>27.63</v>
      </c>
      <c r="M3384" s="10">
        <f t="array" ref="M3384">_xlfn.XLOOKUP(A3384,subscriptions!B3384:B10004,subscriptions!D3384:D10004)</f>
        <v>80</v>
      </c>
      <c r="N3384" s="10">
        <f t="array" ref="N3384">_xlfn.XLOOKUP(A3384,subscriptions!B3384:B10004,subscriptions!G3384:G10004)</f>
        <v>20</v>
      </c>
      <c r="O3384" s="10">
        <v>64.0</v>
      </c>
      <c r="P3384" s="10" t="str">
        <f t="array" ref="P3384">_xlfn.XLOOKUP(A3384,subscriptions!B3384:B10004,subscriptions!C3384:C10004)</f>
        <v>Roam</v>
      </c>
      <c r="Q3384" s="10" t="s">
        <v>128</v>
      </c>
      <c r="R3384" s="10" t="s">
        <v>148</v>
      </c>
      <c r="S3384" s="10" t="s">
        <v>3641</v>
      </c>
    </row>
    <row r="3385">
      <c r="A3385" s="1" t="s">
        <v>4446</v>
      </c>
      <c r="B3385" s="1" t="s">
        <v>573</v>
      </c>
      <c r="C3385" s="1" t="s">
        <v>3912</v>
      </c>
      <c r="D3385" s="1" t="s">
        <v>27</v>
      </c>
      <c r="E3385" s="1" t="s">
        <v>332</v>
      </c>
      <c r="F3385" s="1" t="s">
        <v>510</v>
      </c>
      <c r="G3385" s="1" t="s">
        <v>17192</v>
      </c>
      <c r="H3385" s="1" t="s">
        <v>17193</v>
      </c>
      <c r="I3385" s="4">
        <v>84.33822916666666</v>
      </c>
      <c r="J3385" s="1">
        <v>500.8</v>
      </c>
      <c r="K3385" s="1">
        <v>77.76</v>
      </c>
      <c r="M3385" s="10">
        <f t="array" ref="M3385">_xlfn.XLOOKUP(A3385,subscriptions!B3385:B10004,subscriptions!D3385:D10004)</f>
        <v>120</v>
      </c>
      <c r="N3385" s="10">
        <f t="array" ref="N3385">_xlfn.XLOOKUP(A3385,subscriptions!B3385:B10004,subscriptions!G3385:G10004)</f>
        <v>0</v>
      </c>
      <c r="O3385" s="10">
        <v>120.0</v>
      </c>
      <c r="P3385" s="10" t="str">
        <f t="array" ref="P3385">_xlfn.XLOOKUP(A3385,subscriptions!B3385:B10004,subscriptions!C3385:C10004)</f>
        <v>Residential</v>
      </c>
      <c r="Q3385" s="10" t="s">
        <v>173</v>
      </c>
      <c r="R3385" s="10" t="s">
        <v>212</v>
      </c>
      <c r="S3385" s="10" t="s">
        <v>2086</v>
      </c>
    </row>
    <row r="3386">
      <c r="A3386" s="1" t="s">
        <v>4449</v>
      </c>
      <c r="B3386" s="1" t="s">
        <v>1414</v>
      </c>
      <c r="C3386" s="1" t="s">
        <v>1833</v>
      </c>
      <c r="D3386" s="1" t="s">
        <v>27</v>
      </c>
      <c r="E3386" s="1" t="s">
        <v>631</v>
      </c>
      <c r="F3386" s="1" t="s">
        <v>2549</v>
      </c>
      <c r="G3386" s="1" t="s">
        <v>17194</v>
      </c>
      <c r="H3386" s="1" t="s">
        <v>17195</v>
      </c>
      <c r="I3386" s="4">
        <v>84.37871527777777</v>
      </c>
      <c r="J3386" s="1">
        <v>101.38</v>
      </c>
      <c r="K3386" s="1">
        <v>30.72</v>
      </c>
      <c r="M3386" s="10">
        <f t="array" ref="M3386">_xlfn.XLOOKUP(A3386,subscriptions!B3386:B10004,subscriptions!D3386:D10004)</f>
        <v>120</v>
      </c>
      <c r="N3386" s="10">
        <f t="array" ref="N3386">_xlfn.XLOOKUP(A3386,subscriptions!B3386:B10004,subscriptions!G3386:G10004)</f>
        <v>5</v>
      </c>
      <c r="O3386" s="10">
        <v>114.0</v>
      </c>
      <c r="P3386" s="10" t="str">
        <f t="array" ref="P3386">_xlfn.XLOOKUP(A3386,subscriptions!B3386:B10004,subscriptions!C3386:C10004)</f>
        <v>Residential</v>
      </c>
      <c r="Q3386" s="10" t="s">
        <v>194</v>
      </c>
      <c r="R3386" s="10" t="s">
        <v>212</v>
      </c>
      <c r="S3386" s="10" t="s">
        <v>1622</v>
      </c>
    </row>
    <row r="3387">
      <c r="A3387" s="1" t="s">
        <v>4450</v>
      </c>
      <c r="B3387" s="1" t="s">
        <v>589</v>
      </c>
      <c r="C3387" s="1" t="s">
        <v>1100</v>
      </c>
      <c r="D3387" s="1" t="s">
        <v>153</v>
      </c>
      <c r="E3387" s="1" t="s">
        <v>332</v>
      </c>
      <c r="F3387" s="1" t="s">
        <v>618</v>
      </c>
      <c r="G3387" s="1" t="s">
        <v>17196</v>
      </c>
      <c r="H3387" s="1" t="s">
        <v>17197</v>
      </c>
      <c r="I3387" s="4">
        <v>84.171875</v>
      </c>
      <c r="J3387" s="1">
        <v>3220.25</v>
      </c>
      <c r="K3387" s="1">
        <v>417.33</v>
      </c>
      <c r="M3387" s="10">
        <f t="array" ref="M3387">_xlfn.XLOOKUP(A3387,subscriptions!B3387:B10004,subscriptions!D3387:D10004)</f>
        <v>80</v>
      </c>
      <c r="N3387" s="10">
        <f t="array" ref="N3387">_xlfn.XLOOKUP(A3387,subscriptions!B3387:B10004,subscriptions!G3387:G10004)</f>
        <v>10</v>
      </c>
      <c r="O3387" s="10">
        <v>72.0</v>
      </c>
      <c r="P3387" s="10" t="str">
        <f t="array" ref="P3387">_xlfn.XLOOKUP(A3387,subscriptions!B3387:B10004,subscriptions!C3387:C10004)</f>
        <v>Roam</v>
      </c>
      <c r="Q3387" s="10" t="s">
        <v>128</v>
      </c>
      <c r="R3387" s="10" t="s">
        <v>148</v>
      </c>
      <c r="S3387" s="10" t="s">
        <v>1082</v>
      </c>
    </row>
    <row r="3388">
      <c r="A3388" s="1" t="s">
        <v>4451</v>
      </c>
      <c r="B3388" s="1" t="s">
        <v>389</v>
      </c>
      <c r="C3388" s="1" t="s">
        <v>426</v>
      </c>
      <c r="D3388" s="1" t="s">
        <v>27</v>
      </c>
      <c r="E3388" s="1" t="s">
        <v>239</v>
      </c>
      <c r="F3388" s="1" t="s">
        <v>240</v>
      </c>
      <c r="G3388" s="1" t="s">
        <v>17198</v>
      </c>
      <c r="H3388" s="1" t="s">
        <v>17199</v>
      </c>
      <c r="I3388" s="4">
        <v>84.38298611111111</v>
      </c>
      <c r="J3388" s="1">
        <v>468.37</v>
      </c>
      <c r="K3388" s="1">
        <v>76.01</v>
      </c>
      <c r="M3388" s="10">
        <f t="array" ref="M3388">_xlfn.XLOOKUP(A3388,subscriptions!B3388:B10004,subscriptions!D3388:D10004)</f>
        <v>120</v>
      </c>
      <c r="N3388" s="10">
        <f t="array" ref="N3388">_xlfn.XLOOKUP(A3388,subscriptions!B3388:B10004,subscriptions!G3388:G10004)</f>
        <v>20</v>
      </c>
      <c r="O3388" s="10">
        <v>96.0</v>
      </c>
      <c r="P3388" s="10" t="str">
        <f t="array" ref="P3388">_xlfn.XLOOKUP(A3388,subscriptions!B3388:B10004,subscriptions!C3388:C10004)</f>
        <v>Residential</v>
      </c>
      <c r="Q3388" s="10" t="s">
        <v>128</v>
      </c>
      <c r="R3388" s="10" t="s">
        <v>148</v>
      </c>
      <c r="S3388" s="10" t="s">
        <v>671</v>
      </c>
    </row>
    <row r="3389">
      <c r="A3389" s="1" t="s">
        <v>4452</v>
      </c>
      <c r="B3389" s="1" t="s">
        <v>177</v>
      </c>
      <c r="C3389" s="1" t="s">
        <v>884</v>
      </c>
      <c r="D3389" s="1" t="s">
        <v>153</v>
      </c>
      <c r="E3389" s="1" t="s">
        <v>28</v>
      </c>
      <c r="F3389" s="1" t="s">
        <v>2581</v>
      </c>
      <c r="G3389" s="1" t="s">
        <v>17200</v>
      </c>
      <c r="H3389" s="1" t="s">
        <v>17201</v>
      </c>
      <c r="I3389" s="4">
        <v>84.37931712962963</v>
      </c>
      <c r="J3389" s="1">
        <v>1272.42</v>
      </c>
      <c r="K3389" s="1">
        <v>298.01</v>
      </c>
      <c r="M3389" s="10">
        <f t="array" ref="M3389">_xlfn.XLOOKUP(A3389,subscriptions!B3389:B10004,subscriptions!D3389:D10004)</f>
        <v>80</v>
      </c>
      <c r="N3389" s="10">
        <f t="array" ref="N3389">_xlfn.XLOOKUP(A3389,subscriptions!B3389:B10004,subscriptions!G3389:G10004)</f>
        <v>0</v>
      </c>
      <c r="O3389" s="10">
        <v>80.0</v>
      </c>
      <c r="P3389" s="10" t="str">
        <f t="array" ref="P3389">_xlfn.XLOOKUP(A3389,subscriptions!B3389:B10004,subscriptions!C3389:C10004)</f>
        <v>Roam</v>
      </c>
      <c r="Q3389" s="10" t="s">
        <v>173</v>
      </c>
      <c r="R3389" s="10" t="s">
        <v>148</v>
      </c>
      <c r="S3389" s="10" t="s">
        <v>2380</v>
      </c>
    </row>
    <row r="3390">
      <c r="A3390" s="1" t="s">
        <v>4453</v>
      </c>
      <c r="B3390" s="1" t="s">
        <v>1262</v>
      </c>
      <c r="C3390" s="1" t="s">
        <v>556</v>
      </c>
      <c r="D3390" s="1" t="s">
        <v>27</v>
      </c>
      <c r="E3390" s="1" t="s">
        <v>111</v>
      </c>
      <c r="F3390" s="1" t="s">
        <v>135</v>
      </c>
      <c r="G3390" s="1" t="s">
        <v>17202</v>
      </c>
      <c r="H3390" s="1" t="s">
        <v>17203</v>
      </c>
      <c r="I3390" s="4">
        <v>84.17239583333334</v>
      </c>
      <c r="J3390" s="1">
        <v>109.64</v>
      </c>
      <c r="K3390" s="1">
        <v>23.95</v>
      </c>
      <c r="M3390" s="10">
        <f t="array" ref="M3390">_xlfn.XLOOKUP(A3390,subscriptions!B3390:B10004,subscriptions!D3390:D10004)</f>
        <v>120</v>
      </c>
      <c r="N3390" s="10">
        <f t="array" ref="N3390">_xlfn.XLOOKUP(A3390,subscriptions!B3390:B10004,subscriptions!G3390:G10004)</f>
        <v>5</v>
      </c>
      <c r="O3390" s="10">
        <v>114.0</v>
      </c>
      <c r="P3390" s="10" t="str">
        <f t="array" ref="P3390">_xlfn.XLOOKUP(A3390,subscriptions!B3390:B10004,subscriptions!C3390:C10004)</f>
        <v>Residential</v>
      </c>
      <c r="Q3390" s="10" t="s">
        <v>194</v>
      </c>
      <c r="R3390" s="10" t="s">
        <v>212</v>
      </c>
      <c r="S3390" s="10" t="s">
        <v>1637</v>
      </c>
    </row>
    <row r="3391">
      <c r="A3391" s="1" t="s">
        <v>4454</v>
      </c>
      <c r="B3391" s="1" t="s">
        <v>1141</v>
      </c>
      <c r="C3391" s="1" t="s">
        <v>261</v>
      </c>
      <c r="D3391" s="1" t="s">
        <v>27</v>
      </c>
      <c r="E3391" s="1" t="s">
        <v>332</v>
      </c>
      <c r="F3391" s="1" t="s">
        <v>1749</v>
      </c>
      <c r="G3391" s="1" t="s">
        <v>17204</v>
      </c>
      <c r="H3391" s="1" t="s">
        <v>17205</v>
      </c>
      <c r="I3391" s="4">
        <v>84.21668981481481</v>
      </c>
      <c r="J3391" s="1">
        <v>1698.73</v>
      </c>
      <c r="K3391" s="1">
        <v>294.39</v>
      </c>
      <c r="M3391" s="10">
        <f t="array" ref="M3391">_xlfn.XLOOKUP(A3391,subscriptions!B3391:B10004,subscriptions!D3391:D10004)</f>
        <v>120</v>
      </c>
      <c r="N3391" s="10">
        <f t="array" ref="N3391">_xlfn.XLOOKUP(A3391,subscriptions!B3391:B10004,subscriptions!G3391:G10004)</f>
        <v>10</v>
      </c>
      <c r="O3391" s="10">
        <v>108.0</v>
      </c>
      <c r="P3391" s="10" t="str">
        <f t="array" ref="P3391">_xlfn.XLOOKUP(A3391,subscriptions!B3391:B10004,subscriptions!C3391:C10004)</f>
        <v>Residential</v>
      </c>
      <c r="Q3391" s="10" t="s">
        <v>128</v>
      </c>
      <c r="R3391" s="10" t="s">
        <v>212</v>
      </c>
      <c r="S3391" s="10" t="s">
        <v>453</v>
      </c>
    </row>
    <row r="3392">
      <c r="A3392" s="1" t="s">
        <v>4455</v>
      </c>
      <c r="B3392" s="1" t="s">
        <v>969</v>
      </c>
      <c r="C3392" s="1" t="s">
        <v>178</v>
      </c>
      <c r="D3392" s="1" t="s">
        <v>27</v>
      </c>
      <c r="E3392" s="1" t="s">
        <v>239</v>
      </c>
      <c r="F3392" s="1" t="s">
        <v>240</v>
      </c>
      <c r="G3392" s="1" t="s">
        <v>17206</v>
      </c>
      <c r="H3392" s="1" t="s">
        <v>17207</v>
      </c>
      <c r="I3392" s="4">
        <v>84.25443287037037</v>
      </c>
      <c r="J3392" s="1">
        <v>635.19</v>
      </c>
      <c r="K3392" s="1">
        <v>92.86</v>
      </c>
      <c r="M3392" s="10">
        <f t="array" ref="M3392">_xlfn.XLOOKUP(A3392,subscriptions!B3392:B10004,subscriptions!D3392:D10004)</f>
        <v>120</v>
      </c>
      <c r="N3392" s="10">
        <f t="array" ref="N3392">_xlfn.XLOOKUP(A3392,subscriptions!B3392:B10004,subscriptions!G3392:G10004)</f>
        <v>20</v>
      </c>
      <c r="O3392" s="10">
        <v>96.0</v>
      </c>
      <c r="P3392" s="10" t="str">
        <f t="array" ref="P3392">_xlfn.XLOOKUP(A3392,subscriptions!B3392:B10004,subscriptions!C3392:C10004)</f>
        <v>Residential</v>
      </c>
      <c r="Q3392" s="10" t="s">
        <v>128</v>
      </c>
      <c r="R3392" s="10" t="s">
        <v>148</v>
      </c>
      <c r="S3392" s="10" t="s">
        <v>2046</v>
      </c>
    </row>
    <row r="3393">
      <c r="A3393" s="1" t="s">
        <v>4456</v>
      </c>
      <c r="B3393" s="1" t="s">
        <v>842</v>
      </c>
      <c r="C3393" s="1" t="s">
        <v>734</v>
      </c>
      <c r="D3393" s="1" t="s">
        <v>27</v>
      </c>
      <c r="E3393" s="1" t="s">
        <v>262</v>
      </c>
      <c r="F3393" s="1" t="s">
        <v>2985</v>
      </c>
      <c r="G3393" s="1" t="s">
        <v>17208</v>
      </c>
      <c r="H3393" s="1" t="s">
        <v>17209</v>
      </c>
      <c r="I3393" s="4">
        <v>84.25865740740741</v>
      </c>
      <c r="J3393" s="1">
        <v>3472.99</v>
      </c>
      <c r="K3393" s="1">
        <v>821.25</v>
      </c>
      <c r="M3393" s="10">
        <f t="array" ref="M3393">_xlfn.XLOOKUP(A3393,subscriptions!B3393:B10004,subscriptions!D3393:D10004)</f>
        <v>120</v>
      </c>
      <c r="N3393" s="10">
        <f t="array" ref="N3393">_xlfn.XLOOKUP(A3393,subscriptions!B3393:B10004,subscriptions!G3393:G10004)</f>
        <v>0</v>
      </c>
      <c r="O3393" s="10">
        <v>120.0</v>
      </c>
      <c r="P3393" s="10" t="str">
        <f t="array" ref="P3393">_xlfn.XLOOKUP(A3393,subscriptions!B3393:B10004,subscriptions!C3393:C10004)</f>
        <v>Residential</v>
      </c>
      <c r="Q3393" s="10" t="s">
        <v>173</v>
      </c>
      <c r="R3393" s="10" t="s">
        <v>212</v>
      </c>
      <c r="S3393" s="10" t="s">
        <v>4148</v>
      </c>
    </row>
    <row r="3394">
      <c r="A3394" s="1" t="s">
        <v>4457</v>
      </c>
      <c r="B3394" s="1" t="s">
        <v>2279</v>
      </c>
      <c r="C3394" s="1" t="s">
        <v>764</v>
      </c>
      <c r="D3394" s="1" t="s">
        <v>153</v>
      </c>
      <c r="E3394" s="1" t="s">
        <v>280</v>
      </c>
      <c r="F3394" s="1" t="s">
        <v>281</v>
      </c>
      <c r="G3394" s="1" t="s">
        <v>17210</v>
      </c>
      <c r="H3394" s="1" t="s">
        <v>17211</v>
      </c>
      <c r="I3394" s="4">
        <v>84.2091550925926</v>
      </c>
      <c r="J3394" s="1">
        <v>3335.47</v>
      </c>
      <c r="K3394" s="1">
        <v>664.8</v>
      </c>
      <c r="M3394" s="10">
        <f t="array" ref="M3394">_xlfn.XLOOKUP(A3394,subscriptions!B3394:B10004,subscriptions!D3394:D10004)</f>
        <v>120</v>
      </c>
      <c r="N3394" s="10">
        <f t="array" ref="N3394">_xlfn.XLOOKUP(A3394,subscriptions!B3394:B10004,subscriptions!G3394:G10004)</f>
        <v>5</v>
      </c>
      <c r="O3394" s="10">
        <v>114.0</v>
      </c>
      <c r="P3394" s="10" t="str">
        <f t="array" ref="P3394">_xlfn.XLOOKUP(A3394,subscriptions!B3394:B10004,subscriptions!C3394:C10004)</f>
        <v>Residential</v>
      </c>
      <c r="Q3394" s="10" t="s">
        <v>194</v>
      </c>
      <c r="R3394" s="10" t="s">
        <v>212</v>
      </c>
      <c r="S3394" s="10" t="s">
        <v>1374</v>
      </c>
    </row>
    <row r="3395">
      <c r="A3395" s="1" t="s">
        <v>4458</v>
      </c>
      <c r="B3395" s="1" t="s">
        <v>589</v>
      </c>
      <c r="C3395" s="1" t="s">
        <v>152</v>
      </c>
      <c r="D3395" s="1" t="s">
        <v>153</v>
      </c>
      <c r="E3395" s="1" t="s">
        <v>219</v>
      </c>
      <c r="F3395" s="1" t="s">
        <v>590</v>
      </c>
      <c r="G3395" s="1" t="s">
        <v>17212</v>
      </c>
      <c r="H3395" s="1" t="s">
        <v>17213</v>
      </c>
      <c r="I3395" s="4">
        <v>84.29605324074075</v>
      </c>
      <c r="J3395" s="1">
        <v>640.21</v>
      </c>
      <c r="K3395" s="1">
        <v>139.52</v>
      </c>
      <c r="M3395" s="10">
        <f t="array" ref="M3395">_xlfn.XLOOKUP(A3395,subscriptions!B3395:B10004,subscriptions!D3395:D10004)</f>
        <v>120</v>
      </c>
      <c r="N3395" s="10">
        <f t="array" ref="N3395">_xlfn.XLOOKUP(A3395,subscriptions!B3395:B10004,subscriptions!G3395:G10004)</f>
        <v>10</v>
      </c>
      <c r="O3395" s="10">
        <v>108.0</v>
      </c>
      <c r="P3395" s="10" t="str">
        <f t="array" ref="P3395">_xlfn.XLOOKUP(A3395,subscriptions!B3395:B10004,subscriptions!C3395:C10004)</f>
        <v>Residential</v>
      </c>
      <c r="Q3395" s="10" t="s">
        <v>128</v>
      </c>
      <c r="R3395" s="10" t="s">
        <v>212</v>
      </c>
      <c r="S3395" s="10" t="s">
        <v>655</v>
      </c>
    </row>
    <row r="3396">
      <c r="A3396" s="1" t="s">
        <v>4459</v>
      </c>
      <c r="B3396" s="1" t="s">
        <v>2521</v>
      </c>
      <c r="C3396" s="1" t="s">
        <v>509</v>
      </c>
      <c r="D3396" s="1" t="s">
        <v>153</v>
      </c>
      <c r="E3396" s="1" t="s">
        <v>111</v>
      </c>
      <c r="F3396" s="1" t="s">
        <v>1227</v>
      </c>
      <c r="G3396" s="1" t="s">
        <v>17214</v>
      </c>
      <c r="H3396" s="1" t="s">
        <v>17215</v>
      </c>
      <c r="I3396" s="4">
        <v>84.21142361111112</v>
      </c>
      <c r="J3396" s="1">
        <v>3518.36</v>
      </c>
      <c r="K3396" s="1">
        <v>689.78</v>
      </c>
      <c r="M3396" s="10">
        <f t="array" ref="M3396">_xlfn.XLOOKUP(A3396,subscriptions!B3396:B10004,subscriptions!D3396:D10004)</f>
        <v>120</v>
      </c>
      <c r="N3396" s="10">
        <f t="array" ref="N3396">_xlfn.XLOOKUP(A3396,subscriptions!B3396:B10004,subscriptions!G3396:G10004)</f>
        <v>20</v>
      </c>
      <c r="O3396" s="10">
        <v>96.0</v>
      </c>
      <c r="P3396" s="10" t="str">
        <f t="array" ref="P3396">_xlfn.XLOOKUP(A3396,subscriptions!B3396:B10004,subscriptions!C3396:C10004)</f>
        <v>Residential</v>
      </c>
      <c r="Q3396" s="10" t="s">
        <v>128</v>
      </c>
      <c r="R3396" s="10" t="s">
        <v>148</v>
      </c>
      <c r="S3396" s="10" t="s">
        <v>438</v>
      </c>
    </row>
    <row r="3397">
      <c r="A3397" s="1" t="s">
        <v>4462</v>
      </c>
      <c r="B3397" s="1" t="s">
        <v>236</v>
      </c>
      <c r="C3397" s="1" t="s">
        <v>152</v>
      </c>
      <c r="D3397" s="1" t="s">
        <v>153</v>
      </c>
      <c r="E3397" s="1" t="s">
        <v>631</v>
      </c>
      <c r="F3397" s="1" t="s">
        <v>2293</v>
      </c>
      <c r="G3397" s="1" t="s">
        <v>17216</v>
      </c>
      <c r="H3397" s="1" t="s">
        <v>17217</v>
      </c>
      <c r="I3397" s="4">
        <v>84.255</v>
      </c>
      <c r="J3397" s="1">
        <v>8392.52</v>
      </c>
      <c r="K3397" s="1">
        <v>1391.8</v>
      </c>
      <c r="M3397" s="10">
        <f t="array" ref="M3397">_xlfn.XLOOKUP(A3397,subscriptions!B3397:B10004,subscriptions!D3397:D10004)</f>
        <v>250</v>
      </c>
      <c r="N3397" s="10">
        <f t="array" ref="N3397">_xlfn.XLOOKUP(A3397,subscriptions!B3397:B10004,subscriptions!G3397:G10004)</f>
        <v>0</v>
      </c>
      <c r="O3397" s="10">
        <v>250.0</v>
      </c>
      <c r="P3397" s="10" t="str">
        <f t="array" ref="P3397">_xlfn.XLOOKUP(A3397,subscriptions!B3397:B10004,subscriptions!C3397:C10004)</f>
        <v>Business</v>
      </c>
      <c r="Q3397" s="10" t="s">
        <v>173</v>
      </c>
      <c r="R3397" s="10" t="s">
        <v>129</v>
      </c>
      <c r="S3397" s="10" t="s">
        <v>149</v>
      </c>
    </row>
    <row r="3398">
      <c r="A3398" s="1" t="s">
        <v>4463</v>
      </c>
      <c r="B3398" s="1" t="s">
        <v>177</v>
      </c>
      <c r="C3398" s="1" t="s">
        <v>605</v>
      </c>
      <c r="D3398" s="1" t="s">
        <v>153</v>
      </c>
      <c r="E3398" s="1" t="s">
        <v>280</v>
      </c>
      <c r="F3398" s="1" t="s">
        <v>281</v>
      </c>
      <c r="G3398" s="1" t="s">
        <v>17218</v>
      </c>
      <c r="H3398" s="1" t="s">
        <v>17219</v>
      </c>
      <c r="I3398" s="4">
        <v>84.33640046296296</v>
      </c>
      <c r="J3398" s="1">
        <v>2668.02</v>
      </c>
      <c r="K3398" s="1">
        <v>338.93</v>
      </c>
      <c r="M3398" s="10">
        <f t="array" ref="M3398">_xlfn.XLOOKUP(A3398,subscriptions!B3398:B10004,subscriptions!D3398:D10004)</f>
        <v>120</v>
      </c>
      <c r="N3398" s="10">
        <f t="array" ref="N3398">_xlfn.XLOOKUP(A3398,subscriptions!B3398:B10004,subscriptions!G3398:G10004)</f>
        <v>5</v>
      </c>
      <c r="O3398" s="10">
        <v>114.0</v>
      </c>
      <c r="P3398" s="10" t="str">
        <f t="array" ref="P3398">_xlfn.XLOOKUP(A3398,subscriptions!B3398:B10004,subscriptions!C3398:C10004)</f>
        <v>Residential</v>
      </c>
      <c r="Q3398" s="10" t="s">
        <v>194</v>
      </c>
      <c r="R3398" s="10" t="s">
        <v>212</v>
      </c>
      <c r="S3398" s="10" t="s">
        <v>1971</v>
      </c>
    </row>
    <row r="3399">
      <c r="A3399" s="1" t="s">
        <v>4464</v>
      </c>
      <c r="B3399" s="1" t="s">
        <v>1027</v>
      </c>
      <c r="C3399" s="1" t="s">
        <v>456</v>
      </c>
      <c r="D3399" s="1" t="s">
        <v>153</v>
      </c>
      <c r="E3399" s="1" t="s">
        <v>179</v>
      </c>
      <c r="F3399" s="1" t="s">
        <v>1045</v>
      </c>
      <c r="G3399" s="1" t="s">
        <v>17220</v>
      </c>
      <c r="H3399" s="1" t="s">
        <v>17221</v>
      </c>
      <c r="I3399" s="4">
        <v>84.25729166666666</v>
      </c>
      <c r="J3399" s="1">
        <v>2845.25</v>
      </c>
      <c r="K3399" s="1">
        <v>375.29</v>
      </c>
      <c r="L3399" s="1">
        <v>100.0</v>
      </c>
      <c r="M3399" s="10">
        <f t="array" ref="M3399">_xlfn.XLOOKUP(A3399,subscriptions!B3399:B10004,subscriptions!D3399:D10004)</f>
        <v>250</v>
      </c>
      <c r="N3399" s="10">
        <f t="array" ref="N3399">_xlfn.XLOOKUP(A3399,subscriptions!B3399:B10004,subscriptions!G3399:G10004)</f>
        <v>10</v>
      </c>
      <c r="O3399" s="10">
        <v>225.0</v>
      </c>
      <c r="P3399" s="10" t="str">
        <f t="array" ref="P3399">_xlfn.XLOOKUP(A3399,subscriptions!B3399:B10004,subscriptions!C3399:C10004)</f>
        <v>Business</v>
      </c>
      <c r="Q3399" s="10" t="s">
        <v>128</v>
      </c>
      <c r="R3399" s="10" t="s">
        <v>129</v>
      </c>
      <c r="S3399" s="10" t="s">
        <v>175</v>
      </c>
    </row>
    <row r="3400">
      <c r="A3400" s="1" t="s">
        <v>4465</v>
      </c>
      <c r="B3400" s="1" t="s">
        <v>1262</v>
      </c>
      <c r="C3400" s="1" t="s">
        <v>734</v>
      </c>
      <c r="D3400" s="1" t="s">
        <v>27</v>
      </c>
      <c r="E3400" s="1" t="s">
        <v>239</v>
      </c>
      <c r="F3400" s="1" t="s">
        <v>240</v>
      </c>
      <c r="G3400" s="1" t="s">
        <v>17222</v>
      </c>
      <c r="H3400" s="1" t="s">
        <v>17223</v>
      </c>
      <c r="I3400" s="4">
        <v>84.254375</v>
      </c>
      <c r="J3400" s="1">
        <v>479.54</v>
      </c>
      <c r="K3400" s="1">
        <v>119.14</v>
      </c>
      <c r="M3400" s="10">
        <f t="array" ref="M3400">_xlfn.XLOOKUP(A3400,subscriptions!B3400:B10004,subscriptions!D3400:D10004)</f>
        <v>120</v>
      </c>
      <c r="N3400" s="10">
        <f t="array" ref="N3400">_xlfn.XLOOKUP(A3400,subscriptions!B3400:B10004,subscriptions!G3400:G10004)</f>
        <v>20</v>
      </c>
      <c r="O3400" s="10">
        <v>96.0</v>
      </c>
      <c r="P3400" s="10" t="str">
        <f t="array" ref="P3400">_xlfn.XLOOKUP(A3400,subscriptions!B3400:B10004,subscriptions!C3400:C10004)</f>
        <v>Residential</v>
      </c>
      <c r="Q3400" s="10" t="s">
        <v>128</v>
      </c>
      <c r="R3400" s="10" t="s">
        <v>148</v>
      </c>
      <c r="S3400" s="10" t="s">
        <v>2046</v>
      </c>
    </row>
    <row r="3401">
      <c r="A3401" s="1" t="s">
        <v>4466</v>
      </c>
      <c r="B3401" s="1" t="s">
        <v>389</v>
      </c>
      <c r="C3401" s="1" t="s">
        <v>1477</v>
      </c>
      <c r="D3401" s="1" t="s">
        <v>27</v>
      </c>
      <c r="E3401" s="1" t="s">
        <v>179</v>
      </c>
      <c r="F3401" s="1" t="s">
        <v>1760</v>
      </c>
      <c r="G3401" s="1" t="s">
        <v>17224</v>
      </c>
      <c r="H3401" s="1" t="s">
        <v>17225</v>
      </c>
      <c r="I3401" s="4">
        <v>84.33761574074074</v>
      </c>
      <c r="J3401" s="1">
        <v>1339.52</v>
      </c>
      <c r="K3401" s="1">
        <v>146.18</v>
      </c>
      <c r="L3401" s="1">
        <v>100.0</v>
      </c>
      <c r="M3401" s="10">
        <f t="array" ref="M3401">_xlfn.XLOOKUP(A3401,subscriptions!B3401:B10004,subscriptions!D3401:D10004)</f>
        <v>120</v>
      </c>
      <c r="N3401" s="10">
        <f t="array" ref="N3401">_xlfn.XLOOKUP(A3401,subscriptions!B3401:B10004,subscriptions!G3401:G10004)</f>
        <v>0</v>
      </c>
      <c r="O3401" s="10">
        <v>120.0</v>
      </c>
      <c r="P3401" s="10" t="str">
        <f t="array" ref="P3401">_xlfn.XLOOKUP(A3401,subscriptions!B3401:B10004,subscriptions!C3401:C10004)</f>
        <v>Residential</v>
      </c>
      <c r="Q3401" s="10" t="s">
        <v>173</v>
      </c>
      <c r="R3401" s="10" t="s">
        <v>212</v>
      </c>
      <c r="S3401" s="10" t="s">
        <v>1961</v>
      </c>
    </row>
    <row r="3402">
      <c r="A3402" s="1" t="s">
        <v>4467</v>
      </c>
      <c r="B3402" s="1" t="s">
        <v>1984</v>
      </c>
      <c r="C3402" s="1" t="s">
        <v>2483</v>
      </c>
      <c r="D3402" s="1" t="s">
        <v>153</v>
      </c>
      <c r="E3402" s="1" t="s">
        <v>262</v>
      </c>
      <c r="F3402" s="1" t="s">
        <v>263</v>
      </c>
      <c r="G3402" s="1" t="s">
        <v>17226</v>
      </c>
      <c r="H3402" s="1" t="s">
        <v>17227</v>
      </c>
      <c r="I3402" s="4">
        <v>84.21484953703704</v>
      </c>
      <c r="J3402" s="1">
        <v>154.44</v>
      </c>
      <c r="K3402" s="1">
        <v>34.66</v>
      </c>
      <c r="M3402" s="10">
        <f t="array" ref="M3402">_xlfn.XLOOKUP(A3402,subscriptions!B3402:B10004,subscriptions!D3402:D10004)</f>
        <v>120</v>
      </c>
      <c r="N3402" s="10">
        <f t="array" ref="N3402">_xlfn.XLOOKUP(A3402,subscriptions!B3402:B10004,subscriptions!G3402:G10004)</f>
        <v>5</v>
      </c>
      <c r="O3402" s="10">
        <v>114.0</v>
      </c>
      <c r="P3402" s="10" t="str">
        <f t="array" ref="P3402">_xlfn.XLOOKUP(A3402,subscriptions!B3402:B10004,subscriptions!C3402:C10004)</f>
        <v>Residential</v>
      </c>
      <c r="Q3402" s="10" t="s">
        <v>194</v>
      </c>
      <c r="R3402" s="10" t="s">
        <v>212</v>
      </c>
      <c r="S3402" s="10" t="s">
        <v>3641</v>
      </c>
    </row>
    <row r="3403">
      <c r="A3403" s="1" t="s">
        <v>4468</v>
      </c>
      <c r="B3403" s="1" t="s">
        <v>409</v>
      </c>
      <c r="C3403" s="1" t="s">
        <v>426</v>
      </c>
      <c r="D3403" s="1" t="s">
        <v>27</v>
      </c>
      <c r="E3403" s="1" t="s">
        <v>28</v>
      </c>
      <c r="F3403" s="1" t="s">
        <v>526</v>
      </c>
      <c r="G3403" s="1" t="s">
        <v>17228</v>
      </c>
      <c r="H3403" s="1" t="s">
        <v>17229</v>
      </c>
      <c r="I3403" s="4">
        <v>84.33975694444445</v>
      </c>
      <c r="J3403" s="1">
        <v>199.59</v>
      </c>
      <c r="K3403" s="1">
        <v>46.77</v>
      </c>
      <c r="M3403" s="10">
        <f t="array" ref="M3403">_xlfn.XLOOKUP(A3403,subscriptions!B3403:B10004,subscriptions!D3403:D10004)</f>
        <v>120</v>
      </c>
      <c r="N3403" s="10">
        <f t="array" ref="N3403">_xlfn.XLOOKUP(A3403,subscriptions!B3403:B10004,subscriptions!G3403:G10004)</f>
        <v>10</v>
      </c>
      <c r="O3403" s="10">
        <v>108.0</v>
      </c>
      <c r="P3403" s="10" t="str">
        <f t="array" ref="P3403">_xlfn.XLOOKUP(A3403,subscriptions!B3403:B10004,subscriptions!C3403:C10004)</f>
        <v>Residential</v>
      </c>
      <c r="Q3403" s="10" t="s">
        <v>128</v>
      </c>
      <c r="R3403" s="10" t="s">
        <v>212</v>
      </c>
      <c r="S3403" s="10" t="s">
        <v>234</v>
      </c>
    </row>
    <row r="3404">
      <c r="A3404" s="1" t="s">
        <v>4469</v>
      </c>
      <c r="B3404" s="1" t="s">
        <v>1939</v>
      </c>
      <c r="C3404" s="1" t="s">
        <v>920</v>
      </c>
      <c r="D3404" s="1" t="s">
        <v>153</v>
      </c>
      <c r="E3404" s="1" t="s">
        <v>28</v>
      </c>
      <c r="F3404" s="1" t="s">
        <v>2581</v>
      </c>
      <c r="G3404" s="1" t="s">
        <v>17230</v>
      </c>
      <c r="H3404" s="1" t="s">
        <v>17231</v>
      </c>
      <c r="I3404" s="4">
        <v>84.25848379629629</v>
      </c>
      <c r="J3404" s="1">
        <v>10258.63</v>
      </c>
      <c r="K3404" s="1">
        <v>1312.24</v>
      </c>
      <c r="M3404" s="10">
        <f t="array" ref="M3404">_xlfn.XLOOKUP(A3404,subscriptions!B3404:B10004,subscriptions!D3404:D10004)</f>
        <v>120</v>
      </c>
      <c r="N3404" s="10">
        <f t="array" ref="N3404">_xlfn.XLOOKUP(A3404,subscriptions!B3404:B10004,subscriptions!G3404:G10004)</f>
        <v>20</v>
      </c>
      <c r="O3404" s="10">
        <v>96.0</v>
      </c>
      <c r="P3404" s="10" t="str">
        <f t="array" ref="P3404">_xlfn.XLOOKUP(A3404,subscriptions!B3404:B10004,subscriptions!C3404:C10004)</f>
        <v>Residential</v>
      </c>
      <c r="Q3404" s="10" t="s">
        <v>128</v>
      </c>
      <c r="R3404" s="10" t="s">
        <v>148</v>
      </c>
      <c r="S3404" s="10" t="s">
        <v>4148</v>
      </c>
    </row>
    <row r="3405">
      <c r="A3405" s="1" t="s">
        <v>4470</v>
      </c>
      <c r="B3405" s="1" t="s">
        <v>899</v>
      </c>
      <c r="C3405" s="1" t="s">
        <v>441</v>
      </c>
      <c r="D3405" s="1" t="s">
        <v>27</v>
      </c>
      <c r="E3405" s="1" t="s">
        <v>332</v>
      </c>
      <c r="F3405" s="1" t="s">
        <v>1749</v>
      </c>
      <c r="G3405" s="1" t="s">
        <v>17232</v>
      </c>
      <c r="H3405" s="1" t="s">
        <v>17233</v>
      </c>
      <c r="I3405" s="4">
        <v>84.17378472222222</v>
      </c>
      <c r="J3405" s="1">
        <v>643.21</v>
      </c>
      <c r="K3405" s="1">
        <v>106.23</v>
      </c>
      <c r="M3405" s="10">
        <f t="array" ref="M3405">_xlfn.XLOOKUP(A3405,subscriptions!B3405:B10004,subscriptions!D3405:D10004)</f>
        <v>120</v>
      </c>
      <c r="N3405" s="10">
        <f t="array" ref="N3405">_xlfn.XLOOKUP(A3405,subscriptions!B3405:B10004,subscriptions!G3405:G10004)</f>
        <v>0</v>
      </c>
      <c r="O3405" s="10">
        <v>120.0</v>
      </c>
      <c r="P3405" s="10" t="str">
        <f t="array" ref="P3405">_xlfn.XLOOKUP(A3405,subscriptions!B3405:B10004,subscriptions!C3405:C10004)</f>
        <v>Residential</v>
      </c>
      <c r="Q3405" s="10" t="s">
        <v>173</v>
      </c>
      <c r="R3405" s="10" t="s">
        <v>212</v>
      </c>
      <c r="S3405" s="10" t="s">
        <v>3087</v>
      </c>
    </row>
    <row r="3406">
      <c r="A3406" s="1" t="s">
        <v>4472</v>
      </c>
      <c r="B3406" s="1" t="s">
        <v>2096</v>
      </c>
      <c r="C3406" s="1" t="s">
        <v>1347</v>
      </c>
      <c r="D3406" s="1" t="s">
        <v>27</v>
      </c>
      <c r="E3406" s="1" t="s">
        <v>631</v>
      </c>
      <c r="F3406" s="1" t="s">
        <v>943</v>
      </c>
      <c r="G3406" s="1" t="s">
        <v>17234</v>
      </c>
      <c r="H3406" s="1" t="s">
        <v>17235</v>
      </c>
      <c r="I3406" s="4">
        <v>84.29449074074074</v>
      </c>
      <c r="J3406" s="1">
        <v>2118.58</v>
      </c>
      <c r="K3406" s="1">
        <v>288.8</v>
      </c>
      <c r="M3406" s="10">
        <f t="array" ref="M3406">_xlfn.XLOOKUP(A3406,subscriptions!B3406:B10004,subscriptions!D3406:D10004)</f>
        <v>120</v>
      </c>
      <c r="N3406" s="10">
        <f t="array" ref="N3406">_xlfn.XLOOKUP(A3406,subscriptions!B3406:B10004,subscriptions!G3406:G10004)</f>
        <v>5</v>
      </c>
      <c r="O3406" s="10">
        <v>114.0</v>
      </c>
      <c r="P3406" s="10" t="str">
        <f t="array" ref="P3406">_xlfn.XLOOKUP(A3406,subscriptions!B3406:B10004,subscriptions!C3406:C10004)</f>
        <v>Residential</v>
      </c>
      <c r="Q3406" s="10" t="s">
        <v>194</v>
      </c>
      <c r="R3406" s="10" t="s">
        <v>212</v>
      </c>
      <c r="S3406" s="10" t="s">
        <v>2075</v>
      </c>
    </row>
    <row r="3407">
      <c r="A3407" s="1" t="s">
        <v>4474</v>
      </c>
      <c r="B3407" s="1" t="s">
        <v>1226</v>
      </c>
      <c r="C3407" s="1" t="s">
        <v>1507</v>
      </c>
      <c r="D3407" s="1" t="s">
        <v>153</v>
      </c>
      <c r="E3407" s="1" t="s">
        <v>28</v>
      </c>
      <c r="F3407" s="1" t="s">
        <v>29</v>
      </c>
      <c r="G3407" s="1" t="s">
        <v>17236</v>
      </c>
      <c r="H3407" s="1" t="s">
        <v>17237</v>
      </c>
      <c r="I3407" s="4">
        <v>84.25375</v>
      </c>
      <c r="J3407" s="1">
        <v>2515.0</v>
      </c>
      <c r="K3407" s="1">
        <v>424.12</v>
      </c>
      <c r="M3407" s="10">
        <f t="array" ref="M3407">_xlfn.XLOOKUP(A3407,subscriptions!B3407:B10004,subscriptions!D3407:D10004)</f>
        <v>120</v>
      </c>
      <c r="N3407" s="10">
        <f t="array" ref="N3407">_xlfn.XLOOKUP(A3407,subscriptions!B3407:B10004,subscriptions!G3407:G10004)</f>
        <v>10</v>
      </c>
      <c r="O3407" s="10">
        <v>108.0</v>
      </c>
      <c r="P3407" s="10" t="str">
        <f t="array" ref="P3407">_xlfn.XLOOKUP(A3407,subscriptions!B3407:B10004,subscriptions!C3407:C10004)</f>
        <v>Residential</v>
      </c>
      <c r="Q3407" s="10" t="s">
        <v>128</v>
      </c>
      <c r="R3407" s="10" t="s">
        <v>212</v>
      </c>
      <c r="S3407" s="10" t="s">
        <v>1832</v>
      </c>
    </row>
    <row r="3408">
      <c r="A3408" s="1" t="s">
        <v>4475</v>
      </c>
      <c r="B3408" s="1" t="s">
        <v>4627</v>
      </c>
      <c r="C3408" s="1" t="s">
        <v>920</v>
      </c>
      <c r="D3408" s="1" t="s">
        <v>27</v>
      </c>
      <c r="E3408" s="1" t="s">
        <v>280</v>
      </c>
      <c r="F3408" s="1" t="s">
        <v>1706</v>
      </c>
      <c r="G3408" s="1" t="s">
        <v>17238</v>
      </c>
      <c r="H3408" s="1" t="s">
        <v>17239</v>
      </c>
      <c r="I3408" s="4">
        <v>84.2940625</v>
      </c>
      <c r="J3408" s="1">
        <v>2978.14</v>
      </c>
      <c r="K3408" s="1">
        <v>671.91</v>
      </c>
      <c r="M3408" s="10">
        <f t="array" ref="M3408">_xlfn.XLOOKUP(A3408,subscriptions!B3408:B10004,subscriptions!D3408:D10004)</f>
        <v>80</v>
      </c>
      <c r="N3408" s="10">
        <f t="array" ref="N3408">_xlfn.XLOOKUP(A3408,subscriptions!B3408:B10004,subscriptions!G3408:G10004)</f>
        <v>20</v>
      </c>
      <c r="O3408" s="10">
        <v>64.0</v>
      </c>
      <c r="P3408" s="10" t="str">
        <f t="array" ref="P3408">_xlfn.XLOOKUP(A3408,subscriptions!B3408:B10004,subscriptions!C3408:C10004)</f>
        <v>Roam</v>
      </c>
      <c r="Q3408" s="10" t="s">
        <v>128</v>
      </c>
      <c r="R3408" s="10" t="s">
        <v>148</v>
      </c>
      <c r="S3408" s="10" t="s">
        <v>1458</v>
      </c>
    </row>
    <row r="3409">
      <c r="A3409" s="1" t="s">
        <v>4476</v>
      </c>
      <c r="B3409" s="1" t="s">
        <v>6037</v>
      </c>
      <c r="C3409" s="1" t="s">
        <v>198</v>
      </c>
      <c r="D3409" s="1" t="s">
        <v>27</v>
      </c>
      <c r="E3409" s="1" t="s">
        <v>179</v>
      </c>
      <c r="F3409" s="1" t="s">
        <v>4595</v>
      </c>
      <c r="G3409" s="1" t="s">
        <v>17240</v>
      </c>
      <c r="H3409" s="1" t="s">
        <v>17241</v>
      </c>
      <c r="I3409" s="4">
        <v>84.3383449074074</v>
      </c>
      <c r="J3409" s="1">
        <v>9116.22</v>
      </c>
      <c r="K3409" s="1">
        <v>1456.91</v>
      </c>
      <c r="L3409" s="1">
        <v>100.0</v>
      </c>
      <c r="M3409" s="10">
        <f t="array" ref="M3409">_xlfn.XLOOKUP(A3409,subscriptions!B3409:B10004,subscriptions!D3409:D10004)</f>
        <v>120</v>
      </c>
      <c r="N3409" s="10">
        <f t="array" ref="N3409">_xlfn.XLOOKUP(A3409,subscriptions!B3409:B10004,subscriptions!G3409:G10004)</f>
        <v>0</v>
      </c>
      <c r="O3409" s="10">
        <v>120.0</v>
      </c>
      <c r="P3409" s="10" t="str">
        <f t="array" ref="P3409">_xlfn.XLOOKUP(A3409,subscriptions!B3409:B10004,subscriptions!C3409:C10004)</f>
        <v>Residential</v>
      </c>
      <c r="Q3409" s="10" t="s">
        <v>173</v>
      </c>
      <c r="R3409" s="10" t="s">
        <v>212</v>
      </c>
      <c r="S3409" s="10" t="s">
        <v>2086</v>
      </c>
    </row>
    <row r="3410">
      <c r="A3410" s="1" t="s">
        <v>4477</v>
      </c>
      <c r="B3410" s="1" t="s">
        <v>6037</v>
      </c>
      <c r="C3410" s="1" t="s">
        <v>524</v>
      </c>
      <c r="D3410" s="1" t="s">
        <v>27</v>
      </c>
      <c r="E3410" s="1" t="s">
        <v>714</v>
      </c>
      <c r="F3410" s="1" t="s">
        <v>2562</v>
      </c>
      <c r="G3410" s="1" t="s">
        <v>17242</v>
      </c>
      <c r="H3410" s="1" t="s">
        <v>17243</v>
      </c>
      <c r="I3410" s="4">
        <v>84.2947337962963</v>
      </c>
      <c r="J3410" s="1">
        <v>464.61</v>
      </c>
      <c r="K3410" s="1">
        <v>96.11</v>
      </c>
      <c r="M3410" s="10">
        <f t="array" ref="M3410">_xlfn.XLOOKUP(A3410,subscriptions!B3410:B10004,subscriptions!D3410:D10004)</f>
        <v>80</v>
      </c>
      <c r="N3410" s="10">
        <f t="array" ref="N3410">_xlfn.XLOOKUP(A3410,subscriptions!B3410:B10004,subscriptions!G3410:G10004)</f>
        <v>5</v>
      </c>
      <c r="O3410" s="10">
        <v>76.0</v>
      </c>
      <c r="P3410" s="10" t="str">
        <f t="array" ref="P3410">_xlfn.XLOOKUP(A3410,subscriptions!B3410:B10004,subscriptions!C3410:C10004)</f>
        <v>Roam</v>
      </c>
      <c r="Q3410" s="10" t="s">
        <v>194</v>
      </c>
      <c r="R3410" s="10" t="s">
        <v>148</v>
      </c>
      <c r="S3410" s="10" t="s">
        <v>2075</v>
      </c>
    </row>
    <row r="3411">
      <c r="A3411" s="1" t="s">
        <v>4478</v>
      </c>
      <c r="B3411" s="1" t="s">
        <v>2327</v>
      </c>
      <c r="C3411" s="1" t="s">
        <v>1492</v>
      </c>
      <c r="D3411" s="1" t="s">
        <v>27</v>
      </c>
      <c r="E3411" s="1" t="s">
        <v>631</v>
      </c>
      <c r="F3411" s="1" t="s">
        <v>2749</v>
      </c>
      <c r="G3411" s="1" t="s">
        <v>17244</v>
      </c>
      <c r="H3411" s="1" t="s">
        <v>17245</v>
      </c>
      <c r="I3411" s="4">
        <v>84.25721064814815</v>
      </c>
      <c r="J3411" s="1">
        <v>111.78</v>
      </c>
      <c r="K3411" s="1">
        <v>24.83</v>
      </c>
      <c r="M3411" s="10">
        <f t="array" ref="M3411">_xlfn.XLOOKUP(A3411,subscriptions!B3411:B10004,subscriptions!D3411:D10004)</f>
        <v>250</v>
      </c>
      <c r="N3411" s="10">
        <f t="array" ref="N3411">_xlfn.XLOOKUP(A3411,subscriptions!B3411:B10004,subscriptions!G3411:G10004)</f>
        <v>10</v>
      </c>
      <c r="O3411" s="10">
        <v>225.0</v>
      </c>
      <c r="P3411" s="10" t="str">
        <f t="array" ref="P3411">_xlfn.XLOOKUP(A3411,subscriptions!B3411:B10004,subscriptions!C3411:C10004)</f>
        <v>Business</v>
      </c>
      <c r="Q3411" s="10" t="s">
        <v>128</v>
      </c>
      <c r="R3411" s="10" t="s">
        <v>129</v>
      </c>
      <c r="S3411" s="10" t="s">
        <v>175</v>
      </c>
    </row>
    <row r="3412">
      <c r="A3412" s="1" t="s">
        <v>4479</v>
      </c>
      <c r="B3412" s="1" t="s">
        <v>4509</v>
      </c>
      <c r="C3412" s="1" t="s">
        <v>1388</v>
      </c>
      <c r="D3412" s="1" t="s">
        <v>153</v>
      </c>
      <c r="E3412" s="1" t="s">
        <v>219</v>
      </c>
      <c r="F3412" s="1" t="s">
        <v>660</v>
      </c>
      <c r="G3412" s="1" t="s">
        <v>17246</v>
      </c>
      <c r="H3412" s="1" t="s">
        <v>17247</v>
      </c>
      <c r="I3412" s="4">
        <v>84.33684027777778</v>
      </c>
      <c r="J3412" s="1">
        <v>844.48</v>
      </c>
      <c r="K3412" s="1">
        <v>219.91</v>
      </c>
      <c r="M3412" s="10">
        <f t="array" ref="M3412">_xlfn.XLOOKUP(A3412,subscriptions!B3412:B10004,subscriptions!D3412:D10004)</f>
        <v>120</v>
      </c>
      <c r="N3412" s="10">
        <f t="array" ref="N3412">_xlfn.XLOOKUP(A3412,subscriptions!B3412:B10004,subscriptions!G3412:G10004)</f>
        <v>20</v>
      </c>
      <c r="O3412" s="10">
        <v>96.0</v>
      </c>
      <c r="P3412" s="10" t="str">
        <f t="array" ref="P3412">_xlfn.XLOOKUP(A3412,subscriptions!B3412:B10004,subscriptions!C3412:C10004)</f>
        <v>Residential</v>
      </c>
      <c r="Q3412" s="10" t="s">
        <v>128</v>
      </c>
      <c r="R3412" s="10" t="s">
        <v>148</v>
      </c>
      <c r="S3412" s="10" t="s">
        <v>968</v>
      </c>
    </row>
    <row r="3413">
      <c r="A3413" s="1" t="s">
        <v>4480</v>
      </c>
      <c r="B3413" s="1" t="s">
        <v>109</v>
      </c>
      <c r="C3413" s="1" t="s">
        <v>1251</v>
      </c>
      <c r="D3413" s="1" t="s">
        <v>27</v>
      </c>
      <c r="E3413" s="1" t="s">
        <v>219</v>
      </c>
      <c r="F3413" s="1" t="s">
        <v>2446</v>
      </c>
      <c r="G3413" s="1" t="s">
        <v>17248</v>
      </c>
      <c r="H3413" s="1" t="s">
        <v>17249</v>
      </c>
      <c r="I3413" s="4">
        <v>84.25866898148148</v>
      </c>
      <c r="J3413" s="1">
        <v>259.03</v>
      </c>
      <c r="K3413" s="1">
        <v>37.18</v>
      </c>
      <c r="M3413" s="10">
        <f t="array" ref="M3413">_xlfn.XLOOKUP(A3413,subscriptions!B3413:B10004,subscriptions!D3413:D10004)</f>
        <v>120</v>
      </c>
      <c r="N3413" s="10">
        <f t="array" ref="N3413">_xlfn.XLOOKUP(A3413,subscriptions!B3413:B10004,subscriptions!G3413:G10004)</f>
        <v>0</v>
      </c>
      <c r="O3413" s="10">
        <v>120.0</v>
      </c>
      <c r="P3413" s="10" t="str">
        <f t="array" ref="P3413">_xlfn.XLOOKUP(A3413,subscriptions!B3413:B10004,subscriptions!C3413:C10004)</f>
        <v>Residential</v>
      </c>
      <c r="Q3413" s="10" t="s">
        <v>173</v>
      </c>
      <c r="R3413" s="10" t="s">
        <v>212</v>
      </c>
      <c r="S3413" s="10" t="s">
        <v>4148</v>
      </c>
    </row>
    <row r="3414">
      <c r="A3414" s="1" t="s">
        <v>4481</v>
      </c>
      <c r="B3414" s="1" t="s">
        <v>870</v>
      </c>
      <c r="C3414" s="1" t="s">
        <v>178</v>
      </c>
      <c r="D3414" s="1" t="s">
        <v>153</v>
      </c>
      <c r="E3414" s="1" t="s">
        <v>239</v>
      </c>
      <c r="F3414" s="1" t="s">
        <v>3181</v>
      </c>
      <c r="G3414" s="1" t="s">
        <v>17250</v>
      </c>
      <c r="H3414" s="1" t="s">
        <v>17251</v>
      </c>
      <c r="I3414" s="4">
        <v>84.38010416666667</v>
      </c>
      <c r="J3414" s="1">
        <v>84.02</v>
      </c>
      <c r="K3414" s="1">
        <v>35.69</v>
      </c>
      <c r="M3414" s="10">
        <f t="array" ref="M3414">_xlfn.XLOOKUP(A3414,subscriptions!B3414:B10004,subscriptions!D3414:D10004)</f>
        <v>50</v>
      </c>
      <c r="N3414" s="10">
        <f t="array" ref="N3414">_xlfn.XLOOKUP(A3414,subscriptions!B3414:B10004,subscriptions!G3414:G10004)</f>
        <v>5</v>
      </c>
      <c r="O3414" s="10">
        <v>47.5</v>
      </c>
      <c r="P3414" s="10" t="str">
        <f t="array" ref="P3414">_xlfn.XLOOKUP(A3414,subscriptions!B3414:B10004,subscriptions!C3414:C10004)</f>
        <v>Mini</v>
      </c>
      <c r="Q3414" s="10" t="s">
        <v>194</v>
      </c>
      <c r="R3414" s="10" t="s">
        <v>148</v>
      </c>
      <c r="S3414" s="10" t="s">
        <v>698</v>
      </c>
    </row>
    <row r="3415">
      <c r="A3415" s="1" t="s">
        <v>4482</v>
      </c>
      <c r="B3415" s="1" t="s">
        <v>426</v>
      </c>
      <c r="C3415" s="1" t="s">
        <v>1251</v>
      </c>
      <c r="D3415" s="1" t="s">
        <v>153</v>
      </c>
      <c r="E3415" s="1" t="s">
        <v>280</v>
      </c>
      <c r="F3415" s="1" t="s">
        <v>494</v>
      </c>
      <c r="G3415" s="1" t="s">
        <v>17252</v>
      </c>
      <c r="H3415" s="1" t="s">
        <v>17253</v>
      </c>
      <c r="I3415" s="4">
        <v>84.33431712962962</v>
      </c>
      <c r="J3415" s="1">
        <v>720.43</v>
      </c>
      <c r="K3415" s="1">
        <v>126.91</v>
      </c>
      <c r="M3415" s="10">
        <f t="array" ref="M3415">_xlfn.XLOOKUP(A3415,subscriptions!B3415:B10004,subscriptions!D3415:D10004)</f>
        <v>80</v>
      </c>
      <c r="N3415" s="10">
        <f t="array" ref="N3415">_xlfn.XLOOKUP(A3415,subscriptions!B3415:B10004,subscriptions!G3415:G10004)</f>
        <v>10</v>
      </c>
      <c r="O3415" s="10">
        <v>72.0</v>
      </c>
      <c r="P3415" s="10" t="str">
        <f t="array" ref="P3415">_xlfn.XLOOKUP(A3415,subscriptions!B3415:B10004,subscriptions!C3415:C10004)</f>
        <v>Roam</v>
      </c>
      <c r="Q3415" s="10" t="s">
        <v>128</v>
      </c>
      <c r="R3415" s="10" t="s">
        <v>148</v>
      </c>
      <c r="S3415" s="10" t="s">
        <v>195</v>
      </c>
    </row>
    <row r="3416">
      <c r="A3416" s="1" t="s">
        <v>4485</v>
      </c>
      <c r="B3416" s="1" t="s">
        <v>426</v>
      </c>
      <c r="C3416" s="1" t="s">
        <v>441</v>
      </c>
      <c r="D3416" s="1" t="s">
        <v>153</v>
      </c>
      <c r="E3416" s="1" t="s">
        <v>239</v>
      </c>
      <c r="F3416" s="1" t="s">
        <v>2765</v>
      </c>
      <c r="G3416" s="1" t="s">
        <v>17254</v>
      </c>
      <c r="H3416" s="1" t="s">
        <v>17255</v>
      </c>
      <c r="I3416" s="4">
        <v>84.29962962962964</v>
      </c>
      <c r="J3416" s="1">
        <v>2346.9</v>
      </c>
      <c r="K3416" s="1">
        <v>527.51</v>
      </c>
      <c r="M3416" s="10">
        <f t="array" ref="M3416">_xlfn.XLOOKUP(A3416,subscriptions!B3416:B10004,subscriptions!D3416:D10004)</f>
        <v>80</v>
      </c>
      <c r="N3416" s="10">
        <f t="array" ref="N3416">_xlfn.XLOOKUP(A3416,subscriptions!B3416:B10004,subscriptions!G3416:G10004)</f>
        <v>20</v>
      </c>
      <c r="O3416" s="10">
        <v>64.0</v>
      </c>
      <c r="P3416" s="10" t="str">
        <f t="array" ref="P3416">_xlfn.XLOOKUP(A3416,subscriptions!B3416:B10004,subscriptions!C3416:C10004)</f>
        <v>Roam</v>
      </c>
      <c r="Q3416" s="10" t="s">
        <v>128</v>
      </c>
      <c r="R3416" s="10" t="s">
        <v>148</v>
      </c>
      <c r="S3416" s="10" t="s">
        <v>522</v>
      </c>
    </row>
    <row r="3417">
      <c r="A3417" s="1" t="s">
        <v>4486</v>
      </c>
      <c r="B3417" s="1" t="s">
        <v>899</v>
      </c>
      <c r="C3417" s="1" t="s">
        <v>1678</v>
      </c>
      <c r="D3417" s="1" t="s">
        <v>27</v>
      </c>
      <c r="E3417" s="1" t="s">
        <v>179</v>
      </c>
      <c r="F3417" s="1" t="s">
        <v>773</v>
      </c>
      <c r="G3417" s="1" t="s">
        <v>17256</v>
      </c>
      <c r="H3417" s="1" t="s">
        <v>17257</v>
      </c>
      <c r="I3417" s="4">
        <v>84.4189699074074</v>
      </c>
      <c r="J3417" s="1">
        <v>1302.69</v>
      </c>
      <c r="K3417" s="1">
        <v>165.07</v>
      </c>
      <c r="L3417" s="1">
        <v>100.0</v>
      </c>
      <c r="M3417" s="10">
        <f t="array" ref="M3417">_xlfn.XLOOKUP(A3417,subscriptions!B3417:B10004,subscriptions!D3417:D10004)</f>
        <v>120</v>
      </c>
      <c r="N3417" s="10">
        <f t="array" ref="N3417">_xlfn.XLOOKUP(A3417,subscriptions!B3417:B10004,subscriptions!G3417:G10004)</f>
        <v>0</v>
      </c>
      <c r="O3417" s="10">
        <v>120.0</v>
      </c>
      <c r="P3417" s="10" t="str">
        <f t="array" ref="P3417">_xlfn.XLOOKUP(A3417,subscriptions!B3417:B10004,subscriptions!C3417:C10004)</f>
        <v>Residential</v>
      </c>
      <c r="Q3417" s="10" t="s">
        <v>173</v>
      </c>
      <c r="R3417" s="10" t="s">
        <v>212</v>
      </c>
      <c r="S3417" s="10" t="s">
        <v>1822</v>
      </c>
    </row>
    <row r="3418">
      <c r="A3418" s="1" t="s">
        <v>4487</v>
      </c>
      <c r="B3418" s="1" t="s">
        <v>1506</v>
      </c>
      <c r="C3418" s="1" t="s">
        <v>1347</v>
      </c>
      <c r="D3418" s="1" t="s">
        <v>27</v>
      </c>
      <c r="E3418" s="1" t="s">
        <v>28</v>
      </c>
      <c r="F3418" s="1" t="s">
        <v>687</v>
      </c>
      <c r="G3418" s="1" t="s">
        <v>17258</v>
      </c>
      <c r="H3418" s="1" t="s">
        <v>17259</v>
      </c>
      <c r="I3418" s="4">
        <v>84.21256944444444</v>
      </c>
      <c r="J3418" s="1">
        <v>612.65</v>
      </c>
      <c r="K3418" s="1">
        <v>126.25</v>
      </c>
      <c r="M3418" s="10">
        <f t="array" ref="M3418">_xlfn.XLOOKUP(A3418,subscriptions!B3418:B10004,subscriptions!D3418:D10004)</f>
        <v>250</v>
      </c>
      <c r="N3418" s="10">
        <f t="array" ref="N3418">_xlfn.XLOOKUP(A3418,subscriptions!B3418:B10004,subscriptions!G3418:G10004)</f>
        <v>5</v>
      </c>
      <c r="O3418" s="10">
        <v>237.5</v>
      </c>
      <c r="P3418" s="10" t="str">
        <f t="array" ref="P3418">_xlfn.XLOOKUP(A3418,subscriptions!B3418:B10004,subscriptions!C3418:C10004)</f>
        <v>Business</v>
      </c>
      <c r="Q3418" s="10" t="s">
        <v>194</v>
      </c>
      <c r="R3418" s="10" t="s">
        <v>129</v>
      </c>
      <c r="S3418" s="10" t="s">
        <v>813</v>
      </c>
    </row>
    <row r="3419">
      <c r="A3419" s="1" t="s">
        <v>4488</v>
      </c>
      <c r="B3419" s="1" t="s">
        <v>941</v>
      </c>
      <c r="C3419" s="1" t="s">
        <v>734</v>
      </c>
      <c r="D3419" s="1" t="s">
        <v>27</v>
      </c>
      <c r="E3419" s="1" t="s">
        <v>179</v>
      </c>
      <c r="F3419" s="1" t="s">
        <v>773</v>
      </c>
      <c r="G3419" s="1" t="s">
        <v>17260</v>
      </c>
      <c r="H3419" s="1" t="s">
        <v>17261</v>
      </c>
      <c r="I3419" s="4">
        <v>84.38195601851852</v>
      </c>
      <c r="J3419" s="1">
        <v>1643.46</v>
      </c>
      <c r="K3419" s="1">
        <v>363.0</v>
      </c>
      <c r="L3419" s="1">
        <v>100.0</v>
      </c>
      <c r="M3419" s="10">
        <f t="array" ref="M3419">_xlfn.XLOOKUP(A3419,subscriptions!B3419:B10004,subscriptions!D3419:D10004)</f>
        <v>250</v>
      </c>
      <c r="N3419" s="10">
        <f t="array" ref="N3419">_xlfn.XLOOKUP(A3419,subscriptions!B3419:B10004,subscriptions!G3419:G10004)</f>
        <v>10</v>
      </c>
      <c r="O3419" s="10">
        <v>225.0</v>
      </c>
      <c r="P3419" s="10" t="str">
        <f t="array" ref="P3419">_xlfn.XLOOKUP(A3419,subscriptions!B3419:B10004,subscriptions!C3419:C10004)</f>
        <v>Business</v>
      </c>
      <c r="Q3419" s="10" t="s">
        <v>128</v>
      </c>
      <c r="R3419" s="10" t="s">
        <v>129</v>
      </c>
      <c r="S3419" s="10" t="s">
        <v>293</v>
      </c>
    </row>
    <row r="3420">
      <c r="A3420" s="1" t="s">
        <v>4489</v>
      </c>
      <c r="B3420" s="1" t="s">
        <v>1173</v>
      </c>
      <c r="C3420" s="1" t="s">
        <v>1833</v>
      </c>
      <c r="D3420" s="1" t="s">
        <v>27</v>
      </c>
      <c r="E3420" s="1" t="s">
        <v>219</v>
      </c>
      <c r="F3420" s="1" t="s">
        <v>220</v>
      </c>
      <c r="G3420" s="1" t="s">
        <v>17262</v>
      </c>
      <c r="H3420" s="1" t="s">
        <v>17263</v>
      </c>
      <c r="I3420" s="4">
        <v>84.29728009259259</v>
      </c>
      <c r="J3420" s="1">
        <v>445.98</v>
      </c>
      <c r="K3420" s="1">
        <v>73.59</v>
      </c>
      <c r="M3420" s="10">
        <f t="array" ref="M3420">_xlfn.XLOOKUP(A3420,subscriptions!B3420:B10004,subscriptions!D3420:D10004)</f>
        <v>120</v>
      </c>
      <c r="N3420" s="10">
        <f t="array" ref="N3420">_xlfn.XLOOKUP(A3420,subscriptions!B3420:B10004,subscriptions!G3420:G10004)</f>
        <v>20</v>
      </c>
      <c r="O3420" s="10">
        <v>96.0</v>
      </c>
      <c r="P3420" s="10" t="str">
        <f t="array" ref="P3420">_xlfn.XLOOKUP(A3420,subscriptions!B3420:B10004,subscriptions!C3420:C10004)</f>
        <v>Residential</v>
      </c>
      <c r="Q3420" s="10" t="s">
        <v>128</v>
      </c>
      <c r="R3420" s="10" t="s">
        <v>148</v>
      </c>
      <c r="S3420" s="10" t="s">
        <v>407</v>
      </c>
    </row>
    <row r="3421">
      <c r="A3421" s="1" t="s">
        <v>4490</v>
      </c>
      <c r="B3421" s="1" t="s">
        <v>109</v>
      </c>
      <c r="C3421" s="1" t="s">
        <v>198</v>
      </c>
      <c r="D3421" s="1" t="s">
        <v>27</v>
      </c>
      <c r="E3421" s="1" t="s">
        <v>219</v>
      </c>
      <c r="F3421" s="1" t="s">
        <v>971</v>
      </c>
      <c r="G3421" s="1" t="s">
        <v>17264</v>
      </c>
      <c r="H3421" s="1" t="s">
        <v>17265</v>
      </c>
      <c r="I3421" s="4">
        <v>84.25587962962963</v>
      </c>
      <c r="J3421" s="1">
        <v>71.73</v>
      </c>
      <c r="K3421" s="1">
        <v>10.29</v>
      </c>
      <c r="M3421" s="10">
        <f t="array" ref="M3421">_xlfn.XLOOKUP(A3421,subscriptions!B3421:B10004,subscriptions!D3421:D10004)</f>
        <v>50</v>
      </c>
      <c r="N3421" s="10">
        <f t="array" ref="N3421">_xlfn.XLOOKUP(A3421,subscriptions!B3421:B10004,subscriptions!G3421:G10004)</f>
        <v>0</v>
      </c>
      <c r="O3421" s="10">
        <v>50.0</v>
      </c>
      <c r="P3421" s="10" t="str">
        <f t="array" ref="P3421">_xlfn.XLOOKUP(A3421,subscriptions!B3421:B10004,subscriptions!C3421:C10004)</f>
        <v>Mini</v>
      </c>
      <c r="Q3421" s="10" t="s">
        <v>173</v>
      </c>
      <c r="R3421" s="10" t="s">
        <v>148</v>
      </c>
      <c r="S3421" s="10" t="s">
        <v>1156</v>
      </c>
    </row>
    <row r="3422">
      <c r="A3422" s="1" t="s">
        <v>4491</v>
      </c>
      <c r="B3422" s="1" t="s">
        <v>657</v>
      </c>
      <c r="C3422" s="1" t="s">
        <v>734</v>
      </c>
      <c r="D3422" s="1" t="s">
        <v>153</v>
      </c>
      <c r="E3422" s="1" t="s">
        <v>262</v>
      </c>
      <c r="F3422" s="1" t="s">
        <v>1835</v>
      </c>
      <c r="G3422" s="1" t="s">
        <v>17266</v>
      </c>
      <c r="H3422" s="1" t="s">
        <v>17267</v>
      </c>
      <c r="I3422" s="4">
        <v>84.25436342592593</v>
      </c>
      <c r="J3422" s="1">
        <v>2218.13</v>
      </c>
      <c r="K3422" s="1">
        <v>524.42</v>
      </c>
      <c r="M3422" s="10">
        <f t="array" ref="M3422">_xlfn.XLOOKUP(A3422,subscriptions!B3422:B10004,subscriptions!D3422:D10004)</f>
        <v>120</v>
      </c>
      <c r="N3422" s="10">
        <f t="array" ref="N3422">_xlfn.XLOOKUP(A3422,subscriptions!B3422:B10004,subscriptions!G3422:G10004)</f>
        <v>5</v>
      </c>
      <c r="O3422" s="10">
        <v>114.0</v>
      </c>
      <c r="P3422" s="10" t="str">
        <f t="array" ref="P3422">_xlfn.XLOOKUP(A3422,subscriptions!B3422:B10004,subscriptions!C3422:C10004)</f>
        <v>Residential</v>
      </c>
      <c r="Q3422" s="10" t="s">
        <v>194</v>
      </c>
      <c r="R3422" s="10" t="s">
        <v>212</v>
      </c>
      <c r="S3422" s="10" t="s">
        <v>2046</v>
      </c>
    </row>
    <row r="3423">
      <c r="A3423" s="1" t="s">
        <v>4492</v>
      </c>
      <c r="B3423" s="1" t="s">
        <v>329</v>
      </c>
      <c r="C3423" s="1" t="s">
        <v>152</v>
      </c>
      <c r="D3423" s="1" t="s">
        <v>27</v>
      </c>
      <c r="E3423" s="1" t="s">
        <v>28</v>
      </c>
      <c r="F3423" s="1" t="s">
        <v>313</v>
      </c>
      <c r="G3423" s="1" t="s">
        <v>17268</v>
      </c>
      <c r="H3423" s="1" t="s">
        <v>17269</v>
      </c>
      <c r="I3423" s="4">
        <v>84.41768518518519</v>
      </c>
      <c r="J3423" s="1">
        <v>1516.22</v>
      </c>
      <c r="K3423" s="1">
        <v>239.96</v>
      </c>
      <c r="M3423" s="10">
        <f t="array" ref="M3423">_xlfn.XLOOKUP(A3423,subscriptions!B3423:B10004,subscriptions!D3423:D10004)</f>
        <v>120</v>
      </c>
      <c r="N3423" s="10">
        <f t="array" ref="N3423">_xlfn.XLOOKUP(A3423,subscriptions!B3423:B10004,subscriptions!G3423:G10004)</f>
        <v>10</v>
      </c>
      <c r="O3423" s="10">
        <v>108.0</v>
      </c>
      <c r="P3423" s="10" t="str">
        <f t="array" ref="P3423">_xlfn.XLOOKUP(A3423,subscriptions!B3423:B10004,subscriptions!C3423:C10004)</f>
        <v>Residential</v>
      </c>
      <c r="Q3423" s="10" t="s">
        <v>128</v>
      </c>
      <c r="R3423" s="10" t="s">
        <v>212</v>
      </c>
      <c r="S3423" s="10" t="s">
        <v>327</v>
      </c>
    </row>
    <row r="3424">
      <c r="A3424" s="1" t="s">
        <v>4493</v>
      </c>
      <c r="B3424" s="1" t="s">
        <v>555</v>
      </c>
      <c r="C3424" s="1" t="s">
        <v>218</v>
      </c>
      <c r="D3424" s="1" t="s">
        <v>153</v>
      </c>
      <c r="E3424" s="1" t="s">
        <v>262</v>
      </c>
      <c r="F3424" s="1" t="s">
        <v>263</v>
      </c>
      <c r="G3424" s="1" t="s">
        <v>17270</v>
      </c>
      <c r="H3424" s="1" t="s">
        <v>17271</v>
      </c>
      <c r="I3424" s="4">
        <v>84.29247685185184</v>
      </c>
      <c r="J3424" s="1">
        <v>2205.14</v>
      </c>
      <c r="K3424" s="1">
        <v>360.88</v>
      </c>
      <c r="M3424" s="10">
        <f t="array" ref="M3424">_xlfn.XLOOKUP(A3424,subscriptions!B3424:B10004,subscriptions!D3424:D10004)</f>
        <v>120</v>
      </c>
      <c r="N3424" s="10">
        <f t="array" ref="N3424">_xlfn.XLOOKUP(A3424,subscriptions!B3424:B10004,subscriptions!G3424:G10004)</f>
        <v>20</v>
      </c>
      <c r="O3424" s="10">
        <v>96.0</v>
      </c>
      <c r="P3424" s="10" t="str">
        <f t="array" ref="P3424">_xlfn.XLOOKUP(A3424,subscriptions!B3424:B10004,subscriptions!C3424:C10004)</f>
        <v>Residential</v>
      </c>
      <c r="Q3424" s="10" t="s">
        <v>128</v>
      </c>
      <c r="R3424" s="10" t="s">
        <v>148</v>
      </c>
      <c r="S3424" s="10" t="s">
        <v>587</v>
      </c>
    </row>
    <row r="3425">
      <c r="A3425" s="1" t="s">
        <v>4494</v>
      </c>
      <c r="B3425" s="1" t="s">
        <v>1460</v>
      </c>
      <c r="C3425" s="1" t="s">
        <v>764</v>
      </c>
      <c r="D3425" s="1" t="s">
        <v>27</v>
      </c>
      <c r="E3425" s="1" t="s">
        <v>111</v>
      </c>
      <c r="F3425" s="1" t="s">
        <v>154</v>
      </c>
      <c r="G3425" s="1" t="s">
        <v>17272</v>
      </c>
      <c r="H3425" s="1" t="s">
        <v>17273</v>
      </c>
      <c r="I3425" s="4">
        <v>84.21259259259259</v>
      </c>
      <c r="J3425" s="1">
        <v>109.57</v>
      </c>
      <c r="K3425" s="1">
        <v>35.64</v>
      </c>
      <c r="M3425" s="10">
        <f t="array" ref="M3425">_xlfn.XLOOKUP(A3425,subscriptions!B3425:B10004,subscriptions!D3425:D10004)</f>
        <v>80</v>
      </c>
      <c r="N3425" s="10">
        <f t="array" ref="N3425">_xlfn.XLOOKUP(A3425,subscriptions!B3425:B10004,subscriptions!G3425:G10004)</f>
        <v>0</v>
      </c>
      <c r="O3425" s="10">
        <v>80.0</v>
      </c>
      <c r="P3425" s="10" t="str">
        <f t="array" ref="P3425">_xlfn.XLOOKUP(A3425,subscriptions!B3425:B10004,subscriptions!C3425:C10004)</f>
        <v>Roam</v>
      </c>
      <c r="Q3425" s="10" t="s">
        <v>173</v>
      </c>
      <c r="R3425" s="10" t="s">
        <v>148</v>
      </c>
      <c r="S3425" s="10" t="s">
        <v>813</v>
      </c>
    </row>
    <row r="3426">
      <c r="A3426" s="1" t="s">
        <v>4496</v>
      </c>
      <c r="B3426" s="1" t="s">
        <v>6037</v>
      </c>
      <c r="C3426" s="1" t="s">
        <v>920</v>
      </c>
      <c r="D3426" s="1" t="s">
        <v>27</v>
      </c>
      <c r="E3426" s="1" t="s">
        <v>219</v>
      </c>
      <c r="F3426" s="1" t="s">
        <v>4220</v>
      </c>
      <c r="G3426" s="1" t="s">
        <v>17274</v>
      </c>
      <c r="H3426" s="1" t="s">
        <v>17275</v>
      </c>
      <c r="I3426" s="4">
        <v>84.17046296296296</v>
      </c>
      <c r="J3426" s="1">
        <v>2772.11</v>
      </c>
      <c r="K3426" s="1">
        <v>238.3</v>
      </c>
      <c r="M3426" s="10">
        <f t="array" ref="M3426">_xlfn.XLOOKUP(A3426,subscriptions!B3426:B10004,subscriptions!D3426:D10004)</f>
        <v>80</v>
      </c>
      <c r="N3426" s="10">
        <f t="array" ref="N3426">_xlfn.XLOOKUP(A3426,subscriptions!B3426:B10004,subscriptions!G3426:G10004)</f>
        <v>5</v>
      </c>
      <c r="O3426" s="10">
        <v>76.0</v>
      </c>
      <c r="P3426" s="10" t="str">
        <f t="array" ref="P3426">_xlfn.XLOOKUP(A3426,subscriptions!B3426:B10004,subscriptions!C3426:C10004)</f>
        <v>Roam</v>
      </c>
      <c r="Q3426" s="10" t="s">
        <v>194</v>
      </c>
      <c r="R3426" s="10" t="s">
        <v>148</v>
      </c>
      <c r="S3426" s="10" t="s">
        <v>2494</v>
      </c>
    </row>
    <row r="3427">
      <c r="A3427" s="1" t="s">
        <v>4498</v>
      </c>
      <c r="B3427" s="1" t="s">
        <v>150</v>
      </c>
      <c r="C3427" s="1" t="s">
        <v>279</v>
      </c>
      <c r="D3427" s="1" t="s">
        <v>153</v>
      </c>
      <c r="E3427" s="1" t="s">
        <v>111</v>
      </c>
      <c r="F3427" s="1" t="s">
        <v>3756</v>
      </c>
      <c r="G3427" s="1" t="s">
        <v>17276</v>
      </c>
      <c r="H3427" s="1" t="s">
        <v>17277</v>
      </c>
      <c r="I3427" s="4">
        <v>84.25287037037037</v>
      </c>
      <c r="J3427" s="1">
        <v>1499.51</v>
      </c>
      <c r="K3427" s="1">
        <v>181.67</v>
      </c>
      <c r="M3427" s="10">
        <f t="array" ref="M3427">_xlfn.XLOOKUP(A3427,subscriptions!B3427:B10004,subscriptions!D3427:D10004)</f>
        <v>120</v>
      </c>
      <c r="N3427" s="10">
        <f t="array" ref="N3427">_xlfn.XLOOKUP(A3427,subscriptions!B3427:B10004,subscriptions!G3427:G10004)</f>
        <v>10</v>
      </c>
      <c r="O3427" s="10">
        <v>108.0</v>
      </c>
      <c r="P3427" s="10" t="str">
        <f t="array" ref="P3427">_xlfn.XLOOKUP(A3427,subscriptions!B3427:B10004,subscriptions!C3427:C10004)</f>
        <v>Residential</v>
      </c>
      <c r="Q3427" s="10" t="s">
        <v>128</v>
      </c>
      <c r="R3427" s="10" t="s">
        <v>212</v>
      </c>
      <c r="S3427" s="10" t="s">
        <v>916</v>
      </c>
    </row>
    <row r="3428">
      <c r="A3428" s="1" t="s">
        <v>4499</v>
      </c>
      <c r="B3428" s="1" t="s">
        <v>216</v>
      </c>
      <c r="C3428" s="1" t="s">
        <v>1142</v>
      </c>
      <c r="D3428" s="1" t="s">
        <v>153</v>
      </c>
      <c r="E3428" s="1" t="s">
        <v>28</v>
      </c>
      <c r="F3428" s="1" t="s">
        <v>526</v>
      </c>
      <c r="G3428" s="1" t="s">
        <v>17278</v>
      </c>
      <c r="H3428" s="1" t="s">
        <v>17279</v>
      </c>
      <c r="I3428" s="4">
        <v>84.29322916666666</v>
      </c>
      <c r="J3428" s="1">
        <v>1293.09</v>
      </c>
      <c r="K3428" s="1">
        <v>260.69</v>
      </c>
      <c r="M3428" s="10">
        <f t="array" ref="M3428">_xlfn.XLOOKUP(A3428,subscriptions!B3428:B10004,subscriptions!D3428:D10004)</f>
        <v>120</v>
      </c>
      <c r="N3428" s="10">
        <f t="array" ref="N3428">_xlfn.XLOOKUP(A3428,subscriptions!B3428:B10004,subscriptions!G3428:G10004)</f>
        <v>20</v>
      </c>
      <c r="O3428" s="10">
        <v>96.0</v>
      </c>
      <c r="P3428" s="10" t="str">
        <f t="array" ref="P3428">_xlfn.XLOOKUP(A3428,subscriptions!B3428:B10004,subscriptions!C3428:C10004)</f>
        <v>Residential</v>
      </c>
      <c r="Q3428" s="10" t="s">
        <v>128</v>
      </c>
      <c r="R3428" s="10" t="s">
        <v>148</v>
      </c>
      <c r="S3428" s="10" t="s">
        <v>1779</v>
      </c>
    </row>
    <row r="3429">
      <c r="A3429" s="1" t="s">
        <v>4500</v>
      </c>
      <c r="B3429" s="1" t="s">
        <v>109</v>
      </c>
      <c r="C3429" s="1" t="s">
        <v>750</v>
      </c>
      <c r="D3429" s="1" t="s">
        <v>27</v>
      </c>
      <c r="E3429" s="1" t="s">
        <v>631</v>
      </c>
      <c r="F3429" s="1" t="s">
        <v>1115</v>
      </c>
      <c r="G3429" s="1" t="s">
        <v>17280</v>
      </c>
      <c r="H3429" s="1" t="s">
        <v>17281</v>
      </c>
      <c r="I3429" s="4">
        <v>84.33436342592593</v>
      </c>
      <c r="J3429" s="1">
        <v>1519.7</v>
      </c>
      <c r="K3429" s="1">
        <v>348.28</v>
      </c>
      <c r="M3429" s="10">
        <f t="array" ref="M3429">_xlfn.XLOOKUP(A3429,subscriptions!B3429:B10004,subscriptions!D3429:D10004)</f>
        <v>80</v>
      </c>
      <c r="N3429" s="10">
        <f t="array" ref="N3429">_xlfn.XLOOKUP(A3429,subscriptions!B3429:B10004,subscriptions!G3429:G10004)</f>
        <v>0</v>
      </c>
      <c r="O3429" s="10">
        <v>80.0</v>
      </c>
      <c r="P3429" s="10" t="str">
        <f t="array" ref="P3429">_xlfn.XLOOKUP(A3429,subscriptions!B3429:B10004,subscriptions!C3429:C10004)</f>
        <v>Roam</v>
      </c>
      <c r="Q3429" s="10" t="s">
        <v>173</v>
      </c>
      <c r="R3429" s="10" t="s">
        <v>148</v>
      </c>
      <c r="S3429" s="10" t="s">
        <v>195</v>
      </c>
    </row>
    <row r="3430">
      <c r="A3430" s="1" t="s">
        <v>4501</v>
      </c>
      <c r="B3430" s="1" t="s">
        <v>1141</v>
      </c>
      <c r="C3430" s="1" t="s">
        <v>750</v>
      </c>
      <c r="D3430" s="1" t="s">
        <v>27</v>
      </c>
      <c r="E3430" s="1" t="s">
        <v>179</v>
      </c>
      <c r="F3430" s="1" t="s">
        <v>2311</v>
      </c>
      <c r="G3430" s="1" t="s">
        <v>17282</v>
      </c>
      <c r="H3430" s="1" t="s">
        <v>17283</v>
      </c>
      <c r="I3430" s="4">
        <v>84.2134837962963</v>
      </c>
      <c r="J3430" s="1">
        <v>3047.44</v>
      </c>
      <c r="K3430" s="1">
        <v>612.73</v>
      </c>
      <c r="L3430" s="1">
        <v>100.0</v>
      </c>
      <c r="M3430" s="10">
        <f t="array" ref="M3430">_xlfn.XLOOKUP(A3430,subscriptions!B3430:B10004,subscriptions!D3430:D10004)</f>
        <v>80</v>
      </c>
      <c r="N3430" s="10">
        <f t="array" ref="N3430">_xlfn.XLOOKUP(A3430,subscriptions!B3430:B10004,subscriptions!G3430:G10004)</f>
        <v>5</v>
      </c>
      <c r="O3430" s="10">
        <v>76.0</v>
      </c>
      <c r="P3430" s="10" t="str">
        <f t="array" ref="P3430">_xlfn.XLOOKUP(A3430,subscriptions!B3430:B10004,subscriptions!C3430:C10004)</f>
        <v>Roam</v>
      </c>
      <c r="Q3430" s="10" t="s">
        <v>194</v>
      </c>
      <c r="R3430" s="10" t="s">
        <v>148</v>
      </c>
      <c r="S3430" s="10" t="s">
        <v>1915</v>
      </c>
    </row>
    <row r="3431">
      <c r="A3431" s="1" t="s">
        <v>4502</v>
      </c>
      <c r="B3431" s="1" t="s">
        <v>295</v>
      </c>
      <c r="C3431" s="1" t="s">
        <v>279</v>
      </c>
      <c r="D3431" s="1" t="s">
        <v>153</v>
      </c>
      <c r="E3431" s="1" t="s">
        <v>239</v>
      </c>
      <c r="F3431" s="1" t="s">
        <v>2267</v>
      </c>
      <c r="G3431" s="1" t="s">
        <v>17284</v>
      </c>
      <c r="H3431" s="1" t="s">
        <v>17285</v>
      </c>
      <c r="I3431" s="4">
        <v>84.21625</v>
      </c>
      <c r="J3431" s="1">
        <v>1376.23</v>
      </c>
      <c r="K3431" s="1">
        <v>195.19</v>
      </c>
      <c r="M3431" s="10">
        <f t="array" ref="M3431">_xlfn.XLOOKUP(A3431,subscriptions!B3431:B10004,subscriptions!D3431:D10004)</f>
        <v>120</v>
      </c>
      <c r="N3431" s="10">
        <f t="array" ref="N3431">_xlfn.XLOOKUP(A3431,subscriptions!B3431:B10004,subscriptions!G3431:G10004)</f>
        <v>10</v>
      </c>
      <c r="O3431" s="10">
        <v>108.0</v>
      </c>
      <c r="P3431" s="10" t="str">
        <f t="array" ref="P3431">_xlfn.XLOOKUP(A3431,subscriptions!B3431:B10004,subscriptions!C3431:C10004)</f>
        <v>Residential</v>
      </c>
      <c r="Q3431" s="10" t="s">
        <v>128</v>
      </c>
      <c r="R3431" s="10" t="s">
        <v>212</v>
      </c>
      <c r="S3431" s="10" t="s">
        <v>2596</v>
      </c>
    </row>
    <row r="3432">
      <c r="A3432" s="1" t="s">
        <v>4503</v>
      </c>
      <c r="B3432" s="1" t="s">
        <v>700</v>
      </c>
      <c r="C3432" s="1" t="s">
        <v>391</v>
      </c>
      <c r="D3432" s="1" t="s">
        <v>153</v>
      </c>
      <c r="E3432" s="1" t="s">
        <v>631</v>
      </c>
      <c r="F3432" s="1" t="s">
        <v>2549</v>
      </c>
      <c r="G3432" s="1" t="s">
        <v>17286</v>
      </c>
      <c r="H3432" s="1" t="s">
        <v>17287</v>
      </c>
      <c r="I3432" s="4">
        <v>84.25070601851851</v>
      </c>
      <c r="J3432" s="1">
        <v>1354.65</v>
      </c>
      <c r="K3432" s="1">
        <v>137.25</v>
      </c>
      <c r="M3432" s="10">
        <f t="array" ref="M3432">_xlfn.XLOOKUP(A3432,subscriptions!B3432:B10004,subscriptions!D3432:D10004)</f>
        <v>250</v>
      </c>
      <c r="N3432" s="10">
        <f t="array" ref="N3432">_xlfn.XLOOKUP(A3432,subscriptions!B3432:B10004,subscriptions!G3432:G10004)</f>
        <v>20</v>
      </c>
      <c r="O3432" s="10">
        <v>200.0</v>
      </c>
      <c r="P3432" s="10" t="str">
        <f t="array" ref="P3432">_xlfn.XLOOKUP(A3432,subscriptions!B3432:B10004,subscriptions!C3432:C10004)</f>
        <v>Business</v>
      </c>
      <c r="Q3432" s="10" t="s">
        <v>128</v>
      </c>
      <c r="R3432" s="10" t="s">
        <v>129</v>
      </c>
      <c r="S3432" s="10" t="s">
        <v>1691</v>
      </c>
    </row>
    <row r="3433">
      <c r="A3433" s="1" t="s">
        <v>4504</v>
      </c>
      <c r="B3433" s="1" t="s">
        <v>1009</v>
      </c>
      <c r="C3433" s="1" t="s">
        <v>1251</v>
      </c>
      <c r="D3433" s="1" t="s">
        <v>153</v>
      </c>
      <c r="E3433" s="1" t="s">
        <v>219</v>
      </c>
      <c r="F3433" s="1" t="s">
        <v>2446</v>
      </c>
      <c r="G3433" s="1" t="s">
        <v>17288</v>
      </c>
      <c r="H3433" s="1" t="s">
        <v>17289</v>
      </c>
      <c r="I3433" s="4">
        <v>84.16976851851852</v>
      </c>
      <c r="J3433" s="1">
        <v>7063.25</v>
      </c>
      <c r="K3433" s="1">
        <v>1615.94</v>
      </c>
      <c r="M3433" s="10">
        <f t="array" ref="M3433">_xlfn.XLOOKUP(A3433,subscriptions!B3433:B10004,subscriptions!D3433:D10004)</f>
        <v>50</v>
      </c>
      <c r="N3433" s="10">
        <f t="array" ref="N3433">_xlfn.XLOOKUP(A3433,subscriptions!B3433:B10004,subscriptions!G3433:G10004)</f>
        <v>0</v>
      </c>
      <c r="O3433" s="10">
        <v>50.0</v>
      </c>
      <c r="P3433" s="10" t="str">
        <f t="array" ref="P3433">_xlfn.XLOOKUP(A3433,subscriptions!B3433:B10004,subscriptions!C3433:C10004)</f>
        <v>Mini</v>
      </c>
      <c r="Q3433" s="10" t="s">
        <v>173</v>
      </c>
      <c r="R3433" s="10" t="s">
        <v>148</v>
      </c>
      <c r="S3433" s="10" t="s">
        <v>213</v>
      </c>
    </row>
    <row r="3434">
      <c r="A3434" s="1" t="s">
        <v>4505</v>
      </c>
      <c r="B3434" s="1" t="s">
        <v>472</v>
      </c>
      <c r="C3434" s="1" t="s">
        <v>261</v>
      </c>
      <c r="D3434" s="1" t="s">
        <v>27</v>
      </c>
      <c r="E3434" s="1" t="s">
        <v>179</v>
      </c>
      <c r="F3434" s="1" t="s">
        <v>200</v>
      </c>
      <c r="G3434" s="1" t="s">
        <v>17290</v>
      </c>
      <c r="H3434" s="1" t="s">
        <v>17291</v>
      </c>
      <c r="I3434" s="4">
        <v>84.38005787037036</v>
      </c>
      <c r="J3434" s="1">
        <v>2170.38</v>
      </c>
      <c r="K3434" s="1">
        <v>330.32</v>
      </c>
      <c r="L3434" s="1">
        <v>100.0</v>
      </c>
      <c r="M3434" s="10">
        <f t="array" ref="M3434">_xlfn.XLOOKUP(A3434,subscriptions!B3434:B10004,subscriptions!D3434:D10004)</f>
        <v>120</v>
      </c>
      <c r="N3434" s="10">
        <f t="array" ref="N3434">_xlfn.XLOOKUP(A3434,subscriptions!B3434:B10004,subscriptions!G3434:G10004)</f>
        <v>5</v>
      </c>
      <c r="O3434" s="10">
        <v>114.0</v>
      </c>
      <c r="P3434" s="10" t="str">
        <f t="array" ref="P3434">_xlfn.XLOOKUP(A3434,subscriptions!B3434:B10004,subscriptions!C3434:C10004)</f>
        <v>Residential</v>
      </c>
      <c r="Q3434" s="10" t="s">
        <v>194</v>
      </c>
      <c r="R3434" s="10" t="s">
        <v>212</v>
      </c>
      <c r="S3434" s="10" t="s">
        <v>698</v>
      </c>
    </row>
    <row r="3435">
      <c r="A3435" s="1" t="s">
        <v>4506</v>
      </c>
      <c r="B3435" s="1" t="s">
        <v>1664</v>
      </c>
      <c r="C3435" s="1" t="s">
        <v>1876</v>
      </c>
      <c r="D3435" s="1" t="s">
        <v>153</v>
      </c>
      <c r="E3435" s="1" t="s">
        <v>280</v>
      </c>
      <c r="F3435" s="1" t="s">
        <v>1446</v>
      </c>
      <c r="G3435" s="1" t="s">
        <v>17292</v>
      </c>
      <c r="H3435" s="1" t="s">
        <v>17293</v>
      </c>
      <c r="I3435" s="4">
        <v>84.37731481481481</v>
      </c>
      <c r="J3435" s="1">
        <v>925.88</v>
      </c>
      <c r="K3435" s="1">
        <v>121.68</v>
      </c>
      <c r="M3435" s="10">
        <f t="array" ref="M3435">_xlfn.XLOOKUP(A3435,subscriptions!B3435:B10004,subscriptions!D3435:D10004)</f>
        <v>80</v>
      </c>
      <c r="N3435" s="10">
        <f t="array" ref="N3435">_xlfn.XLOOKUP(A3435,subscriptions!B3435:B10004,subscriptions!G3435:G10004)</f>
        <v>10</v>
      </c>
      <c r="O3435" s="10">
        <v>72.0</v>
      </c>
      <c r="P3435" s="10" t="str">
        <f t="array" ref="P3435">_xlfn.XLOOKUP(A3435,subscriptions!B3435:B10004,subscriptions!C3435:C10004)</f>
        <v>Roam</v>
      </c>
      <c r="Q3435" s="10" t="s">
        <v>128</v>
      </c>
      <c r="R3435" s="10" t="s">
        <v>148</v>
      </c>
      <c r="S3435" s="10" t="s">
        <v>1360</v>
      </c>
    </row>
    <row r="3436">
      <c r="A3436" s="1" t="s">
        <v>4507</v>
      </c>
      <c r="B3436" s="1" t="s">
        <v>197</v>
      </c>
      <c r="C3436" s="1" t="s">
        <v>492</v>
      </c>
      <c r="D3436" s="1" t="s">
        <v>153</v>
      </c>
      <c r="E3436" s="1" t="s">
        <v>280</v>
      </c>
      <c r="F3436" s="1" t="s">
        <v>1706</v>
      </c>
      <c r="G3436" s="1" t="s">
        <v>17294</v>
      </c>
      <c r="H3436" s="1" t="s">
        <v>17295</v>
      </c>
      <c r="I3436" s="4">
        <v>84.25636574074075</v>
      </c>
      <c r="J3436" s="1">
        <v>1893.41</v>
      </c>
      <c r="K3436" s="1">
        <v>370.89</v>
      </c>
      <c r="M3436" s="10">
        <f t="array" ref="M3436">_xlfn.XLOOKUP(A3436,subscriptions!B3436:B10004,subscriptions!D3436:D10004)</f>
        <v>120</v>
      </c>
      <c r="N3436" s="10">
        <f t="array" ref="N3436">_xlfn.XLOOKUP(A3436,subscriptions!B3436:B10004,subscriptions!G3436:G10004)</f>
        <v>20</v>
      </c>
      <c r="O3436" s="10">
        <v>96.0</v>
      </c>
      <c r="P3436" s="10" t="str">
        <f t="array" ref="P3436">_xlfn.XLOOKUP(A3436,subscriptions!B3436:B10004,subscriptions!C3436:C10004)</f>
        <v>Residential</v>
      </c>
      <c r="Q3436" s="10" t="s">
        <v>128</v>
      </c>
      <c r="R3436" s="10" t="s">
        <v>148</v>
      </c>
      <c r="S3436" s="10" t="s">
        <v>130</v>
      </c>
    </row>
    <row r="3437">
      <c r="A3437" s="1" t="s">
        <v>4508</v>
      </c>
      <c r="B3437" s="1" t="s">
        <v>4627</v>
      </c>
      <c r="C3437" s="1" t="s">
        <v>237</v>
      </c>
      <c r="D3437" s="1" t="s">
        <v>27</v>
      </c>
      <c r="E3437" s="1" t="s">
        <v>219</v>
      </c>
      <c r="F3437" s="1" t="s">
        <v>220</v>
      </c>
      <c r="G3437" s="1" t="s">
        <v>17296</v>
      </c>
      <c r="H3437" s="1" t="s">
        <v>17297</v>
      </c>
      <c r="I3437" s="4">
        <v>84.17032407407407</v>
      </c>
      <c r="J3437" s="1">
        <v>789.55</v>
      </c>
      <c r="K3437" s="1">
        <v>115.45</v>
      </c>
      <c r="M3437" s="10">
        <f t="array" ref="M3437">_xlfn.XLOOKUP(A3437,subscriptions!B3437:B10004,subscriptions!D3437:D10004)</f>
        <v>120</v>
      </c>
      <c r="N3437" s="10">
        <f t="array" ref="N3437">_xlfn.XLOOKUP(A3437,subscriptions!B3437:B10004,subscriptions!G3437:G10004)</f>
        <v>0</v>
      </c>
      <c r="O3437" s="10">
        <v>120.0</v>
      </c>
      <c r="P3437" s="10" t="str">
        <f t="array" ref="P3437">_xlfn.XLOOKUP(A3437,subscriptions!B3437:B10004,subscriptions!C3437:C10004)</f>
        <v>Residential</v>
      </c>
      <c r="Q3437" s="10" t="s">
        <v>173</v>
      </c>
      <c r="R3437" s="10" t="s">
        <v>212</v>
      </c>
      <c r="S3437" s="10" t="s">
        <v>2494</v>
      </c>
    </row>
    <row r="3438">
      <c r="A3438" s="1" t="s">
        <v>4510</v>
      </c>
      <c r="B3438" s="1" t="s">
        <v>1226</v>
      </c>
      <c r="C3438" s="1" t="s">
        <v>1415</v>
      </c>
      <c r="D3438" s="1" t="s">
        <v>153</v>
      </c>
      <c r="E3438" s="1" t="s">
        <v>239</v>
      </c>
      <c r="F3438" s="1" t="s">
        <v>3181</v>
      </c>
      <c r="G3438" s="1" t="s">
        <v>17298</v>
      </c>
      <c r="H3438" s="1" t="s">
        <v>17299</v>
      </c>
      <c r="I3438" s="4">
        <v>84.33546296296296</v>
      </c>
      <c r="J3438" s="1">
        <v>439.86</v>
      </c>
      <c r="K3438" s="1">
        <v>61.29</v>
      </c>
      <c r="M3438" s="10">
        <f t="array" ref="M3438">_xlfn.XLOOKUP(A3438,subscriptions!B3438:B10004,subscriptions!D3438:D10004)</f>
        <v>120</v>
      </c>
      <c r="N3438" s="10">
        <f t="array" ref="N3438">_xlfn.XLOOKUP(A3438,subscriptions!B3438:B10004,subscriptions!G3438:G10004)</f>
        <v>5</v>
      </c>
      <c r="O3438" s="10">
        <v>114.0</v>
      </c>
      <c r="P3438" s="10" t="str">
        <f t="array" ref="P3438">_xlfn.XLOOKUP(A3438,subscriptions!B3438:B10004,subscriptions!C3438:C10004)</f>
        <v>Residential</v>
      </c>
      <c r="Q3438" s="10" t="s">
        <v>194</v>
      </c>
      <c r="R3438" s="10" t="s">
        <v>212</v>
      </c>
      <c r="S3438" s="10" t="s">
        <v>571</v>
      </c>
    </row>
    <row r="3439">
      <c r="A3439" s="1" t="s">
        <v>4513</v>
      </c>
      <c r="B3439" s="1" t="s">
        <v>1460</v>
      </c>
      <c r="C3439" s="1" t="s">
        <v>1388</v>
      </c>
      <c r="D3439" s="1" t="s">
        <v>27</v>
      </c>
      <c r="E3439" s="1" t="s">
        <v>219</v>
      </c>
      <c r="F3439" s="1" t="s">
        <v>2446</v>
      </c>
      <c r="G3439" s="1" t="s">
        <v>17300</v>
      </c>
      <c r="H3439" s="1" t="s">
        <v>17301</v>
      </c>
      <c r="I3439" s="4">
        <v>84.3403125</v>
      </c>
      <c r="J3439" s="1">
        <v>1412.68</v>
      </c>
      <c r="K3439" s="1">
        <v>304.56</v>
      </c>
      <c r="M3439" s="10">
        <f t="array" ref="M3439">_xlfn.XLOOKUP(A3439,subscriptions!B3439:B10004,subscriptions!D3439:D10004)</f>
        <v>120</v>
      </c>
      <c r="N3439" s="10">
        <f t="array" ref="N3439">_xlfn.XLOOKUP(A3439,subscriptions!B3439:B10004,subscriptions!G3439:G10004)</f>
        <v>10</v>
      </c>
      <c r="O3439" s="10">
        <v>108.0</v>
      </c>
      <c r="P3439" s="10" t="str">
        <f t="array" ref="P3439">_xlfn.XLOOKUP(A3439,subscriptions!B3439:B10004,subscriptions!C3439:C10004)</f>
        <v>Residential</v>
      </c>
      <c r="Q3439" s="10" t="s">
        <v>128</v>
      </c>
      <c r="R3439" s="10" t="s">
        <v>212</v>
      </c>
      <c r="S3439" s="10" t="s">
        <v>616</v>
      </c>
    </row>
    <row r="3440">
      <c r="A3440" s="1" t="s">
        <v>4514</v>
      </c>
      <c r="B3440" s="1" t="s">
        <v>657</v>
      </c>
      <c r="C3440" s="1" t="s">
        <v>218</v>
      </c>
      <c r="D3440" s="1" t="s">
        <v>153</v>
      </c>
      <c r="E3440" s="1" t="s">
        <v>631</v>
      </c>
      <c r="F3440" s="1" t="s">
        <v>2293</v>
      </c>
      <c r="G3440" s="1" t="s">
        <v>17302</v>
      </c>
      <c r="H3440" s="1" t="s">
        <v>17303</v>
      </c>
      <c r="I3440" s="4">
        <v>84.4175462962963</v>
      </c>
      <c r="J3440" s="1">
        <v>4000.43</v>
      </c>
      <c r="K3440" s="1">
        <v>700.8</v>
      </c>
      <c r="M3440" s="10">
        <f t="array" ref="M3440">_xlfn.XLOOKUP(A3440,subscriptions!B3440:B10004,subscriptions!D3440:D10004)</f>
        <v>120</v>
      </c>
      <c r="N3440" s="10">
        <f t="array" ref="N3440">_xlfn.XLOOKUP(A3440,subscriptions!B3440:B10004,subscriptions!G3440:G10004)</f>
        <v>20</v>
      </c>
      <c r="O3440" s="10">
        <v>96.0</v>
      </c>
      <c r="P3440" s="10" t="str">
        <f t="array" ref="P3440">_xlfn.XLOOKUP(A3440,subscriptions!B3440:B10004,subscriptions!C3440:C10004)</f>
        <v>Residential</v>
      </c>
      <c r="Q3440" s="10" t="s">
        <v>128</v>
      </c>
      <c r="R3440" s="10" t="s">
        <v>148</v>
      </c>
      <c r="S3440" s="10" t="s">
        <v>327</v>
      </c>
    </row>
    <row r="3441">
      <c r="A3441" s="1" t="s">
        <v>4515</v>
      </c>
      <c r="B3441" s="1" t="s">
        <v>4627</v>
      </c>
      <c r="C3441" s="1" t="s">
        <v>391</v>
      </c>
      <c r="D3441" s="1" t="s">
        <v>27</v>
      </c>
      <c r="E3441" s="1" t="s">
        <v>714</v>
      </c>
      <c r="F3441" s="1" t="s">
        <v>1730</v>
      </c>
      <c r="G3441" s="1" t="s">
        <v>17304</v>
      </c>
      <c r="H3441" s="1" t="s">
        <v>17305</v>
      </c>
      <c r="I3441" s="4">
        <v>84.29724537037038</v>
      </c>
      <c r="J3441" s="1">
        <v>4020.56</v>
      </c>
      <c r="K3441" s="1">
        <v>433.22</v>
      </c>
      <c r="M3441" s="10">
        <f t="array" ref="M3441">_xlfn.XLOOKUP(A3441,subscriptions!B3441:B10004,subscriptions!D3441:D10004)</f>
        <v>80</v>
      </c>
      <c r="N3441" s="10">
        <f t="array" ref="N3441">_xlfn.XLOOKUP(A3441,subscriptions!B3441:B10004,subscriptions!G3441:G10004)</f>
        <v>0</v>
      </c>
      <c r="O3441" s="10">
        <v>80.0</v>
      </c>
      <c r="P3441" s="10" t="str">
        <f t="array" ref="P3441">_xlfn.XLOOKUP(A3441,subscriptions!B3441:B10004,subscriptions!C3441:C10004)</f>
        <v>Roam</v>
      </c>
      <c r="Q3441" s="10" t="s">
        <v>173</v>
      </c>
      <c r="R3441" s="10" t="s">
        <v>148</v>
      </c>
      <c r="S3441" s="10" t="s">
        <v>407</v>
      </c>
    </row>
    <row r="3442">
      <c r="A3442" s="1" t="s">
        <v>4516</v>
      </c>
      <c r="B3442" s="1" t="s">
        <v>645</v>
      </c>
      <c r="C3442" s="1" t="s">
        <v>237</v>
      </c>
      <c r="D3442" s="1" t="s">
        <v>153</v>
      </c>
      <c r="E3442" s="1" t="s">
        <v>239</v>
      </c>
      <c r="F3442" s="1" t="s">
        <v>2076</v>
      </c>
      <c r="G3442" s="1" t="s">
        <v>17306</v>
      </c>
      <c r="H3442" s="1" t="s">
        <v>17307</v>
      </c>
      <c r="I3442" s="4">
        <v>84.29688657407408</v>
      </c>
      <c r="J3442" s="1">
        <v>677.61</v>
      </c>
      <c r="K3442" s="1">
        <v>139.06</v>
      </c>
      <c r="M3442" s="10">
        <f t="array" ref="M3442">_xlfn.XLOOKUP(A3442,subscriptions!B3442:B10004,subscriptions!D3442:D10004)</f>
        <v>120</v>
      </c>
      <c r="N3442" s="10">
        <f t="array" ref="N3442">_xlfn.XLOOKUP(A3442,subscriptions!B3442:B10004,subscriptions!G3442:G10004)</f>
        <v>5</v>
      </c>
      <c r="O3442" s="10">
        <v>114.0</v>
      </c>
      <c r="P3442" s="10" t="str">
        <f t="array" ref="P3442">_xlfn.XLOOKUP(A3442,subscriptions!B3442:B10004,subscriptions!C3442:C10004)</f>
        <v>Residential</v>
      </c>
      <c r="Q3442" s="10" t="s">
        <v>194</v>
      </c>
      <c r="R3442" s="10" t="s">
        <v>212</v>
      </c>
      <c r="S3442" s="10" t="s">
        <v>373</v>
      </c>
    </row>
    <row r="3443">
      <c r="A3443" s="1" t="s">
        <v>4517</v>
      </c>
      <c r="B3443" s="1" t="s">
        <v>1027</v>
      </c>
      <c r="C3443" s="1" t="s">
        <v>524</v>
      </c>
      <c r="D3443" s="1" t="s">
        <v>153</v>
      </c>
      <c r="E3443" s="1" t="s">
        <v>219</v>
      </c>
      <c r="F3443" s="1" t="s">
        <v>1461</v>
      </c>
      <c r="G3443" s="1" t="s">
        <v>17308</v>
      </c>
      <c r="H3443" s="1" t="s">
        <v>17309</v>
      </c>
      <c r="I3443" s="4">
        <v>84.41738425925926</v>
      </c>
      <c r="J3443" s="1">
        <v>1175.14</v>
      </c>
      <c r="K3443" s="1">
        <v>149.2</v>
      </c>
      <c r="M3443" s="10">
        <f t="array" ref="M3443">_xlfn.XLOOKUP(A3443,subscriptions!B3443:B10004,subscriptions!D3443:D10004)</f>
        <v>250</v>
      </c>
      <c r="N3443" s="10">
        <f t="array" ref="N3443">_xlfn.XLOOKUP(A3443,subscriptions!B3443:B10004,subscriptions!G3443:G10004)</f>
        <v>10</v>
      </c>
      <c r="O3443" s="10">
        <v>225.0</v>
      </c>
      <c r="P3443" s="10" t="str">
        <f t="array" ref="P3443">_xlfn.XLOOKUP(A3443,subscriptions!B3443:B10004,subscriptions!C3443:C10004)</f>
        <v>Business</v>
      </c>
      <c r="Q3443" s="10" t="s">
        <v>128</v>
      </c>
      <c r="R3443" s="10" t="s">
        <v>129</v>
      </c>
      <c r="S3443" s="10" t="s">
        <v>327</v>
      </c>
    </row>
    <row r="3444">
      <c r="A3444" s="1" t="s">
        <v>4518</v>
      </c>
      <c r="B3444" s="1" t="s">
        <v>2788</v>
      </c>
      <c r="C3444" s="1" t="s">
        <v>786</v>
      </c>
      <c r="D3444" s="1" t="s">
        <v>153</v>
      </c>
      <c r="E3444" s="1" t="s">
        <v>631</v>
      </c>
      <c r="F3444" s="1" t="s">
        <v>632</v>
      </c>
      <c r="G3444" s="1" t="s">
        <v>17310</v>
      </c>
      <c r="H3444" s="1" t="s">
        <v>17311</v>
      </c>
      <c r="I3444" s="4">
        <v>84.21001157407407</v>
      </c>
      <c r="J3444" s="1">
        <v>406.69</v>
      </c>
      <c r="K3444" s="1">
        <v>48.53</v>
      </c>
      <c r="M3444" s="10">
        <f t="array" ref="M3444">_xlfn.XLOOKUP(A3444,subscriptions!B3444:B10004,subscriptions!D3444:D10004)</f>
        <v>120</v>
      </c>
      <c r="N3444" s="10">
        <f t="array" ref="N3444">_xlfn.XLOOKUP(A3444,subscriptions!B3444:B10004,subscriptions!G3444:G10004)</f>
        <v>20</v>
      </c>
      <c r="O3444" s="10">
        <v>96.0</v>
      </c>
      <c r="P3444" s="10" t="str">
        <f t="array" ref="P3444">_xlfn.XLOOKUP(A3444,subscriptions!B3444:B10004,subscriptions!C3444:C10004)</f>
        <v>Residential</v>
      </c>
      <c r="Q3444" s="10" t="s">
        <v>128</v>
      </c>
      <c r="R3444" s="10" t="s">
        <v>148</v>
      </c>
      <c r="S3444" s="10" t="s">
        <v>353</v>
      </c>
    </row>
    <row r="3445">
      <c r="A3445" s="1" t="s">
        <v>4519</v>
      </c>
      <c r="B3445" s="1" t="s">
        <v>589</v>
      </c>
      <c r="C3445" s="1" t="s">
        <v>920</v>
      </c>
      <c r="D3445" s="1" t="s">
        <v>153</v>
      </c>
      <c r="E3445" s="1" t="s">
        <v>262</v>
      </c>
      <c r="F3445" s="1" t="s">
        <v>1835</v>
      </c>
      <c r="G3445" s="1" t="s">
        <v>17312</v>
      </c>
      <c r="H3445" s="1" t="s">
        <v>17313</v>
      </c>
      <c r="I3445" s="4">
        <v>84.25519675925926</v>
      </c>
      <c r="J3445" s="1">
        <v>8199.87</v>
      </c>
      <c r="K3445" s="1">
        <v>1550.39</v>
      </c>
      <c r="M3445" s="10">
        <f t="array" ref="M3445">_xlfn.XLOOKUP(A3445,subscriptions!B3445:B10004,subscriptions!D3445:D10004)</f>
        <v>80</v>
      </c>
      <c r="N3445" s="10">
        <f t="array" ref="N3445">_xlfn.XLOOKUP(A3445,subscriptions!B3445:B10004,subscriptions!G3445:G10004)</f>
        <v>0</v>
      </c>
      <c r="O3445" s="10">
        <v>80.0</v>
      </c>
      <c r="P3445" s="10" t="str">
        <f t="array" ref="P3445">_xlfn.XLOOKUP(A3445,subscriptions!B3445:B10004,subscriptions!C3445:C10004)</f>
        <v>Roam</v>
      </c>
      <c r="Q3445" s="10" t="s">
        <v>173</v>
      </c>
      <c r="R3445" s="10" t="s">
        <v>148</v>
      </c>
      <c r="S3445" s="10" t="s">
        <v>149</v>
      </c>
    </row>
    <row r="3446">
      <c r="A3446" s="1" t="s">
        <v>4520</v>
      </c>
      <c r="B3446" s="1" t="s">
        <v>1984</v>
      </c>
      <c r="C3446" s="1" t="s">
        <v>473</v>
      </c>
      <c r="D3446" s="1" t="s">
        <v>153</v>
      </c>
      <c r="E3446" s="1" t="s">
        <v>219</v>
      </c>
      <c r="F3446" s="1" t="s">
        <v>1461</v>
      </c>
      <c r="G3446" s="1" t="s">
        <v>17314</v>
      </c>
      <c r="H3446" s="1" t="s">
        <v>17315</v>
      </c>
      <c r="I3446" s="4">
        <v>84.25104166666667</v>
      </c>
      <c r="J3446" s="1">
        <v>6004.31</v>
      </c>
      <c r="K3446" s="1">
        <v>1169.95</v>
      </c>
      <c r="M3446" s="10">
        <f t="array" ref="M3446">_xlfn.XLOOKUP(A3446,subscriptions!B3446:B10004,subscriptions!D3446:D10004)</f>
        <v>80</v>
      </c>
      <c r="N3446" s="10">
        <f t="array" ref="N3446">_xlfn.XLOOKUP(A3446,subscriptions!B3446:B10004,subscriptions!G3446:G10004)</f>
        <v>5</v>
      </c>
      <c r="O3446" s="10">
        <v>76.0</v>
      </c>
      <c r="P3446" s="10" t="str">
        <f t="array" ref="P3446">_xlfn.XLOOKUP(A3446,subscriptions!B3446:B10004,subscriptions!C3446:C10004)</f>
        <v>Roam</v>
      </c>
      <c r="Q3446" s="10" t="s">
        <v>194</v>
      </c>
      <c r="R3446" s="10" t="s">
        <v>148</v>
      </c>
      <c r="S3446" s="10" t="s">
        <v>1691</v>
      </c>
    </row>
    <row r="3447">
      <c r="A3447" s="1" t="s">
        <v>4523</v>
      </c>
      <c r="B3447" s="1" t="s">
        <v>2279</v>
      </c>
      <c r="C3447" s="1" t="s">
        <v>2483</v>
      </c>
      <c r="D3447" s="1" t="s">
        <v>153</v>
      </c>
      <c r="E3447" s="1" t="s">
        <v>631</v>
      </c>
      <c r="F3447" s="1" t="s">
        <v>2495</v>
      </c>
      <c r="G3447" s="1" t="s">
        <v>17316</v>
      </c>
      <c r="H3447" s="1" t="s">
        <v>17317</v>
      </c>
      <c r="I3447" s="4">
        <v>84.17532407407407</v>
      </c>
      <c r="J3447" s="1">
        <v>1622.63</v>
      </c>
      <c r="K3447" s="1">
        <v>350.4</v>
      </c>
      <c r="M3447" s="10">
        <f t="array" ref="M3447">_xlfn.XLOOKUP(A3447,subscriptions!B3447:B10004,subscriptions!D3447:D10004)</f>
        <v>120</v>
      </c>
      <c r="N3447" s="10">
        <f t="array" ref="N3447">_xlfn.XLOOKUP(A3447,subscriptions!B3447:B10004,subscriptions!G3447:G10004)</f>
        <v>10</v>
      </c>
      <c r="O3447" s="10">
        <v>108.0</v>
      </c>
      <c r="P3447" s="10" t="str">
        <f t="array" ref="P3447">_xlfn.XLOOKUP(A3447,subscriptions!B3447:B10004,subscriptions!C3447:C10004)</f>
        <v>Residential</v>
      </c>
      <c r="Q3447" s="10" t="s">
        <v>128</v>
      </c>
      <c r="R3447" s="10" t="s">
        <v>212</v>
      </c>
      <c r="S3447" s="10" t="s">
        <v>1198</v>
      </c>
    </row>
    <row r="3448">
      <c r="A3448" s="1" t="s">
        <v>4524</v>
      </c>
      <c r="B3448" s="1" t="s">
        <v>409</v>
      </c>
      <c r="C3448" s="1" t="s">
        <v>2483</v>
      </c>
      <c r="D3448" s="1" t="s">
        <v>27</v>
      </c>
      <c r="E3448" s="1" t="s">
        <v>111</v>
      </c>
      <c r="F3448" s="1" t="s">
        <v>1227</v>
      </c>
      <c r="G3448" s="1" t="s">
        <v>17318</v>
      </c>
      <c r="H3448" s="1" t="s">
        <v>17319</v>
      </c>
      <c r="I3448" s="4">
        <v>84.21065972222222</v>
      </c>
      <c r="J3448" s="1">
        <v>2497.63</v>
      </c>
      <c r="K3448" s="1">
        <v>591.34</v>
      </c>
      <c r="M3448" s="10">
        <f t="array" ref="M3448">_xlfn.XLOOKUP(A3448,subscriptions!B3448:B10004,subscriptions!D3448:D10004)</f>
        <v>120</v>
      </c>
      <c r="N3448" s="10">
        <f t="array" ref="N3448">_xlfn.XLOOKUP(A3448,subscriptions!B3448:B10004,subscriptions!G3448:G10004)</f>
        <v>20</v>
      </c>
      <c r="O3448" s="10">
        <v>96.0</v>
      </c>
      <c r="P3448" s="10" t="str">
        <f t="array" ref="P3448">_xlfn.XLOOKUP(A3448,subscriptions!B3448:B10004,subscriptions!C3448:C10004)</f>
        <v>Residential</v>
      </c>
      <c r="Q3448" s="10" t="s">
        <v>128</v>
      </c>
      <c r="R3448" s="10" t="s">
        <v>148</v>
      </c>
      <c r="S3448" s="10" t="s">
        <v>770</v>
      </c>
    </row>
    <row r="3449">
      <c r="A3449" s="1" t="s">
        <v>4525</v>
      </c>
      <c r="B3449" s="1" t="s">
        <v>312</v>
      </c>
      <c r="C3449" s="1" t="s">
        <v>1347</v>
      </c>
      <c r="D3449" s="1" t="s">
        <v>153</v>
      </c>
      <c r="E3449" s="1" t="s">
        <v>28</v>
      </c>
      <c r="F3449" s="1" t="s">
        <v>526</v>
      </c>
      <c r="G3449" s="1" t="s">
        <v>17320</v>
      </c>
      <c r="H3449" s="1" t="s">
        <v>17321</v>
      </c>
      <c r="I3449" s="4">
        <v>84.38339120370371</v>
      </c>
      <c r="J3449" s="1">
        <v>1933.43</v>
      </c>
      <c r="K3449" s="1">
        <v>415.55</v>
      </c>
      <c r="M3449" s="10">
        <f t="array" ref="M3449">_xlfn.XLOOKUP(A3449,subscriptions!B3449:B10004,subscriptions!D3449:D10004)</f>
        <v>120</v>
      </c>
      <c r="N3449" s="10">
        <f t="array" ref="N3449">_xlfn.XLOOKUP(A3449,subscriptions!B3449:B10004,subscriptions!G3449:G10004)</f>
        <v>0</v>
      </c>
      <c r="O3449" s="10">
        <v>120.0</v>
      </c>
      <c r="P3449" s="10" t="str">
        <f t="array" ref="P3449">_xlfn.XLOOKUP(A3449,subscriptions!B3449:B10004,subscriptions!C3449:C10004)</f>
        <v>Residential</v>
      </c>
      <c r="Q3449" s="10" t="s">
        <v>173</v>
      </c>
      <c r="R3449" s="10" t="s">
        <v>212</v>
      </c>
      <c r="S3449" s="10" t="s">
        <v>882</v>
      </c>
    </row>
    <row r="3450">
      <c r="A3450" s="1" t="s">
        <v>4526</v>
      </c>
      <c r="B3450" s="1" t="s">
        <v>645</v>
      </c>
      <c r="C3450" s="1" t="s">
        <v>3912</v>
      </c>
      <c r="D3450" s="1" t="s">
        <v>153</v>
      </c>
      <c r="E3450" s="1" t="s">
        <v>28</v>
      </c>
      <c r="F3450" s="1" t="s">
        <v>526</v>
      </c>
      <c r="G3450" s="1" t="s">
        <v>17322</v>
      </c>
      <c r="H3450" s="1" t="s">
        <v>17323</v>
      </c>
      <c r="I3450" s="4">
        <v>84.17094907407407</v>
      </c>
      <c r="J3450" s="1">
        <v>1399.0</v>
      </c>
      <c r="K3450" s="1">
        <v>355.72</v>
      </c>
      <c r="M3450" s="10">
        <f t="array" ref="M3450">_xlfn.XLOOKUP(A3450,subscriptions!B3450:B10004,subscriptions!D3450:D10004)</f>
        <v>80</v>
      </c>
      <c r="N3450" s="10">
        <f t="array" ref="N3450">_xlfn.XLOOKUP(A3450,subscriptions!B3450:B10004,subscriptions!G3450:G10004)</f>
        <v>5</v>
      </c>
      <c r="O3450" s="10">
        <v>76.0</v>
      </c>
      <c r="P3450" s="10" t="str">
        <f t="array" ref="P3450">_xlfn.XLOOKUP(A3450,subscriptions!B3450:B10004,subscriptions!C3450:C10004)</f>
        <v>Roam</v>
      </c>
      <c r="Q3450" s="10" t="s">
        <v>194</v>
      </c>
      <c r="R3450" s="10" t="s">
        <v>148</v>
      </c>
      <c r="S3450" s="10" t="s">
        <v>310</v>
      </c>
    </row>
    <row r="3451">
      <c r="A3451" s="1" t="s">
        <v>4527</v>
      </c>
      <c r="B3451" s="1" t="s">
        <v>870</v>
      </c>
      <c r="C3451" s="1" t="s">
        <v>1142</v>
      </c>
      <c r="D3451" s="1" t="s">
        <v>153</v>
      </c>
      <c r="E3451" s="1" t="s">
        <v>179</v>
      </c>
      <c r="F3451" s="1" t="s">
        <v>200</v>
      </c>
      <c r="G3451" s="1" t="s">
        <v>17324</v>
      </c>
      <c r="H3451" s="1" t="s">
        <v>17325</v>
      </c>
      <c r="I3451" s="4">
        <v>84.38348379629629</v>
      </c>
      <c r="J3451" s="1">
        <v>132.24</v>
      </c>
      <c r="K3451" s="1">
        <v>42.11</v>
      </c>
      <c r="L3451" s="1">
        <v>100.0</v>
      </c>
      <c r="M3451" s="10">
        <f t="array" ref="M3451">_xlfn.XLOOKUP(A3451,subscriptions!B3451:B10004,subscriptions!D3451:D10004)</f>
        <v>120</v>
      </c>
      <c r="N3451" s="10">
        <f t="array" ref="N3451">_xlfn.XLOOKUP(A3451,subscriptions!B3451:B10004,subscriptions!G3451:G10004)</f>
        <v>10</v>
      </c>
      <c r="O3451" s="10">
        <v>108.0</v>
      </c>
      <c r="P3451" s="10" t="str">
        <f t="array" ref="P3451">_xlfn.XLOOKUP(A3451,subscriptions!B3451:B10004,subscriptions!C3451:C10004)</f>
        <v>Residential</v>
      </c>
      <c r="Q3451" s="10" t="s">
        <v>128</v>
      </c>
      <c r="R3451" s="10" t="s">
        <v>212</v>
      </c>
      <c r="S3451" s="10" t="s">
        <v>882</v>
      </c>
    </row>
    <row r="3452">
      <c r="A3452" s="1" t="s">
        <v>4528</v>
      </c>
      <c r="B3452" s="1" t="s">
        <v>657</v>
      </c>
      <c r="C3452" s="1" t="s">
        <v>509</v>
      </c>
      <c r="D3452" s="1" t="s">
        <v>153</v>
      </c>
      <c r="E3452" s="1" t="s">
        <v>28</v>
      </c>
      <c r="F3452" s="1" t="s">
        <v>313</v>
      </c>
      <c r="G3452" s="1" t="s">
        <v>17326</v>
      </c>
      <c r="H3452" s="1" t="s">
        <v>17327</v>
      </c>
      <c r="I3452" s="4">
        <v>84.37938657407408</v>
      </c>
      <c r="J3452" s="1">
        <v>959.81</v>
      </c>
      <c r="K3452" s="1">
        <v>168.08</v>
      </c>
      <c r="M3452" s="10">
        <f t="array" ref="M3452">_xlfn.XLOOKUP(A3452,subscriptions!B3452:B10004,subscriptions!D3452:D10004)</f>
        <v>250</v>
      </c>
      <c r="N3452" s="10">
        <f t="array" ref="N3452">_xlfn.XLOOKUP(A3452,subscriptions!B3452:B10004,subscriptions!G3452:G10004)</f>
        <v>20</v>
      </c>
      <c r="O3452" s="10">
        <v>200.0</v>
      </c>
      <c r="P3452" s="10" t="str">
        <f t="array" ref="P3452">_xlfn.XLOOKUP(A3452,subscriptions!B3452:B10004,subscriptions!C3452:C10004)</f>
        <v>Business</v>
      </c>
      <c r="Q3452" s="10" t="s">
        <v>128</v>
      </c>
      <c r="R3452" s="10" t="s">
        <v>129</v>
      </c>
      <c r="S3452" s="10" t="s">
        <v>2380</v>
      </c>
    </row>
    <row r="3453">
      <c r="A3453" s="1" t="s">
        <v>4529</v>
      </c>
      <c r="B3453" s="1" t="s">
        <v>573</v>
      </c>
      <c r="C3453" s="1" t="s">
        <v>1492</v>
      </c>
      <c r="D3453" s="1" t="s">
        <v>27</v>
      </c>
      <c r="E3453" s="1" t="s">
        <v>219</v>
      </c>
      <c r="F3453" s="1" t="s">
        <v>1010</v>
      </c>
      <c r="G3453" s="1" t="s">
        <v>17328</v>
      </c>
      <c r="H3453" s="1" t="s">
        <v>17329</v>
      </c>
      <c r="I3453" s="4">
        <v>84.17506944444445</v>
      </c>
      <c r="J3453" s="1">
        <v>1734.91</v>
      </c>
      <c r="K3453" s="1">
        <v>236.96</v>
      </c>
      <c r="M3453" s="10">
        <f t="array" ref="M3453">_xlfn.XLOOKUP(A3453,subscriptions!B3453:B10004,subscriptions!D3453:D10004)</f>
        <v>120</v>
      </c>
      <c r="N3453" s="10">
        <f t="array" ref="N3453">_xlfn.XLOOKUP(A3453,subscriptions!B3453:B10004,subscriptions!G3453:G10004)</f>
        <v>0</v>
      </c>
      <c r="O3453" s="10">
        <v>120.0</v>
      </c>
      <c r="P3453" s="10" t="str">
        <f t="array" ref="P3453">_xlfn.XLOOKUP(A3453,subscriptions!B3453:B10004,subscriptions!C3453:C10004)</f>
        <v>Residential</v>
      </c>
      <c r="Q3453" s="10" t="s">
        <v>173</v>
      </c>
      <c r="R3453" s="10" t="s">
        <v>212</v>
      </c>
      <c r="S3453" s="10" t="s">
        <v>1198</v>
      </c>
    </row>
    <row r="3454">
      <c r="A3454" s="1" t="s">
        <v>4530</v>
      </c>
      <c r="B3454" s="1" t="s">
        <v>1972</v>
      </c>
      <c r="C3454" s="1" t="s">
        <v>750</v>
      </c>
      <c r="D3454" s="1" t="s">
        <v>27</v>
      </c>
      <c r="E3454" s="1" t="s">
        <v>332</v>
      </c>
      <c r="F3454" s="1" t="s">
        <v>427</v>
      </c>
      <c r="G3454" s="1" t="s">
        <v>17330</v>
      </c>
      <c r="H3454" s="1" t="s">
        <v>17331</v>
      </c>
      <c r="I3454" s="4">
        <v>84.21697916666666</v>
      </c>
      <c r="J3454" s="1">
        <v>1747.63</v>
      </c>
      <c r="K3454" s="1">
        <v>370.65</v>
      </c>
      <c r="M3454" s="10">
        <f t="array" ref="M3454">_xlfn.XLOOKUP(A3454,subscriptions!B3454:B10004,subscriptions!D3454:D10004)</f>
        <v>80</v>
      </c>
      <c r="N3454" s="10">
        <f t="array" ref="N3454">_xlfn.XLOOKUP(A3454,subscriptions!B3454:B10004,subscriptions!G3454:G10004)</f>
        <v>5</v>
      </c>
      <c r="O3454" s="10">
        <v>76.0</v>
      </c>
      <c r="P3454" s="10" t="str">
        <f t="array" ref="P3454">_xlfn.XLOOKUP(A3454,subscriptions!B3454:B10004,subscriptions!C3454:C10004)</f>
        <v>Roam</v>
      </c>
      <c r="Q3454" s="10" t="s">
        <v>194</v>
      </c>
      <c r="R3454" s="10" t="s">
        <v>148</v>
      </c>
      <c r="S3454" s="10" t="s">
        <v>453</v>
      </c>
    </row>
    <row r="3455">
      <c r="A3455" s="1" t="s">
        <v>4531</v>
      </c>
      <c r="B3455" s="1" t="s">
        <v>389</v>
      </c>
      <c r="C3455" s="1" t="s">
        <v>279</v>
      </c>
      <c r="D3455" s="1" t="s">
        <v>27</v>
      </c>
      <c r="E3455" s="1" t="s">
        <v>28</v>
      </c>
      <c r="F3455" s="1" t="s">
        <v>2188</v>
      </c>
      <c r="G3455" s="1" t="s">
        <v>17332</v>
      </c>
      <c r="H3455" s="1" t="s">
        <v>17333</v>
      </c>
      <c r="I3455" s="4">
        <v>84.38342592592592</v>
      </c>
      <c r="J3455" s="1">
        <v>750.51</v>
      </c>
      <c r="K3455" s="1">
        <v>142.36</v>
      </c>
      <c r="M3455" s="10">
        <f t="array" ref="M3455">_xlfn.XLOOKUP(A3455,subscriptions!B3455:B10004,subscriptions!D3455:D10004)</f>
        <v>120</v>
      </c>
      <c r="N3455" s="10">
        <f t="array" ref="N3455">_xlfn.XLOOKUP(A3455,subscriptions!B3455:B10004,subscriptions!G3455:G10004)</f>
        <v>10</v>
      </c>
      <c r="O3455" s="10">
        <v>108.0</v>
      </c>
      <c r="P3455" s="10" t="str">
        <f t="array" ref="P3455">_xlfn.XLOOKUP(A3455,subscriptions!B3455:B10004,subscriptions!C3455:C10004)</f>
        <v>Residential</v>
      </c>
      <c r="Q3455" s="10" t="s">
        <v>128</v>
      </c>
      <c r="R3455" s="10" t="s">
        <v>212</v>
      </c>
      <c r="S3455" s="10" t="s">
        <v>882</v>
      </c>
    </row>
    <row r="3456">
      <c r="A3456" s="1" t="s">
        <v>4532</v>
      </c>
      <c r="B3456" s="1" t="s">
        <v>1157</v>
      </c>
      <c r="C3456" s="1" t="s">
        <v>218</v>
      </c>
      <c r="D3456" s="1" t="s">
        <v>27</v>
      </c>
      <c r="E3456" s="1" t="s">
        <v>714</v>
      </c>
      <c r="F3456" s="1" t="s">
        <v>2562</v>
      </c>
      <c r="G3456" s="1" t="s">
        <v>17334</v>
      </c>
      <c r="H3456" s="1" t="s">
        <v>17335</v>
      </c>
      <c r="I3456" s="4">
        <v>84.38018518518518</v>
      </c>
      <c r="J3456" s="1">
        <v>4313.02</v>
      </c>
      <c r="K3456" s="1">
        <v>651.93</v>
      </c>
      <c r="M3456" s="10">
        <f t="array" ref="M3456">_xlfn.XLOOKUP(A3456,subscriptions!B3456:B10004,subscriptions!D3456:D10004)</f>
        <v>120</v>
      </c>
      <c r="N3456" s="10">
        <f t="array" ref="N3456">_xlfn.XLOOKUP(A3456,subscriptions!B3456:B10004,subscriptions!G3456:G10004)</f>
        <v>20</v>
      </c>
      <c r="O3456" s="10">
        <v>96.0</v>
      </c>
      <c r="P3456" s="10" t="str">
        <f t="array" ref="P3456">_xlfn.XLOOKUP(A3456,subscriptions!B3456:B10004,subscriptions!C3456:C10004)</f>
        <v>Residential</v>
      </c>
      <c r="Q3456" s="10" t="s">
        <v>128</v>
      </c>
      <c r="R3456" s="10" t="s">
        <v>148</v>
      </c>
      <c r="S3456" s="10" t="s">
        <v>698</v>
      </c>
    </row>
    <row r="3457">
      <c r="A3457" s="1" t="s">
        <v>4535</v>
      </c>
      <c r="B3457" s="1" t="s">
        <v>899</v>
      </c>
      <c r="C3457" s="1" t="s">
        <v>391</v>
      </c>
      <c r="D3457" s="1" t="s">
        <v>27</v>
      </c>
      <c r="E3457" s="1" t="s">
        <v>631</v>
      </c>
      <c r="F3457" s="1" t="s">
        <v>2549</v>
      </c>
      <c r="G3457" s="1" t="s">
        <v>17336</v>
      </c>
      <c r="H3457" s="1" t="s">
        <v>17337</v>
      </c>
      <c r="I3457" s="4">
        <v>84.3403587962963</v>
      </c>
      <c r="J3457" s="1">
        <v>324.73</v>
      </c>
      <c r="K3457" s="1">
        <v>50.57</v>
      </c>
      <c r="M3457" s="10">
        <f t="array" ref="M3457">_xlfn.XLOOKUP(A3457,subscriptions!B3457:B10004,subscriptions!D3457:D10004)</f>
        <v>250</v>
      </c>
      <c r="N3457" s="10">
        <f t="array" ref="N3457">_xlfn.XLOOKUP(A3457,subscriptions!B3457:B10004,subscriptions!G3457:G10004)</f>
        <v>0</v>
      </c>
      <c r="O3457" s="10">
        <v>250.0</v>
      </c>
      <c r="P3457" s="10" t="str">
        <f t="array" ref="P3457">_xlfn.XLOOKUP(A3457,subscriptions!B3457:B10004,subscriptions!C3457:C10004)</f>
        <v>Business</v>
      </c>
      <c r="Q3457" s="10" t="s">
        <v>173</v>
      </c>
      <c r="R3457" s="10" t="s">
        <v>129</v>
      </c>
      <c r="S3457" s="10" t="s">
        <v>616</v>
      </c>
    </row>
    <row r="3458">
      <c r="A3458" s="1" t="s">
        <v>4536</v>
      </c>
      <c r="B3458" s="1" t="s">
        <v>1099</v>
      </c>
      <c r="C3458" s="1" t="s">
        <v>26</v>
      </c>
      <c r="D3458" s="1" t="s">
        <v>153</v>
      </c>
      <c r="E3458" s="1" t="s">
        <v>332</v>
      </c>
      <c r="F3458" s="1" t="s">
        <v>333</v>
      </c>
      <c r="G3458" s="1" t="s">
        <v>17338</v>
      </c>
      <c r="H3458" s="1" t="s">
        <v>17339</v>
      </c>
      <c r="I3458" s="4">
        <v>84.29515046296297</v>
      </c>
      <c r="J3458" s="1">
        <v>1090.8</v>
      </c>
      <c r="K3458" s="1">
        <v>136.9</v>
      </c>
      <c r="M3458" s="10">
        <f t="array" ref="M3458">_xlfn.XLOOKUP(A3458,subscriptions!B3458:B10004,subscriptions!D3458:D10004)</f>
        <v>120</v>
      </c>
      <c r="N3458" s="10">
        <f t="array" ref="N3458">_xlfn.XLOOKUP(A3458,subscriptions!B3458:B10004,subscriptions!G3458:G10004)</f>
        <v>5</v>
      </c>
      <c r="O3458" s="10">
        <v>114.0</v>
      </c>
      <c r="P3458" s="10" t="str">
        <f t="array" ref="P3458">_xlfn.XLOOKUP(A3458,subscriptions!B3458:B10004,subscriptions!C3458:C10004)</f>
        <v>Residential</v>
      </c>
      <c r="Q3458" s="10" t="s">
        <v>194</v>
      </c>
      <c r="R3458" s="10" t="s">
        <v>212</v>
      </c>
      <c r="S3458" s="10" t="s">
        <v>1026</v>
      </c>
    </row>
    <row r="3459">
      <c r="A3459" s="1" t="s">
        <v>4537</v>
      </c>
      <c r="B3459" s="1" t="s">
        <v>772</v>
      </c>
      <c r="C3459" s="1" t="s">
        <v>524</v>
      </c>
      <c r="D3459" s="1" t="s">
        <v>153</v>
      </c>
      <c r="E3459" s="1" t="s">
        <v>332</v>
      </c>
      <c r="F3459" s="1" t="s">
        <v>1749</v>
      </c>
      <c r="G3459" s="1" t="s">
        <v>17340</v>
      </c>
      <c r="H3459" s="1" t="s">
        <v>17341</v>
      </c>
      <c r="I3459" s="4">
        <v>84.21491898148147</v>
      </c>
      <c r="J3459" s="1">
        <v>1811.06</v>
      </c>
      <c r="K3459" s="1">
        <v>269.25</v>
      </c>
      <c r="M3459" s="10">
        <f t="array" ref="M3459">_xlfn.XLOOKUP(A3459,subscriptions!B3459:B10004,subscriptions!D3459:D10004)</f>
        <v>120</v>
      </c>
      <c r="N3459" s="10">
        <f t="array" ref="N3459">_xlfn.XLOOKUP(A3459,subscriptions!B3459:B10004,subscriptions!G3459:G10004)</f>
        <v>10</v>
      </c>
      <c r="O3459" s="10">
        <v>108.0</v>
      </c>
      <c r="P3459" s="10" t="str">
        <f t="array" ref="P3459">_xlfn.XLOOKUP(A3459,subscriptions!B3459:B10004,subscriptions!C3459:C10004)</f>
        <v>Residential</v>
      </c>
      <c r="Q3459" s="10" t="s">
        <v>128</v>
      </c>
      <c r="R3459" s="10" t="s">
        <v>212</v>
      </c>
      <c r="S3459" s="10" t="s">
        <v>3641</v>
      </c>
    </row>
    <row r="3460">
      <c r="A3460" s="1" t="s">
        <v>4538</v>
      </c>
      <c r="B3460" s="1" t="s">
        <v>2534</v>
      </c>
      <c r="C3460" s="1" t="s">
        <v>391</v>
      </c>
      <c r="D3460" s="1" t="s">
        <v>153</v>
      </c>
      <c r="E3460" s="1" t="s">
        <v>219</v>
      </c>
      <c r="F3460" s="1" t="s">
        <v>660</v>
      </c>
      <c r="G3460" s="1" t="s">
        <v>17342</v>
      </c>
      <c r="H3460" s="1" t="s">
        <v>17343</v>
      </c>
      <c r="I3460" s="4">
        <v>84.17103009259259</v>
      </c>
      <c r="J3460" s="1">
        <v>1841.71</v>
      </c>
      <c r="K3460" s="1">
        <v>168.54</v>
      </c>
      <c r="M3460" s="10">
        <f t="array" ref="M3460">_xlfn.XLOOKUP(A3460,subscriptions!B3460:B10004,subscriptions!D3460:D10004)</f>
        <v>120</v>
      </c>
      <c r="N3460" s="10">
        <f t="array" ref="N3460">_xlfn.XLOOKUP(A3460,subscriptions!B3460:B10004,subscriptions!G3460:G10004)</f>
        <v>20</v>
      </c>
      <c r="O3460" s="10">
        <v>96.0</v>
      </c>
      <c r="P3460" s="10" t="str">
        <f t="array" ref="P3460">_xlfn.XLOOKUP(A3460,subscriptions!B3460:B10004,subscriptions!C3460:C10004)</f>
        <v>Residential</v>
      </c>
      <c r="Q3460" s="10" t="s">
        <v>128</v>
      </c>
      <c r="R3460" s="10" t="s">
        <v>148</v>
      </c>
      <c r="S3460" s="10" t="s">
        <v>310</v>
      </c>
    </row>
    <row r="3461">
      <c r="A3461" s="1" t="s">
        <v>4539</v>
      </c>
      <c r="B3461" s="1" t="s">
        <v>1491</v>
      </c>
      <c r="C3461" s="1" t="s">
        <v>2007</v>
      </c>
      <c r="D3461" s="1" t="s">
        <v>153</v>
      </c>
      <c r="E3461" s="1" t="s">
        <v>280</v>
      </c>
      <c r="F3461" s="1" t="s">
        <v>873</v>
      </c>
      <c r="G3461" s="1" t="s">
        <v>17344</v>
      </c>
      <c r="H3461" s="1" t="s">
        <v>17345</v>
      </c>
      <c r="I3461" s="4">
        <v>84.38362268518519</v>
      </c>
      <c r="J3461" s="1">
        <v>1618.91</v>
      </c>
      <c r="K3461" s="1">
        <v>294.0</v>
      </c>
      <c r="M3461" s="10">
        <f t="array" ref="M3461">_xlfn.XLOOKUP(A3461,subscriptions!B3461:B10004,subscriptions!D3461:D10004)</f>
        <v>250</v>
      </c>
      <c r="N3461" s="10">
        <f t="array" ref="N3461">_xlfn.XLOOKUP(A3461,subscriptions!B3461:B10004,subscriptions!G3461:G10004)</f>
        <v>0</v>
      </c>
      <c r="O3461" s="10">
        <v>250.0</v>
      </c>
      <c r="P3461" s="10" t="str">
        <f t="array" ref="P3461">_xlfn.XLOOKUP(A3461,subscriptions!B3461:B10004,subscriptions!C3461:C10004)</f>
        <v>Business</v>
      </c>
      <c r="Q3461" s="10" t="s">
        <v>173</v>
      </c>
      <c r="R3461" s="10" t="s">
        <v>129</v>
      </c>
      <c r="S3461" s="10" t="s">
        <v>882</v>
      </c>
    </row>
    <row r="3462">
      <c r="A3462" s="1" t="s">
        <v>4540</v>
      </c>
      <c r="B3462" s="1" t="s">
        <v>919</v>
      </c>
      <c r="C3462" s="1" t="s">
        <v>152</v>
      </c>
      <c r="D3462" s="1" t="s">
        <v>27</v>
      </c>
      <c r="E3462" s="1" t="s">
        <v>714</v>
      </c>
      <c r="F3462" s="1" t="s">
        <v>1730</v>
      </c>
      <c r="G3462" s="1" t="s">
        <v>17346</v>
      </c>
      <c r="H3462" s="1" t="s">
        <v>17347</v>
      </c>
      <c r="I3462" s="4">
        <v>84.29252314814815</v>
      </c>
      <c r="J3462" s="1">
        <v>532.97</v>
      </c>
      <c r="K3462" s="1">
        <v>82.2</v>
      </c>
      <c r="M3462" s="10">
        <f t="array" ref="M3462">_xlfn.XLOOKUP(A3462,subscriptions!B3462:B10004,subscriptions!D3462:D10004)</f>
        <v>250</v>
      </c>
      <c r="N3462" s="10">
        <f t="array" ref="N3462">_xlfn.XLOOKUP(A3462,subscriptions!B3462:B10004,subscriptions!G3462:G10004)</f>
        <v>5</v>
      </c>
      <c r="O3462" s="10">
        <v>237.5</v>
      </c>
      <c r="P3462" s="10" t="str">
        <f t="array" ref="P3462">_xlfn.XLOOKUP(A3462,subscriptions!B3462:B10004,subscriptions!C3462:C10004)</f>
        <v>Business</v>
      </c>
      <c r="Q3462" s="10" t="s">
        <v>194</v>
      </c>
      <c r="R3462" s="10" t="s">
        <v>129</v>
      </c>
      <c r="S3462" s="10" t="s">
        <v>587</v>
      </c>
    </row>
    <row r="3463">
      <c r="A3463" s="1" t="s">
        <v>4541</v>
      </c>
      <c r="B3463" s="1" t="s">
        <v>1865</v>
      </c>
      <c r="C3463" s="1" t="s">
        <v>2483</v>
      </c>
      <c r="D3463" s="1" t="s">
        <v>153</v>
      </c>
      <c r="E3463" s="1" t="s">
        <v>262</v>
      </c>
      <c r="F3463" s="1" t="s">
        <v>2985</v>
      </c>
      <c r="G3463" s="1" t="s">
        <v>17348</v>
      </c>
      <c r="H3463" s="1" t="s">
        <v>17349</v>
      </c>
      <c r="I3463" s="4">
        <v>84.38280092592592</v>
      </c>
      <c r="J3463" s="1">
        <v>304.77</v>
      </c>
      <c r="K3463" s="1">
        <v>48.31</v>
      </c>
      <c r="M3463" s="10">
        <f t="array" ref="M3463">_xlfn.XLOOKUP(A3463,subscriptions!B3463:B10004,subscriptions!D3463:D10004)</f>
        <v>120</v>
      </c>
      <c r="N3463" s="10">
        <f t="array" ref="N3463">_xlfn.XLOOKUP(A3463,subscriptions!B3463:B10004,subscriptions!G3463:G10004)</f>
        <v>10</v>
      </c>
      <c r="O3463" s="10">
        <v>108.0</v>
      </c>
      <c r="P3463" s="10" t="str">
        <f t="array" ref="P3463">_xlfn.XLOOKUP(A3463,subscriptions!B3463:B10004,subscriptions!C3463:C10004)</f>
        <v>Residential</v>
      </c>
      <c r="Q3463" s="10" t="s">
        <v>128</v>
      </c>
      <c r="R3463" s="10" t="s">
        <v>212</v>
      </c>
      <c r="S3463" s="10" t="s">
        <v>671</v>
      </c>
    </row>
    <row r="3464">
      <c r="A3464" s="1" t="s">
        <v>4542</v>
      </c>
      <c r="B3464" s="1" t="s">
        <v>1995</v>
      </c>
      <c r="C3464" s="1" t="s">
        <v>237</v>
      </c>
      <c r="D3464" s="1" t="s">
        <v>153</v>
      </c>
      <c r="E3464" s="1" t="s">
        <v>219</v>
      </c>
      <c r="F3464" s="1" t="s">
        <v>1461</v>
      </c>
      <c r="G3464" s="1" t="s">
        <v>17350</v>
      </c>
      <c r="H3464" s="1" t="s">
        <v>17351</v>
      </c>
      <c r="I3464" s="4">
        <v>84.20981481481482</v>
      </c>
      <c r="J3464" s="1">
        <v>1565.66</v>
      </c>
      <c r="K3464" s="1">
        <v>338.7</v>
      </c>
      <c r="M3464" s="10">
        <f t="array" ref="M3464">_xlfn.XLOOKUP(A3464,subscriptions!B3464:B10004,subscriptions!D3464:D10004)</f>
        <v>80</v>
      </c>
      <c r="N3464" s="10">
        <f t="array" ref="N3464">_xlfn.XLOOKUP(A3464,subscriptions!B3464:B10004,subscriptions!G3464:G10004)</f>
        <v>20</v>
      </c>
      <c r="O3464" s="10">
        <v>64.0</v>
      </c>
      <c r="P3464" s="10" t="str">
        <f t="array" ref="P3464">_xlfn.XLOOKUP(A3464,subscriptions!B3464:B10004,subscriptions!C3464:C10004)</f>
        <v>Roam</v>
      </c>
      <c r="Q3464" s="10" t="s">
        <v>128</v>
      </c>
      <c r="R3464" s="10" t="s">
        <v>148</v>
      </c>
      <c r="S3464" s="10" t="s">
        <v>353</v>
      </c>
    </row>
    <row r="3465">
      <c r="A3465" s="1" t="s">
        <v>4543</v>
      </c>
      <c r="B3465" s="1" t="s">
        <v>2018</v>
      </c>
      <c r="C3465" s="1" t="s">
        <v>426</v>
      </c>
      <c r="D3465" s="1" t="s">
        <v>27</v>
      </c>
      <c r="E3465" s="1" t="s">
        <v>179</v>
      </c>
      <c r="F3465" s="1" t="s">
        <v>1760</v>
      </c>
      <c r="G3465" s="1" t="s">
        <v>17352</v>
      </c>
      <c r="H3465" s="1" t="s">
        <v>17353</v>
      </c>
      <c r="I3465" s="4">
        <v>84.17023148148148</v>
      </c>
      <c r="J3465" s="1">
        <v>1421.82</v>
      </c>
      <c r="K3465" s="1">
        <v>256.89</v>
      </c>
      <c r="L3465" s="1">
        <v>100.0</v>
      </c>
      <c r="M3465" s="10">
        <f t="array" ref="M3465">_xlfn.XLOOKUP(A3465,subscriptions!B3465:B10004,subscriptions!D3465:D10004)</f>
        <v>250</v>
      </c>
      <c r="N3465" s="10">
        <f t="array" ref="N3465">_xlfn.XLOOKUP(A3465,subscriptions!B3465:B10004,subscriptions!G3465:G10004)</f>
        <v>0</v>
      </c>
      <c r="O3465" s="10">
        <v>250.0</v>
      </c>
      <c r="P3465" s="10" t="str">
        <f t="array" ref="P3465">_xlfn.XLOOKUP(A3465,subscriptions!B3465:B10004,subscriptions!C3465:C10004)</f>
        <v>Business</v>
      </c>
      <c r="Q3465" s="10" t="s">
        <v>173</v>
      </c>
      <c r="R3465" s="10" t="s">
        <v>129</v>
      </c>
      <c r="S3465" s="10" t="s">
        <v>2494</v>
      </c>
    </row>
    <row r="3466">
      <c r="A3466" s="1" t="s">
        <v>4544</v>
      </c>
      <c r="B3466" s="1" t="s">
        <v>439</v>
      </c>
      <c r="C3466" s="1" t="s">
        <v>133</v>
      </c>
      <c r="D3466" s="1" t="s">
        <v>153</v>
      </c>
      <c r="E3466" s="1" t="s">
        <v>219</v>
      </c>
      <c r="F3466" s="1" t="s">
        <v>458</v>
      </c>
      <c r="G3466" s="1" t="s">
        <v>17354</v>
      </c>
      <c r="H3466" s="1" t="s">
        <v>17355</v>
      </c>
      <c r="I3466" s="4">
        <v>84.41835648148148</v>
      </c>
      <c r="J3466" s="1">
        <v>346.5</v>
      </c>
      <c r="K3466" s="1">
        <v>75.76</v>
      </c>
      <c r="M3466" s="10">
        <f t="array" ref="M3466">_xlfn.XLOOKUP(A3466,subscriptions!B3466:B10004,subscriptions!D3466:D10004)</f>
        <v>120</v>
      </c>
      <c r="N3466" s="10">
        <f t="array" ref="N3466">_xlfn.XLOOKUP(A3466,subscriptions!B3466:B10004,subscriptions!G3466:G10004)</f>
        <v>5</v>
      </c>
      <c r="O3466" s="10">
        <v>114.0</v>
      </c>
      <c r="P3466" s="10" t="str">
        <f t="array" ref="P3466">_xlfn.XLOOKUP(A3466,subscriptions!B3466:B10004,subscriptions!C3466:C10004)</f>
        <v>Residential</v>
      </c>
      <c r="Q3466" s="10" t="s">
        <v>194</v>
      </c>
      <c r="R3466" s="10" t="s">
        <v>212</v>
      </c>
      <c r="S3466" s="10" t="s">
        <v>3020</v>
      </c>
    </row>
    <row r="3467">
      <c r="A3467" s="1" t="s">
        <v>4545</v>
      </c>
      <c r="B3467" s="1" t="s">
        <v>150</v>
      </c>
      <c r="C3467" s="1" t="s">
        <v>441</v>
      </c>
      <c r="D3467" s="1" t="s">
        <v>153</v>
      </c>
      <c r="E3467" s="1" t="s">
        <v>111</v>
      </c>
      <c r="F3467" s="1" t="s">
        <v>3756</v>
      </c>
      <c r="G3467" s="1" t="s">
        <v>17356</v>
      </c>
      <c r="H3467" s="1" t="s">
        <v>17357</v>
      </c>
      <c r="I3467" s="4">
        <v>84.37880787037037</v>
      </c>
      <c r="J3467" s="1">
        <v>1881.88</v>
      </c>
      <c r="K3467" s="1">
        <v>326.0</v>
      </c>
      <c r="M3467" s="10">
        <f t="array" ref="M3467">_xlfn.XLOOKUP(A3467,subscriptions!B3467:B10004,subscriptions!D3467:D10004)</f>
        <v>120</v>
      </c>
      <c r="N3467" s="10">
        <f t="array" ref="N3467">_xlfn.XLOOKUP(A3467,subscriptions!B3467:B10004,subscriptions!G3467:G10004)</f>
        <v>10</v>
      </c>
      <c r="O3467" s="10">
        <v>108.0</v>
      </c>
      <c r="P3467" s="10" t="str">
        <f t="array" ref="P3467">_xlfn.XLOOKUP(A3467,subscriptions!B3467:B10004,subscriptions!C3467:C10004)</f>
        <v>Residential</v>
      </c>
      <c r="Q3467" s="10" t="s">
        <v>128</v>
      </c>
      <c r="R3467" s="10" t="s">
        <v>212</v>
      </c>
      <c r="S3467" s="10" t="s">
        <v>1622</v>
      </c>
    </row>
    <row r="3468">
      <c r="A3468" s="1" t="s">
        <v>4546</v>
      </c>
      <c r="B3468" s="1" t="s">
        <v>2018</v>
      </c>
      <c r="C3468" s="1" t="s">
        <v>3912</v>
      </c>
      <c r="D3468" s="1" t="s">
        <v>27</v>
      </c>
      <c r="E3468" s="1" t="s">
        <v>332</v>
      </c>
      <c r="F3468" s="1" t="s">
        <v>736</v>
      </c>
      <c r="G3468" s="1" t="s">
        <v>17358</v>
      </c>
      <c r="H3468" s="1" t="s">
        <v>17359</v>
      </c>
      <c r="I3468" s="4">
        <v>84.34054398148149</v>
      </c>
      <c r="J3468" s="1">
        <v>960.93</v>
      </c>
      <c r="K3468" s="1">
        <v>99.91</v>
      </c>
      <c r="M3468" s="10">
        <f t="array" ref="M3468">_xlfn.XLOOKUP(A3468,subscriptions!B3468:B10004,subscriptions!D3468:D10004)</f>
        <v>120</v>
      </c>
      <c r="N3468" s="10">
        <f t="array" ref="N3468">_xlfn.XLOOKUP(A3468,subscriptions!B3468:B10004,subscriptions!G3468:G10004)</f>
        <v>20</v>
      </c>
      <c r="O3468" s="10">
        <v>96.0</v>
      </c>
      <c r="P3468" s="10" t="str">
        <f t="array" ref="P3468">_xlfn.XLOOKUP(A3468,subscriptions!B3468:B10004,subscriptions!C3468:C10004)</f>
        <v>Residential</v>
      </c>
      <c r="Q3468" s="10" t="s">
        <v>128</v>
      </c>
      <c r="R3468" s="10" t="s">
        <v>148</v>
      </c>
      <c r="S3468" s="10" t="s">
        <v>616</v>
      </c>
    </row>
    <row r="3469">
      <c r="A3469" s="1" t="s">
        <v>4549</v>
      </c>
      <c r="B3469" s="1" t="s">
        <v>523</v>
      </c>
      <c r="C3469" s="1" t="s">
        <v>764</v>
      </c>
      <c r="D3469" s="1" t="s">
        <v>27</v>
      </c>
      <c r="E3469" s="1" t="s">
        <v>280</v>
      </c>
      <c r="F3469" s="1" t="s">
        <v>281</v>
      </c>
      <c r="G3469" s="1" t="s">
        <v>17360</v>
      </c>
      <c r="H3469" s="1" t="s">
        <v>17361</v>
      </c>
      <c r="I3469" s="4">
        <v>84.29739583333334</v>
      </c>
      <c r="J3469" s="1">
        <v>1702.85</v>
      </c>
      <c r="K3469" s="1">
        <v>203.22</v>
      </c>
      <c r="M3469" s="10">
        <f t="array" ref="M3469">_xlfn.XLOOKUP(A3469,subscriptions!B3469:B10004,subscriptions!D3469:D10004)</f>
        <v>250</v>
      </c>
      <c r="N3469" s="10">
        <f t="array" ref="N3469">_xlfn.XLOOKUP(A3469,subscriptions!B3469:B10004,subscriptions!G3469:G10004)</f>
        <v>0</v>
      </c>
      <c r="O3469" s="10">
        <v>250.0</v>
      </c>
      <c r="P3469" s="10" t="str">
        <f t="array" ref="P3469">_xlfn.XLOOKUP(A3469,subscriptions!B3469:B10004,subscriptions!C3469:C10004)</f>
        <v>Business</v>
      </c>
      <c r="Q3469" s="10" t="s">
        <v>173</v>
      </c>
      <c r="R3469" s="10" t="s">
        <v>129</v>
      </c>
      <c r="S3469" s="10" t="s">
        <v>407</v>
      </c>
    </row>
    <row r="3470">
      <c r="A3470" s="1" t="s">
        <v>4550</v>
      </c>
      <c r="B3470" s="1" t="s">
        <v>409</v>
      </c>
      <c r="C3470" s="1" t="s">
        <v>1477</v>
      </c>
      <c r="D3470" s="1" t="s">
        <v>27</v>
      </c>
      <c r="E3470" s="1" t="s">
        <v>714</v>
      </c>
      <c r="F3470" s="1" t="s">
        <v>3326</v>
      </c>
      <c r="G3470" s="1" t="s">
        <v>17362</v>
      </c>
      <c r="H3470" s="1" t="s">
        <v>17363</v>
      </c>
      <c r="I3470" s="4">
        <v>84.17084490740741</v>
      </c>
      <c r="J3470" s="1">
        <v>2774.39</v>
      </c>
      <c r="K3470" s="1">
        <v>556.45</v>
      </c>
      <c r="M3470" s="10">
        <f t="array" ref="M3470">_xlfn.XLOOKUP(A3470,subscriptions!B3470:B10004,subscriptions!D3470:D10004)</f>
        <v>50</v>
      </c>
      <c r="N3470" s="10">
        <f t="array" ref="N3470">_xlfn.XLOOKUP(A3470,subscriptions!B3470:B10004,subscriptions!G3470:G10004)</f>
        <v>5</v>
      </c>
      <c r="O3470" s="10">
        <v>47.5</v>
      </c>
      <c r="P3470" s="10" t="str">
        <f t="array" ref="P3470">_xlfn.XLOOKUP(A3470,subscriptions!B3470:B10004,subscriptions!C3470:C10004)</f>
        <v>Mini</v>
      </c>
      <c r="Q3470" s="10" t="s">
        <v>194</v>
      </c>
      <c r="R3470" s="10" t="s">
        <v>148</v>
      </c>
      <c r="S3470" s="10" t="s">
        <v>310</v>
      </c>
    </row>
    <row r="3471">
      <c r="A3471" s="1" t="s">
        <v>4551</v>
      </c>
      <c r="B3471" s="1" t="s">
        <v>1173</v>
      </c>
      <c r="C3471" s="1" t="s">
        <v>1507</v>
      </c>
      <c r="D3471" s="1" t="s">
        <v>27</v>
      </c>
      <c r="E3471" s="1" t="s">
        <v>239</v>
      </c>
      <c r="F3471" s="1" t="s">
        <v>240</v>
      </c>
      <c r="G3471" s="1" t="s">
        <v>17364</v>
      </c>
      <c r="H3471" s="1" t="s">
        <v>17365</v>
      </c>
      <c r="I3471" s="4">
        <v>84.29253472222223</v>
      </c>
      <c r="J3471" s="1">
        <v>329.0</v>
      </c>
      <c r="K3471" s="1">
        <v>81.29</v>
      </c>
      <c r="M3471" s="10">
        <f t="array" ref="M3471">_xlfn.XLOOKUP(A3471,subscriptions!B3471:B10004,subscriptions!D3471:D10004)</f>
        <v>120</v>
      </c>
      <c r="N3471" s="10">
        <f t="array" ref="N3471">_xlfn.XLOOKUP(A3471,subscriptions!B3471:B10004,subscriptions!G3471:G10004)</f>
        <v>10</v>
      </c>
      <c r="O3471" s="10">
        <v>108.0</v>
      </c>
      <c r="P3471" s="10" t="str">
        <f t="array" ref="P3471">_xlfn.XLOOKUP(A3471,subscriptions!B3471:B10004,subscriptions!C3471:C10004)</f>
        <v>Residential</v>
      </c>
      <c r="Q3471" s="10" t="s">
        <v>128</v>
      </c>
      <c r="R3471" s="10" t="s">
        <v>212</v>
      </c>
      <c r="S3471" s="10" t="s">
        <v>587</v>
      </c>
    </row>
    <row r="3472">
      <c r="A3472" s="1" t="s">
        <v>4552</v>
      </c>
      <c r="B3472" s="1" t="s">
        <v>555</v>
      </c>
      <c r="C3472" s="1" t="s">
        <v>556</v>
      </c>
      <c r="D3472" s="1" t="s">
        <v>153</v>
      </c>
      <c r="E3472" s="1" t="s">
        <v>280</v>
      </c>
      <c r="F3472" s="1" t="s">
        <v>1478</v>
      </c>
      <c r="G3472" s="1" t="s">
        <v>17366</v>
      </c>
      <c r="H3472" s="1" t="s">
        <v>17367</v>
      </c>
      <c r="I3472" s="4">
        <v>84.38342592592592</v>
      </c>
      <c r="J3472" s="1">
        <v>79.0</v>
      </c>
      <c r="K3472" s="1">
        <v>23.17</v>
      </c>
      <c r="M3472" s="10">
        <f t="array" ref="M3472">_xlfn.XLOOKUP(A3472,subscriptions!B3472:B10004,subscriptions!D3472:D10004)</f>
        <v>120</v>
      </c>
      <c r="N3472" s="10">
        <f t="array" ref="N3472">_xlfn.XLOOKUP(A3472,subscriptions!B3472:B10004,subscriptions!G3472:G10004)</f>
        <v>20</v>
      </c>
      <c r="O3472" s="10">
        <v>96.0</v>
      </c>
      <c r="P3472" s="10" t="str">
        <f t="array" ref="P3472">_xlfn.XLOOKUP(A3472,subscriptions!B3472:B10004,subscriptions!C3472:C10004)</f>
        <v>Residential</v>
      </c>
      <c r="Q3472" s="10" t="s">
        <v>128</v>
      </c>
      <c r="R3472" s="10" t="s">
        <v>148</v>
      </c>
      <c r="S3472" s="10" t="s">
        <v>882</v>
      </c>
    </row>
    <row r="3473">
      <c r="A3473" s="1" t="s">
        <v>4553</v>
      </c>
      <c r="B3473" s="1" t="s">
        <v>657</v>
      </c>
      <c r="C3473" s="1" t="s">
        <v>673</v>
      </c>
      <c r="D3473" s="1" t="s">
        <v>153</v>
      </c>
      <c r="E3473" s="1" t="s">
        <v>111</v>
      </c>
      <c r="F3473" s="1" t="s">
        <v>154</v>
      </c>
      <c r="G3473" s="1" t="s">
        <v>17368</v>
      </c>
      <c r="H3473" s="1" t="s">
        <v>17369</v>
      </c>
      <c r="I3473" s="4">
        <v>84.25354166666666</v>
      </c>
      <c r="J3473" s="1">
        <v>2315.09</v>
      </c>
      <c r="K3473" s="1">
        <v>532.77</v>
      </c>
      <c r="M3473" s="10">
        <f t="array" ref="M3473">_xlfn.XLOOKUP(A3473,subscriptions!B3473:B10004,subscriptions!D3473:D10004)</f>
        <v>120</v>
      </c>
      <c r="N3473" s="10">
        <f t="array" ref="N3473">_xlfn.XLOOKUP(A3473,subscriptions!B3473:B10004,subscriptions!G3473:G10004)</f>
        <v>0</v>
      </c>
      <c r="O3473" s="10">
        <v>120.0</v>
      </c>
      <c r="P3473" s="10" t="str">
        <f t="array" ref="P3473">_xlfn.XLOOKUP(A3473,subscriptions!B3473:B10004,subscriptions!C3473:C10004)</f>
        <v>Residential</v>
      </c>
      <c r="Q3473" s="10" t="s">
        <v>173</v>
      </c>
      <c r="R3473" s="10" t="s">
        <v>212</v>
      </c>
      <c r="S3473" s="10" t="s">
        <v>1832</v>
      </c>
    </row>
    <row r="3474">
      <c r="A3474" s="1" t="s">
        <v>4554</v>
      </c>
      <c r="B3474" s="1" t="s">
        <v>278</v>
      </c>
      <c r="C3474" s="1" t="s">
        <v>3912</v>
      </c>
      <c r="D3474" s="1" t="s">
        <v>27</v>
      </c>
      <c r="E3474" s="1" t="s">
        <v>280</v>
      </c>
      <c r="F3474" s="1" t="s">
        <v>281</v>
      </c>
      <c r="G3474" s="1" t="s">
        <v>17370</v>
      </c>
      <c r="H3474" s="1" t="s">
        <v>17371</v>
      </c>
      <c r="I3474" s="4">
        <v>84.33902777777777</v>
      </c>
      <c r="J3474" s="1">
        <v>1461.25</v>
      </c>
      <c r="K3474" s="1">
        <v>175.37</v>
      </c>
      <c r="M3474" s="10">
        <f t="array" ref="M3474">_xlfn.XLOOKUP(A3474,subscriptions!B3474:B10004,subscriptions!D3474:D10004)</f>
        <v>50</v>
      </c>
      <c r="N3474" s="10">
        <f t="array" ref="N3474">_xlfn.XLOOKUP(A3474,subscriptions!B3474:B10004,subscriptions!G3474:G10004)</f>
        <v>5</v>
      </c>
      <c r="O3474" s="10">
        <v>47.5</v>
      </c>
      <c r="P3474" s="10" t="str">
        <f t="array" ref="P3474">_xlfn.XLOOKUP(A3474,subscriptions!B3474:B10004,subscriptions!C3474:C10004)</f>
        <v>Mini</v>
      </c>
      <c r="Q3474" s="10" t="s">
        <v>194</v>
      </c>
      <c r="R3474" s="10" t="s">
        <v>148</v>
      </c>
      <c r="S3474" s="10" t="s">
        <v>2016</v>
      </c>
    </row>
    <row r="3475">
      <c r="A3475" s="1" t="s">
        <v>4555</v>
      </c>
      <c r="B3475" s="1" t="s">
        <v>1317</v>
      </c>
      <c r="C3475" s="1" t="s">
        <v>152</v>
      </c>
      <c r="D3475" s="1" t="s">
        <v>27</v>
      </c>
      <c r="E3475" s="1" t="s">
        <v>332</v>
      </c>
      <c r="F3475" s="1" t="s">
        <v>427</v>
      </c>
      <c r="G3475" s="1" t="s">
        <v>17372</v>
      </c>
      <c r="H3475" s="1" t="s">
        <v>17373</v>
      </c>
      <c r="I3475" s="4">
        <v>84.21115740740741</v>
      </c>
      <c r="J3475" s="1">
        <v>1854.16</v>
      </c>
      <c r="K3475" s="1">
        <v>223.13</v>
      </c>
      <c r="M3475" s="10">
        <f t="array" ref="M3475">_xlfn.XLOOKUP(A3475,subscriptions!B3475:B10004,subscriptions!D3475:D10004)</f>
        <v>120</v>
      </c>
      <c r="N3475" s="10">
        <f t="array" ref="N3475">_xlfn.XLOOKUP(A3475,subscriptions!B3475:B10004,subscriptions!G3475:G10004)</f>
        <v>10</v>
      </c>
      <c r="O3475" s="10">
        <v>108.0</v>
      </c>
      <c r="P3475" s="10" t="str">
        <f t="array" ref="P3475">_xlfn.XLOOKUP(A3475,subscriptions!B3475:B10004,subscriptions!C3475:C10004)</f>
        <v>Residential</v>
      </c>
      <c r="Q3475" s="10" t="s">
        <v>128</v>
      </c>
      <c r="R3475" s="10" t="s">
        <v>212</v>
      </c>
      <c r="S3475" s="10" t="s">
        <v>438</v>
      </c>
    </row>
    <row r="3476">
      <c r="A3476" s="1" t="s">
        <v>4556</v>
      </c>
      <c r="B3476" s="1" t="s">
        <v>1995</v>
      </c>
      <c r="C3476" s="1" t="s">
        <v>330</v>
      </c>
      <c r="D3476" s="1" t="s">
        <v>153</v>
      </c>
      <c r="E3476" s="1" t="s">
        <v>111</v>
      </c>
      <c r="F3476" s="1" t="s">
        <v>112</v>
      </c>
      <c r="G3476" s="1" t="s">
        <v>17374</v>
      </c>
      <c r="H3476" s="1" t="s">
        <v>17375</v>
      </c>
      <c r="I3476" s="4">
        <v>84.17166666666667</v>
      </c>
      <c r="J3476" s="1">
        <v>2781.67</v>
      </c>
      <c r="K3476" s="1">
        <v>250.21</v>
      </c>
      <c r="M3476" s="10">
        <f t="array" ref="M3476">_xlfn.XLOOKUP(A3476,subscriptions!B3476:B10004,subscriptions!D3476:D10004)</f>
        <v>120</v>
      </c>
      <c r="N3476" s="10">
        <f t="array" ref="N3476">_xlfn.XLOOKUP(A3476,subscriptions!B3476:B10004,subscriptions!G3476:G10004)</f>
        <v>20</v>
      </c>
      <c r="O3476" s="10">
        <v>96.0</v>
      </c>
      <c r="P3476" s="10" t="str">
        <f t="array" ref="P3476">_xlfn.XLOOKUP(A3476,subscriptions!B3476:B10004,subscriptions!C3476:C10004)</f>
        <v>Residential</v>
      </c>
      <c r="Q3476" s="10" t="s">
        <v>128</v>
      </c>
      <c r="R3476" s="10" t="s">
        <v>148</v>
      </c>
      <c r="S3476" s="10" t="s">
        <v>1082</v>
      </c>
    </row>
    <row r="3477">
      <c r="A3477" s="1" t="s">
        <v>4557</v>
      </c>
      <c r="B3477" s="1" t="s">
        <v>425</v>
      </c>
      <c r="C3477" s="1" t="s">
        <v>1973</v>
      </c>
      <c r="D3477" s="1" t="s">
        <v>153</v>
      </c>
      <c r="E3477" s="1" t="s">
        <v>631</v>
      </c>
      <c r="F3477" s="1" t="s">
        <v>1318</v>
      </c>
      <c r="G3477" s="1" t="s">
        <v>17376</v>
      </c>
      <c r="H3477" s="1" t="s">
        <v>17377</v>
      </c>
      <c r="I3477" s="4">
        <v>84.25569444444444</v>
      </c>
      <c r="J3477" s="1">
        <v>2485.39</v>
      </c>
      <c r="K3477" s="1">
        <v>437.46</v>
      </c>
      <c r="M3477" s="10">
        <f t="array" ref="M3477">_xlfn.XLOOKUP(A3477,subscriptions!B3477:B10004,subscriptions!D3477:D10004)</f>
        <v>80</v>
      </c>
      <c r="N3477" s="10">
        <f t="array" ref="N3477">_xlfn.XLOOKUP(A3477,subscriptions!B3477:B10004,subscriptions!G3477:G10004)</f>
        <v>0</v>
      </c>
      <c r="O3477" s="10">
        <v>80.0</v>
      </c>
      <c r="P3477" s="10" t="str">
        <f t="array" ref="P3477">_xlfn.XLOOKUP(A3477,subscriptions!B3477:B10004,subscriptions!C3477:C10004)</f>
        <v>Roam</v>
      </c>
      <c r="Q3477" s="10" t="s">
        <v>173</v>
      </c>
      <c r="R3477" s="10" t="s">
        <v>148</v>
      </c>
      <c r="S3477" s="10" t="s">
        <v>1156</v>
      </c>
    </row>
    <row r="3478">
      <c r="A3478" s="1" t="s">
        <v>4558</v>
      </c>
      <c r="B3478" s="1" t="s">
        <v>1984</v>
      </c>
      <c r="C3478" s="1" t="s">
        <v>492</v>
      </c>
      <c r="D3478" s="1" t="s">
        <v>153</v>
      </c>
      <c r="E3478" s="1" t="s">
        <v>332</v>
      </c>
      <c r="F3478" s="1" t="s">
        <v>788</v>
      </c>
      <c r="G3478" s="1" t="s">
        <v>17378</v>
      </c>
      <c r="H3478" s="1" t="s">
        <v>17379</v>
      </c>
      <c r="I3478" s="4">
        <v>84.37997685185185</v>
      </c>
      <c r="J3478" s="1">
        <v>4913.22</v>
      </c>
      <c r="K3478" s="1">
        <v>968.36</v>
      </c>
      <c r="M3478" s="10">
        <f t="array" ref="M3478">_xlfn.XLOOKUP(A3478,subscriptions!B3478:B10004,subscriptions!D3478:D10004)</f>
        <v>120</v>
      </c>
      <c r="N3478" s="10">
        <f t="array" ref="N3478">_xlfn.XLOOKUP(A3478,subscriptions!B3478:B10004,subscriptions!G3478:G10004)</f>
        <v>5</v>
      </c>
      <c r="O3478" s="10">
        <v>114.0</v>
      </c>
      <c r="P3478" s="10" t="str">
        <f t="array" ref="P3478">_xlfn.XLOOKUP(A3478,subscriptions!B3478:B10004,subscriptions!C3478:C10004)</f>
        <v>Residential</v>
      </c>
      <c r="Q3478" s="10" t="s">
        <v>194</v>
      </c>
      <c r="R3478" s="10" t="s">
        <v>212</v>
      </c>
      <c r="S3478" s="10" t="s">
        <v>698</v>
      </c>
    </row>
    <row r="3479">
      <c r="A3479" s="1" t="s">
        <v>4560</v>
      </c>
      <c r="B3479" s="1" t="s">
        <v>329</v>
      </c>
      <c r="C3479" s="1" t="s">
        <v>296</v>
      </c>
      <c r="D3479" s="1" t="s">
        <v>27</v>
      </c>
      <c r="E3479" s="1" t="s">
        <v>631</v>
      </c>
      <c r="F3479" s="1" t="s">
        <v>1084</v>
      </c>
      <c r="G3479" s="1" t="s">
        <v>17380</v>
      </c>
      <c r="H3479" s="1" t="s">
        <v>17381</v>
      </c>
      <c r="I3479" s="4">
        <v>84.38137731481481</v>
      </c>
      <c r="J3479" s="1">
        <v>1201.6</v>
      </c>
      <c r="K3479" s="1">
        <v>170.09</v>
      </c>
      <c r="M3479" s="10">
        <f t="array" ref="M3479">_xlfn.XLOOKUP(A3479,subscriptions!B3479:B10004,subscriptions!D3479:D10004)</f>
        <v>120</v>
      </c>
      <c r="N3479" s="10">
        <f t="array" ref="N3479">_xlfn.XLOOKUP(A3479,subscriptions!B3479:B10004,subscriptions!G3479:G10004)</f>
        <v>10</v>
      </c>
      <c r="O3479" s="10">
        <v>108.0</v>
      </c>
      <c r="P3479" s="10" t="str">
        <f t="array" ref="P3479">_xlfn.XLOOKUP(A3479,subscriptions!B3479:B10004,subscriptions!C3479:C10004)</f>
        <v>Residential</v>
      </c>
      <c r="Q3479" s="10" t="s">
        <v>128</v>
      </c>
      <c r="R3479" s="10" t="s">
        <v>212</v>
      </c>
      <c r="S3479" s="10" t="s">
        <v>1789</v>
      </c>
    </row>
    <row r="3480">
      <c r="A3480" s="1" t="s">
        <v>4562</v>
      </c>
      <c r="B3480" s="1" t="s">
        <v>969</v>
      </c>
      <c r="C3480" s="1" t="s">
        <v>1200</v>
      </c>
      <c r="D3480" s="1" t="s">
        <v>27</v>
      </c>
      <c r="E3480" s="1" t="s">
        <v>239</v>
      </c>
      <c r="F3480" s="1" t="s">
        <v>2765</v>
      </c>
      <c r="G3480" s="1" t="s">
        <v>17382</v>
      </c>
      <c r="H3480" s="1" t="s">
        <v>17383</v>
      </c>
      <c r="I3480" s="4">
        <v>84.2528125</v>
      </c>
      <c r="J3480" s="1">
        <v>1055.6</v>
      </c>
      <c r="K3480" s="1">
        <v>106.51</v>
      </c>
      <c r="M3480" s="10">
        <f t="array" ref="M3480">_xlfn.XLOOKUP(A3480,subscriptions!B3480:B10004,subscriptions!D3480:D10004)</f>
        <v>80</v>
      </c>
      <c r="N3480" s="10">
        <f t="array" ref="N3480">_xlfn.XLOOKUP(A3480,subscriptions!B3480:B10004,subscriptions!G3480:G10004)</f>
        <v>20</v>
      </c>
      <c r="O3480" s="10">
        <v>64.0</v>
      </c>
      <c r="P3480" s="10" t="str">
        <f t="array" ref="P3480">_xlfn.XLOOKUP(A3480,subscriptions!B3480:B10004,subscriptions!C3480:C10004)</f>
        <v>Roam</v>
      </c>
      <c r="Q3480" s="10" t="s">
        <v>128</v>
      </c>
      <c r="R3480" s="10" t="s">
        <v>148</v>
      </c>
      <c r="S3480" s="10" t="s">
        <v>916</v>
      </c>
    </row>
    <row r="3481">
      <c r="A3481" s="1" t="s">
        <v>4563</v>
      </c>
      <c r="B3481" s="1" t="s">
        <v>329</v>
      </c>
      <c r="C3481" s="1" t="s">
        <v>1100</v>
      </c>
      <c r="D3481" s="1" t="s">
        <v>27</v>
      </c>
      <c r="E3481" s="1" t="s">
        <v>332</v>
      </c>
      <c r="F3481" s="1" t="s">
        <v>2415</v>
      </c>
      <c r="G3481" s="1" t="s">
        <v>17384</v>
      </c>
      <c r="H3481" s="1" t="s">
        <v>17385</v>
      </c>
      <c r="I3481" s="4">
        <v>84.42038194444444</v>
      </c>
      <c r="J3481" s="1">
        <v>820.96</v>
      </c>
      <c r="K3481" s="1">
        <v>105.28</v>
      </c>
      <c r="M3481" s="10">
        <f t="array" ref="M3481">_xlfn.XLOOKUP(A3481,subscriptions!B3481:B10004,subscriptions!D3481:D10004)</f>
        <v>120</v>
      </c>
      <c r="N3481" s="10">
        <f t="array" ref="N3481">_xlfn.XLOOKUP(A3481,subscriptions!B3481:B10004,subscriptions!G3481:G10004)</f>
        <v>0</v>
      </c>
      <c r="O3481" s="10">
        <v>120.0</v>
      </c>
      <c r="P3481" s="10" t="str">
        <f t="array" ref="P3481">_xlfn.XLOOKUP(A3481,subscriptions!B3481:B10004,subscriptions!C3481:C10004)</f>
        <v>Residential</v>
      </c>
      <c r="Q3481" s="10" t="s">
        <v>173</v>
      </c>
      <c r="R3481" s="10" t="s">
        <v>212</v>
      </c>
      <c r="S3481" s="10" t="s">
        <v>940</v>
      </c>
    </row>
    <row r="3482">
      <c r="A3482" s="1" t="s">
        <v>4564</v>
      </c>
      <c r="B3482" s="1" t="s">
        <v>842</v>
      </c>
      <c r="C3482" s="1" t="s">
        <v>800</v>
      </c>
      <c r="D3482" s="1" t="s">
        <v>27</v>
      </c>
      <c r="E3482" s="1" t="s">
        <v>239</v>
      </c>
      <c r="F3482" s="1" t="s">
        <v>3181</v>
      </c>
      <c r="G3482" s="1" t="s">
        <v>17386</v>
      </c>
      <c r="H3482" s="1" t="s">
        <v>17387</v>
      </c>
      <c r="I3482" s="4">
        <v>84.1753587962963</v>
      </c>
      <c r="J3482" s="1">
        <v>300.31</v>
      </c>
      <c r="K3482" s="1">
        <v>46.05</v>
      </c>
      <c r="M3482" s="10">
        <f t="array" ref="M3482">_xlfn.XLOOKUP(A3482,subscriptions!B3482:B10004,subscriptions!D3482:D10004)</f>
        <v>80</v>
      </c>
      <c r="N3482" s="10">
        <f t="array" ref="N3482">_xlfn.XLOOKUP(A3482,subscriptions!B3482:B10004,subscriptions!G3482:G10004)</f>
        <v>5</v>
      </c>
      <c r="O3482" s="10">
        <v>76.0</v>
      </c>
      <c r="P3482" s="10" t="str">
        <f t="array" ref="P3482">_xlfn.XLOOKUP(A3482,subscriptions!B3482:B10004,subscriptions!C3482:C10004)</f>
        <v>Roam</v>
      </c>
      <c r="Q3482" s="10" t="s">
        <v>194</v>
      </c>
      <c r="R3482" s="10" t="s">
        <v>148</v>
      </c>
      <c r="S3482" s="10" t="s">
        <v>1198</v>
      </c>
    </row>
    <row r="3483">
      <c r="A3483" s="1" t="s">
        <v>4565</v>
      </c>
      <c r="B3483" s="1" t="s">
        <v>657</v>
      </c>
      <c r="C3483" s="1" t="s">
        <v>330</v>
      </c>
      <c r="D3483" s="1" t="s">
        <v>153</v>
      </c>
      <c r="E3483" s="1" t="s">
        <v>28</v>
      </c>
      <c r="F3483" s="1" t="s">
        <v>526</v>
      </c>
      <c r="G3483" s="1" t="s">
        <v>17388</v>
      </c>
      <c r="H3483" s="1" t="s">
        <v>17389</v>
      </c>
      <c r="I3483" s="4">
        <v>84.33909722222222</v>
      </c>
      <c r="J3483" s="1">
        <v>1325.08</v>
      </c>
      <c r="K3483" s="1">
        <v>157.2</v>
      </c>
      <c r="M3483" s="10">
        <f t="array" ref="M3483">_xlfn.XLOOKUP(A3483,subscriptions!B3483:B10004,subscriptions!D3483:D10004)</f>
        <v>120</v>
      </c>
      <c r="N3483" s="10">
        <f t="array" ref="N3483">_xlfn.XLOOKUP(A3483,subscriptions!B3483:B10004,subscriptions!G3483:G10004)</f>
        <v>10</v>
      </c>
      <c r="O3483" s="10">
        <v>108.0</v>
      </c>
      <c r="P3483" s="10" t="str">
        <f t="array" ref="P3483">_xlfn.XLOOKUP(A3483,subscriptions!B3483:B10004,subscriptions!C3483:C10004)</f>
        <v>Residential</v>
      </c>
      <c r="Q3483" s="10" t="s">
        <v>128</v>
      </c>
      <c r="R3483" s="10" t="s">
        <v>212</v>
      </c>
      <c r="S3483" s="10" t="s">
        <v>2016</v>
      </c>
    </row>
    <row r="3484">
      <c r="A3484" s="1" t="s">
        <v>4566</v>
      </c>
      <c r="B3484" s="1" t="s">
        <v>1460</v>
      </c>
      <c r="C3484" s="1" t="s">
        <v>509</v>
      </c>
      <c r="D3484" s="1" t="s">
        <v>27</v>
      </c>
      <c r="E3484" s="1" t="s">
        <v>28</v>
      </c>
      <c r="F3484" s="1" t="s">
        <v>2581</v>
      </c>
      <c r="G3484" s="1" t="s">
        <v>17390</v>
      </c>
      <c r="H3484" s="1" t="s">
        <v>17391</v>
      </c>
      <c r="I3484" s="4">
        <v>84.33712962962963</v>
      </c>
      <c r="J3484" s="1">
        <v>536.55</v>
      </c>
      <c r="K3484" s="1">
        <v>125.11</v>
      </c>
      <c r="M3484" s="10">
        <f t="array" ref="M3484">_xlfn.XLOOKUP(A3484,subscriptions!B3484:B10004,subscriptions!D3484:D10004)</f>
        <v>120</v>
      </c>
      <c r="N3484" s="10">
        <f t="array" ref="N3484">_xlfn.XLOOKUP(A3484,subscriptions!B3484:B10004,subscriptions!G3484:G10004)</f>
        <v>20</v>
      </c>
      <c r="O3484" s="10">
        <v>96.0</v>
      </c>
      <c r="P3484" s="10" t="str">
        <f t="array" ref="P3484">_xlfn.XLOOKUP(A3484,subscriptions!B3484:B10004,subscriptions!C3484:C10004)</f>
        <v>Residential</v>
      </c>
      <c r="Q3484" s="10" t="s">
        <v>128</v>
      </c>
      <c r="R3484" s="10" t="s">
        <v>148</v>
      </c>
      <c r="S3484" s="10" t="s">
        <v>968</v>
      </c>
    </row>
    <row r="3485">
      <c r="A3485" s="1" t="s">
        <v>4567</v>
      </c>
      <c r="B3485" s="1" t="s">
        <v>1939</v>
      </c>
      <c r="C3485" s="1" t="s">
        <v>1876</v>
      </c>
      <c r="D3485" s="1" t="s">
        <v>153</v>
      </c>
      <c r="E3485" s="1" t="s">
        <v>28</v>
      </c>
      <c r="F3485" s="1" t="s">
        <v>29</v>
      </c>
      <c r="G3485" s="1" t="s">
        <v>17392</v>
      </c>
      <c r="H3485" s="1" t="s">
        <v>17393</v>
      </c>
      <c r="I3485" s="4">
        <v>84.17018518518519</v>
      </c>
      <c r="J3485" s="1">
        <v>3863.31</v>
      </c>
      <c r="K3485" s="1">
        <v>647.56</v>
      </c>
      <c r="M3485" s="10">
        <f t="array" ref="M3485">_xlfn.XLOOKUP(A3485,subscriptions!B3485:B10004,subscriptions!D3485:D10004)</f>
        <v>80</v>
      </c>
      <c r="N3485" s="10">
        <f t="array" ref="N3485">_xlfn.XLOOKUP(A3485,subscriptions!B3485:B10004,subscriptions!G3485:G10004)</f>
        <v>0</v>
      </c>
      <c r="O3485" s="10">
        <v>80.0</v>
      </c>
      <c r="P3485" s="10" t="str">
        <f t="array" ref="P3485">_xlfn.XLOOKUP(A3485,subscriptions!B3485:B10004,subscriptions!C3485:C10004)</f>
        <v>Roam</v>
      </c>
      <c r="Q3485" s="10" t="s">
        <v>173</v>
      </c>
      <c r="R3485" s="10" t="s">
        <v>148</v>
      </c>
      <c r="S3485" s="10" t="s">
        <v>2494</v>
      </c>
    </row>
    <row r="3486">
      <c r="A3486" s="1" t="s">
        <v>4568</v>
      </c>
      <c r="B3486" s="1" t="s">
        <v>2534</v>
      </c>
      <c r="C3486" s="1" t="s">
        <v>1678</v>
      </c>
      <c r="D3486" s="1" t="s">
        <v>153</v>
      </c>
      <c r="E3486" s="1" t="s">
        <v>219</v>
      </c>
      <c r="F3486" s="1" t="s">
        <v>220</v>
      </c>
      <c r="G3486" s="1" t="s">
        <v>17394</v>
      </c>
      <c r="H3486" s="1" t="s">
        <v>17395</v>
      </c>
      <c r="I3486" s="4">
        <v>84.37998842592593</v>
      </c>
      <c r="J3486" s="1">
        <v>1362.69</v>
      </c>
      <c r="K3486" s="1">
        <v>126.59</v>
      </c>
      <c r="M3486" s="10">
        <f t="array" ref="M3486">_xlfn.XLOOKUP(A3486,subscriptions!B3486:B10004,subscriptions!D3486:D10004)</f>
        <v>80</v>
      </c>
      <c r="N3486" s="10">
        <f t="array" ref="N3486">_xlfn.XLOOKUP(A3486,subscriptions!B3486:B10004,subscriptions!G3486:G10004)</f>
        <v>5</v>
      </c>
      <c r="O3486" s="10">
        <v>76.0</v>
      </c>
      <c r="P3486" s="10" t="str">
        <f t="array" ref="P3486">_xlfn.XLOOKUP(A3486,subscriptions!B3486:B10004,subscriptions!C3486:C10004)</f>
        <v>Roam</v>
      </c>
      <c r="Q3486" s="10" t="s">
        <v>194</v>
      </c>
      <c r="R3486" s="10" t="s">
        <v>148</v>
      </c>
      <c r="S3486" s="10" t="s">
        <v>698</v>
      </c>
    </row>
    <row r="3487">
      <c r="A3487" s="1" t="s">
        <v>4569</v>
      </c>
      <c r="B3487" s="1" t="s">
        <v>2534</v>
      </c>
      <c r="C3487" s="1" t="s">
        <v>1973</v>
      </c>
      <c r="D3487" s="1" t="s">
        <v>153</v>
      </c>
      <c r="E3487" s="1" t="s">
        <v>28</v>
      </c>
      <c r="F3487" s="1" t="s">
        <v>2581</v>
      </c>
      <c r="G3487" s="1" t="s">
        <v>17396</v>
      </c>
      <c r="H3487" s="1" t="s">
        <v>17397</v>
      </c>
      <c r="I3487" s="4">
        <v>84.37791666666666</v>
      </c>
      <c r="J3487" s="1">
        <v>1397.82</v>
      </c>
      <c r="K3487" s="1">
        <v>206.27</v>
      </c>
      <c r="M3487" s="10">
        <f t="array" ref="M3487">_xlfn.XLOOKUP(A3487,subscriptions!B3487:B10004,subscriptions!D3487:D10004)</f>
        <v>120</v>
      </c>
      <c r="N3487" s="10">
        <f t="array" ref="N3487">_xlfn.XLOOKUP(A3487,subscriptions!B3487:B10004,subscriptions!G3487:G10004)</f>
        <v>10</v>
      </c>
      <c r="O3487" s="10">
        <v>108.0</v>
      </c>
      <c r="P3487" s="10" t="str">
        <f t="array" ref="P3487">_xlfn.XLOOKUP(A3487,subscriptions!B3487:B10004,subscriptions!C3487:C10004)</f>
        <v>Residential</v>
      </c>
      <c r="Q3487" s="10" t="s">
        <v>128</v>
      </c>
      <c r="R3487" s="10" t="s">
        <v>212</v>
      </c>
      <c r="S3487" s="10" t="s">
        <v>1302</v>
      </c>
    </row>
    <row r="3488">
      <c r="A3488" s="1" t="s">
        <v>4570</v>
      </c>
      <c r="B3488" s="1" t="s">
        <v>278</v>
      </c>
      <c r="C3488" s="1" t="s">
        <v>764</v>
      </c>
      <c r="D3488" s="1" t="s">
        <v>27</v>
      </c>
      <c r="E3488" s="1" t="s">
        <v>280</v>
      </c>
      <c r="F3488" s="1" t="s">
        <v>1478</v>
      </c>
      <c r="G3488" s="1" t="s">
        <v>17398</v>
      </c>
      <c r="H3488" s="1" t="s">
        <v>17399</v>
      </c>
      <c r="I3488" s="4">
        <v>84.2133449074074</v>
      </c>
      <c r="J3488" s="1">
        <v>707.58</v>
      </c>
      <c r="K3488" s="1">
        <v>96.11</v>
      </c>
      <c r="M3488" s="10">
        <f t="array" ref="M3488">_xlfn.XLOOKUP(A3488,subscriptions!B3488:B10004,subscriptions!D3488:D10004)</f>
        <v>250</v>
      </c>
      <c r="N3488" s="10">
        <f t="array" ref="N3488">_xlfn.XLOOKUP(A3488,subscriptions!B3488:B10004,subscriptions!G3488:G10004)</f>
        <v>20</v>
      </c>
      <c r="O3488" s="10">
        <v>200.0</v>
      </c>
      <c r="P3488" s="10" t="str">
        <f t="array" ref="P3488">_xlfn.XLOOKUP(A3488,subscriptions!B3488:B10004,subscriptions!C3488:C10004)</f>
        <v>Business</v>
      </c>
      <c r="Q3488" s="10" t="s">
        <v>128</v>
      </c>
      <c r="R3488" s="10" t="s">
        <v>129</v>
      </c>
      <c r="S3488" s="10" t="s">
        <v>1915</v>
      </c>
    </row>
    <row r="3489">
      <c r="A3489" s="1" t="s">
        <v>4571</v>
      </c>
      <c r="B3489" s="1" t="s">
        <v>329</v>
      </c>
      <c r="C3489" s="1" t="s">
        <v>2007</v>
      </c>
      <c r="D3489" s="1" t="s">
        <v>27</v>
      </c>
      <c r="E3489" s="1" t="s">
        <v>714</v>
      </c>
      <c r="F3489" s="1" t="s">
        <v>2171</v>
      </c>
      <c r="G3489" s="1" t="s">
        <v>17400</v>
      </c>
      <c r="H3489" s="1" t="s">
        <v>17401</v>
      </c>
      <c r="I3489" s="4">
        <v>84.16827546296297</v>
      </c>
      <c r="J3489" s="1">
        <v>130.08</v>
      </c>
      <c r="K3489" s="1">
        <v>18.47</v>
      </c>
      <c r="M3489" s="10">
        <f t="array" ref="M3489">_xlfn.XLOOKUP(A3489,subscriptions!B3489:B10004,subscriptions!D3489:D10004)</f>
        <v>80</v>
      </c>
      <c r="N3489" s="10">
        <f t="array" ref="N3489">_xlfn.XLOOKUP(A3489,subscriptions!B3489:B10004,subscriptions!G3489:G10004)</f>
        <v>0</v>
      </c>
      <c r="O3489" s="10">
        <v>80.0</v>
      </c>
      <c r="P3489" s="10" t="str">
        <f t="array" ref="P3489">_xlfn.XLOOKUP(A3489,subscriptions!B3489:B10004,subscriptions!C3489:C10004)</f>
        <v>Roam</v>
      </c>
      <c r="Q3489" s="10" t="s">
        <v>173</v>
      </c>
      <c r="R3489" s="10" t="s">
        <v>148</v>
      </c>
      <c r="S3489" s="10" t="s">
        <v>1042</v>
      </c>
    </row>
    <row r="3490">
      <c r="A3490" s="1" t="s">
        <v>4574</v>
      </c>
      <c r="B3490" s="1" t="s">
        <v>1844</v>
      </c>
      <c r="C3490" s="1" t="s">
        <v>391</v>
      </c>
      <c r="D3490" s="1" t="s">
        <v>153</v>
      </c>
      <c r="E3490" s="1" t="s">
        <v>219</v>
      </c>
      <c r="F3490" s="1" t="s">
        <v>660</v>
      </c>
      <c r="G3490" s="1" t="s">
        <v>17402</v>
      </c>
      <c r="H3490" s="1" t="s">
        <v>17403</v>
      </c>
      <c r="I3490" s="4">
        <v>84.41888888888889</v>
      </c>
      <c r="J3490" s="1">
        <v>98.39</v>
      </c>
      <c r="K3490" s="1">
        <v>39.93</v>
      </c>
      <c r="M3490" s="10">
        <f t="array" ref="M3490">_xlfn.XLOOKUP(A3490,subscriptions!B3490:B10004,subscriptions!D3490:D10004)</f>
        <v>250</v>
      </c>
      <c r="N3490" s="10">
        <f t="array" ref="N3490">_xlfn.XLOOKUP(A3490,subscriptions!B3490:B10004,subscriptions!G3490:G10004)</f>
        <v>5</v>
      </c>
      <c r="O3490" s="10">
        <v>237.5</v>
      </c>
      <c r="P3490" s="10" t="str">
        <f t="array" ref="P3490">_xlfn.XLOOKUP(A3490,subscriptions!B3490:B10004,subscriptions!C3490:C10004)</f>
        <v>Business</v>
      </c>
      <c r="Q3490" s="10" t="s">
        <v>194</v>
      </c>
      <c r="R3490" s="10" t="s">
        <v>129</v>
      </c>
      <c r="S3490" s="10" t="s">
        <v>1822</v>
      </c>
    </row>
    <row r="3491">
      <c r="A3491" s="1" t="s">
        <v>4575</v>
      </c>
      <c r="B3491" s="1" t="s">
        <v>329</v>
      </c>
      <c r="C3491" s="1" t="s">
        <v>2483</v>
      </c>
      <c r="D3491" s="1" t="s">
        <v>27</v>
      </c>
      <c r="E3491" s="1" t="s">
        <v>332</v>
      </c>
      <c r="F3491" s="1" t="s">
        <v>333</v>
      </c>
      <c r="G3491" s="1" t="s">
        <v>17404</v>
      </c>
      <c r="H3491" s="1" t="s">
        <v>17405</v>
      </c>
      <c r="I3491" s="4">
        <v>84.38221064814815</v>
      </c>
      <c r="J3491" s="1">
        <v>875.74</v>
      </c>
      <c r="K3491" s="1">
        <v>139.37</v>
      </c>
      <c r="M3491" s="10">
        <f t="array" ref="M3491">_xlfn.XLOOKUP(A3491,subscriptions!B3491:B10004,subscriptions!D3491:D10004)</f>
        <v>120</v>
      </c>
      <c r="N3491" s="10">
        <f t="array" ref="N3491">_xlfn.XLOOKUP(A3491,subscriptions!B3491:B10004,subscriptions!G3491:G10004)</f>
        <v>10</v>
      </c>
      <c r="O3491" s="10">
        <v>108.0</v>
      </c>
      <c r="P3491" s="10" t="str">
        <f t="array" ref="P3491">_xlfn.XLOOKUP(A3491,subscriptions!B3491:B10004,subscriptions!C3491:C10004)</f>
        <v>Residential</v>
      </c>
      <c r="Q3491" s="10" t="s">
        <v>128</v>
      </c>
      <c r="R3491" s="10" t="s">
        <v>212</v>
      </c>
      <c r="S3491" s="10" t="s">
        <v>293</v>
      </c>
    </row>
    <row r="3492">
      <c r="A3492" s="1" t="s">
        <v>4576</v>
      </c>
      <c r="B3492" s="1" t="s">
        <v>455</v>
      </c>
      <c r="C3492" s="1" t="s">
        <v>764</v>
      </c>
      <c r="D3492" s="1" t="s">
        <v>27</v>
      </c>
      <c r="E3492" s="1" t="s">
        <v>332</v>
      </c>
      <c r="F3492" s="1" t="s">
        <v>736</v>
      </c>
      <c r="G3492" s="1" t="s">
        <v>17406</v>
      </c>
      <c r="H3492" s="1" t="s">
        <v>17407</v>
      </c>
      <c r="I3492" s="4">
        <v>84.3389699074074</v>
      </c>
      <c r="J3492" s="1">
        <v>182.53</v>
      </c>
      <c r="K3492" s="1">
        <v>42.37</v>
      </c>
      <c r="M3492" s="10">
        <f t="array" ref="M3492">_xlfn.XLOOKUP(A3492,subscriptions!B3492:B10004,subscriptions!D3492:D10004)</f>
        <v>80</v>
      </c>
      <c r="N3492" s="10">
        <f t="array" ref="N3492">_xlfn.XLOOKUP(A3492,subscriptions!B3492:B10004,subscriptions!G3492:G10004)</f>
        <v>20</v>
      </c>
      <c r="O3492" s="10">
        <v>64.0</v>
      </c>
      <c r="P3492" s="10" t="str">
        <f t="array" ref="P3492">_xlfn.XLOOKUP(A3492,subscriptions!B3492:B10004,subscriptions!C3492:C10004)</f>
        <v>Roam</v>
      </c>
      <c r="Q3492" s="10" t="s">
        <v>128</v>
      </c>
      <c r="R3492" s="10" t="s">
        <v>148</v>
      </c>
      <c r="S3492" s="10" t="s">
        <v>2016</v>
      </c>
    </row>
    <row r="3493">
      <c r="A3493" s="1" t="s">
        <v>4577</v>
      </c>
      <c r="B3493" s="1" t="s">
        <v>814</v>
      </c>
      <c r="C3493" s="1" t="s">
        <v>133</v>
      </c>
      <c r="D3493" s="1" t="s">
        <v>153</v>
      </c>
      <c r="E3493" s="1" t="s">
        <v>28</v>
      </c>
      <c r="F3493" s="1" t="s">
        <v>1639</v>
      </c>
      <c r="G3493" s="1" t="s">
        <v>17408</v>
      </c>
      <c r="H3493" s="1" t="s">
        <v>17409</v>
      </c>
      <c r="I3493" s="4">
        <v>84.29311342592592</v>
      </c>
      <c r="J3493" s="1">
        <v>1450.33</v>
      </c>
      <c r="K3493" s="1">
        <v>333.93</v>
      </c>
      <c r="M3493" s="10">
        <f t="array" ref="M3493">_xlfn.XLOOKUP(A3493,subscriptions!B3493:B10004,subscriptions!D3493:D10004)</f>
        <v>120</v>
      </c>
      <c r="N3493" s="10">
        <f t="array" ref="N3493">_xlfn.XLOOKUP(A3493,subscriptions!B3493:B10004,subscriptions!G3493:G10004)</f>
        <v>0</v>
      </c>
      <c r="O3493" s="10">
        <v>120.0</v>
      </c>
      <c r="P3493" s="10" t="str">
        <f t="array" ref="P3493">_xlfn.XLOOKUP(A3493,subscriptions!B3493:B10004,subscriptions!C3493:C10004)</f>
        <v>Residential</v>
      </c>
      <c r="Q3493" s="10" t="s">
        <v>173</v>
      </c>
      <c r="R3493" s="10" t="s">
        <v>212</v>
      </c>
      <c r="S3493" s="10" t="s">
        <v>1779</v>
      </c>
    </row>
    <row r="3494">
      <c r="A3494" s="1" t="s">
        <v>4578</v>
      </c>
      <c r="B3494" s="1" t="s">
        <v>941</v>
      </c>
      <c r="C3494" s="1" t="s">
        <v>734</v>
      </c>
      <c r="D3494" s="1" t="s">
        <v>27</v>
      </c>
      <c r="E3494" s="1" t="s">
        <v>239</v>
      </c>
      <c r="F3494" s="1" t="s">
        <v>3181</v>
      </c>
      <c r="G3494" s="1" t="s">
        <v>17410</v>
      </c>
      <c r="H3494" s="1" t="s">
        <v>17411</v>
      </c>
      <c r="I3494" s="4">
        <v>84.25768518518518</v>
      </c>
      <c r="J3494" s="1">
        <v>3242.61</v>
      </c>
      <c r="K3494" s="1">
        <v>691.4</v>
      </c>
      <c r="M3494" s="10">
        <f t="array" ref="M3494">_xlfn.XLOOKUP(A3494,subscriptions!B3494:B10004,subscriptions!D3494:D10004)</f>
        <v>120</v>
      </c>
      <c r="N3494" s="10">
        <f t="array" ref="N3494">_xlfn.XLOOKUP(A3494,subscriptions!B3494:B10004,subscriptions!G3494:G10004)</f>
        <v>5</v>
      </c>
      <c r="O3494" s="10">
        <v>114.0</v>
      </c>
      <c r="P3494" s="10" t="str">
        <f t="array" ref="P3494">_xlfn.XLOOKUP(A3494,subscriptions!B3494:B10004,subscriptions!C3494:C10004)</f>
        <v>Residential</v>
      </c>
      <c r="Q3494" s="10" t="s">
        <v>194</v>
      </c>
      <c r="R3494" s="10" t="s">
        <v>212</v>
      </c>
      <c r="S3494" s="10" t="s">
        <v>603</v>
      </c>
    </row>
    <row r="3495">
      <c r="A3495" s="1" t="s">
        <v>4579</v>
      </c>
      <c r="B3495" s="1" t="s">
        <v>748</v>
      </c>
      <c r="C3495" s="1" t="s">
        <v>1100</v>
      </c>
      <c r="D3495" s="1" t="s">
        <v>27</v>
      </c>
      <c r="E3495" s="1" t="s">
        <v>631</v>
      </c>
      <c r="F3495" s="1" t="s">
        <v>2495</v>
      </c>
      <c r="G3495" s="1" t="s">
        <v>17412</v>
      </c>
      <c r="H3495" s="1" t="s">
        <v>17413</v>
      </c>
      <c r="I3495" s="4">
        <v>84.25516203703704</v>
      </c>
      <c r="J3495" s="1">
        <v>3267.28</v>
      </c>
      <c r="K3495" s="1">
        <v>666.23</v>
      </c>
      <c r="M3495" s="10">
        <f t="array" ref="M3495">_xlfn.XLOOKUP(A3495,subscriptions!B3495:B10004,subscriptions!D3495:D10004)</f>
        <v>250</v>
      </c>
      <c r="N3495" s="10">
        <f t="array" ref="N3495">_xlfn.XLOOKUP(A3495,subscriptions!B3495:B10004,subscriptions!G3495:G10004)</f>
        <v>10</v>
      </c>
      <c r="O3495" s="10">
        <v>225.0</v>
      </c>
      <c r="P3495" s="10" t="str">
        <f t="array" ref="P3495">_xlfn.XLOOKUP(A3495,subscriptions!B3495:B10004,subscriptions!C3495:C10004)</f>
        <v>Business</v>
      </c>
      <c r="Q3495" s="10" t="s">
        <v>128</v>
      </c>
      <c r="R3495" s="10" t="s">
        <v>129</v>
      </c>
      <c r="S3495" s="10" t="s">
        <v>149</v>
      </c>
    </row>
    <row r="3496">
      <c r="A3496" s="1" t="s">
        <v>4580</v>
      </c>
      <c r="B3496" s="1" t="s">
        <v>2018</v>
      </c>
      <c r="C3496" s="1" t="s">
        <v>133</v>
      </c>
      <c r="D3496" s="1" t="s">
        <v>27</v>
      </c>
      <c r="E3496" s="1" t="s">
        <v>219</v>
      </c>
      <c r="F3496" s="1" t="s">
        <v>1010</v>
      </c>
      <c r="G3496" s="1" t="s">
        <v>17414</v>
      </c>
      <c r="H3496" s="1" t="s">
        <v>17415</v>
      </c>
      <c r="I3496" s="4">
        <v>84.21488425925926</v>
      </c>
      <c r="J3496" s="1">
        <v>1664.01</v>
      </c>
      <c r="K3496" s="1">
        <v>321.31</v>
      </c>
      <c r="M3496" s="10">
        <f t="array" ref="M3496">_xlfn.XLOOKUP(A3496,subscriptions!B3496:B10004,subscriptions!D3496:D10004)</f>
        <v>80</v>
      </c>
      <c r="N3496" s="10">
        <f t="array" ref="N3496">_xlfn.XLOOKUP(A3496,subscriptions!B3496:B10004,subscriptions!G3496:G10004)</f>
        <v>20</v>
      </c>
      <c r="O3496" s="10">
        <v>64.0</v>
      </c>
      <c r="P3496" s="10" t="str">
        <f t="array" ref="P3496">_xlfn.XLOOKUP(A3496,subscriptions!B3496:B10004,subscriptions!C3496:C10004)</f>
        <v>Roam</v>
      </c>
      <c r="Q3496" s="10" t="s">
        <v>128</v>
      </c>
      <c r="R3496" s="10" t="s">
        <v>148</v>
      </c>
      <c r="S3496" s="10" t="s">
        <v>3641</v>
      </c>
    </row>
    <row r="3497">
      <c r="A3497" s="1" t="s">
        <v>4581</v>
      </c>
      <c r="B3497" s="1" t="s">
        <v>1141</v>
      </c>
      <c r="C3497" s="1" t="s">
        <v>556</v>
      </c>
      <c r="D3497" s="1" t="s">
        <v>27</v>
      </c>
      <c r="E3497" s="1" t="s">
        <v>631</v>
      </c>
      <c r="F3497" s="1" t="s">
        <v>2549</v>
      </c>
      <c r="G3497" s="1" t="s">
        <v>17416</v>
      </c>
      <c r="H3497" s="1" t="s">
        <v>17417</v>
      </c>
      <c r="I3497" s="4">
        <v>84.38065972222222</v>
      </c>
      <c r="J3497" s="1">
        <v>405.92</v>
      </c>
      <c r="K3497" s="1">
        <v>91.1</v>
      </c>
      <c r="M3497" s="10">
        <f t="array" ref="M3497">_xlfn.XLOOKUP(A3497,subscriptions!B3497:B10004,subscriptions!D3497:D10004)</f>
        <v>120</v>
      </c>
      <c r="N3497" s="10">
        <f t="array" ref="N3497">_xlfn.XLOOKUP(A3497,subscriptions!B3497:B10004,subscriptions!G3497:G10004)</f>
        <v>0</v>
      </c>
      <c r="O3497" s="10">
        <v>120.0</v>
      </c>
      <c r="P3497" s="10" t="str">
        <f t="array" ref="P3497">_xlfn.XLOOKUP(A3497,subscriptions!B3497:B10004,subscriptions!C3497:C10004)</f>
        <v>Residential</v>
      </c>
      <c r="Q3497" s="10" t="s">
        <v>173</v>
      </c>
      <c r="R3497" s="10" t="s">
        <v>212</v>
      </c>
      <c r="S3497" s="10" t="s">
        <v>762</v>
      </c>
    </row>
    <row r="3498">
      <c r="A3498" s="1" t="s">
        <v>4582</v>
      </c>
      <c r="B3498" s="1" t="s">
        <v>941</v>
      </c>
      <c r="C3498" s="1" t="s">
        <v>1347</v>
      </c>
      <c r="D3498" s="1" t="s">
        <v>27</v>
      </c>
      <c r="E3498" s="1" t="s">
        <v>219</v>
      </c>
      <c r="F3498" s="1" t="s">
        <v>1010</v>
      </c>
      <c r="G3498" s="1" t="s">
        <v>17418</v>
      </c>
      <c r="H3498" s="1" t="s">
        <v>17419</v>
      </c>
      <c r="I3498" s="4">
        <v>84.17394675925927</v>
      </c>
      <c r="J3498" s="1">
        <v>3031.63</v>
      </c>
      <c r="K3498" s="1">
        <v>296.72</v>
      </c>
      <c r="M3498" s="10">
        <f t="array" ref="M3498">_xlfn.XLOOKUP(A3498,subscriptions!B3498:B10004,subscriptions!D3498:D10004)</f>
        <v>250</v>
      </c>
      <c r="N3498" s="10">
        <f t="array" ref="N3498">_xlfn.XLOOKUP(A3498,subscriptions!B3498:B10004,subscriptions!G3498:G10004)</f>
        <v>5</v>
      </c>
      <c r="O3498" s="10">
        <v>237.5</v>
      </c>
      <c r="P3498" s="10" t="str">
        <f t="array" ref="P3498">_xlfn.XLOOKUP(A3498,subscriptions!B3498:B10004,subscriptions!C3498:C10004)</f>
        <v>Business</v>
      </c>
      <c r="Q3498" s="10" t="s">
        <v>194</v>
      </c>
      <c r="R3498" s="10" t="s">
        <v>129</v>
      </c>
      <c r="S3498" s="10" t="s">
        <v>3087</v>
      </c>
    </row>
    <row r="3499">
      <c r="A3499" s="1" t="s">
        <v>4583</v>
      </c>
      <c r="B3499" s="1" t="s">
        <v>132</v>
      </c>
      <c r="C3499" s="1" t="s">
        <v>218</v>
      </c>
      <c r="D3499" s="1" t="s">
        <v>27</v>
      </c>
      <c r="E3499" s="1" t="s">
        <v>28</v>
      </c>
      <c r="F3499" s="1" t="s">
        <v>1639</v>
      </c>
      <c r="G3499" s="1" t="s">
        <v>17420</v>
      </c>
      <c r="H3499" s="1" t="s">
        <v>17421</v>
      </c>
      <c r="I3499" s="4">
        <v>84.38145833333333</v>
      </c>
      <c r="J3499" s="1">
        <v>3308.57</v>
      </c>
      <c r="K3499" s="1">
        <v>373.12</v>
      </c>
      <c r="M3499" s="10">
        <f t="array" ref="M3499">_xlfn.XLOOKUP(A3499,subscriptions!B3499:B10004,subscriptions!D3499:D10004)</f>
        <v>50</v>
      </c>
      <c r="N3499" s="10">
        <f t="array" ref="N3499">_xlfn.XLOOKUP(A3499,subscriptions!B3499:B10004,subscriptions!G3499:G10004)</f>
        <v>10</v>
      </c>
      <c r="O3499" s="10">
        <v>45.0</v>
      </c>
      <c r="P3499" s="10" t="str">
        <f t="array" ref="P3499">_xlfn.XLOOKUP(A3499,subscriptions!B3499:B10004,subscriptions!C3499:C10004)</f>
        <v>Mini</v>
      </c>
      <c r="Q3499" s="10" t="s">
        <v>128</v>
      </c>
      <c r="R3499" s="10" t="s">
        <v>148</v>
      </c>
      <c r="S3499" s="10" t="s">
        <v>1789</v>
      </c>
    </row>
    <row r="3500">
      <c r="A3500" s="1" t="s">
        <v>4584</v>
      </c>
      <c r="B3500" s="1" t="s">
        <v>1460</v>
      </c>
      <c r="C3500" s="1" t="s">
        <v>1251</v>
      </c>
      <c r="D3500" s="1" t="s">
        <v>27</v>
      </c>
      <c r="E3500" s="1" t="s">
        <v>179</v>
      </c>
      <c r="F3500" s="1" t="s">
        <v>844</v>
      </c>
      <c r="G3500" s="1" t="s">
        <v>17422</v>
      </c>
      <c r="H3500" s="1" t="s">
        <v>17423</v>
      </c>
      <c r="I3500" s="4">
        <v>84.21216435185185</v>
      </c>
      <c r="J3500" s="1">
        <v>378.45</v>
      </c>
      <c r="K3500" s="1">
        <v>69.35</v>
      </c>
      <c r="L3500" s="1">
        <v>100.0</v>
      </c>
      <c r="M3500" s="10">
        <f t="array" ref="M3500">_xlfn.XLOOKUP(A3500,subscriptions!B3500:B10004,subscriptions!D3500:D10004)</f>
        <v>80</v>
      </c>
      <c r="N3500" s="10">
        <f t="array" ref="N3500">_xlfn.XLOOKUP(A3500,subscriptions!B3500:B10004,subscriptions!G3500:G10004)</f>
        <v>20</v>
      </c>
      <c r="O3500" s="10">
        <v>64.0</v>
      </c>
      <c r="P3500" s="10" t="str">
        <f t="array" ref="P3500">_xlfn.XLOOKUP(A3500,subscriptions!B3500:B10004,subscriptions!C3500:C10004)</f>
        <v>Roam</v>
      </c>
      <c r="Q3500" s="10" t="s">
        <v>128</v>
      </c>
      <c r="R3500" s="10" t="s">
        <v>148</v>
      </c>
      <c r="S3500" s="10" t="s">
        <v>857</v>
      </c>
    </row>
    <row r="3501">
      <c r="A3501" s="1" t="s">
        <v>4587</v>
      </c>
      <c r="B3501" s="1" t="s">
        <v>2279</v>
      </c>
      <c r="C3501" s="1" t="s">
        <v>800</v>
      </c>
      <c r="D3501" s="1" t="s">
        <v>153</v>
      </c>
      <c r="E3501" s="1" t="s">
        <v>631</v>
      </c>
      <c r="F3501" s="1" t="s">
        <v>1115</v>
      </c>
      <c r="G3501" s="1" t="s">
        <v>17424</v>
      </c>
      <c r="H3501" s="1" t="s">
        <v>17425</v>
      </c>
      <c r="I3501" s="4">
        <v>84.33549768518519</v>
      </c>
      <c r="J3501" s="1">
        <v>2055.83</v>
      </c>
      <c r="K3501" s="1">
        <v>238.72</v>
      </c>
      <c r="M3501" s="10">
        <f t="array" ref="M3501">_xlfn.XLOOKUP(A3501,subscriptions!B3501:B10004,subscriptions!D3501:D10004)</f>
        <v>120</v>
      </c>
      <c r="N3501" s="10">
        <f t="array" ref="N3501">_xlfn.XLOOKUP(A3501,subscriptions!B3501:B10004,subscriptions!G3501:G10004)</f>
        <v>0</v>
      </c>
      <c r="O3501" s="10">
        <v>120.0</v>
      </c>
      <c r="P3501" s="10" t="str">
        <f t="array" ref="P3501">_xlfn.XLOOKUP(A3501,subscriptions!B3501:B10004,subscriptions!C3501:C10004)</f>
        <v>Residential</v>
      </c>
      <c r="Q3501" s="10" t="s">
        <v>173</v>
      </c>
      <c r="R3501" s="10" t="s">
        <v>212</v>
      </c>
      <c r="S3501" s="10" t="s">
        <v>571</v>
      </c>
    </row>
    <row r="3502">
      <c r="A3502" s="1" t="s">
        <v>4588</v>
      </c>
      <c r="B3502" s="1" t="s">
        <v>1141</v>
      </c>
      <c r="C3502" s="1" t="s">
        <v>279</v>
      </c>
      <c r="D3502" s="1" t="s">
        <v>27</v>
      </c>
      <c r="E3502" s="1" t="s">
        <v>262</v>
      </c>
      <c r="F3502" s="1" t="s">
        <v>674</v>
      </c>
      <c r="G3502" s="1" t="s">
        <v>17426</v>
      </c>
      <c r="H3502" s="1" t="s">
        <v>17427</v>
      </c>
      <c r="I3502" s="4">
        <v>84.29883101851851</v>
      </c>
      <c r="J3502" s="1">
        <v>556.4</v>
      </c>
      <c r="K3502" s="1">
        <v>102.51</v>
      </c>
      <c r="M3502" s="10">
        <f t="array" ref="M3502">_xlfn.XLOOKUP(A3502,subscriptions!B3502:B10004,subscriptions!D3502:D10004)</f>
        <v>120</v>
      </c>
      <c r="N3502" s="10">
        <f t="array" ref="N3502">_xlfn.XLOOKUP(A3502,subscriptions!B3502:B10004,subscriptions!G3502:G10004)</f>
        <v>5</v>
      </c>
      <c r="O3502" s="10">
        <v>114.0</v>
      </c>
      <c r="P3502" s="10" t="str">
        <f t="array" ref="P3502">_xlfn.XLOOKUP(A3502,subscriptions!B3502:B10004,subscriptions!C3502:C10004)</f>
        <v>Residential</v>
      </c>
      <c r="Q3502" s="10" t="s">
        <v>194</v>
      </c>
      <c r="R3502" s="10" t="s">
        <v>212</v>
      </c>
      <c r="S3502" s="10" t="s">
        <v>276</v>
      </c>
    </row>
    <row r="3503">
      <c r="A3503" s="1" t="s">
        <v>4589</v>
      </c>
      <c r="B3503" s="1" t="s">
        <v>132</v>
      </c>
      <c r="C3503" s="1" t="s">
        <v>1678</v>
      </c>
      <c r="D3503" s="1" t="s">
        <v>27</v>
      </c>
      <c r="E3503" s="1" t="s">
        <v>332</v>
      </c>
      <c r="F3503" s="1" t="s">
        <v>1028</v>
      </c>
      <c r="G3503" s="1" t="s">
        <v>17428</v>
      </c>
      <c r="H3503" s="1" t="s">
        <v>17429</v>
      </c>
      <c r="I3503" s="4">
        <v>84.25146990740741</v>
      </c>
      <c r="J3503" s="1">
        <v>2484.09</v>
      </c>
      <c r="K3503" s="1">
        <v>289.52</v>
      </c>
      <c r="M3503" s="10">
        <f t="array" ref="M3503">_xlfn.XLOOKUP(A3503,subscriptions!B3503:B10004,subscriptions!D3503:D10004)</f>
        <v>250</v>
      </c>
      <c r="N3503" s="10">
        <f t="array" ref="N3503">_xlfn.XLOOKUP(A3503,subscriptions!B3503:B10004,subscriptions!G3503:G10004)</f>
        <v>10</v>
      </c>
      <c r="O3503" s="10">
        <v>225.0</v>
      </c>
      <c r="P3503" s="10" t="str">
        <f t="array" ref="P3503">_xlfn.XLOOKUP(A3503,subscriptions!B3503:B10004,subscriptions!C3503:C10004)</f>
        <v>Business</v>
      </c>
      <c r="Q3503" s="10" t="s">
        <v>128</v>
      </c>
      <c r="R3503" s="10" t="s">
        <v>129</v>
      </c>
      <c r="S3503" s="10" t="s">
        <v>4065</v>
      </c>
    </row>
    <row r="3504">
      <c r="A3504" s="1" t="s">
        <v>4590</v>
      </c>
      <c r="B3504" s="1" t="s">
        <v>1099</v>
      </c>
      <c r="C3504" s="1" t="s">
        <v>1347</v>
      </c>
      <c r="D3504" s="1" t="s">
        <v>153</v>
      </c>
      <c r="E3504" s="1" t="s">
        <v>179</v>
      </c>
      <c r="F3504" s="1" t="s">
        <v>1760</v>
      </c>
      <c r="G3504" s="1" t="s">
        <v>17430</v>
      </c>
      <c r="H3504" s="1" t="s">
        <v>17431</v>
      </c>
      <c r="I3504" s="4">
        <v>84.25498842592593</v>
      </c>
      <c r="J3504" s="1">
        <v>8887.65</v>
      </c>
      <c r="K3504" s="1">
        <v>1338.43</v>
      </c>
      <c r="L3504" s="1">
        <v>100.0</v>
      </c>
      <c r="M3504" s="10">
        <f t="array" ref="M3504">_xlfn.XLOOKUP(A3504,subscriptions!B3504:B10004,subscriptions!D3504:D10004)</f>
        <v>120</v>
      </c>
      <c r="N3504" s="10">
        <f t="array" ref="N3504">_xlfn.XLOOKUP(A3504,subscriptions!B3504:B10004,subscriptions!G3504:G10004)</f>
        <v>20</v>
      </c>
      <c r="O3504" s="10">
        <v>96.0</v>
      </c>
      <c r="P3504" s="10" t="str">
        <f t="array" ref="P3504">_xlfn.XLOOKUP(A3504,subscriptions!B3504:B10004,subscriptions!C3504:C10004)</f>
        <v>Residential</v>
      </c>
      <c r="Q3504" s="10" t="s">
        <v>128</v>
      </c>
      <c r="R3504" s="10" t="s">
        <v>148</v>
      </c>
      <c r="S3504" s="10" t="s">
        <v>149</v>
      </c>
    </row>
    <row r="3505">
      <c r="A3505" s="1" t="s">
        <v>4591</v>
      </c>
      <c r="B3505" s="1" t="s">
        <v>177</v>
      </c>
      <c r="C3505" s="1" t="s">
        <v>786</v>
      </c>
      <c r="D3505" s="1" t="s">
        <v>153</v>
      </c>
      <c r="E3505" s="1" t="s">
        <v>262</v>
      </c>
      <c r="F3505" s="1" t="s">
        <v>2985</v>
      </c>
      <c r="G3505" s="1" t="s">
        <v>17432</v>
      </c>
      <c r="H3505" s="1" t="s">
        <v>17433</v>
      </c>
      <c r="I3505" s="4">
        <v>84.4195949074074</v>
      </c>
      <c r="J3505" s="1">
        <v>95.73</v>
      </c>
      <c r="K3505" s="1">
        <v>21.33</v>
      </c>
      <c r="M3505" s="10">
        <f t="array" ref="M3505">_xlfn.XLOOKUP(A3505,subscriptions!B3505:B10004,subscriptions!D3505:D10004)</f>
        <v>120</v>
      </c>
      <c r="N3505" s="10">
        <f t="array" ref="N3505">_xlfn.XLOOKUP(A3505,subscriptions!B3505:B10004,subscriptions!G3505:G10004)</f>
        <v>0</v>
      </c>
      <c r="O3505" s="10">
        <v>120.0</v>
      </c>
      <c r="P3505" s="10" t="str">
        <f t="array" ref="P3505">_xlfn.XLOOKUP(A3505,subscriptions!B3505:B10004,subscriptions!C3505:C10004)</f>
        <v>Residential</v>
      </c>
      <c r="Q3505" s="10" t="s">
        <v>173</v>
      </c>
      <c r="R3505" s="10" t="s">
        <v>212</v>
      </c>
      <c r="S3505" s="10" t="s">
        <v>1525</v>
      </c>
    </row>
    <row r="3506">
      <c r="A3506" s="1" t="s">
        <v>4592</v>
      </c>
      <c r="B3506" s="1" t="s">
        <v>919</v>
      </c>
      <c r="C3506" s="1" t="s">
        <v>426</v>
      </c>
      <c r="D3506" s="1" t="s">
        <v>27</v>
      </c>
      <c r="E3506" s="1" t="s">
        <v>28</v>
      </c>
      <c r="F3506" s="1" t="s">
        <v>801</v>
      </c>
      <c r="G3506" s="1" t="s">
        <v>17434</v>
      </c>
      <c r="H3506" s="1" t="s">
        <v>17435</v>
      </c>
      <c r="I3506" s="4">
        <v>84.25439814814816</v>
      </c>
      <c r="J3506" s="1">
        <v>3464.88</v>
      </c>
      <c r="K3506" s="1">
        <v>728.43</v>
      </c>
      <c r="M3506" s="10">
        <f t="array" ref="M3506">_xlfn.XLOOKUP(A3506,subscriptions!B3506:B10004,subscriptions!D3506:D10004)</f>
        <v>80</v>
      </c>
      <c r="N3506" s="10">
        <f t="array" ref="N3506">_xlfn.XLOOKUP(A3506,subscriptions!B3506:B10004,subscriptions!G3506:G10004)</f>
        <v>5</v>
      </c>
      <c r="O3506" s="10">
        <v>76.0</v>
      </c>
      <c r="P3506" s="10" t="str">
        <f t="array" ref="P3506">_xlfn.XLOOKUP(A3506,subscriptions!B3506:B10004,subscriptions!C3506:C10004)</f>
        <v>Roam</v>
      </c>
      <c r="Q3506" s="10" t="s">
        <v>194</v>
      </c>
      <c r="R3506" s="10" t="s">
        <v>148</v>
      </c>
      <c r="S3506" s="10" t="s">
        <v>2046</v>
      </c>
    </row>
    <row r="3507">
      <c r="A3507" s="1" t="s">
        <v>4593</v>
      </c>
      <c r="B3507" s="1" t="s">
        <v>713</v>
      </c>
      <c r="C3507" s="1" t="s">
        <v>2007</v>
      </c>
      <c r="D3507" s="1" t="s">
        <v>27</v>
      </c>
      <c r="E3507" s="1" t="s">
        <v>280</v>
      </c>
      <c r="F3507" s="1" t="s">
        <v>1478</v>
      </c>
      <c r="G3507" s="1" t="s">
        <v>17436</v>
      </c>
      <c r="H3507" s="1" t="s">
        <v>17437</v>
      </c>
      <c r="I3507" s="4">
        <v>84.2509375</v>
      </c>
      <c r="J3507" s="1">
        <v>1511.8</v>
      </c>
      <c r="K3507" s="1">
        <v>186.12</v>
      </c>
      <c r="M3507" s="10">
        <f t="array" ref="M3507">_xlfn.XLOOKUP(A3507,subscriptions!B3507:B10004,subscriptions!D3507:D10004)</f>
        <v>120</v>
      </c>
      <c r="N3507" s="10">
        <f t="array" ref="N3507">_xlfn.XLOOKUP(A3507,subscriptions!B3507:B10004,subscriptions!G3507:G10004)</f>
        <v>10</v>
      </c>
      <c r="O3507" s="10">
        <v>108.0</v>
      </c>
      <c r="P3507" s="10" t="str">
        <f t="array" ref="P3507">_xlfn.XLOOKUP(A3507,subscriptions!B3507:B10004,subscriptions!C3507:C10004)</f>
        <v>Residential</v>
      </c>
      <c r="Q3507" s="10" t="s">
        <v>128</v>
      </c>
      <c r="R3507" s="10" t="s">
        <v>212</v>
      </c>
      <c r="S3507" s="10" t="s">
        <v>1691</v>
      </c>
    </row>
    <row r="3508">
      <c r="A3508" s="1" t="s">
        <v>4594</v>
      </c>
      <c r="B3508" s="1" t="s">
        <v>1995</v>
      </c>
      <c r="C3508" s="1" t="s">
        <v>1833</v>
      </c>
      <c r="D3508" s="1" t="s">
        <v>153</v>
      </c>
      <c r="E3508" s="1" t="s">
        <v>714</v>
      </c>
      <c r="F3508" s="1" t="s">
        <v>2562</v>
      </c>
      <c r="G3508" s="1" t="s">
        <v>17438</v>
      </c>
      <c r="H3508" s="1" t="s">
        <v>17439</v>
      </c>
      <c r="I3508" s="4">
        <v>84.29826388888888</v>
      </c>
      <c r="J3508" s="1">
        <v>5489.29</v>
      </c>
      <c r="K3508" s="1">
        <v>1241.32</v>
      </c>
      <c r="M3508" s="10">
        <f t="array" ref="M3508">_xlfn.XLOOKUP(A3508,subscriptions!B3508:B10004,subscriptions!D3508:D10004)</f>
        <v>250</v>
      </c>
      <c r="N3508" s="10">
        <f t="array" ref="N3508">_xlfn.XLOOKUP(A3508,subscriptions!B3508:B10004,subscriptions!G3508:G10004)</f>
        <v>20</v>
      </c>
      <c r="O3508" s="10">
        <v>200.0</v>
      </c>
      <c r="P3508" s="10" t="str">
        <f t="array" ref="P3508">_xlfn.XLOOKUP(A3508,subscriptions!B3508:B10004,subscriptions!C3508:C10004)</f>
        <v>Business</v>
      </c>
      <c r="Q3508" s="10" t="s">
        <v>128</v>
      </c>
      <c r="R3508" s="10" t="s">
        <v>129</v>
      </c>
      <c r="S3508" s="10" t="s">
        <v>785</v>
      </c>
    </row>
    <row r="3509">
      <c r="A3509" s="1" t="s">
        <v>4596</v>
      </c>
      <c r="B3509" s="1" t="s">
        <v>969</v>
      </c>
      <c r="C3509" s="1" t="s">
        <v>2483</v>
      </c>
      <c r="D3509" s="1" t="s">
        <v>27</v>
      </c>
      <c r="E3509" s="1" t="s">
        <v>179</v>
      </c>
      <c r="F3509" s="1" t="s">
        <v>1760</v>
      </c>
      <c r="G3509" s="1" t="s">
        <v>17440</v>
      </c>
      <c r="H3509" s="1" t="s">
        <v>17441</v>
      </c>
      <c r="I3509" s="4">
        <v>84.2565625</v>
      </c>
      <c r="J3509" s="1">
        <v>988.26</v>
      </c>
      <c r="K3509" s="1">
        <v>244.89</v>
      </c>
      <c r="L3509" s="1">
        <v>100.0</v>
      </c>
      <c r="M3509" s="10">
        <f t="array" ref="M3509">_xlfn.XLOOKUP(A3509,subscriptions!B3509:B10004,subscriptions!D3509:D10004)</f>
        <v>120</v>
      </c>
      <c r="N3509" s="10">
        <f t="array" ref="N3509">_xlfn.XLOOKUP(A3509,subscriptions!B3509:B10004,subscriptions!G3509:G10004)</f>
        <v>0</v>
      </c>
      <c r="O3509" s="10">
        <v>120.0</v>
      </c>
      <c r="P3509" s="10" t="str">
        <f t="array" ref="P3509">_xlfn.XLOOKUP(A3509,subscriptions!B3509:B10004,subscriptions!C3509:C10004)</f>
        <v>Residential</v>
      </c>
      <c r="Q3509" s="10" t="s">
        <v>173</v>
      </c>
      <c r="R3509" s="10" t="s">
        <v>212</v>
      </c>
      <c r="S3509" s="10" t="s">
        <v>130</v>
      </c>
    </row>
    <row r="3510">
      <c r="A3510" s="1" t="s">
        <v>4599</v>
      </c>
      <c r="B3510" s="1" t="s">
        <v>24</v>
      </c>
      <c r="C3510" s="1" t="s">
        <v>198</v>
      </c>
      <c r="D3510" s="1" t="s">
        <v>27</v>
      </c>
      <c r="E3510" s="1" t="s">
        <v>332</v>
      </c>
      <c r="F3510" s="1" t="s">
        <v>2415</v>
      </c>
      <c r="G3510" s="1" t="s">
        <v>17442</v>
      </c>
      <c r="H3510" s="1" t="s">
        <v>17443</v>
      </c>
      <c r="I3510" s="4">
        <v>84.3759375</v>
      </c>
      <c r="J3510" s="1">
        <v>2869.78</v>
      </c>
      <c r="K3510" s="1">
        <v>706.38</v>
      </c>
      <c r="M3510" s="10">
        <f t="array" ref="M3510">_xlfn.XLOOKUP(A3510,subscriptions!B3510:B10004,subscriptions!D3510:D10004)</f>
        <v>120</v>
      </c>
      <c r="N3510" s="10">
        <f t="array" ref="N3510">_xlfn.XLOOKUP(A3510,subscriptions!B3510:B10004,subscriptions!G3510:G10004)</f>
        <v>5</v>
      </c>
      <c r="O3510" s="10">
        <v>114.0</v>
      </c>
      <c r="P3510" s="10" t="str">
        <f t="array" ref="P3510">_xlfn.XLOOKUP(A3510,subscriptions!B3510:B10004,subscriptions!C3510:C10004)</f>
        <v>Residential</v>
      </c>
      <c r="Q3510" s="10" t="s">
        <v>194</v>
      </c>
      <c r="R3510" s="10" t="s">
        <v>212</v>
      </c>
      <c r="S3510" s="10" t="s">
        <v>1442</v>
      </c>
    </row>
    <row r="3511">
      <c r="A3511" s="1" t="s">
        <v>4600</v>
      </c>
      <c r="B3511" s="1" t="s">
        <v>2521</v>
      </c>
      <c r="C3511" s="1" t="s">
        <v>133</v>
      </c>
      <c r="D3511" s="1" t="s">
        <v>153</v>
      </c>
      <c r="E3511" s="1" t="s">
        <v>28</v>
      </c>
      <c r="F3511" s="1" t="s">
        <v>3899</v>
      </c>
      <c r="G3511" s="1" t="s">
        <v>17444</v>
      </c>
      <c r="H3511" s="1" t="s">
        <v>17445</v>
      </c>
      <c r="I3511" s="4">
        <v>84.215625</v>
      </c>
      <c r="J3511" s="1">
        <v>146.64</v>
      </c>
      <c r="K3511" s="1">
        <v>32.72</v>
      </c>
      <c r="M3511" s="10">
        <f t="array" ref="M3511">_xlfn.XLOOKUP(A3511,subscriptions!B3511:B10004,subscriptions!D3511:D10004)</f>
        <v>50</v>
      </c>
      <c r="N3511" s="10">
        <f t="array" ref="N3511">_xlfn.XLOOKUP(A3511,subscriptions!B3511:B10004,subscriptions!G3511:G10004)</f>
        <v>10</v>
      </c>
      <c r="O3511" s="10">
        <v>45.0</v>
      </c>
      <c r="P3511" s="10" t="str">
        <f t="array" ref="P3511">_xlfn.XLOOKUP(A3511,subscriptions!B3511:B10004,subscriptions!C3511:C10004)</f>
        <v>Mini</v>
      </c>
      <c r="Q3511" s="10" t="s">
        <v>128</v>
      </c>
      <c r="R3511" s="10" t="s">
        <v>148</v>
      </c>
      <c r="S3511" s="10" t="s">
        <v>1212</v>
      </c>
    </row>
    <row r="3512">
      <c r="A3512" s="1" t="s">
        <v>4601</v>
      </c>
      <c r="B3512" s="1" t="s">
        <v>312</v>
      </c>
      <c r="C3512" s="1" t="s">
        <v>1415</v>
      </c>
      <c r="D3512" s="1" t="s">
        <v>153</v>
      </c>
      <c r="E3512" s="1" t="s">
        <v>111</v>
      </c>
      <c r="F3512" s="1" t="s">
        <v>1906</v>
      </c>
      <c r="G3512" s="1" t="s">
        <v>17446</v>
      </c>
      <c r="H3512" s="1" t="s">
        <v>17447</v>
      </c>
      <c r="I3512" s="4">
        <v>84.34184027777778</v>
      </c>
      <c r="J3512" s="1">
        <v>662.58</v>
      </c>
      <c r="K3512" s="1">
        <v>96.27</v>
      </c>
      <c r="M3512" s="10">
        <f t="array" ref="M3512">_xlfn.XLOOKUP(A3512,subscriptions!B3512:B10004,subscriptions!D3512:D10004)</f>
        <v>80</v>
      </c>
      <c r="N3512" s="10">
        <f t="array" ref="N3512">_xlfn.XLOOKUP(A3512,subscriptions!B3512:B10004,subscriptions!G3512:G10004)</f>
        <v>20</v>
      </c>
      <c r="O3512" s="10">
        <v>64.0</v>
      </c>
      <c r="P3512" s="10" t="str">
        <f t="array" ref="P3512">_xlfn.XLOOKUP(A3512,subscriptions!B3512:B10004,subscriptions!C3512:C10004)</f>
        <v>Roam</v>
      </c>
      <c r="Q3512" s="10" t="s">
        <v>128</v>
      </c>
      <c r="R3512" s="10" t="s">
        <v>148</v>
      </c>
      <c r="S3512" s="10" t="s">
        <v>1703</v>
      </c>
    </row>
    <row r="3513">
      <c r="A3513" s="1" t="s">
        <v>4602</v>
      </c>
      <c r="B3513" s="1" t="s">
        <v>6037</v>
      </c>
      <c r="C3513" s="1" t="s">
        <v>605</v>
      </c>
      <c r="D3513" s="1" t="s">
        <v>27</v>
      </c>
      <c r="E3513" s="1" t="s">
        <v>179</v>
      </c>
      <c r="F3513" s="1" t="s">
        <v>1760</v>
      </c>
      <c r="G3513" s="1" t="s">
        <v>17448</v>
      </c>
      <c r="H3513" s="1" t="s">
        <v>17449</v>
      </c>
      <c r="I3513" s="4">
        <v>84.17446759259259</v>
      </c>
      <c r="J3513" s="1">
        <v>154.05</v>
      </c>
      <c r="K3513" s="1">
        <v>22.96</v>
      </c>
      <c r="L3513" s="1">
        <v>100.0</v>
      </c>
      <c r="M3513" s="10">
        <f t="array" ref="M3513">_xlfn.XLOOKUP(A3513,subscriptions!B3513:B10004,subscriptions!D3513:D10004)</f>
        <v>120</v>
      </c>
      <c r="N3513" s="10">
        <f t="array" ref="N3513">_xlfn.XLOOKUP(A3513,subscriptions!B3513:B10004,subscriptions!G3513:G10004)</f>
        <v>0</v>
      </c>
      <c r="O3513" s="10">
        <v>120.0</v>
      </c>
      <c r="P3513" s="10" t="str">
        <f t="array" ref="P3513">_xlfn.XLOOKUP(A3513,subscriptions!B3513:B10004,subscriptions!C3513:C10004)</f>
        <v>Residential</v>
      </c>
      <c r="Q3513" s="10" t="s">
        <v>173</v>
      </c>
      <c r="R3513" s="10" t="s">
        <v>212</v>
      </c>
      <c r="S3513" s="10" t="s">
        <v>507</v>
      </c>
    </row>
    <row r="3514">
      <c r="A3514" s="1" t="s">
        <v>4603</v>
      </c>
      <c r="B3514" s="1" t="s">
        <v>278</v>
      </c>
      <c r="C3514" s="1" t="s">
        <v>786</v>
      </c>
      <c r="D3514" s="1" t="s">
        <v>27</v>
      </c>
      <c r="E3514" s="1" t="s">
        <v>111</v>
      </c>
      <c r="F3514" s="1" t="s">
        <v>154</v>
      </c>
      <c r="G3514" s="1" t="s">
        <v>17450</v>
      </c>
      <c r="H3514" s="1" t="s">
        <v>17451</v>
      </c>
      <c r="I3514" s="4">
        <v>84.29743055555555</v>
      </c>
      <c r="J3514" s="1">
        <v>5604.05</v>
      </c>
      <c r="K3514" s="1">
        <v>612.13</v>
      </c>
      <c r="M3514" s="10">
        <f t="array" ref="M3514">_xlfn.XLOOKUP(A3514,subscriptions!B3514:B10004,subscriptions!D3514:D10004)</f>
        <v>120</v>
      </c>
      <c r="N3514" s="10">
        <f t="array" ref="N3514">_xlfn.XLOOKUP(A3514,subscriptions!B3514:B10004,subscriptions!G3514:G10004)</f>
        <v>5</v>
      </c>
      <c r="O3514" s="10">
        <v>114.0</v>
      </c>
      <c r="P3514" s="10" t="str">
        <f t="array" ref="P3514">_xlfn.XLOOKUP(A3514,subscriptions!B3514:B10004,subscriptions!C3514:C10004)</f>
        <v>Residential</v>
      </c>
      <c r="Q3514" s="10" t="s">
        <v>194</v>
      </c>
      <c r="R3514" s="10" t="s">
        <v>212</v>
      </c>
      <c r="S3514" s="10" t="s">
        <v>407</v>
      </c>
    </row>
    <row r="3515">
      <c r="A3515" s="1" t="s">
        <v>4604</v>
      </c>
      <c r="B3515" s="1" t="s">
        <v>1226</v>
      </c>
      <c r="C3515" s="1" t="s">
        <v>152</v>
      </c>
      <c r="D3515" s="1" t="s">
        <v>153</v>
      </c>
      <c r="E3515" s="1" t="s">
        <v>631</v>
      </c>
      <c r="F3515" s="1" t="s">
        <v>2293</v>
      </c>
      <c r="G3515" s="1" t="s">
        <v>17452</v>
      </c>
      <c r="H3515" s="1" t="s">
        <v>17453</v>
      </c>
      <c r="I3515" s="4">
        <v>84.21391203703703</v>
      </c>
      <c r="J3515" s="1">
        <v>2597.19</v>
      </c>
      <c r="K3515" s="1">
        <v>468.26</v>
      </c>
      <c r="M3515" s="10">
        <f t="array" ref="M3515">_xlfn.XLOOKUP(A3515,subscriptions!B3515:B10004,subscriptions!D3515:D10004)</f>
        <v>250</v>
      </c>
      <c r="N3515" s="10">
        <f t="array" ref="N3515">_xlfn.XLOOKUP(A3515,subscriptions!B3515:B10004,subscriptions!G3515:G10004)</f>
        <v>10</v>
      </c>
      <c r="O3515" s="10">
        <v>225.0</v>
      </c>
      <c r="P3515" s="10" t="str">
        <f t="array" ref="P3515">_xlfn.XLOOKUP(A3515,subscriptions!B3515:B10004,subscriptions!C3515:C10004)</f>
        <v>Business</v>
      </c>
      <c r="Q3515" s="10" t="s">
        <v>128</v>
      </c>
      <c r="R3515" s="10" t="s">
        <v>129</v>
      </c>
      <c r="S3515" s="10" t="s">
        <v>388</v>
      </c>
    </row>
    <row r="3516">
      <c r="A3516" s="1" t="s">
        <v>4605</v>
      </c>
      <c r="B3516" s="1" t="s">
        <v>375</v>
      </c>
      <c r="C3516" s="1" t="s">
        <v>800</v>
      </c>
      <c r="D3516" s="1" t="s">
        <v>27</v>
      </c>
      <c r="E3516" s="1" t="s">
        <v>28</v>
      </c>
      <c r="F3516" s="1" t="s">
        <v>3899</v>
      </c>
      <c r="G3516" s="1" t="s">
        <v>17454</v>
      </c>
      <c r="H3516" s="1" t="s">
        <v>17455</v>
      </c>
      <c r="I3516" s="4">
        <v>84.33773148148148</v>
      </c>
      <c r="J3516" s="1">
        <v>2921.37</v>
      </c>
      <c r="K3516" s="1">
        <v>495.79</v>
      </c>
      <c r="M3516" s="10">
        <f t="array" ref="M3516">_xlfn.XLOOKUP(A3516,subscriptions!B3516:B10004,subscriptions!D3516:D10004)</f>
        <v>120</v>
      </c>
      <c r="N3516" s="10">
        <f t="array" ref="N3516">_xlfn.XLOOKUP(A3516,subscriptions!B3516:B10004,subscriptions!G3516:G10004)</f>
        <v>20</v>
      </c>
      <c r="O3516" s="10">
        <v>96.0</v>
      </c>
      <c r="P3516" s="10" t="str">
        <f t="array" ref="P3516">_xlfn.XLOOKUP(A3516,subscriptions!B3516:B10004,subscriptions!C3516:C10004)</f>
        <v>Residential</v>
      </c>
      <c r="Q3516" s="10" t="s">
        <v>128</v>
      </c>
      <c r="R3516" s="10" t="s">
        <v>148</v>
      </c>
      <c r="S3516" s="10" t="s">
        <v>1961</v>
      </c>
    </row>
    <row r="3517">
      <c r="A3517" s="1" t="s">
        <v>4606</v>
      </c>
      <c r="B3517" s="1" t="s">
        <v>1984</v>
      </c>
      <c r="C3517" s="1" t="s">
        <v>492</v>
      </c>
      <c r="D3517" s="1" t="s">
        <v>153</v>
      </c>
      <c r="E3517" s="1" t="s">
        <v>219</v>
      </c>
      <c r="F3517" s="1" t="s">
        <v>590</v>
      </c>
      <c r="G3517" s="1" t="s">
        <v>17456</v>
      </c>
      <c r="H3517" s="1" t="s">
        <v>17457</v>
      </c>
      <c r="I3517" s="4">
        <v>84.21487268518518</v>
      </c>
      <c r="J3517" s="1">
        <v>4220.09</v>
      </c>
      <c r="K3517" s="1">
        <v>819.98</v>
      </c>
      <c r="M3517" s="10">
        <f t="array" ref="M3517">_xlfn.XLOOKUP(A3517,subscriptions!B3517:B10004,subscriptions!D3517:D10004)</f>
        <v>80</v>
      </c>
      <c r="N3517" s="10">
        <f t="array" ref="N3517">_xlfn.XLOOKUP(A3517,subscriptions!B3517:B10004,subscriptions!G3517:G10004)</f>
        <v>0</v>
      </c>
      <c r="O3517" s="10">
        <v>80.0</v>
      </c>
      <c r="P3517" s="10" t="str">
        <f t="array" ref="P3517">_xlfn.XLOOKUP(A3517,subscriptions!B3517:B10004,subscriptions!C3517:C10004)</f>
        <v>Roam</v>
      </c>
      <c r="Q3517" s="10" t="s">
        <v>173</v>
      </c>
      <c r="R3517" s="10" t="s">
        <v>148</v>
      </c>
      <c r="S3517" s="10" t="s">
        <v>3641</v>
      </c>
    </row>
    <row r="3518">
      <c r="A3518" s="1" t="s">
        <v>4607</v>
      </c>
      <c r="B3518" s="1" t="s">
        <v>312</v>
      </c>
      <c r="C3518" s="1" t="s">
        <v>133</v>
      </c>
      <c r="D3518" s="1" t="s">
        <v>153</v>
      </c>
      <c r="E3518" s="1" t="s">
        <v>280</v>
      </c>
      <c r="F3518" s="1" t="s">
        <v>2239</v>
      </c>
      <c r="G3518" s="1" t="s">
        <v>17458</v>
      </c>
      <c r="H3518" s="1" t="s">
        <v>17459</v>
      </c>
      <c r="I3518" s="4">
        <v>84.25364583333334</v>
      </c>
      <c r="J3518" s="1">
        <v>183.42</v>
      </c>
      <c r="K3518" s="1">
        <v>45.14</v>
      </c>
      <c r="M3518" s="10">
        <f t="array" ref="M3518">_xlfn.XLOOKUP(A3518,subscriptions!B3518:B10004,subscriptions!D3518:D10004)</f>
        <v>120</v>
      </c>
      <c r="N3518" s="10">
        <f t="array" ref="N3518">_xlfn.XLOOKUP(A3518,subscriptions!B3518:B10004,subscriptions!G3518:G10004)</f>
        <v>5</v>
      </c>
      <c r="O3518" s="10">
        <v>114.0</v>
      </c>
      <c r="P3518" s="10" t="str">
        <f t="array" ref="P3518">_xlfn.XLOOKUP(A3518,subscriptions!B3518:B10004,subscriptions!C3518:C10004)</f>
        <v>Residential</v>
      </c>
      <c r="Q3518" s="10" t="s">
        <v>194</v>
      </c>
      <c r="R3518" s="10" t="s">
        <v>212</v>
      </c>
      <c r="S3518" s="10" t="s">
        <v>1832</v>
      </c>
    </row>
    <row r="3519">
      <c r="A3519" s="1" t="s">
        <v>4608</v>
      </c>
      <c r="B3519" s="1" t="s">
        <v>439</v>
      </c>
      <c r="C3519" s="1" t="s">
        <v>178</v>
      </c>
      <c r="D3519" s="1" t="s">
        <v>153</v>
      </c>
      <c r="E3519" s="1" t="s">
        <v>219</v>
      </c>
      <c r="F3519" s="1" t="s">
        <v>2446</v>
      </c>
      <c r="G3519" s="1" t="s">
        <v>17460</v>
      </c>
      <c r="H3519" s="1" t="s">
        <v>17461</v>
      </c>
      <c r="I3519" s="4">
        <v>84.33564814814815</v>
      </c>
      <c r="J3519" s="1">
        <v>780.66</v>
      </c>
      <c r="K3519" s="1">
        <v>182.47</v>
      </c>
      <c r="M3519" s="10">
        <f t="array" ref="M3519">_xlfn.XLOOKUP(A3519,subscriptions!B3519:B10004,subscriptions!D3519:D10004)</f>
        <v>120</v>
      </c>
      <c r="N3519" s="10">
        <f t="array" ref="N3519">_xlfn.XLOOKUP(A3519,subscriptions!B3519:B10004,subscriptions!G3519:G10004)</f>
        <v>10</v>
      </c>
      <c r="O3519" s="10">
        <v>108.0</v>
      </c>
      <c r="P3519" s="10" t="str">
        <f t="array" ref="P3519">_xlfn.XLOOKUP(A3519,subscriptions!B3519:B10004,subscriptions!C3519:C10004)</f>
        <v>Residential</v>
      </c>
      <c r="Q3519" s="10" t="s">
        <v>128</v>
      </c>
      <c r="R3519" s="10" t="s">
        <v>212</v>
      </c>
      <c r="S3519" s="10" t="s">
        <v>571</v>
      </c>
    </row>
    <row r="3520">
      <c r="A3520" s="1" t="s">
        <v>4611</v>
      </c>
      <c r="B3520" s="1" t="s">
        <v>2279</v>
      </c>
      <c r="C3520" s="1" t="s">
        <v>178</v>
      </c>
      <c r="D3520" s="1" t="s">
        <v>153</v>
      </c>
      <c r="E3520" s="1" t="s">
        <v>219</v>
      </c>
      <c r="F3520" s="1" t="s">
        <v>4220</v>
      </c>
      <c r="G3520" s="1" t="s">
        <v>17462</v>
      </c>
      <c r="H3520" s="1" t="s">
        <v>17463</v>
      </c>
      <c r="I3520" s="4">
        <v>84.3795138888889</v>
      </c>
      <c r="J3520" s="1">
        <v>160.53</v>
      </c>
      <c r="K3520" s="1">
        <v>31.74</v>
      </c>
      <c r="M3520" s="10">
        <f t="array" ref="M3520">_xlfn.XLOOKUP(A3520,subscriptions!B3520:B10004,subscriptions!D3520:D10004)</f>
        <v>120</v>
      </c>
      <c r="N3520" s="10">
        <f t="array" ref="N3520">_xlfn.XLOOKUP(A3520,subscriptions!B3520:B10004,subscriptions!G3520:G10004)</f>
        <v>20</v>
      </c>
      <c r="O3520" s="10">
        <v>96.0</v>
      </c>
      <c r="P3520" s="10" t="str">
        <f t="array" ref="P3520">_xlfn.XLOOKUP(A3520,subscriptions!B3520:B10004,subscriptions!C3520:C10004)</f>
        <v>Residential</v>
      </c>
      <c r="Q3520" s="10" t="s">
        <v>128</v>
      </c>
      <c r="R3520" s="10" t="s">
        <v>148</v>
      </c>
      <c r="S3520" s="10" t="s">
        <v>2380</v>
      </c>
    </row>
    <row r="3521">
      <c r="A3521" s="1" t="s">
        <v>4612</v>
      </c>
      <c r="B3521" s="1" t="s">
        <v>4627</v>
      </c>
      <c r="C3521" s="1" t="s">
        <v>473</v>
      </c>
      <c r="D3521" s="1" t="s">
        <v>27</v>
      </c>
      <c r="E3521" s="1" t="s">
        <v>631</v>
      </c>
      <c r="F3521" s="1" t="s">
        <v>1318</v>
      </c>
      <c r="G3521" s="1" t="s">
        <v>17464</v>
      </c>
      <c r="H3521" s="1" t="s">
        <v>17465</v>
      </c>
      <c r="I3521" s="4">
        <v>84.25354166666666</v>
      </c>
      <c r="J3521" s="1">
        <v>405.09</v>
      </c>
      <c r="K3521" s="1">
        <v>107.1</v>
      </c>
      <c r="M3521" s="10">
        <f t="array" ref="M3521">_xlfn.XLOOKUP(A3521,subscriptions!B3521:B10004,subscriptions!D3521:D10004)</f>
        <v>120</v>
      </c>
      <c r="N3521" s="10">
        <f t="array" ref="N3521">_xlfn.XLOOKUP(A3521,subscriptions!B3521:B10004,subscriptions!G3521:G10004)</f>
        <v>0</v>
      </c>
      <c r="O3521" s="10">
        <v>120.0</v>
      </c>
      <c r="P3521" s="10" t="str">
        <f t="array" ref="P3521">_xlfn.XLOOKUP(A3521,subscriptions!B3521:B10004,subscriptions!C3521:C10004)</f>
        <v>Residential</v>
      </c>
      <c r="Q3521" s="10" t="s">
        <v>173</v>
      </c>
      <c r="R3521" s="10" t="s">
        <v>212</v>
      </c>
      <c r="S3521" s="10" t="s">
        <v>1832</v>
      </c>
    </row>
    <row r="3522">
      <c r="A3522" s="1" t="s">
        <v>4613</v>
      </c>
      <c r="B3522" s="1" t="s">
        <v>589</v>
      </c>
      <c r="C3522" s="1" t="s">
        <v>133</v>
      </c>
      <c r="D3522" s="1" t="s">
        <v>153</v>
      </c>
      <c r="E3522" s="1" t="s">
        <v>714</v>
      </c>
      <c r="F3522" s="1" t="s">
        <v>1730</v>
      </c>
      <c r="G3522" s="1" t="s">
        <v>17466</v>
      </c>
      <c r="H3522" s="1" t="s">
        <v>17467</v>
      </c>
      <c r="I3522" s="4">
        <v>84.33908564814814</v>
      </c>
      <c r="J3522" s="1">
        <v>440.81</v>
      </c>
      <c r="K3522" s="1">
        <v>61.87</v>
      </c>
      <c r="M3522" s="10">
        <f t="array" ref="M3522">_xlfn.XLOOKUP(A3522,subscriptions!B3522:B10004,subscriptions!D3522:D10004)</f>
        <v>50</v>
      </c>
      <c r="N3522" s="10">
        <f t="array" ref="N3522">_xlfn.XLOOKUP(A3522,subscriptions!B3522:B10004,subscriptions!G3522:G10004)</f>
        <v>5</v>
      </c>
      <c r="O3522" s="10">
        <v>47.5</v>
      </c>
      <c r="P3522" s="10" t="str">
        <f t="array" ref="P3522">_xlfn.XLOOKUP(A3522,subscriptions!B3522:B10004,subscriptions!C3522:C10004)</f>
        <v>Mini</v>
      </c>
      <c r="Q3522" s="10" t="s">
        <v>194</v>
      </c>
      <c r="R3522" s="10" t="s">
        <v>148</v>
      </c>
      <c r="S3522" s="10" t="s">
        <v>2016</v>
      </c>
    </row>
    <row r="3523">
      <c r="A3523" s="1" t="s">
        <v>4614</v>
      </c>
      <c r="B3523" s="1" t="s">
        <v>236</v>
      </c>
      <c r="C3523" s="1" t="s">
        <v>1100</v>
      </c>
      <c r="D3523" s="1" t="s">
        <v>153</v>
      </c>
      <c r="E3523" s="1" t="s">
        <v>280</v>
      </c>
      <c r="F3523" s="1" t="s">
        <v>494</v>
      </c>
      <c r="G3523" s="1" t="s">
        <v>17468</v>
      </c>
      <c r="H3523" s="1" t="s">
        <v>17469</v>
      </c>
      <c r="I3523" s="4">
        <v>84.38293981481482</v>
      </c>
      <c r="J3523" s="1">
        <v>999.79</v>
      </c>
      <c r="K3523" s="1">
        <v>172.69</v>
      </c>
      <c r="M3523" s="10">
        <f t="array" ref="M3523">_xlfn.XLOOKUP(A3523,subscriptions!B3523:B10004,subscriptions!D3523:D10004)</f>
        <v>50</v>
      </c>
      <c r="N3523" s="10">
        <f t="array" ref="N3523">_xlfn.XLOOKUP(A3523,subscriptions!B3523:B10004,subscriptions!G3523:G10004)</f>
        <v>10</v>
      </c>
      <c r="O3523" s="10">
        <v>45.0</v>
      </c>
      <c r="P3523" s="10" t="str">
        <f t="array" ref="P3523">_xlfn.XLOOKUP(A3523,subscriptions!B3523:B10004,subscriptions!C3523:C10004)</f>
        <v>Mini</v>
      </c>
      <c r="Q3523" s="10" t="s">
        <v>128</v>
      </c>
      <c r="R3523" s="10" t="s">
        <v>148</v>
      </c>
      <c r="S3523" s="10" t="s">
        <v>671</v>
      </c>
    </row>
    <row r="3524">
      <c r="A3524" s="1" t="s">
        <v>4615</v>
      </c>
      <c r="B3524" s="1" t="s">
        <v>1317</v>
      </c>
      <c r="C3524" s="1" t="s">
        <v>152</v>
      </c>
      <c r="D3524" s="1" t="s">
        <v>27</v>
      </c>
      <c r="E3524" s="1" t="s">
        <v>332</v>
      </c>
      <c r="F3524" s="1" t="s">
        <v>788</v>
      </c>
      <c r="G3524" s="1" t="s">
        <v>17470</v>
      </c>
      <c r="H3524" s="1" t="s">
        <v>17471</v>
      </c>
      <c r="I3524" s="4">
        <v>84.41949074074074</v>
      </c>
      <c r="J3524" s="1">
        <v>519.11</v>
      </c>
      <c r="K3524" s="1">
        <v>120.1</v>
      </c>
      <c r="M3524" s="10">
        <f t="array" ref="M3524">_xlfn.XLOOKUP(A3524,subscriptions!B3524:B10004,subscriptions!D3524:D10004)</f>
        <v>120</v>
      </c>
      <c r="N3524" s="10">
        <f t="array" ref="N3524">_xlfn.XLOOKUP(A3524,subscriptions!B3524:B10004,subscriptions!G3524:G10004)</f>
        <v>20</v>
      </c>
      <c r="O3524" s="10">
        <v>96.0</v>
      </c>
      <c r="P3524" s="10" t="str">
        <f t="array" ref="P3524">_xlfn.XLOOKUP(A3524,subscriptions!B3524:B10004,subscriptions!C3524:C10004)</f>
        <v>Residential</v>
      </c>
      <c r="Q3524" s="10" t="s">
        <v>128</v>
      </c>
      <c r="R3524" s="10" t="s">
        <v>148</v>
      </c>
      <c r="S3524" s="10" t="s">
        <v>1525</v>
      </c>
    </row>
    <row r="3525">
      <c r="A3525" s="1" t="s">
        <v>4616</v>
      </c>
      <c r="B3525" s="1" t="s">
        <v>2096</v>
      </c>
      <c r="C3525" s="1" t="s">
        <v>524</v>
      </c>
      <c r="D3525" s="1" t="s">
        <v>27</v>
      </c>
      <c r="E3525" s="1" t="s">
        <v>239</v>
      </c>
      <c r="F3525" s="1" t="s">
        <v>240</v>
      </c>
      <c r="G3525" s="1" t="s">
        <v>17472</v>
      </c>
      <c r="H3525" s="1" t="s">
        <v>17473</v>
      </c>
      <c r="I3525" s="4">
        <v>84.29868055555555</v>
      </c>
      <c r="J3525" s="1">
        <v>209.67</v>
      </c>
      <c r="K3525" s="1">
        <v>59.76</v>
      </c>
      <c r="M3525" s="10">
        <f t="array" ref="M3525">_xlfn.XLOOKUP(A3525,subscriptions!B3525:B10004,subscriptions!D3525:D10004)</f>
        <v>250</v>
      </c>
      <c r="N3525" s="10">
        <f t="array" ref="N3525">_xlfn.XLOOKUP(A3525,subscriptions!B3525:B10004,subscriptions!G3525:G10004)</f>
        <v>0</v>
      </c>
      <c r="O3525" s="10">
        <v>250.0</v>
      </c>
      <c r="P3525" s="10" t="str">
        <f t="array" ref="P3525">_xlfn.XLOOKUP(A3525,subscriptions!B3525:B10004,subscriptions!C3525:C10004)</f>
        <v>Business</v>
      </c>
      <c r="Q3525" s="10" t="s">
        <v>173</v>
      </c>
      <c r="R3525" s="10" t="s">
        <v>129</v>
      </c>
      <c r="S3525" s="10" t="s">
        <v>276</v>
      </c>
    </row>
    <row r="3526">
      <c r="A3526" s="1" t="s">
        <v>4617</v>
      </c>
      <c r="B3526" s="1" t="s">
        <v>772</v>
      </c>
      <c r="C3526" s="1" t="s">
        <v>800</v>
      </c>
      <c r="D3526" s="1" t="s">
        <v>153</v>
      </c>
      <c r="E3526" s="1" t="s">
        <v>179</v>
      </c>
      <c r="F3526" s="1" t="s">
        <v>1045</v>
      </c>
      <c r="G3526" s="1" t="s">
        <v>17474</v>
      </c>
      <c r="H3526" s="1" t="s">
        <v>17475</v>
      </c>
      <c r="I3526" s="4">
        <v>84.37802083333334</v>
      </c>
      <c r="J3526" s="1">
        <v>324.97</v>
      </c>
      <c r="K3526" s="1">
        <v>59.51</v>
      </c>
      <c r="L3526" s="1">
        <v>100.0</v>
      </c>
      <c r="M3526" s="10">
        <f t="array" ref="M3526">_xlfn.XLOOKUP(A3526,subscriptions!B3526:B10004,subscriptions!D3526:D10004)</f>
        <v>80</v>
      </c>
      <c r="N3526" s="10">
        <f t="array" ref="N3526">_xlfn.XLOOKUP(A3526,subscriptions!B3526:B10004,subscriptions!G3526:G10004)</f>
        <v>5</v>
      </c>
      <c r="O3526" s="10">
        <v>76.0</v>
      </c>
      <c r="P3526" s="10" t="str">
        <f t="array" ref="P3526">_xlfn.XLOOKUP(A3526,subscriptions!B3526:B10004,subscriptions!C3526:C10004)</f>
        <v>Roam</v>
      </c>
      <c r="Q3526" s="10" t="s">
        <v>194</v>
      </c>
      <c r="R3526" s="10" t="s">
        <v>148</v>
      </c>
      <c r="S3526" s="10" t="s">
        <v>1302</v>
      </c>
    </row>
    <row r="3527">
      <c r="A3527" s="1" t="s">
        <v>4620</v>
      </c>
      <c r="B3527" s="1" t="s">
        <v>2521</v>
      </c>
      <c r="C3527" s="1" t="s">
        <v>2007</v>
      </c>
      <c r="D3527" s="1" t="s">
        <v>153</v>
      </c>
      <c r="E3527" s="1" t="s">
        <v>631</v>
      </c>
      <c r="F3527" s="1" t="s">
        <v>2293</v>
      </c>
      <c r="G3527" s="1" t="s">
        <v>17476</v>
      </c>
      <c r="H3527" s="1" t="s">
        <v>17477</v>
      </c>
      <c r="I3527" s="4">
        <v>84.38348379629629</v>
      </c>
      <c r="J3527" s="1">
        <v>288.98</v>
      </c>
      <c r="K3527" s="1">
        <v>73.64</v>
      </c>
      <c r="M3527" s="10">
        <f t="array" ref="M3527">_xlfn.XLOOKUP(A3527,subscriptions!B3527:B10004,subscriptions!D3527:D10004)</f>
        <v>120</v>
      </c>
      <c r="N3527" s="10">
        <f t="array" ref="N3527">_xlfn.XLOOKUP(A3527,subscriptions!B3527:B10004,subscriptions!G3527:G10004)</f>
        <v>10</v>
      </c>
      <c r="O3527" s="10">
        <v>108.0</v>
      </c>
      <c r="P3527" s="10" t="str">
        <f t="array" ref="P3527">_xlfn.XLOOKUP(A3527,subscriptions!B3527:B10004,subscriptions!C3527:C10004)</f>
        <v>Residential</v>
      </c>
      <c r="Q3527" s="10" t="s">
        <v>128</v>
      </c>
      <c r="R3527" s="10" t="s">
        <v>212</v>
      </c>
      <c r="S3527" s="10" t="s">
        <v>882</v>
      </c>
    </row>
    <row r="3528">
      <c r="A3528" s="1" t="s">
        <v>4622</v>
      </c>
      <c r="B3528" s="1" t="s">
        <v>1226</v>
      </c>
      <c r="C3528" s="1" t="s">
        <v>237</v>
      </c>
      <c r="D3528" s="1" t="s">
        <v>153</v>
      </c>
      <c r="E3528" s="1" t="s">
        <v>239</v>
      </c>
      <c r="F3528" s="1" t="s">
        <v>2132</v>
      </c>
      <c r="G3528" s="1" t="s">
        <v>17478</v>
      </c>
      <c r="H3528" s="1" t="s">
        <v>17479</v>
      </c>
      <c r="I3528" s="4">
        <v>84.34115740740741</v>
      </c>
      <c r="J3528" s="1">
        <v>5472.15</v>
      </c>
      <c r="K3528" s="1">
        <v>1297.56</v>
      </c>
      <c r="M3528" s="10">
        <f t="array" ref="M3528">_xlfn.XLOOKUP(A3528,subscriptions!B3528:B10004,subscriptions!D3528:D10004)</f>
        <v>120</v>
      </c>
      <c r="N3528" s="10">
        <f t="array" ref="N3528">_xlfn.XLOOKUP(A3528,subscriptions!B3528:B10004,subscriptions!G3528:G10004)</f>
        <v>20</v>
      </c>
      <c r="O3528" s="10">
        <v>96.0</v>
      </c>
      <c r="P3528" s="10" t="str">
        <f t="array" ref="P3528">_xlfn.XLOOKUP(A3528,subscriptions!B3528:B10004,subscriptions!C3528:C10004)</f>
        <v>Residential</v>
      </c>
      <c r="Q3528" s="10" t="s">
        <v>128</v>
      </c>
      <c r="R3528" s="10" t="s">
        <v>148</v>
      </c>
      <c r="S3528" s="10" t="s">
        <v>259</v>
      </c>
    </row>
    <row r="3529">
      <c r="A3529" s="1" t="s">
        <v>4623</v>
      </c>
      <c r="B3529" s="1" t="s">
        <v>1157</v>
      </c>
      <c r="C3529" s="1" t="s">
        <v>920</v>
      </c>
      <c r="D3529" s="1" t="s">
        <v>27</v>
      </c>
      <c r="E3529" s="1" t="s">
        <v>28</v>
      </c>
      <c r="F3529" s="1" t="s">
        <v>29</v>
      </c>
      <c r="G3529" s="1" t="s">
        <v>17480</v>
      </c>
      <c r="H3529" s="1" t="s">
        <v>17481</v>
      </c>
      <c r="I3529" s="4">
        <v>84.17168981481481</v>
      </c>
      <c r="J3529" s="1">
        <v>2186.26</v>
      </c>
      <c r="K3529" s="1">
        <v>407.36</v>
      </c>
      <c r="M3529" s="10">
        <f t="array" ref="M3529">_xlfn.XLOOKUP(A3529,subscriptions!B3529:B10004,subscriptions!D3529:D10004)</f>
        <v>120</v>
      </c>
      <c r="N3529" s="10">
        <f t="array" ref="N3529">_xlfn.XLOOKUP(A3529,subscriptions!B3529:B10004,subscriptions!G3529:G10004)</f>
        <v>0</v>
      </c>
      <c r="O3529" s="10">
        <v>120.0</v>
      </c>
      <c r="P3529" s="10" t="str">
        <f t="array" ref="P3529">_xlfn.XLOOKUP(A3529,subscriptions!B3529:B10004,subscriptions!C3529:C10004)</f>
        <v>Residential</v>
      </c>
      <c r="Q3529" s="10" t="s">
        <v>173</v>
      </c>
      <c r="R3529" s="10" t="s">
        <v>212</v>
      </c>
      <c r="S3529" s="10" t="s">
        <v>1082</v>
      </c>
    </row>
    <row r="3530">
      <c r="A3530" s="1" t="s">
        <v>4624</v>
      </c>
      <c r="B3530" s="1" t="s">
        <v>508</v>
      </c>
      <c r="C3530" s="1" t="s">
        <v>1507</v>
      </c>
      <c r="D3530" s="1" t="s">
        <v>153</v>
      </c>
      <c r="E3530" s="1" t="s">
        <v>219</v>
      </c>
      <c r="F3530" s="1" t="s">
        <v>458</v>
      </c>
      <c r="G3530" s="1" t="s">
        <v>17482</v>
      </c>
      <c r="H3530" s="1" t="s">
        <v>17483</v>
      </c>
      <c r="I3530" s="4">
        <v>84.34041666666667</v>
      </c>
      <c r="J3530" s="1">
        <v>5201.89</v>
      </c>
      <c r="K3530" s="1">
        <v>453.62</v>
      </c>
      <c r="M3530" s="10">
        <f t="array" ref="M3530">_xlfn.XLOOKUP(A3530,subscriptions!B3530:B10004,subscriptions!D3530:D10004)</f>
        <v>80</v>
      </c>
      <c r="N3530" s="10">
        <f t="array" ref="N3530">_xlfn.XLOOKUP(A3530,subscriptions!B3530:B10004,subscriptions!G3530:G10004)</f>
        <v>5</v>
      </c>
      <c r="O3530" s="10">
        <v>76.0</v>
      </c>
      <c r="P3530" s="10" t="str">
        <f t="array" ref="P3530">_xlfn.XLOOKUP(A3530,subscriptions!B3530:B10004,subscriptions!C3530:C10004)</f>
        <v>Roam</v>
      </c>
      <c r="Q3530" s="10" t="s">
        <v>194</v>
      </c>
      <c r="R3530" s="10" t="s">
        <v>148</v>
      </c>
      <c r="S3530" s="10" t="s">
        <v>616</v>
      </c>
    </row>
    <row r="3531">
      <c r="A3531" s="1" t="s">
        <v>4625</v>
      </c>
      <c r="B3531" s="1" t="s">
        <v>1972</v>
      </c>
      <c r="C3531" s="1" t="s">
        <v>1678</v>
      </c>
      <c r="D3531" s="1" t="s">
        <v>27</v>
      </c>
      <c r="E3531" s="1" t="s">
        <v>179</v>
      </c>
      <c r="F3531" s="1" t="s">
        <v>200</v>
      </c>
      <c r="G3531" s="1" t="s">
        <v>17484</v>
      </c>
      <c r="H3531" s="1" t="s">
        <v>17485</v>
      </c>
      <c r="I3531" s="4">
        <v>84.21475694444445</v>
      </c>
      <c r="J3531" s="1">
        <v>919.03</v>
      </c>
      <c r="K3531" s="1">
        <v>230.36</v>
      </c>
      <c r="L3531" s="1">
        <v>100.0</v>
      </c>
      <c r="M3531" s="10">
        <f t="array" ref="M3531">_xlfn.XLOOKUP(A3531,subscriptions!B3531:B10004,subscriptions!D3531:D10004)</f>
        <v>250</v>
      </c>
      <c r="N3531" s="10">
        <f t="array" ref="N3531">_xlfn.XLOOKUP(A3531,subscriptions!B3531:B10004,subscriptions!G3531:G10004)</f>
        <v>10</v>
      </c>
      <c r="O3531" s="10">
        <v>225.0</v>
      </c>
      <c r="P3531" s="10" t="str">
        <f t="array" ref="P3531">_xlfn.XLOOKUP(A3531,subscriptions!B3531:B10004,subscriptions!C3531:C10004)</f>
        <v>Business</v>
      </c>
      <c r="Q3531" s="10" t="s">
        <v>128</v>
      </c>
      <c r="R3531" s="10" t="s">
        <v>129</v>
      </c>
      <c r="S3531" s="10" t="s">
        <v>3641</v>
      </c>
    </row>
    <row r="3532">
      <c r="A3532" s="1" t="s">
        <v>4626</v>
      </c>
      <c r="B3532" s="1" t="s">
        <v>969</v>
      </c>
      <c r="C3532" s="1" t="s">
        <v>1973</v>
      </c>
      <c r="D3532" s="1" t="s">
        <v>27</v>
      </c>
      <c r="E3532" s="1" t="s">
        <v>280</v>
      </c>
      <c r="F3532" s="1" t="s">
        <v>1665</v>
      </c>
      <c r="G3532" s="1" t="s">
        <v>17486</v>
      </c>
      <c r="H3532" s="1" t="s">
        <v>17487</v>
      </c>
      <c r="I3532" s="4">
        <v>84.25446759259259</v>
      </c>
      <c r="J3532" s="1">
        <v>539.36</v>
      </c>
      <c r="K3532" s="1">
        <v>123.44</v>
      </c>
      <c r="M3532" s="10">
        <f t="array" ref="M3532">_xlfn.XLOOKUP(A3532,subscriptions!B3532:B10004,subscriptions!D3532:D10004)</f>
        <v>120</v>
      </c>
      <c r="N3532" s="10">
        <f t="array" ref="N3532">_xlfn.XLOOKUP(A3532,subscriptions!B3532:B10004,subscriptions!G3532:G10004)</f>
        <v>20</v>
      </c>
      <c r="O3532" s="10">
        <v>96.0</v>
      </c>
      <c r="P3532" s="10" t="str">
        <f t="array" ref="P3532">_xlfn.XLOOKUP(A3532,subscriptions!B3532:B10004,subscriptions!C3532:C10004)</f>
        <v>Residential</v>
      </c>
      <c r="Q3532" s="10" t="s">
        <v>128</v>
      </c>
      <c r="R3532" s="10" t="s">
        <v>148</v>
      </c>
      <c r="S3532" s="10" t="s">
        <v>2046</v>
      </c>
    </row>
    <row r="3533">
      <c r="A3533" s="1" t="s">
        <v>4628</v>
      </c>
      <c r="B3533" s="1" t="s">
        <v>1939</v>
      </c>
      <c r="C3533" s="1" t="s">
        <v>279</v>
      </c>
      <c r="D3533" s="1" t="s">
        <v>153</v>
      </c>
      <c r="E3533" s="1" t="s">
        <v>631</v>
      </c>
      <c r="F3533" s="1" t="s">
        <v>1084</v>
      </c>
      <c r="G3533" s="1" t="s">
        <v>17488</v>
      </c>
      <c r="H3533" s="1" t="s">
        <v>17489</v>
      </c>
      <c r="I3533" s="4">
        <v>84.33643518518518</v>
      </c>
      <c r="J3533" s="1">
        <v>2451.41</v>
      </c>
      <c r="K3533" s="1">
        <v>219.53</v>
      </c>
      <c r="M3533" s="10">
        <f t="array" ref="M3533">_xlfn.XLOOKUP(A3533,subscriptions!B3533:B10004,subscriptions!D3533:D10004)</f>
        <v>120</v>
      </c>
      <c r="N3533" s="10">
        <f t="array" ref="N3533">_xlfn.XLOOKUP(A3533,subscriptions!B3533:B10004,subscriptions!G3533:G10004)</f>
        <v>0</v>
      </c>
      <c r="O3533" s="10">
        <v>120.0</v>
      </c>
      <c r="P3533" s="10" t="str">
        <f t="array" ref="P3533">_xlfn.XLOOKUP(A3533,subscriptions!B3533:B10004,subscriptions!C3533:C10004)</f>
        <v>Residential</v>
      </c>
      <c r="Q3533" s="10" t="s">
        <v>173</v>
      </c>
      <c r="R3533" s="10" t="s">
        <v>212</v>
      </c>
      <c r="S3533" s="10" t="s">
        <v>1971</v>
      </c>
    </row>
    <row r="3534">
      <c r="A3534" s="1" t="s">
        <v>4632</v>
      </c>
      <c r="B3534" s="1" t="s">
        <v>1009</v>
      </c>
      <c r="C3534" s="1" t="s">
        <v>237</v>
      </c>
      <c r="D3534" s="1" t="s">
        <v>153</v>
      </c>
      <c r="E3534" s="1" t="s">
        <v>631</v>
      </c>
      <c r="F3534" s="1" t="s">
        <v>2495</v>
      </c>
      <c r="G3534" s="1" t="s">
        <v>17490</v>
      </c>
      <c r="H3534" s="1" t="s">
        <v>17491</v>
      </c>
      <c r="I3534" s="4">
        <v>84.299375</v>
      </c>
      <c r="J3534" s="1">
        <v>642.35</v>
      </c>
      <c r="K3534" s="1">
        <v>114.38</v>
      </c>
      <c r="M3534" s="10">
        <f t="array" ref="M3534">_xlfn.XLOOKUP(A3534,subscriptions!B3534:B10004,subscriptions!D3534:D10004)</f>
        <v>80</v>
      </c>
      <c r="N3534" s="10">
        <f t="array" ref="N3534">_xlfn.XLOOKUP(A3534,subscriptions!B3534:B10004,subscriptions!G3534:G10004)</f>
        <v>5</v>
      </c>
      <c r="O3534" s="10">
        <v>76.0</v>
      </c>
      <c r="P3534" s="10" t="str">
        <f t="array" ref="P3534">_xlfn.XLOOKUP(A3534,subscriptions!B3534:B10004,subscriptions!C3534:C10004)</f>
        <v>Roam</v>
      </c>
      <c r="Q3534" s="10" t="s">
        <v>194</v>
      </c>
      <c r="R3534" s="10" t="s">
        <v>148</v>
      </c>
      <c r="S3534" s="10" t="s">
        <v>522</v>
      </c>
    </row>
    <row r="3535">
      <c r="A3535" s="1" t="s">
        <v>4633</v>
      </c>
      <c r="B3535" s="1" t="s">
        <v>1984</v>
      </c>
      <c r="C3535" s="1" t="s">
        <v>1833</v>
      </c>
      <c r="D3535" s="1" t="s">
        <v>153</v>
      </c>
      <c r="E3535" s="1" t="s">
        <v>631</v>
      </c>
      <c r="F3535" s="1" t="s">
        <v>1318</v>
      </c>
      <c r="G3535" s="1" t="s">
        <v>17492</v>
      </c>
      <c r="H3535" s="1" t="s">
        <v>17493</v>
      </c>
      <c r="I3535" s="4">
        <v>84.37805555555556</v>
      </c>
      <c r="J3535" s="1">
        <v>583.69</v>
      </c>
      <c r="K3535" s="1">
        <v>108.86</v>
      </c>
      <c r="M3535" s="10">
        <f t="array" ref="M3535">_xlfn.XLOOKUP(A3535,subscriptions!B3535:B10004,subscriptions!D3535:D10004)</f>
        <v>120</v>
      </c>
      <c r="N3535" s="10">
        <f t="array" ref="N3535">_xlfn.XLOOKUP(A3535,subscriptions!B3535:B10004,subscriptions!G3535:G10004)</f>
        <v>10</v>
      </c>
      <c r="O3535" s="10">
        <v>108.0</v>
      </c>
      <c r="P3535" s="10" t="str">
        <f t="array" ref="P3535">_xlfn.XLOOKUP(A3535,subscriptions!B3535:B10004,subscriptions!C3535:C10004)</f>
        <v>Residential</v>
      </c>
      <c r="Q3535" s="10" t="s">
        <v>128</v>
      </c>
      <c r="R3535" s="10" t="s">
        <v>212</v>
      </c>
      <c r="S3535" s="10" t="s">
        <v>1302</v>
      </c>
    </row>
    <row r="3536">
      <c r="A3536" s="1" t="s">
        <v>4634</v>
      </c>
      <c r="B3536" s="1" t="s">
        <v>389</v>
      </c>
      <c r="C3536" s="1" t="s">
        <v>1477</v>
      </c>
      <c r="D3536" s="1" t="s">
        <v>27</v>
      </c>
      <c r="E3536" s="1" t="s">
        <v>262</v>
      </c>
      <c r="F3536" s="1" t="s">
        <v>2112</v>
      </c>
      <c r="G3536" s="1" t="s">
        <v>17494</v>
      </c>
      <c r="H3536" s="1" t="s">
        <v>17495</v>
      </c>
      <c r="I3536" s="4">
        <v>84.33918981481482</v>
      </c>
      <c r="J3536" s="1">
        <v>446.94</v>
      </c>
      <c r="K3536" s="1">
        <v>84.18</v>
      </c>
      <c r="M3536" s="10">
        <f t="array" ref="M3536">_xlfn.XLOOKUP(A3536,subscriptions!B3536:B10004,subscriptions!D3536:D10004)</f>
        <v>120</v>
      </c>
      <c r="N3536" s="10">
        <f t="array" ref="N3536">_xlfn.XLOOKUP(A3536,subscriptions!B3536:B10004,subscriptions!G3536:G10004)</f>
        <v>20</v>
      </c>
      <c r="O3536" s="10">
        <v>96.0</v>
      </c>
      <c r="P3536" s="10" t="str">
        <f t="array" ref="P3536">_xlfn.XLOOKUP(A3536,subscriptions!B3536:B10004,subscriptions!C3536:C10004)</f>
        <v>Residential</v>
      </c>
      <c r="Q3536" s="10" t="s">
        <v>128</v>
      </c>
      <c r="R3536" s="10" t="s">
        <v>148</v>
      </c>
      <c r="S3536" s="10" t="s">
        <v>2016</v>
      </c>
    </row>
    <row r="3537">
      <c r="A3537" s="1" t="s">
        <v>4635</v>
      </c>
      <c r="B3537" s="1" t="s">
        <v>1157</v>
      </c>
      <c r="C3537" s="1" t="s">
        <v>871</v>
      </c>
      <c r="D3537" s="1" t="s">
        <v>27</v>
      </c>
      <c r="E3537" s="1" t="s">
        <v>714</v>
      </c>
      <c r="F3537" s="1" t="s">
        <v>1866</v>
      </c>
      <c r="G3537" s="1" t="s">
        <v>17496</v>
      </c>
      <c r="H3537" s="1" t="s">
        <v>17497</v>
      </c>
      <c r="I3537" s="4">
        <v>84.17166666666667</v>
      </c>
      <c r="J3537" s="1">
        <v>258.34</v>
      </c>
      <c r="K3537" s="1">
        <v>47.08</v>
      </c>
      <c r="M3537" s="10">
        <f t="array" ref="M3537">_xlfn.XLOOKUP(A3537,subscriptions!B3537:B10004,subscriptions!D3537:D10004)</f>
        <v>250</v>
      </c>
      <c r="N3537" s="10">
        <f t="array" ref="N3537">_xlfn.XLOOKUP(A3537,subscriptions!B3537:B10004,subscriptions!G3537:G10004)</f>
        <v>0</v>
      </c>
      <c r="O3537" s="10">
        <v>250.0</v>
      </c>
      <c r="P3537" s="10" t="str">
        <f t="array" ref="P3537">_xlfn.XLOOKUP(A3537,subscriptions!B3537:B10004,subscriptions!C3537:C10004)</f>
        <v>Business</v>
      </c>
      <c r="Q3537" s="10" t="s">
        <v>173</v>
      </c>
      <c r="R3537" s="10" t="s">
        <v>129</v>
      </c>
      <c r="S3537" s="10" t="s">
        <v>1082</v>
      </c>
    </row>
    <row r="3538">
      <c r="A3538" s="1" t="s">
        <v>4636</v>
      </c>
      <c r="B3538" s="1" t="s">
        <v>772</v>
      </c>
      <c r="C3538" s="1" t="s">
        <v>1200</v>
      </c>
      <c r="D3538" s="1" t="s">
        <v>153</v>
      </c>
      <c r="E3538" s="1" t="s">
        <v>714</v>
      </c>
      <c r="F3538" s="1" t="s">
        <v>3419</v>
      </c>
      <c r="G3538" s="1" t="s">
        <v>17498</v>
      </c>
      <c r="H3538" s="1" t="s">
        <v>17499</v>
      </c>
      <c r="I3538" s="4">
        <v>84.25572916666667</v>
      </c>
      <c r="J3538" s="1">
        <v>494.51</v>
      </c>
      <c r="K3538" s="1">
        <v>61.2</v>
      </c>
      <c r="M3538" s="10">
        <f t="array" ref="M3538">_xlfn.XLOOKUP(A3538,subscriptions!B3538:B10004,subscriptions!D3538:D10004)</f>
        <v>250</v>
      </c>
      <c r="N3538" s="10">
        <f t="array" ref="N3538">_xlfn.XLOOKUP(A3538,subscriptions!B3538:B10004,subscriptions!G3538:G10004)</f>
        <v>5</v>
      </c>
      <c r="O3538" s="10">
        <v>237.5</v>
      </c>
      <c r="P3538" s="10" t="str">
        <f t="array" ref="P3538">_xlfn.XLOOKUP(A3538,subscriptions!B3538:B10004,subscriptions!C3538:C10004)</f>
        <v>Business</v>
      </c>
      <c r="Q3538" s="10" t="s">
        <v>194</v>
      </c>
      <c r="R3538" s="10" t="s">
        <v>129</v>
      </c>
      <c r="S3538" s="10" t="s">
        <v>1156</v>
      </c>
    </row>
    <row r="3539">
      <c r="A3539" s="1" t="s">
        <v>4637</v>
      </c>
      <c r="B3539" s="1" t="s">
        <v>1972</v>
      </c>
      <c r="C3539" s="1" t="s">
        <v>110</v>
      </c>
      <c r="D3539" s="1" t="s">
        <v>27</v>
      </c>
      <c r="E3539" s="1" t="s">
        <v>111</v>
      </c>
      <c r="F3539" s="1" t="s">
        <v>154</v>
      </c>
      <c r="G3539" s="1" t="s">
        <v>17500</v>
      </c>
      <c r="H3539" s="1" t="s">
        <v>17501</v>
      </c>
      <c r="I3539" s="4">
        <v>84.17293981481481</v>
      </c>
      <c r="J3539" s="1">
        <v>708.5</v>
      </c>
      <c r="K3539" s="1">
        <v>137.94</v>
      </c>
      <c r="M3539" s="10">
        <f t="array" ref="M3539">_xlfn.XLOOKUP(A3539,subscriptions!B3539:B10004,subscriptions!D3539:D10004)</f>
        <v>120</v>
      </c>
      <c r="N3539" s="10">
        <f t="array" ref="N3539">_xlfn.XLOOKUP(A3539,subscriptions!B3539:B10004,subscriptions!G3539:G10004)</f>
        <v>10</v>
      </c>
      <c r="O3539" s="10">
        <v>108.0</v>
      </c>
      <c r="P3539" s="10" t="str">
        <f t="array" ref="P3539">_xlfn.XLOOKUP(A3539,subscriptions!B3539:B10004,subscriptions!C3539:C10004)</f>
        <v>Residential</v>
      </c>
      <c r="Q3539" s="10" t="s">
        <v>128</v>
      </c>
      <c r="R3539" s="10" t="s">
        <v>212</v>
      </c>
      <c r="S3539" s="10" t="s">
        <v>2630</v>
      </c>
    </row>
    <row r="3540">
      <c r="A3540" s="1" t="s">
        <v>4638</v>
      </c>
      <c r="B3540" s="1" t="s">
        <v>1173</v>
      </c>
      <c r="C3540" s="1" t="s">
        <v>786</v>
      </c>
      <c r="D3540" s="1" t="s">
        <v>27</v>
      </c>
      <c r="E3540" s="1" t="s">
        <v>714</v>
      </c>
      <c r="F3540" s="1" t="s">
        <v>2171</v>
      </c>
      <c r="G3540" s="1" t="s">
        <v>17502</v>
      </c>
      <c r="H3540" s="1" t="s">
        <v>17503</v>
      </c>
      <c r="I3540" s="4">
        <v>84.42111111111112</v>
      </c>
      <c r="J3540" s="1">
        <v>1731.26</v>
      </c>
      <c r="K3540" s="1">
        <v>207.12</v>
      </c>
      <c r="M3540" s="10">
        <f t="array" ref="M3540">_xlfn.XLOOKUP(A3540,subscriptions!B3540:B10004,subscriptions!D3540:D10004)</f>
        <v>50</v>
      </c>
      <c r="N3540" s="10">
        <f t="array" ref="N3540">_xlfn.XLOOKUP(A3540,subscriptions!B3540:B10004,subscriptions!G3540:G10004)</f>
        <v>20</v>
      </c>
      <c r="O3540" s="10">
        <v>40.0</v>
      </c>
      <c r="P3540" s="10" t="str">
        <f t="array" ref="P3540">_xlfn.XLOOKUP(A3540,subscriptions!B3540:B10004,subscriptions!C3540:C10004)</f>
        <v>Mini</v>
      </c>
      <c r="Q3540" s="10" t="s">
        <v>128</v>
      </c>
      <c r="R3540" s="10" t="s">
        <v>148</v>
      </c>
      <c r="S3540" s="10" t="s">
        <v>2152</v>
      </c>
    </row>
    <row r="3541">
      <c r="A3541" s="1" t="s">
        <v>4639</v>
      </c>
      <c r="B3541" s="1" t="s">
        <v>589</v>
      </c>
      <c r="C3541" s="1" t="s">
        <v>218</v>
      </c>
      <c r="D3541" s="1" t="s">
        <v>153</v>
      </c>
      <c r="E3541" s="1" t="s">
        <v>631</v>
      </c>
      <c r="F3541" s="1" t="s">
        <v>2549</v>
      </c>
      <c r="G3541" s="1" t="s">
        <v>17504</v>
      </c>
      <c r="H3541" s="1" t="s">
        <v>17505</v>
      </c>
      <c r="I3541" s="4">
        <v>84.33635416666667</v>
      </c>
      <c r="J3541" s="1">
        <v>146.91</v>
      </c>
      <c r="K3541" s="1">
        <v>29.53</v>
      </c>
      <c r="M3541" s="10">
        <f t="array" ref="M3541">_xlfn.XLOOKUP(A3541,subscriptions!B3541:B10004,subscriptions!D3541:D10004)</f>
        <v>250</v>
      </c>
      <c r="N3541" s="10">
        <f t="array" ref="N3541">_xlfn.XLOOKUP(A3541,subscriptions!B3541:B10004,subscriptions!G3541:G10004)</f>
        <v>0</v>
      </c>
      <c r="O3541" s="10">
        <v>250.0</v>
      </c>
      <c r="P3541" s="10" t="str">
        <f t="array" ref="P3541">_xlfn.XLOOKUP(A3541,subscriptions!B3541:B10004,subscriptions!C3541:C10004)</f>
        <v>Business</v>
      </c>
      <c r="Q3541" s="10" t="s">
        <v>173</v>
      </c>
      <c r="R3541" s="10" t="s">
        <v>129</v>
      </c>
      <c r="S3541" s="10" t="s">
        <v>1971</v>
      </c>
    </row>
    <row r="3542">
      <c r="A3542" s="1" t="s">
        <v>4642</v>
      </c>
      <c r="B3542" s="1" t="s">
        <v>1157</v>
      </c>
      <c r="C3542" s="1" t="s">
        <v>1507</v>
      </c>
      <c r="D3542" s="1" t="s">
        <v>27</v>
      </c>
      <c r="E3542" s="1" t="s">
        <v>179</v>
      </c>
      <c r="F3542" s="1" t="s">
        <v>901</v>
      </c>
      <c r="G3542" s="1" t="s">
        <v>17506</v>
      </c>
      <c r="H3542" s="1" t="s">
        <v>17507</v>
      </c>
      <c r="I3542" s="4">
        <v>84.16954861111111</v>
      </c>
      <c r="J3542" s="1">
        <v>404.55</v>
      </c>
      <c r="K3542" s="1">
        <v>60.88</v>
      </c>
      <c r="L3542" s="1">
        <v>100.0</v>
      </c>
      <c r="M3542" s="10">
        <f t="array" ref="M3542">_xlfn.XLOOKUP(A3542,subscriptions!B3542:B10004,subscriptions!D3542:D10004)</f>
        <v>120</v>
      </c>
      <c r="N3542" s="10">
        <f t="array" ref="N3542">_xlfn.XLOOKUP(A3542,subscriptions!B3542:B10004,subscriptions!G3542:G10004)</f>
        <v>5</v>
      </c>
      <c r="O3542" s="10">
        <v>114.0</v>
      </c>
      <c r="P3542" s="10" t="str">
        <f t="array" ref="P3542">_xlfn.XLOOKUP(A3542,subscriptions!B3542:B10004,subscriptions!C3542:C10004)</f>
        <v>Residential</v>
      </c>
      <c r="Q3542" s="10" t="s">
        <v>194</v>
      </c>
      <c r="R3542" s="10" t="s">
        <v>212</v>
      </c>
      <c r="S3542" s="10" t="s">
        <v>213</v>
      </c>
    </row>
    <row r="3543">
      <c r="A3543" s="1" t="s">
        <v>4643</v>
      </c>
      <c r="B3543" s="1" t="s">
        <v>1141</v>
      </c>
      <c r="C3543" s="1" t="s">
        <v>1492</v>
      </c>
      <c r="D3543" s="1" t="s">
        <v>27</v>
      </c>
      <c r="E3543" s="1" t="s">
        <v>714</v>
      </c>
      <c r="F3543" s="1" t="s">
        <v>1951</v>
      </c>
      <c r="G3543" s="1" t="s">
        <v>17508</v>
      </c>
      <c r="H3543" s="1" t="s">
        <v>17509</v>
      </c>
      <c r="I3543" s="4">
        <v>84.21604166666667</v>
      </c>
      <c r="J3543" s="1">
        <v>2533.41</v>
      </c>
      <c r="K3543" s="1">
        <v>357.54</v>
      </c>
      <c r="M3543" s="10">
        <f t="array" ref="M3543">_xlfn.XLOOKUP(A3543,subscriptions!B3543:B10004,subscriptions!D3543:D10004)</f>
        <v>120</v>
      </c>
      <c r="N3543" s="10">
        <f t="array" ref="N3543">_xlfn.XLOOKUP(A3543,subscriptions!B3543:B10004,subscriptions!G3543:G10004)</f>
        <v>10</v>
      </c>
      <c r="O3543" s="10">
        <v>108.0</v>
      </c>
      <c r="P3543" s="10" t="str">
        <f t="array" ref="P3543">_xlfn.XLOOKUP(A3543,subscriptions!B3543:B10004,subscriptions!C3543:C10004)</f>
        <v>Residential</v>
      </c>
      <c r="Q3543" s="10" t="s">
        <v>128</v>
      </c>
      <c r="R3543" s="10" t="s">
        <v>212</v>
      </c>
      <c r="S3543" s="10" t="s">
        <v>2596</v>
      </c>
    </row>
    <row r="3544">
      <c r="A3544" s="1" t="s">
        <v>4644</v>
      </c>
      <c r="B3544" s="1" t="s">
        <v>4627</v>
      </c>
      <c r="C3544" s="1" t="s">
        <v>1678</v>
      </c>
      <c r="D3544" s="1" t="s">
        <v>27</v>
      </c>
      <c r="E3544" s="1" t="s">
        <v>714</v>
      </c>
      <c r="F3544" s="1" t="s">
        <v>1866</v>
      </c>
      <c r="G3544" s="1" t="s">
        <v>17510</v>
      </c>
      <c r="H3544" s="1" t="s">
        <v>17511</v>
      </c>
      <c r="I3544" s="4">
        <v>84.21184027777778</v>
      </c>
      <c r="J3544" s="1">
        <v>288.36</v>
      </c>
      <c r="K3544" s="1">
        <v>79.34</v>
      </c>
      <c r="M3544" s="10">
        <f t="array" ref="M3544">_xlfn.XLOOKUP(A3544,subscriptions!B3544:B10004,subscriptions!D3544:D10004)</f>
        <v>120</v>
      </c>
      <c r="N3544" s="10">
        <f t="array" ref="N3544">_xlfn.XLOOKUP(A3544,subscriptions!B3544:B10004,subscriptions!G3544:G10004)</f>
        <v>20</v>
      </c>
      <c r="O3544" s="10">
        <v>96.0</v>
      </c>
      <c r="P3544" s="10" t="str">
        <f t="array" ref="P3544">_xlfn.XLOOKUP(A3544,subscriptions!B3544:B10004,subscriptions!C3544:C10004)</f>
        <v>Residential</v>
      </c>
      <c r="Q3544" s="10" t="s">
        <v>128</v>
      </c>
      <c r="R3544" s="10" t="s">
        <v>148</v>
      </c>
      <c r="S3544" s="10" t="s">
        <v>857</v>
      </c>
    </row>
    <row r="3545">
      <c r="A3545" s="1" t="s">
        <v>4645</v>
      </c>
      <c r="B3545" s="1" t="s">
        <v>439</v>
      </c>
      <c r="C3545" s="1" t="s">
        <v>800</v>
      </c>
      <c r="D3545" s="1" t="s">
        <v>153</v>
      </c>
      <c r="E3545" s="1" t="s">
        <v>28</v>
      </c>
      <c r="F3545" s="1" t="s">
        <v>29</v>
      </c>
      <c r="G3545" s="1" t="s">
        <v>17512</v>
      </c>
      <c r="H3545" s="1" t="s">
        <v>17513</v>
      </c>
      <c r="I3545" s="4">
        <v>84.3785300925926</v>
      </c>
      <c r="J3545" s="1">
        <v>679.3</v>
      </c>
      <c r="K3545" s="1">
        <v>128.35</v>
      </c>
      <c r="M3545" s="10">
        <f t="array" ref="M3545">_xlfn.XLOOKUP(A3545,subscriptions!B3545:B10004,subscriptions!D3545:D10004)</f>
        <v>120</v>
      </c>
      <c r="N3545" s="10">
        <f t="array" ref="N3545">_xlfn.XLOOKUP(A3545,subscriptions!B3545:B10004,subscriptions!G3545:G10004)</f>
        <v>0</v>
      </c>
      <c r="O3545" s="10">
        <v>120.0</v>
      </c>
      <c r="P3545" s="10" t="str">
        <f t="array" ref="P3545">_xlfn.XLOOKUP(A3545,subscriptions!B3545:B10004,subscriptions!C3545:C10004)</f>
        <v>Residential</v>
      </c>
      <c r="Q3545" s="10" t="s">
        <v>173</v>
      </c>
      <c r="R3545" s="10" t="s">
        <v>212</v>
      </c>
      <c r="S3545" s="10" t="s">
        <v>1622</v>
      </c>
    </row>
    <row r="3546">
      <c r="A3546" s="1" t="s">
        <v>4646</v>
      </c>
      <c r="B3546" s="1" t="s">
        <v>1157</v>
      </c>
      <c r="C3546" s="1" t="s">
        <v>1477</v>
      </c>
      <c r="D3546" s="1" t="s">
        <v>27</v>
      </c>
      <c r="E3546" s="1" t="s">
        <v>179</v>
      </c>
      <c r="F3546" s="1" t="s">
        <v>844</v>
      </c>
      <c r="G3546" s="1" t="s">
        <v>17514</v>
      </c>
      <c r="H3546" s="1" t="s">
        <v>17515</v>
      </c>
      <c r="I3546" s="4">
        <v>84.21395833333334</v>
      </c>
      <c r="J3546" s="1">
        <v>3049.94</v>
      </c>
      <c r="K3546" s="1">
        <v>444.6</v>
      </c>
      <c r="L3546" s="1">
        <v>100.0</v>
      </c>
      <c r="M3546" s="10">
        <f t="array" ref="M3546">_xlfn.XLOOKUP(A3546,subscriptions!B3546:B10004,subscriptions!D3546:D10004)</f>
        <v>50</v>
      </c>
      <c r="N3546" s="10">
        <f t="array" ref="N3546">_xlfn.XLOOKUP(A3546,subscriptions!B3546:B10004,subscriptions!G3546:G10004)</f>
        <v>5</v>
      </c>
      <c r="O3546" s="10">
        <v>47.5</v>
      </c>
      <c r="P3546" s="10" t="str">
        <f t="array" ref="P3546">_xlfn.XLOOKUP(A3546,subscriptions!B3546:B10004,subscriptions!C3546:C10004)</f>
        <v>Mini</v>
      </c>
      <c r="Q3546" s="10" t="s">
        <v>194</v>
      </c>
      <c r="R3546" s="10" t="s">
        <v>148</v>
      </c>
      <c r="S3546" s="10" t="s">
        <v>388</v>
      </c>
    </row>
    <row r="3547">
      <c r="A3547" s="1" t="s">
        <v>4647</v>
      </c>
      <c r="B3547" s="1" t="s">
        <v>1460</v>
      </c>
      <c r="C3547" s="1" t="s">
        <v>26</v>
      </c>
      <c r="D3547" s="1" t="s">
        <v>27</v>
      </c>
      <c r="E3547" s="1" t="s">
        <v>262</v>
      </c>
      <c r="F3547" s="1" t="s">
        <v>885</v>
      </c>
      <c r="G3547" s="1" t="s">
        <v>17516</v>
      </c>
      <c r="H3547" s="1" t="s">
        <v>17517</v>
      </c>
      <c r="I3547" s="4">
        <v>84.25859953703704</v>
      </c>
      <c r="J3547" s="1">
        <v>302.5</v>
      </c>
      <c r="K3547" s="1">
        <v>62.0</v>
      </c>
      <c r="M3547" s="10">
        <f t="array" ref="M3547">_xlfn.XLOOKUP(A3547,subscriptions!B3547:B10004,subscriptions!D3547:D10004)</f>
        <v>80</v>
      </c>
      <c r="N3547" s="10">
        <f t="array" ref="N3547">_xlfn.XLOOKUP(A3547,subscriptions!B3547:B10004,subscriptions!G3547:G10004)</f>
        <v>10</v>
      </c>
      <c r="O3547" s="10">
        <v>72.0</v>
      </c>
      <c r="P3547" s="10" t="str">
        <f t="array" ref="P3547">_xlfn.XLOOKUP(A3547,subscriptions!B3547:B10004,subscriptions!C3547:C10004)</f>
        <v>Roam</v>
      </c>
      <c r="Q3547" s="10" t="s">
        <v>128</v>
      </c>
      <c r="R3547" s="10" t="s">
        <v>148</v>
      </c>
      <c r="S3547" s="10" t="s">
        <v>4148</v>
      </c>
    </row>
    <row r="3548">
      <c r="A3548" s="1" t="s">
        <v>4648</v>
      </c>
      <c r="B3548" s="1" t="s">
        <v>2018</v>
      </c>
      <c r="C3548" s="1" t="s">
        <v>800</v>
      </c>
      <c r="D3548" s="1" t="s">
        <v>27</v>
      </c>
      <c r="E3548" s="1" t="s">
        <v>631</v>
      </c>
      <c r="F3548" s="1" t="s">
        <v>632</v>
      </c>
      <c r="G3548" s="1" t="s">
        <v>17518</v>
      </c>
      <c r="H3548" s="1" t="s">
        <v>17519</v>
      </c>
      <c r="I3548" s="4">
        <v>84.21184027777778</v>
      </c>
      <c r="J3548" s="1">
        <v>179.54</v>
      </c>
      <c r="K3548" s="1">
        <v>20.71</v>
      </c>
      <c r="M3548" s="10">
        <f t="array" ref="M3548">_xlfn.XLOOKUP(A3548,subscriptions!B3548:B10004,subscriptions!D3548:D10004)</f>
        <v>120</v>
      </c>
      <c r="N3548" s="10">
        <f t="array" ref="N3548">_xlfn.XLOOKUP(A3548,subscriptions!B3548:B10004,subscriptions!G3548:G10004)</f>
        <v>20</v>
      </c>
      <c r="O3548" s="10">
        <v>96.0</v>
      </c>
      <c r="P3548" s="10" t="str">
        <f t="array" ref="P3548">_xlfn.XLOOKUP(A3548,subscriptions!B3548:B10004,subscriptions!C3548:C10004)</f>
        <v>Residential</v>
      </c>
      <c r="Q3548" s="10" t="s">
        <v>128</v>
      </c>
      <c r="R3548" s="10" t="s">
        <v>148</v>
      </c>
      <c r="S3548" s="10" t="s">
        <v>857</v>
      </c>
    </row>
    <row r="3549">
      <c r="A3549" s="1" t="s">
        <v>4649</v>
      </c>
      <c r="B3549" s="1" t="s">
        <v>1460</v>
      </c>
      <c r="C3549" s="1" t="s">
        <v>473</v>
      </c>
      <c r="D3549" s="1" t="s">
        <v>27</v>
      </c>
      <c r="E3549" s="1" t="s">
        <v>219</v>
      </c>
      <c r="F3549" s="1" t="s">
        <v>458</v>
      </c>
      <c r="G3549" s="1" t="s">
        <v>17520</v>
      </c>
      <c r="H3549" s="1" t="s">
        <v>17521</v>
      </c>
      <c r="I3549" s="4">
        <v>84.17034722222222</v>
      </c>
      <c r="J3549" s="1">
        <v>1044.04</v>
      </c>
      <c r="K3549" s="1">
        <v>107.97</v>
      </c>
      <c r="M3549" s="10">
        <f t="array" ref="M3549">_xlfn.XLOOKUP(A3549,subscriptions!B3549:B10004,subscriptions!D3549:D10004)</f>
        <v>250</v>
      </c>
      <c r="N3549" s="10">
        <f t="array" ref="N3549">_xlfn.XLOOKUP(A3549,subscriptions!B3549:B10004,subscriptions!G3549:G10004)</f>
        <v>0</v>
      </c>
      <c r="O3549" s="10">
        <v>250.0</v>
      </c>
      <c r="P3549" s="10" t="str">
        <f t="array" ref="P3549">_xlfn.XLOOKUP(A3549,subscriptions!B3549:B10004,subscriptions!C3549:C10004)</f>
        <v>Business</v>
      </c>
      <c r="Q3549" s="10" t="s">
        <v>173</v>
      </c>
      <c r="R3549" s="10" t="s">
        <v>129</v>
      </c>
      <c r="S3549" s="10" t="s">
        <v>2494</v>
      </c>
    </row>
    <row r="3550">
      <c r="A3550" s="1" t="s">
        <v>4650</v>
      </c>
      <c r="B3550" s="1" t="s">
        <v>1664</v>
      </c>
      <c r="C3550" s="1" t="s">
        <v>26</v>
      </c>
      <c r="D3550" s="1" t="s">
        <v>153</v>
      </c>
      <c r="E3550" s="1" t="s">
        <v>631</v>
      </c>
      <c r="F3550" s="1" t="s">
        <v>2293</v>
      </c>
      <c r="G3550" s="1" t="s">
        <v>17522</v>
      </c>
      <c r="H3550" s="1" t="s">
        <v>17523</v>
      </c>
      <c r="I3550" s="4">
        <v>84.38003472222222</v>
      </c>
      <c r="J3550" s="1">
        <v>590.21</v>
      </c>
      <c r="K3550" s="1">
        <v>150.79</v>
      </c>
      <c r="M3550" s="10">
        <f t="array" ref="M3550">_xlfn.XLOOKUP(A3550,subscriptions!B3550:B10004,subscriptions!D3550:D10004)</f>
        <v>80</v>
      </c>
      <c r="N3550" s="10">
        <f t="array" ref="N3550">_xlfn.XLOOKUP(A3550,subscriptions!B3550:B10004,subscriptions!G3550:G10004)</f>
        <v>5</v>
      </c>
      <c r="O3550" s="10">
        <v>76.0</v>
      </c>
      <c r="P3550" s="10" t="str">
        <f t="array" ref="P3550">_xlfn.XLOOKUP(A3550,subscriptions!B3550:B10004,subscriptions!C3550:C10004)</f>
        <v>Roam</v>
      </c>
      <c r="Q3550" s="10" t="s">
        <v>194</v>
      </c>
      <c r="R3550" s="10" t="s">
        <v>148</v>
      </c>
      <c r="S3550" s="10" t="s">
        <v>698</v>
      </c>
    </row>
    <row r="3551">
      <c r="A3551" s="1" t="s">
        <v>4653</v>
      </c>
      <c r="B3551" s="1" t="s">
        <v>177</v>
      </c>
      <c r="C3551" s="1" t="s">
        <v>1678</v>
      </c>
      <c r="D3551" s="1" t="s">
        <v>153</v>
      </c>
      <c r="E3551" s="1" t="s">
        <v>28</v>
      </c>
      <c r="F3551" s="1" t="s">
        <v>313</v>
      </c>
      <c r="G3551" s="1" t="s">
        <v>17524</v>
      </c>
      <c r="H3551" s="1" t="s">
        <v>17525</v>
      </c>
      <c r="I3551" s="4">
        <v>84.29871527777777</v>
      </c>
      <c r="J3551" s="1">
        <v>1293.14</v>
      </c>
      <c r="K3551" s="1">
        <v>167.53</v>
      </c>
      <c r="M3551" s="10">
        <f t="array" ref="M3551">_xlfn.XLOOKUP(A3551,subscriptions!B3551:B10004,subscriptions!D3551:D10004)</f>
        <v>120</v>
      </c>
      <c r="N3551" s="10">
        <f t="array" ref="N3551">_xlfn.XLOOKUP(A3551,subscriptions!B3551:B10004,subscriptions!G3551:G10004)</f>
        <v>10</v>
      </c>
      <c r="O3551" s="10">
        <v>108.0</v>
      </c>
      <c r="P3551" s="10" t="str">
        <f t="array" ref="P3551">_xlfn.XLOOKUP(A3551,subscriptions!B3551:B10004,subscriptions!C3551:C10004)</f>
        <v>Residential</v>
      </c>
      <c r="Q3551" s="10" t="s">
        <v>128</v>
      </c>
      <c r="R3551" s="10" t="s">
        <v>212</v>
      </c>
      <c r="S3551" s="10" t="s">
        <v>276</v>
      </c>
    </row>
    <row r="3552">
      <c r="A3552" s="1" t="s">
        <v>4654</v>
      </c>
      <c r="B3552" s="1" t="s">
        <v>4509</v>
      </c>
      <c r="C3552" s="1" t="s">
        <v>764</v>
      </c>
      <c r="D3552" s="1" t="s">
        <v>153</v>
      </c>
      <c r="E3552" s="1" t="s">
        <v>262</v>
      </c>
      <c r="F3552" s="1" t="s">
        <v>1835</v>
      </c>
      <c r="G3552" s="1" t="s">
        <v>17526</v>
      </c>
      <c r="H3552" s="1" t="s">
        <v>17527</v>
      </c>
      <c r="I3552" s="4">
        <v>84.21401620370371</v>
      </c>
      <c r="J3552" s="1">
        <v>2492.97</v>
      </c>
      <c r="K3552" s="1">
        <v>576.83</v>
      </c>
      <c r="M3552" s="10">
        <f t="array" ref="M3552">_xlfn.XLOOKUP(A3552,subscriptions!B3552:B10004,subscriptions!D3552:D10004)</f>
        <v>120</v>
      </c>
      <c r="N3552" s="10">
        <f t="array" ref="N3552">_xlfn.XLOOKUP(A3552,subscriptions!B3552:B10004,subscriptions!G3552:G10004)</f>
        <v>20</v>
      </c>
      <c r="O3552" s="10">
        <v>96.0</v>
      </c>
      <c r="P3552" s="10" t="str">
        <f t="array" ref="P3552">_xlfn.XLOOKUP(A3552,subscriptions!B3552:B10004,subscriptions!C3552:C10004)</f>
        <v>Residential</v>
      </c>
      <c r="Q3552" s="10" t="s">
        <v>128</v>
      </c>
      <c r="R3552" s="10" t="s">
        <v>148</v>
      </c>
      <c r="S3552" s="10" t="s">
        <v>388</v>
      </c>
    </row>
    <row r="3553">
      <c r="A3553" s="1" t="s">
        <v>4655</v>
      </c>
      <c r="B3553" s="1" t="s">
        <v>177</v>
      </c>
      <c r="C3553" s="1" t="s">
        <v>884</v>
      </c>
      <c r="D3553" s="1" t="s">
        <v>153</v>
      </c>
      <c r="E3553" s="1" t="s">
        <v>631</v>
      </c>
      <c r="F3553" s="1" t="s">
        <v>1084</v>
      </c>
      <c r="G3553" s="1" t="s">
        <v>17528</v>
      </c>
      <c r="H3553" s="1" t="s">
        <v>17529</v>
      </c>
      <c r="I3553" s="4">
        <v>84.3806712962963</v>
      </c>
      <c r="J3553" s="1">
        <v>271.27</v>
      </c>
      <c r="K3553" s="1">
        <v>57.88</v>
      </c>
      <c r="M3553" s="10">
        <f t="array" ref="M3553">_xlfn.XLOOKUP(A3553,subscriptions!B3553:B10004,subscriptions!D3553:D10004)</f>
        <v>120</v>
      </c>
      <c r="N3553" s="10">
        <f t="array" ref="N3553">_xlfn.XLOOKUP(A3553,subscriptions!B3553:B10004,subscriptions!G3553:G10004)</f>
        <v>0</v>
      </c>
      <c r="O3553" s="10">
        <v>120.0</v>
      </c>
      <c r="P3553" s="10" t="str">
        <f t="array" ref="P3553">_xlfn.XLOOKUP(A3553,subscriptions!B3553:B10004,subscriptions!C3553:C10004)</f>
        <v>Residential</v>
      </c>
      <c r="Q3553" s="10" t="s">
        <v>173</v>
      </c>
      <c r="R3553" s="10" t="s">
        <v>212</v>
      </c>
      <c r="S3553" s="10" t="s">
        <v>762</v>
      </c>
    </row>
    <row r="3554">
      <c r="A3554" s="1" t="s">
        <v>4656</v>
      </c>
      <c r="B3554" s="1" t="s">
        <v>2018</v>
      </c>
      <c r="C3554" s="1" t="s">
        <v>871</v>
      </c>
      <c r="D3554" s="1" t="s">
        <v>27</v>
      </c>
      <c r="E3554" s="1" t="s">
        <v>111</v>
      </c>
      <c r="F3554" s="1" t="s">
        <v>1906</v>
      </c>
      <c r="G3554" s="1" t="s">
        <v>17530</v>
      </c>
      <c r="H3554" s="1" t="s">
        <v>17531</v>
      </c>
      <c r="I3554" s="4">
        <v>84.25725694444445</v>
      </c>
      <c r="J3554" s="1">
        <v>1353.75</v>
      </c>
      <c r="K3554" s="1">
        <v>206.4</v>
      </c>
      <c r="M3554" s="10">
        <f t="array" ref="M3554">_xlfn.XLOOKUP(A3554,subscriptions!B3554:B10004,subscriptions!D3554:D10004)</f>
        <v>120</v>
      </c>
      <c r="N3554" s="10">
        <f t="array" ref="N3554">_xlfn.XLOOKUP(A3554,subscriptions!B3554:B10004,subscriptions!G3554:G10004)</f>
        <v>5</v>
      </c>
      <c r="O3554" s="10">
        <v>114.0</v>
      </c>
      <c r="P3554" s="10" t="str">
        <f t="array" ref="P3554">_xlfn.XLOOKUP(A3554,subscriptions!B3554:B10004,subscriptions!C3554:C10004)</f>
        <v>Residential</v>
      </c>
      <c r="Q3554" s="10" t="s">
        <v>194</v>
      </c>
      <c r="R3554" s="10" t="s">
        <v>212</v>
      </c>
      <c r="S3554" s="10" t="s">
        <v>175</v>
      </c>
    </row>
    <row r="3555">
      <c r="A3555" s="1" t="s">
        <v>4657</v>
      </c>
      <c r="B3555" s="1" t="s">
        <v>1157</v>
      </c>
      <c r="C3555" s="1" t="s">
        <v>509</v>
      </c>
      <c r="D3555" s="1" t="s">
        <v>27</v>
      </c>
      <c r="E3555" s="1" t="s">
        <v>262</v>
      </c>
      <c r="F3555" s="1" t="s">
        <v>4113</v>
      </c>
      <c r="G3555" s="1" t="s">
        <v>17532</v>
      </c>
      <c r="H3555" s="1" t="s">
        <v>17533</v>
      </c>
      <c r="I3555" s="4">
        <v>84.41891203703703</v>
      </c>
      <c r="J3555" s="1">
        <v>1106.34</v>
      </c>
      <c r="K3555" s="1">
        <v>268.88</v>
      </c>
      <c r="M3555" s="10">
        <f t="array" ref="M3555">_xlfn.XLOOKUP(A3555,subscriptions!B3555:B10004,subscriptions!D3555:D10004)</f>
        <v>120</v>
      </c>
      <c r="N3555" s="10">
        <f t="array" ref="N3555">_xlfn.XLOOKUP(A3555,subscriptions!B3555:B10004,subscriptions!G3555:G10004)</f>
        <v>10</v>
      </c>
      <c r="O3555" s="10">
        <v>108.0</v>
      </c>
      <c r="P3555" s="10" t="str">
        <f t="array" ref="P3555">_xlfn.XLOOKUP(A3555,subscriptions!B3555:B10004,subscriptions!C3555:C10004)</f>
        <v>Residential</v>
      </c>
      <c r="Q3555" s="10" t="s">
        <v>128</v>
      </c>
      <c r="R3555" s="10" t="s">
        <v>212</v>
      </c>
      <c r="S3555" s="10" t="s">
        <v>1822</v>
      </c>
    </row>
    <row r="3556">
      <c r="A3556" s="1" t="s">
        <v>4658</v>
      </c>
      <c r="B3556" s="1" t="s">
        <v>177</v>
      </c>
      <c r="C3556" s="1" t="s">
        <v>473</v>
      </c>
      <c r="D3556" s="1" t="s">
        <v>153</v>
      </c>
      <c r="E3556" s="1" t="s">
        <v>714</v>
      </c>
      <c r="F3556" s="1" t="s">
        <v>1730</v>
      </c>
      <c r="G3556" s="1" t="s">
        <v>17534</v>
      </c>
      <c r="H3556" s="1" t="s">
        <v>17535</v>
      </c>
      <c r="I3556" s="4">
        <v>84.3799537037037</v>
      </c>
      <c r="J3556" s="1">
        <v>283.37</v>
      </c>
      <c r="K3556" s="1">
        <v>40.3</v>
      </c>
      <c r="M3556" s="10">
        <f t="array" ref="M3556">_xlfn.XLOOKUP(A3556,subscriptions!B3556:B10004,subscriptions!D3556:D10004)</f>
        <v>120</v>
      </c>
      <c r="N3556" s="10">
        <f t="array" ref="N3556">_xlfn.XLOOKUP(A3556,subscriptions!B3556:B10004,subscriptions!G3556:G10004)</f>
        <v>20</v>
      </c>
      <c r="O3556" s="10">
        <v>96.0</v>
      </c>
      <c r="P3556" s="10" t="str">
        <f t="array" ref="P3556">_xlfn.XLOOKUP(A3556,subscriptions!B3556:B10004,subscriptions!C3556:C10004)</f>
        <v>Residential</v>
      </c>
      <c r="Q3556" s="10" t="s">
        <v>128</v>
      </c>
      <c r="R3556" s="10" t="s">
        <v>148</v>
      </c>
      <c r="S3556" s="10" t="s">
        <v>698</v>
      </c>
    </row>
    <row r="3557">
      <c r="A3557" s="1" t="s">
        <v>4659</v>
      </c>
      <c r="B3557" s="1" t="s">
        <v>236</v>
      </c>
      <c r="C3557" s="1" t="s">
        <v>237</v>
      </c>
      <c r="D3557" s="1" t="s">
        <v>153</v>
      </c>
      <c r="E3557" s="1" t="s">
        <v>239</v>
      </c>
      <c r="F3557" s="1" t="s">
        <v>606</v>
      </c>
      <c r="G3557" s="1" t="s">
        <v>17536</v>
      </c>
      <c r="H3557" s="1" t="s">
        <v>17537</v>
      </c>
      <c r="I3557" s="4">
        <v>84.3403125</v>
      </c>
      <c r="J3557" s="1">
        <v>1517.24</v>
      </c>
      <c r="K3557" s="1">
        <v>375.35</v>
      </c>
      <c r="M3557" s="10">
        <f t="array" ref="M3557">_xlfn.XLOOKUP(A3557,subscriptions!B3557:B10004,subscriptions!D3557:D10004)</f>
        <v>120</v>
      </c>
      <c r="N3557" s="10">
        <f t="array" ref="N3557">_xlfn.XLOOKUP(A3557,subscriptions!B3557:B10004,subscriptions!G3557:G10004)</f>
        <v>0</v>
      </c>
      <c r="O3557" s="10">
        <v>120.0</v>
      </c>
      <c r="P3557" s="10" t="str">
        <f t="array" ref="P3557">_xlfn.XLOOKUP(A3557,subscriptions!B3557:B10004,subscriptions!C3557:C10004)</f>
        <v>Residential</v>
      </c>
      <c r="Q3557" s="10" t="s">
        <v>173</v>
      </c>
      <c r="R3557" s="10" t="s">
        <v>212</v>
      </c>
      <c r="S3557" s="10" t="s">
        <v>616</v>
      </c>
    </row>
    <row r="3558">
      <c r="A3558" s="1" t="s">
        <v>4660</v>
      </c>
      <c r="B3558" s="1" t="s">
        <v>236</v>
      </c>
      <c r="C3558" s="1" t="s">
        <v>279</v>
      </c>
      <c r="D3558" s="1" t="s">
        <v>153</v>
      </c>
      <c r="E3558" s="1" t="s">
        <v>219</v>
      </c>
      <c r="F3558" s="1" t="s">
        <v>590</v>
      </c>
      <c r="G3558" s="1" t="s">
        <v>17538</v>
      </c>
      <c r="H3558" s="1" t="s">
        <v>17539</v>
      </c>
      <c r="I3558" s="4">
        <v>84.34100694444444</v>
      </c>
      <c r="J3558" s="1">
        <v>529.57</v>
      </c>
      <c r="K3558" s="1">
        <v>68.77</v>
      </c>
      <c r="M3558" s="10">
        <f t="array" ref="M3558">_xlfn.XLOOKUP(A3558,subscriptions!B3558:B10004,subscriptions!D3558:D10004)</f>
        <v>120</v>
      </c>
      <c r="N3558" s="10">
        <f t="array" ref="N3558">_xlfn.XLOOKUP(A3558,subscriptions!B3558:B10004,subscriptions!G3558:G10004)</f>
        <v>5</v>
      </c>
      <c r="O3558" s="10">
        <v>114.0</v>
      </c>
      <c r="P3558" s="10" t="str">
        <f t="array" ref="P3558">_xlfn.XLOOKUP(A3558,subscriptions!B3558:B10004,subscriptions!C3558:C10004)</f>
        <v>Residential</v>
      </c>
      <c r="Q3558" s="10" t="s">
        <v>194</v>
      </c>
      <c r="R3558" s="10" t="s">
        <v>212</v>
      </c>
      <c r="S3558" s="10" t="s">
        <v>259</v>
      </c>
    </row>
    <row r="3559">
      <c r="A3559" s="1" t="s">
        <v>4661</v>
      </c>
      <c r="B3559" s="1" t="s">
        <v>1939</v>
      </c>
      <c r="C3559" s="1" t="s">
        <v>764</v>
      </c>
      <c r="D3559" s="1" t="s">
        <v>153</v>
      </c>
      <c r="E3559" s="1" t="s">
        <v>280</v>
      </c>
      <c r="F3559" s="1" t="s">
        <v>1706</v>
      </c>
      <c r="G3559" s="1" t="s">
        <v>17540</v>
      </c>
      <c r="H3559" s="1" t="s">
        <v>17541</v>
      </c>
      <c r="I3559" s="4">
        <v>84.41837962962963</v>
      </c>
      <c r="J3559" s="1">
        <v>1053.66</v>
      </c>
      <c r="K3559" s="1">
        <v>140.09</v>
      </c>
      <c r="M3559" s="10">
        <f t="array" ref="M3559">_xlfn.XLOOKUP(A3559,subscriptions!B3559:B10004,subscriptions!D3559:D10004)</f>
        <v>120</v>
      </c>
      <c r="N3559" s="10">
        <f t="array" ref="N3559">_xlfn.XLOOKUP(A3559,subscriptions!B3559:B10004,subscriptions!G3559:G10004)</f>
        <v>10</v>
      </c>
      <c r="O3559" s="10">
        <v>108.0</v>
      </c>
      <c r="P3559" s="10" t="str">
        <f t="array" ref="P3559">_xlfn.XLOOKUP(A3559,subscriptions!B3559:B10004,subscriptions!C3559:C10004)</f>
        <v>Residential</v>
      </c>
      <c r="Q3559" s="10" t="s">
        <v>128</v>
      </c>
      <c r="R3559" s="10" t="s">
        <v>212</v>
      </c>
      <c r="S3559" s="10" t="s">
        <v>3020</v>
      </c>
    </row>
    <row r="3560">
      <c r="A3560" s="1" t="s">
        <v>4663</v>
      </c>
      <c r="B3560" s="1" t="s">
        <v>772</v>
      </c>
      <c r="C3560" s="1" t="s">
        <v>734</v>
      </c>
      <c r="D3560" s="1" t="s">
        <v>153</v>
      </c>
      <c r="E3560" s="1" t="s">
        <v>280</v>
      </c>
      <c r="F3560" s="1" t="s">
        <v>1446</v>
      </c>
      <c r="G3560" s="1" t="s">
        <v>17542</v>
      </c>
      <c r="H3560" s="1" t="s">
        <v>17543</v>
      </c>
      <c r="I3560" s="4">
        <v>84.41954861111111</v>
      </c>
      <c r="J3560" s="1">
        <v>178.78</v>
      </c>
      <c r="K3560" s="1">
        <v>28.51</v>
      </c>
      <c r="M3560" s="10">
        <f t="array" ref="M3560">_xlfn.XLOOKUP(A3560,subscriptions!B3560:B10004,subscriptions!D3560:D10004)</f>
        <v>250</v>
      </c>
      <c r="N3560" s="10">
        <f t="array" ref="N3560">_xlfn.XLOOKUP(A3560,subscriptions!B3560:B10004,subscriptions!G3560:G10004)</f>
        <v>20</v>
      </c>
      <c r="O3560" s="10">
        <v>200.0</v>
      </c>
      <c r="P3560" s="10" t="str">
        <f t="array" ref="P3560">_xlfn.XLOOKUP(A3560,subscriptions!B3560:B10004,subscriptions!C3560:C10004)</f>
        <v>Business</v>
      </c>
      <c r="Q3560" s="10" t="s">
        <v>128</v>
      </c>
      <c r="R3560" s="10" t="s">
        <v>129</v>
      </c>
      <c r="S3560" s="10" t="s">
        <v>1525</v>
      </c>
    </row>
    <row r="3561">
      <c r="A3561" s="1" t="s">
        <v>4666</v>
      </c>
      <c r="B3561" s="1" t="s">
        <v>555</v>
      </c>
      <c r="C3561" s="1" t="s">
        <v>198</v>
      </c>
      <c r="D3561" s="1" t="s">
        <v>153</v>
      </c>
      <c r="E3561" s="1" t="s">
        <v>262</v>
      </c>
      <c r="F3561" s="1" t="s">
        <v>2112</v>
      </c>
      <c r="G3561" s="1" t="s">
        <v>17544</v>
      </c>
      <c r="H3561" s="1" t="s">
        <v>17545</v>
      </c>
      <c r="I3561" s="4">
        <v>84.38086805555555</v>
      </c>
      <c r="J3561" s="1">
        <v>973.12</v>
      </c>
      <c r="K3561" s="1">
        <v>252.5</v>
      </c>
      <c r="M3561" s="10">
        <f t="array" ref="M3561">_xlfn.XLOOKUP(A3561,subscriptions!B3561:B10004,subscriptions!D3561:D10004)</f>
        <v>120</v>
      </c>
      <c r="N3561" s="10">
        <f t="array" ref="N3561">_xlfn.XLOOKUP(A3561,subscriptions!B3561:B10004,subscriptions!G3561:G10004)</f>
        <v>0</v>
      </c>
      <c r="O3561" s="10">
        <v>120.0</v>
      </c>
      <c r="P3561" s="10" t="str">
        <f t="array" ref="P3561">_xlfn.XLOOKUP(A3561,subscriptions!B3561:B10004,subscriptions!C3561:C10004)</f>
        <v>Residential</v>
      </c>
      <c r="Q3561" s="10" t="s">
        <v>173</v>
      </c>
      <c r="R3561" s="10" t="s">
        <v>212</v>
      </c>
      <c r="S3561" s="10" t="s">
        <v>762</v>
      </c>
    </row>
    <row r="3562">
      <c r="A3562" s="1" t="s">
        <v>4667</v>
      </c>
      <c r="B3562" s="1" t="s">
        <v>426</v>
      </c>
      <c r="C3562" s="1" t="s">
        <v>658</v>
      </c>
      <c r="D3562" s="1" t="s">
        <v>153</v>
      </c>
      <c r="E3562" s="1" t="s">
        <v>28</v>
      </c>
      <c r="F3562" s="1" t="s">
        <v>2188</v>
      </c>
      <c r="G3562" s="1" t="s">
        <v>17546</v>
      </c>
      <c r="H3562" s="1" t="s">
        <v>17547</v>
      </c>
      <c r="I3562" s="4">
        <v>84.2516087962963</v>
      </c>
      <c r="J3562" s="1">
        <v>598.93</v>
      </c>
      <c r="K3562" s="1">
        <v>142.27</v>
      </c>
      <c r="M3562" s="10">
        <f t="array" ref="M3562">_xlfn.XLOOKUP(A3562,subscriptions!B3562:B10004,subscriptions!D3562:D10004)</f>
        <v>120</v>
      </c>
      <c r="N3562" s="10">
        <f t="array" ref="N3562">_xlfn.XLOOKUP(A3562,subscriptions!B3562:B10004,subscriptions!G3562:G10004)</f>
        <v>5</v>
      </c>
      <c r="O3562" s="10">
        <v>114.0</v>
      </c>
      <c r="P3562" s="10" t="str">
        <f t="array" ref="P3562">_xlfn.XLOOKUP(A3562,subscriptions!B3562:B10004,subscriptions!C3562:C10004)</f>
        <v>Residential</v>
      </c>
      <c r="Q3562" s="10" t="s">
        <v>194</v>
      </c>
      <c r="R3562" s="10" t="s">
        <v>212</v>
      </c>
      <c r="S3562" s="10" t="s">
        <v>4065</v>
      </c>
    </row>
    <row r="3563">
      <c r="A3563" s="1" t="s">
        <v>4668</v>
      </c>
      <c r="B3563" s="1" t="s">
        <v>1865</v>
      </c>
      <c r="C3563" s="1" t="s">
        <v>1678</v>
      </c>
      <c r="D3563" s="1" t="s">
        <v>153</v>
      </c>
      <c r="E3563" s="1" t="s">
        <v>219</v>
      </c>
      <c r="F3563" s="1" t="s">
        <v>660</v>
      </c>
      <c r="G3563" s="1" t="s">
        <v>17548</v>
      </c>
      <c r="H3563" s="1" t="s">
        <v>17549</v>
      </c>
      <c r="I3563" s="4">
        <v>84.29243055555555</v>
      </c>
      <c r="J3563" s="1">
        <v>2642.17</v>
      </c>
      <c r="K3563" s="1">
        <v>649.94</v>
      </c>
      <c r="M3563" s="10">
        <f t="array" ref="M3563">_xlfn.XLOOKUP(A3563,subscriptions!B3563:B10004,subscriptions!D3563:D10004)</f>
        <v>120</v>
      </c>
      <c r="N3563" s="10">
        <f t="array" ref="N3563">_xlfn.XLOOKUP(A3563,subscriptions!B3563:B10004,subscriptions!G3563:G10004)</f>
        <v>10</v>
      </c>
      <c r="O3563" s="10">
        <v>108.0</v>
      </c>
      <c r="P3563" s="10" t="str">
        <f t="array" ref="P3563">_xlfn.XLOOKUP(A3563,subscriptions!B3563:B10004,subscriptions!C3563:C10004)</f>
        <v>Residential</v>
      </c>
      <c r="Q3563" s="10" t="s">
        <v>128</v>
      </c>
      <c r="R3563" s="10" t="s">
        <v>212</v>
      </c>
      <c r="S3563" s="10" t="s">
        <v>587</v>
      </c>
    </row>
    <row r="3564">
      <c r="A3564" s="1" t="s">
        <v>4669</v>
      </c>
      <c r="B3564" s="1" t="s">
        <v>2534</v>
      </c>
      <c r="C3564" s="1" t="s">
        <v>556</v>
      </c>
      <c r="D3564" s="1" t="s">
        <v>153</v>
      </c>
      <c r="E3564" s="1" t="s">
        <v>179</v>
      </c>
      <c r="F3564" s="1" t="s">
        <v>1045</v>
      </c>
      <c r="G3564" s="1" t="s">
        <v>17550</v>
      </c>
      <c r="H3564" s="1" t="s">
        <v>17551</v>
      </c>
      <c r="I3564" s="4">
        <v>84.29950231481482</v>
      </c>
      <c r="J3564" s="1">
        <v>138.0</v>
      </c>
      <c r="K3564" s="1">
        <v>28.12</v>
      </c>
      <c r="L3564" s="1">
        <v>100.0</v>
      </c>
      <c r="M3564" s="10">
        <f t="array" ref="M3564">_xlfn.XLOOKUP(A3564,subscriptions!B3564:B10004,subscriptions!D3564:D10004)</f>
        <v>80</v>
      </c>
      <c r="N3564" s="10">
        <f t="array" ref="N3564">_xlfn.XLOOKUP(A3564,subscriptions!B3564:B10004,subscriptions!G3564:G10004)</f>
        <v>20</v>
      </c>
      <c r="O3564" s="10">
        <v>64.0</v>
      </c>
      <c r="P3564" s="10" t="str">
        <f t="array" ref="P3564">_xlfn.XLOOKUP(A3564,subscriptions!B3564:B10004,subscriptions!C3564:C10004)</f>
        <v>Roam</v>
      </c>
      <c r="Q3564" s="10" t="s">
        <v>128</v>
      </c>
      <c r="R3564" s="10" t="s">
        <v>148</v>
      </c>
      <c r="S3564" s="10" t="s">
        <v>522</v>
      </c>
    </row>
    <row r="3565">
      <c r="A3565" s="1" t="s">
        <v>4670</v>
      </c>
      <c r="B3565" s="1" t="s">
        <v>389</v>
      </c>
      <c r="C3565" s="1" t="s">
        <v>492</v>
      </c>
      <c r="D3565" s="1" t="s">
        <v>27</v>
      </c>
      <c r="E3565" s="1" t="s">
        <v>239</v>
      </c>
      <c r="F3565" s="1" t="s">
        <v>240</v>
      </c>
      <c r="G3565" s="1" t="s">
        <v>17552</v>
      </c>
      <c r="H3565" s="1" t="s">
        <v>17553</v>
      </c>
      <c r="I3565" s="4">
        <v>84.38358796296296</v>
      </c>
      <c r="J3565" s="1">
        <v>863.49</v>
      </c>
      <c r="K3565" s="1">
        <v>187.34</v>
      </c>
      <c r="M3565" s="10">
        <f t="array" ref="M3565">_xlfn.XLOOKUP(A3565,subscriptions!B3565:B10004,subscriptions!D3565:D10004)</f>
        <v>120</v>
      </c>
      <c r="N3565" s="10">
        <f t="array" ref="N3565">_xlfn.XLOOKUP(A3565,subscriptions!B3565:B10004,subscriptions!G3565:G10004)</f>
        <v>0</v>
      </c>
      <c r="O3565" s="10">
        <v>120.0</v>
      </c>
      <c r="P3565" s="10" t="str">
        <f t="array" ref="P3565">_xlfn.XLOOKUP(A3565,subscriptions!B3565:B10004,subscriptions!C3565:C10004)</f>
        <v>Residential</v>
      </c>
      <c r="Q3565" s="10" t="s">
        <v>173</v>
      </c>
      <c r="R3565" s="10" t="s">
        <v>212</v>
      </c>
      <c r="S3565" s="10" t="s">
        <v>882</v>
      </c>
    </row>
    <row r="3566">
      <c r="A3566" s="1" t="s">
        <v>4671</v>
      </c>
      <c r="B3566" s="1" t="s">
        <v>1226</v>
      </c>
      <c r="C3566" s="1" t="s">
        <v>2007</v>
      </c>
      <c r="D3566" s="1" t="s">
        <v>153</v>
      </c>
      <c r="E3566" s="1" t="s">
        <v>28</v>
      </c>
      <c r="F3566" s="1" t="s">
        <v>313</v>
      </c>
      <c r="G3566" s="1" t="s">
        <v>17554</v>
      </c>
      <c r="H3566" s="1" t="s">
        <v>17555</v>
      </c>
      <c r="I3566" s="4">
        <v>84.25506944444444</v>
      </c>
      <c r="J3566" s="1">
        <v>969.93</v>
      </c>
      <c r="K3566" s="1">
        <v>147.15</v>
      </c>
      <c r="M3566" s="10">
        <f t="array" ref="M3566">_xlfn.XLOOKUP(A3566,subscriptions!B3566:B10004,subscriptions!D3566:D10004)</f>
        <v>120</v>
      </c>
      <c r="N3566" s="10">
        <f t="array" ref="N3566">_xlfn.XLOOKUP(A3566,subscriptions!B3566:B10004,subscriptions!G3566:G10004)</f>
        <v>5</v>
      </c>
      <c r="O3566" s="10">
        <v>114.0</v>
      </c>
      <c r="P3566" s="10" t="str">
        <f t="array" ref="P3566">_xlfn.XLOOKUP(A3566,subscriptions!B3566:B10004,subscriptions!C3566:C10004)</f>
        <v>Residential</v>
      </c>
      <c r="Q3566" s="10" t="s">
        <v>194</v>
      </c>
      <c r="R3566" s="10" t="s">
        <v>212</v>
      </c>
      <c r="S3566" s="10" t="s">
        <v>149</v>
      </c>
    </row>
    <row r="3567">
      <c r="A3567" s="1" t="s">
        <v>4672</v>
      </c>
      <c r="B3567" s="1" t="s">
        <v>2018</v>
      </c>
      <c r="C3567" s="1" t="s">
        <v>279</v>
      </c>
      <c r="D3567" s="1" t="s">
        <v>27</v>
      </c>
      <c r="E3567" s="1" t="s">
        <v>332</v>
      </c>
      <c r="F3567" s="1" t="s">
        <v>2280</v>
      </c>
      <c r="G3567" s="1" t="s">
        <v>17556</v>
      </c>
      <c r="H3567" s="1" t="s">
        <v>17557</v>
      </c>
      <c r="I3567" s="4">
        <v>84.29603009259259</v>
      </c>
      <c r="J3567" s="1">
        <v>1986.51</v>
      </c>
      <c r="K3567" s="1">
        <v>258.61</v>
      </c>
      <c r="M3567" s="10">
        <f t="array" ref="M3567">_xlfn.XLOOKUP(A3567,subscriptions!B3567:B10004,subscriptions!D3567:D10004)</f>
        <v>120</v>
      </c>
      <c r="N3567" s="10">
        <f t="array" ref="N3567">_xlfn.XLOOKUP(A3567,subscriptions!B3567:B10004,subscriptions!G3567:G10004)</f>
        <v>10</v>
      </c>
      <c r="O3567" s="10">
        <v>108.0</v>
      </c>
      <c r="P3567" s="10" t="str">
        <f t="array" ref="P3567">_xlfn.XLOOKUP(A3567,subscriptions!B3567:B10004,subscriptions!C3567:C10004)</f>
        <v>Residential</v>
      </c>
      <c r="Q3567" s="10" t="s">
        <v>128</v>
      </c>
      <c r="R3567" s="10" t="s">
        <v>212</v>
      </c>
      <c r="S3567" s="10" t="s">
        <v>655</v>
      </c>
    </row>
    <row r="3568">
      <c r="A3568" s="1" t="s">
        <v>4673</v>
      </c>
      <c r="B3568" s="1" t="s">
        <v>1491</v>
      </c>
      <c r="C3568" s="1" t="s">
        <v>152</v>
      </c>
      <c r="D3568" s="1" t="s">
        <v>153</v>
      </c>
      <c r="E3568" s="1" t="s">
        <v>239</v>
      </c>
      <c r="F3568" s="1" t="s">
        <v>2267</v>
      </c>
      <c r="G3568" s="1" t="s">
        <v>17558</v>
      </c>
      <c r="H3568" s="1" t="s">
        <v>17559</v>
      </c>
      <c r="I3568" s="4">
        <v>84.34194444444445</v>
      </c>
      <c r="J3568" s="1">
        <v>1330.99</v>
      </c>
      <c r="K3568" s="1">
        <v>293.35</v>
      </c>
      <c r="M3568" s="10">
        <f t="array" ref="M3568">_xlfn.XLOOKUP(A3568,subscriptions!B3568:B10004,subscriptions!D3568:D10004)</f>
        <v>80</v>
      </c>
      <c r="N3568" s="10">
        <f t="array" ref="N3568">_xlfn.XLOOKUP(A3568,subscriptions!B3568:B10004,subscriptions!G3568:G10004)</f>
        <v>20</v>
      </c>
      <c r="O3568" s="10">
        <v>64.0</v>
      </c>
      <c r="P3568" s="10" t="str">
        <f t="array" ref="P3568">_xlfn.XLOOKUP(A3568,subscriptions!B3568:B10004,subscriptions!C3568:C10004)</f>
        <v>Roam</v>
      </c>
      <c r="Q3568" s="10" t="s">
        <v>128</v>
      </c>
      <c r="R3568" s="10" t="s">
        <v>148</v>
      </c>
      <c r="S3568" s="10" t="s">
        <v>1703</v>
      </c>
    </row>
    <row r="3569">
      <c r="A3569" s="1" t="s">
        <v>4674</v>
      </c>
      <c r="B3569" s="1" t="s">
        <v>355</v>
      </c>
      <c r="C3569" s="1" t="s">
        <v>198</v>
      </c>
      <c r="D3569" s="1" t="s">
        <v>153</v>
      </c>
      <c r="E3569" s="1" t="s">
        <v>631</v>
      </c>
      <c r="F3569" s="1" t="s">
        <v>2549</v>
      </c>
      <c r="G3569" s="1" t="s">
        <v>17560</v>
      </c>
      <c r="H3569" s="1" t="s">
        <v>17561</v>
      </c>
      <c r="I3569" s="4">
        <v>84.33634259259259</v>
      </c>
      <c r="J3569" s="1">
        <v>1700.38</v>
      </c>
      <c r="K3569" s="1">
        <v>330.68</v>
      </c>
      <c r="M3569" s="10">
        <f t="array" ref="M3569">_xlfn.XLOOKUP(A3569,subscriptions!B3569:B10004,subscriptions!D3569:D10004)</f>
        <v>50</v>
      </c>
      <c r="N3569" s="10">
        <f t="array" ref="N3569">_xlfn.XLOOKUP(A3569,subscriptions!B3569:B10004,subscriptions!G3569:G10004)</f>
        <v>0</v>
      </c>
      <c r="O3569" s="10">
        <v>50.0</v>
      </c>
      <c r="P3569" s="10" t="str">
        <f t="array" ref="P3569">_xlfn.XLOOKUP(A3569,subscriptions!B3569:B10004,subscriptions!C3569:C10004)</f>
        <v>Mini</v>
      </c>
      <c r="Q3569" s="10" t="s">
        <v>173</v>
      </c>
      <c r="R3569" s="10" t="s">
        <v>148</v>
      </c>
      <c r="S3569" s="10" t="s">
        <v>1971</v>
      </c>
    </row>
    <row r="3570">
      <c r="A3570" s="1" t="s">
        <v>4677</v>
      </c>
      <c r="B3570" s="1" t="s">
        <v>1491</v>
      </c>
      <c r="C3570" s="1" t="s">
        <v>1100</v>
      </c>
      <c r="D3570" s="1" t="s">
        <v>153</v>
      </c>
      <c r="E3570" s="1" t="s">
        <v>179</v>
      </c>
      <c r="F3570" s="1" t="s">
        <v>181</v>
      </c>
      <c r="G3570" s="1" t="s">
        <v>17562</v>
      </c>
      <c r="H3570" s="1" t="s">
        <v>17563</v>
      </c>
      <c r="I3570" s="4">
        <v>84.25857638888888</v>
      </c>
      <c r="J3570" s="1">
        <v>2301.21</v>
      </c>
      <c r="K3570" s="1">
        <v>216.85</v>
      </c>
      <c r="L3570" s="1">
        <v>100.0</v>
      </c>
      <c r="M3570" s="10">
        <f t="array" ref="M3570">_xlfn.XLOOKUP(A3570,subscriptions!B3570:B10004,subscriptions!D3570:D10004)</f>
        <v>80</v>
      </c>
      <c r="N3570" s="10">
        <f t="array" ref="N3570">_xlfn.XLOOKUP(A3570,subscriptions!B3570:B10004,subscriptions!G3570:G10004)</f>
        <v>5</v>
      </c>
      <c r="O3570" s="10">
        <v>76.0</v>
      </c>
      <c r="P3570" s="10" t="str">
        <f t="array" ref="P3570">_xlfn.XLOOKUP(A3570,subscriptions!B3570:B10004,subscriptions!C3570:C10004)</f>
        <v>Roam</v>
      </c>
      <c r="Q3570" s="10" t="s">
        <v>194</v>
      </c>
      <c r="R3570" s="10" t="s">
        <v>148</v>
      </c>
      <c r="S3570" s="10" t="s">
        <v>4148</v>
      </c>
    </row>
    <row r="3571">
      <c r="A3571" s="1" t="s">
        <v>4678</v>
      </c>
      <c r="B3571" s="1" t="s">
        <v>1972</v>
      </c>
      <c r="C3571" s="1" t="s">
        <v>133</v>
      </c>
      <c r="D3571" s="1" t="s">
        <v>27</v>
      </c>
      <c r="E3571" s="1" t="s">
        <v>111</v>
      </c>
      <c r="F3571" s="1" t="s">
        <v>1362</v>
      </c>
      <c r="G3571" s="1" t="s">
        <v>17564</v>
      </c>
      <c r="H3571" s="1" t="s">
        <v>17565</v>
      </c>
      <c r="I3571" s="4">
        <v>84.21211805555555</v>
      </c>
      <c r="J3571" s="1">
        <v>3022.96</v>
      </c>
      <c r="K3571" s="1">
        <v>558.82</v>
      </c>
      <c r="M3571" s="10">
        <f t="array" ref="M3571">_xlfn.XLOOKUP(A3571,subscriptions!B3571:B10004,subscriptions!D3571:D10004)</f>
        <v>80</v>
      </c>
      <c r="N3571" s="10">
        <f t="array" ref="N3571">_xlfn.XLOOKUP(A3571,subscriptions!B3571:B10004,subscriptions!G3571:G10004)</f>
        <v>10</v>
      </c>
      <c r="O3571" s="10">
        <v>72.0</v>
      </c>
      <c r="P3571" s="10" t="str">
        <f t="array" ref="P3571">_xlfn.XLOOKUP(A3571,subscriptions!B3571:B10004,subscriptions!C3571:C10004)</f>
        <v>Roam</v>
      </c>
      <c r="Q3571" s="10" t="s">
        <v>128</v>
      </c>
      <c r="R3571" s="10" t="s">
        <v>148</v>
      </c>
      <c r="S3571" s="10" t="s">
        <v>857</v>
      </c>
    </row>
    <row r="3572">
      <c r="A3572" s="1" t="s">
        <v>4679</v>
      </c>
      <c r="B3572" s="1" t="s">
        <v>899</v>
      </c>
      <c r="C3572" s="1" t="s">
        <v>1142</v>
      </c>
      <c r="D3572" s="1" t="s">
        <v>27</v>
      </c>
      <c r="E3572" s="1" t="s">
        <v>714</v>
      </c>
      <c r="F3572" s="1" t="s">
        <v>1866</v>
      </c>
      <c r="G3572" s="1" t="s">
        <v>17566</v>
      </c>
      <c r="H3572" s="1" t="s">
        <v>17567</v>
      </c>
      <c r="I3572" s="4">
        <v>84.17255787037037</v>
      </c>
      <c r="J3572" s="1">
        <v>615.04</v>
      </c>
      <c r="K3572" s="1">
        <v>67.05</v>
      </c>
      <c r="M3572" s="10">
        <f t="array" ref="M3572">_xlfn.XLOOKUP(A3572,subscriptions!B3572:B10004,subscriptions!D3572:D10004)</f>
        <v>80</v>
      </c>
      <c r="N3572" s="10">
        <f t="array" ref="N3572">_xlfn.XLOOKUP(A3572,subscriptions!B3572:B10004,subscriptions!G3572:G10004)</f>
        <v>20</v>
      </c>
      <c r="O3572" s="10">
        <v>64.0</v>
      </c>
      <c r="P3572" s="10" t="str">
        <f t="array" ref="P3572">_xlfn.XLOOKUP(A3572,subscriptions!B3572:B10004,subscriptions!C3572:C10004)</f>
        <v>Roam</v>
      </c>
      <c r="Q3572" s="10" t="s">
        <v>128</v>
      </c>
      <c r="R3572" s="10" t="s">
        <v>148</v>
      </c>
      <c r="S3572" s="10" t="s">
        <v>1637</v>
      </c>
    </row>
    <row r="3573">
      <c r="A3573" s="1" t="s">
        <v>4680</v>
      </c>
      <c r="B3573" s="1" t="s">
        <v>1303</v>
      </c>
      <c r="C3573" s="1" t="s">
        <v>1100</v>
      </c>
      <c r="D3573" s="1" t="s">
        <v>153</v>
      </c>
      <c r="E3573" s="1" t="s">
        <v>28</v>
      </c>
      <c r="F3573" s="1" t="s">
        <v>2188</v>
      </c>
      <c r="G3573" s="1" t="s">
        <v>17568</v>
      </c>
      <c r="H3573" s="1" t="s">
        <v>17569</v>
      </c>
      <c r="I3573" s="4">
        <v>84.42028935185185</v>
      </c>
      <c r="J3573" s="1">
        <v>1208.36</v>
      </c>
      <c r="K3573" s="1">
        <v>260.04</v>
      </c>
      <c r="M3573" s="10">
        <f t="array" ref="M3573">_xlfn.XLOOKUP(A3573,subscriptions!B3573:B10004,subscriptions!D3573:D10004)</f>
        <v>250</v>
      </c>
      <c r="N3573" s="10">
        <f t="array" ref="N3573">_xlfn.XLOOKUP(A3573,subscriptions!B3573:B10004,subscriptions!G3573:G10004)</f>
        <v>0</v>
      </c>
      <c r="O3573" s="10">
        <v>250.0</v>
      </c>
      <c r="P3573" s="10" t="str">
        <f t="array" ref="P3573">_xlfn.XLOOKUP(A3573,subscriptions!B3573:B10004,subscriptions!C3573:C10004)</f>
        <v>Business</v>
      </c>
      <c r="Q3573" s="10" t="s">
        <v>173</v>
      </c>
      <c r="R3573" s="10" t="s">
        <v>129</v>
      </c>
      <c r="S3573" s="10" t="s">
        <v>940</v>
      </c>
    </row>
    <row r="3574">
      <c r="A3574" s="1" t="s">
        <v>4681</v>
      </c>
      <c r="B3574" s="1" t="s">
        <v>2279</v>
      </c>
      <c r="C3574" s="1" t="s">
        <v>524</v>
      </c>
      <c r="D3574" s="1" t="s">
        <v>153</v>
      </c>
      <c r="E3574" s="1" t="s">
        <v>714</v>
      </c>
      <c r="F3574" s="1" t="s">
        <v>828</v>
      </c>
      <c r="G3574" s="1" t="s">
        <v>17570</v>
      </c>
      <c r="H3574" s="1" t="s">
        <v>17571</v>
      </c>
      <c r="I3574" s="4">
        <v>84.21322916666666</v>
      </c>
      <c r="J3574" s="1">
        <v>2799.89</v>
      </c>
      <c r="K3574" s="1">
        <v>646.85</v>
      </c>
      <c r="M3574" s="10">
        <f t="array" ref="M3574">_xlfn.XLOOKUP(A3574,subscriptions!B3574:B10004,subscriptions!D3574:D10004)</f>
        <v>120</v>
      </c>
      <c r="N3574" s="10">
        <f t="array" ref="N3574">_xlfn.XLOOKUP(A3574,subscriptions!B3574:B10004,subscriptions!G3574:G10004)</f>
        <v>5</v>
      </c>
      <c r="O3574" s="10">
        <v>114.0</v>
      </c>
      <c r="P3574" s="10" t="str">
        <f t="array" ref="P3574">_xlfn.XLOOKUP(A3574,subscriptions!B3574:B10004,subscriptions!C3574:C10004)</f>
        <v>Residential</v>
      </c>
      <c r="Q3574" s="10" t="s">
        <v>194</v>
      </c>
      <c r="R3574" s="10" t="s">
        <v>212</v>
      </c>
      <c r="S3574" s="10" t="s">
        <v>1915</v>
      </c>
    </row>
    <row r="3575">
      <c r="A3575" s="1" t="s">
        <v>4682</v>
      </c>
      <c r="B3575" s="1" t="s">
        <v>1664</v>
      </c>
      <c r="C3575" s="1" t="s">
        <v>279</v>
      </c>
      <c r="D3575" s="1" t="s">
        <v>153</v>
      </c>
      <c r="E3575" s="1" t="s">
        <v>631</v>
      </c>
      <c r="F3575" s="1" t="s">
        <v>1318</v>
      </c>
      <c r="G3575" s="1" t="s">
        <v>17572</v>
      </c>
      <c r="H3575" s="1" t="s">
        <v>17573</v>
      </c>
      <c r="I3575" s="4">
        <v>84.25697916666667</v>
      </c>
      <c r="J3575" s="1">
        <v>6877.6</v>
      </c>
      <c r="K3575" s="1">
        <v>683.21</v>
      </c>
      <c r="M3575" s="10">
        <f t="array" ref="M3575">_xlfn.XLOOKUP(A3575,subscriptions!B3575:B10004,subscriptions!D3575:D10004)</f>
        <v>80</v>
      </c>
      <c r="N3575" s="10">
        <f t="array" ref="N3575">_xlfn.XLOOKUP(A3575,subscriptions!B3575:B10004,subscriptions!G3575:G10004)</f>
        <v>10</v>
      </c>
      <c r="O3575" s="10">
        <v>72.0</v>
      </c>
      <c r="P3575" s="10" t="str">
        <f t="array" ref="P3575">_xlfn.XLOOKUP(A3575,subscriptions!B3575:B10004,subscriptions!C3575:C10004)</f>
        <v>Roam</v>
      </c>
      <c r="Q3575" s="10" t="s">
        <v>128</v>
      </c>
      <c r="R3575" s="10" t="s">
        <v>148</v>
      </c>
      <c r="S3575" s="10" t="s">
        <v>175</v>
      </c>
    </row>
    <row r="3576">
      <c r="A3576" s="1" t="s">
        <v>4683</v>
      </c>
      <c r="B3576" s="1" t="s">
        <v>197</v>
      </c>
      <c r="C3576" s="1" t="s">
        <v>2007</v>
      </c>
      <c r="D3576" s="1" t="s">
        <v>153</v>
      </c>
      <c r="E3576" s="1" t="s">
        <v>219</v>
      </c>
      <c r="F3576" s="1" t="s">
        <v>660</v>
      </c>
      <c r="G3576" s="1" t="s">
        <v>17574</v>
      </c>
      <c r="H3576" s="1" t="s">
        <v>17575</v>
      </c>
      <c r="I3576" s="4">
        <v>84.25355324074074</v>
      </c>
      <c r="J3576" s="1">
        <v>3354.37</v>
      </c>
      <c r="K3576" s="1">
        <v>792.68</v>
      </c>
      <c r="M3576" s="10">
        <f t="array" ref="M3576">_xlfn.XLOOKUP(A3576,subscriptions!B3576:B10004,subscriptions!D3576:D10004)</f>
        <v>120</v>
      </c>
      <c r="N3576" s="10">
        <f t="array" ref="N3576">_xlfn.XLOOKUP(A3576,subscriptions!B3576:B10004,subscriptions!G3576:G10004)</f>
        <v>20</v>
      </c>
      <c r="O3576" s="10">
        <v>96.0</v>
      </c>
      <c r="P3576" s="10" t="str">
        <f t="array" ref="P3576">_xlfn.XLOOKUP(A3576,subscriptions!B3576:B10004,subscriptions!C3576:C10004)</f>
        <v>Residential</v>
      </c>
      <c r="Q3576" s="10" t="s">
        <v>128</v>
      </c>
      <c r="R3576" s="10" t="s">
        <v>148</v>
      </c>
      <c r="S3576" s="10" t="s">
        <v>1832</v>
      </c>
    </row>
    <row r="3577">
      <c r="A3577" s="1" t="s">
        <v>4686</v>
      </c>
      <c r="B3577" s="1" t="s">
        <v>1972</v>
      </c>
      <c r="C3577" s="1" t="s">
        <v>492</v>
      </c>
      <c r="D3577" s="1" t="s">
        <v>27</v>
      </c>
      <c r="E3577" s="1" t="s">
        <v>262</v>
      </c>
      <c r="F3577" s="1" t="s">
        <v>4344</v>
      </c>
      <c r="G3577" s="1" t="s">
        <v>17576</v>
      </c>
      <c r="H3577" s="1" t="s">
        <v>17577</v>
      </c>
      <c r="I3577" s="4">
        <v>84.16886574074074</v>
      </c>
      <c r="J3577" s="1">
        <v>746.55</v>
      </c>
      <c r="K3577" s="1">
        <v>130.27</v>
      </c>
      <c r="M3577" s="10">
        <f t="array" ref="M3577">_xlfn.XLOOKUP(A3577,subscriptions!B3577:B10004,subscriptions!D3577:D10004)</f>
        <v>50</v>
      </c>
      <c r="N3577" s="10">
        <f t="array" ref="N3577">_xlfn.XLOOKUP(A3577,subscriptions!B3577:B10004,subscriptions!G3577:G10004)</f>
        <v>0</v>
      </c>
      <c r="O3577" s="10">
        <v>50.0</v>
      </c>
      <c r="P3577" s="10" t="str">
        <f t="array" ref="P3577">_xlfn.XLOOKUP(A3577,subscriptions!B3577:B10004,subscriptions!C3577:C10004)</f>
        <v>Mini</v>
      </c>
      <c r="Q3577" s="10" t="s">
        <v>173</v>
      </c>
      <c r="R3577" s="10" t="s">
        <v>148</v>
      </c>
      <c r="S3577" s="10" t="s">
        <v>1504</v>
      </c>
    </row>
    <row r="3578">
      <c r="A3578" s="1" t="s">
        <v>4687</v>
      </c>
      <c r="B3578" s="1" t="s">
        <v>177</v>
      </c>
      <c r="C3578" s="1" t="s">
        <v>920</v>
      </c>
      <c r="D3578" s="1" t="s">
        <v>153</v>
      </c>
      <c r="E3578" s="1" t="s">
        <v>262</v>
      </c>
      <c r="F3578" s="1" t="s">
        <v>2985</v>
      </c>
      <c r="G3578" s="1" t="s">
        <v>17578</v>
      </c>
      <c r="H3578" s="1" t="s">
        <v>17579</v>
      </c>
      <c r="I3578" s="4">
        <v>84.38361111111111</v>
      </c>
      <c r="J3578" s="1">
        <v>375.68</v>
      </c>
      <c r="K3578" s="1">
        <v>111.42</v>
      </c>
      <c r="M3578" s="10">
        <f t="array" ref="M3578">_xlfn.XLOOKUP(A3578,subscriptions!B3578:B10004,subscriptions!D3578:D10004)</f>
        <v>50</v>
      </c>
      <c r="N3578" s="10">
        <f t="array" ref="N3578">_xlfn.XLOOKUP(A3578,subscriptions!B3578:B10004,subscriptions!G3578:G10004)</f>
        <v>5</v>
      </c>
      <c r="O3578" s="10">
        <v>47.5</v>
      </c>
      <c r="P3578" s="10" t="str">
        <f t="array" ref="P3578">_xlfn.XLOOKUP(A3578,subscriptions!B3578:B10004,subscriptions!C3578:C10004)</f>
        <v>Mini</v>
      </c>
      <c r="Q3578" s="10" t="s">
        <v>194</v>
      </c>
      <c r="R3578" s="10" t="s">
        <v>148</v>
      </c>
      <c r="S3578" s="10" t="s">
        <v>882</v>
      </c>
    </row>
    <row r="3579">
      <c r="A3579" s="1" t="s">
        <v>4688</v>
      </c>
      <c r="B3579" s="1" t="s">
        <v>329</v>
      </c>
      <c r="C3579" s="1" t="s">
        <v>673</v>
      </c>
      <c r="D3579" s="1" t="s">
        <v>27</v>
      </c>
      <c r="E3579" s="1" t="s">
        <v>714</v>
      </c>
      <c r="F3579" s="1" t="s">
        <v>1159</v>
      </c>
      <c r="G3579" s="1" t="s">
        <v>17580</v>
      </c>
      <c r="H3579" s="1" t="s">
        <v>17581</v>
      </c>
      <c r="I3579" s="4">
        <v>84.29743055555555</v>
      </c>
      <c r="J3579" s="1">
        <v>1058.23</v>
      </c>
      <c r="K3579" s="1">
        <v>197.15</v>
      </c>
      <c r="M3579" s="10">
        <f t="array" ref="M3579">_xlfn.XLOOKUP(A3579,subscriptions!B3579:B10004,subscriptions!D3579:D10004)</f>
        <v>120</v>
      </c>
      <c r="N3579" s="10">
        <f t="array" ref="N3579">_xlfn.XLOOKUP(A3579,subscriptions!B3579:B10004,subscriptions!G3579:G10004)</f>
        <v>10</v>
      </c>
      <c r="O3579" s="10">
        <v>108.0</v>
      </c>
      <c r="P3579" s="10" t="str">
        <f t="array" ref="P3579">_xlfn.XLOOKUP(A3579,subscriptions!B3579:B10004,subscriptions!C3579:C10004)</f>
        <v>Residential</v>
      </c>
      <c r="Q3579" s="10" t="s">
        <v>128</v>
      </c>
      <c r="R3579" s="10" t="s">
        <v>212</v>
      </c>
      <c r="S3579" s="10" t="s">
        <v>407</v>
      </c>
    </row>
    <row r="3580">
      <c r="A3580" s="1" t="s">
        <v>4689</v>
      </c>
      <c r="B3580" s="1" t="s">
        <v>969</v>
      </c>
      <c r="C3580" s="1" t="s">
        <v>1492</v>
      </c>
      <c r="D3580" s="1" t="s">
        <v>27</v>
      </c>
      <c r="E3580" s="1" t="s">
        <v>631</v>
      </c>
      <c r="F3580" s="1" t="s">
        <v>2549</v>
      </c>
      <c r="G3580" s="1" t="s">
        <v>17582</v>
      </c>
      <c r="H3580" s="1" t="s">
        <v>17583</v>
      </c>
      <c r="I3580" s="4">
        <v>84.25238425925926</v>
      </c>
      <c r="J3580" s="1">
        <v>2080.11</v>
      </c>
      <c r="K3580" s="1">
        <v>259.85</v>
      </c>
      <c r="M3580" s="10">
        <f t="array" ref="M3580">_xlfn.XLOOKUP(A3580,subscriptions!B3580:B10004,subscriptions!D3580:D10004)</f>
        <v>120</v>
      </c>
      <c r="N3580" s="10">
        <f t="array" ref="N3580">_xlfn.XLOOKUP(A3580,subscriptions!B3580:B10004,subscriptions!G3580:G10004)</f>
        <v>20</v>
      </c>
      <c r="O3580" s="10">
        <v>96.0</v>
      </c>
      <c r="P3580" s="10" t="str">
        <f t="array" ref="P3580">_xlfn.XLOOKUP(A3580,subscriptions!B3580:B10004,subscriptions!C3580:C10004)</f>
        <v>Residential</v>
      </c>
      <c r="Q3580" s="10" t="s">
        <v>128</v>
      </c>
      <c r="R3580" s="10" t="s">
        <v>148</v>
      </c>
      <c r="S3580" s="10" t="s">
        <v>1008</v>
      </c>
    </row>
    <row r="3581">
      <c r="A3581" s="1" t="s">
        <v>4690</v>
      </c>
      <c r="B3581" s="1" t="s">
        <v>1414</v>
      </c>
      <c r="C3581" s="1" t="s">
        <v>1200</v>
      </c>
      <c r="D3581" s="1" t="s">
        <v>27</v>
      </c>
      <c r="E3581" s="1" t="s">
        <v>28</v>
      </c>
      <c r="F3581" s="1" t="s">
        <v>2581</v>
      </c>
      <c r="G3581" s="1" t="s">
        <v>17584</v>
      </c>
      <c r="H3581" s="1" t="s">
        <v>17585</v>
      </c>
      <c r="I3581" s="4">
        <v>84.17521990740741</v>
      </c>
      <c r="J3581" s="1">
        <v>1067.59</v>
      </c>
      <c r="K3581" s="1">
        <v>130.68</v>
      </c>
      <c r="M3581" s="10">
        <f t="array" ref="M3581">_xlfn.XLOOKUP(A3581,subscriptions!B3581:B10004,subscriptions!D3581:D10004)</f>
        <v>80</v>
      </c>
      <c r="N3581" s="10">
        <f t="array" ref="N3581">_xlfn.XLOOKUP(A3581,subscriptions!B3581:B10004,subscriptions!G3581:G10004)</f>
        <v>0</v>
      </c>
      <c r="O3581" s="10">
        <v>80.0</v>
      </c>
      <c r="P3581" s="10" t="str">
        <f t="array" ref="P3581">_xlfn.XLOOKUP(A3581,subscriptions!B3581:B10004,subscriptions!C3581:C10004)</f>
        <v>Roam</v>
      </c>
      <c r="Q3581" s="10" t="s">
        <v>173</v>
      </c>
      <c r="R3581" s="10" t="s">
        <v>148</v>
      </c>
      <c r="S3581" s="10" t="s">
        <v>1198</v>
      </c>
    </row>
    <row r="3582">
      <c r="A3582" s="1" t="s">
        <v>4691</v>
      </c>
      <c r="B3582" s="1" t="s">
        <v>2018</v>
      </c>
      <c r="C3582" s="1" t="s">
        <v>178</v>
      </c>
      <c r="D3582" s="1" t="s">
        <v>27</v>
      </c>
      <c r="E3582" s="1" t="s">
        <v>280</v>
      </c>
      <c r="F3582" s="1" t="s">
        <v>376</v>
      </c>
      <c r="G3582" s="1" t="s">
        <v>17586</v>
      </c>
      <c r="H3582" s="1" t="s">
        <v>17587</v>
      </c>
      <c r="I3582" s="4">
        <v>84.29792824074075</v>
      </c>
      <c r="J3582" s="1">
        <v>1040.09</v>
      </c>
      <c r="K3582" s="1">
        <v>262.73</v>
      </c>
      <c r="M3582" s="10">
        <f t="array" ref="M3582">_xlfn.XLOOKUP(A3582,subscriptions!B3582:B10004,subscriptions!D3582:D10004)</f>
        <v>80</v>
      </c>
      <c r="N3582" s="10">
        <f t="array" ref="N3582">_xlfn.XLOOKUP(A3582,subscriptions!B3582:B10004,subscriptions!G3582:G10004)</f>
        <v>5</v>
      </c>
      <c r="O3582" s="10">
        <v>76.0</v>
      </c>
      <c r="P3582" s="10" t="str">
        <f t="array" ref="P3582">_xlfn.XLOOKUP(A3582,subscriptions!B3582:B10004,subscriptions!C3582:C10004)</f>
        <v>Roam</v>
      </c>
      <c r="Q3582" s="10" t="s">
        <v>194</v>
      </c>
      <c r="R3582" s="10" t="s">
        <v>148</v>
      </c>
      <c r="S3582" s="10" t="s">
        <v>785</v>
      </c>
    </row>
    <row r="3583">
      <c r="A3583" s="1" t="s">
        <v>4692</v>
      </c>
      <c r="B3583" s="1" t="s">
        <v>686</v>
      </c>
      <c r="C3583" s="1" t="s">
        <v>827</v>
      </c>
      <c r="D3583" s="1" t="s">
        <v>153</v>
      </c>
      <c r="E3583" s="1" t="s">
        <v>714</v>
      </c>
      <c r="F3583" s="1" t="s">
        <v>1730</v>
      </c>
      <c r="G3583" s="1" t="s">
        <v>17588</v>
      </c>
      <c r="H3583" s="1" t="s">
        <v>17589</v>
      </c>
      <c r="I3583" s="4">
        <v>84.21681712962963</v>
      </c>
      <c r="J3583" s="1">
        <v>2782.37</v>
      </c>
      <c r="K3583" s="1">
        <v>696.29</v>
      </c>
      <c r="M3583" s="10">
        <f t="array" ref="M3583">_xlfn.XLOOKUP(A3583,subscriptions!B3583:B10004,subscriptions!D3583:D10004)</f>
        <v>250</v>
      </c>
      <c r="N3583" s="10">
        <f t="array" ref="N3583">_xlfn.XLOOKUP(A3583,subscriptions!B3583:B10004,subscriptions!G3583:G10004)</f>
        <v>10</v>
      </c>
      <c r="O3583" s="10">
        <v>225.0</v>
      </c>
      <c r="P3583" s="10" t="str">
        <f t="array" ref="P3583">_xlfn.XLOOKUP(A3583,subscriptions!B3583:B10004,subscriptions!C3583:C10004)</f>
        <v>Business</v>
      </c>
      <c r="Q3583" s="10" t="s">
        <v>128</v>
      </c>
      <c r="R3583" s="10" t="s">
        <v>129</v>
      </c>
      <c r="S3583" s="10" t="s">
        <v>453</v>
      </c>
    </row>
    <row r="3584">
      <c r="A3584" s="1" t="s">
        <v>4693</v>
      </c>
      <c r="B3584" s="1" t="s">
        <v>1972</v>
      </c>
      <c r="C3584" s="1" t="s">
        <v>178</v>
      </c>
      <c r="D3584" s="1" t="s">
        <v>27</v>
      </c>
      <c r="E3584" s="1" t="s">
        <v>262</v>
      </c>
      <c r="F3584" s="1" t="s">
        <v>2985</v>
      </c>
      <c r="G3584" s="1" t="s">
        <v>17590</v>
      </c>
      <c r="H3584" s="1" t="s">
        <v>17591</v>
      </c>
      <c r="I3584" s="4">
        <v>84.1724074074074</v>
      </c>
      <c r="J3584" s="1">
        <v>722.72</v>
      </c>
      <c r="K3584" s="1">
        <v>159.04</v>
      </c>
      <c r="M3584" s="10">
        <f t="array" ref="M3584">_xlfn.XLOOKUP(A3584,subscriptions!B3584:B10004,subscriptions!D3584:D10004)</f>
        <v>120</v>
      </c>
      <c r="N3584" s="10">
        <f t="array" ref="N3584">_xlfn.XLOOKUP(A3584,subscriptions!B3584:B10004,subscriptions!G3584:G10004)</f>
        <v>20</v>
      </c>
      <c r="O3584" s="10">
        <v>96.0</v>
      </c>
      <c r="P3584" s="10" t="str">
        <f t="array" ref="P3584">_xlfn.XLOOKUP(A3584,subscriptions!B3584:B10004,subscriptions!C3584:C10004)</f>
        <v>Residential</v>
      </c>
      <c r="Q3584" s="10" t="s">
        <v>128</v>
      </c>
      <c r="R3584" s="10" t="s">
        <v>148</v>
      </c>
      <c r="S3584" s="10" t="s">
        <v>1637</v>
      </c>
    </row>
    <row r="3585">
      <c r="A3585" s="1" t="s">
        <v>4694</v>
      </c>
      <c r="B3585" s="1" t="s">
        <v>1460</v>
      </c>
      <c r="C3585" s="1" t="s">
        <v>827</v>
      </c>
      <c r="D3585" s="1" t="s">
        <v>27</v>
      </c>
      <c r="E3585" s="1" t="s">
        <v>714</v>
      </c>
      <c r="F3585" s="1" t="s">
        <v>3326</v>
      </c>
      <c r="G3585" s="1" t="s">
        <v>17592</v>
      </c>
      <c r="H3585" s="1" t="s">
        <v>17593</v>
      </c>
      <c r="I3585" s="4">
        <v>84.41967592592593</v>
      </c>
      <c r="J3585" s="1">
        <v>2996.97</v>
      </c>
      <c r="K3585" s="1">
        <v>680.99</v>
      </c>
      <c r="M3585" s="10">
        <f t="array" ref="M3585">_xlfn.XLOOKUP(A3585,subscriptions!B3585:B10004,subscriptions!D3585:D10004)</f>
        <v>80</v>
      </c>
      <c r="N3585" s="10">
        <f t="array" ref="N3585">_xlfn.XLOOKUP(A3585,subscriptions!B3585:B10004,subscriptions!G3585:G10004)</f>
        <v>0</v>
      </c>
      <c r="O3585" s="10">
        <v>80.0</v>
      </c>
      <c r="P3585" s="10" t="str">
        <f t="array" ref="P3585">_xlfn.XLOOKUP(A3585,subscriptions!B3585:B10004,subscriptions!C3585:C10004)</f>
        <v>Roam</v>
      </c>
      <c r="Q3585" s="10" t="s">
        <v>173</v>
      </c>
      <c r="R3585" s="10" t="s">
        <v>148</v>
      </c>
      <c r="S3585" s="10" t="s">
        <v>1525</v>
      </c>
    </row>
    <row r="3586">
      <c r="A3586" s="1" t="s">
        <v>4695</v>
      </c>
      <c r="B3586" s="1" t="s">
        <v>2096</v>
      </c>
      <c r="C3586" s="1" t="s">
        <v>133</v>
      </c>
      <c r="D3586" s="1" t="s">
        <v>27</v>
      </c>
      <c r="E3586" s="1" t="s">
        <v>179</v>
      </c>
      <c r="F3586" s="1" t="s">
        <v>1760</v>
      </c>
      <c r="G3586" s="1" t="s">
        <v>17594</v>
      </c>
      <c r="H3586" s="1" t="s">
        <v>17595</v>
      </c>
      <c r="I3586" s="4">
        <v>84.20997685185185</v>
      </c>
      <c r="J3586" s="1">
        <v>833.35</v>
      </c>
      <c r="K3586" s="1">
        <v>135.97</v>
      </c>
      <c r="L3586" s="1">
        <v>100.0</v>
      </c>
      <c r="M3586" s="10">
        <f t="array" ref="M3586">_xlfn.XLOOKUP(A3586,subscriptions!B3586:B10004,subscriptions!D3586:D10004)</f>
        <v>120</v>
      </c>
      <c r="N3586" s="10">
        <f t="array" ref="N3586">_xlfn.XLOOKUP(A3586,subscriptions!B3586:B10004,subscriptions!G3586:G10004)</f>
        <v>5</v>
      </c>
      <c r="O3586" s="10">
        <v>114.0</v>
      </c>
      <c r="P3586" s="10" t="str">
        <f t="array" ref="P3586">_xlfn.XLOOKUP(A3586,subscriptions!B3586:B10004,subscriptions!C3586:C10004)</f>
        <v>Residential</v>
      </c>
      <c r="Q3586" s="10" t="s">
        <v>194</v>
      </c>
      <c r="R3586" s="10" t="s">
        <v>212</v>
      </c>
      <c r="S3586" s="10" t="s">
        <v>353</v>
      </c>
    </row>
    <row r="3587">
      <c r="A3587" s="1" t="s">
        <v>4696</v>
      </c>
      <c r="B3587" s="1" t="s">
        <v>523</v>
      </c>
      <c r="C3587" s="1" t="s">
        <v>426</v>
      </c>
      <c r="D3587" s="1" t="s">
        <v>27</v>
      </c>
      <c r="E3587" s="1" t="s">
        <v>714</v>
      </c>
      <c r="F3587" s="1" t="s">
        <v>3326</v>
      </c>
      <c r="G3587" s="1" t="s">
        <v>17596</v>
      </c>
      <c r="H3587" s="1" t="s">
        <v>17597</v>
      </c>
      <c r="I3587" s="4">
        <v>84.33413194444445</v>
      </c>
      <c r="J3587" s="1">
        <v>646.77</v>
      </c>
      <c r="K3587" s="1">
        <v>81.45</v>
      </c>
      <c r="M3587" s="10">
        <f t="array" ref="M3587">_xlfn.XLOOKUP(A3587,subscriptions!B3587:B10004,subscriptions!D3587:D10004)</f>
        <v>120</v>
      </c>
      <c r="N3587" s="10">
        <f t="array" ref="N3587">_xlfn.XLOOKUP(A3587,subscriptions!B3587:B10004,subscriptions!G3587:G10004)</f>
        <v>10</v>
      </c>
      <c r="O3587" s="10">
        <v>108.0</v>
      </c>
      <c r="P3587" s="10" t="str">
        <f t="array" ref="P3587">_xlfn.XLOOKUP(A3587,subscriptions!B3587:B10004,subscriptions!C3587:C10004)</f>
        <v>Residential</v>
      </c>
      <c r="Q3587" s="10" t="s">
        <v>128</v>
      </c>
      <c r="R3587" s="10" t="s">
        <v>212</v>
      </c>
      <c r="S3587" s="10" t="s">
        <v>195</v>
      </c>
    </row>
    <row r="3588">
      <c r="A3588" s="1" t="s">
        <v>4699</v>
      </c>
      <c r="B3588" s="1" t="s">
        <v>919</v>
      </c>
      <c r="C3588" s="1" t="s">
        <v>1415</v>
      </c>
      <c r="D3588" s="1" t="s">
        <v>27</v>
      </c>
      <c r="E3588" s="1" t="s">
        <v>111</v>
      </c>
      <c r="F3588" s="1" t="s">
        <v>135</v>
      </c>
      <c r="G3588" s="1" t="s">
        <v>17598</v>
      </c>
      <c r="H3588" s="1" t="s">
        <v>17599</v>
      </c>
      <c r="I3588" s="4">
        <v>84.33774305555555</v>
      </c>
      <c r="J3588" s="1">
        <v>957.68</v>
      </c>
      <c r="K3588" s="1">
        <v>138.76</v>
      </c>
      <c r="M3588" s="10">
        <f t="array" ref="M3588">_xlfn.XLOOKUP(A3588,subscriptions!B3588:B10004,subscriptions!D3588:D10004)</f>
        <v>120</v>
      </c>
      <c r="N3588" s="10">
        <f t="array" ref="N3588">_xlfn.XLOOKUP(A3588,subscriptions!B3588:B10004,subscriptions!G3588:G10004)</f>
        <v>20</v>
      </c>
      <c r="O3588" s="10">
        <v>96.0</v>
      </c>
      <c r="P3588" s="10" t="str">
        <f t="array" ref="P3588">_xlfn.XLOOKUP(A3588,subscriptions!B3588:B10004,subscriptions!C3588:C10004)</f>
        <v>Residential</v>
      </c>
      <c r="Q3588" s="10" t="s">
        <v>128</v>
      </c>
      <c r="R3588" s="10" t="s">
        <v>148</v>
      </c>
      <c r="S3588" s="10" t="s">
        <v>1961</v>
      </c>
    </row>
    <row r="3589">
      <c r="A3589" s="1" t="s">
        <v>4700</v>
      </c>
      <c r="B3589" s="1" t="s">
        <v>1157</v>
      </c>
      <c r="C3589" s="1" t="s">
        <v>750</v>
      </c>
      <c r="D3589" s="1" t="s">
        <v>27</v>
      </c>
      <c r="E3589" s="1" t="s">
        <v>219</v>
      </c>
      <c r="F3589" s="1" t="s">
        <v>1010</v>
      </c>
      <c r="G3589" s="1" t="s">
        <v>17600</v>
      </c>
      <c r="H3589" s="1" t="s">
        <v>17601</v>
      </c>
      <c r="I3589" s="4">
        <v>84.38136574074075</v>
      </c>
      <c r="J3589" s="1">
        <v>2206.05</v>
      </c>
      <c r="K3589" s="1">
        <v>231.45</v>
      </c>
      <c r="M3589" s="10">
        <f t="array" ref="M3589">_xlfn.XLOOKUP(A3589,subscriptions!B3589:B10004,subscriptions!D3589:D10004)</f>
        <v>120</v>
      </c>
      <c r="N3589" s="10">
        <f t="array" ref="N3589">_xlfn.XLOOKUP(A3589,subscriptions!B3589:B10004,subscriptions!G3589:G10004)</f>
        <v>0</v>
      </c>
      <c r="O3589" s="10">
        <v>120.0</v>
      </c>
      <c r="P3589" s="10" t="str">
        <f t="array" ref="P3589">_xlfn.XLOOKUP(A3589,subscriptions!B3589:B10004,subscriptions!C3589:C10004)</f>
        <v>Residential</v>
      </c>
      <c r="Q3589" s="10" t="s">
        <v>173</v>
      </c>
      <c r="R3589" s="10" t="s">
        <v>212</v>
      </c>
      <c r="S3589" s="10" t="s">
        <v>1789</v>
      </c>
    </row>
    <row r="3590">
      <c r="A3590" s="1" t="s">
        <v>4701</v>
      </c>
      <c r="B3590" s="1" t="s">
        <v>814</v>
      </c>
      <c r="C3590" s="1" t="s">
        <v>2007</v>
      </c>
      <c r="D3590" s="1" t="s">
        <v>153</v>
      </c>
      <c r="E3590" s="1" t="s">
        <v>28</v>
      </c>
      <c r="F3590" s="1" t="s">
        <v>2097</v>
      </c>
      <c r="G3590" s="1" t="s">
        <v>17602</v>
      </c>
      <c r="H3590" s="1" t="s">
        <v>17603</v>
      </c>
      <c r="I3590" s="4">
        <v>84.17293981481481</v>
      </c>
      <c r="J3590" s="1">
        <v>252.02</v>
      </c>
      <c r="K3590" s="1">
        <v>38.55</v>
      </c>
      <c r="M3590" s="10">
        <f t="array" ref="M3590">_xlfn.XLOOKUP(A3590,subscriptions!B3590:B10004,subscriptions!D3590:D10004)</f>
        <v>120</v>
      </c>
      <c r="N3590" s="10">
        <f t="array" ref="N3590">_xlfn.XLOOKUP(A3590,subscriptions!B3590:B10004,subscriptions!G3590:G10004)</f>
        <v>5</v>
      </c>
      <c r="O3590" s="10">
        <v>114.0</v>
      </c>
      <c r="P3590" s="10" t="str">
        <f t="array" ref="P3590">_xlfn.XLOOKUP(A3590,subscriptions!B3590:B10004,subscriptions!C3590:C10004)</f>
        <v>Residential</v>
      </c>
      <c r="Q3590" s="10" t="s">
        <v>194</v>
      </c>
      <c r="R3590" s="10" t="s">
        <v>212</v>
      </c>
      <c r="S3590" s="10" t="s">
        <v>2630</v>
      </c>
    </row>
    <row r="3591">
      <c r="A3591" s="1" t="s">
        <v>4702</v>
      </c>
      <c r="B3591" s="1" t="s">
        <v>870</v>
      </c>
      <c r="C3591" s="1" t="s">
        <v>26</v>
      </c>
      <c r="D3591" s="1" t="s">
        <v>153</v>
      </c>
      <c r="E3591" s="1" t="s">
        <v>28</v>
      </c>
      <c r="F3591" s="1" t="s">
        <v>2097</v>
      </c>
      <c r="G3591" s="1" t="s">
        <v>17604</v>
      </c>
      <c r="H3591" s="1" t="s">
        <v>17605</v>
      </c>
      <c r="I3591" s="4">
        <v>84.38335648148148</v>
      </c>
      <c r="J3591" s="1">
        <v>378.02</v>
      </c>
      <c r="K3591" s="1">
        <v>72.97</v>
      </c>
      <c r="M3591" s="10">
        <f t="array" ref="M3591">_xlfn.XLOOKUP(A3591,subscriptions!B3591:B10004,subscriptions!D3591:D10004)</f>
        <v>50</v>
      </c>
      <c r="N3591" s="10">
        <f t="array" ref="N3591">_xlfn.XLOOKUP(A3591,subscriptions!B3591:B10004,subscriptions!G3591:G10004)</f>
        <v>10</v>
      </c>
      <c r="O3591" s="10">
        <v>45.0</v>
      </c>
      <c r="P3591" s="10" t="str">
        <f t="array" ref="P3591">_xlfn.XLOOKUP(A3591,subscriptions!B3591:B10004,subscriptions!C3591:C10004)</f>
        <v>Mini</v>
      </c>
      <c r="Q3591" s="10" t="s">
        <v>128</v>
      </c>
      <c r="R3591" s="10" t="s">
        <v>148</v>
      </c>
      <c r="S3591" s="10" t="s">
        <v>882</v>
      </c>
    </row>
    <row r="3592">
      <c r="A3592" s="1" t="s">
        <v>4703</v>
      </c>
      <c r="B3592" s="1" t="s">
        <v>508</v>
      </c>
      <c r="C3592" s="1" t="s">
        <v>1251</v>
      </c>
      <c r="D3592" s="1" t="s">
        <v>153</v>
      </c>
      <c r="E3592" s="1" t="s">
        <v>280</v>
      </c>
      <c r="F3592" s="1" t="s">
        <v>494</v>
      </c>
      <c r="G3592" s="1" t="s">
        <v>17606</v>
      </c>
      <c r="H3592" s="1" t="s">
        <v>17607</v>
      </c>
      <c r="I3592" s="4">
        <v>84.2521412037037</v>
      </c>
      <c r="J3592" s="1">
        <v>4587.58</v>
      </c>
      <c r="K3592" s="1">
        <v>991.63</v>
      </c>
      <c r="M3592" s="10">
        <f t="array" ref="M3592">_xlfn.XLOOKUP(A3592,subscriptions!B3592:B10004,subscriptions!D3592:D10004)</f>
        <v>80</v>
      </c>
      <c r="N3592" s="10">
        <f t="array" ref="N3592">_xlfn.XLOOKUP(A3592,subscriptions!B3592:B10004,subscriptions!G3592:G10004)</f>
        <v>20</v>
      </c>
      <c r="O3592" s="10">
        <v>64.0</v>
      </c>
      <c r="P3592" s="10" t="str">
        <f t="array" ref="P3592">_xlfn.XLOOKUP(A3592,subscriptions!B3592:B10004,subscriptions!C3592:C10004)</f>
        <v>Roam</v>
      </c>
      <c r="Q3592" s="10" t="s">
        <v>128</v>
      </c>
      <c r="R3592" s="10" t="s">
        <v>148</v>
      </c>
      <c r="S3592" s="10" t="s">
        <v>1008</v>
      </c>
    </row>
    <row r="3593">
      <c r="A3593" s="1" t="s">
        <v>4704</v>
      </c>
      <c r="B3593" s="1" t="s">
        <v>1157</v>
      </c>
      <c r="C3593" s="1" t="s">
        <v>1477</v>
      </c>
      <c r="D3593" s="1" t="s">
        <v>27</v>
      </c>
      <c r="E3593" s="1" t="s">
        <v>631</v>
      </c>
      <c r="F3593" s="1" t="s">
        <v>2293</v>
      </c>
      <c r="G3593" s="1" t="s">
        <v>17608</v>
      </c>
      <c r="H3593" s="1" t="s">
        <v>17609</v>
      </c>
      <c r="I3593" s="4">
        <v>84.37922453703703</v>
      </c>
      <c r="J3593" s="1">
        <v>339.45</v>
      </c>
      <c r="K3593" s="1">
        <v>100.14</v>
      </c>
      <c r="M3593" s="10">
        <f t="array" ref="M3593">_xlfn.XLOOKUP(A3593,subscriptions!B3593:B10004,subscriptions!D3593:D10004)</f>
        <v>50</v>
      </c>
      <c r="N3593" s="10">
        <f t="array" ref="N3593">_xlfn.XLOOKUP(A3593,subscriptions!B3593:B10004,subscriptions!G3593:G10004)</f>
        <v>0</v>
      </c>
      <c r="O3593" s="10">
        <v>50.0</v>
      </c>
      <c r="P3593" s="10" t="str">
        <f t="array" ref="P3593">_xlfn.XLOOKUP(A3593,subscriptions!B3593:B10004,subscriptions!C3593:C10004)</f>
        <v>Mini</v>
      </c>
      <c r="Q3593" s="10" t="s">
        <v>173</v>
      </c>
      <c r="R3593" s="10" t="s">
        <v>148</v>
      </c>
      <c r="S3593" s="10" t="s">
        <v>2380</v>
      </c>
    </row>
    <row r="3594">
      <c r="A3594" s="1" t="s">
        <v>4705</v>
      </c>
      <c r="B3594" s="1" t="s">
        <v>389</v>
      </c>
      <c r="C3594" s="1" t="s">
        <v>1100</v>
      </c>
      <c r="D3594" s="1" t="s">
        <v>27</v>
      </c>
      <c r="E3594" s="1" t="s">
        <v>111</v>
      </c>
      <c r="F3594" s="1" t="s">
        <v>1362</v>
      </c>
      <c r="G3594" s="1" t="s">
        <v>17610</v>
      </c>
      <c r="H3594" s="1" t="s">
        <v>17611</v>
      </c>
      <c r="I3594" s="4">
        <v>84.38084490740741</v>
      </c>
      <c r="J3594" s="1">
        <v>1308.05</v>
      </c>
      <c r="K3594" s="1">
        <v>274.0</v>
      </c>
      <c r="M3594" s="10">
        <f t="array" ref="M3594">_xlfn.XLOOKUP(A3594,subscriptions!B3594:B10004,subscriptions!D3594:D10004)</f>
        <v>80</v>
      </c>
      <c r="N3594" s="10">
        <f t="array" ref="N3594">_xlfn.XLOOKUP(A3594,subscriptions!B3594:B10004,subscriptions!G3594:G10004)</f>
        <v>5</v>
      </c>
      <c r="O3594" s="10">
        <v>76.0</v>
      </c>
      <c r="P3594" s="10" t="str">
        <f t="array" ref="P3594">_xlfn.XLOOKUP(A3594,subscriptions!B3594:B10004,subscriptions!C3594:C10004)</f>
        <v>Roam</v>
      </c>
      <c r="Q3594" s="10" t="s">
        <v>194</v>
      </c>
      <c r="R3594" s="10" t="s">
        <v>148</v>
      </c>
      <c r="S3594" s="10" t="s">
        <v>762</v>
      </c>
    </row>
    <row r="3595">
      <c r="A3595" s="1" t="s">
        <v>4706</v>
      </c>
      <c r="B3595" s="1" t="s">
        <v>1939</v>
      </c>
      <c r="C3595" s="1" t="s">
        <v>1678</v>
      </c>
      <c r="D3595" s="1" t="s">
        <v>153</v>
      </c>
      <c r="E3595" s="1" t="s">
        <v>280</v>
      </c>
      <c r="F3595" s="1" t="s">
        <v>411</v>
      </c>
      <c r="G3595" s="1" t="s">
        <v>17612</v>
      </c>
      <c r="H3595" s="1" t="s">
        <v>17613</v>
      </c>
      <c r="I3595" s="4">
        <v>84.29587962962962</v>
      </c>
      <c r="J3595" s="1">
        <v>1348.8</v>
      </c>
      <c r="K3595" s="1">
        <v>291.72</v>
      </c>
      <c r="M3595" s="10">
        <f t="array" ref="M3595">_xlfn.XLOOKUP(A3595,subscriptions!B3595:B10004,subscriptions!D3595:D10004)</f>
        <v>50</v>
      </c>
      <c r="N3595" s="10">
        <f t="array" ref="N3595">_xlfn.XLOOKUP(A3595,subscriptions!B3595:B10004,subscriptions!G3595:G10004)</f>
        <v>10</v>
      </c>
      <c r="O3595" s="10">
        <v>45.0</v>
      </c>
      <c r="P3595" s="10" t="str">
        <f t="array" ref="P3595">_xlfn.XLOOKUP(A3595,subscriptions!B3595:B10004,subscriptions!C3595:C10004)</f>
        <v>Mini</v>
      </c>
      <c r="Q3595" s="10" t="s">
        <v>128</v>
      </c>
      <c r="R3595" s="10" t="s">
        <v>148</v>
      </c>
      <c r="S3595" s="10" t="s">
        <v>655</v>
      </c>
    </row>
    <row r="3596">
      <c r="A3596" s="1" t="s">
        <v>4707</v>
      </c>
      <c r="B3596" s="1" t="s">
        <v>555</v>
      </c>
      <c r="C3596" s="1" t="s">
        <v>1477</v>
      </c>
      <c r="D3596" s="1" t="s">
        <v>153</v>
      </c>
      <c r="E3596" s="1" t="s">
        <v>631</v>
      </c>
      <c r="F3596" s="1" t="s">
        <v>2293</v>
      </c>
      <c r="G3596" s="1" t="s">
        <v>17614</v>
      </c>
      <c r="H3596" s="1" t="s">
        <v>17615</v>
      </c>
      <c r="I3596" s="4">
        <v>84.25167824074074</v>
      </c>
      <c r="J3596" s="1">
        <v>1058.91</v>
      </c>
      <c r="K3596" s="1">
        <v>174.56</v>
      </c>
      <c r="M3596" s="10">
        <f t="array" ref="M3596">_xlfn.XLOOKUP(A3596,subscriptions!B3596:B10004,subscriptions!D3596:D10004)</f>
        <v>80</v>
      </c>
      <c r="N3596" s="10">
        <f t="array" ref="N3596">_xlfn.XLOOKUP(A3596,subscriptions!B3596:B10004,subscriptions!G3596:G10004)</f>
        <v>20</v>
      </c>
      <c r="O3596" s="10">
        <v>64.0</v>
      </c>
      <c r="P3596" s="10" t="str">
        <f t="array" ref="P3596">_xlfn.XLOOKUP(A3596,subscriptions!B3596:B10004,subscriptions!C3596:C10004)</f>
        <v>Roam</v>
      </c>
      <c r="Q3596" s="10" t="s">
        <v>128</v>
      </c>
      <c r="R3596" s="10" t="s">
        <v>148</v>
      </c>
      <c r="S3596" s="10" t="s">
        <v>4065</v>
      </c>
    </row>
    <row r="3597">
      <c r="A3597" s="1" t="s">
        <v>4710</v>
      </c>
      <c r="B3597" s="1" t="s">
        <v>1939</v>
      </c>
      <c r="C3597" s="1" t="s">
        <v>133</v>
      </c>
      <c r="D3597" s="1" t="s">
        <v>153</v>
      </c>
      <c r="E3597" s="1" t="s">
        <v>714</v>
      </c>
      <c r="F3597" s="1" t="s">
        <v>2562</v>
      </c>
      <c r="G3597" s="1" t="s">
        <v>17616</v>
      </c>
      <c r="H3597" s="1" t="s">
        <v>17617</v>
      </c>
      <c r="I3597" s="4">
        <v>84.38348379629629</v>
      </c>
      <c r="J3597" s="1">
        <v>1602.38</v>
      </c>
      <c r="K3597" s="1">
        <v>280.74</v>
      </c>
      <c r="M3597" s="10">
        <f t="array" ref="M3597">_xlfn.XLOOKUP(A3597,subscriptions!B3597:B10004,subscriptions!D3597:D10004)</f>
        <v>250</v>
      </c>
      <c r="N3597" s="10">
        <f t="array" ref="N3597">_xlfn.XLOOKUP(A3597,subscriptions!B3597:B10004,subscriptions!G3597:G10004)</f>
        <v>0</v>
      </c>
      <c r="O3597" s="10">
        <v>250.0</v>
      </c>
      <c r="P3597" s="10" t="str">
        <f t="array" ref="P3597">_xlfn.XLOOKUP(A3597,subscriptions!B3597:B10004,subscriptions!C3597:C10004)</f>
        <v>Business</v>
      </c>
      <c r="Q3597" s="10" t="s">
        <v>173</v>
      </c>
      <c r="R3597" s="10" t="s">
        <v>129</v>
      </c>
      <c r="S3597" s="10" t="s">
        <v>882</v>
      </c>
    </row>
    <row r="3598">
      <c r="A3598" s="1" t="s">
        <v>4711</v>
      </c>
      <c r="B3598" s="1" t="s">
        <v>1624</v>
      </c>
      <c r="C3598" s="1" t="s">
        <v>1876</v>
      </c>
      <c r="D3598" s="1" t="s">
        <v>27</v>
      </c>
      <c r="E3598" s="1" t="s">
        <v>262</v>
      </c>
      <c r="F3598" s="1" t="s">
        <v>4344</v>
      </c>
      <c r="G3598" s="1" t="s">
        <v>17618</v>
      </c>
      <c r="H3598" s="1" t="s">
        <v>17619</v>
      </c>
      <c r="I3598" s="4">
        <v>84.17300925925926</v>
      </c>
      <c r="J3598" s="1">
        <v>441.71</v>
      </c>
      <c r="K3598" s="1">
        <v>84.98</v>
      </c>
      <c r="M3598" s="10">
        <f t="array" ref="M3598">_xlfn.XLOOKUP(A3598,subscriptions!B3598:B10004,subscriptions!D3598:D10004)</f>
        <v>120</v>
      </c>
      <c r="N3598" s="10">
        <f t="array" ref="N3598">_xlfn.XLOOKUP(A3598,subscriptions!B3598:B10004,subscriptions!G3598:G10004)</f>
        <v>5</v>
      </c>
      <c r="O3598" s="10">
        <v>114.0</v>
      </c>
      <c r="P3598" s="10" t="str">
        <f t="array" ref="P3598">_xlfn.XLOOKUP(A3598,subscriptions!B3598:B10004,subscriptions!C3598:C10004)</f>
        <v>Residential</v>
      </c>
      <c r="Q3598" s="10" t="s">
        <v>194</v>
      </c>
      <c r="R3598" s="10" t="s">
        <v>212</v>
      </c>
      <c r="S3598" s="10" t="s">
        <v>2630</v>
      </c>
    </row>
    <row r="3599">
      <c r="A3599" s="1" t="s">
        <v>4712</v>
      </c>
      <c r="B3599" s="1" t="s">
        <v>1664</v>
      </c>
      <c r="C3599" s="1" t="s">
        <v>673</v>
      </c>
      <c r="D3599" s="1" t="s">
        <v>153</v>
      </c>
      <c r="E3599" s="1" t="s">
        <v>28</v>
      </c>
      <c r="F3599" s="1" t="s">
        <v>2097</v>
      </c>
      <c r="G3599" s="1" t="s">
        <v>17620</v>
      </c>
      <c r="H3599" s="1" t="s">
        <v>17621</v>
      </c>
      <c r="I3599" s="4">
        <v>84.20996527777778</v>
      </c>
      <c r="J3599" s="1">
        <v>1256.66</v>
      </c>
      <c r="K3599" s="1">
        <v>313.69</v>
      </c>
      <c r="M3599" s="10">
        <f t="array" ref="M3599">_xlfn.XLOOKUP(A3599,subscriptions!B3599:B10004,subscriptions!D3599:D10004)</f>
        <v>120</v>
      </c>
      <c r="N3599" s="10">
        <f t="array" ref="N3599">_xlfn.XLOOKUP(A3599,subscriptions!B3599:B10004,subscriptions!G3599:G10004)</f>
        <v>10</v>
      </c>
      <c r="O3599" s="10">
        <v>108.0</v>
      </c>
      <c r="P3599" s="10" t="str">
        <f t="array" ref="P3599">_xlfn.XLOOKUP(A3599,subscriptions!B3599:B10004,subscriptions!C3599:C10004)</f>
        <v>Residential</v>
      </c>
      <c r="Q3599" s="10" t="s">
        <v>128</v>
      </c>
      <c r="R3599" s="10" t="s">
        <v>212</v>
      </c>
      <c r="S3599" s="10" t="s">
        <v>353</v>
      </c>
    </row>
    <row r="3600">
      <c r="A3600" s="1" t="s">
        <v>4713</v>
      </c>
      <c r="B3600" s="1" t="s">
        <v>2534</v>
      </c>
      <c r="C3600" s="1" t="s">
        <v>152</v>
      </c>
      <c r="D3600" s="1" t="s">
        <v>153</v>
      </c>
      <c r="E3600" s="1" t="s">
        <v>262</v>
      </c>
      <c r="F3600" s="1" t="s">
        <v>263</v>
      </c>
      <c r="G3600" s="1" t="s">
        <v>17622</v>
      </c>
      <c r="H3600" s="1" t="s">
        <v>17623</v>
      </c>
      <c r="I3600" s="4">
        <v>84.21543981481481</v>
      </c>
      <c r="J3600" s="1">
        <v>748.24</v>
      </c>
      <c r="K3600" s="1">
        <v>112.91</v>
      </c>
      <c r="M3600" s="10">
        <f t="array" ref="M3600">_xlfn.XLOOKUP(A3600,subscriptions!B3600:B10004,subscriptions!D3600:D10004)</f>
        <v>120</v>
      </c>
      <c r="N3600" s="10">
        <f t="array" ref="N3600">_xlfn.XLOOKUP(A3600,subscriptions!B3600:B10004,subscriptions!G3600:G10004)</f>
        <v>20</v>
      </c>
      <c r="O3600" s="10">
        <v>96.0</v>
      </c>
      <c r="P3600" s="10" t="str">
        <f t="array" ref="P3600">_xlfn.XLOOKUP(A3600,subscriptions!B3600:B10004,subscriptions!C3600:C10004)</f>
        <v>Residential</v>
      </c>
      <c r="Q3600" s="10" t="s">
        <v>128</v>
      </c>
      <c r="R3600" s="10" t="s">
        <v>148</v>
      </c>
      <c r="S3600" s="10" t="s">
        <v>1212</v>
      </c>
    </row>
    <row r="3601">
      <c r="A3601" s="1" t="s">
        <v>4714</v>
      </c>
      <c r="B3601" s="1" t="s">
        <v>2327</v>
      </c>
      <c r="C3601" s="1" t="s">
        <v>1251</v>
      </c>
      <c r="D3601" s="1" t="s">
        <v>27</v>
      </c>
      <c r="E3601" s="1" t="s">
        <v>179</v>
      </c>
      <c r="F3601" s="1" t="s">
        <v>2311</v>
      </c>
      <c r="G3601" s="1" t="s">
        <v>17624</v>
      </c>
      <c r="H3601" s="1" t="s">
        <v>17625</v>
      </c>
      <c r="I3601" s="4">
        <v>84.38277777777778</v>
      </c>
      <c r="J3601" s="1">
        <v>1675.59</v>
      </c>
      <c r="K3601" s="1">
        <v>428.04</v>
      </c>
      <c r="L3601" s="1">
        <v>100.0</v>
      </c>
      <c r="M3601" s="10">
        <f t="array" ref="M3601">_xlfn.XLOOKUP(A3601,subscriptions!B3601:B10004,subscriptions!D3601:D10004)</f>
        <v>120</v>
      </c>
      <c r="N3601" s="10">
        <f t="array" ref="N3601">_xlfn.XLOOKUP(A3601,subscriptions!B3601:B10004,subscriptions!G3601:G10004)</f>
        <v>0</v>
      </c>
      <c r="O3601" s="10">
        <v>120.0</v>
      </c>
      <c r="P3601" s="10" t="str">
        <f t="array" ref="P3601">_xlfn.XLOOKUP(A3601,subscriptions!B3601:B10004,subscriptions!C3601:C10004)</f>
        <v>Residential</v>
      </c>
      <c r="Q3601" s="10" t="s">
        <v>173</v>
      </c>
      <c r="R3601" s="10" t="s">
        <v>212</v>
      </c>
      <c r="S3601" s="10" t="s">
        <v>671</v>
      </c>
    </row>
    <row r="3602">
      <c r="A3602" s="1" t="s">
        <v>4715</v>
      </c>
      <c r="B3602" s="1" t="s">
        <v>2788</v>
      </c>
      <c r="C3602" s="1" t="s">
        <v>1347</v>
      </c>
      <c r="D3602" s="1" t="s">
        <v>153</v>
      </c>
      <c r="E3602" s="1" t="s">
        <v>631</v>
      </c>
      <c r="F3602" s="1" t="s">
        <v>2749</v>
      </c>
      <c r="G3602" s="1" t="s">
        <v>17626</v>
      </c>
      <c r="H3602" s="1" t="s">
        <v>17627</v>
      </c>
      <c r="I3602" s="4">
        <v>84.21200231481481</v>
      </c>
      <c r="J3602" s="1">
        <v>278.37</v>
      </c>
      <c r="K3602" s="1">
        <v>55.5</v>
      </c>
      <c r="M3602" s="10">
        <f t="array" ref="M3602">_xlfn.XLOOKUP(A3602,subscriptions!B3602:B10004,subscriptions!D3602:D10004)</f>
        <v>120</v>
      </c>
      <c r="N3602" s="10">
        <f t="array" ref="N3602">_xlfn.XLOOKUP(A3602,subscriptions!B3602:B10004,subscriptions!G3602:G10004)</f>
        <v>5</v>
      </c>
      <c r="O3602" s="10">
        <v>114.0</v>
      </c>
      <c r="P3602" s="10" t="str">
        <f t="array" ref="P3602">_xlfn.XLOOKUP(A3602,subscriptions!B3602:B10004,subscriptions!C3602:C10004)</f>
        <v>Residential</v>
      </c>
      <c r="Q3602" s="10" t="s">
        <v>194</v>
      </c>
      <c r="R3602" s="10" t="s">
        <v>212</v>
      </c>
      <c r="S3602" s="10" t="s">
        <v>857</v>
      </c>
    </row>
    <row r="3603">
      <c r="A3603" s="1" t="s">
        <v>4716</v>
      </c>
      <c r="B3603" s="1" t="s">
        <v>713</v>
      </c>
      <c r="C3603" s="1" t="s">
        <v>178</v>
      </c>
      <c r="D3603" s="1" t="s">
        <v>27</v>
      </c>
      <c r="E3603" s="1" t="s">
        <v>280</v>
      </c>
      <c r="F3603" s="1" t="s">
        <v>2239</v>
      </c>
      <c r="G3603" s="1" t="s">
        <v>17628</v>
      </c>
      <c r="H3603" s="1" t="s">
        <v>17629</v>
      </c>
      <c r="I3603" s="4">
        <v>84.37935185185185</v>
      </c>
      <c r="J3603" s="1">
        <v>1319.02</v>
      </c>
      <c r="K3603" s="1">
        <v>325.2</v>
      </c>
      <c r="M3603" s="10">
        <f t="array" ref="M3603">_xlfn.XLOOKUP(A3603,subscriptions!B3603:B10004,subscriptions!D3603:D10004)</f>
        <v>80</v>
      </c>
      <c r="N3603" s="10">
        <f t="array" ref="N3603">_xlfn.XLOOKUP(A3603,subscriptions!B3603:B10004,subscriptions!G3603:G10004)</f>
        <v>10</v>
      </c>
      <c r="O3603" s="10">
        <v>72.0</v>
      </c>
      <c r="P3603" s="10" t="str">
        <f t="array" ref="P3603">_xlfn.XLOOKUP(A3603,subscriptions!B3603:B10004,subscriptions!C3603:C10004)</f>
        <v>Roam</v>
      </c>
      <c r="Q3603" s="10" t="s">
        <v>128</v>
      </c>
      <c r="R3603" s="10" t="s">
        <v>148</v>
      </c>
      <c r="S3603" s="10" t="s">
        <v>2380</v>
      </c>
    </row>
    <row r="3604">
      <c r="A3604" s="1" t="s">
        <v>4717</v>
      </c>
      <c r="B3604" s="1" t="s">
        <v>278</v>
      </c>
      <c r="C3604" s="1" t="s">
        <v>391</v>
      </c>
      <c r="D3604" s="1" t="s">
        <v>27</v>
      </c>
      <c r="E3604" s="1" t="s">
        <v>280</v>
      </c>
      <c r="F3604" s="1" t="s">
        <v>873</v>
      </c>
      <c r="G3604" s="1" t="s">
        <v>17630</v>
      </c>
      <c r="H3604" s="1" t="s">
        <v>17631</v>
      </c>
      <c r="I3604" s="4">
        <v>84.37716435185185</v>
      </c>
      <c r="J3604" s="1">
        <v>357.35</v>
      </c>
      <c r="K3604" s="1">
        <v>61.42</v>
      </c>
      <c r="M3604" s="10">
        <f t="array" ref="M3604">_xlfn.XLOOKUP(A3604,subscriptions!B3604:B10004,subscriptions!D3604:D10004)</f>
        <v>120</v>
      </c>
      <c r="N3604" s="10">
        <f t="array" ref="N3604">_xlfn.XLOOKUP(A3604,subscriptions!B3604:B10004,subscriptions!G3604:G10004)</f>
        <v>20</v>
      </c>
      <c r="O3604" s="10">
        <v>96.0</v>
      </c>
      <c r="P3604" s="10" t="str">
        <f t="array" ref="P3604">_xlfn.XLOOKUP(A3604,subscriptions!B3604:B10004,subscriptions!C3604:C10004)</f>
        <v>Residential</v>
      </c>
      <c r="Q3604" s="10" t="s">
        <v>128</v>
      </c>
      <c r="R3604" s="10" t="s">
        <v>148</v>
      </c>
      <c r="S3604" s="10" t="s">
        <v>1360</v>
      </c>
    </row>
    <row r="3605">
      <c r="A3605" s="1" t="s">
        <v>4718</v>
      </c>
      <c r="B3605" s="1" t="s">
        <v>508</v>
      </c>
      <c r="C3605" s="1" t="s">
        <v>1833</v>
      </c>
      <c r="D3605" s="1" t="s">
        <v>153</v>
      </c>
      <c r="E3605" s="1" t="s">
        <v>714</v>
      </c>
      <c r="F3605" s="1" t="s">
        <v>1951</v>
      </c>
      <c r="G3605" s="1" t="s">
        <v>17632</v>
      </c>
      <c r="H3605" s="1" t="s">
        <v>17633</v>
      </c>
      <c r="I3605" s="4">
        <v>84.17165509259259</v>
      </c>
      <c r="J3605" s="1">
        <v>539.93</v>
      </c>
      <c r="K3605" s="1">
        <v>112.51</v>
      </c>
      <c r="M3605" s="10">
        <f t="array" ref="M3605">_xlfn.XLOOKUP(A3605,subscriptions!B3605:B10004,subscriptions!D3605:D10004)</f>
        <v>120</v>
      </c>
      <c r="N3605" s="10">
        <f t="array" ref="N3605">_xlfn.XLOOKUP(A3605,subscriptions!B3605:B10004,subscriptions!G3605:G10004)</f>
        <v>0</v>
      </c>
      <c r="O3605" s="10">
        <v>120.0</v>
      </c>
      <c r="P3605" s="10" t="str">
        <f t="array" ref="P3605">_xlfn.XLOOKUP(A3605,subscriptions!B3605:B10004,subscriptions!C3605:C10004)</f>
        <v>Residential</v>
      </c>
      <c r="Q3605" s="10" t="s">
        <v>173</v>
      </c>
      <c r="R3605" s="10" t="s">
        <v>212</v>
      </c>
      <c r="S3605" s="10" t="s">
        <v>1082</v>
      </c>
    </row>
    <row r="3606">
      <c r="A3606" s="1" t="s">
        <v>4721</v>
      </c>
      <c r="B3606" s="1" t="s">
        <v>375</v>
      </c>
      <c r="C3606" s="1" t="s">
        <v>734</v>
      </c>
      <c r="D3606" s="1" t="s">
        <v>27</v>
      </c>
      <c r="E3606" s="1" t="s">
        <v>280</v>
      </c>
      <c r="F3606" s="1" t="s">
        <v>1446</v>
      </c>
      <c r="G3606" s="1" t="s">
        <v>17634</v>
      </c>
      <c r="H3606" s="1" t="s">
        <v>17635</v>
      </c>
      <c r="I3606" s="4">
        <v>84.16885416666666</v>
      </c>
      <c r="J3606" s="1">
        <v>420.21</v>
      </c>
      <c r="K3606" s="1">
        <v>61.71</v>
      </c>
      <c r="M3606" s="10">
        <f t="array" ref="M3606">_xlfn.XLOOKUP(A3606,subscriptions!B3606:B10004,subscriptions!D3606:D10004)</f>
        <v>50</v>
      </c>
      <c r="N3606" s="10">
        <f t="array" ref="N3606">_xlfn.XLOOKUP(A3606,subscriptions!B3606:B10004,subscriptions!G3606:G10004)</f>
        <v>5</v>
      </c>
      <c r="O3606" s="10">
        <v>47.5</v>
      </c>
      <c r="P3606" s="10" t="str">
        <f t="array" ref="P3606">_xlfn.XLOOKUP(A3606,subscriptions!B3606:B10004,subscriptions!C3606:C10004)</f>
        <v>Mini</v>
      </c>
      <c r="Q3606" s="10" t="s">
        <v>194</v>
      </c>
      <c r="R3606" s="10" t="s">
        <v>148</v>
      </c>
      <c r="S3606" s="10" t="s">
        <v>1504</v>
      </c>
    </row>
    <row r="3607">
      <c r="A3607" s="1" t="s">
        <v>4722</v>
      </c>
      <c r="B3607" s="1" t="s">
        <v>1317</v>
      </c>
      <c r="C3607" s="1" t="s">
        <v>2483</v>
      </c>
      <c r="D3607" s="1" t="s">
        <v>27</v>
      </c>
      <c r="E3607" s="1" t="s">
        <v>219</v>
      </c>
      <c r="F3607" s="1" t="s">
        <v>574</v>
      </c>
      <c r="G3607" s="1" t="s">
        <v>17636</v>
      </c>
      <c r="H3607" s="1" t="s">
        <v>17637</v>
      </c>
      <c r="I3607" s="4">
        <v>84.25702546296296</v>
      </c>
      <c r="J3607" s="1">
        <v>352.88</v>
      </c>
      <c r="K3607" s="1">
        <v>68.79</v>
      </c>
      <c r="M3607" s="10">
        <f t="array" ref="M3607">_xlfn.XLOOKUP(A3607,subscriptions!B3607:B10004,subscriptions!D3607:D10004)</f>
        <v>50</v>
      </c>
      <c r="N3607" s="10">
        <f t="array" ref="N3607">_xlfn.XLOOKUP(A3607,subscriptions!B3607:B10004,subscriptions!G3607:G10004)</f>
        <v>10</v>
      </c>
      <c r="O3607" s="10">
        <v>45.0</v>
      </c>
      <c r="P3607" s="10" t="str">
        <f t="array" ref="P3607">_xlfn.XLOOKUP(A3607,subscriptions!B3607:B10004,subscriptions!C3607:C10004)</f>
        <v>Mini</v>
      </c>
      <c r="Q3607" s="10" t="s">
        <v>128</v>
      </c>
      <c r="R3607" s="10" t="s">
        <v>148</v>
      </c>
      <c r="S3607" s="10" t="s">
        <v>175</v>
      </c>
    </row>
    <row r="3608">
      <c r="A3608" s="1" t="s">
        <v>4723</v>
      </c>
      <c r="B3608" s="1" t="s">
        <v>24</v>
      </c>
      <c r="C3608" s="1" t="s">
        <v>871</v>
      </c>
      <c r="D3608" s="1" t="s">
        <v>27</v>
      </c>
      <c r="E3608" s="1" t="s">
        <v>714</v>
      </c>
      <c r="F3608" s="1" t="s">
        <v>2562</v>
      </c>
      <c r="G3608" s="1" t="s">
        <v>17638</v>
      </c>
      <c r="H3608" s="1" t="s">
        <v>17639</v>
      </c>
      <c r="I3608" s="4">
        <v>84.20907407407407</v>
      </c>
      <c r="J3608" s="1">
        <v>2670.56</v>
      </c>
      <c r="K3608" s="1">
        <v>554.86</v>
      </c>
      <c r="M3608" s="10">
        <f t="array" ref="M3608">_xlfn.XLOOKUP(A3608,subscriptions!B3608:B10004,subscriptions!D3608:D10004)</f>
        <v>120</v>
      </c>
      <c r="N3608" s="10">
        <f t="array" ref="N3608">_xlfn.XLOOKUP(A3608,subscriptions!B3608:B10004,subscriptions!G3608:G10004)</f>
        <v>20</v>
      </c>
      <c r="O3608" s="10">
        <v>96.0</v>
      </c>
      <c r="P3608" s="10" t="str">
        <f t="array" ref="P3608">_xlfn.XLOOKUP(A3608,subscriptions!B3608:B10004,subscriptions!C3608:C10004)</f>
        <v>Residential</v>
      </c>
      <c r="Q3608" s="10" t="s">
        <v>128</v>
      </c>
      <c r="R3608" s="10" t="s">
        <v>148</v>
      </c>
      <c r="S3608" s="10" t="s">
        <v>1374</v>
      </c>
    </row>
    <row r="3609">
      <c r="A3609" s="1" t="s">
        <v>4724</v>
      </c>
      <c r="B3609" s="1" t="s">
        <v>1984</v>
      </c>
      <c r="C3609" s="1" t="s">
        <v>1492</v>
      </c>
      <c r="D3609" s="1" t="s">
        <v>153</v>
      </c>
      <c r="E3609" s="1" t="s">
        <v>239</v>
      </c>
      <c r="F3609" s="1" t="s">
        <v>2267</v>
      </c>
      <c r="G3609" s="1" t="s">
        <v>17640</v>
      </c>
      <c r="H3609" s="1" t="s">
        <v>17641</v>
      </c>
      <c r="I3609" s="4">
        <v>84.33778935185185</v>
      </c>
      <c r="J3609" s="1">
        <v>554.69</v>
      </c>
      <c r="K3609" s="1">
        <v>92.58</v>
      </c>
      <c r="M3609" s="10">
        <f t="array" ref="M3609">_xlfn.XLOOKUP(A3609,subscriptions!B3609:B10004,subscriptions!D3609:D10004)</f>
        <v>50</v>
      </c>
      <c r="N3609" s="10">
        <f t="array" ref="N3609">_xlfn.XLOOKUP(A3609,subscriptions!B3609:B10004,subscriptions!G3609:G10004)</f>
        <v>0</v>
      </c>
      <c r="O3609" s="10">
        <v>50.0</v>
      </c>
      <c r="P3609" s="10" t="str">
        <f t="array" ref="P3609">_xlfn.XLOOKUP(A3609,subscriptions!B3609:B10004,subscriptions!C3609:C10004)</f>
        <v>Mini</v>
      </c>
      <c r="Q3609" s="10" t="s">
        <v>173</v>
      </c>
      <c r="R3609" s="10" t="s">
        <v>148</v>
      </c>
      <c r="S3609" s="10" t="s">
        <v>1961</v>
      </c>
    </row>
    <row r="3610">
      <c r="A3610" s="1" t="s">
        <v>4725</v>
      </c>
      <c r="B3610" s="1" t="s">
        <v>6037</v>
      </c>
      <c r="C3610" s="1" t="s">
        <v>1347</v>
      </c>
      <c r="D3610" s="1" t="s">
        <v>27</v>
      </c>
      <c r="E3610" s="1" t="s">
        <v>631</v>
      </c>
      <c r="F3610" s="1" t="s">
        <v>632</v>
      </c>
      <c r="G3610" s="1" t="s">
        <v>17642</v>
      </c>
      <c r="H3610" s="1" t="s">
        <v>17643</v>
      </c>
      <c r="I3610" s="4">
        <v>84.34053240740741</v>
      </c>
      <c r="J3610" s="1">
        <v>3978.49</v>
      </c>
      <c r="K3610" s="1">
        <v>721.49</v>
      </c>
      <c r="M3610" s="10">
        <f t="array" ref="M3610">_xlfn.XLOOKUP(A3610,subscriptions!B3610:B10004,subscriptions!D3610:D10004)</f>
        <v>120</v>
      </c>
      <c r="N3610" s="10">
        <f t="array" ref="N3610">_xlfn.XLOOKUP(A3610,subscriptions!B3610:B10004,subscriptions!G3610:G10004)</f>
        <v>5</v>
      </c>
      <c r="O3610" s="10">
        <v>114.0</v>
      </c>
      <c r="P3610" s="10" t="str">
        <f t="array" ref="P3610">_xlfn.XLOOKUP(A3610,subscriptions!B3610:B10004,subscriptions!C3610:C10004)</f>
        <v>Residential</v>
      </c>
      <c r="Q3610" s="10" t="s">
        <v>194</v>
      </c>
      <c r="R3610" s="10" t="s">
        <v>212</v>
      </c>
      <c r="S3610" s="10" t="s">
        <v>616</v>
      </c>
    </row>
    <row r="3611">
      <c r="A3611" s="1" t="s">
        <v>4726</v>
      </c>
      <c r="B3611" s="1" t="s">
        <v>1460</v>
      </c>
      <c r="C3611" s="1" t="s">
        <v>492</v>
      </c>
      <c r="D3611" s="1" t="s">
        <v>27</v>
      </c>
      <c r="E3611" s="1" t="s">
        <v>262</v>
      </c>
      <c r="F3611" s="1" t="s">
        <v>4113</v>
      </c>
      <c r="G3611" s="1" t="s">
        <v>17644</v>
      </c>
      <c r="H3611" s="1" t="s">
        <v>17645</v>
      </c>
      <c r="I3611" s="4">
        <v>84.17453703703704</v>
      </c>
      <c r="J3611" s="1">
        <v>5306.17</v>
      </c>
      <c r="K3611" s="1">
        <v>882.87</v>
      </c>
      <c r="M3611" s="10">
        <f t="array" ref="M3611">_xlfn.XLOOKUP(A3611,subscriptions!B3611:B10004,subscriptions!D3611:D10004)</f>
        <v>120</v>
      </c>
      <c r="N3611" s="10">
        <f t="array" ref="N3611">_xlfn.XLOOKUP(A3611,subscriptions!B3611:B10004,subscriptions!G3611:G10004)</f>
        <v>10</v>
      </c>
      <c r="O3611" s="10">
        <v>108.0</v>
      </c>
      <c r="P3611" s="10" t="str">
        <f t="array" ref="P3611">_xlfn.XLOOKUP(A3611,subscriptions!B3611:B10004,subscriptions!C3611:C10004)</f>
        <v>Residential</v>
      </c>
      <c r="Q3611" s="10" t="s">
        <v>128</v>
      </c>
      <c r="R3611" s="10" t="s">
        <v>212</v>
      </c>
      <c r="S3611" s="10" t="s">
        <v>507</v>
      </c>
    </row>
    <row r="3612">
      <c r="A3612" s="1" t="s">
        <v>4727</v>
      </c>
      <c r="B3612" s="1" t="s">
        <v>2096</v>
      </c>
      <c r="C3612" s="1" t="s">
        <v>556</v>
      </c>
      <c r="D3612" s="1" t="s">
        <v>27</v>
      </c>
      <c r="E3612" s="1" t="s">
        <v>714</v>
      </c>
      <c r="F3612" s="1" t="s">
        <v>3326</v>
      </c>
      <c r="G3612" s="1" t="s">
        <v>17646</v>
      </c>
      <c r="H3612" s="1" t="s">
        <v>17647</v>
      </c>
      <c r="I3612" s="4">
        <v>84.34172453703704</v>
      </c>
      <c r="J3612" s="1">
        <v>1320.36</v>
      </c>
      <c r="K3612" s="1">
        <v>268.19</v>
      </c>
      <c r="M3612" s="10">
        <f t="array" ref="M3612">_xlfn.XLOOKUP(A3612,subscriptions!B3612:B10004,subscriptions!D3612:D10004)</f>
        <v>120</v>
      </c>
      <c r="N3612" s="10">
        <f t="array" ref="N3612">_xlfn.XLOOKUP(A3612,subscriptions!B3612:B10004,subscriptions!G3612:G10004)</f>
        <v>20</v>
      </c>
      <c r="O3612" s="10">
        <v>96.0</v>
      </c>
      <c r="P3612" s="10" t="str">
        <f t="array" ref="P3612">_xlfn.XLOOKUP(A3612,subscriptions!B3612:B10004,subscriptions!C3612:C10004)</f>
        <v>Residential</v>
      </c>
      <c r="Q3612" s="10" t="s">
        <v>128</v>
      </c>
      <c r="R3612" s="10" t="s">
        <v>148</v>
      </c>
      <c r="S3612" s="10" t="s">
        <v>1703</v>
      </c>
    </row>
    <row r="3613">
      <c r="A3613" s="1" t="s">
        <v>4728</v>
      </c>
      <c r="B3613" s="1" t="s">
        <v>1886</v>
      </c>
      <c r="C3613" s="1" t="s">
        <v>152</v>
      </c>
      <c r="D3613" s="1" t="s">
        <v>27</v>
      </c>
      <c r="E3613" s="1" t="s">
        <v>714</v>
      </c>
      <c r="F3613" s="1" t="s">
        <v>3419</v>
      </c>
      <c r="G3613" s="1" t="s">
        <v>17648</v>
      </c>
      <c r="H3613" s="1" t="s">
        <v>17649</v>
      </c>
      <c r="I3613" s="4">
        <v>84.4181712962963</v>
      </c>
      <c r="J3613" s="1">
        <v>281.48</v>
      </c>
      <c r="K3613" s="1">
        <v>59.16</v>
      </c>
      <c r="M3613" s="10">
        <f t="array" ref="M3613">_xlfn.XLOOKUP(A3613,subscriptions!B3613:B10004,subscriptions!D3613:D10004)</f>
        <v>120</v>
      </c>
      <c r="N3613" s="10">
        <f t="array" ref="N3613">_xlfn.XLOOKUP(A3613,subscriptions!B3613:B10004,subscriptions!G3613:G10004)</f>
        <v>0</v>
      </c>
      <c r="O3613" s="10">
        <v>120.0</v>
      </c>
      <c r="P3613" s="10" t="str">
        <f t="array" ref="P3613">_xlfn.XLOOKUP(A3613,subscriptions!B3613:B10004,subscriptions!C3613:C10004)</f>
        <v>Residential</v>
      </c>
      <c r="Q3613" s="10" t="s">
        <v>173</v>
      </c>
      <c r="R3613" s="10" t="s">
        <v>212</v>
      </c>
      <c r="S3613" s="10" t="s">
        <v>3020</v>
      </c>
    </row>
    <row r="3614">
      <c r="A3614" s="1" t="s">
        <v>4729</v>
      </c>
      <c r="B3614" s="1" t="s">
        <v>2018</v>
      </c>
      <c r="C3614" s="1" t="s">
        <v>2007</v>
      </c>
      <c r="D3614" s="1" t="s">
        <v>27</v>
      </c>
      <c r="E3614" s="1" t="s">
        <v>179</v>
      </c>
      <c r="F3614" s="1" t="s">
        <v>773</v>
      </c>
      <c r="G3614" s="1" t="s">
        <v>17650</v>
      </c>
      <c r="H3614" s="1" t="s">
        <v>17651</v>
      </c>
      <c r="I3614" s="4">
        <v>84.34200231481482</v>
      </c>
      <c r="J3614" s="1">
        <v>753.92</v>
      </c>
      <c r="K3614" s="1">
        <v>92.25</v>
      </c>
      <c r="L3614" s="1">
        <v>100.0</v>
      </c>
      <c r="M3614" s="10">
        <f t="array" ref="M3614">_xlfn.XLOOKUP(A3614,subscriptions!B3614:B10004,subscriptions!D3614:D10004)</f>
        <v>120</v>
      </c>
      <c r="N3614" s="10">
        <f t="array" ref="N3614">_xlfn.XLOOKUP(A3614,subscriptions!B3614:B10004,subscriptions!G3614:G10004)</f>
        <v>5</v>
      </c>
      <c r="O3614" s="10">
        <v>114.0</v>
      </c>
      <c r="P3614" s="10" t="str">
        <f t="array" ref="P3614">_xlfn.XLOOKUP(A3614,subscriptions!B3614:B10004,subscriptions!C3614:C10004)</f>
        <v>Residential</v>
      </c>
      <c r="Q3614" s="10" t="s">
        <v>194</v>
      </c>
      <c r="R3614" s="10" t="s">
        <v>212</v>
      </c>
      <c r="S3614" s="10" t="s">
        <v>1703</v>
      </c>
    </row>
    <row r="3615">
      <c r="A3615" s="1" t="s">
        <v>4732</v>
      </c>
      <c r="B3615" s="1" t="s">
        <v>375</v>
      </c>
      <c r="C3615" s="1" t="s">
        <v>1100</v>
      </c>
      <c r="D3615" s="1" t="s">
        <v>27</v>
      </c>
      <c r="E3615" s="1" t="s">
        <v>714</v>
      </c>
      <c r="F3615" s="1" t="s">
        <v>2171</v>
      </c>
      <c r="G3615" s="1" t="s">
        <v>17652</v>
      </c>
      <c r="H3615" s="1" t="s">
        <v>17653</v>
      </c>
      <c r="I3615" s="4">
        <v>84.21136574074075</v>
      </c>
      <c r="J3615" s="1">
        <v>2447.24</v>
      </c>
      <c r="K3615" s="1">
        <v>522.2</v>
      </c>
      <c r="M3615" s="10">
        <f t="array" ref="M3615">_xlfn.XLOOKUP(A3615,subscriptions!B3615:B10004,subscriptions!D3615:D10004)</f>
        <v>120</v>
      </c>
      <c r="N3615" s="10">
        <f t="array" ref="N3615">_xlfn.XLOOKUP(A3615,subscriptions!B3615:B10004,subscriptions!G3615:G10004)</f>
        <v>10</v>
      </c>
      <c r="O3615" s="10">
        <v>108.0</v>
      </c>
      <c r="P3615" s="10" t="str">
        <f t="array" ref="P3615">_xlfn.XLOOKUP(A3615,subscriptions!B3615:B10004,subscriptions!C3615:C10004)</f>
        <v>Residential</v>
      </c>
      <c r="Q3615" s="10" t="s">
        <v>128</v>
      </c>
      <c r="R3615" s="10" t="s">
        <v>212</v>
      </c>
      <c r="S3615" s="10" t="s">
        <v>438</v>
      </c>
    </row>
    <row r="3616">
      <c r="A3616" s="1" t="s">
        <v>4733</v>
      </c>
      <c r="B3616" s="1" t="s">
        <v>763</v>
      </c>
      <c r="C3616" s="1" t="s">
        <v>556</v>
      </c>
      <c r="D3616" s="1" t="s">
        <v>27</v>
      </c>
      <c r="E3616" s="1" t="s">
        <v>332</v>
      </c>
      <c r="F3616" s="1" t="s">
        <v>2280</v>
      </c>
      <c r="G3616" s="1" t="s">
        <v>17654</v>
      </c>
      <c r="H3616" s="1" t="s">
        <v>17655</v>
      </c>
      <c r="I3616" s="4">
        <v>84.29653935185185</v>
      </c>
      <c r="J3616" s="1">
        <v>736.85</v>
      </c>
      <c r="K3616" s="1">
        <v>178.21</v>
      </c>
      <c r="M3616" s="10">
        <f t="array" ref="M3616">_xlfn.XLOOKUP(A3616,subscriptions!B3616:B10004,subscriptions!D3616:D10004)</f>
        <v>120</v>
      </c>
      <c r="N3616" s="10">
        <f t="array" ref="N3616">_xlfn.XLOOKUP(A3616,subscriptions!B3616:B10004,subscriptions!G3616:G10004)</f>
        <v>20</v>
      </c>
      <c r="O3616" s="10">
        <v>96.0</v>
      </c>
      <c r="P3616" s="10" t="str">
        <f t="array" ref="P3616">_xlfn.XLOOKUP(A3616,subscriptions!B3616:B10004,subscriptions!C3616:C10004)</f>
        <v>Residential</v>
      </c>
      <c r="Q3616" s="10" t="s">
        <v>128</v>
      </c>
      <c r="R3616" s="10" t="s">
        <v>148</v>
      </c>
      <c r="S3616" s="10" t="s">
        <v>373</v>
      </c>
    </row>
    <row r="3617">
      <c r="A3617" s="1" t="s">
        <v>4734</v>
      </c>
      <c r="B3617" s="1" t="s">
        <v>1865</v>
      </c>
      <c r="C3617" s="1" t="s">
        <v>1388</v>
      </c>
      <c r="D3617" s="1" t="s">
        <v>153</v>
      </c>
      <c r="E3617" s="1" t="s">
        <v>714</v>
      </c>
      <c r="F3617" s="1" t="s">
        <v>715</v>
      </c>
      <c r="G3617" s="1" t="s">
        <v>17656</v>
      </c>
      <c r="H3617" s="1" t="s">
        <v>17657</v>
      </c>
      <c r="I3617" s="4">
        <v>84.38075231481481</v>
      </c>
      <c r="J3617" s="1">
        <v>186.56</v>
      </c>
      <c r="K3617" s="1">
        <v>32.09</v>
      </c>
      <c r="M3617" s="10">
        <f t="array" ref="M3617">_xlfn.XLOOKUP(A3617,subscriptions!B3617:B10004,subscriptions!D3617:D10004)</f>
        <v>120</v>
      </c>
      <c r="N3617" s="10">
        <f t="array" ref="N3617">_xlfn.XLOOKUP(A3617,subscriptions!B3617:B10004,subscriptions!G3617:G10004)</f>
        <v>0</v>
      </c>
      <c r="O3617" s="10">
        <v>120.0</v>
      </c>
      <c r="P3617" s="10" t="str">
        <f t="array" ref="P3617">_xlfn.XLOOKUP(A3617,subscriptions!B3617:B10004,subscriptions!C3617:C10004)</f>
        <v>Residential</v>
      </c>
      <c r="Q3617" s="10" t="s">
        <v>173</v>
      </c>
      <c r="R3617" s="10" t="s">
        <v>212</v>
      </c>
      <c r="S3617" s="10" t="s">
        <v>762</v>
      </c>
    </row>
    <row r="3618">
      <c r="A3618" s="1" t="s">
        <v>4735</v>
      </c>
      <c r="B3618" s="1" t="s">
        <v>329</v>
      </c>
      <c r="C3618" s="1" t="s">
        <v>26</v>
      </c>
      <c r="D3618" s="1" t="s">
        <v>27</v>
      </c>
      <c r="E3618" s="1" t="s">
        <v>219</v>
      </c>
      <c r="F3618" s="1" t="s">
        <v>4220</v>
      </c>
      <c r="G3618" s="1" t="s">
        <v>17658</v>
      </c>
      <c r="H3618" s="1" t="s">
        <v>17659</v>
      </c>
      <c r="I3618" s="4">
        <v>84.3835300925926</v>
      </c>
      <c r="J3618" s="1">
        <v>1270.55</v>
      </c>
      <c r="K3618" s="1">
        <v>131.68</v>
      </c>
      <c r="M3618" s="10">
        <f t="array" ref="M3618">_xlfn.XLOOKUP(A3618,subscriptions!B3618:B10004,subscriptions!D3618:D10004)</f>
        <v>120</v>
      </c>
      <c r="N3618" s="10">
        <f t="array" ref="N3618">_xlfn.XLOOKUP(A3618,subscriptions!B3618:B10004,subscriptions!G3618:G10004)</f>
        <v>5</v>
      </c>
      <c r="O3618" s="10">
        <v>114.0</v>
      </c>
      <c r="P3618" s="10" t="str">
        <f t="array" ref="P3618">_xlfn.XLOOKUP(A3618,subscriptions!B3618:B10004,subscriptions!C3618:C10004)</f>
        <v>Residential</v>
      </c>
      <c r="Q3618" s="10" t="s">
        <v>194</v>
      </c>
      <c r="R3618" s="10" t="s">
        <v>212</v>
      </c>
      <c r="S3618" s="10" t="s">
        <v>882</v>
      </c>
    </row>
    <row r="3619">
      <c r="A3619" s="1" t="s">
        <v>4736</v>
      </c>
      <c r="B3619" s="1" t="s">
        <v>1664</v>
      </c>
      <c r="C3619" s="1" t="s">
        <v>261</v>
      </c>
      <c r="D3619" s="1" t="s">
        <v>153</v>
      </c>
      <c r="E3619" s="1" t="s">
        <v>28</v>
      </c>
      <c r="F3619" s="1" t="s">
        <v>2581</v>
      </c>
      <c r="G3619" s="1" t="s">
        <v>17660</v>
      </c>
      <c r="H3619" s="1" t="s">
        <v>17661</v>
      </c>
      <c r="I3619" s="4">
        <v>84.25305555555556</v>
      </c>
      <c r="J3619" s="1">
        <v>2847.67</v>
      </c>
      <c r="K3619" s="1">
        <v>680.02</v>
      </c>
      <c r="M3619" s="10">
        <f t="array" ref="M3619">_xlfn.XLOOKUP(A3619,subscriptions!B3619:B10004,subscriptions!D3619:D10004)</f>
        <v>120</v>
      </c>
      <c r="N3619" s="10">
        <f t="array" ref="N3619">_xlfn.XLOOKUP(A3619,subscriptions!B3619:B10004,subscriptions!G3619:G10004)</f>
        <v>10</v>
      </c>
      <c r="O3619" s="10">
        <v>108.0</v>
      </c>
      <c r="P3619" s="10" t="str">
        <f t="array" ref="P3619">_xlfn.XLOOKUP(A3619,subscriptions!B3619:B10004,subscriptions!C3619:C10004)</f>
        <v>Residential</v>
      </c>
      <c r="Q3619" s="10" t="s">
        <v>128</v>
      </c>
      <c r="R3619" s="10" t="s">
        <v>212</v>
      </c>
      <c r="S3619" s="10" t="s">
        <v>916</v>
      </c>
    </row>
    <row r="3620">
      <c r="A3620" s="1" t="s">
        <v>4737</v>
      </c>
      <c r="B3620" s="1" t="s">
        <v>1414</v>
      </c>
      <c r="C3620" s="1" t="s">
        <v>218</v>
      </c>
      <c r="D3620" s="1" t="s">
        <v>27</v>
      </c>
      <c r="E3620" s="1" t="s">
        <v>111</v>
      </c>
      <c r="F3620" s="1" t="s">
        <v>135</v>
      </c>
      <c r="G3620" s="1" t="s">
        <v>17662</v>
      </c>
      <c r="H3620" s="1" t="s">
        <v>17663</v>
      </c>
      <c r="I3620" s="4">
        <v>84.21350694444445</v>
      </c>
      <c r="J3620" s="1">
        <v>2433.91</v>
      </c>
      <c r="K3620" s="1">
        <v>208.0</v>
      </c>
      <c r="M3620" s="10">
        <f t="array" ref="M3620">_xlfn.XLOOKUP(A3620,subscriptions!B3620:B10004,subscriptions!D3620:D10004)</f>
        <v>120</v>
      </c>
      <c r="N3620" s="10">
        <f t="array" ref="N3620">_xlfn.XLOOKUP(A3620,subscriptions!B3620:B10004,subscriptions!G3620:G10004)</f>
        <v>20</v>
      </c>
      <c r="O3620" s="10">
        <v>96.0</v>
      </c>
      <c r="P3620" s="10" t="str">
        <f t="array" ref="P3620">_xlfn.XLOOKUP(A3620,subscriptions!B3620:B10004,subscriptions!C3620:C10004)</f>
        <v>Residential</v>
      </c>
      <c r="Q3620" s="10" t="s">
        <v>128</v>
      </c>
      <c r="R3620" s="10" t="s">
        <v>148</v>
      </c>
      <c r="S3620" s="10" t="s">
        <v>1915</v>
      </c>
    </row>
    <row r="3621">
      <c r="A3621" s="1" t="s">
        <v>4738</v>
      </c>
      <c r="B3621" s="1" t="s">
        <v>657</v>
      </c>
      <c r="C3621" s="1" t="s">
        <v>827</v>
      </c>
      <c r="D3621" s="1" t="s">
        <v>153</v>
      </c>
      <c r="E3621" s="1" t="s">
        <v>239</v>
      </c>
      <c r="F3621" s="1" t="s">
        <v>1186</v>
      </c>
      <c r="G3621" s="1" t="s">
        <v>17664</v>
      </c>
      <c r="H3621" s="1" t="s">
        <v>17665</v>
      </c>
      <c r="I3621" s="4">
        <v>84.29795138888889</v>
      </c>
      <c r="J3621" s="1">
        <v>338.78</v>
      </c>
      <c r="K3621" s="1">
        <v>84.82</v>
      </c>
      <c r="M3621" s="10">
        <f t="array" ref="M3621">_xlfn.XLOOKUP(A3621,subscriptions!B3621:B10004,subscriptions!D3621:D10004)</f>
        <v>120</v>
      </c>
      <c r="N3621" s="10">
        <f t="array" ref="N3621">_xlfn.XLOOKUP(A3621,subscriptions!B3621:B10004,subscriptions!G3621:G10004)</f>
        <v>0</v>
      </c>
      <c r="O3621" s="10">
        <v>120.0</v>
      </c>
      <c r="P3621" s="10" t="str">
        <f t="array" ref="P3621">_xlfn.XLOOKUP(A3621,subscriptions!B3621:B10004,subscriptions!C3621:C10004)</f>
        <v>Residential</v>
      </c>
      <c r="Q3621" s="10" t="s">
        <v>173</v>
      </c>
      <c r="R3621" s="10" t="s">
        <v>212</v>
      </c>
      <c r="S3621" s="10" t="s">
        <v>785</v>
      </c>
    </row>
    <row r="3622">
      <c r="A3622" s="1" t="s">
        <v>4741</v>
      </c>
      <c r="B3622" s="1" t="s">
        <v>1044</v>
      </c>
      <c r="C3622" s="1" t="s">
        <v>750</v>
      </c>
      <c r="D3622" s="1" t="s">
        <v>27</v>
      </c>
      <c r="E3622" s="1" t="s">
        <v>179</v>
      </c>
      <c r="F3622" s="1" t="s">
        <v>1045</v>
      </c>
      <c r="G3622" s="1" t="s">
        <v>17666</v>
      </c>
      <c r="H3622" s="1" t="s">
        <v>17667</v>
      </c>
      <c r="I3622" s="4">
        <v>84.1696875</v>
      </c>
      <c r="J3622" s="1">
        <v>1725.61</v>
      </c>
      <c r="K3622" s="1">
        <v>232.47</v>
      </c>
      <c r="L3622" s="1">
        <v>100.0</v>
      </c>
      <c r="M3622" s="10">
        <f t="array" ref="M3622">_xlfn.XLOOKUP(A3622,subscriptions!B3622:B10004,subscriptions!D3622:D10004)</f>
        <v>120</v>
      </c>
      <c r="N3622" s="10">
        <f t="array" ref="N3622">_xlfn.XLOOKUP(A3622,subscriptions!B3622:B10004,subscriptions!G3622:G10004)</f>
        <v>5</v>
      </c>
      <c r="O3622" s="10">
        <v>114.0</v>
      </c>
      <c r="P3622" s="10" t="str">
        <f t="array" ref="P3622">_xlfn.XLOOKUP(A3622,subscriptions!B3622:B10004,subscriptions!C3622:C10004)</f>
        <v>Residential</v>
      </c>
      <c r="Q3622" s="10" t="s">
        <v>194</v>
      </c>
      <c r="R3622" s="10" t="s">
        <v>212</v>
      </c>
      <c r="S3622" s="10" t="s">
        <v>213</v>
      </c>
    </row>
    <row r="3623">
      <c r="A3623" s="1" t="s">
        <v>4742</v>
      </c>
      <c r="B3623" s="1" t="s">
        <v>455</v>
      </c>
      <c r="C3623" s="1" t="s">
        <v>750</v>
      </c>
      <c r="D3623" s="1" t="s">
        <v>27</v>
      </c>
      <c r="E3623" s="1" t="s">
        <v>332</v>
      </c>
      <c r="F3623" s="1" t="s">
        <v>788</v>
      </c>
      <c r="G3623" s="1" t="s">
        <v>17668</v>
      </c>
      <c r="H3623" s="1" t="s">
        <v>17669</v>
      </c>
      <c r="I3623" s="4">
        <v>84.37935185185185</v>
      </c>
      <c r="J3623" s="1">
        <v>423.66</v>
      </c>
      <c r="K3623" s="1">
        <v>39.63</v>
      </c>
      <c r="M3623" s="10">
        <f t="array" ref="M3623">_xlfn.XLOOKUP(A3623,subscriptions!B3623:B10004,subscriptions!D3623:D10004)</f>
        <v>120</v>
      </c>
      <c r="N3623" s="10">
        <f t="array" ref="N3623">_xlfn.XLOOKUP(A3623,subscriptions!B3623:B10004,subscriptions!G3623:G10004)</f>
        <v>10</v>
      </c>
      <c r="O3623" s="10">
        <v>108.0</v>
      </c>
      <c r="P3623" s="10" t="str">
        <f t="array" ref="P3623">_xlfn.XLOOKUP(A3623,subscriptions!B3623:B10004,subscriptions!C3623:C10004)</f>
        <v>Residential</v>
      </c>
      <c r="Q3623" s="10" t="s">
        <v>128</v>
      </c>
      <c r="R3623" s="10" t="s">
        <v>212</v>
      </c>
      <c r="S3623" s="10" t="s">
        <v>2380</v>
      </c>
    </row>
    <row r="3624">
      <c r="A3624" s="1" t="s">
        <v>4743</v>
      </c>
      <c r="B3624" s="1" t="s">
        <v>295</v>
      </c>
      <c r="C3624" s="1" t="s">
        <v>1477</v>
      </c>
      <c r="D3624" s="1" t="s">
        <v>153</v>
      </c>
      <c r="E3624" s="1" t="s">
        <v>631</v>
      </c>
      <c r="F3624" s="1" t="s">
        <v>2495</v>
      </c>
      <c r="G3624" s="1" t="s">
        <v>17670</v>
      </c>
      <c r="H3624" s="1" t="s">
        <v>17671</v>
      </c>
      <c r="I3624" s="4">
        <v>84.33626157407407</v>
      </c>
      <c r="J3624" s="1">
        <v>419.25</v>
      </c>
      <c r="K3624" s="1">
        <v>85.17</v>
      </c>
      <c r="M3624" s="10">
        <f t="array" ref="M3624">_xlfn.XLOOKUP(A3624,subscriptions!B3624:B10004,subscriptions!D3624:D10004)</f>
        <v>120</v>
      </c>
      <c r="N3624" s="10">
        <f t="array" ref="N3624">_xlfn.XLOOKUP(A3624,subscriptions!B3624:B10004,subscriptions!G3624:G10004)</f>
        <v>20</v>
      </c>
      <c r="O3624" s="10">
        <v>96.0</v>
      </c>
      <c r="P3624" s="10" t="str">
        <f t="array" ref="P3624">_xlfn.XLOOKUP(A3624,subscriptions!B3624:B10004,subscriptions!C3624:C10004)</f>
        <v>Residential</v>
      </c>
      <c r="Q3624" s="10" t="s">
        <v>128</v>
      </c>
      <c r="R3624" s="10" t="s">
        <v>148</v>
      </c>
      <c r="S3624" s="10" t="s">
        <v>1971</v>
      </c>
    </row>
    <row r="3625">
      <c r="A3625" s="1" t="s">
        <v>4744</v>
      </c>
      <c r="B3625" s="1" t="s">
        <v>150</v>
      </c>
      <c r="C3625" s="1" t="s">
        <v>473</v>
      </c>
      <c r="D3625" s="1" t="s">
        <v>153</v>
      </c>
      <c r="E3625" s="1" t="s">
        <v>631</v>
      </c>
      <c r="F3625" s="1" t="s">
        <v>2293</v>
      </c>
      <c r="G3625" s="1" t="s">
        <v>17672</v>
      </c>
      <c r="H3625" s="1" t="s">
        <v>17673</v>
      </c>
      <c r="I3625" s="4">
        <v>84.2959837962963</v>
      </c>
      <c r="J3625" s="1">
        <v>3158.06</v>
      </c>
      <c r="K3625" s="1">
        <v>453.22</v>
      </c>
      <c r="M3625" s="10">
        <f t="array" ref="M3625">_xlfn.XLOOKUP(A3625,subscriptions!B3625:B10004,subscriptions!D3625:D10004)</f>
        <v>250</v>
      </c>
      <c r="N3625" s="10">
        <f t="array" ref="N3625">_xlfn.XLOOKUP(A3625,subscriptions!B3625:B10004,subscriptions!G3625:G10004)</f>
        <v>0</v>
      </c>
      <c r="O3625" s="10">
        <v>250.0</v>
      </c>
      <c r="P3625" s="10" t="str">
        <f t="array" ref="P3625">_xlfn.XLOOKUP(A3625,subscriptions!B3625:B10004,subscriptions!C3625:C10004)</f>
        <v>Business</v>
      </c>
      <c r="Q3625" s="10" t="s">
        <v>173</v>
      </c>
      <c r="R3625" s="10" t="s">
        <v>129</v>
      </c>
      <c r="S3625" s="10" t="s">
        <v>655</v>
      </c>
    </row>
    <row r="3626">
      <c r="A3626" s="1" t="s">
        <v>4745</v>
      </c>
      <c r="B3626" s="1" t="s">
        <v>523</v>
      </c>
      <c r="C3626" s="1" t="s">
        <v>786</v>
      </c>
      <c r="D3626" s="1" t="s">
        <v>27</v>
      </c>
      <c r="E3626" s="1" t="s">
        <v>28</v>
      </c>
      <c r="F3626" s="1" t="s">
        <v>3899</v>
      </c>
      <c r="G3626" s="1" t="s">
        <v>17674</v>
      </c>
      <c r="H3626" s="1" t="s">
        <v>17675</v>
      </c>
      <c r="I3626" s="4">
        <v>84.33553240740741</v>
      </c>
      <c r="J3626" s="1">
        <v>480.86</v>
      </c>
      <c r="K3626" s="1">
        <v>97.35</v>
      </c>
      <c r="M3626" s="10">
        <f t="array" ref="M3626">_xlfn.XLOOKUP(A3626,subscriptions!B3626:B10004,subscriptions!D3626:D10004)</f>
        <v>120</v>
      </c>
      <c r="N3626" s="10">
        <f t="array" ref="N3626">_xlfn.XLOOKUP(A3626,subscriptions!B3626:B10004,subscriptions!G3626:G10004)</f>
        <v>5</v>
      </c>
      <c r="O3626" s="10">
        <v>114.0</v>
      </c>
      <c r="P3626" s="10" t="str">
        <f t="array" ref="P3626">_xlfn.XLOOKUP(A3626,subscriptions!B3626:B10004,subscriptions!C3626:C10004)</f>
        <v>Residential</v>
      </c>
      <c r="Q3626" s="10" t="s">
        <v>194</v>
      </c>
      <c r="R3626" s="10" t="s">
        <v>212</v>
      </c>
      <c r="S3626" s="10" t="s">
        <v>571</v>
      </c>
    </row>
    <row r="3627">
      <c r="A3627" s="1" t="s">
        <v>4746</v>
      </c>
      <c r="B3627" s="1" t="s">
        <v>439</v>
      </c>
      <c r="C3627" s="1" t="s">
        <v>1876</v>
      </c>
      <c r="D3627" s="1" t="s">
        <v>153</v>
      </c>
      <c r="E3627" s="1" t="s">
        <v>262</v>
      </c>
      <c r="F3627" s="1" t="s">
        <v>263</v>
      </c>
      <c r="G3627" s="1" t="s">
        <v>17676</v>
      </c>
      <c r="H3627" s="1" t="s">
        <v>17677</v>
      </c>
      <c r="I3627" s="4">
        <v>84.16956018518519</v>
      </c>
      <c r="J3627" s="1">
        <v>508.25</v>
      </c>
      <c r="K3627" s="1">
        <v>130.62</v>
      </c>
      <c r="M3627" s="10">
        <f t="array" ref="M3627">_xlfn.XLOOKUP(A3627,subscriptions!B3627:B10004,subscriptions!D3627:D10004)</f>
        <v>120</v>
      </c>
      <c r="N3627" s="10">
        <f t="array" ref="N3627">_xlfn.XLOOKUP(A3627,subscriptions!B3627:B10004,subscriptions!G3627:G10004)</f>
        <v>10</v>
      </c>
      <c r="O3627" s="10">
        <v>108.0</v>
      </c>
      <c r="P3627" s="10" t="str">
        <f t="array" ref="P3627">_xlfn.XLOOKUP(A3627,subscriptions!B3627:B10004,subscriptions!C3627:C10004)</f>
        <v>Residential</v>
      </c>
      <c r="Q3627" s="10" t="s">
        <v>128</v>
      </c>
      <c r="R3627" s="10" t="s">
        <v>212</v>
      </c>
      <c r="S3627" s="10" t="s">
        <v>213</v>
      </c>
    </row>
    <row r="3628">
      <c r="A3628" s="1" t="s">
        <v>4747</v>
      </c>
      <c r="B3628" s="1" t="s">
        <v>1141</v>
      </c>
      <c r="C3628" s="1" t="s">
        <v>1388</v>
      </c>
      <c r="D3628" s="1" t="s">
        <v>27</v>
      </c>
      <c r="E3628" s="1" t="s">
        <v>239</v>
      </c>
      <c r="F3628" s="1" t="s">
        <v>2076</v>
      </c>
      <c r="G3628" s="1" t="s">
        <v>17678</v>
      </c>
      <c r="H3628" s="1" t="s">
        <v>17679</v>
      </c>
      <c r="I3628" s="4">
        <v>84.21631944444445</v>
      </c>
      <c r="J3628" s="1">
        <v>50.98</v>
      </c>
      <c r="K3628" s="1">
        <v>14.77</v>
      </c>
      <c r="M3628" s="10">
        <f t="array" ref="M3628">_xlfn.XLOOKUP(A3628,subscriptions!B3628:B10004,subscriptions!D3628:D10004)</f>
        <v>120</v>
      </c>
      <c r="N3628" s="10">
        <f t="array" ref="N3628">_xlfn.XLOOKUP(A3628,subscriptions!B3628:B10004,subscriptions!G3628:G10004)</f>
        <v>20</v>
      </c>
      <c r="O3628" s="10">
        <v>96.0</v>
      </c>
      <c r="P3628" s="10" t="str">
        <f t="array" ref="P3628">_xlfn.XLOOKUP(A3628,subscriptions!B3628:B10004,subscriptions!C3628:C10004)</f>
        <v>Residential</v>
      </c>
      <c r="Q3628" s="10" t="s">
        <v>128</v>
      </c>
      <c r="R3628" s="10" t="s">
        <v>148</v>
      </c>
      <c r="S3628" s="10" t="s">
        <v>2596</v>
      </c>
    </row>
    <row r="3629">
      <c r="A3629" s="1" t="s">
        <v>4748</v>
      </c>
      <c r="B3629" s="1" t="s">
        <v>713</v>
      </c>
      <c r="C3629" s="1" t="s">
        <v>2007</v>
      </c>
      <c r="D3629" s="1" t="s">
        <v>27</v>
      </c>
      <c r="E3629" s="1" t="s">
        <v>28</v>
      </c>
      <c r="F3629" s="1" t="s">
        <v>2097</v>
      </c>
      <c r="G3629" s="1" t="s">
        <v>17680</v>
      </c>
      <c r="H3629" s="1" t="s">
        <v>17681</v>
      </c>
      <c r="I3629" s="4">
        <v>84.25710648148149</v>
      </c>
      <c r="J3629" s="1">
        <v>3118.07</v>
      </c>
      <c r="K3629" s="1">
        <v>668.67</v>
      </c>
      <c r="M3629" s="10">
        <f t="array" ref="M3629">_xlfn.XLOOKUP(A3629,subscriptions!B3629:B10004,subscriptions!D3629:D10004)</f>
        <v>50</v>
      </c>
      <c r="N3629" s="10">
        <f t="array" ref="N3629">_xlfn.XLOOKUP(A3629,subscriptions!B3629:B10004,subscriptions!G3629:G10004)</f>
        <v>0</v>
      </c>
      <c r="O3629" s="10">
        <v>50.0</v>
      </c>
      <c r="P3629" s="10" t="str">
        <f t="array" ref="P3629">_xlfn.XLOOKUP(A3629,subscriptions!B3629:B10004,subscriptions!C3629:C10004)</f>
        <v>Mini</v>
      </c>
      <c r="Q3629" s="10" t="s">
        <v>173</v>
      </c>
      <c r="R3629" s="10" t="s">
        <v>148</v>
      </c>
      <c r="S3629" s="10" t="s">
        <v>175</v>
      </c>
    </row>
    <row r="3630">
      <c r="A3630" s="1" t="s">
        <v>4749</v>
      </c>
      <c r="B3630" s="1" t="s">
        <v>1027</v>
      </c>
      <c r="C3630" s="1" t="s">
        <v>1973</v>
      </c>
      <c r="D3630" s="1" t="s">
        <v>153</v>
      </c>
      <c r="E3630" s="1" t="s">
        <v>332</v>
      </c>
      <c r="F3630" s="1" t="s">
        <v>2415</v>
      </c>
      <c r="G3630" s="1" t="s">
        <v>17682</v>
      </c>
      <c r="H3630" s="1" t="s">
        <v>17683</v>
      </c>
      <c r="I3630" s="4">
        <v>84.41833333333334</v>
      </c>
      <c r="J3630" s="1">
        <v>2409.62</v>
      </c>
      <c r="K3630" s="1">
        <v>241.62</v>
      </c>
      <c r="M3630" s="10">
        <f t="array" ref="M3630">_xlfn.XLOOKUP(A3630,subscriptions!B3630:B10004,subscriptions!D3630:D10004)</f>
        <v>50</v>
      </c>
      <c r="N3630" s="10">
        <f t="array" ref="N3630">_xlfn.XLOOKUP(A3630,subscriptions!B3630:B10004,subscriptions!G3630:G10004)</f>
        <v>5</v>
      </c>
      <c r="O3630" s="10">
        <v>47.5</v>
      </c>
      <c r="P3630" s="10" t="str">
        <f t="array" ref="P3630">_xlfn.XLOOKUP(A3630,subscriptions!B3630:B10004,subscriptions!C3630:C10004)</f>
        <v>Mini</v>
      </c>
      <c r="Q3630" s="10" t="s">
        <v>194</v>
      </c>
      <c r="R3630" s="10" t="s">
        <v>148</v>
      </c>
      <c r="S3630" s="10" t="s">
        <v>3020</v>
      </c>
    </row>
    <row r="3631">
      <c r="A3631" s="1" t="s">
        <v>4752</v>
      </c>
      <c r="B3631" s="1" t="s">
        <v>1444</v>
      </c>
      <c r="C3631" s="1" t="s">
        <v>1347</v>
      </c>
      <c r="D3631" s="1" t="s">
        <v>27</v>
      </c>
      <c r="E3631" s="1" t="s">
        <v>28</v>
      </c>
      <c r="F3631" s="1" t="s">
        <v>687</v>
      </c>
      <c r="G3631" s="1" t="s">
        <v>17684</v>
      </c>
      <c r="H3631" s="1" t="s">
        <v>17685</v>
      </c>
      <c r="I3631" s="4">
        <v>84.25372685185185</v>
      </c>
      <c r="J3631" s="1">
        <v>1530.59</v>
      </c>
      <c r="K3631" s="1">
        <v>251.18</v>
      </c>
      <c r="M3631" s="10">
        <f t="array" ref="M3631">_xlfn.XLOOKUP(A3631,subscriptions!B3631:B10004,subscriptions!D3631:D10004)</f>
        <v>80</v>
      </c>
      <c r="N3631" s="10">
        <f t="array" ref="N3631">_xlfn.XLOOKUP(A3631,subscriptions!B3631:B10004,subscriptions!G3631:G10004)</f>
        <v>10</v>
      </c>
      <c r="O3631" s="10">
        <v>72.0</v>
      </c>
      <c r="P3631" s="10" t="str">
        <f t="array" ref="P3631">_xlfn.XLOOKUP(A3631,subscriptions!B3631:B10004,subscriptions!C3631:C10004)</f>
        <v>Roam</v>
      </c>
      <c r="Q3631" s="10" t="s">
        <v>128</v>
      </c>
      <c r="R3631" s="10" t="s">
        <v>148</v>
      </c>
      <c r="S3631" s="10" t="s">
        <v>1832</v>
      </c>
    </row>
    <row r="3632">
      <c r="A3632" s="1" t="s">
        <v>4753</v>
      </c>
      <c r="B3632" s="1" t="s">
        <v>426</v>
      </c>
      <c r="C3632" s="1" t="s">
        <v>152</v>
      </c>
      <c r="D3632" s="1" t="s">
        <v>153</v>
      </c>
      <c r="E3632" s="1" t="s">
        <v>111</v>
      </c>
      <c r="F3632" s="1" t="s">
        <v>1263</v>
      </c>
      <c r="G3632" s="1" t="s">
        <v>17686</v>
      </c>
      <c r="H3632" s="1" t="s">
        <v>17687</v>
      </c>
      <c r="I3632" s="4">
        <v>84.21354166666667</v>
      </c>
      <c r="J3632" s="1">
        <v>2131.04</v>
      </c>
      <c r="K3632" s="1">
        <v>474.12</v>
      </c>
      <c r="M3632" s="10">
        <f t="array" ref="M3632">_xlfn.XLOOKUP(A3632,subscriptions!B3632:B10004,subscriptions!D3632:D10004)</f>
        <v>80</v>
      </c>
      <c r="N3632" s="10">
        <f t="array" ref="N3632">_xlfn.XLOOKUP(A3632,subscriptions!B3632:B10004,subscriptions!G3632:G10004)</f>
        <v>20</v>
      </c>
      <c r="O3632" s="10">
        <v>64.0</v>
      </c>
      <c r="P3632" s="10" t="str">
        <f t="array" ref="P3632">_xlfn.XLOOKUP(A3632,subscriptions!B3632:B10004,subscriptions!C3632:C10004)</f>
        <v>Roam</v>
      </c>
      <c r="Q3632" s="10" t="s">
        <v>128</v>
      </c>
      <c r="R3632" s="10" t="s">
        <v>148</v>
      </c>
      <c r="S3632" s="10" t="s">
        <v>1915</v>
      </c>
    </row>
    <row r="3633">
      <c r="A3633" s="1" t="s">
        <v>4754</v>
      </c>
      <c r="B3633" s="1" t="s">
        <v>1995</v>
      </c>
      <c r="C3633" s="1" t="s">
        <v>786</v>
      </c>
      <c r="D3633" s="1" t="s">
        <v>153</v>
      </c>
      <c r="E3633" s="1" t="s">
        <v>239</v>
      </c>
      <c r="F3633" s="1" t="s">
        <v>240</v>
      </c>
      <c r="G3633" s="1" t="s">
        <v>17688</v>
      </c>
      <c r="H3633" s="1" t="s">
        <v>17689</v>
      </c>
      <c r="I3633" s="4">
        <v>84.16740740740741</v>
      </c>
      <c r="J3633" s="1">
        <v>297.4</v>
      </c>
      <c r="K3633" s="1">
        <v>60.77</v>
      </c>
      <c r="M3633" s="10">
        <f t="array" ref="M3633">_xlfn.XLOOKUP(A3633,subscriptions!B3633:B10004,subscriptions!D3633:D10004)</f>
        <v>120</v>
      </c>
      <c r="N3633" s="10">
        <f t="array" ref="N3633">_xlfn.XLOOKUP(A3633,subscriptions!B3633:B10004,subscriptions!G3633:G10004)</f>
        <v>0</v>
      </c>
      <c r="O3633" s="10">
        <v>120.0</v>
      </c>
      <c r="P3633" s="10" t="str">
        <f t="array" ref="P3633">_xlfn.XLOOKUP(A3633,subscriptions!B3633:B10004,subscriptions!C3633:C10004)</f>
        <v>Residential</v>
      </c>
      <c r="Q3633" s="10" t="s">
        <v>173</v>
      </c>
      <c r="R3633" s="10" t="s">
        <v>212</v>
      </c>
      <c r="S3633" s="10" t="s">
        <v>1412</v>
      </c>
    </row>
    <row r="3634">
      <c r="A3634" s="1" t="s">
        <v>4755</v>
      </c>
      <c r="B3634" s="1" t="s">
        <v>1844</v>
      </c>
      <c r="C3634" s="1" t="s">
        <v>509</v>
      </c>
      <c r="D3634" s="1" t="s">
        <v>153</v>
      </c>
      <c r="E3634" s="1" t="s">
        <v>714</v>
      </c>
      <c r="F3634" s="1" t="s">
        <v>2562</v>
      </c>
      <c r="G3634" s="1" t="s">
        <v>17690</v>
      </c>
      <c r="H3634" s="1" t="s">
        <v>17691</v>
      </c>
      <c r="I3634" s="4">
        <v>84.29313657407407</v>
      </c>
      <c r="J3634" s="1">
        <v>969.63</v>
      </c>
      <c r="K3634" s="1">
        <v>192.62</v>
      </c>
      <c r="M3634" s="10">
        <f t="array" ref="M3634">_xlfn.XLOOKUP(A3634,subscriptions!B3634:B10004,subscriptions!D3634:D10004)</f>
        <v>80</v>
      </c>
      <c r="N3634" s="10">
        <f t="array" ref="N3634">_xlfn.XLOOKUP(A3634,subscriptions!B3634:B10004,subscriptions!G3634:G10004)</f>
        <v>5</v>
      </c>
      <c r="O3634" s="10">
        <v>76.0</v>
      </c>
      <c r="P3634" s="10" t="str">
        <f t="array" ref="P3634">_xlfn.XLOOKUP(A3634,subscriptions!B3634:B10004,subscriptions!C3634:C10004)</f>
        <v>Roam</v>
      </c>
      <c r="Q3634" s="10" t="s">
        <v>194</v>
      </c>
      <c r="R3634" s="10" t="s">
        <v>148</v>
      </c>
      <c r="S3634" s="10" t="s">
        <v>1779</v>
      </c>
    </row>
    <row r="3635">
      <c r="A3635" s="1" t="s">
        <v>4756</v>
      </c>
      <c r="B3635" s="1" t="s">
        <v>772</v>
      </c>
      <c r="C3635" s="1" t="s">
        <v>673</v>
      </c>
      <c r="D3635" s="1" t="s">
        <v>153</v>
      </c>
      <c r="E3635" s="1" t="s">
        <v>332</v>
      </c>
      <c r="F3635" s="1" t="s">
        <v>2280</v>
      </c>
      <c r="G3635" s="1" t="s">
        <v>17692</v>
      </c>
      <c r="H3635" s="1" t="s">
        <v>17693</v>
      </c>
      <c r="I3635" s="4">
        <v>84.25369212962963</v>
      </c>
      <c r="J3635" s="1">
        <v>698.99</v>
      </c>
      <c r="K3635" s="1">
        <v>150.5</v>
      </c>
      <c r="M3635" s="10">
        <f t="array" ref="M3635">_xlfn.XLOOKUP(A3635,subscriptions!B3635:B10004,subscriptions!D3635:D10004)</f>
        <v>120</v>
      </c>
      <c r="N3635" s="10">
        <f t="array" ref="N3635">_xlfn.XLOOKUP(A3635,subscriptions!B3635:B10004,subscriptions!G3635:G10004)</f>
        <v>10</v>
      </c>
      <c r="O3635" s="10">
        <v>108.0</v>
      </c>
      <c r="P3635" s="10" t="str">
        <f t="array" ref="P3635">_xlfn.XLOOKUP(A3635,subscriptions!B3635:B10004,subscriptions!C3635:C10004)</f>
        <v>Residential</v>
      </c>
      <c r="Q3635" s="10" t="s">
        <v>128</v>
      </c>
      <c r="R3635" s="10" t="s">
        <v>212</v>
      </c>
      <c r="S3635" s="10" t="s">
        <v>1832</v>
      </c>
    </row>
    <row r="3636">
      <c r="A3636" s="1" t="s">
        <v>4757</v>
      </c>
      <c r="B3636" s="1" t="s">
        <v>700</v>
      </c>
      <c r="C3636" s="1" t="s">
        <v>133</v>
      </c>
      <c r="D3636" s="1" t="s">
        <v>153</v>
      </c>
      <c r="E3636" s="1" t="s">
        <v>111</v>
      </c>
      <c r="F3636" s="1" t="s">
        <v>1227</v>
      </c>
      <c r="G3636" s="1" t="s">
        <v>17694</v>
      </c>
      <c r="H3636" s="1" t="s">
        <v>17695</v>
      </c>
      <c r="I3636" s="4">
        <v>84.17523148148148</v>
      </c>
      <c r="J3636" s="1">
        <v>197.7</v>
      </c>
      <c r="K3636" s="1">
        <v>40.86</v>
      </c>
      <c r="M3636" s="10">
        <f t="array" ref="M3636">_xlfn.XLOOKUP(A3636,subscriptions!B3636:B10004,subscriptions!D3636:D10004)</f>
        <v>120</v>
      </c>
      <c r="N3636" s="10">
        <f t="array" ref="N3636">_xlfn.XLOOKUP(A3636,subscriptions!B3636:B10004,subscriptions!G3636:G10004)</f>
        <v>20</v>
      </c>
      <c r="O3636" s="10">
        <v>96.0</v>
      </c>
      <c r="P3636" s="10" t="str">
        <f t="array" ref="P3636">_xlfn.XLOOKUP(A3636,subscriptions!B3636:B10004,subscriptions!C3636:C10004)</f>
        <v>Residential</v>
      </c>
      <c r="Q3636" s="10" t="s">
        <v>128</v>
      </c>
      <c r="R3636" s="10" t="s">
        <v>148</v>
      </c>
      <c r="S3636" s="10" t="s">
        <v>1198</v>
      </c>
    </row>
    <row r="3637">
      <c r="A3637" s="1" t="s">
        <v>4758</v>
      </c>
      <c r="B3637" s="1" t="s">
        <v>1506</v>
      </c>
      <c r="C3637" s="1" t="s">
        <v>509</v>
      </c>
      <c r="D3637" s="1" t="s">
        <v>27</v>
      </c>
      <c r="E3637" s="1" t="s">
        <v>280</v>
      </c>
      <c r="F3637" s="1" t="s">
        <v>1665</v>
      </c>
      <c r="G3637" s="1" t="s">
        <v>17696</v>
      </c>
      <c r="H3637" s="1" t="s">
        <v>17697</v>
      </c>
      <c r="I3637" s="4">
        <v>84.41880787037037</v>
      </c>
      <c r="J3637" s="1">
        <v>1048.68</v>
      </c>
      <c r="K3637" s="1">
        <v>112.08</v>
      </c>
      <c r="M3637" s="10">
        <f t="array" ref="M3637">_xlfn.XLOOKUP(A3637,subscriptions!B3637:B10004,subscriptions!D3637:D10004)</f>
        <v>120</v>
      </c>
      <c r="N3637" s="10">
        <f t="array" ref="N3637">_xlfn.XLOOKUP(A3637,subscriptions!B3637:B10004,subscriptions!G3637:G10004)</f>
        <v>0</v>
      </c>
      <c r="O3637" s="10">
        <v>120.0</v>
      </c>
      <c r="P3637" s="10" t="str">
        <f t="array" ref="P3637">_xlfn.XLOOKUP(A3637,subscriptions!B3637:B10004,subscriptions!C3637:C10004)</f>
        <v>Residential</v>
      </c>
      <c r="Q3637" s="10" t="s">
        <v>173</v>
      </c>
      <c r="R3637" s="10" t="s">
        <v>212</v>
      </c>
      <c r="S3637" s="10" t="s">
        <v>1822</v>
      </c>
    </row>
    <row r="3638">
      <c r="A3638" s="1" t="s">
        <v>4759</v>
      </c>
      <c r="B3638" s="1" t="s">
        <v>329</v>
      </c>
      <c r="C3638" s="1" t="s">
        <v>473</v>
      </c>
      <c r="D3638" s="1" t="s">
        <v>27</v>
      </c>
      <c r="E3638" s="1" t="s">
        <v>280</v>
      </c>
      <c r="F3638" s="1" t="s">
        <v>1446</v>
      </c>
      <c r="G3638" s="1" t="s">
        <v>17698</v>
      </c>
      <c r="H3638" s="1" t="s">
        <v>17699</v>
      </c>
      <c r="I3638" s="4">
        <v>84.20925925925926</v>
      </c>
      <c r="J3638" s="1">
        <v>3852.53</v>
      </c>
      <c r="K3638" s="1">
        <v>345.37</v>
      </c>
      <c r="M3638" s="10">
        <f t="array" ref="M3638">_xlfn.XLOOKUP(A3638,subscriptions!B3638:B10004,subscriptions!D3638:D10004)</f>
        <v>120</v>
      </c>
      <c r="N3638" s="10">
        <f t="array" ref="N3638">_xlfn.XLOOKUP(A3638,subscriptions!B3638:B10004,subscriptions!G3638:G10004)</f>
        <v>5</v>
      </c>
      <c r="O3638" s="10">
        <v>114.0</v>
      </c>
      <c r="P3638" s="10" t="str">
        <f t="array" ref="P3638">_xlfn.XLOOKUP(A3638,subscriptions!B3638:B10004,subscriptions!C3638:C10004)</f>
        <v>Residential</v>
      </c>
      <c r="Q3638" s="10" t="s">
        <v>194</v>
      </c>
      <c r="R3638" s="10" t="s">
        <v>212</v>
      </c>
      <c r="S3638" s="10" t="s">
        <v>1374</v>
      </c>
    </row>
    <row r="3639">
      <c r="A3639" s="1" t="s">
        <v>4760</v>
      </c>
      <c r="B3639" s="1" t="s">
        <v>426</v>
      </c>
      <c r="C3639" s="1" t="s">
        <v>198</v>
      </c>
      <c r="D3639" s="1" t="s">
        <v>153</v>
      </c>
      <c r="E3639" s="1" t="s">
        <v>332</v>
      </c>
      <c r="F3639" s="1" t="s">
        <v>736</v>
      </c>
      <c r="G3639" s="1" t="s">
        <v>17700</v>
      </c>
      <c r="H3639" s="1" t="s">
        <v>17701</v>
      </c>
      <c r="I3639" s="4">
        <v>84.30033564814815</v>
      </c>
      <c r="J3639" s="1">
        <v>111.33</v>
      </c>
      <c r="K3639" s="1">
        <v>35.94</v>
      </c>
      <c r="M3639" s="10">
        <f t="array" ref="M3639">_xlfn.XLOOKUP(A3639,subscriptions!B3639:B10004,subscriptions!D3639:D10004)</f>
        <v>120</v>
      </c>
      <c r="N3639" s="10">
        <f t="array" ref="N3639">_xlfn.XLOOKUP(A3639,subscriptions!B3639:B10004,subscriptions!G3639:G10004)</f>
        <v>10</v>
      </c>
      <c r="O3639" s="10">
        <v>108.0</v>
      </c>
      <c r="P3639" s="10" t="str">
        <f t="array" ref="P3639">_xlfn.XLOOKUP(A3639,subscriptions!B3639:B10004,subscriptions!C3639:C10004)</f>
        <v>Residential</v>
      </c>
      <c r="Q3639" s="10" t="s">
        <v>128</v>
      </c>
      <c r="R3639" s="10" t="s">
        <v>212</v>
      </c>
      <c r="S3639" s="10" t="s">
        <v>1172</v>
      </c>
    </row>
    <row r="3640">
      <c r="A3640" s="1" t="s">
        <v>4763</v>
      </c>
      <c r="B3640" s="1" t="s">
        <v>814</v>
      </c>
      <c r="C3640" s="1" t="s">
        <v>237</v>
      </c>
      <c r="D3640" s="1" t="s">
        <v>153</v>
      </c>
      <c r="E3640" s="1" t="s">
        <v>714</v>
      </c>
      <c r="F3640" s="1" t="s">
        <v>2171</v>
      </c>
      <c r="G3640" s="1" t="s">
        <v>17702</v>
      </c>
      <c r="H3640" s="1" t="s">
        <v>17703</v>
      </c>
      <c r="I3640" s="4">
        <v>84.16953703703703</v>
      </c>
      <c r="J3640" s="1">
        <v>566.83</v>
      </c>
      <c r="K3640" s="1">
        <v>130.28</v>
      </c>
      <c r="M3640" s="10">
        <f t="array" ref="M3640">_xlfn.XLOOKUP(A3640,subscriptions!B3640:B10004,subscriptions!D3640:D10004)</f>
        <v>120</v>
      </c>
      <c r="N3640" s="10">
        <f t="array" ref="N3640">_xlfn.XLOOKUP(A3640,subscriptions!B3640:B10004,subscriptions!G3640:G10004)</f>
        <v>20</v>
      </c>
      <c r="O3640" s="10">
        <v>96.0</v>
      </c>
      <c r="P3640" s="10" t="str">
        <f t="array" ref="P3640">_xlfn.XLOOKUP(A3640,subscriptions!B3640:B10004,subscriptions!C3640:C10004)</f>
        <v>Residential</v>
      </c>
      <c r="Q3640" s="10" t="s">
        <v>128</v>
      </c>
      <c r="R3640" s="10" t="s">
        <v>148</v>
      </c>
      <c r="S3640" s="10" t="s">
        <v>213</v>
      </c>
    </row>
    <row r="3641">
      <c r="A3641" s="1" t="s">
        <v>4764</v>
      </c>
      <c r="B3641" s="1" t="s">
        <v>439</v>
      </c>
      <c r="C3641" s="1" t="s">
        <v>1876</v>
      </c>
      <c r="D3641" s="1" t="s">
        <v>153</v>
      </c>
      <c r="E3641" s="1" t="s">
        <v>262</v>
      </c>
      <c r="F3641" s="1" t="s">
        <v>2853</v>
      </c>
      <c r="G3641" s="1" t="s">
        <v>17704</v>
      </c>
      <c r="H3641" s="1" t="s">
        <v>17705</v>
      </c>
      <c r="I3641" s="4">
        <v>84.29872685185185</v>
      </c>
      <c r="J3641" s="1">
        <v>398.92</v>
      </c>
      <c r="K3641" s="1">
        <v>96.97</v>
      </c>
      <c r="M3641" s="10">
        <f t="array" ref="M3641">_xlfn.XLOOKUP(A3641,subscriptions!B3641:B10004,subscriptions!D3641:D10004)</f>
        <v>120</v>
      </c>
      <c r="N3641" s="10">
        <f t="array" ref="N3641">_xlfn.XLOOKUP(A3641,subscriptions!B3641:B10004,subscriptions!G3641:G10004)</f>
        <v>0</v>
      </c>
      <c r="O3641" s="10">
        <v>120.0</v>
      </c>
      <c r="P3641" s="10" t="str">
        <f t="array" ref="P3641">_xlfn.XLOOKUP(A3641,subscriptions!B3641:B10004,subscriptions!C3641:C10004)</f>
        <v>Residential</v>
      </c>
      <c r="Q3641" s="10" t="s">
        <v>173</v>
      </c>
      <c r="R3641" s="10" t="s">
        <v>212</v>
      </c>
      <c r="S3641" s="10" t="s">
        <v>276</v>
      </c>
    </row>
    <row r="3642">
      <c r="A3642" s="1" t="s">
        <v>4765</v>
      </c>
      <c r="B3642" s="1" t="s">
        <v>713</v>
      </c>
      <c r="C3642" s="1" t="s">
        <v>133</v>
      </c>
      <c r="D3642" s="1" t="s">
        <v>27</v>
      </c>
      <c r="E3642" s="1" t="s">
        <v>28</v>
      </c>
      <c r="F3642" s="1" t="s">
        <v>2581</v>
      </c>
      <c r="G3642" s="1" t="s">
        <v>17706</v>
      </c>
      <c r="H3642" s="1" t="s">
        <v>17707</v>
      </c>
      <c r="I3642" s="4">
        <v>84.17378472222222</v>
      </c>
      <c r="J3642" s="1">
        <v>458.0</v>
      </c>
      <c r="K3642" s="1">
        <v>80.11</v>
      </c>
      <c r="M3642" s="10">
        <f t="array" ref="M3642">_xlfn.XLOOKUP(A3642,subscriptions!B3642:B10004,subscriptions!D3642:D10004)</f>
        <v>120</v>
      </c>
      <c r="N3642" s="10">
        <f t="array" ref="N3642">_xlfn.XLOOKUP(A3642,subscriptions!B3642:B10004,subscriptions!G3642:G10004)</f>
        <v>5</v>
      </c>
      <c r="O3642" s="10">
        <v>114.0</v>
      </c>
      <c r="P3642" s="10" t="str">
        <f t="array" ref="P3642">_xlfn.XLOOKUP(A3642,subscriptions!B3642:B10004,subscriptions!C3642:C10004)</f>
        <v>Residential</v>
      </c>
      <c r="Q3642" s="10" t="s">
        <v>194</v>
      </c>
      <c r="R3642" s="10" t="s">
        <v>212</v>
      </c>
      <c r="S3642" s="10" t="s">
        <v>3087</v>
      </c>
    </row>
    <row r="3643">
      <c r="A3643" s="1" t="s">
        <v>4766</v>
      </c>
      <c r="B3643" s="1" t="s">
        <v>1506</v>
      </c>
      <c r="C3643" s="1" t="s">
        <v>871</v>
      </c>
      <c r="D3643" s="1" t="s">
        <v>27</v>
      </c>
      <c r="E3643" s="1" t="s">
        <v>714</v>
      </c>
      <c r="F3643" s="1" t="s">
        <v>3326</v>
      </c>
      <c r="G3643" s="1" t="s">
        <v>17708</v>
      </c>
      <c r="H3643" s="1" t="s">
        <v>17709</v>
      </c>
      <c r="I3643" s="4">
        <v>84.1690162037037</v>
      </c>
      <c r="J3643" s="1">
        <v>3636.05</v>
      </c>
      <c r="K3643" s="1">
        <v>828.24</v>
      </c>
      <c r="M3643" s="10">
        <f t="array" ref="M3643">_xlfn.XLOOKUP(A3643,subscriptions!B3643:B10004,subscriptions!D3643:D10004)</f>
        <v>250</v>
      </c>
      <c r="N3643" s="10">
        <f t="array" ref="N3643">_xlfn.XLOOKUP(A3643,subscriptions!B3643:B10004,subscriptions!G3643:G10004)</f>
        <v>10</v>
      </c>
      <c r="O3643" s="10">
        <v>225.0</v>
      </c>
      <c r="P3643" s="10" t="str">
        <f t="array" ref="P3643">_xlfn.XLOOKUP(A3643,subscriptions!B3643:B10004,subscriptions!C3643:C10004)</f>
        <v>Business</v>
      </c>
      <c r="Q3643" s="10" t="s">
        <v>128</v>
      </c>
      <c r="R3643" s="10" t="s">
        <v>129</v>
      </c>
      <c r="S3643" s="10" t="s">
        <v>1504</v>
      </c>
    </row>
    <row r="3644">
      <c r="A3644" s="1" t="s">
        <v>4767</v>
      </c>
      <c r="B3644" s="1" t="s">
        <v>409</v>
      </c>
      <c r="C3644" s="1" t="s">
        <v>152</v>
      </c>
      <c r="D3644" s="1" t="s">
        <v>27</v>
      </c>
      <c r="E3644" s="1" t="s">
        <v>239</v>
      </c>
      <c r="F3644" s="1" t="s">
        <v>2154</v>
      </c>
      <c r="G3644" s="1" t="s">
        <v>17710</v>
      </c>
      <c r="H3644" s="1" t="s">
        <v>17711</v>
      </c>
      <c r="I3644" s="4">
        <v>84.30010416666667</v>
      </c>
      <c r="J3644" s="1">
        <v>996.86</v>
      </c>
      <c r="K3644" s="1">
        <v>155.96</v>
      </c>
      <c r="M3644" s="10">
        <f t="array" ref="M3644">_xlfn.XLOOKUP(A3644,subscriptions!B3644:B10004,subscriptions!D3644:D10004)</f>
        <v>80</v>
      </c>
      <c r="N3644" s="10">
        <f t="array" ref="N3644">_xlfn.XLOOKUP(A3644,subscriptions!B3644:B10004,subscriptions!G3644:G10004)</f>
        <v>20</v>
      </c>
      <c r="O3644" s="10">
        <v>64.0</v>
      </c>
      <c r="P3644" s="10" t="str">
        <f t="array" ref="P3644">_xlfn.XLOOKUP(A3644,subscriptions!B3644:B10004,subscriptions!C3644:C10004)</f>
        <v>Roam</v>
      </c>
      <c r="Q3644" s="10" t="s">
        <v>128</v>
      </c>
      <c r="R3644" s="10" t="s">
        <v>148</v>
      </c>
      <c r="S3644" s="10" t="s">
        <v>1172</v>
      </c>
    </row>
    <row r="3645">
      <c r="A3645" s="1" t="s">
        <v>4768</v>
      </c>
      <c r="B3645" s="1" t="s">
        <v>763</v>
      </c>
      <c r="C3645" s="1" t="s">
        <v>261</v>
      </c>
      <c r="D3645" s="1" t="s">
        <v>27</v>
      </c>
      <c r="E3645" s="1" t="s">
        <v>219</v>
      </c>
      <c r="F3645" s="1" t="s">
        <v>971</v>
      </c>
      <c r="G3645" s="1" t="s">
        <v>17712</v>
      </c>
      <c r="H3645" s="1" t="s">
        <v>17713</v>
      </c>
      <c r="I3645" s="4">
        <v>84.25865740740741</v>
      </c>
      <c r="J3645" s="1">
        <v>991.88</v>
      </c>
      <c r="K3645" s="1">
        <v>110.33</v>
      </c>
      <c r="M3645" s="10">
        <f t="array" ref="M3645">_xlfn.XLOOKUP(A3645,subscriptions!B3645:B10004,subscriptions!D3645:D10004)</f>
        <v>120</v>
      </c>
      <c r="N3645" s="10">
        <f t="array" ref="N3645">_xlfn.XLOOKUP(A3645,subscriptions!B3645:B10004,subscriptions!G3645:G10004)</f>
        <v>0</v>
      </c>
      <c r="O3645" s="10">
        <v>120.0</v>
      </c>
      <c r="P3645" s="10" t="str">
        <f t="array" ref="P3645">_xlfn.XLOOKUP(A3645,subscriptions!B3645:B10004,subscriptions!C3645:C10004)</f>
        <v>Residential</v>
      </c>
      <c r="Q3645" s="10" t="s">
        <v>173</v>
      </c>
      <c r="R3645" s="10" t="s">
        <v>212</v>
      </c>
      <c r="S3645" s="10" t="s">
        <v>4148</v>
      </c>
    </row>
    <row r="3646">
      <c r="A3646" s="1" t="s">
        <v>4769</v>
      </c>
      <c r="B3646" s="1" t="s">
        <v>941</v>
      </c>
      <c r="C3646" s="1" t="s">
        <v>750</v>
      </c>
      <c r="D3646" s="1" t="s">
        <v>27</v>
      </c>
      <c r="E3646" s="1" t="s">
        <v>631</v>
      </c>
      <c r="F3646" s="1" t="s">
        <v>1115</v>
      </c>
      <c r="G3646" s="1" t="s">
        <v>17714</v>
      </c>
      <c r="H3646" s="1" t="s">
        <v>17715</v>
      </c>
      <c r="I3646" s="4">
        <v>84.29546296296296</v>
      </c>
      <c r="J3646" s="1">
        <v>2194.28</v>
      </c>
      <c r="K3646" s="1">
        <v>517.93</v>
      </c>
      <c r="M3646" s="10">
        <f t="array" ref="M3646">_xlfn.XLOOKUP(A3646,subscriptions!B3646:B10004,subscriptions!D3646:D10004)</f>
        <v>80</v>
      </c>
      <c r="N3646" s="10">
        <f t="array" ref="N3646">_xlfn.XLOOKUP(A3646,subscriptions!B3646:B10004,subscriptions!G3646:G10004)</f>
        <v>5</v>
      </c>
      <c r="O3646" s="10">
        <v>76.0</v>
      </c>
      <c r="P3646" s="10" t="str">
        <f t="array" ref="P3646">_xlfn.XLOOKUP(A3646,subscriptions!B3646:B10004,subscriptions!C3646:C10004)</f>
        <v>Roam</v>
      </c>
      <c r="Q3646" s="10" t="s">
        <v>194</v>
      </c>
      <c r="R3646" s="10" t="s">
        <v>148</v>
      </c>
      <c r="S3646" s="10" t="s">
        <v>1026</v>
      </c>
    </row>
    <row r="3647">
      <c r="A3647" s="1" t="s">
        <v>4770</v>
      </c>
      <c r="B3647" s="1" t="s">
        <v>1506</v>
      </c>
      <c r="C3647" s="1" t="s">
        <v>827</v>
      </c>
      <c r="D3647" s="1" t="s">
        <v>27</v>
      </c>
      <c r="E3647" s="1" t="s">
        <v>714</v>
      </c>
      <c r="F3647" s="1" t="s">
        <v>3419</v>
      </c>
      <c r="G3647" s="1" t="s">
        <v>17716</v>
      </c>
      <c r="H3647" s="1" t="s">
        <v>17717</v>
      </c>
      <c r="I3647" s="4">
        <v>84.37798611111111</v>
      </c>
      <c r="J3647" s="1">
        <v>301.73</v>
      </c>
      <c r="K3647" s="1">
        <v>53.48</v>
      </c>
      <c r="M3647" s="10">
        <f t="array" ref="M3647">_xlfn.XLOOKUP(A3647,subscriptions!B3647:B10004,subscriptions!D3647:D10004)</f>
        <v>120</v>
      </c>
      <c r="N3647" s="10">
        <f t="array" ref="N3647">_xlfn.XLOOKUP(A3647,subscriptions!B3647:B10004,subscriptions!G3647:G10004)</f>
        <v>10</v>
      </c>
      <c r="O3647" s="10">
        <v>108.0</v>
      </c>
      <c r="P3647" s="10" t="str">
        <f t="array" ref="P3647">_xlfn.XLOOKUP(A3647,subscriptions!B3647:B10004,subscriptions!C3647:C10004)</f>
        <v>Residential</v>
      </c>
      <c r="Q3647" s="10" t="s">
        <v>128</v>
      </c>
      <c r="R3647" s="10" t="s">
        <v>212</v>
      </c>
      <c r="S3647" s="10" t="s">
        <v>1302</v>
      </c>
    </row>
    <row r="3648">
      <c r="A3648" s="1" t="s">
        <v>4771</v>
      </c>
      <c r="B3648" s="1" t="s">
        <v>645</v>
      </c>
      <c r="C3648" s="1" t="s">
        <v>871</v>
      </c>
      <c r="D3648" s="1" t="s">
        <v>153</v>
      </c>
      <c r="E3648" s="1" t="s">
        <v>28</v>
      </c>
      <c r="F3648" s="1" t="s">
        <v>526</v>
      </c>
      <c r="G3648" s="1" t="s">
        <v>17718</v>
      </c>
      <c r="H3648" s="1" t="s">
        <v>17719</v>
      </c>
      <c r="I3648" s="4">
        <v>84.1752662037037</v>
      </c>
      <c r="J3648" s="1">
        <v>1052.0</v>
      </c>
      <c r="K3648" s="1">
        <v>190.33</v>
      </c>
      <c r="M3648" s="10">
        <f t="array" ref="M3648">_xlfn.XLOOKUP(A3648,subscriptions!B3648:B10004,subscriptions!D3648:D10004)</f>
        <v>250</v>
      </c>
      <c r="N3648" s="10">
        <f t="array" ref="N3648">_xlfn.XLOOKUP(A3648,subscriptions!B3648:B10004,subscriptions!G3648:G10004)</f>
        <v>20</v>
      </c>
      <c r="O3648" s="10">
        <v>200.0</v>
      </c>
      <c r="P3648" s="10" t="str">
        <f t="array" ref="P3648">_xlfn.XLOOKUP(A3648,subscriptions!B3648:B10004,subscriptions!C3648:C10004)</f>
        <v>Business</v>
      </c>
      <c r="Q3648" s="10" t="s">
        <v>128</v>
      </c>
      <c r="R3648" s="10" t="s">
        <v>129</v>
      </c>
      <c r="S3648" s="10" t="s">
        <v>1198</v>
      </c>
    </row>
    <row r="3649">
      <c r="A3649" s="1" t="s">
        <v>4772</v>
      </c>
      <c r="B3649" s="1" t="s">
        <v>2327</v>
      </c>
      <c r="C3649" s="1" t="s">
        <v>198</v>
      </c>
      <c r="D3649" s="1" t="s">
        <v>27</v>
      </c>
      <c r="E3649" s="1" t="s">
        <v>280</v>
      </c>
      <c r="F3649" s="1" t="s">
        <v>1706</v>
      </c>
      <c r="G3649" s="1" t="s">
        <v>17720</v>
      </c>
      <c r="H3649" s="1" t="s">
        <v>17721</v>
      </c>
      <c r="I3649" s="4">
        <v>84.42101851851852</v>
      </c>
      <c r="J3649" s="1">
        <v>893.14</v>
      </c>
      <c r="K3649" s="1">
        <v>201.5</v>
      </c>
      <c r="M3649" s="10">
        <f t="array" ref="M3649">_xlfn.XLOOKUP(A3649,subscriptions!B3649:B10004,subscriptions!D3649:D10004)</f>
        <v>50</v>
      </c>
      <c r="N3649" s="10">
        <f t="array" ref="N3649">_xlfn.XLOOKUP(A3649,subscriptions!B3649:B10004,subscriptions!G3649:G10004)</f>
        <v>0</v>
      </c>
      <c r="O3649" s="10">
        <v>50.0</v>
      </c>
      <c r="P3649" s="10" t="str">
        <f t="array" ref="P3649">_xlfn.XLOOKUP(A3649,subscriptions!B3649:B10004,subscriptions!C3649:C10004)</f>
        <v>Mini</v>
      </c>
      <c r="Q3649" s="10" t="s">
        <v>173</v>
      </c>
      <c r="R3649" s="10" t="s">
        <v>148</v>
      </c>
      <c r="S3649" s="10" t="s">
        <v>2152</v>
      </c>
    </row>
    <row r="3650">
      <c r="A3650" s="1" t="s">
        <v>4775</v>
      </c>
      <c r="B3650" s="1" t="s">
        <v>312</v>
      </c>
      <c r="C3650" s="1" t="s">
        <v>426</v>
      </c>
      <c r="D3650" s="1" t="s">
        <v>153</v>
      </c>
      <c r="E3650" s="1" t="s">
        <v>280</v>
      </c>
      <c r="F3650" s="1" t="s">
        <v>1446</v>
      </c>
      <c r="G3650" s="1" t="s">
        <v>17722</v>
      </c>
      <c r="H3650" s="1" t="s">
        <v>17723</v>
      </c>
      <c r="I3650" s="4">
        <v>84.16966435185185</v>
      </c>
      <c r="J3650" s="1">
        <v>1412.9</v>
      </c>
      <c r="K3650" s="1">
        <v>145.8</v>
      </c>
      <c r="M3650" s="10">
        <f t="array" ref="M3650">_xlfn.XLOOKUP(A3650,subscriptions!B3650:B10004,subscriptions!D3650:D10004)</f>
        <v>120</v>
      </c>
      <c r="N3650" s="10">
        <f t="array" ref="N3650">_xlfn.XLOOKUP(A3650,subscriptions!B3650:B10004,subscriptions!G3650:G10004)</f>
        <v>5</v>
      </c>
      <c r="O3650" s="10">
        <v>114.0</v>
      </c>
      <c r="P3650" s="10" t="str">
        <f t="array" ref="P3650">_xlfn.XLOOKUP(A3650,subscriptions!B3650:B10004,subscriptions!C3650:C10004)</f>
        <v>Residential</v>
      </c>
      <c r="Q3650" s="10" t="s">
        <v>194</v>
      </c>
      <c r="R3650" s="10" t="s">
        <v>212</v>
      </c>
      <c r="S3650" s="10" t="s">
        <v>213</v>
      </c>
    </row>
    <row r="3651">
      <c r="A3651" s="1" t="s">
        <v>4776</v>
      </c>
      <c r="B3651" s="1" t="s">
        <v>472</v>
      </c>
      <c r="C3651" s="1" t="s">
        <v>658</v>
      </c>
      <c r="D3651" s="1" t="s">
        <v>27</v>
      </c>
      <c r="E3651" s="1" t="s">
        <v>280</v>
      </c>
      <c r="F3651" s="1" t="s">
        <v>1478</v>
      </c>
      <c r="G3651" s="1" t="s">
        <v>17724</v>
      </c>
      <c r="H3651" s="1" t="s">
        <v>17725</v>
      </c>
      <c r="I3651" s="4">
        <v>84.33839120370371</v>
      </c>
      <c r="J3651" s="1">
        <v>11635.29</v>
      </c>
      <c r="K3651" s="1">
        <v>1828.44</v>
      </c>
      <c r="M3651" s="10">
        <f t="array" ref="M3651">_xlfn.XLOOKUP(A3651,subscriptions!B3651:B10004,subscriptions!D3651:D10004)</f>
        <v>120</v>
      </c>
      <c r="N3651" s="10">
        <f t="array" ref="N3651">_xlfn.XLOOKUP(A3651,subscriptions!B3651:B10004,subscriptions!G3651:G10004)</f>
        <v>10</v>
      </c>
      <c r="O3651" s="10">
        <v>108.0</v>
      </c>
      <c r="P3651" s="10" t="str">
        <f t="array" ref="P3651">_xlfn.XLOOKUP(A3651,subscriptions!B3651:B10004,subscriptions!C3651:C10004)</f>
        <v>Residential</v>
      </c>
      <c r="Q3651" s="10" t="s">
        <v>128</v>
      </c>
      <c r="R3651" s="10" t="s">
        <v>212</v>
      </c>
      <c r="S3651" s="10" t="s">
        <v>2086</v>
      </c>
    </row>
    <row r="3652">
      <c r="A3652" s="1" t="s">
        <v>4777</v>
      </c>
      <c r="B3652" s="1" t="s">
        <v>2788</v>
      </c>
      <c r="C3652" s="1" t="s">
        <v>1100</v>
      </c>
      <c r="D3652" s="1" t="s">
        <v>153</v>
      </c>
      <c r="E3652" s="1" t="s">
        <v>219</v>
      </c>
      <c r="F3652" s="1" t="s">
        <v>971</v>
      </c>
      <c r="G3652" s="1" t="s">
        <v>17726</v>
      </c>
      <c r="H3652" s="1" t="s">
        <v>17727</v>
      </c>
      <c r="I3652" s="4">
        <v>84.21616898148149</v>
      </c>
      <c r="J3652" s="1">
        <v>2250.92</v>
      </c>
      <c r="K3652" s="1">
        <v>541.68</v>
      </c>
      <c r="M3652" s="10">
        <f t="array" ref="M3652">_xlfn.XLOOKUP(A3652,subscriptions!B3652:B10004,subscriptions!D3652:D10004)</f>
        <v>120</v>
      </c>
      <c r="N3652" s="10">
        <f t="array" ref="N3652">_xlfn.XLOOKUP(A3652,subscriptions!B3652:B10004,subscriptions!G3652:G10004)</f>
        <v>20</v>
      </c>
      <c r="O3652" s="10">
        <v>96.0</v>
      </c>
      <c r="P3652" s="10" t="str">
        <f t="array" ref="P3652">_xlfn.XLOOKUP(A3652,subscriptions!B3652:B10004,subscriptions!C3652:C10004)</f>
        <v>Residential</v>
      </c>
      <c r="Q3652" s="10" t="s">
        <v>128</v>
      </c>
      <c r="R3652" s="10" t="s">
        <v>148</v>
      </c>
      <c r="S3652" s="10" t="s">
        <v>2596</v>
      </c>
    </row>
    <row r="3653">
      <c r="A3653" s="1" t="s">
        <v>4778</v>
      </c>
      <c r="B3653" s="1" t="s">
        <v>941</v>
      </c>
      <c r="C3653" s="1" t="s">
        <v>279</v>
      </c>
      <c r="D3653" s="1" t="s">
        <v>27</v>
      </c>
      <c r="E3653" s="1" t="s">
        <v>280</v>
      </c>
      <c r="F3653" s="1" t="s">
        <v>494</v>
      </c>
      <c r="G3653" s="1" t="s">
        <v>17728</v>
      </c>
      <c r="H3653" s="1" t="s">
        <v>17729</v>
      </c>
      <c r="I3653" s="4">
        <v>84.33989583333333</v>
      </c>
      <c r="J3653" s="1">
        <v>810.91</v>
      </c>
      <c r="K3653" s="1">
        <v>156.65</v>
      </c>
      <c r="M3653" s="10">
        <f t="array" ref="M3653">_xlfn.XLOOKUP(A3653,subscriptions!B3653:B10004,subscriptions!D3653:D10004)</f>
        <v>120</v>
      </c>
      <c r="N3653" s="10">
        <f t="array" ref="N3653">_xlfn.XLOOKUP(A3653,subscriptions!B3653:B10004,subscriptions!G3653:G10004)</f>
        <v>0</v>
      </c>
      <c r="O3653" s="10">
        <v>120.0</v>
      </c>
      <c r="P3653" s="10" t="str">
        <f t="array" ref="P3653">_xlfn.XLOOKUP(A3653,subscriptions!B3653:B10004,subscriptions!C3653:C10004)</f>
        <v>Residential</v>
      </c>
      <c r="Q3653" s="10" t="s">
        <v>173</v>
      </c>
      <c r="R3653" s="10" t="s">
        <v>212</v>
      </c>
      <c r="S3653" s="10" t="s">
        <v>234</v>
      </c>
    </row>
    <row r="3654">
      <c r="A3654" s="1" t="s">
        <v>4779</v>
      </c>
      <c r="B3654" s="1" t="s">
        <v>2096</v>
      </c>
      <c r="C3654" s="1" t="s">
        <v>2007</v>
      </c>
      <c r="D3654" s="1" t="s">
        <v>27</v>
      </c>
      <c r="E3654" s="1" t="s">
        <v>179</v>
      </c>
      <c r="F3654" s="1" t="s">
        <v>1045</v>
      </c>
      <c r="G3654" s="1" t="s">
        <v>17730</v>
      </c>
      <c r="H3654" s="1" t="s">
        <v>17731</v>
      </c>
      <c r="I3654" s="4">
        <v>84.37945601851852</v>
      </c>
      <c r="J3654" s="1">
        <v>2686.5</v>
      </c>
      <c r="K3654" s="1">
        <v>588.91</v>
      </c>
      <c r="L3654" s="1">
        <v>100.0</v>
      </c>
      <c r="M3654" s="10">
        <f t="array" ref="M3654">_xlfn.XLOOKUP(A3654,subscriptions!B3654:B10004,subscriptions!D3654:D10004)</f>
        <v>250</v>
      </c>
      <c r="N3654" s="10">
        <f t="array" ref="N3654">_xlfn.XLOOKUP(A3654,subscriptions!B3654:B10004,subscriptions!G3654:G10004)</f>
        <v>5</v>
      </c>
      <c r="O3654" s="10">
        <v>237.5</v>
      </c>
      <c r="P3654" s="10" t="str">
        <f t="array" ref="P3654">_xlfn.XLOOKUP(A3654,subscriptions!B3654:B10004,subscriptions!C3654:C10004)</f>
        <v>Business</v>
      </c>
      <c r="Q3654" s="10" t="s">
        <v>194</v>
      </c>
      <c r="R3654" s="10" t="s">
        <v>129</v>
      </c>
      <c r="S3654" s="10" t="s">
        <v>2380</v>
      </c>
    </row>
    <row r="3655">
      <c r="A3655" s="1" t="s">
        <v>4780</v>
      </c>
      <c r="B3655" s="1" t="s">
        <v>763</v>
      </c>
      <c r="C3655" s="1" t="s">
        <v>218</v>
      </c>
      <c r="D3655" s="1" t="s">
        <v>27</v>
      </c>
      <c r="E3655" s="1" t="s">
        <v>332</v>
      </c>
      <c r="F3655" s="1" t="s">
        <v>788</v>
      </c>
      <c r="G3655" s="1" t="s">
        <v>17732</v>
      </c>
      <c r="H3655" s="1" t="s">
        <v>17733</v>
      </c>
      <c r="I3655" s="4">
        <v>84.29934027777777</v>
      </c>
      <c r="J3655" s="1">
        <v>330.78</v>
      </c>
      <c r="K3655" s="1">
        <v>85.94</v>
      </c>
      <c r="M3655" s="10">
        <f t="array" ref="M3655">_xlfn.XLOOKUP(A3655,subscriptions!B3655:B10004,subscriptions!D3655:D10004)</f>
        <v>80</v>
      </c>
      <c r="N3655" s="10">
        <f t="array" ref="N3655">_xlfn.XLOOKUP(A3655,subscriptions!B3655:B10004,subscriptions!G3655:G10004)</f>
        <v>10</v>
      </c>
      <c r="O3655" s="10">
        <v>72.0</v>
      </c>
      <c r="P3655" s="10" t="str">
        <f t="array" ref="P3655">_xlfn.XLOOKUP(A3655,subscriptions!B3655:B10004,subscriptions!C3655:C10004)</f>
        <v>Roam</v>
      </c>
      <c r="Q3655" s="10" t="s">
        <v>128</v>
      </c>
      <c r="R3655" s="10" t="s">
        <v>148</v>
      </c>
      <c r="S3655" s="10" t="s">
        <v>522</v>
      </c>
    </row>
    <row r="3656">
      <c r="A3656" s="1" t="s">
        <v>4781</v>
      </c>
      <c r="B3656" s="1" t="s">
        <v>2096</v>
      </c>
      <c r="C3656" s="1" t="s">
        <v>1973</v>
      </c>
      <c r="D3656" s="1" t="s">
        <v>27</v>
      </c>
      <c r="E3656" s="1" t="s">
        <v>179</v>
      </c>
      <c r="F3656" s="1" t="s">
        <v>4595</v>
      </c>
      <c r="G3656" s="1" t="s">
        <v>17734</v>
      </c>
      <c r="H3656" s="1" t="s">
        <v>17735</v>
      </c>
      <c r="I3656" s="4">
        <v>84.38270833333333</v>
      </c>
      <c r="J3656" s="1">
        <v>96.41</v>
      </c>
      <c r="K3656" s="1">
        <v>24.93</v>
      </c>
      <c r="L3656" s="1">
        <v>100.0</v>
      </c>
      <c r="M3656" s="10">
        <f t="array" ref="M3656">_xlfn.XLOOKUP(A3656,subscriptions!B3656:B10004,subscriptions!D3656:D10004)</f>
        <v>250</v>
      </c>
      <c r="N3656" s="10">
        <f t="array" ref="N3656">_xlfn.XLOOKUP(A3656,subscriptions!B3656:B10004,subscriptions!G3656:G10004)</f>
        <v>20</v>
      </c>
      <c r="O3656" s="10">
        <v>200.0</v>
      </c>
      <c r="P3656" s="10" t="str">
        <f t="array" ref="P3656">_xlfn.XLOOKUP(A3656,subscriptions!B3656:B10004,subscriptions!C3656:C10004)</f>
        <v>Business</v>
      </c>
      <c r="Q3656" s="10" t="s">
        <v>128</v>
      </c>
      <c r="R3656" s="10" t="s">
        <v>129</v>
      </c>
      <c r="S3656" s="10" t="s">
        <v>671</v>
      </c>
    </row>
    <row r="3657">
      <c r="A3657" s="1" t="s">
        <v>4782</v>
      </c>
      <c r="B3657" s="1" t="s">
        <v>1865</v>
      </c>
      <c r="C3657" s="1" t="s">
        <v>218</v>
      </c>
      <c r="D3657" s="1" t="s">
        <v>153</v>
      </c>
      <c r="E3657" s="1" t="s">
        <v>111</v>
      </c>
      <c r="F3657" s="1" t="s">
        <v>3756</v>
      </c>
      <c r="G3657" s="1" t="s">
        <v>17736</v>
      </c>
      <c r="H3657" s="1" t="s">
        <v>17737</v>
      </c>
      <c r="I3657" s="4">
        <v>84.37883101851853</v>
      </c>
      <c r="J3657" s="1">
        <v>393.08</v>
      </c>
      <c r="K3657" s="1">
        <v>100.72</v>
      </c>
      <c r="M3657" s="10">
        <f t="array" ref="M3657">_xlfn.XLOOKUP(A3657,subscriptions!B3657:B10004,subscriptions!D3657:D10004)</f>
        <v>80</v>
      </c>
      <c r="N3657" s="10">
        <f t="array" ref="N3657">_xlfn.XLOOKUP(A3657,subscriptions!B3657:B10004,subscriptions!G3657:G10004)</f>
        <v>0</v>
      </c>
      <c r="O3657" s="10">
        <v>80.0</v>
      </c>
      <c r="P3657" s="10" t="str">
        <f t="array" ref="P3657">_xlfn.XLOOKUP(A3657,subscriptions!B3657:B10004,subscriptions!C3657:C10004)</f>
        <v>Roam</v>
      </c>
      <c r="Q3657" s="10" t="s">
        <v>173</v>
      </c>
      <c r="R3657" s="10" t="s">
        <v>148</v>
      </c>
      <c r="S3657" s="10" t="s">
        <v>1622</v>
      </c>
    </row>
    <row r="3658">
      <c r="A3658" s="1" t="s">
        <v>4785</v>
      </c>
      <c r="B3658" s="1" t="s">
        <v>1984</v>
      </c>
      <c r="C3658" s="1" t="s">
        <v>827</v>
      </c>
      <c r="D3658" s="1" t="s">
        <v>153</v>
      </c>
      <c r="E3658" s="1" t="s">
        <v>219</v>
      </c>
      <c r="F3658" s="1" t="s">
        <v>220</v>
      </c>
      <c r="G3658" s="1" t="s">
        <v>17738</v>
      </c>
      <c r="H3658" s="1" t="s">
        <v>17739</v>
      </c>
      <c r="I3658" s="4">
        <v>84.17527777777778</v>
      </c>
      <c r="J3658" s="1">
        <v>674.21</v>
      </c>
      <c r="K3658" s="1">
        <v>137.3</v>
      </c>
      <c r="M3658" s="10">
        <f t="array" ref="M3658">_xlfn.XLOOKUP(A3658,subscriptions!B3658:B10004,subscriptions!D3658:D10004)</f>
        <v>120</v>
      </c>
      <c r="N3658" s="10">
        <f t="array" ref="N3658">_xlfn.XLOOKUP(A3658,subscriptions!B3658:B10004,subscriptions!G3658:G10004)</f>
        <v>5</v>
      </c>
      <c r="O3658" s="10">
        <v>114.0</v>
      </c>
      <c r="P3658" s="10" t="str">
        <f t="array" ref="P3658">_xlfn.XLOOKUP(A3658,subscriptions!B3658:B10004,subscriptions!C3658:C10004)</f>
        <v>Residential</v>
      </c>
      <c r="Q3658" s="10" t="s">
        <v>194</v>
      </c>
      <c r="R3658" s="10" t="s">
        <v>212</v>
      </c>
      <c r="S3658" s="10" t="s">
        <v>1198</v>
      </c>
    </row>
    <row r="3659">
      <c r="A3659" s="1" t="s">
        <v>4786</v>
      </c>
      <c r="B3659" s="1" t="s">
        <v>2096</v>
      </c>
      <c r="C3659" s="1" t="s">
        <v>133</v>
      </c>
      <c r="D3659" s="1" t="s">
        <v>27</v>
      </c>
      <c r="E3659" s="1" t="s">
        <v>332</v>
      </c>
      <c r="F3659" s="1" t="s">
        <v>2280</v>
      </c>
      <c r="G3659" s="1" t="s">
        <v>17740</v>
      </c>
      <c r="H3659" s="1" t="s">
        <v>17741</v>
      </c>
      <c r="I3659" s="4">
        <v>84.25164351851852</v>
      </c>
      <c r="J3659" s="1">
        <v>1121.8</v>
      </c>
      <c r="K3659" s="1">
        <v>249.29</v>
      </c>
      <c r="M3659" s="10">
        <f t="array" ref="M3659">_xlfn.XLOOKUP(A3659,subscriptions!B3659:B10004,subscriptions!D3659:D10004)</f>
        <v>80</v>
      </c>
      <c r="N3659" s="10">
        <f t="array" ref="N3659">_xlfn.XLOOKUP(A3659,subscriptions!B3659:B10004,subscriptions!G3659:G10004)</f>
        <v>10</v>
      </c>
      <c r="O3659" s="10">
        <v>72.0</v>
      </c>
      <c r="P3659" s="10" t="str">
        <f t="array" ref="P3659">_xlfn.XLOOKUP(A3659,subscriptions!B3659:B10004,subscriptions!C3659:C10004)</f>
        <v>Roam</v>
      </c>
      <c r="Q3659" s="10" t="s">
        <v>128</v>
      </c>
      <c r="R3659" s="10" t="s">
        <v>148</v>
      </c>
      <c r="S3659" s="10" t="s">
        <v>4065</v>
      </c>
    </row>
    <row r="3660">
      <c r="A3660" s="1" t="s">
        <v>4787</v>
      </c>
      <c r="B3660" s="1" t="s">
        <v>150</v>
      </c>
      <c r="C3660" s="1" t="s">
        <v>218</v>
      </c>
      <c r="D3660" s="1" t="s">
        <v>153</v>
      </c>
      <c r="E3660" s="1" t="s">
        <v>280</v>
      </c>
      <c r="F3660" s="1" t="s">
        <v>873</v>
      </c>
      <c r="G3660" s="1" t="s">
        <v>17742</v>
      </c>
      <c r="H3660" s="1" t="s">
        <v>17743</v>
      </c>
      <c r="I3660" s="4">
        <v>84.17030092592593</v>
      </c>
      <c r="J3660" s="1">
        <v>1482.27</v>
      </c>
      <c r="K3660" s="1">
        <v>380.83</v>
      </c>
      <c r="M3660" s="10">
        <f t="array" ref="M3660">_xlfn.XLOOKUP(A3660,subscriptions!B3660:B10004,subscriptions!D3660:D10004)</f>
        <v>120</v>
      </c>
      <c r="N3660" s="10">
        <f t="array" ref="N3660">_xlfn.XLOOKUP(A3660,subscriptions!B3660:B10004,subscriptions!G3660:G10004)</f>
        <v>20</v>
      </c>
      <c r="O3660" s="10">
        <v>96.0</v>
      </c>
      <c r="P3660" s="10" t="str">
        <f t="array" ref="P3660">_xlfn.XLOOKUP(A3660,subscriptions!B3660:B10004,subscriptions!C3660:C10004)</f>
        <v>Residential</v>
      </c>
      <c r="Q3660" s="10" t="s">
        <v>128</v>
      </c>
      <c r="R3660" s="10" t="s">
        <v>148</v>
      </c>
      <c r="S3660" s="10" t="s">
        <v>2494</v>
      </c>
    </row>
    <row r="3661">
      <c r="A3661" s="1" t="s">
        <v>4788</v>
      </c>
      <c r="B3661" s="1" t="s">
        <v>2534</v>
      </c>
      <c r="C3661" s="1" t="s">
        <v>920</v>
      </c>
      <c r="D3661" s="1" t="s">
        <v>153</v>
      </c>
      <c r="E3661" s="1" t="s">
        <v>631</v>
      </c>
      <c r="F3661" s="1" t="s">
        <v>2293</v>
      </c>
      <c r="G3661" s="1" t="s">
        <v>17744</v>
      </c>
      <c r="H3661" s="1" t="s">
        <v>17745</v>
      </c>
      <c r="I3661" s="4">
        <v>84.41827546296297</v>
      </c>
      <c r="J3661" s="1">
        <v>3672.05</v>
      </c>
      <c r="K3661" s="1">
        <v>454.82</v>
      </c>
      <c r="M3661" s="10">
        <f t="array" ref="M3661">_xlfn.XLOOKUP(A3661,subscriptions!B3661:B10004,subscriptions!D3661:D10004)</f>
        <v>120</v>
      </c>
      <c r="N3661" s="10">
        <f t="array" ref="N3661">_xlfn.XLOOKUP(A3661,subscriptions!B3661:B10004,subscriptions!G3661:G10004)</f>
        <v>0</v>
      </c>
      <c r="O3661" s="10">
        <v>120.0</v>
      </c>
      <c r="P3661" s="10" t="str">
        <f t="array" ref="P3661">_xlfn.XLOOKUP(A3661,subscriptions!B3661:B10004,subscriptions!C3661:C10004)</f>
        <v>Residential</v>
      </c>
      <c r="Q3661" s="10" t="s">
        <v>173</v>
      </c>
      <c r="R3661" s="10" t="s">
        <v>212</v>
      </c>
      <c r="S3661" s="10" t="s">
        <v>3020</v>
      </c>
    </row>
    <row r="3662">
      <c r="A3662" s="1" t="s">
        <v>4789</v>
      </c>
      <c r="B3662" s="1" t="s">
        <v>1414</v>
      </c>
      <c r="C3662" s="1" t="s">
        <v>261</v>
      </c>
      <c r="D3662" s="1" t="s">
        <v>27</v>
      </c>
      <c r="E3662" s="1" t="s">
        <v>280</v>
      </c>
      <c r="F3662" s="1" t="s">
        <v>281</v>
      </c>
      <c r="G3662" s="1" t="s">
        <v>17746</v>
      </c>
      <c r="H3662" s="1" t="s">
        <v>17747</v>
      </c>
      <c r="I3662" s="4">
        <v>84.41902777777777</v>
      </c>
      <c r="J3662" s="1">
        <v>1119.58</v>
      </c>
      <c r="K3662" s="1">
        <v>147.52</v>
      </c>
      <c r="M3662" s="10">
        <f t="array" ref="M3662">_xlfn.XLOOKUP(A3662,subscriptions!B3662:B10004,subscriptions!D3662:D10004)</f>
        <v>120</v>
      </c>
      <c r="N3662" s="10">
        <f t="array" ref="N3662">_xlfn.XLOOKUP(A3662,subscriptions!B3662:B10004,subscriptions!G3662:G10004)</f>
        <v>5</v>
      </c>
      <c r="O3662" s="10">
        <v>114.0</v>
      </c>
      <c r="P3662" s="10" t="str">
        <f t="array" ref="P3662">_xlfn.XLOOKUP(A3662,subscriptions!B3662:B10004,subscriptions!C3662:C10004)</f>
        <v>Residential</v>
      </c>
      <c r="Q3662" s="10" t="s">
        <v>194</v>
      </c>
      <c r="R3662" s="10" t="s">
        <v>212</v>
      </c>
      <c r="S3662" s="10" t="s">
        <v>1822</v>
      </c>
    </row>
    <row r="3663">
      <c r="A3663" s="1" t="s">
        <v>4790</v>
      </c>
      <c r="B3663" s="1" t="s">
        <v>523</v>
      </c>
      <c r="C3663" s="1" t="s">
        <v>1200</v>
      </c>
      <c r="D3663" s="1" t="s">
        <v>27</v>
      </c>
      <c r="E3663" s="1" t="s">
        <v>280</v>
      </c>
      <c r="F3663" s="1" t="s">
        <v>411</v>
      </c>
      <c r="G3663" s="1" t="s">
        <v>17748</v>
      </c>
      <c r="H3663" s="1" t="s">
        <v>17749</v>
      </c>
      <c r="I3663" s="4">
        <v>84.21478009259259</v>
      </c>
      <c r="J3663" s="1">
        <v>1093.55</v>
      </c>
      <c r="K3663" s="1">
        <v>210.1</v>
      </c>
      <c r="M3663" s="10">
        <f t="array" ref="M3663">_xlfn.XLOOKUP(A3663,subscriptions!B3663:B10004,subscriptions!D3663:D10004)</f>
        <v>120</v>
      </c>
      <c r="N3663" s="10">
        <f t="array" ref="N3663">_xlfn.XLOOKUP(A3663,subscriptions!B3663:B10004,subscriptions!G3663:G10004)</f>
        <v>10</v>
      </c>
      <c r="O3663" s="10">
        <v>108.0</v>
      </c>
      <c r="P3663" s="10" t="str">
        <f t="array" ref="P3663">_xlfn.XLOOKUP(A3663,subscriptions!B3663:B10004,subscriptions!C3663:C10004)</f>
        <v>Residential</v>
      </c>
      <c r="Q3663" s="10" t="s">
        <v>128</v>
      </c>
      <c r="R3663" s="10" t="s">
        <v>212</v>
      </c>
      <c r="S3663" s="10" t="s">
        <v>3641</v>
      </c>
    </row>
    <row r="3664">
      <c r="A3664" s="1" t="s">
        <v>4791</v>
      </c>
      <c r="B3664" s="1" t="s">
        <v>1009</v>
      </c>
      <c r="C3664" s="1" t="s">
        <v>800</v>
      </c>
      <c r="D3664" s="1" t="s">
        <v>153</v>
      </c>
      <c r="E3664" s="1" t="s">
        <v>262</v>
      </c>
      <c r="F3664" s="1" t="s">
        <v>4344</v>
      </c>
      <c r="G3664" s="1" t="s">
        <v>17750</v>
      </c>
      <c r="H3664" s="1" t="s">
        <v>17751</v>
      </c>
      <c r="I3664" s="4">
        <v>84.33494212962962</v>
      </c>
      <c r="J3664" s="1">
        <v>127.32</v>
      </c>
      <c r="K3664" s="1">
        <v>19.52</v>
      </c>
      <c r="M3664" s="10">
        <f t="array" ref="M3664">_xlfn.XLOOKUP(A3664,subscriptions!B3664:B10004,subscriptions!D3664:D10004)</f>
        <v>80</v>
      </c>
      <c r="N3664" s="10">
        <f t="array" ref="N3664">_xlfn.XLOOKUP(A3664,subscriptions!B3664:B10004,subscriptions!G3664:G10004)</f>
        <v>20</v>
      </c>
      <c r="O3664" s="10">
        <v>64.0</v>
      </c>
      <c r="P3664" s="10" t="str">
        <f t="array" ref="P3664">_xlfn.XLOOKUP(A3664,subscriptions!B3664:B10004,subscriptions!C3664:C10004)</f>
        <v>Roam</v>
      </c>
      <c r="Q3664" s="10" t="s">
        <v>128</v>
      </c>
      <c r="R3664" s="10" t="s">
        <v>148</v>
      </c>
      <c r="S3664" s="10" t="s">
        <v>643</v>
      </c>
    </row>
    <row r="3665">
      <c r="A3665" s="1" t="s">
        <v>4792</v>
      </c>
      <c r="B3665" s="1" t="s">
        <v>1972</v>
      </c>
      <c r="C3665" s="1" t="s">
        <v>800</v>
      </c>
      <c r="D3665" s="1" t="s">
        <v>27</v>
      </c>
      <c r="E3665" s="1" t="s">
        <v>332</v>
      </c>
      <c r="F3665" s="1" t="s">
        <v>427</v>
      </c>
      <c r="G3665" s="1" t="s">
        <v>17752</v>
      </c>
      <c r="H3665" s="1" t="s">
        <v>17753</v>
      </c>
      <c r="I3665" s="4">
        <v>84.3412037037037</v>
      </c>
      <c r="J3665" s="1">
        <v>103.3</v>
      </c>
      <c r="K3665" s="1">
        <v>26.28</v>
      </c>
      <c r="M3665" s="10">
        <f t="array" ref="M3665">_xlfn.XLOOKUP(A3665,subscriptions!B3665:B10004,subscriptions!D3665:D10004)</f>
        <v>50</v>
      </c>
      <c r="N3665" s="10">
        <f t="array" ref="N3665">_xlfn.XLOOKUP(A3665,subscriptions!B3665:B10004,subscriptions!G3665:G10004)</f>
        <v>0</v>
      </c>
      <c r="O3665" s="10">
        <v>50.0</v>
      </c>
      <c r="P3665" s="10" t="str">
        <f t="array" ref="P3665">_xlfn.XLOOKUP(A3665,subscriptions!B3665:B10004,subscriptions!C3665:C10004)</f>
        <v>Mini</v>
      </c>
      <c r="Q3665" s="10" t="s">
        <v>173</v>
      </c>
      <c r="R3665" s="10" t="s">
        <v>148</v>
      </c>
      <c r="S3665" s="10" t="s">
        <v>259</v>
      </c>
    </row>
    <row r="3666">
      <c r="A3666" s="1" t="s">
        <v>4795</v>
      </c>
      <c r="B3666" s="1" t="s">
        <v>2096</v>
      </c>
      <c r="C3666" s="1" t="s">
        <v>1973</v>
      </c>
      <c r="D3666" s="1" t="s">
        <v>27</v>
      </c>
      <c r="E3666" s="1" t="s">
        <v>631</v>
      </c>
      <c r="F3666" s="1" t="s">
        <v>943</v>
      </c>
      <c r="G3666" s="1" t="s">
        <v>17754</v>
      </c>
      <c r="H3666" s="1" t="s">
        <v>17755</v>
      </c>
      <c r="I3666" s="4">
        <v>84.21467592592593</v>
      </c>
      <c r="J3666" s="1">
        <v>1251.63</v>
      </c>
      <c r="K3666" s="1">
        <v>256.83</v>
      </c>
      <c r="M3666" s="10">
        <f t="array" ref="M3666">_xlfn.XLOOKUP(A3666,subscriptions!B3666:B10004,subscriptions!D3666:D10004)</f>
        <v>120</v>
      </c>
      <c r="N3666" s="10">
        <f t="array" ref="N3666">_xlfn.XLOOKUP(A3666,subscriptions!B3666:B10004,subscriptions!G3666:G10004)</f>
        <v>5</v>
      </c>
      <c r="O3666" s="10">
        <v>114.0</v>
      </c>
      <c r="P3666" s="10" t="str">
        <f t="array" ref="P3666">_xlfn.XLOOKUP(A3666,subscriptions!B3666:B10004,subscriptions!C3666:C10004)</f>
        <v>Residential</v>
      </c>
      <c r="Q3666" s="10" t="s">
        <v>194</v>
      </c>
      <c r="R3666" s="10" t="s">
        <v>212</v>
      </c>
      <c r="S3666" s="10" t="s">
        <v>3641</v>
      </c>
    </row>
    <row r="3667">
      <c r="A3667" s="1" t="s">
        <v>4796</v>
      </c>
      <c r="B3667" s="1" t="s">
        <v>523</v>
      </c>
      <c r="C3667" s="1" t="s">
        <v>26</v>
      </c>
      <c r="D3667" s="1" t="s">
        <v>27</v>
      </c>
      <c r="E3667" s="1" t="s">
        <v>219</v>
      </c>
      <c r="F3667" s="1" t="s">
        <v>458</v>
      </c>
      <c r="G3667" s="1" t="s">
        <v>17756</v>
      </c>
      <c r="H3667" s="1" t="s">
        <v>17757</v>
      </c>
      <c r="I3667" s="4">
        <v>84.34112268518518</v>
      </c>
      <c r="J3667" s="1">
        <v>914.86</v>
      </c>
      <c r="K3667" s="1">
        <v>86.17</v>
      </c>
      <c r="M3667" s="10">
        <f t="array" ref="M3667">_xlfn.XLOOKUP(A3667,subscriptions!B3667:B10004,subscriptions!D3667:D10004)</f>
        <v>120</v>
      </c>
      <c r="N3667" s="10">
        <f t="array" ref="N3667">_xlfn.XLOOKUP(A3667,subscriptions!B3667:B10004,subscriptions!G3667:G10004)</f>
        <v>10</v>
      </c>
      <c r="O3667" s="10">
        <v>108.0</v>
      </c>
      <c r="P3667" s="10" t="str">
        <f t="array" ref="P3667">_xlfn.XLOOKUP(A3667,subscriptions!B3667:B10004,subscriptions!C3667:C10004)</f>
        <v>Residential</v>
      </c>
      <c r="Q3667" s="10" t="s">
        <v>128</v>
      </c>
      <c r="R3667" s="10" t="s">
        <v>212</v>
      </c>
      <c r="S3667" s="10" t="s">
        <v>259</v>
      </c>
    </row>
    <row r="3668">
      <c r="A3668" s="1" t="s">
        <v>4797</v>
      </c>
      <c r="B3668" s="1" t="s">
        <v>1226</v>
      </c>
      <c r="C3668" s="1" t="s">
        <v>1200</v>
      </c>
      <c r="D3668" s="1" t="s">
        <v>153</v>
      </c>
      <c r="E3668" s="1" t="s">
        <v>332</v>
      </c>
      <c r="F3668" s="1" t="s">
        <v>333</v>
      </c>
      <c r="G3668" s="1" t="s">
        <v>17758</v>
      </c>
      <c r="H3668" s="1" t="s">
        <v>17759</v>
      </c>
      <c r="I3668" s="4">
        <v>84.30032407407407</v>
      </c>
      <c r="J3668" s="1">
        <v>2791.21</v>
      </c>
      <c r="K3668" s="1">
        <v>509.1</v>
      </c>
      <c r="M3668" s="10">
        <f t="array" ref="M3668">_xlfn.XLOOKUP(A3668,subscriptions!B3668:B10004,subscriptions!D3668:D10004)</f>
        <v>250</v>
      </c>
      <c r="N3668" s="10">
        <f t="array" ref="N3668">_xlfn.XLOOKUP(A3668,subscriptions!B3668:B10004,subscriptions!G3668:G10004)</f>
        <v>20</v>
      </c>
      <c r="O3668" s="10">
        <v>200.0</v>
      </c>
      <c r="P3668" s="10" t="str">
        <f t="array" ref="P3668">_xlfn.XLOOKUP(A3668,subscriptions!B3668:B10004,subscriptions!C3668:C10004)</f>
        <v>Business</v>
      </c>
      <c r="Q3668" s="10" t="s">
        <v>128</v>
      </c>
      <c r="R3668" s="10" t="s">
        <v>129</v>
      </c>
      <c r="S3668" s="10" t="s">
        <v>1172</v>
      </c>
    </row>
    <row r="3669">
      <c r="A3669" s="1" t="s">
        <v>4798</v>
      </c>
      <c r="B3669" s="1" t="s">
        <v>1939</v>
      </c>
      <c r="C3669" s="1" t="s">
        <v>1507</v>
      </c>
      <c r="D3669" s="1" t="s">
        <v>153</v>
      </c>
      <c r="E3669" s="1" t="s">
        <v>111</v>
      </c>
      <c r="F3669" s="1" t="s">
        <v>3756</v>
      </c>
      <c r="G3669" s="1" t="s">
        <v>17760</v>
      </c>
      <c r="H3669" s="1" t="s">
        <v>17761</v>
      </c>
      <c r="I3669" s="4">
        <v>84.29671296296296</v>
      </c>
      <c r="J3669" s="1">
        <v>312.74</v>
      </c>
      <c r="K3669" s="1">
        <v>77.05</v>
      </c>
      <c r="M3669" s="10">
        <f t="array" ref="M3669">_xlfn.XLOOKUP(A3669,subscriptions!B3669:B10004,subscriptions!D3669:D10004)</f>
        <v>80</v>
      </c>
      <c r="N3669" s="10">
        <f t="array" ref="N3669">_xlfn.XLOOKUP(A3669,subscriptions!B3669:B10004,subscriptions!G3669:G10004)</f>
        <v>0</v>
      </c>
      <c r="O3669" s="10">
        <v>80.0</v>
      </c>
      <c r="P3669" s="10" t="str">
        <f t="array" ref="P3669">_xlfn.XLOOKUP(A3669,subscriptions!B3669:B10004,subscriptions!C3669:C10004)</f>
        <v>Roam</v>
      </c>
      <c r="Q3669" s="10" t="s">
        <v>173</v>
      </c>
      <c r="R3669" s="10" t="s">
        <v>148</v>
      </c>
      <c r="S3669" s="10" t="s">
        <v>373</v>
      </c>
    </row>
    <row r="3670">
      <c r="A3670" s="1" t="s">
        <v>4799</v>
      </c>
      <c r="B3670" s="1" t="s">
        <v>472</v>
      </c>
      <c r="C3670" s="1" t="s">
        <v>1142</v>
      </c>
      <c r="D3670" s="1" t="s">
        <v>27</v>
      </c>
      <c r="E3670" s="1" t="s">
        <v>280</v>
      </c>
      <c r="F3670" s="1" t="s">
        <v>1665</v>
      </c>
      <c r="G3670" s="1" t="s">
        <v>17762</v>
      </c>
      <c r="H3670" s="1" t="s">
        <v>17763</v>
      </c>
      <c r="I3670" s="4">
        <v>84.42094907407407</v>
      </c>
      <c r="J3670" s="1">
        <v>87.93</v>
      </c>
      <c r="K3670" s="1">
        <v>21.14</v>
      </c>
      <c r="M3670" s="10">
        <f t="array" ref="M3670">_xlfn.XLOOKUP(A3670,subscriptions!B3670:B10004,subscriptions!D3670:D10004)</f>
        <v>120</v>
      </c>
      <c r="N3670" s="10">
        <f t="array" ref="N3670">_xlfn.XLOOKUP(A3670,subscriptions!B3670:B10004,subscriptions!G3670:G10004)</f>
        <v>5</v>
      </c>
      <c r="O3670" s="10">
        <v>114.0</v>
      </c>
      <c r="P3670" s="10" t="str">
        <f t="array" ref="P3670">_xlfn.XLOOKUP(A3670,subscriptions!B3670:B10004,subscriptions!C3670:C10004)</f>
        <v>Residential</v>
      </c>
      <c r="Q3670" s="10" t="s">
        <v>194</v>
      </c>
      <c r="R3670" s="10" t="s">
        <v>212</v>
      </c>
      <c r="S3670" s="10" t="s">
        <v>2152</v>
      </c>
    </row>
    <row r="3671">
      <c r="A3671" s="1" t="s">
        <v>4800</v>
      </c>
      <c r="B3671" s="1" t="s">
        <v>919</v>
      </c>
      <c r="C3671" s="1" t="s">
        <v>1973</v>
      </c>
      <c r="D3671" s="1" t="s">
        <v>27</v>
      </c>
      <c r="E3671" s="1" t="s">
        <v>714</v>
      </c>
      <c r="F3671" s="1" t="s">
        <v>2171</v>
      </c>
      <c r="G3671" s="1" t="s">
        <v>17764</v>
      </c>
      <c r="H3671" s="1" t="s">
        <v>17765</v>
      </c>
      <c r="I3671" s="4">
        <v>84.4195949074074</v>
      </c>
      <c r="J3671" s="1">
        <v>944.14</v>
      </c>
      <c r="K3671" s="1">
        <v>238.4</v>
      </c>
      <c r="M3671" s="10">
        <f t="array" ref="M3671">_xlfn.XLOOKUP(A3671,subscriptions!B3671:B10004,subscriptions!D3671:D10004)</f>
        <v>50</v>
      </c>
      <c r="N3671" s="10">
        <f t="array" ref="N3671">_xlfn.XLOOKUP(A3671,subscriptions!B3671:B10004,subscriptions!G3671:G10004)</f>
        <v>10</v>
      </c>
      <c r="O3671" s="10">
        <v>45.0</v>
      </c>
      <c r="P3671" s="10" t="str">
        <f t="array" ref="P3671">_xlfn.XLOOKUP(A3671,subscriptions!B3671:B10004,subscriptions!C3671:C10004)</f>
        <v>Mini</v>
      </c>
      <c r="Q3671" s="10" t="s">
        <v>128</v>
      </c>
      <c r="R3671" s="10" t="s">
        <v>148</v>
      </c>
      <c r="S3671" s="10" t="s">
        <v>1525</v>
      </c>
    </row>
    <row r="3672">
      <c r="A3672" s="1" t="s">
        <v>4801</v>
      </c>
      <c r="B3672" s="1" t="s">
        <v>2521</v>
      </c>
      <c r="C3672" s="1" t="s">
        <v>800</v>
      </c>
      <c r="D3672" s="1" t="s">
        <v>153</v>
      </c>
      <c r="E3672" s="1" t="s">
        <v>631</v>
      </c>
      <c r="F3672" s="1" t="s">
        <v>1318</v>
      </c>
      <c r="G3672" s="1" t="s">
        <v>17766</v>
      </c>
      <c r="H3672" s="1" t="s">
        <v>17767</v>
      </c>
      <c r="I3672" s="4">
        <v>84.17302083333334</v>
      </c>
      <c r="J3672" s="1">
        <v>456.69</v>
      </c>
      <c r="K3672" s="1">
        <v>87.23</v>
      </c>
      <c r="M3672" s="10">
        <f t="array" ref="M3672">_xlfn.XLOOKUP(A3672,subscriptions!B3672:B10004,subscriptions!D3672:D10004)</f>
        <v>80</v>
      </c>
      <c r="N3672" s="10">
        <f t="array" ref="N3672">_xlfn.XLOOKUP(A3672,subscriptions!B3672:B10004,subscriptions!G3672:G10004)</f>
        <v>20</v>
      </c>
      <c r="O3672" s="10">
        <v>64.0</v>
      </c>
      <c r="P3672" s="10" t="str">
        <f t="array" ref="P3672">_xlfn.XLOOKUP(A3672,subscriptions!B3672:B10004,subscriptions!C3672:C10004)</f>
        <v>Roam</v>
      </c>
      <c r="Q3672" s="10" t="s">
        <v>128</v>
      </c>
      <c r="R3672" s="10" t="s">
        <v>148</v>
      </c>
      <c r="S3672" s="10" t="s">
        <v>2630</v>
      </c>
    </row>
    <row r="3673">
      <c r="A3673" s="1" t="s">
        <v>4802</v>
      </c>
      <c r="B3673" s="1" t="s">
        <v>1844</v>
      </c>
      <c r="C3673" s="1" t="s">
        <v>786</v>
      </c>
      <c r="D3673" s="1" t="s">
        <v>153</v>
      </c>
      <c r="E3673" s="1" t="s">
        <v>714</v>
      </c>
      <c r="F3673" s="1" t="s">
        <v>828</v>
      </c>
      <c r="G3673" s="1" t="s">
        <v>17768</v>
      </c>
      <c r="H3673" s="1" t="s">
        <v>17769</v>
      </c>
      <c r="I3673" s="4">
        <v>84.21063657407407</v>
      </c>
      <c r="J3673" s="1">
        <v>126.33</v>
      </c>
      <c r="K3673" s="1">
        <v>28.16</v>
      </c>
      <c r="M3673" s="10">
        <f t="array" ref="M3673">_xlfn.XLOOKUP(A3673,subscriptions!B3673:B10004,subscriptions!D3673:D10004)</f>
        <v>120</v>
      </c>
      <c r="N3673" s="10">
        <f t="array" ref="N3673">_xlfn.XLOOKUP(A3673,subscriptions!B3673:B10004,subscriptions!G3673:G10004)</f>
        <v>0</v>
      </c>
      <c r="O3673" s="10">
        <v>120.0</v>
      </c>
      <c r="P3673" s="10" t="str">
        <f t="array" ref="P3673">_xlfn.XLOOKUP(A3673,subscriptions!B3673:B10004,subscriptions!C3673:C10004)</f>
        <v>Residential</v>
      </c>
      <c r="Q3673" s="10" t="s">
        <v>173</v>
      </c>
      <c r="R3673" s="10" t="s">
        <v>212</v>
      </c>
      <c r="S3673" s="10" t="s">
        <v>770</v>
      </c>
    </row>
    <row r="3674">
      <c r="A3674" s="1" t="s">
        <v>4805</v>
      </c>
      <c r="B3674" s="1" t="s">
        <v>645</v>
      </c>
      <c r="C3674" s="1" t="s">
        <v>133</v>
      </c>
      <c r="D3674" s="1" t="s">
        <v>153</v>
      </c>
      <c r="E3674" s="1" t="s">
        <v>280</v>
      </c>
      <c r="F3674" s="1" t="s">
        <v>411</v>
      </c>
      <c r="G3674" s="1" t="s">
        <v>17770</v>
      </c>
      <c r="H3674" s="1" t="s">
        <v>17771</v>
      </c>
      <c r="I3674" s="4">
        <v>84.34106481481481</v>
      </c>
      <c r="J3674" s="1">
        <v>1984.29</v>
      </c>
      <c r="K3674" s="1">
        <v>471.16</v>
      </c>
      <c r="M3674" s="10">
        <f t="array" ref="M3674">_xlfn.XLOOKUP(A3674,subscriptions!B3674:B10004,subscriptions!D3674:D10004)</f>
        <v>50</v>
      </c>
      <c r="N3674" s="10">
        <f t="array" ref="N3674">_xlfn.XLOOKUP(A3674,subscriptions!B3674:B10004,subscriptions!G3674:G10004)</f>
        <v>5</v>
      </c>
      <c r="O3674" s="10">
        <v>47.5</v>
      </c>
      <c r="P3674" s="10" t="str">
        <f t="array" ref="P3674">_xlfn.XLOOKUP(A3674,subscriptions!B3674:B10004,subscriptions!C3674:C10004)</f>
        <v>Mini</v>
      </c>
      <c r="Q3674" s="10" t="s">
        <v>194</v>
      </c>
      <c r="R3674" s="10" t="s">
        <v>148</v>
      </c>
      <c r="S3674" s="10" t="s">
        <v>259</v>
      </c>
    </row>
    <row r="3675">
      <c r="A3675" s="1" t="s">
        <v>4806</v>
      </c>
      <c r="B3675" s="1" t="s">
        <v>772</v>
      </c>
      <c r="C3675" s="1" t="s">
        <v>1100</v>
      </c>
      <c r="D3675" s="1" t="s">
        <v>153</v>
      </c>
      <c r="E3675" s="1" t="s">
        <v>179</v>
      </c>
      <c r="F3675" s="1" t="s">
        <v>1760</v>
      </c>
      <c r="G3675" s="1" t="s">
        <v>17772</v>
      </c>
      <c r="H3675" s="1" t="s">
        <v>17773</v>
      </c>
      <c r="I3675" s="4">
        <v>84.25769675925926</v>
      </c>
      <c r="J3675" s="1">
        <v>227.49</v>
      </c>
      <c r="K3675" s="1">
        <v>53.03</v>
      </c>
      <c r="L3675" s="1">
        <v>100.0</v>
      </c>
      <c r="M3675" s="10">
        <f t="array" ref="M3675">_xlfn.XLOOKUP(A3675,subscriptions!B3675:B10004,subscriptions!D3675:D10004)</f>
        <v>120</v>
      </c>
      <c r="N3675" s="10">
        <f t="array" ref="N3675">_xlfn.XLOOKUP(A3675,subscriptions!B3675:B10004,subscriptions!G3675:G10004)</f>
        <v>10</v>
      </c>
      <c r="O3675" s="10">
        <v>108.0</v>
      </c>
      <c r="P3675" s="10" t="str">
        <f t="array" ref="P3675">_xlfn.XLOOKUP(A3675,subscriptions!B3675:B10004,subscriptions!C3675:C10004)</f>
        <v>Residential</v>
      </c>
      <c r="Q3675" s="10" t="s">
        <v>128</v>
      </c>
      <c r="R3675" s="10" t="s">
        <v>212</v>
      </c>
      <c r="S3675" s="10" t="s">
        <v>603</v>
      </c>
    </row>
    <row r="3676">
      <c r="A3676" s="1" t="s">
        <v>4807</v>
      </c>
      <c r="B3676" s="1" t="s">
        <v>1939</v>
      </c>
      <c r="C3676" s="1" t="s">
        <v>734</v>
      </c>
      <c r="D3676" s="1" t="s">
        <v>153</v>
      </c>
      <c r="E3676" s="1" t="s">
        <v>714</v>
      </c>
      <c r="F3676" s="1" t="s">
        <v>3419</v>
      </c>
      <c r="G3676" s="1" t="s">
        <v>17774</v>
      </c>
      <c r="H3676" s="1" t="s">
        <v>17775</v>
      </c>
      <c r="I3676" s="4">
        <v>84.1675</v>
      </c>
      <c r="J3676" s="1">
        <v>1455.96</v>
      </c>
      <c r="K3676" s="1">
        <v>166.05</v>
      </c>
      <c r="M3676" s="10">
        <f t="array" ref="M3676">_xlfn.XLOOKUP(A3676,subscriptions!B3676:B10004,subscriptions!D3676:D10004)</f>
        <v>120</v>
      </c>
      <c r="N3676" s="10">
        <f t="array" ref="N3676">_xlfn.XLOOKUP(A3676,subscriptions!B3676:B10004,subscriptions!G3676:G10004)</f>
        <v>20</v>
      </c>
      <c r="O3676" s="10">
        <v>96.0</v>
      </c>
      <c r="P3676" s="10" t="str">
        <f t="array" ref="P3676">_xlfn.XLOOKUP(A3676,subscriptions!B3676:B10004,subscriptions!C3676:C10004)</f>
        <v>Residential</v>
      </c>
      <c r="Q3676" s="10" t="s">
        <v>128</v>
      </c>
      <c r="R3676" s="10" t="s">
        <v>148</v>
      </c>
      <c r="S3676" s="10" t="s">
        <v>1412</v>
      </c>
    </row>
    <row r="3677">
      <c r="A3677" s="1" t="s">
        <v>4808</v>
      </c>
      <c r="B3677" s="1" t="s">
        <v>686</v>
      </c>
      <c r="C3677" s="1" t="s">
        <v>920</v>
      </c>
      <c r="D3677" s="1" t="s">
        <v>153</v>
      </c>
      <c r="E3677" s="1" t="s">
        <v>714</v>
      </c>
      <c r="F3677" s="1" t="s">
        <v>2562</v>
      </c>
      <c r="G3677" s="1" t="s">
        <v>17776</v>
      </c>
      <c r="H3677" s="1" t="s">
        <v>17777</v>
      </c>
      <c r="I3677" s="4">
        <v>84.33776620370371</v>
      </c>
      <c r="J3677" s="1">
        <v>544.94</v>
      </c>
      <c r="K3677" s="1">
        <v>87.48</v>
      </c>
      <c r="M3677" s="10">
        <f t="array" ref="M3677">_xlfn.XLOOKUP(A3677,subscriptions!B3677:B10004,subscriptions!D3677:D10004)</f>
        <v>120</v>
      </c>
      <c r="N3677" s="10">
        <f t="array" ref="N3677">_xlfn.XLOOKUP(A3677,subscriptions!B3677:B10004,subscriptions!G3677:G10004)</f>
        <v>0</v>
      </c>
      <c r="O3677" s="10">
        <v>120.0</v>
      </c>
      <c r="P3677" s="10" t="str">
        <f t="array" ref="P3677">_xlfn.XLOOKUP(A3677,subscriptions!B3677:B10004,subscriptions!C3677:C10004)</f>
        <v>Residential</v>
      </c>
      <c r="Q3677" s="10" t="s">
        <v>173</v>
      </c>
      <c r="R3677" s="10" t="s">
        <v>212</v>
      </c>
      <c r="S3677" s="10" t="s">
        <v>1961</v>
      </c>
    </row>
    <row r="3678">
      <c r="A3678" s="1" t="s">
        <v>4809</v>
      </c>
      <c r="B3678" s="1" t="s">
        <v>1044</v>
      </c>
      <c r="C3678" s="1" t="s">
        <v>426</v>
      </c>
      <c r="D3678" s="1" t="s">
        <v>27</v>
      </c>
      <c r="E3678" s="1" t="s">
        <v>631</v>
      </c>
      <c r="F3678" s="1" t="s">
        <v>1318</v>
      </c>
      <c r="G3678" s="1" t="s">
        <v>17778</v>
      </c>
      <c r="H3678" s="1" t="s">
        <v>17779</v>
      </c>
      <c r="I3678" s="4">
        <v>84.21130787037038</v>
      </c>
      <c r="J3678" s="1">
        <v>335.83</v>
      </c>
      <c r="K3678" s="1">
        <v>96.15</v>
      </c>
      <c r="M3678" s="10">
        <f t="array" ref="M3678">_xlfn.XLOOKUP(A3678,subscriptions!B3678:B10004,subscriptions!D3678:D10004)</f>
        <v>120</v>
      </c>
      <c r="N3678" s="10">
        <f t="array" ref="N3678">_xlfn.XLOOKUP(A3678,subscriptions!B3678:B10004,subscriptions!G3678:G10004)</f>
        <v>5</v>
      </c>
      <c r="O3678" s="10">
        <v>114.0</v>
      </c>
      <c r="P3678" s="10" t="str">
        <f t="array" ref="P3678">_xlfn.XLOOKUP(A3678,subscriptions!B3678:B10004,subscriptions!C3678:C10004)</f>
        <v>Residential</v>
      </c>
      <c r="Q3678" s="10" t="s">
        <v>194</v>
      </c>
      <c r="R3678" s="10" t="s">
        <v>212</v>
      </c>
      <c r="S3678" s="10" t="s">
        <v>438</v>
      </c>
    </row>
    <row r="3679">
      <c r="A3679" s="1" t="s">
        <v>4810</v>
      </c>
      <c r="B3679" s="1" t="s">
        <v>589</v>
      </c>
      <c r="C3679" s="1" t="s">
        <v>152</v>
      </c>
      <c r="D3679" s="1" t="s">
        <v>153</v>
      </c>
      <c r="E3679" s="1" t="s">
        <v>262</v>
      </c>
      <c r="F3679" s="1" t="s">
        <v>263</v>
      </c>
      <c r="G3679" s="1" t="s">
        <v>17780</v>
      </c>
      <c r="H3679" s="1" t="s">
        <v>17781</v>
      </c>
      <c r="I3679" s="4">
        <v>84.25591435185186</v>
      </c>
      <c r="J3679" s="1">
        <v>766.45</v>
      </c>
      <c r="K3679" s="1">
        <v>157.69</v>
      </c>
      <c r="M3679" s="10">
        <f t="array" ref="M3679">_xlfn.XLOOKUP(A3679,subscriptions!B3679:B10004,subscriptions!D3679:D10004)</f>
        <v>80</v>
      </c>
      <c r="N3679" s="10">
        <f t="array" ref="N3679">_xlfn.XLOOKUP(A3679,subscriptions!B3679:B10004,subscriptions!G3679:G10004)</f>
        <v>10</v>
      </c>
      <c r="O3679" s="10">
        <v>72.0</v>
      </c>
      <c r="P3679" s="10" t="str">
        <f t="array" ref="P3679">_xlfn.XLOOKUP(A3679,subscriptions!B3679:B10004,subscriptions!C3679:C10004)</f>
        <v>Roam</v>
      </c>
      <c r="Q3679" s="10" t="s">
        <v>128</v>
      </c>
      <c r="R3679" s="10" t="s">
        <v>148</v>
      </c>
      <c r="S3679" s="10" t="s">
        <v>1156</v>
      </c>
    </row>
    <row r="3680">
      <c r="A3680" s="1" t="s">
        <v>4811</v>
      </c>
      <c r="B3680" s="1" t="s">
        <v>329</v>
      </c>
      <c r="C3680" s="1" t="s">
        <v>1833</v>
      </c>
      <c r="D3680" s="1" t="s">
        <v>27</v>
      </c>
      <c r="E3680" s="1" t="s">
        <v>239</v>
      </c>
      <c r="F3680" s="1" t="s">
        <v>606</v>
      </c>
      <c r="G3680" s="1" t="s">
        <v>17782</v>
      </c>
      <c r="H3680" s="1" t="s">
        <v>17783</v>
      </c>
      <c r="I3680" s="4">
        <v>84.42041666666667</v>
      </c>
      <c r="J3680" s="1">
        <v>2475.04</v>
      </c>
      <c r="K3680" s="1">
        <v>366.58</v>
      </c>
      <c r="M3680" s="10">
        <f t="array" ref="M3680">_xlfn.XLOOKUP(A3680,subscriptions!B3680:B10004,subscriptions!D3680:D10004)</f>
        <v>120</v>
      </c>
      <c r="N3680" s="10">
        <f t="array" ref="N3680">_xlfn.XLOOKUP(A3680,subscriptions!B3680:B10004,subscriptions!G3680:G10004)</f>
        <v>20</v>
      </c>
      <c r="O3680" s="10">
        <v>96.0</v>
      </c>
      <c r="P3680" s="10" t="str">
        <f t="array" ref="P3680">_xlfn.XLOOKUP(A3680,subscriptions!B3680:B10004,subscriptions!C3680:C10004)</f>
        <v>Residential</v>
      </c>
      <c r="Q3680" s="10" t="s">
        <v>128</v>
      </c>
      <c r="R3680" s="10" t="s">
        <v>148</v>
      </c>
      <c r="S3680" s="10" t="s">
        <v>940</v>
      </c>
    </row>
    <row r="3681">
      <c r="A3681" s="1" t="s">
        <v>4812</v>
      </c>
      <c r="B3681" s="1" t="s">
        <v>686</v>
      </c>
      <c r="C3681" s="1" t="s">
        <v>1833</v>
      </c>
      <c r="D3681" s="1" t="s">
        <v>153</v>
      </c>
      <c r="E3681" s="1" t="s">
        <v>631</v>
      </c>
      <c r="F3681" s="1" t="s">
        <v>2293</v>
      </c>
      <c r="G3681" s="1" t="s">
        <v>17784</v>
      </c>
      <c r="H3681" s="1" t="s">
        <v>17785</v>
      </c>
      <c r="I3681" s="4">
        <v>84.21550925925926</v>
      </c>
      <c r="J3681" s="1">
        <v>796.6</v>
      </c>
      <c r="K3681" s="1">
        <v>189.41</v>
      </c>
      <c r="M3681" s="10">
        <f t="array" ref="M3681">_xlfn.XLOOKUP(A3681,subscriptions!B3681:B10004,subscriptions!D3681:D10004)</f>
        <v>120</v>
      </c>
      <c r="N3681" s="10">
        <f t="array" ref="N3681">_xlfn.XLOOKUP(A3681,subscriptions!B3681:B10004,subscriptions!G3681:G10004)</f>
        <v>0</v>
      </c>
      <c r="O3681" s="10">
        <v>120.0</v>
      </c>
      <c r="P3681" s="10" t="str">
        <f t="array" ref="P3681">_xlfn.XLOOKUP(A3681,subscriptions!B3681:B10004,subscriptions!C3681:C10004)</f>
        <v>Residential</v>
      </c>
      <c r="Q3681" s="10" t="s">
        <v>173</v>
      </c>
      <c r="R3681" s="10" t="s">
        <v>212</v>
      </c>
      <c r="S3681" s="10" t="s">
        <v>1212</v>
      </c>
    </row>
    <row r="3682">
      <c r="A3682" s="1" t="s">
        <v>4814</v>
      </c>
      <c r="B3682" s="1" t="s">
        <v>1624</v>
      </c>
      <c r="C3682" s="1" t="s">
        <v>2483</v>
      </c>
      <c r="D3682" s="1" t="s">
        <v>27</v>
      </c>
      <c r="E3682" s="1" t="s">
        <v>219</v>
      </c>
      <c r="F3682" s="1" t="s">
        <v>590</v>
      </c>
      <c r="G3682" s="1" t="s">
        <v>17786</v>
      </c>
      <c r="H3682" s="1" t="s">
        <v>17787</v>
      </c>
      <c r="I3682" s="4">
        <v>84.38282407407408</v>
      </c>
      <c r="J3682" s="1">
        <v>2134.07</v>
      </c>
      <c r="K3682" s="1">
        <v>368.16</v>
      </c>
      <c r="M3682" s="10">
        <f t="array" ref="M3682">_xlfn.XLOOKUP(A3682,subscriptions!B3682:B10004,subscriptions!D3682:D10004)</f>
        <v>250</v>
      </c>
      <c r="N3682" s="10">
        <f t="array" ref="N3682">_xlfn.XLOOKUP(A3682,subscriptions!B3682:B10004,subscriptions!G3682:G10004)</f>
        <v>5</v>
      </c>
      <c r="O3682" s="10">
        <v>237.5</v>
      </c>
      <c r="P3682" s="10" t="str">
        <f t="array" ref="P3682">_xlfn.XLOOKUP(A3682,subscriptions!B3682:B10004,subscriptions!C3682:C10004)</f>
        <v>Business</v>
      </c>
      <c r="Q3682" s="10" t="s">
        <v>194</v>
      </c>
      <c r="R3682" s="10" t="s">
        <v>129</v>
      </c>
      <c r="S3682" s="10" t="s">
        <v>671</v>
      </c>
    </row>
    <row r="3683">
      <c r="A3683" s="1" t="s">
        <v>4816</v>
      </c>
      <c r="B3683" s="1" t="s">
        <v>1506</v>
      </c>
      <c r="C3683" s="1" t="s">
        <v>261</v>
      </c>
      <c r="D3683" s="1" t="s">
        <v>27</v>
      </c>
      <c r="E3683" s="1" t="s">
        <v>111</v>
      </c>
      <c r="F3683" s="1" t="s">
        <v>3756</v>
      </c>
      <c r="G3683" s="1" t="s">
        <v>17788</v>
      </c>
      <c r="H3683" s="1" t="s">
        <v>17789</v>
      </c>
      <c r="I3683" s="4">
        <v>84.25145833333333</v>
      </c>
      <c r="J3683" s="1">
        <v>251.13</v>
      </c>
      <c r="K3683" s="1">
        <v>51.78</v>
      </c>
      <c r="M3683" s="10">
        <f t="array" ref="M3683">_xlfn.XLOOKUP(A3683,subscriptions!B3683:B10004,subscriptions!D3683:D10004)</f>
        <v>50</v>
      </c>
      <c r="N3683" s="10">
        <f t="array" ref="N3683">_xlfn.XLOOKUP(A3683,subscriptions!B3683:B10004,subscriptions!G3683:G10004)</f>
        <v>10</v>
      </c>
      <c r="O3683" s="10">
        <v>45.0</v>
      </c>
      <c r="P3683" s="10" t="str">
        <f t="array" ref="P3683">_xlfn.XLOOKUP(A3683,subscriptions!B3683:B10004,subscriptions!C3683:C10004)</f>
        <v>Mini</v>
      </c>
      <c r="Q3683" s="10" t="s">
        <v>128</v>
      </c>
      <c r="R3683" s="10" t="s">
        <v>148</v>
      </c>
      <c r="S3683" s="10" t="s">
        <v>4065</v>
      </c>
    </row>
    <row r="3684">
      <c r="A3684" s="1" t="s">
        <v>4817</v>
      </c>
      <c r="B3684" s="1" t="s">
        <v>899</v>
      </c>
      <c r="C3684" s="1" t="s">
        <v>178</v>
      </c>
      <c r="D3684" s="1" t="s">
        <v>27</v>
      </c>
      <c r="E3684" s="1" t="s">
        <v>262</v>
      </c>
      <c r="F3684" s="1" t="s">
        <v>2853</v>
      </c>
      <c r="G3684" s="1" t="s">
        <v>17790</v>
      </c>
      <c r="H3684" s="1" t="s">
        <v>17791</v>
      </c>
      <c r="I3684" s="4">
        <v>84.41899305555556</v>
      </c>
      <c r="J3684" s="1">
        <v>2272.7</v>
      </c>
      <c r="K3684" s="1">
        <v>304.48</v>
      </c>
      <c r="M3684" s="10">
        <f t="array" ref="M3684">_xlfn.XLOOKUP(A3684,subscriptions!B3684:B10004,subscriptions!D3684:D10004)</f>
        <v>120</v>
      </c>
      <c r="N3684" s="10">
        <f t="array" ref="N3684">_xlfn.XLOOKUP(A3684,subscriptions!B3684:B10004,subscriptions!G3684:G10004)</f>
        <v>20</v>
      </c>
      <c r="O3684" s="10">
        <v>96.0</v>
      </c>
      <c r="P3684" s="10" t="str">
        <f t="array" ref="P3684">_xlfn.XLOOKUP(A3684,subscriptions!B3684:B10004,subscriptions!C3684:C10004)</f>
        <v>Residential</v>
      </c>
      <c r="Q3684" s="10" t="s">
        <v>128</v>
      </c>
      <c r="R3684" s="10" t="s">
        <v>148</v>
      </c>
      <c r="S3684" s="10" t="s">
        <v>1822</v>
      </c>
    </row>
    <row r="3685">
      <c r="A3685" s="1" t="s">
        <v>4818</v>
      </c>
      <c r="B3685" s="1" t="s">
        <v>2788</v>
      </c>
      <c r="C3685" s="1" t="s">
        <v>800</v>
      </c>
      <c r="D3685" s="1" t="s">
        <v>153</v>
      </c>
      <c r="E3685" s="1" t="s">
        <v>262</v>
      </c>
      <c r="F3685" s="1" t="s">
        <v>4344</v>
      </c>
      <c r="G3685" s="1" t="s">
        <v>17792</v>
      </c>
      <c r="H3685" s="1" t="s">
        <v>17793</v>
      </c>
      <c r="I3685" s="4">
        <v>84.3784837962963</v>
      </c>
      <c r="J3685" s="1">
        <v>455.61</v>
      </c>
      <c r="K3685" s="1">
        <v>81.75</v>
      </c>
      <c r="M3685" s="10">
        <f t="array" ref="M3685">_xlfn.XLOOKUP(A3685,subscriptions!B3685:B10004,subscriptions!D3685:D10004)</f>
        <v>120</v>
      </c>
      <c r="N3685" s="10">
        <f t="array" ref="N3685">_xlfn.XLOOKUP(A3685,subscriptions!B3685:B10004,subscriptions!G3685:G10004)</f>
        <v>0</v>
      </c>
      <c r="O3685" s="10">
        <v>120.0</v>
      </c>
      <c r="P3685" s="10" t="str">
        <f t="array" ref="P3685">_xlfn.XLOOKUP(A3685,subscriptions!B3685:B10004,subscriptions!C3685:C10004)</f>
        <v>Residential</v>
      </c>
      <c r="Q3685" s="10" t="s">
        <v>173</v>
      </c>
      <c r="R3685" s="10" t="s">
        <v>212</v>
      </c>
      <c r="S3685" s="10" t="s">
        <v>1622</v>
      </c>
    </row>
    <row r="3686">
      <c r="A3686" s="1" t="s">
        <v>4819</v>
      </c>
      <c r="B3686" s="1" t="s">
        <v>1491</v>
      </c>
      <c r="C3686" s="1" t="s">
        <v>509</v>
      </c>
      <c r="D3686" s="1" t="s">
        <v>153</v>
      </c>
      <c r="E3686" s="1" t="s">
        <v>179</v>
      </c>
      <c r="F3686" s="1" t="s">
        <v>357</v>
      </c>
      <c r="G3686" s="1" t="s">
        <v>17794</v>
      </c>
      <c r="H3686" s="1" t="s">
        <v>17795</v>
      </c>
      <c r="I3686" s="4">
        <v>84.37883101851853</v>
      </c>
      <c r="J3686" s="1">
        <v>1746.98</v>
      </c>
      <c r="K3686" s="1">
        <v>323.84</v>
      </c>
      <c r="L3686" s="1">
        <v>100.0</v>
      </c>
      <c r="M3686" s="10">
        <f t="array" ref="M3686">_xlfn.XLOOKUP(A3686,subscriptions!B3686:B10004,subscriptions!D3686:D10004)</f>
        <v>80</v>
      </c>
      <c r="N3686" s="10">
        <f t="array" ref="N3686">_xlfn.XLOOKUP(A3686,subscriptions!B3686:B10004,subscriptions!G3686:G10004)</f>
        <v>5</v>
      </c>
      <c r="O3686" s="10">
        <v>76.0</v>
      </c>
      <c r="P3686" s="10" t="str">
        <f t="array" ref="P3686">_xlfn.XLOOKUP(A3686,subscriptions!B3686:B10004,subscriptions!C3686:C10004)</f>
        <v>Roam</v>
      </c>
      <c r="Q3686" s="10" t="s">
        <v>194</v>
      </c>
      <c r="R3686" s="10" t="s">
        <v>148</v>
      </c>
      <c r="S3686" s="10" t="s">
        <v>1622</v>
      </c>
    </row>
    <row r="3687">
      <c r="A3687" s="1" t="s">
        <v>4820</v>
      </c>
      <c r="B3687" s="1" t="s">
        <v>573</v>
      </c>
      <c r="C3687" s="1" t="s">
        <v>2007</v>
      </c>
      <c r="D3687" s="1" t="s">
        <v>27</v>
      </c>
      <c r="E3687" s="1" t="s">
        <v>239</v>
      </c>
      <c r="F3687" s="1" t="s">
        <v>2364</v>
      </c>
      <c r="G3687" s="1" t="s">
        <v>17796</v>
      </c>
      <c r="H3687" s="1" t="s">
        <v>17797</v>
      </c>
      <c r="I3687" s="4">
        <v>84.1709837962963</v>
      </c>
      <c r="J3687" s="1">
        <v>1301.31</v>
      </c>
      <c r="K3687" s="1">
        <v>300.25</v>
      </c>
      <c r="M3687" s="10">
        <f t="array" ref="M3687">_xlfn.XLOOKUP(A3687,subscriptions!B3687:B10004,subscriptions!D3687:D10004)</f>
        <v>120</v>
      </c>
      <c r="N3687" s="10">
        <f t="array" ref="N3687">_xlfn.XLOOKUP(A3687,subscriptions!B3687:B10004,subscriptions!G3687:G10004)</f>
        <v>10</v>
      </c>
      <c r="O3687" s="10">
        <v>108.0</v>
      </c>
      <c r="P3687" s="10" t="str">
        <f t="array" ref="P3687">_xlfn.XLOOKUP(A3687,subscriptions!B3687:B10004,subscriptions!C3687:C10004)</f>
        <v>Residential</v>
      </c>
      <c r="Q3687" s="10" t="s">
        <v>128</v>
      </c>
      <c r="R3687" s="10" t="s">
        <v>212</v>
      </c>
      <c r="S3687" s="10" t="s">
        <v>310</v>
      </c>
    </row>
    <row r="3688">
      <c r="A3688" s="1" t="s">
        <v>4822</v>
      </c>
      <c r="B3688" s="1" t="s">
        <v>1491</v>
      </c>
      <c r="C3688" s="1" t="s">
        <v>279</v>
      </c>
      <c r="D3688" s="1" t="s">
        <v>153</v>
      </c>
      <c r="E3688" s="1" t="s">
        <v>631</v>
      </c>
      <c r="F3688" s="1" t="s">
        <v>943</v>
      </c>
      <c r="G3688" s="1" t="s">
        <v>17798</v>
      </c>
      <c r="H3688" s="1" t="s">
        <v>17799</v>
      </c>
      <c r="I3688" s="4">
        <v>84.21612268518518</v>
      </c>
      <c r="J3688" s="1">
        <v>4020.67</v>
      </c>
      <c r="K3688" s="1">
        <v>456.14</v>
      </c>
      <c r="M3688" s="10">
        <f t="array" ref="M3688">_xlfn.XLOOKUP(A3688,subscriptions!B3688:B10004,subscriptions!D3688:D10004)</f>
        <v>80</v>
      </c>
      <c r="N3688" s="10">
        <f t="array" ref="N3688">_xlfn.XLOOKUP(A3688,subscriptions!B3688:B10004,subscriptions!G3688:G10004)</f>
        <v>20</v>
      </c>
      <c r="O3688" s="10">
        <v>64.0</v>
      </c>
      <c r="P3688" s="10" t="str">
        <f t="array" ref="P3688">_xlfn.XLOOKUP(A3688,subscriptions!B3688:B10004,subscriptions!C3688:C10004)</f>
        <v>Roam</v>
      </c>
      <c r="Q3688" s="10" t="s">
        <v>128</v>
      </c>
      <c r="R3688" s="10" t="s">
        <v>148</v>
      </c>
      <c r="S3688" s="10" t="s">
        <v>2596</v>
      </c>
    </row>
    <row r="3689">
      <c r="A3689" s="1" t="s">
        <v>4823</v>
      </c>
      <c r="B3689" s="1" t="s">
        <v>763</v>
      </c>
      <c r="C3689" s="1" t="s">
        <v>786</v>
      </c>
      <c r="D3689" s="1" t="s">
        <v>27</v>
      </c>
      <c r="E3689" s="1" t="s">
        <v>239</v>
      </c>
      <c r="F3689" s="1" t="s">
        <v>2076</v>
      </c>
      <c r="G3689" s="1" t="s">
        <v>17800</v>
      </c>
      <c r="H3689" s="1" t="s">
        <v>17801</v>
      </c>
      <c r="I3689" s="4">
        <v>84.21320601851852</v>
      </c>
      <c r="J3689" s="1">
        <v>784.87</v>
      </c>
      <c r="K3689" s="1">
        <v>160.83</v>
      </c>
      <c r="M3689" s="10">
        <f t="array" ref="M3689">_xlfn.XLOOKUP(A3689,subscriptions!B3689:B10004,subscriptions!D3689:D10004)</f>
        <v>80</v>
      </c>
      <c r="N3689" s="10">
        <f t="array" ref="N3689">_xlfn.XLOOKUP(A3689,subscriptions!B3689:B10004,subscriptions!G3689:G10004)</f>
        <v>0</v>
      </c>
      <c r="O3689" s="10">
        <v>80.0</v>
      </c>
      <c r="P3689" s="10" t="str">
        <f t="array" ref="P3689">_xlfn.XLOOKUP(A3689,subscriptions!B3689:B10004,subscriptions!C3689:C10004)</f>
        <v>Roam</v>
      </c>
      <c r="Q3689" s="10" t="s">
        <v>173</v>
      </c>
      <c r="R3689" s="10" t="s">
        <v>148</v>
      </c>
      <c r="S3689" s="10" t="s">
        <v>1915</v>
      </c>
    </row>
    <row r="3690">
      <c r="A3690" s="1" t="s">
        <v>4824</v>
      </c>
      <c r="B3690" s="1" t="s">
        <v>2279</v>
      </c>
      <c r="C3690" s="1" t="s">
        <v>1507</v>
      </c>
      <c r="D3690" s="1" t="s">
        <v>153</v>
      </c>
      <c r="E3690" s="1" t="s">
        <v>28</v>
      </c>
      <c r="F3690" s="1" t="s">
        <v>2097</v>
      </c>
      <c r="G3690" s="1" t="s">
        <v>17802</v>
      </c>
      <c r="H3690" s="1" t="s">
        <v>17803</v>
      </c>
      <c r="I3690" s="4">
        <v>84.37868055555556</v>
      </c>
      <c r="J3690" s="1">
        <v>152.68</v>
      </c>
      <c r="K3690" s="1">
        <v>33.91</v>
      </c>
      <c r="M3690" s="10">
        <f t="array" ref="M3690">_xlfn.XLOOKUP(A3690,subscriptions!B3690:B10004,subscriptions!D3690:D10004)</f>
        <v>120</v>
      </c>
      <c r="N3690" s="10">
        <f t="array" ref="N3690">_xlfn.XLOOKUP(A3690,subscriptions!B3690:B10004,subscriptions!G3690:G10004)</f>
        <v>5</v>
      </c>
      <c r="O3690" s="10">
        <v>114.0</v>
      </c>
      <c r="P3690" s="10" t="str">
        <f t="array" ref="P3690">_xlfn.XLOOKUP(A3690,subscriptions!B3690:B10004,subscriptions!C3690:C10004)</f>
        <v>Residential</v>
      </c>
      <c r="Q3690" s="10" t="s">
        <v>194</v>
      </c>
      <c r="R3690" s="10" t="s">
        <v>212</v>
      </c>
      <c r="S3690" s="10" t="s">
        <v>1622</v>
      </c>
    </row>
    <row r="3691">
      <c r="A3691" s="1" t="s">
        <v>4825</v>
      </c>
      <c r="B3691" s="1" t="s">
        <v>4627</v>
      </c>
      <c r="C3691" s="1" t="s">
        <v>750</v>
      </c>
      <c r="D3691" s="1" t="s">
        <v>27</v>
      </c>
      <c r="E3691" s="1" t="s">
        <v>111</v>
      </c>
      <c r="F3691" s="1" t="s">
        <v>1263</v>
      </c>
      <c r="G3691" s="1" t="s">
        <v>17804</v>
      </c>
      <c r="H3691" s="1" t="s">
        <v>17805</v>
      </c>
      <c r="I3691" s="4">
        <v>84.21552083333333</v>
      </c>
      <c r="J3691" s="1">
        <v>79.01</v>
      </c>
      <c r="K3691" s="1">
        <v>21.68</v>
      </c>
      <c r="M3691" s="10">
        <f t="array" ref="M3691">_xlfn.XLOOKUP(A3691,subscriptions!B3691:B10004,subscriptions!D3691:D10004)</f>
        <v>120</v>
      </c>
      <c r="N3691" s="10">
        <f t="array" ref="N3691">_xlfn.XLOOKUP(A3691,subscriptions!B3691:B10004,subscriptions!G3691:G10004)</f>
        <v>10</v>
      </c>
      <c r="O3691" s="10">
        <v>108.0</v>
      </c>
      <c r="P3691" s="10" t="str">
        <f t="array" ref="P3691">_xlfn.XLOOKUP(A3691,subscriptions!B3691:B10004,subscriptions!C3691:C10004)</f>
        <v>Residential</v>
      </c>
      <c r="Q3691" s="10" t="s">
        <v>128</v>
      </c>
      <c r="R3691" s="10" t="s">
        <v>212</v>
      </c>
      <c r="S3691" s="10" t="s">
        <v>1212</v>
      </c>
    </row>
    <row r="3692">
      <c r="A3692" s="1" t="s">
        <v>4826</v>
      </c>
      <c r="B3692" s="1" t="s">
        <v>1414</v>
      </c>
      <c r="C3692" s="1" t="s">
        <v>800</v>
      </c>
      <c r="D3692" s="1" t="s">
        <v>27</v>
      </c>
      <c r="E3692" s="1" t="s">
        <v>179</v>
      </c>
      <c r="F3692" s="1" t="s">
        <v>200</v>
      </c>
      <c r="G3692" s="1" t="s">
        <v>17806</v>
      </c>
      <c r="H3692" s="1" t="s">
        <v>17807</v>
      </c>
      <c r="I3692" s="4">
        <v>84.16739583333333</v>
      </c>
      <c r="J3692" s="1">
        <v>2680.47</v>
      </c>
      <c r="K3692" s="1">
        <v>386.31</v>
      </c>
      <c r="L3692" s="1">
        <v>100.0</v>
      </c>
      <c r="M3692" s="10">
        <f t="array" ref="M3692">_xlfn.XLOOKUP(A3692,subscriptions!B3692:B10004,subscriptions!D3692:D10004)</f>
        <v>120</v>
      </c>
      <c r="N3692" s="10">
        <f t="array" ref="N3692">_xlfn.XLOOKUP(A3692,subscriptions!B3692:B10004,subscriptions!G3692:G10004)</f>
        <v>20</v>
      </c>
      <c r="O3692" s="10">
        <v>96.0</v>
      </c>
      <c r="P3692" s="10" t="str">
        <f t="array" ref="P3692">_xlfn.XLOOKUP(A3692,subscriptions!B3692:B10004,subscriptions!C3692:C10004)</f>
        <v>Residential</v>
      </c>
      <c r="Q3692" s="10" t="s">
        <v>128</v>
      </c>
      <c r="R3692" s="10" t="s">
        <v>148</v>
      </c>
      <c r="S3692" s="10" t="s">
        <v>1412</v>
      </c>
    </row>
    <row r="3693">
      <c r="A3693" s="1" t="s">
        <v>4829</v>
      </c>
      <c r="B3693" s="1" t="s">
        <v>763</v>
      </c>
      <c r="C3693" s="1" t="s">
        <v>2007</v>
      </c>
      <c r="D3693" s="1" t="s">
        <v>27</v>
      </c>
      <c r="E3693" s="1" t="s">
        <v>111</v>
      </c>
      <c r="F3693" s="1" t="s">
        <v>135</v>
      </c>
      <c r="G3693" s="1" t="s">
        <v>17808</v>
      </c>
      <c r="H3693" s="1" t="s">
        <v>17809</v>
      </c>
      <c r="I3693" s="4">
        <v>84.30020833333333</v>
      </c>
      <c r="J3693" s="1">
        <v>1165.83</v>
      </c>
      <c r="K3693" s="1">
        <v>119.66</v>
      </c>
      <c r="M3693" s="10">
        <f t="array" ref="M3693">_xlfn.XLOOKUP(A3693,subscriptions!B3693:B10004,subscriptions!D3693:D10004)</f>
        <v>120</v>
      </c>
      <c r="N3693" s="10">
        <f t="array" ref="N3693">_xlfn.XLOOKUP(A3693,subscriptions!B3693:B10004,subscriptions!G3693:G10004)</f>
        <v>0</v>
      </c>
      <c r="O3693" s="10">
        <v>120.0</v>
      </c>
      <c r="P3693" s="10" t="str">
        <f t="array" ref="P3693">_xlfn.XLOOKUP(A3693,subscriptions!B3693:B10004,subscriptions!C3693:C10004)</f>
        <v>Residential</v>
      </c>
      <c r="Q3693" s="10" t="s">
        <v>173</v>
      </c>
      <c r="R3693" s="10" t="s">
        <v>212</v>
      </c>
      <c r="S3693" s="10" t="s">
        <v>1172</v>
      </c>
    </row>
    <row r="3694">
      <c r="A3694" s="1" t="s">
        <v>4831</v>
      </c>
      <c r="B3694" s="1" t="s">
        <v>589</v>
      </c>
      <c r="C3694" s="1" t="s">
        <v>1251</v>
      </c>
      <c r="D3694" s="1" t="s">
        <v>153</v>
      </c>
      <c r="E3694" s="1" t="s">
        <v>28</v>
      </c>
      <c r="F3694" s="1" t="s">
        <v>526</v>
      </c>
      <c r="G3694" s="1" t="s">
        <v>17810</v>
      </c>
      <c r="H3694" s="1" t="s">
        <v>17811</v>
      </c>
      <c r="I3694" s="4">
        <v>84.25635416666667</v>
      </c>
      <c r="J3694" s="1">
        <v>2289.11</v>
      </c>
      <c r="K3694" s="1">
        <v>428.77</v>
      </c>
      <c r="M3694" s="10">
        <f t="array" ref="M3694">_xlfn.XLOOKUP(A3694,subscriptions!B3694:B10004,subscriptions!D3694:D10004)</f>
        <v>120</v>
      </c>
      <c r="N3694" s="10">
        <f t="array" ref="N3694">_xlfn.XLOOKUP(A3694,subscriptions!B3694:B10004,subscriptions!G3694:G10004)</f>
        <v>5</v>
      </c>
      <c r="O3694" s="10">
        <v>114.0</v>
      </c>
      <c r="P3694" s="10" t="str">
        <f t="array" ref="P3694">_xlfn.XLOOKUP(A3694,subscriptions!B3694:B10004,subscriptions!C3694:C10004)</f>
        <v>Residential</v>
      </c>
      <c r="Q3694" s="10" t="s">
        <v>194</v>
      </c>
      <c r="R3694" s="10" t="s">
        <v>212</v>
      </c>
      <c r="S3694" s="10" t="s">
        <v>130</v>
      </c>
    </row>
    <row r="3695">
      <c r="A3695" s="1" t="s">
        <v>4832</v>
      </c>
      <c r="B3695" s="1" t="s">
        <v>4627</v>
      </c>
      <c r="C3695" s="1" t="s">
        <v>178</v>
      </c>
      <c r="D3695" s="1" t="s">
        <v>27</v>
      </c>
      <c r="E3695" s="1" t="s">
        <v>280</v>
      </c>
      <c r="F3695" s="1" t="s">
        <v>411</v>
      </c>
      <c r="G3695" s="1" t="s">
        <v>17812</v>
      </c>
      <c r="H3695" s="1" t="s">
        <v>17813</v>
      </c>
      <c r="I3695" s="4">
        <v>84.21351851851851</v>
      </c>
      <c r="J3695" s="1">
        <v>450.69</v>
      </c>
      <c r="K3695" s="1">
        <v>61.29</v>
      </c>
      <c r="M3695" s="10">
        <f t="array" ref="M3695">_xlfn.XLOOKUP(A3695,subscriptions!B3695:B10004,subscriptions!D3695:D10004)</f>
        <v>80</v>
      </c>
      <c r="N3695" s="10">
        <f t="array" ref="N3695">_xlfn.XLOOKUP(A3695,subscriptions!B3695:B10004,subscriptions!G3695:G10004)</f>
        <v>10</v>
      </c>
      <c r="O3695" s="10">
        <v>72.0</v>
      </c>
      <c r="P3695" s="10" t="str">
        <f t="array" ref="P3695">_xlfn.XLOOKUP(A3695,subscriptions!B3695:B10004,subscriptions!C3695:C10004)</f>
        <v>Roam</v>
      </c>
      <c r="Q3695" s="10" t="s">
        <v>128</v>
      </c>
      <c r="R3695" s="10" t="s">
        <v>148</v>
      </c>
      <c r="S3695" s="10" t="s">
        <v>1915</v>
      </c>
    </row>
    <row r="3696">
      <c r="A3696" s="1" t="s">
        <v>4833</v>
      </c>
      <c r="B3696" s="1" t="s">
        <v>2788</v>
      </c>
      <c r="C3696" s="1" t="s">
        <v>330</v>
      </c>
      <c r="D3696" s="1" t="s">
        <v>153</v>
      </c>
      <c r="E3696" s="1" t="s">
        <v>714</v>
      </c>
      <c r="F3696" s="1" t="s">
        <v>3326</v>
      </c>
      <c r="G3696" s="1" t="s">
        <v>17814</v>
      </c>
      <c r="H3696" s="1" t="s">
        <v>17815</v>
      </c>
      <c r="I3696" s="4">
        <v>84.37802083333334</v>
      </c>
      <c r="J3696" s="1">
        <v>684.87</v>
      </c>
      <c r="K3696" s="1">
        <v>85.56</v>
      </c>
      <c r="M3696" s="10">
        <f t="array" ref="M3696">_xlfn.XLOOKUP(A3696,subscriptions!B3696:B10004,subscriptions!D3696:D10004)</f>
        <v>120</v>
      </c>
      <c r="N3696" s="10">
        <f t="array" ref="N3696">_xlfn.XLOOKUP(A3696,subscriptions!B3696:B10004,subscriptions!G3696:G10004)</f>
        <v>20</v>
      </c>
      <c r="O3696" s="10">
        <v>96.0</v>
      </c>
      <c r="P3696" s="10" t="str">
        <f t="array" ref="P3696">_xlfn.XLOOKUP(A3696,subscriptions!B3696:B10004,subscriptions!C3696:C10004)</f>
        <v>Residential</v>
      </c>
      <c r="Q3696" s="10" t="s">
        <v>128</v>
      </c>
      <c r="R3696" s="10" t="s">
        <v>148</v>
      </c>
      <c r="S3696" s="10" t="s">
        <v>1302</v>
      </c>
    </row>
    <row r="3697">
      <c r="A3697" s="1" t="s">
        <v>4834</v>
      </c>
      <c r="B3697" s="1" t="s">
        <v>2018</v>
      </c>
      <c r="C3697" s="1" t="s">
        <v>1388</v>
      </c>
      <c r="D3697" s="1" t="s">
        <v>27</v>
      </c>
      <c r="E3697" s="1" t="s">
        <v>219</v>
      </c>
      <c r="F3697" s="1" t="s">
        <v>660</v>
      </c>
      <c r="G3697" s="1" t="s">
        <v>17816</v>
      </c>
      <c r="H3697" s="1" t="s">
        <v>17817</v>
      </c>
      <c r="I3697" s="4">
        <v>84.17296296296297</v>
      </c>
      <c r="J3697" s="1">
        <v>95.85</v>
      </c>
      <c r="K3697" s="1">
        <v>18.71</v>
      </c>
      <c r="M3697" s="10">
        <f t="array" ref="M3697">_xlfn.XLOOKUP(A3697,subscriptions!B3697:B10004,subscriptions!D3697:D10004)</f>
        <v>120</v>
      </c>
      <c r="N3697" s="10">
        <f t="array" ref="N3697">_xlfn.XLOOKUP(A3697,subscriptions!B3697:B10004,subscriptions!G3697:G10004)</f>
        <v>0</v>
      </c>
      <c r="O3697" s="10">
        <v>120.0</v>
      </c>
      <c r="P3697" s="10" t="str">
        <f t="array" ref="P3697">_xlfn.XLOOKUP(A3697,subscriptions!B3697:B10004,subscriptions!C3697:C10004)</f>
        <v>Residential</v>
      </c>
      <c r="Q3697" s="10" t="s">
        <v>173</v>
      </c>
      <c r="R3697" s="10" t="s">
        <v>212</v>
      </c>
      <c r="S3697" s="10" t="s">
        <v>2630</v>
      </c>
    </row>
    <row r="3698">
      <c r="A3698" s="1" t="s">
        <v>4835</v>
      </c>
      <c r="B3698" s="1" t="s">
        <v>1444</v>
      </c>
      <c r="C3698" s="1" t="s">
        <v>1251</v>
      </c>
      <c r="D3698" s="1" t="s">
        <v>27</v>
      </c>
      <c r="E3698" s="1" t="s">
        <v>332</v>
      </c>
      <c r="F3698" s="1" t="s">
        <v>736</v>
      </c>
      <c r="G3698" s="1" t="s">
        <v>17818</v>
      </c>
      <c r="H3698" s="1" t="s">
        <v>17819</v>
      </c>
      <c r="I3698" s="4">
        <v>84.21042824074074</v>
      </c>
      <c r="J3698" s="1">
        <v>4935.35</v>
      </c>
      <c r="K3698" s="1">
        <v>1129.94</v>
      </c>
      <c r="M3698" s="10">
        <f t="array" ref="M3698">_xlfn.XLOOKUP(A3698,subscriptions!B3698:B10004,subscriptions!D3698:D10004)</f>
        <v>120</v>
      </c>
      <c r="N3698" s="10">
        <f t="array" ref="N3698">_xlfn.XLOOKUP(A3698,subscriptions!B3698:B10004,subscriptions!G3698:G10004)</f>
        <v>5</v>
      </c>
      <c r="O3698" s="10">
        <v>114.0</v>
      </c>
      <c r="P3698" s="10" t="str">
        <f t="array" ref="P3698">_xlfn.XLOOKUP(A3698,subscriptions!B3698:B10004,subscriptions!C3698:C10004)</f>
        <v>Residential</v>
      </c>
      <c r="Q3698" s="10" t="s">
        <v>194</v>
      </c>
      <c r="R3698" s="10" t="s">
        <v>212</v>
      </c>
      <c r="S3698" s="10" t="s">
        <v>770</v>
      </c>
    </row>
    <row r="3699">
      <c r="A3699" s="1" t="s">
        <v>4836</v>
      </c>
      <c r="B3699" s="1" t="s">
        <v>389</v>
      </c>
      <c r="C3699" s="1" t="s">
        <v>198</v>
      </c>
      <c r="D3699" s="1" t="s">
        <v>27</v>
      </c>
      <c r="E3699" s="1" t="s">
        <v>332</v>
      </c>
      <c r="F3699" s="1" t="s">
        <v>618</v>
      </c>
      <c r="G3699" s="1" t="s">
        <v>17820</v>
      </c>
      <c r="H3699" s="1" t="s">
        <v>17821</v>
      </c>
      <c r="I3699" s="4">
        <v>84.20973379629629</v>
      </c>
      <c r="J3699" s="1">
        <v>1703.33</v>
      </c>
      <c r="K3699" s="1">
        <v>191.51</v>
      </c>
      <c r="M3699" s="10">
        <f t="array" ref="M3699">_xlfn.XLOOKUP(A3699,subscriptions!B3699:B10004,subscriptions!D3699:D10004)</f>
        <v>50</v>
      </c>
      <c r="N3699" s="10">
        <f t="array" ref="N3699">_xlfn.XLOOKUP(A3699,subscriptions!B3699:B10004,subscriptions!G3699:G10004)</f>
        <v>10</v>
      </c>
      <c r="O3699" s="10">
        <v>45.0</v>
      </c>
      <c r="P3699" s="10" t="str">
        <f t="array" ref="P3699">_xlfn.XLOOKUP(A3699,subscriptions!B3699:B10004,subscriptions!C3699:C10004)</f>
        <v>Mini</v>
      </c>
      <c r="Q3699" s="10" t="s">
        <v>128</v>
      </c>
      <c r="R3699" s="10" t="s">
        <v>148</v>
      </c>
      <c r="S3699" s="10" t="s">
        <v>353</v>
      </c>
    </row>
    <row r="3700">
      <c r="A3700" s="1" t="s">
        <v>4837</v>
      </c>
      <c r="B3700" s="1" t="s">
        <v>355</v>
      </c>
      <c r="C3700" s="1" t="s">
        <v>218</v>
      </c>
      <c r="D3700" s="1" t="s">
        <v>153</v>
      </c>
      <c r="E3700" s="1" t="s">
        <v>280</v>
      </c>
      <c r="F3700" s="1" t="s">
        <v>411</v>
      </c>
      <c r="G3700" s="1" t="s">
        <v>17822</v>
      </c>
      <c r="H3700" s="1" t="s">
        <v>17823</v>
      </c>
      <c r="I3700" s="4">
        <v>84.25795138888888</v>
      </c>
      <c r="J3700" s="1">
        <v>4109.19</v>
      </c>
      <c r="K3700" s="1">
        <v>627.74</v>
      </c>
      <c r="M3700" s="10">
        <f t="array" ref="M3700">_xlfn.XLOOKUP(A3700,subscriptions!B3700:B10004,subscriptions!D3700:D10004)</f>
        <v>80</v>
      </c>
      <c r="N3700" s="10">
        <f t="array" ref="N3700">_xlfn.XLOOKUP(A3700,subscriptions!B3700:B10004,subscriptions!G3700:G10004)</f>
        <v>20</v>
      </c>
      <c r="O3700" s="10">
        <v>64.0</v>
      </c>
      <c r="P3700" s="10" t="str">
        <f t="array" ref="P3700">_xlfn.XLOOKUP(A3700,subscriptions!B3700:B10004,subscriptions!C3700:C10004)</f>
        <v>Roam</v>
      </c>
      <c r="Q3700" s="10" t="s">
        <v>128</v>
      </c>
      <c r="R3700" s="10" t="s">
        <v>148</v>
      </c>
      <c r="S3700" s="10" t="s">
        <v>603</v>
      </c>
    </row>
    <row r="3701">
      <c r="A3701" s="1" t="s">
        <v>4839</v>
      </c>
      <c r="B3701" s="1" t="s">
        <v>1527</v>
      </c>
      <c r="C3701" s="1" t="s">
        <v>1415</v>
      </c>
      <c r="D3701" s="1" t="s">
        <v>153</v>
      </c>
      <c r="E3701" s="1" t="s">
        <v>111</v>
      </c>
      <c r="F3701" s="1" t="s">
        <v>135</v>
      </c>
      <c r="G3701" s="1" t="s">
        <v>17824</v>
      </c>
      <c r="H3701" s="1" t="s">
        <v>17825</v>
      </c>
      <c r="I3701" s="4">
        <v>84.2571875</v>
      </c>
      <c r="J3701" s="1">
        <v>512.84</v>
      </c>
      <c r="K3701" s="1">
        <v>86.93</v>
      </c>
      <c r="M3701" s="10">
        <f t="array" ref="M3701">_xlfn.XLOOKUP(A3701,subscriptions!B3701:B10004,subscriptions!D3701:D10004)</f>
        <v>80</v>
      </c>
      <c r="N3701" s="10">
        <f t="array" ref="N3701">_xlfn.XLOOKUP(A3701,subscriptions!B3701:B10004,subscriptions!G3701:G10004)</f>
        <v>0</v>
      </c>
      <c r="O3701" s="10">
        <v>80.0</v>
      </c>
      <c r="P3701" s="10" t="str">
        <f t="array" ref="P3701">_xlfn.XLOOKUP(A3701,subscriptions!B3701:B10004,subscriptions!C3701:C10004)</f>
        <v>Roam</v>
      </c>
      <c r="Q3701" s="10" t="s">
        <v>173</v>
      </c>
      <c r="R3701" s="10" t="s">
        <v>148</v>
      </c>
      <c r="S3701" s="10" t="s">
        <v>175</v>
      </c>
    </row>
    <row r="3702">
      <c r="A3702" s="1" t="s">
        <v>4840</v>
      </c>
      <c r="B3702" s="1" t="s">
        <v>1939</v>
      </c>
      <c r="C3702" s="1" t="s">
        <v>786</v>
      </c>
      <c r="D3702" s="1" t="s">
        <v>153</v>
      </c>
      <c r="E3702" s="1" t="s">
        <v>28</v>
      </c>
      <c r="F3702" s="1" t="s">
        <v>29</v>
      </c>
      <c r="G3702" s="1" t="s">
        <v>17826</v>
      </c>
      <c r="H3702" s="1" t="s">
        <v>17827</v>
      </c>
      <c r="I3702" s="4">
        <v>84.33473379629629</v>
      </c>
      <c r="J3702" s="1">
        <v>1468.05</v>
      </c>
      <c r="K3702" s="1">
        <v>175.0</v>
      </c>
      <c r="M3702" s="10">
        <f t="array" ref="M3702">_xlfn.XLOOKUP(A3702,subscriptions!B3702:B10004,subscriptions!D3702:D10004)</f>
        <v>50</v>
      </c>
      <c r="N3702" s="10">
        <f t="array" ref="N3702">_xlfn.XLOOKUP(A3702,subscriptions!B3702:B10004,subscriptions!G3702:G10004)</f>
        <v>5</v>
      </c>
      <c r="O3702" s="10">
        <v>47.5</v>
      </c>
      <c r="P3702" s="10" t="str">
        <f t="array" ref="P3702">_xlfn.XLOOKUP(A3702,subscriptions!B3702:B10004,subscriptions!C3702:C10004)</f>
        <v>Mini</v>
      </c>
      <c r="Q3702" s="10" t="s">
        <v>194</v>
      </c>
      <c r="R3702" s="10" t="s">
        <v>148</v>
      </c>
      <c r="S3702" s="10" t="s">
        <v>643</v>
      </c>
    </row>
    <row r="3703">
      <c r="A3703" s="1" t="s">
        <v>4841</v>
      </c>
      <c r="B3703" s="1" t="s">
        <v>1009</v>
      </c>
      <c r="C3703" s="1" t="s">
        <v>1876</v>
      </c>
      <c r="D3703" s="1" t="s">
        <v>153</v>
      </c>
      <c r="E3703" s="1" t="s">
        <v>219</v>
      </c>
      <c r="F3703" s="1" t="s">
        <v>971</v>
      </c>
      <c r="G3703" s="1" t="s">
        <v>17828</v>
      </c>
      <c r="H3703" s="1" t="s">
        <v>17829</v>
      </c>
      <c r="I3703" s="4">
        <v>84.38090277777778</v>
      </c>
      <c r="J3703" s="1">
        <v>1752.14</v>
      </c>
      <c r="K3703" s="1">
        <v>253.22</v>
      </c>
      <c r="M3703" s="10">
        <f t="array" ref="M3703">_xlfn.XLOOKUP(A3703,subscriptions!B3703:B10004,subscriptions!D3703:D10004)</f>
        <v>120</v>
      </c>
      <c r="N3703" s="10">
        <f t="array" ref="N3703">_xlfn.XLOOKUP(A3703,subscriptions!B3703:B10004,subscriptions!G3703:G10004)</f>
        <v>10</v>
      </c>
      <c r="O3703" s="10">
        <v>108.0</v>
      </c>
      <c r="P3703" s="10" t="str">
        <f t="array" ref="P3703">_xlfn.XLOOKUP(A3703,subscriptions!B3703:B10004,subscriptions!C3703:C10004)</f>
        <v>Residential</v>
      </c>
      <c r="Q3703" s="10" t="s">
        <v>128</v>
      </c>
      <c r="R3703" s="10" t="s">
        <v>212</v>
      </c>
      <c r="S3703" s="10" t="s">
        <v>762</v>
      </c>
    </row>
    <row r="3704">
      <c r="A3704" s="1" t="s">
        <v>4842</v>
      </c>
      <c r="B3704" s="1" t="s">
        <v>1664</v>
      </c>
      <c r="C3704" s="1" t="s">
        <v>3912</v>
      </c>
      <c r="D3704" s="1" t="s">
        <v>153</v>
      </c>
      <c r="E3704" s="1" t="s">
        <v>28</v>
      </c>
      <c r="F3704" s="1" t="s">
        <v>29</v>
      </c>
      <c r="G3704" s="1" t="s">
        <v>17830</v>
      </c>
      <c r="H3704" s="1" t="s">
        <v>17831</v>
      </c>
      <c r="I3704" s="4">
        <v>84.37591435185185</v>
      </c>
      <c r="J3704" s="1">
        <v>623.1</v>
      </c>
      <c r="K3704" s="1">
        <v>128.9</v>
      </c>
      <c r="M3704" s="10">
        <f t="array" ref="M3704">_xlfn.XLOOKUP(A3704,subscriptions!B3704:B10004,subscriptions!D3704:D10004)</f>
        <v>120</v>
      </c>
      <c r="N3704" s="10">
        <f t="array" ref="N3704">_xlfn.XLOOKUP(A3704,subscriptions!B3704:B10004,subscriptions!G3704:G10004)</f>
        <v>20</v>
      </c>
      <c r="O3704" s="10">
        <v>96.0</v>
      </c>
      <c r="P3704" s="10" t="str">
        <f t="array" ref="P3704">_xlfn.XLOOKUP(A3704,subscriptions!B3704:B10004,subscriptions!C3704:C10004)</f>
        <v>Residential</v>
      </c>
      <c r="Q3704" s="10" t="s">
        <v>128</v>
      </c>
      <c r="R3704" s="10" t="s">
        <v>148</v>
      </c>
      <c r="S3704" s="10" t="s">
        <v>1442</v>
      </c>
    </row>
    <row r="3705">
      <c r="A3705" s="1" t="s">
        <v>4844</v>
      </c>
      <c r="B3705" s="1" t="s">
        <v>1262</v>
      </c>
      <c r="C3705" s="1" t="s">
        <v>673</v>
      </c>
      <c r="D3705" s="1" t="s">
        <v>27</v>
      </c>
      <c r="E3705" s="1" t="s">
        <v>179</v>
      </c>
      <c r="F3705" s="1" t="s">
        <v>357</v>
      </c>
      <c r="G3705" s="1" t="s">
        <v>17832</v>
      </c>
      <c r="H3705" s="1" t="s">
        <v>17833</v>
      </c>
      <c r="I3705" s="4">
        <v>84.17043981481481</v>
      </c>
      <c r="J3705" s="1">
        <v>2876.89</v>
      </c>
      <c r="K3705" s="1">
        <v>512.62</v>
      </c>
      <c r="L3705" s="1">
        <v>100.0</v>
      </c>
      <c r="M3705" s="10">
        <f t="array" ref="M3705">_xlfn.XLOOKUP(A3705,subscriptions!B3705:B10004,subscriptions!D3705:D10004)</f>
        <v>120</v>
      </c>
      <c r="N3705" s="10">
        <f t="array" ref="N3705">_xlfn.XLOOKUP(A3705,subscriptions!B3705:B10004,subscriptions!G3705:G10004)</f>
        <v>0</v>
      </c>
      <c r="O3705" s="10">
        <v>120.0</v>
      </c>
      <c r="P3705" s="10" t="str">
        <f t="array" ref="P3705">_xlfn.XLOOKUP(A3705,subscriptions!B3705:B10004,subscriptions!C3705:C10004)</f>
        <v>Residential</v>
      </c>
      <c r="Q3705" s="10" t="s">
        <v>173</v>
      </c>
      <c r="R3705" s="10" t="s">
        <v>212</v>
      </c>
      <c r="S3705" s="10" t="s">
        <v>2494</v>
      </c>
    </row>
    <row r="3706">
      <c r="A3706" s="1" t="s">
        <v>4846</v>
      </c>
      <c r="B3706" s="1" t="s">
        <v>2327</v>
      </c>
      <c r="C3706" s="1" t="s">
        <v>198</v>
      </c>
      <c r="D3706" s="1" t="s">
        <v>27</v>
      </c>
      <c r="E3706" s="1" t="s">
        <v>332</v>
      </c>
      <c r="F3706" s="1" t="s">
        <v>333</v>
      </c>
      <c r="G3706" s="1" t="s">
        <v>17834</v>
      </c>
      <c r="H3706" s="1" t="s">
        <v>17835</v>
      </c>
      <c r="I3706" s="4">
        <v>84.38342592592592</v>
      </c>
      <c r="J3706" s="1">
        <v>4460.77</v>
      </c>
      <c r="K3706" s="1">
        <v>1110.86</v>
      </c>
      <c r="M3706" s="10">
        <f t="array" ref="M3706">_xlfn.XLOOKUP(A3706,subscriptions!B3706:B10004,subscriptions!D3706:D10004)</f>
        <v>120</v>
      </c>
      <c r="N3706" s="10">
        <f t="array" ref="N3706">_xlfn.XLOOKUP(A3706,subscriptions!B3706:B10004,subscriptions!G3706:G10004)</f>
        <v>5</v>
      </c>
      <c r="O3706" s="10">
        <v>114.0</v>
      </c>
      <c r="P3706" s="10" t="str">
        <f t="array" ref="P3706">_xlfn.XLOOKUP(A3706,subscriptions!B3706:B10004,subscriptions!C3706:C10004)</f>
        <v>Residential</v>
      </c>
      <c r="Q3706" s="10" t="s">
        <v>194</v>
      </c>
      <c r="R3706" s="10" t="s">
        <v>212</v>
      </c>
      <c r="S3706" s="10" t="s">
        <v>882</v>
      </c>
    </row>
    <row r="3707">
      <c r="A3707" s="1" t="s">
        <v>4847</v>
      </c>
      <c r="B3707" s="1" t="s">
        <v>1387</v>
      </c>
      <c r="C3707" s="1" t="s">
        <v>509</v>
      </c>
      <c r="D3707" s="1" t="s">
        <v>27</v>
      </c>
      <c r="E3707" s="1" t="s">
        <v>262</v>
      </c>
      <c r="F3707" s="1" t="s">
        <v>392</v>
      </c>
      <c r="G3707" s="1" t="s">
        <v>17836</v>
      </c>
      <c r="H3707" s="1" t="s">
        <v>17837</v>
      </c>
      <c r="I3707" s="4">
        <v>84.25146990740741</v>
      </c>
      <c r="J3707" s="1">
        <v>3292.35</v>
      </c>
      <c r="K3707" s="1">
        <v>466.56</v>
      </c>
      <c r="M3707" s="10">
        <f t="array" ref="M3707">_xlfn.XLOOKUP(A3707,subscriptions!B3707:B10004,subscriptions!D3707:D10004)</f>
        <v>120</v>
      </c>
      <c r="N3707" s="10">
        <f t="array" ref="N3707">_xlfn.XLOOKUP(A3707,subscriptions!B3707:B10004,subscriptions!G3707:G10004)</f>
        <v>10</v>
      </c>
      <c r="O3707" s="10">
        <v>108.0</v>
      </c>
      <c r="P3707" s="10" t="str">
        <f t="array" ref="P3707">_xlfn.XLOOKUP(A3707,subscriptions!B3707:B10004,subscriptions!C3707:C10004)</f>
        <v>Residential</v>
      </c>
      <c r="Q3707" s="10" t="s">
        <v>128</v>
      </c>
      <c r="R3707" s="10" t="s">
        <v>212</v>
      </c>
      <c r="S3707" s="10" t="s">
        <v>4065</v>
      </c>
    </row>
    <row r="3708">
      <c r="A3708" s="1" t="s">
        <v>4848</v>
      </c>
      <c r="B3708" s="1" t="s">
        <v>2327</v>
      </c>
      <c r="C3708" s="1" t="s">
        <v>605</v>
      </c>
      <c r="D3708" s="1" t="s">
        <v>27</v>
      </c>
      <c r="E3708" s="1" t="s">
        <v>262</v>
      </c>
      <c r="F3708" s="1" t="s">
        <v>4113</v>
      </c>
      <c r="G3708" s="1" t="s">
        <v>17838</v>
      </c>
      <c r="H3708" s="1" t="s">
        <v>17839</v>
      </c>
      <c r="I3708" s="4">
        <v>84.42086805555556</v>
      </c>
      <c r="J3708" s="1">
        <v>2065.24</v>
      </c>
      <c r="K3708" s="1">
        <v>432.73</v>
      </c>
      <c r="M3708" s="10">
        <f t="array" ref="M3708">_xlfn.XLOOKUP(A3708,subscriptions!B3708:B10004,subscriptions!D3708:D10004)</f>
        <v>80</v>
      </c>
      <c r="N3708" s="10">
        <f t="array" ref="N3708">_xlfn.XLOOKUP(A3708,subscriptions!B3708:B10004,subscriptions!G3708:G10004)</f>
        <v>20</v>
      </c>
      <c r="O3708" s="10">
        <v>64.0</v>
      </c>
      <c r="P3708" s="10" t="str">
        <f t="array" ref="P3708">_xlfn.XLOOKUP(A3708,subscriptions!B3708:B10004,subscriptions!C3708:C10004)</f>
        <v>Roam</v>
      </c>
      <c r="Q3708" s="10" t="s">
        <v>128</v>
      </c>
      <c r="R3708" s="10" t="s">
        <v>148</v>
      </c>
      <c r="S3708" s="10" t="s">
        <v>2152</v>
      </c>
    </row>
    <row r="3709">
      <c r="A3709" s="1" t="s">
        <v>4849</v>
      </c>
      <c r="B3709" s="1" t="s">
        <v>1527</v>
      </c>
      <c r="C3709" s="1" t="s">
        <v>827</v>
      </c>
      <c r="D3709" s="1" t="s">
        <v>153</v>
      </c>
      <c r="E3709" s="1" t="s">
        <v>280</v>
      </c>
      <c r="F3709" s="1" t="s">
        <v>2239</v>
      </c>
      <c r="G3709" s="1" t="s">
        <v>17840</v>
      </c>
      <c r="H3709" s="1" t="s">
        <v>17841</v>
      </c>
      <c r="I3709" s="4">
        <v>84.38217592592592</v>
      </c>
      <c r="J3709" s="1">
        <v>537.48</v>
      </c>
      <c r="K3709" s="1">
        <v>87.99</v>
      </c>
      <c r="M3709" s="10">
        <f t="array" ref="M3709">_xlfn.XLOOKUP(A3709,subscriptions!B3709:B10004,subscriptions!D3709:D10004)</f>
        <v>80</v>
      </c>
      <c r="N3709" s="10">
        <f t="array" ref="N3709">_xlfn.XLOOKUP(A3709,subscriptions!B3709:B10004,subscriptions!G3709:G10004)</f>
        <v>0</v>
      </c>
      <c r="O3709" s="10">
        <v>80.0</v>
      </c>
      <c r="P3709" s="10" t="str">
        <f t="array" ref="P3709">_xlfn.XLOOKUP(A3709,subscriptions!B3709:B10004,subscriptions!C3709:C10004)</f>
        <v>Roam</v>
      </c>
      <c r="Q3709" s="10" t="s">
        <v>173</v>
      </c>
      <c r="R3709" s="10" t="s">
        <v>148</v>
      </c>
      <c r="S3709" s="10" t="s">
        <v>293</v>
      </c>
    </row>
    <row r="3710">
      <c r="A3710" s="1" t="s">
        <v>4850</v>
      </c>
      <c r="B3710" s="1" t="s">
        <v>375</v>
      </c>
      <c r="C3710" s="1" t="s">
        <v>509</v>
      </c>
      <c r="D3710" s="1" t="s">
        <v>27</v>
      </c>
      <c r="E3710" s="1" t="s">
        <v>179</v>
      </c>
      <c r="F3710" s="1" t="s">
        <v>200</v>
      </c>
      <c r="G3710" s="1" t="s">
        <v>17842</v>
      </c>
      <c r="H3710" s="1" t="s">
        <v>17843</v>
      </c>
      <c r="I3710" s="4">
        <v>84.33898148148148</v>
      </c>
      <c r="J3710" s="1">
        <v>546.13</v>
      </c>
      <c r="K3710" s="1">
        <v>103.47</v>
      </c>
      <c r="L3710" s="1">
        <v>100.0</v>
      </c>
      <c r="M3710" s="10">
        <f t="array" ref="M3710">_xlfn.XLOOKUP(A3710,subscriptions!B3710:B10004,subscriptions!D3710:D10004)</f>
        <v>120</v>
      </c>
      <c r="N3710" s="10">
        <f t="array" ref="N3710">_xlfn.XLOOKUP(A3710,subscriptions!B3710:B10004,subscriptions!G3710:G10004)</f>
        <v>5</v>
      </c>
      <c r="O3710" s="10">
        <v>114.0</v>
      </c>
      <c r="P3710" s="10" t="str">
        <f t="array" ref="P3710">_xlfn.XLOOKUP(A3710,subscriptions!B3710:B10004,subscriptions!C3710:C10004)</f>
        <v>Residential</v>
      </c>
      <c r="Q3710" s="10" t="s">
        <v>194</v>
      </c>
      <c r="R3710" s="10" t="s">
        <v>212</v>
      </c>
      <c r="S3710" s="10" t="s">
        <v>2016</v>
      </c>
    </row>
    <row r="3711">
      <c r="A3711" s="1" t="s">
        <v>4851</v>
      </c>
      <c r="B3711" s="1" t="s">
        <v>236</v>
      </c>
      <c r="C3711" s="1" t="s">
        <v>178</v>
      </c>
      <c r="D3711" s="1" t="s">
        <v>153</v>
      </c>
      <c r="E3711" s="1" t="s">
        <v>239</v>
      </c>
      <c r="F3711" s="1" t="s">
        <v>240</v>
      </c>
      <c r="G3711" s="1" t="s">
        <v>17844</v>
      </c>
      <c r="H3711" s="1" t="s">
        <v>17845</v>
      </c>
      <c r="I3711" s="4">
        <v>84.17292824074075</v>
      </c>
      <c r="J3711" s="1">
        <v>5009.94</v>
      </c>
      <c r="K3711" s="1">
        <v>590.93</v>
      </c>
      <c r="M3711" s="10">
        <f t="array" ref="M3711">_xlfn.XLOOKUP(A3711,subscriptions!B3711:B10004,subscriptions!D3711:D10004)</f>
        <v>80</v>
      </c>
      <c r="N3711" s="10">
        <f t="array" ref="N3711">_xlfn.XLOOKUP(A3711,subscriptions!B3711:B10004,subscriptions!G3711:G10004)</f>
        <v>10</v>
      </c>
      <c r="O3711" s="10">
        <v>72.0</v>
      </c>
      <c r="P3711" s="10" t="str">
        <f t="array" ref="P3711">_xlfn.XLOOKUP(A3711,subscriptions!B3711:B10004,subscriptions!C3711:C10004)</f>
        <v>Roam</v>
      </c>
      <c r="Q3711" s="10" t="s">
        <v>128</v>
      </c>
      <c r="R3711" s="10" t="s">
        <v>148</v>
      </c>
      <c r="S3711" s="10" t="s">
        <v>2630</v>
      </c>
    </row>
    <row r="3712">
      <c r="A3712" s="1" t="s">
        <v>4852</v>
      </c>
      <c r="B3712" s="1" t="s">
        <v>1317</v>
      </c>
      <c r="C3712" s="1" t="s">
        <v>152</v>
      </c>
      <c r="D3712" s="1" t="s">
        <v>27</v>
      </c>
      <c r="E3712" s="1" t="s">
        <v>280</v>
      </c>
      <c r="F3712" s="1" t="s">
        <v>1706</v>
      </c>
      <c r="G3712" s="1" t="s">
        <v>17846</v>
      </c>
      <c r="H3712" s="1" t="s">
        <v>17847</v>
      </c>
      <c r="I3712" s="4">
        <v>84.16760416666666</v>
      </c>
      <c r="J3712" s="1">
        <v>65.51</v>
      </c>
      <c r="K3712" s="1">
        <v>22.36</v>
      </c>
      <c r="M3712" s="10">
        <f t="array" ref="M3712">_xlfn.XLOOKUP(A3712,subscriptions!B3712:B10004,subscriptions!D3712:D10004)</f>
        <v>120</v>
      </c>
      <c r="N3712" s="10">
        <f t="array" ref="N3712">_xlfn.XLOOKUP(A3712,subscriptions!B3712:B10004,subscriptions!G3712:G10004)</f>
        <v>20</v>
      </c>
      <c r="O3712" s="10">
        <v>96.0</v>
      </c>
      <c r="P3712" s="10" t="str">
        <f t="array" ref="P3712">_xlfn.XLOOKUP(A3712,subscriptions!B3712:B10004,subscriptions!C3712:C10004)</f>
        <v>Residential</v>
      </c>
      <c r="Q3712" s="10" t="s">
        <v>128</v>
      </c>
      <c r="R3712" s="10" t="s">
        <v>148</v>
      </c>
      <c r="S3712" s="10" t="s">
        <v>1412</v>
      </c>
    </row>
    <row r="3713">
      <c r="A3713" s="1" t="s">
        <v>4853</v>
      </c>
      <c r="B3713" s="1" t="s">
        <v>1939</v>
      </c>
      <c r="C3713" s="1" t="s">
        <v>178</v>
      </c>
      <c r="D3713" s="1" t="s">
        <v>153</v>
      </c>
      <c r="E3713" s="1" t="s">
        <v>280</v>
      </c>
      <c r="F3713" s="1" t="s">
        <v>1478</v>
      </c>
      <c r="G3713" s="1" t="s">
        <v>17848</v>
      </c>
      <c r="H3713" s="1" t="s">
        <v>17849</v>
      </c>
      <c r="I3713" s="4">
        <v>84.16832175925926</v>
      </c>
      <c r="J3713" s="1">
        <v>1938.44</v>
      </c>
      <c r="K3713" s="1">
        <v>394.55</v>
      </c>
      <c r="M3713" s="10">
        <f t="array" ref="M3713">_xlfn.XLOOKUP(A3713,subscriptions!B3713:B10004,subscriptions!D3713:D10004)</f>
        <v>120</v>
      </c>
      <c r="N3713" s="10">
        <f t="array" ref="N3713">_xlfn.XLOOKUP(A3713,subscriptions!B3713:B10004,subscriptions!G3713:G10004)</f>
        <v>0</v>
      </c>
      <c r="O3713" s="10">
        <v>120.0</v>
      </c>
      <c r="P3713" s="10" t="str">
        <f t="array" ref="P3713">_xlfn.XLOOKUP(A3713,subscriptions!B3713:B10004,subscriptions!C3713:C10004)</f>
        <v>Residential</v>
      </c>
      <c r="Q3713" s="10" t="s">
        <v>173</v>
      </c>
      <c r="R3713" s="10" t="s">
        <v>212</v>
      </c>
      <c r="S3713" s="10" t="s">
        <v>1042</v>
      </c>
    </row>
    <row r="3714">
      <c r="A3714" s="1" t="s">
        <v>4854</v>
      </c>
      <c r="B3714" s="1" t="s">
        <v>573</v>
      </c>
      <c r="C3714" s="1" t="s">
        <v>2483</v>
      </c>
      <c r="D3714" s="1" t="s">
        <v>27</v>
      </c>
      <c r="E3714" s="1" t="s">
        <v>280</v>
      </c>
      <c r="F3714" s="1" t="s">
        <v>1706</v>
      </c>
      <c r="G3714" s="1" t="s">
        <v>17850</v>
      </c>
      <c r="H3714" s="1" t="s">
        <v>17851</v>
      </c>
      <c r="I3714" s="4">
        <v>84.2140625</v>
      </c>
      <c r="J3714" s="1">
        <v>1887.52</v>
      </c>
      <c r="K3714" s="1">
        <v>196.22</v>
      </c>
      <c r="M3714" s="10">
        <f t="array" ref="M3714">_xlfn.XLOOKUP(A3714,subscriptions!B3714:B10004,subscriptions!D3714:D10004)</f>
        <v>120</v>
      </c>
      <c r="N3714" s="10">
        <f t="array" ref="N3714">_xlfn.XLOOKUP(A3714,subscriptions!B3714:B10004,subscriptions!G3714:G10004)</f>
        <v>5</v>
      </c>
      <c r="O3714" s="10">
        <v>114.0</v>
      </c>
      <c r="P3714" s="10" t="str">
        <f t="array" ref="P3714">_xlfn.XLOOKUP(A3714,subscriptions!B3714:B10004,subscriptions!C3714:C10004)</f>
        <v>Residential</v>
      </c>
      <c r="Q3714" s="10" t="s">
        <v>194</v>
      </c>
      <c r="R3714" s="10" t="s">
        <v>212</v>
      </c>
      <c r="S3714" s="10" t="s">
        <v>388</v>
      </c>
    </row>
    <row r="3715">
      <c r="A3715" s="1" t="s">
        <v>4855</v>
      </c>
      <c r="B3715" s="1" t="s">
        <v>109</v>
      </c>
      <c r="C3715" s="1" t="s">
        <v>786</v>
      </c>
      <c r="D3715" s="1" t="s">
        <v>27</v>
      </c>
      <c r="E3715" s="1" t="s">
        <v>262</v>
      </c>
      <c r="F3715" s="1" t="s">
        <v>885</v>
      </c>
      <c r="G3715" s="1" t="s">
        <v>17852</v>
      </c>
      <c r="H3715" s="1" t="s">
        <v>17853</v>
      </c>
      <c r="I3715" s="4">
        <v>84.34171296296296</v>
      </c>
      <c r="J3715" s="1">
        <v>1512.03</v>
      </c>
      <c r="K3715" s="1">
        <v>220.55</v>
      </c>
      <c r="M3715" s="10">
        <f t="array" ref="M3715">_xlfn.XLOOKUP(A3715,subscriptions!B3715:B10004,subscriptions!D3715:D10004)</f>
        <v>120</v>
      </c>
      <c r="N3715" s="10">
        <f t="array" ref="N3715">_xlfn.XLOOKUP(A3715,subscriptions!B3715:B10004,subscriptions!G3715:G10004)</f>
        <v>10</v>
      </c>
      <c r="O3715" s="10">
        <v>108.0</v>
      </c>
      <c r="P3715" s="10" t="str">
        <f t="array" ref="P3715">_xlfn.XLOOKUP(A3715,subscriptions!B3715:B10004,subscriptions!C3715:C10004)</f>
        <v>Residential</v>
      </c>
      <c r="Q3715" s="10" t="s">
        <v>128</v>
      </c>
      <c r="R3715" s="10" t="s">
        <v>212</v>
      </c>
      <c r="S3715" s="10" t="s">
        <v>1703</v>
      </c>
    </row>
    <row r="3716">
      <c r="A3716" s="1" t="s">
        <v>4856</v>
      </c>
      <c r="B3716" s="1" t="s">
        <v>1387</v>
      </c>
      <c r="C3716" s="1" t="s">
        <v>441</v>
      </c>
      <c r="D3716" s="1" t="s">
        <v>27</v>
      </c>
      <c r="E3716" s="1" t="s">
        <v>332</v>
      </c>
      <c r="F3716" s="1" t="s">
        <v>1749</v>
      </c>
      <c r="G3716" s="1" t="s">
        <v>17854</v>
      </c>
      <c r="H3716" s="1" t="s">
        <v>17855</v>
      </c>
      <c r="I3716" s="4">
        <v>84.17162037037038</v>
      </c>
      <c r="J3716" s="1">
        <v>6974.17</v>
      </c>
      <c r="K3716" s="1">
        <v>1124.94</v>
      </c>
      <c r="M3716" s="10">
        <f t="array" ref="M3716">_xlfn.XLOOKUP(A3716,subscriptions!B3716:B10004,subscriptions!D3716:D10004)</f>
        <v>120</v>
      </c>
      <c r="N3716" s="10">
        <f t="array" ref="N3716">_xlfn.XLOOKUP(A3716,subscriptions!B3716:B10004,subscriptions!G3716:G10004)</f>
        <v>20</v>
      </c>
      <c r="O3716" s="10">
        <v>96.0</v>
      </c>
      <c r="P3716" s="10" t="str">
        <f t="array" ref="P3716">_xlfn.XLOOKUP(A3716,subscriptions!B3716:B10004,subscriptions!C3716:C10004)</f>
        <v>Residential</v>
      </c>
      <c r="Q3716" s="10" t="s">
        <v>128</v>
      </c>
      <c r="R3716" s="10" t="s">
        <v>148</v>
      </c>
      <c r="S3716" s="10" t="s">
        <v>1082</v>
      </c>
    </row>
    <row r="3717">
      <c r="A3717" s="1" t="s">
        <v>4857</v>
      </c>
      <c r="B3717" s="1" t="s">
        <v>645</v>
      </c>
      <c r="C3717" s="1" t="s">
        <v>764</v>
      </c>
      <c r="D3717" s="1" t="s">
        <v>153</v>
      </c>
      <c r="E3717" s="1" t="s">
        <v>111</v>
      </c>
      <c r="F3717" s="1" t="s">
        <v>112</v>
      </c>
      <c r="G3717" s="1" t="s">
        <v>17856</v>
      </c>
      <c r="H3717" s="1" t="s">
        <v>17857</v>
      </c>
      <c r="I3717" s="4">
        <v>84.37918981481481</v>
      </c>
      <c r="J3717" s="1">
        <v>610.69</v>
      </c>
      <c r="K3717" s="1">
        <v>160.77</v>
      </c>
      <c r="M3717" s="10">
        <f t="array" ref="M3717">_xlfn.XLOOKUP(A3717,subscriptions!B3717:B10004,subscriptions!D3717:D10004)</f>
        <v>80</v>
      </c>
      <c r="N3717" s="10">
        <f t="array" ref="N3717">_xlfn.XLOOKUP(A3717,subscriptions!B3717:B10004,subscriptions!G3717:G10004)</f>
        <v>0</v>
      </c>
      <c r="O3717" s="10">
        <v>80.0</v>
      </c>
      <c r="P3717" s="10" t="str">
        <f t="array" ref="P3717">_xlfn.XLOOKUP(A3717,subscriptions!B3717:B10004,subscriptions!C3717:C10004)</f>
        <v>Roam</v>
      </c>
      <c r="Q3717" s="10" t="s">
        <v>173</v>
      </c>
      <c r="R3717" s="10" t="s">
        <v>148</v>
      </c>
      <c r="S3717" s="10" t="s">
        <v>2380</v>
      </c>
    </row>
    <row r="3718">
      <c r="A3718" s="1" t="s">
        <v>4858</v>
      </c>
      <c r="B3718" s="1" t="s">
        <v>1886</v>
      </c>
      <c r="C3718" s="1" t="s">
        <v>1142</v>
      </c>
      <c r="D3718" s="1" t="s">
        <v>27</v>
      </c>
      <c r="E3718" s="1" t="s">
        <v>219</v>
      </c>
      <c r="F3718" s="1" t="s">
        <v>458</v>
      </c>
      <c r="G3718" s="1" t="s">
        <v>17858</v>
      </c>
      <c r="H3718" s="1" t="s">
        <v>17859</v>
      </c>
      <c r="I3718" s="4">
        <v>84.41956018518519</v>
      </c>
      <c r="J3718" s="1">
        <v>673.21</v>
      </c>
      <c r="K3718" s="1">
        <v>66.45</v>
      </c>
      <c r="M3718" s="10">
        <f t="array" ref="M3718">_xlfn.XLOOKUP(A3718,subscriptions!B3718:B10004,subscriptions!D3718:D10004)</f>
        <v>120</v>
      </c>
      <c r="N3718" s="10">
        <f t="array" ref="N3718">_xlfn.XLOOKUP(A3718,subscriptions!B3718:B10004,subscriptions!G3718:G10004)</f>
        <v>5</v>
      </c>
      <c r="O3718" s="10">
        <v>114.0</v>
      </c>
      <c r="P3718" s="10" t="str">
        <f t="array" ref="P3718">_xlfn.XLOOKUP(A3718,subscriptions!B3718:B10004,subscriptions!C3718:C10004)</f>
        <v>Residential</v>
      </c>
      <c r="Q3718" s="10" t="s">
        <v>194</v>
      </c>
      <c r="R3718" s="10" t="s">
        <v>212</v>
      </c>
      <c r="S3718" s="10" t="s">
        <v>1525</v>
      </c>
    </row>
    <row r="3719">
      <c r="A3719" s="1" t="s">
        <v>4861</v>
      </c>
      <c r="B3719" s="1" t="s">
        <v>1886</v>
      </c>
      <c r="C3719" s="1" t="s">
        <v>178</v>
      </c>
      <c r="D3719" s="1" t="s">
        <v>27</v>
      </c>
      <c r="E3719" s="1" t="s">
        <v>111</v>
      </c>
      <c r="F3719" s="1" t="s">
        <v>1263</v>
      </c>
      <c r="G3719" s="1" t="s">
        <v>17860</v>
      </c>
      <c r="H3719" s="1" t="s">
        <v>17861</v>
      </c>
      <c r="I3719" s="4">
        <v>84.33689814814815</v>
      </c>
      <c r="J3719" s="1">
        <v>173.34</v>
      </c>
      <c r="K3719" s="1">
        <v>41.9</v>
      </c>
      <c r="M3719" s="10">
        <f t="array" ref="M3719">_xlfn.XLOOKUP(A3719,subscriptions!B3719:B10004,subscriptions!D3719:D10004)</f>
        <v>120</v>
      </c>
      <c r="N3719" s="10">
        <f t="array" ref="N3719">_xlfn.XLOOKUP(A3719,subscriptions!B3719:B10004,subscriptions!G3719:G10004)</f>
        <v>10</v>
      </c>
      <c r="O3719" s="10">
        <v>108.0</v>
      </c>
      <c r="P3719" s="10" t="str">
        <f t="array" ref="P3719">_xlfn.XLOOKUP(A3719,subscriptions!B3719:B10004,subscriptions!C3719:C10004)</f>
        <v>Residential</v>
      </c>
      <c r="Q3719" s="10" t="s">
        <v>128</v>
      </c>
      <c r="R3719" s="10" t="s">
        <v>212</v>
      </c>
      <c r="S3719" s="10" t="s">
        <v>968</v>
      </c>
    </row>
    <row r="3720">
      <c r="A3720" s="1" t="s">
        <v>4862</v>
      </c>
      <c r="B3720" s="1" t="s">
        <v>389</v>
      </c>
      <c r="C3720" s="1" t="s">
        <v>1251</v>
      </c>
      <c r="D3720" s="1" t="s">
        <v>27</v>
      </c>
      <c r="E3720" s="1" t="s">
        <v>332</v>
      </c>
      <c r="F3720" s="1" t="s">
        <v>2415</v>
      </c>
      <c r="G3720" s="1" t="s">
        <v>17862</v>
      </c>
      <c r="H3720" s="1" t="s">
        <v>17863</v>
      </c>
      <c r="I3720" s="4">
        <v>84.25434027777777</v>
      </c>
      <c r="J3720" s="1">
        <v>927.24</v>
      </c>
      <c r="K3720" s="1">
        <v>150.43</v>
      </c>
      <c r="M3720" s="10">
        <f t="array" ref="M3720">_xlfn.XLOOKUP(A3720,subscriptions!B3720:B10004,subscriptions!D3720:D10004)</f>
        <v>120</v>
      </c>
      <c r="N3720" s="10">
        <f t="array" ref="N3720">_xlfn.XLOOKUP(A3720,subscriptions!B3720:B10004,subscriptions!G3720:G10004)</f>
        <v>20</v>
      </c>
      <c r="O3720" s="10">
        <v>96.0</v>
      </c>
      <c r="P3720" s="10" t="str">
        <f t="array" ref="P3720">_xlfn.XLOOKUP(A3720,subscriptions!B3720:B10004,subscriptions!C3720:C10004)</f>
        <v>Residential</v>
      </c>
      <c r="Q3720" s="10" t="s">
        <v>128</v>
      </c>
      <c r="R3720" s="10" t="s">
        <v>148</v>
      </c>
      <c r="S3720" s="10" t="s">
        <v>2046</v>
      </c>
    </row>
    <row r="3721">
      <c r="A3721" s="1" t="s">
        <v>4863</v>
      </c>
      <c r="B3721" s="1" t="s">
        <v>355</v>
      </c>
      <c r="C3721" s="1" t="s">
        <v>492</v>
      </c>
      <c r="D3721" s="1" t="s">
        <v>153</v>
      </c>
      <c r="E3721" s="1" t="s">
        <v>219</v>
      </c>
      <c r="F3721" s="1" t="s">
        <v>574</v>
      </c>
      <c r="G3721" s="1" t="s">
        <v>17864</v>
      </c>
      <c r="H3721" s="1" t="s">
        <v>17865</v>
      </c>
      <c r="I3721" s="4">
        <v>84.17518518518519</v>
      </c>
      <c r="J3721" s="1">
        <v>503.78</v>
      </c>
      <c r="K3721" s="1">
        <v>74.21</v>
      </c>
      <c r="M3721" s="10">
        <f t="array" ref="M3721">_xlfn.XLOOKUP(A3721,subscriptions!B3721:B10004,subscriptions!D3721:D10004)</f>
        <v>250</v>
      </c>
      <c r="N3721" s="10">
        <f t="array" ref="N3721">_xlfn.XLOOKUP(A3721,subscriptions!B3721:B10004,subscriptions!G3721:G10004)</f>
        <v>0</v>
      </c>
      <c r="O3721" s="10">
        <v>250.0</v>
      </c>
      <c r="P3721" s="10" t="str">
        <f t="array" ref="P3721">_xlfn.XLOOKUP(A3721,subscriptions!B3721:B10004,subscriptions!C3721:C10004)</f>
        <v>Business</v>
      </c>
      <c r="Q3721" s="10" t="s">
        <v>173</v>
      </c>
      <c r="R3721" s="10" t="s">
        <v>129</v>
      </c>
      <c r="S3721" s="10" t="s">
        <v>1198</v>
      </c>
    </row>
    <row r="3722">
      <c r="A3722" s="1" t="s">
        <v>4864</v>
      </c>
      <c r="B3722" s="1" t="s">
        <v>1939</v>
      </c>
      <c r="C3722" s="1" t="s">
        <v>492</v>
      </c>
      <c r="D3722" s="1" t="s">
        <v>153</v>
      </c>
      <c r="E3722" s="1" t="s">
        <v>262</v>
      </c>
      <c r="F3722" s="1" t="s">
        <v>2985</v>
      </c>
      <c r="G3722" s="1" t="s">
        <v>17866</v>
      </c>
      <c r="H3722" s="1" t="s">
        <v>17867</v>
      </c>
      <c r="I3722" s="4">
        <v>84.29519675925926</v>
      </c>
      <c r="J3722" s="1">
        <v>680.99</v>
      </c>
      <c r="K3722" s="1">
        <v>82.7</v>
      </c>
      <c r="M3722" s="10">
        <f t="array" ref="M3722">_xlfn.XLOOKUP(A3722,subscriptions!B3722:B10004,subscriptions!D3722:D10004)</f>
        <v>120</v>
      </c>
      <c r="N3722" s="10">
        <f t="array" ref="N3722">_xlfn.XLOOKUP(A3722,subscriptions!B3722:B10004,subscriptions!G3722:G10004)</f>
        <v>5</v>
      </c>
      <c r="O3722" s="10">
        <v>114.0</v>
      </c>
      <c r="P3722" s="10" t="str">
        <f t="array" ref="P3722">_xlfn.XLOOKUP(A3722,subscriptions!B3722:B10004,subscriptions!C3722:C10004)</f>
        <v>Residential</v>
      </c>
      <c r="Q3722" s="10" t="s">
        <v>194</v>
      </c>
      <c r="R3722" s="10" t="s">
        <v>212</v>
      </c>
      <c r="S3722" s="10" t="s">
        <v>1026</v>
      </c>
    </row>
    <row r="3723">
      <c r="A3723" s="1" t="s">
        <v>4865</v>
      </c>
      <c r="B3723" s="1" t="s">
        <v>1460</v>
      </c>
      <c r="C3723" s="1" t="s">
        <v>218</v>
      </c>
      <c r="D3723" s="1" t="s">
        <v>27</v>
      </c>
      <c r="E3723" s="1" t="s">
        <v>111</v>
      </c>
      <c r="F3723" s="1" t="s">
        <v>1917</v>
      </c>
      <c r="G3723" s="1" t="s">
        <v>17868</v>
      </c>
      <c r="H3723" s="1" t="s">
        <v>17869</v>
      </c>
      <c r="I3723" s="4">
        <v>84.38199074074075</v>
      </c>
      <c r="J3723" s="1">
        <v>2748.83</v>
      </c>
      <c r="K3723" s="1">
        <v>386.04</v>
      </c>
      <c r="M3723" s="10">
        <f t="array" ref="M3723">_xlfn.XLOOKUP(A3723,subscriptions!B3723:B10004,subscriptions!D3723:D10004)</f>
        <v>250</v>
      </c>
      <c r="N3723" s="10">
        <f t="array" ref="N3723">_xlfn.XLOOKUP(A3723,subscriptions!B3723:B10004,subscriptions!G3723:G10004)</f>
        <v>10</v>
      </c>
      <c r="O3723" s="10">
        <v>225.0</v>
      </c>
      <c r="P3723" s="10" t="str">
        <f t="array" ref="P3723">_xlfn.XLOOKUP(A3723,subscriptions!B3723:B10004,subscriptions!C3723:C10004)</f>
        <v>Business</v>
      </c>
      <c r="Q3723" s="10" t="s">
        <v>128</v>
      </c>
      <c r="R3723" s="10" t="s">
        <v>129</v>
      </c>
      <c r="S3723" s="10" t="s">
        <v>293</v>
      </c>
    </row>
    <row r="3724">
      <c r="A3724" s="1" t="s">
        <v>4866</v>
      </c>
      <c r="B3724" s="1" t="s">
        <v>439</v>
      </c>
      <c r="C3724" s="1" t="s">
        <v>1492</v>
      </c>
      <c r="D3724" s="1" t="s">
        <v>153</v>
      </c>
      <c r="E3724" s="1" t="s">
        <v>332</v>
      </c>
      <c r="F3724" s="1" t="s">
        <v>333</v>
      </c>
      <c r="G3724" s="1" t="s">
        <v>17870</v>
      </c>
      <c r="H3724" s="1" t="s">
        <v>17871</v>
      </c>
      <c r="I3724" s="4">
        <v>84.34039351851852</v>
      </c>
      <c r="J3724" s="1">
        <v>4161.27</v>
      </c>
      <c r="K3724" s="1">
        <v>903.52</v>
      </c>
      <c r="M3724" s="10">
        <f t="array" ref="M3724">_xlfn.XLOOKUP(A3724,subscriptions!B3724:B10004,subscriptions!D3724:D10004)</f>
        <v>80</v>
      </c>
      <c r="N3724" s="10">
        <f t="array" ref="N3724">_xlfn.XLOOKUP(A3724,subscriptions!B3724:B10004,subscriptions!G3724:G10004)</f>
        <v>20</v>
      </c>
      <c r="O3724" s="10">
        <v>64.0</v>
      </c>
      <c r="P3724" s="10" t="str">
        <f t="array" ref="P3724">_xlfn.XLOOKUP(A3724,subscriptions!B3724:B10004,subscriptions!C3724:C10004)</f>
        <v>Roam</v>
      </c>
      <c r="Q3724" s="10" t="s">
        <v>128</v>
      </c>
      <c r="R3724" s="10" t="s">
        <v>148</v>
      </c>
      <c r="S3724" s="10" t="s">
        <v>616</v>
      </c>
    </row>
    <row r="3725">
      <c r="A3725" s="1" t="s">
        <v>4867</v>
      </c>
      <c r="B3725" s="1" t="s">
        <v>589</v>
      </c>
      <c r="C3725" s="1" t="s">
        <v>2007</v>
      </c>
      <c r="D3725" s="1" t="s">
        <v>153</v>
      </c>
      <c r="E3725" s="1" t="s">
        <v>332</v>
      </c>
      <c r="F3725" s="1" t="s">
        <v>618</v>
      </c>
      <c r="G3725" s="1" t="s">
        <v>17872</v>
      </c>
      <c r="H3725" s="1" t="s">
        <v>17873</v>
      </c>
      <c r="I3725" s="4">
        <v>84.16765046296297</v>
      </c>
      <c r="J3725" s="1">
        <v>358.2</v>
      </c>
      <c r="K3725" s="1">
        <v>102.43</v>
      </c>
      <c r="M3725" s="10">
        <f t="array" ref="M3725">_xlfn.XLOOKUP(A3725,subscriptions!B3725:B10004,subscriptions!D3725:D10004)</f>
        <v>250</v>
      </c>
      <c r="N3725" s="10">
        <f t="array" ref="N3725">_xlfn.XLOOKUP(A3725,subscriptions!B3725:B10004,subscriptions!G3725:G10004)</f>
        <v>0</v>
      </c>
      <c r="O3725" s="10">
        <v>250.0</v>
      </c>
      <c r="P3725" s="10" t="str">
        <f t="array" ref="P3725">_xlfn.XLOOKUP(A3725,subscriptions!B3725:B10004,subscriptions!C3725:C10004)</f>
        <v>Business</v>
      </c>
      <c r="Q3725" s="10" t="s">
        <v>173</v>
      </c>
      <c r="R3725" s="10" t="s">
        <v>129</v>
      </c>
      <c r="S3725" s="10" t="s">
        <v>1412</v>
      </c>
    </row>
    <row r="3726">
      <c r="A3726" s="1" t="s">
        <v>4868</v>
      </c>
      <c r="B3726" s="1" t="s">
        <v>1995</v>
      </c>
      <c r="C3726" s="1" t="s">
        <v>800</v>
      </c>
      <c r="D3726" s="1" t="s">
        <v>153</v>
      </c>
      <c r="E3726" s="1" t="s">
        <v>111</v>
      </c>
      <c r="F3726" s="1" t="s">
        <v>154</v>
      </c>
      <c r="G3726" s="1" t="s">
        <v>17874</v>
      </c>
      <c r="H3726" s="1" t="s">
        <v>17875</v>
      </c>
      <c r="I3726" s="4">
        <v>84.33697916666667</v>
      </c>
      <c r="J3726" s="1">
        <v>749.04</v>
      </c>
      <c r="K3726" s="1">
        <v>75.98</v>
      </c>
      <c r="M3726" s="10">
        <f t="array" ref="M3726">_xlfn.XLOOKUP(A3726,subscriptions!B3726:B10004,subscriptions!D3726:D10004)</f>
        <v>120</v>
      </c>
      <c r="N3726" s="10">
        <f t="array" ref="N3726">_xlfn.XLOOKUP(A3726,subscriptions!B3726:B10004,subscriptions!G3726:G10004)</f>
        <v>5</v>
      </c>
      <c r="O3726" s="10">
        <v>114.0</v>
      </c>
      <c r="P3726" s="10" t="str">
        <f t="array" ref="P3726">_xlfn.XLOOKUP(A3726,subscriptions!B3726:B10004,subscriptions!C3726:C10004)</f>
        <v>Residential</v>
      </c>
      <c r="Q3726" s="10" t="s">
        <v>194</v>
      </c>
      <c r="R3726" s="10" t="s">
        <v>212</v>
      </c>
      <c r="S3726" s="10" t="s">
        <v>968</v>
      </c>
    </row>
    <row r="3727">
      <c r="A3727" s="1" t="s">
        <v>4869</v>
      </c>
      <c r="B3727" s="1" t="s">
        <v>1099</v>
      </c>
      <c r="C3727" s="1" t="s">
        <v>330</v>
      </c>
      <c r="D3727" s="1" t="s">
        <v>153</v>
      </c>
      <c r="E3727" s="1" t="s">
        <v>280</v>
      </c>
      <c r="F3727" s="1" t="s">
        <v>281</v>
      </c>
      <c r="G3727" s="1" t="s">
        <v>17876</v>
      </c>
      <c r="H3727" s="1" t="s">
        <v>17877</v>
      </c>
      <c r="I3727" s="4">
        <v>84.25143518518519</v>
      </c>
      <c r="J3727" s="1">
        <v>4009.83</v>
      </c>
      <c r="K3727" s="1">
        <v>496.2</v>
      </c>
      <c r="M3727" s="10">
        <f t="array" ref="M3727">_xlfn.XLOOKUP(A3727,subscriptions!B3727:B10004,subscriptions!D3727:D10004)</f>
        <v>120</v>
      </c>
      <c r="N3727" s="10">
        <f t="array" ref="N3727">_xlfn.XLOOKUP(A3727,subscriptions!B3727:B10004,subscriptions!G3727:G10004)</f>
        <v>10</v>
      </c>
      <c r="O3727" s="10">
        <v>108.0</v>
      </c>
      <c r="P3727" s="10" t="str">
        <f t="array" ref="P3727">_xlfn.XLOOKUP(A3727,subscriptions!B3727:B10004,subscriptions!C3727:C10004)</f>
        <v>Residential</v>
      </c>
      <c r="Q3727" s="10" t="s">
        <v>128</v>
      </c>
      <c r="R3727" s="10" t="s">
        <v>212</v>
      </c>
      <c r="S3727" s="10" t="s">
        <v>4065</v>
      </c>
    </row>
    <row r="3728">
      <c r="A3728" s="1" t="s">
        <v>4870</v>
      </c>
      <c r="B3728" s="1" t="s">
        <v>355</v>
      </c>
      <c r="C3728" s="1" t="s">
        <v>237</v>
      </c>
      <c r="D3728" s="1" t="s">
        <v>153</v>
      </c>
      <c r="E3728" s="1" t="s">
        <v>332</v>
      </c>
      <c r="F3728" s="1" t="s">
        <v>1749</v>
      </c>
      <c r="G3728" s="1" t="s">
        <v>17878</v>
      </c>
      <c r="H3728" s="1" t="s">
        <v>17879</v>
      </c>
      <c r="I3728" s="4">
        <v>84.37878472222222</v>
      </c>
      <c r="J3728" s="1">
        <v>145.7</v>
      </c>
      <c r="K3728" s="1">
        <v>30.85</v>
      </c>
      <c r="M3728" s="10">
        <f t="array" ref="M3728">_xlfn.XLOOKUP(A3728,subscriptions!B3728:B10004,subscriptions!D3728:D10004)</f>
        <v>120</v>
      </c>
      <c r="N3728" s="10">
        <f t="array" ref="N3728">_xlfn.XLOOKUP(A3728,subscriptions!B3728:B10004,subscriptions!G3728:G10004)</f>
        <v>20</v>
      </c>
      <c r="O3728" s="10">
        <v>96.0</v>
      </c>
      <c r="P3728" s="10" t="str">
        <f t="array" ref="P3728">_xlfn.XLOOKUP(A3728,subscriptions!B3728:B10004,subscriptions!C3728:C10004)</f>
        <v>Residential</v>
      </c>
      <c r="Q3728" s="10" t="s">
        <v>128</v>
      </c>
      <c r="R3728" s="10" t="s">
        <v>148</v>
      </c>
      <c r="S3728" s="10" t="s">
        <v>1622</v>
      </c>
    </row>
    <row r="3729">
      <c r="A3729" s="1" t="s">
        <v>4871</v>
      </c>
      <c r="B3729" s="1" t="s">
        <v>2018</v>
      </c>
      <c r="C3729" s="1" t="s">
        <v>296</v>
      </c>
      <c r="D3729" s="1" t="s">
        <v>27</v>
      </c>
      <c r="E3729" s="1" t="s">
        <v>714</v>
      </c>
      <c r="F3729" s="1" t="s">
        <v>828</v>
      </c>
      <c r="G3729" s="1" t="s">
        <v>17880</v>
      </c>
      <c r="H3729" s="1" t="s">
        <v>17881</v>
      </c>
      <c r="I3729" s="4">
        <v>84.33783564814814</v>
      </c>
      <c r="J3729" s="1">
        <v>195.36</v>
      </c>
      <c r="K3729" s="1">
        <v>24.76</v>
      </c>
      <c r="M3729" s="10">
        <f t="array" ref="M3729">_xlfn.XLOOKUP(A3729,subscriptions!B3729:B10004,subscriptions!D3729:D10004)</f>
        <v>50</v>
      </c>
      <c r="N3729" s="10">
        <f t="array" ref="N3729">_xlfn.XLOOKUP(A3729,subscriptions!B3729:B10004,subscriptions!G3729:G10004)</f>
        <v>0</v>
      </c>
      <c r="O3729" s="10">
        <v>50.0</v>
      </c>
      <c r="P3729" s="10" t="str">
        <f t="array" ref="P3729">_xlfn.XLOOKUP(A3729,subscriptions!B3729:B10004,subscriptions!C3729:C10004)</f>
        <v>Mini</v>
      </c>
      <c r="Q3729" s="10" t="s">
        <v>173</v>
      </c>
      <c r="R3729" s="10" t="s">
        <v>148</v>
      </c>
      <c r="S3729" s="10" t="s">
        <v>1961</v>
      </c>
    </row>
    <row r="3730">
      <c r="A3730" s="1" t="s">
        <v>4872</v>
      </c>
      <c r="B3730" s="1" t="s">
        <v>713</v>
      </c>
      <c r="C3730" s="1" t="s">
        <v>800</v>
      </c>
      <c r="D3730" s="1" t="s">
        <v>27</v>
      </c>
      <c r="E3730" s="1" t="s">
        <v>262</v>
      </c>
      <c r="F3730" s="1" t="s">
        <v>674</v>
      </c>
      <c r="G3730" s="1" t="s">
        <v>17882</v>
      </c>
      <c r="H3730" s="1" t="s">
        <v>17883</v>
      </c>
      <c r="I3730" s="4">
        <v>84.33422453703703</v>
      </c>
      <c r="J3730" s="1">
        <v>316.52</v>
      </c>
      <c r="K3730" s="1">
        <v>44.58</v>
      </c>
      <c r="M3730" s="10">
        <f t="array" ref="M3730">_xlfn.XLOOKUP(A3730,subscriptions!B3730:B10004,subscriptions!D3730:D10004)</f>
        <v>120</v>
      </c>
      <c r="N3730" s="10">
        <f t="array" ref="N3730">_xlfn.XLOOKUP(A3730,subscriptions!B3730:B10004,subscriptions!G3730:G10004)</f>
        <v>5</v>
      </c>
      <c r="O3730" s="10">
        <v>114.0</v>
      </c>
      <c r="P3730" s="10" t="str">
        <f t="array" ref="P3730">_xlfn.XLOOKUP(A3730,subscriptions!B3730:B10004,subscriptions!C3730:C10004)</f>
        <v>Residential</v>
      </c>
      <c r="Q3730" s="10" t="s">
        <v>194</v>
      </c>
      <c r="R3730" s="10" t="s">
        <v>212</v>
      </c>
      <c r="S3730" s="10" t="s">
        <v>195</v>
      </c>
    </row>
    <row r="3731">
      <c r="A3731" s="1" t="s">
        <v>4873</v>
      </c>
      <c r="B3731" s="1" t="s">
        <v>508</v>
      </c>
      <c r="C3731" s="1" t="s">
        <v>2483</v>
      </c>
      <c r="D3731" s="1" t="s">
        <v>153</v>
      </c>
      <c r="E3731" s="1" t="s">
        <v>714</v>
      </c>
      <c r="F3731" s="1" t="s">
        <v>3419</v>
      </c>
      <c r="G3731" s="1" t="s">
        <v>17884</v>
      </c>
      <c r="H3731" s="1" t="s">
        <v>17885</v>
      </c>
      <c r="I3731" s="4">
        <v>84.4174537037037</v>
      </c>
      <c r="J3731" s="1">
        <v>1406.59</v>
      </c>
      <c r="K3731" s="1">
        <v>337.81</v>
      </c>
      <c r="M3731" s="10">
        <f t="array" ref="M3731">_xlfn.XLOOKUP(A3731,subscriptions!B3731:B10004,subscriptions!D3731:D10004)</f>
        <v>80</v>
      </c>
      <c r="N3731" s="10">
        <f t="array" ref="N3731">_xlfn.XLOOKUP(A3731,subscriptions!B3731:B10004,subscriptions!G3731:G10004)</f>
        <v>10</v>
      </c>
      <c r="O3731" s="10">
        <v>72.0</v>
      </c>
      <c r="P3731" s="10" t="str">
        <f t="array" ref="P3731">_xlfn.XLOOKUP(A3731,subscriptions!B3731:B10004,subscriptions!C3731:C10004)</f>
        <v>Roam</v>
      </c>
      <c r="Q3731" s="10" t="s">
        <v>128</v>
      </c>
      <c r="R3731" s="10" t="s">
        <v>148</v>
      </c>
      <c r="S3731" s="10" t="s">
        <v>327</v>
      </c>
    </row>
    <row r="3732">
      <c r="A3732" s="1" t="s">
        <v>4874</v>
      </c>
      <c r="B3732" s="1" t="s">
        <v>1972</v>
      </c>
      <c r="C3732" s="1" t="s">
        <v>261</v>
      </c>
      <c r="D3732" s="1" t="s">
        <v>27</v>
      </c>
      <c r="E3732" s="1" t="s">
        <v>111</v>
      </c>
      <c r="F3732" s="1" t="s">
        <v>1227</v>
      </c>
      <c r="G3732" s="1" t="s">
        <v>17886</v>
      </c>
      <c r="H3732" s="1" t="s">
        <v>17887</v>
      </c>
      <c r="I3732" s="4">
        <v>84.3341550925926</v>
      </c>
      <c r="J3732" s="1">
        <v>294.61</v>
      </c>
      <c r="K3732" s="1">
        <v>64.2</v>
      </c>
      <c r="M3732" s="10">
        <f t="array" ref="M3732">_xlfn.XLOOKUP(A3732,subscriptions!B3732:B10004,subscriptions!D3732:D10004)</f>
        <v>120</v>
      </c>
      <c r="N3732" s="10">
        <f t="array" ref="N3732">_xlfn.XLOOKUP(A3732,subscriptions!B3732:B10004,subscriptions!G3732:G10004)</f>
        <v>20</v>
      </c>
      <c r="O3732" s="10">
        <v>96.0</v>
      </c>
      <c r="P3732" s="10" t="str">
        <f t="array" ref="P3732">_xlfn.XLOOKUP(A3732,subscriptions!B3732:B10004,subscriptions!C3732:C10004)</f>
        <v>Residential</v>
      </c>
      <c r="Q3732" s="10" t="s">
        <v>128</v>
      </c>
      <c r="R3732" s="10" t="s">
        <v>148</v>
      </c>
      <c r="S3732" s="10" t="s">
        <v>195</v>
      </c>
    </row>
    <row r="3733">
      <c r="A3733" s="1" t="s">
        <v>4875</v>
      </c>
      <c r="B3733" s="1" t="s">
        <v>1460</v>
      </c>
      <c r="C3733" s="1" t="s">
        <v>3912</v>
      </c>
      <c r="D3733" s="1" t="s">
        <v>27</v>
      </c>
      <c r="E3733" s="1" t="s">
        <v>332</v>
      </c>
      <c r="F3733" s="1" t="s">
        <v>2415</v>
      </c>
      <c r="G3733" s="1" t="s">
        <v>17888</v>
      </c>
      <c r="H3733" s="1" t="s">
        <v>17889</v>
      </c>
      <c r="I3733" s="4">
        <v>84.33756944444444</v>
      </c>
      <c r="J3733" s="1">
        <v>5216.61</v>
      </c>
      <c r="K3733" s="1">
        <v>885.25</v>
      </c>
      <c r="M3733" s="10">
        <f t="array" ref="M3733">_xlfn.XLOOKUP(A3733,subscriptions!B3733:B10004,subscriptions!D3733:D10004)</f>
        <v>80</v>
      </c>
      <c r="N3733" s="10">
        <f t="array" ref="N3733">_xlfn.XLOOKUP(A3733,subscriptions!B3733:B10004,subscriptions!G3733:G10004)</f>
        <v>0</v>
      </c>
      <c r="O3733" s="10">
        <v>80.0</v>
      </c>
      <c r="P3733" s="10" t="str">
        <f t="array" ref="P3733">_xlfn.XLOOKUP(A3733,subscriptions!B3733:B10004,subscriptions!C3733:C10004)</f>
        <v>Roam</v>
      </c>
      <c r="Q3733" s="10" t="s">
        <v>173</v>
      </c>
      <c r="R3733" s="10" t="s">
        <v>148</v>
      </c>
      <c r="S3733" s="10" t="s">
        <v>1961</v>
      </c>
    </row>
    <row r="3734">
      <c r="A3734" s="1" t="s">
        <v>4878</v>
      </c>
      <c r="B3734" s="1" t="s">
        <v>713</v>
      </c>
      <c r="C3734" s="1" t="s">
        <v>605</v>
      </c>
      <c r="D3734" s="1" t="s">
        <v>27</v>
      </c>
      <c r="E3734" s="1" t="s">
        <v>179</v>
      </c>
      <c r="F3734" s="1" t="s">
        <v>2311</v>
      </c>
      <c r="G3734" s="1" t="s">
        <v>17890</v>
      </c>
      <c r="H3734" s="1" t="s">
        <v>17891</v>
      </c>
      <c r="I3734" s="4">
        <v>84.3340625</v>
      </c>
      <c r="J3734" s="1">
        <v>937.82</v>
      </c>
      <c r="K3734" s="1">
        <v>190.15</v>
      </c>
      <c r="L3734" s="1">
        <v>100.0</v>
      </c>
      <c r="M3734" s="10">
        <f t="array" ref="M3734">_xlfn.XLOOKUP(A3734,subscriptions!B3734:B10004,subscriptions!D3734:D10004)</f>
        <v>120</v>
      </c>
      <c r="N3734" s="10">
        <f t="array" ref="N3734">_xlfn.XLOOKUP(A3734,subscriptions!B3734:B10004,subscriptions!G3734:G10004)</f>
        <v>5</v>
      </c>
      <c r="O3734" s="10">
        <v>114.0</v>
      </c>
      <c r="P3734" s="10" t="str">
        <f t="array" ref="P3734">_xlfn.XLOOKUP(A3734,subscriptions!B3734:B10004,subscriptions!C3734:C10004)</f>
        <v>Residential</v>
      </c>
      <c r="Q3734" s="10" t="s">
        <v>194</v>
      </c>
      <c r="R3734" s="10" t="s">
        <v>212</v>
      </c>
      <c r="S3734" s="10" t="s">
        <v>195</v>
      </c>
    </row>
    <row r="3735">
      <c r="A3735" s="1" t="s">
        <v>4879</v>
      </c>
      <c r="B3735" s="1" t="s">
        <v>573</v>
      </c>
      <c r="C3735" s="1" t="s">
        <v>1477</v>
      </c>
      <c r="D3735" s="1" t="s">
        <v>27</v>
      </c>
      <c r="E3735" s="1" t="s">
        <v>239</v>
      </c>
      <c r="F3735" s="1" t="s">
        <v>2267</v>
      </c>
      <c r="G3735" s="1" t="s">
        <v>17892</v>
      </c>
      <c r="H3735" s="1" t="s">
        <v>17893</v>
      </c>
      <c r="I3735" s="4">
        <v>84.21075231481481</v>
      </c>
      <c r="J3735" s="1">
        <v>1094.28</v>
      </c>
      <c r="K3735" s="1">
        <v>284.93</v>
      </c>
      <c r="M3735" s="10">
        <f t="array" ref="M3735">_xlfn.XLOOKUP(A3735,subscriptions!B3735:B10004,subscriptions!D3735:D10004)</f>
        <v>120</v>
      </c>
      <c r="N3735" s="10">
        <f t="array" ref="N3735">_xlfn.XLOOKUP(A3735,subscriptions!B3735:B10004,subscriptions!G3735:G10004)</f>
        <v>10</v>
      </c>
      <c r="O3735" s="10">
        <v>108.0</v>
      </c>
      <c r="P3735" s="10" t="str">
        <f t="array" ref="P3735">_xlfn.XLOOKUP(A3735,subscriptions!B3735:B10004,subscriptions!C3735:C10004)</f>
        <v>Residential</v>
      </c>
      <c r="Q3735" s="10" t="s">
        <v>128</v>
      </c>
      <c r="R3735" s="10" t="s">
        <v>212</v>
      </c>
      <c r="S3735" s="10" t="s">
        <v>770</v>
      </c>
    </row>
    <row r="3736">
      <c r="A3736" s="1" t="s">
        <v>4880</v>
      </c>
      <c r="B3736" s="1" t="s">
        <v>870</v>
      </c>
      <c r="C3736" s="1" t="s">
        <v>473</v>
      </c>
      <c r="D3736" s="1" t="s">
        <v>153</v>
      </c>
      <c r="E3736" s="1" t="s">
        <v>631</v>
      </c>
      <c r="F3736" s="1" t="s">
        <v>1115</v>
      </c>
      <c r="G3736" s="1" t="s">
        <v>17894</v>
      </c>
      <c r="H3736" s="1" t="s">
        <v>17895</v>
      </c>
      <c r="I3736" s="4">
        <v>84.42087962962962</v>
      </c>
      <c r="J3736" s="1">
        <v>474.86</v>
      </c>
      <c r="K3736" s="1">
        <v>118.67</v>
      </c>
      <c r="M3736" s="10">
        <f t="array" ref="M3736">_xlfn.XLOOKUP(A3736,subscriptions!B3736:B10004,subscriptions!D3736:D10004)</f>
        <v>120</v>
      </c>
      <c r="N3736" s="10">
        <f t="array" ref="N3736">_xlfn.XLOOKUP(A3736,subscriptions!B3736:B10004,subscriptions!G3736:G10004)</f>
        <v>20</v>
      </c>
      <c r="O3736" s="10">
        <v>96.0</v>
      </c>
      <c r="P3736" s="10" t="str">
        <f t="array" ref="P3736">_xlfn.XLOOKUP(A3736,subscriptions!B3736:B10004,subscriptions!C3736:C10004)</f>
        <v>Residential</v>
      </c>
      <c r="Q3736" s="10" t="s">
        <v>128</v>
      </c>
      <c r="R3736" s="10" t="s">
        <v>148</v>
      </c>
      <c r="S3736" s="10" t="s">
        <v>2152</v>
      </c>
    </row>
    <row r="3737">
      <c r="A3737" s="1" t="s">
        <v>4881</v>
      </c>
      <c r="B3737" s="1" t="s">
        <v>472</v>
      </c>
      <c r="C3737" s="1" t="s">
        <v>734</v>
      </c>
      <c r="D3737" s="1" t="s">
        <v>27</v>
      </c>
      <c r="E3737" s="1" t="s">
        <v>239</v>
      </c>
      <c r="F3737" s="1" t="s">
        <v>2765</v>
      </c>
      <c r="G3737" s="1" t="s">
        <v>17896</v>
      </c>
      <c r="H3737" s="1" t="s">
        <v>17897</v>
      </c>
      <c r="I3737" s="4">
        <v>84.16740740740741</v>
      </c>
      <c r="J3737" s="1">
        <v>1005.04</v>
      </c>
      <c r="K3737" s="1">
        <v>207.76</v>
      </c>
      <c r="M3737" s="10">
        <f t="array" ref="M3737">_xlfn.XLOOKUP(A3737,subscriptions!B3737:B10004,subscriptions!D3737:D10004)</f>
        <v>120</v>
      </c>
      <c r="N3737" s="10">
        <f t="array" ref="N3737">_xlfn.XLOOKUP(A3737,subscriptions!B3737:B10004,subscriptions!G3737:G10004)</f>
        <v>0</v>
      </c>
      <c r="O3737" s="10">
        <v>120.0</v>
      </c>
      <c r="P3737" s="10" t="str">
        <f t="array" ref="P3737">_xlfn.XLOOKUP(A3737,subscriptions!B3737:B10004,subscriptions!C3737:C10004)</f>
        <v>Residential</v>
      </c>
      <c r="Q3737" s="10" t="s">
        <v>173</v>
      </c>
      <c r="R3737" s="10" t="s">
        <v>212</v>
      </c>
      <c r="S3737" s="10" t="s">
        <v>1412</v>
      </c>
    </row>
    <row r="3738">
      <c r="A3738" s="1" t="s">
        <v>4882</v>
      </c>
      <c r="B3738" s="1" t="s">
        <v>700</v>
      </c>
      <c r="C3738" s="1" t="s">
        <v>330</v>
      </c>
      <c r="D3738" s="1" t="s">
        <v>153</v>
      </c>
      <c r="E3738" s="1" t="s">
        <v>714</v>
      </c>
      <c r="F3738" s="1" t="s">
        <v>715</v>
      </c>
      <c r="G3738" s="1" t="s">
        <v>17898</v>
      </c>
      <c r="H3738" s="1" t="s">
        <v>17899</v>
      </c>
      <c r="I3738" s="4">
        <v>84.17186342592592</v>
      </c>
      <c r="J3738" s="1">
        <v>1676.68</v>
      </c>
      <c r="K3738" s="1">
        <v>193.36</v>
      </c>
      <c r="M3738" s="10">
        <f t="array" ref="M3738">_xlfn.XLOOKUP(A3738,subscriptions!B3738:B10004,subscriptions!D3738:D10004)</f>
        <v>50</v>
      </c>
      <c r="N3738" s="10">
        <f t="array" ref="N3738">_xlfn.XLOOKUP(A3738,subscriptions!B3738:B10004,subscriptions!G3738:G10004)</f>
        <v>5</v>
      </c>
      <c r="O3738" s="10">
        <v>47.5</v>
      </c>
      <c r="P3738" s="10" t="str">
        <f t="array" ref="P3738">_xlfn.XLOOKUP(A3738,subscriptions!B3738:B10004,subscriptions!C3738:C10004)</f>
        <v>Mini</v>
      </c>
      <c r="Q3738" s="10" t="s">
        <v>194</v>
      </c>
      <c r="R3738" s="10" t="s">
        <v>148</v>
      </c>
      <c r="S3738" s="10" t="s">
        <v>1082</v>
      </c>
    </row>
    <row r="3739">
      <c r="A3739" s="1" t="s">
        <v>4883</v>
      </c>
      <c r="B3739" s="1" t="s">
        <v>645</v>
      </c>
      <c r="C3739" s="1" t="s">
        <v>2483</v>
      </c>
      <c r="D3739" s="1" t="s">
        <v>153</v>
      </c>
      <c r="E3739" s="1" t="s">
        <v>179</v>
      </c>
      <c r="F3739" s="1" t="s">
        <v>844</v>
      </c>
      <c r="G3739" s="1" t="s">
        <v>17900</v>
      </c>
      <c r="H3739" s="1" t="s">
        <v>17901</v>
      </c>
      <c r="I3739" s="4">
        <v>84.25375</v>
      </c>
      <c r="J3739" s="1">
        <v>2136.52</v>
      </c>
      <c r="K3739" s="1">
        <v>264.13</v>
      </c>
      <c r="L3739" s="1">
        <v>100.0</v>
      </c>
      <c r="M3739" s="10">
        <f t="array" ref="M3739">_xlfn.XLOOKUP(A3739,subscriptions!B3739:B10004,subscriptions!D3739:D10004)</f>
        <v>120</v>
      </c>
      <c r="N3739" s="10">
        <f t="array" ref="N3739">_xlfn.XLOOKUP(A3739,subscriptions!B3739:B10004,subscriptions!G3739:G10004)</f>
        <v>10</v>
      </c>
      <c r="O3739" s="10">
        <v>108.0</v>
      </c>
      <c r="P3739" s="10" t="str">
        <f t="array" ref="P3739">_xlfn.XLOOKUP(A3739,subscriptions!B3739:B10004,subscriptions!C3739:C10004)</f>
        <v>Residential</v>
      </c>
      <c r="Q3739" s="10" t="s">
        <v>128</v>
      </c>
      <c r="R3739" s="10" t="s">
        <v>212</v>
      </c>
      <c r="S3739" s="10" t="s">
        <v>1832</v>
      </c>
    </row>
    <row r="3740">
      <c r="A3740" s="1" t="s">
        <v>4884</v>
      </c>
      <c r="B3740" s="1" t="s">
        <v>1444</v>
      </c>
      <c r="C3740" s="1" t="s">
        <v>1251</v>
      </c>
      <c r="D3740" s="1" t="s">
        <v>27</v>
      </c>
      <c r="E3740" s="1" t="s">
        <v>332</v>
      </c>
      <c r="F3740" s="1" t="s">
        <v>736</v>
      </c>
      <c r="G3740" s="1" t="s">
        <v>17902</v>
      </c>
      <c r="H3740" s="1" t="s">
        <v>17903</v>
      </c>
      <c r="I3740" s="4">
        <v>84.34121527777778</v>
      </c>
      <c r="J3740" s="1">
        <v>2152.83</v>
      </c>
      <c r="K3740" s="1">
        <v>453.06</v>
      </c>
      <c r="M3740" s="10">
        <f t="array" ref="M3740">_xlfn.XLOOKUP(A3740,subscriptions!B3740:B10004,subscriptions!D3740:D10004)</f>
        <v>120</v>
      </c>
      <c r="N3740" s="10">
        <f t="array" ref="N3740">_xlfn.XLOOKUP(A3740,subscriptions!B3740:B10004,subscriptions!G3740:G10004)</f>
        <v>20</v>
      </c>
      <c r="O3740" s="10">
        <v>96.0</v>
      </c>
      <c r="P3740" s="10" t="str">
        <f t="array" ref="P3740">_xlfn.XLOOKUP(A3740,subscriptions!B3740:B10004,subscriptions!C3740:C10004)</f>
        <v>Residential</v>
      </c>
      <c r="Q3740" s="10" t="s">
        <v>128</v>
      </c>
      <c r="R3740" s="10" t="s">
        <v>148</v>
      </c>
      <c r="S3740" s="10" t="s">
        <v>259</v>
      </c>
    </row>
    <row r="3741">
      <c r="A3741" s="1" t="s">
        <v>4885</v>
      </c>
      <c r="B3741" s="1" t="s">
        <v>426</v>
      </c>
      <c r="C3741" s="1" t="s">
        <v>1200</v>
      </c>
      <c r="D3741" s="1" t="s">
        <v>153</v>
      </c>
      <c r="E3741" s="1" t="s">
        <v>332</v>
      </c>
      <c r="F3741" s="1" t="s">
        <v>788</v>
      </c>
      <c r="G3741" s="1" t="s">
        <v>17904</v>
      </c>
      <c r="H3741" s="1" t="s">
        <v>17905</v>
      </c>
      <c r="I3741" s="4">
        <v>84.21325231481481</v>
      </c>
      <c r="J3741" s="1">
        <v>1343.74</v>
      </c>
      <c r="K3741" s="1">
        <v>141.35</v>
      </c>
      <c r="M3741" s="10">
        <f t="array" ref="M3741">_xlfn.XLOOKUP(A3741,subscriptions!B3741:B10004,subscriptions!D3741:D10004)</f>
        <v>120</v>
      </c>
      <c r="N3741" s="10">
        <f t="array" ref="N3741">_xlfn.XLOOKUP(A3741,subscriptions!B3741:B10004,subscriptions!G3741:G10004)</f>
        <v>0</v>
      </c>
      <c r="O3741" s="10">
        <v>120.0</v>
      </c>
      <c r="P3741" s="10" t="str">
        <f t="array" ref="P3741">_xlfn.XLOOKUP(A3741,subscriptions!B3741:B10004,subscriptions!C3741:C10004)</f>
        <v>Residential</v>
      </c>
      <c r="Q3741" s="10" t="s">
        <v>173</v>
      </c>
      <c r="R3741" s="10" t="s">
        <v>212</v>
      </c>
      <c r="S3741" s="10" t="s">
        <v>1915</v>
      </c>
    </row>
    <row r="3742">
      <c r="A3742" s="1" t="s">
        <v>4886</v>
      </c>
      <c r="B3742" s="1" t="s">
        <v>589</v>
      </c>
      <c r="C3742" s="1" t="s">
        <v>884</v>
      </c>
      <c r="D3742" s="1" t="s">
        <v>153</v>
      </c>
      <c r="E3742" s="1" t="s">
        <v>179</v>
      </c>
      <c r="F3742" s="1" t="s">
        <v>181</v>
      </c>
      <c r="G3742" s="1" t="s">
        <v>17906</v>
      </c>
      <c r="H3742" s="1" t="s">
        <v>17907</v>
      </c>
      <c r="I3742" s="4">
        <v>84.16814814814815</v>
      </c>
      <c r="J3742" s="1">
        <v>3570.74</v>
      </c>
      <c r="K3742" s="1">
        <v>449.61</v>
      </c>
      <c r="L3742" s="1">
        <v>100.0</v>
      </c>
      <c r="M3742" s="10">
        <f t="array" ref="M3742">_xlfn.XLOOKUP(A3742,subscriptions!B3742:B10004,subscriptions!D3742:D10004)</f>
        <v>120</v>
      </c>
      <c r="N3742" s="10">
        <f t="array" ref="N3742">_xlfn.XLOOKUP(A3742,subscriptions!B3742:B10004,subscriptions!G3742:G10004)</f>
        <v>5</v>
      </c>
      <c r="O3742" s="10">
        <v>114.0</v>
      </c>
      <c r="P3742" s="10" t="str">
        <f t="array" ref="P3742">_xlfn.XLOOKUP(A3742,subscriptions!B3742:B10004,subscriptions!C3742:C10004)</f>
        <v>Residential</v>
      </c>
      <c r="Q3742" s="10" t="s">
        <v>194</v>
      </c>
      <c r="R3742" s="10" t="s">
        <v>212</v>
      </c>
      <c r="S3742" s="10" t="s">
        <v>1042</v>
      </c>
    </row>
    <row r="3743">
      <c r="A3743" s="1" t="s">
        <v>4887</v>
      </c>
      <c r="B3743" s="1" t="s">
        <v>589</v>
      </c>
      <c r="C3743" s="1" t="s">
        <v>605</v>
      </c>
      <c r="D3743" s="1" t="s">
        <v>153</v>
      </c>
      <c r="E3743" s="1" t="s">
        <v>714</v>
      </c>
      <c r="F3743" s="1" t="s">
        <v>1951</v>
      </c>
      <c r="G3743" s="1" t="s">
        <v>17908</v>
      </c>
      <c r="H3743" s="1" t="s">
        <v>17909</v>
      </c>
      <c r="I3743" s="4">
        <v>84.34192129629629</v>
      </c>
      <c r="J3743" s="1">
        <v>2600.75</v>
      </c>
      <c r="K3743" s="1">
        <v>481.2</v>
      </c>
      <c r="M3743" s="10">
        <f t="array" ref="M3743">_xlfn.XLOOKUP(A3743,subscriptions!B3743:B10004,subscriptions!D3743:D10004)</f>
        <v>120</v>
      </c>
      <c r="N3743" s="10">
        <f t="array" ref="N3743">_xlfn.XLOOKUP(A3743,subscriptions!B3743:B10004,subscriptions!G3743:G10004)</f>
        <v>10</v>
      </c>
      <c r="O3743" s="10">
        <v>108.0</v>
      </c>
      <c r="P3743" s="10" t="str">
        <f t="array" ref="P3743">_xlfn.XLOOKUP(A3743,subscriptions!B3743:B10004,subscriptions!C3743:C10004)</f>
        <v>Residential</v>
      </c>
      <c r="Q3743" s="10" t="s">
        <v>128</v>
      </c>
      <c r="R3743" s="10" t="s">
        <v>212</v>
      </c>
      <c r="S3743" s="10" t="s">
        <v>1703</v>
      </c>
    </row>
    <row r="3744">
      <c r="A3744" s="1" t="s">
        <v>4890</v>
      </c>
      <c r="B3744" s="1" t="s">
        <v>1624</v>
      </c>
      <c r="C3744" s="1" t="s">
        <v>827</v>
      </c>
      <c r="D3744" s="1" t="s">
        <v>27</v>
      </c>
      <c r="E3744" s="1" t="s">
        <v>28</v>
      </c>
      <c r="F3744" s="1" t="s">
        <v>313</v>
      </c>
      <c r="G3744" s="1" t="s">
        <v>17910</v>
      </c>
      <c r="H3744" s="1" t="s">
        <v>17911</v>
      </c>
      <c r="I3744" s="4">
        <v>84.17021990740741</v>
      </c>
      <c r="J3744" s="1">
        <v>2172.34</v>
      </c>
      <c r="K3744" s="1">
        <v>202.18</v>
      </c>
      <c r="M3744" s="10">
        <f t="array" ref="M3744">_xlfn.XLOOKUP(A3744,subscriptions!B3744:B10004,subscriptions!D3744:D10004)</f>
        <v>120</v>
      </c>
      <c r="N3744" s="10">
        <f t="array" ref="N3744">_xlfn.XLOOKUP(A3744,subscriptions!B3744:B10004,subscriptions!G3744:G10004)</f>
        <v>20</v>
      </c>
      <c r="O3744" s="10">
        <v>96.0</v>
      </c>
      <c r="P3744" s="10" t="str">
        <f t="array" ref="P3744">_xlfn.XLOOKUP(A3744,subscriptions!B3744:B10004,subscriptions!C3744:C10004)</f>
        <v>Residential</v>
      </c>
      <c r="Q3744" s="10" t="s">
        <v>128</v>
      </c>
      <c r="R3744" s="10" t="s">
        <v>148</v>
      </c>
      <c r="S3744" s="10" t="s">
        <v>2494</v>
      </c>
    </row>
    <row r="3745">
      <c r="A3745" s="1" t="s">
        <v>4891</v>
      </c>
      <c r="B3745" s="1" t="s">
        <v>941</v>
      </c>
      <c r="C3745" s="1" t="s">
        <v>178</v>
      </c>
      <c r="D3745" s="1" t="s">
        <v>27</v>
      </c>
      <c r="E3745" s="1" t="s">
        <v>28</v>
      </c>
      <c r="F3745" s="1" t="s">
        <v>2097</v>
      </c>
      <c r="G3745" s="1" t="s">
        <v>17912</v>
      </c>
      <c r="H3745" s="1" t="s">
        <v>17913</v>
      </c>
      <c r="I3745" s="4">
        <v>84.37643518518519</v>
      </c>
      <c r="J3745" s="1">
        <v>135.82</v>
      </c>
      <c r="K3745" s="1">
        <v>39.94</v>
      </c>
      <c r="M3745" s="10">
        <f t="array" ref="M3745">_xlfn.XLOOKUP(A3745,subscriptions!B3745:B10004,subscriptions!D3745:D10004)</f>
        <v>80</v>
      </c>
      <c r="N3745" s="10">
        <f t="array" ref="N3745">_xlfn.XLOOKUP(A3745,subscriptions!B3745:B10004,subscriptions!G3745:G10004)</f>
        <v>0</v>
      </c>
      <c r="O3745" s="10">
        <v>80.0</v>
      </c>
      <c r="P3745" s="10" t="str">
        <f t="array" ref="P3745">_xlfn.XLOOKUP(A3745,subscriptions!B3745:B10004,subscriptions!C3745:C10004)</f>
        <v>Roam</v>
      </c>
      <c r="Q3745" s="10" t="s">
        <v>173</v>
      </c>
      <c r="R3745" s="10" t="s">
        <v>148</v>
      </c>
      <c r="S3745" s="10" t="s">
        <v>3910</v>
      </c>
    </row>
    <row r="3746">
      <c r="A3746" s="1" t="s">
        <v>4892</v>
      </c>
      <c r="B3746" s="1" t="s">
        <v>523</v>
      </c>
      <c r="C3746" s="1" t="s">
        <v>1678</v>
      </c>
      <c r="D3746" s="1" t="s">
        <v>27</v>
      </c>
      <c r="E3746" s="1" t="s">
        <v>631</v>
      </c>
      <c r="F3746" s="1" t="s">
        <v>2495</v>
      </c>
      <c r="G3746" s="1" t="s">
        <v>17914</v>
      </c>
      <c r="H3746" s="1" t="s">
        <v>17915</v>
      </c>
      <c r="I3746" s="4">
        <v>84.41766203703703</v>
      </c>
      <c r="J3746" s="1">
        <v>60.35</v>
      </c>
      <c r="K3746" s="1">
        <v>28.64</v>
      </c>
      <c r="M3746" s="10">
        <f t="array" ref="M3746">_xlfn.XLOOKUP(A3746,subscriptions!B3746:B10004,subscriptions!D3746:D10004)</f>
        <v>120</v>
      </c>
      <c r="N3746" s="10">
        <f t="array" ref="N3746">_xlfn.XLOOKUP(A3746,subscriptions!B3746:B10004,subscriptions!G3746:G10004)</f>
        <v>5</v>
      </c>
      <c r="O3746" s="10">
        <v>114.0</v>
      </c>
      <c r="P3746" s="10" t="str">
        <f t="array" ref="P3746">_xlfn.XLOOKUP(A3746,subscriptions!B3746:B10004,subscriptions!C3746:C10004)</f>
        <v>Residential</v>
      </c>
      <c r="Q3746" s="10" t="s">
        <v>194</v>
      </c>
      <c r="R3746" s="10" t="s">
        <v>212</v>
      </c>
      <c r="S3746" s="10" t="s">
        <v>327</v>
      </c>
    </row>
    <row r="3747">
      <c r="A3747" s="1" t="s">
        <v>4893</v>
      </c>
      <c r="B3747" s="1" t="s">
        <v>1624</v>
      </c>
      <c r="C3747" s="1" t="s">
        <v>800</v>
      </c>
      <c r="D3747" s="1" t="s">
        <v>27</v>
      </c>
      <c r="E3747" s="1" t="s">
        <v>631</v>
      </c>
      <c r="F3747" s="1" t="s">
        <v>922</v>
      </c>
      <c r="G3747" s="1" t="s">
        <v>17916</v>
      </c>
      <c r="H3747" s="1" t="s">
        <v>17917</v>
      </c>
      <c r="I3747" s="4">
        <v>84.2995138888889</v>
      </c>
      <c r="J3747" s="1">
        <v>408.24</v>
      </c>
      <c r="K3747" s="1">
        <v>76.64</v>
      </c>
      <c r="M3747" s="10">
        <f t="array" ref="M3747">_xlfn.XLOOKUP(A3747,subscriptions!B3747:B10004,subscriptions!D3747:D10004)</f>
        <v>80</v>
      </c>
      <c r="N3747" s="10">
        <f t="array" ref="N3747">_xlfn.XLOOKUP(A3747,subscriptions!B3747:B10004,subscriptions!G3747:G10004)</f>
        <v>10</v>
      </c>
      <c r="O3747" s="10">
        <v>72.0</v>
      </c>
      <c r="P3747" s="10" t="str">
        <f t="array" ref="P3747">_xlfn.XLOOKUP(A3747,subscriptions!B3747:B10004,subscriptions!C3747:C10004)</f>
        <v>Roam</v>
      </c>
      <c r="Q3747" s="10" t="s">
        <v>128</v>
      </c>
      <c r="R3747" s="10" t="s">
        <v>148</v>
      </c>
      <c r="S3747" s="10" t="s">
        <v>522</v>
      </c>
    </row>
    <row r="3748">
      <c r="A3748" s="1" t="s">
        <v>4894</v>
      </c>
      <c r="B3748" s="1" t="s">
        <v>1414</v>
      </c>
      <c r="C3748" s="1" t="s">
        <v>1388</v>
      </c>
      <c r="D3748" s="1" t="s">
        <v>27</v>
      </c>
      <c r="E3748" s="1" t="s">
        <v>262</v>
      </c>
      <c r="F3748" s="1" t="s">
        <v>885</v>
      </c>
      <c r="G3748" s="1" t="s">
        <v>17918</v>
      </c>
      <c r="H3748" s="1" t="s">
        <v>17919</v>
      </c>
      <c r="I3748" s="4">
        <v>84.38356481481482</v>
      </c>
      <c r="J3748" s="1">
        <v>1683.84</v>
      </c>
      <c r="K3748" s="1">
        <v>332.1</v>
      </c>
      <c r="M3748" s="10">
        <f t="array" ref="M3748">_xlfn.XLOOKUP(A3748,subscriptions!B3748:B10004,subscriptions!D3748:D10004)</f>
        <v>80</v>
      </c>
      <c r="N3748" s="10">
        <f t="array" ref="N3748">_xlfn.XLOOKUP(A3748,subscriptions!B3748:B10004,subscriptions!G3748:G10004)</f>
        <v>20</v>
      </c>
      <c r="O3748" s="10">
        <v>64.0</v>
      </c>
      <c r="P3748" s="10" t="str">
        <f t="array" ref="P3748">_xlfn.XLOOKUP(A3748,subscriptions!B3748:B10004,subscriptions!C3748:C10004)</f>
        <v>Roam</v>
      </c>
      <c r="Q3748" s="10" t="s">
        <v>128</v>
      </c>
      <c r="R3748" s="10" t="s">
        <v>148</v>
      </c>
      <c r="S3748" s="10" t="s">
        <v>882</v>
      </c>
    </row>
    <row r="3749">
      <c r="A3749" s="1" t="s">
        <v>4896</v>
      </c>
      <c r="B3749" s="1" t="s">
        <v>1972</v>
      </c>
      <c r="C3749" s="1" t="s">
        <v>473</v>
      </c>
      <c r="D3749" s="1" t="s">
        <v>27</v>
      </c>
      <c r="E3749" s="1" t="s">
        <v>111</v>
      </c>
      <c r="F3749" s="1" t="s">
        <v>1906</v>
      </c>
      <c r="G3749" s="1" t="s">
        <v>17920</v>
      </c>
      <c r="H3749" s="1" t="s">
        <v>17921</v>
      </c>
      <c r="I3749" s="4">
        <v>84.21549768518518</v>
      </c>
      <c r="J3749" s="1">
        <v>844.5</v>
      </c>
      <c r="K3749" s="1">
        <v>185.56</v>
      </c>
      <c r="M3749" s="10">
        <f t="array" ref="M3749">_xlfn.XLOOKUP(A3749,subscriptions!B3749:B10004,subscriptions!D3749:D10004)</f>
        <v>120</v>
      </c>
      <c r="N3749" s="10">
        <f t="array" ref="N3749">_xlfn.XLOOKUP(A3749,subscriptions!B3749:B10004,subscriptions!G3749:G10004)</f>
        <v>0</v>
      </c>
      <c r="O3749" s="10">
        <v>120.0</v>
      </c>
      <c r="P3749" s="10" t="str">
        <f t="array" ref="P3749">_xlfn.XLOOKUP(A3749,subscriptions!B3749:B10004,subscriptions!C3749:C10004)</f>
        <v>Residential</v>
      </c>
      <c r="Q3749" s="10" t="s">
        <v>173</v>
      </c>
      <c r="R3749" s="10" t="s">
        <v>212</v>
      </c>
      <c r="S3749" s="10" t="s">
        <v>1212</v>
      </c>
    </row>
    <row r="3750">
      <c r="A3750" s="1" t="s">
        <v>4897</v>
      </c>
      <c r="B3750" s="1" t="s">
        <v>1527</v>
      </c>
      <c r="C3750" s="1" t="s">
        <v>556</v>
      </c>
      <c r="D3750" s="1" t="s">
        <v>153</v>
      </c>
      <c r="E3750" s="1" t="s">
        <v>111</v>
      </c>
      <c r="F3750" s="1" t="s">
        <v>112</v>
      </c>
      <c r="G3750" s="1" t="s">
        <v>17922</v>
      </c>
      <c r="H3750" s="1" t="s">
        <v>17923</v>
      </c>
      <c r="I3750" s="4">
        <v>84.4209375</v>
      </c>
      <c r="J3750" s="1">
        <v>822.27</v>
      </c>
      <c r="K3750" s="1">
        <v>79.8</v>
      </c>
      <c r="M3750" s="10">
        <f t="array" ref="M3750">_xlfn.XLOOKUP(A3750,subscriptions!B3750:B10004,subscriptions!D3750:D10004)</f>
        <v>80</v>
      </c>
      <c r="N3750" s="10">
        <f t="array" ref="N3750">_xlfn.XLOOKUP(A3750,subscriptions!B3750:B10004,subscriptions!G3750:G10004)</f>
        <v>5</v>
      </c>
      <c r="O3750" s="10">
        <v>76.0</v>
      </c>
      <c r="P3750" s="10" t="str">
        <f t="array" ref="P3750">_xlfn.XLOOKUP(A3750,subscriptions!B3750:B10004,subscriptions!C3750:C10004)</f>
        <v>Roam</v>
      </c>
      <c r="Q3750" s="10" t="s">
        <v>194</v>
      </c>
      <c r="R3750" s="10" t="s">
        <v>148</v>
      </c>
      <c r="S3750" s="10" t="s">
        <v>2152</v>
      </c>
    </row>
    <row r="3751">
      <c r="A3751" s="1" t="s">
        <v>4898</v>
      </c>
      <c r="B3751" s="1" t="s">
        <v>969</v>
      </c>
      <c r="C3751" s="1" t="s">
        <v>391</v>
      </c>
      <c r="D3751" s="1" t="s">
        <v>27</v>
      </c>
      <c r="E3751" s="1" t="s">
        <v>179</v>
      </c>
      <c r="F3751" s="1" t="s">
        <v>901</v>
      </c>
      <c r="G3751" s="1" t="s">
        <v>17924</v>
      </c>
      <c r="H3751" s="1" t="s">
        <v>17925</v>
      </c>
      <c r="I3751" s="4">
        <v>84.34114583333333</v>
      </c>
      <c r="J3751" s="1">
        <v>3288.86</v>
      </c>
      <c r="K3751" s="1">
        <v>773.66</v>
      </c>
      <c r="L3751" s="1">
        <v>100.0</v>
      </c>
      <c r="M3751" s="10">
        <f t="array" ref="M3751">_xlfn.XLOOKUP(A3751,subscriptions!B3751:B10004,subscriptions!D3751:D10004)</f>
        <v>120</v>
      </c>
      <c r="N3751" s="10">
        <f t="array" ref="N3751">_xlfn.XLOOKUP(A3751,subscriptions!B3751:B10004,subscriptions!G3751:G10004)</f>
        <v>10</v>
      </c>
      <c r="O3751" s="10">
        <v>108.0</v>
      </c>
      <c r="P3751" s="10" t="str">
        <f t="array" ref="P3751">_xlfn.XLOOKUP(A3751,subscriptions!B3751:B10004,subscriptions!C3751:C10004)</f>
        <v>Residential</v>
      </c>
      <c r="Q3751" s="10" t="s">
        <v>128</v>
      </c>
      <c r="R3751" s="10" t="s">
        <v>212</v>
      </c>
      <c r="S3751" s="10" t="s">
        <v>259</v>
      </c>
    </row>
    <row r="3752">
      <c r="A3752" s="1" t="s">
        <v>4899</v>
      </c>
      <c r="B3752" s="1" t="s">
        <v>1387</v>
      </c>
      <c r="C3752" s="1" t="s">
        <v>800</v>
      </c>
      <c r="D3752" s="1" t="s">
        <v>27</v>
      </c>
      <c r="E3752" s="1" t="s">
        <v>262</v>
      </c>
      <c r="F3752" s="1" t="s">
        <v>1835</v>
      </c>
      <c r="G3752" s="1" t="s">
        <v>17926</v>
      </c>
      <c r="H3752" s="1" t="s">
        <v>17927</v>
      </c>
      <c r="I3752" s="4">
        <v>84.33715277777777</v>
      </c>
      <c r="J3752" s="1">
        <v>3438.75</v>
      </c>
      <c r="K3752" s="1">
        <v>626.31</v>
      </c>
      <c r="M3752" s="10">
        <f t="array" ref="M3752">_xlfn.XLOOKUP(A3752,subscriptions!B3752:B10004,subscriptions!D3752:D10004)</f>
        <v>80</v>
      </c>
      <c r="N3752" s="10">
        <f t="array" ref="N3752">_xlfn.XLOOKUP(A3752,subscriptions!B3752:B10004,subscriptions!G3752:G10004)</f>
        <v>20</v>
      </c>
      <c r="O3752" s="10">
        <v>64.0</v>
      </c>
      <c r="P3752" s="10" t="str">
        <f t="array" ref="P3752">_xlfn.XLOOKUP(A3752,subscriptions!B3752:B10004,subscriptions!C3752:C10004)</f>
        <v>Roam</v>
      </c>
      <c r="Q3752" s="10" t="s">
        <v>128</v>
      </c>
      <c r="R3752" s="10" t="s">
        <v>148</v>
      </c>
      <c r="S3752" s="10" t="s">
        <v>968</v>
      </c>
    </row>
    <row r="3753">
      <c r="A3753" s="1" t="s">
        <v>4902</v>
      </c>
      <c r="B3753" s="1" t="s">
        <v>455</v>
      </c>
      <c r="C3753" s="1" t="s">
        <v>110</v>
      </c>
      <c r="D3753" s="1" t="s">
        <v>27</v>
      </c>
      <c r="E3753" s="1" t="s">
        <v>239</v>
      </c>
      <c r="F3753" s="1" t="s">
        <v>3181</v>
      </c>
      <c r="G3753" s="1" t="s">
        <v>17928</v>
      </c>
      <c r="H3753" s="1" t="s">
        <v>17929</v>
      </c>
      <c r="I3753" s="4">
        <v>84.34052083333333</v>
      </c>
      <c r="J3753" s="1">
        <v>3648.24</v>
      </c>
      <c r="K3753" s="1">
        <v>856.17</v>
      </c>
      <c r="M3753" s="10">
        <f t="array" ref="M3753">_xlfn.XLOOKUP(A3753,subscriptions!B3753:B10004,subscriptions!D3753:D10004)</f>
        <v>250</v>
      </c>
      <c r="N3753" s="10">
        <f t="array" ref="N3753">_xlfn.XLOOKUP(A3753,subscriptions!B3753:B10004,subscriptions!G3753:G10004)</f>
        <v>0</v>
      </c>
      <c r="O3753" s="10">
        <v>250.0</v>
      </c>
      <c r="P3753" s="10" t="str">
        <f t="array" ref="P3753">_xlfn.XLOOKUP(A3753,subscriptions!B3753:B10004,subscriptions!C3753:C10004)</f>
        <v>Business</v>
      </c>
      <c r="Q3753" s="10" t="s">
        <v>173</v>
      </c>
      <c r="R3753" s="10" t="s">
        <v>129</v>
      </c>
      <c r="S3753" s="10" t="s">
        <v>616</v>
      </c>
    </row>
    <row r="3754">
      <c r="A3754" s="1" t="s">
        <v>4903</v>
      </c>
      <c r="B3754" s="1" t="s">
        <v>1460</v>
      </c>
      <c r="C3754" s="1" t="s">
        <v>871</v>
      </c>
      <c r="D3754" s="1" t="s">
        <v>27</v>
      </c>
      <c r="E3754" s="1" t="s">
        <v>239</v>
      </c>
      <c r="F3754" s="1" t="s">
        <v>240</v>
      </c>
      <c r="G3754" s="1" t="s">
        <v>17930</v>
      </c>
      <c r="H3754" s="1" t="s">
        <v>17931</v>
      </c>
      <c r="I3754" s="4">
        <v>84.34040509259259</v>
      </c>
      <c r="J3754" s="1">
        <v>615.05</v>
      </c>
      <c r="K3754" s="1">
        <v>101.08</v>
      </c>
      <c r="M3754" s="10">
        <f t="array" ref="M3754">_xlfn.XLOOKUP(A3754,subscriptions!B3754:B10004,subscriptions!D3754:D10004)</f>
        <v>50</v>
      </c>
      <c r="N3754" s="10">
        <f t="array" ref="N3754">_xlfn.XLOOKUP(A3754,subscriptions!B3754:B10004,subscriptions!G3754:G10004)</f>
        <v>5</v>
      </c>
      <c r="O3754" s="10">
        <v>47.5</v>
      </c>
      <c r="P3754" s="10" t="str">
        <f t="array" ref="P3754">_xlfn.XLOOKUP(A3754,subscriptions!B3754:B10004,subscriptions!C3754:C10004)</f>
        <v>Mini</v>
      </c>
      <c r="Q3754" s="10" t="s">
        <v>194</v>
      </c>
      <c r="R3754" s="10" t="s">
        <v>148</v>
      </c>
      <c r="S3754" s="10" t="s">
        <v>616</v>
      </c>
    </row>
    <row r="3755">
      <c r="A3755" s="1" t="s">
        <v>4904</v>
      </c>
      <c r="B3755" s="1" t="s">
        <v>657</v>
      </c>
      <c r="C3755" s="1" t="s">
        <v>2483</v>
      </c>
      <c r="D3755" s="1" t="s">
        <v>153</v>
      </c>
      <c r="E3755" s="1" t="s">
        <v>239</v>
      </c>
      <c r="F3755" s="1" t="s">
        <v>240</v>
      </c>
      <c r="G3755" s="1" t="s">
        <v>17932</v>
      </c>
      <c r="H3755" s="1" t="s">
        <v>17933</v>
      </c>
      <c r="I3755" s="4">
        <v>84.21604166666667</v>
      </c>
      <c r="J3755" s="1">
        <v>1811.89</v>
      </c>
      <c r="K3755" s="1">
        <v>452.11</v>
      </c>
      <c r="M3755" s="10">
        <f t="array" ref="M3755">_xlfn.XLOOKUP(A3755,subscriptions!B3755:B10004,subscriptions!D3755:D10004)</f>
        <v>120</v>
      </c>
      <c r="N3755" s="10">
        <f t="array" ref="N3755">_xlfn.XLOOKUP(A3755,subscriptions!B3755:B10004,subscriptions!G3755:G10004)</f>
        <v>10</v>
      </c>
      <c r="O3755" s="10">
        <v>108.0</v>
      </c>
      <c r="P3755" s="10" t="str">
        <f t="array" ref="P3755">_xlfn.XLOOKUP(A3755,subscriptions!B3755:B10004,subscriptions!C3755:C10004)</f>
        <v>Residential</v>
      </c>
      <c r="Q3755" s="10" t="s">
        <v>128</v>
      </c>
      <c r="R3755" s="10" t="s">
        <v>212</v>
      </c>
      <c r="S3755" s="10" t="s">
        <v>2596</v>
      </c>
    </row>
    <row r="3756">
      <c r="A3756" s="1" t="s">
        <v>4905</v>
      </c>
      <c r="B3756" s="1" t="s">
        <v>969</v>
      </c>
      <c r="C3756" s="1" t="s">
        <v>1833</v>
      </c>
      <c r="D3756" s="1" t="s">
        <v>27</v>
      </c>
      <c r="E3756" s="1" t="s">
        <v>111</v>
      </c>
      <c r="F3756" s="1" t="s">
        <v>1227</v>
      </c>
      <c r="G3756" s="1" t="s">
        <v>17934</v>
      </c>
      <c r="H3756" s="1" t="s">
        <v>17935</v>
      </c>
      <c r="I3756" s="4">
        <v>84.16971064814815</v>
      </c>
      <c r="J3756" s="1">
        <v>525.43</v>
      </c>
      <c r="K3756" s="1">
        <v>65.58</v>
      </c>
      <c r="M3756" s="10">
        <f t="array" ref="M3756">_xlfn.XLOOKUP(A3756,subscriptions!B3756:B10004,subscriptions!D3756:D10004)</f>
        <v>120</v>
      </c>
      <c r="N3756" s="10">
        <f t="array" ref="N3756">_xlfn.XLOOKUP(A3756,subscriptions!B3756:B10004,subscriptions!G3756:G10004)</f>
        <v>20</v>
      </c>
      <c r="O3756" s="10">
        <v>96.0</v>
      </c>
      <c r="P3756" s="10" t="str">
        <f t="array" ref="P3756">_xlfn.XLOOKUP(A3756,subscriptions!B3756:B10004,subscriptions!C3756:C10004)</f>
        <v>Residential</v>
      </c>
      <c r="Q3756" s="10" t="s">
        <v>128</v>
      </c>
      <c r="R3756" s="10" t="s">
        <v>148</v>
      </c>
      <c r="S3756" s="10" t="s">
        <v>213</v>
      </c>
    </row>
    <row r="3757">
      <c r="A3757" s="1" t="s">
        <v>4906</v>
      </c>
      <c r="B3757" s="1" t="s">
        <v>1044</v>
      </c>
      <c r="C3757" s="1" t="s">
        <v>1347</v>
      </c>
      <c r="D3757" s="1" t="s">
        <v>27</v>
      </c>
      <c r="E3757" s="1" t="s">
        <v>631</v>
      </c>
      <c r="F3757" s="1" t="s">
        <v>943</v>
      </c>
      <c r="G3757" s="1" t="s">
        <v>17936</v>
      </c>
      <c r="H3757" s="1" t="s">
        <v>17937</v>
      </c>
      <c r="I3757" s="4">
        <v>84.33574074074075</v>
      </c>
      <c r="J3757" s="1">
        <v>367.21</v>
      </c>
      <c r="K3757" s="1">
        <v>73.42</v>
      </c>
      <c r="M3757" s="10">
        <f t="array" ref="M3757">_xlfn.XLOOKUP(A3757,subscriptions!B3757:B10004,subscriptions!D3757:D10004)</f>
        <v>250</v>
      </c>
      <c r="N3757" s="10">
        <f t="array" ref="N3757">_xlfn.XLOOKUP(A3757,subscriptions!B3757:B10004,subscriptions!G3757:G10004)</f>
        <v>0</v>
      </c>
      <c r="O3757" s="10">
        <v>250.0</v>
      </c>
      <c r="P3757" s="10" t="str">
        <f t="array" ref="P3757">_xlfn.XLOOKUP(A3757,subscriptions!B3757:B10004,subscriptions!C3757:C10004)</f>
        <v>Business</v>
      </c>
      <c r="Q3757" s="10" t="s">
        <v>173</v>
      </c>
      <c r="R3757" s="10" t="s">
        <v>129</v>
      </c>
      <c r="S3757" s="10" t="s">
        <v>571</v>
      </c>
    </row>
    <row r="3758">
      <c r="A3758" s="1" t="s">
        <v>4907</v>
      </c>
      <c r="B3758" s="1" t="s">
        <v>941</v>
      </c>
      <c r="C3758" s="1" t="s">
        <v>750</v>
      </c>
      <c r="D3758" s="1" t="s">
        <v>27</v>
      </c>
      <c r="E3758" s="1" t="s">
        <v>111</v>
      </c>
      <c r="F3758" s="1" t="s">
        <v>1227</v>
      </c>
      <c r="G3758" s="1" t="s">
        <v>17938</v>
      </c>
      <c r="H3758" s="1" t="s">
        <v>17939</v>
      </c>
      <c r="I3758" s="4">
        <v>84.33890046296297</v>
      </c>
      <c r="J3758" s="1">
        <v>356.17</v>
      </c>
      <c r="K3758" s="1">
        <v>70.27</v>
      </c>
      <c r="M3758" s="10">
        <f t="array" ref="M3758">_xlfn.XLOOKUP(A3758,subscriptions!B3758:B10004,subscriptions!D3758:D10004)</f>
        <v>80</v>
      </c>
      <c r="N3758" s="10">
        <f t="array" ref="N3758">_xlfn.XLOOKUP(A3758,subscriptions!B3758:B10004,subscriptions!G3758:G10004)</f>
        <v>5</v>
      </c>
      <c r="O3758" s="10">
        <v>76.0</v>
      </c>
      <c r="P3758" s="10" t="str">
        <f t="array" ref="P3758">_xlfn.XLOOKUP(A3758,subscriptions!B3758:B10004,subscriptions!C3758:C10004)</f>
        <v>Roam</v>
      </c>
      <c r="Q3758" s="10" t="s">
        <v>194</v>
      </c>
      <c r="R3758" s="10" t="s">
        <v>148</v>
      </c>
      <c r="S3758" s="10" t="s">
        <v>2016</v>
      </c>
    </row>
    <row r="3759">
      <c r="A3759" s="1" t="s">
        <v>4908</v>
      </c>
      <c r="B3759" s="1" t="s">
        <v>409</v>
      </c>
      <c r="C3759" s="1" t="s">
        <v>218</v>
      </c>
      <c r="D3759" s="1" t="s">
        <v>27</v>
      </c>
      <c r="E3759" s="1" t="s">
        <v>111</v>
      </c>
      <c r="F3759" s="1" t="s">
        <v>1263</v>
      </c>
      <c r="G3759" s="1" t="s">
        <v>17940</v>
      </c>
      <c r="H3759" s="1" t="s">
        <v>17941</v>
      </c>
      <c r="I3759" s="4">
        <v>84.30020833333333</v>
      </c>
      <c r="J3759" s="1">
        <v>678.07</v>
      </c>
      <c r="K3759" s="1">
        <v>132.24</v>
      </c>
      <c r="M3759" s="10">
        <f t="array" ref="M3759">_xlfn.XLOOKUP(A3759,subscriptions!B3759:B10004,subscriptions!D3759:D10004)</f>
        <v>120</v>
      </c>
      <c r="N3759" s="10">
        <f t="array" ref="N3759">_xlfn.XLOOKUP(A3759,subscriptions!B3759:B10004,subscriptions!G3759:G10004)</f>
        <v>10</v>
      </c>
      <c r="O3759" s="10">
        <v>108.0</v>
      </c>
      <c r="P3759" s="10" t="str">
        <f t="array" ref="P3759">_xlfn.XLOOKUP(A3759,subscriptions!B3759:B10004,subscriptions!C3759:C10004)</f>
        <v>Residential</v>
      </c>
      <c r="Q3759" s="10" t="s">
        <v>128</v>
      </c>
      <c r="R3759" s="10" t="s">
        <v>212</v>
      </c>
      <c r="S3759" s="10" t="s">
        <v>1172</v>
      </c>
    </row>
    <row r="3760">
      <c r="A3760" s="1" t="s">
        <v>4909</v>
      </c>
      <c r="B3760" s="1" t="s">
        <v>1044</v>
      </c>
      <c r="C3760" s="1" t="s">
        <v>133</v>
      </c>
      <c r="D3760" s="1" t="s">
        <v>27</v>
      </c>
      <c r="E3760" s="1" t="s">
        <v>219</v>
      </c>
      <c r="F3760" s="1" t="s">
        <v>2446</v>
      </c>
      <c r="G3760" s="1" t="s">
        <v>17942</v>
      </c>
      <c r="H3760" s="1" t="s">
        <v>17943</v>
      </c>
      <c r="I3760" s="4">
        <v>84.21252314814815</v>
      </c>
      <c r="J3760" s="1">
        <v>893.07</v>
      </c>
      <c r="K3760" s="1">
        <v>204.73</v>
      </c>
      <c r="M3760" s="10">
        <f t="array" ref="M3760">_xlfn.XLOOKUP(A3760,subscriptions!B3760:B10004,subscriptions!D3760:D10004)</f>
        <v>120</v>
      </c>
      <c r="N3760" s="10">
        <f t="array" ref="N3760">_xlfn.XLOOKUP(A3760,subscriptions!B3760:B10004,subscriptions!G3760:G10004)</f>
        <v>20</v>
      </c>
      <c r="O3760" s="10">
        <v>96.0</v>
      </c>
      <c r="P3760" s="10" t="str">
        <f t="array" ref="P3760">_xlfn.XLOOKUP(A3760,subscriptions!B3760:B10004,subscriptions!C3760:C10004)</f>
        <v>Residential</v>
      </c>
      <c r="Q3760" s="10" t="s">
        <v>128</v>
      </c>
      <c r="R3760" s="10" t="s">
        <v>148</v>
      </c>
      <c r="S3760" s="10" t="s">
        <v>813</v>
      </c>
    </row>
    <row r="3761">
      <c r="A3761" s="1" t="s">
        <v>4910</v>
      </c>
      <c r="B3761" s="1" t="s">
        <v>508</v>
      </c>
      <c r="C3761" s="1" t="s">
        <v>786</v>
      </c>
      <c r="D3761" s="1" t="s">
        <v>153</v>
      </c>
      <c r="E3761" s="1" t="s">
        <v>631</v>
      </c>
      <c r="F3761" s="1" t="s">
        <v>2549</v>
      </c>
      <c r="G3761" s="1" t="s">
        <v>17944</v>
      </c>
      <c r="H3761" s="1" t="s">
        <v>17945</v>
      </c>
      <c r="I3761" s="4">
        <v>84.25556712962963</v>
      </c>
      <c r="J3761" s="1">
        <v>2716.33</v>
      </c>
      <c r="K3761" s="1">
        <v>520.71</v>
      </c>
      <c r="M3761" s="10">
        <f t="array" ref="M3761">_xlfn.XLOOKUP(A3761,subscriptions!B3761:B10004,subscriptions!D3761:D10004)</f>
        <v>50</v>
      </c>
      <c r="N3761" s="10">
        <f t="array" ref="N3761">_xlfn.XLOOKUP(A3761,subscriptions!B3761:B10004,subscriptions!G3761:G10004)</f>
        <v>0</v>
      </c>
      <c r="O3761" s="10">
        <v>50.0</v>
      </c>
      <c r="P3761" s="10" t="str">
        <f t="array" ref="P3761">_xlfn.XLOOKUP(A3761,subscriptions!B3761:B10004,subscriptions!C3761:C10004)</f>
        <v>Mini</v>
      </c>
      <c r="Q3761" s="10" t="s">
        <v>173</v>
      </c>
      <c r="R3761" s="10" t="s">
        <v>148</v>
      </c>
      <c r="S3761" s="10" t="s">
        <v>1156</v>
      </c>
    </row>
    <row r="3762">
      <c r="A3762" s="1" t="s">
        <v>4913</v>
      </c>
      <c r="B3762" s="1" t="s">
        <v>589</v>
      </c>
      <c r="C3762" s="1" t="s">
        <v>786</v>
      </c>
      <c r="D3762" s="1" t="s">
        <v>153</v>
      </c>
      <c r="E3762" s="1" t="s">
        <v>239</v>
      </c>
      <c r="F3762" s="1" t="s">
        <v>2267</v>
      </c>
      <c r="G3762" s="1" t="s">
        <v>17946</v>
      </c>
      <c r="H3762" s="1" t="s">
        <v>17947</v>
      </c>
      <c r="I3762" s="4">
        <v>84.33770833333334</v>
      </c>
      <c r="J3762" s="1">
        <v>241.56</v>
      </c>
      <c r="K3762" s="1">
        <v>41.39</v>
      </c>
      <c r="M3762" s="10">
        <f t="array" ref="M3762">_xlfn.XLOOKUP(A3762,subscriptions!B3762:B10004,subscriptions!D3762:D10004)</f>
        <v>250</v>
      </c>
      <c r="N3762" s="10">
        <f t="array" ref="N3762">_xlfn.XLOOKUP(A3762,subscriptions!B3762:B10004,subscriptions!G3762:G10004)</f>
        <v>5</v>
      </c>
      <c r="O3762" s="10">
        <v>237.5</v>
      </c>
      <c r="P3762" s="10" t="str">
        <f t="array" ref="P3762">_xlfn.XLOOKUP(A3762,subscriptions!B3762:B10004,subscriptions!C3762:C10004)</f>
        <v>Business</v>
      </c>
      <c r="Q3762" s="10" t="s">
        <v>194</v>
      </c>
      <c r="R3762" s="10" t="s">
        <v>129</v>
      </c>
      <c r="S3762" s="10" t="s">
        <v>1961</v>
      </c>
    </row>
    <row r="3763">
      <c r="A3763" s="1" t="s">
        <v>4914</v>
      </c>
      <c r="B3763" s="1" t="s">
        <v>355</v>
      </c>
      <c r="C3763" s="1" t="s">
        <v>1678</v>
      </c>
      <c r="D3763" s="1" t="s">
        <v>153</v>
      </c>
      <c r="E3763" s="1" t="s">
        <v>332</v>
      </c>
      <c r="F3763" s="1" t="s">
        <v>1028</v>
      </c>
      <c r="G3763" s="1" t="s">
        <v>17948</v>
      </c>
      <c r="H3763" s="1" t="s">
        <v>17949</v>
      </c>
      <c r="I3763" s="4">
        <v>84.25784722222222</v>
      </c>
      <c r="J3763" s="1">
        <v>2041.62</v>
      </c>
      <c r="K3763" s="1">
        <v>172.68</v>
      </c>
      <c r="M3763" s="10">
        <f t="array" ref="M3763">_xlfn.XLOOKUP(A3763,subscriptions!B3763:B10004,subscriptions!D3763:D10004)</f>
        <v>120</v>
      </c>
      <c r="N3763" s="10">
        <f t="array" ref="N3763">_xlfn.XLOOKUP(A3763,subscriptions!B3763:B10004,subscriptions!G3763:G10004)</f>
        <v>10</v>
      </c>
      <c r="O3763" s="10">
        <v>108.0</v>
      </c>
      <c r="P3763" s="10" t="str">
        <f t="array" ref="P3763">_xlfn.XLOOKUP(A3763,subscriptions!B3763:B10004,subscriptions!C3763:C10004)</f>
        <v>Residential</v>
      </c>
      <c r="Q3763" s="10" t="s">
        <v>128</v>
      </c>
      <c r="R3763" s="10" t="s">
        <v>212</v>
      </c>
      <c r="S3763" s="10" t="s">
        <v>603</v>
      </c>
    </row>
    <row r="3764">
      <c r="A3764" s="1" t="s">
        <v>4915</v>
      </c>
      <c r="B3764" s="1" t="s">
        <v>1865</v>
      </c>
      <c r="C3764" s="1" t="s">
        <v>110</v>
      </c>
      <c r="D3764" s="1" t="s">
        <v>153</v>
      </c>
      <c r="E3764" s="1" t="s">
        <v>219</v>
      </c>
      <c r="F3764" s="1" t="s">
        <v>1010</v>
      </c>
      <c r="G3764" s="1" t="s">
        <v>17950</v>
      </c>
      <c r="H3764" s="1" t="s">
        <v>17951</v>
      </c>
      <c r="I3764" s="4">
        <v>84.25373842592593</v>
      </c>
      <c r="J3764" s="1">
        <v>1187.18</v>
      </c>
      <c r="K3764" s="1">
        <v>248.18</v>
      </c>
      <c r="M3764" s="10">
        <f t="array" ref="M3764">_xlfn.XLOOKUP(A3764,subscriptions!B3764:B10004,subscriptions!D3764:D10004)</f>
        <v>80</v>
      </c>
      <c r="N3764" s="10">
        <f t="array" ref="N3764">_xlfn.XLOOKUP(A3764,subscriptions!B3764:B10004,subscriptions!G3764:G10004)</f>
        <v>20</v>
      </c>
      <c r="O3764" s="10">
        <v>64.0</v>
      </c>
      <c r="P3764" s="10" t="str">
        <f t="array" ref="P3764">_xlfn.XLOOKUP(A3764,subscriptions!B3764:B10004,subscriptions!C3764:C10004)</f>
        <v>Roam</v>
      </c>
      <c r="Q3764" s="10" t="s">
        <v>128</v>
      </c>
      <c r="R3764" s="10" t="s">
        <v>148</v>
      </c>
      <c r="S3764" s="10" t="s">
        <v>1832</v>
      </c>
    </row>
    <row r="3765">
      <c r="A3765" s="1" t="s">
        <v>4916</v>
      </c>
      <c r="B3765" s="1" t="s">
        <v>4627</v>
      </c>
      <c r="C3765" s="1" t="s">
        <v>800</v>
      </c>
      <c r="D3765" s="1" t="s">
        <v>27</v>
      </c>
      <c r="E3765" s="1" t="s">
        <v>239</v>
      </c>
      <c r="F3765" s="1" t="s">
        <v>2267</v>
      </c>
      <c r="G3765" s="1" t="s">
        <v>17952</v>
      </c>
      <c r="H3765" s="1" t="s">
        <v>17953</v>
      </c>
      <c r="I3765" s="4">
        <v>84.34186342592592</v>
      </c>
      <c r="J3765" s="1">
        <v>559.4</v>
      </c>
      <c r="K3765" s="1">
        <v>111.93</v>
      </c>
      <c r="M3765" s="10">
        <f t="array" ref="M3765">_xlfn.XLOOKUP(A3765,subscriptions!B3765:B10004,subscriptions!D3765:D10004)</f>
        <v>250</v>
      </c>
      <c r="N3765" s="10">
        <f t="array" ref="N3765">_xlfn.XLOOKUP(A3765,subscriptions!B3765:B10004,subscriptions!G3765:G10004)</f>
        <v>0</v>
      </c>
      <c r="O3765" s="10">
        <v>250.0</v>
      </c>
      <c r="P3765" s="10" t="str">
        <f t="array" ref="P3765">_xlfn.XLOOKUP(A3765,subscriptions!B3765:B10004,subscriptions!C3765:C10004)</f>
        <v>Business</v>
      </c>
      <c r="Q3765" s="10" t="s">
        <v>173</v>
      </c>
      <c r="R3765" s="10" t="s">
        <v>129</v>
      </c>
      <c r="S3765" s="10" t="s">
        <v>1703</v>
      </c>
    </row>
    <row r="3766">
      <c r="A3766" s="1" t="s">
        <v>4917</v>
      </c>
      <c r="B3766" s="1" t="s">
        <v>1865</v>
      </c>
      <c r="C3766" s="1" t="s">
        <v>198</v>
      </c>
      <c r="D3766" s="1" t="s">
        <v>153</v>
      </c>
      <c r="E3766" s="1" t="s">
        <v>111</v>
      </c>
      <c r="F3766" s="1" t="s">
        <v>1906</v>
      </c>
      <c r="G3766" s="1" t="s">
        <v>17954</v>
      </c>
      <c r="H3766" s="1" t="s">
        <v>17955</v>
      </c>
      <c r="I3766" s="4">
        <v>84.1703125</v>
      </c>
      <c r="J3766" s="1">
        <v>1068.33</v>
      </c>
      <c r="K3766" s="1">
        <v>145.6</v>
      </c>
      <c r="M3766" s="10">
        <f t="array" ref="M3766">_xlfn.XLOOKUP(A3766,subscriptions!B3766:B10004,subscriptions!D3766:D10004)</f>
        <v>120</v>
      </c>
      <c r="N3766" s="10">
        <f t="array" ref="N3766">_xlfn.XLOOKUP(A3766,subscriptions!B3766:B10004,subscriptions!G3766:G10004)</f>
        <v>5</v>
      </c>
      <c r="O3766" s="10">
        <v>114.0</v>
      </c>
      <c r="P3766" s="10" t="str">
        <f t="array" ref="P3766">_xlfn.XLOOKUP(A3766,subscriptions!B3766:B10004,subscriptions!C3766:C10004)</f>
        <v>Residential</v>
      </c>
      <c r="Q3766" s="10" t="s">
        <v>194</v>
      </c>
      <c r="R3766" s="10" t="s">
        <v>212</v>
      </c>
      <c r="S3766" s="10" t="s">
        <v>2494</v>
      </c>
    </row>
    <row r="3767">
      <c r="A3767" s="1" t="s">
        <v>4918</v>
      </c>
      <c r="B3767" s="1" t="s">
        <v>763</v>
      </c>
      <c r="C3767" s="1" t="s">
        <v>734</v>
      </c>
      <c r="D3767" s="1" t="s">
        <v>27</v>
      </c>
      <c r="E3767" s="1" t="s">
        <v>631</v>
      </c>
      <c r="F3767" s="1" t="s">
        <v>1115</v>
      </c>
      <c r="G3767" s="1" t="s">
        <v>17956</v>
      </c>
      <c r="H3767" s="1" t="s">
        <v>17957</v>
      </c>
      <c r="I3767" s="4">
        <v>84.34104166666667</v>
      </c>
      <c r="J3767" s="1">
        <v>584.89</v>
      </c>
      <c r="K3767" s="1">
        <v>101.07</v>
      </c>
      <c r="M3767" s="10">
        <f t="array" ref="M3767">_xlfn.XLOOKUP(A3767,subscriptions!B3767:B10004,subscriptions!D3767:D10004)</f>
        <v>120</v>
      </c>
      <c r="N3767" s="10">
        <f t="array" ref="N3767">_xlfn.XLOOKUP(A3767,subscriptions!B3767:B10004,subscriptions!G3767:G10004)</f>
        <v>10</v>
      </c>
      <c r="O3767" s="10">
        <v>108.0</v>
      </c>
      <c r="P3767" s="10" t="str">
        <f t="array" ref="P3767">_xlfn.XLOOKUP(A3767,subscriptions!B3767:B10004,subscriptions!C3767:C10004)</f>
        <v>Residential</v>
      </c>
      <c r="Q3767" s="10" t="s">
        <v>128</v>
      </c>
      <c r="R3767" s="10" t="s">
        <v>212</v>
      </c>
      <c r="S3767" s="10" t="s">
        <v>259</v>
      </c>
    </row>
    <row r="3768">
      <c r="A3768" s="1" t="s">
        <v>4919</v>
      </c>
      <c r="B3768" s="1" t="s">
        <v>686</v>
      </c>
      <c r="C3768" s="1" t="s">
        <v>871</v>
      </c>
      <c r="D3768" s="1" t="s">
        <v>153</v>
      </c>
      <c r="E3768" s="1" t="s">
        <v>111</v>
      </c>
      <c r="F3768" s="1" t="s">
        <v>1917</v>
      </c>
      <c r="G3768" s="1" t="s">
        <v>17958</v>
      </c>
      <c r="H3768" s="1" t="s">
        <v>17959</v>
      </c>
      <c r="I3768" s="4">
        <v>84.16978009259259</v>
      </c>
      <c r="J3768" s="1">
        <v>1409.81</v>
      </c>
      <c r="K3768" s="1">
        <v>120.85</v>
      </c>
      <c r="M3768" s="10">
        <f t="array" ref="M3768">_xlfn.XLOOKUP(A3768,subscriptions!B3768:B10004,subscriptions!D3768:D10004)</f>
        <v>80</v>
      </c>
      <c r="N3768" s="10">
        <f t="array" ref="N3768">_xlfn.XLOOKUP(A3768,subscriptions!B3768:B10004,subscriptions!G3768:G10004)</f>
        <v>20</v>
      </c>
      <c r="O3768" s="10">
        <v>64.0</v>
      </c>
      <c r="P3768" s="10" t="str">
        <f t="array" ref="P3768">_xlfn.XLOOKUP(A3768,subscriptions!B3768:B10004,subscriptions!C3768:C10004)</f>
        <v>Roam</v>
      </c>
      <c r="Q3768" s="10" t="s">
        <v>128</v>
      </c>
      <c r="R3768" s="10" t="s">
        <v>148</v>
      </c>
      <c r="S3768" s="10" t="s">
        <v>213</v>
      </c>
    </row>
    <row r="3769">
      <c r="A3769" s="1" t="s">
        <v>4920</v>
      </c>
      <c r="B3769" s="1" t="s">
        <v>1173</v>
      </c>
      <c r="C3769" s="1" t="s">
        <v>786</v>
      </c>
      <c r="D3769" s="1" t="s">
        <v>27</v>
      </c>
      <c r="E3769" s="1" t="s">
        <v>219</v>
      </c>
      <c r="F3769" s="1" t="s">
        <v>220</v>
      </c>
      <c r="G3769" s="1" t="s">
        <v>17960</v>
      </c>
      <c r="H3769" s="1" t="s">
        <v>17961</v>
      </c>
      <c r="I3769" s="4">
        <v>84.17315972222222</v>
      </c>
      <c r="J3769" s="1">
        <v>903.33</v>
      </c>
      <c r="K3769" s="1">
        <v>145.48</v>
      </c>
      <c r="M3769" s="10">
        <f t="array" ref="M3769">_xlfn.XLOOKUP(A3769,subscriptions!B3769:B10004,subscriptions!D3769:D10004)</f>
        <v>120</v>
      </c>
      <c r="N3769" s="10">
        <f t="array" ref="N3769">_xlfn.XLOOKUP(A3769,subscriptions!B3769:B10004,subscriptions!G3769:G10004)</f>
        <v>0</v>
      </c>
      <c r="O3769" s="10">
        <v>120.0</v>
      </c>
      <c r="P3769" s="10" t="str">
        <f t="array" ref="P3769">_xlfn.XLOOKUP(A3769,subscriptions!B3769:B10004,subscriptions!C3769:C10004)</f>
        <v>Residential</v>
      </c>
      <c r="Q3769" s="10" t="s">
        <v>173</v>
      </c>
      <c r="R3769" s="10" t="s">
        <v>212</v>
      </c>
      <c r="S3769" s="10" t="s">
        <v>2630</v>
      </c>
    </row>
    <row r="3770">
      <c r="A3770" s="1" t="s">
        <v>4921</v>
      </c>
      <c r="B3770" s="1" t="s">
        <v>1173</v>
      </c>
      <c r="C3770" s="1" t="s">
        <v>2483</v>
      </c>
      <c r="D3770" s="1" t="s">
        <v>27</v>
      </c>
      <c r="E3770" s="1" t="s">
        <v>179</v>
      </c>
      <c r="F3770" s="1" t="s">
        <v>844</v>
      </c>
      <c r="G3770" s="1" t="s">
        <v>17962</v>
      </c>
      <c r="H3770" s="1" t="s">
        <v>17963</v>
      </c>
      <c r="I3770" s="4">
        <v>84.29538194444444</v>
      </c>
      <c r="J3770" s="1">
        <v>319.42</v>
      </c>
      <c r="K3770" s="1">
        <v>57.22</v>
      </c>
      <c r="L3770" s="1">
        <v>100.0</v>
      </c>
      <c r="M3770" s="10">
        <f t="array" ref="M3770">_xlfn.XLOOKUP(A3770,subscriptions!B3770:B10004,subscriptions!D3770:D10004)</f>
        <v>50</v>
      </c>
      <c r="N3770" s="10">
        <f t="array" ref="N3770">_xlfn.XLOOKUP(A3770,subscriptions!B3770:B10004,subscriptions!G3770:G10004)</f>
        <v>5</v>
      </c>
      <c r="O3770" s="10">
        <v>47.5</v>
      </c>
      <c r="P3770" s="10" t="str">
        <f t="array" ref="P3770">_xlfn.XLOOKUP(A3770,subscriptions!B3770:B10004,subscriptions!C3770:C10004)</f>
        <v>Mini</v>
      </c>
      <c r="Q3770" s="10" t="s">
        <v>194</v>
      </c>
      <c r="R3770" s="10" t="s">
        <v>148</v>
      </c>
      <c r="S3770" s="10" t="s">
        <v>1026</v>
      </c>
    </row>
    <row r="3771">
      <c r="A3771" s="1" t="s">
        <v>4924</v>
      </c>
      <c r="B3771" s="1" t="s">
        <v>2018</v>
      </c>
      <c r="C3771" s="1" t="s">
        <v>473</v>
      </c>
      <c r="D3771" s="1" t="s">
        <v>27</v>
      </c>
      <c r="E3771" s="1" t="s">
        <v>631</v>
      </c>
      <c r="F3771" s="1" t="s">
        <v>922</v>
      </c>
      <c r="G3771" s="1" t="s">
        <v>17964</v>
      </c>
      <c r="H3771" s="1" t="s">
        <v>17965</v>
      </c>
      <c r="I3771" s="4">
        <v>84.20984953703703</v>
      </c>
      <c r="J3771" s="1">
        <v>235.94</v>
      </c>
      <c r="K3771" s="1">
        <v>46.53</v>
      </c>
      <c r="M3771" s="10">
        <f t="array" ref="M3771">_xlfn.XLOOKUP(A3771,subscriptions!B3771:B10004,subscriptions!D3771:D10004)</f>
        <v>250</v>
      </c>
      <c r="N3771" s="10">
        <f t="array" ref="N3771">_xlfn.XLOOKUP(A3771,subscriptions!B3771:B10004,subscriptions!G3771:G10004)</f>
        <v>10</v>
      </c>
      <c r="O3771" s="10">
        <v>225.0</v>
      </c>
      <c r="P3771" s="10" t="str">
        <f t="array" ref="P3771">_xlfn.XLOOKUP(A3771,subscriptions!B3771:B10004,subscriptions!C3771:C10004)</f>
        <v>Business</v>
      </c>
      <c r="Q3771" s="10" t="s">
        <v>128</v>
      </c>
      <c r="R3771" s="10" t="s">
        <v>129</v>
      </c>
      <c r="S3771" s="10" t="s">
        <v>353</v>
      </c>
    </row>
    <row r="3772">
      <c r="A3772" s="1" t="s">
        <v>4925</v>
      </c>
      <c r="B3772" s="1" t="s">
        <v>1995</v>
      </c>
      <c r="C3772" s="1" t="s">
        <v>884</v>
      </c>
      <c r="D3772" s="1" t="s">
        <v>153</v>
      </c>
      <c r="E3772" s="1" t="s">
        <v>714</v>
      </c>
      <c r="F3772" s="1" t="s">
        <v>1730</v>
      </c>
      <c r="G3772" s="1" t="s">
        <v>17966</v>
      </c>
      <c r="H3772" s="1" t="s">
        <v>17967</v>
      </c>
      <c r="I3772" s="4">
        <v>84.1675925925926</v>
      </c>
      <c r="J3772" s="1">
        <v>1236.79</v>
      </c>
      <c r="K3772" s="1">
        <v>146.14</v>
      </c>
      <c r="M3772" s="10">
        <f t="array" ref="M3772">_xlfn.XLOOKUP(A3772,subscriptions!B3772:B10004,subscriptions!D3772:D10004)</f>
        <v>50</v>
      </c>
      <c r="N3772" s="10">
        <f t="array" ref="N3772">_xlfn.XLOOKUP(A3772,subscriptions!B3772:B10004,subscriptions!G3772:G10004)</f>
        <v>20</v>
      </c>
      <c r="O3772" s="10">
        <v>40.0</v>
      </c>
      <c r="P3772" s="10" t="str">
        <f t="array" ref="P3772">_xlfn.XLOOKUP(A3772,subscriptions!B3772:B10004,subscriptions!C3772:C10004)</f>
        <v>Mini</v>
      </c>
      <c r="Q3772" s="10" t="s">
        <v>128</v>
      </c>
      <c r="R3772" s="10" t="s">
        <v>148</v>
      </c>
      <c r="S3772" s="10" t="s">
        <v>1412</v>
      </c>
    </row>
    <row r="3773">
      <c r="A3773" s="1" t="s">
        <v>4926</v>
      </c>
      <c r="B3773" s="1" t="s">
        <v>329</v>
      </c>
      <c r="C3773" s="1" t="s">
        <v>152</v>
      </c>
      <c r="D3773" s="1" t="s">
        <v>27</v>
      </c>
      <c r="E3773" s="1" t="s">
        <v>111</v>
      </c>
      <c r="F3773" s="1" t="s">
        <v>1362</v>
      </c>
      <c r="G3773" s="1" t="s">
        <v>17968</v>
      </c>
      <c r="H3773" s="1" t="s">
        <v>17969</v>
      </c>
      <c r="I3773" s="4">
        <v>84.21194444444444</v>
      </c>
      <c r="J3773" s="1">
        <v>3540.52</v>
      </c>
      <c r="K3773" s="1">
        <v>658.44</v>
      </c>
      <c r="M3773" s="10">
        <f t="array" ref="M3773">_xlfn.XLOOKUP(A3773,subscriptions!B3773:B10004,subscriptions!D3773:D10004)</f>
        <v>50</v>
      </c>
      <c r="N3773" s="10">
        <f t="array" ref="N3773">_xlfn.XLOOKUP(A3773,subscriptions!B3773:B10004,subscriptions!G3773:G10004)</f>
        <v>0</v>
      </c>
      <c r="O3773" s="10">
        <v>50.0</v>
      </c>
      <c r="P3773" s="10" t="str">
        <f t="array" ref="P3773">_xlfn.XLOOKUP(A3773,subscriptions!B3773:B10004,subscriptions!C3773:C10004)</f>
        <v>Mini</v>
      </c>
      <c r="Q3773" s="10" t="s">
        <v>173</v>
      </c>
      <c r="R3773" s="10" t="s">
        <v>148</v>
      </c>
      <c r="S3773" s="10" t="s">
        <v>857</v>
      </c>
    </row>
    <row r="3774">
      <c r="A3774" s="1" t="s">
        <v>4927</v>
      </c>
      <c r="B3774" s="1" t="s">
        <v>2327</v>
      </c>
      <c r="C3774" s="1" t="s">
        <v>426</v>
      </c>
      <c r="D3774" s="1" t="s">
        <v>27</v>
      </c>
      <c r="E3774" s="1" t="s">
        <v>332</v>
      </c>
      <c r="F3774" s="1" t="s">
        <v>736</v>
      </c>
      <c r="G3774" s="1" t="s">
        <v>17970</v>
      </c>
      <c r="H3774" s="1" t="s">
        <v>17971</v>
      </c>
      <c r="I3774" s="4">
        <v>84.29724537037038</v>
      </c>
      <c r="J3774" s="1">
        <v>682.29</v>
      </c>
      <c r="K3774" s="1">
        <v>163.18</v>
      </c>
      <c r="M3774" s="10">
        <f t="array" ref="M3774">_xlfn.XLOOKUP(A3774,subscriptions!B3774:B10004,subscriptions!D3774:D10004)</f>
        <v>120</v>
      </c>
      <c r="N3774" s="10">
        <f t="array" ref="N3774">_xlfn.XLOOKUP(A3774,subscriptions!B3774:B10004,subscriptions!G3774:G10004)</f>
        <v>5</v>
      </c>
      <c r="O3774" s="10">
        <v>114.0</v>
      </c>
      <c r="P3774" s="10" t="str">
        <f t="array" ref="P3774">_xlfn.XLOOKUP(A3774,subscriptions!B3774:B10004,subscriptions!C3774:C10004)</f>
        <v>Residential</v>
      </c>
      <c r="Q3774" s="10" t="s">
        <v>194</v>
      </c>
      <c r="R3774" s="10" t="s">
        <v>212</v>
      </c>
      <c r="S3774" s="10" t="s">
        <v>407</v>
      </c>
    </row>
    <row r="3775">
      <c r="A3775" s="1" t="s">
        <v>4928</v>
      </c>
      <c r="B3775" s="1" t="s">
        <v>132</v>
      </c>
      <c r="C3775" s="1" t="s">
        <v>1876</v>
      </c>
      <c r="D3775" s="1" t="s">
        <v>27</v>
      </c>
      <c r="E3775" s="1" t="s">
        <v>239</v>
      </c>
      <c r="F3775" s="1" t="s">
        <v>1186</v>
      </c>
      <c r="G3775" s="1" t="s">
        <v>17972</v>
      </c>
      <c r="H3775" s="1" t="s">
        <v>17973</v>
      </c>
      <c r="I3775" s="4">
        <v>84.33969907407408</v>
      </c>
      <c r="J3775" s="1">
        <v>2030.76</v>
      </c>
      <c r="K3775" s="1">
        <v>300.65</v>
      </c>
      <c r="M3775" s="10">
        <f t="array" ref="M3775">_xlfn.XLOOKUP(A3775,subscriptions!B3775:B10004,subscriptions!D3775:D10004)</f>
        <v>120</v>
      </c>
      <c r="N3775" s="10">
        <f t="array" ref="N3775">_xlfn.XLOOKUP(A3775,subscriptions!B3775:B10004,subscriptions!G3775:G10004)</f>
        <v>10</v>
      </c>
      <c r="O3775" s="10">
        <v>108.0</v>
      </c>
      <c r="P3775" s="10" t="str">
        <f t="array" ref="P3775">_xlfn.XLOOKUP(A3775,subscriptions!B3775:B10004,subscriptions!C3775:C10004)</f>
        <v>Residential</v>
      </c>
      <c r="Q3775" s="10" t="s">
        <v>128</v>
      </c>
      <c r="R3775" s="10" t="s">
        <v>212</v>
      </c>
      <c r="S3775" s="10" t="s">
        <v>234</v>
      </c>
    </row>
    <row r="3776">
      <c r="A3776" s="1" t="s">
        <v>4929</v>
      </c>
      <c r="B3776" s="1" t="s">
        <v>772</v>
      </c>
      <c r="C3776" s="1" t="s">
        <v>556</v>
      </c>
      <c r="D3776" s="1" t="s">
        <v>153</v>
      </c>
      <c r="E3776" s="1" t="s">
        <v>631</v>
      </c>
      <c r="F3776" s="1" t="s">
        <v>1318</v>
      </c>
      <c r="G3776" s="1" t="s">
        <v>17974</v>
      </c>
      <c r="H3776" s="1" t="s">
        <v>17975</v>
      </c>
      <c r="I3776" s="4">
        <v>84.30027777777778</v>
      </c>
      <c r="J3776" s="1">
        <v>1662.32</v>
      </c>
      <c r="K3776" s="1">
        <v>364.71</v>
      </c>
      <c r="M3776" s="10">
        <f t="array" ref="M3776">_xlfn.XLOOKUP(A3776,subscriptions!B3776:B10004,subscriptions!D3776:D10004)</f>
        <v>50</v>
      </c>
      <c r="N3776" s="10">
        <f t="array" ref="N3776">_xlfn.XLOOKUP(A3776,subscriptions!B3776:B10004,subscriptions!G3776:G10004)</f>
        <v>20</v>
      </c>
      <c r="O3776" s="10">
        <v>40.0</v>
      </c>
      <c r="P3776" s="10" t="str">
        <f t="array" ref="P3776">_xlfn.XLOOKUP(A3776,subscriptions!B3776:B10004,subscriptions!C3776:C10004)</f>
        <v>Mini</v>
      </c>
      <c r="Q3776" s="10" t="s">
        <v>128</v>
      </c>
      <c r="R3776" s="10" t="s">
        <v>148</v>
      </c>
      <c r="S3776" s="10" t="s">
        <v>1172</v>
      </c>
    </row>
    <row r="3777">
      <c r="A3777" s="1" t="s">
        <v>4930</v>
      </c>
      <c r="B3777" s="1" t="s">
        <v>1444</v>
      </c>
      <c r="C3777" s="1" t="s">
        <v>1200</v>
      </c>
      <c r="D3777" s="1" t="s">
        <v>27</v>
      </c>
      <c r="E3777" s="1" t="s">
        <v>262</v>
      </c>
      <c r="F3777" s="1" t="s">
        <v>4113</v>
      </c>
      <c r="G3777" s="1" t="s">
        <v>17976</v>
      </c>
      <c r="H3777" s="1" t="s">
        <v>17977</v>
      </c>
      <c r="I3777" s="4">
        <v>84.29893518518519</v>
      </c>
      <c r="J3777" s="1">
        <v>4072.59</v>
      </c>
      <c r="K3777" s="1">
        <v>493.94</v>
      </c>
      <c r="M3777" s="10">
        <f t="array" ref="M3777">_xlfn.XLOOKUP(A3777,subscriptions!B3777:B10004,subscriptions!D3777:D10004)</f>
        <v>120</v>
      </c>
      <c r="N3777" s="10">
        <f t="array" ref="N3777">_xlfn.XLOOKUP(A3777,subscriptions!B3777:B10004,subscriptions!G3777:G10004)</f>
        <v>0</v>
      </c>
      <c r="O3777" s="10">
        <v>120.0</v>
      </c>
      <c r="P3777" s="10" t="str">
        <f t="array" ref="P3777">_xlfn.XLOOKUP(A3777,subscriptions!B3777:B10004,subscriptions!C3777:C10004)</f>
        <v>Residential</v>
      </c>
      <c r="Q3777" s="10" t="s">
        <v>173</v>
      </c>
      <c r="R3777" s="10" t="s">
        <v>212</v>
      </c>
      <c r="S3777" s="10" t="s">
        <v>276</v>
      </c>
    </row>
    <row r="3778">
      <c r="A3778" s="1" t="s">
        <v>4933</v>
      </c>
      <c r="B3778" s="1" t="s">
        <v>713</v>
      </c>
      <c r="C3778" s="1" t="s">
        <v>218</v>
      </c>
      <c r="D3778" s="1" t="s">
        <v>27</v>
      </c>
      <c r="E3778" s="1" t="s">
        <v>280</v>
      </c>
      <c r="F3778" s="1" t="s">
        <v>2239</v>
      </c>
      <c r="G3778" s="1" t="s">
        <v>17978</v>
      </c>
      <c r="H3778" s="1" t="s">
        <v>17979</v>
      </c>
      <c r="I3778" s="4">
        <v>84.25707175925926</v>
      </c>
      <c r="J3778" s="1">
        <v>2630.4</v>
      </c>
      <c r="K3778" s="1">
        <v>274.06</v>
      </c>
      <c r="M3778" s="10">
        <f t="array" ref="M3778">_xlfn.XLOOKUP(A3778,subscriptions!B3778:B10004,subscriptions!D3778:D10004)</f>
        <v>50</v>
      </c>
      <c r="N3778" s="10">
        <f t="array" ref="N3778">_xlfn.XLOOKUP(A3778,subscriptions!B3778:B10004,subscriptions!G3778:G10004)</f>
        <v>5</v>
      </c>
      <c r="O3778" s="10">
        <v>47.5</v>
      </c>
      <c r="P3778" s="10" t="str">
        <f t="array" ref="P3778">_xlfn.XLOOKUP(A3778,subscriptions!B3778:B10004,subscriptions!C3778:C10004)</f>
        <v>Mini</v>
      </c>
      <c r="Q3778" s="10" t="s">
        <v>194</v>
      </c>
      <c r="R3778" s="10" t="s">
        <v>148</v>
      </c>
      <c r="S3778" s="10" t="s">
        <v>175</v>
      </c>
    </row>
    <row r="3779">
      <c r="A3779" s="1" t="s">
        <v>4934</v>
      </c>
      <c r="B3779" s="1" t="s">
        <v>555</v>
      </c>
      <c r="C3779" s="1" t="s">
        <v>261</v>
      </c>
      <c r="D3779" s="1" t="s">
        <v>153</v>
      </c>
      <c r="E3779" s="1" t="s">
        <v>219</v>
      </c>
      <c r="F3779" s="1" t="s">
        <v>574</v>
      </c>
      <c r="G3779" s="1" t="s">
        <v>17980</v>
      </c>
      <c r="H3779" s="1" t="s">
        <v>17981</v>
      </c>
      <c r="I3779" s="4">
        <v>84.41746527777778</v>
      </c>
      <c r="J3779" s="1">
        <v>1304.16</v>
      </c>
      <c r="K3779" s="1">
        <v>230.46</v>
      </c>
      <c r="M3779" s="10">
        <f t="array" ref="M3779">_xlfn.XLOOKUP(A3779,subscriptions!B3779:B10004,subscriptions!D3779:D10004)</f>
        <v>80</v>
      </c>
      <c r="N3779" s="10">
        <f t="array" ref="N3779">_xlfn.XLOOKUP(A3779,subscriptions!B3779:B10004,subscriptions!G3779:G10004)</f>
        <v>10</v>
      </c>
      <c r="O3779" s="10">
        <v>72.0</v>
      </c>
      <c r="P3779" s="10" t="str">
        <f t="array" ref="P3779">_xlfn.XLOOKUP(A3779,subscriptions!B3779:B10004,subscriptions!C3779:C10004)</f>
        <v>Roam</v>
      </c>
      <c r="Q3779" s="10" t="s">
        <v>128</v>
      </c>
      <c r="R3779" s="10" t="s">
        <v>148</v>
      </c>
      <c r="S3779" s="10" t="s">
        <v>327</v>
      </c>
    </row>
    <row r="3780">
      <c r="A3780" s="1" t="s">
        <v>4935</v>
      </c>
      <c r="B3780" s="1" t="s">
        <v>1939</v>
      </c>
      <c r="C3780" s="1" t="s">
        <v>237</v>
      </c>
      <c r="D3780" s="1" t="s">
        <v>153</v>
      </c>
      <c r="E3780" s="1" t="s">
        <v>280</v>
      </c>
      <c r="F3780" s="1" t="s">
        <v>1478</v>
      </c>
      <c r="G3780" s="1" t="s">
        <v>17982</v>
      </c>
      <c r="H3780" s="1" t="s">
        <v>17983</v>
      </c>
      <c r="I3780" s="4">
        <v>84.3375462962963</v>
      </c>
      <c r="J3780" s="1">
        <v>1655.17</v>
      </c>
      <c r="K3780" s="1">
        <v>374.05</v>
      </c>
      <c r="M3780" s="10">
        <f t="array" ref="M3780">_xlfn.XLOOKUP(A3780,subscriptions!B3780:B10004,subscriptions!D3780:D10004)</f>
        <v>120</v>
      </c>
      <c r="N3780" s="10">
        <f t="array" ref="N3780">_xlfn.XLOOKUP(A3780,subscriptions!B3780:B10004,subscriptions!G3780:G10004)</f>
        <v>20</v>
      </c>
      <c r="O3780" s="10">
        <v>96.0</v>
      </c>
      <c r="P3780" s="10" t="str">
        <f t="array" ref="P3780">_xlfn.XLOOKUP(A3780,subscriptions!B3780:B10004,subscriptions!C3780:C10004)</f>
        <v>Residential</v>
      </c>
      <c r="Q3780" s="10" t="s">
        <v>128</v>
      </c>
      <c r="R3780" s="10" t="s">
        <v>148</v>
      </c>
      <c r="S3780" s="10" t="s">
        <v>1961</v>
      </c>
    </row>
    <row r="3781">
      <c r="A3781" s="1" t="s">
        <v>4936</v>
      </c>
      <c r="B3781" s="1" t="s">
        <v>216</v>
      </c>
      <c r="C3781" s="1" t="s">
        <v>786</v>
      </c>
      <c r="D3781" s="1" t="s">
        <v>153</v>
      </c>
      <c r="E3781" s="1" t="s">
        <v>280</v>
      </c>
      <c r="F3781" s="1" t="s">
        <v>1665</v>
      </c>
      <c r="G3781" s="1" t="s">
        <v>17984</v>
      </c>
      <c r="H3781" s="1" t="s">
        <v>17985</v>
      </c>
      <c r="I3781" s="4">
        <v>84.37872685185185</v>
      </c>
      <c r="J3781" s="1">
        <v>3479.87</v>
      </c>
      <c r="K3781" s="1">
        <v>574.07</v>
      </c>
      <c r="M3781" s="10">
        <f t="array" ref="M3781">_xlfn.XLOOKUP(A3781,subscriptions!B3781:B10004,subscriptions!D3781:D10004)</f>
        <v>120</v>
      </c>
      <c r="N3781" s="10">
        <f t="array" ref="N3781">_xlfn.XLOOKUP(A3781,subscriptions!B3781:B10004,subscriptions!G3781:G10004)</f>
        <v>0</v>
      </c>
      <c r="O3781" s="10">
        <v>120.0</v>
      </c>
      <c r="P3781" s="10" t="str">
        <f t="array" ref="P3781">_xlfn.XLOOKUP(A3781,subscriptions!B3781:B10004,subscriptions!C3781:C10004)</f>
        <v>Residential</v>
      </c>
      <c r="Q3781" s="10" t="s">
        <v>173</v>
      </c>
      <c r="R3781" s="10" t="s">
        <v>212</v>
      </c>
      <c r="S3781" s="10" t="s">
        <v>1622</v>
      </c>
    </row>
    <row r="3782">
      <c r="A3782" s="1" t="s">
        <v>4937</v>
      </c>
      <c r="B3782" s="1" t="s">
        <v>1984</v>
      </c>
      <c r="C3782" s="1" t="s">
        <v>198</v>
      </c>
      <c r="D3782" s="1" t="s">
        <v>153</v>
      </c>
      <c r="E3782" s="1" t="s">
        <v>280</v>
      </c>
      <c r="F3782" s="1" t="s">
        <v>376</v>
      </c>
      <c r="G3782" s="1" t="s">
        <v>17986</v>
      </c>
      <c r="H3782" s="1" t="s">
        <v>17987</v>
      </c>
      <c r="I3782" s="4">
        <v>84.33407407407407</v>
      </c>
      <c r="J3782" s="1">
        <v>815.04</v>
      </c>
      <c r="K3782" s="1">
        <v>153.19</v>
      </c>
      <c r="M3782" s="10">
        <f t="array" ref="M3782">_xlfn.XLOOKUP(A3782,subscriptions!B3782:B10004,subscriptions!D3782:D10004)</f>
        <v>120</v>
      </c>
      <c r="N3782" s="10">
        <f t="array" ref="N3782">_xlfn.XLOOKUP(A3782,subscriptions!B3782:B10004,subscriptions!G3782:G10004)</f>
        <v>5</v>
      </c>
      <c r="O3782" s="10">
        <v>114.0</v>
      </c>
      <c r="P3782" s="10" t="str">
        <f t="array" ref="P3782">_xlfn.XLOOKUP(A3782,subscriptions!B3782:B10004,subscriptions!C3782:C10004)</f>
        <v>Residential</v>
      </c>
      <c r="Q3782" s="10" t="s">
        <v>194</v>
      </c>
      <c r="R3782" s="10" t="s">
        <v>212</v>
      </c>
      <c r="S3782" s="10" t="s">
        <v>195</v>
      </c>
    </row>
    <row r="3783">
      <c r="A3783" s="1" t="s">
        <v>4938</v>
      </c>
      <c r="B3783" s="1" t="s">
        <v>1460</v>
      </c>
      <c r="C3783" s="1" t="s">
        <v>473</v>
      </c>
      <c r="D3783" s="1" t="s">
        <v>27</v>
      </c>
      <c r="E3783" s="1" t="s">
        <v>714</v>
      </c>
      <c r="F3783" s="1" t="s">
        <v>1951</v>
      </c>
      <c r="G3783" s="1" t="s">
        <v>17988</v>
      </c>
      <c r="H3783" s="1" t="s">
        <v>17989</v>
      </c>
      <c r="I3783" s="4">
        <v>84.29960648148148</v>
      </c>
      <c r="J3783" s="1">
        <v>643.56</v>
      </c>
      <c r="K3783" s="1">
        <v>144.81</v>
      </c>
      <c r="M3783" s="10">
        <f t="array" ref="M3783">_xlfn.XLOOKUP(A3783,subscriptions!B3783:B10004,subscriptions!D3783:D10004)</f>
        <v>120</v>
      </c>
      <c r="N3783" s="10">
        <f t="array" ref="N3783">_xlfn.XLOOKUP(A3783,subscriptions!B3783:B10004,subscriptions!G3783:G10004)</f>
        <v>10</v>
      </c>
      <c r="O3783" s="10">
        <v>108.0</v>
      </c>
      <c r="P3783" s="10" t="str">
        <f t="array" ref="P3783">_xlfn.XLOOKUP(A3783,subscriptions!B3783:B10004,subscriptions!C3783:C10004)</f>
        <v>Residential</v>
      </c>
      <c r="Q3783" s="10" t="s">
        <v>128</v>
      </c>
      <c r="R3783" s="10" t="s">
        <v>212</v>
      </c>
      <c r="S3783" s="10" t="s">
        <v>522</v>
      </c>
    </row>
    <row r="3784">
      <c r="A3784" s="1" t="s">
        <v>4939</v>
      </c>
      <c r="B3784" s="1" t="s">
        <v>4509</v>
      </c>
      <c r="C3784" s="1" t="s">
        <v>827</v>
      </c>
      <c r="D3784" s="1" t="s">
        <v>153</v>
      </c>
      <c r="E3784" s="1" t="s">
        <v>28</v>
      </c>
      <c r="F3784" s="1" t="s">
        <v>2581</v>
      </c>
      <c r="G3784" s="1" t="s">
        <v>17990</v>
      </c>
      <c r="H3784" s="1" t="s">
        <v>17991</v>
      </c>
      <c r="I3784" s="4">
        <v>84.38070601851852</v>
      </c>
      <c r="J3784" s="1">
        <v>66.3</v>
      </c>
      <c r="K3784" s="1">
        <v>29.45</v>
      </c>
      <c r="M3784" s="10">
        <f t="array" ref="M3784">_xlfn.XLOOKUP(A3784,subscriptions!B3784:B10004,subscriptions!D3784:D10004)</f>
        <v>80</v>
      </c>
      <c r="N3784" s="10">
        <f t="array" ref="N3784">_xlfn.XLOOKUP(A3784,subscriptions!B3784:B10004,subscriptions!G3784:G10004)</f>
        <v>20</v>
      </c>
      <c r="O3784" s="10">
        <v>64.0</v>
      </c>
      <c r="P3784" s="10" t="str">
        <f t="array" ref="P3784">_xlfn.XLOOKUP(A3784,subscriptions!B3784:B10004,subscriptions!C3784:C10004)</f>
        <v>Roam</v>
      </c>
      <c r="Q3784" s="10" t="s">
        <v>128</v>
      </c>
      <c r="R3784" s="10" t="s">
        <v>148</v>
      </c>
      <c r="S3784" s="10" t="s">
        <v>762</v>
      </c>
    </row>
    <row r="3785">
      <c r="A3785" s="1" t="s">
        <v>4940</v>
      </c>
      <c r="B3785" s="1" t="s">
        <v>2018</v>
      </c>
      <c r="C3785" s="1" t="s">
        <v>734</v>
      </c>
      <c r="D3785" s="1" t="s">
        <v>27</v>
      </c>
      <c r="E3785" s="1" t="s">
        <v>714</v>
      </c>
      <c r="F3785" s="1" t="s">
        <v>3326</v>
      </c>
      <c r="G3785" s="1" t="s">
        <v>17992</v>
      </c>
      <c r="H3785" s="1" t="s">
        <v>17993</v>
      </c>
      <c r="I3785" s="4">
        <v>84.37733796296297</v>
      </c>
      <c r="J3785" s="1">
        <v>2677.81</v>
      </c>
      <c r="K3785" s="1">
        <v>376.61</v>
      </c>
      <c r="M3785" s="10">
        <f t="array" ref="M3785">_xlfn.XLOOKUP(A3785,subscriptions!B3785:B10004,subscriptions!D3785:D10004)</f>
        <v>120</v>
      </c>
      <c r="N3785" s="10">
        <f t="array" ref="N3785">_xlfn.XLOOKUP(A3785,subscriptions!B3785:B10004,subscriptions!G3785:G10004)</f>
        <v>0</v>
      </c>
      <c r="O3785" s="10">
        <v>120.0</v>
      </c>
      <c r="P3785" s="10" t="str">
        <f t="array" ref="P3785">_xlfn.XLOOKUP(A3785,subscriptions!B3785:B10004,subscriptions!C3785:C10004)</f>
        <v>Residential</v>
      </c>
      <c r="Q3785" s="10" t="s">
        <v>173</v>
      </c>
      <c r="R3785" s="10" t="s">
        <v>212</v>
      </c>
      <c r="S3785" s="10" t="s">
        <v>1360</v>
      </c>
    </row>
    <row r="3786">
      <c r="A3786" s="1" t="s">
        <v>4941</v>
      </c>
      <c r="B3786" s="1" t="s">
        <v>1303</v>
      </c>
      <c r="C3786" s="1" t="s">
        <v>1415</v>
      </c>
      <c r="D3786" s="1" t="s">
        <v>153</v>
      </c>
      <c r="E3786" s="1" t="s">
        <v>239</v>
      </c>
      <c r="F3786" s="1" t="s">
        <v>3181</v>
      </c>
      <c r="G3786" s="1" t="s">
        <v>17994</v>
      </c>
      <c r="H3786" s="1" t="s">
        <v>17995</v>
      </c>
      <c r="I3786" s="4">
        <v>84.41907407407408</v>
      </c>
      <c r="J3786" s="1">
        <v>2471.53</v>
      </c>
      <c r="K3786" s="1">
        <v>471.18</v>
      </c>
      <c r="M3786" s="10">
        <f t="array" ref="M3786">_xlfn.XLOOKUP(A3786,subscriptions!B3786:B10004,subscriptions!D3786:D10004)</f>
        <v>250</v>
      </c>
      <c r="N3786" s="10">
        <f t="array" ref="N3786">_xlfn.XLOOKUP(A3786,subscriptions!B3786:B10004,subscriptions!G3786:G10004)</f>
        <v>5</v>
      </c>
      <c r="O3786" s="10">
        <v>237.5</v>
      </c>
      <c r="P3786" s="10" t="str">
        <f t="array" ref="P3786">_xlfn.XLOOKUP(A3786,subscriptions!B3786:B10004,subscriptions!C3786:C10004)</f>
        <v>Business</v>
      </c>
      <c r="Q3786" s="10" t="s">
        <v>194</v>
      </c>
      <c r="R3786" s="10" t="s">
        <v>129</v>
      </c>
      <c r="S3786" s="10" t="s">
        <v>1822</v>
      </c>
    </row>
    <row r="3787">
      <c r="A3787" s="1" t="s">
        <v>4944</v>
      </c>
      <c r="B3787" s="1" t="s">
        <v>1527</v>
      </c>
      <c r="C3787" s="1" t="s">
        <v>509</v>
      </c>
      <c r="D3787" s="1" t="s">
        <v>153</v>
      </c>
      <c r="E3787" s="1" t="s">
        <v>179</v>
      </c>
      <c r="F3787" s="1" t="s">
        <v>357</v>
      </c>
      <c r="G3787" s="1" t="s">
        <v>17996</v>
      </c>
      <c r="H3787" s="1" t="s">
        <v>17997</v>
      </c>
      <c r="I3787" s="4">
        <v>84.33753472222222</v>
      </c>
      <c r="J3787" s="1">
        <v>215.48</v>
      </c>
      <c r="K3787" s="1">
        <v>48.98</v>
      </c>
      <c r="L3787" s="1">
        <v>100.0</v>
      </c>
      <c r="M3787" s="10">
        <f t="array" ref="M3787">_xlfn.XLOOKUP(A3787,subscriptions!B3787:B10004,subscriptions!D3787:D10004)</f>
        <v>120</v>
      </c>
      <c r="N3787" s="10">
        <f t="array" ref="N3787">_xlfn.XLOOKUP(A3787,subscriptions!B3787:B10004,subscriptions!G3787:G10004)</f>
        <v>10</v>
      </c>
      <c r="O3787" s="10">
        <v>108.0</v>
      </c>
      <c r="P3787" s="10" t="str">
        <f t="array" ref="P3787">_xlfn.XLOOKUP(A3787,subscriptions!B3787:B10004,subscriptions!C3787:C10004)</f>
        <v>Residential</v>
      </c>
      <c r="Q3787" s="10" t="s">
        <v>128</v>
      </c>
      <c r="R3787" s="10" t="s">
        <v>212</v>
      </c>
      <c r="S3787" s="10" t="s">
        <v>1961</v>
      </c>
    </row>
    <row r="3788">
      <c r="A3788" s="1" t="s">
        <v>4945</v>
      </c>
      <c r="B3788" s="1" t="s">
        <v>870</v>
      </c>
      <c r="C3788" s="1" t="s">
        <v>786</v>
      </c>
      <c r="D3788" s="1" t="s">
        <v>153</v>
      </c>
      <c r="E3788" s="1" t="s">
        <v>332</v>
      </c>
      <c r="F3788" s="1" t="s">
        <v>2280</v>
      </c>
      <c r="G3788" s="1" t="s">
        <v>17998</v>
      </c>
      <c r="H3788" s="1" t="s">
        <v>17999</v>
      </c>
      <c r="I3788" s="4">
        <v>84.21546296296296</v>
      </c>
      <c r="J3788" s="1">
        <v>1340.07</v>
      </c>
      <c r="K3788" s="1">
        <v>165.67</v>
      </c>
      <c r="M3788" s="10">
        <f t="array" ref="M3788">_xlfn.XLOOKUP(A3788,subscriptions!B3788:B10004,subscriptions!D3788:D10004)</f>
        <v>120</v>
      </c>
      <c r="N3788" s="10">
        <f t="array" ref="N3788">_xlfn.XLOOKUP(A3788,subscriptions!B3788:B10004,subscriptions!G3788:G10004)</f>
        <v>20</v>
      </c>
      <c r="O3788" s="10">
        <v>96.0</v>
      </c>
      <c r="P3788" s="10" t="str">
        <f t="array" ref="P3788">_xlfn.XLOOKUP(A3788,subscriptions!B3788:B10004,subscriptions!C3788:C10004)</f>
        <v>Residential</v>
      </c>
      <c r="Q3788" s="10" t="s">
        <v>128</v>
      </c>
      <c r="R3788" s="10" t="s">
        <v>148</v>
      </c>
      <c r="S3788" s="10" t="s">
        <v>1212</v>
      </c>
    </row>
    <row r="3789">
      <c r="A3789" s="1" t="s">
        <v>4946</v>
      </c>
      <c r="B3789" s="1" t="s">
        <v>1009</v>
      </c>
      <c r="C3789" s="1" t="s">
        <v>456</v>
      </c>
      <c r="D3789" s="1" t="s">
        <v>153</v>
      </c>
      <c r="E3789" s="1" t="s">
        <v>111</v>
      </c>
      <c r="F3789" s="1" t="s">
        <v>154</v>
      </c>
      <c r="G3789" s="1" t="s">
        <v>18000</v>
      </c>
      <c r="H3789" s="1" t="s">
        <v>18001</v>
      </c>
      <c r="I3789" s="4">
        <v>84.25241898148148</v>
      </c>
      <c r="J3789" s="1">
        <v>985.38</v>
      </c>
      <c r="K3789" s="1">
        <v>171.94</v>
      </c>
      <c r="M3789" s="10">
        <f t="array" ref="M3789">_xlfn.XLOOKUP(A3789,subscriptions!B3789:B10004,subscriptions!D3789:D10004)</f>
        <v>120</v>
      </c>
      <c r="N3789" s="10">
        <f t="array" ref="N3789">_xlfn.XLOOKUP(A3789,subscriptions!B3789:B10004,subscriptions!G3789:G10004)</f>
        <v>0</v>
      </c>
      <c r="O3789" s="10">
        <v>120.0</v>
      </c>
      <c r="P3789" s="10" t="str">
        <f t="array" ref="P3789">_xlfn.XLOOKUP(A3789,subscriptions!B3789:B10004,subscriptions!C3789:C10004)</f>
        <v>Residential</v>
      </c>
      <c r="Q3789" s="10" t="s">
        <v>173</v>
      </c>
      <c r="R3789" s="10" t="s">
        <v>212</v>
      </c>
      <c r="S3789" s="10" t="s">
        <v>1008</v>
      </c>
    </row>
    <row r="3790">
      <c r="A3790" s="1" t="s">
        <v>4947</v>
      </c>
      <c r="B3790" s="1" t="s">
        <v>312</v>
      </c>
      <c r="C3790" s="1" t="s">
        <v>1388</v>
      </c>
      <c r="D3790" s="1" t="s">
        <v>153</v>
      </c>
      <c r="E3790" s="1" t="s">
        <v>111</v>
      </c>
      <c r="F3790" s="1" t="s">
        <v>1917</v>
      </c>
      <c r="G3790" s="1" t="s">
        <v>18002</v>
      </c>
      <c r="H3790" s="1" t="s">
        <v>18003</v>
      </c>
      <c r="I3790" s="4">
        <v>84.3350462962963</v>
      </c>
      <c r="J3790" s="1">
        <v>239.55</v>
      </c>
      <c r="K3790" s="1">
        <v>52.86</v>
      </c>
      <c r="M3790" s="10">
        <f t="array" ref="M3790">_xlfn.XLOOKUP(A3790,subscriptions!B3790:B10004,subscriptions!D3790:D10004)</f>
        <v>120</v>
      </c>
      <c r="N3790" s="10">
        <f t="array" ref="N3790">_xlfn.XLOOKUP(A3790,subscriptions!B3790:B10004,subscriptions!G3790:G10004)</f>
        <v>5</v>
      </c>
      <c r="O3790" s="10">
        <v>114.0</v>
      </c>
      <c r="P3790" s="10" t="str">
        <f t="array" ref="P3790">_xlfn.XLOOKUP(A3790,subscriptions!B3790:B10004,subscriptions!C3790:C10004)</f>
        <v>Residential</v>
      </c>
      <c r="Q3790" s="10" t="s">
        <v>194</v>
      </c>
      <c r="R3790" s="10" t="s">
        <v>212</v>
      </c>
      <c r="S3790" s="10" t="s">
        <v>643</v>
      </c>
    </row>
    <row r="3791">
      <c r="A3791" s="1" t="s">
        <v>4948</v>
      </c>
      <c r="B3791" s="1" t="s">
        <v>425</v>
      </c>
      <c r="C3791" s="1" t="s">
        <v>426</v>
      </c>
      <c r="D3791" s="1" t="s">
        <v>153</v>
      </c>
      <c r="E3791" s="1" t="s">
        <v>28</v>
      </c>
      <c r="F3791" s="1" t="s">
        <v>3899</v>
      </c>
      <c r="G3791" s="1" t="s">
        <v>18004</v>
      </c>
      <c r="H3791" s="1" t="s">
        <v>18005</v>
      </c>
      <c r="I3791" s="4">
        <v>84.2154861111111</v>
      </c>
      <c r="J3791" s="1">
        <v>5961.27</v>
      </c>
      <c r="K3791" s="1">
        <v>1482.32</v>
      </c>
      <c r="M3791" s="10">
        <f t="array" ref="M3791">_xlfn.XLOOKUP(A3791,subscriptions!B3791:B10004,subscriptions!D3791:D10004)</f>
        <v>80</v>
      </c>
      <c r="N3791" s="10">
        <f t="array" ref="N3791">_xlfn.XLOOKUP(A3791,subscriptions!B3791:B10004,subscriptions!G3791:G10004)</f>
        <v>10</v>
      </c>
      <c r="O3791" s="10">
        <v>72.0</v>
      </c>
      <c r="P3791" s="10" t="str">
        <f t="array" ref="P3791">_xlfn.XLOOKUP(A3791,subscriptions!B3791:B10004,subscriptions!C3791:C10004)</f>
        <v>Roam</v>
      </c>
      <c r="Q3791" s="10" t="s">
        <v>128</v>
      </c>
      <c r="R3791" s="10" t="s">
        <v>148</v>
      </c>
      <c r="S3791" s="10" t="s">
        <v>1212</v>
      </c>
    </row>
    <row r="3792">
      <c r="A3792" s="1" t="s">
        <v>4949</v>
      </c>
      <c r="B3792" s="1" t="s">
        <v>1624</v>
      </c>
      <c r="C3792" s="1" t="s">
        <v>441</v>
      </c>
      <c r="D3792" s="1" t="s">
        <v>27</v>
      </c>
      <c r="E3792" s="1" t="s">
        <v>28</v>
      </c>
      <c r="F3792" s="1" t="s">
        <v>526</v>
      </c>
      <c r="G3792" s="1" t="s">
        <v>18006</v>
      </c>
      <c r="H3792" s="1" t="s">
        <v>18007</v>
      </c>
      <c r="I3792" s="4">
        <v>84.25503472222222</v>
      </c>
      <c r="J3792" s="1">
        <v>412.53</v>
      </c>
      <c r="K3792" s="1">
        <v>43.34</v>
      </c>
      <c r="M3792" s="10">
        <f t="array" ref="M3792">_xlfn.XLOOKUP(A3792,subscriptions!B3792:B10004,subscriptions!D3792:D10004)</f>
        <v>80</v>
      </c>
      <c r="N3792" s="10">
        <f t="array" ref="N3792">_xlfn.XLOOKUP(A3792,subscriptions!B3792:B10004,subscriptions!G3792:G10004)</f>
        <v>20</v>
      </c>
      <c r="O3792" s="10">
        <v>64.0</v>
      </c>
      <c r="P3792" s="10" t="str">
        <f t="array" ref="P3792">_xlfn.XLOOKUP(A3792,subscriptions!B3792:B10004,subscriptions!C3792:C10004)</f>
        <v>Roam</v>
      </c>
      <c r="Q3792" s="10" t="s">
        <v>128</v>
      </c>
      <c r="R3792" s="10" t="s">
        <v>148</v>
      </c>
      <c r="S3792" s="10" t="s">
        <v>149</v>
      </c>
    </row>
    <row r="3793">
      <c r="A3793" s="1" t="s">
        <v>4950</v>
      </c>
      <c r="B3793" s="1" t="s">
        <v>216</v>
      </c>
      <c r="C3793" s="1" t="s">
        <v>218</v>
      </c>
      <c r="D3793" s="1" t="s">
        <v>153</v>
      </c>
      <c r="E3793" s="1" t="s">
        <v>280</v>
      </c>
      <c r="F3793" s="1" t="s">
        <v>411</v>
      </c>
      <c r="G3793" s="1" t="s">
        <v>18008</v>
      </c>
      <c r="H3793" s="1" t="s">
        <v>18009</v>
      </c>
      <c r="I3793" s="4">
        <v>84.1739236111111</v>
      </c>
      <c r="J3793" s="1">
        <v>154.4</v>
      </c>
      <c r="K3793" s="1">
        <v>25.58</v>
      </c>
      <c r="M3793" s="10">
        <f t="array" ref="M3793">_xlfn.XLOOKUP(A3793,subscriptions!B3793:B10004,subscriptions!D3793:D10004)</f>
        <v>250</v>
      </c>
      <c r="N3793" s="10">
        <f t="array" ref="N3793">_xlfn.XLOOKUP(A3793,subscriptions!B3793:B10004,subscriptions!G3793:G10004)</f>
        <v>0</v>
      </c>
      <c r="O3793" s="10">
        <v>250.0</v>
      </c>
      <c r="P3793" s="10" t="str">
        <f t="array" ref="P3793">_xlfn.XLOOKUP(A3793,subscriptions!B3793:B10004,subscriptions!C3793:C10004)</f>
        <v>Business</v>
      </c>
      <c r="Q3793" s="10" t="s">
        <v>173</v>
      </c>
      <c r="R3793" s="10" t="s">
        <v>129</v>
      </c>
      <c r="S3793" s="10" t="s">
        <v>3087</v>
      </c>
    </row>
    <row r="3794">
      <c r="A3794" s="1" t="s">
        <v>4951</v>
      </c>
      <c r="B3794" s="1" t="s">
        <v>1009</v>
      </c>
      <c r="C3794" s="1" t="s">
        <v>1200</v>
      </c>
      <c r="D3794" s="1" t="s">
        <v>153</v>
      </c>
      <c r="E3794" s="1" t="s">
        <v>111</v>
      </c>
      <c r="F3794" s="1" t="s">
        <v>112</v>
      </c>
      <c r="G3794" s="1" t="s">
        <v>18010</v>
      </c>
      <c r="H3794" s="1" t="s">
        <v>18011</v>
      </c>
      <c r="I3794" s="4">
        <v>84.299375</v>
      </c>
      <c r="J3794" s="1">
        <v>1405.24</v>
      </c>
      <c r="K3794" s="1">
        <v>282.88</v>
      </c>
      <c r="M3794" s="10">
        <f t="array" ref="M3794">_xlfn.XLOOKUP(A3794,subscriptions!B3794:B10004,subscriptions!D3794:D10004)</f>
        <v>120</v>
      </c>
      <c r="N3794" s="10">
        <f t="array" ref="N3794">_xlfn.XLOOKUP(A3794,subscriptions!B3794:B10004,subscriptions!G3794:G10004)</f>
        <v>5</v>
      </c>
      <c r="O3794" s="10">
        <v>114.0</v>
      </c>
      <c r="P3794" s="10" t="str">
        <f t="array" ref="P3794">_xlfn.XLOOKUP(A3794,subscriptions!B3794:B10004,subscriptions!C3794:C10004)</f>
        <v>Residential</v>
      </c>
      <c r="Q3794" s="10" t="s">
        <v>194</v>
      </c>
      <c r="R3794" s="10" t="s">
        <v>212</v>
      </c>
      <c r="S3794" s="10" t="s">
        <v>522</v>
      </c>
    </row>
    <row r="3795">
      <c r="A3795" s="1" t="s">
        <v>4952</v>
      </c>
      <c r="B3795" s="1" t="s">
        <v>329</v>
      </c>
      <c r="C3795" s="1" t="s">
        <v>673</v>
      </c>
      <c r="D3795" s="1" t="s">
        <v>27</v>
      </c>
      <c r="E3795" s="1" t="s">
        <v>179</v>
      </c>
      <c r="F3795" s="1" t="s">
        <v>773</v>
      </c>
      <c r="G3795" s="1" t="s">
        <v>18012</v>
      </c>
      <c r="H3795" s="1" t="s">
        <v>18013</v>
      </c>
      <c r="I3795" s="4">
        <v>84.3356712962963</v>
      </c>
      <c r="J3795" s="1">
        <v>2064.09</v>
      </c>
      <c r="K3795" s="1">
        <v>278.76</v>
      </c>
      <c r="L3795" s="1">
        <v>100.0</v>
      </c>
      <c r="M3795" s="10">
        <f t="array" ref="M3795">_xlfn.XLOOKUP(A3795,subscriptions!B3795:B10004,subscriptions!D3795:D10004)</f>
        <v>120</v>
      </c>
      <c r="N3795" s="10">
        <f t="array" ref="N3795">_xlfn.XLOOKUP(A3795,subscriptions!B3795:B10004,subscriptions!G3795:G10004)</f>
        <v>10</v>
      </c>
      <c r="O3795" s="10">
        <v>108.0</v>
      </c>
      <c r="P3795" s="10" t="str">
        <f t="array" ref="P3795">_xlfn.XLOOKUP(A3795,subscriptions!B3795:B10004,subscriptions!C3795:C10004)</f>
        <v>Residential</v>
      </c>
      <c r="Q3795" s="10" t="s">
        <v>128</v>
      </c>
      <c r="R3795" s="10" t="s">
        <v>212</v>
      </c>
      <c r="S3795" s="10" t="s">
        <v>571</v>
      </c>
    </row>
    <row r="3796">
      <c r="A3796" s="1" t="s">
        <v>4953</v>
      </c>
      <c r="B3796" s="1" t="s">
        <v>24</v>
      </c>
      <c r="C3796" s="1" t="s">
        <v>1973</v>
      </c>
      <c r="D3796" s="1" t="s">
        <v>27</v>
      </c>
      <c r="E3796" s="1" t="s">
        <v>179</v>
      </c>
      <c r="F3796" s="1" t="s">
        <v>2311</v>
      </c>
      <c r="G3796" s="1" t="s">
        <v>18014</v>
      </c>
      <c r="H3796" s="1" t="s">
        <v>18015</v>
      </c>
      <c r="I3796" s="4">
        <v>84.37581018518519</v>
      </c>
      <c r="J3796" s="1">
        <v>99.47</v>
      </c>
      <c r="K3796" s="1">
        <v>19.72</v>
      </c>
      <c r="L3796" s="1">
        <v>100.0</v>
      </c>
      <c r="M3796" s="10">
        <f t="array" ref="M3796">_xlfn.XLOOKUP(A3796,subscriptions!B3796:B10004,subscriptions!D3796:D10004)</f>
        <v>120</v>
      </c>
      <c r="N3796" s="10">
        <f t="array" ref="N3796">_xlfn.XLOOKUP(A3796,subscriptions!B3796:B10004,subscriptions!G3796:G10004)</f>
        <v>20</v>
      </c>
      <c r="O3796" s="10">
        <v>96.0</v>
      </c>
      <c r="P3796" s="10" t="str">
        <f t="array" ref="P3796">_xlfn.XLOOKUP(A3796,subscriptions!B3796:B10004,subscriptions!C3796:C10004)</f>
        <v>Residential</v>
      </c>
      <c r="Q3796" s="10" t="s">
        <v>128</v>
      </c>
      <c r="R3796" s="10" t="s">
        <v>148</v>
      </c>
      <c r="S3796" s="10" t="s">
        <v>1442</v>
      </c>
    </row>
    <row r="3797">
      <c r="A3797" s="1" t="s">
        <v>4954</v>
      </c>
      <c r="B3797" s="1" t="s">
        <v>508</v>
      </c>
      <c r="C3797" s="1" t="s">
        <v>1251</v>
      </c>
      <c r="D3797" s="1" t="s">
        <v>153</v>
      </c>
      <c r="E3797" s="1" t="s">
        <v>28</v>
      </c>
      <c r="F3797" s="1" t="s">
        <v>3899</v>
      </c>
      <c r="G3797" s="1" t="s">
        <v>18016</v>
      </c>
      <c r="H3797" s="1" t="s">
        <v>18017</v>
      </c>
      <c r="I3797" s="4">
        <v>84.3000462962963</v>
      </c>
      <c r="J3797" s="1">
        <v>1662.57</v>
      </c>
      <c r="K3797" s="1">
        <v>334.86</v>
      </c>
      <c r="M3797" s="10">
        <f t="array" ref="M3797">_xlfn.XLOOKUP(A3797,subscriptions!B3797:B10004,subscriptions!D3797:D10004)</f>
        <v>120</v>
      </c>
      <c r="N3797" s="10">
        <f t="array" ref="N3797">_xlfn.XLOOKUP(A3797,subscriptions!B3797:B10004,subscriptions!G3797:G10004)</f>
        <v>0</v>
      </c>
      <c r="O3797" s="10">
        <v>120.0</v>
      </c>
      <c r="P3797" s="10" t="str">
        <f t="array" ref="P3797">_xlfn.XLOOKUP(A3797,subscriptions!B3797:B10004,subscriptions!C3797:C10004)</f>
        <v>Residential</v>
      </c>
      <c r="Q3797" s="10" t="s">
        <v>173</v>
      </c>
      <c r="R3797" s="10" t="s">
        <v>212</v>
      </c>
      <c r="S3797" s="10" t="s">
        <v>1172</v>
      </c>
    </row>
    <row r="3798">
      <c r="A3798" s="1" t="s">
        <v>4955</v>
      </c>
      <c r="B3798" s="1" t="s">
        <v>329</v>
      </c>
      <c r="C3798" s="1" t="s">
        <v>218</v>
      </c>
      <c r="D3798" s="1" t="s">
        <v>27</v>
      </c>
      <c r="E3798" s="1" t="s">
        <v>631</v>
      </c>
      <c r="F3798" s="1" t="s">
        <v>2749</v>
      </c>
      <c r="G3798" s="1" t="s">
        <v>18018</v>
      </c>
      <c r="H3798" s="1" t="s">
        <v>18019</v>
      </c>
      <c r="I3798" s="4">
        <v>84.37668981481481</v>
      </c>
      <c r="J3798" s="1">
        <v>1189.87</v>
      </c>
      <c r="K3798" s="1">
        <v>130.51</v>
      </c>
      <c r="M3798" s="10">
        <f t="array" ref="M3798">_xlfn.XLOOKUP(A3798,subscriptions!B3798:B10004,subscriptions!D3798:D10004)</f>
        <v>80</v>
      </c>
      <c r="N3798" s="10">
        <f t="array" ref="N3798">_xlfn.XLOOKUP(A3798,subscriptions!B3798:B10004,subscriptions!G3798:G10004)</f>
        <v>5</v>
      </c>
      <c r="O3798" s="10">
        <v>76.0</v>
      </c>
      <c r="P3798" s="10" t="str">
        <f t="array" ref="P3798">_xlfn.XLOOKUP(A3798,subscriptions!B3798:B10004,subscriptions!C3798:C10004)</f>
        <v>Roam</v>
      </c>
      <c r="Q3798" s="10" t="s">
        <v>194</v>
      </c>
      <c r="R3798" s="10" t="s">
        <v>148</v>
      </c>
      <c r="S3798" s="10" t="s">
        <v>3910</v>
      </c>
    </row>
    <row r="3799">
      <c r="A3799" s="1" t="s">
        <v>4958</v>
      </c>
      <c r="B3799" s="1" t="s">
        <v>1262</v>
      </c>
      <c r="C3799" s="1" t="s">
        <v>1388</v>
      </c>
      <c r="D3799" s="1" t="s">
        <v>27</v>
      </c>
      <c r="E3799" s="1" t="s">
        <v>332</v>
      </c>
      <c r="F3799" s="1" t="s">
        <v>510</v>
      </c>
      <c r="G3799" s="1" t="s">
        <v>18020</v>
      </c>
      <c r="H3799" s="1" t="s">
        <v>18021</v>
      </c>
      <c r="I3799" s="4">
        <v>84.17372685185185</v>
      </c>
      <c r="J3799" s="1">
        <v>213.49</v>
      </c>
      <c r="K3799" s="1">
        <v>51.63</v>
      </c>
      <c r="M3799" s="10">
        <f t="array" ref="M3799">_xlfn.XLOOKUP(A3799,subscriptions!B3799:B10004,subscriptions!D3799:D10004)</f>
        <v>120</v>
      </c>
      <c r="N3799" s="10">
        <f t="array" ref="N3799">_xlfn.XLOOKUP(A3799,subscriptions!B3799:B10004,subscriptions!G3799:G10004)</f>
        <v>10</v>
      </c>
      <c r="O3799" s="10">
        <v>108.0</v>
      </c>
      <c r="P3799" s="10" t="str">
        <f t="array" ref="P3799">_xlfn.XLOOKUP(A3799,subscriptions!B3799:B10004,subscriptions!C3799:C10004)</f>
        <v>Residential</v>
      </c>
      <c r="Q3799" s="10" t="s">
        <v>128</v>
      </c>
      <c r="R3799" s="10" t="s">
        <v>212</v>
      </c>
      <c r="S3799" s="10" t="s">
        <v>3087</v>
      </c>
    </row>
    <row r="3800">
      <c r="A3800" s="1" t="s">
        <v>4959</v>
      </c>
      <c r="B3800" s="1" t="s">
        <v>1414</v>
      </c>
      <c r="C3800" s="1" t="s">
        <v>884</v>
      </c>
      <c r="D3800" s="1" t="s">
        <v>27</v>
      </c>
      <c r="E3800" s="1" t="s">
        <v>714</v>
      </c>
      <c r="F3800" s="1" t="s">
        <v>1159</v>
      </c>
      <c r="G3800" s="1" t="s">
        <v>18022</v>
      </c>
      <c r="H3800" s="1" t="s">
        <v>18023</v>
      </c>
      <c r="I3800" s="4">
        <v>84.17091435185185</v>
      </c>
      <c r="J3800" s="1">
        <v>334.06</v>
      </c>
      <c r="K3800" s="1">
        <v>58.41</v>
      </c>
      <c r="M3800" s="10">
        <f t="array" ref="M3800">_xlfn.XLOOKUP(A3800,subscriptions!B3800:B10004,subscriptions!D3800:D10004)</f>
        <v>80</v>
      </c>
      <c r="N3800" s="10">
        <f t="array" ref="N3800">_xlfn.XLOOKUP(A3800,subscriptions!B3800:B10004,subscriptions!G3800:G10004)</f>
        <v>20</v>
      </c>
      <c r="O3800" s="10">
        <v>64.0</v>
      </c>
      <c r="P3800" s="10" t="str">
        <f t="array" ref="P3800">_xlfn.XLOOKUP(A3800,subscriptions!B3800:B10004,subscriptions!C3800:C10004)</f>
        <v>Roam</v>
      </c>
      <c r="Q3800" s="10" t="s">
        <v>128</v>
      </c>
      <c r="R3800" s="10" t="s">
        <v>148</v>
      </c>
      <c r="S3800" s="10" t="s">
        <v>310</v>
      </c>
    </row>
    <row r="3801">
      <c r="A3801" s="1" t="s">
        <v>4960</v>
      </c>
      <c r="B3801" s="1" t="s">
        <v>1387</v>
      </c>
      <c r="C3801" s="1" t="s">
        <v>1876</v>
      </c>
      <c r="D3801" s="1" t="s">
        <v>27</v>
      </c>
      <c r="E3801" s="1" t="s">
        <v>28</v>
      </c>
      <c r="F3801" s="1" t="s">
        <v>2188</v>
      </c>
      <c r="G3801" s="1" t="s">
        <v>18024</v>
      </c>
      <c r="H3801" s="1" t="s">
        <v>18025</v>
      </c>
      <c r="I3801" s="4">
        <v>84.17307870370371</v>
      </c>
      <c r="J3801" s="1">
        <v>1308.91</v>
      </c>
      <c r="K3801" s="1">
        <v>181.94</v>
      </c>
      <c r="M3801" s="10">
        <f t="array" ref="M3801">_xlfn.XLOOKUP(A3801,subscriptions!B3801:B10004,subscriptions!D3801:D10004)</f>
        <v>80</v>
      </c>
      <c r="N3801" s="10">
        <f t="array" ref="N3801">_xlfn.XLOOKUP(A3801,subscriptions!B3801:B10004,subscriptions!G3801:G10004)</f>
        <v>0</v>
      </c>
      <c r="O3801" s="10">
        <v>80.0</v>
      </c>
      <c r="P3801" s="10" t="str">
        <f t="array" ref="P3801">_xlfn.XLOOKUP(A3801,subscriptions!B3801:B10004,subscriptions!C3801:C10004)</f>
        <v>Roam</v>
      </c>
      <c r="Q3801" s="10" t="s">
        <v>173</v>
      </c>
      <c r="R3801" s="10" t="s">
        <v>148</v>
      </c>
      <c r="S3801" s="10" t="s">
        <v>2630</v>
      </c>
    </row>
    <row r="3802">
      <c r="A3802" s="1" t="s">
        <v>4961</v>
      </c>
      <c r="B3802" s="1" t="s">
        <v>1044</v>
      </c>
      <c r="C3802" s="1" t="s">
        <v>1492</v>
      </c>
      <c r="D3802" s="1" t="s">
        <v>27</v>
      </c>
      <c r="E3802" s="1" t="s">
        <v>332</v>
      </c>
      <c r="F3802" s="1" t="s">
        <v>2280</v>
      </c>
      <c r="G3802" s="1" t="s">
        <v>18026</v>
      </c>
      <c r="H3802" s="1" t="s">
        <v>18027</v>
      </c>
      <c r="I3802" s="4">
        <v>84.25505787037036</v>
      </c>
      <c r="J3802" s="1">
        <v>577.23</v>
      </c>
      <c r="K3802" s="1">
        <v>129.04</v>
      </c>
      <c r="M3802" s="10">
        <f t="array" ref="M3802">_xlfn.XLOOKUP(A3802,subscriptions!B3802:B10004,subscriptions!D3802:D10004)</f>
        <v>50</v>
      </c>
      <c r="N3802" s="10">
        <f t="array" ref="N3802">_xlfn.XLOOKUP(A3802,subscriptions!B3802:B10004,subscriptions!G3802:G10004)</f>
        <v>5</v>
      </c>
      <c r="O3802" s="10">
        <v>47.5</v>
      </c>
      <c r="P3802" s="10" t="str">
        <f t="array" ref="P3802">_xlfn.XLOOKUP(A3802,subscriptions!B3802:B10004,subscriptions!C3802:C10004)</f>
        <v>Mini</v>
      </c>
      <c r="Q3802" s="10" t="s">
        <v>194</v>
      </c>
      <c r="R3802" s="10" t="s">
        <v>148</v>
      </c>
      <c r="S3802" s="10" t="s">
        <v>149</v>
      </c>
    </row>
    <row r="3803">
      <c r="A3803" s="1" t="s">
        <v>4962</v>
      </c>
      <c r="B3803" s="1" t="s">
        <v>409</v>
      </c>
      <c r="C3803" s="1" t="s">
        <v>237</v>
      </c>
      <c r="D3803" s="1" t="s">
        <v>27</v>
      </c>
      <c r="E3803" s="1" t="s">
        <v>280</v>
      </c>
      <c r="F3803" s="1" t="s">
        <v>281</v>
      </c>
      <c r="G3803" s="1" t="s">
        <v>18028</v>
      </c>
      <c r="H3803" s="1" t="s">
        <v>18029</v>
      </c>
      <c r="I3803" s="4">
        <v>84.21273148148148</v>
      </c>
      <c r="J3803" s="1">
        <v>4228.59</v>
      </c>
      <c r="K3803" s="1">
        <v>473.3</v>
      </c>
      <c r="M3803" s="10">
        <f t="array" ref="M3803">_xlfn.XLOOKUP(A3803,subscriptions!B3803:B10004,subscriptions!D3803:D10004)</f>
        <v>50</v>
      </c>
      <c r="N3803" s="10">
        <f t="array" ref="N3803">_xlfn.XLOOKUP(A3803,subscriptions!B3803:B10004,subscriptions!G3803:G10004)</f>
        <v>10</v>
      </c>
      <c r="O3803" s="10">
        <v>45.0</v>
      </c>
      <c r="P3803" s="10" t="str">
        <f t="array" ref="P3803">_xlfn.XLOOKUP(A3803,subscriptions!B3803:B10004,subscriptions!C3803:C10004)</f>
        <v>Mini</v>
      </c>
      <c r="Q3803" s="10" t="s">
        <v>128</v>
      </c>
      <c r="R3803" s="10" t="s">
        <v>148</v>
      </c>
      <c r="S3803" s="10" t="s">
        <v>813</v>
      </c>
    </row>
    <row r="3804">
      <c r="A3804" s="1" t="s">
        <v>4963</v>
      </c>
      <c r="B3804" s="1" t="s">
        <v>2279</v>
      </c>
      <c r="C3804" s="1" t="s">
        <v>920</v>
      </c>
      <c r="D3804" s="1" t="s">
        <v>153</v>
      </c>
      <c r="E3804" s="1" t="s">
        <v>332</v>
      </c>
      <c r="F3804" s="1" t="s">
        <v>2415</v>
      </c>
      <c r="G3804" s="1" t="s">
        <v>18030</v>
      </c>
      <c r="H3804" s="1" t="s">
        <v>18031</v>
      </c>
      <c r="I3804" s="4">
        <v>84.37666666666667</v>
      </c>
      <c r="J3804" s="1">
        <v>2611.74</v>
      </c>
      <c r="K3804" s="1">
        <v>274.33</v>
      </c>
      <c r="M3804" s="10">
        <f t="array" ref="M3804">_xlfn.XLOOKUP(A3804,subscriptions!B3804:B10004,subscriptions!D3804:D10004)</f>
        <v>120</v>
      </c>
      <c r="N3804" s="10">
        <f t="array" ref="N3804">_xlfn.XLOOKUP(A3804,subscriptions!B3804:B10004,subscriptions!G3804:G10004)</f>
        <v>20</v>
      </c>
      <c r="O3804" s="10">
        <v>96.0</v>
      </c>
      <c r="P3804" s="10" t="str">
        <f t="array" ref="P3804">_xlfn.XLOOKUP(A3804,subscriptions!B3804:B10004,subscriptions!C3804:C10004)</f>
        <v>Residential</v>
      </c>
      <c r="Q3804" s="10" t="s">
        <v>128</v>
      </c>
      <c r="R3804" s="10" t="s">
        <v>148</v>
      </c>
      <c r="S3804" s="10" t="s">
        <v>3910</v>
      </c>
    </row>
    <row r="3805">
      <c r="A3805" s="1" t="s">
        <v>4964</v>
      </c>
      <c r="B3805" s="1" t="s">
        <v>1157</v>
      </c>
      <c r="C3805" s="1" t="s">
        <v>152</v>
      </c>
      <c r="D3805" s="1" t="s">
        <v>27</v>
      </c>
      <c r="E3805" s="1" t="s">
        <v>111</v>
      </c>
      <c r="F3805" s="1" t="s">
        <v>1855</v>
      </c>
      <c r="G3805" s="1" t="s">
        <v>18032</v>
      </c>
      <c r="H3805" s="1" t="s">
        <v>18033</v>
      </c>
      <c r="I3805" s="4">
        <v>84.37935185185185</v>
      </c>
      <c r="J3805" s="1">
        <v>6212.71</v>
      </c>
      <c r="K3805" s="1">
        <v>1521.1</v>
      </c>
      <c r="M3805" s="10">
        <f t="array" ref="M3805">_xlfn.XLOOKUP(A3805,subscriptions!B3805:B10004,subscriptions!D3805:D10004)</f>
        <v>120</v>
      </c>
      <c r="N3805" s="10">
        <f t="array" ref="N3805">_xlfn.XLOOKUP(A3805,subscriptions!B3805:B10004,subscriptions!G3805:G10004)</f>
        <v>0</v>
      </c>
      <c r="O3805" s="10">
        <v>120.0</v>
      </c>
      <c r="P3805" s="10" t="str">
        <f t="array" ref="P3805">_xlfn.XLOOKUP(A3805,subscriptions!B3805:B10004,subscriptions!C3805:C10004)</f>
        <v>Residential</v>
      </c>
      <c r="Q3805" s="10" t="s">
        <v>173</v>
      </c>
      <c r="R3805" s="10" t="s">
        <v>212</v>
      </c>
      <c r="S3805" s="10" t="s">
        <v>2380</v>
      </c>
    </row>
    <row r="3806">
      <c r="A3806" s="1" t="s">
        <v>4965</v>
      </c>
      <c r="B3806" s="1" t="s">
        <v>1317</v>
      </c>
      <c r="C3806" s="1" t="s">
        <v>1100</v>
      </c>
      <c r="D3806" s="1" t="s">
        <v>27</v>
      </c>
      <c r="E3806" s="1" t="s">
        <v>631</v>
      </c>
      <c r="F3806" s="1" t="s">
        <v>1084</v>
      </c>
      <c r="G3806" s="1" t="s">
        <v>18034</v>
      </c>
      <c r="H3806" s="1" t="s">
        <v>18035</v>
      </c>
      <c r="I3806" s="4">
        <v>84.33765046296297</v>
      </c>
      <c r="J3806" s="1">
        <v>500.99</v>
      </c>
      <c r="K3806" s="1">
        <v>138.64</v>
      </c>
      <c r="M3806" s="10">
        <f t="array" ref="M3806">_xlfn.XLOOKUP(A3806,subscriptions!B3806:B10004,subscriptions!D3806:D10004)</f>
        <v>120</v>
      </c>
      <c r="N3806" s="10">
        <f t="array" ref="N3806">_xlfn.XLOOKUP(A3806,subscriptions!B3806:B10004,subscriptions!G3806:G10004)</f>
        <v>5</v>
      </c>
      <c r="O3806" s="10">
        <v>114.0</v>
      </c>
      <c r="P3806" s="10" t="str">
        <f t="array" ref="P3806">_xlfn.XLOOKUP(A3806,subscriptions!B3806:B10004,subscriptions!C3806:C10004)</f>
        <v>Residential</v>
      </c>
      <c r="Q3806" s="10" t="s">
        <v>194</v>
      </c>
      <c r="R3806" s="10" t="s">
        <v>212</v>
      </c>
      <c r="S3806" s="10" t="s">
        <v>1961</v>
      </c>
    </row>
    <row r="3807">
      <c r="A3807" s="1" t="s">
        <v>4966</v>
      </c>
      <c r="B3807" s="1" t="s">
        <v>1664</v>
      </c>
      <c r="C3807" s="1" t="s">
        <v>237</v>
      </c>
      <c r="D3807" s="1" t="s">
        <v>153</v>
      </c>
      <c r="E3807" s="1" t="s">
        <v>714</v>
      </c>
      <c r="F3807" s="1" t="s">
        <v>715</v>
      </c>
      <c r="G3807" s="1" t="s">
        <v>18036</v>
      </c>
      <c r="H3807" s="1" t="s">
        <v>18037</v>
      </c>
      <c r="I3807" s="4">
        <v>84.37717592592593</v>
      </c>
      <c r="J3807" s="1">
        <v>5296.08</v>
      </c>
      <c r="K3807" s="1">
        <v>762.16</v>
      </c>
      <c r="M3807" s="10">
        <f t="array" ref="M3807">_xlfn.XLOOKUP(A3807,subscriptions!B3807:B10004,subscriptions!D3807:D10004)</f>
        <v>120</v>
      </c>
      <c r="N3807" s="10">
        <f t="array" ref="N3807">_xlfn.XLOOKUP(A3807,subscriptions!B3807:B10004,subscriptions!G3807:G10004)</f>
        <v>10</v>
      </c>
      <c r="O3807" s="10">
        <v>108.0</v>
      </c>
      <c r="P3807" s="10" t="str">
        <f t="array" ref="P3807">_xlfn.XLOOKUP(A3807,subscriptions!B3807:B10004,subscriptions!C3807:C10004)</f>
        <v>Residential</v>
      </c>
      <c r="Q3807" s="10" t="s">
        <v>128</v>
      </c>
      <c r="R3807" s="10" t="s">
        <v>212</v>
      </c>
      <c r="S3807" s="10" t="s">
        <v>1360</v>
      </c>
    </row>
    <row r="3808">
      <c r="A3808" s="1" t="s">
        <v>4969</v>
      </c>
      <c r="B3808" s="1" t="s">
        <v>941</v>
      </c>
      <c r="C3808" s="1" t="s">
        <v>152</v>
      </c>
      <c r="D3808" s="1" t="s">
        <v>27</v>
      </c>
      <c r="E3808" s="1" t="s">
        <v>219</v>
      </c>
      <c r="F3808" s="1" t="s">
        <v>660</v>
      </c>
      <c r="G3808" s="1" t="s">
        <v>18038</v>
      </c>
      <c r="H3808" s="1" t="s">
        <v>18039</v>
      </c>
      <c r="I3808" s="4">
        <v>84.21675925925926</v>
      </c>
      <c r="J3808" s="1">
        <v>896.43</v>
      </c>
      <c r="K3808" s="1">
        <v>148.81</v>
      </c>
      <c r="M3808" s="10">
        <f t="array" ref="M3808">_xlfn.XLOOKUP(A3808,subscriptions!B3808:B10004,subscriptions!D3808:D10004)</f>
        <v>80</v>
      </c>
      <c r="N3808" s="10">
        <f t="array" ref="N3808">_xlfn.XLOOKUP(A3808,subscriptions!B3808:B10004,subscriptions!G3808:G10004)</f>
        <v>20</v>
      </c>
      <c r="O3808" s="10">
        <v>64.0</v>
      </c>
      <c r="P3808" s="10" t="str">
        <f t="array" ref="P3808">_xlfn.XLOOKUP(A3808,subscriptions!B3808:B10004,subscriptions!C3808:C10004)</f>
        <v>Roam</v>
      </c>
      <c r="Q3808" s="10" t="s">
        <v>128</v>
      </c>
      <c r="R3808" s="10" t="s">
        <v>148</v>
      </c>
      <c r="S3808" s="10" t="s">
        <v>453</v>
      </c>
    </row>
    <row r="3809">
      <c r="A3809" s="1" t="s">
        <v>4970</v>
      </c>
      <c r="B3809" s="1" t="s">
        <v>919</v>
      </c>
      <c r="C3809" s="1" t="s">
        <v>3912</v>
      </c>
      <c r="D3809" s="1" t="s">
        <v>27</v>
      </c>
      <c r="E3809" s="1" t="s">
        <v>280</v>
      </c>
      <c r="F3809" s="1" t="s">
        <v>411</v>
      </c>
      <c r="G3809" s="1" t="s">
        <v>18040</v>
      </c>
      <c r="H3809" s="1" t="s">
        <v>18041</v>
      </c>
      <c r="I3809" s="4">
        <v>84.335</v>
      </c>
      <c r="J3809" s="1">
        <v>690.46</v>
      </c>
      <c r="K3809" s="1">
        <v>100.91</v>
      </c>
      <c r="M3809" s="10">
        <f t="array" ref="M3809">_xlfn.XLOOKUP(A3809,subscriptions!B3809:B10004,subscriptions!D3809:D10004)</f>
        <v>120</v>
      </c>
      <c r="N3809" s="10">
        <f t="array" ref="N3809">_xlfn.XLOOKUP(A3809,subscriptions!B3809:B10004,subscriptions!G3809:G10004)</f>
        <v>0</v>
      </c>
      <c r="O3809" s="10">
        <v>120.0</v>
      </c>
      <c r="P3809" s="10" t="str">
        <f t="array" ref="P3809">_xlfn.XLOOKUP(A3809,subscriptions!B3809:B10004,subscriptions!C3809:C10004)</f>
        <v>Residential</v>
      </c>
      <c r="Q3809" s="10" t="s">
        <v>173</v>
      </c>
      <c r="R3809" s="10" t="s">
        <v>212</v>
      </c>
      <c r="S3809" s="10" t="s">
        <v>643</v>
      </c>
    </row>
    <row r="3810">
      <c r="A3810" s="1" t="s">
        <v>4971</v>
      </c>
      <c r="B3810" s="1" t="s">
        <v>870</v>
      </c>
      <c r="C3810" s="1" t="s">
        <v>152</v>
      </c>
      <c r="D3810" s="1" t="s">
        <v>153</v>
      </c>
      <c r="E3810" s="1" t="s">
        <v>714</v>
      </c>
      <c r="F3810" s="1" t="s">
        <v>1730</v>
      </c>
      <c r="G3810" s="1" t="s">
        <v>18042</v>
      </c>
      <c r="H3810" s="1" t="s">
        <v>18043</v>
      </c>
      <c r="I3810" s="4">
        <v>84.21251157407407</v>
      </c>
      <c r="J3810" s="1">
        <v>127.49</v>
      </c>
      <c r="K3810" s="1">
        <v>43.8</v>
      </c>
      <c r="M3810" s="10">
        <f t="array" ref="M3810">_xlfn.XLOOKUP(A3810,subscriptions!B3810:B10004,subscriptions!D3810:D10004)</f>
        <v>120</v>
      </c>
      <c r="N3810" s="10">
        <f t="array" ref="N3810">_xlfn.XLOOKUP(A3810,subscriptions!B3810:B10004,subscriptions!G3810:G10004)</f>
        <v>5</v>
      </c>
      <c r="O3810" s="10">
        <v>114.0</v>
      </c>
      <c r="P3810" s="10" t="str">
        <f t="array" ref="P3810">_xlfn.XLOOKUP(A3810,subscriptions!B3810:B10004,subscriptions!C3810:C10004)</f>
        <v>Residential</v>
      </c>
      <c r="Q3810" s="10" t="s">
        <v>194</v>
      </c>
      <c r="R3810" s="10" t="s">
        <v>212</v>
      </c>
      <c r="S3810" s="10" t="s">
        <v>813</v>
      </c>
    </row>
    <row r="3811">
      <c r="A3811" s="1" t="s">
        <v>4972</v>
      </c>
      <c r="B3811" s="1" t="s">
        <v>1624</v>
      </c>
      <c r="C3811" s="1" t="s">
        <v>750</v>
      </c>
      <c r="D3811" s="1" t="s">
        <v>27</v>
      </c>
      <c r="E3811" s="1" t="s">
        <v>631</v>
      </c>
      <c r="F3811" s="1" t="s">
        <v>1115</v>
      </c>
      <c r="G3811" s="1" t="s">
        <v>18044</v>
      </c>
      <c r="H3811" s="1" t="s">
        <v>18045</v>
      </c>
      <c r="I3811" s="4">
        <v>84.2975</v>
      </c>
      <c r="J3811" s="1">
        <v>131.31</v>
      </c>
      <c r="K3811" s="1">
        <v>24.62</v>
      </c>
      <c r="M3811" s="10">
        <f t="array" ref="M3811">_xlfn.XLOOKUP(A3811,subscriptions!B3811:B10004,subscriptions!D3811:D10004)</f>
        <v>50</v>
      </c>
      <c r="N3811" s="10">
        <f t="array" ref="N3811">_xlfn.XLOOKUP(A3811,subscriptions!B3811:B10004,subscriptions!G3811:G10004)</f>
        <v>10</v>
      </c>
      <c r="O3811" s="10">
        <v>45.0</v>
      </c>
      <c r="P3811" s="10" t="str">
        <f t="array" ref="P3811">_xlfn.XLOOKUP(A3811,subscriptions!B3811:B10004,subscriptions!C3811:C10004)</f>
        <v>Mini</v>
      </c>
      <c r="Q3811" s="10" t="s">
        <v>128</v>
      </c>
      <c r="R3811" s="10" t="s">
        <v>148</v>
      </c>
      <c r="S3811" s="10" t="s">
        <v>407</v>
      </c>
    </row>
    <row r="3812">
      <c r="A3812" s="1" t="s">
        <v>4973</v>
      </c>
      <c r="B3812" s="1" t="s">
        <v>4509</v>
      </c>
      <c r="C3812" s="1" t="s">
        <v>1833</v>
      </c>
      <c r="D3812" s="1" t="s">
        <v>153</v>
      </c>
      <c r="E3812" s="1" t="s">
        <v>28</v>
      </c>
      <c r="F3812" s="1" t="s">
        <v>2097</v>
      </c>
      <c r="G3812" s="1" t="s">
        <v>18046</v>
      </c>
      <c r="H3812" s="1" t="s">
        <v>18047</v>
      </c>
      <c r="I3812" s="4">
        <v>84.21324074074074</v>
      </c>
      <c r="J3812" s="1">
        <v>1816.54</v>
      </c>
      <c r="K3812" s="1">
        <v>300.66</v>
      </c>
      <c r="M3812" s="10">
        <f t="array" ref="M3812">_xlfn.XLOOKUP(A3812,subscriptions!B3812:B10004,subscriptions!D3812:D10004)</f>
        <v>120</v>
      </c>
      <c r="N3812" s="10">
        <f t="array" ref="N3812">_xlfn.XLOOKUP(A3812,subscriptions!B3812:B10004,subscriptions!G3812:G10004)</f>
        <v>20</v>
      </c>
      <c r="O3812" s="10">
        <v>96.0</v>
      </c>
      <c r="P3812" s="10" t="str">
        <f t="array" ref="P3812">_xlfn.XLOOKUP(A3812,subscriptions!B3812:B10004,subscriptions!C3812:C10004)</f>
        <v>Residential</v>
      </c>
      <c r="Q3812" s="10" t="s">
        <v>128</v>
      </c>
      <c r="R3812" s="10" t="s">
        <v>148</v>
      </c>
      <c r="S3812" s="10" t="s">
        <v>1915</v>
      </c>
    </row>
    <row r="3813">
      <c r="A3813" s="1" t="s">
        <v>4974</v>
      </c>
      <c r="B3813" s="1" t="s">
        <v>870</v>
      </c>
      <c r="C3813" s="1" t="s">
        <v>1200</v>
      </c>
      <c r="D3813" s="1" t="s">
        <v>153</v>
      </c>
      <c r="E3813" s="1" t="s">
        <v>714</v>
      </c>
      <c r="F3813" s="1" t="s">
        <v>1866</v>
      </c>
      <c r="G3813" s="1" t="s">
        <v>18048</v>
      </c>
      <c r="H3813" s="1" t="s">
        <v>18049</v>
      </c>
      <c r="I3813" s="4">
        <v>84.25092592592593</v>
      </c>
      <c r="J3813" s="1">
        <v>968.54</v>
      </c>
      <c r="K3813" s="1">
        <v>127.7</v>
      </c>
      <c r="M3813" s="10">
        <f t="array" ref="M3813">_xlfn.XLOOKUP(A3813,subscriptions!B3813:B10004,subscriptions!D3813:D10004)</f>
        <v>120</v>
      </c>
      <c r="N3813" s="10">
        <f t="array" ref="N3813">_xlfn.XLOOKUP(A3813,subscriptions!B3813:B10004,subscriptions!G3813:G10004)</f>
        <v>0</v>
      </c>
      <c r="O3813" s="10">
        <v>120.0</v>
      </c>
      <c r="P3813" s="10" t="str">
        <f t="array" ref="P3813">_xlfn.XLOOKUP(A3813,subscriptions!B3813:B10004,subscriptions!C3813:C10004)</f>
        <v>Residential</v>
      </c>
      <c r="Q3813" s="10" t="s">
        <v>173</v>
      </c>
      <c r="R3813" s="10" t="s">
        <v>212</v>
      </c>
      <c r="S3813" s="10" t="s">
        <v>1691</v>
      </c>
    </row>
    <row r="3814">
      <c r="A3814" s="1" t="s">
        <v>4976</v>
      </c>
      <c r="B3814" s="1" t="s">
        <v>1444</v>
      </c>
      <c r="C3814" s="1" t="s">
        <v>920</v>
      </c>
      <c r="D3814" s="1" t="s">
        <v>27</v>
      </c>
      <c r="E3814" s="1" t="s">
        <v>28</v>
      </c>
      <c r="F3814" s="1" t="s">
        <v>3899</v>
      </c>
      <c r="G3814" s="1" t="s">
        <v>18050</v>
      </c>
      <c r="H3814" s="1" t="s">
        <v>18051</v>
      </c>
      <c r="I3814" s="4">
        <v>84.2508912037037</v>
      </c>
      <c r="J3814" s="1">
        <v>435.29</v>
      </c>
      <c r="K3814" s="1">
        <v>42.77</v>
      </c>
      <c r="M3814" s="10">
        <f t="array" ref="M3814">_xlfn.XLOOKUP(A3814,subscriptions!B3814:B10004,subscriptions!D3814:D10004)</f>
        <v>120</v>
      </c>
      <c r="N3814" s="10">
        <f t="array" ref="N3814">_xlfn.XLOOKUP(A3814,subscriptions!B3814:B10004,subscriptions!G3814:G10004)</f>
        <v>5</v>
      </c>
      <c r="O3814" s="10">
        <v>114.0</v>
      </c>
      <c r="P3814" s="10" t="str">
        <f t="array" ref="P3814">_xlfn.XLOOKUP(A3814,subscriptions!B3814:B10004,subscriptions!C3814:C10004)</f>
        <v>Residential</v>
      </c>
      <c r="Q3814" s="10" t="s">
        <v>194</v>
      </c>
      <c r="R3814" s="10" t="s">
        <v>212</v>
      </c>
      <c r="S3814" s="10" t="s">
        <v>1691</v>
      </c>
    </row>
    <row r="3815">
      <c r="A3815" s="1" t="s">
        <v>4978</v>
      </c>
      <c r="B3815" s="1" t="s">
        <v>2279</v>
      </c>
      <c r="C3815" s="1" t="s">
        <v>2007</v>
      </c>
      <c r="D3815" s="1" t="s">
        <v>153</v>
      </c>
      <c r="E3815" s="1" t="s">
        <v>280</v>
      </c>
      <c r="F3815" s="1" t="s">
        <v>1446</v>
      </c>
      <c r="G3815" s="1" t="s">
        <v>18052</v>
      </c>
      <c r="H3815" s="1" t="s">
        <v>18053</v>
      </c>
      <c r="I3815" s="4">
        <v>84.29248842592592</v>
      </c>
      <c r="J3815" s="1">
        <v>1477.76</v>
      </c>
      <c r="K3815" s="1">
        <v>321.21</v>
      </c>
      <c r="M3815" s="10">
        <f t="array" ref="M3815">_xlfn.XLOOKUP(A3815,subscriptions!B3815:B10004,subscriptions!D3815:D10004)</f>
        <v>120</v>
      </c>
      <c r="N3815" s="10">
        <f t="array" ref="N3815">_xlfn.XLOOKUP(A3815,subscriptions!B3815:B10004,subscriptions!G3815:G10004)</f>
        <v>10</v>
      </c>
      <c r="O3815" s="10">
        <v>108.0</v>
      </c>
      <c r="P3815" s="10" t="str">
        <f t="array" ref="P3815">_xlfn.XLOOKUP(A3815,subscriptions!B3815:B10004,subscriptions!C3815:C10004)</f>
        <v>Residential</v>
      </c>
      <c r="Q3815" s="10" t="s">
        <v>128</v>
      </c>
      <c r="R3815" s="10" t="s">
        <v>212</v>
      </c>
      <c r="S3815" s="10" t="s">
        <v>587</v>
      </c>
    </row>
    <row r="3816">
      <c r="A3816" s="1" t="s">
        <v>4979</v>
      </c>
      <c r="B3816" s="1" t="s">
        <v>1303</v>
      </c>
      <c r="C3816" s="1" t="s">
        <v>1142</v>
      </c>
      <c r="D3816" s="1" t="s">
        <v>153</v>
      </c>
      <c r="E3816" s="1" t="s">
        <v>239</v>
      </c>
      <c r="F3816" s="1" t="s">
        <v>1186</v>
      </c>
      <c r="G3816" s="1" t="s">
        <v>18054</v>
      </c>
      <c r="H3816" s="1" t="s">
        <v>18055</v>
      </c>
      <c r="I3816" s="4">
        <v>84.41753472222223</v>
      </c>
      <c r="J3816" s="1">
        <v>487.25</v>
      </c>
      <c r="K3816" s="1">
        <v>124.08</v>
      </c>
      <c r="M3816" s="10">
        <f t="array" ref="M3816">_xlfn.XLOOKUP(A3816,subscriptions!B3816:B10004,subscriptions!D3816:D10004)</f>
        <v>80</v>
      </c>
      <c r="N3816" s="10">
        <f t="array" ref="N3816">_xlfn.XLOOKUP(A3816,subscriptions!B3816:B10004,subscriptions!G3816:G10004)</f>
        <v>20</v>
      </c>
      <c r="O3816" s="10">
        <v>64.0</v>
      </c>
      <c r="P3816" s="10" t="str">
        <f t="array" ref="P3816">_xlfn.XLOOKUP(A3816,subscriptions!B3816:B10004,subscriptions!C3816:C10004)</f>
        <v>Roam</v>
      </c>
      <c r="Q3816" s="10" t="s">
        <v>128</v>
      </c>
      <c r="R3816" s="10" t="s">
        <v>148</v>
      </c>
      <c r="S3816" s="10" t="s">
        <v>327</v>
      </c>
    </row>
    <row r="3817">
      <c r="A3817" s="1" t="s">
        <v>4980</v>
      </c>
      <c r="B3817" s="1" t="s">
        <v>1303</v>
      </c>
      <c r="C3817" s="1" t="s">
        <v>330</v>
      </c>
      <c r="D3817" s="1" t="s">
        <v>153</v>
      </c>
      <c r="E3817" s="1" t="s">
        <v>179</v>
      </c>
      <c r="F3817" s="1" t="s">
        <v>2311</v>
      </c>
      <c r="G3817" s="1" t="s">
        <v>18056</v>
      </c>
      <c r="H3817" s="1" t="s">
        <v>18057</v>
      </c>
      <c r="I3817" s="4">
        <v>84.37721064814815</v>
      </c>
      <c r="J3817" s="1">
        <v>1342.82</v>
      </c>
      <c r="K3817" s="1">
        <v>333.13</v>
      </c>
      <c r="L3817" s="1">
        <v>100.0</v>
      </c>
      <c r="M3817" s="10">
        <f t="array" ref="M3817">_xlfn.XLOOKUP(A3817,subscriptions!B3817:B10004,subscriptions!D3817:D10004)</f>
        <v>120</v>
      </c>
      <c r="N3817" s="10">
        <f t="array" ref="N3817">_xlfn.XLOOKUP(A3817,subscriptions!B3817:B10004,subscriptions!G3817:G10004)</f>
        <v>0</v>
      </c>
      <c r="O3817" s="10">
        <v>120.0</v>
      </c>
      <c r="P3817" s="10" t="str">
        <f t="array" ref="P3817">_xlfn.XLOOKUP(A3817,subscriptions!B3817:B10004,subscriptions!C3817:C10004)</f>
        <v>Residential</v>
      </c>
      <c r="Q3817" s="10" t="s">
        <v>173</v>
      </c>
      <c r="R3817" s="10" t="s">
        <v>212</v>
      </c>
      <c r="S3817" s="10" t="s">
        <v>1360</v>
      </c>
    </row>
    <row r="3818">
      <c r="A3818" s="1" t="s">
        <v>4981</v>
      </c>
      <c r="B3818" s="1" t="s">
        <v>2534</v>
      </c>
      <c r="C3818" s="1" t="s">
        <v>330</v>
      </c>
      <c r="D3818" s="1" t="s">
        <v>153</v>
      </c>
      <c r="E3818" s="1" t="s">
        <v>631</v>
      </c>
      <c r="F3818" s="1" t="s">
        <v>2749</v>
      </c>
      <c r="G3818" s="1" t="s">
        <v>18058</v>
      </c>
      <c r="H3818" s="1" t="s">
        <v>18059</v>
      </c>
      <c r="I3818" s="4">
        <v>84.41767361111111</v>
      </c>
      <c r="J3818" s="1">
        <v>717.58</v>
      </c>
      <c r="K3818" s="1">
        <v>181.71</v>
      </c>
      <c r="M3818" s="10">
        <f t="array" ref="M3818">_xlfn.XLOOKUP(A3818,subscriptions!B3818:B10004,subscriptions!D3818:D10004)</f>
        <v>120</v>
      </c>
      <c r="N3818" s="10">
        <f t="array" ref="N3818">_xlfn.XLOOKUP(A3818,subscriptions!B3818:B10004,subscriptions!G3818:G10004)</f>
        <v>5</v>
      </c>
      <c r="O3818" s="10">
        <v>114.0</v>
      </c>
      <c r="P3818" s="10" t="str">
        <f t="array" ref="P3818">_xlfn.XLOOKUP(A3818,subscriptions!B3818:B10004,subscriptions!C3818:C10004)</f>
        <v>Residential</v>
      </c>
      <c r="Q3818" s="10" t="s">
        <v>194</v>
      </c>
      <c r="R3818" s="10" t="s">
        <v>212</v>
      </c>
      <c r="S3818" s="10" t="s">
        <v>327</v>
      </c>
    </row>
    <row r="3819">
      <c r="A3819" s="1" t="s">
        <v>4982</v>
      </c>
      <c r="B3819" s="1" t="s">
        <v>109</v>
      </c>
      <c r="C3819" s="1" t="s">
        <v>509</v>
      </c>
      <c r="D3819" s="1" t="s">
        <v>27</v>
      </c>
      <c r="E3819" s="1" t="s">
        <v>714</v>
      </c>
      <c r="F3819" s="1" t="s">
        <v>2171</v>
      </c>
      <c r="G3819" s="1" t="s">
        <v>18060</v>
      </c>
      <c r="H3819" s="1" t="s">
        <v>18061</v>
      </c>
      <c r="I3819" s="4">
        <v>84.17033564814815</v>
      </c>
      <c r="J3819" s="1">
        <v>2652.1</v>
      </c>
      <c r="K3819" s="1">
        <v>248.02</v>
      </c>
      <c r="M3819" s="10">
        <f t="array" ref="M3819">_xlfn.XLOOKUP(A3819,subscriptions!B3819:B10004,subscriptions!D3819:D10004)</f>
        <v>120</v>
      </c>
      <c r="N3819" s="10">
        <f t="array" ref="N3819">_xlfn.XLOOKUP(A3819,subscriptions!B3819:B10004,subscriptions!G3819:G10004)</f>
        <v>10</v>
      </c>
      <c r="O3819" s="10">
        <v>108.0</v>
      </c>
      <c r="P3819" s="10" t="str">
        <f t="array" ref="P3819">_xlfn.XLOOKUP(A3819,subscriptions!B3819:B10004,subscriptions!C3819:C10004)</f>
        <v>Residential</v>
      </c>
      <c r="Q3819" s="10" t="s">
        <v>128</v>
      </c>
      <c r="R3819" s="10" t="s">
        <v>212</v>
      </c>
      <c r="S3819" s="10" t="s">
        <v>2494</v>
      </c>
    </row>
    <row r="3820">
      <c r="A3820" s="1" t="s">
        <v>4983</v>
      </c>
      <c r="B3820" s="1" t="s">
        <v>589</v>
      </c>
      <c r="C3820" s="1" t="s">
        <v>1876</v>
      </c>
      <c r="D3820" s="1" t="s">
        <v>153</v>
      </c>
      <c r="E3820" s="1" t="s">
        <v>262</v>
      </c>
      <c r="F3820" s="1" t="s">
        <v>2112</v>
      </c>
      <c r="G3820" s="1" t="s">
        <v>18062</v>
      </c>
      <c r="H3820" s="1" t="s">
        <v>18063</v>
      </c>
      <c r="I3820" s="4">
        <v>84.41979166666667</v>
      </c>
      <c r="J3820" s="1">
        <v>2628.01</v>
      </c>
      <c r="K3820" s="1">
        <v>397.84</v>
      </c>
      <c r="M3820" s="10">
        <f t="array" ref="M3820">_xlfn.XLOOKUP(A3820,subscriptions!B3820:B10004,subscriptions!D3820:D10004)</f>
        <v>120</v>
      </c>
      <c r="N3820" s="10">
        <f t="array" ref="N3820">_xlfn.XLOOKUP(A3820,subscriptions!B3820:B10004,subscriptions!G3820:G10004)</f>
        <v>20</v>
      </c>
      <c r="O3820" s="10">
        <v>96.0</v>
      </c>
      <c r="P3820" s="10" t="str">
        <f t="array" ref="P3820">_xlfn.XLOOKUP(A3820,subscriptions!B3820:B10004,subscriptions!C3820:C10004)</f>
        <v>Residential</v>
      </c>
      <c r="Q3820" s="10" t="s">
        <v>128</v>
      </c>
      <c r="R3820" s="10" t="s">
        <v>148</v>
      </c>
      <c r="S3820" s="10" t="s">
        <v>1525</v>
      </c>
    </row>
    <row r="3821">
      <c r="A3821" s="1" t="s">
        <v>4984</v>
      </c>
      <c r="B3821" s="1" t="s">
        <v>4627</v>
      </c>
      <c r="C3821" s="1" t="s">
        <v>1251</v>
      </c>
      <c r="D3821" s="1" t="s">
        <v>27</v>
      </c>
      <c r="E3821" s="1" t="s">
        <v>280</v>
      </c>
      <c r="F3821" s="1" t="s">
        <v>1446</v>
      </c>
      <c r="G3821" s="1" t="s">
        <v>18064</v>
      </c>
      <c r="H3821" s="1" t="s">
        <v>18065</v>
      </c>
      <c r="I3821" s="4">
        <v>84.29675925925926</v>
      </c>
      <c r="J3821" s="1">
        <v>1023.27</v>
      </c>
      <c r="K3821" s="1">
        <v>163.72</v>
      </c>
      <c r="M3821" s="10">
        <f t="array" ref="M3821">_xlfn.XLOOKUP(A3821,subscriptions!B3821:B10004,subscriptions!D3821:D10004)</f>
        <v>120</v>
      </c>
      <c r="N3821" s="10">
        <f t="array" ref="N3821">_xlfn.XLOOKUP(A3821,subscriptions!B3821:B10004,subscriptions!G3821:G10004)</f>
        <v>0</v>
      </c>
      <c r="O3821" s="10">
        <v>120.0</v>
      </c>
      <c r="P3821" s="10" t="str">
        <f t="array" ref="P3821">_xlfn.XLOOKUP(A3821,subscriptions!B3821:B10004,subscriptions!C3821:C10004)</f>
        <v>Residential</v>
      </c>
      <c r="Q3821" s="10" t="s">
        <v>173</v>
      </c>
      <c r="R3821" s="10" t="s">
        <v>212</v>
      </c>
      <c r="S3821" s="10" t="s">
        <v>373</v>
      </c>
    </row>
    <row r="3822">
      <c r="A3822" s="1" t="s">
        <v>4985</v>
      </c>
      <c r="B3822" s="1" t="s">
        <v>1317</v>
      </c>
      <c r="C3822" s="1" t="s">
        <v>1388</v>
      </c>
      <c r="D3822" s="1" t="s">
        <v>27</v>
      </c>
      <c r="E3822" s="1" t="s">
        <v>280</v>
      </c>
      <c r="F3822" s="1" t="s">
        <v>494</v>
      </c>
      <c r="G3822" s="1" t="s">
        <v>18066</v>
      </c>
      <c r="H3822" s="1" t="s">
        <v>18067</v>
      </c>
      <c r="I3822" s="4">
        <v>84.41979166666667</v>
      </c>
      <c r="J3822" s="1">
        <v>698.07</v>
      </c>
      <c r="K3822" s="1">
        <v>82.45</v>
      </c>
      <c r="M3822" s="10">
        <f t="array" ref="M3822">_xlfn.XLOOKUP(A3822,subscriptions!B3822:B10004,subscriptions!D3822:D10004)</f>
        <v>120</v>
      </c>
      <c r="N3822" s="10">
        <f t="array" ref="N3822">_xlfn.XLOOKUP(A3822,subscriptions!B3822:B10004,subscriptions!G3822:G10004)</f>
        <v>5</v>
      </c>
      <c r="O3822" s="10">
        <v>114.0</v>
      </c>
      <c r="P3822" s="10" t="str">
        <f t="array" ref="P3822">_xlfn.XLOOKUP(A3822,subscriptions!B3822:B10004,subscriptions!C3822:C10004)</f>
        <v>Residential</v>
      </c>
      <c r="Q3822" s="10" t="s">
        <v>194</v>
      </c>
      <c r="R3822" s="10" t="s">
        <v>212</v>
      </c>
      <c r="S3822" s="10" t="s">
        <v>1525</v>
      </c>
    </row>
    <row r="3823">
      <c r="A3823" s="1" t="s">
        <v>4988</v>
      </c>
      <c r="B3823" s="1" t="s">
        <v>236</v>
      </c>
      <c r="C3823" s="1" t="s">
        <v>884</v>
      </c>
      <c r="D3823" s="1" t="s">
        <v>153</v>
      </c>
      <c r="E3823" s="1" t="s">
        <v>714</v>
      </c>
      <c r="F3823" s="1" t="s">
        <v>1866</v>
      </c>
      <c r="G3823" s="1" t="s">
        <v>18068</v>
      </c>
      <c r="H3823" s="1" t="s">
        <v>18069</v>
      </c>
      <c r="I3823" s="4">
        <v>84.38021990740741</v>
      </c>
      <c r="J3823" s="1">
        <v>725.44</v>
      </c>
      <c r="K3823" s="1">
        <v>87.4</v>
      </c>
      <c r="M3823" s="10">
        <f t="array" ref="M3823">_xlfn.XLOOKUP(A3823,subscriptions!B3823:B10004,subscriptions!D3823:D10004)</f>
        <v>250</v>
      </c>
      <c r="N3823" s="10">
        <f t="array" ref="N3823">_xlfn.XLOOKUP(A3823,subscriptions!B3823:B10004,subscriptions!G3823:G10004)</f>
        <v>10</v>
      </c>
      <c r="O3823" s="10">
        <v>225.0</v>
      </c>
      <c r="P3823" s="10" t="str">
        <f t="array" ref="P3823">_xlfn.XLOOKUP(A3823,subscriptions!B3823:B10004,subscriptions!C3823:C10004)</f>
        <v>Business</v>
      </c>
      <c r="Q3823" s="10" t="s">
        <v>128</v>
      </c>
      <c r="R3823" s="10" t="s">
        <v>129</v>
      </c>
      <c r="S3823" s="10" t="s">
        <v>698</v>
      </c>
    </row>
    <row r="3824">
      <c r="A3824" s="1" t="s">
        <v>4989</v>
      </c>
      <c r="B3824" s="1" t="s">
        <v>1317</v>
      </c>
      <c r="C3824" s="1" t="s">
        <v>198</v>
      </c>
      <c r="D3824" s="1" t="s">
        <v>27</v>
      </c>
      <c r="E3824" s="1" t="s">
        <v>28</v>
      </c>
      <c r="F3824" s="1" t="s">
        <v>2188</v>
      </c>
      <c r="G3824" s="1" t="s">
        <v>18070</v>
      </c>
      <c r="H3824" s="1" t="s">
        <v>18071</v>
      </c>
      <c r="I3824" s="4">
        <v>84.2148611111111</v>
      </c>
      <c r="J3824" s="1">
        <v>2507.64</v>
      </c>
      <c r="K3824" s="1">
        <v>361.74</v>
      </c>
      <c r="M3824" s="10">
        <f t="array" ref="M3824">_xlfn.XLOOKUP(A3824,subscriptions!B3824:B10004,subscriptions!D3824:D10004)</f>
        <v>120</v>
      </c>
      <c r="N3824" s="10">
        <f t="array" ref="N3824">_xlfn.XLOOKUP(A3824,subscriptions!B3824:B10004,subscriptions!G3824:G10004)</f>
        <v>20</v>
      </c>
      <c r="O3824" s="10">
        <v>96.0</v>
      </c>
      <c r="P3824" s="10" t="str">
        <f t="array" ref="P3824">_xlfn.XLOOKUP(A3824,subscriptions!B3824:B10004,subscriptions!C3824:C10004)</f>
        <v>Residential</v>
      </c>
      <c r="Q3824" s="10" t="s">
        <v>128</v>
      </c>
      <c r="R3824" s="10" t="s">
        <v>148</v>
      </c>
      <c r="S3824" s="10" t="s">
        <v>3641</v>
      </c>
    </row>
    <row r="3825">
      <c r="A3825" s="1" t="s">
        <v>4990</v>
      </c>
      <c r="B3825" s="1" t="s">
        <v>329</v>
      </c>
      <c r="C3825" s="1" t="s">
        <v>1973</v>
      </c>
      <c r="D3825" s="1" t="s">
        <v>27</v>
      </c>
      <c r="E3825" s="1" t="s">
        <v>280</v>
      </c>
      <c r="F3825" s="1" t="s">
        <v>376</v>
      </c>
      <c r="G3825" s="1" t="s">
        <v>18072</v>
      </c>
      <c r="H3825" s="1" t="s">
        <v>18073</v>
      </c>
      <c r="I3825" s="4">
        <v>84.1751388888889</v>
      </c>
      <c r="J3825" s="1">
        <v>646.65</v>
      </c>
      <c r="K3825" s="1">
        <v>70.7</v>
      </c>
      <c r="M3825" s="10">
        <f t="array" ref="M3825">_xlfn.XLOOKUP(A3825,subscriptions!B3825:B10004,subscriptions!D3825:D10004)</f>
        <v>120</v>
      </c>
      <c r="N3825" s="10">
        <f t="array" ref="N3825">_xlfn.XLOOKUP(A3825,subscriptions!B3825:B10004,subscriptions!G3825:G10004)</f>
        <v>0</v>
      </c>
      <c r="O3825" s="10">
        <v>120.0</v>
      </c>
      <c r="P3825" s="10" t="str">
        <f t="array" ref="P3825">_xlfn.XLOOKUP(A3825,subscriptions!B3825:B10004,subscriptions!C3825:C10004)</f>
        <v>Residential</v>
      </c>
      <c r="Q3825" s="10" t="s">
        <v>173</v>
      </c>
      <c r="R3825" s="10" t="s">
        <v>212</v>
      </c>
      <c r="S3825" s="10" t="s">
        <v>1198</v>
      </c>
    </row>
    <row r="3826">
      <c r="A3826" s="1" t="s">
        <v>4991</v>
      </c>
      <c r="B3826" s="1" t="s">
        <v>589</v>
      </c>
      <c r="C3826" s="1" t="s">
        <v>296</v>
      </c>
      <c r="D3826" s="1" t="s">
        <v>153</v>
      </c>
      <c r="E3826" s="1" t="s">
        <v>631</v>
      </c>
      <c r="F3826" s="1" t="s">
        <v>2293</v>
      </c>
      <c r="G3826" s="1" t="s">
        <v>18074</v>
      </c>
      <c r="H3826" s="1" t="s">
        <v>18075</v>
      </c>
      <c r="I3826" s="4">
        <v>84.29813657407408</v>
      </c>
      <c r="J3826" s="1">
        <v>401.8</v>
      </c>
      <c r="K3826" s="1">
        <v>48.96</v>
      </c>
      <c r="M3826" s="10">
        <f t="array" ref="M3826">_xlfn.XLOOKUP(A3826,subscriptions!B3826:B10004,subscriptions!D3826:D10004)</f>
        <v>80</v>
      </c>
      <c r="N3826" s="10">
        <f t="array" ref="N3826">_xlfn.XLOOKUP(A3826,subscriptions!B3826:B10004,subscriptions!G3826:G10004)</f>
        <v>5</v>
      </c>
      <c r="O3826" s="10">
        <v>76.0</v>
      </c>
      <c r="P3826" s="10" t="str">
        <f t="array" ref="P3826">_xlfn.XLOOKUP(A3826,subscriptions!B3826:B10004,subscriptions!C3826:C10004)</f>
        <v>Roam</v>
      </c>
      <c r="Q3826" s="10" t="s">
        <v>194</v>
      </c>
      <c r="R3826" s="10" t="s">
        <v>148</v>
      </c>
      <c r="S3826" s="10" t="s">
        <v>785</v>
      </c>
    </row>
    <row r="3827">
      <c r="A3827" s="1" t="s">
        <v>4992</v>
      </c>
      <c r="B3827" s="1" t="s">
        <v>2096</v>
      </c>
      <c r="C3827" s="1" t="s">
        <v>524</v>
      </c>
      <c r="D3827" s="1" t="s">
        <v>27</v>
      </c>
      <c r="E3827" s="1" t="s">
        <v>111</v>
      </c>
      <c r="F3827" s="1" t="s">
        <v>112</v>
      </c>
      <c r="G3827" s="1" t="s">
        <v>18076</v>
      </c>
      <c r="H3827" s="1" t="s">
        <v>18077</v>
      </c>
      <c r="I3827" s="4">
        <v>84.17241898148148</v>
      </c>
      <c r="J3827" s="1">
        <v>182.74</v>
      </c>
      <c r="K3827" s="1">
        <v>31.88</v>
      </c>
      <c r="M3827" s="10">
        <f t="array" ref="M3827">_xlfn.XLOOKUP(A3827,subscriptions!B3827:B10004,subscriptions!D3827:D10004)</f>
        <v>120</v>
      </c>
      <c r="N3827" s="10">
        <f t="array" ref="N3827">_xlfn.XLOOKUP(A3827,subscriptions!B3827:B10004,subscriptions!G3827:G10004)</f>
        <v>10</v>
      </c>
      <c r="O3827" s="10">
        <v>108.0</v>
      </c>
      <c r="P3827" s="10" t="str">
        <f t="array" ref="P3827">_xlfn.XLOOKUP(A3827,subscriptions!B3827:B10004,subscriptions!C3827:C10004)</f>
        <v>Residential</v>
      </c>
      <c r="Q3827" s="10" t="s">
        <v>128</v>
      </c>
      <c r="R3827" s="10" t="s">
        <v>212</v>
      </c>
      <c r="S3827" s="10" t="s">
        <v>1637</v>
      </c>
    </row>
    <row r="3828">
      <c r="A3828" s="1" t="s">
        <v>4993</v>
      </c>
      <c r="B3828" s="1" t="s">
        <v>969</v>
      </c>
      <c r="C3828" s="1" t="s">
        <v>330</v>
      </c>
      <c r="D3828" s="1" t="s">
        <v>27</v>
      </c>
      <c r="E3828" s="1" t="s">
        <v>28</v>
      </c>
      <c r="F3828" s="1" t="s">
        <v>2188</v>
      </c>
      <c r="G3828" s="1" t="s">
        <v>18078</v>
      </c>
      <c r="H3828" s="1" t="s">
        <v>18079</v>
      </c>
      <c r="I3828" s="4">
        <v>84.41900462962963</v>
      </c>
      <c r="J3828" s="1">
        <v>992.99</v>
      </c>
      <c r="K3828" s="1">
        <v>212.25</v>
      </c>
      <c r="M3828" s="10">
        <f t="array" ref="M3828">_xlfn.XLOOKUP(A3828,subscriptions!B3828:B10004,subscriptions!D3828:D10004)</f>
        <v>80</v>
      </c>
      <c r="N3828" s="10">
        <f t="array" ref="N3828">_xlfn.XLOOKUP(A3828,subscriptions!B3828:B10004,subscriptions!G3828:G10004)</f>
        <v>20</v>
      </c>
      <c r="O3828" s="10">
        <v>64.0</v>
      </c>
      <c r="P3828" s="10" t="str">
        <f t="array" ref="P3828">_xlfn.XLOOKUP(A3828,subscriptions!B3828:B10004,subscriptions!C3828:C10004)</f>
        <v>Roam</v>
      </c>
      <c r="Q3828" s="10" t="s">
        <v>128</v>
      </c>
      <c r="R3828" s="10" t="s">
        <v>148</v>
      </c>
      <c r="S3828" s="10" t="s">
        <v>1822</v>
      </c>
    </row>
    <row r="3829">
      <c r="A3829" s="1" t="s">
        <v>4994</v>
      </c>
      <c r="B3829" s="1" t="s">
        <v>177</v>
      </c>
      <c r="C3829" s="1" t="s">
        <v>2007</v>
      </c>
      <c r="D3829" s="1" t="s">
        <v>153</v>
      </c>
      <c r="E3829" s="1" t="s">
        <v>332</v>
      </c>
      <c r="F3829" s="1" t="s">
        <v>510</v>
      </c>
      <c r="G3829" s="1" t="s">
        <v>18080</v>
      </c>
      <c r="H3829" s="1" t="s">
        <v>18081</v>
      </c>
      <c r="I3829" s="4">
        <v>84.21702546296297</v>
      </c>
      <c r="J3829" s="1">
        <v>1037.05</v>
      </c>
      <c r="K3829" s="1">
        <v>159.72</v>
      </c>
      <c r="M3829" s="10">
        <f t="array" ref="M3829">_xlfn.XLOOKUP(A3829,subscriptions!B3829:B10004,subscriptions!D3829:D10004)</f>
        <v>120</v>
      </c>
      <c r="N3829" s="10">
        <f t="array" ref="N3829">_xlfn.XLOOKUP(A3829,subscriptions!B3829:B10004,subscriptions!G3829:G10004)</f>
        <v>0</v>
      </c>
      <c r="O3829" s="10">
        <v>120.0</v>
      </c>
      <c r="P3829" s="10" t="str">
        <f t="array" ref="P3829">_xlfn.XLOOKUP(A3829,subscriptions!B3829:B10004,subscriptions!C3829:C10004)</f>
        <v>Residential</v>
      </c>
      <c r="Q3829" s="10" t="s">
        <v>173</v>
      </c>
      <c r="R3829" s="10" t="s">
        <v>212</v>
      </c>
      <c r="S3829" s="10" t="s">
        <v>453</v>
      </c>
    </row>
    <row r="3830">
      <c r="A3830" s="1" t="s">
        <v>4995</v>
      </c>
      <c r="B3830" s="1" t="s">
        <v>1460</v>
      </c>
      <c r="C3830" s="1" t="s">
        <v>509</v>
      </c>
      <c r="D3830" s="1" t="s">
        <v>27</v>
      </c>
      <c r="E3830" s="1" t="s">
        <v>332</v>
      </c>
      <c r="F3830" s="1" t="s">
        <v>1749</v>
      </c>
      <c r="G3830" s="1" t="s">
        <v>18082</v>
      </c>
      <c r="H3830" s="1" t="s">
        <v>18083</v>
      </c>
      <c r="I3830" s="4">
        <v>84.17025462962962</v>
      </c>
      <c r="J3830" s="1">
        <v>2807.42</v>
      </c>
      <c r="K3830" s="1">
        <v>404.55</v>
      </c>
      <c r="M3830" s="10">
        <f t="array" ref="M3830">_xlfn.XLOOKUP(A3830,subscriptions!B3830:B10004,subscriptions!D3830:D10004)</f>
        <v>80</v>
      </c>
      <c r="N3830" s="10">
        <f t="array" ref="N3830">_xlfn.XLOOKUP(A3830,subscriptions!B3830:B10004,subscriptions!G3830:G10004)</f>
        <v>5</v>
      </c>
      <c r="O3830" s="10">
        <v>76.0</v>
      </c>
      <c r="P3830" s="10" t="str">
        <f t="array" ref="P3830">_xlfn.XLOOKUP(A3830,subscriptions!B3830:B10004,subscriptions!C3830:C10004)</f>
        <v>Roam</v>
      </c>
      <c r="Q3830" s="10" t="s">
        <v>194</v>
      </c>
      <c r="R3830" s="10" t="s">
        <v>148</v>
      </c>
      <c r="S3830" s="10" t="s">
        <v>2494</v>
      </c>
    </row>
    <row r="3831">
      <c r="A3831" s="1" t="s">
        <v>4996</v>
      </c>
      <c r="B3831" s="1" t="s">
        <v>645</v>
      </c>
      <c r="C3831" s="1" t="s">
        <v>178</v>
      </c>
      <c r="D3831" s="1" t="s">
        <v>153</v>
      </c>
      <c r="E3831" s="1" t="s">
        <v>179</v>
      </c>
      <c r="F3831" s="1" t="s">
        <v>4595</v>
      </c>
      <c r="G3831" s="1" t="s">
        <v>18084</v>
      </c>
      <c r="H3831" s="1" t="s">
        <v>18085</v>
      </c>
      <c r="I3831" s="4">
        <v>84.37650462962964</v>
      </c>
      <c r="J3831" s="1">
        <v>425.08</v>
      </c>
      <c r="K3831" s="1">
        <v>104.97</v>
      </c>
      <c r="L3831" s="1">
        <v>100.0</v>
      </c>
      <c r="M3831" s="10">
        <f t="array" ref="M3831">_xlfn.XLOOKUP(A3831,subscriptions!B3831:B10004,subscriptions!D3831:D10004)</f>
        <v>120</v>
      </c>
      <c r="N3831" s="10">
        <f t="array" ref="N3831">_xlfn.XLOOKUP(A3831,subscriptions!B3831:B10004,subscriptions!G3831:G10004)</f>
        <v>10</v>
      </c>
      <c r="O3831" s="10">
        <v>108.0</v>
      </c>
      <c r="P3831" s="10" t="str">
        <f t="array" ref="P3831">_xlfn.XLOOKUP(A3831,subscriptions!B3831:B10004,subscriptions!C3831:C10004)</f>
        <v>Residential</v>
      </c>
      <c r="Q3831" s="10" t="s">
        <v>128</v>
      </c>
      <c r="R3831" s="10" t="s">
        <v>212</v>
      </c>
      <c r="S3831" s="10" t="s">
        <v>3910</v>
      </c>
    </row>
    <row r="3832">
      <c r="A3832" s="1" t="s">
        <v>4999</v>
      </c>
      <c r="B3832" s="1" t="s">
        <v>1886</v>
      </c>
      <c r="C3832" s="1" t="s">
        <v>1100</v>
      </c>
      <c r="D3832" s="1" t="s">
        <v>27</v>
      </c>
      <c r="E3832" s="1" t="s">
        <v>179</v>
      </c>
      <c r="F3832" s="1" t="s">
        <v>1760</v>
      </c>
      <c r="G3832" s="1" t="s">
        <v>18086</v>
      </c>
      <c r="H3832" s="1" t="s">
        <v>18087</v>
      </c>
      <c r="I3832" s="4">
        <v>84.17440972222222</v>
      </c>
      <c r="J3832" s="1">
        <v>769.45</v>
      </c>
      <c r="K3832" s="1">
        <v>145.59</v>
      </c>
      <c r="L3832" s="1">
        <v>100.0</v>
      </c>
      <c r="M3832" s="10">
        <f t="array" ref="M3832">_xlfn.XLOOKUP(A3832,subscriptions!B3832:B10004,subscriptions!D3832:D10004)</f>
        <v>120</v>
      </c>
      <c r="N3832" s="10">
        <f t="array" ref="N3832">_xlfn.XLOOKUP(A3832,subscriptions!B3832:B10004,subscriptions!G3832:G10004)</f>
        <v>20</v>
      </c>
      <c r="O3832" s="10">
        <v>96.0</v>
      </c>
      <c r="P3832" s="10" t="str">
        <f t="array" ref="P3832">_xlfn.XLOOKUP(A3832,subscriptions!B3832:B10004,subscriptions!C3832:C10004)</f>
        <v>Residential</v>
      </c>
      <c r="Q3832" s="10" t="s">
        <v>128</v>
      </c>
      <c r="R3832" s="10" t="s">
        <v>148</v>
      </c>
      <c r="S3832" s="10" t="s">
        <v>507</v>
      </c>
    </row>
    <row r="3833">
      <c r="A3833" s="1" t="s">
        <v>5000</v>
      </c>
      <c r="B3833" s="1" t="s">
        <v>1157</v>
      </c>
      <c r="C3833" s="1" t="s">
        <v>237</v>
      </c>
      <c r="D3833" s="1" t="s">
        <v>27</v>
      </c>
      <c r="E3833" s="1" t="s">
        <v>280</v>
      </c>
      <c r="F3833" s="1" t="s">
        <v>494</v>
      </c>
      <c r="G3833" s="1" t="s">
        <v>18088</v>
      </c>
      <c r="H3833" s="1" t="s">
        <v>18089</v>
      </c>
      <c r="I3833" s="4">
        <v>84.29952546296296</v>
      </c>
      <c r="J3833" s="1">
        <v>2528.56</v>
      </c>
      <c r="K3833" s="1">
        <v>515.81</v>
      </c>
      <c r="M3833" s="10">
        <f t="array" ref="M3833">_xlfn.XLOOKUP(A3833,subscriptions!B3833:B10004,subscriptions!D3833:D10004)</f>
        <v>120</v>
      </c>
      <c r="N3833" s="10">
        <f t="array" ref="N3833">_xlfn.XLOOKUP(A3833,subscriptions!B3833:B10004,subscriptions!G3833:G10004)</f>
        <v>0</v>
      </c>
      <c r="O3833" s="10">
        <v>120.0</v>
      </c>
      <c r="P3833" s="10" t="str">
        <f t="array" ref="P3833">_xlfn.XLOOKUP(A3833,subscriptions!B3833:B10004,subscriptions!C3833:C10004)</f>
        <v>Residential</v>
      </c>
      <c r="Q3833" s="10" t="s">
        <v>173</v>
      </c>
      <c r="R3833" s="10" t="s">
        <v>212</v>
      </c>
      <c r="S3833" s="10" t="s">
        <v>522</v>
      </c>
    </row>
    <row r="3834">
      <c r="A3834" s="1" t="s">
        <v>5001</v>
      </c>
      <c r="B3834" s="1" t="s">
        <v>969</v>
      </c>
      <c r="C3834" s="1" t="s">
        <v>509</v>
      </c>
      <c r="D3834" s="1" t="s">
        <v>27</v>
      </c>
      <c r="E3834" s="1" t="s">
        <v>262</v>
      </c>
      <c r="F3834" s="1" t="s">
        <v>4113</v>
      </c>
      <c r="G3834" s="1" t="s">
        <v>18090</v>
      </c>
      <c r="H3834" s="1" t="s">
        <v>18091</v>
      </c>
      <c r="I3834" s="4">
        <v>84.25309027777777</v>
      </c>
      <c r="J3834" s="1">
        <v>2652.7</v>
      </c>
      <c r="K3834" s="1">
        <v>322.41</v>
      </c>
      <c r="M3834" s="10">
        <f t="array" ref="M3834">_xlfn.XLOOKUP(A3834,subscriptions!B3834:B10004,subscriptions!D3834:D10004)</f>
        <v>120</v>
      </c>
      <c r="N3834" s="10">
        <f t="array" ref="N3834">_xlfn.XLOOKUP(A3834,subscriptions!B3834:B10004,subscriptions!G3834:G10004)</f>
        <v>5</v>
      </c>
      <c r="O3834" s="10">
        <v>114.0</v>
      </c>
      <c r="P3834" s="10" t="str">
        <f t="array" ref="P3834">_xlfn.XLOOKUP(A3834,subscriptions!B3834:B10004,subscriptions!C3834:C10004)</f>
        <v>Residential</v>
      </c>
      <c r="Q3834" s="10" t="s">
        <v>194</v>
      </c>
      <c r="R3834" s="10" t="s">
        <v>212</v>
      </c>
      <c r="S3834" s="10" t="s">
        <v>916</v>
      </c>
    </row>
    <row r="3835">
      <c r="A3835" s="1" t="s">
        <v>5002</v>
      </c>
      <c r="B3835" s="1" t="s">
        <v>969</v>
      </c>
      <c r="C3835" s="1" t="s">
        <v>1200</v>
      </c>
      <c r="D3835" s="1" t="s">
        <v>27</v>
      </c>
      <c r="E3835" s="1" t="s">
        <v>179</v>
      </c>
      <c r="F3835" s="1" t="s">
        <v>181</v>
      </c>
      <c r="G3835" s="1" t="s">
        <v>18092</v>
      </c>
      <c r="H3835" s="1" t="s">
        <v>18093</v>
      </c>
      <c r="I3835" s="4">
        <v>84.25702546296296</v>
      </c>
      <c r="J3835" s="1">
        <v>778.25</v>
      </c>
      <c r="K3835" s="1">
        <v>176.3</v>
      </c>
      <c r="L3835" s="1">
        <v>100.0</v>
      </c>
      <c r="M3835" s="10">
        <f t="array" ref="M3835">_xlfn.XLOOKUP(A3835,subscriptions!B3835:B10004,subscriptions!D3835:D10004)</f>
        <v>120</v>
      </c>
      <c r="N3835" s="10">
        <f t="array" ref="N3835">_xlfn.XLOOKUP(A3835,subscriptions!B3835:B10004,subscriptions!G3835:G10004)</f>
        <v>10</v>
      </c>
      <c r="O3835" s="10">
        <v>108.0</v>
      </c>
      <c r="P3835" s="10" t="str">
        <f t="array" ref="P3835">_xlfn.XLOOKUP(A3835,subscriptions!B3835:B10004,subscriptions!C3835:C10004)</f>
        <v>Residential</v>
      </c>
      <c r="Q3835" s="10" t="s">
        <v>128</v>
      </c>
      <c r="R3835" s="10" t="s">
        <v>212</v>
      </c>
      <c r="S3835" s="10" t="s">
        <v>175</v>
      </c>
    </row>
    <row r="3836">
      <c r="A3836" s="1" t="s">
        <v>5003</v>
      </c>
      <c r="B3836" s="1" t="s">
        <v>2096</v>
      </c>
      <c r="C3836" s="1" t="s">
        <v>1973</v>
      </c>
      <c r="D3836" s="1" t="s">
        <v>27</v>
      </c>
      <c r="E3836" s="1" t="s">
        <v>111</v>
      </c>
      <c r="F3836" s="1" t="s">
        <v>154</v>
      </c>
      <c r="G3836" s="1" t="s">
        <v>18094</v>
      </c>
      <c r="H3836" s="1" t="s">
        <v>18095</v>
      </c>
      <c r="I3836" s="4">
        <v>84.3772337962963</v>
      </c>
      <c r="J3836" s="1">
        <v>971.85</v>
      </c>
      <c r="K3836" s="1">
        <v>243.81</v>
      </c>
      <c r="M3836" s="10">
        <f t="array" ref="M3836">_xlfn.XLOOKUP(A3836,subscriptions!B3836:B10004,subscriptions!D3836:D10004)</f>
        <v>120</v>
      </c>
      <c r="N3836" s="10">
        <f t="array" ref="N3836">_xlfn.XLOOKUP(A3836,subscriptions!B3836:B10004,subscriptions!G3836:G10004)</f>
        <v>20</v>
      </c>
      <c r="O3836" s="10">
        <v>96.0</v>
      </c>
      <c r="P3836" s="10" t="str">
        <f t="array" ref="P3836">_xlfn.XLOOKUP(A3836,subscriptions!B3836:B10004,subscriptions!C3836:C10004)</f>
        <v>Residential</v>
      </c>
      <c r="Q3836" s="10" t="s">
        <v>128</v>
      </c>
      <c r="R3836" s="10" t="s">
        <v>148</v>
      </c>
      <c r="S3836" s="10" t="s">
        <v>1360</v>
      </c>
    </row>
    <row r="3837">
      <c r="A3837" s="1" t="s">
        <v>5004</v>
      </c>
      <c r="B3837" s="1" t="s">
        <v>1624</v>
      </c>
      <c r="C3837" s="1" t="s">
        <v>26</v>
      </c>
      <c r="D3837" s="1" t="s">
        <v>27</v>
      </c>
      <c r="E3837" s="1" t="s">
        <v>631</v>
      </c>
      <c r="F3837" s="1" t="s">
        <v>943</v>
      </c>
      <c r="G3837" s="1" t="s">
        <v>18096</v>
      </c>
      <c r="H3837" s="1" t="s">
        <v>18097</v>
      </c>
      <c r="I3837" s="4">
        <v>84.2148611111111</v>
      </c>
      <c r="J3837" s="1">
        <v>592.07</v>
      </c>
      <c r="K3837" s="1">
        <v>106.93</v>
      </c>
      <c r="M3837" s="10">
        <f t="array" ref="M3837">_xlfn.XLOOKUP(A3837,subscriptions!B3837:B10004,subscriptions!D3837:D10004)</f>
        <v>120</v>
      </c>
      <c r="N3837" s="10">
        <f t="array" ref="N3837">_xlfn.XLOOKUP(A3837,subscriptions!B3837:B10004,subscriptions!G3837:G10004)</f>
        <v>0</v>
      </c>
      <c r="O3837" s="10">
        <v>120.0</v>
      </c>
      <c r="P3837" s="10" t="str">
        <f t="array" ref="P3837">_xlfn.XLOOKUP(A3837,subscriptions!B3837:B10004,subscriptions!C3837:C10004)</f>
        <v>Residential</v>
      </c>
      <c r="Q3837" s="10" t="s">
        <v>173</v>
      </c>
      <c r="R3837" s="10" t="s">
        <v>212</v>
      </c>
      <c r="S3837" s="10" t="s">
        <v>3641</v>
      </c>
    </row>
    <row r="3838">
      <c r="A3838" s="1" t="s">
        <v>5005</v>
      </c>
      <c r="B3838" s="1" t="s">
        <v>1664</v>
      </c>
      <c r="C3838" s="1" t="s">
        <v>456</v>
      </c>
      <c r="D3838" s="1" t="s">
        <v>153</v>
      </c>
      <c r="E3838" s="1" t="s">
        <v>280</v>
      </c>
      <c r="F3838" s="1" t="s">
        <v>494</v>
      </c>
      <c r="G3838" s="1" t="s">
        <v>18098</v>
      </c>
      <c r="H3838" s="1" t="s">
        <v>18099</v>
      </c>
      <c r="I3838" s="4">
        <v>84.33960648148148</v>
      </c>
      <c r="J3838" s="1">
        <v>4094.66</v>
      </c>
      <c r="K3838" s="1">
        <v>682.6</v>
      </c>
      <c r="M3838" s="10">
        <f t="array" ref="M3838">_xlfn.XLOOKUP(A3838,subscriptions!B3838:B10004,subscriptions!D3838:D10004)</f>
        <v>80</v>
      </c>
      <c r="N3838" s="10">
        <f t="array" ref="N3838">_xlfn.XLOOKUP(A3838,subscriptions!B3838:B10004,subscriptions!G3838:G10004)</f>
        <v>5</v>
      </c>
      <c r="O3838" s="10">
        <v>76.0</v>
      </c>
      <c r="P3838" s="10" t="str">
        <f t="array" ref="P3838">_xlfn.XLOOKUP(A3838,subscriptions!B3838:B10004,subscriptions!C3838:C10004)</f>
        <v>Roam</v>
      </c>
      <c r="Q3838" s="10" t="s">
        <v>194</v>
      </c>
      <c r="R3838" s="10" t="s">
        <v>148</v>
      </c>
      <c r="S3838" s="10" t="s">
        <v>234</v>
      </c>
    </row>
    <row r="3839">
      <c r="A3839" s="1" t="s">
        <v>5006</v>
      </c>
      <c r="B3839" s="1" t="s">
        <v>426</v>
      </c>
      <c r="C3839" s="1" t="s">
        <v>1973</v>
      </c>
      <c r="D3839" s="1" t="s">
        <v>153</v>
      </c>
      <c r="E3839" s="1" t="s">
        <v>219</v>
      </c>
      <c r="F3839" s="1" t="s">
        <v>4220</v>
      </c>
      <c r="G3839" s="1" t="s">
        <v>18100</v>
      </c>
      <c r="H3839" s="1" t="s">
        <v>18101</v>
      </c>
      <c r="I3839" s="4">
        <v>84.3397337962963</v>
      </c>
      <c r="J3839" s="1">
        <v>239.44</v>
      </c>
      <c r="K3839" s="1">
        <v>40.28</v>
      </c>
      <c r="M3839" s="10">
        <f t="array" ref="M3839">_xlfn.XLOOKUP(A3839,subscriptions!B3839:B10004,subscriptions!D3839:D10004)</f>
        <v>120</v>
      </c>
      <c r="N3839" s="10">
        <f t="array" ref="N3839">_xlfn.XLOOKUP(A3839,subscriptions!B3839:B10004,subscriptions!G3839:G10004)</f>
        <v>10</v>
      </c>
      <c r="O3839" s="10">
        <v>108.0</v>
      </c>
      <c r="P3839" s="10" t="str">
        <f t="array" ref="P3839">_xlfn.XLOOKUP(A3839,subscriptions!B3839:B10004,subscriptions!C3839:C10004)</f>
        <v>Residential</v>
      </c>
      <c r="Q3839" s="10" t="s">
        <v>128</v>
      </c>
      <c r="R3839" s="10" t="s">
        <v>212</v>
      </c>
      <c r="S3839" s="10" t="s">
        <v>234</v>
      </c>
    </row>
    <row r="3840">
      <c r="A3840" s="1" t="s">
        <v>5009</v>
      </c>
      <c r="B3840" s="1" t="s">
        <v>1984</v>
      </c>
      <c r="C3840" s="1" t="s">
        <v>1142</v>
      </c>
      <c r="D3840" s="1" t="s">
        <v>153</v>
      </c>
      <c r="E3840" s="1" t="s">
        <v>631</v>
      </c>
      <c r="F3840" s="1" t="s">
        <v>2549</v>
      </c>
      <c r="G3840" s="1" t="s">
        <v>18102</v>
      </c>
      <c r="H3840" s="1" t="s">
        <v>18103</v>
      </c>
      <c r="I3840" s="4">
        <v>84.33407407407407</v>
      </c>
      <c r="J3840" s="1">
        <v>4121.47</v>
      </c>
      <c r="K3840" s="1">
        <v>660.79</v>
      </c>
      <c r="M3840" s="10">
        <f t="array" ref="M3840">_xlfn.XLOOKUP(A3840,subscriptions!B3840:B10004,subscriptions!D3840:D10004)</f>
        <v>120</v>
      </c>
      <c r="N3840" s="10">
        <f t="array" ref="N3840">_xlfn.XLOOKUP(A3840,subscriptions!B3840:B10004,subscriptions!G3840:G10004)</f>
        <v>20</v>
      </c>
      <c r="O3840" s="10">
        <v>96.0</v>
      </c>
      <c r="P3840" s="10" t="str">
        <f t="array" ref="P3840">_xlfn.XLOOKUP(A3840,subscriptions!B3840:B10004,subscriptions!C3840:C10004)</f>
        <v>Residential</v>
      </c>
      <c r="Q3840" s="10" t="s">
        <v>128</v>
      </c>
      <c r="R3840" s="10" t="s">
        <v>148</v>
      </c>
      <c r="S3840" s="10" t="s">
        <v>195</v>
      </c>
    </row>
    <row r="3841">
      <c r="A3841" s="1" t="s">
        <v>5010</v>
      </c>
      <c r="B3841" s="1" t="s">
        <v>772</v>
      </c>
      <c r="C3841" s="1" t="s">
        <v>827</v>
      </c>
      <c r="D3841" s="1" t="s">
        <v>153</v>
      </c>
      <c r="E3841" s="1" t="s">
        <v>111</v>
      </c>
      <c r="F3841" s="1" t="s">
        <v>1906</v>
      </c>
      <c r="G3841" s="1" t="s">
        <v>18104</v>
      </c>
      <c r="H3841" s="1" t="s">
        <v>18105</v>
      </c>
      <c r="I3841" s="4">
        <v>84.20938657407407</v>
      </c>
      <c r="J3841" s="1">
        <v>1777.39</v>
      </c>
      <c r="K3841" s="1">
        <v>236.36</v>
      </c>
      <c r="M3841" s="10">
        <f t="array" ref="M3841">_xlfn.XLOOKUP(A3841,subscriptions!B3841:B10004,subscriptions!D3841:D10004)</f>
        <v>120</v>
      </c>
      <c r="N3841" s="10">
        <f t="array" ref="N3841">_xlfn.XLOOKUP(A3841,subscriptions!B3841:B10004,subscriptions!G3841:G10004)</f>
        <v>0</v>
      </c>
      <c r="O3841" s="10">
        <v>120.0</v>
      </c>
      <c r="P3841" s="10" t="str">
        <f t="array" ref="P3841">_xlfn.XLOOKUP(A3841,subscriptions!B3841:B10004,subscriptions!C3841:C10004)</f>
        <v>Residential</v>
      </c>
      <c r="Q3841" s="10" t="s">
        <v>173</v>
      </c>
      <c r="R3841" s="10" t="s">
        <v>212</v>
      </c>
      <c r="S3841" s="10" t="s">
        <v>1374</v>
      </c>
    </row>
    <row r="3842">
      <c r="A3842" s="1" t="s">
        <v>5011</v>
      </c>
      <c r="B3842" s="1" t="s">
        <v>899</v>
      </c>
      <c r="C3842" s="1" t="s">
        <v>605</v>
      </c>
      <c r="D3842" s="1" t="s">
        <v>27</v>
      </c>
      <c r="E3842" s="1" t="s">
        <v>332</v>
      </c>
      <c r="F3842" s="1" t="s">
        <v>736</v>
      </c>
      <c r="G3842" s="1" t="s">
        <v>18106</v>
      </c>
      <c r="H3842" s="1" t="s">
        <v>18107</v>
      </c>
      <c r="I3842" s="4">
        <v>84.17390046296296</v>
      </c>
      <c r="J3842" s="1">
        <v>1187.56</v>
      </c>
      <c r="K3842" s="1">
        <v>118.88</v>
      </c>
      <c r="M3842" s="10">
        <f t="array" ref="M3842">_xlfn.XLOOKUP(A3842,subscriptions!B3842:B10004,subscriptions!D3842:D10004)</f>
        <v>120</v>
      </c>
      <c r="N3842" s="10">
        <f t="array" ref="N3842">_xlfn.XLOOKUP(A3842,subscriptions!B3842:B10004,subscriptions!G3842:G10004)</f>
        <v>5</v>
      </c>
      <c r="O3842" s="10">
        <v>114.0</v>
      </c>
      <c r="P3842" s="10" t="str">
        <f t="array" ref="P3842">_xlfn.XLOOKUP(A3842,subscriptions!B3842:B10004,subscriptions!C3842:C10004)</f>
        <v>Residential</v>
      </c>
      <c r="Q3842" s="10" t="s">
        <v>194</v>
      </c>
      <c r="R3842" s="10" t="s">
        <v>212</v>
      </c>
      <c r="S3842" s="10" t="s">
        <v>3087</v>
      </c>
    </row>
    <row r="3843">
      <c r="A3843" s="1" t="s">
        <v>5012</v>
      </c>
      <c r="B3843" s="1" t="s">
        <v>1527</v>
      </c>
      <c r="C3843" s="1" t="s">
        <v>426</v>
      </c>
      <c r="D3843" s="1" t="s">
        <v>153</v>
      </c>
      <c r="E3843" s="1" t="s">
        <v>714</v>
      </c>
      <c r="F3843" s="1" t="s">
        <v>3419</v>
      </c>
      <c r="G3843" s="1" t="s">
        <v>18108</v>
      </c>
      <c r="H3843" s="1" t="s">
        <v>18109</v>
      </c>
      <c r="I3843" s="4">
        <v>84.25244212962963</v>
      </c>
      <c r="J3843" s="1">
        <v>99.81</v>
      </c>
      <c r="K3843" s="1">
        <v>21.28</v>
      </c>
      <c r="M3843" s="10">
        <f t="array" ref="M3843">_xlfn.XLOOKUP(A3843,subscriptions!B3843:B10004,subscriptions!D3843:D10004)</f>
        <v>120</v>
      </c>
      <c r="N3843" s="10">
        <f t="array" ref="N3843">_xlfn.XLOOKUP(A3843,subscriptions!B3843:B10004,subscriptions!G3843:G10004)</f>
        <v>10</v>
      </c>
      <c r="O3843" s="10">
        <v>108.0</v>
      </c>
      <c r="P3843" s="10" t="str">
        <f t="array" ref="P3843">_xlfn.XLOOKUP(A3843,subscriptions!B3843:B10004,subscriptions!C3843:C10004)</f>
        <v>Residential</v>
      </c>
      <c r="Q3843" s="10" t="s">
        <v>128</v>
      </c>
      <c r="R3843" s="10" t="s">
        <v>212</v>
      </c>
      <c r="S3843" s="10" t="s">
        <v>1008</v>
      </c>
    </row>
    <row r="3844">
      <c r="A3844" s="1" t="s">
        <v>5013</v>
      </c>
      <c r="B3844" s="1" t="s">
        <v>969</v>
      </c>
      <c r="C3844" s="1" t="s">
        <v>26</v>
      </c>
      <c r="D3844" s="1" t="s">
        <v>27</v>
      </c>
      <c r="E3844" s="1" t="s">
        <v>219</v>
      </c>
      <c r="F3844" s="1" t="s">
        <v>1461</v>
      </c>
      <c r="G3844" s="1" t="s">
        <v>18110</v>
      </c>
      <c r="H3844" s="1" t="s">
        <v>18111</v>
      </c>
      <c r="I3844" s="4">
        <v>84.33550925925925</v>
      </c>
      <c r="J3844" s="1">
        <v>1018.24</v>
      </c>
      <c r="K3844" s="1">
        <v>217.14</v>
      </c>
      <c r="M3844" s="10">
        <f t="array" ref="M3844">_xlfn.XLOOKUP(A3844,subscriptions!B3844:B10004,subscriptions!D3844:D10004)</f>
        <v>80</v>
      </c>
      <c r="N3844" s="10">
        <f t="array" ref="N3844">_xlfn.XLOOKUP(A3844,subscriptions!B3844:B10004,subscriptions!G3844:G10004)</f>
        <v>20</v>
      </c>
      <c r="O3844" s="10">
        <v>64.0</v>
      </c>
      <c r="P3844" s="10" t="str">
        <f t="array" ref="P3844">_xlfn.XLOOKUP(A3844,subscriptions!B3844:B10004,subscriptions!C3844:C10004)</f>
        <v>Roam</v>
      </c>
      <c r="Q3844" s="10" t="s">
        <v>128</v>
      </c>
      <c r="R3844" s="10" t="s">
        <v>148</v>
      </c>
      <c r="S3844" s="10" t="s">
        <v>571</v>
      </c>
    </row>
    <row r="3845">
      <c r="A3845" s="1" t="s">
        <v>5014</v>
      </c>
      <c r="B3845" s="1" t="s">
        <v>2018</v>
      </c>
      <c r="C3845" s="1" t="s">
        <v>1492</v>
      </c>
      <c r="D3845" s="1" t="s">
        <v>27</v>
      </c>
      <c r="E3845" s="1" t="s">
        <v>714</v>
      </c>
      <c r="F3845" s="1" t="s">
        <v>1951</v>
      </c>
      <c r="G3845" s="1" t="s">
        <v>18112</v>
      </c>
      <c r="H3845" s="1" t="s">
        <v>18113</v>
      </c>
      <c r="I3845" s="4">
        <v>84.29402777777777</v>
      </c>
      <c r="J3845" s="1">
        <v>835.73</v>
      </c>
      <c r="K3845" s="1">
        <v>223.2</v>
      </c>
      <c r="M3845" s="10">
        <f t="array" ref="M3845">_xlfn.XLOOKUP(A3845,subscriptions!B3845:B10004,subscriptions!D3845:D10004)</f>
        <v>250</v>
      </c>
      <c r="N3845" s="10">
        <f t="array" ref="N3845">_xlfn.XLOOKUP(A3845,subscriptions!B3845:B10004,subscriptions!G3845:G10004)</f>
        <v>0</v>
      </c>
      <c r="O3845" s="10">
        <v>250.0</v>
      </c>
      <c r="P3845" s="10" t="str">
        <f t="array" ref="P3845">_xlfn.XLOOKUP(A3845,subscriptions!B3845:B10004,subscriptions!C3845:C10004)</f>
        <v>Business</v>
      </c>
      <c r="Q3845" s="10" t="s">
        <v>173</v>
      </c>
      <c r="R3845" s="10" t="s">
        <v>129</v>
      </c>
      <c r="S3845" s="10" t="s">
        <v>1458</v>
      </c>
    </row>
    <row r="3846">
      <c r="A3846" s="1" t="s">
        <v>5015</v>
      </c>
      <c r="B3846" s="1" t="s">
        <v>1984</v>
      </c>
      <c r="C3846" s="1" t="s">
        <v>1142</v>
      </c>
      <c r="D3846" s="1" t="s">
        <v>153</v>
      </c>
      <c r="E3846" s="1" t="s">
        <v>28</v>
      </c>
      <c r="F3846" s="1" t="s">
        <v>801</v>
      </c>
      <c r="G3846" s="1" t="s">
        <v>18114</v>
      </c>
      <c r="H3846" s="1" t="s">
        <v>18115</v>
      </c>
      <c r="I3846" s="4">
        <v>84.33844907407408</v>
      </c>
      <c r="J3846" s="1">
        <v>313.71</v>
      </c>
      <c r="K3846" s="1">
        <v>53.54</v>
      </c>
      <c r="M3846" s="10">
        <f t="array" ref="M3846">_xlfn.XLOOKUP(A3846,subscriptions!B3846:B10004,subscriptions!D3846:D10004)</f>
        <v>120</v>
      </c>
      <c r="N3846" s="10">
        <f t="array" ref="N3846">_xlfn.XLOOKUP(A3846,subscriptions!B3846:B10004,subscriptions!G3846:G10004)</f>
        <v>5</v>
      </c>
      <c r="O3846" s="10">
        <v>114.0</v>
      </c>
      <c r="P3846" s="10" t="str">
        <f t="array" ref="P3846">_xlfn.XLOOKUP(A3846,subscriptions!B3846:B10004,subscriptions!C3846:C10004)</f>
        <v>Residential</v>
      </c>
      <c r="Q3846" s="10" t="s">
        <v>194</v>
      </c>
      <c r="R3846" s="10" t="s">
        <v>212</v>
      </c>
      <c r="S3846" s="10" t="s">
        <v>2086</v>
      </c>
    </row>
    <row r="3847">
      <c r="A3847" s="1" t="s">
        <v>5018</v>
      </c>
      <c r="B3847" s="1" t="s">
        <v>426</v>
      </c>
      <c r="C3847" s="1" t="s">
        <v>492</v>
      </c>
      <c r="D3847" s="1" t="s">
        <v>153</v>
      </c>
      <c r="E3847" s="1" t="s">
        <v>239</v>
      </c>
      <c r="F3847" s="1" t="s">
        <v>1186</v>
      </c>
      <c r="G3847" s="1" t="s">
        <v>18116</v>
      </c>
      <c r="H3847" s="1" t="s">
        <v>18117</v>
      </c>
      <c r="I3847" s="4">
        <v>84.25287037037037</v>
      </c>
      <c r="J3847" s="1">
        <v>1652.46</v>
      </c>
      <c r="K3847" s="1">
        <v>344.35</v>
      </c>
      <c r="M3847" s="10">
        <f t="array" ref="M3847">_xlfn.XLOOKUP(A3847,subscriptions!B3847:B10004,subscriptions!D3847:D10004)</f>
        <v>120</v>
      </c>
      <c r="N3847" s="10">
        <f t="array" ref="N3847">_xlfn.XLOOKUP(A3847,subscriptions!B3847:B10004,subscriptions!G3847:G10004)</f>
        <v>10</v>
      </c>
      <c r="O3847" s="10">
        <v>108.0</v>
      </c>
      <c r="P3847" s="10" t="str">
        <f t="array" ref="P3847">_xlfn.XLOOKUP(A3847,subscriptions!B3847:B10004,subscriptions!C3847:C10004)</f>
        <v>Residential</v>
      </c>
      <c r="Q3847" s="10" t="s">
        <v>128</v>
      </c>
      <c r="R3847" s="10" t="s">
        <v>212</v>
      </c>
      <c r="S3847" s="10" t="s">
        <v>916</v>
      </c>
    </row>
    <row r="3848">
      <c r="A3848" s="1" t="s">
        <v>5019</v>
      </c>
      <c r="B3848" s="1" t="s">
        <v>1414</v>
      </c>
      <c r="C3848" s="1" t="s">
        <v>198</v>
      </c>
      <c r="D3848" s="1" t="s">
        <v>27</v>
      </c>
      <c r="E3848" s="1" t="s">
        <v>179</v>
      </c>
      <c r="F3848" s="1" t="s">
        <v>773</v>
      </c>
      <c r="G3848" s="1" t="s">
        <v>18118</v>
      </c>
      <c r="H3848" s="1" t="s">
        <v>18119</v>
      </c>
      <c r="I3848" s="4">
        <v>84.20930555555556</v>
      </c>
      <c r="J3848" s="1">
        <v>5368.52</v>
      </c>
      <c r="K3848" s="1">
        <v>674.11</v>
      </c>
      <c r="L3848" s="1">
        <v>100.0</v>
      </c>
      <c r="M3848" s="10">
        <f t="array" ref="M3848">_xlfn.XLOOKUP(A3848,subscriptions!B3848:B10004,subscriptions!D3848:D10004)</f>
        <v>120</v>
      </c>
      <c r="N3848" s="10">
        <f t="array" ref="N3848">_xlfn.XLOOKUP(A3848,subscriptions!B3848:B10004,subscriptions!G3848:G10004)</f>
        <v>20</v>
      </c>
      <c r="O3848" s="10">
        <v>96.0</v>
      </c>
      <c r="P3848" s="10" t="str">
        <f t="array" ref="P3848">_xlfn.XLOOKUP(A3848,subscriptions!B3848:B10004,subscriptions!C3848:C10004)</f>
        <v>Residential</v>
      </c>
      <c r="Q3848" s="10" t="s">
        <v>128</v>
      </c>
      <c r="R3848" s="10" t="s">
        <v>148</v>
      </c>
      <c r="S3848" s="10" t="s">
        <v>1374</v>
      </c>
    </row>
    <row r="3849">
      <c r="A3849" s="1" t="s">
        <v>5020</v>
      </c>
      <c r="B3849" s="1" t="s">
        <v>2534</v>
      </c>
      <c r="C3849" s="1" t="s">
        <v>26</v>
      </c>
      <c r="D3849" s="1" t="s">
        <v>153</v>
      </c>
      <c r="E3849" s="1" t="s">
        <v>179</v>
      </c>
      <c r="F3849" s="1" t="s">
        <v>901</v>
      </c>
      <c r="G3849" s="1" t="s">
        <v>18120</v>
      </c>
      <c r="H3849" s="1" t="s">
        <v>18121</v>
      </c>
      <c r="I3849" s="4">
        <v>84.21341435185185</v>
      </c>
      <c r="J3849" s="1">
        <v>1288.95</v>
      </c>
      <c r="K3849" s="1">
        <v>261.75</v>
      </c>
      <c r="L3849" s="1">
        <v>100.0</v>
      </c>
      <c r="M3849" s="10">
        <f t="array" ref="M3849">_xlfn.XLOOKUP(A3849,subscriptions!B3849:B10004,subscriptions!D3849:D10004)</f>
        <v>120</v>
      </c>
      <c r="N3849" s="10">
        <f t="array" ref="N3849">_xlfn.XLOOKUP(A3849,subscriptions!B3849:B10004,subscriptions!G3849:G10004)</f>
        <v>0</v>
      </c>
      <c r="O3849" s="10">
        <v>120.0</v>
      </c>
      <c r="P3849" s="10" t="str">
        <f t="array" ref="P3849">_xlfn.XLOOKUP(A3849,subscriptions!B3849:B10004,subscriptions!C3849:C10004)</f>
        <v>Residential</v>
      </c>
      <c r="Q3849" s="10" t="s">
        <v>173</v>
      </c>
      <c r="R3849" s="10" t="s">
        <v>212</v>
      </c>
      <c r="S3849" s="10" t="s">
        <v>1915</v>
      </c>
    </row>
    <row r="3850">
      <c r="A3850" s="1" t="s">
        <v>5021</v>
      </c>
      <c r="B3850" s="1" t="s">
        <v>763</v>
      </c>
      <c r="C3850" s="1" t="s">
        <v>884</v>
      </c>
      <c r="D3850" s="1" t="s">
        <v>27</v>
      </c>
      <c r="E3850" s="1" t="s">
        <v>280</v>
      </c>
      <c r="F3850" s="1" t="s">
        <v>1706</v>
      </c>
      <c r="G3850" s="1" t="s">
        <v>18122</v>
      </c>
      <c r="H3850" s="1" t="s">
        <v>18123</v>
      </c>
      <c r="I3850" s="4">
        <v>84.29675925925926</v>
      </c>
      <c r="J3850" s="1">
        <v>1931.6</v>
      </c>
      <c r="K3850" s="1">
        <v>325.71</v>
      </c>
      <c r="M3850" s="10">
        <f t="array" ref="M3850">_xlfn.XLOOKUP(A3850,subscriptions!B3850:B10004,subscriptions!D3850:D10004)</f>
        <v>120</v>
      </c>
      <c r="N3850" s="10">
        <f t="array" ref="N3850">_xlfn.XLOOKUP(A3850,subscriptions!B3850:B10004,subscriptions!G3850:G10004)</f>
        <v>5</v>
      </c>
      <c r="O3850" s="10">
        <v>114.0</v>
      </c>
      <c r="P3850" s="10" t="str">
        <f t="array" ref="P3850">_xlfn.XLOOKUP(A3850,subscriptions!B3850:B10004,subscriptions!C3850:C10004)</f>
        <v>Residential</v>
      </c>
      <c r="Q3850" s="10" t="s">
        <v>194</v>
      </c>
      <c r="R3850" s="10" t="s">
        <v>212</v>
      </c>
      <c r="S3850" s="10" t="s">
        <v>373</v>
      </c>
    </row>
    <row r="3851">
      <c r="A3851" s="1" t="s">
        <v>5022</v>
      </c>
      <c r="B3851" s="1" t="s">
        <v>686</v>
      </c>
      <c r="C3851" s="1" t="s">
        <v>673</v>
      </c>
      <c r="D3851" s="1" t="s">
        <v>153</v>
      </c>
      <c r="E3851" s="1" t="s">
        <v>714</v>
      </c>
      <c r="F3851" s="1" t="s">
        <v>1730</v>
      </c>
      <c r="G3851" s="1" t="s">
        <v>18124</v>
      </c>
      <c r="H3851" s="1" t="s">
        <v>18125</v>
      </c>
      <c r="I3851" s="4">
        <v>84.25704861111112</v>
      </c>
      <c r="J3851" s="1">
        <v>156.36</v>
      </c>
      <c r="K3851" s="1">
        <v>36.44</v>
      </c>
      <c r="M3851" s="10">
        <f t="array" ref="M3851">_xlfn.XLOOKUP(A3851,subscriptions!B3851:B10004,subscriptions!D3851:D10004)</f>
        <v>50</v>
      </c>
      <c r="N3851" s="10">
        <f t="array" ref="N3851">_xlfn.XLOOKUP(A3851,subscriptions!B3851:B10004,subscriptions!G3851:G10004)</f>
        <v>10</v>
      </c>
      <c r="O3851" s="10">
        <v>45.0</v>
      </c>
      <c r="P3851" s="10" t="str">
        <f t="array" ref="P3851">_xlfn.XLOOKUP(A3851,subscriptions!B3851:B10004,subscriptions!C3851:C10004)</f>
        <v>Mini</v>
      </c>
      <c r="Q3851" s="10" t="s">
        <v>128</v>
      </c>
      <c r="R3851" s="10" t="s">
        <v>148</v>
      </c>
      <c r="S3851" s="10" t="s">
        <v>175</v>
      </c>
    </row>
    <row r="3852">
      <c r="A3852" s="1" t="s">
        <v>5023</v>
      </c>
      <c r="B3852" s="1" t="s">
        <v>1939</v>
      </c>
      <c r="C3852" s="1" t="s">
        <v>110</v>
      </c>
      <c r="D3852" s="1" t="s">
        <v>153</v>
      </c>
      <c r="E3852" s="1" t="s">
        <v>262</v>
      </c>
      <c r="F3852" s="1" t="s">
        <v>4113</v>
      </c>
      <c r="G3852" s="1" t="s">
        <v>18126</v>
      </c>
      <c r="H3852" s="1" t="s">
        <v>18127</v>
      </c>
      <c r="I3852" s="4">
        <v>84.25716435185186</v>
      </c>
      <c r="J3852" s="1">
        <v>861.07</v>
      </c>
      <c r="K3852" s="1">
        <v>188.94</v>
      </c>
      <c r="M3852" s="10">
        <f t="array" ref="M3852">_xlfn.XLOOKUP(A3852,subscriptions!B3852:B10004,subscriptions!D3852:D10004)</f>
        <v>120</v>
      </c>
      <c r="N3852" s="10">
        <f t="array" ref="N3852">_xlfn.XLOOKUP(A3852,subscriptions!B3852:B10004,subscriptions!G3852:G10004)</f>
        <v>20</v>
      </c>
      <c r="O3852" s="10">
        <v>96.0</v>
      </c>
      <c r="P3852" s="10" t="str">
        <f t="array" ref="P3852">_xlfn.XLOOKUP(A3852,subscriptions!B3852:B10004,subscriptions!C3852:C10004)</f>
        <v>Residential</v>
      </c>
      <c r="Q3852" s="10" t="s">
        <v>128</v>
      </c>
      <c r="R3852" s="10" t="s">
        <v>148</v>
      </c>
      <c r="S3852" s="10" t="s">
        <v>175</v>
      </c>
    </row>
    <row r="3853">
      <c r="A3853" s="1" t="s">
        <v>5026</v>
      </c>
      <c r="B3853" s="1" t="s">
        <v>2327</v>
      </c>
      <c r="C3853" s="1" t="s">
        <v>1833</v>
      </c>
      <c r="D3853" s="1" t="s">
        <v>27</v>
      </c>
      <c r="E3853" s="1" t="s">
        <v>332</v>
      </c>
      <c r="F3853" s="1" t="s">
        <v>333</v>
      </c>
      <c r="G3853" s="1" t="s">
        <v>18128</v>
      </c>
      <c r="H3853" s="1" t="s">
        <v>18129</v>
      </c>
      <c r="I3853" s="4">
        <v>84.41765046296297</v>
      </c>
      <c r="J3853" s="1">
        <v>235.56</v>
      </c>
      <c r="K3853" s="1">
        <v>66.26</v>
      </c>
      <c r="M3853" s="10">
        <f t="array" ref="M3853">_xlfn.XLOOKUP(A3853,subscriptions!B3853:B10004,subscriptions!D3853:D10004)</f>
        <v>80</v>
      </c>
      <c r="N3853" s="10">
        <f t="array" ref="N3853">_xlfn.XLOOKUP(A3853,subscriptions!B3853:B10004,subscriptions!G3853:G10004)</f>
        <v>0</v>
      </c>
      <c r="O3853" s="10">
        <v>80.0</v>
      </c>
      <c r="P3853" s="10" t="str">
        <f t="array" ref="P3853">_xlfn.XLOOKUP(A3853,subscriptions!B3853:B10004,subscriptions!C3853:C10004)</f>
        <v>Roam</v>
      </c>
      <c r="Q3853" s="10" t="s">
        <v>173</v>
      </c>
      <c r="R3853" s="10" t="s">
        <v>148</v>
      </c>
      <c r="S3853" s="10" t="s">
        <v>327</v>
      </c>
    </row>
    <row r="3854">
      <c r="A3854" s="1" t="s">
        <v>5027</v>
      </c>
      <c r="B3854" s="1" t="s">
        <v>1995</v>
      </c>
      <c r="C3854" s="1" t="s">
        <v>492</v>
      </c>
      <c r="D3854" s="1" t="s">
        <v>153</v>
      </c>
      <c r="E3854" s="1" t="s">
        <v>631</v>
      </c>
      <c r="F3854" s="1" t="s">
        <v>2293</v>
      </c>
      <c r="G3854" s="1" t="s">
        <v>18130</v>
      </c>
      <c r="H3854" s="1" t="s">
        <v>18131</v>
      </c>
      <c r="I3854" s="4">
        <v>84.41972222222222</v>
      </c>
      <c r="J3854" s="1">
        <v>1473.2</v>
      </c>
      <c r="K3854" s="1">
        <v>165.3</v>
      </c>
      <c r="M3854" s="10">
        <f t="array" ref="M3854">_xlfn.XLOOKUP(A3854,subscriptions!B3854:B10004,subscriptions!D3854:D10004)</f>
        <v>250</v>
      </c>
      <c r="N3854" s="10">
        <f t="array" ref="N3854">_xlfn.XLOOKUP(A3854,subscriptions!B3854:B10004,subscriptions!G3854:G10004)</f>
        <v>5</v>
      </c>
      <c r="O3854" s="10">
        <v>237.5</v>
      </c>
      <c r="P3854" s="10" t="str">
        <f t="array" ref="P3854">_xlfn.XLOOKUP(A3854,subscriptions!B3854:B10004,subscriptions!C3854:C10004)</f>
        <v>Business</v>
      </c>
      <c r="Q3854" s="10" t="s">
        <v>194</v>
      </c>
      <c r="R3854" s="10" t="s">
        <v>129</v>
      </c>
      <c r="S3854" s="10" t="s">
        <v>1525</v>
      </c>
    </row>
    <row r="3855">
      <c r="A3855" s="1" t="s">
        <v>5028</v>
      </c>
      <c r="B3855" s="1" t="s">
        <v>1157</v>
      </c>
      <c r="C3855" s="1" t="s">
        <v>2483</v>
      </c>
      <c r="D3855" s="1" t="s">
        <v>27</v>
      </c>
      <c r="E3855" s="1" t="s">
        <v>179</v>
      </c>
      <c r="F3855" s="1" t="s">
        <v>357</v>
      </c>
      <c r="G3855" s="1" t="s">
        <v>18132</v>
      </c>
      <c r="H3855" s="1" t="s">
        <v>18133</v>
      </c>
      <c r="I3855" s="4">
        <v>84.2959837962963</v>
      </c>
      <c r="J3855" s="1">
        <v>4232.64</v>
      </c>
      <c r="K3855" s="1">
        <v>499.89</v>
      </c>
      <c r="L3855" s="1">
        <v>100.0</v>
      </c>
      <c r="M3855" s="10">
        <f t="array" ref="M3855">_xlfn.XLOOKUP(A3855,subscriptions!B3855:B10004,subscriptions!D3855:D10004)</f>
        <v>50</v>
      </c>
      <c r="N3855" s="10">
        <f t="array" ref="N3855">_xlfn.XLOOKUP(A3855,subscriptions!B3855:B10004,subscriptions!G3855:G10004)</f>
        <v>10</v>
      </c>
      <c r="O3855" s="10">
        <v>45.0</v>
      </c>
      <c r="P3855" s="10" t="str">
        <f t="array" ref="P3855">_xlfn.XLOOKUP(A3855,subscriptions!B3855:B10004,subscriptions!C3855:C10004)</f>
        <v>Mini</v>
      </c>
      <c r="Q3855" s="10" t="s">
        <v>128</v>
      </c>
      <c r="R3855" s="10" t="s">
        <v>148</v>
      </c>
      <c r="S3855" s="10" t="s">
        <v>655</v>
      </c>
    </row>
    <row r="3856">
      <c r="A3856" s="1" t="s">
        <v>5029</v>
      </c>
      <c r="B3856" s="1" t="s">
        <v>2018</v>
      </c>
      <c r="C3856" s="1" t="s">
        <v>426</v>
      </c>
      <c r="D3856" s="1" t="s">
        <v>27</v>
      </c>
      <c r="E3856" s="1" t="s">
        <v>179</v>
      </c>
      <c r="F3856" s="1" t="s">
        <v>1045</v>
      </c>
      <c r="G3856" s="1" t="s">
        <v>18134</v>
      </c>
      <c r="H3856" s="1" t="s">
        <v>18135</v>
      </c>
      <c r="I3856" s="4">
        <v>84.33758101851852</v>
      </c>
      <c r="J3856" s="1">
        <v>1676.08</v>
      </c>
      <c r="K3856" s="1">
        <v>362.25</v>
      </c>
      <c r="L3856" s="1">
        <v>100.0</v>
      </c>
      <c r="M3856" s="10">
        <f t="array" ref="M3856">_xlfn.XLOOKUP(A3856,subscriptions!B3856:B10004,subscriptions!D3856:D10004)</f>
        <v>80</v>
      </c>
      <c r="N3856" s="10">
        <f t="array" ref="N3856">_xlfn.XLOOKUP(A3856,subscriptions!B3856:B10004,subscriptions!G3856:G10004)</f>
        <v>20</v>
      </c>
      <c r="O3856" s="10">
        <v>64.0</v>
      </c>
      <c r="P3856" s="10" t="str">
        <f t="array" ref="P3856">_xlfn.XLOOKUP(A3856,subscriptions!B3856:B10004,subscriptions!C3856:C10004)</f>
        <v>Roam</v>
      </c>
      <c r="Q3856" s="10" t="s">
        <v>128</v>
      </c>
      <c r="R3856" s="10" t="s">
        <v>148</v>
      </c>
      <c r="S3856" s="10" t="s">
        <v>1961</v>
      </c>
    </row>
    <row r="3857">
      <c r="A3857" s="1" t="s">
        <v>5030</v>
      </c>
      <c r="B3857" s="1" t="s">
        <v>2788</v>
      </c>
      <c r="C3857" s="1" t="s">
        <v>261</v>
      </c>
      <c r="D3857" s="1" t="s">
        <v>153</v>
      </c>
      <c r="E3857" s="1" t="s">
        <v>631</v>
      </c>
      <c r="F3857" s="1" t="s">
        <v>632</v>
      </c>
      <c r="G3857" s="1" t="s">
        <v>18136</v>
      </c>
      <c r="H3857" s="1" t="s">
        <v>18137</v>
      </c>
      <c r="I3857" s="4">
        <v>84.2542824074074</v>
      </c>
      <c r="J3857" s="1">
        <v>169.87</v>
      </c>
      <c r="K3857" s="1">
        <v>27.43</v>
      </c>
      <c r="M3857" s="10">
        <f t="array" ref="M3857">_xlfn.XLOOKUP(A3857,subscriptions!B3857:B10004,subscriptions!D3857:D10004)</f>
        <v>120</v>
      </c>
      <c r="N3857" s="10">
        <f t="array" ref="N3857">_xlfn.XLOOKUP(A3857,subscriptions!B3857:B10004,subscriptions!G3857:G10004)</f>
        <v>0</v>
      </c>
      <c r="O3857" s="10">
        <v>120.0</v>
      </c>
      <c r="P3857" s="10" t="str">
        <f t="array" ref="P3857">_xlfn.XLOOKUP(A3857,subscriptions!B3857:B10004,subscriptions!C3857:C10004)</f>
        <v>Residential</v>
      </c>
      <c r="Q3857" s="10" t="s">
        <v>173</v>
      </c>
      <c r="R3857" s="10" t="s">
        <v>212</v>
      </c>
      <c r="S3857" s="10" t="s">
        <v>2046</v>
      </c>
    </row>
    <row r="3858">
      <c r="A3858" s="1" t="s">
        <v>5031</v>
      </c>
      <c r="B3858" s="1" t="s">
        <v>523</v>
      </c>
      <c r="C3858" s="1" t="s">
        <v>1833</v>
      </c>
      <c r="D3858" s="1" t="s">
        <v>27</v>
      </c>
      <c r="E3858" s="1" t="s">
        <v>219</v>
      </c>
      <c r="F3858" s="1" t="s">
        <v>660</v>
      </c>
      <c r="G3858" s="1" t="s">
        <v>18138</v>
      </c>
      <c r="H3858" s="1" t="s">
        <v>18139</v>
      </c>
      <c r="I3858" s="4">
        <v>84.2555787037037</v>
      </c>
      <c r="J3858" s="1">
        <v>706.98</v>
      </c>
      <c r="K3858" s="1">
        <v>104.09</v>
      </c>
      <c r="M3858" s="10">
        <f t="array" ref="M3858">_xlfn.XLOOKUP(A3858,subscriptions!B3858:B10004,subscriptions!D3858:D10004)</f>
        <v>120</v>
      </c>
      <c r="N3858" s="10">
        <f t="array" ref="N3858">_xlfn.XLOOKUP(A3858,subscriptions!B3858:B10004,subscriptions!G3858:G10004)</f>
        <v>5</v>
      </c>
      <c r="O3858" s="10">
        <v>114.0</v>
      </c>
      <c r="P3858" s="10" t="str">
        <f t="array" ref="P3858">_xlfn.XLOOKUP(A3858,subscriptions!B3858:B10004,subscriptions!C3858:C10004)</f>
        <v>Residential</v>
      </c>
      <c r="Q3858" s="10" t="s">
        <v>194</v>
      </c>
      <c r="R3858" s="10" t="s">
        <v>212</v>
      </c>
      <c r="S3858" s="10" t="s">
        <v>1156</v>
      </c>
    </row>
    <row r="3859">
      <c r="A3859" s="1" t="s">
        <v>5032</v>
      </c>
      <c r="B3859" s="1" t="s">
        <v>1886</v>
      </c>
      <c r="C3859" s="1" t="s">
        <v>658</v>
      </c>
      <c r="D3859" s="1" t="s">
        <v>27</v>
      </c>
      <c r="E3859" s="1" t="s">
        <v>631</v>
      </c>
      <c r="F3859" s="1" t="s">
        <v>2495</v>
      </c>
      <c r="G3859" s="1" t="s">
        <v>18140</v>
      </c>
      <c r="H3859" s="1" t="s">
        <v>18141</v>
      </c>
      <c r="I3859" s="4">
        <v>84.33894675925926</v>
      </c>
      <c r="J3859" s="1">
        <v>1249.97</v>
      </c>
      <c r="K3859" s="1">
        <v>233.92</v>
      </c>
      <c r="M3859" s="10">
        <f t="array" ref="M3859">_xlfn.XLOOKUP(A3859,subscriptions!B3859:B10004,subscriptions!D3859:D10004)</f>
        <v>80</v>
      </c>
      <c r="N3859" s="10">
        <f t="array" ref="N3859">_xlfn.XLOOKUP(A3859,subscriptions!B3859:B10004,subscriptions!G3859:G10004)</f>
        <v>10</v>
      </c>
      <c r="O3859" s="10">
        <v>72.0</v>
      </c>
      <c r="P3859" s="10" t="str">
        <f t="array" ref="P3859">_xlfn.XLOOKUP(A3859,subscriptions!B3859:B10004,subscriptions!C3859:C10004)</f>
        <v>Roam</v>
      </c>
      <c r="Q3859" s="10" t="s">
        <v>128</v>
      </c>
      <c r="R3859" s="10" t="s">
        <v>148</v>
      </c>
      <c r="S3859" s="10" t="s">
        <v>2016</v>
      </c>
    </row>
    <row r="3860">
      <c r="A3860" s="1" t="s">
        <v>5033</v>
      </c>
      <c r="B3860" s="1" t="s">
        <v>1886</v>
      </c>
      <c r="C3860" s="1" t="s">
        <v>750</v>
      </c>
      <c r="D3860" s="1" t="s">
        <v>27</v>
      </c>
      <c r="E3860" s="1" t="s">
        <v>111</v>
      </c>
      <c r="F3860" s="1" t="s">
        <v>3756</v>
      </c>
      <c r="G3860" s="1" t="s">
        <v>18142</v>
      </c>
      <c r="H3860" s="1" t="s">
        <v>18143</v>
      </c>
      <c r="I3860" s="4">
        <v>84.21261574074074</v>
      </c>
      <c r="J3860" s="1">
        <v>824.28</v>
      </c>
      <c r="K3860" s="1">
        <v>130.0</v>
      </c>
      <c r="M3860" s="10">
        <f t="array" ref="M3860">_xlfn.XLOOKUP(A3860,subscriptions!B3860:B10004,subscriptions!D3860:D10004)</f>
        <v>120</v>
      </c>
      <c r="N3860" s="10">
        <f t="array" ref="N3860">_xlfn.XLOOKUP(A3860,subscriptions!B3860:B10004,subscriptions!G3860:G10004)</f>
        <v>20</v>
      </c>
      <c r="O3860" s="10">
        <v>96.0</v>
      </c>
      <c r="P3860" s="10" t="str">
        <f t="array" ref="P3860">_xlfn.XLOOKUP(A3860,subscriptions!B3860:B10004,subscriptions!C3860:C10004)</f>
        <v>Residential</v>
      </c>
      <c r="Q3860" s="10" t="s">
        <v>128</v>
      </c>
      <c r="R3860" s="10" t="s">
        <v>148</v>
      </c>
      <c r="S3860" s="10" t="s">
        <v>813</v>
      </c>
    </row>
    <row r="3861">
      <c r="A3861" s="1" t="s">
        <v>5034</v>
      </c>
      <c r="B3861" s="1" t="s">
        <v>355</v>
      </c>
      <c r="C3861" s="1" t="s">
        <v>1678</v>
      </c>
      <c r="D3861" s="1" t="s">
        <v>153</v>
      </c>
      <c r="E3861" s="1" t="s">
        <v>332</v>
      </c>
      <c r="F3861" s="1" t="s">
        <v>1028</v>
      </c>
      <c r="G3861" s="1" t="s">
        <v>18144</v>
      </c>
      <c r="H3861" s="1" t="s">
        <v>18145</v>
      </c>
      <c r="I3861" s="4">
        <v>84.25627314814815</v>
      </c>
      <c r="J3861" s="1">
        <v>2740.44</v>
      </c>
      <c r="K3861" s="1">
        <v>294.31</v>
      </c>
      <c r="M3861" s="10">
        <f t="array" ref="M3861">_xlfn.XLOOKUP(A3861,subscriptions!B3861:B10004,subscriptions!D3861:D10004)</f>
        <v>80</v>
      </c>
      <c r="N3861" s="10">
        <f t="array" ref="N3861">_xlfn.XLOOKUP(A3861,subscriptions!B3861:B10004,subscriptions!G3861:G10004)</f>
        <v>0</v>
      </c>
      <c r="O3861" s="10">
        <v>80.0</v>
      </c>
      <c r="P3861" s="10" t="str">
        <f t="array" ref="P3861">_xlfn.XLOOKUP(A3861,subscriptions!B3861:B10004,subscriptions!C3861:C10004)</f>
        <v>Roam</v>
      </c>
      <c r="Q3861" s="10" t="s">
        <v>173</v>
      </c>
      <c r="R3861" s="10" t="s">
        <v>148</v>
      </c>
      <c r="S3861" s="10" t="s">
        <v>130</v>
      </c>
    </row>
    <row r="3862">
      <c r="A3862" s="1" t="s">
        <v>5037</v>
      </c>
      <c r="B3862" s="1" t="s">
        <v>1995</v>
      </c>
      <c r="C3862" s="1" t="s">
        <v>330</v>
      </c>
      <c r="D3862" s="1" t="s">
        <v>153</v>
      </c>
      <c r="E3862" s="1" t="s">
        <v>28</v>
      </c>
      <c r="F3862" s="1" t="s">
        <v>687</v>
      </c>
      <c r="G3862" s="1" t="s">
        <v>18146</v>
      </c>
      <c r="H3862" s="1" t="s">
        <v>18147</v>
      </c>
      <c r="I3862" s="4">
        <v>84.21204861111111</v>
      </c>
      <c r="J3862" s="1">
        <v>2578.43</v>
      </c>
      <c r="K3862" s="1">
        <v>498.82</v>
      </c>
      <c r="M3862" s="10">
        <f t="array" ref="M3862">_xlfn.XLOOKUP(A3862,subscriptions!B3862:B10004,subscriptions!D3862:D10004)</f>
        <v>80</v>
      </c>
      <c r="N3862" s="10">
        <f t="array" ref="N3862">_xlfn.XLOOKUP(A3862,subscriptions!B3862:B10004,subscriptions!G3862:G10004)</f>
        <v>5</v>
      </c>
      <c r="O3862" s="10">
        <v>76.0</v>
      </c>
      <c r="P3862" s="10" t="str">
        <f t="array" ref="P3862">_xlfn.XLOOKUP(A3862,subscriptions!B3862:B10004,subscriptions!C3862:C10004)</f>
        <v>Roam</v>
      </c>
      <c r="Q3862" s="10" t="s">
        <v>194</v>
      </c>
      <c r="R3862" s="10" t="s">
        <v>148</v>
      </c>
      <c r="S3862" s="10" t="s">
        <v>857</v>
      </c>
    </row>
    <row r="3863">
      <c r="A3863" s="1" t="s">
        <v>5038</v>
      </c>
      <c r="B3863" s="1" t="s">
        <v>472</v>
      </c>
      <c r="C3863" s="1" t="s">
        <v>1678</v>
      </c>
      <c r="D3863" s="1" t="s">
        <v>27</v>
      </c>
      <c r="E3863" s="1" t="s">
        <v>631</v>
      </c>
      <c r="F3863" s="1" t="s">
        <v>632</v>
      </c>
      <c r="G3863" s="1" t="s">
        <v>18148</v>
      </c>
      <c r="H3863" s="1" t="s">
        <v>18149</v>
      </c>
      <c r="I3863" s="4">
        <v>84.4175462962963</v>
      </c>
      <c r="J3863" s="1">
        <v>1469.47</v>
      </c>
      <c r="K3863" s="1">
        <v>200.0</v>
      </c>
      <c r="M3863" s="10">
        <f t="array" ref="M3863">_xlfn.XLOOKUP(A3863,subscriptions!B3863:B10004,subscriptions!D3863:D10004)</f>
        <v>80</v>
      </c>
      <c r="N3863" s="10">
        <f t="array" ref="N3863">_xlfn.XLOOKUP(A3863,subscriptions!B3863:B10004,subscriptions!G3863:G10004)</f>
        <v>10</v>
      </c>
      <c r="O3863" s="10">
        <v>72.0</v>
      </c>
      <c r="P3863" s="10" t="str">
        <f t="array" ref="P3863">_xlfn.XLOOKUP(A3863,subscriptions!B3863:B10004,subscriptions!C3863:C10004)</f>
        <v>Roam</v>
      </c>
      <c r="Q3863" s="10" t="s">
        <v>128</v>
      </c>
      <c r="R3863" s="10" t="s">
        <v>148</v>
      </c>
      <c r="S3863" s="10" t="s">
        <v>327</v>
      </c>
    </row>
    <row r="3864">
      <c r="A3864" s="1" t="s">
        <v>5039</v>
      </c>
      <c r="B3864" s="1" t="s">
        <v>772</v>
      </c>
      <c r="C3864" s="1" t="s">
        <v>261</v>
      </c>
      <c r="D3864" s="1" t="s">
        <v>153</v>
      </c>
      <c r="E3864" s="1" t="s">
        <v>219</v>
      </c>
      <c r="F3864" s="1" t="s">
        <v>590</v>
      </c>
      <c r="G3864" s="1" t="s">
        <v>18150</v>
      </c>
      <c r="H3864" s="1" t="s">
        <v>18151</v>
      </c>
      <c r="I3864" s="4">
        <v>84.17180555555555</v>
      </c>
      <c r="J3864" s="1">
        <v>751.31</v>
      </c>
      <c r="K3864" s="1">
        <v>142.92</v>
      </c>
      <c r="M3864" s="10">
        <f t="array" ref="M3864">_xlfn.XLOOKUP(A3864,subscriptions!B3864:B10004,subscriptions!D3864:D10004)</f>
        <v>250</v>
      </c>
      <c r="N3864" s="10">
        <f t="array" ref="N3864">_xlfn.XLOOKUP(A3864,subscriptions!B3864:B10004,subscriptions!G3864:G10004)</f>
        <v>20</v>
      </c>
      <c r="O3864" s="10">
        <v>200.0</v>
      </c>
      <c r="P3864" s="10" t="str">
        <f t="array" ref="P3864">_xlfn.XLOOKUP(A3864,subscriptions!B3864:B10004,subscriptions!C3864:C10004)</f>
        <v>Business</v>
      </c>
      <c r="Q3864" s="10" t="s">
        <v>128</v>
      </c>
      <c r="R3864" s="10" t="s">
        <v>129</v>
      </c>
      <c r="S3864" s="10" t="s">
        <v>1082</v>
      </c>
    </row>
    <row r="3865">
      <c r="A3865" s="1" t="s">
        <v>5040</v>
      </c>
      <c r="B3865" s="1" t="s">
        <v>1865</v>
      </c>
      <c r="C3865" s="1" t="s">
        <v>441</v>
      </c>
      <c r="D3865" s="1" t="s">
        <v>153</v>
      </c>
      <c r="E3865" s="1" t="s">
        <v>239</v>
      </c>
      <c r="F3865" s="1" t="s">
        <v>2765</v>
      </c>
      <c r="G3865" s="1" t="s">
        <v>18152</v>
      </c>
      <c r="H3865" s="1" t="s">
        <v>18153</v>
      </c>
      <c r="I3865" s="4">
        <v>84.16820601851852</v>
      </c>
      <c r="J3865" s="1">
        <v>492.23</v>
      </c>
      <c r="K3865" s="1">
        <v>95.33</v>
      </c>
      <c r="M3865" s="10">
        <f t="array" ref="M3865">_xlfn.XLOOKUP(A3865,subscriptions!B3865:B10004,subscriptions!D3865:D10004)</f>
        <v>120</v>
      </c>
      <c r="N3865" s="10">
        <f t="array" ref="N3865">_xlfn.XLOOKUP(A3865,subscriptions!B3865:B10004,subscriptions!G3865:G10004)</f>
        <v>0</v>
      </c>
      <c r="O3865" s="10">
        <v>120.0</v>
      </c>
      <c r="P3865" s="10" t="str">
        <f t="array" ref="P3865">_xlfn.XLOOKUP(A3865,subscriptions!B3865:B10004,subscriptions!C3865:C10004)</f>
        <v>Residential</v>
      </c>
      <c r="Q3865" s="10" t="s">
        <v>173</v>
      </c>
      <c r="R3865" s="10" t="s">
        <v>212</v>
      </c>
      <c r="S3865" s="10" t="s">
        <v>1042</v>
      </c>
    </row>
    <row r="3866">
      <c r="A3866" s="1" t="s">
        <v>5041</v>
      </c>
      <c r="B3866" s="1" t="s">
        <v>2534</v>
      </c>
      <c r="C3866" s="1" t="s">
        <v>658</v>
      </c>
      <c r="D3866" s="1" t="s">
        <v>153</v>
      </c>
      <c r="E3866" s="1" t="s">
        <v>111</v>
      </c>
      <c r="F3866" s="1" t="s">
        <v>1227</v>
      </c>
      <c r="G3866" s="1" t="s">
        <v>18154</v>
      </c>
      <c r="H3866" s="1" t="s">
        <v>18155</v>
      </c>
      <c r="I3866" s="4">
        <v>84.17032407407407</v>
      </c>
      <c r="J3866" s="1">
        <v>217.86</v>
      </c>
      <c r="K3866" s="1">
        <v>36.54</v>
      </c>
      <c r="M3866" s="10">
        <f t="array" ref="M3866">_xlfn.XLOOKUP(A3866,subscriptions!B3866:B10004,subscriptions!D3866:D10004)</f>
        <v>120</v>
      </c>
      <c r="N3866" s="10">
        <f t="array" ref="N3866">_xlfn.XLOOKUP(A3866,subscriptions!B3866:B10004,subscriptions!G3866:G10004)</f>
        <v>5</v>
      </c>
      <c r="O3866" s="10">
        <v>114.0</v>
      </c>
      <c r="P3866" s="10" t="str">
        <f t="array" ref="P3866">_xlfn.XLOOKUP(A3866,subscriptions!B3866:B10004,subscriptions!C3866:C10004)</f>
        <v>Residential</v>
      </c>
      <c r="Q3866" s="10" t="s">
        <v>194</v>
      </c>
      <c r="R3866" s="10" t="s">
        <v>212</v>
      </c>
      <c r="S3866" s="10" t="s">
        <v>2494</v>
      </c>
    </row>
    <row r="3867">
      <c r="A3867" s="1" t="s">
        <v>5042</v>
      </c>
      <c r="B3867" s="1" t="s">
        <v>409</v>
      </c>
      <c r="C3867" s="1" t="s">
        <v>426</v>
      </c>
      <c r="D3867" s="1" t="s">
        <v>27</v>
      </c>
      <c r="E3867" s="1" t="s">
        <v>280</v>
      </c>
      <c r="F3867" s="1" t="s">
        <v>1706</v>
      </c>
      <c r="G3867" s="1" t="s">
        <v>18156</v>
      </c>
      <c r="H3867" s="1" t="s">
        <v>18157</v>
      </c>
      <c r="I3867" s="4">
        <v>84.38293981481482</v>
      </c>
      <c r="J3867" s="1">
        <v>707.52</v>
      </c>
      <c r="K3867" s="1">
        <v>146.84</v>
      </c>
      <c r="M3867" s="10">
        <f t="array" ref="M3867">_xlfn.XLOOKUP(A3867,subscriptions!B3867:B10004,subscriptions!D3867:D10004)</f>
        <v>50</v>
      </c>
      <c r="N3867" s="10">
        <f t="array" ref="N3867">_xlfn.XLOOKUP(A3867,subscriptions!B3867:B10004,subscriptions!G3867:G10004)</f>
        <v>10</v>
      </c>
      <c r="O3867" s="10">
        <v>45.0</v>
      </c>
      <c r="P3867" s="10" t="str">
        <f t="array" ref="P3867">_xlfn.XLOOKUP(A3867,subscriptions!B3867:B10004,subscriptions!C3867:C10004)</f>
        <v>Mini</v>
      </c>
      <c r="Q3867" s="10" t="s">
        <v>128</v>
      </c>
      <c r="R3867" s="10" t="s">
        <v>148</v>
      </c>
      <c r="S3867" s="10" t="s">
        <v>671</v>
      </c>
    </row>
    <row r="3868">
      <c r="A3868" s="1" t="s">
        <v>5045</v>
      </c>
      <c r="B3868" s="1" t="s">
        <v>941</v>
      </c>
      <c r="C3868" s="1" t="s">
        <v>764</v>
      </c>
      <c r="D3868" s="1" t="s">
        <v>27</v>
      </c>
      <c r="E3868" s="1" t="s">
        <v>28</v>
      </c>
      <c r="F3868" s="1" t="s">
        <v>2097</v>
      </c>
      <c r="G3868" s="1" t="s">
        <v>18158</v>
      </c>
      <c r="H3868" s="1" t="s">
        <v>18159</v>
      </c>
      <c r="I3868" s="4">
        <v>84.38292824074074</v>
      </c>
      <c r="J3868" s="1">
        <v>849.54</v>
      </c>
      <c r="K3868" s="1">
        <v>86.71</v>
      </c>
      <c r="M3868" s="10">
        <f t="array" ref="M3868">_xlfn.XLOOKUP(A3868,subscriptions!B3868:B10004,subscriptions!D3868:D10004)</f>
        <v>50</v>
      </c>
      <c r="N3868" s="10">
        <f t="array" ref="N3868">_xlfn.XLOOKUP(A3868,subscriptions!B3868:B10004,subscriptions!G3868:G10004)</f>
        <v>20</v>
      </c>
      <c r="O3868" s="10">
        <v>40.0</v>
      </c>
      <c r="P3868" s="10" t="str">
        <f t="array" ref="P3868">_xlfn.XLOOKUP(A3868,subscriptions!B3868:B10004,subscriptions!C3868:C10004)</f>
        <v>Mini</v>
      </c>
      <c r="Q3868" s="10" t="s">
        <v>128</v>
      </c>
      <c r="R3868" s="10" t="s">
        <v>148</v>
      </c>
      <c r="S3868" s="10" t="s">
        <v>671</v>
      </c>
    </row>
    <row r="3869">
      <c r="A3869" s="1" t="s">
        <v>5046</v>
      </c>
      <c r="B3869" s="1" t="s">
        <v>132</v>
      </c>
      <c r="C3869" s="1" t="s">
        <v>441</v>
      </c>
      <c r="D3869" s="1" t="s">
        <v>27</v>
      </c>
      <c r="E3869" s="1" t="s">
        <v>219</v>
      </c>
      <c r="F3869" s="1" t="s">
        <v>660</v>
      </c>
      <c r="G3869" s="1" t="s">
        <v>18160</v>
      </c>
      <c r="H3869" s="1" t="s">
        <v>18161</v>
      </c>
      <c r="I3869" s="4">
        <v>84.33755787037038</v>
      </c>
      <c r="J3869" s="1">
        <v>1739.7</v>
      </c>
      <c r="K3869" s="1">
        <v>375.43</v>
      </c>
      <c r="M3869" s="10">
        <f t="array" ref="M3869">_xlfn.XLOOKUP(A3869,subscriptions!B3869:B10004,subscriptions!D3869:D10004)</f>
        <v>120</v>
      </c>
      <c r="N3869" s="10">
        <f t="array" ref="N3869">_xlfn.XLOOKUP(A3869,subscriptions!B3869:B10004,subscriptions!G3869:G10004)</f>
        <v>0</v>
      </c>
      <c r="O3869" s="10">
        <v>120.0</v>
      </c>
      <c r="P3869" s="10" t="str">
        <f t="array" ref="P3869">_xlfn.XLOOKUP(A3869,subscriptions!B3869:B10004,subscriptions!C3869:C10004)</f>
        <v>Residential</v>
      </c>
      <c r="Q3869" s="10" t="s">
        <v>173</v>
      </c>
      <c r="R3869" s="10" t="s">
        <v>212</v>
      </c>
      <c r="S3869" s="10" t="s">
        <v>1961</v>
      </c>
    </row>
    <row r="3870">
      <c r="A3870" s="1" t="s">
        <v>5047</v>
      </c>
      <c r="B3870" s="1" t="s">
        <v>1027</v>
      </c>
      <c r="C3870" s="1" t="s">
        <v>473</v>
      </c>
      <c r="D3870" s="1" t="s">
        <v>153</v>
      </c>
      <c r="E3870" s="1" t="s">
        <v>280</v>
      </c>
      <c r="F3870" s="1" t="s">
        <v>1478</v>
      </c>
      <c r="G3870" s="1" t="s">
        <v>18162</v>
      </c>
      <c r="H3870" s="1" t="s">
        <v>18163</v>
      </c>
      <c r="I3870" s="4">
        <v>84.41739583333333</v>
      </c>
      <c r="J3870" s="1">
        <v>1660.12</v>
      </c>
      <c r="K3870" s="1">
        <v>253.32</v>
      </c>
      <c r="M3870" s="10">
        <f t="array" ref="M3870">_xlfn.XLOOKUP(A3870,subscriptions!B3870:B10004,subscriptions!D3870:D10004)</f>
        <v>120</v>
      </c>
      <c r="N3870" s="10">
        <f t="array" ref="N3870">_xlfn.XLOOKUP(A3870,subscriptions!B3870:B10004,subscriptions!G3870:G10004)</f>
        <v>5</v>
      </c>
      <c r="O3870" s="10">
        <v>114.0</v>
      </c>
      <c r="P3870" s="10" t="str">
        <f t="array" ref="P3870">_xlfn.XLOOKUP(A3870,subscriptions!B3870:B10004,subscriptions!C3870:C10004)</f>
        <v>Residential</v>
      </c>
      <c r="Q3870" s="10" t="s">
        <v>194</v>
      </c>
      <c r="R3870" s="10" t="s">
        <v>212</v>
      </c>
      <c r="S3870" s="10" t="s">
        <v>327</v>
      </c>
    </row>
    <row r="3871">
      <c r="A3871" s="1" t="s">
        <v>5048</v>
      </c>
      <c r="B3871" s="1" t="s">
        <v>1387</v>
      </c>
      <c r="C3871" s="1" t="s">
        <v>871</v>
      </c>
      <c r="D3871" s="1" t="s">
        <v>27</v>
      </c>
      <c r="E3871" s="1" t="s">
        <v>111</v>
      </c>
      <c r="F3871" s="1" t="s">
        <v>1362</v>
      </c>
      <c r="G3871" s="1" t="s">
        <v>18164</v>
      </c>
      <c r="H3871" s="1" t="s">
        <v>18165</v>
      </c>
      <c r="I3871" s="4">
        <v>84.25586805555555</v>
      </c>
      <c r="J3871" s="1">
        <v>159.03</v>
      </c>
      <c r="K3871" s="1">
        <v>37.16</v>
      </c>
      <c r="M3871" s="10">
        <f t="array" ref="M3871">_xlfn.XLOOKUP(A3871,subscriptions!B3871:B10004,subscriptions!D3871:D10004)</f>
        <v>80</v>
      </c>
      <c r="N3871" s="10">
        <f t="array" ref="N3871">_xlfn.XLOOKUP(A3871,subscriptions!B3871:B10004,subscriptions!G3871:G10004)</f>
        <v>10</v>
      </c>
      <c r="O3871" s="10">
        <v>72.0</v>
      </c>
      <c r="P3871" s="10" t="str">
        <f t="array" ref="P3871">_xlfn.XLOOKUP(A3871,subscriptions!B3871:B10004,subscriptions!C3871:C10004)</f>
        <v>Roam</v>
      </c>
      <c r="Q3871" s="10" t="s">
        <v>128</v>
      </c>
      <c r="R3871" s="10" t="s">
        <v>148</v>
      </c>
      <c r="S3871" s="10" t="s">
        <v>1156</v>
      </c>
    </row>
    <row r="3872">
      <c r="A3872" s="1" t="s">
        <v>5049</v>
      </c>
      <c r="B3872" s="1" t="s">
        <v>1939</v>
      </c>
      <c r="C3872" s="1" t="s">
        <v>426</v>
      </c>
      <c r="D3872" s="1" t="s">
        <v>153</v>
      </c>
      <c r="E3872" s="1" t="s">
        <v>28</v>
      </c>
      <c r="F3872" s="1" t="s">
        <v>3899</v>
      </c>
      <c r="G3872" s="1" t="s">
        <v>18166</v>
      </c>
      <c r="H3872" s="1" t="s">
        <v>18167</v>
      </c>
      <c r="I3872" s="4">
        <v>84.20991898148148</v>
      </c>
      <c r="J3872" s="1">
        <v>804.43</v>
      </c>
      <c r="K3872" s="1">
        <v>71.6</v>
      </c>
      <c r="M3872" s="10">
        <f t="array" ref="M3872">_xlfn.XLOOKUP(A3872,subscriptions!B3872:B10004,subscriptions!D3872:D10004)</f>
        <v>120</v>
      </c>
      <c r="N3872" s="10">
        <f t="array" ref="N3872">_xlfn.XLOOKUP(A3872,subscriptions!B3872:B10004,subscriptions!G3872:G10004)</f>
        <v>20</v>
      </c>
      <c r="O3872" s="10">
        <v>96.0</v>
      </c>
      <c r="P3872" s="10" t="str">
        <f t="array" ref="P3872">_xlfn.XLOOKUP(A3872,subscriptions!B3872:B10004,subscriptions!C3872:C10004)</f>
        <v>Residential</v>
      </c>
      <c r="Q3872" s="10" t="s">
        <v>128</v>
      </c>
      <c r="R3872" s="10" t="s">
        <v>148</v>
      </c>
      <c r="S3872" s="10" t="s">
        <v>353</v>
      </c>
    </row>
    <row r="3873">
      <c r="A3873" s="1" t="s">
        <v>5050</v>
      </c>
      <c r="B3873" s="1" t="s">
        <v>2018</v>
      </c>
      <c r="C3873" s="1" t="s">
        <v>1833</v>
      </c>
      <c r="D3873" s="1" t="s">
        <v>27</v>
      </c>
      <c r="E3873" s="1" t="s">
        <v>179</v>
      </c>
      <c r="F3873" s="1" t="s">
        <v>901</v>
      </c>
      <c r="G3873" s="1" t="s">
        <v>18168</v>
      </c>
      <c r="H3873" s="1" t="s">
        <v>18169</v>
      </c>
      <c r="I3873" s="4">
        <v>84.37664351851852</v>
      </c>
      <c r="J3873" s="1">
        <v>350.93</v>
      </c>
      <c r="K3873" s="1">
        <v>83.82</v>
      </c>
      <c r="L3873" s="1">
        <v>100.0</v>
      </c>
      <c r="M3873" s="10">
        <f t="array" ref="M3873">_xlfn.XLOOKUP(A3873,subscriptions!B3873:B10004,subscriptions!D3873:D10004)</f>
        <v>80</v>
      </c>
      <c r="N3873" s="10">
        <f t="array" ref="N3873">_xlfn.XLOOKUP(A3873,subscriptions!B3873:B10004,subscriptions!G3873:G10004)</f>
        <v>0</v>
      </c>
      <c r="O3873" s="10">
        <v>80.0</v>
      </c>
      <c r="P3873" s="10" t="str">
        <f t="array" ref="P3873">_xlfn.XLOOKUP(A3873,subscriptions!B3873:B10004,subscriptions!C3873:C10004)</f>
        <v>Roam</v>
      </c>
      <c r="Q3873" s="10" t="s">
        <v>173</v>
      </c>
      <c r="R3873" s="10" t="s">
        <v>148</v>
      </c>
      <c r="S3873" s="10" t="s">
        <v>3910</v>
      </c>
    </row>
    <row r="3874">
      <c r="A3874" s="1" t="s">
        <v>5051</v>
      </c>
      <c r="B3874" s="1" t="s">
        <v>312</v>
      </c>
      <c r="C3874" s="1" t="s">
        <v>237</v>
      </c>
      <c r="D3874" s="1" t="s">
        <v>153</v>
      </c>
      <c r="E3874" s="1" t="s">
        <v>111</v>
      </c>
      <c r="F3874" s="1" t="s">
        <v>154</v>
      </c>
      <c r="G3874" s="1" t="s">
        <v>18170</v>
      </c>
      <c r="H3874" s="1" t="s">
        <v>18171</v>
      </c>
      <c r="I3874" s="4">
        <v>84.37806712962963</v>
      </c>
      <c r="J3874" s="1">
        <v>305.85</v>
      </c>
      <c r="K3874" s="1">
        <v>75.34</v>
      </c>
      <c r="M3874" s="10">
        <f t="array" ref="M3874">_xlfn.XLOOKUP(A3874,subscriptions!B3874:B10004,subscriptions!D3874:D10004)</f>
        <v>80</v>
      </c>
      <c r="N3874" s="10">
        <f t="array" ref="N3874">_xlfn.XLOOKUP(A3874,subscriptions!B3874:B10004,subscriptions!G3874:G10004)</f>
        <v>5</v>
      </c>
      <c r="O3874" s="10">
        <v>76.0</v>
      </c>
      <c r="P3874" s="10" t="str">
        <f t="array" ref="P3874">_xlfn.XLOOKUP(A3874,subscriptions!B3874:B10004,subscriptions!C3874:C10004)</f>
        <v>Roam</v>
      </c>
      <c r="Q3874" s="10" t="s">
        <v>194</v>
      </c>
      <c r="R3874" s="10" t="s">
        <v>148</v>
      </c>
      <c r="S3874" s="10" t="s">
        <v>1302</v>
      </c>
    </row>
    <row r="3875">
      <c r="A3875" s="1" t="s">
        <v>5052</v>
      </c>
      <c r="B3875" s="1" t="s">
        <v>1444</v>
      </c>
      <c r="C3875" s="1" t="s">
        <v>786</v>
      </c>
      <c r="D3875" s="1" t="s">
        <v>27</v>
      </c>
      <c r="E3875" s="1" t="s">
        <v>714</v>
      </c>
      <c r="F3875" s="1" t="s">
        <v>715</v>
      </c>
      <c r="G3875" s="1" t="s">
        <v>18172</v>
      </c>
      <c r="H3875" s="1" t="s">
        <v>18173</v>
      </c>
      <c r="I3875" s="4">
        <v>84.33635416666667</v>
      </c>
      <c r="J3875" s="1">
        <v>2684.32</v>
      </c>
      <c r="K3875" s="1">
        <v>452.02</v>
      </c>
      <c r="M3875" s="10">
        <f t="array" ref="M3875">_xlfn.XLOOKUP(A3875,subscriptions!B3875:B10004,subscriptions!D3875:D10004)</f>
        <v>250</v>
      </c>
      <c r="N3875" s="10">
        <f t="array" ref="N3875">_xlfn.XLOOKUP(A3875,subscriptions!B3875:B10004,subscriptions!G3875:G10004)</f>
        <v>10</v>
      </c>
      <c r="O3875" s="10">
        <v>225.0</v>
      </c>
      <c r="P3875" s="10" t="str">
        <f t="array" ref="P3875">_xlfn.XLOOKUP(A3875,subscriptions!B3875:B10004,subscriptions!C3875:C10004)</f>
        <v>Business</v>
      </c>
      <c r="Q3875" s="10" t="s">
        <v>128</v>
      </c>
      <c r="R3875" s="10" t="s">
        <v>129</v>
      </c>
      <c r="S3875" s="10" t="s">
        <v>1971</v>
      </c>
    </row>
    <row r="3876">
      <c r="A3876" s="1" t="s">
        <v>5053</v>
      </c>
      <c r="B3876" s="1" t="s">
        <v>236</v>
      </c>
      <c r="C3876" s="1" t="s">
        <v>605</v>
      </c>
      <c r="D3876" s="1" t="s">
        <v>153</v>
      </c>
      <c r="E3876" s="1" t="s">
        <v>219</v>
      </c>
      <c r="F3876" s="1" t="s">
        <v>220</v>
      </c>
      <c r="G3876" s="1" t="s">
        <v>18174</v>
      </c>
      <c r="H3876" s="1" t="s">
        <v>18175</v>
      </c>
      <c r="I3876" s="4">
        <v>84.37807870370371</v>
      </c>
      <c r="J3876" s="1">
        <v>114.23</v>
      </c>
      <c r="K3876" s="1">
        <v>24.86</v>
      </c>
      <c r="M3876" s="10">
        <f t="array" ref="M3876">_xlfn.XLOOKUP(A3876,subscriptions!B3876:B10004,subscriptions!D3876:D10004)</f>
        <v>120</v>
      </c>
      <c r="N3876" s="10">
        <f t="array" ref="N3876">_xlfn.XLOOKUP(A3876,subscriptions!B3876:B10004,subscriptions!G3876:G10004)</f>
        <v>20</v>
      </c>
      <c r="O3876" s="10">
        <v>96.0</v>
      </c>
      <c r="P3876" s="10" t="str">
        <f t="array" ref="P3876">_xlfn.XLOOKUP(A3876,subscriptions!B3876:B10004,subscriptions!C3876:C10004)</f>
        <v>Residential</v>
      </c>
      <c r="Q3876" s="10" t="s">
        <v>128</v>
      </c>
      <c r="R3876" s="10" t="s">
        <v>148</v>
      </c>
      <c r="S3876" s="10" t="s">
        <v>1302</v>
      </c>
    </row>
    <row r="3877">
      <c r="A3877" s="1" t="s">
        <v>5056</v>
      </c>
      <c r="B3877" s="1" t="s">
        <v>4509</v>
      </c>
      <c r="C3877" s="1" t="s">
        <v>218</v>
      </c>
      <c r="D3877" s="1" t="s">
        <v>153</v>
      </c>
      <c r="E3877" s="1" t="s">
        <v>239</v>
      </c>
      <c r="F3877" s="1" t="s">
        <v>1186</v>
      </c>
      <c r="G3877" s="1" t="s">
        <v>18176</v>
      </c>
      <c r="H3877" s="1" t="s">
        <v>18177</v>
      </c>
      <c r="I3877" s="4">
        <v>84.33891203703703</v>
      </c>
      <c r="J3877" s="1">
        <v>864.98</v>
      </c>
      <c r="K3877" s="1">
        <v>116.58</v>
      </c>
      <c r="M3877" s="10">
        <f t="array" ref="M3877">_xlfn.XLOOKUP(A3877,subscriptions!B3877:B10004,subscriptions!D3877:D10004)</f>
        <v>120</v>
      </c>
      <c r="N3877" s="10">
        <f t="array" ref="N3877">_xlfn.XLOOKUP(A3877,subscriptions!B3877:B10004,subscriptions!G3877:G10004)</f>
        <v>0</v>
      </c>
      <c r="O3877" s="10">
        <v>120.0</v>
      </c>
      <c r="P3877" s="10" t="str">
        <f t="array" ref="P3877">_xlfn.XLOOKUP(A3877,subscriptions!B3877:B10004,subscriptions!C3877:C10004)</f>
        <v>Residential</v>
      </c>
      <c r="Q3877" s="10" t="s">
        <v>173</v>
      </c>
      <c r="R3877" s="10" t="s">
        <v>212</v>
      </c>
      <c r="S3877" s="10" t="s">
        <v>2016</v>
      </c>
    </row>
    <row r="3878">
      <c r="A3878" s="1" t="s">
        <v>5057</v>
      </c>
      <c r="B3878" s="1" t="s">
        <v>1444</v>
      </c>
      <c r="C3878" s="1" t="s">
        <v>734</v>
      </c>
      <c r="D3878" s="1" t="s">
        <v>27</v>
      </c>
      <c r="E3878" s="1" t="s">
        <v>631</v>
      </c>
      <c r="F3878" s="1" t="s">
        <v>2293</v>
      </c>
      <c r="G3878" s="1" t="s">
        <v>18178</v>
      </c>
      <c r="H3878" s="1" t="s">
        <v>18179</v>
      </c>
      <c r="I3878" s="4">
        <v>84.29447916666666</v>
      </c>
      <c r="J3878" s="1">
        <v>326.25</v>
      </c>
      <c r="K3878" s="1">
        <v>37.96</v>
      </c>
      <c r="M3878" s="10">
        <f t="array" ref="M3878">_xlfn.XLOOKUP(A3878,subscriptions!B3878:B10004,subscriptions!D3878:D10004)</f>
        <v>120</v>
      </c>
      <c r="N3878" s="10">
        <f t="array" ref="N3878">_xlfn.XLOOKUP(A3878,subscriptions!B3878:B10004,subscriptions!G3878:G10004)</f>
        <v>5</v>
      </c>
      <c r="O3878" s="10">
        <v>114.0</v>
      </c>
      <c r="P3878" s="10" t="str">
        <f t="array" ref="P3878">_xlfn.XLOOKUP(A3878,subscriptions!B3878:B10004,subscriptions!C3878:C10004)</f>
        <v>Residential</v>
      </c>
      <c r="Q3878" s="10" t="s">
        <v>194</v>
      </c>
      <c r="R3878" s="10" t="s">
        <v>212</v>
      </c>
      <c r="S3878" s="10" t="s">
        <v>2075</v>
      </c>
    </row>
    <row r="3879">
      <c r="A3879" s="1" t="s">
        <v>5058</v>
      </c>
      <c r="B3879" s="1" t="s">
        <v>1317</v>
      </c>
      <c r="C3879" s="1" t="s">
        <v>3912</v>
      </c>
      <c r="D3879" s="1" t="s">
        <v>27</v>
      </c>
      <c r="E3879" s="1" t="s">
        <v>280</v>
      </c>
      <c r="F3879" s="1" t="s">
        <v>1665</v>
      </c>
      <c r="G3879" s="1" t="s">
        <v>18180</v>
      </c>
      <c r="H3879" s="1" t="s">
        <v>18181</v>
      </c>
      <c r="I3879" s="4">
        <v>84.17032407407407</v>
      </c>
      <c r="J3879" s="1">
        <v>3222.05</v>
      </c>
      <c r="K3879" s="1">
        <v>435.78</v>
      </c>
      <c r="M3879" s="10">
        <f t="array" ref="M3879">_xlfn.XLOOKUP(A3879,subscriptions!B3879:B10004,subscriptions!D3879:D10004)</f>
        <v>120</v>
      </c>
      <c r="N3879" s="10">
        <f t="array" ref="N3879">_xlfn.XLOOKUP(A3879,subscriptions!B3879:B10004,subscriptions!G3879:G10004)</f>
        <v>10</v>
      </c>
      <c r="O3879" s="10">
        <v>108.0</v>
      </c>
      <c r="P3879" s="10" t="str">
        <f t="array" ref="P3879">_xlfn.XLOOKUP(A3879,subscriptions!B3879:B10004,subscriptions!C3879:C10004)</f>
        <v>Residential</v>
      </c>
      <c r="Q3879" s="10" t="s">
        <v>128</v>
      </c>
      <c r="R3879" s="10" t="s">
        <v>212</v>
      </c>
      <c r="S3879" s="10" t="s">
        <v>2494</v>
      </c>
    </row>
    <row r="3880">
      <c r="A3880" s="1" t="s">
        <v>5059</v>
      </c>
      <c r="B3880" s="1" t="s">
        <v>1939</v>
      </c>
      <c r="C3880" s="1" t="s">
        <v>1492</v>
      </c>
      <c r="D3880" s="1" t="s">
        <v>153</v>
      </c>
      <c r="E3880" s="1" t="s">
        <v>179</v>
      </c>
      <c r="F3880" s="1" t="s">
        <v>773</v>
      </c>
      <c r="G3880" s="1" t="s">
        <v>18182</v>
      </c>
      <c r="H3880" s="1" t="s">
        <v>18183</v>
      </c>
      <c r="I3880" s="4">
        <v>84.1689699074074</v>
      </c>
      <c r="J3880" s="1">
        <v>1271.42</v>
      </c>
      <c r="K3880" s="1">
        <v>176.47</v>
      </c>
      <c r="L3880" s="1">
        <v>100.0</v>
      </c>
      <c r="M3880" s="10">
        <f t="array" ref="M3880">_xlfn.XLOOKUP(A3880,subscriptions!B3880:B10004,subscriptions!D3880:D10004)</f>
        <v>120</v>
      </c>
      <c r="N3880" s="10">
        <f t="array" ref="N3880">_xlfn.XLOOKUP(A3880,subscriptions!B3880:B10004,subscriptions!G3880:G10004)</f>
        <v>20</v>
      </c>
      <c r="O3880" s="10">
        <v>96.0</v>
      </c>
      <c r="P3880" s="10" t="str">
        <f t="array" ref="P3880">_xlfn.XLOOKUP(A3880,subscriptions!B3880:B10004,subscriptions!C3880:C10004)</f>
        <v>Residential</v>
      </c>
      <c r="Q3880" s="10" t="s">
        <v>128</v>
      </c>
      <c r="R3880" s="10" t="s">
        <v>148</v>
      </c>
      <c r="S3880" s="10" t="s">
        <v>1504</v>
      </c>
    </row>
    <row r="3881">
      <c r="A3881" s="1" t="s">
        <v>5060</v>
      </c>
      <c r="B3881" s="1" t="s">
        <v>109</v>
      </c>
      <c r="C3881" s="1" t="s">
        <v>218</v>
      </c>
      <c r="D3881" s="1" t="s">
        <v>27</v>
      </c>
      <c r="E3881" s="1" t="s">
        <v>631</v>
      </c>
      <c r="F3881" s="1" t="s">
        <v>1318</v>
      </c>
      <c r="G3881" s="1" t="s">
        <v>18184</v>
      </c>
      <c r="H3881" s="1" t="s">
        <v>18185</v>
      </c>
      <c r="I3881" s="4">
        <v>84.34118055555555</v>
      </c>
      <c r="J3881" s="1">
        <v>444.74</v>
      </c>
      <c r="K3881" s="1">
        <v>103.01</v>
      </c>
      <c r="M3881" s="10">
        <f t="array" ref="M3881">_xlfn.XLOOKUP(A3881,subscriptions!B3881:B10004,subscriptions!D3881:D10004)</f>
        <v>80</v>
      </c>
      <c r="N3881" s="10">
        <f t="array" ref="N3881">_xlfn.XLOOKUP(A3881,subscriptions!B3881:B10004,subscriptions!G3881:G10004)</f>
        <v>0</v>
      </c>
      <c r="O3881" s="10">
        <v>80.0</v>
      </c>
      <c r="P3881" s="10" t="str">
        <f t="array" ref="P3881">_xlfn.XLOOKUP(A3881,subscriptions!B3881:B10004,subscriptions!C3881:C10004)</f>
        <v>Roam</v>
      </c>
      <c r="Q3881" s="10" t="s">
        <v>173</v>
      </c>
      <c r="R3881" s="10" t="s">
        <v>148</v>
      </c>
      <c r="S3881" s="10" t="s">
        <v>259</v>
      </c>
    </row>
    <row r="3882">
      <c r="A3882" s="1" t="s">
        <v>5061</v>
      </c>
      <c r="B3882" s="1" t="s">
        <v>295</v>
      </c>
      <c r="C3882" s="1" t="s">
        <v>556</v>
      </c>
      <c r="D3882" s="1" t="s">
        <v>153</v>
      </c>
      <c r="E3882" s="1" t="s">
        <v>239</v>
      </c>
      <c r="F3882" s="1" t="s">
        <v>3181</v>
      </c>
      <c r="G3882" s="1" t="s">
        <v>18186</v>
      </c>
      <c r="H3882" s="1" t="s">
        <v>18187</v>
      </c>
      <c r="I3882" s="4">
        <v>84.21114583333333</v>
      </c>
      <c r="J3882" s="1">
        <v>1097.02</v>
      </c>
      <c r="K3882" s="1">
        <v>188.46</v>
      </c>
      <c r="M3882" s="10">
        <f t="array" ref="M3882">_xlfn.XLOOKUP(A3882,subscriptions!B3882:B10004,subscriptions!D3882:D10004)</f>
        <v>80</v>
      </c>
      <c r="N3882" s="10">
        <f t="array" ref="N3882">_xlfn.XLOOKUP(A3882,subscriptions!B3882:B10004,subscriptions!G3882:G10004)</f>
        <v>5</v>
      </c>
      <c r="O3882" s="10">
        <v>76.0</v>
      </c>
      <c r="P3882" s="10" t="str">
        <f t="array" ref="P3882">_xlfn.XLOOKUP(A3882,subscriptions!B3882:B10004,subscriptions!C3882:C10004)</f>
        <v>Roam</v>
      </c>
      <c r="Q3882" s="10" t="s">
        <v>194</v>
      </c>
      <c r="R3882" s="10" t="s">
        <v>148</v>
      </c>
      <c r="S3882" s="10" t="s">
        <v>438</v>
      </c>
    </row>
    <row r="3883">
      <c r="A3883" s="1" t="s">
        <v>5062</v>
      </c>
      <c r="B3883" s="1" t="s">
        <v>941</v>
      </c>
      <c r="C3883" s="1" t="s">
        <v>1492</v>
      </c>
      <c r="D3883" s="1" t="s">
        <v>27</v>
      </c>
      <c r="E3883" s="1" t="s">
        <v>280</v>
      </c>
      <c r="F3883" s="1" t="s">
        <v>1446</v>
      </c>
      <c r="G3883" s="1" t="s">
        <v>18188</v>
      </c>
      <c r="H3883" s="1" t="s">
        <v>18189</v>
      </c>
      <c r="I3883" s="4">
        <v>84.25836805555555</v>
      </c>
      <c r="J3883" s="1">
        <v>2022.28</v>
      </c>
      <c r="K3883" s="1">
        <v>189.19</v>
      </c>
      <c r="M3883" s="10">
        <f t="array" ref="M3883">_xlfn.XLOOKUP(A3883,subscriptions!B3883:B10004,subscriptions!D3883:D10004)</f>
        <v>120</v>
      </c>
      <c r="N3883" s="10">
        <f t="array" ref="N3883">_xlfn.XLOOKUP(A3883,subscriptions!B3883:B10004,subscriptions!G3883:G10004)</f>
        <v>10</v>
      </c>
      <c r="O3883" s="10">
        <v>108.0</v>
      </c>
      <c r="P3883" s="10" t="str">
        <f t="array" ref="P3883">_xlfn.XLOOKUP(A3883,subscriptions!B3883:B10004,subscriptions!C3883:C10004)</f>
        <v>Residential</v>
      </c>
      <c r="Q3883" s="10" t="s">
        <v>128</v>
      </c>
      <c r="R3883" s="10" t="s">
        <v>212</v>
      </c>
      <c r="S3883" s="10" t="s">
        <v>4148</v>
      </c>
    </row>
    <row r="3884">
      <c r="A3884" s="1" t="s">
        <v>5063</v>
      </c>
      <c r="B3884" s="1" t="s">
        <v>1865</v>
      </c>
      <c r="C3884" s="1" t="s">
        <v>1876</v>
      </c>
      <c r="D3884" s="1" t="s">
        <v>153</v>
      </c>
      <c r="E3884" s="1" t="s">
        <v>111</v>
      </c>
      <c r="F3884" s="1" t="s">
        <v>1906</v>
      </c>
      <c r="G3884" s="1" t="s">
        <v>18190</v>
      </c>
      <c r="H3884" s="1" t="s">
        <v>18191</v>
      </c>
      <c r="I3884" s="4">
        <v>84.33634259259259</v>
      </c>
      <c r="J3884" s="1">
        <v>4809.35</v>
      </c>
      <c r="K3884" s="1">
        <v>511.61</v>
      </c>
      <c r="M3884" s="10">
        <f t="array" ref="M3884">_xlfn.XLOOKUP(A3884,subscriptions!B3884:B10004,subscriptions!D3884:D10004)</f>
        <v>120</v>
      </c>
      <c r="N3884" s="10">
        <f t="array" ref="N3884">_xlfn.XLOOKUP(A3884,subscriptions!B3884:B10004,subscriptions!G3884:G10004)</f>
        <v>20</v>
      </c>
      <c r="O3884" s="10">
        <v>96.0</v>
      </c>
      <c r="P3884" s="10" t="str">
        <f t="array" ref="P3884">_xlfn.XLOOKUP(A3884,subscriptions!B3884:B10004,subscriptions!C3884:C10004)</f>
        <v>Residential</v>
      </c>
      <c r="Q3884" s="10" t="s">
        <v>128</v>
      </c>
      <c r="R3884" s="10" t="s">
        <v>148</v>
      </c>
      <c r="S3884" s="10" t="s">
        <v>1971</v>
      </c>
    </row>
    <row r="3885">
      <c r="A3885" s="1" t="s">
        <v>5066</v>
      </c>
      <c r="B3885" s="1" t="s">
        <v>1527</v>
      </c>
      <c r="C3885" s="1" t="s">
        <v>1200</v>
      </c>
      <c r="D3885" s="1" t="s">
        <v>153</v>
      </c>
      <c r="E3885" s="1" t="s">
        <v>28</v>
      </c>
      <c r="F3885" s="1" t="s">
        <v>801</v>
      </c>
      <c r="G3885" s="1" t="s">
        <v>18192</v>
      </c>
      <c r="H3885" s="1" t="s">
        <v>18193</v>
      </c>
      <c r="I3885" s="4">
        <v>84.29819444444445</v>
      </c>
      <c r="J3885" s="1">
        <v>423.55</v>
      </c>
      <c r="K3885" s="1">
        <v>114.54</v>
      </c>
      <c r="M3885" s="10">
        <f t="array" ref="M3885">_xlfn.XLOOKUP(A3885,subscriptions!B3885:B10004,subscriptions!D3885:D10004)</f>
        <v>120</v>
      </c>
      <c r="N3885" s="10">
        <f t="array" ref="N3885">_xlfn.XLOOKUP(A3885,subscriptions!B3885:B10004,subscriptions!G3885:G10004)</f>
        <v>0</v>
      </c>
      <c r="O3885" s="10">
        <v>120.0</v>
      </c>
      <c r="P3885" s="10" t="str">
        <f t="array" ref="P3885">_xlfn.XLOOKUP(A3885,subscriptions!B3885:B10004,subscriptions!C3885:C10004)</f>
        <v>Residential</v>
      </c>
      <c r="Q3885" s="10" t="s">
        <v>173</v>
      </c>
      <c r="R3885" s="10" t="s">
        <v>212</v>
      </c>
      <c r="S3885" s="10" t="s">
        <v>785</v>
      </c>
    </row>
    <row r="3886">
      <c r="A3886" s="1" t="s">
        <v>5067</v>
      </c>
      <c r="B3886" s="1" t="s">
        <v>1027</v>
      </c>
      <c r="C3886" s="1" t="s">
        <v>800</v>
      </c>
      <c r="D3886" s="1" t="s">
        <v>153</v>
      </c>
      <c r="E3886" s="1" t="s">
        <v>332</v>
      </c>
      <c r="F3886" s="1" t="s">
        <v>736</v>
      </c>
      <c r="G3886" s="1" t="s">
        <v>18194</v>
      </c>
      <c r="H3886" s="1" t="s">
        <v>18195</v>
      </c>
      <c r="I3886" s="4">
        <v>84.21065972222222</v>
      </c>
      <c r="J3886" s="1">
        <v>3309.73</v>
      </c>
      <c r="K3886" s="1">
        <v>574.21</v>
      </c>
      <c r="M3886" s="10">
        <f t="array" ref="M3886">_xlfn.XLOOKUP(A3886,subscriptions!B3886:B10004,subscriptions!D3886:D10004)</f>
        <v>120</v>
      </c>
      <c r="N3886" s="10">
        <f t="array" ref="N3886">_xlfn.XLOOKUP(A3886,subscriptions!B3886:B10004,subscriptions!G3886:G10004)</f>
        <v>5</v>
      </c>
      <c r="O3886" s="10">
        <v>114.0</v>
      </c>
      <c r="P3886" s="10" t="str">
        <f t="array" ref="P3886">_xlfn.XLOOKUP(A3886,subscriptions!B3886:B10004,subscriptions!C3886:C10004)</f>
        <v>Residential</v>
      </c>
      <c r="Q3886" s="10" t="s">
        <v>194</v>
      </c>
      <c r="R3886" s="10" t="s">
        <v>212</v>
      </c>
      <c r="S3886" s="10" t="s">
        <v>770</v>
      </c>
    </row>
    <row r="3887">
      <c r="A3887" s="1" t="s">
        <v>5068</v>
      </c>
      <c r="B3887" s="1" t="s">
        <v>700</v>
      </c>
      <c r="C3887" s="1" t="s">
        <v>296</v>
      </c>
      <c r="D3887" s="1" t="s">
        <v>153</v>
      </c>
      <c r="E3887" s="1" t="s">
        <v>239</v>
      </c>
      <c r="F3887" s="1" t="s">
        <v>2364</v>
      </c>
      <c r="G3887" s="1" t="s">
        <v>18196</v>
      </c>
      <c r="H3887" s="1" t="s">
        <v>18197</v>
      </c>
      <c r="I3887" s="4">
        <v>84.42085648148148</v>
      </c>
      <c r="J3887" s="1">
        <v>4134.08</v>
      </c>
      <c r="K3887" s="1">
        <v>426.89</v>
      </c>
      <c r="M3887" s="10">
        <f t="array" ref="M3887">_xlfn.XLOOKUP(A3887,subscriptions!B3887:B10004,subscriptions!D3887:D10004)</f>
        <v>120</v>
      </c>
      <c r="N3887" s="10">
        <f t="array" ref="N3887">_xlfn.XLOOKUP(A3887,subscriptions!B3887:B10004,subscriptions!G3887:G10004)</f>
        <v>10</v>
      </c>
      <c r="O3887" s="10">
        <v>108.0</v>
      </c>
      <c r="P3887" s="10" t="str">
        <f t="array" ref="P3887">_xlfn.XLOOKUP(A3887,subscriptions!B3887:B10004,subscriptions!C3887:C10004)</f>
        <v>Residential</v>
      </c>
      <c r="Q3887" s="10" t="s">
        <v>128</v>
      </c>
      <c r="R3887" s="10" t="s">
        <v>212</v>
      </c>
      <c r="S3887" s="10" t="s">
        <v>2152</v>
      </c>
    </row>
    <row r="3888">
      <c r="A3888" s="1" t="s">
        <v>5069</v>
      </c>
      <c r="B3888" s="1" t="s">
        <v>472</v>
      </c>
      <c r="C3888" s="1" t="s">
        <v>1251</v>
      </c>
      <c r="D3888" s="1" t="s">
        <v>27</v>
      </c>
      <c r="E3888" s="1" t="s">
        <v>714</v>
      </c>
      <c r="F3888" s="1" t="s">
        <v>1730</v>
      </c>
      <c r="G3888" s="1" t="s">
        <v>18198</v>
      </c>
      <c r="H3888" s="1" t="s">
        <v>18199</v>
      </c>
      <c r="I3888" s="4">
        <v>84.3774074074074</v>
      </c>
      <c r="J3888" s="1">
        <v>3772.94</v>
      </c>
      <c r="K3888" s="1">
        <v>386.12</v>
      </c>
      <c r="M3888" s="10">
        <f t="array" ref="M3888">_xlfn.XLOOKUP(A3888,subscriptions!B3888:B10004,subscriptions!D3888:D10004)</f>
        <v>250</v>
      </c>
      <c r="N3888" s="10">
        <f t="array" ref="N3888">_xlfn.XLOOKUP(A3888,subscriptions!B3888:B10004,subscriptions!G3888:G10004)</f>
        <v>20</v>
      </c>
      <c r="O3888" s="10">
        <v>200.0</v>
      </c>
      <c r="P3888" s="10" t="str">
        <f t="array" ref="P3888">_xlfn.XLOOKUP(A3888,subscriptions!B3888:B10004,subscriptions!C3888:C10004)</f>
        <v>Business</v>
      </c>
      <c r="Q3888" s="10" t="s">
        <v>128</v>
      </c>
      <c r="R3888" s="10" t="s">
        <v>129</v>
      </c>
      <c r="S3888" s="10" t="s">
        <v>1360</v>
      </c>
    </row>
    <row r="3889">
      <c r="A3889" s="1" t="s">
        <v>5070</v>
      </c>
      <c r="B3889" s="1" t="s">
        <v>1995</v>
      </c>
      <c r="C3889" s="1" t="s">
        <v>426</v>
      </c>
      <c r="D3889" s="1" t="s">
        <v>153</v>
      </c>
      <c r="E3889" s="1" t="s">
        <v>714</v>
      </c>
      <c r="F3889" s="1" t="s">
        <v>2171</v>
      </c>
      <c r="G3889" s="1" t="s">
        <v>18200</v>
      </c>
      <c r="H3889" s="1" t="s">
        <v>18201</v>
      </c>
      <c r="I3889" s="4">
        <v>84.16974537037036</v>
      </c>
      <c r="J3889" s="1">
        <v>1563.49</v>
      </c>
      <c r="K3889" s="1">
        <v>273.91</v>
      </c>
      <c r="M3889" s="10">
        <f t="array" ref="M3889">_xlfn.XLOOKUP(A3889,subscriptions!B3889:B10004,subscriptions!D3889:D10004)</f>
        <v>250</v>
      </c>
      <c r="N3889" s="10">
        <f t="array" ref="N3889">_xlfn.XLOOKUP(A3889,subscriptions!B3889:B10004,subscriptions!G3889:G10004)</f>
        <v>0</v>
      </c>
      <c r="O3889" s="10">
        <v>250.0</v>
      </c>
      <c r="P3889" s="10" t="str">
        <f t="array" ref="P3889">_xlfn.XLOOKUP(A3889,subscriptions!B3889:B10004,subscriptions!C3889:C10004)</f>
        <v>Business</v>
      </c>
      <c r="Q3889" s="10" t="s">
        <v>173</v>
      </c>
      <c r="R3889" s="10" t="s">
        <v>129</v>
      </c>
      <c r="S3889" s="10" t="s">
        <v>213</v>
      </c>
    </row>
    <row r="3890">
      <c r="A3890" s="1" t="s">
        <v>5071</v>
      </c>
      <c r="B3890" s="1" t="s">
        <v>295</v>
      </c>
      <c r="C3890" s="1" t="s">
        <v>110</v>
      </c>
      <c r="D3890" s="1" t="s">
        <v>153</v>
      </c>
      <c r="E3890" s="1" t="s">
        <v>179</v>
      </c>
      <c r="F3890" s="1" t="s">
        <v>4595</v>
      </c>
      <c r="G3890" s="1" t="s">
        <v>18202</v>
      </c>
      <c r="H3890" s="1" t="s">
        <v>18203</v>
      </c>
      <c r="I3890" s="4">
        <v>84.33831018518518</v>
      </c>
      <c r="J3890" s="1">
        <v>1540.65</v>
      </c>
      <c r="K3890" s="1">
        <v>145.55</v>
      </c>
      <c r="L3890" s="1">
        <v>100.0</v>
      </c>
      <c r="M3890" s="10">
        <f t="array" ref="M3890">_xlfn.XLOOKUP(A3890,subscriptions!B3890:B10004,subscriptions!D3890:D10004)</f>
        <v>120</v>
      </c>
      <c r="N3890" s="10">
        <f t="array" ref="N3890">_xlfn.XLOOKUP(A3890,subscriptions!B3890:B10004,subscriptions!G3890:G10004)</f>
        <v>5</v>
      </c>
      <c r="O3890" s="10">
        <v>114.0</v>
      </c>
      <c r="P3890" s="10" t="str">
        <f t="array" ref="P3890">_xlfn.XLOOKUP(A3890,subscriptions!B3890:B10004,subscriptions!C3890:C10004)</f>
        <v>Residential</v>
      </c>
      <c r="Q3890" s="10" t="s">
        <v>194</v>
      </c>
      <c r="R3890" s="10" t="s">
        <v>212</v>
      </c>
      <c r="S3890" s="10" t="s">
        <v>2086</v>
      </c>
    </row>
    <row r="3891">
      <c r="A3891" s="1" t="s">
        <v>5072</v>
      </c>
      <c r="B3891" s="1" t="s">
        <v>2279</v>
      </c>
      <c r="C3891" s="1" t="s">
        <v>1492</v>
      </c>
      <c r="D3891" s="1" t="s">
        <v>153</v>
      </c>
      <c r="E3891" s="1" t="s">
        <v>280</v>
      </c>
      <c r="F3891" s="1" t="s">
        <v>1446</v>
      </c>
      <c r="G3891" s="1" t="s">
        <v>18204</v>
      </c>
      <c r="H3891" s="1" t="s">
        <v>18205</v>
      </c>
      <c r="I3891" s="4">
        <v>84.29594907407407</v>
      </c>
      <c r="J3891" s="1">
        <v>824.29</v>
      </c>
      <c r="K3891" s="1">
        <v>104.71</v>
      </c>
      <c r="M3891" s="10">
        <f t="array" ref="M3891">_xlfn.XLOOKUP(A3891,subscriptions!B3891:B10004,subscriptions!D3891:D10004)</f>
        <v>120</v>
      </c>
      <c r="N3891" s="10">
        <f t="array" ref="N3891">_xlfn.XLOOKUP(A3891,subscriptions!B3891:B10004,subscriptions!G3891:G10004)</f>
        <v>10</v>
      </c>
      <c r="O3891" s="10">
        <v>108.0</v>
      </c>
      <c r="P3891" s="10" t="str">
        <f t="array" ref="P3891">_xlfn.XLOOKUP(A3891,subscriptions!B3891:B10004,subscriptions!C3891:C10004)</f>
        <v>Residential</v>
      </c>
      <c r="Q3891" s="10" t="s">
        <v>128</v>
      </c>
      <c r="R3891" s="10" t="s">
        <v>212</v>
      </c>
      <c r="S3891" s="10" t="s">
        <v>655</v>
      </c>
    </row>
    <row r="3892">
      <c r="A3892" s="1" t="s">
        <v>5073</v>
      </c>
      <c r="B3892" s="1" t="s">
        <v>375</v>
      </c>
      <c r="C3892" s="1" t="s">
        <v>1507</v>
      </c>
      <c r="D3892" s="1" t="s">
        <v>27</v>
      </c>
      <c r="E3892" s="1" t="s">
        <v>332</v>
      </c>
      <c r="F3892" s="1" t="s">
        <v>1749</v>
      </c>
      <c r="G3892" s="1" t="s">
        <v>18206</v>
      </c>
      <c r="H3892" s="1" t="s">
        <v>18207</v>
      </c>
      <c r="I3892" s="4">
        <v>84.25084490740741</v>
      </c>
      <c r="J3892" s="1">
        <v>2143.9</v>
      </c>
      <c r="K3892" s="1">
        <v>384.99</v>
      </c>
      <c r="M3892" s="10">
        <f t="array" ref="M3892">_xlfn.XLOOKUP(A3892,subscriptions!B3892:B10004,subscriptions!D3892:D10004)</f>
        <v>50</v>
      </c>
      <c r="N3892" s="10">
        <f t="array" ref="N3892">_xlfn.XLOOKUP(A3892,subscriptions!B3892:B10004,subscriptions!G3892:G10004)</f>
        <v>20</v>
      </c>
      <c r="O3892" s="10">
        <v>40.0</v>
      </c>
      <c r="P3892" s="10" t="str">
        <f t="array" ref="P3892">_xlfn.XLOOKUP(A3892,subscriptions!B3892:B10004,subscriptions!C3892:C10004)</f>
        <v>Mini</v>
      </c>
      <c r="Q3892" s="10" t="s">
        <v>128</v>
      </c>
      <c r="R3892" s="10" t="s">
        <v>148</v>
      </c>
      <c r="S3892" s="10" t="s">
        <v>1691</v>
      </c>
    </row>
    <row r="3893">
      <c r="A3893" s="1" t="s">
        <v>5074</v>
      </c>
      <c r="B3893" s="1" t="s">
        <v>329</v>
      </c>
      <c r="C3893" s="1" t="s">
        <v>330</v>
      </c>
      <c r="D3893" s="1" t="s">
        <v>27</v>
      </c>
      <c r="E3893" s="1" t="s">
        <v>714</v>
      </c>
      <c r="F3893" s="1" t="s">
        <v>2171</v>
      </c>
      <c r="G3893" s="1" t="s">
        <v>18208</v>
      </c>
      <c r="H3893" s="1" t="s">
        <v>18209</v>
      </c>
      <c r="I3893" s="4">
        <v>84.2925</v>
      </c>
      <c r="J3893" s="1">
        <v>1186.67</v>
      </c>
      <c r="K3893" s="1">
        <v>211.34</v>
      </c>
      <c r="M3893" s="10">
        <f t="array" ref="M3893">_xlfn.XLOOKUP(A3893,subscriptions!B3893:B10004,subscriptions!D3893:D10004)</f>
        <v>120</v>
      </c>
      <c r="N3893" s="10">
        <f t="array" ref="N3893">_xlfn.XLOOKUP(A3893,subscriptions!B3893:B10004,subscriptions!G3893:G10004)</f>
        <v>0</v>
      </c>
      <c r="O3893" s="10">
        <v>120.0</v>
      </c>
      <c r="P3893" s="10" t="str">
        <f t="array" ref="P3893">_xlfn.XLOOKUP(A3893,subscriptions!B3893:B10004,subscriptions!C3893:C10004)</f>
        <v>Residential</v>
      </c>
      <c r="Q3893" s="10" t="s">
        <v>173</v>
      </c>
      <c r="R3893" s="10" t="s">
        <v>212</v>
      </c>
      <c r="S3893" s="10" t="s">
        <v>587</v>
      </c>
    </row>
    <row r="3894">
      <c r="A3894" s="1" t="s">
        <v>5077</v>
      </c>
      <c r="B3894" s="1" t="s">
        <v>2521</v>
      </c>
      <c r="C3894" s="1" t="s">
        <v>279</v>
      </c>
      <c r="D3894" s="1" t="s">
        <v>153</v>
      </c>
      <c r="E3894" s="1" t="s">
        <v>239</v>
      </c>
      <c r="F3894" s="1" t="s">
        <v>2154</v>
      </c>
      <c r="G3894" s="1" t="s">
        <v>18210</v>
      </c>
      <c r="H3894" s="1" t="s">
        <v>18211</v>
      </c>
      <c r="I3894" s="4">
        <v>84.41746527777778</v>
      </c>
      <c r="J3894" s="1">
        <v>1747.19</v>
      </c>
      <c r="K3894" s="1">
        <v>180.78</v>
      </c>
      <c r="M3894" s="10">
        <f t="array" ref="M3894">_xlfn.XLOOKUP(A3894,subscriptions!B3894:B10004,subscriptions!D3894:D10004)</f>
        <v>120</v>
      </c>
      <c r="N3894" s="10">
        <f t="array" ref="N3894">_xlfn.XLOOKUP(A3894,subscriptions!B3894:B10004,subscriptions!G3894:G10004)</f>
        <v>5</v>
      </c>
      <c r="O3894" s="10">
        <v>114.0</v>
      </c>
      <c r="P3894" s="10" t="str">
        <f t="array" ref="P3894">_xlfn.XLOOKUP(A3894,subscriptions!B3894:B10004,subscriptions!C3894:C10004)</f>
        <v>Residential</v>
      </c>
      <c r="Q3894" s="10" t="s">
        <v>194</v>
      </c>
      <c r="R3894" s="10" t="s">
        <v>212</v>
      </c>
      <c r="S3894" s="10" t="s">
        <v>327</v>
      </c>
    </row>
    <row r="3895">
      <c r="A3895" s="1" t="s">
        <v>5078</v>
      </c>
      <c r="B3895" s="1" t="s">
        <v>1527</v>
      </c>
      <c r="C3895" s="1" t="s">
        <v>734</v>
      </c>
      <c r="D3895" s="1" t="s">
        <v>153</v>
      </c>
      <c r="E3895" s="1" t="s">
        <v>631</v>
      </c>
      <c r="F3895" s="1" t="s">
        <v>943</v>
      </c>
      <c r="G3895" s="1" t="s">
        <v>18212</v>
      </c>
      <c r="H3895" s="1" t="s">
        <v>18213</v>
      </c>
      <c r="I3895" s="4">
        <v>84.25582175925926</v>
      </c>
      <c r="J3895" s="1">
        <v>889.13</v>
      </c>
      <c r="K3895" s="1">
        <v>86.53</v>
      </c>
      <c r="M3895" s="10">
        <f t="array" ref="M3895">_xlfn.XLOOKUP(A3895,subscriptions!B3895:B10004,subscriptions!D3895:D10004)</f>
        <v>80</v>
      </c>
      <c r="N3895" s="10">
        <f t="array" ref="N3895">_xlfn.XLOOKUP(A3895,subscriptions!B3895:B10004,subscriptions!G3895:G10004)</f>
        <v>10</v>
      </c>
      <c r="O3895" s="10">
        <v>72.0</v>
      </c>
      <c r="P3895" s="10" t="str">
        <f t="array" ref="P3895">_xlfn.XLOOKUP(A3895,subscriptions!B3895:B10004,subscriptions!C3895:C10004)</f>
        <v>Roam</v>
      </c>
      <c r="Q3895" s="10" t="s">
        <v>128</v>
      </c>
      <c r="R3895" s="10" t="s">
        <v>148</v>
      </c>
      <c r="S3895" s="10" t="s">
        <v>1156</v>
      </c>
    </row>
    <row r="3896">
      <c r="A3896" s="1" t="s">
        <v>5079</v>
      </c>
      <c r="B3896" s="1" t="s">
        <v>329</v>
      </c>
      <c r="C3896" s="1" t="s">
        <v>509</v>
      </c>
      <c r="D3896" s="1" t="s">
        <v>27</v>
      </c>
      <c r="E3896" s="1" t="s">
        <v>280</v>
      </c>
      <c r="F3896" s="1" t="s">
        <v>1446</v>
      </c>
      <c r="G3896" s="1" t="s">
        <v>18214</v>
      </c>
      <c r="H3896" s="1" t="s">
        <v>18215</v>
      </c>
      <c r="I3896" s="4">
        <v>84.25310185185185</v>
      </c>
      <c r="J3896" s="1">
        <v>2022.34</v>
      </c>
      <c r="K3896" s="1">
        <v>210.1</v>
      </c>
      <c r="M3896" s="10">
        <f t="array" ref="M3896">_xlfn.XLOOKUP(A3896,subscriptions!B3896:B10004,subscriptions!D3896:D10004)</f>
        <v>120</v>
      </c>
      <c r="N3896" s="10">
        <f t="array" ref="N3896">_xlfn.XLOOKUP(A3896,subscriptions!B3896:B10004,subscriptions!G3896:G10004)</f>
        <v>20</v>
      </c>
      <c r="O3896" s="10">
        <v>96.0</v>
      </c>
      <c r="P3896" s="10" t="str">
        <f t="array" ref="P3896">_xlfn.XLOOKUP(A3896,subscriptions!B3896:B10004,subscriptions!C3896:C10004)</f>
        <v>Residential</v>
      </c>
      <c r="Q3896" s="10" t="s">
        <v>128</v>
      </c>
      <c r="R3896" s="10" t="s">
        <v>148</v>
      </c>
      <c r="S3896" s="10" t="s">
        <v>916</v>
      </c>
    </row>
    <row r="3897">
      <c r="A3897" s="1" t="s">
        <v>5080</v>
      </c>
      <c r="B3897" s="1" t="s">
        <v>4509</v>
      </c>
      <c r="C3897" s="1" t="s">
        <v>658</v>
      </c>
      <c r="D3897" s="1" t="s">
        <v>153</v>
      </c>
      <c r="E3897" s="1" t="s">
        <v>239</v>
      </c>
      <c r="F3897" s="1" t="s">
        <v>240</v>
      </c>
      <c r="G3897" s="1" t="s">
        <v>18216</v>
      </c>
      <c r="H3897" s="1" t="s">
        <v>18217</v>
      </c>
      <c r="I3897" s="4">
        <v>84.33974537037037</v>
      </c>
      <c r="J3897" s="1">
        <v>2659.93</v>
      </c>
      <c r="K3897" s="1">
        <v>481.97</v>
      </c>
      <c r="M3897" s="10">
        <f t="array" ref="M3897">_xlfn.XLOOKUP(A3897,subscriptions!B3897:B10004,subscriptions!D3897:D10004)</f>
        <v>120</v>
      </c>
      <c r="N3897" s="10">
        <f t="array" ref="N3897">_xlfn.XLOOKUP(A3897,subscriptions!B3897:B10004,subscriptions!G3897:G10004)</f>
        <v>0</v>
      </c>
      <c r="O3897" s="10">
        <v>120.0</v>
      </c>
      <c r="P3897" s="10" t="str">
        <f t="array" ref="P3897">_xlfn.XLOOKUP(A3897,subscriptions!B3897:B10004,subscriptions!C3897:C10004)</f>
        <v>Residential</v>
      </c>
      <c r="Q3897" s="10" t="s">
        <v>173</v>
      </c>
      <c r="R3897" s="10" t="s">
        <v>212</v>
      </c>
      <c r="S3897" s="10" t="s">
        <v>234</v>
      </c>
    </row>
    <row r="3898">
      <c r="A3898" s="1" t="s">
        <v>5081</v>
      </c>
      <c r="B3898" s="1" t="s">
        <v>899</v>
      </c>
      <c r="C3898" s="1" t="s">
        <v>1200</v>
      </c>
      <c r="D3898" s="1" t="s">
        <v>27</v>
      </c>
      <c r="E3898" s="1" t="s">
        <v>28</v>
      </c>
      <c r="F3898" s="1" t="s">
        <v>1639</v>
      </c>
      <c r="G3898" s="1" t="s">
        <v>18218</v>
      </c>
      <c r="H3898" s="1" t="s">
        <v>18219</v>
      </c>
      <c r="I3898" s="4">
        <v>84.29325231481481</v>
      </c>
      <c r="J3898" s="1">
        <v>287.5</v>
      </c>
      <c r="K3898" s="1">
        <v>84.01</v>
      </c>
      <c r="M3898" s="10">
        <f t="array" ref="M3898">_xlfn.XLOOKUP(A3898,subscriptions!B3898:B10004,subscriptions!D3898:D10004)</f>
        <v>80</v>
      </c>
      <c r="N3898" s="10">
        <f t="array" ref="N3898">_xlfn.XLOOKUP(A3898,subscriptions!B3898:B10004,subscriptions!G3898:G10004)</f>
        <v>5</v>
      </c>
      <c r="O3898" s="10">
        <v>76.0</v>
      </c>
      <c r="P3898" s="10" t="str">
        <f t="array" ref="P3898">_xlfn.XLOOKUP(A3898,subscriptions!B3898:B10004,subscriptions!C3898:C10004)</f>
        <v>Roam</v>
      </c>
      <c r="Q3898" s="10" t="s">
        <v>194</v>
      </c>
      <c r="R3898" s="10" t="s">
        <v>148</v>
      </c>
      <c r="S3898" s="10" t="s">
        <v>1779</v>
      </c>
    </row>
    <row r="3899">
      <c r="A3899" s="1" t="s">
        <v>5082</v>
      </c>
      <c r="B3899" s="1" t="s">
        <v>1444</v>
      </c>
      <c r="C3899" s="1" t="s">
        <v>764</v>
      </c>
      <c r="D3899" s="1" t="s">
        <v>27</v>
      </c>
      <c r="E3899" s="1" t="s">
        <v>179</v>
      </c>
      <c r="F3899" s="1" t="s">
        <v>1760</v>
      </c>
      <c r="G3899" s="1" t="s">
        <v>18220</v>
      </c>
      <c r="H3899" s="1" t="s">
        <v>18221</v>
      </c>
      <c r="I3899" s="4">
        <v>84.17167824074075</v>
      </c>
      <c r="J3899" s="1">
        <v>2734.01</v>
      </c>
      <c r="K3899" s="1">
        <v>638.23</v>
      </c>
      <c r="L3899" s="1">
        <v>100.0</v>
      </c>
      <c r="M3899" s="10">
        <f t="array" ref="M3899">_xlfn.XLOOKUP(A3899,subscriptions!B3899:B10004,subscriptions!D3899:D10004)</f>
        <v>120</v>
      </c>
      <c r="N3899" s="10">
        <f t="array" ref="N3899">_xlfn.XLOOKUP(A3899,subscriptions!B3899:B10004,subscriptions!G3899:G10004)</f>
        <v>10</v>
      </c>
      <c r="O3899" s="10">
        <v>108.0</v>
      </c>
      <c r="P3899" s="10" t="str">
        <f t="array" ref="P3899">_xlfn.XLOOKUP(A3899,subscriptions!B3899:B10004,subscriptions!C3899:C10004)</f>
        <v>Residential</v>
      </c>
      <c r="Q3899" s="10" t="s">
        <v>128</v>
      </c>
      <c r="R3899" s="10" t="s">
        <v>212</v>
      </c>
      <c r="S3899" s="10" t="s">
        <v>1082</v>
      </c>
    </row>
    <row r="3900">
      <c r="A3900" s="1" t="s">
        <v>5083</v>
      </c>
      <c r="B3900" s="1" t="s">
        <v>772</v>
      </c>
      <c r="C3900" s="1" t="s">
        <v>261</v>
      </c>
      <c r="D3900" s="1" t="s">
        <v>153</v>
      </c>
      <c r="E3900" s="1" t="s">
        <v>219</v>
      </c>
      <c r="F3900" s="1" t="s">
        <v>971</v>
      </c>
      <c r="G3900" s="1" t="s">
        <v>18222</v>
      </c>
      <c r="H3900" s="1" t="s">
        <v>18223</v>
      </c>
      <c r="I3900" s="4">
        <v>84.38148148148149</v>
      </c>
      <c r="J3900" s="1">
        <v>1215.76</v>
      </c>
      <c r="K3900" s="1">
        <v>264.42</v>
      </c>
      <c r="M3900" s="10">
        <f t="array" ref="M3900">_xlfn.XLOOKUP(A3900,subscriptions!B3900:B10004,subscriptions!D3900:D10004)</f>
        <v>50</v>
      </c>
      <c r="N3900" s="10">
        <f t="array" ref="N3900">_xlfn.XLOOKUP(A3900,subscriptions!B3900:B10004,subscriptions!G3900:G10004)</f>
        <v>20</v>
      </c>
      <c r="O3900" s="10">
        <v>40.0</v>
      </c>
      <c r="P3900" s="10" t="str">
        <f t="array" ref="P3900">_xlfn.XLOOKUP(A3900,subscriptions!B3900:B10004,subscriptions!C3900:C10004)</f>
        <v>Mini</v>
      </c>
      <c r="Q3900" s="10" t="s">
        <v>128</v>
      </c>
      <c r="R3900" s="10" t="s">
        <v>148</v>
      </c>
      <c r="S3900" s="10" t="s">
        <v>1789</v>
      </c>
    </row>
    <row r="3901">
      <c r="A3901" s="1" t="s">
        <v>5084</v>
      </c>
      <c r="B3901" s="1" t="s">
        <v>919</v>
      </c>
      <c r="C3901" s="1" t="s">
        <v>1142</v>
      </c>
      <c r="D3901" s="1" t="s">
        <v>27</v>
      </c>
      <c r="E3901" s="1" t="s">
        <v>714</v>
      </c>
      <c r="F3901" s="1" t="s">
        <v>715</v>
      </c>
      <c r="G3901" s="1" t="s">
        <v>18224</v>
      </c>
      <c r="H3901" s="1" t="s">
        <v>18225</v>
      </c>
      <c r="I3901" s="4">
        <v>84.25299768518518</v>
      </c>
      <c r="J3901" s="1">
        <v>2843.27</v>
      </c>
      <c r="K3901" s="1">
        <v>641.69</v>
      </c>
      <c r="M3901" s="10">
        <f t="array" ref="M3901">_xlfn.XLOOKUP(A3901,subscriptions!B3901:B10004,subscriptions!D3901:D10004)</f>
        <v>120</v>
      </c>
      <c r="N3901" s="10">
        <f t="array" ref="N3901">_xlfn.XLOOKUP(A3901,subscriptions!B3901:B10004,subscriptions!G3901:G10004)</f>
        <v>0</v>
      </c>
      <c r="O3901" s="10">
        <v>120.0</v>
      </c>
      <c r="P3901" s="10" t="str">
        <f t="array" ref="P3901">_xlfn.XLOOKUP(A3901,subscriptions!B3901:B10004,subscriptions!C3901:C10004)</f>
        <v>Residential</v>
      </c>
      <c r="Q3901" s="10" t="s">
        <v>173</v>
      </c>
      <c r="R3901" s="10" t="s">
        <v>212</v>
      </c>
      <c r="S3901" s="10" t="s">
        <v>916</v>
      </c>
    </row>
    <row r="3902">
      <c r="A3902" s="1" t="s">
        <v>5085</v>
      </c>
      <c r="B3902" s="1" t="s">
        <v>1414</v>
      </c>
      <c r="C3902" s="1" t="s">
        <v>1492</v>
      </c>
      <c r="D3902" s="1" t="s">
        <v>27</v>
      </c>
      <c r="E3902" s="1" t="s">
        <v>179</v>
      </c>
      <c r="F3902" s="1" t="s">
        <v>200</v>
      </c>
      <c r="G3902" s="1" t="s">
        <v>18226</v>
      </c>
      <c r="H3902" s="1" t="s">
        <v>18227</v>
      </c>
      <c r="I3902" s="4">
        <v>84.33784722222222</v>
      </c>
      <c r="J3902" s="1">
        <v>896.61</v>
      </c>
      <c r="K3902" s="1">
        <v>95.77</v>
      </c>
      <c r="L3902" s="1">
        <v>100.0</v>
      </c>
      <c r="M3902" s="10">
        <f t="array" ref="M3902">_xlfn.XLOOKUP(A3902,subscriptions!B3902:B10004,subscriptions!D3902:D10004)</f>
        <v>250</v>
      </c>
      <c r="N3902" s="10">
        <f t="array" ref="N3902">_xlfn.XLOOKUP(A3902,subscriptions!B3902:B10004,subscriptions!G3902:G10004)</f>
        <v>5</v>
      </c>
      <c r="O3902" s="10">
        <v>237.5</v>
      </c>
      <c r="P3902" s="10" t="str">
        <f t="array" ref="P3902">_xlfn.XLOOKUP(A3902,subscriptions!B3902:B10004,subscriptions!C3902:C10004)</f>
        <v>Business</v>
      </c>
      <c r="Q3902" s="10" t="s">
        <v>194</v>
      </c>
      <c r="R3902" s="10" t="s">
        <v>129</v>
      </c>
      <c r="S3902" s="10" t="s">
        <v>1961</v>
      </c>
    </row>
    <row r="3903">
      <c r="A3903" s="1" t="s">
        <v>5086</v>
      </c>
      <c r="B3903" s="1" t="s">
        <v>555</v>
      </c>
      <c r="C3903" s="1" t="s">
        <v>2483</v>
      </c>
      <c r="D3903" s="1" t="s">
        <v>153</v>
      </c>
      <c r="E3903" s="1" t="s">
        <v>280</v>
      </c>
      <c r="F3903" s="1" t="s">
        <v>1446</v>
      </c>
      <c r="G3903" s="1" t="s">
        <v>18228</v>
      </c>
      <c r="H3903" s="1" t="s">
        <v>18229</v>
      </c>
      <c r="I3903" s="4">
        <v>84.38091435185186</v>
      </c>
      <c r="J3903" s="1">
        <v>764.73</v>
      </c>
      <c r="K3903" s="1">
        <v>106.6</v>
      </c>
      <c r="M3903" s="10">
        <f t="array" ref="M3903">_xlfn.XLOOKUP(A3903,subscriptions!B3903:B10004,subscriptions!D3903:D10004)</f>
        <v>80</v>
      </c>
      <c r="N3903" s="10">
        <f t="array" ref="N3903">_xlfn.XLOOKUP(A3903,subscriptions!B3903:B10004,subscriptions!G3903:G10004)</f>
        <v>10</v>
      </c>
      <c r="O3903" s="10">
        <v>72.0</v>
      </c>
      <c r="P3903" s="10" t="str">
        <f t="array" ref="P3903">_xlfn.XLOOKUP(A3903,subscriptions!B3903:B10004,subscriptions!C3903:C10004)</f>
        <v>Roam</v>
      </c>
      <c r="Q3903" s="10" t="s">
        <v>128</v>
      </c>
      <c r="R3903" s="10" t="s">
        <v>148</v>
      </c>
      <c r="S3903" s="10" t="s">
        <v>762</v>
      </c>
    </row>
    <row r="3904">
      <c r="A3904" s="1" t="s">
        <v>5087</v>
      </c>
      <c r="B3904" s="1" t="s">
        <v>4509</v>
      </c>
      <c r="C3904" s="1" t="s">
        <v>524</v>
      </c>
      <c r="D3904" s="1" t="s">
        <v>153</v>
      </c>
      <c r="E3904" s="1" t="s">
        <v>280</v>
      </c>
      <c r="F3904" s="1" t="s">
        <v>281</v>
      </c>
      <c r="G3904" s="1" t="s">
        <v>18230</v>
      </c>
      <c r="H3904" s="1" t="s">
        <v>18231</v>
      </c>
      <c r="I3904" s="4">
        <v>84.38282407407408</v>
      </c>
      <c r="J3904" s="1">
        <v>3748.73</v>
      </c>
      <c r="K3904" s="1">
        <v>521.6</v>
      </c>
      <c r="M3904" s="10">
        <f t="array" ref="M3904">_xlfn.XLOOKUP(A3904,subscriptions!B3904:B10004,subscriptions!D3904:D10004)</f>
        <v>80</v>
      </c>
      <c r="N3904" s="10">
        <f t="array" ref="N3904">_xlfn.XLOOKUP(A3904,subscriptions!B3904:B10004,subscriptions!G3904:G10004)</f>
        <v>20</v>
      </c>
      <c r="O3904" s="10">
        <v>64.0</v>
      </c>
      <c r="P3904" s="10" t="str">
        <f t="array" ref="P3904">_xlfn.XLOOKUP(A3904,subscriptions!B3904:B10004,subscriptions!C3904:C10004)</f>
        <v>Roam</v>
      </c>
      <c r="Q3904" s="10" t="s">
        <v>128</v>
      </c>
      <c r="R3904" s="10" t="s">
        <v>148</v>
      </c>
      <c r="S3904" s="10" t="s">
        <v>671</v>
      </c>
    </row>
    <row r="3905">
      <c r="A3905" s="1" t="s">
        <v>5090</v>
      </c>
      <c r="B3905" s="1" t="s">
        <v>1527</v>
      </c>
      <c r="C3905" s="1" t="s">
        <v>218</v>
      </c>
      <c r="D3905" s="1" t="s">
        <v>153</v>
      </c>
      <c r="E3905" s="1" t="s">
        <v>280</v>
      </c>
      <c r="F3905" s="1" t="s">
        <v>2239</v>
      </c>
      <c r="G3905" s="1" t="s">
        <v>18232</v>
      </c>
      <c r="H3905" s="1" t="s">
        <v>18233</v>
      </c>
      <c r="I3905" s="4">
        <v>84.17366898148148</v>
      </c>
      <c r="J3905" s="1">
        <v>483.86</v>
      </c>
      <c r="K3905" s="1">
        <v>78.38</v>
      </c>
      <c r="M3905" s="10">
        <f t="array" ref="M3905">_xlfn.XLOOKUP(A3905,subscriptions!B3905:B10004,subscriptions!D3905:D10004)</f>
        <v>120</v>
      </c>
      <c r="N3905" s="10">
        <f t="array" ref="N3905">_xlfn.XLOOKUP(A3905,subscriptions!B3905:B10004,subscriptions!G3905:G10004)</f>
        <v>0</v>
      </c>
      <c r="O3905" s="10">
        <v>120.0</v>
      </c>
      <c r="P3905" s="10" t="str">
        <f t="array" ref="P3905">_xlfn.XLOOKUP(A3905,subscriptions!B3905:B10004,subscriptions!C3905:C10004)</f>
        <v>Residential</v>
      </c>
      <c r="Q3905" s="10" t="s">
        <v>173</v>
      </c>
      <c r="R3905" s="10" t="s">
        <v>212</v>
      </c>
      <c r="S3905" s="10" t="s">
        <v>3087</v>
      </c>
    </row>
    <row r="3906">
      <c r="A3906" s="1" t="s">
        <v>5091</v>
      </c>
      <c r="B3906" s="1" t="s">
        <v>329</v>
      </c>
      <c r="C3906" s="1" t="s">
        <v>441</v>
      </c>
      <c r="D3906" s="1" t="s">
        <v>27</v>
      </c>
      <c r="E3906" s="1" t="s">
        <v>111</v>
      </c>
      <c r="F3906" s="1" t="s">
        <v>1855</v>
      </c>
      <c r="G3906" s="1" t="s">
        <v>18234</v>
      </c>
      <c r="H3906" s="1" t="s">
        <v>18235</v>
      </c>
      <c r="I3906" s="4">
        <v>84.25221064814815</v>
      </c>
      <c r="J3906" s="1">
        <v>2838.89</v>
      </c>
      <c r="K3906" s="1">
        <v>552.95</v>
      </c>
      <c r="M3906" s="10">
        <f t="array" ref="M3906">_xlfn.XLOOKUP(A3906,subscriptions!B3906:B10004,subscriptions!D3906:D10004)</f>
        <v>120</v>
      </c>
      <c r="N3906" s="10">
        <f t="array" ref="N3906">_xlfn.XLOOKUP(A3906,subscriptions!B3906:B10004,subscriptions!G3906:G10004)</f>
        <v>5</v>
      </c>
      <c r="O3906" s="10">
        <v>114.0</v>
      </c>
      <c r="P3906" s="10" t="str">
        <f t="array" ref="P3906">_xlfn.XLOOKUP(A3906,subscriptions!B3906:B10004,subscriptions!C3906:C10004)</f>
        <v>Residential</v>
      </c>
      <c r="Q3906" s="10" t="s">
        <v>194</v>
      </c>
      <c r="R3906" s="10" t="s">
        <v>212</v>
      </c>
      <c r="S3906" s="10" t="s">
        <v>1008</v>
      </c>
    </row>
    <row r="3907">
      <c r="A3907" s="1" t="s">
        <v>5092</v>
      </c>
      <c r="B3907" s="1" t="s">
        <v>1009</v>
      </c>
      <c r="C3907" s="1" t="s">
        <v>2007</v>
      </c>
      <c r="D3907" s="1" t="s">
        <v>153</v>
      </c>
      <c r="E3907" s="1" t="s">
        <v>179</v>
      </c>
      <c r="F3907" s="1" t="s">
        <v>181</v>
      </c>
      <c r="G3907" s="1" t="s">
        <v>18236</v>
      </c>
      <c r="H3907" s="1" t="s">
        <v>18237</v>
      </c>
      <c r="I3907" s="4">
        <v>84.17375</v>
      </c>
      <c r="J3907" s="1">
        <v>1042.53</v>
      </c>
      <c r="K3907" s="1">
        <v>169.09</v>
      </c>
      <c r="L3907" s="1">
        <v>100.0</v>
      </c>
      <c r="M3907" s="10">
        <f t="array" ref="M3907">_xlfn.XLOOKUP(A3907,subscriptions!B3907:B10004,subscriptions!D3907:D10004)</f>
        <v>120</v>
      </c>
      <c r="N3907" s="10">
        <f t="array" ref="N3907">_xlfn.XLOOKUP(A3907,subscriptions!B3907:B10004,subscriptions!G3907:G10004)</f>
        <v>10</v>
      </c>
      <c r="O3907" s="10">
        <v>108.0</v>
      </c>
      <c r="P3907" s="10" t="str">
        <f t="array" ref="P3907">_xlfn.XLOOKUP(A3907,subscriptions!B3907:B10004,subscriptions!C3907:C10004)</f>
        <v>Residential</v>
      </c>
      <c r="Q3907" s="10" t="s">
        <v>128</v>
      </c>
      <c r="R3907" s="10" t="s">
        <v>212</v>
      </c>
      <c r="S3907" s="10" t="s">
        <v>3087</v>
      </c>
    </row>
    <row r="3908">
      <c r="A3908" s="1" t="s">
        <v>5093</v>
      </c>
      <c r="B3908" s="1" t="s">
        <v>1226</v>
      </c>
      <c r="C3908" s="1" t="s">
        <v>920</v>
      </c>
      <c r="D3908" s="1" t="s">
        <v>153</v>
      </c>
      <c r="E3908" s="1" t="s">
        <v>332</v>
      </c>
      <c r="F3908" s="1" t="s">
        <v>333</v>
      </c>
      <c r="G3908" s="1" t="s">
        <v>18238</v>
      </c>
      <c r="H3908" s="1" t="s">
        <v>18239</v>
      </c>
      <c r="I3908" s="4">
        <v>84.37861111111111</v>
      </c>
      <c r="J3908" s="1">
        <v>1132.61</v>
      </c>
      <c r="K3908" s="1">
        <v>137.66</v>
      </c>
      <c r="M3908" s="10">
        <f t="array" ref="M3908">_xlfn.XLOOKUP(A3908,subscriptions!B3908:B10004,subscriptions!D3908:D10004)</f>
        <v>120</v>
      </c>
      <c r="N3908" s="10">
        <f t="array" ref="N3908">_xlfn.XLOOKUP(A3908,subscriptions!B3908:B10004,subscriptions!G3908:G10004)</f>
        <v>20</v>
      </c>
      <c r="O3908" s="10">
        <v>96.0</v>
      </c>
      <c r="P3908" s="10" t="str">
        <f t="array" ref="P3908">_xlfn.XLOOKUP(A3908,subscriptions!B3908:B10004,subscriptions!C3908:C10004)</f>
        <v>Residential</v>
      </c>
      <c r="Q3908" s="10" t="s">
        <v>128</v>
      </c>
      <c r="R3908" s="10" t="s">
        <v>148</v>
      </c>
      <c r="S3908" s="10" t="s">
        <v>1622</v>
      </c>
    </row>
    <row r="3909">
      <c r="A3909" s="1" t="s">
        <v>5094</v>
      </c>
      <c r="B3909" s="1" t="s">
        <v>24</v>
      </c>
      <c r="C3909" s="1" t="s">
        <v>1388</v>
      </c>
      <c r="D3909" s="1" t="s">
        <v>27</v>
      </c>
      <c r="E3909" s="1" t="s">
        <v>631</v>
      </c>
      <c r="F3909" s="1" t="s">
        <v>1115</v>
      </c>
      <c r="G3909" s="1" t="s">
        <v>18240</v>
      </c>
      <c r="H3909" s="1" t="s">
        <v>18241</v>
      </c>
      <c r="I3909" s="4">
        <v>84.33774305555555</v>
      </c>
      <c r="J3909" s="1">
        <v>603.27</v>
      </c>
      <c r="K3909" s="1">
        <v>89.48</v>
      </c>
      <c r="M3909" s="10">
        <f t="array" ref="M3909">_xlfn.XLOOKUP(A3909,subscriptions!B3909:B10004,subscriptions!D3909:D10004)</f>
        <v>120</v>
      </c>
      <c r="N3909" s="10">
        <f t="array" ref="N3909">_xlfn.XLOOKUP(A3909,subscriptions!B3909:B10004,subscriptions!G3909:G10004)</f>
        <v>0</v>
      </c>
      <c r="O3909" s="10">
        <v>120.0</v>
      </c>
      <c r="P3909" s="10" t="str">
        <f t="array" ref="P3909">_xlfn.XLOOKUP(A3909,subscriptions!B3909:B10004,subscriptions!C3909:C10004)</f>
        <v>Residential</v>
      </c>
      <c r="Q3909" s="10" t="s">
        <v>173</v>
      </c>
      <c r="R3909" s="10" t="s">
        <v>212</v>
      </c>
      <c r="S3909" s="10" t="s">
        <v>1961</v>
      </c>
    </row>
    <row r="3910">
      <c r="A3910" s="1" t="s">
        <v>5095</v>
      </c>
      <c r="B3910" s="1" t="s">
        <v>1414</v>
      </c>
      <c r="C3910" s="1" t="s">
        <v>658</v>
      </c>
      <c r="D3910" s="1" t="s">
        <v>27</v>
      </c>
      <c r="E3910" s="1" t="s">
        <v>280</v>
      </c>
      <c r="F3910" s="1" t="s">
        <v>1478</v>
      </c>
      <c r="G3910" s="1" t="s">
        <v>18242</v>
      </c>
      <c r="H3910" s="1" t="s">
        <v>18243</v>
      </c>
      <c r="I3910" s="4">
        <v>84.33643518518518</v>
      </c>
      <c r="J3910" s="1">
        <v>1326.61</v>
      </c>
      <c r="K3910" s="1">
        <v>309.65</v>
      </c>
      <c r="M3910" s="10">
        <f t="array" ref="M3910">_xlfn.XLOOKUP(A3910,subscriptions!B3910:B10004,subscriptions!D3910:D10004)</f>
        <v>80</v>
      </c>
      <c r="N3910" s="10">
        <f t="array" ref="N3910">_xlfn.XLOOKUP(A3910,subscriptions!B3910:B10004,subscriptions!G3910:G10004)</f>
        <v>5</v>
      </c>
      <c r="O3910" s="10">
        <v>76.0</v>
      </c>
      <c r="P3910" s="10" t="str">
        <f t="array" ref="P3910">_xlfn.XLOOKUP(A3910,subscriptions!B3910:B10004,subscriptions!C3910:C10004)</f>
        <v>Roam</v>
      </c>
      <c r="Q3910" s="10" t="s">
        <v>194</v>
      </c>
      <c r="R3910" s="10" t="s">
        <v>148</v>
      </c>
      <c r="S3910" s="10" t="s">
        <v>1971</v>
      </c>
    </row>
    <row r="3911">
      <c r="A3911" s="1" t="s">
        <v>5096</v>
      </c>
      <c r="B3911" s="1" t="s">
        <v>919</v>
      </c>
      <c r="C3911" s="1" t="s">
        <v>391</v>
      </c>
      <c r="D3911" s="1" t="s">
        <v>27</v>
      </c>
      <c r="E3911" s="1" t="s">
        <v>111</v>
      </c>
      <c r="F3911" s="1" t="s">
        <v>1362</v>
      </c>
      <c r="G3911" s="1" t="s">
        <v>18244</v>
      </c>
      <c r="H3911" s="1" t="s">
        <v>18245</v>
      </c>
      <c r="I3911" s="4">
        <v>84.21194444444444</v>
      </c>
      <c r="J3911" s="1">
        <v>640.03</v>
      </c>
      <c r="K3911" s="1">
        <v>145.32</v>
      </c>
      <c r="M3911" s="10">
        <f t="array" ref="M3911">_xlfn.XLOOKUP(A3911,subscriptions!B3911:B10004,subscriptions!D3911:D10004)</f>
        <v>250</v>
      </c>
      <c r="N3911" s="10">
        <f t="array" ref="N3911">_xlfn.XLOOKUP(A3911,subscriptions!B3911:B10004,subscriptions!G3911:G10004)</f>
        <v>10</v>
      </c>
      <c r="O3911" s="10">
        <v>225.0</v>
      </c>
      <c r="P3911" s="10" t="str">
        <f t="array" ref="P3911">_xlfn.XLOOKUP(A3911,subscriptions!B3911:B10004,subscriptions!C3911:C10004)</f>
        <v>Business</v>
      </c>
      <c r="Q3911" s="10" t="s">
        <v>128</v>
      </c>
      <c r="R3911" s="10" t="s">
        <v>129</v>
      </c>
      <c r="S3911" s="10" t="s">
        <v>857</v>
      </c>
    </row>
    <row r="3912">
      <c r="A3912" s="1" t="s">
        <v>5097</v>
      </c>
      <c r="B3912" s="1" t="s">
        <v>713</v>
      </c>
      <c r="C3912" s="1" t="s">
        <v>1973</v>
      </c>
      <c r="D3912" s="1" t="s">
        <v>27</v>
      </c>
      <c r="E3912" s="1" t="s">
        <v>280</v>
      </c>
      <c r="F3912" s="1" t="s">
        <v>494</v>
      </c>
      <c r="G3912" s="1" t="s">
        <v>18246</v>
      </c>
      <c r="H3912" s="1" t="s">
        <v>18247</v>
      </c>
      <c r="I3912" s="4">
        <v>84.25847222222222</v>
      </c>
      <c r="J3912" s="1">
        <v>110.09</v>
      </c>
      <c r="K3912" s="1">
        <v>23.37</v>
      </c>
      <c r="M3912" s="10">
        <f t="array" ref="M3912">_xlfn.XLOOKUP(A3912,subscriptions!B3912:B10004,subscriptions!D3912:D10004)</f>
        <v>120</v>
      </c>
      <c r="N3912" s="10">
        <f t="array" ref="N3912">_xlfn.XLOOKUP(A3912,subscriptions!B3912:B10004,subscriptions!G3912:G10004)</f>
        <v>20</v>
      </c>
      <c r="O3912" s="10">
        <v>96.0</v>
      </c>
      <c r="P3912" s="10" t="str">
        <f t="array" ref="P3912">_xlfn.XLOOKUP(A3912,subscriptions!B3912:B10004,subscriptions!C3912:C10004)</f>
        <v>Residential</v>
      </c>
      <c r="Q3912" s="10" t="s">
        <v>128</v>
      </c>
      <c r="R3912" s="10" t="s">
        <v>148</v>
      </c>
      <c r="S3912" s="10" t="s">
        <v>4148</v>
      </c>
    </row>
    <row r="3913">
      <c r="A3913" s="1" t="s">
        <v>5098</v>
      </c>
      <c r="B3913" s="1" t="s">
        <v>919</v>
      </c>
      <c r="C3913" s="1" t="s">
        <v>1142</v>
      </c>
      <c r="D3913" s="1" t="s">
        <v>27</v>
      </c>
      <c r="E3913" s="1" t="s">
        <v>280</v>
      </c>
      <c r="F3913" s="1" t="s">
        <v>873</v>
      </c>
      <c r="G3913" s="1" t="s">
        <v>18248</v>
      </c>
      <c r="H3913" s="1" t="s">
        <v>18249</v>
      </c>
      <c r="I3913" s="4">
        <v>84.21690972222223</v>
      </c>
      <c r="J3913" s="1">
        <v>526.18</v>
      </c>
      <c r="K3913" s="1">
        <v>89.71</v>
      </c>
      <c r="M3913" s="10">
        <f t="array" ref="M3913">_xlfn.XLOOKUP(A3913,subscriptions!B3913:B10004,subscriptions!D3913:D10004)</f>
        <v>120</v>
      </c>
      <c r="N3913" s="10">
        <f t="array" ref="N3913">_xlfn.XLOOKUP(A3913,subscriptions!B3913:B10004,subscriptions!G3913:G10004)</f>
        <v>0</v>
      </c>
      <c r="O3913" s="10">
        <v>120.0</v>
      </c>
      <c r="P3913" s="10" t="str">
        <f t="array" ref="P3913">_xlfn.XLOOKUP(A3913,subscriptions!B3913:B10004,subscriptions!C3913:C10004)</f>
        <v>Residential</v>
      </c>
      <c r="Q3913" s="10" t="s">
        <v>173</v>
      </c>
      <c r="R3913" s="10" t="s">
        <v>212</v>
      </c>
      <c r="S3913" s="10" t="s">
        <v>453</v>
      </c>
    </row>
    <row r="3914">
      <c r="A3914" s="1" t="s">
        <v>5101</v>
      </c>
      <c r="B3914" s="1" t="s">
        <v>589</v>
      </c>
      <c r="C3914" s="1" t="s">
        <v>2007</v>
      </c>
      <c r="D3914" s="1" t="s">
        <v>153</v>
      </c>
      <c r="E3914" s="1" t="s">
        <v>280</v>
      </c>
      <c r="F3914" s="1" t="s">
        <v>2239</v>
      </c>
      <c r="G3914" s="1" t="s">
        <v>18250</v>
      </c>
      <c r="H3914" s="1" t="s">
        <v>18251</v>
      </c>
      <c r="I3914" s="4">
        <v>84.299375</v>
      </c>
      <c r="J3914" s="1">
        <v>59.6</v>
      </c>
      <c r="K3914" s="1">
        <v>27.75</v>
      </c>
      <c r="M3914" s="10">
        <f t="array" ref="M3914">_xlfn.XLOOKUP(A3914,subscriptions!B3914:B10004,subscriptions!D3914:D10004)</f>
        <v>80</v>
      </c>
      <c r="N3914" s="10">
        <f t="array" ref="N3914">_xlfn.XLOOKUP(A3914,subscriptions!B3914:B10004,subscriptions!G3914:G10004)</f>
        <v>5</v>
      </c>
      <c r="O3914" s="10">
        <v>76.0</v>
      </c>
      <c r="P3914" s="10" t="str">
        <f t="array" ref="P3914">_xlfn.XLOOKUP(A3914,subscriptions!B3914:B10004,subscriptions!C3914:C10004)</f>
        <v>Roam</v>
      </c>
      <c r="Q3914" s="10" t="s">
        <v>194</v>
      </c>
      <c r="R3914" s="10" t="s">
        <v>148</v>
      </c>
      <c r="S3914" s="10" t="s">
        <v>522</v>
      </c>
    </row>
    <row r="3915">
      <c r="A3915" s="1" t="s">
        <v>5102</v>
      </c>
      <c r="B3915" s="1" t="s">
        <v>2521</v>
      </c>
      <c r="C3915" s="1" t="s">
        <v>1507</v>
      </c>
      <c r="D3915" s="1" t="s">
        <v>153</v>
      </c>
      <c r="E3915" s="1" t="s">
        <v>111</v>
      </c>
      <c r="F3915" s="1" t="s">
        <v>1263</v>
      </c>
      <c r="G3915" s="1" t="s">
        <v>18252</v>
      </c>
      <c r="H3915" s="1" t="s">
        <v>18253</v>
      </c>
      <c r="I3915" s="4">
        <v>84.38148148148149</v>
      </c>
      <c r="J3915" s="1">
        <v>5799.46</v>
      </c>
      <c r="K3915" s="1">
        <v>1156.93</v>
      </c>
      <c r="M3915" s="10">
        <f t="array" ref="M3915">_xlfn.XLOOKUP(A3915,subscriptions!B3915:B10004,subscriptions!D3915:D10004)</f>
        <v>80</v>
      </c>
      <c r="N3915" s="10">
        <f t="array" ref="N3915">_xlfn.XLOOKUP(A3915,subscriptions!B3915:B10004,subscriptions!G3915:G10004)</f>
        <v>10</v>
      </c>
      <c r="O3915" s="10">
        <v>72.0</v>
      </c>
      <c r="P3915" s="10" t="str">
        <f t="array" ref="P3915">_xlfn.XLOOKUP(A3915,subscriptions!B3915:B10004,subscriptions!C3915:C10004)</f>
        <v>Roam</v>
      </c>
      <c r="Q3915" s="10" t="s">
        <v>128</v>
      </c>
      <c r="R3915" s="10" t="s">
        <v>148</v>
      </c>
      <c r="S3915" s="10" t="s">
        <v>1789</v>
      </c>
    </row>
    <row r="3916">
      <c r="A3916" s="1" t="s">
        <v>5103</v>
      </c>
      <c r="B3916" s="1" t="s">
        <v>216</v>
      </c>
      <c r="C3916" s="1" t="s">
        <v>296</v>
      </c>
      <c r="D3916" s="1" t="s">
        <v>153</v>
      </c>
      <c r="E3916" s="1" t="s">
        <v>332</v>
      </c>
      <c r="F3916" s="1" t="s">
        <v>618</v>
      </c>
      <c r="G3916" s="1" t="s">
        <v>18254</v>
      </c>
      <c r="H3916" s="1" t="s">
        <v>18255</v>
      </c>
      <c r="I3916" s="4">
        <v>84.38369212962964</v>
      </c>
      <c r="J3916" s="1">
        <v>5110.98</v>
      </c>
      <c r="K3916" s="1">
        <v>671.14</v>
      </c>
      <c r="M3916" s="10">
        <f t="array" ref="M3916">_xlfn.XLOOKUP(A3916,subscriptions!B3916:B10004,subscriptions!D3916:D10004)</f>
        <v>80</v>
      </c>
      <c r="N3916" s="10">
        <f t="array" ref="N3916">_xlfn.XLOOKUP(A3916,subscriptions!B3916:B10004,subscriptions!G3916:G10004)</f>
        <v>20</v>
      </c>
      <c r="O3916" s="10">
        <v>64.0</v>
      </c>
      <c r="P3916" s="10" t="str">
        <f t="array" ref="P3916">_xlfn.XLOOKUP(A3916,subscriptions!B3916:B10004,subscriptions!C3916:C10004)</f>
        <v>Roam</v>
      </c>
      <c r="Q3916" s="10" t="s">
        <v>128</v>
      </c>
      <c r="R3916" s="10" t="s">
        <v>148</v>
      </c>
      <c r="S3916" s="10" t="s">
        <v>882</v>
      </c>
    </row>
    <row r="3917">
      <c r="A3917" s="1" t="s">
        <v>5104</v>
      </c>
      <c r="B3917" s="1" t="s">
        <v>1226</v>
      </c>
      <c r="C3917" s="1" t="s">
        <v>492</v>
      </c>
      <c r="D3917" s="1" t="s">
        <v>153</v>
      </c>
      <c r="E3917" s="1" t="s">
        <v>239</v>
      </c>
      <c r="F3917" s="1" t="s">
        <v>2154</v>
      </c>
      <c r="G3917" s="1" t="s">
        <v>18256</v>
      </c>
      <c r="H3917" s="1" t="s">
        <v>18257</v>
      </c>
      <c r="I3917" s="4">
        <v>84.29756944444445</v>
      </c>
      <c r="J3917" s="1">
        <v>804.18</v>
      </c>
      <c r="K3917" s="1">
        <v>148.46</v>
      </c>
      <c r="M3917" s="10">
        <f t="array" ref="M3917">_xlfn.XLOOKUP(A3917,subscriptions!B3917:B10004,subscriptions!D3917:D10004)</f>
        <v>120</v>
      </c>
      <c r="N3917" s="10">
        <f t="array" ref="N3917">_xlfn.XLOOKUP(A3917,subscriptions!B3917:B10004,subscriptions!G3917:G10004)</f>
        <v>0</v>
      </c>
      <c r="O3917" s="10">
        <v>120.0</v>
      </c>
      <c r="P3917" s="10" t="str">
        <f t="array" ref="P3917">_xlfn.XLOOKUP(A3917,subscriptions!B3917:B10004,subscriptions!C3917:C10004)</f>
        <v>Residential</v>
      </c>
      <c r="Q3917" s="10" t="s">
        <v>173</v>
      </c>
      <c r="R3917" s="10" t="s">
        <v>212</v>
      </c>
      <c r="S3917" s="10" t="s">
        <v>407</v>
      </c>
    </row>
    <row r="3918">
      <c r="A3918" s="1" t="s">
        <v>5105</v>
      </c>
      <c r="B3918" s="1" t="s">
        <v>329</v>
      </c>
      <c r="C3918" s="1" t="s">
        <v>237</v>
      </c>
      <c r="D3918" s="1" t="s">
        <v>27</v>
      </c>
      <c r="E3918" s="1" t="s">
        <v>111</v>
      </c>
      <c r="F3918" s="1" t="s">
        <v>135</v>
      </c>
      <c r="G3918" s="1" t="s">
        <v>18258</v>
      </c>
      <c r="H3918" s="1" t="s">
        <v>18259</v>
      </c>
      <c r="I3918" s="4">
        <v>84.34119212962963</v>
      </c>
      <c r="J3918" s="1">
        <v>2004.98</v>
      </c>
      <c r="K3918" s="1">
        <v>388.11</v>
      </c>
      <c r="M3918" s="10">
        <f t="array" ref="M3918">_xlfn.XLOOKUP(A3918,subscriptions!B3918:B10004,subscriptions!D3918:D10004)</f>
        <v>80</v>
      </c>
      <c r="N3918" s="10">
        <f t="array" ref="N3918">_xlfn.XLOOKUP(A3918,subscriptions!B3918:B10004,subscriptions!G3918:G10004)</f>
        <v>5</v>
      </c>
      <c r="O3918" s="10">
        <v>76.0</v>
      </c>
      <c r="P3918" s="10" t="str">
        <f t="array" ref="P3918">_xlfn.XLOOKUP(A3918,subscriptions!B3918:B10004,subscriptions!C3918:C10004)</f>
        <v>Roam</v>
      </c>
      <c r="Q3918" s="10" t="s">
        <v>194</v>
      </c>
      <c r="R3918" s="10" t="s">
        <v>148</v>
      </c>
      <c r="S3918" s="10" t="s">
        <v>259</v>
      </c>
    </row>
    <row r="3919">
      <c r="A3919" s="1" t="s">
        <v>5106</v>
      </c>
      <c r="B3919" s="1" t="s">
        <v>1527</v>
      </c>
      <c r="C3919" s="1" t="s">
        <v>1477</v>
      </c>
      <c r="D3919" s="1" t="s">
        <v>153</v>
      </c>
      <c r="E3919" s="1" t="s">
        <v>28</v>
      </c>
      <c r="F3919" s="1" t="s">
        <v>2097</v>
      </c>
      <c r="G3919" s="1" t="s">
        <v>18260</v>
      </c>
      <c r="H3919" s="1" t="s">
        <v>18261</v>
      </c>
      <c r="I3919" s="4">
        <v>84.29525462962962</v>
      </c>
      <c r="J3919" s="1">
        <v>686.53</v>
      </c>
      <c r="K3919" s="1">
        <v>103.35</v>
      </c>
      <c r="M3919" s="10">
        <f t="array" ref="M3919">_xlfn.XLOOKUP(A3919,subscriptions!B3919:B10004,subscriptions!D3919:D10004)</f>
        <v>80</v>
      </c>
      <c r="N3919" s="10">
        <f t="array" ref="N3919">_xlfn.XLOOKUP(A3919,subscriptions!B3919:B10004,subscriptions!G3919:G10004)</f>
        <v>10</v>
      </c>
      <c r="O3919" s="10">
        <v>72.0</v>
      </c>
      <c r="P3919" s="10" t="str">
        <f t="array" ref="P3919">_xlfn.XLOOKUP(A3919,subscriptions!B3919:B10004,subscriptions!C3919:C10004)</f>
        <v>Roam</v>
      </c>
      <c r="Q3919" s="10" t="s">
        <v>128</v>
      </c>
      <c r="R3919" s="10" t="s">
        <v>148</v>
      </c>
      <c r="S3919" s="10" t="s">
        <v>1026</v>
      </c>
    </row>
    <row r="3920">
      <c r="A3920" s="1" t="s">
        <v>5107</v>
      </c>
      <c r="B3920" s="1" t="s">
        <v>1995</v>
      </c>
      <c r="C3920" s="1" t="s">
        <v>218</v>
      </c>
      <c r="D3920" s="1" t="s">
        <v>153</v>
      </c>
      <c r="E3920" s="1" t="s">
        <v>219</v>
      </c>
      <c r="F3920" s="1" t="s">
        <v>590</v>
      </c>
      <c r="G3920" s="1" t="s">
        <v>18262</v>
      </c>
      <c r="H3920" s="1" t="s">
        <v>18263</v>
      </c>
      <c r="I3920" s="4">
        <v>84.33497685185185</v>
      </c>
      <c r="J3920" s="1">
        <v>1717.97</v>
      </c>
      <c r="K3920" s="1">
        <v>244.98</v>
      </c>
      <c r="M3920" s="10">
        <f t="array" ref="M3920">_xlfn.XLOOKUP(A3920,subscriptions!B3920:B10004,subscriptions!D3920:D10004)</f>
        <v>120</v>
      </c>
      <c r="N3920" s="10">
        <f t="array" ref="N3920">_xlfn.XLOOKUP(A3920,subscriptions!B3920:B10004,subscriptions!G3920:G10004)</f>
        <v>20</v>
      </c>
      <c r="O3920" s="10">
        <v>96.0</v>
      </c>
      <c r="P3920" s="10" t="str">
        <f t="array" ref="P3920">_xlfn.XLOOKUP(A3920,subscriptions!B3920:B10004,subscriptions!C3920:C10004)</f>
        <v>Residential</v>
      </c>
      <c r="Q3920" s="10" t="s">
        <v>128</v>
      </c>
      <c r="R3920" s="10" t="s">
        <v>148</v>
      </c>
      <c r="S3920" s="10" t="s">
        <v>643</v>
      </c>
    </row>
    <row r="3921">
      <c r="A3921" s="1" t="s">
        <v>5110</v>
      </c>
      <c r="B3921" s="1" t="s">
        <v>1460</v>
      </c>
      <c r="C3921" s="1" t="s">
        <v>800</v>
      </c>
      <c r="D3921" s="1" t="s">
        <v>27</v>
      </c>
      <c r="E3921" s="1" t="s">
        <v>179</v>
      </c>
      <c r="F3921" s="1" t="s">
        <v>901</v>
      </c>
      <c r="G3921" s="1" t="s">
        <v>18264</v>
      </c>
      <c r="H3921" s="1" t="s">
        <v>18265</v>
      </c>
      <c r="I3921" s="4">
        <v>84.21112268518519</v>
      </c>
      <c r="J3921" s="1">
        <v>2505.45</v>
      </c>
      <c r="K3921" s="1">
        <v>554.2</v>
      </c>
      <c r="L3921" s="1">
        <v>100.0</v>
      </c>
      <c r="M3921" s="10">
        <f t="array" ref="M3921">_xlfn.XLOOKUP(A3921,subscriptions!B3921:B10004,subscriptions!D3921:D10004)</f>
        <v>80</v>
      </c>
      <c r="N3921" s="10">
        <f t="array" ref="N3921">_xlfn.XLOOKUP(A3921,subscriptions!B3921:B10004,subscriptions!G3921:G10004)</f>
        <v>0</v>
      </c>
      <c r="O3921" s="10">
        <v>80.0</v>
      </c>
      <c r="P3921" s="10" t="str">
        <f t="array" ref="P3921">_xlfn.XLOOKUP(A3921,subscriptions!B3921:B10004,subscriptions!C3921:C10004)</f>
        <v>Roam</v>
      </c>
      <c r="Q3921" s="10" t="s">
        <v>173</v>
      </c>
      <c r="R3921" s="10" t="s">
        <v>148</v>
      </c>
      <c r="S3921" s="10" t="s">
        <v>438</v>
      </c>
    </row>
    <row r="3922">
      <c r="A3922" s="1" t="s">
        <v>5111</v>
      </c>
      <c r="B3922" s="1" t="s">
        <v>1844</v>
      </c>
      <c r="C3922" s="1" t="s">
        <v>473</v>
      </c>
      <c r="D3922" s="1" t="s">
        <v>153</v>
      </c>
      <c r="E3922" s="1" t="s">
        <v>631</v>
      </c>
      <c r="F3922" s="1" t="s">
        <v>632</v>
      </c>
      <c r="G3922" s="1" t="s">
        <v>18266</v>
      </c>
      <c r="H3922" s="1" t="s">
        <v>18267</v>
      </c>
      <c r="I3922" s="4">
        <v>84.1680787037037</v>
      </c>
      <c r="J3922" s="1">
        <v>4449.31</v>
      </c>
      <c r="K3922" s="1">
        <v>844.21</v>
      </c>
      <c r="M3922" s="10">
        <f t="array" ref="M3922">_xlfn.XLOOKUP(A3922,subscriptions!B3922:B10004,subscriptions!D3922:D10004)</f>
        <v>120</v>
      </c>
      <c r="N3922" s="10">
        <f t="array" ref="N3922">_xlfn.XLOOKUP(A3922,subscriptions!B3922:B10004,subscriptions!G3922:G10004)</f>
        <v>5</v>
      </c>
      <c r="O3922" s="10">
        <v>114.0</v>
      </c>
      <c r="P3922" s="10" t="str">
        <f t="array" ref="P3922">_xlfn.XLOOKUP(A3922,subscriptions!B3922:B10004,subscriptions!C3922:C10004)</f>
        <v>Residential</v>
      </c>
      <c r="Q3922" s="10" t="s">
        <v>194</v>
      </c>
      <c r="R3922" s="10" t="s">
        <v>212</v>
      </c>
      <c r="S3922" s="10" t="s">
        <v>1042</v>
      </c>
    </row>
    <row r="3923">
      <c r="A3923" s="1" t="s">
        <v>5112</v>
      </c>
      <c r="B3923" s="1" t="s">
        <v>508</v>
      </c>
      <c r="C3923" s="1" t="s">
        <v>1200</v>
      </c>
      <c r="D3923" s="1" t="s">
        <v>153</v>
      </c>
      <c r="E3923" s="1" t="s">
        <v>179</v>
      </c>
      <c r="F3923" s="1" t="s">
        <v>357</v>
      </c>
      <c r="G3923" s="1" t="s">
        <v>18268</v>
      </c>
      <c r="H3923" s="1" t="s">
        <v>18269</v>
      </c>
      <c r="I3923" s="4">
        <v>84.25372685185185</v>
      </c>
      <c r="J3923" s="1">
        <v>816.77</v>
      </c>
      <c r="K3923" s="1">
        <v>76.57</v>
      </c>
      <c r="L3923" s="1">
        <v>100.0</v>
      </c>
      <c r="M3923" s="10">
        <f t="array" ref="M3923">_xlfn.XLOOKUP(A3923,subscriptions!B3923:B10004,subscriptions!D3923:D10004)</f>
        <v>80</v>
      </c>
      <c r="N3923" s="10">
        <f t="array" ref="N3923">_xlfn.XLOOKUP(A3923,subscriptions!B3923:B10004,subscriptions!G3923:G10004)</f>
        <v>10</v>
      </c>
      <c r="O3923" s="10">
        <v>72.0</v>
      </c>
      <c r="P3923" s="10" t="str">
        <f t="array" ref="P3923">_xlfn.XLOOKUP(A3923,subscriptions!B3923:B10004,subscriptions!C3923:C10004)</f>
        <v>Roam</v>
      </c>
      <c r="Q3923" s="10" t="s">
        <v>128</v>
      </c>
      <c r="R3923" s="10" t="s">
        <v>148</v>
      </c>
      <c r="S3923" s="10" t="s">
        <v>1832</v>
      </c>
    </row>
    <row r="3924">
      <c r="A3924" s="1" t="s">
        <v>5113</v>
      </c>
      <c r="B3924" s="1" t="s">
        <v>2788</v>
      </c>
      <c r="C3924" s="1" t="s">
        <v>1973</v>
      </c>
      <c r="D3924" s="1" t="s">
        <v>153</v>
      </c>
      <c r="E3924" s="1" t="s">
        <v>332</v>
      </c>
      <c r="F3924" s="1" t="s">
        <v>2415</v>
      </c>
      <c r="G3924" s="1" t="s">
        <v>18270</v>
      </c>
      <c r="H3924" s="1" t="s">
        <v>18271</v>
      </c>
      <c r="I3924" s="4">
        <v>84.37640046296296</v>
      </c>
      <c r="J3924" s="1">
        <v>2343.85</v>
      </c>
      <c r="K3924" s="1">
        <v>384.59</v>
      </c>
      <c r="M3924" s="10">
        <f t="array" ref="M3924">_xlfn.XLOOKUP(A3924,subscriptions!B3924:B10004,subscriptions!D3924:D10004)</f>
        <v>80</v>
      </c>
      <c r="N3924" s="10">
        <f t="array" ref="N3924">_xlfn.XLOOKUP(A3924,subscriptions!B3924:B10004,subscriptions!G3924:G10004)</f>
        <v>20</v>
      </c>
      <c r="O3924" s="10">
        <v>64.0</v>
      </c>
      <c r="P3924" s="10" t="str">
        <f t="array" ref="P3924">_xlfn.XLOOKUP(A3924,subscriptions!B3924:B10004,subscriptions!C3924:C10004)</f>
        <v>Roam</v>
      </c>
      <c r="Q3924" s="10" t="s">
        <v>128</v>
      </c>
      <c r="R3924" s="10" t="s">
        <v>148</v>
      </c>
      <c r="S3924" s="10" t="s">
        <v>3910</v>
      </c>
    </row>
    <row r="3925">
      <c r="A3925" s="1" t="s">
        <v>5114</v>
      </c>
      <c r="B3925" s="1" t="s">
        <v>1027</v>
      </c>
      <c r="C3925" s="1" t="s">
        <v>556</v>
      </c>
      <c r="D3925" s="1" t="s">
        <v>153</v>
      </c>
      <c r="E3925" s="1" t="s">
        <v>28</v>
      </c>
      <c r="F3925" s="1" t="s">
        <v>313</v>
      </c>
      <c r="G3925" s="1" t="s">
        <v>18272</v>
      </c>
      <c r="H3925" s="1" t="s">
        <v>18273</v>
      </c>
      <c r="I3925" s="4">
        <v>84.25159722222222</v>
      </c>
      <c r="J3925" s="1">
        <v>513.72</v>
      </c>
      <c r="K3925" s="1">
        <v>78.87</v>
      </c>
      <c r="M3925" s="10">
        <f t="array" ref="M3925">_xlfn.XLOOKUP(A3925,subscriptions!B3925:B10004,subscriptions!D3925:D10004)</f>
        <v>120</v>
      </c>
      <c r="N3925" s="10">
        <f t="array" ref="N3925">_xlfn.XLOOKUP(A3925,subscriptions!B3925:B10004,subscriptions!G3925:G10004)</f>
        <v>0</v>
      </c>
      <c r="O3925" s="10">
        <v>120.0</v>
      </c>
      <c r="P3925" s="10" t="str">
        <f t="array" ref="P3925">_xlfn.XLOOKUP(A3925,subscriptions!B3925:B10004,subscriptions!C3925:C10004)</f>
        <v>Residential</v>
      </c>
      <c r="Q3925" s="10" t="s">
        <v>173</v>
      </c>
      <c r="R3925" s="10" t="s">
        <v>212</v>
      </c>
      <c r="S3925" s="10" t="s">
        <v>4065</v>
      </c>
    </row>
    <row r="3926">
      <c r="A3926" s="1" t="s">
        <v>5115</v>
      </c>
      <c r="B3926" s="1" t="s">
        <v>132</v>
      </c>
      <c r="C3926" s="1" t="s">
        <v>261</v>
      </c>
      <c r="D3926" s="1" t="s">
        <v>27</v>
      </c>
      <c r="E3926" s="1" t="s">
        <v>28</v>
      </c>
      <c r="F3926" s="1" t="s">
        <v>526</v>
      </c>
      <c r="G3926" s="1" t="s">
        <v>18274</v>
      </c>
      <c r="H3926" s="1" t="s">
        <v>18275</v>
      </c>
      <c r="I3926" s="4">
        <v>84.33623842592593</v>
      </c>
      <c r="J3926" s="1">
        <v>7008.45</v>
      </c>
      <c r="K3926" s="1">
        <v>1435.99</v>
      </c>
      <c r="M3926" s="10">
        <f t="array" ref="M3926">_xlfn.XLOOKUP(A3926,subscriptions!B3926:B10004,subscriptions!D3926:D10004)</f>
        <v>120</v>
      </c>
      <c r="N3926" s="10">
        <f t="array" ref="N3926">_xlfn.XLOOKUP(A3926,subscriptions!B3926:B10004,subscriptions!G3926:G10004)</f>
        <v>5</v>
      </c>
      <c r="O3926" s="10">
        <v>114.0</v>
      </c>
      <c r="P3926" s="10" t="str">
        <f t="array" ref="P3926">_xlfn.XLOOKUP(A3926,subscriptions!B3926:B10004,subscriptions!C3926:C10004)</f>
        <v>Residential</v>
      </c>
      <c r="Q3926" s="10" t="s">
        <v>194</v>
      </c>
      <c r="R3926" s="10" t="s">
        <v>212</v>
      </c>
      <c r="S3926" s="10" t="s">
        <v>1971</v>
      </c>
    </row>
    <row r="3927">
      <c r="A3927" s="1" t="s">
        <v>5118</v>
      </c>
      <c r="B3927" s="1" t="s">
        <v>814</v>
      </c>
      <c r="C3927" s="1" t="s">
        <v>1492</v>
      </c>
      <c r="D3927" s="1" t="s">
        <v>153</v>
      </c>
      <c r="E3927" s="1" t="s">
        <v>179</v>
      </c>
      <c r="F3927" s="1" t="s">
        <v>844</v>
      </c>
      <c r="G3927" s="1" t="s">
        <v>18276</v>
      </c>
      <c r="H3927" s="1" t="s">
        <v>18277</v>
      </c>
      <c r="I3927" s="4">
        <v>84.17032407407407</v>
      </c>
      <c r="J3927" s="1">
        <v>89.16</v>
      </c>
      <c r="K3927" s="1">
        <v>24.47</v>
      </c>
      <c r="L3927" s="1">
        <v>100.0</v>
      </c>
      <c r="M3927" s="10">
        <f t="array" ref="M3927">_xlfn.XLOOKUP(A3927,subscriptions!B3927:B10004,subscriptions!D3927:D10004)</f>
        <v>250</v>
      </c>
      <c r="N3927" s="10">
        <f t="array" ref="N3927">_xlfn.XLOOKUP(A3927,subscriptions!B3927:B10004,subscriptions!G3927:G10004)</f>
        <v>10</v>
      </c>
      <c r="O3927" s="10">
        <v>225.0</v>
      </c>
      <c r="P3927" s="10" t="str">
        <f t="array" ref="P3927">_xlfn.XLOOKUP(A3927,subscriptions!B3927:B10004,subscriptions!C3927:C10004)</f>
        <v>Business</v>
      </c>
      <c r="Q3927" s="10" t="s">
        <v>128</v>
      </c>
      <c r="R3927" s="10" t="s">
        <v>129</v>
      </c>
      <c r="S3927" s="10" t="s">
        <v>2494</v>
      </c>
    </row>
    <row r="3928">
      <c r="A3928" s="1" t="s">
        <v>5119</v>
      </c>
      <c r="B3928" s="1" t="s">
        <v>2534</v>
      </c>
      <c r="C3928" s="1" t="s">
        <v>237</v>
      </c>
      <c r="D3928" s="1" t="s">
        <v>153</v>
      </c>
      <c r="E3928" s="1" t="s">
        <v>219</v>
      </c>
      <c r="F3928" s="1" t="s">
        <v>1461</v>
      </c>
      <c r="G3928" s="1" t="s">
        <v>18278</v>
      </c>
      <c r="H3928" s="1" t="s">
        <v>18279</v>
      </c>
      <c r="I3928" s="4">
        <v>84.33826388888889</v>
      </c>
      <c r="J3928" s="1">
        <v>1437.73</v>
      </c>
      <c r="K3928" s="1">
        <v>178.06</v>
      </c>
      <c r="M3928" s="10">
        <f t="array" ref="M3928">_xlfn.XLOOKUP(A3928,subscriptions!B3928:B10004,subscriptions!D3928:D10004)</f>
        <v>120</v>
      </c>
      <c r="N3928" s="10">
        <f t="array" ref="N3928">_xlfn.XLOOKUP(A3928,subscriptions!B3928:B10004,subscriptions!G3928:G10004)</f>
        <v>20</v>
      </c>
      <c r="O3928" s="10">
        <v>96.0</v>
      </c>
      <c r="P3928" s="10" t="str">
        <f t="array" ref="P3928">_xlfn.XLOOKUP(A3928,subscriptions!B3928:B10004,subscriptions!C3928:C10004)</f>
        <v>Residential</v>
      </c>
      <c r="Q3928" s="10" t="s">
        <v>128</v>
      </c>
      <c r="R3928" s="10" t="s">
        <v>148</v>
      </c>
      <c r="S3928" s="10" t="s">
        <v>2086</v>
      </c>
    </row>
    <row r="3929">
      <c r="A3929" s="1" t="s">
        <v>5120</v>
      </c>
      <c r="B3929" s="1" t="s">
        <v>4509</v>
      </c>
      <c r="C3929" s="1" t="s">
        <v>509</v>
      </c>
      <c r="D3929" s="1" t="s">
        <v>153</v>
      </c>
      <c r="E3929" s="1" t="s">
        <v>239</v>
      </c>
      <c r="F3929" s="1" t="s">
        <v>240</v>
      </c>
      <c r="G3929" s="1" t="s">
        <v>18280</v>
      </c>
      <c r="H3929" s="1" t="s">
        <v>18281</v>
      </c>
      <c r="I3929" s="4">
        <v>84.21328703703703</v>
      </c>
      <c r="J3929" s="1">
        <v>1666.04</v>
      </c>
      <c r="K3929" s="1">
        <v>206.05</v>
      </c>
      <c r="M3929" s="10">
        <f t="array" ref="M3929">_xlfn.XLOOKUP(A3929,subscriptions!B3929:B10004,subscriptions!D3929:D10004)</f>
        <v>80</v>
      </c>
      <c r="N3929" s="10">
        <f t="array" ref="N3929">_xlfn.XLOOKUP(A3929,subscriptions!B3929:B10004,subscriptions!G3929:G10004)</f>
        <v>0</v>
      </c>
      <c r="O3929" s="10">
        <v>80.0</v>
      </c>
      <c r="P3929" s="10" t="str">
        <f t="array" ref="P3929">_xlfn.XLOOKUP(A3929,subscriptions!B3929:B10004,subscriptions!C3929:C10004)</f>
        <v>Roam</v>
      </c>
      <c r="Q3929" s="10" t="s">
        <v>173</v>
      </c>
      <c r="R3929" s="10" t="s">
        <v>148</v>
      </c>
      <c r="S3929" s="10" t="s">
        <v>1915</v>
      </c>
    </row>
    <row r="3930">
      <c r="A3930" s="1" t="s">
        <v>5121</v>
      </c>
      <c r="B3930" s="1" t="s">
        <v>523</v>
      </c>
      <c r="C3930" s="1" t="s">
        <v>296</v>
      </c>
      <c r="D3930" s="1" t="s">
        <v>27</v>
      </c>
      <c r="E3930" s="1" t="s">
        <v>280</v>
      </c>
      <c r="F3930" s="1" t="s">
        <v>1665</v>
      </c>
      <c r="G3930" s="1" t="s">
        <v>18282</v>
      </c>
      <c r="H3930" s="1" t="s">
        <v>18283</v>
      </c>
      <c r="I3930" s="4">
        <v>84.25074074074074</v>
      </c>
      <c r="J3930" s="1">
        <v>1797.35</v>
      </c>
      <c r="K3930" s="1">
        <v>163.11</v>
      </c>
      <c r="M3930" s="10">
        <f t="array" ref="M3930">_xlfn.XLOOKUP(A3930,subscriptions!B3930:B10004,subscriptions!D3930:D10004)</f>
        <v>120</v>
      </c>
      <c r="N3930" s="10">
        <f t="array" ref="N3930">_xlfn.XLOOKUP(A3930,subscriptions!B3930:B10004,subscriptions!G3930:G10004)</f>
        <v>5</v>
      </c>
      <c r="O3930" s="10">
        <v>114.0</v>
      </c>
      <c r="P3930" s="10" t="str">
        <f t="array" ref="P3930">_xlfn.XLOOKUP(A3930,subscriptions!B3930:B10004,subscriptions!C3930:C10004)</f>
        <v>Residential</v>
      </c>
      <c r="Q3930" s="10" t="s">
        <v>194</v>
      </c>
      <c r="R3930" s="10" t="s">
        <v>212</v>
      </c>
      <c r="S3930" s="10" t="s">
        <v>1691</v>
      </c>
    </row>
    <row r="3931">
      <c r="A3931" s="1" t="s">
        <v>5122</v>
      </c>
      <c r="B3931" s="1" t="s">
        <v>109</v>
      </c>
      <c r="C3931" s="1" t="s">
        <v>473</v>
      </c>
      <c r="D3931" s="1" t="s">
        <v>27</v>
      </c>
      <c r="E3931" s="1" t="s">
        <v>239</v>
      </c>
      <c r="F3931" s="1" t="s">
        <v>2364</v>
      </c>
      <c r="G3931" s="1" t="s">
        <v>18284</v>
      </c>
      <c r="H3931" s="1" t="s">
        <v>18285</v>
      </c>
      <c r="I3931" s="4">
        <v>84.33916666666667</v>
      </c>
      <c r="J3931" s="1">
        <v>242.41</v>
      </c>
      <c r="K3931" s="1">
        <v>66.17</v>
      </c>
      <c r="M3931" s="10">
        <f t="array" ref="M3931">_xlfn.XLOOKUP(A3931,subscriptions!B3931:B10004,subscriptions!D3931:D10004)</f>
        <v>120</v>
      </c>
      <c r="N3931" s="10">
        <f t="array" ref="N3931">_xlfn.XLOOKUP(A3931,subscriptions!B3931:B10004,subscriptions!G3931:G10004)</f>
        <v>10</v>
      </c>
      <c r="O3931" s="10">
        <v>108.0</v>
      </c>
      <c r="P3931" s="10" t="str">
        <f t="array" ref="P3931">_xlfn.XLOOKUP(A3931,subscriptions!B3931:B10004,subscriptions!C3931:C10004)</f>
        <v>Residential</v>
      </c>
      <c r="Q3931" s="10" t="s">
        <v>128</v>
      </c>
      <c r="R3931" s="10" t="s">
        <v>212</v>
      </c>
      <c r="S3931" s="10" t="s">
        <v>2016</v>
      </c>
    </row>
    <row r="3932">
      <c r="A3932" s="1" t="s">
        <v>5123</v>
      </c>
      <c r="B3932" s="1" t="s">
        <v>555</v>
      </c>
      <c r="C3932" s="1" t="s">
        <v>658</v>
      </c>
      <c r="D3932" s="1" t="s">
        <v>153</v>
      </c>
      <c r="E3932" s="1" t="s">
        <v>631</v>
      </c>
      <c r="F3932" s="1" t="s">
        <v>1115</v>
      </c>
      <c r="G3932" s="1" t="s">
        <v>18286</v>
      </c>
      <c r="H3932" s="1" t="s">
        <v>18287</v>
      </c>
      <c r="I3932" s="4">
        <v>84.37586805555556</v>
      </c>
      <c r="J3932" s="1">
        <v>4233.8</v>
      </c>
      <c r="K3932" s="1">
        <v>365.83</v>
      </c>
      <c r="M3932" s="10">
        <f t="array" ref="M3932">_xlfn.XLOOKUP(A3932,subscriptions!B3932:B10004,subscriptions!D3932:D10004)</f>
        <v>120</v>
      </c>
      <c r="N3932" s="10">
        <f t="array" ref="N3932">_xlfn.XLOOKUP(A3932,subscriptions!B3932:B10004,subscriptions!G3932:G10004)</f>
        <v>20</v>
      </c>
      <c r="O3932" s="10">
        <v>96.0</v>
      </c>
      <c r="P3932" s="10" t="str">
        <f t="array" ref="P3932">_xlfn.XLOOKUP(A3932,subscriptions!B3932:B10004,subscriptions!C3932:C10004)</f>
        <v>Residential</v>
      </c>
      <c r="Q3932" s="10" t="s">
        <v>128</v>
      </c>
      <c r="R3932" s="10" t="s">
        <v>148</v>
      </c>
      <c r="S3932" s="10" t="s">
        <v>1442</v>
      </c>
    </row>
    <row r="3933">
      <c r="A3933" s="1" t="s">
        <v>5124</v>
      </c>
      <c r="B3933" s="1" t="s">
        <v>523</v>
      </c>
      <c r="C3933" s="1" t="s">
        <v>296</v>
      </c>
      <c r="D3933" s="1" t="s">
        <v>27</v>
      </c>
      <c r="E3933" s="1" t="s">
        <v>28</v>
      </c>
      <c r="F3933" s="1" t="s">
        <v>3899</v>
      </c>
      <c r="G3933" s="1" t="s">
        <v>18288</v>
      </c>
      <c r="H3933" s="1" t="s">
        <v>18289</v>
      </c>
      <c r="I3933" s="4">
        <v>84.38144675925926</v>
      </c>
      <c r="J3933" s="1">
        <v>349.84</v>
      </c>
      <c r="K3933" s="1">
        <v>89.75</v>
      </c>
      <c r="M3933" s="10">
        <f t="array" ref="M3933">_xlfn.XLOOKUP(A3933,subscriptions!B3933:B10004,subscriptions!D3933:D10004)</f>
        <v>50</v>
      </c>
      <c r="N3933" s="10">
        <f t="array" ref="N3933">_xlfn.XLOOKUP(A3933,subscriptions!B3933:B10004,subscriptions!G3933:G10004)</f>
        <v>0</v>
      </c>
      <c r="O3933" s="10">
        <v>50.0</v>
      </c>
      <c r="P3933" s="10" t="str">
        <f t="array" ref="P3933">_xlfn.XLOOKUP(A3933,subscriptions!B3933:B10004,subscriptions!C3933:C10004)</f>
        <v>Mini</v>
      </c>
      <c r="Q3933" s="10" t="s">
        <v>173</v>
      </c>
      <c r="R3933" s="10" t="s">
        <v>148</v>
      </c>
      <c r="S3933" s="10" t="s">
        <v>1789</v>
      </c>
    </row>
    <row r="3934">
      <c r="A3934" s="1" t="s">
        <v>5125</v>
      </c>
      <c r="B3934" s="1" t="s">
        <v>1624</v>
      </c>
      <c r="C3934" s="1" t="s">
        <v>1347</v>
      </c>
      <c r="D3934" s="1" t="s">
        <v>27</v>
      </c>
      <c r="E3934" s="1" t="s">
        <v>219</v>
      </c>
      <c r="F3934" s="1" t="s">
        <v>4220</v>
      </c>
      <c r="G3934" s="1" t="s">
        <v>18290</v>
      </c>
      <c r="H3934" s="1" t="s">
        <v>18291</v>
      </c>
      <c r="I3934" s="4">
        <v>84.34032407407408</v>
      </c>
      <c r="J3934" s="1">
        <v>1512.28</v>
      </c>
      <c r="K3934" s="1">
        <v>158.19</v>
      </c>
      <c r="M3934" s="10">
        <f t="array" ref="M3934">_xlfn.XLOOKUP(A3934,subscriptions!B3934:B10004,subscriptions!D3934:D10004)</f>
        <v>120</v>
      </c>
      <c r="N3934" s="10">
        <f t="array" ref="N3934">_xlfn.XLOOKUP(A3934,subscriptions!B3934:B10004,subscriptions!G3934:G10004)</f>
        <v>5</v>
      </c>
      <c r="O3934" s="10">
        <v>114.0</v>
      </c>
      <c r="P3934" s="10" t="str">
        <f t="array" ref="P3934">_xlfn.XLOOKUP(A3934,subscriptions!B3934:B10004,subscriptions!C3934:C10004)</f>
        <v>Residential</v>
      </c>
      <c r="Q3934" s="10" t="s">
        <v>194</v>
      </c>
      <c r="R3934" s="10" t="s">
        <v>212</v>
      </c>
      <c r="S3934" s="10" t="s">
        <v>616</v>
      </c>
    </row>
    <row r="3935">
      <c r="A3935" s="1" t="s">
        <v>5128</v>
      </c>
      <c r="B3935" s="1" t="s">
        <v>1865</v>
      </c>
      <c r="C3935" s="1" t="s">
        <v>786</v>
      </c>
      <c r="D3935" s="1" t="s">
        <v>153</v>
      </c>
      <c r="E3935" s="1" t="s">
        <v>631</v>
      </c>
      <c r="F3935" s="1" t="s">
        <v>2749</v>
      </c>
      <c r="G3935" s="1" t="s">
        <v>18292</v>
      </c>
      <c r="H3935" s="1" t="s">
        <v>18293</v>
      </c>
      <c r="I3935" s="4">
        <v>84.33960648148148</v>
      </c>
      <c r="J3935" s="1">
        <v>427.85</v>
      </c>
      <c r="K3935" s="1">
        <v>65.17</v>
      </c>
      <c r="M3935" s="10">
        <f t="array" ref="M3935">_xlfn.XLOOKUP(A3935,subscriptions!B3935:B10004,subscriptions!D3935:D10004)</f>
        <v>120</v>
      </c>
      <c r="N3935" s="10">
        <f t="array" ref="N3935">_xlfn.XLOOKUP(A3935,subscriptions!B3935:B10004,subscriptions!G3935:G10004)</f>
        <v>10</v>
      </c>
      <c r="O3935" s="10">
        <v>108.0</v>
      </c>
      <c r="P3935" s="10" t="str">
        <f t="array" ref="P3935">_xlfn.XLOOKUP(A3935,subscriptions!B3935:B10004,subscriptions!C3935:C10004)</f>
        <v>Residential</v>
      </c>
      <c r="Q3935" s="10" t="s">
        <v>128</v>
      </c>
      <c r="R3935" s="10" t="s">
        <v>212</v>
      </c>
      <c r="S3935" s="10" t="s">
        <v>234</v>
      </c>
    </row>
    <row r="3936">
      <c r="A3936" s="1" t="s">
        <v>5129</v>
      </c>
      <c r="B3936" s="1" t="s">
        <v>236</v>
      </c>
      <c r="C3936" s="1" t="s">
        <v>673</v>
      </c>
      <c r="D3936" s="1" t="s">
        <v>153</v>
      </c>
      <c r="E3936" s="1" t="s">
        <v>631</v>
      </c>
      <c r="F3936" s="1" t="s">
        <v>922</v>
      </c>
      <c r="G3936" s="1" t="s">
        <v>18294</v>
      </c>
      <c r="H3936" s="1" t="s">
        <v>18295</v>
      </c>
      <c r="I3936" s="4">
        <v>84.33407407407407</v>
      </c>
      <c r="J3936" s="1">
        <v>600.56</v>
      </c>
      <c r="K3936" s="1">
        <v>152.5</v>
      </c>
      <c r="M3936" s="10">
        <f t="array" ref="M3936">_xlfn.XLOOKUP(A3936,subscriptions!B3936:B10004,subscriptions!D3936:D10004)</f>
        <v>80</v>
      </c>
      <c r="N3936" s="10">
        <f t="array" ref="N3936">_xlfn.XLOOKUP(A3936,subscriptions!B3936:B10004,subscriptions!G3936:G10004)</f>
        <v>20</v>
      </c>
      <c r="O3936" s="10">
        <v>64.0</v>
      </c>
      <c r="P3936" s="10" t="str">
        <f t="array" ref="P3936">_xlfn.XLOOKUP(A3936,subscriptions!B3936:B10004,subscriptions!C3936:C10004)</f>
        <v>Roam</v>
      </c>
      <c r="Q3936" s="10" t="s">
        <v>128</v>
      </c>
      <c r="R3936" s="10" t="s">
        <v>148</v>
      </c>
      <c r="S3936" s="10" t="s">
        <v>195</v>
      </c>
    </row>
    <row r="3937">
      <c r="A3937" s="1" t="s">
        <v>5130</v>
      </c>
      <c r="B3937" s="1" t="s">
        <v>329</v>
      </c>
      <c r="C3937" s="1" t="s">
        <v>1973</v>
      </c>
      <c r="D3937" s="1" t="s">
        <v>27</v>
      </c>
      <c r="E3937" s="1" t="s">
        <v>239</v>
      </c>
      <c r="F3937" s="1" t="s">
        <v>2076</v>
      </c>
      <c r="G3937" s="1" t="s">
        <v>18296</v>
      </c>
      <c r="H3937" s="1" t="s">
        <v>18297</v>
      </c>
      <c r="I3937" s="4">
        <v>84.41951388888889</v>
      </c>
      <c r="J3937" s="1">
        <v>1236.0</v>
      </c>
      <c r="K3937" s="1">
        <v>124.3</v>
      </c>
      <c r="M3937" s="10">
        <f t="array" ref="M3937">_xlfn.XLOOKUP(A3937,subscriptions!B3937:B10004,subscriptions!D3937:D10004)</f>
        <v>120</v>
      </c>
      <c r="N3937" s="10">
        <f t="array" ref="N3937">_xlfn.XLOOKUP(A3937,subscriptions!B3937:B10004,subscriptions!G3937:G10004)</f>
        <v>0</v>
      </c>
      <c r="O3937" s="10">
        <v>120.0</v>
      </c>
      <c r="P3937" s="10" t="str">
        <f t="array" ref="P3937">_xlfn.XLOOKUP(A3937,subscriptions!B3937:B10004,subscriptions!C3937:C10004)</f>
        <v>Residential</v>
      </c>
      <c r="Q3937" s="10" t="s">
        <v>173</v>
      </c>
      <c r="R3937" s="10" t="s">
        <v>212</v>
      </c>
      <c r="S3937" s="10" t="s">
        <v>1525</v>
      </c>
    </row>
    <row r="3938">
      <c r="A3938" s="1" t="s">
        <v>5131</v>
      </c>
      <c r="B3938" s="1" t="s">
        <v>132</v>
      </c>
      <c r="C3938" s="1" t="s">
        <v>261</v>
      </c>
      <c r="D3938" s="1" t="s">
        <v>27</v>
      </c>
      <c r="E3938" s="1" t="s">
        <v>219</v>
      </c>
      <c r="F3938" s="1" t="s">
        <v>458</v>
      </c>
      <c r="G3938" s="1" t="s">
        <v>18298</v>
      </c>
      <c r="H3938" s="1" t="s">
        <v>18299</v>
      </c>
      <c r="I3938" s="4">
        <v>84.17032407407407</v>
      </c>
      <c r="J3938" s="1">
        <v>859.85</v>
      </c>
      <c r="K3938" s="1">
        <v>100.39</v>
      </c>
      <c r="M3938" s="10">
        <f t="array" ref="M3938">_xlfn.XLOOKUP(A3938,subscriptions!B3938:B10004,subscriptions!D3938:D10004)</f>
        <v>120</v>
      </c>
      <c r="N3938" s="10">
        <f t="array" ref="N3938">_xlfn.XLOOKUP(A3938,subscriptions!B3938:B10004,subscriptions!G3938:G10004)</f>
        <v>5</v>
      </c>
      <c r="O3938" s="10">
        <v>114.0</v>
      </c>
      <c r="P3938" s="10" t="str">
        <f t="array" ref="P3938">_xlfn.XLOOKUP(A3938,subscriptions!B3938:B10004,subscriptions!C3938:C10004)</f>
        <v>Residential</v>
      </c>
      <c r="Q3938" s="10" t="s">
        <v>194</v>
      </c>
      <c r="R3938" s="10" t="s">
        <v>212</v>
      </c>
      <c r="S3938" s="10" t="s">
        <v>2494</v>
      </c>
    </row>
    <row r="3939">
      <c r="A3939" s="1" t="s">
        <v>5132</v>
      </c>
      <c r="B3939" s="1" t="s">
        <v>312</v>
      </c>
      <c r="C3939" s="1" t="s">
        <v>26</v>
      </c>
      <c r="D3939" s="1" t="s">
        <v>153</v>
      </c>
      <c r="E3939" s="1" t="s">
        <v>332</v>
      </c>
      <c r="F3939" s="1" t="s">
        <v>510</v>
      </c>
      <c r="G3939" s="1" t="s">
        <v>18300</v>
      </c>
      <c r="H3939" s="1" t="s">
        <v>18301</v>
      </c>
      <c r="I3939" s="4">
        <v>84.20917824074074</v>
      </c>
      <c r="J3939" s="1">
        <v>311.93</v>
      </c>
      <c r="K3939" s="1">
        <v>85.88</v>
      </c>
      <c r="M3939" s="10">
        <f t="array" ref="M3939">_xlfn.XLOOKUP(A3939,subscriptions!B3939:B10004,subscriptions!D3939:D10004)</f>
        <v>80</v>
      </c>
      <c r="N3939" s="10">
        <f t="array" ref="N3939">_xlfn.XLOOKUP(A3939,subscriptions!B3939:B10004,subscriptions!G3939:G10004)</f>
        <v>10</v>
      </c>
      <c r="O3939" s="10">
        <v>72.0</v>
      </c>
      <c r="P3939" s="10" t="str">
        <f t="array" ref="P3939">_xlfn.XLOOKUP(A3939,subscriptions!B3939:B10004,subscriptions!C3939:C10004)</f>
        <v>Roam</v>
      </c>
      <c r="Q3939" s="10" t="s">
        <v>128</v>
      </c>
      <c r="R3939" s="10" t="s">
        <v>148</v>
      </c>
      <c r="S3939" s="10" t="s">
        <v>1374</v>
      </c>
    </row>
    <row r="3940">
      <c r="A3940" s="1" t="s">
        <v>5133</v>
      </c>
      <c r="B3940" s="1" t="s">
        <v>2534</v>
      </c>
      <c r="C3940" s="1" t="s">
        <v>920</v>
      </c>
      <c r="D3940" s="1" t="s">
        <v>153</v>
      </c>
      <c r="E3940" s="1" t="s">
        <v>262</v>
      </c>
      <c r="F3940" s="1" t="s">
        <v>4113</v>
      </c>
      <c r="G3940" s="1" t="s">
        <v>18302</v>
      </c>
      <c r="H3940" s="1" t="s">
        <v>18303</v>
      </c>
      <c r="I3940" s="4">
        <v>84.16978009259259</v>
      </c>
      <c r="J3940" s="1">
        <v>331.19</v>
      </c>
      <c r="K3940" s="1">
        <v>69.7</v>
      </c>
      <c r="M3940" s="10">
        <f t="array" ref="M3940">_xlfn.XLOOKUP(A3940,subscriptions!B3940:B10004,subscriptions!D3940:D10004)</f>
        <v>120</v>
      </c>
      <c r="N3940" s="10">
        <f t="array" ref="N3940">_xlfn.XLOOKUP(A3940,subscriptions!B3940:B10004,subscriptions!G3940:G10004)</f>
        <v>20</v>
      </c>
      <c r="O3940" s="10">
        <v>96.0</v>
      </c>
      <c r="P3940" s="10" t="str">
        <f t="array" ref="P3940">_xlfn.XLOOKUP(A3940,subscriptions!B3940:B10004,subscriptions!C3940:C10004)</f>
        <v>Residential</v>
      </c>
      <c r="Q3940" s="10" t="s">
        <v>128</v>
      </c>
      <c r="R3940" s="10" t="s">
        <v>148</v>
      </c>
      <c r="S3940" s="10" t="s">
        <v>213</v>
      </c>
    </row>
    <row r="3941">
      <c r="A3941" s="1" t="s">
        <v>5134</v>
      </c>
      <c r="B3941" s="1" t="s">
        <v>4627</v>
      </c>
      <c r="C3941" s="1" t="s">
        <v>750</v>
      </c>
      <c r="D3941" s="1" t="s">
        <v>27</v>
      </c>
      <c r="E3941" s="1" t="s">
        <v>714</v>
      </c>
      <c r="F3941" s="1" t="s">
        <v>1951</v>
      </c>
      <c r="G3941" s="1" t="s">
        <v>18304</v>
      </c>
      <c r="H3941" s="1" t="s">
        <v>18305</v>
      </c>
      <c r="I3941" s="4">
        <v>84.41887731481482</v>
      </c>
      <c r="J3941" s="1">
        <v>862.3</v>
      </c>
      <c r="K3941" s="1">
        <v>150.74</v>
      </c>
      <c r="M3941" s="10">
        <f t="array" ref="M3941">_xlfn.XLOOKUP(A3941,subscriptions!B3941:B10004,subscriptions!D3941:D10004)</f>
        <v>120</v>
      </c>
      <c r="N3941" s="10">
        <f t="array" ref="N3941">_xlfn.XLOOKUP(A3941,subscriptions!B3941:B10004,subscriptions!G3941:G10004)</f>
        <v>0</v>
      </c>
      <c r="O3941" s="10">
        <v>120.0</v>
      </c>
      <c r="P3941" s="10" t="str">
        <f t="array" ref="P3941">_xlfn.XLOOKUP(A3941,subscriptions!B3941:B10004,subscriptions!C3941:C10004)</f>
        <v>Residential</v>
      </c>
      <c r="Q3941" s="10" t="s">
        <v>173</v>
      </c>
      <c r="R3941" s="10" t="s">
        <v>212</v>
      </c>
      <c r="S3941" s="10" t="s">
        <v>1822</v>
      </c>
    </row>
    <row r="3942">
      <c r="A3942" s="1" t="s">
        <v>5135</v>
      </c>
      <c r="B3942" s="1" t="s">
        <v>132</v>
      </c>
      <c r="C3942" s="1" t="s">
        <v>1347</v>
      </c>
      <c r="D3942" s="1" t="s">
        <v>27</v>
      </c>
      <c r="E3942" s="1" t="s">
        <v>262</v>
      </c>
      <c r="F3942" s="1" t="s">
        <v>263</v>
      </c>
      <c r="G3942" s="1" t="s">
        <v>18306</v>
      </c>
      <c r="H3942" s="1" t="s">
        <v>18307</v>
      </c>
      <c r="I3942" s="4">
        <v>84.41818287037037</v>
      </c>
      <c r="J3942" s="1">
        <v>2173.79</v>
      </c>
      <c r="K3942" s="1">
        <v>391.75</v>
      </c>
      <c r="M3942" s="10">
        <f t="array" ref="M3942">_xlfn.XLOOKUP(A3942,subscriptions!B3942:B10004,subscriptions!D3942:D10004)</f>
        <v>120</v>
      </c>
      <c r="N3942" s="10">
        <f t="array" ref="N3942">_xlfn.XLOOKUP(A3942,subscriptions!B3942:B10004,subscriptions!G3942:G10004)</f>
        <v>5</v>
      </c>
      <c r="O3942" s="10">
        <v>114.0</v>
      </c>
      <c r="P3942" s="10" t="str">
        <f t="array" ref="P3942">_xlfn.XLOOKUP(A3942,subscriptions!B3942:B10004,subscriptions!C3942:C10004)</f>
        <v>Residential</v>
      </c>
      <c r="Q3942" s="10" t="s">
        <v>194</v>
      </c>
      <c r="R3942" s="10" t="s">
        <v>212</v>
      </c>
      <c r="S3942" s="10" t="s">
        <v>3020</v>
      </c>
    </row>
    <row r="3943">
      <c r="A3943" s="1" t="s">
        <v>5137</v>
      </c>
      <c r="B3943" s="1" t="s">
        <v>425</v>
      </c>
      <c r="C3943" s="1" t="s">
        <v>279</v>
      </c>
      <c r="D3943" s="1" t="s">
        <v>153</v>
      </c>
      <c r="E3943" s="1" t="s">
        <v>179</v>
      </c>
      <c r="F3943" s="1" t="s">
        <v>357</v>
      </c>
      <c r="G3943" s="1" t="s">
        <v>18308</v>
      </c>
      <c r="H3943" s="1" t="s">
        <v>18309</v>
      </c>
      <c r="I3943" s="4">
        <v>84.25298611111111</v>
      </c>
      <c r="J3943" s="1">
        <v>3473.65</v>
      </c>
      <c r="K3943" s="1">
        <v>798.4</v>
      </c>
      <c r="L3943" s="1">
        <v>100.0</v>
      </c>
      <c r="M3943" s="10">
        <f t="array" ref="M3943">_xlfn.XLOOKUP(A3943,subscriptions!B3943:B10004,subscriptions!D3943:D10004)</f>
        <v>250</v>
      </c>
      <c r="N3943" s="10">
        <f t="array" ref="N3943">_xlfn.XLOOKUP(A3943,subscriptions!B3943:B10004,subscriptions!G3943:G10004)</f>
        <v>10</v>
      </c>
      <c r="O3943" s="10">
        <v>225.0</v>
      </c>
      <c r="P3943" s="10" t="str">
        <f t="array" ref="P3943">_xlfn.XLOOKUP(A3943,subscriptions!B3943:B10004,subscriptions!C3943:C10004)</f>
        <v>Business</v>
      </c>
      <c r="Q3943" s="10" t="s">
        <v>128</v>
      </c>
      <c r="R3943" s="10" t="s">
        <v>129</v>
      </c>
      <c r="S3943" s="10" t="s">
        <v>916</v>
      </c>
    </row>
    <row r="3944">
      <c r="A3944" s="1" t="s">
        <v>5139</v>
      </c>
      <c r="B3944" s="1" t="s">
        <v>455</v>
      </c>
      <c r="C3944" s="1" t="s">
        <v>884</v>
      </c>
      <c r="D3944" s="1" t="s">
        <v>27</v>
      </c>
      <c r="E3944" s="1" t="s">
        <v>179</v>
      </c>
      <c r="F3944" s="1" t="s">
        <v>1760</v>
      </c>
      <c r="G3944" s="1" t="s">
        <v>18310</v>
      </c>
      <c r="H3944" s="1" t="s">
        <v>18311</v>
      </c>
      <c r="I3944" s="4">
        <v>84.25311342592593</v>
      </c>
      <c r="J3944" s="1">
        <v>181.82</v>
      </c>
      <c r="K3944" s="1">
        <v>49.47</v>
      </c>
      <c r="L3944" s="1">
        <v>100.0</v>
      </c>
      <c r="M3944" s="10">
        <f t="array" ref="M3944">_xlfn.XLOOKUP(A3944,subscriptions!B3944:B10004,subscriptions!D3944:D10004)</f>
        <v>50</v>
      </c>
      <c r="N3944" s="10">
        <f t="array" ref="N3944">_xlfn.XLOOKUP(A3944,subscriptions!B3944:B10004,subscriptions!G3944:G10004)</f>
        <v>20</v>
      </c>
      <c r="O3944" s="10">
        <v>40.0</v>
      </c>
      <c r="P3944" s="10" t="str">
        <f t="array" ref="P3944">_xlfn.XLOOKUP(A3944,subscriptions!B3944:B10004,subscriptions!C3944:C10004)</f>
        <v>Mini</v>
      </c>
      <c r="Q3944" s="10" t="s">
        <v>128</v>
      </c>
      <c r="R3944" s="10" t="s">
        <v>148</v>
      </c>
      <c r="S3944" s="10" t="s">
        <v>916</v>
      </c>
    </row>
    <row r="3945">
      <c r="A3945" s="1" t="s">
        <v>5140</v>
      </c>
      <c r="B3945" s="1" t="s">
        <v>295</v>
      </c>
      <c r="C3945" s="1" t="s">
        <v>871</v>
      </c>
      <c r="D3945" s="1" t="s">
        <v>153</v>
      </c>
      <c r="E3945" s="1" t="s">
        <v>179</v>
      </c>
      <c r="F3945" s="1" t="s">
        <v>901</v>
      </c>
      <c r="G3945" s="1" t="s">
        <v>18312</v>
      </c>
      <c r="H3945" s="1" t="s">
        <v>18313</v>
      </c>
      <c r="I3945" s="4">
        <v>84.17040509259259</v>
      </c>
      <c r="J3945" s="1">
        <v>799.1</v>
      </c>
      <c r="K3945" s="1">
        <v>167.12</v>
      </c>
      <c r="L3945" s="1">
        <v>100.0</v>
      </c>
      <c r="M3945" s="10">
        <f t="array" ref="M3945">_xlfn.XLOOKUP(A3945,subscriptions!B3945:B10004,subscriptions!D3945:D10004)</f>
        <v>80</v>
      </c>
      <c r="N3945" s="10">
        <f t="array" ref="N3945">_xlfn.XLOOKUP(A3945,subscriptions!B3945:B10004,subscriptions!G3945:G10004)</f>
        <v>0</v>
      </c>
      <c r="O3945" s="10">
        <v>80.0</v>
      </c>
      <c r="P3945" s="10" t="str">
        <f t="array" ref="P3945">_xlfn.XLOOKUP(A3945,subscriptions!B3945:B10004,subscriptions!C3945:C10004)</f>
        <v>Roam</v>
      </c>
      <c r="Q3945" s="10" t="s">
        <v>173</v>
      </c>
      <c r="R3945" s="10" t="s">
        <v>148</v>
      </c>
      <c r="S3945" s="10" t="s">
        <v>2494</v>
      </c>
    </row>
    <row r="3946">
      <c r="A3946" s="1" t="s">
        <v>5141</v>
      </c>
      <c r="B3946" s="1" t="s">
        <v>375</v>
      </c>
      <c r="C3946" s="1" t="s">
        <v>1388</v>
      </c>
      <c r="D3946" s="1" t="s">
        <v>27</v>
      </c>
      <c r="E3946" s="1" t="s">
        <v>262</v>
      </c>
      <c r="F3946" s="1" t="s">
        <v>263</v>
      </c>
      <c r="G3946" s="1" t="s">
        <v>18314</v>
      </c>
      <c r="H3946" s="1" t="s">
        <v>18315</v>
      </c>
      <c r="I3946" s="4">
        <v>84.29472222222222</v>
      </c>
      <c r="J3946" s="1">
        <v>208.45</v>
      </c>
      <c r="K3946" s="1">
        <v>33.54</v>
      </c>
      <c r="M3946" s="10">
        <f t="array" ref="M3946">_xlfn.XLOOKUP(A3946,subscriptions!B3946:B10004,subscriptions!D3946:D10004)</f>
        <v>120</v>
      </c>
      <c r="N3946" s="10">
        <f t="array" ref="N3946">_xlfn.XLOOKUP(A3946,subscriptions!B3946:B10004,subscriptions!G3946:G10004)</f>
        <v>5</v>
      </c>
      <c r="O3946" s="10">
        <v>114.0</v>
      </c>
      <c r="P3946" s="10" t="str">
        <f t="array" ref="P3946">_xlfn.XLOOKUP(A3946,subscriptions!B3946:B10004,subscriptions!C3946:C10004)</f>
        <v>Residential</v>
      </c>
      <c r="Q3946" s="10" t="s">
        <v>194</v>
      </c>
      <c r="R3946" s="10" t="s">
        <v>212</v>
      </c>
      <c r="S3946" s="10" t="s">
        <v>2075</v>
      </c>
    </row>
    <row r="3947">
      <c r="A3947" s="1" t="s">
        <v>5142</v>
      </c>
      <c r="B3947" s="1" t="s">
        <v>1527</v>
      </c>
      <c r="C3947" s="1" t="s">
        <v>884</v>
      </c>
      <c r="D3947" s="1" t="s">
        <v>153</v>
      </c>
      <c r="E3947" s="1" t="s">
        <v>262</v>
      </c>
      <c r="F3947" s="1" t="s">
        <v>4344</v>
      </c>
      <c r="G3947" s="1" t="s">
        <v>18316</v>
      </c>
      <c r="H3947" s="1" t="s">
        <v>18317</v>
      </c>
      <c r="I3947" s="4">
        <v>84.29387731481482</v>
      </c>
      <c r="J3947" s="1">
        <v>75.1</v>
      </c>
      <c r="K3947" s="1">
        <v>37.07</v>
      </c>
      <c r="M3947" s="10">
        <f t="array" ref="M3947">_xlfn.XLOOKUP(A3947,subscriptions!B3947:B10004,subscriptions!D3947:D10004)</f>
        <v>80</v>
      </c>
      <c r="N3947" s="10">
        <f t="array" ref="N3947">_xlfn.XLOOKUP(A3947,subscriptions!B3947:B10004,subscriptions!G3947:G10004)</f>
        <v>10</v>
      </c>
      <c r="O3947" s="10">
        <v>72.0</v>
      </c>
      <c r="P3947" s="10" t="str">
        <f t="array" ref="P3947">_xlfn.XLOOKUP(A3947,subscriptions!B3947:B10004,subscriptions!C3947:C10004)</f>
        <v>Roam</v>
      </c>
      <c r="Q3947" s="10" t="s">
        <v>128</v>
      </c>
      <c r="R3947" s="10" t="s">
        <v>148</v>
      </c>
      <c r="S3947" s="10" t="s">
        <v>1458</v>
      </c>
    </row>
    <row r="3948">
      <c r="A3948" s="1" t="s">
        <v>5143</v>
      </c>
      <c r="B3948" s="1" t="s">
        <v>2096</v>
      </c>
      <c r="C3948" s="1" t="s">
        <v>827</v>
      </c>
      <c r="D3948" s="1" t="s">
        <v>27</v>
      </c>
      <c r="E3948" s="1" t="s">
        <v>262</v>
      </c>
      <c r="F3948" s="1" t="s">
        <v>263</v>
      </c>
      <c r="G3948" s="1" t="s">
        <v>18318</v>
      </c>
      <c r="H3948" s="1" t="s">
        <v>18319</v>
      </c>
      <c r="I3948" s="4">
        <v>84.29324074074074</v>
      </c>
      <c r="J3948" s="1">
        <v>1675.82</v>
      </c>
      <c r="K3948" s="1">
        <v>314.42</v>
      </c>
      <c r="M3948" s="10">
        <f t="array" ref="M3948">_xlfn.XLOOKUP(A3948,subscriptions!B3948:B10004,subscriptions!D3948:D10004)</f>
        <v>120</v>
      </c>
      <c r="N3948" s="10">
        <f t="array" ref="N3948">_xlfn.XLOOKUP(A3948,subscriptions!B3948:B10004,subscriptions!G3948:G10004)</f>
        <v>20</v>
      </c>
      <c r="O3948" s="10">
        <v>96.0</v>
      </c>
      <c r="P3948" s="10" t="str">
        <f t="array" ref="P3948">_xlfn.XLOOKUP(A3948,subscriptions!B3948:B10004,subscriptions!C3948:C10004)</f>
        <v>Residential</v>
      </c>
      <c r="Q3948" s="10" t="s">
        <v>128</v>
      </c>
      <c r="R3948" s="10" t="s">
        <v>148</v>
      </c>
      <c r="S3948" s="10" t="s">
        <v>1779</v>
      </c>
    </row>
    <row r="3949">
      <c r="A3949" s="1" t="s">
        <v>5144</v>
      </c>
      <c r="B3949" s="1" t="s">
        <v>2279</v>
      </c>
      <c r="C3949" s="1" t="s">
        <v>920</v>
      </c>
      <c r="D3949" s="1" t="s">
        <v>153</v>
      </c>
      <c r="E3949" s="1" t="s">
        <v>280</v>
      </c>
      <c r="F3949" s="1" t="s">
        <v>494</v>
      </c>
      <c r="G3949" s="1" t="s">
        <v>18320</v>
      </c>
      <c r="H3949" s="1" t="s">
        <v>18321</v>
      </c>
      <c r="I3949" s="4">
        <v>84.41888888888889</v>
      </c>
      <c r="J3949" s="1">
        <v>1433.65</v>
      </c>
      <c r="K3949" s="1">
        <v>345.8</v>
      </c>
      <c r="M3949" s="10">
        <f t="array" ref="M3949">_xlfn.XLOOKUP(A3949,subscriptions!B3949:B10004,subscriptions!D3949:D10004)</f>
        <v>120</v>
      </c>
      <c r="N3949" s="10">
        <f t="array" ref="N3949">_xlfn.XLOOKUP(A3949,subscriptions!B3949:B10004,subscriptions!G3949:G10004)</f>
        <v>0</v>
      </c>
      <c r="O3949" s="10">
        <v>120.0</v>
      </c>
      <c r="P3949" s="10" t="str">
        <f t="array" ref="P3949">_xlfn.XLOOKUP(A3949,subscriptions!B3949:B10004,subscriptions!C3949:C10004)</f>
        <v>Residential</v>
      </c>
      <c r="Q3949" s="10" t="s">
        <v>173</v>
      </c>
      <c r="R3949" s="10" t="s">
        <v>212</v>
      </c>
      <c r="S3949" s="10" t="s">
        <v>1822</v>
      </c>
    </row>
    <row r="3950">
      <c r="A3950" s="1" t="s">
        <v>5145</v>
      </c>
      <c r="B3950" s="1" t="s">
        <v>1995</v>
      </c>
      <c r="C3950" s="1" t="s">
        <v>492</v>
      </c>
      <c r="D3950" s="1" t="s">
        <v>153</v>
      </c>
      <c r="E3950" s="1" t="s">
        <v>179</v>
      </c>
      <c r="F3950" s="1" t="s">
        <v>4595</v>
      </c>
      <c r="G3950" s="1" t="s">
        <v>18322</v>
      </c>
      <c r="H3950" s="1" t="s">
        <v>18323</v>
      </c>
      <c r="I3950" s="4">
        <v>84.38216435185186</v>
      </c>
      <c r="J3950" s="1">
        <v>316.93</v>
      </c>
      <c r="K3950" s="1">
        <v>41.16</v>
      </c>
      <c r="L3950" s="1">
        <v>100.0</v>
      </c>
      <c r="M3950" s="10">
        <f t="array" ref="M3950">_xlfn.XLOOKUP(A3950,subscriptions!B3950:B10004,subscriptions!D3950:D10004)</f>
        <v>120</v>
      </c>
      <c r="N3950" s="10">
        <f t="array" ref="N3950">_xlfn.XLOOKUP(A3950,subscriptions!B3950:B10004,subscriptions!G3950:G10004)</f>
        <v>5</v>
      </c>
      <c r="O3950" s="10">
        <v>114.0</v>
      </c>
      <c r="P3950" s="10" t="str">
        <f t="array" ref="P3950">_xlfn.XLOOKUP(A3950,subscriptions!B3950:B10004,subscriptions!C3950:C10004)</f>
        <v>Residential</v>
      </c>
      <c r="Q3950" s="10" t="s">
        <v>194</v>
      </c>
      <c r="R3950" s="10" t="s">
        <v>212</v>
      </c>
      <c r="S3950" s="10" t="s">
        <v>293</v>
      </c>
    </row>
    <row r="3951">
      <c r="A3951" s="1" t="s">
        <v>5146</v>
      </c>
      <c r="B3951" s="1" t="s">
        <v>389</v>
      </c>
      <c r="C3951" s="1" t="s">
        <v>26</v>
      </c>
      <c r="D3951" s="1" t="s">
        <v>27</v>
      </c>
      <c r="E3951" s="1" t="s">
        <v>332</v>
      </c>
      <c r="F3951" s="1" t="s">
        <v>2415</v>
      </c>
      <c r="G3951" s="1" t="s">
        <v>18324</v>
      </c>
      <c r="H3951" s="1" t="s">
        <v>18325</v>
      </c>
      <c r="I3951" s="4">
        <v>84.37739583333334</v>
      </c>
      <c r="J3951" s="1">
        <v>449.49</v>
      </c>
      <c r="K3951" s="1">
        <v>109.43</v>
      </c>
      <c r="M3951" s="10">
        <f t="array" ref="M3951">_xlfn.XLOOKUP(A3951,subscriptions!B3951:B10004,subscriptions!D3951:D10004)</f>
        <v>120</v>
      </c>
      <c r="N3951" s="10">
        <f t="array" ref="N3951">_xlfn.XLOOKUP(A3951,subscriptions!B3951:B10004,subscriptions!G3951:G10004)</f>
        <v>10</v>
      </c>
      <c r="O3951" s="10">
        <v>108.0</v>
      </c>
      <c r="P3951" s="10" t="str">
        <f t="array" ref="P3951">_xlfn.XLOOKUP(A3951,subscriptions!B3951:B10004,subscriptions!C3951:C10004)</f>
        <v>Residential</v>
      </c>
      <c r="Q3951" s="10" t="s">
        <v>128</v>
      </c>
      <c r="R3951" s="10" t="s">
        <v>212</v>
      </c>
      <c r="S3951" s="10" t="s">
        <v>1360</v>
      </c>
    </row>
    <row r="3952">
      <c r="A3952" s="1" t="s">
        <v>5148</v>
      </c>
      <c r="B3952" s="1" t="s">
        <v>425</v>
      </c>
      <c r="C3952" s="1" t="s">
        <v>800</v>
      </c>
      <c r="D3952" s="1" t="s">
        <v>153</v>
      </c>
      <c r="E3952" s="1" t="s">
        <v>28</v>
      </c>
      <c r="F3952" s="1" t="s">
        <v>1639</v>
      </c>
      <c r="G3952" s="1" t="s">
        <v>18326</v>
      </c>
      <c r="H3952" s="1" t="s">
        <v>18327</v>
      </c>
      <c r="I3952" s="4">
        <v>84.17372685185185</v>
      </c>
      <c r="J3952" s="1">
        <v>85.99</v>
      </c>
      <c r="K3952" s="1">
        <v>20.76</v>
      </c>
      <c r="M3952" s="10">
        <f t="array" ref="M3952">_xlfn.XLOOKUP(A3952,subscriptions!B3952:B10004,subscriptions!D3952:D10004)</f>
        <v>250</v>
      </c>
      <c r="N3952" s="10">
        <f t="array" ref="N3952">_xlfn.XLOOKUP(A3952,subscriptions!B3952:B10004,subscriptions!G3952:G10004)</f>
        <v>20</v>
      </c>
      <c r="O3952" s="10">
        <v>200.0</v>
      </c>
      <c r="P3952" s="10" t="str">
        <f t="array" ref="P3952">_xlfn.XLOOKUP(A3952,subscriptions!B3952:B10004,subscriptions!C3952:C10004)</f>
        <v>Business</v>
      </c>
      <c r="Q3952" s="10" t="s">
        <v>128</v>
      </c>
      <c r="R3952" s="10" t="s">
        <v>129</v>
      </c>
      <c r="S3952" s="10" t="s">
        <v>3087</v>
      </c>
    </row>
    <row r="3953">
      <c r="A3953" s="1" t="s">
        <v>5149</v>
      </c>
      <c r="B3953" s="1" t="s">
        <v>1027</v>
      </c>
      <c r="C3953" s="1" t="s">
        <v>279</v>
      </c>
      <c r="D3953" s="1" t="s">
        <v>153</v>
      </c>
      <c r="E3953" s="1" t="s">
        <v>239</v>
      </c>
      <c r="F3953" s="1" t="s">
        <v>2364</v>
      </c>
      <c r="G3953" s="1" t="s">
        <v>18328</v>
      </c>
      <c r="H3953" s="1" t="s">
        <v>18329</v>
      </c>
      <c r="I3953" s="4">
        <v>84.3383449074074</v>
      </c>
      <c r="J3953" s="1">
        <v>2752.23</v>
      </c>
      <c r="K3953" s="1">
        <v>266.25</v>
      </c>
      <c r="M3953" s="10">
        <f t="array" ref="M3953">_xlfn.XLOOKUP(A3953,subscriptions!B3953:B10004,subscriptions!D3953:D10004)</f>
        <v>80</v>
      </c>
      <c r="N3953" s="10">
        <f t="array" ref="N3953">_xlfn.XLOOKUP(A3953,subscriptions!B3953:B10004,subscriptions!G3953:G10004)</f>
        <v>0</v>
      </c>
      <c r="O3953" s="10">
        <v>80.0</v>
      </c>
      <c r="P3953" s="10" t="str">
        <f t="array" ref="P3953">_xlfn.XLOOKUP(A3953,subscriptions!B3953:B10004,subscriptions!C3953:C10004)</f>
        <v>Roam</v>
      </c>
      <c r="Q3953" s="10" t="s">
        <v>173</v>
      </c>
      <c r="R3953" s="10" t="s">
        <v>148</v>
      </c>
      <c r="S3953" s="10" t="s">
        <v>2086</v>
      </c>
    </row>
    <row r="3954">
      <c r="A3954" s="1" t="s">
        <v>5150</v>
      </c>
      <c r="B3954" s="1" t="s">
        <v>573</v>
      </c>
      <c r="C3954" s="1" t="s">
        <v>1507</v>
      </c>
      <c r="D3954" s="1" t="s">
        <v>27</v>
      </c>
      <c r="E3954" s="1" t="s">
        <v>280</v>
      </c>
      <c r="F3954" s="1" t="s">
        <v>1665</v>
      </c>
      <c r="G3954" s="1" t="s">
        <v>18330</v>
      </c>
      <c r="H3954" s="1" t="s">
        <v>18331</v>
      </c>
      <c r="I3954" s="4">
        <v>84.16908564814815</v>
      </c>
      <c r="J3954" s="1">
        <v>5564.87</v>
      </c>
      <c r="K3954" s="1">
        <v>1088.87</v>
      </c>
      <c r="M3954" s="10">
        <f t="array" ref="M3954">_xlfn.XLOOKUP(A3954,subscriptions!B3954:B10004,subscriptions!D3954:D10004)</f>
        <v>50</v>
      </c>
      <c r="N3954" s="10">
        <f t="array" ref="N3954">_xlfn.XLOOKUP(A3954,subscriptions!B3954:B10004,subscriptions!G3954:G10004)</f>
        <v>5</v>
      </c>
      <c r="O3954" s="10">
        <v>47.5</v>
      </c>
      <c r="P3954" s="10" t="str">
        <f t="array" ref="P3954">_xlfn.XLOOKUP(A3954,subscriptions!B3954:B10004,subscriptions!C3954:C10004)</f>
        <v>Mini</v>
      </c>
      <c r="Q3954" s="10" t="s">
        <v>194</v>
      </c>
      <c r="R3954" s="10" t="s">
        <v>148</v>
      </c>
      <c r="S3954" s="10" t="s">
        <v>1504</v>
      </c>
    </row>
    <row r="3955">
      <c r="A3955" s="1" t="s">
        <v>5152</v>
      </c>
      <c r="B3955" s="1" t="s">
        <v>748</v>
      </c>
      <c r="C3955" s="1" t="s">
        <v>1142</v>
      </c>
      <c r="D3955" s="1" t="s">
        <v>27</v>
      </c>
      <c r="E3955" s="1" t="s">
        <v>179</v>
      </c>
      <c r="F3955" s="1" t="s">
        <v>357</v>
      </c>
      <c r="G3955" s="1" t="s">
        <v>18332</v>
      </c>
      <c r="H3955" s="1" t="s">
        <v>18333</v>
      </c>
      <c r="I3955" s="4">
        <v>84.29932870370371</v>
      </c>
      <c r="J3955" s="1">
        <v>268.34</v>
      </c>
      <c r="K3955" s="1">
        <v>44.11</v>
      </c>
      <c r="L3955" s="1">
        <v>100.0</v>
      </c>
      <c r="M3955" s="10">
        <f t="array" ref="M3955">_xlfn.XLOOKUP(A3955,subscriptions!B3955:B10004,subscriptions!D3955:D10004)</f>
        <v>120</v>
      </c>
      <c r="N3955" s="10">
        <f t="array" ref="N3955">_xlfn.XLOOKUP(A3955,subscriptions!B3955:B10004,subscriptions!G3955:G10004)</f>
        <v>10</v>
      </c>
      <c r="O3955" s="10">
        <v>108.0</v>
      </c>
      <c r="P3955" s="10" t="str">
        <f t="array" ref="P3955">_xlfn.XLOOKUP(A3955,subscriptions!B3955:B10004,subscriptions!C3955:C10004)</f>
        <v>Residential</v>
      </c>
      <c r="Q3955" s="10" t="s">
        <v>128</v>
      </c>
      <c r="R3955" s="10" t="s">
        <v>212</v>
      </c>
      <c r="S3955" s="10" t="s">
        <v>522</v>
      </c>
    </row>
    <row r="3956">
      <c r="A3956" s="1" t="s">
        <v>5153</v>
      </c>
      <c r="B3956" s="1" t="s">
        <v>1491</v>
      </c>
      <c r="C3956" s="1" t="s">
        <v>441</v>
      </c>
      <c r="D3956" s="1" t="s">
        <v>153</v>
      </c>
      <c r="E3956" s="1" t="s">
        <v>111</v>
      </c>
      <c r="F3956" s="1" t="s">
        <v>1227</v>
      </c>
      <c r="G3956" s="1" t="s">
        <v>18334</v>
      </c>
      <c r="H3956" s="1" t="s">
        <v>18335</v>
      </c>
      <c r="I3956" s="4">
        <v>84.3411111111111</v>
      </c>
      <c r="J3956" s="1">
        <v>444.92</v>
      </c>
      <c r="K3956" s="1">
        <v>115.27</v>
      </c>
      <c r="M3956" s="10">
        <f t="array" ref="M3956">_xlfn.XLOOKUP(A3956,subscriptions!B3956:B10004,subscriptions!D3956:D10004)</f>
        <v>120</v>
      </c>
      <c r="N3956" s="10">
        <f t="array" ref="N3956">_xlfn.XLOOKUP(A3956,subscriptions!B3956:B10004,subscriptions!G3956:G10004)</f>
        <v>20</v>
      </c>
      <c r="O3956" s="10">
        <v>96.0</v>
      </c>
      <c r="P3956" s="10" t="str">
        <f t="array" ref="P3956">_xlfn.XLOOKUP(A3956,subscriptions!B3956:B10004,subscriptions!C3956:C10004)</f>
        <v>Residential</v>
      </c>
      <c r="Q3956" s="10" t="s">
        <v>128</v>
      </c>
      <c r="R3956" s="10" t="s">
        <v>148</v>
      </c>
      <c r="S3956" s="10" t="s">
        <v>259</v>
      </c>
    </row>
    <row r="3957">
      <c r="A3957" s="1" t="s">
        <v>5154</v>
      </c>
      <c r="B3957" s="1" t="s">
        <v>1444</v>
      </c>
      <c r="C3957" s="1" t="s">
        <v>827</v>
      </c>
      <c r="D3957" s="1" t="s">
        <v>27</v>
      </c>
      <c r="E3957" s="1" t="s">
        <v>111</v>
      </c>
      <c r="F3957" s="1" t="s">
        <v>154</v>
      </c>
      <c r="G3957" s="1" t="s">
        <v>18336</v>
      </c>
      <c r="H3957" s="1" t="s">
        <v>18337</v>
      </c>
      <c r="I3957" s="4">
        <v>84.25429398148148</v>
      </c>
      <c r="J3957" s="1">
        <v>3092.09</v>
      </c>
      <c r="K3957" s="1">
        <v>556.06</v>
      </c>
      <c r="M3957" s="10">
        <f t="array" ref="M3957">_xlfn.XLOOKUP(A3957,subscriptions!B3957:B10004,subscriptions!D3957:D10004)</f>
        <v>80</v>
      </c>
      <c r="N3957" s="10">
        <f t="array" ref="N3957">_xlfn.XLOOKUP(A3957,subscriptions!B3957:B10004,subscriptions!G3957:G10004)</f>
        <v>0</v>
      </c>
      <c r="O3957" s="10">
        <v>80.0</v>
      </c>
      <c r="P3957" s="10" t="str">
        <f t="array" ref="P3957">_xlfn.XLOOKUP(A3957,subscriptions!B3957:B10004,subscriptions!C3957:C10004)</f>
        <v>Roam</v>
      </c>
      <c r="Q3957" s="10" t="s">
        <v>173</v>
      </c>
      <c r="R3957" s="10" t="s">
        <v>148</v>
      </c>
      <c r="S3957" s="10" t="s">
        <v>2046</v>
      </c>
    </row>
    <row r="3958">
      <c r="A3958" s="1" t="s">
        <v>5155</v>
      </c>
      <c r="B3958" s="1" t="s">
        <v>969</v>
      </c>
      <c r="C3958" s="1" t="s">
        <v>2483</v>
      </c>
      <c r="D3958" s="1" t="s">
        <v>27</v>
      </c>
      <c r="E3958" s="1" t="s">
        <v>111</v>
      </c>
      <c r="F3958" s="1" t="s">
        <v>154</v>
      </c>
      <c r="G3958" s="1" t="s">
        <v>18338</v>
      </c>
      <c r="H3958" s="1" t="s">
        <v>18339</v>
      </c>
      <c r="I3958" s="4">
        <v>84.37645833333333</v>
      </c>
      <c r="J3958" s="1">
        <v>3964.97</v>
      </c>
      <c r="K3958" s="1">
        <v>657.53</v>
      </c>
      <c r="M3958" s="10">
        <f t="array" ref="M3958">_xlfn.XLOOKUP(A3958,subscriptions!B3958:B10004,subscriptions!D3958:D10004)</f>
        <v>250</v>
      </c>
      <c r="N3958" s="10">
        <f t="array" ref="N3958">_xlfn.XLOOKUP(A3958,subscriptions!B3958:B10004,subscriptions!G3958:G10004)</f>
        <v>5</v>
      </c>
      <c r="O3958" s="10">
        <v>237.5</v>
      </c>
      <c r="P3958" s="10" t="str">
        <f t="array" ref="P3958">_xlfn.XLOOKUP(A3958,subscriptions!B3958:B10004,subscriptions!C3958:C10004)</f>
        <v>Business</v>
      </c>
      <c r="Q3958" s="10" t="s">
        <v>194</v>
      </c>
      <c r="R3958" s="10" t="s">
        <v>129</v>
      </c>
      <c r="S3958" s="10" t="s">
        <v>3910</v>
      </c>
    </row>
    <row r="3959">
      <c r="A3959" s="1" t="s">
        <v>5156</v>
      </c>
      <c r="B3959" s="1" t="s">
        <v>472</v>
      </c>
      <c r="C3959" s="1" t="s">
        <v>3912</v>
      </c>
      <c r="D3959" s="1" t="s">
        <v>27</v>
      </c>
      <c r="E3959" s="1" t="s">
        <v>111</v>
      </c>
      <c r="F3959" s="1" t="s">
        <v>154</v>
      </c>
      <c r="G3959" s="1" t="s">
        <v>18340</v>
      </c>
      <c r="H3959" s="1" t="s">
        <v>18341</v>
      </c>
      <c r="I3959" s="4">
        <v>84.38269675925926</v>
      </c>
      <c r="J3959" s="1">
        <v>866.13</v>
      </c>
      <c r="K3959" s="1">
        <v>94.16</v>
      </c>
      <c r="M3959" s="10">
        <f t="array" ref="M3959">_xlfn.XLOOKUP(A3959,subscriptions!B3959:B10004,subscriptions!D3959:D10004)</f>
        <v>120</v>
      </c>
      <c r="N3959" s="10">
        <f t="array" ref="N3959">_xlfn.XLOOKUP(A3959,subscriptions!B3959:B10004,subscriptions!G3959:G10004)</f>
        <v>10</v>
      </c>
      <c r="O3959" s="10">
        <v>108.0</v>
      </c>
      <c r="P3959" s="10" t="str">
        <f t="array" ref="P3959">_xlfn.XLOOKUP(A3959,subscriptions!B3959:B10004,subscriptions!C3959:C10004)</f>
        <v>Residential</v>
      </c>
      <c r="Q3959" s="10" t="s">
        <v>128</v>
      </c>
      <c r="R3959" s="10" t="s">
        <v>212</v>
      </c>
      <c r="S3959" s="10" t="s">
        <v>671</v>
      </c>
    </row>
    <row r="3960">
      <c r="A3960" s="1" t="s">
        <v>5157</v>
      </c>
      <c r="B3960" s="1" t="s">
        <v>686</v>
      </c>
      <c r="C3960" s="1" t="s">
        <v>1388</v>
      </c>
      <c r="D3960" s="1" t="s">
        <v>153</v>
      </c>
      <c r="E3960" s="1" t="s">
        <v>28</v>
      </c>
      <c r="F3960" s="1" t="s">
        <v>526</v>
      </c>
      <c r="G3960" s="1" t="s">
        <v>18342</v>
      </c>
      <c r="H3960" s="1" t="s">
        <v>18343</v>
      </c>
      <c r="I3960" s="4">
        <v>84.29600694444444</v>
      </c>
      <c r="J3960" s="1">
        <v>127.92</v>
      </c>
      <c r="K3960" s="1">
        <v>26.03</v>
      </c>
      <c r="M3960" s="10">
        <f t="array" ref="M3960">_xlfn.XLOOKUP(A3960,subscriptions!B3960:B10004,subscriptions!D3960:D10004)</f>
        <v>120</v>
      </c>
      <c r="N3960" s="10">
        <f t="array" ref="N3960">_xlfn.XLOOKUP(A3960,subscriptions!B3960:B10004,subscriptions!G3960:G10004)</f>
        <v>20</v>
      </c>
      <c r="O3960" s="10">
        <v>96.0</v>
      </c>
      <c r="P3960" s="10" t="str">
        <f t="array" ref="P3960">_xlfn.XLOOKUP(A3960,subscriptions!B3960:B10004,subscriptions!C3960:C10004)</f>
        <v>Residential</v>
      </c>
      <c r="Q3960" s="10" t="s">
        <v>128</v>
      </c>
      <c r="R3960" s="10" t="s">
        <v>148</v>
      </c>
      <c r="S3960" s="10" t="s">
        <v>655</v>
      </c>
    </row>
    <row r="3961">
      <c r="A3961" s="1" t="s">
        <v>5158</v>
      </c>
      <c r="B3961" s="1" t="s">
        <v>645</v>
      </c>
      <c r="C3961" s="1" t="s">
        <v>1678</v>
      </c>
      <c r="D3961" s="1" t="s">
        <v>153</v>
      </c>
      <c r="E3961" s="1" t="s">
        <v>111</v>
      </c>
      <c r="F3961" s="1" t="s">
        <v>1362</v>
      </c>
      <c r="G3961" s="1" t="s">
        <v>18344</v>
      </c>
      <c r="H3961" s="1" t="s">
        <v>18345</v>
      </c>
      <c r="I3961" s="4">
        <v>84.37663194444444</v>
      </c>
      <c r="J3961" s="1">
        <v>110.28</v>
      </c>
      <c r="K3961" s="1">
        <v>30.86</v>
      </c>
      <c r="M3961" s="10">
        <f t="array" ref="M3961">_xlfn.XLOOKUP(A3961,subscriptions!B3961:B10004,subscriptions!D3961:D10004)</f>
        <v>120</v>
      </c>
      <c r="N3961" s="10">
        <f t="array" ref="N3961">_xlfn.XLOOKUP(A3961,subscriptions!B3961:B10004,subscriptions!G3961:G10004)</f>
        <v>0</v>
      </c>
      <c r="O3961" s="10">
        <v>120.0</v>
      </c>
      <c r="P3961" s="10" t="str">
        <f t="array" ref="P3961">_xlfn.XLOOKUP(A3961,subscriptions!B3961:B10004,subscriptions!C3961:C10004)</f>
        <v>Residential</v>
      </c>
      <c r="Q3961" s="10" t="s">
        <v>173</v>
      </c>
      <c r="R3961" s="10" t="s">
        <v>212</v>
      </c>
      <c r="S3961" s="10" t="s">
        <v>3910</v>
      </c>
    </row>
    <row r="3962">
      <c r="A3962" s="1" t="s">
        <v>5159</v>
      </c>
      <c r="B3962" s="1" t="s">
        <v>109</v>
      </c>
      <c r="C3962" s="1" t="s">
        <v>2483</v>
      </c>
      <c r="D3962" s="1" t="s">
        <v>27</v>
      </c>
      <c r="E3962" s="1" t="s">
        <v>179</v>
      </c>
      <c r="F3962" s="1" t="s">
        <v>901</v>
      </c>
      <c r="G3962" s="1" t="s">
        <v>18346</v>
      </c>
      <c r="H3962" s="1" t="s">
        <v>18347</v>
      </c>
      <c r="I3962" s="4">
        <v>84.29532407407407</v>
      </c>
      <c r="J3962" s="1">
        <v>1329.8</v>
      </c>
      <c r="K3962" s="1">
        <v>240.87</v>
      </c>
      <c r="L3962" s="1">
        <v>100.0</v>
      </c>
      <c r="M3962" s="10">
        <f t="array" ref="M3962">_xlfn.XLOOKUP(A3962,subscriptions!B3962:B10004,subscriptions!D3962:D10004)</f>
        <v>50</v>
      </c>
      <c r="N3962" s="10">
        <f t="array" ref="N3962">_xlfn.XLOOKUP(A3962,subscriptions!B3962:B10004,subscriptions!G3962:G10004)</f>
        <v>5</v>
      </c>
      <c r="O3962" s="10">
        <v>47.5</v>
      </c>
      <c r="P3962" s="10" t="str">
        <f t="array" ref="P3962">_xlfn.XLOOKUP(A3962,subscriptions!B3962:B10004,subscriptions!C3962:C10004)</f>
        <v>Mini</v>
      </c>
      <c r="Q3962" s="10" t="s">
        <v>194</v>
      </c>
      <c r="R3962" s="10" t="s">
        <v>148</v>
      </c>
      <c r="S3962" s="10" t="s">
        <v>1026</v>
      </c>
    </row>
    <row r="3963">
      <c r="A3963" s="1" t="s">
        <v>5160</v>
      </c>
      <c r="B3963" s="1" t="s">
        <v>177</v>
      </c>
      <c r="C3963" s="1" t="s">
        <v>734</v>
      </c>
      <c r="D3963" s="1" t="s">
        <v>153</v>
      </c>
      <c r="E3963" s="1" t="s">
        <v>219</v>
      </c>
      <c r="F3963" s="1" t="s">
        <v>220</v>
      </c>
      <c r="G3963" s="1" t="s">
        <v>18348</v>
      </c>
      <c r="H3963" s="1" t="s">
        <v>18349</v>
      </c>
      <c r="I3963" s="4">
        <v>84.41832175925926</v>
      </c>
      <c r="J3963" s="1">
        <v>798.58</v>
      </c>
      <c r="K3963" s="1">
        <v>135.86</v>
      </c>
      <c r="M3963" s="10">
        <f t="array" ref="M3963">_xlfn.XLOOKUP(A3963,subscriptions!B3963:B10004,subscriptions!D3963:D10004)</f>
        <v>120</v>
      </c>
      <c r="N3963" s="10">
        <f t="array" ref="N3963">_xlfn.XLOOKUP(A3963,subscriptions!B3963:B10004,subscriptions!G3963:G10004)</f>
        <v>10</v>
      </c>
      <c r="O3963" s="10">
        <v>108.0</v>
      </c>
      <c r="P3963" s="10" t="str">
        <f t="array" ref="P3963">_xlfn.XLOOKUP(A3963,subscriptions!B3963:B10004,subscriptions!C3963:C10004)</f>
        <v>Residential</v>
      </c>
      <c r="Q3963" s="10" t="s">
        <v>128</v>
      </c>
      <c r="R3963" s="10" t="s">
        <v>212</v>
      </c>
      <c r="S3963" s="10" t="s">
        <v>3020</v>
      </c>
    </row>
    <row r="3964">
      <c r="A3964" s="1" t="s">
        <v>5163</v>
      </c>
      <c r="B3964" s="1" t="s">
        <v>216</v>
      </c>
      <c r="C3964" s="1" t="s">
        <v>1100</v>
      </c>
      <c r="D3964" s="1" t="s">
        <v>153</v>
      </c>
      <c r="E3964" s="1" t="s">
        <v>239</v>
      </c>
      <c r="F3964" s="1" t="s">
        <v>240</v>
      </c>
      <c r="G3964" s="1" t="s">
        <v>18350</v>
      </c>
      <c r="H3964" s="1" t="s">
        <v>18351</v>
      </c>
      <c r="I3964" s="4">
        <v>84.21550925925926</v>
      </c>
      <c r="J3964" s="1">
        <v>93.61</v>
      </c>
      <c r="K3964" s="1">
        <v>25.87</v>
      </c>
      <c r="M3964" s="10">
        <f t="array" ref="M3964">_xlfn.XLOOKUP(A3964,subscriptions!B3964:B10004,subscriptions!D3964:D10004)</f>
        <v>120</v>
      </c>
      <c r="N3964" s="10">
        <f t="array" ref="N3964">_xlfn.XLOOKUP(A3964,subscriptions!B3964:B10004,subscriptions!G3964:G10004)</f>
        <v>20</v>
      </c>
      <c r="O3964" s="10">
        <v>96.0</v>
      </c>
      <c r="P3964" s="10" t="str">
        <f t="array" ref="P3964">_xlfn.XLOOKUP(A3964,subscriptions!B3964:B10004,subscriptions!C3964:C10004)</f>
        <v>Residential</v>
      </c>
      <c r="Q3964" s="10" t="s">
        <v>128</v>
      </c>
      <c r="R3964" s="10" t="s">
        <v>148</v>
      </c>
      <c r="S3964" s="10" t="s">
        <v>1212</v>
      </c>
    </row>
    <row r="3965">
      <c r="A3965" s="1" t="s">
        <v>5164</v>
      </c>
      <c r="B3965" s="1" t="s">
        <v>748</v>
      </c>
      <c r="C3965" s="1" t="s">
        <v>279</v>
      </c>
      <c r="D3965" s="1" t="s">
        <v>27</v>
      </c>
      <c r="E3965" s="1" t="s">
        <v>179</v>
      </c>
      <c r="F3965" s="1" t="s">
        <v>4595</v>
      </c>
      <c r="G3965" s="1" t="s">
        <v>18352</v>
      </c>
      <c r="H3965" s="1" t="s">
        <v>18353</v>
      </c>
      <c r="I3965" s="4">
        <v>84.37876157407408</v>
      </c>
      <c r="J3965" s="1">
        <v>1362.91</v>
      </c>
      <c r="K3965" s="1">
        <v>174.43</v>
      </c>
      <c r="L3965" s="1">
        <v>100.0</v>
      </c>
      <c r="M3965" s="10">
        <f t="array" ref="M3965">_xlfn.XLOOKUP(A3965,subscriptions!B3965:B10004,subscriptions!D3965:D10004)</f>
        <v>120</v>
      </c>
      <c r="N3965" s="10">
        <f t="array" ref="N3965">_xlfn.XLOOKUP(A3965,subscriptions!B3965:B10004,subscriptions!G3965:G10004)</f>
        <v>0</v>
      </c>
      <c r="O3965" s="10">
        <v>120.0</v>
      </c>
      <c r="P3965" s="10" t="str">
        <f t="array" ref="P3965">_xlfn.XLOOKUP(A3965,subscriptions!B3965:B10004,subscriptions!C3965:C10004)</f>
        <v>Residential</v>
      </c>
      <c r="Q3965" s="10" t="s">
        <v>173</v>
      </c>
      <c r="R3965" s="10" t="s">
        <v>212</v>
      </c>
      <c r="S3965" s="10" t="s">
        <v>1622</v>
      </c>
    </row>
    <row r="3966">
      <c r="A3966" s="1" t="s">
        <v>5165</v>
      </c>
      <c r="B3966" s="1" t="s">
        <v>1506</v>
      </c>
      <c r="C3966" s="1" t="s">
        <v>152</v>
      </c>
      <c r="D3966" s="1" t="s">
        <v>27</v>
      </c>
      <c r="E3966" s="1" t="s">
        <v>179</v>
      </c>
      <c r="F3966" s="1" t="s">
        <v>181</v>
      </c>
      <c r="G3966" s="1" t="s">
        <v>18354</v>
      </c>
      <c r="H3966" s="1" t="s">
        <v>18355</v>
      </c>
      <c r="I3966" s="4">
        <v>84.38134259259259</v>
      </c>
      <c r="J3966" s="1">
        <v>67.05</v>
      </c>
      <c r="K3966" s="1">
        <v>19.84</v>
      </c>
      <c r="L3966" s="1">
        <v>100.0</v>
      </c>
      <c r="M3966" s="10">
        <f t="array" ref="M3966">_xlfn.XLOOKUP(A3966,subscriptions!B3966:B10004,subscriptions!D3966:D10004)</f>
        <v>120</v>
      </c>
      <c r="N3966" s="10">
        <f t="array" ref="N3966">_xlfn.XLOOKUP(A3966,subscriptions!B3966:B10004,subscriptions!G3966:G10004)</f>
        <v>5</v>
      </c>
      <c r="O3966" s="10">
        <v>114.0</v>
      </c>
      <c r="P3966" s="10" t="str">
        <f t="array" ref="P3966">_xlfn.XLOOKUP(A3966,subscriptions!B3966:B10004,subscriptions!C3966:C10004)</f>
        <v>Residential</v>
      </c>
      <c r="Q3966" s="10" t="s">
        <v>194</v>
      </c>
      <c r="R3966" s="10" t="s">
        <v>212</v>
      </c>
      <c r="S3966" s="10" t="s">
        <v>1789</v>
      </c>
    </row>
    <row r="3967">
      <c r="A3967" s="1" t="s">
        <v>5166</v>
      </c>
      <c r="B3967" s="1" t="s">
        <v>589</v>
      </c>
      <c r="C3967" s="1" t="s">
        <v>1876</v>
      </c>
      <c r="D3967" s="1" t="s">
        <v>153</v>
      </c>
      <c r="E3967" s="1" t="s">
        <v>332</v>
      </c>
      <c r="F3967" s="1" t="s">
        <v>1749</v>
      </c>
      <c r="G3967" s="1" t="s">
        <v>18356</v>
      </c>
      <c r="H3967" s="1" t="s">
        <v>18357</v>
      </c>
      <c r="I3967" s="4">
        <v>84.2940625</v>
      </c>
      <c r="J3967" s="1">
        <v>2372.32</v>
      </c>
      <c r="K3967" s="1">
        <v>345.09</v>
      </c>
      <c r="M3967" s="10">
        <f t="array" ref="M3967">_xlfn.XLOOKUP(A3967,subscriptions!B3967:B10004,subscriptions!D3967:D10004)</f>
        <v>50</v>
      </c>
      <c r="N3967" s="10">
        <f t="array" ref="N3967">_xlfn.XLOOKUP(A3967,subscriptions!B3967:B10004,subscriptions!G3967:G10004)</f>
        <v>10</v>
      </c>
      <c r="O3967" s="10">
        <v>45.0</v>
      </c>
      <c r="P3967" s="10" t="str">
        <f t="array" ref="P3967">_xlfn.XLOOKUP(A3967,subscriptions!B3967:B10004,subscriptions!C3967:C10004)</f>
        <v>Mini</v>
      </c>
      <c r="Q3967" s="10" t="s">
        <v>128</v>
      </c>
      <c r="R3967" s="10" t="s">
        <v>148</v>
      </c>
      <c r="S3967" s="10" t="s">
        <v>1458</v>
      </c>
    </row>
    <row r="3968">
      <c r="A3968" s="1" t="s">
        <v>5167</v>
      </c>
      <c r="B3968" s="1" t="s">
        <v>1044</v>
      </c>
      <c r="C3968" s="1" t="s">
        <v>296</v>
      </c>
      <c r="D3968" s="1" t="s">
        <v>27</v>
      </c>
      <c r="E3968" s="1" t="s">
        <v>332</v>
      </c>
      <c r="F3968" s="1" t="s">
        <v>1749</v>
      </c>
      <c r="G3968" s="1" t="s">
        <v>18358</v>
      </c>
      <c r="H3968" s="1" t="s">
        <v>18359</v>
      </c>
      <c r="I3968" s="4">
        <v>84.29476851851852</v>
      </c>
      <c r="J3968" s="1">
        <v>598.86</v>
      </c>
      <c r="K3968" s="1">
        <v>112.29</v>
      </c>
      <c r="M3968" s="10">
        <f t="array" ref="M3968">_xlfn.XLOOKUP(A3968,subscriptions!B3968:B10004,subscriptions!D3968:D10004)</f>
        <v>120</v>
      </c>
      <c r="N3968" s="10">
        <f t="array" ref="N3968">_xlfn.XLOOKUP(A3968,subscriptions!B3968:B10004,subscriptions!G3968:G10004)</f>
        <v>20</v>
      </c>
      <c r="O3968" s="10">
        <v>96.0</v>
      </c>
      <c r="P3968" s="10" t="str">
        <f t="array" ref="P3968">_xlfn.XLOOKUP(A3968,subscriptions!B3968:B10004,subscriptions!C3968:C10004)</f>
        <v>Residential</v>
      </c>
      <c r="Q3968" s="10" t="s">
        <v>128</v>
      </c>
      <c r="R3968" s="10" t="s">
        <v>148</v>
      </c>
      <c r="S3968" s="10" t="s">
        <v>2075</v>
      </c>
    </row>
    <row r="3969">
      <c r="A3969" s="1" t="s">
        <v>5168</v>
      </c>
      <c r="B3969" s="1" t="s">
        <v>1262</v>
      </c>
      <c r="C3969" s="1" t="s">
        <v>2483</v>
      </c>
      <c r="D3969" s="1" t="s">
        <v>27</v>
      </c>
      <c r="E3969" s="1" t="s">
        <v>714</v>
      </c>
      <c r="F3969" s="1" t="s">
        <v>1951</v>
      </c>
      <c r="G3969" s="1" t="s">
        <v>18360</v>
      </c>
      <c r="H3969" s="1" t="s">
        <v>18361</v>
      </c>
      <c r="I3969" s="4">
        <v>84.21615740740741</v>
      </c>
      <c r="J3969" s="1">
        <v>111.64</v>
      </c>
      <c r="K3969" s="1">
        <v>31.25</v>
      </c>
      <c r="M3969" s="10">
        <f t="array" ref="M3969">_xlfn.XLOOKUP(A3969,subscriptions!B3969:B10004,subscriptions!D3969:D10004)</f>
        <v>250</v>
      </c>
      <c r="N3969" s="10">
        <f t="array" ref="N3969">_xlfn.XLOOKUP(A3969,subscriptions!B3969:B10004,subscriptions!G3969:G10004)</f>
        <v>0</v>
      </c>
      <c r="O3969" s="10">
        <v>250.0</v>
      </c>
      <c r="P3969" s="10" t="str">
        <f t="array" ref="P3969">_xlfn.XLOOKUP(A3969,subscriptions!B3969:B10004,subscriptions!C3969:C10004)</f>
        <v>Business</v>
      </c>
      <c r="Q3969" s="10" t="s">
        <v>173</v>
      </c>
      <c r="R3969" s="10" t="s">
        <v>129</v>
      </c>
      <c r="S3969" s="10" t="s">
        <v>2596</v>
      </c>
    </row>
    <row r="3970">
      <c r="A3970" s="1" t="s">
        <v>5169</v>
      </c>
      <c r="B3970" s="1" t="s">
        <v>941</v>
      </c>
      <c r="C3970" s="1" t="s">
        <v>296</v>
      </c>
      <c r="D3970" s="1" t="s">
        <v>27</v>
      </c>
      <c r="E3970" s="1" t="s">
        <v>631</v>
      </c>
      <c r="F3970" s="1" t="s">
        <v>2293</v>
      </c>
      <c r="G3970" s="1" t="s">
        <v>18362</v>
      </c>
      <c r="H3970" s="1" t="s">
        <v>18363</v>
      </c>
      <c r="I3970" s="4">
        <v>84.20996527777778</v>
      </c>
      <c r="J3970" s="1">
        <v>1381.38</v>
      </c>
      <c r="K3970" s="1">
        <v>223.02</v>
      </c>
      <c r="M3970" s="10">
        <f t="array" ref="M3970">_xlfn.XLOOKUP(A3970,subscriptions!B3970:B10004,subscriptions!D3970:D10004)</f>
        <v>80</v>
      </c>
      <c r="N3970" s="10">
        <f t="array" ref="N3970">_xlfn.XLOOKUP(A3970,subscriptions!B3970:B10004,subscriptions!G3970:G10004)</f>
        <v>5</v>
      </c>
      <c r="O3970" s="10">
        <v>76.0</v>
      </c>
      <c r="P3970" s="10" t="str">
        <f t="array" ref="P3970">_xlfn.XLOOKUP(A3970,subscriptions!B3970:B10004,subscriptions!C3970:C10004)</f>
        <v>Roam</v>
      </c>
      <c r="Q3970" s="10" t="s">
        <v>194</v>
      </c>
      <c r="R3970" s="10" t="s">
        <v>148</v>
      </c>
      <c r="S3970" s="10" t="s">
        <v>353</v>
      </c>
    </row>
    <row r="3971">
      <c r="A3971" s="1" t="s">
        <v>5170</v>
      </c>
      <c r="B3971" s="1" t="s">
        <v>941</v>
      </c>
      <c r="C3971" s="1" t="s">
        <v>3912</v>
      </c>
      <c r="D3971" s="1" t="s">
        <v>27</v>
      </c>
      <c r="E3971" s="1" t="s">
        <v>332</v>
      </c>
      <c r="F3971" s="1" t="s">
        <v>2415</v>
      </c>
      <c r="G3971" s="1" t="s">
        <v>18364</v>
      </c>
      <c r="H3971" s="1" t="s">
        <v>18365</v>
      </c>
      <c r="I3971" s="4">
        <v>84.34033564814816</v>
      </c>
      <c r="J3971" s="1">
        <v>810.46</v>
      </c>
      <c r="K3971" s="1">
        <v>205.24</v>
      </c>
      <c r="M3971" s="10">
        <f t="array" ref="M3971">_xlfn.XLOOKUP(A3971,subscriptions!B3971:B10004,subscriptions!D3971:D10004)</f>
        <v>50</v>
      </c>
      <c r="N3971" s="10">
        <f t="array" ref="N3971">_xlfn.XLOOKUP(A3971,subscriptions!B3971:B10004,subscriptions!G3971:G10004)</f>
        <v>10</v>
      </c>
      <c r="O3971" s="10">
        <v>45.0</v>
      </c>
      <c r="P3971" s="10" t="str">
        <f t="array" ref="P3971">_xlfn.XLOOKUP(A3971,subscriptions!B3971:B10004,subscriptions!C3971:C10004)</f>
        <v>Mini</v>
      </c>
      <c r="Q3971" s="10" t="s">
        <v>128</v>
      </c>
      <c r="R3971" s="10" t="s">
        <v>148</v>
      </c>
      <c r="S3971" s="10" t="s">
        <v>616</v>
      </c>
    </row>
    <row r="3972">
      <c r="A3972" s="1" t="s">
        <v>5171</v>
      </c>
      <c r="B3972" s="1" t="s">
        <v>1491</v>
      </c>
      <c r="C3972" s="1" t="s">
        <v>884</v>
      </c>
      <c r="D3972" s="1" t="s">
        <v>153</v>
      </c>
      <c r="E3972" s="1" t="s">
        <v>280</v>
      </c>
      <c r="F3972" s="1" t="s">
        <v>494</v>
      </c>
      <c r="G3972" s="1" t="s">
        <v>18366</v>
      </c>
      <c r="H3972" s="1" t="s">
        <v>18367</v>
      </c>
      <c r="I3972" s="4">
        <v>84.25521990740741</v>
      </c>
      <c r="J3972" s="1">
        <v>5513.02</v>
      </c>
      <c r="K3972" s="1">
        <v>1254.57</v>
      </c>
      <c r="M3972" s="10">
        <f t="array" ref="M3972">_xlfn.XLOOKUP(A3972,subscriptions!B3972:B10004,subscriptions!D3972:D10004)</f>
        <v>250</v>
      </c>
      <c r="N3972" s="10">
        <f t="array" ref="N3972">_xlfn.XLOOKUP(A3972,subscriptions!B3972:B10004,subscriptions!G3972:G10004)</f>
        <v>20</v>
      </c>
      <c r="O3972" s="10">
        <v>200.0</v>
      </c>
      <c r="P3972" s="10" t="str">
        <f t="array" ref="P3972">_xlfn.XLOOKUP(A3972,subscriptions!B3972:B10004,subscriptions!C3972:C10004)</f>
        <v>Business</v>
      </c>
      <c r="Q3972" s="10" t="s">
        <v>128</v>
      </c>
      <c r="R3972" s="10" t="s">
        <v>129</v>
      </c>
      <c r="S3972" s="10" t="s">
        <v>149</v>
      </c>
    </row>
    <row r="3973">
      <c r="A3973" s="1" t="s">
        <v>5172</v>
      </c>
      <c r="B3973" s="1" t="s">
        <v>4509</v>
      </c>
      <c r="C3973" s="1" t="s">
        <v>1507</v>
      </c>
      <c r="D3973" s="1" t="s">
        <v>153</v>
      </c>
      <c r="E3973" s="1" t="s">
        <v>714</v>
      </c>
      <c r="F3973" s="1" t="s">
        <v>715</v>
      </c>
      <c r="G3973" s="1" t="s">
        <v>18368</v>
      </c>
      <c r="H3973" s="1" t="s">
        <v>18369</v>
      </c>
      <c r="I3973" s="4">
        <v>84.37650462962964</v>
      </c>
      <c r="J3973" s="1">
        <v>1228.55</v>
      </c>
      <c r="K3973" s="1">
        <v>168.96</v>
      </c>
      <c r="M3973" s="10">
        <f t="array" ref="M3973">_xlfn.XLOOKUP(A3973,subscriptions!B3973:B10004,subscriptions!D3973:D10004)</f>
        <v>120</v>
      </c>
      <c r="N3973" s="10">
        <f t="array" ref="N3973">_xlfn.XLOOKUP(A3973,subscriptions!B3973:B10004,subscriptions!G3973:G10004)</f>
        <v>0</v>
      </c>
      <c r="O3973" s="10">
        <v>120.0</v>
      </c>
      <c r="P3973" s="10" t="str">
        <f t="array" ref="P3973">_xlfn.XLOOKUP(A3973,subscriptions!B3973:B10004,subscriptions!C3973:C10004)</f>
        <v>Residential</v>
      </c>
      <c r="Q3973" s="10" t="s">
        <v>173</v>
      </c>
      <c r="R3973" s="10" t="s">
        <v>212</v>
      </c>
      <c r="S3973" s="10" t="s">
        <v>3910</v>
      </c>
    </row>
    <row r="3974">
      <c r="A3974" s="1" t="s">
        <v>5175</v>
      </c>
      <c r="B3974" s="1" t="s">
        <v>1173</v>
      </c>
      <c r="C3974" s="1" t="s">
        <v>198</v>
      </c>
      <c r="D3974" s="1" t="s">
        <v>27</v>
      </c>
      <c r="E3974" s="1" t="s">
        <v>239</v>
      </c>
      <c r="F3974" s="1" t="s">
        <v>2076</v>
      </c>
      <c r="G3974" s="1" t="s">
        <v>18370</v>
      </c>
      <c r="H3974" s="1" t="s">
        <v>18371</v>
      </c>
      <c r="I3974" s="4">
        <v>84.25633101851852</v>
      </c>
      <c r="J3974" s="1">
        <v>532.87</v>
      </c>
      <c r="K3974" s="1">
        <v>95.7</v>
      </c>
      <c r="M3974" s="10">
        <f t="array" ref="M3974">_xlfn.XLOOKUP(A3974,subscriptions!B3974:B10004,subscriptions!D3974:D10004)</f>
        <v>120</v>
      </c>
      <c r="N3974" s="10">
        <f t="array" ref="N3974">_xlfn.XLOOKUP(A3974,subscriptions!B3974:B10004,subscriptions!G3974:G10004)</f>
        <v>5</v>
      </c>
      <c r="O3974" s="10">
        <v>114.0</v>
      </c>
      <c r="P3974" s="10" t="str">
        <f t="array" ref="P3974">_xlfn.XLOOKUP(A3974,subscriptions!B3974:B10004,subscriptions!C3974:C10004)</f>
        <v>Residential</v>
      </c>
      <c r="Q3974" s="10" t="s">
        <v>194</v>
      </c>
      <c r="R3974" s="10" t="s">
        <v>212</v>
      </c>
      <c r="S3974" s="10" t="s">
        <v>130</v>
      </c>
    </row>
    <row r="3975">
      <c r="A3975" s="1" t="s">
        <v>5176</v>
      </c>
      <c r="B3975" s="1" t="s">
        <v>1009</v>
      </c>
      <c r="C3975" s="1" t="s">
        <v>296</v>
      </c>
      <c r="D3975" s="1" t="s">
        <v>153</v>
      </c>
      <c r="E3975" s="1" t="s">
        <v>280</v>
      </c>
      <c r="F3975" s="1" t="s">
        <v>494</v>
      </c>
      <c r="G3975" s="1" t="s">
        <v>18372</v>
      </c>
      <c r="H3975" s="1" t="s">
        <v>18373</v>
      </c>
      <c r="I3975" s="4">
        <v>84.16746527777778</v>
      </c>
      <c r="J3975" s="1">
        <v>1903.91</v>
      </c>
      <c r="K3975" s="1">
        <v>339.83</v>
      </c>
      <c r="M3975" s="10">
        <f t="array" ref="M3975">_xlfn.XLOOKUP(A3975,subscriptions!B3975:B10004,subscriptions!D3975:D10004)</f>
        <v>120</v>
      </c>
      <c r="N3975" s="10">
        <f t="array" ref="N3975">_xlfn.XLOOKUP(A3975,subscriptions!B3975:B10004,subscriptions!G3975:G10004)</f>
        <v>10</v>
      </c>
      <c r="O3975" s="10">
        <v>108.0</v>
      </c>
      <c r="P3975" s="10" t="str">
        <f t="array" ref="P3975">_xlfn.XLOOKUP(A3975,subscriptions!B3975:B10004,subscriptions!C3975:C10004)</f>
        <v>Residential</v>
      </c>
      <c r="Q3975" s="10" t="s">
        <v>128</v>
      </c>
      <c r="R3975" s="10" t="s">
        <v>212</v>
      </c>
      <c r="S3975" s="10" t="s">
        <v>1412</v>
      </c>
    </row>
    <row r="3976">
      <c r="A3976" s="1" t="s">
        <v>5177</v>
      </c>
      <c r="B3976" s="1" t="s">
        <v>355</v>
      </c>
      <c r="C3976" s="1" t="s">
        <v>473</v>
      </c>
      <c r="D3976" s="1" t="s">
        <v>153</v>
      </c>
      <c r="E3976" s="1" t="s">
        <v>239</v>
      </c>
      <c r="F3976" s="1" t="s">
        <v>2267</v>
      </c>
      <c r="G3976" s="1" t="s">
        <v>18374</v>
      </c>
      <c r="H3976" s="1" t="s">
        <v>18375</v>
      </c>
      <c r="I3976" s="4">
        <v>84.33436342592593</v>
      </c>
      <c r="J3976" s="1">
        <v>525.14</v>
      </c>
      <c r="K3976" s="1">
        <v>84.77</v>
      </c>
      <c r="M3976" s="10">
        <f t="array" ref="M3976">_xlfn.XLOOKUP(A3976,subscriptions!B3976:B10004,subscriptions!D3976:D10004)</f>
        <v>120</v>
      </c>
      <c r="N3976" s="10">
        <f t="array" ref="N3976">_xlfn.XLOOKUP(A3976,subscriptions!B3976:B10004,subscriptions!G3976:G10004)</f>
        <v>20</v>
      </c>
      <c r="O3976" s="10">
        <v>96.0</v>
      </c>
      <c r="P3976" s="10" t="str">
        <f t="array" ref="P3976">_xlfn.XLOOKUP(A3976,subscriptions!B3976:B10004,subscriptions!C3976:C10004)</f>
        <v>Residential</v>
      </c>
      <c r="Q3976" s="10" t="s">
        <v>128</v>
      </c>
      <c r="R3976" s="10" t="s">
        <v>148</v>
      </c>
      <c r="S3976" s="10" t="s">
        <v>195</v>
      </c>
    </row>
    <row r="3977">
      <c r="A3977" s="1" t="s">
        <v>5178</v>
      </c>
      <c r="B3977" s="1" t="s">
        <v>6037</v>
      </c>
      <c r="C3977" s="1" t="s">
        <v>1876</v>
      </c>
      <c r="D3977" s="1" t="s">
        <v>27</v>
      </c>
      <c r="E3977" s="1" t="s">
        <v>28</v>
      </c>
      <c r="F3977" s="1" t="s">
        <v>687</v>
      </c>
      <c r="G3977" s="1" t="s">
        <v>18376</v>
      </c>
      <c r="H3977" s="1" t="s">
        <v>18377</v>
      </c>
      <c r="I3977" s="4">
        <v>84.3343287037037</v>
      </c>
      <c r="J3977" s="1">
        <v>3568.92</v>
      </c>
      <c r="K3977" s="1">
        <v>790.8</v>
      </c>
      <c r="M3977" s="10">
        <f t="array" ref="M3977">_xlfn.XLOOKUP(A3977,subscriptions!B3977:B10004,subscriptions!D3977:D10004)</f>
        <v>120</v>
      </c>
      <c r="N3977" s="10">
        <f t="array" ref="N3977">_xlfn.XLOOKUP(A3977,subscriptions!B3977:B10004,subscriptions!G3977:G10004)</f>
        <v>0</v>
      </c>
      <c r="O3977" s="10">
        <v>120.0</v>
      </c>
      <c r="P3977" s="10" t="str">
        <f t="array" ref="P3977">_xlfn.XLOOKUP(A3977,subscriptions!B3977:B10004,subscriptions!C3977:C10004)</f>
        <v>Residential</v>
      </c>
      <c r="Q3977" s="10" t="s">
        <v>173</v>
      </c>
      <c r="R3977" s="10" t="s">
        <v>212</v>
      </c>
      <c r="S3977" s="10" t="s">
        <v>195</v>
      </c>
    </row>
    <row r="3978">
      <c r="A3978" s="1" t="s">
        <v>5179</v>
      </c>
      <c r="B3978" s="1" t="s">
        <v>713</v>
      </c>
      <c r="C3978" s="1" t="s">
        <v>750</v>
      </c>
      <c r="D3978" s="1" t="s">
        <v>27</v>
      </c>
      <c r="E3978" s="1" t="s">
        <v>280</v>
      </c>
      <c r="F3978" s="1" t="s">
        <v>1665</v>
      </c>
      <c r="G3978" s="1" t="s">
        <v>18378</v>
      </c>
      <c r="H3978" s="1" t="s">
        <v>18379</v>
      </c>
      <c r="I3978" s="4">
        <v>84.29600694444444</v>
      </c>
      <c r="J3978" s="1">
        <v>754.34</v>
      </c>
      <c r="K3978" s="1">
        <v>136.21</v>
      </c>
      <c r="M3978" s="10">
        <f t="array" ref="M3978">_xlfn.XLOOKUP(A3978,subscriptions!B3978:B10004,subscriptions!D3978:D10004)</f>
        <v>120</v>
      </c>
      <c r="N3978" s="10">
        <f t="array" ref="N3978">_xlfn.XLOOKUP(A3978,subscriptions!B3978:B10004,subscriptions!G3978:G10004)</f>
        <v>5</v>
      </c>
      <c r="O3978" s="10">
        <v>114.0</v>
      </c>
      <c r="P3978" s="10" t="str">
        <f t="array" ref="P3978">_xlfn.XLOOKUP(A3978,subscriptions!B3978:B10004,subscriptions!C3978:C10004)</f>
        <v>Residential</v>
      </c>
      <c r="Q3978" s="10" t="s">
        <v>194</v>
      </c>
      <c r="R3978" s="10" t="s">
        <v>212</v>
      </c>
      <c r="S3978" s="10" t="s">
        <v>655</v>
      </c>
    </row>
    <row r="3979">
      <c r="A3979" s="1" t="s">
        <v>5180</v>
      </c>
      <c r="B3979" s="1" t="s">
        <v>329</v>
      </c>
      <c r="C3979" s="1" t="s">
        <v>1507</v>
      </c>
      <c r="D3979" s="1" t="s">
        <v>27</v>
      </c>
      <c r="E3979" s="1" t="s">
        <v>219</v>
      </c>
      <c r="F3979" s="1" t="s">
        <v>458</v>
      </c>
      <c r="G3979" s="1" t="s">
        <v>18380</v>
      </c>
      <c r="H3979" s="1" t="s">
        <v>18381</v>
      </c>
      <c r="I3979" s="4">
        <v>84.21533564814816</v>
      </c>
      <c r="J3979" s="1">
        <v>1247.32</v>
      </c>
      <c r="K3979" s="1">
        <v>214.05</v>
      </c>
      <c r="M3979" s="10">
        <f t="array" ref="M3979">_xlfn.XLOOKUP(A3979,subscriptions!B3979:B10004,subscriptions!D3979:D10004)</f>
        <v>120</v>
      </c>
      <c r="N3979" s="10">
        <f t="array" ref="N3979">_xlfn.XLOOKUP(A3979,subscriptions!B3979:B10004,subscriptions!G3979:G10004)</f>
        <v>10</v>
      </c>
      <c r="O3979" s="10">
        <v>108.0</v>
      </c>
      <c r="P3979" s="10" t="str">
        <f t="array" ref="P3979">_xlfn.XLOOKUP(A3979,subscriptions!B3979:B10004,subscriptions!C3979:C10004)</f>
        <v>Residential</v>
      </c>
      <c r="Q3979" s="10" t="s">
        <v>128</v>
      </c>
      <c r="R3979" s="10" t="s">
        <v>212</v>
      </c>
      <c r="S3979" s="10" t="s">
        <v>1212</v>
      </c>
    </row>
    <row r="3980">
      <c r="A3980" s="1" t="s">
        <v>5181</v>
      </c>
      <c r="B3980" s="1" t="s">
        <v>1995</v>
      </c>
      <c r="C3980" s="1" t="s">
        <v>1833</v>
      </c>
      <c r="D3980" s="1" t="s">
        <v>153</v>
      </c>
      <c r="E3980" s="1" t="s">
        <v>280</v>
      </c>
      <c r="F3980" s="1" t="s">
        <v>494</v>
      </c>
      <c r="G3980" s="1" t="s">
        <v>18382</v>
      </c>
      <c r="H3980" s="1" t="s">
        <v>18383</v>
      </c>
      <c r="I3980" s="4">
        <v>84.33623842592593</v>
      </c>
      <c r="J3980" s="1">
        <v>127.85</v>
      </c>
      <c r="K3980" s="1">
        <v>33.95</v>
      </c>
      <c r="M3980" s="10">
        <f t="array" ref="M3980">_xlfn.XLOOKUP(A3980,subscriptions!B3980:B10004,subscriptions!D3980:D10004)</f>
        <v>120</v>
      </c>
      <c r="N3980" s="10">
        <f t="array" ref="N3980">_xlfn.XLOOKUP(A3980,subscriptions!B3980:B10004,subscriptions!G3980:G10004)</f>
        <v>20</v>
      </c>
      <c r="O3980" s="10">
        <v>96.0</v>
      </c>
      <c r="P3980" s="10" t="str">
        <f t="array" ref="P3980">_xlfn.XLOOKUP(A3980,subscriptions!B3980:B10004,subscriptions!C3980:C10004)</f>
        <v>Residential</v>
      </c>
      <c r="Q3980" s="10" t="s">
        <v>128</v>
      </c>
      <c r="R3980" s="10" t="s">
        <v>148</v>
      </c>
      <c r="S3980" s="10" t="s">
        <v>1971</v>
      </c>
    </row>
    <row r="3981">
      <c r="A3981" s="1" t="s">
        <v>5182</v>
      </c>
      <c r="B3981" s="1" t="s">
        <v>1009</v>
      </c>
      <c r="C3981" s="1" t="s">
        <v>1200</v>
      </c>
      <c r="D3981" s="1" t="s">
        <v>153</v>
      </c>
      <c r="E3981" s="1" t="s">
        <v>179</v>
      </c>
      <c r="F3981" s="1" t="s">
        <v>4595</v>
      </c>
      <c r="G3981" s="1" t="s">
        <v>18384</v>
      </c>
      <c r="H3981" s="1" t="s">
        <v>18385</v>
      </c>
      <c r="I3981" s="4">
        <v>84.29881944444445</v>
      </c>
      <c r="J3981" s="1">
        <v>883.01</v>
      </c>
      <c r="K3981" s="1">
        <v>74.77</v>
      </c>
      <c r="L3981" s="1">
        <v>100.0</v>
      </c>
      <c r="M3981" s="10">
        <f t="array" ref="M3981">_xlfn.XLOOKUP(A3981,subscriptions!B3981:B10004,subscriptions!D3981:D10004)</f>
        <v>120</v>
      </c>
      <c r="N3981" s="10">
        <f t="array" ref="N3981">_xlfn.XLOOKUP(A3981,subscriptions!B3981:B10004,subscriptions!G3981:G10004)</f>
        <v>0</v>
      </c>
      <c r="O3981" s="10">
        <v>120.0</v>
      </c>
      <c r="P3981" s="10" t="str">
        <f t="array" ref="P3981">_xlfn.XLOOKUP(A3981,subscriptions!B3981:B10004,subscriptions!C3981:C10004)</f>
        <v>Residential</v>
      </c>
      <c r="Q3981" s="10" t="s">
        <v>173</v>
      </c>
      <c r="R3981" s="10" t="s">
        <v>212</v>
      </c>
      <c r="S3981" s="10" t="s">
        <v>276</v>
      </c>
    </row>
    <row r="3982">
      <c r="A3982" s="1" t="s">
        <v>5183</v>
      </c>
      <c r="B3982" s="1" t="s">
        <v>177</v>
      </c>
      <c r="C3982" s="1" t="s">
        <v>1492</v>
      </c>
      <c r="D3982" s="1" t="s">
        <v>153</v>
      </c>
      <c r="E3982" s="1" t="s">
        <v>332</v>
      </c>
      <c r="F3982" s="1" t="s">
        <v>1749</v>
      </c>
      <c r="G3982" s="1" t="s">
        <v>18386</v>
      </c>
      <c r="H3982" s="1" t="s">
        <v>18387</v>
      </c>
      <c r="I3982" s="4">
        <v>84.29946759259259</v>
      </c>
      <c r="J3982" s="1">
        <v>2728.94</v>
      </c>
      <c r="K3982" s="1">
        <v>450.07</v>
      </c>
      <c r="M3982" s="10">
        <f t="array" ref="M3982">_xlfn.XLOOKUP(A3982,subscriptions!B3982:B10004,subscriptions!D3982:D10004)</f>
        <v>120</v>
      </c>
      <c r="N3982" s="10">
        <f t="array" ref="N3982">_xlfn.XLOOKUP(A3982,subscriptions!B3982:B10004,subscriptions!G3982:G10004)</f>
        <v>5</v>
      </c>
      <c r="O3982" s="10">
        <v>114.0</v>
      </c>
      <c r="P3982" s="10" t="str">
        <f t="array" ref="P3982">_xlfn.XLOOKUP(A3982,subscriptions!B3982:B10004,subscriptions!C3982:C10004)</f>
        <v>Residential</v>
      </c>
      <c r="Q3982" s="10" t="s">
        <v>194</v>
      </c>
      <c r="R3982" s="10" t="s">
        <v>212</v>
      </c>
      <c r="S3982" s="10" t="s">
        <v>522</v>
      </c>
    </row>
    <row r="3983">
      <c r="A3983" s="1" t="s">
        <v>5184</v>
      </c>
      <c r="B3983" s="1" t="s">
        <v>1972</v>
      </c>
      <c r="C3983" s="1" t="s">
        <v>426</v>
      </c>
      <c r="D3983" s="1" t="s">
        <v>27</v>
      </c>
      <c r="E3983" s="1" t="s">
        <v>332</v>
      </c>
      <c r="F3983" s="1" t="s">
        <v>427</v>
      </c>
      <c r="G3983" s="1" t="s">
        <v>18388</v>
      </c>
      <c r="H3983" s="1" t="s">
        <v>18389</v>
      </c>
      <c r="I3983" s="4">
        <v>84.30009259259259</v>
      </c>
      <c r="J3983" s="1">
        <v>2507.13</v>
      </c>
      <c r="K3983" s="1">
        <v>447.32</v>
      </c>
      <c r="M3983" s="10">
        <f t="array" ref="M3983">_xlfn.XLOOKUP(A3983,subscriptions!B3983:B10004,subscriptions!D3983:D10004)</f>
        <v>120</v>
      </c>
      <c r="N3983" s="10">
        <f t="array" ref="N3983">_xlfn.XLOOKUP(A3983,subscriptions!B3983:B10004,subscriptions!G3983:G10004)</f>
        <v>10</v>
      </c>
      <c r="O3983" s="10">
        <v>108.0</v>
      </c>
      <c r="P3983" s="10" t="str">
        <f t="array" ref="P3983">_xlfn.XLOOKUP(A3983,subscriptions!B3983:B10004,subscriptions!C3983:C10004)</f>
        <v>Residential</v>
      </c>
      <c r="Q3983" s="10" t="s">
        <v>128</v>
      </c>
      <c r="R3983" s="10" t="s">
        <v>212</v>
      </c>
      <c r="S3983" s="10" t="s">
        <v>1172</v>
      </c>
    </row>
    <row r="3984">
      <c r="A3984" s="1" t="s">
        <v>5187</v>
      </c>
      <c r="B3984" s="1" t="s">
        <v>2534</v>
      </c>
      <c r="C3984" s="1" t="s">
        <v>1876</v>
      </c>
      <c r="D3984" s="1" t="s">
        <v>153</v>
      </c>
      <c r="E3984" s="1" t="s">
        <v>219</v>
      </c>
      <c r="F3984" s="1" t="s">
        <v>590</v>
      </c>
      <c r="G3984" s="1" t="s">
        <v>18390</v>
      </c>
      <c r="H3984" s="1" t="s">
        <v>18391</v>
      </c>
      <c r="I3984" s="4">
        <v>84.29380787037037</v>
      </c>
      <c r="J3984" s="1">
        <v>431.02</v>
      </c>
      <c r="K3984" s="1">
        <v>85.6</v>
      </c>
      <c r="M3984" s="10">
        <f t="array" ref="M3984">_xlfn.XLOOKUP(A3984,subscriptions!B3984:B10004,subscriptions!D3984:D10004)</f>
        <v>80</v>
      </c>
      <c r="N3984" s="10">
        <f t="array" ref="N3984">_xlfn.XLOOKUP(A3984,subscriptions!B3984:B10004,subscriptions!G3984:G10004)</f>
        <v>20</v>
      </c>
      <c r="O3984" s="10">
        <v>64.0</v>
      </c>
      <c r="P3984" s="10" t="str">
        <f t="array" ref="P3984">_xlfn.XLOOKUP(A3984,subscriptions!B3984:B10004,subscriptions!C3984:C10004)</f>
        <v>Roam</v>
      </c>
      <c r="Q3984" s="10" t="s">
        <v>128</v>
      </c>
      <c r="R3984" s="10" t="s">
        <v>148</v>
      </c>
      <c r="S3984" s="10" t="s">
        <v>1458</v>
      </c>
    </row>
    <row r="3985">
      <c r="A3985" s="1" t="s">
        <v>5188</v>
      </c>
      <c r="B3985" s="1" t="s">
        <v>312</v>
      </c>
      <c r="C3985" s="1" t="s">
        <v>26</v>
      </c>
      <c r="D3985" s="1" t="s">
        <v>153</v>
      </c>
      <c r="E3985" s="1" t="s">
        <v>239</v>
      </c>
      <c r="F3985" s="1" t="s">
        <v>2765</v>
      </c>
      <c r="G3985" s="1" t="s">
        <v>18392</v>
      </c>
      <c r="H3985" s="1" t="s">
        <v>18393</v>
      </c>
      <c r="I3985" s="4">
        <v>84.21673611111112</v>
      </c>
      <c r="J3985" s="1">
        <v>434.43</v>
      </c>
      <c r="K3985" s="1">
        <v>101.69</v>
      </c>
      <c r="M3985" s="10">
        <f t="array" ref="M3985">_xlfn.XLOOKUP(A3985,subscriptions!B3985:B10004,subscriptions!D3985:D10004)</f>
        <v>120</v>
      </c>
      <c r="N3985" s="10">
        <f t="array" ref="N3985">_xlfn.XLOOKUP(A3985,subscriptions!B3985:B10004,subscriptions!G3985:G10004)</f>
        <v>0</v>
      </c>
      <c r="O3985" s="10">
        <v>120.0</v>
      </c>
      <c r="P3985" s="10" t="str">
        <f t="array" ref="P3985">_xlfn.XLOOKUP(A3985,subscriptions!B3985:B10004,subscriptions!C3985:C10004)</f>
        <v>Residential</v>
      </c>
      <c r="Q3985" s="10" t="s">
        <v>173</v>
      </c>
      <c r="R3985" s="10" t="s">
        <v>212</v>
      </c>
      <c r="S3985" s="10" t="s">
        <v>453</v>
      </c>
    </row>
    <row r="3986">
      <c r="A3986" s="1" t="s">
        <v>5189</v>
      </c>
      <c r="B3986" s="1" t="s">
        <v>589</v>
      </c>
      <c r="C3986" s="1" t="s">
        <v>1415</v>
      </c>
      <c r="D3986" s="1" t="s">
        <v>153</v>
      </c>
      <c r="E3986" s="1" t="s">
        <v>631</v>
      </c>
      <c r="F3986" s="1" t="s">
        <v>1115</v>
      </c>
      <c r="G3986" s="1" t="s">
        <v>18394</v>
      </c>
      <c r="H3986" s="1" t="s">
        <v>18395</v>
      </c>
      <c r="I3986" s="4">
        <v>84.21070601851852</v>
      </c>
      <c r="J3986" s="1">
        <v>2599.91</v>
      </c>
      <c r="K3986" s="1">
        <v>561.89</v>
      </c>
      <c r="M3986" s="10">
        <f t="array" ref="M3986">_xlfn.XLOOKUP(A3986,subscriptions!B3986:B10004,subscriptions!D3986:D10004)</f>
        <v>120</v>
      </c>
      <c r="N3986" s="10">
        <f t="array" ref="N3986">_xlfn.XLOOKUP(A3986,subscriptions!B3986:B10004,subscriptions!G3986:G10004)</f>
        <v>5</v>
      </c>
      <c r="O3986" s="10">
        <v>114.0</v>
      </c>
      <c r="P3986" s="10" t="str">
        <f t="array" ref="P3986">_xlfn.XLOOKUP(A3986,subscriptions!B3986:B10004,subscriptions!C3986:C10004)</f>
        <v>Residential</v>
      </c>
      <c r="Q3986" s="10" t="s">
        <v>194</v>
      </c>
      <c r="R3986" s="10" t="s">
        <v>212</v>
      </c>
      <c r="S3986" s="10" t="s">
        <v>770</v>
      </c>
    </row>
    <row r="3987">
      <c r="A3987" s="1" t="s">
        <v>5190</v>
      </c>
      <c r="B3987" s="1" t="s">
        <v>4627</v>
      </c>
      <c r="C3987" s="1" t="s">
        <v>800</v>
      </c>
      <c r="D3987" s="1" t="s">
        <v>27</v>
      </c>
      <c r="E3987" s="1" t="s">
        <v>28</v>
      </c>
      <c r="F3987" s="1" t="s">
        <v>29</v>
      </c>
      <c r="G3987" s="1" t="s">
        <v>18396</v>
      </c>
      <c r="H3987" s="1" t="s">
        <v>18397</v>
      </c>
      <c r="I3987" s="4">
        <v>84.33752314814815</v>
      </c>
      <c r="J3987" s="1">
        <v>4047.45</v>
      </c>
      <c r="K3987" s="1">
        <v>730.18</v>
      </c>
      <c r="M3987" s="10">
        <f t="array" ref="M3987">_xlfn.XLOOKUP(A3987,subscriptions!B3987:B10004,subscriptions!D3987:D10004)</f>
        <v>50</v>
      </c>
      <c r="N3987" s="10">
        <f t="array" ref="N3987">_xlfn.XLOOKUP(A3987,subscriptions!B3987:B10004,subscriptions!G3987:G10004)</f>
        <v>10</v>
      </c>
      <c r="O3987" s="10">
        <v>45.0</v>
      </c>
      <c r="P3987" s="10" t="str">
        <f t="array" ref="P3987">_xlfn.XLOOKUP(A3987,subscriptions!B3987:B10004,subscriptions!C3987:C10004)</f>
        <v>Mini</v>
      </c>
      <c r="Q3987" s="10" t="s">
        <v>128</v>
      </c>
      <c r="R3987" s="10" t="s">
        <v>148</v>
      </c>
      <c r="S3987" s="10" t="s">
        <v>1961</v>
      </c>
    </row>
    <row r="3988">
      <c r="A3988" s="1" t="s">
        <v>5191</v>
      </c>
      <c r="B3988" s="1" t="s">
        <v>713</v>
      </c>
      <c r="C3988" s="1" t="s">
        <v>296</v>
      </c>
      <c r="D3988" s="1" t="s">
        <v>27</v>
      </c>
      <c r="E3988" s="1" t="s">
        <v>239</v>
      </c>
      <c r="F3988" s="1" t="s">
        <v>2076</v>
      </c>
      <c r="G3988" s="1" t="s">
        <v>18398</v>
      </c>
      <c r="H3988" s="1" t="s">
        <v>18399</v>
      </c>
      <c r="I3988" s="4">
        <v>84.21605324074073</v>
      </c>
      <c r="J3988" s="1">
        <v>200.33</v>
      </c>
      <c r="K3988" s="1">
        <v>35.58</v>
      </c>
      <c r="M3988" s="10">
        <f t="array" ref="M3988">_xlfn.XLOOKUP(A3988,subscriptions!B3988:B10004,subscriptions!D3988:D10004)</f>
        <v>120</v>
      </c>
      <c r="N3988" s="10">
        <f t="array" ref="N3988">_xlfn.XLOOKUP(A3988,subscriptions!B3988:B10004,subscriptions!G3988:G10004)</f>
        <v>20</v>
      </c>
      <c r="O3988" s="10">
        <v>96.0</v>
      </c>
      <c r="P3988" s="10" t="str">
        <f t="array" ref="P3988">_xlfn.XLOOKUP(A3988,subscriptions!B3988:B10004,subscriptions!C3988:C10004)</f>
        <v>Residential</v>
      </c>
      <c r="Q3988" s="10" t="s">
        <v>128</v>
      </c>
      <c r="R3988" s="10" t="s">
        <v>148</v>
      </c>
      <c r="S3988" s="10" t="s">
        <v>2596</v>
      </c>
    </row>
    <row r="3989">
      <c r="A3989" s="1" t="s">
        <v>5192</v>
      </c>
      <c r="B3989" s="1" t="s">
        <v>1303</v>
      </c>
      <c r="C3989" s="1" t="s">
        <v>110</v>
      </c>
      <c r="D3989" s="1" t="s">
        <v>153</v>
      </c>
      <c r="E3989" s="1" t="s">
        <v>714</v>
      </c>
      <c r="F3989" s="1" t="s">
        <v>3326</v>
      </c>
      <c r="G3989" s="1" t="s">
        <v>18400</v>
      </c>
      <c r="H3989" s="1" t="s">
        <v>18401</v>
      </c>
      <c r="I3989" s="4">
        <v>84.41752314814815</v>
      </c>
      <c r="J3989" s="1">
        <v>946.92</v>
      </c>
      <c r="K3989" s="1">
        <v>197.71</v>
      </c>
      <c r="M3989" s="10">
        <f t="array" ref="M3989">_xlfn.XLOOKUP(A3989,subscriptions!B3989:B10004,subscriptions!D3989:D10004)</f>
        <v>250</v>
      </c>
      <c r="N3989" s="10">
        <f t="array" ref="N3989">_xlfn.XLOOKUP(A3989,subscriptions!B3989:B10004,subscriptions!G3989:G10004)</f>
        <v>0</v>
      </c>
      <c r="O3989" s="10">
        <v>250.0</v>
      </c>
      <c r="P3989" s="10" t="str">
        <f t="array" ref="P3989">_xlfn.XLOOKUP(A3989,subscriptions!B3989:B10004,subscriptions!C3989:C10004)</f>
        <v>Business</v>
      </c>
      <c r="Q3989" s="10" t="s">
        <v>173</v>
      </c>
      <c r="R3989" s="10" t="s">
        <v>129</v>
      </c>
      <c r="S3989" s="10" t="s">
        <v>327</v>
      </c>
    </row>
    <row r="3990">
      <c r="A3990" s="1" t="s">
        <v>5193</v>
      </c>
      <c r="B3990" s="1" t="s">
        <v>1624</v>
      </c>
      <c r="C3990" s="1" t="s">
        <v>296</v>
      </c>
      <c r="D3990" s="1" t="s">
        <v>27</v>
      </c>
      <c r="E3990" s="1" t="s">
        <v>111</v>
      </c>
      <c r="F3990" s="1" t="s">
        <v>112</v>
      </c>
      <c r="G3990" s="1" t="s">
        <v>18402</v>
      </c>
      <c r="H3990" s="1" t="s">
        <v>18403</v>
      </c>
      <c r="I3990" s="4">
        <v>84.21116898148148</v>
      </c>
      <c r="J3990" s="1">
        <v>667.5</v>
      </c>
      <c r="K3990" s="1">
        <v>150.67</v>
      </c>
      <c r="M3990" s="10">
        <f t="array" ref="M3990">_xlfn.XLOOKUP(A3990,subscriptions!B3990:B10004,subscriptions!D3990:D10004)</f>
        <v>80</v>
      </c>
      <c r="N3990" s="10">
        <f t="array" ref="N3990">_xlfn.XLOOKUP(A3990,subscriptions!B3990:B10004,subscriptions!G3990:G10004)</f>
        <v>5</v>
      </c>
      <c r="O3990" s="10">
        <v>76.0</v>
      </c>
      <c r="P3990" s="10" t="str">
        <f t="array" ref="P3990">_xlfn.XLOOKUP(A3990,subscriptions!B3990:B10004,subscriptions!C3990:C10004)</f>
        <v>Roam</v>
      </c>
      <c r="Q3990" s="10" t="s">
        <v>194</v>
      </c>
      <c r="R3990" s="10" t="s">
        <v>148</v>
      </c>
      <c r="S3990" s="10" t="s">
        <v>438</v>
      </c>
    </row>
    <row r="3991">
      <c r="A3991" s="1" t="s">
        <v>5194</v>
      </c>
      <c r="B3991" s="1" t="s">
        <v>1939</v>
      </c>
      <c r="C3991" s="1" t="s">
        <v>800</v>
      </c>
      <c r="D3991" s="1" t="s">
        <v>153</v>
      </c>
      <c r="E3991" s="1" t="s">
        <v>28</v>
      </c>
      <c r="F3991" s="1" t="s">
        <v>1639</v>
      </c>
      <c r="G3991" s="1" t="s">
        <v>18404</v>
      </c>
      <c r="H3991" s="1" t="s">
        <v>18405</v>
      </c>
      <c r="I3991" s="4">
        <v>84.2159837962963</v>
      </c>
      <c r="J3991" s="1">
        <v>3118.3</v>
      </c>
      <c r="K3991" s="1">
        <v>582.67</v>
      </c>
      <c r="M3991" s="10">
        <f t="array" ref="M3991">_xlfn.XLOOKUP(A3991,subscriptions!B3991:B10004,subscriptions!D3991:D10004)</f>
        <v>120</v>
      </c>
      <c r="N3991" s="10">
        <f t="array" ref="N3991">_xlfn.XLOOKUP(A3991,subscriptions!B3991:B10004,subscriptions!G3991:G10004)</f>
        <v>10</v>
      </c>
      <c r="O3991" s="10">
        <v>108.0</v>
      </c>
      <c r="P3991" s="10" t="str">
        <f t="array" ref="P3991">_xlfn.XLOOKUP(A3991,subscriptions!B3991:B10004,subscriptions!C3991:C10004)</f>
        <v>Residential</v>
      </c>
      <c r="Q3991" s="10" t="s">
        <v>128</v>
      </c>
      <c r="R3991" s="10" t="s">
        <v>212</v>
      </c>
      <c r="S3991" s="10" t="s">
        <v>2596</v>
      </c>
    </row>
    <row r="3992">
      <c r="A3992" s="1" t="s">
        <v>5195</v>
      </c>
      <c r="B3992" s="1" t="s">
        <v>1157</v>
      </c>
      <c r="C3992" s="1" t="s">
        <v>391</v>
      </c>
      <c r="D3992" s="1" t="s">
        <v>27</v>
      </c>
      <c r="E3992" s="1" t="s">
        <v>262</v>
      </c>
      <c r="F3992" s="1" t="s">
        <v>674</v>
      </c>
      <c r="G3992" s="1" t="s">
        <v>18406</v>
      </c>
      <c r="H3992" s="1" t="s">
        <v>18407</v>
      </c>
      <c r="I3992" s="4">
        <v>84.29822916666667</v>
      </c>
      <c r="J3992" s="1">
        <v>180.83</v>
      </c>
      <c r="K3992" s="1">
        <v>44.05</v>
      </c>
      <c r="M3992" s="10">
        <f t="array" ref="M3992">_xlfn.XLOOKUP(A3992,subscriptions!B3992:B10004,subscriptions!D3992:D10004)</f>
        <v>120</v>
      </c>
      <c r="N3992" s="10">
        <f t="array" ref="N3992">_xlfn.XLOOKUP(A3992,subscriptions!B3992:B10004,subscriptions!G3992:G10004)</f>
        <v>20</v>
      </c>
      <c r="O3992" s="10">
        <v>96.0</v>
      </c>
      <c r="P3992" s="10" t="str">
        <f t="array" ref="P3992">_xlfn.XLOOKUP(A3992,subscriptions!B3992:B10004,subscriptions!C3992:C10004)</f>
        <v>Residential</v>
      </c>
      <c r="Q3992" s="10" t="s">
        <v>128</v>
      </c>
      <c r="R3992" s="10" t="s">
        <v>148</v>
      </c>
      <c r="S3992" s="10" t="s">
        <v>785</v>
      </c>
    </row>
    <row r="3993">
      <c r="A3993" s="1" t="s">
        <v>5196</v>
      </c>
      <c r="B3993" s="1" t="s">
        <v>295</v>
      </c>
      <c r="C3993" s="1" t="s">
        <v>871</v>
      </c>
      <c r="D3993" s="1" t="s">
        <v>153</v>
      </c>
      <c r="E3993" s="1" t="s">
        <v>179</v>
      </c>
      <c r="F3993" s="1" t="s">
        <v>1045</v>
      </c>
      <c r="G3993" s="1" t="s">
        <v>18408</v>
      </c>
      <c r="H3993" s="1" t="s">
        <v>18409</v>
      </c>
      <c r="I3993" s="4">
        <v>84.1717824074074</v>
      </c>
      <c r="J3993" s="1">
        <v>405.72</v>
      </c>
      <c r="K3993" s="1">
        <v>92.23</v>
      </c>
      <c r="L3993" s="1">
        <v>100.0</v>
      </c>
      <c r="M3993" s="10">
        <f t="array" ref="M3993">_xlfn.XLOOKUP(A3993,subscriptions!B3993:B10004,subscriptions!D3993:D10004)</f>
        <v>250</v>
      </c>
      <c r="N3993" s="10">
        <f t="array" ref="N3993">_xlfn.XLOOKUP(A3993,subscriptions!B3993:B10004,subscriptions!G3993:G10004)</f>
        <v>0</v>
      </c>
      <c r="O3993" s="10">
        <v>250.0</v>
      </c>
      <c r="P3993" s="10" t="str">
        <f t="array" ref="P3993">_xlfn.XLOOKUP(A3993,subscriptions!B3993:B10004,subscriptions!C3993:C10004)</f>
        <v>Business</v>
      </c>
      <c r="Q3993" s="10" t="s">
        <v>173</v>
      </c>
      <c r="R3993" s="10" t="s">
        <v>129</v>
      </c>
      <c r="S3993" s="10" t="s">
        <v>1082</v>
      </c>
    </row>
    <row r="3994">
      <c r="A3994" s="1" t="s">
        <v>5197</v>
      </c>
      <c r="B3994" s="1" t="s">
        <v>508</v>
      </c>
      <c r="C3994" s="1" t="s">
        <v>492</v>
      </c>
      <c r="D3994" s="1" t="s">
        <v>153</v>
      </c>
      <c r="E3994" s="1" t="s">
        <v>631</v>
      </c>
      <c r="F3994" s="1" t="s">
        <v>2293</v>
      </c>
      <c r="G3994" s="1" t="s">
        <v>18410</v>
      </c>
      <c r="H3994" s="1" t="s">
        <v>18411</v>
      </c>
      <c r="I3994" s="4">
        <v>84.25836805555555</v>
      </c>
      <c r="J3994" s="1">
        <v>2144.33</v>
      </c>
      <c r="K3994" s="1">
        <v>181.53</v>
      </c>
      <c r="M3994" s="10">
        <f t="array" ref="M3994">_xlfn.XLOOKUP(A3994,subscriptions!B3994:B10004,subscriptions!D3994:D10004)</f>
        <v>120</v>
      </c>
      <c r="N3994" s="10">
        <f t="array" ref="N3994">_xlfn.XLOOKUP(A3994,subscriptions!B3994:B10004,subscriptions!G3994:G10004)</f>
        <v>5</v>
      </c>
      <c r="O3994" s="10">
        <v>114.0</v>
      </c>
      <c r="P3994" s="10" t="str">
        <f t="array" ref="P3994">_xlfn.XLOOKUP(A3994,subscriptions!B3994:B10004,subscriptions!C3994:C10004)</f>
        <v>Residential</v>
      </c>
      <c r="Q3994" s="10" t="s">
        <v>194</v>
      </c>
      <c r="R3994" s="10" t="s">
        <v>212</v>
      </c>
      <c r="S3994" s="10" t="s">
        <v>4148</v>
      </c>
    </row>
    <row r="3995">
      <c r="A3995" s="1" t="s">
        <v>5198</v>
      </c>
      <c r="B3995" s="1" t="s">
        <v>197</v>
      </c>
      <c r="C3995" s="1" t="s">
        <v>800</v>
      </c>
      <c r="D3995" s="1" t="s">
        <v>153</v>
      </c>
      <c r="E3995" s="1" t="s">
        <v>219</v>
      </c>
      <c r="F3995" s="1" t="s">
        <v>458</v>
      </c>
      <c r="G3995" s="1" t="s">
        <v>18412</v>
      </c>
      <c r="H3995" s="1" t="s">
        <v>18413</v>
      </c>
      <c r="I3995" s="4">
        <v>84.29521990740741</v>
      </c>
      <c r="J3995" s="1">
        <v>128.98</v>
      </c>
      <c r="K3995" s="1">
        <v>30.49</v>
      </c>
      <c r="M3995" s="10">
        <f t="array" ref="M3995">_xlfn.XLOOKUP(A3995,subscriptions!B3995:B10004,subscriptions!D3995:D10004)</f>
        <v>120</v>
      </c>
      <c r="N3995" s="10">
        <f t="array" ref="N3995">_xlfn.XLOOKUP(A3995,subscriptions!B3995:B10004,subscriptions!G3995:G10004)</f>
        <v>10</v>
      </c>
      <c r="O3995" s="10">
        <v>108.0</v>
      </c>
      <c r="P3995" s="10" t="str">
        <f t="array" ref="P3995">_xlfn.XLOOKUP(A3995,subscriptions!B3995:B10004,subscriptions!C3995:C10004)</f>
        <v>Residential</v>
      </c>
      <c r="Q3995" s="10" t="s">
        <v>128</v>
      </c>
      <c r="R3995" s="10" t="s">
        <v>212</v>
      </c>
      <c r="S3995" s="10" t="s">
        <v>1026</v>
      </c>
    </row>
    <row r="3996">
      <c r="A3996" s="1" t="s">
        <v>5199</v>
      </c>
      <c r="B3996" s="1" t="s">
        <v>713</v>
      </c>
      <c r="C3996" s="1" t="s">
        <v>26</v>
      </c>
      <c r="D3996" s="1" t="s">
        <v>27</v>
      </c>
      <c r="E3996" s="1" t="s">
        <v>280</v>
      </c>
      <c r="F3996" s="1" t="s">
        <v>1706</v>
      </c>
      <c r="G3996" s="1" t="s">
        <v>18414</v>
      </c>
      <c r="H3996" s="1" t="s">
        <v>18415</v>
      </c>
      <c r="I3996" s="4">
        <v>84.2112962962963</v>
      </c>
      <c r="J3996" s="1">
        <v>1067.49</v>
      </c>
      <c r="K3996" s="1">
        <v>253.1</v>
      </c>
      <c r="M3996" s="10">
        <f t="array" ref="M3996">_xlfn.XLOOKUP(A3996,subscriptions!B3996:B10004,subscriptions!D3996:D10004)</f>
        <v>120</v>
      </c>
      <c r="N3996" s="10">
        <f t="array" ref="N3996">_xlfn.XLOOKUP(A3996,subscriptions!B3996:B10004,subscriptions!G3996:G10004)</f>
        <v>20</v>
      </c>
      <c r="O3996" s="10">
        <v>96.0</v>
      </c>
      <c r="P3996" s="10" t="str">
        <f t="array" ref="P3996">_xlfn.XLOOKUP(A3996,subscriptions!B3996:B10004,subscriptions!C3996:C10004)</f>
        <v>Residential</v>
      </c>
      <c r="Q3996" s="10" t="s">
        <v>128</v>
      </c>
      <c r="R3996" s="10" t="s">
        <v>148</v>
      </c>
      <c r="S3996" s="10" t="s">
        <v>438</v>
      </c>
    </row>
    <row r="3997">
      <c r="A3997" s="1" t="s">
        <v>5200</v>
      </c>
      <c r="B3997" s="1" t="s">
        <v>426</v>
      </c>
      <c r="C3997" s="1" t="s">
        <v>871</v>
      </c>
      <c r="D3997" s="1" t="s">
        <v>153</v>
      </c>
      <c r="E3997" s="1" t="s">
        <v>714</v>
      </c>
      <c r="F3997" s="1" t="s">
        <v>2171</v>
      </c>
      <c r="G3997" s="1" t="s">
        <v>18416</v>
      </c>
      <c r="H3997" s="1" t="s">
        <v>18417</v>
      </c>
      <c r="I3997" s="4">
        <v>84.25841435185185</v>
      </c>
      <c r="J3997" s="1">
        <v>925.38</v>
      </c>
      <c r="K3997" s="1">
        <v>206.84</v>
      </c>
      <c r="M3997" s="10">
        <f t="array" ref="M3997">_xlfn.XLOOKUP(A3997,subscriptions!B3997:B10004,subscriptions!D3997:D10004)</f>
        <v>80</v>
      </c>
      <c r="N3997" s="10">
        <f t="array" ref="N3997">_xlfn.XLOOKUP(A3997,subscriptions!B3997:B10004,subscriptions!G3997:G10004)</f>
        <v>0</v>
      </c>
      <c r="O3997" s="10">
        <v>80.0</v>
      </c>
      <c r="P3997" s="10" t="str">
        <f t="array" ref="P3997">_xlfn.XLOOKUP(A3997,subscriptions!B3997:B10004,subscriptions!C3997:C10004)</f>
        <v>Roam</v>
      </c>
      <c r="Q3997" s="10" t="s">
        <v>173</v>
      </c>
      <c r="R3997" s="10" t="s">
        <v>148</v>
      </c>
      <c r="S3997" s="10" t="s">
        <v>4148</v>
      </c>
    </row>
    <row r="3998">
      <c r="A3998" s="1" t="s">
        <v>5201</v>
      </c>
      <c r="B3998" s="1" t="s">
        <v>1460</v>
      </c>
      <c r="C3998" s="1" t="s">
        <v>1200</v>
      </c>
      <c r="D3998" s="1" t="s">
        <v>27</v>
      </c>
      <c r="E3998" s="1" t="s">
        <v>219</v>
      </c>
      <c r="F3998" s="1" t="s">
        <v>220</v>
      </c>
      <c r="G3998" s="1" t="s">
        <v>18418</v>
      </c>
      <c r="H3998" s="1" t="s">
        <v>18419</v>
      </c>
      <c r="I3998" s="4">
        <v>84.3808912037037</v>
      </c>
      <c r="J3998" s="1">
        <v>660.6</v>
      </c>
      <c r="K3998" s="1">
        <v>76.79</v>
      </c>
      <c r="M3998" s="10">
        <f t="array" ref="M3998">_xlfn.XLOOKUP(A3998,subscriptions!B3998:B10004,subscriptions!D3998:D10004)</f>
        <v>120</v>
      </c>
      <c r="N3998" s="10">
        <f t="array" ref="N3998">_xlfn.XLOOKUP(A3998,subscriptions!B3998:B10004,subscriptions!G3998:G10004)</f>
        <v>5</v>
      </c>
      <c r="O3998" s="10">
        <v>114.0</v>
      </c>
      <c r="P3998" s="10" t="str">
        <f t="array" ref="P3998">_xlfn.XLOOKUP(A3998,subscriptions!B3998:B10004,subscriptions!C3998:C10004)</f>
        <v>Residential</v>
      </c>
      <c r="Q3998" s="10" t="s">
        <v>194</v>
      </c>
      <c r="R3998" s="10" t="s">
        <v>212</v>
      </c>
      <c r="S3998" s="10" t="s">
        <v>762</v>
      </c>
    </row>
    <row r="3999">
      <c r="A3999" s="1" t="s">
        <v>5202</v>
      </c>
      <c r="B3999" s="1" t="s">
        <v>713</v>
      </c>
      <c r="C3999" s="1" t="s">
        <v>827</v>
      </c>
      <c r="D3999" s="1" t="s">
        <v>27</v>
      </c>
      <c r="E3999" s="1" t="s">
        <v>219</v>
      </c>
      <c r="F3999" s="1" t="s">
        <v>2446</v>
      </c>
      <c r="G3999" s="1" t="s">
        <v>18420</v>
      </c>
      <c r="H3999" s="1" t="s">
        <v>18421</v>
      </c>
      <c r="I3999" s="4">
        <v>84.38347222222222</v>
      </c>
      <c r="J3999" s="1">
        <v>802.73</v>
      </c>
      <c r="K3999" s="1">
        <v>88.11</v>
      </c>
      <c r="M3999" s="10">
        <f t="array" ref="M3999">_xlfn.XLOOKUP(A3999,subscriptions!B3999:B10004,subscriptions!D3999:D10004)</f>
        <v>50</v>
      </c>
      <c r="N3999" s="10">
        <f t="array" ref="N3999">_xlfn.XLOOKUP(A3999,subscriptions!B3999:B10004,subscriptions!G3999:G10004)</f>
        <v>10</v>
      </c>
      <c r="O3999" s="10">
        <v>45.0</v>
      </c>
      <c r="P3999" s="10" t="str">
        <f t="array" ref="P3999">_xlfn.XLOOKUP(A3999,subscriptions!B3999:B10004,subscriptions!C3999:C10004)</f>
        <v>Mini</v>
      </c>
      <c r="Q3999" s="10" t="s">
        <v>128</v>
      </c>
      <c r="R3999" s="10" t="s">
        <v>148</v>
      </c>
      <c r="S3999" s="10" t="s">
        <v>882</v>
      </c>
    </row>
    <row r="4000">
      <c r="A4000" s="1" t="s">
        <v>5205</v>
      </c>
      <c r="B4000" s="1" t="s">
        <v>589</v>
      </c>
      <c r="C4000" s="1" t="s">
        <v>2483</v>
      </c>
      <c r="D4000" s="1" t="s">
        <v>153</v>
      </c>
      <c r="E4000" s="1" t="s">
        <v>111</v>
      </c>
      <c r="F4000" s="1" t="s">
        <v>135</v>
      </c>
      <c r="G4000" s="1" t="s">
        <v>18422</v>
      </c>
      <c r="H4000" s="1" t="s">
        <v>18423</v>
      </c>
      <c r="I4000" s="4">
        <v>84.16835648148148</v>
      </c>
      <c r="J4000" s="1">
        <v>1182.34</v>
      </c>
      <c r="K4000" s="1">
        <v>174.17</v>
      </c>
      <c r="M4000" s="10">
        <f t="array" ref="M4000">_xlfn.XLOOKUP(A4000,subscriptions!B4000:B10004,subscriptions!D4000:D10004)</f>
        <v>120</v>
      </c>
      <c r="N4000" s="10">
        <f t="array" ref="N4000">_xlfn.XLOOKUP(A4000,subscriptions!B4000:B10004,subscriptions!G4000:G10004)</f>
        <v>20</v>
      </c>
      <c r="O4000" s="10">
        <v>96.0</v>
      </c>
      <c r="P4000" s="10" t="str">
        <f t="array" ref="P4000">_xlfn.XLOOKUP(A4000,subscriptions!B4000:B10004,subscriptions!C4000:C10004)</f>
        <v>Residential</v>
      </c>
      <c r="Q4000" s="10" t="s">
        <v>128</v>
      </c>
      <c r="R4000" s="10" t="s">
        <v>148</v>
      </c>
      <c r="S4000" s="10" t="s">
        <v>1042</v>
      </c>
    </row>
    <row r="4001">
      <c r="A4001" s="1" t="s">
        <v>5206</v>
      </c>
      <c r="B4001" s="1" t="s">
        <v>1886</v>
      </c>
      <c r="C4001" s="1" t="s">
        <v>1100</v>
      </c>
      <c r="D4001" s="1" t="s">
        <v>27</v>
      </c>
      <c r="E4001" s="1" t="s">
        <v>28</v>
      </c>
      <c r="F4001" s="1" t="s">
        <v>526</v>
      </c>
      <c r="G4001" s="1" t="s">
        <v>18424</v>
      </c>
      <c r="H4001" s="1" t="s">
        <v>18425</v>
      </c>
      <c r="I4001" s="4">
        <v>84.2549074074074</v>
      </c>
      <c r="J4001" s="1">
        <v>313.97</v>
      </c>
      <c r="K4001" s="1">
        <v>66.69</v>
      </c>
      <c r="M4001" s="10">
        <f t="array" ref="M4001">_xlfn.XLOOKUP(A4001,subscriptions!B4001:B10004,subscriptions!D4001:D10004)</f>
        <v>120</v>
      </c>
      <c r="N4001" s="10">
        <f t="array" ref="N4001">_xlfn.XLOOKUP(A4001,subscriptions!B4001:B10004,subscriptions!G4001:G10004)</f>
        <v>0</v>
      </c>
      <c r="O4001" s="10">
        <v>120.0</v>
      </c>
      <c r="P4001" s="10" t="str">
        <f t="array" ref="P4001">_xlfn.XLOOKUP(A4001,subscriptions!B4001:B10004,subscriptions!C4001:C10004)</f>
        <v>Residential</v>
      </c>
      <c r="Q4001" s="10" t="s">
        <v>173</v>
      </c>
      <c r="R4001" s="10" t="s">
        <v>212</v>
      </c>
      <c r="S4001" s="10" t="s">
        <v>149</v>
      </c>
    </row>
    <row r="4002">
      <c r="A4002" s="1" t="s">
        <v>5207</v>
      </c>
      <c r="B4002" s="1" t="s">
        <v>842</v>
      </c>
      <c r="C4002" s="1" t="s">
        <v>920</v>
      </c>
      <c r="D4002" s="1" t="s">
        <v>27</v>
      </c>
      <c r="E4002" s="1" t="s">
        <v>28</v>
      </c>
      <c r="F4002" s="1" t="s">
        <v>2188</v>
      </c>
      <c r="G4002" s="1" t="s">
        <v>18426</v>
      </c>
      <c r="H4002" s="1" t="s">
        <v>18427</v>
      </c>
      <c r="I4002" s="4">
        <v>84.25560185185185</v>
      </c>
      <c r="J4002" s="1">
        <v>1322.93</v>
      </c>
      <c r="K4002" s="1">
        <v>130.16</v>
      </c>
      <c r="M4002" s="10">
        <f t="array" ref="M4002">_xlfn.XLOOKUP(A4002,subscriptions!B4002:B10004,subscriptions!D4002:D10004)</f>
        <v>120</v>
      </c>
      <c r="N4002" s="10">
        <f t="array" ref="N4002">_xlfn.XLOOKUP(A4002,subscriptions!B4002:B10004,subscriptions!G4002:G10004)</f>
        <v>5</v>
      </c>
      <c r="O4002" s="10">
        <v>114.0</v>
      </c>
      <c r="P4002" s="10" t="str">
        <f t="array" ref="P4002">_xlfn.XLOOKUP(A4002,subscriptions!B4002:B10004,subscriptions!C4002:C10004)</f>
        <v>Residential</v>
      </c>
      <c r="Q4002" s="10" t="s">
        <v>194</v>
      </c>
      <c r="R4002" s="10" t="s">
        <v>212</v>
      </c>
      <c r="S4002" s="10" t="s">
        <v>1156</v>
      </c>
    </row>
    <row r="4003">
      <c r="A4003" s="1" t="s">
        <v>5208</v>
      </c>
      <c r="B4003" s="1" t="s">
        <v>1844</v>
      </c>
      <c r="C4003" s="1" t="s">
        <v>426</v>
      </c>
      <c r="D4003" s="1" t="s">
        <v>153</v>
      </c>
      <c r="E4003" s="1" t="s">
        <v>262</v>
      </c>
      <c r="F4003" s="1" t="s">
        <v>885</v>
      </c>
      <c r="G4003" s="1" t="s">
        <v>18428</v>
      </c>
      <c r="H4003" s="1" t="s">
        <v>18429</v>
      </c>
      <c r="I4003" s="4">
        <v>84.3378125</v>
      </c>
      <c r="J4003" s="1">
        <v>2505.46</v>
      </c>
      <c r="K4003" s="1">
        <v>261.28</v>
      </c>
      <c r="M4003" s="10">
        <f t="array" ref="M4003">_xlfn.XLOOKUP(A4003,subscriptions!B4003:B10004,subscriptions!D4003:D10004)</f>
        <v>120</v>
      </c>
      <c r="N4003" s="10">
        <f t="array" ref="N4003">_xlfn.XLOOKUP(A4003,subscriptions!B4003:B10004,subscriptions!G4003:G10004)</f>
        <v>10</v>
      </c>
      <c r="O4003" s="10">
        <v>108.0</v>
      </c>
      <c r="P4003" s="10" t="str">
        <f t="array" ref="P4003">_xlfn.XLOOKUP(A4003,subscriptions!B4003:B10004,subscriptions!C4003:C10004)</f>
        <v>Residential</v>
      </c>
      <c r="Q4003" s="10" t="s">
        <v>128</v>
      </c>
      <c r="R4003" s="10" t="s">
        <v>212</v>
      </c>
      <c r="S4003" s="10" t="s">
        <v>1961</v>
      </c>
    </row>
    <row r="4004">
      <c r="A4004" s="1" t="s">
        <v>5209</v>
      </c>
      <c r="B4004" s="1" t="s">
        <v>1317</v>
      </c>
      <c r="C4004" s="1" t="s">
        <v>441</v>
      </c>
      <c r="D4004" s="1" t="s">
        <v>27</v>
      </c>
      <c r="E4004" s="1" t="s">
        <v>332</v>
      </c>
      <c r="F4004" s="1" t="s">
        <v>510</v>
      </c>
      <c r="G4004" s="1" t="s">
        <v>18430</v>
      </c>
      <c r="H4004" s="1" t="s">
        <v>18431</v>
      </c>
      <c r="I4004" s="4">
        <v>84.41739583333333</v>
      </c>
      <c r="J4004" s="1">
        <v>2191.68</v>
      </c>
      <c r="K4004" s="1">
        <v>275.02</v>
      </c>
      <c r="M4004" s="10">
        <f t="array" ref="M4004">_xlfn.XLOOKUP(A4004,subscriptions!B4004:B10004,subscriptions!D4004:D10004)</f>
        <v>80</v>
      </c>
      <c r="N4004" s="10">
        <f t="array" ref="N4004">_xlfn.XLOOKUP(A4004,subscriptions!B4004:B10004,subscriptions!G4004:G10004)</f>
        <v>20</v>
      </c>
      <c r="O4004" s="10">
        <v>64.0</v>
      </c>
      <c r="P4004" s="10" t="str">
        <f t="array" ref="P4004">_xlfn.XLOOKUP(A4004,subscriptions!B4004:B10004,subscriptions!C4004:C10004)</f>
        <v>Roam</v>
      </c>
      <c r="Q4004" s="10" t="s">
        <v>128</v>
      </c>
      <c r="R4004" s="10" t="s">
        <v>148</v>
      </c>
      <c r="S4004" s="10" t="s">
        <v>327</v>
      </c>
    </row>
    <row r="4005">
      <c r="A4005" s="1" t="s">
        <v>5210</v>
      </c>
      <c r="B4005" s="1" t="s">
        <v>1226</v>
      </c>
      <c r="C4005" s="1" t="s">
        <v>1415</v>
      </c>
      <c r="D4005" s="1" t="s">
        <v>153</v>
      </c>
      <c r="E4005" s="1" t="s">
        <v>219</v>
      </c>
      <c r="F4005" s="1" t="s">
        <v>590</v>
      </c>
      <c r="G4005" s="1" t="s">
        <v>18432</v>
      </c>
      <c r="H4005" s="1" t="s">
        <v>18433</v>
      </c>
      <c r="I4005" s="4">
        <v>84.38134259259259</v>
      </c>
      <c r="J4005" s="1">
        <v>300.68</v>
      </c>
      <c r="K4005" s="1">
        <v>74.28</v>
      </c>
      <c r="M4005" s="10">
        <f t="array" ref="M4005">_xlfn.XLOOKUP(A4005,subscriptions!B4005:B10004,subscriptions!D4005:D10004)</f>
        <v>120</v>
      </c>
      <c r="N4005" s="10">
        <f t="array" ref="N4005">_xlfn.XLOOKUP(A4005,subscriptions!B4005:B10004,subscriptions!G4005:G10004)</f>
        <v>0</v>
      </c>
      <c r="O4005" s="10">
        <v>120.0</v>
      </c>
      <c r="P4005" s="10" t="str">
        <f t="array" ref="P4005">_xlfn.XLOOKUP(A4005,subscriptions!B4005:B10004,subscriptions!C4005:C10004)</f>
        <v>Residential</v>
      </c>
      <c r="Q4005" s="10" t="s">
        <v>173</v>
      </c>
      <c r="R4005" s="10" t="s">
        <v>212</v>
      </c>
      <c r="S4005" s="10" t="s">
        <v>1789</v>
      </c>
    </row>
    <row r="4006">
      <c r="A4006" s="1" t="s">
        <v>5211</v>
      </c>
      <c r="B4006" s="1" t="s">
        <v>523</v>
      </c>
      <c r="C4006" s="1" t="s">
        <v>1507</v>
      </c>
      <c r="D4006" s="1" t="s">
        <v>27</v>
      </c>
      <c r="E4006" s="1" t="s">
        <v>239</v>
      </c>
      <c r="F4006" s="1" t="s">
        <v>240</v>
      </c>
      <c r="G4006" s="1" t="s">
        <v>18434</v>
      </c>
      <c r="H4006" s="1" t="s">
        <v>18435</v>
      </c>
      <c r="I4006" s="4">
        <v>84.2524074074074</v>
      </c>
      <c r="J4006" s="1">
        <v>292.45</v>
      </c>
      <c r="K4006" s="1">
        <v>82.57</v>
      </c>
      <c r="M4006" s="10">
        <f t="array" ref="M4006">_xlfn.XLOOKUP(A4006,subscriptions!B4006:B10004,subscriptions!D4006:D10004)</f>
        <v>120</v>
      </c>
      <c r="N4006" s="10">
        <f t="array" ref="N4006">_xlfn.XLOOKUP(A4006,subscriptions!B4006:B10004,subscriptions!G4006:G10004)</f>
        <v>5</v>
      </c>
      <c r="O4006" s="10">
        <v>114.0</v>
      </c>
      <c r="P4006" s="10" t="str">
        <f t="array" ref="P4006">_xlfn.XLOOKUP(A4006,subscriptions!B4006:B10004,subscriptions!C4006:C10004)</f>
        <v>Residential</v>
      </c>
      <c r="Q4006" s="10" t="s">
        <v>194</v>
      </c>
      <c r="R4006" s="10" t="s">
        <v>212</v>
      </c>
      <c r="S4006" s="10" t="s">
        <v>1008</v>
      </c>
    </row>
    <row r="4007">
      <c r="A4007" s="1" t="s">
        <v>5212</v>
      </c>
      <c r="B4007" s="1" t="s">
        <v>1044</v>
      </c>
      <c r="C4007" s="1" t="s">
        <v>1388</v>
      </c>
      <c r="D4007" s="1" t="s">
        <v>27</v>
      </c>
      <c r="E4007" s="1" t="s">
        <v>239</v>
      </c>
      <c r="F4007" s="1" t="s">
        <v>3181</v>
      </c>
      <c r="G4007" s="1" t="s">
        <v>18436</v>
      </c>
      <c r="H4007" s="1" t="s">
        <v>18437</v>
      </c>
      <c r="I4007" s="4">
        <v>84.33761574074074</v>
      </c>
      <c r="J4007" s="1">
        <v>518.32</v>
      </c>
      <c r="K4007" s="1">
        <v>123.8</v>
      </c>
      <c r="M4007" s="10">
        <f t="array" ref="M4007">_xlfn.XLOOKUP(A4007,subscriptions!B4007:B10004,subscriptions!D4007:D10004)</f>
        <v>80</v>
      </c>
      <c r="N4007" s="10">
        <f t="array" ref="N4007">_xlfn.XLOOKUP(A4007,subscriptions!B4007:B10004,subscriptions!G4007:G10004)</f>
        <v>10</v>
      </c>
      <c r="O4007" s="10">
        <v>72.0</v>
      </c>
      <c r="P4007" s="10" t="str">
        <f t="array" ref="P4007">_xlfn.XLOOKUP(A4007,subscriptions!B4007:B10004,subscriptions!C4007:C10004)</f>
        <v>Roam</v>
      </c>
      <c r="Q4007" s="10" t="s">
        <v>128</v>
      </c>
      <c r="R4007" s="10" t="s">
        <v>148</v>
      </c>
      <c r="S4007" s="10" t="s">
        <v>1961</v>
      </c>
    </row>
    <row r="4008">
      <c r="A4008" s="1" t="s">
        <v>5213</v>
      </c>
      <c r="B4008" s="1" t="s">
        <v>1844</v>
      </c>
      <c r="C4008" s="1" t="s">
        <v>920</v>
      </c>
      <c r="D4008" s="1" t="s">
        <v>153</v>
      </c>
      <c r="E4008" s="1" t="s">
        <v>219</v>
      </c>
      <c r="F4008" s="1" t="s">
        <v>220</v>
      </c>
      <c r="G4008" s="1" t="s">
        <v>18438</v>
      </c>
      <c r="H4008" s="1" t="s">
        <v>18439</v>
      </c>
      <c r="I4008" s="4">
        <v>84.25081018518519</v>
      </c>
      <c r="J4008" s="1">
        <v>721.95</v>
      </c>
      <c r="K4008" s="1">
        <v>189.61</v>
      </c>
      <c r="M4008" s="10">
        <f t="array" ref="M4008">_xlfn.XLOOKUP(A4008,subscriptions!B4008:B10004,subscriptions!D4008:D10004)</f>
        <v>120</v>
      </c>
      <c r="N4008" s="10">
        <f t="array" ref="N4008">_xlfn.XLOOKUP(A4008,subscriptions!B4008:B10004,subscriptions!G4008:G10004)</f>
        <v>20</v>
      </c>
      <c r="O4008" s="10">
        <v>96.0</v>
      </c>
      <c r="P4008" s="10" t="str">
        <f t="array" ref="P4008">_xlfn.XLOOKUP(A4008,subscriptions!B4008:B10004,subscriptions!C4008:C10004)</f>
        <v>Residential</v>
      </c>
      <c r="Q4008" s="10" t="s">
        <v>128</v>
      </c>
      <c r="R4008" s="10" t="s">
        <v>148</v>
      </c>
      <c r="S4008" s="10" t="s">
        <v>1691</v>
      </c>
    </row>
    <row r="4009">
      <c r="A4009" s="1" t="s">
        <v>5214</v>
      </c>
      <c r="B4009" s="1" t="s">
        <v>389</v>
      </c>
      <c r="C4009" s="1" t="s">
        <v>884</v>
      </c>
      <c r="D4009" s="1" t="s">
        <v>27</v>
      </c>
      <c r="E4009" s="1" t="s">
        <v>219</v>
      </c>
      <c r="F4009" s="1" t="s">
        <v>1461</v>
      </c>
      <c r="G4009" s="1" t="s">
        <v>18440</v>
      </c>
      <c r="H4009" s="1" t="s">
        <v>18441</v>
      </c>
      <c r="I4009" s="4">
        <v>84.21047453703704</v>
      </c>
      <c r="J4009" s="1">
        <v>837.53</v>
      </c>
      <c r="K4009" s="1">
        <v>154.61</v>
      </c>
      <c r="M4009" s="10">
        <f t="array" ref="M4009">_xlfn.XLOOKUP(A4009,subscriptions!B4009:B10004,subscriptions!D4009:D10004)</f>
        <v>80</v>
      </c>
      <c r="N4009" s="10">
        <f t="array" ref="N4009">_xlfn.XLOOKUP(A4009,subscriptions!B4009:B10004,subscriptions!G4009:G10004)</f>
        <v>0</v>
      </c>
      <c r="O4009" s="10">
        <v>80.0</v>
      </c>
      <c r="P4009" s="10" t="str">
        <f t="array" ref="P4009">_xlfn.XLOOKUP(A4009,subscriptions!B4009:B10004,subscriptions!C4009:C10004)</f>
        <v>Roam</v>
      </c>
      <c r="Q4009" s="10" t="s">
        <v>173</v>
      </c>
      <c r="R4009" s="10" t="s">
        <v>148</v>
      </c>
      <c r="S4009" s="10" t="s">
        <v>770</v>
      </c>
    </row>
    <row r="4010">
      <c r="A4010" s="1" t="s">
        <v>5215</v>
      </c>
      <c r="B4010" s="1" t="s">
        <v>2327</v>
      </c>
      <c r="C4010" s="1" t="s">
        <v>827</v>
      </c>
      <c r="D4010" s="1" t="s">
        <v>27</v>
      </c>
      <c r="E4010" s="1" t="s">
        <v>219</v>
      </c>
      <c r="F4010" s="1" t="s">
        <v>590</v>
      </c>
      <c r="G4010" s="1" t="s">
        <v>18442</v>
      </c>
      <c r="H4010" s="1" t="s">
        <v>18443</v>
      </c>
      <c r="I4010" s="4">
        <v>84.3771875</v>
      </c>
      <c r="J4010" s="1">
        <v>1757.73</v>
      </c>
      <c r="K4010" s="1">
        <v>298.9</v>
      </c>
      <c r="M4010" s="10">
        <f t="array" ref="M4010">_xlfn.XLOOKUP(A4010,subscriptions!B4010:B10004,subscriptions!D4010:D10004)</f>
        <v>120</v>
      </c>
      <c r="N4010" s="10">
        <f t="array" ref="N4010">_xlfn.XLOOKUP(A4010,subscriptions!B4010:B10004,subscriptions!G4010:G10004)</f>
        <v>5</v>
      </c>
      <c r="O4010" s="10">
        <v>114.0</v>
      </c>
      <c r="P4010" s="10" t="str">
        <f t="array" ref="P4010">_xlfn.XLOOKUP(A4010,subscriptions!B4010:B10004,subscriptions!C4010:C10004)</f>
        <v>Residential</v>
      </c>
      <c r="Q4010" s="10" t="s">
        <v>194</v>
      </c>
      <c r="R4010" s="10" t="s">
        <v>212</v>
      </c>
      <c r="S4010" s="10" t="s">
        <v>1360</v>
      </c>
    </row>
    <row r="4011">
      <c r="A4011" s="1" t="s">
        <v>5216</v>
      </c>
      <c r="B4011" s="1" t="s">
        <v>4627</v>
      </c>
      <c r="C4011" s="1" t="s">
        <v>1347</v>
      </c>
      <c r="D4011" s="1" t="s">
        <v>27</v>
      </c>
      <c r="E4011" s="1" t="s">
        <v>219</v>
      </c>
      <c r="F4011" s="1" t="s">
        <v>1010</v>
      </c>
      <c r="G4011" s="1" t="s">
        <v>18444</v>
      </c>
      <c r="H4011" s="1" t="s">
        <v>18445</v>
      </c>
      <c r="I4011" s="4">
        <v>84.25310185185185</v>
      </c>
      <c r="J4011" s="1">
        <v>137.53</v>
      </c>
      <c r="K4011" s="1">
        <v>23.82</v>
      </c>
      <c r="M4011" s="10">
        <f t="array" ref="M4011">_xlfn.XLOOKUP(A4011,subscriptions!B4011:B10004,subscriptions!D4011:D10004)</f>
        <v>80</v>
      </c>
      <c r="N4011" s="10">
        <f t="array" ref="N4011">_xlfn.XLOOKUP(A4011,subscriptions!B4011:B10004,subscriptions!G4011:G10004)</f>
        <v>10</v>
      </c>
      <c r="O4011" s="10">
        <v>72.0</v>
      </c>
      <c r="P4011" s="10" t="str">
        <f t="array" ref="P4011">_xlfn.XLOOKUP(A4011,subscriptions!B4011:B10004,subscriptions!C4011:C10004)</f>
        <v>Roam</v>
      </c>
      <c r="Q4011" s="10" t="s">
        <v>128</v>
      </c>
      <c r="R4011" s="10" t="s">
        <v>148</v>
      </c>
      <c r="S4011" s="10" t="s">
        <v>916</v>
      </c>
    </row>
    <row r="4012">
      <c r="A4012" s="1" t="s">
        <v>5217</v>
      </c>
      <c r="B4012" s="1" t="s">
        <v>508</v>
      </c>
      <c r="C4012" s="1" t="s">
        <v>509</v>
      </c>
      <c r="D4012" s="1" t="s">
        <v>153</v>
      </c>
      <c r="E4012" s="1" t="s">
        <v>28</v>
      </c>
      <c r="F4012" s="1" t="s">
        <v>687</v>
      </c>
      <c r="G4012" s="1" t="s">
        <v>18446</v>
      </c>
      <c r="H4012" s="1" t="s">
        <v>18447</v>
      </c>
      <c r="I4012" s="4">
        <v>84.17381944444445</v>
      </c>
      <c r="J4012" s="1">
        <v>102.93</v>
      </c>
      <c r="K4012" s="1">
        <v>27.91</v>
      </c>
      <c r="M4012" s="10">
        <f t="array" ref="M4012">_xlfn.XLOOKUP(A4012,subscriptions!B4012:B10004,subscriptions!D4012:D10004)</f>
        <v>80</v>
      </c>
      <c r="N4012" s="10">
        <f t="array" ref="N4012">_xlfn.XLOOKUP(A4012,subscriptions!B4012:B10004,subscriptions!G4012:G10004)</f>
        <v>20</v>
      </c>
      <c r="O4012" s="10">
        <v>64.0</v>
      </c>
      <c r="P4012" s="10" t="str">
        <f t="array" ref="P4012">_xlfn.XLOOKUP(A4012,subscriptions!B4012:B10004,subscriptions!C4012:C10004)</f>
        <v>Roam</v>
      </c>
      <c r="Q4012" s="10" t="s">
        <v>128</v>
      </c>
      <c r="R4012" s="10" t="s">
        <v>148</v>
      </c>
      <c r="S4012" s="10" t="s">
        <v>3087</v>
      </c>
    </row>
    <row r="4013">
      <c r="A4013" s="1" t="s">
        <v>5218</v>
      </c>
      <c r="B4013" s="1" t="s">
        <v>1491</v>
      </c>
      <c r="C4013" s="1" t="s">
        <v>1492</v>
      </c>
      <c r="D4013" s="1" t="s">
        <v>153</v>
      </c>
      <c r="E4013" s="1" t="s">
        <v>28</v>
      </c>
      <c r="F4013" s="1" t="s">
        <v>687</v>
      </c>
      <c r="G4013" s="1" t="s">
        <v>18448</v>
      </c>
      <c r="H4013" s="1" t="s">
        <v>18449</v>
      </c>
      <c r="I4013" s="4">
        <v>84.4175</v>
      </c>
      <c r="J4013" s="1">
        <v>796.15</v>
      </c>
      <c r="K4013" s="1">
        <v>180.31</v>
      </c>
      <c r="M4013" s="10">
        <f t="array" ref="M4013">_xlfn.XLOOKUP(A4013,subscriptions!B4013:B10004,subscriptions!D4013:D10004)</f>
        <v>80</v>
      </c>
      <c r="N4013" s="10">
        <f t="array" ref="N4013">_xlfn.XLOOKUP(A4013,subscriptions!B4013:B10004,subscriptions!G4013:G10004)</f>
        <v>0</v>
      </c>
      <c r="O4013" s="10">
        <v>80.0</v>
      </c>
      <c r="P4013" s="10" t="str">
        <f t="array" ref="P4013">_xlfn.XLOOKUP(A4013,subscriptions!B4013:B10004,subscriptions!C4013:C10004)</f>
        <v>Roam</v>
      </c>
      <c r="Q4013" s="10" t="s">
        <v>173</v>
      </c>
      <c r="R4013" s="10" t="s">
        <v>148</v>
      </c>
      <c r="S4013" s="10" t="s">
        <v>327</v>
      </c>
    </row>
    <row r="4014">
      <c r="A4014" s="1" t="s">
        <v>5219</v>
      </c>
      <c r="B4014" s="1" t="s">
        <v>1844</v>
      </c>
      <c r="C4014" s="1" t="s">
        <v>673</v>
      </c>
      <c r="D4014" s="1" t="s">
        <v>153</v>
      </c>
      <c r="E4014" s="1" t="s">
        <v>219</v>
      </c>
      <c r="F4014" s="1" t="s">
        <v>574</v>
      </c>
      <c r="G4014" s="1" t="s">
        <v>18450</v>
      </c>
      <c r="H4014" s="1" t="s">
        <v>18451</v>
      </c>
      <c r="I4014" s="4">
        <v>84.33778935185185</v>
      </c>
      <c r="J4014" s="1">
        <v>1841.84</v>
      </c>
      <c r="K4014" s="1">
        <v>445.75</v>
      </c>
      <c r="M4014" s="10">
        <f t="array" ref="M4014">_xlfn.XLOOKUP(A4014,subscriptions!B4014:B10004,subscriptions!D4014:D10004)</f>
        <v>250</v>
      </c>
      <c r="N4014" s="10">
        <f t="array" ref="N4014">_xlfn.XLOOKUP(A4014,subscriptions!B4014:B10004,subscriptions!G4014:G10004)</f>
        <v>5</v>
      </c>
      <c r="O4014" s="10">
        <v>237.5</v>
      </c>
      <c r="P4014" s="10" t="str">
        <f t="array" ref="P4014">_xlfn.XLOOKUP(A4014,subscriptions!B4014:B10004,subscriptions!C4014:C10004)</f>
        <v>Business</v>
      </c>
      <c r="Q4014" s="10" t="s">
        <v>194</v>
      </c>
      <c r="R4014" s="10" t="s">
        <v>129</v>
      </c>
      <c r="S4014" s="10" t="s">
        <v>1961</v>
      </c>
    </row>
    <row r="4015">
      <c r="A4015" s="1" t="s">
        <v>5220</v>
      </c>
      <c r="B4015" s="1" t="s">
        <v>1226</v>
      </c>
      <c r="C4015" s="1" t="s">
        <v>26</v>
      </c>
      <c r="D4015" s="1" t="s">
        <v>153</v>
      </c>
      <c r="E4015" s="1" t="s">
        <v>28</v>
      </c>
      <c r="F4015" s="1" t="s">
        <v>687</v>
      </c>
      <c r="G4015" s="1" t="s">
        <v>18452</v>
      </c>
      <c r="H4015" s="1" t="s">
        <v>18453</v>
      </c>
      <c r="I4015" s="4">
        <v>84.37788194444444</v>
      </c>
      <c r="J4015" s="1">
        <v>372.46</v>
      </c>
      <c r="K4015" s="1">
        <v>53.03</v>
      </c>
      <c r="M4015" s="10">
        <f t="array" ref="M4015">_xlfn.XLOOKUP(A4015,subscriptions!B4015:B10004,subscriptions!D4015:D10004)</f>
        <v>80</v>
      </c>
      <c r="N4015" s="10">
        <f t="array" ref="N4015">_xlfn.XLOOKUP(A4015,subscriptions!B4015:B10004,subscriptions!G4015:G10004)</f>
        <v>10</v>
      </c>
      <c r="O4015" s="10">
        <v>72.0</v>
      </c>
      <c r="P4015" s="10" t="str">
        <f t="array" ref="P4015">_xlfn.XLOOKUP(A4015,subscriptions!B4015:B10004,subscriptions!C4015:C10004)</f>
        <v>Roam</v>
      </c>
      <c r="Q4015" s="10" t="s">
        <v>128</v>
      </c>
      <c r="R4015" s="10" t="s">
        <v>148</v>
      </c>
      <c r="S4015" s="10" t="s">
        <v>1302</v>
      </c>
    </row>
    <row r="4016">
      <c r="A4016" s="1" t="s">
        <v>5221</v>
      </c>
      <c r="B4016" s="1" t="s">
        <v>2018</v>
      </c>
      <c r="C4016" s="1" t="s">
        <v>920</v>
      </c>
      <c r="D4016" s="1" t="s">
        <v>27</v>
      </c>
      <c r="E4016" s="1" t="s">
        <v>332</v>
      </c>
      <c r="F4016" s="1" t="s">
        <v>427</v>
      </c>
      <c r="G4016" s="1" t="s">
        <v>18454</v>
      </c>
      <c r="H4016" s="1" t="s">
        <v>18455</v>
      </c>
      <c r="I4016" s="4">
        <v>84.21549768518518</v>
      </c>
      <c r="J4016" s="1">
        <v>1588.76</v>
      </c>
      <c r="K4016" s="1">
        <v>271.86</v>
      </c>
      <c r="M4016" s="10">
        <f t="array" ref="M4016">_xlfn.XLOOKUP(A4016,subscriptions!B4016:B10004,subscriptions!D4016:D10004)</f>
        <v>120</v>
      </c>
      <c r="N4016" s="10">
        <f t="array" ref="N4016">_xlfn.XLOOKUP(A4016,subscriptions!B4016:B10004,subscriptions!G4016:G10004)</f>
        <v>20</v>
      </c>
      <c r="O4016" s="10">
        <v>96.0</v>
      </c>
      <c r="P4016" s="10" t="str">
        <f t="array" ref="P4016">_xlfn.XLOOKUP(A4016,subscriptions!B4016:B10004,subscriptions!C4016:C10004)</f>
        <v>Residential</v>
      </c>
      <c r="Q4016" s="10" t="s">
        <v>128</v>
      </c>
      <c r="R4016" s="10" t="s">
        <v>148</v>
      </c>
      <c r="S4016" s="10" t="s">
        <v>1212</v>
      </c>
    </row>
    <row r="4017">
      <c r="A4017" s="1" t="s">
        <v>5224</v>
      </c>
      <c r="B4017" s="1" t="s">
        <v>523</v>
      </c>
      <c r="C4017" s="1" t="s">
        <v>279</v>
      </c>
      <c r="D4017" s="1" t="s">
        <v>27</v>
      </c>
      <c r="E4017" s="1" t="s">
        <v>219</v>
      </c>
      <c r="F4017" s="1" t="s">
        <v>1010</v>
      </c>
      <c r="G4017" s="1" t="s">
        <v>18456</v>
      </c>
      <c r="H4017" s="1" t="s">
        <v>18457</v>
      </c>
      <c r="I4017" s="4">
        <v>84.34104166666667</v>
      </c>
      <c r="J4017" s="1">
        <v>501.31</v>
      </c>
      <c r="K4017" s="1">
        <v>58.04</v>
      </c>
      <c r="M4017" s="10">
        <f t="array" ref="M4017">_xlfn.XLOOKUP(A4017,subscriptions!B4017:B10004,subscriptions!D4017:D10004)</f>
        <v>120</v>
      </c>
      <c r="N4017" s="10">
        <f t="array" ref="N4017">_xlfn.XLOOKUP(A4017,subscriptions!B4017:B10004,subscriptions!G4017:G10004)</f>
        <v>0</v>
      </c>
      <c r="O4017" s="10">
        <v>120.0</v>
      </c>
      <c r="P4017" s="10" t="str">
        <f t="array" ref="P4017">_xlfn.XLOOKUP(A4017,subscriptions!B4017:B10004,subscriptions!C4017:C10004)</f>
        <v>Residential</v>
      </c>
      <c r="Q4017" s="10" t="s">
        <v>173</v>
      </c>
      <c r="R4017" s="10" t="s">
        <v>212</v>
      </c>
      <c r="S4017" s="10" t="s">
        <v>259</v>
      </c>
    </row>
    <row r="4018">
      <c r="A4018" s="1" t="s">
        <v>5225</v>
      </c>
      <c r="B4018" s="1" t="s">
        <v>4509</v>
      </c>
      <c r="C4018" s="1" t="s">
        <v>3912</v>
      </c>
      <c r="D4018" s="1" t="s">
        <v>153</v>
      </c>
      <c r="E4018" s="1" t="s">
        <v>714</v>
      </c>
      <c r="F4018" s="1" t="s">
        <v>828</v>
      </c>
      <c r="G4018" s="1" t="s">
        <v>18458</v>
      </c>
      <c r="H4018" s="1" t="s">
        <v>18459</v>
      </c>
      <c r="I4018" s="4">
        <v>84.3002662037037</v>
      </c>
      <c r="J4018" s="1">
        <v>3308.47</v>
      </c>
      <c r="K4018" s="1">
        <v>816.29</v>
      </c>
      <c r="M4018" s="10">
        <f t="array" ref="M4018">_xlfn.XLOOKUP(A4018,subscriptions!B4018:B10004,subscriptions!D4018:D10004)</f>
        <v>120</v>
      </c>
      <c r="N4018" s="10">
        <f t="array" ref="N4018">_xlfn.XLOOKUP(A4018,subscriptions!B4018:B10004,subscriptions!G4018:G10004)</f>
        <v>5</v>
      </c>
      <c r="O4018" s="10">
        <v>114.0</v>
      </c>
      <c r="P4018" s="10" t="str">
        <f t="array" ref="P4018">_xlfn.XLOOKUP(A4018,subscriptions!B4018:B10004,subscriptions!C4018:C10004)</f>
        <v>Residential</v>
      </c>
      <c r="Q4018" s="10" t="s">
        <v>194</v>
      </c>
      <c r="R4018" s="10" t="s">
        <v>212</v>
      </c>
      <c r="S4018" s="10" t="s">
        <v>1172</v>
      </c>
    </row>
    <row r="4019">
      <c r="A4019" s="1" t="s">
        <v>5226</v>
      </c>
      <c r="B4019" s="1" t="s">
        <v>2521</v>
      </c>
      <c r="C4019" s="1" t="s">
        <v>1200</v>
      </c>
      <c r="D4019" s="1" t="s">
        <v>153</v>
      </c>
      <c r="E4019" s="1" t="s">
        <v>28</v>
      </c>
      <c r="F4019" s="1" t="s">
        <v>2188</v>
      </c>
      <c r="G4019" s="1" t="s">
        <v>18460</v>
      </c>
      <c r="H4019" s="1" t="s">
        <v>18461</v>
      </c>
      <c r="I4019" s="4">
        <v>84.3833449074074</v>
      </c>
      <c r="J4019" s="1">
        <v>3440.58</v>
      </c>
      <c r="K4019" s="1">
        <v>376.05</v>
      </c>
      <c r="M4019" s="10">
        <f t="array" ref="M4019">_xlfn.XLOOKUP(A4019,subscriptions!B4019:B10004,subscriptions!D4019:D10004)</f>
        <v>120</v>
      </c>
      <c r="N4019" s="10">
        <f t="array" ref="N4019">_xlfn.XLOOKUP(A4019,subscriptions!B4019:B10004,subscriptions!G4019:G10004)</f>
        <v>10</v>
      </c>
      <c r="O4019" s="10">
        <v>108.0</v>
      </c>
      <c r="P4019" s="10" t="str">
        <f t="array" ref="P4019">_xlfn.XLOOKUP(A4019,subscriptions!B4019:B10004,subscriptions!C4019:C10004)</f>
        <v>Residential</v>
      </c>
      <c r="Q4019" s="10" t="s">
        <v>128</v>
      </c>
      <c r="R4019" s="10" t="s">
        <v>212</v>
      </c>
      <c r="S4019" s="10" t="s">
        <v>882</v>
      </c>
    </row>
    <row r="4020">
      <c r="A4020" s="1" t="s">
        <v>5227</v>
      </c>
      <c r="B4020" s="1" t="s">
        <v>508</v>
      </c>
      <c r="C4020" s="1" t="s">
        <v>1833</v>
      </c>
      <c r="D4020" s="1" t="s">
        <v>153</v>
      </c>
      <c r="E4020" s="1" t="s">
        <v>179</v>
      </c>
      <c r="F4020" s="1" t="s">
        <v>1760</v>
      </c>
      <c r="G4020" s="1" t="s">
        <v>18462</v>
      </c>
      <c r="H4020" s="1" t="s">
        <v>18463</v>
      </c>
      <c r="I4020" s="4">
        <v>84.25866898148148</v>
      </c>
      <c r="J4020" s="1">
        <v>579.21</v>
      </c>
      <c r="K4020" s="1">
        <v>69.11</v>
      </c>
      <c r="L4020" s="1">
        <v>100.0</v>
      </c>
      <c r="M4020" s="10">
        <f t="array" ref="M4020">_xlfn.XLOOKUP(A4020,subscriptions!B4020:B10004,subscriptions!D4020:D10004)</f>
        <v>120</v>
      </c>
      <c r="N4020" s="10">
        <f t="array" ref="N4020">_xlfn.XLOOKUP(A4020,subscriptions!B4020:B10004,subscriptions!G4020:G10004)</f>
        <v>20</v>
      </c>
      <c r="O4020" s="10">
        <v>96.0</v>
      </c>
      <c r="P4020" s="10" t="str">
        <f t="array" ref="P4020">_xlfn.XLOOKUP(A4020,subscriptions!B4020:B10004,subscriptions!C4020:C10004)</f>
        <v>Residential</v>
      </c>
      <c r="Q4020" s="10" t="s">
        <v>128</v>
      </c>
      <c r="R4020" s="10" t="s">
        <v>148</v>
      </c>
      <c r="S4020" s="10" t="s">
        <v>4148</v>
      </c>
    </row>
    <row r="4021">
      <c r="A4021" s="1" t="s">
        <v>5228</v>
      </c>
      <c r="B4021" s="1" t="s">
        <v>1262</v>
      </c>
      <c r="C4021" s="1" t="s">
        <v>871</v>
      </c>
      <c r="D4021" s="1" t="s">
        <v>27</v>
      </c>
      <c r="E4021" s="1" t="s">
        <v>111</v>
      </c>
      <c r="F4021" s="1" t="s">
        <v>1906</v>
      </c>
      <c r="G4021" s="1" t="s">
        <v>18464</v>
      </c>
      <c r="H4021" s="1" t="s">
        <v>18465</v>
      </c>
      <c r="I4021" s="4">
        <v>84.25848379629629</v>
      </c>
      <c r="J4021" s="1">
        <v>442.03</v>
      </c>
      <c r="K4021" s="1">
        <v>89.56</v>
      </c>
      <c r="M4021" s="10">
        <f t="array" ref="M4021">_xlfn.XLOOKUP(A4021,subscriptions!B4021:B10004,subscriptions!D4021:D10004)</f>
        <v>120</v>
      </c>
      <c r="N4021" s="10">
        <f t="array" ref="N4021">_xlfn.XLOOKUP(A4021,subscriptions!B4021:B10004,subscriptions!G4021:G10004)</f>
        <v>0</v>
      </c>
      <c r="O4021" s="10">
        <v>120.0</v>
      </c>
      <c r="P4021" s="10" t="str">
        <f t="array" ref="P4021">_xlfn.XLOOKUP(A4021,subscriptions!B4021:B10004,subscriptions!C4021:C10004)</f>
        <v>Residential</v>
      </c>
      <c r="Q4021" s="10" t="s">
        <v>173</v>
      </c>
      <c r="R4021" s="10" t="s">
        <v>212</v>
      </c>
      <c r="S4021" s="10" t="s">
        <v>4148</v>
      </c>
    </row>
    <row r="4022">
      <c r="A4022" s="1" t="s">
        <v>5229</v>
      </c>
      <c r="B4022" s="1" t="s">
        <v>409</v>
      </c>
      <c r="C4022" s="1" t="s">
        <v>871</v>
      </c>
      <c r="D4022" s="1" t="s">
        <v>27</v>
      </c>
      <c r="E4022" s="1" t="s">
        <v>179</v>
      </c>
      <c r="F4022" s="1" t="s">
        <v>357</v>
      </c>
      <c r="G4022" s="1" t="s">
        <v>18466</v>
      </c>
      <c r="H4022" s="1" t="s">
        <v>18467</v>
      </c>
      <c r="I4022" s="4">
        <v>84.34174768518518</v>
      </c>
      <c r="J4022" s="1">
        <v>844.77</v>
      </c>
      <c r="K4022" s="1">
        <v>179.36</v>
      </c>
      <c r="L4022" s="1">
        <v>100.0</v>
      </c>
      <c r="M4022" s="10">
        <f t="array" ref="M4022">_xlfn.XLOOKUP(A4022,subscriptions!B4022:B10004,subscriptions!D4022:D10004)</f>
        <v>120</v>
      </c>
      <c r="N4022" s="10">
        <f t="array" ref="N4022">_xlfn.XLOOKUP(A4022,subscriptions!B4022:B10004,subscriptions!G4022:G10004)</f>
        <v>5</v>
      </c>
      <c r="O4022" s="10">
        <v>114.0</v>
      </c>
      <c r="P4022" s="10" t="str">
        <f t="array" ref="P4022">_xlfn.XLOOKUP(A4022,subscriptions!B4022:B10004,subscriptions!C4022:C10004)</f>
        <v>Residential</v>
      </c>
      <c r="Q4022" s="10" t="s">
        <v>194</v>
      </c>
      <c r="R4022" s="10" t="s">
        <v>212</v>
      </c>
      <c r="S4022" s="10" t="s">
        <v>1703</v>
      </c>
    </row>
    <row r="4023">
      <c r="A4023" s="1" t="s">
        <v>5230</v>
      </c>
      <c r="B4023" s="1" t="s">
        <v>941</v>
      </c>
      <c r="C4023" s="1" t="s">
        <v>871</v>
      </c>
      <c r="D4023" s="1" t="s">
        <v>27</v>
      </c>
      <c r="E4023" s="1" t="s">
        <v>332</v>
      </c>
      <c r="F4023" s="1" t="s">
        <v>788</v>
      </c>
      <c r="G4023" s="1" t="s">
        <v>18468</v>
      </c>
      <c r="H4023" s="1" t="s">
        <v>18469</v>
      </c>
      <c r="I4023" s="4">
        <v>84.29460648148148</v>
      </c>
      <c r="J4023" s="1">
        <v>462.7</v>
      </c>
      <c r="K4023" s="1">
        <v>75.99</v>
      </c>
      <c r="M4023" s="10">
        <f t="array" ref="M4023">_xlfn.XLOOKUP(A4023,subscriptions!B4023:B10004,subscriptions!D4023:D10004)</f>
        <v>250</v>
      </c>
      <c r="N4023" s="10">
        <f t="array" ref="N4023">_xlfn.XLOOKUP(A4023,subscriptions!B4023:B10004,subscriptions!G4023:G10004)</f>
        <v>10</v>
      </c>
      <c r="O4023" s="10">
        <v>225.0</v>
      </c>
      <c r="P4023" s="10" t="str">
        <f t="array" ref="P4023">_xlfn.XLOOKUP(A4023,subscriptions!B4023:B10004,subscriptions!C4023:C10004)</f>
        <v>Business</v>
      </c>
      <c r="Q4023" s="10" t="s">
        <v>128</v>
      </c>
      <c r="R4023" s="10" t="s">
        <v>129</v>
      </c>
      <c r="S4023" s="10" t="s">
        <v>2075</v>
      </c>
    </row>
    <row r="4024">
      <c r="A4024" s="1" t="s">
        <v>5231</v>
      </c>
      <c r="B4024" s="1" t="s">
        <v>1972</v>
      </c>
      <c r="C4024" s="1" t="s">
        <v>871</v>
      </c>
      <c r="D4024" s="1" t="s">
        <v>27</v>
      </c>
      <c r="E4024" s="1" t="s">
        <v>280</v>
      </c>
      <c r="F4024" s="1" t="s">
        <v>1446</v>
      </c>
      <c r="G4024" s="1" t="s">
        <v>18470</v>
      </c>
      <c r="H4024" s="1" t="s">
        <v>18471</v>
      </c>
      <c r="I4024" s="4">
        <v>84.29813657407408</v>
      </c>
      <c r="J4024" s="1">
        <v>1723.87</v>
      </c>
      <c r="K4024" s="1">
        <v>269.23</v>
      </c>
      <c r="M4024" s="10">
        <f t="array" ref="M4024">_xlfn.XLOOKUP(A4024,subscriptions!B4024:B10004,subscriptions!D4024:D10004)</f>
        <v>120</v>
      </c>
      <c r="N4024" s="10">
        <f t="array" ref="N4024">_xlfn.XLOOKUP(A4024,subscriptions!B4024:B10004,subscriptions!G4024:G10004)</f>
        <v>20</v>
      </c>
      <c r="O4024" s="10">
        <v>96.0</v>
      </c>
      <c r="P4024" s="10" t="str">
        <f t="array" ref="P4024">_xlfn.XLOOKUP(A4024,subscriptions!B4024:B10004,subscriptions!C4024:C10004)</f>
        <v>Residential</v>
      </c>
      <c r="Q4024" s="10" t="s">
        <v>128</v>
      </c>
      <c r="R4024" s="10" t="s">
        <v>148</v>
      </c>
      <c r="S4024" s="10" t="s">
        <v>785</v>
      </c>
    </row>
    <row r="4025">
      <c r="A4025" s="1" t="s">
        <v>5232</v>
      </c>
      <c r="B4025" s="1" t="s">
        <v>645</v>
      </c>
      <c r="C4025" s="1" t="s">
        <v>920</v>
      </c>
      <c r="D4025" s="1" t="s">
        <v>153</v>
      </c>
      <c r="E4025" s="1" t="s">
        <v>714</v>
      </c>
      <c r="F4025" s="1" t="s">
        <v>1866</v>
      </c>
      <c r="G4025" s="1" t="s">
        <v>18472</v>
      </c>
      <c r="H4025" s="1" t="s">
        <v>18473</v>
      </c>
      <c r="I4025" s="4">
        <v>84.29379629629629</v>
      </c>
      <c r="J4025" s="1">
        <v>2673.61</v>
      </c>
      <c r="K4025" s="1">
        <v>386.0</v>
      </c>
      <c r="M4025" s="10">
        <f t="array" ref="M4025">_xlfn.XLOOKUP(A4025,subscriptions!B4025:B10004,subscriptions!D4025:D10004)</f>
        <v>120</v>
      </c>
      <c r="N4025" s="10">
        <f t="array" ref="N4025">_xlfn.XLOOKUP(A4025,subscriptions!B4025:B10004,subscriptions!G4025:G10004)</f>
        <v>0</v>
      </c>
      <c r="O4025" s="10">
        <v>120.0</v>
      </c>
      <c r="P4025" s="10" t="str">
        <f t="array" ref="P4025">_xlfn.XLOOKUP(A4025,subscriptions!B4025:B10004,subscriptions!C4025:C10004)</f>
        <v>Residential</v>
      </c>
      <c r="Q4025" s="10" t="s">
        <v>173</v>
      </c>
      <c r="R4025" s="10" t="s">
        <v>212</v>
      </c>
      <c r="S4025" s="10" t="s">
        <v>1458</v>
      </c>
    </row>
    <row r="4026">
      <c r="A4026" s="1" t="s">
        <v>5233</v>
      </c>
      <c r="B4026" s="1" t="s">
        <v>763</v>
      </c>
      <c r="C4026" s="1" t="s">
        <v>920</v>
      </c>
      <c r="D4026" s="1" t="s">
        <v>27</v>
      </c>
      <c r="E4026" s="1" t="s">
        <v>111</v>
      </c>
      <c r="F4026" s="1" t="s">
        <v>112</v>
      </c>
      <c r="G4026" s="1" t="s">
        <v>18474</v>
      </c>
      <c r="H4026" s="1" t="s">
        <v>18475</v>
      </c>
      <c r="I4026" s="4">
        <v>84.20929398148148</v>
      </c>
      <c r="J4026" s="1">
        <v>1727.12</v>
      </c>
      <c r="K4026" s="1">
        <v>377.08</v>
      </c>
      <c r="M4026" s="10">
        <f t="array" ref="M4026">_xlfn.XLOOKUP(A4026,subscriptions!B4026:B10004,subscriptions!D4026:D10004)</f>
        <v>80</v>
      </c>
      <c r="N4026" s="10">
        <f t="array" ref="N4026">_xlfn.XLOOKUP(A4026,subscriptions!B4026:B10004,subscriptions!G4026:G10004)</f>
        <v>5</v>
      </c>
      <c r="O4026" s="10">
        <v>76.0</v>
      </c>
      <c r="P4026" s="10" t="str">
        <f t="array" ref="P4026">_xlfn.XLOOKUP(A4026,subscriptions!B4026:B10004,subscriptions!C4026:C10004)</f>
        <v>Roam</v>
      </c>
      <c r="Q4026" s="10" t="s">
        <v>194</v>
      </c>
      <c r="R4026" s="10" t="s">
        <v>148</v>
      </c>
      <c r="S4026" s="10" t="s">
        <v>1374</v>
      </c>
    </row>
    <row r="4027">
      <c r="A4027" s="1" t="s">
        <v>5236</v>
      </c>
      <c r="B4027" s="1" t="s">
        <v>573</v>
      </c>
      <c r="C4027" s="1" t="s">
        <v>1142</v>
      </c>
      <c r="D4027" s="1" t="s">
        <v>27</v>
      </c>
      <c r="E4027" s="1" t="s">
        <v>262</v>
      </c>
      <c r="F4027" s="1" t="s">
        <v>2985</v>
      </c>
      <c r="G4027" s="1" t="s">
        <v>18476</v>
      </c>
      <c r="H4027" s="1" t="s">
        <v>18477</v>
      </c>
      <c r="I4027" s="4">
        <v>84.41887731481482</v>
      </c>
      <c r="J4027" s="1">
        <v>2658.9</v>
      </c>
      <c r="K4027" s="1">
        <v>474.79</v>
      </c>
      <c r="M4027" s="10">
        <f t="array" ref="M4027">_xlfn.XLOOKUP(A4027,subscriptions!B4027:B10004,subscriptions!D4027:D10004)</f>
        <v>120</v>
      </c>
      <c r="N4027" s="10">
        <f t="array" ref="N4027">_xlfn.XLOOKUP(A4027,subscriptions!B4027:B10004,subscriptions!G4027:G10004)</f>
        <v>10</v>
      </c>
      <c r="O4027" s="10">
        <v>108.0</v>
      </c>
      <c r="P4027" s="10" t="str">
        <f t="array" ref="P4027">_xlfn.XLOOKUP(A4027,subscriptions!B4027:B10004,subscriptions!C4027:C10004)</f>
        <v>Residential</v>
      </c>
      <c r="Q4027" s="10" t="s">
        <v>128</v>
      </c>
      <c r="R4027" s="10" t="s">
        <v>212</v>
      </c>
      <c r="S4027" s="10" t="s">
        <v>1822</v>
      </c>
    </row>
    <row r="4028">
      <c r="A4028" s="1" t="s">
        <v>5237</v>
      </c>
      <c r="B4028" s="1" t="s">
        <v>1414</v>
      </c>
      <c r="C4028" s="1" t="s">
        <v>605</v>
      </c>
      <c r="D4028" s="1" t="s">
        <v>27</v>
      </c>
      <c r="E4028" s="1" t="s">
        <v>219</v>
      </c>
      <c r="F4028" s="1" t="s">
        <v>4220</v>
      </c>
      <c r="G4028" s="1" t="s">
        <v>18478</v>
      </c>
      <c r="H4028" s="1" t="s">
        <v>18479</v>
      </c>
      <c r="I4028" s="4">
        <v>84.25768518518518</v>
      </c>
      <c r="J4028" s="1">
        <v>808.74</v>
      </c>
      <c r="K4028" s="1">
        <v>74.85</v>
      </c>
      <c r="M4028" s="10">
        <f t="array" ref="M4028">_xlfn.XLOOKUP(A4028,subscriptions!B4028:B10004,subscriptions!D4028:D10004)</f>
        <v>80</v>
      </c>
      <c r="N4028" s="10">
        <f t="array" ref="N4028">_xlfn.XLOOKUP(A4028,subscriptions!B4028:B10004,subscriptions!G4028:G10004)</f>
        <v>20</v>
      </c>
      <c r="O4028" s="10">
        <v>64.0</v>
      </c>
      <c r="P4028" s="10" t="str">
        <f t="array" ref="P4028">_xlfn.XLOOKUP(A4028,subscriptions!B4028:B10004,subscriptions!C4028:C10004)</f>
        <v>Roam</v>
      </c>
      <c r="Q4028" s="10" t="s">
        <v>128</v>
      </c>
      <c r="R4028" s="10" t="s">
        <v>148</v>
      </c>
      <c r="S4028" s="10" t="s">
        <v>603</v>
      </c>
    </row>
    <row r="4029">
      <c r="A4029" s="1" t="s">
        <v>5238</v>
      </c>
      <c r="B4029" s="1" t="s">
        <v>329</v>
      </c>
      <c r="C4029" s="1" t="s">
        <v>1415</v>
      </c>
      <c r="D4029" s="1" t="s">
        <v>27</v>
      </c>
      <c r="E4029" s="1" t="s">
        <v>111</v>
      </c>
      <c r="F4029" s="1" t="s">
        <v>154</v>
      </c>
      <c r="G4029" s="1" t="s">
        <v>18480</v>
      </c>
      <c r="H4029" s="1" t="s">
        <v>18481</v>
      </c>
      <c r="I4029" s="4">
        <v>84.25704861111112</v>
      </c>
      <c r="J4029" s="1">
        <v>304.97</v>
      </c>
      <c r="K4029" s="1">
        <v>70.57</v>
      </c>
      <c r="M4029" s="10">
        <f t="array" ref="M4029">_xlfn.XLOOKUP(A4029,subscriptions!B4029:B10004,subscriptions!D4029:D10004)</f>
        <v>120</v>
      </c>
      <c r="N4029" s="10">
        <f t="array" ref="N4029">_xlfn.XLOOKUP(A4029,subscriptions!B4029:B10004,subscriptions!G4029:G10004)</f>
        <v>0</v>
      </c>
      <c r="O4029" s="10">
        <v>120.0</v>
      </c>
      <c r="P4029" s="10" t="str">
        <f t="array" ref="P4029">_xlfn.XLOOKUP(A4029,subscriptions!B4029:B10004,subscriptions!C4029:C10004)</f>
        <v>Residential</v>
      </c>
      <c r="Q4029" s="10" t="s">
        <v>173</v>
      </c>
      <c r="R4029" s="10" t="s">
        <v>212</v>
      </c>
      <c r="S4029" s="10" t="s">
        <v>175</v>
      </c>
    </row>
    <row r="4030">
      <c r="A4030" s="1" t="s">
        <v>5239</v>
      </c>
      <c r="B4030" s="1" t="s">
        <v>969</v>
      </c>
      <c r="C4030" s="1" t="s">
        <v>524</v>
      </c>
      <c r="D4030" s="1" t="s">
        <v>27</v>
      </c>
      <c r="E4030" s="1" t="s">
        <v>219</v>
      </c>
      <c r="F4030" s="1" t="s">
        <v>458</v>
      </c>
      <c r="G4030" s="1" t="s">
        <v>18482</v>
      </c>
      <c r="H4030" s="1" t="s">
        <v>18483</v>
      </c>
      <c r="I4030" s="4">
        <v>84.17155092592593</v>
      </c>
      <c r="J4030" s="1">
        <v>2058.84</v>
      </c>
      <c r="K4030" s="1">
        <v>528.67</v>
      </c>
      <c r="M4030" s="10">
        <f t="array" ref="M4030">_xlfn.XLOOKUP(A4030,subscriptions!B4030:B10004,subscriptions!D4030:D10004)</f>
        <v>120</v>
      </c>
      <c r="N4030" s="10">
        <f t="array" ref="N4030">_xlfn.XLOOKUP(A4030,subscriptions!B4030:B10004,subscriptions!G4030:G10004)</f>
        <v>5</v>
      </c>
      <c r="O4030" s="10">
        <v>114.0</v>
      </c>
      <c r="P4030" s="10" t="str">
        <f t="array" ref="P4030">_xlfn.XLOOKUP(A4030,subscriptions!B4030:B10004,subscriptions!C4030:C10004)</f>
        <v>Residential</v>
      </c>
      <c r="Q4030" s="10" t="s">
        <v>194</v>
      </c>
      <c r="R4030" s="10" t="s">
        <v>212</v>
      </c>
      <c r="S4030" s="10" t="s">
        <v>1082</v>
      </c>
    </row>
    <row r="4031">
      <c r="A4031" s="1" t="s">
        <v>5240</v>
      </c>
      <c r="B4031" s="1" t="s">
        <v>472</v>
      </c>
      <c r="C4031" s="1" t="s">
        <v>556</v>
      </c>
      <c r="D4031" s="1" t="s">
        <v>27</v>
      </c>
      <c r="E4031" s="1" t="s">
        <v>239</v>
      </c>
      <c r="F4031" s="1" t="s">
        <v>2267</v>
      </c>
      <c r="G4031" s="1" t="s">
        <v>18484</v>
      </c>
      <c r="H4031" s="1" t="s">
        <v>18485</v>
      </c>
      <c r="I4031" s="4">
        <v>84.25097222222222</v>
      </c>
      <c r="J4031" s="1">
        <v>720.54</v>
      </c>
      <c r="K4031" s="1">
        <v>114.88</v>
      </c>
      <c r="M4031" s="10">
        <f t="array" ref="M4031">_xlfn.XLOOKUP(A4031,subscriptions!B4031:B10004,subscriptions!D4031:D10004)</f>
        <v>120</v>
      </c>
      <c r="N4031" s="10">
        <f t="array" ref="N4031">_xlfn.XLOOKUP(A4031,subscriptions!B4031:B10004,subscriptions!G4031:G10004)</f>
        <v>10</v>
      </c>
      <c r="O4031" s="10">
        <v>108.0</v>
      </c>
      <c r="P4031" s="10" t="str">
        <f t="array" ref="P4031">_xlfn.XLOOKUP(A4031,subscriptions!B4031:B10004,subscriptions!C4031:C10004)</f>
        <v>Residential</v>
      </c>
      <c r="Q4031" s="10" t="s">
        <v>128</v>
      </c>
      <c r="R4031" s="10" t="s">
        <v>212</v>
      </c>
      <c r="S4031" s="10" t="s">
        <v>1691</v>
      </c>
    </row>
    <row r="4032">
      <c r="A4032" s="1" t="s">
        <v>5241</v>
      </c>
      <c r="B4032" s="1" t="s">
        <v>1226</v>
      </c>
      <c r="C4032" s="1" t="s">
        <v>198</v>
      </c>
      <c r="D4032" s="1" t="s">
        <v>153</v>
      </c>
      <c r="E4032" s="1" t="s">
        <v>631</v>
      </c>
      <c r="F4032" s="1" t="s">
        <v>1318</v>
      </c>
      <c r="G4032" s="1" t="s">
        <v>18486</v>
      </c>
      <c r="H4032" s="1" t="s">
        <v>18487</v>
      </c>
      <c r="I4032" s="4">
        <v>84.16972222222222</v>
      </c>
      <c r="J4032" s="1">
        <v>1718.78</v>
      </c>
      <c r="K4032" s="1">
        <v>415.73</v>
      </c>
      <c r="M4032" s="10">
        <f t="array" ref="M4032">_xlfn.XLOOKUP(A4032,subscriptions!B4032:B10004,subscriptions!D4032:D10004)</f>
        <v>120</v>
      </c>
      <c r="N4032" s="10">
        <f t="array" ref="N4032">_xlfn.XLOOKUP(A4032,subscriptions!B4032:B10004,subscriptions!G4032:G10004)</f>
        <v>20</v>
      </c>
      <c r="O4032" s="10">
        <v>96.0</v>
      </c>
      <c r="P4032" s="10" t="str">
        <f t="array" ref="P4032">_xlfn.XLOOKUP(A4032,subscriptions!B4032:B10004,subscriptions!C4032:C10004)</f>
        <v>Residential</v>
      </c>
      <c r="Q4032" s="10" t="s">
        <v>128</v>
      </c>
      <c r="R4032" s="10" t="s">
        <v>148</v>
      </c>
      <c r="S4032" s="10" t="s">
        <v>213</v>
      </c>
    </row>
    <row r="4033">
      <c r="A4033" s="1" t="s">
        <v>5242</v>
      </c>
      <c r="B4033" s="1" t="s">
        <v>1387</v>
      </c>
      <c r="C4033" s="1" t="s">
        <v>198</v>
      </c>
      <c r="D4033" s="1" t="s">
        <v>27</v>
      </c>
      <c r="E4033" s="1" t="s">
        <v>239</v>
      </c>
      <c r="F4033" s="1" t="s">
        <v>606</v>
      </c>
      <c r="G4033" s="1" t="s">
        <v>18488</v>
      </c>
      <c r="H4033" s="1" t="s">
        <v>18489</v>
      </c>
      <c r="I4033" s="4">
        <v>84.25284722222223</v>
      </c>
      <c r="J4033" s="1">
        <v>523.39</v>
      </c>
      <c r="K4033" s="1">
        <v>81.55</v>
      </c>
      <c r="M4033" s="10">
        <f t="array" ref="M4033">_xlfn.XLOOKUP(A4033,subscriptions!B4033:B10004,subscriptions!D4033:D10004)</f>
        <v>250</v>
      </c>
      <c r="N4033" s="10">
        <f t="array" ref="N4033">_xlfn.XLOOKUP(A4033,subscriptions!B4033:B10004,subscriptions!G4033:G10004)</f>
        <v>0</v>
      </c>
      <c r="O4033" s="10">
        <v>250.0</v>
      </c>
      <c r="P4033" s="10" t="str">
        <f t="array" ref="P4033">_xlfn.XLOOKUP(A4033,subscriptions!B4033:B10004,subscriptions!C4033:C10004)</f>
        <v>Business</v>
      </c>
      <c r="Q4033" s="10" t="s">
        <v>173</v>
      </c>
      <c r="R4033" s="10" t="s">
        <v>129</v>
      </c>
      <c r="S4033" s="10" t="s">
        <v>916</v>
      </c>
    </row>
    <row r="4034">
      <c r="A4034" s="1" t="s">
        <v>5243</v>
      </c>
      <c r="B4034" s="1" t="s">
        <v>1624</v>
      </c>
      <c r="C4034" s="1" t="s">
        <v>456</v>
      </c>
      <c r="D4034" s="1" t="s">
        <v>27</v>
      </c>
      <c r="E4034" s="1" t="s">
        <v>219</v>
      </c>
      <c r="F4034" s="1" t="s">
        <v>1461</v>
      </c>
      <c r="G4034" s="1" t="s">
        <v>18490</v>
      </c>
      <c r="H4034" s="1" t="s">
        <v>18491</v>
      </c>
      <c r="I4034" s="4">
        <v>84.33842592592593</v>
      </c>
      <c r="J4034" s="1">
        <v>177.08</v>
      </c>
      <c r="K4034" s="1">
        <v>54.86</v>
      </c>
      <c r="M4034" s="10">
        <f t="array" ref="M4034">_xlfn.XLOOKUP(A4034,subscriptions!B4034:B10004,subscriptions!D4034:D10004)</f>
        <v>120</v>
      </c>
      <c r="N4034" s="10">
        <f t="array" ref="N4034">_xlfn.XLOOKUP(A4034,subscriptions!B4034:B10004,subscriptions!G4034:G10004)</f>
        <v>5</v>
      </c>
      <c r="O4034" s="10">
        <v>114.0</v>
      </c>
      <c r="P4034" s="10" t="str">
        <f t="array" ref="P4034">_xlfn.XLOOKUP(A4034,subscriptions!B4034:B10004,subscriptions!C4034:C10004)</f>
        <v>Residential</v>
      </c>
      <c r="Q4034" s="10" t="s">
        <v>194</v>
      </c>
      <c r="R4034" s="10" t="s">
        <v>212</v>
      </c>
      <c r="S4034" s="10" t="s">
        <v>2086</v>
      </c>
    </row>
    <row r="4035">
      <c r="A4035" s="1" t="s">
        <v>5246</v>
      </c>
      <c r="B4035" s="1" t="s">
        <v>2788</v>
      </c>
      <c r="C4035" s="1" t="s">
        <v>1200</v>
      </c>
      <c r="D4035" s="1" t="s">
        <v>153</v>
      </c>
      <c r="E4035" s="1" t="s">
        <v>219</v>
      </c>
      <c r="F4035" s="1" t="s">
        <v>1461</v>
      </c>
      <c r="G4035" s="1" t="s">
        <v>18492</v>
      </c>
      <c r="H4035" s="1" t="s">
        <v>18493</v>
      </c>
      <c r="I4035" s="4">
        <v>84.21053240740741</v>
      </c>
      <c r="J4035" s="1">
        <v>7405.73</v>
      </c>
      <c r="K4035" s="1">
        <v>1796.48</v>
      </c>
      <c r="M4035" s="10">
        <f t="array" ref="M4035">_xlfn.XLOOKUP(A4035,subscriptions!B4035:B10004,subscriptions!D4035:D10004)</f>
        <v>120</v>
      </c>
      <c r="N4035" s="10">
        <f t="array" ref="N4035">_xlfn.XLOOKUP(A4035,subscriptions!B4035:B10004,subscriptions!G4035:G10004)</f>
        <v>10</v>
      </c>
      <c r="O4035" s="10">
        <v>108.0</v>
      </c>
      <c r="P4035" s="10" t="str">
        <f t="array" ref="P4035">_xlfn.XLOOKUP(A4035,subscriptions!B4035:B10004,subscriptions!C4035:C10004)</f>
        <v>Residential</v>
      </c>
      <c r="Q4035" s="10" t="s">
        <v>128</v>
      </c>
      <c r="R4035" s="10" t="s">
        <v>212</v>
      </c>
      <c r="S4035" s="10" t="s">
        <v>770</v>
      </c>
    </row>
    <row r="4036">
      <c r="A4036" s="1" t="s">
        <v>5247</v>
      </c>
      <c r="B4036" s="1" t="s">
        <v>700</v>
      </c>
      <c r="C4036" s="1" t="s">
        <v>133</v>
      </c>
      <c r="D4036" s="1" t="s">
        <v>153</v>
      </c>
      <c r="E4036" s="1" t="s">
        <v>219</v>
      </c>
      <c r="F4036" s="1" t="s">
        <v>660</v>
      </c>
      <c r="G4036" s="1" t="s">
        <v>18494</v>
      </c>
      <c r="H4036" s="1" t="s">
        <v>18495</v>
      </c>
      <c r="I4036" s="4">
        <v>84.34034722222222</v>
      </c>
      <c r="J4036" s="1">
        <v>304.76</v>
      </c>
      <c r="K4036" s="1">
        <v>86.94</v>
      </c>
      <c r="M4036" s="10">
        <f t="array" ref="M4036">_xlfn.XLOOKUP(A4036,subscriptions!B4036:B10004,subscriptions!D4036:D10004)</f>
        <v>50</v>
      </c>
      <c r="N4036" s="10">
        <f t="array" ref="N4036">_xlfn.XLOOKUP(A4036,subscriptions!B4036:B10004,subscriptions!G4036:G10004)</f>
        <v>20</v>
      </c>
      <c r="O4036" s="10">
        <v>40.0</v>
      </c>
      <c r="P4036" s="10" t="str">
        <f t="array" ref="P4036">_xlfn.XLOOKUP(A4036,subscriptions!B4036:B10004,subscriptions!C4036:C10004)</f>
        <v>Mini</v>
      </c>
      <c r="Q4036" s="10" t="s">
        <v>128</v>
      </c>
      <c r="R4036" s="10" t="s">
        <v>148</v>
      </c>
      <c r="S4036" s="10" t="s">
        <v>616</v>
      </c>
    </row>
    <row r="4037">
      <c r="A4037" s="1" t="s">
        <v>5248</v>
      </c>
      <c r="B4037" s="1" t="s">
        <v>1009</v>
      </c>
      <c r="C4037" s="1" t="s">
        <v>1876</v>
      </c>
      <c r="D4037" s="1" t="s">
        <v>153</v>
      </c>
      <c r="E4037" s="1" t="s">
        <v>219</v>
      </c>
      <c r="F4037" s="1" t="s">
        <v>1010</v>
      </c>
      <c r="G4037" s="1" t="s">
        <v>18496</v>
      </c>
      <c r="H4037" s="1" t="s">
        <v>18497</v>
      </c>
      <c r="I4037" s="4">
        <v>84.21276620370371</v>
      </c>
      <c r="J4037" s="1">
        <v>6737.84</v>
      </c>
      <c r="K4037" s="1">
        <v>1252.71</v>
      </c>
      <c r="M4037" s="10">
        <f t="array" ref="M4037">_xlfn.XLOOKUP(A4037,subscriptions!B4037:B10004,subscriptions!D4037:D10004)</f>
        <v>120</v>
      </c>
      <c r="N4037" s="10">
        <f t="array" ref="N4037">_xlfn.XLOOKUP(A4037,subscriptions!B4037:B10004,subscriptions!G4037:G10004)</f>
        <v>0</v>
      </c>
      <c r="O4037" s="10">
        <v>120.0</v>
      </c>
      <c r="P4037" s="10" t="str">
        <f t="array" ref="P4037">_xlfn.XLOOKUP(A4037,subscriptions!B4037:B10004,subscriptions!C4037:C10004)</f>
        <v>Residential</v>
      </c>
      <c r="Q4037" s="10" t="s">
        <v>173</v>
      </c>
      <c r="R4037" s="10" t="s">
        <v>212</v>
      </c>
      <c r="S4037" s="10" t="s">
        <v>813</v>
      </c>
    </row>
    <row r="4038">
      <c r="A4038" s="1" t="s">
        <v>5249</v>
      </c>
      <c r="B4038" s="1" t="s">
        <v>409</v>
      </c>
      <c r="C4038" s="1" t="s">
        <v>1347</v>
      </c>
      <c r="D4038" s="1" t="s">
        <v>27</v>
      </c>
      <c r="E4038" s="1" t="s">
        <v>631</v>
      </c>
      <c r="F4038" s="1" t="s">
        <v>1115</v>
      </c>
      <c r="G4038" s="1" t="s">
        <v>18498</v>
      </c>
      <c r="H4038" s="1" t="s">
        <v>18499</v>
      </c>
      <c r="I4038" s="4">
        <v>84.25644675925926</v>
      </c>
      <c r="J4038" s="1">
        <v>5726.76</v>
      </c>
      <c r="K4038" s="1">
        <v>631.39</v>
      </c>
      <c r="M4038" s="10">
        <f t="array" ref="M4038">_xlfn.XLOOKUP(A4038,subscriptions!B4038:B10004,subscriptions!D4038:D10004)</f>
        <v>120</v>
      </c>
      <c r="N4038" s="10">
        <f t="array" ref="N4038">_xlfn.XLOOKUP(A4038,subscriptions!B4038:B10004,subscriptions!G4038:G10004)</f>
        <v>5</v>
      </c>
      <c r="O4038" s="10">
        <v>114.0</v>
      </c>
      <c r="P4038" s="10" t="str">
        <f t="array" ref="P4038">_xlfn.XLOOKUP(A4038,subscriptions!B4038:B10004,subscriptions!C4038:C10004)</f>
        <v>Residential</v>
      </c>
      <c r="Q4038" s="10" t="s">
        <v>194</v>
      </c>
      <c r="R4038" s="10" t="s">
        <v>212</v>
      </c>
      <c r="S4038" s="10" t="s">
        <v>130</v>
      </c>
    </row>
    <row r="4039">
      <c r="A4039" s="1" t="s">
        <v>5250</v>
      </c>
      <c r="B4039" s="1" t="s">
        <v>1886</v>
      </c>
      <c r="C4039" s="1" t="s">
        <v>110</v>
      </c>
      <c r="D4039" s="1" t="s">
        <v>27</v>
      </c>
      <c r="E4039" s="1" t="s">
        <v>631</v>
      </c>
      <c r="F4039" s="1" t="s">
        <v>2749</v>
      </c>
      <c r="G4039" s="1" t="s">
        <v>18500</v>
      </c>
      <c r="H4039" s="1" t="s">
        <v>18501</v>
      </c>
      <c r="I4039" s="4">
        <v>84.29240740740741</v>
      </c>
      <c r="J4039" s="1">
        <v>2418.49</v>
      </c>
      <c r="K4039" s="1">
        <v>296.68</v>
      </c>
      <c r="M4039" s="10">
        <f t="array" ref="M4039">_xlfn.XLOOKUP(A4039,subscriptions!B4039:B10004,subscriptions!D4039:D10004)</f>
        <v>80</v>
      </c>
      <c r="N4039" s="10">
        <f t="array" ref="N4039">_xlfn.XLOOKUP(A4039,subscriptions!B4039:B10004,subscriptions!G4039:G10004)</f>
        <v>10</v>
      </c>
      <c r="O4039" s="10">
        <v>72.0</v>
      </c>
      <c r="P4039" s="10" t="str">
        <f t="array" ref="P4039">_xlfn.XLOOKUP(A4039,subscriptions!B4039:B10004,subscriptions!C4039:C10004)</f>
        <v>Roam</v>
      </c>
      <c r="Q4039" s="10" t="s">
        <v>128</v>
      </c>
      <c r="R4039" s="10" t="s">
        <v>148</v>
      </c>
      <c r="S4039" s="10" t="s">
        <v>587</v>
      </c>
    </row>
    <row r="4040">
      <c r="A4040" s="1" t="s">
        <v>5251</v>
      </c>
      <c r="B4040" s="1" t="s">
        <v>355</v>
      </c>
      <c r="C4040" s="1" t="s">
        <v>178</v>
      </c>
      <c r="D4040" s="1" t="s">
        <v>153</v>
      </c>
      <c r="E4040" s="1" t="s">
        <v>239</v>
      </c>
      <c r="F4040" s="1" t="s">
        <v>2364</v>
      </c>
      <c r="G4040" s="1" t="s">
        <v>18502</v>
      </c>
      <c r="H4040" s="1" t="s">
        <v>18503</v>
      </c>
      <c r="I4040" s="4">
        <v>84.21680555555555</v>
      </c>
      <c r="J4040" s="1">
        <v>1665.67</v>
      </c>
      <c r="K4040" s="1">
        <v>354.92</v>
      </c>
      <c r="M4040" s="10">
        <f t="array" ref="M4040">_xlfn.XLOOKUP(A4040,subscriptions!B4040:B10004,subscriptions!D4040:D10004)</f>
        <v>120</v>
      </c>
      <c r="N4040" s="10">
        <f t="array" ref="N4040">_xlfn.XLOOKUP(A4040,subscriptions!B4040:B10004,subscriptions!G4040:G10004)</f>
        <v>20</v>
      </c>
      <c r="O4040" s="10">
        <v>96.0</v>
      </c>
      <c r="P4040" s="10" t="str">
        <f t="array" ref="P4040">_xlfn.XLOOKUP(A4040,subscriptions!B4040:B10004,subscriptions!C4040:C10004)</f>
        <v>Residential</v>
      </c>
      <c r="Q4040" s="10" t="s">
        <v>128</v>
      </c>
      <c r="R4040" s="10" t="s">
        <v>148</v>
      </c>
      <c r="S4040" s="10" t="s">
        <v>453</v>
      </c>
    </row>
    <row r="4041">
      <c r="A4041" s="1" t="s">
        <v>5252</v>
      </c>
      <c r="B4041" s="1" t="s">
        <v>686</v>
      </c>
      <c r="C4041" s="1" t="s">
        <v>1415</v>
      </c>
      <c r="D4041" s="1" t="s">
        <v>153</v>
      </c>
      <c r="E4041" s="1" t="s">
        <v>280</v>
      </c>
      <c r="F4041" s="1" t="s">
        <v>376</v>
      </c>
      <c r="G4041" s="1" t="s">
        <v>18504</v>
      </c>
      <c r="H4041" s="1" t="s">
        <v>18505</v>
      </c>
      <c r="I4041" s="4">
        <v>84.33704861111111</v>
      </c>
      <c r="J4041" s="1">
        <v>1343.44</v>
      </c>
      <c r="K4041" s="1">
        <v>241.11</v>
      </c>
      <c r="M4041" s="10">
        <f t="array" ref="M4041">_xlfn.XLOOKUP(A4041,subscriptions!B4041:B10004,subscriptions!D4041:D10004)</f>
        <v>120</v>
      </c>
      <c r="N4041" s="10">
        <f t="array" ref="N4041">_xlfn.XLOOKUP(A4041,subscriptions!B4041:B10004,subscriptions!G4041:G10004)</f>
        <v>0</v>
      </c>
      <c r="O4041" s="10">
        <v>120.0</v>
      </c>
      <c r="P4041" s="10" t="str">
        <f t="array" ref="P4041">_xlfn.XLOOKUP(A4041,subscriptions!B4041:B10004,subscriptions!C4041:C10004)</f>
        <v>Residential</v>
      </c>
      <c r="Q4041" s="10" t="s">
        <v>173</v>
      </c>
      <c r="R4041" s="10" t="s">
        <v>212</v>
      </c>
      <c r="S4041" s="10" t="s">
        <v>968</v>
      </c>
    </row>
    <row r="4042">
      <c r="A4042" s="1" t="s">
        <v>5255</v>
      </c>
      <c r="B4042" s="1" t="s">
        <v>523</v>
      </c>
      <c r="C4042" s="1" t="s">
        <v>152</v>
      </c>
      <c r="D4042" s="1" t="s">
        <v>27</v>
      </c>
      <c r="E4042" s="1" t="s">
        <v>332</v>
      </c>
      <c r="F4042" s="1" t="s">
        <v>736</v>
      </c>
      <c r="G4042" s="1" t="s">
        <v>18506</v>
      </c>
      <c r="H4042" s="1" t="s">
        <v>18507</v>
      </c>
      <c r="I4042" s="4">
        <v>84.1737962962963</v>
      </c>
      <c r="J4042" s="1">
        <v>3066.01</v>
      </c>
      <c r="K4042" s="1">
        <v>458.44</v>
      </c>
      <c r="M4042" s="10">
        <f t="array" ref="M4042">_xlfn.XLOOKUP(A4042,subscriptions!B4042:B10004,subscriptions!D4042:D10004)</f>
        <v>80</v>
      </c>
      <c r="N4042" s="10">
        <f t="array" ref="N4042">_xlfn.XLOOKUP(A4042,subscriptions!B4042:B10004,subscriptions!G4042:G10004)</f>
        <v>5</v>
      </c>
      <c r="O4042" s="10">
        <v>76.0</v>
      </c>
      <c r="P4042" s="10" t="str">
        <f t="array" ref="P4042">_xlfn.XLOOKUP(A4042,subscriptions!B4042:B10004,subscriptions!C4042:C10004)</f>
        <v>Roam</v>
      </c>
      <c r="Q4042" s="10" t="s">
        <v>194</v>
      </c>
      <c r="R4042" s="10" t="s">
        <v>148</v>
      </c>
      <c r="S4042" s="10" t="s">
        <v>3087</v>
      </c>
    </row>
    <row r="4043">
      <c r="A4043" s="1" t="s">
        <v>5256</v>
      </c>
      <c r="B4043" s="1" t="s">
        <v>426</v>
      </c>
      <c r="C4043" s="1" t="s">
        <v>524</v>
      </c>
      <c r="D4043" s="1" t="s">
        <v>153</v>
      </c>
      <c r="E4043" s="1" t="s">
        <v>631</v>
      </c>
      <c r="F4043" s="1" t="s">
        <v>922</v>
      </c>
      <c r="G4043" s="1" t="s">
        <v>18508</v>
      </c>
      <c r="H4043" s="1" t="s">
        <v>6576</v>
      </c>
      <c r="I4043" s="4">
        <v>84.37737268518518</v>
      </c>
      <c r="J4043" s="1">
        <v>562.55</v>
      </c>
      <c r="K4043" s="1">
        <v>91.55</v>
      </c>
      <c r="M4043" s="10">
        <f t="array" ref="M4043">_xlfn.XLOOKUP(A4043,subscriptions!B4043:B10004,subscriptions!D4043:D10004)</f>
        <v>120</v>
      </c>
      <c r="N4043" s="10">
        <f t="array" ref="N4043">_xlfn.XLOOKUP(A4043,subscriptions!B4043:B10004,subscriptions!G4043:G10004)</f>
        <v>10</v>
      </c>
      <c r="O4043" s="10">
        <v>108.0</v>
      </c>
      <c r="P4043" s="10" t="str">
        <f t="array" ref="P4043">_xlfn.XLOOKUP(A4043,subscriptions!B4043:B10004,subscriptions!C4043:C10004)</f>
        <v>Residential</v>
      </c>
      <c r="Q4043" s="10" t="s">
        <v>128</v>
      </c>
      <c r="R4043" s="10" t="s">
        <v>212</v>
      </c>
      <c r="S4043" s="10" t="s">
        <v>1360</v>
      </c>
    </row>
    <row r="4044">
      <c r="A4044" s="1" t="s">
        <v>5257</v>
      </c>
      <c r="B4044" s="1" t="s">
        <v>472</v>
      </c>
      <c r="C4044" s="1" t="s">
        <v>556</v>
      </c>
      <c r="D4044" s="1" t="s">
        <v>27</v>
      </c>
      <c r="E4044" s="1" t="s">
        <v>332</v>
      </c>
      <c r="F4044" s="1" t="s">
        <v>427</v>
      </c>
      <c r="G4044" s="1" t="s">
        <v>18509</v>
      </c>
      <c r="H4044" s="1" t="s">
        <v>18510</v>
      </c>
      <c r="I4044" s="4">
        <v>84.21491898148147</v>
      </c>
      <c r="J4044" s="1">
        <v>995.77</v>
      </c>
      <c r="K4044" s="1">
        <v>96.84</v>
      </c>
      <c r="M4044" s="10">
        <f t="array" ref="M4044">_xlfn.XLOOKUP(A4044,subscriptions!B4044:B10004,subscriptions!D4044:D10004)</f>
        <v>80</v>
      </c>
      <c r="N4044" s="10">
        <f t="array" ref="N4044">_xlfn.XLOOKUP(A4044,subscriptions!B4044:B10004,subscriptions!G4044:G10004)</f>
        <v>20</v>
      </c>
      <c r="O4044" s="10">
        <v>64.0</v>
      </c>
      <c r="P4044" s="10" t="str">
        <f t="array" ref="P4044">_xlfn.XLOOKUP(A4044,subscriptions!B4044:B10004,subscriptions!C4044:C10004)</f>
        <v>Roam</v>
      </c>
      <c r="Q4044" s="10" t="s">
        <v>128</v>
      </c>
      <c r="R4044" s="10" t="s">
        <v>148</v>
      </c>
      <c r="S4044" s="10" t="s">
        <v>3641</v>
      </c>
    </row>
    <row r="4045">
      <c r="A4045" s="1" t="s">
        <v>5258</v>
      </c>
      <c r="B4045" s="1" t="s">
        <v>355</v>
      </c>
      <c r="C4045" s="1" t="s">
        <v>2007</v>
      </c>
      <c r="D4045" s="1" t="s">
        <v>153</v>
      </c>
      <c r="E4045" s="1" t="s">
        <v>219</v>
      </c>
      <c r="F4045" s="1" t="s">
        <v>1010</v>
      </c>
      <c r="G4045" s="1" t="s">
        <v>18511</v>
      </c>
      <c r="H4045" s="1" t="s">
        <v>18512</v>
      </c>
      <c r="I4045" s="4">
        <v>84.21045138888888</v>
      </c>
      <c r="J4045" s="1">
        <v>1498.97</v>
      </c>
      <c r="K4045" s="1">
        <v>140.26</v>
      </c>
      <c r="M4045" s="10">
        <f t="array" ref="M4045">_xlfn.XLOOKUP(A4045,subscriptions!B4045:B10004,subscriptions!D4045:D10004)</f>
        <v>120</v>
      </c>
      <c r="N4045" s="10">
        <f t="array" ref="N4045">_xlfn.XLOOKUP(A4045,subscriptions!B4045:B10004,subscriptions!G4045:G10004)</f>
        <v>0</v>
      </c>
      <c r="O4045" s="10">
        <v>120.0</v>
      </c>
      <c r="P4045" s="10" t="str">
        <f t="array" ref="P4045">_xlfn.XLOOKUP(A4045,subscriptions!B4045:B10004,subscriptions!C4045:C10004)</f>
        <v>Residential</v>
      </c>
      <c r="Q4045" s="10" t="s">
        <v>173</v>
      </c>
      <c r="R4045" s="10" t="s">
        <v>212</v>
      </c>
      <c r="S4045" s="10" t="s">
        <v>770</v>
      </c>
    </row>
    <row r="4046">
      <c r="A4046" s="1" t="s">
        <v>5259</v>
      </c>
      <c r="B4046" s="1" t="s">
        <v>295</v>
      </c>
      <c r="C4046" s="1" t="s">
        <v>456</v>
      </c>
      <c r="D4046" s="1" t="s">
        <v>153</v>
      </c>
      <c r="E4046" s="1" t="s">
        <v>631</v>
      </c>
      <c r="F4046" s="1" t="s">
        <v>943</v>
      </c>
      <c r="G4046" s="1" t="s">
        <v>18513</v>
      </c>
      <c r="H4046" s="1" t="s">
        <v>18514</v>
      </c>
      <c r="I4046" s="4">
        <v>84.29525462962962</v>
      </c>
      <c r="J4046" s="1">
        <v>844.48</v>
      </c>
      <c r="K4046" s="1">
        <v>148.18</v>
      </c>
      <c r="M4046" s="10">
        <f t="array" ref="M4046">_xlfn.XLOOKUP(A4046,subscriptions!B4046:B10004,subscriptions!D4046:D10004)</f>
        <v>80</v>
      </c>
      <c r="N4046" s="10">
        <f t="array" ref="N4046">_xlfn.XLOOKUP(A4046,subscriptions!B4046:B10004,subscriptions!G4046:G10004)</f>
        <v>5</v>
      </c>
      <c r="O4046" s="10">
        <v>76.0</v>
      </c>
      <c r="P4046" s="10" t="str">
        <f t="array" ref="P4046">_xlfn.XLOOKUP(A4046,subscriptions!B4046:B10004,subscriptions!C4046:C10004)</f>
        <v>Roam</v>
      </c>
      <c r="Q4046" s="10" t="s">
        <v>194</v>
      </c>
      <c r="R4046" s="10" t="s">
        <v>148</v>
      </c>
      <c r="S4046" s="10" t="s">
        <v>1026</v>
      </c>
    </row>
    <row r="4047">
      <c r="A4047" s="1" t="s">
        <v>5260</v>
      </c>
      <c r="B4047" s="1" t="s">
        <v>1141</v>
      </c>
      <c r="C4047" s="1" t="s">
        <v>1200</v>
      </c>
      <c r="D4047" s="1" t="s">
        <v>27</v>
      </c>
      <c r="E4047" s="1" t="s">
        <v>28</v>
      </c>
      <c r="F4047" s="1" t="s">
        <v>801</v>
      </c>
      <c r="G4047" s="1" t="s">
        <v>18515</v>
      </c>
      <c r="H4047" s="1" t="s">
        <v>18516</v>
      </c>
      <c r="I4047" s="4">
        <v>84.29545138888889</v>
      </c>
      <c r="J4047" s="1">
        <v>886.58</v>
      </c>
      <c r="K4047" s="1">
        <v>216.72</v>
      </c>
      <c r="M4047" s="10">
        <f t="array" ref="M4047">_xlfn.XLOOKUP(A4047,subscriptions!B4047:B10004,subscriptions!D4047:D10004)</f>
        <v>80</v>
      </c>
      <c r="N4047" s="10">
        <f t="array" ref="N4047">_xlfn.XLOOKUP(A4047,subscriptions!B4047:B10004,subscriptions!G4047:G10004)</f>
        <v>10</v>
      </c>
      <c r="O4047" s="10">
        <v>72.0</v>
      </c>
      <c r="P4047" s="10" t="str">
        <f t="array" ref="P4047">_xlfn.XLOOKUP(A4047,subscriptions!B4047:B10004,subscriptions!C4047:C10004)</f>
        <v>Roam</v>
      </c>
      <c r="Q4047" s="10" t="s">
        <v>128</v>
      </c>
      <c r="R4047" s="10" t="s">
        <v>148</v>
      </c>
      <c r="S4047" s="10" t="s">
        <v>1026</v>
      </c>
    </row>
    <row r="4048">
      <c r="A4048" s="1" t="s">
        <v>5261</v>
      </c>
      <c r="B4048" s="1" t="s">
        <v>1972</v>
      </c>
      <c r="C4048" s="1" t="s">
        <v>3912</v>
      </c>
      <c r="D4048" s="1" t="s">
        <v>27</v>
      </c>
      <c r="E4048" s="1" t="s">
        <v>111</v>
      </c>
      <c r="F4048" s="1" t="s">
        <v>154</v>
      </c>
      <c r="G4048" s="1" t="s">
        <v>18517</v>
      </c>
      <c r="H4048" s="1" t="s">
        <v>18518</v>
      </c>
      <c r="I4048" s="4">
        <v>84.25358796296297</v>
      </c>
      <c r="J4048" s="1">
        <v>651.35</v>
      </c>
      <c r="K4048" s="1">
        <v>125.25</v>
      </c>
      <c r="M4048" s="10">
        <f t="array" ref="M4048">_xlfn.XLOOKUP(A4048,subscriptions!B4048:B10004,subscriptions!D4048:D10004)</f>
        <v>50</v>
      </c>
      <c r="N4048" s="10">
        <f t="array" ref="N4048">_xlfn.XLOOKUP(A4048,subscriptions!B4048:B10004,subscriptions!G4048:G10004)</f>
        <v>20</v>
      </c>
      <c r="O4048" s="10">
        <v>40.0</v>
      </c>
      <c r="P4048" s="10" t="str">
        <f t="array" ref="P4048">_xlfn.XLOOKUP(A4048,subscriptions!B4048:B10004,subscriptions!C4048:C10004)</f>
        <v>Mini</v>
      </c>
      <c r="Q4048" s="10" t="s">
        <v>128</v>
      </c>
      <c r="R4048" s="10" t="s">
        <v>148</v>
      </c>
      <c r="S4048" s="10" t="s">
        <v>1832</v>
      </c>
    </row>
    <row r="4049">
      <c r="A4049" s="1" t="s">
        <v>5262</v>
      </c>
      <c r="B4049" s="1" t="s">
        <v>1865</v>
      </c>
      <c r="C4049" s="1" t="s">
        <v>920</v>
      </c>
      <c r="D4049" s="1" t="s">
        <v>153</v>
      </c>
      <c r="E4049" s="1" t="s">
        <v>111</v>
      </c>
      <c r="F4049" s="1" t="s">
        <v>1917</v>
      </c>
      <c r="G4049" s="1" t="s">
        <v>18519</v>
      </c>
      <c r="H4049" s="1" t="s">
        <v>18520</v>
      </c>
      <c r="I4049" s="4">
        <v>84.37929398148148</v>
      </c>
      <c r="J4049" s="1">
        <v>1295.97</v>
      </c>
      <c r="K4049" s="1">
        <v>197.88</v>
      </c>
      <c r="M4049" s="10">
        <f t="array" ref="M4049">_xlfn.XLOOKUP(A4049,subscriptions!B4049:B10004,subscriptions!D4049:D10004)</f>
        <v>80</v>
      </c>
      <c r="N4049" s="10">
        <f t="array" ref="N4049">_xlfn.XLOOKUP(A4049,subscriptions!B4049:B10004,subscriptions!G4049:G10004)</f>
        <v>0</v>
      </c>
      <c r="O4049" s="10">
        <v>80.0</v>
      </c>
      <c r="P4049" s="10" t="str">
        <f t="array" ref="P4049">_xlfn.XLOOKUP(A4049,subscriptions!B4049:B10004,subscriptions!C4049:C10004)</f>
        <v>Roam</v>
      </c>
      <c r="Q4049" s="10" t="s">
        <v>173</v>
      </c>
      <c r="R4049" s="10" t="s">
        <v>148</v>
      </c>
      <c r="S4049" s="10" t="s">
        <v>2380</v>
      </c>
    </row>
    <row r="4050">
      <c r="A4050" s="1" t="s">
        <v>5263</v>
      </c>
      <c r="B4050" s="1" t="s">
        <v>657</v>
      </c>
      <c r="C4050" s="1" t="s">
        <v>1347</v>
      </c>
      <c r="D4050" s="1" t="s">
        <v>153</v>
      </c>
      <c r="E4050" s="1" t="s">
        <v>714</v>
      </c>
      <c r="F4050" s="1" t="s">
        <v>2562</v>
      </c>
      <c r="G4050" s="1" t="s">
        <v>18521</v>
      </c>
      <c r="H4050" s="1" t="s">
        <v>18522</v>
      </c>
      <c r="I4050" s="4">
        <v>84.2959375</v>
      </c>
      <c r="J4050" s="1">
        <v>2901.44</v>
      </c>
      <c r="K4050" s="1">
        <v>565.07</v>
      </c>
      <c r="M4050" s="10">
        <f t="array" ref="M4050">_xlfn.XLOOKUP(A4050,subscriptions!B4050:B10004,subscriptions!D4050:D10004)</f>
        <v>120</v>
      </c>
      <c r="N4050" s="10">
        <f t="array" ref="N4050">_xlfn.XLOOKUP(A4050,subscriptions!B4050:B10004,subscriptions!G4050:G10004)</f>
        <v>5</v>
      </c>
      <c r="O4050" s="10">
        <v>114.0</v>
      </c>
      <c r="P4050" s="10" t="str">
        <f t="array" ref="P4050">_xlfn.XLOOKUP(A4050,subscriptions!B4050:B10004,subscriptions!C4050:C10004)</f>
        <v>Residential</v>
      </c>
      <c r="Q4050" s="10" t="s">
        <v>194</v>
      </c>
      <c r="R4050" s="10" t="s">
        <v>212</v>
      </c>
      <c r="S4050" s="10" t="s">
        <v>655</v>
      </c>
    </row>
    <row r="4051">
      <c r="A4051" s="1" t="s">
        <v>5266</v>
      </c>
      <c r="B4051" s="1" t="s">
        <v>150</v>
      </c>
      <c r="C4051" s="1" t="s">
        <v>2483</v>
      </c>
      <c r="D4051" s="1" t="s">
        <v>153</v>
      </c>
      <c r="E4051" s="1" t="s">
        <v>219</v>
      </c>
      <c r="F4051" s="1" t="s">
        <v>4220</v>
      </c>
      <c r="G4051" s="1" t="s">
        <v>18523</v>
      </c>
      <c r="H4051" s="1" t="s">
        <v>18524</v>
      </c>
      <c r="I4051" s="4">
        <v>84.38207175925926</v>
      </c>
      <c r="J4051" s="1">
        <v>387.58</v>
      </c>
      <c r="K4051" s="1">
        <v>53.6</v>
      </c>
      <c r="M4051" s="10">
        <f t="array" ref="M4051">_xlfn.XLOOKUP(A4051,subscriptions!B4051:B10004,subscriptions!D4051:D10004)</f>
        <v>80</v>
      </c>
      <c r="N4051" s="10">
        <f t="array" ref="N4051">_xlfn.XLOOKUP(A4051,subscriptions!B4051:B10004,subscriptions!G4051:G10004)</f>
        <v>10</v>
      </c>
      <c r="O4051" s="10">
        <v>72.0</v>
      </c>
      <c r="P4051" s="10" t="str">
        <f t="array" ref="P4051">_xlfn.XLOOKUP(A4051,subscriptions!B4051:B10004,subscriptions!C4051:C10004)</f>
        <v>Roam</v>
      </c>
      <c r="Q4051" s="10" t="s">
        <v>128</v>
      </c>
      <c r="R4051" s="10" t="s">
        <v>148</v>
      </c>
      <c r="S4051" s="10" t="s">
        <v>293</v>
      </c>
    </row>
    <row r="4052">
      <c r="A4052" s="1" t="s">
        <v>5267</v>
      </c>
      <c r="B4052" s="1" t="s">
        <v>197</v>
      </c>
      <c r="C4052" s="1" t="s">
        <v>456</v>
      </c>
      <c r="D4052" s="1" t="s">
        <v>153</v>
      </c>
      <c r="E4052" s="1" t="s">
        <v>280</v>
      </c>
      <c r="F4052" s="1" t="s">
        <v>873</v>
      </c>
      <c r="G4052" s="1" t="s">
        <v>18525</v>
      </c>
      <c r="H4052" s="1" t="s">
        <v>18526</v>
      </c>
      <c r="I4052" s="4">
        <v>84.30019675925926</v>
      </c>
      <c r="J4052" s="1">
        <v>4137.03</v>
      </c>
      <c r="K4052" s="1">
        <v>463.24</v>
      </c>
      <c r="M4052" s="10">
        <f t="array" ref="M4052">_xlfn.XLOOKUP(A4052,subscriptions!B4052:B10004,subscriptions!D4052:D10004)</f>
        <v>120</v>
      </c>
      <c r="N4052" s="10">
        <f t="array" ref="N4052">_xlfn.XLOOKUP(A4052,subscriptions!B4052:B10004,subscriptions!G4052:G10004)</f>
        <v>20</v>
      </c>
      <c r="O4052" s="10">
        <v>96.0</v>
      </c>
      <c r="P4052" s="10" t="str">
        <f t="array" ref="P4052">_xlfn.XLOOKUP(A4052,subscriptions!B4052:B10004,subscriptions!C4052:C10004)</f>
        <v>Residential</v>
      </c>
      <c r="Q4052" s="10" t="s">
        <v>128</v>
      </c>
      <c r="R4052" s="10" t="s">
        <v>148</v>
      </c>
      <c r="S4052" s="10" t="s">
        <v>1172</v>
      </c>
    </row>
    <row r="4053">
      <c r="A4053" s="1" t="s">
        <v>5268</v>
      </c>
      <c r="B4053" s="1" t="s">
        <v>573</v>
      </c>
      <c r="C4053" s="1" t="s">
        <v>2007</v>
      </c>
      <c r="D4053" s="1" t="s">
        <v>27</v>
      </c>
      <c r="E4053" s="1" t="s">
        <v>219</v>
      </c>
      <c r="F4053" s="1" t="s">
        <v>574</v>
      </c>
      <c r="G4053" s="1" t="s">
        <v>18527</v>
      </c>
      <c r="H4053" s="1" t="s">
        <v>18528</v>
      </c>
      <c r="I4053" s="4">
        <v>84.4202662037037</v>
      </c>
      <c r="J4053" s="1">
        <v>1802.37</v>
      </c>
      <c r="K4053" s="1">
        <v>195.13</v>
      </c>
      <c r="M4053" s="10">
        <f t="array" ref="M4053">_xlfn.XLOOKUP(A4053,subscriptions!B4053:B10004,subscriptions!D4053:D10004)</f>
        <v>120</v>
      </c>
      <c r="N4053" s="10">
        <f t="array" ref="N4053">_xlfn.XLOOKUP(A4053,subscriptions!B4053:B10004,subscriptions!G4053:G10004)</f>
        <v>0</v>
      </c>
      <c r="O4053" s="10">
        <v>120.0</v>
      </c>
      <c r="P4053" s="10" t="str">
        <f t="array" ref="P4053">_xlfn.XLOOKUP(A4053,subscriptions!B4053:B10004,subscriptions!C4053:C10004)</f>
        <v>Residential</v>
      </c>
      <c r="Q4053" s="10" t="s">
        <v>173</v>
      </c>
      <c r="R4053" s="10" t="s">
        <v>212</v>
      </c>
      <c r="S4053" s="10" t="s">
        <v>940</v>
      </c>
    </row>
    <row r="4054">
      <c r="A4054" s="1" t="s">
        <v>5269</v>
      </c>
      <c r="B4054" s="1" t="s">
        <v>1226</v>
      </c>
      <c r="C4054" s="1" t="s">
        <v>1100</v>
      </c>
      <c r="D4054" s="1" t="s">
        <v>153</v>
      </c>
      <c r="E4054" s="1" t="s">
        <v>239</v>
      </c>
      <c r="F4054" s="1" t="s">
        <v>606</v>
      </c>
      <c r="G4054" s="1" t="s">
        <v>18529</v>
      </c>
      <c r="H4054" s="1" t="s">
        <v>18530</v>
      </c>
      <c r="I4054" s="4">
        <v>84.37797453703703</v>
      </c>
      <c r="J4054" s="1">
        <v>2649.73</v>
      </c>
      <c r="K4054" s="1">
        <v>340.71</v>
      </c>
      <c r="M4054" s="10">
        <f t="array" ref="M4054">_xlfn.XLOOKUP(A4054,subscriptions!B4054:B10004,subscriptions!D4054:D10004)</f>
        <v>120</v>
      </c>
      <c r="N4054" s="10">
        <f t="array" ref="N4054">_xlfn.XLOOKUP(A4054,subscriptions!B4054:B10004,subscriptions!G4054:G10004)</f>
        <v>5</v>
      </c>
      <c r="O4054" s="10">
        <v>114.0</v>
      </c>
      <c r="P4054" s="10" t="str">
        <f t="array" ref="P4054">_xlfn.XLOOKUP(A4054,subscriptions!B4054:B10004,subscriptions!C4054:C10004)</f>
        <v>Residential</v>
      </c>
      <c r="Q4054" s="10" t="s">
        <v>194</v>
      </c>
      <c r="R4054" s="10" t="s">
        <v>212</v>
      </c>
      <c r="S4054" s="10" t="s">
        <v>1302</v>
      </c>
    </row>
    <row r="4055">
      <c r="A4055" s="1" t="s">
        <v>5270</v>
      </c>
      <c r="B4055" s="1" t="s">
        <v>1173</v>
      </c>
      <c r="C4055" s="1" t="s">
        <v>1477</v>
      </c>
      <c r="D4055" s="1" t="s">
        <v>27</v>
      </c>
      <c r="E4055" s="1" t="s">
        <v>28</v>
      </c>
      <c r="F4055" s="1" t="s">
        <v>801</v>
      </c>
      <c r="G4055" s="1" t="s">
        <v>18531</v>
      </c>
      <c r="H4055" s="1" t="s">
        <v>18532</v>
      </c>
      <c r="I4055" s="4">
        <v>84.29871527777777</v>
      </c>
      <c r="J4055" s="1">
        <v>1268.54</v>
      </c>
      <c r="K4055" s="1">
        <v>159.2</v>
      </c>
      <c r="M4055" s="10">
        <f t="array" ref="M4055">_xlfn.XLOOKUP(A4055,subscriptions!B4055:B10004,subscriptions!D4055:D10004)</f>
        <v>120</v>
      </c>
      <c r="N4055" s="10">
        <f t="array" ref="N4055">_xlfn.XLOOKUP(A4055,subscriptions!B4055:B10004,subscriptions!G4055:G10004)</f>
        <v>10</v>
      </c>
      <c r="O4055" s="10">
        <v>108.0</v>
      </c>
      <c r="P4055" s="10" t="str">
        <f t="array" ref="P4055">_xlfn.XLOOKUP(A4055,subscriptions!B4055:B10004,subscriptions!C4055:C10004)</f>
        <v>Residential</v>
      </c>
      <c r="Q4055" s="10" t="s">
        <v>128</v>
      </c>
      <c r="R4055" s="10" t="s">
        <v>212</v>
      </c>
      <c r="S4055" s="10" t="s">
        <v>276</v>
      </c>
    </row>
    <row r="4056">
      <c r="A4056" s="1" t="s">
        <v>5271</v>
      </c>
      <c r="B4056" s="1" t="s">
        <v>1226</v>
      </c>
      <c r="C4056" s="1" t="s">
        <v>920</v>
      </c>
      <c r="D4056" s="1" t="s">
        <v>153</v>
      </c>
      <c r="E4056" s="1" t="s">
        <v>179</v>
      </c>
      <c r="F4056" s="1" t="s">
        <v>200</v>
      </c>
      <c r="G4056" s="1" t="s">
        <v>18533</v>
      </c>
      <c r="H4056" s="1" t="s">
        <v>18534</v>
      </c>
      <c r="I4056" s="4">
        <v>84.4181712962963</v>
      </c>
      <c r="J4056" s="1">
        <v>2317.9</v>
      </c>
      <c r="K4056" s="1">
        <v>272.19</v>
      </c>
      <c r="L4056" s="1">
        <v>100.0</v>
      </c>
      <c r="M4056" s="10">
        <f t="array" ref="M4056">_xlfn.XLOOKUP(A4056,subscriptions!B4056:B10004,subscriptions!D4056:D10004)</f>
        <v>120</v>
      </c>
      <c r="N4056" s="10">
        <f t="array" ref="N4056">_xlfn.XLOOKUP(A4056,subscriptions!B4056:B10004,subscriptions!G4056:G10004)</f>
        <v>20</v>
      </c>
      <c r="O4056" s="10">
        <v>96.0</v>
      </c>
      <c r="P4056" s="10" t="str">
        <f t="array" ref="P4056">_xlfn.XLOOKUP(A4056,subscriptions!B4056:B10004,subscriptions!C4056:C10004)</f>
        <v>Residential</v>
      </c>
      <c r="Q4056" s="10" t="s">
        <v>128</v>
      </c>
      <c r="R4056" s="10" t="s">
        <v>148</v>
      </c>
      <c r="S4056" s="10" t="s">
        <v>3020</v>
      </c>
    </row>
    <row r="4057">
      <c r="A4057" s="1" t="s">
        <v>5272</v>
      </c>
      <c r="B4057" s="1" t="s">
        <v>2327</v>
      </c>
      <c r="C4057" s="1" t="s">
        <v>871</v>
      </c>
      <c r="D4057" s="1" t="s">
        <v>27</v>
      </c>
      <c r="E4057" s="1" t="s">
        <v>332</v>
      </c>
      <c r="F4057" s="1" t="s">
        <v>1749</v>
      </c>
      <c r="G4057" s="1" t="s">
        <v>18535</v>
      </c>
      <c r="H4057" s="1" t="s">
        <v>18536</v>
      </c>
      <c r="I4057" s="4">
        <v>84.37920138888889</v>
      </c>
      <c r="J4057" s="1">
        <v>74.5</v>
      </c>
      <c r="K4057" s="1">
        <v>16.17</v>
      </c>
      <c r="M4057" s="10">
        <f t="array" ref="M4057">_xlfn.XLOOKUP(A4057,subscriptions!B4057:B10004,subscriptions!D4057:D10004)</f>
        <v>120</v>
      </c>
      <c r="N4057" s="10">
        <f t="array" ref="N4057">_xlfn.XLOOKUP(A4057,subscriptions!B4057:B10004,subscriptions!G4057:G10004)</f>
        <v>0</v>
      </c>
      <c r="O4057" s="10">
        <v>120.0</v>
      </c>
      <c r="P4057" s="10" t="str">
        <f t="array" ref="P4057">_xlfn.XLOOKUP(A4057,subscriptions!B4057:B10004,subscriptions!C4057:C10004)</f>
        <v>Residential</v>
      </c>
      <c r="Q4057" s="10" t="s">
        <v>173</v>
      </c>
      <c r="R4057" s="10" t="s">
        <v>212</v>
      </c>
      <c r="S4057" s="10" t="s">
        <v>2380</v>
      </c>
    </row>
    <row r="4058">
      <c r="A4058" s="1" t="s">
        <v>5273</v>
      </c>
      <c r="B4058" s="1" t="s">
        <v>2788</v>
      </c>
      <c r="C4058" s="1" t="s">
        <v>1492</v>
      </c>
      <c r="D4058" s="1" t="s">
        <v>153</v>
      </c>
      <c r="E4058" s="1" t="s">
        <v>219</v>
      </c>
      <c r="F4058" s="1" t="s">
        <v>4220</v>
      </c>
      <c r="G4058" s="1" t="s">
        <v>18537</v>
      </c>
      <c r="H4058" s="1" t="s">
        <v>18538</v>
      </c>
      <c r="I4058" s="4">
        <v>84.33623842592593</v>
      </c>
      <c r="J4058" s="1">
        <v>2608.76</v>
      </c>
      <c r="K4058" s="1">
        <v>453.17</v>
      </c>
      <c r="M4058" s="10">
        <f t="array" ref="M4058">_xlfn.XLOOKUP(A4058,subscriptions!B4058:B10004,subscriptions!D4058:D10004)</f>
        <v>80</v>
      </c>
      <c r="N4058" s="10">
        <f t="array" ref="N4058">_xlfn.XLOOKUP(A4058,subscriptions!B4058:B10004,subscriptions!G4058:G10004)</f>
        <v>5</v>
      </c>
      <c r="O4058" s="10">
        <v>76.0</v>
      </c>
      <c r="P4058" s="10" t="str">
        <f t="array" ref="P4058">_xlfn.XLOOKUP(A4058,subscriptions!B4058:B10004,subscriptions!C4058:C10004)</f>
        <v>Roam</v>
      </c>
      <c r="Q4058" s="10" t="s">
        <v>194</v>
      </c>
      <c r="R4058" s="10" t="s">
        <v>148</v>
      </c>
      <c r="S4058" s="10" t="s">
        <v>1971</v>
      </c>
    </row>
    <row r="4059">
      <c r="A4059" s="1" t="s">
        <v>5274</v>
      </c>
      <c r="B4059" s="1" t="s">
        <v>1939</v>
      </c>
      <c r="C4059" s="1" t="s">
        <v>524</v>
      </c>
      <c r="D4059" s="1" t="s">
        <v>153</v>
      </c>
      <c r="E4059" s="1" t="s">
        <v>111</v>
      </c>
      <c r="F4059" s="1" t="s">
        <v>1917</v>
      </c>
      <c r="G4059" s="1" t="s">
        <v>18539</v>
      </c>
      <c r="H4059" s="1" t="s">
        <v>18540</v>
      </c>
      <c r="I4059" s="4">
        <v>84.33403935185186</v>
      </c>
      <c r="J4059" s="1">
        <v>111.45</v>
      </c>
      <c r="K4059" s="1">
        <v>22.86</v>
      </c>
      <c r="M4059" s="10">
        <f t="array" ref="M4059">_xlfn.XLOOKUP(A4059,subscriptions!B4059:B10004,subscriptions!D4059:D10004)</f>
        <v>120</v>
      </c>
      <c r="N4059" s="10">
        <f t="array" ref="N4059">_xlfn.XLOOKUP(A4059,subscriptions!B4059:B10004,subscriptions!G4059:G10004)</f>
        <v>10</v>
      </c>
      <c r="O4059" s="10">
        <v>108.0</v>
      </c>
      <c r="P4059" s="10" t="str">
        <f t="array" ref="P4059">_xlfn.XLOOKUP(A4059,subscriptions!B4059:B10004,subscriptions!C4059:C10004)</f>
        <v>Residential</v>
      </c>
      <c r="Q4059" s="10" t="s">
        <v>128</v>
      </c>
      <c r="R4059" s="10" t="s">
        <v>212</v>
      </c>
      <c r="S4059" s="10" t="s">
        <v>195</v>
      </c>
    </row>
    <row r="4060">
      <c r="A4060" s="1" t="s">
        <v>5275</v>
      </c>
      <c r="B4060" s="1" t="s">
        <v>523</v>
      </c>
      <c r="C4060" s="1" t="s">
        <v>237</v>
      </c>
      <c r="D4060" s="1" t="s">
        <v>27</v>
      </c>
      <c r="E4060" s="1" t="s">
        <v>219</v>
      </c>
      <c r="F4060" s="1" t="s">
        <v>2446</v>
      </c>
      <c r="G4060" s="1" t="s">
        <v>18541</v>
      </c>
      <c r="H4060" s="1" t="s">
        <v>18542</v>
      </c>
      <c r="I4060" s="4">
        <v>84.21277777777777</v>
      </c>
      <c r="J4060" s="1">
        <v>3359.73</v>
      </c>
      <c r="K4060" s="1">
        <v>602.03</v>
      </c>
      <c r="M4060" s="10">
        <f t="array" ref="M4060">_xlfn.XLOOKUP(A4060,subscriptions!B4060:B10004,subscriptions!D4060:D10004)</f>
        <v>120</v>
      </c>
      <c r="N4060" s="10">
        <f t="array" ref="N4060">_xlfn.XLOOKUP(A4060,subscriptions!B4060:B10004,subscriptions!G4060:G10004)</f>
        <v>20</v>
      </c>
      <c r="O4060" s="10">
        <v>96.0</v>
      </c>
      <c r="P4060" s="10" t="str">
        <f t="array" ref="P4060">_xlfn.XLOOKUP(A4060,subscriptions!B4060:B10004,subscriptions!C4060:C10004)</f>
        <v>Residential</v>
      </c>
      <c r="Q4060" s="10" t="s">
        <v>128</v>
      </c>
      <c r="R4060" s="10" t="s">
        <v>148</v>
      </c>
      <c r="S4060" s="10" t="s">
        <v>813</v>
      </c>
    </row>
    <row r="4061">
      <c r="A4061" s="1" t="s">
        <v>5278</v>
      </c>
      <c r="B4061" s="1" t="s">
        <v>150</v>
      </c>
      <c r="C4061" s="1" t="s">
        <v>871</v>
      </c>
      <c r="D4061" s="1" t="s">
        <v>153</v>
      </c>
      <c r="E4061" s="1" t="s">
        <v>332</v>
      </c>
      <c r="F4061" s="1" t="s">
        <v>510</v>
      </c>
      <c r="G4061" s="1" t="s">
        <v>18543</v>
      </c>
      <c r="H4061" s="1" t="s">
        <v>18544</v>
      </c>
      <c r="I4061" s="4">
        <v>84.25310185185185</v>
      </c>
      <c r="J4061" s="1">
        <v>7250.0</v>
      </c>
      <c r="K4061" s="1">
        <v>920.92</v>
      </c>
      <c r="M4061" s="10">
        <f t="array" ref="M4061">_xlfn.XLOOKUP(A4061,subscriptions!B4061:B10004,subscriptions!D4061:D10004)</f>
        <v>120</v>
      </c>
      <c r="N4061" s="10">
        <f t="array" ref="N4061">_xlfn.XLOOKUP(A4061,subscriptions!B4061:B10004,subscriptions!G4061:G10004)</f>
        <v>0</v>
      </c>
      <c r="O4061" s="10">
        <v>120.0</v>
      </c>
      <c r="P4061" s="10" t="str">
        <f t="array" ref="P4061">_xlfn.XLOOKUP(A4061,subscriptions!B4061:B10004,subscriptions!C4061:C10004)</f>
        <v>Residential</v>
      </c>
      <c r="Q4061" s="10" t="s">
        <v>173</v>
      </c>
      <c r="R4061" s="10" t="s">
        <v>212</v>
      </c>
      <c r="S4061" s="10" t="s">
        <v>916</v>
      </c>
    </row>
    <row r="4062">
      <c r="A4062" s="1" t="s">
        <v>5279</v>
      </c>
      <c r="B4062" s="1" t="s">
        <v>4509</v>
      </c>
      <c r="C4062" s="1" t="s">
        <v>1251</v>
      </c>
      <c r="D4062" s="1" t="s">
        <v>153</v>
      </c>
      <c r="E4062" s="1" t="s">
        <v>179</v>
      </c>
      <c r="F4062" s="1" t="s">
        <v>4595</v>
      </c>
      <c r="G4062" s="1" t="s">
        <v>18545</v>
      </c>
      <c r="H4062" s="1" t="s">
        <v>18546</v>
      </c>
      <c r="I4062" s="4">
        <v>84.16950231481482</v>
      </c>
      <c r="J4062" s="1">
        <v>572.35</v>
      </c>
      <c r="K4062" s="1">
        <v>105.58</v>
      </c>
      <c r="L4062" s="1">
        <v>100.0</v>
      </c>
      <c r="M4062" s="10">
        <f t="array" ref="M4062">_xlfn.XLOOKUP(A4062,subscriptions!B4062:B10004,subscriptions!D4062:D10004)</f>
        <v>120</v>
      </c>
      <c r="N4062" s="10">
        <f t="array" ref="N4062">_xlfn.XLOOKUP(A4062,subscriptions!B4062:B10004,subscriptions!G4062:G10004)</f>
        <v>5</v>
      </c>
      <c r="O4062" s="10">
        <v>114.0</v>
      </c>
      <c r="P4062" s="10" t="str">
        <f t="array" ref="P4062">_xlfn.XLOOKUP(A4062,subscriptions!B4062:B10004,subscriptions!C4062:C10004)</f>
        <v>Residential</v>
      </c>
      <c r="Q4062" s="10" t="s">
        <v>194</v>
      </c>
      <c r="R4062" s="10" t="s">
        <v>212</v>
      </c>
      <c r="S4062" s="10" t="s">
        <v>213</v>
      </c>
    </row>
    <row r="4063">
      <c r="A4063" s="1" t="s">
        <v>5280</v>
      </c>
      <c r="B4063" s="1" t="s">
        <v>426</v>
      </c>
      <c r="C4063" s="1" t="s">
        <v>1200</v>
      </c>
      <c r="D4063" s="1" t="s">
        <v>153</v>
      </c>
      <c r="E4063" s="1" t="s">
        <v>239</v>
      </c>
      <c r="F4063" s="1" t="s">
        <v>2154</v>
      </c>
      <c r="G4063" s="1" t="s">
        <v>18547</v>
      </c>
      <c r="H4063" s="1" t="s">
        <v>18548</v>
      </c>
      <c r="I4063" s="4">
        <v>84.41815972222223</v>
      </c>
      <c r="J4063" s="1">
        <v>404.19</v>
      </c>
      <c r="K4063" s="1">
        <v>53.54</v>
      </c>
      <c r="M4063" s="10">
        <f t="array" ref="M4063">_xlfn.XLOOKUP(A4063,subscriptions!B4063:B10004,subscriptions!D4063:D10004)</f>
        <v>120</v>
      </c>
      <c r="N4063" s="10">
        <f t="array" ref="N4063">_xlfn.XLOOKUP(A4063,subscriptions!B4063:B10004,subscriptions!G4063:G10004)</f>
        <v>10</v>
      </c>
      <c r="O4063" s="10">
        <v>108.0</v>
      </c>
      <c r="P4063" s="10" t="str">
        <f t="array" ref="P4063">_xlfn.XLOOKUP(A4063,subscriptions!B4063:B10004,subscriptions!C4063:C10004)</f>
        <v>Residential</v>
      </c>
      <c r="Q4063" s="10" t="s">
        <v>128</v>
      </c>
      <c r="R4063" s="10" t="s">
        <v>212</v>
      </c>
      <c r="S4063" s="10" t="s">
        <v>3020</v>
      </c>
    </row>
    <row r="4064">
      <c r="A4064" s="1" t="s">
        <v>5281</v>
      </c>
      <c r="B4064" s="1" t="s">
        <v>1995</v>
      </c>
      <c r="C4064" s="1" t="s">
        <v>279</v>
      </c>
      <c r="D4064" s="1" t="s">
        <v>153</v>
      </c>
      <c r="E4064" s="1" t="s">
        <v>280</v>
      </c>
      <c r="F4064" s="1" t="s">
        <v>376</v>
      </c>
      <c r="G4064" s="1" t="s">
        <v>18549</v>
      </c>
      <c r="H4064" s="1" t="s">
        <v>18550</v>
      </c>
      <c r="I4064" s="4">
        <v>84.25168981481481</v>
      </c>
      <c r="J4064" s="1">
        <v>2224.58</v>
      </c>
      <c r="K4064" s="1">
        <v>448.07</v>
      </c>
      <c r="M4064" s="10">
        <f t="array" ref="M4064">_xlfn.XLOOKUP(A4064,subscriptions!B4064:B10004,subscriptions!D4064:D10004)</f>
        <v>50</v>
      </c>
      <c r="N4064" s="10">
        <f t="array" ref="N4064">_xlfn.XLOOKUP(A4064,subscriptions!B4064:B10004,subscriptions!G4064:G10004)</f>
        <v>20</v>
      </c>
      <c r="O4064" s="10">
        <v>40.0</v>
      </c>
      <c r="P4064" s="10" t="str">
        <f t="array" ref="P4064">_xlfn.XLOOKUP(A4064,subscriptions!B4064:B10004,subscriptions!C4064:C10004)</f>
        <v>Mini</v>
      </c>
      <c r="Q4064" s="10" t="s">
        <v>128</v>
      </c>
      <c r="R4064" s="10" t="s">
        <v>148</v>
      </c>
      <c r="S4064" s="10" t="s">
        <v>4065</v>
      </c>
    </row>
    <row r="4065">
      <c r="A4065" s="1" t="s">
        <v>5282</v>
      </c>
      <c r="B4065" s="1" t="s">
        <v>375</v>
      </c>
      <c r="C4065" s="1" t="s">
        <v>133</v>
      </c>
      <c r="D4065" s="1" t="s">
        <v>27</v>
      </c>
      <c r="E4065" s="1" t="s">
        <v>332</v>
      </c>
      <c r="F4065" s="1" t="s">
        <v>618</v>
      </c>
      <c r="G4065" s="1" t="s">
        <v>18551</v>
      </c>
      <c r="H4065" s="1" t="s">
        <v>18552</v>
      </c>
      <c r="I4065" s="4">
        <v>84.21189814814815</v>
      </c>
      <c r="J4065" s="1">
        <v>487.59</v>
      </c>
      <c r="K4065" s="1">
        <v>87.47</v>
      </c>
      <c r="M4065" s="10">
        <f t="array" ref="M4065">_xlfn.XLOOKUP(A4065,subscriptions!B4065:B10004,subscriptions!D4065:D10004)</f>
        <v>120</v>
      </c>
      <c r="N4065" s="10">
        <f t="array" ref="N4065">_xlfn.XLOOKUP(A4065,subscriptions!B4065:B10004,subscriptions!G4065:G10004)</f>
        <v>0</v>
      </c>
      <c r="O4065" s="10">
        <v>120.0</v>
      </c>
      <c r="P4065" s="10" t="str">
        <f t="array" ref="P4065">_xlfn.XLOOKUP(A4065,subscriptions!B4065:B10004,subscriptions!C4065:C10004)</f>
        <v>Residential</v>
      </c>
      <c r="Q4065" s="10" t="s">
        <v>173</v>
      </c>
      <c r="R4065" s="10" t="s">
        <v>212</v>
      </c>
      <c r="S4065" s="10" t="s">
        <v>857</v>
      </c>
    </row>
    <row r="4066">
      <c r="A4066" s="1" t="s">
        <v>5283</v>
      </c>
      <c r="B4066" s="1" t="s">
        <v>700</v>
      </c>
      <c r="C4066" s="1" t="s">
        <v>426</v>
      </c>
      <c r="D4066" s="1" t="s">
        <v>153</v>
      </c>
      <c r="E4066" s="1" t="s">
        <v>332</v>
      </c>
      <c r="F4066" s="1" t="s">
        <v>618</v>
      </c>
      <c r="G4066" s="1" t="s">
        <v>18553</v>
      </c>
      <c r="H4066" s="1" t="s">
        <v>18554</v>
      </c>
      <c r="I4066" s="4">
        <v>84.29408564814815</v>
      </c>
      <c r="J4066" s="1">
        <v>3059.98</v>
      </c>
      <c r="K4066" s="1">
        <v>377.38</v>
      </c>
      <c r="M4066" s="10">
        <f t="array" ref="M4066">_xlfn.XLOOKUP(A4066,subscriptions!B4066:B10004,subscriptions!D4066:D10004)</f>
        <v>120</v>
      </c>
      <c r="N4066" s="10">
        <f t="array" ref="N4066">_xlfn.XLOOKUP(A4066,subscriptions!B4066:B10004,subscriptions!G4066:G10004)</f>
        <v>5</v>
      </c>
      <c r="O4066" s="10">
        <v>114.0</v>
      </c>
      <c r="P4066" s="10" t="str">
        <f t="array" ref="P4066">_xlfn.XLOOKUP(A4066,subscriptions!B4066:B10004,subscriptions!C4066:C10004)</f>
        <v>Residential</v>
      </c>
      <c r="Q4066" s="10" t="s">
        <v>194</v>
      </c>
      <c r="R4066" s="10" t="s">
        <v>212</v>
      </c>
      <c r="S4066" s="10" t="s">
        <v>1458</v>
      </c>
    </row>
    <row r="4067">
      <c r="A4067" s="1" t="s">
        <v>5284</v>
      </c>
      <c r="B4067" s="1" t="s">
        <v>2018</v>
      </c>
      <c r="C4067" s="1" t="s">
        <v>827</v>
      </c>
      <c r="D4067" s="1" t="s">
        <v>27</v>
      </c>
      <c r="E4067" s="1" t="s">
        <v>332</v>
      </c>
      <c r="F4067" s="1" t="s">
        <v>333</v>
      </c>
      <c r="G4067" s="1" t="s">
        <v>18555</v>
      </c>
      <c r="H4067" s="1" t="s">
        <v>18556</v>
      </c>
      <c r="I4067" s="4">
        <v>84.29793981481481</v>
      </c>
      <c r="J4067" s="1">
        <v>212.79</v>
      </c>
      <c r="K4067" s="1">
        <v>45.29</v>
      </c>
      <c r="M4067" s="10">
        <f t="array" ref="M4067">_xlfn.XLOOKUP(A4067,subscriptions!B4067:B10004,subscriptions!D4067:D10004)</f>
        <v>120</v>
      </c>
      <c r="N4067" s="10">
        <f t="array" ref="N4067">_xlfn.XLOOKUP(A4067,subscriptions!B4067:B10004,subscriptions!G4067:G10004)</f>
        <v>10</v>
      </c>
      <c r="O4067" s="10">
        <v>108.0</v>
      </c>
      <c r="P4067" s="10" t="str">
        <f t="array" ref="P4067">_xlfn.XLOOKUP(A4067,subscriptions!B4067:B10004,subscriptions!C4067:C10004)</f>
        <v>Residential</v>
      </c>
      <c r="Q4067" s="10" t="s">
        <v>128</v>
      </c>
      <c r="R4067" s="10" t="s">
        <v>212</v>
      </c>
      <c r="S4067" s="10" t="s">
        <v>785</v>
      </c>
    </row>
    <row r="4068">
      <c r="A4068" s="1" t="s">
        <v>5285</v>
      </c>
      <c r="B4068" s="1" t="s">
        <v>1624</v>
      </c>
      <c r="C4068" s="1" t="s">
        <v>1200</v>
      </c>
      <c r="D4068" s="1" t="s">
        <v>27</v>
      </c>
      <c r="E4068" s="1" t="s">
        <v>262</v>
      </c>
      <c r="F4068" s="1" t="s">
        <v>885</v>
      </c>
      <c r="G4068" s="1" t="s">
        <v>18557</v>
      </c>
      <c r="H4068" s="1" t="s">
        <v>18558</v>
      </c>
      <c r="I4068" s="4">
        <v>84.16831018518519</v>
      </c>
      <c r="J4068" s="1">
        <v>251.94</v>
      </c>
      <c r="K4068" s="1">
        <v>76.73</v>
      </c>
      <c r="M4068" s="10">
        <f t="array" ref="M4068">_xlfn.XLOOKUP(A4068,subscriptions!B4068:B10004,subscriptions!D4068:D10004)</f>
        <v>120</v>
      </c>
      <c r="N4068" s="10">
        <f t="array" ref="N4068">_xlfn.XLOOKUP(A4068,subscriptions!B4068:B10004,subscriptions!G4068:G10004)</f>
        <v>20</v>
      </c>
      <c r="O4068" s="10">
        <v>96.0</v>
      </c>
      <c r="P4068" s="10" t="str">
        <f t="array" ref="P4068">_xlfn.XLOOKUP(A4068,subscriptions!B4068:B10004,subscriptions!C4068:C10004)</f>
        <v>Residential</v>
      </c>
      <c r="Q4068" s="10" t="s">
        <v>128</v>
      </c>
      <c r="R4068" s="10" t="s">
        <v>148</v>
      </c>
      <c r="S4068" s="10" t="s">
        <v>1042</v>
      </c>
    </row>
    <row r="4069">
      <c r="A4069" s="1" t="s">
        <v>5286</v>
      </c>
      <c r="B4069" s="1" t="s">
        <v>425</v>
      </c>
      <c r="C4069" s="1" t="s">
        <v>2007</v>
      </c>
      <c r="D4069" s="1" t="s">
        <v>153</v>
      </c>
      <c r="E4069" s="1" t="s">
        <v>111</v>
      </c>
      <c r="F4069" s="1" t="s">
        <v>1906</v>
      </c>
      <c r="G4069" s="1" t="s">
        <v>18559</v>
      </c>
      <c r="H4069" s="1" t="s">
        <v>18560</v>
      </c>
      <c r="I4069" s="4">
        <v>84.33409722222223</v>
      </c>
      <c r="J4069" s="1">
        <v>5855.71</v>
      </c>
      <c r="K4069" s="1">
        <v>1053.19</v>
      </c>
      <c r="M4069" s="10">
        <f t="array" ref="M4069">_xlfn.XLOOKUP(A4069,subscriptions!B4069:B10004,subscriptions!D4069:D10004)</f>
        <v>120</v>
      </c>
      <c r="N4069" s="10">
        <f t="array" ref="N4069">_xlfn.XLOOKUP(A4069,subscriptions!B4069:B10004,subscriptions!G4069:G10004)</f>
        <v>0</v>
      </c>
      <c r="O4069" s="10">
        <v>120.0</v>
      </c>
      <c r="P4069" s="10" t="str">
        <f t="array" ref="P4069">_xlfn.XLOOKUP(A4069,subscriptions!B4069:B10004,subscriptions!C4069:C10004)</f>
        <v>Residential</v>
      </c>
      <c r="Q4069" s="10" t="s">
        <v>173</v>
      </c>
      <c r="R4069" s="10" t="s">
        <v>212</v>
      </c>
      <c r="S4069" s="10" t="s">
        <v>195</v>
      </c>
    </row>
    <row r="4070">
      <c r="A4070" s="1" t="s">
        <v>5289</v>
      </c>
      <c r="B4070" s="1" t="s">
        <v>1226</v>
      </c>
      <c r="C4070" s="1" t="s">
        <v>1388</v>
      </c>
      <c r="D4070" s="1" t="s">
        <v>153</v>
      </c>
      <c r="E4070" s="1" t="s">
        <v>332</v>
      </c>
      <c r="F4070" s="1" t="s">
        <v>427</v>
      </c>
      <c r="G4070" s="1" t="s">
        <v>18561</v>
      </c>
      <c r="H4070" s="1" t="s">
        <v>18562</v>
      </c>
      <c r="I4070" s="4">
        <v>84.33991898148147</v>
      </c>
      <c r="J4070" s="1">
        <v>1730.55</v>
      </c>
      <c r="K4070" s="1">
        <v>188.19</v>
      </c>
      <c r="M4070" s="10">
        <f t="array" ref="M4070">_xlfn.XLOOKUP(A4070,subscriptions!B4070:B10004,subscriptions!D4070:D10004)</f>
        <v>120</v>
      </c>
      <c r="N4070" s="10">
        <f t="array" ref="N4070">_xlfn.XLOOKUP(A4070,subscriptions!B4070:B10004,subscriptions!G4070:G10004)</f>
        <v>5</v>
      </c>
      <c r="O4070" s="10">
        <v>114.0</v>
      </c>
      <c r="P4070" s="10" t="str">
        <f t="array" ref="P4070">_xlfn.XLOOKUP(A4070,subscriptions!B4070:B10004,subscriptions!C4070:C10004)</f>
        <v>Residential</v>
      </c>
      <c r="Q4070" s="10" t="s">
        <v>194</v>
      </c>
      <c r="R4070" s="10" t="s">
        <v>212</v>
      </c>
      <c r="S4070" s="10" t="s">
        <v>234</v>
      </c>
    </row>
    <row r="4071">
      <c r="A4071" s="1" t="s">
        <v>5290</v>
      </c>
      <c r="B4071" s="1" t="s">
        <v>197</v>
      </c>
      <c r="C4071" s="1" t="s">
        <v>237</v>
      </c>
      <c r="D4071" s="1" t="s">
        <v>153</v>
      </c>
      <c r="E4071" s="1" t="s">
        <v>714</v>
      </c>
      <c r="F4071" s="1" t="s">
        <v>1159</v>
      </c>
      <c r="G4071" s="1" t="s">
        <v>18563</v>
      </c>
      <c r="H4071" s="1" t="s">
        <v>18564</v>
      </c>
      <c r="I4071" s="4">
        <v>84.21122685185185</v>
      </c>
      <c r="J4071" s="1">
        <v>2864.87</v>
      </c>
      <c r="K4071" s="1">
        <v>267.53</v>
      </c>
      <c r="M4071" s="10">
        <f t="array" ref="M4071">_xlfn.XLOOKUP(A4071,subscriptions!B4071:B10004,subscriptions!D4071:D10004)</f>
        <v>120</v>
      </c>
      <c r="N4071" s="10">
        <f t="array" ref="N4071">_xlfn.XLOOKUP(A4071,subscriptions!B4071:B10004,subscriptions!G4071:G10004)</f>
        <v>10</v>
      </c>
      <c r="O4071" s="10">
        <v>108.0</v>
      </c>
      <c r="P4071" s="10" t="str">
        <f t="array" ref="P4071">_xlfn.XLOOKUP(A4071,subscriptions!B4071:B10004,subscriptions!C4071:C10004)</f>
        <v>Residential</v>
      </c>
      <c r="Q4071" s="10" t="s">
        <v>128</v>
      </c>
      <c r="R4071" s="10" t="s">
        <v>212</v>
      </c>
      <c r="S4071" s="10" t="s">
        <v>438</v>
      </c>
    </row>
    <row r="4072">
      <c r="A4072" s="1" t="s">
        <v>5291</v>
      </c>
      <c r="B4072" s="1" t="s">
        <v>1262</v>
      </c>
      <c r="C4072" s="1" t="s">
        <v>456</v>
      </c>
      <c r="D4072" s="1" t="s">
        <v>27</v>
      </c>
      <c r="E4072" s="1" t="s">
        <v>332</v>
      </c>
      <c r="F4072" s="1" t="s">
        <v>788</v>
      </c>
      <c r="G4072" s="1" t="s">
        <v>18565</v>
      </c>
      <c r="H4072" s="1" t="s">
        <v>18566</v>
      </c>
      <c r="I4072" s="4">
        <v>84.2959837962963</v>
      </c>
      <c r="J4072" s="1">
        <v>638.07</v>
      </c>
      <c r="K4072" s="1">
        <v>118.21</v>
      </c>
      <c r="M4072" s="10">
        <f t="array" ref="M4072">_xlfn.XLOOKUP(A4072,subscriptions!B4072:B10004,subscriptions!D4072:D10004)</f>
        <v>80</v>
      </c>
      <c r="N4072" s="10">
        <f t="array" ref="N4072">_xlfn.XLOOKUP(A4072,subscriptions!B4072:B10004,subscriptions!G4072:G10004)</f>
        <v>20</v>
      </c>
      <c r="O4072" s="10">
        <v>64.0</v>
      </c>
      <c r="P4072" s="10" t="str">
        <f t="array" ref="P4072">_xlfn.XLOOKUP(A4072,subscriptions!B4072:B10004,subscriptions!C4072:C10004)</f>
        <v>Roam</v>
      </c>
      <c r="Q4072" s="10" t="s">
        <v>128</v>
      </c>
      <c r="R4072" s="10" t="s">
        <v>148</v>
      </c>
      <c r="S4072" s="10" t="s">
        <v>655</v>
      </c>
    </row>
    <row r="4073">
      <c r="A4073" s="1" t="s">
        <v>5292</v>
      </c>
      <c r="B4073" s="1" t="s">
        <v>1664</v>
      </c>
      <c r="C4073" s="1" t="s">
        <v>178</v>
      </c>
      <c r="D4073" s="1" t="s">
        <v>153</v>
      </c>
      <c r="E4073" s="1" t="s">
        <v>280</v>
      </c>
      <c r="F4073" s="1" t="s">
        <v>873</v>
      </c>
      <c r="G4073" s="1" t="s">
        <v>18567</v>
      </c>
      <c r="H4073" s="1" t="s">
        <v>18568</v>
      </c>
      <c r="I4073" s="4">
        <v>84.38342592592592</v>
      </c>
      <c r="J4073" s="1">
        <v>1742.76</v>
      </c>
      <c r="K4073" s="1">
        <v>415.31</v>
      </c>
      <c r="M4073" s="10">
        <f t="array" ref="M4073">_xlfn.XLOOKUP(A4073,subscriptions!B4073:B10004,subscriptions!D4073:D10004)</f>
        <v>120</v>
      </c>
      <c r="N4073" s="10">
        <f t="array" ref="N4073">_xlfn.XLOOKUP(A4073,subscriptions!B4073:B10004,subscriptions!G4073:G10004)</f>
        <v>0</v>
      </c>
      <c r="O4073" s="10">
        <v>120.0</v>
      </c>
      <c r="P4073" s="10" t="str">
        <f t="array" ref="P4073">_xlfn.XLOOKUP(A4073,subscriptions!B4073:B10004,subscriptions!C4073:C10004)</f>
        <v>Residential</v>
      </c>
      <c r="Q4073" s="10" t="s">
        <v>173</v>
      </c>
      <c r="R4073" s="10" t="s">
        <v>212</v>
      </c>
      <c r="S4073" s="10" t="s">
        <v>882</v>
      </c>
    </row>
    <row r="4074">
      <c r="A4074" s="1" t="s">
        <v>5293</v>
      </c>
      <c r="B4074" s="1" t="s">
        <v>6037</v>
      </c>
      <c r="C4074" s="1" t="s">
        <v>218</v>
      </c>
      <c r="D4074" s="1" t="s">
        <v>27</v>
      </c>
      <c r="E4074" s="1" t="s">
        <v>111</v>
      </c>
      <c r="F4074" s="1" t="s">
        <v>1906</v>
      </c>
      <c r="G4074" s="1" t="s">
        <v>18569</v>
      </c>
      <c r="H4074" s="1" t="s">
        <v>18570</v>
      </c>
      <c r="I4074" s="4">
        <v>84.21699074074074</v>
      </c>
      <c r="J4074" s="1">
        <v>1403.0</v>
      </c>
      <c r="K4074" s="1">
        <v>338.37</v>
      </c>
      <c r="M4074" s="10">
        <f t="array" ref="M4074">_xlfn.XLOOKUP(A4074,subscriptions!B4074:B10004,subscriptions!D4074:D10004)</f>
        <v>120</v>
      </c>
      <c r="N4074" s="10">
        <f t="array" ref="N4074">_xlfn.XLOOKUP(A4074,subscriptions!B4074:B10004,subscriptions!G4074:G10004)</f>
        <v>5</v>
      </c>
      <c r="O4074" s="10">
        <v>114.0</v>
      </c>
      <c r="P4074" s="10" t="str">
        <f t="array" ref="P4074">_xlfn.XLOOKUP(A4074,subscriptions!B4074:B10004,subscriptions!C4074:C10004)</f>
        <v>Residential</v>
      </c>
      <c r="Q4074" s="10" t="s">
        <v>194</v>
      </c>
      <c r="R4074" s="10" t="s">
        <v>212</v>
      </c>
      <c r="S4074" s="10" t="s">
        <v>453</v>
      </c>
    </row>
    <row r="4075">
      <c r="A4075" s="1" t="s">
        <v>5294</v>
      </c>
      <c r="B4075" s="1" t="s">
        <v>439</v>
      </c>
      <c r="C4075" s="1" t="s">
        <v>198</v>
      </c>
      <c r="D4075" s="1" t="s">
        <v>153</v>
      </c>
      <c r="E4075" s="1" t="s">
        <v>111</v>
      </c>
      <c r="F4075" s="1" t="s">
        <v>1263</v>
      </c>
      <c r="G4075" s="1" t="s">
        <v>18571</v>
      </c>
      <c r="H4075" s="1" t="s">
        <v>18572</v>
      </c>
      <c r="I4075" s="4">
        <v>84.38346064814814</v>
      </c>
      <c r="J4075" s="1">
        <v>1436.3</v>
      </c>
      <c r="K4075" s="1">
        <v>252.47</v>
      </c>
      <c r="M4075" s="10">
        <f t="array" ref="M4075">_xlfn.XLOOKUP(A4075,subscriptions!B4075:B10004,subscriptions!D4075:D10004)</f>
        <v>80</v>
      </c>
      <c r="N4075" s="10">
        <f t="array" ref="N4075">_xlfn.XLOOKUP(A4075,subscriptions!B4075:B10004,subscriptions!G4075:G10004)</f>
        <v>10</v>
      </c>
      <c r="O4075" s="10">
        <v>72.0</v>
      </c>
      <c r="P4075" s="10" t="str">
        <f t="array" ref="P4075">_xlfn.XLOOKUP(A4075,subscriptions!B4075:B10004,subscriptions!C4075:C10004)</f>
        <v>Roam</v>
      </c>
      <c r="Q4075" s="10" t="s">
        <v>128</v>
      </c>
      <c r="R4075" s="10" t="s">
        <v>148</v>
      </c>
      <c r="S4075" s="10" t="s">
        <v>882</v>
      </c>
    </row>
    <row r="4076">
      <c r="A4076" s="1" t="s">
        <v>5295</v>
      </c>
      <c r="B4076" s="1" t="s">
        <v>1044</v>
      </c>
      <c r="C4076" s="1" t="s">
        <v>152</v>
      </c>
      <c r="D4076" s="1" t="s">
        <v>27</v>
      </c>
      <c r="E4076" s="1" t="s">
        <v>111</v>
      </c>
      <c r="F4076" s="1" t="s">
        <v>1855</v>
      </c>
      <c r="G4076" s="1" t="s">
        <v>18573</v>
      </c>
      <c r="H4076" s="1" t="s">
        <v>18574</v>
      </c>
      <c r="I4076" s="4">
        <v>84.41878472222223</v>
      </c>
      <c r="J4076" s="1">
        <v>1771.07</v>
      </c>
      <c r="K4076" s="1">
        <v>243.48</v>
      </c>
      <c r="M4076" s="10">
        <f t="array" ref="M4076">_xlfn.XLOOKUP(A4076,subscriptions!B4076:B10004,subscriptions!D4076:D10004)</f>
        <v>120</v>
      </c>
      <c r="N4076" s="10">
        <f t="array" ref="N4076">_xlfn.XLOOKUP(A4076,subscriptions!B4076:B10004,subscriptions!G4076:G10004)</f>
        <v>20</v>
      </c>
      <c r="O4076" s="10">
        <v>96.0</v>
      </c>
      <c r="P4076" s="10" t="str">
        <f t="array" ref="P4076">_xlfn.XLOOKUP(A4076,subscriptions!B4076:B10004,subscriptions!C4076:C10004)</f>
        <v>Residential</v>
      </c>
      <c r="Q4076" s="10" t="s">
        <v>128</v>
      </c>
      <c r="R4076" s="10" t="s">
        <v>148</v>
      </c>
      <c r="S4076" s="10" t="s">
        <v>1822</v>
      </c>
    </row>
    <row r="4077">
      <c r="A4077" s="1" t="s">
        <v>5296</v>
      </c>
      <c r="B4077" s="1" t="s">
        <v>355</v>
      </c>
      <c r="C4077" s="1" t="s">
        <v>110</v>
      </c>
      <c r="D4077" s="1" t="s">
        <v>153</v>
      </c>
      <c r="E4077" s="1" t="s">
        <v>262</v>
      </c>
      <c r="F4077" s="1" t="s">
        <v>4113</v>
      </c>
      <c r="G4077" s="1" t="s">
        <v>18575</v>
      </c>
      <c r="H4077" s="1" t="s">
        <v>18576</v>
      </c>
      <c r="I4077" s="4">
        <v>84.33612268518519</v>
      </c>
      <c r="J4077" s="1">
        <v>1334.77</v>
      </c>
      <c r="K4077" s="1">
        <v>232.99</v>
      </c>
      <c r="M4077" s="10">
        <f t="array" ref="M4077">_xlfn.XLOOKUP(A4077,subscriptions!B4077:B10004,subscriptions!D4077:D10004)</f>
        <v>80</v>
      </c>
      <c r="N4077" s="10">
        <f t="array" ref="N4077">_xlfn.XLOOKUP(A4077,subscriptions!B4077:B10004,subscriptions!G4077:G10004)</f>
        <v>0</v>
      </c>
      <c r="O4077" s="10">
        <v>80.0</v>
      </c>
      <c r="P4077" s="10" t="str">
        <f t="array" ref="P4077">_xlfn.XLOOKUP(A4077,subscriptions!B4077:B10004,subscriptions!C4077:C10004)</f>
        <v>Roam</v>
      </c>
      <c r="Q4077" s="10" t="s">
        <v>173</v>
      </c>
      <c r="R4077" s="10" t="s">
        <v>148</v>
      </c>
      <c r="S4077" s="10" t="s">
        <v>1971</v>
      </c>
    </row>
    <row r="4078">
      <c r="A4078" s="1" t="s">
        <v>5299</v>
      </c>
      <c r="B4078" s="1" t="s">
        <v>2788</v>
      </c>
      <c r="C4078" s="1" t="s">
        <v>1492</v>
      </c>
      <c r="D4078" s="1" t="s">
        <v>153</v>
      </c>
      <c r="E4078" s="1" t="s">
        <v>631</v>
      </c>
      <c r="F4078" s="1" t="s">
        <v>943</v>
      </c>
      <c r="G4078" s="1" t="s">
        <v>18577</v>
      </c>
      <c r="H4078" s="1" t="s">
        <v>18578</v>
      </c>
      <c r="I4078" s="4">
        <v>84.37997685185185</v>
      </c>
      <c r="J4078" s="1">
        <v>890.71</v>
      </c>
      <c r="K4078" s="1">
        <v>179.81</v>
      </c>
      <c r="M4078" s="10">
        <f t="array" ref="M4078">_xlfn.XLOOKUP(A4078,subscriptions!B4078:B10004,subscriptions!D4078:D10004)</f>
        <v>80</v>
      </c>
      <c r="N4078" s="10">
        <f t="array" ref="N4078">_xlfn.XLOOKUP(A4078,subscriptions!B4078:B10004,subscriptions!G4078:G10004)</f>
        <v>5</v>
      </c>
      <c r="O4078" s="10">
        <v>76.0</v>
      </c>
      <c r="P4078" s="10" t="str">
        <f t="array" ref="P4078">_xlfn.XLOOKUP(A4078,subscriptions!B4078:B10004,subscriptions!C4078:C10004)</f>
        <v>Roam</v>
      </c>
      <c r="Q4078" s="10" t="s">
        <v>194</v>
      </c>
      <c r="R4078" s="10" t="s">
        <v>148</v>
      </c>
      <c r="S4078" s="10" t="s">
        <v>698</v>
      </c>
    </row>
    <row r="4079">
      <c r="A4079" s="1" t="s">
        <v>5300</v>
      </c>
      <c r="B4079" s="1" t="s">
        <v>1865</v>
      </c>
      <c r="C4079" s="1" t="s">
        <v>673</v>
      </c>
      <c r="D4079" s="1" t="s">
        <v>153</v>
      </c>
      <c r="E4079" s="1" t="s">
        <v>332</v>
      </c>
      <c r="F4079" s="1" t="s">
        <v>736</v>
      </c>
      <c r="G4079" s="1" t="s">
        <v>18579</v>
      </c>
      <c r="H4079" s="1" t="s">
        <v>18580</v>
      </c>
      <c r="I4079" s="4">
        <v>84.37873842592593</v>
      </c>
      <c r="J4079" s="1">
        <v>534.29</v>
      </c>
      <c r="K4079" s="1">
        <v>82.25</v>
      </c>
      <c r="M4079" s="10">
        <f t="array" ref="M4079">_xlfn.XLOOKUP(A4079,subscriptions!B4079:B10004,subscriptions!D4079:D10004)</f>
        <v>80</v>
      </c>
      <c r="N4079" s="10">
        <f t="array" ref="N4079">_xlfn.XLOOKUP(A4079,subscriptions!B4079:B10004,subscriptions!G4079:G10004)</f>
        <v>10</v>
      </c>
      <c r="O4079" s="10">
        <v>72.0</v>
      </c>
      <c r="P4079" s="10" t="str">
        <f t="array" ref="P4079">_xlfn.XLOOKUP(A4079,subscriptions!B4079:B10004,subscriptions!C4079:C10004)</f>
        <v>Roam</v>
      </c>
      <c r="Q4079" s="10" t="s">
        <v>128</v>
      </c>
      <c r="R4079" s="10" t="s">
        <v>148</v>
      </c>
      <c r="S4079" s="10" t="s">
        <v>1622</v>
      </c>
    </row>
    <row r="4080">
      <c r="A4080" s="1" t="s">
        <v>5301</v>
      </c>
      <c r="B4080" s="1" t="s">
        <v>763</v>
      </c>
      <c r="C4080" s="1" t="s">
        <v>152</v>
      </c>
      <c r="D4080" s="1" t="s">
        <v>27</v>
      </c>
      <c r="E4080" s="1" t="s">
        <v>111</v>
      </c>
      <c r="F4080" s="1" t="s">
        <v>154</v>
      </c>
      <c r="G4080" s="1" t="s">
        <v>18581</v>
      </c>
      <c r="H4080" s="1" t="s">
        <v>18582</v>
      </c>
      <c r="I4080" s="4">
        <v>84.41899305555556</v>
      </c>
      <c r="J4080" s="1">
        <v>2245.29</v>
      </c>
      <c r="K4080" s="1">
        <v>495.86</v>
      </c>
      <c r="M4080" s="10">
        <f t="array" ref="M4080">_xlfn.XLOOKUP(A4080,subscriptions!B4080:B10004,subscriptions!D4080:D10004)</f>
        <v>250</v>
      </c>
      <c r="N4080" s="10">
        <f t="array" ref="N4080">_xlfn.XLOOKUP(A4080,subscriptions!B4080:B10004,subscriptions!G4080:G10004)</f>
        <v>20</v>
      </c>
      <c r="O4080" s="10">
        <v>200.0</v>
      </c>
      <c r="P4080" s="10" t="str">
        <f t="array" ref="P4080">_xlfn.XLOOKUP(A4080,subscriptions!B4080:B10004,subscriptions!C4080:C10004)</f>
        <v>Business</v>
      </c>
      <c r="Q4080" s="10" t="s">
        <v>128</v>
      </c>
      <c r="R4080" s="10" t="s">
        <v>129</v>
      </c>
      <c r="S4080" s="10" t="s">
        <v>1822</v>
      </c>
    </row>
    <row r="4081">
      <c r="A4081" s="1" t="s">
        <v>5302</v>
      </c>
      <c r="B4081" s="1" t="s">
        <v>236</v>
      </c>
      <c r="C4081" s="1" t="s">
        <v>1678</v>
      </c>
      <c r="D4081" s="1" t="s">
        <v>153</v>
      </c>
      <c r="E4081" s="1" t="s">
        <v>179</v>
      </c>
      <c r="F4081" s="1" t="s">
        <v>844</v>
      </c>
      <c r="G4081" s="1" t="s">
        <v>18583</v>
      </c>
      <c r="H4081" s="1" t="s">
        <v>18584</v>
      </c>
      <c r="I4081" s="4">
        <v>84.21599537037036</v>
      </c>
      <c r="J4081" s="1">
        <v>434.8</v>
      </c>
      <c r="K4081" s="1">
        <v>48.94</v>
      </c>
      <c r="L4081" s="1">
        <v>100.0</v>
      </c>
      <c r="M4081" s="10">
        <f t="array" ref="M4081">_xlfn.XLOOKUP(A4081,subscriptions!B4081:B10004,subscriptions!D4081:D10004)</f>
        <v>80</v>
      </c>
      <c r="N4081" s="10">
        <f t="array" ref="N4081">_xlfn.XLOOKUP(A4081,subscriptions!B4081:B10004,subscriptions!G4081:G10004)</f>
        <v>0</v>
      </c>
      <c r="O4081" s="10">
        <v>80.0</v>
      </c>
      <c r="P4081" s="10" t="str">
        <f t="array" ref="P4081">_xlfn.XLOOKUP(A4081,subscriptions!B4081:B10004,subscriptions!C4081:C10004)</f>
        <v>Roam</v>
      </c>
      <c r="Q4081" s="10" t="s">
        <v>173</v>
      </c>
      <c r="R4081" s="10" t="s">
        <v>148</v>
      </c>
      <c r="S4081" s="10" t="s">
        <v>2596</v>
      </c>
    </row>
    <row r="4082">
      <c r="A4082" s="1" t="s">
        <v>5303</v>
      </c>
      <c r="B4082" s="1" t="s">
        <v>1491</v>
      </c>
      <c r="C4082" s="1" t="s">
        <v>26</v>
      </c>
      <c r="D4082" s="1" t="s">
        <v>153</v>
      </c>
      <c r="E4082" s="1" t="s">
        <v>179</v>
      </c>
      <c r="F4082" s="1" t="s">
        <v>2311</v>
      </c>
      <c r="G4082" s="1" t="s">
        <v>18585</v>
      </c>
      <c r="H4082" s="1" t="s">
        <v>18586</v>
      </c>
      <c r="I4082" s="4">
        <v>84.25795138888888</v>
      </c>
      <c r="J4082" s="1">
        <v>1818.21</v>
      </c>
      <c r="K4082" s="1">
        <v>403.8</v>
      </c>
      <c r="L4082" s="1">
        <v>100.0</v>
      </c>
      <c r="M4082" s="10">
        <f t="array" ref="M4082">_xlfn.XLOOKUP(A4082,subscriptions!B4082:B10004,subscriptions!D4082:D10004)</f>
        <v>120</v>
      </c>
      <c r="N4082" s="10">
        <f t="array" ref="N4082">_xlfn.XLOOKUP(A4082,subscriptions!B4082:B10004,subscriptions!G4082:G10004)</f>
        <v>5</v>
      </c>
      <c r="O4082" s="10">
        <v>114.0</v>
      </c>
      <c r="P4082" s="10" t="str">
        <f t="array" ref="P4082">_xlfn.XLOOKUP(A4082,subscriptions!B4082:B10004,subscriptions!C4082:C10004)</f>
        <v>Residential</v>
      </c>
      <c r="Q4082" s="10" t="s">
        <v>194</v>
      </c>
      <c r="R4082" s="10" t="s">
        <v>212</v>
      </c>
      <c r="S4082" s="10" t="s">
        <v>603</v>
      </c>
    </row>
    <row r="4083">
      <c r="A4083" s="1" t="s">
        <v>5304</v>
      </c>
      <c r="B4083" s="1" t="s">
        <v>197</v>
      </c>
      <c r="C4083" s="1" t="s">
        <v>492</v>
      </c>
      <c r="D4083" s="1" t="s">
        <v>153</v>
      </c>
      <c r="E4083" s="1" t="s">
        <v>28</v>
      </c>
      <c r="F4083" s="1" t="s">
        <v>2188</v>
      </c>
      <c r="G4083" s="1" t="s">
        <v>18587</v>
      </c>
      <c r="H4083" s="1" t="s">
        <v>18588</v>
      </c>
      <c r="I4083" s="4">
        <v>84.33820601851852</v>
      </c>
      <c r="J4083" s="1">
        <v>448.55</v>
      </c>
      <c r="K4083" s="1">
        <v>43.49</v>
      </c>
      <c r="M4083" s="10">
        <f t="array" ref="M4083">_xlfn.XLOOKUP(A4083,subscriptions!B4083:B10004,subscriptions!D4083:D10004)</f>
        <v>120</v>
      </c>
      <c r="N4083" s="10">
        <f t="array" ref="N4083">_xlfn.XLOOKUP(A4083,subscriptions!B4083:B10004,subscriptions!G4083:G10004)</f>
        <v>10</v>
      </c>
      <c r="O4083" s="10">
        <v>108.0</v>
      </c>
      <c r="P4083" s="10" t="str">
        <f t="array" ref="P4083">_xlfn.XLOOKUP(A4083,subscriptions!B4083:B10004,subscriptions!C4083:C10004)</f>
        <v>Residential</v>
      </c>
      <c r="Q4083" s="10" t="s">
        <v>128</v>
      </c>
      <c r="R4083" s="10" t="s">
        <v>212</v>
      </c>
      <c r="S4083" s="10" t="s">
        <v>2086</v>
      </c>
    </row>
    <row r="4084">
      <c r="A4084" s="1" t="s">
        <v>5305</v>
      </c>
      <c r="B4084" s="1" t="s">
        <v>426</v>
      </c>
      <c r="C4084" s="1" t="s">
        <v>198</v>
      </c>
      <c r="D4084" s="1" t="s">
        <v>153</v>
      </c>
      <c r="E4084" s="1" t="s">
        <v>280</v>
      </c>
      <c r="F4084" s="1" t="s">
        <v>411</v>
      </c>
      <c r="G4084" s="1" t="s">
        <v>18589</v>
      </c>
      <c r="H4084" s="1" t="s">
        <v>18590</v>
      </c>
      <c r="I4084" s="4">
        <v>84.33905092592593</v>
      </c>
      <c r="J4084" s="1">
        <v>1522.57</v>
      </c>
      <c r="K4084" s="1">
        <v>251.65</v>
      </c>
      <c r="M4084" s="10">
        <f t="array" ref="M4084">_xlfn.XLOOKUP(A4084,subscriptions!B4084:B10004,subscriptions!D4084:D10004)</f>
        <v>50</v>
      </c>
      <c r="N4084" s="10">
        <f t="array" ref="N4084">_xlfn.XLOOKUP(A4084,subscriptions!B4084:B10004,subscriptions!G4084:G10004)</f>
        <v>20</v>
      </c>
      <c r="O4084" s="10">
        <v>40.0</v>
      </c>
      <c r="P4084" s="10" t="str">
        <f t="array" ref="P4084">_xlfn.XLOOKUP(A4084,subscriptions!B4084:B10004,subscriptions!C4084:C10004)</f>
        <v>Mini</v>
      </c>
      <c r="Q4084" s="10" t="s">
        <v>128</v>
      </c>
      <c r="R4084" s="10" t="s">
        <v>148</v>
      </c>
      <c r="S4084" s="10" t="s">
        <v>2016</v>
      </c>
    </row>
    <row r="4085">
      <c r="A4085" s="1" t="s">
        <v>5306</v>
      </c>
      <c r="B4085" s="1" t="s">
        <v>1491</v>
      </c>
      <c r="C4085" s="1" t="s">
        <v>2483</v>
      </c>
      <c r="D4085" s="1" t="s">
        <v>153</v>
      </c>
      <c r="E4085" s="1" t="s">
        <v>280</v>
      </c>
      <c r="F4085" s="1" t="s">
        <v>411</v>
      </c>
      <c r="G4085" s="1" t="s">
        <v>18591</v>
      </c>
      <c r="H4085" s="1" t="s">
        <v>18592</v>
      </c>
      <c r="I4085" s="4">
        <v>84.37805555555556</v>
      </c>
      <c r="J4085" s="1">
        <v>2112.01</v>
      </c>
      <c r="K4085" s="1">
        <v>309.48</v>
      </c>
      <c r="M4085" s="10">
        <f t="array" ref="M4085">_xlfn.XLOOKUP(A4085,subscriptions!B4085:B10004,subscriptions!D4085:D10004)</f>
        <v>250</v>
      </c>
      <c r="N4085" s="10">
        <f t="array" ref="N4085">_xlfn.XLOOKUP(A4085,subscriptions!B4085:B10004,subscriptions!G4085:G10004)</f>
        <v>0</v>
      </c>
      <c r="O4085" s="10">
        <v>250.0</v>
      </c>
      <c r="P4085" s="10" t="str">
        <f t="array" ref="P4085">_xlfn.XLOOKUP(A4085,subscriptions!B4085:B10004,subscriptions!C4085:C10004)</f>
        <v>Business</v>
      </c>
      <c r="Q4085" s="10" t="s">
        <v>173</v>
      </c>
      <c r="R4085" s="10" t="s">
        <v>129</v>
      </c>
      <c r="S4085" s="10" t="s">
        <v>1302</v>
      </c>
    </row>
    <row r="4086">
      <c r="A4086" s="1" t="s">
        <v>5307</v>
      </c>
      <c r="B4086" s="1" t="s">
        <v>375</v>
      </c>
      <c r="C4086" s="1" t="s">
        <v>218</v>
      </c>
      <c r="D4086" s="1" t="s">
        <v>27</v>
      </c>
      <c r="E4086" s="1" t="s">
        <v>332</v>
      </c>
      <c r="F4086" s="1" t="s">
        <v>788</v>
      </c>
      <c r="G4086" s="1" t="s">
        <v>18593</v>
      </c>
      <c r="H4086" s="1" t="s">
        <v>18594</v>
      </c>
      <c r="I4086" s="4">
        <v>84.16883101851852</v>
      </c>
      <c r="J4086" s="1">
        <v>420.22</v>
      </c>
      <c r="K4086" s="1">
        <v>88.56</v>
      </c>
      <c r="M4086" s="10">
        <f t="array" ref="M4086">_xlfn.XLOOKUP(A4086,subscriptions!B4086:B10004,subscriptions!D4086:D10004)</f>
        <v>120</v>
      </c>
      <c r="N4086" s="10">
        <f t="array" ref="N4086">_xlfn.XLOOKUP(A4086,subscriptions!B4086:B10004,subscriptions!G4086:G10004)</f>
        <v>5</v>
      </c>
      <c r="O4086" s="10">
        <v>114.0</v>
      </c>
      <c r="P4086" s="10" t="str">
        <f t="array" ref="P4086">_xlfn.XLOOKUP(A4086,subscriptions!B4086:B10004,subscriptions!C4086:C10004)</f>
        <v>Residential</v>
      </c>
      <c r="Q4086" s="10" t="s">
        <v>194</v>
      </c>
      <c r="R4086" s="10" t="s">
        <v>212</v>
      </c>
      <c r="S4086" s="10" t="s">
        <v>1504</v>
      </c>
    </row>
    <row r="4087">
      <c r="A4087" s="1" t="s">
        <v>5308</v>
      </c>
      <c r="B4087" s="1" t="s">
        <v>1506</v>
      </c>
      <c r="C4087" s="1" t="s">
        <v>1833</v>
      </c>
      <c r="D4087" s="1" t="s">
        <v>27</v>
      </c>
      <c r="E4087" s="1" t="s">
        <v>714</v>
      </c>
      <c r="F4087" s="1" t="s">
        <v>828</v>
      </c>
      <c r="G4087" s="1" t="s">
        <v>18595</v>
      </c>
      <c r="H4087" s="1" t="s">
        <v>18596</v>
      </c>
      <c r="I4087" s="4">
        <v>84.4203587962963</v>
      </c>
      <c r="J4087" s="1">
        <v>142.72</v>
      </c>
      <c r="K4087" s="1">
        <v>32.1</v>
      </c>
      <c r="M4087" s="10">
        <f t="array" ref="M4087">_xlfn.XLOOKUP(A4087,subscriptions!B4087:B10004,subscriptions!D4087:D10004)</f>
        <v>120</v>
      </c>
      <c r="N4087" s="10">
        <f t="array" ref="N4087">_xlfn.XLOOKUP(A4087,subscriptions!B4087:B10004,subscriptions!G4087:G10004)</f>
        <v>10</v>
      </c>
      <c r="O4087" s="10">
        <v>108.0</v>
      </c>
      <c r="P4087" s="10" t="str">
        <f t="array" ref="P4087">_xlfn.XLOOKUP(A4087,subscriptions!B4087:B10004,subscriptions!C4087:C10004)</f>
        <v>Residential</v>
      </c>
      <c r="Q4087" s="10" t="s">
        <v>128</v>
      </c>
      <c r="R4087" s="10" t="s">
        <v>212</v>
      </c>
      <c r="S4087" s="10" t="s">
        <v>940</v>
      </c>
    </row>
    <row r="4088">
      <c r="A4088" s="1" t="s">
        <v>5309</v>
      </c>
      <c r="B4088" s="1" t="s">
        <v>177</v>
      </c>
      <c r="C4088" s="1" t="s">
        <v>391</v>
      </c>
      <c r="D4088" s="1" t="s">
        <v>153</v>
      </c>
      <c r="E4088" s="1" t="s">
        <v>239</v>
      </c>
      <c r="F4088" s="1" t="s">
        <v>606</v>
      </c>
      <c r="G4088" s="1" t="s">
        <v>18597</v>
      </c>
      <c r="H4088" s="1" t="s">
        <v>18598</v>
      </c>
      <c r="I4088" s="4">
        <v>84.33824074074074</v>
      </c>
      <c r="J4088" s="1">
        <v>260.57</v>
      </c>
      <c r="K4088" s="1">
        <v>68.0</v>
      </c>
      <c r="M4088" s="10">
        <f t="array" ref="M4088">_xlfn.XLOOKUP(A4088,subscriptions!B4088:B10004,subscriptions!D4088:D10004)</f>
        <v>120</v>
      </c>
      <c r="N4088" s="10">
        <f t="array" ref="N4088">_xlfn.XLOOKUP(A4088,subscriptions!B4088:B10004,subscriptions!G4088:G10004)</f>
        <v>20</v>
      </c>
      <c r="O4088" s="10">
        <v>96.0</v>
      </c>
      <c r="P4088" s="10" t="str">
        <f t="array" ref="P4088">_xlfn.XLOOKUP(A4088,subscriptions!B4088:B10004,subscriptions!C4088:C10004)</f>
        <v>Residential</v>
      </c>
      <c r="Q4088" s="10" t="s">
        <v>128</v>
      </c>
      <c r="R4088" s="10" t="s">
        <v>148</v>
      </c>
      <c r="S4088" s="10" t="s">
        <v>2086</v>
      </c>
    </row>
    <row r="4089">
      <c r="A4089" s="1" t="s">
        <v>5311</v>
      </c>
      <c r="B4089" s="1" t="s">
        <v>2327</v>
      </c>
      <c r="C4089" s="1" t="s">
        <v>330</v>
      </c>
      <c r="D4089" s="1" t="s">
        <v>27</v>
      </c>
      <c r="E4089" s="1" t="s">
        <v>631</v>
      </c>
      <c r="F4089" s="1" t="s">
        <v>2549</v>
      </c>
      <c r="G4089" s="1" t="s">
        <v>18599</v>
      </c>
      <c r="H4089" s="1" t="s">
        <v>18600</v>
      </c>
      <c r="I4089" s="4">
        <v>84.3375462962963</v>
      </c>
      <c r="J4089" s="1">
        <v>1447.1</v>
      </c>
      <c r="K4089" s="1">
        <v>288.98</v>
      </c>
      <c r="M4089" s="10">
        <f t="array" ref="M4089">_xlfn.XLOOKUP(A4089,subscriptions!B4089:B10004,subscriptions!D4089:D10004)</f>
        <v>120</v>
      </c>
      <c r="N4089" s="10">
        <f t="array" ref="N4089">_xlfn.XLOOKUP(A4089,subscriptions!B4089:B10004,subscriptions!G4089:G10004)</f>
        <v>0</v>
      </c>
      <c r="O4089" s="10">
        <v>120.0</v>
      </c>
      <c r="P4089" s="10" t="str">
        <f t="array" ref="P4089">_xlfn.XLOOKUP(A4089,subscriptions!B4089:B10004,subscriptions!C4089:C10004)</f>
        <v>Residential</v>
      </c>
      <c r="Q4089" s="10" t="s">
        <v>173</v>
      </c>
      <c r="R4089" s="10" t="s">
        <v>212</v>
      </c>
      <c r="S4089" s="10" t="s">
        <v>1961</v>
      </c>
    </row>
    <row r="4090">
      <c r="A4090" s="1" t="s">
        <v>5313</v>
      </c>
      <c r="B4090" s="1" t="s">
        <v>969</v>
      </c>
      <c r="C4090" s="1" t="s">
        <v>2007</v>
      </c>
      <c r="D4090" s="1" t="s">
        <v>27</v>
      </c>
      <c r="E4090" s="1" t="s">
        <v>332</v>
      </c>
      <c r="F4090" s="1" t="s">
        <v>2415</v>
      </c>
      <c r="G4090" s="1" t="s">
        <v>18601</v>
      </c>
      <c r="H4090" s="1" t="s">
        <v>18602</v>
      </c>
      <c r="I4090" s="4">
        <v>84.1739236111111</v>
      </c>
      <c r="J4090" s="1">
        <v>2890.15</v>
      </c>
      <c r="K4090" s="1">
        <v>425.17</v>
      </c>
      <c r="M4090" s="10">
        <f t="array" ref="M4090">_xlfn.XLOOKUP(A4090,subscriptions!B4090:B10004,subscriptions!D4090:D10004)</f>
        <v>80</v>
      </c>
      <c r="N4090" s="10">
        <f t="array" ref="N4090">_xlfn.XLOOKUP(A4090,subscriptions!B4090:B10004,subscriptions!G4090:G10004)</f>
        <v>5</v>
      </c>
      <c r="O4090" s="10">
        <v>76.0</v>
      </c>
      <c r="P4090" s="10" t="str">
        <f t="array" ref="P4090">_xlfn.XLOOKUP(A4090,subscriptions!B4090:B10004,subscriptions!C4090:C10004)</f>
        <v>Roam</v>
      </c>
      <c r="Q4090" s="10" t="s">
        <v>194</v>
      </c>
      <c r="R4090" s="10" t="s">
        <v>148</v>
      </c>
      <c r="S4090" s="10" t="s">
        <v>3087</v>
      </c>
    </row>
    <row r="4091">
      <c r="A4091" s="1" t="s">
        <v>5314</v>
      </c>
      <c r="B4091" s="1" t="s">
        <v>508</v>
      </c>
      <c r="C4091" s="1" t="s">
        <v>1200</v>
      </c>
      <c r="D4091" s="1" t="s">
        <v>153</v>
      </c>
      <c r="E4091" s="1" t="s">
        <v>332</v>
      </c>
      <c r="F4091" s="1" t="s">
        <v>333</v>
      </c>
      <c r="G4091" s="1" t="s">
        <v>18603</v>
      </c>
      <c r="H4091" s="1" t="s">
        <v>18604</v>
      </c>
      <c r="I4091" s="4">
        <v>84.21674768518518</v>
      </c>
      <c r="J4091" s="1">
        <v>119.06</v>
      </c>
      <c r="K4091" s="1">
        <v>22.15</v>
      </c>
      <c r="M4091" s="10">
        <f t="array" ref="M4091">_xlfn.XLOOKUP(A4091,subscriptions!B4091:B10004,subscriptions!D4091:D10004)</f>
        <v>120</v>
      </c>
      <c r="N4091" s="10">
        <f t="array" ref="N4091">_xlfn.XLOOKUP(A4091,subscriptions!B4091:B10004,subscriptions!G4091:G10004)</f>
        <v>10</v>
      </c>
      <c r="O4091" s="10">
        <v>108.0</v>
      </c>
      <c r="P4091" s="10" t="str">
        <f t="array" ref="P4091">_xlfn.XLOOKUP(A4091,subscriptions!B4091:B10004,subscriptions!C4091:C10004)</f>
        <v>Residential</v>
      </c>
      <c r="Q4091" s="10" t="s">
        <v>128</v>
      </c>
      <c r="R4091" s="10" t="s">
        <v>212</v>
      </c>
      <c r="S4091" s="10" t="s">
        <v>453</v>
      </c>
    </row>
    <row r="4092">
      <c r="A4092" s="1" t="s">
        <v>5315</v>
      </c>
      <c r="B4092" s="1" t="s">
        <v>278</v>
      </c>
      <c r="C4092" s="1" t="s">
        <v>827</v>
      </c>
      <c r="D4092" s="1" t="s">
        <v>27</v>
      </c>
      <c r="E4092" s="1" t="s">
        <v>714</v>
      </c>
      <c r="F4092" s="1" t="s">
        <v>1951</v>
      </c>
      <c r="G4092" s="1" t="s">
        <v>18605</v>
      </c>
      <c r="H4092" s="1" t="s">
        <v>18606</v>
      </c>
      <c r="I4092" s="4">
        <v>84.34059027777778</v>
      </c>
      <c r="J4092" s="1">
        <v>2037.24</v>
      </c>
      <c r="K4092" s="1">
        <v>207.31</v>
      </c>
      <c r="M4092" s="10">
        <f t="array" ref="M4092">_xlfn.XLOOKUP(A4092,subscriptions!B4092:B10004,subscriptions!D4092:D10004)</f>
        <v>120</v>
      </c>
      <c r="N4092" s="10">
        <f t="array" ref="N4092">_xlfn.XLOOKUP(A4092,subscriptions!B4092:B10004,subscriptions!G4092:G10004)</f>
        <v>20</v>
      </c>
      <c r="O4092" s="10">
        <v>96.0</v>
      </c>
      <c r="P4092" s="10" t="str">
        <f t="array" ref="P4092">_xlfn.XLOOKUP(A4092,subscriptions!B4092:B10004,subscriptions!C4092:C10004)</f>
        <v>Residential</v>
      </c>
      <c r="Q4092" s="10" t="s">
        <v>128</v>
      </c>
      <c r="R4092" s="10" t="s">
        <v>148</v>
      </c>
      <c r="S4092" s="10" t="s">
        <v>616</v>
      </c>
    </row>
    <row r="4093">
      <c r="A4093" s="1" t="s">
        <v>5316</v>
      </c>
      <c r="B4093" s="1" t="s">
        <v>1865</v>
      </c>
      <c r="C4093" s="1" t="s">
        <v>152</v>
      </c>
      <c r="D4093" s="1" t="s">
        <v>153</v>
      </c>
      <c r="E4093" s="1" t="s">
        <v>179</v>
      </c>
      <c r="F4093" s="1" t="s">
        <v>4595</v>
      </c>
      <c r="G4093" s="1" t="s">
        <v>18607</v>
      </c>
      <c r="H4093" s="1" t="s">
        <v>18608</v>
      </c>
      <c r="I4093" s="4">
        <v>84.41895833333334</v>
      </c>
      <c r="J4093" s="1">
        <v>676.27</v>
      </c>
      <c r="K4093" s="1">
        <v>65.92</v>
      </c>
      <c r="L4093" s="1">
        <v>100.0</v>
      </c>
      <c r="M4093" s="10">
        <f t="array" ref="M4093">_xlfn.XLOOKUP(A4093,subscriptions!B4093:B10004,subscriptions!D4093:D10004)</f>
        <v>120</v>
      </c>
      <c r="N4093" s="10">
        <f t="array" ref="N4093">_xlfn.XLOOKUP(A4093,subscriptions!B4093:B10004,subscriptions!G4093:G10004)</f>
        <v>0</v>
      </c>
      <c r="O4093" s="10">
        <v>120.0</v>
      </c>
      <c r="P4093" s="10" t="str">
        <f t="array" ref="P4093">_xlfn.XLOOKUP(A4093,subscriptions!B4093:B10004,subscriptions!C4093:C10004)</f>
        <v>Residential</v>
      </c>
      <c r="Q4093" s="10" t="s">
        <v>173</v>
      </c>
      <c r="R4093" s="10" t="s">
        <v>212</v>
      </c>
      <c r="S4093" s="10" t="s">
        <v>1822</v>
      </c>
    </row>
    <row r="4094">
      <c r="A4094" s="1" t="s">
        <v>5317</v>
      </c>
      <c r="B4094" s="1" t="s">
        <v>842</v>
      </c>
      <c r="C4094" s="1" t="s">
        <v>426</v>
      </c>
      <c r="D4094" s="1" t="s">
        <v>27</v>
      </c>
      <c r="E4094" s="1" t="s">
        <v>631</v>
      </c>
      <c r="F4094" s="1" t="s">
        <v>1318</v>
      </c>
      <c r="G4094" s="1" t="s">
        <v>18609</v>
      </c>
      <c r="H4094" s="1" t="s">
        <v>18610</v>
      </c>
      <c r="I4094" s="4">
        <v>84.33975694444445</v>
      </c>
      <c r="J4094" s="1">
        <v>1026.65</v>
      </c>
      <c r="K4094" s="1">
        <v>254.06</v>
      </c>
      <c r="M4094" s="10">
        <f t="array" ref="M4094">_xlfn.XLOOKUP(A4094,subscriptions!B4094:B10004,subscriptions!D4094:D10004)</f>
        <v>80</v>
      </c>
      <c r="N4094" s="10">
        <f t="array" ref="N4094">_xlfn.XLOOKUP(A4094,subscriptions!B4094:B10004,subscriptions!G4094:G10004)</f>
        <v>5</v>
      </c>
      <c r="O4094" s="10">
        <v>76.0</v>
      </c>
      <c r="P4094" s="10" t="str">
        <f t="array" ref="P4094">_xlfn.XLOOKUP(A4094,subscriptions!B4094:B10004,subscriptions!C4094:C10004)</f>
        <v>Roam</v>
      </c>
      <c r="Q4094" s="10" t="s">
        <v>194</v>
      </c>
      <c r="R4094" s="10" t="s">
        <v>148</v>
      </c>
      <c r="S4094" s="10" t="s">
        <v>234</v>
      </c>
    </row>
    <row r="4095">
      <c r="A4095" s="1" t="s">
        <v>5318</v>
      </c>
      <c r="B4095" s="1" t="s">
        <v>589</v>
      </c>
      <c r="C4095" s="1" t="s">
        <v>1388</v>
      </c>
      <c r="D4095" s="1" t="s">
        <v>153</v>
      </c>
      <c r="E4095" s="1" t="s">
        <v>239</v>
      </c>
      <c r="F4095" s="1" t="s">
        <v>2132</v>
      </c>
      <c r="G4095" s="1" t="s">
        <v>18611</v>
      </c>
      <c r="H4095" s="1" t="s">
        <v>18612</v>
      </c>
      <c r="I4095" s="4">
        <v>84.25491898148148</v>
      </c>
      <c r="J4095" s="1">
        <v>4014.65</v>
      </c>
      <c r="K4095" s="1">
        <v>907.85</v>
      </c>
      <c r="M4095" s="10">
        <f t="array" ref="M4095">_xlfn.XLOOKUP(A4095,subscriptions!B4095:B10004,subscriptions!D4095:D10004)</f>
        <v>120</v>
      </c>
      <c r="N4095" s="10">
        <f t="array" ref="N4095">_xlfn.XLOOKUP(A4095,subscriptions!B4095:B10004,subscriptions!G4095:G10004)</f>
        <v>10</v>
      </c>
      <c r="O4095" s="10">
        <v>108.0</v>
      </c>
      <c r="P4095" s="10" t="str">
        <f t="array" ref="P4095">_xlfn.XLOOKUP(A4095,subscriptions!B4095:B10004,subscriptions!C4095:C10004)</f>
        <v>Residential</v>
      </c>
      <c r="Q4095" s="10" t="s">
        <v>128</v>
      </c>
      <c r="R4095" s="10" t="s">
        <v>212</v>
      </c>
      <c r="S4095" s="10" t="s">
        <v>149</v>
      </c>
    </row>
    <row r="4096">
      <c r="A4096" s="1" t="s">
        <v>5319</v>
      </c>
      <c r="B4096" s="1" t="s">
        <v>278</v>
      </c>
      <c r="C4096" s="1" t="s">
        <v>261</v>
      </c>
      <c r="D4096" s="1" t="s">
        <v>27</v>
      </c>
      <c r="E4096" s="1" t="s">
        <v>111</v>
      </c>
      <c r="F4096" s="1" t="s">
        <v>1917</v>
      </c>
      <c r="G4096" s="1" t="s">
        <v>18613</v>
      </c>
      <c r="H4096" s="1" t="s">
        <v>18614</v>
      </c>
      <c r="I4096" s="4">
        <v>84.37666666666667</v>
      </c>
      <c r="J4096" s="1">
        <v>655.14</v>
      </c>
      <c r="K4096" s="1">
        <v>90.97</v>
      </c>
      <c r="M4096" s="10">
        <f t="array" ref="M4096">_xlfn.XLOOKUP(A4096,subscriptions!B4096:B10004,subscriptions!D4096:D10004)</f>
        <v>80</v>
      </c>
      <c r="N4096" s="10">
        <f t="array" ref="N4096">_xlfn.XLOOKUP(A4096,subscriptions!B4096:B10004,subscriptions!G4096:G10004)</f>
        <v>20</v>
      </c>
      <c r="O4096" s="10">
        <v>64.0</v>
      </c>
      <c r="P4096" s="10" t="str">
        <f t="array" ref="P4096">_xlfn.XLOOKUP(A4096,subscriptions!B4096:B10004,subscriptions!C4096:C10004)</f>
        <v>Roam</v>
      </c>
      <c r="Q4096" s="10" t="s">
        <v>128</v>
      </c>
      <c r="R4096" s="10" t="s">
        <v>148</v>
      </c>
      <c r="S4096" s="10" t="s">
        <v>3910</v>
      </c>
    </row>
    <row r="4097">
      <c r="A4097" s="1" t="s">
        <v>5320</v>
      </c>
      <c r="B4097" s="1" t="s">
        <v>1984</v>
      </c>
      <c r="C4097" s="1" t="s">
        <v>1251</v>
      </c>
      <c r="D4097" s="1" t="s">
        <v>153</v>
      </c>
      <c r="E4097" s="1" t="s">
        <v>239</v>
      </c>
      <c r="F4097" s="1" t="s">
        <v>2154</v>
      </c>
      <c r="G4097" s="1" t="s">
        <v>18615</v>
      </c>
      <c r="H4097" s="1" t="s">
        <v>18616</v>
      </c>
      <c r="I4097" s="4">
        <v>84.2925925925926</v>
      </c>
      <c r="J4097" s="1">
        <v>989.18</v>
      </c>
      <c r="K4097" s="1">
        <v>102.18</v>
      </c>
      <c r="M4097" s="10">
        <f t="array" ref="M4097">_xlfn.XLOOKUP(A4097,subscriptions!B4097:B10004,subscriptions!D4097:D10004)</f>
        <v>120</v>
      </c>
      <c r="N4097" s="10">
        <f t="array" ref="N4097">_xlfn.XLOOKUP(A4097,subscriptions!B4097:B10004,subscriptions!G4097:G10004)</f>
        <v>0</v>
      </c>
      <c r="O4097" s="10">
        <v>120.0</v>
      </c>
      <c r="P4097" s="10" t="str">
        <f t="array" ref="P4097">_xlfn.XLOOKUP(A4097,subscriptions!B4097:B10004,subscriptions!C4097:C10004)</f>
        <v>Residential</v>
      </c>
      <c r="Q4097" s="10" t="s">
        <v>173</v>
      </c>
      <c r="R4097" s="10" t="s">
        <v>212</v>
      </c>
      <c r="S4097" s="10" t="s">
        <v>587</v>
      </c>
    </row>
    <row r="4098">
      <c r="A4098" s="1" t="s">
        <v>5323</v>
      </c>
      <c r="B4098" s="1" t="s">
        <v>1173</v>
      </c>
      <c r="C4098" s="1" t="s">
        <v>110</v>
      </c>
      <c r="D4098" s="1" t="s">
        <v>27</v>
      </c>
      <c r="E4098" s="1" t="s">
        <v>179</v>
      </c>
      <c r="F4098" s="1" t="s">
        <v>181</v>
      </c>
      <c r="G4098" s="1" t="s">
        <v>18617</v>
      </c>
      <c r="H4098" s="1" t="s">
        <v>18618</v>
      </c>
      <c r="I4098" s="4">
        <v>84.38219907407408</v>
      </c>
      <c r="J4098" s="1">
        <v>70.67</v>
      </c>
      <c r="K4098" s="1">
        <v>19.76</v>
      </c>
      <c r="L4098" s="1">
        <v>100.0</v>
      </c>
      <c r="M4098" s="10">
        <f t="array" ref="M4098">_xlfn.XLOOKUP(A4098,subscriptions!B4098:B10004,subscriptions!D4098:D10004)</f>
        <v>120</v>
      </c>
      <c r="N4098" s="10">
        <f t="array" ref="N4098">_xlfn.XLOOKUP(A4098,subscriptions!B4098:B10004,subscriptions!G4098:G10004)</f>
        <v>5</v>
      </c>
      <c r="O4098" s="10">
        <v>114.0</v>
      </c>
      <c r="P4098" s="10" t="str">
        <f t="array" ref="P4098">_xlfn.XLOOKUP(A4098,subscriptions!B4098:B10004,subscriptions!C4098:C10004)</f>
        <v>Residential</v>
      </c>
      <c r="Q4098" s="10" t="s">
        <v>194</v>
      </c>
      <c r="R4098" s="10" t="s">
        <v>212</v>
      </c>
      <c r="S4098" s="10" t="s">
        <v>293</v>
      </c>
    </row>
    <row r="4099">
      <c r="A4099" s="1" t="s">
        <v>5324</v>
      </c>
      <c r="B4099" s="1" t="s">
        <v>763</v>
      </c>
      <c r="C4099" s="1" t="s">
        <v>218</v>
      </c>
      <c r="D4099" s="1" t="s">
        <v>27</v>
      </c>
      <c r="E4099" s="1" t="s">
        <v>262</v>
      </c>
      <c r="F4099" s="1" t="s">
        <v>674</v>
      </c>
      <c r="G4099" s="1" t="s">
        <v>18619</v>
      </c>
      <c r="H4099" s="1" t="s">
        <v>18620</v>
      </c>
      <c r="I4099" s="4">
        <v>84.33403935185186</v>
      </c>
      <c r="J4099" s="1">
        <v>177.68</v>
      </c>
      <c r="K4099" s="1">
        <v>60.1</v>
      </c>
      <c r="M4099" s="10">
        <f t="array" ref="M4099">_xlfn.XLOOKUP(A4099,subscriptions!B4099:B10004,subscriptions!D4099:D10004)</f>
        <v>120</v>
      </c>
      <c r="N4099" s="10">
        <f t="array" ref="N4099">_xlfn.XLOOKUP(A4099,subscriptions!B4099:B10004,subscriptions!G4099:G10004)</f>
        <v>10</v>
      </c>
      <c r="O4099" s="10">
        <v>108.0</v>
      </c>
      <c r="P4099" s="10" t="str">
        <f t="array" ref="P4099">_xlfn.XLOOKUP(A4099,subscriptions!B4099:B10004,subscriptions!C4099:C10004)</f>
        <v>Residential</v>
      </c>
      <c r="Q4099" s="10" t="s">
        <v>128</v>
      </c>
      <c r="R4099" s="10" t="s">
        <v>212</v>
      </c>
      <c r="S4099" s="10" t="s">
        <v>195</v>
      </c>
    </row>
    <row r="4100">
      <c r="A4100" s="1" t="s">
        <v>5325</v>
      </c>
      <c r="B4100" s="1" t="s">
        <v>1972</v>
      </c>
      <c r="C4100" s="1" t="s">
        <v>827</v>
      </c>
      <c r="D4100" s="1" t="s">
        <v>27</v>
      </c>
      <c r="E4100" s="1" t="s">
        <v>631</v>
      </c>
      <c r="F4100" s="1" t="s">
        <v>1084</v>
      </c>
      <c r="G4100" s="1" t="s">
        <v>18621</v>
      </c>
      <c r="H4100" s="1" t="s">
        <v>18622</v>
      </c>
      <c r="I4100" s="4">
        <v>84.29950231481482</v>
      </c>
      <c r="J4100" s="1">
        <v>498.81</v>
      </c>
      <c r="K4100" s="1">
        <v>59.44</v>
      </c>
      <c r="M4100" s="10">
        <f t="array" ref="M4100">_xlfn.XLOOKUP(A4100,subscriptions!B4100:B10004,subscriptions!D4100:D10004)</f>
        <v>120</v>
      </c>
      <c r="N4100" s="10">
        <f t="array" ref="N4100">_xlfn.XLOOKUP(A4100,subscriptions!B4100:B10004,subscriptions!G4100:G10004)</f>
        <v>20</v>
      </c>
      <c r="O4100" s="10">
        <v>96.0</v>
      </c>
      <c r="P4100" s="10" t="str">
        <f t="array" ref="P4100">_xlfn.XLOOKUP(A4100,subscriptions!B4100:B10004,subscriptions!C4100:C10004)</f>
        <v>Residential</v>
      </c>
      <c r="Q4100" s="10" t="s">
        <v>128</v>
      </c>
      <c r="R4100" s="10" t="s">
        <v>148</v>
      </c>
      <c r="S4100" s="10" t="s">
        <v>522</v>
      </c>
    </row>
    <row r="4101">
      <c r="A4101" s="1" t="s">
        <v>5326</v>
      </c>
      <c r="B4101" s="1" t="s">
        <v>1303</v>
      </c>
      <c r="C4101" s="1" t="s">
        <v>2007</v>
      </c>
      <c r="D4101" s="1" t="s">
        <v>153</v>
      </c>
      <c r="E4101" s="1" t="s">
        <v>179</v>
      </c>
      <c r="F4101" s="1" t="s">
        <v>1760</v>
      </c>
      <c r="G4101" s="1" t="s">
        <v>18623</v>
      </c>
      <c r="H4101" s="1" t="s">
        <v>18624</v>
      </c>
      <c r="I4101" s="4">
        <v>84.25851851851851</v>
      </c>
      <c r="J4101" s="1">
        <v>92.37</v>
      </c>
      <c r="K4101" s="1">
        <v>20.23</v>
      </c>
      <c r="L4101" s="1">
        <v>100.0</v>
      </c>
      <c r="M4101" s="10">
        <f t="array" ref="M4101">_xlfn.XLOOKUP(A4101,subscriptions!B4101:B10004,subscriptions!D4101:D10004)</f>
        <v>250</v>
      </c>
      <c r="N4101" s="10">
        <f t="array" ref="N4101">_xlfn.XLOOKUP(A4101,subscriptions!B4101:B10004,subscriptions!G4101:G10004)</f>
        <v>0</v>
      </c>
      <c r="O4101" s="10">
        <v>250.0</v>
      </c>
      <c r="P4101" s="10" t="str">
        <f t="array" ref="P4101">_xlfn.XLOOKUP(A4101,subscriptions!B4101:B10004,subscriptions!C4101:C10004)</f>
        <v>Business</v>
      </c>
      <c r="Q4101" s="10" t="s">
        <v>173</v>
      </c>
      <c r="R4101" s="10" t="s">
        <v>129</v>
      </c>
      <c r="S4101" s="10" t="s">
        <v>4148</v>
      </c>
    </row>
    <row r="4102">
      <c r="A4102" s="1" t="s">
        <v>5327</v>
      </c>
      <c r="B4102" s="1" t="s">
        <v>899</v>
      </c>
      <c r="C4102" s="1" t="s">
        <v>786</v>
      </c>
      <c r="D4102" s="1" t="s">
        <v>27</v>
      </c>
      <c r="E4102" s="1" t="s">
        <v>631</v>
      </c>
      <c r="F4102" s="1" t="s">
        <v>1084</v>
      </c>
      <c r="G4102" s="1" t="s">
        <v>18625</v>
      </c>
      <c r="H4102" s="1" t="s">
        <v>18626</v>
      </c>
      <c r="I4102" s="4">
        <v>84.25719907407408</v>
      </c>
      <c r="J4102" s="1">
        <v>1546.96</v>
      </c>
      <c r="K4102" s="1">
        <v>287.14</v>
      </c>
      <c r="M4102" s="10">
        <f t="array" ref="M4102">_xlfn.XLOOKUP(A4102,subscriptions!B4102:B10004,subscriptions!D4102:D10004)</f>
        <v>80</v>
      </c>
      <c r="N4102" s="10">
        <f t="array" ref="N4102">_xlfn.XLOOKUP(A4102,subscriptions!B4102:B10004,subscriptions!G4102:G10004)</f>
        <v>5</v>
      </c>
      <c r="O4102" s="10">
        <v>76.0</v>
      </c>
      <c r="P4102" s="10" t="str">
        <f t="array" ref="P4102">_xlfn.XLOOKUP(A4102,subscriptions!B4102:B10004,subscriptions!C4102:C10004)</f>
        <v>Roam</v>
      </c>
      <c r="Q4102" s="10" t="s">
        <v>194</v>
      </c>
      <c r="R4102" s="10" t="s">
        <v>148</v>
      </c>
      <c r="S4102" s="10" t="s">
        <v>175</v>
      </c>
    </row>
    <row r="4103">
      <c r="A4103" s="1" t="s">
        <v>5328</v>
      </c>
      <c r="B4103" s="1" t="s">
        <v>573</v>
      </c>
      <c r="C4103" s="1" t="s">
        <v>673</v>
      </c>
      <c r="D4103" s="1" t="s">
        <v>27</v>
      </c>
      <c r="E4103" s="1" t="s">
        <v>714</v>
      </c>
      <c r="F4103" s="1" t="s">
        <v>2562</v>
      </c>
      <c r="G4103" s="1" t="s">
        <v>18627</v>
      </c>
      <c r="H4103" s="1" t="s">
        <v>18628</v>
      </c>
      <c r="I4103" s="4">
        <v>84.25383101851853</v>
      </c>
      <c r="J4103" s="1">
        <v>883.73</v>
      </c>
      <c r="K4103" s="1">
        <v>156.14</v>
      </c>
      <c r="M4103" s="10">
        <f t="array" ref="M4103">_xlfn.XLOOKUP(A4103,subscriptions!B4103:B10004,subscriptions!D4103:D10004)</f>
        <v>120</v>
      </c>
      <c r="N4103" s="10">
        <f t="array" ref="N4103">_xlfn.XLOOKUP(A4103,subscriptions!B4103:B10004,subscriptions!G4103:G10004)</f>
        <v>10</v>
      </c>
      <c r="O4103" s="10">
        <v>108.0</v>
      </c>
      <c r="P4103" s="10" t="str">
        <f t="array" ref="P4103">_xlfn.XLOOKUP(A4103,subscriptions!B4103:B10004,subscriptions!C4103:C10004)</f>
        <v>Residential</v>
      </c>
      <c r="Q4103" s="10" t="s">
        <v>128</v>
      </c>
      <c r="R4103" s="10" t="s">
        <v>212</v>
      </c>
      <c r="S4103" s="10" t="s">
        <v>1832</v>
      </c>
    </row>
    <row r="4104">
      <c r="A4104" s="1" t="s">
        <v>5329</v>
      </c>
      <c r="B4104" s="1" t="s">
        <v>1844</v>
      </c>
      <c r="C4104" s="1" t="s">
        <v>492</v>
      </c>
      <c r="D4104" s="1" t="s">
        <v>153</v>
      </c>
      <c r="E4104" s="1" t="s">
        <v>179</v>
      </c>
      <c r="F4104" s="1" t="s">
        <v>844</v>
      </c>
      <c r="G4104" s="1" t="s">
        <v>18629</v>
      </c>
      <c r="H4104" s="1" t="s">
        <v>18630</v>
      </c>
      <c r="I4104" s="4">
        <v>84.29957175925927</v>
      </c>
      <c r="J4104" s="1">
        <v>1241.59</v>
      </c>
      <c r="K4104" s="1">
        <v>242.32</v>
      </c>
      <c r="L4104" s="1">
        <v>100.0</v>
      </c>
      <c r="M4104" s="10">
        <f t="array" ref="M4104">_xlfn.XLOOKUP(A4104,subscriptions!B4104:B10004,subscriptions!D4104:D10004)</f>
        <v>80</v>
      </c>
      <c r="N4104" s="10">
        <f t="array" ref="N4104">_xlfn.XLOOKUP(A4104,subscriptions!B4104:B10004,subscriptions!G4104:G10004)</f>
        <v>20</v>
      </c>
      <c r="O4104" s="10">
        <v>64.0</v>
      </c>
      <c r="P4104" s="10" t="str">
        <f t="array" ref="P4104">_xlfn.XLOOKUP(A4104,subscriptions!B4104:B10004,subscriptions!C4104:C10004)</f>
        <v>Roam</v>
      </c>
      <c r="Q4104" s="10" t="s">
        <v>128</v>
      </c>
      <c r="R4104" s="10" t="s">
        <v>148</v>
      </c>
      <c r="S4104" s="10" t="s">
        <v>522</v>
      </c>
    </row>
    <row r="4105">
      <c r="A4105" s="1" t="s">
        <v>5330</v>
      </c>
      <c r="B4105" s="1" t="s">
        <v>589</v>
      </c>
      <c r="C4105" s="1" t="s">
        <v>734</v>
      </c>
      <c r="D4105" s="1" t="s">
        <v>153</v>
      </c>
      <c r="E4105" s="1" t="s">
        <v>714</v>
      </c>
      <c r="F4105" s="1" t="s">
        <v>2562</v>
      </c>
      <c r="G4105" s="1" t="s">
        <v>18631</v>
      </c>
      <c r="H4105" s="1" t="s">
        <v>18632</v>
      </c>
      <c r="I4105" s="4">
        <v>84.21184027777778</v>
      </c>
      <c r="J4105" s="1">
        <v>337.92</v>
      </c>
      <c r="K4105" s="1">
        <v>71.99</v>
      </c>
      <c r="M4105" s="10">
        <f t="array" ref="M4105">_xlfn.XLOOKUP(A4105,subscriptions!B4105:B10004,subscriptions!D4105:D10004)</f>
        <v>120</v>
      </c>
      <c r="N4105" s="10">
        <f t="array" ref="N4105">_xlfn.XLOOKUP(A4105,subscriptions!B4105:B10004,subscriptions!G4105:G10004)</f>
        <v>0</v>
      </c>
      <c r="O4105" s="10">
        <v>120.0</v>
      </c>
      <c r="P4105" s="10" t="str">
        <f t="array" ref="P4105">_xlfn.XLOOKUP(A4105,subscriptions!B4105:B10004,subscriptions!C4105:C10004)</f>
        <v>Residential</v>
      </c>
      <c r="Q4105" s="10" t="s">
        <v>173</v>
      </c>
      <c r="R4105" s="10" t="s">
        <v>212</v>
      </c>
      <c r="S4105" s="10" t="s">
        <v>857</v>
      </c>
    </row>
    <row r="4106">
      <c r="A4106" s="1" t="s">
        <v>5331</v>
      </c>
      <c r="B4106" s="1" t="s">
        <v>389</v>
      </c>
      <c r="C4106" s="1" t="s">
        <v>786</v>
      </c>
      <c r="D4106" s="1" t="s">
        <v>27</v>
      </c>
      <c r="E4106" s="1" t="s">
        <v>179</v>
      </c>
      <c r="F4106" s="1" t="s">
        <v>1045</v>
      </c>
      <c r="G4106" s="1" t="s">
        <v>18633</v>
      </c>
      <c r="H4106" s="1" t="s">
        <v>18634</v>
      </c>
      <c r="I4106" s="4">
        <v>84.17158564814815</v>
      </c>
      <c r="J4106" s="1">
        <v>576.32</v>
      </c>
      <c r="K4106" s="1">
        <v>149.3</v>
      </c>
      <c r="L4106" s="1">
        <v>100.0</v>
      </c>
      <c r="M4106" s="10">
        <f t="array" ref="M4106">_xlfn.XLOOKUP(A4106,subscriptions!B4106:B10004,subscriptions!D4106:D10004)</f>
        <v>120</v>
      </c>
      <c r="N4106" s="10">
        <f t="array" ref="N4106">_xlfn.XLOOKUP(A4106,subscriptions!B4106:B10004,subscriptions!G4106:G10004)</f>
        <v>5</v>
      </c>
      <c r="O4106" s="10">
        <v>114.0</v>
      </c>
      <c r="P4106" s="10" t="str">
        <f t="array" ref="P4106">_xlfn.XLOOKUP(A4106,subscriptions!B4106:B10004,subscriptions!C4106:C10004)</f>
        <v>Residential</v>
      </c>
      <c r="Q4106" s="10" t="s">
        <v>194</v>
      </c>
      <c r="R4106" s="10" t="s">
        <v>212</v>
      </c>
      <c r="S4106" s="10" t="s">
        <v>1082</v>
      </c>
    </row>
    <row r="4107">
      <c r="A4107" s="1" t="s">
        <v>5333</v>
      </c>
      <c r="B4107" s="1" t="s">
        <v>1972</v>
      </c>
      <c r="C4107" s="1" t="s">
        <v>1477</v>
      </c>
      <c r="D4107" s="1" t="s">
        <v>27</v>
      </c>
      <c r="E4107" s="1" t="s">
        <v>28</v>
      </c>
      <c r="F4107" s="1" t="s">
        <v>29</v>
      </c>
      <c r="G4107" s="1" t="s">
        <v>18635</v>
      </c>
      <c r="H4107" s="1" t="s">
        <v>18636</v>
      </c>
      <c r="I4107" s="4">
        <v>84.33618055555556</v>
      </c>
      <c r="J4107" s="1">
        <v>1685.18</v>
      </c>
      <c r="K4107" s="1">
        <v>283.43</v>
      </c>
      <c r="M4107" s="10">
        <f t="array" ref="M4107">_xlfn.XLOOKUP(A4107,subscriptions!B4107:B10004,subscriptions!D4107:D10004)</f>
        <v>120</v>
      </c>
      <c r="N4107" s="10">
        <f t="array" ref="N4107">_xlfn.XLOOKUP(A4107,subscriptions!B4107:B10004,subscriptions!G4107:G10004)</f>
        <v>10</v>
      </c>
      <c r="O4107" s="10">
        <v>108.0</v>
      </c>
      <c r="P4107" s="10" t="str">
        <f t="array" ref="P4107">_xlfn.XLOOKUP(A4107,subscriptions!B4107:B10004,subscriptions!C4107:C10004)</f>
        <v>Residential</v>
      </c>
      <c r="Q4107" s="10" t="s">
        <v>128</v>
      </c>
      <c r="R4107" s="10" t="s">
        <v>212</v>
      </c>
      <c r="S4107" s="10" t="s">
        <v>1971</v>
      </c>
    </row>
    <row r="4108">
      <c r="A4108" s="1" t="s">
        <v>5335</v>
      </c>
      <c r="B4108" s="1" t="s">
        <v>1262</v>
      </c>
      <c r="C4108" s="1" t="s">
        <v>786</v>
      </c>
      <c r="D4108" s="1" t="s">
        <v>27</v>
      </c>
      <c r="E4108" s="1" t="s">
        <v>280</v>
      </c>
      <c r="F4108" s="1" t="s">
        <v>1706</v>
      </c>
      <c r="G4108" s="1" t="s">
        <v>18637</v>
      </c>
      <c r="H4108" s="1" t="s">
        <v>18638</v>
      </c>
      <c r="I4108" s="4">
        <v>84.37717592592593</v>
      </c>
      <c r="J4108" s="1">
        <v>5091.64</v>
      </c>
      <c r="K4108" s="1">
        <v>507.44</v>
      </c>
      <c r="M4108" s="10">
        <f t="array" ref="M4108">_xlfn.XLOOKUP(A4108,subscriptions!B4108:B10004,subscriptions!D4108:D10004)</f>
        <v>120</v>
      </c>
      <c r="N4108" s="10">
        <f t="array" ref="N4108">_xlfn.XLOOKUP(A4108,subscriptions!B4108:B10004,subscriptions!G4108:G10004)</f>
        <v>20</v>
      </c>
      <c r="O4108" s="10">
        <v>96.0</v>
      </c>
      <c r="P4108" s="10" t="str">
        <f t="array" ref="P4108">_xlfn.XLOOKUP(A4108,subscriptions!B4108:B10004,subscriptions!C4108:C10004)</f>
        <v>Residential</v>
      </c>
      <c r="Q4108" s="10" t="s">
        <v>128</v>
      </c>
      <c r="R4108" s="10" t="s">
        <v>148</v>
      </c>
      <c r="S4108" s="10" t="s">
        <v>1360</v>
      </c>
    </row>
    <row r="4109">
      <c r="A4109" s="1" t="s">
        <v>5336</v>
      </c>
      <c r="B4109" s="1" t="s">
        <v>1226</v>
      </c>
      <c r="C4109" s="1" t="s">
        <v>3912</v>
      </c>
      <c r="D4109" s="1" t="s">
        <v>153</v>
      </c>
      <c r="E4109" s="1" t="s">
        <v>262</v>
      </c>
      <c r="F4109" s="1" t="s">
        <v>885</v>
      </c>
      <c r="G4109" s="1" t="s">
        <v>18639</v>
      </c>
      <c r="H4109" s="1" t="s">
        <v>18640</v>
      </c>
      <c r="I4109" s="4">
        <v>84.42092592592593</v>
      </c>
      <c r="J4109" s="1">
        <v>127.6</v>
      </c>
      <c r="K4109" s="1">
        <v>33.61</v>
      </c>
      <c r="M4109" s="10">
        <f t="array" ref="M4109">_xlfn.XLOOKUP(A4109,subscriptions!B4109:B10004,subscriptions!D4109:D10004)</f>
        <v>50</v>
      </c>
      <c r="N4109" s="10">
        <f t="array" ref="N4109">_xlfn.XLOOKUP(A4109,subscriptions!B4109:B10004,subscriptions!G4109:G10004)</f>
        <v>0</v>
      </c>
      <c r="O4109" s="10">
        <v>50.0</v>
      </c>
      <c r="P4109" s="10" t="str">
        <f t="array" ref="P4109">_xlfn.XLOOKUP(A4109,subscriptions!B4109:B10004,subscriptions!C4109:C10004)</f>
        <v>Mini</v>
      </c>
      <c r="Q4109" s="10" t="s">
        <v>173</v>
      </c>
      <c r="R4109" s="10" t="s">
        <v>148</v>
      </c>
      <c r="S4109" s="10" t="s">
        <v>2152</v>
      </c>
    </row>
    <row r="4110">
      <c r="A4110" s="1" t="s">
        <v>5337</v>
      </c>
      <c r="B4110" s="1" t="s">
        <v>1009</v>
      </c>
      <c r="C4110" s="1" t="s">
        <v>2483</v>
      </c>
      <c r="D4110" s="1" t="s">
        <v>153</v>
      </c>
      <c r="E4110" s="1" t="s">
        <v>262</v>
      </c>
      <c r="F4110" s="1" t="s">
        <v>885</v>
      </c>
      <c r="G4110" s="1" t="s">
        <v>18641</v>
      </c>
      <c r="H4110" s="1" t="s">
        <v>18642</v>
      </c>
      <c r="I4110" s="4">
        <v>84.25158564814815</v>
      </c>
      <c r="J4110" s="1">
        <v>3366.16</v>
      </c>
      <c r="K4110" s="1">
        <v>680.49</v>
      </c>
      <c r="M4110" s="10">
        <f t="array" ref="M4110">_xlfn.XLOOKUP(A4110,subscriptions!B4110:B10004,subscriptions!D4110:D10004)</f>
        <v>120</v>
      </c>
      <c r="N4110" s="10">
        <f t="array" ref="N4110">_xlfn.XLOOKUP(A4110,subscriptions!B4110:B10004,subscriptions!G4110:G10004)</f>
        <v>5</v>
      </c>
      <c r="O4110" s="10">
        <v>114.0</v>
      </c>
      <c r="P4110" s="10" t="str">
        <f t="array" ref="P4110">_xlfn.XLOOKUP(A4110,subscriptions!B4110:B10004,subscriptions!C4110:C10004)</f>
        <v>Residential</v>
      </c>
      <c r="Q4110" s="10" t="s">
        <v>194</v>
      </c>
      <c r="R4110" s="10" t="s">
        <v>212</v>
      </c>
      <c r="S4110" s="10" t="s">
        <v>4065</v>
      </c>
    </row>
    <row r="4111">
      <c r="A4111" s="1" t="s">
        <v>5338</v>
      </c>
      <c r="B4111" s="1" t="s">
        <v>1664</v>
      </c>
      <c r="C4111" s="1" t="s">
        <v>827</v>
      </c>
      <c r="D4111" s="1" t="s">
        <v>153</v>
      </c>
      <c r="E4111" s="1" t="s">
        <v>280</v>
      </c>
      <c r="F4111" s="1" t="s">
        <v>1665</v>
      </c>
      <c r="G4111" s="1" t="s">
        <v>18643</v>
      </c>
      <c r="H4111" s="1" t="s">
        <v>18644</v>
      </c>
      <c r="I4111" s="4">
        <v>84.21045138888888</v>
      </c>
      <c r="J4111" s="1">
        <v>1340.15</v>
      </c>
      <c r="K4111" s="1">
        <v>157.46</v>
      </c>
      <c r="M4111" s="10">
        <f t="array" ref="M4111">_xlfn.XLOOKUP(A4111,subscriptions!B4111:B10004,subscriptions!D4111:D10004)</f>
        <v>120</v>
      </c>
      <c r="N4111" s="10">
        <f t="array" ref="N4111">_xlfn.XLOOKUP(A4111,subscriptions!B4111:B10004,subscriptions!G4111:G10004)</f>
        <v>10</v>
      </c>
      <c r="O4111" s="10">
        <v>108.0</v>
      </c>
      <c r="P4111" s="10" t="str">
        <f t="array" ref="P4111">_xlfn.XLOOKUP(A4111,subscriptions!B4111:B10004,subscriptions!C4111:C10004)</f>
        <v>Residential</v>
      </c>
      <c r="Q4111" s="10" t="s">
        <v>128</v>
      </c>
      <c r="R4111" s="10" t="s">
        <v>212</v>
      </c>
      <c r="S4111" s="10" t="s">
        <v>770</v>
      </c>
    </row>
    <row r="4112">
      <c r="A4112" s="1" t="s">
        <v>5339</v>
      </c>
      <c r="B4112" s="1" t="s">
        <v>2521</v>
      </c>
      <c r="C4112" s="1" t="s">
        <v>296</v>
      </c>
      <c r="D4112" s="1" t="s">
        <v>153</v>
      </c>
      <c r="E4112" s="1" t="s">
        <v>280</v>
      </c>
      <c r="F4112" s="1" t="s">
        <v>494</v>
      </c>
      <c r="G4112" s="1" t="s">
        <v>18645</v>
      </c>
      <c r="H4112" s="1" t="s">
        <v>18646</v>
      </c>
      <c r="I4112" s="4">
        <v>84.37578703703704</v>
      </c>
      <c r="J4112" s="1">
        <v>1294.89</v>
      </c>
      <c r="K4112" s="1">
        <v>309.83</v>
      </c>
      <c r="M4112" s="10">
        <f t="array" ref="M4112">_xlfn.XLOOKUP(A4112,subscriptions!B4112:B10004,subscriptions!D4112:D10004)</f>
        <v>120</v>
      </c>
      <c r="N4112" s="10">
        <f t="array" ref="N4112">_xlfn.XLOOKUP(A4112,subscriptions!B4112:B10004,subscriptions!G4112:G10004)</f>
        <v>20</v>
      </c>
      <c r="O4112" s="10">
        <v>96.0</v>
      </c>
      <c r="P4112" s="10" t="str">
        <f t="array" ref="P4112">_xlfn.XLOOKUP(A4112,subscriptions!B4112:B10004,subscriptions!C4112:C10004)</f>
        <v>Residential</v>
      </c>
      <c r="Q4112" s="10" t="s">
        <v>128</v>
      </c>
      <c r="R4112" s="10" t="s">
        <v>148</v>
      </c>
      <c r="S4112" s="10" t="s">
        <v>1442</v>
      </c>
    </row>
    <row r="4113">
      <c r="A4113" s="1" t="s">
        <v>5340</v>
      </c>
      <c r="B4113" s="1" t="s">
        <v>657</v>
      </c>
      <c r="C4113" s="1" t="s">
        <v>750</v>
      </c>
      <c r="D4113" s="1" t="s">
        <v>153</v>
      </c>
      <c r="E4113" s="1" t="s">
        <v>179</v>
      </c>
      <c r="F4113" s="1" t="s">
        <v>1045</v>
      </c>
      <c r="G4113" s="1" t="s">
        <v>18647</v>
      </c>
      <c r="H4113" s="1" t="s">
        <v>18648</v>
      </c>
      <c r="I4113" s="4">
        <v>84.33503472222222</v>
      </c>
      <c r="J4113" s="1">
        <v>1090.56</v>
      </c>
      <c r="K4113" s="1">
        <v>200.56</v>
      </c>
      <c r="L4113" s="1">
        <v>100.0</v>
      </c>
      <c r="M4113" s="10">
        <f t="array" ref="M4113">_xlfn.XLOOKUP(A4113,subscriptions!B4113:B10004,subscriptions!D4113:D10004)</f>
        <v>50</v>
      </c>
      <c r="N4113" s="10">
        <f t="array" ref="N4113">_xlfn.XLOOKUP(A4113,subscriptions!B4113:B10004,subscriptions!G4113:G10004)</f>
        <v>0</v>
      </c>
      <c r="O4113" s="10">
        <v>50.0</v>
      </c>
      <c r="P4113" s="10" t="str">
        <f t="array" ref="P4113">_xlfn.XLOOKUP(A4113,subscriptions!B4113:B10004,subscriptions!C4113:C10004)</f>
        <v>Mini</v>
      </c>
      <c r="Q4113" s="10" t="s">
        <v>173</v>
      </c>
      <c r="R4113" s="10" t="s">
        <v>148</v>
      </c>
      <c r="S4113" s="10" t="s">
        <v>643</v>
      </c>
    </row>
    <row r="4114">
      <c r="A4114" s="1" t="s">
        <v>5341</v>
      </c>
      <c r="B4114" s="1" t="s">
        <v>150</v>
      </c>
      <c r="C4114" s="1" t="s">
        <v>426</v>
      </c>
      <c r="D4114" s="1" t="s">
        <v>153</v>
      </c>
      <c r="E4114" s="1" t="s">
        <v>631</v>
      </c>
      <c r="F4114" s="1" t="s">
        <v>1084</v>
      </c>
      <c r="G4114" s="1" t="s">
        <v>18649</v>
      </c>
      <c r="H4114" s="1" t="s">
        <v>18650</v>
      </c>
      <c r="I4114" s="4">
        <v>84.38296296296296</v>
      </c>
      <c r="J4114" s="1">
        <v>157.88</v>
      </c>
      <c r="K4114" s="1">
        <v>32.93</v>
      </c>
      <c r="M4114" s="10">
        <f t="array" ref="M4114">_xlfn.XLOOKUP(A4114,subscriptions!B4114:B10004,subscriptions!D4114:D10004)</f>
        <v>80</v>
      </c>
      <c r="N4114" s="10">
        <f t="array" ref="N4114">_xlfn.XLOOKUP(A4114,subscriptions!B4114:B10004,subscriptions!G4114:G10004)</f>
        <v>5</v>
      </c>
      <c r="O4114" s="10">
        <v>76.0</v>
      </c>
      <c r="P4114" s="10" t="str">
        <f t="array" ref="P4114">_xlfn.XLOOKUP(A4114,subscriptions!B4114:B10004,subscriptions!C4114:C10004)</f>
        <v>Roam</v>
      </c>
      <c r="Q4114" s="10" t="s">
        <v>194</v>
      </c>
      <c r="R4114" s="10" t="s">
        <v>148</v>
      </c>
      <c r="S4114" s="10" t="s">
        <v>671</v>
      </c>
    </row>
    <row r="4115">
      <c r="A4115" s="1" t="s">
        <v>5342</v>
      </c>
      <c r="B4115" s="1" t="s">
        <v>589</v>
      </c>
      <c r="C4115" s="1" t="s">
        <v>133</v>
      </c>
      <c r="D4115" s="1" t="s">
        <v>153</v>
      </c>
      <c r="E4115" s="1" t="s">
        <v>332</v>
      </c>
      <c r="F4115" s="1" t="s">
        <v>510</v>
      </c>
      <c r="G4115" s="1" t="s">
        <v>18651</v>
      </c>
      <c r="H4115" s="1" t="s">
        <v>18652</v>
      </c>
      <c r="I4115" s="4">
        <v>84.17106481481481</v>
      </c>
      <c r="J4115" s="1">
        <v>191.26</v>
      </c>
      <c r="K4115" s="1">
        <v>54.82</v>
      </c>
      <c r="M4115" s="10">
        <f t="array" ref="M4115">_xlfn.XLOOKUP(A4115,subscriptions!B4115:B10004,subscriptions!D4115:D10004)</f>
        <v>120</v>
      </c>
      <c r="N4115" s="10">
        <f t="array" ref="N4115">_xlfn.XLOOKUP(A4115,subscriptions!B4115:B10004,subscriptions!G4115:G10004)</f>
        <v>10</v>
      </c>
      <c r="O4115" s="10">
        <v>108.0</v>
      </c>
      <c r="P4115" s="10" t="str">
        <f t="array" ref="P4115">_xlfn.XLOOKUP(A4115,subscriptions!B4115:B10004,subscriptions!C4115:C10004)</f>
        <v>Residential</v>
      </c>
      <c r="Q4115" s="10" t="s">
        <v>128</v>
      </c>
      <c r="R4115" s="10" t="s">
        <v>212</v>
      </c>
      <c r="S4115" s="10" t="s">
        <v>310</v>
      </c>
    </row>
    <row r="4116">
      <c r="A4116" s="1" t="s">
        <v>5343</v>
      </c>
      <c r="B4116" s="1" t="s">
        <v>132</v>
      </c>
      <c r="C4116" s="1" t="s">
        <v>330</v>
      </c>
      <c r="D4116" s="1" t="s">
        <v>27</v>
      </c>
      <c r="E4116" s="1" t="s">
        <v>262</v>
      </c>
      <c r="F4116" s="1" t="s">
        <v>392</v>
      </c>
      <c r="G4116" s="1" t="s">
        <v>18653</v>
      </c>
      <c r="H4116" s="1" t="s">
        <v>18654</v>
      </c>
      <c r="I4116" s="4">
        <v>84.16758101851852</v>
      </c>
      <c r="J4116" s="1">
        <v>1427.86</v>
      </c>
      <c r="K4116" s="1">
        <v>257.63</v>
      </c>
      <c r="M4116" s="10">
        <f t="array" ref="M4116">_xlfn.XLOOKUP(A4116,subscriptions!B4116:B10004,subscriptions!D4116:D10004)</f>
        <v>120</v>
      </c>
      <c r="N4116" s="10">
        <f t="array" ref="N4116">_xlfn.XLOOKUP(A4116,subscriptions!B4116:B10004,subscriptions!G4116:G10004)</f>
        <v>20</v>
      </c>
      <c r="O4116" s="10">
        <v>96.0</v>
      </c>
      <c r="P4116" s="10" t="str">
        <f t="array" ref="P4116">_xlfn.XLOOKUP(A4116,subscriptions!B4116:B10004,subscriptions!C4116:C10004)</f>
        <v>Residential</v>
      </c>
      <c r="Q4116" s="10" t="s">
        <v>128</v>
      </c>
      <c r="R4116" s="10" t="s">
        <v>148</v>
      </c>
      <c r="S4116" s="10" t="s">
        <v>1412</v>
      </c>
    </row>
    <row r="4117">
      <c r="A4117" s="1" t="s">
        <v>5344</v>
      </c>
      <c r="B4117" s="1" t="s">
        <v>1414</v>
      </c>
      <c r="C4117" s="1" t="s">
        <v>441</v>
      </c>
      <c r="D4117" s="1" t="s">
        <v>27</v>
      </c>
      <c r="E4117" s="1" t="s">
        <v>332</v>
      </c>
      <c r="F4117" s="1" t="s">
        <v>2280</v>
      </c>
      <c r="G4117" s="1" t="s">
        <v>18655</v>
      </c>
      <c r="H4117" s="1" t="s">
        <v>18656</v>
      </c>
      <c r="I4117" s="4">
        <v>84.29252314814815</v>
      </c>
      <c r="J4117" s="1">
        <v>675.45</v>
      </c>
      <c r="K4117" s="1">
        <v>67.46</v>
      </c>
      <c r="M4117" s="10">
        <f t="array" ref="M4117">_xlfn.XLOOKUP(A4117,subscriptions!B4117:B10004,subscriptions!D4117:D10004)</f>
        <v>250</v>
      </c>
      <c r="N4117" s="10">
        <f t="array" ref="N4117">_xlfn.XLOOKUP(A4117,subscriptions!B4117:B10004,subscriptions!G4117:G10004)</f>
        <v>0</v>
      </c>
      <c r="O4117" s="10">
        <v>250.0</v>
      </c>
      <c r="P4117" s="10" t="str">
        <f t="array" ref="P4117">_xlfn.XLOOKUP(A4117,subscriptions!B4117:B10004,subscriptions!C4117:C10004)</f>
        <v>Business</v>
      </c>
      <c r="Q4117" s="10" t="s">
        <v>173</v>
      </c>
      <c r="R4117" s="10" t="s">
        <v>129</v>
      </c>
      <c r="S4117" s="10" t="s">
        <v>587</v>
      </c>
    </row>
    <row r="4118">
      <c r="A4118" s="1" t="s">
        <v>5347</v>
      </c>
      <c r="B4118" s="1" t="s">
        <v>426</v>
      </c>
      <c r="C4118" s="1" t="s">
        <v>509</v>
      </c>
      <c r="D4118" s="1" t="s">
        <v>153</v>
      </c>
      <c r="E4118" s="1" t="s">
        <v>631</v>
      </c>
      <c r="F4118" s="1" t="s">
        <v>2293</v>
      </c>
      <c r="G4118" s="1" t="s">
        <v>18657</v>
      </c>
      <c r="H4118" s="1" t="s">
        <v>18658</v>
      </c>
      <c r="I4118" s="4">
        <v>84.25769675925926</v>
      </c>
      <c r="J4118" s="1">
        <v>3788.22</v>
      </c>
      <c r="K4118" s="1">
        <v>374.07</v>
      </c>
      <c r="M4118" s="10">
        <f t="array" ref="M4118">_xlfn.XLOOKUP(A4118,subscriptions!B4118:B10004,subscriptions!D4118:D10004)</f>
        <v>120</v>
      </c>
      <c r="N4118" s="10">
        <f t="array" ref="N4118">_xlfn.XLOOKUP(A4118,subscriptions!B4118:B10004,subscriptions!G4118:G10004)</f>
        <v>5</v>
      </c>
      <c r="O4118" s="10">
        <v>114.0</v>
      </c>
      <c r="P4118" s="10" t="str">
        <f t="array" ref="P4118">_xlfn.XLOOKUP(A4118,subscriptions!B4118:B10004,subscriptions!C4118:C10004)</f>
        <v>Residential</v>
      </c>
      <c r="Q4118" s="10" t="s">
        <v>194</v>
      </c>
      <c r="R4118" s="10" t="s">
        <v>212</v>
      </c>
      <c r="S4118" s="10" t="s">
        <v>603</v>
      </c>
    </row>
    <row r="4119">
      <c r="A4119" s="1" t="s">
        <v>5348</v>
      </c>
      <c r="B4119" s="1" t="s">
        <v>686</v>
      </c>
      <c r="C4119" s="1" t="s">
        <v>426</v>
      </c>
      <c r="D4119" s="1" t="s">
        <v>153</v>
      </c>
      <c r="E4119" s="1" t="s">
        <v>714</v>
      </c>
      <c r="F4119" s="1" t="s">
        <v>3326</v>
      </c>
      <c r="G4119" s="1" t="s">
        <v>18659</v>
      </c>
      <c r="H4119" s="1" t="s">
        <v>18660</v>
      </c>
      <c r="I4119" s="4">
        <v>84.21541666666667</v>
      </c>
      <c r="J4119" s="1">
        <v>832.81</v>
      </c>
      <c r="K4119" s="1">
        <v>164.28</v>
      </c>
      <c r="M4119" s="10">
        <f t="array" ref="M4119">_xlfn.XLOOKUP(A4119,subscriptions!B4119:B10004,subscriptions!D4119:D10004)</f>
        <v>120</v>
      </c>
      <c r="N4119" s="10">
        <f t="array" ref="N4119">_xlfn.XLOOKUP(A4119,subscriptions!B4119:B10004,subscriptions!G4119:G10004)</f>
        <v>10</v>
      </c>
      <c r="O4119" s="10">
        <v>108.0</v>
      </c>
      <c r="P4119" s="10" t="str">
        <f t="array" ref="P4119">_xlfn.XLOOKUP(A4119,subscriptions!B4119:B10004,subscriptions!C4119:C10004)</f>
        <v>Residential</v>
      </c>
      <c r="Q4119" s="10" t="s">
        <v>128</v>
      </c>
      <c r="R4119" s="10" t="s">
        <v>212</v>
      </c>
      <c r="S4119" s="10" t="s">
        <v>1212</v>
      </c>
    </row>
    <row r="4120">
      <c r="A4120" s="1" t="s">
        <v>5349</v>
      </c>
      <c r="B4120" s="1" t="s">
        <v>4627</v>
      </c>
      <c r="C4120" s="1" t="s">
        <v>556</v>
      </c>
      <c r="D4120" s="1" t="s">
        <v>27</v>
      </c>
      <c r="E4120" s="1" t="s">
        <v>179</v>
      </c>
      <c r="F4120" s="1" t="s">
        <v>357</v>
      </c>
      <c r="G4120" s="1" t="s">
        <v>18661</v>
      </c>
      <c r="H4120" s="1" t="s">
        <v>18662</v>
      </c>
      <c r="I4120" s="4">
        <v>84.38275462962963</v>
      </c>
      <c r="J4120" s="1">
        <v>281.97</v>
      </c>
      <c r="K4120" s="1">
        <v>50.65</v>
      </c>
      <c r="L4120" s="1">
        <v>100.0</v>
      </c>
      <c r="M4120" s="10">
        <f t="array" ref="M4120">_xlfn.XLOOKUP(A4120,subscriptions!B4120:B10004,subscriptions!D4120:D10004)</f>
        <v>120</v>
      </c>
      <c r="N4120" s="10">
        <f t="array" ref="N4120">_xlfn.XLOOKUP(A4120,subscriptions!B4120:B10004,subscriptions!G4120:G10004)</f>
        <v>20</v>
      </c>
      <c r="O4120" s="10">
        <v>96.0</v>
      </c>
      <c r="P4120" s="10" t="str">
        <f t="array" ref="P4120">_xlfn.XLOOKUP(A4120,subscriptions!B4120:B10004,subscriptions!C4120:C10004)</f>
        <v>Residential</v>
      </c>
      <c r="Q4120" s="10" t="s">
        <v>128</v>
      </c>
      <c r="R4120" s="10" t="s">
        <v>148</v>
      </c>
      <c r="S4120" s="10" t="s">
        <v>671</v>
      </c>
    </row>
    <row r="4121">
      <c r="A4121" s="1" t="s">
        <v>5350</v>
      </c>
      <c r="B4121" s="1" t="s">
        <v>1506</v>
      </c>
      <c r="C4121" s="1" t="s">
        <v>330</v>
      </c>
      <c r="D4121" s="1" t="s">
        <v>27</v>
      </c>
      <c r="E4121" s="1" t="s">
        <v>280</v>
      </c>
      <c r="F4121" s="1" t="s">
        <v>873</v>
      </c>
      <c r="G4121" s="1" t="s">
        <v>18663</v>
      </c>
      <c r="H4121" s="1" t="s">
        <v>18664</v>
      </c>
      <c r="I4121" s="4">
        <v>84.2927199074074</v>
      </c>
      <c r="J4121" s="1">
        <v>1931.42</v>
      </c>
      <c r="K4121" s="1">
        <v>356.29</v>
      </c>
      <c r="M4121" s="10">
        <f t="array" ref="M4121">_xlfn.XLOOKUP(A4121,subscriptions!B4121:B10004,subscriptions!D4121:D10004)</f>
        <v>250</v>
      </c>
      <c r="N4121" s="10">
        <f t="array" ref="N4121">_xlfn.XLOOKUP(A4121,subscriptions!B4121:B10004,subscriptions!G4121:G10004)</f>
        <v>0</v>
      </c>
      <c r="O4121" s="10">
        <v>250.0</v>
      </c>
      <c r="P4121" s="10" t="str">
        <f t="array" ref="P4121">_xlfn.XLOOKUP(A4121,subscriptions!B4121:B10004,subscriptions!C4121:C10004)</f>
        <v>Business</v>
      </c>
      <c r="Q4121" s="10" t="s">
        <v>173</v>
      </c>
      <c r="R4121" s="10" t="s">
        <v>129</v>
      </c>
      <c r="S4121" s="10" t="s">
        <v>587</v>
      </c>
    </row>
    <row r="4122">
      <c r="A4122" s="1" t="s">
        <v>5351</v>
      </c>
      <c r="B4122" s="1" t="s">
        <v>763</v>
      </c>
      <c r="C4122" s="1" t="s">
        <v>2483</v>
      </c>
      <c r="D4122" s="1" t="s">
        <v>27</v>
      </c>
      <c r="E4122" s="1" t="s">
        <v>111</v>
      </c>
      <c r="F4122" s="1" t="s">
        <v>3756</v>
      </c>
      <c r="G4122" s="1" t="s">
        <v>18665</v>
      </c>
      <c r="H4122" s="1" t="s">
        <v>18666</v>
      </c>
      <c r="I4122" s="4">
        <v>84.21060185185185</v>
      </c>
      <c r="J4122" s="1">
        <v>570.84</v>
      </c>
      <c r="K4122" s="1">
        <v>102.37</v>
      </c>
      <c r="M4122" s="10">
        <f t="array" ref="M4122">_xlfn.XLOOKUP(A4122,subscriptions!B4122:B10004,subscriptions!D4122:D10004)</f>
        <v>50</v>
      </c>
      <c r="N4122" s="10">
        <f t="array" ref="N4122">_xlfn.XLOOKUP(A4122,subscriptions!B4122:B10004,subscriptions!G4122:G10004)</f>
        <v>5</v>
      </c>
      <c r="O4122" s="10">
        <v>47.5</v>
      </c>
      <c r="P4122" s="10" t="str">
        <f t="array" ref="P4122">_xlfn.XLOOKUP(A4122,subscriptions!B4122:B10004,subscriptions!C4122:C10004)</f>
        <v>Mini</v>
      </c>
      <c r="Q4122" s="10" t="s">
        <v>194</v>
      </c>
      <c r="R4122" s="10" t="s">
        <v>148</v>
      </c>
      <c r="S4122" s="10" t="s">
        <v>770</v>
      </c>
    </row>
    <row r="4123">
      <c r="A4123" s="1" t="s">
        <v>5352</v>
      </c>
      <c r="B4123" s="1" t="s">
        <v>2534</v>
      </c>
      <c r="C4123" s="1" t="s">
        <v>556</v>
      </c>
      <c r="D4123" s="1" t="s">
        <v>153</v>
      </c>
      <c r="E4123" s="1" t="s">
        <v>714</v>
      </c>
      <c r="F4123" s="1" t="s">
        <v>2562</v>
      </c>
      <c r="G4123" s="1" t="s">
        <v>18667</v>
      </c>
      <c r="H4123" s="1" t="s">
        <v>18668</v>
      </c>
      <c r="I4123" s="4">
        <v>84.17049768518518</v>
      </c>
      <c r="J4123" s="1">
        <v>1168.15</v>
      </c>
      <c r="K4123" s="1">
        <v>133.0</v>
      </c>
      <c r="M4123" s="10">
        <f t="array" ref="M4123">_xlfn.XLOOKUP(A4123,subscriptions!B4123:B10004,subscriptions!D4123:D10004)</f>
        <v>120</v>
      </c>
      <c r="N4123" s="10">
        <f t="array" ref="N4123">_xlfn.XLOOKUP(A4123,subscriptions!B4123:B10004,subscriptions!G4123:G10004)</f>
        <v>10</v>
      </c>
      <c r="O4123" s="10">
        <v>108.0</v>
      </c>
      <c r="P4123" s="10" t="str">
        <f t="array" ref="P4123">_xlfn.XLOOKUP(A4123,subscriptions!B4123:B10004,subscriptions!C4123:C10004)</f>
        <v>Residential</v>
      </c>
      <c r="Q4123" s="10" t="s">
        <v>128</v>
      </c>
      <c r="R4123" s="10" t="s">
        <v>212</v>
      </c>
      <c r="S4123" s="10" t="s">
        <v>2494</v>
      </c>
    </row>
    <row r="4124">
      <c r="A4124" s="1" t="s">
        <v>5353</v>
      </c>
      <c r="B4124" s="1" t="s">
        <v>573</v>
      </c>
      <c r="C4124" s="1" t="s">
        <v>1492</v>
      </c>
      <c r="D4124" s="1" t="s">
        <v>27</v>
      </c>
      <c r="E4124" s="1" t="s">
        <v>239</v>
      </c>
      <c r="F4124" s="1" t="s">
        <v>240</v>
      </c>
      <c r="G4124" s="1" t="s">
        <v>18669</v>
      </c>
      <c r="H4124" s="1" t="s">
        <v>18670</v>
      </c>
      <c r="I4124" s="4">
        <v>84.42087962962962</v>
      </c>
      <c r="J4124" s="1">
        <v>1845.16</v>
      </c>
      <c r="K4124" s="1">
        <v>298.35</v>
      </c>
      <c r="M4124" s="10">
        <f t="array" ref="M4124">_xlfn.XLOOKUP(A4124,subscriptions!B4124:B10004,subscriptions!D4124:D10004)</f>
        <v>120</v>
      </c>
      <c r="N4124" s="10">
        <f t="array" ref="N4124">_xlfn.XLOOKUP(A4124,subscriptions!B4124:B10004,subscriptions!G4124:G10004)</f>
        <v>20</v>
      </c>
      <c r="O4124" s="10">
        <v>96.0</v>
      </c>
      <c r="P4124" s="10" t="str">
        <f t="array" ref="P4124">_xlfn.XLOOKUP(A4124,subscriptions!B4124:B10004,subscriptions!C4124:C10004)</f>
        <v>Residential</v>
      </c>
      <c r="Q4124" s="10" t="s">
        <v>128</v>
      </c>
      <c r="R4124" s="10" t="s">
        <v>148</v>
      </c>
      <c r="S4124" s="10" t="s">
        <v>2152</v>
      </c>
    </row>
    <row r="4125">
      <c r="A4125" s="1" t="s">
        <v>5354</v>
      </c>
      <c r="B4125" s="1" t="s">
        <v>700</v>
      </c>
      <c r="C4125" s="1" t="s">
        <v>441</v>
      </c>
      <c r="D4125" s="1" t="s">
        <v>153</v>
      </c>
      <c r="E4125" s="1" t="s">
        <v>239</v>
      </c>
      <c r="F4125" s="1" t="s">
        <v>2364</v>
      </c>
      <c r="G4125" s="1" t="s">
        <v>18671</v>
      </c>
      <c r="H4125" s="1" t="s">
        <v>18672</v>
      </c>
      <c r="I4125" s="4">
        <v>84.30021990740741</v>
      </c>
      <c r="J4125" s="1">
        <v>3507.84</v>
      </c>
      <c r="K4125" s="1">
        <v>496.6</v>
      </c>
      <c r="M4125" s="10">
        <f t="array" ref="M4125">_xlfn.XLOOKUP(A4125,subscriptions!B4125:B10004,subscriptions!D4125:D10004)</f>
        <v>80</v>
      </c>
      <c r="N4125" s="10">
        <f t="array" ref="N4125">_xlfn.XLOOKUP(A4125,subscriptions!B4125:B10004,subscriptions!G4125:G10004)</f>
        <v>0</v>
      </c>
      <c r="O4125" s="10">
        <v>80.0</v>
      </c>
      <c r="P4125" s="10" t="str">
        <f t="array" ref="P4125">_xlfn.XLOOKUP(A4125,subscriptions!B4125:B10004,subscriptions!C4125:C10004)</f>
        <v>Roam</v>
      </c>
      <c r="Q4125" s="10" t="s">
        <v>173</v>
      </c>
      <c r="R4125" s="10" t="s">
        <v>148</v>
      </c>
      <c r="S4125" s="10" t="s">
        <v>1172</v>
      </c>
    </row>
    <row r="4126">
      <c r="A4126" s="1" t="s">
        <v>5357</v>
      </c>
      <c r="B4126" s="1" t="s">
        <v>657</v>
      </c>
      <c r="C4126" s="1" t="s">
        <v>1415</v>
      </c>
      <c r="D4126" s="1" t="s">
        <v>153</v>
      </c>
      <c r="E4126" s="1" t="s">
        <v>28</v>
      </c>
      <c r="F4126" s="1" t="s">
        <v>1639</v>
      </c>
      <c r="G4126" s="1" t="s">
        <v>18673</v>
      </c>
      <c r="H4126" s="1" t="s">
        <v>18674</v>
      </c>
      <c r="I4126" s="4">
        <v>84.25571759259259</v>
      </c>
      <c r="J4126" s="1">
        <v>2406.71</v>
      </c>
      <c r="K4126" s="1">
        <v>302.11</v>
      </c>
      <c r="M4126" s="10">
        <f t="array" ref="M4126">_xlfn.XLOOKUP(A4126,subscriptions!B4126:B10004,subscriptions!D4126:D10004)</f>
        <v>80</v>
      </c>
      <c r="N4126" s="10">
        <f t="array" ref="N4126">_xlfn.XLOOKUP(A4126,subscriptions!B4126:B10004,subscriptions!G4126:G10004)</f>
        <v>5</v>
      </c>
      <c r="O4126" s="10">
        <v>76.0</v>
      </c>
      <c r="P4126" s="10" t="str">
        <f t="array" ref="P4126">_xlfn.XLOOKUP(A4126,subscriptions!B4126:B10004,subscriptions!C4126:C10004)</f>
        <v>Roam</v>
      </c>
      <c r="Q4126" s="10" t="s">
        <v>194</v>
      </c>
      <c r="R4126" s="10" t="s">
        <v>148</v>
      </c>
      <c r="S4126" s="10" t="s">
        <v>1156</v>
      </c>
    </row>
    <row r="4127">
      <c r="A4127" s="1" t="s">
        <v>5358</v>
      </c>
      <c r="B4127" s="1" t="s">
        <v>1664</v>
      </c>
      <c r="C4127" s="1" t="s">
        <v>26</v>
      </c>
      <c r="D4127" s="1" t="s">
        <v>153</v>
      </c>
      <c r="E4127" s="1" t="s">
        <v>239</v>
      </c>
      <c r="F4127" s="1" t="s">
        <v>2076</v>
      </c>
      <c r="G4127" s="1" t="s">
        <v>18675</v>
      </c>
      <c r="H4127" s="1" t="s">
        <v>18676</v>
      </c>
      <c r="I4127" s="4">
        <v>84.21603009259259</v>
      </c>
      <c r="J4127" s="1">
        <v>1742.19</v>
      </c>
      <c r="K4127" s="1">
        <v>313.7</v>
      </c>
      <c r="M4127" s="10">
        <f t="array" ref="M4127">_xlfn.XLOOKUP(A4127,subscriptions!B4127:B10004,subscriptions!D4127:D10004)</f>
        <v>80</v>
      </c>
      <c r="N4127" s="10">
        <f t="array" ref="N4127">_xlfn.XLOOKUP(A4127,subscriptions!B4127:B10004,subscriptions!G4127:G10004)</f>
        <v>10</v>
      </c>
      <c r="O4127" s="10">
        <v>72.0</v>
      </c>
      <c r="P4127" s="10" t="str">
        <f t="array" ref="P4127">_xlfn.XLOOKUP(A4127,subscriptions!B4127:B10004,subscriptions!C4127:C10004)</f>
        <v>Roam</v>
      </c>
      <c r="Q4127" s="10" t="s">
        <v>128</v>
      </c>
      <c r="R4127" s="10" t="s">
        <v>148</v>
      </c>
      <c r="S4127" s="10" t="s">
        <v>2596</v>
      </c>
    </row>
    <row r="4128">
      <c r="A4128" s="1" t="s">
        <v>5359</v>
      </c>
      <c r="B4128" s="1" t="s">
        <v>686</v>
      </c>
      <c r="C4128" s="1" t="s">
        <v>198</v>
      </c>
      <c r="D4128" s="1" t="s">
        <v>153</v>
      </c>
      <c r="E4128" s="1" t="s">
        <v>28</v>
      </c>
      <c r="F4128" s="1" t="s">
        <v>2097</v>
      </c>
      <c r="G4128" s="1" t="s">
        <v>18677</v>
      </c>
      <c r="H4128" s="1" t="s">
        <v>18678</v>
      </c>
      <c r="I4128" s="4">
        <v>84.21328703703703</v>
      </c>
      <c r="J4128" s="1">
        <v>1757.43</v>
      </c>
      <c r="K4128" s="1">
        <v>370.55</v>
      </c>
      <c r="M4128" s="10">
        <f t="array" ref="M4128">_xlfn.XLOOKUP(A4128,subscriptions!B4128:B10004,subscriptions!D4128:D10004)</f>
        <v>120</v>
      </c>
      <c r="N4128" s="10">
        <f t="array" ref="N4128">_xlfn.XLOOKUP(A4128,subscriptions!B4128:B10004,subscriptions!G4128:G10004)</f>
        <v>20</v>
      </c>
      <c r="O4128" s="10">
        <v>96.0</v>
      </c>
      <c r="P4128" s="10" t="str">
        <f t="array" ref="P4128">_xlfn.XLOOKUP(A4128,subscriptions!B4128:B10004,subscriptions!C4128:C10004)</f>
        <v>Residential</v>
      </c>
      <c r="Q4128" s="10" t="s">
        <v>128</v>
      </c>
      <c r="R4128" s="10" t="s">
        <v>148</v>
      </c>
      <c r="S4128" s="10" t="s">
        <v>1915</v>
      </c>
    </row>
    <row r="4129">
      <c r="A4129" s="1" t="s">
        <v>5362</v>
      </c>
      <c r="B4129" s="1" t="s">
        <v>589</v>
      </c>
      <c r="C4129" s="1" t="s">
        <v>492</v>
      </c>
      <c r="D4129" s="1" t="s">
        <v>153</v>
      </c>
      <c r="E4129" s="1" t="s">
        <v>28</v>
      </c>
      <c r="F4129" s="1" t="s">
        <v>801</v>
      </c>
      <c r="G4129" s="1" t="s">
        <v>18679</v>
      </c>
      <c r="H4129" s="1" t="s">
        <v>18680</v>
      </c>
      <c r="I4129" s="4">
        <v>84.21417824074074</v>
      </c>
      <c r="J4129" s="1">
        <v>4426.07</v>
      </c>
      <c r="K4129" s="1">
        <v>417.87</v>
      </c>
      <c r="M4129" s="10">
        <f t="array" ref="M4129">_xlfn.XLOOKUP(A4129,subscriptions!B4129:B10004,subscriptions!D4129:D10004)</f>
        <v>120</v>
      </c>
      <c r="N4129" s="10">
        <f t="array" ref="N4129">_xlfn.XLOOKUP(A4129,subscriptions!B4129:B10004,subscriptions!G4129:G10004)</f>
        <v>0</v>
      </c>
      <c r="O4129" s="10">
        <v>120.0</v>
      </c>
      <c r="P4129" s="10" t="str">
        <f t="array" ref="P4129">_xlfn.XLOOKUP(A4129,subscriptions!B4129:B10004,subscriptions!C4129:C10004)</f>
        <v>Residential</v>
      </c>
      <c r="Q4129" s="10" t="s">
        <v>173</v>
      </c>
      <c r="R4129" s="10" t="s">
        <v>212</v>
      </c>
      <c r="S4129" s="10" t="s">
        <v>388</v>
      </c>
    </row>
    <row r="4130">
      <c r="A4130" s="1" t="s">
        <v>5363</v>
      </c>
      <c r="B4130" s="1" t="s">
        <v>941</v>
      </c>
      <c r="C4130" s="1" t="s">
        <v>1388</v>
      </c>
      <c r="D4130" s="1" t="s">
        <v>27</v>
      </c>
      <c r="E4130" s="1" t="s">
        <v>280</v>
      </c>
      <c r="F4130" s="1" t="s">
        <v>281</v>
      </c>
      <c r="G4130" s="1" t="s">
        <v>18681</v>
      </c>
      <c r="H4130" s="1" t="s">
        <v>18682</v>
      </c>
      <c r="I4130" s="4">
        <v>84.42045138888889</v>
      </c>
      <c r="J4130" s="1">
        <v>576.09</v>
      </c>
      <c r="K4130" s="1">
        <v>103.53</v>
      </c>
      <c r="M4130" s="10">
        <f t="array" ref="M4130">_xlfn.XLOOKUP(A4130,subscriptions!B4130:B10004,subscriptions!D4130:D10004)</f>
        <v>120</v>
      </c>
      <c r="N4130" s="10">
        <f t="array" ref="N4130">_xlfn.XLOOKUP(A4130,subscriptions!B4130:B10004,subscriptions!G4130:G10004)</f>
        <v>5</v>
      </c>
      <c r="O4130" s="10">
        <v>114.0</v>
      </c>
      <c r="P4130" s="10" t="str">
        <f t="array" ref="P4130">_xlfn.XLOOKUP(A4130,subscriptions!B4130:B10004,subscriptions!C4130:C10004)</f>
        <v>Residential</v>
      </c>
      <c r="Q4130" s="10" t="s">
        <v>194</v>
      </c>
      <c r="R4130" s="10" t="s">
        <v>212</v>
      </c>
      <c r="S4130" s="10" t="s">
        <v>940</v>
      </c>
    </row>
    <row r="4131">
      <c r="A4131" s="1" t="s">
        <v>5364</v>
      </c>
      <c r="B4131" s="1" t="s">
        <v>1303</v>
      </c>
      <c r="C4131" s="1" t="s">
        <v>26</v>
      </c>
      <c r="D4131" s="1" t="s">
        <v>153</v>
      </c>
      <c r="E4131" s="1" t="s">
        <v>219</v>
      </c>
      <c r="F4131" s="1" t="s">
        <v>4220</v>
      </c>
      <c r="G4131" s="1" t="s">
        <v>18683</v>
      </c>
      <c r="H4131" s="1" t="s">
        <v>18684</v>
      </c>
      <c r="I4131" s="4">
        <v>84.25362268518519</v>
      </c>
      <c r="J4131" s="1">
        <v>51.67</v>
      </c>
      <c r="K4131" s="1">
        <v>11.88</v>
      </c>
      <c r="M4131" s="10">
        <f t="array" ref="M4131">_xlfn.XLOOKUP(A4131,subscriptions!B4131:B10004,subscriptions!D4131:D10004)</f>
        <v>250</v>
      </c>
      <c r="N4131" s="10">
        <f t="array" ref="N4131">_xlfn.XLOOKUP(A4131,subscriptions!B4131:B10004,subscriptions!G4131:G10004)</f>
        <v>10</v>
      </c>
      <c r="O4131" s="10">
        <v>225.0</v>
      </c>
      <c r="P4131" s="10" t="str">
        <f t="array" ref="P4131">_xlfn.XLOOKUP(A4131,subscriptions!B4131:B10004,subscriptions!C4131:C10004)</f>
        <v>Business</v>
      </c>
      <c r="Q4131" s="10" t="s">
        <v>128</v>
      </c>
      <c r="R4131" s="10" t="s">
        <v>129</v>
      </c>
      <c r="S4131" s="10" t="s">
        <v>1832</v>
      </c>
    </row>
    <row r="4132">
      <c r="A4132" s="1" t="s">
        <v>5365</v>
      </c>
      <c r="B4132" s="1" t="s">
        <v>2327</v>
      </c>
      <c r="C4132" s="1" t="s">
        <v>198</v>
      </c>
      <c r="D4132" s="1" t="s">
        <v>27</v>
      </c>
      <c r="E4132" s="1" t="s">
        <v>262</v>
      </c>
      <c r="F4132" s="1" t="s">
        <v>674</v>
      </c>
      <c r="G4132" s="1" t="s">
        <v>18685</v>
      </c>
      <c r="H4132" s="1" t="s">
        <v>18686</v>
      </c>
      <c r="I4132" s="4">
        <v>84.2167013888889</v>
      </c>
      <c r="J4132" s="1">
        <v>526.09</v>
      </c>
      <c r="K4132" s="1">
        <v>123.69</v>
      </c>
      <c r="M4132" s="10">
        <f t="array" ref="M4132">_xlfn.XLOOKUP(A4132,subscriptions!B4132:B10004,subscriptions!D4132:D10004)</f>
        <v>80</v>
      </c>
      <c r="N4132" s="10">
        <f t="array" ref="N4132">_xlfn.XLOOKUP(A4132,subscriptions!B4132:B10004,subscriptions!G4132:G10004)</f>
        <v>20</v>
      </c>
      <c r="O4132" s="10">
        <v>64.0</v>
      </c>
      <c r="P4132" s="10" t="str">
        <f t="array" ref="P4132">_xlfn.XLOOKUP(A4132,subscriptions!B4132:B10004,subscriptions!C4132:C10004)</f>
        <v>Roam</v>
      </c>
      <c r="Q4132" s="10" t="s">
        <v>128</v>
      </c>
      <c r="R4132" s="10" t="s">
        <v>148</v>
      </c>
      <c r="S4132" s="10" t="s">
        <v>453</v>
      </c>
    </row>
    <row r="4133">
      <c r="A4133" s="1" t="s">
        <v>5366</v>
      </c>
      <c r="B4133" s="1" t="s">
        <v>426</v>
      </c>
      <c r="C4133" s="1" t="s">
        <v>509</v>
      </c>
      <c r="D4133" s="1" t="s">
        <v>153</v>
      </c>
      <c r="E4133" s="1" t="s">
        <v>179</v>
      </c>
      <c r="F4133" s="1" t="s">
        <v>1760</v>
      </c>
      <c r="G4133" s="1" t="s">
        <v>18687</v>
      </c>
      <c r="H4133" s="1" t="s">
        <v>18688</v>
      </c>
      <c r="I4133" s="4">
        <v>84.17108796296296</v>
      </c>
      <c r="J4133" s="1">
        <v>418.64</v>
      </c>
      <c r="K4133" s="1">
        <v>101.14</v>
      </c>
      <c r="L4133" s="1">
        <v>100.0</v>
      </c>
      <c r="M4133" s="10">
        <f t="array" ref="M4133">_xlfn.XLOOKUP(A4133,subscriptions!B4133:B10004,subscriptions!D4133:D10004)</f>
        <v>120</v>
      </c>
      <c r="N4133" s="10">
        <f t="array" ref="N4133">_xlfn.XLOOKUP(A4133,subscriptions!B4133:B10004,subscriptions!G4133:G10004)</f>
        <v>0</v>
      </c>
      <c r="O4133" s="10">
        <v>120.0</v>
      </c>
      <c r="P4133" s="10" t="str">
        <f t="array" ref="P4133">_xlfn.XLOOKUP(A4133,subscriptions!B4133:B10004,subscriptions!C4133:C10004)</f>
        <v>Residential</v>
      </c>
      <c r="Q4133" s="10" t="s">
        <v>173</v>
      </c>
      <c r="R4133" s="10" t="s">
        <v>212</v>
      </c>
      <c r="S4133" s="10" t="s">
        <v>310</v>
      </c>
    </row>
    <row r="4134">
      <c r="A4134" s="1" t="s">
        <v>5367</v>
      </c>
      <c r="B4134" s="1" t="s">
        <v>1939</v>
      </c>
      <c r="C4134" s="1" t="s">
        <v>198</v>
      </c>
      <c r="D4134" s="1" t="s">
        <v>153</v>
      </c>
      <c r="E4134" s="1" t="s">
        <v>111</v>
      </c>
      <c r="F4134" s="1" t="s">
        <v>154</v>
      </c>
      <c r="G4134" s="1" t="s">
        <v>18689</v>
      </c>
      <c r="H4134" s="1" t="s">
        <v>18690</v>
      </c>
      <c r="I4134" s="4">
        <v>84.37922453703703</v>
      </c>
      <c r="J4134" s="1">
        <v>1676.33</v>
      </c>
      <c r="K4134" s="1">
        <v>202.77</v>
      </c>
      <c r="M4134" s="10">
        <f t="array" ref="M4134">_xlfn.XLOOKUP(A4134,subscriptions!B4134:B10004,subscriptions!D4134:D10004)</f>
        <v>120</v>
      </c>
      <c r="N4134" s="10">
        <f t="array" ref="N4134">_xlfn.XLOOKUP(A4134,subscriptions!B4134:B10004,subscriptions!G4134:G10004)</f>
        <v>5</v>
      </c>
      <c r="O4134" s="10">
        <v>114.0</v>
      </c>
      <c r="P4134" s="10" t="str">
        <f t="array" ref="P4134">_xlfn.XLOOKUP(A4134,subscriptions!B4134:B10004,subscriptions!C4134:C10004)</f>
        <v>Residential</v>
      </c>
      <c r="Q4134" s="10" t="s">
        <v>194</v>
      </c>
      <c r="R4134" s="10" t="s">
        <v>212</v>
      </c>
      <c r="S4134" s="10" t="s">
        <v>2380</v>
      </c>
    </row>
    <row r="4135">
      <c r="A4135" s="1" t="s">
        <v>5368</v>
      </c>
      <c r="B4135" s="1" t="s">
        <v>1099</v>
      </c>
      <c r="C4135" s="1" t="s">
        <v>218</v>
      </c>
      <c r="D4135" s="1" t="s">
        <v>153</v>
      </c>
      <c r="E4135" s="1" t="s">
        <v>239</v>
      </c>
      <c r="F4135" s="1" t="s">
        <v>3181</v>
      </c>
      <c r="G4135" s="1" t="s">
        <v>18691</v>
      </c>
      <c r="H4135" s="1" t="s">
        <v>18692</v>
      </c>
      <c r="I4135" s="4">
        <v>84.38138888888889</v>
      </c>
      <c r="J4135" s="1">
        <v>1556.5</v>
      </c>
      <c r="K4135" s="1">
        <v>382.51</v>
      </c>
      <c r="M4135" s="10">
        <f t="array" ref="M4135">_xlfn.XLOOKUP(A4135,subscriptions!B4135:B10004,subscriptions!D4135:D10004)</f>
        <v>250</v>
      </c>
      <c r="N4135" s="10">
        <f t="array" ref="N4135">_xlfn.XLOOKUP(A4135,subscriptions!B4135:B10004,subscriptions!G4135:G10004)</f>
        <v>10</v>
      </c>
      <c r="O4135" s="10">
        <v>225.0</v>
      </c>
      <c r="P4135" s="10" t="str">
        <f t="array" ref="P4135">_xlfn.XLOOKUP(A4135,subscriptions!B4135:B10004,subscriptions!C4135:C10004)</f>
        <v>Business</v>
      </c>
      <c r="Q4135" s="10" t="s">
        <v>128</v>
      </c>
      <c r="R4135" s="10" t="s">
        <v>129</v>
      </c>
      <c r="S4135" s="10" t="s">
        <v>1789</v>
      </c>
    </row>
    <row r="4136">
      <c r="A4136" s="1" t="s">
        <v>5369</v>
      </c>
      <c r="B4136" s="1" t="s">
        <v>1141</v>
      </c>
      <c r="C4136" s="1" t="s">
        <v>750</v>
      </c>
      <c r="D4136" s="1" t="s">
        <v>27</v>
      </c>
      <c r="E4136" s="1" t="s">
        <v>631</v>
      </c>
      <c r="F4136" s="1" t="s">
        <v>2293</v>
      </c>
      <c r="G4136" s="1" t="s">
        <v>18693</v>
      </c>
      <c r="H4136" s="1" t="s">
        <v>18694</v>
      </c>
      <c r="I4136" s="4">
        <v>84.37871527777777</v>
      </c>
      <c r="J4136" s="1">
        <v>1400.11</v>
      </c>
      <c r="K4136" s="1">
        <v>341.38</v>
      </c>
      <c r="M4136" s="10">
        <f t="array" ref="M4136">_xlfn.XLOOKUP(A4136,subscriptions!B4136:B10004,subscriptions!D4136:D10004)</f>
        <v>120</v>
      </c>
      <c r="N4136" s="10">
        <f t="array" ref="N4136">_xlfn.XLOOKUP(A4136,subscriptions!B4136:B10004,subscriptions!G4136:G10004)</f>
        <v>20</v>
      </c>
      <c r="O4136" s="10">
        <v>96.0</v>
      </c>
      <c r="P4136" s="10" t="str">
        <f t="array" ref="P4136">_xlfn.XLOOKUP(A4136,subscriptions!B4136:B10004,subscriptions!C4136:C10004)</f>
        <v>Residential</v>
      </c>
      <c r="Q4136" s="10" t="s">
        <v>128</v>
      </c>
      <c r="R4136" s="10" t="s">
        <v>148</v>
      </c>
      <c r="S4136" s="10" t="s">
        <v>1622</v>
      </c>
    </row>
    <row r="4137">
      <c r="A4137" s="1" t="s">
        <v>5370</v>
      </c>
      <c r="B4137" s="1" t="s">
        <v>439</v>
      </c>
      <c r="C4137" s="1" t="s">
        <v>3912</v>
      </c>
      <c r="D4137" s="1" t="s">
        <v>153</v>
      </c>
      <c r="E4137" s="1" t="s">
        <v>219</v>
      </c>
      <c r="F4137" s="1" t="s">
        <v>458</v>
      </c>
      <c r="G4137" s="1" t="s">
        <v>18695</v>
      </c>
      <c r="H4137" s="1" t="s">
        <v>18696</v>
      </c>
      <c r="I4137" s="4">
        <v>84.25702546296296</v>
      </c>
      <c r="J4137" s="1">
        <v>74.57</v>
      </c>
      <c r="K4137" s="1">
        <v>25.81</v>
      </c>
      <c r="M4137" s="10">
        <f t="array" ref="M4137">_xlfn.XLOOKUP(A4137,subscriptions!B4137:B10004,subscriptions!D4137:D10004)</f>
        <v>120</v>
      </c>
      <c r="N4137" s="10">
        <f t="array" ref="N4137">_xlfn.XLOOKUP(A4137,subscriptions!B4137:B10004,subscriptions!G4137:G10004)</f>
        <v>0</v>
      </c>
      <c r="O4137" s="10">
        <v>120.0</v>
      </c>
      <c r="P4137" s="10" t="str">
        <f t="array" ref="P4137">_xlfn.XLOOKUP(A4137,subscriptions!B4137:B10004,subscriptions!C4137:C10004)</f>
        <v>Residential</v>
      </c>
      <c r="Q4137" s="10" t="s">
        <v>173</v>
      </c>
      <c r="R4137" s="10" t="s">
        <v>212</v>
      </c>
      <c r="S4137" s="10" t="s">
        <v>175</v>
      </c>
    </row>
    <row r="4138">
      <c r="A4138" s="1" t="s">
        <v>5373</v>
      </c>
      <c r="B4138" s="1" t="s">
        <v>523</v>
      </c>
      <c r="C4138" s="1" t="s">
        <v>391</v>
      </c>
      <c r="D4138" s="1" t="s">
        <v>27</v>
      </c>
      <c r="E4138" s="1" t="s">
        <v>219</v>
      </c>
      <c r="F4138" s="1" t="s">
        <v>590</v>
      </c>
      <c r="G4138" s="1" t="s">
        <v>18697</v>
      </c>
      <c r="H4138" s="1" t="s">
        <v>18698</v>
      </c>
      <c r="I4138" s="4">
        <v>84.41962962962963</v>
      </c>
      <c r="J4138" s="1">
        <v>2007.23</v>
      </c>
      <c r="K4138" s="1">
        <v>482.2</v>
      </c>
      <c r="M4138" s="10">
        <f t="array" ref="M4138">_xlfn.XLOOKUP(A4138,subscriptions!B4138:B10004,subscriptions!D4138:D10004)</f>
        <v>120</v>
      </c>
      <c r="N4138" s="10">
        <f t="array" ref="N4138">_xlfn.XLOOKUP(A4138,subscriptions!B4138:B10004,subscriptions!G4138:G10004)</f>
        <v>5</v>
      </c>
      <c r="O4138" s="10">
        <v>114.0</v>
      </c>
      <c r="P4138" s="10" t="str">
        <f t="array" ref="P4138">_xlfn.XLOOKUP(A4138,subscriptions!B4138:B10004,subscriptions!C4138:C10004)</f>
        <v>Residential</v>
      </c>
      <c r="Q4138" s="10" t="s">
        <v>194</v>
      </c>
      <c r="R4138" s="10" t="s">
        <v>212</v>
      </c>
      <c r="S4138" s="10" t="s">
        <v>1525</v>
      </c>
    </row>
    <row r="4139">
      <c r="A4139" s="1" t="s">
        <v>5374</v>
      </c>
      <c r="B4139" s="1" t="s">
        <v>455</v>
      </c>
      <c r="C4139" s="1" t="s">
        <v>1492</v>
      </c>
      <c r="D4139" s="1" t="s">
        <v>27</v>
      </c>
      <c r="E4139" s="1" t="s">
        <v>332</v>
      </c>
      <c r="F4139" s="1" t="s">
        <v>2415</v>
      </c>
      <c r="G4139" s="1" t="s">
        <v>18699</v>
      </c>
      <c r="H4139" s="1" t="s">
        <v>18700</v>
      </c>
      <c r="I4139" s="4">
        <v>84.20916666666666</v>
      </c>
      <c r="J4139" s="1">
        <v>636.3</v>
      </c>
      <c r="K4139" s="1">
        <v>118.34</v>
      </c>
      <c r="M4139" s="10">
        <f t="array" ref="M4139">_xlfn.XLOOKUP(A4139,subscriptions!B4139:B10004,subscriptions!D4139:D10004)</f>
        <v>120</v>
      </c>
      <c r="N4139" s="10">
        <f t="array" ref="N4139">_xlfn.XLOOKUP(A4139,subscriptions!B4139:B10004,subscriptions!G4139:G10004)</f>
        <v>10</v>
      </c>
      <c r="O4139" s="10">
        <v>108.0</v>
      </c>
      <c r="P4139" s="10" t="str">
        <f t="array" ref="P4139">_xlfn.XLOOKUP(A4139,subscriptions!B4139:B10004,subscriptions!C4139:C10004)</f>
        <v>Residential</v>
      </c>
      <c r="Q4139" s="10" t="s">
        <v>128</v>
      </c>
      <c r="R4139" s="10" t="s">
        <v>212</v>
      </c>
      <c r="S4139" s="10" t="s">
        <v>1374</v>
      </c>
    </row>
    <row r="4140">
      <c r="A4140" s="1" t="s">
        <v>5375</v>
      </c>
      <c r="B4140" s="1" t="s">
        <v>6037</v>
      </c>
      <c r="C4140" s="1" t="s">
        <v>152</v>
      </c>
      <c r="D4140" s="1" t="s">
        <v>27</v>
      </c>
      <c r="E4140" s="1" t="s">
        <v>332</v>
      </c>
      <c r="F4140" s="1" t="s">
        <v>2280</v>
      </c>
      <c r="G4140" s="1" t="s">
        <v>18701</v>
      </c>
      <c r="H4140" s="1" t="s">
        <v>18702</v>
      </c>
      <c r="I4140" s="4">
        <v>84.38141203703704</v>
      </c>
      <c r="J4140" s="1">
        <v>1690.69</v>
      </c>
      <c r="K4140" s="1">
        <v>272.0</v>
      </c>
      <c r="M4140" s="10">
        <f t="array" ref="M4140">_xlfn.XLOOKUP(A4140,subscriptions!B4140:B10004,subscriptions!D4140:D10004)</f>
        <v>120</v>
      </c>
      <c r="N4140" s="10">
        <f t="array" ref="N4140">_xlfn.XLOOKUP(A4140,subscriptions!B4140:B10004,subscriptions!G4140:G10004)</f>
        <v>20</v>
      </c>
      <c r="O4140" s="10">
        <v>96.0</v>
      </c>
      <c r="P4140" s="10" t="str">
        <f t="array" ref="P4140">_xlfn.XLOOKUP(A4140,subscriptions!B4140:B10004,subscriptions!C4140:C10004)</f>
        <v>Residential</v>
      </c>
      <c r="Q4140" s="10" t="s">
        <v>128</v>
      </c>
      <c r="R4140" s="10" t="s">
        <v>148</v>
      </c>
      <c r="S4140" s="10" t="s">
        <v>1789</v>
      </c>
    </row>
    <row r="4141">
      <c r="A4141" s="1" t="s">
        <v>5376</v>
      </c>
      <c r="B4141" s="1" t="s">
        <v>523</v>
      </c>
      <c r="C4141" s="1" t="s">
        <v>734</v>
      </c>
      <c r="D4141" s="1" t="s">
        <v>27</v>
      </c>
      <c r="E4141" s="1" t="s">
        <v>714</v>
      </c>
      <c r="F4141" s="1" t="s">
        <v>715</v>
      </c>
      <c r="G4141" s="1" t="s">
        <v>18703</v>
      </c>
      <c r="H4141" s="1" t="s">
        <v>18704</v>
      </c>
      <c r="I4141" s="4">
        <v>84.21259259259259</v>
      </c>
      <c r="J4141" s="1">
        <v>1269.85</v>
      </c>
      <c r="K4141" s="1">
        <v>204.82</v>
      </c>
      <c r="M4141" s="10">
        <f t="array" ref="M4141">_xlfn.XLOOKUP(A4141,subscriptions!B4141:B10004,subscriptions!D4141:D10004)</f>
        <v>80</v>
      </c>
      <c r="N4141" s="10">
        <f t="array" ref="N4141">_xlfn.XLOOKUP(A4141,subscriptions!B4141:B10004,subscriptions!G4141:G10004)</f>
        <v>0</v>
      </c>
      <c r="O4141" s="10">
        <v>80.0</v>
      </c>
      <c r="P4141" s="10" t="str">
        <f t="array" ref="P4141">_xlfn.XLOOKUP(A4141,subscriptions!B4141:B10004,subscriptions!C4141:C10004)</f>
        <v>Roam</v>
      </c>
      <c r="Q4141" s="10" t="s">
        <v>173</v>
      </c>
      <c r="R4141" s="10" t="s">
        <v>148</v>
      </c>
      <c r="S4141" s="10" t="s">
        <v>813</v>
      </c>
    </row>
    <row r="4142">
      <c r="A4142" s="1" t="s">
        <v>5377</v>
      </c>
      <c r="B4142" s="1" t="s">
        <v>1939</v>
      </c>
      <c r="C4142" s="1" t="s">
        <v>1477</v>
      </c>
      <c r="D4142" s="1" t="s">
        <v>153</v>
      </c>
      <c r="E4142" s="1" t="s">
        <v>179</v>
      </c>
      <c r="F4142" s="1" t="s">
        <v>200</v>
      </c>
      <c r="G4142" s="1" t="s">
        <v>18705</v>
      </c>
      <c r="H4142" s="1" t="s">
        <v>18706</v>
      </c>
      <c r="I4142" s="4">
        <v>84.21553240740741</v>
      </c>
      <c r="J4142" s="1">
        <v>679.49</v>
      </c>
      <c r="K4142" s="1">
        <v>168.87</v>
      </c>
      <c r="L4142" s="1">
        <v>100.0</v>
      </c>
      <c r="M4142" s="10">
        <f t="array" ref="M4142">_xlfn.XLOOKUP(A4142,subscriptions!B4142:B10004,subscriptions!D4142:D10004)</f>
        <v>120</v>
      </c>
      <c r="N4142" s="10">
        <f t="array" ref="N4142">_xlfn.XLOOKUP(A4142,subscriptions!B4142:B10004,subscriptions!G4142:G10004)</f>
        <v>5</v>
      </c>
      <c r="O4142" s="10">
        <v>114.0</v>
      </c>
      <c r="P4142" s="10" t="str">
        <f t="array" ref="P4142">_xlfn.XLOOKUP(A4142,subscriptions!B4142:B10004,subscriptions!C4142:C10004)</f>
        <v>Residential</v>
      </c>
      <c r="Q4142" s="10" t="s">
        <v>194</v>
      </c>
      <c r="R4142" s="10" t="s">
        <v>212</v>
      </c>
      <c r="S4142" s="10" t="s">
        <v>1212</v>
      </c>
    </row>
    <row r="4143">
      <c r="A4143" s="1" t="s">
        <v>5378</v>
      </c>
      <c r="B4143" s="1" t="s">
        <v>2279</v>
      </c>
      <c r="C4143" s="1" t="s">
        <v>556</v>
      </c>
      <c r="D4143" s="1" t="s">
        <v>153</v>
      </c>
      <c r="E4143" s="1" t="s">
        <v>111</v>
      </c>
      <c r="F4143" s="1" t="s">
        <v>1917</v>
      </c>
      <c r="G4143" s="1" t="s">
        <v>18707</v>
      </c>
      <c r="H4143" s="1" t="s">
        <v>18708</v>
      </c>
      <c r="I4143" s="4">
        <v>84.21623842592592</v>
      </c>
      <c r="J4143" s="1">
        <v>266.8</v>
      </c>
      <c r="K4143" s="1">
        <v>45.04</v>
      </c>
      <c r="M4143" s="10">
        <f t="array" ref="M4143">_xlfn.XLOOKUP(A4143,subscriptions!B4143:B10004,subscriptions!D4143:D10004)</f>
        <v>250</v>
      </c>
      <c r="N4143" s="10">
        <f t="array" ref="N4143">_xlfn.XLOOKUP(A4143,subscriptions!B4143:B10004,subscriptions!G4143:G10004)</f>
        <v>10</v>
      </c>
      <c r="O4143" s="10">
        <v>225.0</v>
      </c>
      <c r="P4143" s="10" t="str">
        <f t="array" ref="P4143">_xlfn.XLOOKUP(A4143,subscriptions!B4143:B10004,subscriptions!C4143:C10004)</f>
        <v>Business</v>
      </c>
      <c r="Q4143" s="10" t="s">
        <v>128</v>
      </c>
      <c r="R4143" s="10" t="s">
        <v>129</v>
      </c>
      <c r="S4143" s="10" t="s">
        <v>2596</v>
      </c>
    </row>
    <row r="4144">
      <c r="A4144" s="1" t="s">
        <v>5381</v>
      </c>
      <c r="B4144" s="1" t="s">
        <v>713</v>
      </c>
      <c r="C4144" s="1" t="s">
        <v>133</v>
      </c>
      <c r="D4144" s="1" t="s">
        <v>27</v>
      </c>
      <c r="E4144" s="1" t="s">
        <v>28</v>
      </c>
      <c r="F4144" s="1" t="s">
        <v>313</v>
      </c>
      <c r="G4144" s="1" t="s">
        <v>18709</v>
      </c>
      <c r="H4144" s="1" t="s">
        <v>18710</v>
      </c>
      <c r="I4144" s="4">
        <v>84.2965625</v>
      </c>
      <c r="J4144" s="1">
        <v>198.77</v>
      </c>
      <c r="K4144" s="1">
        <v>29.92</v>
      </c>
      <c r="M4144" s="10">
        <f t="array" ref="M4144">_xlfn.XLOOKUP(A4144,subscriptions!B4144:B10004,subscriptions!D4144:D10004)</f>
        <v>50</v>
      </c>
      <c r="N4144" s="10">
        <f t="array" ref="N4144">_xlfn.XLOOKUP(A4144,subscriptions!B4144:B10004,subscriptions!G4144:G10004)</f>
        <v>20</v>
      </c>
      <c r="O4144" s="10">
        <v>40.0</v>
      </c>
      <c r="P4144" s="10" t="str">
        <f t="array" ref="P4144">_xlfn.XLOOKUP(A4144,subscriptions!B4144:B10004,subscriptions!C4144:C10004)</f>
        <v>Mini</v>
      </c>
      <c r="Q4144" s="10" t="s">
        <v>128</v>
      </c>
      <c r="R4144" s="10" t="s">
        <v>148</v>
      </c>
      <c r="S4144" s="10" t="s">
        <v>373</v>
      </c>
    </row>
    <row r="4145">
      <c r="A4145" s="1" t="s">
        <v>5382</v>
      </c>
      <c r="B4145" s="1" t="s">
        <v>573</v>
      </c>
      <c r="C4145" s="1" t="s">
        <v>456</v>
      </c>
      <c r="D4145" s="1" t="s">
        <v>27</v>
      </c>
      <c r="E4145" s="1" t="s">
        <v>262</v>
      </c>
      <c r="F4145" s="1" t="s">
        <v>4113</v>
      </c>
      <c r="G4145" s="1" t="s">
        <v>18711</v>
      </c>
      <c r="H4145" s="1" t="s">
        <v>18712</v>
      </c>
      <c r="I4145" s="4">
        <v>84.37872685185185</v>
      </c>
      <c r="J4145" s="1">
        <v>2721.39</v>
      </c>
      <c r="K4145" s="1">
        <v>431.25</v>
      </c>
      <c r="M4145" s="10">
        <f t="array" ref="M4145">_xlfn.XLOOKUP(A4145,subscriptions!B4145:B10004,subscriptions!D4145:D10004)</f>
        <v>120</v>
      </c>
      <c r="N4145" s="10">
        <f t="array" ref="N4145">_xlfn.XLOOKUP(A4145,subscriptions!B4145:B10004,subscriptions!G4145:G10004)</f>
        <v>0</v>
      </c>
      <c r="O4145" s="10">
        <v>120.0</v>
      </c>
      <c r="P4145" s="10" t="str">
        <f t="array" ref="P4145">_xlfn.XLOOKUP(A4145,subscriptions!B4145:B10004,subscriptions!C4145:C10004)</f>
        <v>Residential</v>
      </c>
      <c r="Q4145" s="10" t="s">
        <v>173</v>
      </c>
      <c r="R4145" s="10" t="s">
        <v>212</v>
      </c>
      <c r="S4145" s="10" t="s">
        <v>1622</v>
      </c>
    </row>
    <row r="4146">
      <c r="A4146" s="1" t="s">
        <v>5383</v>
      </c>
      <c r="B4146" s="1" t="s">
        <v>713</v>
      </c>
      <c r="C4146" s="1" t="s">
        <v>178</v>
      </c>
      <c r="D4146" s="1" t="s">
        <v>27</v>
      </c>
      <c r="E4146" s="1" t="s">
        <v>219</v>
      </c>
      <c r="F4146" s="1" t="s">
        <v>220</v>
      </c>
      <c r="G4146" s="1" t="s">
        <v>18713</v>
      </c>
      <c r="H4146" s="1" t="s">
        <v>18714</v>
      </c>
      <c r="I4146" s="4">
        <v>84.29796296296297</v>
      </c>
      <c r="J4146" s="1">
        <v>3808.84</v>
      </c>
      <c r="K4146" s="1">
        <v>325.31</v>
      </c>
      <c r="M4146" s="10">
        <f t="array" ref="M4146">_xlfn.XLOOKUP(A4146,subscriptions!B4146:B10004,subscriptions!D4146:D10004)</f>
        <v>120</v>
      </c>
      <c r="N4146" s="10">
        <f t="array" ref="N4146">_xlfn.XLOOKUP(A4146,subscriptions!B4146:B10004,subscriptions!G4146:G10004)</f>
        <v>5</v>
      </c>
      <c r="O4146" s="10">
        <v>114.0</v>
      </c>
      <c r="P4146" s="10" t="str">
        <f t="array" ref="P4146">_xlfn.XLOOKUP(A4146,subscriptions!B4146:B10004,subscriptions!C4146:C10004)</f>
        <v>Residential</v>
      </c>
      <c r="Q4146" s="10" t="s">
        <v>194</v>
      </c>
      <c r="R4146" s="10" t="s">
        <v>212</v>
      </c>
      <c r="S4146" s="10" t="s">
        <v>785</v>
      </c>
    </row>
    <row r="4147">
      <c r="A4147" s="1" t="s">
        <v>5384</v>
      </c>
      <c r="B4147" s="1" t="s">
        <v>329</v>
      </c>
      <c r="C4147" s="1" t="s">
        <v>391</v>
      </c>
      <c r="D4147" s="1" t="s">
        <v>27</v>
      </c>
      <c r="E4147" s="1" t="s">
        <v>631</v>
      </c>
      <c r="F4147" s="1" t="s">
        <v>943</v>
      </c>
      <c r="G4147" s="1" t="s">
        <v>18715</v>
      </c>
      <c r="H4147" s="1" t="s">
        <v>18716</v>
      </c>
      <c r="I4147" s="4">
        <v>84.25140046296296</v>
      </c>
      <c r="J4147" s="1">
        <v>1623.83</v>
      </c>
      <c r="K4147" s="1">
        <v>316.18</v>
      </c>
      <c r="M4147" s="10">
        <f t="array" ref="M4147">_xlfn.XLOOKUP(A4147,subscriptions!B4147:B10004,subscriptions!D4147:D10004)</f>
        <v>120</v>
      </c>
      <c r="N4147" s="10">
        <f t="array" ref="N4147">_xlfn.XLOOKUP(A4147,subscriptions!B4147:B10004,subscriptions!G4147:G10004)</f>
        <v>10</v>
      </c>
      <c r="O4147" s="10">
        <v>108.0</v>
      </c>
      <c r="P4147" s="10" t="str">
        <f t="array" ref="P4147">_xlfn.XLOOKUP(A4147,subscriptions!B4147:B10004,subscriptions!C4147:C10004)</f>
        <v>Residential</v>
      </c>
      <c r="Q4147" s="10" t="s">
        <v>128</v>
      </c>
      <c r="R4147" s="10" t="s">
        <v>212</v>
      </c>
      <c r="S4147" s="10" t="s">
        <v>4065</v>
      </c>
    </row>
    <row r="4148">
      <c r="A4148" s="1" t="s">
        <v>5385</v>
      </c>
      <c r="B4148" s="1" t="s">
        <v>150</v>
      </c>
      <c r="C4148" s="1" t="s">
        <v>920</v>
      </c>
      <c r="D4148" s="1" t="s">
        <v>153</v>
      </c>
      <c r="E4148" s="1" t="s">
        <v>179</v>
      </c>
      <c r="F4148" s="1" t="s">
        <v>200</v>
      </c>
      <c r="G4148" s="1" t="s">
        <v>18717</v>
      </c>
      <c r="H4148" s="1" t="s">
        <v>18718</v>
      </c>
      <c r="I4148" s="4">
        <v>84.38021990740741</v>
      </c>
      <c r="J4148" s="1">
        <v>213.78</v>
      </c>
      <c r="K4148" s="1">
        <v>27.62</v>
      </c>
      <c r="L4148" s="1">
        <v>100.0</v>
      </c>
      <c r="M4148" s="10">
        <f t="array" ref="M4148">_xlfn.XLOOKUP(A4148,subscriptions!B4148:B10004,subscriptions!D4148:D10004)</f>
        <v>120</v>
      </c>
      <c r="N4148" s="10">
        <f t="array" ref="N4148">_xlfn.XLOOKUP(A4148,subscriptions!B4148:B10004,subscriptions!G4148:G10004)</f>
        <v>20</v>
      </c>
      <c r="O4148" s="10">
        <v>96.0</v>
      </c>
      <c r="P4148" s="10" t="str">
        <f t="array" ref="P4148">_xlfn.XLOOKUP(A4148,subscriptions!B4148:B10004,subscriptions!C4148:C10004)</f>
        <v>Residential</v>
      </c>
      <c r="Q4148" s="10" t="s">
        <v>128</v>
      </c>
      <c r="R4148" s="10" t="s">
        <v>148</v>
      </c>
      <c r="S4148" s="10" t="s">
        <v>698</v>
      </c>
    </row>
    <row r="4149">
      <c r="A4149" s="1" t="s">
        <v>5386</v>
      </c>
      <c r="B4149" s="1" t="s">
        <v>1939</v>
      </c>
      <c r="C4149" s="1" t="s">
        <v>473</v>
      </c>
      <c r="D4149" s="1" t="s">
        <v>153</v>
      </c>
      <c r="E4149" s="1" t="s">
        <v>111</v>
      </c>
      <c r="F4149" s="1" t="s">
        <v>3756</v>
      </c>
      <c r="G4149" s="1" t="s">
        <v>18719</v>
      </c>
      <c r="H4149" s="1" t="s">
        <v>18720</v>
      </c>
      <c r="I4149" s="4">
        <v>84.37578703703704</v>
      </c>
      <c r="J4149" s="1">
        <v>821.32</v>
      </c>
      <c r="K4149" s="1">
        <v>155.07</v>
      </c>
      <c r="M4149" s="10">
        <f t="array" ref="M4149">_xlfn.XLOOKUP(A4149,subscriptions!B4149:B10004,subscriptions!D4149:D10004)</f>
        <v>120</v>
      </c>
      <c r="N4149" s="10">
        <f t="array" ref="N4149">_xlfn.XLOOKUP(A4149,subscriptions!B4149:B10004,subscriptions!G4149:G10004)</f>
        <v>0</v>
      </c>
      <c r="O4149" s="10">
        <v>120.0</v>
      </c>
      <c r="P4149" s="10" t="str">
        <f t="array" ref="P4149">_xlfn.XLOOKUP(A4149,subscriptions!B4149:B10004,subscriptions!C4149:C10004)</f>
        <v>Residential</v>
      </c>
      <c r="Q4149" s="10" t="s">
        <v>173</v>
      </c>
      <c r="R4149" s="10" t="s">
        <v>212</v>
      </c>
      <c r="S4149" s="10" t="s">
        <v>1442</v>
      </c>
    </row>
    <row r="4150">
      <c r="A4150" s="1" t="s">
        <v>5389</v>
      </c>
      <c r="B4150" s="1" t="s">
        <v>1491</v>
      </c>
      <c r="C4150" s="1" t="s">
        <v>673</v>
      </c>
      <c r="D4150" s="1" t="s">
        <v>153</v>
      </c>
      <c r="E4150" s="1" t="s">
        <v>239</v>
      </c>
      <c r="F4150" s="1" t="s">
        <v>240</v>
      </c>
      <c r="G4150" s="1" t="s">
        <v>18721</v>
      </c>
      <c r="H4150" s="1" t="s">
        <v>18722</v>
      </c>
      <c r="I4150" s="4">
        <v>84.25724537037037</v>
      </c>
      <c r="J4150" s="1">
        <v>2008.12</v>
      </c>
      <c r="K4150" s="1">
        <v>219.31</v>
      </c>
      <c r="M4150" s="10">
        <f t="array" ref="M4150">_xlfn.XLOOKUP(A4150,subscriptions!B4150:B10004,subscriptions!D4150:D10004)</f>
        <v>120</v>
      </c>
      <c r="N4150" s="10">
        <f t="array" ref="N4150">_xlfn.XLOOKUP(A4150,subscriptions!B4150:B10004,subscriptions!G4150:G10004)</f>
        <v>5</v>
      </c>
      <c r="O4150" s="10">
        <v>114.0</v>
      </c>
      <c r="P4150" s="10" t="str">
        <f t="array" ref="P4150">_xlfn.XLOOKUP(A4150,subscriptions!B4150:B10004,subscriptions!C4150:C10004)</f>
        <v>Residential</v>
      </c>
      <c r="Q4150" s="10" t="s">
        <v>194</v>
      </c>
      <c r="R4150" s="10" t="s">
        <v>212</v>
      </c>
      <c r="S4150" s="10" t="s">
        <v>175</v>
      </c>
    </row>
    <row r="4151">
      <c r="A4151" s="1" t="s">
        <v>5390</v>
      </c>
      <c r="B4151" s="1" t="s">
        <v>455</v>
      </c>
      <c r="C4151" s="1" t="s">
        <v>750</v>
      </c>
      <c r="D4151" s="1" t="s">
        <v>27</v>
      </c>
      <c r="E4151" s="1" t="s">
        <v>179</v>
      </c>
      <c r="F4151" s="1" t="s">
        <v>844</v>
      </c>
      <c r="G4151" s="1" t="s">
        <v>18723</v>
      </c>
      <c r="H4151" s="1" t="s">
        <v>18724</v>
      </c>
      <c r="I4151" s="4">
        <v>84.37603009259259</v>
      </c>
      <c r="J4151" s="1">
        <v>2319.97</v>
      </c>
      <c r="K4151" s="1">
        <v>282.38</v>
      </c>
      <c r="L4151" s="1">
        <v>100.0</v>
      </c>
      <c r="M4151" s="10">
        <f t="array" ref="M4151">_xlfn.XLOOKUP(A4151,subscriptions!B4151:B10004,subscriptions!D4151:D10004)</f>
        <v>80</v>
      </c>
      <c r="N4151" s="10">
        <f t="array" ref="N4151">_xlfn.XLOOKUP(A4151,subscriptions!B4151:B10004,subscriptions!G4151:G10004)</f>
        <v>10</v>
      </c>
      <c r="O4151" s="10">
        <v>72.0</v>
      </c>
      <c r="P4151" s="10" t="str">
        <f t="array" ref="P4151">_xlfn.XLOOKUP(A4151,subscriptions!B4151:B10004,subscriptions!C4151:C10004)</f>
        <v>Roam</v>
      </c>
      <c r="Q4151" s="10" t="s">
        <v>128</v>
      </c>
      <c r="R4151" s="10" t="s">
        <v>148</v>
      </c>
      <c r="S4151" s="10" t="s">
        <v>1442</v>
      </c>
    </row>
    <row r="4152">
      <c r="A4152" s="1" t="s">
        <v>5391</v>
      </c>
      <c r="B4152" s="1" t="s">
        <v>1460</v>
      </c>
      <c r="C4152" s="1" t="s">
        <v>391</v>
      </c>
      <c r="D4152" s="1" t="s">
        <v>27</v>
      </c>
      <c r="E4152" s="1" t="s">
        <v>111</v>
      </c>
      <c r="F4152" s="1" t="s">
        <v>154</v>
      </c>
      <c r="G4152" s="1" t="s">
        <v>18725</v>
      </c>
      <c r="H4152" s="1" t="s">
        <v>18726</v>
      </c>
      <c r="I4152" s="4">
        <v>84.37809027777777</v>
      </c>
      <c r="J4152" s="1">
        <v>238.72</v>
      </c>
      <c r="K4152" s="1">
        <v>73.88</v>
      </c>
      <c r="M4152" s="10">
        <f t="array" ref="M4152">_xlfn.XLOOKUP(A4152,subscriptions!B4152:B10004,subscriptions!D4152:D10004)</f>
        <v>120</v>
      </c>
      <c r="N4152" s="10">
        <f t="array" ref="N4152">_xlfn.XLOOKUP(A4152,subscriptions!B4152:B10004,subscriptions!G4152:G10004)</f>
        <v>20</v>
      </c>
      <c r="O4152" s="10">
        <v>96.0</v>
      </c>
      <c r="P4152" s="10" t="str">
        <f t="array" ref="P4152">_xlfn.XLOOKUP(A4152,subscriptions!B4152:B10004,subscriptions!C4152:C10004)</f>
        <v>Residential</v>
      </c>
      <c r="Q4152" s="10" t="s">
        <v>128</v>
      </c>
      <c r="R4152" s="10" t="s">
        <v>148</v>
      </c>
      <c r="S4152" s="10" t="s">
        <v>1302</v>
      </c>
    </row>
    <row r="4153">
      <c r="A4153" s="1" t="s">
        <v>5392</v>
      </c>
      <c r="B4153" s="1" t="s">
        <v>1303</v>
      </c>
      <c r="C4153" s="1" t="s">
        <v>1507</v>
      </c>
      <c r="D4153" s="1" t="s">
        <v>153</v>
      </c>
      <c r="E4153" s="1" t="s">
        <v>111</v>
      </c>
      <c r="F4153" s="1" t="s">
        <v>1906</v>
      </c>
      <c r="G4153" s="1" t="s">
        <v>18727</v>
      </c>
      <c r="H4153" s="1" t="s">
        <v>18728</v>
      </c>
      <c r="I4153" s="4">
        <v>84.21339120370371</v>
      </c>
      <c r="J4153" s="1">
        <v>50.05</v>
      </c>
      <c r="K4153" s="1">
        <v>11.7</v>
      </c>
      <c r="M4153" s="10">
        <f t="array" ref="M4153">_xlfn.XLOOKUP(A4153,subscriptions!B4153:B10004,subscriptions!D4153:D10004)</f>
        <v>120</v>
      </c>
      <c r="N4153" s="10">
        <f t="array" ref="N4153">_xlfn.XLOOKUP(A4153,subscriptions!B4153:B10004,subscriptions!G4153:G10004)</f>
        <v>0</v>
      </c>
      <c r="O4153" s="10">
        <v>120.0</v>
      </c>
      <c r="P4153" s="10" t="str">
        <f t="array" ref="P4153">_xlfn.XLOOKUP(A4153,subscriptions!B4153:B10004,subscriptions!C4153:C10004)</f>
        <v>Residential</v>
      </c>
      <c r="Q4153" s="10" t="s">
        <v>173</v>
      </c>
      <c r="R4153" s="10" t="s">
        <v>212</v>
      </c>
      <c r="S4153" s="10" t="s">
        <v>1915</v>
      </c>
    </row>
    <row r="4154">
      <c r="A4154" s="1" t="s">
        <v>5393</v>
      </c>
      <c r="B4154" s="1" t="s">
        <v>2534</v>
      </c>
      <c r="C4154" s="1" t="s">
        <v>556</v>
      </c>
      <c r="D4154" s="1" t="s">
        <v>153</v>
      </c>
      <c r="E4154" s="1" t="s">
        <v>111</v>
      </c>
      <c r="F4154" s="1" t="s">
        <v>1855</v>
      </c>
      <c r="G4154" s="1" t="s">
        <v>18729</v>
      </c>
      <c r="H4154" s="1" t="s">
        <v>18730</v>
      </c>
      <c r="I4154" s="4">
        <v>84.25366898148148</v>
      </c>
      <c r="J4154" s="1">
        <v>1917.91</v>
      </c>
      <c r="K4154" s="1">
        <v>438.42</v>
      </c>
      <c r="M4154" s="10">
        <f t="array" ref="M4154">_xlfn.XLOOKUP(A4154,subscriptions!B4154:B10004,subscriptions!D4154:D10004)</f>
        <v>120</v>
      </c>
      <c r="N4154" s="10">
        <f t="array" ref="N4154">_xlfn.XLOOKUP(A4154,subscriptions!B4154:B10004,subscriptions!G4154:G10004)</f>
        <v>5</v>
      </c>
      <c r="O4154" s="10">
        <v>114.0</v>
      </c>
      <c r="P4154" s="10" t="str">
        <f t="array" ref="P4154">_xlfn.XLOOKUP(A4154,subscriptions!B4154:B10004,subscriptions!C4154:C10004)</f>
        <v>Residential</v>
      </c>
      <c r="Q4154" s="10" t="s">
        <v>194</v>
      </c>
      <c r="R4154" s="10" t="s">
        <v>212</v>
      </c>
      <c r="S4154" s="10" t="s">
        <v>1832</v>
      </c>
    </row>
    <row r="4155">
      <c r="A4155" s="1" t="s">
        <v>5394</v>
      </c>
      <c r="B4155" s="1" t="s">
        <v>132</v>
      </c>
      <c r="C4155" s="1" t="s">
        <v>605</v>
      </c>
      <c r="D4155" s="1" t="s">
        <v>27</v>
      </c>
      <c r="E4155" s="1" t="s">
        <v>332</v>
      </c>
      <c r="F4155" s="1" t="s">
        <v>427</v>
      </c>
      <c r="G4155" s="1" t="s">
        <v>18731</v>
      </c>
      <c r="H4155" s="1" t="s">
        <v>18732</v>
      </c>
      <c r="I4155" s="4">
        <v>84.2134375</v>
      </c>
      <c r="J4155" s="1">
        <v>711.47</v>
      </c>
      <c r="K4155" s="1">
        <v>125.24</v>
      </c>
      <c r="M4155" s="10">
        <f t="array" ref="M4155">_xlfn.XLOOKUP(A4155,subscriptions!B4155:B10004,subscriptions!D4155:D10004)</f>
        <v>120</v>
      </c>
      <c r="N4155" s="10">
        <f t="array" ref="N4155">_xlfn.XLOOKUP(A4155,subscriptions!B4155:B10004,subscriptions!G4155:G10004)</f>
        <v>10</v>
      </c>
      <c r="O4155" s="10">
        <v>108.0</v>
      </c>
      <c r="P4155" s="10" t="str">
        <f t="array" ref="P4155">_xlfn.XLOOKUP(A4155,subscriptions!B4155:B10004,subscriptions!C4155:C10004)</f>
        <v>Residential</v>
      </c>
      <c r="Q4155" s="10" t="s">
        <v>128</v>
      </c>
      <c r="R4155" s="10" t="s">
        <v>212</v>
      </c>
      <c r="S4155" s="10" t="s">
        <v>1915</v>
      </c>
    </row>
    <row r="4156">
      <c r="A4156" s="1" t="s">
        <v>5395</v>
      </c>
      <c r="B4156" s="1" t="s">
        <v>6037</v>
      </c>
      <c r="C4156" s="1" t="s">
        <v>2483</v>
      </c>
      <c r="D4156" s="1" t="s">
        <v>27</v>
      </c>
      <c r="E4156" s="1" t="s">
        <v>239</v>
      </c>
      <c r="F4156" s="1" t="s">
        <v>2132</v>
      </c>
      <c r="G4156" s="1" t="s">
        <v>18733</v>
      </c>
      <c r="H4156" s="1" t="s">
        <v>18734</v>
      </c>
      <c r="I4156" s="4">
        <v>84.34195601851852</v>
      </c>
      <c r="J4156" s="1">
        <v>490.51</v>
      </c>
      <c r="K4156" s="1">
        <v>98.91</v>
      </c>
      <c r="M4156" s="10">
        <f t="array" ref="M4156">_xlfn.XLOOKUP(A4156,subscriptions!B4156:B10004,subscriptions!D4156:D10004)</f>
        <v>120</v>
      </c>
      <c r="N4156" s="10">
        <f t="array" ref="N4156">_xlfn.XLOOKUP(A4156,subscriptions!B4156:B10004,subscriptions!G4156:G10004)</f>
        <v>20</v>
      </c>
      <c r="O4156" s="10">
        <v>96.0</v>
      </c>
      <c r="P4156" s="10" t="str">
        <f t="array" ref="P4156">_xlfn.XLOOKUP(A4156,subscriptions!B4156:B10004,subscriptions!C4156:C10004)</f>
        <v>Residential</v>
      </c>
      <c r="Q4156" s="10" t="s">
        <v>128</v>
      </c>
      <c r="R4156" s="10" t="s">
        <v>148</v>
      </c>
      <c r="S4156" s="10" t="s">
        <v>1703</v>
      </c>
    </row>
    <row r="4157">
      <c r="A4157" s="1" t="s">
        <v>5396</v>
      </c>
      <c r="B4157" s="1" t="s">
        <v>2534</v>
      </c>
      <c r="C4157" s="1" t="s">
        <v>1678</v>
      </c>
      <c r="D4157" s="1" t="s">
        <v>153</v>
      </c>
      <c r="E4157" s="1" t="s">
        <v>631</v>
      </c>
      <c r="F4157" s="1" t="s">
        <v>2549</v>
      </c>
      <c r="G4157" s="1" t="s">
        <v>18735</v>
      </c>
      <c r="H4157" s="1" t="s">
        <v>18736</v>
      </c>
      <c r="I4157" s="4">
        <v>84.29607638888889</v>
      </c>
      <c r="J4157" s="1">
        <v>69.47</v>
      </c>
      <c r="K4157" s="1">
        <v>22.28</v>
      </c>
      <c r="M4157" s="10">
        <f t="array" ref="M4157">_xlfn.XLOOKUP(A4157,subscriptions!B4157:B10004,subscriptions!D4157:D10004)</f>
        <v>120</v>
      </c>
      <c r="N4157" s="10">
        <f t="array" ref="N4157">_xlfn.XLOOKUP(A4157,subscriptions!B4157:B10004,subscriptions!G4157:G10004)</f>
        <v>0</v>
      </c>
      <c r="O4157" s="10">
        <v>120.0</v>
      </c>
      <c r="P4157" s="10" t="str">
        <f t="array" ref="P4157">_xlfn.XLOOKUP(A4157,subscriptions!B4157:B10004,subscriptions!C4157:C10004)</f>
        <v>Residential</v>
      </c>
      <c r="Q4157" s="10" t="s">
        <v>173</v>
      </c>
      <c r="R4157" s="10" t="s">
        <v>212</v>
      </c>
      <c r="S4157" s="10" t="s">
        <v>655</v>
      </c>
    </row>
    <row r="4158">
      <c r="A4158" s="1" t="s">
        <v>5399</v>
      </c>
      <c r="B4158" s="1" t="s">
        <v>713</v>
      </c>
      <c r="C4158" s="1" t="s">
        <v>3912</v>
      </c>
      <c r="D4158" s="1" t="s">
        <v>27</v>
      </c>
      <c r="E4158" s="1" t="s">
        <v>714</v>
      </c>
      <c r="F4158" s="1" t="s">
        <v>1951</v>
      </c>
      <c r="G4158" s="1" t="s">
        <v>18737</v>
      </c>
      <c r="H4158" s="1" t="s">
        <v>18738</v>
      </c>
      <c r="I4158" s="4">
        <v>84.25358796296297</v>
      </c>
      <c r="J4158" s="1">
        <v>1215.77</v>
      </c>
      <c r="K4158" s="1">
        <v>238.41</v>
      </c>
      <c r="M4158" s="10">
        <f t="array" ref="M4158">_xlfn.XLOOKUP(A4158,subscriptions!B4158:B10004,subscriptions!D4158:D10004)</f>
        <v>120</v>
      </c>
      <c r="N4158" s="10">
        <f t="array" ref="N4158">_xlfn.XLOOKUP(A4158,subscriptions!B4158:B10004,subscriptions!G4158:G10004)</f>
        <v>5</v>
      </c>
      <c r="O4158" s="10">
        <v>114.0</v>
      </c>
      <c r="P4158" s="10" t="str">
        <f t="array" ref="P4158">_xlfn.XLOOKUP(A4158,subscriptions!B4158:B10004,subscriptions!C4158:C10004)</f>
        <v>Residential</v>
      </c>
      <c r="Q4158" s="10" t="s">
        <v>194</v>
      </c>
      <c r="R4158" s="10" t="s">
        <v>212</v>
      </c>
      <c r="S4158" s="10" t="s">
        <v>1832</v>
      </c>
    </row>
    <row r="4159">
      <c r="A4159" s="1" t="s">
        <v>5400</v>
      </c>
      <c r="B4159" s="1" t="s">
        <v>4627</v>
      </c>
      <c r="C4159" s="1" t="s">
        <v>764</v>
      </c>
      <c r="D4159" s="1" t="s">
        <v>27</v>
      </c>
      <c r="E4159" s="1" t="s">
        <v>714</v>
      </c>
      <c r="F4159" s="1" t="s">
        <v>2562</v>
      </c>
      <c r="G4159" s="1" t="s">
        <v>18739</v>
      </c>
      <c r="H4159" s="1" t="s">
        <v>18740</v>
      </c>
      <c r="I4159" s="4">
        <v>84.41969907407407</v>
      </c>
      <c r="J4159" s="1">
        <v>2907.23</v>
      </c>
      <c r="K4159" s="1">
        <v>425.23</v>
      </c>
      <c r="M4159" s="10">
        <f t="array" ref="M4159">_xlfn.XLOOKUP(A4159,subscriptions!B4159:B10004,subscriptions!D4159:D10004)</f>
        <v>120</v>
      </c>
      <c r="N4159" s="10">
        <f t="array" ref="N4159">_xlfn.XLOOKUP(A4159,subscriptions!B4159:B10004,subscriptions!G4159:G10004)</f>
        <v>10</v>
      </c>
      <c r="O4159" s="10">
        <v>108.0</v>
      </c>
      <c r="P4159" s="10" t="str">
        <f t="array" ref="P4159">_xlfn.XLOOKUP(A4159,subscriptions!B4159:B10004,subscriptions!C4159:C10004)</f>
        <v>Residential</v>
      </c>
      <c r="Q4159" s="10" t="s">
        <v>128</v>
      </c>
      <c r="R4159" s="10" t="s">
        <v>212</v>
      </c>
      <c r="S4159" s="10" t="s">
        <v>1525</v>
      </c>
    </row>
    <row r="4160">
      <c r="A4160" s="1" t="s">
        <v>5401</v>
      </c>
      <c r="B4160" s="1" t="s">
        <v>1414</v>
      </c>
      <c r="C4160" s="1" t="s">
        <v>1388</v>
      </c>
      <c r="D4160" s="1" t="s">
        <v>27</v>
      </c>
      <c r="E4160" s="1" t="s">
        <v>239</v>
      </c>
      <c r="F4160" s="1" t="s">
        <v>2076</v>
      </c>
      <c r="G4160" s="1" t="s">
        <v>18741</v>
      </c>
      <c r="H4160" s="1" t="s">
        <v>18742</v>
      </c>
      <c r="I4160" s="4">
        <v>84.16809027777778</v>
      </c>
      <c r="J4160" s="1">
        <v>4792.03</v>
      </c>
      <c r="K4160" s="1">
        <v>1049.14</v>
      </c>
      <c r="M4160" s="10">
        <f t="array" ref="M4160">_xlfn.XLOOKUP(A4160,subscriptions!B4160:B10004,subscriptions!D4160:D10004)</f>
        <v>50</v>
      </c>
      <c r="N4160" s="10">
        <f t="array" ref="N4160">_xlfn.XLOOKUP(A4160,subscriptions!B4160:B10004,subscriptions!G4160:G10004)</f>
        <v>20</v>
      </c>
      <c r="O4160" s="10">
        <v>40.0</v>
      </c>
      <c r="P4160" s="10" t="str">
        <f t="array" ref="P4160">_xlfn.XLOOKUP(A4160,subscriptions!B4160:B10004,subscriptions!C4160:C10004)</f>
        <v>Mini</v>
      </c>
      <c r="Q4160" s="10" t="s">
        <v>128</v>
      </c>
      <c r="R4160" s="10" t="s">
        <v>148</v>
      </c>
      <c r="S4160" s="10" t="s">
        <v>1042</v>
      </c>
    </row>
    <row r="4161">
      <c r="A4161" s="1" t="s">
        <v>5402</v>
      </c>
      <c r="B4161" s="1" t="s">
        <v>132</v>
      </c>
      <c r="C4161" s="1" t="s">
        <v>178</v>
      </c>
      <c r="D4161" s="1" t="s">
        <v>27</v>
      </c>
      <c r="E4161" s="1" t="s">
        <v>714</v>
      </c>
      <c r="F4161" s="1" t="s">
        <v>1866</v>
      </c>
      <c r="G4161" s="1" t="s">
        <v>18743</v>
      </c>
      <c r="H4161" s="1" t="s">
        <v>18744</v>
      </c>
      <c r="I4161" s="4">
        <v>84.37578703703704</v>
      </c>
      <c r="J4161" s="1">
        <v>1301.18</v>
      </c>
      <c r="K4161" s="1">
        <v>250.98</v>
      </c>
      <c r="M4161" s="10">
        <f t="array" ref="M4161">_xlfn.XLOOKUP(A4161,subscriptions!B4161:B10004,subscriptions!D4161:D10004)</f>
        <v>250</v>
      </c>
      <c r="N4161" s="10">
        <f t="array" ref="N4161">_xlfn.XLOOKUP(A4161,subscriptions!B4161:B10004,subscriptions!G4161:G10004)</f>
        <v>0</v>
      </c>
      <c r="O4161" s="10">
        <v>250.0</v>
      </c>
      <c r="P4161" s="10" t="str">
        <f t="array" ref="P4161">_xlfn.XLOOKUP(A4161,subscriptions!B4161:B10004,subscriptions!C4161:C10004)</f>
        <v>Business</v>
      </c>
      <c r="Q4161" s="10" t="s">
        <v>173</v>
      </c>
      <c r="R4161" s="10" t="s">
        <v>129</v>
      </c>
      <c r="S4161" s="10" t="s">
        <v>1442</v>
      </c>
    </row>
    <row r="4162">
      <c r="A4162" s="1" t="s">
        <v>5405</v>
      </c>
      <c r="B4162" s="1" t="s">
        <v>355</v>
      </c>
      <c r="C4162" s="1" t="s">
        <v>133</v>
      </c>
      <c r="D4162" s="1" t="s">
        <v>153</v>
      </c>
      <c r="E4162" s="1" t="s">
        <v>280</v>
      </c>
      <c r="F4162" s="1" t="s">
        <v>1665</v>
      </c>
      <c r="G4162" s="1" t="s">
        <v>18745</v>
      </c>
      <c r="H4162" s="1" t="s">
        <v>18746</v>
      </c>
      <c r="I4162" s="4">
        <v>84.38195601851852</v>
      </c>
      <c r="J4162" s="1">
        <v>1133.74</v>
      </c>
      <c r="K4162" s="1">
        <v>255.02</v>
      </c>
      <c r="M4162" s="10">
        <f t="array" ref="M4162">_xlfn.XLOOKUP(A4162,subscriptions!B4162:B10004,subscriptions!D4162:D10004)</f>
        <v>250</v>
      </c>
      <c r="N4162" s="10">
        <f t="array" ref="N4162">_xlfn.XLOOKUP(A4162,subscriptions!B4162:B10004,subscriptions!G4162:G10004)</f>
        <v>5</v>
      </c>
      <c r="O4162" s="10">
        <v>237.5</v>
      </c>
      <c r="P4162" s="10" t="str">
        <f t="array" ref="P4162">_xlfn.XLOOKUP(A4162,subscriptions!B4162:B10004,subscriptions!C4162:C10004)</f>
        <v>Business</v>
      </c>
      <c r="Q4162" s="10" t="s">
        <v>194</v>
      </c>
      <c r="R4162" s="10" t="s">
        <v>129</v>
      </c>
      <c r="S4162" s="10" t="s">
        <v>293</v>
      </c>
    </row>
    <row r="4163">
      <c r="A4163" s="1" t="s">
        <v>5406</v>
      </c>
      <c r="B4163" s="1" t="s">
        <v>1460</v>
      </c>
      <c r="C4163" s="1" t="s">
        <v>871</v>
      </c>
      <c r="D4163" s="1" t="s">
        <v>27</v>
      </c>
      <c r="E4163" s="1" t="s">
        <v>239</v>
      </c>
      <c r="F4163" s="1" t="s">
        <v>3181</v>
      </c>
      <c r="G4163" s="1" t="s">
        <v>18747</v>
      </c>
      <c r="H4163" s="1" t="s">
        <v>18748</v>
      </c>
      <c r="I4163" s="4">
        <v>84.41972222222222</v>
      </c>
      <c r="J4163" s="1">
        <v>183.34</v>
      </c>
      <c r="K4163" s="1">
        <v>45.55</v>
      </c>
      <c r="M4163" s="10">
        <f t="array" ref="M4163">_xlfn.XLOOKUP(A4163,subscriptions!B4163:B10004,subscriptions!D4163:D10004)</f>
        <v>80</v>
      </c>
      <c r="N4163" s="10">
        <f t="array" ref="N4163">_xlfn.XLOOKUP(A4163,subscriptions!B4163:B10004,subscriptions!G4163:G10004)</f>
        <v>10</v>
      </c>
      <c r="O4163" s="10">
        <v>72.0</v>
      </c>
      <c r="P4163" s="10" t="str">
        <f t="array" ref="P4163">_xlfn.XLOOKUP(A4163,subscriptions!B4163:B10004,subscriptions!C4163:C10004)</f>
        <v>Roam</v>
      </c>
      <c r="Q4163" s="10" t="s">
        <v>128</v>
      </c>
      <c r="R4163" s="10" t="s">
        <v>148</v>
      </c>
      <c r="S4163" s="10" t="s">
        <v>1525</v>
      </c>
    </row>
    <row r="4164">
      <c r="A4164" s="1" t="s">
        <v>5407</v>
      </c>
      <c r="B4164" s="1" t="s">
        <v>295</v>
      </c>
      <c r="C4164" s="1" t="s">
        <v>871</v>
      </c>
      <c r="D4164" s="1" t="s">
        <v>153</v>
      </c>
      <c r="E4164" s="1" t="s">
        <v>111</v>
      </c>
      <c r="F4164" s="1" t="s">
        <v>1855</v>
      </c>
      <c r="G4164" s="1" t="s">
        <v>18749</v>
      </c>
      <c r="H4164" s="1" t="s">
        <v>18750</v>
      </c>
      <c r="I4164" s="4">
        <v>84.33752314814815</v>
      </c>
      <c r="J4164" s="1">
        <v>1244.01</v>
      </c>
      <c r="K4164" s="1">
        <v>261.39</v>
      </c>
      <c r="M4164" s="10">
        <f t="array" ref="M4164">_xlfn.XLOOKUP(A4164,subscriptions!B4164:B10004,subscriptions!D4164:D10004)</f>
        <v>120</v>
      </c>
      <c r="N4164" s="10">
        <f t="array" ref="N4164">_xlfn.XLOOKUP(A4164,subscriptions!B4164:B10004,subscriptions!G4164:G10004)</f>
        <v>20</v>
      </c>
      <c r="O4164" s="10">
        <v>96.0</v>
      </c>
      <c r="P4164" s="10" t="str">
        <f t="array" ref="P4164">_xlfn.XLOOKUP(A4164,subscriptions!B4164:B10004,subscriptions!C4164:C10004)</f>
        <v>Residential</v>
      </c>
      <c r="Q4164" s="10" t="s">
        <v>128</v>
      </c>
      <c r="R4164" s="10" t="s">
        <v>148</v>
      </c>
      <c r="S4164" s="10" t="s">
        <v>1961</v>
      </c>
    </row>
    <row r="4165">
      <c r="A4165" s="1" t="s">
        <v>5408</v>
      </c>
      <c r="B4165" s="1" t="s">
        <v>523</v>
      </c>
      <c r="C4165" s="1" t="s">
        <v>605</v>
      </c>
      <c r="D4165" s="1" t="s">
        <v>27</v>
      </c>
      <c r="E4165" s="1" t="s">
        <v>262</v>
      </c>
      <c r="F4165" s="1" t="s">
        <v>2985</v>
      </c>
      <c r="G4165" s="1" t="s">
        <v>18751</v>
      </c>
      <c r="H4165" s="1" t="s">
        <v>18752</v>
      </c>
      <c r="I4165" s="4">
        <v>84.4189699074074</v>
      </c>
      <c r="J4165" s="1">
        <v>767.0</v>
      </c>
      <c r="K4165" s="1">
        <v>120.51</v>
      </c>
      <c r="M4165" s="10">
        <f t="array" ref="M4165">_xlfn.XLOOKUP(A4165,subscriptions!B4165:B10004,subscriptions!D4165:D10004)</f>
        <v>120</v>
      </c>
      <c r="N4165" s="10">
        <f t="array" ref="N4165">_xlfn.XLOOKUP(A4165,subscriptions!B4165:B10004,subscriptions!G4165:G10004)</f>
        <v>0</v>
      </c>
      <c r="O4165" s="10">
        <v>120.0</v>
      </c>
      <c r="P4165" s="10" t="str">
        <f t="array" ref="P4165">_xlfn.XLOOKUP(A4165,subscriptions!B4165:B10004,subscriptions!C4165:C10004)</f>
        <v>Residential</v>
      </c>
      <c r="Q4165" s="10" t="s">
        <v>173</v>
      </c>
      <c r="R4165" s="10" t="s">
        <v>212</v>
      </c>
      <c r="S4165" s="10" t="s">
        <v>1822</v>
      </c>
    </row>
    <row r="4166">
      <c r="A4166" s="1" t="s">
        <v>5409</v>
      </c>
      <c r="B4166" s="1" t="s">
        <v>472</v>
      </c>
      <c r="C4166" s="1" t="s">
        <v>26</v>
      </c>
      <c r="D4166" s="1" t="s">
        <v>27</v>
      </c>
      <c r="E4166" s="1" t="s">
        <v>280</v>
      </c>
      <c r="F4166" s="1" t="s">
        <v>281</v>
      </c>
      <c r="G4166" s="1" t="s">
        <v>18753</v>
      </c>
      <c r="H4166" s="1" t="s">
        <v>18754</v>
      </c>
      <c r="I4166" s="4">
        <v>84.21074074074075</v>
      </c>
      <c r="J4166" s="1">
        <v>1451.43</v>
      </c>
      <c r="K4166" s="1">
        <v>220.88</v>
      </c>
      <c r="M4166" s="10">
        <f t="array" ref="M4166">_xlfn.XLOOKUP(A4166,subscriptions!B4166:B10004,subscriptions!D4166:D10004)</f>
        <v>80</v>
      </c>
      <c r="N4166" s="10">
        <f t="array" ref="N4166">_xlfn.XLOOKUP(A4166,subscriptions!B4166:B10004,subscriptions!G4166:G10004)</f>
        <v>5</v>
      </c>
      <c r="O4166" s="10">
        <v>76.0</v>
      </c>
      <c r="P4166" s="10" t="str">
        <f t="array" ref="P4166">_xlfn.XLOOKUP(A4166,subscriptions!B4166:B10004,subscriptions!C4166:C10004)</f>
        <v>Roam</v>
      </c>
      <c r="Q4166" s="10" t="s">
        <v>194</v>
      </c>
      <c r="R4166" s="10" t="s">
        <v>148</v>
      </c>
      <c r="S4166" s="10" t="s">
        <v>770</v>
      </c>
    </row>
    <row r="4167">
      <c r="A4167" s="1" t="s">
        <v>5410</v>
      </c>
      <c r="B4167" s="1" t="s">
        <v>109</v>
      </c>
      <c r="C4167" s="1" t="s">
        <v>178</v>
      </c>
      <c r="D4167" s="1" t="s">
        <v>27</v>
      </c>
      <c r="E4167" s="1" t="s">
        <v>631</v>
      </c>
      <c r="F4167" s="1" t="s">
        <v>2293</v>
      </c>
      <c r="G4167" s="1" t="s">
        <v>18755</v>
      </c>
      <c r="H4167" s="1" t="s">
        <v>18756</v>
      </c>
      <c r="I4167" s="4">
        <v>84.33626157407407</v>
      </c>
      <c r="J4167" s="1">
        <v>788.32</v>
      </c>
      <c r="K4167" s="1">
        <v>102.01</v>
      </c>
      <c r="M4167" s="10">
        <f t="array" ref="M4167">_xlfn.XLOOKUP(A4167,subscriptions!B4167:B10004,subscriptions!D4167:D10004)</f>
        <v>120</v>
      </c>
      <c r="N4167" s="10">
        <f t="array" ref="N4167">_xlfn.XLOOKUP(A4167,subscriptions!B4167:B10004,subscriptions!G4167:G10004)</f>
        <v>10</v>
      </c>
      <c r="O4167" s="10">
        <v>108.0</v>
      </c>
      <c r="P4167" s="10" t="str">
        <f t="array" ref="P4167">_xlfn.XLOOKUP(A4167,subscriptions!B4167:B10004,subscriptions!C4167:C10004)</f>
        <v>Residential</v>
      </c>
      <c r="Q4167" s="10" t="s">
        <v>128</v>
      </c>
      <c r="R4167" s="10" t="s">
        <v>212</v>
      </c>
      <c r="S4167" s="10" t="s">
        <v>1971</v>
      </c>
    </row>
    <row r="4168">
      <c r="A4168" s="1" t="s">
        <v>5413</v>
      </c>
      <c r="B4168" s="1" t="s">
        <v>1262</v>
      </c>
      <c r="C4168" s="1" t="s">
        <v>456</v>
      </c>
      <c r="D4168" s="1" t="s">
        <v>27</v>
      </c>
      <c r="E4168" s="1" t="s">
        <v>280</v>
      </c>
      <c r="F4168" s="1" t="s">
        <v>1706</v>
      </c>
      <c r="G4168" s="1" t="s">
        <v>18757</v>
      </c>
      <c r="H4168" s="1" t="s">
        <v>18758</v>
      </c>
      <c r="I4168" s="4">
        <v>84.17174768518518</v>
      </c>
      <c r="J4168" s="1">
        <v>462.25</v>
      </c>
      <c r="K4168" s="1">
        <v>97.12</v>
      </c>
      <c r="M4168" s="10">
        <f t="array" ref="M4168">_xlfn.XLOOKUP(A4168,subscriptions!B4168:B10004,subscriptions!D4168:D10004)</f>
        <v>120</v>
      </c>
      <c r="N4168" s="10">
        <f t="array" ref="N4168">_xlfn.XLOOKUP(A4168,subscriptions!B4168:B10004,subscriptions!G4168:G10004)</f>
        <v>20</v>
      </c>
      <c r="O4168" s="10">
        <v>96.0</v>
      </c>
      <c r="P4168" s="10" t="str">
        <f t="array" ref="P4168">_xlfn.XLOOKUP(A4168,subscriptions!B4168:B10004,subscriptions!C4168:C10004)</f>
        <v>Residential</v>
      </c>
      <c r="Q4168" s="10" t="s">
        <v>128</v>
      </c>
      <c r="R4168" s="10" t="s">
        <v>148</v>
      </c>
      <c r="S4168" s="10" t="s">
        <v>1082</v>
      </c>
    </row>
    <row r="4169">
      <c r="A4169" s="1" t="s">
        <v>5414</v>
      </c>
      <c r="B4169" s="1" t="s">
        <v>1844</v>
      </c>
      <c r="C4169" s="1" t="s">
        <v>391</v>
      </c>
      <c r="D4169" s="1" t="s">
        <v>153</v>
      </c>
      <c r="E4169" s="1" t="s">
        <v>179</v>
      </c>
      <c r="F4169" s="1" t="s">
        <v>844</v>
      </c>
      <c r="G4169" s="1" t="s">
        <v>18759</v>
      </c>
      <c r="H4169" s="1" t="s">
        <v>17403</v>
      </c>
      <c r="I4169" s="4">
        <v>84.2146875</v>
      </c>
      <c r="J4169" s="1">
        <v>199.67</v>
      </c>
      <c r="K4169" s="1">
        <v>36.07</v>
      </c>
      <c r="L4169" s="1">
        <v>100.0</v>
      </c>
      <c r="M4169" s="10">
        <f t="array" ref="M4169">_xlfn.XLOOKUP(A4169,subscriptions!B4169:B10004,subscriptions!D4169:D10004)</f>
        <v>250</v>
      </c>
      <c r="N4169" s="10">
        <f t="array" ref="N4169">_xlfn.XLOOKUP(A4169,subscriptions!B4169:B10004,subscriptions!G4169:G10004)</f>
        <v>0</v>
      </c>
      <c r="O4169" s="10">
        <v>250.0</v>
      </c>
      <c r="P4169" s="10" t="str">
        <f t="array" ref="P4169">_xlfn.XLOOKUP(A4169,subscriptions!B4169:B10004,subscriptions!C4169:C10004)</f>
        <v>Business</v>
      </c>
      <c r="Q4169" s="10" t="s">
        <v>173</v>
      </c>
      <c r="R4169" s="10" t="s">
        <v>129</v>
      </c>
      <c r="S4169" s="10" t="s">
        <v>3641</v>
      </c>
    </row>
    <row r="4170">
      <c r="A4170" s="1" t="s">
        <v>5415</v>
      </c>
      <c r="B4170" s="1" t="s">
        <v>197</v>
      </c>
      <c r="C4170" s="1" t="s">
        <v>152</v>
      </c>
      <c r="D4170" s="1" t="s">
        <v>153</v>
      </c>
      <c r="E4170" s="1" t="s">
        <v>179</v>
      </c>
      <c r="F4170" s="1" t="s">
        <v>844</v>
      </c>
      <c r="G4170" s="1" t="s">
        <v>18760</v>
      </c>
      <c r="H4170" s="1" t="s">
        <v>18761</v>
      </c>
      <c r="I4170" s="4">
        <v>84.25844907407408</v>
      </c>
      <c r="J4170" s="1">
        <v>617.33</v>
      </c>
      <c r="K4170" s="1">
        <v>169.97</v>
      </c>
      <c r="L4170" s="1">
        <v>100.0</v>
      </c>
      <c r="M4170" s="10">
        <f t="array" ref="M4170">_xlfn.XLOOKUP(A4170,subscriptions!B4170:B10004,subscriptions!D4170:D10004)</f>
        <v>120</v>
      </c>
      <c r="N4170" s="10">
        <f t="array" ref="N4170">_xlfn.XLOOKUP(A4170,subscriptions!B4170:B10004,subscriptions!G4170:G10004)</f>
        <v>5</v>
      </c>
      <c r="O4170" s="10">
        <v>114.0</v>
      </c>
      <c r="P4170" s="10" t="str">
        <f t="array" ref="P4170">_xlfn.XLOOKUP(A4170,subscriptions!B4170:B10004,subscriptions!C4170:C10004)</f>
        <v>Residential</v>
      </c>
      <c r="Q4170" s="10" t="s">
        <v>194</v>
      </c>
      <c r="R4170" s="10" t="s">
        <v>212</v>
      </c>
      <c r="S4170" s="10" t="s">
        <v>4148</v>
      </c>
    </row>
    <row r="4171">
      <c r="A4171" s="1" t="s">
        <v>5416</v>
      </c>
      <c r="B4171" s="1" t="s">
        <v>2018</v>
      </c>
      <c r="C4171" s="1" t="s">
        <v>473</v>
      </c>
      <c r="D4171" s="1" t="s">
        <v>27</v>
      </c>
      <c r="E4171" s="1" t="s">
        <v>631</v>
      </c>
      <c r="F4171" s="1" t="s">
        <v>1084</v>
      </c>
      <c r="G4171" s="1" t="s">
        <v>18762</v>
      </c>
      <c r="H4171" s="1" t="s">
        <v>18763</v>
      </c>
      <c r="I4171" s="4">
        <v>84.38021990740741</v>
      </c>
      <c r="J4171" s="1">
        <v>202.46</v>
      </c>
      <c r="K4171" s="1">
        <v>38.39</v>
      </c>
      <c r="M4171" s="10">
        <f t="array" ref="M4171">_xlfn.XLOOKUP(A4171,subscriptions!B4171:B10004,subscriptions!D4171:D10004)</f>
        <v>120</v>
      </c>
      <c r="N4171" s="10">
        <f t="array" ref="N4171">_xlfn.XLOOKUP(A4171,subscriptions!B4171:B10004,subscriptions!G4171:G10004)</f>
        <v>10</v>
      </c>
      <c r="O4171" s="10">
        <v>108.0</v>
      </c>
      <c r="P4171" s="10" t="str">
        <f t="array" ref="P4171">_xlfn.XLOOKUP(A4171,subscriptions!B4171:B10004,subscriptions!C4171:C10004)</f>
        <v>Residential</v>
      </c>
      <c r="Q4171" s="10" t="s">
        <v>128</v>
      </c>
      <c r="R4171" s="10" t="s">
        <v>212</v>
      </c>
      <c r="S4171" s="10" t="s">
        <v>698</v>
      </c>
    </row>
    <row r="4172">
      <c r="A4172" s="1" t="s">
        <v>5417</v>
      </c>
      <c r="B4172" s="1" t="s">
        <v>870</v>
      </c>
      <c r="C4172" s="1" t="s">
        <v>556</v>
      </c>
      <c r="D4172" s="1" t="s">
        <v>153</v>
      </c>
      <c r="E4172" s="1" t="s">
        <v>219</v>
      </c>
      <c r="F4172" s="1" t="s">
        <v>2446</v>
      </c>
      <c r="G4172" s="1" t="s">
        <v>18764</v>
      </c>
      <c r="H4172" s="1" t="s">
        <v>18765</v>
      </c>
      <c r="I4172" s="4">
        <v>84.38270833333333</v>
      </c>
      <c r="J4172" s="1">
        <v>342.01</v>
      </c>
      <c r="K4172" s="1">
        <v>41.25</v>
      </c>
      <c r="M4172" s="10">
        <f t="array" ref="M4172">_xlfn.XLOOKUP(A4172,subscriptions!B4172:B10004,subscriptions!D4172:D10004)</f>
        <v>120</v>
      </c>
      <c r="N4172" s="10">
        <f t="array" ref="N4172">_xlfn.XLOOKUP(A4172,subscriptions!B4172:B10004,subscriptions!G4172:G10004)</f>
        <v>20</v>
      </c>
      <c r="O4172" s="10">
        <v>96.0</v>
      </c>
      <c r="P4172" s="10" t="str">
        <f t="array" ref="P4172">_xlfn.XLOOKUP(A4172,subscriptions!B4172:B10004,subscriptions!C4172:C10004)</f>
        <v>Residential</v>
      </c>
      <c r="Q4172" s="10" t="s">
        <v>128</v>
      </c>
      <c r="R4172" s="10" t="s">
        <v>148</v>
      </c>
      <c r="S4172" s="10" t="s">
        <v>671</v>
      </c>
    </row>
    <row r="4173">
      <c r="A4173" s="1" t="s">
        <v>5418</v>
      </c>
      <c r="B4173" s="1" t="s">
        <v>150</v>
      </c>
      <c r="C4173" s="1" t="s">
        <v>237</v>
      </c>
      <c r="D4173" s="1" t="s">
        <v>153</v>
      </c>
      <c r="E4173" s="1" t="s">
        <v>28</v>
      </c>
      <c r="F4173" s="1" t="s">
        <v>313</v>
      </c>
      <c r="G4173" s="1" t="s">
        <v>18766</v>
      </c>
      <c r="H4173" s="1" t="s">
        <v>18767</v>
      </c>
      <c r="I4173" s="4">
        <v>84.25770833333333</v>
      </c>
      <c r="J4173" s="1">
        <v>6603.51</v>
      </c>
      <c r="K4173" s="1">
        <v>597.76</v>
      </c>
      <c r="M4173" s="10">
        <f t="array" ref="M4173">_xlfn.XLOOKUP(A4173,subscriptions!B4173:B10004,subscriptions!D4173:D10004)</f>
        <v>120</v>
      </c>
      <c r="N4173" s="10">
        <f t="array" ref="N4173">_xlfn.XLOOKUP(A4173,subscriptions!B4173:B10004,subscriptions!G4173:G10004)</f>
        <v>0</v>
      </c>
      <c r="O4173" s="10">
        <v>120.0</v>
      </c>
      <c r="P4173" s="10" t="str">
        <f t="array" ref="P4173">_xlfn.XLOOKUP(A4173,subscriptions!B4173:B10004,subscriptions!C4173:C10004)</f>
        <v>Residential</v>
      </c>
      <c r="Q4173" s="10" t="s">
        <v>173</v>
      </c>
      <c r="R4173" s="10" t="s">
        <v>212</v>
      </c>
      <c r="S4173" s="10" t="s">
        <v>603</v>
      </c>
    </row>
    <row r="4174">
      <c r="A4174" s="1" t="s">
        <v>5419</v>
      </c>
      <c r="B4174" s="1" t="s">
        <v>1262</v>
      </c>
      <c r="C4174" s="1" t="s">
        <v>1415</v>
      </c>
      <c r="D4174" s="1" t="s">
        <v>27</v>
      </c>
      <c r="E4174" s="1" t="s">
        <v>111</v>
      </c>
      <c r="F4174" s="1" t="s">
        <v>112</v>
      </c>
      <c r="G4174" s="1" t="s">
        <v>18768</v>
      </c>
      <c r="H4174" s="1" t="s">
        <v>18769</v>
      </c>
      <c r="I4174" s="4">
        <v>84.37574074074074</v>
      </c>
      <c r="J4174" s="1">
        <v>930.76</v>
      </c>
      <c r="K4174" s="1">
        <v>225.94</v>
      </c>
      <c r="M4174" s="10">
        <f t="array" ref="M4174">_xlfn.XLOOKUP(A4174,subscriptions!B4174:B10004,subscriptions!D4174:D10004)</f>
        <v>250</v>
      </c>
      <c r="N4174" s="10">
        <f t="array" ref="N4174">_xlfn.XLOOKUP(A4174,subscriptions!B4174:B10004,subscriptions!G4174:G10004)</f>
        <v>5</v>
      </c>
      <c r="O4174" s="10">
        <v>237.5</v>
      </c>
      <c r="P4174" s="10" t="str">
        <f t="array" ref="P4174">_xlfn.XLOOKUP(A4174,subscriptions!B4174:B10004,subscriptions!C4174:C10004)</f>
        <v>Business</v>
      </c>
      <c r="Q4174" s="10" t="s">
        <v>194</v>
      </c>
      <c r="R4174" s="10" t="s">
        <v>129</v>
      </c>
      <c r="S4174" s="10" t="s">
        <v>1442</v>
      </c>
    </row>
    <row r="4175">
      <c r="A4175" s="1" t="s">
        <v>5420</v>
      </c>
      <c r="B4175" s="1" t="s">
        <v>1972</v>
      </c>
      <c r="C4175" s="1" t="s">
        <v>1492</v>
      </c>
      <c r="D4175" s="1" t="s">
        <v>27</v>
      </c>
      <c r="E4175" s="1" t="s">
        <v>714</v>
      </c>
      <c r="F4175" s="1" t="s">
        <v>1730</v>
      </c>
      <c r="G4175" s="1" t="s">
        <v>18770</v>
      </c>
      <c r="H4175" s="1" t="s">
        <v>18771</v>
      </c>
      <c r="I4175" s="4">
        <v>84.34043981481481</v>
      </c>
      <c r="J4175" s="1">
        <v>1188.52</v>
      </c>
      <c r="K4175" s="1">
        <v>225.57</v>
      </c>
      <c r="M4175" s="10">
        <f t="array" ref="M4175">_xlfn.XLOOKUP(A4175,subscriptions!B4175:B10004,subscriptions!D4175:D10004)</f>
        <v>250</v>
      </c>
      <c r="N4175" s="10">
        <f t="array" ref="N4175">_xlfn.XLOOKUP(A4175,subscriptions!B4175:B10004,subscriptions!G4175:G10004)</f>
        <v>10</v>
      </c>
      <c r="O4175" s="10">
        <v>225.0</v>
      </c>
      <c r="P4175" s="10" t="str">
        <f t="array" ref="P4175">_xlfn.XLOOKUP(A4175,subscriptions!B4175:B10004,subscriptions!C4175:C10004)</f>
        <v>Business</v>
      </c>
      <c r="Q4175" s="10" t="s">
        <v>128</v>
      </c>
      <c r="R4175" s="10" t="s">
        <v>129</v>
      </c>
      <c r="S4175" s="10" t="s">
        <v>616</v>
      </c>
    </row>
    <row r="4176">
      <c r="A4176" s="1" t="s">
        <v>5421</v>
      </c>
      <c r="B4176" s="1" t="s">
        <v>455</v>
      </c>
      <c r="C4176" s="1" t="s">
        <v>1477</v>
      </c>
      <c r="D4176" s="1" t="s">
        <v>27</v>
      </c>
      <c r="E4176" s="1" t="s">
        <v>28</v>
      </c>
      <c r="F4176" s="1" t="s">
        <v>1639</v>
      </c>
      <c r="G4176" s="1" t="s">
        <v>18772</v>
      </c>
      <c r="H4176" s="1" t="s">
        <v>18773</v>
      </c>
      <c r="I4176" s="4">
        <v>84.2147337962963</v>
      </c>
      <c r="J4176" s="1">
        <v>3152.68</v>
      </c>
      <c r="K4176" s="1">
        <v>632.55</v>
      </c>
      <c r="M4176" s="10">
        <f t="array" ref="M4176">_xlfn.XLOOKUP(A4176,subscriptions!B4176:B10004,subscriptions!D4176:D10004)</f>
        <v>120</v>
      </c>
      <c r="N4176" s="10">
        <f t="array" ref="N4176">_xlfn.XLOOKUP(A4176,subscriptions!B4176:B10004,subscriptions!G4176:G10004)</f>
        <v>20</v>
      </c>
      <c r="O4176" s="10">
        <v>96.0</v>
      </c>
      <c r="P4176" s="10" t="str">
        <f t="array" ref="P4176">_xlfn.XLOOKUP(A4176,subscriptions!B4176:B10004,subscriptions!C4176:C10004)</f>
        <v>Residential</v>
      </c>
      <c r="Q4176" s="10" t="s">
        <v>128</v>
      </c>
      <c r="R4176" s="10" t="s">
        <v>148</v>
      </c>
      <c r="S4176" s="10" t="s">
        <v>3641</v>
      </c>
    </row>
    <row r="4177">
      <c r="A4177" s="1" t="s">
        <v>5424</v>
      </c>
      <c r="B4177" s="1" t="s">
        <v>1972</v>
      </c>
      <c r="C4177" s="1" t="s">
        <v>2007</v>
      </c>
      <c r="D4177" s="1" t="s">
        <v>27</v>
      </c>
      <c r="E4177" s="1" t="s">
        <v>262</v>
      </c>
      <c r="F4177" s="1" t="s">
        <v>263</v>
      </c>
      <c r="G4177" s="1" t="s">
        <v>18774</v>
      </c>
      <c r="H4177" s="1" t="s">
        <v>18775</v>
      </c>
      <c r="I4177" s="4">
        <v>84.21414351851851</v>
      </c>
      <c r="J4177" s="1">
        <v>8178.66</v>
      </c>
      <c r="K4177" s="1">
        <v>697.52</v>
      </c>
      <c r="M4177" s="10">
        <f t="array" ref="M4177">_xlfn.XLOOKUP(A4177,subscriptions!B4177:B10004,subscriptions!D4177:D10004)</f>
        <v>120</v>
      </c>
      <c r="N4177" s="10">
        <f t="array" ref="N4177">_xlfn.XLOOKUP(A4177,subscriptions!B4177:B10004,subscriptions!G4177:G10004)</f>
        <v>0</v>
      </c>
      <c r="O4177" s="10">
        <v>120.0</v>
      </c>
      <c r="P4177" s="10" t="str">
        <f t="array" ref="P4177">_xlfn.XLOOKUP(A4177,subscriptions!B4177:B10004,subscriptions!C4177:C10004)</f>
        <v>Residential</v>
      </c>
      <c r="Q4177" s="10" t="s">
        <v>173</v>
      </c>
      <c r="R4177" s="10" t="s">
        <v>212</v>
      </c>
      <c r="S4177" s="10" t="s">
        <v>388</v>
      </c>
    </row>
    <row r="4178">
      <c r="A4178" s="1" t="s">
        <v>5425</v>
      </c>
      <c r="B4178" s="1" t="s">
        <v>1844</v>
      </c>
      <c r="C4178" s="1" t="s">
        <v>1200</v>
      </c>
      <c r="D4178" s="1" t="s">
        <v>153</v>
      </c>
      <c r="E4178" s="1" t="s">
        <v>219</v>
      </c>
      <c r="F4178" s="1" t="s">
        <v>971</v>
      </c>
      <c r="G4178" s="1" t="s">
        <v>18776</v>
      </c>
      <c r="H4178" s="1" t="s">
        <v>18777</v>
      </c>
      <c r="I4178" s="4">
        <v>84.34184027777778</v>
      </c>
      <c r="J4178" s="1">
        <v>1360.98</v>
      </c>
      <c r="K4178" s="1">
        <v>147.33</v>
      </c>
      <c r="M4178" s="10">
        <f t="array" ref="M4178">_xlfn.XLOOKUP(A4178,subscriptions!B4178:B10004,subscriptions!D4178:D10004)</f>
        <v>120</v>
      </c>
      <c r="N4178" s="10">
        <f t="array" ref="N4178">_xlfn.XLOOKUP(A4178,subscriptions!B4178:B10004,subscriptions!G4178:G10004)</f>
        <v>5</v>
      </c>
      <c r="O4178" s="10">
        <v>114.0</v>
      </c>
      <c r="P4178" s="10" t="str">
        <f t="array" ref="P4178">_xlfn.XLOOKUP(A4178,subscriptions!B4178:B10004,subscriptions!C4178:C10004)</f>
        <v>Residential</v>
      </c>
      <c r="Q4178" s="10" t="s">
        <v>194</v>
      </c>
      <c r="R4178" s="10" t="s">
        <v>212</v>
      </c>
      <c r="S4178" s="10" t="s">
        <v>1703</v>
      </c>
    </row>
    <row r="4179">
      <c r="A4179" s="1" t="s">
        <v>5426</v>
      </c>
      <c r="B4179" s="1" t="s">
        <v>1460</v>
      </c>
      <c r="C4179" s="1" t="s">
        <v>556</v>
      </c>
      <c r="D4179" s="1" t="s">
        <v>27</v>
      </c>
      <c r="E4179" s="1" t="s">
        <v>219</v>
      </c>
      <c r="F4179" s="1" t="s">
        <v>1461</v>
      </c>
      <c r="G4179" s="1" t="s">
        <v>18778</v>
      </c>
      <c r="H4179" s="1" t="s">
        <v>18779</v>
      </c>
      <c r="I4179" s="4">
        <v>84.33909722222222</v>
      </c>
      <c r="J4179" s="1">
        <v>2560.76</v>
      </c>
      <c r="K4179" s="1">
        <v>410.16</v>
      </c>
      <c r="M4179" s="10">
        <f t="array" ref="M4179">_xlfn.XLOOKUP(A4179,subscriptions!B4179:B10004,subscriptions!D4179:D10004)</f>
        <v>250</v>
      </c>
      <c r="N4179" s="10">
        <f t="array" ref="N4179">_xlfn.XLOOKUP(A4179,subscriptions!B4179:B10004,subscriptions!G4179:G10004)</f>
        <v>10</v>
      </c>
      <c r="O4179" s="10">
        <v>225.0</v>
      </c>
      <c r="P4179" s="10" t="str">
        <f t="array" ref="P4179">_xlfn.XLOOKUP(A4179,subscriptions!B4179:B10004,subscriptions!C4179:C10004)</f>
        <v>Business</v>
      </c>
      <c r="Q4179" s="10" t="s">
        <v>128</v>
      </c>
      <c r="R4179" s="10" t="s">
        <v>129</v>
      </c>
      <c r="S4179" s="10" t="s">
        <v>2016</v>
      </c>
    </row>
    <row r="4180">
      <c r="A4180" s="1" t="s">
        <v>5427</v>
      </c>
      <c r="B4180" s="1" t="s">
        <v>1044</v>
      </c>
      <c r="C4180" s="1" t="s">
        <v>1833</v>
      </c>
      <c r="D4180" s="1" t="s">
        <v>27</v>
      </c>
      <c r="E4180" s="1" t="s">
        <v>179</v>
      </c>
      <c r="F4180" s="1" t="s">
        <v>357</v>
      </c>
      <c r="G4180" s="1" t="s">
        <v>18780</v>
      </c>
      <c r="H4180" s="1" t="s">
        <v>18781</v>
      </c>
      <c r="I4180" s="4">
        <v>84.25863425925925</v>
      </c>
      <c r="J4180" s="1">
        <v>643.88</v>
      </c>
      <c r="K4180" s="1">
        <v>108.2</v>
      </c>
      <c r="L4180" s="1">
        <v>100.0</v>
      </c>
      <c r="M4180" s="10">
        <f t="array" ref="M4180">_xlfn.XLOOKUP(A4180,subscriptions!B4180:B10004,subscriptions!D4180:D10004)</f>
        <v>120</v>
      </c>
      <c r="N4180" s="10">
        <f t="array" ref="N4180">_xlfn.XLOOKUP(A4180,subscriptions!B4180:B10004,subscriptions!G4180:G10004)</f>
        <v>20</v>
      </c>
      <c r="O4180" s="10">
        <v>96.0</v>
      </c>
      <c r="P4180" s="10" t="str">
        <f t="array" ref="P4180">_xlfn.XLOOKUP(A4180,subscriptions!B4180:B10004,subscriptions!C4180:C10004)</f>
        <v>Residential</v>
      </c>
      <c r="Q4180" s="10" t="s">
        <v>128</v>
      </c>
      <c r="R4180" s="10" t="s">
        <v>148</v>
      </c>
      <c r="S4180" s="10" t="s">
        <v>4148</v>
      </c>
    </row>
    <row r="4181">
      <c r="A4181" s="1" t="s">
        <v>5428</v>
      </c>
      <c r="B4181" s="1" t="s">
        <v>1491</v>
      </c>
      <c r="C4181" s="1" t="s">
        <v>441</v>
      </c>
      <c r="D4181" s="1" t="s">
        <v>153</v>
      </c>
      <c r="E4181" s="1" t="s">
        <v>332</v>
      </c>
      <c r="F4181" s="1" t="s">
        <v>1749</v>
      </c>
      <c r="G4181" s="1" t="s">
        <v>18782</v>
      </c>
      <c r="H4181" s="1" t="s">
        <v>18783</v>
      </c>
      <c r="I4181" s="4">
        <v>84.38288194444445</v>
      </c>
      <c r="J4181" s="1">
        <v>597.37</v>
      </c>
      <c r="K4181" s="1">
        <v>53.9</v>
      </c>
      <c r="M4181" s="10">
        <f t="array" ref="M4181">_xlfn.XLOOKUP(A4181,subscriptions!B4181:B10004,subscriptions!D4181:D10004)</f>
        <v>250</v>
      </c>
      <c r="N4181" s="10">
        <f t="array" ref="N4181">_xlfn.XLOOKUP(A4181,subscriptions!B4181:B10004,subscriptions!G4181:G10004)</f>
        <v>0</v>
      </c>
      <c r="O4181" s="10">
        <v>250.0</v>
      </c>
      <c r="P4181" s="10" t="str">
        <f t="array" ref="P4181">_xlfn.XLOOKUP(A4181,subscriptions!B4181:B10004,subscriptions!C4181:C10004)</f>
        <v>Business</v>
      </c>
      <c r="Q4181" s="10" t="s">
        <v>173</v>
      </c>
      <c r="R4181" s="10" t="s">
        <v>129</v>
      </c>
      <c r="S4181" s="10" t="s">
        <v>671</v>
      </c>
    </row>
    <row r="4182">
      <c r="A4182" s="1" t="s">
        <v>5429</v>
      </c>
      <c r="B4182" s="1" t="s">
        <v>1387</v>
      </c>
      <c r="C4182" s="1" t="s">
        <v>3912</v>
      </c>
      <c r="D4182" s="1" t="s">
        <v>27</v>
      </c>
      <c r="E4182" s="1" t="s">
        <v>111</v>
      </c>
      <c r="F4182" s="1" t="s">
        <v>1917</v>
      </c>
      <c r="G4182" s="1" t="s">
        <v>18784</v>
      </c>
      <c r="H4182" s="1" t="s">
        <v>18785</v>
      </c>
      <c r="I4182" s="4">
        <v>84.25556712962963</v>
      </c>
      <c r="J4182" s="1">
        <v>823.01</v>
      </c>
      <c r="K4182" s="1">
        <v>77.89</v>
      </c>
      <c r="M4182" s="10">
        <f t="array" ref="M4182">_xlfn.XLOOKUP(A4182,subscriptions!B4182:B10004,subscriptions!D4182:D10004)</f>
        <v>50</v>
      </c>
      <c r="N4182" s="10">
        <f t="array" ref="N4182">_xlfn.XLOOKUP(A4182,subscriptions!B4182:B10004,subscriptions!G4182:G10004)</f>
        <v>5</v>
      </c>
      <c r="O4182" s="10">
        <v>47.5</v>
      </c>
      <c r="P4182" s="10" t="str">
        <f t="array" ref="P4182">_xlfn.XLOOKUP(A4182,subscriptions!B4182:B10004,subscriptions!C4182:C10004)</f>
        <v>Mini</v>
      </c>
      <c r="Q4182" s="10" t="s">
        <v>194</v>
      </c>
      <c r="R4182" s="10" t="s">
        <v>148</v>
      </c>
      <c r="S4182" s="10" t="s">
        <v>1156</v>
      </c>
    </row>
    <row r="4183">
      <c r="A4183" s="1" t="s">
        <v>5430</v>
      </c>
      <c r="B4183" s="1" t="s">
        <v>2534</v>
      </c>
      <c r="C4183" s="1" t="s">
        <v>279</v>
      </c>
      <c r="D4183" s="1" t="s">
        <v>153</v>
      </c>
      <c r="E4183" s="1" t="s">
        <v>262</v>
      </c>
      <c r="F4183" s="1" t="s">
        <v>2853</v>
      </c>
      <c r="G4183" s="1" t="s">
        <v>18786</v>
      </c>
      <c r="H4183" s="1" t="s">
        <v>18787</v>
      </c>
      <c r="I4183" s="4">
        <v>84.29268518518519</v>
      </c>
      <c r="J4183" s="1">
        <v>1724.43</v>
      </c>
      <c r="K4183" s="1">
        <v>200.37</v>
      </c>
      <c r="M4183" s="10">
        <f t="array" ref="M4183">_xlfn.XLOOKUP(A4183,subscriptions!B4183:B10004,subscriptions!D4183:D10004)</f>
        <v>120</v>
      </c>
      <c r="N4183" s="10">
        <f t="array" ref="N4183">_xlfn.XLOOKUP(A4183,subscriptions!B4183:B10004,subscriptions!G4183:G10004)</f>
        <v>10</v>
      </c>
      <c r="O4183" s="10">
        <v>108.0</v>
      </c>
      <c r="P4183" s="10" t="str">
        <f t="array" ref="P4183">_xlfn.XLOOKUP(A4183,subscriptions!B4183:B10004,subscriptions!C4183:C10004)</f>
        <v>Residential</v>
      </c>
      <c r="Q4183" s="10" t="s">
        <v>128</v>
      </c>
      <c r="R4183" s="10" t="s">
        <v>212</v>
      </c>
      <c r="S4183" s="10" t="s">
        <v>587</v>
      </c>
    </row>
    <row r="4184">
      <c r="A4184" s="1" t="s">
        <v>5431</v>
      </c>
      <c r="B4184" s="1" t="s">
        <v>2279</v>
      </c>
      <c r="C4184" s="1" t="s">
        <v>827</v>
      </c>
      <c r="D4184" s="1" t="s">
        <v>153</v>
      </c>
      <c r="E4184" s="1" t="s">
        <v>219</v>
      </c>
      <c r="F4184" s="1" t="s">
        <v>1461</v>
      </c>
      <c r="G4184" s="1" t="s">
        <v>18788</v>
      </c>
      <c r="H4184" s="1" t="s">
        <v>18789</v>
      </c>
      <c r="I4184" s="4">
        <v>84.37945601851852</v>
      </c>
      <c r="J4184" s="1">
        <v>1769.46</v>
      </c>
      <c r="K4184" s="1">
        <v>401.77</v>
      </c>
      <c r="M4184" s="10">
        <f t="array" ref="M4184">_xlfn.XLOOKUP(A4184,subscriptions!B4184:B10004,subscriptions!D4184:D10004)</f>
        <v>120</v>
      </c>
      <c r="N4184" s="10">
        <f t="array" ref="N4184">_xlfn.XLOOKUP(A4184,subscriptions!B4184:B10004,subscriptions!G4184:G10004)</f>
        <v>20</v>
      </c>
      <c r="O4184" s="10">
        <v>96.0</v>
      </c>
      <c r="P4184" s="10" t="str">
        <f t="array" ref="P4184">_xlfn.XLOOKUP(A4184,subscriptions!B4184:B10004,subscriptions!C4184:C10004)</f>
        <v>Residential</v>
      </c>
      <c r="Q4184" s="10" t="s">
        <v>128</v>
      </c>
      <c r="R4184" s="10" t="s">
        <v>148</v>
      </c>
      <c r="S4184" s="10" t="s">
        <v>2380</v>
      </c>
    </row>
    <row r="4185">
      <c r="A4185" s="1" t="s">
        <v>5432</v>
      </c>
      <c r="B4185" s="1" t="s">
        <v>1506</v>
      </c>
      <c r="C4185" s="1" t="s">
        <v>1876</v>
      </c>
      <c r="D4185" s="1" t="s">
        <v>27</v>
      </c>
      <c r="E4185" s="1" t="s">
        <v>280</v>
      </c>
      <c r="F4185" s="1" t="s">
        <v>873</v>
      </c>
      <c r="G4185" s="1" t="s">
        <v>18790</v>
      </c>
      <c r="H4185" s="1" t="s">
        <v>18791</v>
      </c>
      <c r="I4185" s="4">
        <v>84.2967824074074</v>
      </c>
      <c r="J4185" s="1">
        <v>618.03</v>
      </c>
      <c r="K4185" s="1">
        <v>131.03</v>
      </c>
      <c r="M4185" s="10">
        <f t="array" ref="M4185">_xlfn.XLOOKUP(A4185,subscriptions!B4185:B10004,subscriptions!D4185:D10004)</f>
        <v>120</v>
      </c>
      <c r="N4185" s="10">
        <f t="array" ref="N4185">_xlfn.XLOOKUP(A4185,subscriptions!B4185:B10004,subscriptions!G4185:G10004)</f>
        <v>0</v>
      </c>
      <c r="O4185" s="10">
        <v>120.0</v>
      </c>
      <c r="P4185" s="10" t="str">
        <f t="array" ref="P4185">_xlfn.XLOOKUP(A4185,subscriptions!B4185:B10004,subscriptions!C4185:C10004)</f>
        <v>Residential</v>
      </c>
      <c r="Q4185" s="10" t="s">
        <v>173</v>
      </c>
      <c r="R4185" s="10" t="s">
        <v>212</v>
      </c>
      <c r="S4185" s="10" t="s">
        <v>373</v>
      </c>
    </row>
    <row r="4186">
      <c r="A4186" s="1" t="s">
        <v>5435</v>
      </c>
      <c r="B4186" s="1" t="s">
        <v>941</v>
      </c>
      <c r="C4186" s="1" t="s">
        <v>1388</v>
      </c>
      <c r="D4186" s="1" t="s">
        <v>27</v>
      </c>
      <c r="E4186" s="1" t="s">
        <v>332</v>
      </c>
      <c r="F4186" s="1" t="s">
        <v>788</v>
      </c>
      <c r="G4186" s="1" t="s">
        <v>18792</v>
      </c>
      <c r="H4186" s="1" t="s">
        <v>18793</v>
      </c>
      <c r="I4186" s="4">
        <v>84.16748842592592</v>
      </c>
      <c r="J4186" s="1">
        <v>264.44</v>
      </c>
      <c r="K4186" s="1">
        <v>37.85</v>
      </c>
      <c r="M4186" s="10">
        <f t="array" ref="M4186">_xlfn.XLOOKUP(A4186,subscriptions!B4186:B10004,subscriptions!D4186:D10004)</f>
        <v>80</v>
      </c>
      <c r="N4186" s="10">
        <f t="array" ref="N4186">_xlfn.XLOOKUP(A4186,subscriptions!B4186:B10004,subscriptions!G4186:G10004)</f>
        <v>5</v>
      </c>
      <c r="O4186" s="10">
        <v>76.0</v>
      </c>
      <c r="P4186" s="10" t="str">
        <f t="array" ref="P4186">_xlfn.XLOOKUP(A4186,subscriptions!B4186:B10004,subscriptions!C4186:C10004)</f>
        <v>Roam</v>
      </c>
      <c r="Q4186" s="10" t="s">
        <v>194</v>
      </c>
      <c r="R4186" s="10" t="s">
        <v>148</v>
      </c>
      <c r="S4186" s="10" t="s">
        <v>1412</v>
      </c>
    </row>
    <row r="4187">
      <c r="A4187" s="1" t="s">
        <v>5436</v>
      </c>
      <c r="B4187" s="1" t="s">
        <v>132</v>
      </c>
      <c r="C4187" s="1" t="s">
        <v>426</v>
      </c>
      <c r="D4187" s="1" t="s">
        <v>27</v>
      </c>
      <c r="E4187" s="1" t="s">
        <v>239</v>
      </c>
      <c r="F4187" s="1" t="s">
        <v>606</v>
      </c>
      <c r="G4187" s="1" t="s">
        <v>18794</v>
      </c>
      <c r="H4187" s="1" t="s">
        <v>18795</v>
      </c>
      <c r="I4187" s="4">
        <v>84.3821875</v>
      </c>
      <c r="J4187" s="1">
        <v>1551.12</v>
      </c>
      <c r="K4187" s="1">
        <v>179.85</v>
      </c>
      <c r="M4187" s="10">
        <f t="array" ref="M4187">_xlfn.XLOOKUP(A4187,subscriptions!B4187:B10004,subscriptions!D4187:D10004)</f>
        <v>120</v>
      </c>
      <c r="N4187" s="10">
        <f t="array" ref="N4187">_xlfn.XLOOKUP(A4187,subscriptions!B4187:B10004,subscriptions!G4187:G10004)</f>
        <v>10</v>
      </c>
      <c r="O4187" s="10">
        <v>108.0</v>
      </c>
      <c r="P4187" s="10" t="str">
        <f t="array" ref="P4187">_xlfn.XLOOKUP(A4187,subscriptions!B4187:B10004,subscriptions!C4187:C10004)</f>
        <v>Residential</v>
      </c>
      <c r="Q4187" s="10" t="s">
        <v>128</v>
      </c>
      <c r="R4187" s="10" t="s">
        <v>212</v>
      </c>
      <c r="S4187" s="10" t="s">
        <v>293</v>
      </c>
    </row>
    <row r="4188">
      <c r="A4188" s="1" t="s">
        <v>5437</v>
      </c>
      <c r="B4188" s="1" t="s">
        <v>555</v>
      </c>
      <c r="C4188" s="1" t="s">
        <v>1507</v>
      </c>
      <c r="D4188" s="1" t="s">
        <v>153</v>
      </c>
      <c r="E4188" s="1" t="s">
        <v>28</v>
      </c>
      <c r="F4188" s="1" t="s">
        <v>1639</v>
      </c>
      <c r="G4188" s="1" t="s">
        <v>18796</v>
      </c>
      <c r="H4188" s="1" t="s">
        <v>18797</v>
      </c>
      <c r="I4188" s="4">
        <v>84.29730324074075</v>
      </c>
      <c r="J4188" s="1">
        <v>256.01</v>
      </c>
      <c r="K4188" s="1">
        <v>71.04</v>
      </c>
      <c r="M4188" s="10">
        <f t="array" ref="M4188">_xlfn.XLOOKUP(A4188,subscriptions!B4188:B10004,subscriptions!D4188:D10004)</f>
        <v>120</v>
      </c>
      <c r="N4188" s="10">
        <f t="array" ref="N4188">_xlfn.XLOOKUP(A4188,subscriptions!B4188:B10004,subscriptions!G4188:G10004)</f>
        <v>20</v>
      </c>
      <c r="O4188" s="10">
        <v>96.0</v>
      </c>
      <c r="P4188" s="10" t="str">
        <f t="array" ref="P4188">_xlfn.XLOOKUP(A4188,subscriptions!B4188:B10004,subscriptions!C4188:C10004)</f>
        <v>Residential</v>
      </c>
      <c r="Q4188" s="10" t="s">
        <v>128</v>
      </c>
      <c r="R4188" s="10" t="s">
        <v>148</v>
      </c>
      <c r="S4188" s="10" t="s">
        <v>407</v>
      </c>
    </row>
    <row r="4189">
      <c r="A4189" s="1" t="s">
        <v>5438</v>
      </c>
      <c r="B4189" s="1" t="s">
        <v>589</v>
      </c>
      <c r="C4189" s="1" t="s">
        <v>1251</v>
      </c>
      <c r="D4189" s="1" t="s">
        <v>153</v>
      </c>
      <c r="E4189" s="1" t="s">
        <v>280</v>
      </c>
      <c r="F4189" s="1" t="s">
        <v>1478</v>
      </c>
      <c r="G4189" s="1" t="s">
        <v>18798</v>
      </c>
      <c r="H4189" s="1" t="s">
        <v>18799</v>
      </c>
      <c r="I4189" s="4">
        <v>84.33780092592593</v>
      </c>
      <c r="J4189" s="1">
        <v>1345.88</v>
      </c>
      <c r="K4189" s="1">
        <v>302.69</v>
      </c>
      <c r="M4189" s="10">
        <f t="array" ref="M4189">_xlfn.XLOOKUP(A4189,subscriptions!B4189:B10004,subscriptions!D4189:D10004)</f>
        <v>120</v>
      </c>
      <c r="N4189" s="10">
        <f t="array" ref="N4189">_xlfn.XLOOKUP(A4189,subscriptions!B4189:B10004,subscriptions!G4189:G10004)</f>
        <v>0</v>
      </c>
      <c r="O4189" s="10">
        <v>120.0</v>
      </c>
      <c r="P4189" s="10" t="str">
        <f t="array" ref="P4189">_xlfn.XLOOKUP(A4189,subscriptions!B4189:B10004,subscriptions!C4189:C10004)</f>
        <v>Residential</v>
      </c>
      <c r="Q4189" s="10" t="s">
        <v>173</v>
      </c>
      <c r="R4189" s="10" t="s">
        <v>212</v>
      </c>
      <c r="S4189" s="10" t="s">
        <v>1961</v>
      </c>
    </row>
    <row r="4190">
      <c r="A4190" s="1" t="s">
        <v>5439</v>
      </c>
      <c r="B4190" s="1" t="s">
        <v>657</v>
      </c>
      <c r="C4190" s="1" t="s">
        <v>279</v>
      </c>
      <c r="D4190" s="1" t="s">
        <v>153</v>
      </c>
      <c r="E4190" s="1" t="s">
        <v>280</v>
      </c>
      <c r="F4190" s="1" t="s">
        <v>411</v>
      </c>
      <c r="G4190" s="1" t="s">
        <v>18800</v>
      </c>
      <c r="H4190" s="1" t="s">
        <v>18801</v>
      </c>
      <c r="I4190" s="4">
        <v>84.16961805555556</v>
      </c>
      <c r="J4190" s="1">
        <v>1823.43</v>
      </c>
      <c r="K4190" s="1">
        <v>343.63</v>
      </c>
      <c r="M4190" s="10">
        <f t="array" ref="M4190">_xlfn.XLOOKUP(A4190,subscriptions!B4190:B10004,subscriptions!D4190:D10004)</f>
        <v>120</v>
      </c>
      <c r="N4190" s="10">
        <f t="array" ref="N4190">_xlfn.XLOOKUP(A4190,subscriptions!B4190:B10004,subscriptions!G4190:G10004)</f>
        <v>5</v>
      </c>
      <c r="O4190" s="10">
        <v>114.0</v>
      </c>
      <c r="P4190" s="10" t="str">
        <f t="array" ref="P4190">_xlfn.XLOOKUP(A4190,subscriptions!B4190:B10004,subscriptions!C4190:C10004)</f>
        <v>Residential</v>
      </c>
      <c r="Q4190" s="10" t="s">
        <v>194</v>
      </c>
      <c r="R4190" s="10" t="s">
        <v>212</v>
      </c>
      <c r="S4190" s="10" t="s">
        <v>213</v>
      </c>
    </row>
    <row r="4191">
      <c r="A4191" s="1" t="s">
        <v>5440</v>
      </c>
      <c r="B4191" s="1" t="s">
        <v>1844</v>
      </c>
      <c r="C4191" s="1" t="s">
        <v>1100</v>
      </c>
      <c r="D4191" s="1" t="s">
        <v>153</v>
      </c>
      <c r="E4191" s="1" t="s">
        <v>179</v>
      </c>
      <c r="F4191" s="1" t="s">
        <v>4595</v>
      </c>
      <c r="G4191" s="1" t="s">
        <v>18802</v>
      </c>
      <c r="H4191" s="1" t="s">
        <v>18803</v>
      </c>
      <c r="I4191" s="4">
        <v>84.2982175925926</v>
      </c>
      <c r="J4191" s="1">
        <v>1859.02</v>
      </c>
      <c r="K4191" s="1">
        <v>414.03</v>
      </c>
      <c r="L4191" s="1">
        <v>100.0</v>
      </c>
      <c r="M4191" s="10">
        <f t="array" ref="M4191">_xlfn.XLOOKUP(A4191,subscriptions!B4191:B10004,subscriptions!D4191:D10004)</f>
        <v>120</v>
      </c>
      <c r="N4191" s="10">
        <f t="array" ref="N4191">_xlfn.XLOOKUP(A4191,subscriptions!B4191:B10004,subscriptions!G4191:G10004)</f>
        <v>10</v>
      </c>
      <c r="O4191" s="10">
        <v>108.0</v>
      </c>
      <c r="P4191" s="10" t="str">
        <f t="array" ref="P4191">_xlfn.XLOOKUP(A4191,subscriptions!B4191:B10004,subscriptions!C4191:C10004)</f>
        <v>Residential</v>
      </c>
      <c r="Q4191" s="10" t="s">
        <v>128</v>
      </c>
      <c r="R4191" s="10" t="s">
        <v>212</v>
      </c>
      <c r="S4191" s="10" t="s">
        <v>785</v>
      </c>
    </row>
    <row r="4192">
      <c r="A4192" s="1" t="s">
        <v>5441</v>
      </c>
      <c r="B4192" s="1" t="s">
        <v>236</v>
      </c>
      <c r="C4192" s="1" t="s">
        <v>524</v>
      </c>
      <c r="D4192" s="1" t="s">
        <v>153</v>
      </c>
      <c r="E4192" s="1" t="s">
        <v>239</v>
      </c>
      <c r="F4192" s="1" t="s">
        <v>2132</v>
      </c>
      <c r="G4192" s="1" t="s">
        <v>18804</v>
      </c>
      <c r="H4192" s="1" t="s">
        <v>18805</v>
      </c>
      <c r="I4192" s="4">
        <v>84.21697916666666</v>
      </c>
      <c r="J4192" s="1">
        <v>2150.42</v>
      </c>
      <c r="K4192" s="1">
        <v>498.48</v>
      </c>
      <c r="M4192" s="10">
        <f t="array" ref="M4192">_xlfn.XLOOKUP(A4192,subscriptions!B4192:B10004,subscriptions!D4192:D10004)</f>
        <v>80</v>
      </c>
      <c r="N4192" s="10">
        <f t="array" ref="N4192">_xlfn.XLOOKUP(A4192,subscriptions!B4192:B10004,subscriptions!G4192:G10004)</f>
        <v>20</v>
      </c>
      <c r="O4192" s="10">
        <v>64.0</v>
      </c>
      <c r="P4192" s="10" t="str">
        <f t="array" ref="P4192">_xlfn.XLOOKUP(A4192,subscriptions!B4192:B10004,subscriptions!C4192:C10004)</f>
        <v>Roam</v>
      </c>
      <c r="Q4192" s="10" t="s">
        <v>128</v>
      </c>
      <c r="R4192" s="10" t="s">
        <v>148</v>
      </c>
      <c r="S4192" s="10" t="s">
        <v>453</v>
      </c>
    </row>
    <row r="4193">
      <c r="A4193" s="1" t="s">
        <v>5444</v>
      </c>
      <c r="B4193" s="1" t="s">
        <v>425</v>
      </c>
      <c r="C4193" s="1" t="s">
        <v>786</v>
      </c>
      <c r="D4193" s="1" t="s">
        <v>153</v>
      </c>
      <c r="E4193" s="1" t="s">
        <v>239</v>
      </c>
      <c r="F4193" s="1" t="s">
        <v>2132</v>
      </c>
      <c r="G4193" s="1" t="s">
        <v>18806</v>
      </c>
      <c r="H4193" s="1" t="s">
        <v>18807</v>
      </c>
      <c r="I4193" s="4">
        <v>84.21278935185185</v>
      </c>
      <c r="J4193" s="1">
        <v>3143.69</v>
      </c>
      <c r="K4193" s="1">
        <v>747.7</v>
      </c>
      <c r="M4193" s="10">
        <f t="array" ref="M4193">_xlfn.XLOOKUP(A4193,subscriptions!B4193:B10004,subscriptions!D4193:D10004)</f>
        <v>120</v>
      </c>
      <c r="N4193" s="10">
        <f t="array" ref="N4193">_xlfn.XLOOKUP(A4193,subscriptions!B4193:B10004,subscriptions!G4193:G10004)</f>
        <v>0</v>
      </c>
      <c r="O4193" s="10">
        <v>120.0</v>
      </c>
      <c r="P4193" s="10" t="str">
        <f t="array" ref="P4193">_xlfn.XLOOKUP(A4193,subscriptions!B4193:B10004,subscriptions!C4193:C10004)</f>
        <v>Residential</v>
      </c>
      <c r="Q4193" s="10" t="s">
        <v>173</v>
      </c>
      <c r="R4193" s="10" t="s">
        <v>212</v>
      </c>
      <c r="S4193" s="10" t="s">
        <v>813</v>
      </c>
    </row>
    <row r="4194">
      <c r="A4194" s="1" t="s">
        <v>5445</v>
      </c>
      <c r="B4194" s="1" t="s">
        <v>1664</v>
      </c>
      <c r="C4194" s="1" t="s">
        <v>1876</v>
      </c>
      <c r="D4194" s="1" t="s">
        <v>153</v>
      </c>
      <c r="E4194" s="1" t="s">
        <v>179</v>
      </c>
      <c r="F4194" s="1" t="s">
        <v>1760</v>
      </c>
      <c r="G4194" s="1" t="s">
        <v>18808</v>
      </c>
      <c r="H4194" s="1" t="s">
        <v>18809</v>
      </c>
      <c r="I4194" s="4">
        <v>84.33846064814814</v>
      </c>
      <c r="J4194" s="1">
        <v>1089.6</v>
      </c>
      <c r="K4194" s="1">
        <v>153.37</v>
      </c>
      <c r="L4194" s="1">
        <v>100.0</v>
      </c>
      <c r="M4194" s="10">
        <f t="array" ref="M4194">_xlfn.XLOOKUP(A4194,subscriptions!B4194:B10004,subscriptions!D4194:D10004)</f>
        <v>120</v>
      </c>
      <c r="N4194" s="10">
        <f t="array" ref="N4194">_xlfn.XLOOKUP(A4194,subscriptions!B4194:B10004,subscriptions!G4194:G10004)</f>
        <v>5</v>
      </c>
      <c r="O4194" s="10">
        <v>114.0</v>
      </c>
      <c r="P4194" s="10" t="str">
        <f t="array" ref="P4194">_xlfn.XLOOKUP(A4194,subscriptions!B4194:B10004,subscriptions!C4194:C10004)</f>
        <v>Residential</v>
      </c>
      <c r="Q4194" s="10" t="s">
        <v>194</v>
      </c>
      <c r="R4194" s="10" t="s">
        <v>212</v>
      </c>
      <c r="S4194" s="10" t="s">
        <v>2086</v>
      </c>
    </row>
    <row r="4195">
      <c r="A4195" s="1" t="s">
        <v>5446</v>
      </c>
      <c r="B4195" s="1" t="s">
        <v>657</v>
      </c>
      <c r="C4195" s="1" t="s">
        <v>456</v>
      </c>
      <c r="D4195" s="1" t="s">
        <v>153</v>
      </c>
      <c r="E4195" s="1" t="s">
        <v>280</v>
      </c>
      <c r="F4195" s="1" t="s">
        <v>494</v>
      </c>
      <c r="G4195" s="1" t="s">
        <v>18810</v>
      </c>
      <c r="H4195" s="1" t="s">
        <v>18811</v>
      </c>
      <c r="I4195" s="4">
        <v>84.37793981481481</v>
      </c>
      <c r="J4195" s="1">
        <v>2015.39</v>
      </c>
      <c r="K4195" s="1">
        <v>339.97</v>
      </c>
      <c r="M4195" s="10">
        <f t="array" ref="M4195">_xlfn.XLOOKUP(A4195,subscriptions!B4195:B10004,subscriptions!D4195:D10004)</f>
        <v>120</v>
      </c>
      <c r="N4195" s="10">
        <f t="array" ref="N4195">_xlfn.XLOOKUP(A4195,subscriptions!B4195:B10004,subscriptions!G4195:G10004)</f>
        <v>10</v>
      </c>
      <c r="O4195" s="10">
        <v>108.0</v>
      </c>
      <c r="P4195" s="10" t="str">
        <f t="array" ref="P4195">_xlfn.XLOOKUP(A4195,subscriptions!B4195:B10004,subscriptions!C4195:C10004)</f>
        <v>Residential</v>
      </c>
      <c r="Q4195" s="10" t="s">
        <v>128</v>
      </c>
      <c r="R4195" s="10" t="s">
        <v>212</v>
      </c>
      <c r="S4195" s="10" t="s">
        <v>1302</v>
      </c>
    </row>
    <row r="4196">
      <c r="A4196" s="1" t="s">
        <v>5447</v>
      </c>
      <c r="B4196" s="1" t="s">
        <v>508</v>
      </c>
      <c r="C4196" s="1" t="s">
        <v>1477</v>
      </c>
      <c r="D4196" s="1" t="s">
        <v>153</v>
      </c>
      <c r="E4196" s="1" t="s">
        <v>28</v>
      </c>
      <c r="F4196" s="1" t="s">
        <v>2097</v>
      </c>
      <c r="G4196" s="1" t="s">
        <v>18812</v>
      </c>
      <c r="H4196" s="1" t="s">
        <v>18813</v>
      </c>
      <c r="I4196" s="4">
        <v>84.2965625</v>
      </c>
      <c r="J4196" s="1">
        <v>1498.11</v>
      </c>
      <c r="K4196" s="1">
        <v>304.56</v>
      </c>
      <c r="M4196" s="10">
        <f t="array" ref="M4196">_xlfn.XLOOKUP(A4196,subscriptions!B4196:B10004,subscriptions!D4196:D10004)</f>
        <v>120</v>
      </c>
      <c r="N4196" s="10">
        <f t="array" ref="N4196">_xlfn.XLOOKUP(A4196,subscriptions!B4196:B10004,subscriptions!G4196:G10004)</f>
        <v>20</v>
      </c>
      <c r="O4196" s="10">
        <v>96.0</v>
      </c>
      <c r="P4196" s="10" t="str">
        <f t="array" ref="P4196">_xlfn.XLOOKUP(A4196,subscriptions!B4196:B10004,subscriptions!C4196:C10004)</f>
        <v>Residential</v>
      </c>
      <c r="Q4196" s="10" t="s">
        <v>128</v>
      </c>
      <c r="R4196" s="10" t="s">
        <v>148</v>
      </c>
      <c r="S4196" s="10" t="s">
        <v>373</v>
      </c>
    </row>
    <row r="4197">
      <c r="A4197" s="1" t="s">
        <v>5448</v>
      </c>
      <c r="B4197" s="1" t="s">
        <v>1491</v>
      </c>
      <c r="C4197" s="1" t="s">
        <v>1477</v>
      </c>
      <c r="D4197" s="1" t="s">
        <v>153</v>
      </c>
      <c r="E4197" s="1" t="s">
        <v>111</v>
      </c>
      <c r="F4197" s="1" t="s">
        <v>3756</v>
      </c>
      <c r="G4197" s="1" t="s">
        <v>18814</v>
      </c>
      <c r="H4197" s="1" t="s">
        <v>18815</v>
      </c>
      <c r="I4197" s="4">
        <v>84.41972222222222</v>
      </c>
      <c r="J4197" s="1">
        <v>359.87</v>
      </c>
      <c r="K4197" s="1">
        <v>64.94</v>
      </c>
      <c r="M4197" s="10">
        <f t="array" ref="M4197">_xlfn.XLOOKUP(A4197,subscriptions!B4197:B10004,subscriptions!D4197:D10004)</f>
        <v>80</v>
      </c>
      <c r="N4197" s="10">
        <f t="array" ref="N4197">_xlfn.XLOOKUP(A4197,subscriptions!B4197:B10004,subscriptions!G4197:G10004)</f>
        <v>0</v>
      </c>
      <c r="O4197" s="10">
        <v>80.0</v>
      </c>
      <c r="P4197" s="10" t="str">
        <f t="array" ref="P4197">_xlfn.XLOOKUP(A4197,subscriptions!B4197:B10004,subscriptions!C4197:C10004)</f>
        <v>Roam</v>
      </c>
      <c r="Q4197" s="10" t="s">
        <v>173</v>
      </c>
      <c r="R4197" s="10" t="s">
        <v>148</v>
      </c>
      <c r="S4197" s="10" t="s">
        <v>1525</v>
      </c>
    </row>
    <row r="4198">
      <c r="A4198" s="1" t="s">
        <v>5449</v>
      </c>
      <c r="B4198" s="1" t="s">
        <v>657</v>
      </c>
      <c r="C4198" s="1" t="s">
        <v>110</v>
      </c>
      <c r="D4198" s="1" t="s">
        <v>153</v>
      </c>
      <c r="E4198" s="1" t="s">
        <v>111</v>
      </c>
      <c r="F4198" s="1" t="s">
        <v>1362</v>
      </c>
      <c r="G4198" s="1" t="s">
        <v>18816</v>
      </c>
      <c r="H4198" s="1" t="s">
        <v>18817</v>
      </c>
      <c r="I4198" s="4">
        <v>84.17226851851852</v>
      </c>
      <c r="J4198" s="1">
        <v>89.04</v>
      </c>
      <c r="K4198" s="1">
        <v>17.83</v>
      </c>
      <c r="M4198" s="10">
        <f t="array" ref="M4198">_xlfn.XLOOKUP(A4198,subscriptions!B4198:B10004,subscriptions!D4198:D10004)</f>
        <v>120</v>
      </c>
      <c r="N4198" s="10">
        <f t="array" ref="N4198">_xlfn.XLOOKUP(A4198,subscriptions!B4198:B10004,subscriptions!G4198:G10004)</f>
        <v>5</v>
      </c>
      <c r="O4198" s="10">
        <v>114.0</v>
      </c>
      <c r="P4198" s="10" t="str">
        <f t="array" ref="P4198">_xlfn.XLOOKUP(A4198,subscriptions!B4198:B10004,subscriptions!C4198:C10004)</f>
        <v>Residential</v>
      </c>
      <c r="Q4198" s="10" t="s">
        <v>194</v>
      </c>
      <c r="R4198" s="10" t="s">
        <v>212</v>
      </c>
      <c r="S4198" s="10" t="s">
        <v>1637</v>
      </c>
    </row>
    <row r="4199">
      <c r="A4199" s="1" t="s">
        <v>5450</v>
      </c>
      <c r="B4199" s="1" t="s">
        <v>439</v>
      </c>
      <c r="C4199" s="1" t="s">
        <v>764</v>
      </c>
      <c r="D4199" s="1" t="s">
        <v>153</v>
      </c>
      <c r="E4199" s="1" t="s">
        <v>219</v>
      </c>
      <c r="F4199" s="1" t="s">
        <v>590</v>
      </c>
      <c r="G4199" s="1" t="s">
        <v>18818</v>
      </c>
      <c r="H4199" s="1" t="s">
        <v>18819</v>
      </c>
      <c r="I4199" s="4">
        <v>84.29456018518519</v>
      </c>
      <c r="J4199" s="1">
        <v>552.25</v>
      </c>
      <c r="K4199" s="1">
        <v>120.04</v>
      </c>
      <c r="M4199" s="10">
        <f t="array" ref="M4199">_xlfn.XLOOKUP(A4199,subscriptions!B4199:B10004,subscriptions!D4199:D10004)</f>
        <v>120</v>
      </c>
      <c r="N4199" s="10">
        <f t="array" ref="N4199">_xlfn.XLOOKUP(A4199,subscriptions!B4199:B10004,subscriptions!G4199:G10004)</f>
        <v>10</v>
      </c>
      <c r="O4199" s="10">
        <v>108.0</v>
      </c>
      <c r="P4199" s="10" t="str">
        <f t="array" ref="P4199">_xlfn.XLOOKUP(A4199,subscriptions!B4199:B10004,subscriptions!C4199:C10004)</f>
        <v>Residential</v>
      </c>
      <c r="Q4199" s="10" t="s">
        <v>128</v>
      </c>
      <c r="R4199" s="10" t="s">
        <v>212</v>
      </c>
      <c r="S4199" s="10" t="s">
        <v>2075</v>
      </c>
    </row>
    <row r="4200">
      <c r="A4200" s="1" t="s">
        <v>5451</v>
      </c>
      <c r="B4200" s="1" t="s">
        <v>472</v>
      </c>
      <c r="C4200" s="1" t="s">
        <v>1507</v>
      </c>
      <c r="D4200" s="1" t="s">
        <v>27</v>
      </c>
      <c r="E4200" s="1" t="s">
        <v>332</v>
      </c>
      <c r="F4200" s="1" t="s">
        <v>618</v>
      </c>
      <c r="G4200" s="1" t="s">
        <v>18820</v>
      </c>
      <c r="H4200" s="1" t="s">
        <v>18821</v>
      </c>
      <c r="I4200" s="4">
        <v>84.17457175925927</v>
      </c>
      <c r="J4200" s="1">
        <v>927.88</v>
      </c>
      <c r="K4200" s="1">
        <v>91.14</v>
      </c>
      <c r="M4200" s="10">
        <f t="array" ref="M4200">_xlfn.XLOOKUP(A4200,subscriptions!B4200:B10004,subscriptions!D4200:D10004)</f>
        <v>50</v>
      </c>
      <c r="N4200" s="10">
        <f t="array" ref="N4200">_xlfn.XLOOKUP(A4200,subscriptions!B4200:B10004,subscriptions!G4200:G10004)</f>
        <v>20</v>
      </c>
      <c r="O4200" s="10">
        <v>40.0</v>
      </c>
      <c r="P4200" s="10" t="str">
        <f t="array" ref="P4200">_xlfn.XLOOKUP(A4200,subscriptions!B4200:B10004,subscriptions!C4200:C10004)</f>
        <v>Mini</v>
      </c>
      <c r="Q4200" s="10" t="s">
        <v>128</v>
      </c>
      <c r="R4200" s="10" t="s">
        <v>148</v>
      </c>
      <c r="S4200" s="10" t="s">
        <v>507</v>
      </c>
    </row>
    <row r="4201">
      <c r="A4201" s="1" t="s">
        <v>5452</v>
      </c>
      <c r="B4201" s="1" t="s">
        <v>1414</v>
      </c>
      <c r="C4201" s="1" t="s">
        <v>237</v>
      </c>
      <c r="D4201" s="1" t="s">
        <v>27</v>
      </c>
      <c r="E4201" s="1" t="s">
        <v>714</v>
      </c>
      <c r="F4201" s="1" t="s">
        <v>715</v>
      </c>
      <c r="G4201" s="1" t="s">
        <v>18822</v>
      </c>
      <c r="H4201" s="1" t="s">
        <v>18823</v>
      </c>
      <c r="I4201" s="4">
        <v>84.16746527777778</v>
      </c>
      <c r="J4201" s="1">
        <v>1490.0</v>
      </c>
      <c r="K4201" s="1">
        <v>299.51</v>
      </c>
      <c r="M4201" s="10">
        <f t="array" ref="M4201">_xlfn.XLOOKUP(A4201,subscriptions!B4201:B10004,subscriptions!D4201:D10004)</f>
        <v>80</v>
      </c>
      <c r="N4201" s="10">
        <f t="array" ref="N4201">_xlfn.XLOOKUP(A4201,subscriptions!B4201:B10004,subscriptions!G4201:G10004)</f>
        <v>0</v>
      </c>
      <c r="O4201" s="10">
        <v>80.0</v>
      </c>
      <c r="P4201" s="10" t="str">
        <f t="array" ref="P4201">_xlfn.XLOOKUP(A4201,subscriptions!B4201:B10004,subscriptions!C4201:C10004)</f>
        <v>Roam</v>
      </c>
      <c r="Q4201" s="10" t="s">
        <v>173</v>
      </c>
      <c r="R4201" s="10" t="s">
        <v>148</v>
      </c>
      <c r="S4201" s="10" t="s">
        <v>1412</v>
      </c>
    </row>
    <row r="4202">
      <c r="A4202" s="1" t="s">
        <v>5453</v>
      </c>
      <c r="B4202" s="1" t="s">
        <v>1414</v>
      </c>
      <c r="C4202" s="1" t="s">
        <v>524</v>
      </c>
      <c r="D4202" s="1" t="s">
        <v>27</v>
      </c>
      <c r="E4202" s="1" t="s">
        <v>262</v>
      </c>
      <c r="F4202" s="1" t="s">
        <v>263</v>
      </c>
      <c r="G4202" s="1" t="s">
        <v>18824</v>
      </c>
      <c r="H4202" s="1" t="s">
        <v>18825</v>
      </c>
      <c r="I4202" s="4">
        <v>84.33854166666667</v>
      </c>
      <c r="J4202" s="1">
        <v>2895.27</v>
      </c>
      <c r="K4202" s="1">
        <v>285.1</v>
      </c>
      <c r="M4202" s="10">
        <f t="array" ref="M4202">_xlfn.XLOOKUP(A4202,subscriptions!B4202:B10004,subscriptions!D4202:D10004)</f>
        <v>80</v>
      </c>
      <c r="N4202" s="10">
        <f t="array" ref="N4202">_xlfn.XLOOKUP(A4202,subscriptions!B4202:B10004,subscriptions!G4202:G10004)</f>
        <v>5</v>
      </c>
      <c r="O4202" s="10">
        <v>76.0</v>
      </c>
      <c r="P4202" s="10" t="str">
        <f t="array" ref="P4202">_xlfn.XLOOKUP(A4202,subscriptions!B4202:B10004,subscriptions!C4202:C10004)</f>
        <v>Roam</v>
      </c>
      <c r="Q4202" s="10" t="s">
        <v>194</v>
      </c>
      <c r="R4202" s="10" t="s">
        <v>148</v>
      </c>
      <c r="S4202" s="10" t="s">
        <v>2086</v>
      </c>
    </row>
    <row r="4203">
      <c r="A4203" s="1" t="s">
        <v>5456</v>
      </c>
      <c r="B4203" s="1" t="s">
        <v>109</v>
      </c>
      <c r="C4203" s="1" t="s">
        <v>827</v>
      </c>
      <c r="D4203" s="1" t="s">
        <v>27</v>
      </c>
      <c r="E4203" s="1" t="s">
        <v>332</v>
      </c>
      <c r="F4203" s="1" t="s">
        <v>333</v>
      </c>
      <c r="G4203" s="1" t="s">
        <v>18826</v>
      </c>
      <c r="H4203" s="1" t="s">
        <v>18827</v>
      </c>
      <c r="I4203" s="4">
        <v>84.38216435185186</v>
      </c>
      <c r="J4203" s="1">
        <v>377.69</v>
      </c>
      <c r="K4203" s="1">
        <v>91.8</v>
      </c>
      <c r="M4203" s="10">
        <f t="array" ref="M4203">_xlfn.XLOOKUP(A4203,subscriptions!B4203:B10004,subscriptions!D4203:D10004)</f>
        <v>120</v>
      </c>
      <c r="N4203" s="10">
        <f t="array" ref="N4203">_xlfn.XLOOKUP(A4203,subscriptions!B4203:B10004,subscriptions!G4203:G10004)</f>
        <v>10</v>
      </c>
      <c r="O4203" s="10">
        <v>108.0</v>
      </c>
      <c r="P4203" s="10" t="str">
        <f t="array" ref="P4203">_xlfn.XLOOKUP(A4203,subscriptions!B4203:B10004,subscriptions!C4203:C10004)</f>
        <v>Residential</v>
      </c>
      <c r="Q4203" s="10" t="s">
        <v>128</v>
      </c>
      <c r="R4203" s="10" t="s">
        <v>212</v>
      </c>
      <c r="S4203" s="10" t="s">
        <v>293</v>
      </c>
    </row>
    <row r="4204">
      <c r="A4204" s="1" t="s">
        <v>5457</v>
      </c>
      <c r="B4204" s="1" t="s">
        <v>1173</v>
      </c>
      <c r="C4204" s="1" t="s">
        <v>218</v>
      </c>
      <c r="D4204" s="1" t="s">
        <v>27</v>
      </c>
      <c r="E4204" s="1" t="s">
        <v>631</v>
      </c>
      <c r="F4204" s="1" t="s">
        <v>2293</v>
      </c>
      <c r="G4204" s="1" t="s">
        <v>18828</v>
      </c>
      <c r="H4204" s="1" t="s">
        <v>18829</v>
      </c>
      <c r="I4204" s="4">
        <v>84.16888888888889</v>
      </c>
      <c r="J4204" s="1">
        <v>251.24</v>
      </c>
      <c r="K4204" s="1">
        <v>52.25</v>
      </c>
      <c r="M4204" s="10">
        <f t="array" ref="M4204">_xlfn.XLOOKUP(A4204,subscriptions!B4204:B10004,subscriptions!D4204:D10004)</f>
        <v>80</v>
      </c>
      <c r="N4204" s="10">
        <f t="array" ref="N4204">_xlfn.XLOOKUP(A4204,subscriptions!B4204:B10004,subscriptions!G4204:G10004)</f>
        <v>20</v>
      </c>
      <c r="O4204" s="10">
        <v>64.0</v>
      </c>
      <c r="P4204" s="10" t="str">
        <f t="array" ref="P4204">_xlfn.XLOOKUP(A4204,subscriptions!B4204:B10004,subscriptions!C4204:C10004)</f>
        <v>Roam</v>
      </c>
      <c r="Q4204" s="10" t="s">
        <v>128</v>
      </c>
      <c r="R4204" s="10" t="s">
        <v>148</v>
      </c>
      <c r="S4204" s="10" t="s">
        <v>1504</v>
      </c>
    </row>
    <row r="4205">
      <c r="A4205" s="1" t="s">
        <v>5458</v>
      </c>
      <c r="B4205" s="1" t="s">
        <v>1984</v>
      </c>
      <c r="C4205" s="1" t="s">
        <v>1973</v>
      </c>
      <c r="D4205" s="1" t="s">
        <v>153</v>
      </c>
      <c r="E4205" s="1" t="s">
        <v>111</v>
      </c>
      <c r="F4205" s="1" t="s">
        <v>1362</v>
      </c>
      <c r="G4205" s="1" t="s">
        <v>18830</v>
      </c>
      <c r="H4205" s="1" t="s">
        <v>18831</v>
      </c>
      <c r="I4205" s="4">
        <v>84.33686342592593</v>
      </c>
      <c r="J4205" s="1">
        <v>5014.84</v>
      </c>
      <c r="K4205" s="1">
        <v>576.67</v>
      </c>
      <c r="M4205" s="10">
        <f t="array" ref="M4205">_xlfn.XLOOKUP(A4205,subscriptions!B4205:B10004,subscriptions!D4205:D10004)</f>
        <v>120</v>
      </c>
      <c r="N4205" s="10">
        <f t="array" ref="N4205">_xlfn.XLOOKUP(A4205,subscriptions!B4205:B10004,subscriptions!G4205:G10004)</f>
        <v>0</v>
      </c>
      <c r="O4205" s="10">
        <v>120.0</v>
      </c>
      <c r="P4205" s="10" t="str">
        <f t="array" ref="P4205">_xlfn.XLOOKUP(A4205,subscriptions!B4205:B10004,subscriptions!C4205:C10004)</f>
        <v>Residential</v>
      </c>
      <c r="Q4205" s="10" t="s">
        <v>173</v>
      </c>
      <c r="R4205" s="10" t="s">
        <v>212</v>
      </c>
      <c r="S4205" s="10" t="s">
        <v>968</v>
      </c>
    </row>
    <row r="4206">
      <c r="A4206" s="1" t="s">
        <v>5459</v>
      </c>
      <c r="B4206" s="1" t="s">
        <v>657</v>
      </c>
      <c r="C4206" s="1" t="s">
        <v>1142</v>
      </c>
      <c r="D4206" s="1" t="s">
        <v>153</v>
      </c>
      <c r="E4206" s="1" t="s">
        <v>239</v>
      </c>
      <c r="F4206" s="1" t="s">
        <v>2267</v>
      </c>
      <c r="G4206" s="1" t="s">
        <v>18832</v>
      </c>
      <c r="H4206" s="1" t="s">
        <v>18833</v>
      </c>
      <c r="I4206" s="4">
        <v>84.33842592592593</v>
      </c>
      <c r="J4206" s="1">
        <v>221.51</v>
      </c>
      <c r="K4206" s="1">
        <v>62.63</v>
      </c>
      <c r="M4206" s="10">
        <f t="array" ref="M4206">_xlfn.XLOOKUP(A4206,subscriptions!B4206:B10004,subscriptions!D4206:D10004)</f>
        <v>120</v>
      </c>
      <c r="N4206" s="10">
        <f t="array" ref="N4206">_xlfn.XLOOKUP(A4206,subscriptions!B4206:B10004,subscriptions!G4206:G10004)</f>
        <v>5</v>
      </c>
      <c r="O4206" s="10">
        <v>114.0</v>
      </c>
      <c r="P4206" s="10" t="str">
        <f t="array" ref="P4206">_xlfn.XLOOKUP(A4206,subscriptions!B4206:B10004,subscriptions!C4206:C10004)</f>
        <v>Residential</v>
      </c>
      <c r="Q4206" s="10" t="s">
        <v>194</v>
      </c>
      <c r="R4206" s="10" t="s">
        <v>212</v>
      </c>
      <c r="S4206" s="10" t="s">
        <v>2086</v>
      </c>
    </row>
    <row r="4207">
      <c r="A4207" s="1" t="s">
        <v>5460</v>
      </c>
      <c r="B4207" s="1" t="s">
        <v>4627</v>
      </c>
      <c r="C4207" s="1" t="s">
        <v>658</v>
      </c>
      <c r="D4207" s="1" t="s">
        <v>27</v>
      </c>
      <c r="E4207" s="1" t="s">
        <v>179</v>
      </c>
      <c r="F4207" s="1" t="s">
        <v>4595</v>
      </c>
      <c r="G4207" s="1" t="s">
        <v>18834</v>
      </c>
      <c r="H4207" s="1" t="s">
        <v>18835</v>
      </c>
      <c r="I4207" s="4">
        <v>84.37648148148148</v>
      </c>
      <c r="J4207" s="1">
        <v>1026.54</v>
      </c>
      <c r="K4207" s="1">
        <v>174.76</v>
      </c>
      <c r="L4207" s="1">
        <v>100.0</v>
      </c>
      <c r="M4207" s="10">
        <f t="array" ref="M4207">_xlfn.XLOOKUP(A4207,subscriptions!B4207:B10004,subscriptions!D4207:D10004)</f>
        <v>250</v>
      </c>
      <c r="N4207" s="10">
        <f t="array" ref="N4207">_xlfn.XLOOKUP(A4207,subscriptions!B4207:B10004,subscriptions!G4207:G10004)</f>
        <v>10</v>
      </c>
      <c r="O4207" s="10">
        <v>225.0</v>
      </c>
      <c r="P4207" s="10" t="str">
        <f t="array" ref="P4207">_xlfn.XLOOKUP(A4207,subscriptions!B4207:B10004,subscriptions!C4207:C10004)</f>
        <v>Business</v>
      </c>
      <c r="Q4207" s="10" t="s">
        <v>128</v>
      </c>
      <c r="R4207" s="10" t="s">
        <v>129</v>
      </c>
      <c r="S4207" s="10" t="s">
        <v>3910</v>
      </c>
    </row>
    <row r="4208">
      <c r="A4208" s="1" t="s">
        <v>5461</v>
      </c>
      <c r="B4208" s="1" t="s">
        <v>842</v>
      </c>
      <c r="C4208" s="1" t="s">
        <v>1200</v>
      </c>
      <c r="D4208" s="1" t="s">
        <v>27</v>
      </c>
      <c r="E4208" s="1" t="s">
        <v>239</v>
      </c>
      <c r="F4208" s="1" t="s">
        <v>2154</v>
      </c>
      <c r="G4208" s="1" t="s">
        <v>18836</v>
      </c>
      <c r="H4208" s="1" t="s">
        <v>18837</v>
      </c>
      <c r="I4208" s="4">
        <v>84.37711805555556</v>
      </c>
      <c r="J4208" s="1">
        <v>1371.25</v>
      </c>
      <c r="K4208" s="1">
        <v>317.24</v>
      </c>
      <c r="M4208" s="10">
        <f t="array" ref="M4208">_xlfn.XLOOKUP(A4208,subscriptions!B4208:B10004,subscriptions!D4208:D10004)</f>
        <v>120</v>
      </c>
      <c r="N4208" s="10">
        <f t="array" ref="N4208">_xlfn.XLOOKUP(A4208,subscriptions!B4208:B10004,subscriptions!G4208:G10004)</f>
        <v>20</v>
      </c>
      <c r="O4208" s="10">
        <v>96.0</v>
      </c>
      <c r="P4208" s="10" t="str">
        <f t="array" ref="P4208">_xlfn.XLOOKUP(A4208,subscriptions!B4208:B10004,subscriptions!C4208:C10004)</f>
        <v>Residential</v>
      </c>
      <c r="Q4208" s="10" t="s">
        <v>128</v>
      </c>
      <c r="R4208" s="10" t="s">
        <v>148</v>
      </c>
      <c r="S4208" s="10" t="s">
        <v>1360</v>
      </c>
    </row>
    <row r="4209">
      <c r="A4209" s="1" t="s">
        <v>5462</v>
      </c>
      <c r="B4209" s="1" t="s">
        <v>919</v>
      </c>
      <c r="C4209" s="1" t="s">
        <v>673</v>
      </c>
      <c r="D4209" s="1" t="s">
        <v>27</v>
      </c>
      <c r="E4209" s="1" t="s">
        <v>179</v>
      </c>
      <c r="F4209" s="1" t="s">
        <v>181</v>
      </c>
      <c r="G4209" s="1" t="s">
        <v>18838</v>
      </c>
      <c r="H4209" s="1" t="s">
        <v>18839</v>
      </c>
      <c r="I4209" s="4">
        <v>84.16960648148148</v>
      </c>
      <c r="J4209" s="1">
        <v>1219.28</v>
      </c>
      <c r="K4209" s="1">
        <v>266.18</v>
      </c>
      <c r="L4209" s="1">
        <v>100.0</v>
      </c>
      <c r="M4209" s="10">
        <f t="array" ref="M4209">_xlfn.XLOOKUP(A4209,subscriptions!B4209:B10004,subscriptions!D4209:D10004)</f>
        <v>120</v>
      </c>
      <c r="N4209" s="10">
        <f t="array" ref="N4209">_xlfn.XLOOKUP(A4209,subscriptions!B4209:B10004,subscriptions!G4209:G10004)</f>
        <v>0</v>
      </c>
      <c r="O4209" s="10">
        <v>120.0</v>
      </c>
      <c r="P4209" s="10" t="str">
        <f t="array" ref="P4209">_xlfn.XLOOKUP(A4209,subscriptions!B4209:B10004,subscriptions!C4209:C10004)</f>
        <v>Residential</v>
      </c>
      <c r="Q4209" s="10" t="s">
        <v>173</v>
      </c>
      <c r="R4209" s="10" t="s">
        <v>212</v>
      </c>
      <c r="S4209" s="10" t="s">
        <v>213</v>
      </c>
    </row>
    <row r="4210">
      <c r="A4210" s="1" t="s">
        <v>5463</v>
      </c>
      <c r="B4210" s="1" t="s">
        <v>589</v>
      </c>
      <c r="C4210" s="1" t="s">
        <v>2483</v>
      </c>
      <c r="D4210" s="1" t="s">
        <v>153</v>
      </c>
      <c r="E4210" s="1" t="s">
        <v>179</v>
      </c>
      <c r="F4210" s="1" t="s">
        <v>200</v>
      </c>
      <c r="G4210" s="1" t="s">
        <v>18840</v>
      </c>
      <c r="H4210" s="1" t="s">
        <v>18841</v>
      </c>
      <c r="I4210" s="4">
        <v>84.33410879629629</v>
      </c>
      <c r="J4210" s="1">
        <v>184.94</v>
      </c>
      <c r="K4210" s="1">
        <v>45.3</v>
      </c>
      <c r="L4210" s="1">
        <v>100.0</v>
      </c>
      <c r="M4210" s="10">
        <f t="array" ref="M4210">_xlfn.XLOOKUP(A4210,subscriptions!B4210:B10004,subscriptions!D4210:D10004)</f>
        <v>120</v>
      </c>
      <c r="N4210" s="10">
        <f t="array" ref="N4210">_xlfn.XLOOKUP(A4210,subscriptions!B4210:B10004,subscriptions!G4210:G10004)</f>
        <v>5</v>
      </c>
      <c r="O4210" s="10">
        <v>114.0</v>
      </c>
      <c r="P4210" s="10" t="str">
        <f t="array" ref="P4210">_xlfn.XLOOKUP(A4210,subscriptions!B4210:B10004,subscriptions!C4210:C10004)</f>
        <v>Residential</v>
      </c>
      <c r="Q4210" s="10" t="s">
        <v>194</v>
      </c>
      <c r="R4210" s="10" t="s">
        <v>212</v>
      </c>
      <c r="S4210" s="10" t="s">
        <v>195</v>
      </c>
    </row>
    <row r="4211">
      <c r="A4211" s="1" t="s">
        <v>5464</v>
      </c>
      <c r="B4211" s="1" t="s">
        <v>1527</v>
      </c>
      <c r="C4211" s="1" t="s">
        <v>1477</v>
      </c>
      <c r="D4211" s="1" t="s">
        <v>153</v>
      </c>
      <c r="E4211" s="1" t="s">
        <v>280</v>
      </c>
      <c r="F4211" s="1" t="s">
        <v>1706</v>
      </c>
      <c r="G4211" s="1" t="s">
        <v>18842</v>
      </c>
      <c r="H4211" s="1" t="s">
        <v>18843</v>
      </c>
      <c r="I4211" s="4">
        <v>84.20936342592593</v>
      </c>
      <c r="J4211" s="1">
        <v>138.08</v>
      </c>
      <c r="K4211" s="1">
        <v>38.86</v>
      </c>
      <c r="M4211" s="10">
        <f t="array" ref="M4211">_xlfn.XLOOKUP(A4211,subscriptions!B4211:B10004,subscriptions!D4211:D10004)</f>
        <v>120</v>
      </c>
      <c r="N4211" s="10">
        <f t="array" ref="N4211">_xlfn.XLOOKUP(A4211,subscriptions!B4211:B10004,subscriptions!G4211:G10004)</f>
        <v>10</v>
      </c>
      <c r="O4211" s="10">
        <v>108.0</v>
      </c>
      <c r="P4211" s="10" t="str">
        <f t="array" ref="P4211">_xlfn.XLOOKUP(A4211,subscriptions!B4211:B10004,subscriptions!C4211:C10004)</f>
        <v>Residential</v>
      </c>
      <c r="Q4211" s="10" t="s">
        <v>128</v>
      </c>
      <c r="R4211" s="10" t="s">
        <v>212</v>
      </c>
      <c r="S4211" s="10" t="s">
        <v>1374</v>
      </c>
    </row>
    <row r="4212">
      <c r="A4212" s="1" t="s">
        <v>5467</v>
      </c>
      <c r="B4212" s="1" t="s">
        <v>686</v>
      </c>
      <c r="C4212" s="1" t="s">
        <v>110</v>
      </c>
      <c r="D4212" s="1" t="s">
        <v>153</v>
      </c>
      <c r="E4212" s="1" t="s">
        <v>332</v>
      </c>
      <c r="F4212" s="1" t="s">
        <v>333</v>
      </c>
      <c r="G4212" s="1" t="s">
        <v>18844</v>
      </c>
      <c r="H4212" s="1" t="s">
        <v>18845</v>
      </c>
      <c r="I4212" s="4">
        <v>84.41820601851852</v>
      </c>
      <c r="J4212" s="1">
        <v>217.21</v>
      </c>
      <c r="K4212" s="1">
        <v>34.44</v>
      </c>
      <c r="M4212" s="10">
        <f t="array" ref="M4212">_xlfn.XLOOKUP(A4212,subscriptions!B4212:B10004,subscriptions!D4212:D10004)</f>
        <v>120</v>
      </c>
      <c r="N4212" s="10">
        <f t="array" ref="N4212">_xlfn.XLOOKUP(A4212,subscriptions!B4212:B10004,subscriptions!G4212:G10004)</f>
        <v>20</v>
      </c>
      <c r="O4212" s="10">
        <v>96.0</v>
      </c>
      <c r="P4212" s="10" t="str">
        <f t="array" ref="P4212">_xlfn.XLOOKUP(A4212,subscriptions!B4212:B10004,subscriptions!C4212:C10004)</f>
        <v>Residential</v>
      </c>
      <c r="Q4212" s="10" t="s">
        <v>128</v>
      </c>
      <c r="R4212" s="10" t="s">
        <v>148</v>
      </c>
      <c r="S4212" s="10" t="s">
        <v>3020</v>
      </c>
    </row>
    <row r="4213">
      <c r="A4213" s="1" t="s">
        <v>5468</v>
      </c>
      <c r="B4213" s="1" t="s">
        <v>1624</v>
      </c>
      <c r="C4213" s="1" t="s">
        <v>492</v>
      </c>
      <c r="D4213" s="1" t="s">
        <v>27</v>
      </c>
      <c r="E4213" s="1" t="s">
        <v>262</v>
      </c>
      <c r="F4213" s="1" t="s">
        <v>4344</v>
      </c>
      <c r="G4213" s="1" t="s">
        <v>18846</v>
      </c>
      <c r="H4213" s="1" t="s">
        <v>18847</v>
      </c>
      <c r="I4213" s="4">
        <v>84.25519675925926</v>
      </c>
      <c r="J4213" s="1">
        <v>1371.34</v>
      </c>
      <c r="K4213" s="1">
        <v>133.5</v>
      </c>
      <c r="M4213" s="10">
        <f t="array" ref="M4213">_xlfn.XLOOKUP(A4213,subscriptions!B4213:B10004,subscriptions!D4213:D10004)</f>
        <v>120</v>
      </c>
      <c r="N4213" s="10">
        <f t="array" ref="N4213">_xlfn.XLOOKUP(A4213,subscriptions!B4213:B10004,subscriptions!G4213:G10004)</f>
        <v>0</v>
      </c>
      <c r="O4213" s="10">
        <v>120.0</v>
      </c>
      <c r="P4213" s="10" t="str">
        <f t="array" ref="P4213">_xlfn.XLOOKUP(A4213,subscriptions!B4213:B10004,subscriptions!C4213:C10004)</f>
        <v>Residential</v>
      </c>
      <c r="Q4213" s="10" t="s">
        <v>173</v>
      </c>
      <c r="R4213" s="10" t="s">
        <v>212</v>
      </c>
      <c r="S4213" s="10" t="s">
        <v>149</v>
      </c>
    </row>
    <row r="4214">
      <c r="A4214" s="1" t="s">
        <v>5469</v>
      </c>
      <c r="B4214" s="1" t="s">
        <v>150</v>
      </c>
      <c r="C4214" s="1" t="s">
        <v>1415</v>
      </c>
      <c r="D4214" s="1" t="s">
        <v>153</v>
      </c>
      <c r="E4214" s="1" t="s">
        <v>714</v>
      </c>
      <c r="F4214" s="1" t="s">
        <v>3419</v>
      </c>
      <c r="G4214" s="1" t="s">
        <v>18848</v>
      </c>
      <c r="H4214" s="1" t="s">
        <v>18849</v>
      </c>
      <c r="I4214" s="4">
        <v>84.16969907407407</v>
      </c>
      <c r="J4214" s="1">
        <v>1229.03</v>
      </c>
      <c r="K4214" s="1">
        <v>272.77</v>
      </c>
      <c r="M4214" s="10">
        <f t="array" ref="M4214">_xlfn.XLOOKUP(A4214,subscriptions!B4214:B10004,subscriptions!D4214:D10004)</f>
        <v>80</v>
      </c>
      <c r="N4214" s="10">
        <f t="array" ref="N4214">_xlfn.XLOOKUP(A4214,subscriptions!B4214:B10004,subscriptions!G4214:G10004)</f>
        <v>5</v>
      </c>
      <c r="O4214" s="10">
        <v>76.0</v>
      </c>
      <c r="P4214" s="10" t="str">
        <f t="array" ref="P4214">_xlfn.XLOOKUP(A4214,subscriptions!B4214:B10004,subscriptions!C4214:C10004)</f>
        <v>Roam</v>
      </c>
      <c r="Q4214" s="10" t="s">
        <v>194</v>
      </c>
      <c r="R4214" s="10" t="s">
        <v>148</v>
      </c>
      <c r="S4214" s="10" t="s">
        <v>213</v>
      </c>
    </row>
    <row r="4215">
      <c r="A4215" s="1" t="s">
        <v>5470</v>
      </c>
      <c r="B4215" s="1" t="s">
        <v>1886</v>
      </c>
      <c r="C4215" s="1" t="s">
        <v>1415</v>
      </c>
      <c r="D4215" s="1" t="s">
        <v>27</v>
      </c>
      <c r="E4215" s="1" t="s">
        <v>219</v>
      </c>
      <c r="F4215" s="1" t="s">
        <v>220</v>
      </c>
      <c r="G4215" s="1" t="s">
        <v>18850</v>
      </c>
      <c r="H4215" s="1" t="s">
        <v>18851</v>
      </c>
      <c r="I4215" s="4">
        <v>84.38357638888888</v>
      </c>
      <c r="J4215" s="1">
        <v>449.35</v>
      </c>
      <c r="K4215" s="1">
        <v>99.85</v>
      </c>
      <c r="M4215" s="10">
        <f t="array" ref="M4215">_xlfn.XLOOKUP(A4215,subscriptions!B4215:B10004,subscriptions!D4215:D10004)</f>
        <v>120</v>
      </c>
      <c r="N4215" s="10">
        <f t="array" ref="N4215">_xlfn.XLOOKUP(A4215,subscriptions!B4215:B10004,subscriptions!G4215:G10004)</f>
        <v>10</v>
      </c>
      <c r="O4215" s="10">
        <v>108.0</v>
      </c>
      <c r="P4215" s="10" t="str">
        <f t="array" ref="P4215">_xlfn.XLOOKUP(A4215,subscriptions!B4215:B10004,subscriptions!C4215:C10004)</f>
        <v>Residential</v>
      </c>
      <c r="Q4215" s="10" t="s">
        <v>128</v>
      </c>
      <c r="R4215" s="10" t="s">
        <v>212</v>
      </c>
      <c r="S4215" s="10" t="s">
        <v>882</v>
      </c>
    </row>
    <row r="4216">
      <c r="A4216" s="1" t="s">
        <v>5471</v>
      </c>
      <c r="B4216" s="1" t="s">
        <v>1527</v>
      </c>
      <c r="C4216" s="1" t="s">
        <v>261</v>
      </c>
      <c r="D4216" s="1" t="s">
        <v>153</v>
      </c>
      <c r="E4216" s="1" t="s">
        <v>219</v>
      </c>
      <c r="F4216" s="1" t="s">
        <v>4220</v>
      </c>
      <c r="G4216" s="1" t="s">
        <v>18852</v>
      </c>
      <c r="H4216" s="1" t="s">
        <v>18853</v>
      </c>
      <c r="I4216" s="4">
        <v>84.25306712962963</v>
      </c>
      <c r="J4216" s="1">
        <v>1573.23</v>
      </c>
      <c r="K4216" s="1">
        <v>209.36</v>
      </c>
      <c r="M4216" s="10">
        <f t="array" ref="M4216">_xlfn.XLOOKUP(A4216,subscriptions!B4216:B10004,subscriptions!D4216:D10004)</f>
        <v>250</v>
      </c>
      <c r="N4216" s="10">
        <f t="array" ref="N4216">_xlfn.XLOOKUP(A4216,subscriptions!B4216:B10004,subscriptions!G4216:G10004)</f>
        <v>20</v>
      </c>
      <c r="O4216" s="10">
        <v>200.0</v>
      </c>
      <c r="P4216" s="10" t="str">
        <f t="array" ref="P4216">_xlfn.XLOOKUP(A4216,subscriptions!B4216:B10004,subscriptions!C4216:C10004)</f>
        <v>Business</v>
      </c>
      <c r="Q4216" s="10" t="s">
        <v>128</v>
      </c>
      <c r="R4216" s="10" t="s">
        <v>129</v>
      </c>
      <c r="S4216" s="10" t="s">
        <v>916</v>
      </c>
    </row>
    <row r="4217">
      <c r="A4217" s="1" t="s">
        <v>5472</v>
      </c>
      <c r="B4217" s="1" t="s">
        <v>4509</v>
      </c>
      <c r="C4217" s="1" t="s">
        <v>330</v>
      </c>
      <c r="D4217" s="1" t="s">
        <v>153</v>
      </c>
      <c r="E4217" s="1" t="s">
        <v>179</v>
      </c>
      <c r="F4217" s="1" t="s">
        <v>773</v>
      </c>
      <c r="G4217" s="1" t="s">
        <v>18854</v>
      </c>
      <c r="H4217" s="1" t="s">
        <v>18855</v>
      </c>
      <c r="I4217" s="4">
        <v>84.29395833333334</v>
      </c>
      <c r="J4217" s="1">
        <v>2622.76</v>
      </c>
      <c r="K4217" s="1">
        <v>281.41</v>
      </c>
      <c r="L4217" s="1">
        <v>100.0</v>
      </c>
      <c r="M4217" s="10">
        <f t="array" ref="M4217">_xlfn.XLOOKUP(A4217,subscriptions!B4217:B10004,subscriptions!D4217:D10004)</f>
        <v>50</v>
      </c>
      <c r="N4217" s="10">
        <f t="array" ref="N4217">_xlfn.XLOOKUP(A4217,subscriptions!B4217:B10004,subscriptions!G4217:G10004)</f>
        <v>0</v>
      </c>
      <c r="O4217" s="10">
        <v>50.0</v>
      </c>
      <c r="P4217" s="10" t="str">
        <f t="array" ref="P4217">_xlfn.XLOOKUP(A4217,subscriptions!B4217:B10004,subscriptions!C4217:C10004)</f>
        <v>Mini</v>
      </c>
      <c r="Q4217" s="10" t="s">
        <v>173</v>
      </c>
      <c r="R4217" s="10" t="s">
        <v>148</v>
      </c>
      <c r="S4217" s="10" t="s">
        <v>1458</v>
      </c>
    </row>
    <row r="4218">
      <c r="A4218" s="1" t="s">
        <v>5473</v>
      </c>
      <c r="B4218" s="1" t="s">
        <v>1317</v>
      </c>
      <c r="C4218" s="1" t="s">
        <v>524</v>
      </c>
      <c r="D4218" s="1" t="s">
        <v>27</v>
      </c>
      <c r="E4218" s="1" t="s">
        <v>239</v>
      </c>
      <c r="F4218" s="1" t="s">
        <v>606</v>
      </c>
      <c r="G4218" s="1" t="s">
        <v>18856</v>
      </c>
      <c r="H4218" s="1" t="s">
        <v>18857</v>
      </c>
      <c r="I4218" s="4">
        <v>84.37880787037037</v>
      </c>
      <c r="J4218" s="1">
        <v>113.7</v>
      </c>
      <c r="K4218" s="1">
        <v>32.06</v>
      </c>
      <c r="M4218" s="10">
        <f t="array" ref="M4218">_xlfn.XLOOKUP(A4218,subscriptions!B4218:B10004,subscriptions!D4218:D10004)</f>
        <v>120</v>
      </c>
      <c r="N4218" s="10">
        <f t="array" ref="N4218">_xlfn.XLOOKUP(A4218,subscriptions!B4218:B10004,subscriptions!G4218:G10004)</f>
        <v>5</v>
      </c>
      <c r="O4218" s="10">
        <v>114.0</v>
      </c>
      <c r="P4218" s="10" t="str">
        <f t="array" ref="P4218">_xlfn.XLOOKUP(A4218,subscriptions!B4218:B10004,subscriptions!C4218:C10004)</f>
        <v>Residential</v>
      </c>
      <c r="Q4218" s="10" t="s">
        <v>194</v>
      </c>
      <c r="R4218" s="10" t="s">
        <v>212</v>
      </c>
      <c r="S4218" s="10" t="s">
        <v>1622</v>
      </c>
    </row>
    <row r="4219">
      <c r="A4219" s="1" t="s">
        <v>5474</v>
      </c>
      <c r="B4219" s="1" t="s">
        <v>508</v>
      </c>
      <c r="C4219" s="1" t="s">
        <v>330</v>
      </c>
      <c r="D4219" s="1" t="s">
        <v>153</v>
      </c>
      <c r="E4219" s="1" t="s">
        <v>280</v>
      </c>
      <c r="F4219" s="1" t="s">
        <v>411</v>
      </c>
      <c r="G4219" s="1" t="s">
        <v>18858</v>
      </c>
      <c r="H4219" s="1" t="s">
        <v>18859</v>
      </c>
      <c r="I4219" s="4">
        <v>84.37646990740741</v>
      </c>
      <c r="J4219" s="1">
        <v>1084.12</v>
      </c>
      <c r="K4219" s="1">
        <v>183.92</v>
      </c>
      <c r="M4219" s="10">
        <f t="array" ref="M4219">_xlfn.XLOOKUP(A4219,subscriptions!B4219:B10004,subscriptions!D4219:D10004)</f>
        <v>50</v>
      </c>
      <c r="N4219" s="10">
        <f t="array" ref="N4219">_xlfn.XLOOKUP(A4219,subscriptions!B4219:B10004,subscriptions!G4219:G10004)</f>
        <v>10</v>
      </c>
      <c r="O4219" s="10">
        <v>45.0</v>
      </c>
      <c r="P4219" s="10" t="str">
        <f t="array" ref="P4219">_xlfn.XLOOKUP(A4219,subscriptions!B4219:B10004,subscriptions!C4219:C10004)</f>
        <v>Mini</v>
      </c>
      <c r="Q4219" s="10" t="s">
        <v>128</v>
      </c>
      <c r="R4219" s="10" t="s">
        <v>148</v>
      </c>
      <c r="S4219" s="10" t="s">
        <v>3910</v>
      </c>
    </row>
    <row r="4220">
      <c r="A4220" s="1" t="s">
        <v>5475</v>
      </c>
      <c r="B4220" s="1" t="s">
        <v>6037</v>
      </c>
      <c r="C4220" s="1" t="s">
        <v>1833</v>
      </c>
      <c r="D4220" s="1" t="s">
        <v>27</v>
      </c>
      <c r="E4220" s="1" t="s">
        <v>239</v>
      </c>
      <c r="F4220" s="1" t="s">
        <v>240</v>
      </c>
      <c r="G4220" s="1" t="s">
        <v>18860</v>
      </c>
      <c r="H4220" s="1" t="s">
        <v>18861</v>
      </c>
      <c r="I4220" s="4">
        <v>84.2106712962963</v>
      </c>
      <c r="J4220" s="1">
        <v>1803.44</v>
      </c>
      <c r="K4220" s="1">
        <v>178.42</v>
      </c>
      <c r="M4220" s="10">
        <f t="array" ref="M4220">_xlfn.XLOOKUP(A4220,subscriptions!B4220:B10004,subscriptions!D4220:D10004)</f>
        <v>120</v>
      </c>
      <c r="N4220" s="10">
        <f t="array" ref="N4220">_xlfn.XLOOKUP(A4220,subscriptions!B4220:B10004,subscriptions!G4220:G10004)</f>
        <v>20</v>
      </c>
      <c r="O4220" s="10">
        <v>96.0</v>
      </c>
      <c r="P4220" s="10" t="str">
        <f t="array" ref="P4220">_xlfn.XLOOKUP(A4220,subscriptions!B4220:B10004,subscriptions!C4220:C10004)</f>
        <v>Residential</v>
      </c>
      <c r="Q4220" s="10" t="s">
        <v>128</v>
      </c>
      <c r="R4220" s="10" t="s">
        <v>148</v>
      </c>
      <c r="S4220" s="10" t="s">
        <v>770</v>
      </c>
    </row>
    <row r="4221">
      <c r="A4221" s="1" t="s">
        <v>5476</v>
      </c>
      <c r="B4221" s="1" t="s">
        <v>1972</v>
      </c>
      <c r="C4221" s="1" t="s">
        <v>509</v>
      </c>
      <c r="D4221" s="1" t="s">
        <v>27</v>
      </c>
      <c r="E4221" s="1" t="s">
        <v>28</v>
      </c>
      <c r="F4221" s="1" t="s">
        <v>801</v>
      </c>
      <c r="G4221" s="1" t="s">
        <v>18862</v>
      </c>
      <c r="H4221" s="1" t="s">
        <v>18863</v>
      </c>
      <c r="I4221" s="4">
        <v>84.33768518518518</v>
      </c>
      <c r="J4221" s="1">
        <v>486.15</v>
      </c>
      <c r="K4221" s="1">
        <v>60.86</v>
      </c>
      <c r="M4221" s="10">
        <f t="array" ref="M4221">_xlfn.XLOOKUP(A4221,subscriptions!B4221:B10004,subscriptions!D4221:D10004)</f>
        <v>120</v>
      </c>
      <c r="N4221" s="10">
        <f t="array" ref="N4221">_xlfn.XLOOKUP(A4221,subscriptions!B4221:B10004,subscriptions!G4221:G10004)</f>
        <v>0</v>
      </c>
      <c r="O4221" s="10">
        <v>120.0</v>
      </c>
      <c r="P4221" s="10" t="str">
        <f t="array" ref="P4221">_xlfn.XLOOKUP(A4221,subscriptions!B4221:B10004,subscriptions!C4221:C10004)</f>
        <v>Residential</v>
      </c>
      <c r="Q4221" s="10" t="s">
        <v>173</v>
      </c>
      <c r="R4221" s="10" t="s">
        <v>212</v>
      </c>
      <c r="S4221" s="10" t="s">
        <v>1961</v>
      </c>
    </row>
    <row r="4222">
      <c r="A4222" s="1" t="s">
        <v>5477</v>
      </c>
      <c r="B4222" s="1" t="s">
        <v>870</v>
      </c>
      <c r="C4222" s="1" t="s">
        <v>1100</v>
      </c>
      <c r="D4222" s="1" t="s">
        <v>153</v>
      </c>
      <c r="E4222" s="1" t="s">
        <v>111</v>
      </c>
      <c r="F4222" s="1" t="s">
        <v>1855</v>
      </c>
      <c r="G4222" s="1" t="s">
        <v>18864</v>
      </c>
      <c r="H4222" s="1" t="s">
        <v>18865</v>
      </c>
      <c r="I4222" s="4">
        <v>84.34200231481482</v>
      </c>
      <c r="J4222" s="1">
        <v>601.76</v>
      </c>
      <c r="K4222" s="1">
        <v>138.48</v>
      </c>
      <c r="M4222" s="10">
        <f t="array" ref="M4222">_xlfn.XLOOKUP(A4222,subscriptions!B4222:B10004,subscriptions!D4222:D10004)</f>
        <v>120</v>
      </c>
      <c r="N4222" s="10">
        <f t="array" ref="N4222">_xlfn.XLOOKUP(A4222,subscriptions!B4222:B10004,subscriptions!G4222:G10004)</f>
        <v>5</v>
      </c>
      <c r="O4222" s="10">
        <v>114.0</v>
      </c>
      <c r="P4222" s="10" t="str">
        <f t="array" ref="P4222">_xlfn.XLOOKUP(A4222,subscriptions!B4222:B10004,subscriptions!C4222:C10004)</f>
        <v>Residential</v>
      </c>
      <c r="Q4222" s="10" t="s">
        <v>194</v>
      </c>
      <c r="R4222" s="10" t="s">
        <v>212</v>
      </c>
      <c r="S4222" s="10" t="s">
        <v>1703</v>
      </c>
    </row>
    <row r="4223">
      <c r="A4223" s="1" t="s">
        <v>5478</v>
      </c>
      <c r="B4223" s="1" t="s">
        <v>329</v>
      </c>
      <c r="C4223" s="1" t="s">
        <v>1388</v>
      </c>
      <c r="D4223" s="1" t="s">
        <v>27</v>
      </c>
      <c r="E4223" s="1" t="s">
        <v>280</v>
      </c>
      <c r="F4223" s="1" t="s">
        <v>2239</v>
      </c>
      <c r="G4223" s="1" t="s">
        <v>18866</v>
      </c>
      <c r="H4223" s="1" t="s">
        <v>18867</v>
      </c>
      <c r="I4223" s="4">
        <v>84.33988425925926</v>
      </c>
      <c r="J4223" s="1">
        <v>1476.47</v>
      </c>
      <c r="K4223" s="1">
        <v>325.23</v>
      </c>
      <c r="M4223" s="10">
        <f t="array" ref="M4223">_xlfn.XLOOKUP(A4223,subscriptions!B4223:B10004,subscriptions!D4223:D10004)</f>
        <v>80</v>
      </c>
      <c r="N4223" s="10">
        <f t="array" ref="N4223">_xlfn.XLOOKUP(A4223,subscriptions!B4223:B10004,subscriptions!G4223:G10004)</f>
        <v>10</v>
      </c>
      <c r="O4223" s="10">
        <v>72.0</v>
      </c>
      <c r="P4223" s="10" t="str">
        <f t="array" ref="P4223">_xlfn.XLOOKUP(A4223,subscriptions!B4223:B10004,subscriptions!C4223:C10004)</f>
        <v>Roam</v>
      </c>
      <c r="Q4223" s="10" t="s">
        <v>128</v>
      </c>
      <c r="R4223" s="10" t="s">
        <v>148</v>
      </c>
      <c r="S4223" s="10" t="s">
        <v>234</v>
      </c>
    </row>
    <row r="4224">
      <c r="A4224" s="1" t="s">
        <v>5481</v>
      </c>
      <c r="B4224" s="1" t="s">
        <v>295</v>
      </c>
      <c r="C4224" s="1" t="s">
        <v>786</v>
      </c>
      <c r="D4224" s="1" t="s">
        <v>153</v>
      </c>
      <c r="E4224" s="1" t="s">
        <v>714</v>
      </c>
      <c r="F4224" s="1" t="s">
        <v>715</v>
      </c>
      <c r="G4224" s="1" t="s">
        <v>18868</v>
      </c>
      <c r="H4224" s="1" t="s">
        <v>18869</v>
      </c>
      <c r="I4224" s="4">
        <v>84.38001157407408</v>
      </c>
      <c r="J4224" s="1">
        <v>3473.22</v>
      </c>
      <c r="K4224" s="1">
        <v>876.96</v>
      </c>
      <c r="M4224" s="10">
        <f t="array" ref="M4224">_xlfn.XLOOKUP(A4224,subscriptions!B4224:B10004,subscriptions!D4224:D10004)</f>
        <v>120</v>
      </c>
      <c r="N4224" s="10">
        <f t="array" ref="N4224">_xlfn.XLOOKUP(A4224,subscriptions!B4224:B10004,subscriptions!G4224:G10004)</f>
        <v>20</v>
      </c>
      <c r="O4224" s="10">
        <v>96.0</v>
      </c>
      <c r="P4224" s="10" t="str">
        <f t="array" ref="P4224">_xlfn.XLOOKUP(A4224,subscriptions!B4224:B10004,subscriptions!C4224:C10004)</f>
        <v>Residential</v>
      </c>
      <c r="Q4224" s="10" t="s">
        <v>128</v>
      </c>
      <c r="R4224" s="10" t="s">
        <v>148</v>
      </c>
      <c r="S4224" s="10" t="s">
        <v>698</v>
      </c>
    </row>
    <row r="4225">
      <c r="A4225" s="1" t="s">
        <v>5482</v>
      </c>
      <c r="B4225" s="1" t="s">
        <v>814</v>
      </c>
      <c r="C4225" s="1" t="s">
        <v>1251</v>
      </c>
      <c r="D4225" s="1" t="s">
        <v>153</v>
      </c>
      <c r="E4225" s="1" t="s">
        <v>111</v>
      </c>
      <c r="F4225" s="1" t="s">
        <v>3756</v>
      </c>
      <c r="G4225" s="1" t="s">
        <v>18870</v>
      </c>
      <c r="H4225" s="1" t="s">
        <v>18871</v>
      </c>
      <c r="I4225" s="4">
        <v>84.41890046296297</v>
      </c>
      <c r="J4225" s="1">
        <v>2540.5</v>
      </c>
      <c r="K4225" s="1">
        <v>367.49</v>
      </c>
      <c r="M4225" s="10">
        <f t="array" ref="M4225">_xlfn.XLOOKUP(A4225,subscriptions!B4225:B10004,subscriptions!D4225:D10004)</f>
        <v>120</v>
      </c>
      <c r="N4225" s="10">
        <f t="array" ref="N4225">_xlfn.XLOOKUP(A4225,subscriptions!B4225:B10004,subscriptions!G4225:G10004)</f>
        <v>0</v>
      </c>
      <c r="O4225" s="10">
        <v>120.0</v>
      </c>
      <c r="P4225" s="10" t="str">
        <f t="array" ref="P4225">_xlfn.XLOOKUP(A4225,subscriptions!B4225:B10004,subscriptions!C4225:C10004)</f>
        <v>Residential</v>
      </c>
      <c r="Q4225" s="10" t="s">
        <v>173</v>
      </c>
      <c r="R4225" s="10" t="s">
        <v>212</v>
      </c>
      <c r="S4225" s="10" t="s">
        <v>1822</v>
      </c>
    </row>
    <row r="4226">
      <c r="A4226" s="1" t="s">
        <v>5483</v>
      </c>
      <c r="B4226" s="1" t="s">
        <v>329</v>
      </c>
      <c r="C4226" s="1" t="s">
        <v>237</v>
      </c>
      <c r="D4226" s="1" t="s">
        <v>27</v>
      </c>
      <c r="E4226" s="1" t="s">
        <v>219</v>
      </c>
      <c r="F4226" s="1" t="s">
        <v>1461</v>
      </c>
      <c r="G4226" s="1" t="s">
        <v>18872</v>
      </c>
      <c r="H4226" s="1" t="s">
        <v>18873</v>
      </c>
      <c r="I4226" s="4">
        <v>84.17024305555556</v>
      </c>
      <c r="J4226" s="1">
        <v>1362.47</v>
      </c>
      <c r="K4226" s="1">
        <v>210.36</v>
      </c>
      <c r="M4226" s="10">
        <f t="array" ref="M4226">_xlfn.XLOOKUP(A4226,subscriptions!B4226:B10004,subscriptions!D4226:D10004)</f>
        <v>120</v>
      </c>
      <c r="N4226" s="10">
        <f t="array" ref="N4226">_xlfn.XLOOKUP(A4226,subscriptions!B4226:B10004,subscriptions!G4226:G10004)</f>
        <v>5</v>
      </c>
      <c r="O4226" s="10">
        <v>114.0</v>
      </c>
      <c r="P4226" s="10" t="str">
        <f t="array" ref="P4226">_xlfn.XLOOKUP(A4226,subscriptions!B4226:B10004,subscriptions!C4226:C10004)</f>
        <v>Residential</v>
      </c>
      <c r="Q4226" s="10" t="s">
        <v>194</v>
      </c>
      <c r="R4226" s="10" t="s">
        <v>212</v>
      </c>
      <c r="S4226" s="10" t="s">
        <v>2494</v>
      </c>
    </row>
    <row r="4227">
      <c r="A4227" s="1" t="s">
        <v>5484</v>
      </c>
      <c r="B4227" s="1" t="s">
        <v>1664</v>
      </c>
      <c r="C4227" s="1" t="s">
        <v>871</v>
      </c>
      <c r="D4227" s="1" t="s">
        <v>153</v>
      </c>
      <c r="E4227" s="1" t="s">
        <v>631</v>
      </c>
      <c r="F4227" s="1" t="s">
        <v>1115</v>
      </c>
      <c r="G4227" s="1" t="s">
        <v>18874</v>
      </c>
      <c r="H4227" s="1" t="s">
        <v>18875</v>
      </c>
      <c r="I4227" s="4">
        <v>84.37807870370371</v>
      </c>
      <c r="J4227" s="1">
        <v>2015.23</v>
      </c>
      <c r="K4227" s="1">
        <v>382.8</v>
      </c>
      <c r="M4227" s="10">
        <f t="array" ref="M4227">_xlfn.XLOOKUP(A4227,subscriptions!B4227:B10004,subscriptions!D4227:D10004)</f>
        <v>120</v>
      </c>
      <c r="N4227" s="10">
        <f t="array" ref="N4227">_xlfn.XLOOKUP(A4227,subscriptions!B4227:B10004,subscriptions!G4227:G10004)</f>
        <v>10</v>
      </c>
      <c r="O4227" s="10">
        <v>108.0</v>
      </c>
      <c r="P4227" s="10" t="str">
        <f t="array" ref="P4227">_xlfn.XLOOKUP(A4227,subscriptions!B4227:B10004,subscriptions!C4227:C10004)</f>
        <v>Residential</v>
      </c>
      <c r="Q4227" s="10" t="s">
        <v>128</v>
      </c>
      <c r="R4227" s="10" t="s">
        <v>212</v>
      </c>
      <c r="S4227" s="10" t="s">
        <v>1302</v>
      </c>
    </row>
    <row r="4228">
      <c r="A4228" s="1" t="s">
        <v>5485</v>
      </c>
      <c r="B4228" s="1" t="s">
        <v>842</v>
      </c>
      <c r="C4228" s="1" t="s">
        <v>2007</v>
      </c>
      <c r="D4228" s="1" t="s">
        <v>27</v>
      </c>
      <c r="E4228" s="1" t="s">
        <v>28</v>
      </c>
      <c r="F4228" s="1" t="s">
        <v>526</v>
      </c>
      <c r="G4228" s="1" t="s">
        <v>18876</v>
      </c>
      <c r="H4228" s="1" t="s">
        <v>18877</v>
      </c>
      <c r="I4228" s="4">
        <v>84.37739583333334</v>
      </c>
      <c r="J4228" s="1">
        <v>730.78</v>
      </c>
      <c r="K4228" s="1">
        <v>125.96</v>
      </c>
      <c r="M4228" s="10">
        <f t="array" ref="M4228">_xlfn.XLOOKUP(A4228,subscriptions!B4228:B10004,subscriptions!D4228:D10004)</f>
        <v>120</v>
      </c>
      <c r="N4228" s="10">
        <f t="array" ref="N4228">_xlfn.XLOOKUP(A4228,subscriptions!B4228:B10004,subscriptions!G4228:G10004)</f>
        <v>20</v>
      </c>
      <c r="O4228" s="10">
        <v>96.0</v>
      </c>
      <c r="P4228" s="10" t="str">
        <f t="array" ref="P4228">_xlfn.XLOOKUP(A4228,subscriptions!B4228:B10004,subscriptions!C4228:C10004)</f>
        <v>Residential</v>
      </c>
      <c r="Q4228" s="10" t="s">
        <v>128</v>
      </c>
      <c r="R4228" s="10" t="s">
        <v>148</v>
      </c>
      <c r="S4228" s="10" t="s">
        <v>1360</v>
      </c>
    </row>
    <row r="4229">
      <c r="A4229" s="1" t="s">
        <v>5486</v>
      </c>
      <c r="B4229" s="1" t="s">
        <v>1527</v>
      </c>
      <c r="C4229" s="1" t="s">
        <v>1347</v>
      </c>
      <c r="D4229" s="1" t="s">
        <v>153</v>
      </c>
      <c r="E4229" s="1" t="s">
        <v>179</v>
      </c>
      <c r="F4229" s="1" t="s">
        <v>181</v>
      </c>
      <c r="G4229" s="1" t="s">
        <v>18878</v>
      </c>
      <c r="H4229" s="1" t="s">
        <v>18879</v>
      </c>
      <c r="I4229" s="4">
        <v>84.29524305555556</v>
      </c>
      <c r="J4229" s="1">
        <v>1586.51</v>
      </c>
      <c r="K4229" s="1">
        <v>282.69</v>
      </c>
      <c r="L4229" s="1">
        <v>100.0</v>
      </c>
      <c r="M4229" s="10">
        <f t="array" ref="M4229">_xlfn.XLOOKUP(A4229,subscriptions!B4229:B10004,subscriptions!D4229:D10004)</f>
        <v>120</v>
      </c>
      <c r="N4229" s="10">
        <f t="array" ref="N4229">_xlfn.XLOOKUP(A4229,subscriptions!B4229:B10004,subscriptions!G4229:G10004)</f>
        <v>0</v>
      </c>
      <c r="O4229" s="10">
        <v>120.0</v>
      </c>
      <c r="P4229" s="10" t="str">
        <f t="array" ref="P4229">_xlfn.XLOOKUP(A4229,subscriptions!B4229:B10004,subscriptions!C4229:C10004)</f>
        <v>Residential</v>
      </c>
      <c r="Q4229" s="10" t="s">
        <v>173</v>
      </c>
      <c r="R4229" s="10" t="s">
        <v>212</v>
      </c>
      <c r="S4229" s="10" t="s">
        <v>1026</v>
      </c>
    </row>
    <row r="4230">
      <c r="A4230" s="1" t="s">
        <v>5487</v>
      </c>
      <c r="B4230" s="1" t="s">
        <v>177</v>
      </c>
      <c r="C4230" s="1" t="s">
        <v>734</v>
      </c>
      <c r="D4230" s="1" t="s">
        <v>153</v>
      </c>
      <c r="E4230" s="1" t="s">
        <v>219</v>
      </c>
      <c r="F4230" s="1" t="s">
        <v>220</v>
      </c>
      <c r="G4230" s="1" t="s">
        <v>18880</v>
      </c>
      <c r="H4230" s="1" t="s">
        <v>18881</v>
      </c>
      <c r="I4230" s="4">
        <v>84.20996527777778</v>
      </c>
      <c r="J4230" s="1">
        <v>991.55</v>
      </c>
      <c r="K4230" s="1">
        <v>111.22</v>
      </c>
      <c r="M4230" s="10">
        <f t="array" ref="M4230">_xlfn.XLOOKUP(A4230,subscriptions!B4230:B10004,subscriptions!D4230:D10004)</f>
        <v>120</v>
      </c>
      <c r="N4230" s="10">
        <f t="array" ref="N4230">_xlfn.XLOOKUP(A4230,subscriptions!B4230:B10004,subscriptions!G4230:G10004)</f>
        <v>5</v>
      </c>
      <c r="O4230" s="10">
        <v>114.0</v>
      </c>
      <c r="P4230" s="10" t="str">
        <f t="array" ref="P4230">_xlfn.XLOOKUP(A4230,subscriptions!B4230:B10004,subscriptions!C4230:C10004)</f>
        <v>Residential</v>
      </c>
      <c r="Q4230" s="10" t="s">
        <v>194</v>
      </c>
      <c r="R4230" s="10" t="s">
        <v>212</v>
      </c>
      <c r="S4230" s="10" t="s">
        <v>353</v>
      </c>
    </row>
    <row r="4231">
      <c r="A4231" s="1" t="s">
        <v>5490</v>
      </c>
      <c r="B4231" s="1" t="s">
        <v>899</v>
      </c>
      <c r="C4231" s="1" t="s">
        <v>237</v>
      </c>
      <c r="D4231" s="1" t="s">
        <v>27</v>
      </c>
      <c r="E4231" s="1" t="s">
        <v>179</v>
      </c>
      <c r="F4231" s="1" t="s">
        <v>200</v>
      </c>
      <c r="G4231" s="1" t="s">
        <v>18882</v>
      </c>
      <c r="H4231" s="1" t="s">
        <v>18883</v>
      </c>
      <c r="I4231" s="4">
        <v>84.29333333333334</v>
      </c>
      <c r="J4231" s="1">
        <v>365.96</v>
      </c>
      <c r="K4231" s="1">
        <v>54.52</v>
      </c>
      <c r="L4231" s="1">
        <v>100.0</v>
      </c>
      <c r="M4231" s="10">
        <f t="array" ref="M4231">_xlfn.XLOOKUP(A4231,subscriptions!B4231:B10004,subscriptions!D4231:D10004)</f>
        <v>120</v>
      </c>
      <c r="N4231" s="10">
        <f t="array" ref="N4231">_xlfn.XLOOKUP(A4231,subscriptions!B4231:B10004,subscriptions!G4231:G10004)</f>
        <v>10</v>
      </c>
      <c r="O4231" s="10">
        <v>108.0</v>
      </c>
      <c r="P4231" s="10" t="str">
        <f t="array" ref="P4231">_xlfn.XLOOKUP(A4231,subscriptions!B4231:B10004,subscriptions!C4231:C10004)</f>
        <v>Residential</v>
      </c>
      <c r="Q4231" s="10" t="s">
        <v>128</v>
      </c>
      <c r="R4231" s="10" t="s">
        <v>212</v>
      </c>
      <c r="S4231" s="10" t="s">
        <v>1779</v>
      </c>
    </row>
    <row r="4232">
      <c r="A4232" s="1" t="s">
        <v>5491</v>
      </c>
      <c r="B4232" s="1" t="s">
        <v>772</v>
      </c>
      <c r="C4232" s="1" t="s">
        <v>492</v>
      </c>
      <c r="D4232" s="1" t="s">
        <v>153</v>
      </c>
      <c r="E4232" s="1" t="s">
        <v>28</v>
      </c>
      <c r="F4232" s="1" t="s">
        <v>2097</v>
      </c>
      <c r="G4232" s="1" t="s">
        <v>18884</v>
      </c>
      <c r="H4232" s="1" t="s">
        <v>18885</v>
      </c>
      <c r="I4232" s="4">
        <v>84.3355787037037</v>
      </c>
      <c r="J4232" s="1">
        <v>1864.68</v>
      </c>
      <c r="K4232" s="1">
        <v>375.52</v>
      </c>
      <c r="M4232" s="10">
        <f t="array" ref="M4232">_xlfn.XLOOKUP(A4232,subscriptions!B4232:B10004,subscriptions!D4232:D10004)</f>
        <v>120</v>
      </c>
      <c r="N4232" s="10">
        <f t="array" ref="N4232">_xlfn.XLOOKUP(A4232,subscriptions!B4232:B10004,subscriptions!G4232:G10004)</f>
        <v>20</v>
      </c>
      <c r="O4232" s="10">
        <v>96.0</v>
      </c>
      <c r="P4232" s="10" t="str">
        <f t="array" ref="P4232">_xlfn.XLOOKUP(A4232,subscriptions!B4232:B10004,subscriptions!C4232:C10004)</f>
        <v>Residential</v>
      </c>
      <c r="Q4232" s="10" t="s">
        <v>128</v>
      </c>
      <c r="R4232" s="10" t="s">
        <v>148</v>
      </c>
      <c r="S4232" s="10" t="s">
        <v>571</v>
      </c>
    </row>
    <row r="4233">
      <c r="A4233" s="1" t="s">
        <v>5492</v>
      </c>
      <c r="B4233" s="1" t="s">
        <v>523</v>
      </c>
      <c r="C4233" s="1" t="s">
        <v>524</v>
      </c>
      <c r="D4233" s="1" t="s">
        <v>27</v>
      </c>
      <c r="E4233" s="1" t="s">
        <v>332</v>
      </c>
      <c r="F4233" s="1" t="s">
        <v>1028</v>
      </c>
      <c r="G4233" s="1" t="s">
        <v>18886</v>
      </c>
      <c r="H4233" s="1" t="s">
        <v>18887</v>
      </c>
      <c r="I4233" s="4">
        <v>84.17170138888889</v>
      </c>
      <c r="J4233" s="1">
        <v>1269.47</v>
      </c>
      <c r="K4233" s="1">
        <v>263.72</v>
      </c>
      <c r="M4233" s="10">
        <f t="array" ref="M4233">_xlfn.XLOOKUP(A4233,subscriptions!B4233:B10004,subscriptions!D4233:D10004)</f>
        <v>120</v>
      </c>
      <c r="N4233" s="10">
        <f t="array" ref="N4233">_xlfn.XLOOKUP(A4233,subscriptions!B4233:B10004,subscriptions!G4233:G10004)</f>
        <v>0</v>
      </c>
      <c r="O4233" s="10">
        <v>120.0</v>
      </c>
      <c r="P4233" s="10" t="str">
        <f t="array" ref="P4233">_xlfn.XLOOKUP(A4233,subscriptions!B4233:B10004,subscriptions!C4233:C10004)</f>
        <v>Residential</v>
      </c>
      <c r="Q4233" s="10" t="s">
        <v>173</v>
      </c>
      <c r="R4233" s="10" t="s">
        <v>212</v>
      </c>
      <c r="S4233" s="10" t="s">
        <v>1082</v>
      </c>
    </row>
    <row r="4234">
      <c r="A4234" s="1" t="s">
        <v>5493</v>
      </c>
      <c r="B4234" s="1" t="s">
        <v>1844</v>
      </c>
      <c r="C4234" s="1" t="s">
        <v>1200</v>
      </c>
      <c r="D4234" s="1" t="s">
        <v>153</v>
      </c>
      <c r="E4234" s="1" t="s">
        <v>714</v>
      </c>
      <c r="F4234" s="1" t="s">
        <v>828</v>
      </c>
      <c r="G4234" s="1" t="s">
        <v>18888</v>
      </c>
      <c r="H4234" s="1" t="s">
        <v>18889</v>
      </c>
      <c r="I4234" s="4">
        <v>84.21695601851852</v>
      </c>
      <c r="J4234" s="1">
        <v>716.2</v>
      </c>
      <c r="K4234" s="1">
        <v>174.08</v>
      </c>
      <c r="M4234" s="10">
        <f t="array" ref="M4234">_xlfn.XLOOKUP(A4234,subscriptions!B4234:B10004,subscriptions!D4234:D10004)</f>
        <v>80</v>
      </c>
      <c r="N4234" s="10">
        <f t="array" ref="N4234">_xlfn.XLOOKUP(A4234,subscriptions!B4234:B10004,subscriptions!G4234:G10004)</f>
        <v>5</v>
      </c>
      <c r="O4234" s="10">
        <v>76.0</v>
      </c>
      <c r="P4234" s="10" t="str">
        <f t="array" ref="P4234">_xlfn.XLOOKUP(A4234,subscriptions!B4234:B10004,subscriptions!C4234:C10004)</f>
        <v>Roam</v>
      </c>
      <c r="Q4234" s="10" t="s">
        <v>194</v>
      </c>
      <c r="R4234" s="10" t="s">
        <v>148</v>
      </c>
      <c r="S4234" s="10" t="s">
        <v>453</v>
      </c>
    </row>
    <row r="4235">
      <c r="A4235" s="1" t="s">
        <v>5494</v>
      </c>
      <c r="B4235" s="1" t="s">
        <v>1624</v>
      </c>
      <c r="C4235" s="1" t="s">
        <v>1200</v>
      </c>
      <c r="D4235" s="1" t="s">
        <v>27</v>
      </c>
      <c r="E4235" s="1" t="s">
        <v>28</v>
      </c>
      <c r="F4235" s="1" t="s">
        <v>2097</v>
      </c>
      <c r="G4235" s="1" t="s">
        <v>18890</v>
      </c>
      <c r="H4235" s="1" t="s">
        <v>18891</v>
      </c>
      <c r="I4235" s="4">
        <v>84.34105324074073</v>
      </c>
      <c r="J4235" s="1">
        <v>3684.41</v>
      </c>
      <c r="K4235" s="1">
        <v>815.27</v>
      </c>
      <c r="M4235" s="10">
        <f t="array" ref="M4235">_xlfn.XLOOKUP(A4235,subscriptions!B4235:B10004,subscriptions!D4235:D10004)</f>
        <v>120</v>
      </c>
      <c r="N4235" s="10">
        <f t="array" ref="N4235">_xlfn.XLOOKUP(A4235,subscriptions!B4235:B10004,subscriptions!G4235:G10004)</f>
        <v>10</v>
      </c>
      <c r="O4235" s="10">
        <v>108.0</v>
      </c>
      <c r="P4235" s="10" t="str">
        <f t="array" ref="P4235">_xlfn.XLOOKUP(A4235,subscriptions!B4235:B10004,subscriptions!C4235:C10004)</f>
        <v>Residential</v>
      </c>
      <c r="Q4235" s="10" t="s">
        <v>128</v>
      </c>
      <c r="R4235" s="10" t="s">
        <v>212</v>
      </c>
      <c r="S4235" s="10" t="s">
        <v>259</v>
      </c>
    </row>
    <row r="4236">
      <c r="A4236" s="1" t="s">
        <v>5495</v>
      </c>
      <c r="B4236" s="1" t="s">
        <v>842</v>
      </c>
      <c r="C4236" s="1" t="s">
        <v>1973</v>
      </c>
      <c r="D4236" s="1" t="s">
        <v>27</v>
      </c>
      <c r="E4236" s="1" t="s">
        <v>714</v>
      </c>
      <c r="F4236" s="1" t="s">
        <v>828</v>
      </c>
      <c r="G4236" s="1" t="s">
        <v>18892</v>
      </c>
      <c r="H4236" s="1" t="s">
        <v>18893</v>
      </c>
      <c r="I4236" s="4">
        <v>84.4211574074074</v>
      </c>
      <c r="J4236" s="1">
        <v>81.73</v>
      </c>
      <c r="K4236" s="1">
        <v>14.21</v>
      </c>
      <c r="M4236" s="10">
        <f t="array" ref="M4236">_xlfn.XLOOKUP(A4236,subscriptions!B4236:B10004,subscriptions!D4236:D10004)</f>
        <v>250</v>
      </c>
      <c r="N4236" s="10">
        <f t="array" ref="N4236">_xlfn.XLOOKUP(A4236,subscriptions!B4236:B10004,subscriptions!G4236:G10004)</f>
        <v>20</v>
      </c>
      <c r="O4236" s="10">
        <v>200.0</v>
      </c>
      <c r="P4236" s="10" t="str">
        <f t="array" ref="P4236">_xlfn.XLOOKUP(A4236,subscriptions!B4236:B10004,subscriptions!C4236:C10004)</f>
        <v>Business</v>
      </c>
      <c r="Q4236" s="10" t="s">
        <v>128</v>
      </c>
      <c r="R4236" s="10" t="s">
        <v>129</v>
      </c>
      <c r="S4236" s="10" t="s">
        <v>2152</v>
      </c>
    </row>
    <row r="4237">
      <c r="A4237" s="1" t="s">
        <v>5498</v>
      </c>
      <c r="B4237" s="1" t="s">
        <v>295</v>
      </c>
      <c r="C4237" s="1" t="s">
        <v>456</v>
      </c>
      <c r="D4237" s="1" t="s">
        <v>153</v>
      </c>
      <c r="E4237" s="1" t="s">
        <v>262</v>
      </c>
      <c r="F4237" s="1" t="s">
        <v>2112</v>
      </c>
      <c r="G4237" s="1" t="s">
        <v>18894</v>
      </c>
      <c r="H4237" s="1" t="s">
        <v>18895</v>
      </c>
      <c r="I4237" s="4">
        <v>84.37721064814815</v>
      </c>
      <c r="J4237" s="1">
        <v>619.2</v>
      </c>
      <c r="K4237" s="1">
        <v>117.43</v>
      </c>
      <c r="M4237" s="10">
        <f t="array" ref="M4237">_xlfn.XLOOKUP(A4237,subscriptions!B4237:B10004,subscriptions!D4237:D10004)</f>
        <v>120</v>
      </c>
      <c r="N4237" s="10">
        <f t="array" ref="N4237">_xlfn.XLOOKUP(A4237,subscriptions!B4237:B10004,subscriptions!G4237:G10004)</f>
        <v>0</v>
      </c>
      <c r="O4237" s="10">
        <v>120.0</v>
      </c>
      <c r="P4237" s="10" t="str">
        <f t="array" ref="P4237">_xlfn.XLOOKUP(A4237,subscriptions!B4237:B10004,subscriptions!C4237:C10004)</f>
        <v>Residential</v>
      </c>
      <c r="Q4237" s="10" t="s">
        <v>173</v>
      </c>
      <c r="R4237" s="10" t="s">
        <v>212</v>
      </c>
      <c r="S4237" s="10" t="s">
        <v>1360</v>
      </c>
    </row>
    <row r="4238">
      <c r="A4238" s="1" t="s">
        <v>5499</v>
      </c>
      <c r="B4238" s="1" t="s">
        <v>1009</v>
      </c>
      <c r="C4238" s="1" t="s">
        <v>237</v>
      </c>
      <c r="D4238" s="1" t="s">
        <v>153</v>
      </c>
      <c r="E4238" s="1" t="s">
        <v>714</v>
      </c>
      <c r="F4238" s="1" t="s">
        <v>1951</v>
      </c>
      <c r="G4238" s="1" t="s">
        <v>18896</v>
      </c>
      <c r="H4238" s="1" t="s">
        <v>18897</v>
      </c>
      <c r="I4238" s="4">
        <v>84.21047453703704</v>
      </c>
      <c r="J4238" s="1">
        <v>137.84</v>
      </c>
      <c r="K4238" s="1">
        <v>22.78</v>
      </c>
      <c r="M4238" s="10">
        <f t="array" ref="M4238">_xlfn.XLOOKUP(A4238,subscriptions!B4238:B10004,subscriptions!D4238:D10004)</f>
        <v>250</v>
      </c>
      <c r="N4238" s="10">
        <f t="array" ref="N4238">_xlfn.XLOOKUP(A4238,subscriptions!B4238:B10004,subscriptions!G4238:G10004)</f>
        <v>5</v>
      </c>
      <c r="O4238" s="10">
        <v>237.5</v>
      </c>
      <c r="P4238" s="10" t="str">
        <f t="array" ref="P4238">_xlfn.XLOOKUP(A4238,subscriptions!B4238:B10004,subscriptions!C4238:C10004)</f>
        <v>Business</v>
      </c>
      <c r="Q4238" s="10" t="s">
        <v>194</v>
      </c>
      <c r="R4238" s="10" t="s">
        <v>129</v>
      </c>
      <c r="S4238" s="10" t="s">
        <v>770</v>
      </c>
    </row>
    <row r="4239">
      <c r="A4239" s="1" t="s">
        <v>5500</v>
      </c>
      <c r="B4239" s="1" t="s">
        <v>941</v>
      </c>
      <c r="C4239" s="1" t="s">
        <v>1507</v>
      </c>
      <c r="D4239" s="1" t="s">
        <v>27</v>
      </c>
      <c r="E4239" s="1" t="s">
        <v>714</v>
      </c>
      <c r="F4239" s="1" t="s">
        <v>1866</v>
      </c>
      <c r="G4239" s="1" t="s">
        <v>18898</v>
      </c>
      <c r="H4239" s="1" t="s">
        <v>18899</v>
      </c>
      <c r="I4239" s="4">
        <v>84.2571875</v>
      </c>
      <c r="J4239" s="1">
        <v>2232.04</v>
      </c>
      <c r="K4239" s="1">
        <v>451.3</v>
      </c>
      <c r="M4239" s="10">
        <f t="array" ref="M4239">_xlfn.XLOOKUP(A4239,subscriptions!B4239:B10004,subscriptions!D4239:D10004)</f>
        <v>80</v>
      </c>
      <c r="N4239" s="10">
        <f t="array" ref="N4239">_xlfn.XLOOKUP(A4239,subscriptions!B4239:B10004,subscriptions!G4239:G10004)</f>
        <v>10</v>
      </c>
      <c r="O4239" s="10">
        <v>72.0</v>
      </c>
      <c r="P4239" s="10" t="str">
        <f t="array" ref="P4239">_xlfn.XLOOKUP(A4239,subscriptions!B4239:B10004,subscriptions!C4239:C10004)</f>
        <v>Roam</v>
      </c>
      <c r="Q4239" s="10" t="s">
        <v>128</v>
      </c>
      <c r="R4239" s="10" t="s">
        <v>148</v>
      </c>
      <c r="S4239" s="10" t="s">
        <v>175</v>
      </c>
    </row>
    <row r="4240">
      <c r="A4240" s="1" t="s">
        <v>5501</v>
      </c>
      <c r="B4240" s="1" t="s">
        <v>1044</v>
      </c>
      <c r="C4240" s="1" t="s">
        <v>1973</v>
      </c>
      <c r="D4240" s="1" t="s">
        <v>27</v>
      </c>
      <c r="E4240" s="1" t="s">
        <v>219</v>
      </c>
      <c r="F4240" s="1" t="s">
        <v>458</v>
      </c>
      <c r="G4240" s="1" t="s">
        <v>18900</v>
      </c>
      <c r="H4240" s="1" t="s">
        <v>18901</v>
      </c>
      <c r="I4240" s="4">
        <v>84.17034722222222</v>
      </c>
      <c r="J4240" s="1">
        <v>1866.53</v>
      </c>
      <c r="K4240" s="1">
        <v>244.67</v>
      </c>
      <c r="M4240" s="10">
        <f t="array" ref="M4240">_xlfn.XLOOKUP(A4240,subscriptions!B4240:B10004,subscriptions!D4240:D10004)</f>
        <v>120</v>
      </c>
      <c r="N4240" s="10">
        <f t="array" ref="N4240">_xlfn.XLOOKUP(A4240,subscriptions!B4240:B10004,subscriptions!G4240:G10004)</f>
        <v>20</v>
      </c>
      <c r="O4240" s="10">
        <v>96.0</v>
      </c>
      <c r="P4240" s="10" t="str">
        <f t="array" ref="P4240">_xlfn.XLOOKUP(A4240,subscriptions!B4240:B10004,subscriptions!C4240:C10004)</f>
        <v>Residential</v>
      </c>
      <c r="Q4240" s="10" t="s">
        <v>128</v>
      </c>
      <c r="R4240" s="10" t="s">
        <v>148</v>
      </c>
      <c r="S4240" s="10" t="s">
        <v>2494</v>
      </c>
    </row>
    <row r="4241">
      <c r="A4241" s="1" t="s">
        <v>5502</v>
      </c>
      <c r="B4241" s="1" t="s">
        <v>2096</v>
      </c>
      <c r="C4241" s="1" t="s">
        <v>1388</v>
      </c>
      <c r="D4241" s="1" t="s">
        <v>27</v>
      </c>
      <c r="E4241" s="1" t="s">
        <v>219</v>
      </c>
      <c r="F4241" s="1" t="s">
        <v>2446</v>
      </c>
      <c r="G4241" s="1" t="s">
        <v>18902</v>
      </c>
      <c r="H4241" s="1" t="s">
        <v>18903</v>
      </c>
      <c r="I4241" s="4">
        <v>84.20996527777778</v>
      </c>
      <c r="J4241" s="1">
        <v>653.75</v>
      </c>
      <c r="K4241" s="1">
        <v>89.2</v>
      </c>
      <c r="M4241" s="10">
        <f t="array" ref="M4241">_xlfn.XLOOKUP(A4241,subscriptions!B4241:B10004,subscriptions!D4241:D10004)</f>
        <v>120</v>
      </c>
      <c r="N4241" s="10">
        <f t="array" ref="N4241">_xlfn.XLOOKUP(A4241,subscriptions!B4241:B10004,subscriptions!G4241:G10004)</f>
        <v>0</v>
      </c>
      <c r="O4241" s="10">
        <v>120.0</v>
      </c>
      <c r="P4241" s="10" t="str">
        <f t="array" ref="P4241">_xlfn.XLOOKUP(A4241,subscriptions!B4241:B10004,subscriptions!C4241:C10004)</f>
        <v>Residential</v>
      </c>
      <c r="Q4241" s="10" t="s">
        <v>173</v>
      </c>
      <c r="R4241" s="10" t="s">
        <v>212</v>
      </c>
      <c r="S4241" s="10" t="s">
        <v>353</v>
      </c>
    </row>
    <row r="4242">
      <c r="A4242" s="1" t="s">
        <v>5503</v>
      </c>
      <c r="B4242" s="1" t="s">
        <v>426</v>
      </c>
      <c r="C4242" s="1" t="s">
        <v>426</v>
      </c>
      <c r="D4242" s="1" t="s">
        <v>153</v>
      </c>
      <c r="E4242" s="1" t="s">
        <v>239</v>
      </c>
      <c r="F4242" s="1" t="s">
        <v>240</v>
      </c>
      <c r="G4242" s="1" t="s">
        <v>18904</v>
      </c>
      <c r="H4242" s="1" t="s">
        <v>18905</v>
      </c>
      <c r="I4242" s="4">
        <v>84.29585648148148</v>
      </c>
      <c r="J4242" s="1">
        <v>1738.96</v>
      </c>
      <c r="K4242" s="1">
        <v>379.61</v>
      </c>
      <c r="M4242" s="10">
        <f t="array" ref="M4242">_xlfn.XLOOKUP(A4242,subscriptions!B4242:B10004,subscriptions!D4242:D10004)</f>
        <v>50</v>
      </c>
      <c r="N4242" s="10">
        <f t="array" ref="N4242">_xlfn.XLOOKUP(A4242,subscriptions!B4242:B10004,subscriptions!G4242:G10004)</f>
        <v>5</v>
      </c>
      <c r="O4242" s="10">
        <v>47.5</v>
      </c>
      <c r="P4242" s="10" t="str">
        <f t="array" ref="P4242">_xlfn.XLOOKUP(A4242,subscriptions!B4242:B10004,subscriptions!C4242:C10004)</f>
        <v>Mini</v>
      </c>
      <c r="Q4242" s="10" t="s">
        <v>194</v>
      </c>
      <c r="R4242" s="10" t="s">
        <v>148</v>
      </c>
      <c r="S4242" s="10" t="s">
        <v>655</v>
      </c>
    </row>
    <row r="4243">
      <c r="A4243" s="1" t="s">
        <v>5504</v>
      </c>
      <c r="B4243" s="1" t="s">
        <v>329</v>
      </c>
      <c r="C4243" s="1" t="s">
        <v>556</v>
      </c>
      <c r="D4243" s="1" t="s">
        <v>27</v>
      </c>
      <c r="E4243" s="1" t="s">
        <v>28</v>
      </c>
      <c r="F4243" s="1" t="s">
        <v>801</v>
      </c>
      <c r="G4243" s="1" t="s">
        <v>18906</v>
      </c>
      <c r="H4243" s="1" t="s">
        <v>18907</v>
      </c>
      <c r="I4243" s="4">
        <v>84.17394675925927</v>
      </c>
      <c r="J4243" s="1">
        <v>806.12</v>
      </c>
      <c r="K4243" s="1">
        <v>128.28</v>
      </c>
      <c r="M4243" s="10">
        <f t="array" ref="M4243">_xlfn.XLOOKUP(A4243,subscriptions!B4243:B10004,subscriptions!D4243:D10004)</f>
        <v>120</v>
      </c>
      <c r="N4243" s="10">
        <f t="array" ref="N4243">_xlfn.XLOOKUP(A4243,subscriptions!B4243:B10004,subscriptions!G4243:G10004)</f>
        <v>10</v>
      </c>
      <c r="O4243" s="10">
        <v>108.0</v>
      </c>
      <c r="P4243" s="10" t="str">
        <f t="array" ref="P4243">_xlfn.XLOOKUP(A4243,subscriptions!B4243:B10004,subscriptions!C4243:C10004)</f>
        <v>Residential</v>
      </c>
      <c r="Q4243" s="10" t="s">
        <v>128</v>
      </c>
      <c r="R4243" s="10" t="s">
        <v>212</v>
      </c>
      <c r="S4243" s="10" t="s">
        <v>3087</v>
      </c>
    </row>
    <row r="4244">
      <c r="A4244" s="1" t="s">
        <v>5507</v>
      </c>
      <c r="B4244" s="1" t="s">
        <v>700</v>
      </c>
      <c r="C4244" s="1" t="s">
        <v>426</v>
      </c>
      <c r="D4244" s="1" t="s">
        <v>153</v>
      </c>
      <c r="E4244" s="1" t="s">
        <v>219</v>
      </c>
      <c r="F4244" s="1" t="s">
        <v>220</v>
      </c>
      <c r="G4244" s="1" t="s">
        <v>18908</v>
      </c>
      <c r="H4244" s="1" t="s">
        <v>18909</v>
      </c>
      <c r="I4244" s="4">
        <v>84.25648148148149</v>
      </c>
      <c r="J4244" s="1">
        <v>2167.44</v>
      </c>
      <c r="K4244" s="1">
        <v>406.01</v>
      </c>
      <c r="M4244" s="10">
        <f t="array" ref="M4244">_xlfn.XLOOKUP(A4244,subscriptions!B4244:B10004,subscriptions!D4244:D10004)</f>
        <v>120</v>
      </c>
      <c r="N4244" s="10">
        <f t="array" ref="N4244">_xlfn.XLOOKUP(A4244,subscriptions!B4244:B10004,subscriptions!G4244:G10004)</f>
        <v>20</v>
      </c>
      <c r="O4244" s="10">
        <v>96.0</v>
      </c>
      <c r="P4244" s="10" t="str">
        <f t="array" ref="P4244">_xlfn.XLOOKUP(A4244,subscriptions!B4244:B10004,subscriptions!C4244:C10004)</f>
        <v>Residential</v>
      </c>
      <c r="Q4244" s="10" t="s">
        <v>128</v>
      </c>
      <c r="R4244" s="10" t="s">
        <v>148</v>
      </c>
      <c r="S4244" s="10" t="s">
        <v>130</v>
      </c>
    </row>
    <row r="4245">
      <c r="A4245" s="1" t="s">
        <v>5508</v>
      </c>
      <c r="B4245" s="1" t="s">
        <v>1141</v>
      </c>
      <c r="C4245" s="1" t="s">
        <v>605</v>
      </c>
      <c r="D4245" s="1" t="s">
        <v>27</v>
      </c>
      <c r="E4245" s="1" t="s">
        <v>280</v>
      </c>
      <c r="F4245" s="1" t="s">
        <v>376</v>
      </c>
      <c r="G4245" s="1" t="s">
        <v>18910</v>
      </c>
      <c r="H4245" s="1" t="s">
        <v>18911</v>
      </c>
      <c r="I4245" s="4">
        <v>84.29806712962963</v>
      </c>
      <c r="J4245" s="1">
        <v>958.21</v>
      </c>
      <c r="K4245" s="1">
        <v>132.85</v>
      </c>
      <c r="M4245" s="10">
        <f t="array" ref="M4245">_xlfn.XLOOKUP(A4245,subscriptions!B4245:B10004,subscriptions!D4245:D10004)</f>
        <v>80</v>
      </c>
      <c r="N4245" s="10">
        <f t="array" ref="N4245">_xlfn.XLOOKUP(A4245,subscriptions!B4245:B10004,subscriptions!G4245:G10004)</f>
        <v>0</v>
      </c>
      <c r="O4245" s="10">
        <v>80.0</v>
      </c>
      <c r="P4245" s="10" t="str">
        <f t="array" ref="P4245">_xlfn.XLOOKUP(A4245,subscriptions!B4245:B10004,subscriptions!C4245:C10004)</f>
        <v>Roam</v>
      </c>
      <c r="Q4245" s="10" t="s">
        <v>173</v>
      </c>
      <c r="R4245" s="10" t="s">
        <v>148</v>
      </c>
      <c r="S4245" s="10" t="s">
        <v>785</v>
      </c>
    </row>
    <row r="4246">
      <c r="A4246" s="1" t="s">
        <v>5509</v>
      </c>
      <c r="B4246" s="1" t="s">
        <v>4509</v>
      </c>
      <c r="C4246" s="1" t="s">
        <v>1347</v>
      </c>
      <c r="D4246" s="1" t="s">
        <v>153</v>
      </c>
      <c r="E4246" s="1" t="s">
        <v>262</v>
      </c>
      <c r="F4246" s="1" t="s">
        <v>885</v>
      </c>
      <c r="G4246" s="1" t="s">
        <v>18912</v>
      </c>
      <c r="H4246" s="1" t="s">
        <v>18913</v>
      </c>
      <c r="I4246" s="4">
        <v>84.17511574074074</v>
      </c>
      <c r="J4246" s="1">
        <v>847.26</v>
      </c>
      <c r="K4246" s="1">
        <v>153.59</v>
      </c>
      <c r="M4246" s="10">
        <f t="array" ref="M4246">_xlfn.XLOOKUP(A4246,subscriptions!B4246:B10004,subscriptions!D4246:D10004)</f>
        <v>120</v>
      </c>
      <c r="N4246" s="10">
        <f t="array" ref="N4246">_xlfn.XLOOKUP(A4246,subscriptions!B4246:B10004,subscriptions!G4246:G10004)</f>
        <v>5</v>
      </c>
      <c r="O4246" s="10">
        <v>114.0</v>
      </c>
      <c r="P4246" s="10" t="str">
        <f t="array" ref="P4246">_xlfn.XLOOKUP(A4246,subscriptions!B4246:B10004,subscriptions!C4246:C10004)</f>
        <v>Residential</v>
      </c>
      <c r="Q4246" s="10" t="s">
        <v>194</v>
      </c>
      <c r="R4246" s="10" t="s">
        <v>212</v>
      </c>
      <c r="S4246" s="10" t="s">
        <v>1198</v>
      </c>
    </row>
    <row r="4247">
      <c r="A4247" s="1" t="s">
        <v>5510</v>
      </c>
      <c r="B4247" s="1" t="s">
        <v>177</v>
      </c>
      <c r="C4247" s="1" t="s">
        <v>556</v>
      </c>
      <c r="D4247" s="1" t="s">
        <v>153</v>
      </c>
      <c r="E4247" s="1" t="s">
        <v>262</v>
      </c>
      <c r="F4247" s="1" t="s">
        <v>2112</v>
      </c>
      <c r="G4247" s="1" t="s">
        <v>18914</v>
      </c>
      <c r="H4247" s="1" t="s">
        <v>18915</v>
      </c>
      <c r="I4247" s="4">
        <v>84.17315972222222</v>
      </c>
      <c r="J4247" s="1">
        <v>4143.83</v>
      </c>
      <c r="K4247" s="1">
        <v>660.63</v>
      </c>
      <c r="M4247" s="10">
        <f t="array" ref="M4247">_xlfn.XLOOKUP(A4247,subscriptions!B4247:B10004,subscriptions!D4247:D10004)</f>
        <v>120</v>
      </c>
      <c r="N4247" s="10">
        <f t="array" ref="N4247">_xlfn.XLOOKUP(A4247,subscriptions!B4247:B10004,subscriptions!G4247:G10004)</f>
        <v>10</v>
      </c>
      <c r="O4247" s="10">
        <v>108.0</v>
      </c>
      <c r="P4247" s="10" t="str">
        <f t="array" ref="P4247">_xlfn.XLOOKUP(A4247,subscriptions!B4247:B10004,subscriptions!C4247:C10004)</f>
        <v>Residential</v>
      </c>
      <c r="Q4247" s="10" t="s">
        <v>128</v>
      </c>
      <c r="R4247" s="10" t="s">
        <v>212</v>
      </c>
      <c r="S4247" s="10" t="s">
        <v>2630</v>
      </c>
    </row>
    <row r="4248">
      <c r="A4248" s="1" t="s">
        <v>5511</v>
      </c>
      <c r="B4248" s="1" t="s">
        <v>748</v>
      </c>
      <c r="C4248" s="1" t="s">
        <v>133</v>
      </c>
      <c r="D4248" s="1" t="s">
        <v>27</v>
      </c>
      <c r="E4248" s="1" t="s">
        <v>332</v>
      </c>
      <c r="F4248" s="1" t="s">
        <v>1749</v>
      </c>
      <c r="G4248" s="1" t="s">
        <v>18916</v>
      </c>
      <c r="H4248" s="1" t="s">
        <v>18917</v>
      </c>
      <c r="I4248" s="4">
        <v>84.41743055555555</v>
      </c>
      <c r="J4248" s="1">
        <v>483.28</v>
      </c>
      <c r="K4248" s="1">
        <v>62.49</v>
      </c>
      <c r="M4248" s="10">
        <f t="array" ref="M4248">_xlfn.XLOOKUP(A4248,subscriptions!B4248:B10004,subscriptions!D4248:D10004)</f>
        <v>120</v>
      </c>
      <c r="N4248" s="10">
        <f t="array" ref="N4248">_xlfn.XLOOKUP(A4248,subscriptions!B4248:B10004,subscriptions!G4248:G10004)</f>
        <v>20</v>
      </c>
      <c r="O4248" s="10">
        <v>96.0</v>
      </c>
      <c r="P4248" s="10" t="str">
        <f t="array" ref="P4248">_xlfn.XLOOKUP(A4248,subscriptions!B4248:B10004,subscriptions!C4248:C10004)</f>
        <v>Residential</v>
      </c>
      <c r="Q4248" s="10" t="s">
        <v>128</v>
      </c>
      <c r="R4248" s="10" t="s">
        <v>148</v>
      </c>
      <c r="S4248" s="10" t="s">
        <v>327</v>
      </c>
    </row>
    <row r="4249">
      <c r="A4249" s="1" t="s">
        <v>5512</v>
      </c>
      <c r="B4249" s="1" t="s">
        <v>1303</v>
      </c>
      <c r="C4249" s="1" t="s">
        <v>871</v>
      </c>
      <c r="D4249" s="1" t="s">
        <v>153</v>
      </c>
      <c r="E4249" s="1" t="s">
        <v>631</v>
      </c>
      <c r="F4249" s="1" t="s">
        <v>632</v>
      </c>
      <c r="G4249" s="1" t="s">
        <v>18918</v>
      </c>
      <c r="H4249" s="1" t="s">
        <v>18919</v>
      </c>
      <c r="I4249" s="4">
        <v>84.20938657407407</v>
      </c>
      <c r="J4249" s="1">
        <v>242.51</v>
      </c>
      <c r="K4249" s="1">
        <v>60.57</v>
      </c>
      <c r="M4249" s="10">
        <f t="array" ref="M4249">_xlfn.XLOOKUP(A4249,subscriptions!B4249:B10004,subscriptions!D4249:D10004)</f>
        <v>50</v>
      </c>
      <c r="N4249" s="10">
        <f t="array" ref="N4249">_xlfn.XLOOKUP(A4249,subscriptions!B4249:B10004,subscriptions!G4249:G10004)</f>
        <v>0</v>
      </c>
      <c r="O4249" s="10">
        <v>50.0</v>
      </c>
      <c r="P4249" s="10" t="str">
        <f t="array" ref="P4249">_xlfn.XLOOKUP(A4249,subscriptions!B4249:B10004,subscriptions!C4249:C10004)</f>
        <v>Mini</v>
      </c>
      <c r="Q4249" s="10" t="s">
        <v>173</v>
      </c>
      <c r="R4249" s="10" t="s">
        <v>148</v>
      </c>
      <c r="S4249" s="10" t="s">
        <v>1374</v>
      </c>
    </row>
    <row r="4250">
      <c r="A4250" s="1" t="s">
        <v>5513</v>
      </c>
      <c r="B4250" s="1" t="s">
        <v>177</v>
      </c>
      <c r="C4250" s="1" t="s">
        <v>330</v>
      </c>
      <c r="D4250" s="1" t="s">
        <v>153</v>
      </c>
      <c r="E4250" s="1" t="s">
        <v>714</v>
      </c>
      <c r="F4250" s="1" t="s">
        <v>715</v>
      </c>
      <c r="G4250" s="1" t="s">
        <v>18920</v>
      </c>
      <c r="H4250" s="1" t="s">
        <v>18921</v>
      </c>
      <c r="I4250" s="4">
        <v>84.29539351851852</v>
      </c>
      <c r="J4250" s="1">
        <v>1367.56</v>
      </c>
      <c r="K4250" s="1">
        <v>300.42</v>
      </c>
      <c r="M4250" s="10">
        <f t="array" ref="M4250">_xlfn.XLOOKUP(A4250,subscriptions!B4250:B10004,subscriptions!D4250:D10004)</f>
        <v>80</v>
      </c>
      <c r="N4250" s="10">
        <f t="array" ref="N4250">_xlfn.XLOOKUP(A4250,subscriptions!B4250:B10004,subscriptions!G4250:G10004)</f>
        <v>5</v>
      </c>
      <c r="O4250" s="10">
        <v>76.0</v>
      </c>
      <c r="P4250" s="10" t="str">
        <f t="array" ref="P4250">_xlfn.XLOOKUP(A4250,subscriptions!B4250:B10004,subscriptions!C4250:C10004)</f>
        <v>Roam</v>
      </c>
      <c r="Q4250" s="10" t="s">
        <v>194</v>
      </c>
      <c r="R4250" s="10" t="s">
        <v>148</v>
      </c>
      <c r="S4250" s="10" t="s">
        <v>1026</v>
      </c>
    </row>
    <row r="4251">
      <c r="A4251" s="1" t="s">
        <v>5516</v>
      </c>
      <c r="B4251" s="1" t="s">
        <v>969</v>
      </c>
      <c r="C4251" s="1" t="s">
        <v>800</v>
      </c>
      <c r="D4251" s="1" t="s">
        <v>27</v>
      </c>
      <c r="E4251" s="1" t="s">
        <v>111</v>
      </c>
      <c r="F4251" s="1" t="s">
        <v>1362</v>
      </c>
      <c r="G4251" s="1" t="s">
        <v>18922</v>
      </c>
      <c r="H4251" s="1" t="s">
        <v>18923</v>
      </c>
      <c r="I4251" s="4">
        <v>84.34193287037037</v>
      </c>
      <c r="J4251" s="1">
        <v>5276.31</v>
      </c>
      <c r="K4251" s="1">
        <v>1016.33</v>
      </c>
      <c r="M4251" s="10">
        <f t="array" ref="M4251">_xlfn.XLOOKUP(A4251,subscriptions!B4251:B10004,subscriptions!D4251:D10004)</f>
        <v>80</v>
      </c>
      <c r="N4251" s="10">
        <f t="array" ref="N4251">_xlfn.XLOOKUP(A4251,subscriptions!B4251:B10004,subscriptions!G4251:G10004)</f>
        <v>10</v>
      </c>
      <c r="O4251" s="10">
        <v>72.0</v>
      </c>
      <c r="P4251" s="10" t="str">
        <f t="array" ref="P4251">_xlfn.XLOOKUP(A4251,subscriptions!B4251:B10004,subscriptions!C4251:C10004)</f>
        <v>Roam</v>
      </c>
      <c r="Q4251" s="10" t="s">
        <v>128</v>
      </c>
      <c r="R4251" s="10" t="s">
        <v>148</v>
      </c>
      <c r="S4251" s="10" t="s">
        <v>1703</v>
      </c>
    </row>
    <row r="4252">
      <c r="A4252" s="1" t="s">
        <v>5517</v>
      </c>
      <c r="B4252" s="1" t="s">
        <v>425</v>
      </c>
      <c r="C4252" s="1" t="s">
        <v>509</v>
      </c>
      <c r="D4252" s="1" t="s">
        <v>153</v>
      </c>
      <c r="E4252" s="1" t="s">
        <v>332</v>
      </c>
      <c r="F4252" s="1" t="s">
        <v>618</v>
      </c>
      <c r="G4252" s="1" t="s">
        <v>18924</v>
      </c>
      <c r="H4252" s="1" t="s">
        <v>18925</v>
      </c>
      <c r="I4252" s="4">
        <v>84.38075231481481</v>
      </c>
      <c r="J4252" s="1">
        <v>761.84</v>
      </c>
      <c r="K4252" s="1">
        <v>125.33</v>
      </c>
      <c r="M4252" s="10">
        <f t="array" ref="M4252">_xlfn.XLOOKUP(A4252,subscriptions!B4252:B10004,subscriptions!D4252:D10004)</f>
        <v>80</v>
      </c>
      <c r="N4252" s="10">
        <f t="array" ref="N4252">_xlfn.XLOOKUP(A4252,subscriptions!B4252:B10004,subscriptions!G4252:G10004)</f>
        <v>20</v>
      </c>
      <c r="O4252" s="10">
        <v>64.0</v>
      </c>
      <c r="P4252" s="10" t="str">
        <f t="array" ref="P4252">_xlfn.XLOOKUP(A4252,subscriptions!B4252:B10004,subscriptions!C4252:C10004)</f>
        <v>Roam</v>
      </c>
      <c r="Q4252" s="10" t="s">
        <v>128</v>
      </c>
      <c r="R4252" s="10" t="s">
        <v>148</v>
      </c>
      <c r="S4252" s="10" t="s">
        <v>762</v>
      </c>
    </row>
    <row r="4253">
      <c r="A4253" s="1" t="s">
        <v>5518</v>
      </c>
      <c r="B4253" s="1" t="s">
        <v>1009</v>
      </c>
      <c r="C4253" s="1" t="s">
        <v>764</v>
      </c>
      <c r="D4253" s="1" t="s">
        <v>153</v>
      </c>
      <c r="E4253" s="1" t="s">
        <v>239</v>
      </c>
      <c r="F4253" s="1" t="s">
        <v>3181</v>
      </c>
      <c r="G4253" s="1" t="s">
        <v>18926</v>
      </c>
      <c r="H4253" s="1" t="s">
        <v>18927</v>
      </c>
      <c r="I4253" s="4">
        <v>84.17432870370371</v>
      </c>
      <c r="J4253" s="1">
        <v>146.07</v>
      </c>
      <c r="K4253" s="1">
        <v>43.28</v>
      </c>
      <c r="M4253" s="10">
        <f t="array" ref="M4253">_xlfn.XLOOKUP(A4253,subscriptions!B4253:B10004,subscriptions!D4253:D10004)</f>
        <v>120</v>
      </c>
      <c r="N4253" s="10">
        <f t="array" ref="N4253">_xlfn.XLOOKUP(A4253,subscriptions!B4253:B10004,subscriptions!G4253:G10004)</f>
        <v>0</v>
      </c>
      <c r="O4253" s="10">
        <v>120.0</v>
      </c>
      <c r="P4253" s="10" t="str">
        <f t="array" ref="P4253">_xlfn.XLOOKUP(A4253,subscriptions!B4253:B10004,subscriptions!C4253:C10004)</f>
        <v>Residential</v>
      </c>
      <c r="Q4253" s="10" t="s">
        <v>173</v>
      </c>
      <c r="R4253" s="10" t="s">
        <v>212</v>
      </c>
      <c r="S4253" s="10" t="s">
        <v>507</v>
      </c>
    </row>
    <row r="4254">
      <c r="A4254" s="1" t="s">
        <v>5519</v>
      </c>
      <c r="B4254" s="1" t="s">
        <v>329</v>
      </c>
      <c r="C4254" s="1" t="s">
        <v>391</v>
      </c>
      <c r="D4254" s="1" t="s">
        <v>27</v>
      </c>
      <c r="E4254" s="1" t="s">
        <v>239</v>
      </c>
      <c r="F4254" s="1" t="s">
        <v>1186</v>
      </c>
      <c r="G4254" s="1" t="s">
        <v>18928</v>
      </c>
      <c r="H4254" s="1" t="s">
        <v>18929</v>
      </c>
      <c r="I4254" s="4">
        <v>84.29956018518519</v>
      </c>
      <c r="J4254" s="1">
        <v>671.7</v>
      </c>
      <c r="K4254" s="1">
        <v>100.29</v>
      </c>
      <c r="M4254" s="10">
        <f t="array" ref="M4254">_xlfn.XLOOKUP(A4254,subscriptions!B4254:B10004,subscriptions!D4254:D10004)</f>
        <v>120</v>
      </c>
      <c r="N4254" s="10">
        <f t="array" ref="N4254">_xlfn.XLOOKUP(A4254,subscriptions!B4254:B10004,subscriptions!G4254:G10004)</f>
        <v>5</v>
      </c>
      <c r="O4254" s="10">
        <v>114.0</v>
      </c>
      <c r="P4254" s="10" t="str">
        <f t="array" ref="P4254">_xlfn.XLOOKUP(A4254,subscriptions!B4254:B10004,subscriptions!C4254:C10004)</f>
        <v>Residential</v>
      </c>
      <c r="Q4254" s="10" t="s">
        <v>194</v>
      </c>
      <c r="R4254" s="10" t="s">
        <v>212</v>
      </c>
      <c r="S4254" s="10" t="s">
        <v>522</v>
      </c>
    </row>
    <row r="4255">
      <c r="A4255" s="1" t="s">
        <v>5520</v>
      </c>
      <c r="B4255" s="1" t="s">
        <v>713</v>
      </c>
      <c r="C4255" s="1" t="s">
        <v>734</v>
      </c>
      <c r="D4255" s="1" t="s">
        <v>27</v>
      </c>
      <c r="E4255" s="1" t="s">
        <v>280</v>
      </c>
      <c r="F4255" s="1" t="s">
        <v>281</v>
      </c>
      <c r="G4255" s="1" t="s">
        <v>18930</v>
      </c>
      <c r="H4255" s="1" t="s">
        <v>18931</v>
      </c>
      <c r="I4255" s="4">
        <v>84.17114583333333</v>
      </c>
      <c r="J4255" s="1">
        <v>1107.62</v>
      </c>
      <c r="K4255" s="1">
        <v>280.4</v>
      </c>
      <c r="M4255" s="10">
        <f t="array" ref="M4255">_xlfn.XLOOKUP(A4255,subscriptions!B4255:B10004,subscriptions!D4255:D10004)</f>
        <v>120</v>
      </c>
      <c r="N4255" s="10">
        <f t="array" ref="N4255">_xlfn.XLOOKUP(A4255,subscriptions!B4255:B10004,subscriptions!G4255:G10004)</f>
        <v>10</v>
      </c>
      <c r="O4255" s="10">
        <v>108.0</v>
      </c>
      <c r="P4255" s="10" t="str">
        <f t="array" ref="P4255">_xlfn.XLOOKUP(A4255,subscriptions!B4255:B10004,subscriptions!C4255:C10004)</f>
        <v>Residential</v>
      </c>
      <c r="Q4255" s="10" t="s">
        <v>128</v>
      </c>
      <c r="R4255" s="10" t="s">
        <v>212</v>
      </c>
      <c r="S4255" s="10" t="s">
        <v>310</v>
      </c>
    </row>
    <row r="4256">
      <c r="A4256" s="1" t="s">
        <v>5521</v>
      </c>
      <c r="B4256" s="1" t="s">
        <v>329</v>
      </c>
      <c r="C4256" s="1" t="s">
        <v>2483</v>
      </c>
      <c r="D4256" s="1" t="s">
        <v>27</v>
      </c>
      <c r="E4256" s="1" t="s">
        <v>239</v>
      </c>
      <c r="F4256" s="1" t="s">
        <v>2154</v>
      </c>
      <c r="G4256" s="1" t="s">
        <v>18932</v>
      </c>
      <c r="H4256" s="1" t="s">
        <v>18933</v>
      </c>
      <c r="I4256" s="4">
        <v>84.17100694444444</v>
      </c>
      <c r="J4256" s="1">
        <v>314.97</v>
      </c>
      <c r="K4256" s="1">
        <v>82.22</v>
      </c>
      <c r="M4256" s="10">
        <f t="array" ref="M4256">_xlfn.XLOOKUP(A4256,subscriptions!B4256:B10004,subscriptions!D4256:D10004)</f>
        <v>80</v>
      </c>
      <c r="N4256" s="10">
        <f t="array" ref="N4256">_xlfn.XLOOKUP(A4256,subscriptions!B4256:B10004,subscriptions!G4256:G10004)</f>
        <v>20</v>
      </c>
      <c r="O4256" s="10">
        <v>64.0</v>
      </c>
      <c r="P4256" s="10" t="str">
        <f t="array" ref="P4256">_xlfn.XLOOKUP(A4256,subscriptions!B4256:B10004,subscriptions!C4256:C10004)</f>
        <v>Roam</v>
      </c>
      <c r="Q4256" s="10" t="s">
        <v>128</v>
      </c>
      <c r="R4256" s="10" t="s">
        <v>148</v>
      </c>
      <c r="S4256" s="10" t="s">
        <v>310</v>
      </c>
    </row>
    <row r="4257">
      <c r="A4257" s="1" t="s">
        <v>5522</v>
      </c>
      <c r="B4257" s="1" t="s">
        <v>748</v>
      </c>
      <c r="C4257" s="1" t="s">
        <v>509</v>
      </c>
      <c r="D4257" s="1" t="s">
        <v>27</v>
      </c>
      <c r="E4257" s="1" t="s">
        <v>111</v>
      </c>
      <c r="F4257" s="1" t="s">
        <v>1362</v>
      </c>
      <c r="G4257" s="1" t="s">
        <v>18934</v>
      </c>
      <c r="H4257" s="1" t="s">
        <v>18935</v>
      </c>
      <c r="I4257" s="4">
        <v>84.30030092592592</v>
      </c>
      <c r="J4257" s="1">
        <v>1659.87</v>
      </c>
      <c r="K4257" s="1">
        <v>248.34</v>
      </c>
      <c r="M4257" s="10">
        <f t="array" ref="M4257">_xlfn.XLOOKUP(A4257,subscriptions!B4257:B10004,subscriptions!D4257:D10004)</f>
        <v>120</v>
      </c>
      <c r="N4257" s="10">
        <f t="array" ref="N4257">_xlfn.XLOOKUP(A4257,subscriptions!B4257:B10004,subscriptions!G4257:G10004)</f>
        <v>0</v>
      </c>
      <c r="O4257" s="10">
        <v>120.0</v>
      </c>
      <c r="P4257" s="10" t="str">
        <f t="array" ref="P4257">_xlfn.XLOOKUP(A4257,subscriptions!B4257:B10004,subscriptions!C4257:C10004)</f>
        <v>Residential</v>
      </c>
      <c r="Q4257" s="10" t="s">
        <v>173</v>
      </c>
      <c r="R4257" s="10" t="s">
        <v>212</v>
      </c>
      <c r="S4257" s="10" t="s">
        <v>1172</v>
      </c>
    </row>
    <row r="4258">
      <c r="A4258" s="1" t="s">
        <v>5524</v>
      </c>
      <c r="B4258" s="1" t="s">
        <v>409</v>
      </c>
      <c r="C4258" s="1" t="s">
        <v>1973</v>
      </c>
      <c r="D4258" s="1" t="s">
        <v>27</v>
      </c>
      <c r="E4258" s="1" t="s">
        <v>714</v>
      </c>
      <c r="F4258" s="1" t="s">
        <v>715</v>
      </c>
      <c r="G4258" s="1" t="s">
        <v>18936</v>
      </c>
      <c r="H4258" s="1" t="s">
        <v>18937</v>
      </c>
      <c r="I4258" s="4">
        <v>84.21680555555555</v>
      </c>
      <c r="J4258" s="1">
        <v>9194.83</v>
      </c>
      <c r="K4258" s="1">
        <v>763.7</v>
      </c>
      <c r="M4258" s="10">
        <f t="array" ref="M4258">_xlfn.XLOOKUP(A4258,subscriptions!B4258:B10004,subscriptions!D4258:D10004)</f>
        <v>120</v>
      </c>
      <c r="N4258" s="10">
        <f t="array" ref="N4258">_xlfn.XLOOKUP(A4258,subscriptions!B4258:B10004,subscriptions!G4258:G10004)</f>
        <v>5</v>
      </c>
      <c r="O4258" s="10">
        <v>114.0</v>
      </c>
      <c r="P4258" s="10" t="str">
        <f t="array" ref="P4258">_xlfn.XLOOKUP(A4258,subscriptions!B4258:B10004,subscriptions!C4258:C10004)</f>
        <v>Residential</v>
      </c>
      <c r="Q4258" s="10" t="s">
        <v>194</v>
      </c>
      <c r="R4258" s="10" t="s">
        <v>212</v>
      </c>
      <c r="S4258" s="10" t="s">
        <v>453</v>
      </c>
    </row>
    <row r="4259">
      <c r="A4259" s="1" t="s">
        <v>5526</v>
      </c>
      <c r="B4259" s="1" t="s">
        <v>1624</v>
      </c>
      <c r="C4259" s="1" t="s">
        <v>3912</v>
      </c>
      <c r="D4259" s="1" t="s">
        <v>27</v>
      </c>
      <c r="E4259" s="1" t="s">
        <v>631</v>
      </c>
      <c r="F4259" s="1" t="s">
        <v>943</v>
      </c>
      <c r="G4259" s="1" t="s">
        <v>18938</v>
      </c>
      <c r="H4259" s="1" t="s">
        <v>18939</v>
      </c>
      <c r="I4259" s="4">
        <v>84.33752314814815</v>
      </c>
      <c r="J4259" s="1">
        <v>951.51</v>
      </c>
      <c r="K4259" s="1">
        <v>178.59</v>
      </c>
      <c r="M4259" s="10">
        <f t="array" ref="M4259">_xlfn.XLOOKUP(A4259,subscriptions!B4259:B10004,subscriptions!D4259:D10004)</f>
        <v>120</v>
      </c>
      <c r="N4259" s="10">
        <f t="array" ref="N4259">_xlfn.XLOOKUP(A4259,subscriptions!B4259:B10004,subscriptions!G4259:G10004)</f>
        <v>10</v>
      </c>
      <c r="O4259" s="10">
        <v>108.0</v>
      </c>
      <c r="P4259" s="10" t="str">
        <f t="array" ref="P4259">_xlfn.XLOOKUP(A4259,subscriptions!B4259:B10004,subscriptions!C4259:C10004)</f>
        <v>Residential</v>
      </c>
      <c r="Q4259" s="10" t="s">
        <v>128</v>
      </c>
      <c r="R4259" s="10" t="s">
        <v>212</v>
      </c>
      <c r="S4259" s="10" t="s">
        <v>1961</v>
      </c>
    </row>
    <row r="4260">
      <c r="A4260" s="1" t="s">
        <v>5527</v>
      </c>
      <c r="B4260" s="1" t="s">
        <v>1506</v>
      </c>
      <c r="C4260" s="1" t="s">
        <v>2007</v>
      </c>
      <c r="D4260" s="1" t="s">
        <v>27</v>
      </c>
      <c r="E4260" s="1" t="s">
        <v>262</v>
      </c>
      <c r="F4260" s="1" t="s">
        <v>2112</v>
      </c>
      <c r="G4260" s="1" t="s">
        <v>18940</v>
      </c>
      <c r="H4260" s="1" t="s">
        <v>18941</v>
      </c>
      <c r="I4260" s="4">
        <v>84.16891203703703</v>
      </c>
      <c r="J4260" s="1">
        <v>707.13</v>
      </c>
      <c r="K4260" s="1">
        <v>119.16</v>
      </c>
      <c r="M4260" s="10">
        <f t="array" ref="M4260">_xlfn.XLOOKUP(A4260,subscriptions!B4260:B10004,subscriptions!D4260:D10004)</f>
        <v>80</v>
      </c>
      <c r="N4260" s="10">
        <f t="array" ref="N4260">_xlfn.XLOOKUP(A4260,subscriptions!B4260:B10004,subscriptions!G4260:G10004)</f>
        <v>20</v>
      </c>
      <c r="O4260" s="10">
        <v>64.0</v>
      </c>
      <c r="P4260" s="10" t="str">
        <f t="array" ref="P4260">_xlfn.XLOOKUP(A4260,subscriptions!B4260:B10004,subscriptions!C4260:C10004)</f>
        <v>Roam</v>
      </c>
      <c r="Q4260" s="10" t="s">
        <v>128</v>
      </c>
      <c r="R4260" s="10" t="s">
        <v>148</v>
      </c>
      <c r="S4260" s="10" t="s">
        <v>1504</v>
      </c>
    </row>
    <row r="4261">
      <c r="A4261" s="1" t="s">
        <v>5528</v>
      </c>
      <c r="B4261" s="1" t="s">
        <v>24</v>
      </c>
      <c r="C4261" s="1" t="s">
        <v>871</v>
      </c>
      <c r="D4261" s="1" t="s">
        <v>27</v>
      </c>
      <c r="E4261" s="1" t="s">
        <v>219</v>
      </c>
      <c r="F4261" s="1" t="s">
        <v>1010</v>
      </c>
      <c r="G4261" s="1" t="s">
        <v>18942</v>
      </c>
      <c r="H4261" s="1" t="s">
        <v>18943</v>
      </c>
      <c r="I4261" s="4">
        <v>84.17254629629629</v>
      </c>
      <c r="J4261" s="1">
        <v>818.0</v>
      </c>
      <c r="K4261" s="1">
        <v>125.84</v>
      </c>
      <c r="M4261" s="10">
        <f t="array" ref="M4261">_xlfn.XLOOKUP(A4261,subscriptions!B4261:B10004,subscriptions!D4261:D10004)</f>
        <v>120</v>
      </c>
      <c r="N4261" s="10">
        <f t="array" ref="N4261">_xlfn.XLOOKUP(A4261,subscriptions!B4261:B10004,subscriptions!G4261:G10004)</f>
        <v>0</v>
      </c>
      <c r="O4261" s="10">
        <v>120.0</v>
      </c>
      <c r="P4261" s="10" t="str">
        <f t="array" ref="P4261">_xlfn.XLOOKUP(A4261,subscriptions!B4261:B10004,subscriptions!C4261:C10004)</f>
        <v>Residential</v>
      </c>
      <c r="Q4261" s="10" t="s">
        <v>173</v>
      </c>
      <c r="R4261" s="10" t="s">
        <v>212</v>
      </c>
      <c r="S4261" s="10" t="s">
        <v>1637</v>
      </c>
    </row>
    <row r="4262">
      <c r="A4262" s="1" t="s">
        <v>5529</v>
      </c>
      <c r="B4262" s="1" t="s">
        <v>278</v>
      </c>
      <c r="C4262" s="1" t="s">
        <v>556</v>
      </c>
      <c r="D4262" s="1" t="s">
        <v>27</v>
      </c>
      <c r="E4262" s="1" t="s">
        <v>714</v>
      </c>
      <c r="F4262" s="1" t="s">
        <v>3326</v>
      </c>
      <c r="G4262" s="1" t="s">
        <v>18944</v>
      </c>
      <c r="H4262" s="1" t="s">
        <v>18945</v>
      </c>
      <c r="I4262" s="4">
        <v>84.41891203703703</v>
      </c>
      <c r="J4262" s="1">
        <v>233.5</v>
      </c>
      <c r="K4262" s="1">
        <v>65.11</v>
      </c>
      <c r="M4262" s="10">
        <f t="array" ref="M4262">_xlfn.XLOOKUP(A4262,subscriptions!B4262:B10004,subscriptions!D4262:D10004)</f>
        <v>120</v>
      </c>
      <c r="N4262" s="10">
        <f t="array" ref="N4262">_xlfn.XLOOKUP(A4262,subscriptions!B4262:B10004,subscriptions!G4262:G10004)</f>
        <v>5</v>
      </c>
      <c r="O4262" s="10">
        <v>114.0</v>
      </c>
      <c r="P4262" s="10" t="str">
        <f t="array" ref="P4262">_xlfn.XLOOKUP(A4262,subscriptions!B4262:B10004,subscriptions!C4262:C10004)</f>
        <v>Residential</v>
      </c>
      <c r="Q4262" s="10" t="s">
        <v>194</v>
      </c>
      <c r="R4262" s="10" t="s">
        <v>212</v>
      </c>
      <c r="S4262" s="10" t="s">
        <v>1822</v>
      </c>
    </row>
    <row r="4263">
      <c r="A4263" s="1" t="s">
        <v>5530</v>
      </c>
      <c r="B4263" s="1" t="s">
        <v>2534</v>
      </c>
      <c r="C4263" s="1" t="s">
        <v>2007</v>
      </c>
      <c r="D4263" s="1" t="s">
        <v>153</v>
      </c>
      <c r="E4263" s="1" t="s">
        <v>332</v>
      </c>
      <c r="F4263" s="1" t="s">
        <v>510</v>
      </c>
      <c r="G4263" s="1" t="s">
        <v>18946</v>
      </c>
      <c r="H4263" s="1" t="s">
        <v>18947</v>
      </c>
      <c r="I4263" s="4">
        <v>84.33565972222222</v>
      </c>
      <c r="J4263" s="1">
        <v>3271.88</v>
      </c>
      <c r="K4263" s="1">
        <v>302.08</v>
      </c>
      <c r="M4263" s="10">
        <f t="array" ref="M4263">_xlfn.XLOOKUP(A4263,subscriptions!B4263:B10004,subscriptions!D4263:D10004)</f>
        <v>120</v>
      </c>
      <c r="N4263" s="10">
        <f t="array" ref="N4263">_xlfn.XLOOKUP(A4263,subscriptions!B4263:B10004,subscriptions!G4263:G10004)</f>
        <v>10</v>
      </c>
      <c r="O4263" s="10">
        <v>108.0</v>
      </c>
      <c r="P4263" s="10" t="str">
        <f t="array" ref="P4263">_xlfn.XLOOKUP(A4263,subscriptions!B4263:B10004,subscriptions!C4263:C10004)</f>
        <v>Residential</v>
      </c>
      <c r="Q4263" s="10" t="s">
        <v>128</v>
      </c>
      <c r="R4263" s="10" t="s">
        <v>212</v>
      </c>
      <c r="S4263" s="10" t="s">
        <v>571</v>
      </c>
    </row>
    <row r="4264">
      <c r="A4264" s="1" t="s">
        <v>5531</v>
      </c>
      <c r="B4264" s="1" t="s">
        <v>329</v>
      </c>
      <c r="C4264" s="1" t="s">
        <v>1100</v>
      </c>
      <c r="D4264" s="1" t="s">
        <v>27</v>
      </c>
      <c r="E4264" s="1" t="s">
        <v>239</v>
      </c>
      <c r="F4264" s="1" t="s">
        <v>2364</v>
      </c>
      <c r="G4264" s="1" t="s">
        <v>18948</v>
      </c>
      <c r="H4264" s="1" t="s">
        <v>18949</v>
      </c>
      <c r="I4264" s="4">
        <v>84.29959490740741</v>
      </c>
      <c r="J4264" s="1">
        <v>853.77</v>
      </c>
      <c r="K4264" s="1">
        <v>104.19</v>
      </c>
      <c r="M4264" s="10">
        <f t="array" ref="M4264">_xlfn.XLOOKUP(A4264,subscriptions!B4264:B10004,subscriptions!D4264:D10004)</f>
        <v>120</v>
      </c>
      <c r="N4264" s="10">
        <f t="array" ref="N4264">_xlfn.XLOOKUP(A4264,subscriptions!B4264:B10004,subscriptions!G4264:G10004)</f>
        <v>20</v>
      </c>
      <c r="O4264" s="10">
        <v>96.0</v>
      </c>
      <c r="P4264" s="10" t="str">
        <f t="array" ref="P4264">_xlfn.XLOOKUP(A4264,subscriptions!B4264:B10004,subscriptions!C4264:C10004)</f>
        <v>Residential</v>
      </c>
      <c r="Q4264" s="10" t="s">
        <v>128</v>
      </c>
      <c r="R4264" s="10" t="s">
        <v>148</v>
      </c>
      <c r="S4264" s="10" t="s">
        <v>522</v>
      </c>
    </row>
    <row r="4265">
      <c r="A4265" s="1" t="s">
        <v>5532</v>
      </c>
      <c r="B4265" s="1" t="s">
        <v>657</v>
      </c>
      <c r="C4265" s="1" t="s">
        <v>658</v>
      </c>
      <c r="D4265" s="1" t="s">
        <v>153</v>
      </c>
      <c r="E4265" s="1" t="s">
        <v>179</v>
      </c>
      <c r="F4265" s="1" t="s">
        <v>844</v>
      </c>
      <c r="G4265" s="1" t="s">
        <v>18950</v>
      </c>
      <c r="H4265" s="1" t="s">
        <v>18951</v>
      </c>
      <c r="I4265" s="4">
        <v>84.38284722222222</v>
      </c>
      <c r="J4265" s="1">
        <v>784.76</v>
      </c>
      <c r="K4265" s="1">
        <v>162.32</v>
      </c>
      <c r="L4265" s="1">
        <v>100.0</v>
      </c>
      <c r="M4265" s="10">
        <f t="array" ref="M4265">_xlfn.XLOOKUP(A4265,subscriptions!B4265:B10004,subscriptions!D4265:D10004)</f>
        <v>120</v>
      </c>
      <c r="N4265" s="10">
        <f t="array" ref="N4265">_xlfn.XLOOKUP(A4265,subscriptions!B4265:B10004,subscriptions!G4265:G10004)</f>
        <v>0</v>
      </c>
      <c r="O4265" s="10">
        <v>120.0</v>
      </c>
      <c r="P4265" s="10" t="str">
        <f t="array" ref="P4265">_xlfn.XLOOKUP(A4265,subscriptions!B4265:B10004,subscriptions!C4265:C10004)</f>
        <v>Residential</v>
      </c>
      <c r="Q4265" s="10" t="s">
        <v>173</v>
      </c>
      <c r="R4265" s="10" t="s">
        <v>212</v>
      </c>
      <c r="S4265" s="10" t="s">
        <v>671</v>
      </c>
    </row>
    <row r="4266">
      <c r="A4266" s="1" t="s">
        <v>5533</v>
      </c>
      <c r="B4266" s="1" t="s">
        <v>109</v>
      </c>
      <c r="C4266" s="1" t="s">
        <v>524</v>
      </c>
      <c r="D4266" s="1" t="s">
        <v>27</v>
      </c>
      <c r="E4266" s="1" t="s">
        <v>280</v>
      </c>
      <c r="F4266" s="1" t="s">
        <v>2239</v>
      </c>
      <c r="G4266" s="1" t="s">
        <v>18952</v>
      </c>
      <c r="H4266" s="1" t="s">
        <v>18953</v>
      </c>
      <c r="I4266" s="4">
        <v>84.3814699074074</v>
      </c>
      <c r="J4266" s="1">
        <v>1666.85</v>
      </c>
      <c r="K4266" s="1">
        <v>255.59</v>
      </c>
      <c r="M4266" s="10">
        <f t="array" ref="M4266">_xlfn.XLOOKUP(A4266,subscriptions!B4266:B10004,subscriptions!D4266:D10004)</f>
        <v>80</v>
      </c>
      <c r="N4266" s="10">
        <f t="array" ref="N4266">_xlfn.XLOOKUP(A4266,subscriptions!B4266:B10004,subscriptions!G4266:G10004)</f>
        <v>5</v>
      </c>
      <c r="O4266" s="10">
        <v>76.0</v>
      </c>
      <c r="P4266" s="10" t="str">
        <f t="array" ref="P4266">_xlfn.XLOOKUP(A4266,subscriptions!B4266:B10004,subscriptions!C4266:C10004)</f>
        <v>Roam</v>
      </c>
      <c r="Q4266" s="10" t="s">
        <v>194</v>
      </c>
      <c r="R4266" s="10" t="s">
        <v>148</v>
      </c>
      <c r="S4266" s="10" t="s">
        <v>1789</v>
      </c>
    </row>
    <row r="4267">
      <c r="A4267" s="1" t="s">
        <v>5535</v>
      </c>
      <c r="B4267" s="1" t="s">
        <v>177</v>
      </c>
      <c r="C4267" s="1" t="s">
        <v>673</v>
      </c>
      <c r="D4267" s="1" t="s">
        <v>153</v>
      </c>
      <c r="E4267" s="1" t="s">
        <v>332</v>
      </c>
      <c r="F4267" s="1" t="s">
        <v>1028</v>
      </c>
      <c r="G4267" s="1" t="s">
        <v>18954</v>
      </c>
      <c r="H4267" s="1" t="s">
        <v>18955</v>
      </c>
      <c r="I4267" s="4">
        <v>84.21142361111112</v>
      </c>
      <c r="J4267" s="1">
        <v>925.18</v>
      </c>
      <c r="K4267" s="1">
        <v>238.27</v>
      </c>
      <c r="M4267" s="10">
        <f t="array" ref="M4267">_xlfn.XLOOKUP(A4267,subscriptions!B4267:B10004,subscriptions!D4267:D10004)</f>
        <v>120</v>
      </c>
      <c r="N4267" s="10">
        <f t="array" ref="N4267">_xlfn.XLOOKUP(A4267,subscriptions!B4267:B10004,subscriptions!G4267:G10004)</f>
        <v>10</v>
      </c>
      <c r="O4267" s="10">
        <v>108.0</v>
      </c>
      <c r="P4267" s="10" t="str">
        <f t="array" ref="P4267">_xlfn.XLOOKUP(A4267,subscriptions!B4267:B10004,subscriptions!C4267:C10004)</f>
        <v>Residential</v>
      </c>
      <c r="Q4267" s="10" t="s">
        <v>128</v>
      </c>
      <c r="R4267" s="10" t="s">
        <v>212</v>
      </c>
      <c r="S4267" s="10" t="s">
        <v>438</v>
      </c>
    </row>
    <row r="4268">
      <c r="A4268" s="1" t="s">
        <v>5537</v>
      </c>
      <c r="B4268" s="1" t="s">
        <v>4509</v>
      </c>
      <c r="C4268" s="1" t="s">
        <v>296</v>
      </c>
      <c r="D4268" s="1" t="s">
        <v>153</v>
      </c>
      <c r="E4268" s="1" t="s">
        <v>219</v>
      </c>
      <c r="F4268" s="1" t="s">
        <v>590</v>
      </c>
      <c r="G4268" s="1" t="s">
        <v>18956</v>
      </c>
      <c r="H4268" s="1" t="s">
        <v>18957</v>
      </c>
      <c r="I4268" s="4">
        <v>84.21258101851852</v>
      </c>
      <c r="J4268" s="1">
        <v>1617.18</v>
      </c>
      <c r="K4268" s="1">
        <v>268.55</v>
      </c>
      <c r="M4268" s="10">
        <f t="array" ref="M4268">_xlfn.XLOOKUP(A4268,subscriptions!B4268:B10004,subscriptions!D4268:D10004)</f>
        <v>80</v>
      </c>
      <c r="N4268" s="10">
        <f t="array" ref="N4268">_xlfn.XLOOKUP(A4268,subscriptions!B4268:B10004,subscriptions!G4268:G10004)</f>
        <v>20</v>
      </c>
      <c r="O4268" s="10">
        <v>64.0</v>
      </c>
      <c r="P4268" s="10" t="str">
        <f t="array" ref="P4268">_xlfn.XLOOKUP(A4268,subscriptions!B4268:B10004,subscriptions!C4268:C10004)</f>
        <v>Roam</v>
      </c>
      <c r="Q4268" s="10" t="s">
        <v>128</v>
      </c>
      <c r="R4268" s="10" t="s">
        <v>148</v>
      </c>
      <c r="S4268" s="10" t="s">
        <v>813</v>
      </c>
    </row>
    <row r="4269">
      <c r="A4269" s="1" t="s">
        <v>5538</v>
      </c>
      <c r="B4269" s="1" t="s">
        <v>899</v>
      </c>
      <c r="C4269" s="1" t="s">
        <v>26</v>
      </c>
      <c r="D4269" s="1" t="s">
        <v>27</v>
      </c>
      <c r="E4269" s="1" t="s">
        <v>332</v>
      </c>
      <c r="F4269" s="1" t="s">
        <v>2415</v>
      </c>
      <c r="G4269" s="1" t="s">
        <v>18958</v>
      </c>
      <c r="H4269" s="1" t="s">
        <v>18959</v>
      </c>
      <c r="I4269" s="4">
        <v>84.37797453703703</v>
      </c>
      <c r="J4269" s="1">
        <v>145.12</v>
      </c>
      <c r="K4269" s="1">
        <v>25.53</v>
      </c>
      <c r="M4269" s="10">
        <f t="array" ref="M4269">_xlfn.XLOOKUP(A4269,subscriptions!B4269:B10004,subscriptions!D4269:D10004)</f>
        <v>80</v>
      </c>
      <c r="N4269" s="10">
        <f t="array" ref="N4269">_xlfn.XLOOKUP(A4269,subscriptions!B4269:B10004,subscriptions!G4269:G10004)</f>
        <v>0</v>
      </c>
      <c r="O4269" s="10">
        <v>80.0</v>
      </c>
      <c r="P4269" s="10" t="str">
        <f t="array" ref="P4269">_xlfn.XLOOKUP(A4269,subscriptions!B4269:B10004,subscriptions!C4269:C10004)</f>
        <v>Roam</v>
      </c>
      <c r="Q4269" s="10" t="s">
        <v>173</v>
      </c>
      <c r="R4269" s="10" t="s">
        <v>148</v>
      </c>
      <c r="S4269" s="10" t="s">
        <v>1302</v>
      </c>
    </row>
    <row r="4270">
      <c r="A4270" s="1" t="s">
        <v>5539</v>
      </c>
      <c r="B4270" s="1" t="s">
        <v>1624</v>
      </c>
      <c r="C4270" s="1" t="s">
        <v>2007</v>
      </c>
      <c r="D4270" s="1" t="s">
        <v>27</v>
      </c>
      <c r="E4270" s="1" t="s">
        <v>239</v>
      </c>
      <c r="F4270" s="1" t="s">
        <v>606</v>
      </c>
      <c r="G4270" s="1" t="s">
        <v>18960</v>
      </c>
      <c r="H4270" s="1" t="s">
        <v>18961</v>
      </c>
      <c r="I4270" s="4">
        <v>84.21184027777778</v>
      </c>
      <c r="J4270" s="1">
        <v>2570.78</v>
      </c>
      <c r="K4270" s="1">
        <v>327.68</v>
      </c>
      <c r="M4270" s="10">
        <f t="array" ref="M4270">_xlfn.XLOOKUP(A4270,subscriptions!B4270:B10004,subscriptions!D4270:D10004)</f>
        <v>120</v>
      </c>
      <c r="N4270" s="10">
        <f t="array" ref="N4270">_xlfn.XLOOKUP(A4270,subscriptions!B4270:B10004,subscriptions!G4270:G10004)</f>
        <v>5</v>
      </c>
      <c r="O4270" s="10">
        <v>114.0</v>
      </c>
      <c r="P4270" s="10" t="str">
        <f t="array" ref="P4270">_xlfn.XLOOKUP(A4270,subscriptions!B4270:B10004,subscriptions!C4270:C10004)</f>
        <v>Residential</v>
      </c>
      <c r="Q4270" s="10" t="s">
        <v>194</v>
      </c>
      <c r="R4270" s="10" t="s">
        <v>212</v>
      </c>
      <c r="S4270" s="10" t="s">
        <v>857</v>
      </c>
    </row>
    <row r="4271">
      <c r="A4271" s="1" t="s">
        <v>5540</v>
      </c>
      <c r="B4271" s="1" t="s">
        <v>1886</v>
      </c>
      <c r="C4271" s="1" t="s">
        <v>1973</v>
      </c>
      <c r="D4271" s="1" t="s">
        <v>27</v>
      </c>
      <c r="E4271" s="1" t="s">
        <v>239</v>
      </c>
      <c r="F4271" s="1" t="s">
        <v>2076</v>
      </c>
      <c r="G4271" s="1" t="s">
        <v>18962</v>
      </c>
      <c r="H4271" s="1" t="s">
        <v>18963</v>
      </c>
      <c r="I4271" s="4">
        <v>84.17107638888889</v>
      </c>
      <c r="J4271" s="1">
        <v>4282.77</v>
      </c>
      <c r="K4271" s="1">
        <v>959.36</v>
      </c>
      <c r="M4271" s="10">
        <f t="array" ref="M4271">_xlfn.XLOOKUP(A4271,subscriptions!B4271:B10004,subscriptions!D4271:D10004)</f>
        <v>80</v>
      </c>
      <c r="N4271" s="10">
        <f t="array" ref="N4271">_xlfn.XLOOKUP(A4271,subscriptions!B4271:B10004,subscriptions!G4271:G10004)</f>
        <v>10</v>
      </c>
      <c r="O4271" s="10">
        <v>72.0</v>
      </c>
      <c r="P4271" s="10" t="str">
        <f t="array" ref="P4271">_xlfn.XLOOKUP(A4271,subscriptions!B4271:B10004,subscriptions!C4271:C10004)</f>
        <v>Roam</v>
      </c>
      <c r="Q4271" s="10" t="s">
        <v>128</v>
      </c>
      <c r="R4271" s="10" t="s">
        <v>148</v>
      </c>
      <c r="S4271" s="10" t="s">
        <v>310</v>
      </c>
    </row>
    <row r="4272">
      <c r="A4272" s="1" t="s">
        <v>5541</v>
      </c>
      <c r="B4272" s="1" t="s">
        <v>4627</v>
      </c>
      <c r="C4272" s="1" t="s">
        <v>296</v>
      </c>
      <c r="D4272" s="1" t="s">
        <v>27</v>
      </c>
      <c r="E4272" s="1" t="s">
        <v>28</v>
      </c>
      <c r="F4272" s="1" t="s">
        <v>687</v>
      </c>
      <c r="G4272" s="1" t="s">
        <v>18964</v>
      </c>
      <c r="H4272" s="1" t="s">
        <v>18965</v>
      </c>
      <c r="I4272" s="4">
        <v>84.41748842592592</v>
      </c>
      <c r="J4272" s="1">
        <v>1619.45</v>
      </c>
      <c r="K4272" s="1">
        <v>404.39</v>
      </c>
      <c r="M4272" s="10">
        <f t="array" ref="M4272">_xlfn.XLOOKUP(A4272,subscriptions!B4272:B10004,subscriptions!D4272:D10004)</f>
        <v>120</v>
      </c>
      <c r="N4272" s="10">
        <f t="array" ref="N4272">_xlfn.XLOOKUP(A4272,subscriptions!B4272:B10004,subscriptions!G4272:G10004)</f>
        <v>20</v>
      </c>
      <c r="O4272" s="10">
        <v>96.0</v>
      </c>
      <c r="P4272" s="10" t="str">
        <f t="array" ref="P4272">_xlfn.XLOOKUP(A4272,subscriptions!B4272:B10004,subscriptions!C4272:C10004)</f>
        <v>Residential</v>
      </c>
      <c r="Q4272" s="10" t="s">
        <v>128</v>
      </c>
      <c r="R4272" s="10" t="s">
        <v>148</v>
      </c>
      <c r="S4272" s="10" t="s">
        <v>327</v>
      </c>
    </row>
    <row r="4273">
      <c r="A4273" s="1" t="s">
        <v>5542</v>
      </c>
      <c r="B4273" s="1" t="s">
        <v>4627</v>
      </c>
      <c r="C4273" s="1" t="s">
        <v>658</v>
      </c>
      <c r="D4273" s="1" t="s">
        <v>27</v>
      </c>
      <c r="E4273" s="1" t="s">
        <v>332</v>
      </c>
      <c r="F4273" s="1" t="s">
        <v>2280</v>
      </c>
      <c r="G4273" s="1" t="s">
        <v>18966</v>
      </c>
      <c r="H4273" s="1" t="s">
        <v>18967</v>
      </c>
      <c r="I4273" s="4">
        <v>84.33686342592593</v>
      </c>
      <c r="J4273" s="1">
        <v>4687.24</v>
      </c>
      <c r="K4273" s="1">
        <v>541.1</v>
      </c>
      <c r="M4273" s="10">
        <f t="array" ref="M4273">_xlfn.XLOOKUP(A4273,subscriptions!B4273:B10004,subscriptions!D4273:D10004)</f>
        <v>120</v>
      </c>
      <c r="N4273" s="10">
        <f t="array" ref="N4273">_xlfn.XLOOKUP(A4273,subscriptions!B4273:B10004,subscriptions!G4273:G10004)</f>
        <v>0</v>
      </c>
      <c r="O4273" s="10">
        <v>120.0</v>
      </c>
      <c r="P4273" s="10" t="str">
        <f t="array" ref="P4273">_xlfn.XLOOKUP(A4273,subscriptions!B4273:B10004,subscriptions!C4273:C10004)</f>
        <v>Residential</v>
      </c>
      <c r="Q4273" s="10" t="s">
        <v>173</v>
      </c>
      <c r="R4273" s="10" t="s">
        <v>212</v>
      </c>
      <c r="S4273" s="10" t="s">
        <v>968</v>
      </c>
    </row>
    <row r="4274">
      <c r="A4274" s="1" t="s">
        <v>5543</v>
      </c>
      <c r="B4274" s="1" t="s">
        <v>177</v>
      </c>
      <c r="C4274" s="1" t="s">
        <v>734</v>
      </c>
      <c r="D4274" s="1" t="s">
        <v>153</v>
      </c>
      <c r="E4274" s="1" t="s">
        <v>714</v>
      </c>
      <c r="F4274" s="1" t="s">
        <v>2562</v>
      </c>
      <c r="G4274" s="1" t="s">
        <v>18968</v>
      </c>
      <c r="H4274" s="1" t="s">
        <v>18969</v>
      </c>
      <c r="I4274" s="4">
        <v>84.2947337962963</v>
      </c>
      <c r="J4274" s="1">
        <v>296.31</v>
      </c>
      <c r="K4274" s="1">
        <v>67.78</v>
      </c>
      <c r="M4274" s="10">
        <f t="array" ref="M4274">_xlfn.XLOOKUP(A4274,subscriptions!B4274:B10004,subscriptions!D4274:D10004)</f>
        <v>50</v>
      </c>
      <c r="N4274" s="10">
        <f t="array" ref="N4274">_xlfn.XLOOKUP(A4274,subscriptions!B4274:B10004,subscriptions!G4274:G10004)</f>
        <v>5</v>
      </c>
      <c r="O4274" s="10">
        <v>47.5</v>
      </c>
      <c r="P4274" s="10" t="str">
        <f t="array" ref="P4274">_xlfn.XLOOKUP(A4274,subscriptions!B4274:B10004,subscriptions!C4274:C10004)</f>
        <v>Mini</v>
      </c>
      <c r="Q4274" s="10" t="s">
        <v>194</v>
      </c>
      <c r="R4274" s="10" t="s">
        <v>148</v>
      </c>
      <c r="S4274" s="10" t="s">
        <v>2075</v>
      </c>
    </row>
    <row r="4275">
      <c r="A4275" s="1" t="s">
        <v>5544</v>
      </c>
      <c r="B4275" s="1" t="s">
        <v>1939</v>
      </c>
      <c r="C4275" s="1" t="s">
        <v>473</v>
      </c>
      <c r="D4275" s="1" t="s">
        <v>153</v>
      </c>
      <c r="E4275" s="1" t="s">
        <v>219</v>
      </c>
      <c r="F4275" s="1" t="s">
        <v>971</v>
      </c>
      <c r="G4275" s="1" t="s">
        <v>18970</v>
      </c>
      <c r="H4275" s="1" t="s">
        <v>18971</v>
      </c>
      <c r="I4275" s="4">
        <v>84.21469907407408</v>
      </c>
      <c r="J4275" s="1">
        <v>1023.45</v>
      </c>
      <c r="K4275" s="1">
        <v>190.26</v>
      </c>
      <c r="M4275" s="10">
        <f t="array" ref="M4275">_xlfn.XLOOKUP(A4275,subscriptions!B4275:B10004,subscriptions!D4275:D10004)</f>
        <v>120</v>
      </c>
      <c r="N4275" s="10">
        <f t="array" ref="N4275">_xlfn.XLOOKUP(A4275,subscriptions!B4275:B10004,subscriptions!G4275:G10004)</f>
        <v>10</v>
      </c>
      <c r="O4275" s="10">
        <v>108.0</v>
      </c>
      <c r="P4275" s="10" t="str">
        <f t="array" ref="P4275">_xlfn.XLOOKUP(A4275,subscriptions!B4275:B10004,subscriptions!C4275:C10004)</f>
        <v>Residential</v>
      </c>
      <c r="Q4275" s="10" t="s">
        <v>128</v>
      </c>
      <c r="R4275" s="10" t="s">
        <v>212</v>
      </c>
      <c r="S4275" s="10" t="s">
        <v>3641</v>
      </c>
    </row>
    <row r="4276">
      <c r="A4276" s="1" t="s">
        <v>5547</v>
      </c>
      <c r="B4276" s="1" t="s">
        <v>355</v>
      </c>
      <c r="C4276" s="1" t="s">
        <v>218</v>
      </c>
      <c r="D4276" s="1" t="s">
        <v>153</v>
      </c>
      <c r="E4276" s="1" t="s">
        <v>262</v>
      </c>
      <c r="F4276" s="1" t="s">
        <v>885</v>
      </c>
      <c r="G4276" s="1" t="s">
        <v>18972</v>
      </c>
      <c r="H4276" s="1" t="s">
        <v>18973</v>
      </c>
      <c r="I4276" s="4">
        <v>84.42116898148149</v>
      </c>
      <c r="J4276" s="1">
        <v>1431.23</v>
      </c>
      <c r="K4276" s="1">
        <v>157.92</v>
      </c>
      <c r="M4276" s="10">
        <f t="array" ref="M4276">_xlfn.XLOOKUP(A4276,subscriptions!B4276:B10004,subscriptions!D4276:D10004)</f>
        <v>120</v>
      </c>
      <c r="N4276" s="10">
        <f t="array" ref="N4276">_xlfn.XLOOKUP(A4276,subscriptions!B4276:B10004,subscriptions!G4276:G10004)</f>
        <v>20</v>
      </c>
      <c r="O4276" s="10">
        <v>96.0</v>
      </c>
      <c r="P4276" s="10" t="str">
        <f t="array" ref="P4276">_xlfn.XLOOKUP(A4276,subscriptions!B4276:B10004,subscriptions!C4276:C10004)</f>
        <v>Residential</v>
      </c>
      <c r="Q4276" s="10" t="s">
        <v>128</v>
      </c>
      <c r="R4276" s="10" t="s">
        <v>148</v>
      </c>
      <c r="S4276" s="10" t="s">
        <v>2152</v>
      </c>
    </row>
    <row r="4277">
      <c r="A4277" s="1" t="s">
        <v>5548</v>
      </c>
      <c r="B4277" s="1" t="s">
        <v>1491</v>
      </c>
      <c r="C4277" s="1" t="s">
        <v>750</v>
      </c>
      <c r="D4277" s="1" t="s">
        <v>153</v>
      </c>
      <c r="E4277" s="1" t="s">
        <v>631</v>
      </c>
      <c r="F4277" s="1" t="s">
        <v>2749</v>
      </c>
      <c r="G4277" s="1" t="s">
        <v>18974</v>
      </c>
      <c r="H4277" s="1" t="s">
        <v>18975</v>
      </c>
      <c r="I4277" s="4">
        <v>84.25355324074074</v>
      </c>
      <c r="J4277" s="1">
        <v>1357.47</v>
      </c>
      <c r="K4277" s="1">
        <v>167.33</v>
      </c>
      <c r="M4277" s="10">
        <f t="array" ref="M4277">_xlfn.XLOOKUP(A4277,subscriptions!B4277:B10004,subscriptions!D4277:D10004)</f>
        <v>120</v>
      </c>
      <c r="N4277" s="10">
        <f t="array" ref="N4277">_xlfn.XLOOKUP(A4277,subscriptions!B4277:B10004,subscriptions!G4277:G10004)</f>
        <v>0</v>
      </c>
      <c r="O4277" s="10">
        <v>120.0</v>
      </c>
      <c r="P4277" s="10" t="str">
        <f t="array" ref="P4277">_xlfn.XLOOKUP(A4277,subscriptions!B4277:B10004,subscriptions!C4277:C10004)</f>
        <v>Residential</v>
      </c>
      <c r="Q4277" s="10" t="s">
        <v>173</v>
      </c>
      <c r="R4277" s="10" t="s">
        <v>212</v>
      </c>
      <c r="S4277" s="10" t="s">
        <v>1832</v>
      </c>
    </row>
    <row r="4278">
      <c r="A4278" s="1" t="s">
        <v>5549</v>
      </c>
      <c r="B4278" s="1" t="s">
        <v>177</v>
      </c>
      <c r="C4278" s="1" t="s">
        <v>764</v>
      </c>
      <c r="D4278" s="1" t="s">
        <v>153</v>
      </c>
      <c r="E4278" s="1" t="s">
        <v>714</v>
      </c>
      <c r="F4278" s="1" t="s">
        <v>1866</v>
      </c>
      <c r="G4278" s="1" t="s">
        <v>18976</v>
      </c>
      <c r="H4278" s="1" t="s">
        <v>18977</v>
      </c>
      <c r="I4278" s="4">
        <v>84.29547453703704</v>
      </c>
      <c r="J4278" s="1">
        <v>819.9</v>
      </c>
      <c r="K4278" s="1">
        <v>143.99</v>
      </c>
      <c r="M4278" s="10">
        <f t="array" ref="M4278">_xlfn.XLOOKUP(A4278,subscriptions!B4278:B10004,subscriptions!D4278:D10004)</f>
        <v>120</v>
      </c>
      <c r="N4278" s="10">
        <f t="array" ref="N4278">_xlfn.XLOOKUP(A4278,subscriptions!B4278:B10004,subscriptions!G4278:G10004)</f>
        <v>5</v>
      </c>
      <c r="O4278" s="10">
        <v>114.0</v>
      </c>
      <c r="P4278" s="10" t="str">
        <f t="array" ref="P4278">_xlfn.XLOOKUP(A4278,subscriptions!B4278:B10004,subscriptions!C4278:C10004)</f>
        <v>Residential</v>
      </c>
      <c r="Q4278" s="10" t="s">
        <v>194</v>
      </c>
      <c r="R4278" s="10" t="s">
        <v>212</v>
      </c>
      <c r="S4278" s="10" t="s">
        <v>1026</v>
      </c>
    </row>
    <row r="4279">
      <c r="A4279" s="1" t="s">
        <v>5550</v>
      </c>
      <c r="B4279" s="1" t="s">
        <v>24</v>
      </c>
      <c r="C4279" s="1" t="s">
        <v>2483</v>
      </c>
      <c r="D4279" s="1" t="s">
        <v>27</v>
      </c>
      <c r="E4279" s="1" t="s">
        <v>219</v>
      </c>
      <c r="F4279" s="1" t="s">
        <v>660</v>
      </c>
      <c r="G4279" s="1" t="s">
        <v>18978</v>
      </c>
      <c r="H4279" s="1" t="s">
        <v>18979</v>
      </c>
      <c r="I4279" s="4">
        <v>84.25505787037036</v>
      </c>
      <c r="J4279" s="1">
        <v>668.93</v>
      </c>
      <c r="K4279" s="1">
        <v>145.3</v>
      </c>
      <c r="M4279" s="10">
        <f t="array" ref="M4279">_xlfn.XLOOKUP(A4279,subscriptions!B4279:B10004,subscriptions!D4279:D10004)</f>
        <v>120</v>
      </c>
      <c r="N4279" s="10">
        <f t="array" ref="N4279">_xlfn.XLOOKUP(A4279,subscriptions!B4279:B10004,subscriptions!G4279:G10004)</f>
        <v>10</v>
      </c>
      <c r="O4279" s="10">
        <v>108.0</v>
      </c>
      <c r="P4279" s="10" t="str">
        <f t="array" ref="P4279">_xlfn.XLOOKUP(A4279,subscriptions!B4279:B10004,subscriptions!C4279:C10004)</f>
        <v>Residential</v>
      </c>
      <c r="Q4279" s="10" t="s">
        <v>128</v>
      </c>
      <c r="R4279" s="10" t="s">
        <v>212</v>
      </c>
      <c r="S4279" s="10" t="s">
        <v>149</v>
      </c>
    </row>
    <row r="4280">
      <c r="A4280" s="1" t="s">
        <v>5551</v>
      </c>
      <c r="B4280" s="1" t="s">
        <v>439</v>
      </c>
      <c r="C4280" s="1" t="s">
        <v>237</v>
      </c>
      <c r="D4280" s="1" t="s">
        <v>153</v>
      </c>
      <c r="E4280" s="1" t="s">
        <v>219</v>
      </c>
      <c r="F4280" s="1" t="s">
        <v>458</v>
      </c>
      <c r="G4280" s="1" t="s">
        <v>18980</v>
      </c>
      <c r="H4280" s="1" t="s">
        <v>18981</v>
      </c>
      <c r="I4280" s="4">
        <v>84.21628472222223</v>
      </c>
      <c r="J4280" s="1">
        <v>253.43</v>
      </c>
      <c r="K4280" s="1">
        <v>56.31</v>
      </c>
      <c r="M4280" s="10">
        <f t="array" ref="M4280">_xlfn.XLOOKUP(A4280,subscriptions!B4280:B10004,subscriptions!D4280:D10004)</f>
        <v>120</v>
      </c>
      <c r="N4280" s="10">
        <f t="array" ref="N4280">_xlfn.XLOOKUP(A4280,subscriptions!B4280:B10004,subscriptions!G4280:G10004)</f>
        <v>20</v>
      </c>
      <c r="O4280" s="10">
        <v>96.0</v>
      </c>
      <c r="P4280" s="10" t="str">
        <f t="array" ref="P4280">_xlfn.XLOOKUP(A4280,subscriptions!B4280:B10004,subscriptions!C4280:C10004)</f>
        <v>Residential</v>
      </c>
      <c r="Q4280" s="10" t="s">
        <v>128</v>
      </c>
      <c r="R4280" s="10" t="s">
        <v>148</v>
      </c>
      <c r="S4280" s="10" t="s">
        <v>2596</v>
      </c>
    </row>
    <row r="4281">
      <c r="A4281" s="1" t="s">
        <v>5552</v>
      </c>
      <c r="B4281" s="1" t="s">
        <v>899</v>
      </c>
      <c r="C4281" s="1" t="s">
        <v>198</v>
      </c>
      <c r="D4281" s="1" t="s">
        <v>27</v>
      </c>
      <c r="E4281" s="1" t="s">
        <v>332</v>
      </c>
      <c r="F4281" s="1" t="s">
        <v>427</v>
      </c>
      <c r="G4281" s="1" t="s">
        <v>18982</v>
      </c>
      <c r="H4281" s="1" t="s">
        <v>18983</v>
      </c>
      <c r="I4281" s="4">
        <v>84.33428240740741</v>
      </c>
      <c r="J4281" s="1">
        <v>795.74</v>
      </c>
      <c r="K4281" s="1">
        <v>180.97</v>
      </c>
      <c r="M4281" s="10">
        <f t="array" ref="M4281">_xlfn.XLOOKUP(A4281,subscriptions!B4281:B10004,subscriptions!D4281:D10004)</f>
        <v>50</v>
      </c>
      <c r="N4281" s="10">
        <f t="array" ref="N4281">_xlfn.XLOOKUP(A4281,subscriptions!B4281:B10004,subscriptions!G4281:G10004)</f>
        <v>0</v>
      </c>
      <c r="O4281" s="10">
        <v>50.0</v>
      </c>
      <c r="P4281" s="10" t="str">
        <f t="array" ref="P4281">_xlfn.XLOOKUP(A4281,subscriptions!B4281:B10004,subscriptions!C4281:C10004)</f>
        <v>Mini</v>
      </c>
      <c r="Q4281" s="10" t="s">
        <v>173</v>
      </c>
      <c r="R4281" s="10" t="s">
        <v>148</v>
      </c>
      <c r="S4281" s="10" t="s">
        <v>195</v>
      </c>
    </row>
    <row r="4282">
      <c r="A4282" s="1" t="s">
        <v>5553</v>
      </c>
      <c r="B4282" s="1" t="s">
        <v>508</v>
      </c>
      <c r="C4282" s="1" t="s">
        <v>391</v>
      </c>
      <c r="D4282" s="1" t="s">
        <v>153</v>
      </c>
      <c r="E4282" s="1" t="s">
        <v>262</v>
      </c>
      <c r="F4282" s="1" t="s">
        <v>885</v>
      </c>
      <c r="G4282" s="1" t="s">
        <v>18984</v>
      </c>
      <c r="H4282" s="1" t="s">
        <v>18985</v>
      </c>
      <c r="I4282" s="4">
        <v>84.37726851851852</v>
      </c>
      <c r="J4282" s="1">
        <v>316.29</v>
      </c>
      <c r="K4282" s="1">
        <v>74.49</v>
      </c>
      <c r="M4282" s="10">
        <f t="array" ref="M4282">_xlfn.XLOOKUP(A4282,subscriptions!B4282:B10004,subscriptions!D4282:D10004)</f>
        <v>120</v>
      </c>
      <c r="N4282" s="10">
        <f t="array" ref="N4282">_xlfn.XLOOKUP(A4282,subscriptions!B4282:B10004,subscriptions!G4282:G10004)</f>
        <v>5</v>
      </c>
      <c r="O4282" s="10">
        <v>114.0</v>
      </c>
      <c r="P4282" s="10" t="str">
        <f t="array" ref="P4282">_xlfn.XLOOKUP(A4282,subscriptions!B4282:B10004,subscriptions!C4282:C10004)</f>
        <v>Residential</v>
      </c>
      <c r="Q4282" s="10" t="s">
        <v>194</v>
      </c>
      <c r="R4282" s="10" t="s">
        <v>212</v>
      </c>
      <c r="S4282" s="10" t="s">
        <v>1360</v>
      </c>
    </row>
    <row r="4283">
      <c r="A4283" s="1" t="s">
        <v>5554</v>
      </c>
      <c r="B4283" s="1" t="s">
        <v>1460</v>
      </c>
      <c r="C4283" s="1" t="s">
        <v>786</v>
      </c>
      <c r="D4283" s="1" t="s">
        <v>27</v>
      </c>
      <c r="E4283" s="1" t="s">
        <v>631</v>
      </c>
      <c r="F4283" s="1" t="s">
        <v>922</v>
      </c>
      <c r="G4283" s="1" t="s">
        <v>18986</v>
      </c>
      <c r="H4283" s="1" t="s">
        <v>18987</v>
      </c>
      <c r="I4283" s="4">
        <v>84.29447916666666</v>
      </c>
      <c r="J4283" s="1">
        <v>2038.45</v>
      </c>
      <c r="K4283" s="1">
        <v>188.25</v>
      </c>
      <c r="M4283" s="10">
        <f t="array" ref="M4283">_xlfn.XLOOKUP(A4283,subscriptions!B4283:B10004,subscriptions!D4283:D10004)</f>
        <v>80</v>
      </c>
      <c r="N4283" s="10">
        <f t="array" ref="N4283">_xlfn.XLOOKUP(A4283,subscriptions!B4283:B10004,subscriptions!G4283:G10004)</f>
        <v>10</v>
      </c>
      <c r="O4283" s="10">
        <v>72.0</v>
      </c>
      <c r="P4283" s="10" t="str">
        <f t="array" ref="P4283">_xlfn.XLOOKUP(A4283,subscriptions!B4283:B10004,subscriptions!C4283:C10004)</f>
        <v>Roam</v>
      </c>
      <c r="Q4283" s="10" t="s">
        <v>128</v>
      </c>
      <c r="R4283" s="10" t="s">
        <v>148</v>
      </c>
      <c r="S4283" s="10" t="s">
        <v>2075</v>
      </c>
    </row>
    <row r="4284">
      <c r="A4284" s="1" t="s">
        <v>5557</v>
      </c>
      <c r="B4284" s="1" t="s">
        <v>197</v>
      </c>
      <c r="C4284" s="1" t="s">
        <v>750</v>
      </c>
      <c r="D4284" s="1" t="s">
        <v>153</v>
      </c>
      <c r="E4284" s="1" t="s">
        <v>219</v>
      </c>
      <c r="F4284" s="1" t="s">
        <v>458</v>
      </c>
      <c r="G4284" s="1" t="s">
        <v>18988</v>
      </c>
      <c r="H4284" s="1" t="s">
        <v>18989</v>
      </c>
      <c r="I4284" s="4">
        <v>84.2516087962963</v>
      </c>
      <c r="J4284" s="1">
        <v>401.37</v>
      </c>
      <c r="K4284" s="1">
        <v>108.1</v>
      </c>
      <c r="M4284" s="10">
        <f t="array" ref="M4284">_xlfn.XLOOKUP(A4284,subscriptions!B4284:B10004,subscriptions!D4284:D10004)</f>
        <v>120</v>
      </c>
      <c r="N4284" s="10">
        <f t="array" ref="N4284">_xlfn.XLOOKUP(A4284,subscriptions!B4284:B10004,subscriptions!G4284:G10004)</f>
        <v>20</v>
      </c>
      <c r="O4284" s="10">
        <v>96.0</v>
      </c>
      <c r="P4284" s="10" t="str">
        <f t="array" ref="P4284">_xlfn.XLOOKUP(A4284,subscriptions!B4284:B10004,subscriptions!C4284:C10004)</f>
        <v>Residential</v>
      </c>
      <c r="Q4284" s="10" t="s">
        <v>128</v>
      </c>
      <c r="R4284" s="10" t="s">
        <v>148</v>
      </c>
      <c r="S4284" s="10" t="s">
        <v>4065</v>
      </c>
    </row>
    <row r="4285">
      <c r="A4285" s="1" t="s">
        <v>5558</v>
      </c>
      <c r="B4285" s="1" t="s">
        <v>177</v>
      </c>
      <c r="C4285" s="1" t="s">
        <v>524</v>
      </c>
      <c r="D4285" s="1" t="s">
        <v>153</v>
      </c>
      <c r="E4285" s="1" t="s">
        <v>280</v>
      </c>
      <c r="F4285" s="1" t="s">
        <v>2239</v>
      </c>
      <c r="G4285" s="1" t="s">
        <v>18990</v>
      </c>
      <c r="H4285" s="1" t="s">
        <v>18991</v>
      </c>
      <c r="I4285" s="4">
        <v>84.38266203703704</v>
      </c>
      <c r="J4285" s="1">
        <v>140.53</v>
      </c>
      <c r="K4285" s="1">
        <v>30.92</v>
      </c>
      <c r="M4285" s="10">
        <f t="array" ref="M4285">_xlfn.XLOOKUP(A4285,subscriptions!B4285:B10004,subscriptions!D4285:D10004)</f>
        <v>80</v>
      </c>
      <c r="N4285" s="10">
        <f t="array" ref="N4285">_xlfn.XLOOKUP(A4285,subscriptions!B4285:B10004,subscriptions!G4285:G10004)</f>
        <v>0</v>
      </c>
      <c r="O4285" s="10">
        <v>80.0</v>
      </c>
      <c r="P4285" s="10" t="str">
        <f t="array" ref="P4285">_xlfn.XLOOKUP(A4285,subscriptions!B4285:B10004,subscriptions!C4285:C10004)</f>
        <v>Roam</v>
      </c>
      <c r="Q4285" s="10" t="s">
        <v>173</v>
      </c>
      <c r="R4285" s="10" t="s">
        <v>148</v>
      </c>
      <c r="S4285" s="10" t="s">
        <v>671</v>
      </c>
    </row>
    <row r="4286">
      <c r="A4286" s="1" t="s">
        <v>5559</v>
      </c>
      <c r="B4286" s="1" t="s">
        <v>2788</v>
      </c>
      <c r="C4286" s="1" t="s">
        <v>1507</v>
      </c>
      <c r="D4286" s="1" t="s">
        <v>153</v>
      </c>
      <c r="E4286" s="1" t="s">
        <v>179</v>
      </c>
      <c r="F4286" s="1" t="s">
        <v>1045</v>
      </c>
      <c r="G4286" s="1" t="s">
        <v>18992</v>
      </c>
      <c r="H4286" s="1" t="s">
        <v>18993</v>
      </c>
      <c r="I4286" s="4">
        <v>84.33574074074075</v>
      </c>
      <c r="J4286" s="1">
        <v>1255.67</v>
      </c>
      <c r="K4286" s="1">
        <v>158.93</v>
      </c>
      <c r="L4286" s="1">
        <v>100.0</v>
      </c>
      <c r="M4286" s="10">
        <f t="array" ref="M4286">_xlfn.XLOOKUP(A4286,subscriptions!B4286:B10004,subscriptions!D4286:D10004)</f>
        <v>120</v>
      </c>
      <c r="N4286" s="10">
        <f t="array" ref="N4286">_xlfn.XLOOKUP(A4286,subscriptions!B4286:B10004,subscriptions!G4286:G10004)</f>
        <v>5</v>
      </c>
      <c r="O4286" s="10">
        <v>114.0</v>
      </c>
      <c r="P4286" s="10" t="str">
        <f t="array" ref="P4286">_xlfn.XLOOKUP(A4286,subscriptions!B4286:B10004,subscriptions!C4286:C10004)</f>
        <v>Residential</v>
      </c>
      <c r="Q4286" s="10" t="s">
        <v>194</v>
      </c>
      <c r="R4286" s="10" t="s">
        <v>212</v>
      </c>
      <c r="S4286" s="10" t="s">
        <v>571</v>
      </c>
    </row>
    <row r="4287">
      <c r="A4287" s="1" t="s">
        <v>5560</v>
      </c>
      <c r="B4287" s="1" t="s">
        <v>4627</v>
      </c>
      <c r="C4287" s="1" t="s">
        <v>1347</v>
      </c>
      <c r="D4287" s="1" t="s">
        <v>27</v>
      </c>
      <c r="E4287" s="1" t="s">
        <v>239</v>
      </c>
      <c r="F4287" s="1" t="s">
        <v>1186</v>
      </c>
      <c r="G4287" s="1" t="s">
        <v>18994</v>
      </c>
      <c r="H4287" s="1" t="s">
        <v>18995</v>
      </c>
      <c r="I4287" s="4">
        <v>84.33825231481481</v>
      </c>
      <c r="J4287" s="1">
        <v>1406.65</v>
      </c>
      <c r="K4287" s="1">
        <v>249.23</v>
      </c>
      <c r="M4287" s="10">
        <f t="array" ref="M4287">_xlfn.XLOOKUP(A4287,subscriptions!B4287:B10004,subscriptions!D4287:D10004)</f>
        <v>120</v>
      </c>
      <c r="N4287" s="10">
        <f t="array" ref="N4287">_xlfn.XLOOKUP(A4287,subscriptions!B4287:B10004,subscriptions!G4287:G10004)</f>
        <v>10</v>
      </c>
      <c r="O4287" s="10">
        <v>108.0</v>
      </c>
      <c r="P4287" s="10" t="str">
        <f t="array" ref="P4287">_xlfn.XLOOKUP(A4287,subscriptions!B4287:B10004,subscriptions!C4287:C10004)</f>
        <v>Residential</v>
      </c>
      <c r="Q4287" s="10" t="s">
        <v>128</v>
      </c>
      <c r="R4287" s="10" t="s">
        <v>212</v>
      </c>
      <c r="S4287" s="10" t="s">
        <v>2086</v>
      </c>
    </row>
    <row r="4288">
      <c r="A4288" s="1" t="s">
        <v>5561</v>
      </c>
      <c r="B4288" s="1" t="s">
        <v>177</v>
      </c>
      <c r="C4288" s="1" t="s">
        <v>178</v>
      </c>
      <c r="D4288" s="1" t="s">
        <v>153</v>
      </c>
      <c r="E4288" s="1" t="s">
        <v>631</v>
      </c>
      <c r="F4288" s="1" t="s">
        <v>2495</v>
      </c>
      <c r="G4288" s="1" t="s">
        <v>18996</v>
      </c>
      <c r="H4288" s="1" t="s">
        <v>18997</v>
      </c>
      <c r="I4288" s="4">
        <v>84.16769675925926</v>
      </c>
      <c r="J4288" s="1">
        <v>3132.57</v>
      </c>
      <c r="K4288" s="1">
        <v>782.49</v>
      </c>
      <c r="M4288" s="10">
        <f t="array" ref="M4288">_xlfn.XLOOKUP(A4288,subscriptions!B4288:B10004,subscriptions!D4288:D10004)</f>
        <v>120</v>
      </c>
      <c r="N4288" s="10">
        <f t="array" ref="N4288">_xlfn.XLOOKUP(A4288,subscriptions!B4288:B10004,subscriptions!G4288:G10004)</f>
        <v>20</v>
      </c>
      <c r="O4288" s="10">
        <v>96.0</v>
      </c>
      <c r="P4288" s="10" t="str">
        <f t="array" ref="P4288">_xlfn.XLOOKUP(A4288,subscriptions!B4288:B10004,subscriptions!C4288:C10004)</f>
        <v>Residential</v>
      </c>
      <c r="Q4288" s="10" t="s">
        <v>128</v>
      </c>
      <c r="R4288" s="10" t="s">
        <v>148</v>
      </c>
      <c r="S4288" s="10" t="s">
        <v>1412</v>
      </c>
    </row>
    <row r="4289">
      <c r="A4289" s="1" t="s">
        <v>5562</v>
      </c>
      <c r="B4289" s="1" t="s">
        <v>312</v>
      </c>
      <c r="C4289" s="1" t="s">
        <v>261</v>
      </c>
      <c r="D4289" s="1" t="s">
        <v>153</v>
      </c>
      <c r="E4289" s="1" t="s">
        <v>219</v>
      </c>
      <c r="F4289" s="1" t="s">
        <v>1461</v>
      </c>
      <c r="G4289" s="1" t="s">
        <v>18998</v>
      </c>
      <c r="H4289" s="1" t="s">
        <v>18999</v>
      </c>
      <c r="I4289" s="4">
        <v>84.29594907407407</v>
      </c>
      <c r="J4289" s="1">
        <v>1340.51</v>
      </c>
      <c r="K4289" s="1">
        <v>241.72</v>
      </c>
      <c r="M4289" s="10">
        <f t="array" ref="M4289">_xlfn.XLOOKUP(A4289,subscriptions!B4289:B10004,subscriptions!D4289:D10004)</f>
        <v>120</v>
      </c>
      <c r="N4289" s="10">
        <f t="array" ref="N4289">_xlfn.XLOOKUP(A4289,subscriptions!B4289:B10004,subscriptions!G4289:G10004)</f>
        <v>0</v>
      </c>
      <c r="O4289" s="10">
        <v>120.0</v>
      </c>
      <c r="P4289" s="10" t="str">
        <f t="array" ref="P4289">_xlfn.XLOOKUP(A4289,subscriptions!B4289:B10004,subscriptions!C4289:C10004)</f>
        <v>Residential</v>
      </c>
      <c r="Q4289" s="10" t="s">
        <v>173</v>
      </c>
      <c r="R4289" s="10" t="s">
        <v>212</v>
      </c>
      <c r="S4289" s="10" t="s">
        <v>655</v>
      </c>
    </row>
    <row r="4290">
      <c r="A4290" s="1" t="s">
        <v>5563</v>
      </c>
      <c r="B4290" s="1" t="s">
        <v>523</v>
      </c>
      <c r="C4290" s="1" t="s">
        <v>152</v>
      </c>
      <c r="D4290" s="1" t="s">
        <v>27</v>
      </c>
      <c r="E4290" s="1" t="s">
        <v>280</v>
      </c>
      <c r="F4290" s="1" t="s">
        <v>494</v>
      </c>
      <c r="G4290" s="1" t="s">
        <v>19000</v>
      </c>
      <c r="H4290" s="1" t="s">
        <v>19001</v>
      </c>
      <c r="I4290" s="4">
        <v>84.25148148148148</v>
      </c>
      <c r="J4290" s="1">
        <v>685.78</v>
      </c>
      <c r="K4290" s="1">
        <v>171.89</v>
      </c>
      <c r="M4290" s="10">
        <f t="array" ref="M4290">_xlfn.XLOOKUP(A4290,subscriptions!B4290:B10004,subscriptions!D4290:D10004)</f>
        <v>120</v>
      </c>
      <c r="N4290" s="10">
        <f t="array" ref="N4290">_xlfn.XLOOKUP(A4290,subscriptions!B4290:B10004,subscriptions!G4290:G10004)</f>
        <v>5</v>
      </c>
      <c r="O4290" s="10">
        <v>114.0</v>
      </c>
      <c r="P4290" s="10" t="str">
        <f t="array" ref="P4290">_xlfn.XLOOKUP(A4290,subscriptions!B4290:B10004,subscriptions!C4290:C10004)</f>
        <v>Residential</v>
      </c>
      <c r="Q4290" s="10" t="s">
        <v>194</v>
      </c>
      <c r="R4290" s="10" t="s">
        <v>212</v>
      </c>
      <c r="S4290" s="10" t="s">
        <v>4065</v>
      </c>
    </row>
    <row r="4291">
      <c r="A4291" s="1" t="s">
        <v>5564</v>
      </c>
      <c r="B4291" s="1" t="s">
        <v>409</v>
      </c>
      <c r="C4291" s="1" t="s">
        <v>1142</v>
      </c>
      <c r="D4291" s="1" t="s">
        <v>27</v>
      </c>
      <c r="E4291" s="1" t="s">
        <v>280</v>
      </c>
      <c r="F4291" s="1" t="s">
        <v>1446</v>
      </c>
      <c r="G4291" s="1" t="s">
        <v>19002</v>
      </c>
      <c r="H4291" s="1" t="s">
        <v>19003</v>
      </c>
      <c r="I4291" s="4">
        <v>84.41945601851852</v>
      </c>
      <c r="J4291" s="1">
        <v>2486.92</v>
      </c>
      <c r="K4291" s="1">
        <v>451.69</v>
      </c>
      <c r="M4291" s="10">
        <f t="array" ref="M4291">_xlfn.XLOOKUP(A4291,subscriptions!B4291:B10004,subscriptions!D4291:D10004)</f>
        <v>80</v>
      </c>
      <c r="N4291" s="10">
        <f t="array" ref="N4291">_xlfn.XLOOKUP(A4291,subscriptions!B4291:B10004,subscriptions!G4291:G10004)</f>
        <v>10</v>
      </c>
      <c r="O4291" s="10">
        <v>72.0</v>
      </c>
      <c r="P4291" s="10" t="str">
        <f t="array" ref="P4291">_xlfn.XLOOKUP(A4291,subscriptions!B4291:B10004,subscriptions!C4291:C10004)</f>
        <v>Roam</v>
      </c>
      <c r="Q4291" s="10" t="s">
        <v>128</v>
      </c>
      <c r="R4291" s="10" t="s">
        <v>148</v>
      </c>
      <c r="S4291" s="10" t="s">
        <v>1525</v>
      </c>
    </row>
    <row r="4292">
      <c r="A4292" s="1" t="s">
        <v>5565</v>
      </c>
      <c r="B4292" s="1" t="s">
        <v>763</v>
      </c>
      <c r="C4292" s="1" t="s">
        <v>1251</v>
      </c>
      <c r="D4292" s="1" t="s">
        <v>27</v>
      </c>
      <c r="E4292" s="1" t="s">
        <v>28</v>
      </c>
      <c r="F4292" s="1" t="s">
        <v>2188</v>
      </c>
      <c r="G4292" s="1" t="s">
        <v>19004</v>
      </c>
      <c r="H4292" s="1" t="s">
        <v>19005</v>
      </c>
      <c r="I4292" s="4">
        <v>84.2119212962963</v>
      </c>
      <c r="J4292" s="1">
        <v>1215.7</v>
      </c>
      <c r="K4292" s="1">
        <v>263.97</v>
      </c>
      <c r="M4292" s="10">
        <f t="array" ref="M4292">_xlfn.XLOOKUP(A4292,subscriptions!B4292:B10004,subscriptions!D4292:D10004)</f>
        <v>80</v>
      </c>
      <c r="N4292" s="10">
        <f t="array" ref="N4292">_xlfn.XLOOKUP(A4292,subscriptions!B4292:B10004,subscriptions!G4292:G10004)</f>
        <v>20</v>
      </c>
      <c r="O4292" s="10">
        <v>64.0</v>
      </c>
      <c r="P4292" s="10" t="str">
        <f t="array" ref="P4292">_xlfn.XLOOKUP(A4292,subscriptions!B4292:B10004,subscriptions!C4292:C10004)</f>
        <v>Roam</v>
      </c>
      <c r="Q4292" s="10" t="s">
        <v>128</v>
      </c>
      <c r="R4292" s="10" t="s">
        <v>148</v>
      </c>
      <c r="S4292" s="10" t="s">
        <v>857</v>
      </c>
    </row>
    <row r="4293">
      <c r="A4293" s="1" t="s">
        <v>5568</v>
      </c>
      <c r="B4293" s="1" t="s">
        <v>1173</v>
      </c>
      <c r="C4293" s="1" t="s">
        <v>524</v>
      </c>
      <c r="D4293" s="1" t="s">
        <v>27</v>
      </c>
      <c r="E4293" s="1" t="s">
        <v>239</v>
      </c>
      <c r="F4293" s="1" t="s">
        <v>2765</v>
      </c>
      <c r="G4293" s="1" t="s">
        <v>19006</v>
      </c>
      <c r="H4293" s="1" t="s">
        <v>19007</v>
      </c>
      <c r="I4293" s="4">
        <v>84.42114583333333</v>
      </c>
      <c r="J4293" s="1">
        <v>173.9</v>
      </c>
      <c r="K4293" s="1">
        <v>34.3</v>
      </c>
      <c r="M4293" s="10">
        <f t="array" ref="M4293">_xlfn.XLOOKUP(A4293,subscriptions!B4293:B10004,subscriptions!D4293:D10004)</f>
        <v>120</v>
      </c>
      <c r="N4293" s="10">
        <f t="array" ref="N4293">_xlfn.XLOOKUP(A4293,subscriptions!B4293:B10004,subscriptions!G4293:G10004)</f>
        <v>0</v>
      </c>
      <c r="O4293" s="10">
        <v>120.0</v>
      </c>
      <c r="P4293" s="10" t="str">
        <f t="array" ref="P4293">_xlfn.XLOOKUP(A4293,subscriptions!B4293:B10004,subscriptions!C4293:C10004)</f>
        <v>Residential</v>
      </c>
      <c r="Q4293" s="10" t="s">
        <v>173</v>
      </c>
      <c r="R4293" s="10" t="s">
        <v>212</v>
      </c>
      <c r="S4293" s="10" t="s">
        <v>2152</v>
      </c>
    </row>
    <row r="4294">
      <c r="A4294" s="1" t="s">
        <v>5569</v>
      </c>
      <c r="B4294" s="1" t="s">
        <v>508</v>
      </c>
      <c r="C4294" s="1" t="s">
        <v>152</v>
      </c>
      <c r="D4294" s="1" t="s">
        <v>153</v>
      </c>
      <c r="E4294" s="1" t="s">
        <v>332</v>
      </c>
      <c r="F4294" s="1" t="s">
        <v>788</v>
      </c>
      <c r="G4294" s="1" t="s">
        <v>19008</v>
      </c>
      <c r="H4294" s="1" t="s">
        <v>19009</v>
      </c>
      <c r="I4294" s="4">
        <v>84.25099537037038</v>
      </c>
      <c r="J4294" s="1">
        <v>1301.55</v>
      </c>
      <c r="K4294" s="1">
        <v>292.95</v>
      </c>
      <c r="M4294" s="10">
        <f t="array" ref="M4294">_xlfn.XLOOKUP(A4294,subscriptions!B4294:B10004,subscriptions!D4294:D10004)</f>
        <v>120</v>
      </c>
      <c r="N4294" s="10">
        <f t="array" ref="N4294">_xlfn.XLOOKUP(A4294,subscriptions!B4294:B10004,subscriptions!G4294:G10004)</f>
        <v>5</v>
      </c>
      <c r="O4294" s="10">
        <v>114.0</v>
      </c>
      <c r="P4294" s="10" t="str">
        <f t="array" ref="P4294">_xlfn.XLOOKUP(A4294,subscriptions!B4294:B10004,subscriptions!C4294:C10004)</f>
        <v>Residential</v>
      </c>
      <c r="Q4294" s="10" t="s">
        <v>194</v>
      </c>
      <c r="R4294" s="10" t="s">
        <v>212</v>
      </c>
      <c r="S4294" s="10" t="s">
        <v>1691</v>
      </c>
    </row>
    <row r="4295">
      <c r="A4295" s="1" t="s">
        <v>5570</v>
      </c>
      <c r="B4295" s="1" t="s">
        <v>573</v>
      </c>
      <c r="C4295" s="1" t="s">
        <v>673</v>
      </c>
      <c r="D4295" s="1" t="s">
        <v>27</v>
      </c>
      <c r="E4295" s="1" t="s">
        <v>111</v>
      </c>
      <c r="F4295" s="1" t="s">
        <v>1906</v>
      </c>
      <c r="G4295" s="1" t="s">
        <v>19010</v>
      </c>
      <c r="H4295" s="1" t="s">
        <v>19011</v>
      </c>
      <c r="I4295" s="4">
        <v>84.25590277777778</v>
      </c>
      <c r="J4295" s="1">
        <v>3629.25</v>
      </c>
      <c r="K4295" s="1">
        <v>793.22</v>
      </c>
      <c r="M4295" s="10">
        <f t="array" ref="M4295">_xlfn.XLOOKUP(A4295,subscriptions!B4295:B10004,subscriptions!D4295:D10004)</f>
        <v>80</v>
      </c>
      <c r="N4295" s="10">
        <f t="array" ref="N4295">_xlfn.XLOOKUP(A4295,subscriptions!B4295:B10004,subscriptions!G4295:G10004)</f>
        <v>10</v>
      </c>
      <c r="O4295" s="10">
        <v>72.0</v>
      </c>
      <c r="P4295" s="10" t="str">
        <f t="array" ref="P4295">_xlfn.XLOOKUP(A4295,subscriptions!B4295:B10004,subscriptions!C4295:C10004)</f>
        <v>Roam</v>
      </c>
      <c r="Q4295" s="10" t="s">
        <v>128</v>
      </c>
      <c r="R4295" s="10" t="s">
        <v>148</v>
      </c>
      <c r="S4295" s="10" t="s">
        <v>1156</v>
      </c>
    </row>
    <row r="4296">
      <c r="A4296" s="1" t="s">
        <v>5571</v>
      </c>
      <c r="B4296" s="1" t="s">
        <v>1317</v>
      </c>
      <c r="C4296" s="1" t="s">
        <v>1415</v>
      </c>
      <c r="D4296" s="1" t="s">
        <v>27</v>
      </c>
      <c r="E4296" s="1" t="s">
        <v>280</v>
      </c>
      <c r="F4296" s="1" t="s">
        <v>1446</v>
      </c>
      <c r="G4296" s="1" t="s">
        <v>19012</v>
      </c>
      <c r="H4296" s="1" t="s">
        <v>19013</v>
      </c>
      <c r="I4296" s="4">
        <v>84.1689699074074</v>
      </c>
      <c r="J4296" s="1">
        <v>807.05</v>
      </c>
      <c r="K4296" s="1">
        <v>218.32</v>
      </c>
      <c r="M4296" s="10">
        <f t="array" ref="M4296">_xlfn.XLOOKUP(A4296,subscriptions!B4296:B10004,subscriptions!D4296:D10004)</f>
        <v>120</v>
      </c>
      <c r="N4296" s="10">
        <f t="array" ref="N4296">_xlfn.XLOOKUP(A4296,subscriptions!B4296:B10004,subscriptions!G4296:G10004)</f>
        <v>20</v>
      </c>
      <c r="O4296" s="10">
        <v>96.0</v>
      </c>
      <c r="P4296" s="10" t="str">
        <f t="array" ref="P4296">_xlfn.XLOOKUP(A4296,subscriptions!B4296:B10004,subscriptions!C4296:C10004)</f>
        <v>Residential</v>
      </c>
      <c r="Q4296" s="10" t="s">
        <v>128</v>
      </c>
      <c r="R4296" s="10" t="s">
        <v>148</v>
      </c>
      <c r="S4296" s="10" t="s">
        <v>1504</v>
      </c>
    </row>
    <row r="4297">
      <c r="A4297" s="1" t="s">
        <v>5572</v>
      </c>
      <c r="B4297" s="1" t="s">
        <v>1664</v>
      </c>
      <c r="C4297" s="1" t="s">
        <v>764</v>
      </c>
      <c r="D4297" s="1" t="s">
        <v>153</v>
      </c>
      <c r="E4297" s="1" t="s">
        <v>111</v>
      </c>
      <c r="F4297" s="1" t="s">
        <v>135</v>
      </c>
      <c r="G4297" s="1" t="s">
        <v>19014</v>
      </c>
      <c r="H4297" s="1" t="s">
        <v>19015</v>
      </c>
      <c r="I4297" s="4">
        <v>84.33619212962962</v>
      </c>
      <c r="J4297" s="1">
        <v>577.16</v>
      </c>
      <c r="K4297" s="1">
        <v>118.54</v>
      </c>
      <c r="M4297" s="10">
        <f t="array" ref="M4297">_xlfn.XLOOKUP(A4297,subscriptions!B4297:B10004,subscriptions!D4297:D10004)</f>
        <v>120</v>
      </c>
      <c r="N4297" s="10">
        <f t="array" ref="N4297">_xlfn.XLOOKUP(A4297,subscriptions!B4297:B10004,subscriptions!G4297:G10004)</f>
        <v>0</v>
      </c>
      <c r="O4297" s="10">
        <v>120.0</v>
      </c>
      <c r="P4297" s="10" t="str">
        <f t="array" ref="P4297">_xlfn.XLOOKUP(A4297,subscriptions!B4297:B10004,subscriptions!C4297:C10004)</f>
        <v>Residential</v>
      </c>
      <c r="Q4297" s="10" t="s">
        <v>173</v>
      </c>
      <c r="R4297" s="10" t="s">
        <v>212</v>
      </c>
      <c r="S4297" s="10" t="s">
        <v>1971</v>
      </c>
    </row>
    <row r="4298">
      <c r="A4298" s="1" t="s">
        <v>5573</v>
      </c>
      <c r="B4298" s="1" t="s">
        <v>969</v>
      </c>
      <c r="C4298" s="1" t="s">
        <v>237</v>
      </c>
      <c r="D4298" s="1" t="s">
        <v>27</v>
      </c>
      <c r="E4298" s="1" t="s">
        <v>179</v>
      </c>
      <c r="F4298" s="1" t="s">
        <v>2311</v>
      </c>
      <c r="G4298" s="1" t="s">
        <v>19016</v>
      </c>
      <c r="H4298" s="1" t="s">
        <v>19017</v>
      </c>
      <c r="I4298" s="4">
        <v>84.2940162037037</v>
      </c>
      <c r="J4298" s="1">
        <v>282.3</v>
      </c>
      <c r="K4298" s="1">
        <v>66.72</v>
      </c>
      <c r="L4298" s="1">
        <v>100.0</v>
      </c>
      <c r="M4298" s="10">
        <f t="array" ref="M4298">_xlfn.XLOOKUP(A4298,subscriptions!B4298:B10004,subscriptions!D4298:D10004)</f>
        <v>120</v>
      </c>
      <c r="N4298" s="10">
        <f t="array" ref="N4298">_xlfn.XLOOKUP(A4298,subscriptions!B4298:B10004,subscriptions!G4298:G10004)</f>
        <v>5</v>
      </c>
      <c r="O4298" s="10">
        <v>114.0</v>
      </c>
      <c r="P4298" s="10" t="str">
        <f t="array" ref="P4298">_xlfn.XLOOKUP(A4298,subscriptions!B4298:B10004,subscriptions!C4298:C10004)</f>
        <v>Residential</v>
      </c>
      <c r="Q4298" s="10" t="s">
        <v>194</v>
      </c>
      <c r="R4298" s="10" t="s">
        <v>212</v>
      </c>
      <c r="S4298" s="10" t="s">
        <v>1458</v>
      </c>
    </row>
    <row r="4299">
      <c r="A4299" s="1" t="s">
        <v>5574</v>
      </c>
      <c r="B4299" s="1" t="s">
        <v>216</v>
      </c>
      <c r="C4299" s="1" t="s">
        <v>1973</v>
      </c>
      <c r="D4299" s="1" t="s">
        <v>153</v>
      </c>
      <c r="E4299" s="1" t="s">
        <v>28</v>
      </c>
      <c r="F4299" s="1" t="s">
        <v>3899</v>
      </c>
      <c r="G4299" s="1" t="s">
        <v>19018</v>
      </c>
      <c r="H4299" s="1" t="s">
        <v>19019</v>
      </c>
      <c r="I4299" s="4">
        <v>84.37667824074074</v>
      </c>
      <c r="J4299" s="1">
        <v>296.33</v>
      </c>
      <c r="K4299" s="1">
        <v>56.41</v>
      </c>
      <c r="M4299" s="10">
        <f t="array" ref="M4299">_xlfn.XLOOKUP(A4299,subscriptions!B4299:B10004,subscriptions!D4299:D10004)</f>
        <v>120</v>
      </c>
      <c r="N4299" s="10">
        <f t="array" ref="N4299">_xlfn.XLOOKUP(A4299,subscriptions!B4299:B10004,subscriptions!G4299:G10004)</f>
        <v>10</v>
      </c>
      <c r="O4299" s="10">
        <v>108.0</v>
      </c>
      <c r="P4299" s="10" t="str">
        <f t="array" ref="P4299">_xlfn.XLOOKUP(A4299,subscriptions!B4299:B10004,subscriptions!C4299:C10004)</f>
        <v>Residential</v>
      </c>
      <c r="Q4299" s="10" t="s">
        <v>128</v>
      </c>
      <c r="R4299" s="10" t="s">
        <v>212</v>
      </c>
      <c r="S4299" s="10" t="s">
        <v>3910</v>
      </c>
    </row>
    <row r="4300">
      <c r="A4300" s="1" t="s">
        <v>5575</v>
      </c>
      <c r="B4300" s="1" t="s">
        <v>589</v>
      </c>
      <c r="C4300" s="1" t="s">
        <v>1200</v>
      </c>
      <c r="D4300" s="1" t="s">
        <v>153</v>
      </c>
      <c r="E4300" s="1" t="s">
        <v>219</v>
      </c>
      <c r="F4300" s="1" t="s">
        <v>971</v>
      </c>
      <c r="G4300" s="1" t="s">
        <v>19020</v>
      </c>
      <c r="H4300" s="1" t="s">
        <v>19021</v>
      </c>
      <c r="I4300" s="4">
        <v>84.17159722222222</v>
      </c>
      <c r="J4300" s="1">
        <v>900.49</v>
      </c>
      <c r="K4300" s="1">
        <v>109.21</v>
      </c>
      <c r="M4300" s="10">
        <f t="array" ref="M4300">_xlfn.XLOOKUP(A4300,subscriptions!B4300:B10004,subscriptions!D4300:D10004)</f>
        <v>120</v>
      </c>
      <c r="N4300" s="10">
        <f t="array" ref="N4300">_xlfn.XLOOKUP(A4300,subscriptions!B4300:B10004,subscriptions!G4300:G10004)</f>
        <v>20</v>
      </c>
      <c r="O4300" s="10">
        <v>96.0</v>
      </c>
      <c r="P4300" s="10" t="str">
        <f t="array" ref="P4300">_xlfn.XLOOKUP(A4300,subscriptions!B4300:B10004,subscriptions!C4300:C10004)</f>
        <v>Residential</v>
      </c>
      <c r="Q4300" s="10" t="s">
        <v>128</v>
      </c>
      <c r="R4300" s="10" t="s">
        <v>148</v>
      </c>
      <c r="S4300" s="10" t="s">
        <v>1082</v>
      </c>
    </row>
    <row r="4301">
      <c r="A4301" s="1" t="s">
        <v>5576</v>
      </c>
      <c r="B4301" s="1" t="s">
        <v>295</v>
      </c>
      <c r="C4301" s="1" t="s">
        <v>1100</v>
      </c>
      <c r="D4301" s="1" t="s">
        <v>153</v>
      </c>
      <c r="E4301" s="1" t="s">
        <v>111</v>
      </c>
      <c r="F4301" s="1" t="s">
        <v>1855</v>
      </c>
      <c r="G4301" s="1" t="s">
        <v>19022</v>
      </c>
      <c r="H4301" s="1" t="s">
        <v>19023</v>
      </c>
      <c r="I4301" s="4">
        <v>84.25487268518519</v>
      </c>
      <c r="J4301" s="1">
        <v>1408.32</v>
      </c>
      <c r="K4301" s="1">
        <v>146.87</v>
      </c>
      <c r="M4301" s="10">
        <f t="array" ref="M4301">_xlfn.XLOOKUP(A4301,subscriptions!B4301:B10004,subscriptions!D4301:D10004)</f>
        <v>250</v>
      </c>
      <c r="N4301" s="10">
        <f t="array" ref="N4301">_xlfn.XLOOKUP(A4301,subscriptions!B4301:B10004,subscriptions!G4301:G10004)</f>
        <v>0</v>
      </c>
      <c r="O4301" s="10">
        <v>250.0</v>
      </c>
      <c r="P4301" s="10" t="str">
        <f t="array" ref="P4301">_xlfn.XLOOKUP(A4301,subscriptions!B4301:B10004,subscriptions!C4301:C10004)</f>
        <v>Business</v>
      </c>
      <c r="Q4301" s="10" t="s">
        <v>173</v>
      </c>
      <c r="R4301" s="10" t="s">
        <v>129</v>
      </c>
      <c r="S4301" s="10" t="s">
        <v>149</v>
      </c>
    </row>
    <row r="4302">
      <c r="A4302" s="1" t="s">
        <v>5577</v>
      </c>
      <c r="B4302" s="1" t="s">
        <v>2018</v>
      </c>
      <c r="C4302" s="1" t="s">
        <v>750</v>
      </c>
      <c r="D4302" s="1" t="s">
        <v>27</v>
      </c>
      <c r="E4302" s="1" t="s">
        <v>219</v>
      </c>
      <c r="F4302" s="1" t="s">
        <v>220</v>
      </c>
      <c r="G4302" s="1" t="s">
        <v>19024</v>
      </c>
      <c r="H4302" s="1" t="s">
        <v>19025</v>
      </c>
      <c r="I4302" s="4">
        <v>84.34175925925926</v>
      </c>
      <c r="J4302" s="1">
        <v>176.08</v>
      </c>
      <c r="K4302" s="1">
        <v>43.84</v>
      </c>
      <c r="M4302" s="10">
        <f t="array" ref="M4302">_xlfn.XLOOKUP(A4302,subscriptions!B4302:B10004,subscriptions!D4302:D10004)</f>
        <v>120</v>
      </c>
      <c r="N4302" s="10">
        <f t="array" ref="N4302">_xlfn.XLOOKUP(A4302,subscriptions!B4302:B10004,subscriptions!G4302:G10004)</f>
        <v>5</v>
      </c>
      <c r="O4302" s="10">
        <v>114.0</v>
      </c>
      <c r="P4302" s="10" t="str">
        <f t="array" ref="P4302">_xlfn.XLOOKUP(A4302,subscriptions!B4302:B10004,subscriptions!C4302:C10004)</f>
        <v>Residential</v>
      </c>
      <c r="Q4302" s="10" t="s">
        <v>194</v>
      </c>
      <c r="R4302" s="10" t="s">
        <v>212</v>
      </c>
      <c r="S4302" s="10" t="s">
        <v>1703</v>
      </c>
    </row>
    <row r="4303">
      <c r="A4303" s="1" t="s">
        <v>5578</v>
      </c>
      <c r="B4303" s="1" t="s">
        <v>573</v>
      </c>
      <c r="C4303" s="1" t="s">
        <v>786</v>
      </c>
      <c r="D4303" s="1" t="s">
        <v>27</v>
      </c>
      <c r="E4303" s="1" t="s">
        <v>239</v>
      </c>
      <c r="F4303" s="1" t="s">
        <v>2267</v>
      </c>
      <c r="G4303" s="1" t="s">
        <v>19026</v>
      </c>
      <c r="H4303" s="1" t="s">
        <v>19027</v>
      </c>
      <c r="I4303" s="4">
        <v>84.17506944444445</v>
      </c>
      <c r="J4303" s="1">
        <v>4259.37</v>
      </c>
      <c r="K4303" s="1">
        <v>522.78</v>
      </c>
      <c r="M4303" s="10">
        <f t="array" ref="M4303">_xlfn.XLOOKUP(A4303,subscriptions!B4303:B10004,subscriptions!D4303:D10004)</f>
        <v>50</v>
      </c>
      <c r="N4303" s="10">
        <f t="array" ref="N4303">_xlfn.XLOOKUP(A4303,subscriptions!B4303:B10004,subscriptions!G4303:G10004)</f>
        <v>10</v>
      </c>
      <c r="O4303" s="10">
        <v>45.0</v>
      </c>
      <c r="P4303" s="10" t="str">
        <f t="array" ref="P4303">_xlfn.XLOOKUP(A4303,subscriptions!B4303:B10004,subscriptions!C4303:C10004)</f>
        <v>Mini</v>
      </c>
      <c r="Q4303" s="10" t="s">
        <v>128</v>
      </c>
      <c r="R4303" s="10" t="s">
        <v>148</v>
      </c>
      <c r="S4303" s="10" t="s">
        <v>1198</v>
      </c>
    </row>
    <row r="4304">
      <c r="A4304" s="1" t="s">
        <v>5581</v>
      </c>
      <c r="B4304" s="1" t="s">
        <v>1972</v>
      </c>
      <c r="C4304" s="1" t="s">
        <v>524</v>
      </c>
      <c r="D4304" s="1" t="s">
        <v>27</v>
      </c>
      <c r="E4304" s="1" t="s">
        <v>219</v>
      </c>
      <c r="F4304" s="1" t="s">
        <v>590</v>
      </c>
      <c r="G4304" s="1" t="s">
        <v>19028</v>
      </c>
      <c r="H4304" s="1" t="s">
        <v>19029</v>
      </c>
      <c r="I4304" s="4">
        <v>84.3417013888889</v>
      </c>
      <c r="J4304" s="1">
        <v>2160.56</v>
      </c>
      <c r="K4304" s="1">
        <v>410.12</v>
      </c>
      <c r="M4304" s="10">
        <f t="array" ref="M4304">_xlfn.XLOOKUP(A4304,subscriptions!B4304:B10004,subscriptions!D4304:D10004)</f>
        <v>80</v>
      </c>
      <c r="N4304" s="10">
        <f t="array" ref="N4304">_xlfn.XLOOKUP(A4304,subscriptions!B4304:B10004,subscriptions!G4304:G10004)</f>
        <v>20</v>
      </c>
      <c r="O4304" s="10">
        <v>64.0</v>
      </c>
      <c r="P4304" s="10" t="str">
        <f t="array" ref="P4304">_xlfn.XLOOKUP(A4304,subscriptions!B4304:B10004,subscriptions!C4304:C10004)</f>
        <v>Roam</v>
      </c>
      <c r="Q4304" s="10" t="s">
        <v>128</v>
      </c>
      <c r="R4304" s="10" t="s">
        <v>148</v>
      </c>
      <c r="S4304" s="10" t="s">
        <v>1703</v>
      </c>
    </row>
    <row r="4305">
      <c r="A4305" s="1" t="s">
        <v>5582</v>
      </c>
      <c r="B4305" s="1" t="s">
        <v>472</v>
      </c>
      <c r="C4305" s="1" t="s">
        <v>133</v>
      </c>
      <c r="D4305" s="1" t="s">
        <v>27</v>
      </c>
      <c r="E4305" s="1" t="s">
        <v>111</v>
      </c>
      <c r="F4305" s="1" t="s">
        <v>112</v>
      </c>
      <c r="G4305" s="1" t="s">
        <v>19030</v>
      </c>
      <c r="H4305" s="1" t="s">
        <v>19031</v>
      </c>
      <c r="I4305" s="4">
        <v>84.41966435185185</v>
      </c>
      <c r="J4305" s="1">
        <v>1375.1</v>
      </c>
      <c r="K4305" s="1">
        <v>182.07</v>
      </c>
      <c r="M4305" s="10">
        <f t="array" ref="M4305">_xlfn.XLOOKUP(A4305,subscriptions!B4305:B10004,subscriptions!D4305:D10004)</f>
        <v>120</v>
      </c>
      <c r="N4305" s="10">
        <f t="array" ref="N4305">_xlfn.XLOOKUP(A4305,subscriptions!B4305:B10004,subscriptions!G4305:G10004)</f>
        <v>0</v>
      </c>
      <c r="O4305" s="10">
        <v>120.0</v>
      </c>
      <c r="P4305" s="10" t="str">
        <f t="array" ref="P4305">_xlfn.XLOOKUP(A4305,subscriptions!B4305:B10004,subscriptions!C4305:C10004)</f>
        <v>Residential</v>
      </c>
      <c r="Q4305" s="10" t="s">
        <v>173</v>
      </c>
      <c r="R4305" s="10" t="s">
        <v>212</v>
      </c>
      <c r="S4305" s="10" t="s">
        <v>1525</v>
      </c>
    </row>
    <row r="4306">
      <c r="A4306" s="1" t="s">
        <v>5583</v>
      </c>
      <c r="B4306" s="1" t="s">
        <v>713</v>
      </c>
      <c r="C4306" s="1" t="s">
        <v>1678</v>
      </c>
      <c r="D4306" s="1" t="s">
        <v>27</v>
      </c>
      <c r="E4306" s="1" t="s">
        <v>28</v>
      </c>
      <c r="F4306" s="1" t="s">
        <v>801</v>
      </c>
      <c r="G4306" s="1" t="s">
        <v>19032</v>
      </c>
      <c r="H4306" s="1" t="s">
        <v>19033</v>
      </c>
      <c r="I4306" s="4">
        <v>84.29325231481481</v>
      </c>
      <c r="J4306" s="1">
        <v>2694.22</v>
      </c>
      <c r="K4306" s="1">
        <v>495.42</v>
      </c>
      <c r="M4306" s="10">
        <f t="array" ref="M4306">_xlfn.XLOOKUP(A4306,subscriptions!B4306:B10004,subscriptions!D4306:D10004)</f>
        <v>120</v>
      </c>
      <c r="N4306" s="10">
        <f t="array" ref="N4306">_xlfn.XLOOKUP(A4306,subscriptions!B4306:B10004,subscriptions!G4306:G10004)</f>
        <v>5</v>
      </c>
      <c r="O4306" s="10">
        <v>114.0</v>
      </c>
      <c r="P4306" s="10" t="str">
        <f t="array" ref="P4306">_xlfn.XLOOKUP(A4306,subscriptions!B4306:B10004,subscriptions!C4306:C10004)</f>
        <v>Residential</v>
      </c>
      <c r="Q4306" s="10" t="s">
        <v>194</v>
      </c>
      <c r="R4306" s="10" t="s">
        <v>212</v>
      </c>
      <c r="S4306" s="10" t="s">
        <v>1779</v>
      </c>
    </row>
    <row r="4307">
      <c r="A4307" s="1" t="s">
        <v>5584</v>
      </c>
      <c r="B4307" s="1" t="s">
        <v>969</v>
      </c>
      <c r="C4307" s="1" t="s">
        <v>1507</v>
      </c>
      <c r="D4307" s="1" t="s">
        <v>27</v>
      </c>
      <c r="E4307" s="1" t="s">
        <v>179</v>
      </c>
      <c r="F4307" s="1" t="s">
        <v>901</v>
      </c>
      <c r="G4307" s="1" t="s">
        <v>19034</v>
      </c>
      <c r="H4307" s="1" t="s">
        <v>19035</v>
      </c>
      <c r="I4307" s="4">
        <v>84.37795138888889</v>
      </c>
      <c r="J4307" s="1">
        <v>175.38</v>
      </c>
      <c r="K4307" s="1">
        <v>25.53</v>
      </c>
      <c r="L4307" s="1">
        <v>100.0</v>
      </c>
      <c r="M4307" s="10">
        <f t="array" ref="M4307">_xlfn.XLOOKUP(A4307,subscriptions!B4307:B10004,subscriptions!D4307:D10004)</f>
        <v>120</v>
      </c>
      <c r="N4307" s="10">
        <f t="array" ref="N4307">_xlfn.XLOOKUP(A4307,subscriptions!B4307:B10004,subscriptions!G4307:G10004)</f>
        <v>10</v>
      </c>
      <c r="O4307" s="10">
        <v>108.0</v>
      </c>
      <c r="P4307" s="10" t="str">
        <f t="array" ref="P4307">_xlfn.XLOOKUP(A4307,subscriptions!B4307:B10004,subscriptions!C4307:C10004)</f>
        <v>Residential</v>
      </c>
      <c r="Q4307" s="10" t="s">
        <v>128</v>
      </c>
      <c r="R4307" s="10" t="s">
        <v>212</v>
      </c>
      <c r="S4307" s="10" t="s">
        <v>1302</v>
      </c>
    </row>
    <row r="4308">
      <c r="A4308" s="1" t="s">
        <v>5585</v>
      </c>
      <c r="B4308" s="1" t="s">
        <v>1044</v>
      </c>
      <c r="C4308" s="1" t="s">
        <v>261</v>
      </c>
      <c r="D4308" s="1" t="s">
        <v>27</v>
      </c>
      <c r="E4308" s="1" t="s">
        <v>28</v>
      </c>
      <c r="F4308" s="1" t="s">
        <v>313</v>
      </c>
      <c r="G4308" s="1" t="s">
        <v>19036</v>
      </c>
      <c r="H4308" s="1" t="s">
        <v>19037</v>
      </c>
      <c r="I4308" s="4">
        <v>84.3808912037037</v>
      </c>
      <c r="J4308" s="1">
        <v>1021.8</v>
      </c>
      <c r="K4308" s="1">
        <v>254.16</v>
      </c>
      <c r="M4308" s="10">
        <f t="array" ref="M4308">_xlfn.XLOOKUP(A4308,subscriptions!B4308:B10004,subscriptions!D4308:D10004)</f>
        <v>250</v>
      </c>
      <c r="N4308" s="10">
        <f t="array" ref="N4308">_xlfn.XLOOKUP(A4308,subscriptions!B4308:B10004,subscriptions!G4308:G10004)</f>
        <v>20</v>
      </c>
      <c r="O4308" s="10">
        <v>200.0</v>
      </c>
      <c r="P4308" s="10" t="str">
        <f t="array" ref="P4308">_xlfn.XLOOKUP(A4308,subscriptions!B4308:B10004,subscriptions!C4308:C10004)</f>
        <v>Business</v>
      </c>
      <c r="Q4308" s="10" t="s">
        <v>128</v>
      </c>
      <c r="R4308" s="10" t="s">
        <v>129</v>
      </c>
      <c r="S4308" s="10" t="s">
        <v>762</v>
      </c>
    </row>
    <row r="4309">
      <c r="A4309" s="1" t="s">
        <v>5586</v>
      </c>
      <c r="B4309" s="1" t="s">
        <v>1173</v>
      </c>
      <c r="C4309" s="1" t="s">
        <v>920</v>
      </c>
      <c r="D4309" s="1" t="s">
        <v>27</v>
      </c>
      <c r="E4309" s="1" t="s">
        <v>179</v>
      </c>
      <c r="F4309" s="1" t="s">
        <v>1045</v>
      </c>
      <c r="G4309" s="1" t="s">
        <v>19038</v>
      </c>
      <c r="H4309" s="1" t="s">
        <v>19039</v>
      </c>
      <c r="I4309" s="4">
        <v>84.33636574074075</v>
      </c>
      <c r="J4309" s="1">
        <v>1541.76</v>
      </c>
      <c r="K4309" s="1">
        <v>149.68</v>
      </c>
      <c r="L4309" s="1">
        <v>100.0</v>
      </c>
      <c r="M4309" s="10">
        <f t="array" ref="M4309">_xlfn.XLOOKUP(A4309,subscriptions!B4309:B10004,subscriptions!D4309:D10004)</f>
        <v>120</v>
      </c>
      <c r="N4309" s="10">
        <f t="array" ref="N4309">_xlfn.XLOOKUP(A4309,subscriptions!B4309:B10004,subscriptions!G4309:G10004)</f>
        <v>0</v>
      </c>
      <c r="O4309" s="10">
        <v>120.0</v>
      </c>
      <c r="P4309" s="10" t="str">
        <f t="array" ref="P4309">_xlfn.XLOOKUP(A4309,subscriptions!B4309:B10004,subscriptions!C4309:C10004)</f>
        <v>Residential</v>
      </c>
      <c r="Q4309" s="10" t="s">
        <v>173</v>
      </c>
      <c r="R4309" s="10" t="s">
        <v>212</v>
      </c>
      <c r="S4309" s="10" t="s">
        <v>1971</v>
      </c>
    </row>
    <row r="4310">
      <c r="A4310" s="1" t="s">
        <v>5587</v>
      </c>
      <c r="B4310" s="1" t="s">
        <v>455</v>
      </c>
      <c r="C4310" s="1" t="s">
        <v>1507</v>
      </c>
      <c r="D4310" s="1" t="s">
        <v>27</v>
      </c>
      <c r="E4310" s="1" t="s">
        <v>111</v>
      </c>
      <c r="F4310" s="1" t="s">
        <v>1362</v>
      </c>
      <c r="G4310" s="1" t="s">
        <v>19040</v>
      </c>
      <c r="H4310" s="1" t="s">
        <v>19041</v>
      </c>
      <c r="I4310" s="4">
        <v>84.21060185185185</v>
      </c>
      <c r="J4310" s="1">
        <v>2696.1</v>
      </c>
      <c r="K4310" s="1">
        <v>592.95</v>
      </c>
      <c r="M4310" s="10">
        <f t="array" ref="M4310">_xlfn.XLOOKUP(A4310,subscriptions!B4310:B10004,subscriptions!D4310:D10004)</f>
        <v>250</v>
      </c>
      <c r="N4310" s="10">
        <f t="array" ref="N4310">_xlfn.XLOOKUP(A4310,subscriptions!B4310:B10004,subscriptions!G4310:G10004)</f>
        <v>5</v>
      </c>
      <c r="O4310" s="10">
        <v>237.5</v>
      </c>
      <c r="P4310" s="10" t="str">
        <f t="array" ref="P4310">_xlfn.XLOOKUP(A4310,subscriptions!B4310:B10004,subscriptions!C4310:C10004)</f>
        <v>Business</v>
      </c>
      <c r="Q4310" s="10" t="s">
        <v>194</v>
      </c>
      <c r="R4310" s="10" t="s">
        <v>129</v>
      </c>
      <c r="S4310" s="10" t="s">
        <v>770</v>
      </c>
    </row>
    <row r="4311">
      <c r="A4311" s="1" t="s">
        <v>5588</v>
      </c>
      <c r="B4311" s="1" t="s">
        <v>1099</v>
      </c>
      <c r="C4311" s="1" t="s">
        <v>1507</v>
      </c>
      <c r="D4311" s="1" t="s">
        <v>153</v>
      </c>
      <c r="E4311" s="1" t="s">
        <v>179</v>
      </c>
      <c r="F4311" s="1" t="s">
        <v>200</v>
      </c>
      <c r="G4311" s="1" t="s">
        <v>19042</v>
      </c>
      <c r="H4311" s="1" t="s">
        <v>19043</v>
      </c>
      <c r="I4311" s="4">
        <v>84.20903935185186</v>
      </c>
      <c r="J4311" s="1">
        <v>2345.04</v>
      </c>
      <c r="K4311" s="1">
        <v>500.9</v>
      </c>
      <c r="L4311" s="1">
        <v>100.0</v>
      </c>
      <c r="M4311" s="10">
        <f t="array" ref="M4311">_xlfn.XLOOKUP(A4311,subscriptions!B4311:B10004,subscriptions!D4311:D10004)</f>
        <v>50</v>
      </c>
      <c r="N4311" s="10">
        <f t="array" ref="N4311">_xlfn.XLOOKUP(A4311,subscriptions!B4311:B10004,subscriptions!G4311:G10004)</f>
        <v>10</v>
      </c>
      <c r="O4311" s="10">
        <v>45.0</v>
      </c>
      <c r="P4311" s="10" t="str">
        <f t="array" ref="P4311">_xlfn.XLOOKUP(A4311,subscriptions!B4311:B10004,subscriptions!C4311:C10004)</f>
        <v>Mini</v>
      </c>
      <c r="Q4311" s="10" t="s">
        <v>128</v>
      </c>
      <c r="R4311" s="10" t="s">
        <v>148</v>
      </c>
      <c r="S4311" s="10" t="s">
        <v>1374</v>
      </c>
    </row>
    <row r="4312">
      <c r="A4312" s="1" t="s">
        <v>5589</v>
      </c>
      <c r="B4312" s="1" t="s">
        <v>2279</v>
      </c>
      <c r="C4312" s="1" t="s">
        <v>178</v>
      </c>
      <c r="D4312" s="1" t="s">
        <v>153</v>
      </c>
      <c r="E4312" s="1" t="s">
        <v>631</v>
      </c>
      <c r="F4312" s="1" t="s">
        <v>922</v>
      </c>
      <c r="G4312" s="1" t="s">
        <v>19044</v>
      </c>
      <c r="H4312" s="1" t="s">
        <v>19045</v>
      </c>
      <c r="I4312" s="4">
        <v>84.4175</v>
      </c>
      <c r="J4312" s="1">
        <v>536.66</v>
      </c>
      <c r="K4312" s="1">
        <v>82.66</v>
      </c>
      <c r="M4312" s="10">
        <f t="array" ref="M4312">_xlfn.XLOOKUP(A4312,subscriptions!B4312:B10004,subscriptions!D4312:D10004)</f>
        <v>120</v>
      </c>
      <c r="N4312" s="10">
        <f t="array" ref="N4312">_xlfn.XLOOKUP(A4312,subscriptions!B4312:B10004,subscriptions!G4312:G10004)</f>
        <v>20</v>
      </c>
      <c r="O4312" s="10">
        <v>96.0</v>
      </c>
      <c r="P4312" s="10" t="str">
        <f t="array" ref="P4312">_xlfn.XLOOKUP(A4312,subscriptions!B4312:B10004,subscriptions!C4312:C10004)</f>
        <v>Residential</v>
      </c>
      <c r="Q4312" s="10" t="s">
        <v>128</v>
      </c>
      <c r="R4312" s="10" t="s">
        <v>148</v>
      </c>
      <c r="S4312" s="10" t="s">
        <v>327</v>
      </c>
    </row>
    <row r="4313">
      <c r="A4313" s="1" t="s">
        <v>5590</v>
      </c>
      <c r="B4313" s="1" t="s">
        <v>329</v>
      </c>
      <c r="C4313" s="1" t="s">
        <v>1415</v>
      </c>
      <c r="D4313" s="1" t="s">
        <v>27</v>
      </c>
      <c r="E4313" s="1" t="s">
        <v>262</v>
      </c>
      <c r="F4313" s="1" t="s">
        <v>4344</v>
      </c>
      <c r="G4313" s="1" t="s">
        <v>19046</v>
      </c>
      <c r="H4313" s="1" t="s">
        <v>19047</v>
      </c>
      <c r="I4313" s="4">
        <v>84.33840277777777</v>
      </c>
      <c r="J4313" s="1">
        <v>4292.28</v>
      </c>
      <c r="K4313" s="1">
        <v>667.4</v>
      </c>
      <c r="M4313" s="10">
        <f t="array" ref="M4313">_xlfn.XLOOKUP(A4313,subscriptions!B4313:B10004,subscriptions!D4313:D10004)</f>
        <v>120</v>
      </c>
      <c r="N4313" s="10">
        <f t="array" ref="N4313">_xlfn.XLOOKUP(A4313,subscriptions!B4313:B10004,subscriptions!G4313:G10004)</f>
        <v>0</v>
      </c>
      <c r="O4313" s="10">
        <v>120.0</v>
      </c>
      <c r="P4313" s="10" t="str">
        <f t="array" ref="P4313">_xlfn.XLOOKUP(A4313,subscriptions!B4313:B10004,subscriptions!C4313:C10004)</f>
        <v>Residential</v>
      </c>
      <c r="Q4313" s="10" t="s">
        <v>173</v>
      </c>
      <c r="R4313" s="10" t="s">
        <v>212</v>
      </c>
      <c r="S4313" s="10" t="s">
        <v>2086</v>
      </c>
    </row>
    <row r="4314">
      <c r="A4314" s="1" t="s">
        <v>5591</v>
      </c>
      <c r="B4314" s="1" t="s">
        <v>686</v>
      </c>
      <c r="C4314" s="1" t="s">
        <v>786</v>
      </c>
      <c r="D4314" s="1" t="s">
        <v>153</v>
      </c>
      <c r="E4314" s="1" t="s">
        <v>28</v>
      </c>
      <c r="F4314" s="1" t="s">
        <v>801</v>
      </c>
      <c r="G4314" s="1" t="s">
        <v>19048</v>
      </c>
      <c r="H4314" s="1" t="s">
        <v>19049</v>
      </c>
      <c r="I4314" s="4">
        <v>84.29664351851852</v>
      </c>
      <c r="J4314" s="1">
        <v>249.18</v>
      </c>
      <c r="K4314" s="1">
        <v>36.48</v>
      </c>
      <c r="M4314" s="10">
        <f t="array" ref="M4314">_xlfn.XLOOKUP(A4314,subscriptions!B4314:B10004,subscriptions!D4314:D10004)</f>
        <v>50</v>
      </c>
      <c r="N4314" s="10">
        <f t="array" ref="N4314">_xlfn.XLOOKUP(A4314,subscriptions!B4314:B10004,subscriptions!G4314:G10004)</f>
        <v>5</v>
      </c>
      <c r="O4314" s="10">
        <v>47.5</v>
      </c>
      <c r="P4314" s="10" t="str">
        <f t="array" ref="P4314">_xlfn.XLOOKUP(A4314,subscriptions!B4314:B10004,subscriptions!C4314:C10004)</f>
        <v>Mini</v>
      </c>
      <c r="Q4314" s="10" t="s">
        <v>194</v>
      </c>
      <c r="R4314" s="10" t="s">
        <v>148</v>
      </c>
      <c r="S4314" s="10" t="s">
        <v>373</v>
      </c>
    </row>
    <row r="4315">
      <c r="A4315" s="1" t="s">
        <v>5594</v>
      </c>
      <c r="B4315" s="1" t="s">
        <v>870</v>
      </c>
      <c r="C4315" s="1" t="s">
        <v>1200</v>
      </c>
      <c r="D4315" s="1" t="s">
        <v>153</v>
      </c>
      <c r="E4315" s="1" t="s">
        <v>332</v>
      </c>
      <c r="F4315" s="1" t="s">
        <v>510</v>
      </c>
      <c r="G4315" s="1" t="s">
        <v>19050</v>
      </c>
      <c r="H4315" s="1" t="s">
        <v>19051</v>
      </c>
      <c r="I4315" s="4">
        <v>84.42040509259259</v>
      </c>
      <c r="J4315" s="1">
        <v>3170.77</v>
      </c>
      <c r="K4315" s="1">
        <v>426.05</v>
      </c>
      <c r="M4315" s="10">
        <f t="array" ref="M4315">_xlfn.XLOOKUP(A4315,subscriptions!B4315:B10004,subscriptions!D4315:D10004)</f>
        <v>120</v>
      </c>
      <c r="N4315" s="10">
        <f t="array" ref="N4315">_xlfn.XLOOKUP(A4315,subscriptions!B4315:B10004,subscriptions!G4315:G10004)</f>
        <v>10</v>
      </c>
      <c r="O4315" s="10">
        <v>108.0</v>
      </c>
      <c r="P4315" s="10" t="str">
        <f t="array" ref="P4315">_xlfn.XLOOKUP(A4315,subscriptions!B4315:B10004,subscriptions!C4315:C10004)</f>
        <v>Residential</v>
      </c>
      <c r="Q4315" s="10" t="s">
        <v>128</v>
      </c>
      <c r="R4315" s="10" t="s">
        <v>212</v>
      </c>
      <c r="S4315" s="10" t="s">
        <v>940</v>
      </c>
    </row>
    <row r="4316">
      <c r="A4316" s="1" t="s">
        <v>5595</v>
      </c>
      <c r="B4316" s="1" t="s">
        <v>329</v>
      </c>
      <c r="C4316" s="1" t="s">
        <v>524</v>
      </c>
      <c r="D4316" s="1" t="s">
        <v>27</v>
      </c>
      <c r="E4316" s="1" t="s">
        <v>239</v>
      </c>
      <c r="F4316" s="1" t="s">
        <v>2076</v>
      </c>
      <c r="G4316" s="1" t="s">
        <v>19052</v>
      </c>
      <c r="H4316" s="1" t="s">
        <v>19053</v>
      </c>
      <c r="I4316" s="4">
        <v>84.29758101851851</v>
      </c>
      <c r="J4316" s="1">
        <v>5357.6</v>
      </c>
      <c r="K4316" s="1">
        <v>1216.3</v>
      </c>
      <c r="M4316" s="10">
        <f t="array" ref="M4316">_xlfn.XLOOKUP(A4316,subscriptions!B4316:B10004,subscriptions!D4316:D10004)</f>
        <v>80</v>
      </c>
      <c r="N4316" s="10">
        <f t="array" ref="N4316">_xlfn.XLOOKUP(A4316,subscriptions!B4316:B10004,subscriptions!G4316:G10004)</f>
        <v>20</v>
      </c>
      <c r="O4316" s="10">
        <v>64.0</v>
      </c>
      <c r="P4316" s="10" t="str">
        <f t="array" ref="P4316">_xlfn.XLOOKUP(A4316,subscriptions!B4316:B10004,subscriptions!C4316:C10004)</f>
        <v>Roam</v>
      </c>
      <c r="Q4316" s="10" t="s">
        <v>128</v>
      </c>
      <c r="R4316" s="10" t="s">
        <v>148</v>
      </c>
      <c r="S4316" s="10" t="s">
        <v>407</v>
      </c>
    </row>
    <row r="4317">
      <c r="A4317" s="1" t="s">
        <v>5596</v>
      </c>
      <c r="B4317" s="1" t="s">
        <v>713</v>
      </c>
      <c r="C4317" s="1" t="s">
        <v>1492</v>
      </c>
      <c r="D4317" s="1" t="s">
        <v>27</v>
      </c>
      <c r="E4317" s="1" t="s">
        <v>111</v>
      </c>
      <c r="F4317" s="1" t="s">
        <v>135</v>
      </c>
      <c r="G4317" s="1" t="s">
        <v>19054</v>
      </c>
      <c r="H4317" s="1" t="s">
        <v>19055</v>
      </c>
      <c r="I4317" s="4">
        <v>84.29333333333334</v>
      </c>
      <c r="J4317" s="1">
        <v>342.48</v>
      </c>
      <c r="K4317" s="1">
        <v>90.95</v>
      </c>
      <c r="M4317" s="10">
        <f t="array" ref="M4317">_xlfn.XLOOKUP(A4317,subscriptions!B4317:B10004,subscriptions!D4317:D10004)</f>
        <v>80</v>
      </c>
      <c r="N4317" s="10">
        <f t="array" ref="N4317">_xlfn.XLOOKUP(A4317,subscriptions!B4317:B10004,subscriptions!G4317:G10004)</f>
        <v>0</v>
      </c>
      <c r="O4317" s="10">
        <v>80.0</v>
      </c>
      <c r="P4317" s="10" t="str">
        <f t="array" ref="P4317">_xlfn.XLOOKUP(A4317,subscriptions!B4317:B10004,subscriptions!C4317:C10004)</f>
        <v>Roam</v>
      </c>
      <c r="Q4317" s="10" t="s">
        <v>173</v>
      </c>
      <c r="R4317" s="10" t="s">
        <v>148</v>
      </c>
      <c r="S4317" s="10" t="s">
        <v>1779</v>
      </c>
    </row>
    <row r="4318">
      <c r="A4318" s="1" t="s">
        <v>5597</v>
      </c>
      <c r="B4318" s="1" t="s">
        <v>1141</v>
      </c>
      <c r="C4318" s="1" t="s">
        <v>456</v>
      </c>
      <c r="D4318" s="1" t="s">
        <v>27</v>
      </c>
      <c r="E4318" s="1" t="s">
        <v>280</v>
      </c>
      <c r="F4318" s="1" t="s">
        <v>281</v>
      </c>
      <c r="G4318" s="1" t="s">
        <v>19056</v>
      </c>
      <c r="H4318" s="1" t="s">
        <v>19057</v>
      </c>
      <c r="I4318" s="4">
        <v>84.25085648148148</v>
      </c>
      <c r="J4318" s="1">
        <v>1970.56</v>
      </c>
      <c r="K4318" s="1">
        <v>476.01</v>
      </c>
      <c r="M4318" s="10">
        <f t="array" ref="M4318">_xlfn.XLOOKUP(A4318,subscriptions!B4318:B10004,subscriptions!D4318:D10004)</f>
        <v>120</v>
      </c>
      <c r="N4318" s="10">
        <f t="array" ref="N4318">_xlfn.XLOOKUP(A4318,subscriptions!B4318:B10004,subscriptions!G4318:G10004)</f>
        <v>5</v>
      </c>
      <c r="O4318" s="10">
        <v>114.0</v>
      </c>
      <c r="P4318" s="10" t="str">
        <f t="array" ref="P4318">_xlfn.XLOOKUP(A4318,subscriptions!B4318:B10004,subscriptions!C4318:C10004)</f>
        <v>Residential</v>
      </c>
      <c r="Q4318" s="10" t="s">
        <v>194</v>
      </c>
      <c r="R4318" s="10" t="s">
        <v>212</v>
      </c>
      <c r="S4318" s="10" t="s">
        <v>1691</v>
      </c>
    </row>
    <row r="4319">
      <c r="A4319" s="1" t="s">
        <v>5598</v>
      </c>
      <c r="B4319" s="1" t="s">
        <v>197</v>
      </c>
      <c r="C4319" s="1" t="s">
        <v>827</v>
      </c>
      <c r="D4319" s="1" t="s">
        <v>153</v>
      </c>
      <c r="E4319" s="1" t="s">
        <v>239</v>
      </c>
      <c r="F4319" s="1" t="s">
        <v>3181</v>
      </c>
      <c r="G4319" s="1" t="s">
        <v>19058</v>
      </c>
      <c r="H4319" s="1" t="s">
        <v>19059</v>
      </c>
      <c r="I4319" s="4">
        <v>84.21195601851852</v>
      </c>
      <c r="J4319" s="1">
        <v>111.68</v>
      </c>
      <c r="K4319" s="1">
        <v>28.32</v>
      </c>
      <c r="M4319" s="10">
        <f t="array" ref="M4319">_xlfn.XLOOKUP(A4319,subscriptions!B4319:B10004,subscriptions!D4319:D10004)</f>
        <v>120</v>
      </c>
      <c r="N4319" s="10">
        <f t="array" ref="N4319">_xlfn.XLOOKUP(A4319,subscriptions!B4319:B10004,subscriptions!G4319:G10004)</f>
        <v>10</v>
      </c>
      <c r="O4319" s="10">
        <v>108.0</v>
      </c>
      <c r="P4319" s="10" t="str">
        <f t="array" ref="P4319">_xlfn.XLOOKUP(A4319,subscriptions!B4319:B10004,subscriptions!C4319:C10004)</f>
        <v>Residential</v>
      </c>
      <c r="Q4319" s="10" t="s">
        <v>128</v>
      </c>
      <c r="R4319" s="10" t="s">
        <v>212</v>
      </c>
      <c r="S4319" s="10" t="s">
        <v>857</v>
      </c>
    </row>
    <row r="4320">
      <c r="A4320" s="1" t="s">
        <v>5599</v>
      </c>
      <c r="B4320" s="1" t="s">
        <v>1044</v>
      </c>
      <c r="C4320" s="1" t="s">
        <v>884</v>
      </c>
      <c r="D4320" s="1" t="s">
        <v>27</v>
      </c>
      <c r="E4320" s="1" t="s">
        <v>332</v>
      </c>
      <c r="F4320" s="1" t="s">
        <v>333</v>
      </c>
      <c r="G4320" s="1" t="s">
        <v>19060</v>
      </c>
      <c r="H4320" s="1" t="s">
        <v>19061</v>
      </c>
      <c r="I4320" s="4">
        <v>84.29256944444444</v>
      </c>
      <c r="J4320" s="1">
        <v>829.86</v>
      </c>
      <c r="K4320" s="1">
        <v>189.12</v>
      </c>
      <c r="M4320" s="10">
        <f t="array" ref="M4320">_xlfn.XLOOKUP(A4320,subscriptions!B4320:B10004,subscriptions!D4320:D10004)</f>
        <v>250</v>
      </c>
      <c r="N4320" s="10">
        <f t="array" ref="N4320">_xlfn.XLOOKUP(A4320,subscriptions!B4320:B10004,subscriptions!G4320:G10004)</f>
        <v>20</v>
      </c>
      <c r="O4320" s="10">
        <v>200.0</v>
      </c>
      <c r="P4320" s="10" t="str">
        <f t="array" ref="P4320">_xlfn.XLOOKUP(A4320,subscriptions!B4320:B10004,subscriptions!C4320:C10004)</f>
        <v>Business</v>
      </c>
      <c r="Q4320" s="10" t="s">
        <v>128</v>
      </c>
      <c r="R4320" s="10" t="s">
        <v>129</v>
      </c>
      <c r="S4320" s="10" t="s">
        <v>587</v>
      </c>
    </row>
    <row r="4321">
      <c r="A4321" s="1" t="s">
        <v>5600</v>
      </c>
      <c r="B4321" s="1" t="s">
        <v>2521</v>
      </c>
      <c r="C4321" s="1" t="s">
        <v>492</v>
      </c>
      <c r="D4321" s="1" t="s">
        <v>153</v>
      </c>
      <c r="E4321" s="1" t="s">
        <v>280</v>
      </c>
      <c r="F4321" s="1" t="s">
        <v>281</v>
      </c>
      <c r="G4321" s="1" t="s">
        <v>19062</v>
      </c>
      <c r="H4321" s="1" t="s">
        <v>19063</v>
      </c>
      <c r="I4321" s="4">
        <v>84.41746527777778</v>
      </c>
      <c r="J4321" s="1">
        <v>1139.38</v>
      </c>
      <c r="K4321" s="1">
        <v>173.99</v>
      </c>
      <c r="M4321" s="10">
        <f t="array" ref="M4321">_xlfn.XLOOKUP(A4321,subscriptions!B4321:B10004,subscriptions!D4321:D10004)</f>
        <v>50</v>
      </c>
      <c r="N4321" s="10">
        <f t="array" ref="N4321">_xlfn.XLOOKUP(A4321,subscriptions!B4321:B10004,subscriptions!G4321:G10004)</f>
        <v>0</v>
      </c>
      <c r="O4321" s="10">
        <v>50.0</v>
      </c>
      <c r="P4321" s="10" t="str">
        <f t="array" ref="P4321">_xlfn.XLOOKUP(A4321,subscriptions!B4321:B10004,subscriptions!C4321:C10004)</f>
        <v>Mini</v>
      </c>
      <c r="Q4321" s="10" t="s">
        <v>173</v>
      </c>
      <c r="R4321" s="10" t="s">
        <v>148</v>
      </c>
      <c r="S4321" s="10" t="s">
        <v>327</v>
      </c>
    </row>
    <row r="4322">
      <c r="A4322" s="1" t="s">
        <v>5601</v>
      </c>
      <c r="B4322" s="1" t="s">
        <v>329</v>
      </c>
      <c r="C4322" s="1" t="s">
        <v>26</v>
      </c>
      <c r="D4322" s="1" t="s">
        <v>27</v>
      </c>
      <c r="E4322" s="1" t="s">
        <v>332</v>
      </c>
      <c r="F4322" s="1" t="s">
        <v>427</v>
      </c>
      <c r="G4322" s="1" t="s">
        <v>19064</v>
      </c>
      <c r="H4322" s="1" t="s">
        <v>19065</v>
      </c>
      <c r="I4322" s="4">
        <v>84.29745370370371</v>
      </c>
      <c r="J4322" s="1">
        <v>1353.56</v>
      </c>
      <c r="K4322" s="1">
        <v>315.06</v>
      </c>
      <c r="M4322" s="10">
        <f t="array" ref="M4322">_xlfn.XLOOKUP(A4322,subscriptions!B4322:B10004,subscriptions!D4322:D10004)</f>
        <v>120</v>
      </c>
      <c r="N4322" s="10">
        <f t="array" ref="N4322">_xlfn.XLOOKUP(A4322,subscriptions!B4322:B10004,subscriptions!G4322:G10004)</f>
        <v>5</v>
      </c>
      <c r="O4322" s="10">
        <v>114.0</v>
      </c>
      <c r="P4322" s="10" t="str">
        <f t="array" ref="P4322">_xlfn.XLOOKUP(A4322,subscriptions!B4322:B10004,subscriptions!C4322:C10004)</f>
        <v>Residential</v>
      </c>
      <c r="Q4322" s="10" t="s">
        <v>194</v>
      </c>
      <c r="R4322" s="10" t="s">
        <v>212</v>
      </c>
      <c r="S4322" s="10" t="s">
        <v>407</v>
      </c>
    </row>
    <row r="4323">
      <c r="A4323" s="1" t="s">
        <v>5602</v>
      </c>
      <c r="B4323" s="1" t="s">
        <v>4627</v>
      </c>
      <c r="C4323" s="1" t="s">
        <v>426</v>
      </c>
      <c r="D4323" s="1" t="s">
        <v>27</v>
      </c>
      <c r="E4323" s="1" t="s">
        <v>280</v>
      </c>
      <c r="F4323" s="1" t="s">
        <v>2239</v>
      </c>
      <c r="G4323" s="1" t="s">
        <v>19066</v>
      </c>
      <c r="H4323" s="1" t="s">
        <v>19067</v>
      </c>
      <c r="I4323" s="4">
        <v>84.17432870370371</v>
      </c>
      <c r="J4323" s="1">
        <v>4171.84</v>
      </c>
      <c r="K4323" s="1">
        <v>748.82</v>
      </c>
      <c r="M4323" s="10">
        <f t="array" ref="M4323">_xlfn.XLOOKUP(A4323,subscriptions!B4323:B10004,subscriptions!D4323:D10004)</f>
        <v>120</v>
      </c>
      <c r="N4323" s="10">
        <f t="array" ref="N4323">_xlfn.XLOOKUP(A4323,subscriptions!B4323:B10004,subscriptions!G4323:G10004)</f>
        <v>10</v>
      </c>
      <c r="O4323" s="10">
        <v>108.0</v>
      </c>
      <c r="P4323" s="10" t="str">
        <f t="array" ref="P4323">_xlfn.XLOOKUP(A4323,subscriptions!B4323:B10004,subscriptions!C4323:C10004)</f>
        <v>Residential</v>
      </c>
      <c r="Q4323" s="10" t="s">
        <v>128</v>
      </c>
      <c r="R4323" s="10" t="s">
        <v>212</v>
      </c>
      <c r="S4323" s="10" t="s">
        <v>507</v>
      </c>
    </row>
    <row r="4324">
      <c r="A4324" s="1" t="s">
        <v>5605</v>
      </c>
      <c r="B4324" s="1" t="s">
        <v>312</v>
      </c>
      <c r="C4324" s="1" t="s">
        <v>296</v>
      </c>
      <c r="D4324" s="1" t="s">
        <v>153</v>
      </c>
      <c r="E4324" s="1" t="s">
        <v>239</v>
      </c>
      <c r="F4324" s="1" t="s">
        <v>2364</v>
      </c>
      <c r="G4324" s="1" t="s">
        <v>19068</v>
      </c>
      <c r="H4324" s="1" t="s">
        <v>19069</v>
      </c>
      <c r="I4324" s="4">
        <v>84.29608796296296</v>
      </c>
      <c r="J4324" s="1">
        <v>1723.26</v>
      </c>
      <c r="K4324" s="1">
        <v>342.11</v>
      </c>
      <c r="M4324" s="10">
        <f t="array" ref="M4324">_xlfn.XLOOKUP(A4324,subscriptions!B4324:B10004,subscriptions!D4324:D10004)</f>
        <v>250</v>
      </c>
      <c r="N4324" s="10">
        <f t="array" ref="N4324">_xlfn.XLOOKUP(A4324,subscriptions!B4324:B10004,subscriptions!G4324:G10004)</f>
        <v>20</v>
      </c>
      <c r="O4324" s="10">
        <v>200.0</v>
      </c>
      <c r="P4324" s="10" t="str">
        <f t="array" ref="P4324">_xlfn.XLOOKUP(A4324,subscriptions!B4324:B10004,subscriptions!C4324:C10004)</f>
        <v>Business</v>
      </c>
      <c r="Q4324" s="10" t="s">
        <v>128</v>
      </c>
      <c r="R4324" s="10" t="s">
        <v>129</v>
      </c>
      <c r="S4324" s="10" t="s">
        <v>655</v>
      </c>
    </row>
    <row r="4325">
      <c r="A4325" s="1" t="s">
        <v>5606</v>
      </c>
      <c r="B4325" s="1" t="s">
        <v>197</v>
      </c>
      <c r="C4325" s="1" t="s">
        <v>1251</v>
      </c>
      <c r="D4325" s="1" t="s">
        <v>153</v>
      </c>
      <c r="E4325" s="1" t="s">
        <v>262</v>
      </c>
      <c r="F4325" s="1" t="s">
        <v>4113</v>
      </c>
      <c r="G4325" s="1" t="s">
        <v>19070</v>
      </c>
      <c r="H4325" s="1" t="s">
        <v>19071</v>
      </c>
      <c r="I4325" s="4">
        <v>84.29320601851852</v>
      </c>
      <c r="J4325" s="1">
        <v>1034.58</v>
      </c>
      <c r="K4325" s="1">
        <v>122.84</v>
      </c>
      <c r="M4325" s="10">
        <f t="array" ref="M4325">_xlfn.XLOOKUP(A4325,subscriptions!B4325:B10004,subscriptions!D4325:D10004)</f>
        <v>120</v>
      </c>
      <c r="N4325" s="10">
        <f t="array" ref="N4325">_xlfn.XLOOKUP(A4325,subscriptions!B4325:B10004,subscriptions!G4325:G10004)</f>
        <v>0</v>
      </c>
      <c r="O4325" s="10">
        <v>120.0</v>
      </c>
      <c r="P4325" s="10" t="str">
        <f t="array" ref="P4325">_xlfn.XLOOKUP(A4325,subscriptions!B4325:B10004,subscriptions!C4325:C10004)</f>
        <v>Residential</v>
      </c>
      <c r="Q4325" s="10" t="s">
        <v>173</v>
      </c>
      <c r="R4325" s="10" t="s">
        <v>212</v>
      </c>
      <c r="S4325" s="10" t="s">
        <v>1779</v>
      </c>
    </row>
    <row r="4326">
      <c r="A4326" s="1" t="s">
        <v>5607</v>
      </c>
      <c r="B4326" s="1" t="s">
        <v>1886</v>
      </c>
      <c r="C4326" s="1" t="s">
        <v>1973</v>
      </c>
      <c r="D4326" s="1" t="s">
        <v>27</v>
      </c>
      <c r="E4326" s="1" t="s">
        <v>28</v>
      </c>
      <c r="F4326" s="1" t="s">
        <v>2097</v>
      </c>
      <c r="G4326" s="1" t="s">
        <v>19072</v>
      </c>
      <c r="H4326" s="1" t="s">
        <v>19073</v>
      </c>
      <c r="I4326" s="4">
        <v>84.3794212962963</v>
      </c>
      <c r="J4326" s="1">
        <v>2538.53</v>
      </c>
      <c r="K4326" s="1">
        <v>295.62</v>
      </c>
      <c r="M4326" s="10">
        <f t="array" ref="M4326">_xlfn.XLOOKUP(A4326,subscriptions!B4326:B10004,subscriptions!D4326:D10004)</f>
        <v>80</v>
      </c>
      <c r="N4326" s="10">
        <f t="array" ref="N4326">_xlfn.XLOOKUP(A4326,subscriptions!B4326:B10004,subscriptions!G4326:G10004)</f>
        <v>5</v>
      </c>
      <c r="O4326" s="10">
        <v>76.0</v>
      </c>
      <c r="P4326" s="10" t="str">
        <f t="array" ref="P4326">_xlfn.XLOOKUP(A4326,subscriptions!B4326:B10004,subscriptions!C4326:C10004)</f>
        <v>Roam</v>
      </c>
      <c r="Q4326" s="10" t="s">
        <v>194</v>
      </c>
      <c r="R4326" s="10" t="s">
        <v>148</v>
      </c>
      <c r="S4326" s="10" t="s">
        <v>2380</v>
      </c>
    </row>
    <row r="4327">
      <c r="A4327" s="1" t="s">
        <v>5608</v>
      </c>
      <c r="B4327" s="1" t="s">
        <v>763</v>
      </c>
      <c r="C4327" s="1" t="s">
        <v>1507</v>
      </c>
      <c r="D4327" s="1" t="s">
        <v>27</v>
      </c>
      <c r="E4327" s="1" t="s">
        <v>714</v>
      </c>
      <c r="F4327" s="1" t="s">
        <v>828</v>
      </c>
      <c r="G4327" s="1" t="s">
        <v>19074</v>
      </c>
      <c r="H4327" s="1" t="s">
        <v>19075</v>
      </c>
      <c r="I4327" s="4">
        <v>84.21417824074074</v>
      </c>
      <c r="J4327" s="1">
        <v>4559.67</v>
      </c>
      <c r="K4327" s="1">
        <v>1104.52</v>
      </c>
      <c r="M4327" s="10">
        <f t="array" ref="M4327">_xlfn.XLOOKUP(A4327,subscriptions!B4327:B10004,subscriptions!D4327:D10004)</f>
        <v>80</v>
      </c>
      <c r="N4327" s="10">
        <f t="array" ref="N4327">_xlfn.XLOOKUP(A4327,subscriptions!B4327:B10004,subscriptions!G4327:G10004)</f>
        <v>10</v>
      </c>
      <c r="O4327" s="10">
        <v>72.0</v>
      </c>
      <c r="P4327" s="10" t="str">
        <f t="array" ref="P4327">_xlfn.XLOOKUP(A4327,subscriptions!B4327:B10004,subscriptions!C4327:C10004)</f>
        <v>Roam</v>
      </c>
      <c r="Q4327" s="10" t="s">
        <v>128</v>
      </c>
      <c r="R4327" s="10" t="s">
        <v>148</v>
      </c>
      <c r="S4327" s="10" t="s">
        <v>388</v>
      </c>
    </row>
    <row r="4328">
      <c r="A4328" s="1" t="s">
        <v>5609</v>
      </c>
      <c r="B4328" s="1" t="s">
        <v>700</v>
      </c>
      <c r="C4328" s="1" t="s">
        <v>178</v>
      </c>
      <c r="D4328" s="1" t="s">
        <v>153</v>
      </c>
      <c r="E4328" s="1" t="s">
        <v>219</v>
      </c>
      <c r="F4328" s="1" t="s">
        <v>1461</v>
      </c>
      <c r="G4328" s="1" t="s">
        <v>19076</v>
      </c>
      <c r="H4328" s="1" t="s">
        <v>19077</v>
      </c>
      <c r="I4328" s="4">
        <v>84.33694444444444</v>
      </c>
      <c r="J4328" s="1">
        <v>83.47</v>
      </c>
      <c r="K4328" s="1">
        <v>14.51</v>
      </c>
      <c r="M4328" s="10">
        <f t="array" ref="M4328">_xlfn.XLOOKUP(A4328,subscriptions!B4328:B10004,subscriptions!D4328:D10004)</f>
        <v>50</v>
      </c>
      <c r="N4328" s="10">
        <f t="array" ref="N4328">_xlfn.XLOOKUP(A4328,subscriptions!B4328:B10004,subscriptions!G4328:G10004)</f>
        <v>20</v>
      </c>
      <c r="O4328" s="10">
        <v>40.0</v>
      </c>
      <c r="P4328" s="10" t="str">
        <f t="array" ref="P4328">_xlfn.XLOOKUP(A4328,subscriptions!B4328:B10004,subscriptions!C4328:C10004)</f>
        <v>Mini</v>
      </c>
      <c r="Q4328" s="10" t="s">
        <v>128</v>
      </c>
      <c r="R4328" s="10" t="s">
        <v>148</v>
      </c>
      <c r="S4328" s="10" t="s">
        <v>968</v>
      </c>
    </row>
    <row r="4329">
      <c r="A4329" s="1" t="s">
        <v>5610</v>
      </c>
      <c r="B4329" s="1" t="s">
        <v>2327</v>
      </c>
      <c r="C4329" s="1" t="s">
        <v>786</v>
      </c>
      <c r="D4329" s="1" t="s">
        <v>27</v>
      </c>
      <c r="E4329" s="1" t="s">
        <v>111</v>
      </c>
      <c r="F4329" s="1" t="s">
        <v>154</v>
      </c>
      <c r="G4329" s="1" t="s">
        <v>19078</v>
      </c>
      <c r="H4329" s="1" t="s">
        <v>19079</v>
      </c>
      <c r="I4329" s="4">
        <v>84.21479166666667</v>
      </c>
      <c r="J4329" s="1">
        <v>6120.16</v>
      </c>
      <c r="K4329" s="1">
        <v>1502.94</v>
      </c>
      <c r="M4329" s="10">
        <f t="array" ref="M4329">_xlfn.XLOOKUP(A4329,subscriptions!B4329:B10004,subscriptions!D4329:D10004)</f>
        <v>80</v>
      </c>
      <c r="N4329" s="10">
        <f t="array" ref="N4329">_xlfn.XLOOKUP(A4329,subscriptions!B4329:B10004,subscriptions!G4329:G10004)</f>
        <v>0</v>
      </c>
      <c r="O4329" s="10">
        <v>80.0</v>
      </c>
      <c r="P4329" s="10" t="str">
        <f t="array" ref="P4329">_xlfn.XLOOKUP(A4329,subscriptions!B4329:B10004,subscriptions!C4329:C10004)</f>
        <v>Roam</v>
      </c>
      <c r="Q4329" s="10" t="s">
        <v>173</v>
      </c>
      <c r="R4329" s="10" t="s">
        <v>148</v>
      </c>
      <c r="S4329" s="10" t="s">
        <v>3641</v>
      </c>
    </row>
    <row r="4330">
      <c r="A4330" s="1" t="s">
        <v>5611</v>
      </c>
      <c r="B4330" s="1" t="s">
        <v>686</v>
      </c>
      <c r="C4330" s="1" t="s">
        <v>1142</v>
      </c>
      <c r="D4330" s="1" t="s">
        <v>153</v>
      </c>
      <c r="E4330" s="1" t="s">
        <v>280</v>
      </c>
      <c r="F4330" s="1" t="s">
        <v>494</v>
      </c>
      <c r="G4330" s="1" t="s">
        <v>19080</v>
      </c>
      <c r="H4330" s="1" t="s">
        <v>19081</v>
      </c>
      <c r="I4330" s="4">
        <v>84.33481481481482</v>
      </c>
      <c r="J4330" s="1">
        <v>185.1</v>
      </c>
      <c r="K4330" s="1">
        <v>33.54</v>
      </c>
      <c r="M4330" s="10">
        <f t="array" ref="M4330">_xlfn.XLOOKUP(A4330,subscriptions!B4330:B10004,subscriptions!D4330:D10004)</f>
        <v>120</v>
      </c>
      <c r="N4330" s="10">
        <f t="array" ref="N4330">_xlfn.XLOOKUP(A4330,subscriptions!B4330:B10004,subscriptions!G4330:G10004)</f>
        <v>5</v>
      </c>
      <c r="O4330" s="10">
        <v>114.0</v>
      </c>
      <c r="P4330" s="10" t="str">
        <f t="array" ref="P4330">_xlfn.XLOOKUP(A4330,subscriptions!B4330:B10004,subscriptions!C4330:C10004)</f>
        <v>Residential</v>
      </c>
      <c r="Q4330" s="10" t="s">
        <v>194</v>
      </c>
      <c r="R4330" s="10" t="s">
        <v>212</v>
      </c>
      <c r="S4330" s="10" t="s">
        <v>643</v>
      </c>
    </row>
    <row r="4331">
      <c r="A4331" s="1" t="s">
        <v>5612</v>
      </c>
      <c r="B4331" s="1" t="s">
        <v>1624</v>
      </c>
      <c r="C4331" s="1" t="s">
        <v>871</v>
      </c>
      <c r="D4331" s="1" t="s">
        <v>27</v>
      </c>
      <c r="E4331" s="1" t="s">
        <v>239</v>
      </c>
      <c r="F4331" s="1" t="s">
        <v>1186</v>
      </c>
      <c r="G4331" s="1" t="s">
        <v>19082</v>
      </c>
      <c r="H4331" s="1" t="s">
        <v>19083</v>
      </c>
      <c r="I4331" s="4">
        <v>84.16760416666666</v>
      </c>
      <c r="J4331" s="1">
        <v>2576.14</v>
      </c>
      <c r="K4331" s="1">
        <v>407.62</v>
      </c>
      <c r="M4331" s="10">
        <f t="array" ref="M4331">_xlfn.XLOOKUP(A4331,subscriptions!B4331:B10004,subscriptions!D4331:D10004)</f>
        <v>50</v>
      </c>
      <c r="N4331" s="10">
        <f t="array" ref="N4331">_xlfn.XLOOKUP(A4331,subscriptions!B4331:B10004,subscriptions!G4331:G10004)</f>
        <v>10</v>
      </c>
      <c r="O4331" s="10">
        <v>45.0</v>
      </c>
      <c r="P4331" s="10" t="str">
        <f t="array" ref="P4331">_xlfn.XLOOKUP(A4331,subscriptions!B4331:B10004,subscriptions!C4331:C10004)</f>
        <v>Mini</v>
      </c>
      <c r="Q4331" s="10" t="s">
        <v>128</v>
      </c>
      <c r="R4331" s="10" t="s">
        <v>148</v>
      </c>
      <c r="S4331" s="10" t="s">
        <v>1412</v>
      </c>
    </row>
    <row r="4332">
      <c r="A4332" s="1" t="s">
        <v>5615</v>
      </c>
      <c r="B4332" s="1" t="s">
        <v>236</v>
      </c>
      <c r="C4332" s="1" t="s">
        <v>764</v>
      </c>
      <c r="D4332" s="1" t="s">
        <v>153</v>
      </c>
      <c r="E4332" s="1" t="s">
        <v>332</v>
      </c>
      <c r="F4332" s="1" t="s">
        <v>510</v>
      </c>
      <c r="G4332" s="1" t="s">
        <v>19084</v>
      </c>
      <c r="H4332" s="1" t="s">
        <v>19085</v>
      </c>
      <c r="I4332" s="4">
        <v>84.25163194444444</v>
      </c>
      <c r="J4332" s="1">
        <v>543.45</v>
      </c>
      <c r="K4332" s="1">
        <v>103.24</v>
      </c>
      <c r="M4332" s="10">
        <f t="array" ref="M4332">_xlfn.XLOOKUP(A4332,subscriptions!B4332:B10004,subscriptions!D4332:D10004)</f>
        <v>120</v>
      </c>
      <c r="N4332" s="10">
        <f t="array" ref="N4332">_xlfn.XLOOKUP(A4332,subscriptions!B4332:B10004,subscriptions!G4332:G10004)</f>
        <v>20</v>
      </c>
      <c r="O4332" s="10">
        <v>96.0</v>
      </c>
      <c r="P4332" s="10" t="str">
        <f t="array" ref="P4332">_xlfn.XLOOKUP(A4332,subscriptions!B4332:B10004,subscriptions!C4332:C10004)</f>
        <v>Residential</v>
      </c>
      <c r="Q4332" s="10" t="s">
        <v>128</v>
      </c>
      <c r="R4332" s="10" t="s">
        <v>148</v>
      </c>
      <c r="S4332" s="10" t="s">
        <v>4065</v>
      </c>
    </row>
    <row r="4333">
      <c r="A4333" s="1" t="s">
        <v>5616</v>
      </c>
      <c r="B4333" s="1" t="s">
        <v>2534</v>
      </c>
      <c r="C4333" s="1" t="s">
        <v>524</v>
      </c>
      <c r="D4333" s="1" t="s">
        <v>153</v>
      </c>
      <c r="E4333" s="1" t="s">
        <v>262</v>
      </c>
      <c r="F4333" s="1" t="s">
        <v>4344</v>
      </c>
      <c r="G4333" s="1" t="s">
        <v>19086</v>
      </c>
      <c r="H4333" s="1" t="s">
        <v>19087</v>
      </c>
      <c r="I4333" s="4">
        <v>84.33486111111111</v>
      </c>
      <c r="J4333" s="1">
        <v>262.66</v>
      </c>
      <c r="K4333" s="1">
        <v>76.19</v>
      </c>
      <c r="M4333" s="10">
        <f t="array" ref="M4333">_xlfn.XLOOKUP(A4333,subscriptions!B4333:B10004,subscriptions!D4333:D10004)</f>
        <v>120</v>
      </c>
      <c r="N4333" s="10">
        <f t="array" ref="N4333">_xlfn.XLOOKUP(A4333,subscriptions!B4333:B10004,subscriptions!G4333:G10004)</f>
        <v>0</v>
      </c>
      <c r="O4333" s="10">
        <v>120.0</v>
      </c>
      <c r="P4333" s="10" t="str">
        <f t="array" ref="P4333">_xlfn.XLOOKUP(A4333,subscriptions!B4333:B10004,subscriptions!C4333:C10004)</f>
        <v>Residential</v>
      </c>
      <c r="Q4333" s="10" t="s">
        <v>173</v>
      </c>
      <c r="R4333" s="10" t="s">
        <v>212</v>
      </c>
      <c r="S4333" s="10" t="s">
        <v>643</v>
      </c>
    </row>
    <row r="4334">
      <c r="A4334" s="1" t="s">
        <v>5617</v>
      </c>
      <c r="B4334" s="1" t="s">
        <v>2534</v>
      </c>
      <c r="C4334" s="1" t="s">
        <v>1415</v>
      </c>
      <c r="D4334" s="1" t="s">
        <v>153</v>
      </c>
      <c r="E4334" s="1" t="s">
        <v>219</v>
      </c>
      <c r="F4334" s="1" t="s">
        <v>458</v>
      </c>
      <c r="G4334" s="1" t="s">
        <v>19088</v>
      </c>
      <c r="H4334" s="1" t="s">
        <v>19089</v>
      </c>
      <c r="I4334" s="4">
        <v>84.42091435185185</v>
      </c>
      <c r="J4334" s="1">
        <v>919.34</v>
      </c>
      <c r="K4334" s="1">
        <v>95.48</v>
      </c>
      <c r="M4334" s="10">
        <f t="array" ref="M4334">_xlfn.XLOOKUP(A4334,subscriptions!B4334:B10004,subscriptions!D4334:D10004)</f>
        <v>250</v>
      </c>
      <c r="N4334" s="10">
        <f t="array" ref="N4334">_xlfn.XLOOKUP(A4334,subscriptions!B4334:B10004,subscriptions!G4334:G10004)</f>
        <v>5</v>
      </c>
      <c r="O4334" s="10">
        <v>237.5</v>
      </c>
      <c r="P4334" s="10" t="str">
        <f t="array" ref="P4334">_xlfn.XLOOKUP(A4334,subscriptions!B4334:B10004,subscriptions!C4334:C10004)</f>
        <v>Business</v>
      </c>
      <c r="Q4334" s="10" t="s">
        <v>194</v>
      </c>
      <c r="R4334" s="10" t="s">
        <v>129</v>
      </c>
      <c r="S4334" s="10" t="s">
        <v>2152</v>
      </c>
    </row>
    <row r="4335">
      <c r="A4335" s="1" t="s">
        <v>5618</v>
      </c>
      <c r="B4335" s="1" t="s">
        <v>1044</v>
      </c>
      <c r="C4335" s="1" t="s">
        <v>1833</v>
      </c>
      <c r="D4335" s="1" t="s">
        <v>27</v>
      </c>
      <c r="E4335" s="1" t="s">
        <v>332</v>
      </c>
      <c r="F4335" s="1" t="s">
        <v>2280</v>
      </c>
      <c r="G4335" s="1" t="s">
        <v>19090</v>
      </c>
      <c r="H4335" s="1" t="s">
        <v>19091</v>
      </c>
      <c r="I4335" s="4">
        <v>84.25784722222222</v>
      </c>
      <c r="J4335" s="1">
        <v>1599.05</v>
      </c>
      <c r="K4335" s="1">
        <v>157.81</v>
      </c>
      <c r="M4335" s="10">
        <f t="array" ref="M4335">_xlfn.XLOOKUP(A4335,subscriptions!B4335:B10004,subscriptions!D4335:D10004)</f>
        <v>80</v>
      </c>
      <c r="N4335" s="10">
        <f t="array" ref="N4335">_xlfn.XLOOKUP(A4335,subscriptions!B4335:B10004,subscriptions!G4335:G10004)</f>
        <v>10</v>
      </c>
      <c r="O4335" s="10">
        <v>72.0</v>
      </c>
      <c r="P4335" s="10" t="str">
        <f t="array" ref="P4335">_xlfn.XLOOKUP(A4335,subscriptions!B4335:B10004,subscriptions!C4335:C10004)</f>
        <v>Roam</v>
      </c>
      <c r="Q4335" s="10" t="s">
        <v>128</v>
      </c>
      <c r="R4335" s="10" t="s">
        <v>148</v>
      </c>
      <c r="S4335" s="10" t="s">
        <v>603</v>
      </c>
    </row>
    <row r="4336">
      <c r="A4336" s="1" t="s">
        <v>5619</v>
      </c>
      <c r="B4336" s="1" t="s">
        <v>713</v>
      </c>
      <c r="C4336" s="1" t="s">
        <v>2007</v>
      </c>
      <c r="D4336" s="1" t="s">
        <v>27</v>
      </c>
      <c r="E4336" s="1" t="s">
        <v>714</v>
      </c>
      <c r="F4336" s="1" t="s">
        <v>1866</v>
      </c>
      <c r="G4336" s="1" t="s">
        <v>19092</v>
      </c>
      <c r="H4336" s="1" t="s">
        <v>19093</v>
      </c>
      <c r="I4336" s="4">
        <v>84.41905092592593</v>
      </c>
      <c r="J4336" s="1">
        <v>769.36</v>
      </c>
      <c r="K4336" s="1">
        <v>135.32</v>
      </c>
      <c r="M4336" s="10">
        <f t="array" ref="M4336">_xlfn.XLOOKUP(A4336,subscriptions!B4336:B10004,subscriptions!D4336:D10004)</f>
        <v>80</v>
      </c>
      <c r="N4336" s="10">
        <f t="array" ref="N4336">_xlfn.XLOOKUP(A4336,subscriptions!B4336:B10004,subscriptions!G4336:G10004)</f>
        <v>20</v>
      </c>
      <c r="O4336" s="10">
        <v>64.0</v>
      </c>
      <c r="P4336" s="10" t="str">
        <f t="array" ref="P4336">_xlfn.XLOOKUP(A4336,subscriptions!B4336:B10004,subscriptions!C4336:C10004)</f>
        <v>Roam</v>
      </c>
      <c r="Q4336" s="10" t="s">
        <v>128</v>
      </c>
      <c r="R4336" s="10" t="s">
        <v>148</v>
      </c>
      <c r="S4336" s="10" t="s">
        <v>1822</v>
      </c>
    </row>
    <row r="4337">
      <c r="A4337" s="1" t="s">
        <v>5620</v>
      </c>
      <c r="B4337" s="1" t="s">
        <v>700</v>
      </c>
      <c r="C4337" s="1" t="s">
        <v>456</v>
      </c>
      <c r="D4337" s="1" t="s">
        <v>153</v>
      </c>
      <c r="E4337" s="1" t="s">
        <v>262</v>
      </c>
      <c r="F4337" s="1" t="s">
        <v>4113</v>
      </c>
      <c r="G4337" s="1" t="s">
        <v>19094</v>
      </c>
      <c r="H4337" s="1" t="s">
        <v>19095</v>
      </c>
      <c r="I4337" s="4">
        <v>84.33971064814814</v>
      </c>
      <c r="J4337" s="1">
        <v>134.17</v>
      </c>
      <c r="K4337" s="1">
        <v>27.18</v>
      </c>
      <c r="M4337" s="10">
        <f t="array" ref="M4337">_xlfn.XLOOKUP(A4337,subscriptions!B4337:B10004,subscriptions!D4337:D10004)</f>
        <v>80</v>
      </c>
      <c r="N4337" s="10">
        <f t="array" ref="N4337">_xlfn.XLOOKUP(A4337,subscriptions!B4337:B10004,subscriptions!G4337:G10004)</f>
        <v>0</v>
      </c>
      <c r="O4337" s="10">
        <v>80.0</v>
      </c>
      <c r="P4337" s="10" t="str">
        <f t="array" ref="P4337">_xlfn.XLOOKUP(A4337,subscriptions!B4337:B10004,subscriptions!C4337:C10004)</f>
        <v>Roam</v>
      </c>
      <c r="Q4337" s="10" t="s">
        <v>173</v>
      </c>
      <c r="R4337" s="10" t="s">
        <v>148</v>
      </c>
      <c r="S4337" s="10" t="s">
        <v>234</v>
      </c>
    </row>
    <row r="4338">
      <c r="A4338" s="1" t="s">
        <v>5621</v>
      </c>
      <c r="B4338" s="1" t="s">
        <v>2788</v>
      </c>
      <c r="C4338" s="1" t="s">
        <v>1100</v>
      </c>
      <c r="D4338" s="1" t="s">
        <v>153</v>
      </c>
      <c r="E4338" s="1" t="s">
        <v>332</v>
      </c>
      <c r="F4338" s="1" t="s">
        <v>1028</v>
      </c>
      <c r="G4338" s="1" t="s">
        <v>19096</v>
      </c>
      <c r="H4338" s="1" t="s">
        <v>19097</v>
      </c>
      <c r="I4338" s="4">
        <v>84.37856481481481</v>
      </c>
      <c r="J4338" s="1">
        <v>1422.42</v>
      </c>
      <c r="K4338" s="1">
        <v>194.36</v>
      </c>
      <c r="M4338" s="10">
        <f t="array" ref="M4338">_xlfn.XLOOKUP(A4338,subscriptions!B4338:B10004,subscriptions!D4338:D10004)</f>
        <v>50</v>
      </c>
      <c r="N4338" s="10">
        <f t="array" ref="N4338">_xlfn.XLOOKUP(A4338,subscriptions!B4338:B10004,subscriptions!G4338:G10004)</f>
        <v>5</v>
      </c>
      <c r="O4338" s="10">
        <v>47.5</v>
      </c>
      <c r="P4338" s="10" t="str">
        <f t="array" ref="P4338">_xlfn.XLOOKUP(A4338,subscriptions!B4338:B10004,subscriptions!C4338:C10004)</f>
        <v>Mini</v>
      </c>
      <c r="Q4338" s="10" t="s">
        <v>194</v>
      </c>
      <c r="R4338" s="10" t="s">
        <v>148</v>
      </c>
      <c r="S4338" s="10" t="s">
        <v>1622</v>
      </c>
    </row>
    <row r="4339">
      <c r="A4339" s="1" t="s">
        <v>5624</v>
      </c>
      <c r="B4339" s="1" t="s">
        <v>555</v>
      </c>
      <c r="C4339" s="1" t="s">
        <v>26</v>
      </c>
      <c r="D4339" s="1" t="s">
        <v>153</v>
      </c>
      <c r="E4339" s="1" t="s">
        <v>280</v>
      </c>
      <c r="F4339" s="1" t="s">
        <v>281</v>
      </c>
      <c r="G4339" s="1" t="s">
        <v>19098</v>
      </c>
      <c r="H4339" s="1" t="s">
        <v>19099</v>
      </c>
      <c r="I4339" s="4">
        <v>84.25701388888889</v>
      </c>
      <c r="J4339" s="1">
        <v>3540.37</v>
      </c>
      <c r="K4339" s="1">
        <v>495.19</v>
      </c>
      <c r="M4339" s="10">
        <f t="array" ref="M4339">_xlfn.XLOOKUP(A4339,subscriptions!B4339:B10004,subscriptions!D4339:D10004)</f>
        <v>120</v>
      </c>
      <c r="N4339" s="10">
        <f t="array" ref="N4339">_xlfn.XLOOKUP(A4339,subscriptions!B4339:B10004,subscriptions!G4339:G10004)</f>
        <v>10</v>
      </c>
      <c r="O4339" s="10">
        <v>108.0</v>
      </c>
      <c r="P4339" s="10" t="str">
        <f t="array" ref="P4339">_xlfn.XLOOKUP(A4339,subscriptions!B4339:B10004,subscriptions!C4339:C10004)</f>
        <v>Residential</v>
      </c>
      <c r="Q4339" s="10" t="s">
        <v>128</v>
      </c>
      <c r="R4339" s="10" t="s">
        <v>212</v>
      </c>
      <c r="S4339" s="10" t="s">
        <v>175</v>
      </c>
    </row>
    <row r="4340">
      <c r="A4340" s="1" t="s">
        <v>5625</v>
      </c>
      <c r="B4340" s="1" t="s">
        <v>197</v>
      </c>
      <c r="C4340" s="1" t="s">
        <v>1973</v>
      </c>
      <c r="D4340" s="1" t="s">
        <v>153</v>
      </c>
      <c r="E4340" s="1" t="s">
        <v>280</v>
      </c>
      <c r="F4340" s="1" t="s">
        <v>2239</v>
      </c>
      <c r="G4340" s="1" t="s">
        <v>19100</v>
      </c>
      <c r="H4340" s="1" t="s">
        <v>19101</v>
      </c>
      <c r="I4340" s="4">
        <v>84.30005787037037</v>
      </c>
      <c r="J4340" s="1">
        <v>774.85</v>
      </c>
      <c r="K4340" s="1">
        <v>92.82</v>
      </c>
      <c r="M4340" s="10">
        <f t="array" ref="M4340">_xlfn.XLOOKUP(A4340,subscriptions!B4340:B10004,subscriptions!D4340:D10004)</f>
        <v>80</v>
      </c>
      <c r="N4340" s="10">
        <f t="array" ref="N4340">_xlfn.XLOOKUP(A4340,subscriptions!B4340:B10004,subscriptions!G4340:G10004)</f>
        <v>20</v>
      </c>
      <c r="O4340" s="10">
        <v>64.0</v>
      </c>
      <c r="P4340" s="10" t="str">
        <f t="array" ref="P4340">_xlfn.XLOOKUP(A4340,subscriptions!B4340:B10004,subscriptions!C4340:C10004)</f>
        <v>Roam</v>
      </c>
      <c r="Q4340" s="10" t="s">
        <v>128</v>
      </c>
      <c r="R4340" s="10" t="s">
        <v>148</v>
      </c>
      <c r="S4340" s="10" t="s">
        <v>1172</v>
      </c>
    </row>
    <row r="4341">
      <c r="A4341" s="1" t="s">
        <v>5626</v>
      </c>
      <c r="B4341" s="1" t="s">
        <v>1444</v>
      </c>
      <c r="C4341" s="1" t="s">
        <v>1142</v>
      </c>
      <c r="D4341" s="1" t="s">
        <v>27</v>
      </c>
      <c r="E4341" s="1" t="s">
        <v>631</v>
      </c>
      <c r="F4341" s="1" t="s">
        <v>1318</v>
      </c>
      <c r="G4341" s="1" t="s">
        <v>19102</v>
      </c>
      <c r="H4341" s="1" t="s">
        <v>19103</v>
      </c>
      <c r="I4341" s="4">
        <v>84.2169675925926</v>
      </c>
      <c r="J4341" s="1">
        <v>415.66</v>
      </c>
      <c r="K4341" s="1">
        <v>95.11</v>
      </c>
      <c r="M4341" s="10">
        <f t="array" ref="M4341">_xlfn.XLOOKUP(A4341,subscriptions!B4341:B10004,subscriptions!D4341:D10004)</f>
        <v>120</v>
      </c>
      <c r="N4341" s="10">
        <f t="array" ref="N4341">_xlfn.XLOOKUP(A4341,subscriptions!B4341:B10004,subscriptions!G4341:G10004)</f>
        <v>0</v>
      </c>
      <c r="O4341" s="10">
        <v>120.0</v>
      </c>
      <c r="P4341" s="10" t="str">
        <f t="array" ref="P4341">_xlfn.XLOOKUP(A4341,subscriptions!B4341:B10004,subscriptions!C4341:C10004)</f>
        <v>Residential</v>
      </c>
      <c r="Q4341" s="10" t="s">
        <v>173</v>
      </c>
      <c r="R4341" s="10" t="s">
        <v>212</v>
      </c>
      <c r="S4341" s="10" t="s">
        <v>453</v>
      </c>
    </row>
    <row r="4342">
      <c r="A4342" s="1" t="s">
        <v>5627</v>
      </c>
      <c r="B4342" s="1" t="s">
        <v>1444</v>
      </c>
      <c r="C4342" s="1" t="s">
        <v>734</v>
      </c>
      <c r="D4342" s="1" t="s">
        <v>27</v>
      </c>
      <c r="E4342" s="1" t="s">
        <v>111</v>
      </c>
      <c r="F4342" s="1" t="s">
        <v>154</v>
      </c>
      <c r="G4342" s="1" t="s">
        <v>19104</v>
      </c>
      <c r="H4342" s="1" t="s">
        <v>19105</v>
      </c>
      <c r="I4342" s="4">
        <v>84.37666666666667</v>
      </c>
      <c r="J4342" s="1">
        <v>926.65</v>
      </c>
      <c r="K4342" s="1">
        <v>190.69</v>
      </c>
      <c r="M4342" s="10">
        <f t="array" ref="M4342">_xlfn.XLOOKUP(A4342,subscriptions!B4342:B10004,subscriptions!D4342:D10004)</f>
        <v>120</v>
      </c>
      <c r="N4342" s="10">
        <f t="array" ref="N4342">_xlfn.XLOOKUP(A4342,subscriptions!B4342:B10004,subscriptions!G4342:G10004)</f>
        <v>5</v>
      </c>
      <c r="O4342" s="10">
        <v>114.0</v>
      </c>
      <c r="P4342" s="10" t="str">
        <f t="array" ref="P4342">_xlfn.XLOOKUP(A4342,subscriptions!B4342:B10004,subscriptions!C4342:C10004)</f>
        <v>Residential</v>
      </c>
      <c r="Q4342" s="10" t="s">
        <v>194</v>
      </c>
      <c r="R4342" s="10" t="s">
        <v>212</v>
      </c>
      <c r="S4342" s="10" t="s">
        <v>3910</v>
      </c>
    </row>
    <row r="4343">
      <c r="A4343" s="1" t="s">
        <v>5628</v>
      </c>
      <c r="B4343" s="1" t="s">
        <v>1157</v>
      </c>
      <c r="C4343" s="1" t="s">
        <v>658</v>
      </c>
      <c r="D4343" s="1" t="s">
        <v>27</v>
      </c>
      <c r="E4343" s="1" t="s">
        <v>631</v>
      </c>
      <c r="F4343" s="1" t="s">
        <v>2293</v>
      </c>
      <c r="G4343" s="1" t="s">
        <v>19106</v>
      </c>
      <c r="H4343" s="1" t="s">
        <v>19107</v>
      </c>
      <c r="I4343" s="4">
        <v>84.29681712962963</v>
      </c>
      <c r="J4343" s="1">
        <v>124.36</v>
      </c>
      <c r="K4343" s="1">
        <v>34.86</v>
      </c>
      <c r="M4343" s="10">
        <f t="array" ref="M4343">_xlfn.XLOOKUP(A4343,subscriptions!B4343:B10004,subscriptions!D4343:D10004)</f>
        <v>50</v>
      </c>
      <c r="N4343" s="10">
        <f t="array" ref="N4343">_xlfn.XLOOKUP(A4343,subscriptions!B4343:B10004,subscriptions!G4343:G10004)</f>
        <v>10</v>
      </c>
      <c r="O4343" s="10">
        <v>45.0</v>
      </c>
      <c r="P4343" s="10" t="str">
        <f t="array" ref="P4343">_xlfn.XLOOKUP(A4343,subscriptions!B4343:B10004,subscriptions!C4343:C10004)</f>
        <v>Mini</v>
      </c>
      <c r="Q4343" s="10" t="s">
        <v>128</v>
      </c>
      <c r="R4343" s="10" t="s">
        <v>148</v>
      </c>
      <c r="S4343" s="10" t="s">
        <v>373</v>
      </c>
    </row>
    <row r="4344">
      <c r="A4344" s="1" t="s">
        <v>5629</v>
      </c>
      <c r="B4344" s="1" t="s">
        <v>1506</v>
      </c>
      <c r="C4344" s="1" t="s">
        <v>1200</v>
      </c>
      <c r="D4344" s="1" t="s">
        <v>27</v>
      </c>
      <c r="E4344" s="1" t="s">
        <v>239</v>
      </c>
      <c r="F4344" s="1" t="s">
        <v>1186</v>
      </c>
      <c r="G4344" s="1" t="s">
        <v>19108</v>
      </c>
      <c r="H4344" s="1" t="s">
        <v>19109</v>
      </c>
      <c r="I4344" s="4">
        <v>84.4195949074074</v>
      </c>
      <c r="J4344" s="1">
        <v>2626.27</v>
      </c>
      <c r="K4344" s="1">
        <v>339.01</v>
      </c>
      <c r="M4344" s="10">
        <f t="array" ref="M4344">_xlfn.XLOOKUP(A4344,subscriptions!B4344:B10004,subscriptions!D4344:D10004)</f>
        <v>50</v>
      </c>
      <c r="N4344" s="10">
        <f t="array" ref="N4344">_xlfn.XLOOKUP(A4344,subscriptions!B4344:B10004,subscriptions!G4344:G10004)</f>
        <v>20</v>
      </c>
      <c r="O4344" s="10">
        <v>40.0</v>
      </c>
      <c r="P4344" s="10" t="str">
        <f t="array" ref="P4344">_xlfn.XLOOKUP(A4344,subscriptions!B4344:B10004,subscriptions!C4344:C10004)</f>
        <v>Mini</v>
      </c>
      <c r="Q4344" s="10" t="s">
        <v>128</v>
      </c>
      <c r="R4344" s="10" t="s">
        <v>148</v>
      </c>
      <c r="S4344" s="10" t="s">
        <v>1525</v>
      </c>
    </row>
    <row r="4345">
      <c r="A4345" s="1" t="s">
        <v>5630</v>
      </c>
      <c r="B4345" s="1" t="s">
        <v>236</v>
      </c>
      <c r="C4345" s="1" t="s">
        <v>1415</v>
      </c>
      <c r="D4345" s="1" t="s">
        <v>153</v>
      </c>
      <c r="E4345" s="1" t="s">
        <v>111</v>
      </c>
      <c r="F4345" s="1" t="s">
        <v>3756</v>
      </c>
      <c r="G4345" s="1" t="s">
        <v>19110</v>
      </c>
      <c r="H4345" s="1" t="s">
        <v>19111</v>
      </c>
      <c r="I4345" s="4">
        <v>84.3828125</v>
      </c>
      <c r="J4345" s="1">
        <v>2675.99</v>
      </c>
      <c r="K4345" s="1">
        <v>434.03</v>
      </c>
      <c r="M4345" s="10">
        <f t="array" ref="M4345">_xlfn.XLOOKUP(A4345,subscriptions!B4345:B10004,subscriptions!D4345:D10004)</f>
        <v>120</v>
      </c>
      <c r="N4345" s="10">
        <f t="array" ref="N4345">_xlfn.XLOOKUP(A4345,subscriptions!B4345:B10004,subscriptions!G4345:G10004)</f>
        <v>0</v>
      </c>
      <c r="O4345" s="10">
        <v>120.0</v>
      </c>
      <c r="P4345" s="10" t="str">
        <f t="array" ref="P4345">_xlfn.XLOOKUP(A4345,subscriptions!B4345:B10004,subscriptions!C4345:C10004)</f>
        <v>Residential</v>
      </c>
      <c r="Q4345" s="10" t="s">
        <v>173</v>
      </c>
      <c r="R4345" s="10" t="s">
        <v>212</v>
      </c>
      <c r="S4345" s="10" t="s">
        <v>671</v>
      </c>
    </row>
    <row r="4346">
      <c r="A4346" s="1" t="s">
        <v>5632</v>
      </c>
      <c r="B4346" s="1" t="s">
        <v>6037</v>
      </c>
      <c r="C4346" s="1" t="s">
        <v>827</v>
      </c>
      <c r="D4346" s="1" t="s">
        <v>27</v>
      </c>
      <c r="E4346" s="1" t="s">
        <v>28</v>
      </c>
      <c r="F4346" s="1" t="s">
        <v>2097</v>
      </c>
      <c r="G4346" s="1" t="s">
        <v>19112</v>
      </c>
      <c r="H4346" s="1" t="s">
        <v>19113</v>
      </c>
      <c r="I4346" s="4">
        <v>84.17241898148148</v>
      </c>
      <c r="J4346" s="1">
        <v>1380.1</v>
      </c>
      <c r="K4346" s="1">
        <v>339.53</v>
      </c>
      <c r="M4346" s="10">
        <f t="array" ref="M4346">_xlfn.XLOOKUP(A4346,subscriptions!B4346:B10004,subscriptions!D4346:D10004)</f>
        <v>120</v>
      </c>
      <c r="N4346" s="10">
        <f t="array" ref="N4346">_xlfn.XLOOKUP(A4346,subscriptions!B4346:B10004,subscriptions!G4346:G10004)</f>
        <v>5</v>
      </c>
      <c r="O4346" s="10">
        <v>114.0</v>
      </c>
      <c r="P4346" s="10" t="str">
        <f t="array" ref="P4346">_xlfn.XLOOKUP(A4346,subscriptions!B4346:B10004,subscriptions!C4346:C10004)</f>
        <v>Residential</v>
      </c>
      <c r="Q4346" s="10" t="s">
        <v>194</v>
      </c>
      <c r="R4346" s="10" t="s">
        <v>212</v>
      </c>
      <c r="S4346" s="10" t="s">
        <v>1637</v>
      </c>
    </row>
    <row r="4347">
      <c r="A4347" s="1" t="s">
        <v>5634</v>
      </c>
      <c r="B4347" s="1" t="s">
        <v>1984</v>
      </c>
      <c r="C4347" s="1" t="s">
        <v>786</v>
      </c>
      <c r="D4347" s="1" t="s">
        <v>153</v>
      </c>
      <c r="E4347" s="1" t="s">
        <v>280</v>
      </c>
      <c r="F4347" s="1" t="s">
        <v>2239</v>
      </c>
      <c r="G4347" s="1" t="s">
        <v>19114</v>
      </c>
      <c r="H4347" s="1" t="s">
        <v>19115</v>
      </c>
      <c r="I4347" s="4">
        <v>84.37666666666667</v>
      </c>
      <c r="J4347" s="1">
        <v>703.35</v>
      </c>
      <c r="K4347" s="1">
        <v>128.97</v>
      </c>
      <c r="M4347" s="10">
        <f t="array" ref="M4347">_xlfn.XLOOKUP(A4347,subscriptions!B4347:B10004,subscriptions!D4347:D10004)</f>
        <v>50</v>
      </c>
      <c r="N4347" s="10">
        <f t="array" ref="N4347">_xlfn.XLOOKUP(A4347,subscriptions!B4347:B10004,subscriptions!G4347:G10004)</f>
        <v>10</v>
      </c>
      <c r="O4347" s="10">
        <v>45.0</v>
      </c>
      <c r="P4347" s="10" t="str">
        <f t="array" ref="P4347">_xlfn.XLOOKUP(A4347,subscriptions!B4347:B10004,subscriptions!C4347:C10004)</f>
        <v>Mini</v>
      </c>
      <c r="Q4347" s="10" t="s">
        <v>128</v>
      </c>
      <c r="R4347" s="10" t="s">
        <v>148</v>
      </c>
      <c r="S4347" s="10" t="s">
        <v>3910</v>
      </c>
    </row>
    <row r="4348">
      <c r="A4348" s="1" t="s">
        <v>5635</v>
      </c>
      <c r="B4348" s="1" t="s">
        <v>686</v>
      </c>
      <c r="C4348" s="1" t="s">
        <v>2007</v>
      </c>
      <c r="D4348" s="1" t="s">
        <v>153</v>
      </c>
      <c r="E4348" s="1" t="s">
        <v>280</v>
      </c>
      <c r="F4348" s="1" t="s">
        <v>1478</v>
      </c>
      <c r="G4348" s="1" t="s">
        <v>19116</v>
      </c>
      <c r="H4348" s="1" t="s">
        <v>19117</v>
      </c>
      <c r="I4348" s="4">
        <v>84.25222222222222</v>
      </c>
      <c r="J4348" s="1">
        <v>2462.53</v>
      </c>
      <c r="K4348" s="1">
        <v>561.39</v>
      </c>
      <c r="M4348" s="10">
        <f t="array" ref="M4348">_xlfn.XLOOKUP(A4348,subscriptions!B4348:B10004,subscriptions!D4348:D10004)</f>
        <v>120</v>
      </c>
      <c r="N4348" s="10">
        <f t="array" ref="N4348">_xlfn.XLOOKUP(A4348,subscriptions!B4348:B10004,subscriptions!G4348:G10004)</f>
        <v>20</v>
      </c>
      <c r="O4348" s="10">
        <v>96.0</v>
      </c>
      <c r="P4348" s="10" t="str">
        <f t="array" ref="P4348">_xlfn.XLOOKUP(A4348,subscriptions!B4348:B10004,subscriptions!C4348:C10004)</f>
        <v>Residential</v>
      </c>
      <c r="Q4348" s="10" t="s">
        <v>128</v>
      </c>
      <c r="R4348" s="10" t="s">
        <v>148</v>
      </c>
      <c r="S4348" s="10" t="s">
        <v>1008</v>
      </c>
    </row>
    <row r="4349">
      <c r="A4349" s="1" t="s">
        <v>5636</v>
      </c>
      <c r="B4349" s="1" t="s">
        <v>1506</v>
      </c>
      <c r="C4349" s="1" t="s">
        <v>1492</v>
      </c>
      <c r="D4349" s="1" t="s">
        <v>27</v>
      </c>
      <c r="E4349" s="1" t="s">
        <v>219</v>
      </c>
      <c r="F4349" s="1" t="s">
        <v>1461</v>
      </c>
      <c r="G4349" s="1" t="s">
        <v>19118</v>
      </c>
      <c r="H4349" s="1" t="s">
        <v>19119</v>
      </c>
      <c r="I4349" s="4">
        <v>84.29310185185186</v>
      </c>
      <c r="J4349" s="1">
        <v>1263.47</v>
      </c>
      <c r="K4349" s="1">
        <v>249.43</v>
      </c>
      <c r="M4349" s="10">
        <f t="array" ref="M4349">_xlfn.XLOOKUP(A4349,subscriptions!B4349:B10004,subscriptions!D4349:D10004)</f>
        <v>50</v>
      </c>
      <c r="N4349" s="10">
        <f t="array" ref="N4349">_xlfn.XLOOKUP(A4349,subscriptions!B4349:B10004,subscriptions!G4349:G10004)</f>
        <v>0</v>
      </c>
      <c r="O4349" s="10">
        <v>50.0</v>
      </c>
      <c r="P4349" s="10" t="str">
        <f t="array" ref="P4349">_xlfn.XLOOKUP(A4349,subscriptions!B4349:B10004,subscriptions!C4349:C10004)</f>
        <v>Mini</v>
      </c>
      <c r="Q4349" s="10" t="s">
        <v>173</v>
      </c>
      <c r="R4349" s="10" t="s">
        <v>148</v>
      </c>
      <c r="S4349" s="10" t="s">
        <v>1779</v>
      </c>
    </row>
    <row r="4350">
      <c r="A4350" s="1" t="s">
        <v>5637</v>
      </c>
      <c r="B4350" s="1" t="s">
        <v>1664</v>
      </c>
      <c r="C4350" s="1" t="s">
        <v>110</v>
      </c>
      <c r="D4350" s="1" t="s">
        <v>153</v>
      </c>
      <c r="E4350" s="1" t="s">
        <v>714</v>
      </c>
      <c r="F4350" s="1" t="s">
        <v>1951</v>
      </c>
      <c r="G4350" s="1" t="s">
        <v>19120</v>
      </c>
      <c r="H4350" s="1" t="s">
        <v>19121</v>
      </c>
      <c r="I4350" s="4">
        <v>84.33993055555555</v>
      </c>
      <c r="J4350" s="1">
        <v>2672.47</v>
      </c>
      <c r="K4350" s="1">
        <v>311.12</v>
      </c>
      <c r="M4350" s="10">
        <f t="array" ref="M4350">_xlfn.XLOOKUP(A4350,subscriptions!B4350:B10004,subscriptions!D4350:D10004)</f>
        <v>50</v>
      </c>
      <c r="N4350" s="10">
        <f t="array" ref="N4350">_xlfn.XLOOKUP(A4350,subscriptions!B4350:B10004,subscriptions!G4350:G10004)</f>
        <v>5</v>
      </c>
      <c r="O4350" s="10">
        <v>47.5</v>
      </c>
      <c r="P4350" s="10" t="str">
        <f t="array" ref="P4350">_xlfn.XLOOKUP(A4350,subscriptions!B4350:B10004,subscriptions!C4350:C10004)</f>
        <v>Mini</v>
      </c>
      <c r="Q4350" s="10" t="s">
        <v>194</v>
      </c>
      <c r="R4350" s="10" t="s">
        <v>148</v>
      </c>
      <c r="S4350" s="10" t="s">
        <v>234</v>
      </c>
    </row>
    <row r="4351">
      <c r="A4351" s="1" t="s">
        <v>5638</v>
      </c>
      <c r="B4351" s="1" t="s">
        <v>1460</v>
      </c>
      <c r="C4351" s="1" t="s">
        <v>426</v>
      </c>
      <c r="D4351" s="1" t="s">
        <v>27</v>
      </c>
      <c r="E4351" s="1" t="s">
        <v>280</v>
      </c>
      <c r="F4351" s="1" t="s">
        <v>411</v>
      </c>
      <c r="G4351" s="1" t="s">
        <v>19122</v>
      </c>
      <c r="H4351" s="1" t="s">
        <v>19123</v>
      </c>
      <c r="I4351" s="4">
        <v>84.2530324074074</v>
      </c>
      <c r="J4351" s="1">
        <v>1547.3</v>
      </c>
      <c r="K4351" s="1">
        <v>302.84</v>
      </c>
      <c r="M4351" s="10">
        <f t="array" ref="M4351">_xlfn.XLOOKUP(A4351,subscriptions!B4351:B10004,subscriptions!D4351:D10004)</f>
        <v>50</v>
      </c>
      <c r="N4351" s="10">
        <f t="array" ref="N4351">_xlfn.XLOOKUP(A4351,subscriptions!B4351:B10004,subscriptions!G4351:G10004)</f>
        <v>10</v>
      </c>
      <c r="O4351" s="10">
        <v>45.0</v>
      </c>
      <c r="P4351" s="10" t="str">
        <f t="array" ref="P4351">_xlfn.XLOOKUP(A4351,subscriptions!B4351:B10004,subscriptions!C4351:C10004)</f>
        <v>Mini</v>
      </c>
      <c r="Q4351" s="10" t="s">
        <v>128</v>
      </c>
      <c r="R4351" s="10" t="s">
        <v>148</v>
      </c>
      <c r="S4351" s="10" t="s">
        <v>916</v>
      </c>
    </row>
    <row r="4352">
      <c r="A4352" s="1" t="s">
        <v>5639</v>
      </c>
      <c r="B4352" s="1" t="s">
        <v>24</v>
      </c>
      <c r="C4352" s="1" t="s">
        <v>920</v>
      </c>
      <c r="D4352" s="1" t="s">
        <v>27</v>
      </c>
      <c r="E4352" s="1" t="s">
        <v>28</v>
      </c>
      <c r="F4352" s="1" t="s">
        <v>2581</v>
      </c>
      <c r="G4352" s="1" t="s">
        <v>19124</v>
      </c>
      <c r="H4352" s="1" t="s">
        <v>19125</v>
      </c>
      <c r="I4352" s="4">
        <v>84.25581018518518</v>
      </c>
      <c r="J4352" s="1">
        <v>2351.53</v>
      </c>
      <c r="K4352" s="1">
        <v>350.27</v>
      </c>
      <c r="M4352" s="10">
        <f t="array" ref="M4352">_xlfn.XLOOKUP(A4352,subscriptions!B4352:B10004,subscriptions!D4352:D10004)</f>
        <v>120</v>
      </c>
      <c r="N4352" s="10">
        <f t="array" ref="N4352">_xlfn.XLOOKUP(A4352,subscriptions!B4352:B10004,subscriptions!G4352:G10004)</f>
        <v>20</v>
      </c>
      <c r="O4352" s="10">
        <v>96.0</v>
      </c>
      <c r="P4352" s="10" t="str">
        <f t="array" ref="P4352">_xlfn.XLOOKUP(A4352,subscriptions!B4352:B10004,subscriptions!C4352:C10004)</f>
        <v>Residential</v>
      </c>
      <c r="Q4352" s="10" t="s">
        <v>128</v>
      </c>
      <c r="R4352" s="10" t="s">
        <v>148</v>
      </c>
      <c r="S4352" s="10" t="s">
        <v>1156</v>
      </c>
    </row>
    <row r="4353">
      <c r="A4353" s="1" t="s">
        <v>5640</v>
      </c>
      <c r="B4353" s="1" t="s">
        <v>1664</v>
      </c>
      <c r="C4353" s="1" t="s">
        <v>827</v>
      </c>
      <c r="D4353" s="1" t="s">
        <v>153</v>
      </c>
      <c r="E4353" s="1" t="s">
        <v>111</v>
      </c>
      <c r="F4353" s="1" t="s">
        <v>1906</v>
      </c>
      <c r="G4353" s="1" t="s">
        <v>19126</v>
      </c>
      <c r="H4353" s="1" t="s">
        <v>19127</v>
      </c>
      <c r="I4353" s="4">
        <v>84.21265046296297</v>
      </c>
      <c r="J4353" s="1">
        <v>1419.06</v>
      </c>
      <c r="K4353" s="1">
        <v>282.13</v>
      </c>
      <c r="M4353" s="10">
        <f t="array" ref="M4353">_xlfn.XLOOKUP(A4353,subscriptions!B4353:B10004,subscriptions!D4353:D10004)</f>
        <v>80</v>
      </c>
      <c r="N4353" s="10">
        <f t="array" ref="N4353">_xlfn.XLOOKUP(A4353,subscriptions!B4353:B10004,subscriptions!G4353:G10004)</f>
        <v>0</v>
      </c>
      <c r="O4353" s="10">
        <v>80.0</v>
      </c>
      <c r="P4353" s="10" t="str">
        <f t="array" ref="P4353">_xlfn.XLOOKUP(A4353,subscriptions!B4353:B10004,subscriptions!C4353:C10004)</f>
        <v>Roam</v>
      </c>
      <c r="Q4353" s="10" t="s">
        <v>173</v>
      </c>
      <c r="R4353" s="10" t="s">
        <v>148</v>
      </c>
      <c r="S4353" s="10" t="s">
        <v>813</v>
      </c>
    </row>
    <row r="4354">
      <c r="A4354" s="1" t="s">
        <v>5641</v>
      </c>
      <c r="B4354" s="1" t="s">
        <v>150</v>
      </c>
      <c r="C4354" s="1" t="s">
        <v>198</v>
      </c>
      <c r="D4354" s="1" t="s">
        <v>153</v>
      </c>
      <c r="E4354" s="1" t="s">
        <v>332</v>
      </c>
      <c r="F4354" s="1" t="s">
        <v>2415</v>
      </c>
      <c r="G4354" s="1" t="s">
        <v>19128</v>
      </c>
      <c r="H4354" s="1" t="s">
        <v>19129</v>
      </c>
      <c r="I4354" s="4">
        <v>84.17228009259259</v>
      </c>
      <c r="J4354" s="1">
        <v>852.01</v>
      </c>
      <c r="K4354" s="1">
        <v>200.46</v>
      </c>
      <c r="M4354" s="10">
        <f t="array" ref="M4354">_xlfn.XLOOKUP(A4354,subscriptions!B4354:B10004,subscriptions!D4354:D10004)</f>
        <v>120</v>
      </c>
      <c r="N4354" s="10">
        <f t="array" ref="N4354">_xlfn.XLOOKUP(A4354,subscriptions!B4354:B10004,subscriptions!G4354:G10004)</f>
        <v>5</v>
      </c>
      <c r="O4354" s="10">
        <v>114.0</v>
      </c>
      <c r="P4354" s="10" t="str">
        <f t="array" ref="P4354">_xlfn.XLOOKUP(A4354,subscriptions!B4354:B10004,subscriptions!C4354:C10004)</f>
        <v>Residential</v>
      </c>
      <c r="Q4354" s="10" t="s">
        <v>194</v>
      </c>
      <c r="R4354" s="10" t="s">
        <v>212</v>
      </c>
      <c r="S4354" s="10" t="s">
        <v>1637</v>
      </c>
    </row>
    <row r="4355">
      <c r="A4355" s="1" t="s">
        <v>5642</v>
      </c>
      <c r="B4355" s="1" t="s">
        <v>472</v>
      </c>
      <c r="C4355" s="1" t="s">
        <v>871</v>
      </c>
      <c r="D4355" s="1" t="s">
        <v>27</v>
      </c>
      <c r="E4355" s="1" t="s">
        <v>239</v>
      </c>
      <c r="F4355" s="1" t="s">
        <v>2267</v>
      </c>
      <c r="G4355" s="1" t="s">
        <v>19130</v>
      </c>
      <c r="H4355" s="1" t="s">
        <v>19131</v>
      </c>
      <c r="I4355" s="4">
        <v>84.16746527777778</v>
      </c>
      <c r="J4355" s="1">
        <v>4803.2</v>
      </c>
      <c r="K4355" s="1">
        <v>1013.61</v>
      </c>
      <c r="M4355" s="10">
        <f t="array" ref="M4355">_xlfn.XLOOKUP(A4355,subscriptions!B4355:B10004,subscriptions!D4355:D10004)</f>
        <v>120</v>
      </c>
      <c r="N4355" s="10">
        <f t="array" ref="N4355">_xlfn.XLOOKUP(A4355,subscriptions!B4355:B10004,subscriptions!G4355:G10004)</f>
        <v>10</v>
      </c>
      <c r="O4355" s="10">
        <v>108.0</v>
      </c>
      <c r="P4355" s="10" t="str">
        <f t="array" ref="P4355">_xlfn.XLOOKUP(A4355,subscriptions!B4355:B10004,subscriptions!C4355:C10004)</f>
        <v>Residential</v>
      </c>
      <c r="Q4355" s="10" t="s">
        <v>128</v>
      </c>
      <c r="R4355" s="10" t="s">
        <v>212</v>
      </c>
      <c r="S4355" s="10" t="s">
        <v>1412</v>
      </c>
    </row>
    <row r="4356">
      <c r="A4356" s="1" t="s">
        <v>5645</v>
      </c>
      <c r="B4356" s="1" t="s">
        <v>132</v>
      </c>
      <c r="C4356" s="1" t="s">
        <v>426</v>
      </c>
      <c r="D4356" s="1" t="s">
        <v>27</v>
      </c>
      <c r="E4356" s="1" t="s">
        <v>28</v>
      </c>
      <c r="F4356" s="1" t="s">
        <v>2097</v>
      </c>
      <c r="G4356" s="1" t="s">
        <v>19132</v>
      </c>
      <c r="H4356" s="1" t="s">
        <v>19133</v>
      </c>
      <c r="I4356" s="4">
        <v>84.25366898148148</v>
      </c>
      <c r="J4356" s="1">
        <v>1218.43</v>
      </c>
      <c r="K4356" s="1">
        <v>266.85</v>
      </c>
      <c r="M4356" s="10">
        <f t="array" ref="M4356">_xlfn.XLOOKUP(A4356,subscriptions!B4356:B10004,subscriptions!D4356:D10004)</f>
        <v>80</v>
      </c>
      <c r="N4356" s="10">
        <f t="array" ref="N4356">_xlfn.XLOOKUP(A4356,subscriptions!B4356:B10004,subscriptions!G4356:G10004)</f>
        <v>20</v>
      </c>
      <c r="O4356" s="10">
        <v>64.0</v>
      </c>
      <c r="P4356" s="10" t="str">
        <f t="array" ref="P4356">_xlfn.XLOOKUP(A4356,subscriptions!B4356:B10004,subscriptions!C4356:C10004)</f>
        <v>Roam</v>
      </c>
      <c r="Q4356" s="10" t="s">
        <v>128</v>
      </c>
      <c r="R4356" s="10" t="s">
        <v>148</v>
      </c>
      <c r="S4356" s="10" t="s">
        <v>1832</v>
      </c>
    </row>
    <row r="4357">
      <c r="A4357" s="1" t="s">
        <v>5646</v>
      </c>
      <c r="B4357" s="1" t="s">
        <v>1939</v>
      </c>
      <c r="C4357" s="1" t="s">
        <v>178</v>
      </c>
      <c r="D4357" s="1" t="s">
        <v>153</v>
      </c>
      <c r="E4357" s="1" t="s">
        <v>219</v>
      </c>
      <c r="F4357" s="1" t="s">
        <v>660</v>
      </c>
      <c r="G4357" s="1" t="s">
        <v>19134</v>
      </c>
      <c r="H4357" s="1" t="s">
        <v>19135</v>
      </c>
      <c r="I4357" s="4">
        <v>84.29542824074075</v>
      </c>
      <c r="J4357" s="1">
        <v>1443.64</v>
      </c>
      <c r="K4357" s="1">
        <v>144.8</v>
      </c>
      <c r="M4357" s="10">
        <f t="array" ref="M4357">_xlfn.XLOOKUP(A4357,subscriptions!B4357:B10004,subscriptions!D4357:D10004)</f>
        <v>120</v>
      </c>
      <c r="N4357" s="10">
        <f t="array" ref="N4357">_xlfn.XLOOKUP(A4357,subscriptions!B4357:B10004,subscriptions!G4357:G10004)</f>
        <v>0</v>
      </c>
      <c r="O4357" s="10">
        <v>120.0</v>
      </c>
      <c r="P4357" s="10" t="str">
        <f t="array" ref="P4357">_xlfn.XLOOKUP(A4357,subscriptions!B4357:B10004,subscriptions!C4357:C10004)</f>
        <v>Residential</v>
      </c>
      <c r="Q4357" s="10" t="s">
        <v>173</v>
      </c>
      <c r="R4357" s="10" t="s">
        <v>212</v>
      </c>
      <c r="S4357" s="10" t="s">
        <v>1026</v>
      </c>
    </row>
    <row r="4358">
      <c r="A4358" s="1" t="s">
        <v>5647</v>
      </c>
      <c r="B4358" s="1" t="s">
        <v>150</v>
      </c>
      <c r="C4358" s="1" t="s">
        <v>237</v>
      </c>
      <c r="D4358" s="1" t="s">
        <v>153</v>
      </c>
      <c r="E4358" s="1" t="s">
        <v>631</v>
      </c>
      <c r="F4358" s="1" t="s">
        <v>1318</v>
      </c>
      <c r="G4358" s="1" t="s">
        <v>19136</v>
      </c>
      <c r="H4358" s="1" t="s">
        <v>19137</v>
      </c>
      <c r="I4358" s="4">
        <v>84.3765162037037</v>
      </c>
      <c r="J4358" s="1">
        <v>423.63</v>
      </c>
      <c r="K4358" s="1">
        <v>108.69</v>
      </c>
      <c r="M4358" s="10">
        <f t="array" ref="M4358">_xlfn.XLOOKUP(A4358,subscriptions!B4358:B10004,subscriptions!D4358:D10004)</f>
        <v>120</v>
      </c>
      <c r="N4358" s="10">
        <f t="array" ref="N4358">_xlfn.XLOOKUP(A4358,subscriptions!B4358:B10004,subscriptions!G4358:G10004)</f>
        <v>5</v>
      </c>
      <c r="O4358" s="10">
        <v>114.0</v>
      </c>
      <c r="P4358" s="10" t="str">
        <f t="array" ref="P4358">_xlfn.XLOOKUP(A4358,subscriptions!B4358:B10004,subscriptions!C4358:C10004)</f>
        <v>Residential</v>
      </c>
      <c r="Q4358" s="10" t="s">
        <v>194</v>
      </c>
      <c r="R4358" s="10" t="s">
        <v>212</v>
      </c>
      <c r="S4358" s="10" t="s">
        <v>3910</v>
      </c>
    </row>
    <row r="4359">
      <c r="A4359" s="1" t="s">
        <v>5648</v>
      </c>
      <c r="B4359" s="1" t="s">
        <v>24</v>
      </c>
      <c r="C4359" s="1" t="s">
        <v>441</v>
      </c>
      <c r="D4359" s="1" t="s">
        <v>27</v>
      </c>
      <c r="E4359" s="1" t="s">
        <v>262</v>
      </c>
      <c r="F4359" s="1" t="s">
        <v>4113</v>
      </c>
      <c r="G4359" s="1" t="s">
        <v>19138</v>
      </c>
      <c r="H4359" s="1" t="s">
        <v>19139</v>
      </c>
      <c r="I4359" s="4">
        <v>84.29672453703704</v>
      </c>
      <c r="J4359" s="1">
        <v>1523.85</v>
      </c>
      <c r="K4359" s="1">
        <v>275.07</v>
      </c>
      <c r="M4359" s="10">
        <f t="array" ref="M4359">_xlfn.XLOOKUP(A4359,subscriptions!B4359:B10004,subscriptions!D4359:D10004)</f>
        <v>80</v>
      </c>
      <c r="N4359" s="10">
        <f t="array" ref="N4359">_xlfn.XLOOKUP(A4359,subscriptions!B4359:B10004,subscriptions!G4359:G10004)</f>
        <v>10</v>
      </c>
      <c r="O4359" s="10">
        <v>72.0</v>
      </c>
      <c r="P4359" s="10" t="str">
        <f t="array" ref="P4359">_xlfn.XLOOKUP(A4359,subscriptions!B4359:B10004,subscriptions!C4359:C10004)</f>
        <v>Roam</v>
      </c>
      <c r="Q4359" s="10" t="s">
        <v>128</v>
      </c>
      <c r="R4359" s="10" t="s">
        <v>148</v>
      </c>
      <c r="S4359" s="10" t="s">
        <v>373</v>
      </c>
    </row>
    <row r="4360">
      <c r="A4360" s="1" t="s">
        <v>5649</v>
      </c>
      <c r="B4360" s="1" t="s">
        <v>409</v>
      </c>
      <c r="C4360" s="1" t="s">
        <v>1347</v>
      </c>
      <c r="D4360" s="1" t="s">
        <v>27</v>
      </c>
      <c r="E4360" s="1" t="s">
        <v>262</v>
      </c>
      <c r="F4360" s="1" t="s">
        <v>2853</v>
      </c>
      <c r="G4360" s="1" t="s">
        <v>19140</v>
      </c>
      <c r="H4360" s="1" t="s">
        <v>19141</v>
      </c>
      <c r="I4360" s="4">
        <v>84.33892361111111</v>
      </c>
      <c r="J4360" s="1">
        <v>1321.57</v>
      </c>
      <c r="K4360" s="1">
        <v>128.54</v>
      </c>
      <c r="M4360" s="10">
        <f t="array" ref="M4360">_xlfn.XLOOKUP(A4360,subscriptions!B4360:B10004,subscriptions!D4360:D10004)</f>
        <v>80</v>
      </c>
      <c r="N4360" s="10">
        <f t="array" ref="N4360">_xlfn.XLOOKUP(A4360,subscriptions!B4360:B10004,subscriptions!G4360:G10004)</f>
        <v>20</v>
      </c>
      <c r="O4360" s="10">
        <v>64.0</v>
      </c>
      <c r="P4360" s="10" t="str">
        <f t="array" ref="P4360">_xlfn.XLOOKUP(A4360,subscriptions!B4360:B10004,subscriptions!C4360:C10004)</f>
        <v>Roam</v>
      </c>
      <c r="Q4360" s="10" t="s">
        <v>128</v>
      </c>
      <c r="R4360" s="10" t="s">
        <v>148</v>
      </c>
      <c r="S4360" s="10" t="s">
        <v>2016</v>
      </c>
    </row>
    <row r="4361">
      <c r="A4361" s="1" t="s">
        <v>5650</v>
      </c>
      <c r="B4361" s="1" t="s">
        <v>870</v>
      </c>
      <c r="C4361" s="1" t="s">
        <v>1200</v>
      </c>
      <c r="D4361" s="1" t="s">
        <v>153</v>
      </c>
      <c r="E4361" s="1" t="s">
        <v>179</v>
      </c>
      <c r="F4361" s="1" t="s">
        <v>901</v>
      </c>
      <c r="G4361" s="1" t="s">
        <v>19142</v>
      </c>
      <c r="H4361" s="1" t="s">
        <v>19143</v>
      </c>
      <c r="I4361" s="4">
        <v>84.21339120370371</v>
      </c>
      <c r="J4361" s="1">
        <v>356.55</v>
      </c>
      <c r="K4361" s="1">
        <v>74.92</v>
      </c>
      <c r="L4361" s="1">
        <v>100.0</v>
      </c>
      <c r="M4361" s="10">
        <f t="array" ref="M4361">_xlfn.XLOOKUP(A4361,subscriptions!B4361:B10004,subscriptions!D4361:D10004)</f>
        <v>120</v>
      </c>
      <c r="N4361" s="10">
        <f t="array" ref="N4361">_xlfn.XLOOKUP(A4361,subscriptions!B4361:B10004,subscriptions!G4361:G10004)</f>
        <v>0</v>
      </c>
      <c r="O4361" s="10">
        <v>120.0</v>
      </c>
      <c r="P4361" s="10" t="str">
        <f t="array" ref="P4361">_xlfn.XLOOKUP(A4361,subscriptions!B4361:B10004,subscriptions!C4361:C10004)</f>
        <v>Residential</v>
      </c>
      <c r="Q4361" s="10" t="s">
        <v>173</v>
      </c>
      <c r="R4361" s="10" t="s">
        <v>212</v>
      </c>
      <c r="S4361" s="10" t="s">
        <v>1915</v>
      </c>
    </row>
    <row r="4362">
      <c r="A4362" s="1" t="s">
        <v>5651</v>
      </c>
      <c r="B4362" s="1" t="s">
        <v>1460</v>
      </c>
      <c r="C4362" s="1" t="s">
        <v>391</v>
      </c>
      <c r="D4362" s="1" t="s">
        <v>27</v>
      </c>
      <c r="E4362" s="1" t="s">
        <v>219</v>
      </c>
      <c r="F4362" s="1" t="s">
        <v>971</v>
      </c>
      <c r="G4362" s="1" t="s">
        <v>19144</v>
      </c>
      <c r="H4362" s="1" t="s">
        <v>19145</v>
      </c>
      <c r="I4362" s="4">
        <v>84.3771412037037</v>
      </c>
      <c r="J4362" s="1">
        <v>142.15</v>
      </c>
      <c r="K4362" s="1">
        <v>43.73</v>
      </c>
      <c r="M4362" s="10">
        <f t="array" ref="M4362">_xlfn.XLOOKUP(A4362,subscriptions!B4362:B10004,subscriptions!D4362:D10004)</f>
        <v>50</v>
      </c>
      <c r="N4362" s="10">
        <f t="array" ref="N4362">_xlfn.XLOOKUP(A4362,subscriptions!B4362:B10004,subscriptions!G4362:G10004)</f>
        <v>5</v>
      </c>
      <c r="O4362" s="10">
        <v>47.5</v>
      </c>
      <c r="P4362" s="10" t="str">
        <f t="array" ref="P4362">_xlfn.XLOOKUP(A4362,subscriptions!B4362:B10004,subscriptions!C4362:C10004)</f>
        <v>Mini</v>
      </c>
      <c r="Q4362" s="10" t="s">
        <v>194</v>
      </c>
      <c r="R4362" s="10" t="s">
        <v>148</v>
      </c>
      <c r="S4362" s="10" t="s">
        <v>1360</v>
      </c>
    </row>
    <row r="4363">
      <c r="A4363" s="1" t="s">
        <v>5654</v>
      </c>
      <c r="B4363" s="1" t="s">
        <v>686</v>
      </c>
      <c r="C4363" s="1" t="s">
        <v>2007</v>
      </c>
      <c r="D4363" s="1" t="s">
        <v>153</v>
      </c>
      <c r="E4363" s="1" t="s">
        <v>111</v>
      </c>
      <c r="F4363" s="1" t="s">
        <v>1855</v>
      </c>
      <c r="G4363" s="1" t="s">
        <v>19146</v>
      </c>
      <c r="H4363" s="1" t="s">
        <v>19147</v>
      </c>
      <c r="I4363" s="4">
        <v>84.37641203703704</v>
      </c>
      <c r="J4363" s="1">
        <v>1440.87</v>
      </c>
      <c r="K4363" s="1">
        <v>134.32</v>
      </c>
      <c r="M4363" s="10">
        <f t="array" ref="M4363">_xlfn.XLOOKUP(A4363,subscriptions!B4363:B10004,subscriptions!D4363:D10004)</f>
        <v>250</v>
      </c>
      <c r="N4363" s="10">
        <f t="array" ref="N4363">_xlfn.XLOOKUP(A4363,subscriptions!B4363:B10004,subscriptions!G4363:G10004)</f>
        <v>10</v>
      </c>
      <c r="O4363" s="10">
        <v>225.0</v>
      </c>
      <c r="P4363" s="10" t="str">
        <f t="array" ref="P4363">_xlfn.XLOOKUP(A4363,subscriptions!B4363:B10004,subscriptions!C4363:C10004)</f>
        <v>Business</v>
      </c>
      <c r="Q4363" s="10" t="s">
        <v>128</v>
      </c>
      <c r="R4363" s="10" t="s">
        <v>129</v>
      </c>
      <c r="S4363" s="10" t="s">
        <v>3910</v>
      </c>
    </row>
    <row r="4364">
      <c r="A4364" s="1" t="s">
        <v>5655</v>
      </c>
      <c r="B4364" s="1" t="s">
        <v>2327</v>
      </c>
      <c r="C4364" s="1" t="s">
        <v>871</v>
      </c>
      <c r="D4364" s="1" t="s">
        <v>27</v>
      </c>
      <c r="E4364" s="1" t="s">
        <v>179</v>
      </c>
      <c r="F4364" s="1" t="s">
        <v>4595</v>
      </c>
      <c r="G4364" s="1" t="s">
        <v>19148</v>
      </c>
      <c r="H4364" s="1" t="s">
        <v>19149</v>
      </c>
      <c r="I4364" s="4">
        <v>84.17525462962963</v>
      </c>
      <c r="J4364" s="1">
        <v>2213.93</v>
      </c>
      <c r="K4364" s="1">
        <v>387.75</v>
      </c>
      <c r="L4364" s="1">
        <v>100.0</v>
      </c>
      <c r="M4364" s="10">
        <f t="array" ref="M4364">_xlfn.XLOOKUP(A4364,subscriptions!B4364:B10004,subscriptions!D4364:D10004)</f>
        <v>120</v>
      </c>
      <c r="N4364" s="10">
        <f t="array" ref="N4364">_xlfn.XLOOKUP(A4364,subscriptions!B4364:B10004,subscriptions!G4364:G10004)</f>
        <v>20</v>
      </c>
      <c r="O4364" s="10">
        <v>96.0</v>
      </c>
      <c r="P4364" s="10" t="str">
        <f t="array" ref="P4364">_xlfn.XLOOKUP(A4364,subscriptions!B4364:B10004,subscriptions!C4364:C10004)</f>
        <v>Residential</v>
      </c>
      <c r="Q4364" s="10" t="s">
        <v>128</v>
      </c>
      <c r="R4364" s="10" t="s">
        <v>148</v>
      </c>
      <c r="S4364" s="10" t="s">
        <v>1198</v>
      </c>
    </row>
    <row r="4365">
      <c r="A4365" s="1" t="s">
        <v>5656</v>
      </c>
      <c r="B4365" s="1" t="s">
        <v>919</v>
      </c>
      <c r="C4365" s="1" t="s">
        <v>1347</v>
      </c>
      <c r="D4365" s="1" t="s">
        <v>27</v>
      </c>
      <c r="E4365" s="1" t="s">
        <v>262</v>
      </c>
      <c r="F4365" s="1" t="s">
        <v>1835</v>
      </c>
      <c r="G4365" s="1" t="s">
        <v>19150</v>
      </c>
      <c r="H4365" s="1" t="s">
        <v>19151</v>
      </c>
      <c r="I4365" s="4">
        <v>84.29724537037038</v>
      </c>
      <c r="J4365" s="1">
        <v>1161.62</v>
      </c>
      <c r="K4365" s="1">
        <v>297.86</v>
      </c>
      <c r="M4365" s="10">
        <f t="array" ref="M4365">_xlfn.XLOOKUP(A4365,subscriptions!B4365:B10004,subscriptions!D4365:D10004)</f>
        <v>120</v>
      </c>
      <c r="N4365" s="10">
        <f t="array" ref="N4365">_xlfn.XLOOKUP(A4365,subscriptions!B4365:B10004,subscriptions!G4365:G10004)</f>
        <v>0</v>
      </c>
      <c r="O4365" s="10">
        <v>120.0</v>
      </c>
      <c r="P4365" s="10" t="str">
        <f t="array" ref="P4365">_xlfn.XLOOKUP(A4365,subscriptions!B4365:B10004,subscriptions!C4365:C10004)</f>
        <v>Residential</v>
      </c>
      <c r="Q4365" s="10" t="s">
        <v>173</v>
      </c>
      <c r="R4365" s="10" t="s">
        <v>212</v>
      </c>
      <c r="S4365" s="10" t="s">
        <v>407</v>
      </c>
    </row>
    <row r="4366">
      <c r="A4366" s="1" t="s">
        <v>5657</v>
      </c>
      <c r="B4366" s="1" t="s">
        <v>1141</v>
      </c>
      <c r="C4366" s="1" t="s">
        <v>441</v>
      </c>
      <c r="D4366" s="1" t="s">
        <v>27</v>
      </c>
      <c r="E4366" s="1" t="s">
        <v>332</v>
      </c>
      <c r="F4366" s="1" t="s">
        <v>736</v>
      </c>
      <c r="G4366" s="1" t="s">
        <v>19152</v>
      </c>
      <c r="H4366" s="1" t="s">
        <v>19153</v>
      </c>
      <c r="I4366" s="4">
        <v>84.21677083333333</v>
      </c>
      <c r="J4366" s="1">
        <v>435.77</v>
      </c>
      <c r="K4366" s="1">
        <v>107.58</v>
      </c>
      <c r="M4366" s="10">
        <f t="array" ref="M4366">_xlfn.XLOOKUP(A4366,subscriptions!B4366:B10004,subscriptions!D4366:D10004)</f>
        <v>80</v>
      </c>
      <c r="N4366" s="10">
        <f t="array" ref="N4366">_xlfn.XLOOKUP(A4366,subscriptions!B4366:B10004,subscriptions!G4366:G10004)</f>
        <v>5</v>
      </c>
      <c r="O4366" s="10">
        <v>76.0</v>
      </c>
      <c r="P4366" s="10" t="str">
        <f t="array" ref="P4366">_xlfn.XLOOKUP(A4366,subscriptions!B4366:B10004,subscriptions!C4366:C10004)</f>
        <v>Roam</v>
      </c>
      <c r="Q4366" s="10" t="s">
        <v>194</v>
      </c>
      <c r="R4366" s="10" t="s">
        <v>148</v>
      </c>
      <c r="S4366" s="10" t="s">
        <v>453</v>
      </c>
    </row>
    <row r="4367">
      <c r="A4367" s="1" t="s">
        <v>5658</v>
      </c>
      <c r="B4367" s="1" t="s">
        <v>329</v>
      </c>
      <c r="C4367" s="1" t="s">
        <v>605</v>
      </c>
      <c r="D4367" s="1" t="s">
        <v>27</v>
      </c>
      <c r="E4367" s="1" t="s">
        <v>631</v>
      </c>
      <c r="F4367" s="1" t="s">
        <v>1115</v>
      </c>
      <c r="G4367" s="1" t="s">
        <v>19154</v>
      </c>
      <c r="H4367" s="1" t="s">
        <v>19155</v>
      </c>
      <c r="I4367" s="4">
        <v>84.29445601851852</v>
      </c>
      <c r="J4367" s="1">
        <v>1697.27</v>
      </c>
      <c r="K4367" s="1">
        <v>363.98</v>
      </c>
      <c r="M4367" s="10">
        <f t="array" ref="M4367">_xlfn.XLOOKUP(A4367,subscriptions!B4367:B10004,subscriptions!D4367:D10004)</f>
        <v>120</v>
      </c>
      <c r="N4367" s="10">
        <f t="array" ref="N4367">_xlfn.XLOOKUP(A4367,subscriptions!B4367:B10004,subscriptions!G4367:G10004)</f>
        <v>10</v>
      </c>
      <c r="O4367" s="10">
        <v>108.0</v>
      </c>
      <c r="P4367" s="10" t="str">
        <f t="array" ref="P4367">_xlfn.XLOOKUP(A4367,subscriptions!B4367:B10004,subscriptions!C4367:C10004)</f>
        <v>Residential</v>
      </c>
      <c r="Q4367" s="10" t="s">
        <v>128</v>
      </c>
      <c r="R4367" s="10" t="s">
        <v>212</v>
      </c>
      <c r="S4367" s="10" t="s">
        <v>2075</v>
      </c>
    </row>
    <row r="4368">
      <c r="A4368" s="1" t="s">
        <v>5659</v>
      </c>
      <c r="B4368" s="1" t="s">
        <v>1506</v>
      </c>
      <c r="C4368" s="1" t="s">
        <v>1973</v>
      </c>
      <c r="D4368" s="1" t="s">
        <v>27</v>
      </c>
      <c r="E4368" s="1" t="s">
        <v>262</v>
      </c>
      <c r="F4368" s="1" t="s">
        <v>4344</v>
      </c>
      <c r="G4368" s="1" t="s">
        <v>19156</v>
      </c>
      <c r="H4368" s="1" t="s">
        <v>19157</v>
      </c>
      <c r="I4368" s="4">
        <v>84.41972222222222</v>
      </c>
      <c r="J4368" s="1">
        <v>175.24</v>
      </c>
      <c r="K4368" s="1">
        <v>41.37</v>
      </c>
      <c r="M4368" s="10">
        <f t="array" ref="M4368">_xlfn.XLOOKUP(A4368,subscriptions!B4368:B10004,subscriptions!D4368:D10004)</f>
        <v>120</v>
      </c>
      <c r="N4368" s="10">
        <f t="array" ref="N4368">_xlfn.XLOOKUP(A4368,subscriptions!B4368:B10004,subscriptions!G4368:G10004)</f>
        <v>20</v>
      </c>
      <c r="O4368" s="10">
        <v>96.0</v>
      </c>
      <c r="P4368" s="10" t="str">
        <f t="array" ref="P4368">_xlfn.XLOOKUP(A4368,subscriptions!B4368:B10004,subscriptions!C4368:C10004)</f>
        <v>Residential</v>
      </c>
      <c r="Q4368" s="10" t="s">
        <v>128</v>
      </c>
      <c r="R4368" s="10" t="s">
        <v>148</v>
      </c>
      <c r="S4368" s="10" t="s">
        <v>1525</v>
      </c>
    </row>
    <row r="4369">
      <c r="A4369" s="1" t="s">
        <v>5662</v>
      </c>
      <c r="B4369" s="1" t="s">
        <v>645</v>
      </c>
      <c r="C4369" s="1" t="s">
        <v>218</v>
      </c>
      <c r="D4369" s="1" t="s">
        <v>153</v>
      </c>
      <c r="E4369" s="1" t="s">
        <v>631</v>
      </c>
      <c r="F4369" s="1" t="s">
        <v>2549</v>
      </c>
      <c r="G4369" s="1" t="s">
        <v>19158</v>
      </c>
      <c r="H4369" s="1" t="s">
        <v>19159</v>
      </c>
      <c r="I4369" s="4">
        <v>84.20976851851852</v>
      </c>
      <c r="J4369" s="1">
        <v>924.65</v>
      </c>
      <c r="K4369" s="1">
        <v>123.53</v>
      </c>
      <c r="M4369" s="10">
        <f t="array" ref="M4369">_xlfn.XLOOKUP(A4369,subscriptions!B4369:B10004,subscriptions!D4369:D10004)</f>
        <v>120</v>
      </c>
      <c r="N4369" s="10">
        <f t="array" ref="N4369">_xlfn.XLOOKUP(A4369,subscriptions!B4369:B10004,subscriptions!G4369:G10004)</f>
        <v>0</v>
      </c>
      <c r="O4369" s="10">
        <v>120.0</v>
      </c>
      <c r="P4369" s="10" t="str">
        <f t="array" ref="P4369">_xlfn.XLOOKUP(A4369,subscriptions!B4369:B10004,subscriptions!C4369:C10004)</f>
        <v>Residential</v>
      </c>
      <c r="Q4369" s="10" t="s">
        <v>173</v>
      </c>
      <c r="R4369" s="10" t="s">
        <v>212</v>
      </c>
      <c r="S4369" s="10" t="s">
        <v>353</v>
      </c>
    </row>
    <row r="4370">
      <c r="A4370" s="1" t="s">
        <v>5663</v>
      </c>
      <c r="B4370" s="1" t="s">
        <v>409</v>
      </c>
      <c r="C4370" s="1" t="s">
        <v>441</v>
      </c>
      <c r="D4370" s="1" t="s">
        <v>27</v>
      </c>
      <c r="E4370" s="1" t="s">
        <v>631</v>
      </c>
      <c r="F4370" s="1" t="s">
        <v>943</v>
      </c>
      <c r="G4370" s="1" t="s">
        <v>19160</v>
      </c>
      <c r="H4370" s="1" t="s">
        <v>19161</v>
      </c>
      <c r="I4370" s="4">
        <v>84.17247685185185</v>
      </c>
      <c r="J4370" s="1">
        <v>317.55</v>
      </c>
      <c r="K4370" s="1">
        <v>62.14</v>
      </c>
      <c r="M4370" s="10">
        <f t="array" ref="M4370">_xlfn.XLOOKUP(A4370,subscriptions!B4370:B10004,subscriptions!D4370:D10004)</f>
        <v>80</v>
      </c>
      <c r="N4370" s="10">
        <f t="array" ref="N4370">_xlfn.XLOOKUP(A4370,subscriptions!B4370:B10004,subscriptions!G4370:G10004)</f>
        <v>5</v>
      </c>
      <c r="O4370" s="10">
        <v>76.0</v>
      </c>
      <c r="P4370" s="10" t="str">
        <f t="array" ref="P4370">_xlfn.XLOOKUP(A4370,subscriptions!B4370:B10004,subscriptions!C4370:C10004)</f>
        <v>Roam</v>
      </c>
      <c r="Q4370" s="10" t="s">
        <v>194</v>
      </c>
      <c r="R4370" s="10" t="s">
        <v>148</v>
      </c>
      <c r="S4370" s="10" t="s">
        <v>1637</v>
      </c>
    </row>
    <row r="4371">
      <c r="A4371" s="1" t="s">
        <v>5664</v>
      </c>
      <c r="B4371" s="1" t="s">
        <v>439</v>
      </c>
      <c r="C4371" s="1" t="s">
        <v>178</v>
      </c>
      <c r="D4371" s="1" t="s">
        <v>153</v>
      </c>
      <c r="E4371" s="1" t="s">
        <v>631</v>
      </c>
      <c r="F4371" s="1" t="s">
        <v>1115</v>
      </c>
      <c r="G4371" s="1" t="s">
        <v>19162</v>
      </c>
      <c r="H4371" s="1" t="s">
        <v>19163</v>
      </c>
      <c r="I4371" s="4">
        <v>84.25231481481481</v>
      </c>
      <c r="J4371" s="1">
        <v>355.86</v>
      </c>
      <c r="K4371" s="1">
        <v>76.91</v>
      </c>
      <c r="M4371" s="10">
        <f t="array" ref="M4371">_xlfn.XLOOKUP(A4371,subscriptions!B4371:B10004,subscriptions!D4371:D10004)</f>
        <v>120</v>
      </c>
      <c r="N4371" s="10">
        <f t="array" ref="N4371">_xlfn.XLOOKUP(A4371,subscriptions!B4371:B10004,subscriptions!G4371:G10004)</f>
        <v>10</v>
      </c>
      <c r="O4371" s="10">
        <v>108.0</v>
      </c>
      <c r="P4371" s="10" t="str">
        <f t="array" ref="P4371">_xlfn.XLOOKUP(A4371,subscriptions!B4371:B10004,subscriptions!C4371:C10004)</f>
        <v>Residential</v>
      </c>
      <c r="Q4371" s="10" t="s">
        <v>128</v>
      </c>
      <c r="R4371" s="10" t="s">
        <v>212</v>
      </c>
      <c r="S4371" s="10" t="s">
        <v>1008</v>
      </c>
    </row>
    <row r="4372">
      <c r="A4372" s="1" t="s">
        <v>5665</v>
      </c>
      <c r="B4372" s="1" t="s">
        <v>375</v>
      </c>
      <c r="C4372" s="1" t="s">
        <v>800</v>
      </c>
      <c r="D4372" s="1" t="s">
        <v>27</v>
      </c>
      <c r="E4372" s="1" t="s">
        <v>332</v>
      </c>
      <c r="F4372" s="1" t="s">
        <v>2415</v>
      </c>
      <c r="G4372" s="1" t="s">
        <v>19164</v>
      </c>
      <c r="H4372" s="1" t="s">
        <v>19165</v>
      </c>
      <c r="I4372" s="4">
        <v>84.33716435185185</v>
      </c>
      <c r="J4372" s="1">
        <v>389.02</v>
      </c>
      <c r="K4372" s="1">
        <v>52.88</v>
      </c>
      <c r="M4372" s="10">
        <f t="array" ref="M4372">_xlfn.XLOOKUP(A4372,subscriptions!B4372:B10004,subscriptions!D4372:D10004)</f>
        <v>120</v>
      </c>
      <c r="N4372" s="10">
        <f t="array" ref="N4372">_xlfn.XLOOKUP(A4372,subscriptions!B4372:B10004,subscriptions!G4372:G10004)</f>
        <v>20</v>
      </c>
      <c r="O4372" s="10">
        <v>96.0</v>
      </c>
      <c r="P4372" s="10" t="str">
        <f t="array" ref="P4372">_xlfn.XLOOKUP(A4372,subscriptions!B4372:B10004,subscriptions!C4372:C10004)</f>
        <v>Residential</v>
      </c>
      <c r="Q4372" s="10" t="s">
        <v>128</v>
      </c>
      <c r="R4372" s="10" t="s">
        <v>148</v>
      </c>
      <c r="S4372" s="10" t="s">
        <v>968</v>
      </c>
    </row>
    <row r="4373">
      <c r="A4373" s="1" t="s">
        <v>5666</v>
      </c>
      <c r="B4373" s="1" t="s">
        <v>700</v>
      </c>
      <c r="C4373" s="1" t="s">
        <v>218</v>
      </c>
      <c r="D4373" s="1" t="s">
        <v>153</v>
      </c>
      <c r="E4373" s="1" t="s">
        <v>179</v>
      </c>
      <c r="F4373" s="1" t="s">
        <v>901</v>
      </c>
      <c r="G4373" s="1" t="s">
        <v>19166</v>
      </c>
      <c r="H4373" s="1" t="s">
        <v>19167</v>
      </c>
      <c r="I4373" s="4">
        <v>84.25237268518518</v>
      </c>
      <c r="J4373" s="1">
        <v>783.37</v>
      </c>
      <c r="K4373" s="1">
        <v>103.44</v>
      </c>
      <c r="L4373" s="1">
        <v>100.0</v>
      </c>
      <c r="M4373" s="10">
        <f t="array" ref="M4373">_xlfn.XLOOKUP(A4373,subscriptions!B4373:B10004,subscriptions!D4373:D10004)</f>
        <v>120</v>
      </c>
      <c r="N4373" s="10">
        <f t="array" ref="N4373">_xlfn.XLOOKUP(A4373,subscriptions!B4373:B10004,subscriptions!G4373:G10004)</f>
        <v>0</v>
      </c>
      <c r="O4373" s="10">
        <v>120.0</v>
      </c>
      <c r="P4373" s="10" t="str">
        <f t="array" ref="P4373">_xlfn.XLOOKUP(A4373,subscriptions!B4373:B10004,subscriptions!C4373:C10004)</f>
        <v>Residential</v>
      </c>
      <c r="Q4373" s="10" t="s">
        <v>173</v>
      </c>
      <c r="R4373" s="10" t="s">
        <v>212</v>
      </c>
      <c r="S4373" s="10" t="s">
        <v>1008</v>
      </c>
    </row>
    <row r="4374">
      <c r="A4374" s="1" t="s">
        <v>5667</v>
      </c>
      <c r="B4374" s="1" t="s">
        <v>2521</v>
      </c>
      <c r="C4374" s="1" t="s">
        <v>658</v>
      </c>
      <c r="D4374" s="1" t="s">
        <v>153</v>
      </c>
      <c r="E4374" s="1" t="s">
        <v>28</v>
      </c>
      <c r="F4374" s="1" t="s">
        <v>687</v>
      </c>
      <c r="G4374" s="1" t="s">
        <v>19168</v>
      </c>
      <c r="H4374" s="1" t="s">
        <v>19169</v>
      </c>
      <c r="I4374" s="4">
        <v>84.33833333333334</v>
      </c>
      <c r="J4374" s="1">
        <v>128.76</v>
      </c>
      <c r="K4374" s="1">
        <v>27.99</v>
      </c>
      <c r="M4374" s="10">
        <f t="array" ref="M4374">_xlfn.XLOOKUP(A4374,subscriptions!B4374:B10004,subscriptions!D4374:D10004)</f>
        <v>120</v>
      </c>
      <c r="N4374" s="10">
        <f t="array" ref="N4374">_xlfn.XLOOKUP(A4374,subscriptions!B4374:B10004,subscriptions!G4374:G10004)</f>
        <v>5</v>
      </c>
      <c r="O4374" s="10">
        <v>114.0</v>
      </c>
      <c r="P4374" s="10" t="str">
        <f t="array" ref="P4374">_xlfn.XLOOKUP(A4374,subscriptions!B4374:B10004,subscriptions!C4374:C10004)</f>
        <v>Residential</v>
      </c>
      <c r="Q4374" s="10" t="s">
        <v>194</v>
      </c>
      <c r="R4374" s="10" t="s">
        <v>212</v>
      </c>
      <c r="S4374" s="10" t="s">
        <v>2086</v>
      </c>
    </row>
    <row r="4375">
      <c r="A4375" s="1" t="s">
        <v>5668</v>
      </c>
      <c r="B4375" s="1" t="s">
        <v>748</v>
      </c>
      <c r="C4375" s="1" t="s">
        <v>473</v>
      </c>
      <c r="D4375" s="1" t="s">
        <v>27</v>
      </c>
      <c r="E4375" s="1" t="s">
        <v>280</v>
      </c>
      <c r="F4375" s="1" t="s">
        <v>1706</v>
      </c>
      <c r="G4375" s="1" t="s">
        <v>19170</v>
      </c>
      <c r="H4375" s="1" t="s">
        <v>19171</v>
      </c>
      <c r="I4375" s="4">
        <v>84.25695601851852</v>
      </c>
      <c r="J4375" s="1">
        <v>810.73</v>
      </c>
      <c r="K4375" s="1">
        <v>136.4</v>
      </c>
      <c r="M4375" s="10">
        <f t="array" ref="M4375">_xlfn.XLOOKUP(A4375,subscriptions!B4375:B10004,subscriptions!D4375:D10004)</f>
        <v>120</v>
      </c>
      <c r="N4375" s="10">
        <f t="array" ref="N4375">_xlfn.XLOOKUP(A4375,subscriptions!B4375:B10004,subscriptions!G4375:G10004)</f>
        <v>10</v>
      </c>
      <c r="O4375" s="10">
        <v>108.0</v>
      </c>
      <c r="P4375" s="10" t="str">
        <f t="array" ref="P4375">_xlfn.XLOOKUP(A4375,subscriptions!B4375:B10004,subscriptions!C4375:C10004)</f>
        <v>Residential</v>
      </c>
      <c r="Q4375" s="10" t="s">
        <v>128</v>
      </c>
      <c r="R4375" s="10" t="s">
        <v>212</v>
      </c>
      <c r="S4375" s="10" t="s">
        <v>175</v>
      </c>
    </row>
    <row r="4376">
      <c r="A4376" s="1" t="s">
        <v>5669</v>
      </c>
      <c r="B4376" s="1" t="s">
        <v>686</v>
      </c>
      <c r="C4376" s="1" t="s">
        <v>658</v>
      </c>
      <c r="D4376" s="1" t="s">
        <v>153</v>
      </c>
      <c r="E4376" s="1" t="s">
        <v>179</v>
      </c>
      <c r="F4376" s="1" t="s">
        <v>1045</v>
      </c>
      <c r="G4376" s="1" t="s">
        <v>19172</v>
      </c>
      <c r="H4376" s="1" t="s">
        <v>19173</v>
      </c>
      <c r="I4376" s="4">
        <v>84.34193287037037</v>
      </c>
      <c r="J4376" s="1">
        <v>1125.26</v>
      </c>
      <c r="K4376" s="1">
        <v>154.4</v>
      </c>
      <c r="L4376" s="1">
        <v>100.0</v>
      </c>
      <c r="M4376" s="10">
        <f t="array" ref="M4376">_xlfn.XLOOKUP(A4376,subscriptions!B4376:B10004,subscriptions!D4376:D10004)</f>
        <v>120</v>
      </c>
      <c r="N4376" s="10">
        <f t="array" ref="N4376">_xlfn.XLOOKUP(A4376,subscriptions!B4376:B10004,subscriptions!G4376:G10004)</f>
        <v>20</v>
      </c>
      <c r="O4376" s="10">
        <v>96.0</v>
      </c>
      <c r="P4376" s="10" t="str">
        <f t="array" ref="P4376">_xlfn.XLOOKUP(A4376,subscriptions!B4376:B10004,subscriptions!C4376:C10004)</f>
        <v>Residential</v>
      </c>
      <c r="Q4376" s="10" t="s">
        <v>128</v>
      </c>
      <c r="R4376" s="10" t="s">
        <v>148</v>
      </c>
      <c r="S4376" s="10" t="s">
        <v>1703</v>
      </c>
    </row>
    <row r="4377">
      <c r="A4377" s="1" t="s">
        <v>5670</v>
      </c>
      <c r="B4377" s="1" t="s">
        <v>2327</v>
      </c>
      <c r="C4377" s="1" t="s">
        <v>1973</v>
      </c>
      <c r="D4377" s="1" t="s">
        <v>27</v>
      </c>
      <c r="E4377" s="1" t="s">
        <v>714</v>
      </c>
      <c r="F4377" s="1" t="s">
        <v>3419</v>
      </c>
      <c r="G4377" s="1" t="s">
        <v>19174</v>
      </c>
      <c r="H4377" s="1" t="s">
        <v>19175</v>
      </c>
      <c r="I4377" s="4">
        <v>84.37797453703703</v>
      </c>
      <c r="J4377" s="1">
        <v>1040.42</v>
      </c>
      <c r="K4377" s="1">
        <v>268.58</v>
      </c>
      <c r="M4377" s="10">
        <f t="array" ref="M4377">_xlfn.XLOOKUP(A4377,subscriptions!B4377:B10004,subscriptions!D4377:D10004)</f>
        <v>120</v>
      </c>
      <c r="N4377" s="10">
        <f t="array" ref="N4377">_xlfn.XLOOKUP(A4377,subscriptions!B4377:B10004,subscriptions!G4377:G10004)</f>
        <v>0</v>
      </c>
      <c r="O4377" s="10">
        <v>120.0</v>
      </c>
      <c r="P4377" s="10" t="str">
        <f t="array" ref="P4377">_xlfn.XLOOKUP(A4377,subscriptions!B4377:B10004,subscriptions!C4377:C10004)</f>
        <v>Residential</v>
      </c>
      <c r="Q4377" s="10" t="s">
        <v>173</v>
      </c>
      <c r="R4377" s="10" t="s">
        <v>212</v>
      </c>
      <c r="S4377" s="10" t="s">
        <v>1302</v>
      </c>
    </row>
    <row r="4378">
      <c r="A4378" s="1" t="s">
        <v>5671</v>
      </c>
      <c r="B4378" s="1" t="s">
        <v>2788</v>
      </c>
      <c r="C4378" s="1" t="s">
        <v>261</v>
      </c>
      <c r="D4378" s="1" t="s">
        <v>153</v>
      </c>
      <c r="E4378" s="1" t="s">
        <v>332</v>
      </c>
      <c r="F4378" s="1" t="s">
        <v>736</v>
      </c>
      <c r="G4378" s="1" t="s">
        <v>19176</v>
      </c>
      <c r="H4378" s="1" t="s">
        <v>19177</v>
      </c>
      <c r="I4378" s="4">
        <v>84.37796296296297</v>
      </c>
      <c r="J4378" s="1">
        <v>773.8</v>
      </c>
      <c r="K4378" s="1">
        <v>174.21</v>
      </c>
      <c r="M4378" s="10">
        <f t="array" ref="M4378">_xlfn.XLOOKUP(A4378,subscriptions!B4378:B10004,subscriptions!D4378:D10004)</f>
        <v>80</v>
      </c>
      <c r="N4378" s="10">
        <f t="array" ref="N4378">_xlfn.XLOOKUP(A4378,subscriptions!B4378:B10004,subscriptions!G4378:G10004)</f>
        <v>5</v>
      </c>
      <c r="O4378" s="10">
        <v>76.0</v>
      </c>
      <c r="P4378" s="10" t="str">
        <f t="array" ref="P4378">_xlfn.XLOOKUP(A4378,subscriptions!B4378:B10004,subscriptions!C4378:C10004)</f>
        <v>Roam</v>
      </c>
      <c r="Q4378" s="10" t="s">
        <v>194</v>
      </c>
      <c r="R4378" s="10" t="s">
        <v>148</v>
      </c>
      <c r="S4378" s="10" t="s">
        <v>1302</v>
      </c>
    </row>
    <row r="4379">
      <c r="A4379" s="1" t="s">
        <v>5673</v>
      </c>
      <c r="B4379" s="1" t="s">
        <v>1414</v>
      </c>
      <c r="C4379" s="1" t="s">
        <v>827</v>
      </c>
      <c r="D4379" s="1" t="s">
        <v>27</v>
      </c>
      <c r="E4379" s="1" t="s">
        <v>111</v>
      </c>
      <c r="F4379" s="1" t="s">
        <v>1855</v>
      </c>
      <c r="G4379" s="1" t="s">
        <v>19178</v>
      </c>
      <c r="H4379" s="1" t="s">
        <v>19179</v>
      </c>
      <c r="I4379" s="4">
        <v>84.340625</v>
      </c>
      <c r="J4379" s="1">
        <v>2790.89</v>
      </c>
      <c r="K4379" s="1">
        <v>605.13</v>
      </c>
      <c r="M4379" s="10">
        <f t="array" ref="M4379">_xlfn.XLOOKUP(A4379,subscriptions!B4379:B10004,subscriptions!D4379:D10004)</f>
        <v>80</v>
      </c>
      <c r="N4379" s="10">
        <f t="array" ref="N4379">_xlfn.XLOOKUP(A4379,subscriptions!B4379:B10004,subscriptions!G4379:G10004)</f>
        <v>10</v>
      </c>
      <c r="O4379" s="10">
        <v>72.0</v>
      </c>
      <c r="P4379" s="10" t="str">
        <f t="array" ref="P4379">_xlfn.XLOOKUP(A4379,subscriptions!B4379:B10004,subscriptions!C4379:C10004)</f>
        <v>Roam</v>
      </c>
      <c r="Q4379" s="10" t="s">
        <v>128</v>
      </c>
      <c r="R4379" s="10" t="s">
        <v>148</v>
      </c>
      <c r="S4379" s="10" t="s">
        <v>616</v>
      </c>
    </row>
    <row r="4380">
      <c r="A4380" s="1" t="s">
        <v>5675</v>
      </c>
      <c r="B4380" s="1" t="s">
        <v>278</v>
      </c>
      <c r="C4380" s="1" t="s">
        <v>524</v>
      </c>
      <c r="D4380" s="1" t="s">
        <v>27</v>
      </c>
      <c r="E4380" s="1" t="s">
        <v>262</v>
      </c>
      <c r="F4380" s="1" t="s">
        <v>2985</v>
      </c>
      <c r="G4380" s="1" t="s">
        <v>19180</v>
      </c>
      <c r="H4380" s="1" t="s">
        <v>19181</v>
      </c>
      <c r="I4380" s="4">
        <v>84.21354166666667</v>
      </c>
      <c r="J4380" s="1">
        <v>285.55</v>
      </c>
      <c r="K4380" s="1">
        <v>41.59</v>
      </c>
      <c r="M4380" s="10">
        <f t="array" ref="M4380">_xlfn.XLOOKUP(A4380,subscriptions!B4380:B10004,subscriptions!D4380:D10004)</f>
        <v>80</v>
      </c>
      <c r="N4380" s="10">
        <f t="array" ref="N4380">_xlfn.XLOOKUP(A4380,subscriptions!B4380:B10004,subscriptions!G4380:G10004)</f>
        <v>20</v>
      </c>
      <c r="O4380" s="10">
        <v>64.0</v>
      </c>
      <c r="P4380" s="10" t="str">
        <f t="array" ref="P4380">_xlfn.XLOOKUP(A4380,subscriptions!B4380:B10004,subscriptions!C4380:C10004)</f>
        <v>Roam</v>
      </c>
      <c r="Q4380" s="10" t="s">
        <v>128</v>
      </c>
      <c r="R4380" s="10" t="s">
        <v>148</v>
      </c>
      <c r="S4380" s="10" t="s">
        <v>1915</v>
      </c>
    </row>
    <row r="4381">
      <c r="A4381" s="1" t="s">
        <v>5676</v>
      </c>
      <c r="B4381" s="1" t="s">
        <v>842</v>
      </c>
      <c r="C4381" s="1" t="s">
        <v>296</v>
      </c>
      <c r="D4381" s="1" t="s">
        <v>27</v>
      </c>
      <c r="E4381" s="1" t="s">
        <v>262</v>
      </c>
      <c r="F4381" s="1" t="s">
        <v>263</v>
      </c>
      <c r="G4381" s="1" t="s">
        <v>19182</v>
      </c>
      <c r="H4381" s="1" t="s">
        <v>19183</v>
      </c>
      <c r="I4381" s="4">
        <v>84.38363425925925</v>
      </c>
      <c r="J4381" s="1">
        <v>1106.91</v>
      </c>
      <c r="K4381" s="1">
        <v>262.34</v>
      </c>
      <c r="M4381" s="10">
        <f t="array" ref="M4381">_xlfn.XLOOKUP(A4381,subscriptions!B4381:B10004,subscriptions!D4381:D10004)</f>
        <v>120</v>
      </c>
      <c r="N4381" s="10">
        <f t="array" ref="N4381">_xlfn.XLOOKUP(A4381,subscriptions!B4381:B10004,subscriptions!G4381:G10004)</f>
        <v>0</v>
      </c>
      <c r="O4381" s="10">
        <v>120.0</v>
      </c>
      <c r="P4381" s="10" t="str">
        <f t="array" ref="P4381">_xlfn.XLOOKUP(A4381,subscriptions!B4381:B10004,subscriptions!C4381:C10004)</f>
        <v>Residential</v>
      </c>
      <c r="Q4381" s="10" t="s">
        <v>173</v>
      </c>
      <c r="R4381" s="10" t="s">
        <v>212</v>
      </c>
      <c r="S4381" s="10" t="s">
        <v>882</v>
      </c>
    </row>
    <row r="4382">
      <c r="A4382" s="1" t="s">
        <v>5677</v>
      </c>
      <c r="B4382" s="1" t="s">
        <v>1460</v>
      </c>
      <c r="C4382" s="1" t="s">
        <v>1142</v>
      </c>
      <c r="D4382" s="1" t="s">
        <v>27</v>
      </c>
      <c r="E4382" s="1" t="s">
        <v>631</v>
      </c>
      <c r="F4382" s="1" t="s">
        <v>943</v>
      </c>
      <c r="G4382" s="1" t="s">
        <v>19184</v>
      </c>
      <c r="H4382" s="1" t="s">
        <v>19185</v>
      </c>
      <c r="I4382" s="4">
        <v>84.42027777777778</v>
      </c>
      <c r="J4382" s="1">
        <v>146.07</v>
      </c>
      <c r="K4382" s="1">
        <v>30.31</v>
      </c>
      <c r="M4382" s="10">
        <f t="array" ref="M4382">_xlfn.XLOOKUP(A4382,subscriptions!B4382:B10004,subscriptions!D4382:D10004)</f>
        <v>50</v>
      </c>
      <c r="N4382" s="10">
        <f t="array" ref="N4382">_xlfn.XLOOKUP(A4382,subscriptions!B4382:B10004,subscriptions!G4382:G10004)</f>
        <v>5</v>
      </c>
      <c r="O4382" s="10">
        <v>47.5</v>
      </c>
      <c r="P4382" s="10" t="str">
        <f t="array" ref="P4382">_xlfn.XLOOKUP(A4382,subscriptions!B4382:B10004,subscriptions!C4382:C10004)</f>
        <v>Mini</v>
      </c>
      <c r="Q4382" s="10" t="s">
        <v>194</v>
      </c>
      <c r="R4382" s="10" t="s">
        <v>148</v>
      </c>
      <c r="S4382" s="10" t="s">
        <v>940</v>
      </c>
    </row>
    <row r="4383">
      <c r="A4383" s="1" t="s">
        <v>5678</v>
      </c>
      <c r="B4383" s="1" t="s">
        <v>1664</v>
      </c>
      <c r="C4383" s="1" t="s">
        <v>920</v>
      </c>
      <c r="D4383" s="1" t="s">
        <v>153</v>
      </c>
      <c r="E4383" s="1" t="s">
        <v>280</v>
      </c>
      <c r="F4383" s="1" t="s">
        <v>1665</v>
      </c>
      <c r="G4383" s="1" t="s">
        <v>19186</v>
      </c>
      <c r="H4383" s="1" t="s">
        <v>19187</v>
      </c>
      <c r="I4383" s="4">
        <v>84.3785300925926</v>
      </c>
      <c r="J4383" s="1">
        <v>160.72</v>
      </c>
      <c r="K4383" s="1">
        <v>41.64</v>
      </c>
      <c r="M4383" s="10">
        <f t="array" ref="M4383">_xlfn.XLOOKUP(A4383,subscriptions!B4383:B10004,subscriptions!D4383:D10004)</f>
        <v>120</v>
      </c>
      <c r="N4383" s="10">
        <f t="array" ref="N4383">_xlfn.XLOOKUP(A4383,subscriptions!B4383:B10004,subscriptions!G4383:G10004)</f>
        <v>10</v>
      </c>
      <c r="O4383" s="10">
        <v>108.0</v>
      </c>
      <c r="P4383" s="10" t="str">
        <f t="array" ref="P4383">_xlfn.XLOOKUP(A4383,subscriptions!B4383:B10004,subscriptions!C4383:C10004)</f>
        <v>Residential</v>
      </c>
      <c r="Q4383" s="10" t="s">
        <v>128</v>
      </c>
      <c r="R4383" s="10" t="s">
        <v>212</v>
      </c>
      <c r="S4383" s="10" t="s">
        <v>1622</v>
      </c>
    </row>
    <row r="4384">
      <c r="A4384" s="1" t="s">
        <v>5679</v>
      </c>
      <c r="B4384" s="1" t="s">
        <v>555</v>
      </c>
      <c r="C4384" s="1" t="s">
        <v>1415</v>
      </c>
      <c r="D4384" s="1" t="s">
        <v>153</v>
      </c>
      <c r="E4384" s="1" t="s">
        <v>714</v>
      </c>
      <c r="F4384" s="1" t="s">
        <v>828</v>
      </c>
      <c r="G4384" s="1" t="s">
        <v>19188</v>
      </c>
      <c r="H4384" s="1" t="s">
        <v>19189</v>
      </c>
      <c r="I4384" s="4">
        <v>84.25078703703704</v>
      </c>
      <c r="J4384" s="1">
        <v>1329.5</v>
      </c>
      <c r="K4384" s="1">
        <v>204.2</v>
      </c>
      <c r="M4384" s="10">
        <f t="array" ref="M4384">_xlfn.XLOOKUP(A4384,subscriptions!B4384:B10004,subscriptions!D4384:D10004)</f>
        <v>80</v>
      </c>
      <c r="N4384" s="10">
        <f t="array" ref="N4384">_xlfn.XLOOKUP(A4384,subscriptions!B4384:B10004,subscriptions!G4384:G10004)</f>
        <v>20</v>
      </c>
      <c r="O4384" s="10">
        <v>64.0</v>
      </c>
      <c r="P4384" s="10" t="str">
        <f t="array" ref="P4384">_xlfn.XLOOKUP(A4384,subscriptions!B4384:B10004,subscriptions!C4384:C10004)</f>
        <v>Roam</v>
      </c>
      <c r="Q4384" s="10" t="s">
        <v>128</v>
      </c>
      <c r="R4384" s="10" t="s">
        <v>148</v>
      </c>
      <c r="S4384" s="10" t="s">
        <v>1691</v>
      </c>
    </row>
    <row r="4385">
      <c r="A4385" s="1" t="s">
        <v>5680</v>
      </c>
      <c r="B4385" s="1" t="s">
        <v>4509</v>
      </c>
      <c r="C4385" s="1" t="s">
        <v>492</v>
      </c>
      <c r="D4385" s="1" t="s">
        <v>153</v>
      </c>
      <c r="E4385" s="1" t="s">
        <v>111</v>
      </c>
      <c r="F4385" s="1" t="s">
        <v>1227</v>
      </c>
      <c r="G4385" s="1" t="s">
        <v>19190</v>
      </c>
      <c r="H4385" s="1" t="s">
        <v>19191</v>
      </c>
      <c r="I4385" s="4">
        <v>84.38144675925926</v>
      </c>
      <c r="J4385" s="1">
        <v>1302.13</v>
      </c>
      <c r="K4385" s="1">
        <v>323.08</v>
      </c>
      <c r="M4385" s="10">
        <f t="array" ref="M4385">_xlfn.XLOOKUP(A4385,subscriptions!B4385:B10004,subscriptions!D4385:D10004)</f>
        <v>120</v>
      </c>
      <c r="N4385" s="10">
        <f t="array" ref="N4385">_xlfn.XLOOKUP(A4385,subscriptions!B4385:B10004,subscriptions!G4385:G10004)</f>
        <v>0</v>
      </c>
      <c r="O4385" s="10">
        <v>120.0</v>
      </c>
      <c r="P4385" s="10" t="str">
        <f t="array" ref="P4385">_xlfn.XLOOKUP(A4385,subscriptions!B4385:B10004,subscriptions!C4385:C10004)</f>
        <v>Residential</v>
      </c>
      <c r="Q4385" s="10" t="s">
        <v>173</v>
      </c>
      <c r="R4385" s="10" t="s">
        <v>212</v>
      </c>
      <c r="S4385" s="10" t="s">
        <v>1789</v>
      </c>
    </row>
    <row r="4386">
      <c r="A4386" s="1" t="s">
        <v>5681</v>
      </c>
      <c r="B4386" s="1" t="s">
        <v>1262</v>
      </c>
      <c r="C4386" s="1" t="s">
        <v>827</v>
      </c>
      <c r="D4386" s="1" t="s">
        <v>27</v>
      </c>
      <c r="E4386" s="1" t="s">
        <v>111</v>
      </c>
      <c r="F4386" s="1" t="s">
        <v>135</v>
      </c>
      <c r="G4386" s="1" t="s">
        <v>19192</v>
      </c>
      <c r="H4386" s="1" t="s">
        <v>19193</v>
      </c>
      <c r="I4386" s="4">
        <v>84.16835648148148</v>
      </c>
      <c r="J4386" s="1">
        <v>3206.01</v>
      </c>
      <c r="K4386" s="1">
        <v>665.32</v>
      </c>
      <c r="M4386" s="10">
        <f t="array" ref="M4386">_xlfn.XLOOKUP(A4386,subscriptions!B4386:B10004,subscriptions!D4386:D10004)</f>
        <v>120</v>
      </c>
      <c r="N4386" s="10">
        <f t="array" ref="N4386">_xlfn.XLOOKUP(A4386,subscriptions!B4386:B10004,subscriptions!G4386:G10004)</f>
        <v>5</v>
      </c>
      <c r="O4386" s="10">
        <v>114.0</v>
      </c>
      <c r="P4386" s="10" t="str">
        <f t="array" ref="P4386">_xlfn.XLOOKUP(A4386,subscriptions!B4386:B10004,subscriptions!C4386:C10004)</f>
        <v>Residential</v>
      </c>
      <c r="Q4386" s="10" t="s">
        <v>194</v>
      </c>
      <c r="R4386" s="10" t="s">
        <v>212</v>
      </c>
      <c r="S4386" s="10" t="s">
        <v>1042</v>
      </c>
    </row>
    <row r="4387">
      <c r="A4387" s="1" t="s">
        <v>5683</v>
      </c>
      <c r="B4387" s="1" t="s">
        <v>1664</v>
      </c>
      <c r="C4387" s="1" t="s">
        <v>391</v>
      </c>
      <c r="D4387" s="1" t="s">
        <v>153</v>
      </c>
      <c r="E4387" s="1" t="s">
        <v>714</v>
      </c>
      <c r="F4387" s="1" t="s">
        <v>3419</v>
      </c>
      <c r="G4387" s="1" t="s">
        <v>19194</v>
      </c>
      <c r="H4387" s="1" t="s">
        <v>19195</v>
      </c>
      <c r="I4387" s="4">
        <v>84.2530324074074</v>
      </c>
      <c r="J4387" s="1">
        <v>1274.24</v>
      </c>
      <c r="K4387" s="1">
        <v>122.62</v>
      </c>
      <c r="M4387" s="10">
        <f t="array" ref="M4387">_xlfn.XLOOKUP(A4387,subscriptions!B4387:B10004,subscriptions!D4387:D10004)</f>
        <v>120</v>
      </c>
      <c r="N4387" s="10">
        <f t="array" ref="N4387">_xlfn.XLOOKUP(A4387,subscriptions!B4387:B10004,subscriptions!G4387:G10004)</f>
        <v>10</v>
      </c>
      <c r="O4387" s="10">
        <v>108.0</v>
      </c>
      <c r="P4387" s="10" t="str">
        <f t="array" ref="P4387">_xlfn.XLOOKUP(A4387,subscriptions!B4387:B10004,subscriptions!C4387:C10004)</f>
        <v>Residential</v>
      </c>
      <c r="Q4387" s="10" t="s">
        <v>128</v>
      </c>
      <c r="R4387" s="10" t="s">
        <v>212</v>
      </c>
      <c r="S4387" s="10" t="s">
        <v>916</v>
      </c>
    </row>
    <row r="4388">
      <c r="A4388" s="1" t="s">
        <v>5685</v>
      </c>
      <c r="B4388" s="1" t="s">
        <v>1491</v>
      </c>
      <c r="C4388" s="1" t="s">
        <v>2483</v>
      </c>
      <c r="D4388" s="1" t="s">
        <v>153</v>
      </c>
      <c r="E4388" s="1" t="s">
        <v>262</v>
      </c>
      <c r="F4388" s="1" t="s">
        <v>2112</v>
      </c>
      <c r="G4388" s="1" t="s">
        <v>19196</v>
      </c>
      <c r="H4388" s="1" t="s">
        <v>19197</v>
      </c>
      <c r="I4388" s="4">
        <v>84.1752662037037</v>
      </c>
      <c r="J4388" s="1">
        <v>4870.5</v>
      </c>
      <c r="K4388" s="1">
        <v>1113.4</v>
      </c>
      <c r="M4388" s="10">
        <f t="array" ref="M4388">_xlfn.XLOOKUP(A4388,subscriptions!B4388:B10004,subscriptions!D4388:D10004)</f>
        <v>120</v>
      </c>
      <c r="N4388" s="10">
        <f t="array" ref="N4388">_xlfn.XLOOKUP(A4388,subscriptions!B4388:B10004,subscriptions!G4388:G10004)</f>
        <v>20</v>
      </c>
      <c r="O4388" s="10">
        <v>96.0</v>
      </c>
      <c r="P4388" s="10" t="str">
        <f t="array" ref="P4388">_xlfn.XLOOKUP(A4388,subscriptions!B4388:B10004,subscriptions!C4388:C10004)</f>
        <v>Residential</v>
      </c>
      <c r="Q4388" s="10" t="s">
        <v>128</v>
      </c>
      <c r="R4388" s="10" t="s">
        <v>148</v>
      </c>
      <c r="S4388" s="10" t="s">
        <v>1198</v>
      </c>
    </row>
    <row r="4389">
      <c r="A4389" s="1" t="s">
        <v>5686</v>
      </c>
      <c r="B4389" s="1" t="s">
        <v>573</v>
      </c>
      <c r="C4389" s="1" t="s">
        <v>920</v>
      </c>
      <c r="D4389" s="1" t="s">
        <v>27</v>
      </c>
      <c r="E4389" s="1" t="s">
        <v>179</v>
      </c>
      <c r="F4389" s="1" t="s">
        <v>1045</v>
      </c>
      <c r="G4389" s="1" t="s">
        <v>19198</v>
      </c>
      <c r="H4389" s="1" t="s">
        <v>19199</v>
      </c>
      <c r="I4389" s="4">
        <v>84.21144675925926</v>
      </c>
      <c r="J4389" s="1">
        <v>124.88</v>
      </c>
      <c r="K4389" s="1">
        <v>17.26</v>
      </c>
      <c r="L4389" s="1">
        <v>100.0</v>
      </c>
      <c r="M4389" s="10">
        <f t="array" ref="M4389">_xlfn.XLOOKUP(A4389,subscriptions!B4389:B10004,subscriptions!D4389:D10004)</f>
        <v>250</v>
      </c>
      <c r="N4389" s="10">
        <f t="array" ref="N4389">_xlfn.XLOOKUP(A4389,subscriptions!B4389:B10004,subscriptions!G4389:G10004)</f>
        <v>0</v>
      </c>
      <c r="O4389" s="10">
        <v>250.0</v>
      </c>
      <c r="P4389" s="10" t="str">
        <f t="array" ref="P4389">_xlfn.XLOOKUP(A4389,subscriptions!B4389:B10004,subscriptions!C4389:C10004)</f>
        <v>Business</v>
      </c>
      <c r="Q4389" s="10" t="s">
        <v>173</v>
      </c>
      <c r="R4389" s="10" t="s">
        <v>129</v>
      </c>
      <c r="S4389" s="10" t="s">
        <v>438</v>
      </c>
    </row>
    <row r="4390">
      <c r="A4390" s="1" t="s">
        <v>5687</v>
      </c>
      <c r="B4390" s="1" t="s">
        <v>2279</v>
      </c>
      <c r="C4390" s="1" t="s">
        <v>426</v>
      </c>
      <c r="D4390" s="1" t="s">
        <v>153</v>
      </c>
      <c r="E4390" s="1" t="s">
        <v>28</v>
      </c>
      <c r="F4390" s="1" t="s">
        <v>1639</v>
      </c>
      <c r="G4390" s="1" t="s">
        <v>19200</v>
      </c>
      <c r="H4390" s="1" t="s">
        <v>19201</v>
      </c>
      <c r="I4390" s="4">
        <v>84.17238425925926</v>
      </c>
      <c r="J4390" s="1">
        <v>204.72</v>
      </c>
      <c r="K4390" s="1">
        <v>21.27</v>
      </c>
      <c r="M4390" s="10">
        <f t="array" ref="M4390">_xlfn.XLOOKUP(A4390,subscriptions!B4390:B10004,subscriptions!D4390:D10004)</f>
        <v>80</v>
      </c>
      <c r="N4390" s="10">
        <f t="array" ref="N4390">_xlfn.XLOOKUP(A4390,subscriptions!B4390:B10004,subscriptions!G4390:G10004)</f>
        <v>5</v>
      </c>
      <c r="O4390" s="10">
        <v>76.0</v>
      </c>
      <c r="P4390" s="10" t="str">
        <f t="array" ref="P4390">_xlfn.XLOOKUP(A4390,subscriptions!B4390:B10004,subscriptions!C4390:C10004)</f>
        <v>Roam</v>
      </c>
      <c r="Q4390" s="10" t="s">
        <v>194</v>
      </c>
      <c r="R4390" s="10" t="s">
        <v>148</v>
      </c>
      <c r="S4390" s="10" t="s">
        <v>1637</v>
      </c>
    </row>
    <row r="4391">
      <c r="A4391" s="1" t="s">
        <v>5688</v>
      </c>
      <c r="B4391" s="1" t="s">
        <v>312</v>
      </c>
      <c r="C4391" s="1" t="s">
        <v>456</v>
      </c>
      <c r="D4391" s="1" t="s">
        <v>153</v>
      </c>
      <c r="E4391" s="1" t="s">
        <v>332</v>
      </c>
      <c r="F4391" s="1" t="s">
        <v>427</v>
      </c>
      <c r="G4391" s="1" t="s">
        <v>19202</v>
      </c>
      <c r="H4391" s="1" t="s">
        <v>19203</v>
      </c>
      <c r="I4391" s="4">
        <v>84.41827546296297</v>
      </c>
      <c r="J4391" s="1">
        <v>117.6</v>
      </c>
      <c r="K4391" s="1">
        <v>32.97</v>
      </c>
      <c r="M4391" s="10">
        <f t="array" ref="M4391">_xlfn.XLOOKUP(A4391,subscriptions!B4391:B10004,subscriptions!D4391:D10004)</f>
        <v>250</v>
      </c>
      <c r="N4391" s="10">
        <f t="array" ref="N4391">_xlfn.XLOOKUP(A4391,subscriptions!B4391:B10004,subscriptions!G4391:G10004)</f>
        <v>10</v>
      </c>
      <c r="O4391" s="10">
        <v>225.0</v>
      </c>
      <c r="P4391" s="10" t="str">
        <f t="array" ref="P4391">_xlfn.XLOOKUP(A4391,subscriptions!B4391:B10004,subscriptions!C4391:C10004)</f>
        <v>Business</v>
      </c>
      <c r="Q4391" s="10" t="s">
        <v>128</v>
      </c>
      <c r="R4391" s="10" t="s">
        <v>129</v>
      </c>
      <c r="S4391" s="10" t="s">
        <v>3020</v>
      </c>
    </row>
    <row r="4392">
      <c r="A4392" s="1" t="s">
        <v>5689</v>
      </c>
      <c r="B4392" s="1" t="s">
        <v>1527</v>
      </c>
      <c r="C4392" s="1" t="s">
        <v>556</v>
      </c>
      <c r="D4392" s="1" t="s">
        <v>153</v>
      </c>
      <c r="E4392" s="1" t="s">
        <v>111</v>
      </c>
      <c r="F4392" s="1" t="s">
        <v>135</v>
      </c>
      <c r="G4392" s="1" t="s">
        <v>19204</v>
      </c>
      <c r="H4392" s="1" t="s">
        <v>19205</v>
      </c>
      <c r="I4392" s="4">
        <v>84.17048611111112</v>
      </c>
      <c r="J4392" s="1">
        <v>357.36</v>
      </c>
      <c r="K4392" s="1">
        <v>84.8</v>
      </c>
      <c r="M4392" s="10">
        <f t="array" ref="M4392">_xlfn.XLOOKUP(A4392,subscriptions!B4392:B10004,subscriptions!D4392:D10004)</f>
        <v>120</v>
      </c>
      <c r="N4392" s="10">
        <f t="array" ref="N4392">_xlfn.XLOOKUP(A4392,subscriptions!B4392:B10004,subscriptions!G4392:G10004)</f>
        <v>20</v>
      </c>
      <c r="O4392" s="10">
        <v>96.0</v>
      </c>
      <c r="P4392" s="10" t="str">
        <f t="array" ref="P4392">_xlfn.XLOOKUP(A4392,subscriptions!B4392:B10004,subscriptions!C4392:C10004)</f>
        <v>Residential</v>
      </c>
      <c r="Q4392" s="10" t="s">
        <v>128</v>
      </c>
      <c r="R4392" s="10" t="s">
        <v>148</v>
      </c>
      <c r="S4392" s="10" t="s">
        <v>2494</v>
      </c>
    </row>
    <row r="4393">
      <c r="A4393" s="1" t="s">
        <v>5690</v>
      </c>
      <c r="B4393" s="1" t="s">
        <v>1624</v>
      </c>
      <c r="C4393" s="1" t="s">
        <v>1876</v>
      </c>
      <c r="D4393" s="1" t="s">
        <v>27</v>
      </c>
      <c r="E4393" s="1" t="s">
        <v>332</v>
      </c>
      <c r="F4393" s="1" t="s">
        <v>736</v>
      </c>
      <c r="G4393" s="1" t="s">
        <v>19206</v>
      </c>
      <c r="H4393" s="1" t="s">
        <v>19207</v>
      </c>
      <c r="I4393" s="4">
        <v>84.33907407407408</v>
      </c>
      <c r="J4393" s="1">
        <v>1218.94</v>
      </c>
      <c r="K4393" s="1">
        <v>201.39</v>
      </c>
      <c r="M4393" s="10">
        <f t="array" ref="M4393">_xlfn.XLOOKUP(A4393,subscriptions!B4393:B10004,subscriptions!D4393:D10004)</f>
        <v>120</v>
      </c>
      <c r="N4393" s="10">
        <f t="array" ref="N4393">_xlfn.XLOOKUP(A4393,subscriptions!B4393:B10004,subscriptions!G4393:G10004)</f>
        <v>0</v>
      </c>
      <c r="O4393" s="10">
        <v>120.0</v>
      </c>
      <c r="P4393" s="10" t="str">
        <f t="array" ref="P4393">_xlfn.XLOOKUP(A4393,subscriptions!B4393:B10004,subscriptions!C4393:C10004)</f>
        <v>Residential</v>
      </c>
      <c r="Q4393" s="10" t="s">
        <v>173</v>
      </c>
      <c r="R4393" s="10" t="s">
        <v>212</v>
      </c>
      <c r="S4393" s="10" t="s">
        <v>2016</v>
      </c>
    </row>
    <row r="4394">
      <c r="A4394" s="1" t="s">
        <v>5691</v>
      </c>
      <c r="B4394" s="1" t="s">
        <v>1009</v>
      </c>
      <c r="C4394" s="1" t="s">
        <v>1415</v>
      </c>
      <c r="D4394" s="1" t="s">
        <v>153</v>
      </c>
      <c r="E4394" s="1" t="s">
        <v>28</v>
      </c>
      <c r="F4394" s="1" t="s">
        <v>687</v>
      </c>
      <c r="G4394" s="1" t="s">
        <v>19208</v>
      </c>
      <c r="H4394" s="1" t="s">
        <v>19209</v>
      </c>
      <c r="I4394" s="4">
        <v>84.29545138888889</v>
      </c>
      <c r="J4394" s="1">
        <v>1605.88</v>
      </c>
      <c r="K4394" s="1">
        <v>372.45</v>
      </c>
      <c r="M4394" s="10">
        <f t="array" ref="M4394">_xlfn.XLOOKUP(A4394,subscriptions!B4394:B10004,subscriptions!D4394:D10004)</f>
        <v>120</v>
      </c>
      <c r="N4394" s="10">
        <f t="array" ref="N4394">_xlfn.XLOOKUP(A4394,subscriptions!B4394:B10004,subscriptions!G4394:G10004)</f>
        <v>5</v>
      </c>
      <c r="O4394" s="10">
        <v>114.0</v>
      </c>
      <c r="P4394" s="10" t="str">
        <f t="array" ref="P4394">_xlfn.XLOOKUP(A4394,subscriptions!B4394:B10004,subscriptions!C4394:C10004)</f>
        <v>Residential</v>
      </c>
      <c r="Q4394" s="10" t="s">
        <v>194</v>
      </c>
      <c r="R4394" s="10" t="s">
        <v>212</v>
      </c>
      <c r="S4394" s="10" t="s">
        <v>1026</v>
      </c>
    </row>
    <row r="4395">
      <c r="A4395" s="1" t="s">
        <v>5692</v>
      </c>
      <c r="B4395" s="1" t="s">
        <v>4627</v>
      </c>
      <c r="C4395" s="1" t="s">
        <v>218</v>
      </c>
      <c r="D4395" s="1" t="s">
        <v>27</v>
      </c>
      <c r="E4395" s="1" t="s">
        <v>28</v>
      </c>
      <c r="F4395" s="1" t="s">
        <v>801</v>
      </c>
      <c r="G4395" s="1" t="s">
        <v>19210</v>
      </c>
      <c r="H4395" s="1" t="s">
        <v>19211</v>
      </c>
      <c r="I4395" s="4">
        <v>84.29376157407407</v>
      </c>
      <c r="J4395" s="1">
        <v>119.99</v>
      </c>
      <c r="K4395" s="1">
        <v>31.36</v>
      </c>
      <c r="M4395" s="10">
        <f t="array" ref="M4395">_xlfn.XLOOKUP(A4395,subscriptions!B4395:B10004,subscriptions!D4395:D10004)</f>
        <v>250</v>
      </c>
      <c r="N4395" s="10">
        <f t="array" ref="N4395">_xlfn.XLOOKUP(A4395,subscriptions!B4395:B10004,subscriptions!G4395:G10004)</f>
        <v>10</v>
      </c>
      <c r="O4395" s="10">
        <v>225.0</v>
      </c>
      <c r="P4395" s="10" t="str">
        <f t="array" ref="P4395">_xlfn.XLOOKUP(A4395,subscriptions!B4395:B10004,subscriptions!C4395:C10004)</f>
        <v>Business</v>
      </c>
      <c r="Q4395" s="10" t="s">
        <v>128</v>
      </c>
      <c r="R4395" s="10" t="s">
        <v>129</v>
      </c>
      <c r="S4395" s="10" t="s">
        <v>1458</v>
      </c>
    </row>
    <row r="4396">
      <c r="A4396" s="1" t="s">
        <v>5693</v>
      </c>
      <c r="B4396" s="1" t="s">
        <v>700</v>
      </c>
      <c r="C4396" s="1" t="s">
        <v>178</v>
      </c>
      <c r="D4396" s="1" t="s">
        <v>153</v>
      </c>
      <c r="E4396" s="1" t="s">
        <v>332</v>
      </c>
      <c r="F4396" s="1" t="s">
        <v>510</v>
      </c>
      <c r="G4396" s="1" t="s">
        <v>19212</v>
      </c>
      <c r="H4396" s="1" t="s">
        <v>19213</v>
      </c>
      <c r="I4396" s="4">
        <v>84.16976851851852</v>
      </c>
      <c r="J4396" s="1">
        <v>4427.35</v>
      </c>
      <c r="K4396" s="1">
        <v>672.57</v>
      </c>
      <c r="M4396" s="10">
        <f t="array" ref="M4396">_xlfn.XLOOKUP(A4396,subscriptions!B4396:B10004,subscriptions!D4396:D10004)</f>
        <v>80</v>
      </c>
      <c r="N4396" s="10">
        <f t="array" ref="N4396">_xlfn.XLOOKUP(A4396,subscriptions!B4396:B10004,subscriptions!G4396:G10004)</f>
        <v>20</v>
      </c>
      <c r="O4396" s="10">
        <v>64.0</v>
      </c>
      <c r="P4396" s="10" t="str">
        <f t="array" ref="P4396">_xlfn.XLOOKUP(A4396,subscriptions!B4396:B10004,subscriptions!C4396:C10004)</f>
        <v>Roam</v>
      </c>
      <c r="Q4396" s="10" t="s">
        <v>128</v>
      </c>
      <c r="R4396" s="10" t="s">
        <v>148</v>
      </c>
      <c r="S4396" s="10" t="s">
        <v>213</v>
      </c>
    </row>
    <row r="4397">
      <c r="A4397" s="1" t="s">
        <v>5696</v>
      </c>
      <c r="B4397" s="1" t="s">
        <v>4627</v>
      </c>
      <c r="C4397" s="1" t="s">
        <v>198</v>
      </c>
      <c r="D4397" s="1" t="s">
        <v>27</v>
      </c>
      <c r="E4397" s="1" t="s">
        <v>714</v>
      </c>
      <c r="F4397" s="1" t="s">
        <v>3419</v>
      </c>
      <c r="G4397" s="1" t="s">
        <v>19214</v>
      </c>
      <c r="H4397" s="1" t="s">
        <v>19215</v>
      </c>
      <c r="I4397" s="4">
        <v>84.37858796296297</v>
      </c>
      <c r="J4397" s="1">
        <v>2819.31</v>
      </c>
      <c r="K4397" s="1">
        <v>344.4</v>
      </c>
      <c r="M4397" s="10">
        <f t="array" ref="M4397">_xlfn.XLOOKUP(A4397,subscriptions!B4397:B10004,subscriptions!D4397:D10004)</f>
        <v>120</v>
      </c>
      <c r="N4397" s="10">
        <f t="array" ref="N4397">_xlfn.XLOOKUP(A4397,subscriptions!B4397:B10004,subscriptions!G4397:G10004)</f>
        <v>0</v>
      </c>
      <c r="O4397" s="10">
        <v>120.0</v>
      </c>
      <c r="P4397" s="10" t="str">
        <f t="array" ref="P4397">_xlfn.XLOOKUP(A4397,subscriptions!B4397:B10004,subscriptions!C4397:C10004)</f>
        <v>Residential</v>
      </c>
      <c r="Q4397" s="10" t="s">
        <v>173</v>
      </c>
      <c r="R4397" s="10" t="s">
        <v>212</v>
      </c>
      <c r="S4397" s="10" t="s">
        <v>1622</v>
      </c>
    </row>
    <row r="4398">
      <c r="A4398" s="1" t="s">
        <v>5697</v>
      </c>
      <c r="B4398" s="1" t="s">
        <v>1491</v>
      </c>
      <c r="C4398" s="1" t="s">
        <v>1347</v>
      </c>
      <c r="D4398" s="1" t="s">
        <v>153</v>
      </c>
      <c r="E4398" s="1" t="s">
        <v>631</v>
      </c>
      <c r="F4398" s="1" t="s">
        <v>1115</v>
      </c>
      <c r="G4398" s="1" t="s">
        <v>19216</v>
      </c>
      <c r="H4398" s="1" t="s">
        <v>19217</v>
      </c>
      <c r="I4398" s="4">
        <v>84.2585300925926</v>
      </c>
      <c r="J4398" s="1">
        <v>577.77</v>
      </c>
      <c r="K4398" s="1">
        <v>123.83</v>
      </c>
      <c r="M4398" s="10">
        <f t="array" ref="M4398">_xlfn.XLOOKUP(A4398,subscriptions!B4398:B10004,subscriptions!D4398:D10004)</f>
        <v>80</v>
      </c>
      <c r="N4398" s="10">
        <f t="array" ref="N4398">_xlfn.XLOOKUP(A4398,subscriptions!B4398:B10004,subscriptions!G4398:G10004)</f>
        <v>5</v>
      </c>
      <c r="O4398" s="10">
        <v>76.0</v>
      </c>
      <c r="P4398" s="10" t="str">
        <f t="array" ref="P4398">_xlfn.XLOOKUP(A4398,subscriptions!B4398:B10004,subscriptions!C4398:C10004)</f>
        <v>Roam</v>
      </c>
      <c r="Q4398" s="10" t="s">
        <v>194</v>
      </c>
      <c r="R4398" s="10" t="s">
        <v>148</v>
      </c>
      <c r="S4398" s="10" t="s">
        <v>4148</v>
      </c>
    </row>
    <row r="4399">
      <c r="A4399" s="1" t="s">
        <v>5698</v>
      </c>
      <c r="B4399" s="1" t="s">
        <v>1173</v>
      </c>
      <c r="C4399" s="1" t="s">
        <v>330</v>
      </c>
      <c r="D4399" s="1" t="s">
        <v>27</v>
      </c>
      <c r="E4399" s="1" t="s">
        <v>332</v>
      </c>
      <c r="F4399" s="1" t="s">
        <v>788</v>
      </c>
      <c r="G4399" s="1" t="s">
        <v>19218</v>
      </c>
      <c r="H4399" s="1" t="s">
        <v>19219</v>
      </c>
      <c r="I4399" s="4">
        <v>84.30018518518519</v>
      </c>
      <c r="J4399" s="1">
        <v>170.49</v>
      </c>
      <c r="K4399" s="1">
        <v>28.41</v>
      </c>
      <c r="M4399" s="10">
        <f t="array" ref="M4399">_xlfn.XLOOKUP(A4399,subscriptions!B4399:B10004,subscriptions!D4399:D10004)</f>
        <v>120</v>
      </c>
      <c r="N4399" s="10">
        <f t="array" ref="N4399">_xlfn.XLOOKUP(A4399,subscriptions!B4399:B10004,subscriptions!G4399:G10004)</f>
        <v>10</v>
      </c>
      <c r="O4399" s="10">
        <v>108.0</v>
      </c>
      <c r="P4399" s="10" t="str">
        <f t="array" ref="P4399">_xlfn.XLOOKUP(A4399,subscriptions!B4399:B10004,subscriptions!C4399:C10004)</f>
        <v>Residential</v>
      </c>
      <c r="Q4399" s="10" t="s">
        <v>128</v>
      </c>
      <c r="R4399" s="10" t="s">
        <v>212</v>
      </c>
      <c r="S4399" s="10" t="s">
        <v>1172</v>
      </c>
    </row>
    <row r="4400">
      <c r="A4400" s="1" t="s">
        <v>5699</v>
      </c>
      <c r="B4400" s="1" t="s">
        <v>814</v>
      </c>
      <c r="C4400" s="1" t="s">
        <v>509</v>
      </c>
      <c r="D4400" s="1" t="s">
        <v>153</v>
      </c>
      <c r="E4400" s="1" t="s">
        <v>239</v>
      </c>
      <c r="F4400" s="1" t="s">
        <v>606</v>
      </c>
      <c r="G4400" s="1" t="s">
        <v>19220</v>
      </c>
      <c r="H4400" s="1" t="s">
        <v>19221</v>
      </c>
      <c r="I4400" s="4">
        <v>84.20988425925925</v>
      </c>
      <c r="J4400" s="1">
        <v>329.29</v>
      </c>
      <c r="K4400" s="1">
        <v>75.37</v>
      </c>
      <c r="M4400" s="10">
        <f t="array" ref="M4400">_xlfn.XLOOKUP(A4400,subscriptions!B4400:B10004,subscriptions!D4400:D10004)</f>
        <v>80</v>
      </c>
      <c r="N4400" s="10">
        <f t="array" ref="N4400">_xlfn.XLOOKUP(A4400,subscriptions!B4400:B10004,subscriptions!G4400:G10004)</f>
        <v>20</v>
      </c>
      <c r="O4400" s="10">
        <v>64.0</v>
      </c>
      <c r="P4400" s="10" t="str">
        <f t="array" ref="P4400">_xlfn.XLOOKUP(A4400,subscriptions!B4400:B10004,subscriptions!C4400:C10004)</f>
        <v>Roam</v>
      </c>
      <c r="Q4400" s="10" t="s">
        <v>128</v>
      </c>
      <c r="R4400" s="10" t="s">
        <v>148</v>
      </c>
      <c r="S4400" s="10" t="s">
        <v>353</v>
      </c>
    </row>
    <row r="4401">
      <c r="A4401" s="1" t="s">
        <v>5700</v>
      </c>
      <c r="B4401" s="1" t="s">
        <v>2096</v>
      </c>
      <c r="C4401" s="1" t="s">
        <v>827</v>
      </c>
      <c r="D4401" s="1" t="s">
        <v>27</v>
      </c>
      <c r="E4401" s="1" t="s">
        <v>714</v>
      </c>
      <c r="F4401" s="1" t="s">
        <v>2562</v>
      </c>
      <c r="G4401" s="1" t="s">
        <v>19222</v>
      </c>
      <c r="H4401" s="1" t="s">
        <v>19223</v>
      </c>
      <c r="I4401" s="4">
        <v>84.37719907407407</v>
      </c>
      <c r="J4401" s="1">
        <v>253.63</v>
      </c>
      <c r="K4401" s="1">
        <v>55.93</v>
      </c>
      <c r="M4401" s="10">
        <f t="array" ref="M4401">_xlfn.XLOOKUP(A4401,subscriptions!B4401:B10004,subscriptions!D4401:D10004)</f>
        <v>80</v>
      </c>
      <c r="N4401" s="10">
        <f t="array" ref="N4401">_xlfn.XLOOKUP(A4401,subscriptions!B4401:B10004,subscriptions!G4401:G10004)</f>
        <v>0</v>
      </c>
      <c r="O4401" s="10">
        <v>80.0</v>
      </c>
      <c r="P4401" s="10" t="str">
        <f t="array" ref="P4401">_xlfn.XLOOKUP(A4401,subscriptions!B4401:B10004,subscriptions!C4401:C10004)</f>
        <v>Roam</v>
      </c>
      <c r="Q4401" s="10" t="s">
        <v>173</v>
      </c>
      <c r="R4401" s="10" t="s">
        <v>148</v>
      </c>
      <c r="S4401" s="10" t="s">
        <v>1360</v>
      </c>
    </row>
    <row r="4402">
      <c r="A4402" s="1" t="s">
        <v>5701</v>
      </c>
      <c r="B4402" s="1" t="s">
        <v>589</v>
      </c>
      <c r="C4402" s="1" t="s">
        <v>198</v>
      </c>
      <c r="D4402" s="1" t="s">
        <v>153</v>
      </c>
      <c r="E4402" s="1" t="s">
        <v>28</v>
      </c>
      <c r="F4402" s="1" t="s">
        <v>526</v>
      </c>
      <c r="G4402" s="1" t="s">
        <v>19224</v>
      </c>
      <c r="H4402" s="1" t="s">
        <v>19225</v>
      </c>
      <c r="I4402" s="4">
        <v>84.21043981481482</v>
      </c>
      <c r="J4402" s="1">
        <v>247.36</v>
      </c>
      <c r="K4402" s="1">
        <v>43.2</v>
      </c>
      <c r="M4402" s="10">
        <f t="array" ref="M4402">_xlfn.XLOOKUP(A4402,subscriptions!B4402:B10004,subscriptions!D4402:D10004)</f>
        <v>50</v>
      </c>
      <c r="N4402" s="10">
        <f t="array" ref="N4402">_xlfn.XLOOKUP(A4402,subscriptions!B4402:B10004,subscriptions!G4402:G10004)</f>
        <v>5</v>
      </c>
      <c r="O4402" s="10">
        <v>47.5</v>
      </c>
      <c r="P4402" s="10" t="str">
        <f t="array" ref="P4402">_xlfn.XLOOKUP(A4402,subscriptions!B4402:B10004,subscriptions!C4402:C10004)</f>
        <v>Mini</v>
      </c>
      <c r="Q4402" s="10" t="s">
        <v>194</v>
      </c>
      <c r="R4402" s="10" t="s">
        <v>148</v>
      </c>
      <c r="S4402" s="10" t="s">
        <v>770</v>
      </c>
    </row>
    <row r="4403">
      <c r="A4403" s="1" t="s">
        <v>5702</v>
      </c>
      <c r="B4403" s="1" t="s">
        <v>589</v>
      </c>
      <c r="C4403" s="1" t="s">
        <v>3912</v>
      </c>
      <c r="D4403" s="1" t="s">
        <v>153</v>
      </c>
      <c r="E4403" s="1" t="s">
        <v>219</v>
      </c>
      <c r="F4403" s="1" t="s">
        <v>590</v>
      </c>
      <c r="G4403" s="1" t="s">
        <v>19226</v>
      </c>
      <c r="H4403" s="1" t="s">
        <v>19227</v>
      </c>
      <c r="I4403" s="4">
        <v>84.21065972222222</v>
      </c>
      <c r="J4403" s="1">
        <v>1146.47</v>
      </c>
      <c r="K4403" s="1">
        <v>201.89</v>
      </c>
      <c r="M4403" s="10">
        <f t="array" ref="M4403">_xlfn.XLOOKUP(A4403,subscriptions!B4403:B10004,subscriptions!D4403:D10004)</f>
        <v>120</v>
      </c>
      <c r="N4403" s="10">
        <f t="array" ref="N4403">_xlfn.XLOOKUP(A4403,subscriptions!B4403:B10004,subscriptions!G4403:G10004)</f>
        <v>10</v>
      </c>
      <c r="O4403" s="10">
        <v>108.0</v>
      </c>
      <c r="P4403" s="10" t="str">
        <f t="array" ref="P4403">_xlfn.XLOOKUP(A4403,subscriptions!B4403:B10004,subscriptions!C4403:C10004)</f>
        <v>Residential</v>
      </c>
      <c r="Q4403" s="10" t="s">
        <v>128</v>
      </c>
      <c r="R4403" s="10" t="s">
        <v>212</v>
      </c>
      <c r="S4403" s="10" t="s">
        <v>770</v>
      </c>
    </row>
    <row r="4404">
      <c r="A4404" s="1" t="s">
        <v>5703</v>
      </c>
      <c r="B4404" s="1" t="s">
        <v>329</v>
      </c>
      <c r="C4404" s="1" t="s">
        <v>152</v>
      </c>
      <c r="D4404" s="1" t="s">
        <v>27</v>
      </c>
      <c r="E4404" s="1" t="s">
        <v>28</v>
      </c>
      <c r="F4404" s="1" t="s">
        <v>526</v>
      </c>
      <c r="G4404" s="1" t="s">
        <v>19228</v>
      </c>
      <c r="H4404" s="1" t="s">
        <v>19229</v>
      </c>
      <c r="I4404" s="4">
        <v>84.16831018518519</v>
      </c>
      <c r="J4404" s="1">
        <v>473.24</v>
      </c>
      <c r="K4404" s="1">
        <v>98.68</v>
      </c>
      <c r="M4404" s="10">
        <f t="array" ref="M4404">_xlfn.XLOOKUP(A4404,subscriptions!B4404:B10004,subscriptions!D4404:D10004)</f>
        <v>120</v>
      </c>
      <c r="N4404" s="10">
        <f t="array" ref="N4404">_xlfn.XLOOKUP(A4404,subscriptions!B4404:B10004,subscriptions!G4404:G10004)</f>
        <v>20</v>
      </c>
      <c r="O4404" s="10">
        <v>96.0</v>
      </c>
      <c r="P4404" s="10" t="str">
        <f t="array" ref="P4404">_xlfn.XLOOKUP(A4404,subscriptions!B4404:B10004,subscriptions!C4404:C10004)</f>
        <v>Residential</v>
      </c>
      <c r="Q4404" s="10" t="s">
        <v>128</v>
      </c>
      <c r="R4404" s="10" t="s">
        <v>148</v>
      </c>
      <c r="S4404" s="10" t="s">
        <v>1042</v>
      </c>
    </row>
    <row r="4405">
      <c r="A4405" s="1" t="s">
        <v>5704</v>
      </c>
      <c r="B4405" s="1" t="s">
        <v>748</v>
      </c>
      <c r="C4405" s="1" t="s">
        <v>764</v>
      </c>
      <c r="D4405" s="1" t="s">
        <v>27</v>
      </c>
      <c r="E4405" s="1" t="s">
        <v>714</v>
      </c>
      <c r="F4405" s="1" t="s">
        <v>1159</v>
      </c>
      <c r="G4405" s="1" t="s">
        <v>19230</v>
      </c>
      <c r="H4405" s="1" t="s">
        <v>19231</v>
      </c>
      <c r="I4405" s="4">
        <v>84.21076388888889</v>
      </c>
      <c r="J4405" s="1">
        <v>715.08</v>
      </c>
      <c r="K4405" s="1">
        <v>123.08</v>
      </c>
      <c r="M4405" s="10">
        <f t="array" ref="M4405">_xlfn.XLOOKUP(A4405,subscriptions!B4405:B10004,subscriptions!D4405:D10004)</f>
        <v>50</v>
      </c>
      <c r="N4405" s="10">
        <f t="array" ref="N4405">_xlfn.XLOOKUP(A4405,subscriptions!B4405:B10004,subscriptions!G4405:G10004)</f>
        <v>0</v>
      </c>
      <c r="O4405" s="10">
        <v>50.0</v>
      </c>
      <c r="P4405" s="10" t="str">
        <f t="array" ref="P4405">_xlfn.XLOOKUP(A4405,subscriptions!B4405:B10004,subscriptions!C4405:C10004)</f>
        <v>Mini</v>
      </c>
      <c r="Q4405" s="10" t="s">
        <v>173</v>
      </c>
      <c r="R4405" s="10" t="s">
        <v>148</v>
      </c>
      <c r="S4405" s="10" t="s">
        <v>770</v>
      </c>
    </row>
    <row r="4406">
      <c r="A4406" s="1" t="s">
        <v>5705</v>
      </c>
      <c r="B4406" s="1" t="s">
        <v>439</v>
      </c>
      <c r="C4406" s="1" t="s">
        <v>734</v>
      </c>
      <c r="D4406" s="1" t="s">
        <v>153</v>
      </c>
      <c r="E4406" s="1" t="s">
        <v>332</v>
      </c>
      <c r="F4406" s="1" t="s">
        <v>788</v>
      </c>
      <c r="G4406" s="1" t="s">
        <v>19232</v>
      </c>
      <c r="H4406" s="1" t="s">
        <v>19233</v>
      </c>
      <c r="I4406" s="4">
        <v>84.29826388888888</v>
      </c>
      <c r="J4406" s="1">
        <v>6885.33</v>
      </c>
      <c r="K4406" s="1">
        <v>705.23</v>
      </c>
      <c r="M4406" s="10">
        <f t="array" ref="M4406">_xlfn.XLOOKUP(A4406,subscriptions!B4406:B10004,subscriptions!D4406:D10004)</f>
        <v>250</v>
      </c>
      <c r="N4406" s="10">
        <f t="array" ref="N4406">_xlfn.XLOOKUP(A4406,subscriptions!B4406:B10004,subscriptions!G4406:G10004)</f>
        <v>5</v>
      </c>
      <c r="O4406" s="10">
        <v>237.5</v>
      </c>
      <c r="P4406" s="10" t="str">
        <f t="array" ref="P4406">_xlfn.XLOOKUP(A4406,subscriptions!B4406:B10004,subscriptions!C4406:C10004)</f>
        <v>Business</v>
      </c>
      <c r="Q4406" s="10" t="s">
        <v>194</v>
      </c>
      <c r="R4406" s="10" t="s">
        <v>129</v>
      </c>
      <c r="S4406" s="10" t="s">
        <v>785</v>
      </c>
    </row>
    <row r="4407">
      <c r="A4407" s="1" t="s">
        <v>5706</v>
      </c>
      <c r="B4407" s="1" t="s">
        <v>870</v>
      </c>
      <c r="C4407" s="1" t="s">
        <v>26</v>
      </c>
      <c r="D4407" s="1" t="s">
        <v>153</v>
      </c>
      <c r="E4407" s="1" t="s">
        <v>28</v>
      </c>
      <c r="F4407" s="1" t="s">
        <v>3899</v>
      </c>
      <c r="G4407" s="1" t="s">
        <v>19234</v>
      </c>
      <c r="H4407" s="1" t="s">
        <v>19235</v>
      </c>
      <c r="I4407" s="4">
        <v>84.37646990740741</v>
      </c>
      <c r="J4407" s="1">
        <v>1779.51</v>
      </c>
      <c r="K4407" s="1">
        <v>331.49</v>
      </c>
      <c r="M4407" s="10">
        <f t="array" ref="M4407">_xlfn.XLOOKUP(A4407,subscriptions!B4407:B10004,subscriptions!D4407:D10004)</f>
        <v>250</v>
      </c>
      <c r="N4407" s="10">
        <f t="array" ref="N4407">_xlfn.XLOOKUP(A4407,subscriptions!B4407:B10004,subscriptions!G4407:G10004)</f>
        <v>10</v>
      </c>
      <c r="O4407" s="10">
        <v>225.0</v>
      </c>
      <c r="P4407" s="10" t="str">
        <f t="array" ref="P4407">_xlfn.XLOOKUP(A4407,subscriptions!B4407:B10004,subscriptions!C4407:C10004)</f>
        <v>Business</v>
      </c>
      <c r="Q4407" s="10" t="s">
        <v>128</v>
      </c>
      <c r="R4407" s="10" t="s">
        <v>129</v>
      </c>
      <c r="S4407" s="10" t="s">
        <v>3910</v>
      </c>
    </row>
    <row r="4408">
      <c r="A4408" s="1" t="s">
        <v>5709</v>
      </c>
      <c r="B4408" s="1" t="s">
        <v>1173</v>
      </c>
      <c r="C4408" s="1" t="s">
        <v>110</v>
      </c>
      <c r="D4408" s="1" t="s">
        <v>27</v>
      </c>
      <c r="E4408" s="1" t="s">
        <v>280</v>
      </c>
      <c r="F4408" s="1" t="s">
        <v>2239</v>
      </c>
      <c r="G4408" s="1" t="s">
        <v>19236</v>
      </c>
      <c r="H4408" s="1" t="s">
        <v>19237</v>
      </c>
      <c r="I4408" s="4">
        <v>84.33572916666667</v>
      </c>
      <c r="J4408" s="1">
        <v>4513.33</v>
      </c>
      <c r="K4408" s="1">
        <v>922.53</v>
      </c>
      <c r="M4408" s="10">
        <f t="array" ref="M4408">_xlfn.XLOOKUP(A4408,subscriptions!B4408:B10004,subscriptions!D4408:D10004)</f>
        <v>50</v>
      </c>
      <c r="N4408" s="10">
        <f t="array" ref="N4408">_xlfn.XLOOKUP(A4408,subscriptions!B4408:B10004,subscriptions!G4408:G10004)</f>
        <v>20</v>
      </c>
      <c r="O4408" s="10">
        <v>40.0</v>
      </c>
      <c r="P4408" s="10" t="str">
        <f t="array" ref="P4408">_xlfn.XLOOKUP(A4408,subscriptions!B4408:B10004,subscriptions!C4408:C10004)</f>
        <v>Mini</v>
      </c>
      <c r="Q4408" s="10" t="s">
        <v>128</v>
      </c>
      <c r="R4408" s="10" t="s">
        <v>148</v>
      </c>
      <c r="S4408" s="10" t="s">
        <v>571</v>
      </c>
    </row>
    <row r="4409">
      <c r="A4409" s="1" t="s">
        <v>5710</v>
      </c>
      <c r="B4409" s="1" t="s">
        <v>150</v>
      </c>
      <c r="C4409" s="1" t="s">
        <v>218</v>
      </c>
      <c r="D4409" s="1" t="s">
        <v>153</v>
      </c>
      <c r="E4409" s="1" t="s">
        <v>280</v>
      </c>
      <c r="F4409" s="1" t="s">
        <v>1446</v>
      </c>
      <c r="G4409" s="1" t="s">
        <v>19238</v>
      </c>
      <c r="H4409" s="1" t="s">
        <v>19239</v>
      </c>
      <c r="I4409" s="4">
        <v>84.17229166666667</v>
      </c>
      <c r="J4409" s="1">
        <v>280.7</v>
      </c>
      <c r="K4409" s="1">
        <v>61.94</v>
      </c>
      <c r="M4409" s="10">
        <f t="array" ref="M4409">_xlfn.XLOOKUP(A4409,subscriptions!B4409:B10004,subscriptions!D4409:D10004)</f>
        <v>80</v>
      </c>
      <c r="N4409" s="10">
        <f t="array" ref="N4409">_xlfn.XLOOKUP(A4409,subscriptions!B4409:B10004,subscriptions!G4409:G10004)</f>
        <v>0</v>
      </c>
      <c r="O4409" s="10">
        <v>80.0</v>
      </c>
      <c r="P4409" s="10" t="str">
        <f t="array" ref="P4409">_xlfn.XLOOKUP(A4409,subscriptions!B4409:B10004,subscriptions!C4409:C10004)</f>
        <v>Roam</v>
      </c>
      <c r="Q4409" s="10" t="s">
        <v>173</v>
      </c>
      <c r="R4409" s="10" t="s">
        <v>148</v>
      </c>
      <c r="S4409" s="10" t="s">
        <v>1637</v>
      </c>
    </row>
    <row r="4410">
      <c r="A4410" s="1" t="s">
        <v>5711</v>
      </c>
      <c r="B4410" s="1" t="s">
        <v>389</v>
      </c>
      <c r="C4410" s="1" t="s">
        <v>1833</v>
      </c>
      <c r="D4410" s="1" t="s">
        <v>27</v>
      </c>
      <c r="E4410" s="1" t="s">
        <v>262</v>
      </c>
      <c r="F4410" s="1" t="s">
        <v>2112</v>
      </c>
      <c r="G4410" s="1" t="s">
        <v>19240</v>
      </c>
      <c r="H4410" s="1" t="s">
        <v>19241</v>
      </c>
      <c r="I4410" s="4">
        <v>84.25293981481481</v>
      </c>
      <c r="J4410" s="1">
        <v>772.24</v>
      </c>
      <c r="K4410" s="1">
        <v>143.43</v>
      </c>
      <c r="M4410" s="10">
        <f t="array" ref="M4410">_xlfn.XLOOKUP(A4410,subscriptions!B4410:B10004,subscriptions!D4410:D10004)</f>
        <v>120</v>
      </c>
      <c r="N4410" s="10">
        <f t="array" ref="N4410">_xlfn.XLOOKUP(A4410,subscriptions!B4410:B10004,subscriptions!G4410:G10004)</f>
        <v>5</v>
      </c>
      <c r="O4410" s="10">
        <v>114.0</v>
      </c>
      <c r="P4410" s="10" t="str">
        <f t="array" ref="P4410">_xlfn.XLOOKUP(A4410,subscriptions!B4410:B10004,subscriptions!C4410:C10004)</f>
        <v>Residential</v>
      </c>
      <c r="Q4410" s="10" t="s">
        <v>194</v>
      </c>
      <c r="R4410" s="10" t="s">
        <v>212</v>
      </c>
      <c r="S4410" s="10" t="s">
        <v>916</v>
      </c>
    </row>
    <row r="4411">
      <c r="A4411" s="1" t="s">
        <v>5712</v>
      </c>
      <c r="B4411" s="1" t="s">
        <v>1009</v>
      </c>
      <c r="C4411" s="1" t="s">
        <v>1678</v>
      </c>
      <c r="D4411" s="1" t="s">
        <v>153</v>
      </c>
      <c r="E4411" s="1" t="s">
        <v>280</v>
      </c>
      <c r="F4411" s="1" t="s">
        <v>376</v>
      </c>
      <c r="G4411" s="1" t="s">
        <v>19242</v>
      </c>
      <c r="H4411" s="1" t="s">
        <v>19243</v>
      </c>
      <c r="I4411" s="4">
        <v>84.33984953703704</v>
      </c>
      <c r="J4411" s="1">
        <v>1263.62</v>
      </c>
      <c r="K4411" s="1">
        <v>252.35</v>
      </c>
      <c r="M4411" s="10">
        <f t="array" ref="M4411">_xlfn.XLOOKUP(A4411,subscriptions!B4411:B10004,subscriptions!D4411:D10004)</f>
        <v>80</v>
      </c>
      <c r="N4411" s="10">
        <f t="array" ref="N4411">_xlfn.XLOOKUP(A4411,subscriptions!B4411:B10004,subscriptions!G4411:G10004)</f>
        <v>10</v>
      </c>
      <c r="O4411" s="10">
        <v>72.0</v>
      </c>
      <c r="P4411" s="10" t="str">
        <f t="array" ref="P4411">_xlfn.XLOOKUP(A4411,subscriptions!B4411:B10004,subscriptions!C4411:C10004)</f>
        <v>Roam</v>
      </c>
      <c r="Q4411" s="10" t="s">
        <v>128</v>
      </c>
      <c r="R4411" s="10" t="s">
        <v>148</v>
      </c>
      <c r="S4411" s="10" t="s">
        <v>234</v>
      </c>
    </row>
    <row r="4412">
      <c r="A4412" s="1" t="s">
        <v>5713</v>
      </c>
      <c r="B4412" s="1" t="s">
        <v>24</v>
      </c>
      <c r="C4412" s="1" t="s">
        <v>1507</v>
      </c>
      <c r="D4412" s="1" t="s">
        <v>27</v>
      </c>
      <c r="E4412" s="1" t="s">
        <v>262</v>
      </c>
      <c r="F4412" s="1" t="s">
        <v>4113</v>
      </c>
      <c r="G4412" s="1" t="s">
        <v>19244</v>
      </c>
      <c r="H4412" s="1" t="s">
        <v>19245</v>
      </c>
      <c r="I4412" s="4">
        <v>84.2160763888889</v>
      </c>
      <c r="J4412" s="1">
        <v>169.8</v>
      </c>
      <c r="K4412" s="1">
        <v>26.99</v>
      </c>
      <c r="M4412" s="10">
        <f t="array" ref="M4412">_xlfn.XLOOKUP(A4412,subscriptions!B4412:B10004,subscriptions!D4412:D10004)</f>
        <v>120</v>
      </c>
      <c r="N4412" s="10">
        <f t="array" ref="N4412">_xlfn.XLOOKUP(A4412,subscriptions!B4412:B10004,subscriptions!G4412:G10004)</f>
        <v>20</v>
      </c>
      <c r="O4412" s="10">
        <v>96.0</v>
      </c>
      <c r="P4412" s="10" t="str">
        <f t="array" ref="P4412">_xlfn.XLOOKUP(A4412,subscriptions!B4412:B10004,subscriptions!C4412:C10004)</f>
        <v>Residential</v>
      </c>
      <c r="Q4412" s="10" t="s">
        <v>128</v>
      </c>
      <c r="R4412" s="10" t="s">
        <v>148</v>
      </c>
      <c r="S4412" s="10" t="s">
        <v>2596</v>
      </c>
    </row>
    <row r="4413">
      <c r="A4413" s="1" t="s">
        <v>5714</v>
      </c>
      <c r="B4413" s="1" t="s">
        <v>899</v>
      </c>
      <c r="C4413" s="1" t="s">
        <v>827</v>
      </c>
      <c r="D4413" s="1" t="s">
        <v>27</v>
      </c>
      <c r="E4413" s="1" t="s">
        <v>714</v>
      </c>
      <c r="F4413" s="1" t="s">
        <v>2171</v>
      </c>
      <c r="G4413" s="1" t="s">
        <v>19246</v>
      </c>
      <c r="H4413" s="1" t="s">
        <v>19247</v>
      </c>
      <c r="I4413" s="4">
        <v>84.42021990740741</v>
      </c>
      <c r="J4413" s="1">
        <v>56.29</v>
      </c>
      <c r="K4413" s="1">
        <v>30.13</v>
      </c>
      <c r="M4413" s="10">
        <f t="array" ref="M4413">_xlfn.XLOOKUP(A4413,subscriptions!B4413:B10004,subscriptions!D4413:D10004)</f>
        <v>120</v>
      </c>
      <c r="N4413" s="10">
        <f t="array" ref="N4413">_xlfn.XLOOKUP(A4413,subscriptions!B4413:B10004,subscriptions!G4413:G10004)</f>
        <v>0</v>
      </c>
      <c r="O4413" s="10">
        <v>120.0</v>
      </c>
      <c r="P4413" s="10" t="str">
        <f t="array" ref="P4413">_xlfn.XLOOKUP(A4413,subscriptions!B4413:B10004,subscriptions!C4413:C10004)</f>
        <v>Residential</v>
      </c>
      <c r="Q4413" s="10" t="s">
        <v>173</v>
      </c>
      <c r="R4413" s="10" t="s">
        <v>212</v>
      </c>
      <c r="S4413" s="10" t="s">
        <v>940</v>
      </c>
    </row>
    <row r="4414">
      <c r="A4414" s="1" t="s">
        <v>5715</v>
      </c>
      <c r="B4414" s="1" t="s">
        <v>686</v>
      </c>
      <c r="C4414" s="1" t="s">
        <v>1492</v>
      </c>
      <c r="D4414" s="1" t="s">
        <v>153</v>
      </c>
      <c r="E4414" s="1" t="s">
        <v>179</v>
      </c>
      <c r="F4414" s="1" t="s">
        <v>4595</v>
      </c>
      <c r="G4414" s="1" t="s">
        <v>19248</v>
      </c>
      <c r="H4414" s="1" t="s">
        <v>19249</v>
      </c>
      <c r="I4414" s="4">
        <v>84.2160763888889</v>
      </c>
      <c r="J4414" s="1">
        <v>1714.97</v>
      </c>
      <c r="K4414" s="1">
        <v>339.32</v>
      </c>
      <c r="L4414" s="1">
        <v>100.0</v>
      </c>
      <c r="M4414" s="10">
        <f t="array" ref="M4414">_xlfn.XLOOKUP(A4414,subscriptions!B4414:B10004,subscriptions!D4414:D10004)</f>
        <v>120</v>
      </c>
      <c r="N4414" s="10">
        <f t="array" ref="N4414">_xlfn.XLOOKUP(A4414,subscriptions!B4414:B10004,subscriptions!G4414:G10004)</f>
        <v>5</v>
      </c>
      <c r="O4414" s="10">
        <v>114.0</v>
      </c>
      <c r="P4414" s="10" t="str">
        <f t="array" ref="P4414">_xlfn.XLOOKUP(A4414,subscriptions!B4414:B10004,subscriptions!C4414:C10004)</f>
        <v>Residential</v>
      </c>
      <c r="Q4414" s="10" t="s">
        <v>194</v>
      </c>
      <c r="R4414" s="10" t="s">
        <v>212</v>
      </c>
      <c r="S4414" s="10" t="s">
        <v>2596</v>
      </c>
    </row>
    <row r="4415">
      <c r="A4415" s="1" t="s">
        <v>5716</v>
      </c>
      <c r="B4415" s="1" t="s">
        <v>24</v>
      </c>
      <c r="C4415" s="1" t="s">
        <v>673</v>
      </c>
      <c r="D4415" s="1" t="s">
        <v>27</v>
      </c>
      <c r="E4415" s="1" t="s">
        <v>28</v>
      </c>
      <c r="F4415" s="1" t="s">
        <v>2188</v>
      </c>
      <c r="G4415" s="1" t="s">
        <v>19250</v>
      </c>
      <c r="H4415" s="1" t="s">
        <v>19251</v>
      </c>
      <c r="I4415" s="4">
        <v>84.21685185185186</v>
      </c>
      <c r="J4415" s="1">
        <v>1590.08</v>
      </c>
      <c r="K4415" s="1">
        <v>260.85</v>
      </c>
      <c r="M4415" s="10">
        <f t="array" ref="M4415">_xlfn.XLOOKUP(A4415,subscriptions!B4415:B10004,subscriptions!D4415:D10004)</f>
        <v>80</v>
      </c>
      <c r="N4415" s="10">
        <f t="array" ref="N4415">_xlfn.XLOOKUP(A4415,subscriptions!B4415:B10004,subscriptions!G4415:G10004)</f>
        <v>10</v>
      </c>
      <c r="O4415" s="10">
        <v>72.0</v>
      </c>
      <c r="P4415" s="10" t="str">
        <f t="array" ref="P4415">_xlfn.XLOOKUP(A4415,subscriptions!B4415:B10004,subscriptions!C4415:C10004)</f>
        <v>Roam</v>
      </c>
      <c r="Q4415" s="10" t="s">
        <v>128</v>
      </c>
      <c r="R4415" s="10" t="s">
        <v>148</v>
      </c>
      <c r="S4415" s="10" t="s">
        <v>453</v>
      </c>
    </row>
    <row r="4416">
      <c r="A4416" s="1" t="s">
        <v>5717</v>
      </c>
      <c r="B4416" s="1" t="s">
        <v>409</v>
      </c>
      <c r="C4416" s="1" t="s">
        <v>237</v>
      </c>
      <c r="D4416" s="1" t="s">
        <v>27</v>
      </c>
      <c r="E4416" s="1" t="s">
        <v>111</v>
      </c>
      <c r="F4416" s="1" t="s">
        <v>154</v>
      </c>
      <c r="G4416" s="1" t="s">
        <v>19252</v>
      </c>
      <c r="H4416" s="1" t="s">
        <v>19253</v>
      </c>
      <c r="I4416" s="4">
        <v>84.38211805555555</v>
      </c>
      <c r="J4416" s="1">
        <v>843.46</v>
      </c>
      <c r="K4416" s="1">
        <v>76.53</v>
      </c>
      <c r="M4416" s="10">
        <f t="array" ref="M4416">_xlfn.XLOOKUP(A4416,subscriptions!B4416:B10004,subscriptions!D4416:D10004)</f>
        <v>80</v>
      </c>
      <c r="N4416" s="10">
        <f t="array" ref="N4416">_xlfn.XLOOKUP(A4416,subscriptions!B4416:B10004,subscriptions!G4416:G10004)</f>
        <v>20</v>
      </c>
      <c r="O4416" s="10">
        <v>64.0</v>
      </c>
      <c r="P4416" s="10" t="str">
        <f t="array" ref="P4416">_xlfn.XLOOKUP(A4416,subscriptions!B4416:B10004,subscriptions!C4416:C10004)</f>
        <v>Roam</v>
      </c>
      <c r="Q4416" s="10" t="s">
        <v>128</v>
      </c>
      <c r="R4416" s="10" t="s">
        <v>148</v>
      </c>
      <c r="S4416" s="10" t="s">
        <v>293</v>
      </c>
    </row>
    <row r="4417">
      <c r="A4417" s="1" t="s">
        <v>5718</v>
      </c>
      <c r="B4417" s="1" t="s">
        <v>1491</v>
      </c>
      <c r="C4417" s="1" t="s">
        <v>1492</v>
      </c>
      <c r="D4417" s="1" t="s">
        <v>153</v>
      </c>
      <c r="E4417" s="1" t="s">
        <v>262</v>
      </c>
      <c r="F4417" s="1" t="s">
        <v>1835</v>
      </c>
      <c r="G4417" s="1" t="s">
        <v>19254</v>
      </c>
      <c r="H4417" s="1" t="s">
        <v>19255</v>
      </c>
      <c r="I4417" s="4">
        <v>84.21328703703703</v>
      </c>
      <c r="J4417" s="1">
        <v>1058.97</v>
      </c>
      <c r="K4417" s="1">
        <v>230.68</v>
      </c>
      <c r="M4417" s="10">
        <f t="array" ref="M4417">_xlfn.XLOOKUP(A4417,subscriptions!B4417:B10004,subscriptions!D4417:D10004)</f>
        <v>80</v>
      </c>
      <c r="N4417" s="10">
        <f t="array" ref="N4417">_xlfn.XLOOKUP(A4417,subscriptions!B4417:B10004,subscriptions!G4417:G10004)</f>
        <v>0</v>
      </c>
      <c r="O4417" s="10">
        <v>80.0</v>
      </c>
      <c r="P4417" s="10" t="str">
        <f t="array" ref="P4417">_xlfn.XLOOKUP(A4417,subscriptions!B4417:B10004,subscriptions!C4417:C10004)</f>
        <v>Roam</v>
      </c>
      <c r="Q4417" s="10" t="s">
        <v>173</v>
      </c>
      <c r="R4417" s="10" t="s">
        <v>148</v>
      </c>
      <c r="S4417" s="10" t="s">
        <v>1915</v>
      </c>
    </row>
    <row r="4418">
      <c r="A4418" s="1" t="s">
        <v>5719</v>
      </c>
      <c r="B4418" s="1" t="s">
        <v>1044</v>
      </c>
      <c r="C4418" s="1" t="s">
        <v>920</v>
      </c>
      <c r="D4418" s="1" t="s">
        <v>27</v>
      </c>
      <c r="E4418" s="1" t="s">
        <v>179</v>
      </c>
      <c r="F4418" s="1" t="s">
        <v>901</v>
      </c>
      <c r="G4418" s="1" t="s">
        <v>19256</v>
      </c>
      <c r="H4418" s="1" t="s">
        <v>19257</v>
      </c>
      <c r="I4418" s="4">
        <v>84.25643518518518</v>
      </c>
      <c r="J4418" s="1">
        <v>855.35</v>
      </c>
      <c r="K4418" s="1">
        <v>91.63</v>
      </c>
      <c r="L4418" s="1">
        <v>100.0</v>
      </c>
      <c r="M4418" s="10">
        <f t="array" ref="M4418">_xlfn.XLOOKUP(A4418,subscriptions!B4418:B10004,subscriptions!D4418:D10004)</f>
        <v>120</v>
      </c>
      <c r="N4418" s="10">
        <f t="array" ref="N4418">_xlfn.XLOOKUP(A4418,subscriptions!B4418:B10004,subscriptions!G4418:G10004)</f>
        <v>5</v>
      </c>
      <c r="O4418" s="10">
        <v>114.0</v>
      </c>
      <c r="P4418" s="10" t="str">
        <f t="array" ref="P4418">_xlfn.XLOOKUP(A4418,subscriptions!B4418:B10004,subscriptions!C4418:C10004)</f>
        <v>Residential</v>
      </c>
      <c r="Q4418" s="10" t="s">
        <v>194</v>
      </c>
      <c r="R4418" s="10" t="s">
        <v>212</v>
      </c>
      <c r="S4418" s="10" t="s">
        <v>130</v>
      </c>
    </row>
    <row r="4419">
      <c r="A4419" s="1" t="s">
        <v>5720</v>
      </c>
      <c r="B4419" s="1" t="s">
        <v>1886</v>
      </c>
      <c r="C4419" s="1" t="s">
        <v>391</v>
      </c>
      <c r="D4419" s="1" t="s">
        <v>27</v>
      </c>
      <c r="E4419" s="1" t="s">
        <v>332</v>
      </c>
      <c r="F4419" s="1" t="s">
        <v>2415</v>
      </c>
      <c r="G4419" s="1" t="s">
        <v>19258</v>
      </c>
      <c r="H4419" s="1" t="s">
        <v>19259</v>
      </c>
      <c r="I4419" s="4">
        <v>84.33988425925926</v>
      </c>
      <c r="J4419" s="1">
        <v>86.45</v>
      </c>
      <c r="K4419" s="1">
        <v>27.91</v>
      </c>
      <c r="M4419" s="10">
        <f t="array" ref="M4419">_xlfn.XLOOKUP(A4419,subscriptions!B4419:B10004,subscriptions!D4419:D10004)</f>
        <v>120</v>
      </c>
      <c r="N4419" s="10">
        <f t="array" ref="N4419">_xlfn.XLOOKUP(A4419,subscriptions!B4419:B10004,subscriptions!G4419:G10004)</f>
        <v>10</v>
      </c>
      <c r="O4419" s="10">
        <v>108.0</v>
      </c>
      <c r="P4419" s="10" t="str">
        <f t="array" ref="P4419">_xlfn.XLOOKUP(A4419,subscriptions!B4419:B10004,subscriptions!C4419:C10004)</f>
        <v>Residential</v>
      </c>
      <c r="Q4419" s="10" t="s">
        <v>128</v>
      </c>
      <c r="R4419" s="10" t="s">
        <v>212</v>
      </c>
      <c r="S4419" s="10" t="s">
        <v>234</v>
      </c>
    </row>
    <row r="4420">
      <c r="A4420" s="1" t="s">
        <v>5721</v>
      </c>
      <c r="B4420" s="1" t="s">
        <v>772</v>
      </c>
      <c r="C4420" s="1" t="s">
        <v>261</v>
      </c>
      <c r="D4420" s="1" t="s">
        <v>153</v>
      </c>
      <c r="E4420" s="1" t="s">
        <v>28</v>
      </c>
      <c r="F4420" s="1" t="s">
        <v>801</v>
      </c>
      <c r="G4420" s="1" t="s">
        <v>19260</v>
      </c>
      <c r="H4420" s="1" t="s">
        <v>19261</v>
      </c>
      <c r="I4420" s="4">
        <v>84.16765046296297</v>
      </c>
      <c r="J4420" s="1">
        <v>662.79</v>
      </c>
      <c r="K4420" s="1">
        <v>123.84</v>
      </c>
      <c r="M4420" s="10">
        <f t="array" ref="M4420">_xlfn.XLOOKUP(A4420,subscriptions!B4420:B10004,subscriptions!D4420:D10004)</f>
        <v>120</v>
      </c>
      <c r="N4420" s="10">
        <f t="array" ref="N4420">_xlfn.XLOOKUP(A4420,subscriptions!B4420:B10004,subscriptions!G4420:G10004)</f>
        <v>20</v>
      </c>
      <c r="O4420" s="10">
        <v>96.0</v>
      </c>
      <c r="P4420" s="10" t="str">
        <f t="array" ref="P4420">_xlfn.XLOOKUP(A4420,subscriptions!B4420:B10004,subscriptions!C4420:C10004)</f>
        <v>Residential</v>
      </c>
      <c r="Q4420" s="10" t="s">
        <v>128</v>
      </c>
      <c r="R4420" s="10" t="s">
        <v>148</v>
      </c>
      <c r="S4420" s="10" t="s">
        <v>1412</v>
      </c>
    </row>
    <row r="4421">
      <c r="A4421" s="1" t="s">
        <v>5724</v>
      </c>
      <c r="B4421" s="1" t="s">
        <v>132</v>
      </c>
      <c r="C4421" s="1" t="s">
        <v>198</v>
      </c>
      <c r="D4421" s="1" t="s">
        <v>27</v>
      </c>
      <c r="E4421" s="1" t="s">
        <v>111</v>
      </c>
      <c r="F4421" s="1" t="s">
        <v>1906</v>
      </c>
      <c r="G4421" s="1" t="s">
        <v>19262</v>
      </c>
      <c r="H4421" s="1" t="s">
        <v>19263</v>
      </c>
      <c r="I4421" s="4">
        <v>84.34032407407408</v>
      </c>
      <c r="J4421" s="1">
        <v>342.35</v>
      </c>
      <c r="K4421" s="1">
        <v>67.69</v>
      </c>
      <c r="M4421" s="10">
        <f t="array" ref="M4421">_xlfn.XLOOKUP(A4421,subscriptions!B4421:B10004,subscriptions!D4421:D10004)</f>
        <v>120</v>
      </c>
      <c r="N4421" s="10">
        <f t="array" ref="N4421">_xlfn.XLOOKUP(A4421,subscriptions!B4421:B10004,subscriptions!G4421:G10004)</f>
        <v>0</v>
      </c>
      <c r="O4421" s="10">
        <v>120.0</v>
      </c>
      <c r="P4421" s="10" t="str">
        <f t="array" ref="P4421">_xlfn.XLOOKUP(A4421,subscriptions!B4421:B10004,subscriptions!C4421:C10004)</f>
        <v>Residential</v>
      </c>
      <c r="Q4421" s="10" t="s">
        <v>173</v>
      </c>
      <c r="R4421" s="10" t="s">
        <v>212</v>
      </c>
      <c r="S4421" s="10" t="s">
        <v>616</v>
      </c>
    </row>
    <row r="4422">
      <c r="A4422" s="1" t="s">
        <v>5725</v>
      </c>
      <c r="B4422" s="1" t="s">
        <v>573</v>
      </c>
      <c r="C4422" s="1" t="s">
        <v>296</v>
      </c>
      <c r="D4422" s="1" t="s">
        <v>27</v>
      </c>
      <c r="E4422" s="1" t="s">
        <v>219</v>
      </c>
      <c r="F4422" s="1" t="s">
        <v>1010</v>
      </c>
      <c r="G4422" s="1" t="s">
        <v>19264</v>
      </c>
      <c r="H4422" s="1" t="s">
        <v>19265</v>
      </c>
      <c r="I4422" s="4">
        <v>84.16883101851852</v>
      </c>
      <c r="J4422" s="1">
        <v>205.42</v>
      </c>
      <c r="K4422" s="1">
        <v>29.83</v>
      </c>
      <c r="M4422" s="10">
        <f t="array" ref="M4422">_xlfn.XLOOKUP(A4422,subscriptions!B4422:B10004,subscriptions!D4422:D10004)</f>
        <v>120</v>
      </c>
      <c r="N4422" s="10">
        <f t="array" ref="N4422">_xlfn.XLOOKUP(A4422,subscriptions!B4422:B10004,subscriptions!G4422:G10004)</f>
        <v>5</v>
      </c>
      <c r="O4422" s="10">
        <v>114.0</v>
      </c>
      <c r="P4422" s="10" t="str">
        <f t="array" ref="P4422">_xlfn.XLOOKUP(A4422,subscriptions!B4422:B10004,subscriptions!C4422:C10004)</f>
        <v>Residential</v>
      </c>
      <c r="Q4422" s="10" t="s">
        <v>194</v>
      </c>
      <c r="R4422" s="10" t="s">
        <v>212</v>
      </c>
      <c r="S4422" s="10" t="s">
        <v>1504</v>
      </c>
    </row>
    <row r="4423">
      <c r="A4423" s="1" t="s">
        <v>5726</v>
      </c>
      <c r="B4423" s="1" t="s">
        <v>455</v>
      </c>
      <c r="C4423" s="1" t="s">
        <v>198</v>
      </c>
      <c r="D4423" s="1" t="s">
        <v>27</v>
      </c>
      <c r="E4423" s="1" t="s">
        <v>239</v>
      </c>
      <c r="F4423" s="1" t="s">
        <v>606</v>
      </c>
      <c r="G4423" s="1" t="s">
        <v>19266</v>
      </c>
      <c r="H4423" s="1" t="s">
        <v>19267</v>
      </c>
      <c r="I4423" s="4">
        <v>84.29864583333334</v>
      </c>
      <c r="J4423" s="1">
        <v>4760.11</v>
      </c>
      <c r="K4423" s="1">
        <v>525.54</v>
      </c>
      <c r="M4423" s="10">
        <f t="array" ref="M4423">_xlfn.XLOOKUP(A4423,subscriptions!B4423:B10004,subscriptions!D4423:D10004)</f>
        <v>120</v>
      </c>
      <c r="N4423" s="10">
        <f t="array" ref="N4423">_xlfn.XLOOKUP(A4423,subscriptions!B4423:B10004,subscriptions!G4423:G10004)</f>
        <v>10</v>
      </c>
      <c r="O4423" s="10">
        <v>108.0</v>
      </c>
      <c r="P4423" s="10" t="str">
        <f t="array" ref="P4423">_xlfn.XLOOKUP(A4423,subscriptions!B4423:B10004,subscriptions!C4423:C10004)</f>
        <v>Residential</v>
      </c>
      <c r="Q4423" s="10" t="s">
        <v>128</v>
      </c>
      <c r="R4423" s="10" t="s">
        <v>212</v>
      </c>
      <c r="S4423" s="10" t="s">
        <v>276</v>
      </c>
    </row>
    <row r="4424">
      <c r="A4424" s="1" t="s">
        <v>5727</v>
      </c>
      <c r="B4424" s="1" t="s">
        <v>1226</v>
      </c>
      <c r="C4424" s="1" t="s">
        <v>1833</v>
      </c>
      <c r="D4424" s="1" t="s">
        <v>153</v>
      </c>
      <c r="E4424" s="1" t="s">
        <v>714</v>
      </c>
      <c r="F4424" s="1" t="s">
        <v>2562</v>
      </c>
      <c r="G4424" s="1" t="s">
        <v>19268</v>
      </c>
      <c r="H4424" s="1" t="s">
        <v>19269</v>
      </c>
      <c r="I4424" s="4">
        <v>84.25695601851852</v>
      </c>
      <c r="J4424" s="1">
        <v>1422.04</v>
      </c>
      <c r="K4424" s="1">
        <v>160.8</v>
      </c>
      <c r="M4424" s="10">
        <f t="array" ref="M4424">_xlfn.XLOOKUP(A4424,subscriptions!B4424:B10004,subscriptions!D4424:D10004)</f>
        <v>120</v>
      </c>
      <c r="N4424" s="10">
        <f t="array" ref="N4424">_xlfn.XLOOKUP(A4424,subscriptions!B4424:B10004,subscriptions!G4424:G10004)</f>
        <v>20</v>
      </c>
      <c r="O4424" s="10">
        <v>96.0</v>
      </c>
      <c r="P4424" s="10" t="str">
        <f t="array" ref="P4424">_xlfn.XLOOKUP(A4424,subscriptions!B4424:B10004,subscriptions!C4424:C10004)</f>
        <v>Residential</v>
      </c>
      <c r="Q4424" s="10" t="s">
        <v>128</v>
      </c>
      <c r="R4424" s="10" t="s">
        <v>148</v>
      </c>
      <c r="S4424" s="10" t="s">
        <v>175</v>
      </c>
    </row>
    <row r="4425">
      <c r="A4425" s="1" t="s">
        <v>5728</v>
      </c>
      <c r="B4425" s="1" t="s">
        <v>2788</v>
      </c>
      <c r="C4425" s="1" t="s">
        <v>261</v>
      </c>
      <c r="D4425" s="1" t="s">
        <v>153</v>
      </c>
      <c r="E4425" s="1" t="s">
        <v>219</v>
      </c>
      <c r="F4425" s="1" t="s">
        <v>574</v>
      </c>
      <c r="G4425" s="1" t="s">
        <v>19270</v>
      </c>
      <c r="H4425" s="1" t="s">
        <v>19271</v>
      </c>
      <c r="I4425" s="4">
        <v>84.2584375</v>
      </c>
      <c r="J4425" s="1">
        <v>2006.55</v>
      </c>
      <c r="K4425" s="1">
        <v>286.45</v>
      </c>
      <c r="M4425" s="10">
        <f t="array" ref="M4425">_xlfn.XLOOKUP(A4425,subscriptions!B4425:B10004,subscriptions!D4425:D10004)</f>
        <v>120</v>
      </c>
      <c r="N4425" s="10">
        <f t="array" ref="N4425">_xlfn.XLOOKUP(A4425,subscriptions!B4425:B10004,subscriptions!G4425:G10004)</f>
        <v>0</v>
      </c>
      <c r="O4425" s="10">
        <v>120.0</v>
      </c>
      <c r="P4425" s="10" t="str">
        <f t="array" ref="P4425">_xlfn.XLOOKUP(A4425,subscriptions!B4425:B10004,subscriptions!C4425:C10004)</f>
        <v>Residential</v>
      </c>
      <c r="Q4425" s="10" t="s">
        <v>173</v>
      </c>
      <c r="R4425" s="10" t="s">
        <v>212</v>
      </c>
      <c r="S4425" s="10" t="s">
        <v>4148</v>
      </c>
    </row>
    <row r="4426">
      <c r="A4426" s="1" t="s">
        <v>5729</v>
      </c>
      <c r="B4426" s="1" t="s">
        <v>1865</v>
      </c>
      <c r="C4426" s="1" t="s">
        <v>426</v>
      </c>
      <c r="D4426" s="1" t="s">
        <v>153</v>
      </c>
      <c r="E4426" s="1" t="s">
        <v>28</v>
      </c>
      <c r="F4426" s="1" t="s">
        <v>313</v>
      </c>
      <c r="G4426" s="1" t="s">
        <v>19272</v>
      </c>
      <c r="H4426" s="1" t="s">
        <v>19273</v>
      </c>
      <c r="I4426" s="4">
        <v>84.42038194444444</v>
      </c>
      <c r="J4426" s="1">
        <v>618.3</v>
      </c>
      <c r="K4426" s="1">
        <v>123.26</v>
      </c>
      <c r="M4426" s="10">
        <f t="array" ref="M4426">_xlfn.XLOOKUP(A4426,subscriptions!B4426:B10004,subscriptions!D4426:D10004)</f>
        <v>120</v>
      </c>
      <c r="N4426" s="10">
        <f t="array" ref="N4426">_xlfn.XLOOKUP(A4426,subscriptions!B4426:B10004,subscriptions!G4426:G10004)</f>
        <v>5</v>
      </c>
      <c r="O4426" s="10">
        <v>114.0</v>
      </c>
      <c r="P4426" s="10" t="str">
        <f t="array" ref="P4426">_xlfn.XLOOKUP(A4426,subscriptions!B4426:B10004,subscriptions!C4426:C10004)</f>
        <v>Residential</v>
      </c>
      <c r="Q4426" s="10" t="s">
        <v>194</v>
      </c>
      <c r="R4426" s="10" t="s">
        <v>212</v>
      </c>
      <c r="S4426" s="10" t="s">
        <v>940</v>
      </c>
    </row>
    <row r="4427">
      <c r="A4427" s="1" t="s">
        <v>5730</v>
      </c>
      <c r="B4427" s="1" t="s">
        <v>455</v>
      </c>
      <c r="C4427" s="1" t="s">
        <v>218</v>
      </c>
      <c r="D4427" s="1" t="s">
        <v>27</v>
      </c>
      <c r="E4427" s="1" t="s">
        <v>280</v>
      </c>
      <c r="F4427" s="1" t="s">
        <v>1706</v>
      </c>
      <c r="G4427" s="1" t="s">
        <v>19274</v>
      </c>
      <c r="H4427" s="1" t="s">
        <v>19275</v>
      </c>
      <c r="I4427" s="4">
        <v>84.21186342592593</v>
      </c>
      <c r="J4427" s="1">
        <v>799.2</v>
      </c>
      <c r="K4427" s="1">
        <v>132.2</v>
      </c>
      <c r="M4427" s="10">
        <f t="array" ref="M4427">_xlfn.XLOOKUP(A4427,subscriptions!B4427:B10004,subscriptions!D4427:D10004)</f>
        <v>80</v>
      </c>
      <c r="N4427" s="10">
        <f t="array" ref="N4427">_xlfn.XLOOKUP(A4427,subscriptions!B4427:B10004,subscriptions!G4427:G10004)</f>
        <v>10</v>
      </c>
      <c r="O4427" s="10">
        <v>72.0</v>
      </c>
      <c r="P4427" s="10" t="str">
        <f t="array" ref="P4427">_xlfn.XLOOKUP(A4427,subscriptions!B4427:B10004,subscriptions!C4427:C10004)</f>
        <v>Roam</v>
      </c>
      <c r="Q4427" s="10" t="s">
        <v>128</v>
      </c>
      <c r="R4427" s="10" t="s">
        <v>148</v>
      </c>
      <c r="S4427" s="10" t="s">
        <v>857</v>
      </c>
    </row>
    <row r="4428">
      <c r="A4428" s="1" t="s">
        <v>5731</v>
      </c>
      <c r="B4428" s="1" t="s">
        <v>870</v>
      </c>
      <c r="C4428" s="1" t="s">
        <v>1477</v>
      </c>
      <c r="D4428" s="1" t="s">
        <v>153</v>
      </c>
      <c r="E4428" s="1" t="s">
        <v>262</v>
      </c>
      <c r="F4428" s="1" t="s">
        <v>263</v>
      </c>
      <c r="G4428" s="1" t="s">
        <v>19276</v>
      </c>
      <c r="H4428" s="1" t="s">
        <v>19277</v>
      </c>
      <c r="I4428" s="4">
        <v>84.29609953703704</v>
      </c>
      <c r="J4428" s="1">
        <v>455.6</v>
      </c>
      <c r="K4428" s="1">
        <v>44.34</v>
      </c>
      <c r="M4428" s="10">
        <f t="array" ref="M4428">_xlfn.XLOOKUP(A4428,subscriptions!B4428:B10004,subscriptions!D4428:D10004)</f>
        <v>50</v>
      </c>
      <c r="N4428" s="10">
        <f t="array" ref="N4428">_xlfn.XLOOKUP(A4428,subscriptions!B4428:B10004,subscriptions!G4428:G10004)</f>
        <v>20</v>
      </c>
      <c r="O4428" s="10">
        <v>40.0</v>
      </c>
      <c r="P4428" s="10" t="str">
        <f t="array" ref="P4428">_xlfn.XLOOKUP(A4428,subscriptions!B4428:B10004,subscriptions!C4428:C10004)</f>
        <v>Mini</v>
      </c>
      <c r="Q4428" s="10" t="s">
        <v>128</v>
      </c>
      <c r="R4428" s="10" t="s">
        <v>148</v>
      </c>
      <c r="S4428" s="10" t="s">
        <v>655</v>
      </c>
    </row>
    <row r="4429">
      <c r="A4429" s="1" t="s">
        <v>5732</v>
      </c>
      <c r="B4429" s="1" t="s">
        <v>2534</v>
      </c>
      <c r="C4429" s="1" t="s">
        <v>279</v>
      </c>
      <c r="D4429" s="1" t="s">
        <v>153</v>
      </c>
      <c r="E4429" s="1" t="s">
        <v>219</v>
      </c>
      <c r="F4429" s="1" t="s">
        <v>574</v>
      </c>
      <c r="G4429" s="1" t="s">
        <v>19278</v>
      </c>
      <c r="H4429" s="1" t="s">
        <v>19279</v>
      </c>
      <c r="I4429" s="4">
        <v>84.21392361111111</v>
      </c>
      <c r="J4429" s="1">
        <v>202.99</v>
      </c>
      <c r="K4429" s="1">
        <v>37.26</v>
      </c>
      <c r="M4429" s="10">
        <f t="array" ref="M4429">_xlfn.XLOOKUP(A4429,subscriptions!B4429:B10004,subscriptions!D4429:D10004)</f>
        <v>120</v>
      </c>
      <c r="N4429" s="10">
        <f t="array" ref="N4429">_xlfn.XLOOKUP(A4429,subscriptions!B4429:B10004,subscriptions!G4429:G10004)</f>
        <v>0</v>
      </c>
      <c r="O4429" s="10">
        <v>120.0</v>
      </c>
      <c r="P4429" s="10" t="str">
        <f t="array" ref="P4429">_xlfn.XLOOKUP(A4429,subscriptions!B4429:B10004,subscriptions!C4429:C10004)</f>
        <v>Residential</v>
      </c>
      <c r="Q4429" s="10" t="s">
        <v>173</v>
      </c>
      <c r="R4429" s="10" t="s">
        <v>212</v>
      </c>
      <c r="S4429" s="10" t="s">
        <v>388</v>
      </c>
    </row>
    <row r="4430">
      <c r="A4430" s="1" t="s">
        <v>5733</v>
      </c>
      <c r="B4430" s="1" t="s">
        <v>2788</v>
      </c>
      <c r="C4430" s="1" t="s">
        <v>198</v>
      </c>
      <c r="D4430" s="1" t="s">
        <v>153</v>
      </c>
      <c r="E4430" s="1" t="s">
        <v>179</v>
      </c>
      <c r="F4430" s="1" t="s">
        <v>2311</v>
      </c>
      <c r="G4430" s="1" t="s">
        <v>19280</v>
      </c>
      <c r="H4430" s="1" t="s">
        <v>19281</v>
      </c>
      <c r="I4430" s="4">
        <v>84.17048611111112</v>
      </c>
      <c r="J4430" s="1">
        <v>345.91</v>
      </c>
      <c r="K4430" s="1">
        <v>97.37</v>
      </c>
      <c r="L4430" s="1">
        <v>100.0</v>
      </c>
      <c r="M4430" s="10">
        <f t="array" ref="M4430">_xlfn.XLOOKUP(A4430,subscriptions!B4430:B10004,subscriptions!D4430:D10004)</f>
        <v>120</v>
      </c>
      <c r="N4430" s="10">
        <f t="array" ref="N4430">_xlfn.XLOOKUP(A4430,subscriptions!B4430:B10004,subscriptions!G4430:G10004)</f>
        <v>5</v>
      </c>
      <c r="O4430" s="10">
        <v>114.0</v>
      </c>
      <c r="P4430" s="10" t="str">
        <f t="array" ref="P4430">_xlfn.XLOOKUP(A4430,subscriptions!B4430:B10004,subscriptions!C4430:C10004)</f>
        <v>Residential</v>
      </c>
      <c r="Q4430" s="10" t="s">
        <v>194</v>
      </c>
      <c r="R4430" s="10" t="s">
        <v>212</v>
      </c>
      <c r="S4430" s="10" t="s">
        <v>2494</v>
      </c>
    </row>
    <row r="4431">
      <c r="A4431" s="1" t="s">
        <v>5734</v>
      </c>
      <c r="B4431" s="1" t="s">
        <v>109</v>
      </c>
      <c r="C4431" s="1" t="s">
        <v>509</v>
      </c>
      <c r="D4431" s="1" t="s">
        <v>27</v>
      </c>
      <c r="E4431" s="1" t="s">
        <v>262</v>
      </c>
      <c r="F4431" s="1" t="s">
        <v>2112</v>
      </c>
      <c r="G4431" s="1" t="s">
        <v>19282</v>
      </c>
      <c r="H4431" s="1" t="s">
        <v>19283</v>
      </c>
      <c r="I4431" s="4">
        <v>84.38357638888888</v>
      </c>
      <c r="J4431" s="1">
        <v>2445.63</v>
      </c>
      <c r="K4431" s="1">
        <v>429.42</v>
      </c>
      <c r="M4431" s="10">
        <f t="array" ref="M4431">_xlfn.XLOOKUP(A4431,subscriptions!B4431:B10004,subscriptions!D4431:D10004)</f>
        <v>120</v>
      </c>
      <c r="N4431" s="10">
        <f t="array" ref="N4431">_xlfn.XLOOKUP(A4431,subscriptions!B4431:B10004,subscriptions!G4431:G10004)</f>
        <v>10</v>
      </c>
      <c r="O4431" s="10">
        <v>108.0</v>
      </c>
      <c r="P4431" s="10" t="str">
        <f t="array" ref="P4431">_xlfn.XLOOKUP(A4431,subscriptions!B4431:B10004,subscriptions!C4431:C10004)</f>
        <v>Residential</v>
      </c>
      <c r="Q4431" s="10" t="s">
        <v>128</v>
      </c>
      <c r="R4431" s="10" t="s">
        <v>212</v>
      </c>
      <c r="S4431" s="10" t="s">
        <v>882</v>
      </c>
    </row>
    <row r="4432">
      <c r="A4432" s="1" t="s">
        <v>5735</v>
      </c>
      <c r="B4432" s="1" t="s">
        <v>1865</v>
      </c>
      <c r="C4432" s="1" t="s">
        <v>1200</v>
      </c>
      <c r="D4432" s="1" t="s">
        <v>153</v>
      </c>
      <c r="E4432" s="1" t="s">
        <v>262</v>
      </c>
      <c r="F4432" s="1" t="s">
        <v>2112</v>
      </c>
      <c r="G4432" s="1" t="s">
        <v>19284</v>
      </c>
      <c r="H4432" s="1" t="s">
        <v>19285</v>
      </c>
      <c r="I4432" s="4">
        <v>84.38142361111112</v>
      </c>
      <c r="J4432" s="1">
        <v>1747.69</v>
      </c>
      <c r="K4432" s="1">
        <v>211.62</v>
      </c>
      <c r="M4432" s="10">
        <f t="array" ref="M4432">_xlfn.XLOOKUP(A4432,subscriptions!B4432:B10004,subscriptions!D4432:D10004)</f>
        <v>120</v>
      </c>
      <c r="N4432" s="10">
        <f t="array" ref="N4432">_xlfn.XLOOKUP(A4432,subscriptions!B4432:B10004,subscriptions!G4432:G10004)</f>
        <v>20</v>
      </c>
      <c r="O4432" s="10">
        <v>96.0</v>
      </c>
      <c r="P4432" s="10" t="str">
        <f t="array" ref="P4432">_xlfn.XLOOKUP(A4432,subscriptions!B4432:B10004,subscriptions!C4432:C10004)</f>
        <v>Residential</v>
      </c>
      <c r="Q4432" s="10" t="s">
        <v>128</v>
      </c>
      <c r="R4432" s="10" t="s">
        <v>148</v>
      </c>
      <c r="S4432" s="10" t="s">
        <v>1789</v>
      </c>
    </row>
    <row r="4433">
      <c r="A4433" s="1" t="s">
        <v>5738</v>
      </c>
      <c r="B4433" s="1" t="s">
        <v>1491</v>
      </c>
      <c r="C4433" s="1" t="s">
        <v>1876</v>
      </c>
      <c r="D4433" s="1" t="s">
        <v>153</v>
      </c>
      <c r="E4433" s="1" t="s">
        <v>714</v>
      </c>
      <c r="F4433" s="1" t="s">
        <v>2171</v>
      </c>
      <c r="G4433" s="1" t="s">
        <v>19286</v>
      </c>
      <c r="H4433" s="1" t="s">
        <v>19287</v>
      </c>
      <c r="I4433" s="4">
        <v>84.16905092592593</v>
      </c>
      <c r="J4433" s="1">
        <v>1237.56</v>
      </c>
      <c r="K4433" s="1">
        <v>308.58</v>
      </c>
      <c r="M4433" s="10">
        <f t="array" ref="M4433">_xlfn.XLOOKUP(A4433,subscriptions!B4433:B10004,subscriptions!D4433:D10004)</f>
        <v>50</v>
      </c>
      <c r="N4433" s="10">
        <f t="array" ref="N4433">_xlfn.XLOOKUP(A4433,subscriptions!B4433:B10004,subscriptions!G4433:G10004)</f>
        <v>0</v>
      </c>
      <c r="O4433" s="10">
        <v>50.0</v>
      </c>
      <c r="P4433" s="10" t="str">
        <f t="array" ref="P4433">_xlfn.XLOOKUP(A4433,subscriptions!B4433:B10004,subscriptions!C4433:C10004)</f>
        <v>Mini</v>
      </c>
      <c r="Q4433" s="10" t="s">
        <v>173</v>
      </c>
      <c r="R4433" s="10" t="s">
        <v>148</v>
      </c>
      <c r="S4433" s="10" t="s">
        <v>1504</v>
      </c>
    </row>
    <row r="4434">
      <c r="A4434" s="1" t="s">
        <v>5739</v>
      </c>
      <c r="B4434" s="1" t="s">
        <v>899</v>
      </c>
      <c r="C4434" s="1" t="s">
        <v>152</v>
      </c>
      <c r="D4434" s="1" t="s">
        <v>27</v>
      </c>
      <c r="E4434" s="1" t="s">
        <v>179</v>
      </c>
      <c r="F4434" s="1" t="s">
        <v>357</v>
      </c>
      <c r="G4434" s="1" t="s">
        <v>19288</v>
      </c>
      <c r="H4434" s="1" t="s">
        <v>19289</v>
      </c>
      <c r="I4434" s="4">
        <v>84.25096064814815</v>
      </c>
      <c r="J4434" s="1">
        <v>1016.79</v>
      </c>
      <c r="K4434" s="1">
        <v>200.72</v>
      </c>
      <c r="L4434" s="1">
        <v>100.0</v>
      </c>
      <c r="M4434" s="10">
        <f t="array" ref="M4434">_xlfn.XLOOKUP(A4434,subscriptions!B4434:B10004,subscriptions!D4434:D10004)</f>
        <v>80</v>
      </c>
      <c r="N4434" s="10">
        <f t="array" ref="N4434">_xlfn.XLOOKUP(A4434,subscriptions!B4434:B10004,subscriptions!G4434:G10004)</f>
        <v>5</v>
      </c>
      <c r="O4434" s="10">
        <v>76.0</v>
      </c>
      <c r="P4434" s="10" t="str">
        <f t="array" ref="P4434">_xlfn.XLOOKUP(A4434,subscriptions!B4434:B10004,subscriptions!C4434:C10004)</f>
        <v>Roam</v>
      </c>
      <c r="Q4434" s="10" t="s">
        <v>194</v>
      </c>
      <c r="R4434" s="10" t="s">
        <v>148</v>
      </c>
      <c r="S4434" s="10" t="s">
        <v>1691</v>
      </c>
    </row>
    <row r="4435">
      <c r="A4435" s="1" t="s">
        <v>5740</v>
      </c>
      <c r="B4435" s="1" t="s">
        <v>969</v>
      </c>
      <c r="C4435" s="1" t="s">
        <v>673</v>
      </c>
      <c r="D4435" s="1" t="s">
        <v>27</v>
      </c>
      <c r="E4435" s="1" t="s">
        <v>714</v>
      </c>
      <c r="F4435" s="1" t="s">
        <v>3419</v>
      </c>
      <c r="G4435" s="1" t="s">
        <v>19290</v>
      </c>
      <c r="H4435" s="1" t="s">
        <v>19291</v>
      </c>
      <c r="I4435" s="4">
        <v>84.25300925925926</v>
      </c>
      <c r="J4435" s="1">
        <v>3884.94</v>
      </c>
      <c r="K4435" s="1">
        <v>966.33</v>
      </c>
      <c r="M4435" s="10">
        <f t="array" ref="M4435">_xlfn.XLOOKUP(A4435,subscriptions!B4435:B10004,subscriptions!D4435:D10004)</f>
        <v>120</v>
      </c>
      <c r="N4435" s="10">
        <f t="array" ref="N4435">_xlfn.XLOOKUP(A4435,subscriptions!B4435:B10004,subscriptions!G4435:G10004)</f>
        <v>10</v>
      </c>
      <c r="O4435" s="10">
        <v>108.0</v>
      </c>
      <c r="P4435" s="10" t="str">
        <f t="array" ref="P4435">_xlfn.XLOOKUP(A4435,subscriptions!B4435:B10004,subscriptions!C4435:C10004)</f>
        <v>Residential</v>
      </c>
      <c r="Q4435" s="10" t="s">
        <v>128</v>
      </c>
      <c r="R4435" s="10" t="s">
        <v>212</v>
      </c>
      <c r="S4435" s="10" t="s">
        <v>916</v>
      </c>
    </row>
    <row r="4436">
      <c r="A4436" s="1" t="s">
        <v>5741</v>
      </c>
      <c r="B4436" s="1" t="s">
        <v>2279</v>
      </c>
      <c r="C4436" s="1" t="s">
        <v>1251</v>
      </c>
      <c r="D4436" s="1" t="s">
        <v>153</v>
      </c>
      <c r="E4436" s="1" t="s">
        <v>239</v>
      </c>
      <c r="F4436" s="1" t="s">
        <v>3181</v>
      </c>
      <c r="G4436" s="1" t="s">
        <v>19292</v>
      </c>
      <c r="H4436" s="1" t="s">
        <v>19293</v>
      </c>
      <c r="I4436" s="4">
        <v>84.25489583333334</v>
      </c>
      <c r="J4436" s="1">
        <v>163.27</v>
      </c>
      <c r="K4436" s="1">
        <v>33.16</v>
      </c>
      <c r="M4436" s="10">
        <f t="array" ref="M4436">_xlfn.XLOOKUP(A4436,subscriptions!B4436:B10004,subscriptions!D4436:D10004)</f>
        <v>80</v>
      </c>
      <c r="N4436" s="10">
        <f t="array" ref="N4436">_xlfn.XLOOKUP(A4436,subscriptions!B4436:B10004,subscriptions!G4436:G10004)</f>
        <v>20</v>
      </c>
      <c r="O4436" s="10">
        <v>64.0</v>
      </c>
      <c r="P4436" s="10" t="str">
        <f t="array" ref="P4436">_xlfn.XLOOKUP(A4436,subscriptions!B4436:B10004,subscriptions!C4436:C10004)</f>
        <v>Roam</v>
      </c>
      <c r="Q4436" s="10" t="s">
        <v>128</v>
      </c>
      <c r="R4436" s="10" t="s">
        <v>148</v>
      </c>
      <c r="S4436" s="10" t="s">
        <v>149</v>
      </c>
    </row>
    <row r="4437">
      <c r="A4437" s="1" t="s">
        <v>5742</v>
      </c>
      <c r="B4437" s="1" t="s">
        <v>425</v>
      </c>
      <c r="C4437" s="1" t="s">
        <v>1142</v>
      </c>
      <c r="D4437" s="1" t="s">
        <v>153</v>
      </c>
      <c r="E4437" s="1" t="s">
        <v>219</v>
      </c>
      <c r="F4437" s="1" t="s">
        <v>2446</v>
      </c>
      <c r="G4437" s="1" t="s">
        <v>19294</v>
      </c>
      <c r="H4437" s="1" t="s">
        <v>19295</v>
      </c>
      <c r="I4437" s="4">
        <v>84.37582175925925</v>
      </c>
      <c r="J4437" s="1">
        <v>544.01</v>
      </c>
      <c r="K4437" s="1">
        <v>95.33</v>
      </c>
      <c r="M4437" s="10">
        <f t="array" ref="M4437">_xlfn.XLOOKUP(A4437,subscriptions!B4437:B10004,subscriptions!D4437:D10004)</f>
        <v>80</v>
      </c>
      <c r="N4437" s="10">
        <f t="array" ref="N4437">_xlfn.XLOOKUP(A4437,subscriptions!B4437:B10004,subscriptions!G4437:G10004)</f>
        <v>0</v>
      </c>
      <c r="O4437" s="10">
        <v>80.0</v>
      </c>
      <c r="P4437" s="10" t="str">
        <f t="array" ref="P4437">_xlfn.XLOOKUP(A4437,subscriptions!B4437:B10004,subscriptions!C4437:C10004)</f>
        <v>Roam</v>
      </c>
      <c r="Q4437" s="10" t="s">
        <v>173</v>
      </c>
      <c r="R4437" s="10" t="s">
        <v>148</v>
      </c>
      <c r="S4437" s="10" t="s">
        <v>1442</v>
      </c>
    </row>
    <row r="4438">
      <c r="A4438" s="1" t="s">
        <v>5743</v>
      </c>
      <c r="B4438" s="1" t="s">
        <v>236</v>
      </c>
      <c r="C4438" s="1" t="s">
        <v>110</v>
      </c>
      <c r="D4438" s="1" t="s">
        <v>153</v>
      </c>
      <c r="E4438" s="1" t="s">
        <v>111</v>
      </c>
      <c r="F4438" s="1" t="s">
        <v>1917</v>
      </c>
      <c r="G4438" s="1" t="s">
        <v>19296</v>
      </c>
      <c r="H4438" s="1" t="s">
        <v>19297</v>
      </c>
      <c r="I4438" s="4">
        <v>84.17100694444444</v>
      </c>
      <c r="J4438" s="1">
        <v>696.03</v>
      </c>
      <c r="K4438" s="1">
        <v>92.16</v>
      </c>
      <c r="M4438" s="10">
        <f t="array" ref="M4438">_xlfn.XLOOKUP(A4438,subscriptions!B4438:B10004,subscriptions!D4438:D10004)</f>
        <v>250</v>
      </c>
      <c r="N4438" s="10">
        <f t="array" ref="N4438">_xlfn.XLOOKUP(A4438,subscriptions!B4438:B10004,subscriptions!G4438:G10004)</f>
        <v>5</v>
      </c>
      <c r="O4438" s="10">
        <v>237.5</v>
      </c>
      <c r="P4438" s="10" t="str">
        <f t="array" ref="P4438">_xlfn.XLOOKUP(A4438,subscriptions!B4438:B10004,subscriptions!C4438:C10004)</f>
        <v>Business</v>
      </c>
      <c r="Q4438" s="10" t="s">
        <v>194</v>
      </c>
      <c r="R4438" s="10" t="s">
        <v>129</v>
      </c>
      <c r="S4438" s="10" t="s">
        <v>310</v>
      </c>
    </row>
    <row r="4439">
      <c r="A4439" s="1" t="s">
        <v>5744</v>
      </c>
      <c r="B4439" s="1" t="s">
        <v>713</v>
      </c>
      <c r="C4439" s="1" t="s">
        <v>509</v>
      </c>
      <c r="D4439" s="1" t="s">
        <v>27</v>
      </c>
      <c r="E4439" s="1" t="s">
        <v>280</v>
      </c>
      <c r="F4439" s="1" t="s">
        <v>2239</v>
      </c>
      <c r="G4439" s="1" t="s">
        <v>19298</v>
      </c>
      <c r="H4439" s="1" t="s">
        <v>19299</v>
      </c>
      <c r="I4439" s="4">
        <v>84.37744212962963</v>
      </c>
      <c r="J4439" s="1">
        <v>2337.82</v>
      </c>
      <c r="K4439" s="1">
        <v>465.66</v>
      </c>
      <c r="M4439" s="10">
        <f t="array" ref="M4439">_xlfn.XLOOKUP(A4439,subscriptions!B4439:B10004,subscriptions!D4439:D10004)</f>
        <v>120</v>
      </c>
      <c r="N4439" s="10">
        <f t="array" ref="N4439">_xlfn.XLOOKUP(A4439,subscriptions!B4439:B10004,subscriptions!G4439:G10004)</f>
        <v>10</v>
      </c>
      <c r="O4439" s="10">
        <v>108.0</v>
      </c>
      <c r="P4439" s="10" t="str">
        <f t="array" ref="P4439">_xlfn.XLOOKUP(A4439,subscriptions!B4439:B10004,subscriptions!C4439:C10004)</f>
        <v>Residential</v>
      </c>
      <c r="Q4439" s="10" t="s">
        <v>128</v>
      </c>
      <c r="R4439" s="10" t="s">
        <v>212</v>
      </c>
      <c r="S4439" s="10" t="s">
        <v>1360</v>
      </c>
    </row>
    <row r="4440">
      <c r="A4440" s="1" t="s">
        <v>5745</v>
      </c>
      <c r="B4440" s="1" t="s">
        <v>1444</v>
      </c>
      <c r="C4440" s="1" t="s">
        <v>1492</v>
      </c>
      <c r="D4440" s="1" t="s">
        <v>27</v>
      </c>
      <c r="E4440" s="1" t="s">
        <v>179</v>
      </c>
      <c r="F4440" s="1" t="s">
        <v>1760</v>
      </c>
      <c r="G4440" s="1" t="s">
        <v>19300</v>
      </c>
      <c r="H4440" s="1" t="s">
        <v>19301</v>
      </c>
      <c r="I4440" s="4">
        <v>84.29943287037037</v>
      </c>
      <c r="J4440" s="1">
        <v>7392.21</v>
      </c>
      <c r="K4440" s="1">
        <v>990.89</v>
      </c>
      <c r="L4440" s="1">
        <v>100.0</v>
      </c>
      <c r="M4440" s="10">
        <f t="array" ref="M4440">_xlfn.XLOOKUP(A4440,subscriptions!B4440:B10004,subscriptions!D4440:D10004)</f>
        <v>80</v>
      </c>
      <c r="N4440" s="10">
        <f t="array" ref="N4440">_xlfn.XLOOKUP(A4440,subscriptions!B4440:B10004,subscriptions!G4440:G10004)</f>
        <v>20</v>
      </c>
      <c r="O4440" s="10">
        <v>64.0</v>
      </c>
      <c r="P4440" s="10" t="str">
        <f t="array" ref="P4440">_xlfn.XLOOKUP(A4440,subscriptions!B4440:B10004,subscriptions!C4440:C10004)</f>
        <v>Roam</v>
      </c>
      <c r="Q4440" s="10" t="s">
        <v>128</v>
      </c>
      <c r="R4440" s="10" t="s">
        <v>148</v>
      </c>
      <c r="S4440" s="10" t="s">
        <v>522</v>
      </c>
    </row>
    <row r="4441">
      <c r="A4441" s="1" t="s">
        <v>5746</v>
      </c>
      <c r="B4441" s="1" t="s">
        <v>589</v>
      </c>
      <c r="C4441" s="1" t="s">
        <v>509</v>
      </c>
      <c r="D4441" s="1" t="s">
        <v>153</v>
      </c>
      <c r="E4441" s="1" t="s">
        <v>631</v>
      </c>
      <c r="F4441" s="1" t="s">
        <v>1084</v>
      </c>
      <c r="G4441" s="1" t="s">
        <v>19302</v>
      </c>
      <c r="H4441" s="1" t="s">
        <v>19303</v>
      </c>
      <c r="I4441" s="4">
        <v>84.16967592592593</v>
      </c>
      <c r="J4441" s="1">
        <v>462.98</v>
      </c>
      <c r="K4441" s="1">
        <v>86.17</v>
      </c>
      <c r="M4441" s="10">
        <f t="array" ref="M4441">_xlfn.XLOOKUP(A4441,subscriptions!B4441:B10004,subscriptions!D4441:D10004)</f>
        <v>120</v>
      </c>
      <c r="N4441" s="10">
        <f t="array" ref="N4441">_xlfn.XLOOKUP(A4441,subscriptions!B4441:B10004,subscriptions!G4441:G10004)</f>
        <v>0</v>
      </c>
      <c r="O4441" s="10">
        <v>120.0</v>
      </c>
      <c r="P4441" s="10" t="str">
        <f t="array" ref="P4441">_xlfn.XLOOKUP(A4441,subscriptions!B4441:B10004,subscriptions!C4441:C10004)</f>
        <v>Residential</v>
      </c>
      <c r="Q4441" s="10" t="s">
        <v>173</v>
      </c>
      <c r="R4441" s="10" t="s">
        <v>212</v>
      </c>
      <c r="S4441" s="10" t="s">
        <v>213</v>
      </c>
    </row>
    <row r="4442">
      <c r="A4442" s="1" t="s">
        <v>5747</v>
      </c>
      <c r="B4442" s="1" t="s">
        <v>1624</v>
      </c>
      <c r="C4442" s="1" t="s">
        <v>492</v>
      </c>
      <c r="D4442" s="1" t="s">
        <v>27</v>
      </c>
      <c r="E4442" s="1" t="s">
        <v>262</v>
      </c>
      <c r="F4442" s="1" t="s">
        <v>1835</v>
      </c>
      <c r="G4442" s="1" t="s">
        <v>19304</v>
      </c>
      <c r="H4442" s="1" t="s">
        <v>19305</v>
      </c>
      <c r="I4442" s="4">
        <v>84.2155787037037</v>
      </c>
      <c r="J4442" s="1">
        <v>3160.87</v>
      </c>
      <c r="K4442" s="1">
        <v>514.08</v>
      </c>
      <c r="M4442" s="10">
        <f t="array" ref="M4442">_xlfn.XLOOKUP(A4442,subscriptions!B4442:B10004,subscriptions!D4442:D10004)</f>
        <v>120</v>
      </c>
      <c r="N4442" s="10">
        <f t="array" ref="N4442">_xlfn.XLOOKUP(A4442,subscriptions!B4442:B10004,subscriptions!G4442:G10004)</f>
        <v>5</v>
      </c>
      <c r="O4442" s="10">
        <v>114.0</v>
      </c>
      <c r="P4442" s="10" t="str">
        <f t="array" ref="P4442">_xlfn.XLOOKUP(A4442,subscriptions!B4442:B10004,subscriptions!C4442:C10004)</f>
        <v>Residential</v>
      </c>
      <c r="Q4442" s="10" t="s">
        <v>194</v>
      </c>
      <c r="R4442" s="10" t="s">
        <v>212</v>
      </c>
      <c r="S4442" s="10" t="s">
        <v>1212</v>
      </c>
    </row>
    <row r="4443">
      <c r="A4443" s="1" t="s">
        <v>5748</v>
      </c>
      <c r="B4443" s="1" t="s">
        <v>1141</v>
      </c>
      <c r="C4443" s="1" t="s">
        <v>2007</v>
      </c>
      <c r="D4443" s="1" t="s">
        <v>27</v>
      </c>
      <c r="E4443" s="1" t="s">
        <v>332</v>
      </c>
      <c r="F4443" s="1" t="s">
        <v>1749</v>
      </c>
      <c r="G4443" s="1" t="s">
        <v>19306</v>
      </c>
      <c r="H4443" s="1" t="s">
        <v>19307</v>
      </c>
      <c r="I4443" s="4">
        <v>84.25708333333333</v>
      </c>
      <c r="J4443" s="1">
        <v>2713.44</v>
      </c>
      <c r="K4443" s="1">
        <v>502.44</v>
      </c>
      <c r="M4443" s="10">
        <f t="array" ref="M4443">_xlfn.XLOOKUP(A4443,subscriptions!B4443:B10004,subscriptions!D4443:D10004)</f>
        <v>80</v>
      </c>
      <c r="N4443" s="10">
        <f t="array" ref="N4443">_xlfn.XLOOKUP(A4443,subscriptions!B4443:B10004,subscriptions!G4443:G10004)</f>
        <v>10</v>
      </c>
      <c r="O4443" s="10">
        <v>72.0</v>
      </c>
      <c r="P4443" s="10" t="str">
        <f t="array" ref="P4443">_xlfn.XLOOKUP(A4443,subscriptions!B4443:B10004,subscriptions!C4443:C10004)</f>
        <v>Roam</v>
      </c>
      <c r="Q4443" s="10" t="s">
        <v>128</v>
      </c>
      <c r="R4443" s="10" t="s">
        <v>148</v>
      </c>
      <c r="S4443" s="10" t="s">
        <v>175</v>
      </c>
    </row>
    <row r="4444">
      <c r="A4444" s="1" t="s">
        <v>5749</v>
      </c>
      <c r="B4444" s="1" t="s">
        <v>1044</v>
      </c>
      <c r="C4444" s="1" t="s">
        <v>827</v>
      </c>
      <c r="D4444" s="1" t="s">
        <v>27</v>
      </c>
      <c r="E4444" s="1" t="s">
        <v>631</v>
      </c>
      <c r="F4444" s="1" t="s">
        <v>943</v>
      </c>
      <c r="G4444" s="1" t="s">
        <v>19308</v>
      </c>
      <c r="H4444" s="1" t="s">
        <v>19309</v>
      </c>
      <c r="I4444" s="4">
        <v>84.41827546296297</v>
      </c>
      <c r="J4444" s="1">
        <v>431.68</v>
      </c>
      <c r="K4444" s="1">
        <v>118.6</v>
      </c>
      <c r="M4444" s="10">
        <f t="array" ref="M4444">_xlfn.XLOOKUP(A4444,subscriptions!B4444:B10004,subscriptions!D4444:D10004)</f>
        <v>50</v>
      </c>
      <c r="N4444" s="10">
        <f t="array" ref="N4444">_xlfn.XLOOKUP(A4444,subscriptions!B4444:B10004,subscriptions!G4444:G10004)</f>
        <v>20</v>
      </c>
      <c r="O4444" s="10">
        <v>40.0</v>
      </c>
      <c r="P4444" s="10" t="str">
        <f t="array" ref="P4444">_xlfn.XLOOKUP(A4444,subscriptions!B4444:B10004,subscriptions!C4444:C10004)</f>
        <v>Mini</v>
      </c>
      <c r="Q4444" s="10" t="s">
        <v>128</v>
      </c>
      <c r="R4444" s="10" t="s">
        <v>148</v>
      </c>
      <c r="S4444" s="10" t="s">
        <v>3020</v>
      </c>
    </row>
    <row r="4445">
      <c r="A4445" s="1" t="s">
        <v>5750</v>
      </c>
      <c r="B4445" s="1" t="s">
        <v>1387</v>
      </c>
      <c r="C4445" s="1" t="s">
        <v>1973</v>
      </c>
      <c r="D4445" s="1" t="s">
        <v>27</v>
      </c>
      <c r="E4445" s="1" t="s">
        <v>111</v>
      </c>
      <c r="F4445" s="1" t="s">
        <v>1855</v>
      </c>
      <c r="G4445" s="1" t="s">
        <v>19310</v>
      </c>
      <c r="H4445" s="1" t="s">
        <v>19311</v>
      </c>
      <c r="I4445" s="4">
        <v>84.25628472222222</v>
      </c>
      <c r="J4445" s="1">
        <v>814.57</v>
      </c>
      <c r="K4445" s="1">
        <v>105.79</v>
      </c>
      <c r="M4445" s="10">
        <f t="array" ref="M4445">_xlfn.XLOOKUP(A4445,subscriptions!B4445:B10004,subscriptions!D4445:D10004)</f>
        <v>120</v>
      </c>
      <c r="N4445" s="10">
        <f t="array" ref="N4445">_xlfn.XLOOKUP(A4445,subscriptions!B4445:B10004,subscriptions!G4445:G10004)</f>
        <v>0</v>
      </c>
      <c r="O4445" s="10">
        <v>120.0</v>
      </c>
      <c r="P4445" s="10" t="str">
        <f t="array" ref="P4445">_xlfn.XLOOKUP(A4445,subscriptions!B4445:B10004,subscriptions!C4445:C10004)</f>
        <v>Residential</v>
      </c>
      <c r="Q4445" s="10" t="s">
        <v>173</v>
      </c>
      <c r="R4445" s="10" t="s">
        <v>212</v>
      </c>
      <c r="S4445" s="10" t="s">
        <v>130</v>
      </c>
    </row>
    <row r="4446">
      <c r="A4446" s="1" t="s">
        <v>5751</v>
      </c>
      <c r="B4446" s="1" t="s">
        <v>329</v>
      </c>
      <c r="C4446" s="1" t="s">
        <v>133</v>
      </c>
      <c r="D4446" s="1" t="s">
        <v>27</v>
      </c>
      <c r="E4446" s="1" t="s">
        <v>111</v>
      </c>
      <c r="F4446" s="1" t="s">
        <v>1855</v>
      </c>
      <c r="G4446" s="1" t="s">
        <v>19312</v>
      </c>
      <c r="H4446" s="1" t="s">
        <v>19313</v>
      </c>
      <c r="I4446" s="4">
        <v>84.2521412037037</v>
      </c>
      <c r="J4446" s="1">
        <v>840.62</v>
      </c>
      <c r="K4446" s="1">
        <v>88.47</v>
      </c>
      <c r="M4446" s="10">
        <f t="array" ref="M4446">_xlfn.XLOOKUP(A4446,subscriptions!B4446:B10004,subscriptions!D4446:D10004)</f>
        <v>120</v>
      </c>
      <c r="N4446" s="10">
        <f t="array" ref="N4446">_xlfn.XLOOKUP(A4446,subscriptions!B4446:B10004,subscriptions!G4446:G10004)</f>
        <v>5</v>
      </c>
      <c r="O4446" s="10">
        <v>114.0</v>
      </c>
      <c r="P4446" s="10" t="str">
        <f t="array" ref="P4446">_xlfn.XLOOKUP(A4446,subscriptions!B4446:B10004,subscriptions!C4446:C10004)</f>
        <v>Residential</v>
      </c>
      <c r="Q4446" s="10" t="s">
        <v>194</v>
      </c>
      <c r="R4446" s="10" t="s">
        <v>212</v>
      </c>
      <c r="S4446" s="10" t="s">
        <v>1008</v>
      </c>
    </row>
    <row r="4447">
      <c r="A4447" s="1" t="s">
        <v>5752</v>
      </c>
      <c r="B4447" s="1" t="s">
        <v>455</v>
      </c>
      <c r="C4447" s="1" t="s">
        <v>152</v>
      </c>
      <c r="D4447" s="1" t="s">
        <v>27</v>
      </c>
      <c r="E4447" s="1" t="s">
        <v>714</v>
      </c>
      <c r="F4447" s="1" t="s">
        <v>2171</v>
      </c>
      <c r="G4447" s="1" t="s">
        <v>19314</v>
      </c>
      <c r="H4447" s="1" t="s">
        <v>19315</v>
      </c>
      <c r="I4447" s="4">
        <v>84.29533564814815</v>
      </c>
      <c r="J4447" s="1">
        <v>5790.19</v>
      </c>
      <c r="K4447" s="1">
        <v>1322.49</v>
      </c>
      <c r="M4447" s="10">
        <f t="array" ref="M4447">_xlfn.XLOOKUP(A4447,subscriptions!B4447:B10004,subscriptions!D4447:D10004)</f>
        <v>120</v>
      </c>
      <c r="N4447" s="10">
        <f t="array" ref="N4447">_xlfn.XLOOKUP(A4447,subscriptions!B4447:B10004,subscriptions!G4447:G10004)</f>
        <v>10</v>
      </c>
      <c r="O4447" s="10">
        <v>108.0</v>
      </c>
      <c r="P4447" s="10" t="str">
        <f t="array" ref="P4447">_xlfn.XLOOKUP(A4447,subscriptions!B4447:B10004,subscriptions!C4447:C10004)</f>
        <v>Residential</v>
      </c>
      <c r="Q4447" s="10" t="s">
        <v>128</v>
      </c>
      <c r="R4447" s="10" t="s">
        <v>212</v>
      </c>
      <c r="S4447" s="10" t="s">
        <v>1026</v>
      </c>
    </row>
    <row r="4448">
      <c r="A4448" s="1" t="s">
        <v>5753</v>
      </c>
      <c r="B4448" s="1" t="s">
        <v>197</v>
      </c>
      <c r="C4448" s="1" t="s">
        <v>1200</v>
      </c>
      <c r="D4448" s="1" t="s">
        <v>153</v>
      </c>
      <c r="E4448" s="1" t="s">
        <v>714</v>
      </c>
      <c r="F4448" s="1" t="s">
        <v>2171</v>
      </c>
      <c r="G4448" s="1" t="s">
        <v>19316</v>
      </c>
      <c r="H4448" s="1" t="s">
        <v>19317</v>
      </c>
      <c r="I4448" s="4">
        <v>84.21332175925926</v>
      </c>
      <c r="J4448" s="1">
        <v>349.31</v>
      </c>
      <c r="K4448" s="1">
        <v>75.11</v>
      </c>
      <c r="M4448" s="10">
        <f t="array" ref="M4448">_xlfn.XLOOKUP(A4448,subscriptions!B4448:B10004,subscriptions!D4448:D10004)</f>
        <v>80</v>
      </c>
      <c r="N4448" s="10">
        <f t="array" ref="N4448">_xlfn.XLOOKUP(A4448,subscriptions!B4448:B10004,subscriptions!G4448:G10004)</f>
        <v>20</v>
      </c>
      <c r="O4448" s="10">
        <v>64.0</v>
      </c>
      <c r="P4448" s="10" t="str">
        <f t="array" ref="P4448">_xlfn.XLOOKUP(A4448,subscriptions!B4448:B10004,subscriptions!C4448:C10004)</f>
        <v>Roam</v>
      </c>
      <c r="Q4448" s="10" t="s">
        <v>128</v>
      </c>
      <c r="R4448" s="10" t="s">
        <v>148</v>
      </c>
      <c r="S4448" s="10" t="s">
        <v>1915</v>
      </c>
    </row>
    <row r="4449">
      <c r="A4449" s="1" t="s">
        <v>5754</v>
      </c>
      <c r="B4449" s="1" t="s">
        <v>523</v>
      </c>
      <c r="C4449" s="1" t="s">
        <v>391</v>
      </c>
      <c r="D4449" s="1" t="s">
        <v>27</v>
      </c>
      <c r="E4449" s="1" t="s">
        <v>332</v>
      </c>
      <c r="F4449" s="1" t="s">
        <v>510</v>
      </c>
      <c r="G4449" s="1" t="s">
        <v>19318</v>
      </c>
      <c r="H4449" s="1" t="s">
        <v>19319</v>
      </c>
      <c r="I4449" s="4">
        <v>84.33572916666667</v>
      </c>
      <c r="J4449" s="1">
        <v>2457.85</v>
      </c>
      <c r="K4449" s="1">
        <v>232.85</v>
      </c>
      <c r="M4449" s="10">
        <f t="array" ref="M4449">_xlfn.XLOOKUP(A4449,subscriptions!B4449:B10004,subscriptions!D4449:D10004)</f>
        <v>50</v>
      </c>
      <c r="N4449" s="10">
        <f t="array" ref="N4449">_xlfn.XLOOKUP(A4449,subscriptions!B4449:B10004,subscriptions!G4449:G10004)</f>
        <v>0</v>
      </c>
      <c r="O4449" s="10">
        <v>50.0</v>
      </c>
      <c r="P4449" s="10" t="str">
        <f t="array" ref="P4449">_xlfn.XLOOKUP(A4449,subscriptions!B4449:B10004,subscriptions!C4449:C10004)</f>
        <v>Mini</v>
      </c>
      <c r="Q4449" s="10" t="s">
        <v>173</v>
      </c>
      <c r="R4449" s="10" t="s">
        <v>148</v>
      </c>
      <c r="S4449" s="10" t="s">
        <v>571</v>
      </c>
    </row>
    <row r="4450">
      <c r="A4450" s="1" t="s">
        <v>5755</v>
      </c>
      <c r="B4450" s="1" t="s">
        <v>24</v>
      </c>
      <c r="C4450" s="1" t="s">
        <v>673</v>
      </c>
      <c r="D4450" s="1" t="s">
        <v>27</v>
      </c>
      <c r="E4450" s="1" t="s">
        <v>239</v>
      </c>
      <c r="F4450" s="1" t="s">
        <v>1186</v>
      </c>
      <c r="G4450" s="1" t="s">
        <v>19320</v>
      </c>
      <c r="H4450" s="1" t="s">
        <v>19321</v>
      </c>
      <c r="I4450" s="4">
        <v>84.17106481481481</v>
      </c>
      <c r="J4450" s="1">
        <v>660.13</v>
      </c>
      <c r="K4450" s="1">
        <v>87.1</v>
      </c>
      <c r="M4450" s="10">
        <f t="array" ref="M4450">_xlfn.XLOOKUP(A4450,subscriptions!B4450:B10004,subscriptions!D4450:D10004)</f>
        <v>250</v>
      </c>
      <c r="N4450" s="10">
        <f t="array" ref="N4450">_xlfn.XLOOKUP(A4450,subscriptions!B4450:B10004,subscriptions!G4450:G10004)</f>
        <v>5</v>
      </c>
      <c r="O4450" s="10">
        <v>237.5</v>
      </c>
      <c r="P4450" s="10" t="str">
        <f t="array" ref="P4450">_xlfn.XLOOKUP(A4450,subscriptions!B4450:B10004,subscriptions!C4450:C10004)</f>
        <v>Business</v>
      </c>
      <c r="Q4450" s="10" t="s">
        <v>194</v>
      </c>
      <c r="R4450" s="10" t="s">
        <v>129</v>
      </c>
      <c r="S4450" s="10" t="s">
        <v>310</v>
      </c>
    </row>
    <row r="4451">
      <c r="A4451" s="1" t="s">
        <v>5756</v>
      </c>
      <c r="B4451" s="1" t="s">
        <v>472</v>
      </c>
      <c r="C4451" s="1" t="s">
        <v>198</v>
      </c>
      <c r="D4451" s="1" t="s">
        <v>27</v>
      </c>
      <c r="E4451" s="1" t="s">
        <v>28</v>
      </c>
      <c r="F4451" s="1" t="s">
        <v>3899</v>
      </c>
      <c r="G4451" s="1" t="s">
        <v>19322</v>
      </c>
      <c r="H4451" s="1" t="s">
        <v>19323</v>
      </c>
      <c r="I4451" s="4">
        <v>84.2571875</v>
      </c>
      <c r="J4451" s="1">
        <v>2018.84</v>
      </c>
      <c r="K4451" s="1">
        <v>253.74</v>
      </c>
      <c r="M4451" s="10">
        <f t="array" ref="M4451">_xlfn.XLOOKUP(A4451,subscriptions!B4451:B10004,subscriptions!D4451:D10004)</f>
        <v>120</v>
      </c>
      <c r="N4451" s="10">
        <f t="array" ref="N4451">_xlfn.XLOOKUP(A4451,subscriptions!B4451:B10004,subscriptions!G4451:G10004)</f>
        <v>10</v>
      </c>
      <c r="O4451" s="10">
        <v>108.0</v>
      </c>
      <c r="P4451" s="10" t="str">
        <f t="array" ref="P4451">_xlfn.XLOOKUP(A4451,subscriptions!B4451:B10004,subscriptions!C4451:C10004)</f>
        <v>Residential</v>
      </c>
      <c r="Q4451" s="10" t="s">
        <v>128</v>
      </c>
      <c r="R4451" s="10" t="s">
        <v>212</v>
      </c>
      <c r="S4451" s="10" t="s">
        <v>175</v>
      </c>
    </row>
    <row r="4452">
      <c r="A4452" s="1" t="s">
        <v>5757</v>
      </c>
      <c r="B4452" s="1" t="s">
        <v>555</v>
      </c>
      <c r="C4452" s="1" t="s">
        <v>1833</v>
      </c>
      <c r="D4452" s="1" t="s">
        <v>153</v>
      </c>
      <c r="E4452" s="1" t="s">
        <v>631</v>
      </c>
      <c r="F4452" s="1" t="s">
        <v>2293</v>
      </c>
      <c r="G4452" s="1" t="s">
        <v>19324</v>
      </c>
      <c r="H4452" s="1" t="s">
        <v>19325</v>
      </c>
      <c r="I4452" s="4">
        <v>84.16766203703703</v>
      </c>
      <c r="J4452" s="1">
        <v>867.12</v>
      </c>
      <c r="K4452" s="1">
        <v>200.26</v>
      </c>
      <c r="M4452" s="10">
        <f t="array" ref="M4452">_xlfn.XLOOKUP(A4452,subscriptions!B4452:B10004,subscriptions!D4452:D10004)</f>
        <v>120</v>
      </c>
      <c r="N4452" s="10">
        <f t="array" ref="N4452">_xlfn.XLOOKUP(A4452,subscriptions!B4452:B10004,subscriptions!G4452:G10004)</f>
        <v>20</v>
      </c>
      <c r="O4452" s="10">
        <v>96.0</v>
      </c>
      <c r="P4452" s="10" t="str">
        <f t="array" ref="P4452">_xlfn.XLOOKUP(A4452,subscriptions!B4452:B10004,subscriptions!C4452:C10004)</f>
        <v>Residential</v>
      </c>
      <c r="Q4452" s="10" t="s">
        <v>128</v>
      </c>
      <c r="R4452" s="10" t="s">
        <v>148</v>
      </c>
      <c r="S4452" s="10" t="s">
        <v>1412</v>
      </c>
    </row>
    <row r="4453">
      <c r="A4453" s="1" t="s">
        <v>5758</v>
      </c>
      <c r="B4453" s="1" t="s">
        <v>772</v>
      </c>
      <c r="C4453" s="1" t="s">
        <v>133</v>
      </c>
      <c r="D4453" s="1" t="s">
        <v>153</v>
      </c>
      <c r="E4453" s="1" t="s">
        <v>111</v>
      </c>
      <c r="F4453" s="1" t="s">
        <v>135</v>
      </c>
      <c r="G4453" s="1" t="s">
        <v>19326</v>
      </c>
      <c r="H4453" s="1" t="s">
        <v>19327</v>
      </c>
      <c r="I4453" s="4">
        <v>84.21554398148149</v>
      </c>
      <c r="J4453" s="1">
        <v>1345.4</v>
      </c>
      <c r="K4453" s="1">
        <v>134.93</v>
      </c>
      <c r="M4453" s="10">
        <f t="array" ref="M4453">_xlfn.XLOOKUP(A4453,subscriptions!B4453:B10004,subscriptions!D4453:D10004)</f>
        <v>120</v>
      </c>
      <c r="N4453" s="10">
        <f t="array" ref="N4453">_xlfn.XLOOKUP(A4453,subscriptions!B4453:B10004,subscriptions!G4453:G10004)</f>
        <v>0</v>
      </c>
      <c r="O4453" s="10">
        <v>120.0</v>
      </c>
      <c r="P4453" s="10" t="str">
        <f t="array" ref="P4453">_xlfn.XLOOKUP(A4453,subscriptions!B4453:B10004,subscriptions!C4453:C10004)</f>
        <v>Residential</v>
      </c>
      <c r="Q4453" s="10" t="s">
        <v>173</v>
      </c>
      <c r="R4453" s="10" t="s">
        <v>212</v>
      </c>
      <c r="S4453" s="10" t="s">
        <v>1212</v>
      </c>
    </row>
    <row r="4454">
      <c r="A4454" s="1" t="s">
        <v>5759</v>
      </c>
      <c r="B4454" s="1" t="s">
        <v>312</v>
      </c>
      <c r="C4454" s="1" t="s">
        <v>2007</v>
      </c>
      <c r="D4454" s="1" t="s">
        <v>153</v>
      </c>
      <c r="E4454" s="1" t="s">
        <v>332</v>
      </c>
      <c r="F4454" s="1" t="s">
        <v>2415</v>
      </c>
      <c r="G4454" s="1" t="s">
        <v>19328</v>
      </c>
      <c r="H4454" s="1" t="s">
        <v>19329</v>
      </c>
      <c r="I4454" s="4">
        <v>84.17439814814814</v>
      </c>
      <c r="J4454" s="1">
        <v>2731.16</v>
      </c>
      <c r="K4454" s="1">
        <v>273.58</v>
      </c>
      <c r="M4454" s="10">
        <f t="array" ref="M4454">_xlfn.XLOOKUP(A4454,subscriptions!B4454:B10004,subscriptions!D4454:D10004)</f>
        <v>250</v>
      </c>
      <c r="N4454" s="10">
        <f t="array" ref="N4454">_xlfn.XLOOKUP(A4454,subscriptions!B4454:B10004,subscriptions!G4454:G10004)</f>
        <v>5</v>
      </c>
      <c r="O4454" s="10">
        <v>237.5</v>
      </c>
      <c r="P4454" s="10" t="str">
        <f t="array" ref="P4454">_xlfn.XLOOKUP(A4454,subscriptions!B4454:B10004,subscriptions!C4454:C10004)</f>
        <v>Business</v>
      </c>
      <c r="Q4454" s="10" t="s">
        <v>194</v>
      </c>
      <c r="R4454" s="10" t="s">
        <v>129</v>
      </c>
      <c r="S4454" s="10" t="s">
        <v>507</v>
      </c>
    </row>
    <row r="4455">
      <c r="A4455" s="1" t="s">
        <v>5760</v>
      </c>
      <c r="B4455" s="1" t="s">
        <v>1865</v>
      </c>
      <c r="C4455" s="1" t="s">
        <v>391</v>
      </c>
      <c r="D4455" s="1" t="s">
        <v>153</v>
      </c>
      <c r="E4455" s="1" t="s">
        <v>219</v>
      </c>
      <c r="F4455" s="1" t="s">
        <v>220</v>
      </c>
      <c r="G4455" s="1" t="s">
        <v>19330</v>
      </c>
      <c r="H4455" s="1" t="s">
        <v>19331</v>
      </c>
      <c r="I4455" s="4">
        <v>84.17239583333334</v>
      </c>
      <c r="J4455" s="1">
        <v>2495.73</v>
      </c>
      <c r="K4455" s="1">
        <v>293.55</v>
      </c>
      <c r="M4455" s="10">
        <f t="array" ref="M4455">_xlfn.XLOOKUP(A4455,subscriptions!B4455:B10004,subscriptions!D4455:D10004)</f>
        <v>250</v>
      </c>
      <c r="N4455" s="10">
        <f t="array" ref="N4455">_xlfn.XLOOKUP(A4455,subscriptions!B4455:B10004,subscriptions!G4455:G10004)</f>
        <v>10</v>
      </c>
      <c r="O4455" s="10">
        <v>225.0</v>
      </c>
      <c r="P4455" s="10" t="str">
        <f t="array" ref="P4455">_xlfn.XLOOKUP(A4455,subscriptions!B4455:B10004,subscriptions!C4455:C10004)</f>
        <v>Business</v>
      </c>
      <c r="Q4455" s="10" t="s">
        <v>128</v>
      </c>
      <c r="R4455" s="10" t="s">
        <v>129</v>
      </c>
      <c r="S4455" s="10" t="s">
        <v>1637</v>
      </c>
    </row>
    <row r="4456">
      <c r="A4456" s="1" t="s">
        <v>5761</v>
      </c>
      <c r="B4456" s="1" t="s">
        <v>177</v>
      </c>
      <c r="C4456" s="1" t="s">
        <v>330</v>
      </c>
      <c r="D4456" s="1" t="s">
        <v>153</v>
      </c>
      <c r="E4456" s="1" t="s">
        <v>179</v>
      </c>
      <c r="F4456" s="1" t="s">
        <v>901</v>
      </c>
      <c r="G4456" s="1" t="s">
        <v>19332</v>
      </c>
      <c r="H4456" s="1" t="s">
        <v>19333</v>
      </c>
      <c r="I4456" s="4">
        <v>84.3390625</v>
      </c>
      <c r="J4456" s="1">
        <v>3069.62</v>
      </c>
      <c r="K4456" s="1">
        <v>634.7</v>
      </c>
      <c r="L4456" s="1">
        <v>100.0</v>
      </c>
      <c r="M4456" s="10">
        <f t="array" ref="M4456">_xlfn.XLOOKUP(A4456,subscriptions!B4456:B10004,subscriptions!D4456:D10004)</f>
        <v>120</v>
      </c>
      <c r="N4456" s="10">
        <f t="array" ref="N4456">_xlfn.XLOOKUP(A4456,subscriptions!B4456:B10004,subscriptions!G4456:G10004)</f>
        <v>20</v>
      </c>
      <c r="O4456" s="10">
        <v>96.0</v>
      </c>
      <c r="P4456" s="10" t="str">
        <f t="array" ref="P4456">_xlfn.XLOOKUP(A4456,subscriptions!B4456:B10004,subscriptions!C4456:C10004)</f>
        <v>Residential</v>
      </c>
      <c r="Q4456" s="10" t="s">
        <v>128</v>
      </c>
      <c r="R4456" s="10" t="s">
        <v>148</v>
      </c>
      <c r="S4456" s="10" t="s">
        <v>2016</v>
      </c>
    </row>
    <row r="4457">
      <c r="A4457" s="1" t="s">
        <v>5762</v>
      </c>
      <c r="B4457" s="1" t="s">
        <v>1044</v>
      </c>
      <c r="C4457" s="1" t="s">
        <v>492</v>
      </c>
      <c r="D4457" s="1" t="s">
        <v>27</v>
      </c>
      <c r="E4457" s="1" t="s">
        <v>631</v>
      </c>
      <c r="F4457" s="1" t="s">
        <v>943</v>
      </c>
      <c r="G4457" s="1" t="s">
        <v>19334</v>
      </c>
      <c r="H4457" s="1" t="s">
        <v>19335</v>
      </c>
      <c r="I4457" s="4">
        <v>84.41958333333334</v>
      </c>
      <c r="J4457" s="1">
        <v>142.2</v>
      </c>
      <c r="K4457" s="1">
        <v>39.06</v>
      </c>
      <c r="M4457" s="10">
        <f t="array" ref="M4457">_xlfn.XLOOKUP(A4457,subscriptions!B4457:B10004,subscriptions!D4457:D10004)</f>
        <v>120</v>
      </c>
      <c r="N4457" s="10">
        <f t="array" ref="N4457">_xlfn.XLOOKUP(A4457,subscriptions!B4457:B10004,subscriptions!G4457:G10004)</f>
        <v>0</v>
      </c>
      <c r="O4457" s="10">
        <v>120.0</v>
      </c>
      <c r="P4457" s="10" t="str">
        <f t="array" ref="P4457">_xlfn.XLOOKUP(A4457,subscriptions!B4457:B10004,subscriptions!C4457:C10004)</f>
        <v>Residential</v>
      </c>
      <c r="Q4457" s="10" t="s">
        <v>173</v>
      </c>
      <c r="R4457" s="10" t="s">
        <v>212</v>
      </c>
      <c r="S4457" s="10" t="s">
        <v>1525</v>
      </c>
    </row>
    <row r="4458">
      <c r="A4458" s="1" t="s">
        <v>5763</v>
      </c>
      <c r="B4458" s="1" t="s">
        <v>2279</v>
      </c>
      <c r="C4458" s="1" t="s">
        <v>1876</v>
      </c>
      <c r="D4458" s="1" t="s">
        <v>153</v>
      </c>
      <c r="E4458" s="1" t="s">
        <v>262</v>
      </c>
      <c r="F4458" s="1" t="s">
        <v>2112</v>
      </c>
      <c r="G4458" s="1" t="s">
        <v>19336</v>
      </c>
      <c r="H4458" s="1" t="s">
        <v>19337</v>
      </c>
      <c r="I4458" s="4">
        <v>84.33988425925926</v>
      </c>
      <c r="J4458" s="1">
        <v>1816.73</v>
      </c>
      <c r="K4458" s="1">
        <v>421.95</v>
      </c>
      <c r="M4458" s="10">
        <f t="array" ref="M4458">_xlfn.XLOOKUP(A4458,subscriptions!B4458:B10004,subscriptions!D4458:D10004)</f>
        <v>120</v>
      </c>
      <c r="N4458" s="10">
        <f t="array" ref="N4458">_xlfn.XLOOKUP(A4458,subscriptions!B4458:B10004,subscriptions!G4458:G10004)</f>
        <v>5</v>
      </c>
      <c r="O4458" s="10">
        <v>114.0</v>
      </c>
      <c r="P4458" s="10" t="str">
        <f t="array" ref="P4458">_xlfn.XLOOKUP(A4458,subscriptions!B4458:B10004,subscriptions!C4458:C10004)</f>
        <v>Residential</v>
      </c>
      <c r="Q4458" s="10" t="s">
        <v>194</v>
      </c>
      <c r="R4458" s="10" t="s">
        <v>212</v>
      </c>
      <c r="S4458" s="10" t="s">
        <v>234</v>
      </c>
    </row>
    <row r="4459">
      <c r="A4459" s="1" t="s">
        <v>5764</v>
      </c>
      <c r="B4459" s="1" t="s">
        <v>1009</v>
      </c>
      <c r="C4459" s="1" t="s">
        <v>261</v>
      </c>
      <c r="D4459" s="1" t="s">
        <v>153</v>
      </c>
      <c r="E4459" s="1" t="s">
        <v>28</v>
      </c>
      <c r="F4459" s="1" t="s">
        <v>687</v>
      </c>
      <c r="G4459" s="1" t="s">
        <v>19338</v>
      </c>
      <c r="H4459" s="1" t="s">
        <v>19339</v>
      </c>
      <c r="I4459" s="4">
        <v>84.30020833333333</v>
      </c>
      <c r="J4459" s="1">
        <v>276.21</v>
      </c>
      <c r="K4459" s="1">
        <v>64.01</v>
      </c>
      <c r="M4459" s="10">
        <f t="array" ref="M4459">_xlfn.XLOOKUP(A4459,subscriptions!B4459:B10004,subscriptions!D4459:D10004)</f>
        <v>250</v>
      </c>
      <c r="N4459" s="10">
        <f t="array" ref="N4459">_xlfn.XLOOKUP(A4459,subscriptions!B4459:B10004,subscriptions!G4459:G10004)</f>
        <v>10</v>
      </c>
      <c r="O4459" s="10">
        <v>225.0</v>
      </c>
      <c r="P4459" s="10" t="str">
        <f t="array" ref="P4459">_xlfn.XLOOKUP(A4459,subscriptions!B4459:B10004,subscriptions!C4459:C10004)</f>
        <v>Business</v>
      </c>
      <c r="Q4459" s="10" t="s">
        <v>128</v>
      </c>
      <c r="R4459" s="10" t="s">
        <v>129</v>
      </c>
      <c r="S4459" s="10" t="s">
        <v>1172</v>
      </c>
    </row>
    <row r="4460">
      <c r="A4460" s="1" t="s">
        <v>5765</v>
      </c>
      <c r="B4460" s="1" t="s">
        <v>375</v>
      </c>
      <c r="C4460" s="1" t="s">
        <v>1142</v>
      </c>
      <c r="D4460" s="1" t="s">
        <v>27</v>
      </c>
      <c r="E4460" s="1" t="s">
        <v>714</v>
      </c>
      <c r="F4460" s="1" t="s">
        <v>2562</v>
      </c>
      <c r="G4460" s="1" t="s">
        <v>19340</v>
      </c>
      <c r="H4460" s="1" t="s">
        <v>19341</v>
      </c>
      <c r="I4460" s="4">
        <v>84.33555555555556</v>
      </c>
      <c r="J4460" s="1">
        <v>856.32</v>
      </c>
      <c r="K4460" s="1">
        <v>197.94</v>
      </c>
      <c r="M4460" s="10">
        <f t="array" ref="M4460">_xlfn.XLOOKUP(A4460,subscriptions!B4460:B10004,subscriptions!D4460:D10004)</f>
        <v>120</v>
      </c>
      <c r="N4460" s="10">
        <f t="array" ref="N4460">_xlfn.XLOOKUP(A4460,subscriptions!B4460:B10004,subscriptions!G4460:G10004)</f>
        <v>20</v>
      </c>
      <c r="O4460" s="10">
        <v>96.0</v>
      </c>
      <c r="P4460" s="10" t="str">
        <f t="array" ref="P4460">_xlfn.XLOOKUP(A4460,subscriptions!B4460:B10004,subscriptions!C4460:C10004)</f>
        <v>Residential</v>
      </c>
      <c r="Q4460" s="10" t="s">
        <v>128</v>
      </c>
      <c r="R4460" s="10" t="s">
        <v>148</v>
      </c>
      <c r="S4460" s="10" t="s">
        <v>571</v>
      </c>
    </row>
    <row r="4461">
      <c r="A4461" s="1" t="s">
        <v>5766</v>
      </c>
      <c r="B4461" s="1" t="s">
        <v>969</v>
      </c>
      <c r="C4461" s="1" t="s">
        <v>26</v>
      </c>
      <c r="D4461" s="1" t="s">
        <v>27</v>
      </c>
      <c r="E4461" s="1" t="s">
        <v>631</v>
      </c>
      <c r="F4461" s="1" t="s">
        <v>943</v>
      </c>
      <c r="G4461" s="1" t="s">
        <v>19342</v>
      </c>
      <c r="H4461" s="1" t="s">
        <v>19343</v>
      </c>
      <c r="I4461" s="4">
        <v>84.25230324074074</v>
      </c>
      <c r="J4461" s="1">
        <v>1243.06</v>
      </c>
      <c r="K4461" s="1">
        <v>188.92</v>
      </c>
      <c r="M4461" s="10">
        <f t="array" ref="M4461">_xlfn.XLOOKUP(A4461,subscriptions!B4461:B10004,subscriptions!D4461:D10004)</f>
        <v>120</v>
      </c>
      <c r="N4461" s="10">
        <f t="array" ref="N4461">_xlfn.XLOOKUP(A4461,subscriptions!B4461:B10004,subscriptions!G4461:G10004)</f>
        <v>0</v>
      </c>
      <c r="O4461" s="10">
        <v>120.0</v>
      </c>
      <c r="P4461" s="10" t="str">
        <f t="array" ref="P4461">_xlfn.XLOOKUP(A4461,subscriptions!B4461:B10004,subscriptions!C4461:C10004)</f>
        <v>Residential</v>
      </c>
      <c r="Q4461" s="10" t="s">
        <v>173</v>
      </c>
      <c r="R4461" s="10" t="s">
        <v>212</v>
      </c>
      <c r="S4461" s="10" t="s">
        <v>1008</v>
      </c>
    </row>
    <row r="4462">
      <c r="A4462" s="1" t="s">
        <v>5767</v>
      </c>
      <c r="B4462" s="1" t="s">
        <v>197</v>
      </c>
      <c r="C4462" s="1" t="s">
        <v>673</v>
      </c>
      <c r="D4462" s="1" t="s">
        <v>153</v>
      </c>
      <c r="E4462" s="1" t="s">
        <v>179</v>
      </c>
      <c r="F4462" s="1" t="s">
        <v>773</v>
      </c>
      <c r="G4462" s="1" t="s">
        <v>19344</v>
      </c>
      <c r="H4462" s="1" t="s">
        <v>19345</v>
      </c>
      <c r="I4462" s="4">
        <v>84.4175925925926</v>
      </c>
      <c r="J4462" s="1">
        <v>823.1</v>
      </c>
      <c r="K4462" s="1">
        <v>146.86</v>
      </c>
      <c r="L4462" s="1">
        <v>100.0</v>
      </c>
      <c r="M4462" s="10">
        <f t="array" ref="M4462">_xlfn.XLOOKUP(A4462,subscriptions!B4462:B10004,subscriptions!D4462:D10004)</f>
        <v>120</v>
      </c>
      <c r="N4462" s="10">
        <f t="array" ref="N4462">_xlfn.XLOOKUP(A4462,subscriptions!B4462:B10004,subscriptions!G4462:G10004)</f>
        <v>5</v>
      </c>
      <c r="O4462" s="10">
        <v>114.0</v>
      </c>
      <c r="P4462" s="10" t="str">
        <f t="array" ref="P4462">_xlfn.XLOOKUP(A4462,subscriptions!B4462:B10004,subscriptions!C4462:C10004)</f>
        <v>Residential</v>
      </c>
      <c r="Q4462" s="10" t="s">
        <v>194</v>
      </c>
      <c r="R4462" s="10" t="s">
        <v>212</v>
      </c>
      <c r="S4462" s="10" t="s">
        <v>327</v>
      </c>
    </row>
    <row r="4463">
      <c r="A4463" s="1" t="s">
        <v>5768</v>
      </c>
      <c r="B4463" s="1" t="s">
        <v>1009</v>
      </c>
      <c r="C4463" s="1" t="s">
        <v>178</v>
      </c>
      <c r="D4463" s="1" t="s">
        <v>153</v>
      </c>
      <c r="E4463" s="1" t="s">
        <v>219</v>
      </c>
      <c r="F4463" s="1" t="s">
        <v>2446</v>
      </c>
      <c r="G4463" s="1" t="s">
        <v>19346</v>
      </c>
      <c r="H4463" s="1" t="s">
        <v>19347</v>
      </c>
      <c r="I4463" s="4">
        <v>84.33828703703703</v>
      </c>
      <c r="J4463" s="1">
        <v>1149.74</v>
      </c>
      <c r="K4463" s="1">
        <v>136.16</v>
      </c>
      <c r="M4463" s="10">
        <f t="array" ref="M4463">_xlfn.XLOOKUP(A4463,subscriptions!B4463:B10004,subscriptions!D4463:D10004)</f>
        <v>250</v>
      </c>
      <c r="N4463" s="10">
        <f t="array" ref="N4463">_xlfn.XLOOKUP(A4463,subscriptions!B4463:B10004,subscriptions!G4463:G10004)</f>
        <v>10</v>
      </c>
      <c r="O4463" s="10">
        <v>225.0</v>
      </c>
      <c r="P4463" s="10" t="str">
        <f t="array" ref="P4463">_xlfn.XLOOKUP(A4463,subscriptions!B4463:B10004,subscriptions!C4463:C10004)</f>
        <v>Business</v>
      </c>
      <c r="Q4463" s="10" t="s">
        <v>128</v>
      </c>
      <c r="R4463" s="10" t="s">
        <v>129</v>
      </c>
      <c r="S4463" s="10" t="s">
        <v>2086</v>
      </c>
    </row>
    <row r="4464">
      <c r="A4464" s="1" t="s">
        <v>5769</v>
      </c>
      <c r="B4464" s="1" t="s">
        <v>1939</v>
      </c>
      <c r="C4464" s="1" t="s">
        <v>492</v>
      </c>
      <c r="D4464" s="1" t="s">
        <v>153</v>
      </c>
      <c r="E4464" s="1" t="s">
        <v>179</v>
      </c>
      <c r="F4464" s="1" t="s">
        <v>844</v>
      </c>
      <c r="G4464" s="1" t="s">
        <v>19348</v>
      </c>
      <c r="H4464" s="1" t="s">
        <v>19349</v>
      </c>
      <c r="I4464" s="4">
        <v>84.21408564814814</v>
      </c>
      <c r="J4464" s="1">
        <v>8543.81</v>
      </c>
      <c r="K4464" s="1">
        <v>1828.81</v>
      </c>
      <c r="L4464" s="1">
        <v>100.0</v>
      </c>
      <c r="M4464" s="10">
        <f t="array" ref="M4464">_xlfn.XLOOKUP(A4464,subscriptions!B4464:B10004,subscriptions!D4464:D10004)</f>
        <v>120</v>
      </c>
      <c r="N4464" s="10">
        <f t="array" ref="N4464">_xlfn.XLOOKUP(A4464,subscriptions!B4464:B10004,subscriptions!G4464:G10004)</f>
        <v>20</v>
      </c>
      <c r="O4464" s="10">
        <v>96.0</v>
      </c>
      <c r="P4464" s="10" t="str">
        <f t="array" ref="P4464">_xlfn.XLOOKUP(A4464,subscriptions!B4464:B10004,subscriptions!C4464:C10004)</f>
        <v>Residential</v>
      </c>
      <c r="Q4464" s="10" t="s">
        <v>128</v>
      </c>
      <c r="R4464" s="10" t="s">
        <v>148</v>
      </c>
      <c r="S4464" s="10" t="s">
        <v>388</v>
      </c>
    </row>
    <row r="4465">
      <c r="A4465" s="1" t="s">
        <v>5770</v>
      </c>
      <c r="B4465" s="1" t="s">
        <v>389</v>
      </c>
      <c r="C4465" s="1" t="s">
        <v>1973</v>
      </c>
      <c r="D4465" s="1" t="s">
        <v>27</v>
      </c>
      <c r="E4465" s="1" t="s">
        <v>714</v>
      </c>
      <c r="F4465" s="1" t="s">
        <v>1730</v>
      </c>
      <c r="G4465" s="1" t="s">
        <v>19350</v>
      </c>
      <c r="H4465" s="1" t="s">
        <v>19351</v>
      </c>
      <c r="I4465" s="4">
        <v>84.17452546296296</v>
      </c>
      <c r="J4465" s="1">
        <v>267.92</v>
      </c>
      <c r="K4465" s="1">
        <v>39.13</v>
      </c>
      <c r="M4465" s="10">
        <f t="array" ref="M4465">_xlfn.XLOOKUP(A4465,subscriptions!B4465:B10004,subscriptions!D4465:D10004)</f>
        <v>120</v>
      </c>
      <c r="N4465" s="10">
        <f t="array" ref="N4465">_xlfn.XLOOKUP(A4465,subscriptions!B4465:B10004,subscriptions!G4465:G10004)</f>
        <v>0</v>
      </c>
      <c r="O4465" s="10">
        <v>120.0</v>
      </c>
      <c r="P4465" s="10" t="str">
        <f t="array" ref="P4465">_xlfn.XLOOKUP(A4465,subscriptions!B4465:B10004,subscriptions!C4465:C10004)</f>
        <v>Residential</v>
      </c>
      <c r="Q4465" s="10" t="s">
        <v>173</v>
      </c>
      <c r="R4465" s="10" t="s">
        <v>212</v>
      </c>
      <c r="S4465" s="10" t="s">
        <v>507</v>
      </c>
    </row>
    <row r="4466">
      <c r="A4466" s="1" t="s">
        <v>5771</v>
      </c>
      <c r="B4466" s="1" t="s">
        <v>2788</v>
      </c>
      <c r="C4466" s="1" t="s">
        <v>237</v>
      </c>
      <c r="D4466" s="1" t="s">
        <v>153</v>
      </c>
      <c r="E4466" s="1" t="s">
        <v>714</v>
      </c>
      <c r="F4466" s="1" t="s">
        <v>3326</v>
      </c>
      <c r="G4466" s="1" t="s">
        <v>19352</v>
      </c>
      <c r="H4466" s="1" t="s">
        <v>19353</v>
      </c>
      <c r="I4466" s="4">
        <v>84.29665509259259</v>
      </c>
      <c r="J4466" s="1">
        <v>1738.0</v>
      </c>
      <c r="K4466" s="1">
        <v>265.64</v>
      </c>
      <c r="M4466" s="10">
        <f t="array" ref="M4466">_xlfn.XLOOKUP(A4466,subscriptions!B4466:B10004,subscriptions!D4466:D10004)</f>
        <v>120</v>
      </c>
      <c r="N4466" s="10">
        <f t="array" ref="N4466">_xlfn.XLOOKUP(A4466,subscriptions!B4466:B10004,subscriptions!G4466:G10004)</f>
        <v>5</v>
      </c>
      <c r="O4466" s="10">
        <v>114.0</v>
      </c>
      <c r="P4466" s="10" t="str">
        <f t="array" ref="P4466">_xlfn.XLOOKUP(A4466,subscriptions!B4466:B10004,subscriptions!C4466:C10004)</f>
        <v>Residential</v>
      </c>
      <c r="Q4466" s="10" t="s">
        <v>194</v>
      </c>
      <c r="R4466" s="10" t="s">
        <v>212</v>
      </c>
      <c r="S4466" s="10" t="s">
        <v>373</v>
      </c>
    </row>
    <row r="4467">
      <c r="A4467" s="1" t="s">
        <v>5772</v>
      </c>
      <c r="B4467" s="1" t="s">
        <v>1317</v>
      </c>
      <c r="C4467" s="1" t="s">
        <v>1492</v>
      </c>
      <c r="D4467" s="1" t="s">
        <v>27</v>
      </c>
      <c r="E4467" s="1" t="s">
        <v>111</v>
      </c>
      <c r="F4467" s="1" t="s">
        <v>1906</v>
      </c>
      <c r="G4467" s="1" t="s">
        <v>19354</v>
      </c>
      <c r="H4467" s="1" t="s">
        <v>19355</v>
      </c>
      <c r="I4467" s="4">
        <v>84.25097222222222</v>
      </c>
      <c r="J4467" s="1">
        <v>806.27</v>
      </c>
      <c r="K4467" s="1">
        <v>78.8</v>
      </c>
      <c r="M4467" s="10">
        <f t="array" ref="M4467">_xlfn.XLOOKUP(A4467,subscriptions!B4467:B10004,subscriptions!D4467:D10004)</f>
        <v>250</v>
      </c>
      <c r="N4467" s="10">
        <f t="array" ref="N4467">_xlfn.XLOOKUP(A4467,subscriptions!B4467:B10004,subscriptions!G4467:G10004)</f>
        <v>10</v>
      </c>
      <c r="O4467" s="10">
        <v>225.0</v>
      </c>
      <c r="P4467" s="10" t="str">
        <f t="array" ref="P4467">_xlfn.XLOOKUP(A4467,subscriptions!B4467:B10004,subscriptions!C4467:C10004)</f>
        <v>Business</v>
      </c>
      <c r="Q4467" s="10" t="s">
        <v>128</v>
      </c>
      <c r="R4467" s="10" t="s">
        <v>129</v>
      </c>
      <c r="S4467" s="10" t="s">
        <v>1691</v>
      </c>
    </row>
    <row r="4468">
      <c r="A4468" s="1" t="s">
        <v>5773</v>
      </c>
      <c r="B4468" s="1" t="s">
        <v>1664</v>
      </c>
      <c r="C4468" s="1" t="s">
        <v>178</v>
      </c>
      <c r="D4468" s="1" t="s">
        <v>153</v>
      </c>
      <c r="E4468" s="1" t="s">
        <v>262</v>
      </c>
      <c r="F4468" s="1" t="s">
        <v>2853</v>
      </c>
      <c r="G4468" s="1" t="s">
        <v>19356</v>
      </c>
      <c r="H4468" s="1" t="s">
        <v>19357</v>
      </c>
      <c r="I4468" s="4">
        <v>84.33832175925926</v>
      </c>
      <c r="J4468" s="1">
        <v>264.09</v>
      </c>
      <c r="K4468" s="1">
        <v>57.99</v>
      </c>
      <c r="M4468" s="10">
        <f t="array" ref="M4468">_xlfn.XLOOKUP(A4468,subscriptions!B4468:B10004,subscriptions!D4468:D10004)</f>
        <v>80</v>
      </c>
      <c r="N4468" s="10">
        <f t="array" ref="N4468">_xlfn.XLOOKUP(A4468,subscriptions!B4468:B10004,subscriptions!G4468:G10004)</f>
        <v>20</v>
      </c>
      <c r="O4468" s="10">
        <v>64.0</v>
      </c>
      <c r="P4468" s="10" t="str">
        <f t="array" ref="P4468">_xlfn.XLOOKUP(A4468,subscriptions!B4468:B10004,subscriptions!C4468:C10004)</f>
        <v>Roam</v>
      </c>
      <c r="Q4468" s="10" t="s">
        <v>128</v>
      </c>
      <c r="R4468" s="10" t="s">
        <v>148</v>
      </c>
      <c r="S4468" s="10" t="s">
        <v>2086</v>
      </c>
    </row>
    <row r="4469">
      <c r="A4469" s="1" t="s">
        <v>5774</v>
      </c>
      <c r="B4469" s="1" t="s">
        <v>1009</v>
      </c>
      <c r="C4469" s="1" t="s">
        <v>3912</v>
      </c>
      <c r="D4469" s="1" t="s">
        <v>153</v>
      </c>
      <c r="E4469" s="1" t="s">
        <v>239</v>
      </c>
      <c r="F4469" s="1" t="s">
        <v>2154</v>
      </c>
      <c r="G4469" s="1" t="s">
        <v>19358</v>
      </c>
      <c r="H4469" s="1" t="s">
        <v>19359</v>
      </c>
      <c r="I4469" s="4">
        <v>84.17292824074075</v>
      </c>
      <c r="J4469" s="1">
        <v>309.28</v>
      </c>
      <c r="K4469" s="1">
        <v>80.88</v>
      </c>
      <c r="M4469" s="10">
        <f t="array" ref="M4469">_xlfn.XLOOKUP(A4469,subscriptions!B4469:B10004,subscriptions!D4469:D10004)</f>
        <v>120</v>
      </c>
      <c r="N4469" s="10">
        <f t="array" ref="N4469">_xlfn.XLOOKUP(A4469,subscriptions!B4469:B10004,subscriptions!G4469:G10004)</f>
        <v>0</v>
      </c>
      <c r="O4469" s="10">
        <v>120.0</v>
      </c>
      <c r="P4469" s="10" t="str">
        <f t="array" ref="P4469">_xlfn.XLOOKUP(A4469,subscriptions!B4469:B10004,subscriptions!C4469:C10004)</f>
        <v>Residential</v>
      </c>
      <c r="Q4469" s="10" t="s">
        <v>173</v>
      </c>
      <c r="R4469" s="10" t="s">
        <v>212</v>
      </c>
      <c r="S4469" s="10" t="s">
        <v>2630</v>
      </c>
    </row>
    <row r="4470">
      <c r="A4470" s="1" t="s">
        <v>5775</v>
      </c>
      <c r="B4470" s="1" t="s">
        <v>772</v>
      </c>
      <c r="C4470" s="1" t="s">
        <v>279</v>
      </c>
      <c r="D4470" s="1" t="s">
        <v>153</v>
      </c>
      <c r="E4470" s="1" t="s">
        <v>280</v>
      </c>
      <c r="F4470" s="1" t="s">
        <v>376</v>
      </c>
      <c r="G4470" s="1" t="s">
        <v>19360</v>
      </c>
      <c r="H4470" s="1" t="s">
        <v>19361</v>
      </c>
      <c r="I4470" s="4">
        <v>84.29332175925926</v>
      </c>
      <c r="J4470" s="1">
        <v>4521.95</v>
      </c>
      <c r="K4470" s="1">
        <v>977.8</v>
      </c>
      <c r="M4470" s="10">
        <f t="array" ref="M4470">_xlfn.XLOOKUP(A4470,subscriptions!B4470:B10004,subscriptions!D4470:D10004)</f>
        <v>120</v>
      </c>
      <c r="N4470" s="10">
        <f t="array" ref="N4470">_xlfn.XLOOKUP(A4470,subscriptions!B4470:B10004,subscriptions!G4470:G10004)</f>
        <v>5</v>
      </c>
      <c r="O4470" s="10">
        <v>114.0</v>
      </c>
      <c r="P4470" s="10" t="str">
        <f t="array" ref="P4470">_xlfn.XLOOKUP(A4470,subscriptions!B4470:B10004,subscriptions!C4470:C10004)</f>
        <v>Residential</v>
      </c>
      <c r="Q4470" s="10" t="s">
        <v>194</v>
      </c>
      <c r="R4470" s="10" t="s">
        <v>212</v>
      </c>
      <c r="S4470" s="10" t="s">
        <v>1779</v>
      </c>
    </row>
    <row r="4471">
      <c r="A4471" s="1" t="s">
        <v>5776</v>
      </c>
      <c r="B4471" s="1" t="s">
        <v>2534</v>
      </c>
      <c r="C4471" s="1" t="s">
        <v>279</v>
      </c>
      <c r="D4471" s="1" t="s">
        <v>153</v>
      </c>
      <c r="E4471" s="1" t="s">
        <v>219</v>
      </c>
      <c r="F4471" s="1" t="s">
        <v>4220</v>
      </c>
      <c r="G4471" s="1" t="s">
        <v>19362</v>
      </c>
      <c r="H4471" s="1" t="s">
        <v>19363</v>
      </c>
      <c r="I4471" s="4">
        <v>84.21603009259259</v>
      </c>
      <c r="J4471" s="1">
        <v>3225.42</v>
      </c>
      <c r="K4471" s="1">
        <v>329.12</v>
      </c>
      <c r="M4471" s="10">
        <f t="array" ref="M4471">_xlfn.XLOOKUP(A4471,subscriptions!B4471:B10004,subscriptions!D4471:D10004)</f>
        <v>120</v>
      </c>
      <c r="N4471" s="10">
        <f t="array" ref="N4471">_xlfn.XLOOKUP(A4471,subscriptions!B4471:B10004,subscriptions!G4471:G10004)</f>
        <v>10</v>
      </c>
      <c r="O4471" s="10">
        <v>108.0</v>
      </c>
      <c r="P4471" s="10" t="str">
        <f t="array" ref="P4471">_xlfn.XLOOKUP(A4471,subscriptions!B4471:B10004,subscriptions!C4471:C10004)</f>
        <v>Residential</v>
      </c>
      <c r="Q4471" s="10" t="s">
        <v>128</v>
      </c>
      <c r="R4471" s="10" t="s">
        <v>212</v>
      </c>
      <c r="S4471" s="10" t="s">
        <v>2596</v>
      </c>
    </row>
    <row r="4472">
      <c r="A4472" s="1" t="s">
        <v>5777</v>
      </c>
      <c r="B4472" s="1" t="s">
        <v>969</v>
      </c>
      <c r="C4472" s="1" t="s">
        <v>237</v>
      </c>
      <c r="D4472" s="1" t="s">
        <v>27</v>
      </c>
      <c r="E4472" s="1" t="s">
        <v>714</v>
      </c>
      <c r="F4472" s="1" t="s">
        <v>1159</v>
      </c>
      <c r="G4472" s="1" t="s">
        <v>19364</v>
      </c>
      <c r="H4472" s="1" t="s">
        <v>19365</v>
      </c>
      <c r="I4472" s="4">
        <v>84.33917824074074</v>
      </c>
      <c r="J4472" s="1">
        <v>3613.41</v>
      </c>
      <c r="K4472" s="1">
        <v>912.94</v>
      </c>
      <c r="M4472" s="10">
        <f t="array" ref="M4472">_xlfn.XLOOKUP(A4472,subscriptions!B4472:B10004,subscriptions!D4472:D10004)</f>
        <v>120</v>
      </c>
      <c r="N4472" s="10">
        <f t="array" ref="N4472">_xlfn.XLOOKUP(A4472,subscriptions!B4472:B10004,subscriptions!G4472:G10004)</f>
        <v>20</v>
      </c>
      <c r="O4472" s="10">
        <v>96.0</v>
      </c>
      <c r="P4472" s="10" t="str">
        <f t="array" ref="P4472">_xlfn.XLOOKUP(A4472,subscriptions!B4472:B10004,subscriptions!C4472:C10004)</f>
        <v>Residential</v>
      </c>
      <c r="Q4472" s="10" t="s">
        <v>128</v>
      </c>
      <c r="R4472" s="10" t="s">
        <v>148</v>
      </c>
      <c r="S4472" s="10" t="s">
        <v>2016</v>
      </c>
    </row>
    <row r="4473">
      <c r="A4473" s="1" t="s">
        <v>5778</v>
      </c>
      <c r="B4473" s="1" t="s">
        <v>375</v>
      </c>
      <c r="C4473" s="1" t="s">
        <v>133</v>
      </c>
      <c r="D4473" s="1" t="s">
        <v>27</v>
      </c>
      <c r="E4473" s="1" t="s">
        <v>179</v>
      </c>
      <c r="F4473" s="1" t="s">
        <v>2311</v>
      </c>
      <c r="G4473" s="1" t="s">
        <v>19366</v>
      </c>
      <c r="H4473" s="1" t="s">
        <v>19367</v>
      </c>
      <c r="I4473" s="4">
        <v>84.29961805555556</v>
      </c>
      <c r="J4473" s="1">
        <v>7207.33</v>
      </c>
      <c r="K4473" s="1">
        <v>1609.53</v>
      </c>
      <c r="L4473" s="1">
        <v>100.0</v>
      </c>
      <c r="M4473" s="10">
        <f t="array" ref="M4473">_xlfn.XLOOKUP(A4473,subscriptions!B4473:B10004,subscriptions!D4473:D10004)</f>
        <v>120</v>
      </c>
      <c r="N4473" s="10">
        <f t="array" ref="N4473">_xlfn.XLOOKUP(A4473,subscriptions!B4473:B10004,subscriptions!G4473:G10004)</f>
        <v>0</v>
      </c>
      <c r="O4473" s="10">
        <v>120.0</v>
      </c>
      <c r="P4473" s="10" t="str">
        <f t="array" ref="P4473">_xlfn.XLOOKUP(A4473,subscriptions!B4473:B10004,subscriptions!C4473:C10004)</f>
        <v>Residential</v>
      </c>
      <c r="Q4473" s="10" t="s">
        <v>173</v>
      </c>
      <c r="R4473" s="10" t="s">
        <v>212</v>
      </c>
      <c r="S4473" s="10" t="s">
        <v>522</v>
      </c>
    </row>
    <row r="4474">
      <c r="A4474" s="1" t="s">
        <v>5779</v>
      </c>
      <c r="B4474" s="1" t="s">
        <v>1157</v>
      </c>
      <c r="C4474" s="1" t="s">
        <v>673</v>
      </c>
      <c r="D4474" s="1" t="s">
        <v>27</v>
      </c>
      <c r="E4474" s="1" t="s">
        <v>28</v>
      </c>
      <c r="F4474" s="1" t="s">
        <v>801</v>
      </c>
      <c r="G4474" s="1" t="s">
        <v>19368</v>
      </c>
      <c r="H4474" s="1" t="s">
        <v>19369</v>
      </c>
      <c r="I4474" s="4">
        <v>84.25493055555556</v>
      </c>
      <c r="J4474" s="1">
        <v>400.39</v>
      </c>
      <c r="K4474" s="1">
        <v>63.66</v>
      </c>
      <c r="M4474" s="10">
        <f t="array" ref="M4474">_xlfn.XLOOKUP(A4474,subscriptions!B4474:B10004,subscriptions!D4474:D10004)</f>
        <v>50</v>
      </c>
      <c r="N4474" s="10">
        <f t="array" ref="N4474">_xlfn.XLOOKUP(A4474,subscriptions!B4474:B10004,subscriptions!G4474:G10004)</f>
        <v>5</v>
      </c>
      <c r="O4474" s="10">
        <v>47.5</v>
      </c>
      <c r="P4474" s="10" t="str">
        <f t="array" ref="P4474">_xlfn.XLOOKUP(A4474,subscriptions!B4474:B10004,subscriptions!C4474:C10004)</f>
        <v>Mini</v>
      </c>
      <c r="Q4474" s="10" t="s">
        <v>194</v>
      </c>
      <c r="R4474" s="10" t="s">
        <v>148</v>
      </c>
      <c r="S4474" s="10" t="s">
        <v>149</v>
      </c>
    </row>
    <row r="4475">
      <c r="A4475" s="1" t="s">
        <v>5780</v>
      </c>
      <c r="B4475" s="1" t="s">
        <v>1141</v>
      </c>
      <c r="C4475" s="1" t="s">
        <v>152</v>
      </c>
      <c r="D4475" s="1" t="s">
        <v>27</v>
      </c>
      <c r="E4475" s="1" t="s">
        <v>714</v>
      </c>
      <c r="F4475" s="1" t="s">
        <v>2171</v>
      </c>
      <c r="G4475" s="1" t="s">
        <v>19370</v>
      </c>
      <c r="H4475" s="1" t="s">
        <v>19371</v>
      </c>
      <c r="I4475" s="4">
        <v>84.33563657407407</v>
      </c>
      <c r="J4475" s="1">
        <v>708.78</v>
      </c>
      <c r="K4475" s="1">
        <v>178.88</v>
      </c>
      <c r="M4475" s="10">
        <f t="array" ref="M4475">_xlfn.XLOOKUP(A4475,subscriptions!B4475:B10004,subscriptions!D4475:D10004)</f>
        <v>120</v>
      </c>
      <c r="N4475" s="10">
        <f t="array" ref="N4475">_xlfn.XLOOKUP(A4475,subscriptions!B4475:B10004,subscriptions!G4475:G10004)</f>
        <v>10</v>
      </c>
      <c r="O4475" s="10">
        <v>108.0</v>
      </c>
      <c r="P4475" s="10" t="str">
        <f t="array" ref="P4475">_xlfn.XLOOKUP(A4475,subscriptions!B4475:B10004,subscriptions!C4475:C10004)</f>
        <v>Residential</v>
      </c>
      <c r="Q4475" s="10" t="s">
        <v>128</v>
      </c>
      <c r="R4475" s="10" t="s">
        <v>212</v>
      </c>
      <c r="S4475" s="10" t="s">
        <v>571</v>
      </c>
    </row>
    <row r="4476">
      <c r="A4476" s="1" t="s">
        <v>5781</v>
      </c>
      <c r="B4476" s="1" t="s">
        <v>686</v>
      </c>
      <c r="C4476" s="1" t="s">
        <v>884</v>
      </c>
      <c r="D4476" s="1" t="s">
        <v>153</v>
      </c>
      <c r="E4476" s="1" t="s">
        <v>28</v>
      </c>
      <c r="F4476" s="1" t="s">
        <v>1639</v>
      </c>
      <c r="G4476" s="1" t="s">
        <v>19372</v>
      </c>
      <c r="H4476" s="1" t="s">
        <v>19373</v>
      </c>
      <c r="I4476" s="4">
        <v>84.37868055555556</v>
      </c>
      <c r="J4476" s="1">
        <v>1709.45</v>
      </c>
      <c r="K4476" s="1">
        <v>409.75</v>
      </c>
      <c r="M4476" s="10">
        <f t="array" ref="M4476">_xlfn.XLOOKUP(A4476,subscriptions!B4476:B10004,subscriptions!D4476:D10004)</f>
        <v>120</v>
      </c>
      <c r="N4476" s="10">
        <f t="array" ref="N4476">_xlfn.XLOOKUP(A4476,subscriptions!B4476:B10004,subscriptions!G4476:G10004)</f>
        <v>20</v>
      </c>
      <c r="O4476" s="10">
        <v>96.0</v>
      </c>
      <c r="P4476" s="10" t="str">
        <f t="array" ref="P4476">_xlfn.XLOOKUP(A4476,subscriptions!B4476:B10004,subscriptions!C4476:C10004)</f>
        <v>Residential</v>
      </c>
      <c r="Q4476" s="10" t="s">
        <v>128</v>
      </c>
      <c r="R4476" s="10" t="s">
        <v>148</v>
      </c>
      <c r="S4476" s="10" t="s">
        <v>1622</v>
      </c>
    </row>
    <row r="4477">
      <c r="A4477" s="1" t="s">
        <v>5782</v>
      </c>
      <c r="B4477" s="1" t="s">
        <v>425</v>
      </c>
      <c r="C4477" s="1" t="s">
        <v>26</v>
      </c>
      <c r="D4477" s="1" t="s">
        <v>153</v>
      </c>
      <c r="E4477" s="1" t="s">
        <v>714</v>
      </c>
      <c r="F4477" s="1" t="s">
        <v>2171</v>
      </c>
      <c r="G4477" s="1" t="s">
        <v>19374</v>
      </c>
      <c r="H4477" s="1" t="s">
        <v>19375</v>
      </c>
      <c r="I4477" s="4">
        <v>84.21280092592593</v>
      </c>
      <c r="J4477" s="1">
        <v>1041.9</v>
      </c>
      <c r="K4477" s="1">
        <v>213.81</v>
      </c>
      <c r="M4477" s="10">
        <f t="array" ref="M4477">_xlfn.XLOOKUP(A4477,subscriptions!B4477:B10004,subscriptions!D4477:D10004)</f>
        <v>250</v>
      </c>
      <c r="N4477" s="10">
        <f t="array" ref="N4477">_xlfn.XLOOKUP(A4477,subscriptions!B4477:B10004,subscriptions!G4477:G10004)</f>
        <v>0</v>
      </c>
      <c r="O4477" s="10">
        <v>250.0</v>
      </c>
      <c r="P4477" s="10" t="str">
        <f t="array" ref="P4477">_xlfn.XLOOKUP(A4477,subscriptions!B4477:B10004,subscriptions!C4477:C10004)</f>
        <v>Business</v>
      </c>
      <c r="Q4477" s="10" t="s">
        <v>173</v>
      </c>
      <c r="R4477" s="10" t="s">
        <v>129</v>
      </c>
      <c r="S4477" s="10" t="s">
        <v>813</v>
      </c>
    </row>
    <row r="4478">
      <c r="A4478" s="1" t="s">
        <v>5785</v>
      </c>
      <c r="B4478" s="1" t="s">
        <v>132</v>
      </c>
      <c r="C4478" s="1" t="s">
        <v>1100</v>
      </c>
      <c r="D4478" s="1" t="s">
        <v>27</v>
      </c>
      <c r="E4478" s="1" t="s">
        <v>332</v>
      </c>
      <c r="F4478" s="1" t="s">
        <v>510</v>
      </c>
      <c r="G4478" s="1" t="s">
        <v>19376</v>
      </c>
      <c r="H4478" s="1" t="s">
        <v>19377</v>
      </c>
      <c r="I4478" s="4">
        <v>84.17020833333333</v>
      </c>
      <c r="J4478" s="1">
        <v>862.93</v>
      </c>
      <c r="K4478" s="1">
        <v>139.03</v>
      </c>
      <c r="M4478" s="10">
        <f t="array" ref="M4478">_xlfn.XLOOKUP(A4478,subscriptions!B4478:B10004,subscriptions!D4478:D10004)</f>
        <v>120</v>
      </c>
      <c r="N4478" s="10">
        <f t="array" ref="N4478">_xlfn.XLOOKUP(A4478,subscriptions!B4478:B10004,subscriptions!G4478:G10004)</f>
        <v>5</v>
      </c>
      <c r="O4478" s="10">
        <v>114.0</v>
      </c>
      <c r="P4478" s="10" t="str">
        <f t="array" ref="P4478">_xlfn.XLOOKUP(A4478,subscriptions!B4478:B10004,subscriptions!C4478:C10004)</f>
        <v>Residential</v>
      </c>
      <c r="Q4478" s="10" t="s">
        <v>194</v>
      </c>
      <c r="R4478" s="10" t="s">
        <v>212</v>
      </c>
      <c r="S4478" s="10" t="s">
        <v>2494</v>
      </c>
    </row>
    <row r="4479">
      <c r="A4479" s="1" t="s">
        <v>5786</v>
      </c>
      <c r="B4479" s="1" t="s">
        <v>329</v>
      </c>
      <c r="C4479" s="1" t="s">
        <v>198</v>
      </c>
      <c r="D4479" s="1" t="s">
        <v>27</v>
      </c>
      <c r="E4479" s="1" t="s">
        <v>262</v>
      </c>
      <c r="F4479" s="1" t="s">
        <v>2853</v>
      </c>
      <c r="G4479" s="1" t="s">
        <v>19378</v>
      </c>
      <c r="H4479" s="1" t="s">
        <v>19379</v>
      </c>
      <c r="I4479" s="4">
        <v>84.17456018518519</v>
      </c>
      <c r="J4479" s="1">
        <v>714.31</v>
      </c>
      <c r="K4479" s="1">
        <v>76.32</v>
      </c>
      <c r="M4479" s="10">
        <f t="array" ref="M4479">_xlfn.XLOOKUP(A4479,subscriptions!B4479:B10004,subscriptions!D4479:D10004)</f>
        <v>250</v>
      </c>
      <c r="N4479" s="10">
        <f t="array" ref="N4479">_xlfn.XLOOKUP(A4479,subscriptions!B4479:B10004,subscriptions!G4479:G10004)</f>
        <v>10</v>
      </c>
      <c r="O4479" s="10">
        <v>225.0</v>
      </c>
      <c r="P4479" s="10" t="str">
        <f t="array" ref="P4479">_xlfn.XLOOKUP(A4479,subscriptions!B4479:B10004,subscriptions!C4479:C10004)</f>
        <v>Business</v>
      </c>
      <c r="Q4479" s="10" t="s">
        <v>128</v>
      </c>
      <c r="R4479" s="10" t="s">
        <v>129</v>
      </c>
      <c r="S4479" s="10" t="s">
        <v>507</v>
      </c>
    </row>
    <row r="4480">
      <c r="A4480" s="1" t="s">
        <v>5787</v>
      </c>
      <c r="B4480" s="1" t="s">
        <v>2018</v>
      </c>
      <c r="C4480" s="1" t="s">
        <v>2483</v>
      </c>
      <c r="D4480" s="1" t="s">
        <v>27</v>
      </c>
      <c r="E4480" s="1" t="s">
        <v>239</v>
      </c>
      <c r="F4480" s="1" t="s">
        <v>2076</v>
      </c>
      <c r="G4480" s="1" t="s">
        <v>19380</v>
      </c>
      <c r="H4480" s="1" t="s">
        <v>19381</v>
      </c>
      <c r="I4480" s="4">
        <v>84.2965625</v>
      </c>
      <c r="J4480" s="1">
        <v>1401.29</v>
      </c>
      <c r="K4480" s="1">
        <v>167.11</v>
      </c>
      <c r="M4480" s="10">
        <f t="array" ref="M4480">_xlfn.XLOOKUP(A4480,subscriptions!B4480:B10004,subscriptions!D4480:D10004)</f>
        <v>120</v>
      </c>
      <c r="N4480" s="10">
        <f t="array" ref="N4480">_xlfn.XLOOKUP(A4480,subscriptions!B4480:B10004,subscriptions!G4480:G10004)</f>
        <v>20</v>
      </c>
      <c r="O4480" s="10">
        <v>96.0</v>
      </c>
      <c r="P4480" s="10" t="str">
        <f t="array" ref="P4480">_xlfn.XLOOKUP(A4480,subscriptions!B4480:B10004,subscriptions!C4480:C10004)</f>
        <v>Residential</v>
      </c>
      <c r="Q4480" s="10" t="s">
        <v>128</v>
      </c>
      <c r="R4480" s="10" t="s">
        <v>148</v>
      </c>
      <c r="S4480" s="10" t="s">
        <v>373</v>
      </c>
    </row>
    <row r="4481">
      <c r="A4481" s="1" t="s">
        <v>5788</v>
      </c>
      <c r="B4481" s="1" t="s">
        <v>355</v>
      </c>
      <c r="C4481" s="1" t="s">
        <v>330</v>
      </c>
      <c r="D4481" s="1" t="s">
        <v>153</v>
      </c>
      <c r="E4481" s="1" t="s">
        <v>262</v>
      </c>
      <c r="F4481" s="1" t="s">
        <v>2853</v>
      </c>
      <c r="G4481" s="1" t="s">
        <v>19382</v>
      </c>
      <c r="H4481" s="1" t="s">
        <v>19383</v>
      </c>
      <c r="I4481" s="4">
        <v>84.29318287037037</v>
      </c>
      <c r="J4481" s="1">
        <v>1335.6</v>
      </c>
      <c r="K4481" s="1">
        <v>225.88</v>
      </c>
      <c r="M4481" s="10">
        <f t="array" ref="M4481">_xlfn.XLOOKUP(A4481,subscriptions!B4481:B10004,subscriptions!D4481:D10004)</f>
        <v>80</v>
      </c>
      <c r="N4481" s="10">
        <f t="array" ref="N4481">_xlfn.XLOOKUP(A4481,subscriptions!B4481:B10004,subscriptions!G4481:G10004)</f>
        <v>0</v>
      </c>
      <c r="O4481" s="10">
        <v>80.0</v>
      </c>
      <c r="P4481" s="10" t="str">
        <f t="array" ref="P4481">_xlfn.XLOOKUP(A4481,subscriptions!B4481:B10004,subscriptions!C4481:C10004)</f>
        <v>Roam</v>
      </c>
      <c r="Q4481" s="10" t="s">
        <v>173</v>
      </c>
      <c r="R4481" s="10" t="s">
        <v>148</v>
      </c>
      <c r="S4481" s="10" t="s">
        <v>1779</v>
      </c>
    </row>
    <row r="4482">
      <c r="A4482" s="1" t="s">
        <v>5789</v>
      </c>
      <c r="B4482" s="1" t="s">
        <v>555</v>
      </c>
      <c r="C4482" s="1" t="s">
        <v>456</v>
      </c>
      <c r="D4482" s="1" t="s">
        <v>153</v>
      </c>
      <c r="E4482" s="1" t="s">
        <v>111</v>
      </c>
      <c r="F4482" s="1" t="s">
        <v>1362</v>
      </c>
      <c r="G4482" s="1" t="s">
        <v>19384</v>
      </c>
      <c r="H4482" s="1" t="s">
        <v>19385</v>
      </c>
      <c r="I4482" s="4">
        <v>84.25858796296296</v>
      </c>
      <c r="J4482" s="1">
        <v>314.14</v>
      </c>
      <c r="K4482" s="1">
        <v>55.83</v>
      </c>
      <c r="M4482" s="10">
        <f t="array" ref="M4482">_xlfn.XLOOKUP(A4482,subscriptions!B4482:B10004,subscriptions!D4482:D10004)</f>
        <v>120</v>
      </c>
      <c r="N4482" s="10">
        <f t="array" ref="N4482">_xlfn.XLOOKUP(A4482,subscriptions!B4482:B10004,subscriptions!G4482:G10004)</f>
        <v>5</v>
      </c>
      <c r="O4482" s="10">
        <v>114.0</v>
      </c>
      <c r="P4482" s="10" t="str">
        <f t="array" ref="P4482">_xlfn.XLOOKUP(A4482,subscriptions!B4482:B10004,subscriptions!C4482:C10004)</f>
        <v>Residential</v>
      </c>
      <c r="Q4482" s="10" t="s">
        <v>194</v>
      </c>
      <c r="R4482" s="10" t="s">
        <v>212</v>
      </c>
      <c r="S4482" s="10" t="s">
        <v>4148</v>
      </c>
    </row>
    <row r="4483">
      <c r="A4483" s="1" t="s">
        <v>5790</v>
      </c>
      <c r="B4483" s="1" t="s">
        <v>1984</v>
      </c>
      <c r="C4483" s="1" t="s">
        <v>524</v>
      </c>
      <c r="D4483" s="1" t="s">
        <v>153</v>
      </c>
      <c r="E4483" s="1" t="s">
        <v>219</v>
      </c>
      <c r="F4483" s="1" t="s">
        <v>971</v>
      </c>
      <c r="G4483" s="1" t="s">
        <v>19386</v>
      </c>
      <c r="H4483" s="1" t="s">
        <v>19387</v>
      </c>
      <c r="I4483" s="4">
        <v>84.17103009259259</v>
      </c>
      <c r="J4483" s="1">
        <v>1007.25</v>
      </c>
      <c r="K4483" s="1">
        <v>263.42</v>
      </c>
      <c r="M4483" s="10">
        <f t="array" ref="M4483">_xlfn.XLOOKUP(A4483,subscriptions!B4483:B10004,subscriptions!D4483:D10004)</f>
        <v>80</v>
      </c>
      <c r="N4483" s="10">
        <f t="array" ref="N4483">_xlfn.XLOOKUP(A4483,subscriptions!B4483:B10004,subscriptions!G4483:G10004)</f>
        <v>10</v>
      </c>
      <c r="O4483" s="10">
        <v>72.0</v>
      </c>
      <c r="P4483" s="10" t="str">
        <f t="array" ref="P4483">_xlfn.XLOOKUP(A4483,subscriptions!B4483:B10004,subscriptions!C4483:C10004)</f>
        <v>Roam</v>
      </c>
      <c r="Q4483" s="10" t="s">
        <v>128</v>
      </c>
      <c r="R4483" s="10" t="s">
        <v>148</v>
      </c>
      <c r="S4483" s="10" t="s">
        <v>310</v>
      </c>
    </row>
    <row r="4484">
      <c r="A4484" s="1" t="s">
        <v>5791</v>
      </c>
      <c r="B4484" s="1" t="s">
        <v>686</v>
      </c>
      <c r="C4484" s="1" t="s">
        <v>1142</v>
      </c>
      <c r="D4484" s="1" t="s">
        <v>153</v>
      </c>
      <c r="E4484" s="1" t="s">
        <v>714</v>
      </c>
      <c r="F4484" s="1" t="s">
        <v>3326</v>
      </c>
      <c r="G4484" s="1" t="s">
        <v>19388</v>
      </c>
      <c r="H4484" s="1" t="s">
        <v>19389</v>
      </c>
      <c r="I4484" s="4">
        <v>84.33497685185185</v>
      </c>
      <c r="J4484" s="1">
        <v>1259.38</v>
      </c>
      <c r="K4484" s="1">
        <v>110.15</v>
      </c>
      <c r="M4484" s="10">
        <f t="array" ref="M4484">_xlfn.XLOOKUP(A4484,subscriptions!B4484:B10004,subscriptions!D4484:D10004)</f>
        <v>120</v>
      </c>
      <c r="N4484" s="10">
        <f t="array" ref="N4484">_xlfn.XLOOKUP(A4484,subscriptions!B4484:B10004,subscriptions!G4484:G10004)</f>
        <v>20</v>
      </c>
      <c r="O4484" s="10">
        <v>96.0</v>
      </c>
      <c r="P4484" s="10" t="str">
        <f t="array" ref="P4484">_xlfn.XLOOKUP(A4484,subscriptions!B4484:B10004,subscriptions!C4484:C10004)</f>
        <v>Residential</v>
      </c>
      <c r="Q4484" s="10" t="s">
        <v>128</v>
      </c>
      <c r="R4484" s="10" t="s">
        <v>148</v>
      </c>
      <c r="S4484" s="10" t="s">
        <v>643</v>
      </c>
    </row>
    <row r="4485">
      <c r="A4485" s="1" t="s">
        <v>5792</v>
      </c>
      <c r="B4485" s="1" t="s">
        <v>555</v>
      </c>
      <c r="C4485" s="1" t="s">
        <v>1833</v>
      </c>
      <c r="D4485" s="1" t="s">
        <v>153</v>
      </c>
      <c r="E4485" s="1" t="s">
        <v>219</v>
      </c>
      <c r="F4485" s="1" t="s">
        <v>574</v>
      </c>
      <c r="G4485" s="1" t="s">
        <v>19390</v>
      </c>
      <c r="H4485" s="1" t="s">
        <v>19391</v>
      </c>
      <c r="I4485" s="4">
        <v>84.17505787037037</v>
      </c>
      <c r="J4485" s="1">
        <v>1316.96</v>
      </c>
      <c r="K4485" s="1">
        <v>313.71</v>
      </c>
      <c r="M4485" s="10">
        <f t="array" ref="M4485">_xlfn.XLOOKUP(A4485,subscriptions!B4485:B10004,subscriptions!D4485:D10004)</f>
        <v>50</v>
      </c>
      <c r="N4485" s="10">
        <f t="array" ref="N4485">_xlfn.XLOOKUP(A4485,subscriptions!B4485:B10004,subscriptions!G4485:G10004)</f>
        <v>0</v>
      </c>
      <c r="O4485" s="10">
        <v>50.0</v>
      </c>
      <c r="P4485" s="10" t="str">
        <f t="array" ref="P4485">_xlfn.XLOOKUP(A4485,subscriptions!B4485:B10004,subscriptions!C4485:C10004)</f>
        <v>Mini</v>
      </c>
      <c r="Q4485" s="10" t="s">
        <v>173</v>
      </c>
      <c r="R4485" s="10" t="s">
        <v>148</v>
      </c>
      <c r="S4485" s="10" t="s">
        <v>1198</v>
      </c>
    </row>
    <row r="4486">
      <c r="A4486" s="1" t="s">
        <v>5793</v>
      </c>
      <c r="B4486" s="1" t="s">
        <v>355</v>
      </c>
      <c r="C4486" s="1" t="s">
        <v>786</v>
      </c>
      <c r="D4486" s="1" t="s">
        <v>153</v>
      </c>
      <c r="E4486" s="1" t="s">
        <v>714</v>
      </c>
      <c r="F4486" s="1" t="s">
        <v>3326</v>
      </c>
      <c r="G4486" s="1" t="s">
        <v>19392</v>
      </c>
      <c r="H4486" s="1" t="s">
        <v>19393</v>
      </c>
      <c r="I4486" s="4">
        <v>84.29960648148148</v>
      </c>
      <c r="J4486" s="1">
        <v>403.79</v>
      </c>
      <c r="K4486" s="1">
        <v>85.22</v>
      </c>
      <c r="M4486" s="10">
        <f t="array" ref="M4486">_xlfn.XLOOKUP(A4486,subscriptions!B4486:B10004,subscriptions!D4486:D10004)</f>
        <v>120</v>
      </c>
      <c r="N4486" s="10">
        <f t="array" ref="N4486">_xlfn.XLOOKUP(A4486,subscriptions!B4486:B10004,subscriptions!G4486:G10004)</f>
        <v>5</v>
      </c>
      <c r="O4486" s="10">
        <v>114.0</v>
      </c>
      <c r="P4486" s="10" t="str">
        <f t="array" ref="P4486">_xlfn.XLOOKUP(A4486,subscriptions!B4486:B10004,subscriptions!C4486:C10004)</f>
        <v>Residential</v>
      </c>
      <c r="Q4486" s="10" t="s">
        <v>194</v>
      </c>
      <c r="R4486" s="10" t="s">
        <v>212</v>
      </c>
      <c r="S4486" s="10" t="s">
        <v>522</v>
      </c>
    </row>
    <row r="4487">
      <c r="A4487" s="1" t="s">
        <v>5794</v>
      </c>
      <c r="B4487" s="1" t="s">
        <v>1624</v>
      </c>
      <c r="C4487" s="1" t="s">
        <v>884</v>
      </c>
      <c r="D4487" s="1" t="s">
        <v>27</v>
      </c>
      <c r="E4487" s="1" t="s">
        <v>631</v>
      </c>
      <c r="F4487" s="1" t="s">
        <v>922</v>
      </c>
      <c r="G4487" s="1" t="s">
        <v>19394</v>
      </c>
      <c r="H4487" s="1" t="s">
        <v>19395</v>
      </c>
      <c r="I4487" s="4">
        <v>84.21556712962963</v>
      </c>
      <c r="J4487" s="1">
        <v>2083.77</v>
      </c>
      <c r="K4487" s="1">
        <v>359.63</v>
      </c>
      <c r="M4487" s="10">
        <f t="array" ref="M4487">_xlfn.XLOOKUP(A4487,subscriptions!B4487:B10004,subscriptions!D4487:D10004)</f>
        <v>50</v>
      </c>
      <c r="N4487" s="10">
        <f t="array" ref="N4487">_xlfn.XLOOKUP(A4487,subscriptions!B4487:B10004,subscriptions!G4487:G10004)</f>
        <v>10</v>
      </c>
      <c r="O4487" s="10">
        <v>45.0</v>
      </c>
      <c r="P4487" s="10" t="str">
        <f t="array" ref="P4487">_xlfn.XLOOKUP(A4487,subscriptions!B4487:B10004,subscriptions!C4487:C10004)</f>
        <v>Mini</v>
      </c>
      <c r="Q4487" s="10" t="s">
        <v>128</v>
      </c>
      <c r="R4487" s="10" t="s">
        <v>148</v>
      </c>
      <c r="S4487" s="10" t="s">
        <v>1212</v>
      </c>
    </row>
    <row r="4488">
      <c r="A4488" s="1" t="s">
        <v>5795</v>
      </c>
      <c r="B4488" s="1" t="s">
        <v>508</v>
      </c>
      <c r="C4488" s="1" t="s">
        <v>1876</v>
      </c>
      <c r="D4488" s="1" t="s">
        <v>153</v>
      </c>
      <c r="E4488" s="1" t="s">
        <v>239</v>
      </c>
      <c r="F4488" s="1" t="s">
        <v>1186</v>
      </c>
      <c r="G4488" s="1" t="s">
        <v>19396</v>
      </c>
      <c r="H4488" s="1" t="s">
        <v>19397</v>
      </c>
      <c r="I4488" s="4">
        <v>84.33475694444445</v>
      </c>
      <c r="J4488" s="1">
        <v>88.28</v>
      </c>
      <c r="K4488" s="1">
        <v>16.47</v>
      </c>
      <c r="M4488" s="10">
        <f t="array" ref="M4488">_xlfn.XLOOKUP(A4488,subscriptions!B4488:B10004,subscriptions!D4488:D10004)</f>
        <v>120</v>
      </c>
      <c r="N4488" s="10">
        <f t="array" ref="N4488">_xlfn.XLOOKUP(A4488,subscriptions!B4488:B10004,subscriptions!G4488:G10004)</f>
        <v>20</v>
      </c>
      <c r="O4488" s="10">
        <v>96.0</v>
      </c>
      <c r="P4488" s="10" t="str">
        <f t="array" ref="P4488">_xlfn.XLOOKUP(A4488,subscriptions!B4488:B10004,subscriptions!C4488:C10004)</f>
        <v>Residential</v>
      </c>
      <c r="Q4488" s="10" t="s">
        <v>128</v>
      </c>
      <c r="R4488" s="10" t="s">
        <v>148</v>
      </c>
      <c r="S4488" s="10" t="s">
        <v>643</v>
      </c>
    </row>
    <row r="4489">
      <c r="A4489" s="1" t="s">
        <v>5796</v>
      </c>
      <c r="B4489" s="1" t="s">
        <v>748</v>
      </c>
      <c r="C4489" s="1" t="s">
        <v>133</v>
      </c>
      <c r="D4489" s="1" t="s">
        <v>27</v>
      </c>
      <c r="E4489" s="1" t="s">
        <v>111</v>
      </c>
      <c r="F4489" s="1" t="s">
        <v>1855</v>
      </c>
      <c r="G4489" s="1" t="s">
        <v>19398</v>
      </c>
      <c r="H4489" s="1" t="s">
        <v>19399</v>
      </c>
      <c r="I4489" s="4">
        <v>84.29398148148148</v>
      </c>
      <c r="J4489" s="1">
        <v>707.37</v>
      </c>
      <c r="K4489" s="1">
        <v>175.03</v>
      </c>
      <c r="M4489" s="10">
        <f t="array" ref="M4489">_xlfn.XLOOKUP(A4489,subscriptions!B4489:B10004,subscriptions!D4489:D10004)</f>
        <v>120</v>
      </c>
      <c r="N4489" s="10">
        <f t="array" ref="N4489">_xlfn.XLOOKUP(A4489,subscriptions!B4489:B10004,subscriptions!G4489:G10004)</f>
        <v>0</v>
      </c>
      <c r="O4489" s="10">
        <v>120.0</v>
      </c>
      <c r="P4489" s="10" t="str">
        <f t="array" ref="P4489">_xlfn.XLOOKUP(A4489,subscriptions!B4489:B10004,subscriptions!C4489:C10004)</f>
        <v>Residential</v>
      </c>
      <c r="Q4489" s="10" t="s">
        <v>173</v>
      </c>
      <c r="R4489" s="10" t="s">
        <v>212</v>
      </c>
      <c r="S4489" s="10" t="s">
        <v>1458</v>
      </c>
    </row>
    <row r="4490">
      <c r="A4490" s="1" t="s">
        <v>5797</v>
      </c>
      <c r="B4490" s="1" t="s">
        <v>645</v>
      </c>
      <c r="C4490" s="1" t="s">
        <v>1415</v>
      </c>
      <c r="D4490" s="1" t="s">
        <v>153</v>
      </c>
      <c r="E4490" s="1" t="s">
        <v>631</v>
      </c>
      <c r="F4490" s="1" t="s">
        <v>2749</v>
      </c>
      <c r="G4490" s="1" t="s">
        <v>19400</v>
      </c>
      <c r="H4490" s="1" t="s">
        <v>19401</v>
      </c>
      <c r="I4490" s="4">
        <v>84.340625</v>
      </c>
      <c r="J4490" s="1">
        <v>2322.64</v>
      </c>
      <c r="K4490" s="1">
        <v>511.9</v>
      </c>
      <c r="M4490" s="10">
        <f t="array" ref="M4490">_xlfn.XLOOKUP(A4490,subscriptions!B4490:B10004,subscriptions!D4490:D10004)</f>
        <v>120</v>
      </c>
      <c r="N4490" s="10">
        <f t="array" ref="N4490">_xlfn.XLOOKUP(A4490,subscriptions!B4490:B10004,subscriptions!G4490:G10004)</f>
        <v>5</v>
      </c>
      <c r="O4490" s="10">
        <v>114.0</v>
      </c>
      <c r="P4490" s="10" t="str">
        <f t="array" ref="P4490">_xlfn.XLOOKUP(A4490,subscriptions!B4490:B10004,subscriptions!C4490:C10004)</f>
        <v>Residential</v>
      </c>
      <c r="Q4490" s="10" t="s">
        <v>194</v>
      </c>
      <c r="R4490" s="10" t="s">
        <v>212</v>
      </c>
      <c r="S4490" s="10" t="s">
        <v>616</v>
      </c>
    </row>
    <row r="4491">
      <c r="A4491" s="1" t="s">
        <v>5798</v>
      </c>
      <c r="B4491" s="1" t="s">
        <v>1414</v>
      </c>
      <c r="C4491" s="1" t="s">
        <v>237</v>
      </c>
      <c r="D4491" s="1" t="s">
        <v>27</v>
      </c>
      <c r="E4491" s="1" t="s">
        <v>219</v>
      </c>
      <c r="F4491" s="1" t="s">
        <v>971</v>
      </c>
      <c r="G4491" s="1" t="s">
        <v>19402</v>
      </c>
      <c r="H4491" s="1" t="s">
        <v>19403</v>
      </c>
      <c r="I4491" s="4">
        <v>84.37710648148148</v>
      </c>
      <c r="J4491" s="1">
        <v>1294.8</v>
      </c>
      <c r="K4491" s="1">
        <v>232.67</v>
      </c>
      <c r="M4491" s="10">
        <f t="array" ref="M4491">_xlfn.XLOOKUP(A4491,subscriptions!B4491:B10004,subscriptions!D4491:D10004)</f>
        <v>120</v>
      </c>
      <c r="N4491" s="10">
        <f t="array" ref="N4491">_xlfn.XLOOKUP(A4491,subscriptions!B4491:B10004,subscriptions!G4491:G10004)</f>
        <v>10</v>
      </c>
      <c r="O4491" s="10">
        <v>108.0</v>
      </c>
      <c r="P4491" s="10" t="str">
        <f t="array" ref="P4491">_xlfn.XLOOKUP(A4491,subscriptions!B4491:B10004,subscriptions!C4491:C10004)</f>
        <v>Residential</v>
      </c>
      <c r="Q4491" s="10" t="s">
        <v>128</v>
      </c>
      <c r="R4491" s="10" t="s">
        <v>212</v>
      </c>
      <c r="S4491" s="10" t="s">
        <v>1360</v>
      </c>
    </row>
    <row r="4492">
      <c r="A4492" s="1" t="s">
        <v>5799</v>
      </c>
      <c r="B4492" s="1" t="s">
        <v>589</v>
      </c>
      <c r="C4492" s="1" t="s">
        <v>556</v>
      </c>
      <c r="D4492" s="1" t="s">
        <v>153</v>
      </c>
      <c r="E4492" s="1" t="s">
        <v>332</v>
      </c>
      <c r="F4492" s="1" t="s">
        <v>427</v>
      </c>
      <c r="G4492" s="1" t="s">
        <v>19404</v>
      </c>
      <c r="H4492" s="1" t="s">
        <v>19405</v>
      </c>
      <c r="I4492" s="4">
        <v>84.29725694444444</v>
      </c>
      <c r="J4492" s="1">
        <v>504.02</v>
      </c>
      <c r="K4492" s="1">
        <v>82.48</v>
      </c>
      <c r="M4492" s="10">
        <f t="array" ref="M4492">_xlfn.XLOOKUP(A4492,subscriptions!B4492:B10004,subscriptions!D4492:D10004)</f>
        <v>80</v>
      </c>
      <c r="N4492" s="10">
        <f t="array" ref="N4492">_xlfn.XLOOKUP(A4492,subscriptions!B4492:B10004,subscriptions!G4492:G10004)</f>
        <v>20</v>
      </c>
      <c r="O4492" s="10">
        <v>64.0</v>
      </c>
      <c r="P4492" s="10" t="str">
        <f t="array" ref="P4492">_xlfn.XLOOKUP(A4492,subscriptions!B4492:B10004,subscriptions!C4492:C10004)</f>
        <v>Roam</v>
      </c>
      <c r="Q4492" s="10" t="s">
        <v>128</v>
      </c>
      <c r="R4492" s="10" t="s">
        <v>148</v>
      </c>
      <c r="S4492" s="10" t="s">
        <v>407</v>
      </c>
    </row>
    <row r="4493">
      <c r="A4493" s="1" t="s">
        <v>5800</v>
      </c>
      <c r="B4493" s="1" t="s">
        <v>573</v>
      </c>
      <c r="C4493" s="1" t="s">
        <v>1251</v>
      </c>
      <c r="D4493" s="1" t="s">
        <v>27</v>
      </c>
      <c r="E4493" s="1" t="s">
        <v>631</v>
      </c>
      <c r="F4493" s="1" t="s">
        <v>2293</v>
      </c>
      <c r="G4493" s="1" t="s">
        <v>19406</v>
      </c>
      <c r="H4493" s="1" t="s">
        <v>19407</v>
      </c>
      <c r="I4493" s="4">
        <v>84.29590277777778</v>
      </c>
      <c r="J4493" s="1">
        <v>1830.93</v>
      </c>
      <c r="K4493" s="1">
        <v>301.57</v>
      </c>
      <c r="M4493" s="10">
        <f t="array" ref="M4493">_xlfn.XLOOKUP(A4493,subscriptions!B4493:B10004,subscriptions!D4493:D10004)</f>
        <v>120</v>
      </c>
      <c r="N4493" s="10">
        <f t="array" ref="N4493">_xlfn.XLOOKUP(A4493,subscriptions!B4493:B10004,subscriptions!G4493:G10004)</f>
        <v>0</v>
      </c>
      <c r="O4493" s="10">
        <v>120.0</v>
      </c>
      <c r="P4493" s="10" t="str">
        <f t="array" ref="P4493">_xlfn.XLOOKUP(A4493,subscriptions!B4493:B10004,subscriptions!C4493:C10004)</f>
        <v>Residential</v>
      </c>
      <c r="Q4493" s="10" t="s">
        <v>173</v>
      </c>
      <c r="R4493" s="10" t="s">
        <v>212</v>
      </c>
      <c r="S4493" s="10" t="s">
        <v>655</v>
      </c>
    </row>
    <row r="4494">
      <c r="A4494" s="1" t="s">
        <v>5804</v>
      </c>
      <c r="B4494" s="1" t="s">
        <v>941</v>
      </c>
      <c r="C4494" s="1" t="s">
        <v>673</v>
      </c>
      <c r="D4494" s="1" t="s">
        <v>27</v>
      </c>
      <c r="E4494" s="1" t="s">
        <v>332</v>
      </c>
      <c r="F4494" s="1" t="s">
        <v>2280</v>
      </c>
      <c r="G4494" s="1" t="s">
        <v>19408</v>
      </c>
      <c r="H4494" s="1" t="s">
        <v>19409</v>
      </c>
      <c r="I4494" s="4">
        <v>84.16811342592592</v>
      </c>
      <c r="J4494" s="1">
        <v>1306.88</v>
      </c>
      <c r="K4494" s="1">
        <v>123.49</v>
      </c>
      <c r="M4494" s="10">
        <f t="array" ref="M4494">_xlfn.XLOOKUP(A4494,subscriptions!B4494:B10004,subscriptions!D4494:D10004)</f>
        <v>80</v>
      </c>
      <c r="N4494" s="10">
        <f t="array" ref="N4494">_xlfn.XLOOKUP(A4494,subscriptions!B4494:B10004,subscriptions!G4494:G10004)</f>
        <v>5</v>
      </c>
      <c r="O4494" s="10">
        <v>76.0</v>
      </c>
      <c r="P4494" s="10" t="str">
        <f t="array" ref="P4494">_xlfn.XLOOKUP(A4494,subscriptions!B4494:B10004,subscriptions!C4494:C10004)</f>
        <v>Roam</v>
      </c>
      <c r="Q4494" s="10" t="s">
        <v>194</v>
      </c>
      <c r="R4494" s="10" t="s">
        <v>148</v>
      </c>
      <c r="S4494" s="10" t="s">
        <v>1042</v>
      </c>
    </row>
    <row r="4495">
      <c r="A4495" s="1" t="s">
        <v>5805</v>
      </c>
      <c r="B4495" s="1" t="s">
        <v>686</v>
      </c>
      <c r="C4495" s="1" t="s">
        <v>1833</v>
      </c>
      <c r="D4495" s="1" t="s">
        <v>153</v>
      </c>
      <c r="E4495" s="1" t="s">
        <v>28</v>
      </c>
      <c r="F4495" s="1" t="s">
        <v>2097</v>
      </c>
      <c r="G4495" s="1" t="s">
        <v>19410</v>
      </c>
      <c r="H4495" s="1" t="s">
        <v>19411</v>
      </c>
      <c r="I4495" s="4">
        <v>84.29394675925926</v>
      </c>
      <c r="J4495" s="1">
        <v>2436.25</v>
      </c>
      <c r="K4495" s="1">
        <v>285.32</v>
      </c>
      <c r="M4495" s="10">
        <f t="array" ref="M4495">_xlfn.XLOOKUP(A4495,subscriptions!B4495:B10004,subscriptions!D4495:D10004)</f>
        <v>120</v>
      </c>
      <c r="N4495" s="10">
        <f t="array" ref="N4495">_xlfn.XLOOKUP(A4495,subscriptions!B4495:B10004,subscriptions!G4495:G10004)</f>
        <v>10</v>
      </c>
      <c r="O4495" s="10">
        <v>108.0</v>
      </c>
      <c r="P4495" s="10" t="str">
        <f t="array" ref="P4495">_xlfn.XLOOKUP(A4495,subscriptions!B4495:B10004,subscriptions!C4495:C10004)</f>
        <v>Residential</v>
      </c>
      <c r="Q4495" s="10" t="s">
        <v>128</v>
      </c>
      <c r="R4495" s="10" t="s">
        <v>212</v>
      </c>
      <c r="S4495" s="10" t="s">
        <v>1458</v>
      </c>
    </row>
    <row r="4496">
      <c r="A4496" s="1" t="s">
        <v>5806</v>
      </c>
      <c r="B4496" s="1" t="s">
        <v>969</v>
      </c>
      <c r="C4496" s="1" t="s">
        <v>218</v>
      </c>
      <c r="D4496" s="1" t="s">
        <v>27</v>
      </c>
      <c r="E4496" s="1" t="s">
        <v>219</v>
      </c>
      <c r="F4496" s="1" t="s">
        <v>660</v>
      </c>
      <c r="G4496" s="1" t="s">
        <v>19412</v>
      </c>
      <c r="H4496" s="1" t="s">
        <v>19413</v>
      </c>
      <c r="I4496" s="4">
        <v>84.1702662037037</v>
      </c>
      <c r="J4496" s="1">
        <v>2042.18</v>
      </c>
      <c r="K4496" s="1">
        <v>400.03</v>
      </c>
      <c r="M4496" s="10">
        <f t="array" ref="M4496">_xlfn.XLOOKUP(A4496,subscriptions!B4496:B10004,subscriptions!D4496:D10004)</f>
        <v>120</v>
      </c>
      <c r="N4496" s="10">
        <f t="array" ref="N4496">_xlfn.XLOOKUP(A4496,subscriptions!B4496:B10004,subscriptions!G4496:G10004)</f>
        <v>20</v>
      </c>
      <c r="O4496" s="10">
        <v>96.0</v>
      </c>
      <c r="P4496" s="10" t="str">
        <f t="array" ref="P4496">_xlfn.XLOOKUP(A4496,subscriptions!B4496:B10004,subscriptions!C4496:C10004)</f>
        <v>Residential</v>
      </c>
      <c r="Q4496" s="10" t="s">
        <v>128</v>
      </c>
      <c r="R4496" s="10" t="s">
        <v>148</v>
      </c>
      <c r="S4496" s="10" t="s">
        <v>2494</v>
      </c>
    </row>
    <row r="4497">
      <c r="A4497" s="1" t="s">
        <v>5807</v>
      </c>
      <c r="B4497" s="1" t="s">
        <v>941</v>
      </c>
      <c r="C4497" s="1" t="s">
        <v>509</v>
      </c>
      <c r="D4497" s="1" t="s">
        <v>27</v>
      </c>
      <c r="E4497" s="1" t="s">
        <v>631</v>
      </c>
      <c r="F4497" s="1" t="s">
        <v>1318</v>
      </c>
      <c r="G4497" s="1" t="s">
        <v>19414</v>
      </c>
      <c r="H4497" s="1" t="s">
        <v>19415</v>
      </c>
      <c r="I4497" s="4">
        <v>84.37604166666667</v>
      </c>
      <c r="J4497" s="1">
        <v>1462.83</v>
      </c>
      <c r="K4497" s="1">
        <v>147.18</v>
      </c>
      <c r="M4497" s="10">
        <f t="array" ref="M4497">_xlfn.XLOOKUP(A4497,subscriptions!B4497:B10004,subscriptions!D4497:D10004)</f>
        <v>120</v>
      </c>
      <c r="N4497" s="10">
        <f t="array" ref="N4497">_xlfn.XLOOKUP(A4497,subscriptions!B4497:B10004,subscriptions!G4497:G10004)</f>
        <v>0</v>
      </c>
      <c r="O4497" s="10">
        <v>120.0</v>
      </c>
      <c r="P4497" s="10" t="str">
        <f t="array" ref="P4497">_xlfn.XLOOKUP(A4497,subscriptions!B4497:B10004,subscriptions!C4497:C10004)</f>
        <v>Residential</v>
      </c>
      <c r="Q4497" s="10" t="s">
        <v>173</v>
      </c>
      <c r="R4497" s="10" t="s">
        <v>212</v>
      </c>
      <c r="S4497" s="10" t="s">
        <v>1442</v>
      </c>
    </row>
    <row r="4498">
      <c r="A4498" s="1" t="s">
        <v>5809</v>
      </c>
      <c r="B4498" s="1" t="s">
        <v>1624</v>
      </c>
      <c r="C4498" s="1" t="s">
        <v>673</v>
      </c>
      <c r="D4498" s="1" t="s">
        <v>27</v>
      </c>
      <c r="E4498" s="1" t="s">
        <v>280</v>
      </c>
      <c r="F4498" s="1" t="s">
        <v>1446</v>
      </c>
      <c r="G4498" s="1" t="s">
        <v>19416</v>
      </c>
      <c r="H4498" s="1" t="s">
        <v>19417</v>
      </c>
      <c r="I4498" s="4">
        <v>84.3378125</v>
      </c>
      <c r="J4498" s="1">
        <v>1054.67</v>
      </c>
      <c r="K4498" s="1">
        <v>113.06</v>
      </c>
      <c r="M4498" s="10">
        <f t="array" ref="M4498">_xlfn.XLOOKUP(A4498,subscriptions!B4498:B10004,subscriptions!D4498:D10004)</f>
        <v>120</v>
      </c>
      <c r="N4498" s="10">
        <f t="array" ref="N4498">_xlfn.XLOOKUP(A4498,subscriptions!B4498:B10004,subscriptions!G4498:G10004)</f>
        <v>5</v>
      </c>
      <c r="O4498" s="10">
        <v>114.0</v>
      </c>
      <c r="P4498" s="10" t="str">
        <f t="array" ref="P4498">_xlfn.XLOOKUP(A4498,subscriptions!B4498:B10004,subscriptions!C4498:C10004)</f>
        <v>Residential</v>
      </c>
      <c r="Q4498" s="10" t="s">
        <v>194</v>
      </c>
      <c r="R4498" s="10" t="s">
        <v>212</v>
      </c>
      <c r="S4498" s="10" t="s">
        <v>1961</v>
      </c>
    </row>
    <row r="4499">
      <c r="A4499" s="1" t="s">
        <v>5810</v>
      </c>
      <c r="B4499" s="1" t="s">
        <v>2018</v>
      </c>
      <c r="C4499" s="1" t="s">
        <v>133</v>
      </c>
      <c r="D4499" s="1" t="s">
        <v>27</v>
      </c>
      <c r="E4499" s="1" t="s">
        <v>262</v>
      </c>
      <c r="F4499" s="1" t="s">
        <v>1835</v>
      </c>
      <c r="G4499" s="1" t="s">
        <v>19418</v>
      </c>
      <c r="H4499" s="1" t="s">
        <v>19419</v>
      </c>
      <c r="I4499" s="4">
        <v>84.29586805555556</v>
      </c>
      <c r="J4499" s="1">
        <v>264.39</v>
      </c>
      <c r="K4499" s="1">
        <v>37.89</v>
      </c>
      <c r="M4499" s="10">
        <f t="array" ref="M4499">_xlfn.XLOOKUP(A4499,subscriptions!B4499:B10004,subscriptions!D4499:D10004)</f>
        <v>120</v>
      </c>
      <c r="N4499" s="10">
        <f t="array" ref="N4499">_xlfn.XLOOKUP(A4499,subscriptions!B4499:B10004,subscriptions!G4499:G10004)</f>
        <v>10</v>
      </c>
      <c r="O4499" s="10">
        <v>108.0</v>
      </c>
      <c r="P4499" s="10" t="str">
        <f t="array" ref="P4499">_xlfn.XLOOKUP(A4499,subscriptions!B4499:B10004,subscriptions!C4499:C10004)</f>
        <v>Residential</v>
      </c>
      <c r="Q4499" s="10" t="s">
        <v>128</v>
      </c>
      <c r="R4499" s="10" t="s">
        <v>212</v>
      </c>
      <c r="S4499" s="10" t="s">
        <v>655</v>
      </c>
    </row>
    <row r="4500">
      <c r="A4500" s="1" t="s">
        <v>5811</v>
      </c>
      <c r="B4500" s="1" t="s">
        <v>589</v>
      </c>
      <c r="C4500" s="1" t="s">
        <v>26</v>
      </c>
      <c r="D4500" s="1" t="s">
        <v>153</v>
      </c>
      <c r="E4500" s="1" t="s">
        <v>219</v>
      </c>
      <c r="F4500" s="1" t="s">
        <v>220</v>
      </c>
      <c r="G4500" s="1" t="s">
        <v>19420</v>
      </c>
      <c r="H4500" s="1" t="s">
        <v>19421</v>
      </c>
      <c r="I4500" s="4">
        <v>84.38008101851852</v>
      </c>
      <c r="J4500" s="1">
        <v>504.36</v>
      </c>
      <c r="K4500" s="1">
        <v>89.92</v>
      </c>
      <c r="M4500" s="10">
        <f t="array" ref="M4500">_xlfn.XLOOKUP(A4500,subscriptions!B4500:B10004,subscriptions!D4500:D10004)</f>
        <v>120</v>
      </c>
      <c r="N4500" s="10">
        <f t="array" ref="N4500">_xlfn.XLOOKUP(A4500,subscriptions!B4500:B10004,subscriptions!G4500:G10004)</f>
        <v>20</v>
      </c>
      <c r="O4500" s="10">
        <v>96.0</v>
      </c>
      <c r="P4500" s="10" t="str">
        <f t="array" ref="P4500">_xlfn.XLOOKUP(A4500,subscriptions!B4500:B10004,subscriptions!C4500:C10004)</f>
        <v>Residential</v>
      </c>
      <c r="Q4500" s="10" t="s">
        <v>128</v>
      </c>
      <c r="R4500" s="10" t="s">
        <v>148</v>
      </c>
      <c r="S4500" s="10" t="s">
        <v>698</v>
      </c>
    </row>
    <row r="4501">
      <c r="A4501" s="1" t="s">
        <v>5812</v>
      </c>
      <c r="B4501" s="1" t="s">
        <v>573</v>
      </c>
      <c r="C4501" s="1" t="s">
        <v>152</v>
      </c>
      <c r="D4501" s="1" t="s">
        <v>27</v>
      </c>
      <c r="E4501" s="1" t="s">
        <v>631</v>
      </c>
      <c r="F4501" s="1" t="s">
        <v>632</v>
      </c>
      <c r="G4501" s="1" t="s">
        <v>19422</v>
      </c>
      <c r="H4501" s="1" t="s">
        <v>19423</v>
      </c>
      <c r="I4501" s="4">
        <v>84.29868055555555</v>
      </c>
      <c r="J4501" s="1">
        <v>864.76</v>
      </c>
      <c r="K4501" s="1">
        <v>128.7</v>
      </c>
      <c r="M4501" s="10">
        <f t="array" ref="M4501">_xlfn.XLOOKUP(A4501,subscriptions!B4501:B10004,subscriptions!D4501:D10004)</f>
        <v>120</v>
      </c>
      <c r="N4501" s="10">
        <f t="array" ref="N4501">_xlfn.XLOOKUP(A4501,subscriptions!B4501:B10004,subscriptions!G4501:G10004)</f>
        <v>0</v>
      </c>
      <c r="O4501" s="10">
        <v>120.0</v>
      </c>
      <c r="P4501" s="10" t="str">
        <f t="array" ref="P4501">_xlfn.XLOOKUP(A4501,subscriptions!B4501:B10004,subscriptions!C4501:C10004)</f>
        <v>Residential</v>
      </c>
      <c r="Q4501" s="10" t="s">
        <v>173</v>
      </c>
      <c r="R4501" s="10" t="s">
        <v>212</v>
      </c>
      <c r="S4501" s="10" t="s">
        <v>276</v>
      </c>
    </row>
    <row r="4502">
      <c r="A4502" s="1" t="s">
        <v>5813</v>
      </c>
      <c r="B4502" s="1" t="s">
        <v>899</v>
      </c>
      <c r="C4502" s="1" t="s">
        <v>1678</v>
      </c>
      <c r="D4502" s="1" t="s">
        <v>27</v>
      </c>
      <c r="E4502" s="1" t="s">
        <v>332</v>
      </c>
      <c r="F4502" s="1" t="s">
        <v>736</v>
      </c>
      <c r="G4502" s="1" t="s">
        <v>19424</v>
      </c>
      <c r="H4502" s="1" t="s">
        <v>19425</v>
      </c>
      <c r="I4502" s="4">
        <v>84.42027777777778</v>
      </c>
      <c r="J4502" s="1">
        <v>1421.81</v>
      </c>
      <c r="K4502" s="1">
        <v>285.91</v>
      </c>
      <c r="M4502" s="10">
        <f t="array" ref="M4502">_xlfn.XLOOKUP(A4502,subscriptions!B4502:B10004,subscriptions!D4502:D10004)</f>
        <v>120</v>
      </c>
      <c r="N4502" s="10">
        <f t="array" ref="N4502">_xlfn.XLOOKUP(A4502,subscriptions!B4502:B10004,subscriptions!G4502:G10004)</f>
        <v>5</v>
      </c>
      <c r="O4502" s="10">
        <v>114.0</v>
      </c>
      <c r="P4502" s="10" t="str">
        <f t="array" ref="P4502">_xlfn.XLOOKUP(A4502,subscriptions!B4502:B10004,subscriptions!C4502:C10004)</f>
        <v>Residential</v>
      </c>
      <c r="Q4502" s="10" t="s">
        <v>194</v>
      </c>
      <c r="R4502" s="10" t="s">
        <v>212</v>
      </c>
      <c r="S4502" s="10" t="s">
        <v>940</v>
      </c>
    </row>
    <row r="4503">
      <c r="A4503" s="1" t="s">
        <v>5814</v>
      </c>
      <c r="B4503" s="1" t="s">
        <v>329</v>
      </c>
      <c r="C4503" s="1" t="s">
        <v>152</v>
      </c>
      <c r="D4503" s="1" t="s">
        <v>27</v>
      </c>
      <c r="E4503" s="1" t="s">
        <v>262</v>
      </c>
      <c r="F4503" s="1" t="s">
        <v>392</v>
      </c>
      <c r="G4503" s="1" t="s">
        <v>19426</v>
      </c>
      <c r="H4503" s="1" t="s">
        <v>19427</v>
      </c>
      <c r="I4503" s="4">
        <v>84.33981481481482</v>
      </c>
      <c r="J4503" s="1">
        <v>1131.42</v>
      </c>
      <c r="K4503" s="1">
        <v>207.54</v>
      </c>
      <c r="M4503" s="10">
        <f t="array" ref="M4503">_xlfn.XLOOKUP(A4503,subscriptions!B4503:B10004,subscriptions!D4503:D10004)</f>
        <v>50</v>
      </c>
      <c r="N4503" s="10">
        <f t="array" ref="N4503">_xlfn.XLOOKUP(A4503,subscriptions!B4503:B10004,subscriptions!G4503:G10004)</f>
        <v>10</v>
      </c>
      <c r="O4503" s="10">
        <v>45.0</v>
      </c>
      <c r="P4503" s="10" t="str">
        <f t="array" ref="P4503">_xlfn.XLOOKUP(A4503,subscriptions!B4503:B10004,subscriptions!C4503:C10004)</f>
        <v>Mini</v>
      </c>
      <c r="Q4503" s="10" t="s">
        <v>128</v>
      </c>
      <c r="R4503" s="10" t="s">
        <v>148</v>
      </c>
      <c r="S4503" s="10" t="s">
        <v>234</v>
      </c>
    </row>
    <row r="4504">
      <c r="A4504" s="1" t="s">
        <v>5815</v>
      </c>
      <c r="B4504" s="1" t="s">
        <v>686</v>
      </c>
      <c r="C4504" s="1" t="s">
        <v>509</v>
      </c>
      <c r="D4504" s="1" t="s">
        <v>153</v>
      </c>
      <c r="E4504" s="1" t="s">
        <v>631</v>
      </c>
      <c r="F4504" s="1" t="s">
        <v>1318</v>
      </c>
      <c r="G4504" s="1" t="s">
        <v>19428</v>
      </c>
      <c r="H4504" s="1" t="s">
        <v>19429</v>
      </c>
      <c r="I4504" s="4">
        <v>84.34103009259259</v>
      </c>
      <c r="J4504" s="1">
        <v>559.9</v>
      </c>
      <c r="K4504" s="1">
        <v>92.01</v>
      </c>
      <c r="M4504" s="10">
        <f t="array" ref="M4504">_xlfn.XLOOKUP(A4504,subscriptions!B4504:B10004,subscriptions!D4504:D10004)</f>
        <v>120</v>
      </c>
      <c r="N4504" s="10">
        <f t="array" ref="N4504">_xlfn.XLOOKUP(A4504,subscriptions!B4504:B10004,subscriptions!G4504:G10004)</f>
        <v>20</v>
      </c>
      <c r="O4504" s="10">
        <v>96.0</v>
      </c>
      <c r="P4504" s="10" t="str">
        <f t="array" ref="P4504">_xlfn.XLOOKUP(A4504,subscriptions!B4504:B10004,subscriptions!C4504:C10004)</f>
        <v>Residential</v>
      </c>
      <c r="Q4504" s="10" t="s">
        <v>128</v>
      </c>
      <c r="R4504" s="10" t="s">
        <v>148</v>
      </c>
      <c r="S4504" s="10" t="s">
        <v>259</v>
      </c>
    </row>
    <row r="4505">
      <c r="A4505" s="1" t="s">
        <v>5816</v>
      </c>
      <c r="B4505" s="1" t="s">
        <v>1664</v>
      </c>
      <c r="C4505" s="1" t="s">
        <v>800</v>
      </c>
      <c r="D4505" s="1" t="s">
        <v>153</v>
      </c>
      <c r="E4505" s="1" t="s">
        <v>262</v>
      </c>
      <c r="F4505" s="1" t="s">
        <v>263</v>
      </c>
      <c r="G4505" s="1" t="s">
        <v>19430</v>
      </c>
      <c r="H4505" s="1" t="s">
        <v>19431</v>
      </c>
      <c r="I4505" s="4">
        <v>84.20938657407407</v>
      </c>
      <c r="J4505" s="1">
        <v>59.73</v>
      </c>
      <c r="K4505" s="1">
        <v>19.5</v>
      </c>
      <c r="M4505" s="10">
        <f t="array" ref="M4505">_xlfn.XLOOKUP(A4505,subscriptions!B4505:B10004,subscriptions!D4505:D10004)</f>
        <v>120</v>
      </c>
      <c r="N4505" s="10">
        <f t="array" ref="N4505">_xlfn.XLOOKUP(A4505,subscriptions!B4505:B10004,subscriptions!G4505:G10004)</f>
        <v>0</v>
      </c>
      <c r="O4505" s="10">
        <v>120.0</v>
      </c>
      <c r="P4505" s="10" t="str">
        <f t="array" ref="P4505">_xlfn.XLOOKUP(A4505,subscriptions!B4505:B10004,subscriptions!C4505:C10004)</f>
        <v>Residential</v>
      </c>
      <c r="Q4505" s="10" t="s">
        <v>173</v>
      </c>
      <c r="R4505" s="10" t="s">
        <v>212</v>
      </c>
      <c r="S4505" s="10" t="s">
        <v>1374</v>
      </c>
    </row>
    <row r="4506">
      <c r="A4506" s="1" t="s">
        <v>5819</v>
      </c>
      <c r="B4506" s="1" t="s">
        <v>1009</v>
      </c>
      <c r="C4506" s="1" t="s">
        <v>237</v>
      </c>
      <c r="D4506" s="1" t="s">
        <v>153</v>
      </c>
      <c r="E4506" s="1" t="s">
        <v>332</v>
      </c>
      <c r="F4506" s="1" t="s">
        <v>1028</v>
      </c>
      <c r="G4506" s="1" t="s">
        <v>19432</v>
      </c>
      <c r="H4506" s="1" t="s">
        <v>19433</v>
      </c>
      <c r="I4506" s="4">
        <v>84.20987268518519</v>
      </c>
      <c r="J4506" s="1">
        <v>1078.48</v>
      </c>
      <c r="K4506" s="1">
        <v>220.38</v>
      </c>
      <c r="M4506" s="10">
        <f t="array" ref="M4506">_xlfn.XLOOKUP(A4506,subscriptions!B4506:B10004,subscriptions!D4506:D10004)</f>
        <v>120</v>
      </c>
      <c r="N4506" s="10">
        <f t="array" ref="N4506">_xlfn.XLOOKUP(A4506,subscriptions!B4506:B10004,subscriptions!G4506:G10004)</f>
        <v>5</v>
      </c>
      <c r="O4506" s="10">
        <v>114.0</v>
      </c>
      <c r="P4506" s="10" t="str">
        <f t="array" ref="P4506">_xlfn.XLOOKUP(A4506,subscriptions!B4506:B10004,subscriptions!C4506:C10004)</f>
        <v>Residential</v>
      </c>
      <c r="Q4506" s="10" t="s">
        <v>194</v>
      </c>
      <c r="R4506" s="10" t="s">
        <v>212</v>
      </c>
      <c r="S4506" s="10" t="s">
        <v>353</v>
      </c>
    </row>
    <row r="4507">
      <c r="A4507" s="1" t="s">
        <v>5820</v>
      </c>
      <c r="B4507" s="1" t="s">
        <v>1173</v>
      </c>
      <c r="C4507" s="1" t="s">
        <v>330</v>
      </c>
      <c r="D4507" s="1" t="s">
        <v>27</v>
      </c>
      <c r="E4507" s="1" t="s">
        <v>239</v>
      </c>
      <c r="F4507" s="1" t="s">
        <v>1186</v>
      </c>
      <c r="G4507" s="1" t="s">
        <v>19434</v>
      </c>
      <c r="H4507" s="1" t="s">
        <v>19435</v>
      </c>
      <c r="I4507" s="4">
        <v>84.25644675925926</v>
      </c>
      <c r="J4507" s="1">
        <v>554.52</v>
      </c>
      <c r="K4507" s="1">
        <v>125.14</v>
      </c>
      <c r="M4507" s="10">
        <f t="array" ref="M4507">_xlfn.XLOOKUP(A4507,subscriptions!B4507:B10004,subscriptions!D4507:D10004)</f>
        <v>120</v>
      </c>
      <c r="N4507" s="10">
        <f t="array" ref="N4507">_xlfn.XLOOKUP(A4507,subscriptions!B4507:B10004,subscriptions!G4507:G10004)</f>
        <v>10</v>
      </c>
      <c r="O4507" s="10">
        <v>108.0</v>
      </c>
      <c r="P4507" s="10" t="str">
        <f t="array" ref="P4507">_xlfn.XLOOKUP(A4507,subscriptions!B4507:B10004,subscriptions!C4507:C10004)</f>
        <v>Residential</v>
      </c>
      <c r="Q4507" s="10" t="s">
        <v>128</v>
      </c>
      <c r="R4507" s="10" t="s">
        <v>212</v>
      </c>
      <c r="S4507" s="10" t="s">
        <v>130</v>
      </c>
    </row>
    <row r="4508">
      <c r="A4508" s="1" t="s">
        <v>5821</v>
      </c>
      <c r="B4508" s="1" t="s">
        <v>1317</v>
      </c>
      <c r="C4508" s="1" t="s">
        <v>218</v>
      </c>
      <c r="D4508" s="1" t="s">
        <v>27</v>
      </c>
      <c r="E4508" s="1" t="s">
        <v>219</v>
      </c>
      <c r="F4508" s="1" t="s">
        <v>971</v>
      </c>
      <c r="G4508" s="1" t="s">
        <v>19436</v>
      </c>
      <c r="H4508" s="1" t="s">
        <v>19437</v>
      </c>
      <c r="I4508" s="4">
        <v>84.25105324074075</v>
      </c>
      <c r="J4508" s="1">
        <v>2039.82</v>
      </c>
      <c r="K4508" s="1">
        <v>327.48</v>
      </c>
      <c r="M4508" s="10">
        <f t="array" ref="M4508">_xlfn.XLOOKUP(A4508,subscriptions!B4508:B10004,subscriptions!D4508:D10004)</f>
        <v>120</v>
      </c>
      <c r="N4508" s="10">
        <f t="array" ref="N4508">_xlfn.XLOOKUP(A4508,subscriptions!B4508:B10004,subscriptions!G4508:G10004)</f>
        <v>20</v>
      </c>
      <c r="O4508" s="10">
        <v>96.0</v>
      </c>
      <c r="P4508" s="10" t="str">
        <f t="array" ref="P4508">_xlfn.XLOOKUP(A4508,subscriptions!B4508:B10004,subscriptions!C4508:C10004)</f>
        <v>Residential</v>
      </c>
      <c r="Q4508" s="10" t="s">
        <v>128</v>
      </c>
      <c r="R4508" s="10" t="s">
        <v>148</v>
      </c>
      <c r="S4508" s="10" t="s">
        <v>1691</v>
      </c>
    </row>
    <row r="4509">
      <c r="A4509" s="1" t="s">
        <v>5822</v>
      </c>
      <c r="B4509" s="1" t="s">
        <v>1303</v>
      </c>
      <c r="C4509" s="1" t="s">
        <v>218</v>
      </c>
      <c r="D4509" s="1" t="s">
        <v>153</v>
      </c>
      <c r="E4509" s="1" t="s">
        <v>239</v>
      </c>
      <c r="F4509" s="1" t="s">
        <v>1186</v>
      </c>
      <c r="G4509" s="1" t="s">
        <v>19438</v>
      </c>
      <c r="H4509" s="1" t="s">
        <v>19439</v>
      </c>
      <c r="I4509" s="4">
        <v>84.34129629629629</v>
      </c>
      <c r="J4509" s="1">
        <v>86.36</v>
      </c>
      <c r="K4509" s="1">
        <v>17.96</v>
      </c>
      <c r="M4509" s="10">
        <f t="array" ref="M4509">_xlfn.XLOOKUP(A4509,subscriptions!B4509:B10004,subscriptions!D4509:D10004)</f>
        <v>120</v>
      </c>
      <c r="N4509" s="10">
        <f t="array" ref="N4509">_xlfn.XLOOKUP(A4509,subscriptions!B4509:B10004,subscriptions!G4509:G10004)</f>
        <v>0</v>
      </c>
      <c r="O4509" s="10">
        <v>120.0</v>
      </c>
      <c r="P4509" s="10" t="str">
        <f t="array" ref="P4509">_xlfn.XLOOKUP(A4509,subscriptions!B4509:B10004,subscriptions!C4509:C10004)</f>
        <v>Residential</v>
      </c>
      <c r="Q4509" s="10" t="s">
        <v>173</v>
      </c>
      <c r="R4509" s="10" t="s">
        <v>212</v>
      </c>
      <c r="S4509" s="10" t="s">
        <v>259</v>
      </c>
    </row>
    <row r="4510">
      <c r="A4510" s="1" t="s">
        <v>5825</v>
      </c>
      <c r="B4510" s="1" t="s">
        <v>686</v>
      </c>
      <c r="C4510" s="1" t="s">
        <v>1200</v>
      </c>
      <c r="D4510" s="1" t="s">
        <v>153</v>
      </c>
      <c r="E4510" s="1" t="s">
        <v>239</v>
      </c>
      <c r="F4510" s="1" t="s">
        <v>2364</v>
      </c>
      <c r="G4510" s="1" t="s">
        <v>19440</v>
      </c>
      <c r="H4510" s="1" t="s">
        <v>19441</v>
      </c>
      <c r="I4510" s="4">
        <v>84.41762731481481</v>
      </c>
      <c r="J4510" s="1">
        <v>1368.59</v>
      </c>
      <c r="K4510" s="1">
        <v>263.8</v>
      </c>
      <c r="M4510" s="10">
        <f t="array" ref="M4510">_xlfn.XLOOKUP(A4510,subscriptions!B4510:B10004,subscriptions!D4510:D10004)</f>
        <v>250</v>
      </c>
      <c r="N4510" s="10">
        <f t="array" ref="N4510">_xlfn.XLOOKUP(A4510,subscriptions!B4510:B10004,subscriptions!G4510:G10004)</f>
        <v>5</v>
      </c>
      <c r="O4510" s="10">
        <v>237.5</v>
      </c>
      <c r="P4510" s="10" t="str">
        <f t="array" ref="P4510">_xlfn.XLOOKUP(A4510,subscriptions!B4510:B10004,subscriptions!C4510:C10004)</f>
        <v>Business</v>
      </c>
      <c r="Q4510" s="10" t="s">
        <v>194</v>
      </c>
      <c r="R4510" s="10" t="s">
        <v>129</v>
      </c>
      <c r="S4510" s="10" t="s">
        <v>327</v>
      </c>
    </row>
    <row r="4511">
      <c r="A4511" s="1" t="s">
        <v>5826</v>
      </c>
      <c r="B4511" s="1" t="s">
        <v>409</v>
      </c>
      <c r="C4511" s="1" t="s">
        <v>456</v>
      </c>
      <c r="D4511" s="1" t="s">
        <v>27</v>
      </c>
      <c r="E4511" s="1" t="s">
        <v>631</v>
      </c>
      <c r="F4511" s="1" t="s">
        <v>1084</v>
      </c>
      <c r="G4511" s="1" t="s">
        <v>19442</v>
      </c>
      <c r="H4511" s="1" t="s">
        <v>19443</v>
      </c>
      <c r="I4511" s="4">
        <v>84.38002314814815</v>
      </c>
      <c r="J4511" s="1">
        <v>4307.43</v>
      </c>
      <c r="K4511" s="1">
        <v>1021.87</v>
      </c>
      <c r="M4511" s="10">
        <f t="array" ref="M4511">_xlfn.XLOOKUP(A4511,subscriptions!B4511:B10004,subscriptions!D4511:D10004)</f>
        <v>120</v>
      </c>
      <c r="N4511" s="10">
        <f t="array" ref="N4511">_xlfn.XLOOKUP(A4511,subscriptions!B4511:B10004,subscriptions!G4511:G10004)</f>
        <v>10</v>
      </c>
      <c r="O4511" s="10">
        <v>108.0</v>
      </c>
      <c r="P4511" s="10" t="str">
        <f t="array" ref="P4511">_xlfn.XLOOKUP(A4511,subscriptions!B4511:B10004,subscriptions!C4511:C10004)</f>
        <v>Residential</v>
      </c>
      <c r="Q4511" s="10" t="s">
        <v>128</v>
      </c>
      <c r="R4511" s="10" t="s">
        <v>212</v>
      </c>
      <c r="S4511" s="10" t="s">
        <v>698</v>
      </c>
    </row>
    <row r="4512">
      <c r="A4512" s="1" t="s">
        <v>5827</v>
      </c>
      <c r="B4512" s="1" t="s">
        <v>1886</v>
      </c>
      <c r="C4512" s="1" t="s">
        <v>524</v>
      </c>
      <c r="D4512" s="1" t="s">
        <v>27</v>
      </c>
      <c r="E4512" s="1" t="s">
        <v>239</v>
      </c>
      <c r="F4512" s="1" t="s">
        <v>240</v>
      </c>
      <c r="G4512" s="1" t="s">
        <v>19444</v>
      </c>
      <c r="H4512" s="1" t="s">
        <v>19445</v>
      </c>
      <c r="I4512" s="4">
        <v>84.37605324074075</v>
      </c>
      <c r="J4512" s="1">
        <v>337.48</v>
      </c>
      <c r="K4512" s="1">
        <v>53.28</v>
      </c>
      <c r="M4512" s="10">
        <f t="array" ref="M4512">_xlfn.XLOOKUP(A4512,subscriptions!B4512:B10004,subscriptions!D4512:D10004)</f>
        <v>120</v>
      </c>
      <c r="N4512" s="10">
        <f t="array" ref="N4512">_xlfn.XLOOKUP(A4512,subscriptions!B4512:B10004,subscriptions!G4512:G10004)</f>
        <v>20</v>
      </c>
      <c r="O4512" s="10">
        <v>96.0</v>
      </c>
      <c r="P4512" s="10" t="str">
        <f t="array" ref="P4512">_xlfn.XLOOKUP(A4512,subscriptions!B4512:B10004,subscriptions!C4512:C10004)</f>
        <v>Residential</v>
      </c>
      <c r="Q4512" s="10" t="s">
        <v>128</v>
      </c>
      <c r="R4512" s="10" t="s">
        <v>148</v>
      </c>
      <c r="S4512" s="10" t="s">
        <v>1442</v>
      </c>
    </row>
    <row r="4513">
      <c r="A4513" s="1" t="s">
        <v>5828</v>
      </c>
      <c r="B4513" s="1" t="s">
        <v>1317</v>
      </c>
      <c r="C4513" s="1" t="s">
        <v>1415</v>
      </c>
      <c r="D4513" s="1" t="s">
        <v>27</v>
      </c>
      <c r="E4513" s="1" t="s">
        <v>631</v>
      </c>
      <c r="F4513" s="1" t="s">
        <v>632</v>
      </c>
      <c r="G4513" s="1" t="s">
        <v>19446</v>
      </c>
      <c r="H4513" s="1" t="s">
        <v>19447</v>
      </c>
      <c r="I4513" s="4">
        <v>84.29594907407407</v>
      </c>
      <c r="J4513" s="1">
        <v>1006.99</v>
      </c>
      <c r="K4513" s="1">
        <v>186.14</v>
      </c>
      <c r="M4513" s="10">
        <f t="array" ref="M4513">_xlfn.XLOOKUP(A4513,subscriptions!B4513:B10004,subscriptions!D4513:D10004)</f>
        <v>120</v>
      </c>
      <c r="N4513" s="10">
        <f t="array" ref="N4513">_xlfn.XLOOKUP(A4513,subscriptions!B4513:B10004,subscriptions!G4513:G10004)</f>
        <v>0</v>
      </c>
      <c r="O4513" s="10">
        <v>120.0</v>
      </c>
      <c r="P4513" s="10" t="str">
        <f t="array" ref="P4513">_xlfn.XLOOKUP(A4513,subscriptions!B4513:B10004,subscriptions!C4513:C10004)</f>
        <v>Residential</v>
      </c>
      <c r="Q4513" s="10" t="s">
        <v>173</v>
      </c>
      <c r="R4513" s="10" t="s">
        <v>212</v>
      </c>
      <c r="S4513" s="10" t="s">
        <v>655</v>
      </c>
    </row>
    <row r="4514">
      <c r="A4514" s="1" t="s">
        <v>5829</v>
      </c>
      <c r="B4514" s="1" t="s">
        <v>2018</v>
      </c>
      <c r="C4514" s="1" t="s">
        <v>473</v>
      </c>
      <c r="D4514" s="1" t="s">
        <v>27</v>
      </c>
      <c r="E4514" s="1" t="s">
        <v>111</v>
      </c>
      <c r="F4514" s="1" t="s">
        <v>1263</v>
      </c>
      <c r="G4514" s="1" t="s">
        <v>19448</v>
      </c>
      <c r="H4514" s="1" t="s">
        <v>19449</v>
      </c>
      <c r="I4514" s="4">
        <v>84.21689814814815</v>
      </c>
      <c r="J4514" s="1">
        <v>193.81</v>
      </c>
      <c r="K4514" s="1">
        <v>41.42</v>
      </c>
      <c r="M4514" s="10">
        <f t="array" ref="M4514">_xlfn.XLOOKUP(A4514,subscriptions!B4514:B10004,subscriptions!D4514:D10004)</f>
        <v>80</v>
      </c>
      <c r="N4514" s="10">
        <f t="array" ref="N4514">_xlfn.XLOOKUP(A4514,subscriptions!B4514:B10004,subscriptions!G4514:G10004)</f>
        <v>5</v>
      </c>
      <c r="O4514" s="10">
        <v>76.0</v>
      </c>
      <c r="P4514" s="10" t="str">
        <f t="array" ref="P4514">_xlfn.XLOOKUP(A4514,subscriptions!B4514:B10004,subscriptions!C4514:C10004)</f>
        <v>Roam</v>
      </c>
      <c r="Q4514" s="10" t="s">
        <v>194</v>
      </c>
      <c r="R4514" s="10" t="s">
        <v>148</v>
      </c>
      <c r="S4514" s="10" t="s">
        <v>453</v>
      </c>
    </row>
    <row r="4515">
      <c r="A4515" s="1" t="s">
        <v>5830</v>
      </c>
      <c r="B4515" s="1" t="s">
        <v>1044</v>
      </c>
      <c r="C4515" s="1" t="s">
        <v>734</v>
      </c>
      <c r="D4515" s="1" t="s">
        <v>27</v>
      </c>
      <c r="E4515" s="1" t="s">
        <v>239</v>
      </c>
      <c r="F4515" s="1" t="s">
        <v>3181</v>
      </c>
      <c r="G4515" s="1" t="s">
        <v>19450</v>
      </c>
      <c r="H4515" s="1" t="s">
        <v>19451</v>
      </c>
      <c r="I4515" s="4">
        <v>84.34039351851852</v>
      </c>
      <c r="J4515" s="1">
        <v>1523.97</v>
      </c>
      <c r="K4515" s="1">
        <v>381.07</v>
      </c>
      <c r="M4515" s="10">
        <f t="array" ref="M4515">_xlfn.XLOOKUP(A4515,subscriptions!B4515:B10004,subscriptions!D4515:D10004)</f>
        <v>120</v>
      </c>
      <c r="N4515" s="10">
        <f t="array" ref="N4515">_xlfn.XLOOKUP(A4515,subscriptions!B4515:B10004,subscriptions!G4515:G10004)</f>
        <v>10</v>
      </c>
      <c r="O4515" s="10">
        <v>108.0</v>
      </c>
      <c r="P4515" s="10" t="str">
        <f t="array" ref="P4515">_xlfn.XLOOKUP(A4515,subscriptions!B4515:B10004,subscriptions!C4515:C10004)</f>
        <v>Residential</v>
      </c>
      <c r="Q4515" s="10" t="s">
        <v>128</v>
      </c>
      <c r="R4515" s="10" t="s">
        <v>212</v>
      </c>
      <c r="S4515" s="10" t="s">
        <v>616</v>
      </c>
    </row>
    <row r="4516">
      <c r="A4516" s="1" t="s">
        <v>5831</v>
      </c>
      <c r="B4516" s="1" t="s">
        <v>700</v>
      </c>
      <c r="C4516" s="1" t="s">
        <v>198</v>
      </c>
      <c r="D4516" s="1" t="s">
        <v>153</v>
      </c>
      <c r="E4516" s="1" t="s">
        <v>219</v>
      </c>
      <c r="F4516" s="1" t="s">
        <v>458</v>
      </c>
      <c r="G4516" s="1" t="s">
        <v>19452</v>
      </c>
      <c r="H4516" s="1" t="s">
        <v>19453</v>
      </c>
      <c r="I4516" s="4">
        <v>84.2972337962963</v>
      </c>
      <c r="J4516" s="1">
        <v>1249.53</v>
      </c>
      <c r="K4516" s="1">
        <v>251.93</v>
      </c>
      <c r="M4516" s="10">
        <f t="array" ref="M4516">_xlfn.XLOOKUP(A4516,subscriptions!B4516:B10004,subscriptions!D4516:D10004)</f>
        <v>120</v>
      </c>
      <c r="N4516" s="10">
        <f t="array" ref="N4516">_xlfn.XLOOKUP(A4516,subscriptions!B4516:B10004,subscriptions!G4516:G10004)</f>
        <v>20</v>
      </c>
      <c r="O4516" s="10">
        <v>96.0</v>
      </c>
      <c r="P4516" s="10" t="str">
        <f t="array" ref="P4516">_xlfn.XLOOKUP(A4516,subscriptions!B4516:B10004,subscriptions!C4516:C10004)</f>
        <v>Residential</v>
      </c>
      <c r="Q4516" s="10" t="s">
        <v>128</v>
      </c>
      <c r="R4516" s="10" t="s">
        <v>148</v>
      </c>
      <c r="S4516" s="10" t="s">
        <v>407</v>
      </c>
    </row>
    <row r="4517">
      <c r="A4517" s="1" t="s">
        <v>5833</v>
      </c>
      <c r="B4517" s="1" t="s">
        <v>109</v>
      </c>
      <c r="C4517" s="1" t="s">
        <v>827</v>
      </c>
      <c r="D4517" s="1" t="s">
        <v>27</v>
      </c>
      <c r="E4517" s="1" t="s">
        <v>280</v>
      </c>
      <c r="F4517" s="1" t="s">
        <v>281</v>
      </c>
      <c r="G4517" s="1" t="s">
        <v>19454</v>
      </c>
      <c r="H4517" s="1" t="s">
        <v>19455</v>
      </c>
      <c r="I4517" s="4">
        <v>84.17252314814814</v>
      </c>
      <c r="J4517" s="1">
        <v>834.77</v>
      </c>
      <c r="K4517" s="1">
        <v>214.76</v>
      </c>
      <c r="M4517" s="10">
        <f t="array" ref="M4517">_xlfn.XLOOKUP(A4517,subscriptions!B4517:B10004,subscriptions!D4517:D10004)</f>
        <v>120</v>
      </c>
      <c r="N4517" s="10">
        <f t="array" ref="N4517">_xlfn.XLOOKUP(A4517,subscriptions!B4517:B10004,subscriptions!G4517:G10004)</f>
        <v>0</v>
      </c>
      <c r="O4517" s="10">
        <v>120.0</v>
      </c>
      <c r="P4517" s="10" t="str">
        <f t="array" ref="P4517">_xlfn.XLOOKUP(A4517,subscriptions!B4517:B10004,subscriptions!C4517:C10004)</f>
        <v>Residential</v>
      </c>
      <c r="Q4517" s="10" t="s">
        <v>173</v>
      </c>
      <c r="R4517" s="10" t="s">
        <v>212</v>
      </c>
      <c r="S4517" s="10" t="s">
        <v>1637</v>
      </c>
    </row>
    <row r="4518">
      <c r="A4518" s="1" t="s">
        <v>5835</v>
      </c>
      <c r="B4518" s="1" t="s">
        <v>329</v>
      </c>
      <c r="C4518" s="1" t="s">
        <v>2007</v>
      </c>
      <c r="D4518" s="1" t="s">
        <v>27</v>
      </c>
      <c r="E4518" s="1" t="s">
        <v>332</v>
      </c>
      <c r="F4518" s="1" t="s">
        <v>1749</v>
      </c>
      <c r="G4518" s="1" t="s">
        <v>19456</v>
      </c>
      <c r="H4518" s="1" t="s">
        <v>19457</v>
      </c>
      <c r="I4518" s="4">
        <v>84.21061342592593</v>
      </c>
      <c r="J4518" s="1">
        <v>1155.26</v>
      </c>
      <c r="K4518" s="1">
        <v>106.92</v>
      </c>
      <c r="M4518" s="10">
        <f t="array" ref="M4518">_xlfn.XLOOKUP(A4518,subscriptions!B4518:B10004,subscriptions!D4518:D10004)</f>
        <v>80</v>
      </c>
      <c r="N4518" s="10">
        <f t="array" ref="N4518">_xlfn.XLOOKUP(A4518,subscriptions!B4518:B10004,subscriptions!G4518:G10004)</f>
        <v>5</v>
      </c>
      <c r="O4518" s="10">
        <v>76.0</v>
      </c>
      <c r="P4518" s="10" t="str">
        <f t="array" ref="P4518">_xlfn.XLOOKUP(A4518,subscriptions!B4518:B10004,subscriptions!C4518:C10004)</f>
        <v>Roam</v>
      </c>
      <c r="Q4518" s="10" t="s">
        <v>194</v>
      </c>
      <c r="R4518" s="10" t="s">
        <v>148</v>
      </c>
      <c r="S4518" s="10" t="s">
        <v>770</v>
      </c>
    </row>
    <row r="4519">
      <c r="A4519" s="1" t="s">
        <v>5836</v>
      </c>
      <c r="B4519" s="1" t="s">
        <v>2018</v>
      </c>
      <c r="C4519" s="1" t="s">
        <v>524</v>
      </c>
      <c r="D4519" s="1" t="s">
        <v>27</v>
      </c>
      <c r="E4519" s="1" t="s">
        <v>111</v>
      </c>
      <c r="F4519" s="1" t="s">
        <v>1917</v>
      </c>
      <c r="G4519" s="1" t="s">
        <v>19458</v>
      </c>
      <c r="H4519" s="1" t="s">
        <v>19459</v>
      </c>
      <c r="I4519" s="4">
        <v>84.16974537037036</v>
      </c>
      <c r="J4519" s="1">
        <v>3453.36</v>
      </c>
      <c r="K4519" s="1">
        <v>789.85</v>
      </c>
      <c r="M4519" s="10">
        <f t="array" ref="M4519">_xlfn.XLOOKUP(A4519,subscriptions!B4519:B10004,subscriptions!D4519:D10004)</f>
        <v>80</v>
      </c>
      <c r="N4519" s="10">
        <f t="array" ref="N4519">_xlfn.XLOOKUP(A4519,subscriptions!B4519:B10004,subscriptions!G4519:G10004)</f>
        <v>10</v>
      </c>
      <c r="O4519" s="10">
        <v>72.0</v>
      </c>
      <c r="P4519" s="10" t="str">
        <f t="array" ref="P4519">_xlfn.XLOOKUP(A4519,subscriptions!B4519:B10004,subscriptions!C4519:C10004)</f>
        <v>Roam</v>
      </c>
      <c r="Q4519" s="10" t="s">
        <v>128</v>
      </c>
      <c r="R4519" s="10" t="s">
        <v>148</v>
      </c>
      <c r="S4519" s="10" t="s">
        <v>213</v>
      </c>
    </row>
    <row r="4520">
      <c r="A4520" s="1" t="s">
        <v>5837</v>
      </c>
      <c r="B4520" s="1" t="s">
        <v>375</v>
      </c>
      <c r="C4520" s="1" t="s">
        <v>1507</v>
      </c>
      <c r="D4520" s="1" t="s">
        <v>27</v>
      </c>
      <c r="E4520" s="1" t="s">
        <v>280</v>
      </c>
      <c r="F4520" s="1" t="s">
        <v>1706</v>
      </c>
      <c r="G4520" s="1" t="s">
        <v>19460</v>
      </c>
      <c r="H4520" s="1" t="s">
        <v>19461</v>
      </c>
      <c r="I4520" s="4">
        <v>84.33684027777778</v>
      </c>
      <c r="J4520" s="1">
        <v>377.78</v>
      </c>
      <c r="K4520" s="1">
        <v>70.35</v>
      </c>
      <c r="M4520" s="10">
        <f t="array" ref="M4520">_xlfn.XLOOKUP(A4520,subscriptions!B4520:B10004,subscriptions!D4520:D10004)</f>
        <v>120</v>
      </c>
      <c r="N4520" s="10">
        <f t="array" ref="N4520">_xlfn.XLOOKUP(A4520,subscriptions!B4520:B10004,subscriptions!G4520:G10004)</f>
        <v>20</v>
      </c>
      <c r="O4520" s="10">
        <v>96.0</v>
      </c>
      <c r="P4520" s="10" t="str">
        <f t="array" ref="P4520">_xlfn.XLOOKUP(A4520,subscriptions!B4520:B10004,subscriptions!C4520:C10004)</f>
        <v>Residential</v>
      </c>
      <c r="Q4520" s="10" t="s">
        <v>128</v>
      </c>
      <c r="R4520" s="10" t="s">
        <v>148</v>
      </c>
      <c r="S4520" s="10" t="s">
        <v>968</v>
      </c>
    </row>
    <row r="4521">
      <c r="A4521" s="1" t="s">
        <v>5838</v>
      </c>
      <c r="B4521" s="1" t="s">
        <v>409</v>
      </c>
      <c r="C4521" s="1" t="s">
        <v>330</v>
      </c>
      <c r="D4521" s="1" t="s">
        <v>27</v>
      </c>
      <c r="E4521" s="1" t="s">
        <v>219</v>
      </c>
      <c r="F4521" s="1" t="s">
        <v>1461</v>
      </c>
      <c r="G4521" s="1" t="s">
        <v>19462</v>
      </c>
      <c r="H4521" s="1" t="s">
        <v>19463</v>
      </c>
      <c r="I4521" s="4">
        <v>84.29585648148148</v>
      </c>
      <c r="J4521" s="1">
        <v>84.23</v>
      </c>
      <c r="K4521" s="1">
        <v>15.32</v>
      </c>
      <c r="M4521" s="10">
        <f t="array" ref="M4521">_xlfn.XLOOKUP(A4521,subscriptions!B4521:B10004,subscriptions!D4521:D10004)</f>
        <v>120</v>
      </c>
      <c r="N4521" s="10">
        <f t="array" ref="N4521">_xlfn.XLOOKUP(A4521,subscriptions!B4521:B10004,subscriptions!G4521:G10004)</f>
        <v>0</v>
      </c>
      <c r="O4521" s="10">
        <v>120.0</v>
      </c>
      <c r="P4521" s="10" t="str">
        <f t="array" ref="P4521">_xlfn.XLOOKUP(A4521,subscriptions!B4521:B10004,subscriptions!C4521:C10004)</f>
        <v>Residential</v>
      </c>
      <c r="Q4521" s="10" t="s">
        <v>173</v>
      </c>
      <c r="R4521" s="10" t="s">
        <v>212</v>
      </c>
      <c r="S4521" s="10" t="s">
        <v>655</v>
      </c>
    </row>
    <row r="4522">
      <c r="A4522" s="1" t="s">
        <v>5839</v>
      </c>
      <c r="B4522" s="1" t="s">
        <v>1865</v>
      </c>
      <c r="C4522" s="1" t="s">
        <v>556</v>
      </c>
      <c r="D4522" s="1" t="s">
        <v>153</v>
      </c>
      <c r="E4522" s="1" t="s">
        <v>219</v>
      </c>
      <c r="F4522" s="1" t="s">
        <v>2446</v>
      </c>
      <c r="G4522" s="1" t="s">
        <v>19464</v>
      </c>
      <c r="H4522" s="1" t="s">
        <v>19465</v>
      </c>
      <c r="I4522" s="4">
        <v>84.29792824074075</v>
      </c>
      <c r="J4522" s="1">
        <v>3017.11</v>
      </c>
      <c r="K4522" s="1">
        <v>517.82</v>
      </c>
      <c r="M4522" s="10">
        <f t="array" ref="M4522">_xlfn.XLOOKUP(A4522,subscriptions!B4522:B10004,subscriptions!D4522:D10004)</f>
        <v>120</v>
      </c>
      <c r="N4522" s="10">
        <f t="array" ref="N4522">_xlfn.XLOOKUP(A4522,subscriptions!B4522:B10004,subscriptions!G4522:G10004)</f>
        <v>5</v>
      </c>
      <c r="O4522" s="10">
        <v>114.0</v>
      </c>
      <c r="P4522" s="10" t="str">
        <f t="array" ref="P4522">_xlfn.XLOOKUP(A4522,subscriptions!B4522:B10004,subscriptions!C4522:C10004)</f>
        <v>Residential</v>
      </c>
      <c r="Q4522" s="10" t="s">
        <v>194</v>
      </c>
      <c r="R4522" s="10" t="s">
        <v>212</v>
      </c>
      <c r="S4522" s="10" t="s">
        <v>785</v>
      </c>
    </row>
    <row r="4523">
      <c r="A4523" s="1" t="s">
        <v>5840</v>
      </c>
      <c r="B4523" s="1" t="s">
        <v>6037</v>
      </c>
      <c r="C4523" s="1" t="s">
        <v>441</v>
      </c>
      <c r="D4523" s="1" t="s">
        <v>27</v>
      </c>
      <c r="E4523" s="1" t="s">
        <v>262</v>
      </c>
      <c r="F4523" s="1" t="s">
        <v>674</v>
      </c>
      <c r="G4523" s="1" t="s">
        <v>19466</v>
      </c>
      <c r="H4523" s="1" t="s">
        <v>19467</v>
      </c>
      <c r="I4523" s="4">
        <v>84.34032407407408</v>
      </c>
      <c r="J4523" s="1">
        <v>1340.99</v>
      </c>
      <c r="K4523" s="1">
        <v>269.04</v>
      </c>
      <c r="M4523" s="10">
        <f t="array" ref="M4523">_xlfn.XLOOKUP(A4523,subscriptions!B4523:B10004,subscriptions!D4523:D10004)</f>
        <v>120</v>
      </c>
      <c r="N4523" s="10">
        <f t="array" ref="N4523">_xlfn.XLOOKUP(A4523,subscriptions!B4523:B10004,subscriptions!G4523:G10004)</f>
        <v>10</v>
      </c>
      <c r="O4523" s="10">
        <v>108.0</v>
      </c>
      <c r="P4523" s="10" t="str">
        <f t="array" ref="P4523">_xlfn.XLOOKUP(A4523,subscriptions!B4523:B10004,subscriptions!C4523:C10004)</f>
        <v>Residential</v>
      </c>
      <c r="Q4523" s="10" t="s">
        <v>128</v>
      </c>
      <c r="R4523" s="10" t="s">
        <v>212</v>
      </c>
      <c r="S4523" s="10" t="s">
        <v>616</v>
      </c>
    </row>
    <row r="4524">
      <c r="A4524" s="1" t="s">
        <v>5841</v>
      </c>
      <c r="B4524" s="1" t="s">
        <v>6037</v>
      </c>
      <c r="C4524" s="1" t="s">
        <v>426</v>
      </c>
      <c r="D4524" s="1" t="s">
        <v>27</v>
      </c>
      <c r="E4524" s="1" t="s">
        <v>219</v>
      </c>
      <c r="F4524" s="1" t="s">
        <v>574</v>
      </c>
      <c r="G4524" s="1" t="s">
        <v>19468</v>
      </c>
      <c r="H4524" s="1" t="s">
        <v>19469</v>
      </c>
      <c r="I4524" s="4">
        <v>84.37716435185185</v>
      </c>
      <c r="J4524" s="1">
        <v>3369.92</v>
      </c>
      <c r="K4524" s="1">
        <v>780.59</v>
      </c>
      <c r="M4524" s="10">
        <f t="array" ref="M4524">_xlfn.XLOOKUP(A4524,subscriptions!B4524:B10004,subscriptions!D4524:D10004)</f>
        <v>50</v>
      </c>
      <c r="N4524" s="10">
        <f t="array" ref="N4524">_xlfn.XLOOKUP(A4524,subscriptions!B4524:B10004,subscriptions!G4524:G10004)</f>
        <v>20</v>
      </c>
      <c r="O4524" s="10">
        <v>40.0</v>
      </c>
      <c r="P4524" s="10" t="str">
        <f t="array" ref="P4524">_xlfn.XLOOKUP(A4524,subscriptions!B4524:B10004,subscriptions!C4524:C10004)</f>
        <v>Mini</v>
      </c>
      <c r="Q4524" s="10" t="s">
        <v>128</v>
      </c>
      <c r="R4524" s="10" t="s">
        <v>148</v>
      </c>
      <c r="S4524" s="10" t="s">
        <v>1360</v>
      </c>
    </row>
    <row r="4525">
      <c r="A4525" s="1" t="s">
        <v>5842</v>
      </c>
      <c r="B4525" s="1" t="s">
        <v>329</v>
      </c>
      <c r="C4525" s="1" t="s">
        <v>1142</v>
      </c>
      <c r="D4525" s="1" t="s">
        <v>27</v>
      </c>
      <c r="E4525" s="1" t="s">
        <v>239</v>
      </c>
      <c r="F4525" s="1" t="s">
        <v>2364</v>
      </c>
      <c r="G4525" s="1" t="s">
        <v>19470</v>
      </c>
      <c r="H4525" s="1" t="s">
        <v>19471</v>
      </c>
      <c r="I4525" s="4">
        <v>84.37712962962964</v>
      </c>
      <c r="J4525" s="1">
        <v>1413.02</v>
      </c>
      <c r="K4525" s="1">
        <v>245.93</v>
      </c>
      <c r="M4525" s="10">
        <f t="array" ref="M4525">_xlfn.XLOOKUP(A4525,subscriptions!B4525:B10004,subscriptions!D4525:D10004)</f>
        <v>250</v>
      </c>
      <c r="N4525" s="10">
        <f t="array" ref="N4525">_xlfn.XLOOKUP(A4525,subscriptions!B4525:B10004,subscriptions!G4525:G10004)</f>
        <v>0</v>
      </c>
      <c r="O4525" s="10">
        <v>250.0</v>
      </c>
      <c r="P4525" s="10" t="str">
        <f t="array" ref="P4525">_xlfn.XLOOKUP(A4525,subscriptions!B4525:B10004,subscriptions!C4525:C10004)</f>
        <v>Business</v>
      </c>
      <c r="Q4525" s="10" t="s">
        <v>173</v>
      </c>
      <c r="R4525" s="10" t="s">
        <v>129</v>
      </c>
      <c r="S4525" s="10" t="s">
        <v>1360</v>
      </c>
    </row>
    <row r="4526">
      <c r="A4526" s="1" t="s">
        <v>5843</v>
      </c>
      <c r="B4526" s="1" t="s">
        <v>216</v>
      </c>
      <c r="C4526" s="1" t="s">
        <v>1507</v>
      </c>
      <c r="D4526" s="1" t="s">
        <v>153</v>
      </c>
      <c r="E4526" s="1" t="s">
        <v>714</v>
      </c>
      <c r="F4526" s="1" t="s">
        <v>1159</v>
      </c>
      <c r="G4526" s="1" t="s">
        <v>19472</v>
      </c>
      <c r="H4526" s="1" t="s">
        <v>19473</v>
      </c>
      <c r="I4526" s="4">
        <v>84.16967592592593</v>
      </c>
      <c r="J4526" s="1">
        <v>2542.37</v>
      </c>
      <c r="K4526" s="1">
        <v>606.94</v>
      </c>
      <c r="M4526" s="10">
        <f t="array" ref="M4526">_xlfn.XLOOKUP(A4526,subscriptions!B4526:B10004,subscriptions!D4526:D10004)</f>
        <v>120</v>
      </c>
      <c r="N4526" s="10">
        <f t="array" ref="N4526">_xlfn.XLOOKUP(A4526,subscriptions!B4526:B10004,subscriptions!G4526:G10004)</f>
        <v>5</v>
      </c>
      <c r="O4526" s="10">
        <v>114.0</v>
      </c>
      <c r="P4526" s="10" t="str">
        <f t="array" ref="P4526">_xlfn.XLOOKUP(A4526,subscriptions!B4526:B10004,subscriptions!C4526:C10004)</f>
        <v>Residential</v>
      </c>
      <c r="Q4526" s="10" t="s">
        <v>194</v>
      </c>
      <c r="R4526" s="10" t="s">
        <v>212</v>
      </c>
      <c r="S4526" s="10" t="s">
        <v>213</v>
      </c>
    </row>
    <row r="4527">
      <c r="A4527" s="1" t="s">
        <v>5844</v>
      </c>
      <c r="B4527" s="1" t="s">
        <v>1157</v>
      </c>
      <c r="C4527" s="1" t="s">
        <v>734</v>
      </c>
      <c r="D4527" s="1" t="s">
        <v>27</v>
      </c>
      <c r="E4527" s="1" t="s">
        <v>219</v>
      </c>
      <c r="F4527" s="1" t="s">
        <v>458</v>
      </c>
      <c r="G4527" s="1" t="s">
        <v>19474</v>
      </c>
      <c r="H4527" s="1" t="s">
        <v>19475</v>
      </c>
      <c r="I4527" s="4">
        <v>84.34106481481481</v>
      </c>
      <c r="J4527" s="1">
        <v>892.32</v>
      </c>
      <c r="K4527" s="1">
        <v>186.93</v>
      </c>
      <c r="M4527" s="10">
        <f t="array" ref="M4527">_xlfn.XLOOKUP(A4527,subscriptions!B4527:B10004,subscriptions!D4527:D10004)</f>
        <v>250</v>
      </c>
      <c r="N4527" s="10">
        <f t="array" ref="N4527">_xlfn.XLOOKUP(A4527,subscriptions!B4527:B10004,subscriptions!G4527:G10004)</f>
        <v>10</v>
      </c>
      <c r="O4527" s="10">
        <v>225.0</v>
      </c>
      <c r="P4527" s="10" t="str">
        <f t="array" ref="P4527">_xlfn.XLOOKUP(A4527,subscriptions!B4527:B10004,subscriptions!C4527:C10004)</f>
        <v>Business</v>
      </c>
      <c r="Q4527" s="10" t="s">
        <v>128</v>
      </c>
      <c r="R4527" s="10" t="s">
        <v>129</v>
      </c>
      <c r="S4527" s="10" t="s">
        <v>259</v>
      </c>
    </row>
    <row r="4528">
      <c r="A4528" s="1" t="s">
        <v>5845</v>
      </c>
      <c r="B4528" s="1" t="s">
        <v>1262</v>
      </c>
      <c r="C4528" s="1" t="s">
        <v>279</v>
      </c>
      <c r="D4528" s="1" t="s">
        <v>27</v>
      </c>
      <c r="E4528" s="1" t="s">
        <v>262</v>
      </c>
      <c r="F4528" s="1" t="s">
        <v>2112</v>
      </c>
      <c r="G4528" s="1" t="s">
        <v>19476</v>
      </c>
      <c r="H4528" s="1" t="s">
        <v>19477</v>
      </c>
      <c r="I4528" s="4">
        <v>84.25585648148149</v>
      </c>
      <c r="J4528" s="1">
        <v>2128.6</v>
      </c>
      <c r="K4528" s="1">
        <v>282.7</v>
      </c>
      <c r="M4528" s="10">
        <f t="array" ref="M4528">_xlfn.XLOOKUP(A4528,subscriptions!B4528:B10004,subscriptions!D4528:D10004)</f>
        <v>120</v>
      </c>
      <c r="N4528" s="10">
        <f t="array" ref="N4528">_xlfn.XLOOKUP(A4528,subscriptions!B4528:B10004,subscriptions!G4528:G10004)</f>
        <v>20</v>
      </c>
      <c r="O4528" s="10">
        <v>96.0</v>
      </c>
      <c r="P4528" s="10" t="str">
        <f t="array" ref="P4528">_xlfn.XLOOKUP(A4528,subscriptions!B4528:B10004,subscriptions!C4528:C10004)</f>
        <v>Residential</v>
      </c>
      <c r="Q4528" s="10" t="s">
        <v>128</v>
      </c>
      <c r="R4528" s="10" t="s">
        <v>148</v>
      </c>
      <c r="S4528" s="10" t="s">
        <v>1156</v>
      </c>
    </row>
    <row r="4529">
      <c r="A4529" s="1" t="s">
        <v>5847</v>
      </c>
      <c r="B4529" s="1" t="s">
        <v>329</v>
      </c>
      <c r="C4529" s="1" t="s">
        <v>734</v>
      </c>
      <c r="D4529" s="1" t="s">
        <v>27</v>
      </c>
      <c r="E4529" s="1" t="s">
        <v>280</v>
      </c>
      <c r="F4529" s="1" t="s">
        <v>2239</v>
      </c>
      <c r="G4529" s="1" t="s">
        <v>19478</v>
      </c>
      <c r="H4529" s="1" t="s">
        <v>19479</v>
      </c>
      <c r="I4529" s="4">
        <v>84.2562962962963</v>
      </c>
      <c r="J4529" s="1">
        <v>3713.49</v>
      </c>
      <c r="K4529" s="1">
        <v>640.0</v>
      </c>
      <c r="M4529" s="10">
        <f t="array" ref="M4529">_xlfn.XLOOKUP(A4529,subscriptions!B4529:B10004,subscriptions!D4529:D10004)</f>
        <v>120</v>
      </c>
      <c r="N4529" s="10">
        <f t="array" ref="N4529">_xlfn.XLOOKUP(A4529,subscriptions!B4529:B10004,subscriptions!G4529:G10004)</f>
        <v>0</v>
      </c>
      <c r="O4529" s="10">
        <v>120.0</v>
      </c>
      <c r="P4529" s="10" t="str">
        <f t="array" ref="P4529">_xlfn.XLOOKUP(A4529,subscriptions!B4529:B10004,subscriptions!C4529:C10004)</f>
        <v>Residential</v>
      </c>
      <c r="Q4529" s="10" t="s">
        <v>173</v>
      </c>
      <c r="R4529" s="10" t="s">
        <v>212</v>
      </c>
      <c r="S4529" s="10" t="s">
        <v>130</v>
      </c>
    </row>
    <row r="4530">
      <c r="A4530" s="1" t="s">
        <v>5849</v>
      </c>
      <c r="B4530" s="1" t="s">
        <v>1027</v>
      </c>
      <c r="C4530" s="1" t="s">
        <v>556</v>
      </c>
      <c r="D4530" s="1" t="s">
        <v>153</v>
      </c>
      <c r="E4530" s="1" t="s">
        <v>280</v>
      </c>
      <c r="F4530" s="1" t="s">
        <v>873</v>
      </c>
      <c r="G4530" s="1" t="s">
        <v>19480</v>
      </c>
      <c r="H4530" s="1" t="s">
        <v>19481</v>
      </c>
      <c r="I4530" s="4">
        <v>84.41815972222223</v>
      </c>
      <c r="J4530" s="1">
        <v>1323.38</v>
      </c>
      <c r="K4530" s="1">
        <v>141.65</v>
      </c>
      <c r="M4530" s="10">
        <f t="array" ref="M4530">_xlfn.XLOOKUP(A4530,subscriptions!B4530:B10004,subscriptions!D4530:D10004)</f>
        <v>120</v>
      </c>
      <c r="N4530" s="10">
        <f t="array" ref="N4530">_xlfn.XLOOKUP(A4530,subscriptions!B4530:B10004,subscriptions!G4530:G10004)</f>
        <v>5</v>
      </c>
      <c r="O4530" s="10">
        <v>114.0</v>
      </c>
      <c r="P4530" s="10" t="str">
        <f t="array" ref="P4530">_xlfn.XLOOKUP(A4530,subscriptions!B4530:B10004,subscriptions!C4530:C10004)</f>
        <v>Residential</v>
      </c>
      <c r="Q4530" s="10" t="s">
        <v>194</v>
      </c>
      <c r="R4530" s="10" t="s">
        <v>212</v>
      </c>
      <c r="S4530" s="10" t="s">
        <v>3020</v>
      </c>
    </row>
    <row r="4531">
      <c r="A4531" s="1" t="s">
        <v>5850</v>
      </c>
      <c r="B4531" s="1" t="s">
        <v>657</v>
      </c>
      <c r="C4531" s="1" t="s">
        <v>198</v>
      </c>
      <c r="D4531" s="1" t="s">
        <v>153</v>
      </c>
      <c r="E4531" s="1" t="s">
        <v>239</v>
      </c>
      <c r="F4531" s="1" t="s">
        <v>2154</v>
      </c>
      <c r="G4531" s="1" t="s">
        <v>19482</v>
      </c>
      <c r="H4531" s="1" t="s">
        <v>19483</v>
      </c>
      <c r="I4531" s="4">
        <v>84.29752314814814</v>
      </c>
      <c r="J4531" s="1">
        <v>349.11</v>
      </c>
      <c r="K4531" s="1">
        <v>83.2</v>
      </c>
      <c r="M4531" s="10">
        <f t="array" ref="M4531">_xlfn.XLOOKUP(A4531,subscriptions!B4531:B10004,subscriptions!D4531:D10004)</f>
        <v>120</v>
      </c>
      <c r="N4531" s="10">
        <f t="array" ref="N4531">_xlfn.XLOOKUP(A4531,subscriptions!B4531:B10004,subscriptions!G4531:G10004)</f>
        <v>10</v>
      </c>
      <c r="O4531" s="10">
        <v>108.0</v>
      </c>
      <c r="P4531" s="10" t="str">
        <f t="array" ref="P4531">_xlfn.XLOOKUP(A4531,subscriptions!B4531:B10004,subscriptions!C4531:C10004)</f>
        <v>Residential</v>
      </c>
      <c r="Q4531" s="10" t="s">
        <v>128</v>
      </c>
      <c r="R4531" s="10" t="s">
        <v>212</v>
      </c>
      <c r="S4531" s="10" t="s">
        <v>407</v>
      </c>
    </row>
    <row r="4532">
      <c r="A4532" s="1" t="s">
        <v>5851</v>
      </c>
      <c r="B4532" s="1" t="s">
        <v>1141</v>
      </c>
      <c r="C4532" s="1" t="s">
        <v>198</v>
      </c>
      <c r="D4532" s="1" t="s">
        <v>27</v>
      </c>
      <c r="E4532" s="1" t="s">
        <v>714</v>
      </c>
      <c r="F4532" s="1" t="s">
        <v>3326</v>
      </c>
      <c r="G4532" s="1" t="s">
        <v>19484</v>
      </c>
      <c r="H4532" s="1" t="s">
        <v>19485</v>
      </c>
      <c r="I4532" s="4">
        <v>84.33922453703704</v>
      </c>
      <c r="J4532" s="1">
        <v>519.6</v>
      </c>
      <c r="K4532" s="1">
        <v>137.72</v>
      </c>
      <c r="M4532" s="10">
        <f t="array" ref="M4532">_xlfn.XLOOKUP(A4532,subscriptions!B4532:B10004,subscriptions!D4532:D10004)</f>
        <v>80</v>
      </c>
      <c r="N4532" s="10">
        <f t="array" ref="N4532">_xlfn.XLOOKUP(A4532,subscriptions!B4532:B10004,subscriptions!G4532:G10004)</f>
        <v>20</v>
      </c>
      <c r="O4532" s="10">
        <v>64.0</v>
      </c>
      <c r="P4532" s="10" t="str">
        <f t="array" ref="P4532">_xlfn.XLOOKUP(A4532,subscriptions!B4532:B10004,subscriptions!C4532:C10004)</f>
        <v>Roam</v>
      </c>
      <c r="Q4532" s="10" t="s">
        <v>128</v>
      </c>
      <c r="R4532" s="10" t="s">
        <v>148</v>
      </c>
      <c r="S4532" s="10" t="s">
        <v>2016</v>
      </c>
    </row>
    <row r="4533">
      <c r="A4533" s="1" t="s">
        <v>5852</v>
      </c>
      <c r="B4533" s="1" t="s">
        <v>409</v>
      </c>
      <c r="C4533" s="1" t="s">
        <v>1347</v>
      </c>
      <c r="D4533" s="1" t="s">
        <v>27</v>
      </c>
      <c r="E4533" s="1" t="s">
        <v>111</v>
      </c>
      <c r="F4533" s="1" t="s">
        <v>1855</v>
      </c>
      <c r="G4533" s="1" t="s">
        <v>19486</v>
      </c>
      <c r="H4533" s="1" t="s">
        <v>19487</v>
      </c>
      <c r="I4533" s="4">
        <v>84.29880787037037</v>
      </c>
      <c r="J4533" s="1">
        <v>382.18</v>
      </c>
      <c r="K4533" s="1">
        <v>55.66</v>
      </c>
      <c r="M4533" s="10">
        <f t="array" ref="M4533">_xlfn.XLOOKUP(A4533,subscriptions!B4533:B10004,subscriptions!D4533:D10004)</f>
        <v>120</v>
      </c>
      <c r="N4533" s="10">
        <f t="array" ref="N4533">_xlfn.XLOOKUP(A4533,subscriptions!B4533:B10004,subscriptions!G4533:G10004)</f>
        <v>0</v>
      </c>
      <c r="O4533" s="10">
        <v>120.0</v>
      </c>
      <c r="P4533" s="10" t="str">
        <f t="array" ref="P4533">_xlfn.XLOOKUP(A4533,subscriptions!B4533:B10004,subscriptions!C4533:C10004)</f>
        <v>Residential</v>
      </c>
      <c r="Q4533" s="10" t="s">
        <v>173</v>
      </c>
      <c r="R4533" s="10" t="s">
        <v>212</v>
      </c>
      <c r="S4533" s="10" t="s">
        <v>276</v>
      </c>
    </row>
    <row r="4534">
      <c r="A4534" s="1" t="s">
        <v>5853</v>
      </c>
      <c r="B4534" s="1" t="s">
        <v>870</v>
      </c>
      <c r="C4534" s="1" t="s">
        <v>1477</v>
      </c>
      <c r="D4534" s="1" t="s">
        <v>153</v>
      </c>
      <c r="E4534" s="1" t="s">
        <v>332</v>
      </c>
      <c r="F4534" s="1" t="s">
        <v>618</v>
      </c>
      <c r="G4534" s="1" t="s">
        <v>19488</v>
      </c>
      <c r="H4534" s="1" t="s">
        <v>19489</v>
      </c>
      <c r="I4534" s="4">
        <v>84.33981481481482</v>
      </c>
      <c r="J4534" s="1">
        <v>475.25</v>
      </c>
      <c r="K4534" s="1">
        <v>75.6</v>
      </c>
      <c r="M4534" s="10">
        <f t="array" ref="M4534">_xlfn.XLOOKUP(A4534,subscriptions!B4534:B10004,subscriptions!D4534:D10004)</f>
        <v>120</v>
      </c>
      <c r="N4534" s="10">
        <f t="array" ref="N4534">_xlfn.XLOOKUP(A4534,subscriptions!B4534:B10004,subscriptions!G4534:G10004)</f>
        <v>5</v>
      </c>
      <c r="O4534" s="10">
        <v>114.0</v>
      </c>
      <c r="P4534" s="10" t="str">
        <f t="array" ref="P4534">_xlfn.XLOOKUP(A4534,subscriptions!B4534:B10004,subscriptions!C4534:C10004)</f>
        <v>Residential</v>
      </c>
      <c r="Q4534" s="10" t="s">
        <v>194</v>
      </c>
      <c r="R4534" s="10" t="s">
        <v>212</v>
      </c>
      <c r="S4534" s="10" t="s">
        <v>234</v>
      </c>
    </row>
    <row r="4535">
      <c r="A4535" s="1" t="s">
        <v>5854</v>
      </c>
      <c r="B4535" s="1" t="s">
        <v>1173</v>
      </c>
      <c r="C4535" s="1" t="s">
        <v>734</v>
      </c>
      <c r="D4535" s="1" t="s">
        <v>27</v>
      </c>
      <c r="E4535" s="1" t="s">
        <v>262</v>
      </c>
      <c r="F4535" s="1" t="s">
        <v>674</v>
      </c>
      <c r="G4535" s="1" t="s">
        <v>19490</v>
      </c>
      <c r="H4535" s="1" t="s">
        <v>19491</v>
      </c>
      <c r="I4535" s="4">
        <v>84.37730324074074</v>
      </c>
      <c r="J4535" s="1">
        <v>598.82</v>
      </c>
      <c r="K4535" s="1">
        <v>137.56</v>
      </c>
      <c r="M4535" s="10">
        <f t="array" ref="M4535">_xlfn.XLOOKUP(A4535,subscriptions!B4535:B10004,subscriptions!D4535:D10004)</f>
        <v>250</v>
      </c>
      <c r="N4535" s="10">
        <f t="array" ref="N4535">_xlfn.XLOOKUP(A4535,subscriptions!B4535:B10004,subscriptions!G4535:G10004)</f>
        <v>10</v>
      </c>
      <c r="O4535" s="10">
        <v>225.0</v>
      </c>
      <c r="P4535" s="10" t="str">
        <f t="array" ref="P4535">_xlfn.XLOOKUP(A4535,subscriptions!B4535:B10004,subscriptions!C4535:C10004)</f>
        <v>Business</v>
      </c>
      <c r="Q4535" s="10" t="s">
        <v>128</v>
      </c>
      <c r="R4535" s="10" t="s">
        <v>129</v>
      </c>
      <c r="S4535" s="10" t="s">
        <v>1360</v>
      </c>
    </row>
    <row r="4536">
      <c r="A4536" s="1" t="s">
        <v>5855</v>
      </c>
      <c r="B4536" s="1" t="s">
        <v>700</v>
      </c>
      <c r="C4536" s="1" t="s">
        <v>391</v>
      </c>
      <c r="D4536" s="1" t="s">
        <v>153</v>
      </c>
      <c r="E4536" s="1" t="s">
        <v>262</v>
      </c>
      <c r="F4536" s="1" t="s">
        <v>4344</v>
      </c>
      <c r="G4536" s="1" t="s">
        <v>19492</v>
      </c>
      <c r="H4536" s="1" t="s">
        <v>19493</v>
      </c>
      <c r="I4536" s="4">
        <v>84.38356481481482</v>
      </c>
      <c r="J4536" s="1">
        <v>1264.97</v>
      </c>
      <c r="K4536" s="1">
        <v>192.25</v>
      </c>
      <c r="M4536" s="10">
        <f t="array" ref="M4536">_xlfn.XLOOKUP(A4536,subscriptions!B4536:B10004,subscriptions!D4536:D10004)</f>
        <v>120</v>
      </c>
      <c r="N4536" s="10">
        <f t="array" ref="N4536">_xlfn.XLOOKUP(A4536,subscriptions!B4536:B10004,subscriptions!G4536:G10004)</f>
        <v>20</v>
      </c>
      <c r="O4536" s="10">
        <v>96.0</v>
      </c>
      <c r="P4536" s="10" t="str">
        <f t="array" ref="P4536">_xlfn.XLOOKUP(A4536,subscriptions!B4536:B10004,subscriptions!C4536:C10004)</f>
        <v>Residential</v>
      </c>
      <c r="Q4536" s="10" t="s">
        <v>128</v>
      </c>
      <c r="R4536" s="10" t="s">
        <v>148</v>
      </c>
      <c r="S4536" s="10" t="s">
        <v>882</v>
      </c>
    </row>
    <row r="4537">
      <c r="A4537" s="1" t="s">
        <v>5856</v>
      </c>
      <c r="B4537" s="1" t="s">
        <v>1527</v>
      </c>
      <c r="C4537" s="1" t="s">
        <v>218</v>
      </c>
      <c r="D4537" s="1" t="s">
        <v>153</v>
      </c>
      <c r="E4537" s="1" t="s">
        <v>714</v>
      </c>
      <c r="F4537" s="1" t="s">
        <v>828</v>
      </c>
      <c r="G4537" s="1" t="s">
        <v>19494</v>
      </c>
      <c r="H4537" s="1" t="s">
        <v>19495</v>
      </c>
      <c r="I4537" s="4">
        <v>84.29243055555555</v>
      </c>
      <c r="J4537" s="1">
        <v>1380.07</v>
      </c>
      <c r="K4537" s="1">
        <v>273.43</v>
      </c>
      <c r="M4537" s="10">
        <f t="array" ref="M4537">_xlfn.XLOOKUP(A4537,subscriptions!B4537:B10004,subscriptions!D4537:D10004)</f>
        <v>120</v>
      </c>
      <c r="N4537" s="10">
        <f t="array" ref="N4537">_xlfn.XLOOKUP(A4537,subscriptions!B4537:B10004,subscriptions!G4537:G10004)</f>
        <v>0</v>
      </c>
      <c r="O4537" s="10">
        <v>120.0</v>
      </c>
      <c r="P4537" s="10" t="str">
        <f t="array" ref="P4537">_xlfn.XLOOKUP(A4537,subscriptions!B4537:B10004,subscriptions!C4537:C10004)</f>
        <v>Residential</v>
      </c>
      <c r="Q4537" s="10" t="s">
        <v>173</v>
      </c>
      <c r="R4537" s="10" t="s">
        <v>212</v>
      </c>
      <c r="S4537" s="10" t="s">
        <v>587</v>
      </c>
    </row>
    <row r="4538">
      <c r="A4538" s="1" t="s">
        <v>5857</v>
      </c>
      <c r="B4538" s="1" t="s">
        <v>842</v>
      </c>
      <c r="C4538" s="1" t="s">
        <v>2483</v>
      </c>
      <c r="D4538" s="1" t="s">
        <v>27</v>
      </c>
      <c r="E4538" s="1" t="s">
        <v>714</v>
      </c>
      <c r="F4538" s="1" t="s">
        <v>2562</v>
      </c>
      <c r="G4538" s="1" t="s">
        <v>19496</v>
      </c>
      <c r="H4538" s="1" t="s">
        <v>19497</v>
      </c>
      <c r="I4538" s="4">
        <v>84.25238425925926</v>
      </c>
      <c r="J4538" s="1">
        <v>884.0</v>
      </c>
      <c r="K4538" s="1">
        <v>221.15</v>
      </c>
      <c r="M4538" s="10">
        <f t="array" ref="M4538">_xlfn.XLOOKUP(A4538,subscriptions!B4538:B10004,subscriptions!D4538:D10004)</f>
        <v>80</v>
      </c>
      <c r="N4538" s="10">
        <f t="array" ref="N4538">_xlfn.XLOOKUP(A4538,subscriptions!B4538:B10004,subscriptions!G4538:G10004)</f>
        <v>5</v>
      </c>
      <c r="O4538" s="10">
        <v>76.0</v>
      </c>
      <c r="P4538" s="10" t="str">
        <f t="array" ref="P4538">_xlfn.XLOOKUP(A4538,subscriptions!B4538:B10004,subscriptions!C4538:C10004)</f>
        <v>Roam</v>
      </c>
      <c r="Q4538" s="10" t="s">
        <v>194</v>
      </c>
      <c r="R4538" s="10" t="s">
        <v>148</v>
      </c>
      <c r="S4538" s="10" t="s">
        <v>1008</v>
      </c>
    </row>
    <row r="4539">
      <c r="A4539" s="1" t="s">
        <v>5858</v>
      </c>
      <c r="B4539" s="1" t="s">
        <v>409</v>
      </c>
      <c r="C4539" s="1" t="s">
        <v>1678</v>
      </c>
      <c r="D4539" s="1" t="s">
        <v>27</v>
      </c>
      <c r="E4539" s="1" t="s">
        <v>262</v>
      </c>
      <c r="F4539" s="1" t="s">
        <v>392</v>
      </c>
      <c r="G4539" s="1" t="s">
        <v>19498</v>
      </c>
      <c r="H4539" s="1" t="s">
        <v>19499</v>
      </c>
      <c r="I4539" s="4">
        <v>84.21185185185185</v>
      </c>
      <c r="J4539" s="1">
        <v>1483.41</v>
      </c>
      <c r="K4539" s="1">
        <v>368.35</v>
      </c>
      <c r="M4539" s="10">
        <f t="array" ref="M4539">_xlfn.XLOOKUP(A4539,subscriptions!B4539:B10004,subscriptions!D4539:D10004)</f>
        <v>120</v>
      </c>
      <c r="N4539" s="10">
        <f t="array" ref="N4539">_xlfn.XLOOKUP(A4539,subscriptions!B4539:B10004,subscriptions!G4539:G10004)</f>
        <v>10</v>
      </c>
      <c r="O4539" s="10">
        <v>108.0</v>
      </c>
      <c r="P4539" s="10" t="str">
        <f t="array" ref="P4539">_xlfn.XLOOKUP(A4539,subscriptions!B4539:B10004,subscriptions!C4539:C10004)</f>
        <v>Residential</v>
      </c>
      <c r="Q4539" s="10" t="s">
        <v>128</v>
      </c>
      <c r="R4539" s="10" t="s">
        <v>212</v>
      </c>
      <c r="S4539" s="10" t="s">
        <v>857</v>
      </c>
    </row>
    <row r="4540">
      <c r="A4540" s="1" t="s">
        <v>5859</v>
      </c>
      <c r="B4540" s="1" t="s">
        <v>278</v>
      </c>
      <c r="C4540" s="1" t="s">
        <v>492</v>
      </c>
      <c r="D4540" s="1" t="s">
        <v>27</v>
      </c>
      <c r="E4540" s="1" t="s">
        <v>332</v>
      </c>
      <c r="F4540" s="1" t="s">
        <v>1028</v>
      </c>
      <c r="G4540" s="1" t="s">
        <v>19500</v>
      </c>
      <c r="H4540" s="1" t="s">
        <v>19501</v>
      </c>
      <c r="I4540" s="4">
        <v>84.34103009259259</v>
      </c>
      <c r="J4540" s="1">
        <v>177.64</v>
      </c>
      <c r="K4540" s="1">
        <v>61.68</v>
      </c>
      <c r="M4540" s="10">
        <f t="array" ref="M4540">_xlfn.XLOOKUP(A4540,subscriptions!B4540:B10004,subscriptions!D4540:D10004)</f>
        <v>120</v>
      </c>
      <c r="N4540" s="10">
        <f t="array" ref="N4540">_xlfn.XLOOKUP(A4540,subscriptions!B4540:B10004,subscriptions!G4540:G10004)</f>
        <v>20</v>
      </c>
      <c r="O4540" s="10">
        <v>96.0</v>
      </c>
      <c r="P4540" s="10" t="str">
        <f t="array" ref="P4540">_xlfn.XLOOKUP(A4540,subscriptions!B4540:B10004,subscriptions!C4540:C10004)</f>
        <v>Residential</v>
      </c>
      <c r="Q4540" s="10" t="s">
        <v>128</v>
      </c>
      <c r="R4540" s="10" t="s">
        <v>148</v>
      </c>
      <c r="S4540" s="10" t="s">
        <v>259</v>
      </c>
    </row>
    <row r="4541">
      <c r="A4541" s="1" t="s">
        <v>5861</v>
      </c>
      <c r="B4541" s="1" t="s">
        <v>1157</v>
      </c>
      <c r="C4541" s="1" t="s">
        <v>261</v>
      </c>
      <c r="D4541" s="1" t="s">
        <v>27</v>
      </c>
      <c r="E4541" s="1" t="s">
        <v>239</v>
      </c>
      <c r="F4541" s="1" t="s">
        <v>240</v>
      </c>
      <c r="G4541" s="1" t="s">
        <v>19502</v>
      </c>
      <c r="H4541" s="1" t="s">
        <v>19503</v>
      </c>
      <c r="I4541" s="4">
        <v>84.2925925925926</v>
      </c>
      <c r="J4541" s="1">
        <v>187.82</v>
      </c>
      <c r="K4541" s="1">
        <v>42.64</v>
      </c>
      <c r="M4541" s="10">
        <f t="array" ref="M4541">_xlfn.XLOOKUP(A4541,subscriptions!B4541:B10004,subscriptions!D4541:D10004)</f>
        <v>250</v>
      </c>
      <c r="N4541" s="10">
        <f t="array" ref="N4541">_xlfn.XLOOKUP(A4541,subscriptions!B4541:B10004,subscriptions!G4541:G10004)</f>
        <v>0</v>
      </c>
      <c r="O4541" s="10">
        <v>250.0</v>
      </c>
      <c r="P4541" s="10" t="str">
        <f t="array" ref="P4541">_xlfn.XLOOKUP(A4541,subscriptions!B4541:B10004,subscriptions!C4541:C10004)</f>
        <v>Business</v>
      </c>
      <c r="Q4541" s="10" t="s">
        <v>173</v>
      </c>
      <c r="R4541" s="10" t="s">
        <v>129</v>
      </c>
      <c r="S4541" s="10" t="s">
        <v>587</v>
      </c>
    </row>
    <row r="4542">
      <c r="A4542" s="1" t="s">
        <v>5863</v>
      </c>
      <c r="B4542" s="1" t="s">
        <v>150</v>
      </c>
      <c r="C4542" s="1" t="s">
        <v>871</v>
      </c>
      <c r="D4542" s="1" t="s">
        <v>153</v>
      </c>
      <c r="E4542" s="1" t="s">
        <v>111</v>
      </c>
      <c r="F4542" s="1" t="s">
        <v>154</v>
      </c>
      <c r="G4542" s="1" t="s">
        <v>19504</v>
      </c>
      <c r="H4542" s="1" t="s">
        <v>19505</v>
      </c>
      <c r="I4542" s="4">
        <v>84.17292824074075</v>
      </c>
      <c r="J4542" s="1">
        <v>332.8</v>
      </c>
      <c r="K4542" s="1">
        <v>72.27</v>
      </c>
      <c r="M4542" s="10">
        <f t="array" ref="M4542">_xlfn.XLOOKUP(A4542,subscriptions!B4542:B10004,subscriptions!D4542:D10004)</f>
        <v>120</v>
      </c>
      <c r="N4542" s="10">
        <f t="array" ref="N4542">_xlfn.XLOOKUP(A4542,subscriptions!B4542:B10004,subscriptions!G4542:G10004)</f>
        <v>5</v>
      </c>
      <c r="O4542" s="10">
        <v>114.0</v>
      </c>
      <c r="P4542" s="10" t="str">
        <f t="array" ref="P4542">_xlfn.XLOOKUP(A4542,subscriptions!B4542:B10004,subscriptions!C4542:C10004)</f>
        <v>Residential</v>
      </c>
      <c r="Q4542" s="10" t="s">
        <v>194</v>
      </c>
      <c r="R4542" s="10" t="s">
        <v>212</v>
      </c>
      <c r="S4542" s="10" t="s">
        <v>2630</v>
      </c>
    </row>
    <row r="4543">
      <c r="A4543" s="1" t="s">
        <v>5864</v>
      </c>
      <c r="B4543" s="1" t="s">
        <v>1141</v>
      </c>
      <c r="C4543" s="1" t="s">
        <v>237</v>
      </c>
      <c r="D4543" s="1" t="s">
        <v>27</v>
      </c>
      <c r="E4543" s="1" t="s">
        <v>179</v>
      </c>
      <c r="F4543" s="1" t="s">
        <v>1045</v>
      </c>
      <c r="G4543" s="1" t="s">
        <v>19506</v>
      </c>
      <c r="H4543" s="1" t="s">
        <v>19507</v>
      </c>
      <c r="I4543" s="4">
        <v>84.25570601851852</v>
      </c>
      <c r="J4543" s="1">
        <v>1144.96</v>
      </c>
      <c r="K4543" s="1">
        <v>207.88</v>
      </c>
      <c r="L4543" s="1">
        <v>100.0</v>
      </c>
      <c r="M4543" s="10">
        <f t="array" ref="M4543">_xlfn.XLOOKUP(A4543,subscriptions!B4543:B10004,subscriptions!D4543:D10004)</f>
        <v>120</v>
      </c>
      <c r="N4543" s="10">
        <f t="array" ref="N4543">_xlfn.XLOOKUP(A4543,subscriptions!B4543:B10004,subscriptions!G4543:G10004)</f>
        <v>10</v>
      </c>
      <c r="O4543" s="10">
        <v>108.0</v>
      </c>
      <c r="P4543" s="10" t="str">
        <f t="array" ref="P4543">_xlfn.XLOOKUP(A4543,subscriptions!B4543:B10004,subscriptions!C4543:C10004)</f>
        <v>Residential</v>
      </c>
      <c r="Q4543" s="10" t="s">
        <v>128</v>
      </c>
      <c r="R4543" s="10" t="s">
        <v>212</v>
      </c>
      <c r="S4543" s="10" t="s">
        <v>1156</v>
      </c>
    </row>
    <row r="4544">
      <c r="A4544" s="1" t="s">
        <v>5865</v>
      </c>
      <c r="B4544" s="1" t="s">
        <v>177</v>
      </c>
      <c r="C4544" s="1" t="s">
        <v>1477</v>
      </c>
      <c r="D4544" s="1" t="s">
        <v>153</v>
      </c>
      <c r="E4544" s="1" t="s">
        <v>332</v>
      </c>
      <c r="F4544" s="1" t="s">
        <v>510</v>
      </c>
      <c r="G4544" s="1" t="s">
        <v>19508</v>
      </c>
      <c r="H4544" s="1" t="s">
        <v>19509</v>
      </c>
      <c r="I4544" s="4">
        <v>84.25162037037038</v>
      </c>
      <c r="J4544" s="1">
        <v>411.19</v>
      </c>
      <c r="K4544" s="1">
        <v>91.29</v>
      </c>
      <c r="M4544" s="10">
        <f t="array" ref="M4544">_xlfn.XLOOKUP(A4544,subscriptions!B4544:B10004,subscriptions!D4544:D10004)</f>
        <v>50</v>
      </c>
      <c r="N4544" s="10">
        <f t="array" ref="N4544">_xlfn.XLOOKUP(A4544,subscriptions!B4544:B10004,subscriptions!G4544:G10004)</f>
        <v>20</v>
      </c>
      <c r="O4544" s="10">
        <v>40.0</v>
      </c>
      <c r="P4544" s="10" t="str">
        <f t="array" ref="P4544">_xlfn.XLOOKUP(A4544,subscriptions!B4544:B10004,subscriptions!C4544:C10004)</f>
        <v>Mini</v>
      </c>
      <c r="Q4544" s="10" t="s">
        <v>128</v>
      </c>
      <c r="R4544" s="10" t="s">
        <v>148</v>
      </c>
      <c r="S4544" s="10" t="s">
        <v>4065</v>
      </c>
    </row>
    <row r="4545">
      <c r="A4545" s="1" t="s">
        <v>5866</v>
      </c>
      <c r="B4545" s="1" t="s">
        <v>1995</v>
      </c>
      <c r="C4545" s="1" t="s">
        <v>786</v>
      </c>
      <c r="D4545" s="1" t="s">
        <v>153</v>
      </c>
      <c r="E4545" s="1" t="s">
        <v>262</v>
      </c>
      <c r="F4545" s="1" t="s">
        <v>2853</v>
      </c>
      <c r="G4545" s="1" t="s">
        <v>19510</v>
      </c>
      <c r="H4545" s="1" t="s">
        <v>19511</v>
      </c>
      <c r="I4545" s="4">
        <v>84.29381944444444</v>
      </c>
      <c r="J4545" s="1">
        <v>549.61</v>
      </c>
      <c r="K4545" s="1">
        <v>70.16</v>
      </c>
      <c r="M4545" s="10">
        <f t="array" ref="M4545">_xlfn.XLOOKUP(A4545,subscriptions!B4545:B10004,subscriptions!D4545:D10004)</f>
        <v>120</v>
      </c>
      <c r="N4545" s="10">
        <f t="array" ref="N4545">_xlfn.XLOOKUP(A4545,subscriptions!B4545:B10004,subscriptions!G4545:G10004)</f>
        <v>0</v>
      </c>
      <c r="O4545" s="10">
        <v>120.0</v>
      </c>
      <c r="P4545" s="10" t="str">
        <f t="array" ref="P4545">_xlfn.XLOOKUP(A4545,subscriptions!B4545:B10004,subscriptions!C4545:C10004)</f>
        <v>Residential</v>
      </c>
      <c r="Q4545" s="10" t="s">
        <v>173</v>
      </c>
      <c r="R4545" s="10" t="s">
        <v>212</v>
      </c>
      <c r="S4545" s="10" t="s">
        <v>1458</v>
      </c>
    </row>
    <row r="4546">
      <c r="A4546" s="1" t="s">
        <v>5867</v>
      </c>
      <c r="B4546" s="1" t="s">
        <v>589</v>
      </c>
      <c r="C4546" s="1" t="s">
        <v>1100</v>
      </c>
      <c r="D4546" s="1" t="s">
        <v>153</v>
      </c>
      <c r="E4546" s="1" t="s">
        <v>332</v>
      </c>
      <c r="F4546" s="1" t="s">
        <v>2415</v>
      </c>
      <c r="G4546" s="1" t="s">
        <v>19512</v>
      </c>
      <c r="H4546" s="1" t="s">
        <v>19513</v>
      </c>
      <c r="I4546" s="4">
        <v>84.34185185185186</v>
      </c>
      <c r="J4546" s="1">
        <v>817.02</v>
      </c>
      <c r="K4546" s="1">
        <v>90.78</v>
      </c>
      <c r="M4546" s="10">
        <f t="array" ref="M4546">_xlfn.XLOOKUP(A4546,subscriptions!B4546:B10004,subscriptions!D4546:D10004)</f>
        <v>120</v>
      </c>
      <c r="N4546" s="10">
        <f t="array" ref="N4546">_xlfn.XLOOKUP(A4546,subscriptions!B4546:B10004,subscriptions!G4546:G10004)</f>
        <v>5</v>
      </c>
      <c r="O4546" s="10">
        <v>114.0</v>
      </c>
      <c r="P4546" s="10" t="str">
        <f t="array" ref="P4546">_xlfn.XLOOKUP(A4546,subscriptions!B4546:B10004,subscriptions!C4546:C10004)</f>
        <v>Residential</v>
      </c>
      <c r="Q4546" s="10" t="s">
        <v>194</v>
      </c>
      <c r="R4546" s="10" t="s">
        <v>212</v>
      </c>
      <c r="S4546" s="10" t="s">
        <v>1703</v>
      </c>
    </row>
    <row r="4547">
      <c r="A4547" s="1" t="s">
        <v>5868</v>
      </c>
      <c r="B4547" s="1" t="s">
        <v>278</v>
      </c>
      <c r="C4547" s="1" t="s">
        <v>1251</v>
      </c>
      <c r="D4547" s="1" t="s">
        <v>27</v>
      </c>
      <c r="E4547" s="1" t="s">
        <v>219</v>
      </c>
      <c r="F4547" s="1" t="s">
        <v>2446</v>
      </c>
      <c r="G4547" s="1" t="s">
        <v>19514</v>
      </c>
      <c r="H4547" s="1" t="s">
        <v>19515</v>
      </c>
      <c r="I4547" s="4">
        <v>84.21344907407408</v>
      </c>
      <c r="J4547" s="1">
        <v>2555.9</v>
      </c>
      <c r="K4547" s="1">
        <v>475.19</v>
      </c>
      <c r="M4547" s="10">
        <f t="array" ref="M4547">_xlfn.XLOOKUP(A4547,subscriptions!B4547:B10004,subscriptions!D4547:D10004)</f>
        <v>120</v>
      </c>
      <c r="N4547" s="10">
        <f t="array" ref="N4547">_xlfn.XLOOKUP(A4547,subscriptions!B4547:B10004,subscriptions!G4547:G10004)</f>
        <v>10</v>
      </c>
      <c r="O4547" s="10">
        <v>108.0</v>
      </c>
      <c r="P4547" s="10" t="str">
        <f t="array" ref="P4547">_xlfn.XLOOKUP(A4547,subscriptions!B4547:B10004,subscriptions!C4547:C10004)</f>
        <v>Residential</v>
      </c>
      <c r="Q4547" s="10" t="s">
        <v>128</v>
      </c>
      <c r="R4547" s="10" t="s">
        <v>212</v>
      </c>
      <c r="S4547" s="10" t="s">
        <v>1915</v>
      </c>
    </row>
    <row r="4548">
      <c r="A4548" s="1" t="s">
        <v>5870</v>
      </c>
      <c r="B4548" s="1" t="s">
        <v>278</v>
      </c>
      <c r="C4548" s="1" t="s">
        <v>1251</v>
      </c>
      <c r="D4548" s="1" t="s">
        <v>27</v>
      </c>
      <c r="E4548" s="1" t="s">
        <v>28</v>
      </c>
      <c r="F4548" s="1" t="s">
        <v>3899</v>
      </c>
      <c r="G4548" s="1" t="s">
        <v>19516</v>
      </c>
      <c r="H4548" s="1" t="s">
        <v>19517</v>
      </c>
      <c r="I4548" s="4">
        <v>84.29392361111111</v>
      </c>
      <c r="J4548" s="1">
        <v>70.94</v>
      </c>
      <c r="K4548" s="1">
        <v>28.88</v>
      </c>
      <c r="M4548" s="10">
        <f t="array" ref="M4548">_xlfn.XLOOKUP(A4548,subscriptions!B4548:B10004,subscriptions!D4548:D10004)</f>
        <v>80</v>
      </c>
      <c r="N4548" s="10">
        <f t="array" ref="N4548">_xlfn.XLOOKUP(A4548,subscriptions!B4548:B10004,subscriptions!G4548:G10004)</f>
        <v>20</v>
      </c>
      <c r="O4548" s="10">
        <v>64.0</v>
      </c>
      <c r="P4548" s="10" t="str">
        <f t="array" ref="P4548">_xlfn.XLOOKUP(A4548,subscriptions!B4548:B10004,subscriptions!C4548:C10004)</f>
        <v>Roam</v>
      </c>
      <c r="Q4548" s="10" t="s">
        <v>128</v>
      </c>
      <c r="R4548" s="10" t="s">
        <v>148</v>
      </c>
      <c r="S4548" s="10" t="s">
        <v>1458</v>
      </c>
    </row>
    <row r="4549">
      <c r="A4549" s="1" t="s">
        <v>5871</v>
      </c>
      <c r="B4549" s="1" t="s">
        <v>2018</v>
      </c>
      <c r="C4549" s="1" t="s">
        <v>1347</v>
      </c>
      <c r="D4549" s="1" t="s">
        <v>27</v>
      </c>
      <c r="E4549" s="1" t="s">
        <v>219</v>
      </c>
      <c r="F4549" s="1" t="s">
        <v>4220</v>
      </c>
      <c r="G4549" s="1" t="s">
        <v>19518</v>
      </c>
      <c r="H4549" s="1" t="s">
        <v>19519</v>
      </c>
      <c r="I4549" s="4">
        <v>84.29793981481481</v>
      </c>
      <c r="J4549" s="1">
        <v>1622.07</v>
      </c>
      <c r="K4549" s="1">
        <v>284.66</v>
      </c>
      <c r="M4549" s="10">
        <f t="array" ref="M4549">_xlfn.XLOOKUP(A4549,subscriptions!B4549:B10004,subscriptions!D4549:D10004)</f>
        <v>120</v>
      </c>
      <c r="N4549" s="10">
        <f t="array" ref="N4549">_xlfn.XLOOKUP(A4549,subscriptions!B4549:B10004,subscriptions!G4549:G10004)</f>
        <v>0</v>
      </c>
      <c r="O4549" s="10">
        <v>120.0</v>
      </c>
      <c r="P4549" s="10" t="str">
        <f t="array" ref="P4549">_xlfn.XLOOKUP(A4549,subscriptions!B4549:B10004,subscriptions!C4549:C10004)</f>
        <v>Residential</v>
      </c>
      <c r="Q4549" s="10" t="s">
        <v>173</v>
      </c>
      <c r="R4549" s="10" t="s">
        <v>212</v>
      </c>
      <c r="S4549" s="10" t="s">
        <v>785</v>
      </c>
    </row>
    <row r="4550">
      <c r="A4550" s="1" t="s">
        <v>5872</v>
      </c>
      <c r="B4550" s="1" t="s">
        <v>1141</v>
      </c>
      <c r="C4550" s="1" t="s">
        <v>26</v>
      </c>
      <c r="D4550" s="1" t="s">
        <v>27</v>
      </c>
      <c r="E4550" s="1" t="s">
        <v>332</v>
      </c>
      <c r="F4550" s="1" t="s">
        <v>736</v>
      </c>
      <c r="G4550" s="1" t="s">
        <v>19520</v>
      </c>
      <c r="H4550" s="1" t="s">
        <v>19521</v>
      </c>
      <c r="I4550" s="4">
        <v>84.21200231481481</v>
      </c>
      <c r="J4550" s="1">
        <v>1707.9</v>
      </c>
      <c r="K4550" s="1">
        <v>330.61</v>
      </c>
      <c r="M4550" s="10">
        <f t="array" ref="M4550">_xlfn.XLOOKUP(A4550,subscriptions!B4550:B10004,subscriptions!D4550:D10004)</f>
        <v>80</v>
      </c>
      <c r="N4550" s="10">
        <f t="array" ref="N4550">_xlfn.XLOOKUP(A4550,subscriptions!B4550:B10004,subscriptions!G4550:G10004)</f>
        <v>5</v>
      </c>
      <c r="O4550" s="10">
        <v>76.0</v>
      </c>
      <c r="P4550" s="10" t="str">
        <f t="array" ref="P4550">_xlfn.XLOOKUP(A4550,subscriptions!B4550:B10004,subscriptions!C4550:C10004)</f>
        <v>Roam</v>
      </c>
      <c r="Q4550" s="10" t="s">
        <v>194</v>
      </c>
      <c r="R4550" s="10" t="s">
        <v>148</v>
      </c>
      <c r="S4550" s="10" t="s">
        <v>857</v>
      </c>
    </row>
    <row r="4551">
      <c r="A4551" s="1" t="s">
        <v>5873</v>
      </c>
      <c r="B4551" s="1" t="s">
        <v>899</v>
      </c>
      <c r="C4551" s="1" t="s">
        <v>556</v>
      </c>
      <c r="D4551" s="1" t="s">
        <v>27</v>
      </c>
      <c r="E4551" s="1" t="s">
        <v>179</v>
      </c>
      <c r="F4551" s="1" t="s">
        <v>1760</v>
      </c>
      <c r="G4551" s="1" t="s">
        <v>19522</v>
      </c>
      <c r="H4551" s="1" t="s">
        <v>19523</v>
      </c>
      <c r="I4551" s="4">
        <v>84.38214120370371</v>
      </c>
      <c r="J4551" s="1">
        <v>2454.11</v>
      </c>
      <c r="K4551" s="1">
        <v>379.64</v>
      </c>
      <c r="L4551" s="1">
        <v>100.0</v>
      </c>
      <c r="M4551" s="10">
        <f t="array" ref="M4551">_xlfn.XLOOKUP(A4551,subscriptions!B4551:B10004,subscriptions!D4551:D10004)</f>
        <v>80</v>
      </c>
      <c r="N4551" s="10">
        <f t="array" ref="N4551">_xlfn.XLOOKUP(A4551,subscriptions!B4551:B10004,subscriptions!G4551:G10004)</f>
        <v>10</v>
      </c>
      <c r="O4551" s="10">
        <v>72.0</v>
      </c>
      <c r="P4551" s="10" t="str">
        <f t="array" ref="P4551">_xlfn.XLOOKUP(A4551,subscriptions!B4551:B10004,subscriptions!C4551:C10004)</f>
        <v>Roam</v>
      </c>
      <c r="Q4551" s="10" t="s">
        <v>128</v>
      </c>
      <c r="R4551" s="10" t="s">
        <v>148</v>
      </c>
      <c r="S4551" s="10" t="s">
        <v>293</v>
      </c>
    </row>
    <row r="4552">
      <c r="A4552" s="1" t="s">
        <v>5874</v>
      </c>
      <c r="B4552" s="1" t="s">
        <v>4627</v>
      </c>
      <c r="C4552" s="1" t="s">
        <v>884</v>
      </c>
      <c r="D4552" s="1" t="s">
        <v>27</v>
      </c>
      <c r="E4552" s="1" t="s">
        <v>262</v>
      </c>
      <c r="F4552" s="1" t="s">
        <v>392</v>
      </c>
      <c r="G4552" s="1" t="s">
        <v>19524</v>
      </c>
      <c r="H4552" s="1" t="s">
        <v>19525</v>
      </c>
      <c r="I4552" s="4">
        <v>84.21344907407408</v>
      </c>
      <c r="J4552" s="1">
        <v>4099.07</v>
      </c>
      <c r="K4552" s="1">
        <v>594.02</v>
      </c>
      <c r="M4552" s="10">
        <f t="array" ref="M4552">_xlfn.XLOOKUP(A4552,subscriptions!B4552:B10004,subscriptions!D4552:D10004)</f>
        <v>80</v>
      </c>
      <c r="N4552" s="10">
        <f t="array" ref="N4552">_xlfn.XLOOKUP(A4552,subscriptions!B4552:B10004,subscriptions!G4552:G10004)</f>
        <v>20</v>
      </c>
      <c r="O4552" s="10">
        <v>64.0</v>
      </c>
      <c r="P4552" s="10" t="str">
        <f t="array" ref="P4552">_xlfn.XLOOKUP(A4552,subscriptions!B4552:B10004,subscriptions!C4552:C10004)</f>
        <v>Roam</v>
      </c>
      <c r="Q4552" s="10" t="s">
        <v>128</v>
      </c>
      <c r="R4552" s="10" t="s">
        <v>148</v>
      </c>
      <c r="S4552" s="10" t="s">
        <v>1915</v>
      </c>
    </row>
    <row r="4553">
      <c r="A4553" s="1" t="s">
        <v>5875</v>
      </c>
      <c r="B4553" s="1" t="s">
        <v>389</v>
      </c>
      <c r="C4553" s="1" t="s">
        <v>1477</v>
      </c>
      <c r="D4553" s="1" t="s">
        <v>27</v>
      </c>
      <c r="E4553" s="1" t="s">
        <v>179</v>
      </c>
      <c r="F4553" s="1" t="s">
        <v>357</v>
      </c>
      <c r="G4553" s="1" t="s">
        <v>19526</v>
      </c>
      <c r="H4553" s="1" t="s">
        <v>19527</v>
      </c>
      <c r="I4553" s="4">
        <v>84.21050925925925</v>
      </c>
      <c r="J4553" s="1">
        <v>80.52</v>
      </c>
      <c r="K4553" s="1">
        <v>25.36</v>
      </c>
      <c r="L4553" s="1">
        <v>100.0</v>
      </c>
      <c r="M4553" s="10">
        <f t="array" ref="M4553">_xlfn.XLOOKUP(A4553,subscriptions!B4553:B10004,subscriptions!D4553:D10004)</f>
        <v>120</v>
      </c>
      <c r="N4553" s="10">
        <f t="array" ref="N4553">_xlfn.XLOOKUP(A4553,subscriptions!B4553:B10004,subscriptions!G4553:G10004)</f>
        <v>0</v>
      </c>
      <c r="O4553" s="10">
        <v>120.0</v>
      </c>
      <c r="P4553" s="10" t="str">
        <f t="array" ref="P4553">_xlfn.XLOOKUP(A4553,subscriptions!B4553:B10004,subscriptions!C4553:C10004)</f>
        <v>Residential</v>
      </c>
      <c r="Q4553" s="10" t="s">
        <v>173</v>
      </c>
      <c r="R4553" s="10" t="s">
        <v>212</v>
      </c>
      <c r="S4553" s="10" t="s">
        <v>770</v>
      </c>
    </row>
    <row r="4554">
      <c r="A4554" s="1" t="s">
        <v>5876</v>
      </c>
      <c r="B4554" s="1" t="s">
        <v>1262</v>
      </c>
      <c r="C4554" s="1" t="s">
        <v>26</v>
      </c>
      <c r="D4554" s="1" t="s">
        <v>27</v>
      </c>
      <c r="E4554" s="1" t="s">
        <v>28</v>
      </c>
      <c r="F4554" s="1" t="s">
        <v>313</v>
      </c>
      <c r="G4554" s="1" t="s">
        <v>19528</v>
      </c>
      <c r="H4554" s="1" t="s">
        <v>19529</v>
      </c>
      <c r="I4554" s="4">
        <v>84.29755787037037</v>
      </c>
      <c r="J4554" s="1">
        <v>300.47</v>
      </c>
      <c r="K4554" s="1">
        <v>80.48</v>
      </c>
      <c r="M4554" s="10">
        <f t="array" ref="M4554">_xlfn.XLOOKUP(A4554,subscriptions!B4554:B10004,subscriptions!D4554:D10004)</f>
        <v>120</v>
      </c>
      <c r="N4554" s="10">
        <f t="array" ref="N4554">_xlfn.XLOOKUP(A4554,subscriptions!B4554:B10004,subscriptions!G4554:G10004)</f>
        <v>5</v>
      </c>
      <c r="O4554" s="10">
        <v>114.0</v>
      </c>
      <c r="P4554" s="10" t="str">
        <f t="array" ref="P4554">_xlfn.XLOOKUP(A4554,subscriptions!B4554:B10004,subscriptions!C4554:C10004)</f>
        <v>Residential</v>
      </c>
      <c r="Q4554" s="10" t="s">
        <v>194</v>
      </c>
      <c r="R4554" s="10" t="s">
        <v>212</v>
      </c>
      <c r="S4554" s="10" t="s">
        <v>407</v>
      </c>
    </row>
    <row r="4555">
      <c r="A4555" s="1" t="s">
        <v>5879</v>
      </c>
      <c r="B4555" s="1" t="s">
        <v>4509</v>
      </c>
      <c r="C4555" s="1" t="s">
        <v>764</v>
      </c>
      <c r="D4555" s="1" t="s">
        <v>153</v>
      </c>
      <c r="E4555" s="1" t="s">
        <v>219</v>
      </c>
      <c r="F4555" s="1" t="s">
        <v>971</v>
      </c>
      <c r="G4555" s="1" t="s">
        <v>19530</v>
      </c>
      <c r="H4555" s="1" t="s">
        <v>19531</v>
      </c>
      <c r="I4555" s="4">
        <v>84.1753587962963</v>
      </c>
      <c r="J4555" s="1">
        <v>3309.59</v>
      </c>
      <c r="K4555" s="1">
        <v>594.44</v>
      </c>
      <c r="M4555" s="10">
        <f t="array" ref="M4555">_xlfn.XLOOKUP(A4555,subscriptions!B4555:B10004,subscriptions!D4555:D10004)</f>
        <v>120</v>
      </c>
      <c r="N4555" s="10">
        <f t="array" ref="N4555">_xlfn.XLOOKUP(A4555,subscriptions!B4555:B10004,subscriptions!G4555:G10004)</f>
        <v>10</v>
      </c>
      <c r="O4555" s="10">
        <v>108.0</v>
      </c>
      <c r="P4555" s="10" t="str">
        <f t="array" ref="P4555">_xlfn.XLOOKUP(A4555,subscriptions!B4555:B10004,subscriptions!C4555:C10004)</f>
        <v>Residential</v>
      </c>
      <c r="Q4555" s="10" t="s">
        <v>128</v>
      </c>
      <c r="R4555" s="10" t="s">
        <v>212</v>
      </c>
      <c r="S4555" s="10" t="s">
        <v>1198</v>
      </c>
    </row>
    <row r="4556">
      <c r="A4556" s="1" t="s">
        <v>5880</v>
      </c>
      <c r="B4556" s="1" t="s">
        <v>1009</v>
      </c>
      <c r="C4556" s="1" t="s">
        <v>198</v>
      </c>
      <c r="D4556" s="1" t="s">
        <v>153</v>
      </c>
      <c r="E4556" s="1" t="s">
        <v>28</v>
      </c>
      <c r="F4556" s="1" t="s">
        <v>801</v>
      </c>
      <c r="G4556" s="1" t="s">
        <v>19532</v>
      </c>
      <c r="H4556" s="1" t="s">
        <v>19533</v>
      </c>
      <c r="I4556" s="4">
        <v>84.29965277777778</v>
      </c>
      <c r="J4556" s="1">
        <v>970.17</v>
      </c>
      <c r="K4556" s="1">
        <v>115.01</v>
      </c>
      <c r="M4556" s="10">
        <f t="array" ref="M4556">_xlfn.XLOOKUP(A4556,subscriptions!B4556:B10004,subscriptions!D4556:D10004)</f>
        <v>120</v>
      </c>
      <c r="N4556" s="10">
        <f t="array" ref="N4556">_xlfn.XLOOKUP(A4556,subscriptions!B4556:B10004,subscriptions!G4556:G10004)</f>
        <v>20</v>
      </c>
      <c r="O4556" s="10">
        <v>96.0</v>
      </c>
      <c r="P4556" s="10" t="str">
        <f t="array" ref="P4556">_xlfn.XLOOKUP(A4556,subscriptions!B4556:B10004,subscriptions!C4556:C10004)</f>
        <v>Residential</v>
      </c>
      <c r="Q4556" s="10" t="s">
        <v>128</v>
      </c>
      <c r="R4556" s="10" t="s">
        <v>148</v>
      </c>
      <c r="S4556" s="10" t="s">
        <v>522</v>
      </c>
    </row>
    <row r="4557">
      <c r="A4557" s="1" t="s">
        <v>5881</v>
      </c>
      <c r="B4557" s="1" t="s">
        <v>216</v>
      </c>
      <c r="C4557" s="1" t="s">
        <v>509</v>
      </c>
      <c r="D4557" s="1" t="s">
        <v>153</v>
      </c>
      <c r="E4557" s="1" t="s">
        <v>111</v>
      </c>
      <c r="F4557" s="1" t="s">
        <v>154</v>
      </c>
      <c r="G4557" s="1" t="s">
        <v>19534</v>
      </c>
      <c r="H4557" s="1" t="s">
        <v>19535</v>
      </c>
      <c r="I4557" s="4">
        <v>84.38159722222223</v>
      </c>
      <c r="J4557" s="1">
        <v>1297.2</v>
      </c>
      <c r="K4557" s="1">
        <v>216.71</v>
      </c>
      <c r="M4557" s="10">
        <f t="array" ref="M4557">_xlfn.XLOOKUP(A4557,subscriptions!B4557:B10004,subscriptions!D4557:D10004)</f>
        <v>50</v>
      </c>
      <c r="N4557" s="10">
        <f t="array" ref="N4557">_xlfn.XLOOKUP(A4557,subscriptions!B4557:B10004,subscriptions!G4557:G10004)</f>
        <v>0</v>
      </c>
      <c r="O4557" s="10">
        <v>50.0</v>
      </c>
      <c r="P4557" s="10" t="str">
        <f t="array" ref="P4557">_xlfn.XLOOKUP(A4557,subscriptions!B4557:B10004,subscriptions!C4557:C10004)</f>
        <v>Mini</v>
      </c>
      <c r="Q4557" s="10" t="s">
        <v>173</v>
      </c>
      <c r="R4557" s="10" t="s">
        <v>148</v>
      </c>
      <c r="S4557" s="10" t="s">
        <v>1789</v>
      </c>
    </row>
    <row r="4558">
      <c r="A4558" s="1" t="s">
        <v>5882</v>
      </c>
      <c r="B4558" s="1" t="s">
        <v>439</v>
      </c>
      <c r="C4558" s="1" t="s">
        <v>884</v>
      </c>
      <c r="D4558" s="1" t="s">
        <v>153</v>
      </c>
      <c r="E4558" s="1" t="s">
        <v>631</v>
      </c>
      <c r="F4558" s="1" t="s">
        <v>1115</v>
      </c>
      <c r="G4558" s="1" t="s">
        <v>19536</v>
      </c>
      <c r="H4558" s="1" t="s">
        <v>19537</v>
      </c>
      <c r="I4558" s="4">
        <v>84.17238425925926</v>
      </c>
      <c r="J4558" s="1">
        <v>1681.63</v>
      </c>
      <c r="K4558" s="1">
        <v>306.68</v>
      </c>
      <c r="M4558" s="10">
        <f t="array" ref="M4558">_xlfn.XLOOKUP(A4558,subscriptions!B4558:B10004,subscriptions!D4558:D10004)</f>
        <v>120</v>
      </c>
      <c r="N4558" s="10">
        <f t="array" ref="N4558">_xlfn.XLOOKUP(A4558,subscriptions!B4558:B10004,subscriptions!G4558:G10004)</f>
        <v>5</v>
      </c>
      <c r="O4558" s="10">
        <v>114.0</v>
      </c>
      <c r="P4558" s="10" t="str">
        <f t="array" ref="P4558">_xlfn.XLOOKUP(A4558,subscriptions!B4558:B10004,subscriptions!C4558:C10004)</f>
        <v>Residential</v>
      </c>
      <c r="Q4558" s="10" t="s">
        <v>194</v>
      </c>
      <c r="R4558" s="10" t="s">
        <v>212</v>
      </c>
      <c r="S4558" s="10" t="s">
        <v>1637</v>
      </c>
    </row>
    <row r="4559">
      <c r="A4559" s="1" t="s">
        <v>5883</v>
      </c>
      <c r="B4559" s="1" t="s">
        <v>1387</v>
      </c>
      <c r="C4559" s="1" t="s">
        <v>391</v>
      </c>
      <c r="D4559" s="1" t="s">
        <v>27</v>
      </c>
      <c r="E4559" s="1" t="s">
        <v>28</v>
      </c>
      <c r="F4559" s="1" t="s">
        <v>801</v>
      </c>
      <c r="G4559" s="1" t="s">
        <v>19538</v>
      </c>
      <c r="H4559" s="1" t="s">
        <v>19539</v>
      </c>
      <c r="I4559" s="4">
        <v>84.21554398148149</v>
      </c>
      <c r="J4559" s="1">
        <v>1754.78</v>
      </c>
      <c r="K4559" s="1">
        <v>263.61</v>
      </c>
      <c r="M4559" s="10">
        <f t="array" ref="M4559">_xlfn.XLOOKUP(A4559,subscriptions!B4559:B10004,subscriptions!D4559:D10004)</f>
        <v>120</v>
      </c>
      <c r="N4559" s="10">
        <f t="array" ref="N4559">_xlfn.XLOOKUP(A4559,subscriptions!B4559:B10004,subscriptions!G4559:G10004)</f>
        <v>10</v>
      </c>
      <c r="O4559" s="10">
        <v>108.0</v>
      </c>
      <c r="P4559" s="10" t="str">
        <f t="array" ref="P4559">_xlfn.XLOOKUP(A4559,subscriptions!B4559:B10004,subscriptions!C4559:C10004)</f>
        <v>Residential</v>
      </c>
      <c r="Q4559" s="10" t="s">
        <v>128</v>
      </c>
      <c r="R4559" s="10" t="s">
        <v>212</v>
      </c>
      <c r="S4559" s="10" t="s">
        <v>1212</v>
      </c>
    </row>
    <row r="4560">
      <c r="A4560" s="1" t="s">
        <v>5884</v>
      </c>
      <c r="B4560" s="1" t="s">
        <v>1099</v>
      </c>
      <c r="C4560" s="1" t="s">
        <v>786</v>
      </c>
      <c r="D4560" s="1" t="s">
        <v>153</v>
      </c>
      <c r="E4560" s="1" t="s">
        <v>262</v>
      </c>
      <c r="F4560" s="1" t="s">
        <v>2112</v>
      </c>
      <c r="G4560" s="1" t="s">
        <v>19540</v>
      </c>
      <c r="H4560" s="1" t="s">
        <v>19541</v>
      </c>
      <c r="I4560" s="4">
        <v>84.29453703703703</v>
      </c>
      <c r="J4560" s="1">
        <v>4076.66</v>
      </c>
      <c r="K4560" s="1">
        <v>786.03</v>
      </c>
      <c r="M4560" s="10">
        <f t="array" ref="M4560">_xlfn.XLOOKUP(A4560,subscriptions!B4560:B10004,subscriptions!D4560:D10004)</f>
        <v>80</v>
      </c>
      <c r="N4560" s="10">
        <f t="array" ref="N4560">_xlfn.XLOOKUP(A4560,subscriptions!B4560:B10004,subscriptions!G4560:G10004)</f>
        <v>20</v>
      </c>
      <c r="O4560" s="10">
        <v>64.0</v>
      </c>
      <c r="P4560" s="10" t="str">
        <f t="array" ref="P4560">_xlfn.XLOOKUP(A4560,subscriptions!B4560:B10004,subscriptions!C4560:C10004)</f>
        <v>Roam</v>
      </c>
      <c r="Q4560" s="10" t="s">
        <v>128</v>
      </c>
      <c r="R4560" s="10" t="s">
        <v>148</v>
      </c>
      <c r="S4560" s="10" t="s">
        <v>2075</v>
      </c>
    </row>
    <row r="4561">
      <c r="A4561" s="1" t="s">
        <v>5885</v>
      </c>
      <c r="B4561" s="1" t="s">
        <v>132</v>
      </c>
      <c r="C4561" s="1" t="s">
        <v>2483</v>
      </c>
      <c r="D4561" s="1" t="s">
        <v>27</v>
      </c>
      <c r="E4561" s="1" t="s">
        <v>28</v>
      </c>
      <c r="F4561" s="1" t="s">
        <v>3899</v>
      </c>
      <c r="G4561" s="1" t="s">
        <v>19542</v>
      </c>
      <c r="H4561" s="1" t="s">
        <v>19543</v>
      </c>
      <c r="I4561" s="4">
        <v>84.17315972222222</v>
      </c>
      <c r="J4561" s="1">
        <v>8738.63</v>
      </c>
      <c r="K4561" s="1">
        <v>862.4</v>
      </c>
      <c r="M4561" s="10">
        <f t="array" ref="M4561">_xlfn.XLOOKUP(A4561,subscriptions!B4561:B10004,subscriptions!D4561:D10004)</f>
        <v>120</v>
      </c>
      <c r="N4561" s="10">
        <f t="array" ref="N4561">_xlfn.XLOOKUP(A4561,subscriptions!B4561:B10004,subscriptions!G4561:G10004)</f>
        <v>0</v>
      </c>
      <c r="O4561" s="10">
        <v>120.0</v>
      </c>
      <c r="P4561" s="10" t="str">
        <f t="array" ref="P4561">_xlfn.XLOOKUP(A4561,subscriptions!B4561:B10004,subscriptions!C4561:C10004)</f>
        <v>Residential</v>
      </c>
      <c r="Q4561" s="10" t="s">
        <v>173</v>
      </c>
      <c r="R4561" s="10" t="s">
        <v>212</v>
      </c>
      <c r="S4561" s="10" t="s">
        <v>2630</v>
      </c>
    </row>
    <row r="4562">
      <c r="A4562" s="1" t="s">
        <v>5886</v>
      </c>
      <c r="B4562" s="1" t="s">
        <v>375</v>
      </c>
      <c r="C4562" s="1" t="s">
        <v>750</v>
      </c>
      <c r="D4562" s="1" t="s">
        <v>27</v>
      </c>
      <c r="E4562" s="1" t="s">
        <v>262</v>
      </c>
      <c r="F4562" s="1" t="s">
        <v>2985</v>
      </c>
      <c r="G4562" s="1" t="s">
        <v>19544</v>
      </c>
      <c r="H4562" s="1" t="s">
        <v>19545</v>
      </c>
      <c r="I4562" s="4">
        <v>84.29653935185185</v>
      </c>
      <c r="J4562" s="1">
        <v>1960.29</v>
      </c>
      <c r="K4562" s="1">
        <v>382.13</v>
      </c>
      <c r="M4562" s="10">
        <f t="array" ref="M4562">_xlfn.XLOOKUP(A4562,subscriptions!B4562:B10004,subscriptions!D4562:D10004)</f>
        <v>250</v>
      </c>
      <c r="N4562" s="10">
        <f t="array" ref="N4562">_xlfn.XLOOKUP(A4562,subscriptions!B4562:B10004,subscriptions!G4562:G10004)</f>
        <v>5</v>
      </c>
      <c r="O4562" s="10">
        <v>237.5</v>
      </c>
      <c r="P4562" s="10" t="str">
        <f t="array" ref="P4562">_xlfn.XLOOKUP(A4562,subscriptions!B4562:B10004,subscriptions!C4562:C10004)</f>
        <v>Business</v>
      </c>
      <c r="Q4562" s="10" t="s">
        <v>194</v>
      </c>
      <c r="R4562" s="10" t="s">
        <v>129</v>
      </c>
      <c r="S4562" s="10" t="s">
        <v>373</v>
      </c>
    </row>
    <row r="4563">
      <c r="A4563" s="1" t="s">
        <v>5887</v>
      </c>
      <c r="B4563" s="1" t="s">
        <v>1664</v>
      </c>
      <c r="C4563" s="1" t="s">
        <v>734</v>
      </c>
      <c r="D4563" s="1" t="s">
        <v>153</v>
      </c>
      <c r="E4563" s="1" t="s">
        <v>179</v>
      </c>
      <c r="F4563" s="1" t="s">
        <v>1760</v>
      </c>
      <c r="G4563" s="1" t="s">
        <v>19546</v>
      </c>
      <c r="H4563" s="1" t="s">
        <v>19547</v>
      </c>
      <c r="I4563" s="4">
        <v>84.38133101851852</v>
      </c>
      <c r="J4563" s="1">
        <v>557.88</v>
      </c>
      <c r="K4563" s="1">
        <v>59.64</v>
      </c>
      <c r="L4563" s="1">
        <v>100.0</v>
      </c>
      <c r="M4563" s="10">
        <f t="array" ref="M4563">_xlfn.XLOOKUP(A4563,subscriptions!B4563:B10004,subscriptions!D4563:D10004)</f>
        <v>120</v>
      </c>
      <c r="N4563" s="10">
        <f t="array" ref="N4563">_xlfn.XLOOKUP(A4563,subscriptions!B4563:B10004,subscriptions!G4563:G10004)</f>
        <v>10</v>
      </c>
      <c r="O4563" s="10">
        <v>108.0</v>
      </c>
      <c r="P4563" s="10" t="str">
        <f t="array" ref="P4563">_xlfn.XLOOKUP(A4563,subscriptions!B4563:B10004,subscriptions!C4563:C10004)</f>
        <v>Residential</v>
      </c>
      <c r="Q4563" s="10" t="s">
        <v>128</v>
      </c>
      <c r="R4563" s="10" t="s">
        <v>212</v>
      </c>
      <c r="S4563" s="10" t="s">
        <v>1789</v>
      </c>
    </row>
    <row r="4564">
      <c r="A4564" s="1" t="s">
        <v>5888</v>
      </c>
      <c r="B4564" s="1" t="s">
        <v>2788</v>
      </c>
      <c r="C4564" s="1" t="s">
        <v>1142</v>
      </c>
      <c r="D4564" s="1" t="s">
        <v>153</v>
      </c>
      <c r="E4564" s="1" t="s">
        <v>714</v>
      </c>
      <c r="F4564" s="1" t="s">
        <v>1730</v>
      </c>
      <c r="G4564" s="1" t="s">
        <v>19548</v>
      </c>
      <c r="H4564" s="1" t="s">
        <v>19549</v>
      </c>
      <c r="I4564" s="4">
        <v>84.29754629629629</v>
      </c>
      <c r="J4564" s="1">
        <v>3227.3</v>
      </c>
      <c r="K4564" s="1">
        <v>748.2</v>
      </c>
      <c r="M4564" s="10">
        <f t="array" ref="M4564">_xlfn.XLOOKUP(A4564,subscriptions!B4564:B10004,subscriptions!D4564:D10004)</f>
        <v>80</v>
      </c>
      <c r="N4564" s="10">
        <f t="array" ref="N4564">_xlfn.XLOOKUP(A4564,subscriptions!B4564:B10004,subscriptions!G4564:G10004)</f>
        <v>20</v>
      </c>
      <c r="O4564" s="10">
        <v>64.0</v>
      </c>
      <c r="P4564" s="10" t="str">
        <f t="array" ref="P4564">_xlfn.XLOOKUP(A4564,subscriptions!B4564:B10004,subscriptions!C4564:C10004)</f>
        <v>Roam</v>
      </c>
      <c r="Q4564" s="10" t="s">
        <v>128</v>
      </c>
      <c r="R4564" s="10" t="s">
        <v>148</v>
      </c>
      <c r="S4564" s="10" t="s">
        <v>407</v>
      </c>
    </row>
    <row r="4565">
      <c r="A4565" s="1" t="s">
        <v>5891</v>
      </c>
      <c r="B4565" s="1" t="s">
        <v>1527</v>
      </c>
      <c r="C4565" s="1" t="s">
        <v>330</v>
      </c>
      <c r="D4565" s="1" t="s">
        <v>153</v>
      </c>
      <c r="E4565" s="1" t="s">
        <v>179</v>
      </c>
      <c r="F4565" s="1" t="s">
        <v>844</v>
      </c>
      <c r="G4565" s="1" t="s">
        <v>19550</v>
      </c>
      <c r="H4565" s="1" t="s">
        <v>19551</v>
      </c>
      <c r="I4565" s="4">
        <v>84.37663194444444</v>
      </c>
      <c r="J4565" s="1">
        <v>125.71</v>
      </c>
      <c r="K4565" s="1">
        <v>38.89</v>
      </c>
      <c r="L4565" s="1">
        <v>100.0</v>
      </c>
      <c r="M4565" s="10">
        <f t="array" ref="M4565">_xlfn.XLOOKUP(A4565,subscriptions!B4565:B10004,subscriptions!D4565:D10004)</f>
        <v>250</v>
      </c>
      <c r="N4565" s="10">
        <f t="array" ref="N4565">_xlfn.XLOOKUP(A4565,subscriptions!B4565:B10004,subscriptions!G4565:G10004)</f>
        <v>0</v>
      </c>
      <c r="O4565" s="10">
        <v>250.0</v>
      </c>
      <c r="P4565" s="10" t="str">
        <f t="array" ref="P4565">_xlfn.XLOOKUP(A4565,subscriptions!B4565:B10004,subscriptions!C4565:C10004)</f>
        <v>Business</v>
      </c>
      <c r="Q4565" s="10" t="s">
        <v>173</v>
      </c>
      <c r="R4565" s="10" t="s">
        <v>129</v>
      </c>
      <c r="S4565" s="10" t="s">
        <v>3910</v>
      </c>
    </row>
    <row r="4566">
      <c r="A4566" s="1" t="s">
        <v>5892</v>
      </c>
      <c r="B4566" s="1" t="s">
        <v>686</v>
      </c>
      <c r="C4566" s="1" t="s">
        <v>1973</v>
      </c>
      <c r="D4566" s="1" t="s">
        <v>153</v>
      </c>
      <c r="E4566" s="1" t="s">
        <v>332</v>
      </c>
      <c r="F4566" s="1" t="s">
        <v>2415</v>
      </c>
      <c r="G4566" s="1" t="s">
        <v>19552</v>
      </c>
      <c r="H4566" s="1" t="s">
        <v>19553</v>
      </c>
      <c r="I4566" s="4">
        <v>84.20914351851852</v>
      </c>
      <c r="J4566" s="1">
        <v>444.15</v>
      </c>
      <c r="K4566" s="1">
        <v>78.89</v>
      </c>
      <c r="M4566" s="10">
        <f t="array" ref="M4566">_xlfn.XLOOKUP(A4566,subscriptions!B4566:B10004,subscriptions!D4566:D10004)</f>
        <v>250</v>
      </c>
      <c r="N4566" s="10">
        <f t="array" ref="N4566">_xlfn.XLOOKUP(A4566,subscriptions!B4566:B10004,subscriptions!G4566:G10004)</f>
        <v>5</v>
      </c>
      <c r="O4566" s="10">
        <v>237.5</v>
      </c>
      <c r="P4566" s="10" t="str">
        <f t="array" ref="P4566">_xlfn.XLOOKUP(A4566,subscriptions!B4566:B10004,subscriptions!C4566:C10004)</f>
        <v>Business</v>
      </c>
      <c r="Q4566" s="10" t="s">
        <v>194</v>
      </c>
      <c r="R4566" s="10" t="s">
        <v>129</v>
      </c>
      <c r="S4566" s="10" t="s">
        <v>1374</v>
      </c>
    </row>
    <row r="4567">
      <c r="A4567" s="1" t="s">
        <v>5893</v>
      </c>
      <c r="B4567" s="1" t="s">
        <v>700</v>
      </c>
      <c r="C4567" s="1" t="s">
        <v>218</v>
      </c>
      <c r="D4567" s="1" t="s">
        <v>153</v>
      </c>
      <c r="E4567" s="1" t="s">
        <v>332</v>
      </c>
      <c r="F4567" s="1" t="s">
        <v>736</v>
      </c>
      <c r="G4567" s="1" t="s">
        <v>19554</v>
      </c>
      <c r="H4567" s="1" t="s">
        <v>19555</v>
      </c>
      <c r="I4567" s="4">
        <v>84.41891203703703</v>
      </c>
      <c r="J4567" s="1">
        <v>3465.17</v>
      </c>
      <c r="K4567" s="1">
        <v>664.32</v>
      </c>
      <c r="M4567" s="10">
        <f t="array" ref="M4567">_xlfn.XLOOKUP(A4567,subscriptions!B4567:B10004,subscriptions!D4567:D10004)</f>
        <v>50</v>
      </c>
      <c r="N4567" s="10">
        <f t="array" ref="N4567">_xlfn.XLOOKUP(A4567,subscriptions!B4567:B10004,subscriptions!G4567:G10004)</f>
        <v>10</v>
      </c>
      <c r="O4567" s="10">
        <v>45.0</v>
      </c>
      <c r="P4567" s="10" t="str">
        <f t="array" ref="P4567">_xlfn.XLOOKUP(A4567,subscriptions!B4567:B10004,subscriptions!C4567:C10004)</f>
        <v>Mini</v>
      </c>
      <c r="Q4567" s="10" t="s">
        <v>128</v>
      </c>
      <c r="R4567" s="10" t="s">
        <v>148</v>
      </c>
      <c r="S4567" s="10" t="s">
        <v>1822</v>
      </c>
    </row>
    <row r="4568">
      <c r="A4568" s="1" t="s">
        <v>5894</v>
      </c>
      <c r="B4568" s="1" t="s">
        <v>1886</v>
      </c>
      <c r="C4568" s="1" t="s">
        <v>296</v>
      </c>
      <c r="D4568" s="1" t="s">
        <v>27</v>
      </c>
      <c r="E4568" s="1" t="s">
        <v>631</v>
      </c>
      <c r="F4568" s="1" t="s">
        <v>1084</v>
      </c>
      <c r="G4568" s="1" t="s">
        <v>19556</v>
      </c>
      <c r="H4568" s="1" t="s">
        <v>19557</v>
      </c>
      <c r="I4568" s="4">
        <v>84.21275462962963</v>
      </c>
      <c r="J4568" s="1">
        <v>493.96</v>
      </c>
      <c r="K4568" s="1">
        <v>51.16</v>
      </c>
      <c r="M4568" s="10">
        <f t="array" ref="M4568">_xlfn.XLOOKUP(A4568,subscriptions!B4568:B10004,subscriptions!D4568:D10004)</f>
        <v>120</v>
      </c>
      <c r="N4568" s="10">
        <f t="array" ref="N4568">_xlfn.XLOOKUP(A4568,subscriptions!B4568:B10004,subscriptions!G4568:G10004)</f>
        <v>20</v>
      </c>
      <c r="O4568" s="10">
        <v>96.0</v>
      </c>
      <c r="P4568" s="10" t="str">
        <f t="array" ref="P4568">_xlfn.XLOOKUP(A4568,subscriptions!B4568:B10004,subscriptions!C4568:C10004)</f>
        <v>Residential</v>
      </c>
      <c r="Q4568" s="10" t="s">
        <v>128</v>
      </c>
      <c r="R4568" s="10" t="s">
        <v>148</v>
      </c>
      <c r="S4568" s="10" t="s">
        <v>813</v>
      </c>
    </row>
    <row r="4569">
      <c r="A4569" s="1" t="s">
        <v>5895</v>
      </c>
      <c r="B4569" s="1" t="s">
        <v>1972</v>
      </c>
      <c r="C4569" s="1" t="s">
        <v>524</v>
      </c>
      <c r="D4569" s="1" t="s">
        <v>27</v>
      </c>
      <c r="E4569" s="1" t="s">
        <v>631</v>
      </c>
      <c r="F4569" s="1" t="s">
        <v>1084</v>
      </c>
      <c r="G4569" s="1" t="s">
        <v>19558</v>
      </c>
      <c r="H4569" s="1" t="s">
        <v>19559</v>
      </c>
      <c r="I4569" s="4">
        <v>84.33765046296297</v>
      </c>
      <c r="J4569" s="1">
        <v>423.94</v>
      </c>
      <c r="K4569" s="1">
        <v>64.64</v>
      </c>
      <c r="M4569" s="10">
        <f t="array" ref="M4569">_xlfn.XLOOKUP(A4569,subscriptions!B4569:B10004,subscriptions!D4569:D10004)</f>
        <v>120</v>
      </c>
      <c r="N4569" s="10">
        <f t="array" ref="N4569">_xlfn.XLOOKUP(A4569,subscriptions!B4569:B10004,subscriptions!G4569:G10004)</f>
        <v>0</v>
      </c>
      <c r="O4569" s="10">
        <v>120.0</v>
      </c>
      <c r="P4569" s="10" t="str">
        <f t="array" ref="P4569">_xlfn.XLOOKUP(A4569,subscriptions!B4569:B10004,subscriptions!C4569:C10004)</f>
        <v>Residential</v>
      </c>
      <c r="Q4569" s="10" t="s">
        <v>173</v>
      </c>
      <c r="R4569" s="10" t="s">
        <v>212</v>
      </c>
      <c r="S4569" s="10" t="s">
        <v>1961</v>
      </c>
    </row>
    <row r="4570">
      <c r="A4570" s="1" t="s">
        <v>5896</v>
      </c>
      <c r="B4570" s="1" t="s">
        <v>842</v>
      </c>
      <c r="C4570" s="1" t="s">
        <v>1347</v>
      </c>
      <c r="D4570" s="1" t="s">
        <v>27</v>
      </c>
      <c r="E4570" s="1" t="s">
        <v>631</v>
      </c>
      <c r="F4570" s="1" t="s">
        <v>2749</v>
      </c>
      <c r="G4570" s="1" t="s">
        <v>19560</v>
      </c>
      <c r="H4570" s="1" t="s">
        <v>19561</v>
      </c>
      <c r="I4570" s="4">
        <v>84.41814814814815</v>
      </c>
      <c r="J4570" s="1">
        <v>272.97</v>
      </c>
      <c r="K4570" s="1">
        <v>56.6</v>
      </c>
      <c r="M4570" s="10">
        <f t="array" ref="M4570">_xlfn.XLOOKUP(A4570,subscriptions!B4570:B10004,subscriptions!D4570:D10004)</f>
        <v>120</v>
      </c>
      <c r="N4570" s="10">
        <f t="array" ref="N4570">_xlfn.XLOOKUP(A4570,subscriptions!B4570:B10004,subscriptions!G4570:G10004)</f>
        <v>5</v>
      </c>
      <c r="O4570" s="10">
        <v>114.0</v>
      </c>
      <c r="P4570" s="10" t="str">
        <f t="array" ref="P4570">_xlfn.XLOOKUP(A4570,subscriptions!B4570:B10004,subscriptions!C4570:C10004)</f>
        <v>Residential</v>
      </c>
      <c r="Q4570" s="10" t="s">
        <v>194</v>
      </c>
      <c r="R4570" s="10" t="s">
        <v>212</v>
      </c>
      <c r="S4570" s="10" t="s">
        <v>3020</v>
      </c>
    </row>
    <row r="4571">
      <c r="A4571" s="1" t="s">
        <v>5897</v>
      </c>
      <c r="B4571" s="1" t="s">
        <v>763</v>
      </c>
      <c r="C4571" s="1" t="s">
        <v>1251</v>
      </c>
      <c r="D4571" s="1" t="s">
        <v>27</v>
      </c>
      <c r="E4571" s="1" t="s">
        <v>111</v>
      </c>
      <c r="F4571" s="1" t="s">
        <v>1362</v>
      </c>
      <c r="G4571" s="1" t="s">
        <v>19562</v>
      </c>
      <c r="H4571" s="1" t="s">
        <v>19563</v>
      </c>
      <c r="I4571" s="4">
        <v>84.21122685185185</v>
      </c>
      <c r="J4571" s="1">
        <v>2989.68</v>
      </c>
      <c r="K4571" s="1">
        <v>594.3</v>
      </c>
      <c r="M4571" s="10">
        <f t="array" ref="M4571">_xlfn.XLOOKUP(A4571,subscriptions!B4571:B10004,subscriptions!D4571:D10004)</f>
        <v>80</v>
      </c>
      <c r="N4571" s="10">
        <f t="array" ref="N4571">_xlfn.XLOOKUP(A4571,subscriptions!B4571:B10004,subscriptions!G4571:G10004)</f>
        <v>10</v>
      </c>
      <c r="O4571" s="10">
        <v>72.0</v>
      </c>
      <c r="P4571" s="10" t="str">
        <f t="array" ref="P4571">_xlfn.XLOOKUP(A4571,subscriptions!B4571:B10004,subscriptions!C4571:C10004)</f>
        <v>Roam</v>
      </c>
      <c r="Q4571" s="10" t="s">
        <v>128</v>
      </c>
      <c r="R4571" s="10" t="s">
        <v>148</v>
      </c>
      <c r="S4571" s="10" t="s">
        <v>438</v>
      </c>
    </row>
    <row r="4572">
      <c r="A4572" s="1" t="s">
        <v>5898</v>
      </c>
      <c r="B4572" s="1" t="s">
        <v>1173</v>
      </c>
      <c r="C4572" s="1" t="s">
        <v>764</v>
      </c>
      <c r="D4572" s="1" t="s">
        <v>27</v>
      </c>
      <c r="E4572" s="1" t="s">
        <v>262</v>
      </c>
      <c r="F4572" s="1" t="s">
        <v>4344</v>
      </c>
      <c r="G4572" s="1" t="s">
        <v>19564</v>
      </c>
      <c r="H4572" s="1" t="s">
        <v>19565</v>
      </c>
      <c r="I4572" s="4">
        <v>84.25306712962963</v>
      </c>
      <c r="J4572" s="1">
        <v>1089.9</v>
      </c>
      <c r="K4572" s="1">
        <v>271.33</v>
      </c>
      <c r="M4572" s="10">
        <f t="array" ref="M4572">_xlfn.XLOOKUP(A4572,subscriptions!B4572:B10004,subscriptions!D4572:D10004)</f>
        <v>120</v>
      </c>
      <c r="N4572" s="10">
        <f t="array" ref="N4572">_xlfn.XLOOKUP(A4572,subscriptions!B4572:B10004,subscriptions!G4572:G10004)</f>
        <v>20</v>
      </c>
      <c r="O4572" s="10">
        <v>96.0</v>
      </c>
      <c r="P4572" s="10" t="str">
        <f t="array" ref="P4572">_xlfn.XLOOKUP(A4572,subscriptions!B4572:B10004,subscriptions!C4572:C10004)</f>
        <v>Residential</v>
      </c>
      <c r="Q4572" s="10" t="s">
        <v>128</v>
      </c>
      <c r="R4572" s="10" t="s">
        <v>148</v>
      </c>
      <c r="S4572" s="10" t="s">
        <v>916</v>
      </c>
    </row>
    <row r="4573">
      <c r="A4573" s="1" t="s">
        <v>5899</v>
      </c>
      <c r="B4573" s="1" t="s">
        <v>150</v>
      </c>
      <c r="C4573" s="1" t="s">
        <v>556</v>
      </c>
      <c r="D4573" s="1" t="s">
        <v>153</v>
      </c>
      <c r="E4573" s="1" t="s">
        <v>179</v>
      </c>
      <c r="F4573" s="1" t="s">
        <v>181</v>
      </c>
      <c r="G4573" s="1" t="s">
        <v>19566</v>
      </c>
      <c r="H4573" s="1" t="s">
        <v>19567</v>
      </c>
      <c r="I4573" s="4">
        <v>84.29409722222222</v>
      </c>
      <c r="J4573" s="1">
        <v>1735.4</v>
      </c>
      <c r="K4573" s="1">
        <v>315.18</v>
      </c>
      <c r="L4573" s="1">
        <v>100.0</v>
      </c>
      <c r="M4573" s="10">
        <f t="array" ref="M4573">_xlfn.XLOOKUP(A4573,subscriptions!B4573:B10004,subscriptions!D4573:D10004)</f>
        <v>80</v>
      </c>
      <c r="N4573" s="10">
        <f t="array" ref="N4573">_xlfn.XLOOKUP(A4573,subscriptions!B4573:B10004,subscriptions!G4573:G10004)</f>
        <v>0</v>
      </c>
      <c r="O4573" s="10">
        <v>80.0</v>
      </c>
      <c r="P4573" s="10" t="str">
        <f t="array" ref="P4573">_xlfn.XLOOKUP(A4573,subscriptions!B4573:B10004,subscriptions!C4573:C10004)</f>
        <v>Roam</v>
      </c>
      <c r="Q4573" s="10" t="s">
        <v>173</v>
      </c>
      <c r="R4573" s="10" t="s">
        <v>148</v>
      </c>
      <c r="S4573" s="10" t="s">
        <v>1458</v>
      </c>
    </row>
    <row r="4574">
      <c r="A4574" s="1" t="s">
        <v>5902</v>
      </c>
      <c r="B4574" s="1" t="s">
        <v>2327</v>
      </c>
      <c r="C4574" s="1" t="s">
        <v>330</v>
      </c>
      <c r="D4574" s="1" t="s">
        <v>27</v>
      </c>
      <c r="E4574" s="1" t="s">
        <v>262</v>
      </c>
      <c r="F4574" s="1" t="s">
        <v>263</v>
      </c>
      <c r="G4574" s="1" t="s">
        <v>19568</v>
      </c>
      <c r="H4574" s="1" t="s">
        <v>19569</v>
      </c>
      <c r="I4574" s="4">
        <v>84.25856481481482</v>
      </c>
      <c r="J4574" s="1">
        <v>459.81</v>
      </c>
      <c r="K4574" s="1">
        <v>103.6</v>
      </c>
      <c r="M4574" s="10">
        <f t="array" ref="M4574">_xlfn.XLOOKUP(A4574,subscriptions!B4574:B10004,subscriptions!D4574:D10004)</f>
        <v>120</v>
      </c>
      <c r="N4574" s="10">
        <f t="array" ref="N4574">_xlfn.XLOOKUP(A4574,subscriptions!B4574:B10004,subscriptions!G4574:G10004)</f>
        <v>5</v>
      </c>
      <c r="O4574" s="10">
        <v>114.0</v>
      </c>
      <c r="P4574" s="10" t="str">
        <f t="array" ref="P4574">_xlfn.XLOOKUP(A4574,subscriptions!B4574:B10004,subscriptions!C4574:C10004)</f>
        <v>Residential</v>
      </c>
      <c r="Q4574" s="10" t="s">
        <v>194</v>
      </c>
      <c r="R4574" s="10" t="s">
        <v>212</v>
      </c>
      <c r="S4574" s="10" t="s">
        <v>4148</v>
      </c>
    </row>
    <row r="4575">
      <c r="A4575" s="1" t="s">
        <v>5903</v>
      </c>
      <c r="B4575" s="1" t="s">
        <v>1984</v>
      </c>
      <c r="C4575" s="1" t="s">
        <v>456</v>
      </c>
      <c r="D4575" s="1" t="s">
        <v>153</v>
      </c>
      <c r="E4575" s="1" t="s">
        <v>280</v>
      </c>
      <c r="F4575" s="1" t="s">
        <v>376</v>
      </c>
      <c r="G4575" s="1" t="s">
        <v>19570</v>
      </c>
      <c r="H4575" s="1" t="s">
        <v>19571</v>
      </c>
      <c r="I4575" s="4">
        <v>84.25239583333334</v>
      </c>
      <c r="J4575" s="1">
        <v>2178.48</v>
      </c>
      <c r="K4575" s="1">
        <v>394.8</v>
      </c>
      <c r="M4575" s="10">
        <f t="array" ref="M4575">_xlfn.XLOOKUP(A4575,subscriptions!B4575:B10004,subscriptions!D4575:D10004)</f>
        <v>120</v>
      </c>
      <c r="N4575" s="10">
        <f t="array" ref="N4575">_xlfn.XLOOKUP(A4575,subscriptions!B4575:B10004,subscriptions!G4575:G10004)</f>
        <v>10</v>
      </c>
      <c r="O4575" s="10">
        <v>108.0</v>
      </c>
      <c r="P4575" s="10" t="str">
        <f t="array" ref="P4575">_xlfn.XLOOKUP(A4575,subscriptions!B4575:B10004,subscriptions!C4575:C10004)</f>
        <v>Residential</v>
      </c>
      <c r="Q4575" s="10" t="s">
        <v>128</v>
      </c>
      <c r="R4575" s="10" t="s">
        <v>212</v>
      </c>
      <c r="S4575" s="10" t="s">
        <v>1008</v>
      </c>
    </row>
    <row r="4576">
      <c r="A4576" s="1" t="s">
        <v>5904</v>
      </c>
      <c r="B4576" s="1" t="s">
        <v>1009</v>
      </c>
      <c r="C4576" s="1" t="s">
        <v>296</v>
      </c>
      <c r="D4576" s="1" t="s">
        <v>153</v>
      </c>
      <c r="E4576" s="1" t="s">
        <v>280</v>
      </c>
      <c r="F4576" s="1" t="s">
        <v>1478</v>
      </c>
      <c r="G4576" s="1" t="s">
        <v>19572</v>
      </c>
      <c r="H4576" s="1" t="s">
        <v>19573</v>
      </c>
      <c r="I4576" s="4">
        <v>84.17432870370371</v>
      </c>
      <c r="J4576" s="1">
        <v>2190.71</v>
      </c>
      <c r="K4576" s="1">
        <v>495.92</v>
      </c>
      <c r="M4576" s="10">
        <f t="array" ref="M4576">_xlfn.XLOOKUP(A4576,subscriptions!B4576:B10004,subscriptions!D4576:D10004)</f>
        <v>80</v>
      </c>
      <c r="N4576" s="10">
        <f t="array" ref="N4576">_xlfn.XLOOKUP(A4576,subscriptions!B4576:B10004,subscriptions!G4576:G10004)</f>
        <v>20</v>
      </c>
      <c r="O4576" s="10">
        <v>64.0</v>
      </c>
      <c r="P4576" s="10" t="str">
        <f t="array" ref="P4576">_xlfn.XLOOKUP(A4576,subscriptions!B4576:B10004,subscriptions!C4576:C10004)</f>
        <v>Roam</v>
      </c>
      <c r="Q4576" s="10" t="s">
        <v>128</v>
      </c>
      <c r="R4576" s="10" t="s">
        <v>148</v>
      </c>
      <c r="S4576" s="10" t="s">
        <v>507</v>
      </c>
    </row>
    <row r="4577">
      <c r="A4577" s="1" t="s">
        <v>5905</v>
      </c>
      <c r="B4577" s="1" t="s">
        <v>236</v>
      </c>
      <c r="C4577" s="1" t="s">
        <v>764</v>
      </c>
      <c r="D4577" s="1" t="s">
        <v>153</v>
      </c>
      <c r="E4577" s="1" t="s">
        <v>28</v>
      </c>
      <c r="F4577" s="1" t="s">
        <v>2581</v>
      </c>
      <c r="G4577" s="1" t="s">
        <v>19574</v>
      </c>
      <c r="H4577" s="1" t="s">
        <v>19575</v>
      </c>
      <c r="I4577" s="4">
        <v>84.34042824074074</v>
      </c>
      <c r="J4577" s="1">
        <v>612.25</v>
      </c>
      <c r="K4577" s="1">
        <v>90.2</v>
      </c>
      <c r="M4577" s="10">
        <f t="array" ref="M4577">_xlfn.XLOOKUP(A4577,subscriptions!B4577:B10004,subscriptions!D4577:D10004)</f>
        <v>50</v>
      </c>
      <c r="N4577" s="10">
        <f t="array" ref="N4577">_xlfn.XLOOKUP(A4577,subscriptions!B4577:B10004,subscriptions!G4577:G10004)</f>
        <v>0</v>
      </c>
      <c r="O4577" s="10">
        <v>50.0</v>
      </c>
      <c r="P4577" s="10" t="str">
        <f t="array" ref="P4577">_xlfn.XLOOKUP(A4577,subscriptions!B4577:B10004,subscriptions!C4577:C10004)</f>
        <v>Mini</v>
      </c>
      <c r="Q4577" s="10" t="s">
        <v>173</v>
      </c>
      <c r="R4577" s="10" t="s">
        <v>148</v>
      </c>
      <c r="S4577" s="10" t="s">
        <v>616</v>
      </c>
    </row>
    <row r="4578">
      <c r="A4578" s="1" t="s">
        <v>5906</v>
      </c>
      <c r="B4578" s="1" t="s">
        <v>426</v>
      </c>
      <c r="C4578" s="1" t="s">
        <v>673</v>
      </c>
      <c r="D4578" s="1" t="s">
        <v>153</v>
      </c>
      <c r="E4578" s="1" t="s">
        <v>262</v>
      </c>
      <c r="F4578" s="1" t="s">
        <v>4344</v>
      </c>
      <c r="G4578" s="1" t="s">
        <v>19576</v>
      </c>
      <c r="H4578" s="1" t="s">
        <v>19577</v>
      </c>
      <c r="I4578" s="4">
        <v>84.2140625</v>
      </c>
      <c r="J4578" s="1">
        <v>843.19</v>
      </c>
      <c r="K4578" s="1">
        <v>101.39</v>
      </c>
      <c r="M4578" s="10">
        <f t="array" ref="M4578">_xlfn.XLOOKUP(A4578,subscriptions!B4578:B10004,subscriptions!D4578:D10004)</f>
        <v>50</v>
      </c>
      <c r="N4578" s="10">
        <f t="array" ref="N4578">_xlfn.XLOOKUP(A4578,subscriptions!B4578:B10004,subscriptions!G4578:G10004)</f>
        <v>5</v>
      </c>
      <c r="O4578" s="10">
        <v>47.5</v>
      </c>
      <c r="P4578" s="10" t="str">
        <f t="array" ref="P4578">_xlfn.XLOOKUP(A4578,subscriptions!B4578:B10004,subscriptions!C4578:C10004)</f>
        <v>Mini</v>
      </c>
      <c r="Q4578" s="10" t="s">
        <v>194</v>
      </c>
      <c r="R4578" s="10" t="s">
        <v>148</v>
      </c>
      <c r="S4578" s="10" t="s">
        <v>388</v>
      </c>
    </row>
    <row r="4579">
      <c r="A4579" s="1" t="s">
        <v>5907</v>
      </c>
      <c r="B4579" s="1" t="s">
        <v>1226</v>
      </c>
      <c r="C4579" s="1" t="s">
        <v>605</v>
      </c>
      <c r="D4579" s="1" t="s">
        <v>153</v>
      </c>
      <c r="E4579" s="1" t="s">
        <v>239</v>
      </c>
      <c r="F4579" s="1" t="s">
        <v>2076</v>
      </c>
      <c r="G4579" s="1" t="s">
        <v>19578</v>
      </c>
      <c r="H4579" s="1" t="s">
        <v>19579</v>
      </c>
      <c r="I4579" s="4">
        <v>84.29672453703704</v>
      </c>
      <c r="J4579" s="1">
        <v>403.0</v>
      </c>
      <c r="K4579" s="1">
        <v>91.04</v>
      </c>
      <c r="M4579" s="10">
        <f t="array" ref="M4579">_xlfn.XLOOKUP(A4579,subscriptions!B4579:B10004,subscriptions!D4579:D10004)</f>
        <v>80</v>
      </c>
      <c r="N4579" s="10">
        <f t="array" ref="N4579">_xlfn.XLOOKUP(A4579,subscriptions!B4579:B10004,subscriptions!G4579:G10004)</f>
        <v>10</v>
      </c>
      <c r="O4579" s="10">
        <v>72.0</v>
      </c>
      <c r="P4579" s="10" t="str">
        <f t="array" ref="P4579">_xlfn.XLOOKUP(A4579,subscriptions!B4579:B10004,subscriptions!C4579:C10004)</f>
        <v>Roam</v>
      </c>
      <c r="Q4579" s="10" t="s">
        <v>128</v>
      </c>
      <c r="R4579" s="10" t="s">
        <v>148</v>
      </c>
      <c r="S4579" s="10" t="s">
        <v>373</v>
      </c>
    </row>
    <row r="4580">
      <c r="A4580" s="1" t="s">
        <v>5908</v>
      </c>
      <c r="B4580" s="1" t="s">
        <v>4509</v>
      </c>
      <c r="C4580" s="1" t="s">
        <v>1100</v>
      </c>
      <c r="D4580" s="1" t="s">
        <v>153</v>
      </c>
      <c r="E4580" s="1" t="s">
        <v>280</v>
      </c>
      <c r="F4580" s="1" t="s">
        <v>2239</v>
      </c>
      <c r="G4580" s="1" t="s">
        <v>19580</v>
      </c>
      <c r="H4580" s="1" t="s">
        <v>19581</v>
      </c>
      <c r="I4580" s="4">
        <v>84.3787037037037</v>
      </c>
      <c r="J4580" s="1">
        <v>5680.03</v>
      </c>
      <c r="K4580" s="1">
        <v>598.67</v>
      </c>
      <c r="M4580" s="10">
        <f t="array" ref="M4580">_xlfn.XLOOKUP(A4580,subscriptions!B4580:B10004,subscriptions!D4580:D10004)</f>
        <v>80</v>
      </c>
      <c r="N4580" s="10">
        <f t="array" ref="N4580">_xlfn.XLOOKUP(A4580,subscriptions!B4580:B10004,subscriptions!G4580:G10004)</f>
        <v>20</v>
      </c>
      <c r="O4580" s="10">
        <v>64.0</v>
      </c>
      <c r="P4580" s="10" t="str">
        <f t="array" ref="P4580">_xlfn.XLOOKUP(A4580,subscriptions!B4580:B10004,subscriptions!C4580:C10004)</f>
        <v>Roam</v>
      </c>
      <c r="Q4580" s="10" t="s">
        <v>128</v>
      </c>
      <c r="R4580" s="10" t="s">
        <v>148</v>
      </c>
      <c r="S4580" s="10" t="s">
        <v>1622</v>
      </c>
    </row>
    <row r="4581">
      <c r="A4581" s="1" t="s">
        <v>5909</v>
      </c>
      <c r="B4581" s="1" t="s">
        <v>1262</v>
      </c>
      <c r="C4581" s="1" t="s">
        <v>673</v>
      </c>
      <c r="D4581" s="1" t="s">
        <v>27</v>
      </c>
      <c r="E4581" s="1" t="s">
        <v>332</v>
      </c>
      <c r="F4581" s="1" t="s">
        <v>427</v>
      </c>
      <c r="G4581" s="1" t="s">
        <v>19582</v>
      </c>
      <c r="H4581" s="1" t="s">
        <v>19583</v>
      </c>
      <c r="I4581" s="4">
        <v>84.29379629629629</v>
      </c>
      <c r="J4581" s="1">
        <v>1606.0</v>
      </c>
      <c r="K4581" s="1">
        <v>411.88</v>
      </c>
      <c r="M4581" s="10">
        <f t="array" ref="M4581">_xlfn.XLOOKUP(A4581,subscriptions!B4581:B10004,subscriptions!D4581:D10004)</f>
        <v>120</v>
      </c>
      <c r="N4581" s="10">
        <f t="array" ref="N4581">_xlfn.XLOOKUP(A4581,subscriptions!B4581:B10004,subscriptions!G4581:G10004)</f>
        <v>0</v>
      </c>
      <c r="O4581" s="10">
        <v>120.0</v>
      </c>
      <c r="P4581" s="10" t="str">
        <f t="array" ref="P4581">_xlfn.XLOOKUP(A4581,subscriptions!B4581:B10004,subscriptions!C4581:C10004)</f>
        <v>Residential</v>
      </c>
      <c r="Q4581" s="10" t="s">
        <v>173</v>
      </c>
      <c r="R4581" s="10" t="s">
        <v>212</v>
      </c>
      <c r="S4581" s="10" t="s">
        <v>1458</v>
      </c>
    </row>
    <row r="4582">
      <c r="A4582" s="1" t="s">
        <v>5910</v>
      </c>
      <c r="B4582" s="1" t="s">
        <v>329</v>
      </c>
      <c r="C4582" s="1" t="s">
        <v>871</v>
      </c>
      <c r="D4582" s="1" t="s">
        <v>27</v>
      </c>
      <c r="E4582" s="1" t="s">
        <v>111</v>
      </c>
      <c r="F4582" s="1" t="s">
        <v>1906</v>
      </c>
      <c r="G4582" s="1" t="s">
        <v>19584</v>
      </c>
      <c r="H4582" s="1" t="s">
        <v>19585</v>
      </c>
      <c r="I4582" s="4">
        <v>84.37854166666666</v>
      </c>
      <c r="J4582" s="1">
        <v>4139.56</v>
      </c>
      <c r="K4582" s="1">
        <v>380.72</v>
      </c>
      <c r="M4582" s="10">
        <f t="array" ref="M4582">_xlfn.XLOOKUP(A4582,subscriptions!B4582:B10004,subscriptions!D4582:D10004)</f>
        <v>80</v>
      </c>
      <c r="N4582" s="10">
        <f t="array" ref="N4582">_xlfn.XLOOKUP(A4582,subscriptions!B4582:B10004,subscriptions!G4582:G10004)</f>
        <v>5</v>
      </c>
      <c r="O4582" s="10">
        <v>76.0</v>
      </c>
      <c r="P4582" s="10" t="str">
        <f t="array" ref="P4582">_xlfn.XLOOKUP(A4582,subscriptions!B4582:B10004,subscriptions!C4582:C10004)</f>
        <v>Roam</v>
      </c>
      <c r="Q4582" s="10" t="s">
        <v>194</v>
      </c>
      <c r="R4582" s="10" t="s">
        <v>148</v>
      </c>
      <c r="S4582" s="10" t="s">
        <v>1622</v>
      </c>
    </row>
    <row r="4583">
      <c r="A4583" s="1" t="s">
        <v>5911</v>
      </c>
      <c r="B4583" s="1" t="s">
        <v>455</v>
      </c>
      <c r="C4583" s="1" t="s">
        <v>1388</v>
      </c>
      <c r="D4583" s="1" t="s">
        <v>27</v>
      </c>
      <c r="E4583" s="1" t="s">
        <v>179</v>
      </c>
      <c r="F4583" s="1" t="s">
        <v>4595</v>
      </c>
      <c r="G4583" s="1" t="s">
        <v>19586</v>
      </c>
      <c r="H4583" s="1" t="s">
        <v>19587</v>
      </c>
      <c r="I4583" s="4">
        <v>84.37644675925925</v>
      </c>
      <c r="J4583" s="1">
        <v>592.28</v>
      </c>
      <c r="K4583" s="1">
        <v>140.04</v>
      </c>
      <c r="L4583" s="1">
        <v>100.0</v>
      </c>
      <c r="M4583" s="10">
        <f t="array" ref="M4583">_xlfn.XLOOKUP(A4583,subscriptions!B4583:B10004,subscriptions!D4583:D10004)</f>
        <v>120</v>
      </c>
      <c r="N4583" s="10">
        <f t="array" ref="N4583">_xlfn.XLOOKUP(A4583,subscriptions!B4583:B10004,subscriptions!G4583:G10004)</f>
        <v>10</v>
      </c>
      <c r="O4583" s="10">
        <v>108.0</v>
      </c>
      <c r="P4583" s="10" t="str">
        <f t="array" ref="P4583">_xlfn.XLOOKUP(A4583,subscriptions!B4583:B10004,subscriptions!C4583:C10004)</f>
        <v>Residential</v>
      </c>
      <c r="Q4583" s="10" t="s">
        <v>128</v>
      </c>
      <c r="R4583" s="10" t="s">
        <v>212</v>
      </c>
      <c r="S4583" s="10" t="s">
        <v>3910</v>
      </c>
    </row>
    <row r="4584">
      <c r="A4584" s="1" t="s">
        <v>5912</v>
      </c>
      <c r="B4584" s="1" t="s">
        <v>645</v>
      </c>
      <c r="C4584" s="1" t="s">
        <v>1200</v>
      </c>
      <c r="D4584" s="1" t="s">
        <v>153</v>
      </c>
      <c r="E4584" s="1" t="s">
        <v>631</v>
      </c>
      <c r="F4584" s="1" t="s">
        <v>2549</v>
      </c>
      <c r="G4584" s="1" t="s">
        <v>19588</v>
      </c>
      <c r="H4584" s="1" t="s">
        <v>19589</v>
      </c>
      <c r="I4584" s="4">
        <v>84.25635416666667</v>
      </c>
      <c r="J4584" s="1">
        <v>2334.14</v>
      </c>
      <c r="K4584" s="1">
        <v>407.15</v>
      </c>
      <c r="M4584" s="10">
        <f t="array" ref="M4584">_xlfn.XLOOKUP(A4584,subscriptions!B4584:B10004,subscriptions!D4584:D10004)</f>
        <v>120</v>
      </c>
      <c r="N4584" s="10">
        <f t="array" ref="N4584">_xlfn.XLOOKUP(A4584,subscriptions!B4584:B10004,subscriptions!G4584:G10004)</f>
        <v>20</v>
      </c>
      <c r="O4584" s="10">
        <v>96.0</v>
      </c>
      <c r="P4584" s="10" t="str">
        <f t="array" ref="P4584">_xlfn.XLOOKUP(A4584,subscriptions!B4584:B10004,subscriptions!C4584:C10004)</f>
        <v>Residential</v>
      </c>
      <c r="Q4584" s="10" t="s">
        <v>128</v>
      </c>
      <c r="R4584" s="10" t="s">
        <v>148</v>
      </c>
      <c r="S4584" s="10" t="s">
        <v>130</v>
      </c>
    </row>
    <row r="4585">
      <c r="A4585" s="1" t="s">
        <v>5913</v>
      </c>
      <c r="B4585" s="1" t="s">
        <v>1460</v>
      </c>
      <c r="C4585" s="1" t="s">
        <v>2007</v>
      </c>
      <c r="D4585" s="1" t="s">
        <v>27</v>
      </c>
      <c r="E4585" s="1" t="s">
        <v>219</v>
      </c>
      <c r="F4585" s="1" t="s">
        <v>660</v>
      </c>
      <c r="G4585" s="1" t="s">
        <v>19590</v>
      </c>
      <c r="H4585" s="1" t="s">
        <v>19591</v>
      </c>
      <c r="I4585" s="4">
        <v>84.38061342592593</v>
      </c>
      <c r="J4585" s="1">
        <v>2227.75</v>
      </c>
      <c r="K4585" s="1">
        <v>243.59</v>
      </c>
      <c r="M4585" s="10">
        <f t="array" ref="M4585">_xlfn.XLOOKUP(A4585,subscriptions!B4585:B10004,subscriptions!D4585:D10004)</f>
        <v>250</v>
      </c>
      <c r="N4585" s="10">
        <f t="array" ref="N4585">_xlfn.XLOOKUP(A4585,subscriptions!B4585:B10004,subscriptions!G4585:G10004)</f>
        <v>0</v>
      </c>
      <c r="O4585" s="10">
        <v>250.0</v>
      </c>
      <c r="P4585" s="10" t="str">
        <f t="array" ref="P4585">_xlfn.XLOOKUP(A4585,subscriptions!B4585:B10004,subscriptions!C4585:C10004)</f>
        <v>Business</v>
      </c>
      <c r="Q4585" s="10" t="s">
        <v>173</v>
      </c>
      <c r="R4585" s="10" t="s">
        <v>129</v>
      </c>
      <c r="S4585" s="10" t="s">
        <v>762</v>
      </c>
    </row>
    <row r="4586">
      <c r="A4586" s="1" t="s">
        <v>5914</v>
      </c>
      <c r="B4586" s="1" t="s">
        <v>589</v>
      </c>
      <c r="C4586" s="1" t="s">
        <v>330</v>
      </c>
      <c r="D4586" s="1" t="s">
        <v>153</v>
      </c>
      <c r="E4586" s="1" t="s">
        <v>239</v>
      </c>
      <c r="F4586" s="1" t="s">
        <v>3181</v>
      </c>
      <c r="G4586" s="1" t="s">
        <v>19592</v>
      </c>
      <c r="H4586" s="1" t="s">
        <v>19593</v>
      </c>
      <c r="I4586" s="4">
        <v>84.29931712962963</v>
      </c>
      <c r="J4586" s="1">
        <v>1814.81</v>
      </c>
      <c r="K4586" s="1">
        <v>161.26</v>
      </c>
      <c r="M4586" s="10">
        <f t="array" ref="M4586">_xlfn.XLOOKUP(A4586,subscriptions!B4586:B10004,subscriptions!D4586:D10004)</f>
        <v>120</v>
      </c>
      <c r="N4586" s="10">
        <f t="array" ref="N4586">_xlfn.XLOOKUP(A4586,subscriptions!B4586:B10004,subscriptions!G4586:G10004)</f>
        <v>5</v>
      </c>
      <c r="O4586" s="10">
        <v>114.0</v>
      </c>
      <c r="P4586" s="10" t="str">
        <f t="array" ref="P4586">_xlfn.XLOOKUP(A4586,subscriptions!B4586:B10004,subscriptions!C4586:C10004)</f>
        <v>Residential</v>
      </c>
      <c r="Q4586" s="10" t="s">
        <v>194</v>
      </c>
      <c r="R4586" s="10" t="s">
        <v>212</v>
      </c>
      <c r="S4586" s="10" t="s">
        <v>522</v>
      </c>
    </row>
    <row r="4587">
      <c r="A4587" s="1" t="s">
        <v>5916</v>
      </c>
      <c r="B4587" s="1" t="s">
        <v>2534</v>
      </c>
      <c r="C4587" s="1" t="s">
        <v>110</v>
      </c>
      <c r="D4587" s="1" t="s">
        <v>153</v>
      </c>
      <c r="E4587" s="1" t="s">
        <v>631</v>
      </c>
      <c r="F4587" s="1" t="s">
        <v>922</v>
      </c>
      <c r="G4587" s="1" t="s">
        <v>19594</v>
      </c>
      <c r="H4587" s="1" t="s">
        <v>19595</v>
      </c>
      <c r="I4587" s="4">
        <v>84.17109953703704</v>
      </c>
      <c r="J4587" s="1">
        <v>5106.25</v>
      </c>
      <c r="K4587" s="1">
        <v>766.57</v>
      </c>
      <c r="M4587" s="10">
        <f t="array" ref="M4587">_xlfn.XLOOKUP(A4587,subscriptions!B4587:B10004,subscriptions!D4587:D10004)</f>
        <v>120</v>
      </c>
      <c r="N4587" s="10">
        <f t="array" ref="N4587">_xlfn.XLOOKUP(A4587,subscriptions!B4587:B10004,subscriptions!G4587:G10004)</f>
        <v>10</v>
      </c>
      <c r="O4587" s="10">
        <v>108.0</v>
      </c>
      <c r="P4587" s="10" t="str">
        <f t="array" ref="P4587">_xlfn.XLOOKUP(A4587,subscriptions!B4587:B10004,subscriptions!C4587:C10004)</f>
        <v>Residential</v>
      </c>
      <c r="Q4587" s="10" t="s">
        <v>128</v>
      </c>
      <c r="R4587" s="10" t="s">
        <v>212</v>
      </c>
      <c r="S4587" s="10" t="s">
        <v>310</v>
      </c>
    </row>
    <row r="4588">
      <c r="A4588" s="1" t="s">
        <v>5918</v>
      </c>
      <c r="B4588" s="1" t="s">
        <v>1226</v>
      </c>
      <c r="C4588" s="1" t="s">
        <v>3912</v>
      </c>
      <c r="D4588" s="1" t="s">
        <v>153</v>
      </c>
      <c r="E4588" s="1" t="s">
        <v>219</v>
      </c>
      <c r="F4588" s="1" t="s">
        <v>590</v>
      </c>
      <c r="G4588" s="1" t="s">
        <v>19596</v>
      </c>
      <c r="H4588" s="1" t="s">
        <v>19597</v>
      </c>
      <c r="I4588" s="4">
        <v>84.33916666666667</v>
      </c>
      <c r="J4588" s="1">
        <v>800.21</v>
      </c>
      <c r="K4588" s="1">
        <v>76.88</v>
      </c>
      <c r="M4588" s="10">
        <f t="array" ref="M4588">_xlfn.XLOOKUP(A4588,subscriptions!B4588:B10004,subscriptions!D4588:D10004)</f>
        <v>250</v>
      </c>
      <c r="N4588" s="10">
        <f t="array" ref="N4588">_xlfn.XLOOKUP(A4588,subscriptions!B4588:B10004,subscriptions!G4588:G10004)</f>
        <v>20</v>
      </c>
      <c r="O4588" s="10">
        <v>200.0</v>
      </c>
      <c r="P4588" s="10" t="str">
        <f t="array" ref="P4588">_xlfn.XLOOKUP(A4588,subscriptions!B4588:B10004,subscriptions!C4588:C10004)</f>
        <v>Business</v>
      </c>
      <c r="Q4588" s="10" t="s">
        <v>128</v>
      </c>
      <c r="R4588" s="10" t="s">
        <v>129</v>
      </c>
      <c r="S4588" s="10" t="s">
        <v>2016</v>
      </c>
    </row>
    <row r="4589">
      <c r="A4589" s="1" t="s">
        <v>5919</v>
      </c>
      <c r="B4589" s="1" t="s">
        <v>870</v>
      </c>
      <c r="C4589" s="1" t="s">
        <v>1477</v>
      </c>
      <c r="D4589" s="1" t="s">
        <v>153</v>
      </c>
      <c r="E4589" s="1" t="s">
        <v>714</v>
      </c>
      <c r="F4589" s="1" t="s">
        <v>3326</v>
      </c>
      <c r="G4589" s="1" t="s">
        <v>19598</v>
      </c>
      <c r="H4589" s="1" t="s">
        <v>19599</v>
      </c>
      <c r="I4589" s="4">
        <v>84.1703125</v>
      </c>
      <c r="J4589" s="1">
        <v>260.13</v>
      </c>
      <c r="K4589" s="1">
        <v>67.66</v>
      </c>
      <c r="M4589" s="10">
        <f t="array" ref="M4589">_xlfn.XLOOKUP(A4589,subscriptions!B4589:B10004,subscriptions!D4589:D10004)</f>
        <v>120</v>
      </c>
      <c r="N4589" s="10">
        <f t="array" ref="N4589">_xlfn.XLOOKUP(A4589,subscriptions!B4589:B10004,subscriptions!G4589:G10004)</f>
        <v>0</v>
      </c>
      <c r="O4589" s="10">
        <v>120.0</v>
      </c>
      <c r="P4589" s="10" t="str">
        <f t="array" ref="P4589">_xlfn.XLOOKUP(A4589,subscriptions!B4589:B10004,subscriptions!C4589:C10004)</f>
        <v>Residential</v>
      </c>
      <c r="Q4589" s="10" t="s">
        <v>173</v>
      </c>
      <c r="R4589" s="10" t="s">
        <v>212</v>
      </c>
      <c r="S4589" s="10" t="s">
        <v>2494</v>
      </c>
    </row>
    <row r="4590">
      <c r="A4590" s="1" t="s">
        <v>5920</v>
      </c>
      <c r="B4590" s="1" t="s">
        <v>4509</v>
      </c>
      <c r="C4590" s="1" t="s">
        <v>605</v>
      </c>
      <c r="D4590" s="1" t="s">
        <v>153</v>
      </c>
      <c r="E4590" s="1" t="s">
        <v>262</v>
      </c>
      <c r="F4590" s="1" t="s">
        <v>392</v>
      </c>
      <c r="G4590" s="1" t="s">
        <v>19600</v>
      </c>
      <c r="H4590" s="1" t="s">
        <v>19601</v>
      </c>
      <c r="I4590" s="4">
        <v>84.37810185185185</v>
      </c>
      <c r="J4590" s="1">
        <v>1720.78</v>
      </c>
      <c r="K4590" s="1">
        <v>341.06</v>
      </c>
      <c r="M4590" s="10">
        <f t="array" ref="M4590">_xlfn.XLOOKUP(A4590,subscriptions!B4590:B10004,subscriptions!D4590:D10004)</f>
        <v>120</v>
      </c>
      <c r="N4590" s="10">
        <f t="array" ref="N4590">_xlfn.XLOOKUP(A4590,subscriptions!B4590:B10004,subscriptions!G4590:G10004)</f>
        <v>5</v>
      </c>
      <c r="O4590" s="10">
        <v>114.0</v>
      </c>
      <c r="P4590" s="10" t="str">
        <f t="array" ref="P4590">_xlfn.XLOOKUP(A4590,subscriptions!B4590:B10004,subscriptions!C4590:C10004)</f>
        <v>Residential</v>
      </c>
      <c r="Q4590" s="10" t="s">
        <v>194</v>
      </c>
      <c r="R4590" s="10" t="s">
        <v>212</v>
      </c>
      <c r="S4590" s="10" t="s">
        <v>1302</v>
      </c>
    </row>
    <row r="4591">
      <c r="A4591" s="1" t="s">
        <v>5921</v>
      </c>
      <c r="B4591" s="1" t="s">
        <v>236</v>
      </c>
      <c r="C4591" s="1" t="s">
        <v>1833</v>
      </c>
      <c r="D4591" s="1" t="s">
        <v>153</v>
      </c>
      <c r="E4591" s="1" t="s">
        <v>28</v>
      </c>
      <c r="F4591" s="1" t="s">
        <v>2188</v>
      </c>
      <c r="G4591" s="1" t="s">
        <v>19602</v>
      </c>
      <c r="H4591" s="1" t="s">
        <v>19603</v>
      </c>
      <c r="I4591" s="4">
        <v>84.17304398148148</v>
      </c>
      <c r="J4591" s="1">
        <v>2010.17</v>
      </c>
      <c r="K4591" s="1">
        <v>265.43</v>
      </c>
      <c r="M4591" s="10">
        <f t="array" ref="M4591">_xlfn.XLOOKUP(A4591,subscriptions!B4591:B10004,subscriptions!D4591:D10004)</f>
        <v>80</v>
      </c>
      <c r="N4591" s="10">
        <f t="array" ref="N4591">_xlfn.XLOOKUP(A4591,subscriptions!B4591:B10004,subscriptions!G4591:G10004)</f>
        <v>10</v>
      </c>
      <c r="O4591" s="10">
        <v>72.0</v>
      </c>
      <c r="P4591" s="10" t="str">
        <f t="array" ref="P4591">_xlfn.XLOOKUP(A4591,subscriptions!B4591:B10004,subscriptions!C4591:C10004)</f>
        <v>Roam</v>
      </c>
      <c r="Q4591" s="10" t="s">
        <v>128</v>
      </c>
      <c r="R4591" s="10" t="s">
        <v>148</v>
      </c>
      <c r="S4591" s="10" t="s">
        <v>2630</v>
      </c>
    </row>
    <row r="4592">
      <c r="A4592" s="1" t="s">
        <v>5922</v>
      </c>
      <c r="B4592" s="1" t="s">
        <v>1262</v>
      </c>
      <c r="C4592" s="1" t="s">
        <v>3912</v>
      </c>
      <c r="D4592" s="1" t="s">
        <v>27</v>
      </c>
      <c r="E4592" s="1" t="s">
        <v>239</v>
      </c>
      <c r="F4592" s="1" t="s">
        <v>2364</v>
      </c>
      <c r="G4592" s="1" t="s">
        <v>19604</v>
      </c>
      <c r="H4592" s="1" t="s">
        <v>19605</v>
      </c>
      <c r="I4592" s="4">
        <v>84.29315972222223</v>
      </c>
      <c r="J4592" s="1">
        <v>1333.71</v>
      </c>
      <c r="K4592" s="1">
        <v>290.74</v>
      </c>
      <c r="M4592" s="10">
        <f t="array" ref="M4592">_xlfn.XLOOKUP(A4592,subscriptions!B4592:B10004,subscriptions!D4592:D10004)</f>
        <v>80</v>
      </c>
      <c r="N4592" s="10">
        <f t="array" ref="N4592">_xlfn.XLOOKUP(A4592,subscriptions!B4592:B10004,subscriptions!G4592:G10004)</f>
        <v>20</v>
      </c>
      <c r="O4592" s="10">
        <v>64.0</v>
      </c>
      <c r="P4592" s="10" t="str">
        <f t="array" ref="P4592">_xlfn.XLOOKUP(A4592,subscriptions!B4592:B10004,subscriptions!C4592:C10004)</f>
        <v>Roam</v>
      </c>
      <c r="Q4592" s="10" t="s">
        <v>128</v>
      </c>
      <c r="R4592" s="10" t="s">
        <v>148</v>
      </c>
      <c r="S4592" s="10" t="s">
        <v>1779</v>
      </c>
    </row>
    <row r="4593">
      <c r="A4593" s="1" t="s">
        <v>5923</v>
      </c>
      <c r="B4593" s="1" t="s">
        <v>2788</v>
      </c>
      <c r="C4593" s="1" t="s">
        <v>734</v>
      </c>
      <c r="D4593" s="1" t="s">
        <v>153</v>
      </c>
      <c r="E4593" s="1" t="s">
        <v>714</v>
      </c>
      <c r="F4593" s="1" t="s">
        <v>3326</v>
      </c>
      <c r="G4593" s="1" t="s">
        <v>19606</v>
      </c>
      <c r="H4593" s="1" t="s">
        <v>19607</v>
      </c>
      <c r="I4593" s="4">
        <v>84.2987962962963</v>
      </c>
      <c r="J4593" s="1">
        <v>397.55</v>
      </c>
      <c r="K4593" s="1">
        <v>98.33</v>
      </c>
      <c r="M4593" s="10">
        <f t="array" ref="M4593">_xlfn.XLOOKUP(A4593,subscriptions!B4593:B10004,subscriptions!D4593:D10004)</f>
        <v>120</v>
      </c>
      <c r="N4593" s="10">
        <f t="array" ref="N4593">_xlfn.XLOOKUP(A4593,subscriptions!B4593:B10004,subscriptions!G4593:G10004)</f>
        <v>0</v>
      </c>
      <c r="O4593" s="10">
        <v>120.0</v>
      </c>
      <c r="P4593" s="10" t="str">
        <f t="array" ref="P4593">_xlfn.XLOOKUP(A4593,subscriptions!B4593:B10004,subscriptions!C4593:C10004)</f>
        <v>Residential</v>
      </c>
      <c r="Q4593" s="10" t="s">
        <v>173</v>
      </c>
      <c r="R4593" s="10" t="s">
        <v>212</v>
      </c>
      <c r="S4593" s="10" t="s">
        <v>276</v>
      </c>
    </row>
    <row r="4594">
      <c r="A4594" s="1" t="s">
        <v>5924</v>
      </c>
      <c r="B4594" s="1" t="s">
        <v>589</v>
      </c>
      <c r="C4594" s="1" t="s">
        <v>524</v>
      </c>
      <c r="D4594" s="1" t="s">
        <v>153</v>
      </c>
      <c r="E4594" s="1" t="s">
        <v>28</v>
      </c>
      <c r="F4594" s="1" t="s">
        <v>2188</v>
      </c>
      <c r="G4594" s="1" t="s">
        <v>19608</v>
      </c>
      <c r="H4594" s="1" t="s">
        <v>19609</v>
      </c>
      <c r="I4594" s="4">
        <v>84.25569444444444</v>
      </c>
      <c r="J4594" s="1">
        <v>1103.15</v>
      </c>
      <c r="K4594" s="1">
        <v>126.12</v>
      </c>
      <c r="M4594" s="10">
        <f t="array" ref="M4594">_xlfn.XLOOKUP(A4594,subscriptions!B4594:B10004,subscriptions!D4594:D10004)</f>
        <v>50</v>
      </c>
      <c r="N4594" s="10">
        <f t="array" ref="N4594">_xlfn.XLOOKUP(A4594,subscriptions!B4594:B10004,subscriptions!G4594:G10004)</f>
        <v>5</v>
      </c>
      <c r="O4594" s="10">
        <v>47.5</v>
      </c>
      <c r="P4594" s="10" t="str">
        <f t="array" ref="P4594">_xlfn.XLOOKUP(A4594,subscriptions!B4594:B10004,subscriptions!C4594:C10004)</f>
        <v>Mini</v>
      </c>
      <c r="Q4594" s="10" t="s">
        <v>194</v>
      </c>
      <c r="R4594" s="10" t="s">
        <v>148</v>
      </c>
      <c r="S4594" s="10" t="s">
        <v>1156</v>
      </c>
    </row>
    <row r="4595">
      <c r="A4595" s="1" t="s">
        <v>5925</v>
      </c>
      <c r="B4595" s="1" t="s">
        <v>1317</v>
      </c>
      <c r="C4595" s="1" t="s">
        <v>1251</v>
      </c>
      <c r="D4595" s="1" t="s">
        <v>27</v>
      </c>
      <c r="E4595" s="1" t="s">
        <v>332</v>
      </c>
      <c r="F4595" s="1" t="s">
        <v>788</v>
      </c>
      <c r="G4595" s="1" t="s">
        <v>19610</v>
      </c>
      <c r="H4595" s="1" t="s">
        <v>19611</v>
      </c>
      <c r="I4595" s="4">
        <v>84.3404861111111</v>
      </c>
      <c r="J4595" s="1">
        <v>611.36</v>
      </c>
      <c r="K4595" s="1">
        <v>94.02</v>
      </c>
      <c r="M4595" s="10">
        <f t="array" ref="M4595">_xlfn.XLOOKUP(A4595,subscriptions!B4595:B10004,subscriptions!D4595:D10004)</f>
        <v>120</v>
      </c>
      <c r="N4595" s="10">
        <f t="array" ref="N4595">_xlfn.XLOOKUP(A4595,subscriptions!B4595:B10004,subscriptions!G4595:G10004)</f>
        <v>10</v>
      </c>
      <c r="O4595" s="10">
        <v>108.0</v>
      </c>
      <c r="P4595" s="10" t="str">
        <f t="array" ref="P4595">_xlfn.XLOOKUP(A4595,subscriptions!B4595:B10004,subscriptions!C4595:C10004)</f>
        <v>Residential</v>
      </c>
      <c r="Q4595" s="10" t="s">
        <v>128</v>
      </c>
      <c r="R4595" s="10" t="s">
        <v>212</v>
      </c>
      <c r="S4595" s="10" t="s">
        <v>616</v>
      </c>
    </row>
    <row r="4596">
      <c r="A4596" s="1" t="s">
        <v>5926</v>
      </c>
      <c r="B4596" s="1" t="s">
        <v>1226</v>
      </c>
      <c r="C4596" s="1" t="s">
        <v>884</v>
      </c>
      <c r="D4596" s="1" t="s">
        <v>153</v>
      </c>
      <c r="E4596" s="1" t="s">
        <v>179</v>
      </c>
      <c r="F4596" s="1" t="s">
        <v>1045</v>
      </c>
      <c r="G4596" s="1" t="s">
        <v>19612</v>
      </c>
      <c r="H4596" s="1" t="s">
        <v>19613</v>
      </c>
      <c r="I4596" s="4">
        <v>84.21204861111111</v>
      </c>
      <c r="J4596" s="1">
        <v>886.53</v>
      </c>
      <c r="K4596" s="1">
        <v>126.79</v>
      </c>
      <c r="L4596" s="1">
        <v>100.0</v>
      </c>
      <c r="M4596" s="10">
        <f t="array" ref="M4596">_xlfn.XLOOKUP(A4596,subscriptions!B4596:B10004,subscriptions!D4596:D10004)</f>
        <v>50</v>
      </c>
      <c r="N4596" s="10">
        <f t="array" ref="N4596">_xlfn.XLOOKUP(A4596,subscriptions!B4596:B10004,subscriptions!G4596:G10004)</f>
        <v>20</v>
      </c>
      <c r="O4596" s="10">
        <v>40.0</v>
      </c>
      <c r="P4596" s="10" t="str">
        <f t="array" ref="P4596">_xlfn.XLOOKUP(A4596,subscriptions!B4596:B10004,subscriptions!C4596:C10004)</f>
        <v>Mini</v>
      </c>
      <c r="Q4596" s="10" t="s">
        <v>128</v>
      </c>
      <c r="R4596" s="10" t="s">
        <v>148</v>
      </c>
      <c r="S4596" s="10" t="s">
        <v>857</v>
      </c>
    </row>
    <row r="4597">
      <c r="A4597" s="1" t="s">
        <v>5927</v>
      </c>
      <c r="B4597" s="1" t="s">
        <v>295</v>
      </c>
      <c r="C4597" s="1" t="s">
        <v>673</v>
      </c>
      <c r="D4597" s="1" t="s">
        <v>153</v>
      </c>
      <c r="E4597" s="1" t="s">
        <v>262</v>
      </c>
      <c r="F4597" s="1" t="s">
        <v>2112</v>
      </c>
      <c r="G4597" s="1" t="s">
        <v>19614</v>
      </c>
      <c r="H4597" s="1" t="s">
        <v>19615</v>
      </c>
      <c r="I4597" s="4">
        <v>84.21684027777778</v>
      </c>
      <c r="J4597" s="1">
        <v>1604.38</v>
      </c>
      <c r="K4597" s="1">
        <v>136.03</v>
      </c>
      <c r="M4597" s="10">
        <f t="array" ref="M4597">_xlfn.XLOOKUP(A4597,subscriptions!B4597:B10004,subscriptions!D4597:D10004)</f>
        <v>120</v>
      </c>
      <c r="N4597" s="10">
        <f t="array" ref="N4597">_xlfn.XLOOKUP(A4597,subscriptions!B4597:B10004,subscriptions!G4597:G10004)</f>
        <v>0</v>
      </c>
      <c r="O4597" s="10">
        <v>120.0</v>
      </c>
      <c r="P4597" s="10" t="str">
        <f t="array" ref="P4597">_xlfn.XLOOKUP(A4597,subscriptions!B4597:B10004,subscriptions!C4597:C10004)</f>
        <v>Residential</v>
      </c>
      <c r="Q4597" s="10" t="s">
        <v>173</v>
      </c>
      <c r="R4597" s="10" t="s">
        <v>212</v>
      </c>
      <c r="S4597" s="10" t="s">
        <v>453</v>
      </c>
    </row>
    <row r="4598">
      <c r="A4598" s="1" t="s">
        <v>5928</v>
      </c>
      <c r="B4598" s="1" t="s">
        <v>1157</v>
      </c>
      <c r="C4598" s="1" t="s">
        <v>871</v>
      </c>
      <c r="D4598" s="1" t="s">
        <v>27</v>
      </c>
      <c r="E4598" s="1" t="s">
        <v>631</v>
      </c>
      <c r="F4598" s="1" t="s">
        <v>922</v>
      </c>
      <c r="G4598" s="1" t="s">
        <v>19616</v>
      </c>
      <c r="H4598" s="1" t="s">
        <v>19617</v>
      </c>
      <c r="I4598" s="4">
        <v>84.2534837962963</v>
      </c>
      <c r="J4598" s="1">
        <v>2101.0</v>
      </c>
      <c r="K4598" s="1">
        <v>485.12</v>
      </c>
      <c r="M4598" s="10">
        <f t="array" ref="M4598">_xlfn.XLOOKUP(A4598,subscriptions!B4598:B10004,subscriptions!D4598:D10004)</f>
        <v>80</v>
      </c>
      <c r="N4598" s="10">
        <f t="array" ref="N4598">_xlfn.XLOOKUP(A4598,subscriptions!B4598:B10004,subscriptions!G4598:G10004)</f>
        <v>5</v>
      </c>
      <c r="O4598" s="10">
        <v>76.0</v>
      </c>
      <c r="P4598" s="10" t="str">
        <f t="array" ref="P4598">_xlfn.XLOOKUP(A4598,subscriptions!B4598:B10004,subscriptions!C4598:C10004)</f>
        <v>Roam</v>
      </c>
      <c r="Q4598" s="10" t="s">
        <v>194</v>
      </c>
      <c r="R4598" s="10" t="s">
        <v>148</v>
      </c>
      <c r="S4598" s="10" t="s">
        <v>1832</v>
      </c>
    </row>
    <row r="4599">
      <c r="A4599" s="1" t="s">
        <v>5929</v>
      </c>
      <c r="B4599" s="1" t="s">
        <v>700</v>
      </c>
      <c r="C4599" s="1" t="s">
        <v>1415</v>
      </c>
      <c r="D4599" s="1" t="s">
        <v>153</v>
      </c>
      <c r="E4599" s="1" t="s">
        <v>280</v>
      </c>
      <c r="F4599" s="1" t="s">
        <v>1478</v>
      </c>
      <c r="G4599" s="1" t="s">
        <v>19618</v>
      </c>
      <c r="H4599" s="1" t="s">
        <v>19619</v>
      </c>
      <c r="I4599" s="4">
        <v>84.2153587962963</v>
      </c>
      <c r="J4599" s="1">
        <v>446.39</v>
      </c>
      <c r="K4599" s="1">
        <v>84.17</v>
      </c>
      <c r="M4599" s="10">
        <f t="array" ref="M4599">_xlfn.XLOOKUP(A4599,subscriptions!B4599:B10004,subscriptions!D4599:D10004)</f>
        <v>120</v>
      </c>
      <c r="N4599" s="10">
        <f t="array" ref="N4599">_xlfn.XLOOKUP(A4599,subscriptions!B4599:B10004,subscriptions!G4599:G10004)</f>
        <v>10</v>
      </c>
      <c r="O4599" s="10">
        <v>108.0</v>
      </c>
      <c r="P4599" s="10" t="str">
        <f t="array" ref="P4599">_xlfn.XLOOKUP(A4599,subscriptions!B4599:B10004,subscriptions!C4599:C10004)</f>
        <v>Residential</v>
      </c>
      <c r="Q4599" s="10" t="s">
        <v>128</v>
      </c>
      <c r="R4599" s="10" t="s">
        <v>212</v>
      </c>
      <c r="S4599" s="10" t="s">
        <v>1212</v>
      </c>
    </row>
    <row r="4600">
      <c r="A4600" s="1" t="s">
        <v>5930</v>
      </c>
      <c r="B4600" s="1" t="s">
        <v>409</v>
      </c>
      <c r="C4600" s="1" t="s">
        <v>734</v>
      </c>
      <c r="D4600" s="1" t="s">
        <v>27</v>
      </c>
      <c r="E4600" s="1" t="s">
        <v>332</v>
      </c>
      <c r="F4600" s="1" t="s">
        <v>2415</v>
      </c>
      <c r="G4600" s="1" t="s">
        <v>19620</v>
      </c>
      <c r="H4600" s="1" t="s">
        <v>19621</v>
      </c>
      <c r="I4600" s="4">
        <v>84.29533564814815</v>
      </c>
      <c r="J4600" s="1">
        <v>829.61</v>
      </c>
      <c r="K4600" s="1">
        <v>87.87</v>
      </c>
      <c r="M4600" s="10">
        <f t="array" ref="M4600">_xlfn.XLOOKUP(A4600,subscriptions!B4600:B10004,subscriptions!D4600:D10004)</f>
        <v>80</v>
      </c>
      <c r="N4600" s="10">
        <f t="array" ref="N4600">_xlfn.XLOOKUP(A4600,subscriptions!B4600:B10004,subscriptions!G4600:G10004)</f>
        <v>20</v>
      </c>
      <c r="O4600" s="10">
        <v>64.0</v>
      </c>
      <c r="P4600" s="10" t="str">
        <f t="array" ref="P4600">_xlfn.XLOOKUP(A4600,subscriptions!B4600:B10004,subscriptions!C4600:C10004)</f>
        <v>Roam</v>
      </c>
      <c r="Q4600" s="10" t="s">
        <v>128</v>
      </c>
      <c r="R4600" s="10" t="s">
        <v>148</v>
      </c>
      <c r="S4600" s="10" t="s">
        <v>1026</v>
      </c>
    </row>
    <row r="4601">
      <c r="A4601" s="1" t="s">
        <v>5931</v>
      </c>
      <c r="B4601" s="1" t="s">
        <v>842</v>
      </c>
      <c r="C4601" s="1" t="s">
        <v>2007</v>
      </c>
      <c r="D4601" s="1" t="s">
        <v>27</v>
      </c>
      <c r="E4601" s="1" t="s">
        <v>111</v>
      </c>
      <c r="F4601" s="1" t="s">
        <v>1227</v>
      </c>
      <c r="G4601" s="1" t="s">
        <v>19622</v>
      </c>
      <c r="H4601" s="1" t="s">
        <v>19623</v>
      </c>
      <c r="I4601" s="4">
        <v>84.29685185185186</v>
      </c>
      <c r="J4601" s="1">
        <v>520.34</v>
      </c>
      <c r="K4601" s="1">
        <v>78.7</v>
      </c>
      <c r="M4601" s="10">
        <f t="array" ref="M4601">_xlfn.XLOOKUP(A4601,subscriptions!B4601:B10004,subscriptions!D4601:D10004)</f>
        <v>120</v>
      </c>
      <c r="N4601" s="10">
        <f t="array" ref="N4601">_xlfn.XLOOKUP(A4601,subscriptions!B4601:B10004,subscriptions!G4601:G10004)</f>
        <v>0</v>
      </c>
      <c r="O4601" s="10">
        <v>120.0</v>
      </c>
      <c r="P4601" s="10" t="str">
        <f t="array" ref="P4601">_xlfn.XLOOKUP(A4601,subscriptions!B4601:B10004,subscriptions!C4601:C10004)</f>
        <v>Residential</v>
      </c>
      <c r="Q4601" s="10" t="s">
        <v>173</v>
      </c>
      <c r="R4601" s="10" t="s">
        <v>212</v>
      </c>
      <c r="S4601" s="10" t="s">
        <v>373</v>
      </c>
    </row>
    <row r="4602">
      <c r="A4602" s="1" t="s">
        <v>5932</v>
      </c>
      <c r="B4602" s="1" t="s">
        <v>329</v>
      </c>
      <c r="C4602" s="1" t="s">
        <v>198</v>
      </c>
      <c r="D4602" s="1" t="s">
        <v>27</v>
      </c>
      <c r="E4602" s="1" t="s">
        <v>332</v>
      </c>
      <c r="F4602" s="1" t="s">
        <v>1028</v>
      </c>
      <c r="G4602" s="1" t="s">
        <v>19624</v>
      </c>
      <c r="H4602" s="1" t="s">
        <v>19625</v>
      </c>
      <c r="I4602" s="4">
        <v>84.34130787037037</v>
      </c>
      <c r="J4602" s="1">
        <v>382.15</v>
      </c>
      <c r="K4602" s="1">
        <v>63.01</v>
      </c>
      <c r="M4602" s="10">
        <f t="array" ref="M4602">_xlfn.XLOOKUP(A4602,subscriptions!B4602:B10004,subscriptions!D4602:D10004)</f>
        <v>120</v>
      </c>
      <c r="N4602" s="10">
        <f t="array" ref="N4602">_xlfn.XLOOKUP(A4602,subscriptions!B4602:B10004,subscriptions!G4602:G10004)</f>
        <v>5</v>
      </c>
      <c r="O4602" s="10">
        <v>114.0</v>
      </c>
      <c r="P4602" s="10" t="str">
        <f t="array" ref="P4602">_xlfn.XLOOKUP(A4602,subscriptions!B4602:B10004,subscriptions!C4602:C10004)</f>
        <v>Residential</v>
      </c>
      <c r="Q4602" s="10" t="s">
        <v>194</v>
      </c>
      <c r="R4602" s="10" t="s">
        <v>212</v>
      </c>
      <c r="S4602" s="10" t="s">
        <v>259</v>
      </c>
    </row>
    <row r="4603">
      <c r="A4603" s="1" t="s">
        <v>5933</v>
      </c>
      <c r="B4603" s="1" t="s">
        <v>1984</v>
      </c>
      <c r="C4603" s="1" t="s">
        <v>198</v>
      </c>
      <c r="D4603" s="1" t="s">
        <v>153</v>
      </c>
      <c r="E4603" s="1" t="s">
        <v>631</v>
      </c>
      <c r="F4603" s="1" t="s">
        <v>2495</v>
      </c>
      <c r="G4603" s="1" t="s">
        <v>19626</v>
      </c>
      <c r="H4603" s="1" t="s">
        <v>19627</v>
      </c>
      <c r="I4603" s="4">
        <v>84.20936342592593</v>
      </c>
      <c r="J4603" s="1">
        <v>2344.47</v>
      </c>
      <c r="K4603" s="1">
        <v>355.71</v>
      </c>
      <c r="M4603" s="10">
        <f t="array" ref="M4603">_xlfn.XLOOKUP(A4603,subscriptions!B4603:B10004,subscriptions!D4603:D10004)</f>
        <v>80</v>
      </c>
      <c r="N4603" s="10">
        <f t="array" ref="N4603">_xlfn.XLOOKUP(A4603,subscriptions!B4603:B10004,subscriptions!G4603:G10004)</f>
        <v>10</v>
      </c>
      <c r="O4603" s="10">
        <v>72.0</v>
      </c>
      <c r="P4603" s="10" t="str">
        <f t="array" ref="P4603">_xlfn.XLOOKUP(A4603,subscriptions!B4603:B10004,subscriptions!C4603:C10004)</f>
        <v>Roam</v>
      </c>
      <c r="Q4603" s="10" t="s">
        <v>128</v>
      </c>
      <c r="R4603" s="10" t="s">
        <v>148</v>
      </c>
      <c r="S4603" s="10" t="s">
        <v>1374</v>
      </c>
    </row>
    <row r="4604">
      <c r="A4604" s="1" t="s">
        <v>5934</v>
      </c>
      <c r="B4604" s="1" t="s">
        <v>573</v>
      </c>
      <c r="C4604" s="1" t="s">
        <v>3912</v>
      </c>
      <c r="D4604" s="1" t="s">
        <v>27</v>
      </c>
      <c r="E4604" s="1" t="s">
        <v>179</v>
      </c>
      <c r="F4604" s="1" t="s">
        <v>1760</v>
      </c>
      <c r="G4604" s="1" t="s">
        <v>19628</v>
      </c>
      <c r="H4604" s="1" t="s">
        <v>19629</v>
      </c>
      <c r="I4604" s="4">
        <v>84.3822800925926</v>
      </c>
      <c r="J4604" s="1">
        <v>3649.51</v>
      </c>
      <c r="K4604" s="1">
        <v>820.07</v>
      </c>
      <c r="L4604" s="1">
        <v>100.0</v>
      </c>
      <c r="M4604" s="10">
        <f t="array" ref="M4604">_xlfn.XLOOKUP(A4604,subscriptions!B4604:B10004,subscriptions!D4604:D10004)</f>
        <v>120</v>
      </c>
      <c r="N4604" s="10">
        <f t="array" ref="N4604">_xlfn.XLOOKUP(A4604,subscriptions!B4604:B10004,subscriptions!G4604:G10004)</f>
        <v>20</v>
      </c>
      <c r="O4604" s="10">
        <v>96.0</v>
      </c>
      <c r="P4604" s="10" t="str">
        <f t="array" ref="P4604">_xlfn.XLOOKUP(A4604,subscriptions!B4604:B10004,subscriptions!C4604:C10004)</f>
        <v>Residential</v>
      </c>
      <c r="Q4604" s="10" t="s">
        <v>128</v>
      </c>
      <c r="R4604" s="10" t="s">
        <v>148</v>
      </c>
      <c r="S4604" s="10" t="s">
        <v>293</v>
      </c>
    </row>
    <row r="4605">
      <c r="A4605" s="1" t="s">
        <v>5937</v>
      </c>
      <c r="B4605" s="1" t="s">
        <v>1939</v>
      </c>
      <c r="C4605" s="1" t="s">
        <v>1251</v>
      </c>
      <c r="D4605" s="1" t="s">
        <v>153</v>
      </c>
      <c r="E4605" s="1" t="s">
        <v>332</v>
      </c>
      <c r="F4605" s="1" t="s">
        <v>333</v>
      </c>
      <c r="G4605" s="1" t="s">
        <v>19630</v>
      </c>
      <c r="H4605" s="1" t="s">
        <v>19631</v>
      </c>
      <c r="I4605" s="4">
        <v>84.29881944444445</v>
      </c>
      <c r="J4605" s="1">
        <v>743.61</v>
      </c>
      <c r="K4605" s="1">
        <v>106.28</v>
      </c>
      <c r="M4605" s="10">
        <f t="array" ref="M4605">_xlfn.XLOOKUP(A4605,subscriptions!B4605:B10004,subscriptions!D4605:D10004)</f>
        <v>80</v>
      </c>
      <c r="N4605" s="10">
        <f t="array" ref="N4605">_xlfn.XLOOKUP(A4605,subscriptions!B4605:B10004,subscriptions!G4605:G10004)</f>
        <v>0</v>
      </c>
      <c r="O4605" s="10">
        <v>80.0</v>
      </c>
      <c r="P4605" s="10" t="str">
        <f t="array" ref="P4605">_xlfn.XLOOKUP(A4605,subscriptions!B4605:B10004,subscriptions!C4605:C10004)</f>
        <v>Roam</v>
      </c>
      <c r="Q4605" s="10" t="s">
        <v>173</v>
      </c>
      <c r="R4605" s="10" t="s">
        <v>148</v>
      </c>
      <c r="S4605" s="10" t="s">
        <v>276</v>
      </c>
    </row>
    <row r="4606">
      <c r="A4606" s="1" t="s">
        <v>5938</v>
      </c>
      <c r="B4606" s="1" t="s">
        <v>1886</v>
      </c>
      <c r="C4606" s="1" t="s">
        <v>1507</v>
      </c>
      <c r="D4606" s="1" t="s">
        <v>27</v>
      </c>
      <c r="E4606" s="1" t="s">
        <v>262</v>
      </c>
      <c r="F4606" s="1" t="s">
        <v>4344</v>
      </c>
      <c r="G4606" s="1" t="s">
        <v>19632</v>
      </c>
      <c r="H4606" s="1" t="s">
        <v>19633</v>
      </c>
      <c r="I4606" s="4">
        <v>84.2161111111111</v>
      </c>
      <c r="J4606" s="1">
        <v>2137.13</v>
      </c>
      <c r="K4606" s="1">
        <v>286.38</v>
      </c>
      <c r="M4606" s="10">
        <f t="array" ref="M4606">_xlfn.XLOOKUP(A4606,subscriptions!B4606:B10004,subscriptions!D4606:D10004)</f>
        <v>120</v>
      </c>
      <c r="N4606" s="10">
        <f t="array" ref="N4606">_xlfn.XLOOKUP(A4606,subscriptions!B4606:B10004,subscriptions!G4606:G10004)</f>
        <v>5</v>
      </c>
      <c r="O4606" s="10">
        <v>114.0</v>
      </c>
      <c r="P4606" s="10" t="str">
        <f t="array" ref="P4606">_xlfn.XLOOKUP(A4606,subscriptions!B4606:B10004,subscriptions!C4606:C10004)</f>
        <v>Residential</v>
      </c>
      <c r="Q4606" s="10" t="s">
        <v>194</v>
      </c>
      <c r="R4606" s="10" t="s">
        <v>212</v>
      </c>
      <c r="S4606" s="10" t="s">
        <v>2596</v>
      </c>
    </row>
    <row r="4607">
      <c r="A4607" s="1" t="s">
        <v>5939</v>
      </c>
      <c r="B4607" s="1" t="s">
        <v>109</v>
      </c>
      <c r="C4607" s="1" t="s">
        <v>800</v>
      </c>
      <c r="D4607" s="1" t="s">
        <v>27</v>
      </c>
      <c r="E4607" s="1" t="s">
        <v>179</v>
      </c>
      <c r="F4607" s="1" t="s">
        <v>357</v>
      </c>
      <c r="G4607" s="1" t="s">
        <v>19634</v>
      </c>
      <c r="H4607" s="1" t="s">
        <v>19635</v>
      </c>
      <c r="I4607" s="4">
        <v>84.25145833333333</v>
      </c>
      <c r="J4607" s="1">
        <v>3459.47</v>
      </c>
      <c r="K4607" s="1">
        <v>479.42</v>
      </c>
      <c r="L4607" s="1">
        <v>100.0</v>
      </c>
      <c r="M4607" s="10">
        <f t="array" ref="M4607">_xlfn.XLOOKUP(A4607,subscriptions!B4607:B10004,subscriptions!D4607:D10004)</f>
        <v>120</v>
      </c>
      <c r="N4607" s="10">
        <f t="array" ref="N4607">_xlfn.XLOOKUP(A4607,subscriptions!B4607:B10004,subscriptions!G4607:G10004)</f>
        <v>10</v>
      </c>
      <c r="O4607" s="10">
        <v>108.0</v>
      </c>
      <c r="P4607" s="10" t="str">
        <f t="array" ref="P4607">_xlfn.XLOOKUP(A4607,subscriptions!B4607:B10004,subscriptions!C4607:C10004)</f>
        <v>Residential</v>
      </c>
      <c r="Q4607" s="10" t="s">
        <v>128</v>
      </c>
      <c r="R4607" s="10" t="s">
        <v>212</v>
      </c>
      <c r="S4607" s="10" t="s">
        <v>4065</v>
      </c>
    </row>
    <row r="4608">
      <c r="A4608" s="1" t="s">
        <v>5940</v>
      </c>
      <c r="B4608" s="1" t="s">
        <v>1226</v>
      </c>
      <c r="C4608" s="1" t="s">
        <v>509</v>
      </c>
      <c r="D4608" s="1" t="s">
        <v>153</v>
      </c>
      <c r="E4608" s="1" t="s">
        <v>262</v>
      </c>
      <c r="F4608" s="1" t="s">
        <v>1835</v>
      </c>
      <c r="G4608" s="1" t="s">
        <v>19636</v>
      </c>
      <c r="H4608" s="1" t="s">
        <v>19637</v>
      </c>
      <c r="I4608" s="4">
        <v>84.37724537037037</v>
      </c>
      <c r="J4608" s="1">
        <v>2857.41</v>
      </c>
      <c r="K4608" s="1">
        <v>674.78</v>
      </c>
      <c r="M4608" s="10">
        <f t="array" ref="M4608">_xlfn.XLOOKUP(A4608,subscriptions!B4608:B10004,subscriptions!D4608:D10004)</f>
        <v>120</v>
      </c>
      <c r="N4608" s="10">
        <f t="array" ref="N4608">_xlfn.XLOOKUP(A4608,subscriptions!B4608:B10004,subscriptions!G4608:G10004)</f>
        <v>20</v>
      </c>
      <c r="O4608" s="10">
        <v>96.0</v>
      </c>
      <c r="P4608" s="10" t="str">
        <f t="array" ref="P4608">_xlfn.XLOOKUP(A4608,subscriptions!B4608:B10004,subscriptions!C4608:C10004)</f>
        <v>Residential</v>
      </c>
      <c r="Q4608" s="10" t="s">
        <v>128</v>
      </c>
      <c r="R4608" s="10" t="s">
        <v>148</v>
      </c>
      <c r="S4608" s="10" t="s">
        <v>1360</v>
      </c>
    </row>
    <row r="4609">
      <c r="A4609" s="1" t="s">
        <v>5941</v>
      </c>
      <c r="B4609" s="1" t="s">
        <v>24</v>
      </c>
      <c r="C4609" s="1" t="s">
        <v>178</v>
      </c>
      <c r="D4609" s="1" t="s">
        <v>27</v>
      </c>
      <c r="E4609" s="1" t="s">
        <v>239</v>
      </c>
      <c r="F4609" s="1" t="s">
        <v>2765</v>
      </c>
      <c r="G4609" s="1" t="s">
        <v>19638</v>
      </c>
      <c r="H4609" s="1" t="s">
        <v>19639</v>
      </c>
      <c r="I4609" s="4">
        <v>84.34188657407407</v>
      </c>
      <c r="J4609" s="1">
        <v>352.83</v>
      </c>
      <c r="K4609" s="1">
        <v>84.16</v>
      </c>
      <c r="M4609" s="10">
        <f t="array" ref="M4609">_xlfn.XLOOKUP(A4609,subscriptions!B4609:B10004,subscriptions!D4609:D10004)</f>
        <v>120</v>
      </c>
      <c r="N4609" s="10">
        <f t="array" ref="N4609">_xlfn.XLOOKUP(A4609,subscriptions!B4609:B10004,subscriptions!G4609:G10004)</f>
        <v>0</v>
      </c>
      <c r="O4609" s="10">
        <v>120.0</v>
      </c>
      <c r="P4609" s="10" t="str">
        <f t="array" ref="P4609">_xlfn.XLOOKUP(A4609,subscriptions!B4609:B10004,subscriptions!C4609:C10004)</f>
        <v>Residential</v>
      </c>
      <c r="Q4609" s="10" t="s">
        <v>173</v>
      </c>
      <c r="R4609" s="10" t="s">
        <v>212</v>
      </c>
      <c r="S4609" s="10" t="s">
        <v>1703</v>
      </c>
    </row>
    <row r="4610">
      <c r="A4610" s="1" t="s">
        <v>5942</v>
      </c>
      <c r="B4610" s="1" t="s">
        <v>6037</v>
      </c>
      <c r="C4610" s="1" t="s">
        <v>330</v>
      </c>
      <c r="D4610" s="1" t="s">
        <v>27</v>
      </c>
      <c r="E4610" s="1" t="s">
        <v>631</v>
      </c>
      <c r="F4610" s="1" t="s">
        <v>1115</v>
      </c>
      <c r="G4610" s="1" t="s">
        <v>19640</v>
      </c>
      <c r="H4610" s="1" t="s">
        <v>19641</v>
      </c>
      <c r="I4610" s="4">
        <v>84.25700231481481</v>
      </c>
      <c r="J4610" s="1">
        <v>4745.33</v>
      </c>
      <c r="K4610" s="1">
        <v>765.98</v>
      </c>
      <c r="M4610" s="10">
        <f t="array" ref="M4610">_xlfn.XLOOKUP(A4610,subscriptions!B4610:B10004,subscriptions!D4610:D10004)</f>
        <v>50</v>
      </c>
      <c r="N4610" s="10">
        <f t="array" ref="N4610">_xlfn.XLOOKUP(A4610,subscriptions!B4610:B10004,subscriptions!G4610:G10004)</f>
        <v>5</v>
      </c>
      <c r="O4610" s="10">
        <v>47.5</v>
      </c>
      <c r="P4610" s="10" t="str">
        <f t="array" ref="P4610">_xlfn.XLOOKUP(A4610,subscriptions!B4610:B10004,subscriptions!C4610:C10004)</f>
        <v>Mini</v>
      </c>
      <c r="Q4610" s="10" t="s">
        <v>194</v>
      </c>
      <c r="R4610" s="10" t="s">
        <v>148</v>
      </c>
      <c r="S4610" s="10" t="s">
        <v>175</v>
      </c>
    </row>
    <row r="4611">
      <c r="A4611" s="1" t="s">
        <v>5943</v>
      </c>
      <c r="B4611" s="1" t="s">
        <v>842</v>
      </c>
      <c r="C4611" s="1" t="s">
        <v>658</v>
      </c>
      <c r="D4611" s="1" t="s">
        <v>27</v>
      </c>
      <c r="E4611" s="1" t="s">
        <v>111</v>
      </c>
      <c r="F4611" s="1" t="s">
        <v>1917</v>
      </c>
      <c r="G4611" s="1" t="s">
        <v>19642</v>
      </c>
      <c r="H4611" s="1" t="s">
        <v>19643</v>
      </c>
      <c r="I4611" s="4">
        <v>84.34119212962963</v>
      </c>
      <c r="J4611" s="1">
        <v>759.03</v>
      </c>
      <c r="K4611" s="1">
        <v>94.35</v>
      </c>
      <c r="M4611" s="10">
        <f t="array" ref="M4611">_xlfn.XLOOKUP(A4611,subscriptions!B4611:B10004,subscriptions!D4611:D10004)</f>
        <v>120</v>
      </c>
      <c r="N4611" s="10">
        <f t="array" ref="N4611">_xlfn.XLOOKUP(A4611,subscriptions!B4611:B10004,subscriptions!G4611:G10004)</f>
        <v>10</v>
      </c>
      <c r="O4611" s="10">
        <v>108.0</v>
      </c>
      <c r="P4611" s="10" t="str">
        <f t="array" ref="P4611">_xlfn.XLOOKUP(A4611,subscriptions!B4611:B10004,subscriptions!C4611:C10004)</f>
        <v>Residential</v>
      </c>
      <c r="Q4611" s="10" t="s">
        <v>128</v>
      </c>
      <c r="R4611" s="10" t="s">
        <v>212</v>
      </c>
      <c r="S4611" s="10" t="s">
        <v>259</v>
      </c>
    </row>
    <row r="4612">
      <c r="A4612" s="1" t="s">
        <v>5944</v>
      </c>
      <c r="B4612" s="1" t="s">
        <v>1141</v>
      </c>
      <c r="C4612" s="1" t="s">
        <v>3912</v>
      </c>
      <c r="D4612" s="1" t="s">
        <v>27</v>
      </c>
      <c r="E4612" s="1" t="s">
        <v>239</v>
      </c>
      <c r="F4612" s="1" t="s">
        <v>240</v>
      </c>
      <c r="G4612" s="1" t="s">
        <v>19644</v>
      </c>
      <c r="H4612" s="1" t="s">
        <v>19645</v>
      </c>
      <c r="I4612" s="4">
        <v>84.38278935185186</v>
      </c>
      <c r="J4612" s="1">
        <v>671.55</v>
      </c>
      <c r="K4612" s="1">
        <v>129.58</v>
      </c>
      <c r="M4612" s="10">
        <f t="array" ref="M4612">_xlfn.XLOOKUP(A4612,subscriptions!B4612:B10004,subscriptions!D4612:D10004)</f>
        <v>80</v>
      </c>
      <c r="N4612" s="10">
        <f t="array" ref="N4612">_xlfn.XLOOKUP(A4612,subscriptions!B4612:B10004,subscriptions!G4612:G10004)</f>
        <v>20</v>
      </c>
      <c r="O4612" s="10">
        <v>64.0</v>
      </c>
      <c r="P4612" s="10" t="str">
        <f t="array" ref="P4612">_xlfn.XLOOKUP(A4612,subscriptions!B4612:B10004,subscriptions!C4612:C10004)</f>
        <v>Roam</v>
      </c>
      <c r="Q4612" s="10" t="s">
        <v>128</v>
      </c>
      <c r="R4612" s="10" t="s">
        <v>148</v>
      </c>
      <c r="S4612" s="10" t="s">
        <v>671</v>
      </c>
    </row>
    <row r="4613">
      <c r="A4613" s="1" t="s">
        <v>5945</v>
      </c>
      <c r="B4613" s="1" t="s">
        <v>508</v>
      </c>
      <c r="C4613" s="1" t="s">
        <v>1477</v>
      </c>
      <c r="D4613" s="1" t="s">
        <v>153</v>
      </c>
      <c r="E4613" s="1" t="s">
        <v>714</v>
      </c>
      <c r="F4613" s="1" t="s">
        <v>1951</v>
      </c>
      <c r="G4613" s="1" t="s">
        <v>19646</v>
      </c>
      <c r="H4613" s="1" t="s">
        <v>19647</v>
      </c>
      <c r="I4613" s="4">
        <v>84.21556712962963</v>
      </c>
      <c r="J4613" s="1">
        <v>146.7</v>
      </c>
      <c r="K4613" s="1">
        <v>41.03</v>
      </c>
      <c r="M4613" s="10">
        <f t="array" ref="M4613">_xlfn.XLOOKUP(A4613,subscriptions!B4613:B10004,subscriptions!D4613:D10004)</f>
        <v>120</v>
      </c>
      <c r="N4613" s="10">
        <f t="array" ref="N4613">_xlfn.XLOOKUP(A4613,subscriptions!B4613:B10004,subscriptions!G4613:G10004)</f>
        <v>0</v>
      </c>
      <c r="O4613" s="10">
        <v>120.0</v>
      </c>
      <c r="P4613" s="10" t="str">
        <f t="array" ref="P4613">_xlfn.XLOOKUP(A4613,subscriptions!B4613:B10004,subscriptions!C4613:C10004)</f>
        <v>Residential</v>
      </c>
      <c r="Q4613" s="10" t="s">
        <v>173</v>
      </c>
      <c r="R4613" s="10" t="s">
        <v>212</v>
      </c>
      <c r="S4613" s="10" t="s">
        <v>1212</v>
      </c>
    </row>
    <row r="4614">
      <c r="A4614" s="1" t="s">
        <v>5946</v>
      </c>
      <c r="B4614" s="1" t="s">
        <v>1173</v>
      </c>
      <c r="C4614" s="1" t="s">
        <v>279</v>
      </c>
      <c r="D4614" s="1" t="s">
        <v>27</v>
      </c>
      <c r="E4614" s="1" t="s">
        <v>332</v>
      </c>
      <c r="F4614" s="1" t="s">
        <v>736</v>
      </c>
      <c r="G4614" s="1" t="s">
        <v>19648</v>
      </c>
      <c r="H4614" s="1" t="s">
        <v>19649</v>
      </c>
      <c r="I4614" s="4">
        <v>84.33966435185185</v>
      </c>
      <c r="J4614" s="1">
        <v>1048.8</v>
      </c>
      <c r="K4614" s="1">
        <v>122.41</v>
      </c>
      <c r="M4614" s="10">
        <f t="array" ref="M4614">_xlfn.XLOOKUP(A4614,subscriptions!B4614:B10004,subscriptions!D4614:D10004)</f>
        <v>120</v>
      </c>
      <c r="N4614" s="10">
        <f t="array" ref="N4614">_xlfn.XLOOKUP(A4614,subscriptions!B4614:B10004,subscriptions!G4614:G10004)</f>
        <v>5</v>
      </c>
      <c r="O4614" s="10">
        <v>114.0</v>
      </c>
      <c r="P4614" s="10" t="str">
        <f t="array" ref="P4614">_xlfn.XLOOKUP(A4614,subscriptions!B4614:B10004,subscriptions!C4614:C10004)</f>
        <v>Residential</v>
      </c>
      <c r="Q4614" s="10" t="s">
        <v>194</v>
      </c>
      <c r="R4614" s="10" t="s">
        <v>212</v>
      </c>
      <c r="S4614" s="10" t="s">
        <v>234</v>
      </c>
    </row>
    <row r="4615">
      <c r="A4615" s="1" t="s">
        <v>5947</v>
      </c>
      <c r="B4615" s="1" t="s">
        <v>573</v>
      </c>
      <c r="C4615" s="1" t="s">
        <v>1100</v>
      </c>
      <c r="D4615" s="1" t="s">
        <v>27</v>
      </c>
      <c r="E4615" s="1" t="s">
        <v>262</v>
      </c>
      <c r="F4615" s="1" t="s">
        <v>2985</v>
      </c>
      <c r="G4615" s="1" t="s">
        <v>19650</v>
      </c>
      <c r="H4615" s="1" t="s">
        <v>19651</v>
      </c>
      <c r="I4615" s="4">
        <v>84.37863425925926</v>
      </c>
      <c r="J4615" s="1">
        <v>223.14</v>
      </c>
      <c r="K4615" s="1">
        <v>27.2</v>
      </c>
      <c r="M4615" s="10">
        <f t="array" ref="M4615">_xlfn.XLOOKUP(A4615,subscriptions!B4615:B10004,subscriptions!D4615:D10004)</f>
        <v>120</v>
      </c>
      <c r="N4615" s="10">
        <f t="array" ref="N4615">_xlfn.XLOOKUP(A4615,subscriptions!B4615:B10004,subscriptions!G4615:G10004)</f>
        <v>10</v>
      </c>
      <c r="O4615" s="10">
        <v>108.0</v>
      </c>
      <c r="P4615" s="10" t="str">
        <f t="array" ref="P4615">_xlfn.XLOOKUP(A4615,subscriptions!B4615:B10004,subscriptions!C4615:C10004)</f>
        <v>Residential</v>
      </c>
      <c r="Q4615" s="10" t="s">
        <v>128</v>
      </c>
      <c r="R4615" s="10" t="s">
        <v>212</v>
      </c>
      <c r="S4615" s="10" t="s">
        <v>1622</v>
      </c>
    </row>
    <row r="4616">
      <c r="A4616" s="1" t="s">
        <v>5948</v>
      </c>
      <c r="B4616" s="1" t="s">
        <v>109</v>
      </c>
      <c r="C4616" s="1" t="s">
        <v>734</v>
      </c>
      <c r="D4616" s="1" t="s">
        <v>27</v>
      </c>
      <c r="E4616" s="1" t="s">
        <v>262</v>
      </c>
      <c r="F4616" s="1" t="s">
        <v>674</v>
      </c>
      <c r="G4616" s="1" t="s">
        <v>19652</v>
      </c>
      <c r="H4616" s="1" t="s">
        <v>19653</v>
      </c>
      <c r="I4616" s="4">
        <v>84.25418981481481</v>
      </c>
      <c r="J4616" s="1">
        <v>478.61</v>
      </c>
      <c r="K4616" s="1">
        <v>107.47</v>
      </c>
      <c r="M4616" s="10">
        <f t="array" ref="M4616">_xlfn.XLOOKUP(A4616,subscriptions!B4616:B10004,subscriptions!D4616:D10004)</f>
        <v>80</v>
      </c>
      <c r="N4616" s="10">
        <f t="array" ref="N4616">_xlfn.XLOOKUP(A4616,subscriptions!B4616:B10004,subscriptions!G4616:G10004)</f>
        <v>20</v>
      </c>
      <c r="O4616" s="10">
        <v>64.0</v>
      </c>
      <c r="P4616" s="10" t="str">
        <f t="array" ref="P4616">_xlfn.XLOOKUP(A4616,subscriptions!B4616:B10004,subscriptions!C4616:C10004)</f>
        <v>Roam</v>
      </c>
      <c r="Q4616" s="10" t="s">
        <v>128</v>
      </c>
      <c r="R4616" s="10" t="s">
        <v>148</v>
      </c>
      <c r="S4616" s="10" t="s">
        <v>2046</v>
      </c>
    </row>
    <row r="4617">
      <c r="A4617" s="1" t="s">
        <v>5949</v>
      </c>
      <c r="B4617" s="1" t="s">
        <v>455</v>
      </c>
      <c r="C4617" s="1" t="s">
        <v>426</v>
      </c>
      <c r="D4617" s="1" t="s">
        <v>27</v>
      </c>
      <c r="E4617" s="1" t="s">
        <v>714</v>
      </c>
      <c r="F4617" s="1" t="s">
        <v>1730</v>
      </c>
      <c r="G4617" s="1" t="s">
        <v>19654</v>
      </c>
      <c r="H4617" s="1" t="s">
        <v>19655</v>
      </c>
      <c r="I4617" s="4">
        <v>84.41893518518519</v>
      </c>
      <c r="J4617" s="1">
        <v>621.76</v>
      </c>
      <c r="K4617" s="1">
        <v>78.98</v>
      </c>
      <c r="M4617" s="10">
        <f t="array" ref="M4617">_xlfn.XLOOKUP(A4617,subscriptions!B4617:B10004,subscriptions!D4617:D10004)</f>
        <v>120</v>
      </c>
      <c r="N4617" s="10">
        <f t="array" ref="N4617">_xlfn.XLOOKUP(A4617,subscriptions!B4617:B10004,subscriptions!G4617:G10004)</f>
        <v>0</v>
      </c>
      <c r="O4617" s="10">
        <v>120.0</v>
      </c>
      <c r="P4617" s="10" t="str">
        <f t="array" ref="P4617">_xlfn.XLOOKUP(A4617,subscriptions!B4617:B10004,subscriptions!C4617:C10004)</f>
        <v>Residential</v>
      </c>
      <c r="Q4617" s="10" t="s">
        <v>173</v>
      </c>
      <c r="R4617" s="10" t="s">
        <v>212</v>
      </c>
      <c r="S4617" s="10" t="s">
        <v>1822</v>
      </c>
    </row>
    <row r="4618">
      <c r="A4618" s="1" t="s">
        <v>5950</v>
      </c>
      <c r="B4618" s="1" t="s">
        <v>109</v>
      </c>
      <c r="C4618" s="1" t="s">
        <v>1973</v>
      </c>
      <c r="D4618" s="1" t="s">
        <v>27</v>
      </c>
      <c r="E4618" s="1" t="s">
        <v>28</v>
      </c>
      <c r="F4618" s="1" t="s">
        <v>2581</v>
      </c>
      <c r="G4618" s="1" t="s">
        <v>19656</v>
      </c>
      <c r="H4618" s="1" t="s">
        <v>19657</v>
      </c>
      <c r="I4618" s="4">
        <v>84.25293981481481</v>
      </c>
      <c r="J4618" s="1">
        <v>2531.86</v>
      </c>
      <c r="K4618" s="1">
        <v>265.3</v>
      </c>
      <c r="M4618" s="10">
        <f t="array" ref="M4618">_xlfn.XLOOKUP(A4618,subscriptions!B4618:B10004,subscriptions!D4618:D10004)</f>
        <v>80</v>
      </c>
      <c r="N4618" s="10">
        <f t="array" ref="N4618">_xlfn.XLOOKUP(A4618,subscriptions!B4618:B10004,subscriptions!G4618:G10004)</f>
        <v>5</v>
      </c>
      <c r="O4618" s="10">
        <v>76.0</v>
      </c>
      <c r="P4618" s="10" t="str">
        <f t="array" ref="P4618">_xlfn.XLOOKUP(A4618,subscriptions!B4618:B10004,subscriptions!C4618:C10004)</f>
        <v>Roam</v>
      </c>
      <c r="Q4618" s="10" t="s">
        <v>194</v>
      </c>
      <c r="R4618" s="10" t="s">
        <v>148</v>
      </c>
      <c r="S4618" s="10" t="s">
        <v>916</v>
      </c>
    </row>
    <row r="4619">
      <c r="A4619" s="1" t="s">
        <v>5951</v>
      </c>
      <c r="B4619" s="1" t="s">
        <v>2534</v>
      </c>
      <c r="C4619" s="1" t="s">
        <v>1388</v>
      </c>
      <c r="D4619" s="1" t="s">
        <v>153</v>
      </c>
      <c r="E4619" s="1" t="s">
        <v>28</v>
      </c>
      <c r="F4619" s="1" t="s">
        <v>29</v>
      </c>
      <c r="G4619" s="1" t="s">
        <v>19658</v>
      </c>
      <c r="H4619" s="1" t="s">
        <v>19659</v>
      </c>
      <c r="I4619" s="4">
        <v>84.25363425925926</v>
      </c>
      <c r="J4619" s="1">
        <v>3175.04</v>
      </c>
      <c r="K4619" s="1">
        <v>515.34</v>
      </c>
      <c r="M4619" s="10">
        <f t="array" ref="M4619">_xlfn.XLOOKUP(A4619,subscriptions!B4619:B10004,subscriptions!D4619:D10004)</f>
        <v>120</v>
      </c>
      <c r="N4619" s="10">
        <f t="array" ref="N4619">_xlfn.XLOOKUP(A4619,subscriptions!B4619:B10004,subscriptions!G4619:G10004)</f>
        <v>10</v>
      </c>
      <c r="O4619" s="10">
        <v>108.0</v>
      </c>
      <c r="P4619" s="10" t="str">
        <f t="array" ref="P4619">_xlfn.XLOOKUP(A4619,subscriptions!B4619:B10004,subscriptions!C4619:C10004)</f>
        <v>Residential</v>
      </c>
      <c r="Q4619" s="10" t="s">
        <v>128</v>
      </c>
      <c r="R4619" s="10" t="s">
        <v>212</v>
      </c>
      <c r="S4619" s="10" t="s">
        <v>1832</v>
      </c>
    </row>
    <row r="4620">
      <c r="A4620" s="1" t="s">
        <v>5953</v>
      </c>
      <c r="B4620" s="1" t="s">
        <v>278</v>
      </c>
      <c r="C4620" s="1" t="s">
        <v>1200</v>
      </c>
      <c r="D4620" s="1" t="s">
        <v>27</v>
      </c>
      <c r="E4620" s="1" t="s">
        <v>239</v>
      </c>
      <c r="F4620" s="1" t="s">
        <v>2154</v>
      </c>
      <c r="G4620" s="1" t="s">
        <v>19660</v>
      </c>
      <c r="H4620" s="1" t="s">
        <v>19661</v>
      </c>
      <c r="I4620" s="4">
        <v>84.25765046296296</v>
      </c>
      <c r="J4620" s="1">
        <v>590.31</v>
      </c>
      <c r="K4620" s="1">
        <v>109.42</v>
      </c>
      <c r="M4620" s="10">
        <f t="array" ref="M4620">_xlfn.XLOOKUP(A4620,subscriptions!B4620:B10004,subscriptions!D4620:D10004)</f>
        <v>80</v>
      </c>
      <c r="N4620" s="10">
        <f t="array" ref="N4620">_xlfn.XLOOKUP(A4620,subscriptions!B4620:B10004,subscriptions!G4620:G10004)</f>
        <v>20</v>
      </c>
      <c r="O4620" s="10">
        <v>64.0</v>
      </c>
      <c r="P4620" s="10" t="str">
        <f t="array" ref="P4620">_xlfn.XLOOKUP(A4620,subscriptions!B4620:B10004,subscriptions!C4620:C10004)</f>
        <v>Roam</v>
      </c>
      <c r="Q4620" s="10" t="s">
        <v>128</v>
      </c>
      <c r="R4620" s="10" t="s">
        <v>148</v>
      </c>
      <c r="S4620" s="10" t="s">
        <v>603</v>
      </c>
    </row>
    <row r="4621">
      <c r="A4621" s="1" t="s">
        <v>5955</v>
      </c>
      <c r="B4621" s="1" t="s">
        <v>842</v>
      </c>
      <c r="C4621" s="1" t="s">
        <v>524</v>
      </c>
      <c r="D4621" s="1" t="s">
        <v>27</v>
      </c>
      <c r="E4621" s="1" t="s">
        <v>111</v>
      </c>
      <c r="F4621" s="1" t="s">
        <v>135</v>
      </c>
      <c r="G4621" s="1" t="s">
        <v>19662</v>
      </c>
      <c r="H4621" s="1" t="s">
        <v>19663</v>
      </c>
      <c r="I4621" s="4">
        <v>84.33907407407408</v>
      </c>
      <c r="J4621" s="1">
        <v>2985.29</v>
      </c>
      <c r="K4621" s="1">
        <v>579.97</v>
      </c>
      <c r="M4621" s="10">
        <f t="array" ref="M4621">_xlfn.XLOOKUP(A4621,subscriptions!B4621:B10004,subscriptions!D4621:D10004)</f>
        <v>120</v>
      </c>
      <c r="N4621" s="10">
        <f t="array" ref="N4621">_xlfn.XLOOKUP(A4621,subscriptions!B4621:B10004,subscriptions!G4621:G10004)</f>
        <v>0</v>
      </c>
      <c r="O4621" s="10">
        <v>120.0</v>
      </c>
      <c r="P4621" s="10" t="str">
        <f t="array" ref="P4621">_xlfn.XLOOKUP(A4621,subscriptions!B4621:B10004,subscriptions!C4621:C10004)</f>
        <v>Residential</v>
      </c>
      <c r="Q4621" s="10" t="s">
        <v>173</v>
      </c>
      <c r="R4621" s="10" t="s">
        <v>212</v>
      </c>
      <c r="S4621" s="10" t="s">
        <v>2016</v>
      </c>
    </row>
    <row r="4622">
      <c r="A4622" s="1" t="s">
        <v>5956</v>
      </c>
      <c r="B4622" s="1" t="s">
        <v>1303</v>
      </c>
      <c r="C4622" s="1" t="s">
        <v>1876</v>
      </c>
      <c r="D4622" s="1" t="s">
        <v>153</v>
      </c>
      <c r="E4622" s="1" t="s">
        <v>714</v>
      </c>
      <c r="F4622" s="1" t="s">
        <v>3419</v>
      </c>
      <c r="G4622" s="1" t="s">
        <v>19664</v>
      </c>
      <c r="H4622" s="1" t="s">
        <v>19665</v>
      </c>
      <c r="I4622" s="4">
        <v>84.37924768518519</v>
      </c>
      <c r="J4622" s="1">
        <v>2969.79</v>
      </c>
      <c r="K4622" s="1">
        <v>335.2</v>
      </c>
      <c r="M4622" s="10">
        <f t="array" ref="M4622">_xlfn.XLOOKUP(A4622,subscriptions!B4622:B10004,subscriptions!D4622:D10004)</f>
        <v>80</v>
      </c>
      <c r="N4622" s="10">
        <f t="array" ref="N4622">_xlfn.XLOOKUP(A4622,subscriptions!B4622:B10004,subscriptions!G4622:G10004)</f>
        <v>5</v>
      </c>
      <c r="O4622" s="10">
        <v>76.0</v>
      </c>
      <c r="P4622" s="10" t="str">
        <f t="array" ref="P4622">_xlfn.XLOOKUP(A4622,subscriptions!B4622:B10004,subscriptions!C4622:C10004)</f>
        <v>Roam</v>
      </c>
      <c r="Q4622" s="10" t="s">
        <v>194</v>
      </c>
      <c r="R4622" s="10" t="s">
        <v>148</v>
      </c>
      <c r="S4622" s="10" t="s">
        <v>2380</v>
      </c>
    </row>
    <row r="4623">
      <c r="A4623" s="1" t="s">
        <v>5957</v>
      </c>
      <c r="B4623" s="1" t="s">
        <v>814</v>
      </c>
      <c r="C4623" s="1" t="s">
        <v>1251</v>
      </c>
      <c r="D4623" s="1" t="s">
        <v>153</v>
      </c>
      <c r="E4623" s="1" t="s">
        <v>332</v>
      </c>
      <c r="F4623" s="1" t="s">
        <v>2280</v>
      </c>
      <c r="G4623" s="1" t="s">
        <v>19666</v>
      </c>
      <c r="H4623" s="1" t="s">
        <v>19667</v>
      </c>
      <c r="I4623" s="4">
        <v>84.33547453703704</v>
      </c>
      <c r="J4623" s="1">
        <v>2220.03</v>
      </c>
      <c r="K4623" s="1">
        <v>558.54</v>
      </c>
      <c r="M4623" s="10">
        <f t="array" ref="M4623">_xlfn.XLOOKUP(A4623,subscriptions!B4623:B10004,subscriptions!D4623:D10004)</f>
        <v>120</v>
      </c>
      <c r="N4623" s="10">
        <f t="array" ref="N4623">_xlfn.XLOOKUP(A4623,subscriptions!B4623:B10004,subscriptions!G4623:G10004)</f>
        <v>10</v>
      </c>
      <c r="O4623" s="10">
        <v>108.0</v>
      </c>
      <c r="P4623" s="10" t="str">
        <f t="array" ref="P4623">_xlfn.XLOOKUP(A4623,subscriptions!B4623:B10004,subscriptions!C4623:C10004)</f>
        <v>Residential</v>
      </c>
      <c r="Q4623" s="10" t="s">
        <v>128</v>
      </c>
      <c r="R4623" s="10" t="s">
        <v>212</v>
      </c>
      <c r="S4623" s="10" t="s">
        <v>571</v>
      </c>
    </row>
    <row r="4624">
      <c r="A4624" s="1" t="s">
        <v>5958</v>
      </c>
      <c r="B4624" s="1" t="s">
        <v>1157</v>
      </c>
      <c r="C4624" s="1" t="s">
        <v>1507</v>
      </c>
      <c r="D4624" s="1" t="s">
        <v>27</v>
      </c>
      <c r="E4624" s="1" t="s">
        <v>219</v>
      </c>
      <c r="F4624" s="1" t="s">
        <v>660</v>
      </c>
      <c r="G4624" s="1" t="s">
        <v>19668</v>
      </c>
      <c r="H4624" s="1" t="s">
        <v>19669</v>
      </c>
      <c r="I4624" s="4">
        <v>84.3808912037037</v>
      </c>
      <c r="J4624" s="1">
        <v>287.96</v>
      </c>
      <c r="K4624" s="1">
        <v>59.52</v>
      </c>
      <c r="M4624" s="10">
        <f t="array" ref="M4624">_xlfn.XLOOKUP(A4624,subscriptions!B4624:B10004,subscriptions!D4624:D10004)</f>
        <v>120</v>
      </c>
      <c r="N4624" s="10">
        <f t="array" ref="N4624">_xlfn.XLOOKUP(A4624,subscriptions!B4624:B10004,subscriptions!G4624:G10004)</f>
        <v>20</v>
      </c>
      <c r="O4624" s="10">
        <v>96.0</v>
      </c>
      <c r="P4624" s="10" t="str">
        <f t="array" ref="P4624">_xlfn.XLOOKUP(A4624,subscriptions!B4624:B10004,subscriptions!C4624:C10004)</f>
        <v>Residential</v>
      </c>
      <c r="Q4624" s="10" t="s">
        <v>128</v>
      </c>
      <c r="R4624" s="10" t="s">
        <v>148</v>
      </c>
      <c r="S4624" s="10" t="s">
        <v>762</v>
      </c>
    </row>
    <row r="4625">
      <c r="A4625" s="1" t="s">
        <v>5959</v>
      </c>
      <c r="B4625" s="1" t="s">
        <v>657</v>
      </c>
      <c r="C4625" s="1" t="s">
        <v>456</v>
      </c>
      <c r="D4625" s="1" t="s">
        <v>153</v>
      </c>
      <c r="E4625" s="1" t="s">
        <v>332</v>
      </c>
      <c r="F4625" s="1" t="s">
        <v>618</v>
      </c>
      <c r="G4625" s="1" t="s">
        <v>19670</v>
      </c>
      <c r="H4625" s="1" t="s">
        <v>19671</v>
      </c>
      <c r="I4625" s="4">
        <v>84.25560185185185</v>
      </c>
      <c r="J4625" s="1">
        <v>1808.34</v>
      </c>
      <c r="K4625" s="1">
        <v>364.24</v>
      </c>
      <c r="M4625" s="10">
        <f t="array" ref="M4625">_xlfn.XLOOKUP(A4625,subscriptions!B4625:B10004,subscriptions!D4625:D10004)</f>
        <v>120</v>
      </c>
      <c r="N4625" s="10">
        <f t="array" ref="N4625">_xlfn.XLOOKUP(A4625,subscriptions!B4625:B10004,subscriptions!G4625:G10004)</f>
        <v>0</v>
      </c>
      <c r="O4625" s="10">
        <v>120.0</v>
      </c>
      <c r="P4625" s="10" t="str">
        <f t="array" ref="P4625">_xlfn.XLOOKUP(A4625,subscriptions!B4625:B10004,subscriptions!C4625:C10004)</f>
        <v>Residential</v>
      </c>
      <c r="Q4625" s="10" t="s">
        <v>173</v>
      </c>
      <c r="R4625" s="10" t="s">
        <v>212</v>
      </c>
      <c r="S4625" s="10" t="s">
        <v>1156</v>
      </c>
    </row>
    <row r="4626">
      <c r="A4626" s="1" t="s">
        <v>5960</v>
      </c>
      <c r="B4626" s="1" t="s">
        <v>295</v>
      </c>
      <c r="C4626" s="1" t="s">
        <v>764</v>
      </c>
      <c r="D4626" s="1" t="s">
        <v>153</v>
      </c>
      <c r="E4626" s="1" t="s">
        <v>280</v>
      </c>
      <c r="F4626" s="1" t="s">
        <v>1446</v>
      </c>
      <c r="G4626" s="1" t="s">
        <v>19672</v>
      </c>
      <c r="H4626" s="1" t="s">
        <v>19673</v>
      </c>
      <c r="I4626" s="4">
        <v>84.33427083333333</v>
      </c>
      <c r="J4626" s="1">
        <v>4401.29</v>
      </c>
      <c r="K4626" s="1">
        <v>692.69</v>
      </c>
      <c r="M4626" s="10">
        <f t="array" ref="M4626">_xlfn.XLOOKUP(A4626,subscriptions!B4626:B10004,subscriptions!D4626:D10004)</f>
        <v>120</v>
      </c>
      <c r="N4626" s="10">
        <f t="array" ref="N4626">_xlfn.XLOOKUP(A4626,subscriptions!B4626:B10004,subscriptions!G4626:G10004)</f>
        <v>5</v>
      </c>
      <c r="O4626" s="10">
        <v>114.0</v>
      </c>
      <c r="P4626" s="10" t="str">
        <f t="array" ref="P4626">_xlfn.XLOOKUP(A4626,subscriptions!B4626:B10004,subscriptions!C4626:C10004)</f>
        <v>Residential</v>
      </c>
      <c r="Q4626" s="10" t="s">
        <v>194</v>
      </c>
      <c r="R4626" s="10" t="s">
        <v>212</v>
      </c>
      <c r="S4626" s="10" t="s">
        <v>195</v>
      </c>
    </row>
    <row r="4627">
      <c r="A4627" s="1" t="s">
        <v>5961</v>
      </c>
      <c r="B4627" s="1" t="s">
        <v>1444</v>
      </c>
      <c r="C4627" s="1" t="s">
        <v>441</v>
      </c>
      <c r="D4627" s="1" t="s">
        <v>27</v>
      </c>
      <c r="E4627" s="1" t="s">
        <v>179</v>
      </c>
      <c r="F4627" s="1" t="s">
        <v>844</v>
      </c>
      <c r="G4627" s="1" t="s">
        <v>19674</v>
      </c>
      <c r="H4627" s="1" t="s">
        <v>19675</v>
      </c>
      <c r="I4627" s="4">
        <v>84.33835648148148</v>
      </c>
      <c r="J4627" s="1">
        <v>1771.11</v>
      </c>
      <c r="K4627" s="1">
        <v>199.48</v>
      </c>
      <c r="L4627" s="1">
        <v>100.0</v>
      </c>
      <c r="M4627" s="10">
        <f t="array" ref="M4627">_xlfn.XLOOKUP(A4627,subscriptions!B4627:B10004,subscriptions!D4627:D10004)</f>
        <v>120</v>
      </c>
      <c r="N4627" s="10">
        <f t="array" ref="N4627">_xlfn.XLOOKUP(A4627,subscriptions!B4627:B10004,subscriptions!G4627:G10004)</f>
        <v>10</v>
      </c>
      <c r="O4627" s="10">
        <v>108.0</v>
      </c>
      <c r="P4627" s="10" t="str">
        <f t="array" ref="P4627">_xlfn.XLOOKUP(A4627,subscriptions!B4627:B10004,subscriptions!C4627:C10004)</f>
        <v>Residential</v>
      </c>
      <c r="Q4627" s="10" t="s">
        <v>128</v>
      </c>
      <c r="R4627" s="10" t="s">
        <v>212</v>
      </c>
      <c r="S4627" s="10" t="s">
        <v>2086</v>
      </c>
    </row>
    <row r="4628">
      <c r="A4628" s="1" t="s">
        <v>5962</v>
      </c>
      <c r="B4628" s="1" t="s">
        <v>295</v>
      </c>
      <c r="C4628" s="1" t="s">
        <v>764</v>
      </c>
      <c r="D4628" s="1" t="s">
        <v>153</v>
      </c>
      <c r="E4628" s="1" t="s">
        <v>219</v>
      </c>
      <c r="F4628" s="1" t="s">
        <v>1461</v>
      </c>
      <c r="G4628" s="1" t="s">
        <v>19676</v>
      </c>
      <c r="H4628" s="1" t="s">
        <v>19677</v>
      </c>
      <c r="I4628" s="4">
        <v>84.17032407407407</v>
      </c>
      <c r="J4628" s="1">
        <v>654.34</v>
      </c>
      <c r="K4628" s="1">
        <v>104.82</v>
      </c>
      <c r="M4628" s="10">
        <f t="array" ref="M4628">_xlfn.XLOOKUP(A4628,subscriptions!B4628:B10004,subscriptions!D4628:D10004)</f>
        <v>120</v>
      </c>
      <c r="N4628" s="10">
        <f t="array" ref="N4628">_xlfn.XLOOKUP(A4628,subscriptions!B4628:B10004,subscriptions!G4628:G10004)</f>
        <v>20</v>
      </c>
      <c r="O4628" s="10">
        <v>96.0</v>
      </c>
      <c r="P4628" s="10" t="str">
        <f t="array" ref="P4628">_xlfn.XLOOKUP(A4628,subscriptions!B4628:B10004,subscriptions!C4628:C10004)</f>
        <v>Residential</v>
      </c>
      <c r="Q4628" s="10" t="s">
        <v>128</v>
      </c>
      <c r="R4628" s="10" t="s">
        <v>148</v>
      </c>
      <c r="S4628" s="10" t="s">
        <v>2494</v>
      </c>
    </row>
    <row r="4629">
      <c r="A4629" s="1" t="s">
        <v>5963</v>
      </c>
      <c r="B4629" s="1" t="s">
        <v>1984</v>
      </c>
      <c r="C4629" s="1" t="s">
        <v>1251</v>
      </c>
      <c r="D4629" s="1" t="s">
        <v>153</v>
      </c>
      <c r="E4629" s="1" t="s">
        <v>219</v>
      </c>
      <c r="F4629" s="1" t="s">
        <v>971</v>
      </c>
      <c r="G4629" s="1" t="s">
        <v>19678</v>
      </c>
      <c r="H4629" s="1" t="s">
        <v>19679</v>
      </c>
      <c r="I4629" s="4">
        <v>84.1675</v>
      </c>
      <c r="J4629" s="1">
        <v>1091.46</v>
      </c>
      <c r="K4629" s="1">
        <v>217.96</v>
      </c>
      <c r="M4629" s="10">
        <f t="array" ref="M4629">_xlfn.XLOOKUP(A4629,subscriptions!B4629:B10004,subscriptions!D4629:D10004)</f>
        <v>120</v>
      </c>
      <c r="N4629" s="10">
        <f t="array" ref="N4629">_xlfn.XLOOKUP(A4629,subscriptions!B4629:B10004,subscriptions!G4629:G10004)</f>
        <v>0</v>
      </c>
      <c r="O4629" s="10">
        <v>120.0</v>
      </c>
      <c r="P4629" s="10" t="str">
        <f t="array" ref="P4629">_xlfn.XLOOKUP(A4629,subscriptions!B4629:B10004,subscriptions!C4629:C10004)</f>
        <v>Residential</v>
      </c>
      <c r="Q4629" s="10" t="s">
        <v>173</v>
      </c>
      <c r="R4629" s="10" t="s">
        <v>212</v>
      </c>
      <c r="S4629" s="10" t="s">
        <v>1412</v>
      </c>
    </row>
    <row r="4630">
      <c r="A4630" s="1" t="s">
        <v>5964</v>
      </c>
      <c r="B4630" s="1" t="s">
        <v>1009</v>
      </c>
      <c r="C4630" s="1" t="s">
        <v>279</v>
      </c>
      <c r="D4630" s="1" t="s">
        <v>153</v>
      </c>
      <c r="E4630" s="1" t="s">
        <v>111</v>
      </c>
      <c r="F4630" s="1" t="s">
        <v>112</v>
      </c>
      <c r="G4630" s="1" t="s">
        <v>19680</v>
      </c>
      <c r="H4630" s="1" t="s">
        <v>19681</v>
      </c>
      <c r="I4630" s="4">
        <v>84.29381944444444</v>
      </c>
      <c r="J4630" s="1">
        <v>1606.52</v>
      </c>
      <c r="K4630" s="1">
        <v>372.82</v>
      </c>
      <c r="M4630" s="10">
        <f t="array" ref="M4630">_xlfn.XLOOKUP(A4630,subscriptions!B4630:B10004,subscriptions!D4630:D10004)</f>
        <v>80</v>
      </c>
      <c r="N4630" s="10">
        <f t="array" ref="N4630">_xlfn.XLOOKUP(A4630,subscriptions!B4630:B10004,subscriptions!G4630:G10004)</f>
        <v>5</v>
      </c>
      <c r="O4630" s="10">
        <v>76.0</v>
      </c>
      <c r="P4630" s="10" t="str">
        <f t="array" ref="P4630">_xlfn.XLOOKUP(A4630,subscriptions!B4630:B10004,subscriptions!C4630:C10004)</f>
        <v>Roam</v>
      </c>
      <c r="Q4630" s="10" t="s">
        <v>194</v>
      </c>
      <c r="R4630" s="10" t="s">
        <v>148</v>
      </c>
      <c r="S4630" s="10" t="s">
        <v>1458</v>
      </c>
    </row>
    <row r="4631">
      <c r="A4631" s="1" t="s">
        <v>5965</v>
      </c>
      <c r="B4631" s="1" t="s">
        <v>472</v>
      </c>
      <c r="C4631" s="1" t="s">
        <v>673</v>
      </c>
      <c r="D4631" s="1" t="s">
        <v>27</v>
      </c>
      <c r="E4631" s="1" t="s">
        <v>219</v>
      </c>
      <c r="F4631" s="1" t="s">
        <v>458</v>
      </c>
      <c r="G4631" s="1" t="s">
        <v>19682</v>
      </c>
      <c r="H4631" s="1" t="s">
        <v>19683</v>
      </c>
      <c r="I4631" s="4">
        <v>84.38269675925926</v>
      </c>
      <c r="J4631" s="1">
        <v>1121.77</v>
      </c>
      <c r="K4631" s="1">
        <v>244.9</v>
      </c>
      <c r="M4631" s="10">
        <f t="array" ref="M4631">_xlfn.XLOOKUP(A4631,subscriptions!B4631:B10004,subscriptions!D4631:D10004)</f>
        <v>250</v>
      </c>
      <c r="N4631" s="10">
        <f t="array" ref="N4631">_xlfn.XLOOKUP(A4631,subscriptions!B4631:B10004,subscriptions!G4631:G10004)</f>
        <v>10</v>
      </c>
      <c r="O4631" s="10">
        <v>225.0</v>
      </c>
      <c r="P4631" s="10" t="str">
        <f t="array" ref="P4631">_xlfn.XLOOKUP(A4631,subscriptions!B4631:B10004,subscriptions!C4631:C10004)</f>
        <v>Business</v>
      </c>
      <c r="Q4631" s="10" t="s">
        <v>128</v>
      </c>
      <c r="R4631" s="10" t="s">
        <v>129</v>
      </c>
      <c r="S4631" s="10" t="s">
        <v>671</v>
      </c>
    </row>
    <row r="4632">
      <c r="A4632" s="1" t="s">
        <v>5966</v>
      </c>
      <c r="B4632" s="1" t="s">
        <v>355</v>
      </c>
      <c r="C4632" s="1" t="s">
        <v>920</v>
      </c>
      <c r="D4632" s="1" t="s">
        <v>153</v>
      </c>
      <c r="E4632" s="1" t="s">
        <v>714</v>
      </c>
      <c r="F4632" s="1" t="s">
        <v>1159</v>
      </c>
      <c r="G4632" s="1" t="s">
        <v>19684</v>
      </c>
      <c r="H4632" s="1" t="s">
        <v>19685</v>
      </c>
      <c r="I4632" s="4">
        <v>84.2153125</v>
      </c>
      <c r="J4632" s="1">
        <v>241.67</v>
      </c>
      <c r="K4632" s="1">
        <v>72.08</v>
      </c>
      <c r="M4632" s="10">
        <f t="array" ref="M4632">_xlfn.XLOOKUP(A4632,subscriptions!B4632:B10004,subscriptions!D4632:D10004)</f>
        <v>80</v>
      </c>
      <c r="N4632" s="10">
        <f t="array" ref="N4632">_xlfn.XLOOKUP(A4632,subscriptions!B4632:B10004,subscriptions!G4632:G10004)</f>
        <v>20</v>
      </c>
      <c r="O4632" s="10">
        <v>64.0</v>
      </c>
      <c r="P4632" s="10" t="str">
        <f t="array" ref="P4632">_xlfn.XLOOKUP(A4632,subscriptions!B4632:B10004,subscriptions!C4632:C10004)</f>
        <v>Roam</v>
      </c>
      <c r="Q4632" s="10" t="s">
        <v>128</v>
      </c>
      <c r="R4632" s="10" t="s">
        <v>148</v>
      </c>
      <c r="S4632" s="10" t="s">
        <v>1212</v>
      </c>
    </row>
    <row r="4633">
      <c r="A4633" s="1" t="s">
        <v>5967</v>
      </c>
      <c r="B4633" s="1" t="s">
        <v>2788</v>
      </c>
      <c r="C4633" s="1" t="s">
        <v>1388</v>
      </c>
      <c r="D4633" s="1" t="s">
        <v>153</v>
      </c>
      <c r="E4633" s="1" t="s">
        <v>219</v>
      </c>
      <c r="F4633" s="1" t="s">
        <v>458</v>
      </c>
      <c r="G4633" s="1" t="s">
        <v>19686</v>
      </c>
      <c r="H4633" s="1" t="s">
        <v>19687</v>
      </c>
      <c r="I4633" s="4">
        <v>84.21046296296296</v>
      </c>
      <c r="J4633" s="1">
        <v>611.09</v>
      </c>
      <c r="K4633" s="1">
        <v>72.91</v>
      </c>
      <c r="M4633" s="10">
        <f t="array" ref="M4633">_xlfn.XLOOKUP(A4633,subscriptions!B4633:B10004,subscriptions!D4633:D10004)</f>
        <v>250</v>
      </c>
      <c r="N4633" s="10">
        <f t="array" ref="N4633">_xlfn.XLOOKUP(A4633,subscriptions!B4633:B10004,subscriptions!G4633:G10004)</f>
        <v>0</v>
      </c>
      <c r="O4633" s="10">
        <v>250.0</v>
      </c>
      <c r="P4633" s="10" t="str">
        <f t="array" ref="P4633">_xlfn.XLOOKUP(A4633,subscriptions!B4633:B10004,subscriptions!C4633:C10004)</f>
        <v>Business</v>
      </c>
      <c r="Q4633" s="10" t="s">
        <v>173</v>
      </c>
      <c r="R4633" s="10" t="s">
        <v>129</v>
      </c>
      <c r="S4633" s="10" t="s">
        <v>770</v>
      </c>
    </row>
    <row r="4634">
      <c r="A4634" s="1" t="s">
        <v>5968</v>
      </c>
      <c r="B4634" s="1" t="s">
        <v>2534</v>
      </c>
      <c r="C4634" s="1" t="s">
        <v>178</v>
      </c>
      <c r="D4634" s="1" t="s">
        <v>153</v>
      </c>
      <c r="E4634" s="1" t="s">
        <v>262</v>
      </c>
      <c r="F4634" s="1" t="s">
        <v>2853</v>
      </c>
      <c r="G4634" s="1" t="s">
        <v>19688</v>
      </c>
      <c r="H4634" s="1" t="s">
        <v>19689</v>
      </c>
      <c r="I4634" s="4">
        <v>84.17525462962963</v>
      </c>
      <c r="J4634" s="1">
        <v>2482.24</v>
      </c>
      <c r="K4634" s="1">
        <v>400.26</v>
      </c>
      <c r="M4634" s="10">
        <f t="array" ref="M4634">_xlfn.XLOOKUP(A4634,subscriptions!B4634:B10004,subscriptions!D4634:D10004)</f>
        <v>120</v>
      </c>
      <c r="N4634" s="10">
        <f t="array" ref="N4634">_xlfn.XLOOKUP(A4634,subscriptions!B4634:B10004,subscriptions!G4634:G10004)</f>
        <v>5</v>
      </c>
      <c r="O4634" s="10">
        <v>114.0</v>
      </c>
      <c r="P4634" s="10" t="str">
        <f t="array" ref="P4634">_xlfn.XLOOKUP(A4634,subscriptions!B4634:B10004,subscriptions!C4634:C10004)</f>
        <v>Residential</v>
      </c>
      <c r="Q4634" s="10" t="s">
        <v>194</v>
      </c>
      <c r="R4634" s="10" t="s">
        <v>212</v>
      </c>
      <c r="S4634" s="10" t="s">
        <v>1198</v>
      </c>
    </row>
    <row r="4635">
      <c r="A4635" s="1" t="s">
        <v>5969</v>
      </c>
      <c r="B4635" s="1" t="s">
        <v>1387</v>
      </c>
      <c r="C4635" s="1" t="s">
        <v>1833</v>
      </c>
      <c r="D4635" s="1" t="s">
        <v>27</v>
      </c>
      <c r="E4635" s="1" t="s">
        <v>239</v>
      </c>
      <c r="F4635" s="1" t="s">
        <v>606</v>
      </c>
      <c r="G4635" s="1" t="s">
        <v>19690</v>
      </c>
      <c r="H4635" s="1" t="s">
        <v>19691</v>
      </c>
      <c r="I4635" s="4">
        <v>84.29269675925926</v>
      </c>
      <c r="J4635" s="1">
        <v>3014.44</v>
      </c>
      <c r="K4635" s="1">
        <v>717.2</v>
      </c>
      <c r="M4635" s="10">
        <f t="array" ref="M4635">_xlfn.XLOOKUP(A4635,subscriptions!B4635:B10004,subscriptions!D4635:D10004)</f>
        <v>120</v>
      </c>
      <c r="N4635" s="10">
        <f t="array" ref="N4635">_xlfn.XLOOKUP(A4635,subscriptions!B4635:B10004,subscriptions!G4635:G10004)</f>
        <v>10</v>
      </c>
      <c r="O4635" s="10">
        <v>108.0</v>
      </c>
      <c r="P4635" s="10" t="str">
        <f t="array" ref="P4635">_xlfn.XLOOKUP(A4635,subscriptions!B4635:B10004,subscriptions!C4635:C10004)</f>
        <v>Residential</v>
      </c>
      <c r="Q4635" s="10" t="s">
        <v>128</v>
      </c>
      <c r="R4635" s="10" t="s">
        <v>212</v>
      </c>
      <c r="S4635" s="10" t="s">
        <v>587</v>
      </c>
    </row>
    <row r="4636">
      <c r="A4636" s="1" t="s">
        <v>5970</v>
      </c>
      <c r="B4636" s="1" t="s">
        <v>109</v>
      </c>
      <c r="C4636" s="1" t="s">
        <v>827</v>
      </c>
      <c r="D4636" s="1" t="s">
        <v>27</v>
      </c>
      <c r="E4636" s="1" t="s">
        <v>262</v>
      </c>
      <c r="F4636" s="1" t="s">
        <v>2112</v>
      </c>
      <c r="G4636" s="1" t="s">
        <v>19692</v>
      </c>
      <c r="H4636" s="1" t="s">
        <v>19693</v>
      </c>
      <c r="I4636" s="4">
        <v>84.17021990740741</v>
      </c>
      <c r="J4636" s="1">
        <v>271.53</v>
      </c>
      <c r="K4636" s="1">
        <v>34.45</v>
      </c>
      <c r="M4636" s="10">
        <f t="array" ref="M4636">_xlfn.XLOOKUP(A4636,subscriptions!B4636:B10004,subscriptions!D4636:D10004)</f>
        <v>250</v>
      </c>
      <c r="N4636" s="10">
        <f t="array" ref="N4636">_xlfn.XLOOKUP(A4636,subscriptions!B4636:B10004,subscriptions!G4636:G10004)</f>
        <v>20</v>
      </c>
      <c r="O4636" s="10">
        <v>200.0</v>
      </c>
      <c r="P4636" s="10" t="str">
        <f t="array" ref="P4636">_xlfn.XLOOKUP(A4636,subscriptions!B4636:B10004,subscriptions!C4636:C10004)</f>
        <v>Business</v>
      </c>
      <c r="Q4636" s="10" t="s">
        <v>128</v>
      </c>
      <c r="R4636" s="10" t="s">
        <v>129</v>
      </c>
      <c r="S4636" s="10" t="s">
        <v>2494</v>
      </c>
    </row>
    <row r="4637">
      <c r="A4637" s="1" t="s">
        <v>5972</v>
      </c>
      <c r="B4637" s="1" t="s">
        <v>842</v>
      </c>
      <c r="C4637" s="1" t="s">
        <v>441</v>
      </c>
      <c r="D4637" s="1" t="s">
        <v>27</v>
      </c>
      <c r="E4637" s="1" t="s">
        <v>239</v>
      </c>
      <c r="F4637" s="1" t="s">
        <v>3181</v>
      </c>
      <c r="G4637" s="1" t="s">
        <v>19694</v>
      </c>
      <c r="H4637" s="1" t="s">
        <v>19695</v>
      </c>
      <c r="I4637" s="4">
        <v>84.3002662037037</v>
      </c>
      <c r="J4637" s="1">
        <v>4616.97</v>
      </c>
      <c r="K4637" s="1">
        <v>750.37</v>
      </c>
      <c r="M4637" s="10">
        <f t="array" ref="M4637">_xlfn.XLOOKUP(A4637,subscriptions!B4637:B10004,subscriptions!D4637:D10004)</f>
        <v>250</v>
      </c>
      <c r="N4637" s="10">
        <f t="array" ref="N4637">_xlfn.XLOOKUP(A4637,subscriptions!B4637:B10004,subscriptions!G4637:G10004)</f>
        <v>0</v>
      </c>
      <c r="O4637" s="10">
        <v>250.0</v>
      </c>
      <c r="P4637" s="10" t="str">
        <f t="array" ref="P4637">_xlfn.XLOOKUP(A4637,subscriptions!B4637:B10004,subscriptions!C4637:C10004)</f>
        <v>Business</v>
      </c>
      <c r="Q4637" s="10" t="s">
        <v>173</v>
      </c>
      <c r="R4637" s="10" t="s">
        <v>129</v>
      </c>
      <c r="S4637" s="10" t="s">
        <v>1172</v>
      </c>
    </row>
    <row r="4638">
      <c r="A4638" s="1" t="s">
        <v>5974</v>
      </c>
      <c r="B4638" s="1" t="s">
        <v>1157</v>
      </c>
      <c r="C4638" s="1" t="s">
        <v>871</v>
      </c>
      <c r="D4638" s="1" t="s">
        <v>27</v>
      </c>
      <c r="E4638" s="1" t="s">
        <v>280</v>
      </c>
      <c r="F4638" s="1" t="s">
        <v>494</v>
      </c>
      <c r="G4638" s="1" t="s">
        <v>19696</v>
      </c>
      <c r="H4638" s="1" t="s">
        <v>19697</v>
      </c>
      <c r="I4638" s="4">
        <v>84.17510416666667</v>
      </c>
      <c r="J4638" s="1">
        <v>648.08</v>
      </c>
      <c r="K4638" s="1">
        <v>127.8</v>
      </c>
      <c r="M4638" s="10">
        <f t="array" ref="M4638">_xlfn.XLOOKUP(A4638,subscriptions!B4638:B10004,subscriptions!D4638:D10004)</f>
        <v>250</v>
      </c>
      <c r="N4638" s="10">
        <f t="array" ref="N4638">_xlfn.XLOOKUP(A4638,subscriptions!B4638:B10004,subscriptions!G4638:G10004)</f>
        <v>5</v>
      </c>
      <c r="O4638" s="10">
        <v>237.5</v>
      </c>
      <c r="P4638" s="10" t="str">
        <f t="array" ref="P4638">_xlfn.XLOOKUP(A4638,subscriptions!B4638:B10004,subscriptions!C4638:C10004)</f>
        <v>Business</v>
      </c>
      <c r="Q4638" s="10" t="s">
        <v>194</v>
      </c>
      <c r="R4638" s="10" t="s">
        <v>129</v>
      </c>
      <c r="S4638" s="10" t="s">
        <v>1198</v>
      </c>
    </row>
    <row r="4639">
      <c r="A4639" s="1" t="s">
        <v>5975</v>
      </c>
      <c r="B4639" s="1" t="s">
        <v>573</v>
      </c>
      <c r="C4639" s="1" t="s">
        <v>2483</v>
      </c>
      <c r="D4639" s="1" t="s">
        <v>27</v>
      </c>
      <c r="E4639" s="1" t="s">
        <v>332</v>
      </c>
      <c r="F4639" s="1" t="s">
        <v>333</v>
      </c>
      <c r="G4639" s="1" t="s">
        <v>19698</v>
      </c>
      <c r="H4639" s="1" t="s">
        <v>19699</v>
      </c>
      <c r="I4639" s="4">
        <v>84.29686342592592</v>
      </c>
      <c r="J4639" s="1">
        <v>1678.46</v>
      </c>
      <c r="K4639" s="1">
        <v>238.69</v>
      </c>
      <c r="M4639" s="10">
        <f t="array" ref="M4639">_xlfn.XLOOKUP(A4639,subscriptions!B4639:B10004,subscriptions!D4639:D10004)</f>
        <v>120</v>
      </c>
      <c r="N4639" s="10">
        <f t="array" ref="N4639">_xlfn.XLOOKUP(A4639,subscriptions!B4639:B10004,subscriptions!G4639:G10004)</f>
        <v>10</v>
      </c>
      <c r="O4639" s="10">
        <v>108.0</v>
      </c>
      <c r="P4639" s="10" t="str">
        <f t="array" ref="P4639">_xlfn.XLOOKUP(A4639,subscriptions!B4639:B10004,subscriptions!C4639:C10004)</f>
        <v>Residential</v>
      </c>
      <c r="Q4639" s="10" t="s">
        <v>128</v>
      </c>
      <c r="R4639" s="10" t="s">
        <v>212</v>
      </c>
      <c r="S4639" s="10" t="s">
        <v>373</v>
      </c>
    </row>
    <row r="4640">
      <c r="A4640" s="1" t="s">
        <v>5976</v>
      </c>
      <c r="B4640" s="1" t="s">
        <v>2788</v>
      </c>
      <c r="C4640" s="1" t="s">
        <v>1678</v>
      </c>
      <c r="D4640" s="1" t="s">
        <v>153</v>
      </c>
      <c r="E4640" s="1" t="s">
        <v>631</v>
      </c>
      <c r="F4640" s="1" t="s">
        <v>2749</v>
      </c>
      <c r="G4640" s="1" t="s">
        <v>19700</v>
      </c>
      <c r="H4640" s="1" t="s">
        <v>19701</v>
      </c>
      <c r="I4640" s="4">
        <v>84.3785300925926</v>
      </c>
      <c r="J4640" s="1">
        <v>2140.43</v>
      </c>
      <c r="K4640" s="1">
        <v>404.61</v>
      </c>
      <c r="M4640" s="10">
        <f t="array" ref="M4640">_xlfn.XLOOKUP(A4640,subscriptions!B4640:B10004,subscriptions!D4640:D10004)</f>
        <v>120</v>
      </c>
      <c r="N4640" s="10">
        <f t="array" ref="N4640">_xlfn.XLOOKUP(A4640,subscriptions!B4640:B10004,subscriptions!G4640:G10004)</f>
        <v>20</v>
      </c>
      <c r="O4640" s="10">
        <v>96.0</v>
      </c>
      <c r="P4640" s="10" t="str">
        <f t="array" ref="P4640">_xlfn.XLOOKUP(A4640,subscriptions!B4640:B10004,subscriptions!C4640:C10004)</f>
        <v>Residential</v>
      </c>
      <c r="Q4640" s="10" t="s">
        <v>128</v>
      </c>
      <c r="R4640" s="10" t="s">
        <v>148</v>
      </c>
      <c r="S4640" s="10" t="s">
        <v>1622</v>
      </c>
    </row>
    <row r="4641">
      <c r="A4641" s="1" t="s">
        <v>5977</v>
      </c>
      <c r="B4641" s="1" t="s">
        <v>700</v>
      </c>
      <c r="C4641" s="1" t="s">
        <v>473</v>
      </c>
      <c r="D4641" s="1" t="s">
        <v>153</v>
      </c>
      <c r="E4641" s="1" t="s">
        <v>111</v>
      </c>
      <c r="F4641" s="1" t="s">
        <v>154</v>
      </c>
      <c r="G4641" s="1" t="s">
        <v>19702</v>
      </c>
      <c r="H4641" s="1" t="s">
        <v>19703</v>
      </c>
      <c r="I4641" s="4">
        <v>84.25349537037037</v>
      </c>
      <c r="J4641" s="1">
        <v>2556.54</v>
      </c>
      <c r="K4641" s="1">
        <v>227.84</v>
      </c>
      <c r="M4641" s="10">
        <f t="array" ref="M4641">_xlfn.XLOOKUP(A4641,subscriptions!B4641:B10004,subscriptions!D4641:D10004)</f>
        <v>120</v>
      </c>
      <c r="N4641" s="10">
        <f t="array" ref="N4641">_xlfn.XLOOKUP(A4641,subscriptions!B4641:B10004,subscriptions!G4641:G10004)</f>
        <v>0</v>
      </c>
      <c r="O4641" s="10">
        <v>120.0</v>
      </c>
      <c r="P4641" s="10" t="str">
        <f t="array" ref="P4641">_xlfn.XLOOKUP(A4641,subscriptions!B4641:B10004,subscriptions!C4641:C10004)</f>
        <v>Residential</v>
      </c>
      <c r="Q4641" s="10" t="s">
        <v>173</v>
      </c>
      <c r="R4641" s="10" t="s">
        <v>212</v>
      </c>
      <c r="S4641" s="10" t="s">
        <v>1832</v>
      </c>
    </row>
    <row r="4642">
      <c r="A4642" s="1" t="s">
        <v>5978</v>
      </c>
      <c r="B4642" s="1" t="s">
        <v>1414</v>
      </c>
      <c r="C4642" s="1" t="s">
        <v>3912</v>
      </c>
      <c r="D4642" s="1" t="s">
        <v>27</v>
      </c>
      <c r="E4642" s="1" t="s">
        <v>179</v>
      </c>
      <c r="F4642" s="1" t="s">
        <v>357</v>
      </c>
      <c r="G4642" s="1" t="s">
        <v>19704</v>
      </c>
      <c r="H4642" s="1" t="s">
        <v>19705</v>
      </c>
      <c r="I4642" s="4">
        <v>84.38277777777778</v>
      </c>
      <c r="J4642" s="1">
        <v>4421.22</v>
      </c>
      <c r="K4642" s="1">
        <v>1032.18</v>
      </c>
      <c r="L4642" s="1">
        <v>100.0</v>
      </c>
      <c r="M4642" s="10">
        <f t="array" ref="M4642">_xlfn.XLOOKUP(A4642,subscriptions!B4642:B10004,subscriptions!D4642:D10004)</f>
        <v>120</v>
      </c>
      <c r="N4642" s="10">
        <f t="array" ref="N4642">_xlfn.XLOOKUP(A4642,subscriptions!B4642:B10004,subscriptions!G4642:G10004)</f>
        <v>5</v>
      </c>
      <c r="O4642" s="10">
        <v>114.0</v>
      </c>
      <c r="P4642" s="10" t="str">
        <f t="array" ref="P4642">_xlfn.XLOOKUP(A4642,subscriptions!B4642:B10004,subscriptions!C4642:C10004)</f>
        <v>Residential</v>
      </c>
      <c r="Q4642" s="10" t="s">
        <v>194</v>
      </c>
      <c r="R4642" s="10" t="s">
        <v>212</v>
      </c>
      <c r="S4642" s="10" t="s">
        <v>671</v>
      </c>
    </row>
    <row r="4643">
      <c r="A4643" s="1" t="s">
        <v>5979</v>
      </c>
      <c r="B4643" s="1" t="s">
        <v>439</v>
      </c>
      <c r="C4643" s="1" t="s">
        <v>1876</v>
      </c>
      <c r="D4643" s="1" t="s">
        <v>153</v>
      </c>
      <c r="E4643" s="1" t="s">
        <v>631</v>
      </c>
      <c r="F4643" s="1" t="s">
        <v>1318</v>
      </c>
      <c r="G4643" s="1" t="s">
        <v>19706</v>
      </c>
      <c r="H4643" s="1" t="s">
        <v>19707</v>
      </c>
      <c r="I4643" s="4">
        <v>84.16895833333334</v>
      </c>
      <c r="J4643" s="1">
        <v>612.96</v>
      </c>
      <c r="K4643" s="1">
        <v>161.03</v>
      </c>
      <c r="M4643" s="10">
        <f t="array" ref="M4643">_xlfn.XLOOKUP(A4643,subscriptions!B4643:B10004,subscriptions!D4643:D10004)</f>
        <v>120</v>
      </c>
      <c r="N4643" s="10">
        <f t="array" ref="N4643">_xlfn.XLOOKUP(A4643,subscriptions!B4643:B10004,subscriptions!G4643:G10004)</f>
        <v>10</v>
      </c>
      <c r="O4643" s="10">
        <v>108.0</v>
      </c>
      <c r="P4643" s="10" t="str">
        <f t="array" ref="P4643">_xlfn.XLOOKUP(A4643,subscriptions!B4643:B10004,subscriptions!C4643:C10004)</f>
        <v>Residential</v>
      </c>
      <c r="Q4643" s="10" t="s">
        <v>128</v>
      </c>
      <c r="R4643" s="10" t="s">
        <v>212</v>
      </c>
      <c r="S4643" s="10" t="s">
        <v>1504</v>
      </c>
    </row>
    <row r="4644">
      <c r="A4644" s="1" t="s">
        <v>5980</v>
      </c>
      <c r="B4644" s="1" t="s">
        <v>1886</v>
      </c>
      <c r="C4644" s="1" t="s">
        <v>198</v>
      </c>
      <c r="D4644" s="1" t="s">
        <v>27</v>
      </c>
      <c r="E4644" s="1" t="s">
        <v>239</v>
      </c>
      <c r="F4644" s="1" t="s">
        <v>2364</v>
      </c>
      <c r="G4644" s="1" t="s">
        <v>19708</v>
      </c>
      <c r="H4644" s="1" t="s">
        <v>19709</v>
      </c>
      <c r="I4644" s="4">
        <v>84.25096064814815</v>
      </c>
      <c r="J4644" s="1">
        <v>2983.25</v>
      </c>
      <c r="K4644" s="1">
        <v>422.49</v>
      </c>
      <c r="M4644" s="10">
        <f t="array" ref="M4644">_xlfn.XLOOKUP(A4644,subscriptions!B4644:B10004,subscriptions!D4644:D10004)</f>
        <v>120</v>
      </c>
      <c r="N4644" s="10">
        <f t="array" ref="N4644">_xlfn.XLOOKUP(A4644,subscriptions!B4644:B10004,subscriptions!G4644:G10004)</f>
        <v>20</v>
      </c>
      <c r="O4644" s="10">
        <v>96.0</v>
      </c>
      <c r="P4644" s="10" t="str">
        <f t="array" ref="P4644">_xlfn.XLOOKUP(A4644,subscriptions!B4644:B10004,subscriptions!C4644:C10004)</f>
        <v>Residential</v>
      </c>
      <c r="Q4644" s="10" t="s">
        <v>128</v>
      </c>
      <c r="R4644" s="10" t="s">
        <v>148</v>
      </c>
      <c r="S4644" s="10" t="s">
        <v>1691</v>
      </c>
    </row>
    <row r="4645">
      <c r="A4645" s="1" t="s">
        <v>5981</v>
      </c>
      <c r="B4645" s="1" t="s">
        <v>1173</v>
      </c>
      <c r="C4645" s="1" t="s">
        <v>920</v>
      </c>
      <c r="D4645" s="1" t="s">
        <v>27</v>
      </c>
      <c r="E4645" s="1" t="s">
        <v>280</v>
      </c>
      <c r="F4645" s="1" t="s">
        <v>411</v>
      </c>
      <c r="G4645" s="1" t="s">
        <v>19710</v>
      </c>
      <c r="H4645" s="1" t="s">
        <v>19711</v>
      </c>
      <c r="I4645" s="4">
        <v>84.16758101851852</v>
      </c>
      <c r="J4645" s="1">
        <v>261.8</v>
      </c>
      <c r="K4645" s="1">
        <v>46.16</v>
      </c>
      <c r="M4645" s="10">
        <f t="array" ref="M4645">_xlfn.XLOOKUP(A4645,subscriptions!B4645:B10004,subscriptions!D4645:D10004)</f>
        <v>120</v>
      </c>
      <c r="N4645" s="10">
        <f t="array" ref="N4645">_xlfn.XLOOKUP(A4645,subscriptions!B4645:B10004,subscriptions!G4645:G10004)</f>
        <v>0</v>
      </c>
      <c r="O4645" s="10">
        <v>120.0</v>
      </c>
      <c r="P4645" s="10" t="str">
        <f t="array" ref="P4645">_xlfn.XLOOKUP(A4645,subscriptions!B4645:B10004,subscriptions!C4645:C10004)</f>
        <v>Residential</v>
      </c>
      <c r="Q4645" s="10" t="s">
        <v>173</v>
      </c>
      <c r="R4645" s="10" t="s">
        <v>212</v>
      </c>
      <c r="S4645" s="10" t="s">
        <v>1412</v>
      </c>
    </row>
    <row r="4646">
      <c r="A4646" s="1" t="s">
        <v>5982</v>
      </c>
      <c r="B4646" s="1" t="s">
        <v>177</v>
      </c>
      <c r="C4646" s="1" t="s">
        <v>524</v>
      </c>
      <c r="D4646" s="1" t="s">
        <v>153</v>
      </c>
      <c r="E4646" s="1" t="s">
        <v>28</v>
      </c>
      <c r="F4646" s="1" t="s">
        <v>2188</v>
      </c>
      <c r="G4646" s="1" t="s">
        <v>19712</v>
      </c>
      <c r="H4646" s="1" t="s">
        <v>19713</v>
      </c>
      <c r="I4646" s="4">
        <v>84.2953125</v>
      </c>
      <c r="J4646" s="1">
        <v>1881.38</v>
      </c>
      <c r="K4646" s="1">
        <v>245.52</v>
      </c>
      <c r="M4646" s="10">
        <f t="array" ref="M4646">_xlfn.XLOOKUP(A4646,subscriptions!B4646:B10004,subscriptions!D4646:D10004)</f>
        <v>120</v>
      </c>
      <c r="N4646" s="10">
        <f t="array" ref="N4646">_xlfn.XLOOKUP(A4646,subscriptions!B4646:B10004,subscriptions!G4646:G10004)</f>
        <v>5</v>
      </c>
      <c r="O4646" s="10">
        <v>114.0</v>
      </c>
      <c r="P4646" s="10" t="str">
        <f t="array" ref="P4646">_xlfn.XLOOKUP(A4646,subscriptions!B4646:B10004,subscriptions!C4646:C10004)</f>
        <v>Residential</v>
      </c>
      <c r="Q4646" s="10" t="s">
        <v>194</v>
      </c>
      <c r="R4646" s="10" t="s">
        <v>212</v>
      </c>
      <c r="S4646" s="10" t="s">
        <v>1026</v>
      </c>
    </row>
    <row r="4647">
      <c r="A4647" s="1" t="s">
        <v>5983</v>
      </c>
      <c r="B4647" s="1" t="s">
        <v>150</v>
      </c>
      <c r="C4647" s="1" t="s">
        <v>218</v>
      </c>
      <c r="D4647" s="1" t="s">
        <v>153</v>
      </c>
      <c r="E4647" s="1" t="s">
        <v>262</v>
      </c>
      <c r="F4647" s="1" t="s">
        <v>4344</v>
      </c>
      <c r="G4647" s="1" t="s">
        <v>19714</v>
      </c>
      <c r="H4647" s="1" t="s">
        <v>19715</v>
      </c>
      <c r="I4647" s="4">
        <v>84.21327546296297</v>
      </c>
      <c r="J4647" s="1">
        <v>2082.06</v>
      </c>
      <c r="K4647" s="1">
        <v>298.43</v>
      </c>
      <c r="M4647" s="10">
        <f t="array" ref="M4647">_xlfn.XLOOKUP(A4647,subscriptions!B4647:B10004,subscriptions!D4647:D10004)</f>
        <v>120</v>
      </c>
      <c r="N4647" s="10">
        <f t="array" ref="N4647">_xlfn.XLOOKUP(A4647,subscriptions!B4647:B10004,subscriptions!G4647:G10004)</f>
        <v>10</v>
      </c>
      <c r="O4647" s="10">
        <v>108.0</v>
      </c>
      <c r="P4647" s="10" t="str">
        <f t="array" ref="P4647">_xlfn.XLOOKUP(A4647,subscriptions!B4647:B10004,subscriptions!C4647:C10004)</f>
        <v>Residential</v>
      </c>
      <c r="Q4647" s="10" t="s">
        <v>128</v>
      </c>
      <c r="R4647" s="10" t="s">
        <v>212</v>
      </c>
      <c r="S4647" s="10" t="s">
        <v>1915</v>
      </c>
    </row>
    <row r="4648">
      <c r="A4648" s="1" t="s">
        <v>5984</v>
      </c>
      <c r="B4648" s="1" t="s">
        <v>814</v>
      </c>
      <c r="C4648" s="1" t="s">
        <v>330</v>
      </c>
      <c r="D4648" s="1" t="s">
        <v>153</v>
      </c>
      <c r="E4648" s="1" t="s">
        <v>262</v>
      </c>
      <c r="F4648" s="1" t="s">
        <v>4113</v>
      </c>
      <c r="G4648" s="1" t="s">
        <v>19716</v>
      </c>
      <c r="H4648" s="1" t="s">
        <v>19717</v>
      </c>
      <c r="I4648" s="4">
        <v>84.16826388888889</v>
      </c>
      <c r="J4648" s="1">
        <v>1748.52</v>
      </c>
      <c r="K4648" s="1">
        <v>409.16</v>
      </c>
      <c r="M4648" s="10">
        <f t="array" ref="M4648">_xlfn.XLOOKUP(A4648,subscriptions!B4648:B10004,subscriptions!D4648:D10004)</f>
        <v>50</v>
      </c>
      <c r="N4648" s="10">
        <f t="array" ref="N4648">_xlfn.XLOOKUP(A4648,subscriptions!B4648:B10004,subscriptions!G4648:G10004)</f>
        <v>20</v>
      </c>
      <c r="O4648" s="10">
        <v>40.0</v>
      </c>
      <c r="P4648" s="10" t="str">
        <f t="array" ref="P4648">_xlfn.XLOOKUP(A4648,subscriptions!B4648:B10004,subscriptions!C4648:C10004)</f>
        <v>Mini</v>
      </c>
      <c r="Q4648" s="10" t="s">
        <v>128</v>
      </c>
      <c r="R4648" s="10" t="s">
        <v>148</v>
      </c>
      <c r="S4648" s="10" t="s">
        <v>1042</v>
      </c>
    </row>
    <row r="4649">
      <c r="A4649" s="1" t="s">
        <v>5985</v>
      </c>
      <c r="B4649" s="1" t="s">
        <v>355</v>
      </c>
      <c r="C4649" s="1" t="s">
        <v>1678</v>
      </c>
      <c r="D4649" s="1" t="s">
        <v>153</v>
      </c>
      <c r="E4649" s="1" t="s">
        <v>219</v>
      </c>
      <c r="F4649" s="1" t="s">
        <v>1461</v>
      </c>
      <c r="G4649" s="1" t="s">
        <v>19718</v>
      </c>
      <c r="H4649" s="1" t="s">
        <v>19719</v>
      </c>
      <c r="I4649" s="4">
        <v>84.25369212962963</v>
      </c>
      <c r="J4649" s="1">
        <v>486.16</v>
      </c>
      <c r="K4649" s="1">
        <v>119.21</v>
      </c>
      <c r="M4649" s="10">
        <f t="array" ref="M4649">_xlfn.XLOOKUP(A4649,subscriptions!B4649:B10004,subscriptions!D4649:D10004)</f>
        <v>120</v>
      </c>
      <c r="N4649" s="10">
        <f t="array" ref="N4649">_xlfn.XLOOKUP(A4649,subscriptions!B4649:B10004,subscriptions!G4649:G10004)</f>
        <v>0</v>
      </c>
      <c r="O4649" s="10">
        <v>120.0</v>
      </c>
      <c r="P4649" s="10" t="str">
        <f t="array" ref="P4649">_xlfn.XLOOKUP(A4649,subscriptions!B4649:B10004,subscriptions!C4649:C10004)</f>
        <v>Residential</v>
      </c>
      <c r="Q4649" s="10" t="s">
        <v>173</v>
      </c>
      <c r="R4649" s="10" t="s">
        <v>212</v>
      </c>
      <c r="S4649" s="10" t="s">
        <v>1832</v>
      </c>
    </row>
    <row r="4650">
      <c r="A4650" s="1" t="s">
        <v>5986</v>
      </c>
      <c r="B4650" s="1" t="s">
        <v>2018</v>
      </c>
      <c r="C4650" s="1" t="s">
        <v>605</v>
      </c>
      <c r="D4650" s="1" t="s">
        <v>27</v>
      </c>
      <c r="E4650" s="1" t="s">
        <v>179</v>
      </c>
      <c r="F4650" s="1" t="s">
        <v>357</v>
      </c>
      <c r="G4650" s="1" t="s">
        <v>19720</v>
      </c>
      <c r="H4650" s="1" t="s">
        <v>19721</v>
      </c>
      <c r="I4650" s="4">
        <v>84.21042824074074</v>
      </c>
      <c r="J4650" s="1">
        <v>3145.86</v>
      </c>
      <c r="K4650" s="1">
        <v>610.36</v>
      </c>
      <c r="L4650" s="1">
        <v>100.0</v>
      </c>
      <c r="M4650" s="10">
        <f t="array" ref="M4650">_xlfn.XLOOKUP(A4650,subscriptions!B4650:B10004,subscriptions!D4650:D10004)</f>
        <v>120</v>
      </c>
      <c r="N4650" s="10">
        <f t="array" ref="N4650">_xlfn.XLOOKUP(A4650,subscriptions!B4650:B10004,subscriptions!G4650:G10004)</f>
        <v>5</v>
      </c>
      <c r="O4650" s="10">
        <v>114.0</v>
      </c>
      <c r="P4650" s="10" t="str">
        <f t="array" ref="P4650">_xlfn.XLOOKUP(A4650,subscriptions!B4650:B10004,subscriptions!C4650:C10004)</f>
        <v>Residential</v>
      </c>
      <c r="Q4650" s="10" t="s">
        <v>194</v>
      </c>
      <c r="R4650" s="10" t="s">
        <v>212</v>
      </c>
      <c r="S4650" s="10" t="s">
        <v>770</v>
      </c>
    </row>
    <row r="4651">
      <c r="A4651" s="1" t="s">
        <v>5987</v>
      </c>
      <c r="B4651" s="1" t="s">
        <v>686</v>
      </c>
      <c r="C4651" s="1" t="s">
        <v>673</v>
      </c>
      <c r="D4651" s="1" t="s">
        <v>153</v>
      </c>
      <c r="E4651" s="1" t="s">
        <v>714</v>
      </c>
      <c r="F4651" s="1" t="s">
        <v>3419</v>
      </c>
      <c r="G4651" s="1" t="s">
        <v>19722</v>
      </c>
      <c r="H4651" s="1" t="s">
        <v>19723</v>
      </c>
      <c r="I4651" s="4">
        <v>84.335</v>
      </c>
      <c r="J4651" s="1">
        <v>327.43</v>
      </c>
      <c r="K4651" s="1">
        <v>84.1</v>
      </c>
      <c r="M4651" s="10">
        <f t="array" ref="M4651">_xlfn.XLOOKUP(A4651,subscriptions!B4651:B10004,subscriptions!D4651:D10004)</f>
        <v>80</v>
      </c>
      <c r="N4651" s="10">
        <f t="array" ref="N4651">_xlfn.XLOOKUP(A4651,subscriptions!B4651:B10004,subscriptions!G4651:G10004)</f>
        <v>10</v>
      </c>
      <c r="O4651" s="10">
        <v>72.0</v>
      </c>
      <c r="P4651" s="10" t="str">
        <f t="array" ref="P4651">_xlfn.XLOOKUP(A4651,subscriptions!B4651:B10004,subscriptions!C4651:C10004)</f>
        <v>Roam</v>
      </c>
      <c r="Q4651" s="10" t="s">
        <v>128</v>
      </c>
      <c r="R4651" s="10" t="s">
        <v>148</v>
      </c>
      <c r="S4651" s="10" t="s">
        <v>643</v>
      </c>
    </row>
    <row r="4652">
      <c r="A4652" s="1" t="s">
        <v>5988</v>
      </c>
      <c r="B4652" s="1" t="s">
        <v>941</v>
      </c>
      <c r="C4652" s="1" t="s">
        <v>1507</v>
      </c>
      <c r="D4652" s="1" t="s">
        <v>27</v>
      </c>
      <c r="E4652" s="1" t="s">
        <v>714</v>
      </c>
      <c r="F4652" s="1" t="s">
        <v>3326</v>
      </c>
      <c r="G4652" s="1" t="s">
        <v>19724</v>
      </c>
      <c r="H4652" s="1" t="s">
        <v>19725</v>
      </c>
      <c r="I4652" s="4">
        <v>84.41766203703703</v>
      </c>
      <c r="J4652" s="1">
        <v>132.69</v>
      </c>
      <c r="K4652" s="1">
        <v>32.22</v>
      </c>
      <c r="M4652" s="10">
        <f t="array" ref="M4652">_xlfn.XLOOKUP(A4652,subscriptions!B4652:B10004,subscriptions!D4652:D10004)</f>
        <v>80</v>
      </c>
      <c r="N4652" s="10">
        <f t="array" ref="N4652">_xlfn.XLOOKUP(A4652,subscriptions!B4652:B10004,subscriptions!G4652:G10004)</f>
        <v>20</v>
      </c>
      <c r="O4652" s="10">
        <v>64.0</v>
      </c>
      <c r="P4652" s="10" t="str">
        <f t="array" ref="P4652">_xlfn.XLOOKUP(A4652,subscriptions!B4652:B10004,subscriptions!C4652:C10004)</f>
        <v>Roam</v>
      </c>
      <c r="Q4652" s="10" t="s">
        <v>128</v>
      </c>
      <c r="R4652" s="10" t="s">
        <v>148</v>
      </c>
      <c r="S4652" s="10" t="s">
        <v>327</v>
      </c>
    </row>
    <row r="4653">
      <c r="A4653" s="1" t="s">
        <v>5989</v>
      </c>
      <c r="B4653" s="1" t="s">
        <v>919</v>
      </c>
      <c r="C4653" s="1" t="s">
        <v>1251</v>
      </c>
      <c r="D4653" s="1" t="s">
        <v>27</v>
      </c>
      <c r="E4653" s="1" t="s">
        <v>179</v>
      </c>
      <c r="F4653" s="1" t="s">
        <v>181</v>
      </c>
      <c r="G4653" s="1" t="s">
        <v>19726</v>
      </c>
      <c r="H4653" s="1" t="s">
        <v>19727</v>
      </c>
      <c r="I4653" s="4">
        <v>84.21476851851853</v>
      </c>
      <c r="J4653" s="1">
        <v>1945.93</v>
      </c>
      <c r="K4653" s="1">
        <v>218.2</v>
      </c>
      <c r="L4653" s="1">
        <v>100.0</v>
      </c>
      <c r="M4653" s="10">
        <f t="array" ref="M4653">_xlfn.XLOOKUP(A4653,subscriptions!B4653:B10004,subscriptions!D4653:D10004)</f>
        <v>120</v>
      </c>
      <c r="N4653" s="10">
        <f t="array" ref="N4653">_xlfn.XLOOKUP(A4653,subscriptions!B4653:B10004,subscriptions!G4653:G10004)</f>
        <v>0</v>
      </c>
      <c r="O4653" s="10">
        <v>120.0</v>
      </c>
      <c r="P4653" s="10" t="str">
        <f t="array" ref="P4653">_xlfn.XLOOKUP(A4653,subscriptions!B4653:B10004,subscriptions!C4653:C10004)</f>
        <v>Residential</v>
      </c>
      <c r="Q4653" s="10" t="s">
        <v>173</v>
      </c>
      <c r="R4653" s="10" t="s">
        <v>212</v>
      </c>
      <c r="S4653" s="10" t="s">
        <v>3641</v>
      </c>
    </row>
    <row r="4654">
      <c r="A4654" s="1" t="s">
        <v>5990</v>
      </c>
      <c r="B4654" s="1" t="s">
        <v>589</v>
      </c>
      <c r="C4654" s="1" t="s">
        <v>456</v>
      </c>
      <c r="D4654" s="1" t="s">
        <v>153</v>
      </c>
      <c r="E4654" s="1" t="s">
        <v>332</v>
      </c>
      <c r="F4654" s="1" t="s">
        <v>510</v>
      </c>
      <c r="G4654" s="1" t="s">
        <v>19728</v>
      </c>
      <c r="H4654" s="1" t="s">
        <v>19729</v>
      </c>
      <c r="I4654" s="4">
        <v>84.25773148148149</v>
      </c>
      <c r="J4654" s="1">
        <v>1017.9</v>
      </c>
      <c r="K4654" s="1">
        <v>158.38</v>
      </c>
      <c r="M4654" s="10">
        <f t="array" ref="M4654">_xlfn.XLOOKUP(A4654,subscriptions!B4654:B10004,subscriptions!D4654:D10004)</f>
        <v>120</v>
      </c>
      <c r="N4654" s="10">
        <f t="array" ref="N4654">_xlfn.XLOOKUP(A4654,subscriptions!B4654:B10004,subscriptions!G4654:G10004)</f>
        <v>5</v>
      </c>
      <c r="O4654" s="10">
        <v>114.0</v>
      </c>
      <c r="P4654" s="10" t="str">
        <f t="array" ref="P4654">_xlfn.XLOOKUP(A4654,subscriptions!B4654:B10004,subscriptions!C4654:C10004)</f>
        <v>Residential</v>
      </c>
      <c r="Q4654" s="10" t="s">
        <v>194</v>
      </c>
      <c r="R4654" s="10" t="s">
        <v>212</v>
      </c>
      <c r="S4654" s="10" t="s">
        <v>603</v>
      </c>
    </row>
    <row r="4655">
      <c r="A4655" s="1" t="s">
        <v>5991</v>
      </c>
      <c r="B4655" s="1" t="s">
        <v>1939</v>
      </c>
      <c r="C4655" s="1" t="s">
        <v>330</v>
      </c>
      <c r="D4655" s="1" t="s">
        <v>153</v>
      </c>
      <c r="E4655" s="1" t="s">
        <v>111</v>
      </c>
      <c r="F4655" s="1" t="s">
        <v>112</v>
      </c>
      <c r="G4655" s="1" t="s">
        <v>19730</v>
      </c>
      <c r="H4655" s="1" t="s">
        <v>19731</v>
      </c>
      <c r="I4655" s="4">
        <v>84.42087962962962</v>
      </c>
      <c r="J4655" s="1">
        <v>2886.69</v>
      </c>
      <c r="K4655" s="1">
        <v>577.34</v>
      </c>
      <c r="M4655" s="10">
        <f t="array" ref="M4655">_xlfn.XLOOKUP(A4655,subscriptions!B4655:B10004,subscriptions!D4655:D10004)</f>
        <v>120</v>
      </c>
      <c r="N4655" s="10">
        <f t="array" ref="N4655">_xlfn.XLOOKUP(A4655,subscriptions!B4655:B10004,subscriptions!G4655:G10004)</f>
        <v>10</v>
      </c>
      <c r="O4655" s="10">
        <v>108.0</v>
      </c>
      <c r="P4655" s="10" t="str">
        <f t="array" ref="P4655">_xlfn.XLOOKUP(A4655,subscriptions!B4655:B10004,subscriptions!C4655:C10004)</f>
        <v>Residential</v>
      </c>
      <c r="Q4655" s="10" t="s">
        <v>128</v>
      </c>
      <c r="R4655" s="10" t="s">
        <v>212</v>
      </c>
      <c r="S4655" s="10" t="s">
        <v>2152</v>
      </c>
    </row>
    <row r="4656">
      <c r="A4656" s="1" t="s">
        <v>5994</v>
      </c>
      <c r="B4656" s="1" t="s">
        <v>713</v>
      </c>
      <c r="C4656" s="1" t="s">
        <v>2007</v>
      </c>
      <c r="D4656" s="1" t="s">
        <v>27</v>
      </c>
      <c r="E4656" s="1" t="s">
        <v>714</v>
      </c>
      <c r="F4656" s="1" t="s">
        <v>2562</v>
      </c>
      <c r="G4656" s="1" t="s">
        <v>19732</v>
      </c>
      <c r="H4656" s="1" t="s">
        <v>19733</v>
      </c>
      <c r="I4656" s="4">
        <v>84.3807638888889</v>
      </c>
      <c r="J4656" s="1">
        <v>775.3</v>
      </c>
      <c r="K4656" s="1">
        <v>169.9</v>
      </c>
      <c r="M4656" s="10">
        <f t="array" ref="M4656">_xlfn.XLOOKUP(A4656,subscriptions!B4656:B10004,subscriptions!D4656:D10004)</f>
        <v>80</v>
      </c>
      <c r="N4656" s="10">
        <f t="array" ref="N4656">_xlfn.XLOOKUP(A4656,subscriptions!B4656:B10004,subscriptions!G4656:G10004)</f>
        <v>20</v>
      </c>
      <c r="O4656" s="10">
        <v>64.0</v>
      </c>
      <c r="P4656" s="10" t="str">
        <f t="array" ref="P4656">_xlfn.XLOOKUP(A4656,subscriptions!B4656:B10004,subscriptions!C4656:C10004)</f>
        <v>Roam</v>
      </c>
      <c r="Q4656" s="10" t="s">
        <v>128</v>
      </c>
      <c r="R4656" s="10" t="s">
        <v>148</v>
      </c>
      <c r="S4656" s="10" t="s">
        <v>762</v>
      </c>
    </row>
    <row r="4657">
      <c r="A4657" s="1" t="s">
        <v>5995</v>
      </c>
      <c r="B4657" s="1" t="s">
        <v>1995</v>
      </c>
      <c r="C4657" s="1" t="s">
        <v>26</v>
      </c>
      <c r="D4657" s="1" t="s">
        <v>153</v>
      </c>
      <c r="E4657" s="1" t="s">
        <v>111</v>
      </c>
      <c r="F4657" s="1" t="s">
        <v>1906</v>
      </c>
      <c r="G4657" s="1" t="s">
        <v>19734</v>
      </c>
      <c r="H4657" s="1" t="s">
        <v>19735</v>
      </c>
      <c r="I4657" s="4">
        <v>84.25234953703703</v>
      </c>
      <c r="J4657" s="1">
        <v>326.39</v>
      </c>
      <c r="K4657" s="1">
        <v>43.64</v>
      </c>
      <c r="M4657" s="10">
        <f t="array" ref="M4657">_xlfn.XLOOKUP(A4657,subscriptions!B4657:B10004,subscriptions!D4657:D10004)</f>
        <v>80</v>
      </c>
      <c r="N4657" s="10">
        <f t="array" ref="N4657">_xlfn.XLOOKUP(A4657,subscriptions!B4657:B10004,subscriptions!G4657:G10004)</f>
        <v>0</v>
      </c>
      <c r="O4657" s="10">
        <v>80.0</v>
      </c>
      <c r="P4657" s="10" t="str">
        <f t="array" ref="P4657">_xlfn.XLOOKUP(A4657,subscriptions!B4657:B10004,subscriptions!C4657:C10004)</f>
        <v>Roam</v>
      </c>
      <c r="Q4657" s="10" t="s">
        <v>173</v>
      </c>
      <c r="R4657" s="10" t="s">
        <v>148</v>
      </c>
      <c r="S4657" s="10" t="s">
        <v>1008</v>
      </c>
    </row>
    <row r="4658">
      <c r="A4658" s="1" t="s">
        <v>5996</v>
      </c>
      <c r="B4658" s="1" t="s">
        <v>472</v>
      </c>
      <c r="C4658" s="1" t="s">
        <v>473</v>
      </c>
      <c r="D4658" s="1" t="s">
        <v>27</v>
      </c>
      <c r="E4658" s="1" t="s">
        <v>28</v>
      </c>
      <c r="F4658" s="1" t="s">
        <v>2188</v>
      </c>
      <c r="G4658" s="1" t="s">
        <v>19736</v>
      </c>
      <c r="H4658" s="1" t="s">
        <v>19737</v>
      </c>
      <c r="I4658" s="4">
        <v>84.25702546296296</v>
      </c>
      <c r="J4658" s="1">
        <v>2765.88</v>
      </c>
      <c r="K4658" s="1">
        <v>589.17</v>
      </c>
      <c r="M4658" s="10">
        <f t="array" ref="M4658">_xlfn.XLOOKUP(A4658,subscriptions!B4658:B10004,subscriptions!D4658:D10004)</f>
        <v>120</v>
      </c>
      <c r="N4658" s="10">
        <f t="array" ref="N4658">_xlfn.XLOOKUP(A4658,subscriptions!B4658:B10004,subscriptions!G4658:G10004)</f>
        <v>5</v>
      </c>
      <c r="O4658" s="10">
        <v>114.0</v>
      </c>
      <c r="P4658" s="10" t="str">
        <f t="array" ref="P4658">_xlfn.XLOOKUP(A4658,subscriptions!B4658:B10004,subscriptions!C4658:C10004)</f>
        <v>Residential</v>
      </c>
      <c r="Q4658" s="10" t="s">
        <v>194</v>
      </c>
      <c r="R4658" s="10" t="s">
        <v>212</v>
      </c>
      <c r="S4658" s="10" t="s">
        <v>175</v>
      </c>
    </row>
    <row r="4659">
      <c r="A4659" s="1" t="s">
        <v>5997</v>
      </c>
      <c r="B4659" s="1" t="s">
        <v>24</v>
      </c>
      <c r="C4659" s="1" t="s">
        <v>750</v>
      </c>
      <c r="D4659" s="1" t="s">
        <v>27</v>
      </c>
      <c r="E4659" s="1" t="s">
        <v>332</v>
      </c>
      <c r="F4659" s="1" t="s">
        <v>736</v>
      </c>
      <c r="G4659" s="1" t="s">
        <v>19738</v>
      </c>
      <c r="H4659" s="1" t="s">
        <v>19739</v>
      </c>
      <c r="I4659" s="4">
        <v>84.33543981481482</v>
      </c>
      <c r="J4659" s="1">
        <v>1244.13</v>
      </c>
      <c r="K4659" s="1">
        <v>166.7</v>
      </c>
      <c r="M4659" s="10">
        <f t="array" ref="M4659">_xlfn.XLOOKUP(A4659,subscriptions!B4659:B10004,subscriptions!D4659:D10004)</f>
        <v>80</v>
      </c>
      <c r="N4659" s="10">
        <f t="array" ref="N4659">_xlfn.XLOOKUP(A4659,subscriptions!B4659:B10004,subscriptions!G4659:G10004)</f>
        <v>10</v>
      </c>
      <c r="O4659" s="10">
        <v>72.0</v>
      </c>
      <c r="P4659" s="10" t="str">
        <f t="array" ref="P4659">_xlfn.XLOOKUP(A4659,subscriptions!B4659:B10004,subscriptions!C4659:C10004)</f>
        <v>Roam</v>
      </c>
      <c r="Q4659" s="10" t="s">
        <v>128</v>
      </c>
      <c r="R4659" s="10" t="s">
        <v>148</v>
      </c>
      <c r="S4659" s="10" t="s">
        <v>571</v>
      </c>
    </row>
    <row r="4660">
      <c r="A4660" s="1" t="s">
        <v>5998</v>
      </c>
      <c r="B4660" s="1" t="s">
        <v>1414</v>
      </c>
      <c r="C4660" s="1" t="s">
        <v>1678</v>
      </c>
      <c r="D4660" s="1" t="s">
        <v>27</v>
      </c>
      <c r="E4660" s="1" t="s">
        <v>262</v>
      </c>
      <c r="F4660" s="1" t="s">
        <v>4344</v>
      </c>
      <c r="G4660" s="1" t="s">
        <v>19740</v>
      </c>
      <c r="H4660" s="1" t="s">
        <v>19741</v>
      </c>
      <c r="I4660" s="4">
        <v>84.33898148148148</v>
      </c>
      <c r="J4660" s="1">
        <v>364.59</v>
      </c>
      <c r="K4660" s="1">
        <v>44.3</v>
      </c>
      <c r="M4660" s="10">
        <f t="array" ref="M4660">_xlfn.XLOOKUP(A4660,subscriptions!B4660:B10004,subscriptions!D4660:D10004)</f>
        <v>80</v>
      </c>
      <c r="N4660" s="10">
        <f t="array" ref="N4660">_xlfn.XLOOKUP(A4660,subscriptions!B4660:B10004,subscriptions!G4660:G10004)</f>
        <v>20</v>
      </c>
      <c r="O4660" s="10">
        <v>64.0</v>
      </c>
      <c r="P4660" s="10" t="str">
        <f t="array" ref="P4660">_xlfn.XLOOKUP(A4660,subscriptions!B4660:B10004,subscriptions!C4660:C10004)</f>
        <v>Roam</v>
      </c>
      <c r="Q4660" s="10" t="s">
        <v>128</v>
      </c>
      <c r="R4660" s="10" t="s">
        <v>148</v>
      </c>
      <c r="S4660" s="10" t="s">
        <v>2016</v>
      </c>
    </row>
    <row r="4661">
      <c r="A4661" s="1" t="s">
        <v>5999</v>
      </c>
      <c r="B4661" s="1" t="s">
        <v>969</v>
      </c>
      <c r="C4661" s="1" t="s">
        <v>198</v>
      </c>
      <c r="D4661" s="1" t="s">
        <v>27</v>
      </c>
      <c r="E4661" s="1" t="s">
        <v>239</v>
      </c>
      <c r="F4661" s="1" t="s">
        <v>2364</v>
      </c>
      <c r="G4661" s="1" t="s">
        <v>19742</v>
      </c>
      <c r="H4661" s="1" t="s">
        <v>19743</v>
      </c>
      <c r="I4661" s="4">
        <v>84.29947916666667</v>
      </c>
      <c r="J4661" s="1">
        <v>1961.51</v>
      </c>
      <c r="K4661" s="1">
        <v>398.26</v>
      </c>
      <c r="M4661" s="10">
        <f t="array" ref="M4661">_xlfn.XLOOKUP(A4661,subscriptions!B4661:B10004,subscriptions!D4661:D10004)</f>
        <v>120</v>
      </c>
      <c r="N4661" s="10">
        <f t="array" ref="N4661">_xlfn.XLOOKUP(A4661,subscriptions!B4661:B10004,subscriptions!G4661:G10004)</f>
        <v>0</v>
      </c>
      <c r="O4661" s="10">
        <v>120.0</v>
      </c>
      <c r="P4661" s="10" t="str">
        <f t="array" ref="P4661">_xlfn.XLOOKUP(A4661,subscriptions!B4661:B10004,subscriptions!C4661:C10004)</f>
        <v>Residential</v>
      </c>
      <c r="Q4661" s="10" t="s">
        <v>173</v>
      </c>
      <c r="R4661" s="10" t="s">
        <v>212</v>
      </c>
      <c r="S4661" s="10" t="s">
        <v>522</v>
      </c>
    </row>
    <row r="4662">
      <c r="A4662" s="1" t="s">
        <v>6000</v>
      </c>
      <c r="B4662" s="1" t="s">
        <v>657</v>
      </c>
      <c r="C4662" s="1" t="s">
        <v>1415</v>
      </c>
      <c r="D4662" s="1" t="s">
        <v>153</v>
      </c>
      <c r="E4662" s="1" t="s">
        <v>28</v>
      </c>
      <c r="F4662" s="1" t="s">
        <v>801</v>
      </c>
      <c r="G4662" s="1" t="s">
        <v>19744</v>
      </c>
      <c r="H4662" s="1" t="s">
        <v>19745</v>
      </c>
      <c r="I4662" s="4">
        <v>84.1675462962963</v>
      </c>
      <c r="J4662" s="1">
        <v>1123.44</v>
      </c>
      <c r="K4662" s="1">
        <v>200.15</v>
      </c>
      <c r="M4662" s="10">
        <f t="array" ref="M4662">_xlfn.XLOOKUP(A4662,subscriptions!B4662:B10004,subscriptions!D4662:D10004)</f>
        <v>50</v>
      </c>
      <c r="N4662" s="10">
        <f t="array" ref="N4662">_xlfn.XLOOKUP(A4662,subscriptions!B4662:B10004,subscriptions!G4662:G10004)</f>
        <v>5</v>
      </c>
      <c r="O4662" s="10">
        <v>47.5</v>
      </c>
      <c r="P4662" s="10" t="str">
        <f t="array" ref="P4662">_xlfn.XLOOKUP(A4662,subscriptions!B4662:B10004,subscriptions!C4662:C10004)</f>
        <v>Mini</v>
      </c>
      <c r="Q4662" s="10" t="s">
        <v>194</v>
      </c>
      <c r="R4662" s="10" t="s">
        <v>148</v>
      </c>
      <c r="S4662" s="10" t="s">
        <v>1412</v>
      </c>
    </row>
    <row r="4663">
      <c r="A4663" s="1" t="s">
        <v>6001</v>
      </c>
      <c r="B4663" s="1" t="s">
        <v>472</v>
      </c>
      <c r="C4663" s="1" t="s">
        <v>800</v>
      </c>
      <c r="D4663" s="1" t="s">
        <v>27</v>
      </c>
      <c r="E4663" s="1" t="s">
        <v>332</v>
      </c>
      <c r="F4663" s="1" t="s">
        <v>788</v>
      </c>
      <c r="G4663" s="1" t="s">
        <v>19746</v>
      </c>
      <c r="H4663" s="1" t="s">
        <v>19747</v>
      </c>
      <c r="I4663" s="4">
        <v>84.37640046296296</v>
      </c>
      <c r="J4663" s="1">
        <v>1440.7</v>
      </c>
      <c r="K4663" s="1">
        <v>322.61</v>
      </c>
      <c r="M4663" s="10">
        <f t="array" ref="M4663">_xlfn.XLOOKUP(A4663,subscriptions!B4663:B10004,subscriptions!D4663:D10004)</f>
        <v>50</v>
      </c>
      <c r="N4663" s="10">
        <f t="array" ref="N4663">_xlfn.XLOOKUP(A4663,subscriptions!B4663:B10004,subscriptions!G4663:G10004)</f>
        <v>10</v>
      </c>
      <c r="O4663" s="10">
        <v>45.0</v>
      </c>
      <c r="P4663" s="10" t="str">
        <f t="array" ref="P4663">_xlfn.XLOOKUP(A4663,subscriptions!B4663:B10004,subscriptions!C4663:C10004)</f>
        <v>Mini</v>
      </c>
      <c r="Q4663" s="10" t="s">
        <v>128</v>
      </c>
      <c r="R4663" s="10" t="s">
        <v>148</v>
      </c>
      <c r="S4663" s="10" t="s">
        <v>3910</v>
      </c>
    </row>
    <row r="4664">
      <c r="A4664" s="1" t="s">
        <v>6002</v>
      </c>
      <c r="B4664" s="1" t="s">
        <v>409</v>
      </c>
      <c r="C4664" s="1" t="s">
        <v>605</v>
      </c>
      <c r="D4664" s="1" t="s">
        <v>27</v>
      </c>
      <c r="E4664" s="1" t="s">
        <v>280</v>
      </c>
      <c r="F4664" s="1" t="s">
        <v>1478</v>
      </c>
      <c r="G4664" s="1" t="s">
        <v>19748</v>
      </c>
      <c r="H4664" s="1" t="s">
        <v>19749</v>
      </c>
      <c r="I4664" s="4">
        <v>84.2118287037037</v>
      </c>
      <c r="J4664" s="1">
        <v>976.78</v>
      </c>
      <c r="K4664" s="1">
        <v>220.8</v>
      </c>
      <c r="M4664" s="10">
        <f t="array" ref="M4664">_xlfn.XLOOKUP(A4664,subscriptions!B4664:B10004,subscriptions!D4664:D10004)</f>
        <v>120</v>
      </c>
      <c r="N4664" s="10">
        <f t="array" ref="N4664">_xlfn.XLOOKUP(A4664,subscriptions!B4664:B10004,subscriptions!G4664:G10004)</f>
        <v>20</v>
      </c>
      <c r="O4664" s="10">
        <v>96.0</v>
      </c>
      <c r="P4664" s="10" t="str">
        <f t="array" ref="P4664">_xlfn.XLOOKUP(A4664,subscriptions!B4664:B10004,subscriptions!C4664:C10004)</f>
        <v>Residential</v>
      </c>
      <c r="Q4664" s="10" t="s">
        <v>128</v>
      </c>
      <c r="R4664" s="10" t="s">
        <v>148</v>
      </c>
      <c r="S4664" s="10" t="s">
        <v>857</v>
      </c>
    </row>
    <row r="4665">
      <c r="A4665" s="1" t="s">
        <v>6003</v>
      </c>
      <c r="B4665" s="1" t="s">
        <v>1027</v>
      </c>
      <c r="C4665" s="1" t="s">
        <v>237</v>
      </c>
      <c r="D4665" s="1" t="s">
        <v>153</v>
      </c>
      <c r="E4665" s="1" t="s">
        <v>179</v>
      </c>
      <c r="F4665" s="1" t="s">
        <v>1045</v>
      </c>
      <c r="G4665" s="1" t="s">
        <v>19750</v>
      </c>
      <c r="H4665" s="1" t="s">
        <v>19751</v>
      </c>
      <c r="I4665" s="4">
        <v>84.41953703703703</v>
      </c>
      <c r="J4665" s="1">
        <v>2696.59</v>
      </c>
      <c r="K4665" s="1">
        <v>567.52</v>
      </c>
      <c r="L4665" s="1">
        <v>100.0</v>
      </c>
      <c r="M4665" s="10">
        <f t="array" ref="M4665">_xlfn.XLOOKUP(A4665,subscriptions!B4665:B10004,subscriptions!D4665:D10004)</f>
        <v>120</v>
      </c>
      <c r="N4665" s="10">
        <f t="array" ref="N4665">_xlfn.XLOOKUP(A4665,subscriptions!B4665:B10004,subscriptions!G4665:G10004)</f>
        <v>0</v>
      </c>
      <c r="O4665" s="10">
        <v>120.0</v>
      </c>
      <c r="P4665" s="10" t="str">
        <f t="array" ref="P4665">_xlfn.XLOOKUP(A4665,subscriptions!B4665:B10004,subscriptions!C4665:C10004)</f>
        <v>Residential</v>
      </c>
      <c r="Q4665" s="10" t="s">
        <v>173</v>
      </c>
      <c r="R4665" s="10" t="s">
        <v>212</v>
      </c>
      <c r="S4665" s="10" t="s">
        <v>1525</v>
      </c>
    </row>
    <row r="4666">
      <c r="A4666" s="1" t="s">
        <v>6004</v>
      </c>
      <c r="B4666" s="1" t="s">
        <v>2327</v>
      </c>
      <c r="C4666" s="1" t="s">
        <v>509</v>
      </c>
      <c r="D4666" s="1" t="s">
        <v>27</v>
      </c>
      <c r="E4666" s="1" t="s">
        <v>714</v>
      </c>
      <c r="F4666" s="1" t="s">
        <v>3419</v>
      </c>
      <c r="G4666" s="1" t="s">
        <v>19752</v>
      </c>
      <c r="H4666" s="1" t="s">
        <v>19753</v>
      </c>
      <c r="I4666" s="4">
        <v>84.4196412037037</v>
      </c>
      <c r="J4666" s="1">
        <v>2704.08</v>
      </c>
      <c r="K4666" s="1">
        <v>476.93</v>
      </c>
      <c r="M4666" s="10">
        <f t="array" ref="M4666">_xlfn.XLOOKUP(A4666,subscriptions!B4666:B10004,subscriptions!D4666:D10004)</f>
        <v>120</v>
      </c>
      <c r="N4666" s="10">
        <f t="array" ref="N4666">_xlfn.XLOOKUP(A4666,subscriptions!B4666:B10004,subscriptions!G4666:G10004)</f>
        <v>5</v>
      </c>
      <c r="O4666" s="10">
        <v>114.0</v>
      </c>
      <c r="P4666" s="10" t="str">
        <f t="array" ref="P4666">_xlfn.XLOOKUP(A4666,subscriptions!B4666:B10004,subscriptions!C4666:C10004)</f>
        <v>Residential</v>
      </c>
      <c r="Q4666" s="10" t="s">
        <v>194</v>
      </c>
      <c r="R4666" s="10" t="s">
        <v>212</v>
      </c>
      <c r="S4666" s="10" t="s">
        <v>1525</v>
      </c>
    </row>
    <row r="4667">
      <c r="A4667" s="1" t="s">
        <v>6005</v>
      </c>
      <c r="B4667" s="1" t="s">
        <v>426</v>
      </c>
      <c r="C4667" s="1" t="s">
        <v>152</v>
      </c>
      <c r="D4667" s="1" t="s">
        <v>153</v>
      </c>
      <c r="E4667" s="1" t="s">
        <v>219</v>
      </c>
      <c r="F4667" s="1" t="s">
        <v>220</v>
      </c>
      <c r="G4667" s="1" t="s">
        <v>19754</v>
      </c>
      <c r="H4667" s="1" t="s">
        <v>19755</v>
      </c>
      <c r="I4667" s="4">
        <v>84.21563657407407</v>
      </c>
      <c r="J4667" s="1">
        <v>1903.65</v>
      </c>
      <c r="K4667" s="1">
        <v>287.97</v>
      </c>
      <c r="M4667" s="10">
        <f t="array" ref="M4667">_xlfn.XLOOKUP(A4667,subscriptions!B4667:B10004,subscriptions!D4667:D10004)</f>
        <v>120</v>
      </c>
      <c r="N4667" s="10">
        <f t="array" ref="N4667">_xlfn.XLOOKUP(A4667,subscriptions!B4667:B10004,subscriptions!G4667:G10004)</f>
        <v>10</v>
      </c>
      <c r="O4667" s="10">
        <v>108.0</v>
      </c>
      <c r="P4667" s="10" t="str">
        <f t="array" ref="P4667">_xlfn.XLOOKUP(A4667,subscriptions!B4667:B10004,subscriptions!C4667:C10004)</f>
        <v>Residential</v>
      </c>
      <c r="Q4667" s="10" t="s">
        <v>128</v>
      </c>
      <c r="R4667" s="10" t="s">
        <v>212</v>
      </c>
      <c r="S4667" s="10" t="s">
        <v>1212</v>
      </c>
    </row>
    <row r="4668">
      <c r="A4668" s="1" t="s">
        <v>6006</v>
      </c>
      <c r="B4668" s="1" t="s">
        <v>748</v>
      </c>
      <c r="C4668" s="1" t="s">
        <v>750</v>
      </c>
      <c r="D4668" s="1" t="s">
        <v>27</v>
      </c>
      <c r="E4668" s="1" t="s">
        <v>219</v>
      </c>
      <c r="F4668" s="1" t="s">
        <v>971</v>
      </c>
      <c r="G4668" s="1" t="s">
        <v>19756</v>
      </c>
      <c r="H4668" s="1" t="s">
        <v>19757</v>
      </c>
      <c r="I4668" s="4">
        <v>84.2941087962963</v>
      </c>
      <c r="J4668" s="1">
        <v>217.07</v>
      </c>
      <c r="K4668" s="1">
        <v>71.64</v>
      </c>
      <c r="M4668" s="10">
        <f t="array" ref="M4668">_xlfn.XLOOKUP(A4668,subscriptions!B4668:B10004,subscriptions!D4668:D10004)</f>
        <v>50</v>
      </c>
      <c r="N4668" s="10">
        <f t="array" ref="N4668">_xlfn.XLOOKUP(A4668,subscriptions!B4668:B10004,subscriptions!G4668:G10004)</f>
        <v>20</v>
      </c>
      <c r="O4668" s="10">
        <v>40.0</v>
      </c>
      <c r="P4668" s="10" t="str">
        <f t="array" ref="P4668">_xlfn.XLOOKUP(A4668,subscriptions!B4668:B10004,subscriptions!C4668:C10004)</f>
        <v>Mini</v>
      </c>
      <c r="Q4668" s="10" t="s">
        <v>128</v>
      </c>
      <c r="R4668" s="10" t="s">
        <v>148</v>
      </c>
      <c r="S4668" s="10" t="s">
        <v>1458</v>
      </c>
    </row>
    <row r="4669">
      <c r="A4669" s="1" t="s">
        <v>6008</v>
      </c>
      <c r="B4669" s="1" t="s">
        <v>1865</v>
      </c>
      <c r="C4669" s="1" t="s">
        <v>261</v>
      </c>
      <c r="D4669" s="1" t="s">
        <v>153</v>
      </c>
      <c r="E4669" s="1" t="s">
        <v>280</v>
      </c>
      <c r="F4669" s="1" t="s">
        <v>873</v>
      </c>
      <c r="G4669" s="1" t="s">
        <v>19758</v>
      </c>
      <c r="H4669" s="1" t="s">
        <v>19759</v>
      </c>
      <c r="I4669" s="4">
        <v>84.33824074074074</v>
      </c>
      <c r="J4669" s="1">
        <v>2788.17</v>
      </c>
      <c r="K4669" s="1">
        <v>390.55</v>
      </c>
      <c r="M4669" s="10">
        <f t="array" ref="M4669">_xlfn.XLOOKUP(A4669,subscriptions!B4669:B10004,subscriptions!D4669:D10004)</f>
        <v>120</v>
      </c>
      <c r="N4669" s="10">
        <f t="array" ref="N4669">_xlfn.XLOOKUP(A4669,subscriptions!B4669:B10004,subscriptions!G4669:G10004)</f>
        <v>0</v>
      </c>
      <c r="O4669" s="10">
        <v>120.0</v>
      </c>
      <c r="P4669" s="10" t="str">
        <f t="array" ref="P4669">_xlfn.XLOOKUP(A4669,subscriptions!B4669:B10004,subscriptions!C4669:C10004)</f>
        <v>Residential</v>
      </c>
      <c r="Q4669" s="10" t="s">
        <v>173</v>
      </c>
      <c r="R4669" s="10" t="s">
        <v>212</v>
      </c>
      <c r="S4669" s="10" t="s">
        <v>2086</v>
      </c>
    </row>
    <row r="4670">
      <c r="A4670" s="1" t="s">
        <v>6010</v>
      </c>
      <c r="B4670" s="1" t="s">
        <v>2018</v>
      </c>
      <c r="C4670" s="1" t="s">
        <v>237</v>
      </c>
      <c r="D4670" s="1" t="s">
        <v>27</v>
      </c>
      <c r="E4670" s="1" t="s">
        <v>262</v>
      </c>
      <c r="F4670" s="1" t="s">
        <v>263</v>
      </c>
      <c r="G4670" s="1" t="s">
        <v>19760</v>
      </c>
      <c r="H4670" s="1" t="s">
        <v>19761</v>
      </c>
      <c r="I4670" s="4">
        <v>84.33921296296296</v>
      </c>
      <c r="J4670" s="1">
        <v>1717.61</v>
      </c>
      <c r="K4670" s="1">
        <v>299.52</v>
      </c>
      <c r="M4670" s="10">
        <f t="array" ref="M4670">_xlfn.XLOOKUP(A4670,subscriptions!B4670:B10004,subscriptions!D4670:D10004)</f>
        <v>120</v>
      </c>
      <c r="N4670" s="10">
        <f t="array" ref="N4670">_xlfn.XLOOKUP(A4670,subscriptions!B4670:B10004,subscriptions!G4670:G10004)</f>
        <v>5</v>
      </c>
      <c r="O4670" s="10">
        <v>114.0</v>
      </c>
      <c r="P4670" s="10" t="str">
        <f t="array" ref="P4670">_xlfn.XLOOKUP(A4670,subscriptions!B4670:B10004,subscriptions!C4670:C10004)</f>
        <v>Residential</v>
      </c>
      <c r="Q4670" s="10" t="s">
        <v>194</v>
      </c>
      <c r="R4670" s="10" t="s">
        <v>212</v>
      </c>
      <c r="S4670" s="10" t="s">
        <v>2016</v>
      </c>
    </row>
    <row r="4671">
      <c r="A4671" s="1" t="s">
        <v>6011</v>
      </c>
      <c r="B4671" s="1" t="s">
        <v>1303</v>
      </c>
      <c r="C4671" s="1" t="s">
        <v>1678</v>
      </c>
      <c r="D4671" s="1" t="s">
        <v>153</v>
      </c>
      <c r="E4671" s="1" t="s">
        <v>262</v>
      </c>
      <c r="F4671" s="1" t="s">
        <v>2985</v>
      </c>
      <c r="G4671" s="1" t="s">
        <v>19762</v>
      </c>
      <c r="H4671" s="1" t="s">
        <v>19763</v>
      </c>
      <c r="I4671" s="4">
        <v>84.25635416666667</v>
      </c>
      <c r="J4671" s="1">
        <v>1841.15</v>
      </c>
      <c r="K4671" s="1">
        <v>333.23</v>
      </c>
      <c r="M4671" s="10">
        <f t="array" ref="M4671">_xlfn.XLOOKUP(A4671,subscriptions!B4671:B10004,subscriptions!D4671:D10004)</f>
        <v>50</v>
      </c>
      <c r="N4671" s="10">
        <f t="array" ref="N4671">_xlfn.XLOOKUP(A4671,subscriptions!B4671:B10004,subscriptions!G4671:G10004)</f>
        <v>10</v>
      </c>
      <c r="O4671" s="10">
        <v>45.0</v>
      </c>
      <c r="P4671" s="10" t="str">
        <f t="array" ref="P4671">_xlfn.XLOOKUP(A4671,subscriptions!B4671:B10004,subscriptions!C4671:C10004)</f>
        <v>Mini</v>
      </c>
      <c r="Q4671" s="10" t="s">
        <v>128</v>
      </c>
      <c r="R4671" s="10" t="s">
        <v>148</v>
      </c>
      <c r="S4671" s="10" t="s">
        <v>130</v>
      </c>
    </row>
    <row r="4672">
      <c r="A4672" s="1" t="s">
        <v>6012</v>
      </c>
      <c r="B4672" s="1" t="s">
        <v>1009</v>
      </c>
      <c r="C4672" s="1" t="s">
        <v>1200</v>
      </c>
      <c r="D4672" s="1" t="s">
        <v>153</v>
      </c>
      <c r="E4672" s="1" t="s">
        <v>179</v>
      </c>
      <c r="F4672" s="1" t="s">
        <v>357</v>
      </c>
      <c r="G4672" s="1" t="s">
        <v>19764</v>
      </c>
      <c r="H4672" s="1" t="s">
        <v>19765</v>
      </c>
      <c r="I4672" s="4">
        <v>84.255625</v>
      </c>
      <c r="J4672" s="1">
        <v>726.44</v>
      </c>
      <c r="K4672" s="1">
        <v>167.85</v>
      </c>
      <c r="L4672" s="1">
        <v>100.0</v>
      </c>
      <c r="M4672" s="10">
        <f t="array" ref="M4672">_xlfn.XLOOKUP(A4672,subscriptions!B4672:B10004,subscriptions!D4672:D10004)</f>
        <v>120</v>
      </c>
      <c r="N4672" s="10">
        <f t="array" ref="N4672">_xlfn.XLOOKUP(A4672,subscriptions!B4672:B10004,subscriptions!G4672:G10004)</f>
        <v>20</v>
      </c>
      <c r="O4672" s="10">
        <v>96.0</v>
      </c>
      <c r="P4672" s="10" t="str">
        <f t="array" ref="P4672">_xlfn.XLOOKUP(A4672,subscriptions!B4672:B10004,subscriptions!C4672:C10004)</f>
        <v>Residential</v>
      </c>
      <c r="Q4672" s="10" t="s">
        <v>128</v>
      </c>
      <c r="R4672" s="10" t="s">
        <v>148</v>
      </c>
      <c r="S4672" s="10" t="s">
        <v>1156</v>
      </c>
    </row>
    <row r="4673">
      <c r="A4673" s="1" t="s">
        <v>6013</v>
      </c>
      <c r="B4673" s="1" t="s">
        <v>1157</v>
      </c>
      <c r="C4673" s="1" t="s">
        <v>1251</v>
      </c>
      <c r="D4673" s="1" t="s">
        <v>27</v>
      </c>
      <c r="E4673" s="1" t="s">
        <v>631</v>
      </c>
      <c r="F4673" s="1" t="s">
        <v>922</v>
      </c>
      <c r="G4673" s="1" t="s">
        <v>19766</v>
      </c>
      <c r="H4673" s="1" t="s">
        <v>19767</v>
      </c>
      <c r="I4673" s="4">
        <v>84.17256944444445</v>
      </c>
      <c r="J4673" s="1">
        <v>3221.42</v>
      </c>
      <c r="K4673" s="1">
        <v>395.26</v>
      </c>
      <c r="M4673" s="10">
        <f t="array" ref="M4673">_xlfn.XLOOKUP(A4673,subscriptions!B4673:B10004,subscriptions!D4673:D10004)</f>
        <v>120</v>
      </c>
      <c r="N4673" s="10">
        <f t="array" ref="N4673">_xlfn.XLOOKUP(A4673,subscriptions!B4673:B10004,subscriptions!G4673:G10004)</f>
        <v>0</v>
      </c>
      <c r="O4673" s="10">
        <v>120.0</v>
      </c>
      <c r="P4673" s="10" t="str">
        <f t="array" ref="P4673">_xlfn.XLOOKUP(A4673,subscriptions!B4673:B10004,subscriptions!C4673:C10004)</f>
        <v>Residential</v>
      </c>
      <c r="Q4673" s="10" t="s">
        <v>173</v>
      </c>
      <c r="R4673" s="10" t="s">
        <v>212</v>
      </c>
      <c r="S4673" s="10" t="s">
        <v>1637</v>
      </c>
    </row>
    <row r="4674">
      <c r="A4674" s="1" t="s">
        <v>6014</v>
      </c>
      <c r="B4674" s="1" t="s">
        <v>455</v>
      </c>
      <c r="C4674" s="1" t="s">
        <v>734</v>
      </c>
      <c r="D4674" s="1" t="s">
        <v>27</v>
      </c>
      <c r="E4674" s="1" t="s">
        <v>179</v>
      </c>
      <c r="F4674" s="1" t="s">
        <v>4595</v>
      </c>
      <c r="G4674" s="1" t="s">
        <v>19768</v>
      </c>
      <c r="H4674" s="1" t="s">
        <v>19769</v>
      </c>
      <c r="I4674" s="4">
        <v>84.25644675925926</v>
      </c>
      <c r="J4674" s="1">
        <v>1988.5</v>
      </c>
      <c r="K4674" s="1">
        <v>404.27</v>
      </c>
      <c r="L4674" s="1">
        <v>100.0</v>
      </c>
      <c r="M4674" s="10">
        <f t="array" ref="M4674">_xlfn.XLOOKUP(A4674,subscriptions!B4674:B10004,subscriptions!D4674:D10004)</f>
        <v>50</v>
      </c>
      <c r="N4674" s="10">
        <f t="array" ref="N4674">_xlfn.XLOOKUP(A4674,subscriptions!B4674:B10004,subscriptions!G4674:G10004)</f>
        <v>5</v>
      </c>
      <c r="O4674" s="10">
        <v>47.5</v>
      </c>
      <c r="P4674" s="10" t="str">
        <f t="array" ref="P4674">_xlfn.XLOOKUP(A4674,subscriptions!B4674:B10004,subscriptions!C4674:C10004)</f>
        <v>Mini</v>
      </c>
      <c r="Q4674" s="10" t="s">
        <v>194</v>
      </c>
      <c r="R4674" s="10" t="s">
        <v>148</v>
      </c>
      <c r="S4674" s="10" t="s">
        <v>130</v>
      </c>
    </row>
    <row r="4675">
      <c r="A4675" s="1" t="s">
        <v>6015</v>
      </c>
      <c r="B4675" s="1" t="s">
        <v>4509</v>
      </c>
      <c r="C4675" s="1" t="s">
        <v>1876</v>
      </c>
      <c r="D4675" s="1" t="s">
        <v>153</v>
      </c>
      <c r="E4675" s="1" t="s">
        <v>111</v>
      </c>
      <c r="F4675" s="1" t="s">
        <v>135</v>
      </c>
      <c r="G4675" s="1" t="s">
        <v>19770</v>
      </c>
      <c r="H4675" s="1" t="s">
        <v>19771</v>
      </c>
      <c r="I4675" s="4">
        <v>84.41951388888889</v>
      </c>
      <c r="J4675" s="1">
        <v>229.17</v>
      </c>
      <c r="K4675" s="1">
        <v>50.43</v>
      </c>
      <c r="M4675" s="10">
        <f t="array" ref="M4675">_xlfn.XLOOKUP(A4675,subscriptions!B4675:B10004,subscriptions!D4675:D10004)</f>
        <v>80</v>
      </c>
      <c r="N4675" s="10">
        <f t="array" ref="N4675">_xlfn.XLOOKUP(A4675,subscriptions!B4675:B10004,subscriptions!G4675:G10004)</f>
        <v>10</v>
      </c>
      <c r="O4675" s="10">
        <v>72.0</v>
      </c>
      <c r="P4675" s="10" t="str">
        <f t="array" ref="P4675">_xlfn.XLOOKUP(A4675,subscriptions!B4675:B10004,subscriptions!C4675:C10004)</f>
        <v>Roam</v>
      </c>
      <c r="Q4675" s="10" t="s">
        <v>128</v>
      </c>
      <c r="R4675" s="10" t="s">
        <v>148</v>
      </c>
      <c r="S4675" s="10" t="s">
        <v>1525</v>
      </c>
    </row>
    <row r="4676">
      <c r="A4676" s="1" t="s">
        <v>6016</v>
      </c>
      <c r="B4676" s="1" t="s">
        <v>177</v>
      </c>
      <c r="C4676" s="1" t="s">
        <v>26</v>
      </c>
      <c r="D4676" s="1" t="s">
        <v>153</v>
      </c>
      <c r="E4676" s="1" t="s">
        <v>219</v>
      </c>
      <c r="F4676" s="1" t="s">
        <v>458</v>
      </c>
      <c r="G4676" s="1" t="s">
        <v>19772</v>
      </c>
      <c r="H4676" s="1" t="s">
        <v>19773</v>
      </c>
      <c r="I4676" s="4">
        <v>84.33484953703703</v>
      </c>
      <c r="J4676" s="1">
        <v>835.81</v>
      </c>
      <c r="K4676" s="1">
        <v>118.12</v>
      </c>
      <c r="M4676" s="10">
        <f t="array" ref="M4676">_xlfn.XLOOKUP(A4676,subscriptions!B4676:B10004,subscriptions!D4676:D10004)</f>
        <v>120</v>
      </c>
      <c r="N4676" s="10">
        <f t="array" ref="N4676">_xlfn.XLOOKUP(A4676,subscriptions!B4676:B10004,subscriptions!G4676:G10004)</f>
        <v>20</v>
      </c>
      <c r="O4676" s="10">
        <v>96.0</v>
      </c>
      <c r="P4676" s="10" t="str">
        <f t="array" ref="P4676">_xlfn.XLOOKUP(A4676,subscriptions!B4676:B10004,subscriptions!C4676:C10004)</f>
        <v>Residential</v>
      </c>
      <c r="Q4676" s="10" t="s">
        <v>128</v>
      </c>
      <c r="R4676" s="10" t="s">
        <v>148</v>
      </c>
      <c r="S4676" s="10" t="s">
        <v>643</v>
      </c>
    </row>
    <row r="4677">
      <c r="A4677" s="1" t="s">
        <v>6017</v>
      </c>
      <c r="B4677" s="1" t="s">
        <v>1027</v>
      </c>
      <c r="C4677" s="1" t="s">
        <v>218</v>
      </c>
      <c r="D4677" s="1" t="s">
        <v>153</v>
      </c>
      <c r="E4677" s="1" t="s">
        <v>280</v>
      </c>
      <c r="F4677" s="1" t="s">
        <v>1665</v>
      </c>
      <c r="G4677" s="1" t="s">
        <v>19774</v>
      </c>
      <c r="H4677" s="1" t="s">
        <v>19775</v>
      </c>
      <c r="I4677" s="4">
        <v>84.25561342592593</v>
      </c>
      <c r="J4677" s="1">
        <v>3312.35</v>
      </c>
      <c r="K4677" s="1">
        <v>452.46</v>
      </c>
      <c r="M4677" s="10">
        <f t="array" ref="M4677">_xlfn.XLOOKUP(A4677,subscriptions!B4677:B10004,subscriptions!D4677:D10004)</f>
        <v>80</v>
      </c>
      <c r="N4677" s="10">
        <f t="array" ref="N4677">_xlfn.XLOOKUP(A4677,subscriptions!B4677:B10004,subscriptions!G4677:G10004)</f>
        <v>0</v>
      </c>
      <c r="O4677" s="10">
        <v>80.0</v>
      </c>
      <c r="P4677" s="10" t="str">
        <f t="array" ref="P4677">_xlfn.XLOOKUP(A4677,subscriptions!B4677:B10004,subscriptions!C4677:C10004)</f>
        <v>Roam</v>
      </c>
      <c r="Q4677" s="10" t="s">
        <v>173</v>
      </c>
      <c r="R4677" s="10" t="s">
        <v>148</v>
      </c>
      <c r="S4677" s="10" t="s">
        <v>1156</v>
      </c>
    </row>
    <row r="4678">
      <c r="A4678" s="1" t="s">
        <v>6020</v>
      </c>
      <c r="B4678" s="1" t="s">
        <v>295</v>
      </c>
      <c r="C4678" s="1" t="s">
        <v>509</v>
      </c>
      <c r="D4678" s="1" t="s">
        <v>153</v>
      </c>
      <c r="E4678" s="1" t="s">
        <v>219</v>
      </c>
      <c r="F4678" s="1" t="s">
        <v>971</v>
      </c>
      <c r="G4678" s="1" t="s">
        <v>19776</v>
      </c>
      <c r="H4678" s="1" t="s">
        <v>19777</v>
      </c>
      <c r="I4678" s="4">
        <v>84.16898148148148</v>
      </c>
      <c r="J4678" s="1">
        <v>122.52</v>
      </c>
      <c r="K4678" s="1">
        <v>32.07</v>
      </c>
      <c r="M4678" s="10">
        <f t="array" ref="M4678">_xlfn.XLOOKUP(A4678,subscriptions!B4678:B10004,subscriptions!D4678:D10004)</f>
        <v>250</v>
      </c>
      <c r="N4678" s="10">
        <f t="array" ref="N4678">_xlfn.XLOOKUP(A4678,subscriptions!B4678:B10004,subscriptions!G4678:G10004)</f>
        <v>5</v>
      </c>
      <c r="O4678" s="10">
        <v>237.5</v>
      </c>
      <c r="P4678" s="10" t="str">
        <f t="array" ref="P4678">_xlfn.XLOOKUP(A4678,subscriptions!B4678:B10004,subscriptions!C4678:C10004)</f>
        <v>Business</v>
      </c>
      <c r="Q4678" s="10" t="s">
        <v>194</v>
      </c>
      <c r="R4678" s="10" t="s">
        <v>129</v>
      </c>
      <c r="S4678" s="10" t="s">
        <v>1504</v>
      </c>
    </row>
    <row r="4679">
      <c r="A4679" s="1" t="s">
        <v>6021</v>
      </c>
      <c r="B4679" s="1" t="s">
        <v>1303</v>
      </c>
      <c r="C4679" s="1" t="s">
        <v>673</v>
      </c>
      <c r="D4679" s="1" t="s">
        <v>153</v>
      </c>
      <c r="E4679" s="1" t="s">
        <v>239</v>
      </c>
      <c r="F4679" s="1" t="s">
        <v>2132</v>
      </c>
      <c r="G4679" s="1" t="s">
        <v>19778</v>
      </c>
      <c r="H4679" s="1" t="s">
        <v>19779</v>
      </c>
      <c r="I4679" s="4">
        <v>84.38018518518518</v>
      </c>
      <c r="J4679" s="1">
        <v>4932.4</v>
      </c>
      <c r="K4679" s="1">
        <v>475.24</v>
      </c>
      <c r="M4679" s="10">
        <f t="array" ref="M4679">_xlfn.XLOOKUP(A4679,subscriptions!B4679:B10004,subscriptions!D4679:D10004)</f>
        <v>80</v>
      </c>
      <c r="N4679" s="10">
        <f t="array" ref="N4679">_xlfn.XLOOKUP(A4679,subscriptions!B4679:B10004,subscriptions!G4679:G10004)</f>
        <v>10</v>
      </c>
      <c r="O4679" s="10">
        <v>72.0</v>
      </c>
      <c r="P4679" s="10" t="str">
        <f t="array" ref="P4679">_xlfn.XLOOKUP(A4679,subscriptions!B4679:B10004,subscriptions!C4679:C10004)</f>
        <v>Roam</v>
      </c>
      <c r="Q4679" s="10" t="s">
        <v>128</v>
      </c>
      <c r="R4679" s="10" t="s">
        <v>148</v>
      </c>
      <c r="S4679" s="10" t="s">
        <v>698</v>
      </c>
    </row>
    <row r="4680">
      <c r="A4680" s="1" t="s">
        <v>6022</v>
      </c>
      <c r="B4680" s="1" t="s">
        <v>425</v>
      </c>
      <c r="C4680" s="1" t="s">
        <v>441</v>
      </c>
      <c r="D4680" s="1" t="s">
        <v>153</v>
      </c>
      <c r="E4680" s="1" t="s">
        <v>28</v>
      </c>
      <c r="F4680" s="1" t="s">
        <v>313</v>
      </c>
      <c r="G4680" s="1" t="s">
        <v>19780</v>
      </c>
      <c r="H4680" s="1" t="s">
        <v>19781</v>
      </c>
      <c r="I4680" s="4">
        <v>84.1696412037037</v>
      </c>
      <c r="J4680" s="1">
        <v>1755.23</v>
      </c>
      <c r="K4680" s="1">
        <v>244.4</v>
      </c>
      <c r="M4680" s="10">
        <f t="array" ref="M4680">_xlfn.XLOOKUP(A4680,subscriptions!B4680:B10004,subscriptions!D4680:D10004)</f>
        <v>80</v>
      </c>
      <c r="N4680" s="10">
        <f t="array" ref="N4680">_xlfn.XLOOKUP(A4680,subscriptions!B4680:B10004,subscriptions!G4680:G10004)</f>
        <v>20</v>
      </c>
      <c r="O4680" s="10">
        <v>64.0</v>
      </c>
      <c r="P4680" s="10" t="str">
        <f t="array" ref="P4680">_xlfn.XLOOKUP(A4680,subscriptions!B4680:B10004,subscriptions!C4680:C10004)</f>
        <v>Roam</v>
      </c>
      <c r="Q4680" s="10" t="s">
        <v>128</v>
      </c>
      <c r="R4680" s="10" t="s">
        <v>148</v>
      </c>
      <c r="S4680" s="10" t="s">
        <v>213</v>
      </c>
    </row>
    <row r="4681">
      <c r="A4681" s="1" t="s">
        <v>6023</v>
      </c>
      <c r="B4681" s="1" t="s">
        <v>555</v>
      </c>
      <c r="C4681" s="1" t="s">
        <v>330</v>
      </c>
      <c r="D4681" s="1" t="s">
        <v>153</v>
      </c>
      <c r="E4681" s="1" t="s">
        <v>111</v>
      </c>
      <c r="F4681" s="1" t="s">
        <v>3756</v>
      </c>
      <c r="G4681" s="1" t="s">
        <v>19782</v>
      </c>
      <c r="H4681" s="1" t="s">
        <v>19783</v>
      </c>
      <c r="I4681" s="4">
        <v>84.16825231481481</v>
      </c>
      <c r="J4681" s="1">
        <v>1546.97</v>
      </c>
      <c r="K4681" s="1">
        <v>311.87</v>
      </c>
      <c r="M4681" s="10">
        <f t="array" ref="M4681">_xlfn.XLOOKUP(A4681,subscriptions!B4681:B10004,subscriptions!D4681:D10004)</f>
        <v>80</v>
      </c>
      <c r="N4681" s="10">
        <f t="array" ref="N4681">_xlfn.XLOOKUP(A4681,subscriptions!B4681:B10004,subscriptions!G4681:G10004)</f>
        <v>0</v>
      </c>
      <c r="O4681" s="10">
        <v>80.0</v>
      </c>
      <c r="P4681" s="10" t="str">
        <f t="array" ref="P4681">_xlfn.XLOOKUP(A4681,subscriptions!B4681:B10004,subscriptions!C4681:C10004)</f>
        <v>Roam</v>
      </c>
      <c r="Q4681" s="10" t="s">
        <v>173</v>
      </c>
      <c r="R4681" s="10" t="s">
        <v>148</v>
      </c>
      <c r="S4681" s="10" t="s">
        <v>1042</v>
      </c>
    </row>
    <row r="4682">
      <c r="A4682" s="1" t="s">
        <v>6024</v>
      </c>
      <c r="B4682" s="1" t="s">
        <v>1027</v>
      </c>
      <c r="C4682" s="1" t="s">
        <v>734</v>
      </c>
      <c r="D4682" s="1" t="s">
        <v>153</v>
      </c>
      <c r="E4682" s="1" t="s">
        <v>239</v>
      </c>
      <c r="F4682" s="1" t="s">
        <v>1186</v>
      </c>
      <c r="G4682" s="1" t="s">
        <v>19784</v>
      </c>
      <c r="H4682" s="1" t="s">
        <v>19785</v>
      </c>
      <c r="I4682" s="4">
        <v>84.29395833333334</v>
      </c>
      <c r="J4682" s="1">
        <v>523.22</v>
      </c>
      <c r="K4682" s="1">
        <v>67.31</v>
      </c>
      <c r="M4682" s="10">
        <f t="array" ref="M4682">_xlfn.XLOOKUP(A4682,subscriptions!B4682:B10004,subscriptions!D4682:D10004)</f>
        <v>120</v>
      </c>
      <c r="N4682" s="10">
        <f t="array" ref="N4682">_xlfn.XLOOKUP(A4682,subscriptions!B4682:B10004,subscriptions!G4682:G10004)</f>
        <v>5</v>
      </c>
      <c r="O4682" s="10">
        <v>114.0</v>
      </c>
      <c r="P4682" s="10" t="str">
        <f t="array" ref="P4682">_xlfn.XLOOKUP(A4682,subscriptions!B4682:B10004,subscriptions!C4682:C10004)</f>
        <v>Residential</v>
      </c>
      <c r="Q4682" s="10" t="s">
        <v>194</v>
      </c>
      <c r="R4682" s="10" t="s">
        <v>212</v>
      </c>
      <c r="S4682" s="10" t="s">
        <v>1458</v>
      </c>
    </row>
    <row r="4683">
      <c r="A4683" s="1" t="s">
        <v>6025</v>
      </c>
      <c r="B4683" s="1" t="s">
        <v>645</v>
      </c>
      <c r="C4683" s="1" t="s">
        <v>1200</v>
      </c>
      <c r="D4683" s="1" t="s">
        <v>153</v>
      </c>
      <c r="E4683" s="1" t="s">
        <v>262</v>
      </c>
      <c r="F4683" s="1" t="s">
        <v>2985</v>
      </c>
      <c r="G4683" s="1" t="s">
        <v>19786</v>
      </c>
      <c r="H4683" s="1" t="s">
        <v>19787</v>
      </c>
      <c r="I4683" s="4">
        <v>84.2986574074074</v>
      </c>
      <c r="J4683" s="1">
        <v>479.11</v>
      </c>
      <c r="K4683" s="1">
        <v>100.99</v>
      </c>
      <c r="M4683" s="10">
        <f t="array" ref="M4683">_xlfn.XLOOKUP(A4683,subscriptions!B4683:B10004,subscriptions!D4683:D10004)</f>
        <v>120</v>
      </c>
      <c r="N4683" s="10">
        <f t="array" ref="N4683">_xlfn.XLOOKUP(A4683,subscriptions!B4683:B10004,subscriptions!G4683:G10004)</f>
        <v>10</v>
      </c>
      <c r="O4683" s="10">
        <v>108.0</v>
      </c>
      <c r="P4683" s="10" t="str">
        <f t="array" ref="P4683">_xlfn.XLOOKUP(A4683,subscriptions!B4683:B10004,subscriptions!C4683:C10004)</f>
        <v>Residential</v>
      </c>
      <c r="Q4683" s="10" t="s">
        <v>128</v>
      </c>
      <c r="R4683" s="10" t="s">
        <v>212</v>
      </c>
      <c r="S4683" s="10" t="s">
        <v>276</v>
      </c>
    </row>
    <row r="4684">
      <c r="A4684" s="1" t="s">
        <v>6026</v>
      </c>
      <c r="B4684" s="1" t="s">
        <v>1491</v>
      </c>
      <c r="C4684" s="1" t="s">
        <v>871</v>
      </c>
      <c r="D4684" s="1" t="s">
        <v>153</v>
      </c>
      <c r="E4684" s="1" t="s">
        <v>179</v>
      </c>
      <c r="F4684" s="1" t="s">
        <v>200</v>
      </c>
      <c r="G4684" s="1" t="s">
        <v>19788</v>
      </c>
      <c r="H4684" s="1" t="s">
        <v>19789</v>
      </c>
      <c r="I4684" s="4">
        <v>84.3835300925926</v>
      </c>
      <c r="J4684" s="1">
        <v>4322.47</v>
      </c>
      <c r="K4684" s="1">
        <v>621.51</v>
      </c>
      <c r="L4684" s="1">
        <v>100.0</v>
      </c>
      <c r="M4684" s="10">
        <f t="array" ref="M4684">_xlfn.XLOOKUP(A4684,subscriptions!B4684:B10004,subscriptions!D4684:D10004)</f>
        <v>120</v>
      </c>
      <c r="N4684" s="10">
        <f t="array" ref="N4684">_xlfn.XLOOKUP(A4684,subscriptions!B4684:B10004,subscriptions!G4684:G10004)</f>
        <v>20</v>
      </c>
      <c r="O4684" s="10">
        <v>96.0</v>
      </c>
      <c r="P4684" s="10" t="str">
        <f t="array" ref="P4684">_xlfn.XLOOKUP(A4684,subscriptions!B4684:B10004,subscriptions!C4684:C10004)</f>
        <v>Residential</v>
      </c>
      <c r="Q4684" s="10" t="s">
        <v>128</v>
      </c>
      <c r="R4684" s="10" t="s">
        <v>148</v>
      </c>
      <c r="S4684" s="10" t="s">
        <v>882</v>
      </c>
    </row>
    <row r="4685">
      <c r="A4685" s="1" t="s">
        <v>6027</v>
      </c>
      <c r="B4685" s="1" t="s">
        <v>1157</v>
      </c>
      <c r="C4685" s="1" t="s">
        <v>391</v>
      </c>
      <c r="D4685" s="1" t="s">
        <v>27</v>
      </c>
      <c r="E4685" s="1" t="s">
        <v>28</v>
      </c>
      <c r="F4685" s="1" t="s">
        <v>526</v>
      </c>
      <c r="G4685" s="1" t="s">
        <v>19790</v>
      </c>
      <c r="H4685" s="1" t="s">
        <v>19791</v>
      </c>
      <c r="I4685" s="4">
        <v>84.25091435185185</v>
      </c>
      <c r="J4685" s="1">
        <v>581.32</v>
      </c>
      <c r="K4685" s="1">
        <v>95.73</v>
      </c>
      <c r="M4685" s="10">
        <f t="array" ref="M4685">_xlfn.XLOOKUP(A4685,subscriptions!B4685:B10004,subscriptions!D4685:D10004)</f>
        <v>80</v>
      </c>
      <c r="N4685" s="10">
        <f t="array" ref="N4685">_xlfn.XLOOKUP(A4685,subscriptions!B4685:B10004,subscriptions!G4685:G10004)</f>
        <v>0</v>
      </c>
      <c r="O4685" s="10">
        <v>80.0</v>
      </c>
      <c r="P4685" s="10" t="str">
        <f t="array" ref="P4685">_xlfn.XLOOKUP(A4685,subscriptions!B4685:B10004,subscriptions!C4685:C10004)</f>
        <v>Roam</v>
      </c>
      <c r="Q4685" s="10" t="s">
        <v>173</v>
      </c>
      <c r="R4685" s="10" t="s">
        <v>148</v>
      </c>
      <c r="S4685" s="10" t="s">
        <v>1691</v>
      </c>
    </row>
    <row r="4686">
      <c r="A4686" s="1" t="s">
        <v>6030</v>
      </c>
      <c r="B4686" s="1" t="s">
        <v>1624</v>
      </c>
      <c r="C4686" s="1" t="s">
        <v>920</v>
      </c>
      <c r="D4686" s="1" t="s">
        <v>27</v>
      </c>
      <c r="E4686" s="1" t="s">
        <v>714</v>
      </c>
      <c r="F4686" s="1" t="s">
        <v>1951</v>
      </c>
      <c r="G4686" s="1" t="s">
        <v>19792</v>
      </c>
      <c r="H4686" s="1" t="s">
        <v>19793</v>
      </c>
      <c r="I4686" s="4">
        <v>84.25217592592593</v>
      </c>
      <c r="J4686" s="1">
        <v>2290.85</v>
      </c>
      <c r="K4686" s="1">
        <v>287.94</v>
      </c>
      <c r="M4686" s="10">
        <f t="array" ref="M4686">_xlfn.XLOOKUP(A4686,subscriptions!B4686:B10004,subscriptions!D4686:D10004)</f>
        <v>120</v>
      </c>
      <c r="N4686" s="10">
        <f t="array" ref="N4686">_xlfn.XLOOKUP(A4686,subscriptions!B4686:B10004,subscriptions!G4686:G10004)</f>
        <v>5</v>
      </c>
      <c r="O4686" s="10">
        <v>114.0</v>
      </c>
      <c r="P4686" s="10" t="str">
        <f t="array" ref="P4686">_xlfn.XLOOKUP(A4686,subscriptions!B4686:B10004,subscriptions!C4686:C10004)</f>
        <v>Residential</v>
      </c>
      <c r="Q4686" s="10" t="s">
        <v>194</v>
      </c>
      <c r="R4686" s="10" t="s">
        <v>212</v>
      </c>
      <c r="S4686" s="10" t="s">
        <v>1008</v>
      </c>
    </row>
    <row r="4687">
      <c r="A4687" s="1" t="s">
        <v>6031</v>
      </c>
      <c r="B4687" s="1" t="s">
        <v>589</v>
      </c>
      <c r="C4687" s="1" t="s">
        <v>1833</v>
      </c>
      <c r="D4687" s="1" t="s">
        <v>153</v>
      </c>
      <c r="E4687" s="1" t="s">
        <v>262</v>
      </c>
      <c r="F4687" s="1" t="s">
        <v>4344</v>
      </c>
      <c r="G4687" s="1" t="s">
        <v>19794</v>
      </c>
      <c r="H4687" s="1" t="s">
        <v>19795</v>
      </c>
      <c r="I4687" s="4">
        <v>84.29474537037036</v>
      </c>
      <c r="J4687" s="1">
        <v>799.14</v>
      </c>
      <c r="K4687" s="1">
        <v>96.5</v>
      </c>
      <c r="M4687" s="10">
        <f t="array" ref="M4687">_xlfn.XLOOKUP(A4687,subscriptions!B4687:B10004,subscriptions!D4687:D10004)</f>
        <v>80</v>
      </c>
      <c r="N4687" s="10">
        <f t="array" ref="N4687">_xlfn.XLOOKUP(A4687,subscriptions!B4687:B10004,subscriptions!G4687:G10004)</f>
        <v>10</v>
      </c>
      <c r="O4687" s="10">
        <v>72.0</v>
      </c>
      <c r="P4687" s="10" t="str">
        <f t="array" ref="P4687">_xlfn.XLOOKUP(A4687,subscriptions!B4687:B10004,subscriptions!C4687:C10004)</f>
        <v>Roam</v>
      </c>
      <c r="Q4687" s="10" t="s">
        <v>128</v>
      </c>
      <c r="R4687" s="10" t="s">
        <v>148</v>
      </c>
      <c r="S4687" s="10" t="s">
        <v>2075</v>
      </c>
    </row>
    <row r="4688">
      <c r="A4688" s="1" t="s">
        <v>6032</v>
      </c>
      <c r="B4688" s="1" t="s">
        <v>329</v>
      </c>
      <c r="C4688" s="1" t="s">
        <v>871</v>
      </c>
      <c r="D4688" s="1" t="s">
        <v>27</v>
      </c>
      <c r="E4688" s="1" t="s">
        <v>219</v>
      </c>
      <c r="F4688" s="1" t="s">
        <v>1461</v>
      </c>
      <c r="G4688" s="1" t="s">
        <v>19796</v>
      </c>
      <c r="H4688" s="1" t="s">
        <v>19797</v>
      </c>
      <c r="I4688" s="4">
        <v>84.41751157407407</v>
      </c>
      <c r="J4688" s="1">
        <v>274.93</v>
      </c>
      <c r="K4688" s="1">
        <v>74.06</v>
      </c>
      <c r="M4688" s="10">
        <f t="array" ref="M4688">_xlfn.XLOOKUP(A4688,subscriptions!B4688:B10004,subscriptions!D4688:D10004)</f>
        <v>120</v>
      </c>
      <c r="N4688" s="10">
        <f t="array" ref="N4688">_xlfn.XLOOKUP(A4688,subscriptions!B4688:B10004,subscriptions!G4688:G10004)</f>
        <v>20</v>
      </c>
      <c r="O4688" s="10">
        <v>96.0</v>
      </c>
      <c r="P4688" s="10" t="str">
        <f t="array" ref="P4688">_xlfn.XLOOKUP(A4688,subscriptions!B4688:B10004,subscriptions!C4688:C10004)</f>
        <v>Residential</v>
      </c>
      <c r="Q4688" s="10" t="s">
        <v>128</v>
      </c>
      <c r="R4688" s="10" t="s">
        <v>148</v>
      </c>
      <c r="S4688" s="10" t="s">
        <v>327</v>
      </c>
    </row>
    <row r="4689">
      <c r="A4689" s="1" t="s">
        <v>6033</v>
      </c>
      <c r="B4689" s="1" t="s">
        <v>686</v>
      </c>
      <c r="C4689" s="1" t="s">
        <v>296</v>
      </c>
      <c r="D4689" s="1" t="s">
        <v>153</v>
      </c>
      <c r="E4689" s="1" t="s">
        <v>179</v>
      </c>
      <c r="F4689" s="1" t="s">
        <v>901</v>
      </c>
      <c r="G4689" s="1" t="s">
        <v>19798</v>
      </c>
      <c r="H4689" s="1" t="s">
        <v>19799</v>
      </c>
      <c r="I4689" s="4">
        <v>84.21350694444445</v>
      </c>
      <c r="J4689" s="1">
        <v>66.16</v>
      </c>
      <c r="K4689" s="1">
        <v>18.25</v>
      </c>
      <c r="L4689" s="1">
        <v>100.0</v>
      </c>
      <c r="M4689" s="10">
        <f t="array" ref="M4689">_xlfn.XLOOKUP(A4689,subscriptions!B4689:B10004,subscriptions!D4689:D10004)</f>
        <v>50</v>
      </c>
      <c r="N4689" s="10">
        <f t="array" ref="N4689">_xlfn.XLOOKUP(A4689,subscriptions!B4689:B10004,subscriptions!G4689:G10004)</f>
        <v>0</v>
      </c>
      <c r="O4689" s="10">
        <v>50.0</v>
      </c>
      <c r="P4689" s="10" t="str">
        <f t="array" ref="P4689">_xlfn.XLOOKUP(A4689,subscriptions!B4689:B10004,subscriptions!C4689:C10004)</f>
        <v>Mini</v>
      </c>
      <c r="Q4689" s="10" t="s">
        <v>173</v>
      </c>
      <c r="R4689" s="10" t="s">
        <v>148</v>
      </c>
      <c r="S4689" s="10" t="s">
        <v>1915</v>
      </c>
    </row>
    <row r="4690">
      <c r="A4690" s="1" t="s">
        <v>6034</v>
      </c>
      <c r="B4690" s="1" t="s">
        <v>197</v>
      </c>
      <c r="C4690" s="1" t="s">
        <v>764</v>
      </c>
      <c r="D4690" s="1" t="s">
        <v>153</v>
      </c>
      <c r="E4690" s="1" t="s">
        <v>332</v>
      </c>
      <c r="F4690" s="1" t="s">
        <v>736</v>
      </c>
      <c r="G4690" s="1" t="s">
        <v>19800</v>
      </c>
      <c r="H4690" s="1" t="s">
        <v>19801</v>
      </c>
      <c r="I4690" s="4">
        <v>84.25074074074074</v>
      </c>
      <c r="J4690" s="1">
        <v>1228.74</v>
      </c>
      <c r="K4690" s="1">
        <v>283.97</v>
      </c>
      <c r="M4690" s="10">
        <f t="array" ref="M4690">_xlfn.XLOOKUP(A4690,subscriptions!B4690:B10004,subscriptions!D4690:D10004)</f>
        <v>120</v>
      </c>
      <c r="N4690" s="10">
        <f t="array" ref="N4690">_xlfn.XLOOKUP(A4690,subscriptions!B4690:B10004,subscriptions!G4690:G10004)</f>
        <v>5</v>
      </c>
      <c r="O4690" s="10">
        <v>114.0</v>
      </c>
      <c r="P4690" s="10" t="str">
        <f t="array" ref="P4690">_xlfn.XLOOKUP(A4690,subscriptions!B4690:B10004,subscriptions!C4690:C10004)</f>
        <v>Residential</v>
      </c>
      <c r="Q4690" s="10" t="s">
        <v>194</v>
      </c>
      <c r="R4690" s="10" t="s">
        <v>212</v>
      </c>
      <c r="S4690" s="10" t="s">
        <v>1691</v>
      </c>
    </row>
    <row r="4691">
      <c r="A4691" s="1" t="s">
        <v>6035</v>
      </c>
      <c r="B4691" s="1" t="s">
        <v>1624</v>
      </c>
      <c r="C4691" s="1" t="s">
        <v>26</v>
      </c>
      <c r="D4691" s="1" t="s">
        <v>27</v>
      </c>
      <c r="E4691" s="1" t="s">
        <v>262</v>
      </c>
      <c r="F4691" s="1" t="s">
        <v>2985</v>
      </c>
      <c r="G4691" s="1" t="s">
        <v>19802</v>
      </c>
      <c r="H4691" s="1" t="s">
        <v>19803</v>
      </c>
      <c r="I4691" s="4">
        <v>84.21141203703704</v>
      </c>
      <c r="J4691" s="1">
        <v>5630.79</v>
      </c>
      <c r="K4691" s="1">
        <v>581.97</v>
      </c>
      <c r="M4691" s="10">
        <f t="array" ref="M4691">_xlfn.XLOOKUP(A4691,subscriptions!B4691:B10004,subscriptions!D4691:D10004)</f>
        <v>50</v>
      </c>
      <c r="N4691" s="10">
        <f t="array" ref="N4691">_xlfn.XLOOKUP(A4691,subscriptions!B4691:B10004,subscriptions!G4691:G10004)</f>
        <v>10</v>
      </c>
      <c r="O4691" s="10">
        <v>45.0</v>
      </c>
      <c r="P4691" s="10" t="str">
        <f t="array" ref="P4691">_xlfn.XLOOKUP(A4691,subscriptions!B4691:B10004,subscriptions!C4691:C10004)</f>
        <v>Mini</v>
      </c>
      <c r="Q4691" s="10" t="s">
        <v>128</v>
      </c>
      <c r="R4691" s="10" t="s">
        <v>148</v>
      </c>
      <c r="S4691" s="10" t="s">
        <v>438</v>
      </c>
    </row>
    <row r="4692">
      <c r="A4692" s="1" t="s">
        <v>6036</v>
      </c>
      <c r="B4692" s="1" t="s">
        <v>1303</v>
      </c>
      <c r="C4692" s="1" t="s">
        <v>871</v>
      </c>
      <c r="D4692" s="1" t="s">
        <v>153</v>
      </c>
      <c r="E4692" s="1" t="s">
        <v>219</v>
      </c>
      <c r="F4692" s="1" t="s">
        <v>1010</v>
      </c>
      <c r="G4692" s="1" t="s">
        <v>19804</v>
      </c>
      <c r="H4692" s="1" t="s">
        <v>19805</v>
      </c>
      <c r="I4692" s="4">
        <v>84.29894675925927</v>
      </c>
      <c r="J4692" s="1">
        <v>741.0</v>
      </c>
      <c r="K4692" s="1">
        <v>89.24</v>
      </c>
      <c r="M4692" s="10">
        <f t="array" ref="M4692">_xlfn.XLOOKUP(A4692,subscriptions!B4692:B10004,subscriptions!D4692:D10004)</f>
        <v>250</v>
      </c>
      <c r="N4692" s="10">
        <f t="array" ref="N4692">_xlfn.XLOOKUP(A4692,subscriptions!B4692:B10004,subscriptions!G4692:G10004)</f>
        <v>20</v>
      </c>
      <c r="O4692" s="10">
        <v>200.0</v>
      </c>
      <c r="P4692" s="10" t="str">
        <f t="array" ref="P4692">_xlfn.XLOOKUP(A4692,subscriptions!B4692:B10004,subscriptions!C4692:C10004)</f>
        <v>Business</v>
      </c>
      <c r="Q4692" s="10" t="s">
        <v>128</v>
      </c>
      <c r="R4692" s="10" t="s">
        <v>129</v>
      </c>
      <c r="S4692" s="10" t="s">
        <v>276</v>
      </c>
    </row>
    <row r="4693">
      <c r="A4693" s="1" t="s">
        <v>6040</v>
      </c>
      <c r="B4693" s="1" t="s">
        <v>1387</v>
      </c>
      <c r="C4693" s="1" t="s">
        <v>1388</v>
      </c>
      <c r="D4693" s="1" t="s">
        <v>27</v>
      </c>
      <c r="E4693" s="1" t="s">
        <v>332</v>
      </c>
      <c r="F4693" s="1" t="s">
        <v>510</v>
      </c>
      <c r="G4693" s="1" t="s">
        <v>19806</v>
      </c>
      <c r="H4693" s="1" t="s">
        <v>19807</v>
      </c>
      <c r="I4693" s="4">
        <v>84.17311342592592</v>
      </c>
      <c r="J4693" s="1">
        <v>712.86</v>
      </c>
      <c r="K4693" s="1">
        <v>185.78</v>
      </c>
      <c r="M4693" s="10">
        <f t="array" ref="M4693">_xlfn.XLOOKUP(A4693,subscriptions!B4693:B10004,subscriptions!D4693:D10004)</f>
        <v>120</v>
      </c>
      <c r="N4693" s="10">
        <f t="array" ref="N4693">_xlfn.XLOOKUP(A4693,subscriptions!B4693:B10004,subscriptions!G4693:G10004)</f>
        <v>0</v>
      </c>
      <c r="O4693" s="10">
        <v>120.0</v>
      </c>
      <c r="P4693" s="10" t="str">
        <f t="array" ref="P4693">_xlfn.XLOOKUP(A4693,subscriptions!B4693:B10004,subscriptions!C4693:C10004)</f>
        <v>Residential</v>
      </c>
      <c r="Q4693" s="10" t="s">
        <v>173</v>
      </c>
      <c r="R4693" s="10" t="s">
        <v>212</v>
      </c>
      <c r="S4693" s="10" t="s">
        <v>2630</v>
      </c>
    </row>
    <row r="4694">
      <c r="A4694" s="1" t="s">
        <v>6041</v>
      </c>
      <c r="B4694" s="1" t="s">
        <v>1027</v>
      </c>
      <c r="C4694" s="1" t="s">
        <v>920</v>
      </c>
      <c r="D4694" s="1" t="s">
        <v>153</v>
      </c>
      <c r="E4694" s="1" t="s">
        <v>332</v>
      </c>
      <c r="F4694" s="1" t="s">
        <v>333</v>
      </c>
      <c r="G4694" s="1" t="s">
        <v>19808</v>
      </c>
      <c r="H4694" s="1" t="s">
        <v>19809</v>
      </c>
      <c r="I4694" s="4">
        <v>84.21674768518518</v>
      </c>
      <c r="J4694" s="1">
        <v>682.6</v>
      </c>
      <c r="K4694" s="1">
        <v>130.79</v>
      </c>
      <c r="M4694" s="10">
        <f t="array" ref="M4694">_xlfn.XLOOKUP(A4694,subscriptions!B4694:B10004,subscriptions!D4694:D10004)</f>
        <v>120</v>
      </c>
      <c r="N4694" s="10">
        <f t="array" ref="N4694">_xlfn.XLOOKUP(A4694,subscriptions!B4694:B10004,subscriptions!G4694:G10004)</f>
        <v>5</v>
      </c>
      <c r="O4694" s="10">
        <v>114.0</v>
      </c>
      <c r="P4694" s="10" t="str">
        <f t="array" ref="P4694">_xlfn.XLOOKUP(A4694,subscriptions!B4694:B10004,subscriptions!C4694:C10004)</f>
        <v>Residential</v>
      </c>
      <c r="Q4694" s="10" t="s">
        <v>194</v>
      </c>
      <c r="R4694" s="10" t="s">
        <v>212</v>
      </c>
      <c r="S4694" s="10" t="s">
        <v>453</v>
      </c>
    </row>
    <row r="4695">
      <c r="A4695" s="1" t="s">
        <v>6042</v>
      </c>
      <c r="B4695" s="1" t="s">
        <v>1444</v>
      </c>
      <c r="C4695" s="1" t="s">
        <v>3912</v>
      </c>
      <c r="D4695" s="1" t="s">
        <v>27</v>
      </c>
      <c r="E4695" s="1" t="s">
        <v>239</v>
      </c>
      <c r="F4695" s="1" t="s">
        <v>1186</v>
      </c>
      <c r="G4695" s="1" t="s">
        <v>19810</v>
      </c>
      <c r="H4695" s="1" t="s">
        <v>19811</v>
      </c>
      <c r="I4695" s="4">
        <v>84.21623842592592</v>
      </c>
      <c r="J4695" s="1">
        <v>1152.65</v>
      </c>
      <c r="K4695" s="1">
        <v>178.24</v>
      </c>
      <c r="M4695" s="10">
        <f t="array" ref="M4695">_xlfn.XLOOKUP(A4695,subscriptions!B4695:B10004,subscriptions!D4695:D10004)</f>
        <v>120</v>
      </c>
      <c r="N4695" s="10">
        <f t="array" ref="N4695">_xlfn.XLOOKUP(A4695,subscriptions!B4695:B10004,subscriptions!G4695:G10004)</f>
        <v>10</v>
      </c>
      <c r="O4695" s="10">
        <v>108.0</v>
      </c>
      <c r="P4695" s="10" t="str">
        <f t="array" ref="P4695">_xlfn.XLOOKUP(A4695,subscriptions!B4695:B10004,subscriptions!C4695:C10004)</f>
        <v>Residential</v>
      </c>
      <c r="Q4695" s="10" t="s">
        <v>128</v>
      </c>
      <c r="R4695" s="10" t="s">
        <v>212</v>
      </c>
      <c r="S4695" s="10" t="s">
        <v>2596</v>
      </c>
    </row>
    <row r="4696">
      <c r="A4696" s="1" t="s">
        <v>6043</v>
      </c>
      <c r="B4696" s="1" t="s">
        <v>439</v>
      </c>
      <c r="C4696" s="1" t="s">
        <v>198</v>
      </c>
      <c r="D4696" s="1" t="s">
        <v>153</v>
      </c>
      <c r="E4696" s="1" t="s">
        <v>714</v>
      </c>
      <c r="F4696" s="1" t="s">
        <v>828</v>
      </c>
      <c r="G4696" s="1" t="s">
        <v>19812</v>
      </c>
      <c r="H4696" s="1" t="s">
        <v>19813</v>
      </c>
      <c r="I4696" s="4">
        <v>84.25856481481482</v>
      </c>
      <c r="J4696" s="1">
        <v>921.51</v>
      </c>
      <c r="K4696" s="1">
        <v>165.39</v>
      </c>
      <c r="M4696" s="10">
        <f t="array" ref="M4696">_xlfn.XLOOKUP(A4696,subscriptions!B4696:B10004,subscriptions!D4696:D10004)</f>
        <v>120</v>
      </c>
      <c r="N4696" s="10">
        <f t="array" ref="N4696">_xlfn.XLOOKUP(A4696,subscriptions!B4696:B10004,subscriptions!G4696:G10004)</f>
        <v>20</v>
      </c>
      <c r="O4696" s="10">
        <v>96.0</v>
      </c>
      <c r="P4696" s="10" t="str">
        <f t="array" ref="P4696">_xlfn.XLOOKUP(A4696,subscriptions!B4696:B10004,subscriptions!C4696:C10004)</f>
        <v>Residential</v>
      </c>
      <c r="Q4696" s="10" t="s">
        <v>128</v>
      </c>
      <c r="R4696" s="10" t="s">
        <v>148</v>
      </c>
      <c r="S4696" s="10" t="s">
        <v>4148</v>
      </c>
    </row>
    <row r="4697">
      <c r="A4697" s="1" t="s">
        <v>6044</v>
      </c>
      <c r="B4697" s="1" t="s">
        <v>4509</v>
      </c>
      <c r="C4697" s="1" t="s">
        <v>110</v>
      </c>
      <c r="D4697" s="1" t="s">
        <v>153</v>
      </c>
      <c r="E4697" s="1" t="s">
        <v>219</v>
      </c>
      <c r="F4697" s="1" t="s">
        <v>4220</v>
      </c>
      <c r="G4697" s="1" t="s">
        <v>19814</v>
      </c>
      <c r="H4697" s="1" t="s">
        <v>19815</v>
      </c>
      <c r="I4697" s="4">
        <v>84.33642361111112</v>
      </c>
      <c r="J4697" s="1">
        <v>3229.33</v>
      </c>
      <c r="K4697" s="1">
        <v>276.41</v>
      </c>
      <c r="M4697" s="10">
        <f t="array" ref="M4697">_xlfn.XLOOKUP(A4697,subscriptions!B4697:B10004,subscriptions!D4697:D10004)</f>
        <v>80</v>
      </c>
      <c r="N4697" s="10">
        <f t="array" ref="N4697">_xlfn.XLOOKUP(A4697,subscriptions!B4697:B10004,subscriptions!G4697:G10004)</f>
        <v>0</v>
      </c>
      <c r="O4697" s="10">
        <v>80.0</v>
      </c>
      <c r="P4697" s="10" t="str">
        <f t="array" ref="P4697">_xlfn.XLOOKUP(A4697,subscriptions!B4697:B10004,subscriptions!C4697:C10004)</f>
        <v>Roam</v>
      </c>
      <c r="Q4697" s="10" t="s">
        <v>173</v>
      </c>
      <c r="R4697" s="10" t="s">
        <v>148</v>
      </c>
      <c r="S4697" s="10" t="s">
        <v>1971</v>
      </c>
    </row>
    <row r="4698">
      <c r="A4698" s="1" t="s">
        <v>6045</v>
      </c>
      <c r="B4698" s="1" t="s">
        <v>1460</v>
      </c>
      <c r="C4698" s="1" t="s">
        <v>296</v>
      </c>
      <c r="D4698" s="1" t="s">
        <v>27</v>
      </c>
      <c r="E4698" s="1" t="s">
        <v>239</v>
      </c>
      <c r="F4698" s="1" t="s">
        <v>2076</v>
      </c>
      <c r="G4698" s="1" t="s">
        <v>19816</v>
      </c>
      <c r="H4698" s="1" t="s">
        <v>19817</v>
      </c>
      <c r="I4698" s="4">
        <v>84.41747685185184</v>
      </c>
      <c r="J4698" s="1">
        <v>1106.38</v>
      </c>
      <c r="K4698" s="1">
        <v>154.42</v>
      </c>
      <c r="M4698" s="10">
        <f t="array" ref="M4698">_xlfn.XLOOKUP(A4698,subscriptions!B4698:B10004,subscriptions!D4698:D10004)</f>
        <v>120</v>
      </c>
      <c r="N4698" s="10">
        <f t="array" ref="N4698">_xlfn.XLOOKUP(A4698,subscriptions!B4698:B10004,subscriptions!G4698:G10004)</f>
        <v>5</v>
      </c>
      <c r="O4698" s="10">
        <v>114.0</v>
      </c>
      <c r="P4698" s="10" t="str">
        <f t="array" ref="P4698">_xlfn.XLOOKUP(A4698,subscriptions!B4698:B10004,subscriptions!C4698:C10004)</f>
        <v>Residential</v>
      </c>
      <c r="Q4698" s="10" t="s">
        <v>194</v>
      </c>
      <c r="R4698" s="10" t="s">
        <v>212</v>
      </c>
      <c r="S4698" s="10" t="s">
        <v>327</v>
      </c>
    </row>
    <row r="4699">
      <c r="A4699" s="1" t="s">
        <v>6046</v>
      </c>
      <c r="B4699" s="1" t="s">
        <v>355</v>
      </c>
      <c r="C4699" s="1" t="s">
        <v>110</v>
      </c>
      <c r="D4699" s="1" t="s">
        <v>153</v>
      </c>
      <c r="E4699" s="1" t="s">
        <v>28</v>
      </c>
      <c r="F4699" s="1" t="s">
        <v>2097</v>
      </c>
      <c r="G4699" s="1" t="s">
        <v>19818</v>
      </c>
      <c r="H4699" s="1" t="s">
        <v>19819</v>
      </c>
      <c r="I4699" s="4">
        <v>84.21002314814815</v>
      </c>
      <c r="J4699" s="1">
        <v>1113.18</v>
      </c>
      <c r="K4699" s="1">
        <v>95.77</v>
      </c>
      <c r="M4699" s="10">
        <f t="array" ref="M4699">_xlfn.XLOOKUP(A4699,subscriptions!B4699:B10004,subscriptions!D4699:D10004)</f>
        <v>120</v>
      </c>
      <c r="N4699" s="10">
        <f t="array" ref="N4699">_xlfn.XLOOKUP(A4699,subscriptions!B4699:B10004,subscriptions!G4699:G10004)</f>
        <v>10</v>
      </c>
      <c r="O4699" s="10">
        <v>108.0</v>
      </c>
      <c r="P4699" s="10" t="str">
        <f t="array" ref="P4699">_xlfn.XLOOKUP(A4699,subscriptions!B4699:B10004,subscriptions!C4699:C10004)</f>
        <v>Residential</v>
      </c>
      <c r="Q4699" s="10" t="s">
        <v>128</v>
      </c>
      <c r="R4699" s="10" t="s">
        <v>212</v>
      </c>
      <c r="S4699" s="10" t="s">
        <v>353</v>
      </c>
    </row>
    <row r="4700">
      <c r="A4700" s="1" t="s">
        <v>6047</v>
      </c>
      <c r="B4700" s="1" t="s">
        <v>4627</v>
      </c>
      <c r="C4700" s="1" t="s">
        <v>178</v>
      </c>
      <c r="D4700" s="1" t="s">
        <v>27</v>
      </c>
      <c r="E4700" s="1" t="s">
        <v>280</v>
      </c>
      <c r="F4700" s="1" t="s">
        <v>1478</v>
      </c>
      <c r="G4700" s="1" t="s">
        <v>19820</v>
      </c>
      <c r="H4700" s="1" t="s">
        <v>19821</v>
      </c>
      <c r="I4700" s="4">
        <v>84.3343287037037</v>
      </c>
      <c r="J4700" s="1">
        <v>273.4</v>
      </c>
      <c r="K4700" s="1">
        <v>35.35</v>
      </c>
      <c r="M4700" s="10">
        <f t="array" ref="M4700">_xlfn.XLOOKUP(A4700,subscriptions!B4700:B10004,subscriptions!D4700:D10004)</f>
        <v>120</v>
      </c>
      <c r="N4700" s="10">
        <f t="array" ref="N4700">_xlfn.XLOOKUP(A4700,subscriptions!B4700:B10004,subscriptions!G4700:G10004)</f>
        <v>20</v>
      </c>
      <c r="O4700" s="10">
        <v>96.0</v>
      </c>
      <c r="P4700" s="10" t="str">
        <f t="array" ref="P4700">_xlfn.XLOOKUP(A4700,subscriptions!B4700:B10004,subscriptions!C4700:C10004)</f>
        <v>Residential</v>
      </c>
      <c r="Q4700" s="10" t="s">
        <v>128</v>
      </c>
      <c r="R4700" s="10" t="s">
        <v>148</v>
      </c>
      <c r="S4700" s="10" t="s">
        <v>195</v>
      </c>
    </row>
    <row r="4701">
      <c r="A4701" s="1" t="s">
        <v>6049</v>
      </c>
      <c r="B4701" s="1" t="s">
        <v>1939</v>
      </c>
      <c r="C4701" s="1" t="s">
        <v>26</v>
      </c>
      <c r="D4701" s="1" t="s">
        <v>153</v>
      </c>
      <c r="E4701" s="1" t="s">
        <v>332</v>
      </c>
      <c r="F4701" s="1" t="s">
        <v>333</v>
      </c>
      <c r="G4701" s="1" t="s">
        <v>19822</v>
      </c>
      <c r="H4701" s="1" t="s">
        <v>19823</v>
      </c>
      <c r="I4701" s="4">
        <v>84.29261574074074</v>
      </c>
      <c r="J4701" s="1">
        <v>6139.01</v>
      </c>
      <c r="K4701" s="1">
        <v>850.02</v>
      </c>
      <c r="M4701" s="10">
        <f t="array" ref="M4701">_xlfn.XLOOKUP(A4701,subscriptions!B4701:B10004,subscriptions!D4701:D10004)</f>
        <v>80</v>
      </c>
      <c r="N4701" s="10">
        <f t="array" ref="N4701">_xlfn.XLOOKUP(A4701,subscriptions!B4701:B10004,subscriptions!G4701:G10004)</f>
        <v>0</v>
      </c>
      <c r="O4701" s="10">
        <v>80.0</v>
      </c>
      <c r="P4701" s="10" t="str">
        <f t="array" ref="P4701">_xlfn.XLOOKUP(A4701,subscriptions!B4701:B10004,subscriptions!C4701:C10004)</f>
        <v>Roam</v>
      </c>
      <c r="Q4701" s="10" t="s">
        <v>173</v>
      </c>
      <c r="R4701" s="10" t="s">
        <v>148</v>
      </c>
      <c r="S4701" s="10" t="s">
        <v>587</v>
      </c>
    </row>
    <row r="4702">
      <c r="A4702" s="1" t="s">
        <v>6051</v>
      </c>
      <c r="B4702" s="1" t="s">
        <v>589</v>
      </c>
      <c r="C4702" s="1" t="s">
        <v>426</v>
      </c>
      <c r="D4702" s="1" t="s">
        <v>153</v>
      </c>
      <c r="E4702" s="1" t="s">
        <v>714</v>
      </c>
      <c r="F4702" s="1" t="s">
        <v>3326</v>
      </c>
      <c r="G4702" s="1" t="s">
        <v>19824</v>
      </c>
      <c r="H4702" s="1" t="s">
        <v>19825</v>
      </c>
      <c r="I4702" s="4">
        <v>84.21351851851851</v>
      </c>
      <c r="J4702" s="1">
        <v>481.47</v>
      </c>
      <c r="K4702" s="1">
        <v>105.51</v>
      </c>
      <c r="M4702" s="10">
        <f t="array" ref="M4702">_xlfn.XLOOKUP(A4702,subscriptions!B4702:B10004,subscriptions!D4702:D10004)</f>
        <v>120</v>
      </c>
      <c r="N4702" s="10">
        <f t="array" ref="N4702">_xlfn.XLOOKUP(A4702,subscriptions!B4702:B10004,subscriptions!G4702:G10004)</f>
        <v>5</v>
      </c>
      <c r="O4702" s="10">
        <v>114.0</v>
      </c>
      <c r="P4702" s="10" t="str">
        <f t="array" ref="P4702">_xlfn.XLOOKUP(A4702,subscriptions!B4702:B10004,subscriptions!C4702:C10004)</f>
        <v>Residential</v>
      </c>
      <c r="Q4702" s="10" t="s">
        <v>194</v>
      </c>
      <c r="R4702" s="10" t="s">
        <v>212</v>
      </c>
      <c r="S4702" s="10" t="s">
        <v>1915</v>
      </c>
    </row>
    <row r="4703">
      <c r="A4703" s="1" t="s">
        <v>6052</v>
      </c>
      <c r="B4703" s="1" t="s">
        <v>763</v>
      </c>
      <c r="C4703" s="1" t="s">
        <v>871</v>
      </c>
      <c r="D4703" s="1" t="s">
        <v>27</v>
      </c>
      <c r="E4703" s="1" t="s">
        <v>714</v>
      </c>
      <c r="F4703" s="1" t="s">
        <v>1951</v>
      </c>
      <c r="G4703" s="1" t="s">
        <v>19826</v>
      </c>
      <c r="H4703" s="1" t="s">
        <v>19827</v>
      </c>
      <c r="I4703" s="4">
        <v>84.41761574074074</v>
      </c>
      <c r="J4703" s="1">
        <v>164.29</v>
      </c>
      <c r="K4703" s="1">
        <v>45.81</v>
      </c>
      <c r="M4703" s="10">
        <f t="array" ref="M4703">_xlfn.XLOOKUP(A4703,subscriptions!B4703:B10004,subscriptions!D4703:D10004)</f>
        <v>120</v>
      </c>
      <c r="N4703" s="10">
        <f t="array" ref="N4703">_xlfn.XLOOKUP(A4703,subscriptions!B4703:B10004,subscriptions!G4703:G10004)</f>
        <v>10</v>
      </c>
      <c r="O4703" s="10">
        <v>108.0</v>
      </c>
      <c r="P4703" s="10" t="str">
        <f t="array" ref="P4703">_xlfn.XLOOKUP(A4703,subscriptions!B4703:B10004,subscriptions!C4703:C10004)</f>
        <v>Residential</v>
      </c>
      <c r="Q4703" s="10" t="s">
        <v>128</v>
      </c>
      <c r="R4703" s="10" t="s">
        <v>212</v>
      </c>
      <c r="S4703" s="10" t="s">
        <v>327</v>
      </c>
    </row>
    <row r="4704">
      <c r="A4704" s="1" t="s">
        <v>6053</v>
      </c>
      <c r="B4704" s="1" t="s">
        <v>748</v>
      </c>
      <c r="C4704" s="1" t="s">
        <v>296</v>
      </c>
      <c r="D4704" s="1" t="s">
        <v>27</v>
      </c>
      <c r="E4704" s="1" t="s">
        <v>280</v>
      </c>
      <c r="F4704" s="1" t="s">
        <v>411</v>
      </c>
      <c r="G4704" s="1" t="s">
        <v>19828</v>
      </c>
      <c r="H4704" s="1" t="s">
        <v>19829</v>
      </c>
      <c r="I4704" s="4">
        <v>84.3758912037037</v>
      </c>
      <c r="J4704" s="1">
        <v>1682.16</v>
      </c>
      <c r="K4704" s="1">
        <v>303.2</v>
      </c>
      <c r="M4704" s="10">
        <f t="array" ref="M4704">_xlfn.XLOOKUP(A4704,subscriptions!B4704:B10004,subscriptions!D4704:D10004)</f>
        <v>120</v>
      </c>
      <c r="N4704" s="10">
        <f t="array" ref="N4704">_xlfn.XLOOKUP(A4704,subscriptions!B4704:B10004,subscriptions!G4704:G10004)</f>
        <v>20</v>
      </c>
      <c r="O4704" s="10">
        <v>96.0</v>
      </c>
      <c r="P4704" s="10" t="str">
        <f t="array" ref="P4704">_xlfn.XLOOKUP(A4704,subscriptions!B4704:B10004,subscriptions!C4704:C10004)</f>
        <v>Residential</v>
      </c>
      <c r="Q4704" s="10" t="s">
        <v>128</v>
      </c>
      <c r="R4704" s="10" t="s">
        <v>148</v>
      </c>
      <c r="S4704" s="10" t="s">
        <v>1442</v>
      </c>
    </row>
    <row r="4705">
      <c r="A4705" s="1" t="s">
        <v>6054</v>
      </c>
      <c r="B4705" s="1" t="s">
        <v>1460</v>
      </c>
      <c r="C4705" s="1" t="s">
        <v>1507</v>
      </c>
      <c r="D4705" s="1" t="s">
        <v>27</v>
      </c>
      <c r="E4705" s="1" t="s">
        <v>262</v>
      </c>
      <c r="F4705" s="1" t="s">
        <v>674</v>
      </c>
      <c r="G4705" s="1" t="s">
        <v>19830</v>
      </c>
      <c r="H4705" s="1" t="s">
        <v>19831</v>
      </c>
      <c r="I4705" s="4">
        <v>84.25236111111111</v>
      </c>
      <c r="J4705" s="1">
        <v>1407.16</v>
      </c>
      <c r="K4705" s="1">
        <v>220.85</v>
      </c>
      <c r="M4705" s="10">
        <f t="array" ref="M4705">_xlfn.XLOOKUP(A4705,subscriptions!B4705:B10004,subscriptions!D4705:D10004)</f>
        <v>50</v>
      </c>
      <c r="N4705" s="10">
        <f t="array" ref="N4705">_xlfn.XLOOKUP(A4705,subscriptions!B4705:B10004,subscriptions!G4705:G10004)</f>
        <v>0</v>
      </c>
      <c r="O4705" s="10">
        <v>50.0</v>
      </c>
      <c r="P4705" s="10" t="str">
        <f t="array" ref="P4705">_xlfn.XLOOKUP(A4705,subscriptions!B4705:B10004,subscriptions!C4705:C10004)</f>
        <v>Mini</v>
      </c>
      <c r="Q4705" s="10" t="s">
        <v>173</v>
      </c>
      <c r="R4705" s="10" t="s">
        <v>148</v>
      </c>
      <c r="S4705" s="10" t="s">
        <v>1008</v>
      </c>
    </row>
    <row r="4706">
      <c r="A4706" s="1" t="s">
        <v>6055</v>
      </c>
      <c r="B4706" s="1" t="s">
        <v>1491</v>
      </c>
      <c r="C4706" s="1" t="s">
        <v>2483</v>
      </c>
      <c r="D4706" s="1" t="s">
        <v>153</v>
      </c>
      <c r="E4706" s="1" t="s">
        <v>631</v>
      </c>
      <c r="F4706" s="1" t="s">
        <v>1084</v>
      </c>
      <c r="G4706" s="1" t="s">
        <v>19832</v>
      </c>
      <c r="H4706" s="1" t="s">
        <v>19833</v>
      </c>
      <c r="I4706" s="4">
        <v>84.17112268518518</v>
      </c>
      <c r="J4706" s="1">
        <v>854.59</v>
      </c>
      <c r="K4706" s="1">
        <v>193.75</v>
      </c>
      <c r="M4706" s="10">
        <f t="array" ref="M4706">_xlfn.XLOOKUP(A4706,subscriptions!B4706:B10004,subscriptions!D4706:D10004)</f>
        <v>120</v>
      </c>
      <c r="N4706" s="10">
        <f t="array" ref="N4706">_xlfn.XLOOKUP(A4706,subscriptions!B4706:B10004,subscriptions!G4706:G10004)</f>
        <v>5</v>
      </c>
      <c r="O4706" s="10">
        <v>114.0</v>
      </c>
      <c r="P4706" s="10" t="str">
        <f t="array" ref="P4706">_xlfn.XLOOKUP(A4706,subscriptions!B4706:B10004,subscriptions!C4706:C10004)</f>
        <v>Residential</v>
      </c>
      <c r="Q4706" s="10" t="s">
        <v>194</v>
      </c>
      <c r="R4706" s="10" t="s">
        <v>212</v>
      </c>
      <c r="S4706" s="10" t="s">
        <v>310</v>
      </c>
    </row>
    <row r="4707">
      <c r="A4707" s="1" t="s">
        <v>6056</v>
      </c>
      <c r="B4707" s="1" t="s">
        <v>1984</v>
      </c>
      <c r="C4707" s="1" t="s">
        <v>3912</v>
      </c>
      <c r="D4707" s="1" t="s">
        <v>153</v>
      </c>
      <c r="E4707" s="1" t="s">
        <v>219</v>
      </c>
      <c r="F4707" s="1" t="s">
        <v>1010</v>
      </c>
      <c r="G4707" s="1" t="s">
        <v>19834</v>
      </c>
      <c r="H4707" s="1" t="s">
        <v>19835</v>
      </c>
      <c r="I4707" s="4">
        <v>84.21466435185185</v>
      </c>
      <c r="J4707" s="1">
        <v>872.77</v>
      </c>
      <c r="K4707" s="1">
        <v>74.85</v>
      </c>
      <c r="M4707" s="10">
        <f t="array" ref="M4707">_xlfn.XLOOKUP(A4707,subscriptions!B4707:B10004,subscriptions!D4707:D10004)</f>
        <v>120</v>
      </c>
      <c r="N4707" s="10">
        <f t="array" ref="N4707">_xlfn.XLOOKUP(A4707,subscriptions!B4707:B10004,subscriptions!G4707:G10004)</f>
        <v>10</v>
      </c>
      <c r="O4707" s="10">
        <v>108.0</v>
      </c>
      <c r="P4707" s="10" t="str">
        <f t="array" ref="P4707">_xlfn.XLOOKUP(A4707,subscriptions!B4707:B10004,subscriptions!C4707:C10004)</f>
        <v>Residential</v>
      </c>
      <c r="Q4707" s="10" t="s">
        <v>128</v>
      </c>
      <c r="R4707" s="10" t="s">
        <v>212</v>
      </c>
      <c r="S4707" s="10" t="s">
        <v>3641</v>
      </c>
    </row>
    <row r="4708">
      <c r="A4708" s="1" t="s">
        <v>6057</v>
      </c>
      <c r="B4708" s="1" t="s">
        <v>508</v>
      </c>
      <c r="C4708" s="1" t="s">
        <v>492</v>
      </c>
      <c r="D4708" s="1" t="s">
        <v>153</v>
      </c>
      <c r="E4708" s="1" t="s">
        <v>262</v>
      </c>
      <c r="F4708" s="1" t="s">
        <v>2985</v>
      </c>
      <c r="G4708" s="1" t="s">
        <v>19836</v>
      </c>
      <c r="H4708" s="1" t="s">
        <v>19837</v>
      </c>
      <c r="I4708" s="4">
        <v>84.42020833333333</v>
      </c>
      <c r="J4708" s="1">
        <v>2356.12</v>
      </c>
      <c r="K4708" s="1">
        <v>274.05</v>
      </c>
      <c r="M4708" s="10">
        <f t="array" ref="M4708">_xlfn.XLOOKUP(A4708,subscriptions!B4708:B10004,subscriptions!D4708:D10004)</f>
        <v>250</v>
      </c>
      <c r="N4708" s="10">
        <f t="array" ref="N4708">_xlfn.XLOOKUP(A4708,subscriptions!B4708:B10004,subscriptions!G4708:G10004)</f>
        <v>20</v>
      </c>
      <c r="O4708" s="10">
        <v>200.0</v>
      </c>
      <c r="P4708" s="10" t="str">
        <f t="array" ref="P4708">_xlfn.XLOOKUP(A4708,subscriptions!B4708:B10004,subscriptions!C4708:C10004)</f>
        <v>Business</v>
      </c>
      <c r="Q4708" s="10" t="s">
        <v>128</v>
      </c>
      <c r="R4708" s="10" t="s">
        <v>129</v>
      </c>
      <c r="S4708" s="10" t="s">
        <v>940</v>
      </c>
    </row>
    <row r="4709">
      <c r="A4709" s="1" t="s">
        <v>6058</v>
      </c>
      <c r="B4709" s="1" t="s">
        <v>4509</v>
      </c>
      <c r="C4709" s="1" t="s">
        <v>658</v>
      </c>
      <c r="D4709" s="1" t="s">
        <v>153</v>
      </c>
      <c r="E4709" s="1" t="s">
        <v>179</v>
      </c>
      <c r="F4709" s="1" t="s">
        <v>200</v>
      </c>
      <c r="G4709" s="1" t="s">
        <v>19838</v>
      </c>
      <c r="H4709" s="1" t="s">
        <v>19839</v>
      </c>
      <c r="I4709" s="4">
        <v>84.29521990740741</v>
      </c>
      <c r="J4709" s="1">
        <v>376.7</v>
      </c>
      <c r="K4709" s="1">
        <v>62.05</v>
      </c>
      <c r="L4709" s="1">
        <v>100.0</v>
      </c>
      <c r="M4709" s="10">
        <f t="array" ref="M4709">_xlfn.XLOOKUP(A4709,subscriptions!B4709:B10004,subscriptions!D4709:D10004)</f>
        <v>80</v>
      </c>
      <c r="N4709" s="10">
        <f t="array" ref="N4709">_xlfn.XLOOKUP(A4709,subscriptions!B4709:B10004,subscriptions!G4709:G10004)</f>
        <v>0</v>
      </c>
      <c r="O4709" s="10">
        <v>80.0</v>
      </c>
      <c r="P4709" s="10" t="str">
        <f t="array" ref="P4709">_xlfn.XLOOKUP(A4709,subscriptions!B4709:B10004,subscriptions!C4709:C10004)</f>
        <v>Roam</v>
      </c>
      <c r="Q4709" s="10" t="s">
        <v>173</v>
      </c>
      <c r="R4709" s="10" t="s">
        <v>148</v>
      </c>
      <c r="S4709" s="10" t="s">
        <v>1026</v>
      </c>
    </row>
    <row r="4710">
      <c r="A4710" s="1" t="s">
        <v>6059</v>
      </c>
      <c r="B4710" s="1" t="s">
        <v>177</v>
      </c>
      <c r="C4710" s="1" t="s">
        <v>2007</v>
      </c>
      <c r="D4710" s="1" t="s">
        <v>153</v>
      </c>
      <c r="E4710" s="1" t="s">
        <v>280</v>
      </c>
      <c r="F4710" s="1" t="s">
        <v>1478</v>
      </c>
      <c r="G4710" s="1" t="s">
        <v>19840</v>
      </c>
      <c r="H4710" s="1" t="s">
        <v>19841</v>
      </c>
      <c r="I4710" s="4">
        <v>84.29586805555556</v>
      </c>
      <c r="J4710" s="1">
        <v>2624.31</v>
      </c>
      <c r="K4710" s="1">
        <v>633.55</v>
      </c>
      <c r="M4710" s="10">
        <f t="array" ref="M4710">_xlfn.XLOOKUP(A4710,subscriptions!B4710:B10004,subscriptions!D4710:D10004)</f>
        <v>250</v>
      </c>
      <c r="N4710" s="10">
        <f t="array" ref="N4710">_xlfn.XLOOKUP(A4710,subscriptions!B4710:B10004,subscriptions!G4710:G10004)</f>
        <v>5</v>
      </c>
      <c r="O4710" s="10">
        <v>237.5</v>
      </c>
      <c r="P4710" s="10" t="str">
        <f t="array" ref="P4710">_xlfn.XLOOKUP(A4710,subscriptions!B4710:B10004,subscriptions!C4710:C10004)</f>
        <v>Business</v>
      </c>
      <c r="Q4710" s="10" t="s">
        <v>194</v>
      </c>
      <c r="R4710" s="10" t="s">
        <v>129</v>
      </c>
      <c r="S4710" s="10" t="s">
        <v>655</v>
      </c>
    </row>
    <row r="4711">
      <c r="A4711" s="1" t="s">
        <v>6060</v>
      </c>
      <c r="B4711" s="1" t="s">
        <v>1865</v>
      </c>
      <c r="C4711" s="1" t="s">
        <v>26</v>
      </c>
      <c r="D4711" s="1" t="s">
        <v>153</v>
      </c>
      <c r="E4711" s="1" t="s">
        <v>239</v>
      </c>
      <c r="F4711" s="1" t="s">
        <v>2154</v>
      </c>
      <c r="G4711" s="1" t="s">
        <v>19842</v>
      </c>
      <c r="H4711" s="1" t="s">
        <v>19843</v>
      </c>
      <c r="I4711" s="4">
        <v>84.38200231481481</v>
      </c>
      <c r="J4711" s="1">
        <v>1619.37</v>
      </c>
      <c r="K4711" s="1">
        <v>362.88</v>
      </c>
      <c r="M4711" s="10">
        <f t="array" ref="M4711">_xlfn.XLOOKUP(A4711,subscriptions!B4711:B10004,subscriptions!D4711:D10004)</f>
        <v>120</v>
      </c>
      <c r="N4711" s="10">
        <f t="array" ref="N4711">_xlfn.XLOOKUP(A4711,subscriptions!B4711:B10004,subscriptions!G4711:G10004)</f>
        <v>10</v>
      </c>
      <c r="O4711" s="10">
        <v>108.0</v>
      </c>
      <c r="P4711" s="10" t="str">
        <f t="array" ref="P4711">_xlfn.XLOOKUP(A4711,subscriptions!B4711:B10004,subscriptions!C4711:C10004)</f>
        <v>Residential</v>
      </c>
      <c r="Q4711" s="10" t="s">
        <v>128</v>
      </c>
      <c r="R4711" s="10" t="s">
        <v>212</v>
      </c>
      <c r="S4711" s="10" t="s">
        <v>293</v>
      </c>
    </row>
    <row r="4712">
      <c r="A4712" s="1" t="s">
        <v>6061</v>
      </c>
      <c r="B4712" s="1" t="s">
        <v>4627</v>
      </c>
      <c r="C4712" s="1" t="s">
        <v>1200</v>
      </c>
      <c r="D4712" s="1" t="s">
        <v>27</v>
      </c>
      <c r="E4712" s="1" t="s">
        <v>28</v>
      </c>
      <c r="F4712" s="1" t="s">
        <v>526</v>
      </c>
      <c r="G4712" s="1" t="s">
        <v>19844</v>
      </c>
      <c r="H4712" s="1" t="s">
        <v>19845</v>
      </c>
      <c r="I4712" s="4">
        <v>84.38199074074075</v>
      </c>
      <c r="J4712" s="1">
        <v>864.43</v>
      </c>
      <c r="K4712" s="1">
        <v>156.06</v>
      </c>
      <c r="M4712" s="10">
        <f t="array" ref="M4712">_xlfn.XLOOKUP(A4712,subscriptions!B4712:B10004,subscriptions!D4712:D10004)</f>
        <v>120</v>
      </c>
      <c r="N4712" s="10">
        <f t="array" ref="N4712">_xlfn.XLOOKUP(A4712,subscriptions!B4712:B10004,subscriptions!G4712:G10004)</f>
        <v>20</v>
      </c>
      <c r="O4712" s="10">
        <v>96.0</v>
      </c>
      <c r="P4712" s="10" t="str">
        <f t="array" ref="P4712">_xlfn.XLOOKUP(A4712,subscriptions!B4712:B10004,subscriptions!C4712:C10004)</f>
        <v>Residential</v>
      </c>
      <c r="Q4712" s="10" t="s">
        <v>128</v>
      </c>
      <c r="R4712" s="10" t="s">
        <v>148</v>
      </c>
      <c r="S4712" s="10" t="s">
        <v>293</v>
      </c>
    </row>
    <row r="4713">
      <c r="A4713" s="1" t="s">
        <v>6062</v>
      </c>
      <c r="B4713" s="1" t="s">
        <v>2534</v>
      </c>
      <c r="C4713" s="1" t="s">
        <v>492</v>
      </c>
      <c r="D4713" s="1" t="s">
        <v>153</v>
      </c>
      <c r="E4713" s="1" t="s">
        <v>262</v>
      </c>
      <c r="F4713" s="1" t="s">
        <v>885</v>
      </c>
      <c r="G4713" s="1" t="s">
        <v>19846</v>
      </c>
      <c r="H4713" s="1" t="s">
        <v>19847</v>
      </c>
      <c r="I4713" s="4">
        <v>84.25631944444444</v>
      </c>
      <c r="J4713" s="1">
        <v>968.81</v>
      </c>
      <c r="K4713" s="1">
        <v>198.01</v>
      </c>
      <c r="M4713" s="10">
        <f t="array" ref="M4713">_xlfn.XLOOKUP(A4713,subscriptions!B4713:B10004,subscriptions!D4713:D10004)</f>
        <v>120</v>
      </c>
      <c r="N4713" s="10">
        <f t="array" ref="N4713">_xlfn.XLOOKUP(A4713,subscriptions!B4713:B10004,subscriptions!G4713:G10004)</f>
        <v>0</v>
      </c>
      <c r="O4713" s="10">
        <v>120.0</v>
      </c>
      <c r="P4713" s="10" t="str">
        <f t="array" ref="P4713">_xlfn.XLOOKUP(A4713,subscriptions!B4713:B10004,subscriptions!C4713:C10004)</f>
        <v>Residential</v>
      </c>
      <c r="Q4713" s="10" t="s">
        <v>173</v>
      </c>
      <c r="R4713" s="10" t="s">
        <v>212</v>
      </c>
      <c r="S4713" s="10" t="s">
        <v>130</v>
      </c>
    </row>
    <row r="4714">
      <c r="A4714" s="1" t="s">
        <v>6063</v>
      </c>
      <c r="B4714" s="1" t="s">
        <v>645</v>
      </c>
      <c r="C4714" s="1" t="s">
        <v>920</v>
      </c>
      <c r="D4714" s="1" t="s">
        <v>153</v>
      </c>
      <c r="E4714" s="1" t="s">
        <v>111</v>
      </c>
      <c r="F4714" s="1" t="s">
        <v>135</v>
      </c>
      <c r="G4714" s="1" t="s">
        <v>19848</v>
      </c>
      <c r="H4714" s="1" t="s">
        <v>19849</v>
      </c>
      <c r="I4714" s="4">
        <v>84.29679398148149</v>
      </c>
      <c r="J4714" s="1">
        <v>494.88</v>
      </c>
      <c r="K4714" s="1">
        <v>93.08</v>
      </c>
      <c r="M4714" s="10">
        <f t="array" ref="M4714">_xlfn.XLOOKUP(A4714,subscriptions!B4714:B10004,subscriptions!D4714:D10004)</f>
        <v>120</v>
      </c>
      <c r="N4714" s="10">
        <f t="array" ref="N4714">_xlfn.XLOOKUP(A4714,subscriptions!B4714:B10004,subscriptions!G4714:G10004)</f>
        <v>5</v>
      </c>
      <c r="O4714" s="10">
        <v>114.0</v>
      </c>
      <c r="P4714" s="10" t="str">
        <f t="array" ref="P4714">_xlfn.XLOOKUP(A4714,subscriptions!B4714:B10004,subscriptions!C4714:C10004)</f>
        <v>Residential</v>
      </c>
      <c r="Q4714" s="10" t="s">
        <v>194</v>
      </c>
      <c r="R4714" s="10" t="s">
        <v>212</v>
      </c>
      <c r="S4714" s="10" t="s">
        <v>373</v>
      </c>
    </row>
    <row r="4715">
      <c r="A4715" s="1" t="s">
        <v>6064</v>
      </c>
      <c r="B4715" s="1" t="s">
        <v>1262</v>
      </c>
      <c r="C4715" s="1" t="s">
        <v>827</v>
      </c>
      <c r="D4715" s="1" t="s">
        <v>27</v>
      </c>
      <c r="E4715" s="1" t="s">
        <v>179</v>
      </c>
      <c r="F4715" s="1" t="s">
        <v>4595</v>
      </c>
      <c r="G4715" s="1" t="s">
        <v>19850</v>
      </c>
      <c r="H4715" s="1" t="s">
        <v>19851</v>
      </c>
      <c r="I4715" s="4">
        <v>84.33407407407407</v>
      </c>
      <c r="J4715" s="1">
        <v>2142.18</v>
      </c>
      <c r="K4715" s="1">
        <v>199.41</v>
      </c>
      <c r="L4715" s="1">
        <v>100.0</v>
      </c>
      <c r="M4715" s="10">
        <f t="array" ref="M4715">_xlfn.XLOOKUP(A4715,subscriptions!B4715:B10004,subscriptions!D4715:D10004)</f>
        <v>250</v>
      </c>
      <c r="N4715" s="10">
        <f t="array" ref="N4715">_xlfn.XLOOKUP(A4715,subscriptions!B4715:B10004,subscriptions!G4715:G10004)</f>
        <v>10</v>
      </c>
      <c r="O4715" s="10">
        <v>225.0</v>
      </c>
      <c r="P4715" s="10" t="str">
        <f t="array" ref="P4715">_xlfn.XLOOKUP(A4715,subscriptions!B4715:B10004,subscriptions!C4715:C10004)</f>
        <v>Business</v>
      </c>
      <c r="Q4715" s="10" t="s">
        <v>128</v>
      </c>
      <c r="R4715" s="10" t="s">
        <v>129</v>
      </c>
      <c r="S4715" s="10" t="s">
        <v>195</v>
      </c>
    </row>
    <row r="4716">
      <c r="A4716" s="1" t="s">
        <v>6065</v>
      </c>
      <c r="B4716" s="1" t="s">
        <v>455</v>
      </c>
      <c r="C4716" s="1" t="s">
        <v>279</v>
      </c>
      <c r="D4716" s="1" t="s">
        <v>27</v>
      </c>
      <c r="E4716" s="1" t="s">
        <v>111</v>
      </c>
      <c r="F4716" s="1" t="s">
        <v>1362</v>
      </c>
      <c r="G4716" s="1" t="s">
        <v>19852</v>
      </c>
      <c r="H4716" s="1" t="s">
        <v>19853</v>
      </c>
      <c r="I4716" s="4">
        <v>84.25659722222223</v>
      </c>
      <c r="J4716" s="1">
        <v>1128.85</v>
      </c>
      <c r="K4716" s="1">
        <v>267.85</v>
      </c>
      <c r="M4716" s="10">
        <f t="array" ref="M4716">_xlfn.XLOOKUP(A4716,subscriptions!B4716:B10004,subscriptions!D4716:D10004)</f>
        <v>120</v>
      </c>
      <c r="N4716" s="10">
        <f t="array" ref="N4716">_xlfn.XLOOKUP(A4716,subscriptions!B4716:B10004,subscriptions!G4716:G10004)</f>
        <v>20</v>
      </c>
      <c r="O4716" s="10">
        <v>96.0</v>
      </c>
      <c r="P4716" s="10" t="str">
        <f t="array" ref="P4716">_xlfn.XLOOKUP(A4716,subscriptions!B4716:B10004,subscriptions!C4716:C10004)</f>
        <v>Residential</v>
      </c>
      <c r="Q4716" s="10" t="s">
        <v>128</v>
      </c>
      <c r="R4716" s="10" t="s">
        <v>148</v>
      </c>
      <c r="S4716" s="10" t="s">
        <v>130</v>
      </c>
    </row>
    <row r="4717">
      <c r="A4717" s="1" t="s">
        <v>6066</v>
      </c>
      <c r="B4717" s="1" t="s">
        <v>2018</v>
      </c>
      <c r="C4717" s="1" t="s">
        <v>764</v>
      </c>
      <c r="D4717" s="1" t="s">
        <v>27</v>
      </c>
      <c r="E4717" s="1" t="s">
        <v>219</v>
      </c>
      <c r="F4717" s="1" t="s">
        <v>971</v>
      </c>
      <c r="G4717" s="1" t="s">
        <v>19854</v>
      </c>
      <c r="H4717" s="1" t="s">
        <v>19855</v>
      </c>
      <c r="I4717" s="4">
        <v>84.33559027777778</v>
      </c>
      <c r="J4717" s="1">
        <v>630.38</v>
      </c>
      <c r="K4717" s="1">
        <v>67.54</v>
      </c>
      <c r="M4717" s="10">
        <f t="array" ref="M4717">_xlfn.XLOOKUP(A4717,subscriptions!B4717:B10004,subscriptions!D4717:D10004)</f>
        <v>120</v>
      </c>
      <c r="N4717" s="10">
        <f t="array" ref="N4717">_xlfn.XLOOKUP(A4717,subscriptions!B4717:B10004,subscriptions!G4717:G10004)</f>
        <v>0</v>
      </c>
      <c r="O4717" s="10">
        <v>120.0</v>
      </c>
      <c r="P4717" s="10" t="str">
        <f t="array" ref="P4717">_xlfn.XLOOKUP(A4717,subscriptions!B4717:B10004,subscriptions!C4717:C10004)</f>
        <v>Residential</v>
      </c>
      <c r="Q4717" s="10" t="s">
        <v>173</v>
      </c>
      <c r="R4717" s="10" t="s">
        <v>212</v>
      </c>
      <c r="S4717" s="10" t="s">
        <v>571</v>
      </c>
    </row>
    <row r="4718">
      <c r="A4718" s="1" t="s">
        <v>6067</v>
      </c>
      <c r="B4718" s="1" t="s">
        <v>150</v>
      </c>
      <c r="C4718" s="1" t="s">
        <v>1142</v>
      </c>
      <c r="D4718" s="1" t="s">
        <v>153</v>
      </c>
      <c r="E4718" s="1" t="s">
        <v>280</v>
      </c>
      <c r="F4718" s="1" t="s">
        <v>411</v>
      </c>
      <c r="G4718" s="1" t="s">
        <v>19856</v>
      </c>
      <c r="H4718" s="1" t="s">
        <v>19857</v>
      </c>
      <c r="I4718" s="4">
        <v>84.29878472222222</v>
      </c>
      <c r="J4718" s="1">
        <v>1409.7</v>
      </c>
      <c r="K4718" s="1">
        <v>193.21</v>
      </c>
      <c r="M4718" s="10">
        <f t="array" ref="M4718">_xlfn.XLOOKUP(A4718,subscriptions!B4718:B10004,subscriptions!D4718:D10004)</f>
        <v>120</v>
      </c>
      <c r="N4718" s="10">
        <f t="array" ref="N4718">_xlfn.XLOOKUP(A4718,subscriptions!B4718:B10004,subscriptions!G4718:G10004)</f>
        <v>5</v>
      </c>
      <c r="O4718" s="10">
        <v>114.0</v>
      </c>
      <c r="P4718" s="10" t="str">
        <f t="array" ref="P4718">_xlfn.XLOOKUP(A4718,subscriptions!B4718:B10004,subscriptions!C4718:C10004)</f>
        <v>Residential</v>
      </c>
      <c r="Q4718" s="10" t="s">
        <v>194</v>
      </c>
      <c r="R4718" s="10" t="s">
        <v>212</v>
      </c>
      <c r="S4718" s="10" t="s">
        <v>276</v>
      </c>
    </row>
    <row r="4719">
      <c r="A4719" s="1" t="s">
        <v>6068</v>
      </c>
      <c r="B4719" s="1" t="s">
        <v>455</v>
      </c>
      <c r="C4719" s="1" t="s">
        <v>2007</v>
      </c>
      <c r="D4719" s="1" t="s">
        <v>27</v>
      </c>
      <c r="E4719" s="1" t="s">
        <v>631</v>
      </c>
      <c r="F4719" s="1" t="s">
        <v>2293</v>
      </c>
      <c r="G4719" s="1" t="s">
        <v>19858</v>
      </c>
      <c r="H4719" s="1" t="s">
        <v>19859</v>
      </c>
      <c r="I4719" s="4">
        <v>84.21141203703704</v>
      </c>
      <c r="J4719" s="1">
        <v>8235.78</v>
      </c>
      <c r="K4719" s="1">
        <v>1651.37</v>
      </c>
      <c r="M4719" s="10">
        <f t="array" ref="M4719">_xlfn.XLOOKUP(A4719,subscriptions!B4719:B10004,subscriptions!D4719:D10004)</f>
        <v>120</v>
      </c>
      <c r="N4719" s="10">
        <f t="array" ref="N4719">_xlfn.XLOOKUP(A4719,subscriptions!B4719:B10004,subscriptions!G4719:G10004)</f>
        <v>10</v>
      </c>
      <c r="O4719" s="10">
        <v>108.0</v>
      </c>
      <c r="P4719" s="10" t="str">
        <f t="array" ref="P4719">_xlfn.XLOOKUP(A4719,subscriptions!B4719:B10004,subscriptions!C4719:C10004)</f>
        <v>Residential</v>
      </c>
      <c r="Q4719" s="10" t="s">
        <v>128</v>
      </c>
      <c r="R4719" s="10" t="s">
        <v>212</v>
      </c>
      <c r="S4719" s="10" t="s">
        <v>438</v>
      </c>
    </row>
    <row r="4720">
      <c r="A4720" s="1" t="s">
        <v>6070</v>
      </c>
      <c r="B4720" s="1" t="s">
        <v>589</v>
      </c>
      <c r="C4720" s="1" t="s">
        <v>152</v>
      </c>
      <c r="D4720" s="1" t="s">
        <v>153</v>
      </c>
      <c r="E4720" s="1" t="s">
        <v>28</v>
      </c>
      <c r="F4720" s="1" t="s">
        <v>313</v>
      </c>
      <c r="G4720" s="1" t="s">
        <v>19860</v>
      </c>
      <c r="H4720" s="1" t="s">
        <v>19861</v>
      </c>
      <c r="I4720" s="4">
        <v>84.17038194444444</v>
      </c>
      <c r="J4720" s="1">
        <v>907.09</v>
      </c>
      <c r="K4720" s="1">
        <v>107.68</v>
      </c>
      <c r="M4720" s="10">
        <f t="array" ref="M4720">_xlfn.XLOOKUP(A4720,subscriptions!B4720:B10004,subscriptions!D4720:D10004)</f>
        <v>250</v>
      </c>
      <c r="N4720" s="10">
        <f t="array" ref="N4720">_xlfn.XLOOKUP(A4720,subscriptions!B4720:B10004,subscriptions!G4720:G10004)</f>
        <v>20</v>
      </c>
      <c r="O4720" s="10">
        <v>200.0</v>
      </c>
      <c r="P4720" s="10" t="str">
        <f t="array" ref="P4720">_xlfn.XLOOKUP(A4720,subscriptions!B4720:B10004,subscriptions!C4720:C10004)</f>
        <v>Business</v>
      </c>
      <c r="Q4720" s="10" t="s">
        <v>128</v>
      </c>
      <c r="R4720" s="10" t="s">
        <v>129</v>
      </c>
      <c r="S4720" s="10" t="s">
        <v>2494</v>
      </c>
    </row>
    <row r="4721">
      <c r="A4721" s="1" t="s">
        <v>6072</v>
      </c>
      <c r="B4721" s="1" t="s">
        <v>1460</v>
      </c>
      <c r="C4721" s="1" t="s">
        <v>871</v>
      </c>
      <c r="D4721" s="1" t="s">
        <v>27</v>
      </c>
      <c r="E4721" s="1" t="s">
        <v>219</v>
      </c>
      <c r="F4721" s="1" t="s">
        <v>4220</v>
      </c>
      <c r="G4721" s="1" t="s">
        <v>19862</v>
      </c>
      <c r="H4721" s="1" t="s">
        <v>19863</v>
      </c>
      <c r="I4721" s="4">
        <v>84.17243055555555</v>
      </c>
      <c r="J4721" s="1">
        <v>3851.61</v>
      </c>
      <c r="K4721" s="1">
        <v>901.73</v>
      </c>
      <c r="M4721" s="10">
        <f t="array" ref="M4721">_xlfn.XLOOKUP(A4721,subscriptions!B4721:B10004,subscriptions!D4721:D10004)</f>
        <v>80</v>
      </c>
      <c r="N4721" s="10">
        <f t="array" ref="N4721">_xlfn.XLOOKUP(A4721,subscriptions!B4721:B10004,subscriptions!G4721:G10004)</f>
        <v>0</v>
      </c>
      <c r="O4721" s="10">
        <v>80.0</v>
      </c>
      <c r="P4721" s="10" t="str">
        <f t="array" ref="P4721">_xlfn.XLOOKUP(A4721,subscriptions!B4721:B10004,subscriptions!C4721:C10004)</f>
        <v>Roam</v>
      </c>
      <c r="Q4721" s="10" t="s">
        <v>173</v>
      </c>
      <c r="R4721" s="10" t="s">
        <v>148</v>
      </c>
      <c r="S4721" s="10" t="s">
        <v>1637</v>
      </c>
    </row>
    <row r="4722">
      <c r="A4722" s="1" t="s">
        <v>6073</v>
      </c>
      <c r="B4722" s="1" t="s">
        <v>1939</v>
      </c>
      <c r="C4722" s="1" t="s">
        <v>524</v>
      </c>
      <c r="D4722" s="1" t="s">
        <v>153</v>
      </c>
      <c r="E4722" s="1" t="s">
        <v>239</v>
      </c>
      <c r="F4722" s="1" t="s">
        <v>2267</v>
      </c>
      <c r="G4722" s="1" t="s">
        <v>19864</v>
      </c>
      <c r="H4722" s="1" t="s">
        <v>19865</v>
      </c>
      <c r="I4722" s="4">
        <v>84.29675925925926</v>
      </c>
      <c r="J4722" s="1">
        <v>684.72</v>
      </c>
      <c r="K4722" s="1">
        <v>132.57</v>
      </c>
      <c r="M4722" s="10">
        <f t="array" ref="M4722">_xlfn.XLOOKUP(A4722,subscriptions!B4722:B10004,subscriptions!D4722:D10004)</f>
        <v>120</v>
      </c>
      <c r="N4722" s="10">
        <f t="array" ref="N4722">_xlfn.XLOOKUP(A4722,subscriptions!B4722:B10004,subscriptions!G4722:G10004)</f>
        <v>5</v>
      </c>
      <c r="O4722" s="10">
        <v>114.0</v>
      </c>
      <c r="P4722" s="10" t="str">
        <f t="array" ref="P4722">_xlfn.XLOOKUP(A4722,subscriptions!B4722:B10004,subscriptions!C4722:C10004)</f>
        <v>Residential</v>
      </c>
      <c r="Q4722" s="10" t="s">
        <v>194</v>
      </c>
      <c r="R4722" s="10" t="s">
        <v>212</v>
      </c>
      <c r="S4722" s="10" t="s">
        <v>373</v>
      </c>
    </row>
    <row r="4723">
      <c r="A4723" s="1" t="s">
        <v>6074</v>
      </c>
      <c r="B4723" s="1" t="s">
        <v>842</v>
      </c>
      <c r="C4723" s="1" t="s">
        <v>750</v>
      </c>
      <c r="D4723" s="1" t="s">
        <v>27</v>
      </c>
      <c r="E4723" s="1" t="s">
        <v>714</v>
      </c>
      <c r="F4723" s="1" t="s">
        <v>1730</v>
      </c>
      <c r="G4723" s="1" t="s">
        <v>19866</v>
      </c>
      <c r="H4723" s="1" t="s">
        <v>19867</v>
      </c>
      <c r="I4723" s="4">
        <v>84.4211574074074</v>
      </c>
      <c r="J4723" s="1">
        <v>134.43</v>
      </c>
      <c r="K4723" s="1">
        <v>33.72</v>
      </c>
      <c r="M4723" s="10">
        <f t="array" ref="M4723">_xlfn.XLOOKUP(A4723,subscriptions!B4723:B10004,subscriptions!D4723:D10004)</f>
        <v>120</v>
      </c>
      <c r="N4723" s="10">
        <f t="array" ref="N4723">_xlfn.XLOOKUP(A4723,subscriptions!B4723:B10004,subscriptions!G4723:G10004)</f>
        <v>10</v>
      </c>
      <c r="O4723" s="10">
        <v>108.0</v>
      </c>
      <c r="P4723" s="10" t="str">
        <f t="array" ref="P4723">_xlfn.XLOOKUP(A4723,subscriptions!B4723:B10004,subscriptions!C4723:C10004)</f>
        <v>Residential</v>
      </c>
      <c r="Q4723" s="10" t="s">
        <v>128</v>
      </c>
      <c r="R4723" s="10" t="s">
        <v>212</v>
      </c>
      <c r="S4723" s="10" t="s">
        <v>2152</v>
      </c>
    </row>
    <row r="4724">
      <c r="A4724" s="1" t="s">
        <v>6075</v>
      </c>
      <c r="B4724" s="1" t="s">
        <v>177</v>
      </c>
      <c r="C4724" s="1" t="s">
        <v>1142</v>
      </c>
      <c r="D4724" s="1" t="s">
        <v>153</v>
      </c>
      <c r="E4724" s="1" t="s">
        <v>239</v>
      </c>
      <c r="F4724" s="1" t="s">
        <v>606</v>
      </c>
      <c r="G4724" s="1" t="s">
        <v>19868</v>
      </c>
      <c r="H4724" s="1" t="s">
        <v>19869</v>
      </c>
      <c r="I4724" s="4">
        <v>84.21681712962963</v>
      </c>
      <c r="J4724" s="1">
        <v>392.69</v>
      </c>
      <c r="K4724" s="1">
        <v>99.67</v>
      </c>
      <c r="M4724" s="10">
        <f t="array" ref="M4724">_xlfn.XLOOKUP(A4724,subscriptions!B4724:B10004,subscriptions!D4724:D10004)</f>
        <v>120</v>
      </c>
      <c r="N4724" s="10">
        <f t="array" ref="N4724">_xlfn.XLOOKUP(A4724,subscriptions!B4724:B10004,subscriptions!G4724:G10004)</f>
        <v>20</v>
      </c>
      <c r="O4724" s="10">
        <v>96.0</v>
      </c>
      <c r="P4724" s="10" t="str">
        <f t="array" ref="P4724">_xlfn.XLOOKUP(A4724,subscriptions!B4724:B10004,subscriptions!C4724:C10004)</f>
        <v>Residential</v>
      </c>
      <c r="Q4724" s="10" t="s">
        <v>128</v>
      </c>
      <c r="R4724" s="10" t="s">
        <v>148</v>
      </c>
      <c r="S4724" s="10" t="s">
        <v>453</v>
      </c>
    </row>
    <row r="4725">
      <c r="A4725" s="1" t="s">
        <v>6076</v>
      </c>
      <c r="B4725" s="1" t="s">
        <v>1527</v>
      </c>
      <c r="C4725" s="1" t="s">
        <v>1200</v>
      </c>
      <c r="D4725" s="1" t="s">
        <v>153</v>
      </c>
      <c r="E4725" s="1" t="s">
        <v>219</v>
      </c>
      <c r="F4725" s="1" t="s">
        <v>971</v>
      </c>
      <c r="G4725" s="1" t="s">
        <v>19870</v>
      </c>
      <c r="H4725" s="1" t="s">
        <v>19871</v>
      </c>
      <c r="I4725" s="4">
        <v>84.29542824074075</v>
      </c>
      <c r="J4725" s="1">
        <v>863.72</v>
      </c>
      <c r="K4725" s="1">
        <v>185.95</v>
      </c>
      <c r="M4725" s="10">
        <f t="array" ref="M4725">_xlfn.XLOOKUP(A4725,subscriptions!B4725:B10004,subscriptions!D4725:D10004)</f>
        <v>120</v>
      </c>
      <c r="N4725" s="10">
        <f t="array" ref="N4725">_xlfn.XLOOKUP(A4725,subscriptions!B4725:B10004,subscriptions!G4725:G10004)</f>
        <v>0</v>
      </c>
      <c r="O4725" s="10">
        <v>120.0</v>
      </c>
      <c r="P4725" s="10" t="str">
        <f t="array" ref="P4725">_xlfn.XLOOKUP(A4725,subscriptions!B4725:B10004,subscriptions!C4725:C10004)</f>
        <v>Residential</v>
      </c>
      <c r="Q4725" s="10" t="s">
        <v>173</v>
      </c>
      <c r="R4725" s="10" t="s">
        <v>212</v>
      </c>
      <c r="S4725" s="10" t="s">
        <v>1026</v>
      </c>
    </row>
    <row r="4726">
      <c r="A4726" s="1" t="s">
        <v>6077</v>
      </c>
      <c r="B4726" s="1" t="s">
        <v>1157</v>
      </c>
      <c r="C4726" s="1" t="s">
        <v>330</v>
      </c>
      <c r="D4726" s="1" t="s">
        <v>27</v>
      </c>
      <c r="E4726" s="1" t="s">
        <v>631</v>
      </c>
      <c r="F4726" s="1" t="s">
        <v>1115</v>
      </c>
      <c r="G4726" s="1" t="s">
        <v>19872</v>
      </c>
      <c r="H4726" s="1" t="s">
        <v>19873</v>
      </c>
      <c r="I4726" s="4">
        <v>84.16878472222223</v>
      </c>
      <c r="J4726" s="1">
        <v>421.99</v>
      </c>
      <c r="K4726" s="1">
        <v>115.87</v>
      </c>
      <c r="M4726" s="10">
        <f t="array" ref="M4726">_xlfn.XLOOKUP(A4726,subscriptions!B4726:B10004,subscriptions!D4726:D10004)</f>
        <v>120</v>
      </c>
      <c r="N4726" s="10">
        <f t="array" ref="N4726">_xlfn.XLOOKUP(A4726,subscriptions!B4726:B10004,subscriptions!G4726:G10004)</f>
        <v>5</v>
      </c>
      <c r="O4726" s="10">
        <v>114.0</v>
      </c>
      <c r="P4726" s="10" t="str">
        <f t="array" ref="P4726">_xlfn.XLOOKUP(A4726,subscriptions!B4726:B10004,subscriptions!C4726:C10004)</f>
        <v>Residential</v>
      </c>
      <c r="Q4726" s="10" t="s">
        <v>194</v>
      </c>
      <c r="R4726" s="10" t="s">
        <v>212</v>
      </c>
      <c r="S4726" s="10" t="s">
        <v>1504</v>
      </c>
    </row>
    <row r="4727">
      <c r="A4727" s="1" t="s">
        <v>6078</v>
      </c>
      <c r="B4727" s="1" t="s">
        <v>1865</v>
      </c>
      <c r="C4727" s="1" t="s">
        <v>237</v>
      </c>
      <c r="D4727" s="1" t="s">
        <v>153</v>
      </c>
      <c r="E4727" s="1" t="s">
        <v>239</v>
      </c>
      <c r="F4727" s="1" t="s">
        <v>3181</v>
      </c>
      <c r="G4727" s="1" t="s">
        <v>19874</v>
      </c>
      <c r="H4727" s="1" t="s">
        <v>19875</v>
      </c>
      <c r="I4727" s="4">
        <v>84.29333333333334</v>
      </c>
      <c r="J4727" s="1">
        <v>50.34</v>
      </c>
      <c r="K4727" s="1">
        <v>24.14</v>
      </c>
      <c r="M4727" s="10">
        <f t="array" ref="M4727">_xlfn.XLOOKUP(A4727,subscriptions!B4727:B10004,subscriptions!D4727:D10004)</f>
        <v>250</v>
      </c>
      <c r="N4727" s="10">
        <f t="array" ref="N4727">_xlfn.XLOOKUP(A4727,subscriptions!B4727:B10004,subscriptions!G4727:G10004)</f>
        <v>10</v>
      </c>
      <c r="O4727" s="10">
        <v>225.0</v>
      </c>
      <c r="P4727" s="10" t="str">
        <f t="array" ref="P4727">_xlfn.XLOOKUP(A4727,subscriptions!B4727:B10004,subscriptions!C4727:C10004)</f>
        <v>Business</v>
      </c>
      <c r="Q4727" s="10" t="s">
        <v>128</v>
      </c>
      <c r="R4727" s="10" t="s">
        <v>129</v>
      </c>
      <c r="S4727" s="10" t="s">
        <v>1779</v>
      </c>
    </row>
    <row r="4728">
      <c r="A4728" s="1" t="s">
        <v>6079</v>
      </c>
      <c r="B4728" s="1" t="s">
        <v>508</v>
      </c>
      <c r="C4728" s="1" t="s">
        <v>1388</v>
      </c>
      <c r="D4728" s="1" t="s">
        <v>153</v>
      </c>
      <c r="E4728" s="1" t="s">
        <v>219</v>
      </c>
      <c r="F4728" s="1" t="s">
        <v>574</v>
      </c>
      <c r="G4728" s="1" t="s">
        <v>19876</v>
      </c>
      <c r="H4728" s="1" t="s">
        <v>19877</v>
      </c>
      <c r="I4728" s="4">
        <v>84.1750462962963</v>
      </c>
      <c r="J4728" s="1">
        <v>3747.68</v>
      </c>
      <c r="K4728" s="1">
        <v>641.98</v>
      </c>
      <c r="M4728" s="10">
        <f t="array" ref="M4728">_xlfn.XLOOKUP(A4728,subscriptions!B4728:B10004,subscriptions!D4728:D10004)</f>
        <v>80</v>
      </c>
      <c r="N4728" s="10">
        <f t="array" ref="N4728">_xlfn.XLOOKUP(A4728,subscriptions!B4728:B10004,subscriptions!G4728:G10004)</f>
        <v>20</v>
      </c>
      <c r="O4728" s="10">
        <v>64.0</v>
      </c>
      <c r="P4728" s="10" t="str">
        <f t="array" ref="P4728">_xlfn.XLOOKUP(A4728,subscriptions!B4728:B10004,subscriptions!C4728:C10004)</f>
        <v>Roam</v>
      </c>
      <c r="Q4728" s="10" t="s">
        <v>128</v>
      </c>
      <c r="R4728" s="10" t="s">
        <v>148</v>
      </c>
      <c r="S4728" s="10" t="s">
        <v>1198</v>
      </c>
    </row>
    <row r="4729">
      <c r="A4729" s="1" t="s">
        <v>6080</v>
      </c>
      <c r="B4729" s="1" t="s">
        <v>589</v>
      </c>
      <c r="C4729" s="1" t="s">
        <v>1100</v>
      </c>
      <c r="D4729" s="1" t="s">
        <v>153</v>
      </c>
      <c r="E4729" s="1" t="s">
        <v>111</v>
      </c>
      <c r="F4729" s="1" t="s">
        <v>1227</v>
      </c>
      <c r="G4729" s="1" t="s">
        <v>19878</v>
      </c>
      <c r="H4729" s="1" t="s">
        <v>19879</v>
      </c>
      <c r="I4729" s="4">
        <v>84.21347222222222</v>
      </c>
      <c r="J4729" s="1">
        <v>2835.69</v>
      </c>
      <c r="K4729" s="1">
        <v>603.1</v>
      </c>
      <c r="M4729" s="10">
        <f t="array" ref="M4729">_xlfn.XLOOKUP(A4729,subscriptions!B4729:B10004,subscriptions!D4729:D10004)</f>
        <v>120</v>
      </c>
      <c r="N4729" s="10">
        <f t="array" ref="N4729">_xlfn.XLOOKUP(A4729,subscriptions!B4729:B10004,subscriptions!G4729:G10004)</f>
        <v>0</v>
      </c>
      <c r="O4729" s="10">
        <v>120.0</v>
      </c>
      <c r="P4729" s="10" t="str">
        <f t="array" ref="P4729">_xlfn.XLOOKUP(A4729,subscriptions!B4729:B10004,subscriptions!C4729:C10004)</f>
        <v>Residential</v>
      </c>
      <c r="Q4729" s="10" t="s">
        <v>173</v>
      </c>
      <c r="R4729" s="10" t="s">
        <v>212</v>
      </c>
      <c r="S4729" s="10" t="s">
        <v>1915</v>
      </c>
    </row>
    <row r="4730">
      <c r="A4730" s="1" t="s">
        <v>6083</v>
      </c>
      <c r="B4730" s="1" t="s">
        <v>1099</v>
      </c>
      <c r="C4730" s="1" t="s">
        <v>2007</v>
      </c>
      <c r="D4730" s="1" t="s">
        <v>153</v>
      </c>
      <c r="E4730" s="1" t="s">
        <v>179</v>
      </c>
      <c r="F4730" s="1" t="s">
        <v>2311</v>
      </c>
      <c r="G4730" s="1" t="s">
        <v>19880</v>
      </c>
      <c r="H4730" s="1" t="s">
        <v>19881</v>
      </c>
      <c r="I4730" s="4">
        <v>84.33616898148148</v>
      </c>
      <c r="J4730" s="1">
        <v>2083.89</v>
      </c>
      <c r="K4730" s="1">
        <v>201.8</v>
      </c>
      <c r="L4730" s="1">
        <v>100.0</v>
      </c>
      <c r="M4730" s="10">
        <f t="array" ref="M4730">_xlfn.XLOOKUP(A4730,subscriptions!B4730:B10004,subscriptions!D4730:D10004)</f>
        <v>120</v>
      </c>
      <c r="N4730" s="10">
        <f t="array" ref="N4730">_xlfn.XLOOKUP(A4730,subscriptions!B4730:B10004,subscriptions!G4730:G10004)</f>
        <v>5</v>
      </c>
      <c r="O4730" s="10">
        <v>114.0</v>
      </c>
      <c r="P4730" s="10" t="str">
        <f t="array" ref="P4730">_xlfn.XLOOKUP(A4730,subscriptions!B4730:B10004,subscriptions!C4730:C10004)</f>
        <v>Residential</v>
      </c>
      <c r="Q4730" s="10" t="s">
        <v>194</v>
      </c>
      <c r="R4730" s="10" t="s">
        <v>212</v>
      </c>
      <c r="S4730" s="10" t="s">
        <v>1971</v>
      </c>
    </row>
    <row r="4731">
      <c r="A4731" s="1" t="s">
        <v>6084</v>
      </c>
      <c r="B4731" s="1" t="s">
        <v>508</v>
      </c>
      <c r="C4731" s="1" t="s">
        <v>920</v>
      </c>
      <c r="D4731" s="1" t="s">
        <v>153</v>
      </c>
      <c r="E4731" s="1" t="s">
        <v>714</v>
      </c>
      <c r="F4731" s="1" t="s">
        <v>1951</v>
      </c>
      <c r="G4731" s="1" t="s">
        <v>19882</v>
      </c>
      <c r="H4731" s="1" t="s">
        <v>19883</v>
      </c>
      <c r="I4731" s="4">
        <v>84.37807870370371</v>
      </c>
      <c r="J4731" s="1">
        <v>325.55</v>
      </c>
      <c r="K4731" s="1">
        <v>53.66</v>
      </c>
      <c r="M4731" s="10">
        <f t="array" ref="M4731">_xlfn.XLOOKUP(A4731,subscriptions!B4731:B10004,subscriptions!D4731:D10004)</f>
        <v>50</v>
      </c>
      <c r="N4731" s="10">
        <f t="array" ref="N4731">_xlfn.XLOOKUP(A4731,subscriptions!B4731:B10004,subscriptions!G4731:G10004)</f>
        <v>10</v>
      </c>
      <c r="O4731" s="10">
        <v>45.0</v>
      </c>
      <c r="P4731" s="10" t="str">
        <f t="array" ref="P4731">_xlfn.XLOOKUP(A4731,subscriptions!B4731:B10004,subscriptions!C4731:C10004)</f>
        <v>Mini</v>
      </c>
      <c r="Q4731" s="10" t="s">
        <v>128</v>
      </c>
      <c r="R4731" s="10" t="s">
        <v>148</v>
      </c>
      <c r="S4731" s="10" t="s">
        <v>1302</v>
      </c>
    </row>
    <row r="4732">
      <c r="A4732" s="1" t="s">
        <v>6085</v>
      </c>
      <c r="B4732" s="1" t="s">
        <v>1939</v>
      </c>
      <c r="C4732" s="1" t="s">
        <v>1833</v>
      </c>
      <c r="D4732" s="1" t="s">
        <v>153</v>
      </c>
      <c r="E4732" s="1" t="s">
        <v>280</v>
      </c>
      <c r="F4732" s="1" t="s">
        <v>1665</v>
      </c>
      <c r="G4732" s="1" t="s">
        <v>19884</v>
      </c>
      <c r="H4732" s="1" t="s">
        <v>19885</v>
      </c>
      <c r="I4732" s="4">
        <v>84.3410763888889</v>
      </c>
      <c r="J4732" s="1">
        <v>242.37</v>
      </c>
      <c r="K4732" s="1">
        <v>28.42</v>
      </c>
      <c r="M4732" s="10">
        <f t="array" ref="M4732">_xlfn.XLOOKUP(A4732,subscriptions!B4732:B10004,subscriptions!D4732:D10004)</f>
        <v>80</v>
      </c>
      <c r="N4732" s="10">
        <f t="array" ref="N4732">_xlfn.XLOOKUP(A4732,subscriptions!B4732:B10004,subscriptions!G4732:G10004)</f>
        <v>20</v>
      </c>
      <c r="O4732" s="10">
        <v>64.0</v>
      </c>
      <c r="P4732" s="10" t="str">
        <f t="array" ref="P4732">_xlfn.XLOOKUP(A4732,subscriptions!B4732:B10004,subscriptions!C4732:C10004)</f>
        <v>Roam</v>
      </c>
      <c r="Q4732" s="10" t="s">
        <v>128</v>
      </c>
      <c r="R4732" s="10" t="s">
        <v>148</v>
      </c>
      <c r="S4732" s="10" t="s">
        <v>259</v>
      </c>
    </row>
    <row r="4733">
      <c r="A4733" s="1" t="s">
        <v>6086</v>
      </c>
      <c r="B4733" s="1" t="s">
        <v>1262</v>
      </c>
      <c r="C4733" s="1" t="s">
        <v>920</v>
      </c>
      <c r="D4733" s="1" t="s">
        <v>27</v>
      </c>
      <c r="E4733" s="1" t="s">
        <v>280</v>
      </c>
      <c r="F4733" s="1" t="s">
        <v>2239</v>
      </c>
      <c r="G4733" s="1" t="s">
        <v>19886</v>
      </c>
      <c r="H4733" s="1" t="s">
        <v>19887</v>
      </c>
      <c r="I4733" s="4">
        <v>84.29747685185185</v>
      </c>
      <c r="J4733" s="1">
        <v>155.0</v>
      </c>
      <c r="K4733" s="1">
        <v>36.69</v>
      </c>
      <c r="M4733" s="10">
        <f t="array" ref="M4733">_xlfn.XLOOKUP(A4733,subscriptions!B4733:B10004,subscriptions!D4733:D10004)</f>
        <v>120</v>
      </c>
      <c r="N4733" s="10">
        <f t="array" ref="N4733">_xlfn.XLOOKUP(A4733,subscriptions!B4733:B10004,subscriptions!G4733:G10004)</f>
        <v>0</v>
      </c>
      <c r="O4733" s="10">
        <v>120.0</v>
      </c>
      <c r="P4733" s="10" t="str">
        <f t="array" ref="P4733">_xlfn.XLOOKUP(A4733,subscriptions!B4733:B10004,subscriptions!C4733:C10004)</f>
        <v>Residential</v>
      </c>
      <c r="Q4733" s="10" t="s">
        <v>173</v>
      </c>
      <c r="R4733" s="10" t="s">
        <v>212</v>
      </c>
      <c r="S4733" s="10" t="s">
        <v>407</v>
      </c>
    </row>
    <row r="4734">
      <c r="A4734" s="1" t="s">
        <v>6087</v>
      </c>
      <c r="B4734" s="1" t="s">
        <v>555</v>
      </c>
      <c r="C4734" s="1" t="s">
        <v>2483</v>
      </c>
      <c r="D4734" s="1" t="s">
        <v>153</v>
      </c>
      <c r="E4734" s="1" t="s">
        <v>631</v>
      </c>
      <c r="F4734" s="1" t="s">
        <v>2293</v>
      </c>
      <c r="G4734" s="1" t="s">
        <v>19888</v>
      </c>
      <c r="H4734" s="1" t="s">
        <v>19889</v>
      </c>
      <c r="I4734" s="4">
        <v>84.16947916666666</v>
      </c>
      <c r="J4734" s="1">
        <v>1981.19</v>
      </c>
      <c r="K4734" s="1">
        <v>304.01</v>
      </c>
      <c r="M4734" s="10">
        <f t="array" ref="M4734">_xlfn.XLOOKUP(A4734,subscriptions!B4734:B10004,subscriptions!D4734:D10004)</f>
        <v>120</v>
      </c>
      <c r="N4734" s="10">
        <f t="array" ref="N4734">_xlfn.XLOOKUP(A4734,subscriptions!B4734:B10004,subscriptions!G4734:G10004)</f>
        <v>5</v>
      </c>
      <c r="O4734" s="10">
        <v>114.0</v>
      </c>
      <c r="P4734" s="10" t="str">
        <f t="array" ref="P4734">_xlfn.XLOOKUP(A4734,subscriptions!B4734:B10004,subscriptions!C4734:C10004)</f>
        <v>Residential</v>
      </c>
      <c r="Q4734" s="10" t="s">
        <v>194</v>
      </c>
      <c r="R4734" s="10" t="s">
        <v>212</v>
      </c>
      <c r="S4734" s="10" t="s">
        <v>213</v>
      </c>
    </row>
    <row r="4735">
      <c r="A4735" s="1" t="s">
        <v>6088</v>
      </c>
      <c r="B4735" s="1" t="s">
        <v>686</v>
      </c>
      <c r="C4735" s="1" t="s">
        <v>2483</v>
      </c>
      <c r="D4735" s="1" t="s">
        <v>153</v>
      </c>
      <c r="E4735" s="1" t="s">
        <v>280</v>
      </c>
      <c r="F4735" s="1" t="s">
        <v>1665</v>
      </c>
      <c r="G4735" s="1" t="s">
        <v>19890</v>
      </c>
      <c r="H4735" s="1" t="s">
        <v>19891</v>
      </c>
      <c r="I4735" s="4">
        <v>84.17248842592592</v>
      </c>
      <c r="J4735" s="1">
        <v>4013.56</v>
      </c>
      <c r="K4735" s="1">
        <v>862.94</v>
      </c>
      <c r="M4735" s="10">
        <f t="array" ref="M4735">_xlfn.XLOOKUP(A4735,subscriptions!B4735:B10004,subscriptions!D4735:D10004)</f>
        <v>120</v>
      </c>
      <c r="N4735" s="10">
        <f t="array" ref="N4735">_xlfn.XLOOKUP(A4735,subscriptions!B4735:B10004,subscriptions!G4735:G10004)</f>
        <v>10</v>
      </c>
      <c r="O4735" s="10">
        <v>108.0</v>
      </c>
      <c r="P4735" s="10" t="str">
        <f t="array" ref="P4735">_xlfn.XLOOKUP(A4735,subscriptions!B4735:B10004,subscriptions!C4735:C10004)</f>
        <v>Residential</v>
      </c>
      <c r="Q4735" s="10" t="s">
        <v>128</v>
      </c>
      <c r="R4735" s="10" t="s">
        <v>212</v>
      </c>
      <c r="S4735" s="10" t="s">
        <v>1637</v>
      </c>
    </row>
    <row r="4736">
      <c r="A4736" s="1" t="s">
        <v>6089</v>
      </c>
      <c r="B4736" s="1" t="s">
        <v>389</v>
      </c>
      <c r="C4736" s="1" t="s">
        <v>524</v>
      </c>
      <c r="D4736" s="1" t="s">
        <v>27</v>
      </c>
      <c r="E4736" s="1" t="s">
        <v>262</v>
      </c>
      <c r="F4736" s="1" t="s">
        <v>4344</v>
      </c>
      <c r="G4736" s="1" t="s">
        <v>19892</v>
      </c>
      <c r="H4736" s="1" t="s">
        <v>19893</v>
      </c>
      <c r="I4736" s="4">
        <v>84.41890046296297</v>
      </c>
      <c r="J4736" s="1">
        <v>894.59</v>
      </c>
      <c r="K4736" s="1">
        <v>118.05</v>
      </c>
      <c r="M4736" s="10">
        <f t="array" ref="M4736">_xlfn.XLOOKUP(A4736,subscriptions!B4736:B10004,subscriptions!D4736:D10004)</f>
        <v>120</v>
      </c>
      <c r="N4736" s="10">
        <f t="array" ref="N4736">_xlfn.XLOOKUP(A4736,subscriptions!B4736:B10004,subscriptions!G4736:G10004)</f>
        <v>20</v>
      </c>
      <c r="O4736" s="10">
        <v>96.0</v>
      </c>
      <c r="P4736" s="10" t="str">
        <f t="array" ref="P4736">_xlfn.XLOOKUP(A4736,subscriptions!B4736:B10004,subscriptions!C4736:C10004)</f>
        <v>Residential</v>
      </c>
      <c r="Q4736" s="10" t="s">
        <v>128</v>
      </c>
      <c r="R4736" s="10" t="s">
        <v>148</v>
      </c>
      <c r="S4736" s="10" t="s">
        <v>1822</v>
      </c>
    </row>
    <row r="4737">
      <c r="A4737" s="1" t="s">
        <v>6090</v>
      </c>
      <c r="B4737" s="1" t="s">
        <v>555</v>
      </c>
      <c r="C4737" s="1" t="s">
        <v>1415</v>
      </c>
      <c r="D4737" s="1" t="s">
        <v>153</v>
      </c>
      <c r="E4737" s="1" t="s">
        <v>239</v>
      </c>
      <c r="F4737" s="1" t="s">
        <v>2765</v>
      </c>
      <c r="G4737" s="1" t="s">
        <v>19894</v>
      </c>
      <c r="H4737" s="1" t="s">
        <v>19895</v>
      </c>
      <c r="I4737" s="4">
        <v>84.4175462962963</v>
      </c>
      <c r="J4737" s="1">
        <v>240.29</v>
      </c>
      <c r="K4737" s="1">
        <v>50.44</v>
      </c>
      <c r="M4737" s="10">
        <f t="array" ref="M4737">_xlfn.XLOOKUP(A4737,subscriptions!B4737:B10004,subscriptions!D4737:D10004)</f>
        <v>120</v>
      </c>
      <c r="N4737" s="10">
        <f t="array" ref="N4737">_xlfn.XLOOKUP(A4737,subscriptions!B4737:B10004,subscriptions!G4737:G10004)</f>
        <v>0</v>
      </c>
      <c r="O4737" s="10">
        <v>120.0</v>
      </c>
      <c r="P4737" s="10" t="str">
        <f t="array" ref="P4737">_xlfn.XLOOKUP(A4737,subscriptions!B4737:B10004,subscriptions!C4737:C10004)</f>
        <v>Residential</v>
      </c>
      <c r="Q4737" s="10" t="s">
        <v>173</v>
      </c>
      <c r="R4737" s="10" t="s">
        <v>212</v>
      </c>
      <c r="S4737" s="10" t="s">
        <v>327</v>
      </c>
    </row>
    <row r="4738">
      <c r="A4738" s="1" t="s">
        <v>6091</v>
      </c>
      <c r="B4738" s="1" t="s">
        <v>1303</v>
      </c>
      <c r="C4738" s="1" t="s">
        <v>198</v>
      </c>
      <c r="D4738" s="1" t="s">
        <v>153</v>
      </c>
      <c r="E4738" s="1" t="s">
        <v>219</v>
      </c>
      <c r="F4738" s="1" t="s">
        <v>574</v>
      </c>
      <c r="G4738" s="1" t="s">
        <v>19896</v>
      </c>
      <c r="H4738" s="1" t="s">
        <v>19897</v>
      </c>
      <c r="I4738" s="4">
        <v>84.37855324074074</v>
      </c>
      <c r="J4738" s="1">
        <v>1127.37</v>
      </c>
      <c r="K4738" s="1">
        <v>211.37</v>
      </c>
      <c r="M4738" s="10">
        <f t="array" ref="M4738">_xlfn.XLOOKUP(A4738,subscriptions!B4738:B10004,subscriptions!D4738:D10004)</f>
        <v>80</v>
      </c>
      <c r="N4738" s="10">
        <f t="array" ref="N4738">_xlfn.XLOOKUP(A4738,subscriptions!B4738:B10004,subscriptions!G4738:G10004)</f>
        <v>5</v>
      </c>
      <c r="O4738" s="10">
        <v>76.0</v>
      </c>
      <c r="P4738" s="10" t="str">
        <f t="array" ref="P4738">_xlfn.XLOOKUP(A4738,subscriptions!B4738:B10004,subscriptions!C4738:C10004)</f>
        <v>Roam</v>
      </c>
      <c r="Q4738" s="10" t="s">
        <v>194</v>
      </c>
      <c r="R4738" s="10" t="s">
        <v>148</v>
      </c>
      <c r="S4738" s="10" t="s">
        <v>1622</v>
      </c>
    </row>
    <row r="4739">
      <c r="A4739" s="1" t="s">
        <v>6094</v>
      </c>
      <c r="B4739" s="1" t="s">
        <v>1157</v>
      </c>
      <c r="C4739" s="1" t="s">
        <v>1200</v>
      </c>
      <c r="D4739" s="1" t="s">
        <v>27</v>
      </c>
      <c r="E4739" s="1" t="s">
        <v>262</v>
      </c>
      <c r="F4739" s="1" t="s">
        <v>263</v>
      </c>
      <c r="G4739" s="1" t="s">
        <v>19898</v>
      </c>
      <c r="H4739" s="1" t="s">
        <v>19899</v>
      </c>
      <c r="I4739" s="4">
        <v>84.33846064814814</v>
      </c>
      <c r="J4739" s="1">
        <v>693.48</v>
      </c>
      <c r="K4739" s="1">
        <v>114.74</v>
      </c>
      <c r="M4739" s="10">
        <f t="array" ref="M4739">_xlfn.XLOOKUP(A4739,subscriptions!B4739:B10004,subscriptions!D4739:D10004)</f>
        <v>120</v>
      </c>
      <c r="N4739" s="10">
        <f t="array" ref="N4739">_xlfn.XLOOKUP(A4739,subscriptions!B4739:B10004,subscriptions!G4739:G10004)</f>
        <v>10</v>
      </c>
      <c r="O4739" s="10">
        <v>108.0</v>
      </c>
      <c r="P4739" s="10" t="str">
        <f t="array" ref="P4739">_xlfn.XLOOKUP(A4739,subscriptions!B4739:B10004,subscriptions!C4739:C10004)</f>
        <v>Residential</v>
      </c>
      <c r="Q4739" s="10" t="s">
        <v>128</v>
      </c>
      <c r="R4739" s="10" t="s">
        <v>212</v>
      </c>
      <c r="S4739" s="10" t="s">
        <v>2086</v>
      </c>
    </row>
    <row r="4740">
      <c r="A4740" s="1" t="s">
        <v>6095</v>
      </c>
      <c r="B4740" s="1" t="s">
        <v>197</v>
      </c>
      <c r="C4740" s="1" t="s">
        <v>198</v>
      </c>
      <c r="D4740" s="1" t="s">
        <v>153</v>
      </c>
      <c r="E4740" s="1" t="s">
        <v>239</v>
      </c>
      <c r="F4740" s="1" t="s">
        <v>2765</v>
      </c>
      <c r="G4740" s="1" t="s">
        <v>19900</v>
      </c>
      <c r="H4740" s="1" t="s">
        <v>19901</v>
      </c>
      <c r="I4740" s="4">
        <v>84.29753472222222</v>
      </c>
      <c r="J4740" s="1">
        <v>754.59</v>
      </c>
      <c r="K4740" s="1">
        <v>84.95</v>
      </c>
      <c r="M4740" s="10">
        <f t="array" ref="M4740">_xlfn.XLOOKUP(A4740,subscriptions!B4740:B10004,subscriptions!D4740:D10004)</f>
        <v>120</v>
      </c>
      <c r="N4740" s="10">
        <f t="array" ref="N4740">_xlfn.XLOOKUP(A4740,subscriptions!B4740:B10004,subscriptions!G4740:G10004)</f>
        <v>20</v>
      </c>
      <c r="O4740" s="10">
        <v>96.0</v>
      </c>
      <c r="P4740" s="10" t="str">
        <f t="array" ref="P4740">_xlfn.XLOOKUP(A4740,subscriptions!B4740:B10004,subscriptions!C4740:C10004)</f>
        <v>Residential</v>
      </c>
      <c r="Q4740" s="10" t="s">
        <v>128</v>
      </c>
      <c r="R4740" s="10" t="s">
        <v>148</v>
      </c>
      <c r="S4740" s="10" t="s">
        <v>407</v>
      </c>
    </row>
    <row r="4741">
      <c r="A4741" s="1" t="s">
        <v>6096</v>
      </c>
      <c r="B4741" s="1" t="s">
        <v>6037</v>
      </c>
      <c r="C4741" s="1" t="s">
        <v>1876</v>
      </c>
      <c r="D4741" s="1" t="s">
        <v>27</v>
      </c>
      <c r="E4741" s="1" t="s">
        <v>262</v>
      </c>
      <c r="F4741" s="1" t="s">
        <v>674</v>
      </c>
      <c r="G4741" s="1" t="s">
        <v>19902</v>
      </c>
      <c r="H4741" s="1" t="s">
        <v>19903</v>
      </c>
      <c r="I4741" s="4">
        <v>84.33971064814814</v>
      </c>
      <c r="J4741" s="1">
        <v>1506.64</v>
      </c>
      <c r="K4741" s="1">
        <v>339.33</v>
      </c>
      <c r="M4741" s="10">
        <f t="array" ref="M4741">_xlfn.XLOOKUP(A4741,subscriptions!B4741:B10004,subscriptions!D4741:D10004)</f>
        <v>120</v>
      </c>
      <c r="N4741" s="10">
        <f t="array" ref="N4741">_xlfn.XLOOKUP(A4741,subscriptions!B4741:B10004,subscriptions!G4741:G10004)</f>
        <v>0</v>
      </c>
      <c r="O4741" s="10">
        <v>120.0</v>
      </c>
      <c r="P4741" s="10" t="str">
        <f t="array" ref="P4741">_xlfn.XLOOKUP(A4741,subscriptions!B4741:B10004,subscriptions!C4741:C10004)</f>
        <v>Residential</v>
      </c>
      <c r="Q4741" s="10" t="s">
        <v>173</v>
      </c>
      <c r="R4741" s="10" t="s">
        <v>212</v>
      </c>
      <c r="S4741" s="10" t="s">
        <v>234</v>
      </c>
    </row>
    <row r="4742">
      <c r="A4742" s="1" t="s">
        <v>6097</v>
      </c>
      <c r="B4742" s="1" t="s">
        <v>426</v>
      </c>
      <c r="C4742" s="1" t="s">
        <v>1347</v>
      </c>
      <c r="D4742" s="1" t="s">
        <v>153</v>
      </c>
      <c r="E4742" s="1" t="s">
        <v>111</v>
      </c>
      <c r="F4742" s="1" t="s">
        <v>1362</v>
      </c>
      <c r="G4742" s="1" t="s">
        <v>19904</v>
      </c>
      <c r="H4742" s="1" t="s">
        <v>19905</v>
      </c>
      <c r="I4742" s="4">
        <v>84.33497685185185</v>
      </c>
      <c r="J4742" s="1">
        <v>1952.6</v>
      </c>
      <c r="K4742" s="1">
        <v>432.91</v>
      </c>
      <c r="M4742" s="10">
        <f t="array" ref="M4742">_xlfn.XLOOKUP(A4742,subscriptions!B4742:B10004,subscriptions!D4742:D10004)</f>
        <v>250</v>
      </c>
      <c r="N4742" s="10">
        <f t="array" ref="N4742">_xlfn.XLOOKUP(A4742,subscriptions!B4742:B10004,subscriptions!G4742:G10004)</f>
        <v>5</v>
      </c>
      <c r="O4742" s="10">
        <v>237.5</v>
      </c>
      <c r="P4742" s="10" t="str">
        <f t="array" ref="P4742">_xlfn.XLOOKUP(A4742,subscriptions!B4742:B10004,subscriptions!C4742:C10004)</f>
        <v>Business</v>
      </c>
      <c r="Q4742" s="10" t="s">
        <v>194</v>
      </c>
      <c r="R4742" s="10" t="s">
        <v>129</v>
      </c>
      <c r="S4742" s="10" t="s">
        <v>643</v>
      </c>
    </row>
    <row r="4743">
      <c r="A4743" s="1" t="s">
        <v>6098</v>
      </c>
      <c r="B4743" s="1" t="s">
        <v>713</v>
      </c>
      <c r="C4743" s="1" t="s">
        <v>750</v>
      </c>
      <c r="D4743" s="1" t="s">
        <v>27</v>
      </c>
      <c r="E4743" s="1" t="s">
        <v>28</v>
      </c>
      <c r="F4743" s="1" t="s">
        <v>313</v>
      </c>
      <c r="G4743" s="1" t="s">
        <v>19906</v>
      </c>
      <c r="H4743" s="1" t="s">
        <v>19907</v>
      </c>
      <c r="I4743" s="4">
        <v>84.25847222222222</v>
      </c>
      <c r="J4743" s="1">
        <v>225.82</v>
      </c>
      <c r="K4743" s="1">
        <v>35.81</v>
      </c>
      <c r="M4743" s="10">
        <f t="array" ref="M4743">_xlfn.XLOOKUP(A4743,subscriptions!B4743:B10004,subscriptions!D4743:D10004)</f>
        <v>120</v>
      </c>
      <c r="N4743" s="10">
        <f t="array" ref="N4743">_xlfn.XLOOKUP(A4743,subscriptions!B4743:B10004,subscriptions!G4743:G10004)</f>
        <v>10</v>
      </c>
      <c r="O4743" s="10">
        <v>108.0</v>
      </c>
      <c r="P4743" s="10" t="str">
        <f t="array" ref="P4743">_xlfn.XLOOKUP(A4743,subscriptions!B4743:B10004,subscriptions!C4743:C10004)</f>
        <v>Residential</v>
      </c>
      <c r="Q4743" s="10" t="s">
        <v>128</v>
      </c>
      <c r="R4743" s="10" t="s">
        <v>212</v>
      </c>
      <c r="S4743" s="10" t="s">
        <v>4148</v>
      </c>
    </row>
    <row r="4744">
      <c r="A4744" s="1" t="s">
        <v>6099</v>
      </c>
      <c r="B4744" s="1" t="s">
        <v>573</v>
      </c>
      <c r="C4744" s="1" t="s">
        <v>330</v>
      </c>
      <c r="D4744" s="1" t="s">
        <v>27</v>
      </c>
      <c r="E4744" s="1" t="s">
        <v>179</v>
      </c>
      <c r="F4744" s="1" t="s">
        <v>844</v>
      </c>
      <c r="G4744" s="1" t="s">
        <v>19908</v>
      </c>
      <c r="H4744" s="1" t="s">
        <v>19909</v>
      </c>
      <c r="I4744" s="4">
        <v>84.1709375</v>
      </c>
      <c r="J4744" s="1">
        <v>104.36</v>
      </c>
      <c r="K4744" s="1">
        <v>27.67</v>
      </c>
      <c r="L4744" s="1">
        <v>100.0</v>
      </c>
      <c r="M4744" s="10">
        <f t="array" ref="M4744">_xlfn.XLOOKUP(A4744,subscriptions!B4744:B10004,subscriptions!D4744:D10004)</f>
        <v>120</v>
      </c>
      <c r="N4744" s="10">
        <f t="array" ref="N4744">_xlfn.XLOOKUP(A4744,subscriptions!B4744:B10004,subscriptions!G4744:G10004)</f>
        <v>20</v>
      </c>
      <c r="O4744" s="10">
        <v>96.0</v>
      </c>
      <c r="P4744" s="10" t="str">
        <f t="array" ref="P4744">_xlfn.XLOOKUP(A4744,subscriptions!B4744:B10004,subscriptions!C4744:C10004)</f>
        <v>Residential</v>
      </c>
      <c r="Q4744" s="10" t="s">
        <v>128</v>
      </c>
      <c r="R4744" s="10" t="s">
        <v>148</v>
      </c>
      <c r="S4744" s="10" t="s">
        <v>310</v>
      </c>
    </row>
    <row r="4745">
      <c r="A4745" s="1" t="s">
        <v>6100</v>
      </c>
      <c r="B4745" s="1" t="s">
        <v>1664</v>
      </c>
      <c r="C4745" s="1" t="s">
        <v>2007</v>
      </c>
      <c r="D4745" s="1" t="s">
        <v>153</v>
      </c>
      <c r="E4745" s="1" t="s">
        <v>239</v>
      </c>
      <c r="F4745" s="1" t="s">
        <v>2154</v>
      </c>
      <c r="G4745" s="1" t="s">
        <v>19910</v>
      </c>
      <c r="H4745" s="1" t="s">
        <v>19911</v>
      </c>
      <c r="I4745" s="4">
        <v>84.25072916666667</v>
      </c>
      <c r="J4745" s="1">
        <v>7808.93</v>
      </c>
      <c r="K4745" s="1">
        <v>1842.75</v>
      </c>
      <c r="M4745" s="10">
        <f t="array" ref="M4745">_xlfn.XLOOKUP(A4745,subscriptions!B4745:B10004,subscriptions!D4745:D10004)</f>
        <v>50</v>
      </c>
      <c r="N4745" s="10">
        <f t="array" ref="N4745">_xlfn.XLOOKUP(A4745,subscriptions!B4745:B10004,subscriptions!G4745:G10004)</f>
        <v>0</v>
      </c>
      <c r="O4745" s="10">
        <v>50.0</v>
      </c>
      <c r="P4745" s="10" t="str">
        <f t="array" ref="P4745">_xlfn.XLOOKUP(A4745,subscriptions!B4745:B10004,subscriptions!C4745:C10004)</f>
        <v>Mini</v>
      </c>
      <c r="Q4745" s="10" t="s">
        <v>173</v>
      </c>
      <c r="R4745" s="10" t="s">
        <v>148</v>
      </c>
      <c r="S4745" s="10" t="s">
        <v>1691</v>
      </c>
    </row>
    <row r="4746">
      <c r="A4746" s="1" t="s">
        <v>6101</v>
      </c>
      <c r="B4746" s="1" t="s">
        <v>109</v>
      </c>
      <c r="C4746" s="1" t="s">
        <v>492</v>
      </c>
      <c r="D4746" s="1" t="s">
        <v>27</v>
      </c>
      <c r="E4746" s="1" t="s">
        <v>714</v>
      </c>
      <c r="F4746" s="1" t="s">
        <v>2562</v>
      </c>
      <c r="G4746" s="1" t="s">
        <v>19912</v>
      </c>
      <c r="H4746" s="1" t="s">
        <v>19913</v>
      </c>
      <c r="I4746" s="4">
        <v>84.33776620370371</v>
      </c>
      <c r="J4746" s="1">
        <v>447.37</v>
      </c>
      <c r="K4746" s="1">
        <v>49.14</v>
      </c>
      <c r="M4746" s="10">
        <f t="array" ref="M4746">_xlfn.XLOOKUP(A4746,subscriptions!B4746:B10004,subscriptions!D4746:D10004)</f>
        <v>250</v>
      </c>
      <c r="N4746" s="10">
        <f t="array" ref="N4746">_xlfn.XLOOKUP(A4746,subscriptions!B4746:B10004,subscriptions!G4746:G10004)</f>
        <v>5</v>
      </c>
      <c r="O4746" s="10">
        <v>237.5</v>
      </c>
      <c r="P4746" s="10" t="str">
        <f t="array" ref="P4746">_xlfn.XLOOKUP(A4746,subscriptions!B4746:B10004,subscriptions!C4746:C10004)</f>
        <v>Business</v>
      </c>
      <c r="Q4746" s="10" t="s">
        <v>194</v>
      </c>
      <c r="R4746" s="10" t="s">
        <v>129</v>
      </c>
      <c r="S4746" s="10" t="s">
        <v>1961</v>
      </c>
    </row>
    <row r="4747">
      <c r="A4747" s="1" t="s">
        <v>6102</v>
      </c>
      <c r="B4747" s="1" t="s">
        <v>1141</v>
      </c>
      <c r="C4747" s="1" t="s">
        <v>1492</v>
      </c>
      <c r="D4747" s="1" t="s">
        <v>27</v>
      </c>
      <c r="E4747" s="1" t="s">
        <v>219</v>
      </c>
      <c r="F4747" s="1" t="s">
        <v>1461</v>
      </c>
      <c r="G4747" s="1" t="s">
        <v>19914</v>
      </c>
      <c r="H4747" s="1" t="s">
        <v>19915</v>
      </c>
      <c r="I4747" s="4">
        <v>84.29331018518519</v>
      </c>
      <c r="J4747" s="1">
        <v>133.0</v>
      </c>
      <c r="K4747" s="1">
        <v>44.43</v>
      </c>
      <c r="M4747" s="10">
        <f t="array" ref="M4747">_xlfn.XLOOKUP(A4747,subscriptions!B4747:B10004,subscriptions!D4747:D10004)</f>
        <v>80</v>
      </c>
      <c r="N4747" s="10">
        <f t="array" ref="N4747">_xlfn.XLOOKUP(A4747,subscriptions!B4747:B10004,subscriptions!G4747:G10004)</f>
        <v>10</v>
      </c>
      <c r="O4747" s="10">
        <v>72.0</v>
      </c>
      <c r="P4747" s="10" t="str">
        <f t="array" ref="P4747">_xlfn.XLOOKUP(A4747,subscriptions!B4747:B10004,subscriptions!C4747:C10004)</f>
        <v>Roam</v>
      </c>
      <c r="Q4747" s="10" t="s">
        <v>128</v>
      </c>
      <c r="R4747" s="10" t="s">
        <v>148</v>
      </c>
      <c r="S4747" s="10" t="s">
        <v>1779</v>
      </c>
    </row>
    <row r="4748">
      <c r="A4748" s="1" t="s">
        <v>6103</v>
      </c>
      <c r="B4748" s="1" t="s">
        <v>1226</v>
      </c>
      <c r="C4748" s="1" t="s">
        <v>800</v>
      </c>
      <c r="D4748" s="1" t="s">
        <v>153</v>
      </c>
      <c r="E4748" s="1" t="s">
        <v>28</v>
      </c>
      <c r="F4748" s="1" t="s">
        <v>2188</v>
      </c>
      <c r="G4748" s="1" t="s">
        <v>19916</v>
      </c>
      <c r="H4748" s="1" t="s">
        <v>19917</v>
      </c>
      <c r="I4748" s="4">
        <v>84.38344907407408</v>
      </c>
      <c r="J4748" s="1">
        <v>365.85</v>
      </c>
      <c r="K4748" s="1">
        <v>87.72</v>
      </c>
      <c r="M4748" s="10">
        <f t="array" ref="M4748">_xlfn.XLOOKUP(A4748,subscriptions!B4748:B10004,subscriptions!D4748:D10004)</f>
        <v>120</v>
      </c>
      <c r="N4748" s="10">
        <f t="array" ref="N4748">_xlfn.XLOOKUP(A4748,subscriptions!B4748:B10004,subscriptions!G4748:G10004)</f>
        <v>20</v>
      </c>
      <c r="O4748" s="10">
        <v>96.0</v>
      </c>
      <c r="P4748" s="10" t="str">
        <f t="array" ref="P4748">_xlfn.XLOOKUP(A4748,subscriptions!B4748:B10004,subscriptions!C4748:C10004)</f>
        <v>Residential</v>
      </c>
      <c r="Q4748" s="10" t="s">
        <v>128</v>
      </c>
      <c r="R4748" s="10" t="s">
        <v>148</v>
      </c>
      <c r="S4748" s="10" t="s">
        <v>882</v>
      </c>
    </row>
    <row r="4749">
      <c r="A4749" s="1" t="s">
        <v>6106</v>
      </c>
      <c r="B4749" s="1" t="s">
        <v>24</v>
      </c>
      <c r="C4749" s="1" t="s">
        <v>1415</v>
      </c>
      <c r="D4749" s="1" t="s">
        <v>27</v>
      </c>
      <c r="E4749" s="1" t="s">
        <v>28</v>
      </c>
      <c r="F4749" s="1" t="s">
        <v>2097</v>
      </c>
      <c r="G4749" s="1" t="s">
        <v>19918</v>
      </c>
      <c r="H4749" s="1" t="s">
        <v>19919</v>
      </c>
      <c r="I4749" s="4">
        <v>84.25868055555556</v>
      </c>
      <c r="J4749" s="1">
        <v>109.61</v>
      </c>
      <c r="K4749" s="1">
        <v>25.47</v>
      </c>
      <c r="M4749" s="10">
        <f t="array" ref="M4749">_xlfn.XLOOKUP(A4749,subscriptions!B4749:B10004,subscriptions!D4749:D10004)</f>
        <v>120</v>
      </c>
      <c r="N4749" s="10">
        <f t="array" ref="N4749">_xlfn.XLOOKUP(A4749,subscriptions!B4749:B10004,subscriptions!G4749:G10004)</f>
        <v>0</v>
      </c>
      <c r="O4749" s="10">
        <v>120.0</v>
      </c>
      <c r="P4749" s="10" t="str">
        <f t="array" ref="P4749">_xlfn.XLOOKUP(A4749,subscriptions!B4749:B10004,subscriptions!C4749:C10004)</f>
        <v>Residential</v>
      </c>
      <c r="Q4749" s="10" t="s">
        <v>173</v>
      </c>
      <c r="R4749" s="10" t="s">
        <v>212</v>
      </c>
      <c r="S4749" s="10" t="s">
        <v>4148</v>
      </c>
    </row>
    <row r="4750">
      <c r="A4750" s="1" t="s">
        <v>6107</v>
      </c>
      <c r="B4750" s="1" t="s">
        <v>455</v>
      </c>
      <c r="C4750" s="1" t="s">
        <v>1876</v>
      </c>
      <c r="D4750" s="1" t="s">
        <v>27</v>
      </c>
      <c r="E4750" s="1" t="s">
        <v>179</v>
      </c>
      <c r="F4750" s="1" t="s">
        <v>357</v>
      </c>
      <c r="G4750" s="1" t="s">
        <v>19920</v>
      </c>
      <c r="H4750" s="1" t="s">
        <v>19921</v>
      </c>
      <c r="I4750" s="4">
        <v>84.17244212962963</v>
      </c>
      <c r="J4750" s="1">
        <v>795.9</v>
      </c>
      <c r="K4750" s="1">
        <v>193.17</v>
      </c>
      <c r="L4750" s="1">
        <v>100.0</v>
      </c>
      <c r="M4750" s="10">
        <f t="array" ref="M4750">_xlfn.XLOOKUP(A4750,subscriptions!B4750:B10004,subscriptions!D4750:D10004)</f>
        <v>120</v>
      </c>
      <c r="N4750" s="10">
        <f t="array" ref="N4750">_xlfn.XLOOKUP(A4750,subscriptions!B4750:B10004,subscriptions!G4750:G10004)</f>
        <v>5</v>
      </c>
      <c r="O4750" s="10">
        <v>114.0</v>
      </c>
      <c r="P4750" s="10" t="str">
        <f t="array" ref="P4750">_xlfn.XLOOKUP(A4750,subscriptions!B4750:B10004,subscriptions!C4750:C10004)</f>
        <v>Residential</v>
      </c>
      <c r="Q4750" s="10" t="s">
        <v>194</v>
      </c>
      <c r="R4750" s="10" t="s">
        <v>212</v>
      </c>
      <c r="S4750" s="10" t="s">
        <v>1637</v>
      </c>
    </row>
    <row r="4751">
      <c r="A4751" s="1" t="s">
        <v>6108</v>
      </c>
      <c r="B4751" s="1" t="s">
        <v>1460</v>
      </c>
      <c r="C4751" s="1" t="s">
        <v>133</v>
      </c>
      <c r="D4751" s="1" t="s">
        <v>27</v>
      </c>
      <c r="E4751" s="1" t="s">
        <v>714</v>
      </c>
      <c r="F4751" s="1" t="s">
        <v>3419</v>
      </c>
      <c r="G4751" s="1" t="s">
        <v>19922</v>
      </c>
      <c r="H4751" s="1" t="s">
        <v>19923</v>
      </c>
      <c r="I4751" s="4">
        <v>84.17049768518518</v>
      </c>
      <c r="J4751" s="1">
        <v>2482.28</v>
      </c>
      <c r="K4751" s="1">
        <v>426.8</v>
      </c>
      <c r="M4751" s="10">
        <f t="array" ref="M4751">_xlfn.XLOOKUP(A4751,subscriptions!B4751:B10004,subscriptions!D4751:D10004)</f>
        <v>80</v>
      </c>
      <c r="N4751" s="10">
        <f t="array" ref="N4751">_xlfn.XLOOKUP(A4751,subscriptions!B4751:B10004,subscriptions!G4751:G10004)</f>
        <v>10</v>
      </c>
      <c r="O4751" s="10">
        <v>72.0</v>
      </c>
      <c r="P4751" s="10" t="str">
        <f t="array" ref="P4751">_xlfn.XLOOKUP(A4751,subscriptions!B4751:B10004,subscriptions!C4751:C10004)</f>
        <v>Roam</v>
      </c>
      <c r="Q4751" s="10" t="s">
        <v>128</v>
      </c>
      <c r="R4751" s="10" t="s">
        <v>148</v>
      </c>
      <c r="S4751" s="10" t="s">
        <v>2494</v>
      </c>
    </row>
    <row r="4752">
      <c r="A4752" s="1" t="s">
        <v>6109</v>
      </c>
      <c r="B4752" s="1" t="s">
        <v>2534</v>
      </c>
      <c r="C4752" s="1" t="s">
        <v>218</v>
      </c>
      <c r="D4752" s="1" t="s">
        <v>153</v>
      </c>
      <c r="E4752" s="1" t="s">
        <v>111</v>
      </c>
      <c r="F4752" s="1" t="s">
        <v>1362</v>
      </c>
      <c r="G4752" s="1" t="s">
        <v>19924</v>
      </c>
      <c r="H4752" s="1" t="s">
        <v>19925</v>
      </c>
      <c r="I4752" s="4">
        <v>84.25711805555555</v>
      </c>
      <c r="J4752" s="1">
        <v>676.1</v>
      </c>
      <c r="K4752" s="1">
        <v>112.8</v>
      </c>
      <c r="M4752" s="10">
        <f t="array" ref="M4752">_xlfn.XLOOKUP(A4752,subscriptions!B4752:B10004,subscriptions!D4752:D10004)</f>
        <v>120</v>
      </c>
      <c r="N4752" s="10">
        <f t="array" ref="N4752">_xlfn.XLOOKUP(A4752,subscriptions!B4752:B10004,subscriptions!G4752:G10004)</f>
        <v>20</v>
      </c>
      <c r="O4752" s="10">
        <v>96.0</v>
      </c>
      <c r="P4752" s="10" t="str">
        <f t="array" ref="P4752">_xlfn.XLOOKUP(A4752,subscriptions!B4752:B10004,subscriptions!C4752:C10004)</f>
        <v>Residential</v>
      </c>
      <c r="Q4752" s="10" t="s">
        <v>128</v>
      </c>
      <c r="R4752" s="10" t="s">
        <v>148</v>
      </c>
      <c r="S4752" s="10" t="s">
        <v>175</v>
      </c>
    </row>
    <row r="4753">
      <c r="A4753" s="1" t="s">
        <v>6110</v>
      </c>
      <c r="B4753" s="1" t="s">
        <v>1157</v>
      </c>
      <c r="C4753" s="1" t="s">
        <v>3912</v>
      </c>
      <c r="D4753" s="1" t="s">
        <v>27</v>
      </c>
      <c r="E4753" s="1" t="s">
        <v>332</v>
      </c>
      <c r="F4753" s="1" t="s">
        <v>2415</v>
      </c>
      <c r="G4753" s="1" t="s">
        <v>19926</v>
      </c>
      <c r="H4753" s="1" t="s">
        <v>19927</v>
      </c>
      <c r="I4753" s="4">
        <v>84.25575231481481</v>
      </c>
      <c r="J4753" s="1">
        <v>930.98</v>
      </c>
      <c r="K4753" s="1">
        <v>161.42</v>
      </c>
      <c r="M4753" s="10">
        <f t="array" ref="M4753">_xlfn.XLOOKUP(A4753,subscriptions!B4753:B10004,subscriptions!D4753:D10004)</f>
        <v>120</v>
      </c>
      <c r="N4753" s="10">
        <f t="array" ref="N4753">_xlfn.XLOOKUP(A4753,subscriptions!B4753:B10004,subscriptions!G4753:G10004)</f>
        <v>0</v>
      </c>
      <c r="O4753" s="10">
        <v>120.0</v>
      </c>
      <c r="P4753" s="10" t="str">
        <f t="array" ref="P4753">_xlfn.XLOOKUP(A4753,subscriptions!B4753:B10004,subscriptions!C4753:C10004)</f>
        <v>Residential</v>
      </c>
      <c r="Q4753" s="10" t="s">
        <v>173</v>
      </c>
      <c r="R4753" s="10" t="s">
        <v>212</v>
      </c>
      <c r="S4753" s="10" t="s">
        <v>1156</v>
      </c>
    </row>
    <row r="4754">
      <c r="A4754" s="1" t="s">
        <v>6111</v>
      </c>
      <c r="B4754" s="1" t="s">
        <v>919</v>
      </c>
      <c r="C4754" s="1" t="s">
        <v>764</v>
      </c>
      <c r="D4754" s="1" t="s">
        <v>27</v>
      </c>
      <c r="E4754" s="1" t="s">
        <v>219</v>
      </c>
      <c r="F4754" s="1" t="s">
        <v>458</v>
      </c>
      <c r="G4754" s="1" t="s">
        <v>19928</v>
      </c>
      <c r="H4754" s="1" t="s">
        <v>19929</v>
      </c>
      <c r="I4754" s="4">
        <v>84.41960648148148</v>
      </c>
      <c r="J4754" s="1">
        <v>1738.61</v>
      </c>
      <c r="K4754" s="1">
        <v>300.54</v>
      </c>
      <c r="M4754" s="10">
        <f t="array" ref="M4754">_xlfn.XLOOKUP(A4754,subscriptions!B4754:B10004,subscriptions!D4754:D10004)</f>
        <v>120</v>
      </c>
      <c r="N4754" s="10">
        <f t="array" ref="N4754">_xlfn.XLOOKUP(A4754,subscriptions!B4754:B10004,subscriptions!G4754:G10004)</f>
        <v>5</v>
      </c>
      <c r="O4754" s="10">
        <v>114.0</v>
      </c>
      <c r="P4754" s="10" t="str">
        <f t="array" ref="P4754">_xlfn.XLOOKUP(A4754,subscriptions!B4754:B10004,subscriptions!C4754:C10004)</f>
        <v>Residential</v>
      </c>
      <c r="Q4754" s="10" t="s">
        <v>194</v>
      </c>
      <c r="R4754" s="10" t="s">
        <v>212</v>
      </c>
      <c r="S4754" s="10" t="s">
        <v>1525</v>
      </c>
    </row>
    <row r="4755">
      <c r="A4755" s="1" t="s">
        <v>6112</v>
      </c>
      <c r="B4755" s="1" t="s">
        <v>842</v>
      </c>
      <c r="C4755" s="1" t="s">
        <v>1876</v>
      </c>
      <c r="D4755" s="1" t="s">
        <v>27</v>
      </c>
      <c r="E4755" s="1" t="s">
        <v>332</v>
      </c>
      <c r="F4755" s="1" t="s">
        <v>333</v>
      </c>
      <c r="G4755" s="1" t="s">
        <v>19930</v>
      </c>
      <c r="H4755" s="1" t="s">
        <v>19931</v>
      </c>
      <c r="I4755" s="4">
        <v>84.21216435185185</v>
      </c>
      <c r="J4755" s="1">
        <v>1116.64</v>
      </c>
      <c r="K4755" s="1">
        <v>138.43</v>
      </c>
      <c r="M4755" s="10">
        <f t="array" ref="M4755">_xlfn.XLOOKUP(A4755,subscriptions!B4755:B10004,subscriptions!D4755:D10004)</f>
        <v>120</v>
      </c>
      <c r="N4755" s="10">
        <f t="array" ref="N4755">_xlfn.XLOOKUP(A4755,subscriptions!B4755:B10004,subscriptions!G4755:G10004)</f>
        <v>10</v>
      </c>
      <c r="O4755" s="10">
        <v>108.0</v>
      </c>
      <c r="P4755" s="10" t="str">
        <f t="array" ref="P4755">_xlfn.XLOOKUP(A4755,subscriptions!B4755:B10004,subscriptions!C4755:C10004)</f>
        <v>Residential</v>
      </c>
      <c r="Q4755" s="10" t="s">
        <v>128</v>
      </c>
      <c r="R4755" s="10" t="s">
        <v>212</v>
      </c>
      <c r="S4755" s="10" t="s">
        <v>857</v>
      </c>
    </row>
    <row r="4756">
      <c r="A4756" s="1" t="s">
        <v>6113</v>
      </c>
      <c r="B4756" s="1" t="s">
        <v>2534</v>
      </c>
      <c r="C4756" s="1" t="s">
        <v>1477</v>
      </c>
      <c r="D4756" s="1" t="s">
        <v>153</v>
      </c>
      <c r="E4756" s="1" t="s">
        <v>219</v>
      </c>
      <c r="F4756" s="1" t="s">
        <v>1461</v>
      </c>
      <c r="G4756" s="1" t="s">
        <v>19932</v>
      </c>
      <c r="H4756" s="1" t="s">
        <v>19933</v>
      </c>
      <c r="I4756" s="4">
        <v>84.41738425925926</v>
      </c>
      <c r="J4756" s="1">
        <v>3014.74</v>
      </c>
      <c r="K4756" s="1">
        <v>590.34</v>
      </c>
      <c r="M4756" s="10">
        <f t="array" ref="M4756">_xlfn.XLOOKUP(A4756,subscriptions!B4756:B10004,subscriptions!D4756:D10004)</f>
        <v>50</v>
      </c>
      <c r="N4756" s="10">
        <f t="array" ref="N4756">_xlfn.XLOOKUP(A4756,subscriptions!B4756:B10004,subscriptions!G4756:G10004)</f>
        <v>20</v>
      </c>
      <c r="O4756" s="10">
        <v>40.0</v>
      </c>
      <c r="P4756" s="10" t="str">
        <f t="array" ref="P4756">_xlfn.XLOOKUP(A4756,subscriptions!B4756:B10004,subscriptions!C4756:C10004)</f>
        <v>Mini</v>
      </c>
      <c r="Q4756" s="10" t="s">
        <v>128</v>
      </c>
      <c r="R4756" s="10" t="s">
        <v>148</v>
      </c>
      <c r="S4756" s="10" t="s">
        <v>327</v>
      </c>
    </row>
    <row r="4757">
      <c r="A4757" s="1" t="s">
        <v>6114</v>
      </c>
      <c r="B4757" s="1" t="s">
        <v>278</v>
      </c>
      <c r="C4757" s="1" t="s">
        <v>1142</v>
      </c>
      <c r="D4757" s="1" t="s">
        <v>27</v>
      </c>
      <c r="E4757" s="1" t="s">
        <v>219</v>
      </c>
      <c r="F4757" s="1" t="s">
        <v>574</v>
      </c>
      <c r="G4757" s="1" t="s">
        <v>19934</v>
      </c>
      <c r="H4757" s="1" t="s">
        <v>19935</v>
      </c>
      <c r="I4757" s="4">
        <v>84.17371527777777</v>
      </c>
      <c r="J4757" s="1">
        <v>3065.27</v>
      </c>
      <c r="K4757" s="1">
        <v>548.5</v>
      </c>
      <c r="M4757" s="10">
        <f t="array" ref="M4757">_xlfn.XLOOKUP(A4757,subscriptions!B4757:B10004,subscriptions!D4757:D10004)</f>
        <v>120</v>
      </c>
      <c r="N4757" s="10">
        <f t="array" ref="N4757">_xlfn.XLOOKUP(A4757,subscriptions!B4757:B10004,subscriptions!G4757:G10004)</f>
        <v>0</v>
      </c>
      <c r="O4757" s="10">
        <v>120.0</v>
      </c>
      <c r="P4757" s="10" t="str">
        <f t="array" ref="P4757">_xlfn.XLOOKUP(A4757,subscriptions!B4757:B10004,subscriptions!C4757:C10004)</f>
        <v>Residential</v>
      </c>
      <c r="Q4757" s="10" t="s">
        <v>173</v>
      </c>
      <c r="R4757" s="10" t="s">
        <v>212</v>
      </c>
      <c r="S4757" s="10" t="s">
        <v>3087</v>
      </c>
    </row>
    <row r="4758">
      <c r="A4758" s="1" t="s">
        <v>6117</v>
      </c>
      <c r="B4758" s="1" t="s">
        <v>2096</v>
      </c>
      <c r="C4758" s="1" t="s">
        <v>1347</v>
      </c>
      <c r="D4758" s="1" t="s">
        <v>27</v>
      </c>
      <c r="E4758" s="1" t="s">
        <v>262</v>
      </c>
      <c r="F4758" s="1" t="s">
        <v>2985</v>
      </c>
      <c r="G4758" s="1" t="s">
        <v>19936</v>
      </c>
      <c r="H4758" s="1" t="s">
        <v>19937</v>
      </c>
      <c r="I4758" s="4">
        <v>84.3000462962963</v>
      </c>
      <c r="J4758" s="1">
        <v>64.94</v>
      </c>
      <c r="K4758" s="1">
        <v>19.01</v>
      </c>
      <c r="M4758" s="10">
        <f t="array" ref="M4758">_xlfn.XLOOKUP(A4758,subscriptions!B4758:B10004,subscriptions!D4758:D10004)</f>
        <v>80</v>
      </c>
      <c r="N4758" s="10">
        <f t="array" ref="N4758">_xlfn.XLOOKUP(A4758,subscriptions!B4758:B10004,subscriptions!G4758:G10004)</f>
        <v>5</v>
      </c>
      <c r="O4758" s="10">
        <v>76.0</v>
      </c>
      <c r="P4758" s="10" t="str">
        <f t="array" ref="P4758">_xlfn.XLOOKUP(A4758,subscriptions!B4758:B10004,subscriptions!C4758:C10004)</f>
        <v>Roam</v>
      </c>
      <c r="Q4758" s="10" t="s">
        <v>194</v>
      </c>
      <c r="R4758" s="10" t="s">
        <v>148</v>
      </c>
      <c r="S4758" s="10" t="s">
        <v>1172</v>
      </c>
    </row>
    <row r="4759">
      <c r="A4759" s="1" t="s">
        <v>6118</v>
      </c>
      <c r="B4759" s="1" t="s">
        <v>1491</v>
      </c>
      <c r="C4759" s="1" t="s">
        <v>198</v>
      </c>
      <c r="D4759" s="1" t="s">
        <v>153</v>
      </c>
      <c r="E4759" s="1" t="s">
        <v>219</v>
      </c>
      <c r="F4759" s="1" t="s">
        <v>1461</v>
      </c>
      <c r="G4759" s="1" t="s">
        <v>19938</v>
      </c>
      <c r="H4759" s="1" t="s">
        <v>19939</v>
      </c>
      <c r="I4759" s="4">
        <v>84.17185185185186</v>
      </c>
      <c r="J4759" s="1">
        <v>2307.93</v>
      </c>
      <c r="K4759" s="1">
        <v>206.53</v>
      </c>
      <c r="M4759" s="10">
        <f t="array" ref="M4759">_xlfn.XLOOKUP(A4759,subscriptions!B4759:B10004,subscriptions!D4759:D10004)</f>
        <v>80</v>
      </c>
      <c r="N4759" s="10">
        <f t="array" ref="N4759">_xlfn.XLOOKUP(A4759,subscriptions!B4759:B10004,subscriptions!G4759:G10004)</f>
        <v>10</v>
      </c>
      <c r="O4759" s="10">
        <v>72.0</v>
      </c>
      <c r="P4759" s="10" t="str">
        <f t="array" ref="P4759">_xlfn.XLOOKUP(A4759,subscriptions!B4759:B10004,subscriptions!C4759:C10004)</f>
        <v>Roam</v>
      </c>
      <c r="Q4759" s="10" t="s">
        <v>128</v>
      </c>
      <c r="R4759" s="10" t="s">
        <v>148</v>
      </c>
      <c r="S4759" s="10" t="s">
        <v>1082</v>
      </c>
    </row>
    <row r="4760">
      <c r="A4760" s="1" t="s">
        <v>6119</v>
      </c>
      <c r="B4760" s="1" t="s">
        <v>1317</v>
      </c>
      <c r="C4760" s="1" t="s">
        <v>1200</v>
      </c>
      <c r="D4760" s="1" t="s">
        <v>27</v>
      </c>
      <c r="E4760" s="1" t="s">
        <v>28</v>
      </c>
      <c r="F4760" s="1" t="s">
        <v>1639</v>
      </c>
      <c r="G4760" s="1" t="s">
        <v>19940</v>
      </c>
      <c r="H4760" s="1" t="s">
        <v>19941</v>
      </c>
      <c r="I4760" s="4">
        <v>84.37929398148148</v>
      </c>
      <c r="J4760" s="1">
        <v>976.32</v>
      </c>
      <c r="K4760" s="1">
        <v>189.7</v>
      </c>
      <c r="M4760" s="10">
        <f t="array" ref="M4760">_xlfn.XLOOKUP(A4760,subscriptions!B4760:B10004,subscriptions!D4760:D10004)</f>
        <v>120</v>
      </c>
      <c r="N4760" s="10">
        <f t="array" ref="N4760">_xlfn.XLOOKUP(A4760,subscriptions!B4760:B10004,subscriptions!G4760:G10004)</f>
        <v>20</v>
      </c>
      <c r="O4760" s="10">
        <v>96.0</v>
      </c>
      <c r="P4760" s="10" t="str">
        <f t="array" ref="P4760">_xlfn.XLOOKUP(A4760,subscriptions!B4760:B10004,subscriptions!C4760:C10004)</f>
        <v>Residential</v>
      </c>
      <c r="Q4760" s="10" t="s">
        <v>128</v>
      </c>
      <c r="R4760" s="10" t="s">
        <v>148</v>
      </c>
      <c r="S4760" s="10" t="s">
        <v>2380</v>
      </c>
    </row>
    <row r="4761">
      <c r="A4761" s="1" t="s">
        <v>6120</v>
      </c>
      <c r="B4761" s="1" t="s">
        <v>941</v>
      </c>
      <c r="C4761" s="1" t="s">
        <v>1678</v>
      </c>
      <c r="D4761" s="1" t="s">
        <v>27</v>
      </c>
      <c r="E4761" s="1" t="s">
        <v>714</v>
      </c>
      <c r="F4761" s="1" t="s">
        <v>2562</v>
      </c>
      <c r="G4761" s="1" t="s">
        <v>19942</v>
      </c>
      <c r="H4761" s="1" t="s">
        <v>19943</v>
      </c>
      <c r="I4761" s="4">
        <v>84.25708333333333</v>
      </c>
      <c r="J4761" s="1">
        <v>6793.2</v>
      </c>
      <c r="K4761" s="1">
        <v>1483.45</v>
      </c>
      <c r="M4761" s="10">
        <f t="array" ref="M4761">_xlfn.XLOOKUP(A4761,subscriptions!B4761:B10004,subscriptions!D4761:D10004)</f>
        <v>120</v>
      </c>
      <c r="N4761" s="10">
        <f t="array" ref="N4761">_xlfn.XLOOKUP(A4761,subscriptions!B4761:B10004,subscriptions!G4761:G10004)</f>
        <v>0</v>
      </c>
      <c r="O4761" s="10">
        <v>120.0</v>
      </c>
      <c r="P4761" s="10" t="str">
        <f t="array" ref="P4761">_xlfn.XLOOKUP(A4761,subscriptions!B4761:B10004,subscriptions!C4761:C10004)</f>
        <v>Residential</v>
      </c>
      <c r="Q4761" s="10" t="s">
        <v>173</v>
      </c>
      <c r="R4761" s="10" t="s">
        <v>212</v>
      </c>
      <c r="S4761" s="10" t="s">
        <v>175</v>
      </c>
    </row>
    <row r="4762">
      <c r="A4762" s="1" t="s">
        <v>6121</v>
      </c>
      <c r="B4762" s="1" t="s">
        <v>941</v>
      </c>
      <c r="C4762" s="1" t="s">
        <v>426</v>
      </c>
      <c r="D4762" s="1" t="s">
        <v>27</v>
      </c>
      <c r="E4762" s="1" t="s">
        <v>262</v>
      </c>
      <c r="F4762" s="1" t="s">
        <v>674</v>
      </c>
      <c r="G4762" s="1" t="s">
        <v>19944</v>
      </c>
      <c r="H4762" s="1" t="s">
        <v>19945</v>
      </c>
      <c r="I4762" s="4">
        <v>84.25841435185185</v>
      </c>
      <c r="J4762" s="1">
        <v>1040.24</v>
      </c>
      <c r="K4762" s="1">
        <v>147.6</v>
      </c>
      <c r="M4762" s="10">
        <f t="array" ref="M4762">_xlfn.XLOOKUP(A4762,subscriptions!B4762:B10004,subscriptions!D4762:D10004)</f>
        <v>50</v>
      </c>
      <c r="N4762" s="10">
        <f t="array" ref="N4762">_xlfn.XLOOKUP(A4762,subscriptions!B4762:B10004,subscriptions!G4762:G10004)</f>
        <v>5</v>
      </c>
      <c r="O4762" s="10">
        <v>47.5</v>
      </c>
      <c r="P4762" s="10" t="str">
        <f t="array" ref="P4762">_xlfn.XLOOKUP(A4762,subscriptions!B4762:B10004,subscriptions!C4762:C10004)</f>
        <v>Mini</v>
      </c>
      <c r="Q4762" s="10" t="s">
        <v>194</v>
      </c>
      <c r="R4762" s="10" t="s">
        <v>148</v>
      </c>
      <c r="S4762" s="10" t="s">
        <v>4148</v>
      </c>
    </row>
    <row r="4763">
      <c r="A4763" s="1" t="s">
        <v>6122</v>
      </c>
      <c r="B4763" s="1" t="s">
        <v>555</v>
      </c>
      <c r="C4763" s="1" t="s">
        <v>764</v>
      </c>
      <c r="D4763" s="1" t="s">
        <v>153</v>
      </c>
      <c r="E4763" s="1" t="s">
        <v>239</v>
      </c>
      <c r="F4763" s="1" t="s">
        <v>606</v>
      </c>
      <c r="G4763" s="1" t="s">
        <v>19946</v>
      </c>
      <c r="H4763" s="1" t="s">
        <v>19947</v>
      </c>
      <c r="I4763" s="4">
        <v>84.17113425925926</v>
      </c>
      <c r="J4763" s="1">
        <v>6552.25</v>
      </c>
      <c r="K4763" s="1">
        <v>853.58</v>
      </c>
      <c r="M4763" s="10">
        <f t="array" ref="M4763">_xlfn.XLOOKUP(A4763,subscriptions!B4763:B10004,subscriptions!D4763:D10004)</f>
        <v>120</v>
      </c>
      <c r="N4763" s="10">
        <f t="array" ref="N4763">_xlfn.XLOOKUP(A4763,subscriptions!B4763:B10004,subscriptions!G4763:G10004)</f>
        <v>10</v>
      </c>
      <c r="O4763" s="10">
        <v>108.0</v>
      </c>
      <c r="P4763" s="10" t="str">
        <f t="array" ref="P4763">_xlfn.XLOOKUP(A4763,subscriptions!B4763:B10004,subscriptions!C4763:C10004)</f>
        <v>Residential</v>
      </c>
      <c r="Q4763" s="10" t="s">
        <v>128</v>
      </c>
      <c r="R4763" s="10" t="s">
        <v>212</v>
      </c>
      <c r="S4763" s="10" t="s">
        <v>310</v>
      </c>
    </row>
    <row r="4764">
      <c r="A4764" s="1" t="s">
        <v>6123</v>
      </c>
      <c r="B4764" s="1" t="s">
        <v>686</v>
      </c>
      <c r="C4764" s="1" t="s">
        <v>237</v>
      </c>
      <c r="D4764" s="1" t="s">
        <v>153</v>
      </c>
      <c r="E4764" s="1" t="s">
        <v>332</v>
      </c>
      <c r="F4764" s="1" t="s">
        <v>427</v>
      </c>
      <c r="G4764" s="1" t="s">
        <v>19948</v>
      </c>
      <c r="H4764" s="1" t="s">
        <v>19949</v>
      </c>
      <c r="I4764" s="4">
        <v>84.38143518518518</v>
      </c>
      <c r="J4764" s="1">
        <v>2157.11</v>
      </c>
      <c r="K4764" s="1">
        <v>502.08</v>
      </c>
      <c r="M4764" s="10">
        <f t="array" ref="M4764">_xlfn.XLOOKUP(A4764,subscriptions!B4764:B10004,subscriptions!D4764:D10004)</f>
        <v>120</v>
      </c>
      <c r="N4764" s="10">
        <f t="array" ref="N4764">_xlfn.XLOOKUP(A4764,subscriptions!B4764:B10004,subscriptions!G4764:G10004)</f>
        <v>20</v>
      </c>
      <c r="O4764" s="10">
        <v>96.0</v>
      </c>
      <c r="P4764" s="10" t="str">
        <f t="array" ref="P4764">_xlfn.XLOOKUP(A4764,subscriptions!B4764:B10004,subscriptions!C4764:C10004)</f>
        <v>Residential</v>
      </c>
      <c r="Q4764" s="10" t="s">
        <v>128</v>
      </c>
      <c r="R4764" s="10" t="s">
        <v>148</v>
      </c>
      <c r="S4764" s="10" t="s">
        <v>1789</v>
      </c>
    </row>
    <row r="4765">
      <c r="A4765" s="1" t="s">
        <v>6124</v>
      </c>
      <c r="B4765" s="1" t="s">
        <v>439</v>
      </c>
      <c r="C4765" s="1" t="s">
        <v>391</v>
      </c>
      <c r="D4765" s="1" t="s">
        <v>153</v>
      </c>
      <c r="E4765" s="1" t="s">
        <v>714</v>
      </c>
      <c r="F4765" s="1" t="s">
        <v>3419</v>
      </c>
      <c r="G4765" s="1" t="s">
        <v>19950</v>
      </c>
      <c r="H4765" s="1" t="s">
        <v>19951</v>
      </c>
      <c r="I4765" s="4">
        <v>84.4209837962963</v>
      </c>
      <c r="J4765" s="1">
        <v>478.74</v>
      </c>
      <c r="K4765" s="1">
        <v>101.51</v>
      </c>
      <c r="M4765" s="10">
        <f t="array" ref="M4765">_xlfn.XLOOKUP(A4765,subscriptions!B4765:B10004,subscriptions!D4765:D10004)</f>
        <v>80</v>
      </c>
      <c r="N4765" s="10">
        <f t="array" ref="N4765">_xlfn.XLOOKUP(A4765,subscriptions!B4765:B10004,subscriptions!G4765:G10004)</f>
        <v>0</v>
      </c>
      <c r="O4765" s="10">
        <v>80.0</v>
      </c>
      <c r="P4765" s="10" t="str">
        <f t="array" ref="P4765">_xlfn.XLOOKUP(A4765,subscriptions!B4765:B10004,subscriptions!C4765:C10004)</f>
        <v>Roam</v>
      </c>
      <c r="Q4765" s="10" t="s">
        <v>173</v>
      </c>
      <c r="R4765" s="10" t="s">
        <v>148</v>
      </c>
      <c r="S4765" s="10" t="s">
        <v>2152</v>
      </c>
    </row>
    <row r="4766">
      <c r="A4766" s="1" t="s">
        <v>6125</v>
      </c>
      <c r="B4766" s="1" t="s">
        <v>1414</v>
      </c>
      <c r="C4766" s="1" t="s">
        <v>198</v>
      </c>
      <c r="D4766" s="1" t="s">
        <v>27</v>
      </c>
      <c r="E4766" s="1" t="s">
        <v>111</v>
      </c>
      <c r="F4766" s="1" t="s">
        <v>1855</v>
      </c>
      <c r="G4766" s="1" t="s">
        <v>19952</v>
      </c>
      <c r="H4766" s="1" t="s">
        <v>19953</v>
      </c>
      <c r="I4766" s="4">
        <v>84.33898148148148</v>
      </c>
      <c r="J4766" s="1">
        <v>1209.57</v>
      </c>
      <c r="K4766" s="1">
        <v>131.15</v>
      </c>
      <c r="M4766" s="10">
        <f t="array" ref="M4766">_xlfn.XLOOKUP(A4766,subscriptions!B4766:B10004,subscriptions!D4766:D10004)</f>
        <v>120</v>
      </c>
      <c r="N4766" s="10">
        <f t="array" ref="N4766">_xlfn.XLOOKUP(A4766,subscriptions!B4766:B10004,subscriptions!G4766:G10004)</f>
        <v>5</v>
      </c>
      <c r="O4766" s="10">
        <v>114.0</v>
      </c>
      <c r="P4766" s="10" t="str">
        <f t="array" ref="P4766">_xlfn.XLOOKUP(A4766,subscriptions!B4766:B10004,subscriptions!C4766:C10004)</f>
        <v>Residential</v>
      </c>
      <c r="Q4766" s="10" t="s">
        <v>194</v>
      </c>
      <c r="R4766" s="10" t="s">
        <v>212</v>
      </c>
      <c r="S4766" s="10" t="s">
        <v>2016</v>
      </c>
    </row>
    <row r="4767">
      <c r="A4767" s="1" t="s">
        <v>6128</v>
      </c>
      <c r="B4767" s="1" t="s">
        <v>1173</v>
      </c>
      <c r="C4767" s="1" t="s">
        <v>133</v>
      </c>
      <c r="D4767" s="1" t="s">
        <v>27</v>
      </c>
      <c r="E4767" s="1" t="s">
        <v>631</v>
      </c>
      <c r="F4767" s="1" t="s">
        <v>2749</v>
      </c>
      <c r="G4767" s="1" t="s">
        <v>19954</v>
      </c>
      <c r="H4767" s="1" t="s">
        <v>19955</v>
      </c>
      <c r="I4767" s="4">
        <v>84.3801388888889</v>
      </c>
      <c r="J4767" s="1">
        <v>7318.12</v>
      </c>
      <c r="K4767" s="1">
        <v>787.13</v>
      </c>
      <c r="M4767" s="10">
        <f t="array" ref="M4767">_xlfn.XLOOKUP(A4767,subscriptions!B4767:B10004,subscriptions!D4767:D10004)</f>
        <v>80</v>
      </c>
      <c r="N4767" s="10">
        <f t="array" ref="N4767">_xlfn.XLOOKUP(A4767,subscriptions!B4767:B10004,subscriptions!G4767:G10004)</f>
        <v>10</v>
      </c>
      <c r="O4767" s="10">
        <v>72.0</v>
      </c>
      <c r="P4767" s="10" t="str">
        <f t="array" ref="P4767">_xlfn.XLOOKUP(A4767,subscriptions!B4767:B10004,subscriptions!C4767:C10004)</f>
        <v>Roam</v>
      </c>
      <c r="Q4767" s="10" t="s">
        <v>128</v>
      </c>
      <c r="R4767" s="10" t="s">
        <v>148</v>
      </c>
      <c r="S4767" s="10" t="s">
        <v>698</v>
      </c>
    </row>
    <row r="4768">
      <c r="A4768" s="1" t="s">
        <v>6129</v>
      </c>
      <c r="B4768" s="1" t="s">
        <v>329</v>
      </c>
      <c r="C4768" s="1" t="s">
        <v>391</v>
      </c>
      <c r="D4768" s="1" t="s">
        <v>27</v>
      </c>
      <c r="E4768" s="1" t="s">
        <v>239</v>
      </c>
      <c r="F4768" s="1" t="s">
        <v>2154</v>
      </c>
      <c r="G4768" s="1" t="s">
        <v>19956</v>
      </c>
      <c r="H4768" s="1" t="s">
        <v>19957</v>
      </c>
      <c r="I4768" s="4">
        <v>84.29662037037038</v>
      </c>
      <c r="J4768" s="1">
        <v>2972.94</v>
      </c>
      <c r="K4768" s="1">
        <v>732.66</v>
      </c>
      <c r="M4768" s="10">
        <f t="array" ref="M4768">_xlfn.XLOOKUP(A4768,subscriptions!B4768:B10004,subscriptions!D4768:D10004)</f>
        <v>250</v>
      </c>
      <c r="N4768" s="10">
        <f t="array" ref="N4768">_xlfn.XLOOKUP(A4768,subscriptions!B4768:B10004,subscriptions!G4768:G10004)</f>
        <v>20</v>
      </c>
      <c r="O4768" s="10">
        <v>200.0</v>
      </c>
      <c r="P4768" s="10" t="str">
        <f t="array" ref="P4768">_xlfn.XLOOKUP(A4768,subscriptions!B4768:B10004,subscriptions!C4768:C10004)</f>
        <v>Business</v>
      </c>
      <c r="Q4768" s="10" t="s">
        <v>128</v>
      </c>
      <c r="R4768" s="10" t="s">
        <v>129</v>
      </c>
      <c r="S4768" s="10" t="s">
        <v>373</v>
      </c>
    </row>
    <row r="4769">
      <c r="A4769" s="1" t="s">
        <v>6130</v>
      </c>
      <c r="B4769" s="1" t="s">
        <v>4509</v>
      </c>
      <c r="C4769" s="1" t="s">
        <v>152</v>
      </c>
      <c r="D4769" s="1" t="s">
        <v>153</v>
      </c>
      <c r="E4769" s="1" t="s">
        <v>111</v>
      </c>
      <c r="F4769" s="1" t="s">
        <v>135</v>
      </c>
      <c r="G4769" s="1" t="s">
        <v>19958</v>
      </c>
      <c r="H4769" s="1" t="s">
        <v>19959</v>
      </c>
      <c r="I4769" s="4">
        <v>84.25657407407408</v>
      </c>
      <c r="J4769" s="1">
        <v>203.66</v>
      </c>
      <c r="K4769" s="1">
        <v>34.48</v>
      </c>
      <c r="M4769" s="10">
        <f t="array" ref="M4769">_xlfn.XLOOKUP(A4769,subscriptions!B4769:B10004,subscriptions!D4769:D10004)</f>
        <v>250</v>
      </c>
      <c r="N4769" s="10">
        <f t="array" ref="N4769">_xlfn.XLOOKUP(A4769,subscriptions!B4769:B10004,subscriptions!G4769:G10004)</f>
        <v>0</v>
      </c>
      <c r="O4769" s="10">
        <v>250.0</v>
      </c>
      <c r="P4769" s="10" t="str">
        <f t="array" ref="P4769">_xlfn.XLOOKUP(A4769,subscriptions!B4769:B10004,subscriptions!C4769:C10004)</f>
        <v>Business</v>
      </c>
      <c r="Q4769" s="10" t="s">
        <v>173</v>
      </c>
      <c r="R4769" s="10" t="s">
        <v>129</v>
      </c>
      <c r="S4769" s="10" t="s">
        <v>130</v>
      </c>
    </row>
    <row r="4770">
      <c r="A4770" s="1" t="s">
        <v>6131</v>
      </c>
      <c r="B4770" s="1" t="s">
        <v>375</v>
      </c>
      <c r="C4770" s="1" t="s">
        <v>110</v>
      </c>
      <c r="D4770" s="1" t="s">
        <v>27</v>
      </c>
      <c r="E4770" s="1" t="s">
        <v>332</v>
      </c>
      <c r="F4770" s="1" t="s">
        <v>1028</v>
      </c>
      <c r="G4770" s="1" t="s">
        <v>19960</v>
      </c>
      <c r="H4770" s="1" t="s">
        <v>19961</v>
      </c>
      <c r="I4770" s="4">
        <v>84.21074074074075</v>
      </c>
      <c r="J4770" s="1">
        <v>1888.16</v>
      </c>
      <c r="K4770" s="1">
        <v>249.07</v>
      </c>
      <c r="M4770" s="10">
        <f t="array" ref="M4770">_xlfn.XLOOKUP(A4770,subscriptions!B4770:B10004,subscriptions!D4770:D10004)</f>
        <v>120</v>
      </c>
      <c r="N4770" s="10">
        <f t="array" ref="N4770">_xlfn.XLOOKUP(A4770,subscriptions!B4770:B10004,subscriptions!G4770:G10004)</f>
        <v>5</v>
      </c>
      <c r="O4770" s="10">
        <v>114.0</v>
      </c>
      <c r="P4770" s="10" t="str">
        <f t="array" ref="P4770">_xlfn.XLOOKUP(A4770,subscriptions!B4770:B10004,subscriptions!C4770:C10004)</f>
        <v>Residential</v>
      </c>
      <c r="Q4770" s="10" t="s">
        <v>194</v>
      </c>
      <c r="R4770" s="10" t="s">
        <v>212</v>
      </c>
      <c r="S4770" s="10" t="s">
        <v>770</v>
      </c>
    </row>
    <row r="4771">
      <c r="A4771" s="1" t="s">
        <v>6132</v>
      </c>
      <c r="B4771" s="1" t="s">
        <v>1624</v>
      </c>
      <c r="C4771" s="1" t="s">
        <v>1477</v>
      </c>
      <c r="D4771" s="1" t="s">
        <v>27</v>
      </c>
      <c r="E4771" s="1" t="s">
        <v>714</v>
      </c>
      <c r="F4771" s="1" t="s">
        <v>1951</v>
      </c>
      <c r="G4771" s="1" t="s">
        <v>19962</v>
      </c>
      <c r="H4771" s="1" t="s">
        <v>19963</v>
      </c>
      <c r="I4771" s="4">
        <v>84.21206018518518</v>
      </c>
      <c r="J4771" s="1">
        <v>686.01</v>
      </c>
      <c r="K4771" s="1">
        <v>182.94</v>
      </c>
      <c r="M4771" s="10">
        <f t="array" ref="M4771">_xlfn.XLOOKUP(A4771,subscriptions!B4771:B10004,subscriptions!D4771:D10004)</f>
        <v>120</v>
      </c>
      <c r="N4771" s="10">
        <f t="array" ref="N4771">_xlfn.XLOOKUP(A4771,subscriptions!B4771:B10004,subscriptions!G4771:G10004)</f>
        <v>10</v>
      </c>
      <c r="O4771" s="10">
        <v>108.0</v>
      </c>
      <c r="P4771" s="10" t="str">
        <f t="array" ref="P4771">_xlfn.XLOOKUP(A4771,subscriptions!B4771:B10004,subscriptions!C4771:C10004)</f>
        <v>Residential</v>
      </c>
      <c r="Q4771" s="10" t="s">
        <v>128</v>
      </c>
      <c r="R4771" s="10" t="s">
        <v>212</v>
      </c>
      <c r="S4771" s="10" t="s">
        <v>857</v>
      </c>
    </row>
    <row r="4772">
      <c r="A4772" s="1" t="s">
        <v>6133</v>
      </c>
      <c r="B4772" s="1" t="s">
        <v>4509</v>
      </c>
      <c r="C4772" s="1" t="s">
        <v>3912</v>
      </c>
      <c r="D4772" s="1" t="s">
        <v>153</v>
      </c>
      <c r="E4772" s="1" t="s">
        <v>280</v>
      </c>
      <c r="F4772" s="1" t="s">
        <v>494</v>
      </c>
      <c r="G4772" s="1" t="s">
        <v>19964</v>
      </c>
      <c r="H4772" s="1" t="s">
        <v>19965</v>
      </c>
      <c r="I4772" s="4">
        <v>84.253125</v>
      </c>
      <c r="J4772" s="1">
        <v>60.51</v>
      </c>
      <c r="K4772" s="1">
        <v>20.82</v>
      </c>
      <c r="M4772" s="10">
        <f t="array" ref="M4772">_xlfn.XLOOKUP(A4772,subscriptions!B4772:B10004,subscriptions!D4772:D10004)</f>
        <v>120</v>
      </c>
      <c r="N4772" s="10">
        <f t="array" ref="N4772">_xlfn.XLOOKUP(A4772,subscriptions!B4772:B10004,subscriptions!G4772:G10004)</f>
        <v>20</v>
      </c>
      <c r="O4772" s="10">
        <v>96.0</v>
      </c>
      <c r="P4772" s="10" t="str">
        <f t="array" ref="P4772">_xlfn.XLOOKUP(A4772,subscriptions!B4772:B10004,subscriptions!C4772:C10004)</f>
        <v>Residential</v>
      </c>
      <c r="Q4772" s="10" t="s">
        <v>128</v>
      </c>
      <c r="R4772" s="10" t="s">
        <v>148</v>
      </c>
      <c r="S4772" s="10" t="s">
        <v>916</v>
      </c>
    </row>
    <row r="4773">
      <c r="A4773" s="1" t="s">
        <v>6134</v>
      </c>
      <c r="B4773" s="1" t="s">
        <v>295</v>
      </c>
      <c r="C4773" s="1" t="s">
        <v>734</v>
      </c>
      <c r="D4773" s="1" t="s">
        <v>153</v>
      </c>
      <c r="E4773" s="1" t="s">
        <v>332</v>
      </c>
      <c r="F4773" s="1" t="s">
        <v>1749</v>
      </c>
      <c r="G4773" s="1" t="s">
        <v>19966</v>
      </c>
      <c r="H4773" s="1" t="s">
        <v>19967</v>
      </c>
      <c r="I4773" s="4">
        <v>84.21631944444445</v>
      </c>
      <c r="J4773" s="1">
        <v>824.97</v>
      </c>
      <c r="K4773" s="1">
        <v>164.57</v>
      </c>
      <c r="M4773" s="10">
        <f t="array" ref="M4773">_xlfn.XLOOKUP(A4773,subscriptions!B4773:B10004,subscriptions!D4773:D10004)</f>
        <v>120</v>
      </c>
      <c r="N4773" s="10">
        <f t="array" ref="N4773">_xlfn.XLOOKUP(A4773,subscriptions!B4773:B10004,subscriptions!G4773:G10004)</f>
        <v>0</v>
      </c>
      <c r="O4773" s="10">
        <v>120.0</v>
      </c>
      <c r="P4773" s="10" t="str">
        <f t="array" ref="P4773">_xlfn.XLOOKUP(A4773,subscriptions!B4773:B10004,subscriptions!C4773:C10004)</f>
        <v>Residential</v>
      </c>
      <c r="Q4773" s="10" t="s">
        <v>173</v>
      </c>
      <c r="R4773" s="10" t="s">
        <v>212</v>
      </c>
      <c r="S4773" s="10" t="s">
        <v>2596</v>
      </c>
    </row>
    <row r="4774">
      <c r="A4774" s="1" t="s">
        <v>6135</v>
      </c>
      <c r="B4774" s="1" t="s">
        <v>657</v>
      </c>
      <c r="C4774" s="1" t="s">
        <v>1507</v>
      </c>
      <c r="D4774" s="1" t="s">
        <v>153</v>
      </c>
      <c r="E4774" s="1" t="s">
        <v>280</v>
      </c>
      <c r="F4774" s="1" t="s">
        <v>281</v>
      </c>
      <c r="G4774" s="1" t="s">
        <v>19968</v>
      </c>
      <c r="H4774" s="1" t="s">
        <v>19969</v>
      </c>
      <c r="I4774" s="4">
        <v>84.34197916666666</v>
      </c>
      <c r="J4774" s="1">
        <v>451.34</v>
      </c>
      <c r="K4774" s="1">
        <v>64.7</v>
      </c>
      <c r="M4774" s="10">
        <f t="array" ref="M4774">_xlfn.XLOOKUP(A4774,subscriptions!B4774:B10004,subscriptions!D4774:D10004)</f>
        <v>250</v>
      </c>
      <c r="N4774" s="10">
        <f t="array" ref="N4774">_xlfn.XLOOKUP(A4774,subscriptions!B4774:B10004,subscriptions!G4774:G10004)</f>
        <v>5</v>
      </c>
      <c r="O4774" s="10">
        <v>237.5</v>
      </c>
      <c r="P4774" s="10" t="str">
        <f t="array" ref="P4774">_xlfn.XLOOKUP(A4774,subscriptions!B4774:B10004,subscriptions!C4774:C10004)</f>
        <v>Business</v>
      </c>
      <c r="Q4774" s="10" t="s">
        <v>194</v>
      </c>
      <c r="R4774" s="10" t="s">
        <v>129</v>
      </c>
      <c r="S4774" s="10" t="s">
        <v>1703</v>
      </c>
    </row>
    <row r="4775">
      <c r="A4775" s="1" t="s">
        <v>6136</v>
      </c>
      <c r="B4775" s="1" t="s">
        <v>1173</v>
      </c>
      <c r="C4775" s="1" t="s">
        <v>1100</v>
      </c>
      <c r="D4775" s="1" t="s">
        <v>27</v>
      </c>
      <c r="E4775" s="1" t="s">
        <v>219</v>
      </c>
      <c r="F4775" s="1" t="s">
        <v>458</v>
      </c>
      <c r="G4775" s="1" t="s">
        <v>19970</v>
      </c>
      <c r="H4775" s="1" t="s">
        <v>19971</v>
      </c>
      <c r="I4775" s="4">
        <v>84.21621527777778</v>
      </c>
      <c r="J4775" s="1">
        <v>2612.8</v>
      </c>
      <c r="K4775" s="1">
        <v>217.38</v>
      </c>
      <c r="M4775" s="10">
        <f t="array" ref="M4775">_xlfn.XLOOKUP(A4775,subscriptions!B4775:B10004,subscriptions!D4775:D10004)</f>
        <v>120</v>
      </c>
      <c r="N4775" s="10">
        <f t="array" ref="N4775">_xlfn.XLOOKUP(A4775,subscriptions!B4775:B10004,subscriptions!G4775:G10004)</f>
        <v>10</v>
      </c>
      <c r="O4775" s="10">
        <v>108.0</v>
      </c>
      <c r="P4775" s="10" t="str">
        <f t="array" ref="P4775">_xlfn.XLOOKUP(A4775,subscriptions!B4775:B10004,subscriptions!C4775:C10004)</f>
        <v>Residential</v>
      </c>
      <c r="Q4775" s="10" t="s">
        <v>128</v>
      </c>
      <c r="R4775" s="10" t="s">
        <v>212</v>
      </c>
      <c r="S4775" s="10" t="s">
        <v>2596</v>
      </c>
    </row>
    <row r="4776">
      <c r="A4776" s="1" t="s">
        <v>6139</v>
      </c>
      <c r="B4776" s="1" t="s">
        <v>1664</v>
      </c>
      <c r="C4776" s="1" t="s">
        <v>800</v>
      </c>
      <c r="D4776" s="1" t="s">
        <v>153</v>
      </c>
      <c r="E4776" s="1" t="s">
        <v>28</v>
      </c>
      <c r="F4776" s="1" t="s">
        <v>29</v>
      </c>
      <c r="G4776" s="1" t="s">
        <v>19972</v>
      </c>
      <c r="H4776" s="1" t="s">
        <v>19973</v>
      </c>
      <c r="I4776" s="4">
        <v>84.1703125</v>
      </c>
      <c r="J4776" s="1">
        <v>667.22</v>
      </c>
      <c r="K4776" s="1">
        <v>81.46</v>
      </c>
      <c r="M4776" s="10">
        <f t="array" ref="M4776">_xlfn.XLOOKUP(A4776,subscriptions!B4776:B10004,subscriptions!D4776:D10004)</f>
        <v>80</v>
      </c>
      <c r="N4776" s="10">
        <f t="array" ref="N4776">_xlfn.XLOOKUP(A4776,subscriptions!B4776:B10004,subscriptions!G4776:G10004)</f>
        <v>20</v>
      </c>
      <c r="O4776" s="10">
        <v>64.0</v>
      </c>
      <c r="P4776" s="10" t="str">
        <f t="array" ref="P4776">_xlfn.XLOOKUP(A4776,subscriptions!B4776:B10004,subscriptions!C4776:C10004)</f>
        <v>Roam</v>
      </c>
      <c r="Q4776" s="10" t="s">
        <v>128</v>
      </c>
      <c r="R4776" s="10" t="s">
        <v>148</v>
      </c>
      <c r="S4776" s="10" t="s">
        <v>2494</v>
      </c>
    </row>
    <row r="4777">
      <c r="A4777" s="1" t="s">
        <v>6140</v>
      </c>
      <c r="B4777" s="1" t="s">
        <v>1157</v>
      </c>
      <c r="C4777" s="1" t="s">
        <v>1833</v>
      </c>
      <c r="D4777" s="1" t="s">
        <v>27</v>
      </c>
      <c r="E4777" s="1" t="s">
        <v>111</v>
      </c>
      <c r="F4777" s="1" t="s">
        <v>154</v>
      </c>
      <c r="G4777" s="1" t="s">
        <v>19974</v>
      </c>
      <c r="H4777" s="1" t="s">
        <v>19975</v>
      </c>
      <c r="I4777" s="4">
        <v>84.34043981481481</v>
      </c>
      <c r="J4777" s="1">
        <v>2686.24</v>
      </c>
      <c r="K4777" s="1">
        <v>284.56</v>
      </c>
      <c r="M4777" s="10">
        <f t="array" ref="M4777">_xlfn.XLOOKUP(A4777,subscriptions!B4777:B10004,subscriptions!D4777:D10004)</f>
        <v>80</v>
      </c>
      <c r="N4777" s="10">
        <f t="array" ref="N4777">_xlfn.XLOOKUP(A4777,subscriptions!B4777:B10004,subscriptions!G4777:G10004)</f>
        <v>0</v>
      </c>
      <c r="O4777" s="10">
        <v>80.0</v>
      </c>
      <c r="P4777" s="10" t="str">
        <f t="array" ref="P4777">_xlfn.XLOOKUP(A4777,subscriptions!B4777:B10004,subscriptions!C4777:C10004)</f>
        <v>Roam</v>
      </c>
      <c r="Q4777" s="10" t="s">
        <v>173</v>
      </c>
      <c r="R4777" s="10" t="s">
        <v>148</v>
      </c>
      <c r="S4777" s="10" t="s">
        <v>616</v>
      </c>
    </row>
    <row r="4778">
      <c r="A4778" s="1" t="s">
        <v>6141</v>
      </c>
      <c r="B4778" s="1" t="s">
        <v>439</v>
      </c>
      <c r="C4778" s="1" t="s">
        <v>786</v>
      </c>
      <c r="D4778" s="1" t="s">
        <v>153</v>
      </c>
      <c r="E4778" s="1" t="s">
        <v>714</v>
      </c>
      <c r="F4778" s="1" t="s">
        <v>715</v>
      </c>
      <c r="G4778" s="1" t="s">
        <v>19976</v>
      </c>
      <c r="H4778" s="1" t="s">
        <v>19977</v>
      </c>
      <c r="I4778" s="4">
        <v>84.33685185185185</v>
      </c>
      <c r="J4778" s="1">
        <v>50.9</v>
      </c>
      <c r="K4778" s="1">
        <v>16.13</v>
      </c>
      <c r="M4778" s="10">
        <f t="array" ref="M4778">_xlfn.XLOOKUP(A4778,subscriptions!B4778:B10004,subscriptions!D4778:D10004)</f>
        <v>250</v>
      </c>
      <c r="N4778" s="10">
        <f t="array" ref="N4778">_xlfn.XLOOKUP(A4778,subscriptions!B4778:B10004,subscriptions!G4778:G10004)</f>
        <v>5</v>
      </c>
      <c r="O4778" s="10">
        <v>237.5</v>
      </c>
      <c r="P4778" s="10" t="str">
        <f t="array" ref="P4778">_xlfn.XLOOKUP(A4778,subscriptions!B4778:B10004,subscriptions!C4778:C10004)</f>
        <v>Business</v>
      </c>
      <c r="Q4778" s="10" t="s">
        <v>194</v>
      </c>
      <c r="R4778" s="10" t="s">
        <v>129</v>
      </c>
      <c r="S4778" s="10" t="s">
        <v>968</v>
      </c>
    </row>
    <row r="4779">
      <c r="A4779" s="1" t="s">
        <v>6142</v>
      </c>
      <c r="B4779" s="1" t="s">
        <v>772</v>
      </c>
      <c r="C4779" s="1" t="s">
        <v>750</v>
      </c>
      <c r="D4779" s="1" t="s">
        <v>153</v>
      </c>
      <c r="E4779" s="1" t="s">
        <v>111</v>
      </c>
      <c r="F4779" s="1" t="s">
        <v>3756</v>
      </c>
      <c r="G4779" s="1" t="s">
        <v>19978</v>
      </c>
      <c r="H4779" s="1" t="s">
        <v>19979</v>
      </c>
      <c r="I4779" s="4">
        <v>84.37604166666667</v>
      </c>
      <c r="J4779" s="1">
        <v>601.86</v>
      </c>
      <c r="K4779" s="1">
        <v>158.3</v>
      </c>
      <c r="M4779" s="10">
        <f t="array" ref="M4779">_xlfn.XLOOKUP(A4779,subscriptions!B4779:B10004,subscriptions!D4779:D10004)</f>
        <v>120</v>
      </c>
      <c r="N4779" s="10">
        <f t="array" ref="N4779">_xlfn.XLOOKUP(A4779,subscriptions!B4779:B10004,subscriptions!G4779:G10004)</f>
        <v>10</v>
      </c>
      <c r="O4779" s="10">
        <v>108.0</v>
      </c>
      <c r="P4779" s="10" t="str">
        <f t="array" ref="P4779">_xlfn.XLOOKUP(A4779,subscriptions!B4779:B10004,subscriptions!C4779:C10004)</f>
        <v>Residential</v>
      </c>
      <c r="Q4779" s="10" t="s">
        <v>128</v>
      </c>
      <c r="R4779" s="10" t="s">
        <v>212</v>
      </c>
      <c r="S4779" s="10" t="s">
        <v>1442</v>
      </c>
    </row>
    <row r="4780">
      <c r="A4780" s="1" t="s">
        <v>6143</v>
      </c>
      <c r="B4780" s="1" t="s">
        <v>523</v>
      </c>
      <c r="C4780" s="1" t="s">
        <v>673</v>
      </c>
      <c r="D4780" s="1" t="s">
        <v>27</v>
      </c>
      <c r="E4780" s="1" t="s">
        <v>262</v>
      </c>
      <c r="F4780" s="1" t="s">
        <v>674</v>
      </c>
      <c r="G4780" s="1" t="s">
        <v>19980</v>
      </c>
      <c r="H4780" s="1" t="s">
        <v>19981</v>
      </c>
      <c r="I4780" s="4">
        <v>84.38141203703704</v>
      </c>
      <c r="J4780" s="1">
        <v>463.96</v>
      </c>
      <c r="K4780" s="1">
        <v>98.12</v>
      </c>
      <c r="M4780" s="10">
        <f t="array" ref="M4780">_xlfn.XLOOKUP(A4780,subscriptions!B4780:B10004,subscriptions!D4780:D10004)</f>
        <v>50</v>
      </c>
      <c r="N4780" s="10">
        <f t="array" ref="N4780">_xlfn.XLOOKUP(A4780,subscriptions!B4780:B10004,subscriptions!G4780:G10004)</f>
        <v>20</v>
      </c>
      <c r="O4780" s="10">
        <v>40.0</v>
      </c>
      <c r="P4780" s="10" t="str">
        <f t="array" ref="P4780">_xlfn.XLOOKUP(A4780,subscriptions!B4780:B10004,subscriptions!C4780:C10004)</f>
        <v>Mini</v>
      </c>
      <c r="Q4780" s="10" t="s">
        <v>128</v>
      </c>
      <c r="R4780" s="10" t="s">
        <v>148</v>
      </c>
      <c r="S4780" s="10" t="s">
        <v>1789</v>
      </c>
    </row>
    <row r="4781">
      <c r="A4781" s="1" t="s">
        <v>6144</v>
      </c>
      <c r="B4781" s="1" t="s">
        <v>24</v>
      </c>
      <c r="C4781" s="1" t="s">
        <v>296</v>
      </c>
      <c r="D4781" s="1" t="s">
        <v>27</v>
      </c>
      <c r="E4781" s="1" t="s">
        <v>239</v>
      </c>
      <c r="F4781" s="1" t="s">
        <v>2132</v>
      </c>
      <c r="G4781" s="1" t="s">
        <v>19982</v>
      </c>
      <c r="H4781" s="1" t="s">
        <v>19983</v>
      </c>
      <c r="I4781" s="4">
        <v>84.1717824074074</v>
      </c>
      <c r="J4781" s="1">
        <v>449.01</v>
      </c>
      <c r="K4781" s="1">
        <v>45.22</v>
      </c>
      <c r="M4781" s="10">
        <f t="array" ref="M4781">_xlfn.XLOOKUP(A4781,subscriptions!B4781:B10004,subscriptions!D4781:D10004)</f>
        <v>250</v>
      </c>
      <c r="N4781" s="10">
        <f t="array" ref="N4781">_xlfn.XLOOKUP(A4781,subscriptions!B4781:B10004,subscriptions!G4781:G10004)</f>
        <v>0</v>
      </c>
      <c r="O4781" s="10">
        <v>250.0</v>
      </c>
      <c r="P4781" s="10" t="str">
        <f t="array" ref="P4781">_xlfn.XLOOKUP(A4781,subscriptions!B4781:B10004,subscriptions!C4781:C10004)</f>
        <v>Business</v>
      </c>
      <c r="Q4781" s="10" t="s">
        <v>173</v>
      </c>
      <c r="R4781" s="10" t="s">
        <v>129</v>
      </c>
      <c r="S4781" s="10" t="s">
        <v>1082</v>
      </c>
    </row>
    <row r="4782">
      <c r="A4782" s="1" t="s">
        <v>6145</v>
      </c>
      <c r="B4782" s="1" t="s">
        <v>1886</v>
      </c>
      <c r="C4782" s="1" t="s">
        <v>296</v>
      </c>
      <c r="D4782" s="1" t="s">
        <v>27</v>
      </c>
      <c r="E4782" s="1" t="s">
        <v>219</v>
      </c>
      <c r="F4782" s="1" t="s">
        <v>1461</v>
      </c>
      <c r="G4782" s="1" t="s">
        <v>19984</v>
      </c>
      <c r="H4782" s="1" t="s">
        <v>19985</v>
      </c>
      <c r="I4782" s="4">
        <v>84.1709375</v>
      </c>
      <c r="J4782" s="1">
        <v>155.93</v>
      </c>
      <c r="K4782" s="1">
        <v>39.06</v>
      </c>
      <c r="M4782" s="10">
        <f t="array" ref="M4782">_xlfn.XLOOKUP(A4782,subscriptions!B4782:B10004,subscriptions!D4782:D10004)</f>
        <v>120</v>
      </c>
      <c r="N4782" s="10">
        <f t="array" ref="N4782">_xlfn.XLOOKUP(A4782,subscriptions!B4782:B10004,subscriptions!G4782:G10004)</f>
        <v>5</v>
      </c>
      <c r="O4782" s="10">
        <v>114.0</v>
      </c>
      <c r="P4782" s="10" t="str">
        <f t="array" ref="P4782">_xlfn.XLOOKUP(A4782,subscriptions!B4782:B10004,subscriptions!C4782:C10004)</f>
        <v>Residential</v>
      </c>
      <c r="Q4782" s="10" t="s">
        <v>194</v>
      </c>
      <c r="R4782" s="10" t="s">
        <v>212</v>
      </c>
      <c r="S4782" s="10" t="s">
        <v>310</v>
      </c>
    </row>
    <row r="4783">
      <c r="A4783" s="1" t="s">
        <v>6146</v>
      </c>
      <c r="B4783" s="1" t="s">
        <v>919</v>
      </c>
      <c r="C4783" s="1" t="s">
        <v>920</v>
      </c>
      <c r="D4783" s="1" t="s">
        <v>27</v>
      </c>
      <c r="E4783" s="1" t="s">
        <v>631</v>
      </c>
      <c r="F4783" s="1" t="s">
        <v>2495</v>
      </c>
      <c r="G4783" s="1" t="s">
        <v>19986</v>
      </c>
      <c r="H4783" s="1" t="s">
        <v>19987</v>
      </c>
      <c r="I4783" s="4">
        <v>84.33643518518518</v>
      </c>
      <c r="J4783" s="1">
        <v>360.77</v>
      </c>
      <c r="K4783" s="1">
        <v>91.61</v>
      </c>
      <c r="M4783" s="10">
        <f t="array" ref="M4783">_xlfn.XLOOKUP(A4783,subscriptions!B4783:B10004,subscriptions!D4783:D10004)</f>
        <v>120</v>
      </c>
      <c r="N4783" s="10">
        <f t="array" ref="N4783">_xlfn.XLOOKUP(A4783,subscriptions!B4783:B10004,subscriptions!G4783:G10004)</f>
        <v>10</v>
      </c>
      <c r="O4783" s="10">
        <v>108.0</v>
      </c>
      <c r="P4783" s="10" t="str">
        <f t="array" ref="P4783">_xlfn.XLOOKUP(A4783,subscriptions!B4783:B10004,subscriptions!C4783:C10004)</f>
        <v>Residential</v>
      </c>
      <c r="Q4783" s="10" t="s">
        <v>128</v>
      </c>
      <c r="R4783" s="10" t="s">
        <v>212</v>
      </c>
      <c r="S4783" s="10" t="s">
        <v>1971</v>
      </c>
    </row>
    <row r="4784">
      <c r="A4784" s="1" t="s">
        <v>6147</v>
      </c>
      <c r="B4784" s="1" t="s">
        <v>6037</v>
      </c>
      <c r="C4784" s="1" t="s">
        <v>800</v>
      </c>
      <c r="D4784" s="1" t="s">
        <v>27</v>
      </c>
      <c r="E4784" s="1" t="s">
        <v>111</v>
      </c>
      <c r="F4784" s="1" t="s">
        <v>112</v>
      </c>
      <c r="G4784" s="1" t="s">
        <v>19988</v>
      </c>
      <c r="H4784" s="1" t="s">
        <v>19989</v>
      </c>
      <c r="I4784" s="4">
        <v>84.25626157407407</v>
      </c>
      <c r="J4784" s="1">
        <v>1266.38</v>
      </c>
      <c r="K4784" s="1">
        <v>275.68</v>
      </c>
      <c r="M4784" s="10">
        <f t="array" ref="M4784">_xlfn.XLOOKUP(A4784,subscriptions!B4784:B10004,subscriptions!D4784:D10004)</f>
        <v>120</v>
      </c>
      <c r="N4784" s="10">
        <f t="array" ref="N4784">_xlfn.XLOOKUP(A4784,subscriptions!B4784:B10004,subscriptions!G4784:G10004)</f>
        <v>20</v>
      </c>
      <c r="O4784" s="10">
        <v>96.0</v>
      </c>
      <c r="P4784" s="10" t="str">
        <f t="array" ref="P4784">_xlfn.XLOOKUP(A4784,subscriptions!B4784:B10004,subscriptions!C4784:C10004)</f>
        <v>Residential</v>
      </c>
      <c r="Q4784" s="10" t="s">
        <v>128</v>
      </c>
      <c r="R4784" s="10" t="s">
        <v>148</v>
      </c>
      <c r="S4784" s="10" t="s">
        <v>130</v>
      </c>
    </row>
    <row r="4785">
      <c r="A4785" s="1" t="s">
        <v>6148</v>
      </c>
      <c r="B4785" s="1" t="s">
        <v>523</v>
      </c>
      <c r="C4785" s="1" t="s">
        <v>1251</v>
      </c>
      <c r="D4785" s="1" t="s">
        <v>27</v>
      </c>
      <c r="E4785" s="1" t="s">
        <v>262</v>
      </c>
      <c r="F4785" s="1" t="s">
        <v>263</v>
      </c>
      <c r="G4785" s="1" t="s">
        <v>19990</v>
      </c>
      <c r="H4785" s="1" t="s">
        <v>19991</v>
      </c>
      <c r="I4785" s="4">
        <v>84.29686342592592</v>
      </c>
      <c r="J4785" s="1">
        <v>566.61</v>
      </c>
      <c r="K4785" s="1">
        <v>137.09</v>
      </c>
      <c r="M4785" s="10">
        <f t="array" ref="M4785">_xlfn.XLOOKUP(A4785,subscriptions!B4785:B10004,subscriptions!D4785:D10004)</f>
        <v>50</v>
      </c>
      <c r="N4785" s="10">
        <f t="array" ref="N4785">_xlfn.XLOOKUP(A4785,subscriptions!B4785:B10004,subscriptions!G4785:G10004)</f>
        <v>0</v>
      </c>
      <c r="O4785" s="10">
        <v>50.0</v>
      </c>
      <c r="P4785" s="10" t="str">
        <f t="array" ref="P4785">_xlfn.XLOOKUP(A4785,subscriptions!B4785:B10004,subscriptions!C4785:C10004)</f>
        <v>Mini</v>
      </c>
      <c r="Q4785" s="10" t="s">
        <v>173</v>
      </c>
      <c r="R4785" s="10" t="s">
        <v>148</v>
      </c>
      <c r="S4785" s="10" t="s">
        <v>373</v>
      </c>
    </row>
    <row r="4786">
      <c r="A4786" s="1" t="s">
        <v>6149</v>
      </c>
      <c r="B4786" s="1" t="s">
        <v>969</v>
      </c>
      <c r="C4786" s="1" t="s">
        <v>1100</v>
      </c>
      <c r="D4786" s="1" t="s">
        <v>27</v>
      </c>
      <c r="E4786" s="1" t="s">
        <v>239</v>
      </c>
      <c r="F4786" s="1" t="s">
        <v>1186</v>
      </c>
      <c r="G4786" s="1" t="s">
        <v>19992</v>
      </c>
      <c r="H4786" s="1" t="s">
        <v>19993</v>
      </c>
      <c r="I4786" s="4">
        <v>84.340625</v>
      </c>
      <c r="J4786" s="1">
        <v>860.37</v>
      </c>
      <c r="K4786" s="1">
        <v>174.28</v>
      </c>
      <c r="M4786" s="10">
        <f t="array" ref="M4786">_xlfn.XLOOKUP(A4786,subscriptions!B4786:B10004,subscriptions!D4786:D10004)</f>
        <v>80</v>
      </c>
      <c r="N4786" s="10">
        <f t="array" ref="N4786">_xlfn.XLOOKUP(A4786,subscriptions!B4786:B10004,subscriptions!G4786:G10004)</f>
        <v>5</v>
      </c>
      <c r="O4786" s="10">
        <v>76.0</v>
      </c>
      <c r="P4786" s="10" t="str">
        <f t="array" ref="P4786">_xlfn.XLOOKUP(A4786,subscriptions!B4786:B10004,subscriptions!C4786:C10004)</f>
        <v>Roam</v>
      </c>
      <c r="Q4786" s="10" t="s">
        <v>194</v>
      </c>
      <c r="R4786" s="10" t="s">
        <v>148</v>
      </c>
      <c r="S4786" s="10" t="s">
        <v>616</v>
      </c>
    </row>
    <row r="4787">
      <c r="A4787" s="1" t="s">
        <v>6150</v>
      </c>
      <c r="B4787" s="1" t="s">
        <v>1027</v>
      </c>
      <c r="C4787" s="1" t="s">
        <v>441</v>
      </c>
      <c r="D4787" s="1" t="s">
        <v>153</v>
      </c>
      <c r="E4787" s="1" t="s">
        <v>280</v>
      </c>
      <c r="F4787" s="1" t="s">
        <v>1446</v>
      </c>
      <c r="G4787" s="1" t="s">
        <v>19994</v>
      </c>
      <c r="H4787" s="1" t="s">
        <v>19995</v>
      </c>
      <c r="I4787" s="4">
        <v>84.17435185185185</v>
      </c>
      <c r="J4787" s="1">
        <v>759.49</v>
      </c>
      <c r="K4787" s="1">
        <v>128.19</v>
      </c>
      <c r="M4787" s="10">
        <f t="array" ref="M4787">_xlfn.XLOOKUP(A4787,subscriptions!B4787:B10004,subscriptions!D4787:D10004)</f>
        <v>120</v>
      </c>
      <c r="N4787" s="10">
        <f t="array" ref="N4787">_xlfn.XLOOKUP(A4787,subscriptions!B4787:B10004,subscriptions!G4787:G10004)</f>
        <v>10</v>
      </c>
      <c r="O4787" s="10">
        <v>108.0</v>
      </c>
      <c r="P4787" s="10" t="str">
        <f t="array" ref="P4787">_xlfn.XLOOKUP(A4787,subscriptions!B4787:B10004,subscriptions!C4787:C10004)</f>
        <v>Residential</v>
      </c>
      <c r="Q4787" s="10" t="s">
        <v>128</v>
      </c>
      <c r="R4787" s="10" t="s">
        <v>212</v>
      </c>
      <c r="S4787" s="10" t="s">
        <v>507</v>
      </c>
    </row>
    <row r="4788">
      <c r="A4788" s="1" t="s">
        <v>6153</v>
      </c>
      <c r="B4788" s="1" t="s">
        <v>1624</v>
      </c>
      <c r="C4788" s="1" t="s">
        <v>2483</v>
      </c>
      <c r="D4788" s="1" t="s">
        <v>27</v>
      </c>
      <c r="E4788" s="1" t="s">
        <v>239</v>
      </c>
      <c r="F4788" s="1" t="s">
        <v>2267</v>
      </c>
      <c r="G4788" s="1" t="s">
        <v>19996</v>
      </c>
      <c r="H4788" s="1" t="s">
        <v>19997</v>
      </c>
      <c r="I4788" s="4">
        <v>84.29527777777778</v>
      </c>
      <c r="J4788" s="1">
        <v>3180.06</v>
      </c>
      <c r="K4788" s="1">
        <v>684.4</v>
      </c>
      <c r="M4788" s="10">
        <f t="array" ref="M4788">_xlfn.XLOOKUP(A4788,subscriptions!B4788:B10004,subscriptions!D4788:D10004)</f>
        <v>80</v>
      </c>
      <c r="N4788" s="10">
        <f t="array" ref="N4788">_xlfn.XLOOKUP(A4788,subscriptions!B4788:B10004,subscriptions!G4788:G10004)</f>
        <v>20</v>
      </c>
      <c r="O4788" s="10">
        <v>64.0</v>
      </c>
      <c r="P4788" s="10" t="str">
        <f t="array" ref="P4788">_xlfn.XLOOKUP(A4788,subscriptions!B4788:B10004,subscriptions!C4788:C10004)</f>
        <v>Roam</v>
      </c>
      <c r="Q4788" s="10" t="s">
        <v>128</v>
      </c>
      <c r="R4788" s="10" t="s">
        <v>148</v>
      </c>
      <c r="S4788" s="10" t="s">
        <v>1026</v>
      </c>
    </row>
    <row r="4789">
      <c r="A4789" s="1" t="s">
        <v>6154</v>
      </c>
      <c r="B4789" s="1" t="s">
        <v>1009</v>
      </c>
      <c r="C4789" s="1" t="s">
        <v>658</v>
      </c>
      <c r="D4789" s="1" t="s">
        <v>153</v>
      </c>
      <c r="E4789" s="1" t="s">
        <v>219</v>
      </c>
      <c r="F4789" s="1" t="s">
        <v>1010</v>
      </c>
      <c r="G4789" s="1" t="s">
        <v>19998</v>
      </c>
      <c r="H4789" s="1" t="s">
        <v>19999</v>
      </c>
      <c r="I4789" s="4">
        <v>84.25633101851852</v>
      </c>
      <c r="J4789" s="1">
        <v>3585.55</v>
      </c>
      <c r="K4789" s="1">
        <v>710.86</v>
      </c>
      <c r="M4789" s="10">
        <f t="array" ref="M4789">_xlfn.XLOOKUP(A4789,subscriptions!B4789:B10004,subscriptions!D4789:D10004)</f>
        <v>120</v>
      </c>
      <c r="N4789" s="10">
        <f t="array" ref="N4789">_xlfn.XLOOKUP(A4789,subscriptions!B4789:B10004,subscriptions!G4789:G10004)</f>
        <v>0</v>
      </c>
      <c r="O4789" s="10">
        <v>120.0</v>
      </c>
      <c r="P4789" s="10" t="str">
        <f t="array" ref="P4789">_xlfn.XLOOKUP(A4789,subscriptions!B4789:B10004,subscriptions!C4789:C10004)</f>
        <v>Residential</v>
      </c>
      <c r="Q4789" s="10" t="s">
        <v>173</v>
      </c>
      <c r="R4789" s="10" t="s">
        <v>212</v>
      </c>
      <c r="S4789" s="10" t="s">
        <v>130</v>
      </c>
    </row>
    <row r="4790">
      <c r="A4790" s="1" t="s">
        <v>6155</v>
      </c>
      <c r="B4790" s="1" t="s">
        <v>748</v>
      </c>
      <c r="C4790" s="1" t="s">
        <v>456</v>
      </c>
      <c r="D4790" s="1" t="s">
        <v>27</v>
      </c>
      <c r="E4790" s="1" t="s">
        <v>714</v>
      </c>
      <c r="F4790" s="1" t="s">
        <v>3419</v>
      </c>
      <c r="G4790" s="1" t="s">
        <v>20000</v>
      </c>
      <c r="H4790" s="1" t="s">
        <v>20001</v>
      </c>
      <c r="I4790" s="4">
        <v>84.21055555555556</v>
      </c>
      <c r="J4790" s="1">
        <v>1068.74</v>
      </c>
      <c r="K4790" s="1">
        <v>248.35</v>
      </c>
      <c r="M4790" s="10">
        <f t="array" ref="M4790">_xlfn.XLOOKUP(A4790,subscriptions!B4790:B10004,subscriptions!D4790:D10004)</f>
        <v>80</v>
      </c>
      <c r="N4790" s="10">
        <f t="array" ref="N4790">_xlfn.XLOOKUP(A4790,subscriptions!B4790:B10004,subscriptions!G4790:G10004)</f>
        <v>5</v>
      </c>
      <c r="O4790" s="10">
        <v>76.0</v>
      </c>
      <c r="P4790" s="10" t="str">
        <f t="array" ref="P4790">_xlfn.XLOOKUP(A4790,subscriptions!B4790:B10004,subscriptions!C4790:C10004)</f>
        <v>Roam</v>
      </c>
      <c r="Q4790" s="10" t="s">
        <v>194</v>
      </c>
      <c r="R4790" s="10" t="s">
        <v>148</v>
      </c>
      <c r="S4790" s="10" t="s">
        <v>770</v>
      </c>
    </row>
    <row r="4791">
      <c r="A4791" s="1" t="s">
        <v>6156</v>
      </c>
      <c r="B4791" s="1" t="s">
        <v>1226</v>
      </c>
      <c r="C4791" s="1" t="s">
        <v>237</v>
      </c>
      <c r="D4791" s="1" t="s">
        <v>153</v>
      </c>
      <c r="E4791" s="1" t="s">
        <v>239</v>
      </c>
      <c r="F4791" s="1" t="s">
        <v>2076</v>
      </c>
      <c r="G4791" s="1" t="s">
        <v>20002</v>
      </c>
      <c r="H4791" s="1" t="s">
        <v>20003</v>
      </c>
      <c r="I4791" s="4">
        <v>84.21673611111112</v>
      </c>
      <c r="J4791" s="1">
        <v>651.07</v>
      </c>
      <c r="K4791" s="1">
        <v>151.79</v>
      </c>
      <c r="M4791" s="10">
        <f t="array" ref="M4791">_xlfn.XLOOKUP(A4791,subscriptions!B4791:B10004,subscriptions!D4791:D10004)</f>
        <v>120</v>
      </c>
      <c r="N4791" s="10">
        <f t="array" ref="N4791">_xlfn.XLOOKUP(A4791,subscriptions!B4791:B10004,subscriptions!G4791:G10004)</f>
        <v>10</v>
      </c>
      <c r="O4791" s="10">
        <v>108.0</v>
      </c>
      <c r="P4791" s="10" t="str">
        <f t="array" ref="P4791">_xlfn.XLOOKUP(A4791,subscriptions!B4791:B10004,subscriptions!C4791:C10004)</f>
        <v>Residential</v>
      </c>
      <c r="Q4791" s="10" t="s">
        <v>128</v>
      </c>
      <c r="R4791" s="10" t="s">
        <v>212</v>
      </c>
      <c r="S4791" s="10" t="s">
        <v>453</v>
      </c>
    </row>
    <row r="4792">
      <c r="A4792" s="1" t="s">
        <v>6157</v>
      </c>
      <c r="B4792" s="1" t="s">
        <v>1173</v>
      </c>
      <c r="C4792" s="1" t="s">
        <v>1142</v>
      </c>
      <c r="D4792" s="1" t="s">
        <v>27</v>
      </c>
      <c r="E4792" s="1" t="s">
        <v>179</v>
      </c>
      <c r="F4792" s="1" t="s">
        <v>1760</v>
      </c>
      <c r="G4792" s="1" t="s">
        <v>20004</v>
      </c>
      <c r="H4792" s="1" t="s">
        <v>20005</v>
      </c>
      <c r="I4792" s="4">
        <v>84.33836805555555</v>
      </c>
      <c r="J4792" s="1">
        <v>219.42</v>
      </c>
      <c r="K4792" s="1">
        <v>38.96</v>
      </c>
      <c r="L4792" s="1">
        <v>100.0</v>
      </c>
      <c r="M4792" s="10">
        <f t="array" ref="M4792">_xlfn.XLOOKUP(A4792,subscriptions!B4792:B10004,subscriptions!D4792:D10004)</f>
        <v>120</v>
      </c>
      <c r="N4792" s="10">
        <f t="array" ref="N4792">_xlfn.XLOOKUP(A4792,subscriptions!B4792:B10004,subscriptions!G4792:G10004)</f>
        <v>20</v>
      </c>
      <c r="O4792" s="10">
        <v>96.0</v>
      </c>
      <c r="P4792" s="10" t="str">
        <f t="array" ref="P4792">_xlfn.XLOOKUP(A4792,subscriptions!B4792:B10004,subscriptions!C4792:C10004)</f>
        <v>Residential</v>
      </c>
      <c r="Q4792" s="10" t="s">
        <v>128</v>
      </c>
      <c r="R4792" s="10" t="s">
        <v>148</v>
      </c>
      <c r="S4792" s="10" t="s">
        <v>2086</v>
      </c>
    </row>
    <row r="4793">
      <c r="A4793" s="1" t="s">
        <v>6158</v>
      </c>
      <c r="B4793" s="1" t="s">
        <v>1984</v>
      </c>
      <c r="C4793" s="1" t="s">
        <v>473</v>
      </c>
      <c r="D4793" s="1" t="s">
        <v>153</v>
      </c>
      <c r="E4793" s="1" t="s">
        <v>28</v>
      </c>
      <c r="F4793" s="1" t="s">
        <v>1639</v>
      </c>
      <c r="G4793" s="1" t="s">
        <v>20006</v>
      </c>
      <c r="H4793" s="1" t="s">
        <v>20007</v>
      </c>
      <c r="I4793" s="4">
        <v>84.25152777777778</v>
      </c>
      <c r="J4793" s="1">
        <v>4649.32</v>
      </c>
      <c r="K4793" s="1">
        <v>1077.34</v>
      </c>
      <c r="M4793" s="10">
        <f t="array" ref="M4793">_xlfn.XLOOKUP(A4793,subscriptions!B4793:B10004,subscriptions!D4793:D10004)</f>
        <v>80</v>
      </c>
      <c r="N4793" s="10">
        <f t="array" ref="N4793">_xlfn.XLOOKUP(A4793,subscriptions!B4793:B10004,subscriptions!G4793:G10004)</f>
        <v>0</v>
      </c>
      <c r="O4793" s="10">
        <v>80.0</v>
      </c>
      <c r="P4793" s="10" t="str">
        <f t="array" ref="P4793">_xlfn.XLOOKUP(A4793,subscriptions!B4793:B10004,subscriptions!C4793:C10004)</f>
        <v>Roam</v>
      </c>
      <c r="Q4793" s="10" t="s">
        <v>173</v>
      </c>
      <c r="R4793" s="10" t="s">
        <v>148</v>
      </c>
      <c r="S4793" s="10" t="s">
        <v>4065</v>
      </c>
    </row>
    <row r="4794">
      <c r="A4794" s="1" t="s">
        <v>6159</v>
      </c>
      <c r="B4794" s="1" t="s">
        <v>1099</v>
      </c>
      <c r="C4794" s="1" t="s">
        <v>473</v>
      </c>
      <c r="D4794" s="1" t="s">
        <v>153</v>
      </c>
      <c r="E4794" s="1" t="s">
        <v>219</v>
      </c>
      <c r="F4794" s="1" t="s">
        <v>590</v>
      </c>
      <c r="G4794" s="1" t="s">
        <v>20008</v>
      </c>
      <c r="H4794" s="1" t="s">
        <v>20009</v>
      </c>
      <c r="I4794" s="4">
        <v>84.21555555555555</v>
      </c>
      <c r="J4794" s="1">
        <v>143.18</v>
      </c>
      <c r="K4794" s="1">
        <v>47.01</v>
      </c>
      <c r="M4794" s="10">
        <f t="array" ref="M4794">_xlfn.XLOOKUP(A4794,subscriptions!B4794:B10004,subscriptions!D4794:D10004)</f>
        <v>250</v>
      </c>
      <c r="N4794" s="10">
        <f t="array" ref="N4794">_xlfn.XLOOKUP(A4794,subscriptions!B4794:B10004,subscriptions!G4794:G10004)</f>
        <v>5</v>
      </c>
      <c r="O4794" s="10">
        <v>237.5</v>
      </c>
      <c r="P4794" s="10" t="str">
        <f t="array" ref="P4794">_xlfn.XLOOKUP(A4794,subscriptions!B4794:B10004,subscriptions!C4794:C10004)</f>
        <v>Business</v>
      </c>
      <c r="Q4794" s="10" t="s">
        <v>194</v>
      </c>
      <c r="R4794" s="10" t="s">
        <v>129</v>
      </c>
      <c r="S4794" s="10" t="s">
        <v>1212</v>
      </c>
    </row>
    <row r="4795">
      <c r="A4795" s="1" t="s">
        <v>6160</v>
      </c>
      <c r="B4795" s="1" t="s">
        <v>1444</v>
      </c>
      <c r="C4795" s="1" t="s">
        <v>426</v>
      </c>
      <c r="D4795" s="1" t="s">
        <v>27</v>
      </c>
      <c r="E4795" s="1" t="s">
        <v>262</v>
      </c>
      <c r="F4795" s="1" t="s">
        <v>392</v>
      </c>
      <c r="G4795" s="1" t="s">
        <v>20010</v>
      </c>
      <c r="H4795" s="1" t="s">
        <v>20011</v>
      </c>
      <c r="I4795" s="4">
        <v>84.41950231481482</v>
      </c>
      <c r="J4795" s="1">
        <v>579.99</v>
      </c>
      <c r="K4795" s="1">
        <v>62.74</v>
      </c>
      <c r="M4795" s="10">
        <f t="array" ref="M4795">_xlfn.XLOOKUP(A4795,subscriptions!B4795:B10004,subscriptions!D4795:D10004)</f>
        <v>120</v>
      </c>
      <c r="N4795" s="10">
        <f t="array" ref="N4795">_xlfn.XLOOKUP(A4795,subscriptions!B4795:B10004,subscriptions!G4795:G10004)</f>
        <v>10</v>
      </c>
      <c r="O4795" s="10">
        <v>108.0</v>
      </c>
      <c r="P4795" s="10" t="str">
        <f t="array" ref="P4795">_xlfn.XLOOKUP(A4795,subscriptions!B4795:B10004,subscriptions!C4795:C10004)</f>
        <v>Residential</v>
      </c>
      <c r="Q4795" s="10" t="s">
        <v>128</v>
      </c>
      <c r="R4795" s="10" t="s">
        <v>212</v>
      </c>
      <c r="S4795" s="10" t="s">
        <v>1525</v>
      </c>
    </row>
    <row r="4796">
      <c r="A4796" s="1" t="s">
        <v>6161</v>
      </c>
      <c r="B4796" s="1" t="s">
        <v>589</v>
      </c>
      <c r="C4796" s="1" t="s">
        <v>1477</v>
      </c>
      <c r="D4796" s="1" t="s">
        <v>153</v>
      </c>
      <c r="E4796" s="1" t="s">
        <v>179</v>
      </c>
      <c r="F4796" s="1" t="s">
        <v>4595</v>
      </c>
      <c r="G4796" s="1" t="s">
        <v>20012</v>
      </c>
      <c r="H4796" s="1" t="s">
        <v>20013</v>
      </c>
      <c r="I4796" s="4">
        <v>84.38152777777778</v>
      </c>
      <c r="J4796" s="1">
        <v>580.87</v>
      </c>
      <c r="K4796" s="1">
        <v>82.96</v>
      </c>
      <c r="L4796" s="1">
        <v>100.0</v>
      </c>
      <c r="M4796" s="10">
        <f t="array" ref="M4796">_xlfn.XLOOKUP(A4796,subscriptions!B4796:B10004,subscriptions!D4796:D10004)</f>
        <v>80</v>
      </c>
      <c r="N4796" s="10">
        <f t="array" ref="N4796">_xlfn.XLOOKUP(A4796,subscriptions!B4796:B10004,subscriptions!G4796:G10004)</f>
        <v>20</v>
      </c>
      <c r="O4796" s="10">
        <v>64.0</v>
      </c>
      <c r="P4796" s="10" t="str">
        <f t="array" ref="P4796">_xlfn.XLOOKUP(A4796,subscriptions!B4796:B10004,subscriptions!C4796:C10004)</f>
        <v>Roam</v>
      </c>
      <c r="Q4796" s="10" t="s">
        <v>128</v>
      </c>
      <c r="R4796" s="10" t="s">
        <v>148</v>
      </c>
      <c r="S4796" s="10" t="s">
        <v>1789</v>
      </c>
    </row>
    <row r="4797">
      <c r="A4797" s="1" t="s">
        <v>6162</v>
      </c>
      <c r="B4797" s="1" t="s">
        <v>589</v>
      </c>
      <c r="C4797" s="1" t="s">
        <v>296</v>
      </c>
      <c r="D4797" s="1" t="s">
        <v>153</v>
      </c>
      <c r="E4797" s="1" t="s">
        <v>28</v>
      </c>
      <c r="F4797" s="1" t="s">
        <v>313</v>
      </c>
      <c r="G4797" s="1" t="s">
        <v>20014</v>
      </c>
      <c r="H4797" s="1" t="s">
        <v>20015</v>
      </c>
      <c r="I4797" s="4">
        <v>84.42109953703704</v>
      </c>
      <c r="J4797" s="1">
        <v>629.38</v>
      </c>
      <c r="K4797" s="1">
        <v>119.09</v>
      </c>
      <c r="M4797" s="10">
        <f t="array" ref="M4797">_xlfn.XLOOKUP(A4797,subscriptions!B4797:B10004,subscriptions!D4797:D10004)</f>
        <v>120</v>
      </c>
      <c r="N4797" s="10">
        <f t="array" ref="N4797">_xlfn.XLOOKUP(A4797,subscriptions!B4797:B10004,subscriptions!G4797:G10004)</f>
        <v>0</v>
      </c>
      <c r="O4797" s="10">
        <v>120.0</v>
      </c>
      <c r="P4797" s="10" t="str">
        <f t="array" ref="P4797">_xlfn.XLOOKUP(A4797,subscriptions!B4797:B10004,subscriptions!C4797:C10004)</f>
        <v>Residential</v>
      </c>
      <c r="Q4797" s="10" t="s">
        <v>173</v>
      </c>
      <c r="R4797" s="10" t="s">
        <v>212</v>
      </c>
      <c r="S4797" s="10" t="s">
        <v>2152</v>
      </c>
    </row>
    <row r="4798">
      <c r="A4798" s="1" t="s">
        <v>6163</v>
      </c>
      <c r="B4798" s="1" t="s">
        <v>919</v>
      </c>
      <c r="C4798" s="1" t="s">
        <v>884</v>
      </c>
      <c r="D4798" s="1" t="s">
        <v>27</v>
      </c>
      <c r="E4798" s="1" t="s">
        <v>714</v>
      </c>
      <c r="F4798" s="1" t="s">
        <v>3419</v>
      </c>
      <c r="G4798" s="1" t="s">
        <v>20016</v>
      </c>
      <c r="H4798" s="1" t="s">
        <v>20017</v>
      </c>
      <c r="I4798" s="4">
        <v>84.38214120370371</v>
      </c>
      <c r="J4798" s="1">
        <v>319.2</v>
      </c>
      <c r="K4798" s="1">
        <v>70.4</v>
      </c>
      <c r="M4798" s="10">
        <f t="array" ref="M4798">_xlfn.XLOOKUP(A4798,subscriptions!B4798:B10004,subscriptions!D4798:D10004)</f>
        <v>120</v>
      </c>
      <c r="N4798" s="10">
        <f t="array" ref="N4798">_xlfn.XLOOKUP(A4798,subscriptions!B4798:B10004,subscriptions!G4798:G10004)</f>
        <v>5</v>
      </c>
      <c r="O4798" s="10">
        <v>114.0</v>
      </c>
      <c r="P4798" s="10" t="str">
        <f t="array" ref="P4798">_xlfn.XLOOKUP(A4798,subscriptions!B4798:B10004,subscriptions!C4798:C10004)</f>
        <v>Residential</v>
      </c>
      <c r="Q4798" s="10" t="s">
        <v>194</v>
      </c>
      <c r="R4798" s="10" t="s">
        <v>212</v>
      </c>
      <c r="S4798" s="10" t="s">
        <v>293</v>
      </c>
    </row>
    <row r="4799">
      <c r="A4799" s="1" t="s">
        <v>6164</v>
      </c>
      <c r="B4799" s="1" t="s">
        <v>24</v>
      </c>
      <c r="C4799" s="1" t="s">
        <v>734</v>
      </c>
      <c r="D4799" s="1" t="s">
        <v>27</v>
      </c>
      <c r="E4799" s="1" t="s">
        <v>714</v>
      </c>
      <c r="F4799" s="1" t="s">
        <v>2171</v>
      </c>
      <c r="G4799" s="1" t="s">
        <v>20018</v>
      </c>
      <c r="H4799" s="1" t="s">
        <v>20019</v>
      </c>
      <c r="I4799" s="4">
        <v>84.37641203703704</v>
      </c>
      <c r="J4799" s="1">
        <v>2342.9</v>
      </c>
      <c r="K4799" s="1">
        <v>402.38</v>
      </c>
      <c r="M4799" s="10">
        <f t="array" ref="M4799">_xlfn.XLOOKUP(A4799,subscriptions!B4799:B10004,subscriptions!D4799:D10004)</f>
        <v>250</v>
      </c>
      <c r="N4799" s="10">
        <f t="array" ref="N4799">_xlfn.XLOOKUP(A4799,subscriptions!B4799:B10004,subscriptions!G4799:G10004)</f>
        <v>10</v>
      </c>
      <c r="O4799" s="10">
        <v>225.0</v>
      </c>
      <c r="P4799" s="10" t="str">
        <f t="array" ref="P4799">_xlfn.XLOOKUP(A4799,subscriptions!B4799:B10004,subscriptions!C4799:C10004)</f>
        <v>Business</v>
      </c>
      <c r="Q4799" s="10" t="s">
        <v>128</v>
      </c>
      <c r="R4799" s="10" t="s">
        <v>129</v>
      </c>
      <c r="S4799" s="10" t="s">
        <v>3910</v>
      </c>
    </row>
    <row r="4800">
      <c r="A4800" s="1" t="s">
        <v>6165</v>
      </c>
      <c r="B4800" s="1" t="s">
        <v>899</v>
      </c>
      <c r="C4800" s="1" t="s">
        <v>524</v>
      </c>
      <c r="D4800" s="1" t="s">
        <v>27</v>
      </c>
      <c r="E4800" s="1" t="s">
        <v>111</v>
      </c>
      <c r="F4800" s="1" t="s">
        <v>1227</v>
      </c>
      <c r="G4800" s="1" t="s">
        <v>20020</v>
      </c>
      <c r="H4800" s="1" t="s">
        <v>20021</v>
      </c>
      <c r="I4800" s="4">
        <v>84.37807870370371</v>
      </c>
      <c r="J4800" s="1">
        <v>246.01</v>
      </c>
      <c r="K4800" s="1">
        <v>41.67</v>
      </c>
      <c r="M4800" s="10">
        <f t="array" ref="M4800">_xlfn.XLOOKUP(A4800,subscriptions!B4800:B10004,subscriptions!D4800:D10004)</f>
        <v>80</v>
      </c>
      <c r="N4800" s="10">
        <f t="array" ref="N4800">_xlfn.XLOOKUP(A4800,subscriptions!B4800:B10004,subscriptions!G4800:G10004)</f>
        <v>20</v>
      </c>
      <c r="O4800" s="10">
        <v>64.0</v>
      </c>
      <c r="P4800" s="10" t="str">
        <f t="array" ref="P4800">_xlfn.XLOOKUP(A4800,subscriptions!B4800:B10004,subscriptions!C4800:C10004)</f>
        <v>Roam</v>
      </c>
      <c r="Q4800" s="10" t="s">
        <v>128</v>
      </c>
      <c r="R4800" s="10" t="s">
        <v>148</v>
      </c>
      <c r="S4800" s="10" t="s">
        <v>1302</v>
      </c>
    </row>
    <row r="4801">
      <c r="A4801" s="1" t="s">
        <v>6166</v>
      </c>
      <c r="B4801" s="1" t="s">
        <v>472</v>
      </c>
      <c r="C4801" s="1" t="s">
        <v>1347</v>
      </c>
      <c r="D4801" s="1" t="s">
        <v>27</v>
      </c>
      <c r="E4801" s="1" t="s">
        <v>631</v>
      </c>
      <c r="F4801" s="1" t="s">
        <v>922</v>
      </c>
      <c r="G4801" s="1" t="s">
        <v>20022</v>
      </c>
      <c r="H4801" s="1" t="s">
        <v>20023</v>
      </c>
      <c r="I4801" s="4">
        <v>84.21053240740741</v>
      </c>
      <c r="J4801" s="1">
        <v>1561.4</v>
      </c>
      <c r="K4801" s="1">
        <v>361.78</v>
      </c>
      <c r="M4801" s="10">
        <f t="array" ref="M4801">_xlfn.XLOOKUP(A4801,subscriptions!B4801:B10004,subscriptions!D4801:D10004)</f>
        <v>120</v>
      </c>
      <c r="N4801" s="10">
        <f t="array" ref="N4801">_xlfn.XLOOKUP(A4801,subscriptions!B4801:B10004,subscriptions!G4801:G10004)</f>
        <v>0</v>
      </c>
      <c r="O4801" s="10">
        <v>120.0</v>
      </c>
      <c r="P4801" s="10" t="str">
        <f t="array" ref="P4801">_xlfn.XLOOKUP(A4801,subscriptions!B4801:B10004,subscriptions!C4801:C10004)</f>
        <v>Residential</v>
      </c>
      <c r="Q4801" s="10" t="s">
        <v>173</v>
      </c>
      <c r="R4801" s="10" t="s">
        <v>212</v>
      </c>
      <c r="S4801" s="10" t="s">
        <v>770</v>
      </c>
    </row>
    <row r="4802">
      <c r="A4802" s="1" t="s">
        <v>6167</v>
      </c>
      <c r="B4802" s="1" t="s">
        <v>1414</v>
      </c>
      <c r="C4802" s="1" t="s">
        <v>1876</v>
      </c>
      <c r="D4802" s="1" t="s">
        <v>27</v>
      </c>
      <c r="E4802" s="1" t="s">
        <v>714</v>
      </c>
      <c r="F4802" s="1" t="s">
        <v>3419</v>
      </c>
      <c r="G4802" s="1" t="s">
        <v>20024</v>
      </c>
      <c r="H4802" s="1" t="s">
        <v>20025</v>
      </c>
      <c r="I4802" s="4">
        <v>84.25584490740741</v>
      </c>
      <c r="J4802" s="1">
        <v>248.32</v>
      </c>
      <c r="K4802" s="1">
        <v>41.75</v>
      </c>
      <c r="M4802" s="10">
        <f t="array" ref="M4802">_xlfn.XLOOKUP(A4802,subscriptions!B4802:B10004,subscriptions!D4802:D10004)</f>
        <v>250</v>
      </c>
      <c r="N4802" s="10">
        <f t="array" ref="N4802">_xlfn.XLOOKUP(A4802,subscriptions!B4802:B10004,subscriptions!G4802:G10004)</f>
        <v>5</v>
      </c>
      <c r="O4802" s="10">
        <v>237.5</v>
      </c>
      <c r="P4802" s="10" t="str">
        <f t="array" ref="P4802">_xlfn.XLOOKUP(A4802,subscriptions!B4802:B10004,subscriptions!C4802:C10004)</f>
        <v>Business</v>
      </c>
      <c r="Q4802" s="10" t="s">
        <v>194</v>
      </c>
      <c r="R4802" s="10" t="s">
        <v>129</v>
      </c>
      <c r="S4802" s="10" t="s">
        <v>1156</v>
      </c>
    </row>
    <row r="4803">
      <c r="A4803" s="1" t="s">
        <v>6168</v>
      </c>
      <c r="B4803" s="1" t="s">
        <v>355</v>
      </c>
      <c r="C4803" s="1" t="s">
        <v>152</v>
      </c>
      <c r="D4803" s="1" t="s">
        <v>153</v>
      </c>
      <c r="E4803" s="1" t="s">
        <v>631</v>
      </c>
      <c r="F4803" s="1" t="s">
        <v>1115</v>
      </c>
      <c r="G4803" s="1" t="s">
        <v>20026</v>
      </c>
      <c r="H4803" s="1" t="s">
        <v>20027</v>
      </c>
      <c r="I4803" s="4">
        <v>84.33969907407408</v>
      </c>
      <c r="J4803" s="1">
        <v>159.72</v>
      </c>
      <c r="K4803" s="1">
        <v>46.67</v>
      </c>
      <c r="M4803" s="10">
        <f t="array" ref="M4803">_xlfn.XLOOKUP(A4803,subscriptions!B4803:B10004,subscriptions!D4803:D10004)</f>
        <v>50</v>
      </c>
      <c r="N4803" s="10">
        <f t="array" ref="N4803">_xlfn.XLOOKUP(A4803,subscriptions!B4803:B10004,subscriptions!G4803:G10004)</f>
        <v>10</v>
      </c>
      <c r="O4803" s="10">
        <v>45.0</v>
      </c>
      <c r="P4803" s="10" t="str">
        <f t="array" ref="P4803">_xlfn.XLOOKUP(A4803,subscriptions!B4803:B10004,subscriptions!C4803:C10004)</f>
        <v>Mini</v>
      </c>
      <c r="Q4803" s="10" t="s">
        <v>128</v>
      </c>
      <c r="R4803" s="10" t="s">
        <v>148</v>
      </c>
      <c r="S4803" s="10" t="s">
        <v>234</v>
      </c>
    </row>
    <row r="4804">
      <c r="A4804" s="1" t="s">
        <v>6169</v>
      </c>
      <c r="B4804" s="1" t="s">
        <v>24</v>
      </c>
      <c r="C4804" s="1" t="s">
        <v>2007</v>
      </c>
      <c r="D4804" s="1" t="s">
        <v>27</v>
      </c>
      <c r="E4804" s="1" t="s">
        <v>219</v>
      </c>
      <c r="F4804" s="1" t="s">
        <v>1461</v>
      </c>
      <c r="G4804" s="1" t="s">
        <v>20028</v>
      </c>
      <c r="H4804" s="1" t="s">
        <v>20029</v>
      </c>
      <c r="I4804" s="4">
        <v>84.34189814814815</v>
      </c>
      <c r="J4804" s="1">
        <v>3652.44</v>
      </c>
      <c r="K4804" s="1">
        <v>704.05</v>
      </c>
      <c r="M4804" s="10">
        <f t="array" ref="M4804">_xlfn.XLOOKUP(A4804,subscriptions!B4804:B10004,subscriptions!D4804:D10004)</f>
        <v>250</v>
      </c>
      <c r="N4804" s="10">
        <f t="array" ref="N4804">_xlfn.XLOOKUP(A4804,subscriptions!B4804:B10004,subscriptions!G4804:G10004)</f>
        <v>20</v>
      </c>
      <c r="O4804" s="10">
        <v>200.0</v>
      </c>
      <c r="P4804" s="10" t="str">
        <f t="array" ref="P4804">_xlfn.XLOOKUP(A4804,subscriptions!B4804:B10004,subscriptions!C4804:C10004)</f>
        <v>Business</v>
      </c>
      <c r="Q4804" s="10" t="s">
        <v>128</v>
      </c>
      <c r="R4804" s="10" t="s">
        <v>129</v>
      </c>
      <c r="S4804" s="10" t="s">
        <v>1703</v>
      </c>
    </row>
    <row r="4805">
      <c r="A4805" s="1" t="s">
        <v>6170</v>
      </c>
      <c r="B4805" s="1" t="s">
        <v>278</v>
      </c>
      <c r="C4805" s="1" t="s">
        <v>492</v>
      </c>
      <c r="D4805" s="1" t="s">
        <v>27</v>
      </c>
      <c r="E4805" s="1" t="s">
        <v>332</v>
      </c>
      <c r="F4805" s="1" t="s">
        <v>736</v>
      </c>
      <c r="G4805" s="1" t="s">
        <v>20030</v>
      </c>
      <c r="H4805" s="1" t="s">
        <v>20031</v>
      </c>
      <c r="I4805" s="4">
        <v>84.37943287037037</v>
      </c>
      <c r="J4805" s="1">
        <v>366.32</v>
      </c>
      <c r="K4805" s="1">
        <v>69.57</v>
      </c>
      <c r="M4805" s="10">
        <f t="array" ref="M4805">_xlfn.XLOOKUP(A4805,subscriptions!B4805:B10004,subscriptions!D4805:D10004)</f>
        <v>120</v>
      </c>
      <c r="N4805" s="10">
        <f t="array" ref="N4805">_xlfn.XLOOKUP(A4805,subscriptions!B4805:B10004,subscriptions!G4805:G10004)</f>
        <v>0</v>
      </c>
      <c r="O4805" s="10">
        <v>120.0</v>
      </c>
      <c r="P4805" s="10" t="str">
        <f t="array" ref="P4805">_xlfn.XLOOKUP(A4805,subscriptions!B4805:B10004,subscriptions!C4805:C10004)</f>
        <v>Residential</v>
      </c>
      <c r="Q4805" s="10" t="s">
        <v>173</v>
      </c>
      <c r="R4805" s="10" t="s">
        <v>212</v>
      </c>
      <c r="S4805" s="10" t="s">
        <v>2380</v>
      </c>
    </row>
    <row r="4806">
      <c r="A4806" s="1" t="s">
        <v>6171</v>
      </c>
      <c r="B4806" s="1" t="s">
        <v>1844</v>
      </c>
      <c r="C4806" s="1" t="s">
        <v>1477</v>
      </c>
      <c r="D4806" s="1" t="s">
        <v>153</v>
      </c>
      <c r="E4806" s="1" t="s">
        <v>239</v>
      </c>
      <c r="F4806" s="1" t="s">
        <v>2154</v>
      </c>
      <c r="G4806" s="1" t="s">
        <v>20032</v>
      </c>
      <c r="H4806" s="1" t="s">
        <v>20033</v>
      </c>
      <c r="I4806" s="4">
        <v>84.21478009259259</v>
      </c>
      <c r="J4806" s="1">
        <v>2632.65</v>
      </c>
      <c r="K4806" s="1">
        <v>571.42</v>
      </c>
      <c r="M4806" s="10">
        <f t="array" ref="M4806">_xlfn.XLOOKUP(A4806,subscriptions!B4806:B10004,subscriptions!D4806:D10004)</f>
        <v>250</v>
      </c>
      <c r="N4806" s="10">
        <f t="array" ref="N4806">_xlfn.XLOOKUP(A4806,subscriptions!B4806:B10004,subscriptions!G4806:G10004)</f>
        <v>5</v>
      </c>
      <c r="O4806" s="10">
        <v>237.5</v>
      </c>
      <c r="P4806" s="10" t="str">
        <f t="array" ref="P4806">_xlfn.XLOOKUP(A4806,subscriptions!B4806:B10004,subscriptions!C4806:C10004)</f>
        <v>Business</v>
      </c>
      <c r="Q4806" s="10" t="s">
        <v>194</v>
      </c>
      <c r="R4806" s="10" t="s">
        <v>129</v>
      </c>
      <c r="S4806" s="10" t="s">
        <v>3641</v>
      </c>
    </row>
    <row r="4807">
      <c r="A4807" s="1" t="s">
        <v>6172</v>
      </c>
      <c r="B4807" s="1" t="s">
        <v>1865</v>
      </c>
      <c r="C4807" s="1" t="s">
        <v>1876</v>
      </c>
      <c r="D4807" s="1" t="s">
        <v>153</v>
      </c>
      <c r="E4807" s="1" t="s">
        <v>280</v>
      </c>
      <c r="F4807" s="1" t="s">
        <v>411</v>
      </c>
      <c r="G4807" s="1" t="s">
        <v>20034</v>
      </c>
      <c r="H4807" s="1" t="s">
        <v>20035</v>
      </c>
      <c r="I4807" s="4">
        <v>84.29754629629629</v>
      </c>
      <c r="J4807" s="1">
        <v>1229.97</v>
      </c>
      <c r="K4807" s="1">
        <v>300.84</v>
      </c>
      <c r="M4807" s="10">
        <f t="array" ref="M4807">_xlfn.XLOOKUP(A4807,subscriptions!B4807:B10004,subscriptions!D4807:D10004)</f>
        <v>120</v>
      </c>
      <c r="N4807" s="10">
        <f t="array" ref="N4807">_xlfn.XLOOKUP(A4807,subscriptions!B4807:B10004,subscriptions!G4807:G10004)</f>
        <v>10</v>
      </c>
      <c r="O4807" s="10">
        <v>108.0</v>
      </c>
      <c r="P4807" s="10" t="str">
        <f t="array" ref="P4807">_xlfn.XLOOKUP(A4807,subscriptions!B4807:B10004,subscriptions!C4807:C10004)</f>
        <v>Residential</v>
      </c>
      <c r="Q4807" s="10" t="s">
        <v>128</v>
      </c>
      <c r="R4807" s="10" t="s">
        <v>212</v>
      </c>
      <c r="S4807" s="10" t="s">
        <v>407</v>
      </c>
    </row>
    <row r="4808">
      <c r="A4808" s="1" t="s">
        <v>6173</v>
      </c>
      <c r="B4808" s="1" t="s">
        <v>4509</v>
      </c>
      <c r="C4808" s="1" t="s">
        <v>1833</v>
      </c>
      <c r="D4808" s="1" t="s">
        <v>153</v>
      </c>
      <c r="E4808" s="1" t="s">
        <v>28</v>
      </c>
      <c r="F4808" s="1" t="s">
        <v>3899</v>
      </c>
      <c r="G4808" s="1" t="s">
        <v>20036</v>
      </c>
      <c r="H4808" s="1" t="s">
        <v>20037</v>
      </c>
      <c r="I4808" s="4">
        <v>84.25376157407408</v>
      </c>
      <c r="J4808" s="1">
        <v>171.58</v>
      </c>
      <c r="K4808" s="1">
        <v>59.19</v>
      </c>
      <c r="M4808" s="10">
        <f t="array" ref="M4808">_xlfn.XLOOKUP(A4808,subscriptions!B4808:B10004,subscriptions!D4808:D10004)</f>
        <v>120</v>
      </c>
      <c r="N4808" s="10">
        <f t="array" ref="N4808">_xlfn.XLOOKUP(A4808,subscriptions!B4808:B10004,subscriptions!G4808:G10004)</f>
        <v>20</v>
      </c>
      <c r="O4808" s="10">
        <v>96.0</v>
      </c>
      <c r="P4808" s="10" t="str">
        <f t="array" ref="P4808">_xlfn.XLOOKUP(A4808,subscriptions!B4808:B10004,subscriptions!C4808:C10004)</f>
        <v>Residential</v>
      </c>
      <c r="Q4808" s="10" t="s">
        <v>128</v>
      </c>
      <c r="R4808" s="10" t="s">
        <v>148</v>
      </c>
      <c r="S4808" s="10" t="s">
        <v>1832</v>
      </c>
    </row>
    <row r="4809">
      <c r="A4809" s="1" t="s">
        <v>6174</v>
      </c>
      <c r="B4809" s="1" t="s">
        <v>1262</v>
      </c>
      <c r="C4809" s="1" t="s">
        <v>492</v>
      </c>
      <c r="D4809" s="1" t="s">
        <v>27</v>
      </c>
      <c r="E4809" s="1" t="s">
        <v>239</v>
      </c>
      <c r="F4809" s="1" t="s">
        <v>240</v>
      </c>
      <c r="G4809" s="1" t="s">
        <v>20038</v>
      </c>
      <c r="H4809" s="1" t="s">
        <v>20039</v>
      </c>
      <c r="I4809" s="4">
        <v>84.38137731481481</v>
      </c>
      <c r="J4809" s="1">
        <v>4716.65</v>
      </c>
      <c r="K4809" s="1">
        <v>736.95</v>
      </c>
      <c r="M4809" s="10">
        <f t="array" ref="M4809">_xlfn.XLOOKUP(A4809,subscriptions!B4809:B10004,subscriptions!D4809:D10004)</f>
        <v>120</v>
      </c>
      <c r="N4809" s="10">
        <f t="array" ref="N4809">_xlfn.XLOOKUP(A4809,subscriptions!B4809:B10004,subscriptions!G4809:G10004)</f>
        <v>0</v>
      </c>
      <c r="O4809" s="10">
        <v>120.0</v>
      </c>
      <c r="P4809" s="10" t="str">
        <f t="array" ref="P4809">_xlfn.XLOOKUP(A4809,subscriptions!B4809:B10004,subscriptions!C4809:C10004)</f>
        <v>Residential</v>
      </c>
      <c r="Q4809" s="10" t="s">
        <v>173</v>
      </c>
      <c r="R4809" s="10" t="s">
        <v>212</v>
      </c>
      <c r="S4809" s="10" t="s">
        <v>1789</v>
      </c>
    </row>
    <row r="4810">
      <c r="A4810" s="1" t="s">
        <v>6175</v>
      </c>
      <c r="B4810" s="1" t="s">
        <v>1317</v>
      </c>
      <c r="C4810" s="1" t="s">
        <v>734</v>
      </c>
      <c r="D4810" s="1" t="s">
        <v>27</v>
      </c>
      <c r="E4810" s="1" t="s">
        <v>714</v>
      </c>
      <c r="F4810" s="1" t="s">
        <v>3326</v>
      </c>
      <c r="G4810" s="1" t="s">
        <v>20040</v>
      </c>
      <c r="H4810" s="1" t="s">
        <v>20041</v>
      </c>
      <c r="I4810" s="4">
        <v>84.29824074074074</v>
      </c>
      <c r="J4810" s="1">
        <v>475.46</v>
      </c>
      <c r="K4810" s="1">
        <v>94.9</v>
      </c>
      <c r="M4810" s="10">
        <f t="array" ref="M4810">_xlfn.XLOOKUP(A4810,subscriptions!B4810:B10004,subscriptions!D4810:D10004)</f>
        <v>120</v>
      </c>
      <c r="N4810" s="10">
        <f t="array" ref="N4810">_xlfn.XLOOKUP(A4810,subscriptions!B4810:B10004,subscriptions!G4810:G10004)</f>
        <v>5</v>
      </c>
      <c r="O4810" s="10">
        <v>114.0</v>
      </c>
      <c r="P4810" s="10" t="str">
        <f t="array" ref="P4810">_xlfn.XLOOKUP(A4810,subscriptions!B4810:B10004,subscriptions!C4810:C10004)</f>
        <v>Residential</v>
      </c>
      <c r="Q4810" s="10" t="s">
        <v>194</v>
      </c>
      <c r="R4810" s="10" t="s">
        <v>212</v>
      </c>
      <c r="S4810" s="10" t="s">
        <v>785</v>
      </c>
    </row>
    <row r="4811">
      <c r="A4811" s="1" t="s">
        <v>6176</v>
      </c>
      <c r="B4811" s="1" t="s">
        <v>573</v>
      </c>
      <c r="C4811" s="1" t="s">
        <v>133</v>
      </c>
      <c r="D4811" s="1" t="s">
        <v>27</v>
      </c>
      <c r="E4811" s="1" t="s">
        <v>28</v>
      </c>
      <c r="F4811" s="1" t="s">
        <v>687</v>
      </c>
      <c r="G4811" s="1" t="s">
        <v>20042</v>
      </c>
      <c r="H4811" s="1" t="s">
        <v>20043</v>
      </c>
      <c r="I4811" s="4">
        <v>84.29940972222222</v>
      </c>
      <c r="J4811" s="1">
        <v>2995.37</v>
      </c>
      <c r="K4811" s="1">
        <v>540.44</v>
      </c>
      <c r="M4811" s="10">
        <f t="array" ref="M4811">_xlfn.XLOOKUP(A4811,subscriptions!B4811:B10004,subscriptions!D4811:D10004)</f>
        <v>120</v>
      </c>
      <c r="N4811" s="10">
        <f t="array" ref="N4811">_xlfn.XLOOKUP(A4811,subscriptions!B4811:B10004,subscriptions!G4811:G10004)</f>
        <v>10</v>
      </c>
      <c r="O4811" s="10">
        <v>108.0</v>
      </c>
      <c r="P4811" s="10" t="str">
        <f t="array" ref="P4811">_xlfn.XLOOKUP(A4811,subscriptions!B4811:B10004,subscriptions!C4811:C10004)</f>
        <v>Residential</v>
      </c>
      <c r="Q4811" s="10" t="s">
        <v>128</v>
      </c>
      <c r="R4811" s="10" t="s">
        <v>212</v>
      </c>
      <c r="S4811" s="10" t="s">
        <v>522</v>
      </c>
    </row>
    <row r="4812">
      <c r="A4812" s="1" t="s">
        <v>6177</v>
      </c>
      <c r="B4812" s="1" t="s">
        <v>700</v>
      </c>
      <c r="C4812" s="1" t="s">
        <v>1347</v>
      </c>
      <c r="D4812" s="1" t="s">
        <v>153</v>
      </c>
      <c r="E4812" s="1" t="s">
        <v>111</v>
      </c>
      <c r="F4812" s="1" t="s">
        <v>154</v>
      </c>
      <c r="G4812" s="1" t="s">
        <v>20044</v>
      </c>
      <c r="H4812" s="1" t="s">
        <v>20045</v>
      </c>
      <c r="I4812" s="4">
        <v>84.33844907407408</v>
      </c>
      <c r="J4812" s="1">
        <v>327.35</v>
      </c>
      <c r="K4812" s="1">
        <v>69.36</v>
      </c>
      <c r="M4812" s="10">
        <f t="array" ref="M4812">_xlfn.XLOOKUP(A4812,subscriptions!B4812:B10004,subscriptions!D4812:D10004)</f>
        <v>80</v>
      </c>
      <c r="N4812" s="10">
        <f t="array" ref="N4812">_xlfn.XLOOKUP(A4812,subscriptions!B4812:B10004,subscriptions!G4812:G10004)</f>
        <v>20</v>
      </c>
      <c r="O4812" s="10">
        <v>64.0</v>
      </c>
      <c r="P4812" s="10" t="str">
        <f t="array" ref="P4812">_xlfn.XLOOKUP(A4812,subscriptions!B4812:B10004,subscriptions!C4812:C10004)</f>
        <v>Roam</v>
      </c>
      <c r="Q4812" s="10" t="s">
        <v>128</v>
      </c>
      <c r="R4812" s="10" t="s">
        <v>148</v>
      </c>
      <c r="S4812" s="10" t="s">
        <v>2086</v>
      </c>
    </row>
    <row r="4813">
      <c r="A4813" s="1" t="s">
        <v>6178</v>
      </c>
      <c r="B4813" s="1" t="s">
        <v>2521</v>
      </c>
      <c r="C4813" s="1" t="s">
        <v>605</v>
      </c>
      <c r="D4813" s="1" t="s">
        <v>153</v>
      </c>
      <c r="E4813" s="1" t="s">
        <v>111</v>
      </c>
      <c r="F4813" s="1" t="s">
        <v>1362</v>
      </c>
      <c r="G4813" s="1" t="s">
        <v>20046</v>
      </c>
      <c r="H4813" s="1" t="s">
        <v>20047</v>
      </c>
      <c r="I4813" s="4">
        <v>84.21328703703703</v>
      </c>
      <c r="J4813" s="1">
        <v>2935.64</v>
      </c>
      <c r="K4813" s="1">
        <v>719.39</v>
      </c>
      <c r="M4813" s="10">
        <f t="array" ref="M4813">_xlfn.XLOOKUP(A4813,subscriptions!B4813:B10004,subscriptions!D4813:D10004)</f>
        <v>80</v>
      </c>
      <c r="N4813" s="10">
        <f t="array" ref="N4813">_xlfn.XLOOKUP(A4813,subscriptions!B4813:B10004,subscriptions!G4813:G10004)</f>
        <v>0</v>
      </c>
      <c r="O4813" s="10">
        <v>80.0</v>
      </c>
      <c r="P4813" s="10" t="str">
        <f t="array" ref="P4813">_xlfn.XLOOKUP(A4813,subscriptions!B4813:B10004,subscriptions!C4813:C10004)</f>
        <v>Roam</v>
      </c>
      <c r="Q4813" s="10" t="s">
        <v>173</v>
      </c>
      <c r="R4813" s="10" t="s">
        <v>148</v>
      </c>
      <c r="S4813" s="10" t="s">
        <v>1915</v>
      </c>
    </row>
    <row r="4814">
      <c r="A4814" s="1" t="s">
        <v>6179</v>
      </c>
      <c r="B4814" s="1" t="s">
        <v>197</v>
      </c>
      <c r="C4814" s="1" t="s">
        <v>871</v>
      </c>
      <c r="D4814" s="1" t="s">
        <v>153</v>
      </c>
      <c r="E4814" s="1" t="s">
        <v>239</v>
      </c>
      <c r="F4814" s="1" t="s">
        <v>2267</v>
      </c>
      <c r="G4814" s="1" t="s">
        <v>20048</v>
      </c>
      <c r="H4814" s="1" t="s">
        <v>20049</v>
      </c>
      <c r="I4814" s="4">
        <v>84.25427083333334</v>
      </c>
      <c r="J4814" s="1">
        <v>69.98</v>
      </c>
      <c r="K4814" s="1">
        <v>14.91</v>
      </c>
      <c r="M4814" s="10">
        <f t="array" ref="M4814">_xlfn.XLOOKUP(A4814,subscriptions!B4814:B10004,subscriptions!D4814:D10004)</f>
        <v>120</v>
      </c>
      <c r="N4814" s="10">
        <f t="array" ref="N4814">_xlfn.XLOOKUP(A4814,subscriptions!B4814:B10004,subscriptions!G4814:G10004)</f>
        <v>5</v>
      </c>
      <c r="O4814" s="10">
        <v>114.0</v>
      </c>
      <c r="P4814" s="10" t="str">
        <f t="array" ref="P4814">_xlfn.XLOOKUP(A4814,subscriptions!B4814:B10004,subscriptions!C4814:C10004)</f>
        <v>Residential</v>
      </c>
      <c r="Q4814" s="10" t="s">
        <v>194</v>
      </c>
      <c r="R4814" s="10" t="s">
        <v>212</v>
      </c>
      <c r="S4814" s="10" t="s">
        <v>2046</v>
      </c>
    </row>
    <row r="4815">
      <c r="A4815" s="1" t="s">
        <v>6180</v>
      </c>
      <c r="B4815" s="1" t="s">
        <v>1414</v>
      </c>
      <c r="C4815" s="1" t="s">
        <v>1415</v>
      </c>
      <c r="D4815" s="1" t="s">
        <v>27</v>
      </c>
      <c r="E4815" s="1" t="s">
        <v>280</v>
      </c>
      <c r="F4815" s="1" t="s">
        <v>2239</v>
      </c>
      <c r="G4815" s="1" t="s">
        <v>20050</v>
      </c>
      <c r="H4815" s="1" t="s">
        <v>20051</v>
      </c>
      <c r="I4815" s="4">
        <v>84.37945601851852</v>
      </c>
      <c r="J4815" s="1">
        <v>1125.49</v>
      </c>
      <c r="K4815" s="1">
        <v>186.21</v>
      </c>
      <c r="M4815" s="10">
        <f t="array" ref="M4815">_xlfn.XLOOKUP(A4815,subscriptions!B4815:B10004,subscriptions!D4815:D10004)</f>
        <v>120</v>
      </c>
      <c r="N4815" s="10">
        <f t="array" ref="N4815">_xlfn.XLOOKUP(A4815,subscriptions!B4815:B10004,subscriptions!G4815:G10004)</f>
        <v>10</v>
      </c>
      <c r="O4815" s="10">
        <v>108.0</v>
      </c>
      <c r="P4815" s="10" t="str">
        <f t="array" ref="P4815">_xlfn.XLOOKUP(A4815,subscriptions!B4815:B10004,subscriptions!C4815:C10004)</f>
        <v>Residential</v>
      </c>
      <c r="Q4815" s="10" t="s">
        <v>128</v>
      </c>
      <c r="R4815" s="10" t="s">
        <v>212</v>
      </c>
      <c r="S4815" s="10" t="s">
        <v>2380</v>
      </c>
    </row>
    <row r="4816">
      <c r="A4816" s="1" t="s">
        <v>6181</v>
      </c>
      <c r="B4816" s="1" t="s">
        <v>763</v>
      </c>
      <c r="C4816" s="1" t="s">
        <v>658</v>
      </c>
      <c r="D4816" s="1" t="s">
        <v>27</v>
      </c>
      <c r="E4816" s="1" t="s">
        <v>111</v>
      </c>
      <c r="F4816" s="1" t="s">
        <v>1855</v>
      </c>
      <c r="G4816" s="1" t="s">
        <v>20052</v>
      </c>
      <c r="H4816" s="1" t="s">
        <v>20053</v>
      </c>
      <c r="I4816" s="4">
        <v>84.21490740740741</v>
      </c>
      <c r="J4816" s="1">
        <v>2250.88</v>
      </c>
      <c r="K4816" s="1">
        <v>241.65</v>
      </c>
      <c r="M4816" s="10">
        <f t="array" ref="M4816">_xlfn.XLOOKUP(A4816,subscriptions!B4816:B10004,subscriptions!D4816:D10004)</f>
        <v>50</v>
      </c>
      <c r="N4816" s="10">
        <f t="array" ref="N4816">_xlfn.XLOOKUP(A4816,subscriptions!B4816:B10004,subscriptions!G4816:G10004)</f>
        <v>20</v>
      </c>
      <c r="O4816" s="10">
        <v>40.0</v>
      </c>
      <c r="P4816" s="10" t="str">
        <f t="array" ref="P4816">_xlfn.XLOOKUP(A4816,subscriptions!B4816:B10004,subscriptions!C4816:C10004)</f>
        <v>Mini</v>
      </c>
      <c r="Q4816" s="10" t="s">
        <v>128</v>
      </c>
      <c r="R4816" s="10" t="s">
        <v>148</v>
      </c>
      <c r="S4816" s="10" t="s">
        <v>3641</v>
      </c>
    </row>
    <row r="4817">
      <c r="A4817" s="1" t="s">
        <v>6182</v>
      </c>
      <c r="B4817" s="1" t="s">
        <v>1984</v>
      </c>
      <c r="C4817" s="1" t="s">
        <v>800</v>
      </c>
      <c r="D4817" s="1" t="s">
        <v>153</v>
      </c>
      <c r="E4817" s="1" t="s">
        <v>111</v>
      </c>
      <c r="F4817" s="1" t="s">
        <v>112</v>
      </c>
      <c r="G4817" s="1" t="s">
        <v>20054</v>
      </c>
      <c r="H4817" s="1" t="s">
        <v>20055</v>
      </c>
      <c r="I4817" s="4">
        <v>84.16836805555556</v>
      </c>
      <c r="J4817" s="1">
        <v>4145.34</v>
      </c>
      <c r="K4817" s="1">
        <v>409.21</v>
      </c>
      <c r="M4817" s="10">
        <f t="array" ref="M4817">_xlfn.XLOOKUP(A4817,subscriptions!B4817:B10004,subscriptions!D4817:D10004)</f>
        <v>120</v>
      </c>
      <c r="N4817" s="10">
        <f t="array" ref="N4817">_xlfn.XLOOKUP(A4817,subscriptions!B4817:B10004,subscriptions!G4817:G10004)</f>
        <v>0</v>
      </c>
      <c r="O4817" s="10">
        <v>120.0</v>
      </c>
      <c r="P4817" s="10" t="str">
        <f t="array" ref="P4817">_xlfn.XLOOKUP(A4817,subscriptions!B4817:B10004,subscriptions!C4817:C10004)</f>
        <v>Residential</v>
      </c>
      <c r="Q4817" s="10" t="s">
        <v>173</v>
      </c>
      <c r="R4817" s="10" t="s">
        <v>212</v>
      </c>
      <c r="S4817" s="10" t="s">
        <v>1042</v>
      </c>
    </row>
    <row r="4818">
      <c r="A4818" s="1" t="s">
        <v>6183</v>
      </c>
      <c r="B4818" s="1" t="s">
        <v>1995</v>
      </c>
      <c r="C4818" s="1" t="s">
        <v>764</v>
      </c>
      <c r="D4818" s="1" t="s">
        <v>153</v>
      </c>
      <c r="E4818" s="1" t="s">
        <v>111</v>
      </c>
      <c r="F4818" s="1" t="s">
        <v>1917</v>
      </c>
      <c r="G4818" s="1" t="s">
        <v>20056</v>
      </c>
      <c r="H4818" s="1" t="s">
        <v>20057</v>
      </c>
      <c r="I4818" s="4">
        <v>84.33548611111111</v>
      </c>
      <c r="J4818" s="1">
        <v>3648.68</v>
      </c>
      <c r="K4818" s="1">
        <v>597.69</v>
      </c>
      <c r="M4818" s="10">
        <f t="array" ref="M4818">_xlfn.XLOOKUP(A4818,subscriptions!B4818:B10004,subscriptions!D4818:D10004)</f>
        <v>250</v>
      </c>
      <c r="N4818" s="10">
        <f t="array" ref="N4818">_xlfn.XLOOKUP(A4818,subscriptions!B4818:B10004,subscriptions!G4818:G10004)</f>
        <v>5</v>
      </c>
      <c r="O4818" s="10">
        <v>237.5</v>
      </c>
      <c r="P4818" s="10" t="str">
        <f t="array" ref="P4818">_xlfn.XLOOKUP(A4818,subscriptions!B4818:B10004,subscriptions!C4818:C10004)</f>
        <v>Business</v>
      </c>
      <c r="Q4818" s="10" t="s">
        <v>194</v>
      </c>
      <c r="R4818" s="10" t="s">
        <v>129</v>
      </c>
      <c r="S4818" s="10" t="s">
        <v>571</v>
      </c>
    </row>
    <row r="4819">
      <c r="A4819" s="1" t="s">
        <v>6184</v>
      </c>
      <c r="B4819" s="1" t="s">
        <v>216</v>
      </c>
      <c r="C4819" s="1" t="s">
        <v>509</v>
      </c>
      <c r="D4819" s="1" t="s">
        <v>153</v>
      </c>
      <c r="E4819" s="1" t="s">
        <v>28</v>
      </c>
      <c r="F4819" s="1" t="s">
        <v>526</v>
      </c>
      <c r="G4819" s="1" t="s">
        <v>20058</v>
      </c>
      <c r="H4819" s="1" t="s">
        <v>20059</v>
      </c>
      <c r="I4819" s="4">
        <v>84.16761574074074</v>
      </c>
      <c r="J4819" s="1">
        <v>2619.07</v>
      </c>
      <c r="K4819" s="1">
        <v>370.73</v>
      </c>
      <c r="M4819" s="10">
        <f t="array" ref="M4819">_xlfn.XLOOKUP(A4819,subscriptions!B4819:B10004,subscriptions!D4819:D10004)</f>
        <v>120</v>
      </c>
      <c r="N4819" s="10">
        <f t="array" ref="N4819">_xlfn.XLOOKUP(A4819,subscriptions!B4819:B10004,subscriptions!G4819:G10004)</f>
        <v>10</v>
      </c>
      <c r="O4819" s="10">
        <v>108.0</v>
      </c>
      <c r="P4819" s="10" t="str">
        <f t="array" ref="P4819">_xlfn.XLOOKUP(A4819,subscriptions!B4819:B10004,subscriptions!C4819:C10004)</f>
        <v>Residential</v>
      </c>
      <c r="Q4819" s="10" t="s">
        <v>128</v>
      </c>
      <c r="R4819" s="10" t="s">
        <v>212</v>
      </c>
      <c r="S4819" s="10" t="s">
        <v>1412</v>
      </c>
    </row>
    <row r="4820">
      <c r="A4820" s="1" t="s">
        <v>6185</v>
      </c>
      <c r="B4820" s="1" t="s">
        <v>1624</v>
      </c>
      <c r="C4820" s="1" t="s">
        <v>441</v>
      </c>
      <c r="D4820" s="1" t="s">
        <v>27</v>
      </c>
      <c r="E4820" s="1" t="s">
        <v>280</v>
      </c>
      <c r="F4820" s="1" t="s">
        <v>2239</v>
      </c>
      <c r="G4820" s="1" t="s">
        <v>20060</v>
      </c>
      <c r="H4820" s="1" t="s">
        <v>20061</v>
      </c>
      <c r="I4820" s="4">
        <v>84.21048611111111</v>
      </c>
      <c r="J4820" s="1">
        <v>3336.45</v>
      </c>
      <c r="K4820" s="1">
        <v>306.12</v>
      </c>
      <c r="M4820" s="10">
        <f t="array" ref="M4820">_xlfn.XLOOKUP(A4820,subscriptions!B4820:B10004,subscriptions!D4820:D10004)</f>
        <v>120</v>
      </c>
      <c r="N4820" s="10">
        <f t="array" ref="N4820">_xlfn.XLOOKUP(A4820,subscriptions!B4820:B10004,subscriptions!G4820:G10004)</f>
        <v>20</v>
      </c>
      <c r="O4820" s="10">
        <v>96.0</v>
      </c>
      <c r="P4820" s="10" t="str">
        <f t="array" ref="P4820">_xlfn.XLOOKUP(A4820,subscriptions!B4820:B10004,subscriptions!C4820:C10004)</f>
        <v>Residential</v>
      </c>
      <c r="Q4820" s="10" t="s">
        <v>128</v>
      </c>
      <c r="R4820" s="10" t="s">
        <v>148</v>
      </c>
      <c r="S4820" s="10" t="s">
        <v>770</v>
      </c>
    </row>
    <row r="4821">
      <c r="A4821" s="1" t="s">
        <v>6188</v>
      </c>
      <c r="B4821" s="1" t="s">
        <v>24</v>
      </c>
      <c r="C4821" s="1" t="s">
        <v>827</v>
      </c>
      <c r="D4821" s="1" t="s">
        <v>27</v>
      </c>
      <c r="E4821" s="1" t="s">
        <v>179</v>
      </c>
      <c r="F4821" s="1" t="s">
        <v>844</v>
      </c>
      <c r="G4821" s="1" t="s">
        <v>20062</v>
      </c>
      <c r="H4821" s="1" t="s">
        <v>20063</v>
      </c>
      <c r="I4821" s="4">
        <v>84.33893518518518</v>
      </c>
      <c r="J4821" s="1">
        <v>383.25</v>
      </c>
      <c r="K4821" s="1">
        <v>101.49</v>
      </c>
      <c r="L4821" s="1">
        <v>100.0</v>
      </c>
      <c r="M4821" s="10">
        <f t="array" ref="M4821">_xlfn.XLOOKUP(A4821,subscriptions!B4821:B10004,subscriptions!D4821:D10004)</f>
        <v>250</v>
      </c>
      <c r="N4821" s="10">
        <f t="array" ref="N4821">_xlfn.XLOOKUP(A4821,subscriptions!B4821:B10004,subscriptions!G4821:G10004)</f>
        <v>0</v>
      </c>
      <c r="O4821" s="10">
        <v>250.0</v>
      </c>
      <c r="P4821" s="10" t="str">
        <f t="array" ref="P4821">_xlfn.XLOOKUP(A4821,subscriptions!B4821:B10004,subscriptions!C4821:C10004)</f>
        <v>Business</v>
      </c>
      <c r="Q4821" s="10" t="s">
        <v>173</v>
      </c>
      <c r="R4821" s="10" t="s">
        <v>129</v>
      </c>
      <c r="S4821" s="10" t="s">
        <v>2016</v>
      </c>
    </row>
    <row r="4822">
      <c r="A4822" s="1" t="s">
        <v>6189</v>
      </c>
      <c r="B4822" s="1" t="s">
        <v>1141</v>
      </c>
      <c r="C4822" s="1" t="s">
        <v>178</v>
      </c>
      <c r="D4822" s="1" t="s">
        <v>27</v>
      </c>
      <c r="E4822" s="1" t="s">
        <v>714</v>
      </c>
      <c r="F4822" s="1" t="s">
        <v>3419</v>
      </c>
      <c r="G4822" s="1" t="s">
        <v>20064</v>
      </c>
      <c r="H4822" s="1" t="s">
        <v>20065</v>
      </c>
      <c r="I4822" s="4">
        <v>84.17370370370371</v>
      </c>
      <c r="J4822" s="1">
        <v>551.5</v>
      </c>
      <c r="K4822" s="1">
        <v>116.66</v>
      </c>
      <c r="M4822" s="10">
        <f t="array" ref="M4822">_xlfn.XLOOKUP(A4822,subscriptions!B4822:B10004,subscriptions!D4822:D10004)</f>
        <v>50</v>
      </c>
      <c r="N4822" s="10">
        <f t="array" ref="N4822">_xlfn.XLOOKUP(A4822,subscriptions!B4822:B10004,subscriptions!G4822:G10004)</f>
        <v>5</v>
      </c>
      <c r="O4822" s="10">
        <v>47.5</v>
      </c>
      <c r="P4822" s="10" t="str">
        <f t="array" ref="P4822">_xlfn.XLOOKUP(A4822,subscriptions!B4822:B10004,subscriptions!C4822:C10004)</f>
        <v>Mini</v>
      </c>
      <c r="Q4822" s="10" t="s">
        <v>194</v>
      </c>
      <c r="R4822" s="10" t="s">
        <v>148</v>
      </c>
      <c r="S4822" s="10" t="s">
        <v>3087</v>
      </c>
    </row>
    <row r="4823">
      <c r="A4823" s="1" t="s">
        <v>6190</v>
      </c>
      <c r="B4823" s="1" t="s">
        <v>389</v>
      </c>
      <c r="C4823" s="1" t="s">
        <v>1678</v>
      </c>
      <c r="D4823" s="1" t="s">
        <v>27</v>
      </c>
      <c r="E4823" s="1" t="s">
        <v>179</v>
      </c>
      <c r="F4823" s="1" t="s">
        <v>1045</v>
      </c>
      <c r="G4823" s="1" t="s">
        <v>20066</v>
      </c>
      <c r="H4823" s="1" t="s">
        <v>20067</v>
      </c>
      <c r="I4823" s="4">
        <v>84.37861111111111</v>
      </c>
      <c r="J4823" s="1">
        <v>561.56</v>
      </c>
      <c r="K4823" s="1">
        <v>129.11</v>
      </c>
      <c r="L4823" s="1">
        <v>100.0</v>
      </c>
      <c r="M4823" s="10">
        <f t="array" ref="M4823">_xlfn.XLOOKUP(A4823,subscriptions!B4823:B10004,subscriptions!D4823:D10004)</f>
        <v>80</v>
      </c>
      <c r="N4823" s="10">
        <f t="array" ref="N4823">_xlfn.XLOOKUP(A4823,subscriptions!B4823:B10004,subscriptions!G4823:G10004)</f>
        <v>10</v>
      </c>
      <c r="O4823" s="10">
        <v>72.0</v>
      </c>
      <c r="P4823" s="10" t="str">
        <f t="array" ref="P4823">_xlfn.XLOOKUP(A4823,subscriptions!B4823:B10004,subscriptions!C4823:C10004)</f>
        <v>Roam</v>
      </c>
      <c r="Q4823" s="10" t="s">
        <v>128</v>
      </c>
      <c r="R4823" s="10" t="s">
        <v>148</v>
      </c>
      <c r="S4823" s="10" t="s">
        <v>1622</v>
      </c>
    </row>
    <row r="4824">
      <c r="A4824" s="1" t="s">
        <v>6191</v>
      </c>
      <c r="B4824" s="1" t="s">
        <v>589</v>
      </c>
      <c r="C4824" s="1" t="s">
        <v>750</v>
      </c>
      <c r="D4824" s="1" t="s">
        <v>153</v>
      </c>
      <c r="E4824" s="1" t="s">
        <v>332</v>
      </c>
      <c r="F4824" s="1" t="s">
        <v>510</v>
      </c>
      <c r="G4824" s="1" t="s">
        <v>20068</v>
      </c>
      <c r="H4824" s="1" t="s">
        <v>20069</v>
      </c>
      <c r="I4824" s="4">
        <v>84.21056712962962</v>
      </c>
      <c r="J4824" s="1">
        <v>759.94</v>
      </c>
      <c r="K4824" s="1">
        <v>175.05</v>
      </c>
      <c r="M4824" s="10">
        <f t="array" ref="M4824">_xlfn.XLOOKUP(A4824,subscriptions!B4824:B10004,subscriptions!D4824:D10004)</f>
        <v>50</v>
      </c>
      <c r="N4824" s="10">
        <f t="array" ref="N4824">_xlfn.XLOOKUP(A4824,subscriptions!B4824:B10004,subscriptions!G4824:G10004)</f>
        <v>20</v>
      </c>
      <c r="O4824" s="10">
        <v>40.0</v>
      </c>
      <c r="P4824" s="10" t="str">
        <f t="array" ref="P4824">_xlfn.XLOOKUP(A4824,subscriptions!B4824:B10004,subscriptions!C4824:C10004)</f>
        <v>Mini</v>
      </c>
      <c r="Q4824" s="10" t="s">
        <v>128</v>
      </c>
      <c r="R4824" s="10" t="s">
        <v>148</v>
      </c>
      <c r="S4824" s="10" t="s">
        <v>770</v>
      </c>
    </row>
    <row r="4825">
      <c r="A4825" s="1" t="s">
        <v>6192</v>
      </c>
      <c r="B4825" s="1" t="s">
        <v>899</v>
      </c>
      <c r="C4825" s="1" t="s">
        <v>1347</v>
      </c>
      <c r="D4825" s="1" t="s">
        <v>27</v>
      </c>
      <c r="E4825" s="1" t="s">
        <v>631</v>
      </c>
      <c r="F4825" s="1" t="s">
        <v>2549</v>
      </c>
      <c r="G4825" s="1" t="s">
        <v>20070</v>
      </c>
      <c r="H4825" s="1" t="s">
        <v>20071</v>
      </c>
      <c r="I4825" s="4">
        <v>84.1689699074074</v>
      </c>
      <c r="J4825" s="1">
        <v>799.63</v>
      </c>
      <c r="K4825" s="1">
        <v>126.34</v>
      </c>
      <c r="M4825" s="10">
        <f t="array" ref="M4825">_xlfn.XLOOKUP(A4825,subscriptions!B4825:B10004,subscriptions!D4825:D10004)</f>
        <v>80</v>
      </c>
      <c r="N4825" s="10">
        <f t="array" ref="N4825">_xlfn.XLOOKUP(A4825,subscriptions!B4825:B10004,subscriptions!G4825:G10004)</f>
        <v>0</v>
      </c>
      <c r="O4825" s="10">
        <v>80.0</v>
      </c>
      <c r="P4825" s="10" t="str">
        <f t="array" ref="P4825">_xlfn.XLOOKUP(A4825,subscriptions!B4825:B10004,subscriptions!C4825:C10004)</f>
        <v>Roam</v>
      </c>
      <c r="Q4825" s="10" t="s">
        <v>173</v>
      </c>
      <c r="R4825" s="10" t="s">
        <v>148</v>
      </c>
      <c r="S4825" s="10" t="s">
        <v>1504</v>
      </c>
    </row>
    <row r="4826">
      <c r="A4826" s="1" t="s">
        <v>6193</v>
      </c>
      <c r="B4826" s="1" t="s">
        <v>700</v>
      </c>
      <c r="C4826" s="1" t="s">
        <v>734</v>
      </c>
      <c r="D4826" s="1" t="s">
        <v>153</v>
      </c>
      <c r="E4826" s="1" t="s">
        <v>239</v>
      </c>
      <c r="F4826" s="1" t="s">
        <v>2267</v>
      </c>
      <c r="G4826" s="1" t="s">
        <v>20072</v>
      </c>
      <c r="H4826" s="1" t="s">
        <v>20073</v>
      </c>
      <c r="I4826" s="4">
        <v>84.33695601851852</v>
      </c>
      <c r="J4826" s="1">
        <v>1229.72</v>
      </c>
      <c r="K4826" s="1">
        <v>138.27</v>
      </c>
      <c r="M4826" s="10">
        <f t="array" ref="M4826">_xlfn.XLOOKUP(A4826,subscriptions!B4826:B10004,subscriptions!D4826:D10004)</f>
        <v>250</v>
      </c>
      <c r="N4826" s="10">
        <f t="array" ref="N4826">_xlfn.XLOOKUP(A4826,subscriptions!B4826:B10004,subscriptions!G4826:G10004)</f>
        <v>5</v>
      </c>
      <c r="O4826" s="10">
        <v>237.5</v>
      </c>
      <c r="P4826" s="10" t="str">
        <f t="array" ref="P4826">_xlfn.XLOOKUP(A4826,subscriptions!B4826:B10004,subscriptions!C4826:C10004)</f>
        <v>Business</v>
      </c>
      <c r="Q4826" s="10" t="s">
        <v>194</v>
      </c>
      <c r="R4826" s="10" t="s">
        <v>129</v>
      </c>
      <c r="S4826" s="10" t="s">
        <v>968</v>
      </c>
    </row>
    <row r="4827">
      <c r="A4827" s="1" t="s">
        <v>6194</v>
      </c>
      <c r="B4827" s="1" t="s">
        <v>1099</v>
      </c>
      <c r="C4827" s="1" t="s">
        <v>237</v>
      </c>
      <c r="D4827" s="1" t="s">
        <v>153</v>
      </c>
      <c r="E4827" s="1" t="s">
        <v>111</v>
      </c>
      <c r="F4827" s="1" t="s">
        <v>1362</v>
      </c>
      <c r="G4827" s="1" t="s">
        <v>20074</v>
      </c>
      <c r="H4827" s="1" t="s">
        <v>20075</v>
      </c>
      <c r="I4827" s="4">
        <v>84.34030092592593</v>
      </c>
      <c r="J4827" s="1">
        <v>311.32</v>
      </c>
      <c r="K4827" s="1">
        <v>81.52</v>
      </c>
      <c r="M4827" s="10">
        <f t="array" ref="M4827">_xlfn.XLOOKUP(A4827,subscriptions!B4827:B10004,subscriptions!D4827:D10004)</f>
        <v>120</v>
      </c>
      <c r="N4827" s="10">
        <f t="array" ref="N4827">_xlfn.XLOOKUP(A4827,subscriptions!B4827:B10004,subscriptions!G4827:G10004)</f>
        <v>10</v>
      </c>
      <c r="O4827" s="10">
        <v>108.0</v>
      </c>
      <c r="P4827" s="10" t="str">
        <f t="array" ref="P4827">_xlfn.XLOOKUP(A4827,subscriptions!B4827:B10004,subscriptions!C4827:C10004)</f>
        <v>Residential</v>
      </c>
      <c r="Q4827" s="10" t="s">
        <v>128</v>
      </c>
      <c r="R4827" s="10" t="s">
        <v>212</v>
      </c>
      <c r="S4827" s="10" t="s">
        <v>616</v>
      </c>
    </row>
    <row r="4828">
      <c r="A4828" s="1" t="s">
        <v>6195</v>
      </c>
      <c r="B4828" s="1" t="s">
        <v>1444</v>
      </c>
      <c r="C4828" s="1" t="s">
        <v>764</v>
      </c>
      <c r="D4828" s="1" t="s">
        <v>27</v>
      </c>
      <c r="E4828" s="1" t="s">
        <v>714</v>
      </c>
      <c r="F4828" s="1" t="s">
        <v>2562</v>
      </c>
      <c r="G4828" s="1" t="s">
        <v>20076</v>
      </c>
      <c r="H4828" s="1" t="s">
        <v>20077</v>
      </c>
      <c r="I4828" s="4">
        <v>84.38214120370371</v>
      </c>
      <c r="J4828" s="1">
        <v>1812.82</v>
      </c>
      <c r="K4828" s="1">
        <v>243.53</v>
      </c>
      <c r="M4828" s="10">
        <f t="array" ref="M4828">_xlfn.XLOOKUP(A4828,subscriptions!B4828:B10004,subscriptions!D4828:D10004)</f>
        <v>120</v>
      </c>
      <c r="N4828" s="10">
        <f t="array" ref="N4828">_xlfn.XLOOKUP(A4828,subscriptions!B4828:B10004,subscriptions!G4828:G10004)</f>
        <v>20</v>
      </c>
      <c r="O4828" s="10">
        <v>96.0</v>
      </c>
      <c r="P4828" s="10" t="str">
        <f t="array" ref="P4828">_xlfn.XLOOKUP(A4828,subscriptions!B4828:B10004,subscriptions!C4828:C10004)</f>
        <v>Residential</v>
      </c>
      <c r="Q4828" s="10" t="s">
        <v>128</v>
      </c>
      <c r="R4828" s="10" t="s">
        <v>148</v>
      </c>
      <c r="S4828" s="10" t="s">
        <v>293</v>
      </c>
    </row>
    <row r="4829">
      <c r="A4829" s="1" t="s">
        <v>6196</v>
      </c>
      <c r="B4829" s="1" t="s">
        <v>1527</v>
      </c>
      <c r="C4829" s="1" t="s">
        <v>218</v>
      </c>
      <c r="D4829" s="1" t="s">
        <v>153</v>
      </c>
      <c r="E4829" s="1" t="s">
        <v>179</v>
      </c>
      <c r="F4829" s="1" t="s">
        <v>773</v>
      </c>
      <c r="G4829" s="1" t="s">
        <v>20078</v>
      </c>
      <c r="H4829" s="1" t="s">
        <v>20079</v>
      </c>
      <c r="I4829" s="4">
        <v>84.38355324074074</v>
      </c>
      <c r="J4829" s="1">
        <v>325.1</v>
      </c>
      <c r="K4829" s="1">
        <v>81.32</v>
      </c>
      <c r="L4829" s="1">
        <v>100.0</v>
      </c>
      <c r="M4829" s="10">
        <f t="array" ref="M4829">_xlfn.XLOOKUP(A4829,subscriptions!B4829:B10004,subscriptions!D4829:D10004)</f>
        <v>120</v>
      </c>
      <c r="N4829" s="10">
        <f t="array" ref="N4829">_xlfn.XLOOKUP(A4829,subscriptions!B4829:B10004,subscriptions!G4829:G10004)</f>
        <v>0</v>
      </c>
      <c r="O4829" s="10">
        <v>120.0</v>
      </c>
      <c r="P4829" s="10" t="str">
        <f t="array" ref="P4829">_xlfn.XLOOKUP(A4829,subscriptions!B4829:B10004,subscriptions!C4829:C10004)</f>
        <v>Residential</v>
      </c>
      <c r="Q4829" s="10" t="s">
        <v>173</v>
      </c>
      <c r="R4829" s="10" t="s">
        <v>212</v>
      </c>
      <c r="S4829" s="10" t="s">
        <v>882</v>
      </c>
    </row>
    <row r="4830">
      <c r="A4830" s="1" t="s">
        <v>6197</v>
      </c>
      <c r="B4830" s="1" t="s">
        <v>1414</v>
      </c>
      <c r="C4830" s="1" t="s">
        <v>237</v>
      </c>
      <c r="D4830" s="1" t="s">
        <v>27</v>
      </c>
      <c r="E4830" s="1" t="s">
        <v>239</v>
      </c>
      <c r="F4830" s="1" t="s">
        <v>240</v>
      </c>
      <c r="G4830" s="1" t="s">
        <v>20080</v>
      </c>
      <c r="H4830" s="1" t="s">
        <v>20081</v>
      </c>
      <c r="I4830" s="4">
        <v>84.25508101851852</v>
      </c>
      <c r="J4830" s="1">
        <v>607.27</v>
      </c>
      <c r="K4830" s="1">
        <v>63.71</v>
      </c>
      <c r="M4830" s="10">
        <f t="array" ref="M4830">_xlfn.XLOOKUP(A4830,subscriptions!B4830:B10004,subscriptions!D4830:D10004)</f>
        <v>250</v>
      </c>
      <c r="N4830" s="10">
        <f t="array" ref="N4830">_xlfn.XLOOKUP(A4830,subscriptions!B4830:B10004,subscriptions!G4830:G10004)</f>
        <v>5</v>
      </c>
      <c r="O4830" s="10">
        <v>237.5</v>
      </c>
      <c r="P4830" s="10" t="str">
        <f t="array" ref="P4830">_xlfn.XLOOKUP(A4830,subscriptions!B4830:B10004,subscriptions!C4830:C10004)</f>
        <v>Business</v>
      </c>
      <c r="Q4830" s="10" t="s">
        <v>194</v>
      </c>
      <c r="R4830" s="10" t="s">
        <v>129</v>
      </c>
      <c r="S4830" s="10" t="s">
        <v>149</v>
      </c>
    </row>
    <row r="4831">
      <c r="A4831" s="1" t="s">
        <v>6198</v>
      </c>
      <c r="B4831" s="1" t="s">
        <v>772</v>
      </c>
      <c r="C4831" s="1" t="s">
        <v>218</v>
      </c>
      <c r="D4831" s="1" t="s">
        <v>153</v>
      </c>
      <c r="E4831" s="1" t="s">
        <v>179</v>
      </c>
      <c r="F4831" s="1" t="s">
        <v>1760</v>
      </c>
      <c r="G4831" s="1" t="s">
        <v>20082</v>
      </c>
      <c r="H4831" s="1" t="s">
        <v>20083</v>
      </c>
      <c r="I4831" s="4">
        <v>84.25501157407408</v>
      </c>
      <c r="J4831" s="1">
        <v>1099.79</v>
      </c>
      <c r="K4831" s="1">
        <v>157.91</v>
      </c>
      <c r="L4831" s="1">
        <v>100.0</v>
      </c>
      <c r="M4831" s="10">
        <f t="array" ref="M4831">_xlfn.XLOOKUP(A4831,subscriptions!B4831:B10004,subscriptions!D4831:D10004)</f>
        <v>120</v>
      </c>
      <c r="N4831" s="10">
        <f t="array" ref="N4831">_xlfn.XLOOKUP(A4831,subscriptions!B4831:B10004,subscriptions!G4831:G10004)</f>
        <v>10</v>
      </c>
      <c r="O4831" s="10">
        <v>108.0</v>
      </c>
      <c r="P4831" s="10" t="str">
        <f t="array" ref="P4831">_xlfn.XLOOKUP(A4831,subscriptions!B4831:B10004,subscriptions!C4831:C10004)</f>
        <v>Residential</v>
      </c>
      <c r="Q4831" s="10" t="s">
        <v>128</v>
      </c>
      <c r="R4831" s="10" t="s">
        <v>212</v>
      </c>
      <c r="S4831" s="10" t="s">
        <v>149</v>
      </c>
    </row>
    <row r="4832">
      <c r="A4832" s="1" t="s">
        <v>6199</v>
      </c>
      <c r="B4832" s="1" t="s">
        <v>295</v>
      </c>
      <c r="C4832" s="1" t="s">
        <v>1251</v>
      </c>
      <c r="D4832" s="1" t="s">
        <v>153</v>
      </c>
      <c r="E4832" s="1" t="s">
        <v>631</v>
      </c>
      <c r="F4832" s="1" t="s">
        <v>943</v>
      </c>
      <c r="G4832" s="1" t="s">
        <v>20084</v>
      </c>
      <c r="H4832" s="1" t="s">
        <v>20085</v>
      </c>
      <c r="I4832" s="4">
        <v>84.42096064814815</v>
      </c>
      <c r="J4832" s="1">
        <v>2437.7</v>
      </c>
      <c r="K4832" s="1">
        <v>385.98</v>
      </c>
      <c r="M4832" s="10">
        <f t="array" ref="M4832">_xlfn.XLOOKUP(A4832,subscriptions!B4832:B10004,subscriptions!D4832:D10004)</f>
        <v>80</v>
      </c>
      <c r="N4832" s="10">
        <f t="array" ref="N4832">_xlfn.XLOOKUP(A4832,subscriptions!B4832:B10004,subscriptions!G4832:G10004)</f>
        <v>20</v>
      </c>
      <c r="O4832" s="10">
        <v>64.0</v>
      </c>
      <c r="P4832" s="10" t="str">
        <f t="array" ref="P4832">_xlfn.XLOOKUP(A4832,subscriptions!B4832:B10004,subscriptions!C4832:C10004)</f>
        <v>Roam</v>
      </c>
      <c r="Q4832" s="10" t="s">
        <v>128</v>
      </c>
      <c r="R4832" s="10" t="s">
        <v>148</v>
      </c>
      <c r="S4832" s="10" t="s">
        <v>2152</v>
      </c>
    </row>
    <row r="4833">
      <c r="A4833" s="1" t="s">
        <v>6202</v>
      </c>
      <c r="B4833" s="1" t="s">
        <v>177</v>
      </c>
      <c r="C4833" s="1" t="s">
        <v>237</v>
      </c>
      <c r="D4833" s="1" t="s">
        <v>153</v>
      </c>
      <c r="E4833" s="1" t="s">
        <v>111</v>
      </c>
      <c r="F4833" s="1" t="s">
        <v>1855</v>
      </c>
      <c r="G4833" s="1" t="s">
        <v>20086</v>
      </c>
      <c r="H4833" s="1" t="s">
        <v>20087</v>
      </c>
      <c r="I4833" s="4">
        <v>84.21337962962963</v>
      </c>
      <c r="J4833" s="1">
        <v>2067.55</v>
      </c>
      <c r="K4833" s="1">
        <v>297.8</v>
      </c>
      <c r="M4833" s="10">
        <f t="array" ref="M4833">_xlfn.XLOOKUP(A4833,subscriptions!B4833:B10004,subscriptions!D4833:D10004)</f>
        <v>120</v>
      </c>
      <c r="N4833" s="10">
        <f t="array" ref="N4833">_xlfn.XLOOKUP(A4833,subscriptions!B4833:B10004,subscriptions!G4833:G10004)</f>
        <v>0</v>
      </c>
      <c r="O4833" s="10">
        <v>120.0</v>
      </c>
      <c r="P4833" s="10" t="str">
        <f t="array" ref="P4833">_xlfn.XLOOKUP(A4833,subscriptions!B4833:B10004,subscriptions!C4833:C10004)</f>
        <v>Residential</v>
      </c>
      <c r="Q4833" s="10" t="s">
        <v>173</v>
      </c>
      <c r="R4833" s="10" t="s">
        <v>212</v>
      </c>
      <c r="S4833" s="10" t="s">
        <v>1915</v>
      </c>
    </row>
    <row r="4834">
      <c r="A4834" s="1" t="s">
        <v>6203</v>
      </c>
      <c r="B4834" s="1" t="s">
        <v>2521</v>
      </c>
      <c r="C4834" s="1" t="s">
        <v>509</v>
      </c>
      <c r="D4834" s="1" t="s">
        <v>153</v>
      </c>
      <c r="E4834" s="1" t="s">
        <v>111</v>
      </c>
      <c r="F4834" s="1" t="s">
        <v>1906</v>
      </c>
      <c r="G4834" s="1" t="s">
        <v>20088</v>
      </c>
      <c r="H4834" s="1" t="s">
        <v>20089</v>
      </c>
      <c r="I4834" s="4">
        <v>84.3377199074074</v>
      </c>
      <c r="J4834" s="1">
        <v>1605.72</v>
      </c>
      <c r="K4834" s="1">
        <v>346.66</v>
      </c>
      <c r="M4834" s="10">
        <f t="array" ref="M4834">_xlfn.XLOOKUP(A4834,subscriptions!B4834:B10004,subscriptions!D4834:D10004)</f>
        <v>120</v>
      </c>
      <c r="N4834" s="10">
        <f t="array" ref="N4834">_xlfn.XLOOKUP(A4834,subscriptions!B4834:B10004,subscriptions!G4834:G10004)</f>
        <v>5</v>
      </c>
      <c r="O4834" s="10">
        <v>114.0</v>
      </c>
      <c r="P4834" s="10" t="str">
        <f t="array" ref="P4834">_xlfn.XLOOKUP(A4834,subscriptions!B4834:B10004,subscriptions!C4834:C10004)</f>
        <v>Residential</v>
      </c>
      <c r="Q4834" s="10" t="s">
        <v>194</v>
      </c>
      <c r="R4834" s="10" t="s">
        <v>212</v>
      </c>
      <c r="S4834" s="10" t="s">
        <v>1961</v>
      </c>
    </row>
    <row r="4835">
      <c r="A4835" s="1" t="s">
        <v>6204</v>
      </c>
      <c r="B4835" s="1" t="s">
        <v>1387</v>
      </c>
      <c r="C4835" s="1" t="s">
        <v>152</v>
      </c>
      <c r="D4835" s="1" t="s">
        <v>27</v>
      </c>
      <c r="E4835" s="1" t="s">
        <v>179</v>
      </c>
      <c r="F4835" s="1" t="s">
        <v>901</v>
      </c>
      <c r="G4835" s="1" t="s">
        <v>20090</v>
      </c>
      <c r="H4835" s="1" t="s">
        <v>20091</v>
      </c>
      <c r="I4835" s="4">
        <v>84.29244212962963</v>
      </c>
      <c r="J4835" s="1">
        <v>304.0</v>
      </c>
      <c r="K4835" s="1">
        <v>30.44</v>
      </c>
      <c r="L4835" s="1">
        <v>100.0</v>
      </c>
      <c r="M4835" s="10">
        <f t="array" ref="M4835">_xlfn.XLOOKUP(A4835,subscriptions!B4835:B10004,subscriptions!D4835:D10004)</f>
        <v>120</v>
      </c>
      <c r="N4835" s="10">
        <f t="array" ref="N4835">_xlfn.XLOOKUP(A4835,subscriptions!B4835:B10004,subscriptions!G4835:G10004)</f>
        <v>10</v>
      </c>
      <c r="O4835" s="10">
        <v>108.0</v>
      </c>
      <c r="P4835" s="10" t="str">
        <f t="array" ref="P4835">_xlfn.XLOOKUP(A4835,subscriptions!B4835:B10004,subscriptions!C4835:C10004)</f>
        <v>Residential</v>
      </c>
      <c r="Q4835" s="10" t="s">
        <v>128</v>
      </c>
      <c r="R4835" s="10" t="s">
        <v>212</v>
      </c>
      <c r="S4835" s="10" t="s">
        <v>587</v>
      </c>
    </row>
    <row r="4836">
      <c r="A4836" s="1" t="s">
        <v>6205</v>
      </c>
      <c r="B4836" s="1" t="s">
        <v>2096</v>
      </c>
      <c r="C4836" s="1" t="s">
        <v>330</v>
      </c>
      <c r="D4836" s="1" t="s">
        <v>27</v>
      </c>
      <c r="E4836" s="1" t="s">
        <v>332</v>
      </c>
      <c r="F4836" s="1" t="s">
        <v>333</v>
      </c>
      <c r="G4836" s="1" t="s">
        <v>20092</v>
      </c>
      <c r="H4836" s="1" t="s">
        <v>20093</v>
      </c>
      <c r="I4836" s="4">
        <v>84.25212962962964</v>
      </c>
      <c r="J4836" s="1">
        <v>1237.94</v>
      </c>
      <c r="K4836" s="1">
        <v>154.18</v>
      </c>
      <c r="M4836" s="10">
        <f t="array" ref="M4836">_xlfn.XLOOKUP(A4836,subscriptions!B4836:B10004,subscriptions!D4836:D10004)</f>
        <v>120</v>
      </c>
      <c r="N4836" s="10">
        <f t="array" ref="N4836">_xlfn.XLOOKUP(A4836,subscriptions!B4836:B10004,subscriptions!G4836:G10004)</f>
        <v>20</v>
      </c>
      <c r="O4836" s="10">
        <v>96.0</v>
      </c>
      <c r="P4836" s="10" t="str">
        <f t="array" ref="P4836">_xlfn.XLOOKUP(A4836,subscriptions!B4836:B10004,subscriptions!C4836:C10004)</f>
        <v>Residential</v>
      </c>
      <c r="Q4836" s="10" t="s">
        <v>128</v>
      </c>
      <c r="R4836" s="10" t="s">
        <v>148</v>
      </c>
      <c r="S4836" s="10" t="s">
        <v>1008</v>
      </c>
    </row>
    <row r="4837">
      <c r="A4837" s="1" t="s">
        <v>6206</v>
      </c>
      <c r="B4837" s="1" t="s">
        <v>312</v>
      </c>
      <c r="C4837" s="1" t="s">
        <v>3912</v>
      </c>
      <c r="D4837" s="1" t="s">
        <v>153</v>
      </c>
      <c r="E4837" s="1" t="s">
        <v>28</v>
      </c>
      <c r="F4837" s="1" t="s">
        <v>687</v>
      </c>
      <c r="G4837" s="1" t="s">
        <v>20094</v>
      </c>
      <c r="H4837" s="1" t="s">
        <v>20095</v>
      </c>
      <c r="I4837" s="4">
        <v>84.29524305555556</v>
      </c>
      <c r="J4837" s="1">
        <v>187.26</v>
      </c>
      <c r="K4837" s="1">
        <v>55.35</v>
      </c>
      <c r="M4837" s="10">
        <f t="array" ref="M4837">_xlfn.XLOOKUP(A4837,subscriptions!B4837:B10004,subscriptions!D4837:D10004)</f>
        <v>250</v>
      </c>
      <c r="N4837" s="10">
        <f t="array" ref="N4837">_xlfn.XLOOKUP(A4837,subscriptions!B4837:B10004,subscriptions!G4837:G10004)</f>
        <v>0</v>
      </c>
      <c r="O4837" s="10">
        <v>250.0</v>
      </c>
      <c r="P4837" s="10" t="str">
        <f t="array" ref="P4837">_xlfn.XLOOKUP(A4837,subscriptions!B4837:B10004,subscriptions!C4837:C10004)</f>
        <v>Business</v>
      </c>
      <c r="Q4837" s="10" t="s">
        <v>173</v>
      </c>
      <c r="R4837" s="10" t="s">
        <v>129</v>
      </c>
      <c r="S4837" s="10" t="s">
        <v>1026</v>
      </c>
    </row>
    <row r="4838">
      <c r="A4838" s="1" t="s">
        <v>6207</v>
      </c>
      <c r="B4838" s="1" t="s">
        <v>439</v>
      </c>
      <c r="C4838" s="1" t="s">
        <v>391</v>
      </c>
      <c r="D4838" s="1" t="s">
        <v>153</v>
      </c>
      <c r="E4838" s="1" t="s">
        <v>111</v>
      </c>
      <c r="F4838" s="1" t="s">
        <v>1362</v>
      </c>
      <c r="G4838" s="1" t="s">
        <v>20096</v>
      </c>
      <c r="H4838" s="1" t="s">
        <v>20097</v>
      </c>
      <c r="I4838" s="4">
        <v>84.25707175925926</v>
      </c>
      <c r="J4838" s="1">
        <v>760.69</v>
      </c>
      <c r="K4838" s="1">
        <v>141.38</v>
      </c>
      <c r="M4838" s="10">
        <f t="array" ref="M4838">_xlfn.XLOOKUP(A4838,subscriptions!B4838:B10004,subscriptions!D4838:D10004)</f>
        <v>120</v>
      </c>
      <c r="N4838" s="10">
        <f t="array" ref="N4838">_xlfn.XLOOKUP(A4838,subscriptions!B4838:B10004,subscriptions!G4838:G10004)</f>
        <v>5</v>
      </c>
      <c r="O4838" s="10">
        <v>114.0</v>
      </c>
      <c r="P4838" s="10" t="str">
        <f t="array" ref="P4838">_xlfn.XLOOKUP(A4838,subscriptions!B4838:B10004,subscriptions!C4838:C10004)</f>
        <v>Residential</v>
      </c>
      <c r="Q4838" s="10" t="s">
        <v>194</v>
      </c>
      <c r="R4838" s="10" t="s">
        <v>212</v>
      </c>
      <c r="S4838" s="10" t="s">
        <v>175</v>
      </c>
    </row>
    <row r="4839">
      <c r="A4839" s="1" t="s">
        <v>6208</v>
      </c>
      <c r="B4839" s="1" t="s">
        <v>772</v>
      </c>
      <c r="C4839" s="1" t="s">
        <v>261</v>
      </c>
      <c r="D4839" s="1" t="s">
        <v>153</v>
      </c>
      <c r="E4839" s="1" t="s">
        <v>332</v>
      </c>
      <c r="F4839" s="1" t="s">
        <v>2280</v>
      </c>
      <c r="G4839" s="1" t="s">
        <v>20098</v>
      </c>
      <c r="H4839" s="1" t="s">
        <v>20099</v>
      </c>
      <c r="I4839" s="4">
        <v>84.21630787037037</v>
      </c>
      <c r="J4839" s="1">
        <v>850.42</v>
      </c>
      <c r="K4839" s="1">
        <v>151.84</v>
      </c>
      <c r="M4839" s="10">
        <f t="array" ref="M4839">_xlfn.XLOOKUP(A4839,subscriptions!B4839:B10004,subscriptions!D4839:D10004)</f>
        <v>250</v>
      </c>
      <c r="N4839" s="10">
        <f t="array" ref="N4839">_xlfn.XLOOKUP(A4839,subscriptions!B4839:B10004,subscriptions!G4839:G10004)</f>
        <v>10</v>
      </c>
      <c r="O4839" s="10">
        <v>225.0</v>
      </c>
      <c r="P4839" s="10" t="str">
        <f t="array" ref="P4839">_xlfn.XLOOKUP(A4839,subscriptions!B4839:B10004,subscriptions!C4839:C10004)</f>
        <v>Business</v>
      </c>
      <c r="Q4839" s="10" t="s">
        <v>128</v>
      </c>
      <c r="R4839" s="10" t="s">
        <v>129</v>
      </c>
      <c r="S4839" s="10" t="s">
        <v>2596</v>
      </c>
    </row>
    <row r="4840">
      <c r="A4840" s="1" t="s">
        <v>6209</v>
      </c>
      <c r="B4840" s="1" t="s">
        <v>1527</v>
      </c>
      <c r="C4840" s="1" t="s">
        <v>456</v>
      </c>
      <c r="D4840" s="1" t="s">
        <v>153</v>
      </c>
      <c r="E4840" s="1" t="s">
        <v>714</v>
      </c>
      <c r="F4840" s="1" t="s">
        <v>3326</v>
      </c>
      <c r="G4840" s="1" t="s">
        <v>20100</v>
      </c>
      <c r="H4840" s="1" t="s">
        <v>20101</v>
      </c>
      <c r="I4840" s="4">
        <v>84.16747685185184</v>
      </c>
      <c r="J4840" s="1">
        <v>110.94</v>
      </c>
      <c r="K4840" s="1">
        <v>37.73</v>
      </c>
      <c r="M4840" s="10">
        <f t="array" ref="M4840">_xlfn.XLOOKUP(A4840,subscriptions!B4840:B10004,subscriptions!D4840:D10004)</f>
        <v>120</v>
      </c>
      <c r="N4840" s="10">
        <f t="array" ref="N4840">_xlfn.XLOOKUP(A4840,subscriptions!B4840:B10004,subscriptions!G4840:G10004)</f>
        <v>20</v>
      </c>
      <c r="O4840" s="10">
        <v>96.0</v>
      </c>
      <c r="P4840" s="10" t="str">
        <f t="array" ref="P4840">_xlfn.XLOOKUP(A4840,subscriptions!B4840:B10004,subscriptions!C4840:C10004)</f>
        <v>Residential</v>
      </c>
      <c r="Q4840" s="10" t="s">
        <v>128</v>
      </c>
      <c r="R4840" s="10" t="s">
        <v>148</v>
      </c>
      <c r="S4840" s="10" t="s">
        <v>1412</v>
      </c>
    </row>
    <row r="4841">
      <c r="A4841" s="1" t="s">
        <v>6210</v>
      </c>
      <c r="B4841" s="1" t="s">
        <v>389</v>
      </c>
      <c r="C4841" s="1" t="s">
        <v>1973</v>
      </c>
      <c r="D4841" s="1" t="s">
        <v>27</v>
      </c>
      <c r="E4841" s="1" t="s">
        <v>262</v>
      </c>
      <c r="F4841" s="1" t="s">
        <v>4344</v>
      </c>
      <c r="G4841" s="1" t="s">
        <v>20102</v>
      </c>
      <c r="H4841" s="1" t="s">
        <v>20103</v>
      </c>
      <c r="I4841" s="4">
        <v>84.2119212962963</v>
      </c>
      <c r="J4841" s="1">
        <v>530.28</v>
      </c>
      <c r="K4841" s="1">
        <v>106.02</v>
      </c>
      <c r="M4841" s="10">
        <f t="array" ref="M4841">_xlfn.XLOOKUP(A4841,subscriptions!B4841:B10004,subscriptions!D4841:D10004)</f>
        <v>80</v>
      </c>
      <c r="N4841" s="10">
        <f t="array" ref="N4841">_xlfn.XLOOKUP(A4841,subscriptions!B4841:B10004,subscriptions!G4841:G10004)</f>
        <v>0</v>
      </c>
      <c r="O4841" s="10">
        <v>80.0</v>
      </c>
      <c r="P4841" s="10" t="str">
        <f t="array" ref="P4841">_xlfn.XLOOKUP(A4841,subscriptions!B4841:B10004,subscriptions!C4841:C10004)</f>
        <v>Roam</v>
      </c>
      <c r="Q4841" s="10" t="s">
        <v>173</v>
      </c>
      <c r="R4841" s="10" t="s">
        <v>148</v>
      </c>
      <c r="S4841" s="10" t="s">
        <v>857</v>
      </c>
    </row>
    <row r="4842">
      <c r="A4842" s="1" t="s">
        <v>6211</v>
      </c>
      <c r="B4842" s="1" t="s">
        <v>1262</v>
      </c>
      <c r="C4842" s="1" t="s">
        <v>1876</v>
      </c>
      <c r="D4842" s="1" t="s">
        <v>27</v>
      </c>
      <c r="E4842" s="1" t="s">
        <v>219</v>
      </c>
      <c r="F4842" s="1" t="s">
        <v>1010</v>
      </c>
      <c r="G4842" s="1" t="s">
        <v>20104</v>
      </c>
      <c r="H4842" s="1" t="s">
        <v>20105</v>
      </c>
      <c r="I4842" s="4">
        <v>84.25627314814815</v>
      </c>
      <c r="J4842" s="1">
        <v>4723.45</v>
      </c>
      <c r="K4842" s="1">
        <v>889.34</v>
      </c>
      <c r="M4842" s="10">
        <f t="array" ref="M4842">_xlfn.XLOOKUP(A4842,subscriptions!B4842:B10004,subscriptions!D4842:D10004)</f>
        <v>120</v>
      </c>
      <c r="N4842" s="10">
        <f t="array" ref="N4842">_xlfn.XLOOKUP(A4842,subscriptions!B4842:B10004,subscriptions!G4842:G10004)</f>
        <v>5</v>
      </c>
      <c r="O4842" s="10">
        <v>114.0</v>
      </c>
      <c r="P4842" s="10" t="str">
        <f t="array" ref="P4842">_xlfn.XLOOKUP(A4842,subscriptions!B4842:B10004,subscriptions!C4842:C10004)</f>
        <v>Residential</v>
      </c>
      <c r="Q4842" s="10" t="s">
        <v>194</v>
      </c>
      <c r="R4842" s="10" t="s">
        <v>212</v>
      </c>
      <c r="S4842" s="10" t="s">
        <v>130</v>
      </c>
    </row>
    <row r="4843">
      <c r="A4843" s="1" t="s">
        <v>6212</v>
      </c>
      <c r="B4843" s="1" t="s">
        <v>1865</v>
      </c>
      <c r="C4843" s="1" t="s">
        <v>261</v>
      </c>
      <c r="D4843" s="1" t="s">
        <v>153</v>
      </c>
      <c r="E4843" s="1" t="s">
        <v>111</v>
      </c>
      <c r="F4843" s="1" t="s">
        <v>154</v>
      </c>
      <c r="G4843" s="1" t="s">
        <v>20106</v>
      </c>
      <c r="H4843" s="1" t="s">
        <v>20107</v>
      </c>
      <c r="I4843" s="4">
        <v>84.41835648148148</v>
      </c>
      <c r="J4843" s="1">
        <v>4656.74</v>
      </c>
      <c r="K4843" s="1">
        <v>782.99</v>
      </c>
      <c r="M4843" s="10">
        <f t="array" ref="M4843">_xlfn.XLOOKUP(A4843,subscriptions!B4843:B10004,subscriptions!D4843:D10004)</f>
        <v>50</v>
      </c>
      <c r="N4843" s="10">
        <f t="array" ref="N4843">_xlfn.XLOOKUP(A4843,subscriptions!B4843:B10004,subscriptions!G4843:G10004)</f>
        <v>10</v>
      </c>
      <c r="O4843" s="10">
        <v>45.0</v>
      </c>
      <c r="P4843" s="10" t="str">
        <f t="array" ref="P4843">_xlfn.XLOOKUP(A4843,subscriptions!B4843:B10004,subscriptions!C4843:C10004)</f>
        <v>Mini</v>
      </c>
      <c r="Q4843" s="10" t="s">
        <v>128</v>
      </c>
      <c r="R4843" s="10" t="s">
        <v>148</v>
      </c>
      <c r="S4843" s="10" t="s">
        <v>3020</v>
      </c>
    </row>
    <row r="4844">
      <c r="A4844" s="1" t="s">
        <v>6215</v>
      </c>
      <c r="B4844" s="1" t="s">
        <v>1972</v>
      </c>
      <c r="C4844" s="1" t="s">
        <v>920</v>
      </c>
      <c r="D4844" s="1" t="s">
        <v>27</v>
      </c>
      <c r="E4844" s="1" t="s">
        <v>332</v>
      </c>
      <c r="F4844" s="1" t="s">
        <v>788</v>
      </c>
      <c r="G4844" s="1" t="s">
        <v>20108</v>
      </c>
      <c r="H4844" s="1" t="s">
        <v>20109</v>
      </c>
      <c r="I4844" s="4">
        <v>84.37791666666666</v>
      </c>
      <c r="J4844" s="1">
        <v>701.55</v>
      </c>
      <c r="K4844" s="1">
        <v>180.38</v>
      </c>
      <c r="M4844" s="10">
        <f t="array" ref="M4844">_xlfn.XLOOKUP(A4844,subscriptions!B4844:B10004,subscriptions!D4844:D10004)</f>
        <v>50</v>
      </c>
      <c r="N4844" s="10">
        <f t="array" ref="N4844">_xlfn.XLOOKUP(A4844,subscriptions!B4844:B10004,subscriptions!G4844:G10004)</f>
        <v>20</v>
      </c>
      <c r="O4844" s="10">
        <v>40.0</v>
      </c>
      <c r="P4844" s="10" t="str">
        <f t="array" ref="P4844">_xlfn.XLOOKUP(A4844,subscriptions!B4844:B10004,subscriptions!C4844:C10004)</f>
        <v>Mini</v>
      </c>
      <c r="Q4844" s="10" t="s">
        <v>128</v>
      </c>
      <c r="R4844" s="10" t="s">
        <v>148</v>
      </c>
      <c r="S4844" s="10" t="s">
        <v>1302</v>
      </c>
    </row>
    <row r="4845">
      <c r="A4845" s="1" t="s">
        <v>6216</v>
      </c>
      <c r="B4845" s="1" t="s">
        <v>2096</v>
      </c>
      <c r="C4845" s="1" t="s">
        <v>178</v>
      </c>
      <c r="D4845" s="1" t="s">
        <v>27</v>
      </c>
      <c r="E4845" s="1" t="s">
        <v>631</v>
      </c>
      <c r="F4845" s="1" t="s">
        <v>1318</v>
      </c>
      <c r="G4845" s="1" t="s">
        <v>20110</v>
      </c>
      <c r="H4845" s="1" t="s">
        <v>20111</v>
      </c>
      <c r="I4845" s="4">
        <v>84.21137731481481</v>
      </c>
      <c r="J4845" s="1">
        <v>116.08</v>
      </c>
      <c r="K4845" s="1">
        <v>26.87</v>
      </c>
      <c r="M4845" s="10">
        <f t="array" ref="M4845">_xlfn.XLOOKUP(A4845,subscriptions!B4845:B10004,subscriptions!D4845:D10004)</f>
        <v>120</v>
      </c>
      <c r="N4845" s="10">
        <f t="array" ref="N4845">_xlfn.XLOOKUP(A4845,subscriptions!B4845:B10004,subscriptions!G4845:G10004)</f>
        <v>0</v>
      </c>
      <c r="O4845" s="10">
        <v>120.0</v>
      </c>
      <c r="P4845" s="10" t="str">
        <f t="array" ref="P4845">_xlfn.XLOOKUP(A4845,subscriptions!B4845:B10004,subscriptions!C4845:C10004)</f>
        <v>Residential</v>
      </c>
      <c r="Q4845" s="10" t="s">
        <v>173</v>
      </c>
      <c r="R4845" s="10" t="s">
        <v>212</v>
      </c>
      <c r="S4845" s="10" t="s">
        <v>438</v>
      </c>
    </row>
    <row r="4846">
      <c r="A4846" s="1" t="s">
        <v>6217</v>
      </c>
      <c r="B4846" s="1" t="s">
        <v>455</v>
      </c>
      <c r="C4846" s="1" t="s">
        <v>198</v>
      </c>
      <c r="D4846" s="1" t="s">
        <v>27</v>
      </c>
      <c r="E4846" s="1" t="s">
        <v>219</v>
      </c>
      <c r="F4846" s="1" t="s">
        <v>458</v>
      </c>
      <c r="G4846" s="1" t="s">
        <v>20112</v>
      </c>
      <c r="H4846" s="1" t="s">
        <v>20113</v>
      </c>
      <c r="I4846" s="4">
        <v>84.33767361111111</v>
      </c>
      <c r="J4846" s="1">
        <v>346.02</v>
      </c>
      <c r="K4846" s="1">
        <v>31.86</v>
      </c>
      <c r="M4846" s="10">
        <f t="array" ref="M4846">_xlfn.XLOOKUP(A4846,subscriptions!B4846:B10004,subscriptions!D4846:D10004)</f>
        <v>120</v>
      </c>
      <c r="N4846" s="10">
        <f t="array" ref="N4846">_xlfn.XLOOKUP(A4846,subscriptions!B4846:B10004,subscriptions!G4846:G10004)</f>
        <v>5</v>
      </c>
      <c r="O4846" s="10">
        <v>114.0</v>
      </c>
      <c r="P4846" s="10" t="str">
        <f t="array" ref="P4846">_xlfn.XLOOKUP(A4846,subscriptions!B4846:B10004,subscriptions!C4846:C10004)</f>
        <v>Residential</v>
      </c>
      <c r="Q4846" s="10" t="s">
        <v>194</v>
      </c>
      <c r="R4846" s="10" t="s">
        <v>212</v>
      </c>
      <c r="S4846" s="10" t="s">
        <v>1961</v>
      </c>
    </row>
    <row r="4847">
      <c r="A4847" s="1" t="s">
        <v>6218</v>
      </c>
      <c r="B4847" s="1" t="s">
        <v>870</v>
      </c>
      <c r="C4847" s="1" t="s">
        <v>1492</v>
      </c>
      <c r="D4847" s="1" t="s">
        <v>153</v>
      </c>
      <c r="E4847" s="1" t="s">
        <v>219</v>
      </c>
      <c r="F4847" s="1" t="s">
        <v>1010</v>
      </c>
      <c r="G4847" s="1" t="s">
        <v>20114</v>
      </c>
      <c r="H4847" s="1" t="s">
        <v>20115</v>
      </c>
      <c r="I4847" s="4">
        <v>84.38064814814815</v>
      </c>
      <c r="J4847" s="1">
        <v>796.91</v>
      </c>
      <c r="K4847" s="1">
        <v>76.93</v>
      </c>
      <c r="M4847" s="10">
        <f t="array" ref="M4847">_xlfn.XLOOKUP(A4847,subscriptions!B4847:B10004,subscriptions!D4847:D10004)</f>
        <v>250</v>
      </c>
      <c r="N4847" s="10">
        <f t="array" ref="N4847">_xlfn.XLOOKUP(A4847,subscriptions!B4847:B10004,subscriptions!G4847:G10004)</f>
        <v>10</v>
      </c>
      <c r="O4847" s="10">
        <v>225.0</v>
      </c>
      <c r="P4847" s="10" t="str">
        <f t="array" ref="P4847">_xlfn.XLOOKUP(A4847,subscriptions!B4847:B10004,subscriptions!C4847:C10004)</f>
        <v>Business</v>
      </c>
      <c r="Q4847" s="10" t="s">
        <v>128</v>
      </c>
      <c r="R4847" s="10" t="s">
        <v>129</v>
      </c>
      <c r="S4847" s="10" t="s">
        <v>762</v>
      </c>
    </row>
    <row r="4848">
      <c r="A4848" s="1" t="s">
        <v>6219</v>
      </c>
      <c r="B4848" s="1" t="s">
        <v>573</v>
      </c>
      <c r="C4848" s="1" t="s">
        <v>178</v>
      </c>
      <c r="D4848" s="1" t="s">
        <v>27</v>
      </c>
      <c r="E4848" s="1" t="s">
        <v>28</v>
      </c>
      <c r="F4848" s="1" t="s">
        <v>2581</v>
      </c>
      <c r="G4848" s="1" t="s">
        <v>20116</v>
      </c>
      <c r="H4848" s="1" t="s">
        <v>20117</v>
      </c>
      <c r="I4848" s="4">
        <v>84.16832175925926</v>
      </c>
      <c r="J4848" s="1">
        <v>4478.43</v>
      </c>
      <c r="K4848" s="1">
        <v>799.07</v>
      </c>
      <c r="M4848" s="10">
        <f t="array" ref="M4848">_xlfn.XLOOKUP(A4848,subscriptions!B4848:B10004,subscriptions!D4848:D10004)</f>
        <v>250</v>
      </c>
      <c r="N4848" s="10">
        <f t="array" ref="N4848">_xlfn.XLOOKUP(A4848,subscriptions!B4848:B10004,subscriptions!G4848:G10004)</f>
        <v>20</v>
      </c>
      <c r="O4848" s="10">
        <v>200.0</v>
      </c>
      <c r="P4848" s="10" t="str">
        <f t="array" ref="P4848">_xlfn.XLOOKUP(A4848,subscriptions!B4848:B10004,subscriptions!C4848:C10004)</f>
        <v>Business</v>
      </c>
      <c r="Q4848" s="10" t="s">
        <v>128</v>
      </c>
      <c r="R4848" s="10" t="s">
        <v>129</v>
      </c>
      <c r="S4848" s="10" t="s">
        <v>1042</v>
      </c>
    </row>
    <row r="4849">
      <c r="A4849" s="1" t="s">
        <v>6220</v>
      </c>
      <c r="B4849" s="1" t="s">
        <v>1844</v>
      </c>
      <c r="C4849" s="1" t="s">
        <v>871</v>
      </c>
      <c r="D4849" s="1" t="s">
        <v>153</v>
      </c>
      <c r="E4849" s="1" t="s">
        <v>111</v>
      </c>
      <c r="F4849" s="1" t="s">
        <v>112</v>
      </c>
      <c r="G4849" s="1" t="s">
        <v>20118</v>
      </c>
      <c r="H4849" s="1" t="s">
        <v>20119</v>
      </c>
      <c r="I4849" s="4">
        <v>84.33828703703703</v>
      </c>
      <c r="J4849" s="1">
        <v>278.33</v>
      </c>
      <c r="K4849" s="1">
        <v>77.36</v>
      </c>
      <c r="M4849" s="10">
        <f t="array" ref="M4849">_xlfn.XLOOKUP(A4849,subscriptions!B4849:B10004,subscriptions!D4849:D10004)</f>
        <v>50</v>
      </c>
      <c r="N4849" s="10">
        <f t="array" ref="N4849">_xlfn.XLOOKUP(A4849,subscriptions!B4849:B10004,subscriptions!G4849:G10004)</f>
        <v>0</v>
      </c>
      <c r="O4849" s="10">
        <v>50.0</v>
      </c>
      <c r="P4849" s="10" t="str">
        <f t="array" ref="P4849">_xlfn.XLOOKUP(A4849,subscriptions!B4849:B10004,subscriptions!C4849:C10004)</f>
        <v>Mini</v>
      </c>
      <c r="Q4849" s="10" t="s">
        <v>173</v>
      </c>
      <c r="R4849" s="10" t="s">
        <v>148</v>
      </c>
      <c r="S4849" s="10" t="s">
        <v>2086</v>
      </c>
    </row>
    <row r="4850">
      <c r="A4850" s="1" t="s">
        <v>6221</v>
      </c>
      <c r="B4850" s="1" t="s">
        <v>1044</v>
      </c>
      <c r="C4850" s="1" t="s">
        <v>509</v>
      </c>
      <c r="D4850" s="1" t="s">
        <v>27</v>
      </c>
      <c r="E4850" s="1" t="s">
        <v>111</v>
      </c>
      <c r="F4850" s="1" t="s">
        <v>1906</v>
      </c>
      <c r="G4850" s="1" t="s">
        <v>20120</v>
      </c>
      <c r="H4850" s="1" t="s">
        <v>20121</v>
      </c>
      <c r="I4850" s="4">
        <v>84.25085648148148</v>
      </c>
      <c r="J4850" s="1">
        <v>2212.81</v>
      </c>
      <c r="K4850" s="1">
        <v>236.54</v>
      </c>
      <c r="M4850" s="10">
        <f t="array" ref="M4850">_xlfn.XLOOKUP(A4850,subscriptions!B4850:B10004,subscriptions!D4850:D10004)</f>
        <v>120</v>
      </c>
      <c r="N4850" s="10">
        <f t="array" ref="N4850">_xlfn.XLOOKUP(A4850,subscriptions!B4850:B10004,subscriptions!G4850:G10004)</f>
        <v>5</v>
      </c>
      <c r="O4850" s="10">
        <v>114.0</v>
      </c>
      <c r="P4850" s="10" t="str">
        <f t="array" ref="P4850">_xlfn.XLOOKUP(A4850,subscriptions!B4850:B10004,subscriptions!C4850:C10004)</f>
        <v>Residential</v>
      </c>
      <c r="Q4850" s="10" t="s">
        <v>194</v>
      </c>
      <c r="R4850" s="10" t="s">
        <v>212</v>
      </c>
      <c r="S4850" s="10" t="s">
        <v>1691</v>
      </c>
    </row>
    <row r="4851">
      <c r="A4851" s="1" t="s">
        <v>6222</v>
      </c>
      <c r="B4851" s="1" t="s">
        <v>329</v>
      </c>
      <c r="C4851" s="1" t="s">
        <v>110</v>
      </c>
      <c r="D4851" s="1" t="s">
        <v>27</v>
      </c>
      <c r="E4851" s="1" t="s">
        <v>111</v>
      </c>
      <c r="F4851" s="1" t="s">
        <v>1263</v>
      </c>
      <c r="G4851" s="1" t="s">
        <v>20122</v>
      </c>
      <c r="H4851" s="1" t="s">
        <v>20123</v>
      </c>
      <c r="I4851" s="4">
        <v>84.37883101851853</v>
      </c>
      <c r="J4851" s="1">
        <v>222.58</v>
      </c>
      <c r="K4851" s="1">
        <v>56.02</v>
      </c>
      <c r="M4851" s="10">
        <f t="array" ref="M4851">_xlfn.XLOOKUP(A4851,subscriptions!B4851:B10004,subscriptions!D4851:D10004)</f>
        <v>120</v>
      </c>
      <c r="N4851" s="10">
        <f t="array" ref="N4851">_xlfn.XLOOKUP(A4851,subscriptions!B4851:B10004,subscriptions!G4851:G10004)</f>
        <v>10</v>
      </c>
      <c r="O4851" s="10">
        <v>108.0</v>
      </c>
      <c r="P4851" s="10" t="str">
        <f t="array" ref="P4851">_xlfn.XLOOKUP(A4851,subscriptions!B4851:B10004,subscriptions!C4851:C10004)</f>
        <v>Residential</v>
      </c>
      <c r="Q4851" s="10" t="s">
        <v>128</v>
      </c>
      <c r="R4851" s="10" t="s">
        <v>212</v>
      </c>
      <c r="S4851" s="10" t="s">
        <v>1622</v>
      </c>
    </row>
    <row r="4852">
      <c r="A4852" s="1" t="s">
        <v>6223</v>
      </c>
      <c r="B4852" s="1" t="s">
        <v>919</v>
      </c>
      <c r="C4852" s="1" t="s">
        <v>237</v>
      </c>
      <c r="D4852" s="1" t="s">
        <v>27</v>
      </c>
      <c r="E4852" s="1" t="s">
        <v>111</v>
      </c>
      <c r="F4852" s="1" t="s">
        <v>135</v>
      </c>
      <c r="G4852" s="1" t="s">
        <v>20124</v>
      </c>
      <c r="H4852" s="1" t="s">
        <v>20125</v>
      </c>
      <c r="I4852" s="4">
        <v>84.20927083333333</v>
      </c>
      <c r="J4852" s="1">
        <v>6015.45</v>
      </c>
      <c r="K4852" s="1">
        <v>837.37</v>
      </c>
      <c r="M4852" s="10">
        <f t="array" ref="M4852">_xlfn.XLOOKUP(A4852,subscriptions!B4852:B10004,subscriptions!D4852:D10004)</f>
        <v>120</v>
      </c>
      <c r="N4852" s="10">
        <f t="array" ref="N4852">_xlfn.XLOOKUP(A4852,subscriptions!B4852:B10004,subscriptions!G4852:G10004)</f>
        <v>20</v>
      </c>
      <c r="O4852" s="10">
        <v>96.0</v>
      </c>
      <c r="P4852" s="10" t="str">
        <f t="array" ref="P4852">_xlfn.XLOOKUP(A4852,subscriptions!B4852:B10004,subscriptions!C4852:C10004)</f>
        <v>Residential</v>
      </c>
      <c r="Q4852" s="10" t="s">
        <v>128</v>
      </c>
      <c r="R4852" s="10" t="s">
        <v>148</v>
      </c>
      <c r="S4852" s="10" t="s">
        <v>1374</v>
      </c>
    </row>
    <row r="4853">
      <c r="A4853" s="1" t="s">
        <v>6224</v>
      </c>
      <c r="B4853" s="1" t="s">
        <v>1844</v>
      </c>
      <c r="C4853" s="1" t="s">
        <v>658</v>
      </c>
      <c r="D4853" s="1" t="s">
        <v>153</v>
      </c>
      <c r="E4853" s="1" t="s">
        <v>714</v>
      </c>
      <c r="F4853" s="1" t="s">
        <v>2171</v>
      </c>
      <c r="G4853" s="1" t="s">
        <v>20126</v>
      </c>
      <c r="H4853" s="1" t="s">
        <v>20127</v>
      </c>
      <c r="I4853" s="4">
        <v>84.2125462962963</v>
      </c>
      <c r="J4853" s="1">
        <v>770.97</v>
      </c>
      <c r="K4853" s="1">
        <v>134.13</v>
      </c>
      <c r="M4853" s="10">
        <f t="array" ref="M4853">_xlfn.XLOOKUP(A4853,subscriptions!B4853:B10004,subscriptions!D4853:D10004)</f>
        <v>120</v>
      </c>
      <c r="N4853" s="10">
        <f t="array" ref="N4853">_xlfn.XLOOKUP(A4853,subscriptions!B4853:B10004,subscriptions!G4853:G10004)</f>
        <v>0</v>
      </c>
      <c r="O4853" s="10">
        <v>120.0</v>
      </c>
      <c r="P4853" s="10" t="str">
        <f t="array" ref="P4853">_xlfn.XLOOKUP(A4853,subscriptions!B4853:B10004,subscriptions!C4853:C10004)</f>
        <v>Residential</v>
      </c>
      <c r="Q4853" s="10" t="s">
        <v>173</v>
      </c>
      <c r="R4853" s="10" t="s">
        <v>212</v>
      </c>
      <c r="S4853" s="10" t="s">
        <v>813</v>
      </c>
    </row>
    <row r="4854">
      <c r="A4854" s="1" t="s">
        <v>6227</v>
      </c>
      <c r="B4854" s="1" t="s">
        <v>700</v>
      </c>
      <c r="C4854" s="1" t="s">
        <v>456</v>
      </c>
      <c r="D4854" s="1" t="s">
        <v>153</v>
      </c>
      <c r="E4854" s="1" t="s">
        <v>280</v>
      </c>
      <c r="F4854" s="1" t="s">
        <v>873</v>
      </c>
      <c r="G4854" s="1" t="s">
        <v>20128</v>
      </c>
      <c r="H4854" s="1" t="s">
        <v>20129</v>
      </c>
      <c r="I4854" s="4">
        <v>84.25520833333333</v>
      </c>
      <c r="J4854" s="1">
        <v>2289.05</v>
      </c>
      <c r="K4854" s="1">
        <v>467.05</v>
      </c>
      <c r="M4854" s="10">
        <f t="array" ref="M4854">_xlfn.XLOOKUP(A4854,subscriptions!B4854:B10004,subscriptions!D4854:D10004)</f>
        <v>120</v>
      </c>
      <c r="N4854" s="10">
        <f t="array" ref="N4854">_xlfn.XLOOKUP(A4854,subscriptions!B4854:B10004,subscriptions!G4854:G10004)</f>
        <v>5</v>
      </c>
      <c r="O4854" s="10">
        <v>114.0</v>
      </c>
      <c r="P4854" s="10" t="str">
        <f t="array" ref="P4854">_xlfn.XLOOKUP(A4854,subscriptions!B4854:B10004,subscriptions!C4854:C10004)</f>
        <v>Residential</v>
      </c>
      <c r="Q4854" s="10" t="s">
        <v>194</v>
      </c>
      <c r="R4854" s="10" t="s">
        <v>212</v>
      </c>
      <c r="S4854" s="10" t="s">
        <v>149</v>
      </c>
    </row>
    <row r="4855">
      <c r="A4855" s="1" t="s">
        <v>6228</v>
      </c>
      <c r="B4855" s="1" t="s">
        <v>1844</v>
      </c>
      <c r="C4855" s="1" t="s">
        <v>658</v>
      </c>
      <c r="D4855" s="1" t="s">
        <v>153</v>
      </c>
      <c r="E4855" s="1" t="s">
        <v>219</v>
      </c>
      <c r="F4855" s="1" t="s">
        <v>971</v>
      </c>
      <c r="G4855" s="1" t="s">
        <v>20130</v>
      </c>
      <c r="H4855" s="1" t="s">
        <v>20131</v>
      </c>
      <c r="I4855" s="4">
        <v>84.2139699074074</v>
      </c>
      <c r="J4855" s="1">
        <v>679.17</v>
      </c>
      <c r="K4855" s="1">
        <v>166.82</v>
      </c>
      <c r="M4855" s="10">
        <f t="array" ref="M4855">_xlfn.XLOOKUP(A4855,subscriptions!B4855:B10004,subscriptions!D4855:D10004)</f>
        <v>120</v>
      </c>
      <c r="N4855" s="10">
        <f t="array" ref="N4855">_xlfn.XLOOKUP(A4855,subscriptions!B4855:B10004,subscriptions!G4855:G10004)</f>
        <v>10</v>
      </c>
      <c r="O4855" s="10">
        <v>108.0</v>
      </c>
      <c r="P4855" s="10" t="str">
        <f t="array" ref="P4855">_xlfn.XLOOKUP(A4855,subscriptions!B4855:B10004,subscriptions!C4855:C10004)</f>
        <v>Residential</v>
      </c>
      <c r="Q4855" s="10" t="s">
        <v>128</v>
      </c>
      <c r="R4855" s="10" t="s">
        <v>212</v>
      </c>
      <c r="S4855" s="10" t="s">
        <v>388</v>
      </c>
    </row>
    <row r="4856">
      <c r="A4856" s="1" t="s">
        <v>6229</v>
      </c>
      <c r="B4856" s="1" t="s">
        <v>1303</v>
      </c>
      <c r="C4856" s="1" t="s">
        <v>330</v>
      </c>
      <c r="D4856" s="1" t="s">
        <v>153</v>
      </c>
      <c r="E4856" s="1" t="s">
        <v>219</v>
      </c>
      <c r="F4856" s="1" t="s">
        <v>2446</v>
      </c>
      <c r="G4856" s="1" t="s">
        <v>20132</v>
      </c>
      <c r="H4856" s="1" t="s">
        <v>20133</v>
      </c>
      <c r="I4856" s="4">
        <v>84.38365740740741</v>
      </c>
      <c r="J4856" s="1">
        <v>1531.96</v>
      </c>
      <c r="K4856" s="1">
        <v>366.69</v>
      </c>
      <c r="M4856" s="10">
        <f t="array" ref="M4856">_xlfn.XLOOKUP(A4856,subscriptions!B4856:B10004,subscriptions!D4856:D10004)</f>
        <v>120</v>
      </c>
      <c r="N4856" s="10">
        <f t="array" ref="N4856">_xlfn.XLOOKUP(A4856,subscriptions!B4856:B10004,subscriptions!G4856:G10004)</f>
        <v>20</v>
      </c>
      <c r="O4856" s="10">
        <v>96.0</v>
      </c>
      <c r="P4856" s="10" t="str">
        <f t="array" ref="P4856">_xlfn.XLOOKUP(A4856,subscriptions!B4856:B10004,subscriptions!C4856:C10004)</f>
        <v>Residential</v>
      </c>
      <c r="Q4856" s="10" t="s">
        <v>128</v>
      </c>
      <c r="R4856" s="10" t="s">
        <v>148</v>
      </c>
      <c r="S4856" s="10" t="s">
        <v>882</v>
      </c>
    </row>
    <row r="4857">
      <c r="A4857" s="1" t="s">
        <v>6230</v>
      </c>
      <c r="B4857" s="1" t="s">
        <v>2018</v>
      </c>
      <c r="C4857" s="1" t="s">
        <v>330</v>
      </c>
      <c r="D4857" s="1" t="s">
        <v>27</v>
      </c>
      <c r="E4857" s="1" t="s">
        <v>631</v>
      </c>
      <c r="F4857" s="1" t="s">
        <v>1084</v>
      </c>
      <c r="G4857" s="1" t="s">
        <v>20134</v>
      </c>
      <c r="H4857" s="1" t="s">
        <v>20135</v>
      </c>
      <c r="I4857" s="4">
        <v>84.30024305555555</v>
      </c>
      <c r="J4857" s="1">
        <v>369.82</v>
      </c>
      <c r="K4857" s="1">
        <v>55.26</v>
      </c>
      <c r="M4857" s="10">
        <f t="array" ref="M4857">_xlfn.XLOOKUP(A4857,subscriptions!B4857:B10004,subscriptions!D4857:D10004)</f>
        <v>120</v>
      </c>
      <c r="N4857" s="10">
        <f t="array" ref="N4857">_xlfn.XLOOKUP(A4857,subscriptions!B4857:B10004,subscriptions!G4857:G10004)</f>
        <v>0</v>
      </c>
      <c r="O4857" s="10">
        <v>120.0</v>
      </c>
      <c r="P4857" s="10" t="str">
        <f t="array" ref="P4857">_xlfn.XLOOKUP(A4857,subscriptions!B4857:B10004,subscriptions!C4857:C10004)</f>
        <v>Residential</v>
      </c>
      <c r="Q4857" s="10" t="s">
        <v>173</v>
      </c>
      <c r="R4857" s="10" t="s">
        <v>212</v>
      </c>
      <c r="S4857" s="10" t="s">
        <v>1172</v>
      </c>
    </row>
    <row r="4858">
      <c r="A4858" s="1" t="s">
        <v>6231</v>
      </c>
      <c r="B4858" s="1" t="s">
        <v>409</v>
      </c>
      <c r="C4858" s="1" t="s">
        <v>1200</v>
      </c>
      <c r="D4858" s="1" t="s">
        <v>27</v>
      </c>
      <c r="E4858" s="1" t="s">
        <v>239</v>
      </c>
      <c r="F4858" s="1" t="s">
        <v>3181</v>
      </c>
      <c r="G4858" s="1" t="s">
        <v>20136</v>
      </c>
      <c r="H4858" s="1" t="s">
        <v>20137</v>
      </c>
      <c r="I4858" s="4">
        <v>84.17326388888888</v>
      </c>
      <c r="J4858" s="1">
        <v>286.77</v>
      </c>
      <c r="K4858" s="1">
        <v>36.04</v>
      </c>
      <c r="M4858" s="10">
        <f t="array" ref="M4858">_xlfn.XLOOKUP(A4858,subscriptions!B4858:B10004,subscriptions!D4858:D10004)</f>
        <v>120</v>
      </c>
      <c r="N4858" s="10">
        <f t="array" ref="N4858">_xlfn.XLOOKUP(A4858,subscriptions!B4858:B10004,subscriptions!G4858:G10004)</f>
        <v>5</v>
      </c>
      <c r="O4858" s="10">
        <v>114.0</v>
      </c>
      <c r="P4858" s="10" t="str">
        <f t="array" ref="P4858">_xlfn.XLOOKUP(A4858,subscriptions!B4858:B10004,subscriptions!C4858:C10004)</f>
        <v>Residential</v>
      </c>
      <c r="Q4858" s="10" t="s">
        <v>194</v>
      </c>
      <c r="R4858" s="10" t="s">
        <v>212</v>
      </c>
      <c r="S4858" s="10" t="s">
        <v>2630</v>
      </c>
    </row>
    <row r="4859">
      <c r="A4859" s="1" t="s">
        <v>6232</v>
      </c>
      <c r="B4859" s="1" t="s">
        <v>523</v>
      </c>
      <c r="C4859" s="1" t="s">
        <v>391</v>
      </c>
      <c r="D4859" s="1" t="s">
        <v>27</v>
      </c>
      <c r="E4859" s="1" t="s">
        <v>28</v>
      </c>
      <c r="F4859" s="1" t="s">
        <v>687</v>
      </c>
      <c r="G4859" s="1" t="s">
        <v>20138</v>
      </c>
      <c r="H4859" s="1" t="s">
        <v>20139</v>
      </c>
      <c r="I4859" s="4">
        <v>84.41818287037037</v>
      </c>
      <c r="J4859" s="1">
        <v>4222.48</v>
      </c>
      <c r="K4859" s="1">
        <v>818.55</v>
      </c>
      <c r="M4859" s="10">
        <f t="array" ref="M4859">_xlfn.XLOOKUP(A4859,subscriptions!B4859:B10004,subscriptions!D4859:D10004)</f>
        <v>250</v>
      </c>
      <c r="N4859" s="10">
        <f t="array" ref="N4859">_xlfn.XLOOKUP(A4859,subscriptions!B4859:B10004,subscriptions!G4859:G10004)</f>
        <v>10</v>
      </c>
      <c r="O4859" s="10">
        <v>225.0</v>
      </c>
      <c r="P4859" s="10" t="str">
        <f t="array" ref="P4859">_xlfn.XLOOKUP(A4859,subscriptions!B4859:B10004,subscriptions!C4859:C10004)</f>
        <v>Business</v>
      </c>
      <c r="Q4859" s="10" t="s">
        <v>128</v>
      </c>
      <c r="R4859" s="10" t="s">
        <v>129</v>
      </c>
      <c r="S4859" s="10" t="s">
        <v>3020</v>
      </c>
    </row>
    <row r="4860">
      <c r="A4860" s="1" t="s">
        <v>6233</v>
      </c>
      <c r="B4860" s="1" t="s">
        <v>555</v>
      </c>
      <c r="C4860" s="1" t="s">
        <v>133</v>
      </c>
      <c r="D4860" s="1" t="s">
        <v>153</v>
      </c>
      <c r="E4860" s="1" t="s">
        <v>239</v>
      </c>
      <c r="F4860" s="1" t="s">
        <v>1186</v>
      </c>
      <c r="G4860" s="1" t="s">
        <v>20140</v>
      </c>
      <c r="H4860" s="1" t="s">
        <v>20141</v>
      </c>
      <c r="I4860" s="4">
        <v>84.38061342592593</v>
      </c>
      <c r="J4860" s="1">
        <v>3795.12</v>
      </c>
      <c r="K4860" s="1">
        <v>855.51</v>
      </c>
      <c r="M4860" s="10">
        <f t="array" ref="M4860">_xlfn.XLOOKUP(A4860,subscriptions!B4860:B10004,subscriptions!D4860:D10004)</f>
        <v>120</v>
      </c>
      <c r="N4860" s="10">
        <f t="array" ref="N4860">_xlfn.XLOOKUP(A4860,subscriptions!B4860:B10004,subscriptions!G4860:G10004)</f>
        <v>20</v>
      </c>
      <c r="O4860" s="10">
        <v>96.0</v>
      </c>
      <c r="P4860" s="10" t="str">
        <f t="array" ref="P4860">_xlfn.XLOOKUP(A4860,subscriptions!B4860:B10004,subscriptions!C4860:C10004)</f>
        <v>Residential</v>
      </c>
      <c r="Q4860" s="10" t="s">
        <v>128</v>
      </c>
      <c r="R4860" s="10" t="s">
        <v>148</v>
      </c>
      <c r="S4860" s="10" t="s">
        <v>762</v>
      </c>
    </row>
    <row r="4861">
      <c r="A4861" s="1" t="s">
        <v>6234</v>
      </c>
      <c r="B4861" s="1" t="s">
        <v>472</v>
      </c>
      <c r="C4861" s="1" t="s">
        <v>556</v>
      </c>
      <c r="D4861" s="1" t="s">
        <v>27</v>
      </c>
      <c r="E4861" s="1" t="s">
        <v>631</v>
      </c>
      <c r="F4861" s="1" t="s">
        <v>2293</v>
      </c>
      <c r="G4861" s="1" t="s">
        <v>20142</v>
      </c>
      <c r="H4861" s="1" t="s">
        <v>20143</v>
      </c>
      <c r="I4861" s="4">
        <v>84.25645833333333</v>
      </c>
      <c r="J4861" s="1">
        <v>3326.79</v>
      </c>
      <c r="K4861" s="1">
        <v>384.65</v>
      </c>
      <c r="M4861" s="10">
        <f t="array" ref="M4861">_xlfn.XLOOKUP(A4861,subscriptions!B4861:B10004,subscriptions!D4861:D10004)</f>
        <v>120</v>
      </c>
      <c r="N4861" s="10">
        <f t="array" ref="N4861">_xlfn.XLOOKUP(A4861,subscriptions!B4861:B10004,subscriptions!G4861:G10004)</f>
        <v>0</v>
      </c>
      <c r="O4861" s="10">
        <v>120.0</v>
      </c>
      <c r="P4861" s="10" t="str">
        <f t="array" ref="P4861">_xlfn.XLOOKUP(A4861,subscriptions!B4861:B10004,subscriptions!C4861:C10004)</f>
        <v>Residential</v>
      </c>
      <c r="Q4861" s="10" t="s">
        <v>173</v>
      </c>
      <c r="R4861" s="10" t="s">
        <v>212</v>
      </c>
      <c r="S4861" s="10" t="s">
        <v>130</v>
      </c>
    </row>
    <row r="4862">
      <c r="A4862" s="1" t="s">
        <v>6235</v>
      </c>
      <c r="B4862" s="1" t="s">
        <v>329</v>
      </c>
      <c r="C4862" s="1" t="s">
        <v>492</v>
      </c>
      <c r="D4862" s="1" t="s">
        <v>27</v>
      </c>
      <c r="E4862" s="1" t="s">
        <v>631</v>
      </c>
      <c r="F4862" s="1" t="s">
        <v>2749</v>
      </c>
      <c r="G4862" s="1" t="s">
        <v>20144</v>
      </c>
      <c r="H4862" s="1" t="s">
        <v>20145</v>
      </c>
      <c r="I4862" s="4">
        <v>84.25653935185186</v>
      </c>
      <c r="J4862" s="1">
        <v>1522.98</v>
      </c>
      <c r="K4862" s="1">
        <v>383.85</v>
      </c>
      <c r="M4862" s="10">
        <f t="array" ref="M4862">_xlfn.XLOOKUP(A4862,subscriptions!B4862:B10004,subscriptions!D4862:D10004)</f>
        <v>120</v>
      </c>
      <c r="N4862" s="10">
        <f t="array" ref="N4862">_xlfn.XLOOKUP(A4862,subscriptions!B4862:B10004,subscriptions!G4862:G10004)</f>
        <v>5</v>
      </c>
      <c r="O4862" s="10">
        <v>114.0</v>
      </c>
      <c r="P4862" s="10" t="str">
        <f t="array" ref="P4862">_xlfn.XLOOKUP(A4862,subscriptions!B4862:B10004,subscriptions!C4862:C10004)</f>
        <v>Residential</v>
      </c>
      <c r="Q4862" s="10" t="s">
        <v>194</v>
      </c>
      <c r="R4862" s="10" t="s">
        <v>212</v>
      </c>
      <c r="S4862" s="10" t="s">
        <v>130</v>
      </c>
    </row>
    <row r="4863">
      <c r="A4863" s="1" t="s">
        <v>6236</v>
      </c>
      <c r="B4863" s="1" t="s">
        <v>589</v>
      </c>
      <c r="C4863" s="1" t="s">
        <v>556</v>
      </c>
      <c r="D4863" s="1" t="s">
        <v>153</v>
      </c>
      <c r="E4863" s="1" t="s">
        <v>179</v>
      </c>
      <c r="F4863" s="1" t="s">
        <v>2311</v>
      </c>
      <c r="G4863" s="1" t="s">
        <v>20146</v>
      </c>
      <c r="H4863" s="1" t="s">
        <v>20147</v>
      </c>
      <c r="I4863" s="4">
        <v>84.37917824074074</v>
      </c>
      <c r="J4863" s="1">
        <v>2527.49</v>
      </c>
      <c r="K4863" s="1">
        <v>223.59</v>
      </c>
      <c r="L4863" s="1">
        <v>100.0</v>
      </c>
      <c r="M4863" s="10">
        <f t="array" ref="M4863">_xlfn.XLOOKUP(A4863,subscriptions!B4863:B10004,subscriptions!D4863:D10004)</f>
        <v>50</v>
      </c>
      <c r="N4863" s="10">
        <f t="array" ref="N4863">_xlfn.XLOOKUP(A4863,subscriptions!B4863:B10004,subscriptions!G4863:G10004)</f>
        <v>10</v>
      </c>
      <c r="O4863" s="10">
        <v>45.0</v>
      </c>
      <c r="P4863" s="10" t="str">
        <f t="array" ref="P4863">_xlfn.XLOOKUP(A4863,subscriptions!B4863:B10004,subscriptions!C4863:C10004)</f>
        <v>Mini</v>
      </c>
      <c r="Q4863" s="10" t="s">
        <v>128</v>
      </c>
      <c r="R4863" s="10" t="s">
        <v>148</v>
      </c>
      <c r="S4863" s="10" t="s">
        <v>2380</v>
      </c>
    </row>
    <row r="4864">
      <c r="A4864" s="1" t="s">
        <v>6237</v>
      </c>
      <c r="B4864" s="1" t="s">
        <v>814</v>
      </c>
      <c r="C4864" s="1" t="s">
        <v>1200</v>
      </c>
      <c r="D4864" s="1" t="s">
        <v>153</v>
      </c>
      <c r="E4864" s="1" t="s">
        <v>280</v>
      </c>
      <c r="F4864" s="1" t="s">
        <v>1446</v>
      </c>
      <c r="G4864" s="1" t="s">
        <v>20148</v>
      </c>
      <c r="H4864" s="1" t="s">
        <v>20149</v>
      </c>
      <c r="I4864" s="4">
        <v>84.37927083333334</v>
      </c>
      <c r="J4864" s="1">
        <v>157.3</v>
      </c>
      <c r="K4864" s="1">
        <v>45.25</v>
      </c>
      <c r="M4864" s="10">
        <f t="array" ref="M4864">_xlfn.XLOOKUP(A4864,subscriptions!B4864:B10004,subscriptions!D4864:D10004)</f>
        <v>120</v>
      </c>
      <c r="N4864" s="10">
        <f t="array" ref="N4864">_xlfn.XLOOKUP(A4864,subscriptions!B4864:B10004,subscriptions!G4864:G10004)</f>
        <v>20</v>
      </c>
      <c r="O4864" s="10">
        <v>96.0</v>
      </c>
      <c r="P4864" s="10" t="str">
        <f t="array" ref="P4864">_xlfn.XLOOKUP(A4864,subscriptions!B4864:B10004,subscriptions!C4864:C10004)</f>
        <v>Residential</v>
      </c>
      <c r="Q4864" s="10" t="s">
        <v>128</v>
      </c>
      <c r="R4864" s="10" t="s">
        <v>148</v>
      </c>
      <c r="S4864" s="10" t="s">
        <v>2380</v>
      </c>
    </row>
    <row r="4865">
      <c r="A4865" s="1" t="s">
        <v>6238</v>
      </c>
      <c r="B4865" s="1" t="s">
        <v>216</v>
      </c>
      <c r="C4865" s="1" t="s">
        <v>1678</v>
      </c>
      <c r="D4865" s="1" t="s">
        <v>153</v>
      </c>
      <c r="E4865" s="1" t="s">
        <v>332</v>
      </c>
      <c r="F4865" s="1" t="s">
        <v>788</v>
      </c>
      <c r="G4865" s="1" t="s">
        <v>20150</v>
      </c>
      <c r="H4865" s="1" t="s">
        <v>20151</v>
      </c>
      <c r="I4865" s="4">
        <v>84.29532407407407</v>
      </c>
      <c r="J4865" s="1">
        <v>661.48</v>
      </c>
      <c r="K4865" s="1">
        <v>86.12</v>
      </c>
      <c r="M4865" s="10">
        <f t="array" ref="M4865">_xlfn.XLOOKUP(A4865,subscriptions!B4865:B10004,subscriptions!D4865:D10004)</f>
        <v>80</v>
      </c>
      <c r="N4865" s="10">
        <f t="array" ref="N4865">_xlfn.XLOOKUP(A4865,subscriptions!B4865:B10004,subscriptions!G4865:G10004)</f>
        <v>0</v>
      </c>
      <c r="O4865" s="10">
        <v>80.0</v>
      </c>
      <c r="P4865" s="10" t="str">
        <f t="array" ref="P4865">_xlfn.XLOOKUP(A4865,subscriptions!B4865:B10004,subscriptions!C4865:C10004)</f>
        <v>Roam</v>
      </c>
      <c r="Q4865" s="10" t="s">
        <v>173</v>
      </c>
      <c r="R4865" s="10" t="s">
        <v>148</v>
      </c>
      <c r="S4865" s="10" t="s">
        <v>1026</v>
      </c>
    </row>
    <row r="4866">
      <c r="A4866" s="1" t="s">
        <v>6240</v>
      </c>
      <c r="B4866" s="1" t="s">
        <v>1491</v>
      </c>
      <c r="C4866" s="1" t="s">
        <v>800</v>
      </c>
      <c r="D4866" s="1" t="s">
        <v>153</v>
      </c>
      <c r="E4866" s="1" t="s">
        <v>219</v>
      </c>
      <c r="F4866" s="1" t="s">
        <v>590</v>
      </c>
      <c r="G4866" s="1" t="s">
        <v>20152</v>
      </c>
      <c r="H4866" s="1" t="s">
        <v>20153</v>
      </c>
      <c r="I4866" s="4">
        <v>84.17530092592592</v>
      </c>
      <c r="J4866" s="1">
        <v>614.67</v>
      </c>
      <c r="K4866" s="1">
        <v>133.85</v>
      </c>
      <c r="M4866" s="10">
        <f t="array" ref="M4866">_xlfn.XLOOKUP(A4866,subscriptions!B4866:B10004,subscriptions!D4866:D10004)</f>
        <v>120</v>
      </c>
      <c r="N4866" s="10">
        <f t="array" ref="N4866">_xlfn.XLOOKUP(A4866,subscriptions!B4866:B10004,subscriptions!G4866:G10004)</f>
        <v>5</v>
      </c>
      <c r="O4866" s="10">
        <v>114.0</v>
      </c>
      <c r="P4866" s="10" t="str">
        <f t="array" ref="P4866">_xlfn.XLOOKUP(A4866,subscriptions!B4866:B10004,subscriptions!C4866:C10004)</f>
        <v>Residential</v>
      </c>
      <c r="Q4866" s="10" t="s">
        <v>194</v>
      </c>
      <c r="R4866" s="10" t="s">
        <v>212</v>
      </c>
      <c r="S4866" s="10" t="s">
        <v>1198</v>
      </c>
    </row>
    <row r="4867">
      <c r="A4867" s="1" t="s">
        <v>6242</v>
      </c>
      <c r="B4867" s="1" t="s">
        <v>2788</v>
      </c>
      <c r="C4867" s="1" t="s">
        <v>492</v>
      </c>
      <c r="D4867" s="1" t="s">
        <v>153</v>
      </c>
      <c r="E4867" s="1" t="s">
        <v>28</v>
      </c>
      <c r="F4867" s="1" t="s">
        <v>2581</v>
      </c>
      <c r="G4867" s="1" t="s">
        <v>20154</v>
      </c>
      <c r="H4867" s="1" t="s">
        <v>20155</v>
      </c>
      <c r="I4867" s="4">
        <v>84.17087962962962</v>
      </c>
      <c r="J4867" s="1">
        <v>1564.44</v>
      </c>
      <c r="K4867" s="1">
        <v>314.41</v>
      </c>
      <c r="M4867" s="10">
        <f t="array" ref="M4867">_xlfn.XLOOKUP(A4867,subscriptions!B4867:B10004,subscriptions!D4867:D10004)</f>
        <v>120</v>
      </c>
      <c r="N4867" s="10">
        <f t="array" ref="N4867">_xlfn.XLOOKUP(A4867,subscriptions!B4867:B10004,subscriptions!G4867:G10004)</f>
        <v>10</v>
      </c>
      <c r="O4867" s="10">
        <v>108.0</v>
      </c>
      <c r="P4867" s="10" t="str">
        <f t="array" ref="P4867">_xlfn.XLOOKUP(A4867,subscriptions!B4867:B10004,subscriptions!C4867:C10004)</f>
        <v>Residential</v>
      </c>
      <c r="Q4867" s="10" t="s">
        <v>128</v>
      </c>
      <c r="R4867" s="10" t="s">
        <v>212</v>
      </c>
      <c r="S4867" s="10" t="s">
        <v>310</v>
      </c>
    </row>
    <row r="4868">
      <c r="A4868" s="1" t="s">
        <v>6243</v>
      </c>
      <c r="B4868" s="1" t="s">
        <v>109</v>
      </c>
      <c r="C4868" s="1" t="s">
        <v>1200</v>
      </c>
      <c r="D4868" s="1" t="s">
        <v>27</v>
      </c>
      <c r="E4868" s="1" t="s">
        <v>714</v>
      </c>
      <c r="F4868" s="1" t="s">
        <v>1951</v>
      </c>
      <c r="G4868" s="1" t="s">
        <v>20156</v>
      </c>
      <c r="H4868" s="1" t="s">
        <v>20157</v>
      </c>
      <c r="I4868" s="4">
        <v>84.1683449074074</v>
      </c>
      <c r="J4868" s="1">
        <v>709.99</v>
      </c>
      <c r="K4868" s="1">
        <v>77.98</v>
      </c>
      <c r="M4868" s="10">
        <f t="array" ref="M4868">_xlfn.XLOOKUP(A4868,subscriptions!B4868:B10004,subscriptions!D4868:D10004)</f>
        <v>120</v>
      </c>
      <c r="N4868" s="10">
        <f t="array" ref="N4868">_xlfn.XLOOKUP(A4868,subscriptions!B4868:B10004,subscriptions!G4868:G10004)</f>
        <v>20</v>
      </c>
      <c r="O4868" s="10">
        <v>96.0</v>
      </c>
      <c r="P4868" s="10" t="str">
        <f t="array" ref="P4868">_xlfn.XLOOKUP(A4868,subscriptions!B4868:B10004,subscriptions!C4868:C10004)</f>
        <v>Residential</v>
      </c>
      <c r="Q4868" s="10" t="s">
        <v>128</v>
      </c>
      <c r="R4868" s="10" t="s">
        <v>148</v>
      </c>
      <c r="S4868" s="10" t="s">
        <v>1042</v>
      </c>
    </row>
    <row r="4869">
      <c r="A4869" s="1" t="s">
        <v>6244</v>
      </c>
      <c r="B4869" s="1" t="s">
        <v>1664</v>
      </c>
      <c r="C4869" s="1" t="s">
        <v>871</v>
      </c>
      <c r="D4869" s="1" t="s">
        <v>153</v>
      </c>
      <c r="E4869" s="1" t="s">
        <v>239</v>
      </c>
      <c r="F4869" s="1" t="s">
        <v>3181</v>
      </c>
      <c r="G4869" s="1" t="s">
        <v>20158</v>
      </c>
      <c r="H4869" s="1" t="s">
        <v>20159</v>
      </c>
      <c r="I4869" s="4">
        <v>84.17460648148148</v>
      </c>
      <c r="J4869" s="1">
        <v>291.15</v>
      </c>
      <c r="K4869" s="1">
        <v>44.06</v>
      </c>
      <c r="M4869" s="10">
        <f t="array" ref="M4869">_xlfn.XLOOKUP(A4869,subscriptions!B4869:B10004,subscriptions!D4869:D10004)</f>
        <v>50</v>
      </c>
      <c r="N4869" s="10">
        <f t="array" ref="N4869">_xlfn.XLOOKUP(A4869,subscriptions!B4869:B10004,subscriptions!G4869:G10004)</f>
        <v>0</v>
      </c>
      <c r="O4869" s="10">
        <v>50.0</v>
      </c>
      <c r="P4869" s="10" t="str">
        <f t="array" ref="P4869">_xlfn.XLOOKUP(A4869,subscriptions!B4869:B10004,subscriptions!C4869:C10004)</f>
        <v>Mini</v>
      </c>
      <c r="Q4869" s="10" t="s">
        <v>173</v>
      </c>
      <c r="R4869" s="10" t="s">
        <v>148</v>
      </c>
      <c r="S4869" s="10" t="s">
        <v>507</v>
      </c>
    </row>
    <row r="4870">
      <c r="A4870" s="1" t="s">
        <v>6245</v>
      </c>
      <c r="B4870" s="1" t="s">
        <v>1664</v>
      </c>
      <c r="C4870" s="1" t="s">
        <v>237</v>
      </c>
      <c r="D4870" s="1" t="s">
        <v>153</v>
      </c>
      <c r="E4870" s="1" t="s">
        <v>179</v>
      </c>
      <c r="F4870" s="1" t="s">
        <v>4595</v>
      </c>
      <c r="G4870" s="1" t="s">
        <v>20160</v>
      </c>
      <c r="H4870" s="1" t="s">
        <v>20161</v>
      </c>
      <c r="I4870" s="4">
        <v>84.16756944444444</v>
      </c>
      <c r="J4870" s="1">
        <v>1411.25</v>
      </c>
      <c r="K4870" s="1">
        <v>321.79</v>
      </c>
      <c r="L4870" s="1">
        <v>100.0</v>
      </c>
      <c r="M4870" s="10">
        <f t="array" ref="M4870">_xlfn.XLOOKUP(A4870,subscriptions!B4870:B10004,subscriptions!D4870:D10004)</f>
        <v>80</v>
      </c>
      <c r="N4870" s="10">
        <f t="array" ref="N4870">_xlfn.XLOOKUP(A4870,subscriptions!B4870:B10004,subscriptions!G4870:G10004)</f>
        <v>5</v>
      </c>
      <c r="O4870" s="10">
        <v>76.0</v>
      </c>
      <c r="P4870" s="10" t="str">
        <f t="array" ref="P4870">_xlfn.XLOOKUP(A4870,subscriptions!B4870:B10004,subscriptions!C4870:C10004)</f>
        <v>Roam</v>
      </c>
      <c r="Q4870" s="10" t="s">
        <v>194</v>
      </c>
      <c r="R4870" s="10" t="s">
        <v>148</v>
      </c>
      <c r="S4870" s="10" t="s">
        <v>1412</v>
      </c>
    </row>
    <row r="4871">
      <c r="A4871" s="1" t="s">
        <v>6246</v>
      </c>
      <c r="B4871" s="1" t="s">
        <v>969</v>
      </c>
      <c r="C4871" s="1" t="s">
        <v>673</v>
      </c>
      <c r="D4871" s="1" t="s">
        <v>27</v>
      </c>
      <c r="E4871" s="1" t="s">
        <v>714</v>
      </c>
      <c r="F4871" s="1" t="s">
        <v>1730</v>
      </c>
      <c r="G4871" s="1" t="s">
        <v>20162</v>
      </c>
      <c r="H4871" s="1" t="s">
        <v>20163</v>
      </c>
      <c r="I4871" s="4">
        <v>84.37732638888889</v>
      </c>
      <c r="J4871" s="1">
        <v>2576.11</v>
      </c>
      <c r="K4871" s="1">
        <v>268.17</v>
      </c>
      <c r="M4871" s="10">
        <f t="array" ref="M4871">_xlfn.XLOOKUP(A4871,subscriptions!B4871:B10004,subscriptions!D4871:D10004)</f>
        <v>120</v>
      </c>
      <c r="N4871" s="10">
        <f t="array" ref="N4871">_xlfn.XLOOKUP(A4871,subscriptions!B4871:B10004,subscriptions!G4871:G10004)</f>
        <v>10</v>
      </c>
      <c r="O4871" s="10">
        <v>108.0</v>
      </c>
      <c r="P4871" s="10" t="str">
        <f t="array" ref="P4871">_xlfn.XLOOKUP(A4871,subscriptions!B4871:B10004,subscriptions!C4871:C10004)</f>
        <v>Residential</v>
      </c>
      <c r="Q4871" s="10" t="s">
        <v>128</v>
      </c>
      <c r="R4871" s="10" t="s">
        <v>212</v>
      </c>
      <c r="S4871" s="10" t="s">
        <v>1360</v>
      </c>
    </row>
    <row r="4872">
      <c r="A4872" s="1" t="s">
        <v>6247</v>
      </c>
      <c r="B4872" s="1" t="s">
        <v>1027</v>
      </c>
      <c r="C4872" s="1" t="s">
        <v>473</v>
      </c>
      <c r="D4872" s="1" t="s">
        <v>153</v>
      </c>
      <c r="E4872" s="1" t="s">
        <v>219</v>
      </c>
      <c r="F4872" s="1" t="s">
        <v>574</v>
      </c>
      <c r="G4872" s="1" t="s">
        <v>20164</v>
      </c>
      <c r="H4872" s="1" t="s">
        <v>20165</v>
      </c>
      <c r="I4872" s="4">
        <v>84.29517361111111</v>
      </c>
      <c r="J4872" s="1">
        <v>772.2</v>
      </c>
      <c r="K4872" s="1">
        <v>194.11</v>
      </c>
      <c r="M4872" s="10">
        <f t="array" ref="M4872">_xlfn.XLOOKUP(A4872,subscriptions!B4872:B10004,subscriptions!D4872:D10004)</f>
        <v>80</v>
      </c>
      <c r="N4872" s="10">
        <f t="array" ref="N4872">_xlfn.XLOOKUP(A4872,subscriptions!B4872:B10004,subscriptions!G4872:G10004)</f>
        <v>20</v>
      </c>
      <c r="O4872" s="10">
        <v>64.0</v>
      </c>
      <c r="P4872" s="10" t="str">
        <f t="array" ref="P4872">_xlfn.XLOOKUP(A4872,subscriptions!B4872:B10004,subscriptions!C4872:C10004)</f>
        <v>Roam</v>
      </c>
      <c r="Q4872" s="10" t="s">
        <v>128</v>
      </c>
      <c r="R4872" s="10" t="s">
        <v>148</v>
      </c>
      <c r="S4872" s="10" t="s">
        <v>1026</v>
      </c>
    </row>
    <row r="4873">
      <c r="A4873" s="1" t="s">
        <v>6248</v>
      </c>
      <c r="B4873" s="1" t="s">
        <v>686</v>
      </c>
      <c r="C4873" s="1" t="s">
        <v>556</v>
      </c>
      <c r="D4873" s="1" t="s">
        <v>153</v>
      </c>
      <c r="E4873" s="1" t="s">
        <v>239</v>
      </c>
      <c r="F4873" s="1" t="s">
        <v>2765</v>
      </c>
      <c r="G4873" s="1" t="s">
        <v>20166</v>
      </c>
      <c r="H4873" s="1" t="s">
        <v>20167</v>
      </c>
      <c r="I4873" s="4">
        <v>84.29890046296296</v>
      </c>
      <c r="J4873" s="1">
        <v>262.81</v>
      </c>
      <c r="K4873" s="1">
        <v>68.67</v>
      </c>
      <c r="M4873" s="10">
        <f t="array" ref="M4873">_xlfn.XLOOKUP(A4873,subscriptions!B4873:B10004,subscriptions!D4873:D10004)</f>
        <v>120</v>
      </c>
      <c r="N4873" s="10">
        <f t="array" ref="N4873">_xlfn.XLOOKUP(A4873,subscriptions!B4873:B10004,subscriptions!G4873:G10004)</f>
        <v>0</v>
      </c>
      <c r="O4873" s="10">
        <v>120.0</v>
      </c>
      <c r="P4873" s="10" t="str">
        <f t="array" ref="P4873">_xlfn.XLOOKUP(A4873,subscriptions!B4873:B10004,subscriptions!C4873:C10004)</f>
        <v>Residential</v>
      </c>
      <c r="Q4873" s="10" t="s">
        <v>173</v>
      </c>
      <c r="R4873" s="10" t="s">
        <v>212</v>
      </c>
      <c r="S4873" s="10" t="s">
        <v>276</v>
      </c>
    </row>
    <row r="4874">
      <c r="A4874" s="1" t="s">
        <v>6249</v>
      </c>
      <c r="B4874" s="1" t="s">
        <v>1444</v>
      </c>
      <c r="C4874" s="1" t="s">
        <v>3912</v>
      </c>
      <c r="D4874" s="1" t="s">
        <v>27</v>
      </c>
      <c r="E4874" s="1" t="s">
        <v>179</v>
      </c>
      <c r="F4874" s="1" t="s">
        <v>773</v>
      </c>
      <c r="G4874" s="1" t="s">
        <v>20168</v>
      </c>
      <c r="H4874" s="1" t="s">
        <v>20169</v>
      </c>
      <c r="I4874" s="4">
        <v>84.38348379629629</v>
      </c>
      <c r="J4874" s="1">
        <v>378.52</v>
      </c>
      <c r="K4874" s="1">
        <v>100.88</v>
      </c>
      <c r="L4874" s="1">
        <v>100.0</v>
      </c>
      <c r="M4874" s="10">
        <f t="array" ref="M4874">_xlfn.XLOOKUP(A4874,subscriptions!B4874:B10004,subscriptions!D4874:D10004)</f>
        <v>80</v>
      </c>
      <c r="N4874" s="10">
        <f t="array" ref="N4874">_xlfn.XLOOKUP(A4874,subscriptions!B4874:B10004,subscriptions!G4874:G10004)</f>
        <v>5</v>
      </c>
      <c r="O4874" s="10">
        <v>76.0</v>
      </c>
      <c r="P4874" s="10" t="str">
        <f t="array" ref="P4874">_xlfn.XLOOKUP(A4874,subscriptions!B4874:B10004,subscriptions!C4874:C10004)</f>
        <v>Roam</v>
      </c>
      <c r="Q4874" s="10" t="s">
        <v>194</v>
      </c>
      <c r="R4874" s="10" t="s">
        <v>148</v>
      </c>
      <c r="S4874" s="10" t="s">
        <v>882</v>
      </c>
    </row>
    <row r="4875">
      <c r="A4875" s="1" t="s">
        <v>6250</v>
      </c>
      <c r="B4875" s="1" t="s">
        <v>355</v>
      </c>
      <c r="C4875" s="1" t="s">
        <v>509</v>
      </c>
      <c r="D4875" s="1" t="s">
        <v>153</v>
      </c>
      <c r="E4875" s="1" t="s">
        <v>714</v>
      </c>
      <c r="F4875" s="1" t="s">
        <v>1730</v>
      </c>
      <c r="G4875" s="1" t="s">
        <v>20170</v>
      </c>
      <c r="H4875" s="1" t="s">
        <v>20171</v>
      </c>
      <c r="I4875" s="4">
        <v>84.25349537037037</v>
      </c>
      <c r="J4875" s="1">
        <v>456.7</v>
      </c>
      <c r="K4875" s="1">
        <v>103.92</v>
      </c>
      <c r="M4875" s="10">
        <f t="array" ref="M4875">_xlfn.XLOOKUP(A4875,subscriptions!B4875:B10004,subscriptions!D4875:D10004)</f>
        <v>250</v>
      </c>
      <c r="N4875" s="10">
        <f t="array" ref="N4875">_xlfn.XLOOKUP(A4875,subscriptions!B4875:B10004,subscriptions!G4875:G10004)</f>
        <v>10</v>
      </c>
      <c r="O4875" s="10">
        <v>225.0</v>
      </c>
      <c r="P4875" s="10" t="str">
        <f t="array" ref="P4875">_xlfn.XLOOKUP(A4875,subscriptions!B4875:B10004,subscriptions!C4875:C10004)</f>
        <v>Business</v>
      </c>
      <c r="Q4875" s="10" t="s">
        <v>128</v>
      </c>
      <c r="R4875" s="10" t="s">
        <v>129</v>
      </c>
      <c r="S4875" s="10" t="s">
        <v>1832</v>
      </c>
    </row>
    <row r="4876">
      <c r="A4876" s="1" t="s">
        <v>6251</v>
      </c>
      <c r="B4876" s="1" t="s">
        <v>748</v>
      </c>
      <c r="C4876" s="1" t="s">
        <v>750</v>
      </c>
      <c r="D4876" s="1" t="s">
        <v>27</v>
      </c>
      <c r="E4876" s="1" t="s">
        <v>28</v>
      </c>
      <c r="F4876" s="1" t="s">
        <v>687</v>
      </c>
      <c r="G4876" s="1" t="s">
        <v>20172</v>
      </c>
      <c r="H4876" s="1" t="s">
        <v>20173</v>
      </c>
      <c r="I4876" s="4">
        <v>84.29888888888888</v>
      </c>
      <c r="J4876" s="1">
        <v>584.79</v>
      </c>
      <c r="K4876" s="1">
        <v>106.34</v>
      </c>
      <c r="M4876" s="10">
        <f t="array" ref="M4876">_xlfn.XLOOKUP(A4876,subscriptions!B4876:B10004,subscriptions!D4876:D10004)</f>
        <v>120</v>
      </c>
      <c r="N4876" s="10">
        <f t="array" ref="N4876">_xlfn.XLOOKUP(A4876,subscriptions!B4876:B10004,subscriptions!G4876:G10004)</f>
        <v>20</v>
      </c>
      <c r="O4876" s="10">
        <v>96.0</v>
      </c>
      <c r="P4876" s="10" t="str">
        <f t="array" ref="P4876">_xlfn.XLOOKUP(A4876,subscriptions!B4876:B10004,subscriptions!C4876:C10004)</f>
        <v>Residential</v>
      </c>
      <c r="Q4876" s="10" t="s">
        <v>128</v>
      </c>
      <c r="R4876" s="10" t="s">
        <v>148</v>
      </c>
      <c r="S4876" s="10" t="s">
        <v>276</v>
      </c>
    </row>
    <row r="4877">
      <c r="A4877" s="1" t="s">
        <v>6252</v>
      </c>
      <c r="B4877" s="1" t="s">
        <v>2521</v>
      </c>
      <c r="C4877" s="1" t="s">
        <v>658</v>
      </c>
      <c r="D4877" s="1" t="s">
        <v>153</v>
      </c>
      <c r="E4877" s="1" t="s">
        <v>262</v>
      </c>
      <c r="F4877" s="1" t="s">
        <v>392</v>
      </c>
      <c r="G4877" s="1" t="s">
        <v>20174</v>
      </c>
      <c r="H4877" s="1" t="s">
        <v>20175</v>
      </c>
      <c r="I4877" s="4">
        <v>84.25423611111111</v>
      </c>
      <c r="J4877" s="1">
        <v>1594.17</v>
      </c>
      <c r="K4877" s="1">
        <v>274.39</v>
      </c>
      <c r="M4877" s="10">
        <f t="array" ref="M4877">_xlfn.XLOOKUP(A4877,subscriptions!B4877:B10004,subscriptions!D4877:D10004)</f>
        <v>120</v>
      </c>
      <c r="N4877" s="10">
        <f t="array" ref="N4877">_xlfn.XLOOKUP(A4877,subscriptions!B4877:B10004,subscriptions!G4877:G10004)</f>
        <v>0</v>
      </c>
      <c r="O4877" s="10">
        <v>120.0</v>
      </c>
      <c r="P4877" s="10" t="str">
        <f t="array" ref="P4877">_xlfn.XLOOKUP(A4877,subscriptions!B4877:B10004,subscriptions!C4877:C10004)</f>
        <v>Residential</v>
      </c>
      <c r="Q4877" s="10" t="s">
        <v>173</v>
      </c>
      <c r="R4877" s="10" t="s">
        <v>212</v>
      </c>
      <c r="S4877" s="10" t="s">
        <v>2046</v>
      </c>
    </row>
    <row r="4878">
      <c r="A4878" s="1" t="s">
        <v>6253</v>
      </c>
      <c r="B4878" s="1" t="s">
        <v>197</v>
      </c>
      <c r="C4878" s="1" t="s">
        <v>426</v>
      </c>
      <c r="D4878" s="1" t="s">
        <v>153</v>
      </c>
      <c r="E4878" s="1" t="s">
        <v>239</v>
      </c>
      <c r="F4878" s="1" t="s">
        <v>3181</v>
      </c>
      <c r="G4878" s="1" t="s">
        <v>20176</v>
      </c>
      <c r="H4878" s="1" t="s">
        <v>20177</v>
      </c>
      <c r="I4878" s="4">
        <v>84.25141203703704</v>
      </c>
      <c r="J4878" s="1">
        <v>1427.99</v>
      </c>
      <c r="K4878" s="1">
        <v>357.78</v>
      </c>
      <c r="M4878" s="10">
        <f t="array" ref="M4878">_xlfn.XLOOKUP(A4878,subscriptions!B4878:B10004,subscriptions!D4878:D10004)</f>
        <v>120</v>
      </c>
      <c r="N4878" s="10">
        <f t="array" ref="N4878">_xlfn.XLOOKUP(A4878,subscriptions!B4878:B10004,subscriptions!G4878:G10004)</f>
        <v>5</v>
      </c>
      <c r="O4878" s="10">
        <v>114.0</v>
      </c>
      <c r="P4878" s="10" t="str">
        <f t="array" ref="P4878">_xlfn.XLOOKUP(A4878,subscriptions!B4878:B10004,subscriptions!C4878:C10004)</f>
        <v>Residential</v>
      </c>
      <c r="Q4878" s="10" t="s">
        <v>194</v>
      </c>
      <c r="R4878" s="10" t="s">
        <v>212</v>
      </c>
      <c r="S4878" s="10" t="s">
        <v>4065</v>
      </c>
    </row>
    <row r="4879">
      <c r="A4879" s="1" t="s">
        <v>6254</v>
      </c>
      <c r="B4879" s="1" t="s">
        <v>589</v>
      </c>
      <c r="C4879" s="1" t="s">
        <v>673</v>
      </c>
      <c r="D4879" s="1" t="s">
        <v>153</v>
      </c>
      <c r="E4879" s="1" t="s">
        <v>262</v>
      </c>
      <c r="F4879" s="1" t="s">
        <v>4113</v>
      </c>
      <c r="G4879" s="1" t="s">
        <v>20178</v>
      </c>
      <c r="H4879" s="1" t="s">
        <v>20179</v>
      </c>
      <c r="I4879" s="4">
        <v>84.25847222222222</v>
      </c>
      <c r="J4879" s="1">
        <v>1836.49</v>
      </c>
      <c r="K4879" s="1">
        <v>398.21</v>
      </c>
      <c r="M4879" s="10">
        <f t="array" ref="M4879">_xlfn.XLOOKUP(A4879,subscriptions!B4879:B10004,subscriptions!D4879:D10004)</f>
        <v>120</v>
      </c>
      <c r="N4879" s="10">
        <f t="array" ref="N4879">_xlfn.XLOOKUP(A4879,subscriptions!B4879:B10004,subscriptions!G4879:G10004)</f>
        <v>10</v>
      </c>
      <c r="O4879" s="10">
        <v>108.0</v>
      </c>
      <c r="P4879" s="10" t="str">
        <f t="array" ref="P4879">_xlfn.XLOOKUP(A4879,subscriptions!B4879:B10004,subscriptions!C4879:C10004)</f>
        <v>Residential</v>
      </c>
      <c r="Q4879" s="10" t="s">
        <v>128</v>
      </c>
      <c r="R4879" s="10" t="s">
        <v>212</v>
      </c>
      <c r="S4879" s="10" t="s">
        <v>4148</v>
      </c>
    </row>
    <row r="4880">
      <c r="A4880" s="1" t="s">
        <v>6255</v>
      </c>
      <c r="B4880" s="1" t="s">
        <v>426</v>
      </c>
      <c r="C4880" s="1" t="s">
        <v>524</v>
      </c>
      <c r="D4880" s="1" t="s">
        <v>153</v>
      </c>
      <c r="E4880" s="1" t="s">
        <v>179</v>
      </c>
      <c r="F4880" s="1" t="s">
        <v>4595</v>
      </c>
      <c r="G4880" s="1" t="s">
        <v>20180</v>
      </c>
      <c r="H4880" s="1" t="s">
        <v>20181</v>
      </c>
      <c r="I4880" s="4">
        <v>84.21138888888889</v>
      </c>
      <c r="J4880" s="1">
        <v>725.31</v>
      </c>
      <c r="K4880" s="1">
        <v>153.29</v>
      </c>
      <c r="L4880" s="1">
        <v>100.0</v>
      </c>
      <c r="M4880" s="10">
        <f t="array" ref="M4880">_xlfn.XLOOKUP(A4880,subscriptions!B4880:B10004,subscriptions!D4880:D10004)</f>
        <v>120</v>
      </c>
      <c r="N4880" s="10">
        <f t="array" ref="N4880">_xlfn.XLOOKUP(A4880,subscriptions!B4880:B10004,subscriptions!G4880:G10004)</f>
        <v>20</v>
      </c>
      <c r="O4880" s="10">
        <v>96.0</v>
      </c>
      <c r="P4880" s="10" t="str">
        <f t="array" ref="P4880">_xlfn.XLOOKUP(A4880,subscriptions!B4880:B10004,subscriptions!C4880:C10004)</f>
        <v>Residential</v>
      </c>
      <c r="Q4880" s="10" t="s">
        <v>128</v>
      </c>
      <c r="R4880" s="10" t="s">
        <v>148</v>
      </c>
      <c r="S4880" s="10" t="s">
        <v>438</v>
      </c>
    </row>
    <row r="4881">
      <c r="A4881" s="1" t="s">
        <v>6256</v>
      </c>
      <c r="B4881" s="1" t="s">
        <v>389</v>
      </c>
      <c r="C4881" s="1" t="s">
        <v>426</v>
      </c>
      <c r="D4881" s="1" t="s">
        <v>27</v>
      </c>
      <c r="E4881" s="1" t="s">
        <v>262</v>
      </c>
      <c r="F4881" s="1" t="s">
        <v>2853</v>
      </c>
      <c r="G4881" s="1" t="s">
        <v>20182</v>
      </c>
      <c r="H4881" s="1" t="s">
        <v>20183</v>
      </c>
      <c r="I4881" s="4">
        <v>84.16947916666666</v>
      </c>
      <c r="J4881" s="1">
        <v>2655.89</v>
      </c>
      <c r="K4881" s="1">
        <v>395.78</v>
      </c>
      <c r="M4881" s="10">
        <f t="array" ref="M4881">_xlfn.XLOOKUP(A4881,subscriptions!B4881:B10004,subscriptions!D4881:D10004)</f>
        <v>250</v>
      </c>
      <c r="N4881" s="10">
        <f t="array" ref="N4881">_xlfn.XLOOKUP(A4881,subscriptions!B4881:B10004,subscriptions!G4881:G10004)</f>
        <v>0</v>
      </c>
      <c r="O4881" s="10">
        <v>250.0</v>
      </c>
      <c r="P4881" s="10" t="str">
        <f t="array" ref="P4881">_xlfn.XLOOKUP(A4881,subscriptions!B4881:B10004,subscriptions!C4881:C10004)</f>
        <v>Business</v>
      </c>
      <c r="Q4881" s="10" t="s">
        <v>173</v>
      </c>
      <c r="R4881" s="10" t="s">
        <v>129</v>
      </c>
      <c r="S4881" s="10" t="s">
        <v>213</v>
      </c>
    </row>
    <row r="4882">
      <c r="A4882" s="1" t="s">
        <v>6259</v>
      </c>
      <c r="B4882" s="1" t="s">
        <v>355</v>
      </c>
      <c r="C4882" s="1" t="s">
        <v>279</v>
      </c>
      <c r="D4882" s="1" t="s">
        <v>153</v>
      </c>
      <c r="E4882" s="1" t="s">
        <v>111</v>
      </c>
      <c r="F4882" s="1" t="s">
        <v>3756</v>
      </c>
      <c r="G4882" s="1" t="s">
        <v>20184</v>
      </c>
      <c r="H4882" s="1" t="s">
        <v>20185</v>
      </c>
      <c r="I4882" s="4">
        <v>84.21119212962962</v>
      </c>
      <c r="J4882" s="1">
        <v>392.4</v>
      </c>
      <c r="K4882" s="1">
        <v>113.3</v>
      </c>
      <c r="M4882" s="10">
        <f t="array" ref="M4882">_xlfn.XLOOKUP(A4882,subscriptions!B4882:B10004,subscriptions!D4882:D10004)</f>
        <v>80</v>
      </c>
      <c r="N4882" s="10">
        <f t="array" ref="N4882">_xlfn.XLOOKUP(A4882,subscriptions!B4882:B10004,subscriptions!G4882:G10004)</f>
        <v>5</v>
      </c>
      <c r="O4882" s="10">
        <v>76.0</v>
      </c>
      <c r="P4882" s="10" t="str">
        <f t="array" ref="P4882">_xlfn.XLOOKUP(A4882,subscriptions!B4882:B10004,subscriptions!C4882:C10004)</f>
        <v>Roam</v>
      </c>
      <c r="Q4882" s="10" t="s">
        <v>194</v>
      </c>
      <c r="R4882" s="10" t="s">
        <v>148</v>
      </c>
      <c r="S4882" s="10" t="s">
        <v>438</v>
      </c>
    </row>
    <row r="4883">
      <c r="A4883" s="1" t="s">
        <v>6260</v>
      </c>
      <c r="B4883" s="1" t="s">
        <v>295</v>
      </c>
      <c r="C4883" s="1" t="s">
        <v>1678</v>
      </c>
      <c r="D4883" s="1" t="s">
        <v>153</v>
      </c>
      <c r="E4883" s="1" t="s">
        <v>111</v>
      </c>
      <c r="F4883" s="1" t="s">
        <v>154</v>
      </c>
      <c r="G4883" s="1" t="s">
        <v>20186</v>
      </c>
      <c r="H4883" s="1" t="s">
        <v>20187</v>
      </c>
      <c r="I4883" s="4">
        <v>84.1745138888889</v>
      </c>
      <c r="J4883" s="1">
        <v>999.6</v>
      </c>
      <c r="K4883" s="1">
        <v>121.59</v>
      </c>
      <c r="M4883" s="10">
        <f t="array" ref="M4883">_xlfn.XLOOKUP(A4883,subscriptions!B4883:B10004,subscriptions!D4883:D10004)</f>
        <v>120</v>
      </c>
      <c r="N4883" s="10">
        <f t="array" ref="N4883">_xlfn.XLOOKUP(A4883,subscriptions!B4883:B10004,subscriptions!G4883:G10004)</f>
        <v>10</v>
      </c>
      <c r="O4883" s="10">
        <v>108.0</v>
      </c>
      <c r="P4883" s="10" t="str">
        <f t="array" ref="P4883">_xlfn.XLOOKUP(A4883,subscriptions!B4883:B10004,subscriptions!C4883:C10004)</f>
        <v>Residential</v>
      </c>
      <c r="Q4883" s="10" t="s">
        <v>128</v>
      </c>
      <c r="R4883" s="10" t="s">
        <v>212</v>
      </c>
      <c r="S4883" s="10" t="s">
        <v>507</v>
      </c>
    </row>
    <row r="4884">
      <c r="A4884" s="1" t="s">
        <v>6261</v>
      </c>
      <c r="B4884" s="1" t="s">
        <v>508</v>
      </c>
      <c r="C4884" s="1" t="s">
        <v>1833</v>
      </c>
      <c r="D4884" s="1" t="s">
        <v>153</v>
      </c>
      <c r="E4884" s="1" t="s">
        <v>219</v>
      </c>
      <c r="F4884" s="1" t="s">
        <v>4220</v>
      </c>
      <c r="G4884" s="1" t="s">
        <v>20188</v>
      </c>
      <c r="H4884" s="1" t="s">
        <v>20189</v>
      </c>
      <c r="I4884" s="4">
        <v>84.16975694444444</v>
      </c>
      <c r="J4884" s="1">
        <v>2471.21</v>
      </c>
      <c r="K4884" s="1">
        <v>562.44</v>
      </c>
      <c r="M4884" s="10">
        <f t="array" ref="M4884">_xlfn.XLOOKUP(A4884,subscriptions!B4884:B10004,subscriptions!D4884:D10004)</f>
        <v>120</v>
      </c>
      <c r="N4884" s="10">
        <f t="array" ref="N4884">_xlfn.XLOOKUP(A4884,subscriptions!B4884:B10004,subscriptions!G4884:G10004)</f>
        <v>20</v>
      </c>
      <c r="O4884" s="10">
        <v>96.0</v>
      </c>
      <c r="P4884" s="10" t="str">
        <f t="array" ref="P4884">_xlfn.XLOOKUP(A4884,subscriptions!B4884:B10004,subscriptions!C4884:C10004)</f>
        <v>Residential</v>
      </c>
      <c r="Q4884" s="10" t="s">
        <v>128</v>
      </c>
      <c r="R4884" s="10" t="s">
        <v>148</v>
      </c>
      <c r="S4884" s="10" t="s">
        <v>213</v>
      </c>
    </row>
    <row r="4885">
      <c r="A4885" s="1" t="s">
        <v>6262</v>
      </c>
      <c r="B4885" s="1" t="s">
        <v>109</v>
      </c>
      <c r="C4885" s="1" t="s">
        <v>218</v>
      </c>
      <c r="D4885" s="1" t="s">
        <v>27</v>
      </c>
      <c r="E4885" s="1" t="s">
        <v>219</v>
      </c>
      <c r="F4885" s="1" t="s">
        <v>458</v>
      </c>
      <c r="G4885" s="1" t="s">
        <v>20190</v>
      </c>
      <c r="H4885" s="1" t="s">
        <v>20191</v>
      </c>
      <c r="I4885" s="4">
        <v>84.29876157407408</v>
      </c>
      <c r="J4885" s="1">
        <v>347.97</v>
      </c>
      <c r="K4885" s="1">
        <v>96.65</v>
      </c>
      <c r="M4885" s="10">
        <f t="array" ref="M4885">_xlfn.XLOOKUP(A4885,subscriptions!B4885:B10004,subscriptions!D4885:D10004)</f>
        <v>80</v>
      </c>
      <c r="N4885" s="10">
        <f t="array" ref="N4885">_xlfn.XLOOKUP(A4885,subscriptions!B4885:B10004,subscriptions!G4885:G10004)</f>
        <v>0</v>
      </c>
      <c r="O4885" s="10">
        <v>80.0</v>
      </c>
      <c r="P4885" s="10" t="str">
        <f t="array" ref="P4885">_xlfn.XLOOKUP(A4885,subscriptions!B4885:B10004,subscriptions!C4885:C10004)</f>
        <v>Roam</v>
      </c>
      <c r="Q4885" s="10" t="s">
        <v>173</v>
      </c>
      <c r="R4885" s="10" t="s">
        <v>148</v>
      </c>
      <c r="S4885" s="10" t="s">
        <v>276</v>
      </c>
    </row>
    <row r="4886">
      <c r="A4886" s="1" t="s">
        <v>6263</v>
      </c>
      <c r="B4886" s="1" t="s">
        <v>197</v>
      </c>
      <c r="C4886" s="1" t="s">
        <v>1973</v>
      </c>
      <c r="D4886" s="1" t="s">
        <v>153</v>
      </c>
      <c r="E4886" s="1" t="s">
        <v>239</v>
      </c>
      <c r="F4886" s="1" t="s">
        <v>2076</v>
      </c>
      <c r="G4886" s="1" t="s">
        <v>20192</v>
      </c>
      <c r="H4886" s="1" t="s">
        <v>20193</v>
      </c>
      <c r="I4886" s="4">
        <v>84.25863425925925</v>
      </c>
      <c r="J4886" s="1">
        <v>224.57</v>
      </c>
      <c r="K4886" s="1">
        <v>40.3</v>
      </c>
      <c r="M4886" s="10">
        <f t="array" ref="M4886">_xlfn.XLOOKUP(A4886,subscriptions!B4886:B10004,subscriptions!D4886:D10004)</f>
        <v>120</v>
      </c>
      <c r="N4886" s="10">
        <f t="array" ref="N4886">_xlfn.XLOOKUP(A4886,subscriptions!B4886:B10004,subscriptions!G4886:G10004)</f>
        <v>5</v>
      </c>
      <c r="O4886" s="10">
        <v>114.0</v>
      </c>
      <c r="P4886" s="10" t="str">
        <f t="array" ref="P4886">_xlfn.XLOOKUP(A4886,subscriptions!B4886:B10004,subscriptions!C4886:C10004)</f>
        <v>Residential</v>
      </c>
      <c r="Q4886" s="10" t="s">
        <v>194</v>
      </c>
      <c r="R4886" s="10" t="s">
        <v>212</v>
      </c>
      <c r="S4886" s="10" t="s">
        <v>4148</v>
      </c>
    </row>
    <row r="4887">
      <c r="A4887" s="1" t="s">
        <v>6264</v>
      </c>
      <c r="B4887" s="1" t="s">
        <v>1972</v>
      </c>
      <c r="C4887" s="1" t="s">
        <v>1142</v>
      </c>
      <c r="D4887" s="1" t="s">
        <v>27</v>
      </c>
      <c r="E4887" s="1" t="s">
        <v>280</v>
      </c>
      <c r="F4887" s="1" t="s">
        <v>873</v>
      </c>
      <c r="G4887" s="1" t="s">
        <v>20194</v>
      </c>
      <c r="H4887" s="1" t="s">
        <v>20195</v>
      </c>
      <c r="I4887" s="4">
        <v>84.25835648148148</v>
      </c>
      <c r="J4887" s="1">
        <v>3277.17</v>
      </c>
      <c r="K4887" s="1">
        <v>452.36</v>
      </c>
      <c r="M4887" s="10">
        <f t="array" ref="M4887">_xlfn.XLOOKUP(A4887,subscriptions!B4887:B10004,subscriptions!D4887:D10004)</f>
        <v>120</v>
      </c>
      <c r="N4887" s="10">
        <f t="array" ref="N4887">_xlfn.XLOOKUP(A4887,subscriptions!B4887:B10004,subscriptions!G4887:G10004)</f>
        <v>10</v>
      </c>
      <c r="O4887" s="10">
        <v>108.0</v>
      </c>
      <c r="P4887" s="10" t="str">
        <f t="array" ref="P4887">_xlfn.XLOOKUP(A4887,subscriptions!B4887:B10004,subscriptions!C4887:C10004)</f>
        <v>Residential</v>
      </c>
      <c r="Q4887" s="10" t="s">
        <v>128</v>
      </c>
      <c r="R4887" s="10" t="s">
        <v>212</v>
      </c>
      <c r="S4887" s="10" t="s">
        <v>4148</v>
      </c>
    </row>
    <row r="4888">
      <c r="A4888" s="1" t="s">
        <v>6265</v>
      </c>
      <c r="B4888" s="1" t="s">
        <v>1303</v>
      </c>
      <c r="C4888" s="1" t="s">
        <v>1415</v>
      </c>
      <c r="D4888" s="1" t="s">
        <v>153</v>
      </c>
      <c r="E4888" s="1" t="s">
        <v>111</v>
      </c>
      <c r="F4888" s="1" t="s">
        <v>112</v>
      </c>
      <c r="G4888" s="1" t="s">
        <v>20196</v>
      </c>
      <c r="H4888" s="1" t="s">
        <v>20197</v>
      </c>
      <c r="I4888" s="4">
        <v>84.25091435185185</v>
      </c>
      <c r="J4888" s="1">
        <v>679.95</v>
      </c>
      <c r="K4888" s="1">
        <v>95.52</v>
      </c>
      <c r="M4888" s="10">
        <f t="array" ref="M4888">_xlfn.XLOOKUP(A4888,subscriptions!B4888:B10004,subscriptions!D4888:D10004)</f>
        <v>250</v>
      </c>
      <c r="N4888" s="10">
        <f t="array" ref="N4888">_xlfn.XLOOKUP(A4888,subscriptions!B4888:B10004,subscriptions!G4888:G10004)</f>
        <v>20</v>
      </c>
      <c r="O4888" s="10">
        <v>200.0</v>
      </c>
      <c r="P4888" s="10" t="str">
        <f t="array" ref="P4888">_xlfn.XLOOKUP(A4888,subscriptions!B4888:B10004,subscriptions!C4888:C10004)</f>
        <v>Business</v>
      </c>
      <c r="Q4888" s="10" t="s">
        <v>128</v>
      </c>
      <c r="R4888" s="10" t="s">
        <v>129</v>
      </c>
      <c r="S4888" s="10" t="s">
        <v>1691</v>
      </c>
    </row>
    <row r="4889">
      <c r="A4889" s="1" t="s">
        <v>6266</v>
      </c>
      <c r="B4889" s="1" t="s">
        <v>197</v>
      </c>
      <c r="C4889" s="1" t="s">
        <v>473</v>
      </c>
      <c r="D4889" s="1" t="s">
        <v>153</v>
      </c>
      <c r="E4889" s="1" t="s">
        <v>631</v>
      </c>
      <c r="F4889" s="1" t="s">
        <v>2293</v>
      </c>
      <c r="G4889" s="1" t="s">
        <v>20198</v>
      </c>
      <c r="H4889" s="1" t="s">
        <v>20199</v>
      </c>
      <c r="I4889" s="4">
        <v>84.25774305555555</v>
      </c>
      <c r="J4889" s="1">
        <v>1777.4</v>
      </c>
      <c r="K4889" s="1">
        <v>381.42</v>
      </c>
      <c r="M4889" s="10">
        <f t="array" ref="M4889">_xlfn.XLOOKUP(A4889,subscriptions!B4889:B10004,subscriptions!D4889:D10004)</f>
        <v>80</v>
      </c>
      <c r="N4889" s="10">
        <f t="array" ref="N4889">_xlfn.XLOOKUP(A4889,subscriptions!B4889:B10004,subscriptions!G4889:G10004)</f>
        <v>0</v>
      </c>
      <c r="O4889" s="10">
        <v>80.0</v>
      </c>
      <c r="P4889" s="10" t="str">
        <f t="array" ref="P4889">_xlfn.XLOOKUP(A4889,subscriptions!B4889:B10004,subscriptions!C4889:C10004)</f>
        <v>Roam</v>
      </c>
      <c r="Q4889" s="10" t="s">
        <v>173</v>
      </c>
      <c r="R4889" s="10" t="s">
        <v>148</v>
      </c>
      <c r="S4889" s="10" t="s">
        <v>603</v>
      </c>
    </row>
    <row r="4890">
      <c r="A4890" s="1" t="s">
        <v>6267</v>
      </c>
      <c r="B4890" s="1" t="s">
        <v>870</v>
      </c>
      <c r="C4890" s="1" t="s">
        <v>800</v>
      </c>
      <c r="D4890" s="1" t="s">
        <v>153</v>
      </c>
      <c r="E4890" s="1" t="s">
        <v>219</v>
      </c>
      <c r="F4890" s="1" t="s">
        <v>220</v>
      </c>
      <c r="G4890" s="1" t="s">
        <v>20200</v>
      </c>
      <c r="H4890" s="1" t="s">
        <v>20201</v>
      </c>
      <c r="I4890" s="4">
        <v>84.29387731481482</v>
      </c>
      <c r="J4890" s="1">
        <v>88.51</v>
      </c>
      <c r="K4890" s="1">
        <v>18.13</v>
      </c>
      <c r="M4890" s="10">
        <f t="array" ref="M4890">_xlfn.XLOOKUP(A4890,subscriptions!B4890:B10004,subscriptions!D4890:D10004)</f>
        <v>50</v>
      </c>
      <c r="N4890" s="10">
        <f t="array" ref="N4890">_xlfn.XLOOKUP(A4890,subscriptions!B4890:B10004,subscriptions!G4890:G10004)</f>
        <v>5</v>
      </c>
      <c r="O4890" s="10">
        <v>47.5</v>
      </c>
      <c r="P4890" s="10" t="str">
        <f t="array" ref="P4890">_xlfn.XLOOKUP(A4890,subscriptions!B4890:B10004,subscriptions!C4890:C10004)</f>
        <v>Mini</v>
      </c>
      <c r="Q4890" s="10" t="s">
        <v>194</v>
      </c>
      <c r="R4890" s="10" t="s">
        <v>148</v>
      </c>
      <c r="S4890" s="10" t="s">
        <v>1458</v>
      </c>
    </row>
    <row r="4891">
      <c r="A4891" s="1" t="s">
        <v>6270</v>
      </c>
      <c r="B4891" s="1" t="s">
        <v>842</v>
      </c>
      <c r="C4891" s="1" t="s">
        <v>296</v>
      </c>
      <c r="D4891" s="1" t="s">
        <v>27</v>
      </c>
      <c r="E4891" s="1" t="s">
        <v>239</v>
      </c>
      <c r="F4891" s="1" t="s">
        <v>2076</v>
      </c>
      <c r="G4891" s="1" t="s">
        <v>20202</v>
      </c>
      <c r="H4891" s="1" t="s">
        <v>20203</v>
      </c>
      <c r="I4891" s="4">
        <v>84.42084490740741</v>
      </c>
      <c r="J4891" s="1">
        <v>1807.0</v>
      </c>
      <c r="K4891" s="1">
        <v>211.39</v>
      </c>
      <c r="M4891" s="10">
        <f t="array" ref="M4891">_xlfn.XLOOKUP(A4891,subscriptions!B4891:B10004,subscriptions!D4891:D10004)</f>
        <v>120</v>
      </c>
      <c r="N4891" s="10">
        <f t="array" ref="N4891">_xlfn.XLOOKUP(A4891,subscriptions!B4891:B10004,subscriptions!G4891:G10004)</f>
        <v>10</v>
      </c>
      <c r="O4891" s="10">
        <v>108.0</v>
      </c>
      <c r="P4891" s="10" t="str">
        <f t="array" ref="P4891">_xlfn.XLOOKUP(A4891,subscriptions!B4891:B10004,subscriptions!C4891:C10004)</f>
        <v>Residential</v>
      </c>
      <c r="Q4891" s="10" t="s">
        <v>128</v>
      </c>
      <c r="R4891" s="10" t="s">
        <v>212</v>
      </c>
      <c r="S4891" s="10" t="s">
        <v>2152</v>
      </c>
    </row>
    <row r="4892">
      <c r="A4892" s="1" t="s">
        <v>6271</v>
      </c>
      <c r="B4892" s="1" t="s">
        <v>312</v>
      </c>
      <c r="C4892" s="1" t="s">
        <v>1492</v>
      </c>
      <c r="D4892" s="1" t="s">
        <v>153</v>
      </c>
      <c r="E4892" s="1" t="s">
        <v>219</v>
      </c>
      <c r="F4892" s="1" t="s">
        <v>574</v>
      </c>
      <c r="G4892" s="1" t="s">
        <v>20204</v>
      </c>
      <c r="H4892" s="1" t="s">
        <v>20205</v>
      </c>
      <c r="I4892" s="4">
        <v>84.37744212962963</v>
      </c>
      <c r="J4892" s="1">
        <v>619.92</v>
      </c>
      <c r="K4892" s="1">
        <v>83.36</v>
      </c>
      <c r="M4892" s="10">
        <f t="array" ref="M4892">_xlfn.XLOOKUP(A4892,subscriptions!B4892:B10004,subscriptions!D4892:D10004)</f>
        <v>120</v>
      </c>
      <c r="N4892" s="10">
        <f t="array" ref="N4892">_xlfn.XLOOKUP(A4892,subscriptions!B4892:B10004,subscriptions!G4892:G10004)</f>
        <v>20</v>
      </c>
      <c r="O4892" s="10">
        <v>96.0</v>
      </c>
      <c r="P4892" s="10" t="str">
        <f t="array" ref="P4892">_xlfn.XLOOKUP(A4892,subscriptions!B4892:B10004,subscriptions!C4892:C10004)</f>
        <v>Residential</v>
      </c>
      <c r="Q4892" s="10" t="s">
        <v>128</v>
      </c>
      <c r="R4892" s="10" t="s">
        <v>148</v>
      </c>
      <c r="S4892" s="10" t="s">
        <v>1360</v>
      </c>
    </row>
    <row r="4893">
      <c r="A4893" s="1" t="s">
        <v>6272</v>
      </c>
      <c r="B4893" s="1" t="s">
        <v>2018</v>
      </c>
      <c r="C4893" s="1" t="s">
        <v>524</v>
      </c>
      <c r="D4893" s="1" t="s">
        <v>27</v>
      </c>
      <c r="E4893" s="1" t="s">
        <v>280</v>
      </c>
      <c r="F4893" s="1" t="s">
        <v>281</v>
      </c>
      <c r="G4893" s="1" t="s">
        <v>20206</v>
      </c>
      <c r="H4893" s="1" t="s">
        <v>20207</v>
      </c>
      <c r="I4893" s="4">
        <v>84.38069444444444</v>
      </c>
      <c r="J4893" s="1">
        <v>136.03</v>
      </c>
      <c r="K4893" s="1">
        <v>33.47</v>
      </c>
      <c r="M4893" s="10">
        <f t="array" ref="M4893">_xlfn.XLOOKUP(A4893,subscriptions!B4893:B10004,subscriptions!D4893:D10004)</f>
        <v>120</v>
      </c>
      <c r="N4893" s="10">
        <f t="array" ref="N4893">_xlfn.XLOOKUP(A4893,subscriptions!B4893:B10004,subscriptions!G4893:G10004)</f>
        <v>0</v>
      </c>
      <c r="O4893" s="10">
        <v>120.0</v>
      </c>
      <c r="P4893" s="10" t="str">
        <f t="array" ref="P4893">_xlfn.XLOOKUP(A4893,subscriptions!B4893:B10004,subscriptions!C4893:C10004)</f>
        <v>Residential</v>
      </c>
      <c r="Q4893" s="10" t="s">
        <v>173</v>
      </c>
      <c r="R4893" s="10" t="s">
        <v>212</v>
      </c>
      <c r="S4893" s="10" t="s">
        <v>762</v>
      </c>
    </row>
    <row r="4894">
      <c r="A4894" s="1" t="s">
        <v>6273</v>
      </c>
      <c r="B4894" s="1" t="s">
        <v>508</v>
      </c>
      <c r="C4894" s="1" t="s">
        <v>261</v>
      </c>
      <c r="D4894" s="1" t="s">
        <v>153</v>
      </c>
      <c r="E4894" s="1" t="s">
        <v>280</v>
      </c>
      <c r="F4894" s="1" t="s">
        <v>1665</v>
      </c>
      <c r="G4894" s="1" t="s">
        <v>20208</v>
      </c>
      <c r="H4894" s="1" t="s">
        <v>20209</v>
      </c>
      <c r="I4894" s="4">
        <v>84.21268518518518</v>
      </c>
      <c r="J4894" s="1">
        <v>1461.69</v>
      </c>
      <c r="K4894" s="1">
        <v>296.33</v>
      </c>
      <c r="M4894" s="10">
        <f t="array" ref="M4894">_xlfn.XLOOKUP(A4894,subscriptions!B4894:B10004,subscriptions!D4894:D10004)</f>
        <v>120</v>
      </c>
      <c r="N4894" s="10">
        <f t="array" ref="N4894">_xlfn.XLOOKUP(A4894,subscriptions!B4894:B10004,subscriptions!G4894:G10004)</f>
        <v>5</v>
      </c>
      <c r="O4894" s="10">
        <v>114.0</v>
      </c>
      <c r="P4894" s="10" t="str">
        <f t="array" ref="P4894">_xlfn.XLOOKUP(A4894,subscriptions!B4894:B10004,subscriptions!C4894:C10004)</f>
        <v>Residential</v>
      </c>
      <c r="Q4894" s="10" t="s">
        <v>194</v>
      </c>
      <c r="R4894" s="10" t="s">
        <v>212</v>
      </c>
      <c r="S4894" s="10" t="s">
        <v>813</v>
      </c>
    </row>
    <row r="4895">
      <c r="A4895" s="1" t="s">
        <v>6274</v>
      </c>
      <c r="B4895" s="1" t="s">
        <v>1506</v>
      </c>
      <c r="C4895" s="1" t="s">
        <v>1973</v>
      </c>
      <c r="D4895" s="1" t="s">
        <v>27</v>
      </c>
      <c r="E4895" s="1" t="s">
        <v>219</v>
      </c>
      <c r="F4895" s="1" t="s">
        <v>2446</v>
      </c>
      <c r="G4895" s="1" t="s">
        <v>20210</v>
      </c>
      <c r="H4895" s="1" t="s">
        <v>20211</v>
      </c>
      <c r="I4895" s="4">
        <v>84.38296296296296</v>
      </c>
      <c r="J4895" s="1">
        <v>463.24</v>
      </c>
      <c r="K4895" s="1">
        <v>105.68</v>
      </c>
      <c r="M4895" s="10">
        <f t="array" ref="M4895">_xlfn.XLOOKUP(A4895,subscriptions!B4895:B10004,subscriptions!D4895:D10004)</f>
        <v>80</v>
      </c>
      <c r="N4895" s="10">
        <f t="array" ref="N4895">_xlfn.XLOOKUP(A4895,subscriptions!B4895:B10004,subscriptions!G4895:G10004)</f>
        <v>10</v>
      </c>
      <c r="O4895" s="10">
        <v>72.0</v>
      </c>
      <c r="P4895" s="10" t="str">
        <f t="array" ref="P4895">_xlfn.XLOOKUP(A4895,subscriptions!B4895:B10004,subscriptions!C4895:C10004)</f>
        <v>Roam</v>
      </c>
      <c r="Q4895" s="10" t="s">
        <v>128</v>
      </c>
      <c r="R4895" s="10" t="s">
        <v>148</v>
      </c>
      <c r="S4895" s="10" t="s">
        <v>671</v>
      </c>
    </row>
    <row r="4896">
      <c r="A4896" s="1" t="s">
        <v>6275</v>
      </c>
      <c r="B4896" s="1" t="s">
        <v>1444</v>
      </c>
      <c r="C4896" s="1" t="s">
        <v>509</v>
      </c>
      <c r="D4896" s="1" t="s">
        <v>27</v>
      </c>
      <c r="E4896" s="1" t="s">
        <v>111</v>
      </c>
      <c r="F4896" s="1" t="s">
        <v>1263</v>
      </c>
      <c r="G4896" s="1" t="s">
        <v>20212</v>
      </c>
      <c r="H4896" s="1" t="s">
        <v>20213</v>
      </c>
      <c r="I4896" s="4">
        <v>84.20921296296297</v>
      </c>
      <c r="J4896" s="1">
        <v>783.61</v>
      </c>
      <c r="K4896" s="1">
        <v>183.17</v>
      </c>
      <c r="M4896" s="10">
        <f t="array" ref="M4896">_xlfn.XLOOKUP(A4896,subscriptions!B4896:B10004,subscriptions!D4896:D10004)</f>
        <v>120</v>
      </c>
      <c r="N4896" s="10">
        <f t="array" ref="N4896">_xlfn.XLOOKUP(A4896,subscriptions!B4896:B10004,subscriptions!G4896:G10004)</f>
        <v>20</v>
      </c>
      <c r="O4896" s="10">
        <v>96.0</v>
      </c>
      <c r="P4896" s="10" t="str">
        <f t="array" ref="P4896">_xlfn.XLOOKUP(A4896,subscriptions!B4896:B10004,subscriptions!C4896:C10004)</f>
        <v>Residential</v>
      </c>
      <c r="Q4896" s="10" t="s">
        <v>128</v>
      </c>
      <c r="R4896" s="10" t="s">
        <v>148</v>
      </c>
      <c r="S4896" s="10" t="s">
        <v>1374</v>
      </c>
    </row>
    <row r="4897">
      <c r="A4897" s="1" t="s">
        <v>6276</v>
      </c>
      <c r="B4897" s="1" t="s">
        <v>589</v>
      </c>
      <c r="C4897" s="1" t="s">
        <v>800</v>
      </c>
      <c r="D4897" s="1" t="s">
        <v>153</v>
      </c>
      <c r="E4897" s="1" t="s">
        <v>111</v>
      </c>
      <c r="F4897" s="1" t="s">
        <v>1263</v>
      </c>
      <c r="G4897" s="1" t="s">
        <v>20214</v>
      </c>
      <c r="H4897" s="1" t="s">
        <v>20215</v>
      </c>
      <c r="I4897" s="4">
        <v>84.29547453703704</v>
      </c>
      <c r="J4897" s="1">
        <v>176.02</v>
      </c>
      <c r="K4897" s="1">
        <v>44.75</v>
      </c>
      <c r="M4897" s="10">
        <f t="array" ref="M4897">_xlfn.XLOOKUP(A4897,subscriptions!B4897:B10004,subscriptions!D4897:D10004)</f>
        <v>80</v>
      </c>
      <c r="N4897" s="10">
        <f t="array" ref="N4897">_xlfn.XLOOKUP(A4897,subscriptions!B4897:B10004,subscriptions!G4897:G10004)</f>
        <v>0</v>
      </c>
      <c r="O4897" s="10">
        <v>80.0</v>
      </c>
      <c r="P4897" s="10" t="str">
        <f t="array" ref="P4897">_xlfn.XLOOKUP(A4897,subscriptions!B4897:B10004,subscriptions!C4897:C10004)</f>
        <v>Roam</v>
      </c>
      <c r="Q4897" s="10" t="s">
        <v>173</v>
      </c>
      <c r="R4897" s="10" t="s">
        <v>148</v>
      </c>
      <c r="S4897" s="10" t="s">
        <v>1026</v>
      </c>
    </row>
    <row r="4898">
      <c r="A4898" s="1" t="s">
        <v>6279</v>
      </c>
      <c r="B4898" s="1" t="s">
        <v>150</v>
      </c>
      <c r="C4898" s="1" t="s">
        <v>1507</v>
      </c>
      <c r="D4898" s="1" t="s">
        <v>153</v>
      </c>
      <c r="E4898" s="1" t="s">
        <v>219</v>
      </c>
      <c r="F4898" s="1" t="s">
        <v>1010</v>
      </c>
      <c r="G4898" s="1" t="s">
        <v>20216</v>
      </c>
      <c r="H4898" s="1" t="s">
        <v>20217</v>
      </c>
      <c r="I4898" s="4">
        <v>84.25369212962963</v>
      </c>
      <c r="J4898" s="1">
        <v>288.78</v>
      </c>
      <c r="K4898" s="1">
        <v>32.15</v>
      </c>
      <c r="M4898" s="10">
        <f t="array" ref="M4898">_xlfn.XLOOKUP(A4898,subscriptions!B4898:B10004,subscriptions!D4898:D10004)</f>
        <v>120</v>
      </c>
      <c r="N4898" s="10">
        <f t="array" ref="N4898">_xlfn.XLOOKUP(A4898,subscriptions!B4898:B10004,subscriptions!G4898:G10004)</f>
        <v>5</v>
      </c>
      <c r="O4898" s="10">
        <v>114.0</v>
      </c>
      <c r="P4898" s="10" t="str">
        <f t="array" ref="P4898">_xlfn.XLOOKUP(A4898,subscriptions!B4898:B10004,subscriptions!C4898:C10004)</f>
        <v>Residential</v>
      </c>
      <c r="Q4898" s="10" t="s">
        <v>194</v>
      </c>
      <c r="R4898" s="10" t="s">
        <v>212</v>
      </c>
      <c r="S4898" s="10" t="s">
        <v>1832</v>
      </c>
    </row>
    <row r="4899">
      <c r="A4899" s="1" t="s">
        <v>6280</v>
      </c>
      <c r="B4899" s="1" t="s">
        <v>109</v>
      </c>
      <c r="C4899" s="1" t="s">
        <v>1876</v>
      </c>
      <c r="D4899" s="1" t="s">
        <v>27</v>
      </c>
      <c r="E4899" s="1" t="s">
        <v>262</v>
      </c>
      <c r="F4899" s="1" t="s">
        <v>885</v>
      </c>
      <c r="G4899" s="1" t="s">
        <v>20218</v>
      </c>
      <c r="H4899" s="1" t="s">
        <v>20219</v>
      </c>
      <c r="I4899" s="4">
        <v>84.21181712962964</v>
      </c>
      <c r="J4899" s="1">
        <v>580.68</v>
      </c>
      <c r="K4899" s="1">
        <v>83.84</v>
      </c>
      <c r="M4899" s="10">
        <f t="array" ref="M4899">_xlfn.XLOOKUP(A4899,subscriptions!B4899:B10004,subscriptions!D4899:D10004)</f>
        <v>120</v>
      </c>
      <c r="N4899" s="10">
        <f t="array" ref="N4899">_xlfn.XLOOKUP(A4899,subscriptions!B4899:B10004,subscriptions!G4899:G10004)</f>
        <v>10</v>
      </c>
      <c r="O4899" s="10">
        <v>108.0</v>
      </c>
      <c r="P4899" s="10" t="str">
        <f t="array" ref="P4899">_xlfn.XLOOKUP(A4899,subscriptions!B4899:B10004,subscriptions!C4899:C10004)</f>
        <v>Residential</v>
      </c>
      <c r="Q4899" s="10" t="s">
        <v>128</v>
      </c>
      <c r="R4899" s="10" t="s">
        <v>212</v>
      </c>
      <c r="S4899" s="10" t="s">
        <v>857</v>
      </c>
    </row>
    <row r="4900">
      <c r="A4900" s="1" t="s">
        <v>6281</v>
      </c>
      <c r="B4900" s="1" t="s">
        <v>1387</v>
      </c>
      <c r="C4900" s="1" t="s">
        <v>391</v>
      </c>
      <c r="D4900" s="1" t="s">
        <v>27</v>
      </c>
      <c r="E4900" s="1" t="s">
        <v>714</v>
      </c>
      <c r="F4900" s="1" t="s">
        <v>3419</v>
      </c>
      <c r="G4900" s="1" t="s">
        <v>20220</v>
      </c>
      <c r="H4900" s="1" t="s">
        <v>20221</v>
      </c>
      <c r="I4900" s="4">
        <v>84.3805787037037</v>
      </c>
      <c r="J4900" s="1">
        <v>191.07</v>
      </c>
      <c r="K4900" s="1">
        <v>23.44</v>
      </c>
      <c r="M4900" s="10">
        <f t="array" ref="M4900">_xlfn.XLOOKUP(A4900,subscriptions!B4900:B10004,subscriptions!D4900:D10004)</f>
        <v>120</v>
      </c>
      <c r="N4900" s="10">
        <f t="array" ref="N4900">_xlfn.XLOOKUP(A4900,subscriptions!B4900:B10004,subscriptions!G4900:G10004)</f>
        <v>20</v>
      </c>
      <c r="O4900" s="10">
        <v>96.0</v>
      </c>
      <c r="P4900" s="10" t="str">
        <f t="array" ref="P4900">_xlfn.XLOOKUP(A4900,subscriptions!B4900:B10004,subscriptions!C4900:C10004)</f>
        <v>Residential</v>
      </c>
      <c r="Q4900" s="10" t="s">
        <v>128</v>
      </c>
      <c r="R4900" s="10" t="s">
        <v>148</v>
      </c>
      <c r="S4900" s="10" t="s">
        <v>762</v>
      </c>
    </row>
    <row r="4901">
      <c r="A4901" s="1" t="s">
        <v>6282</v>
      </c>
      <c r="B4901" s="1" t="s">
        <v>941</v>
      </c>
      <c r="C4901" s="1" t="s">
        <v>734</v>
      </c>
      <c r="D4901" s="1" t="s">
        <v>27</v>
      </c>
      <c r="E4901" s="1" t="s">
        <v>262</v>
      </c>
      <c r="F4901" s="1" t="s">
        <v>674</v>
      </c>
      <c r="G4901" s="1" t="s">
        <v>20222</v>
      </c>
      <c r="H4901" s="1" t="s">
        <v>20223</v>
      </c>
      <c r="I4901" s="4">
        <v>84.25765046296296</v>
      </c>
      <c r="J4901" s="1">
        <v>3675.75</v>
      </c>
      <c r="K4901" s="1">
        <v>351.07</v>
      </c>
      <c r="M4901" s="10">
        <f t="array" ref="M4901">_xlfn.XLOOKUP(A4901,subscriptions!B4901:B10004,subscriptions!D4901:D10004)</f>
        <v>120</v>
      </c>
      <c r="N4901" s="10">
        <f t="array" ref="N4901">_xlfn.XLOOKUP(A4901,subscriptions!B4901:B10004,subscriptions!G4901:G10004)</f>
        <v>0</v>
      </c>
      <c r="O4901" s="10">
        <v>120.0</v>
      </c>
      <c r="P4901" s="10" t="str">
        <f t="array" ref="P4901">_xlfn.XLOOKUP(A4901,subscriptions!B4901:B10004,subscriptions!C4901:C10004)</f>
        <v>Residential</v>
      </c>
      <c r="Q4901" s="10" t="s">
        <v>173</v>
      </c>
      <c r="R4901" s="10" t="s">
        <v>212</v>
      </c>
      <c r="S4901" s="10" t="s">
        <v>603</v>
      </c>
    </row>
    <row r="4902">
      <c r="A4902" s="1" t="s">
        <v>6283</v>
      </c>
      <c r="B4902" s="1" t="s">
        <v>1506</v>
      </c>
      <c r="C4902" s="1" t="s">
        <v>1507</v>
      </c>
      <c r="D4902" s="1" t="s">
        <v>27</v>
      </c>
      <c r="E4902" s="1" t="s">
        <v>239</v>
      </c>
      <c r="F4902" s="1" t="s">
        <v>2154</v>
      </c>
      <c r="G4902" s="1" t="s">
        <v>20224</v>
      </c>
      <c r="H4902" s="1" t="s">
        <v>20225</v>
      </c>
      <c r="I4902" s="4">
        <v>84.37600694444444</v>
      </c>
      <c r="J4902" s="1">
        <v>59.1</v>
      </c>
      <c r="K4902" s="1">
        <v>22.89</v>
      </c>
      <c r="M4902" s="10">
        <f t="array" ref="M4902">_xlfn.XLOOKUP(A4902,subscriptions!B4902:B10004,subscriptions!D4902:D10004)</f>
        <v>120</v>
      </c>
      <c r="N4902" s="10">
        <f t="array" ref="N4902">_xlfn.XLOOKUP(A4902,subscriptions!B4902:B10004,subscriptions!G4902:G10004)</f>
        <v>5</v>
      </c>
      <c r="O4902" s="10">
        <v>114.0</v>
      </c>
      <c r="P4902" s="10" t="str">
        <f t="array" ref="P4902">_xlfn.XLOOKUP(A4902,subscriptions!B4902:B10004,subscriptions!C4902:C10004)</f>
        <v>Residential</v>
      </c>
      <c r="Q4902" s="10" t="s">
        <v>194</v>
      </c>
      <c r="R4902" s="10" t="s">
        <v>212</v>
      </c>
      <c r="S4902" s="10" t="s">
        <v>1442</v>
      </c>
    </row>
    <row r="4903">
      <c r="A4903" s="1" t="s">
        <v>6284</v>
      </c>
      <c r="B4903" s="1" t="s">
        <v>1262</v>
      </c>
      <c r="C4903" s="1" t="s">
        <v>827</v>
      </c>
      <c r="D4903" s="1" t="s">
        <v>27</v>
      </c>
      <c r="E4903" s="1" t="s">
        <v>219</v>
      </c>
      <c r="F4903" s="1" t="s">
        <v>574</v>
      </c>
      <c r="G4903" s="1" t="s">
        <v>20226</v>
      </c>
      <c r="H4903" s="1" t="s">
        <v>20227</v>
      </c>
      <c r="I4903" s="4">
        <v>84.34201388888889</v>
      </c>
      <c r="J4903" s="1">
        <v>1042.07</v>
      </c>
      <c r="K4903" s="1">
        <v>102.89</v>
      </c>
      <c r="M4903" s="10">
        <f t="array" ref="M4903">_xlfn.XLOOKUP(A4903,subscriptions!B4903:B10004,subscriptions!D4903:D10004)</f>
        <v>120</v>
      </c>
      <c r="N4903" s="10">
        <f t="array" ref="N4903">_xlfn.XLOOKUP(A4903,subscriptions!B4903:B10004,subscriptions!G4903:G10004)</f>
        <v>10</v>
      </c>
      <c r="O4903" s="10">
        <v>108.0</v>
      </c>
      <c r="P4903" s="10" t="str">
        <f t="array" ref="P4903">_xlfn.XLOOKUP(A4903,subscriptions!B4903:B10004,subscriptions!C4903:C10004)</f>
        <v>Residential</v>
      </c>
      <c r="Q4903" s="10" t="s">
        <v>128</v>
      </c>
      <c r="R4903" s="10" t="s">
        <v>212</v>
      </c>
      <c r="S4903" s="10" t="s">
        <v>1703</v>
      </c>
    </row>
    <row r="4904">
      <c r="A4904" s="1" t="s">
        <v>6285</v>
      </c>
      <c r="B4904" s="1" t="s">
        <v>1044</v>
      </c>
      <c r="C4904" s="1" t="s">
        <v>218</v>
      </c>
      <c r="D4904" s="1" t="s">
        <v>27</v>
      </c>
      <c r="E4904" s="1" t="s">
        <v>111</v>
      </c>
      <c r="F4904" s="1" t="s">
        <v>1362</v>
      </c>
      <c r="G4904" s="1" t="s">
        <v>20228</v>
      </c>
      <c r="H4904" s="1" t="s">
        <v>20229</v>
      </c>
      <c r="I4904" s="4">
        <v>84.25366898148148</v>
      </c>
      <c r="J4904" s="1">
        <v>247.3</v>
      </c>
      <c r="K4904" s="1">
        <v>33.16</v>
      </c>
      <c r="M4904" s="10">
        <f t="array" ref="M4904">_xlfn.XLOOKUP(A4904,subscriptions!B4904:B10004,subscriptions!D4904:D10004)</f>
        <v>250</v>
      </c>
      <c r="N4904" s="10">
        <f t="array" ref="N4904">_xlfn.XLOOKUP(A4904,subscriptions!B4904:B10004,subscriptions!G4904:G10004)</f>
        <v>20</v>
      </c>
      <c r="O4904" s="10">
        <v>200.0</v>
      </c>
      <c r="P4904" s="10" t="str">
        <f t="array" ref="P4904">_xlfn.XLOOKUP(A4904,subscriptions!B4904:B10004,subscriptions!C4904:C10004)</f>
        <v>Business</v>
      </c>
      <c r="Q4904" s="10" t="s">
        <v>128</v>
      </c>
      <c r="R4904" s="10" t="s">
        <v>129</v>
      </c>
      <c r="S4904" s="10" t="s">
        <v>1832</v>
      </c>
    </row>
    <row r="4905">
      <c r="A4905" s="1" t="s">
        <v>6288</v>
      </c>
      <c r="B4905" s="1" t="s">
        <v>2096</v>
      </c>
      <c r="C4905" s="1" t="s">
        <v>1973</v>
      </c>
      <c r="D4905" s="1" t="s">
        <v>27</v>
      </c>
      <c r="E4905" s="1" t="s">
        <v>262</v>
      </c>
      <c r="F4905" s="1" t="s">
        <v>4344</v>
      </c>
      <c r="G4905" s="1" t="s">
        <v>20230</v>
      </c>
      <c r="H4905" s="1" t="s">
        <v>20231</v>
      </c>
      <c r="I4905" s="4">
        <v>84.21276620370371</v>
      </c>
      <c r="J4905" s="1">
        <v>601.56</v>
      </c>
      <c r="K4905" s="1">
        <v>70.22</v>
      </c>
      <c r="M4905" s="10">
        <f t="array" ref="M4905">_xlfn.XLOOKUP(A4905,subscriptions!B4905:B10004,subscriptions!D4905:D10004)</f>
        <v>120</v>
      </c>
      <c r="N4905" s="10">
        <f t="array" ref="N4905">_xlfn.XLOOKUP(A4905,subscriptions!B4905:B10004,subscriptions!G4905:G10004)</f>
        <v>0</v>
      </c>
      <c r="O4905" s="10">
        <v>120.0</v>
      </c>
      <c r="P4905" s="10" t="str">
        <f t="array" ref="P4905">_xlfn.XLOOKUP(A4905,subscriptions!B4905:B10004,subscriptions!C4905:C10004)</f>
        <v>Residential</v>
      </c>
      <c r="Q4905" s="10" t="s">
        <v>173</v>
      </c>
      <c r="R4905" s="10" t="s">
        <v>212</v>
      </c>
      <c r="S4905" s="10" t="s">
        <v>813</v>
      </c>
    </row>
    <row r="4906">
      <c r="A4906" s="1" t="s">
        <v>6289</v>
      </c>
      <c r="B4906" s="1" t="s">
        <v>919</v>
      </c>
      <c r="C4906" s="1" t="s">
        <v>110</v>
      </c>
      <c r="D4906" s="1" t="s">
        <v>27</v>
      </c>
      <c r="E4906" s="1" t="s">
        <v>179</v>
      </c>
      <c r="F4906" s="1" t="s">
        <v>4595</v>
      </c>
      <c r="G4906" s="1" t="s">
        <v>20232</v>
      </c>
      <c r="H4906" s="1" t="s">
        <v>20233</v>
      </c>
      <c r="I4906" s="4">
        <v>84.38339120370371</v>
      </c>
      <c r="J4906" s="1">
        <v>3956.74</v>
      </c>
      <c r="K4906" s="1">
        <v>690.0</v>
      </c>
      <c r="L4906" s="1">
        <v>100.0</v>
      </c>
      <c r="M4906" s="10">
        <f t="array" ref="M4906">_xlfn.XLOOKUP(A4906,subscriptions!B4906:B10004,subscriptions!D4906:D10004)</f>
        <v>50</v>
      </c>
      <c r="N4906" s="10">
        <f t="array" ref="N4906">_xlfn.XLOOKUP(A4906,subscriptions!B4906:B10004,subscriptions!G4906:G10004)</f>
        <v>5</v>
      </c>
      <c r="O4906" s="10">
        <v>47.5</v>
      </c>
      <c r="P4906" s="10" t="str">
        <f t="array" ref="P4906">_xlfn.XLOOKUP(A4906,subscriptions!B4906:B10004,subscriptions!C4906:C10004)</f>
        <v>Mini</v>
      </c>
      <c r="Q4906" s="10" t="s">
        <v>194</v>
      </c>
      <c r="R4906" s="10" t="s">
        <v>148</v>
      </c>
      <c r="S4906" s="10" t="s">
        <v>882</v>
      </c>
    </row>
    <row r="4907">
      <c r="A4907" s="1" t="s">
        <v>6290</v>
      </c>
      <c r="B4907" s="1" t="s">
        <v>439</v>
      </c>
      <c r="C4907" s="1" t="s">
        <v>920</v>
      </c>
      <c r="D4907" s="1" t="s">
        <v>153</v>
      </c>
      <c r="E4907" s="1" t="s">
        <v>28</v>
      </c>
      <c r="F4907" s="1" t="s">
        <v>801</v>
      </c>
      <c r="G4907" s="1" t="s">
        <v>20234</v>
      </c>
      <c r="H4907" s="1" t="s">
        <v>20235</v>
      </c>
      <c r="I4907" s="4">
        <v>84.20975694444445</v>
      </c>
      <c r="J4907" s="1">
        <v>314.56</v>
      </c>
      <c r="K4907" s="1">
        <v>64.93</v>
      </c>
      <c r="M4907" s="10">
        <f t="array" ref="M4907">_xlfn.XLOOKUP(A4907,subscriptions!B4907:B10004,subscriptions!D4907:D10004)</f>
        <v>50</v>
      </c>
      <c r="N4907" s="10">
        <f t="array" ref="N4907">_xlfn.XLOOKUP(A4907,subscriptions!B4907:B10004,subscriptions!G4907:G10004)</f>
        <v>10</v>
      </c>
      <c r="O4907" s="10">
        <v>45.0</v>
      </c>
      <c r="P4907" s="10" t="str">
        <f t="array" ref="P4907">_xlfn.XLOOKUP(A4907,subscriptions!B4907:B10004,subscriptions!C4907:C10004)</f>
        <v>Mini</v>
      </c>
      <c r="Q4907" s="10" t="s">
        <v>128</v>
      </c>
      <c r="R4907" s="10" t="s">
        <v>148</v>
      </c>
      <c r="S4907" s="10" t="s">
        <v>353</v>
      </c>
    </row>
    <row r="4908">
      <c r="A4908" s="1" t="s">
        <v>6293</v>
      </c>
      <c r="B4908" s="1" t="s">
        <v>870</v>
      </c>
      <c r="C4908" s="1" t="s">
        <v>2483</v>
      </c>
      <c r="D4908" s="1" t="s">
        <v>153</v>
      </c>
      <c r="E4908" s="1" t="s">
        <v>714</v>
      </c>
      <c r="F4908" s="1" t="s">
        <v>3326</v>
      </c>
      <c r="G4908" s="1" t="s">
        <v>20236</v>
      </c>
      <c r="H4908" s="1" t="s">
        <v>20237</v>
      </c>
      <c r="I4908" s="4">
        <v>84.33703703703704</v>
      </c>
      <c r="J4908" s="1">
        <v>5114.71</v>
      </c>
      <c r="K4908" s="1">
        <v>778.41</v>
      </c>
      <c r="M4908" s="10">
        <f t="array" ref="M4908">_xlfn.XLOOKUP(A4908,subscriptions!B4908:B10004,subscriptions!D4908:D10004)</f>
        <v>120</v>
      </c>
      <c r="N4908" s="10">
        <f t="array" ref="N4908">_xlfn.XLOOKUP(A4908,subscriptions!B4908:B10004,subscriptions!G4908:G10004)</f>
        <v>20</v>
      </c>
      <c r="O4908" s="10">
        <v>96.0</v>
      </c>
      <c r="P4908" s="10" t="str">
        <f t="array" ref="P4908">_xlfn.XLOOKUP(A4908,subscriptions!B4908:B10004,subscriptions!C4908:C10004)</f>
        <v>Residential</v>
      </c>
      <c r="Q4908" s="10" t="s">
        <v>128</v>
      </c>
      <c r="R4908" s="10" t="s">
        <v>148</v>
      </c>
      <c r="S4908" s="10" t="s">
        <v>968</v>
      </c>
    </row>
    <row r="4909">
      <c r="A4909" s="1" t="s">
        <v>6294</v>
      </c>
      <c r="B4909" s="1" t="s">
        <v>1009</v>
      </c>
      <c r="C4909" s="1" t="s">
        <v>1833</v>
      </c>
      <c r="D4909" s="1" t="s">
        <v>153</v>
      </c>
      <c r="E4909" s="1" t="s">
        <v>332</v>
      </c>
      <c r="F4909" s="1" t="s">
        <v>427</v>
      </c>
      <c r="G4909" s="1" t="s">
        <v>20238</v>
      </c>
      <c r="H4909" s="1" t="s">
        <v>20239</v>
      </c>
      <c r="I4909" s="4">
        <v>84.33417824074074</v>
      </c>
      <c r="J4909" s="1">
        <v>395.62</v>
      </c>
      <c r="K4909" s="1">
        <v>92.89</v>
      </c>
      <c r="M4909" s="10">
        <f t="array" ref="M4909">_xlfn.XLOOKUP(A4909,subscriptions!B4909:B10004,subscriptions!D4909:D10004)</f>
        <v>120</v>
      </c>
      <c r="N4909" s="10">
        <f t="array" ref="N4909">_xlfn.XLOOKUP(A4909,subscriptions!B4909:B10004,subscriptions!G4909:G10004)</f>
        <v>0</v>
      </c>
      <c r="O4909" s="10">
        <v>120.0</v>
      </c>
      <c r="P4909" s="10" t="str">
        <f t="array" ref="P4909">_xlfn.XLOOKUP(A4909,subscriptions!B4909:B10004,subscriptions!C4909:C10004)</f>
        <v>Residential</v>
      </c>
      <c r="Q4909" s="10" t="s">
        <v>173</v>
      </c>
      <c r="R4909" s="10" t="s">
        <v>212</v>
      </c>
      <c r="S4909" s="10" t="s">
        <v>195</v>
      </c>
    </row>
    <row r="4910">
      <c r="A4910" s="1" t="s">
        <v>6295</v>
      </c>
      <c r="B4910" s="1" t="s">
        <v>1972</v>
      </c>
      <c r="C4910" s="1" t="s">
        <v>884</v>
      </c>
      <c r="D4910" s="1" t="s">
        <v>27</v>
      </c>
      <c r="E4910" s="1" t="s">
        <v>631</v>
      </c>
      <c r="F4910" s="1" t="s">
        <v>1318</v>
      </c>
      <c r="G4910" s="1" t="s">
        <v>20240</v>
      </c>
      <c r="H4910" s="1" t="s">
        <v>20241</v>
      </c>
      <c r="I4910" s="4">
        <v>84.16972222222222</v>
      </c>
      <c r="J4910" s="1">
        <v>2079.67</v>
      </c>
      <c r="K4910" s="1">
        <v>510.19</v>
      </c>
      <c r="M4910" s="10">
        <f t="array" ref="M4910">_xlfn.XLOOKUP(A4910,subscriptions!B4910:B10004,subscriptions!D4910:D10004)</f>
        <v>50</v>
      </c>
      <c r="N4910" s="10">
        <f t="array" ref="N4910">_xlfn.XLOOKUP(A4910,subscriptions!B4910:B10004,subscriptions!G4910:G10004)</f>
        <v>5</v>
      </c>
      <c r="O4910" s="10">
        <v>47.5</v>
      </c>
      <c r="P4910" s="10" t="str">
        <f t="array" ref="P4910">_xlfn.XLOOKUP(A4910,subscriptions!B4910:B10004,subscriptions!C4910:C10004)</f>
        <v>Mini</v>
      </c>
      <c r="Q4910" s="10" t="s">
        <v>194</v>
      </c>
      <c r="R4910" s="10" t="s">
        <v>148</v>
      </c>
      <c r="S4910" s="10" t="s">
        <v>213</v>
      </c>
    </row>
    <row r="4911">
      <c r="A4911" s="1" t="s">
        <v>6296</v>
      </c>
      <c r="B4911" s="1" t="s">
        <v>573</v>
      </c>
      <c r="C4911" s="1" t="s">
        <v>1200</v>
      </c>
      <c r="D4911" s="1" t="s">
        <v>27</v>
      </c>
      <c r="E4911" s="1" t="s">
        <v>262</v>
      </c>
      <c r="F4911" s="1" t="s">
        <v>2985</v>
      </c>
      <c r="G4911" s="1" t="s">
        <v>20242</v>
      </c>
      <c r="H4911" s="1" t="s">
        <v>20243</v>
      </c>
      <c r="I4911" s="4">
        <v>84.37741898148148</v>
      </c>
      <c r="J4911" s="1">
        <v>1236.73</v>
      </c>
      <c r="K4911" s="1">
        <v>289.86</v>
      </c>
      <c r="M4911" s="10">
        <f t="array" ref="M4911">_xlfn.XLOOKUP(A4911,subscriptions!B4911:B10004,subscriptions!D4911:D10004)</f>
        <v>80</v>
      </c>
      <c r="N4911" s="10">
        <f t="array" ref="N4911">_xlfn.XLOOKUP(A4911,subscriptions!B4911:B10004,subscriptions!G4911:G10004)</f>
        <v>10</v>
      </c>
      <c r="O4911" s="10">
        <v>72.0</v>
      </c>
      <c r="P4911" s="10" t="str">
        <f t="array" ref="P4911">_xlfn.XLOOKUP(A4911,subscriptions!B4911:B10004,subscriptions!C4911:C10004)</f>
        <v>Roam</v>
      </c>
      <c r="Q4911" s="10" t="s">
        <v>128</v>
      </c>
      <c r="R4911" s="10" t="s">
        <v>148</v>
      </c>
      <c r="S4911" s="10" t="s">
        <v>1360</v>
      </c>
    </row>
    <row r="4912">
      <c r="A4912" s="1" t="s">
        <v>6297</v>
      </c>
      <c r="B4912" s="1" t="s">
        <v>1939</v>
      </c>
      <c r="C4912" s="1" t="s">
        <v>1251</v>
      </c>
      <c r="D4912" s="1" t="s">
        <v>153</v>
      </c>
      <c r="E4912" s="1" t="s">
        <v>179</v>
      </c>
      <c r="F4912" s="1" t="s">
        <v>773</v>
      </c>
      <c r="G4912" s="1" t="s">
        <v>20244</v>
      </c>
      <c r="H4912" s="1" t="s">
        <v>20245</v>
      </c>
      <c r="I4912" s="4">
        <v>84.29825231481482</v>
      </c>
      <c r="J4912" s="1">
        <v>3287.45</v>
      </c>
      <c r="K4912" s="1">
        <v>634.85</v>
      </c>
      <c r="L4912" s="1">
        <v>100.0</v>
      </c>
      <c r="M4912" s="10">
        <f t="array" ref="M4912">_xlfn.XLOOKUP(A4912,subscriptions!B4912:B10004,subscriptions!D4912:D10004)</f>
        <v>120</v>
      </c>
      <c r="N4912" s="10">
        <f t="array" ref="N4912">_xlfn.XLOOKUP(A4912,subscriptions!B4912:B10004,subscriptions!G4912:G10004)</f>
        <v>20</v>
      </c>
      <c r="O4912" s="10">
        <v>96.0</v>
      </c>
      <c r="P4912" s="10" t="str">
        <f t="array" ref="P4912">_xlfn.XLOOKUP(A4912,subscriptions!B4912:B10004,subscriptions!C4912:C10004)</f>
        <v>Residential</v>
      </c>
      <c r="Q4912" s="10" t="s">
        <v>128</v>
      </c>
      <c r="R4912" s="10" t="s">
        <v>148</v>
      </c>
      <c r="S4912" s="10" t="s">
        <v>785</v>
      </c>
    </row>
    <row r="4913">
      <c r="A4913" s="1" t="s">
        <v>6298</v>
      </c>
      <c r="B4913" s="1" t="s">
        <v>589</v>
      </c>
      <c r="C4913" s="1" t="s">
        <v>2007</v>
      </c>
      <c r="D4913" s="1" t="s">
        <v>153</v>
      </c>
      <c r="E4913" s="1" t="s">
        <v>262</v>
      </c>
      <c r="F4913" s="1" t="s">
        <v>1835</v>
      </c>
      <c r="G4913" s="1" t="s">
        <v>20246</v>
      </c>
      <c r="H4913" s="1" t="s">
        <v>20247</v>
      </c>
      <c r="I4913" s="4">
        <v>84.33990740740741</v>
      </c>
      <c r="J4913" s="1">
        <v>1261.13</v>
      </c>
      <c r="K4913" s="1">
        <v>134.78</v>
      </c>
      <c r="M4913" s="10">
        <f t="array" ref="M4913">_xlfn.XLOOKUP(A4913,subscriptions!B4913:B10004,subscriptions!D4913:D10004)</f>
        <v>120</v>
      </c>
      <c r="N4913" s="10">
        <f t="array" ref="N4913">_xlfn.XLOOKUP(A4913,subscriptions!B4913:B10004,subscriptions!G4913:G10004)</f>
        <v>0</v>
      </c>
      <c r="O4913" s="10">
        <v>120.0</v>
      </c>
      <c r="P4913" s="10" t="str">
        <f t="array" ref="P4913">_xlfn.XLOOKUP(A4913,subscriptions!B4913:B10004,subscriptions!C4913:C10004)</f>
        <v>Residential</v>
      </c>
      <c r="Q4913" s="10" t="s">
        <v>173</v>
      </c>
      <c r="R4913" s="10" t="s">
        <v>212</v>
      </c>
      <c r="S4913" s="10" t="s">
        <v>234</v>
      </c>
    </row>
    <row r="4914">
      <c r="A4914" s="1" t="s">
        <v>6299</v>
      </c>
      <c r="B4914" s="1" t="s">
        <v>312</v>
      </c>
      <c r="C4914" s="1" t="s">
        <v>391</v>
      </c>
      <c r="D4914" s="1" t="s">
        <v>153</v>
      </c>
      <c r="E4914" s="1" t="s">
        <v>111</v>
      </c>
      <c r="F4914" s="1" t="s">
        <v>1855</v>
      </c>
      <c r="G4914" s="1" t="s">
        <v>20248</v>
      </c>
      <c r="H4914" s="1" t="s">
        <v>20249</v>
      </c>
      <c r="I4914" s="4">
        <v>84.29663194444444</v>
      </c>
      <c r="J4914" s="1">
        <v>1197.16</v>
      </c>
      <c r="K4914" s="1">
        <v>198.14</v>
      </c>
      <c r="M4914" s="10">
        <f t="array" ref="M4914">_xlfn.XLOOKUP(A4914,subscriptions!B4914:B10004,subscriptions!D4914:D10004)</f>
        <v>120</v>
      </c>
      <c r="N4914" s="10">
        <f t="array" ref="N4914">_xlfn.XLOOKUP(A4914,subscriptions!B4914:B10004,subscriptions!G4914:G10004)</f>
        <v>5</v>
      </c>
      <c r="O4914" s="10">
        <v>114.0</v>
      </c>
      <c r="P4914" s="10" t="str">
        <f t="array" ref="P4914">_xlfn.XLOOKUP(A4914,subscriptions!B4914:B10004,subscriptions!C4914:C10004)</f>
        <v>Residential</v>
      </c>
      <c r="Q4914" s="10" t="s">
        <v>194</v>
      </c>
      <c r="R4914" s="10" t="s">
        <v>212</v>
      </c>
      <c r="S4914" s="10" t="s">
        <v>373</v>
      </c>
    </row>
    <row r="4915">
      <c r="A4915" s="1" t="s">
        <v>6300</v>
      </c>
      <c r="B4915" s="1" t="s">
        <v>312</v>
      </c>
      <c r="C4915" s="1" t="s">
        <v>133</v>
      </c>
      <c r="D4915" s="1" t="s">
        <v>153</v>
      </c>
      <c r="E4915" s="1" t="s">
        <v>280</v>
      </c>
      <c r="F4915" s="1" t="s">
        <v>1665</v>
      </c>
      <c r="G4915" s="1" t="s">
        <v>20250</v>
      </c>
      <c r="H4915" s="1" t="s">
        <v>20251</v>
      </c>
      <c r="I4915" s="4">
        <v>84.21121527777778</v>
      </c>
      <c r="J4915" s="1">
        <v>376.22</v>
      </c>
      <c r="K4915" s="1">
        <v>46.04</v>
      </c>
      <c r="M4915" s="10">
        <f t="array" ref="M4915">_xlfn.XLOOKUP(A4915,subscriptions!B4915:B10004,subscriptions!D4915:D10004)</f>
        <v>120</v>
      </c>
      <c r="N4915" s="10">
        <f t="array" ref="N4915">_xlfn.XLOOKUP(A4915,subscriptions!B4915:B10004,subscriptions!G4915:G10004)</f>
        <v>10</v>
      </c>
      <c r="O4915" s="10">
        <v>108.0</v>
      </c>
      <c r="P4915" s="10" t="str">
        <f t="array" ref="P4915">_xlfn.XLOOKUP(A4915,subscriptions!B4915:B10004,subscriptions!C4915:C10004)</f>
        <v>Residential</v>
      </c>
      <c r="Q4915" s="10" t="s">
        <v>128</v>
      </c>
      <c r="R4915" s="10" t="s">
        <v>212</v>
      </c>
      <c r="S4915" s="10" t="s">
        <v>438</v>
      </c>
    </row>
    <row r="4916">
      <c r="A4916" s="1" t="s">
        <v>6301</v>
      </c>
      <c r="B4916" s="1" t="s">
        <v>4509</v>
      </c>
      <c r="C4916" s="1" t="s">
        <v>509</v>
      </c>
      <c r="D4916" s="1" t="s">
        <v>153</v>
      </c>
      <c r="E4916" s="1" t="s">
        <v>179</v>
      </c>
      <c r="F4916" s="1" t="s">
        <v>357</v>
      </c>
      <c r="G4916" s="1" t="s">
        <v>20252</v>
      </c>
      <c r="H4916" s="1" t="s">
        <v>20253</v>
      </c>
      <c r="I4916" s="4">
        <v>84.29805555555555</v>
      </c>
      <c r="J4916" s="1">
        <v>322.7</v>
      </c>
      <c r="K4916" s="1">
        <v>58.68</v>
      </c>
      <c r="L4916" s="1">
        <v>100.0</v>
      </c>
      <c r="M4916" s="10">
        <f t="array" ref="M4916">_xlfn.XLOOKUP(A4916,subscriptions!B4916:B10004,subscriptions!D4916:D10004)</f>
        <v>80</v>
      </c>
      <c r="N4916" s="10">
        <f t="array" ref="N4916">_xlfn.XLOOKUP(A4916,subscriptions!B4916:B10004,subscriptions!G4916:G10004)</f>
        <v>20</v>
      </c>
      <c r="O4916" s="10">
        <v>64.0</v>
      </c>
      <c r="P4916" s="10" t="str">
        <f t="array" ref="P4916">_xlfn.XLOOKUP(A4916,subscriptions!B4916:B10004,subscriptions!C4916:C10004)</f>
        <v>Roam</v>
      </c>
      <c r="Q4916" s="10" t="s">
        <v>128</v>
      </c>
      <c r="R4916" s="10" t="s">
        <v>148</v>
      </c>
      <c r="S4916" s="10" t="s">
        <v>785</v>
      </c>
    </row>
    <row r="4917">
      <c r="A4917" s="1" t="s">
        <v>6304</v>
      </c>
      <c r="B4917" s="1" t="s">
        <v>278</v>
      </c>
      <c r="C4917" s="1" t="s">
        <v>2007</v>
      </c>
      <c r="D4917" s="1" t="s">
        <v>27</v>
      </c>
      <c r="E4917" s="1" t="s">
        <v>262</v>
      </c>
      <c r="F4917" s="1" t="s">
        <v>4113</v>
      </c>
      <c r="G4917" s="1" t="s">
        <v>20254</v>
      </c>
      <c r="H4917" s="1" t="s">
        <v>20255</v>
      </c>
      <c r="I4917" s="4">
        <v>84.25721064814815</v>
      </c>
      <c r="J4917" s="1">
        <v>3774.17</v>
      </c>
      <c r="K4917" s="1">
        <v>890.88</v>
      </c>
      <c r="M4917" s="10">
        <f t="array" ref="M4917">_xlfn.XLOOKUP(A4917,subscriptions!B4917:B10004,subscriptions!D4917:D10004)</f>
        <v>120</v>
      </c>
      <c r="N4917" s="10">
        <f t="array" ref="N4917">_xlfn.XLOOKUP(A4917,subscriptions!B4917:B10004,subscriptions!G4917:G10004)</f>
        <v>0</v>
      </c>
      <c r="O4917" s="10">
        <v>120.0</v>
      </c>
      <c r="P4917" s="10" t="str">
        <f t="array" ref="P4917">_xlfn.XLOOKUP(A4917,subscriptions!B4917:B10004,subscriptions!C4917:C10004)</f>
        <v>Residential</v>
      </c>
      <c r="Q4917" s="10" t="s">
        <v>173</v>
      </c>
      <c r="R4917" s="10" t="s">
        <v>212</v>
      </c>
      <c r="S4917" s="10" t="s">
        <v>175</v>
      </c>
    </row>
    <row r="4918">
      <c r="A4918" s="1" t="s">
        <v>6305</v>
      </c>
      <c r="B4918" s="1" t="s">
        <v>1886</v>
      </c>
      <c r="C4918" s="1" t="s">
        <v>473</v>
      </c>
      <c r="D4918" s="1" t="s">
        <v>27</v>
      </c>
      <c r="E4918" s="1" t="s">
        <v>28</v>
      </c>
      <c r="F4918" s="1" t="s">
        <v>313</v>
      </c>
      <c r="G4918" s="1" t="s">
        <v>20256</v>
      </c>
      <c r="H4918" s="1" t="s">
        <v>20257</v>
      </c>
      <c r="I4918" s="4">
        <v>84.17184027777778</v>
      </c>
      <c r="J4918" s="1">
        <v>645.88</v>
      </c>
      <c r="K4918" s="1">
        <v>81.56</v>
      </c>
      <c r="M4918" s="10">
        <f t="array" ref="M4918">_xlfn.XLOOKUP(A4918,subscriptions!B4918:B10004,subscriptions!D4918:D10004)</f>
        <v>80</v>
      </c>
      <c r="N4918" s="10">
        <f t="array" ref="N4918">_xlfn.XLOOKUP(A4918,subscriptions!B4918:B10004,subscriptions!G4918:G10004)</f>
        <v>5</v>
      </c>
      <c r="O4918" s="10">
        <v>76.0</v>
      </c>
      <c r="P4918" s="10" t="str">
        <f t="array" ref="P4918">_xlfn.XLOOKUP(A4918,subscriptions!B4918:B10004,subscriptions!C4918:C10004)</f>
        <v>Roam</v>
      </c>
      <c r="Q4918" s="10" t="s">
        <v>194</v>
      </c>
      <c r="R4918" s="10" t="s">
        <v>148</v>
      </c>
      <c r="S4918" s="10" t="s">
        <v>1082</v>
      </c>
    </row>
    <row r="4919">
      <c r="A4919" s="1" t="s">
        <v>6306</v>
      </c>
      <c r="B4919" s="1" t="s">
        <v>375</v>
      </c>
      <c r="C4919" s="1" t="s">
        <v>509</v>
      </c>
      <c r="D4919" s="1" t="s">
        <v>27</v>
      </c>
      <c r="E4919" s="1" t="s">
        <v>28</v>
      </c>
      <c r="F4919" s="1" t="s">
        <v>801</v>
      </c>
      <c r="G4919" s="1" t="s">
        <v>20258</v>
      </c>
      <c r="H4919" s="1" t="s">
        <v>20259</v>
      </c>
      <c r="I4919" s="4">
        <v>84.33712962962963</v>
      </c>
      <c r="J4919" s="1">
        <v>748.02</v>
      </c>
      <c r="K4919" s="1">
        <v>195.21</v>
      </c>
      <c r="M4919" s="10">
        <f t="array" ref="M4919">_xlfn.XLOOKUP(A4919,subscriptions!B4919:B10004,subscriptions!D4919:D10004)</f>
        <v>250</v>
      </c>
      <c r="N4919" s="10">
        <f t="array" ref="N4919">_xlfn.XLOOKUP(A4919,subscriptions!B4919:B10004,subscriptions!G4919:G10004)</f>
        <v>10</v>
      </c>
      <c r="O4919" s="10">
        <v>225.0</v>
      </c>
      <c r="P4919" s="10" t="str">
        <f t="array" ref="P4919">_xlfn.XLOOKUP(A4919,subscriptions!B4919:B10004,subscriptions!C4919:C10004)</f>
        <v>Business</v>
      </c>
      <c r="Q4919" s="10" t="s">
        <v>128</v>
      </c>
      <c r="R4919" s="10" t="s">
        <v>129</v>
      </c>
      <c r="S4919" s="10" t="s">
        <v>968</v>
      </c>
    </row>
    <row r="4920">
      <c r="A4920" s="1" t="s">
        <v>6307</v>
      </c>
      <c r="B4920" s="1" t="s">
        <v>409</v>
      </c>
      <c r="C4920" s="1" t="s">
        <v>1973</v>
      </c>
      <c r="D4920" s="1" t="s">
        <v>27</v>
      </c>
      <c r="E4920" s="1" t="s">
        <v>631</v>
      </c>
      <c r="F4920" s="1" t="s">
        <v>922</v>
      </c>
      <c r="G4920" s="1" t="s">
        <v>20260</v>
      </c>
      <c r="H4920" s="1" t="s">
        <v>20261</v>
      </c>
      <c r="I4920" s="4">
        <v>84.16892361111111</v>
      </c>
      <c r="J4920" s="1">
        <v>2189.57</v>
      </c>
      <c r="K4920" s="1">
        <v>264.76</v>
      </c>
      <c r="M4920" s="10">
        <f t="array" ref="M4920">_xlfn.XLOOKUP(A4920,subscriptions!B4920:B10004,subscriptions!D4920:D10004)</f>
        <v>120</v>
      </c>
      <c r="N4920" s="10">
        <f t="array" ref="N4920">_xlfn.XLOOKUP(A4920,subscriptions!B4920:B10004,subscriptions!G4920:G10004)</f>
        <v>20</v>
      </c>
      <c r="O4920" s="10">
        <v>96.0</v>
      </c>
      <c r="P4920" s="10" t="str">
        <f t="array" ref="P4920">_xlfn.XLOOKUP(A4920,subscriptions!B4920:B10004,subscriptions!C4920:C10004)</f>
        <v>Residential</v>
      </c>
      <c r="Q4920" s="10" t="s">
        <v>128</v>
      </c>
      <c r="R4920" s="10" t="s">
        <v>148</v>
      </c>
      <c r="S4920" s="10" t="s">
        <v>1504</v>
      </c>
    </row>
    <row r="4921">
      <c r="A4921" s="1" t="s">
        <v>6308</v>
      </c>
      <c r="B4921" s="1" t="s">
        <v>2788</v>
      </c>
      <c r="C4921" s="1" t="s">
        <v>391</v>
      </c>
      <c r="D4921" s="1" t="s">
        <v>153</v>
      </c>
      <c r="E4921" s="1" t="s">
        <v>262</v>
      </c>
      <c r="F4921" s="1" t="s">
        <v>392</v>
      </c>
      <c r="G4921" s="1" t="s">
        <v>20262</v>
      </c>
      <c r="H4921" s="1" t="s">
        <v>20263</v>
      </c>
      <c r="I4921" s="4">
        <v>84.29527777777778</v>
      </c>
      <c r="J4921" s="1">
        <v>670.6</v>
      </c>
      <c r="K4921" s="1">
        <v>132.76</v>
      </c>
      <c r="M4921" s="10">
        <f t="array" ref="M4921">_xlfn.XLOOKUP(A4921,subscriptions!B4921:B10004,subscriptions!D4921:D10004)</f>
        <v>120</v>
      </c>
      <c r="N4921" s="10">
        <f t="array" ref="N4921">_xlfn.XLOOKUP(A4921,subscriptions!B4921:B10004,subscriptions!G4921:G10004)</f>
        <v>0</v>
      </c>
      <c r="O4921" s="10">
        <v>120.0</v>
      </c>
      <c r="P4921" s="10" t="str">
        <f t="array" ref="P4921">_xlfn.XLOOKUP(A4921,subscriptions!B4921:B10004,subscriptions!C4921:C10004)</f>
        <v>Residential</v>
      </c>
      <c r="Q4921" s="10" t="s">
        <v>173</v>
      </c>
      <c r="R4921" s="10" t="s">
        <v>212</v>
      </c>
      <c r="S4921" s="10" t="s">
        <v>1026</v>
      </c>
    </row>
    <row r="4922">
      <c r="A4922" s="1" t="s">
        <v>6309</v>
      </c>
      <c r="B4922" s="1" t="s">
        <v>555</v>
      </c>
      <c r="C4922" s="1" t="s">
        <v>1347</v>
      </c>
      <c r="D4922" s="1" t="s">
        <v>153</v>
      </c>
      <c r="E4922" s="1" t="s">
        <v>262</v>
      </c>
      <c r="F4922" s="1" t="s">
        <v>392</v>
      </c>
      <c r="G4922" s="1" t="s">
        <v>20264</v>
      </c>
      <c r="H4922" s="1" t="s">
        <v>20265</v>
      </c>
      <c r="I4922" s="4">
        <v>84.25512731481481</v>
      </c>
      <c r="J4922" s="1">
        <v>4606.78</v>
      </c>
      <c r="K4922" s="1">
        <v>427.41</v>
      </c>
      <c r="M4922" s="10">
        <f t="array" ref="M4922">_xlfn.XLOOKUP(A4922,subscriptions!B4922:B10004,subscriptions!D4922:D10004)</f>
        <v>120</v>
      </c>
      <c r="N4922" s="10">
        <f t="array" ref="N4922">_xlfn.XLOOKUP(A4922,subscriptions!B4922:B10004,subscriptions!G4922:G10004)</f>
        <v>5</v>
      </c>
      <c r="O4922" s="10">
        <v>114.0</v>
      </c>
      <c r="P4922" s="10" t="str">
        <f t="array" ref="P4922">_xlfn.XLOOKUP(A4922,subscriptions!B4922:B10004,subscriptions!C4922:C10004)</f>
        <v>Residential</v>
      </c>
      <c r="Q4922" s="10" t="s">
        <v>194</v>
      </c>
      <c r="R4922" s="10" t="s">
        <v>212</v>
      </c>
      <c r="S4922" s="10" t="s">
        <v>149</v>
      </c>
    </row>
    <row r="4923">
      <c r="A4923" s="1" t="s">
        <v>6310</v>
      </c>
      <c r="B4923" s="1" t="s">
        <v>1226</v>
      </c>
      <c r="C4923" s="1" t="s">
        <v>750</v>
      </c>
      <c r="D4923" s="1" t="s">
        <v>153</v>
      </c>
      <c r="E4923" s="1" t="s">
        <v>262</v>
      </c>
      <c r="F4923" s="1" t="s">
        <v>2985</v>
      </c>
      <c r="G4923" s="1" t="s">
        <v>20266</v>
      </c>
      <c r="H4923" s="1" t="s">
        <v>20267</v>
      </c>
      <c r="I4923" s="4">
        <v>84.34175925925926</v>
      </c>
      <c r="J4923" s="1">
        <v>2058.7</v>
      </c>
      <c r="K4923" s="1">
        <v>342.14</v>
      </c>
      <c r="M4923" s="10">
        <f t="array" ref="M4923">_xlfn.XLOOKUP(A4923,subscriptions!B4923:B10004,subscriptions!D4923:D10004)</f>
        <v>80</v>
      </c>
      <c r="N4923" s="10">
        <f t="array" ref="N4923">_xlfn.XLOOKUP(A4923,subscriptions!B4923:B10004,subscriptions!G4923:G10004)</f>
        <v>10</v>
      </c>
      <c r="O4923" s="10">
        <v>72.0</v>
      </c>
      <c r="P4923" s="10" t="str">
        <f t="array" ref="P4923">_xlfn.XLOOKUP(A4923,subscriptions!B4923:B10004,subscriptions!C4923:C10004)</f>
        <v>Roam</v>
      </c>
      <c r="Q4923" s="10" t="s">
        <v>128</v>
      </c>
      <c r="R4923" s="10" t="s">
        <v>148</v>
      </c>
      <c r="S4923" s="10" t="s">
        <v>1703</v>
      </c>
    </row>
    <row r="4924">
      <c r="A4924" s="1" t="s">
        <v>6311</v>
      </c>
      <c r="B4924" s="1" t="s">
        <v>2788</v>
      </c>
      <c r="C4924" s="1" t="s">
        <v>605</v>
      </c>
      <c r="D4924" s="1" t="s">
        <v>153</v>
      </c>
      <c r="E4924" s="1" t="s">
        <v>631</v>
      </c>
      <c r="F4924" s="1" t="s">
        <v>2549</v>
      </c>
      <c r="G4924" s="1" t="s">
        <v>20268</v>
      </c>
      <c r="H4924" s="1" t="s">
        <v>20269</v>
      </c>
      <c r="I4924" s="4">
        <v>84.2534837962963</v>
      </c>
      <c r="J4924" s="1">
        <v>1414.83</v>
      </c>
      <c r="K4924" s="1">
        <v>286.12</v>
      </c>
      <c r="M4924" s="10">
        <f t="array" ref="M4924">_xlfn.XLOOKUP(A4924,subscriptions!B4924:B10004,subscriptions!D4924:D10004)</f>
        <v>120</v>
      </c>
      <c r="N4924" s="10">
        <f t="array" ref="N4924">_xlfn.XLOOKUP(A4924,subscriptions!B4924:B10004,subscriptions!G4924:G10004)</f>
        <v>20</v>
      </c>
      <c r="O4924" s="10">
        <v>96.0</v>
      </c>
      <c r="P4924" s="10" t="str">
        <f t="array" ref="P4924">_xlfn.XLOOKUP(A4924,subscriptions!B4924:B10004,subscriptions!C4924:C10004)</f>
        <v>Residential</v>
      </c>
      <c r="Q4924" s="10" t="s">
        <v>128</v>
      </c>
      <c r="R4924" s="10" t="s">
        <v>148</v>
      </c>
      <c r="S4924" s="10" t="s">
        <v>1832</v>
      </c>
    </row>
    <row r="4925">
      <c r="A4925" s="1" t="s">
        <v>6312</v>
      </c>
      <c r="B4925" s="1" t="s">
        <v>919</v>
      </c>
      <c r="C4925" s="1" t="s">
        <v>871</v>
      </c>
      <c r="D4925" s="1" t="s">
        <v>27</v>
      </c>
      <c r="E4925" s="1" t="s">
        <v>239</v>
      </c>
      <c r="F4925" s="1" t="s">
        <v>1186</v>
      </c>
      <c r="G4925" s="1" t="s">
        <v>20270</v>
      </c>
      <c r="H4925" s="1" t="s">
        <v>20271</v>
      </c>
      <c r="I4925" s="4">
        <v>84.29953703703704</v>
      </c>
      <c r="J4925" s="1">
        <v>3241.63</v>
      </c>
      <c r="K4925" s="1">
        <v>566.69</v>
      </c>
      <c r="M4925" s="10">
        <f t="array" ref="M4925">_xlfn.XLOOKUP(A4925,subscriptions!B4925:B10004,subscriptions!D4925:D10004)</f>
        <v>120</v>
      </c>
      <c r="N4925" s="10">
        <f t="array" ref="N4925">_xlfn.XLOOKUP(A4925,subscriptions!B4925:B10004,subscriptions!G4925:G10004)</f>
        <v>0</v>
      </c>
      <c r="O4925" s="10">
        <v>120.0</v>
      </c>
      <c r="P4925" s="10" t="str">
        <f t="array" ref="P4925">_xlfn.XLOOKUP(A4925,subscriptions!B4925:B10004,subscriptions!C4925:C10004)</f>
        <v>Residential</v>
      </c>
      <c r="Q4925" s="10" t="s">
        <v>173</v>
      </c>
      <c r="R4925" s="10" t="s">
        <v>212</v>
      </c>
      <c r="S4925" s="10" t="s">
        <v>522</v>
      </c>
    </row>
    <row r="4926">
      <c r="A4926" s="1" t="s">
        <v>6313</v>
      </c>
      <c r="B4926" s="1" t="s">
        <v>216</v>
      </c>
      <c r="C4926" s="1" t="s">
        <v>3912</v>
      </c>
      <c r="D4926" s="1" t="s">
        <v>153</v>
      </c>
      <c r="E4926" s="1" t="s">
        <v>28</v>
      </c>
      <c r="F4926" s="1" t="s">
        <v>687</v>
      </c>
      <c r="G4926" s="1" t="s">
        <v>20272</v>
      </c>
      <c r="H4926" s="1" t="s">
        <v>20273</v>
      </c>
      <c r="I4926" s="4">
        <v>84.16811342592592</v>
      </c>
      <c r="J4926" s="1">
        <v>126.32</v>
      </c>
      <c r="K4926" s="1">
        <v>27.48</v>
      </c>
      <c r="M4926" s="10">
        <f t="array" ref="M4926">_xlfn.XLOOKUP(A4926,subscriptions!B4926:B10004,subscriptions!D4926:D10004)</f>
        <v>50</v>
      </c>
      <c r="N4926" s="10">
        <f t="array" ref="N4926">_xlfn.XLOOKUP(A4926,subscriptions!B4926:B10004,subscriptions!G4926:G10004)</f>
        <v>5</v>
      </c>
      <c r="O4926" s="10">
        <v>47.5</v>
      </c>
      <c r="P4926" s="10" t="str">
        <f t="array" ref="P4926">_xlfn.XLOOKUP(A4926,subscriptions!B4926:B10004,subscriptions!C4926:C10004)</f>
        <v>Mini</v>
      </c>
      <c r="Q4926" s="10" t="s">
        <v>194</v>
      </c>
      <c r="R4926" s="10" t="s">
        <v>148</v>
      </c>
      <c r="S4926" s="10" t="s">
        <v>1042</v>
      </c>
    </row>
    <row r="4927">
      <c r="A4927" s="1" t="s">
        <v>6316</v>
      </c>
      <c r="B4927" s="1" t="s">
        <v>389</v>
      </c>
      <c r="C4927" s="1" t="s">
        <v>884</v>
      </c>
      <c r="D4927" s="1" t="s">
        <v>27</v>
      </c>
      <c r="E4927" s="1" t="s">
        <v>714</v>
      </c>
      <c r="F4927" s="1" t="s">
        <v>3419</v>
      </c>
      <c r="G4927" s="1" t="s">
        <v>20274</v>
      </c>
      <c r="H4927" s="1" t="s">
        <v>20275</v>
      </c>
      <c r="I4927" s="4">
        <v>84.1690162037037</v>
      </c>
      <c r="J4927" s="1">
        <v>495.72</v>
      </c>
      <c r="K4927" s="1">
        <v>110.36</v>
      </c>
      <c r="M4927" s="10">
        <f t="array" ref="M4927">_xlfn.XLOOKUP(A4927,subscriptions!B4927:B10004,subscriptions!D4927:D10004)</f>
        <v>120</v>
      </c>
      <c r="N4927" s="10">
        <f t="array" ref="N4927">_xlfn.XLOOKUP(A4927,subscriptions!B4927:B10004,subscriptions!G4927:G10004)</f>
        <v>10</v>
      </c>
      <c r="O4927" s="10">
        <v>108.0</v>
      </c>
      <c r="P4927" s="10" t="str">
        <f t="array" ref="P4927">_xlfn.XLOOKUP(A4927,subscriptions!B4927:B10004,subscriptions!C4927:C10004)</f>
        <v>Residential</v>
      </c>
      <c r="Q4927" s="10" t="s">
        <v>128</v>
      </c>
      <c r="R4927" s="10" t="s">
        <v>212</v>
      </c>
      <c r="S4927" s="10" t="s">
        <v>1504</v>
      </c>
    </row>
    <row r="4928">
      <c r="A4928" s="1" t="s">
        <v>6317</v>
      </c>
      <c r="B4928" s="1" t="s">
        <v>1387</v>
      </c>
      <c r="C4928" s="1" t="s">
        <v>1507</v>
      </c>
      <c r="D4928" s="1" t="s">
        <v>27</v>
      </c>
      <c r="E4928" s="1" t="s">
        <v>28</v>
      </c>
      <c r="F4928" s="1" t="s">
        <v>29</v>
      </c>
      <c r="G4928" s="1" t="s">
        <v>20276</v>
      </c>
      <c r="H4928" s="1" t="s">
        <v>20277</v>
      </c>
      <c r="I4928" s="4">
        <v>84.25652777777778</v>
      </c>
      <c r="J4928" s="1">
        <v>988.33</v>
      </c>
      <c r="K4928" s="1">
        <v>157.8</v>
      </c>
      <c r="M4928" s="10">
        <f t="array" ref="M4928">_xlfn.XLOOKUP(A4928,subscriptions!B4928:B10004,subscriptions!D4928:D10004)</f>
        <v>250</v>
      </c>
      <c r="N4928" s="10">
        <f t="array" ref="N4928">_xlfn.XLOOKUP(A4928,subscriptions!B4928:B10004,subscriptions!G4928:G10004)</f>
        <v>20</v>
      </c>
      <c r="O4928" s="10">
        <v>200.0</v>
      </c>
      <c r="P4928" s="10" t="str">
        <f t="array" ref="P4928">_xlfn.XLOOKUP(A4928,subscriptions!B4928:B10004,subscriptions!C4928:C10004)</f>
        <v>Business</v>
      </c>
      <c r="Q4928" s="10" t="s">
        <v>128</v>
      </c>
      <c r="R4928" s="10" t="s">
        <v>129</v>
      </c>
      <c r="S4928" s="10" t="s">
        <v>130</v>
      </c>
    </row>
    <row r="4929">
      <c r="A4929" s="1" t="s">
        <v>6318</v>
      </c>
      <c r="B4929" s="1" t="s">
        <v>1624</v>
      </c>
      <c r="C4929" s="1" t="s">
        <v>920</v>
      </c>
      <c r="D4929" s="1" t="s">
        <v>27</v>
      </c>
      <c r="E4929" s="1" t="s">
        <v>332</v>
      </c>
      <c r="F4929" s="1" t="s">
        <v>618</v>
      </c>
      <c r="G4929" s="1" t="s">
        <v>20278</v>
      </c>
      <c r="H4929" s="1" t="s">
        <v>20279</v>
      </c>
      <c r="I4929" s="4">
        <v>84.16879629629629</v>
      </c>
      <c r="J4929" s="1">
        <v>436.17</v>
      </c>
      <c r="K4929" s="1">
        <v>61.41</v>
      </c>
      <c r="M4929" s="10">
        <f t="array" ref="M4929">_xlfn.XLOOKUP(A4929,subscriptions!B4929:B10004,subscriptions!D4929:D10004)</f>
        <v>50</v>
      </c>
      <c r="N4929" s="10">
        <f t="array" ref="N4929">_xlfn.XLOOKUP(A4929,subscriptions!B4929:B10004,subscriptions!G4929:G10004)</f>
        <v>0</v>
      </c>
      <c r="O4929" s="10">
        <v>50.0</v>
      </c>
      <c r="P4929" s="10" t="str">
        <f t="array" ref="P4929">_xlfn.XLOOKUP(A4929,subscriptions!B4929:B10004,subscriptions!C4929:C10004)</f>
        <v>Mini</v>
      </c>
      <c r="Q4929" s="10" t="s">
        <v>173</v>
      </c>
      <c r="R4929" s="10" t="s">
        <v>148</v>
      </c>
      <c r="S4929" s="10" t="s">
        <v>1504</v>
      </c>
    </row>
    <row r="4930">
      <c r="A4930" s="1" t="s">
        <v>6319</v>
      </c>
      <c r="B4930" s="1" t="s">
        <v>1984</v>
      </c>
      <c r="C4930" s="1" t="s">
        <v>492</v>
      </c>
      <c r="D4930" s="1" t="s">
        <v>153</v>
      </c>
      <c r="E4930" s="1" t="s">
        <v>262</v>
      </c>
      <c r="F4930" s="1" t="s">
        <v>392</v>
      </c>
      <c r="G4930" s="1" t="s">
        <v>20280</v>
      </c>
      <c r="H4930" s="1" t="s">
        <v>20281</v>
      </c>
      <c r="I4930" s="4">
        <v>84.2155787037037</v>
      </c>
      <c r="J4930" s="1">
        <v>2093.31</v>
      </c>
      <c r="K4930" s="1">
        <v>246.06</v>
      </c>
      <c r="M4930" s="10">
        <f t="array" ref="M4930">_xlfn.XLOOKUP(A4930,subscriptions!B4930:B10004,subscriptions!D4930:D10004)</f>
        <v>120</v>
      </c>
      <c r="N4930" s="10">
        <f t="array" ref="N4930">_xlfn.XLOOKUP(A4930,subscriptions!B4930:B10004,subscriptions!G4930:G10004)</f>
        <v>5</v>
      </c>
      <c r="O4930" s="10">
        <v>114.0</v>
      </c>
      <c r="P4930" s="10" t="str">
        <f t="array" ref="P4930">_xlfn.XLOOKUP(A4930,subscriptions!B4930:B10004,subscriptions!C4930:C10004)</f>
        <v>Residential</v>
      </c>
      <c r="Q4930" s="10" t="s">
        <v>194</v>
      </c>
      <c r="R4930" s="10" t="s">
        <v>212</v>
      </c>
      <c r="S4930" s="10" t="s">
        <v>1212</v>
      </c>
    </row>
    <row r="4931">
      <c r="A4931" s="1" t="s">
        <v>6320</v>
      </c>
      <c r="B4931" s="1" t="s">
        <v>355</v>
      </c>
      <c r="C4931" s="1" t="s">
        <v>658</v>
      </c>
      <c r="D4931" s="1" t="s">
        <v>153</v>
      </c>
      <c r="E4931" s="1" t="s">
        <v>219</v>
      </c>
      <c r="F4931" s="1" t="s">
        <v>220</v>
      </c>
      <c r="G4931" s="1" t="s">
        <v>20282</v>
      </c>
      <c r="H4931" s="1" t="s">
        <v>20283</v>
      </c>
      <c r="I4931" s="4">
        <v>84.37711805555556</v>
      </c>
      <c r="J4931" s="1">
        <v>3823.82</v>
      </c>
      <c r="K4931" s="1">
        <v>401.19</v>
      </c>
      <c r="M4931" s="10">
        <f t="array" ref="M4931">_xlfn.XLOOKUP(A4931,subscriptions!B4931:B10004,subscriptions!D4931:D10004)</f>
        <v>120</v>
      </c>
      <c r="N4931" s="10">
        <f t="array" ref="N4931">_xlfn.XLOOKUP(A4931,subscriptions!B4931:B10004,subscriptions!G4931:G10004)</f>
        <v>10</v>
      </c>
      <c r="O4931" s="10">
        <v>108.0</v>
      </c>
      <c r="P4931" s="10" t="str">
        <f t="array" ref="P4931">_xlfn.XLOOKUP(A4931,subscriptions!B4931:B10004,subscriptions!C4931:C10004)</f>
        <v>Residential</v>
      </c>
      <c r="Q4931" s="10" t="s">
        <v>128</v>
      </c>
      <c r="R4931" s="10" t="s">
        <v>212</v>
      </c>
      <c r="S4931" s="10" t="s">
        <v>1360</v>
      </c>
    </row>
    <row r="4932">
      <c r="A4932" s="1" t="s">
        <v>6321</v>
      </c>
      <c r="B4932" s="1" t="s">
        <v>657</v>
      </c>
      <c r="C4932" s="1" t="s">
        <v>524</v>
      </c>
      <c r="D4932" s="1" t="s">
        <v>153</v>
      </c>
      <c r="E4932" s="1" t="s">
        <v>239</v>
      </c>
      <c r="F4932" s="1" t="s">
        <v>2154</v>
      </c>
      <c r="G4932" s="1" t="s">
        <v>20284</v>
      </c>
      <c r="H4932" s="1" t="s">
        <v>20285</v>
      </c>
      <c r="I4932" s="4">
        <v>84.29795138888889</v>
      </c>
      <c r="J4932" s="1">
        <v>876.87</v>
      </c>
      <c r="K4932" s="1">
        <v>138.72</v>
      </c>
      <c r="M4932" s="10">
        <f t="array" ref="M4932">_xlfn.XLOOKUP(A4932,subscriptions!B4932:B10004,subscriptions!D4932:D10004)</f>
        <v>120</v>
      </c>
      <c r="N4932" s="10">
        <f t="array" ref="N4932">_xlfn.XLOOKUP(A4932,subscriptions!B4932:B10004,subscriptions!G4932:G10004)</f>
        <v>20</v>
      </c>
      <c r="O4932" s="10">
        <v>96.0</v>
      </c>
      <c r="P4932" s="10" t="str">
        <f t="array" ref="P4932">_xlfn.XLOOKUP(A4932,subscriptions!B4932:B10004,subscriptions!C4932:C10004)</f>
        <v>Residential</v>
      </c>
      <c r="Q4932" s="10" t="s">
        <v>128</v>
      </c>
      <c r="R4932" s="10" t="s">
        <v>148</v>
      </c>
      <c r="S4932" s="10" t="s">
        <v>785</v>
      </c>
    </row>
    <row r="4933">
      <c r="A4933" s="1" t="s">
        <v>6322</v>
      </c>
      <c r="B4933" s="1" t="s">
        <v>1173</v>
      </c>
      <c r="C4933" s="1" t="s">
        <v>1347</v>
      </c>
      <c r="D4933" s="1" t="s">
        <v>27</v>
      </c>
      <c r="E4933" s="1" t="s">
        <v>239</v>
      </c>
      <c r="F4933" s="1" t="s">
        <v>1186</v>
      </c>
      <c r="G4933" s="1" t="s">
        <v>20286</v>
      </c>
      <c r="H4933" s="1" t="s">
        <v>20287</v>
      </c>
      <c r="I4933" s="4">
        <v>84.17309027777777</v>
      </c>
      <c r="J4933" s="1">
        <v>678.13</v>
      </c>
      <c r="K4933" s="1">
        <v>150.7</v>
      </c>
      <c r="M4933" s="10">
        <f t="array" ref="M4933">_xlfn.XLOOKUP(A4933,subscriptions!B4933:B10004,subscriptions!D4933:D10004)</f>
        <v>250</v>
      </c>
      <c r="N4933" s="10">
        <f t="array" ref="N4933">_xlfn.XLOOKUP(A4933,subscriptions!B4933:B10004,subscriptions!G4933:G10004)</f>
        <v>0</v>
      </c>
      <c r="O4933" s="10">
        <v>250.0</v>
      </c>
      <c r="P4933" s="10" t="str">
        <f t="array" ref="P4933">_xlfn.XLOOKUP(A4933,subscriptions!B4933:B10004,subscriptions!C4933:C10004)</f>
        <v>Business</v>
      </c>
      <c r="Q4933" s="10" t="s">
        <v>173</v>
      </c>
      <c r="R4933" s="10" t="s">
        <v>129</v>
      </c>
      <c r="S4933" s="10" t="s">
        <v>2630</v>
      </c>
    </row>
    <row r="4934">
      <c r="A4934" s="1" t="s">
        <v>6323</v>
      </c>
      <c r="B4934" s="1" t="s">
        <v>1027</v>
      </c>
      <c r="C4934" s="1" t="s">
        <v>1100</v>
      </c>
      <c r="D4934" s="1" t="s">
        <v>153</v>
      </c>
      <c r="E4934" s="1" t="s">
        <v>179</v>
      </c>
      <c r="F4934" s="1" t="s">
        <v>4595</v>
      </c>
      <c r="G4934" s="1" t="s">
        <v>20288</v>
      </c>
      <c r="H4934" s="1" t="s">
        <v>20289</v>
      </c>
      <c r="I4934" s="4">
        <v>84.37805555555556</v>
      </c>
      <c r="J4934" s="1">
        <v>4937.62</v>
      </c>
      <c r="K4934" s="1">
        <v>585.94</v>
      </c>
      <c r="L4934" s="1">
        <v>100.0</v>
      </c>
      <c r="M4934" s="10">
        <f t="array" ref="M4934">_xlfn.XLOOKUP(A4934,subscriptions!B4934:B10004,subscriptions!D4934:D10004)</f>
        <v>120</v>
      </c>
      <c r="N4934" s="10">
        <f t="array" ref="N4934">_xlfn.XLOOKUP(A4934,subscriptions!B4934:B10004,subscriptions!G4934:G10004)</f>
        <v>5</v>
      </c>
      <c r="O4934" s="10">
        <v>114.0</v>
      </c>
      <c r="P4934" s="10" t="str">
        <f t="array" ref="P4934">_xlfn.XLOOKUP(A4934,subscriptions!B4934:B10004,subscriptions!C4934:C10004)</f>
        <v>Residential</v>
      </c>
      <c r="Q4934" s="10" t="s">
        <v>194</v>
      </c>
      <c r="R4934" s="10" t="s">
        <v>212</v>
      </c>
      <c r="S4934" s="10" t="s">
        <v>1302</v>
      </c>
    </row>
    <row r="4935">
      <c r="A4935" s="1" t="s">
        <v>6324</v>
      </c>
      <c r="B4935" s="1" t="s">
        <v>389</v>
      </c>
      <c r="C4935" s="1" t="s">
        <v>1388</v>
      </c>
      <c r="D4935" s="1" t="s">
        <v>27</v>
      </c>
      <c r="E4935" s="1" t="s">
        <v>219</v>
      </c>
      <c r="F4935" s="1" t="s">
        <v>971</v>
      </c>
      <c r="G4935" s="1" t="s">
        <v>20290</v>
      </c>
      <c r="H4935" s="1" t="s">
        <v>20291</v>
      </c>
      <c r="I4935" s="4">
        <v>84.25715277777778</v>
      </c>
      <c r="J4935" s="1">
        <v>932.78</v>
      </c>
      <c r="K4935" s="1">
        <v>136.15</v>
      </c>
      <c r="M4935" s="10">
        <f t="array" ref="M4935">_xlfn.XLOOKUP(A4935,subscriptions!B4935:B10004,subscriptions!D4935:D10004)</f>
        <v>120</v>
      </c>
      <c r="N4935" s="10">
        <f t="array" ref="N4935">_xlfn.XLOOKUP(A4935,subscriptions!B4935:B10004,subscriptions!G4935:G10004)</f>
        <v>10</v>
      </c>
      <c r="O4935" s="10">
        <v>108.0</v>
      </c>
      <c r="P4935" s="10" t="str">
        <f t="array" ref="P4935">_xlfn.XLOOKUP(A4935,subscriptions!B4935:B10004,subscriptions!C4935:C10004)</f>
        <v>Residential</v>
      </c>
      <c r="Q4935" s="10" t="s">
        <v>128</v>
      </c>
      <c r="R4935" s="10" t="s">
        <v>212</v>
      </c>
      <c r="S4935" s="10" t="s">
        <v>175</v>
      </c>
    </row>
    <row r="4936">
      <c r="A4936" s="1" t="s">
        <v>6325</v>
      </c>
      <c r="B4936" s="1" t="s">
        <v>4509</v>
      </c>
      <c r="C4936" s="1" t="s">
        <v>605</v>
      </c>
      <c r="D4936" s="1" t="s">
        <v>153</v>
      </c>
      <c r="E4936" s="1" t="s">
        <v>219</v>
      </c>
      <c r="F4936" s="1" t="s">
        <v>590</v>
      </c>
      <c r="G4936" s="1" t="s">
        <v>20292</v>
      </c>
      <c r="H4936" s="1" t="s">
        <v>20293</v>
      </c>
      <c r="I4936" s="4">
        <v>84.41765046296297</v>
      </c>
      <c r="J4936" s="1">
        <v>1057.22</v>
      </c>
      <c r="K4936" s="1">
        <v>118.41</v>
      </c>
      <c r="M4936" s="10">
        <f t="array" ref="M4936">_xlfn.XLOOKUP(A4936,subscriptions!B4936:B10004,subscriptions!D4936:D10004)</f>
        <v>120</v>
      </c>
      <c r="N4936" s="10">
        <f t="array" ref="N4936">_xlfn.XLOOKUP(A4936,subscriptions!B4936:B10004,subscriptions!G4936:G10004)</f>
        <v>20</v>
      </c>
      <c r="O4936" s="10">
        <v>96.0</v>
      </c>
      <c r="P4936" s="10" t="str">
        <f t="array" ref="P4936">_xlfn.XLOOKUP(A4936,subscriptions!B4936:B10004,subscriptions!C4936:C10004)</f>
        <v>Residential</v>
      </c>
      <c r="Q4936" s="10" t="s">
        <v>128</v>
      </c>
      <c r="R4936" s="10" t="s">
        <v>148</v>
      </c>
      <c r="S4936" s="10" t="s">
        <v>327</v>
      </c>
    </row>
    <row r="4937">
      <c r="A4937" s="1" t="s">
        <v>6328</v>
      </c>
      <c r="B4937" s="1" t="s">
        <v>899</v>
      </c>
      <c r="C4937" s="1" t="s">
        <v>1347</v>
      </c>
      <c r="D4937" s="1" t="s">
        <v>27</v>
      </c>
      <c r="E4937" s="1" t="s">
        <v>280</v>
      </c>
      <c r="F4937" s="1" t="s">
        <v>376</v>
      </c>
      <c r="G4937" s="1" t="s">
        <v>20294</v>
      </c>
      <c r="H4937" s="1" t="s">
        <v>20295</v>
      </c>
      <c r="I4937" s="4">
        <v>84.29825231481482</v>
      </c>
      <c r="J4937" s="1">
        <v>699.99</v>
      </c>
      <c r="K4937" s="1">
        <v>87.96</v>
      </c>
      <c r="M4937" s="10">
        <f t="array" ref="M4937">_xlfn.XLOOKUP(A4937,subscriptions!B4937:B10004,subscriptions!D4937:D10004)</f>
        <v>120</v>
      </c>
      <c r="N4937" s="10">
        <f t="array" ref="N4937">_xlfn.XLOOKUP(A4937,subscriptions!B4937:B10004,subscriptions!G4937:G10004)</f>
        <v>0</v>
      </c>
      <c r="O4937" s="10">
        <v>120.0</v>
      </c>
      <c r="P4937" s="10" t="str">
        <f t="array" ref="P4937">_xlfn.XLOOKUP(A4937,subscriptions!B4937:B10004,subscriptions!C4937:C10004)</f>
        <v>Residential</v>
      </c>
      <c r="Q4937" s="10" t="s">
        <v>173</v>
      </c>
      <c r="R4937" s="10" t="s">
        <v>212</v>
      </c>
      <c r="S4937" s="10" t="s">
        <v>785</v>
      </c>
    </row>
    <row r="4938">
      <c r="A4938" s="1" t="s">
        <v>6329</v>
      </c>
      <c r="B4938" s="1" t="s">
        <v>1460</v>
      </c>
      <c r="C4938" s="1" t="s">
        <v>509</v>
      </c>
      <c r="D4938" s="1" t="s">
        <v>27</v>
      </c>
      <c r="E4938" s="1" t="s">
        <v>219</v>
      </c>
      <c r="F4938" s="1" t="s">
        <v>971</v>
      </c>
      <c r="G4938" s="1" t="s">
        <v>20296</v>
      </c>
      <c r="H4938" s="1" t="s">
        <v>20297</v>
      </c>
      <c r="I4938" s="4">
        <v>84.34042824074074</v>
      </c>
      <c r="J4938" s="1">
        <v>3654.41</v>
      </c>
      <c r="K4938" s="1">
        <v>759.13</v>
      </c>
      <c r="M4938" s="10">
        <f t="array" ref="M4938">_xlfn.XLOOKUP(A4938,subscriptions!B4938:B10004,subscriptions!D4938:D10004)</f>
        <v>120</v>
      </c>
      <c r="N4938" s="10">
        <f t="array" ref="N4938">_xlfn.XLOOKUP(A4938,subscriptions!B4938:B10004,subscriptions!G4938:G10004)</f>
        <v>5</v>
      </c>
      <c r="O4938" s="10">
        <v>114.0</v>
      </c>
      <c r="P4938" s="10" t="str">
        <f t="array" ref="P4938">_xlfn.XLOOKUP(A4938,subscriptions!B4938:B10004,subscriptions!C4938:C10004)</f>
        <v>Residential</v>
      </c>
      <c r="Q4938" s="10" t="s">
        <v>194</v>
      </c>
      <c r="R4938" s="10" t="s">
        <v>212</v>
      </c>
      <c r="S4938" s="10" t="s">
        <v>616</v>
      </c>
    </row>
    <row r="4939">
      <c r="A4939" s="1" t="s">
        <v>6330</v>
      </c>
      <c r="B4939" s="1" t="s">
        <v>1317</v>
      </c>
      <c r="C4939" s="1" t="s">
        <v>178</v>
      </c>
      <c r="D4939" s="1" t="s">
        <v>27</v>
      </c>
      <c r="E4939" s="1" t="s">
        <v>28</v>
      </c>
      <c r="F4939" s="1" t="s">
        <v>526</v>
      </c>
      <c r="G4939" s="1" t="s">
        <v>20298</v>
      </c>
      <c r="H4939" s="1" t="s">
        <v>20299</v>
      </c>
      <c r="I4939" s="4">
        <v>84.17453703703704</v>
      </c>
      <c r="J4939" s="1">
        <v>1312.32</v>
      </c>
      <c r="K4939" s="1">
        <v>171.4</v>
      </c>
      <c r="M4939" s="10">
        <f t="array" ref="M4939">_xlfn.XLOOKUP(A4939,subscriptions!B4939:B10004,subscriptions!D4939:D10004)</f>
        <v>80</v>
      </c>
      <c r="N4939" s="10">
        <f t="array" ref="N4939">_xlfn.XLOOKUP(A4939,subscriptions!B4939:B10004,subscriptions!G4939:G10004)</f>
        <v>10</v>
      </c>
      <c r="O4939" s="10">
        <v>72.0</v>
      </c>
      <c r="P4939" s="10" t="str">
        <f t="array" ref="P4939">_xlfn.XLOOKUP(A4939,subscriptions!B4939:B10004,subscriptions!C4939:C10004)</f>
        <v>Roam</v>
      </c>
      <c r="Q4939" s="10" t="s">
        <v>128</v>
      </c>
      <c r="R4939" s="10" t="s">
        <v>148</v>
      </c>
      <c r="S4939" s="10" t="s">
        <v>507</v>
      </c>
    </row>
    <row r="4940">
      <c r="A4940" s="1" t="s">
        <v>6331</v>
      </c>
      <c r="B4940" s="1" t="s">
        <v>523</v>
      </c>
      <c r="C4940" s="1" t="s">
        <v>279</v>
      </c>
      <c r="D4940" s="1" t="s">
        <v>27</v>
      </c>
      <c r="E4940" s="1" t="s">
        <v>219</v>
      </c>
      <c r="F4940" s="1" t="s">
        <v>458</v>
      </c>
      <c r="G4940" s="1" t="s">
        <v>20300</v>
      </c>
      <c r="H4940" s="1" t="s">
        <v>20301</v>
      </c>
      <c r="I4940" s="4">
        <v>84.33417824074074</v>
      </c>
      <c r="J4940" s="1">
        <v>2204.33</v>
      </c>
      <c r="K4940" s="1">
        <v>371.33</v>
      </c>
      <c r="M4940" s="10">
        <f t="array" ref="M4940">_xlfn.XLOOKUP(A4940,subscriptions!B4940:B10004,subscriptions!D4940:D10004)</f>
        <v>120</v>
      </c>
      <c r="N4940" s="10">
        <f t="array" ref="N4940">_xlfn.XLOOKUP(A4940,subscriptions!B4940:B10004,subscriptions!G4940:G10004)</f>
        <v>20</v>
      </c>
      <c r="O4940" s="10">
        <v>96.0</v>
      </c>
      <c r="P4940" s="10" t="str">
        <f t="array" ref="P4940">_xlfn.XLOOKUP(A4940,subscriptions!B4940:B10004,subscriptions!C4940:C10004)</f>
        <v>Residential</v>
      </c>
      <c r="Q4940" s="10" t="s">
        <v>128</v>
      </c>
      <c r="R4940" s="10" t="s">
        <v>148</v>
      </c>
      <c r="S4940" s="10" t="s">
        <v>195</v>
      </c>
    </row>
    <row r="4941">
      <c r="A4941" s="1" t="s">
        <v>6332</v>
      </c>
      <c r="B4941" s="1" t="s">
        <v>1886</v>
      </c>
      <c r="C4941" s="1" t="s">
        <v>441</v>
      </c>
      <c r="D4941" s="1" t="s">
        <v>27</v>
      </c>
      <c r="E4941" s="1" t="s">
        <v>111</v>
      </c>
      <c r="F4941" s="1" t="s">
        <v>1227</v>
      </c>
      <c r="G4941" s="1" t="s">
        <v>20302</v>
      </c>
      <c r="H4941" s="1" t="s">
        <v>20303</v>
      </c>
      <c r="I4941" s="4">
        <v>84.2528125</v>
      </c>
      <c r="J4941" s="1">
        <v>2555.43</v>
      </c>
      <c r="K4941" s="1">
        <v>463.07</v>
      </c>
      <c r="M4941" s="10">
        <f t="array" ref="M4941">_xlfn.XLOOKUP(A4941,subscriptions!B4941:B10004,subscriptions!D4941:D10004)</f>
        <v>120</v>
      </c>
      <c r="N4941" s="10">
        <f t="array" ref="N4941">_xlfn.XLOOKUP(A4941,subscriptions!B4941:B10004,subscriptions!G4941:G10004)</f>
        <v>0</v>
      </c>
      <c r="O4941" s="10">
        <v>120.0</v>
      </c>
      <c r="P4941" s="10" t="str">
        <f t="array" ref="P4941">_xlfn.XLOOKUP(A4941,subscriptions!B4941:B10004,subscriptions!C4941:C10004)</f>
        <v>Residential</v>
      </c>
      <c r="Q4941" s="10" t="s">
        <v>173</v>
      </c>
      <c r="R4941" s="10" t="s">
        <v>212</v>
      </c>
      <c r="S4941" s="10" t="s">
        <v>916</v>
      </c>
    </row>
    <row r="4942">
      <c r="A4942" s="1" t="s">
        <v>6333</v>
      </c>
      <c r="B4942" s="1" t="s">
        <v>312</v>
      </c>
      <c r="C4942" s="1" t="s">
        <v>1347</v>
      </c>
      <c r="D4942" s="1" t="s">
        <v>153</v>
      </c>
      <c r="E4942" s="1" t="s">
        <v>28</v>
      </c>
      <c r="F4942" s="1" t="s">
        <v>2188</v>
      </c>
      <c r="G4942" s="1" t="s">
        <v>20304</v>
      </c>
      <c r="H4942" s="1" t="s">
        <v>20305</v>
      </c>
      <c r="I4942" s="4">
        <v>84.17524305555555</v>
      </c>
      <c r="J4942" s="1">
        <v>677.48</v>
      </c>
      <c r="K4942" s="1">
        <v>69.16</v>
      </c>
      <c r="M4942" s="10">
        <f t="array" ref="M4942">_xlfn.XLOOKUP(A4942,subscriptions!B4942:B10004,subscriptions!D4942:D10004)</f>
        <v>50</v>
      </c>
      <c r="N4942" s="10">
        <f t="array" ref="N4942">_xlfn.XLOOKUP(A4942,subscriptions!B4942:B10004,subscriptions!G4942:G10004)</f>
        <v>5</v>
      </c>
      <c r="O4942" s="10">
        <v>47.5</v>
      </c>
      <c r="P4942" s="10" t="str">
        <f t="array" ref="P4942">_xlfn.XLOOKUP(A4942,subscriptions!B4942:B10004,subscriptions!C4942:C10004)</f>
        <v>Mini</v>
      </c>
      <c r="Q4942" s="10" t="s">
        <v>194</v>
      </c>
      <c r="R4942" s="10" t="s">
        <v>148</v>
      </c>
      <c r="S4942" s="10" t="s">
        <v>1198</v>
      </c>
    </row>
    <row r="4943">
      <c r="A4943" s="1" t="s">
        <v>6334</v>
      </c>
      <c r="B4943" s="1" t="s">
        <v>1995</v>
      </c>
      <c r="C4943" s="1" t="s">
        <v>750</v>
      </c>
      <c r="D4943" s="1" t="s">
        <v>153</v>
      </c>
      <c r="E4943" s="1" t="s">
        <v>280</v>
      </c>
      <c r="F4943" s="1" t="s">
        <v>411</v>
      </c>
      <c r="G4943" s="1" t="s">
        <v>20306</v>
      </c>
      <c r="H4943" s="1" t="s">
        <v>20307</v>
      </c>
      <c r="I4943" s="4">
        <v>84.33990740740741</v>
      </c>
      <c r="J4943" s="1">
        <v>902.93</v>
      </c>
      <c r="K4943" s="1">
        <v>106.48</v>
      </c>
      <c r="M4943" s="10">
        <f t="array" ref="M4943">_xlfn.XLOOKUP(A4943,subscriptions!B4943:B10004,subscriptions!D4943:D10004)</f>
        <v>120</v>
      </c>
      <c r="N4943" s="10">
        <f t="array" ref="N4943">_xlfn.XLOOKUP(A4943,subscriptions!B4943:B10004,subscriptions!G4943:G10004)</f>
        <v>10</v>
      </c>
      <c r="O4943" s="10">
        <v>108.0</v>
      </c>
      <c r="P4943" s="10" t="str">
        <f t="array" ref="P4943">_xlfn.XLOOKUP(A4943,subscriptions!B4943:B10004,subscriptions!C4943:C10004)</f>
        <v>Residential</v>
      </c>
      <c r="Q4943" s="10" t="s">
        <v>128</v>
      </c>
      <c r="R4943" s="10" t="s">
        <v>212</v>
      </c>
      <c r="S4943" s="10" t="s">
        <v>234</v>
      </c>
    </row>
    <row r="4944">
      <c r="A4944" s="1" t="s">
        <v>6335</v>
      </c>
      <c r="B4944" s="1" t="s">
        <v>589</v>
      </c>
      <c r="C4944" s="1" t="s">
        <v>3912</v>
      </c>
      <c r="D4944" s="1" t="s">
        <v>153</v>
      </c>
      <c r="E4944" s="1" t="s">
        <v>179</v>
      </c>
      <c r="F4944" s="1" t="s">
        <v>1760</v>
      </c>
      <c r="G4944" s="1" t="s">
        <v>20308</v>
      </c>
      <c r="H4944" s="1" t="s">
        <v>20309</v>
      </c>
      <c r="I4944" s="4">
        <v>84.38018518518518</v>
      </c>
      <c r="J4944" s="1">
        <v>2880.48</v>
      </c>
      <c r="K4944" s="1">
        <v>376.12</v>
      </c>
      <c r="L4944" s="1">
        <v>100.0</v>
      </c>
      <c r="M4944" s="10">
        <f t="array" ref="M4944">_xlfn.XLOOKUP(A4944,subscriptions!B4944:B10004,subscriptions!D4944:D10004)</f>
        <v>120</v>
      </c>
      <c r="N4944" s="10">
        <f t="array" ref="N4944">_xlfn.XLOOKUP(A4944,subscriptions!B4944:B10004,subscriptions!G4944:G10004)</f>
        <v>20</v>
      </c>
      <c r="O4944" s="10">
        <v>96.0</v>
      </c>
      <c r="P4944" s="10" t="str">
        <f t="array" ref="P4944">_xlfn.XLOOKUP(A4944,subscriptions!B4944:B10004,subscriptions!C4944:C10004)</f>
        <v>Residential</v>
      </c>
      <c r="Q4944" s="10" t="s">
        <v>128</v>
      </c>
      <c r="R4944" s="10" t="s">
        <v>148</v>
      </c>
      <c r="S4944" s="10" t="s">
        <v>698</v>
      </c>
    </row>
    <row r="4945">
      <c r="A4945" s="1" t="s">
        <v>6338</v>
      </c>
      <c r="B4945" s="1" t="s">
        <v>329</v>
      </c>
      <c r="C4945" s="1" t="s">
        <v>330</v>
      </c>
      <c r="D4945" s="1" t="s">
        <v>27</v>
      </c>
      <c r="E4945" s="1" t="s">
        <v>262</v>
      </c>
      <c r="F4945" s="1" t="s">
        <v>885</v>
      </c>
      <c r="G4945" s="1" t="s">
        <v>20310</v>
      </c>
      <c r="H4945" s="1" t="s">
        <v>20311</v>
      </c>
      <c r="I4945" s="4">
        <v>84.25631944444444</v>
      </c>
      <c r="J4945" s="1">
        <v>727.08</v>
      </c>
      <c r="K4945" s="1">
        <v>148.59</v>
      </c>
      <c r="M4945" s="10">
        <f t="array" ref="M4945">_xlfn.XLOOKUP(A4945,subscriptions!B4945:B10004,subscriptions!D4945:D10004)</f>
        <v>80</v>
      </c>
      <c r="N4945" s="10">
        <f t="array" ref="N4945">_xlfn.XLOOKUP(A4945,subscriptions!B4945:B10004,subscriptions!G4945:G10004)</f>
        <v>0</v>
      </c>
      <c r="O4945" s="10">
        <v>80.0</v>
      </c>
      <c r="P4945" s="10" t="str">
        <f t="array" ref="P4945">_xlfn.XLOOKUP(A4945,subscriptions!B4945:B10004,subscriptions!C4945:C10004)</f>
        <v>Roam</v>
      </c>
      <c r="Q4945" s="10" t="s">
        <v>173</v>
      </c>
      <c r="R4945" s="10" t="s">
        <v>148</v>
      </c>
      <c r="S4945" s="10" t="s">
        <v>130</v>
      </c>
    </row>
    <row r="4946">
      <c r="A4946" s="1" t="s">
        <v>6339</v>
      </c>
      <c r="B4946" s="1" t="s">
        <v>426</v>
      </c>
      <c r="C4946" s="1" t="s">
        <v>764</v>
      </c>
      <c r="D4946" s="1" t="s">
        <v>153</v>
      </c>
      <c r="E4946" s="1" t="s">
        <v>262</v>
      </c>
      <c r="F4946" s="1" t="s">
        <v>2112</v>
      </c>
      <c r="G4946" s="1" t="s">
        <v>20312</v>
      </c>
      <c r="H4946" s="1" t="s">
        <v>20313</v>
      </c>
      <c r="I4946" s="4">
        <v>84.21274305555555</v>
      </c>
      <c r="J4946" s="1">
        <v>2419.35</v>
      </c>
      <c r="K4946" s="1">
        <v>287.18</v>
      </c>
      <c r="M4946" s="10">
        <f t="array" ref="M4946">_xlfn.XLOOKUP(A4946,subscriptions!B4946:B10004,subscriptions!D4946:D10004)</f>
        <v>120</v>
      </c>
      <c r="N4946" s="10">
        <f t="array" ref="N4946">_xlfn.XLOOKUP(A4946,subscriptions!B4946:B10004,subscriptions!G4946:G10004)</f>
        <v>5</v>
      </c>
      <c r="O4946" s="10">
        <v>114.0</v>
      </c>
      <c r="P4946" s="10" t="str">
        <f t="array" ref="P4946">_xlfn.XLOOKUP(A4946,subscriptions!B4946:B10004,subscriptions!C4946:C10004)</f>
        <v>Residential</v>
      </c>
      <c r="Q4946" s="10" t="s">
        <v>194</v>
      </c>
      <c r="R4946" s="10" t="s">
        <v>212</v>
      </c>
      <c r="S4946" s="10" t="s">
        <v>813</v>
      </c>
    </row>
    <row r="4947">
      <c r="A4947" s="1" t="s">
        <v>6340</v>
      </c>
      <c r="B4947" s="1" t="s">
        <v>1527</v>
      </c>
      <c r="C4947" s="1" t="s">
        <v>871</v>
      </c>
      <c r="D4947" s="1" t="s">
        <v>153</v>
      </c>
      <c r="E4947" s="1" t="s">
        <v>219</v>
      </c>
      <c r="F4947" s="1" t="s">
        <v>1461</v>
      </c>
      <c r="G4947" s="1" t="s">
        <v>20314</v>
      </c>
      <c r="H4947" s="1" t="s">
        <v>20315</v>
      </c>
      <c r="I4947" s="4">
        <v>84.4190162037037</v>
      </c>
      <c r="J4947" s="1">
        <v>4295.13</v>
      </c>
      <c r="K4947" s="1">
        <v>778.05</v>
      </c>
      <c r="M4947" s="10">
        <f t="array" ref="M4947">_xlfn.XLOOKUP(A4947,subscriptions!B4947:B10004,subscriptions!D4947:D10004)</f>
        <v>120</v>
      </c>
      <c r="N4947" s="10">
        <f t="array" ref="N4947">_xlfn.XLOOKUP(A4947,subscriptions!B4947:B10004,subscriptions!G4947:G10004)</f>
        <v>10</v>
      </c>
      <c r="O4947" s="10">
        <v>108.0</v>
      </c>
      <c r="P4947" s="10" t="str">
        <f t="array" ref="P4947">_xlfn.XLOOKUP(A4947,subscriptions!B4947:B10004,subscriptions!C4947:C10004)</f>
        <v>Residential</v>
      </c>
      <c r="Q4947" s="10" t="s">
        <v>128</v>
      </c>
      <c r="R4947" s="10" t="s">
        <v>212</v>
      </c>
      <c r="S4947" s="10" t="s">
        <v>1822</v>
      </c>
    </row>
    <row r="4948">
      <c r="A4948" s="1" t="s">
        <v>6341</v>
      </c>
      <c r="B4948" s="1" t="s">
        <v>870</v>
      </c>
      <c r="C4948" s="1" t="s">
        <v>133</v>
      </c>
      <c r="D4948" s="1" t="s">
        <v>153</v>
      </c>
      <c r="E4948" s="1" t="s">
        <v>631</v>
      </c>
      <c r="F4948" s="1" t="s">
        <v>2495</v>
      </c>
      <c r="G4948" s="1" t="s">
        <v>20316</v>
      </c>
      <c r="H4948" s="1" t="s">
        <v>20317</v>
      </c>
      <c r="I4948" s="4">
        <v>84.29335648148148</v>
      </c>
      <c r="J4948" s="1">
        <v>1514.1</v>
      </c>
      <c r="K4948" s="1">
        <v>277.25</v>
      </c>
      <c r="M4948" s="10">
        <f t="array" ref="M4948">_xlfn.XLOOKUP(A4948,subscriptions!B4948:B10004,subscriptions!D4948:D10004)</f>
        <v>120</v>
      </c>
      <c r="N4948" s="10">
        <f t="array" ref="N4948">_xlfn.XLOOKUP(A4948,subscriptions!B4948:B10004,subscriptions!G4948:G10004)</f>
        <v>20</v>
      </c>
      <c r="O4948" s="10">
        <v>96.0</v>
      </c>
      <c r="P4948" s="10" t="str">
        <f t="array" ref="P4948">_xlfn.XLOOKUP(A4948,subscriptions!B4948:B10004,subscriptions!C4948:C10004)</f>
        <v>Residential</v>
      </c>
      <c r="Q4948" s="10" t="s">
        <v>128</v>
      </c>
      <c r="R4948" s="10" t="s">
        <v>148</v>
      </c>
      <c r="S4948" s="10" t="s">
        <v>1779</v>
      </c>
    </row>
    <row r="4949">
      <c r="A4949" s="1" t="s">
        <v>6342</v>
      </c>
      <c r="B4949" s="1" t="s">
        <v>573</v>
      </c>
      <c r="C4949" s="1" t="s">
        <v>1251</v>
      </c>
      <c r="D4949" s="1" t="s">
        <v>27</v>
      </c>
      <c r="E4949" s="1" t="s">
        <v>28</v>
      </c>
      <c r="F4949" s="1" t="s">
        <v>687</v>
      </c>
      <c r="G4949" s="1" t="s">
        <v>20318</v>
      </c>
      <c r="H4949" s="1" t="s">
        <v>20319</v>
      </c>
      <c r="I4949" s="4">
        <v>84.1732175925926</v>
      </c>
      <c r="J4949" s="1">
        <v>2080.03</v>
      </c>
      <c r="K4949" s="1">
        <v>462.56</v>
      </c>
      <c r="M4949" s="10">
        <f t="array" ref="M4949">_xlfn.XLOOKUP(A4949,subscriptions!B4949:B10004,subscriptions!D4949:D10004)</f>
        <v>120</v>
      </c>
      <c r="N4949" s="10">
        <f t="array" ref="N4949">_xlfn.XLOOKUP(A4949,subscriptions!B4949:B10004,subscriptions!G4949:G10004)</f>
        <v>0</v>
      </c>
      <c r="O4949" s="10">
        <v>120.0</v>
      </c>
      <c r="P4949" s="10" t="str">
        <f t="array" ref="P4949">_xlfn.XLOOKUP(A4949,subscriptions!B4949:B10004,subscriptions!C4949:C10004)</f>
        <v>Residential</v>
      </c>
      <c r="Q4949" s="10" t="s">
        <v>173</v>
      </c>
      <c r="R4949" s="10" t="s">
        <v>212</v>
      </c>
      <c r="S4949" s="10" t="s">
        <v>2630</v>
      </c>
    </row>
    <row r="4950">
      <c r="A4950" s="1" t="s">
        <v>6343</v>
      </c>
      <c r="B4950" s="1" t="s">
        <v>375</v>
      </c>
      <c r="C4950" s="1" t="s">
        <v>279</v>
      </c>
      <c r="D4950" s="1" t="s">
        <v>27</v>
      </c>
      <c r="E4950" s="1" t="s">
        <v>111</v>
      </c>
      <c r="F4950" s="1" t="s">
        <v>1906</v>
      </c>
      <c r="G4950" s="1" t="s">
        <v>20320</v>
      </c>
      <c r="H4950" s="1" t="s">
        <v>20321</v>
      </c>
      <c r="I4950" s="4">
        <v>84.25844907407408</v>
      </c>
      <c r="J4950" s="1">
        <v>2502.88</v>
      </c>
      <c r="K4950" s="1">
        <v>529.29</v>
      </c>
      <c r="M4950" s="10">
        <f t="array" ref="M4950">_xlfn.XLOOKUP(A4950,subscriptions!B4950:B10004,subscriptions!D4950:D10004)</f>
        <v>50</v>
      </c>
      <c r="N4950" s="10">
        <f t="array" ref="N4950">_xlfn.XLOOKUP(A4950,subscriptions!B4950:B10004,subscriptions!G4950:G10004)</f>
        <v>5</v>
      </c>
      <c r="O4950" s="10">
        <v>47.5</v>
      </c>
      <c r="P4950" s="10" t="str">
        <f t="array" ref="P4950">_xlfn.XLOOKUP(A4950,subscriptions!B4950:B10004,subscriptions!C4950:C10004)</f>
        <v>Mini</v>
      </c>
      <c r="Q4950" s="10" t="s">
        <v>194</v>
      </c>
      <c r="R4950" s="10" t="s">
        <v>148</v>
      </c>
      <c r="S4950" s="10" t="s">
        <v>4148</v>
      </c>
    </row>
    <row r="4951">
      <c r="A4951" s="1" t="s">
        <v>6344</v>
      </c>
      <c r="B4951" s="1" t="s">
        <v>1995</v>
      </c>
      <c r="C4951" s="1" t="s">
        <v>426</v>
      </c>
      <c r="D4951" s="1" t="s">
        <v>153</v>
      </c>
      <c r="E4951" s="1" t="s">
        <v>714</v>
      </c>
      <c r="F4951" s="1" t="s">
        <v>2562</v>
      </c>
      <c r="G4951" s="1" t="s">
        <v>20322</v>
      </c>
      <c r="H4951" s="1" t="s">
        <v>20323</v>
      </c>
      <c r="I4951" s="4">
        <v>84.255625</v>
      </c>
      <c r="J4951" s="1">
        <v>2846.88</v>
      </c>
      <c r="K4951" s="1">
        <v>245.49</v>
      </c>
      <c r="M4951" s="10">
        <f t="array" ref="M4951">_xlfn.XLOOKUP(A4951,subscriptions!B4951:B10004,subscriptions!D4951:D10004)</f>
        <v>250</v>
      </c>
      <c r="N4951" s="10">
        <f t="array" ref="N4951">_xlfn.XLOOKUP(A4951,subscriptions!B4951:B10004,subscriptions!G4951:G10004)</f>
        <v>10</v>
      </c>
      <c r="O4951" s="10">
        <v>225.0</v>
      </c>
      <c r="P4951" s="10" t="str">
        <f t="array" ref="P4951">_xlfn.XLOOKUP(A4951,subscriptions!B4951:B10004,subscriptions!C4951:C10004)</f>
        <v>Business</v>
      </c>
      <c r="Q4951" s="10" t="s">
        <v>128</v>
      </c>
      <c r="R4951" s="10" t="s">
        <v>129</v>
      </c>
      <c r="S4951" s="10" t="s">
        <v>1156</v>
      </c>
    </row>
    <row r="4952">
      <c r="A4952" s="1" t="s">
        <v>6345</v>
      </c>
      <c r="B4952" s="1" t="s">
        <v>1491</v>
      </c>
      <c r="C4952" s="1" t="s">
        <v>556</v>
      </c>
      <c r="D4952" s="1" t="s">
        <v>153</v>
      </c>
      <c r="E4952" s="1" t="s">
        <v>111</v>
      </c>
      <c r="F4952" s="1" t="s">
        <v>1906</v>
      </c>
      <c r="G4952" s="1" t="s">
        <v>20324</v>
      </c>
      <c r="H4952" s="1" t="s">
        <v>20325</v>
      </c>
      <c r="I4952" s="4">
        <v>84.1739236111111</v>
      </c>
      <c r="J4952" s="1">
        <v>803.92</v>
      </c>
      <c r="K4952" s="1">
        <v>94.75</v>
      </c>
      <c r="M4952" s="10">
        <f t="array" ref="M4952">_xlfn.XLOOKUP(A4952,subscriptions!B4952:B10004,subscriptions!D4952:D10004)</f>
        <v>50</v>
      </c>
      <c r="N4952" s="10">
        <f t="array" ref="N4952">_xlfn.XLOOKUP(A4952,subscriptions!B4952:B10004,subscriptions!G4952:G10004)</f>
        <v>20</v>
      </c>
      <c r="O4952" s="10">
        <v>40.0</v>
      </c>
      <c r="P4952" s="10" t="str">
        <f t="array" ref="P4952">_xlfn.XLOOKUP(A4952,subscriptions!B4952:B10004,subscriptions!C4952:C10004)</f>
        <v>Mini</v>
      </c>
      <c r="Q4952" s="10" t="s">
        <v>128</v>
      </c>
      <c r="R4952" s="10" t="s">
        <v>148</v>
      </c>
      <c r="S4952" s="10" t="s">
        <v>3087</v>
      </c>
    </row>
    <row r="4953">
      <c r="A4953" s="1" t="s">
        <v>6346</v>
      </c>
      <c r="B4953" s="1" t="s">
        <v>24</v>
      </c>
      <c r="C4953" s="1" t="s">
        <v>473</v>
      </c>
      <c r="D4953" s="1" t="s">
        <v>27</v>
      </c>
      <c r="E4953" s="1" t="s">
        <v>631</v>
      </c>
      <c r="F4953" s="1" t="s">
        <v>1084</v>
      </c>
      <c r="G4953" s="1" t="s">
        <v>20326</v>
      </c>
      <c r="H4953" s="1" t="s">
        <v>20327</v>
      </c>
      <c r="I4953" s="4">
        <v>84.37710648148148</v>
      </c>
      <c r="J4953" s="1">
        <v>128.94</v>
      </c>
      <c r="K4953" s="1">
        <v>18.49</v>
      </c>
      <c r="M4953" s="10">
        <f t="array" ref="M4953">_xlfn.XLOOKUP(A4953,subscriptions!B4953:B10004,subscriptions!D4953:D10004)</f>
        <v>50</v>
      </c>
      <c r="N4953" s="10">
        <f t="array" ref="N4953">_xlfn.XLOOKUP(A4953,subscriptions!B4953:B10004,subscriptions!G4953:G10004)</f>
        <v>0</v>
      </c>
      <c r="O4953" s="10">
        <v>50.0</v>
      </c>
      <c r="P4953" s="10" t="str">
        <f t="array" ref="P4953">_xlfn.XLOOKUP(A4953,subscriptions!B4953:B10004,subscriptions!C4953:C10004)</f>
        <v>Mini</v>
      </c>
      <c r="Q4953" s="10" t="s">
        <v>173</v>
      </c>
      <c r="R4953" s="10" t="s">
        <v>148</v>
      </c>
      <c r="S4953" s="10" t="s">
        <v>1360</v>
      </c>
    </row>
    <row r="4954">
      <c r="A4954" s="1" t="s">
        <v>6347</v>
      </c>
      <c r="B4954" s="1" t="s">
        <v>375</v>
      </c>
      <c r="C4954" s="1" t="s">
        <v>605</v>
      </c>
      <c r="D4954" s="1" t="s">
        <v>27</v>
      </c>
      <c r="E4954" s="1" t="s">
        <v>219</v>
      </c>
      <c r="F4954" s="1" t="s">
        <v>4220</v>
      </c>
      <c r="G4954" s="1" t="s">
        <v>20328</v>
      </c>
      <c r="H4954" s="1" t="s">
        <v>20329</v>
      </c>
      <c r="I4954" s="4">
        <v>84.21461805555556</v>
      </c>
      <c r="J4954" s="1">
        <v>820.94</v>
      </c>
      <c r="K4954" s="1">
        <v>88.58</v>
      </c>
      <c r="M4954" s="10">
        <f t="array" ref="M4954">_xlfn.XLOOKUP(A4954,subscriptions!B4954:B10004,subscriptions!D4954:D10004)</f>
        <v>120</v>
      </c>
      <c r="N4954" s="10">
        <f t="array" ref="N4954">_xlfn.XLOOKUP(A4954,subscriptions!B4954:B10004,subscriptions!G4954:G10004)</f>
        <v>5</v>
      </c>
      <c r="O4954" s="10">
        <v>114.0</v>
      </c>
      <c r="P4954" s="10" t="str">
        <f t="array" ref="P4954">_xlfn.XLOOKUP(A4954,subscriptions!B4954:B10004,subscriptions!C4954:C10004)</f>
        <v>Residential</v>
      </c>
      <c r="Q4954" s="10" t="s">
        <v>194</v>
      </c>
      <c r="R4954" s="10" t="s">
        <v>212</v>
      </c>
      <c r="S4954" s="10" t="s">
        <v>3641</v>
      </c>
    </row>
    <row r="4955">
      <c r="A4955" s="1" t="s">
        <v>6348</v>
      </c>
      <c r="B4955" s="1" t="s">
        <v>355</v>
      </c>
      <c r="C4955" s="1" t="s">
        <v>237</v>
      </c>
      <c r="D4955" s="1" t="s">
        <v>153</v>
      </c>
      <c r="E4955" s="1" t="s">
        <v>332</v>
      </c>
      <c r="F4955" s="1" t="s">
        <v>1028</v>
      </c>
      <c r="G4955" s="1" t="s">
        <v>20330</v>
      </c>
      <c r="H4955" s="1" t="s">
        <v>20331</v>
      </c>
      <c r="I4955" s="4">
        <v>84.33549768518519</v>
      </c>
      <c r="J4955" s="1">
        <v>1730.17</v>
      </c>
      <c r="K4955" s="1">
        <v>191.31</v>
      </c>
      <c r="M4955" s="10">
        <f t="array" ref="M4955">_xlfn.XLOOKUP(A4955,subscriptions!B4955:B10004,subscriptions!D4955:D10004)</f>
        <v>80</v>
      </c>
      <c r="N4955" s="10">
        <f t="array" ref="N4955">_xlfn.XLOOKUP(A4955,subscriptions!B4955:B10004,subscriptions!G4955:G10004)</f>
        <v>10</v>
      </c>
      <c r="O4955" s="10">
        <v>72.0</v>
      </c>
      <c r="P4955" s="10" t="str">
        <f t="array" ref="P4955">_xlfn.XLOOKUP(A4955,subscriptions!B4955:B10004,subscriptions!C4955:C10004)</f>
        <v>Roam</v>
      </c>
      <c r="Q4955" s="10" t="s">
        <v>128</v>
      </c>
      <c r="R4955" s="10" t="s">
        <v>148</v>
      </c>
      <c r="S4955" s="10" t="s">
        <v>571</v>
      </c>
    </row>
    <row r="4956">
      <c r="A4956" s="1" t="s">
        <v>6351</v>
      </c>
      <c r="B4956" s="1" t="s">
        <v>1044</v>
      </c>
      <c r="C4956" s="1" t="s">
        <v>426</v>
      </c>
      <c r="D4956" s="1" t="s">
        <v>27</v>
      </c>
      <c r="E4956" s="1" t="s">
        <v>280</v>
      </c>
      <c r="F4956" s="1" t="s">
        <v>494</v>
      </c>
      <c r="G4956" s="1" t="s">
        <v>20332</v>
      </c>
      <c r="H4956" s="1" t="s">
        <v>20333</v>
      </c>
      <c r="I4956" s="4">
        <v>84.20905092592592</v>
      </c>
      <c r="J4956" s="1">
        <v>947.71</v>
      </c>
      <c r="K4956" s="1">
        <v>111.25</v>
      </c>
      <c r="M4956" s="10">
        <f t="array" ref="M4956">_xlfn.XLOOKUP(A4956,subscriptions!B4956:B10004,subscriptions!D4956:D10004)</f>
        <v>80</v>
      </c>
      <c r="N4956" s="10">
        <f t="array" ref="N4956">_xlfn.XLOOKUP(A4956,subscriptions!B4956:B10004,subscriptions!G4956:G10004)</f>
        <v>20</v>
      </c>
      <c r="O4956" s="10">
        <v>64.0</v>
      </c>
      <c r="P4956" s="10" t="str">
        <f t="array" ref="P4956">_xlfn.XLOOKUP(A4956,subscriptions!B4956:B10004,subscriptions!C4956:C10004)</f>
        <v>Roam</v>
      </c>
      <c r="Q4956" s="10" t="s">
        <v>128</v>
      </c>
      <c r="R4956" s="10" t="s">
        <v>148</v>
      </c>
      <c r="S4956" s="10" t="s">
        <v>1374</v>
      </c>
    </row>
    <row r="4957">
      <c r="A4957" s="1" t="s">
        <v>6352</v>
      </c>
      <c r="B4957" s="1" t="s">
        <v>969</v>
      </c>
      <c r="C4957" s="1" t="s">
        <v>1876</v>
      </c>
      <c r="D4957" s="1" t="s">
        <v>27</v>
      </c>
      <c r="E4957" s="1" t="s">
        <v>631</v>
      </c>
      <c r="F4957" s="1" t="s">
        <v>2495</v>
      </c>
      <c r="G4957" s="1" t="s">
        <v>20334</v>
      </c>
      <c r="H4957" s="1" t="s">
        <v>20335</v>
      </c>
      <c r="I4957" s="4">
        <v>84.33547453703704</v>
      </c>
      <c r="J4957" s="1">
        <v>2123.23</v>
      </c>
      <c r="K4957" s="1">
        <v>304.36</v>
      </c>
      <c r="M4957" s="10">
        <f t="array" ref="M4957">_xlfn.XLOOKUP(A4957,subscriptions!B4957:B10004,subscriptions!D4957:D10004)</f>
        <v>120</v>
      </c>
      <c r="N4957" s="10">
        <f t="array" ref="N4957">_xlfn.XLOOKUP(A4957,subscriptions!B4957:B10004,subscriptions!G4957:G10004)</f>
        <v>0</v>
      </c>
      <c r="O4957" s="10">
        <v>120.0</v>
      </c>
      <c r="P4957" s="10" t="str">
        <f t="array" ref="P4957">_xlfn.XLOOKUP(A4957,subscriptions!B4957:B10004,subscriptions!C4957:C10004)</f>
        <v>Residential</v>
      </c>
      <c r="Q4957" s="10" t="s">
        <v>173</v>
      </c>
      <c r="R4957" s="10" t="s">
        <v>212</v>
      </c>
      <c r="S4957" s="10" t="s">
        <v>571</v>
      </c>
    </row>
    <row r="4958">
      <c r="A4958" s="1" t="s">
        <v>6353</v>
      </c>
      <c r="B4958" s="1" t="s">
        <v>1226</v>
      </c>
      <c r="C4958" s="1" t="s">
        <v>1100</v>
      </c>
      <c r="D4958" s="1" t="s">
        <v>153</v>
      </c>
      <c r="E4958" s="1" t="s">
        <v>631</v>
      </c>
      <c r="F4958" s="1" t="s">
        <v>922</v>
      </c>
      <c r="G4958" s="1" t="s">
        <v>20336</v>
      </c>
      <c r="H4958" s="1" t="s">
        <v>20337</v>
      </c>
      <c r="I4958" s="4">
        <v>84.21601851851852</v>
      </c>
      <c r="J4958" s="1">
        <v>712.37</v>
      </c>
      <c r="K4958" s="1">
        <v>172.14</v>
      </c>
      <c r="M4958" s="10">
        <f t="array" ref="M4958">_xlfn.XLOOKUP(A4958,subscriptions!B4958:B10004,subscriptions!D4958:D10004)</f>
        <v>80</v>
      </c>
      <c r="N4958" s="10">
        <f t="array" ref="N4958">_xlfn.XLOOKUP(A4958,subscriptions!B4958:B10004,subscriptions!G4958:G10004)</f>
        <v>5</v>
      </c>
      <c r="O4958" s="10">
        <v>76.0</v>
      </c>
      <c r="P4958" s="10" t="str">
        <f t="array" ref="P4958">_xlfn.XLOOKUP(A4958,subscriptions!B4958:B10004,subscriptions!C4958:C10004)</f>
        <v>Roam</v>
      </c>
      <c r="Q4958" s="10" t="s">
        <v>194</v>
      </c>
      <c r="R4958" s="10" t="s">
        <v>148</v>
      </c>
      <c r="S4958" s="10" t="s">
        <v>2596</v>
      </c>
    </row>
    <row r="4959">
      <c r="A4959" s="1" t="s">
        <v>6354</v>
      </c>
      <c r="B4959" s="1" t="s">
        <v>1099</v>
      </c>
      <c r="C4959" s="1" t="s">
        <v>884</v>
      </c>
      <c r="D4959" s="1" t="s">
        <v>153</v>
      </c>
      <c r="E4959" s="1" t="s">
        <v>332</v>
      </c>
      <c r="F4959" s="1" t="s">
        <v>2280</v>
      </c>
      <c r="G4959" s="1" t="s">
        <v>20338</v>
      </c>
      <c r="H4959" s="1" t="s">
        <v>20339</v>
      </c>
      <c r="I4959" s="4">
        <v>84.17174768518518</v>
      </c>
      <c r="J4959" s="1">
        <v>1560.74</v>
      </c>
      <c r="K4959" s="1">
        <v>168.5</v>
      </c>
      <c r="M4959" s="10">
        <f t="array" ref="M4959">_xlfn.XLOOKUP(A4959,subscriptions!B4959:B10004,subscriptions!D4959:D10004)</f>
        <v>120</v>
      </c>
      <c r="N4959" s="10">
        <f t="array" ref="N4959">_xlfn.XLOOKUP(A4959,subscriptions!B4959:B10004,subscriptions!G4959:G10004)</f>
        <v>10</v>
      </c>
      <c r="O4959" s="10">
        <v>108.0</v>
      </c>
      <c r="P4959" s="10" t="str">
        <f t="array" ref="P4959">_xlfn.XLOOKUP(A4959,subscriptions!B4959:B10004,subscriptions!C4959:C10004)</f>
        <v>Residential</v>
      </c>
      <c r="Q4959" s="10" t="s">
        <v>128</v>
      </c>
      <c r="R4959" s="10" t="s">
        <v>212</v>
      </c>
      <c r="S4959" s="10" t="s">
        <v>1082</v>
      </c>
    </row>
    <row r="4960">
      <c r="A4960" s="1" t="s">
        <v>6355</v>
      </c>
      <c r="B4960" s="1" t="s">
        <v>2018</v>
      </c>
      <c r="C4960" s="1" t="s">
        <v>1492</v>
      </c>
      <c r="D4960" s="1" t="s">
        <v>27</v>
      </c>
      <c r="E4960" s="1" t="s">
        <v>111</v>
      </c>
      <c r="F4960" s="1" t="s">
        <v>135</v>
      </c>
      <c r="G4960" s="1" t="s">
        <v>20340</v>
      </c>
      <c r="H4960" s="1" t="s">
        <v>20341</v>
      </c>
      <c r="I4960" s="4">
        <v>84.340625</v>
      </c>
      <c r="J4960" s="1">
        <v>359.47</v>
      </c>
      <c r="K4960" s="1">
        <v>59.11</v>
      </c>
      <c r="M4960" s="10">
        <f t="array" ref="M4960">_xlfn.XLOOKUP(A4960,subscriptions!B4960:B10004,subscriptions!D4960:D10004)</f>
        <v>120</v>
      </c>
      <c r="N4960" s="10">
        <f t="array" ref="N4960">_xlfn.XLOOKUP(A4960,subscriptions!B4960:B10004,subscriptions!G4960:G10004)</f>
        <v>20</v>
      </c>
      <c r="O4960" s="10">
        <v>96.0</v>
      </c>
      <c r="P4960" s="10" t="str">
        <f t="array" ref="P4960">_xlfn.XLOOKUP(A4960,subscriptions!B4960:B10004,subscriptions!C4960:C10004)</f>
        <v>Residential</v>
      </c>
      <c r="Q4960" s="10" t="s">
        <v>128</v>
      </c>
      <c r="R4960" s="10" t="s">
        <v>148</v>
      </c>
      <c r="S4960" s="10" t="s">
        <v>616</v>
      </c>
    </row>
    <row r="4961">
      <c r="A4961" s="1" t="s">
        <v>6356</v>
      </c>
      <c r="B4961" s="1" t="s">
        <v>426</v>
      </c>
      <c r="C4961" s="1" t="s">
        <v>605</v>
      </c>
      <c r="D4961" s="1" t="s">
        <v>153</v>
      </c>
      <c r="E4961" s="1" t="s">
        <v>714</v>
      </c>
      <c r="F4961" s="1" t="s">
        <v>2171</v>
      </c>
      <c r="G4961" s="1" t="s">
        <v>20342</v>
      </c>
      <c r="H4961" s="1" t="s">
        <v>20343</v>
      </c>
      <c r="I4961" s="4">
        <v>84.21048611111111</v>
      </c>
      <c r="J4961" s="1">
        <v>2125.66</v>
      </c>
      <c r="K4961" s="1">
        <v>284.08</v>
      </c>
      <c r="M4961" s="10">
        <f t="array" ref="M4961">_xlfn.XLOOKUP(A4961,subscriptions!B4961:B10004,subscriptions!D4961:D10004)</f>
        <v>120</v>
      </c>
      <c r="N4961" s="10">
        <f t="array" ref="N4961">_xlfn.XLOOKUP(A4961,subscriptions!B4961:B10004,subscriptions!G4961:G10004)</f>
        <v>0</v>
      </c>
      <c r="O4961" s="10">
        <v>120.0</v>
      </c>
      <c r="P4961" s="10" t="str">
        <f t="array" ref="P4961">_xlfn.XLOOKUP(A4961,subscriptions!B4961:B10004,subscriptions!C4961:C10004)</f>
        <v>Residential</v>
      </c>
      <c r="Q4961" s="10" t="s">
        <v>173</v>
      </c>
      <c r="R4961" s="10" t="s">
        <v>212</v>
      </c>
      <c r="S4961" s="10" t="s">
        <v>770</v>
      </c>
    </row>
    <row r="4962">
      <c r="A4962" s="1" t="s">
        <v>6357</v>
      </c>
      <c r="B4962" s="1" t="s">
        <v>589</v>
      </c>
      <c r="C4962" s="1" t="s">
        <v>2483</v>
      </c>
      <c r="D4962" s="1" t="s">
        <v>153</v>
      </c>
      <c r="E4962" s="1" t="s">
        <v>28</v>
      </c>
      <c r="F4962" s="1" t="s">
        <v>3899</v>
      </c>
      <c r="G4962" s="1" t="s">
        <v>20344</v>
      </c>
      <c r="H4962" s="1" t="s">
        <v>20345</v>
      </c>
      <c r="I4962" s="4">
        <v>84.21055555555556</v>
      </c>
      <c r="J4962" s="1">
        <v>1233.48</v>
      </c>
      <c r="K4962" s="1">
        <v>282.96</v>
      </c>
      <c r="M4962" s="10">
        <f t="array" ref="M4962">_xlfn.XLOOKUP(A4962,subscriptions!B4962:B10004,subscriptions!D4962:D10004)</f>
        <v>120</v>
      </c>
      <c r="N4962" s="10">
        <f t="array" ref="N4962">_xlfn.XLOOKUP(A4962,subscriptions!B4962:B10004,subscriptions!G4962:G10004)</f>
        <v>5</v>
      </c>
      <c r="O4962" s="10">
        <v>114.0</v>
      </c>
      <c r="P4962" s="10" t="str">
        <f t="array" ref="P4962">_xlfn.XLOOKUP(A4962,subscriptions!B4962:B10004,subscriptions!C4962:C10004)</f>
        <v>Residential</v>
      </c>
      <c r="Q4962" s="10" t="s">
        <v>194</v>
      </c>
      <c r="R4962" s="10" t="s">
        <v>212</v>
      </c>
      <c r="S4962" s="10" t="s">
        <v>770</v>
      </c>
    </row>
    <row r="4963">
      <c r="A4963" s="1" t="s">
        <v>6358</v>
      </c>
      <c r="B4963" s="1" t="s">
        <v>1226</v>
      </c>
      <c r="C4963" s="1" t="s">
        <v>920</v>
      </c>
      <c r="D4963" s="1" t="s">
        <v>153</v>
      </c>
      <c r="E4963" s="1" t="s">
        <v>262</v>
      </c>
      <c r="F4963" s="1" t="s">
        <v>674</v>
      </c>
      <c r="G4963" s="1" t="s">
        <v>20346</v>
      </c>
      <c r="H4963" s="1" t="s">
        <v>20347</v>
      </c>
      <c r="I4963" s="4">
        <v>84.29393518518519</v>
      </c>
      <c r="J4963" s="1">
        <v>392.36</v>
      </c>
      <c r="K4963" s="1">
        <v>102.72</v>
      </c>
      <c r="M4963" s="10">
        <f t="array" ref="M4963">_xlfn.XLOOKUP(A4963,subscriptions!B4963:B10004,subscriptions!D4963:D10004)</f>
        <v>120</v>
      </c>
      <c r="N4963" s="10">
        <f t="array" ref="N4963">_xlfn.XLOOKUP(A4963,subscriptions!B4963:B10004,subscriptions!G4963:G10004)</f>
        <v>10</v>
      </c>
      <c r="O4963" s="10">
        <v>108.0</v>
      </c>
      <c r="P4963" s="10" t="str">
        <f t="array" ref="P4963">_xlfn.XLOOKUP(A4963,subscriptions!B4963:B10004,subscriptions!C4963:C10004)</f>
        <v>Residential</v>
      </c>
      <c r="Q4963" s="10" t="s">
        <v>128</v>
      </c>
      <c r="R4963" s="10" t="s">
        <v>212</v>
      </c>
      <c r="S4963" s="10" t="s">
        <v>1458</v>
      </c>
    </row>
    <row r="4964">
      <c r="A4964" s="1" t="s">
        <v>6359</v>
      </c>
      <c r="B4964" s="1" t="s">
        <v>969</v>
      </c>
      <c r="C4964" s="1" t="s">
        <v>764</v>
      </c>
      <c r="D4964" s="1" t="s">
        <v>27</v>
      </c>
      <c r="E4964" s="1" t="s">
        <v>631</v>
      </c>
      <c r="F4964" s="1" t="s">
        <v>2549</v>
      </c>
      <c r="G4964" s="1" t="s">
        <v>20348</v>
      </c>
      <c r="H4964" s="1" t="s">
        <v>20349</v>
      </c>
      <c r="I4964" s="4">
        <v>84.29931712962963</v>
      </c>
      <c r="J4964" s="1">
        <v>567.78</v>
      </c>
      <c r="K4964" s="1">
        <v>64.91</v>
      </c>
      <c r="M4964" s="10">
        <f t="array" ref="M4964">_xlfn.XLOOKUP(A4964,subscriptions!B4964:B10004,subscriptions!D4964:D10004)</f>
        <v>120</v>
      </c>
      <c r="N4964" s="10">
        <f t="array" ref="N4964">_xlfn.XLOOKUP(A4964,subscriptions!B4964:B10004,subscriptions!G4964:G10004)</f>
        <v>20</v>
      </c>
      <c r="O4964" s="10">
        <v>96.0</v>
      </c>
      <c r="P4964" s="10" t="str">
        <f t="array" ref="P4964">_xlfn.XLOOKUP(A4964,subscriptions!B4964:B10004,subscriptions!C4964:C10004)</f>
        <v>Residential</v>
      </c>
      <c r="Q4964" s="10" t="s">
        <v>128</v>
      </c>
      <c r="R4964" s="10" t="s">
        <v>148</v>
      </c>
      <c r="S4964" s="10" t="s">
        <v>522</v>
      </c>
    </row>
    <row r="4965">
      <c r="A4965" s="1" t="s">
        <v>6360</v>
      </c>
      <c r="B4965" s="1" t="s">
        <v>1387</v>
      </c>
      <c r="C4965" s="1" t="s">
        <v>509</v>
      </c>
      <c r="D4965" s="1" t="s">
        <v>27</v>
      </c>
      <c r="E4965" s="1" t="s">
        <v>631</v>
      </c>
      <c r="F4965" s="1" t="s">
        <v>2495</v>
      </c>
      <c r="G4965" s="1" t="s">
        <v>20350</v>
      </c>
      <c r="H4965" s="1" t="s">
        <v>20351</v>
      </c>
      <c r="I4965" s="4">
        <v>84.42020833333333</v>
      </c>
      <c r="J4965" s="1">
        <v>2121.12</v>
      </c>
      <c r="K4965" s="1">
        <v>335.14</v>
      </c>
      <c r="M4965" s="10">
        <f t="array" ref="M4965">_xlfn.XLOOKUP(A4965,subscriptions!B4965:B10004,subscriptions!D4965:D10004)</f>
        <v>250</v>
      </c>
      <c r="N4965" s="10">
        <f t="array" ref="N4965">_xlfn.XLOOKUP(A4965,subscriptions!B4965:B10004,subscriptions!G4965:G10004)</f>
        <v>0</v>
      </c>
      <c r="O4965" s="10">
        <v>250.0</v>
      </c>
      <c r="P4965" s="10" t="str">
        <f t="array" ref="P4965">_xlfn.XLOOKUP(A4965,subscriptions!B4965:B10004,subscriptions!C4965:C10004)</f>
        <v>Business</v>
      </c>
      <c r="Q4965" s="10" t="s">
        <v>173</v>
      </c>
      <c r="R4965" s="10" t="s">
        <v>129</v>
      </c>
      <c r="S4965" s="10" t="s">
        <v>940</v>
      </c>
    </row>
    <row r="4966">
      <c r="A4966" s="1" t="s">
        <v>6361</v>
      </c>
      <c r="B4966" s="1" t="s">
        <v>1664</v>
      </c>
      <c r="C4966" s="1" t="s">
        <v>524</v>
      </c>
      <c r="D4966" s="1" t="s">
        <v>153</v>
      </c>
      <c r="E4966" s="1" t="s">
        <v>179</v>
      </c>
      <c r="F4966" s="1" t="s">
        <v>844</v>
      </c>
      <c r="G4966" s="1" t="s">
        <v>20352</v>
      </c>
      <c r="H4966" s="1" t="s">
        <v>20353</v>
      </c>
      <c r="I4966" s="4">
        <v>84.33416666666666</v>
      </c>
      <c r="J4966" s="1">
        <v>1038.41</v>
      </c>
      <c r="K4966" s="1">
        <v>201.19</v>
      </c>
      <c r="L4966" s="1">
        <v>100.0</v>
      </c>
      <c r="M4966" s="10">
        <f t="array" ref="M4966">_xlfn.XLOOKUP(A4966,subscriptions!B4966:B10004,subscriptions!D4966:D10004)</f>
        <v>120</v>
      </c>
      <c r="N4966" s="10">
        <f t="array" ref="N4966">_xlfn.XLOOKUP(A4966,subscriptions!B4966:B10004,subscriptions!G4966:G10004)</f>
        <v>5</v>
      </c>
      <c r="O4966" s="10">
        <v>114.0</v>
      </c>
      <c r="P4966" s="10" t="str">
        <f t="array" ref="P4966">_xlfn.XLOOKUP(A4966,subscriptions!B4966:B10004,subscriptions!C4966:C10004)</f>
        <v>Residential</v>
      </c>
      <c r="Q4966" s="10" t="s">
        <v>194</v>
      </c>
      <c r="R4966" s="10" t="s">
        <v>212</v>
      </c>
      <c r="S4966" s="10" t="s">
        <v>195</v>
      </c>
    </row>
    <row r="4967">
      <c r="A4967" s="1" t="s">
        <v>6362</v>
      </c>
      <c r="B4967" s="1" t="s">
        <v>375</v>
      </c>
      <c r="C4967" s="1" t="s">
        <v>673</v>
      </c>
      <c r="D4967" s="1" t="s">
        <v>27</v>
      </c>
      <c r="E4967" s="1" t="s">
        <v>280</v>
      </c>
      <c r="F4967" s="1" t="s">
        <v>873</v>
      </c>
      <c r="G4967" s="1" t="s">
        <v>20354</v>
      </c>
      <c r="H4967" s="1" t="s">
        <v>20355</v>
      </c>
      <c r="I4967" s="4">
        <v>84.38069444444444</v>
      </c>
      <c r="J4967" s="1">
        <v>415.08</v>
      </c>
      <c r="K4967" s="1">
        <v>63.79</v>
      </c>
      <c r="M4967" s="10">
        <f t="array" ref="M4967">_xlfn.XLOOKUP(A4967,subscriptions!B4967:B10004,subscriptions!D4967:D10004)</f>
        <v>120</v>
      </c>
      <c r="N4967" s="10">
        <f t="array" ref="N4967">_xlfn.XLOOKUP(A4967,subscriptions!B4967:B10004,subscriptions!G4967:G10004)</f>
        <v>10</v>
      </c>
      <c r="O4967" s="10">
        <v>108.0</v>
      </c>
      <c r="P4967" s="10" t="str">
        <f t="array" ref="P4967">_xlfn.XLOOKUP(A4967,subscriptions!B4967:B10004,subscriptions!C4967:C10004)</f>
        <v>Residential</v>
      </c>
      <c r="Q4967" s="10" t="s">
        <v>128</v>
      </c>
      <c r="R4967" s="10" t="s">
        <v>212</v>
      </c>
      <c r="S4967" s="10" t="s">
        <v>762</v>
      </c>
    </row>
    <row r="4968">
      <c r="A4968" s="1" t="s">
        <v>6363</v>
      </c>
      <c r="B4968" s="1" t="s">
        <v>1444</v>
      </c>
      <c r="C4968" s="1" t="s">
        <v>26</v>
      </c>
      <c r="D4968" s="1" t="s">
        <v>27</v>
      </c>
      <c r="E4968" s="1" t="s">
        <v>28</v>
      </c>
      <c r="F4968" s="1" t="s">
        <v>687</v>
      </c>
      <c r="G4968" s="1" t="s">
        <v>20356</v>
      </c>
      <c r="H4968" s="1" t="s">
        <v>20357</v>
      </c>
      <c r="I4968" s="4">
        <v>84.25377314814814</v>
      </c>
      <c r="J4968" s="1">
        <v>5179.25</v>
      </c>
      <c r="K4968" s="1">
        <v>1052.34</v>
      </c>
      <c r="M4968" s="10">
        <f t="array" ref="M4968">_xlfn.XLOOKUP(A4968,subscriptions!B4968:B10004,subscriptions!D4968:D10004)</f>
        <v>120</v>
      </c>
      <c r="N4968" s="10">
        <f t="array" ref="N4968">_xlfn.XLOOKUP(A4968,subscriptions!B4968:B10004,subscriptions!G4968:G10004)</f>
        <v>20</v>
      </c>
      <c r="O4968" s="10">
        <v>96.0</v>
      </c>
      <c r="P4968" s="10" t="str">
        <f t="array" ref="P4968">_xlfn.XLOOKUP(A4968,subscriptions!B4968:B10004,subscriptions!C4968:C10004)</f>
        <v>Residential</v>
      </c>
      <c r="Q4968" s="10" t="s">
        <v>128</v>
      </c>
      <c r="R4968" s="10" t="s">
        <v>148</v>
      </c>
      <c r="S4968" s="10" t="s">
        <v>1832</v>
      </c>
    </row>
    <row r="4969">
      <c r="A4969" s="1" t="s">
        <v>6366</v>
      </c>
      <c r="B4969" s="1" t="s">
        <v>24</v>
      </c>
      <c r="C4969" s="1" t="s">
        <v>786</v>
      </c>
      <c r="D4969" s="1" t="s">
        <v>27</v>
      </c>
      <c r="E4969" s="1" t="s">
        <v>280</v>
      </c>
      <c r="F4969" s="1" t="s">
        <v>1446</v>
      </c>
      <c r="G4969" s="1" t="s">
        <v>20358</v>
      </c>
      <c r="H4969" s="1" t="s">
        <v>20359</v>
      </c>
      <c r="I4969" s="4">
        <v>84.17171296296296</v>
      </c>
      <c r="J4969" s="1">
        <v>1933.56</v>
      </c>
      <c r="K4969" s="1">
        <v>213.5</v>
      </c>
      <c r="M4969" s="10">
        <f t="array" ref="M4969">_xlfn.XLOOKUP(A4969,subscriptions!B4969:B10004,subscriptions!D4969:D10004)</f>
        <v>120</v>
      </c>
      <c r="N4969" s="10">
        <f t="array" ref="N4969">_xlfn.XLOOKUP(A4969,subscriptions!B4969:B10004,subscriptions!G4969:G10004)</f>
        <v>0</v>
      </c>
      <c r="O4969" s="10">
        <v>120.0</v>
      </c>
      <c r="P4969" s="10" t="str">
        <f t="array" ref="P4969">_xlfn.XLOOKUP(A4969,subscriptions!B4969:B10004,subscriptions!C4969:C10004)</f>
        <v>Residential</v>
      </c>
      <c r="Q4969" s="10" t="s">
        <v>173</v>
      </c>
      <c r="R4969" s="10" t="s">
        <v>212</v>
      </c>
      <c r="S4969" s="10" t="s">
        <v>1082</v>
      </c>
    </row>
    <row r="4970">
      <c r="A4970" s="1" t="s">
        <v>6367</v>
      </c>
      <c r="B4970" s="1" t="s">
        <v>1444</v>
      </c>
      <c r="C4970" s="1" t="s">
        <v>2483</v>
      </c>
      <c r="D4970" s="1" t="s">
        <v>27</v>
      </c>
      <c r="E4970" s="1" t="s">
        <v>179</v>
      </c>
      <c r="F4970" s="1" t="s">
        <v>4595</v>
      </c>
      <c r="G4970" s="1" t="s">
        <v>20360</v>
      </c>
      <c r="H4970" s="1" t="s">
        <v>20361</v>
      </c>
      <c r="I4970" s="4">
        <v>84.2147337962963</v>
      </c>
      <c r="J4970" s="1">
        <v>4774.54</v>
      </c>
      <c r="K4970" s="1">
        <v>481.1</v>
      </c>
      <c r="L4970" s="1">
        <v>100.0</v>
      </c>
      <c r="M4970" s="10">
        <f t="array" ref="M4970">_xlfn.XLOOKUP(A4970,subscriptions!B4970:B10004,subscriptions!D4970:D10004)</f>
        <v>80</v>
      </c>
      <c r="N4970" s="10">
        <f t="array" ref="N4970">_xlfn.XLOOKUP(A4970,subscriptions!B4970:B10004,subscriptions!G4970:G10004)</f>
        <v>5</v>
      </c>
      <c r="O4970" s="10">
        <v>76.0</v>
      </c>
      <c r="P4970" s="10" t="str">
        <f t="array" ref="P4970">_xlfn.XLOOKUP(A4970,subscriptions!B4970:B10004,subscriptions!C4970:C10004)</f>
        <v>Roam</v>
      </c>
      <c r="Q4970" s="10" t="s">
        <v>194</v>
      </c>
      <c r="R4970" s="10" t="s">
        <v>148</v>
      </c>
      <c r="S4970" s="10" t="s">
        <v>3641</v>
      </c>
    </row>
    <row r="4971">
      <c r="A4971" s="1" t="s">
        <v>6368</v>
      </c>
      <c r="B4971" s="1" t="s">
        <v>1939</v>
      </c>
      <c r="C4971" s="1" t="s">
        <v>1100</v>
      </c>
      <c r="D4971" s="1" t="s">
        <v>153</v>
      </c>
      <c r="E4971" s="1" t="s">
        <v>262</v>
      </c>
      <c r="F4971" s="1" t="s">
        <v>2112</v>
      </c>
      <c r="G4971" s="1" t="s">
        <v>20362</v>
      </c>
      <c r="H4971" s="1" t="s">
        <v>20363</v>
      </c>
      <c r="I4971" s="4">
        <v>84.21601851851852</v>
      </c>
      <c r="J4971" s="1">
        <v>885.58</v>
      </c>
      <c r="K4971" s="1">
        <v>108.63</v>
      </c>
      <c r="M4971" s="10">
        <f t="array" ref="M4971">_xlfn.XLOOKUP(A4971,subscriptions!B4971:B10004,subscriptions!D4971:D10004)</f>
        <v>120</v>
      </c>
      <c r="N4971" s="10">
        <f t="array" ref="N4971">_xlfn.XLOOKUP(A4971,subscriptions!B4971:B10004,subscriptions!G4971:G10004)</f>
        <v>10</v>
      </c>
      <c r="O4971" s="10">
        <v>108.0</v>
      </c>
      <c r="P4971" s="10" t="str">
        <f t="array" ref="P4971">_xlfn.XLOOKUP(A4971,subscriptions!B4971:B10004,subscriptions!C4971:C10004)</f>
        <v>Residential</v>
      </c>
      <c r="Q4971" s="10" t="s">
        <v>128</v>
      </c>
      <c r="R4971" s="10" t="s">
        <v>212</v>
      </c>
      <c r="S4971" s="10" t="s">
        <v>2596</v>
      </c>
    </row>
    <row r="4972">
      <c r="A4972" s="1" t="s">
        <v>6369</v>
      </c>
      <c r="B4972" s="1" t="s">
        <v>941</v>
      </c>
      <c r="C4972" s="1" t="s">
        <v>1100</v>
      </c>
      <c r="D4972" s="1" t="s">
        <v>27</v>
      </c>
      <c r="E4972" s="1" t="s">
        <v>239</v>
      </c>
      <c r="F4972" s="1" t="s">
        <v>2267</v>
      </c>
      <c r="G4972" s="1" t="s">
        <v>20364</v>
      </c>
      <c r="H4972" s="1" t="s">
        <v>20365</v>
      </c>
      <c r="I4972" s="4">
        <v>84.37878472222222</v>
      </c>
      <c r="J4972" s="1">
        <v>1016.82</v>
      </c>
      <c r="K4972" s="1">
        <v>160.65</v>
      </c>
      <c r="M4972" s="10">
        <f t="array" ref="M4972">_xlfn.XLOOKUP(A4972,subscriptions!B4972:B10004,subscriptions!D4972:D10004)</f>
        <v>120</v>
      </c>
      <c r="N4972" s="10">
        <f t="array" ref="N4972">_xlfn.XLOOKUP(A4972,subscriptions!B4972:B10004,subscriptions!G4972:G10004)</f>
        <v>20</v>
      </c>
      <c r="O4972" s="10">
        <v>96.0</v>
      </c>
      <c r="P4972" s="10" t="str">
        <f t="array" ref="P4972">_xlfn.XLOOKUP(A4972,subscriptions!B4972:B10004,subscriptions!C4972:C10004)</f>
        <v>Residential</v>
      </c>
      <c r="Q4972" s="10" t="s">
        <v>128</v>
      </c>
      <c r="R4972" s="10" t="s">
        <v>148</v>
      </c>
      <c r="S4972" s="10" t="s">
        <v>1622</v>
      </c>
    </row>
    <row r="4973">
      <c r="A4973" s="1" t="s">
        <v>6370</v>
      </c>
      <c r="B4973" s="1" t="s">
        <v>772</v>
      </c>
      <c r="C4973" s="1" t="s">
        <v>556</v>
      </c>
      <c r="D4973" s="1" t="s">
        <v>153</v>
      </c>
      <c r="E4973" s="1" t="s">
        <v>219</v>
      </c>
      <c r="F4973" s="1" t="s">
        <v>971</v>
      </c>
      <c r="G4973" s="1" t="s">
        <v>20366</v>
      </c>
      <c r="H4973" s="1" t="s">
        <v>20367</v>
      </c>
      <c r="I4973" s="4">
        <v>84.21339120370371</v>
      </c>
      <c r="J4973" s="1">
        <v>3473.52</v>
      </c>
      <c r="K4973" s="1">
        <v>591.6</v>
      </c>
      <c r="M4973" s="10">
        <f t="array" ref="M4973">_xlfn.XLOOKUP(A4973,subscriptions!B4973:B10004,subscriptions!D4973:D10004)</f>
        <v>120</v>
      </c>
      <c r="N4973" s="10">
        <f t="array" ref="N4973">_xlfn.XLOOKUP(A4973,subscriptions!B4973:B10004,subscriptions!G4973:G10004)</f>
        <v>0</v>
      </c>
      <c r="O4973" s="10">
        <v>120.0</v>
      </c>
      <c r="P4973" s="10" t="str">
        <f t="array" ref="P4973">_xlfn.XLOOKUP(A4973,subscriptions!B4973:B10004,subscriptions!C4973:C10004)</f>
        <v>Residential</v>
      </c>
      <c r="Q4973" s="10" t="s">
        <v>173</v>
      </c>
      <c r="R4973" s="10" t="s">
        <v>212</v>
      </c>
      <c r="S4973" s="10" t="s">
        <v>1915</v>
      </c>
    </row>
    <row r="4974">
      <c r="A4974" s="1" t="s">
        <v>6371</v>
      </c>
      <c r="B4974" s="1" t="s">
        <v>409</v>
      </c>
      <c r="C4974" s="1" t="s">
        <v>1251</v>
      </c>
      <c r="D4974" s="1" t="s">
        <v>27</v>
      </c>
      <c r="E4974" s="1" t="s">
        <v>28</v>
      </c>
      <c r="F4974" s="1" t="s">
        <v>2581</v>
      </c>
      <c r="G4974" s="1" t="s">
        <v>20368</v>
      </c>
      <c r="H4974" s="1" t="s">
        <v>20369</v>
      </c>
      <c r="I4974" s="4">
        <v>84.2105787037037</v>
      </c>
      <c r="J4974" s="1">
        <v>1166.82</v>
      </c>
      <c r="K4974" s="1">
        <v>278.9</v>
      </c>
      <c r="M4974" s="10">
        <f t="array" ref="M4974">_xlfn.XLOOKUP(A4974,subscriptions!B4974:B10004,subscriptions!D4974:D10004)</f>
        <v>120</v>
      </c>
      <c r="N4974" s="10">
        <f t="array" ref="N4974">_xlfn.XLOOKUP(A4974,subscriptions!B4974:B10004,subscriptions!G4974:G10004)</f>
        <v>5</v>
      </c>
      <c r="O4974" s="10">
        <v>114.0</v>
      </c>
      <c r="P4974" s="10" t="str">
        <f t="array" ref="P4974">_xlfn.XLOOKUP(A4974,subscriptions!B4974:B10004,subscriptions!C4974:C10004)</f>
        <v>Residential</v>
      </c>
      <c r="Q4974" s="10" t="s">
        <v>194</v>
      </c>
      <c r="R4974" s="10" t="s">
        <v>212</v>
      </c>
      <c r="S4974" s="10" t="s">
        <v>770</v>
      </c>
    </row>
    <row r="4975">
      <c r="A4975" s="1" t="s">
        <v>6372</v>
      </c>
      <c r="B4975" s="1" t="s">
        <v>1527</v>
      </c>
      <c r="C4975" s="1" t="s">
        <v>524</v>
      </c>
      <c r="D4975" s="1" t="s">
        <v>153</v>
      </c>
      <c r="E4975" s="1" t="s">
        <v>179</v>
      </c>
      <c r="F4975" s="1" t="s">
        <v>181</v>
      </c>
      <c r="G4975" s="1" t="s">
        <v>20370</v>
      </c>
      <c r="H4975" s="1" t="s">
        <v>20371</v>
      </c>
      <c r="I4975" s="4">
        <v>84.33690972222222</v>
      </c>
      <c r="J4975" s="1">
        <v>1892.8</v>
      </c>
      <c r="K4975" s="1">
        <v>491.35</v>
      </c>
      <c r="L4975" s="1">
        <v>100.0</v>
      </c>
      <c r="M4975" s="10">
        <f t="array" ref="M4975">_xlfn.XLOOKUP(A4975,subscriptions!B4975:B10004,subscriptions!D4975:D10004)</f>
        <v>120</v>
      </c>
      <c r="N4975" s="10">
        <f t="array" ref="N4975">_xlfn.XLOOKUP(A4975,subscriptions!B4975:B10004,subscriptions!G4975:G10004)</f>
        <v>10</v>
      </c>
      <c r="O4975" s="10">
        <v>108.0</v>
      </c>
      <c r="P4975" s="10" t="str">
        <f t="array" ref="P4975">_xlfn.XLOOKUP(A4975,subscriptions!B4975:B10004,subscriptions!C4975:C10004)</f>
        <v>Residential</v>
      </c>
      <c r="Q4975" s="10" t="s">
        <v>128</v>
      </c>
      <c r="R4975" s="10" t="s">
        <v>212</v>
      </c>
      <c r="S4975" s="10" t="s">
        <v>968</v>
      </c>
    </row>
    <row r="4976">
      <c r="A4976" s="1" t="s">
        <v>6373</v>
      </c>
      <c r="B4976" s="1" t="s">
        <v>1527</v>
      </c>
      <c r="C4976" s="1" t="s">
        <v>391</v>
      </c>
      <c r="D4976" s="1" t="s">
        <v>153</v>
      </c>
      <c r="E4976" s="1" t="s">
        <v>332</v>
      </c>
      <c r="F4976" s="1" t="s">
        <v>618</v>
      </c>
      <c r="G4976" s="1" t="s">
        <v>20372</v>
      </c>
      <c r="H4976" s="1" t="s">
        <v>20373</v>
      </c>
      <c r="I4976" s="4">
        <v>84.33903935185185</v>
      </c>
      <c r="J4976" s="1">
        <v>485.88</v>
      </c>
      <c r="K4976" s="1">
        <v>70.42</v>
      </c>
      <c r="M4976" s="10">
        <f t="array" ref="M4976">_xlfn.XLOOKUP(A4976,subscriptions!B4976:B10004,subscriptions!D4976:D10004)</f>
        <v>50</v>
      </c>
      <c r="N4976" s="10">
        <f t="array" ref="N4976">_xlfn.XLOOKUP(A4976,subscriptions!B4976:B10004,subscriptions!G4976:G10004)</f>
        <v>20</v>
      </c>
      <c r="O4976" s="10">
        <v>40.0</v>
      </c>
      <c r="P4976" s="10" t="str">
        <f t="array" ref="P4976">_xlfn.XLOOKUP(A4976,subscriptions!B4976:B10004,subscriptions!C4976:C10004)</f>
        <v>Mini</v>
      </c>
      <c r="Q4976" s="10" t="s">
        <v>128</v>
      </c>
      <c r="R4976" s="10" t="s">
        <v>148</v>
      </c>
      <c r="S4976" s="10" t="s">
        <v>2016</v>
      </c>
    </row>
    <row r="4977">
      <c r="A4977" s="1" t="s">
        <v>6374</v>
      </c>
      <c r="B4977" s="1" t="s">
        <v>312</v>
      </c>
      <c r="C4977" s="1" t="s">
        <v>800</v>
      </c>
      <c r="D4977" s="1" t="s">
        <v>153</v>
      </c>
      <c r="E4977" s="1" t="s">
        <v>714</v>
      </c>
      <c r="F4977" s="1" t="s">
        <v>1866</v>
      </c>
      <c r="G4977" s="1" t="s">
        <v>20374</v>
      </c>
      <c r="H4977" s="1" t="s">
        <v>20375</v>
      </c>
      <c r="I4977" s="4">
        <v>84.42043981481481</v>
      </c>
      <c r="J4977" s="1">
        <v>937.85</v>
      </c>
      <c r="K4977" s="1">
        <v>109.22</v>
      </c>
      <c r="M4977" s="10">
        <f t="array" ref="M4977">_xlfn.XLOOKUP(A4977,subscriptions!B4977:B10004,subscriptions!D4977:D10004)</f>
        <v>50</v>
      </c>
      <c r="N4977" s="10">
        <f t="array" ref="N4977">_xlfn.XLOOKUP(A4977,subscriptions!B4977:B10004,subscriptions!G4977:G10004)</f>
        <v>0</v>
      </c>
      <c r="O4977" s="10">
        <v>50.0</v>
      </c>
      <c r="P4977" s="10" t="str">
        <f t="array" ref="P4977">_xlfn.XLOOKUP(A4977,subscriptions!B4977:B10004,subscriptions!C4977:C10004)</f>
        <v>Mini</v>
      </c>
      <c r="Q4977" s="10" t="s">
        <v>173</v>
      </c>
      <c r="R4977" s="10" t="s">
        <v>148</v>
      </c>
      <c r="S4977" s="10" t="s">
        <v>940</v>
      </c>
    </row>
    <row r="4978">
      <c r="A4978" s="1" t="s">
        <v>6377</v>
      </c>
      <c r="B4978" s="1" t="s">
        <v>2521</v>
      </c>
      <c r="C4978" s="1" t="s">
        <v>391</v>
      </c>
      <c r="D4978" s="1" t="s">
        <v>153</v>
      </c>
      <c r="E4978" s="1" t="s">
        <v>332</v>
      </c>
      <c r="F4978" s="1" t="s">
        <v>618</v>
      </c>
      <c r="G4978" s="1" t="s">
        <v>20376</v>
      </c>
      <c r="H4978" s="1" t="s">
        <v>20377</v>
      </c>
      <c r="I4978" s="4">
        <v>84.38011574074073</v>
      </c>
      <c r="J4978" s="1">
        <v>247.64</v>
      </c>
      <c r="K4978" s="1">
        <v>32.12</v>
      </c>
      <c r="M4978" s="10">
        <f t="array" ref="M4978">_xlfn.XLOOKUP(A4978,subscriptions!B4978:B10004,subscriptions!D4978:D10004)</f>
        <v>120</v>
      </c>
      <c r="N4978" s="10">
        <f t="array" ref="N4978">_xlfn.XLOOKUP(A4978,subscriptions!B4978:B10004,subscriptions!G4978:G10004)</f>
        <v>5</v>
      </c>
      <c r="O4978" s="10">
        <v>114.0</v>
      </c>
      <c r="P4978" s="10" t="str">
        <f t="array" ref="P4978">_xlfn.XLOOKUP(A4978,subscriptions!B4978:B10004,subscriptions!C4978:C10004)</f>
        <v>Residential</v>
      </c>
      <c r="Q4978" s="10" t="s">
        <v>194</v>
      </c>
      <c r="R4978" s="10" t="s">
        <v>212</v>
      </c>
      <c r="S4978" s="10" t="s">
        <v>698</v>
      </c>
    </row>
    <row r="4979">
      <c r="A4979" s="1" t="s">
        <v>6378</v>
      </c>
      <c r="B4979" s="1" t="s">
        <v>132</v>
      </c>
      <c r="C4979" s="1" t="s">
        <v>1388</v>
      </c>
      <c r="D4979" s="1" t="s">
        <v>27</v>
      </c>
      <c r="E4979" s="1" t="s">
        <v>631</v>
      </c>
      <c r="F4979" s="1" t="s">
        <v>1084</v>
      </c>
      <c r="G4979" s="1" t="s">
        <v>20378</v>
      </c>
      <c r="H4979" s="1" t="s">
        <v>20379</v>
      </c>
      <c r="I4979" s="4">
        <v>84.34193287037037</v>
      </c>
      <c r="J4979" s="1">
        <v>395.97</v>
      </c>
      <c r="K4979" s="1">
        <v>58.62</v>
      </c>
      <c r="M4979" s="10">
        <f t="array" ref="M4979">_xlfn.XLOOKUP(A4979,subscriptions!B4979:B10004,subscriptions!D4979:D10004)</f>
        <v>80</v>
      </c>
      <c r="N4979" s="10">
        <f t="array" ref="N4979">_xlfn.XLOOKUP(A4979,subscriptions!B4979:B10004,subscriptions!G4979:G10004)</f>
        <v>10</v>
      </c>
      <c r="O4979" s="10">
        <v>72.0</v>
      </c>
      <c r="P4979" s="10" t="str">
        <f t="array" ref="P4979">_xlfn.XLOOKUP(A4979,subscriptions!B4979:B10004,subscriptions!C4979:C10004)</f>
        <v>Roam</v>
      </c>
      <c r="Q4979" s="10" t="s">
        <v>128</v>
      </c>
      <c r="R4979" s="10" t="s">
        <v>148</v>
      </c>
      <c r="S4979" s="10" t="s">
        <v>1703</v>
      </c>
    </row>
    <row r="4980">
      <c r="A4980" s="1" t="s">
        <v>6379</v>
      </c>
      <c r="B4980" s="1" t="s">
        <v>589</v>
      </c>
      <c r="C4980" s="1" t="s">
        <v>3912</v>
      </c>
      <c r="D4980" s="1" t="s">
        <v>153</v>
      </c>
      <c r="E4980" s="1" t="s">
        <v>179</v>
      </c>
      <c r="F4980" s="1" t="s">
        <v>4595</v>
      </c>
      <c r="G4980" s="1" t="s">
        <v>20380</v>
      </c>
      <c r="H4980" s="1" t="s">
        <v>20381</v>
      </c>
      <c r="I4980" s="4">
        <v>84.37944444444445</v>
      </c>
      <c r="J4980" s="1">
        <v>51.42</v>
      </c>
      <c r="K4980" s="1">
        <v>27.77</v>
      </c>
      <c r="L4980" s="1">
        <v>100.0</v>
      </c>
      <c r="M4980" s="10">
        <f t="array" ref="M4980">_xlfn.XLOOKUP(A4980,subscriptions!B4980:B10004,subscriptions!D4980:D10004)</f>
        <v>120</v>
      </c>
      <c r="N4980" s="10">
        <f t="array" ref="N4980">_xlfn.XLOOKUP(A4980,subscriptions!B4980:B10004,subscriptions!G4980:G10004)</f>
        <v>20</v>
      </c>
      <c r="O4980" s="10">
        <v>96.0</v>
      </c>
      <c r="P4980" s="10" t="str">
        <f t="array" ref="P4980">_xlfn.XLOOKUP(A4980,subscriptions!B4980:B10004,subscriptions!C4980:C10004)</f>
        <v>Residential</v>
      </c>
      <c r="Q4980" s="10" t="s">
        <v>128</v>
      </c>
      <c r="R4980" s="10" t="s">
        <v>148</v>
      </c>
      <c r="S4980" s="10" t="s">
        <v>2380</v>
      </c>
    </row>
    <row r="4981">
      <c r="A4981" s="1" t="s">
        <v>6380</v>
      </c>
      <c r="B4981" s="1" t="s">
        <v>573</v>
      </c>
      <c r="C4981" s="1" t="s">
        <v>1477</v>
      </c>
      <c r="D4981" s="1" t="s">
        <v>27</v>
      </c>
      <c r="E4981" s="1" t="s">
        <v>332</v>
      </c>
      <c r="F4981" s="1" t="s">
        <v>510</v>
      </c>
      <c r="G4981" s="1" t="s">
        <v>20382</v>
      </c>
      <c r="H4981" s="1" t="s">
        <v>20383</v>
      </c>
      <c r="I4981" s="4">
        <v>84.17184027777778</v>
      </c>
      <c r="J4981" s="1">
        <v>110.09</v>
      </c>
      <c r="K4981" s="1">
        <v>31.9</v>
      </c>
      <c r="M4981" s="10">
        <f t="array" ref="M4981">_xlfn.XLOOKUP(A4981,subscriptions!B4981:B10004,subscriptions!D4981:D10004)</f>
        <v>120</v>
      </c>
      <c r="N4981" s="10">
        <f t="array" ref="N4981">_xlfn.XLOOKUP(A4981,subscriptions!B4981:B10004,subscriptions!G4981:G10004)</f>
        <v>0</v>
      </c>
      <c r="O4981" s="10">
        <v>120.0</v>
      </c>
      <c r="P4981" s="10" t="str">
        <f t="array" ref="P4981">_xlfn.XLOOKUP(A4981,subscriptions!B4981:B10004,subscriptions!C4981:C10004)</f>
        <v>Residential</v>
      </c>
      <c r="Q4981" s="10" t="s">
        <v>173</v>
      </c>
      <c r="R4981" s="10" t="s">
        <v>212</v>
      </c>
      <c r="S4981" s="10" t="s">
        <v>1082</v>
      </c>
    </row>
    <row r="4982">
      <c r="A4982" s="1" t="s">
        <v>6381</v>
      </c>
      <c r="B4982" s="1" t="s">
        <v>1995</v>
      </c>
      <c r="C4982" s="1" t="s">
        <v>871</v>
      </c>
      <c r="D4982" s="1" t="s">
        <v>153</v>
      </c>
      <c r="E4982" s="1" t="s">
        <v>239</v>
      </c>
      <c r="F4982" s="1" t="s">
        <v>2267</v>
      </c>
      <c r="G4982" s="1" t="s">
        <v>20384</v>
      </c>
      <c r="H4982" s="1" t="s">
        <v>20385</v>
      </c>
      <c r="I4982" s="4">
        <v>84.41831018518519</v>
      </c>
      <c r="J4982" s="1">
        <v>5727.02</v>
      </c>
      <c r="K4982" s="1">
        <v>771.7</v>
      </c>
      <c r="M4982" s="10">
        <f t="array" ref="M4982">_xlfn.XLOOKUP(A4982,subscriptions!B4982:B10004,subscriptions!D4982:D10004)</f>
        <v>50</v>
      </c>
      <c r="N4982" s="10">
        <f t="array" ref="N4982">_xlfn.XLOOKUP(A4982,subscriptions!B4982:B10004,subscriptions!G4982:G10004)</f>
        <v>5</v>
      </c>
      <c r="O4982" s="10">
        <v>47.5</v>
      </c>
      <c r="P4982" s="10" t="str">
        <f t="array" ref="P4982">_xlfn.XLOOKUP(A4982,subscriptions!B4982:B10004,subscriptions!C4982:C10004)</f>
        <v>Mini</v>
      </c>
      <c r="Q4982" s="10" t="s">
        <v>194</v>
      </c>
      <c r="R4982" s="10" t="s">
        <v>148</v>
      </c>
      <c r="S4982" s="10" t="s">
        <v>3020</v>
      </c>
    </row>
    <row r="4983">
      <c r="A4983" s="1" t="s">
        <v>6382</v>
      </c>
      <c r="B4983" s="1" t="s">
        <v>24</v>
      </c>
      <c r="C4983" s="1" t="s">
        <v>26</v>
      </c>
      <c r="D4983" s="1" t="s">
        <v>27</v>
      </c>
      <c r="E4983" s="1" t="s">
        <v>714</v>
      </c>
      <c r="F4983" s="1" t="s">
        <v>1159</v>
      </c>
      <c r="G4983" s="1" t="s">
        <v>20386</v>
      </c>
      <c r="H4983" s="1" t="s">
        <v>20387</v>
      </c>
      <c r="I4983" s="4">
        <v>84.37575231481482</v>
      </c>
      <c r="J4983" s="1">
        <v>466.31</v>
      </c>
      <c r="K4983" s="1">
        <v>59.58</v>
      </c>
      <c r="M4983" s="10">
        <f t="array" ref="M4983">_xlfn.XLOOKUP(A4983,subscriptions!B4983:B10004,subscriptions!D4983:D10004)</f>
        <v>120</v>
      </c>
      <c r="N4983" s="10">
        <f t="array" ref="N4983">_xlfn.XLOOKUP(A4983,subscriptions!B4983:B10004,subscriptions!G4983:G10004)</f>
        <v>10</v>
      </c>
      <c r="O4983" s="10">
        <v>108.0</v>
      </c>
      <c r="P4983" s="10" t="str">
        <f t="array" ref="P4983">_xlfn.XLOOKUP(A4983,subscriptions!B4983:B10004,subscriptions!C4983:C10004)</f>
        <v>Residential</v>
      </c>
      <c r="Q4983" s="10" t="s">
        <v>128</v>
      </c>
      <c r="R4983" s="10" t="s">
        <v>212</v>
      </c>
      <c r="S4983" s="10" t="s">
        <v>1442</v>
      </c>
    </row>
    <row r="4984">
      <c r="A4984" s="1" t="s">
        <v>6383</v>
      </c>
      <c r="B4984" s="1" t="s">
        <v>589</v>
      </c>
      <c r="C4984" s="1" t="s">
        <v>1251</v>
      </c>
      <c r="D4984" s="1" t="s">
        <v>153</v>
      </c>
      <c r="E4984" s="1" t="s">
        <v>332</v>
      </c>
      <c r="F4984" s="1" t="s">
        <v>618</v>
      </c>
      <c r="G4984" s="1" t="s">
        <v>20388</v>
      </c>
      <c r="H4984" s="1" t="s">
        <v>20389</v>
      </c>
      <c r="I4984" s="4">
        <v>84.21329861111111</v>
      </c>
      <c r="J4984" s="1">
        <v>1682.89</v>
      </c>
      <c r="K4984" s="1">
        <v>384.11</v>
      </c>
      <c r="M4984" s="10">
        <f t="array" ref="M4984">_xlfn.XLOOKUP(A4984,subscriptions!B4984:B10004,subscriptions!D4984:D10004)</f>
        <v>120</v>
      </c>
      <c r="N4984" s="10">
        <f t="array" ref="N4984">_xlfn.XLOOKUP(A4984,subscriptions!B4984:B10004,subscriptions!G4984:G10004)</f>
        <v>20</v>
      </c>
      <c r="O4984" s="10">
        <v>96.0</v>
      </c>
      <c r="P4984" s="10" t="str">
        <f t="array" ref="P4984">_xlfn.XLOOKUP(A4984,subscriptions!B4984:B10004,subscriptions!C4984:C10004)</f>
        <v>Residential</v>
      </c>
      <c r="Q4984" s="10" t="s">
        <v>128</v>
      </c>
      <c r="R4984" s="10" t="s">
        <v>148</v>
      </c>
      <c r="S4984" s="10" t="s">
        <v>1915</v>
      </c>
    </row>
    <row r="4985">
      <c r="A4985" s="1" t="s">
        <v>6384</v>
      </c>
      <c r="B4985" s="1" t="s">
        <v>748</v>
      </c>
      <c r="C4985" s="1" t="s">
        <v>261</v>
      </c>
      <c r="D4985" s="1" t="s">
        <v>27</v>
      </c>
      <c r="E4985" s="1" t="s">
        <v>280</v>
      </c>
      <c r="F4985" s="1" t="s">
        <v>873</v>
      </c>
      <c r="G4985" s="1" t="s">
        <v>20390</v>
      </c>
      <c r="H4985" s="1" t="s">
        <v>20391</v>
      </c>
      <c r="I4985" s="4">
        <v>84.17103009259259</v>
      </c>
      <c r="J4985" s="1">
        <v>2790.46</v>
      </c>
      <c r="K4985" s="1">
        <v>474.02</v>
      </c>
      <c r="M4985" s="10">
        <f t="array" ref="M4985">_xlfn.XLOOKUP(A4985,subscriptions!B4985:B10004,subscriptions!D4985:D10004)</f>
        <v>120</v>
      </c>
      <c r="N4985" s="10">
        <f t="array" ref="N4985">_xlfn.XLOOKUP(A4985,subscriptions!B4985:B10004,subscriptions!G4985:G10004)</f>
        <v>0</v>
      </c>
      <c r="O4985" s="10">
        <v>120.0</v>
      </c>
      <c r="P4985" s="10" t="str">
        <f t="array" ref="P4985">_xlfn.XLOOKUP(A4985,subscriptions!B4985:B10004,subscriptions!C4985:C10004)</f>
        <v>Residential</v>
      </c>
      <c r="Q4985" s="10" t="s">
        <v>173</v>
      </c>
      <c r="R4985" s="10" t="s">
        <v>212</v>
      </c>
      <c r="S4985" s="10" t="s">
        <v>310</v>
      </c>
    </row>
    <row r="4986">
      <c r="A4986" s="1" t="s">
        <v>6385</v>
      </c>
      <c r="B4986" s="1" t="s">
        <v>842</v>
      </c>
      <c r="C4986" s="1" t="s">
        <v>734</v>
      </c>
      <c r="D4986" s="1" t="s">
        <v>27</v>
      </c>
      <c r="E4986" s="1" t="s">
        <v>714</v>
      </c>
      <c r="F4986" s="1" t="s">
        <v>3326</v>
      </c>
      <c r="G4986" s="1" t="s">
        <v>20392</v>
      </c>
      <c r="H4986" s="1" t="s">
        <v>20393</v>
      </c>
      <c r="I4986" s="4">
        <v>84.16908564814815</v>
      </c>
      <c r="J4986" s="1">
        <v>1249.96</v>
      </c>
      <c r="K4986" s="1">
        <v>289.58</v>
      </c>
      <c r="M4986" s="10">
        <f t="array" ref="M4986">_xlfn.XLOOKUP(A4986,subscriptions!B4986:B10004,subscriptions!D4986:D10004)</f>
        <v>80</v>
      </c>
      <c r="N4986" s="10">
        <f t="array" ref="N4986">_xlfn.XLOOKUP(A4986,subscriptions!B4986:B10004,subscriptions!G4986:G10004)</f>
        <v>5</v>
      </c>
      <c r="O4986" s="10">
        <v>76.0</v>
      </c>
      <c r="P4986" s="10" t="str">
        <f t="array" ref="P4986">_xlfn.XLOOKUP(A4986,subscriptions!B4986:B10004,subscriptions!C4986:C10004)</f>
        <v>Roam</v>
      </c>
      <c r="Q4986" s="10" t="s">
        <v>194</v>
      </c>
      <c r="R4986" s="10" t="s">
        <v>148</v>
      </c>
      <c r="S4986" s="10" t="s">
        <v>1504</v>
      </c>
    </row>
    <row r="4987">
      <c r="A4987" s="1" t="s">
        <v>6386</v>
      </c>
      <c r="B4987" s="1" t="s">
        <v>1444</v>
      </c>
      <c r="C4987" s="1" t="s">
        <v>110</v>
      </c>
      <c r="D4987" s="1" t="s">
        <v>27</v>
      </c>
      <c r="E4987" s="1" t="s">
        <v>631</v>
      </c>
      <c r="F4987" s="1" t="s">
        <v>2749</v>
      </c>
      <c r="G4987" s="1" t="s">
        <v>20394</v>
      </c>
      <c r="H4987" s="1" t="s">
        <v>20395</v>
      </c>
      <c r="I4987" s="4">
        <v>84.33571759259259</v>
      </c>
      <c r="J4987" s="1">
        <v>299.34</v>
      </c>
      <c r="K4987" s="1">
        <v>49.15</v>
      </c>
      <c r="M4987" s="10">
        <f t="array" ref="M4987">_xlfn.XLOOKUP(A4987,subscriptions!B4987:B10004,subscriptions!D4987:D10004)</f>
        <v>120</v>
      </c>
      <c r="N4987" s="10">
        <f t="array" ref="N4987">_xlfn.XLOOKUP(A4987,subscriptions!B4987:B10004,subscriptions!G4987:G10004)</f>
        <v>10</v>
      </c>
      <c r="O4987" s="10">
        <v>108.0</v>
      </c>
      <c r="P4987" s="10" t="str">
        <f t="array" ref="P4987">_xlfn.XLOOKUP(A4987,subscriptions!B4987:B10004,subscriptions!C4987:C10004)</f>
        <v>Residential</v>
      </c>
      <c r="Q4987" s="10" t="s">
        <v>128</v>
      </c>
      <c r="R4987" s="10" t="s">
        <v>212</v>
      </c>
      <c r="S4987" s="10" t="s">
        <v>571</v>
      </c>
    </row>
    <row r="4988">
      <c r="A4988" s="1" t="s">
        <v>6387</v>
      </c>
      <c r="B4988" s="1" t="s">
        <v>1664</v>
      </c>
      <c r="C4988" s="1" t="s">
        <v>133</v>
      </c>
      <c r="D4988" s="1" t="s">
        <v>153</v>
      </c>
      <c r="E4988" s="1" t="s">
        <v>280</v>
      </c>
      <c r="F4988" s="1" t="s">
        <v>281</v>
      </c>
      <c r="G4988" s="1" t="s">
        <v>20396</v>
      </c>
      <c r="H4988" s="1" t="s">
        <v>20397</v>
      </c>
      <c r="I4988" s="4">
        <v>84.2953587962963</v>
      </c>
      <c r="J4988" s="1">
        <v>2003.57</v>
      </c>
      <c r="K4988" s="1">
        <v>229.95</v>
      </c>
      <c r="M4988" s="10">
        <f t="array" ref="M4988">_xlfn.XLOOKUP(A4988,subscriptions!B4988:B10004,subscriptions!D4988:D10004)</f>
        <v>120</v>
      </c>
      <c r="N4988" s="10">
        <f t="array" ref="N4988">_xlfn.XLOOKUP(A4988,subscriptions!B4988:B10004,subscriptions!G4988:G10004)</f>
        <v>20</v>
      </c>
      <c r="O4988" s="10">
        <v>96.0</v>
      </c>
      <c r="P4988" s="10" t="str">
        <f t="array" ref="P4988">_xlfn.XLOOKUP(A4988,subscriptions!B4988:B10004,subscriptions!C4988:C10004)</f>
        <v>Residential</v>
      </c>
      <c r="Q4988" s="10" t="s">
        <v>128</v>
      </c>
      <c r="R4988" s="10" t="s">
        <v>148</v>
      </c>
      <c r="S4988" s="10" t="s">
        <v>1026</v>
      </c>
    </row>
    <row r="4989">
      <c r="A4989" s="1" t="s">
        <v>6390</v>
      </c>
      <c r="B4989" s="1" t="s">
        <v>748</v>
      </c>
      <c r="C4989" s="1" t="s">
        <v>1833</v>
      </c>
      <c r="D4989" s="1" t="s">
        <v>27</v>
      </c>
      <c r="E4989" s="1" t="s">
        <v>631</v>
      </c>
      <c r="F4989" s="1" t="s">
        <v>632</v>
      </c>
      <c r="G4989" s="1" t="s">
        <v>20398</v>
      </c>
      <c r="H4989" s="1" t="s">
        <v>20399</v>
      </c>
      <c r="I4989" s="4">
        <v>84.17039351851852</v>
      </c>
      <c r="J4989" s="1">
        <v>1425.38</v>
      </c>
      <c r="K4989" s="1">
        <v>147.69</v>
      </c>
      <c r="M4989" s="10">
        <f t="array" ref="M4989">_xlfn.XLOOKUP(A4989,subscriptions!B4989:B10004,subscriptions!D4989:D10004)</f>
        <v>120</v>
      </c>
      <c r="N4989" s="10">
        <f t="array" ref="N4989">_xlfn.XLOOKUP(A4989,subscriptions!B4989:B10004,subscriptions!G4989:G10004)</f>
        <v>0</v>
      </c>
      <c r="O4989" s="10">
        <v>120.0</v>
      </c>
      <c r="P4989" s="10" t="str">
        <f t="array" ref="P4989">_xlfn.XLOOKUP(A4989,subscriptions!B4989:B10004,subscriptions!C4989:C10004)</f>
        <v>Residential</v>
      </c>
      <c r="Q4989" s="10" t="s">
        <v>173</v>
      </c>
      <c r="R4989" s="10" t="s">
        <v>212</v>
      </c>
      <c r="S4989" s="10" t="s">
        <v>2494</v>
      </c>
    </row>
    <row r="4990">
      <c r="A4990" s="1" t="s">
        <v>6391</v>
      </c>
      <c r="B4990" s="1" t="s">
        <v>1414</v>
      </c>
      <c r="C4990" s="1" t="s">
        <v>750</v>
      </c>
      <c r="D4990" s="1" t="s">
        <v>27</v>
      </c>
      <c r="E4990" s="1" t="s">
        <v>28</v>
      </c>
      <c r="F4990" s="1" t="s">
        <v>801</v>
      </c>
      <c r="G4990" s="1" t="s">
        <v>20400</v>
      </c>
      <c r="H4990" s="1" t="s">
        <v>20401</v>
      </c>
      <c r="I4990" s="4">
        <v>84.37592592592593</v>
      </c>
      <c r="J4990" s="1">
        <v>2020.96</v>
      </c>
      <c r="K4990" s="1">
        <v>284.7</v>
      </c>
      <c r="M4990" s="10">
        <f t="array" ref="M4990">_xlfn.XLOOKUP(A4990,subscriptions!B4990:B10004,subscriptions!D4990:D10004)</f>
        <v>80</v>
      </c>
      <c r="N4990" s="10">
        <f t="array" ref="N4990">_xlfn.XLOOKUP(A4990,subscriptions!B4990:B10004,subscriptions!G4990:G10004)</f>
        <v>5</v>
      </c>
      <c r="O4990" s="10">
        <v>76.0</v>
      </c>
      <c r="P4990" s="10" t="str">
        <f t="array" ref="P4990">_xlfn.XLOOKUP(A4990,subscriptions!B4990:B10004,subscriptions!C4990:C10004)</f>
        <v>Roam</v>
      </c>
      <c r="Q4990" s="10" t="s">
        <v>194</v>
      </c>
      <c r="R4990" s="10" t="s">
        <v>148</v>
      </c>
      <c r="S4990" s="10" t="s">
        <v>1442</v>
      </c>
    </row>
    <row r="4991">
      <c r="A4991" s="1" t="s">
        <v>6392</v>
      </c>
      <c r="B4991" s="1" t="s">
        <v>132</v>
      </c>
      <c r="C4991" s="1" t="s">
        <v>1200</v>
      </c>
      <c r="D4991" s="1" t="s">
        <v>27</v>
      </c>
      <c r="E4991" s="1" t="s">
        <v>28</v>
      </c>
      <c r="F4991" s="1" t="s">
        <v>2188</v>
      </c>
      <c r="G4991" s="1" t="s">
        <v>20402</v>
      </c>
      <c r="H4991" s="1" t="s">
        <v>20403</v>
      </c>
      <c r="I4991" s="4">
        <v>84.21064814814815</v>
      </c>
      <c r="J4991" s="1">
        <v>2252.86</v>
      </c>
      <c r="K4991" s="1">
        <v>251.71</v>
      </c>
      <c r="M4991" s="10">
        <f t="array" ref="M4991">_xlfn.XLOOKUP(A4991,subscriptions!B4991:B10004,subscriptions!D4991:D10004)</f>
        <v>250</v>
      </c>
      <c r="N4991" s="10">
        <f t="array" ref="N4991">_xlfn.XLOOKUP(A4991,subscriptions!B4991:B10004,subscriptions!G4991:G10004)</f>
        <v>10</v>
      </c>
      <c r="O4991" s="10">
        <v>225.0</v>
      </c>
      <c r="P4991" s="10" t="str">
        <f t="array" ref="P4991">_xlfn.XLOOKUP(A4991,subscriptions!B4991:B10004,subscriptions!C4991:C10004)</f>
        <v>Business</v>
      </c>
      <c r="Q4991" s="10" t="s">
        <v>128</v>
      </c>
      <c r="R4991" s="10" t="s">
        <v>129</v>
      </c>
      <c r="S4991" s="10" t="s">
        <v>770</v>
      </c>
    </row>
    <row r="4992">
      <c r="A4992" s="1" t="s">
        <v>6393</v>
      </c>
      <c r="B4992" s="1" t="s">
        <v>508</v>
      </c>
      <c r="C4992" s="1" t="s">
        <v>884</v>
      </c>
      <c r="D4992" s="1" t="s">
        <v>153</v>
      </c>
      <c r="E4992" s="1" t="s">
        <v>714</v>
      </c>
      <c r="F4992" s="1" t="s">
        <v>1159</v>
      </c>
      <c r="G4992" s="1" t="s">
        <v>20404</v>
      </c>
      <c r="H4992" s="1" t="s">
        <v>20405</v>
      </c>
      <c r="I4992" s="4">
        <v>84.3356712962963</v>
      </c>
      <c r="J4992" s="1">
        <v>5608.15</v>
      </c>
      <c r="K4992" s="1">
        <v>1035.15</v>
      </c>
      <c r="M4992" s="10">
        <f t="array" ref="M4992">_xlfn.XLOOKUP(A4992,subscriptions!B4992:B10004,subscriptions!D4992:D10004)</f>
        <v>50</v>
      </c>
      <c r="N4992" s="10">
        <f t="array" ref="N4992">_xlfn.XLOOKUP(A4992,subscriptions!B4992:B10004,subscriptions!G4992:G10004)</f>
        <v>20</v>
      </c>
      <c r="O4992" s="10">
        <v>40.0</v>
      </c>
      <c r="P4992" s="10" t="str">
        <f t="array" ref="P4992">_xlfn.XLOOKUP(A4992,subscriptions!B4992:B10004,subscriptions!C4992:C10004)</f>
        <v>Mini</v>
      </c>
      <c r="Q4992" s="10" t="s">
        <v>128</v>
      </c>
      <c r="R4992" s="10" t="s">
        <v>148</v>
      </c>
      <c r="S4992" s="10" t="s">
        <v>571</v>
      </c>
    </row>
    <row r="4993">
      <c r="A4993" s="1" t="s">
        <v>6394</v>
      </c>
      <c r="B4993" s="1" t="s">
        <v>969</v>
      </c>
      <c r="C4993" s="1" t="s">
        <v>524</v>
      </c>
      <c r="D4993" s="1" t="s">
        <v>27</v>
      </c>
      <c r="E4993" s="1" t="s">
        <v>280</v>
      </c>
      <c r="F4993" s="1" t="s">
        <v>2239</v>
      </c>
      <c r="G4993" s="1" t="s">
        <v>20406</v>
      </c>
      <c r="H4993" s="1" t="s">
        <v>20407</v>
      </c>
      <c r="I4993" s="4">
        <v>84.29611111111112</v>
      </c>
      <c r="J4993" s="1">
        <v>1328.44</v>
      </c>
      <c r="K4993" s="1">
        <v>152.47</v>
      </c>
      <c r="M4993" s="10">
        <f t="array" ref="M4993">_xlfn.XLOOKUP(A4993,subscriptions!B4993:B10004,subscriptions!D4993:D10004)</f>
        <v>80</v>
      </c>
      <c r="N4993" s="10">
        <f t="array" ref="N4993">_xlfn.XLOOKUP(A4993,subscriptions!B4993:B10004,subscriptions!G4993:G10004)</f>
        <v>0</v>
      </c>
      <c r="O4993" s="10">
        <v>80.0</v>
      </c>
      <c r="P4993" s="10" t="str">
        <f t="array" ref="P4993">_xlfn.XLOOKUP(A4993,subscriptions!B4993:B10004,subscriptions!C4993:C10004)</f>
        <v>Roam</v>
      </c>
      <c r="Q4993" s="10" t="s">
        <v>173</v>
      </c>
      <c r="R4993" s="10" t="s">
        <v>148</v>
      </c>
      <c r="S4993" s="10" t="s">
        <v>655</v>
      </c>
    </row>
    <row r="4994">
      <c r="A4994" s="1" t="s">
        <v>6395</v>
      </c>
      <c r="B4994" s="1" t="s">
        <v>1844</v>
      </c>
      <c r="C4994" s="1" t="s">
        <v>1477</v>
      </c>
      <c r="D4994" s="1" t="s">
        <v>153</v>
      </c>
      <c r="E4994" s="1" t="s">
        <v>714</v>
      </c>
      <c r="F4994" s="1" t="s">
        <v>3326</v>
      </c>
      <c r="G4994" s="1" t="s">
        <v>20408</v>
      </c>
      <c r="H4994" s="1" t="s">
        <v>20409</v>
      </c>
      <c r="I4994" s="4">
        <v>84.37710648148148</v>
      </c>
      <c r="J4994" s="1">
        <v>677.01</v>
      </c>
      <c r="K4994" s="1">
        <v>119.65</v>
      </c>
      <c r="M4994" s="10">
        <f t="array" ref="M4994">_xlfn.XLOOKUP(A4994,subscriptions!B4994:B10004,subscriptions!D4994:D10004)</f>
        <v>80</v>
      </c>
      <c r="N4994" s="10">
        <f t="array" ref="N4994">_xlfn.XLOOKUP(A4994,subscriptions!B4994:B10004,subscriptions!G4994:G10004)</f>
        <v>5</v>
      </c>
      <c r="O4994" s="10">
        <v>76.0</v>
      </c>
      <c r="P4994" s="10" t="str">
        <f t="array" ref="P4994">_xlfn.XLOOKUP(A4994,subscriptions!B4994:B10004,subscriptions!C4994:C10004)</f>
        <v>Roam</v>
      </c>
      <c r="Q4994" s="10" t="s">
        <v>194</v>
      </c>
      <c r="R4994" s="10" t="s">
        <v>148</v>
      </c>
      <c r="S4994" s="10" t="s">
        <v>1360</v>
      </c>
    </row>
    <row r="4995">
      <c r="A4995" s="1" t="s">
        <v>6396</v>
      </c>
      <c r="B4995" s="1" t="s">
        <v>899</v>
      </c>
      <c r="C4995" s="1" t="s">
        <v>1142</v>
      </c>
      <c r="D4995" s="1" t="s">
        <v>27</v>
      </c>
      <c r="E4995" s="1" t="s">
        <v>111</v>
      </c>
      <c r="F4995" s="1" t="s">
        <v>154</v>
      </c>
      <c r="G4995" s="1" t="s">
        <v>20410</v>
      </c>
      <c r="H4995" s="1" t="s">
        <v>20411</v>
      </c>
      <c r="I4995" s="4">
        <v>84.33704861111111</v>
      </c>
      <c r="J4995" s="1">
        <v>1618.17</v>
      </c>
      <c r="K4995" s="1">
        <v>282.8</v>
      </c>
      <c r="M4995" s="10">
        <f t="array" ref="M4995">_xlfn.XLOOKUP(A4995,subscriptions!B4995:B10004,subscriptions!D4995:D10004)</f>
        <v>120</v>
      </c>
      <c r="N4995" s="10">
        <f t="array" ref="N4995">_xlfn.XLOOKUP(A4995,subscriptions!B4995:B10004,subscriptions!G4995:G10004)</f>
        <v>10</v>
      </c>
      <c r="O4995" s="10">
        <v>108.0</v>
      </c>
      <c r="P4995" s="10" t="str">
        <f t="array" ref="P4995">_xlfn.XLOOKUP(A4995,subscriptions!B4995:B10004,subscriptions!C4995:C10004)</f>
        <v>Residential</v>
      </c>
      <c r="Q4995" s="10" t="s">
        <v>128</v>
      </c>
      <c r="R4995" s="10" t="s">
        <v>212</v>
      </c>
      <c r="S4995" s="10" t="s">
        <v>968</v>
      </c>
    </row>
    <row r="4996">
      <c r="A4996" s="1" t="s">
        <v>6397</v>
      </c>
      <c r="B4996" s="1" t="s">
        <v>763</v>
      </c>
      <c r="C4996" s="1" t="s">
        <v>456</v>
      </c>
      <c r="D4996" s="1" t="s">
        <v>27</v>
      </c>
      <c r="E4996" s="1" t="s">
        <v>631</v>
      </c>
      <c r="F4996" s="1" t="s">
        <v>922</v>
      </c>
      <c r="G4996" s="1" t="s">
        <v>20412</v>
      </c>
      <c r="H4996" s="1" t="s">
        <v>20413</v>
      </c>
      <c r="I4996" s="4">
        <v>84.20913194444445</v>
      </c>
      <c r="J4996" s="1">
        <v>156.34</v>
      </c>
      <c r="K4996" s="1">
        <v>38.17</v>
      </c>
      <c r="M4996" s="10">
        <f t="array" ref="M4996">_xlfn.XLOOKUP(A4996,subscriptions!B4996:B10004,subscriptions!D4996:D10004)</f>
        <v>120</v>
      </c>
      <c r="N4996" s="10">
        <f t="array" ref="N4996">_xlfn.XLOOKUP(A4996,subscriptions!B4996:B10004,subscriptions!G4996:G10004)</f>
        <v>20</v>
      </c>
      <c r="O4996" s="10">
        <v>96.0</v>
      </c>
      <c r="P4996" s="10" t="str">
        <f t="array" ref="P4996">_xlfn.XLOOKUP(A4996,subscriptions!B4996:B10004,subscriptions!C4996:C10004)</f>
        <v>Residential</v>
      </c>
      <c r="Q4996" s="10" t="s">
        <v>128</v>
      </c>
      <c r="R4996" s="10" t="s">
        <v>148</v>
      </c>
      <c r="S4996" s="10" t="s">
        <v>1374</v>
      </c>
    </row>
    <row r="4997">
      <c r="A4997" s="1" t="s">
        <v>6398</v>
      </c>
      <c r="B4997" s="1" t="s">
        <v>2279</v>
      </c>
      <c r="C4997" s="1" t="s">
        <v>800</v>
      </c>
      <c r="D4997" s="1" t="s">
        <v>153</v>
      </c>
      <c r="E4997" s="1" t="s">
        <v>28</v>
      </c>
      <c r="F4997" s="1" t="s">
        <v>1639</v>
      </c>
      <c r="G4997" s="1" t="s">
        <v>20414</v>
      </c>
      <c r="H4997" s="1" t="s">
        <v>20415</v>
      </c>
      <c r="I4997" s="4">
        <v>84.38200231481481</v>
      </c>
      <c r="J4997" s="1">
        <v>3465.34</v>
      </c>
      <c r="K4997" s="1">
        <v>626.85</v>
      </c>
      <c r="M4997" s="10">
        <f t="array" ref="M4997">_xlfn.XLOOKUP(A4997,subscriptions!B4997:B10004,subscriptions!D4997:D10004)</f>
        <v>120</v>
      </c>
      <c r="N4997" s="10">
        <f t="array" ref="N4997">_xlfn.XLOOKUP(A4997,subscriptions!B4997:B10004,subscriptions!G4997:G10004)</f>
        <v>0</v>
      </c>
      <c r="O4997" s="10">
        <v>120.0</v>
      </c>
      <c r="P4997" s="10" t="str">
        <f t="array" ref="P4997">_xlfn.XLOOKUP(A4997,subscriptions!B4997:B10004,subscriptions!C4997:C10004)</f>
        <v>Residential</v>
      </c>
      <c r="Q4997" s="10" t="s">
        <v>173</v>
      </c>
      <c r="R4997" s="10" t="s">
        <v>212</v>
      </c>
      <c r="S4997" s="10" t="s">
        <v>293</v>
      </c>
    </row>
    <row r="4998">
      <c r="A4998" s="1" t="s">
        <v>6399</v>
      </c>
      <c r="B4998" s="1" t="s">
        <v>1939</v>
      </c>
      <c r="C4998" s="1" t="s">
        <v>920</v>
      </c>
      <c r="D4998" s="1" t="s">
        <v>153</v>
      </c>
      <c r="E4998" s="1" t="s">
        <v>28</v>
      </c>
      <c r="F4998" s="1" t="s">
        <v>526</v>
      </c>
      <c r="G4998" s="1" t="s">
        <v>20416</v>
      </c>
      <c r="H4998" s="1" t="s">
        <v>20417</v>
      </c>
      <c r="I4998" s="4">
        <v>84.33549768518519</v>
      </c>
      <c r="J4998" s="1">
        <v>240.7</v>
      </c>
      <c r="K4998" s="1">
        <v>46.99</v>
      </c>
      <c r="M4998" s="10">
        <f t="array" ref="M4998">_xlfn.XLOOKUP(A4998,subscriptions!B4998:B10004,subscriptions!D4998:D10004)</f>
        <v>120</v>
      </c>
      <c r="N4998" s="10">
        <f t="array" ref="N4998">_xlfn.XLOOKUP(A4998,subscriptions!B4998:B10004,subscriptions!G4998:G10004)</f>
        <v>5</v>
      </c>
      <c r="O4998" s="10">
        <v>114.0</v>
      </c>
      <c r="P4998" s="10" t="str">
        <f t="array" ref="P4998">_xlfn.XLOOKUP(A4998,subscriptions!B4998:B10004,subscriptions!C4998:C10004)</f>
        <v>Residential</v>
      </c>
      <c r="Q4998" s="10" t="s">
        <v>194</v>
      </c>
      <c r="R4998" s="10" t="s">
        <v>212</v>
      </c>
      <c r="S4998" s="10" t="s">
        <v>571</v>
      </c>
    </row>
    <row r="4999">
      <c r="A4999" s="1" t="s">
        <v>6402</v>
      </c>
      <c r="B4999" s="1" t="s">
        <v>1506</v>
      </c>
      <c r="C4999" s="1" t="s">
        <v>764</v>
      </c>
      <c r="D4999" s="1" t="s">
        <v>27</v>
      </c>
      <c r="E4999" s="1" t="s">
        <v>111</v>
      </c>
      <c r="F4999" s="1" t="s">
        <v>135</v>
      </c>
      <c r="G4999" s="1" t="s">
        <v>20418</v>
      </c>
      <c r="H4999" s="1" t="s">
        <v>20419</v>
      </c>
      <c r="I4999" s="4">
        <v>84.33847222222222</v>
      </c>
      <c r="J4999" s="1">
        <v>645.89</v>
      </c>
      <c r="K4999" s="1">
        <v>115.7</v>
      </c>
      <c r="M4999" s="10">
        <f t="array" ref="M4999">_xlfn.XLOOKUP(A4999,subscriptions!B4999:B10004,subscriptions!D4999:D10004)</f>
        <v>250</v>
      </c>
      <c r="N4999" s="10">
        <f t="array" ref="N4999">_xlfn.XLOOKUP(A4999,subscriptions!B4999:B10004,subscriptions!G4999:G10004)</f>
        <v>10</v>
      </c>
      <c r="O4999" s="10">
        <v>225.0</v>
      </c>
      <c r="P4999" s="10" t="str">
        <f t="array" ref="P4999">_xlfn.XLOOKUP(A4999,subscriptions!B4999:B10004,subscriptions!C4999:C10004)</f>
        <v>Business</v>
      </c>
      <c r="Q4999" s="10" t="s">
        <v>128</v>
      </c>
      <c r="R4999" s="10" t="s">
        <v>129</v>
      </c>
      <c r="S4999" s="10" t="s">
        <v>2086</v>
      </c>
    </row>
    <row r="5000">
      <c r="A5000" s="1" t="s">
        <v>6403</v>
      </c>
      <c r="B5000" s="1" t="s">
        <v>589</v>
      </c>
      <c r="C5000" s="1" t="s">
        <v>1142</v>
      </c>
      <c r="D5000" s="1" t="s">
        <v>153</v>
      </c>
      <c r="E5000" s="1" t="s">
        <v>332</v>
      </c>
      <c r="F5000" s="1" t="s">
        <v>1749</v>
      </c>
      <c r="G5000" s="1" t="s">
        <v>20420</v>
      </c>
      <c r="H5000" s="1" t="s">
        <v>20421</v>
      </c>
      <c r="I5000" s="4">
        <v>84.37596064814815</v>
      </c>
      <c r="J5000" s="1">
        <v>2587.16</v>
      </c>
      <c r="K5000" s="1">
        <v>558.95</v>
      </c>
      <c r="M5000" s="10">
        <f t="array" ref="M5000">_xlfn.XLOOKUP(A5000,subscriptions!B5000:B10004,subscriptions!D5000:D10004)</f>
        <v>80</v>
      </c>
      <c r="N5000" s="10">
        <f t="array" ref="N5000">_xlfn.XLOOKUP(A5000,subscriptions!B5000:B10004,subscriptions!G5000:G10004)</f>
        <v>20</v>
      </c>
      <c r="O5000" s="10">
        <v>64.0</v>
      </c>
      <c r="P5000" s="10" t="str">
        <f t="array" ref="P5000">_xlfn.XLOOKUP(A5000,subscriptions!B5000:B10004,subscriptions!C5000:C10004)</f>
        <v>Roam</v>
      </c>
      <c r="Q5000" s="10" t="s">
        <v>128</v>
      </c>
      <c r="R5000" s="10" t="s">
        <v>148</v>
      </c>
      <c r="S5000" s="10" t="s">
        <v>1442</v>
      </c>
    </row>
    <row r="5001">
      <c r="A5001" s="1" t="s">
        <v>6404</v>
      </c>
      <c r="B5001" s="1" t="s">
        <v>236</v>
      </c>
      <c r="C5001" s="1" t="s">
        <v>673</v>
      </c>
      <c r="D5001" s="1" t="s">
        <v>153</v>
      </c>
      <c r="E5001" s="1" t="s">
        <v>219</v>
      </c>
      <c r="F5001" s="1" t="s">
        <v>2446</v>
      </c>
      <c r="G5001" s="1" t="s">
        <v>20422</v>
      </c>
      <c r="H5001" s="1" t="s">
        <v>20423</v>
      </c>
      <c r="I5001" s="4">
        <v>84.37645833333333</v>
      </c>
      <c r="J5001" s="1">
        <v>1414.39</v>
      </c>
      <c r="K5001" s="1">
        <v>292.67</v>
      </c>
      <c r="M5001" s="10">
        <f t="array" ref="M5001">_xlfn.XLOOKUP(A5001,subscriptions!B5001:B10004,subscriptions!D5001:D10004)</f>
        <v>120</v>
      </c>
      <c r="N5001" s="10">
        <f t="array" ref="N5001">_xlfn.XLOOKUP(A5001,subscriptions!B5001:B10004,subscriptions!G5001:G10004)</f>
        <v>0</v>
      </c>
      <c r="O5001" s="10">
        <v>120.0</v>
      </c>
      <c r="P5001" s="10" t="str">
        <f t="array" ref="P5001">_xlfn.XLOOKUP(A5001,subscriptions!B5001:B10004,subscriptions!C5001:C10004)</f>
        <v>Residential</v>
      </c>
      <c r="Q5001" s="10" t="s">
        <v>173</v>
      </c>
      <c r="R5001" s="10" t="s">
        <v>212</v>
      </c>
      <c r="S5001" s="10" t="s">
        <v>3910</v>
      </c>
    </row>
    <row r="5002">
      <c r="A5002" s="1" t="s">
        <v>6405</v>
      </c>
      <c r="B5002" s="1" t="s">
        <v>150</v>
      </c>
      <c r="C5002" s="1" t="s">
        <v>133</v>
      </c>
      <c r="D5002" s="1" t="s">
        <v>153</v>
      </c>
      <c r="E5002" s="1" t="s">
        <v>219</v>
      </c>
      <c r="F5002" s="1" t="s">
        <v>660</v>
      </c>
      <c r="G5002" s="1" t="s">
        <v>20424</v>
      </c>
      <c r="H5002" s="1" t="s">
        <v>20425</v>
      </c>
      <c r="I5002" s="4">
        <v>84.29600694444444</v>
      </c>
      <c r="J5002" s="1">
        <v>800.41</v>
      </c>
      <c r="K5002" s="1">
        <v>131.8</v>
      </c>
      <c r="M5002" s="10">
        <f t="array" ref="M5002">_xlfn.XLOOKUP(A5002,subscriptions!B5002:B10004,subscriptions!D5002:D10004)</f>
        <v>80</v>
      </c>
      <c r="N5002" s="10">
        <f t="array" ref="N5002">_xlfn.XLOOKUP(A5002,subscriptions!B5002:B10004,subscriptions!G5002:G10004)</f>
        <v>5</v>
      </c>
      <c r="O5002" s="10">
        <v>76.0</v>
      </c>
      <c r="P5002" s="10" t="str">
        <f t="array" ref="P5002">_xlfn.XLOOKUP(A5002,subscriptions!B5002:B10004,subscriptions!C5002:C10004)</f>
        <v>Roam</v>
      </c>
      <c r="Q5002" s="10" t="s">
        <v>194</v>
      </c>
      <c r="R5002" s="10" t="s">
        <v>148</v>
      </c>
      <c r="S5002" s="10" t="s">
        <v>655</v>
      </c>
    </row>
    <row r="5003">
      <c r="A5003" s="1" t="s">
        <v>6406</v>
      </c>
      <c r="B5003" s="1" t="s">
        <v>1972</v>
      </c>
      <c r="C5003" s="1" t="s">
        <v>3912</v>
      </c>
      <c r="D5003" s="1" t="s">
        <v>27</v>
      </c>
      <c r="E5003" s="1" t="s">
        <v>714</v>
      </c>
      <c r="F5003" s="1" t="s">
        <v>1951</v>
      </c>
      <c r="G5003" s="1" t="s">
        <v>20426</v>
      </c>
      <c r="H5003" s="1" t="s">
        <v>20427</v>
      </c>
      <c r="I5003" s="4">
        <v>84.21608796296296</v>
      </c>
      <c r="J5003" s="1">
        <v>1012.07</v>
      </c>
      <c r="K5003" s="1">
        <v>248.72</v>
      </c>
      <c r="M5003" s="10">
        <f t="array" ref="M5003">_xlfn.XLOOKUP(A5003,subscriptions!B5003:B10004,subscriptions!D5003:D10004)</f>
        <v>50</v>
      </c>
      <c r="N5003" s="10">
        <f t="array" ref="N5003">_xlfn.XLOOKUP(A5003,subscriptions!B5003:B10004,subscriptions!G5003:G10004)</f>
        <v>10</v>
      </c>
      <c r="O5003" s="10">
        <v>45.0</v>
      </c>
      <c r="P5003" s="10" t="str">
        <f t="array" ref="P5003">_xlfn.XLOOKUP(A5003,subscriptions!B5003:B10004,subscriptions!C5003:C10004)</f>
        <v>Mini</v>
      </c>
      <c r="Q5003" s="10" t="s">
        <v>128</v>
      </c>
      <c r="R5003" s="10" t="s">
        <v>148</v>
      </c>
      <c r="S5003" s="10" t="s">
        <v>2596</v>
      </c>
    </row>
    <row r="5004">
      <c r="A5004" s="1" t="s">
        <v>6407</v>
      </c>
      <c r="B5004" s="1" t="s">
        <v>409</v>
      </c>
      <c r="C5004" s="1" t="s">
        <v>786</v>
      </c>
      <c r="D5004" s="1" t="s">
        <v>27</v>
      </c>
      <c r="E5004" s="1" t="s">
        <v>179</v>
      </c>
      <c r="F5004" s="1" t="s">
        <v>1045</v>
      </c>
      <c r="G5004" s="1" t="s">
        <v>20428</v>
      </c>
      <c r="H5004" s="1" t="s">
        <v>20429</v>
      </c>
      <c r="I5004" s="4">
        <v>84.16765046296297</v>
      </c>
      <c r="J5004" s="1">
        <v>2941.86</v>
      </c>
      <c r="K5004" s="1">
        <v>260.49</v>
      </c>
      <c r="L5004" s="1">
        <v>100.0</v>
      </c>
      <c r="M5004" s="10">
        <f t="array" ref="M5004">_xlfn.XLOOKUP(A5004,subscriptions!B5004:B10004,subscriptions!D5004:D10004)</f>
        <v>120</v>
      </c>
      <c r="N5004" s="10">
        <f t="array" ref="N5004">_xlfn.XLOOKUP(A5004,subscriptions!B5004:B10004,subscriptions!G5004:G10004)</f>
        <v>20</v>
      </c>
      <c r="O5004" s="10">
        <v>96.0</v>
      </c>
      <c r="P5004" s="10" t="str">
        <f t="array" ref="P5004">_xlfn.XLOOKUP(A5004,subscriptions!B5004:B10004,subscriptions!C5004:C10004)</f>
        <v>Residential</v>
      </c>
      <c r="Q5004" s="10" t="s">
        <v>128</v>
      </c>
      <c r="R5004" s="10" t="s">
        <v>148</v>
      </c>
      <c r="S5004" s="10" t="s">
        <v>1412</v>
      </c>
    </row>
    <row r="5005">
      <c r="A5005" s="1" t="s">
        <v>6408</v>
      </c>
      <c r="B5005" s="1" t="s">
        <v>2534</v>
      </c>
      <c r="C5005" s="1" t="s">
        <v>1100</v>
      </c>
      <c r="D5005" s="1" t="s">
        <v>153</v>
      </c>
      <c r="E5005" s="1" t="s">
        <v>714</v>
      </c>
      <c r="F5005" s="1" t="s">
        <v>828</v>
      </c>
      <c r="G5005" s="1" t="s">
        <v>20430</v>
      </c>
      <c r="H5005" s="1" t="s">
        <v>20431</v>
      </c>
      <c r="I5005" s="4">
        <v>84.38275462962963</v>
      </c>
      <c r="J5005" s="1">
        <v>673.28</v>
      </c>
      <c r="K5005" s="1">
        <v>149.35</v>
      </c>
      <c r="M5005" s="10">
        <f t="array" ref="M5005">_xlfn.XLOOKUP(A5005,subscriptions!B5005:B10004,subscriptions!D5005:D10004)</f>
        <v>120</v>
      </c>
      <c r="N5005" s="10">
        <f t="array" ref="N5005">_xlfn.XLOOKUP(A5005,subscriptions!B5005:B10004,subscriptions!G5005:G10004)</f>
        <v>0</v>
      </c>
      <c r="O5005" s="10">
        <v>120.0</v>
      </c>
      <c r="P5005" s="10" t="str">
        <f t="array" ref="P5005">_xlfn.XLOOKUP(A5005,subscriptions!B5005:B10004,subscriptions!C5005:C10004)</f>
        <v>Residential</v>
      </c>
      <c r="Q5005" s="10" t="s">
        <v>173</v>
      </c>
      <c r="R5005" s="10" t="s">
        <v>212</v>
      </c>
      <c r="S5005" s="10" t="s">
        <v>671</v>
      </c>
    </row>
    <row r="5006">
      <c r="A5006" s="1" t="s">
        <v>6409</v>
      </c>
      <c r="B5006" s="1" t="s">
        <v>1414</v>
      </c>
      <c r="C5006" s="1" t="s">
        <v>658</v>
      </c>
      <c r="D5006" s="1" t="s">
        <v>27</v>
      </c>
      <c r="E5006" s="1" t="s">
        <v>239</v>
      </c>
      <c r="F5006" s="1" t="s">
        <v>2154</v>
      </c>
      <c r="G5006" s="1" t="s">
        <v>20432</v>
      </c>
      <c r="H5006" s="1" t="s">
        <v>20433</v>
      </c>
      <c r="I5006" s="4">
        <v>84.34184027777778</v>
      </c>
      <c r="J5006" s="1">
        <v>3106.29</v>
      </c>
      <c r="K5006" s="1">
        <v>292.48</v>
      </c>
      <c r="M5006" s="10">
        <f t="array" ref="M5006">_xlfn.XLOOKUP(A5006,subscriptions!B5006:B10004,subscriptions!D5006:D10004)</f>
        <v>120</v>
      </c>
      <c r="N5006" s="10">
        <f t="array" ref="N5006">_xlfn.XLOOKUP(A5006,subscriptions!B5006:B10004,subscriptions!G5006:G10004)</f>
        <v>5</v>
      </c>
      <c r="O5006" s="10">
        <v>114.0</v>
      </c>
      <c r="P5006" s="10" t="str">
        <f t="array" ref="P5006">_xlfn.XLOOKUP(A5006,subscriptions!B5006:B10004,subscriptions!C5006:C10004)</f>
        <v>Residential</v>
      </c>
      <c r="Q5006" s="10" t="s">
        <v>194</v>
      </c>
      <c r="R5006" s="10" t="s">
        <v>212</v>
      </c>
      <c r="S5006" s="10" t="s">
        <v>1703</v>
      </c>
    </row>
    <row r="5007">
      <c r="A5007" s="1" t="s">
        <v>6410</v>
      </c>
      <c r="B5007" s="1" t="s">
        <v>355</v>
      </c>
      <c r="C5007" s="1" t="s">
        <v>1678</v>
      </c>
      <c r="D5007" s="1" t="s">
        <v>153</v>
      </c>
      <c r="E5007" s="1" t="s">
        <v>631</v>
      </c>
      <c r="F5007" s="1" t="s">
        <v>1318</v>
      </c>
      <c r="G5007" s="1" t="s">
        <v>20434</v>
      </c>
      <c r="H5007" s="1" t="s">
        <v>20435</v>
      </c>
      <c r="I5007" s="4">
        <v>84.25706018518518</v>
      </c>
      <c r="J5007" s="1">
        <v>188.39</v>
      </c>
      <c r="K5007" s="1">
        <v>55.12</v>
      </c>
      <c r="M5007" s="10">
        <f t="array" ref="M5007">_xlfn.XLOOKUP(A5007,subscriptions!B5007:B10004,subscriptions!D5007:D10004)</f>
        <v>80</v>
      </c>
      <c r="N5007" s="10">
        <f t="array" ref="N5007">_xlfn.XLOOKUP(A5007,subscriptions!B5007:B10004,subscriptions!G5007:G10004)</f>
        <v>10</v>
      </c>
      <c r="O5007" s="10">
        <v>72.0</v>
      </c>
      <c r="P5007" s="10" t="str">
        <f t="array" ref="P5007">_xlfn.XLOOKUP(A5007,subscriptions!B5007:B10004,subscriptions!C5007:C10004)</f>
        <v>Roam</v>
      </c>
      <c r="Q5007" s="10" t="s">
        <v>128</v>
      </c>
      <c r="R5007" s="10" t="s">
        <v>148</v>
      </c>
      <c r="S5007" s="10" t="s">
        <v>175</v>
      </c>
    </row>
    <row r="5008">
      <c r="A5008" s="1" t="s">
        <v>6413</v>
      </c>
      <c r="B5008" s="1" t="s">
        <v>4627</v>
      </c>
      <c r="C5008" s="1" t="s">
        <v>1415</v>
      </c>
      <c r="D5008" s="1" t="s">
        <v>27</v>
      </c>
      <c r="E5008" s="1" t="s">
        <v>714</v>
      </c>
      <c r="F5008" s="1" t="s">
        <v>3419</v>
      </c>
      <c r="G5008" s="1" t="s">
        <v>20436</v>
      </c>
      <c r="H5008" s="1" t="s">
        <v>20437</v>
      </c>
      <c r="I5008" s="4">
        <v>84.30018518518519</v>
      </c>
      <c r="J5008" s="1">
        <v>2299.52</v>
      </c>
      <c r="K5008" s="1">
        <v>265.68</v>
      </c>
      <c r="M5008" s="10">
        <f t="array" ref="M5008">_xlfn.XLOOKUP(A5008,subscriptions!B5008:B10004,subscriptions!D5008:D10004)</f>
        <v>80</v>
      </c>
      <c r="N5008" s="10">
        <f t="array" ref="N5008">_xlfn.XLOOKUP(A5008,subscriptions!B5008:B10004,subscriptions!G5008:G10004)</f>
        <v>20</v>
      </c>
      <c r="O5008" s="10">
        <v>64.0</v>
      </c>
      <c r="P5008" s="10" t="str">
        <f t="array" ref="P5008">_xlfn.XLOOKUP(A5008,subscriptions!B5008:B10004,subscriptions!C5008:C10004)</f>
        <v>Roam</v>
      </c>
      <c r="Q5008" s="10" t="s">
        <v>128</v>
      </c>
      <c r="R5008" s="10" t="s">
        <v>148</v>
      </c>
      <c r="S5008" s="10" t="s">
        <v>1172</v>
      </c>
    </row>
    <row r="5009">
      <c r="A5009" s="1" t="s">
        <v>6414</v>
      </c>
      <c r="B5009" s="1" t="s">
        <v>645</v>
      </c>
      <c r="C5009" s="1" t="s">
        <v>26</v>
      </c>
      <c r="D5009" s="1" t="s">
        <v>153</v>
      </c>
      <c r="E5009" s="1" t="s">
        <v>219</v>
      </c>
      <c r="F5009" s="1" t="s">
        <v>660</v>
      </c>
      <c r="G5009" s="1" t="s">
        <v>20438</v>
      </c>
      <c r="H5009" s="1" t="s">
        <v>20439</v>
      </c>
      <c r="I5009" s="4">
        <v>84.2565162037037</v>
      </c>
      <c r="J5009" s="1">
        <v>2871.35</v>
      </c>
      <c r="K5009" s="1">
        <v>672.41</v>
      </c>
      <c r="M5009" s="10">
        <f t="array" ref="M5009">_xlfn.XLOOKUP(A5009,subscriptions!B5009:B10004,subscriptions!D5009:D10004)</f>
        <v>120</v>
      </c>
      <c r="N5009" s="10">
        <f t="array" ref="N5009">_xlfn.XLOOKUP(A5009,subscriptions!B5009:B10004,subscriptions!G5009:G10004)</f>
        <v>0</v>
      </c>
      <c r="O5009" s="10">
        <v>120.0</v>
      </c>
      <c r="P5009" s="10" t="str">
        <f t="array" ref="P5009">_xlfn.XLOOKUP(A5009,subscriptions!B5009:B10004,subscriptions!C5009:C10004)</f>
        <v>Residential</v>
      </c>
      <c r="Q5009" s="10" t="s">
        <v>173</v>
      </c>
      <c r="R5009" s="10" t="s">
        <v>212</v>
      </c>
      <c r="S5009" s="10" t="s">
        <v>130</v>
      </c>
    </row>
    <row r="5010">
      <c r="A5010" s="1" t="s">
        <v>6415</v>
      </c>
      <c r="B5010" s="1" t="s">
        <v>409</v>
      </c>
      <c r="C5010" s="1" t="s">
        <v>456</v>
      </c>
      <c r="D5010" s="1" t="s">
        <v>27</v>
      </c>
      <c r="E5010" s="1" t="s">
        <v>219</v>
      </c>
      <c r="F5010" s="1" t="s">
        <v>1010</v>
      </c>
      <c r="G5010" s="1" t="s">
        <v>20440</v>
      </c>
      <c r="H5010" s="1" t="s">
        <v>20441</v>
      </c>
      <c r="I5010" s="4">
        <v>84.33765046296297</v>
      </c>
      <c r="J5010" s="1">
        <v>351.01</v>
      </c>
      <c r="K5010" s="1">
        <v>94.84</v>
      </c>
      <c r="M5010" s="10">
        <f t="array" ref="M5010">_xlfn.XLOOKUP(A5010,subscriptions!B5010:B10004,subscriptions!D5010:D10004)</f>
        <v>80</v>
      </c>
      <c r="N5010" s="10">
        <f t="array" ref="N5010">_xlfn.XLOOKUP(A5010,subscriptions!B5010:B10004,subscriptions!G5010:G10004)</f>
        <v>5</v>
      </c>
      <c r="O5010" s="10">
        <v>76.0</v>
      </c>
      <c r="P5010" s="10" t="str">
        <f t="array" ref="P5010">_xlfn.XLOOKUP(A5010,subscriptions!B5010:B10004,subscriptions!C5010:C10004)</f>
        <v>Roam</v>
      </c>
      <c r="Q5010" s="10" t="s">
        <v>194</v>
      </c>
      <c r="R5010" s="10" t="s">
        <v>148</v>
      </c>
      <c r="S5010" s="10" t="s">
        <v>1961</v>
      </c>
    </row>
    <row r="5011">
      <c r="A5011" s="1" t="s">
        <v>6416</v>
      </c>
      <c r="B5011" s="1" t="s">
        <v>1527</v>
      </c>
      <c r="C5011" s="1" t="s">
        <v>1973</v>
      </c>
      <c r="D5011" s="1" t="s">
        <v>153</v>
      </c>
      <c r="E5011" s="1" t="s">
        <v>262</v>
      </c>
      <c r="F5011" s="1" t="s">
        <v>263</v>
      </c>
      <c r="G5011" s="1" t="s">
        <v>20442</v>
      </c>
      <c r="H5011" s="1" t="s">
        <v>20443</v>
      </c>
      <c r="I5011" s="4">
        <v>84.38127314814815</v>
      </c>
      <c r="J5011" s="1">
        <v>894.09</v>
      </c>
      <c r="K5011" s="1">
        <v>148.88</v>
      </c>
      <c r="M5011" s="10">
        <f t="array" ref="M5011">_xlfn.XLOOKUP(A5011,subscriptions!B5011:B10004,subscriptions!D5011:D10004)</f>
        <v>120</v>
      </c>
      <c r="N5011" s="10">
        <f t="array" ref="N5011">_xlfn.XLOOKUP(A5011,subscriptions!B5011:B10004,subscriptions!G5011:G10004)</f>
        <v>10</v>
      </c>
      <c r="O5011" s="10">
        <v>108.0</v>
      </c>
      <c r="P5011" s="10" t="str">
        <f t="array" ref="P5011">_xlfn.XLOOKUP(A5011,subscriptions!B5011:B10004,subscriptions!C5011:C10004)</f>
        <v>Residential</v>
      </c>
      <c r="Q5011" s="10" t="s">
        <v>128</v>
      </c>
      <c r="R5011" s="10" t="s">
        <v>212</v>
      </c>
      <c r="S5011" s="10" t="s">
        <v>1789</v>
      </c>
    </row>
    <row r="5012">
      <c r="A5012" s="1" t="s">
        <v>6417</v>
      </c>
      <c r="B5012" s="1" t="s">
        <v>1624</v>
      </c>
      <c r="C5012" s="1" t="s">
        <v>871</v>
      </c>
      <c r="D5012" s="1" t="s">
        <v>27</v>
      </c>
      <c r="E5012" s="1" t="s">
        <v>280</v>
      </c>
      <c r="F5012" s="1" t="s">
        <v>1478</v>
      </c>
      <c r="G5012" s="1" t="s">
        <v>20444</v>
      </c>
      <c r="H5012" s="1" t="s">
        <v>20445</v>
      </c>
      <c r="I5012" s="4">
        <v>84.25631944444444</v>
      </c>
      <c r="J5012" s="1">
        <v>321.38</v>
      </c>
      <c r="K5012" s="1">
        <v>84.51</v>
      </c>
      <c r="M5012" s="10">
        <f t="array" ref="M5012">_xlfn.XLOOKUP(A5012,subscriptions!B5012:B10004,subscriptions!D5012:D10004)</f>
        <v>120</v>
      </c>
      <c r="N5012" s="10">
        <f t="array" ref="N5012">_xlfn.XLOOKUP(A5012,subscriptions!B5012:B10004,subscriptions!G5012:G10004)</f>
        <v>20</v>
      </c>
      <c r="O5012" s="10">
        <v>96.0</v>
      </c>
      <c r="P5012" s="10" t="str">
        <f t="array" ref="P5012">_xlfn.XLOOKUP(A5012,subscriptions!B5012:B10004,subscriptions!C5012:C10004)</f>
        <v>Residential</v>
      </c>
      <c r="Q5012" s="10" t="s">
        <v>128</v>
      </c>
      <c r="R5012" s="10" t="s">
        <v>148</v>
      </c>
      <c r="S5012" s="10" t="s">
        <v>130</v>
      </c>
    </row>
    <row r="5013">
      <c r="A5013" s="1" t="s">
        <v>6418</v>
      </c>
      <c r="B5013" s="1" t="s">
        <v>150</v>
      </c>
      <c r="C5013" s="1" t="s">
        <v>827</v>
      </c>
      <c r="D5013" s="1" t="s">
        <v>153</v>
      </c>
      <c r="E5013" s="1" t="s">
        <v>332</v>
      </c>
      <c r="F5013" s="1" t="s">
        <v>2280</v>
      </c>
      <c r="G5013" s="1" t="s">
        <v>20446</v>
      </c>
      <c r="H5013" s="1" t="s">
        <v>20447</v>
      </c>
      <c r="I5013" s="4">
        <v>84.25493055555556</v>
      </c>
      <c r="J5013" s="1">
        <v>1889.35</v>
      </c>
      <c r="K5013" s="1">
        <v>333.09</v>
      </c>
      <c r="M5013" s="10">
        <f t="array" ref="M5013">_xlfn.XLOOKUP(A5013,subscriptions!B5013:B10004,subscriptions!D5013:D10004)</f>
        <v>120</v>
      </c>
      <c r="N5013" s="10">
        <f t="array" ref="N5013">_xlfn.XLOOKUP(A5013,subscriptions!B5013:B10004,subscriptions!G5013:G10004)</f>
        <v>0</v>
      </c>
      <c r="O5013" s="10">
        <v>120.0</v>
      </c>
      <c r="P5013" s="10" t="str">
        <f t="array" ref="P5013">_xlfn.XLOOKUP(A5013,subscriptions!B5013:B10004,subscriptions!C5013:C10004)</f>
        <v>Residential</v>
      </c>
      <c r="Q5013" s="10" t="s">
        <v>173</v>
      </c>
      <c r="R5013" s="10" t="s">
        <v>212</v>
      </c>
      <c r="S5013" s="10" t="s">
        <v>149</v>
      </c>
    </row>
    <row r="5014">
      <c r="A5014" s="1" t="s">
        <v>6419</v>
      </c>
      <c r="B5014" s="1" t="s">
        <v>686</v>
      </c>
      <c r="C5014" s="1" t="s">
        <v>261</v>
      </c>
      <c r="D5014" s="1" t="s">
        <v>153</v>
      </c>
      <c r="E5014" s="1" t="s">
        <v>111</v>
      </c>
      <c r="F5014" s="1" t="s">
        <v>154</v>
      </c>
      <c r="G5014" s="1" t="s">
        <v>20448</v>
      </c>
      <c r="H5014" s="1" t="s">
        <v>20449</v>
      </c>
      <c r="I5014" s="4">
        <v>84.37662037037038</v>
      </c>
      <c r="J5014" s="1">
        <v>1199.7</v>
      </c>
      <c r="K5014" s="1">
        <v>110.49</v>
      </c>
      <c r="M5014" s="10">
        <f t="array" ref="M5014">_xlfn.XLOOKUP(A5014,subscriptions!B5014:B10004,subscriptions!D5014:D10004)</f>
        <v>50</v>
      </c>
      <c r="N5014" s="10">
        <f t="array" ref="N5014">_xlfn.XLOOKUP(A5014,subscriptions!B5014:B10004,subscriptions!G5014:G10004)</f>
        <v>5</v>
      </c>
      <c r="O5014" s="10">
        <v>47.5</v>
      </c>
      <c r="P5014" s="10" t="str">
        <f t="array" ref="P5014">_xlfn.XLOOKUP(A5014,subscriptions!B5014:B10004,subscriptions!C5014:C10004)</f>
        <v>Mini</v>
      </c>
      <c r="Q5014" s="10" t="s">
        <v>194</v>
      </c>
      <c r="R5014" s="10" t="s">
        <v>148</v>
      </c>
      <c r="S5014" s="10" t="s">
        <v>3910</v>
      </c>
    </row>
    <row r="5015">
      <c r="A5015" s="1" t="s">
        <v>6420</v>
      </c>
      <c r="B5015" s="1" t="s">
        <v>329</v>
      </c>
      <c r="C5015" s="1" t="s">
        <v>2483</v>
      </c>
      <c r="D5015" s="1" t="s">
        <v>27</v>
      </c>
      <c r="E5015" s="1" t="s">
        <v>219</v>
      </c>
      <c r="F5015" s="1" t="s">
        <v>590</v>
      </c>
      <c r="G5015" s="1" t="s">
        <v>20450</v>
      </c>
      <c r="H5015" s="1" t="s">
        <v>20451</v>
      </c>
      <c r="I5015" s="4">
        <v>84.25498842592593</v>
      </c>
      <c r="J5015" s="1">
        <v>1563.12</v>
      </c>
      <c r="K5015" s="1">
        <v>159.26</v>
      </c>
      <c r="M5015" s="10">
        <f t="array" ref="M5015">_xlfn.XLOOKUP(A5015,subscriptions!B5015:B10004,subscriptions!D5015:D10004)</f>
        <v>80</v>
      </c>
      <c r="N5015" s="10">
        <f t="array" ref="N5015">_xlfn.XLOOKUP(A5015,subscriptions!B5015:B10004,subscriptions!G5015:G10004)</f>
        <v>10</v>
      </c>
      <c r="O5015" s="10">
        <v>72.0</v>
      </c>
      <c r="P5015" s="10" t="str">
        <f t="array" ref="P5015">_xlfn.XLOOKUP(A5015,subscriptions!B5015:B10004,subscriptions!C5015:C10004)</f>
        <v>Roam</v>
      </c>
      <c r="Q5015" s="10" t="s">
        <v>128</v>
      </c>
      <c r="R5015" s="10" t="s">
        <v>148</v>
      </c>
      <c r="S5015" s="10" t="s">
        <v>149</v>
      </c>
    </row>
    <row r="5016">
      <c r="A5016" s="1" t="s">
        <v>6421</v>
      </c>
      <c r="B5016" s="1" t="s">
        <v>1444</v>
      </c>
      <c r="C5016" s="1" t="s">
        <v>1492</v>
      </c>
      <c r="D5016" s="1" t="s">
        <v>27</v>
      </c>
      <c r="E5016" s="1" t="s">
        <v>179</v>
      </c>
      <c r="F5016" s="1" t="s">
        <v>1760</v>
      </c>
      <c r="G5016" s="1" t="s">
        <v>20452</v>
      </c>
      <c r="H5016" s="1" t="s">
        <v>20453</v>
      </c>
      <c r="I5016" s="4">
        <v>84.41820601851852</v>
      </c>
      <c r="J5016" s="1">
        <v>378.14</v>
      </c>
      <c r="K5016" s="1">
        <v>91.08</v>
      </c>
      <c r="L5016" s="1">
        <v>100.0</v>
      </c>
      <c r="M5016" s="10">
        <f t="array" ref="M5016">_xlfn.XLOOKUP(A5016,subscriptions!B5016:B10004,subscriptions!D5016:D10004)</f>
        <v>80</v>
      </c>
      <c r="N5016" s="10">
        <f t="array" ref="N5016">_xlfn.XLOOKUP(A5016,subscriptions!B5016:B10004,subscriptions!G5016:G10004)</f>
        <v>20</v>
      </c>
      <c r="O5016" s="10">
        <v>64.0</v>
      </c>
      <c r="P5016" s="10" t="str">
        <f t="array" ref="P5016">_xlfn.XLOOKUP(A5016,subscriptions!B5016:B10004,subscriptions!C5016:C10004)</f>
        <v>Roam</v>
      </c>
      <c r="Q5016" s="10" t="s">
        <v>128</v>
      </c>
      <c r="R5016" s="10" t="s">
        <v>148</v>
      </c>
      <c r="S5016" s="10" t="s">
        <v>3020</v>
      </c>
    </row>
    <row r="5017">
      <c r="A5017" s="1" t="s">
        <v>6422</v>
      </c>
      <c r="B5017" s="1" t="s">
        <v>1262</v>
      </c>
      <c r="C5017" s="1" t="s">
        <v>658</v>
      </c>
      <c r="D5017" s="1" t="s">
        <v>27</v>
      </c>
      <c r="E5017" s="1" t="s">
        <v>179</v>
      </c>
      <c r="F5017" s="1" t="s">
        <v>901</v>
      </c>
      <c r="G5017" s="1" t="s">
        <v>20454</v>
      </c>
      <c r="H5017" s="1" t="s">
        <v>20455</v>
      </c>
      <c r="I5017" s="4">
        <v>84.38001157407408</v>
      </c>
      <c r="J5017" s="1">
        <v>406.9</v>
      </c>
      <c r="K5017" s="1">
        <v>107.1</v>
      </c>
      <c r="L5017" s="1">
        <v>100.0</v>
      </c>
      <c r="M5017" s="10">
        <f t="array" ref="M5017">_xlfn.XLOOKUP(A5017,subscriptions!B5017:B10004,subscriptions!D5017:D10004)</f>
        <v>120</v>
      </c>
      <c r="N5017" s="10">
        <f t="array" ref="N5017">_xlfn.XLOOKUP(A5017,subscriptions!B5017:B10004,subscriptions!G5017:G10004)</f>
        <v>0</v>
      </c>
      <c r="O5017" s="10">
        <v>120.0</v>
      </c>
      <c r="P5017" s="10" t="str">
        <f t="array" ref="P5017">_xlfn.XLOOKUP(A5017,subscriptions!B5017:B10004,subscriptions!C5017:C10004)</f>
        <v>Residential</v>
      </c>
      <c r="Q5017" s="10" t="s">
        <v>173</v>
      </c>
      <c r="R5017" s="10" t="s">
        <v>212</v>
      </c>
      <c r="S5017" s="10" t="s">
        <v>698</v>
      </c>
    </row>
    <row r="5018">
      <c r="A5018" s="1" t="s">
        <v>6425</v>
      </c>
      <c r="B5018" s="1" t="s">
        <v>1984</v>
      </c>
      <c r="C5018" s="1" t="s">
        <v>800</v>
      </c>
      <c r="D5018" s="1" t="s">
        <v>153</v>
      </c>
      <c r="E5018" s="1" t="s">
        <v>179</v>
      </c>
      <c r="F5018" s="1" t="s">
        <v>357</v>
      </c>
      <c r="G5018" s="1" t="s">
        <v>20456</v>
      </c>
      <c r="H5018" s="1" t="s">
        <v>20457</v>
      </c>
      <c r="I5018" s="4">
        <v>84.25846064814814</v>
      </c>
      <c r="J5018" s="1">
        <v>113.57</v>
      </c>
      <c r="K5018" s="1">
        <v>23.55</v>
      </c>
      <c r="L5018" s="1">
        <v>100.0</v>
      </c>
      <c r="M5018" s="10">
        <f t="array" ref="M5018">_xlfn.XLOOKUP(A5018,subscriptions!B5018:B10004,subscriptions!D5018:D10004)</f>
        <v>120</v>
      </c>
      <c r="N5018" s="10">
        <f t="array" ref="N5018">_xlfn.XLOOKUP(A5018,subscriptions!B5018:B10004,subscriptions!G5018:G10004)</f>
        <v>5</v>
      </c>
      <c r="O5018" s="10">
        <v>114.0</v>
      </c>
      <c r="P5018" s="10" t="str">
        <f t="array" ref="P5018">_xlfn.XLOOKUP(A5018,subscriptions!B5018:B10004,subscriptions!C5018:C10004)</f>
        <v>Residential</v>
      </c>
      <c r="Q5018" s="10" t="s">
        <v>194</v>
      </c>
      <c r="R5018" s="10" t="s">
        <v>212</v>
      </c>
      <c r="S5018" s="10" t="s">
        <v>4148</v>
      </c>
    </row>
    <row r="5019">
      <c r="A5019" s="1" t="s">
        <v>6426</v>
      </c>
      <c r="B5019" s="1" t="s">
        <v>589</v>
      </c>
      <c r="C5019" s="1" t="s">
        <v>658</v>
      </c>
      <c r="D5019" s="1" t="s">
        <v>153</v>
      </c>
      <c r="E5019" s="1" t="s">
        <v>631</v>
      </c>
      <c r="F5019" s="1" t="s">
        <v>943</v>
      </c>
      <c r="G5019" s="1" t="s">
        <v>20458</v>
      </c>
      <c r="H5019" s="1" t="s">
        <v>20459</v>
      </c>
      <c r="I5019" s="4">
        <v>84.29518518518519</v>
      </c>
      <c r="J5019" s="1">
        <v>633.06</v>
      </c>
      <c r="K5019" s="1">
        <v>79.06</v>
      </c>
      <c r="M5019" s="10">
        <f t="array" ref="M5019">_xlfn.XLOOKUP(A5019,subscriptions!B5019:B10004,subscriptions!D5019:D10004)</f>
        <v>120</v>
      </c>
      <c r="N5019" s="10">
        <f t="array" ref="N5019">_xlfn.XLOOKUP(A5019,subscriptions!B5019:B10004,subscriptions!G5019:G10004)</f>
        <v>10</v>
      </c>
      <c r="O5019" s="10">
        <v>108.0</v>
      </c>
      <c r="P5019" s="10" t="str">
        <f t="array" ref="P5019">_xlfn.XLOOKUP(A5019,subscriptions!B5019:B10004,subscriptions!C5019:C10004)</f>
        <v>Residential</v>
      </c>
      <c r="Q5019" s="10" t="s">
        <v>128</v>
      </c>
      <c r="R5019" s="10" t="s">
        <v>212</v>
      </c>
      <c r="S5019" s="10" t="s">
        <v>1026</v>
      </c>
    </row>
    <row r="5020">
      <c r="A5020" s="1" t="s">
        <v>6427</v>
      </c>
      <c r="B5020" s="1" t="s">
        <v>1141</v>
      </c>
      <c r="C5020" s="1" t="s">
        <v>2483</v>
      </c>
      <c r="D5020" s="1" t="s">
        <v>27</v>
      </c>
      <c r="E5020" s="1" t="s">
        <v>111</v>
      </c>
      <c r="F5020" s="1" t="s">
        <v>1362</v>
      </c>
      <c r="G5020" s="1" t="s">
        <v>20460</v>
      </c>
      <c r="H5020" s="1" t="s">
        <v>20461</v>
      </c>
      <c r="I5020" s="4">
        <v>84.17435185185185</v>
      </c>
      <c r="J5020" s="1">
        <v>1280.6</v>
      </c>
      <c r="K5020" s="1">
        <v>176.36</v>
      </c>
      <c r="M5020" s="10">
        <f t="array" ref="M5020">_xlfn.XLOOKUP(A5020,subscriptions!B5020:B10004,subscriptions!D5020:D10004)</f>
        <v>80</v>
      </c>
      <c r="N5020" s="10">
        <f t="array" ref="N5020">_xlfn.XLOOKUP(A5020,subscriptions!B5020:B10004,subscriptions!G5020:G10004)</f>
        <v>20</v>
      </c>
      <c r="O5020" s="10">
        <v>64.0</v>
      </c>
      <c r="P5020" s="10" t="str">
        <f t="array" ref="P5020">_xlfn.XLOOKUP(A5020,subscriptions!B5020:B10004,subscriptions!C5020:C10004)</f>
        <v>Roam</v>
      </c>
      <c r="Q5020" s="10" t="s">
        <v>128</v>
      </c>
      <c r="R5020" s="10" t="s">
        <v>148</v>
      </c>
      <c r="S5020" s="10" t="s">
        <v>507</v>
      </c>
    </row>
    <row r="5021">
      <c r="A5021" s="1" t="s">
        <v>6428</v>
      </c>
      <c r="B5021" s="1" t="s">
        <v>312</v>
      </c>
      <c r="C5021" s="1" t="s">
        <v>1833</v>
      </c>
      <c r="D5021" s="1" t="s">
        <v>153</v>
      </c>
      <c r="E5021" s="1" t="s">
        <v>262</v>
      </c>
      <c r="F5021" s="1" t="s">
        <v>674</v>
      </c>
      <c r="G5021" s="1" t="s">
        <v>20462</v>
      </c>
      <c r="H5021" s="1" t="s">
        <v>20463</v>
      </c>
      <c r="I5021" s="4">
        <v>84.3833449074074</v>
      </c>
      <c r="J5021" s="1">
        <v>2977.2</v>
      </c>
      <c r="K5021" s="1">
        <v>639.36</v>
      </c>
      <c r="M5021" s="10">
        <f t="array" ref="M5021">_xlfn.XLOOKUP(A5021,subscriptions!B5021:B10004,subscriptions!D5021:D10004)</f>
        <v>80</v>
      </c>
      <c r="N5021" s="10">
        <f t="array" ref="N5021">_xlfn.XLOOKUP(A5021,subscriptions!B5021:B10004,subscriptions!G5021:G10004)</f>
        <v>0</v>
      </c>
      <c r="O5021" s="10">
        <v>80.0</v>
      </c>
      <c r="P5021" s="10" t="str">
        <f t="array" ref="P5021">_xlfn.XLOOKUP(A5021,subscriptions!B5021:B10004,subscriptions!C5021:C10004)</f>
        <v>Roam</v>
      </c>
      <c r="Q5021" s="10" t="s">
        <v>173</v>
      </c>
      <c r="R5021" s="10" t="s">
        <v>148</v>
      </c>
      <c r="S5021" s="10" t="s">
        <v>882</v>
      </c>
    </row>
    <row r="5022">
      <c r="A5022" s="1" t="s">
        <v>6429</v>
      </c>
      <c r="B5022" s="1" t="s">
        <v>1141</v>
      </c>
      <c r="C5022" s="1" t="s">
        <v>605</v>
      </c>
      <c r="D5022" s="1" t="s">
        <v>27</v>
      </c>
      <c r="E5022" s="1" t="s">
        <v>219</v>
      </c>
      <c r="F5022" s="1" t="s">
        <v>971</v>
      </c>
      <c r="G5022" s="1" t="s">
        <v>20464</v>
      </c>
      <c r="H5022" s="1" t="s">
        <v>20465</v>
      </c>
      <c r="I5022" s="4">
        <v>84.38364583333333</v>
      </c>
      <c r="J5022" s="1">
        <v>1699.09</v>
      </c>
      <c r="K5022" s="1">
        <v>301.34</v>
      </c>
      <c r="M5022" s="10">
        <f t="array" ref="M5022">_xlfn.XLOOKUP(A5022,subscriptions!B5022:B10004,subscriptions!D5022:D10004)</f>
        <v>80</v>
      </c>
      <c r="N5022" s="10">
        <f t="array" ref="N5022">_xlfn.XLOOKUP(A5022,subscriptions!B5022:B10004,subscriptions!G5022:G10004)</f>
        <v>5</v>
      </c>
      <c r="O5022" s="10">
        <v>76.0</v>
      </c>
      <c r="P5022" s="10" t="str">
        <f t="array" ref="P5022">_xlfn.XLOOKUP(A5022,subscriptions!B5022:B10004,subscriptions!C5022:C10004)</f>
        <v>Roam</v>
      </c>
      <c r="Q5022" s="10" t="s">
        <v>194</v>
      </c>
      <c r="R5022" s="10" t="s">
        <v>148</v>
      </c>
      <c r="S5022" s="10" t="s">
        <v>882</v>
      </c>
    </row>
    <row r="5023">
      <c r="A5023" s="1" t="s">
        <v>6430</v>
      </c>
      <c r="B5023" s="1" t="s">
        <v>1099</v>
      </c>
      <c r="C5023" s="1" t="s">
        <v>750</v>
      </c>
      <c r="D5023" s="1" t="s">
        <v>153</v>
      </c>
      <c r="E5023" s="1" t="s">
        <v>332</v>
      </c>
      <c r="F5023" s="1" t="s">
        <v>510</v>
      </c>
      <c r="G5023" s="1" t="s">
        <v>20466</v>
      </c>
      <c r="H5023" s="1" t="s">
        <v>20467</v>
      </c>
      <c r="I5023" s="4">
        <v>84.4189699074074</v>
      </c>
      <c r="J5023" s="1">
        <v>907.45</v>
      </c>
      <c r="K5023" s="1">
        <v>191.39</v>
      </c>
      <c r="M5023" s="10">
        <f t="array" ref="M5023">_xlfn.XLOOKUP(A5023,subscriptions!B5023:B10004,subscriptions!D5023:D10004)</f>
        <v>120</v>
      </c>
      <c r="N5023" s="10">
        <f t="array" ref="N5023">_xlfn.XLOOKUP(A5023,subscriptions!B5023:B10004,subscriptions!G5023:G10004)</f>
        <v>10</v>
      </c>
      <c r="O5023" s="10">
        <v>108.0</v>
      </c>
      <c r="P5023" s="10" t="str">
        <f t="array" ref="P5023">_xlfn.XLOOKUP(A5023,subscriptions!B5023:B10004,subscriptions!C5023:C10004)</f>
        <v>Residential</v>
      </c>
      <c r="Q5023" s="10" t="s">
        <v>128</v>
      </c>
      <c r="R5023" s="10" t="s">
        <v>212</v>
      </c>
      <c r="S5023" s="10" t="s">
        <v>1822</v>
      </c>
    </row>
    <row r="5024">
      <c r="A5024" s="1" t="s">
        <v>6431</v>
      </c>
      <c r="B5024" s="1" t="s">
        <v>1886</v>
      </c>
      <c r="C5024" s="1" t="s">
        <v>237</v>
      </c>
      <c r="D5024" s="1" t="s">
        <v>27</v>
      </c>
      <c r="E5024" s="1" t="s">
        <v>219</v>
      </c>
      <c r="F5024" s="1" t="s">
        <v>1010</v>
      </c>
      <c r="G5024" s="1" t="s">
        <v>20468</v>
      </c>
      <c r="H5024" s="1" t="s">
        <v>20469</v>
      </c>
      <c r="I5024" s="4">
        <v>84.21483796296296</v>
      </c>
      <c r="J5024" s="1">
        <v>4640.25</v>
      </c>
      <c r="K5024" s="1">
        <v>851.26</v>
      </c>
      <c r="M5024" s="10">
        <f t="array" ref="M5024">_xlfn.XLOOKUP(A5024,subscriptions!B5024:B10004,subscriptions!D5024:D10004)</f>
        <v>120</v>
      </c>
      <c r="N5024" s="10">
        <f t="array" ref="N5024">_xlfn.XLOOKUP(A5024,subscriptions!B5024:B10004,subscriptions!G5024:G10004)</f>
        <v>20</v>
      </c>
      <c r="O5024" s="10">
        <v>96.0</v>
      </c>
      <c r="P5024" s="10" t="str">
        <f t="array" ref="P5024">_xlfn.XLOOKUP(A5024,subscriptions!B5024:B10004,subscriptions!C5024:C10004)</f>
        <v>Residential</v>
      </c>
      <c r="Q5024" s="10" t="s">
        <v>128</v>
      </c>
      <c r="R5024" s="10" t="s">
        <v>148</v>
      </c>
      <c r="S5024" s="10" t="s">
        <v>3641</v>
      </c>
    </row>
    <row r="5025">
      <c r="A5025" s="1" t="s">
        <v>6432</v>
      </c>
      <c r="B5025" s="1" t="s">
        <v>295</v>
      </c>
      <c r="C5025" s="1" t="s">
        <v>198</v>
      </c>
      <c r="D5025" s="1" t="s">
        <v>153</v>
      </c>
      <c r="E5025" s="1" t="s">
        <v>631</v>
      </c>
      <c r="F5025" s="1" t="s">
        <v>1084</v>
      </c>
      <c r="G5025" s="1" t="s">
        <v>20470</v>
      </c>
      <c r="H5025" s="1" t="s">
        <v>20471</v>
      </c>
      <c r="I5025" s="4">
        <v>84.25501157407408</v>
      </c>
      <c r="J5025" s="1">
        <v>1955.41</v>
      </c>
      <c r="K5025" s="1">
        <v>294.15</v>
      </c>
      <c r="M5025" s="10">
        <f t="array" ref="M5025">_xlfn.XLOOKUP(A5025,subscriptions!B5025:B10004,subscriptions!D5025:D10004)</f>
        <v>120</v>
      </c>
      <c r="N5025" s="10">
        <f t="array" ref="N5025">_xlfn.XLOOKUP(A5025,subscriptions!B5025:B10004,subscriptions!G5025:G10004)</f>
        <v>0</v>
      </c>
      <c r="O5025" s="10">
        <v>120.0</v>
      </c>
      <c r="P5025" s="10" t="str">
        <f t="array" ref="P5025">_xlfn.XLOOKUP(A5025,subscriptions!B5025:B10004,subscriptions!C5025:C10004)</f>
        <v>Residential</v>
      </c>
      <c r="Q5025" s="10" t="s">
        <v>173</v>
      </c>
      <c r="R5025" s="10" t="s">
        <v>212</v>
      </c>
      <c r="S5025" s="10" t="s">
        <v>149</v>
      </c>
    </row>
    <row r="5026">
      <c r="A5026" s="1" t="s">
        <v>6433</v>
      </c>
      <c r="B5026" s="1" t="s">
        <v>1141</v>
      </c>
      <c r="C5026" s="1" t="s">
        <v>920</v>
      </c>
      <c r="D5026" s="1" t="s">
        <v>27</v>
      </c>
      <c r="E5026" s="1" t="s">
        <v>111</v>
      </c>
      <c r="F5026" s="1" t="s">
        <v>112</v>
      </c>
      <c r="G5026" s="1" t="s">
        <v>20472</v>
      </c>
      <c r="H5026" s="1" t="s">
        <v>20473</v>
      </c>
      <c r="I5026" s="4">
        <v>84.21479166666667</v>
      </c>
      <c r="J5026" s="1">
        <v>4042.43</v>
      </c>
      <c r="K5026" s="1">
        <v>872.86</v>
      </c>
      <c r="M5026" s="10">
        <f t="array" ref="M5026">_xlfn.XLOOKUP(A5026,subscriptions!B5026:B10004,subscriptions!D5026:D10004)</f>
        <v>120</v>
      </c>
      <c r="N5026" s="10">
        <f t="array" ref="N5026">_xlfn.XLOOKUP(A5026,subscriptions!B5026:B10004,subscriptions!G5026:G10004)</f>
        <v>5</v>
      </c>
      <c r="O5026" s="10">
        <v>114.0</v>
      </c>
      <c r="P5026" s="10" t="str">
        <f t="array" ref="P5026">_xlfn.XLOOKUP(A5026,subscriptions!B5026:B10004,subscriptions!C5026:C10004)</f>
        <v>Residential</v>
      </c>
      <c r="Q5026" s="10" t="s">
        <v>194</v>
      </c>
      <c r="R5026" s="10" t="s">
        <v>212</v>
      </c>
      <c r="S5026" s="10" t="s">
        <v>3641</v>
      </c>
    </row>
    <row r="5027">
      <c r="A5027" s="1" t="s">
        <v>6436</v>
      </c>
      <c r="B5027" s="1" t="s">
        <v>686</v>
      </c>
      <c r="C5027" s="1" t="s">
        <v>1251</v>
      </c>
      <c r="D5027" s="1" t="s">
        <v>153</v>
      </c>
      <c r="E5027" s="1" t="s">
        <v>179</v>
      </c>
      <c r="F5027" s="1" t="s">
        <v>2311</v>
      </c>
      <c r="G5027" s="1" t="s">
        <v>20474</v>
      </c>
      <c r="H5027" s="1" t="s">
        <v>20475</v>
      </c>
      <c r="I5027" s="4">
        <v>84.29517361111111</v>
      </c>
      <c r="J5027" s="1">
        <v>1174.86</v>
      </c>
      <c r="K5027" s="1">
        <v>172.81</v>
      </c>
      <c r="L5027" s="1">
        <v>100.0</v>
      </c>
      <c r="M5027" s="10">
        <f t="array" ref="M5027">_xlfn.XLOOKUP(A5027,subscriptions!B5027:B10004,subscriptions!D5027:D10004)</f>
        <v>120</v>
      </c>
      <c r="N5027" s="10">
        <f t="array" ref="N5027">_xlfn.XLOOKUP(A5027,subscriptions!B5027:B10004,subscriptions!G5027:G10004)</f>
        <v>10</v>
      </c>
      <c r="O5027" s="10">
        <v>108.0</v>
      </c>
      <c r="P5027" s="10" t="str">
        <f t="array" ref="P5027">_xlfn.XLOOKUP(A5027,subscriptions!B5027:B10004,subscriptions!C5027:C10004)</f>
        <v>Residential</v>
      </c>
      <c r="Q5027" s="10" t="s">
        <v>128</v>
      </c>
      <c r="R5027" s="10" t="s">
        <v>212</v>
      </c>
      <c r="S5027" s="10" t="s">
        <v>1026</v>
      </c>
    </row>
    <row r="5028">
      <c r="A5028" s="1" t="s">
        <v>6437</v>
      </c>
      <c r="B5028" s="1" t="s">
        <v>312</v>
      </c>
      <c r="C5028" s="1" t="s">
        <v>750</v>
      </c>
      <c r="D5028" s="1" t="s">
        <v>153</v>
      </c>
      <c r="E5028" s="1" t="s">
        <v>714</v>
      </c>
      <c r="F5028" s="1" t="s">
        <v>1951</v>
      </c>
      <c r="G5028" s="1" t="s">
        <v>20476</v>
      </c>
      <c r="H5028" s="1" t="s">
        <v>20477</v>
      </c>
      <c r="I5028" s="4">
        <v>84.1708912037037</v>
      </c>
      <c r="J5028" s="1">
        <v>499.44</v>
      </c>
      <c r="K5028" s="1">
        <v>88.68</v>
      </c>
      <c r="M5028" s="10">
        <f t="array" ref="M5028">_xlfn.XLOOKUP(A5028,subscriptions!B5028:B10004,subscriptions!D5028:D10004)</f>
        <v>120</v>
      </c>
      <c r="N5028" s="10">
        <f t="array" ref="N5028">_xlfn.XLOOKUP(A5028,subscriptions!B5028:B10004,subscriptions!G5028:G10004)</f>
        <v>20</v>
      </c>
      <c r="O5028" s="10">
        <v>96.0</v>
      </c>
      <c r="P5028" s="10" t="str">
        <f t="array" ref="P5028">_xlfn.XLOOKUP(A5028,subscriptions!B5028:B10004,subscriptions!C5028:C10004)</f>
        <v>Residential</v>
      </c>
      <c r="Q5028" s="10" t="s">
        <v>128</v>
      </c>
      <c r="R5028" s="10" t="s">
        <v>148</v>
      </c>
      <c r="S5028" s="10" t="s">
        <v>310</v>
      </c>
    </row>
    <row r="5029">
      <c r="A5029" s="1" t="s">
        <v>6438</v>
      </c>
      <c r="B5029" s="1" t="s">
        <v>523</v>
      </c>
      <c r="C5029" s="1" t="s">
        <v>884</v>
      </c>
      <c r="D5029" s="1" t="s">
        <v>27</v>
      </c>
      <c r="E5029" s="1" t="s">
        <v>28</v>
      </c>
      <c r="F5029" s="1" t="s">
        <v>2581</v>
      </c>
      <c r="G5029" s="1" t="s">
        <v>20478</v>
      </c>
      <c r="H5029" s="1" t="s">
        <v>20479</v>
      </c>
      <c r="I5029" s="4">
        <v>84.17457175925927</v>
      </c>
      <c r="J5029" s="1">
        <v>131.41</v>
      </c>
      <c r="K5029" s="1">
        <v>28.13</v>
      </c>
      <c r="M5029" s="10">
        <f t="array" ref="M5029">_xlfn.XLOOKUP(A5029,subscriptions!B5029:B10004,subscriptions!D5029:D10004)</f>
        <v>120</v>
      </c>
      <c r="N5029" s="10">
        <f t="array" ref="N5029">_xlfn.XLOOKUP(A5029,subscriptions!B5029:B10004,subscriptions!G5029:G10004)</f>
        <v>0</v>
      </c>
      <c r="O5029" s="10">
        <v>120.0</v>
      </c>
      <c r="P5029" s="10" t="str">
        <f t="array" ref="P5029">_xlfn.XLOOKUP(A5029,subscriptions!B5029:B10004,subscriptions!C5029:C10004)</f>
        <v>Residential</v>
      </c>
      <c r="Q5029" s="10" t="s">
        <v>173</v>
      </c>
      <c r="R5029" s="10" t="s">
        <v>212</v>
      </c>
      <c r="S5029" s="10" t="s">
        <v>507</v>
      </c>
    </row>
    <row r="5030">
      <c r="A5030" s="1" t="s">
        <v>6439</v>
      </c>
      <c r="B5030" s="1" t="s">
        <v>686</v>
      </c>
      <c r="C5030" s="1" t="s">
        <v>198</v>
      </c>
      <c r="D5030" s="1" t="s">
        <v>153</v>
      </c>
      <c r="E5030" s="1" t="s">
        <v>280</v>
      </c>
      <c r="F5030" s="1" t="s">
        <v>376</v>
      </c>
      <c r="G5030" s="1" t="s">
        <v>20480</v>
      </c>
      <c r="H5030" s="1" t="s">
        <v>20481</v>
      </c>
      <c r="I5030" s="4">
        <v>84.37574074074074</v>
      </c>
      <c r="J5030" s="1">
        <v>1992.41</v>
      </c>
      <c r="K5030" s="1">
        <v>392.66</v>
      </c>
      <c r="M5030" s="10">
        <f t="array" ref="M5030">_xlfn.XLOOKUP(A5030,subscriptions!B5030:B10004,subscriptions!D5030:D10004)</f>
        <v>120</v>
      </c>
      <c r="N5030" s="10">
        <f t="array" ref="N5030">_xlfn.XLOOKUP(A5030,subscriptions!B5030:B10004,subscriptions!G5030:G10004)</f>
        <v>5</v>
      </c>
      <c r="O5030" s="10">
        <v>114.0</v>
      </c>
      <c r="P5030" s="10" t="str">
        <f t="array" ref="P5030">_xlfn.XLOOKUP(A5030,subscriptions!B5030:B10004,subscriptions!C5030:C10004)</f>
        <v>Residential</v>
      </c>
      <c r="Q5030" s="10" t="s">
        <v>194</v>
      </c>
      <c r="R5030" s="10" t="s">
        <v>212</v>
      </c>
      <c r="S5030" s="10" t="s">
        <v>1442</v>
      </c>
    </row>
    <row r="5031">
      <c r="A5031" s="1" t="s">
        <v>6440</v>
      </c>
      <c r="B5031" s="1" t="s">
        <v>426</v>
      </c>
      <c r="C5031" s="1" t="s">
        <v>237</v>
      </c>
      <c r="D5031" s="1" t="s">
        <v>153</v>
      </c>
      <c r="E5031" s="1" t="s">
        <v>714</v>
      </c>
      <c r="F5031" s="1" t="s">
        <v>3419</v>
      </c>
      <c r="G5031" s="1" t="s">
        <v>20482</v>
      </c>
      <c r="H5031" s="1" t="s">
        <v>20483</v>
      </c>
      <c r="I5031" s="4">
        <v>84.29658564814815</v>
      </c>
      <c r="J5031" s="1">
        <v>243.97</v>
      </c>
      <c r="K5031" s="1">
        <v>41.55</v>
      </c>
      <c r="M5031" s="10">
        <f t="array" ref="M5031">_xlfn.XLOOKUP(A5031,subscriptions!B5031:B10004,subscriptions!D5031:D10004)</f>
        <v>80</v>
      </c>
      <c r="N5031" s="10">
        <f t="array" ref="N5031">_xlfn.XLOOKUP(A5031,subscriptions!B5031:B10004,subscriptions!G5031:G10004)</f>
        <v>10</v>
      </c>
      <c r="O5031" s="10">
        <v>72.0</v>
      </c>
      <c r="P5031" s="10" t="str">
        <f t="array" ref="P5031">_xlfn.XLOOKUP(A5031,subscriptions!B5031:B10004,subscriptions!C5031:C10004)</f>
        <v>Roam</v>
      </c>
      <c r="Q5031" s="10" t="s">
        <v>128</v>
      </c>
      <c r="R5031" s="10" t="s">
        <v>148</v>
      </c>
      <c r="S5031" s="10" t="s">
        <v>373</v>
      </c>
    </row>
    <row r="5032">
      <c r="A5032" s="1" t="s">
        <v>6441</v>
      </c>
      <c r="B5032" s="1" t="s">
        <v>278</v>
      </c>
      <c r="C5032" s="1" t="s">
        <v>764</v>
      </c>
      <c r="D5032" s="1" t="s">
        <v>27</v>
      </c>
      <c r="E5032" s="1" t="s">
        <v>28</v>
      </c>
      <c r="F5032" s="1" t="s">
        <v>2188</v>
      </c>
      <c r="G5032" s="1" t="s">
        <v>20484</v>
      </c>
      <c r="H5032" s="1" t="s">
        <v>20485</v>
      </c>
      <c r="I5032" s="4">
        <v>84.38019675925926</v>
      </c>
      <c r="J5032" s="1">
        <v>590.97</v>
      </c>
      <c r="K5032" s="1">
        <v>119.55</v>
      </c>
      <c r="M5032" s="10">
        <f t="array" ref="M5032">_xlfn.XLOOKUP(A5032,subscriptions!B5032:B10004,subscriptions!D5032:D10004)</f>
        <v>120</v>
      </c>
      <c r="N5032" s="10">
        <f t="array" ref="N5032">_xlfn.XLOOKUP(A5032,subscriptions!B5032:B10004,subscriptions!G5032:G10004)</f>
        <v>20</v>
      </c>
      <c r="O5032" s="10">
        <v>96.0</v>
      </c>
      <c r="P5032" s="10" t="str">
        <f t="array" ref="P5032">_xlfn.XLOOKUP(A5032,subscriptions!B5032:B10004,subscriptions!C5032:C10004)</f>
        <v>Residential</v>
      </c>
      <c r="Q5032" s="10" t="s">
        <v>128</v>
      </c>
      <c r="R5032" s="10" t="s">
        <v>148</v>
      </c>
      <c r="S5032" s="10" t="s">
        <v>698</v>
      </c>
    </row>
    <row r="5033">
      <c r="A5033" s="1" t="s">
        <v>6442</v>
      </c>
      <c r="B5033" s="1" t="s">
        <v>814</v>
      </c>
      <c r="C5033" s="1" t="s">
        <v>492</v>
      </c>
      <c r="D5033" s="1" t="s">
        <v>153</v>
      </c>
      <c r="E5033" s="1" t="s">
        <v>262</v>
      </c>
      <c r="F5033" s="1" t="s">
        <v>2112</v>
      </c>
      <c r="G5033" s="1" t="s">
        <v>20486</v>
      </c>
      <c r="H5033" s="1" t="s">
        <v>20487</v>
      </c>
      <c r="I5033" s="4">
        <v>84.33844907407408</v>
      </c>
      <c r="J5033" s="1">
        <v>1190.44</v>
      </c>
      <c r="K5033" s="1">
        <v>155.58</v>
      </c>
      <c r="M5033" s="10">
        <f t="array" ref="M5033">_xlfn.XLOOKUP(A5033,subscriptions!B5033:B10004,subscriptions!D5033:D10004)</f>
        <v>120</v>
      </c>
      <c r="N5033" s="10">
        <f t="array" ref="N5033">_xlfn.XLOOKUP(A5033,subscriptions!B5033:B10004,subscriptions!G5033:G10004)</f>
        <v>0</v>
      </c>
      <c r="O5033" s="10">
        <v>120.0</v>
      </c>
      <c r="P5033" s="10" t="str">
        <f t="array" ref="P5033">_xlfn.XLOOKUP(A5033,subscriptions!B5033:B10004,subscriptions!C5033:C10004)</f>
        <v>Residential</v>
      </c>
      <c r="Q5033" s="10" t="s">
        <v>173</v>
      </c>
      <c r="R5033" s="10" t="s">
        <v>212</v>
      </c>
      <c r="S5033" s="10" t="s">
        <v>2086</v>
      </c>
    </row>
    <row r="5034">
      <c r="A5034" s="1" t="s">
        <v>6443</v>
      </c>
      <c r="B5034" s="1" t="s">
        <v>1226</v>
      </c>
      <c r="C5034" s="1" t="s">
        <v>764</v>
      </c>
      <c r="D5034" s="1" t="s">
        <v>153</v>
      </c>
      <c r="E5034" s="1" t="s">
        <v>714</v>
      </c>
      <c r="F5034" s="1" t="s">
        <v>2171</v>
      </c>
      <c r="G5034" s="1" t="s">
        <v>20488</v>
      </c>
      <c r="H5034" s="1" t="s">
        <v>20489</v>
      </c>
      <c r="I5034" s="4">
        <v>84.37866898148148</v>
      </c>
      <c r="J5034" s="1">
        <v>1296.6</v>
      </c>
      <c r="K5034" s="1">
        <v>113.51</v>
      </c>
      <c r="M5034" s="10">
        <f t="array" ref="M5034">_xlfn.XLOOKUP(A5034,subscriptions!B5034:B10004,subscriptions!D5034:D10004)</f>
        <v>120</v>
      </c>
      <c r="N5034" s="10">
        <f t="array" ref="N5034">_xlfn.XLOOKUP(A5034,subscriptions!B5034:B10004,subscriptions!G5034:G10004)</f>
        <v>5</v>
      </c>
      <c r="O5034" s="10">
        <v>114.0</v>
      </c>
      <c r="P5034" s="10" t="str">
        <f t="array" ref="P5034">_xlfn.XLOOKUP(A5034,subscriptions!B5034:B10004,subscriptions!C5034:C10004)</f>
        <v>Residential</v>
      </c>
      <c r="Q5034" s="10" t="s">
        <v>194</v>
      </c>
      <c r="R5034" s="10" t="s">
        <v>212</v>
      </c>
      <c r="S5034" s="10" t="s">
        <v>1622</v>
      </c>
    </row>
    <row r="5035">
      <c r="A5035" s="1" t="s">
        <v>6444</v>
      </c>
      <c r="B5035" s="1" t="s">
        <v>4509</v>
      </c>
      <c r="C5035" s="1" t="s">
        <v>871</v>
      </c>
      <c r="D5035" s="1" t="s">
        <v>153</v>
      </c>
      <c r="E5035" s="1" t="s">
        <v>714</v>
      </c>
      <c r="F5035" s="1" t="s">
        <v>2171</v>
      </c>
      <c r="G5035" s="1" t="s">
        <v>20490</v>
      </c>
      <c r="H5035" s="1" t="s">
        <v>20491</v>
      </c>
      <c r="I5035" s="4">
        <v>84.29818287037037</v>
      </c>
      <c r="J5035" s="1">
        <v>1426.62</v>
      </c>
      <c r="K5035" s="1">
        <v>362.52</v>
      </c>
      <c r="M5035" s="10">
        <f t="array" ref="M5035">_xlfn.XLOOKUP(A5035,subscriptions!B5035:B10004,subscriptions!D5035:D10004)</f>
        <v>120</v>
      </c>
      <c r="N5035" s="10">
        <f t="array" ref="N5035">_xlfn.XLOOKUP(A5035,subscriptions!B5035:B10004,subscriptions!G5035:G10004)</f>
        <v>10</v>
      </c>
      <c r="O5035" s="10">
        <v>108.0</v>
      </c>
      <c r="P5035" s="10" t="str">
        <f t="array" ref="P5035">_xlfn.XLOOKUP(A5035,subscriptions!B5035:B10004,subscriptions!C5035:C10004)</f>
        <v>Residential</v>
      </c>
      <c r="Q5035" s="10" t="s">
        <v>128</v>
      </c>
      <c r="R5035" s="10" t="s">
        <v>212</v>
      </c>
      <c r="S5035" s="10" t="s">
        <v>785</v>
      </c>
    </row>
    <row r="5036">
      <c r="A5036" s="1" t="s">
        <v>6447</v>
      </c>
      <c r="B5036" s="1" t="s">
        <v>426</v>
      </c>
      <c r="C5036" s="1" t="s">
        <v>734</v>
      </c>
      <c r="D5036" s="1" t="s">
        <v>153</v>
      </c>
      <c r="E5036" s="1" t="s">
        <v>179</v>
      </c>
      <c r="F5036" s="1" t="s">
        <v>1760</v>
      </c>
      <c r="G5036" s="1" t="s">
        <v>20492</v>
      </c>
      <c r="H5036" s="1" t="s">
        <v>20493</v>
      </c>
      <c r="I5036" s="4">
        <v>84.29599537037036</v>
      </c>
      <c r="J5036" s="1">
        <v>322.74</v>
      </c>
      <c r="K5036" s="1">
        <v>43.33</v>
      </c>
      <c r="L5036" s="1">
        <v>100.0</v>
      </c>
      <c r="M5036" s="10">
        <f t="array" ref="M5036">_xlfn.XLOOKUP(A5036,subscriptions!B5036:B10004,subscriptions!D5036:D10004)</f>
        <v>120</v>
      </c>
      <c r="N5036" s="10">
        <f t="array" ref="N5036">_xlfn.XLOOKUP(A5036,subscriptions!B5036:B10004,subscriptions!G5036:G10004)</f>
        <v>20</v>
      </c>
      <c r="O5036" s="10">
        <v>96.0</v>
      </c>
      <c r="P5036" s="10" t="str">
        <f t="array" ref="P5036">_xlfn.XLOOKUP(A5036,subscriptions!B5036:B10004,subscriptions!C5036:C10004)</f>
        <v>Residential</v>
      </c>
      <c r="Q5036" s="10" t="s">
        <v>128</v>
      </c>
      <c r="R5036" s="10" t="s">
        <v>148</v>
      </c>
      <c r="S5036" s="10" t="s">
        <v>655</v>
      </c>
    </row>
    <row r="5037">
      <c r="A5037" s="1" t="s">
        <v>6448</v>
      </c>
      <c r="B5037" s="1" t="s">
        <v>1624</v>
      </c>
      <c r="C5037" s="1" t="s">
        <v>800</v>
      </c>
      <c r="D5037" s="1" t="s">
        <v>27</v>
      </c>
      <c r="E5037" s="1" t="s">
        <v>111</v>
      </c>
      <c r="F5037" s="1" t="s">
        <v>135</v>
      </c>
      <c r="G5037" s="1" t="s">
        <v>20494</v>
      </c>
      <c r="H5037" s="1" t="s">
        <v>20495</v>
      </c>
      <c r="I5037" s="4">
        <v>84.38011574074073</v>
      </c>
      <c r="J5037" s="1">
        <v>766.42</v>
      </c>
      <c r="K5037" s="1">
        <v>78.01</v>
      </c>
      <c r="M5037" s="10">
        <f t="array" ref="M5037">_xlfn.XLOOKUP(A5037,subscriptions!B5037:B10004,subscriptions!D5037:D10004)</f>
        <v>120</v>
      </c>
      <c r="N5037" s="10">
        <f t="array" ref="N5037">_xlfn.XLOOKUP(A5037,subscriptions!B5037:B10004,subscriptions!G5037:G10004)</f>
        <v>0</v>
      </c>
      <c r="O5037" s="10">
        <v>120.0</v>
      </c>
      <c r="P5037" s="10" t="str">
        <f t="array" ref="P5037">_xlfn.XLOOKUP(A5037,subscriptions!B5037:B10004,subscriptions!C5037:C10004)</f>
        <v>Residential</v>
      </c>
      <c r="Q5037" s="10" t="s">
        <v>173</v>
      </c>
      <c r="R5037" s="10" t="s">
        <v>212</v>
      </c>
      <c r="S5037" s="10" t="s">
        <v>698</v>
      </c>
    </row>
    <row r="5038">
      <c r="A5038" s="1" t="s">
        <v>6449</v>
      </c>
      <c r="B5038" s="1" t="s">
        <v>24</v>
      </c>
      <c r="C5038" s="1" t="s">
        <v>391</v>
      </c>
      <c r="D5038" s="1" t="s">
        <v>27</v>
      </c>
      <c r="E5038" s="1" t="s">
        <v>219</v>
      </c>
      <c r="F5038" s="1" t="s">
        <v>4220</v>
      </c>
      <c r="G5038" s="1" t="s">
        <v>20496</v>
      </c>
      <c r="H5038" s="1" t="s">
        <v>20497</v>
      </c>
      <c r="I5038" s="4">
        <v>84.25287037037037</v>
      </c>
      <c r="J5038" s="1">
        <v>1490.34</v>
      </c>
      <c r="K5038" s="1">
        <v>351.89</v>
      </c>
      <c r="M5038" s="10">
        <f t="array" ref="M5038">_xlfn.XLOOKUP(A5038,subscriptions!B5038:B10004,subscriptions!D5038:D10004)</f>
        <v>120</v>
      </c>
      <c r="N5038" s="10">
        <f t="array" ref="N5038">_xlfn.XLOOKUP(A5038,subscriptions!B5038:B10004,subscriptions!G5038:G10004)</f>
        <v>5</v>
      </c>
      <c r="O5038" s="10">
        <v>114.0</v>
      </c>
      <c r="P5038" s="10" t="str">
        <f t="array" ref="P5038">_xlfn.XLOOKUP(A5038,subscriptions!B5038:B10004,subscriptions!C5038:C10004)</f>
        <v>Residential</v>
      </c>
      <c r="Q5038" s="10" t="s">
        <v>194</v>
      </c>
      <c r="R5038" s="10" t="s">
        <v>212</v>
      </c>
      <c r="S5038" s="10" t="s">
        <v>916</v>
      </c>
    </row>
    <row r="5039">
      <c r="A5039" s="1" t="s">
        <v>6450</v>
      </c>
      <c r="B5039" s="1" t="s">
        <v>6037</v>
      </c>
      <c r="C5039" s="1" t="s">
        <v>1100</v>
      </c>
      <c r="D5039" s="1" t="s">
        <v>27</v>
      </c>
      <c r="E5039" s="1" t="s">
        <v>28</v>
      </c>
      <c r="F5039" s="1" t="s">
        <v>313</v>
      </c>
      <c r="G5039" s="1" t="s">
        <v>20498</v>
      </c>
      <c r="H5039" s="1" t="s">
        <v>20499</v>
      </c>
      <c r="I5039" s="4">
        <v>84.17033564814815</v>
      </c>
      <c r="J5039" s="1">
        <v>5300.81</v>
      </c>
      <c r="K5039" s="1">
        <v>993.84</v>
      </c>
      <c r="M5039" s="10">
        <f t="array" ref="M5039">_xlfn.XLOOKUP(A5039,subscriptions!B5039:B10004,subscriptions!D5039:D10004)</f>
        <v>120</v>
      </c>
      <c r="N5039" s="10">
        <f t="array" ref="N5039">_xlfn.XLOOKUP(A5039,subscriptions!B5039:B10004,subscriptions!G5039:G10004)</f>
        <v>10</v>
      </c>
      <c r="O5039" s="10">
        <v>108.0</v>
      </c>
      <c r="P5039" s="10" t="str">
        <f t="array" ref="P5039">_xlfn.XLOOKUP(A5039,subscriptions!B5039:B10004,subscriptions!C5039:C10004)</f>
        <v>Residential</v>
      </c>
      <c r="Q5039" s="10" t="s">
        <v>128</v>
      </c>
      <c r="R5039" s="10" t="s">
        <v>212</v>
      </c>
      <c r="S5039" s="10" t="s">
        <v>2494</v>
      </c>
    </row>
    <row r="5040">
      <c r="A5040" s="1" t="s">
        <v>6451</v>
      </c>
      <c r="B5040" s="1" t="s">
        <v>1317</v>
      </c>
      <c r="C5040" s="1" t="s">
        <v>524</v>
      </c>
      <c r="D5040" s="1" t="s">
        <v>27</v>
      </c>
      <c r="E5040" s="1" t="s">
        <v>280</v>
      </c>
      <c r="F5040" s="1" t="s">
        <v>1478</v>
      </c>
      <c r="G5040" s="1" t="s">
        <v>20500</v>
      </c>
      <c r="H5040" s="1" t="s">
        <v>20501</v>
      </c>
      <c r="I5040" s="4">
        <v>84.29532407407407</v>
      </c>
      <c r="J5040" s="1">
        <v>2000.9</v>
      </c>
      <c r="K5040" s="1">
        <v>303.26</v>
      </c>
      <c r="M5040" s="10">
        <f t="array" ref="M5040">_xlfn.XLOOKUP(A5040,subscriptions!B5040:B10004,subscriptions!D5040:D10004)</f>
        <v>80</v>
      </c>
      <c r="N5040" s="10">
        <f t="array" ref="N5040">_xlfn.XLOOKUP(A5040,subscriptions!B5040:B10004,subscriptions!G5040:G10004)</f>
        <v>20</v>
      </c>
      <c r="O5040" s="10">
        <v>64.0</v>
      </c>
      <c r="P5040" s="10" t="str">
        <f t="array" ref="P5040">_xlfn.XLOOKUP(A5040,subscriptions!B5040:B10004,subscriptions!C5040:C10004)</f>
        <v>Roam</v>
      </c>
      <c r="Q5040" s="10" t="s">
        <v>128</v>
      </c>
      <c r="R5040" s="10" t="s">
        <v>148</v>
      </c>
      <c r="S5040" s="10" t="s">
        <v>1026</v>
      </c>
    </row>
    <row r="5041">
      <c r="A5041" s="1" t="s">
        <v>6452</v>
      </c>
      <c r="B5041" s="1" t="s">
        <v>312</v>
      </c>
      <c r="C5041" s="1" t="s">
        <v>800</v>
      </c>
      <c r="D5041" s="1" t="s">
        <v>153</v>
      </c>
      <c r="E5041" s="1" t="s">
        <v>280</v>
      </c>
      <c r="F5041" s="1" t="s">
        <v>376</v>
      </c>
      <c r="G5041" s="1" t="s">
        <v>20502</v>
      </c>
      <c r="H5041" s="1" t="s">
        <v>20503</v>
      </c>
      <c r="I5041" s="4">
        <v>84.37863425925926</v>
      </c>
      <c r="J5041" s="1">
        <v>3888.23</v>
      </c>
      <c r="K5041" s="1">
        <v>414.53</v>
      </c>
      <c r="M5041" s="10">
        <f t="array" ref="M5041">_xlfn.XLOOKUP(A5041,subscriptions!B5041:B10004,subscriptions!D5041:D10004)</f>
        <v>80</v>
      </c>
      <c r="N5041" s="10">
        <f t="array" ref="N5041">_xlfn.XLOOKUP(A5041,subscriptions!B5041:B10004,subscriptions!G5041:G10004)</f>
        <v>0</v>
      </c>
      <c r="O5041" s="10">
        <v>80.0</v>
      </c>
      <c r="P5041" s="10" t="str">
        <f t="array" ref="P5041">_xlfn.XLOOKUP(A5041,subscriptions!B5041:B10004,subscriptions!C5041:C10004)</f>
        <v>Roam</v>
      </c>
      <c r="Q5041" s="10" t="s">
        <v>173</v>
      </c>
      <c r="R5041" s="10" t="s">
        <v>148</v>
      </c>
      <c r="S5041" s="10" t="s">
        <v>1622</v>
      </c>
    </row>
    <row r="5042">
      <c r="A5042" s="1" t="s">
        <v>6453</v>
      </c>
      <c r="B5042" s="1" t="s">
        <v>4627</v>
      </c>
      <c r="C5042" s="1" t="s">
        <v>1973</v>
      </c>
      <c r="D5042" s="1" t="s">
        <v>27</v>
      </c>
      <c r="E5042" s="1" t="s">
        <v>332</v>
      </c>
      <c r="F5042" s="1" t="s">
        <v>736</v>
      </c>
      <c r="G5042" s="1" t="s">
        <v>20504</v>
      </c>
      <c r="H5042" s="1" t="s">
        <v>20505</v>
      </c>
      <c r="I5042" s="4">
        <v>84.38199074074075</v>
      </c>
      <c r="J5042" s="1">
        <v>2204.56</v>
      </c>
      <c r="K5042" s="1">
        <v>256.65</v>
      </c>
      <c r="M5042" s="10">
        <f t="array" ref="M5042">_xlfn.XLOOKUP(A5042,subscriptions!B5042:B10004,subscriptions!D5042:D10004)</f>
        <v>120</v>
      </c>
      <c r="N5042" s="10">
        <f t="array" ref="N5042">_xlfn.XLOOKUP(A5042,subscriptions!B5042:B10004,subscriptions!G5042:G10004)</f>
        <v>5</v>
      </c>
      <c r="O5042" s="10">
        <v>114.0</v>
      </c>
      <c r="P5042" s="10" t="str">
        <f t="array" ref="P5042">_xlfn.XLOOKUP(A5042,subscriptions!B5042:B10004,subscriptions!C5042:C10004)</f>
        <v>Residential</v>
      </c>
      <c r="Q5042" s="10" t="s">
        <v>194</v>
      </c>
      <c r="R5042" s="10" t="s">
        <v>212</v>
      </c>
      <c r="S5042" s="10" t="s">
        <v>293</v>
      </c>
    </row>
    <row r="5043">
      <c r="A5043" s="1" t="s">
        <v>6454</v>
      </c>
      <c r="B5043" s="1" t="s">
        <v>870</v>
      </c>
      <c r="C5043" s="1" t="s">
        <v>1492</v>
      </c>
      <c r="D5043" s="1" t="s">
        <v>153</v>
      </c>
      <c r="E5043" s="1" t="s">
        <v>631</v>
      </c>
      <c r="F5043" s="1" t="s">
        <v>632</v>
      </c>
      <c r="G5043" s="1" t="s">
        <v>20506</v>
      </c>
      <c r="H5043" s="1" t="s">
        <v>20507</v>
      </c>
      <c r="I5043" s="4">
        <v>84.16833333333334</v>
      </c>
      <c r="J5043" s="1">
        <v>1393.69</v>
      </c>
      <c r="K5043" s="1">
        <v>357.41</v>
      </c>
      <c r="M5043" s="10">
        <f t="array" ref="M5043">_xlfn.XLOOKUP(A5043,subscriptions!B5043:B10004,subscriptions!D5043:D10004)</f>
        <v>120</v>
      </c>
      <c r="N5043" s="10">
        <f t="array" ref="N5043">_xlfn.XLOOKUP(A5043,subscriptions!B5043:B10004,subscriptions!G5043:G10004)</f>
        <v>10</v>
      </c>
      <c r="O5043" s="10">
        <v>108.0</v>
      </c>
      <c r="P5043" s="10" t="str">
        <f t="array" ref="P5043">_xlfn.XLOOKUP(A5043,subscriptions!B5043:B10004,subscriptions!C5043:C10004)</f>
        <v>Residential</v>
      </c>
      <c r="Q5043" s="10" t="s">
        <v>128</v>
      </c>
      <c r="R5043" s="10" t="s">
        <v>212</v>
      </c>
      <c r="S5043" s="10" t="s">
        <v>1042</v>
      </c>
    </row>
    <row r="5044">
      <c r="A5044" s="1" t="s">
        <v>6455</v>
      </c>
      <c r="B5044" s="1" t="s">
        <v>426</v>
      </c>
      <c r="C5044" s="1" t="s">
        <v>1678</v>
      </c>
      <c r="D5044" s="1" t="s">
        <v>153</v>
      </c>
      <c r="E5044" s="1" t="s">
        <v>262</v>
      </c>
      <c r="F5044" s="1" t="s">
        <v>2112</v>
      </c>
      <c r="G5044" s="1" t="s">
        <v>20508</v>
      </c>
      <c r="H5044" s="1" t="s">
        <v>20509</v>
      </c>
      <c r="I5044" s="4">
        <v>84.37993055555556</v>
      </c>
      <c r="J5044" s="1">
        <v>369.83</v>
      </c>
      <c r="K5044" s="1">
        <v>89.83</v>
      </c>
      <c r="M5044" s="10">
        <f t="array" ref="M5044">_xlfn.XLOOKUP(A5044,subscriptions!B5044:B10004,subscriptions!D5044:D10004)</f>
        <v>120</v>
      </c>
      <c r="N5044" s="10">
        <f t="array" ref="N5044">_xlfn.XLOOKUP(A5044,subscriptions!B5044:B10004,subscriptions!G5044:G10004)</f>
        <v>20</v>
      </c>
      <c r="O5044" s="10">
        <v>96.0</v>
      </c>
      <c r="P5044" s="10" t="str">
        <f t="array" ref="P5044">_xlfn.XLOOKUP(A5044,subscriptions!B5044:B10004,subscriptions!C5044:C10004)</f>
        <v>Residential</v>
      </c>
      <c r="Q5044" s="10" t="s">
        <v>128</v>
      </c>
      <c r="R5044" s="10" t="s">
        <v>148</v>
      </c>
      <c r="S5044" s="10" t="s">
        <v>698</v>
      </c>
    </row>
    <row r="5045">
      <c r="A5045" s="1" t="s">
        <v>6458</v>
      </c>
      <c r="B5045" s="1" t="s">
        <v>1141</v>
      </c>
      <c r="C5045" s="1" t="s">
        <v>279</v>
      </c>
      <c r="D5045" s="1" t="s">
        <v>27</v>
      </c>
      <c r="E5045" s="1" t="s">
        <v>332</v>
      </c>
      <c r="F5045" s="1" t="s">
        <v>736</v>
      </c>
      <c r="G5045" s="1" t="s">
        <v>20510</v>
      </c>
      <c r="H5045" s="1" t="s">
        <v>20511</v>
      </c>
      <c r="I5045" s="4">
        <v>84.21274305555555</v>
      </c>
      <c r="J5045" s="1">
        <v>1698.0</v>
      </c>
      <c r="K5045" s="1">
        <v>374.35</v>
      </c>
      <c r="M5045" s="10">
        <f t="array" ref="M5045">_xlfn.XLOOKUP(A5045,subscriptions!B5045:B10004,subscriptions!D5045:D10004)</f>
        <v>80</v>
      </c>
      <c r="N5045" s="10">
        <f t="array" ref="N5045">_xlfn.XLOOKUP(A5045,subscriptions!B5045:B10004,subscriptions!G5045:G10004)</f>
        <v>0</v>
      </c>
      <c r="O5045" s="10">
        <v>80.0</v>
      </c>
      <c r="P5045" s="10" t="str">
        <f t="array" ref="P5045">_xlfn.XLOOKUP(A5045,subscriptions!B5045:B10004,subscriptions!C5045:C10004)</f>
        <v>Roam</v>
      </c>
      <c r="Q5045" s="10" t="s">
        <v>173</v>
      </c>
      <c r="R5045" s="10" t="s">
        <v>148</v>
      </c>
      <c r="S5045" s="10" t="s">
        <v>813</v>
      </c>
    </row>
    <row r="5046">
      <c r="A5046" s="1" t="s">
        <v>6459</v>
      </c>
      <c r="B5046" s="1" t="s">
        <v>2279</v>
      </c>
      <c r="C5046" s="1" t="s">
        <v>524</v>
      </c>
      <c r="D5046" s="1" t="s">
        <v>153</v>
      </c>
      <c r="E5046" s="1" t="s">
        <v>280</v>
      </c>
      <c r="F5046" s="1" t="s">
        <v>376</v>
      </c>
      <c r="G5046" s="1" t="s">
        <v>20512</v>
      </c>
      <c r="H5046" s="1" t="s">
        <v>20513</v>
      </c>
      <c r="I5046" s="4">
        <v>84.20922453703703</v>
      </c>
      <c r="J5046" s="1">
        <v>1514.78</v>
      </c>
      <c r="K5046" s="1">
        <v>214.72</v>
      </c>
      <c r="M5046" s="10">
        <f t="array" ref="M5046">_xlfn.XLOOKUP(A5046,subscriptions!B5046:B10004,subscriptions!D5046:D10004)</f>
        <v>120</v>
      </c>
      <c r="N5046" s="10">
        <f t="array" ref="N5046">_xlfn.XLOOKUP(A5046,subscriptions!B5046:B10004,subscriptions!G5046:G10004)</f>
        <v>5</v>
      </c>
      <c r="O5046" s="10">
        <v>114.0</v>
      </c>
      <c r="P5046" s="10" t="str">
        <f t="array" ref="P5046">_xlfn.XLOOKUP(A5046,subscriptions!B5046:B10004,subscriptions!C5046:C10004)</f>
        <v>Residential</v>
      </c>
      <c r="Q5046" s="10" t="s">
        <v>194</v>
      </c>
      <c r="R5046" s="10" t="s">
        <v>212</v>
      </c>
      <c r="S5046" s="10" t="s">
        <v>1374</v>
      </c>
    </row>
    <row r="5047">
      <c r="A5047" s="1" t="s">
        <v>6460</v>
      </c>
      <c r="B5047" s="1" t="s">
        <v>278</v>
      </c>
      <c r="C5047" s="1" t="s">
        <v>800</v>
      </c>
      <c r="D5047" s="1" t="s">
        <v>27</v>
      </c>
      <c r="E5047" s="1" t="s">
        <v>631</v>
      </c>
      <c r="F5047" s="1" t="s">
        <v>1318</v>
      </c>
      <c r="G5047" s="1" t="s">
        <v>20514</v>
      </c>
      <c r="H5047" s="1" t="s">
        <v>20515</v>
      </c>
      <c r="I5047" s="4">
        <v>84.2521875</v>
      </c>
      <c r="J5047" s="1">
        <v>1433.72</v>
      </c>
      <c r="K5047" s="1">
        <v>309.66</v>
      </c>
      <c r="M5047" s="10">
        <f t="array" ref="M5047">_xlfn.XLOOKUP(A5047,subscriptions!B5047:B10004,subscriptions!D5047:D10004)</f>
        <v>120</v>
      </c>
      <c r="N5047" s="10">
        <f t="array" ref="N5047">_xlfn.XLOOKUP(A5047,subscriptions!B5047:B10004,subscriptions!G5047:G10004)</f>
        <v>10</v>
      </c>
      <c r="O5047" s="10">
        <v>108.0</v>
      </c>
      <c r="P5047" s="10" t="str">
        <f t="array" ref="P5047">_xlfn.XLOOKUP(A5047,subscriptions!B5047:B10004,subscriptions!C5047:C10004)</f>
        <v>Residential</v>
      </c>
      <c r="Q5047" s="10" t="s">
        <v>128</v>
      </c>
      <c r="R5047" s="10" t="s">
        <v>212</v>
      </c>
      <c r="S5047" s="10" t="s">
        <v>1008</v>
      </c>
    </row>
    <row r="5048">
      <c r="A5048" s="1" t="s">
        <v>6461</v>
      </c>
      <c r="B5048" s="1" t="s">
        <v>1995</v>
      </c>
      <c r="C5048" s="1" t="s">
        <v>509</v>
      </c>
      <c r="D5048" s="1" t="s">
        <v>153</v>
      </c>
      <c r="E5048" s="1" t="s">
        <v>631</v>
      </c>
      <c r="F5048" s="1" t="s">
        <v>2495</v>
      </c>
      <c r="G5048" s="1" t="s">
        <v>20516</v>
      </c>
      <c r="H5048" s="1" t="s">
        <v>20517</v>
      </c>
      <c r="I5048" s="4">
        <v>84.38158564814815</v>
      </c>
      <c r="J5048" s="1">
        <v>1059.39</v>
      </c>
      <c r="K5048" s="1">
        <v>137.22</v>
      </c>
      <c r="M5048" s="10">
        <f t="array" ref="M5048">_xlfn.XLOOKUP(A5048,subscriptions!B5048:B10004,subscriptions!D5048:D10004)</f>
        <v>120</v>
      </c>
      <c r="N5048" s="10">
        <f t="array" ref="N5048">_xlfn.XLOOKUP(A5048,subscriptions!B5048:B10004,subscriptions!G5048:G10004)</f>
        <v>20</v>
      </c>
      <c r="O5048" s="10">
        <v>96.0</v>
      </c>
      <c r="P5048" s="10" t="str">
        <f t="array" ref="P5048">_xlfn.XLOOKUP(A5048,subscriptions!B5048:B10004,subscriptions!C5048:C10004)</f>
        <v>Residential</v>
      </c>
      <c r="Q5048" s="10" t="s">
        <v>128</v>
      </c>
      <c r="R5048" s="10" t="s">
        <v>148</v>
      </c>
      <c r="S5048" s="10" t="s">
        <v>1789</v>
      </c>
    </row>
    <row r="5049">
      <c r="A5049" s="1" t="s">
        <v>6462</v>
      </c>
      <c r="B5049" s="1" t="s">
        <v>589</v>
      </c>
      <c r="C5049" s="1" t="s">
        <v>1477</v>
      </c>
      <c r="D5049" s="1" t="s">
        <v>153</v>
      </c>
      <c r="E5049" s="1" t="s">
        <v>262</v>
      </c>
      <c r="F5049" s="1" t="s">
        <v>2853</v>
      </c>
      <c r="G5049" s="1" t="s">
        <v>20518</v>
      </c>
      <c r="H5049" s="1" t="s">
        <v>20519</v>
      </c>
      <c r="I5049" s="4">
        <v>84.33895833333334</v>
      </c>
      <c r="J5049" s="1">
        <v>1178.25</v>
      </c>
      <c r="K5049" s="1">
        <v>121.78</v>
      </c>
      <c r="M5049" s="10">
        <f t="array" ref="M5049">_xlfn.XLOOKUP(A5049,subscriptions!B5049:B10004,subscriptions!D5049:D10004)</f>
        <v>80</v>
      </c>
      <c r="N5049" s="10">
        <f t="array" ref="N5049">_xlfn.XLOOKUP(A5049,subscriptions!B5049:B10004,subscriptions!G5049:G10004)</f>
        <v>0</v>
      </c>
      <c r="O5049" s="10">
        <v>80.0</v>
      </c>
      <c r="P5049" s="10" t="str">
        <f t="array" ref="P5049">_xlfn.XLOOKUP(A5049,subscriptions!B5049:B10004,subscriptions!C5049:C10004)</f>
        <v>Roam</v>
      </c>
      <c r="Q5049" s="10" t="s">
        <v>173</v>
      </c>
      <c r="R5049" s="10" t="s">
        <v>148</v>
      </c>
      <c r="S5049" s="10" t="s">
        <v>2016</v>
      </c>
    </row>
    <row r="5050">
      <c r="A5050" s="1" t="s">
        <v>6463</v>
      </c>
      <c r="B5050" s="1" t="s">
        <v>1099</v>
      </c>
      <c r="C5050" s="1" t="s">
        <v>296</v>
      </c>
      <c r="D5050" s="1" t="s">
        <v>153</v>
      </c>
      <c r="E5050" s="1" t="s">
        <v>262</v>
      </c>
      <c r="F5050" s="1" t="s">
        <v>2853</v>
      </c>
      <c r="G5050" s="1" t="s">
        <v>20520</v>
      </c>
      <c r="H5050" s="1" t="s">
        <v>20521</v>
      </c>
      <c r="I5050" s="4">
        <v>84.25280092592592</v>
      </c>
      <c r="J5050" s="1">
        <v>660.7</v>
      </c>
      <c r="K5050" s="1">
        <v>166.27</v>
      </c>
      <c r="M5050" s="10">
        <f t="array" ref="M5050">_xlfn.XLOOKUP(A5050,subscriptions!B5050:B10004,subscriptions!D5050:D10004)</f>
        <v>80</v>
      </c>
      <c r="N5050" s="10">
        <f t="array" ref="N5050">_xlfn.XLOOKUP(A5050,subscriptions!B5050:B10004,subscriptions!G5050:G10004)</f>
        <v>5</v>
      </c>
      <c r="O5050" s="10">
        <v>76.0</v>
      </c>
      <c r="P5050" s="10" t="str">
        <f t="array" ref="P5050">_xlfn.XLOOKUP(A5050,subscriptions!B5050:B10004,subscriptions!C5050:C10004)</f>
        <v>Roam</v>
      </c>
      <c r="Q5050" s="10" t="s">
        <v>194</v>
      </c>
      <c r="R5050" s="10" t="s">
        <v>148</v>
      </c>
      <c r="S5050" s="10" t="s">
        <v>916</v>
      </c>
    </row>
    <row r="5051">
      <c r="A5051" s="1" t="s">
        <v>6464</v>
      </c>
      <c r="B5051" s="1" t="s">
        <v>1939</v>
      </c>
      <c r="C5051" s="1" t="s">
        <v>178</v>
      </c>
      <c r="D5051" s="1" t="s">
        <v>153</v>
      </c>
      <c r="E5051" s="1" t="s">
        <v>28</v>
      </c>
      <c r="F5051" s="1" t="s">
        <v>687</v>
      </c>
      <c r="G5051" s="1" t="s">
        <v>20522</v>
      </c>
      <c r="H5051" s="1" t="s">
        <v>20523</v>
      </c>
      <c r="I5051" s="4">
        <v>84.29451388888889</v>
      </c>
      <c r="J5051" s="1">
        <v>1148.81</v>
      </c>
      <c r="K5051" s="1">
        <v>302.27</v>
      </c>
      <c r="M5051" s="10">
        <f t="array" ref="M5051">_xlfn.XLOOKUP(A5051,subscriptions!B5051:B10004,subscriptions!D5051:D10004)</f>
        <v>50</v>
      </c>
      <c r="N5051" s="10">
        <f t="array" ref="N5051">_xlfn.XLOOKUP(A5051,subscriptions!B5051:B10004,subscriptions!G5051:G10004)</f>
        <v>10</v>
      </c>
      <c r="O5051" s="10">
        <v>45.0</v>
      </c>
      <c r="P5051" s="10" t="str">
        <f t="array" ref="P5051">_xlfn.XLOOKUP(A5051,subscriptions!B5051:B10004,subscriptions!C5051:C10004)</f>
        <v>Mini</v>
      </c>
      <c r="Q5051" s="10" t="s">
        <v>128</v>
      </c>
      <c r="R5051" s="10" t="s">
        <v>148</v>
      </c>
      <c r="S5051" s="10" t="s">
        <v>2075</v>
      </c>
    </row>
    <row r="5052">
      <c r="A5052" s="1" t="s">
        <v>6465</v>
      </c>
      <c r="B5052" s="1" t="s">
        <v>1027</v>
      </c>
      <c r="C5052" s="1" t="s">
        <v>261</v>
      </c>
      <c r="D5052" s="1" t="s">
        <v>153</v>
      </c>
      <c r="E5052" s="1" t="s">
        <v>239</v>
      </c>
      <c r="F5052" s="1" t="s">
        <v>2076</v>
      </c>
      <c r="G5052" s="1" t="s">
        <v>20524</v>
      </c>
      <c r="H5052" s="1" t="s">
        <v>20525</v>
      </c>
      <c r="I5052" s="4">
        <v>84.17103009259259</v>
      </c>
      <c r="J5052" s="1">
        <v>380.14</v>
      </c>
      <c r="K5052" s="1">
        <v>95.22</v>
      </c>
      <c r="M5052" s="10">
        <f t="array" ref="M5052">_xlfn.XLOOKUP(A5052,subscriptions!B5052:B10004,subscriptions!D5052:D10004)</f>
        <v>120</v>
      </c>
      <c r="N5052" s="10">
        <f t="array" ref="N5052">_xlfn.XLOOKUP(A5052,subscriptions!B5052:B10004,subscriptions!G5052:G10004)</f>
        <v>20</v>
      </c>
      <c r="O5052" s="10">
        <v>96.0</v>
      </c>
      <c r="P5052" s="10" t="str">
        <f t="array" ref="P5052">_xlfn.XLOOKUP(A5052,subscriptions!B5052:B10004,subscriptions!C5052:C10004)</f>
        <v>Residential</v>
      </c>
      <c r="Q5052" s="10" t="s">
        <v>128</v>
      </c>
      <c r="R5052" s="10" t="s">
        <v>148</v>
      </c>
      <c r="S5052" s="10" t="s">
        <v>310</v>
      </c>
    </row>
    <row r="5053">
      <c r="A5053" s="1" t="s">
        <v>6466</v>
      </c>
      <c r="B5053" s="1" t="s">
        <v>439</v>
      </c>
      <c r="C5053" s="1" t="s">
        <v>884</v>
      </c>
      <c r="D5053" s="1" t="s">
        <v>153</v>
      </c>
      <c r="E5053" s="1" t="s">
        <v>631</v>
      </c>
      <c r="F5053" s="1" t="s">
        <v>2293</v>
      </c>
      <c r="G5053" s="1" t="s">
        <v>20526</v>
      </c>
      <c r="H5053" s="1" t="s">
        <v>20527</v>
      </c>
      <c r="I5053" s="4">
        <v>84.3814699074074</v>
      </c>
      <c r="J5053" s="1">
        <v>2503.48</v>
      </c>
      <c r="K5053" s="1">
        <v>623.99</v>
      </c>
      <c r="M5053" s="10">
        <f t="array" ref="M5053">_xlfn.XLOOKUP(A5053,subscriptions!B5053:B10004,subscriptions!D5053:D10004)</f>
        <v>250</v>
      </c>
      <c r="N5053" s="10">
        <f t="array" ref="N5053">_xlfn.XLOOKUP(A5053,subscriptions!B5053:B10004,subscriptions!G5053:G10004)</f>
        <v>0</v>
      </c>
      <c r="O5053" s="10">
        <v>250.0</v>
      </c>
      <c r="P5053" s="10" t="str">
        <f t="array" ref="P5053">_xlfn.XLOOKUP(A5053,subscriptions!B5053:B10004,subscriptions!C5053:C10004)</f>
        <v>Business</v>
      </c>
      <c r="Q5053" s="10" t="s">
        <v>173</v>
      </c>
      <c r="R5053" s="10" t="s">
        <v>129</v>
      </c>
      <c r="S5053" s="10" t="s">
        <v>1789</v>
      </c>
    </row>
    <row r="5054">
      <c r="A5054" s="1" t="s">
        <v>6467</v>
      </c>
      <c r="B5054" s="1" t="s">
        <v>1972</v>
      </c>
      <c r="C5054" s="1" t="s">
        <v>261</v>
      </c>
      <c r="D5054" s="1" t="s">
        <v>27</v>
      </c>
      <c r="E5054" s="1" t="s">
        <v>111</v>
      </c>
      <c r="F5054" s="1" t="s">
        <v>1362</v>
      </c>
      <c r="G5054" s="1" t="s">
        <v>20528</v>
      </c>
      <c r="H5054" s="1" t="s">
        <v>20529</v>
      </c>
      <c r="I5054" s="4">
        <v>84.34056712962963</v>
      </c>
      <c r="J5054" s="1">
        <v>358.28</v>
      </c>
      <c r="K5054" s="1">
        <v>57.05</v>
      </c>
      <c r="M5054" s="10">
        <f t="array" ref="M5054">_xlfn.XLOOKUP(A5054,subscriptions!B5054:B10004,subscriptions!D5054:D10004)</f>
        <v>120</v>
      </c>
      <c r="N5054" s="10">
        <f t="array" ref="N5054">_xlfn.XLOOKUP(A5054,subscriptions!B5054:B10004,subscriptions!G5054:G10004)</f>
        <v>5</v>
      </c>
      <c r="O5054" s="10">
        <v>114.0</v>
      </c>
      <c r="P5054" s="10" t="str">
        <f t="array" ref="P5054">_xlfn.XLOOKUP(A5054,subscriptions!B5054:B10004,subscriptions!C5054:C10004)</f>
        <v>Residential</v>
      </c>
      <c r="Q5054" s="10" t="s">
        <v>194</v>
      </c>
      <c r="R5054" s="10" t="s">
        <v>212</v>
      </c>
      <c r="S5054" s="10" t="s">
        <v>616</v>
      </c>
    </row>
    <row r="5055">
      <c r="A5055" s="1" t="s">
        <v>6470</v>
      </c>
      <c r="B5055" s="1" t="s">
        <v>439</v>
      </c>
      <c r="C5055" s="1" t="s">
        <v>492</v>
      </c>
      <c r="D5055" s="1" t="s">
        <v>153</v>
      </c>
      <c r="E5055" s="1" t="s">
        <v>631</v>
      </c>
      <c r="F5055" s="1" t="s">
        <v>2293</v>
      </c>
      <c r="G5055" s="1" t="s">
        <v>20530</v>
      </c>
      <c r="H5055" s="1" t="s">
        <v>20531</v>
      </c>
      <c r="I5055" s="4">
        <v>84.21539351851852</v>
      </c>
      <c r="J5055" s="1">
        <v>183.19</v>
      </c>
      <c r="K5055" s="1">
        <v>37.15</v>
      </c>
      <c r="M5055" s="10">
        <f t="array" ref="M5055">_xlfn.XLOOKUP(A5055,subscriptions!B5055:B10004,subscriptions!D5055:D10004)</f>
        <v>120</v>
      </c>
      <c r="N5055" s="10">
        <f t="array" ref="N5055">_xlfn.XLOOKUP(A5055,subscriptions!B5055:B10004,subscriptions!G5055:G10004)</f>
        <v>10</v>
      </c>
      <c r="O5055" s="10">
        <v>108.0</v>
      </c>
      <c r="P5055" s="10" t="str">
        <f t="array" ref="P5055">_xlfn.XLOOKUP(A5055,subscriptions!B5055:B10004,subscriptions!C5055:C10004)</f>
        <v>Residential</v>
      </c>
      <c r="Q5055" s="10" t="s">
        <v>128</v>
      </c>
      <c r="R5055" s="10" t="s">
        <v>212</v>
      </c>
      <c r="S5055" s="10" t="s">
        <v>1212</v>
      </c>
    </row>
    <row r="5056">
      <c r="A5056" s="1" t="s">
        <v>6471</v>
      </c>
      <c r="B5056" s="1" t="s">
        <v>177</v>
      </c>
      <c r="C5056" s="1" t="s">
        <v>3912</v>
      </c>
      <c r="D5056" s="1" t="s">
        <v>153</v>
      </c>
      <c r="E5056" s="1" t="s">
        <v>332</v>
      </c>
      <c r="F5056" s="1" t="s">
        <v>618</v>
      </c>
      <c r="G5056" s="1" t="s">
        <v>20532</v>
      </c>
      <c r="H5056" s="1" t="s">
        <v>20533</v>
      </c>
      <c r="I5056" s="4">
        <v>84.16961805555556</v>
      </c>
      <c r="J5056" s="1">
        <v>909.71</v>
      </c>
      <c r="K5056" s="1">
        <v>102.35</v>
      </c>
      <c r="M5056" s="10">
        <f t="array" ref="M5056">_xlfn.XLOOKUP(A5056,subscriptions!B5056:B10004,subscriptions!D5056:D10004)</f>
        <v>250</v>
      </c>
      <c r="N5056" s="10">
        <f t="array" ref="N5056">_xlfn.XLOOKUP(A5056,subscriptions!B5056:B10004,subscriptions!G5056:G10004)</f>
        <v>20</v>
      </c>
      <c r="O5056" s="10">
        <v>200.0</v>
      </c>
      <c r="P5056" s="10" t="str">
        <f t="array" ref="P5056">_xlfn.XLOOKUP(A5056,subscriptions!B5056:B10004,subscriptions!C5056:C10004)</f>
        <v>Business</v>
      </c>
      <c r="Q5056" s="10" t="s">
        <v>128</v>
      </c>
      <c r="R5056" s="10" t="s">
        <v>129</v>
      </c>
      <c r="S5056" s="10" t="s">
        <v>213</v>
      </c>
    </row>
    <row r="5057">
      <c r="A5057" s="1" t="s">
        <v>6472</v>
      </c>
      <c r="B5057" s="1" t="s">
        <v>1226</v>
      </c>
      <c r="C5057" s="1" t="s">
        <v>492</v>
      </c>
      <c r="D5057" s="1" t="s">
        <v>153</v>
      </c>
      <c r="E5057" s="1" t="s">
        <v>111</v>
      </c>
      <c r="F5057" s="1" t="s">
        <v>1227</v>
      </c>
      <c r="G5057" s="1" t="s">
        <v>20534</v>
      </c>
      <c r="H5057" s="1" t="s">
        <v>20535</v>
      </c>
      <c r="I5057" s="4">
        <v>84.17509259259259</v>
      </c>
      <c r="J5057" s="1">
        <v>1660.77</v>
      </c>
      <c r="K5057" s="1">
        <v>230.48</v>
      </c>
      <c r="M5057" s="10">
        <f t="array" ref="M5057">_xlfn.XLOOKUP(A5057,subscriptions!B5057:B10004,subscriptions!D5057:D10004)</f>
        <v>120</v>
      </c>
      <c r="N5057" s="10">
        <f t="array" ref="N5057">_xlfn.XLOOKUP(A5057,subscriptions!B5057:B10004,subscriptions!G5057:G10004)</f>
        <v>0</v>
      </c>
      <c r="O5057" s="10">
        <v>120.0</v>
      </c>
      <c r="P5057" s="10" t="str">
        <f t="array" ref="P5057">_xlfn.XLOOKUP(A5057,subscriptions!B5057:B10004,subscriptions!C5057:C10004)</f>
        <v>Residential</v>
      </c>
      <c r="Q5057" s="10" t="s">
        <v>173</v>
      </c>
      <c r="R5057" s="10" t="s">
        <v>212</v>
      </c>
      <c r="S5057" s="10" t="s">
        <v>1198</v>
      </c>
    </row>
    <row r="5058">
      <c r="A5058" s="1" t="s">
        <v>6473</v>
      </c>
      <c r="B5058" s="1" t="s">
        <v>109</v>
      </c>
      <c r="C5058" s="1" t="s">
        <v>279</v>
      </c>
      <c r="D5058" s="1" t="s">
        <v>27</v>
      </c>
      <c r="E5058" s="1" t="s">
        <v>332</v>
      </c>
      <c r="F5058" s="1" t="s">
        <v>427</v>
      </c>
      <c r="G5058" s="1" t="s">
        <v>20536</v>
      </c>
      <c r="H5058" s="1" t="s">
        <v>20537</v>
      </c>
      <c r="I5058" s="4">
        <v>84.21071759259259</v>
      </c>
      <c r="J5058" s="1">
        <v>913.62</v>
      </c>
      <c r="K5058" s="1">
        <v>118.75</v>
      </c>
      <c r="M5058" s="10">
        <f t="array" ref="M5058">_xlfn.XLOOKUP(A5058,subscriptions!B5058:B10004,subscriptions!D5058:D10004)</f>
        <v>120</v>
      </c>
      <c r="N5058" s="10">
        <f t="array" ref="N5058">_xlfn.XLOOKUP(A5058,subscriptions!B5058:B10004,subscriptions!G5058:G10004)</f>
        <v>5</v>
      </c>
      <c r="O5058" s="10">
        <v>114.0</v>
      </c>
      <c r="P5058" s="10" t="str">
        <f t="array" ref="P5058">_xlfn.XLOOKUP(A5058,subscriptions!B5058:B10004,subscriptions!C5058:C10004)</f>
        <v>Residential</v>
      </c>
      <c r="Q5058" s="10" t="s">
        <v>194</v>
      </c>
      <c r="R5058" s="10" t="s">
        <v>212</v>
      </c>
      <c r="S5058" s="10" t="s">
        <v>770</v>
      </c>
    </row>
    <row r="5059">
      <c r="A5059" s="1" t="s">
        <v>6474</v>
      </c>
      <c r="B5059" s="1" t="s">
        <v>2534</v>
      </c>
      <c r="C5059" s="1" t="s">
        <v>884</v>
      </c>
      <c r="D5059" s="1" t="s">
        <v>153</v>
      </c>
      <c r="E5059" s="1" t="s">
        <v>239</v>
      </c>
      <c r="F5059" s="1" t="s">
        <v>2364</v>
      </c>
      <c r="G5059" s="1" t="s">
        <v>20538</v>
      </c>
      <c r="H5059" s="1" t="s">
        <v>20539</v>
      </c>
      <c r="I5059" s="4">
        <v>84.17167824074075</v>
      </c>
      <c r="J5059" s="1">
        <v>536.01</v>
      </c>
      <c r="K5059" s="1">
        <v>73.78</v>
      </c>
      <c r="M5059" s="10">
        <f t="array" ref="M5059">_xlfn.XLOOKUP(A5059,subscriptions!B5059:B10004,subscriptions!D5059:D10004)</f>
        <v>120</v>
      </c>
      <c r="N5059" s="10">
        <f t="array" ref="N5059">_xlfn.XLOOKUP(A5059,subscriptions!B5059:B10004,subscriptions!G5059:G10004)</f>
        <v>10</v>
      </c>
      <c r="O5059" s="10">
        <v>108.0</v>
      </c>
      <c r="P5059" s="10" t="str">
        <f t="array" ref="P5059">_xlfn.XLOOKUP(A5059,subscriptions!B5059:B10004,subscriptions!C5059:C10004)</f>
        <v>Residential</v>
      </c>
      <c r="Q5059" s="10" t="s">
        <v>128</v>
      </c>
      <c r="R5059" s="10" t="s">
        <v>212</v>
      </c>
      <c r="S5059" s="10" t="s">
        <v>1082</v>
      </c>
    </row>
    <row r="5060">
      <c r="A5060" s="1" t="s">
        <v>6475</v>
      </c>
      <c r="B5060" s="1" t="s">
        <v>312</v>
      </c>
      <c r="C5060" s="1" t="s">
        <v>3912</v>
      </c>
      <c r="D5060" s="1" t="s">
        <v>153</v>
      </c>
      <c r="E5060" s="1" t="s">
        <v>239</v>
      </c>
      <c r="F5060" s="1" t="s">
        <v>2154</v>
      </c>
      <c r="G5060" s="1" t="s">
        <v>20540</v>
      </c>
      <c r="H5060" s="1" t="s">
        <v>20541</v>
      </c>
      <c r="I5060" s="4">
        <v>84.29466435185185</v>
      </c>
      <c r="J5060" s="1">
        <v>1275.25</v>
      </c>
      <c r="K5060" s="1">
        <v>203.04</v>
      </c>
      <c r="M5060" s="10">
        <f t="array" ref="M5060">_xlfn.XLOOKUP(A5060,subscriptions!B5060:B10004,subscriptions!D5060:D10004)</f>
        <v>80</v>
      </c>
      <c r="N5060" s="10">
        <f t="array" ref="N5060">_xlfn.XLOOKUP(A5060,subscriptions!B5060:B10004,subscriptions!G5060:G10004)</f>
        <v>20</v>
      </c>
      <c r="O5060" s="10">
        <v>64.0</v>
      </c>
      <c r="P5060" s="10" t="str">
        <f t="array" ref="P5060">_xlfn.XLOOKUP(A5060,subscriptions!B5060:B10004,subscriptions!C5060:C10004)</f>
        <v>Roam</v>
      </c>
      <c r="Q5060" s="10" t="s">
        <v>128</v>
      </c>
      <c r="R5060" s="10" t="s">
        <v>148</v>
      </c>
      <c r="S5060" s="10" t="s">
        <v>2075</v>
      </c>
    </row>
    <row r="5061">
      <c r="A5061" s="1" t="s">
        <v>6476</v>
      </c>
      <c r="B5061" s="1" t="s">
        <v>1506</v>
      </c>
      <c r="C5061" s="1" t="s">
        <v>1876</v>
      </c>
      <c r="D5061" s="1" t="s">
        <v>27</v>
      </c>
      <c r="E5061" s="1" t="s">
        <v>219</v>
      </c>
      <c r="F5061" s="1" t="s">
        <v>4220</v>
      </c>
      <c r="G5061" s="1" t="s">
        <v>20542</v>
      </c>
      <c r="H5061" s="1" t="s">
        <v>20543</v>
      </c>
      <c r="I5061" s="4">
        <v>84.16810185185186</v>
      </c>
      <c r="J5061" s="1">
        <v>689.27</v>
      </c>
      <c r="K5061" s="1">
        <v>141.34</v>
      </c>
      <c r="M5061" s="10">
        <f t="array" ref="M5061">_xlfn.XLOOKUP(A5061,subscriptions!B5061:B10004,subscriptions!D5061:D10004)</f>
        <v>120</v>
      </c>
      <c r="N5061" s="10">
        <f t="array" ref="N5061">_xlfn.XLOOKUP(A5061,subscriptions!B5061:B10004,subscriptions!G5061:G10004)</f>
        <v>0</v>
      </c>
      <c r="O5061" s="10">
        <v>120.0</v>
      </c>
      <c r="P5061" s="10" t="str">
        <f t="array" ref="P5061">_xlfn.XLOOKUP(A5061,subscriptions!B5061:B10004,subscriptions!C5061:C10004)</f>
        <v>Residential</v>
      </c>
      <c r="Q5061" s="10" t="s">
        <v>173</v>
      </c>
      <c r="R5061" s="10" t="s">
        <v>212</v>
      </c>
      <c r="S5061" s="10" t="s">
        <v>1042</v>
      </c>
    </row>
    <row r="5062">
      <c r="A5062" s="1" t="s">
        <v>6477</v>
      </c>
      <c r="B5062" s="1" t="s">
        <v>842</v>
      </c>
      <c r="C5062" s="1" t="s">
        <v>764</v>
      </c>
      <c r="D5062" s="1" t="s">
        <v>27</v>
      </c>
      <c r="E5062" s="1" t="s">
        <v>28</v>
      </c>
      <c r="F5062" s="1" t="s">
        <v>1639</v>
      </c>
      <c r="G5062" s="1" t="s">
        <v>20544</v>
      </c>
      <c r="H5062" s="1" t="s">
        <v>20545</v>
      </c>
      <c r="I5062" s="4">
        <v>84.29594907407407</v>
      </c>
      <c r="J5062" s="1">
        <v>4101.63</v>
      </c>
      <c r="K5062" s="1">
        <v>543.74</v>
      </c>
      <c r="M5062" s="10">
        <f t="array" ref="M5062">_xlfn.XLOOKUP(A5062,subscriptions!B5062:B10004,subscriptions!D5062:D10004)</f>
        <v>80</v>
      </c>
      <c r="N5062" s="10">
        <f t="array" ref="N5062">_xlfn.XLOOKUP(A5062,subscriptions!B5062:B10004,subscriptions!G5062:G10004)</f>
        <v>5</v>
      </c>
      <c r="O5062" s="10">
        <v>76.0</v>
      </c>
      <c r="P5062" s="10" t="str">
        <f t="array" ref="P5062">_xlfn.XLOOKUP(A5062,subscriptions!B5062:B10004,subscriptions!C5062:C10004)</f>
        <v>Roam</v>
      </c>
      <c r="Q5062" s="10" t="s">
        <v>194</v>
      </c>
      <c r="R5062" s="10" t="s">
        <v>148</v>
      </c>
      <c r="S5062" s="10" t="s">
        <v>655</v>
      </c>
    </row>
    <row r="5063">
      <c r="A5063" s="1" t="s">
        <v>6478</v>
      </c>
      <c r="B5063" s="1" t="s">
        <v>4509</v>
      </c>
      <c r="C5063" s="1" t="s">
        <v>1142</v>
      </c>
      <c r="D5063" s="1" t="s">
        <v>153</v>
      </c>
      <c r="E5063" s="1" t="s">
        <v>262</v>
      </c>
      <c r="F5063" s="1" t="s">
        <v>392</v>
      </c>
      <c r="G5063" s="1" t="s">
        <v>20546</v>
      </c>
      <c r="H5063" s="1" t="s">
        <v>20547</v>
      </c>
      <c r="I5063" s="4">
        <v>84.38277777777778</v>
      </c>
      <c r="J5063" s="1">
        <v>3889.03</v>
      </c>
      <c r="K5063" s="1">
        <v>846.93</v>
      </c>
      <c r="M5063" s="10">
        <f t="array" ref="M5063">_xlfn.XLOOKUP(A5063,subscriptions!B5063:B10004,subscriptions!D5063:D10004)</f>
        <v>80</v>
      </c>
      <c r="N5063" s="10">
        <f t="array" ref="N5063">_xlfn.XLOOKUP(A5063,subscriptions!B5063:B10004,subscriptions!G5063:G10004)</f>
        <v>10</v>
      </c>
      <c r="O5063" s="10">
        <v>72.0</v>
      </c>
      <c r="P5063" s="10" t="str">
        <f t="array" ref="P5063">_xlfn.XLOOKUP(A5063,subscriptions!B5063:B10004,subscriptions!C5063:C10004)</f>
        <v>Roam</v>
      </c>
      <c r="Q5063" s="10" t="s">
        <v>128</v>
      </c>
      <c r="R5063" s="10" t="s">
        <v>148</v>
      </c>
      <c r="S5063" s="10" t="s">
        <v>671</v>
      </c>
    </row>
    <row r="5064">
      <c r="A5064" s="1" t="s">
        <v>6480</v>
      </c>
      <c r="B5064" s="1" t="s">
        <v>919</v>
      </c>
      <c r="C5064" s="1" t="s">
        <v>1200</v>
      </c>
      <c r="D5064" s="1" t="s">
        <v>27</v>
      </c>
      <c r="E5064" s="1" t="s">
        <v>714</v>
      </c>
      <c r="F5064" s="1" t="s">
        <v>1866</v>
      </c>
      <c r="G5064" s="1" t="s">
        <v>20548</v>
      </c>
      <c r="H5064" s="1" t="s">
        <v>20549</v>
      </c>
      <c r="I5064" s="4">
        <v>84.3835300925926</v>
      </c>
      <c r="J5064" s="1">
        <v>1096.85</v>
      </c>
      <c r="K5064" s="1">
        <v>245.28</v>
      </c>
      <c r="M5064" s="10">
        <f t="array" ref="M5064">_xlfn.XLOOKUP(A5064,subscriptions!B5064:B10004,subscriptions!D5064:D10004)</f>
        <v>120</v>
      </c>
      <c r="N5064" s="10">
        <f t="array" ref="N5064">_xlfn.XLOOKUP(A5064,subscriptions!B5064:B10004,subscriptions!G5064:G10004)</f>
        <v>20</v>
      </c>
      <c r="O5064" s="10">
        <v>96.0</v>
      </c>
      <c r="P5064" s="10" t="str">
        <f t="array" ref="P5064">_xlfn.XLOOKUP(A5064,subscriptions!B5064:B10004,subscriptions!C5064:C10004)</f>
        <v>Residential</v>
      </c>
      <c r="Q5064" s="10" t="s">
        <v>128</v>
      </c>
      <c r="R5064" s="10" t="s">
        <v>148</v>
      </c>
      <c r="S5064" s="10" t="s">
        <v>882</v>
      </c>
    </row>
    <row r="5065">
      <c r="A5065" s="1" t="s">
        <v>6482</v>
      </c>
      <c r="B5065" s="1" t="s">
        <v>508</v>
      </c>
      <c r="C5065" s="1" t="s">
        <v>734</v>
      </c>
      <c r="D5065" s="1" t="s">
        <v>153</v>
      </c>
      <c r="E5065" s="1" t="s">
        <v>239</v>
      </c>
      <c r="F5065" s="1" t="s">
        <v>2765</v>
      </c>
      <c r="G5065" s="1" t="s">
        <v>20550</v>
      </c>
      <c r="H5065" s="1" t="s">
        <v>20551</v>
      </c>
      <c r="I5065" s="4">
        <v>84.34052083333333</v>
      </c>
      <c r="J5065" s="1">
        <v>645.99</v>
      </c>
      <c r="K5065" s="1">
        <v>92.7</v>
      </c>
      <c r="M5065" s="10">
        <f t="array" ref="M5065">_xlfn.XLOOKUP(A5065,subscriptions!B5065:B10004,subscriptions!D5065:D10004)</f>
        <v>80</v>
      </c>
      <c r="N5065" s="10">
        <f t="array" ref="N5065">_xlfn.XLOOKUP(A5065,subscriptions!B5065:B10004,subscriptions!G5065:G10004)</f>
        <v>0</v>
      </c>
      <c r="O5065" s="10">
        <v>80.0</v>
      </c>
      <c r="P5065" s="10" t="str">
        <f t="array" ref="P5065">_xlfn.XLOOKUP(A5065,subscriptions!B5065:B10004,subscriptions!C5065:C10004)</f>
        <v>Roam</v>
      </c>
      <c r="Q5065" s="10" t="s">
        <v>173</v>
      </c>
      <c r="R5065" s="10" t="s">
        <v>148</v>
      </c>
      <c r="S5065" s="10" t="s">
        <v>616</v>
      </c>
    </row>
    <row r="5066">
      <c r="A5066" s="1" t="s">
        <v>6483</v>
      </c>
      <c r="B5066" s="1" t="s">
        <v>1865</v>
      </c>
      <c r="C5066" s="1" t="s">
        <v>261</v>
      </c>
      <c r="D5066" s="1" t="s">
        <v>153</v>
      </c>
      <c r="E5066" s="1" t="s">
        <v>28</v>
      </c>
      <c r="F5066" s="1" t="s">
        <v>801</v>
      </c>
      <c r="G5066" s="1" t="s">
        <v>20552</v>
      </c>
      <c r="H5066" s="1" t="s">
        <v>20553</v>
      </c>
      <c r="I5066" s="4">
        <v>84.25171296296297</v>
      </c>
      <c r="J5066" s="1">
        <v>2054.16</v>
      </c>
      <c r="K5066" s="1">
        <v>457.23</v>
      </c>
      <c r="M5066" s="10">
        <f t="array" ref="M5066">_xlfn.XLOOKUP(A5066,subscriptions!B5066:B10004,subscriptions!D5066:D10004)</f>
        <v>80</v>
      </c>
      <c r="N5066" s="10">
        <f t="array" ref="N5066">_xlfn.XLOOKUP(A5066,subscriptions!B5066:B10004,subscriptions!G5066:G10004)</f>
        <v>5</v>
      </c>
      <c r="O5066" s="10">
        <v>76.0</v>
      </c>
      <c r="P5066" s="10" t="str">
        <f t="array" ref="P5066">_xlfn.XLOOKUP(A5066,subscriptions!B5066:B10004,subscriptions!C5066:C10004)</f>
        <v>Roam</v>
      </c>
      <c r="Q5066" s="10" t="s">
        <v>194</v>
      </c>
      <c r="R5066" s="10" t="s">
        <v>148</v>
      </c>
      <c r="S5066" s="10" t="s">
        <v>4065</v>
      </c>
    </row>
    <row r="5067">
      <c r="A5067" s="1" t="s">
        <v>6484</v>
      </c>
      <c r="B5067" s="1" t="s">
        <v>1444</v>
      </c>
      <c r="C5067" s="1" t="s">
        <v>750</v>
      </c>
      <c r="D5067" s="1" t="s">
        <v>27</v>
      </c>
      <c r="E5067" s="1" t="s">
        <v>179</v>
      </c>
      <c r="F5067" s="1" t="s">
        <v>181</v>
      </c>
      <c r="G5067" s="1" t="s">
        <v>20554</v>
      </c>
      <c r="H5067" s="1" t="s">
        <v>20555</v>
      </c>
      <c r="I5067" s="4">
        <v>84.37943287037037</v>
      </c>
      <c r="J5067" s="1">
        <v>106.11</v>
      </c>
      <c r="K5067" s="1">
        <v>37.96</v>
      </c>
      <c r="L5067" s="1">
        <v>100.0</v>
      </c>
      <c r="M5067" s="10">
        <f t="array" ref="M5067">_xlfn.XLOOKUP(A5067,subscriptions!B5067:B10004,subscriptions!D5067:D10004)</f>
        <v>80</v>
      </c>
      <c r="N5067" s="10">
        <f t="array" ref="N5067">_xlfn.XLOOKUP(A5067,subscriptions!B5067:B10004,subscriptions!G5067:G10004)</f>
        <v>10</v>
      </c>
      <c r="O5067" s="10">
        <v>72.0</v>
      </c>
      <c r="P5067" s="10" t="str">
        <f t="array" ref="P5067">_xlfn.XLOOKUP(A5067,subscriptions!B5067:B10004,subscriptions!C5067:C10004)</f>
        <v>Roam</v>
      </c>
      <c r="Q5067" s="10" t="s">
        <v>128</v>
      </c>
      <c r="R5067" s="10" t="s">
        <v>148</v>
      </c>
      <c r="S5067" s="10" t="s">
        <v>2380</v>
      </c>
    </row>
    <row r="5068">
      <c r="A5068" s="1" t="s">
        <v>6485</v>
      </c>
      <c r="B5068" s="1" t="s">
        <v>1303</v>
      </c>
      <c r="C5068" s="1" t="s">
        <v>1492</v>
      </c>
      <c r="D5068" s="1" t="s">
        <v>153</v>
      </c>
      <c r="E5068" s="1" t="s">
        <v>332</v>
      </c>
      <c r="F5068" s="1" t="s">
        <v>736</v>
      </c>
      <c r="G5068" s="1" t="s">
        <v>20556</v>
      </c>
      <c r="H5068" s="1" t="s">
        <v>20557</v>
      </c>
      <c r="I5068" s="4">
        <v>84.25304398148148</v>
      </c>
      <c r="J5068" s="1">
        <v>1015.88</v>
      </c>
      <c r="K5068" s="1">
        <v>137.73</v>
      </c>
      <c r="M5068" s="10">
        <f t="array" ref="M5068">_xlfn.XLOOKUP(A5068,subscriptions!B5068:B10004,subscriptions!D5068:D10004)</f>
        <v>50</v>
      </c>
      <c r="N5068" s="10">
        <f t="array" ref="N5068">_xlfn.XLOOKUP(A5068,subscriptions!B5068:B10004,subscriptions!G5068:G10004)</f>
        <v>20</v>
      </c>
      <c r="O5068" s="10">
        <v>40.0</v>
      </c>
      <c r="P5068" s="10" t="str">
        <f t="array" ref="P5068">_xlfn.XLOOKUP(A5068,subscriptions!B5068:B10004,subscriptions!C5068:C10004)</f>
        <v>Mini</v>
      </c>
      <c r="Q5068" s="10" t="s">
        <v>128</v>
      </c>
      <c r="R5068" s="10" t="s">
        <v>148</v>
      </c>
      <c r="S5068" s="10" t="s">
        <v>916</v>
      </c>
    </row>
    <row r="5069">
      <c r="A5069" s="1" t="s">
        <v>6486</v>
      </c>
      <c r="B5069" s="1" t="s">
        <v>236</v>
      </c>
      <c r="C5069" s="1" t="s">
        <v>441</v>
      </c>
      <c r="D5069" s="1" t="s">
        <v>153</v>
      </c>
      <c r="E5069" s="1" t="s">
        <v>219</v>
      </c>
      <c r="F5069" s="1" t="s">
        <v>590</v>
      </c>
      <c r="G5069" s="1" t="s">
        <v>20558</v>
      </c>
      <c r="H5069" s="1" t="s">
        <v>20559</v>
      </c>
      <c r="I5069" s="4">
        <v>84.41894675925926</v>
      </c>
      <c r="J5069" s="1">
        <v>664.94</v>
      </c>
      <c r="K5069" s="1">
        <v>68.37</v>
      </c>
      <c r="M5069" s="10">
        <f t="array" ref="M5069">_xlfn.XLOOKUP(A5069,subscriptions!B5069:B10004,subscriptions!D5069:D10004)</f>
        <v>120</v>
      </c>
      <c r="N5069" s="10">
        <f t="array" ref="N5069">_xlfn.XLOOKUP(A5069,subscriptions!B5069:B10004,subscriptions!G5069:G10004)</f>
        <v>0</v>
      </c>
      <c r="O5069" s="10">
        <v>120.0</v>
      </c>
      <c r="P5069" s="10" t="str">
        <f t="array" ref="P5069">_xlfn.XLOOKUP(A5069,subscriptions!B5069:B10004,subscriptions!C5069:C10004)</f>
        <v>Residential</v>
      </c>
      <c r="Q5069" s="10" t="s">
        <v>173</v>
      </c>
      <c r="R5069" s="10" t="s">
        <v>212</v>
      </c>
      <c r="S5069" s="10" t="s">
        <v>1822</v>
      </c>
    </row>
    <row r="5070">
      <c r="A5070" s="1" t="s">
        <v>6487</v>
      </c>
      <c r="B5070" s="1" t="s">
        <v>389</v>
      </c>
      <c r="C5070" s="1" t="s">
        <v>492</v>
      </c>
      <c r="D5070" s="1" t="s">
        <v>27</v>
      </c>
      <c r="E5070" s="1" t="s">
        <v>332</v>
      </c>
      <c r="F5070" s="1" t="s">
        <v>1749</v>
      </c>
      <c r="G5070" s="1" t="s">
        <v>20560</v>
      </c>
      <c r="H5070" s="1" t="s">
        <v>20561</v>
      </c>
      <c r="I5070" s="4">
        <v>84.41810185185186</v>
      </c>
      <c r="J5070" s="1">
        <v>3848.67</v>
      </c>
      <c r="K5070" s="1">
        <v>749.65</v>
      </c>
      <c r="M5070" s="10">
        <f t="array" ref="M5070">_xlfn.XLOOKUP(A5070,subscriptions!B5070:B10004,subscriptions!D5070:D10004)</f>
        <v>120</v>
      </c>
      <c r="N5070" s="10">
        <f t="array" ref="N5070">_xlfn.XLOOKUP(A5070,subscriptions!B5070:B10004,subscriptions!G5070:G10004)</f>
        <v>5</v>
      </c>
      <c r="O5070" s="10">
        <v>114.0</v>
      </c>
      <c r="P5070" s="10" t="str">
        <f t="array" ref="P5070">_xlfn.XLOOKUP(A5070,subscriptions!B5070:B10004,subscriptions!C5070:C10004)</f>
        <v>Residential</v>
      </c>
      <c r="Q5070" s="10" t="s">
        <v>194</v>
      </c>
      <c r="R5070" s="10" t="s">
        <v>212</v>
      </c>
      <c r="S5070" s="10" t="s">
        <v>3020</v>
      </c>
    </row>
    <row r="5071">
      <c r="A5071" s="1" t="s">
        <v>6488</v>
      </c>
      <c r="B5071" s="1" t="s">
        <v>1527</v>
      </c>
      <c r="C5071" s="1" t="s">
        <v>750</v>
      </c>
      <c r="D5071" s="1" t="s">
        <v>153</v>
      </c>
      <c r="E5071" s="1" t="s">
        <v>28</v>
      </c>
      <c r="F5071" s="1" t="s">
        <v>29</v>
      </c>
      <c r="G5071" s="1" t="s">
        <v>20562</v>
      </c>
      <c r="H5071" s="1" t="s">
        <v>20563</v>
      </c>
      <c r="I5071" s="4">
        <v>84.29960648148148</v>
      </c>
      <c r="J5071" s="1">
        <v>68.11</v>
      </c>
      <c r="K5071" s="1">
        <v>27.55</v>
      </c>
      <c r="M5071" s="10">
        <f t="array" ref="M5071">_xlfn.XLOOKUP(A5071,subscriptions!B5071:B10004,subscriptions!D5071:D10004)</f>
        <v>120</v>
      </c>
      <c r="N5071" s="10">
        <f t="array" ref="N5071">_xlfn.XLOOKUP(A5071,subscriptions!B5071:B10004,subscriptions!G5071:G10004)</f>
        <v>10</v>
      </c>
      <c r="O5071" s="10">
        <v>108.0</v>
      </c>
      <c r="P5071" s="10" t="str">
        <f t="array" ref="P5071">_xlfn.XLOOKUP(A5071,subscriptions!B5071:B10004,subscriptions!C5071:C10004)</f>
        <v>Residential</v>
      </c>
      <c r="Q5071" s="10" t="s">
        <v>128</v>
      </c>
      <c r="R5071" s="10" t="s">
        <v>212</v>
      </c>
      <c r="S5071" s="10" t="s">
        <v>522</v>
      </c>
    </row>
    <row r="5072">
      <c r="A5072" s="1" t="s">
        <v>6489</v>
      </c>
      <c r="B5072" s="1" t="s">
        <v>1414</v>
      </c>
      <c r="C5072" s="1" t="s">
        <v>218</v>
      </c>
      <c r="D5072" s="1" t="s">
        <v>27</v>
      </c>
      <c r="E5072" s="1" t="s">
        <v>332</v>
      </c>
      <c r="F5072" s="1" t="s">
        <v>788</v>
      </c>
      <c r="G5072" s="1" t="s">
        <v>20564</v>
      </c>
      <c r="H5072" s="1" t="s">
        <v>20565</v>
      </c>
      <c r="I5072" s="4">
        <v>84.17371527777777</v>
      </c>
      <c r="J5072" s="1">
        <v>1257.17</v>
      </c>
      <c r="K5072" s="1">
        <v>244.49</v>
      </c>
      <c r="M5072" s="10">
        <f t="array" ref="M5072">_xlfn.XLOOKUP(A5072,subscriptions!B5072:B10004,subscriptions!D5072:D10004)</f>
        <v>120</v>
      </c>
      <c r="N5072" s="10">
        <f t="array" ref="N5072">_xlfn.XLOOKUP(A5072,subscriptions!B5072:B10004,subscriptions!G5072:G10004)</f>
        <v>20</v>
      </c>
      <c r="O5072" s="10">
        <v>96.0</v>
      </c>
      <c r="P5072" s="10" t="str">
        <f t="array" ref="P5072">_xlfn.XLOOKUP(A5072,subscriptions!B5072:B10004,subscriptions!C5072:C10004)</f>
        <v>Residential</v>
      </c>
      <c r="Q5072" s="10" t="s">
        <v>128</v>
      </c>
      <c r="R5072" s="10" t="s">
        <v>148</v>
      </c>
      <c r="S5072" s="10" t="s">
        <v>3087</v>
      </c>
    </row>
    <row r="5073">
      <c r="A5073" s="1" t="s">
        <v>6490</v>
      </c>
      <c r="B5073" s="1" t="s">
        <v>426</v>
      </c>
      <c r="C5073" s="1" t="s">
        <v>330</v>
      </c>
      <c r="D5073" s="1" t="s">
        <v>153</v>
      </c>
      <c r="E5073" s="1" t="s">
        <v>111</v>
      </c>
      <c r="F5073" s="1" t="s">
        <v>1263</v>
      </c>
      <c r="G5073" s="1" t="s">
        <v>20566</v>
      </c>
      <c r="H5073" s="1" t="s">
        <v>20567</v>
      </c>
      <c r="I5073" s="4">
        <v>84.29377314814815</v>
      </c>
      <c r="J5073" s="1">
        <v>2074.44</v>
      </c>
      <c r="K5073" s="1">
        <v>255.03</v>
      </c>
      <c r="M5073" s="10">
        <f t="array" ref="M5073">_xlfn.XLOOKUP(A5073,subscriptions!B5073:B10004,subscriptions!D5073:D10004)</f>
        <v>120</v>
      </c>
      <c r="N5073" s="10">
        <f t="array" ref="N5073">_xlfn.XLOOKUP(A5073,subscriptions!B5073:B10004,subscriptions!G5073:G10004)</f>
        <v>0</v>
      </c>
      <c r="O5073" s="10">
        <v>120.0</v>
      </c>
      <c r="P5073" s="10" t="str">
        <f t="array" ref="P5073">_xlfn.XLOOKUP(A5073,subscriptions!B5073:B10004,subscriptions!C5073:C10004)</f>
        <v>Residential</v>
      </c>
      <c r="Q5073" s="10" t="s">
        <v>173</v>
      </c>
      <c r="R5073" s="10" t="s">
        <v>212</v>
      </c>
      <c r="S5073" s="10" t="s">
        <v>1458</v>
      </c>
    </row>
    <row r="5074">
      <c r="A5074" s="1" t="s">
        <v>6493</v>
      </c>
      <c r="B5074" s="1" t="s">
        <v>1303</v>
      </c>
      <c r="C5074" s="1" t="s">
        <v>1415</v>
      </c>
      <c r="D5074" s="1" t="s">
        <v>153</v>
      </c>
      <c r="E5074" s="1" t="s">
        <v>280</v>
      </c>
      <c r="F5074" s="1" t="s">
        <v>411</v>
      </c>
      <c r="G5074" s="1" t="s">
        <v>20568</v>
      </c>
      <c r="H5074" s="1" t="s">
        <v>20569</v>
      </c>
      <c r="I5074" s="4">
        <v>84.33636574074075</v>
      </c>
      <c r="J5074" s="1">
        <v>1045.43</v>
      </c>
      <c r="K5074" s="1">
        <v>95.9</v>
      </c>
      <c r="M5074" s="10">
        <f t="array" ref="M5074">_xlfn.XLOOKUP(A5074,subscriptions!B5074:B10004,subscriptions!D5074:D10004)</f>
        <v>120</v>
      </c>
      <c r="N5074" s="10">
        <f t="array" ref="N5074">_xlfn.XLOOKUP(A5074,subscriptions!B5074:B10004,subscriptions!G5074:G10004)</f>
        <v>5</v>
      </c>
      <c r="O5074" s="10">
        <v>114.0</v>
      </c>
      <c r="P5074" s="10" t="str">
        <f t="array" ref="P5074">_xlfn.XLOOKUP(A5074,subscriptions!B5074:B10004,subscriptions!C5074:C10004)</f>
        <v>Residential</v>
      </c>
      <c r="Q5074" s="10" t="s">
        <v>194</v>
      </c>
      <c r="R5074" s="10" t="s">
        <v>212</v>
      </c>
      <c r="S5074" s="10" t="s">
        <v>1971</v>
      </c>
    </row>
    <row r="5075">
      <c r="A5075" s="1" t="s">
        <v>6494</v>
      </c>
      <c r="B5075" s="1" t="s">
        <v>389</v>
      </c>
      <c r="C5075" s="1" t="s">
        <v>1200</v>
      </c>
      <c r="D5075" s="1" t="s">
        <v>27</v>
      </c>
      <c r="E5075" s="1" t="s">
        <v>219</v>
      </c>
      <c r="F5075" s="1" t="s">
        <v>574</v>
      </c>
      <c r="G5075" s="1" t="s">
        <v>20570</v>
      </c>
      <c r="H5075" s="1" t="s">
        <v>20571</v>
      </c>
      <c r="I5075" s="4">
        <v>84.41953703703703</v>
      </c>
      <c r="J5075" s="1">
        <v>183.91</v>
      </c>
      <c r="K5075" s="1">
        <v>32.71</v>
      </c>
      <c r="M5075" s="10">
        <f t="array" ref="M5075">_xlfn.XLOOKUP(A5075,subscriptions!B5075:B10004,subscriptions!D5075:D10004)</f>
        <v>250</v>
      </c>
      <c r="N5075" s="10">
        <f t="array" ref="N5075">_xlfn.XLOOKUP(A5075,subscriptions!B5075:B10004,subscriptions!G5075:G10004)</f>
        <v>10</v>
      </c>
      <c r="O5075" s="10">
        <v>225.0</v>
      </c>
      <c r="P5075" s="10" t="str">
        <f t="array" ref="P5075">_xlfn.XLOOKUP(A5075,subscriptions!B5075:B10004,subscriptions!C5075:C10004)</f>
        <v>Business</v>
      </c>
      <c r="Q5075" s="10" t="s">
        <v>128</v>
      </c>
      <c r="R5075" s="10" t="s">
        <v>129</v>
      </c>
      <c r="S5075" s="10" t="s">
        <v>1525</v>
      </c>
    </row>
    <row r="5076">
      <c r="A5076" s="1" t="s">
        <v>6495</v>
      </c>
      <c r="B5076" s="1" t="s">
        <v>389</v>
      </c>
      <c r="C5076" s="1" t="s">
        <v>110</v>
      </c>
      <c r="D5076" s="1" t="s">
        <v>27</v>
      </c>
      <c r="E5076" s="1" t="s">
        <v>28</v>
      </c>
      <c r="F5076" s="1" t="s">
        <v>2097</v>
      </c>
      <c r="G5076" s="1" t="s">
        <v>20572</v>
      </c>
      <c r="H5076" s="1" t="s">
        <v>20573</v>
      </c>
      <c r="I5076" s="4">
        <v>84.21619212962963</v>
      </c>
      <c r="J5076" s="1">
        <v>5438.25</v>
      </c>
      <c r="K5076" s="1">
        <v>612.49</v>
      </c>
      <c r="M5076" s="10">
        <f t="array" ref="M5076">_xlfn.XLOOKUP(A5076,subscriptions!B5076:B10004,subscriptions!D5076:D10004)</f>
        <v>120</v>
      </c>
      <c r="N5076" s="10">
        <f t="array" ref="N5076">_xlfn.XLOOKUP(A5076,subscriptions!B5076:B10004,subscriptions!G5076:G10004)</f>
        <v>20</v>
      </c>
      <c r="O5076" s="10">
        <v>96.0</v>
      </c>
      <c r="P5076" s="10" t="str">
        <f t="array" ref="P5076">_xlfn.XLOOKUP(A5076,subscriptions!B5076:B10004,subscriptions!C5076:C10004)</f>
        <v>Residential</v>
      </c>
      <c r="Q5076" s="10" t="s">
        <v>128</v>
      </c>
      <c r="R5076" s="10" t="s">
        <v>148</v>
      </c>
      <c r="S5076" s="10" t="s">
        <v>2596</v>
      </c>
    </row>
    <row r="5077">
      <c r="A5077" s="1" t="s">
        <v>6496</v>
      </c>
      <c r="B5077" s="1" t="s">
        <v>236</v>
      </c>
      <c r="C5077" s="1" t="s">
        <v>110</v>
      </c>
      <c r="D5077" s="1" t="s">
        <v>153</v>
      </c>
      <c r="E5077" s="1" t="s">
        <v>631</v>
      </c>
      <c r="F5077" s="1" t="s">
        <v>2293</v>
      </c>
      <c r="G5077" s="1" t="s">
        <v>20574</v>
      </c>
      <c r="H5077" s="1" t="s">
        <v>20575</v>
      </c>
      <c r="I5077" s="4">
        <v>84.29454861111111</v>
      </c>
      <c r="J5077" s="1">
        <v>1144.75</v>
      </c>
      <c r="K5077" s="1">
        <v>252.54</v>
      </c>
      <c r="M5077" s="10">
        <f t="array" ref="M5077">_xlfn.XLOOKUP(A5077,subscriptions!B5077:B10004,subscriptions!D5077:D10004)</f>
        <v>120</v>
      </c>
      <c r="N5077" s="10">
        <f t="array" ref="N5077">_xlfn.XLOOKUP(A5077,subscriptions!B5077:B10004,subscriptions!G5077:G10004)</f>
        <v>0</v>
      </c>
      <c r="O5077" s="10">
        <v>120.0</v>
      </c>
      <c r="P5077" s="10" t="str">
        <f t="array" ref="P5077">_xlfn.XLOOKUP(A5077,subscriptions!B5077:B10004,subscriptions!C5077:C10004)</f>
        <v>Residential</v>
      </c>
      <c r="Q5077" s="10" t="s">
        <v>173</v>
      </c>
      <c r="R5077" s="10" t="s">
        <v>212</v>
      </c>
      <c r="S5077" s="10" t="s">
        <v>2075</v>
      </c>
    </row>
    <row r="5078">
      <c r="A5078" s="1" t="s">
        <v>6497</v>
      </c>
      <c r="B5078" s="1" t="s">
        <v>1444</v>
      </c>
      <c r="C5078" s="1" t="s">
        <v>279</v>
      </c>
      <c r="D5078" s="1" t="s">
        <v>27</v>
      </c>
      <c r="E5078" s="1" t="s">
        <v>280</v>
      </c>
      <c r="F5078" s="1" t="s">
        <v>1478</v>
      </c>
      <c r="G5078" s="1" t="s">
        <v>20576</v>
      </c>
      <c r="H5078" s="1" t="s">
        <v>20577</v>
      </c>
      <c r="I5078" s="4">
        <v>84.25556712962963</v>
      </c>
      <c r="J5078" s="1">
        <v>1478.6</v>
      </c>
      <c r="K5078" s="1">
        <v>241.13</v>
      </c>
      <c r="M5078" s="10">
        <f t="array" ref="M5078">_xlfn.XLOOKUP(A5078,subscriptions!B5078:B10004,subscriptions!D5078:D10004)</f>
        <v>120</v>
      </c>
      <c r="N5078" s="10">
        <f t="array" ref="N5078">_xlfn.XLOOKUP(A5078,subscriptions!B5078:B10004,subscriptions!G5078:G10004)</f>
        <v>5</v>
      </c>
      <c r="O5078" s="10">
        <v>114.0</v>
      </c>
      <c r="P5078" s="10" t="str">
        <f t="array" ref="P5078">_xlfn.XLOOKUP(A5078,subscriptions!B5078:B10004,subscriptions!C5078:C10004)</f>
        <v>Residential</v>
      </c>
      <c r="Q5078" s="10" t="s">
        <v>194</v>
      </c>
      <c r="R5078" s="10" t="s">
        <v>212</v>
      </c>
      <c r="S5078" s="10" t="s">
        <v>1156</v>
      </c>
    </row>
    <row r="5079">
      <c r="A5079" s="1" t="s">
        <v>6498</v>
      </c>
      <c r="B5079" s="1" t="s">
        <v>508</v>
      </c>
      <c r="C5079" s="1" t="s">
        <v>764</v>
      </c>
      <c r="D5079" s="1" t="s">
        <v>153</v>
      </c>
      <c r="E5079" s="1" t="s">
        <v>219</v>
      </c>
      <c r="F5079" s="1" t="s">
        <v>971</v>
      </c>
      <c r="G5079" s="1" t="s">
        <v>20578</v>
      </c>
      <c r="H5079" s="1" t="s">
        <v>20579</v>
      </c>
      <c r="I5079" s="4">
        <v>84.3409837962963</v>
      </c>
      <c r="J5079" s="1">
        <v>454.98</v>
      </c>
      <c r="K5079" s="1">
        <v>56.6</v>
      </c>
      <c r="M5079" s="10">
        <f t="array" ref="M5079">_xlfn.XLOOKUP(A5079,subscriptions!B5079:B10004,subscriptions!D5079:D10004)</f>
        <v>120</v>
      </c>
      <c r="N5079" s="10">
        <f t="array" ref="N5079">_xlfn.XLOOKUP(A5079,subscriptions!B5079:B10004,subscriptions!G5079:G10004)</f>
        <v>10</v>
      </c>
      <c r="O5079" s="10">
        <v>108.0</v>
      </c>
      <c r="P5079" s="10" t="str">
        <f t="array" ref="P5079">_xlfn.XLOOKUP(A5079,subscriptions!B5079:B10004,subscriptions!C5079:C10004)</f>
        <v>Residential</v>
      </c>
      <c r="Q5079" s="10" t="s">
        <v>128</v>
      </c>
      <c r="R5079" s="10" t="s">
        <v>212</v>
      </c>
      <c r="S5079" s="10" t="s">
        <v>259</v>
      </c>
    </row>
    <row r="5080">
      <c r="A5080" s="1" t="s">
        <v>6499</v>
      </c>
      <c r="B5080" s="1" t="s">
        <v>842</v>
      </c>
      <c r="C5080" s="1" t="s">
        <v>673</v>
      </c>
      <c r="D5080" s="1" t="s">
        <v>27</v>
      </c>
      <c r="E5080" s="1" t="s">
        <v>332</v>
      </c>
      <c r="F5080" s="1" t="s">
        <v>427</v>
      </c>
      <c r="G5080" s="1" t="s">
        <v>20580</v>
      </c>
      <c r="H5080" s="1" t="s">
        <v>20581</v>
      </c>
      <c r="I5080" s="4">
        <v>84.17182870370371</v>
      </c>
      <c r="J5080" s="1">
        <v>1041.01</v>
      </c>
      <c r="K5080" s="1">
        <v>223.28</v>
      </c>
      <c r="M5080" s="10">
        <f t="array" ref="M5080">_xlfn.XLOOKUP(A5080,subscriptions!B5080:B10004,subscriptions!D5080:D10004)</f>
        <v>120</v>
      </c>
      <c r="N5080" s="10">
        <f t="array" ref="N5080">_xlfn.XLOOKUP(A5080,subscriptions!B5080:B10004,subscriptions!G5080:G10004)</f>
        <v>20</v>
      </c>
      <c r="O5080" s="10">
        <v>96.0</v>
      </c>
      <c r="P5080" s="10" t="str">
        <f t="array" ref="P5080">_xlfn.XLOOKUP(A5080,subscriptions!B5080:B10004,subscriptions!C5080:C10004)</f>
        <v>Residential</v>
      </c>
      <c r="Q5080" s="10" t="s">
        <v>128</v>
      </c>
      <c r="R5080" s="10" t="s">
        <v>148</v>
      </c>
      <c r="S5080" s="10" t="s">
        <v>1082</v>
      </c>
    </row>
    <row r="5081">
      <c r="A5081" s="1" t="s">
        <v>6500</v>
      </c>
      <c r="B5081" s="1" t="s">
        <v>700</v>
      </c>
      <c r="C5081" s="1" t="s">
        <v>764</v>
      </c>
      <c r="D5081" s="1" t="s">
        <v>153</v>
      </c>
      <c r="E5081" s="1" t="s">
        <v>631</v>
      </c>
      <c r="F5081" s="1" t="s">
        <v>1084</v>
      </c>
      <c r="G5081" s="1" t="s">
        <v>20582</v>
      </c>
      <c r="H5081" s="1" t="s">
        <v>20583</v>
      </c>
      <c r="I5081" s="4">
        <v>84.41760416666666</v>
      </c>
      <c r="J5081" s="1">
        <v>890.94</v>
      </c>
      <c r="K5081" s="1">
        <v>117.02</v>
      </c>
      <c r="M5081" s="10">
        <f t="array" ref="M5081">_xlfn.XLOOKUP(A5081,subscriptions!B5081:B10004,subscriptions!D5081:D10004)</f>
        <v>120</v>
      </c>
      <c r="N5081" s="10">
        <f t="array" ref="N5081">_xlfn.XLOOKUP(A5081,subscriptions!B5081:B10004,subscriptions!G5081:G10004)</f>
        <v>0</v>
      </c>
      <c r="O5081" s="10">
        <v>120.0</v>
      </c>
      <c r="P5081" s="10" t="str">
        <f t="array" ref="P5081">_xlfn.XLOOKUP(A5081,subscriptions!B5081:B10004,subscriptions!C5081:C10004)</f>
        <v>Residential</v>
      </c>
      <c r="Q5081" s="10" t="s">
        <v>173</v>
      </c>
      <c r="R5081" s="10" t="s">
        <v>212</v>
      </c>
      <c r="S5081" s="10" t="s">
        <v>327</v>
      </c>
    </row>
    <row r="5082">
      <c r="A5082" s="1" t="s">
        <v>6501</v>
      </c>
      <c r="B5082" s="1" t="s">
        <v>1984</v>
      </c>
      <c r="C5082" s="1" t="s">
        <v>3912</v>
      </c>
      <c r="D5082" s="1" t="s">
        <v>153</v>
      </c>
      <c r="E5082" s="1" t="s">
        <v>219</v>
      </c>
      <c r="F5082" s="1" t="s">
        <v>660</v>
      </c>
      <c r="G5082" s="1" t="s">
        <v>20584</v>
      </c>
      <c r="H5082" s="1" t="s">
        <v>20585</v>
      </c>
      <c r="I5082" s="4">
        <v>84.29449074074074</v>
      </c>
      <c r="J5082" s="1">
        <v>166.77</v>
      </c>
      <c r="K5082" s="1">
        <v>36.59</v>
      </c>
      <c r="M5082" s="10">
        <f t="array" ref="M5082">_xlfn.XLOOKUP(A5082,subscriptions!B5082:B10004,subscriptions!D5082:D10004)</f>
        <v>120</v>
      </c>
      <c r="N5082" s="10">
        <f t="array" ref="N5082">_xlfn.XLOOKUP(A5082,subscriptions!B5082:B10004,subscriptions!G5082:G10004)</f>
        <v>5</v>
      </c>
      <c r="O5082" s="10">
        <v>114.0</v>
      </c>
      <c r="P5082" s="10" t="str">
        <f t="array" ref="P5082">_xlfn.XLOOKUP(A5082,subscriptions!B5082:B10004,subscriptions!C5082:C10004)</f>
        <v>Residential</v>
      </c>
      <c r="Q5082" s="10" t="s">
        <v>194</v>
      </c>
      <c r="R5082" s="10" t="s">
        <v>212</v>
      </c>
      <c r="S5082" s="10" t="s">
        <v>2075</v>
      </c>
    </row>
    <row r="5083">
      <c r="A5083" s="1" t="s">
        <v>6502</v>
      </c>
      <c r="B5083" s="1" t="s">
        <v>2279</v>
      </c>
      <c r="C5083" s="1" t="s">
        <v>1415</v>
      </c>
      <c r="D5083" s="1" t="s">
        <v>153</v>
      </c>
      <c r="E5083" s="1" t="s">
        <v>631</v>
      </c>
      <c r="F5083" s="1" t="s">
        <v>632</v>
      </c>
      <c r="G5083" s="1" t="s">
        <v>20586</v>
      </c>
      <c r="H5083" s="1" t="s">
        <v>20587</v>
      </c>
      <c r="I5083" s="4">
        <v>84.21460648148148</v>
      </c>
      <c r="J5083" s="1">
        <v>218.34</v>
      </c>
      <c r="K5083" s="1">
        <v>59.33</v>
      </c>
      <c r="M5083" s="10">
        <f t="array" ref="M5083">_xlfn.XLOOKUP(A5083,subscriptions!B5083:B10004,subscriptions!D5083:D10004)</f>
        <v>80</v>
      </c>
      <c r="N5083" s="10">
        <f t="array" ref="N5083">_xlfn.XLOOKUP(A5083,subscriptions!B5083:B10004,subscriptions!G5083:G10004)</f>
        <v>10</v>
      </c>
      <c r="O5083" s="10">
        <v>72.0</v>
      </c>
      <c r="P5083" s="10" t="str">
        <f t="array" ref="P5083">_xlfn.XLOOKUP(A5083,subscriptions!B5083:B10004,subscriptions!C5083:C10004)</f>
        <v>Roam</v>
      </c>
      <c r="Q5083" s="10" t="s">
        <v>128</v>
      </c>
      <c r="R5083" s="10" t="s">
        <v>148</v>
      </c>
      <c r="S5083" s="10" t="s">
        <v>3641</v>
      </c>
    </row>
    <row r="5084">
      <c r="A5084" s="1" t="s">
        <v>6503</v>
      </c>
      <c r="B5084" s="1" t="s">
        <v>455</v>
      </c>
      <c r="C5084" s="1" t="s">
        <v>237</v>
      </c>
      <c r="D5084" s="1" t="s">
        <v>27</v>
      </c>
      <c r="E5084" s="1" t="s">
        <v>714</v>
      </c>
      <c r="F5084" s="1" t="s">
        <v>1866</v>
      </c>
      <c r="G5084" s="1" t="s">
        <v>20588</v>
      </c>
      <c r="H5084" s="1" t="s">
        <v>20589</v>
      </c>
      <c r="I5084" s="4">
        <v>84.418125</v>
      </c>
      <c r="J5084" s="1">
        <v>2775.36</v>
      </c>
      <c r="K5084" s="1">
        <v>363.61</v>
      </c>
      <c r="M5084" s="10">
        <f t="array" ref="M5084">_xlfn.XLOOKUP(A5084,subscriptions!B5084:B10004,subscriptions!D5084:D10004)</f>
        <v>50</v>
      </c>
      <c r="N5084" s="10">
        <f t="array" ref="N5084">_xlfn.XLOOKUP(A5084,subscriptions!B5084:B10004,subscriptions!G5084:G10004)</f>
        <v>20</v>
      </c>
      <c r="O5084" s="10">
        <v>40.0</v>
      </c>
      <c r="P5084" s="10" t="str">
        <f t="array" ref="P5084">_xlfn.XLOOKUP(A5084,subscriptions!B5084:B10004,subscriptions!C5084:C10004)</f>
        <v>Mini</v>
      </c>
      <c r="Q5084" s="10" t="s">
        <v>128</v>
      </c>
      <c r="R5084" s="10" t="s">
        <v>148</v>
      </c>
      <c r="S5084" s="10" t="s">
        <v>3020</v>
      </c>
    </row>
    <row r="5085">
      <c r="A5085" s="1" t="s">
        <v>6505</v>
      </c>
      <c r="B5085" s="1" t="s">
        <v>2534</v>
      </c>
      <c r="C5085" s="1" t="s">
        <v>218</v>
      </c>
      <c r="D5085" s="1" t="s">
        <v>153</v>
      </c>
      <c r="E5085" s="1" t="s">
        <v>332</v>
      </c>
      <c r="F5085" s="1" t="s">
        <v>788</v>
      </c>
      <c r="G5085" s="1" t="s">
        <v>20590</v>
      </c>
      <c r="H5085" s="1" t="s">
        <v>20591</v>
      </c>
      <c r="I5085" s="4">
        <v>84.29682870370371</v>
      </c>
      <c r="J5085" s="1">
        <v>461.3</v>
      </c>
      <c r="K5085" s="1">
        <v>84.33</v>
      </c>
      <c r="M5085" s="10">
        <f t="array" ref="M5085">_xlfn.XLOOKUP(A5085,subscriptions!B5085:B10004,subscriptions!D5085:D10004)</f>
        <v>120</v>
      </c>
      <c r="N5085" s="10">
        <f t="array" ref="N5085">_xlfn.XLOOKUP(A5085,subscriptions!B5085:B10004,subscriptions!G5085:G10004)</f>
        <v>0</v>
      </c>
      <c r="O5085" s="10">
        <v>120.0</v>
      </c>
      <c r="P5085" s="10" t="str">
        <f t="array" ref="P5085">_xlfn.XLOOKUP(A5085,subscriptions!B5085:B10004,subscriptions!C5085:C10004)</f>
        <v>Residential</v>
      </c>
      <c r="Q5085" s="10" t="s">
        <v>173</v>
      </c>
      <c r="R5085" s="10" t="s">
        <v>212</v>
      </c>
      <c r="S5085" s="10" t="s">
        <v>373</v>
      </c>
    </row>
    <row r="5086">
      <c r="A5086" s="1" t="s">
        <v>6507</v>
      </c>
      <c r="B5086" s="1" t="s">
        <v>748</v>
      </c>
      <c r="C5086" s="1" t="s">
        <v>786</v>
      </c>
      <c r="D5086" s="1" t="s">
        <v>27</v>
      </c>
      <c r="E5086" s="1" t="s">
        <v>262</v>
      </c>
      <c r="F5086" s="1" t="s">
        <v>2985</v>
      </c>
      <c r="G5086" s="1" t="s">
        <v>20592</v>
      </c>
      <c r="H5086" s="1" t="s">
        <v>20593</v>
      </c>
      <c r="I5086" s="4">
        <v>84.33493055555556</v>
      </c>
      <c r="J5086" s="1">
        <v>375.29</v>
      </c>
      <c r="K5086" s="1">
        <v>94.93</v>
      </c>
      <c r="M5086" s="10">
        <f t="array" ref="M5086">_xlfn.XLOOKUP(A5086,subscriptions!B5086:B10004,subscriptions!D5086:D10004)</f>
        <v>250</v>
      </c>
      <c r="N5086" s="10">
        <f t="array" ref="N5086">_xlfn.XLOOKUP(A5086,subscriptions!B5086:B10004,subscriptions!G5086:G10004)</f>
        <v>5</v>
      </c>
      <c r="O5086" s="10">
        <v>237.5</v>
      </c>
      <c r="P5086" s="10" t="str">
        <f t="array" ref="P5086">_xlfn.XLOOKUP(A5086,subscriptions!B5086:B10004,subscriptions!C5086:C10004)</f>
        <v>Business</v>
      </c>
      <c r="Q5086" s="10" t="s">
        <v>194</v>
      </c>
      <c r="R5086" s="10" t="s">
        <v>129</v>
      </c>
      <c r="S5086" s="10" t="s">
        <v>643</v>
      </c>
    </row>
    <row r="5087">
      <c r="A5087" s="1" t="s">
        <v>6508</v>
      </c>
      <c r="B5087" s="1" t="s">
        <v>425</v>
      </c>
      <c r="C5087" s="1" t="s">
        <v>1347</v>
      </c>
      <c r="D5087" s="1" t="s">
        <v>153</v>
      </c>
      <c r="E5087" s="1" t="s">
        <v>239</v>
      </c>
      <c r="F5087" s="1" t="s">
        <v>2132</v>
      </c>
      <c r="G5087" s="1" t="s">
        <v>20594</v>
      </c>
      <c r="H5087" s="1" t="s">
        <v>20595</v>
      </c>
      <c r="I5087" s="4">
        <v>84.29530092592593</v>
      </c>
      <c r="J5087" s="1">
        <v>1104.53</v>
      </c>
      <c r="K5087" s="1">
        <v>185.72</v>
      </c>
      <c r="M5087" s="10">
        <f t="array" ref="M5087">_xlfn.XLOOKUP(A5087,subscriptions!B5087:B10004,subscriptions!D5087:D10004)</f>
        <v>80</v>
      </c>
      <c r="N5087" s="10">
        <f t="array" ref="N5087">_xlfn.XLOOKUP(A5087,subscriptions!B5087:B10004,subscriptions!G5087:G10004)</f>
        <v>10</v>
      </c>
      <c r="O5087" s="10">
        <v>72.0</v>
      </c>
      <c r="P5087" s="10" t="str">
        <f t="array" ref="P5087">_xlfn.XLOOKUP(A5087,subscriptions!B5087:B10004,subscriptions!C5087:C10004)</f>
        <v>Roam</v>
      </c>
      <c r="Q5087" s="10" t="s">
        <v>128</v>
      </c>
      <c r="R5087" s="10" t="s">
        <v>148</v>
      </c>
      <c r="S5087" s="10" t="s">
        <v>1026</v>
      </c>
    </row>
    <row r="5088">
      <c r="A5088" s="1" t="s">
        <v>6509</v>
      </c>
      <c r="B5088" s="1" t="s">
        <v>700</v>
      </c>
      <c r="C5088" s="1" t="s">
        <v>509</v>
      </c>
      <c r="D5088" s="1" t="s">
        <v>153</v>
      </c>
      <c r="E5088" s="1" t="s">
        <v>219</v>
      </c>
      <c r="F5088" s="1" t="s">
        <v>1010</v>
      </c>
      <c r="G5088" s="1" t="s">
        <v>20596</v>
      </c>
      <c r="H5088" s="1" t="s">
        <v>20597</v>
      </c>
      <c r="I5088" s="4">
        <v>84.33892361111111</v>
      </c>
      <c r="J5088" s="1">
        <v>2246.37</v>
      </c>
      <c r="K5088" s="1">
        <v>360.49</v>
      </c>
      <c r="M5088" s="10">
        <f t="array" ref="M5088">_xlfn.XLOOKUP(A5088,subscriptions!B5088:B10004,subscriptions!D5088:D10004)</f>
        <v>80</v>
      </c>
      <c r="N5088" s="10">
        <f t="array" ref="N5088">_xlfn.XLOOKUP(A5088,subscriptions!B5088:B10004,subscriptions!G5088:G10004)</f>
        <v>20</v>
      </c>
      <c r="O5088" s="10">
        <v>64.0</v>
      </c>
      <c r="P5088" s="10" t="str">
        <f t="array" ref="P5088">_xlfn.XLOOKUP(A5088,subscriptions!B5088:B10004,subscriptions!C5088:C10004)</f>
        <v>Roam</v>
      </c>
      <c r="Q5088" s="10" t="s">
        <v>128</v>
      </c>
      <c r="R5088" s="10" t="s">
        <v>148</v>
      </c>
      <c r="S5088" s="10" t="s">
        <v>2016</v>
      </c>
    </row>
    <row r="5089">
      <c r="A5089" s="1" t="s">
        <v>6510</v>
      </c>
      <c r="B5089" s="1" t="s">
        <v>555</v>
      </c>
      <c r="C5089" s="1" t="s">
        <v>456</v>
      </c>
      <c r="D5089" s="1" t="s">
        <v>153</v>
      </c>
      <c r="E5089" s="1" t="s">
        <v>111</v>
      </c>
      <c r="F5089" s="1" t="s">
        <v>1362</v>
      </c>
      <c r="G5089" s="1" t="s">
        <v>20598</v>
      </c>
      <c r="H5089" s="1" t="s">
        <v>20599</v>
      </c>
      <c r="I5089" s="4">
        <v>84.38359953703704</v>
      </c>
      <c r="J5089" s="1">
        <v>145.92</v>
      </c>
      <c r="K5089" s="1">
        <v>40.73</v>
      </c>
      <c r="M5089" s="10">
        <f t="array" ref="M5089">_xlfn.XLOOKUP(A5089,subscriptions!B5089:B10004,subscriptions!D5089:D10004)</f>
        <v>50</v>
      </c>
      <c r="N5089" s="10">
        <f t="array" ref="N5089">_xlfn.XLOOKUP(A5089,subscriptions!B5089:B10004,subscriptions!G5089:G10004)</f>
        <v>0</v>
      </c>
      <c r="O5089" s="10">
        <v>50.0</v>
      </c>
      <c r="P5089" s="10" t="str">
        <f t="array" ref="P5089">_xlfn.XLOOKUP(A5089,subscriptions!B5089:B10004,subscriptions!C5089:C10004)</f>
        <v>Mini</v>
      </c>
      <c r="Q5089" s="10" t="s">
        <v>173</v>
      </c>
      <c r="R5089" s="10" t="s">
        <v>148</v>
      </c>
      <c r="S5089" s="10" t="s">
        <v>882</v>
      </c>
    </row>
    <row r="5090">
      <c r="A5090" s="1" t="s">
        <v>6511</v>
      </c>
      <c r="B5090" s="1" t="s">
        <v>899</v>
      </c>
      <c r="C5090" s="1" t="s">
        <v>509</v>
      </c>
      <c r="D5090" s="1" t="s">
        <v>27</v>
      </c>
      <c r="E5090" s="1" t="s">
        <v>219</v>
      </c>
      <c r="F5090" s="1" t="s">
        <v>4220</v>
      </c>
      <c r="G5090" s="1" t="s">
        <v>20600</v>
      </c>
      <c r="H5090" s="1" t="s">
        <v>20601</v>
      </c>
      <c r="I5090" s="4">
        <v>84.41819444444444</v>
      </c>
      <c r="J5090" s="1">
        <v>1339.89</v>
      </c>
      <c r="K5090" s="1">
        <v>154.39</v>
      </c>
      <c r="M5090" s="10">
        <f t="array" ref="M5090">_xlfn.XLOOKUP(A5090,subscriptions!B5090:B10004,subscriptions!D5090:D10004)</f>
        <v>120</v>
      </c>
      <c r="N5090" s="10">
        <f t="array" ref="N5090">_xlfn.XLOOKUP(A5090,subscriptions!B5090:B10004,subscriptions!G5090:G10004)</f>
        <v>5</v>
      </c>
      <c r="O5090" s="10">
        <v>114.0</v>
      </c>
      <c r="P5090" s="10" t="str">
        <f t="array" ref="P5090">_xlfn.XLOOKUP(A5090,subscriptions!B5090:B10004,subscriptions!C5090:C10004)</f>
        <v>Residential</v>
      </c>
      <c r="Q5090" s="10" t="s">
        <v>194</v>
      </c>
      <c r="R5090" s="10" t="s">
        <v>212</v>
      </c>
      <c r="S5090" s="10" t="s">
        <v>3020</v>
      </c>
    </row>
    <row r="5091">
      <c r="A5091" s="1" t="s">
        <v>6512</v>
      </c>
      <c r="B5091" s="1" t="s">
        <v>870</v>
      </c>
      <c r="C5091" s="1" t="s">
        <v>391</v>
      </c>
      <c r="D5091" s="1" t="s">
        <v>153</v>
      </c>
      <c r="E5091" s="1" t="s">
        <v>280</v>
      </c>
      <c r="F5091" s="1" t="s">
        <v>1446</v>
      </c>
      <c r="G5091" s="1" t="s">
        <v>20602</v>
      </c>
      <c r="H5091" s="1" t="s">
        <v>20603</v>
      </c>
      <c r="I5091" s="4">
        <v>84.25726851851852</v>
      </c>
      <c r="J5091" s="1">
        <v>240.4</v>
      </c>
      <c r="K5091" s="1">
        <v>58.04</v>
      </c>
      <c r="M5091" s="10">
        <f t="array" ref="M5091">_xlfn.XLOOKUP(A5091,subscriptions!B5091:B10004,subscriptions!D5091:D10004)</f>
        <v>120</v>
      </c>
      <c r="N5091" s="10">
        <f t="array" ref="N5091">_xlfn.XLOOKUP(A5091,subscriptions!B5091:B10004,subscriptions!G5091:G10004)</f>
        <v>10</v>
      </c>
      <c r="O5091" s="10">
        <v>108.0</v>
      </c>
      <c r="P5091" s="10" t="str">
        <f t="array" ref="P5091">_xlfn.XLOOKUP(A5091,subscriptions!B5091:B10004,subscriptions!C5091:C10004)</f>
        <v>Residential</v>
      </c>
      <c r="Q5091" s="10" t="s">
        <v>128</v>
      </c>
      <c r="R5091" s="10" t="s">
        <v>212</v>
      </c>
      <c r="S5091" s="10" t="s">
        <v>175</v>
      </c>
    </row>
    <row r="5092">
      <c r="A5092" s="1" t="s">
        <v>6513</v>
      </c>
      <c r="B5092" s="1" t="s">
        <v>4627</v>
      </c>
      <c r="C5092" s="1" t="s">
        <v>509</v>
      </c>
      <c r="D5092" s="1" t="s">
        <v>27</v>
      </c>
      <c r="E5092" s="1" t="s">
        <v>28</v>
      </c>
      <c r="F5092" s="1" t="s">
        <v>801</v>
      </c>
      <c r="G5092" s="1" t="s">
        <v>20604</v>
      </c>
      <c r="H5092" s="1" t="s">
        <v>20605</v>
      </c>
      <c r="I5092" s="4">
        <v>84.3370949074074</v>
      </c>
      <c r="J5092" s="1">
        <v>105.71</v>
      </c>
      <c r="K5092" s="1">
        <v>33.39</v>
      </c>
      <c r="M5092" s="10">
        <f t="array" ref="M5092">_xlfn.XLOOKUP(A5092,subscriptions!B5092:B10004,subscriptions!D5092:D10004)</f>
        <v>120</v>
      </c>
      <c r="N5092" s="10">
        <f t="array" ref="N5092">_xlfn.XLOOKUP(A5092,subscriptions!B5092:B10004,subscriptions!G5092:G10004)</f>
        <v>20</v>
      </c>
      <c r="O5092" s="10">
        <v>96.0</v>
      </c>
      <c r="P5092" s="10" t="str">
        <f t="array" ref="P5092">_xlfn.XLOOKUP(A5092,subscriptions!B5092:B10004,subscriptions!C5092:C10004)</f>
        <v>Residential</v>
      </c>
      <c r="Q5092" s="10" t="s">
        <v>128</v>
      </c>
      <c r="R5092" s="10" t="s">
        <v>148</v>
      </c>
      <c r="S5092" s="10" t="s">
        <v>968</v>
      </c>
    </row>
    <row r="5093">
      <c r="A5093" s="1" t="s">
        <v>6514</v>
      </c>
      <c r="B5093" s="1" t="s">
        <v>1444</v>
      </c>
      <c r="C5093" s="1" t="s">
        <v>786</v>
      </c>
      <c r="D5093" s="1" t="s">
        <v>27</v>
      </c>
      <c r="E5093" s="1" t="s">
        <v>219</v>
      </c>
      <c r="F5093" s="1" t="s">
        <v>660</v>
      </c>
      <c r="G5093" s="1" t="s">
        <v>20606</v>
      </c>
      <c r="H5093" s="1" t="s">
        <v>20607</v>
      </c>
      <c r="I5093" s="4">
        <v>84.42019675925926</v>
      </c>
      <c r="J5093" s="1">
        <v>131.28</v>
      </c>
      <c r="K5093" s="1">
        <v>17.19</v>
      </c>
      <c r="M5093" s="10">
        <f t="array" ref="M5093">_xlfn.XLOOKUP(A5093,subscriptions!B5093:B10004,subscriptions!D5093:D10004)</f>
        <v>120</v>
      </c>
      <c r="N5093" s="10">
        <f t="array" ref="N5093">_xlfn.XLOOKUP(A5093,subscriptions!B5093:B10004,subscriptions!G5093:G10004)</f>
        <v>0</v>
      </c>
      <c r="O5093" s="10">
        <v>120.0</v>
      </c>
      <c r="P5093" s="10" t="str">
        <f t="array" ref="P5093">_xlfn.XLOOKUP(A5093,subscriptions!B5093:B10004,subscriptions!C5093:C10004)</f>
        <v>Residential</v>
      </c>
      <c r="Q5093" s="10" t="s">
        <v>173</v>
      </c>
      <c r="R5093" s="10" t="s">
        <v>212</v>
      </c>
      <c r="S5093" s="10" t="s">
        <v>940</v>
      </c>
    </row>
    <row r="5094">
      <c r="A5094" s="1" t="s">
        <v>6515</v>
      </c>
      <c r="B5094" s="1" t="s">
        <v>1173</v>
      </c>
      <c r="C5094" s="1" t="s">
        <v>750</v>
      </c>
      <c r="D5094" s="1" t="s">
        <v>27</v>
      </c>
      <c r="E5094" s="1" t="s">
        <v>111</v>
      </c>
      <c r="F5094" s="1" t="s">
        <v>1362</v>
      </c>
      <c r="G5094" s="1" t="s">
        <v>20608</v>
      </c>
      <c r="H5094" s="1" t="s">
        <v>20609</v>
      </c>
      <c r="I5094" s="4">
        <v>84.29932870370371</v>
      </c>
      <c r="J5094" s="1">
        <v>2745.13</v>
      </c>
      <c r="K5094" s="1">
        <v>238.52</v>
      </c>
      <c r="M5094" s="10">
        <f t="array" ref="M5094">_xlfn.XLOOKUP(A5094,subscriptions!B5094:B10004,subscriptions!D5094:D10004)</f>
        <v>120</v>
      </c>
      <c r="N5094" s="10">
        <f t="array" ref="N5094">_xlfn.XLOOKUP(A5094,subscriptions!B5094:B10004,subscriptions!G5094:G10004)</f>
        <v>5</v>
      </c>
      <c r="O5094" s="10">
        <v>114.0</v>
      </c>
      <c r="P5094" s="10" t="str">
        <f t="array" ref="P5094">_xlfn.XLOOKUP(A5094,subscriptions!B5094:B10004,subscriptions!C5094:C10004)</f>
        <v>Residential</v>
      </c>
      <c r="Q5094" s="10" t="s">
        <v>194</v>
      </c>
      <c r="R5094" s="10" t="s">
        <v>212</v>
      </c>
      <c r="S5094" s="10" t="s">
        <v>522</v>
      </c>
    </row>
    <row r="5095">
      <c r="A5095" s="1" t="s">
        <v>6516</v>
      </c>
      <c r="B5095" s="1" t="s">
        <v>523</v>
      </c>
      <c r="C5095" s="1" t="s">
        <v>1507</v>
      </c>
      <c r="D5095" s="1" t="s">
        <v>27</v>
      </c>
      <c r="E5095" s="1" t="s">
        <v>219</v>
      </c>
      <c r="F5095" s="1" t="s">
        <v>1010</v>
      </c>
      <c r="G5095" s="1" t="s">
        <v>20610</v>
      </c>
      <c r="H5095" s="1" t="s">
        <v>20611</v>
      </c>
      <c r="I5095" s="4">
        <v>84.38135416666667</v>
      </c>
      <c r="J5095" s="1">
        <v>238.3</v>
      </c>
      <c r="K5095" s="1">
        <v>59.4</v>
      </c>
      <c r="M5095" s="10">
        <f t="array" ref="M5095">_xlfn.XLOOKUP(A5095,subscriptions!B5095:B10004,subscriptions!D5095:D10004)</f>
        <v>120</v>
      </c>
      <c r="N5095" s="10">
        <f t="array" ref="N5095">_xlfn.XLOOKUP(A5095,subscriptions!B5095:B10004,subscriptions!G5095:G10004)</f>
        <v>10</v>
      </c>
      <c r="O5095" s="10">
        <v>108.0</v>
      </c>
      <c r="P5095" s="10" t="str">
        <f t="array" ref="P5095">_xlfn.XLOOKUP(A5095,subscriptions!B5095:B10004,subscriptions!C5095:C10004)</f>
        <v>Residential</v>
      </c>
      <c r="Q5095" s="10" t="s">
        <v>128</v>
      </c>
      <c r="R5095" s="10" t="s">
        <v>212</v>
      </c>
      <c r="S5095" s="10" t="s">
        <v>1789</v>
      </c>
    </row>
    <row r="5096">
      <c r="A5096" s="1" t="s">
        <v>6517</v>
      </c>
      <c r="B5096" s="1" t="s">
        <v>1984</v>
      </c>
      <c r="C5096" s="1" t="s">
        <v>426</v>
      </c>
      <c r="D5096" s="1" t="s">
        <v>153</v>
      </c>
      <c r="E5096" s="1" t="s">
        <v>714</v>
      </c>
      <c r="F5096" s="1" t="s">
        <v>3419</v>
      </c>
      <c r="G5096" s="1" t="s">
        <v>20612</v>
      </c>
      <c r="H5096" s="1" t="s">
        <v>20613</v>
      </c>
      <c r="I5096" s="4">
        <v>84.41894675925926</v>
      </c>
      <c r="J5096" s="1">
        <v>119.3</v>
      </c>
      <c r="K5096" s="1">
        <v>42.69</v>
      </c>
      <c r="M5096" s="10">
        <f t="array" ref="M5096">_xlfn.XLOOKUP(A5096,subscriptions!B5096:B10004,subscriptions!D5096:D10004)</f>
        <v>120</v>
      </c>
      <c r="N5096" s="10">
        <f t="array" ref="N5096">_xlfn.XLOOKUP(A5096,subscriptions!B5096:B10004,subscriptions!G5096:G10004)</f>
        <v>20</v>
      </c>
      <c r="O5096" s="10">
        <v>96.0</v>
      </c>
      <c r="P5096" s="10" t="str">
        <f t="array" ref="P5096">_xlfn.XLOOKUP(A5096,subscriptions!B5096:B10004,subscriptions!C5096:C10004)</f>
        <v>Residential</v>
      </c>
      <c r="Q5096" s="10" t="s">
        <v>128</v>
      </c>
      <c r="R5096" s="10" t="s">
        <v>148</v>
      </c>
      <c r="S5096" s="10" t="s">
        <v>1822</v>
      </c>
    </row>
    <row r="5097">
      <c r="A5097" s="1" t="s">
        <v>6520</v>
      </c>
      <c r="B5097" s="1" t="s">
        <v>2096</v>
      </c>
      <c r="C5097" s="1" t="s">
        <v>261</v>
      </c>
      <c r="D5097" s="1" t="s">
        <v>27</v>
      </c>
      <c r="E5097" s="1" t="s">
        <v>280</v>
      </c>
      <c r="F5097" s="1" t="s">
        <v>1665</v>
      </c>
      <c r="G5097" s="1" t="s">
        <v>20614</v>
      </c>
      <c r="H5097" s="1" t="s">
        <v>20615</v>
      </c>
      <c r="I5097" s="4">
        <v>84.25565972222222</v>
      </c>
      <c r="J5097" s="1">
        <v>914.11</v>
      </c>
      <c r="K5097" s="1">
        <v>196.16</v>
      </c>
      <c r="M5097" s="10">
        <f t="array" ref="M5097">_xlfn.XLOOKUP(A5097,subscriptions!B5097:B10004,subscriptions!D5097:D10004)</f>
        <v>80</v>
      </c>
      <c r="N5097" s="10">
        <f t="array" ref="N5097">_xlfn.XLOOKUP(A5097,subscriptions!B5097:B10004,subscriptions!G5097:G10004)</f>
        <v>0</v>
      </c>
      <c r="O5097" s="10">
        <v>80.0</v>
      </c>
      <c r="P5097" s="10" t="str">
        <f t="array" ref="P5097">_xlfn.XLOOKUP(A5097,subscriptions!B5097:B10004,subscriptions!C5097:C10004)</f>
        <v>Roam</v>
      </c>
      <c r="Q5097" s="10" t="s">
        <v>173</v>
      </c>
      <c r="R5097" s="10" t="s">
        <v>148</v>
      </c>
      <c r="S5097" s="10" t="s">
        <v>1156</v>
      </c>
    </row>
    <row r="5098">
      <c r="A5098" s="1" t="s">
        <v>6521</v>
      </c>
      <c r="B5098" s="1" t="s">
        <v>426</v>
      </c>
      <c r="C5098" s="1" t="s">
        <v>764</v>
      </c>
      <c r="D5098" s="1" t="s">
        <v>153</v>
      </c>
      <c r="E5098" s="1" t="s">
        <v>280</v>
      </c>
      <c r="F5098" s="1" t="s">
        <v>873</v>
      </c>
      <c r="G5098" s="1" t="s">
        <v>20616</v>
      </c>
      <c r="H5098" s="1" t="s">
        <v>20617</v>
      </c>
      <c r="I5098" s="4">
        <v>84.25377314814814</v>
      </c>
      <c r="J5098" s="1">
        <v>2836.79</v>
      </c>
      <c r="K5098" s="1">
        <v>487.55</v>
      </c>
      <c r="M5098" s="10">
        <f t="array" ref="M5098">_xlfn.XLOOKUP(A5098,subscriptions!B5098:B10004,subscriptions!D5098:D10004)</f>
        <v>80</v>
      </c>
      <c r="N5098" s="10">
        <f t="array" ref="N5098">_xlfn.XLOOKUP(A5098,subscriptions!B5098:B10004,subscriptions!G5098:G10004)</f>
        <v>5</v>
      </c>
      <c r="O5098" s="10">
        <v>76.0</v>
      </c>
      <c r="P5098" s="10" t="str">
        <f t="array" ref="P5098">_xlfn.XLOOKUP(A5098,subscriptions!B5098:B10004,subscriptions!C5098:C10004)</f>
        <v>Roam</v>
      </c>
      <c r="Q5098" s="10" t="s">
        <v>194</v>
      </c>
      <c r="R5098" s="10" t="s">
        <v>148</v>
      </c>
      <c r="S5098" s="10" t="s">
        <v>1832</v>
      </c>
    </row>
    <row r="5099">
      <c r="A5099" s="1" t="s">
        <v>6522</v>
      </c>
      <c r="B5099" s="1" t="s">
        <v>969</v>
      </c>
      <c r="C5099" s="1" t="s">
        <v>1388</v>
      </c>
      <c r="D5099" s="1" t="s">
        <v>27</v>
      </c>
      <c r="E5099" s="1" t="s">
        <v>239</v>
      </c>
      <c r="F5099" s="1" t="s">
        <v>2076</v>
      </c>
      <c r="G5099" s="1" t="s">
        <v>20618</v>
      </c>
      <c r="H5099" s="1" t="s">
        <v>20619</v>
      </c>
      <c r="I5099" s="4">
        <v>84.37729166666666</v>
      </c>
      <c r="J5099" s="1">
        <v>506.55</v>
      </c>
      <c r="K5099" s="1">
        <v>56.74</v>
      </c>
      <c r="M5099" s="10">
        <f t="array" ref="M5099">_xlfn.XLOOKUP(A5099,subscriptions!B5099:B10004,subscriptions!D5099:D10004)</f>
        <v>120</v>
      </c>
      <c r="N5099" s="10">
        <f t="array" ref="N5099">_xlfn.XLOOKUP(A5099,subscriptions!B5099:B10004,subscriptions!G5099:G10004)</f>
        <v>10</v>
      </c>
      <c r="O5099" s="10">
        <v>108.0</v>
      </c>
      <c r="P5099" s="10" t="str">
        <f t="array" ref="P5099">_xlfn.XLOOKUP(A5099,subscriptions!B5099:B10004,subscriptions!C5099:C10004)</f>
        <v>Residential</v>
      </c>
      <c r="Q5099" s="10" t="s">
        <v>128</v>
      </c>
      <c r="R5099" s="10" t="s">
        <v>212</v>
      </c>
      <c r="S5099" s="10" t="s">
        <v>1360</v>
      </c>
    </row>
    <row r="5100">
      <c r="A5100" s="1" t="s">
        <v>6523</v>
      </c>
      <c r="B5100" s="1" t="s">
        <v>1844</v>
      </c>
      <c r="C5100" s="1" t="s">
        <v>261</v>
      </c>
      <c r="D5100" s="1" t="s">
        <v>153</v>
      </c>
      <c r="E5100" s="1" t="s">
        <v>280</v>
      </c>
      <c r="F5100" s="1" t="s">
        <v>1446</v>
      </c>
      <c r="G5100" s="1" t="s">
        <v>20620</v>
      </c>
      <c r="H5100" s="1" t="s">
        <v>20621</v>
      </c>
      <c r="I5100" s="4">
        <v>84.37998842592593</v>
      </c>
      <c r="J5100" s="1">
        <v>871.53</v>
      </c>
      <c r="K5100" s="1">
        <v>193.02</v>
      </c>
      <c r="M5100" s="10">
        <f t="array" ref="M5100">_xlfn.XLOOKUP(A5100,subscriptions!B5100:B10004,subscriptions!D5100:D10004)</f>
        <v>250</v>
      </c>
      <c r="N5100" s="10">
        <f t="array" ref="N5100">_xlfn.XLOOKUP(A5100,subscriptions!B5100:B10004,subscriptions!G5100:G10004)</f>
        <v>20</v>
      </c>
      <c r="O5100" s="10">
        <v>200.0</v>
      </c>
      <c r="P5100" s="10" t="str">
        <f t="array" ref="P5100">_xlfn.XLOOKUP(A5100,subscriptions!B5100:B10004,subscriptions!C5100:C10004)</f>
        <v>Business</v>
      </c>
      <c r="Q5100" s="10" t="s">
        <v>128</v>
      </c>
      <c r="R5100" s="10" t="s">
        <v>129</v>
      </c>
      <c r="S5100" s="10" t="s">
        <v>698</v>
      </c>
    </row>
    <row r="5101">
      <c r="A5101" s="1" t="s">
        <v>6524</v>
      </c>
      <c r="B5101" s="1" t="s">
        <v>278</v>
      </c>
      <c r="C5101" s="1" t="s">
        <v>764</v>
      </c>
      <c r="D5101" s="1" t="s">
        <v>27</v>
      </c>
      <c r="E5101" s="1" t="s">
        <v>179</v>
      </c>
      <c r="F5101" s="1" t="s">
        <v>1760</v>
      </c>
      <c r="G5101" s="1" t="s">
        <v>20622</v>
      </c>
      <c r="H5101" s="1" t="s">
        <v>20623</v>
      </c>
      <c r="I5101" s="4">
        <v>84.17087962962962</v>
      </c>
      <c r="J5101" s="1">
        <v>111.11</v>
      </c>
      <c r="K5101" s="1">
        <v>40.99</v>
      </c>
      <c r="L5101" s="1">
        <v>100.0</v>
      </c>
      <c r="M5101" s="10">
        <f t="array" ref="M5101">_xlfn.XLOOKUP(A5101,subscriptions!B5101:B10004,subscriptions!D5101:D10004)</f>
        <v>80</v>
      </c>
      <c r="N5101" s="10">
        <f t="array" ref="N5101">_xlfn.XLOOKUP(A5101,subscriptions!B5101:B10004,subscriptions!G5101:G10004)</f>
        <v>0</v>
      </c>
      <c r="O5101" s="10">
        <v>80.0</v>
      </c>
      <c r="P5101" s="10" t="str">
        <f t="array" ref="P5101">_xlfn.XLOOKUP(A5101,subscriptions!B5101:B10004,subscriptions!C5101:C10004)</f>
        <v>Roam</v>
      </c>
      <c r="Q5101" s="10" t="s">
        <v>173</v>
      </c>
      <c r="R5101" s="10" t="s">
        <v>148</v>
      </c>
      <c r="S5101" s="10" t="s">
        <v>310</v>
      </c>
    </row>
    <row r="5102">
      <c r="A5102" s="1" t="s">
        <v>6525</v>
      </c>
      <c r="B5102" s="1" t="s">
        <v>870</v>
      </c>
      <c r="C5102" s="1" t="s">
        <v>1388</v>
      </c>
      <c r="D5102" s="1" t="s">
        <v>153</v>
      </c>
      <c r="E5102" s="1" t="s">
        <v>219</v>
      </c>
      <c r="F5102" s="1" t="s">
        <v>660</v>
      </c>
      <c r="G5102" s="1" t="s">
        <v>20624</v>
      </c>
      <c r="H5102" s="1" t="s">
        <v>20625</v>
      </c>
      <c r="I5102" s="4">
        <v>84.37576388888888</v>
      </c>
      <c r="J5102" s="1">
        <v>944.24</v>
      </c>
      <c r="K5102" s="1">
        <v>102.59</v>
      </c>
      <c r="M5102" s="10">
        <f t="array" ref="M5102">_xlfn.XLOOKUP(A5102,subscriptions!B5102:B10004,subscriptions!D5102:D10004)</f>
        <v>50</v>
      </c>
      <c r="N5102" s="10">
        <f t="array" ref="N5102">_xlfn.XLOOKUP(A5102,subscriptions!B5102:B10004,subscriptions!G5102:G10004)</f>
        <v>5</v>
      </c>
      <c r="O5102" s="10">
        <v>47.5</v>
      </c>
      <c r="P5102" s="10" t="str">
        <f t="array" ref="P5102">_xlfn.XLOOKUP(A5102,subscriptions!B5102:B10004,subscriptions!C5102:C10004)</f>
        <v>Mini</v>
      </c>
      <c r="Q5102" s="10" t="s">
        <v>194</v>
      </c>
      <c r="R5102" s="10" t="s">
        <v>148</v>
      </c>
      <c r="S5102" s="10" t="s">
        <v>1442</v>
      </c>
    </row>
    <row r="5103">
      <c r="A5103" s="1" t="s">
        <v>6526</v>
      </c>
      <c r="B5103" s="1" t="s">
        <v>941</v>
      </c>
      <c r="C5103" s="1" t="s">
        <v>1100</v>
      </c>
      <c r="D5103" s="1" t="s">
        <v>27</v>
      </c>
      <c r="E5103" s="1" t="s">
        <v>111</v>
      </c>
      <c r="F5103" s="1" t="s">
        <v>1263</v>
      </c>
      <c r="G5103" s="1" t="s">
        <v>20626</v>
      </c>
      <c r="H5103" s="1" t="s">
        <v>20627</v>
      </c>
      <c r="I5103" s="4">
        <v>84.37811342592593</v>
      </c>
      <c r="J5103" s="1">
        <v>1342.75</v>
      </c>
      <c r="K5103" s="1">
        <v>150.35</v>
      </c>
      <c r="M5103" s="10">
        <f t="array" ref="M5103">_xlfn.XLOOKUP(A5103,subscriptions!B5103:B10004,subscriptions!D5103:D10004)</f>
        <v>120</v>
      </c>
      <c r="N5103" s="10">
        <f t="array" ref="N5103">_xlfn.XLOOKUP(A5103,subscriptions!B5103:B10004,subscriptions!G5103:G10004)</f>
        <v>10</v>
      </c>
      <c r="O5103" s="10">
        <v>108.0</v>
      </c>
      <c r="P5103" s="10" t="str">
        <f t="array" ref="P5103">_xlfn.XLOOKUP(A5103,subscriptions!B5103:B10004,subscriptions!C5103:C10004)</f>
        <v>Residential</v>
      </c>
      <c r="Q5103" s="10" t="s">
        <v>128</v>
      </c>
      <c r="R5103" s="10" t="s">
        <v>212</v>
      </c>
      <c r="S5103" s="10" t="s">
        <v>1302</v>
      </c>
    </row>
    <row r="5104">
      <c r="A5104" s="1" t="s">
        <v>6527</v>
      </c>
      <c r="B5104" s="1" t="s">
        <v>1506</v>
      </c>
      <c r="C5104" s="1" t="s">
        <v>658</v>
      </c>
      <c r="D5104" s="1" t="s">
        <v>27</v>
      </c>
      <c r="E5104" s="1" t="s">
        <v>111</v>
      </c>
      <c r="F5104" s="1" t="s">
        <v>154</v>
      </c>
      <c r="G5104" s="1" t="s">
        <v>20628</v>
      </c>
      <c r="H5104" s="1" t="s">
        <v>20629</v>
      </c>
      <c r="I5104" s="4">
        <v>84.33542824074074</v>
      </c>
      <c r="J5104" s="1">
        <v>1319.12</v>
      </c>
      <c r="K5104" s="1">
        <v>329.85</v>
      </c>
      <c r="M5104" s="10">
        <f t="array" ref="M5104">_xlfn.XLOOKUP(A5104,subscriptions!B5104:B10004,subscriptions!D5104:D10004)</f>
        <v>120</v>
      </c>
      <c r="N5104" s="10">
        <f t="array" ref="N5104">_xlfn.XLOOKUP(A5104,subscriptions!B5104:B10004,subscriptions!G5104:G10004)</f>
        <v>20</v>
      </c>
      <c r="O5104" s="10">
        <v>96.0</v>
      </c>
      <c r="P5104" s="10" t="str">
        <f t="array" ref="P5104">_xlfn.XLOOKUP(A5104,subscriptions!B5104:B10004,subscriptions!C5104:C10004)</f>
        <v>Residential</v>
      </c>
      <c r="Q5104" s="10" t="s">
        <v>128</v>
      </c>
      <c r="R5104" s="10" t="s">
        <v>148</v>
      </c>
      <c r="S5104" s="10" t="s">
        <v>571</v>
      </c>
    </row>
    <row r="5105">
      <c r="A5105" s="1" t="s">
        <v>6528</v>
      </c>
      <c r="B5105" s="1" t="s">
        <v>4627</v>
      </c>
      <c r="C5105" s="1" t="s">
        <v>524</v>
      </c>
      <c r="D5105" s="1" t="s">
        <v>27</v>
      </c>
      <c r="E5105" s="1" t="s">
        <v>332</v>
      </c>
      <c r="F5105" s="1" t="s">
        <v>333</v>
      </c>
      <c r="G5105" s="1" t="s">
        <v>20630</v>
      </c>
      <c r="H5105" s="1" t="s">
        <v>20631</v>
      </c>
      <c r="I5105" s="4">
        <v>84.38358796296296</v>
      </c>
      <c r="J5105" s="1">
        <v>656.16</v>
      </c>
      <c r="K5105" s="1">
        <v>177.55</v>
      </c>
      <c r="M5105" s="10">
        <f t="array" ref="M5105">_xlfn.XLOOKUP(A5105,subscriptions!B5105:B10004,subscriptions!D5105:D10004)</f>
        <v>250</v>
      </c>
      <c r="N5105" s="10">
        <f t="array" ref="N5105">_xlfn.XLOOKUP(A5105,subscriptions!B5105:B10004,subscriptions!G5105:G10004)</f>
        <v>0</v>
      </c>
      <c r="O5105" s="10">
        <v>250.0</v>
      </c>
      <c r="P5105" s="10" t="str">
        <f t="array" ref="P5105">_xlfn.XLOOKUP(A5105,subscriptions!B5105:B10004,subscriptions!C5105:C10004)</f>
        <v>Business</v>
      </c>
      <c r="Q5105" s="10" t="s">
        <v>173</v>
      </c>
      <c r="R5105" s="10" t="s">
        <v>129</v>
      </c>
      <c r="S5105" s="10" t="s">
        <v>882</v>
      </c>
    </row>
    <row r="5106">
      <c r="A5106" s="1" t="s">
        <v>6529</v>
      </c>
      <c r="B5106" s="1" t="s">
        <v>329</v>
      </c>
      <c r="C5106" s="1" t="s">
        <v>492</v>
      </c>
      <c r="D5106" s="1" t="s">
        <v>27</v>
      </c>
      <c r="E5106" s="1" t="s">
        <v>179</v>
      </c>
      <c r="F5106" s="1" t="s">
        <v>1045</v>
      </c>
      <c r="G5106" s="1" t="s">
        <v>20632</v>
      </c>
      <c r="H5106" s="1" t="s">
        <v>20633</v>
      </c>
      <c r="I5106" s="4">
        <v>84.25638888888889</v>
      </c>
      <c r="J5106" s="1">
        <v>618.67</v>
      </c>
      <c r="K5106" s="1">
        <v>157.16</v>
      </c>
      <c r="L5106" s="1">
        <v>100.0</v>
      </c>
      <c r="M5106" s="10">
        <f t="array" ref="M5106">_xlfn.XLOOKUP(A5106,subscriptions!B5106:B10004,subscriptions!D5106:D10004)</f>
        <v>120</v>
      </c>
      <c r="N5106" s="10">
        <f t="array" ref="N5106">_xlfn.XLOOKUP(A5106,subscriptions!B5106:B10004,subscriptions!G5106:G10004)</f>
        <v>5</v>
      </c>
      <c r="O5106" s="10">
        <v>114.0</v>
      </c>
      <c r="P5106" s="10" t="str">
        <f t="array" ref="P5106">_xlfn.XLOOKUP(A5106,subscriptions!B5106:B10004,subscriptions!C5106:C10004)</f>
        <v>Residential</v>
      </c>
      <c r="Q5106" s="10" t="s">
        <v>194</v>
      </c>
      <c r="R5106" s="10" t="s">
        <v>212</v>
      </c>
      <c r="S5106" s="10" t="s">
        <v>130</v>
      </c>
    </row>
    <row r="5107">
      <c r="A5107" s="1" t="s">
        <v>6532</v>
      </c>
      <c r="B5107" s="1" t="s">
        <v>1157</v>
      </c>
      <c r="C5107" s="1" t="s">
        <v>1876</v>
      </c>
      <c r="D5107" s="1" t="s">
        <v>27</v>
      </c>
      <c r="E5107" s="1" t="s">
        <v>179</v>
      </c>
      <c r="F5107" s="1" t="s">
        <v>773</v>
      </c>
      <c r="G5107" s="1" t="s">
        <v>20634</v>
      </c>
      <c r="H5107" s="1" t="s">
        <v>20635</v>
      </c>
      <c r="I5107" s="4">
        <v>84.37733796296297</v>
      </c>
      <c r="J5107" s="1">
        <v>219.12</v>
      </c>
      <c r="K5107" s="1">
        <v>35.12</v>
      </c>
      <c r="L5107" s="1">
        <v>100.0</v>
      </c>
      <c r="M5107" s="10">
        <f t="array" ref="M5107">_xlfn.XLOOKUP(A5107,subscriptions!B5107:B10004,subscriptions!D5107:D10004)</f>
        <v>120</v>
      </c>
      <c r="N5107" s="10">
        <f t="array" ref="N5107">_xlfn.XLOOKUP(A5107,subscriptions!B5107:B10004,subscriptions!G5107:G10004)</f>
        <v>10</v>
      </c>
      <c r="O5107" s="10">
        <v>108.0</v>
      </c>
      <c r="P5107" s="10" t="str">
        <f t="array" ref="P5107">_xlfn.XLOOKUP(A5107,subscriptions!B5107:B10004,subscriptions!C5107:C10004)</f>
        <v>Residential</v>
      </c>
      <c r="Q5107" s="10" t="s">
        <v>128</v>
      </c>
      <c r="R5107" s="10" t="s">
        <v>212</v>
      </c>
      <c r="S5107" s="10" t="s">
        <v>1360</v>
      </c>
    </row>
    <row r="5108">
      <c r="A5108" s="1" t="s">
        <v>6533</v>
      </c>
      <c r="B5108" s="1" t="s">
        <v>109</v>
      </c>
      <c r="C5108" s="1" t="s">
        <v>473</v>
      </c>
      <c r="D5108" s="1" t="s">
        <v>27</v>
      </c>
      <c r="E5108" s="1" t="s">
        <v>111</v>
      </c>
      <c r="F5108" s="1" t="s">
        <v>1906</v>
      </c>
      <c r="G5108" s="1" t="s">
        <v>20636</v>
      </c>
      <c r="H5108" s="1" t="s">
        <v>20637</v>
      </c>
      <c r="I5108" s="4">
        <v>84.1739236111111</v>
      </c>
      <c r="J5108" s="1">
        <v>735.45</v>
      </c>
      <c r="K5108" s="1">
        <v>166.77</v>
      </c>
      <c r="M5108" s="10">
        <f t="array" ref="M5108">_xlfn.XLOOKUP(A5108,subscriptions!B5108:B10004,subscriptions!D5108:D10004)</f>
        <v>50</v>
      </c>
      <c r="N5108" s="10">
        <f t="array" ref="N5108">_xlfn.XLOOKUP(A5108,subscriptions!B5108:B10004,subscriptions!G5108:G10004)</f>
        <v>20</v>
      </c>
      <c r="O5108" s="10">
        <v>40.0</v>
      </c>
      <c r="P5108" s="10" t="str">
        <f t="array" ref="P5108">_xlfn.XLOOKUP(A5108,subscriptions!B5108:B10004,subscriptions!C5108:C10004)</f>
        <v>Mini</v>
      </c>
      <c r="Q5108" s="10" t="s">
        <v>128</v>
      </c>
      <c r="R5108" s="10" t="s">
        <v>148</v>
      </c>
      <c r="S5108" s="10" t="s">
        <v>3087</v>
      </c>
    </row>
    <row r="5109">
      <c r="A5109" s="1" t="s">
        <v>6534</v>
      </c>
      <c r="B5109" s="1" t="s">
        <v>355</v>
      </c>
      <c r="C5109" s="1" t="s">
        <v>827</v>
      </c>
      <c r="D5109" s="1" t="s">
        <v>153</v>
      </c>
      <c r="E5109" s="1" t="s">
        <v>179</v>
      </c>
      <c r="F5109" s="1" t="s">
        <v>901</v>
      </c>
      <c r="G5109" s="1" t="s">
        <v>20638</v>
      </c>
      <c r="H5109" s="1" t="s">
        <v>20639</v>
      </c>
      <c r="I5109" s="4">
        <v>84.17505787037037</v>
      </c>
      <c r="J5109" s="1">
        <v>207.2</v>
      </c>
      <c r="K5109" s="1">
        <v>53.91</v>
      </c>
      <c r="L5109" s="1">
        <v>100.0</v>
      </c>
      <c r="M5109" s="10">
        <f t="array" ref="M5109">_xlfn.XLOOKUP(A5109,subscriptions!B5109:B10004,subscriptions!D5109:D10004)</f>
        <v>120</v>
      </c>
      <c r="N5109" s="10">
        <f t="array" ref="N5109">_xlfn.XLOOKUP(A5109,subscriptions!B5109:B10004,subscriptions!G5109:G10004)</f>
        <v>0</v>
      </c>
      <c r="O5109" s="10">
        <v>120.0</v>
      </c>
      <c r="P5109" s="10" t="str">
        <f t="array" ref="P5109">_xlfn.XLOOKUP(A5109,subscriptions!B5109:B10004,subscriptions!C5109:C10004)</f>
        <v>Residential</v>
      </c>
      <c r="Q5109" s="10" t="s">
        <v>173</v>
      </c>
      <c r="R5109" s="10" t="s">
        <v>212</v>
      </c>
      <c r="S5109" s="10" t="s">
        <v>1198</v>
      </c>
    </row>
    <row r="5110">
      <c r="A5110" s="1" t="s">
        <v>6535</v>
      </c>
      <c r="B5110" s="1" t="s">
        <v>1009</v>
      </c>
      <c r="C5110" s="1" t="s">
        <v>658</v>
      </c>
      <c r="D5110" s="1" t="s">
        <v>153</v>
      </c>
      <c r="E5110" s="1" t="s">
        <v>179</v>
      </c>
      <c r="F5110" s="1" t="s">
        <v>2311</v>
      </c>
      <c r="G5110" s="1" t="s">
        <v>20640</v>
      </c>
      <c r="H5110" s="1" t="s">
        <v>20641</v>
      </c>
      <c r="I5110" s="4">
        <v>84.3801388888889</v>
      </c>
      <c r="J5110" s="1">
        <v>2232.48</v>
      </c>
      <c r="K5110" s="1">
        <v>300.53</v>
      </c>
      <c r="L5110" s="1">
        <v>100.0</v>
      </c>
      <c r="M5110" s="10">
        <f t="array" ref="M5110">_xlfn.XLOOKUP(A5110,subscriptions!B5110:B10004,subscriptions!D5110:D10004)</f>
        <v>120</v>
      </c>
      <c r="N5110" s="10">
        <f t="array" ref="N5110">_xlfn.XLOOKUP(A5110,subscriptions!B5110:B10004,subscriptions!G5110:G10004)</f>
        <v>5</v>
      </c>
      <c r="O5110" s="10">
        <v>114.0</v>
      </c>
      <c r="P5110" s="10" t="str">
        <f t="array" ref="P5110">_xlfn.XLOOKUP(A5110,subscriptions!B5110:B10004,subscriptions!C5110:C10004)</f>
        <v>Residential</v>
      </c>
      <c r="Q5110" s="10" t="s">
        <v>194</v>
      </c>
      <c r="R5110" s="10" t="s">
        <v>212</v>
      </c>
      <c r="S5110" s="10" t="s">
        <v>698</v>
      </c>
    </row>
    <row r="5111">
      <c r="A5111" s="1" t="s">
        <v>6536</v>
      </c>
      <c r="B5111" s="1" t="s">
        <v>455</v>
      </c>
      <c r="C5111" s="1" t="s">
        <v>556</v>
      </c>
      <c r="D5111" s="1" t="s">
        <v>27</v>
      </c>
      <c r="E5111" s="1" t="s">
        <v>239</v>
      </c>
      <c r="F5111" s="1" t="s">
        <v>2364</v>
      </c>
      <c r="G5111" s="1" t="s">
        <v>20642</v>
      </c>
      <c r="H5111" s="1" t="s">
        <v>20643</v>
      </c>
      <c r="I5111" s="4">
        <v>84.25143518518519</v>
      </c>
      <c r="J5111" s="1">
        <v>5134.24</v>
      </c>
      <c r="K5111" s="1">
        <v>946.25</v>
      </c>
      <c r="M5111" s="10">
        <f t="array" ref="M5111">_xlfn.XLOOKUP(A5111,subscriptions!B5111:B10004,subscriptions!D5111:D10004)</f>
        <v>250</v>
      </c>
      <c r="N5111" s="10">
        <f t="array" ref="N5111">_xlfn.XLOOKUP(A5111,subscriptions!B5111:B10004,subscriptions!G5111:G10004)</f>
        <v>10</v>
      </c>
      <c r="O5111" s="10">
        <v>225.0</v>
      </c>
      <c r="P5111" s="10" t="str">
        <f t="array" ref="P5111">_xlfn.XLOOKUP(A5111,subscriptions!B5111:B10004,subscriptions!C5111:C10004)</f>
        <v>Business</v>
      </c>
      <c r="Q5111" s="10" t="s">
        <v>128</v>
      </c>
      <c r="R5111" s="10" t="s">
        <v>129</v>
      </c>
      <c r="S5111" s="10" t="s">
        <v>4065</v>
      </c>
    </row>
    <row r="5112">
      <c r="A5112" s="1" t="s">
        <v>6537</v>
      </c>
      <c r="B5112" s="1" t="s">
        <v>1664</v>
      </c>
      <c r="C5112" s="1" t="s">
        <v>750</v>
      </c>
      <c r="D5112" s="1" t="s">
        <v>153</v>
      </c>
      <c r="E5112" s="1" t="s">
        <v>262</v>
      </c>
      <c r="F5112" s="1" t="s">
        <v>885</v>
      </c>
      <c r="G5112" s="1" t="s">
        <v>20644</v>
      </c>
      <c r="H5112" s="1" t="s">
        <v>20645</v>
      </c>
      <c r="I5112" s="4">
        <v>84.25366898148148</v>
      </c>
      <c r="J5112" s="1">
        <v>5313.56</v>
      </c>
      <c r="K5112" s="1">
        <v>457.5</v>
      </c>
      <c r="M5112" s="10">
        <f t="array" ref="M5112">_xlfn.XLOOKUP(A5112,subscriptions!B5112:B10004,subscriptions!D5112:D10004)</f>
        <v>80</v>
      </c>
      <c r="N5112" s="10">
        <f t="array" ref="N5112">_xlfn.XLOOKUP(A5112,subscriptions!B5112:B10004,subscriptions!G5112:G10004)</f>
        <v>20</v>
      </c>
      <c r="O5112" s="10">
        <v>64.0</v>
      </c>
      <c r="P5112" s="10" t="str">
        <f t="array" ref="P5112">_xlfn.XLOOKUP(A5112,subscriptions!B5112:B10004,subscriptions!C5112:C10004)</f>
        <v>Roam</v>
      </c>
      <c r="Q5112" s="10" t="s">
        <v>128</v>
      </c>
      <c r="R5112" s="10" t="s">
        <v>148</v>
      </c>
      <c r="S5112" s="10" t="s">
        <v>1832</v>
      </c>
    </row>
    <row r="5113">
      <c r="A5113" s="1" t="s">
        <v>6538</v>
      </c>
      <c r="B5113" s="1" t="s">
        <v>1939</v>
      </c>
      <c r="C5113" s="1" t="s">
        <v>1833</v>
      </c>
      <c r="D5113" s="1" t="s">
        <v>153</v>
      </c>
      <c r="E5113" s="1" t="s">
        <v>262</v>
      </c>
      <c r="F5113" s="1" t="s">
        <v>263</v>
      </c>
      <c r="G5113" s="1" t="s">
        <v>20646</v>
      </c>
      <c r="H5113" s="1" t="s">
        <v>20647</v>
      </c>
      <c r="I5113" s="4">
        <v>84.34099537037036</v>
      </c>
      <c r="J5113" s="1">
        <v>3054.51</v>
      </c>
      <c r="K5113" s="1">
        <v>544.53</v>
      </c>
      <c r="M5113" s="10">
        <f t="array" ref="M5113">_xlfn.XLOOKUP(A5113,subscriptions!B5113:B10004,subscriptions!D5113:D10004)</f>
        <v>120</v>
      </c>
      <c r="N5113" s="10">
        <f t="array" ref="N5113">_xlfn.XLOOKUP(A5113,subscriptions!B5113:B10004,subscriptions!G5113:G10004)</f>
        <v>0</v>
      </c>
      <c r="O5113" s="10">
        <v>120.0</v>
      </c>
      <c r="P5113" s="10" t="str">
        <f t="array" ref="P5113">_xlfn.XLOOKUP(A5113,subscriptions!B5113:B10004,subscriptions!C5113:C10004)</f>
        <v>Residential</v>
      </c>
      <c r="Q5113" s="10" t="s">
        <v>173</v>
      </c>
      <c r="R5113" s="10" t="s">
        <v>212</v>
      </c>
      <c r="S5113" s="10" t="s">
        <v>259</v>
      </c>
    </row>
    <row r="5114">
      <c r="A5114" s="1" t="s">
        <v>6539</v>
      </c>
      <c r="B5114" s="1" t="s">
        <v>1527</v>
      </c>
      <c r="C5114" s="1" t="s">
        <v>920</v>
      </c>
      <c r="D5114" s="1" t="s">
        <v>153</v>
      </c>
      <c r="E5114" s="1" t="s">
        <v>111</v>
      </c>
      <c r="F5114" s="1" t="s">
        <v>1227</v>
      </c>
      <c r="G5114" s="1" t="s">
        <v>20648</v>
      </c>
      <c r="H5114" s="1" t="s">
        <v>20649</v>
      </c>
      <c r="I5114" s="4">
        <v>84.34053240740741</v>
      </c>
      <c r="J5114" s="1">
        <v>1427.41</v>
      </c>
      <c r="K5114" s="1">
        <v>237.81</v>
      </c>
      <c r="M5114" s="10">
        <f t="array" ref="M5114">_xlfn.XLOOKUP(A5114,subscriptions!B5114:B10004,subscriptions!D5114:D10004)</f>
        <v>80</v>
      </c>
      <c r="N5114" s="10">
        <f t="array" ref="N5114">_xlfn.XLOOKUP(A5114,subscriptions!B5114:B10004,subscriptions!G5114:G10004)</f>
        <v>5</v>
      </c>
      <c r="O5114" s="10">
        <v>76.0</v>
      </c>
      <c r="P5114" s="10" t="str">
        <f t="array" ref="P5114">_xlfn.XLOOKUP(A5114,subscriptions!B5114:B10004,subscriptions!C5114:C10004)</f>
        <v>Roam</v>
      </c>
      <c r="Q5114" s="10" t="s">
        <v>194</v>
      </c>
      <c r="R5114" s="10" t="s">
        <v>148</v>
      </c>
      <c r="S5114" s="10" t="s">
        <v>616</v>
      </c>
    </row>
    <row r="5115">
      <c r="A5115" s="1" t="s">
        <v>6540</v>
      </c>
      <c r="B5115" s="1" t="s">
        <v>4627</v>
      </c>
      <c r="C5115" s="1" t="s">
        <v>605</v>
      </c>
      <c r="D5115" s="1" t="s">
        <v>27</v>
      </c>
      <c r="E5115" s="1" t="s">
        <v>262</v>
      </c>
      <c r="F5115" s="1" t="s">
        <v>2985</v>
      </c>
      <c r="G5115" s="1" t="s">
        <v>20650</v>
      </c>
      <c r="H5115" s="1" t="s">
        <v>20651</v>
      </c>
      <c r="I5115" s="4">
        <v>84.37646990740741</v>
      </c>
      <c r="J5115" s="1">
        <v>1860.29</v>
      </c>
      <c r="K5115" s="1">
        <v>302.66</v>
      </c>
      <c r="M5115" s="10">
        <f t="array" ref="M5115">_xlfn.XLOOKUP(A5115,subscriptions!B5115:B10004,subscriptions!D5115:D10004)</f>
        <v>120</v>
      </c>
      <c r="N5115" s="10">
        <f t="array" ref="N5115">_xlfn.XLOOKUP(A5115,subscriptions!B5115:B10004,subscriptions!G5115:G10004)</f>
        <v>10</v>
      </c>
      <c r="O5115" s="10">
        <v>108.0</v>
      </c>
      <c r="P5115" s="10" t="str">
        <f t="array" ref="P5115">_xlfn.XLOOKUP(A5115,subscriptions!B5115:B10004,subscriptions!C5115:C10004)</f>
        <v>Residential</v>
      </c>
      <c r="Q5115" s="10" t="s">
        <v>128</v>
      </c>
      <c r="R5115" s="10" t="s">
        <v>212</v>
      </c>
      <c r="S5115" s="10" t="s">
        <v>3910</v>
      </c>
    </row>
    <row r="5116">
      <c r="A5116" s="1" t="s">
        <v>6542</v>
      </c>
      <c r="B5116" s="1" t="s">
        <v>278</v>
      </c>
      <c r="C5116" s="1" t="s">
        <v>1415</v>
      </c>
      <c r="D5116" s="1" t="s">
        <v>27</v>
      </c>
      <c r="E5116" s="1" t="s">
        <v>280</v>
      </c>
      <c r="F5116" s="1" t="s">
        <v>281</v>
      </c>
      <c r="G5116" s="1" t="s">
        <v>20652</v>
      </c>
      <c r="H5116" s="1" t="s">
        <v>20653</v>
      </c>
      <c r="I5116" s="4">
        <v>84.41748842592592</v>
      </c>
      <c r="J5116" s="1">
        <v>553.64</v>
      </c>
      <c r="K5116" s="1">
        <v>141.63</v>
      </c>
      <c r="M5116" s="10">
        <f t="array" ref="M5116">_xlfn.XLOOKUP(A5116,subscriptions!B5116:B10004,subscriptions!D5116:D10004)</f>
        <v>120</v>
      </c>
      <c r="N5116" s="10">
        <f t="array" ref="N5116">_xlfn.XLOOKUP(A5116,subscriptions!B5116:B10004,subscriptions!G5116:G10004)</f>
        <v>20</v>
      </c>
      <c r="O5116" s="10">
        <v>96.0</v>
      </c>
      <c r="P5116" s="10" t="str">
        <f t="array" ref="P5116">_xlfn.XLOOKUP(A5116,subscriptions!B5116:B10004,subscriptions!C5116:C10004)</f>
        <v>Residential</v>
      </c>
      <c r="Q5116" s="10" t="s">
        <v>128</v>
      </c>
      <c r="R5116" s="10" t="s">
        <v>148</v>
      </c>
      <c r="S5116" s="10" t="s">
        <v>327</v>
      </c>
    </row>
    <row r="5117">
      <c r="A5117" s="1" t="s">
        <v>6544</v>
      </c>
      <c r="B5117" s="1" t="s">
        <v>1506</v>
      </c>
      <c r="C5117" s="1" t="s">
        <v>658</v>
      </c>
      <c r="D5117" s="1" t="s">
        <v>27</v>
      </c>
      <c r="E5117" s="1" t="s">
        <v>179</v>
      </c>
      <c r="F5117" s="1" t="s">
        <v>4595</v>
      </c>
      <c r="G5117" s="1" t="s">
        <v>20654</v>
      </c>
      <c r="H5117" s="1" t="s">
        <v>20655</v>
      </c>
      <c r="I5117" s="4">
        <v>84.21616898148149</v>
      </c>
      <c r="J5117" s="1">
        <v>1544.5</v>
      </c>
      <c r="K5117" s="1">
        <v>361.14</v>
      </c>
      <c r="L5117" s="1">
        <v>100.0</v>
      </c>
      <c r="M5117" s="10">
        <f t="array" ref="M5117">_xlfn.XLOOKUP(A5117,subscriptions!B5117:B10004,subscriptions!D5117:D10004)</f>
        <v>120</v>
      </c>
      <c r="N5117" s="10">
        <f t="array" ref="N5117">_xlfn.XLOOKUP(A5117,subscriptions!B5117:B10004,subscriptions!G5117:G10004)</f>
        <v>0</v>
      </c>
      <c r="O5117" s="10">
        <v>120.0</v>
      </c>
      <c r="P5117" s="10" t="str">
        <f t="array" ref="P5117">_xlfn.XLOOKUP(A5117,subscriptions!B5117:B10004,subscriptions!C5117:C10004)</f>
        <v>Residential</v>
      </c>
      <c r="Q5117" s="10" t="s">
        <v>173</v>
      </c>
      <c r="R5117" s="10" t="s">
        <v>212</v>
      </c>
      <c r="S5117" s="10" t="s">
        <v>2596</v>
      </c>
    </row>
    <row r="5118">
      <c r="A5118" s="1" t="s">
        <v>6545</v>
      </c>
      <c r="B5118" s="1" t="s">
        <v>1414</v>
      </c>
      <c r="C5118" s="1" t="s">
        <v>871</v>
      </c>
      <c r="D5118" s="1" t="s">
        <v>27</v>
      </c>
      <c r="E5118" s="1" t="s">
        <v>28</v>
      </c>
      <c r="F5118" s="1" t="s">
        <v>3899</v>
      </c>
      <c r="G5118" s="1" t="s">
        <v>20656</v>
      </c>
      <c r="H5118" s="1" t="s">
        <v>20657</v>
      </c>
      <c r="I5118" s="4">
        <v>84.16761574074074</v>
      </c>
      <c r="J5118" s="1">
        <v>962.24</v>
      </c>
      <c r="K5118" s="1">
        <v>178.84</v>
      </c>
      <c r="M5118" s="10">
        <f t="array" ref="M5118">_xlfn.XLOOKUP(A5118,subscriptions!B5118:B10004,subscriptions!D5118:D10004)</f>
        <v>250</v>
      </c>
      <c r="N5118" s="10">
        <f t="array" ref="N5118">_xlfn.XLOOKUP(A5118,subscriptions!B5118:B10004,subscriptions!G5118:G10004)</f>
        <v>5</v>
      </c>
      <c r="O5118" s="10">
        <v>237.5</v>
      </c>
      <c r="P5118" s="10" t="str">
        <f t="array" ref="P5118">_xlfn.XLOOKUP(A5118,subscriptions!B5118:B10004,subscriptions!C5118:C10004)</f>
        <v>Business</v>
      </c>
      <c r="Q5118" s="10" t="s">
        <v>194</v>
      </c>
      <c r="R5118" s="10" t="s">
        <v>129</v>
      </c>
      <c r="S5118" s="10" t="s">
        <v>1412</v>
      </c>
    </row>
    <row r="5119">
      <c r="A5119" s="1" t="s">
        <v>6546</v>
      </c>
      <c r="B5119" s="1" t="s">
        <v>132</v>
      </c>
      <c r="C5119" s="1" t="s">
        <v>800</v>
      </c>
      <c r="D5119" s="1" t="s">
        <v>27</v>
      </c>
      <c r="E5119" s="1" t="s">
        <v>332</v>
      </c>
      <c r="F5119" s="1" t="s">
        <v>1028</v>
      </c>
      <c r="G5119" s="1" t="s">
        <v>20658</v>
      </c>
      <c r="H5119" s="1" t="s">
        <v>20659</v>
      </c>
      <c r="I5119" s="4">
        <v>84.30019675925926</v>
      </c>
      <c r="J5119" s="1">
        <v>1036.72</v>
      </c>
      <c r="K5119" s="1">
        <v>171.96</v>
      </c>
      <c r="M5119" s="10">
        <f t="array" ref="M5119">_xlfn.XLOOKUP(A5119,subscriptions!B5119:B10004,subscriptions!D5119:D10004)</f>
        <v>120</v>
      </c>
      <c r="N5119" s="10">
        <f t="array" ref="N5119">_xlfn.XLOOKUP(A5119,subscriptions!B5119:B10004,subscriptions!G5119:G10004)</f>
        <v>10</v>
      </c>
      <c r="O5119" s="10">
        <v>108.0</v>
      </c>
      <c r="P5119" s="10" t="str">
        <f t="array" ref="P5119">_xlfn.XLOOKUP(A5119,subscriptions!B5119:B10004,subscriptions!C5119:C10004)</f>
        <v>Residential</v>
      </c>
      <c r="Q5119" s="10" t="s">
        <v>128</v>
      </c>
      <c r="R5119" s="10" t="s">
        <v>212</v>
      </c>
      <c r="S5119" s="10" t="s">
        <v>1172</v>
      </c>
    </row>
    <row r="5120">
      <c r="A5120" s="1" t="s">
        <v>6547</v>
      </c>
      <c r="B5120" s="1" t="s">
        <v>1984</v>
      </c>
      <c r="C5120" s="1" t="s">
        <v>1507</v>
      </c>
      <c r="D5120" s="1" t="s">
        <v>153</v>
      </c>
      <c r="E5120" s="1" t="s">
        <v>714</v>
      </c>
      <c r="F5120" s="1" t="s">
        <v>1159</v>
      </c>
      <c r="G5120" s="1" t="s">
        <v>20660</v>
      </c>
      <c r="H5120" s="1" t="s">
        <v>20661</v>
      </c>
      <c r="I5120" s="4">
        <v>84.21493055555555</v>
      </c>
      <c r="J5120" s="1">
        <v>2176.84</v>
      </c>
      <c r="K5120" s="1">
        <v>319.12</v>
      </c>
      <c r="M5120" s="10">
        <f t="array" ref="M5120">_xlfn.XLOOKUP(A5120,subscriptions!B5120:B10004,subscriptions!D5120:D10004)</f>
        <v>80</v>
      </c>
      <c r="N5120" s="10">
        <f t="array" ref="N5120">_xlfn.XLOOKUP(A5120,subscriptions!B5120:B10004,subscriptions!G5120:G10004)</f>
        <v>20</v>
      </c>
      <c r="O5120" s="10">
        <v>64.0</v>
      </c>
      <c r="P5120" s="10" t="str">
        <f t="array" ref="P5120">_xlfn.XLOOKUP(A5120,subscriptions!B5120:B10004,subscriptions!C5120:C10004)</f>
        <v>Roam</v>
      </c>
      <c r="Q5120" s="10" t="s">
        <v>128</v>
      </c>
      <c r="R5120" s="10" t="s">
        <v>148</v>
      </c>
      <c r="S5120" s="10" t="s">
        <v>3641</v>
      </c>
    </row>
    <row r="5121">
      <c r="A5121" s="1" t="s">
        <v>6548</v>
      </c>
      <c r="B5121" s="1" t="s">
        <v>1303</v>
      </c>
      <c r="C5121" s="1" t="s">
        <v>1100</v>
      </c>
      <c r="D5121" s="1" t="s">
        <v>153</v>
      </c>
      <c r="E5121" s="1" t="s">
        <v>28</v>
      </c>
      <c r="F5121" s="1" t="s">
        <v>801</v>
      </c>
      <c r="G5121" s="1" t="s">
        <v>20662</v>
      </c>
      <c r="H5121" s="1" t="s">
        <v>20663</v>
      </c>
      <c r="I5121" s="4">
        <v>84.29545138888889</v>
      </c>
      <c r="J5121" s="1">
        <v>546.76</v>
      </c>
      <c r="K5121" s="1">
        <v>80.12</v>
      </c>
      <c r="M5121" s="10">
        <f t="array" ref="M5121">_xlfn.XLOOKUP(A5121,subscriptions!B5121:B10004,subscriptions!D5121:D10004)</f>
        <v>50</v>
      </c>
      <c r="N5121" s="10">
        <f t="array" ref="N5121">_xlfn.XLOOKUP(A5121,subscriptions!B5121:B10004,subscriptions!G5121:G10004)</f>
        <v>0</v>
      </c>
      <c r="O5121" s="10">
        <v>50.0</v>
      </c>
      <c r="P5121" s="10" t="str">
        <f t="array" ref="P5121">_xlfn.XLOOKUP(A5121,subscriptions!B5121:B10004,subscriptions!C5121:C10004)</f>
        <v>Mini</v>
      </c>
      <c r="Q5121" s="10" t="s">
        <v>173</v>
      </c>
      <c r="R5121" s="10" t="s">
        <v>148</v>
      </c>
      <c r="S5121" s="10" t="s">
        <v>1026</v>
      </c>
    </row>
    <row r="5122">
      <c r="A5122" s="1" t="s">
        <v>6549</v>
      </c>
      <c r="B5122" s="1" t="s">
        <v>589</v>
      </c>
      <c r="C5122" s="1" t="s">
        <v>279</v>
      </c>
      <c r="D5122" s="1" t="s">
        <v>153</v>
      </c>
      <c r="E5122" s="1" t="s">
        <v>631</v>
      </c>
      <c r="F5122" s="1" t="s">
        <v>922</v>
      </c>
      <c r="G5122" s="1" t="s">
        <v>20664</v>
      </c>
      <c r="H5122" s="1" t="s">
        <v>20665</v>
      </c>
      <c r="I5122" s="4">
        <v>84.17515046296296</v>
      </c>
      <c r="J5122" s="1">
        <v>624.18</v>
      </c>
      <c r="K5122" s="1">
        <v>91.25</v>
      </c>
      <c r="M5122" s="10">
        <f t="array" ref="M5122">_xlfn.XLOOKUP(A5122,subscriptions!B5122:B10004,subscriptions!D5122:D10004)</f>
        <v>80</v>
      </c>
      <c r="N5122" s="10">
        <f t="array" ref="N5122">_xlfn.XLOOKUP(A5122,subscriptions!B5122:B10004,subscriptions!G5122:G10004)</f>
        <v>5</v>
      </c>
      <c r="O5122" s="10">
        <v>76.0</v>
      </c>
      <c r="P5122" s="10" t="str">
        <f t="array" ref="P5122">_xlfn.XLOOKUP(A5122,subscriptions!B5122:B10004,subscriptions!C5122:C10004)</f>
        <v>Roam</v>
      </c>
      <c r="Q5122" s="10" t="s">
        <v>194</v>
      </c>
      <c r="R5122" s="10" t="s">
        <v>148</v>
      </c>
      <c r="S5122" s="10" t="s">
        <v>1198</v>
      </c>
    </row>
    <row r="5123">
      <c r="A5123" s="1" t="s">
        <v>6550</v>
      </c>
      <c r="B5123" s="1" t="s">
        <v>1984</v>
      </c>
      <c r="C5123" s="1" t="s">
        <v>198</v>
      </c>
      <c r="D5123" s="1" t="s">
        <v>153</v>
      </c>
      <c r="E5123" s="1" t="s">
        <v>262</v>
      </c>
      <c r="F5123" s="1" t="s">
        <v>263</v>
      </c>
      <c r="G5123" s="1" t="s">
        <v>20666</v>
      </c>
      <c r="H5123" s="1" t="s">
        <v>20667</v>
      </c>
      <c r="I5123" s="4">
        <v>84.29753472222222</v>
      </c>
      <c r="J5123" s="1">
        <v>3928.25</v>
      </c>
      <c r="K5123" s="1">
        <v>376.71</v>
      </c>
      <c r="M5123" s="10">
        <f t="array" ref="M5123">_xlfn.XLOOKUP(A5123,subscriptions!B5123:B10004,subscriptions!D5123:D10004)</f>
        <v>120</v>
      </c>
      <c r="N5123" s="10">
        <f t="array" ref="N5123">_xlfn.XLOOKUP(A5123,subscriptions!B5123:B10004,subscriptions!G5123:G10004)</f>
        <v>10</v>
      </c>
      <c r="O5123" s="10">
        <v>108.0</v>
      </c>
      <c r="P5123" s="10" t="str">
        <f t="array" ref="P5123">_xlfn.XLOOKUP(A5123,subscriptions!B5123:B10004,subscriptions!C5123:C10004)</f>
        <v>Residential</v>
      </c>
      <c r="Q5123" s="10" t="s">
        <v>128</v>
      </c>
      <c r="R5123" s="10" t="s">
        <v>212</v>
      </c>
      <c r="S5123" s="10" t="s">
        <v>407</v>
      </c>
    </row>
    <row r="5124">
      <c r="A5124" s="1" t="s">
        <v>6551</v>
      </c>
      <c r="B5124" s="1" t="s">
        <v>295</v>
      </c>
      <c r="C5124" s="1" t="s">
        <v>2007</v>
      </c>
      <c r="D5124" s="1" t="s">
        <v>153</v>
      </c>
      <c r="E5124" s="1" t="s">
        <v>280</v>
      </c>
      <c r="F5124" s="1" t="s">
        <v>1706</v>
      </c>
      <c r="G5124" s="1" t="s">
        <v>20668</v>
      </c>
      <c r="H5124" s="1" t="s">
        <v>20669</v>
      </c>
      <c r="I5124" s="4">
        <v>84.4183449074074</v>
      </c>
      <c r="J5124" s="1">
        <v>136.8</v>
      </c>
      <c r="K5124" s="1">
        <v>39.1</v>
      </c>
      <c r="M5124" s="10">
        <f t="array" ref="M5124">_xlfn.XLOOKUP(A5124,subscriptions!B5124:B10004,subscriptions!D5124:D10004)</f>
        <v>120</v>
      </c>
      <c r="N5124" s="10">
        <f t="array" ref="N5124">_xlfn.XLOOKUP(A5124,subscriptions!B5124:B10004,subscriptions!G5124:G10004)</f>
        <v>20</v>
      </c>
      <c r="O5124" s="10">
        <v>96.0</v>
      </c>
      <c r="P5124" s="10" t="str">
        <f t="array" ref="P5124">_xlfn.XLOOKUP(A5124,subscriptions!B5124:B10004,subscriptions!C5124:C10004)</f>
        <v>Residential</v>
      </c>
      <c r="Q5124" s="10" t="s">
        <v>128</v>
      </c>
      <c r="R5124" s="10" t="s">
        <v>148</v>
      </c>
      <c r="S5124" s="10" t="s">
        <v>3020</v>
      </c>
    </row>
    <row r="5125">
      <c r="A5125" s="1" t="s">
        <v>6553</v>
      </c>
      <c r="B5125" s="1" t="s">
        <v>645</v>
      </c>
      <c r="C5125" s="1" t="s">
        <v>920</v>
      </c>
      <c r="D5125" s="1" t="s">
        <v>153</v>
      </c>
      <c r="E5125" s="1" t="s">
        <v>332</v>
      </c>
      <c r="F5125" s="1" t="s">
        <v>1749</v>
      </c>
      <c r="G5125" s="1" t="s">
        <v>20670</v>
      </c>
      <c r="H5125" s="1" t="s">
        <v>20671</v>
      </c>
      <c r="I5125" s="4">
        <v>84.17239583333334</v>
      </c>
      <c r="J5125" s="1">
        <v>1047.23</v>
      </c>
      <c r="K5125" s="1">
        <v>186.82</v>
      </c>
      <c r="M5125" s="10">
        <f t="array" ref="M5125">_xlfn.XLOOKUP(A5125,subscriptions!B5125:B10004,subscriptions!D5125:D10004)</f>
        <v>120</v>
      </c>
      <c r="N5125" s="10">
        <f t="array" ref="N5125">_xlfn.XLOOKUP(A5125,subscriptions!B5125:B10004,subscriptions!G5125:G10004)</f>
        <v>0</v>
      </c>
      <c r="O5125" s="10">
        <v>120.0</v>
      </c>
      <c r="P5125" s="10" t="str">
        <f t="array" ref="P5125">_xlfn.XLOOKUP(A5125,subscriptions!B5125:B10004,subscriptions!C5125:C10004)</f>
        <v>Residential</v>
      </c>
      <c r="Q5125" s="10" t="s">
        <v>173</v>
      </c>
      <c r="R5125" s="10" t="s">
        <v>212</v>
      </c>
      <c r="S5125" s="10" t="s">
        <v>1637</v>
      </c>
    </row>
    <row r="5126">
      <c r="A5126" s="1" t="s">
        <v>6555</v>
      </c>
      <c r="B5126" s="1" t="s">
        <v>150</v>
      </c>
      <c r="C5126" s="1" t="s">
        <v>1477</v>
      </c>
      <c r="D5126" s="1" t="s">
        <v>153</v>
      </c>
      <c r="E5126" s="1" t="s">
        <v>219</v>
      </c>
      <c r="F5126" s="1" t="s">
        <v>458</v>
      </c>
      <c r="G5126" s="1" t="s">
        <v>20672</v>
      </c>
      <c r="H5126" s="1" t="s">
        <v>20673</v>
      </c>
      <c r="I5126" s="4">
        <v>84.33570601851852</v>
      </c>
      <c r="J5126" s="1">
        <v>3709.34</v>
      </c>
      <c r="K5126" s="1">
        <v>778.7</v>
      </c>
      <c r="M5126" s="10">
        <f t="array" ref="M5126">_xlfn.XLOOKUP(A5126,subscriptions!B5126:B10004,subscriptions!D5126:D10004)</f>
        <v>120</v>
      </c>
      <c r="N5126" s="10">
        <f t="array" ref="N5126">_xlfn.XLOOKUP(A5126,subscriptions!B5126:B10004,subscriptions!G5126:G10004)</f>
        <v>5</v>
      </c>
      <c r="O5126" s="10">
        <v>114.0</v>
      </c>
      <c r="P5126" s="10" t="str">
        <f t="array" ref="P5126">_xlfn.XLOOKUP(A5126,subscriptions!B5126:B10004,subscriptions!C5126:C10004)</f>
        <v>Residential</v>
      </c>
      <c r="Q5126" s="10" t="s">
        <v>194</v>
      </c>
      <c r="R5126" s="10" t="s">
        <v>212</v>
      </c>
      <c r="S5126" s="10" t="s">
        <v>571</v>
      </c>
    </row>
    <row r="5127">
      <c r="A5127" s="1" t="s">
        <v>6556</v>
      </c>
      <c r="B5127" s="1" t="s">
        <v>1303</v>
      </c>
      <c r="C5127" s="1" t="s">
        <v>456</v>
      </c>
      <c r="D5127" s="1" t="s">
        <v>153</v>
      </c>
      <c r="E5127" s="1" t="s">
        <v>631</v>
      </c>
      <c r="F5127" s="1" t="s">
        <v>943</v>
      </c>
      <c r="G5127" s="1" t="s">
        <v>20674</v>
      </c>
      <c r="H5127" s="1" t="s">
        <v>20675</v>
      </c>
      <c r="I5127" s="4">
        <v>84.3355787037037</v>
      </c>
      <c r="J5127" s="1">
        <v>1463.81</v>
      </c>
      <c r="K5127" s="1">
        <v>357.34</v>
      </c>
      <c r="M5127" s="10">
        <f t="array" ref="M5127">_xlfn.XLOOKUP(A5127,subscriptions!B5127:B10004,subscriptions!D5127:D10004)</f>
        <v>120</v>
      </c>
      <c r="N5127" s="10">
        <f t="array" ref="N5127">_xlfn.XLOOKUP(A5127,subscriptions!B5127:B10004,subscriptions!G5127:G10004)</f>
        <v>10</v>
      </c>
      <c r="O5127" s="10">
        <v>108.0</v>
      </c>
      <c r="P5127" s="10" t="str">
        <f t="array" ref="P5127">_xlfn.XLOOKUP(A5127,subscriptions!B5127:B10004,subscriptions!C5127:C10004)</f>
        <v>Residential</v>
      </c>
      <c r="Q5127" s="10" t="s">
        <v>128</v>
      </c>
      <c r="R5127" s="10" t="s">
        <v>212</v>
      </c>
      <c r="S5127" s="10" t="s">
        <v>571</v>
      </c>
    </row>
    <row r="5128">
      <c r="A5128" s="1" t="s">
        <v>6557</v>
      </c>
      <c r="B5128" s="1" t="s">
        <v>1317</v>
      </c>
      <c r="C5128" s="1" t="s">
        <v>1492</v>
      </c>
      <c r="D5128" s="1" t="s">
        <v>27</v>
      </c>
      <c r="E5128" s="1" t="s">
        <v>219</v>
      </c>
      <c r="F5128" s="1" t="s">
        <v>458</v>
      </c>
      <c r="G5128" s="1" t="s">
        <v>20676</v>
      </c>
      <c r="H5128" s="1" t="s">
        <v>20677</v>
      </c>
      <c r="I5128" s="4">
        <v>84.42032407407407</v>
      </c>
      <c r="J5128" s="1">
        <v>1235.83</v>
      </c>
      <c r="K5128" s="1">
        <v>303.64</v>
      </c>
      <c r="M5128" s="10">
        <f t="array" ref="M5128">_xlfn.XLOOKUP(A5128,subscriptions!B5128:B10004,subscriptions!D5128:D10004)</f>
        <v>120</v>
      </c>
      <c r="N5128" s="10">
        <f t="array" ref="N5128">_xlfn.XLOOKUP(A5128,subscriptions!B5128:B10004,subscriptions!G5128:G10004)</f>
        <v>20</v>
      </c>
      <c r="O5128" s="10">
        <v>96.0</v>
      </c>
      <c r="P5128" s="10" t="str">
        <f t="array" ref="P5128">_xlfn.XLOOKUP(A5128,subscriptions!B5128:B10004,subscriptions!C5128:C10004)</f>
        <v>Residential</v>
      </c>
      <c r="Q5128" s="10" t="s">
        <v>128</v>
      </c>
      <c r="R5128" s="10" t="s">
        <v>148</v>
      </c>
      <c r="S5128" s="10" t="s">
        <v>940</v>
      </c>
    </row>
    <row r="5129">
      <c r="A5129" s="1" t="s">
        <v>6558</v>
      </c>
      <c r="B5129" s="1" t="s">
        <v>236</v>
      </c>
      <c r="C5129" s="1" t="s">
        <v>330</v>
      </c>
      <c r="D5129" s="1" t="s">
        <v>153</v>
      </c>
      <c r="E5129" s="1" t="s">
        <v>262</v>
      </c>
      <c r="F5129" s="1" t="s">
        <v>2112</v>
      </c>
      <c r="G5129" s="1" t="s">
        <v>20678</v>
      </c>
      <c r="H5129" s="1" t="s">
        <v>20679</v>
      </c>
      <c r="I5129" s="4">
        <v>84.37605324074075</v>
      </c>
      <c r="J5129" s="1">
        <v>481.01</v>
      </c>
      <c r="K5129" s="1">
        <v>98.6</v>
      </c>
      <c r="M5129" s="10">
        <f t="array" ref="M5129">_xlfn.XLOOKUP(A5129,subscriptions!B5129:B10004,subscriptions!D5129:D10004)</f>
        <v>120</v>
      </c>
      <c r="N5129" s="10">
        <f t="array" ref="N5129">_xlfn.XLOOKUP(A5129,subscriptions!B5129:B10004,subscriptions!G5129:G10004)</f>
        <v>0</v>
      </c>
      <c r="O5129" s="10">
        <v>120.0</v>
      </c>
      <c r="P5129" s="10" t="str">
        <f t="array" ref="P5129">_xlfn.XLOOKUP(A5129,subscriptions!B5129:B10004,subscriptions!C5129:C10004)</f>
        <v>Residential</v>
      </c>
      <c r="Q5129" s="10" t="s">
        <v>173</v>
      </c>
      <c r="R5129" s="10" t="s">
        <v>212</v>
      </c>
      <c r="S5129" s="10" t="s">
        <v>1442</v>
      </c>
    </row>
    <row r="5130">
      <c r="A5130" s="1" t="s">
        <v>6559</v>
      </c>
      <c r="B5130" s="1" t="s">
        <v>589</v>
      </c>
      <c r="C5130" s="1" t="s">
        <v>556</v>
      </c>
      <c r="D5130" s="1" t="s">
        <v>153</v>
      </c>
      <c r="E5130" s="1" t="s">
        <v>332</v>
      </c>
      <c r="F5130" s="1" t="s">
        <v>427</v>
      </c>
      <c r="G5130" s="1" t="s">
        <v>20680</v>
      </c>
      <c r="H5130" s="1" t="s">
        <v>20681</v>
      </c>
      <c r="I5130" s="4">
        <v>84.20920138888889</v>
      </c>
      <c r="J5130" s="1">
        <v>680.74</v>
      </c>
      <c r="K5130" s="1">
        <v>168.67</v>
      </c>
      <c r="M5130" s="10">
        <f t="array" ref="M5130">_xlfn.XLOOKUP(A5130,subscriptions!B5130:B10004,subscriptions!D5130:D10004)</f>
        <v>80</v>
      </c>
      <c r="N5130" s="10">
        <f t="array" ref="N5130">_xlfn.XLOOKUP(A5130,subscriptions!B5130:B10004,subscriptions!G5130:G10004)</f>
        <v>5</v>
      </c>
      <c r="O5130" s="10">
        <v>76.0</v>
      </c>
      <c r="P5130" s="10" t="str">
        <f t="array" ref="P5130">_xlfn.XLOOKUP(A5130,subscriptions!B5130:B10004,subscriptions!C5130:C10004)</f>
        <v>Roam</v>
      </c>
      <c r="Q5130" s="10" t="s">
        <v>194</v>
      </c>
      <c r="R5130" s="10" t="s">
        <v>148</v>
      </c>
      <c r="S5130" s="10" t="s">
        <v>1374</v>
      </c>
    </row>
    <row r="5131">
      <c r="A5131" s="1" t="s">
        <v>6560</v>
      </c>
      <c r="B5131" s="1" t="s">
        <v>389</v>
      </c>
      <c r="C5131" s="1" t="s">
        <v>884</v>
      </c>
      <c r="D5131" s="1" t="s">
        <v>27</v>
      </c>
      <c r="E5131" s="1" t="s">
        <v>280</v>
      </c>
      <c r="F5131" s="1" t="s">
        <v>411</v>
      </c>
      <c r="G5131" s="1" t="s">
        <v>20682</v>
      </c>
      <c r="H5131" s="1" t="s">
        <v>20683</v>
      </c>
      <c r="I5131" s="4">
        <v>84.37581018518519</v>
      </c>
      <c r="J5131" s="1">
        <v>2916.31</v>
      </c>
      <c r="K5131" s="1">
        <v>266.24</v>
      </c>
      <c r="M5131" s="10">
        <f t="array" ref="M5131">_xlfn.XLOOKUP(A5131,subscriptions!B5131:B10004,subscriptions!D5131:D10004)</f>
        <v>120</v>
      </c>
      <c r="N5131" s="10">
        <f t="array" ref="N5131">_xlfn.XLOOKUP(A5131,subscriptions!B5131:B10004,subscriptions!G5131:G10004)</f>
        <v>10</v>
      </c>
      <c r="O5131" s="10">
        <v>108.0</v>
      </c>
      <c r="P5131" s="10" t="str">
        <f t="array" ref="P5131">_xlfn.XLOOKUP(A5131,subscriptions!B5131:B10004,subscriptions!C5131:C10004)</f>
        <v>Residential</v>
      </c>
      <c r="Q5131" s="10" t="s">
        <v>128</v>
      </c>
      <c r="R5131" s="10" t="s">
        <v>212</v>
      </c>
      <c r="S5131" s="10" t="s">
        <v>1442</v>
      </c>
    </row>
    <row r="5132">
      <c r="A5132" s="1" t="s">
        <v>6561</v>
      </c>
      <c r="B5132" s="1" t="s">
        <v>814</v>
      </c>
      <c r="C5132" s="1" t="s">
        <v>279</v>
      </c>
      <c r="D5132" s="1" t="s">
        <v>153</v>
      </c>
      <c r="E5132" s="1" t="s">
        <v>111</v>
      </c>
      <c r="F5132" s="1" t="s">
        <v>135</v>
      </c>
      <c r="G5132" s="1" t="s">
        <v>20684</v>
      </c>
      <c r="H5132" s="1" t="s">
        <v>20685</v>
      </c>
      <c r="I5132" s="4">
        <v>84.2945949074074</v>
      </c>
      <c r="J5132" s="1">
        <v>1278.81</v>
      </c>
      <c r="K5132" s="1">
        <v>321.34</v>
      </c>
      <c r="M5132" s="10">
        <f t="array" ref="M5132">_xlfn.XLOOKUP(A5132,subscriptions!B5132:B10004,subscriptions!D5132:D10004)</f>
        <v>120</v>
      </c>
      <c r="N5132" s="10">
        <f t="array" ref="N5132">_xlfn.XLOOKUP(A5132,subscriptions!B5132:B10004,subscriptions!G5132:G10004)</f>
        <v>20</v>
      </c>
      <c r="O5132" s="10">
        <v>96.0</v>
      </c>
      <c r="P5132" s="10" t="str">
        <f t="array" ref="P5132">_xlfn.XLOOKUP(A5132,subscriptions!B5132:B10004,subscriptions!C5132:C10004)</f>
        <v>Residential</v>
      </c>
      <c r="Q5132" s="10" t="s">
        <v>128</v>
      </c>
      <c r="R5132" s="10" t="s">
        <v>148</v>
      </c>
      <c r="S5132" s="10" t="s">
        <v>2075</v>
      </c>
    </row>
    <row r="5133">
      <c r="A5133" s="1" t="s">
        <v>6562</v>
      </c>
      <c r="B5133" s="1" t="s">
        <v>278</v>
      </c>
      <c r="C5133" s="1" t="s">
        <v>2483</v>
      </c>
      <c r="D5133" s="1" t="s">
        <v>27</v>
      </c>
      <c r="E5133" s="1" t="s">
        <v>262</v>
      </c>
      <c r="F5133" s="1" t="s">
        <v>2853</v>
      </c>
      <c r="G5133" s="1" t="s">
        <v>20686</v>
      </c>
      <c r="H5133" s="1" t="s">
        <v>20687</v>
      </c>
      <c r="I5133" s="4">
        <v>84.37798611111111</v>
      </c>
      <c r="J5133" s="1">
        <v>1134.61</v>
      </c>
      <c r="K5133" s="1">
        <v>109.89</v>
      </c>
      <c r="M5133" s="10">
        <f t="array" ref="M5133">_xlfn.XLOOKUP(A5133,subscriptions!B5133:B10004,subscriptions!D5133:D10004)</f>
        <v>80</v>
      </c>
      <c r="N5133" s="10">
        <f t="array" ref="N5133">_xlfn.XLOOKUP(A5133,subscriptions!B5133:B10004,subscriptions!G5133:G10004)</f>
        <v>0</v>
      </c>
      <c r="O5133" s="10">
        <v>80.0</v>
      </c>
      <c r="P5133" s="10" t="str">
        <f t="array" ref="P5133">_xlfn.XLOOKUP(A5133,subscriptions!B5133:B10004,subscriptions!C5133:C10004)</f>
        <v>Roam</v>
      </c>
      <c r="Q5133" s="10" t="s">
        <v>173</v>
      </c>
      <c r="R5133" s="10" t="s">
        <v>148</v>
      </c>
      <c r="S5133" s="10" t="s">
        <v>1302</v>
      </c>
    </row>
    <row r="5134">
      <c r="A5134" s="1" t="s">
        <v>6563</v>
      </c>
      <c r="B5134" s="1" t="s">
        <v>589</v>
      </c>
      <c r="C5134" s="1" t="s">
        <v>1507</v>
      </c>
      <c r="D5134" s="1" t="s">
        <v>153</v>
      </c>
      <c r="E5134" s="1" t="s">
        <v>179</v>
      </c>
      <c r="F5134" s="1" t="s">
        <v>1760</v>
      </c>
      <c r="G5134" s="1" t="s">
        <v>20688</v>
      </c>
      <c r="H5134" s="1" t="s">
        <v>20689</v>
      </c>
      <c r="I5134" s="4">
        <v>84.30001157407408</v>
      </c>
      <c r="J5134" s="1">
        <v>207.34</v>
      </c>
      <c r="K5134" s="1">
        <v>54.92</v>
      </c>
      <c r="L5134" s="1">
        <v>100.0</v>
      </c>
      <c r="M5134" s="10">
        <f t="array" ref="M5134">_xlfn.XLOOKUP(A5134,subscriptions!B5134:B10004,subscriptions!D5134:D10004)</f>
        <v>50</v>
      </c>
      <c r="N5134" s="10">
        <f t="array" ref="N5134">_xlfn.XLOOKUP(A5134,subscriptions!B5134:B10004,subscriptions!G5134:G10004)</f>
        <v>5</v>
      </c>
      <c r="O5134" s="10">
        <v>47.5</v>
      </c>
      <c r="P5134" s="10" t="str">
        <f t="array" ref="P5134">_xlfn.XLOOKUP(A5134,subscriptions!B5134:B10004,subscriptions!C5134:C10004)</f>
        <v>Mini</v>
      </c>
      <c r="Q5134" s="10" t="s">
        <v>194</v>
      </c>
      <c r="R5134" s="10" t="s">
        <v>148</v>
      </c>
      <c r="S5134" s="10" t="s">
        <v>1172</v>
      </c>
    </row>
    <row r="5135">
      <c r="A5135" s="1" t="s">
        <v>6566</v>
      </c>
      <c r="B5135" s="1" t="s">
        <v>1387</v>
      </c>
      <c r="C5135" s="1" t="s">
        <v>750</v>
      </c>
      <c r="D5135" s="1" t="s">
        <v>27</v>
      </c>
      <c r="E5135" s="1" t="s">
        <v>111</v>
      </c>
      <c r="F5135" s="1" t="s">
        <v>1362</v>
      </c>
      <c r="G5135" s="1" t="s">
        <v>20690</v>
      </c>
      <c r="H5135" s="1" t="s">
        <v>20691</v>
      </c>
      <c r="I5135" s="4">
        <v>84.33972222222222</v>
      </c>
      <c r="J5135" s="1">
        <v>74.24</v>
      </c>
      <c r="K5135" s="1">
        <v>24.0</v>
      </c>
      <c r="M5135" s="10">
        <f t="array" ref="M5135">_xlfn.XLOOKUP(A5135,subscriptions!B5135:B10004,subscriptions!D5135:D10004)</f>
        <v>120</v>
      </c>
      <c r="N5135" s="10">
        <f t="array" ref="N5135">_xlfn.XLOOKUP(A5135,subscriptions!B5135:B10004,subscriptions!G5135:G10004)</f>
        <v>10</v>
      </c>
      <c r="O5135" s="10">
        <v>108.0</v>
      </c>
      <c r="P5135" s="10" t="str">
        <f t="array" ref="P5135">_xlfn.XLOOKUP(A5135,subscriptions!B5135:B10004,subscriptions!C5135:C10004)</f>
        <v>Residential</v>
      </c>
      <c r="Q5135" s="10" t="s">
        <v>128</v>
      </c>
      <c r="R5135" s="10" t="s">
        <v>212</v>
      </c>
      <c r="S5135" s="10" t="s">
        <v>234</v>
      </c>
    </row>
    <row r="5136">
      <c r="A5136" s="1" t="s">
        <v>6567</v>
      </c>
      <c r="B5136" s="1" t="s">
        <v>2096</v>
      </c>
      <c r="C5136" s="1" t="s">
        <v>1507</v>
      </c>
      <c r="D5136" s="1" t="s">
        <v>27</v>
      </c>
      <c r="E5136" s="1" t="s">
        <v>219</v>
      </c>
      <c r="F5136" s="1" t="s">
        <v>574</v>
      </c>
      <c r="G5136" s="1" t="s">
        <v>20692</v>
      </c>
      <c r="H5136" s="1" t="s">
        <v>20693</v>
      </c>
      <c r="I5136" s="4">
        <v>84.1745138888889</v>
      </c>
      <c r="J5136" s="1">
        <v>5023.29</v>
      </c>
      <c r="K5136" s="1">
        <v>455.22</v>
      </c>
      <c r="M5136" s="10">
        <f t="array" ref="M5136">_xlfn.XLOOKUP(A5136,subscriptions!B5136:B10004,subscriptions!D5136:D10004)</f>
        <v>80</v>
      </c>
      <c r="N5136" s="10">
        <f t="array" ref="N5136">_xlfn.XLOOKUP(A5136,subscriptions!B5136:B10004,subscriptions!G5136:G10004)</f>
        <v>20</v>
      </c>
      <c r="O5136" s="10">
        <v>64.0</v>
      </c>
      <c r="P5136" s="10" t="str">
        <f t="array" ref="P5136">_xlfn.XLOOKUP(A5136,subscriptions!B5136:B10004,subscriptions!C5136:C10004)</f>
        <v>Roam</v>
      </c>
      <c r="Q5136" s="10" t="s">
        <v>128</v>
      </c>
      <c r="R5136" s="10" t="s">
        <v>148</v>
      </c>
      <c r="S5136" s="10" t="s">
        <v>507</v>
      </c>
    </row>
    <row r="5137">
      <c r="A5137" s="1" t="s">
        <v>6568</v>
      </c>
      <c r="B5137" s="1" t="s">
        <v>1141</v>
      </c>
      <c r="C5137" s="1" t="s">
        <v>456</v>
      </c>
      <c r="D5137" s="1" t="s">
        <v>27</v>
      </c>
      <c r="E5137" s="1" t="s">
        <v>111</v>
      </c>
      <c r="F5137" s="1" t="s">
        <v>154</v>
      </c>
      <c r="G5137" s="1" t="s">
        <v>20694</v>
      </c>
      <c r="H5137" s="1" t="s">
        <v>20695</v>
      </c>
      <c r="I5137" s="4">
        <v>84.17319444444445</v>
      </c>
      <c r="J5137" s="1">
        <v>759.78</v>
      </c>
      <c r="K5137" s="1">
        <v>75.39</v>
      </c>
      <c r="M5137" s="10">
        <f t="array" ref="M5137">_xlfn.XLOOKUP(A5137,subscriptions!B5137:B10004,subscriptions!D5137:D10004)</f>
        <v>50</v>
      </c>
      <c r="N5137" s="10">
        <f t="array" ref="N5137">_xlfn.XLOOKUP(A5137,subscriptions!B5137:B10004,subscriptions!G5137:G10004)</f>
        <v>0</v>
      </c>
      <c r="O5137" s="10">
        <v>50.0</v>
      </c>
      <c r="P5137" s="10" t="str">
        <f t="array" ref="P5137">_xlfn.XLOOKUP(A5137,subscriptions!B5137:B10004,subscriptions!C5137:C10004)</f>
        <v>Mini</v>
      </c>
      <c r="Q5137" s="10" t="s">
        <v>173</v>
      </c>
      <c r="R5137" s="10" t="s">
        <v>148</v>
      </c>
      <c r="S5137" s="10" t="s">
        <v>2630</v>
      </c>
    </row>
    <row r="5138">
      <c r="A5138" s="1" t="s">
        <v>6569</v>
      </c>
      <c r="B5138" s="1" t="s">
        <v>645</v>
      </c>
      <c r="C5138" s="1" t="s">
        <v>764</v>
      </c>
      <c r="D5138" s="1" t="s">
        <v>153</v>
      </c>
      <c r="E5138" s="1" t="s">
        <v>262</v>
      </c>
      <c r="F5138" s="1" t="s">
        <v>1835</v>
      </c>
      <c r="G5138" s="1" t="s">
        <v>20696</v>
      </c>
      <c r="H5138" s="1" t="s">
        <v>20697</v>
      </c>
      <c r="I5138" s="4">
        <v>84.25633101851852</v>
      </c>
      <c r="J5138" s="1">
        <v>1436.53</v>
      </c>
      <c r="K5138" s="1">
        <v>330.75</v>
      </c>
      <c r="M5138" s="10">
        <f t="array" ref="M5138">_xlfn.XLOOKUP(A5138,subscriptions!B5138:B10004,subscriptions!D5138:D10004)</f>
        <v>120</v>
      </c>
      <c r="N5138" s="10">
        <f t="array" ref="N5138">_xlfn.XLOOKUP(A5138,subscriptions!B5138:B10004,subscriptions!G5138:G10004)</f>
        <v>5</v>
      </c>
      <c r="O5138" s="10">
        <v>114.0</v>
      </c>
      <c r="P5138" s="10" t="str">
        <f t="array" ref="P5138">_xlfn.XLOOKUP(A5138,subscriptions!B5138:B10004,subscriptions!C5138:C10004)</f>
        <v>Residential</v>
      </c>
      <c r="Q5138" s="10" t="s">
        <v>194</v>
      </c>
      <c r="R5138" s="10" t="s">
        <v>212</v>
      </c>
      <c r="S5138" s="10" t="s">
        <v>130</v>
      </c>
    </row>
    <row r="5139">
      <c r="A5139" s="1" t="s">
        <v>6570</v>
      </c>
      <c r="B5139" s="1" t="s">
        <v>1491</v>
      </c>
      <c r="C5139" s="1" t="s">
        <v>456</v>
      </c>
      <c r="D5139" s="1" t="s">
        <v>153</v>
      </c>
      <c r="E5139" s="1" t="s">
        <v>631</v>
      </c>
      <c r="F5139" s="1" t="s">
        <v>943</v>
      </c>
      <c r="G5139" s="1" t="s">
        <v>20698</v>
      </c>
      <c r="H5139" s="1" t="s">
        <v>20699</v>
      </c>
      <c r="I5139" s="4">
        <v>84.21472222222222</v>
      </c>
      <c r="J5139" s="1">
        <v>174.61</v>
      </c>
      <c r="K5139" s="1">
        <v>54.09</v>
      </c>
      <c r="M5139" s="10">
        <f t="array" ref="M5139">_xlfn.XLOOKUP(A5139,subscriptions!B5139:B10004,subscriptions!D5139:D10004)</f>
        <v>120</v>
      </c>
      <c r="N5139" s="10">
        <f t="array" ref="N5139">_xlfn.XLOOKUP(A5139,subscriptions!B5139:B10004,subscriptions!G5139:G10004)</f>
        <v>10</v>
      </c>
      <c r="O5139" s="10">
        <v>108.0</v>
      </c>
      <c r="P5139" s="10" t="str">
        <f t="array" ref="P5139">_xlfn.XLOOKUP(A5139,subscriptions!B5139:B10004,subscriptions!C5139:C10004)</f>
        <v>Residential</v>
      </c>
      <c r="Q5139" s="10" t="s">
        <v>128</v>
      </c>
      <c r="R5139" s="10" t="s">
        <v>212</v>
      </c>
      <c r="S5139" s="10" t="s">
        <v>3641</v>
      </c>
    </row>
    <row r="5140">
      <c r="A5140" s="1" t="s">
        <v>6571</v>
      </c>
      <c r="B5140" s="1" t="s">
        <v>426</v>
      </c>
      <c r="C5140" s="1" t="s">
        <v>492</v>
      </c>
      <c r="D5140" s="1" t="s">
        <v>153</v>
      </c>
      <c r="E5140" s="1" t="s">
        <v>239</v>
      </c>
      <c r="F5140" s="1" t="s">
        <v>2076</v>
      </c>
      <c r="G5140" s="1" t="s">
        <v>20700</v>
      </c>
      <c r="H5140" s="1" t="s">
        <v>20701</v>
      </c>
      <c r="I5140" s="4">
        <v>84.21256944444444</v>
      </c>
      <c r="J5140" s="1">
        <v>1773.82</v>
      </c>
      <c r="K5140" s="1">
        <v>214.01</v>
      </c>
      <c r="M5140" s="10">
        <f t="array" ref="M5140">_xlfn.XLOOKUP(A5140,subscriptions!B5140:B10004,subscriptions!D5140:D10004)</f>
        <v>50</v>
      </c>
      <c r="N5140" s="10">
        <f t="array" ref="N5140">_xlfn.XLOOKUP(A5140,subscriptions!B5140:B10004,subscriptions!G5140:G10004)</f>
        <v>20</v>
      </c>
      <c r="O5140" s="10">
        <v>40.0</v>
      </c>
      <c r="P5140" s="10" t="str">
        <f t="array" ref="P5140">_xlfn.XLOOKUP(A5140,subscriptions!B5140:B10004,subscriptions!C5140:C10004)</f>
        <v>Mini</v>
      </c>
      <c r="Q5140" s="10" t="s">
        <v>128</v>
      </c>
      <c r="R5140" s="10" t="s">
        <v>148</v>
      </c>
      <c r="S5140" s="10" t="s">
        <v>813</v>
      </c>
    </row>
    <row r="5141">
      <c r="A5141" s="1" t="s">
        <v>6572</v>
      </c>
      <c r="B5141" s="1" t="s">
        <v>1099</v>
      </c>
      <c r="C5141" s="1" t="s">
        <v>426</v>
      </c>
      <c r="D5141" s="1" t="s">
        <v>153</v>
      </c>
      <c r="E5141" s="1" t="s">
        <v>28</v>
      </c>
      <c r="F5141" s="1" t="s">
        <v>687</v>
      </c>
      <c r="G5141" s="1" t="s">
        <v>20702</v>
      </c>
      <c r="H5141" s="1" t="s">
        <v>20703</v>
      </c>
      <c r="I5141" s="4">
        <v>84.37662037037038</v>
      </c>
      <c r="J5141" s="1">
        <v>4094.92</v>
      </c>
      <c r="K5141" s="1">
        <v>727.83</v>
      </c>
      <c r="M5141" s="10">
        <f t="array" ref="M5141">_xlfn.XLOOKUP(A5141,subscriptions!B5141:B10004,subscriptions!D5141:D10004)</f>
        <v>120</v>
      </c>
      <c r="N5141" s="10">
        <f t="array" ref="N5141">_xlfn.XLOOKUP(A5141,subscriptions!B5141:B10004,subscriptions!G5141:G10004)</f>
        <v>0</v>
      </c>
      <c r="O5141" s="10">
        <v>120.0</v>
      </c>
      <c r="P5141" s="10" t="str">
        <f t="array" ref="P5141">_xlfn.XLOOKUP(A5141,subscriptions!B5141:B10004,subscriptions!C5141:C10004)</f>
        <v>Residential</v>
      </c>
      <c r="Q5141" s="10" t="s">
        <v>173</v>
      </c>
      <c r="R5141" s="10" t="s">
        <v>212</v>
      </c>
      <c r="S5141" s="10" t="s">
        <v>3910</v>
      </c>
    </row>
    <row r="5142">
      <c r="A5142" s="1" t="s">
        <v>6573</v>
      </c>
      <c r="B5142" s="1" t="s">
        <v>1044</v>
      </c>
      <c r="C5142" s="1" t="s">
        <v>673</v>
      </c>
      <c r="D5142" s="1" t="s">
        <v>27</v>
      </c>
      <c r="E5142" s="1" t="s">
        <v>219</v>
      </c>
      <c r="F5142" s="1" t="s">
        <v>1461</v>
      </c>
      <c r="G5142" s="1" t="s">
        <v>20704</v>
      </c>
      <c r="H5142" s="1" t="s">
        <v>20705</v>
      </c>
      <c r="I5142" s="4">
        <v>84.41945601851852</v>
      </c>
      <c r="J5142" s="1">
        <v>1335.85</v>
      </c>
      <c r="K5142" s="1">
        <v>189.52</v>
      </c>
      <c r="M5142" s="10">
        <f t="array" ref="M5142">_xlfn.XLOOKUP(A5142,subscriptions!B5142:B10004,subscriptions!D5142:D10004)</f>
        <v>120</v>
      </c>
      <c r="N5142" s="10">
        <f t="array" ref="N5142">_xlfn.XLOOKUP(A5142,subscriptions!B5142:B10004,subscriptions!G5142:G10004)</f>
        <v>5</v>
      </c>
      <c r="O5142" s="10">
        <v>114.0</v>
      </c>
      <c r="P5142" s="10" t="str">
        <f t="array" ref="P5142">_xlfn.XLOOKUP(A5142,subscriptions!B5142:B10004,subscriptions!C5142:C10004)</f>
        <v>Residential</v>
      </c>
      <c r="Q5142" s="10" t="s">
        <v>194</v>
      </c>
      <c r="R5142" s="10" t="s">
        <v>212</v>
      </c>
      <c r="S5142" s="10" t="s">
        <v>1525</v>
      </c>
    </row>
    <row r="5143">
      <c r="A5143" s="1" t="s">
        <v>6574</v>
      </c>
      <c r="B5143" s="1" t="s">
        <v>2788</v>
      </c>
      <c r="C5143" s="1" t="s">
        <v>1415</v>
      </c>
      <c r="D5143" s="1" t="s">
        <v>153</v>
      </c>
      <c r="E5143" s="1" t="s">
        <v>28</v>
      </c>
      <c r="F5143" s="1" t="s">
        <v>526</v>
      </c>
      <c r="G5143" s="1" t="s">
        <v>20706</v>
      </c>
      <c r="H5143" s="1" t="s">
        <v>20707</v>
      </c>
      <c r="I5143" s="4">
        <v>84.34113425925926</v>
      </c>
      <c r="J5143" s="1">
        <v>252.21</v>
      </c>
      <c r="K5143" s="1">
        <v>49.07</v>
      </c>
      <c r="M5143" s="10">
        <f t="array" ref="M5143">_xlfn.XLOOKUP(A5143,subscriptions!B5143:B10004,subscriptions!D5143:D10004)</f>
        <v>250</v>
      </c>
      <c r="N5143" s="10">
        <f t="array" ref="N5143">_xlfn.XLOOKUP(A5143,subscriptions!B5143:B10004,subscriptions!G5143:G10004)</f>
        <v>10</v>
      </c>
      <c r="O5143" s="10">
        <v>225.0</v>
      </c>
      <c r="P5143" s="10" t="str">
        <f t="array" ref="P5143">_xlfn.XLOOKUP(A5143,subscriptions!B5143:B10004,subscriptions!C5143:C10004)</f>
        <v>Business</v>
      </c>
      <c r="Q5143" s="10" t="s">
        <v>128</v>
      </c>
      <c r="R5143" s="10" t="s">
        <v>129</v>
      </c>
      <c r="S5143" s="10" t="s">
        <v>259</v>
      </c>
    </row>
    <row r="5144">
      <c r="A5144" s="1" t="s">
        <v>6577</v>
      </c>
      <c r="B5144" s="1" t="s">
        <v>1173</v>
      </c>
      <c r="C5144" s="1" t="s">
        <v>750</v>
      </c>
      <c r="D5144" s="1" t="s">
        <v>27</v>
      </c>
      <c r="E5144" s="1" t="s">
        <v>179</v>
      </c>
      <c r="F5144" s="1" t="s">
        <v>2311</v>
      </c>
      <c r="G5144" s="1" t="s">
        <v>20708</v>
      </c>
      <c r="H5144" s="1" t="s">
        <v>20709</v>
      </c>
      <c r="I5144" s="4">
        <v>84.29408564814815</v>
      </c>
      <c r="J5144" s="1">
        <v>1357.41</v>
      </c>
      <c r="K5144" s="1">
        <v>326.67</v>
      </c>
      <c r="L5144" s="1">
        <v>100.0</v>
      </c>
      <c r="M5144" s="10">
        <f t="array" ref="M5144">_xlfn.XLOOKUP(A5144,subscriptions!B5144:B10004,subscriptions!D5144:D10004)</f>
        <v>250</v>
      </c>
      <c r="N5144" s="10">
        <f t="array" ref="N5144">_xlfn.XLOOKUP(A5144,subscriptions!B5144:B10004,subscriptions!G5144:G10004)</f>
        <v>20</v>
      </c>
      <c r="O5144" s="10">
        <v>200.0</v>
      </c>
      <c r="P5144" s="10" t="str">
        <f t="array" ref="P5144">_xlfn.XLOOKUP(A5144,subscriptions!B5144:B10004,subscriptions!C5144:C10004)</f>
        <v>Business</v>
      </c>
      <c r="Q5144" s="10" t="s">
        <v>128</v>
      </c>
      <c r="R5144" s="10" t="s">
        <v>129</v>
      </c>
      <c r="S5144" s="10" t="s">
        <v>1458</v>
      </c>
    </row>
    <row r="5145">
      <c r="A5145" s="1" t="s">
        <v>6578</v>
      </c>
      <c r="B5145" s="1" t="s">
        <v>455</v>
      </c>
      <c r="C5145" s="1" t="s">
        <v>764</v>
      </c>
      <c r="D5145" s="1" t="s">
        <v>27</v>
      </c>
      <c r="E5145" s="1" t="s">
        <v>219</v>
      </c>
      <c r="F5145" s="1" t="s">
        <v>458</v>
      </c>
      <c r="G5145" s="1" t="s">
        <v>20710</v>
      </c>
      <c r="H5145" s="1" t="s">
        <v>20711</v>
      </c>
      <c r="I5145" s="4">
        <v>84.29545138888889</v>
      </c>
      <c r="J5145" s="1">
        <v>2230.88</v>
      </c>
      <c r="K5145" s="1">
        <v>508.3</v>
      </c>
      <c r="M5145" s="10">
        <f t="array" ref="M5145">_xlfn.XLOOKUP(A5145,subscriptions!B5145:B10004,subscriptions!D5145:D10004)</f>
        <v>120</v>
      </c>
      <c r="N5145" s="10">
        <f t="array" ref="N5145">_xlfn.XLOOKUP(A5145,subscriptions!B5145:B10004,subscriptions!G5145:G10004)</f>
        <v>0</v>
      </c>
      <c r="O5145" s="10">
        <v>120.0</v>
      </c>
      <c r="P5145" s="10" t="str">
        <f t="array" ref="P5145">_xlfn.XLOOKUP(A5145,subscriptions!B5145:B10004,subscriptions!C5145:C10004)</f>
        <v>Residential</v>
      </c>
      <c r="Q5145" s="10" t="s">
        <v>173</v>
      </c>
      <c r="R5145" s="10" t="s">
        <v>212</v>
      </c>
      <c r="S5145" s="10" t="s">
        <v>1026</v>
      </c>
    </row>
    <row r="5146">
      <c r="A5146" s="1" t="s">
        <v>6579</v>
      </c>
      <c r="B5146" s="1" t="s">
        <v>508</v>
      </c>
      <c r="C5146" s="1" t="s">
        <v>2483</v>
      </c>
      <c r="D5146" s="1" t="s">
        <v>153</v>
      </c>
      <c r="E5146" s="1" t="s">
        <v>332</v>
      </c>
      <c r="F5146" s="1" t="s">
        <v>1749</v>
      </c>
      <c r="G5146" s="1" t="s">
        <v>20712</v>
      </c>
      <c r="H5146" s="1" t="s">
        <v>20713</v>
      </c>
      <c r="I5146" s="4">
        <v>84.16739583333333</v>
      </c>
      <c r="J5146" s="1">
        <v>832.37</v>
      </c>
      <c r="K5146" s="1">
        <v>137.75</v>
      </c>
      <c r="M5146" s="10">
        <f t="array" ref="M5146">_xlfn.XLOOKUP(A5146,subscriptions!B5146:B10004,subscriptions!D5146:D10004)</f>
        <v>120</v>
      </c>
      <c r="N5146" s="10">
        <f t="array" ref="N5146">_xlfn.XLOOKUP(A5146,subscriptions!B5146:B10004,subscriptions!G5146:G10004)</f>
        <v>5</v>
      </c>
      <c r="O5146" s="10">
        <v>114.0</v>
      </c>
      <c r="P5146" s="10" t="str">
        <f t="array" ref="P5146">_xlfn.XLOOKUP(A5146,subscriptions!B5146:B10004,subscriptions!C5146:C10004)</f>
        <v>Residential</v>
      </c>
      <c r="Q5146" s="10" t="s">
        <v>194</v>
      </c>
      <c r="R5146" s="10" t="s">
        <v>212</v>
      </c>
      <c r="S5146" s="10" t="s">
        <v>1412</v>
      </c>
    </row>
    <row r="5147">
      <c r="A5147" s="1" t="s">
        <v>6580</v>
      </c>
      <c r="B5147" s="1" t="s">
        <v>772</v>
      </c>
      <c r="C5147" s="1" t="s">
        <v>473</v>
      </c>
      <c r="D5147" s="1" t="s">
        <v>153</v>
      </c>
      <c r="E5147" s="1" t="s">
        <v>28</v>
      </c>
      <c r="F5147" s="1" t="s">
        <v>687</v>
      </c>
      <c r="G5147" s="1" t="s">
        <v>20714</v>
      </c>
      <c r="H5147" s="1" t="s">
        <v>20715</v>
      </c>
      <c r="I5147" s="4">
        <v>84.1745486111111</v>
      </c>
      <c r="J5147" s="1">
        <v>3228.37</v>
      </c>
      <c r="K5147" s="1">
        <v>614.13</v>
      </c>
      <c r="M5147" s="10">
        <f t="array" ref="M5147">_xlfn.XLOOKUP(A5147,subscriptions!B5147:B10004,subscriptions!D5147:D10004)</f>
        <v>120</v>
      </c>
      <c r="N5147" s="10">
        <f t="array" ref="N5147">_xlfn.XLOOKUP(A5147,subscriptions!B5147:B10004,subscriptions!G5147:G10004)</f>
        <v>10</v>
      </c>
      <c r="O5147" s="10">
        <v>108.0</v>
      </c>
      <c r="P5147" s="10" t="str">
        <f t="array" ref="P5147">_xlfn.XLOOKUP(A5147,subscriptions!B5147:B10004,subscriptions!C5147:C10004)</f>
        <v>Residential</v>
      </c>
      <c r="Q5147" s="10" t="s">
        <v>128</v>
      </c>
      <c r="R5147" s="10" t="s">
        <v>212</v>
      </c>
      <c r="S5147" s="10" t="s">
        <v>507</v>
      </c>
    </row>
    <row r="5148">
      <c r="A5148" s="1" t="s">
        <v>6581</v>
      </c>
      <c r="B5148" s="1" t="s">
        <v>1099</v>
      </c>
      <c r="C5148" s="1" t="s">
        <v>261</v>
      </c>
      <c r="D5148" s="1" t="s">
        <v>153</v>
      </c>
      <c r="E5148" s="1" t="s">
        <v>280</v>
      </c>
      <c r="F5148" s="1" t="s">
        <v>873</v>
      </c>
      <c r="G5148" s="1" t="s">
        <v>20716</v>
      </c>
      <c r="H5148" s="1" t="s">
        <v>20717</v>
      </c>
      <c r="I5148" s="4">
        <v>84.38269675925926</v>
      </c>
      <c r="J5148" s="1">
        <v>1619.1</v>
      </c>
      <c r="K5148" s="1">
        <v>353.21</v>
      </c>
      <c r="M5148" s="10">
        <f t="array" ref="M5148">_xlfn.XLOOKUP(A5148,subscriptions!B5148:B10004,subscriptions!D5148:D10004)</f>
        <v>50</v>
      </c>
      <c r="N5148" s="10">
        <f t="array" ref="N5148">_xlfn.XLOOKUP(A5148,subscriptions!B5148:B10004,subscriptions!G5148:G10004)</f>
        <v>20</v>
      </c>
      <c r="O5148" s="10">
        <v>40.0</v>
      </c>
      <c r="P5148" s="10" t="str">
        <f t="array" ref="P5148">_xlfn.XLOOKUP(A5148,subscriptions!B5148:B10004,subscriptions!C5148:C10004)</f>
        <v>Mini</v>
      </c>
      <c r="Q5148" s="10" t="s">
        <v>128</v>
      </c>
      <c r="R5148" s="10" t="s">
        <v>148</v>
      </c>
      <c r="S5148" s="10" t="s">
        <v>671</v>
      </c>
    </row>
    <row r="5149">
      <c r="A5149" s="1" t="s">
        <v>6582</v>
      </c>
      <c r="B5149" s="1" t="s">
        <v>814</v>
      </c>
      <c r="C5149" s="1" t="s">
        <v>1347</v>
      </c>
      <c r="D5149" s="1" t="s">
        <v>153</v>
      </c>
      <c r="E5149" s="1" t="s">
        <v>631</v>
      </c>
      <c r="F5149" s="1" t="s">
        <v>1318</v>
      </c>
      <c r="G5149" s="1" t="s">
        <v>20718</v>
      </c>
      <c r="H5149" s="1" t="s">
        <v>20719</v>
      </c>
      <c r="I5149" s="4">
        <v>84.3362037037037</v>
      </c>
      <c r="J5149" s="1">
        <v>3492.65</v>
      </c>
      <c r="K5149" s="1">
        <v>444.65</v>
      </c>
      <c r="M5149" s="10">
        <f t="array" ref="M5149">_xlfn.XLOOKUP(A5149,subscriptions!B5149:B10004,subscriptions!D5149:D10004)</f>
        <v>120</v>
      </c>
      <c r="N5149" s="10">
        <f t="array" ref="N5149">_xlfn.XLOOKUP(A5149,subscriptions!B5149:B10004,subscriptions!G5149:G10004)</f>
        <v>0</v>
      </c>
      <c r="O5149" s="10">
        <v>120.0</v>
      </c>
      <c r="P5149" s="10" t="str">
        <f t="array" ref="P5149">_xlfn.XLOOKUP(A5149,subscriptions!B5149:B10004,subscriptions!C5149:C10004)</f>
        <v>Residential</v>
      </c>
      <c r="Q5149" s="10" t="s">
        <v>173</v>
      </c>
      <c r="R5149" s="10" t="s">
        <v>212</v>
      </c>
      <c r="S5149" s="10" t="s">
        <v>1971</v>
      </c>
    </row>
    <row r="5150">
      <c r="A5150" s="1" t="s">
        <v>6583</v>
      </c>
      <c r="B5150" s="1" t="s">
        <v>312</v>
      </c>
      <c r="C5150" s="1" t="s">
        <v>509</v>
      </c>
      <c r="D5150" s="1" t="s">
        <v>153</v>
      </c>
      <c r="E5150" s="1" t="s">
        <v>714</v>
      </c>
      <c r="F5150" s="1" t="s">
        <v>828</v>
      </c>
      <c r="G5150" s="1" t="s">
        <v>20720</v>
      </c>
      <c r="H5150" s="1" t="s">
        <v>20721</v>
      </c>
      <c r="I5150" s="4">
        <v>84.33775462962963</v>
      </c>
      <c r="J5150" s="1">
        <v>1515.28</v>
      </c>
      <c r="K5150" s="1">
        <v>217.6</v>
      </c>
      <c r="M5150" s="10">
        <f t="array" ref="M5150">_xlfn.XLOOKUP(A5150,subscriptions!B5150:B10004,subscriptions!D5150:D10004)</f>
        <v>50</v>
      </c>
      <c r="N5150" s="10">
        <f t="array" ref="N5150">_xlfn.XLOOKUP(A5150,subscriptions!B5150:B10004,subscriptions!G5150:G10004)</f>
        <v>5</v>
      </c>
      <c r="O5150" s="10">
        <v>47.5</v>
      </c>
      <c r="P5150" s="10" t="str">
        <f t="array" ref="P5150">_xlfn.XLOOKUP(A5150,subscriptions!B5150:B10004,subscriptions!C5150:C10004)</f>
        <v>Mini</v>
      </c>
      <c r="Q5150" s="10" t="s">
        <v>194</v>
      </c>
      <c r="R5150" s="10" t="s">
        <v>148</v>
      </c>
      <c r="S5150" s="10" t="s">
        <v>1961</v>
      </c>
    </row>
    <row r="5151">
      <c r="A5151" s="1" t="s">
        <v>6584</v>
      </c>
      <c r="B5151" s="1" t="s">
        <v>1624</v>
      </c>
      <c r="C5151" s="1" t="s">
        <v>827</v>
      </c>
      <c r="D5151" s="1" t="s">
        <v>27</v>
      </c>
      <c r="E5151" s="1" t="s">
        <v>179</v>
      </c>
      <c r="F5151" s="1" t="s">
        <v>2311</v>
      </c>
      <c r="G5151" s="1" t="s">
        <v>20722</v>
      </c>
      <c r="H5151" s="1" t="s">
        <v>20723</v>
      </c>
      <c r="I5151" s="4">
        <v>84.25775462962963</v>
      </c>
      <c r="J5151" s="1">
        <v>261.12</v>
      </c>
      <c r="K5151" s="1">
        <v>69.13</v>
      </c>
      <c r="L5151" s="1">
        <v>100.0</v>
      </c>
      <c r="M5151" s="10">
        <f t="array" ref="M5151">_xlfn.XLOOKUP(A5151,subscriptions!B5151:B10004,subscriptions!D5151:D10004)</f>
        <v>120</v>
      </c>
      <c r="N5151" s="10">
        <f t="array" ref="N5151">_xlfn.XLOOKUP(A5151,subscriptions!B5151:B10004,subscriptions!G5151:G10004)</f>
        <v>10</v>
      </c>
      <c r="O5151" s="10">
        <v>108.0</v>
      </c>
      <c r="P5151" s="10" t="str">
        <f t="array" ref="P5151">_xlfn.XLOOKUP(A5151,subscriptions!B5151:B10004,subscriptions!C5151:C10004)</f>
        <v>Residential</v>
      </c>
      <c r="Q5151" s="10" t="s">
        <v>128</v>
      </c>
      <c r="R5151" s="10" t="s">
        <v>212</v>
      </c>
      <c r="S5151" s="10" t="s">
        <v>603</v>
      </c>
    </row>
    <row r="5152">
      <c r="A5152" s="1" t="s">
        <v>6585</v>
      </c>
      <c r="B5152" s="1" t="s">
        <v>1527</v>
      </c>
      <c r="C5152" s="1" t="s">
        <v>764</v>
      </c>
      <c r="D5152" s="1" t="s">
        <v>153</v>
      </c>
      <c r="E5152" s="1" t="s">
        <v>239</v>
      </c>
      <c r="F5152" s="1" t="s">
        <v>3181</v>
      </c>
      <c r="G5152" s="1" t="s">
        <v>20724</v>
      </c>
      <c r="H5152" s="1" t="s">
        <v>20725</v>
      </c>
      <c r="I5152" s="4">
        <v>84.16883101851852</v>
      </c>
      <c r="J5152" s="1">
        <v>605.93</v>
      </c>
      <c r="K5152" s="1">
        <v>151.61</v>
      </c>
      <c r="M5152" s="10">
        <f t="array" ref="M5152">_xlfn.XLOOKUP(A5152,subscriptions!B5152:B10004,subscriptions!D5152:D10004)</f>
        <v>120</v>
      </c>
      <c r="N5152" s="10">
        <f t="array" ref="N5152">_xlfn.XLOOKUP(A5152,subscriptions!B5152:B10004,subscriptions!G5152:G10004)</f>
        <v>20</v>
      </c>
      <c r="O5152" s="10">
        <v>96.0</v>
      </c>
      <c r="P5152" s="10" t="str">
        <f t="array" ref="P5152">_xlfn.XLOOKUP(A5152,subscriptions!B5152:B10004,subscriptions!C5152:C10004)</f>
        <v>Residential</v>
      </c>
      <c r="Q5152" s="10" t="s">
        <v>128</v>
      </c>
      <c r="R5152" s="10" t="s">
        <v>148</v>
      </c>
      <c r="S5152" s="10" t="s">
        <v>1504</v>
      </c>
    </row>
    <row r="5153">
      <c r="A5153" s="1" t="s">
        <v>6588</v>
      </c>
      <c r="B5153" s="1" t="s">
        <v>1262</v>
      </c>
      <c r="C5153" s="1" t="s">
        <v>673</v>
      </c>
      <c r="D5153" s="1" t="s">
        <v>27</v>
      </c>
      <c r="E5153" s="1" t="s">
        <v>262</v>
      </c>
      <c r="F5153" s="1" t="s">
        <v>2853</v>
      </c>
      <c r="G5153" s="1" t="s">
        <v>20726</v>
      </c>
      <c r="H5153" s="1" t="s">
        <v>20727</v>
      </c>
      <c r="I5153" s="4">
        <v>84.4209375</v>
      </c>
      <c r="J5153" s="1">
        <v>388.08</v>
      </c>
      <c r="K5153" s="1">
        <v>50.84</v>
      </c>
      <c r="M5153" s="10">
        <f t="array" ref="M5153">_xlfn.XLOOKUP(A5153,subscriptions!B5153:B10004,subscriptions!D5153:D10004)</f>
        <v>120</v>
      </c>
      <c r="N5153" s="10">
        <f t="array" ref="N5153">_xlfn.XLOOKUP(A5153,subscriptions!B5153:B10004,subscriptions!G5153:G10004)</f>
        <v>0</v>
      </c>
      <c r="O5153" s="10">
        <v>120.0</v>
      </c>
      <c r="P5153" s="10" t="str">
        <f t="array" ref="P5153">_xlfn.XLOOKUP(A5153,subscriptions!B5153:B10004,subscriptions!C5153:C10004)</f>
        <v>Residential</v>
      </c>
      <c r="Q5153" s="10" t="s">
        <v>173</v>
      </c>
      <c r="R5153" s="10" t="s">
        <v>212</v>
      </c>
      <c r="S5153" s="10" t="s">
        <v>2152</v>
      </c>
    </row>
    <row r="5154">
      <c r="A5154" s="1" t="s">
        <v>6589</v>
      </c>
      <c r="B5154" s="1" t="s">
        <v>109</v>
      </c>
      <c r="C5154" s="1" t="s">
        <v>764</v>
      </c>
      <c r="D5154" s="1" t="s">
        <v>27</v>
      </c>
      <c r="E5154" s="1" t="s">
        <v>111</v>
      </c>
      <c r="F5154" s="1" t="s">
        <v>1362</v>
      </c>
      <c r="G5154" s="1" t="s">
        <v>20728</v>
      </c>
      <c r="H5154" s="1" t="s">
        <v>20729</v>
      </c>
      <c r="I5154" s="4">
        <v>84.37650462962964</v>
      </c>
      <c r="J5154" s="1">
        <v>3642.49</v>
      </c>
      <c r="K5154" s="1">
        <v>491.25</v>
      </c>
      <c r="M5154" s="10">
        <f t="array" ref="M5154">_xlfn.XLOOKUP(A5154,subscriptions!B5154:B10004,subscriptions!D5154:D10004)</f>
        <v>80</v>
      </c>
      <c r="N5154" s="10">
        <f t="array" ref="N5154">_xlfn.XLOOKUP(A5154,subscriptions!B5154:B10004,subscriptions!G5154:G10004)</f>
        <v>5</v>
      </c>
      <c r="O5154" s="10">
        <v>76.0</v>
      </c>
      <c r="P5154" s="10" t="str">
        <f t="array" ref="P5154">_xlfn.XLOOKUP(A5154,subscriptions!B5154:B10004,subscriptions!C5154:C10004)</f>
        <v>Roam</v>
      </c>
      <c r="Q5154" s="10" t="s">
        <v>194</v>
      </c>
      <c r="R5154" s="10" t="s">
        <v>148</v>
      </c>
      <c r="S5154" s="10" t="s">
        <v>3910</v>
      </c>
    </row>
    <row r="5155">
      <c r="A5155" s="1" t="s">
        <v>6590</v>
      </c>
      <c r="B5155" s="1" t="s">
        <v>278</v>
      </c>
      <c r="C5155" s="1" t="s">
        <v>800</v>
      </c>
      <c r="D5155" s="1" t="s">
        <v>27</v>
      </c>
      <c r="E5155" s="1" t="s">
        <v>631</v>
      </c>
      <c r="F5155" s="1" t="s">
        <v>1115</v>
      </c>
      <c r="G5155" s="1" t="s">
        <v>20730</v>
      </c>
      <c r="H5155" s="1" t="s">
        <v>20731</v>
      </c>
      <c r="I5155" s="4">
        <v>84.41961805555556</v>
      </c>
      <c r="J5155" s="1">
        <v>2193.18</v>
      </c>
      <c r="K5155" s="1">
        <v>220.31</v>
      </c>
      <c r="M5155" s="10">
        <f t="array" ref="M5155">_xlfn.XLOOKUP(A5155,subscriptions!B5155:B10004,subscriptions!D5155:D10004)</f>
        <v>120</v>
      </c>
      <c r="N5155" s="10">
        <f t="array" ref="N5155">_xlfn.XLOOKUP(A5155,subscriptions!B5155:B10004,subscriptions!G5155:G10004)</f>
        <v>10</v>
      </c>
      <c r="O5155" s="10">
        <v>108.0</v>
      </c>
      <c r="P5155" s="10" t="str">
        <f t="array" ref="P5155">_xlfn.XLOOKUP(A5155,subscriptions!B5155:B10004,subscriptions!C5155:C10004)</f>
        <v>Residential</v>
      </c>
      <c r="Q5155" s="10" t="s">
        <v>128</v>
      </c>
      <c r="R5155" s="10" t="s">
        <v>212</v>
      </c>
      <c r="S5155" s="10" t="s">
        <v>1525</v>
      </c>
    </row>
    <row r="5156">
      <c r="A5156" s="1" t="s">
        <v>6591</v>
      </c>
      <c r="B5156" s="1" t="s">
        <v>842</v>
      </c>
      <c r="C5156" s="1" t="s">
        <v>827</v>
      </c>
      <c r="D5156" s="1" t="s">
        <v>27</v>
      </c>
      <c r="E5156" s="1" t="s">
        <v>239</v>
      </c>
      <c r="F5156" s="1" t="s">
        <v>2132</v>
      </c>
      <c r="G5156" s="1" t="s">
        <v>20732</v>
      </c>
      <c r="H5156" s="1" t="s">
        <v>20733</v>
      </c>
      <c r="I5156" s="4">
        <v>84.38003472222222</v>
      </c>
      <c r="J5156" s="1">
        <v>1742.36</v>
      </c>
      <c r="K5156" s="1">
        <v>247.48</v>
      </c>
      <c r="M5156" s="10">
        <f t="array" ref="M5156">_xlfn.XLOOKUP(A5156,subscriptions!B5156:B10004,subscriptions!D5156:D10004)</f>
        <v>120</v>
      </c>
      <c r="N5156" s="10">
        <f t="array" ref="N5156">_xlfn.XLOOKUP(A5156,subscriptions!B5156:B10004,subscriptions!G5156:G10004)</f>
        <v>20</v>
      </c>
      <c r="O5156" s="10">
        <v>96.0</v>
      </c>
      <c r="P5156" s="10" t="str">
        <f t="array" ref="P5156">_xlfn.XLOOKUP(A5156,subscriptions!B5156:B10004,subscriptions!C5156:C10004)</f>
        <v>Residential</v>
      </c>
      <c r="Q5156" s="10" t="s">
        <v>128</v>
      </c>
      <c r="R5156" s="10" t="s">
        <v>148</v>
      </c>
      <c r="S5156" s="10" t="s">
        <v>698</v>
      </c>
    </row>
    <row r="5157">
      <c r="A5157" s="1" t="s">
        <v>6592</v>
      </c>
      <c r="B5157" s="1" t="s">
        <v>573</v>
      </c>
      <c r="C5157" s="1" t="s">
        <v>884</v>
      </c>
      <c r="D5157" s="1" t="s">
        <v>27</v>
      </c>
      <c r="E5157" s="1" t="s">
        <v>28</v>
      </c>
      <c r="F5157" s="1" t="s">
        <v>2097</v>
      </c>
      <c r="G5157" s="1" t="s">
        <v>20734</v>
      </c>
      <c r="H5157" s="1" t="s">
        <v>20735</v>
      </c>
      <c r="I5157" s="4">
        <v>84.34056712962963</v>
      </c>
      <c r="J5157" s="1">
        <v>587.08</v>
      </c>
      <c r="K5157" s="1">
        <v>148.55</v>
      </c>
      <c r="M5157" s="10">
        <f t="array" ref="M5157">_xlfn.XLOOKUP(A5157,subscriptions!B5157:B10004,subscriptions!D5157:D10004)</f>
        <v>50</v>
      </c>
      <c r="N5157" s="10">
        <f t="array" ref="N5157">_xlfn.XLOOKUP(A5157,subscriptions!B5157:B10004,subscriptions!G5157:G10004)</f>
        <v>0</v>
      </c>
      <c r="O5157" s="10">
        <v>50.0</v>
      </c>
      <c r="P5157" s="10" t="str">
        <f t="array" ref="P5157">_xlfn.XLOOKUP(A5157,subscriptions!B5157:B10004,subscriptions!C5157:C10004)</f>
        <v>Mini</v>
      </c>
      <c r="Q5157" s="10" t="s">
        <v>173</v>
      </c>
      <c r="R5157" s="10" t="s">
        <v>148</v>
      </c>
      <c r="S5157" s="10" t="s">
        <v>616</v>
      </c>
    </row>
    <row r="5158">
      <c r="A5158" s="1" t="s">
        <v>6593</v>
      </c>
      <c r="B5158" s="1" t="s">
        <v>132</v>
      </c>
      <c r="C5158" s="1" t="s">
        <v>1347</v>
      </c>
      <c r="D5158" s="1" t="s">
        <v>27</v>
      </c>
      <c r="E5158" s="1" t="s">
        <v>219</v>
      </c>
      <c r="F5158" s="1" t="s">
        <v>1461</v>
      </c>
      <c r="G5158" s="1" t="s">
        <v>20736</v>
      </c>
      <c r="H5158" s="1" t="s">
        <v>20737</v>
      </c>
      <c r="I5158" s="4">
        <v>84.29891203703704</v>
      </c>
      <c r="J5158" s="1">
        <v>355.09</v>
      </c>
      <c r="K5158" s="1">
        <v>48.61</v>
      </c>
      <c r="M5158" s="10">
        <f t="array" ref="M5158">_xlfn.XLOOKUP(A5158,subscriptions!B5158:B10004,subscriptions!D5158:D10004)</f>
        <v>80</v>
      </c>
      <c r="N5158" s="10">
        <f t="array" ref="N5158">_xlfn.XLOOKUP(A5158,subscriptions!B5158:B10004,subscriptions!G5158:G10004)</f>
        <v>5</v>
      </c>
      <c r="O5158" s="10">
        <v>76.0</v>
      </c>
      <c r="P5158" s="10" t="str">
        <f t="array" ref="P5158">_xlfn.XLOOKUP(A5158,subscriptions!B5158:B10004,subscriptions!C5158:C10004)</f>
        <v>Roam</v>
      </c>
      <c r="Q5158" s="10" t="s">
        <v>194</v>
      </c>
      <c r="R5158" s="10" t="s">
        <v>148</v>
      </c>
      <c r="S5158" s="10" t="s">
        <v>276</v>
      </c>
    </row>
    <row r="5159">
      <c r="A5159" s="1" t="s">
        <v>6596</v>
      </c>
      <c r="B5159" s="1" t="s">
        <v>1303</v>
      </c>
      <c r="C5159" s="1" t="s">
        <v>1876</v>
      </c>
      <c r="D5159" s="1" t="s">
        <v>153</v>
      </c>
      <c r="E5159" s="1" t="s">
        <v>332</v>
      </c>
      <c r="F5159" s="1" t="s">
        <v>427</v>
      </c>
      <c r="G5159" s="1" t="s">
        <v>20738</v>
      </c>
      <c r="H5159" s="1" t="s">
        <v>20739</v>
      </c>
      <c r="I5159" s="4">
        <v>84.25585648148149</v>
      </c>
      <c r="J5159" s="1">
        <v>2168.66</v>
      </c>
      <c r="K5159" s="1">
        <v>453.66</v>
      </c>
      <c r="M5159" s="10">
        <f t="array" ref="M5159">_xlfn.XLOOKUP(A5159,subscriptions!B5159:B10004,subscriptions!D5159:D10004)</f>
        <v>120</v>
      </c>
      <c r="N5159" s="10">
        <f t="array" ref="N5159">_xlfn.XLOOKUP(A5159,subscriptions!B5159:B10004,subscriptions!G5159:G10004)</f>
        <v>10</v>
      </c>
      <c r="O5159" s="10">
        <v>108.0</v>
      </c>
      <c r="P5159" s="10" t="str">
        <f t="array" ref="P5159">_xlfn.XLOOKUP(A5159,subscriptions!B5159:B10004,subscriptions!C5159:C10004)</f>
        <v>Residential</v>
      </c>
      <c r="Q5159" s="10" t="s">
        <v>128</v>
      </c>
      <c r="R5159" s="10" t="s">
        <v>212</v>
      </c>
      <c r="S5159" s="10" t="s">
        <v>1156</v>
      </c>
    </row>
    <row r="5160">
      <c r="A5160" s="1" t="s">
        <v>6597</v>
      </c>
      <c r="B5160" s="1" t="s">
        <v>941</v>
      </c>
      <c r="C5160" s="1" t="s">
        <v>524</v>
      </c>
      <c r="D5160" s="1" t="s">
        <v>27</v>
      </c>
      <c r="E5160" s="1" t="s">
        <v>631</v>
      </c>
      <c r="F5160" s="1" t="s">
        <v>1084</v>
      </c>
      <c r="G5160" s="1" t="s">
        <v>20740</v>
      </c>
      <c r="H5160" s="1" t="s">
        <v>20741</v>
      </c>
      <c r="I5160" s="4">
        <v>84.38131944444444</v>
      </c>
      <c r="J5160" s="1">
        <v>1014.13</v>
      </c>
      <c r="K5160" s="1">
        <v>121.22</v>
      </c>
      <c r="M5160" s="10">
        <f t="array" ref="M5160">_xlfn.XLOOKUP(A5160,subscriptions!B5160:B10004,subscriptions!D5160:D10004)</f>
        <v>250</v>
      </c>
      <c r="N5160" s="10">
        <f t="array" ref="N5160">_xlfn.XLOOKUP(A5160,subscriptions!B5160:B10004,subscriptions!G5160:G10004)</f>
        <v>20</v>
      </c>
      <c r="O5160" s="10">
        <v>200.0</v>
      </c>
      <c r="P5160" s="10" t="str">
        <f t="array" ref="P5160">_xlfn.XLOOKUP(A5160,subscriptions!B5160:B10004,subscriptions!C5160:C10004)</f>
        <v>Business</v>
      </c>
      <c r="Q5160" s="10" t="s">
        <v>128</v>
      </c>
      <c r="R5160" s="10" t="s">
        <v>129</v>
      </c>
      <c r="S5160" s="10" t="s">
        <v>1789</v>
      </c>
    </row>
    <row r="5161">
      <c r="A5161" s="1" t="s">
        <v>6598</v>
      </c>
      <c r="B5161" s="1" t="s">
        <v>763</v>
      </c>
      <c r="C5161" s="1" t="s">
        <v>441</v>
      </c>
      <c r="D5161" s="1" t="s">
        <v>27</v>
      </c>
      <c r="E5161" s="1" t="s">
        <v>631</v>
      </c>
      <c r="F5161" s="1" t="s">
        <v>2495</v>
      </c>
      <c r="G5161" s="1" t="s">
        <v>20742</v>
      </c>
      <c r="H5161" s="1" t="s">
        <v>20743</v>
      </c>
      <c r="I5161" s="4">
        <v>84.16902777777777</v>
      </c>
      <c r="J5161" s="1">
        <v>433.87</v>
      </c>
      <c r="K5161" s="1">
        <v>114.98</v>
      </c>
      <c r="M5161" s="10">
        <f t="array" ref="M5161">_xlfn.XLOOKUP(A5161,subscriptions!B5161:B10004,subscriptions!D5161:D10004)</f>
        <v>250</v>
      </c>
      <c r="N5161" s="10">
        <f t="array" ref="N5161">_xlfn.XLOOKUP(A5161,subscriptions!B5161:B10004,subscriptions!G5161:G10004)</f>
        <v>0</v>
      </c>
      <c r="O5161" s="10">
        <v>250.0</v>
      </c>
      <c r="P5161" s="10" t="str">
        <f t="array" ref="P5161">_xlfn.XLOOKUP(A5161,subscriptions!B5161:B10004,subscriptions!C5161:C10004)</f>
        <v>Business</v>
      </c>
      <c r="Q5161" s="10" t="s">
        <v>173</v>
      </c>
      <c r="R5161" s="10" t="s">
        <v>129</v>
      </c>
      <c r="S5161" s="10" t="s">
        <v>1504</v>
      </c>
    </row>
    <row r="5162">
      <c r="A5162" s="1" t="s">
        <v>6599</v>
      </c>
      <c r="B5162" s="1" t="s">
        <v>941</v>
      </c>
      <c r="C5162" s="1" t="s">
        <v>1415</v>
      </c>
      <c r="D5162" s="1" t="s">
        <v>27</v>
      </c>
      <c r="E5162" s="1" t="s">
        <v>262</v>
      </c>
      <c r="F5162" s="1" t="s">
        <v>2112</v>
      </c>
      <c r="G5162" s="1" t="s">
        <v>20744</v>
      </c>
      <c r="H5162" s="1" t="s">
        <v>20745</v>
      </c>
      <c r="I5162" s="4">
        <v>84.33912037037037</v>
      </c>
      <c r="J5162" s="1">
        <v>1488.1</v>
      </c>
      <c r="K5162" s="1">
        <v>366.14</v>
      </c>
      <c r="M5162" s="10">
        <f t="array" ref="M5162">_xlfn.XLOOKUP(A5162,subscriptions!B5162:B10004,subscriptions!D5162:D10004)</f>
        <v>80</v>
      </c>
      <c r="N5162" s="10">
        <f t="array" ref="N5162">_xlfn.XLOOKUP(A5162,subscriptions!B5162:B10004,subscriptions!G5162:G10004)</f>
        <v>5</v>
      </c>
      <c r="O5162" s="10">
        <v>76.0</v>
      </c>
      <c r="P5162" s="10" t="str">
        <f t="array" ref="P5162">_xlfn.XLOOKUP(A5162,subscriptions!B5162:B10004,subscriptions!C5162:C10004)</f>
        <v>Roam</v>
      </c>
      <c r="Q5162" s="10" t="s">
        <v>194</v>
      </c>
      <c r="R5162" s="10" t="s">
        <v>148</v>
      </c>
      <c r="S5162" s="10" t="s">
        <v>2016</v>
      </c>
    </row>
    <row r="5163">
      <c r="A5163" s="1" t="s">
        <v>6600</v>
      </c>
      <c r="B5163" s="1" t="s">
        <v>197</v>
      </c>
      <c r="C5163" s="1" t="s">
        <v>750</v>
      </c>
      <c r="D5163" s="1" t="s">
        <v>153</v>
      </c>
      <c r="E5163" s="1" t="s">
        <v>631</v>
      </c>
      <c r="F5163" s="1" t="s">
        <v>2749</v>
      </c>
      <c r="G5163" s="1" t="s">
        <v>20746</v>
      </c>
      <c r="H5163" s="1" t="s">
        <v>20747</v>
      </c>
      <c r="I5163" s="4">
        <v>84.25637731481481</v>
      </c>
      <c r="J5163" s="1">
        <v>111.75</v>
      </c>
      <c r="K5163" s="1">
        <v>15.77</v>
      </c>
      <c r="M5163" s="10">
        <f t="array" ref="M5163">_xlfn.XLOOKUP(A5163,subscriptions!B5163:B10004,subscriptions!D5163:D10004)</f>
        <v>120</v>
      </c>
      <c r="N5163" s="10">
        <f t="array" ref="N5163">_xlfn.XLOOKUP(A5163,subscriptions!B5163:B10004,subscriptions!G5163:G10004)</f>
        <v>10</v>
      </c>
      <c r="O5163" s="10">
        <v>108.0</v>
      </c>
      <c r="P5163" s="10" t="str">
        <f t="array" ref="P5163">_xlfn.XLOOKUP(A5163,subscriptions!B5163:B10004,subscriptions!C5163:C10004)</f>
        <v>Residential</v>
      </c>
      <c r="Q5163" s="10" t="s">
        <v>128</v>
      </c>
      <c r="R5163" s="10" t="s">
        <v>212</v>
      </c>
      <c r="S5163" s="10" t="s">
        <v>130</v>
      </c>
    </row>
    <row r="5164">
      <c r="A5164" s="1" t="s">
        <v>6601</v>
      </c>
      <c r="B5164" s="1" t="s">
        <v>1844</v>
      </c>
      <c r="C5164" s="1" t="s">
        <v>524</v>
      </c>
      <c r="D5164" s="1" t="s">
        <v>153</v>
      </c>
      <c r="E5164" s="1" t="s">
        <v>280</v>
      </c>
      <c r="F5164" s="1" t="s">
        <v>873</v>
      </c>
      <c r="G5164" s="1" t="s">
        <v>20748</v>
      </c>
      <c r="H5164" s="1" t="s">
        <v>20749</v>
      </c>
      <c r="I5164" s="4">
        <v>84.38273148148149</v>
      </c>
      <c r="J5164" s="1">
        <v>642.17</v>
      </c>
      <c r="K5164" s="1">
        <v>109.65</v>
      </c>
      <c r="M5164" s="10">
        <f t="array" ref="M5164">_xlfn.XLOOKUP(A5164,subscriptions!B5164:B10004,subscriptions!D5164:D10004)</f>
        <v>250</v>
      </c>
      <c r="N5164" s="10">
        <f t="array" ref="N5164">_xlfn.XLOOKUP(A5164,subscriptions!B5164:B10004,subscriptions!G5164:G10004)</f>
        <v>20</v>
      </c>
      <c r="O5164" s="10">
        <v>200.0</v>
      </c>
      <c r="P5164" s="10" t="str">
        <f t="array" ref="P5164">_xlfn.XLOOKUP(A5164,subscriptions!B5164:B10004,subscriptions!C5164:C10004)</f>
        <v>Business</v>
      </c>
      <c r="Q5164" s="10" t="s">
        <v>128</v>
      </c>
      <c r="R5164" s="10" t="s">
        <v>129</v>
      </c>
      <c r="S5164" s="10" t="s">
        <v>671</v>
      </c>
    </row>
    <row r="5165">
      <c r="A5165" s="1" t="s">
        <v>6602</v>
      </c>
      <c r="B5165" s="1" t="s">
        <v>109</v>
      </c>
      <c r="C5165" s="1" t="s">
        <v>1388</v>
      </c>
      <c r="D5165" s="1" t="s">
        <v>27</v>
      </c>
      <c r="E5165" s="1" t="s">
        <v>179</v>
      </c>
      <c r="F5165" s="1" t="s">
        <v>200</v>
      </c>
      <c r="G5165" s="1" t="s">
        <v>20750</v>
      </c>
      <c r="H5165" s="1" t="s">
        <v>20751</v>
      </c>
      <c r="I5165" s="4">
        <v>84.37572916666667</v>
      </c>
      <c r="J5165" s="1">
        <v>998.24</v>
      </c>
      <c r="K5165" s="1">
        <v>141.52</v>
      </c>
      <c r="L5165" s="1">
        <v>100.0</v>
      </c>
      <c r="M5165" s="10">
        <f t="array" ref="M5165">_xlfn.XLOOKUP(A5165,subscriptions!B5165:B10004,subscriptions!D5165:D10004)</f>
        <v>120</v>
      </c>
      <c r="N5165" s="10">
        <f t="array" ref="N5165">_xlfn.XLOOKUP(A5165,subscriptions!B5165:B10004,subscriptions!G5165:G10004)</f>
        <v>0</v>
      </c>
      <c r="O5165" s="10">
        <v>120.0</v>
      </c>
      <c r="P5165" s="10" t="str">
        <f t="array" ref="P5165">_xlfn.XLOOKUP(A5165,subscriptions!B5165:B10004,subscriptions!C5165:C10004)</f>
        <v>Residential</v>
      </c>
      <c r="Q5165" s="10" t="s">
        <v>173</v>
      </c>
      <c r="R5165" s="10" t="s">
        <v>212</v>
      </c>
      <c r="S5165" s="10" t="s">
        <v>1442</v>
      </c>
    </row>
    <row r="5166">
      <c r="A5166" s="1" t="s">
        <v>6603</v>
      </c>
      <c r="B5166" s="1" t="s">
        <v>1303</v>
      </c>
      <c r="C5166" s="1" t="s">
        <v>658</v>
      </c>
      <c r="D5166" s="1" t="s">
        <v>153</v>
      </c>
      <c r="E5166" s="1" t="s">
        <v>219</v>
      </c>
      <c r="F5166" s="1" t="s">
        <v>971</v>
      </c>
      <c r="G5166" s="1" t="s">
        <v>20752</v>
      </c>
      <c r="H5166" s="1" t="s">
        <v>20753</v>
      </c>
      <c r="I5166" s="4">
        <v>84.21421296296296</v>
      </c>
      <c r="J5166" s="1">
        <v>290.18</v>
      </c>
      <c r="K5166" s="1">
        <v>83.7</v>
      </c>
      <c r="M5166" s="10">
        <f t="array" ref="M5166">_xlfn.XLOOKUP(A5166,subscriptions!B5166:B10004,subscriptions!D5166:D10004)</f>
        <v>80</v>
      </c>
      <c r="N5166" s="10">
        <f t="array" ref="N5166">_xlfn.XLOOKUP(A5166,subscriptions!B5166:B10004,subscriptions!G5166:G10004)</f>
        <v>5</v>
      </c>
      <c r="O5166" s="10">
        <v>76.0</v>
      </c>
      <c r="P5166" s="10" t="str">
        <f t="array" ref="P5166">_xlfn.XLOOKUP(A5166,subscriptions!B5166:B10004,subscriptions!C5166:C10004)</f>
        <v>Roam</v>
      </c>
      <c r="Q5166" s="10" t="s">
        <v>194</v>
      </c>
      <c r="R5166" s="10" t="s">
        <v>148</v>
      </c>
      <c r="S5166" s="10" t="s">
        <v>388</v>
      </c>
    </row>
    <row r="5167">
      <c r="A5167" s="1" t="s">
        <v>6604</v>
      </c>
      <c r="B5167" s="1" t="s">
        <v>2096</v>
      </c>
      <c r="C5167" s="1" t="s">
        <v>473</v>
      </c>
      <c r="D5167" s="1" t="s">
        <v>27</v>
      </c>
      <c r="E5167" s="1" t="s">
        <v>28</v>
      </c>
      <c r="F5167" s="1" t="s">
        <v>3899</v>
      </c>
      <c r="G5167" s="1" t="s">
        <v>20754</v>
      </c>
      <c r="H5167" s="1" t="s">
        <v>20755</v>
      </c>
      <c r="I5167" s="4">
        <v>84.38288194444445</v>
      </c>
      <c r="J5167" s="1">
        <v>6315.4</v>
      </c>
      <c r="K5167" s="1">
        <v>989.21</v>
      </c>
      <c r="M5167" s="10">
        <f t="array" ref="M5167">_xlfn.XLOOKUP(A5167,subscriptions!B5167:B10004,subscriptions!D5167:D10004)</f>
        <v>80</v>
      </c>
      <c r="N5167" s="10">
        <f t="array" ref="N5167">_xlfn.XLOOKUP(A5167,subscriptions!B5167:B10004,subscriptions!G5167:G10004)</f>
        <v>10</v>
      </c>
      <c r="O5167" s="10">
        <v>72.0</v>
      </c>
      <c r="P5167" s="10" t="str">
        <f t="array" ref="P5167">_xlfn.XLOOKUP(A5167,subscriptions!B5167:B10004,subscriptions!C5167:C10004)</f>
        <v>Roam</v>
      </c>
      <c r="Q5167" s="10" t="s">
        <v>128</v>
      </c>
      <c r="R5167" s="10" t="s">
        <v>148</v>
      </c>
      <c r="S5167" s="10" t="s">
        <v>671</v>
      </c>
    </row>
    <row r="5168">
      <c r="A5168" s="1" t="s">
        <v>6605</v>
      </c>
      <c r="B5168" s="1" t="s">
        <v>197</v>
      </c>
      <c r="C5168" s="1" t="s">
        <v>133</v>
      </c>
      <c r="D5168" s="1" t="s">
        <v>153</v>
      </c>
      <c r="E5168" s="1" t="s">
        <v>262</v>
      </c>
      <c r="F5168" s="1" t="s">
        <v>2985</v>
      </c>
      <c r="G5168" s="1" t="s">
        <v>20756</v>
      </c>
      <c r="H5168" s="1" t="s">
        <v>20757</v>
      </c>
      <c r="I5168" s="4">
        <v>84.3807638888889</v>
      </c>
      <c r="J5168" s="1">
        <v>401.87</v>
      </c>
      <c r="K5168" s="1">
        <v>105.8</v>
      </c>
      <c r="M5168" s="10">
        <f t="array" ref="M5168">_xlfn.XLOOKUP(A5168,subscriptions!B5168:B10004,subscriptions!D5168:D10004)</f>
        <v>80</v>
      </c>
      <c r="N5168" s="10">
        <f t="array" ref="N5168">_xlfn.XLOOKUP(A5168,subscriptions!B5168:B10004,subscriptions!G5168:G10004)</f>
        <v>20</v>
      </c>
      <c r="O5168" s="10">
        <v>64.0</v>
      </c>
      <c r="P5168" s="10" t="str">
        <f t="array" ref="P5168">_xlfn.XLOOKUP(A5168,subscriptions!B5168:B10004,subscriptions!C5168:C10004)</f>
        <v>Roam</v>
      </c>
      <c r="Q5168" s="10" t="s">
        <v>128</v>
      </c>
      <c r="R5168" s="10" t="s">
        <v>148</v>
      </c>
      <c r="S5168" s="10" t="s">
        <v>762</v>
      </c>
    </row>
    <row r="5169">
      <c r="A5169" s="1" t="s">
        <v>6608</v>
      </c>
      <c r="B5169" s="1" t="s">
        <v>1444</v>
      </c>
      <c r="C5169" s="1" t="s">
        <v>110</v>
      </c>
      <c r="D5169" s="1" t="s">
        <v>27</v>
      </c>
      <c r="E5169" s="1" t="s">
        <v>631</v>
      </c>
      <c r="F5169" s="1" t="s">
        <v>943</v>
      </c>
      <c r="G5169" s="1" t="s">
        <v>20758</v>
      </c>
      <c r="H5169" s="1" t="s">
        <v>20759</v>
      </c>
      <c r="I5169" s="4">
        <v>84.25658564814815</v>
      </c>
      <c r="J5169" s="1">
        <v>259.5</v>
      </c>
      <c r="K5169" s="1">
        <v>43.8</v>
      </c>
      <c r="M5169" s="10">
        <f t="array" ref="M5169">_xlfn.XLOOKUP(A5169,subscriptions!B5169:B10004,subscriptions!D5169:D10004)</f>
        <v>80</v>
      </c>
      <c r="N5169" s="10">
        <f t="array" ref="N5169">_xlfn.XLOOKUP(A5169,subscriptions!B5169:B10004,subscriptions!G5169:G10004)</f>
        <v>0</v>
      </c>
      <c r="O5169" s="10">
        <v>80.0</v>
      </c>
      <c r="P5169" s="10" t="str">
        <f t="array" ref="P5169">_xlfn.XLOOKUP(A5169,subscriptions!B5169:B10004,subscriptions!C5169:C10004)</f>
        <v>Roam</v>
      </c>
      <c r="Q5169" s="10" t="s">
        <v>173</v>
      </c>
      <c r="R5169" s="10" t="s">
        <v>148</v>
      </c>
      <c r="S5169" s="10" t="s">
        <v>130</v>
      </c>
    </row>
    <row r="5170">
      <c r="A5170" s="1" t="s">
        <v>6609</v>
      </c>
      <c r="B5170" s="1" t="s">
        <v>1027</v>
      </c>
      <c r="C5170" s="1" t="s">
        <v>237</v>
      </c>
      <c r="D5170" s="1" t="s">
        <v>153</v>
      </c>
      <c r="E5170" s="1" t="s">
        <v>219</v>
      </c>
      <c r="F5170" s="1" t="s">
        <v>590</v>
      </c>
      <c r="G5170" s="1" t="s">
        <v>20760</v>
      </c>
      <c r="H5170" s="1" t="s">
        <v>20761</v>
      </c>
      <c r="I5170" s="4">
        <v>84.41887731481482</v>
      </c>
      <c r="J5170" s="1">
        <v>391.36</v>
      </c>
      <c r="K5170" s="1">
        <v>50.78</v>
      </c>
      <c r="M5170" s="10">
        <f t="array" ref="M5170">_xlfn.XLOOKUP(A5170,subscriptions!B5170:B10004,subscriptions!D5170:D10004)</f>
        <v>80</v>
      </c>
      <c r="N5170" s="10">
        <f t="array" ref="N5170">_xlfn.XLOOKUP(A5170,subscriptions!B5170:B10004,subscriptions!G5170:G10004)</f>
        <v>5</v>
      </c>
      <c r="O5170" s="10">
        <v>76.0</v>
      </c>
      <c r="P5170" s="10" t="str">
        <f t="array" ref="P5170">_xlfn.XLOOKUP(A5170,subscriptions!B5170:B10004,subscriptions!C5170:C10004)</f>
        <v>Roam</v>
      </c>
      <c r="Q5170" s="10" t="s">
        <v>194</v>
      </c>
      <c r="R5170" s="10" t="s">
        <v>148</v>
      </c>
      <c r="S5170" s="10" t="s">
        <v>1822</v>
      </c>
    </row>
    <row r="5171">
      <c r="A5171" s="1" t="s">
        <v>6610</v>
      </c>
      <c r="B5171" s="1" t="s">
        <v>439</v>
      </c>
      <c r="C5171" s="1" t="s">
        <v>198</v>
      </c>
      <c r="D5171" s="1" t="s">
        <v>153</v>
      </c>
      <c r="E5171" s="1" t="s">
        <v>239</v>
      </c>
      <c r="F5171" s="1" t="s">
        <v>2132</v>
      </c>
      <c r="G5171" s="1" t="s">
        <v>20762</v>
      </c>
      <c r="H5171" s="1" t="s">
        <v>20763</v>
      </c>
      <c r="I5171" s="4">
        <v>84.25572916666667</v>
      </c>
      <c r="J5171" s="1">
        <v>2248.4</v>
      </c>
      <c r="K5171" s="1">
        <v>241.46</v>
      </c>
      <c r="M5171" s="10">
        <f t="array" ref="M5171">_xlfn.XLOOKUP(A5171,subscriptions!B5171:B10004,subscriptions!D5171:D10004)</f>
        <v>120</v>
      </c>
      <c r="N5171" s="10">
        <f t="array" ref="N5171">_xlfn.XLOOKUP(A5171,subscriptions!B5171:B10004,subscriptions!G5171:G10004)</f>
        <v>10</v>
      </c>
      <c r="O5171" s="10">
        <v>108.0</v>
      </c>
      <c r="P5171" s="10" t="str">
        <f t="array" ref="P5171">_xlfn.XLOOKUP(A5171,subscriptions!B5171:B10004,subscriptions!C5171:C10004)</f>
        <v>Residential</v>
      </c>
      <c r="Q5171" s="10" t="s">
        <v>128</v>
      </c>
      <c r="R5171" s="10" t="s">
        <v>212</v>
      </c>
      <c r="S5171" s="10" t="s">
        <v>1156</v>
      </c>
    </row>
    <row r="5172">
      <c r="A5172" s="1" t="s">
        <v>6611</v>
      </c>
      <c r="B5172" s="1" t="s">
        <v>409</v>
      </c>
      <c r="C5172" s="1" t="s">
        <v>1415</v>
      </c>
      <c r="D5172" s="1" t="s">
        <v>27</v>
      </c>
      <c r="E5172" s="1" t="s">
        <v>179</v>
      </c>
      <c r="F5172" s="1" t="s">
        <v>773</v>
      </c>
      <c r="G5172" s="1" t="s">
        <v>20764</v>
      </c>
      <c r="H5172" s="1" t="s">
        <v>20765</v>
      </c>
      <c r="I5172" s="4">
        <v>84.33436342592593</v>
      </c>
      <c r="J5172" s="1">
        <v>881.4</v>
      </c>
      <c r="K5172" s="1">
        <v>148.03</v>
      </c>
      <c r="L5172" s="1">
        <v>100.0</v>
      </c>
      <c r="M5172" s="10">
        <f t="array" ref="M5172">_xlfn.XLOOKUP(A5172,subscriptions!B5172:B10004,subscriptions!D5172:D10004)</f>
        <v>250</v>
      </c>
      <c r="N5172" s="10">
        <f t="array" ref="N5172">_xlfn.XLOOKUP(A5172,subscriptions!B5172:B10004,subscriptions!G5172:G10004)</f>
        <v>20</v>
      </c>
      <c r="O5172" s="10">
        <v>200.0</v>
      </c>
      <c r="P5172" s="10" t="str">
        <f t="array" ref="P5172">_xlfn.XLOOKUP(A5172,subscriptions!B5172:B10004,subscriptions!C5172:C10004)</f>
        <v>Business</v>
      </c>
      <c r="Q5172" s="10" t="s">
        <v>128</v>
      </c>
      <c r="R5172" s="10" t="s">
        <v>129</v>
      </c>
      <c r="S5172" s="10" t="s">
        <v>195</v>
      </c>
    </row>
    <row r="5173">
      <c r="A5173" s="1" t="s">
        <v>6612</v>
      </c>
      <c r="B5173" s="1" t="s">
        <v>1491</v>
      </c>
      <c r="C5173" s="1" t="s">
        <v>827</v>
      </c>
      <c r="D5173" s="1" t="s">
        <v>153</v>
      </c>
      <c r="E5173" s="1" t="s">
        <v>714</v>
      </c>
      <c r="F5173" s="1" t="s">
        <v>3419</v>
      </c>
      <c r="G5173" s="1" t="s">
        <v>20766</v>
      </c>
      <c r="H5173" s="1" t="s">
        <v>20767</v>
      </c>
      <c r="I5173" s="4">
        <v>84.21329861111111</v>
      </c>
      <c r="J5173" s="1">
        <v>1300.05</v>
      </c>
      <c r="K5173" s="1">
        <v>201.72</v>
      </c>
      <c r="M5173" s="10">
        <f t="array" ref="M5173">_xlfn.XLOOKUP(A5173,subscriptions!B5173:B10004,subscriptions!D5173:D10004)</f>
        <v>120</v>
      </c>
      <c r="N5173" s="10">
        <f t="array" ref="N5173">_xlfn.XLOOKUP(A5173,subscriptions!B5173:B10004,subscriptions!G5173:G10004)</f>
        <v>0</v>
      </c>
      <c r="O5173" s="10">
        <v>120.0</v>
      </c>
      <c r="P5173" s="10" t="str">
        <f t="array" ref="P5173">_xlfn.XLOOKUP(A5173,subscriptions!B5173:B10004,subscriptions!C5173:C10004)</f>
        <v>Residential</v>
      </c>
      <c r="Q5173" s="10" t="s">
        <v>173</v>
      </c>
      <c r="R5173" s="10" t="s">
        <v>212</v>
      </c>
      <c r="S5173" s="10" t="s">
        <v>1915</v>
      </c>
    </row>
    <row r="5174">
      <c r="A5174" s="1" t="s">
        <v>6613</v>
      </c>
      <c r="B5174" s="1" t="s">
        <v>1317</v>
      </c>
      <c r="C5174" s="1" t="s">
        <v>1876</v>
      </c>
      <c r="D5174" s="1" t="s">
        <v>27</v>
      </c>
      <c r="E5174" s="1" t="s">
        <v>179</v>
      </c>
      <c r="F5174" s="1" t="s">
        <v>844</v>
      </c>
      <c r="G5174" s="1" t="s">
        <v>20768</v>
      </c>
      <c r="H5174" s="1" t="s">
        <v>20769</v>
      </c>
      <c r="I5174" s="4">
        <v>84.33438657407407</v>
      </c>
      <c r="J5174" s="1">
        <v>81.85</v>
      </c>
      <c r="K5174" s="1">
        <v>19.14</v>
      </c>
      <c r="L5174" s="1">
        <v>100.0</v>
      </c>
      <c r="M5174" s="10">
        <f t="array" ref="M5174">_xlfn.XLOOKUP(A5174,subscriptions!B5174:B10004,subscriptions!D5174:D10004)</f>
        <v>120</v>
      </c>
      <c r="N5174" s="10">
        <f t="array" ref="N5174">_xlfn.XLOOKUP(A5174,subscriptions!B5174:B10004,subscriptions!G5174:G10004)</f>
        <v>5</v>
      </c>
      <c r="O5174" s="10">
        <v>114.0</v>
      </c>
      <c r="P5174" s="10" t="str">
        <f t="array" ref="P5174">_xlfn.XLOOKUP(A5174,subscriptions!B5174:B10004,subscriptions!C5174:C10004)</f>
        <v>Residential</v>
      </c>
      <c r="Q5174" s="10" t="s">
        <v>194</v>
      </c>
      <c r="R5174" s="10" t="s">
        <v>212</v>
      </c>
      <c r="S5174" s="10" t="s">
        <v>195</v>
      </c>
    </row>
    <row r="5175">
      <c r="A5175" s="1" t="s">
        <v>6614</v>
      </c>
      <c r="B5175" s="1" t="s">
        <v>969</v>
      </c>
      <c r="C5175" s="1" t="s">
        <v>750</v>
      </c>
      <c r="D5175" s="1" t="s">
        <v>27</v>
      </c>
      <c r="E5175" s="1" t="s">
        <v>262</v>
      </c>
      <c r="F5175" s="1" t="s">
        <v>263</v>
      </c>
      <c r="G5175" s="1" t="s">
        <v>20770</v>
      </c>
      <c r="H5175" s="1" t="s">
        <v>20771</v>
      </c>
      <c r="I5175" s="4">
        <v>84.21340277777777</v>
      </c>
      <c r="J5175" s="1">
        <v>102.56</v>
      </c>
      <c r="K5175" s="1">
        <v>24.38</v>
      </c>
      <c r="M5175" s="10">
        <f t="array" ref="M5175">_xlfn.XLOOKUP(A5175,subscriptions!B5175:B10004,subscriptions!D5175:D10004)</f>
        <v>120</v>
      </c>
      <c r="N5175" s="10">
        <f t="array" ref="N5175">_xlfn.XLOOKUP(A5175,subscriptions!B5175:B10004,subscriptions!G5175:G10004)</f>
        <v>10</v>
      </c>
      <c r="O5175" s="10">
        <v>108.0</v>
      </c>
      <c r="P5175" s="10" t="str">
        <f t="array" ref="P5175">_xlfn.XLOOKUP(A5175,subscriptions!B5175:B10004,subscriptions!C5175:C10004)</f>
        <v>Residential</v>
      </c>
      <c r="Q5175" s="10" t="s">
        <v>128</v>
      </c>
      <c r="R5175" s="10" t="s">
        <v>212</v>
      </c>
      <c r="S5175" s="10" t="s">
        <v>1915</v>
      </c>
    </row>
    <row r="5176">
      <c r="A5176" s="1" t="s">
        <v>6615</v>
      </c>
      <c r="B5176" s="1" t="s">
        <v>355</v>
      </c>
      <c r="C5176" s="1" t="s">
        <v>1507</v>
      </c>
      <c r="D5176" s="1" t="s">
        <v>153</v>
      </c>
      <c r="E5176" s="1" t="s">
        <v>28</v>
      </c>
      <c r="F5176" s="1" t="s">
        <v>801</v>
      </c>
      <c r="G5176" s="1" t="s">
        <v>20772</v>
      </c>
      <c r="H5176" s="1" t="s">
        <v>20773</v>
      </c>
      <c r="I5176" s="4">
        <v>84.25292824074074</v>
      </c>
      <c r="J5176" s="1">
        <v>935.41</v>
      </c>
      <c r="K5176" s="1">
        <v>182.1</v>
      </c>
      <c r="M5176" s="10">
        <f t="array" ref="M5176">_xlfn.XLOOKUP(A5176,subscriptions!B5176:B10004,subscriptions!D5176:D10004)</f>
        <v>120</v>
      </c>
      <c r="N5176" s="10">
        <f t="array" ref="N5176">_xlfn.XLOOKUP(A5176,subscriptions!B5176:B10004,subscriptions!G5176:G10004)</f>
        <v>20</v>
      </c>
      <c r="O5176" s="10">
        <v>96.0</v>
      </c>
      <c r="P5176" s="10" t="str">
        <f t="array" ref="P5176">_xlfn.XLOOKUP(A5176,subscriptions!B5176:B10004,subscriptions!C5176:C10004)</f>
        <v>Residential</v>
      </c>
      <c r="Q5176" s="10" t="s">
        <v>128</v>
      </c>
      <c r="R5176" s="10" t="s">
        <v>148</v>
      </c>
      <c r="S5176" s="10" t="s">
        <v>916</v>
      </c>
    </row>
    <row r="5177">
      <c r="A5177" s="1" t="s">
        <v>6616</v>
      </c>
      <c r="B5177" s="1" t="s">
        <v>713</v>
      </c>
      <c r="C5177" s="1" t="s">
        <v>1100</v>
      </c>
      <c r="D5177" s="1" t="s">
        <v>27</v>
      </c>
      <c r="E5177" s="1" t="s">
        <v>631</v>
      </c>
      <c r="F5177" s="1" t="s">
        <v>2549</v>
      </c>
      <c r="G5177" s="1" t="s">
        <v>20774</v>
      </c>
      <c r="H5177" s="1" t="s">
        <v>20775</v>
      </c>
      <c r="I5177" s="4">
        <v>84.29385416666666</v>
      </c>
      <c r="J5177" s="1">
        <v>2594.58</v>
      </c>
      <c r="K5177" s="1">
        <v>260.01</v>
      </c>
      <c r="M5177" s="10">
        <f t="array" ref="M5177">_xlfn.XLOOKUP(A5177,subscriptions!B5177:B10004,subscriptions!D5177:D10004)</f>
        <v>120</v>
      </c>
      <c r="N5177" s="10">
        <f t="array" ref="N5177">_xlfn.XLOOKUP(A5177,subscriptions!B5177:B10004,subscriptions!G5177:G10004)</f>
        <v>0</v>
      </c>
      <c r="O5177" s="10">
        <v>120.0</v>
      </c>
      <c r="P5177" s="10" t="str">
        <f t="array" ref="P5177">_xlfn.XLOOKUP(A5177,subscriptions!B5177:B10004,subscriptions!C5177:C10004)</f>
        <v>Residential</v>
      </c>
      <c r="Q5177" s="10" t="s">
        <v>173</v>
      </c>
      <c r="R5177" s="10" t="s">
        <v>212</v>
      </c>
      <c r="S5177" s="10" t="s">
        <v>1458</v>
      </c>
    </row>
    <row r="5178">
      <c r="A5178" s="1" t="s">
        <v>6619</v>
      </c>
      <c r="B5178" s="1" t="s">
        <v>1303</v>
      </c>
      <c r="C5178" s="1" t="s">
        <v>110</v>
      </c>
      <c r="D5178" s="1" t="s">
        <v>153</v>
      </c>
      <c r="E5178" s="1" t="s">
        <v>239</v>
      </c>
      <c r="F5178" s="1" t="s">
        <v>2132</v>
      </c>
      <c r="G5178" s="1" t="s">
        <v>20776</v>
      </c>
      <c r="H5178" s="1" t="s">
        <v>20777</v>
      </c>
      <c r="I5178" s="4">
        <v>84.3389699074074</v>
      </c>
      <c r="J5178" s="1">
        <v>3297.35</v>
      </c>
      <c r="K5178" s="1">
        <v>703.91</v>
      </c>
      <c r="M5178" s="10">
        <f t="array" ref="M5178">_xlfn.XLOOKUP(A5178,subscriptions!B5178:B10004,subscriptions!D5178:D10004)</f>
        <v>250</v>
      </c>
      <c r="N5178" s="10">
        <f t="array" ref="N5178">_xlfn.XLOOKUP(A5178,subscriptions!B5178:B10004,subscriptions!G5178:G10004)</f>
        <v>5</v>
      </c>
      <c r="O5178" s="10">
        <v>237.5</v>
      </c>
      <c r="P5178" s="10" t="str">
        <f t="array" ref="P5178">_xlfn.XLOOKUP(A5178,subscriptions!B5178:B10004,subscriptions!C5178:C10004)</f>
        <v>Business</v>
      </c>
      <c r="Q5178" s="10" t="s">
        <v>194</v>
      </c>
      <c r="R5178" s="10" t="s">
        <v>129</v>
      </c>
      <c r="S5178" s="10" t="s">
        <v>2016</v>
      </c>
    </row>
    <row r="5179">
      <c r="A5179" s="1" t="s">
        <v>6620</v>
      </c>
      <c r="B5179" s="1" t="s">
        <v>355</v>
      </c>
      <c r="C5179" s="1" t="s">
        <v>827</v>
      </c>
      <c r="D5179" s="1" t="s">
        <v>153</v>
      </c>
      <c r="E5179" s="1" t="s">
        <v>239</v>
      </c>
      <c r="F5179" s="1" t="s">
        <v>3181</v>
      </c>
      <c r="G5179" s="1" t="s">
        <v>20778</v>
      </c>
      <c r="H5179" s="1" t="s">
        <v>20779</v>
      </c>
      <c r="I5179" s="4">
        <v>84.29880787037037</v>
      </c>
      <c r="J5179" s="1">
        <v>186.05</v>
      </c>
      <c r="K5179" s="1">
        <v>37.34</v>
      </c>
      <c r="M5179" s="10">
        <f t="array" ref="M5179">_xlfn.XLOOKUP(A5179,subscriptions!B5179:B10004,subscriptions!D5179:D10004)</f>
        <v>80</v>
      </c>
      <c r="N5179" s="10">
        <f t="array" ref="N5179">_xlfn.XLOOKUP(A5179,subscriptions!B5179:B10004,subscriptions!G5179:G10004)</f>
        <v>10</v>
      </c>
      <c r="O5179" s="10">
        <v>72.0</v>
      </c>
      <c r="P5179" s="10" t="str">
        <f t="array" ref="P5179">_xlfn.XLOOKUP(A5179,subscriptions!B5179:B10004,subscriptions!C5179:C10004)</f>
        <v>Roam</v>
      </c>
      <c r="Q5179" s="10" t="s">
        <v>128</v>
      </c>
      <c r="R5179" s="10" t="s">
        <v>148</v>
      </c>
      <c r="S5179" s="10" t="s">
        <v>276</v>
      </c>
    </row>
    <row r="5180">
      <c r="A5180" s="1" t="s">
        <v>6621</v>
      </c>
      <c r="B5180" s="1" t="s">
        <v>1865</v>
      </c>
      <c r="C5180" s="1" t="s">
        <v>658</v>
      </c>
      <c r="D5180" s="1" t="s">
        <v>153</v>
      </c>
      <c r="E5180" s="1" t="s">
        <v>262</v>
      </c>
      <c r="F5180" s="1" t="s">
        <v>263</v>
      </c>
      <c r="G5180" s="1" t="s">
        <v>20780</v>
      </c>
      <c r="H5180" s="1" t="s">
        <v>20781</v>
      </c>
      <c r="I5180" s="4">
        <v>84.34174768518518</v>
      </c>
      <c r="J5180" s="1">
        <v>1209.46</v>
      </c>
      <c r="K5180" s="1">
        <v>188.38</v>
      </c>
      <c r="M5180" s="10">
        <f t="array" ref="M5180">_xlfn.XLOOKUP(A5180,subscriptions!B5180:B10004,subscriptions!D5180:D10004)</f>
        <v>250</v>
      </c>
      <c r="N5180" s="10">
        <f t="array" ref="N5180">_xlfn.XLOOKUP(A5180,subscriptions!B5180:B10004,subscriptions!G5180:G10004)</f>
        <v>20</v>
      </c>
      <c r="O5180" s="10">
        <v>200.0</v>
      </c>
      <c r="P5180" s="10" t="str">
        <f t="array" ref="P5180">_xlfn.XLOOKUP(A5180,subscriptions!B5180:B10004,subscriptions!C5180:C10004)</f>
        <v>Business</v>
      </c>
      <c r="Q5180" s="10" t="s">
        <v>128</v>
      </c>
      <c r="R5180" s="10" t="s">
        <v>129</v>
      </c>
      <c r="S5180" s="10" t="s">
        <v>1703</v>
      </c>
    </row>
    <row r="5181">
      <c r="A5181" s="1" t="s">
        <v>6622</v>
      </c>
      <c r="B5181" s="1" t="s">
        <v>1886</v>
      </c>
      <c r="C5181" s="1" t="s">
        <v>279</v>
      </c>
      <c r="D5181" s="1" t="s">
        <v>27</v>
      </c>
      <c r="E5181" s="1" t="s">
        <v>28</v>
      </c>
      <c r="F5181" s="1" t="s">
        <v>313</v>
      </c>
      <c r="G5181" s="1" t="s">
        <v>20782</v>
      </c>
      <c r="H5181" s="1" t="s">
        <v>20783</v>
      </c>
      <c r="I5181" s="4">
        <v>84.25424768518519</v>
      </c>
      <c r="J5181" s="1">
        <v>3716.74</v>
      </c>
      <c r="K5181" s="1">
        <v>781.82</v>
      </c>
      <c r="M5181" s="10">
        <f t="array" ref="M5181">_xlfn.XLOOKUP(A5181,subscriptions!B5181:B10004,subscriptions!D5181:D10004)</f>
        <v>80</v>
      </c>
      <c r="N5181" s="10">
        <f t="array" ref="N5181">_xlfn.XLOOKUP(A5181,subscriptions!B5181:B10004,subscriptions!G5181:G10004)</f>
        <v>0</v>
      </c>
      <c r="O5181" s="10">
        <v>80.0</v>
      </c>
      <c r="P5181" s="10" t="str">
        <f t="array" ref="P5181">_xlfn.XLOOKUP(A5181,subscriptions!B5181:B10004,subscriptions!C5181:C10004)</f>
        <v>Roam</v>
      </c>
      <c r="Q5181" s="10" t="s">
        <v>173</v>
      </c>
      <c r="R5181" s="10" t="s">
        <v>148</v>
      </c>
      <c r="S5181" s="10" t="s">
        <v>2046</v>
      </c>
    </row>
    <row r="5182">
      <c r="A5182" s="1" t="s">
        <v>6623</v>
      </c>
      <c r="B5182" s="1" t="s">
        <v>1491</v>
      </c>
      <c r="C5182" s="1" t="s">
        <v>1388</v>
      </c>
      <c r="D5182" s="1" t="s">
        <v>153</v>
      </c>
      <c r="E5182" s="1" t="s">
        <v>262</v>
      </c>
      <c r="F5182" s="1" t="s">
        <v>4113</v>
      </c>
      <c r="G5182" s="1" t="s">
        <v>20784</v>
      </c>
      <c r="H5182" s="1" t="s">
        <v>20785</v>
      </c>
      <c r="I5182" s="4">
        <v>84.1725</v>
      </c>
      <c r="J5182" s="1">
        <v>786.47</v>
      </c>
      <c r="K5182" s="1">
        <v>118.38</v>
      </c>
      <c r="M5182" s="10">
        <f t="array" ref="M5182">_xlfn.XLOOKUP(A5182,subscriptions!B5182:B10004,subscriptions!D5182:D10004)</f>
        <v>80</v>
      </c>
      <c r="N5182" s="10">
        <f t="array" ref="N5182">_xlfn.XLOOKUP(A5182,subscriptions!B5182:B10004,subscriptions!G5182:G10004)</f>
        <v>5</v>
      </c>
      <c r="O5182" s="10">
        <v>76.0</v>
      </c>
      <c r="P5182" s="10" t="str">
        <f t="array" ref="P5182">_xlfn.XLOOKUP(A5182,subscriptions!B5182:B10004,subscriptions!C5182:C10004)</f>
        <v>Roam</v>
      </c>
      <c r="Q5182" s="10" t="s">
        <v>194</v>
      </c>
      <c r="R5182" s="10" t="s">
        <v>148</v>
      </c>
      <c r="S5182" s="10" t="s">
        <v>1637</v>
      </c>
    </row>
    <row r="5183">
      <c r="A5183" s="1" t="s">
        <v>6624</v>
      </c>
      <c r="B5183" s="1" t="s">
        <v>1506</v>
      </c>
      <c r="C5183" s="1" t="s">
        <v>524</v>
      </c>
      <c r="D5183" s="1" t="s">
        <v>27</v>
      </c>
      <c r="E5183" s="1" t="s">
        <v>28</v>
      </c>
      <c r="F5183" s="1" t="s">
        <v>313</v>
      </c>
      <c r="G5183" s="1" t="s">
        <v>20786</v>
      </c>
      <c r="H5183" s="1" t="s">
        <v>20787</v>
      </c>
      <c r="I5183" s="4">
        <v>84.25855324074074</v>
      </c>
      <c r="J5183" s="1">
        <v>2704.11</v>
      </c>
      <c r="K5183" s="1">
        <v>487.76</v>
      </c>
      <c r="M5183" s="10">
        <f t="array" ref="M5183">_xlfn.XLOOKUP(A5183,subscriptions!B5183:B10004,subscriptions!D5183:D10004)</f>
        <v>120</v>
      </c>
      <c r="N5183" s="10">
        <f t="array" ref="N5183">_xlfn.XLOOKUP(A5183,subscriptions!B5183:B10004,subscriptions!G5183:G10004)</f>
        <v>10</v>
      </c>
      <c r="O5183" s="10">
        <v>108.0</v>
      </c>
      <c r="P5183" s="10" t="str">
        <f t="array" ref="P5183">_xlfn.XLOOKUP(A5183,subscriptions!B5183:B10004,subscriptions!C5183:C10004)</f>
        <v>Residential</v>
      </c>
      <c r="Q5183" s="10" t="s">
        <v>128</v>
      </c>
      <c r="R5183" s="10" t="s">
        <v>212</v>
      </c>
      <c r="S5183" s="10" t="s">
        <v>4148</v>
      </c>
    </row>
    <row r="5184">
      <c r="A5184" s="1" t="s">
        <v>6625</v>
      </c>
      <c r="B5184" s="1" t="s">
        <v>1491</v>
      </c>
      <c r="C5184" s="1" t="s">
        <v>26</v>
      </c>
      <c r="D5184" s="1" t="s">
        <v>153</v>
      </c>
      <c r="E5184" s="1" t="s">
        <v>28</v>
      </c>
      <c r="F5184" s="1" t="s">
        <v>3899</v>
      </c>
      <c r="G5184" s="1" t="s">
        <v>20788</v>
      </c>
      <c r="H5184" s="1" t="s">
        <v>20789</v>
      </c>
      <c r="I5184" s="4">
        <v>84.42087962962962</v>
      </c>
      <c r="J5184" s="1">
        <v>265.28</v>
      </c>
      <c r="K5184" s="1">
        <v>34.16</v>
      </c>
      <c r="M5184" s="10">
        <f t="array" ref="M5184">_xlfn.XLOOKUP(A5184,subscriptions!B5184:B10004,subscriptions!D5184:D10004)</f>
        <v>120</v>
      </c>
      <c r="N5184" s="10">
        <f t="array" ref="N5184">_xlfn.XLOOKUP(A5184,subscriptions!B5184:B10004,subscriptions!G5184:G10004)</f>
        <v>20</v>
      </c>
      <c r="O5184" s="10">
        <v>96.0</v>
      </c>
      <c r="P5184" s="10" t="str">
        <f t="array" ref="P5184">_xlfn.XLOOKUP(A5184,subscriptions!B5184:B10004,subscriptions!C5184:C10004)</f>
        <v>Residential</v>
      </c>
      <c r="Q5184" s="10" t="s">
        <v>128</v>
      </c>
      <c r="R5184" s="10" t="s">
        <v>148</v>
      </c>
      <c r="S5184" s="10" t="s">
        <v>2152</v>
      </c>
    </row>
    <row r="5185">
      <c r="A5185" s="1" t="s">
        <v>6626</v>
      </c>
      <c r="B5185" s="1" t="s">
        <v>472</v>
      </c>
      <c r="C5185" s="1" t="s">
        <v>110</v>
      </c>
      <c r="D5185" s="1" t="s">
        <v>27</v>
      </c>
      <c r="E5185" s="1" t="s">
        <v>280</v>
      </c>
      <c r="F5185" s="1" t="s">
        <v>873</v>
      </c>
      <c r="G5185" s="1" t="s">
        <v>20790</v>
      </c>
      <c r="H5185" s="1" t="s">
        <v>20791</v>
      </c>
      <c r="I5185" s="4">
        <v>84.29756944444445</v>
      </c>
      <c r="J5185" s="1">
        <v>4159.18</v>
      </c>
      <c r="K5185" s="1">
        <v>948.09</v>
      </c>
      <c r="M5185" s="10">
        <f t="array" ref="M5185">_xlfn.XLOOKUP(A5185,subscriptions!B5185:B10004,subscriptions!D5185:D10004)</f>
        <v>120</v>
      </c>
      <c r="N5185" s="10">
        <f t="array" ref="N5185">_xlfn.XLOOKUP(A5185,subscriptions!B5185:B10004,subscriptions!G5185:G10004)</f>
        <v>0</v>
      </c>
      <c r="O5185" s="10">
        <v>120.0</v>
      </c>
      <c r="P5185" s="10" t="str">
        <f t="array" ref="P5185">_xlfn.XLOOKUP(A5185,subscriptions!B5185:B10004,subscriptions!C5185:C10004)</f>
        <v>Residential</v>
      </c>
      <c r="Q5185" s="10" t="s">
        <v>173</v>
      </c>
      <c r="R5185" s="10" t="s">
        <v>212</v>
      </c>
      <c r="S5185" s="10" t="s">
        <v>407</v>
      </c>
    </row>
    <row r="5186">
      <c r="A5186" s="1" t="s">
        <v>6627</v>
      </c>
      <c r="B5186" s="1" t="s">
        <v>772</v>
      </c>
      <c r="C5186" s="1" t="s">
        <v>658</v>
      </c>
      <c r="D5186" s="1" t="s">
        <v>153</v>
      </c>
      <c r="E5186" s="1" t="s">
        <v>111</v>
      </c>
      <c r="F5186" s="1" t="s">
        <v>1227</v>
      </c>
      <c r="G5186" s="1" t="s">
        <v>20792</v>
      </c>
      <c r="H5186" s="1" t="s">
        <v>20793</v>
      </c>
      <c r="I5186" s="4">
        <v>84.21560185185186</v>
      </c>
      <c r="J5186" s="1">
        <v>2138.01</v>
      </c>
      <c r="K5186" s="1">
        <v>291.28</v>
      </c>
      <c r="M5186" s="10">
        <f t="array" ref="M5186">_xlfn.XLOOKUP(A5186,subscriptions!B5186:B10004,subscriptions!D5186:D10004)</f>
        <v>80</v>
      </c>
      <c r="N5186" s="10">
        <f t="array" ref="N5186">_xlfn.XLOOKUP(A5186,subscriptions!B5186:B10004,subscriptions!G5186:G10004)</f>
        <v>5</v>
      </c>
      <c r="O5186" s="10">
        <v>76.0</v>
      </c>
      <c r="P5186" s="10" t="str">
        <f t="array" ref="P5186">_xlfn.XLOOKUP(A5186,subscriptions!B5186:B10004,subscriptions!C5186:C10004)</f>
        <v>Roam</v>
      </c>
      <c r="Q5186" s="10" t="s">
        <v>194</v>
      </c>
      <c r="R5186" s="10" t="s">
        <v>148</v>
      </c>
      <c r="S5186" s="10" t="s">
        <v>1212</v>
      </c>
    </row>
    <row r="5187">
      <c r="A5187" s="1" t="s">
        <v>6630</v>
      </c>
      <c r="B5187" s="1" t="s">
        <v>1009</v>
      </c>
      <c r="C5187" s="1" t="s">
        <v>2007</v>
      </c>
      <c r="D5187" s="1" t="s">
        <v>153</v>
      </c>
      <c r="E5187" s="1" t="s">
        <v>714</v>
      </c>
      <c r="F5187" s="1" t="s">
        <v>715</v>
      </c>
      <c r="G5187" s="1" t="s">
        <v>20794</v>
      </c>
      <c r="H5187" s="1" t="s">
        <v>20795</v>
      </c>
      <c r="I5187" s="4">
        <v>84.21488425925926</v>
      </c>
      <c r="J5187" s="1">
        <v>4303.85</v>
      </c>
      <c r="K5187" s="1">
        <v>1083.97</v>
      </c>
      <c r="M5187" s="10">
        <f t="array" ref="M5187">_xlfn.XLOOKUP(A5187,subscriptions!B5187:B10004,subscriptions!D5187:D10004)</f>
        <v>120</v>
      </c>
      <c r="N5187" s="10">
        <f t="array" ref="N5187">_xlfn.XLOOKUP(A5187,subscriptions!B5187:B10004,subscriptions!G5187:G10004)</f>
        <v>10</v>
      </c>
      <c r="O5187" s="10">
        <v>108.0</v>
      </c>
      <c r="P5187" s="10" t="str">
        <f t="array" ref="P5187">_xlfn.XLOOKUP(A5187,subscriptions!B5187:B10004,subscriptions!C5187:C10004)</f>
        <v>Residential</v>
      </c>
      <c r="Q5187" s="10" t="s">
        <v>128</v>
      </c>
      <c r="R5187" s="10" t="s">
        <v>212</v>
      </c>
      <c r="S5187" s="10" t="s">
        <v>3641</v>
      </c>
    </row>
    <row r="5188">
      <c r="A5188" s="1" t="s">
        <v>6631</v>
      </c>
      <c r="B5188" s="1" t="s">
        <v>573</v>
      </c>
      <c r="C5188" s="1" t="s">
        <v>1678</v>
      </c>
      <c r="D5188" s="1" t="s">
        <v>27</v>
      </c>
      <c r="E5188" s="1" t="s">
        <v>28</v>
      </c>
      <c r="F5188" s="1" t="s">
        <v>801</v>
      </c>
      <c r="G5188" s="1" t="s">
        <v>20796</v>
      </c>
      <c r="H5188" s="1" t="s">
        <v>20797</v>
      </c>
      <c r="I5188" s="4">
        <v>84.33409722222223</v>
      </c>
      <c r="J5188" s="1">
        <v>1743.38</v>
      </c>
      <c r="K5188" s="1">
        <v>375.43</v>
      </c>
      <c r="M5188" s="10">
        <f t="array" ref="M5188">_xlfn.XLOOKUP(A5188,subscriptions!B5188:B10004,subscriptions!D5188:D10004)</f>
        <v>120</v>
      </c>
      <c r="N5188" s="10">
        <f t="array" ref="N5188">_xlfn.XLOOKUP(A5188,subscriptions!B5188:B10004,subscriptions!G5188:G10004)</f>
        <v>20</v>
      </c>
      <c r="O5188" s="10">
        <v>96.0</v>
      </c>
      <c r="P5188" s="10" t="str">
        <f t="array" ref="P5188">_xlfn.XLOOKUP(A5188,subscriptions!B5188:B10004,subscriptions!C5188:C10004)</f>
        <v>Residential</v>
      </c>
      <c r="Q5188" s="10" t="s">
        <v>128</v>
      </c>
      <c r="R5188" s="10" t="s">
        <v>148</v>
      </c>
      <c r="S5188" s="10" t="s">
        <v>195</v>
      </c>
    </row>
    <row r="5189">
      <c r="A5189" s="1" t="s">
        <v>6632</v>
      </c>
      <c r="B5189" s="1" t="s">
        <v>1972</v>
      </c>
      <c r="C5189" s="1" t="s">
        <v>178</v>
      </c>
      <c r="D5189" s="1" t="s">
        <v>27</v>
      </c>
      <c r="E5189" s="1" t="s">
        <v>631</v>
      </c>
      <c r="F5189" s="1" t="s">
        <v>1115</v>
      </c>
      <c r="G5189" s="1" t="s">
        <v>20798</v>
      </c>
      <c r="H5189" s="1" t="s">
        <v>20799</v>
      </c>
      <c r="I5189" s="4">
        <v>84.4203587962963</v>
      </c>
      <c r="J5189" s="1">
        <v>727.43</v>
      </c>
      <c r="K5189" s="1">
        <v>191.38</v>
      </c>
      <c r="M5189" s="10">
        <f t="array" ref="M5189">_xlfn.XLOOKUP(A5189,subscriptions!B5189:B10004,subscriptions!D5189:D10004)</f>
        <v>120</v>
      </c>
      <c r="N5189" s="10">
        <f t="array" ref="N5189">_xlfn.XLOOKUP(A5189,subscriptions!B5189:B10004,subscriptions!G5189:G10004)</f>
        <v>0</v>
      </c>
      <c r="O5189" s="10">
        <v>120.0</v>
      </c>
      <c r="P5189" s="10" t="str">
        <f t="array" ref="P5189">_xlfn.XLOOKUP(A5189,subscriptions!B5189:B10004,subscriptions!C5189:C10004)</f>
        <v>Residential</v>
      </c>
      <c r="Q5189" s="10" t="s">
        <v>173</v>
      </c>
      <c r="R5189" s="10" t="s">
        <v>212</v>
      </c>
      <c r="S5189" s="10" t="s">
        <v>940</v>
      </c>
    </row>
    <row r="5190">
      <c r="A5190" s="1" t="s">
        <v>6633</v>
      </c>
      <c r="B5190" s="1" t="s">
        <v>1506</v>
      </c>
      <c r="C5190" s="1" t="s">
        <v>2483</v>
      </c>
      <c r="D5190" s="1" t="s">
        <v>27</v>
      </c>
      <c r="E5190" s="1" t="s">
        <v>262</v>
      </c>
      <c r="F5190" s="1" t="s">
        <v>885</v>
      </c>
      <c r="G5190" s="1" t="s">
        <v>20800</v>
      </c>
      <c r="H5190" s="1" t="s">
        <v>20801</v>
      </c>
      <c r="I5190" s="4">
        <v>84.17172453703704</v>
      </c>
      <c r="J5190" s="1">
        <v>4225.32</v>
      </c>
      <c r="K5190" s="1">
        <v>437.06</v>
      </c>
      <c r="M5190" s="10">
        <f t="array" ref="M5190">_xlfn.XLOOKUP(A5190,subscriptions!B5190:B10004,subscriptions!D5190:D10004)</f>
        <v>80</v>
      </c>
      <c r="N5190" s="10">
        <f t="array" ref="N5190">_xlfn.XLOOKUP(A5190,subscriptions!B5190:B10004,subscriptions!G5190:G10004)</f>
        <v>5</v>
      </c>
      <c r="O5190" s="10">
        <v>76.0</v>
      </c>
      <c r="P5190" s="10" t="str">
        <f t="array" ref="P5190">_xlfn.XLOOKUP(A5190,subscriptions!B5190:B10004,subscriptions!C5190:C10004)</f>
        <v>Roam</v>
      </c>
      <c r="Q5190" s="10" t="s">
        <v>194</v>
      </c>
      <c r="R5190" s="10" t="s">
        <v>148</v>
      </c>
      <c r="S5190" s="10" t="s">
        <v>1082</v>
      </c>
    </row>
    <row r="5191">
      <c r="A5191" s="1" t="s">
        <v>6634</v>
      </c>
      <c r="B5191" s="1" t="s">
        <v>1506</v>
      </c>
      <c r="C5191" s="1" t="s">
        <v>492</v>
      </c>
      <c r="D5191" s="1" t="s">
        <v>27</v>
      </c>
      <c r="E5191" s="1" t="s">
        <v>179</v>
      </c>
      <c r="F5191" s="1" t="s">
        <v>773</v>
      </c>
      <c r="G5191" s="1" t="s">
        <v>20802</v>
      </c>
      <c r="H5191" s="1" t="s">
        <v>20803</v>
      </c>
      <c r="I5191" s="4">
        <v>84.29546296296296</v>
      </c>
      <c r="J5191" s="1">
        <v>533.55</v>
      </c>
      <c r="K5191" s="1">
        <v>140.3</v>
      </c>
      <c r="L5191" s="1">
        <v>100.0</v>
      </c>
      <c r="M5191" s="10">
        <f t="array" ref="M5191">_xlfn.XLOOKUP(A5191,subscriptions!B5191:B10004,subscriptions!D5191:D10004)</f>
        <v>80</v>
      </c>
      <c r="N5191" s="10">
        <f t="array" ref="N5191">_xlfn.XLOOKUP(A5191,subscriptions!B5191:B10004,subscriptions!G5191:G10004)</f>
        <v>10</v>
      </c>
      <c r="O5191" s="10">
        <v>72.0</v>
      </c>
      <c r="P5191" s="10" t="str">
        <f t="array" ref="P5191">_xlfn.XLOOKUP(A5191,subscriptions!B5191:B10004,subscriptions!C5191:C10004)</f>
        <v>Roam</v>
      </c>
      <c r="Q5191" s="10" t="s">
        <v>128</v>
      </c>
      <c r="R5191" s="10" t="s">
        <v>148</v>
      </c>
      <c r="S5191" s="10" t="s">
        <v>1026</v>
      </c>
    </row>
    <row r="5192">
      <c r="A5192" s="1" t="s">
        <v>6635</v>
      </c>
      <c r="B5192" s="1" t="s">
        <v>197</v>
      </c>
      <c r="C5192" s="1" t="s">
        <v>198</v>
      </c>
      <c r="D5192" s="1" t="s">
        <v>153</v>
      </c>
      <c r="E5192" s="1" t="s">
        <v>631</v>
      </c>
      <c r="F5192" s="1" t="s">
        <v>2549</v>
      </c>
      <c r="G5192" s="1" t="s">
        <v>20804</v>
      </c>
      <c r="H5192" s="1" t="s">
        <v>20805</v>
      </c>
      <c r="I5192" s="4">
        <v>84.17041666666667</v>
      </c>
      <c r="J5192" s="1">
        <v>655.59</v>
      </c>
      <c r="K5192" s="1">
        <v>131.72</v>
      </c>
      <c r="M5192" s="10">
        <f t="array" ref="M5192">_xlfn.XLOOKUP(A5192,subscriptions!B5192:B10004,subscriptions!D5192:D10004)</f>
        <v>120</v>
      </c>
      <c r="N5192" s="10">
        <f t="array" ref="N5192">_xlfn.XLOOKUP(A5192,subscriptions!B5192:B10004,subscriptions!G5192:G10004)</f>
        <v>20</v>
      </c>
      <c r="O5192" s="10">
        <v>96.0</v>
      </c>
      <c r="P5192" s="10" t="str">
        <f t="array" ref="P5192">_xlfn.XLOOKUP(A5192,subscriptions!B5192:B10004,subscriptions!C5192:C10004)</f>
        <v>Residential</v>
      </c>
      <c r="Q5192" s="10" t="s">
        <v>128</v>
      </c>
      <c r="R5192" s="10" t="s">
        <v>148</v>
      </c>
      <c r="S5192" s="10" t="s">
        <v>2494</v>
      </c>
    </row>
    <row r="5193">
      <c r="A5193" s="1" t="s">
        <v>6636</v>
      </c>
      <c r="B5193" s="1" t="s">
        <v>969</v>
      </c>
      <c r="C5193" s="1" t="s">
        <v>237</v>
      </c>
      <c r="D5193" s="1" t="s">
        <v>27</v>
      </c>
      <c r="E5193" s="1" t="s">
        <v>631</v>
      </c>
      <c r="F5193" s="1" t="s">
        <v>2495</v>
      </c>
      <c r="G5193" s="1" t="s">
        <v>20806</v>
      </c>
      <c r="H5193" s="1" t="s">
        <v>20807</v>
      </c>
      <c r="I5193" s="4">
        <v>84.17171296296296</v>
      </c>
      <c r="J5193" s="1">
        <v>1860.01</v>
      </c>
      <c r="K5193" s="1">
        <v>308.58</v>
      </c>
      <c r="M5193" s="10">
        <f t="array" ref="M5193">_xlfn.XLOOKUP(A5193,subscriptions!B5193:B10004,subscriptions!D5193:D10004)</f>
        <v>50</v>
      </c>
      <c r="N5193" s="10">
        <f t="array" ref="N5193">_xlfn.XLOOKUP(A5193,subscriptions!B5193:B10004,subscriptions!G5193:G10004)</f>
        <v>0</v>
      </c>
      <c r="O5193" s="10">
        <v>50.0</v>
      </c>
      <c r="P5193" s="10" t="str">
        <f t="array" ref="P5193">_xlfn.XLOOKUP(A5193,subscriptions!B5193:B10004,subscriptions!C5193:C10004)</f>
        <v>Mini</v>
      </c>
      <c r="Q5193" s="10" t="s">
        <v>173</v>
      </c>
      <c r="R5193" s="10" t="s">
        <v>148</v>
      </c>
      <c r="S5193" s="10" t="s">
        <v>1082</v>
      </c>
    </row>
    <row r="5194">
      <c r="A5194" s="1" t="s">
        <v>6637</v>
      </c>
      <c r="B5194" s="1" t="s">
        <v>197</v>
      </c>
      <c r="C5194" s="1" t="s">
        <v>110</v>
      </c>
      <c r="D5194" s="1" t="s">
        <v>153</v>
      </c>
      <c r="E5194" s="1" t="s">
        <v>631</v>
      </c>
      <c r="F5194" s="1" t="s">
        <v>632</v>
      </c>
      <c r="G5194" s="1" t="s">
        <v>20808</v>
      </c>
      <c r="H5194" s="1" t="s">
        <v>20809</v>
      </c>
      <c r="I5194" s="4">
        <v>84.29530092592593</v>
      </c>
      <c r="J5194" s="1">
        <v>2224.27</v>
      </c>
      <c r="K5194" s="1">
        <v>346.44</v>
      </c>
      <c r="M5194" s="10">
        <f t="array" ref="M5194">_xlfn.XLOOKUP(A5194,subscriptions!B5194:B10004,subscriptions!D5194:D10004)</f>
        <v>120</v>
      </c>
      <c r="N5194" s="10">
        <f t="array" ref="N5194">_xlfn.XLOOKUP(A5194,subscriptions!B5194:B10004,subscriptions!G5194:G10004)</f>
        <v>5</v>
      </c>
      <c r="O5194" s="10">
        <v>114.0</v>
      </c>
      <c r="P5194" s="10" t="str">
        <f t="array" ref="P5194">_xlfn.XLOOKUP(A5194,subscriptions!B5194:B10004,subscriptions!C5194:C10004)</f>
        <v>Residential</v>
      </c>
      <c r="Q5194" s="10" t="s">
        <v>194</v>
      </c>
      <c r="R5194" s="10" t="s">
        <v>212</v>
      </c>
      <c r="S5194" s="10" t="s">
        <v>1026</v>
      </c>
    </row>
    <row r="5195">
      <c r="A5195" s="1" t="s">
        <v>6638</v>
      </c>
      <c r="B5195" s="1" t="s">
        <v>1664</v>
      </c>
      <c r="C5195" s="1" t="s">
        <v>1492</v>
      </c>
      <c r="D5195" s="1" t="s">
        <v>153</v>
      </c>
      <c r="E5195" s="1" t="s">
        <v>239</v>
      </c>
      <c r="F5195" s="1" t="s">
        <v>2076</v>
      </c>
      <c r="G5195" s="1" t="s">
        <v>20810</v>
      </c>
      <c r="H5195" s="1" t="s">
        <v>20811</v>
      </c>
      <c r="I5195" s="4">
        <v>84.21346064814814</v>
      </c>
      <c r="J5195" s="1">
        <v>4026.16</v>
      </c>
      <c r="K5195" s="1">
        <v>597.76</v>
      </c>
      <c r="M5195" s="10">
        <f t="array" ref="M5195">_xlfn.XLOOKUP(A5195,subscriptions!B5195:B10004,subscriptions!D5195:D10004)</f>
        <v>80</v>
      </c>
      <c r="N5195" s="10">
        <f t="array" ref="N5195">_xlfn.XLOOKUP(A5195,subscriptions!B5195:B10004,subscriptions!G5195:G10004)</f>
        <v>10</v>
      </c>
      <c r="O5195" s="10">
        <v>72.0</v>
      </c>
      <c r="P5195" s="10" t="str">
        <f t="array" ref="P5195">_xlfn.XLOOKUP(A5195,subscriptions!B5195:B10004,subscriptions!C5195:C10004)</f>
        <v>Roam</v>
      </c>
      <c r="Q5195" s="10" t="s">
        <v>128</v>
      </c>
      <c r="R5195" s="10" t="s">
        <v>148</v>
      </c>
      <c r="S5195" s="10" t="s">
        <v>1915</v>
      </c>
    </row>
    <row r="5196">
      <c r="A5196" s="1" t="s">
        <v>6641</v>
      </c>
      <c r="B5196" s="1" t="s">
        <v>1865</v>
      </c>
      <c r="C5196" s="1" t="s">
        <v>786</v>
      </c>
      <c r="D5196" s="1" t="s">
        <v>153</v>
      </c>
      <c r="E5196" s="1" t="s">
        <v>714</v>
      </c>
      <c r="F5196" s="1" t="s">
        <v>2562</v>
      </c>
      <c r="G5196" s="1" t="s">
        <v>20812</v>
      </c>
      <c r="H5196" s="1" t="s">
        <v>20813</v>
      </c>
      <c r="I5196" s="4">
        <v>84.33712962962963</v>
      </c>
      <c r="J5196" s="1">
        <v>393.75</v>
      </c>
      <c r="K5196" s="1">
        <v>102.91</v>
      </c>
      <c r="M5196" s="10">
        <f t="array" ref="M5196">_xlfn.XLOOKUP(A5196,subscriptions!B5196:B10004,subscriptions!D5196:D10004)</f>
        <v>120</v>
      </c>
      <c r="N5196" s="10">
        <f t="array" ref="N5196">_xlfn.XLOOKUP(A5196,subscriptions!B5196:B10004,subscriptions!G5196:G10004)</f>
        <v>20</v>
      </c>
      <c r="O5196" s="10">
        <v>96.0</v>
      </c>
      <c r="P5196" s="10" t="str">
        <f t="array" ref="P5196">_xlfn.XLOOKUP(A5196,subscriptions!B5196:B10004,subscriptions!C5196:C10004)</f>
        <v>Residential</v>
      </c>
      <c r="Q5196" s="10" t="s">
        <v>128</v>
      </c>
      <c r="R5196" s="10" t="s">
        <v>148</v>
      </c>
      <c r="S5196" s="10" t="s">
        <v>968</v>
      </c>
    </row>
    <row r="5197">
      <c r="A5197" s="1" t="s">
        <v>6642</v>
      </c>
      <c r="B5197" s="1" t="s">
        <v>1262</v>
      </c>
      <c r="C5197" s="1" t="s">
        <v>1100</v>
      </c>
      <c r="D5197" s="1" t="s">
        <v>27</v>
      </c>
      <c r="E5197" s="1" t="s">
        <v>219</v>
      </c>
      <c r="F5197" s="1" t="s">
        <v>574</v>
      </c>
      <c r="G5197" s="1" t="s">
        <v>20814</v>
      </c>
      <c r="H5197" s="1" t="s">
        <v>20815</v>
      </c>
      <c r="I5197" s="4">
        <v>84.34202546296297</v>
      </c>
      <c r="J5197" s="1">
        <v>2449.22</v>
      </c>
      <c r="K5197" s="1">
        <v>374.56</v>
      </c>
      <c r="M5197" s="10">
        <f t="array" ref="M5197">_xlfn.XLOOKUP(A5197,subscriptions!B5197:B10004,subscriptions!D5197:D10004)</f>
        <v>50</v>
      </c>
      <c r="N5197" s="10">
        <f t="array" ref="N5197">_xlfn.XLOOKUP(A5197,subscriptions!B5197:B10004,subscriptions!G5197:G10004)</f>
        <v>0</v>
      </c>
      <c r="O5197" s="10">
        <v>50.0</v>
      </c>
      <c r="P5197" s="10" t="str">
        <f t="array" ref="P5197">_xlfn.XLOOKUP(A5197,subscriptions!B5197:B10004,subscriptions!C5197:C10004)</f>
        <v>Mini</v>
      </c>
      <c r="Q5197" s="10" t="s">
        <v>173</v>
      </c>
      <c r="R5197" s="10" t="s">
        <v>148</v>
      </c>
      <c r="S5197" s="10" t="s">
        <v>1703</v>
      </c>
    </row>
    <row r="5198">
      <c r="A5198" s="1" t="s">
        <v>6643</v>
      </c>
      <c r="B5198" s="1" t="s">
        <v>177</v>
      </c>
      <c r="C5198" s="1" t="s">
        <v>1251</v>
      </c>
      <c r="D5198" s="1" t="s">
        <v>153</v>
      </c>
      <c r="E5198" s="1" t="s">
        <v>280</v>
      </c>
      <c r="F5198" s="1" t="s">
        <v>1478</v>
      </c>
      <c r="G5198" s="1" t="s">
        <v>20816</v>
      </c>
      <c r="H5198" s="1" t="s">
        <v>20817</v>
      </c>
      <c r="I5198" s="4">
        <v>84.41979166666667</v>
      </c>
      <c r="J5198" s="1">
        <v>2062.25</v>
      </c>
      <c r="K5198" s="1">
        <v>208.52</v>
      </c>
      <c r="M5198" s="10">
        <f t="array" ref="M5198">_xlfn.XLOOKUP(A5198,subscriptions!B5198:B10004,subscriptions!D5198:D10004)</f>
        <v>120</v>
      </c>
      <c r="N5198" s="10">
        <f t="array" ref="N5198">_xlfn.XLOOKUP(A5198,subscriptions!B5198:B10004,subscriptions!G5198:G10004)</f>
        <v>5</v>
      </c>
      <c r="O5198" s="10">
        <v>114.0</v>
      </c>
      <c r="P5198" s="10" t="str">
        <f t="array" ref="P5198">_xlfn.XLOOKUP(A5198,subscriptions!B5198:B10004,subscriptions!C5198:C10004)</f>
        <v>Residential</v>
      </c>
      <c r="Q5198" s="10" t="s">
        <v>194</v>
      </c>
      <c r="R5198" s="10" t="s">
        <v>212</v>
      </c>
      <c r="S5198" s="10" t="s">
        <v>1525</v>
      </c>
    </row>
    <row r="5199">
      <c r="A5199" s="1" t="s">
        <v>6644</v>
      </c>
      <c r="B5199" s="1" t="s">
        <v>409</v>
      </c>
      <c r="C5199" s="1" t="s">
        <v>1142</v>
      </c>
      <c r="D5199" s="1" t="s">
        <v>27</v>
      </c>
      <c r="E5199" s="1" t="s">
        <v>219</v>
      </c>
      <c r="F5199" s="1" t="s">
        <v>4220</v>
      </c>
      <c r="G5199" s="1" t="s">
        <v>20818</v>
      </c>
      <c r="H5199" s="1" t="s">
        <v>20819</v>
      </c>
      <c r="I5199" s="4">
        <v>84.33416666666666</v>
      </c>
      <c r="J5199" s="1">
        <v>148.88</v>
      </c>
      <c r="K5199" s="1">
        <v>26.03</v>
      </c>
      <c r="M5199" s="10">
        <f t="array" ref="M5199">_xlfn.XLOOKUP(A5199,subscriptions!B5199:B10004,subscriptions!D5199:D10004)</f>
        <v>120</v>
      </c>
      <c r="N5199" s="10">
        <f t="array" ref="N5199">_xlfn.XLOOKUP(A5199,subscriptions!B5199:B10004,subscriptions!G5199:G10004)</f>
        <v>10</v>
      </c>
      <c r="O5199" s="10">
        <v>108.0</v>
      </c>
      <c r="P5199" s="10" t="str">
        <f t="array" ref="P5199">_xlfn.XLOOKUP(A5199,subscriptions!B5199:B10004,subscriptions!C5199:C10004)</f>
        <v>Residential</v>
      </c>
      <c r="Q5199" s="10" t="s">
        <v>128</v>
      </c>
      <c r="R5199" s="10" t="s">
        <v>212</v>
      </c>
      <c r="S5199" s="10" t="s">
        <v>195</v>
      </c>
    </row>
    <row r="5200">
      <c r="A5200" s="1" t="s">
        <v>6645</v>
      </c>
      <c r="B5200" s="1" t="s">
        <v>472</v>
      </c>
      <c r="C5200" s="1" t="s">
        <v>920</v>
      </c>
      <c r="D5200" s="1" t="s">
        <v>27</v>
      </c>
      <c r="E5200" s="1" t="s">
        <v>219</v>
      </c>
      <c r="F5200" s="1" t="s">
        <v>971</v>
      </c>
      <c r="G5200" s="1" t="s">
        <v>20820</v>
      </c>
      <c r="H5200" s="1" t="s">
        <v>20821</v>
      </c>
      <c r="I5200" s="4">
        <v>84.17322916666667</v>
      </c>
      <c r="J5200" s="1">
        <v>784.63</v>
      </c>
      <c r="K5200" s="1">
        <v>151.47</v>
      </c>
      <c r="M5200" s="10">
        <f t="array" ref="M5200">_xlfn.XLOOKUP(A5200,subscriptions!B5200:B10004,subscriptions!D5200:D10004)</f>
        <v>250</v>
      </c>
      <c r="N5200" s="10">
        <f t="array" ref="N5200">_xlfn.XLOOKUP(A5200,subscriptions!B5200:B10004,subscriptions!G5200:G10004)</f>
        <v>20</v>
      </c>
      <c r="O5200" s="10">
        <v>200.0</v>
      </c>
      <c r="P5200" s="10" t="str">
        <f t="array" ref="P5200">_xlfn.XLOOKUP(A5200,subscriptions!B5200:B10004,subscriptions!C5200:C10004)</f>
        <v>Business</v>
      </c>
      <c r="Q5200" s="10" t="s">
        <v>128</v>
      </c>
      <c r="R5200" s="10" t="s">
        <v>129</v>
      </c>
      <c r="S5200" s="10" t="s">
        <v>2630</v>
      </c>
    </row>
    <row r="5201">
      <c r="A5201" s="1" t="s">
        <v>6646</v>
      </c>
      <c r="B5201" s="1" t="s">
        <v>555</v>
      </c>
      <c r="C5201" s="1" t="s">
        <v>2007</v>
      </c>
      <c r="D5201" s="1" t="s">
        <v>153</v>
      </c>
      <c r="E5201" s="1" t="s">
        <v>280</v>
      </c>
      <c r="F5201" s="1" t="s">
        <v>1446</v>
      </c>
      <c r="G5201" s="1" t="s">
        <v>20822</v>
      </c>
      <c r="H5201" s="1" t="s">
        <v>20823</v>
      </c>
      <c r="I5201" s="4">
        <v>84.41819444444444</v>
      </c>
      <c r="J5201" s="1">
        <v>548.53</v>
      </c>
      <c r="K5201" s="1">
        <v>101.9</v>
      </c>
      <c r="M5201" s="10">
        <f t="array" ref="M5201">_xlfn.XLOOKUP(A5201,subscriptions!B5201:B10004,subscriptions!D5201:D10004)</f>
        <v>120</v>
      </c>
      <c r="N5201" s="10">
        <f t="array" ref="N5201">_xlfn.XLOOKUP(A5201,subscriptions!B5201:B10004,subscriptions!G5201:G10004)</f>
        <v>0</v>
      </c>
      <c r="O5201" s="10">
        <v>120.0</v>
      </c>
      <c r="P5201" s="10" t="str">
        <f t="array" ref="P5201">_xlfn.XLOOKUP(A5201,subscriptions!B5201:B10004,subscriptions!C5201:C10004)</f>
        <v>Residential</v>
      </c>
      <c r="Q5201" s="10" t="s">
        <v>173</v>
      </c>
      <c r="R5201" s="10" t="s">
        <v>212</v>
      </c>
      <c r="S5201" s="10" t="s">
        <v>3020</v>
      </c>
    </row>
    <row r="5202">
      <c r="A5202" s="1" t="s">
        <v>6647</v>
      </c>
      <c r="B5202" s="1" t="s">
        <v>763</v>
      </c>
      <c r="C5202" s="1" t="s">
        <v>827</v>
      </c>
      <c r="D5202" s="1" t="s">
        <v>27</v>
      </c>
      <c r="E5202" s="1" t="s">
        <v>179</v>
      </c>
      <c r="F5202" s="1" t="s">
        <v>181</v>
      </c>
      <c r="G5202" s="1" t="s">
        <v>20824</v>
      </c>
      <c r="H5202" s="1" t="s">
        <v>20825</v>
      </c>
      <c r="I5202" s="4">
        <v>84.33502314814815</v>
      </c>
      <c r="J5202" s="1">
        <v>594.67</v>
      </c>
      <c r="K5202" s="1">
        <v>88.31</v>
      </c>
      <c r="L5202" s="1">
        <v>100.0</v>
      </c>
      <c r="M5202" s="10">
        <f t="array" ref="M5202">_xlfn.XLOOKUP(A5202,subscriptions!B5202:B10004,subscriptions!D5202:D10004)</f>
        <v>120</v>
      </c>
      <c r="N5202" s="10">
        <f t="array" ref="N5202">_xlfn.XLOOKUP(A5202,subscriptions!B5202:B10004,subscriptions!G5202:G10004)</f>
        <v>5</v>
      </c>
      <c r="O5202" s="10">
        <v>114.0</v>
      </c>
      <c r="P5202" s="10" t="str">
        <f t="array" ref="P5202">_xlfn.XLOOKUP(A5202,subscriptions!B5202:B10004,subscriptions!C5202:C10004)</f>
        <v>Residential</v>
      </c>
      <c r="Q5202" s="10" t="s">
        <v>194</v>
      </c>
      <c r="R5202" s="10" t="s">
        <v>212</v>
      </c>
      <c r="S5202" s="10" t="s">
        <v>643</v>
      </c>
    </row>
    <row r="5203">
      <c r="A5203" s="1" t="s">
        <v>6648</v>
      </c>
      <c r="B5203" s="1" t="s">
        <v>329</v>
      </c>
      <c r="C5203" s="1" t="s">
        <v>800</v>
      </c>
      <c r="D5203" s="1" t="s">
        <v>27</v>
      </c>
      <c r="E5203" s="1" t="s">
        <v>111</v>
      </c>
      <c r="F5203" s="1" t="s">
        <v>112</v>
      </c>
      <c r="G5203" s="1" t="s">
        <v>20826</v>
      </c>
      <c r="H5203" s="1" t="s">
        <v>20827</v>
      </c>
      <c r="I5203" s="4">
        <v>84.21678240740741</v>
      </c>
      <c r="J5203" s="1">
        <v>6157.13</v>
      </c>
      <c r="K5203" s="1">
        <v>926.16</v>
      </c>
      <c r="M5203" s="10">
        <f t="array" ref="M5203">_xlfn.XLOOKUP(A5203,subscriptions!B5203:B10004,subscriptions!D5203:D10004)</f>
        <v>50</v>
      </c>
      <c r="N5203" s="10">
        <f t="array" ref="N5203">_xlfn.XLOOKUP(A5203,subscriptions!B5203:B10004,subscriptions!G5203:G10004)</f>
        <v>10</v>
      </c>
      <c r="O5203" s="10">
        <v>45.0</v>
      </c>
      <c r="P5203" s="10" t="str">
        <f t="array" ref="P5203">_xlfn.XLOOKUP(A5203,subscriptions!B5203:B10004,subscriptions!C5203:C10004)</f>
        <v>Mini</v>
      </c>
      <c r="Q5203" s="10" t="s">
        <v>128</v>
      </c>
      <c r="R5203" s="10" t="s">
        <v>148</v>
      </c>
      <c r="S5203" s="10" t="s">
        <v>453</v>
      </c>
    </row>
    <row r="5204">
      <c r="A5204" s="1" t="s">
        <v>6649</v>
      </c>
      <c r="B5204" s="1" t="s">
        <v>2534</v>
      </c>
      <c r="C5204" s="1" t="s">
        <v>426</v>
      </c>
      <c r="D5204" s="1" t="s">
        <v>153</v>
      </c>
      <c r="E5204" s="1" t="s">
        <v>262</v>
      </c>
      <c r="F5204" s="1" t="s">
        <v>392</v>
      </c>
      <c r="G5204" s="1" t="s">
        <v>20828</v>
      </c>
      <c r="H5204" s="1" t="s">
        <v>20829</v>
      </c>
      <c r="I5204" s="4">
        <v>84.25103009259259</v>
      </c>
      <c r="J5204" s="1">
        <v>1594.09</v>
      </c>
      <c r="K5204" s="1">
        <v>305.54</v>
      </c>
      <c r="M5204" s="10">
        <f t="array" ref="M5204">_xlfn.XLOOKUP(A5204,subscriptions!B5204:B10004,subscriptions!D5204:D10004)</f>
        <v>120</v>
      </c>
      <c r="N5204" s="10">
        <f t="array" ref="N5204">_xlfn.XLOOKUP(A5204,subscriptions!B5204:B10004,subscriptions!G5204:G10004)</f>
        <v>20</v>
      </c>
      <c r="O5204" s="10">
        <v>96.0</v>
      </c>
      <c r="P5204" s="10" t="str">
        <f t="array" ref="P5204">_xlfn.XLOOKUP(A5204,subscriptions!B5204:B10004,subscriptions!C5204:C10004)</f>
        <v>Residential</v>
      </c>
      <c r="Q5204" s="10" t="s">
        <v>128</v>
      </c>
      <c r="R5204" s="10" t="s">
        <v>148</v>
      </c>
      <c r="S5204" s="10" t="s">
        <v>1691</v>
      </c>
    </row>
    <row r="5205">
      <c r="A5205" s="1" t="s">
        <v>6650</v>
      </c>
      <c r="B5205" s="1" t="s">
        <v>439</v>
      </c>
      <c r="C5205" s="1" t="s">
        <v>1251</v>
      </c>
      <c r="D5205" s="1" t="s">
        <v>153</v>
      </c>
      <c r="E5205" s="1" t="s">
        <v>219</v>
      </c>
      <c r="F5205" s="1" t="s">
        <v>971</v>
      </c>
      <c r="G5205" s="1" t="s">
        <v>20830</v>
      </c>
      <c r="H5205" s="1" t="s">
        <v>20831</v>
      </c>
      <c r="I5205" s="4">
        <v>84.21702546296297</v>
      </c>
      <c r="J5205" s="1">
        <v>1947.05</v>
      </c>
      <c r="K5205" s="1">
        <v>420.12</v>
      </c>
      <c r="M5205" s="10">
        <f t="array" ref="M5205">_xlfn.XLOOKUP(A5205,subscriptions!B5205:B10004,subscriptions!D5205:D10004)</f>
        <v>120</v>
      </c>
      <c r="N5205" s="10">
        <f t="array" ref="N5205">_xlfn.XLOOKUP(A5205,subscriptions!B5205:B10004,subscriptions!G5205:G10004)</f>
        <v>0</v>
      </c>
      <c r="O5205" s="10">
        <v>120.0</v>
      </c>
      <c r="P5205" s="10" t="str">
        <f t="array" ref="P5205">_xlfn.XLOOKUP(A5205,subscriptions!B5205:B10004,subscriptions!C5205:C10004)</f>
        <v>Residential</v>
      </c>
      <c r="Q5205" s="10" t="s">
        <v>173</v>
      </c>
      <c r="R5205" s="10" t="s">
        <v>212</v>
      </c>
      <c r="S5205" s="10" t="s">
        <v>453</v>
      </c>
    </row>
    <row r="5206">
      <c r="A5206" s="1" t="s">
        <v>6651</v>
      </c>
      <c r="B5206" s="1" t="s">
        <v>439</v>
      </c>
      <c r="C5206" s="1" t="s">
        <v>1251</v>
      </c>
      <c r="D5206" s="1" t="s">
        <v>153</v>
      </c>
      <c r="E5206" s="1" t="s">
        <v>239</v>
      </c>
      <c r="F5206" s="1" t="s">
        <v>2132</v>
      </c>
      <c r="G5206" s="1" t="s">
        <v>20832</v>
      </c>
      <c r="H5206" s="1" t="s">
        <v>20833</v>
      </c>
      <c r="I5206" s="4">
        <v>84.3758912037037</v>
      </c>
      <c r="J5206" s="1">
        <v>5683.66</v>
      </c>
      <c r="K5206" s="1">
        <v>587.12</v>
      </c>
      <c r="M5206" s="10">
        <f t="array" ref="M5206">_xlfn.XLOOKUP(A5206,subscriptions!B5206:B10004,subscriptions!D5206:D10004)</f>
        <v>50</v>
      </c>
      <c r="N5206" s="10">
        <f t="array" ref="N5206">_xlfn.XLOOKUP(A5206,subscriptions!B5206:B10004,subscriptions!G5206:G10004)</f>
        <v>5</v>
      </c>
      <c r="O5206" s="10">
        <v>47.5</v>
      </c>
      <c r="P5206" s="10" t="str">
        <f t="array" ref="P5206">_xlfn.XLOOKUP(A5206,subscriptions!B5206:B10004,subscriptions!C5206:C10004)</f>
        <v>Mini</v>
      </c>
      <c r="Q5206" s="10" t="s">
        <v>194</v>
      </c>
      <c r="R5206" s="10" t="s">
        <v>148</v>
      </c>
      <c r="S5206" s="10" t="s">
        <v>1442</v>
      </c>
    </row>
    <row r="5207">
      <c r="A5207" s="1" t="s">
        <v>6652</v>
      </c>
      <c r="B5207" s="1" t="s">
        <v>329</v>
      </c>
      <c r="C5207" s="1" t="s">
        <v>133</v>
      </c>
      <c r="D5207" s="1" t="s">
        <v>27</v>
      </c>
      <c r="E5207" s="1" t="s">
        <v>714</v>
      </c>
      <c r="F5207" s="1" t="s">
        <v>3419</v>
      </c>
      <c r="G5207" s="1" t="s">
        <v>20834</v>
      </c>
      <c r="H5207" s="1" t="s">
        <v>20835</v>
      </c>
      <c r="I5207" s="4">
        <v>84.42096064814815</v>
      </c>
      <c r="J5207" s="1">
        <v>760.3</v>
      </c>
      <c r="K5207" s="1">
        <v>94.63</v>
      </c>
      <c r="M5207" s="10">
        <f t="array" ref="M5207">_xlfn.XLOOKUP(A5207,subscriptions!B5207:B10004,subscriptions!D5207:D10004)</f>
        <v>80</v>
      </c>
      <c r="N5207" s="10">
        <f t="array" ref="N5207">_xlfn.XLOOKUP(A5207,subscriptions!B5207:B10004,subscriptions!G5207:G10004)</f>
        <v>10</v>
      </c>
      <c r="O5207" s="10">
        <v>72.0</v>
      </c>
      <c r="P5207" s="10" t="str">
        <f t="array" ref="P5207">_xlfn.XLOOKUP(A5207,subscriptions!B5207:B10004,subscriptions!C5207:C10004)</f>
        <v>Roam</v>
      </c>
      <c r="Q5207" s="10" t="s">
        <v>128</v>
      </c>
      <c r="R5207" s="10" t="s">
        <v>148</v>
      </c>
      <c r="S5207" s="10" t="s">
        <v>2152</v>
      </c>
    </row>
    <row r="5208">
      <c r="A5208" s="1" t="s">
        <v>6655</v>
      </c>
      <c r="B5208" s="1" t="s">
        <v>150</v>
      </c>
      <c r="C5208" s="1" t="s">
        <v>1142</v>
      </c>
      <c r="D5208" s="1" t="s">
        <v>153</v>
      </c>
      <c r="E5208" s="1" t="s">
        <v>28</v>
      </c>
      <c r="F5208" s="1" t="s">
        <v>1639</v>
      </c>
      <c r="G5208" s="1" t="s">
        <v>20836</v>
      </c>
      <c r="H5208" s="1" t="s">
        <v>20837</v>
      </c>
      <c r="I5208" s="4">
        <v>84.30008101851851</v>
      </c>
      <c r="J5208" s="1">
        <v>2478.02</v>
      </c>
      <c r="K5208" s="1">
        <v>501.22</v>
      </c>
      <c r="M5208" s="10">
        <f t="array" ref="M5208">_xlfn.XLOOKUP(A5208,subscriptions!B5208:B10004,subscriptions!D5208:D10004)</f>
        <v>80</v>
      </c>
      <c r="N5208" s="10">
        <f t="array" ref="N5208">_xlfn.XLOOKUP(A5208,subscriptions!B5208:B10004,subscriptions!G5208:G10004)</f>
        <v>20</v>
      </c>
      <c r="O5208" s="10">
        <v>64.0</v>
      </c>
      <c r="P5208" s="10" t="str">
        <f t="array" ref="P5208">_xlfn.XLOOKUP(A5208,subscriptions!B5208:B10004,subscriptions!C5208:C10004)</f>
        <v>Roam</v>
      </c>
      <c r="Q5208" s="10" t="s">
        <v>128</v>
      </c>
      <c r="R5208" s="10" t="s">
        <v>148</v>
      </c>
      <c r="S5208" s="10" t="s">
        <v>1172</v>
      </c>
    </row>
    <row r="5209">
      <c r="A5209" s="1" t="s">
        <v>6656</v>
      </c>
      <c r="B5209" s="1" t="s">
        <v>1141</v>
      </c>
      <c r="C5209" s="1" t="s">
        <v>330</v>
      </c>
      <c r="D5209" s="1" t="s">
        <v>27</v>
      </c>
      <c r="E5209" s="1" t="s">
        <v>219</v>
      </c>
      <c r="F5209" s="1" t="s">
        <v>4220</v>
      </c>
      <c r="G5209" s="1" t="s">
        <v>20838</v>
      </c>
      <c r="H5209" s="1" t="s">
        <v>20839</v>
      </c>
      <c r="I5209" s="4">
        <v>84.38212962962963</v>
      </c>
      <c r="J5209" s="1">
        <v>905.15</v>
      </c>
      <c r="K5209" s="1">
        <v>150.96</v>
      </c>
      <c r="M5209" s="10">
        <f t="array" ref="M5209">_xlfn.XLOOKUP(A5209,subscriptions!B5209:B10004,subscriptions!D5209:D10004)</f>
        <v>80</v>
      </c>
      <c r="N5209" s="10">
        <f t="array" ref="N5209">_xlfn.XLOOKUP(A5209,subscriptions!B5209:B10004,subscriptions!G5209:G10004)</f>
        <v>0</v>
      </c>
      <c r="O5209" s="10">
        <v>80.0</v>
      </c>
      <c r="P5209" s="10" t="str">
        <f t="array" ref="P5209">_xlfn.XLOOKUP(A5209,subscriptions!B5209:B10004,subscriptions!C5209:C10004)</f>
        <v>Roam</v>
      </c>
      <c r="Q5209" s="10" t="s">
        <v>173</v>
      </c>
      <c r="R5209" s="10" t="s">
        <v>148</v>
      </c>
      <c r="S5209" s="10" t="s">
        <v>293</v>
      </c>
    </row>
    <row r="5210">
      <c r="A5210" s="1" t="s">
        <v>6657</v>
      </c>
      <c r="B5210" s="1" t="s">
        <v>329</v>
      </c>
      <c r="C5210" s="1" t="s">
        <v>110</v>
      </c>
      <c r="D5210" s="1" t="s">
        <v>27</v>
      </c>
      <c r="E5210" s="1" t="s">
        <v>332</v>
      </c>
      <c r="F5210" s="1" t="s">
        <v>736</v>
      </c>
      <c r="G5210" s="1" t="s">
        <v>20840</v>
      </c>
      <c r="H5210" s="1" t="s">
        <v>20841</v>
      </c>
      <c r="I5210" s="4">
        <v>84.1681712962963</v>
      </c>
      <c r="J5210" s="1">
        <v>3104.96</v>
      </c>
      <c r="K5210" s="1">
        <v>280.85</v>
      </c>
      <c r="M5210" s="10">
        <f t="array" ref="M5210">_xlfn.XLOOKUP(A5210,subscriptions!B5210:B10004,subscriptions!D5210:D10004)</f>
        <v>120</v>
      </c>
      <c r="N5210" s="10">
        <f t="array" ref="N5210">_xlfn.XLOOKUP(A5210,subscriptions!B5210:B10004,subscriptions!G5210:G10004)</f>
        <v>5</v>
      </c>
      <c r="O5210" s="10">
        <v>114.0</v>
      </c>
      <c r="P5210" s="10" t="str">
        <f t="array" ref="P5210">_xlfn.XLOOKUP(A5210,subscriptions!B5210:B10004,subscriptions!C5210:C10004)</f>
        <v>Residential</v>
      </c>
      <c r="Q5210" s="10" t="s">
        <v>194</v>
      </c>
      <c r="R5210" s="10" t="s">
        <v>212</v>
      </c>
      <c r="S5210" s="10" t="s">
        <v>1042</v>
      </c>
    </row>
    <row r="5211">
      <c r="A5211" s="1" t="s">
        <v>6658</v>
      </c>
      <c r="B5211" s="1" t="s">
        <v>1984</v>
      </c>
      <c r="C5211" s="1" t="s">
        <v>1200</v>
      </c>
      <c r="D5211" s="1" t="s">
        <v>153</v>
      </c>
      <c r="E5211" s="1" t="s">
        <v>28</v>
      </c>
      <c r="F5211" s="1" t="s">
        <v>3899</v>
      </c>
      <c r="G5211" s="1" t="s">
        <v>20842</v>
      </c>
      <c r="H5211" s="1" t="s">
        <v>20843</v>
      </c>
      <c r="I5211" s="4">
        <v>84.16814814814815</v>
      </c>
      <c r="J5211" s="1">
        <v>348.88</v>
      </c>
      <c r="K5211" s="1">
        <v>86.3</v>
      </c>
      <c r="M5211" s="10">
        <f t="array" ref="M5211">_xlfn.XLOOKUP(A5211,subscriptions!B5211:B10004,subscriptions!D5211:D10004)</f>
        <v>120</v>
      </c>
      <c r="N5211" s="10">
        <f t="array" ref="N5211">_xlfn.XLOOKUP(A5211,subscriptions!B5211:B10004,subscriptions!G5211:G10004)</f>
        <v>10</v>
      </c>
      <c r="O5211" s="10">
        <v>108.0</v>
      </c>
      <c r="P5211" s="10" t="str">
        <f t="array" ref="P5211">_xlfn.XLOOKUP(A5211,subscriptions!B5211:B10004,subscriptions!C5211:C10004)</f>
        <v>Residential</v>
      </c>
      <c r="Q5211" s="10" t="s">
        <v>128</v>
      </c>
      <c r="R5211" s="10" t="s">
        <v>212</v>
      </c>
      <c r="S5211" s="10" t="s">
        <v>1042</v>
      </c>
    </row>
    <row r="5212">
      <c r="A5212" s="1" t="s">
        <v>6659</v>
      </c>
      <c r="B5212" s="1" t="s">
        <v>1506</v>
      </c>
      <c r="C5212" s="1" t="s">
        <v>473</v>
      </c>
      <c r="D5212" s="1" t="s">
        <v>27</v>
      </c>
      <c r="E5212" s="1" t="s">
        <v>332</v>
      </c>
      <c r="F5212" s="1" t="s">
        <v>333</v>
      </c>
      <c r="G5212" s="1" t="s">
        <v>20844</v>
      </c>
      <c r="H5212" s="1" t="s">
        <v>20845</v>
      </c>
      <c r="I5212" s="4">
        <v>84.25357638888889</v>
      </c>
      <c r="J5212" s="1">
        <v>4475.74</v>
      </c>
      <c r="K5212" s="1">
        <v>1123.37</v>
      </c>
      <c r="M5212" s="10">
        <f t="array" ref="M5212">_xlfn.XLOOKUP(A5212,subscriptions!B5212:B10004,subscriptions!D5212:D10004)</f>
        <v>120</v>
      </c>
      <c r="N5212" s="10">
        <f t="array" ref="N5212">_xlfn.XLOOKUP(A5212,subscriptions!B5212:B10004,subscriptions!G5212:G10004)</f>
        <v>20</v>
      </c>
      <c r="O5212" s="10">
        <v>96.0</v>
      </c>
      <c r="P5212" s="10" t="str">
        <f t="array" ref="P5212">_xlfn.XLOOKUP(A5212,subscriptions!B5212:B10004,subscriptions!C5212:C10004)</f>
        <v>Residential</v>
      </c>
      <c r="Q5212" s="10" t="s">
        <v>128</v>
      </c>
      <c r="R5212" s="10" t="s">
        <v>148</v>
      </c>
      <c r="S5212" s="10" t="s">
        <v>1832</v>
      </c>
    </row>
    <row r="5213">
      <c r="A5213" s="1" t="s">
        <v>6660</v>
      </c>
      <c r="B5213" s="1" t="s">
        <v>1491</v>
      </c>
      <c r="C5213" s="1" t="s">
        <v>884</v>
      </c>
      <c r="D5213" s="1" t="s">
        <v>153</v>
      </c>
      <c r="E5213" s="1" t="s">
        <v>631</v>
      </c>
      <c r="F5213" s="1" t="s">
        <v>1115</v>
      </c>
      <c r="G5213" s="1" t="s">
        <v>20846</v>
      </c>
      <c r="H5213" s="1" t="s">
        <v>20847</v>
      </c>
      <c r="I5213" s="4">
        <v>84.25730324074074</v>
      </c>
      <c r="J5213" s="1">
        <v>420.33</v>
      </c>
      <c r="K5213" s="1">
        <v>69.05</v>
      </c>
      <c r="M5213" s="10">
        <f t="array" ref="M5213">_xlfn.XLOOKUP(A5213,subscriptions!B5213:B10004,subscriptions!D5213:D10004)</f>
        <v>250</v>
      </c>
      <c r="N5213" s="10">
        <f t="array" ref="N5213">_xlfn.XLOOKUP(A5213,subscriptions!B5213:B10004,subscriptions!G5213:G10004)</f>
        <v>0</v>
      </c>
      <c r="O5213" s="10">
        <v>250.0</v>
      </c>
      <c r="P5213" s="10" t="str">
        <f t="array" ref="P5213">_xlfn.XLOOKUP(A5213,subscriptions!B5213:B10004,subscriptions!C5213:C10004)</f>
        <v>Business</v>
      </c>
      <c r="Q5213" s="10" t="s">
        <v>173</v>
      </c>
      <c r="R5213" s="10" t="s">
        <v>129</v>
      </c>
      <c r="S5213" s="10" t="s">
        <v>175</v>
      </c>
    </row>
    <row r="5214">
      <c r="A5214" s="1" t="s">
        <v>6661</v>
      </c>
      <c r="B5214" s="1" t="s">
        <v>523</v>
      </c>
      <c r="C5214" s="1" t="s">
        <v>509</v>
      </c>
      <c r="D5214" s="1" t="s">
        <v>27</v>
      </c>
      <c r="E5214" s="1" t="s">
        <v>280</v>
      </c>
      <c r="F5214" s="1" t="s">
        <v>873</v>
      </c>
      <c r="G5214" s="1" t="s">
        <v>20848</v>
      </c>
      <c r="H5214" s="1" t="s">
        <v>20849</v>
      </c>
      <c r="I5214" s="4">
        <v>84.30018518518519</v>
      </c>
      <c r="J5214" s="1">
        <v>642.28</v>
      </c>
      <c r="K5214" s="1">
        <v>86.97</v>
      </c>
      <c r="M5214" s="10">
        <f t="array" ref="M5214">_xlfn.XLOOKUP(A5214,subscriptions!B5214:B10004,subscriptions!D5214:D10004)</f>
        <v>80</v>
      </c>
      <c r="N5214" s="10">
        <f t="array" ref="N5214">_xlfn.XLOOKUP(A5214,subscriptions!B5214:B10004,subscriptions!G5214:G10004)</f>
        <v>5</v>
      </c>
      <c r="O5214" s="10">
        <v>76.0</v>
      </c>
      <c r="P5214" s="10" t="str">
        <f t="array" ref="P5214">_xlfn.XLOOKUP(A5214,subscriptions!B5214:B10004,subscriptions!C5214:C10004)</f>
        <v>Roam</v>
      </c>
      <c r="Q5214" s="10" t="s">
        <v>194</v>
      </c>
      <c r="R5214" s="10" t="s">
        <v>148</v>
      </c>
      <c r="S5214" s="10" t="s">
        <v>1172</v>
      </c>
    </row>
    <row r="5215">
      <c r="A5215" s="1" t="s">
        <v>6662</v>
      </c>
      <c r="B5215" s="1" t="s">
        <v>4627</v>
      </c>
      <c r="C5215" s="1" t="s">
        <v>524</v>
      </c>
      <c r="D5215" s="1" t="s">
        <v>27</v>
      </c>
      <c r="E5215" s="1" t="s">
        <v>631</v>
      </c>
      <c r="F5215" s="1" t="s">
        <v>2495</v>
      </c>
      <c r="G5215" s="1" t="s">
        <v>20850</v>
      </c>
      <c r="H5215" s="1" t="s">
        <v>20851</v>
      </c>
      <c r="I5215" s="4">
        <v>84.17108796296296</v>
      </c>
      <c r="J5215" s="1">
        <v>2167.06</v>
      </c>
      <c r="K5215" s="1">
        <v>472.72</v>
      </c>
      <c r="M5215" s="10">
        <f t="array" ref="M5215">_xlfn.XLOOKUP(A5215,subscriptions!B5215:B10004,subscriptions!D5215:D10004)</f>
        <v>120</v>
      </c>
      <c r="N5215" s="10">
        <f t="array" ref="N5215">_xlfn.XLOOKUP(A5215,subscriptions!B5215:B10004,subscriptions!G5215:G10004)</f>
        <v>10</v>
      </c>
      <c r="O5215" s="10">
        <v>108.0</v>
      </c>
      <c r="P5215" s="10" t="str">
        <f t="array" ref="P5215">_xlfn.XLOOKUP(A5215,subscriptions!B5215:B10004,subscriptions!C5215:C10004)</f>
        <v>Residential</v>
      </c>
      <c r="Q5215" s="10" t="s">
        <v>128</v>
      </c>
      <c r="R5215" s="10" t="s">
        <v>212</v>
      </c>
      <c r="S5215" s="10" t="s">
        <v>310</v>
      </c>
    </row>
    <row r="5216">
      <c r="A5216" s="1" t="s">
        <v>6663</v>
      </c>
      <c r="B5216" s="1" t="s">
        <v>2521</v>
      </c>
      <c r="C5216" s="1" t="s">
        <v>871</v>
      </c>
      <c r="D5216" s="1" t="s">
        <v>153</v>
      </c>
      <c r="E5216" s="1" t="s">
        <v>262</v>
      </c>
      <c r="F5216" s="1" t="s">
        <v>4344</v>
      </c>
      <c r="G5216" s="1" t="s">
        <v>20852</v>
      </c>
      <c r="H5216" s="1" t="s">
        <v>20853</v>
      </c>
      <c r="I5216" s="4">
        <v>84.1682175925926</v>
      </c>
      <c r="J5216" s="1">
        <v>800.71</v>
      </c>
      <c r="K5216" s="1">
        <v>91.58</v>
      </c>
      <c r="M5216" s="10">
        <f t="array" ref="M5216">_xlfn.XLOOKUP(A5216,subscriptions!B5216:B10004,subscriptions!D5216:D10004)</f>
        <v>80</v>
      </c>
      <c r="N5216" s="10">
        <f t="array" ref="N5216">_xlfn.XLOOKUP(A5216,subscriptions!B5216:B10004,subscriptions!G5216:G10004)</f>
        <v>20</v>
      </c>
      <c r="O5216" s="10">
        <v>64.0</v>
      </c>
      <c r="P5216" s="10" t="str">
        <f t="array" ref="P5216">_xlfn.XLOOKUP(A5216,subscriptions!B5216:B10004,subscriptions!C5216:C10004)</f>
        <v>Roam</v>
      </c>
      <c r="Q5216" s="10" t="s">
        <v>128</v>
      </c>
      <c r="R5216" s="10" t="s">
        <v>148</v>
      </c>
      <c r="S5216" s="10" t="s">
        <v>1042</v>
      </c>
    </row>
    <row r="5217">
      <c r="A5217" s="1" t="s">
        <v>6664</v>
      </c>
      <c r="B5217" s="1" t="s">
        <v>657</v>
      </c>
      <c r="C5217" s="1" t="s">
        <v>1507</v>
      </c>
      <c r="D5217" s="1" t="s">
        <v>153</v>
      </c>
      <c r="E5217" s="1" t="s">
        <v>280</v>
      </c>
      <c r="F5217" s="1" t="s">
        <v>281</v>
      </c>
      <c r="G5217" s="1" t="s">
        <v>20854</v>
      </c>
      <c r="H5217" s="1" t="s">
        <v>20855</v>
      </c>
      <c r="I5217" s="4">
        <v>84.3340625</v>
      </c>
      <c r="J5217" s="1">
        <v>1455.55</v>
      </c>
      <c r="K5217" s="1">
        <v>350.59</v>
      </c>
      <c r="M5217" s="10">
        <f t="array" ref="M5217">_xlfn.XLOOKUP(A5217,subscriptions!B5217:B10004,subscriptions!D5217:D10004)</f>
        <v>50</v>
      </c>
      <c r="N5217" s="10">
        <f t="array" ref="N5217">_xlfn.XLOOKUP(A5217,subscriptions!B5217:B10004,subscriptions!G5217:G10004)</f>
        <v>0</v>
      </c>
      <c r="O5217" s="10">
        <v>50.0</v>
      </c>
      <c r="P5217" s="10" t="str">
        <f t="array" ref="P5217">_xlfn.XLOOKUP(A5217,subscriptions!B5217:B10004,subscriptions!C5217:C10004)</f>
        <v>Mini</v>
      </c>
      <c r="Q5217" s="10" t="s">
        <v>173</v>
      </c>
      <c r="R5217" s="10" t="s">
        <v>148</v>
      </c>
      <c r="S5217" s="10" t="s">
        <v>195</v>
      </c>
    </row>
    <row r="5218">
      <c r="A5218" s="1" t="s">
        <v>6667</v>
      </c>
      <c r="B5218" s="1" t="s">
        <v>941</v>
      </c>
      <c r="C5218" s="1" t="s">
        <v>426</v>
      </c>
      <c r="D5218" s="1" t="s">
        <v>27</v>
      </c>
      <c r="E5218" s="1" t="s">
        <v>239</v>
      </c>
      <c r="F5218" s="1" t="s">
        <v>2364</v>
      </c>
      <c r="G5218" s="1" t="s">
        <v>20856</v>
      </c>
      <c r="H5218" s="1" t="s">
        <v>20857</v>
      </c>
      <c r="I5218" s="4">
        <v>84.21615740740741</v>
      </c>
      <c r="J5218" s="1">
        <v>932.03</v>
      </c>
      <c r="K5218" s="1">
        <v>174.35</v>
      </c>
      <c r="M5218" s="10">
        <f t="array" ref="M5218">_xlfn.XLOOKUP(A5218,subscriptions!B5218:B10004,subscriptions!D5218:D10004)</f>
        <v>120</v>
      </c>
      <c r="N5218" s="10">
        <f t="array" ref="N5218">_xlfn.XLOOKUP(A5218,subscriptions!B5218:B10004,subscriptions!G5218:G10004)</f>
        <v>5</v>
      </c>
      <c r="O5218" s="10">
        <v>114.0</v>
      </c>
      <c r="P5218" s="10" t="str">
        <f t="array" ref="P5218">_xlfn.XLOOKUP(A5218,subscriptions!B5218:B10004,subscriptions!C5218:C10004)</f>
        <v>Residential</v>
      </c>
      <c r="Q5218" s="10" t="s">
        <v>194</v>
      </c>
      <c r="R5218" s="10" t="s">
        <v>212</v>
      </c>
      <c r="S5218" s="10" t="s">
        <v>2596</v>
      </c>
    </row>
    <row r="5219">
      <c r="A5219" s="1" t="s">
        <v>6668</v>
      </c>
      <c r="B5219" s="1" t="s">
        <v>455</v>
      </c>
      <c r="C5219" s="1" t="s">
        <v>152</v>
      </c>
      <c r="D5219" s="1" t="s">
        <v>27</v>
      </c>
      <c r="E5219" s="1" t="s">
        <v>262</v>
      </c>
      <c r="F5219" s="1" t="s">
        <v>2112</v>
      </c>
      <c r="G5219" s="1" t="s">
        <v>20858</v>
      </c>
      <c r="H5219" s="1" t="s">
        <v>20859</v>
      </c>
      <c r="I5219" s="4">
        <v>84.41877314814815</v>
      </c>
      <c r="J5219" s="1">
        <v>2084.35</v>
      </c>
      <c r="K5219" s="1">
        <v>428.09</v>
      </c>
      <c r="M5219" s="10">
        <f t="array" ref="M5219">_xlfn.XLOOKUP(A5219,subscriptions!B5219:B10004,subscriptions!D5219:D10004)</f>
        <v>80</v>
      </c>
      <c r="N5219" s="10">
        <f t="array" ref="N5219">_xlfn.XLOOKUP(A5219,subscriptions!B5219:B10004,subscriptions!G5219:G10004)</f>
        <v>10</v>
      </c>
      <c r="O5219" s="10">
        <v>72.0</v>
      </c>
      <c r="P5219" s="10" t="str">
        <f t="array" ref="P5219">_xlfn.XLOOKUP(A5219,subscriptions!B5219:B10004,subscriptions!C5219:C10004)</f>
        <v>Roam</v>
      </c>
      <c r="Q5219" s="10" t="s">
        <v>128</v>
      </c>
      <c r="R5219" s="10" t="s">
        <v>148</v>
      </c>
      <c r="S5219" s="10" t="s">
        <v>1822</v>
      </c>
    </row>
    <row r="5220">
      <c r="A5220" s="1" t="s">
        <v>6669</v>
      </c>
      <c r="B5220" s="1" t="s">
        <v>6037</v>
      </c>
      <c r="C5220" s="1" t="s">
        <v>884</v>
      </c>
      <c r="D5220" s="1" t="s">
        <v>27</v>
      </c>
      <c r="E5220" s="1" t="s">
        <v>714</v>
      </c>
      <c r="F5220" s="1" t="s">
        <v>2171</v>
      </c>
      <c r="G5220" s="1" t="s">
        <v>20860</v>
      </c>
      <c r="H5220" s="1" t="s">
        <v>20861</v>
      </c>
      <c r="I5220" s="4">
        <v>84.41962962962963</v>
      </c>
      <c r="J5220" s="1">
        <v>438.8</v>
      </c>
      <c r="K5220" s="1">
        <v>124.33</v>
      </c>
      <c r="M5220" s="10">
        <f t="array" ref="M5220">_xlfn.XLOOKUP(A5220,subscriptions!B5220:B10004,subscriptions!D5220:D10004)</f>
        <v>120</v>
      </c>
      <c r="N5220" s="10">
        <f t="array" ref="N5220">_xlfn.XLOOKUP(A5220,subscriptions!B5220:B10004,subscriptions!G5220:G10004)</f>
        <v>20</v>
      </c>
      <c r="O5220" s="10">
        <v>96.0</v>
      </c>
      <c r="P5220" s="10" t="str">
        <f t="array" ref="P5220">_xlfn.XLOOKUP(A5220,subscriptions!B5220:B10004,subscriptions!C5220:C10004)</f>
        <v>Residential</v>
      </c>
      <c r="Q5220" s="10" t="s">
        <v>128</v>
      </c>
      <c r="R5220" s="10" t="s">
        <v>148</v>
      </c>
      <c r="S5220" s="10" t="s">
        <v>1525</v>
      </c>
    </row>
    <row r="5221">
      <c r="A5221" s="1" t="s">
        <v>6670</v>
      </c>
      <c r="B5221" s="1" t="s">
        <v>109</v>
      </c>
      <c r="C5221" s="1" t="s">
        <v>827</v>
      </c>
      <c r="D5221" s="1" t="s">
        <v>27</v>
      </c>
      <c r="E5221" s="1" t="s">
        <v>714</v>
      </c>
      <c r="F5221" s="1" t="s">
        <v>1866</v>
      </c>
      <c r="G5221" s="1" t="s">
        <v>20862</v>
      </c>
      <c r="H5221" s="1" t="s">
        <v>20863</v>
      </c>
      <c r="I5221" s="4">
        <v>84.33907407407408</v>
      </c>
      <c r="J5221" s="1">
        <v>140.35</v>
      </c>
      <c r="K5221" s="1">
        <v>42.12</v>
      </c>
      <c r="M5221" s="10">
        <f t="array" ref="M5221">_xlfn.XLOOKUP(A5221,subscriptions!B5221:B10004,subscriptions!D5221:D10004)</f>
        <v>120</v>
      </c>
      <c r="N5221" s="10">
        <f t="array" ref="N5221">_xlfn.XLOOKUP(A5221,subscriptions!B5221:B10004,subscriptions!G5221:G10004)</f>
        <v>0</v>
      </c>
      <c r="O5221" s="10">
        <v>120.0</v>
      </c>
      <c r="P5221" s="10" t="str">
        <f t="array" ref="P5221">_xlfn.XLOOKUP(A5221,subscriptions!B5221:B10004,subscriptions!C5221:C10004)</f>
        <v>Residential</v>
      </c>
      <c r="Q5221" s="10" t="s">
        <v>173</v>
      </c>
      <c r="R5221" s="10" t="s">
        <v>212</v>
      </c>
      <c r="S5221" s="10" t="s">
        <v>2016</v>
      </c>
    </row>
    <row r="5222">
      <c r="A5222" s="1" t="s">
        <v>6671</v>
      </c>
      <c r="B5222" s="1" t="s">
        <v>355</v>
      </c>
      <c r="C5222" s="1" t="s">
        <v>1100</v>
      </c>
      <c r="D5222" s="1" t="s">
        <v>153</v>
      </c>
      <c r="E5222" s="1" t="s">
        <v>219</v>
      </c>
      <c r="F5222" s="1" t="s">
        <v>1010</v>
      </c>
      <c r="G5222" s="1" t="s">
        <v>20864</v>
      </c>
      <c r="H5222" s="1" t="s">
        <v>20865</v>
      </c>
      <c r="I5222" s="4">
        <v>84.17383101851851</v>
      </c>
      <c r="J5222" s="1">
        <v>584.86</v>
      </c>
      <c r="K5222" s="1">
        <v>147.6</v>
      </c>
      <c r="M5222" s="10">
        <f t="array" ref="M5222">_xlfn.XLOOKUP(A5222,subscriptions!B5222:B10004,subscriptions!D5222:D10004)</f>
        <v>120</v>
      </c>
      <c r="N5222" s="10">
        <f t="array" ref="N5222">_xlfn.XLOOKUP(A5222,subscriptions!B5222:B10004,subscriptions!G5222:G10004)</f>
        <v>5</v>
      </c>
      <c r="O5222" s="10">
        <v>114.0</v>
      </c>
      <c r="P5222" s="10" t="str">
        <f t="array" ref="P5222">_xlfn.XLOOKUP(A5222,subscriptions!B5222:B10004,subscriptions!C5222:C10004)</f>
        <v>Residential</v>
      </c>
      <c r="Q5222" s="10" t="s">
        <v>194</v>
      </c>
      <c r="R5222" s="10" t="s">
        <v>212</v>
      </c>
      <c r="S5222" s="10" t="s">
        <v>3087</v>
      </c>
    </row>
    <row r="5223">
      <c r="A5223" s="1" t="s">
        <v>6672</v>
      </c>
      <c r="B5223" s="1" t="s">
        <v>2279</v>
      </c>
      <c r="C5223" s="1" t="s">
        <v>1415</v>
      </c>
      <c r="D5223" s="1" t="s">
        <v>153</v>
      </c>
      <c r="E5223" s="1" t="s">
        <v>219</v>
      </c>
      <c r="F5223" s="1" t="s">
        <v>220</v>
      </c>
      <c r="G5223" s="1" t="s">
        <v>20866</v>
      </c>
      <c r="H5223" s="1" t="s">
        <v>20867</v>
      </c>
      <c r="I5223" s="4">
        <v>84.17533564814815</v>
      </c>
      <c r="J5223" s="1">
        <v>1014.56</v>
      </c>
      <c r="K5223" s="1">
        <v>177.9</v>
      </c>
      <c r="M5223" s="10">
        <f t="array" ref="M5223">_xlfn.XLOOKUP(A5223,subscriptions!B5223:B10004,subscriptions!D5223:D10004)</f>
        <v>120</v>
      </c>
      <c r="N5223" s="10">
        <f t="array" ref="N5223">_xlfn.XLOOKUP(A5223,subscriptions!B5223:B10004,subscriptions!G5223:G10004)</f>
        <v>10</v>
      </c>
      <c r="O5223" s="10">
        <v>108.0</v>
      </c>
      <c r="P5223" s="10" t="str">
        <f t="array" ref="P5223">_xlfn.XLOOKUP(A5223,subscriptions!B5223:B10004,subscriptions!C5223:C10004)</f>
        <v>Residential</v>
      </c>
      <c r="Q5223" s="10" t="s">
        <v>128</v>
      </c>
      <c r="R5223" s="10" t="s">
        <v>212</v>
      </c>
      <c r="S5223" s="10" t="s">
        <v>1198</v>
      </c>
    </row>
    <row r="5224">
      <c r="A5224" s="1" t="s">
        <v>6673</v>
      </c>
      <c r="B5224" s="1" t="s">
        <v>355</v>
      </c>
      <c r="C5224" s="1" t="s">
        <v>296</v>
      </c>
      <c r="D5224" s="1" t="s">
        <v>153</v>
      </c>
      <c r="E5224" s="1" t="s">
        <v>280</v>
      </c>
      <c r="F5224" s="1" t="s">
        <v>411</v>
      </c>
      <c r="G5224" s="1" t="s">
        <v>20868</v>
      </c>
      <c r="H5224" s="1" t="s">
        <v>20869</v>
      </c>
      <c r="I5224" s="4">
        <v>84.2508912037037</v>
      </c>
      <c r="J5224" s="1">
        <v>325.92</v>
      </c>
      <c r="K5224" s="1">
        <v>81.83</v>
      </c>
      <c r="M5224" s="10">
        <f t="array" ref="M5224">_xlfn.XLOOKUP(A5224,subscriptions!B5224:B10004,subscriptions!D5224:D10004)</f>
        <v>120</v>
      </c>
      <c r="N5224" s="10">
        <f t="array" ref="N5224">_xlfn.XLOOKUP(A5224,subscriptions!B5224:B10004,subscriptions!G5224:G10004)</f>
        <v>20</v>
      </c>
      <c r="O5224" s="10">
        <v>96.0</v>
      </c>
      <c r="P5224" s="10" t="str">
        <f t="array" ref="P5224">_xlfn.XLOOKUP(A5224,subscriptions!B5224:B10004,subscriptions!C5224:C10004)</f>
        <v>Residential</v>
      </c>
      <c r="Q5224" s="10" t="s">
        <v>128</v>
      </c>
      <c r="R5224" s="10" t="s">
        <v>148</v>
      </c>
      <c r="S5224" s="10" t="s">
        <v>1691</v>
      </c>
    </row>
    <row r="5225">
      <c r="A5225" s="1" t="s">
        <v>6674</v>
      </c>
      <c r="B5225" s="1" t="s">
        <v>472</v>
      </c>
      <c r="C5225" s="1" t="s">
        <v>1833</v>
      </c>
      <c r="D5225" s="1" t="s">
        <v>27</v>
      </c>
      <c r="E5225" s="1" t="s">
        <v>219</v>
      </c>
      <c r="F5225" s="1" t="s">
        <v>4220</v>
      </c>
      <c r="G5225" s="1" t="s">
        <v>20870</v>
      </c>
      <c r="H5225" s="1" t="s">
        <v>20871</v>
      </c>
      <c r="I5225" s="4">
        <v>84.20981481481482</v>
      </c>
      <c r="J5225" s="1">
        <v>707.29</v>
      </c>
      <c r="K5225" s="1">
        <v>87.1</v>
      </c>
      <c r="M5225" s="10">
        <f t="array" ref="M5225">_xlfn.XLOOKUP(A5225,subscriptions!B5225:B10004,subscriptions!D5225:D10004)</f>
        <v>80</v>
      </c>
      <c r="N5225" s="10">
        <f t="array" ref="N5225">_xlfn.XLOOKUP(A5225,subscriptions!B5225:B10004,subscriptions!G5225:G10004)</f>
        <v>0</v>
      </c>
      <c r="O5225" s="10">
        <v>80.0</v>
      </c>
      <c r="P5225" s="10" t="str">
        <f t="array" ref="P5225">_xlfn.XLOOKUP(A5225,subscriptions!B5225:B10004,subscriptions!C5225:C10004)</f>
        <v>Roam</v>
      </c>
      <c r="Q5225" s="10" t="s">
        <v>173</v>
      </c>
      <c r="R5225" s="10" t="s">
        <v>148</v>
      </c>
      <c r="S5225" s="10" t="s">
        <v>353</v>
      </c>
    </row>
    <row r="5226">
      <c r="A5226" s="1" t="s">
        <v>6675</v>
      </c>
      <c r="B5226" s="1" t="s">
        <v>4509</v>
      </c>
      <c r="C5226" s="1" t="s">
        <v>1200</v>
      </c>
      <c r="D5226" s="1" t="s">
        <v>153</v>
      </c>
      <c r="E5226" s="1" t="s">
        <v>280</v>
      </c>
      <c r="F5226" s="1" t="s">
        <v>1706</v>
      </c>
      <c r="G5226" s="1" t="s">
        <v>20872</v>
      </c>
      <c r="H5226" s="1" t="s">
        <v>20873</v>
      </c>
      <c r="I5226" s="4">
        <v>84.17298611111111</v>
      </c>
      <c r="J5226" s="1">
        <v>816.2</v>
      </c>
      <c r="K5226" s="1">
        <v>69.16</v>
      </c>
      <c r="M5226" s="10">
        <f t="array" ref="M5226">_xlfn.XLOOKUP(A5226,subscriptions!B5226:B10004,subscriptions!D5226:D10004)</f>
        <v>120</v>
      </c>
      <c r="N5226" s="10">
        <f t="array" ref="N5226">_xlfn.XLOOKUP(A5226,subscriptions!B5226:B10004,subscriptions!G5226:G10004)</f>
        <v>5</v>
      </c>
      <c r="O5226" s="10">
        <v>114.0</v>
      </c>
      <c r="P5226" s="10" t="str">
        <f t="array" ref="P5226">_xlfn.XLOOKUP(A5226,subscriptions!B5226:B10004,subscriptions!C5226:C10004)</f>
        <v>Residential</v>
      </c>
      <c r="Q5226" s="10" t="s">
        <v>194</v>
      </c>
      <c r="R5226" s="10" t="s">
        <v>212</v>
      </c>
      <c r="S5226" s="10" t="s">
        <v>2630</v>
      </c>
    </row>
    <row r="5227">
      <c r="A5227" s="1" t="s">
        <v>6676</v>
      </c>
      <c r="B5227" s="1" t="s">
        <v>842</v>
      </c>
      <c r="C5227" s="1" t="s">
        <v>734</v>
      </c>
      <c r="D5227" s="1" t="s">
        <v>27</v>
      </c>
      <c r="E5227" s="1" t="s">
        <v>332</v>
      </c>
      <c r="F5227" s="1" t="s">
        <v>427</v>
      </c>
      <c r="G5227" s="1" t="s">
        <v>20874</v>
      </c>
      <c r="H5227" s="1" t="s">
        <v>20875</v>
      </c>
      <c r="I5227" s="4">
        <v>84.25516203703704</v>
      </c>
      <c r="J5227" s="1">
        <v>138.66</v>
      </c>
      <c r="K5227" s="1">
        <v>20.2</v>
      </c>
      <c r="M5227" s="10">
        <f t="array" ref="M5227">_xlfn.XLOOKUP(A5227,subscriptions!B5227:B10004,subscriptions!D5227:D10004)</f>
        <v>50</v>
      </c>
      <c r="N5227" s="10">
        <f t="array" ref="N5227">_xlfn.XLOOKUP(A5227,subscriptions!B5227:B10004,subscriptions!G5227:G10004)</f>
        <v>10</v>
      </c>
      <c r="O5227" s="10">
        <v>45.0</v>
      </c>
      <c r="P5227" s="10" t="str">
        <f t="array" ref="P5227">_xlfn.XLOOKUP(A5227,subscriptions!B5227:B10004,subscriptions!C5227:C10004)</f>
        <v>Mini</v>
      </c>
      <c r="Q5227" s="10" t="s">
        <v>128</v>
      </c>
      <c r="R5227" s="10" t="s">
        <v>148</v>
      </c>
      <c r="S5227" s="10" t="s">
        <v>149</v>
      </c>
    </row>
    <row r="5228">
      <c r="A5228" s="1" t="s">
        <v>6679</v>
      </c>
      <c r="B5228" s="1" t="s">
        <v>1995</v>
      </c>
      <c r="C5228" s="1" t="s">
        <v>426</v>
      </c>
      <c r="D5228" s="1" t="s">
        <v>153</v>
      </c>
      <c r="E5228" s="1" t="s">
        <v>179</v>
      </c>
      <c r="F5228" s="1" t="s">
        <v>773</v>
      </c>
      <c r="G5228" s="1" t="s">
        <v>20876</v>
      </c>
      <c r="H5228" s="1" t="s">
        <v>20877</v>
      </c>
      <c r="I5228" s="4">
        <v>84.33503472222222</v>
      </c>
      <c r="J5228" s="1">
        <v>1363.11</v>
      </c>
      <c r="K5228" s="1">
        <v>221.37</v>
      </c>
      <c r="L5228" s="1">
        <v>100.0</v>
      </c>
      <c r="M5228" s="10">
        <f t="array" ref="M5228">_xlfn.XLOOKUP(A5228,subscriptions!B5228:B10004,subscriptions!D5228:D10004)</f>
        <v>120</v>
      </c>
      <c r="N5228" s="10">
        <f t="array" ref="N5228">_xlfn.XLOOKUP(A5228,subscriptions!B5228:B10004,subscriptions!G5228:G10004)</f>
        <v>20</v>
      </c>
      <c r="O5228" s="10">
        <v>96.0</v>
      </c>
      <c r="P5228" s="10" t="str">
        <f t="array" ref="P5228">_xlfn.XLOOKUP(A5228,subscriptions!B5228:B10004,subscriptions!C5228:C10004)</f>
        <v>Residential</v>
      </c>
      <c r="Q5228" s="10" t="s">
        <v>128</v>
      </c>
      <c r="R5228" s="10" t="s">
        <v>148</v>
      </c>
      <c r="S5228" s="10" t="s">
        <v>643</v>
      </c>
    </row>
    <row r="5229">
      <c r="A5229" s="1" t="s">
        <v>6680</v>
      </c>
      <c r="B5229" s="1" t="s">
        <v>1939</v>
      </c>
      <c r="C5229" s="1" t="s">
        <v>750</v>
      </c>
      <c r="D5229" s="1" t="s">
        <v>153</v>
      </c>
      <c r="E5229" s="1" t="s">
        <v>714</v>
      </c>
      <c r="F5229" s="1" t="s">
        <v>1730</v>
      </c>
      <c r="G5229" s="1" t="s">
        <v>20878</v>
      </c>
      <c r="H5229" s="1" t="s">
        <v>20879</v>
      </c>
      <c r="I5229" s="4">
        <v>84.21059027777778</v>
      </c>
      <c r="J5229" s="1">
        <v>3285.7</v>
      </c>
      <c r="K5229" s="1">
        <v>459.25</v>
      </c>
      <c r="M5229" s="10">
        <f t="array" ref="M5229">_xlfn.XLOOKUP(A5229,subscriptions!B5229:B10004,subscriptions!D5229:D10004)</f>
        <v>80</v>
      </c>
      <c r="N5229" s="10">
        <f t="array" ref="N5229">_xlfn.XLOOKUP(A5229,subscriptions!B5229:B10004,subscriptions!G5229:G10004)</f>
        <v>0</v>
      </c>
      <c r="O5229" s="10">
        <v>80.0</v>
      </c>
      <c r="P5229" s="10" t="str">
        <f t="array" ref="P5229">_xlfn.XLOOKUP(A5229,subscriptions!B5229:B10004,subscriptions!C5229:C10004)</f>
        <v>Roam</v>
      </c>
      <c r="Q5229" s="10" t="s">
        <v>173</v>
      </c>
      <c r="R5229" s="10" t="s">
        <v>148</v>
      </c>
      <c r="S5229" s="10" t="s">
        <v>770</v>
      </c>
    </row>
    <row r="5230">
      <c r="A5230" s="1" t="s">
        <v>6681</v>
      </c>
      <c r="B5230" s="1" t="s">
        <v>1624</v>
      </c>
      <c r="C5230" s="1" t="s">
        <v>750</v>
      </c>
      <c r="D5230" s="1" t="s">
        <v>27</v>
      </c>
      <c r="E5230" s="1" t="s">
        <v>262</v>
      </c>
      <c r="F5230" s="1" t="s">
        <v>885</v>
      </c>
      <c r="G5230" s="1" t="s">
        <v>20880</v>
      </c>
      <c r="H5230" s="1" t="s">
        <v>20881</v>
      </c>
      <c r="I5230" s="4">
        <v>84.2141087962963</v>
      </c>
      <c r="J5230" s="1">
        <v>296.86</v>
      </c>
      <c r="K5230" s="1">
        <v>55.55</v>
      </c>
      <c r="M5230" s="10">
        <f t="array" ref="M5230">_xlfn.XLOOKUP(A5230,subscriptions!B5230:B10004,subscriptions!D5230:D10004)</f>
        <v>120</v>
      </c>
      <c r="N5230" s="10">
        <f t="array" ref="N5230">_xlfn.XLOOKUP(A5230,subscriptions!B5230:B10004,subscriptions!G5230:G10004)</f>
        <v>5</v>
      </c>
      <c r="O5230" s="10">
        <v>114.0</v>
      </c>
      <c r="P5230" s="10" t="str">
        <f t="array" ref="P5230">_xlfn.XLOOKUP(A5230,subscriptions!B5230:B10004,subscriptions!C5230:C10004)</f>
        <v>Residential</v>
      </c>
      <c r="Q5230" s="10" t="s">
        <v>194</v>
      </c>
      <c r="R5230" s="10" t="s">
        <v>212</v>
      </c>
      <c r="S5230" s="10" t="s">
        <v>388</v>
      </c>
    </row>
    <row r="5231">
      <c r="A5231" s="1" t="s">
        <v>6682</v>
      </c>
      <c r="B5231" s="1" t="s">
        <v>555</v>
      </c>
      <c r="C5231" s="1" t="s">
        <v>1876</v>
      </c>
      <c r="D5231" s="1" t="s">
        <v>153</v>
      </c>
      <c r="E5231" s="1" t="s">
        <v>262</v>
      </c>
      <c r="F5231" s="1" t="s">
        <v>263</v>
      </c>
      <c r="G5231" s="1" t="s">
        <v>20882</v>
      </c>
      <c r="H5231" s="1" t="s">
        <v>20883</v>
      </c>
      <c r="I5231" s="4">
        <v>84.21631944444445</v>
      </c>
      <c r="J5231" s="1">
        <v>1416.24</v>
      </c>
      <c r="K5231" s="1">
        <v>160.79</v>
      </c>
      <c r="M5231" s="10">
        <f t="array" ref="M5231">_xlfn.XLOOKUP(A5231,subscriptions!B5231:B10004,subscriptions!D5231:D10004)</f>
        <v>120</v>
      </c>
      <c r="N5231" s="10">
        <f t="array" ref="N5231">_xlfn.XLOOKUP(A5231,subscriptions!B5231:B10004,subscriptions!G5231:G10004)</f>
        <v>10</v>
      </c>
      <c r="O5231" s="10">
        <v>108.0</v>
      </c>
      <c r="P5231" s="10" t="str">
        <f t="array" ref="P5231">_xlfn.XLOOKUP(A5231,subscriptions!B5231:B10004,subscriptions!C5231:C10004)</f>
        <v>Residential</v>
      </c>
      <c r="Q5231" s="10" t="s">
        <v>128</v>
      </c>
      <c r="R5231" s="10" t="s">
        <v>212</v>
      </c>
      <c r="S5231" s="10" t="s">
        <v>2596</v>
      </c>
    </row>
    <row r="5232">
      <c r="A5232" s="1" t="s">
        <v>6683</v>
      </c>
      <c r="B5232" s="1" t="s">
        <v>700</v>
      </c>
      <c r="C5232" s="1" t="s">
        <v>2007</v>
      </c>
      <c r="D5232" s="1" t="s">
        <v>153</v>
      </c>
      <c r="E5232" s="1" t="s">
        <v>239</v>
      </c>
      <c r="F5232" s="1" t="s">
        <v>2765</v>
      </c>
      <c r="G5232" s="1" t="s">
        <v>20884</v>
      </c>
      <c r="H5232" s="1" t="s">
        <v>20885</v>
      </c>
      <c r="I5232" s="4">
        <v>84.30025462962963</v>
      </c>
      <c r="J5232" s="1">
        <v>1689.27</v>
      </c>
      <c r="K5232" s="1">
        <v>273.16</v>
      </c>
      <c r="M5232" s="10">
        <f t="array" ref="M5232">_xlfn.XLOOKUP(A5232,subscriptions!B5232:B10004,subscriptions!D5232:D10004)</f>
        <v>120</v>
      </c>
      <c r="N5232" s="10">
        <f t="array" ref="N5232">_xlfn.XLOOKUP(A5232,subscriptions!B5232:B10004,subscriptions!G5232:G10004)</f>
        <v>20</v>
      </c>
      <c r="O5232" s="10">
        <v>96.0</v>
      </c>
      <c r="P5232" s="10" t="str">
        <f t="array" ref="P5232">_xlfn.XLOOKUP(A5232,subscriptions!B5232:B10004,subscriptions!C5232:C10004)</f>
        <v>Residential</v>
      </c>
      <c r="Q5232" s="10" t="s">
        <v>128</v>
      </c>
      <c r="R5232" s="10" t="s">
        <v>148</v>
      </c>
      <c r="S5232" s="10" t="s">
        <v>1172</v>
      </c>
    </row>
    <row r="5233">
      <c r="A5233" s="1" t="s">
        <v>6684</v>
      </c>
      <c r="B5233" s="1" t="s">
        <v>1624</v>
      </c>
      <c r="C5233" s="1" t="s">
        <v>734</v>
      </c>
      <c r="D5233" s="1" t="s">
        <v>27</v>
      </c>
      <c r="E5233" s="1" t="s">
        <v>631</v>
      </c>
      <c r="F5233" s="1" t="s">
        <v>1115</v>
      </c>
      <c r="G5233" s="1" t="s">
        <v>20886</v>
      </c>
      <c r="H5233" s="1" t="s">
        <v>20887</v>
      </c>
      <c r="I5233" s="4">
        <v>84.29675925925926</v>
      </c>
      <c r="J5233" s="1">
        <v>865.37</v>
      </c>
      <c r="K5233" s="1">
        <v>98.65</v>
      </c>
      <c r="M5233" s="10">
        <f t="array" ref="M5233">_xlfn.XLOOKUP(A5233,subscriptions!B5233:B10004,subscriptions!D5233:D10004)</f>
        <v>50</v>
      </c>
      <c r="N5233" s="10">
        <f t="array" ref="N5233">_xlfn.XLOOKUP(A5233,subscriptions!B5233:B10004,subscriptions!G5233:G10004)</f>
        <v>0</v>
      </c>
      <c r="O5233" s="10">
        <v>50.0</v>
      </c>
      <c r="P5233" s="10" t="str">
        <f t="array" ref="P5233">_xlfn.XLOOKUP(A5233,subscriptions!B5233:B10004,subscriptions!C5233:C10004)</f>
        <v>Mini</v>
      </c>
      <c r="Q5233" s="10" t="s">
        <v>173</v>
      </c>
      <c r="R5233" s="10" t="s">
        <v>148</v>
      </c>
      <c r="S5233" s="10" t="s">
        <v>373</v>
      </c>
    </row>
    <row r="5234">
      <c r="A5234" s="1" t="s">
        <v>6685</v>
      </c>
      <c r="B5234" s="1" t="s">
        <v>1506</v>
      </c>
      <c r="C5234" s="1" t="s">
        <v>673</v>
      </c>
      <c r="D5234" s="1" t="s">
        <v>27</v>
      </c>
      <c r="E5234" s="1" t="s">
        <v>111</v>
      </c>
      <c r="F5234" s="1" t="s">
        <v>1917</v>
      </c>
      <c r="G5234" s="1" t="s">
        <v>20888</v>
      </c>
      <c r="H5234" s="1" t="s">
        <v>20889</v>
      </c>
      <c r="I5234" s="4">
        <v>84.38207175925926</v>
      </c>
      <c r="J5234" s="1">
        <v>1861.46</v>
      </c>
      <c r="K5234" s="1">
        <v>308.52</v>
      </c>
      <c r="M5234" s="10">
        <f t="array" ref="M5234">_xlfn.XLOOKUP(A5234,subscriptions!B5234:B10004,subscriptions!D5234:D10004)</f>
        <v>120</v>
      </c>
      <c r="N5234" s="10">
        <f t="array" ref="N5234">_xlfn.XLOOKUP(A5234,subscriptions!B5234:B10004,subscriptions!G5234:G10004)</f>
        <v>5</v>
      </c>
      <c r="O5234" s="10">
        <v>114.0</v>
      </c>
      <c r="P5234" s="10" t="str">
        <f t="array" ref="P5234">_xlfn.XLOOKUP(A5234,subscriptions!B5234:B10004,subscriptions!C5234:C10004)</f>
        <v>Residential</v>
      </c>
      <c r="Q5234" s="10" t="s">
        <v>194</v>
      </c>
      <c r="R5234" s="10" t="s">
        <v>212</v>
      </c>
      <c r="S5234" s="10" t="s">
        <v>293</v>
      </c>
    </row>
    <row r="5235">
      <c r="A5235" s="1" t="s">
        <v>6686</v>
      </c>
      <c r="B5235" s="1" t="s">
        <v>425</v>
      </c>
      <c r="C5235" s="1" t="s">
        <v>133</v>
      </c>
      <c r="D5235" s="1" t="s">
        <v>153</v>
      </c>
      <c r="E5235" s="1" t="s">
        <v>631</v>
      </c>
      <c r="F5235" s="1" t="s">
        <v>632</v>
      </c>
      <c r="G5235" s="1" t="s">
        <v>20890</v>
      </c>
      <c r="H5235" s="1" t="s">
        <v>20891</v>
      </c>
      <c r="I5235" s="4">
        <v>84.16979166666667</v>
      </c>
      <c r="J5235" s="1">
        <v>843.31</v>
      </c>
      <c r="K5235" s="1">
        <v>94.83</v>
      </c>
      <c r="M5235" s="10">
        <f t="array" ref="M5235">_xlfn.XLOOKUP(A5235,subscriptions!B5235:B10004,subscriptions!D5235:D10004)</f>
        <v>250</v>
      </c>
      <c r="N5235" s="10">
        <f t="array" ref="N5235">_xlfn.XLOOKUP(A5235,subscriptions!B5235:B10004,subscriptions!G5235:G10004)</f>
        <v>10</v>
      </c>
      <c r="O5235" s="10">
        <v>225.0</v>
      </c>
      <c r="P5235" s="10" t="str">
        <f t="array" ref="P5235">_xlfn.XLOOKUP(A5235,subscriptions!B5235:B10004,subscriptions!C5235:C10004)</f>
        <v>Business</v>
      </c>
      <c r="Q5235" s="10" t="s">
        <v>128</v>
      </c>
      <c r="R5235" s="10" t="s">
        <v>129</v>
      </c>
      <c r="S5235" s="10" t="s">
        <v>213</v>
      </c>
    </row>
    <row r="5236">
      <c r="A5236" s="1" t="s">
        <v>6687</v>
      </c>
      <c r="B5236" s="1" t="s">
        <v>1303</v>
      </c>
      <c r="C5236" s="1" t="s">
        <v>1973</v>
      </c>
      <c r="D5236" s="1" t="s">
        <v>153</v>
      </c>
      <c r="E5236" s="1" t="s">
        <v>28</v>
      </c>
      <c r="F5236" s="1" t="s">
        <v>2581</v>
      </c>
      <c r="G5236" s="1" t="s">
        <v>20892</v>
      </c>
      <c r="H5236" s="1" t="s">
        <v>20893</v>
      </c>
      <c r="I5236" s="4">
        <v>84.33574074074075</v>
      </c>
      <c r="J5236" s="1">
        <v>1103.7</v>
      </c>
      <c r="K5236" s="1">
        <v>110.57</v>
      </c>
      <c r="M5236" s="10">
        <f t="array" ref="M5236">_xlfn.XLOOKUP(A5236,subscriptions!B5236:B10004,subscriptions!D5236:D10004)</f>
        <v>120</v>
      </c>
      <c r="N5236" s="10">
        <f t="array" ref="N5236">_xlfn.XLOOKUP(A5236,subscriptions!B5236:B10004,subscriptions!G5236:G10004)</f>
        <v>20</v>
      </c>
      <c r="O5236" s="10">
        <v>96.0</v>
      </c>
      <c r="P5236" s="10" t="str">
        <f t="array" ref="P5236">_xlfn.XLOOKUP(A5236,subscriptions!B5236:B10004,subscriptions!C5236:C10004)</f>
        <v>Residential</v>
      </c>
      <c r="Q5236" s="10" t="s">
        <v>128</v>
      </c>
      <c r="R5236" s="10" t="s">
        <v>148</v>
      </c>
      <c r="S5236" s="10" t="s">
        <v>571</v>
      </c>
    </row>
    <row r="5237">
      <c r="A5237" s="1" t="s">
        <v>6690</v>
      </c>
      <c r="B5237" s="1" t="s">
        <v>1624</v>
      </c>
      <c r="C5237" s="1" t="s">
        <v>110</v>
      </c>
      <c r="D5237" s="1" t="s">
        <v>27</v>
      </c>
      <c r="E5237" s="1" t="s">
        <v>28</v>
      </c>
      <c r="F5237" s="1" t="s">
        <v>2581</v>
      </c>
      <c r="G5237" s="1" t="s">
        <v>20894</v>
      </c>
      <c r="H5237" s="1" t="s">
        <v>20895</v>
      </c>
      <c r="I5237" s="4">
        <v>84.1753125</v>
      </c>
      <c r="J5237" s="1">
        <v>61.07</v>
      </c>
      <c r="K5237" s="1">
        <v>18.91</v>
      </c>
      <c r="M5237" s="10">
        <f t="array" ref="M5237">_xlfn.XLOOKUP(A5237,subscriptions!B5237:B10004,subscriptions!D5237:D10004)</f>
        <v>120</v>
      </c>
      <c r="N5237" s="10">
        <f t="array" ref="N5237">_xlfn.XLOOKUP(A5237,subscriptions!B5237:B10004,subscriptions!G5237:G10004)</f>
        <v>0</v>
      </c>
      <c r="O5237" s="10">
        <v>120.0</v>
      </c>
      <c r="P5237" s="10" t="str">
        <f t="array" ref="P5237">_xlfn.XLOOKUP(A5237,subscriptions!B5237:B10004,subscriptions!C5237:C10004)</f>
        <v>Residential</v>
      </c>
      <c r="Q5237" s="10" t="s">
        <v>173</v>
      </c>
      <c r="R5237" s="10" t="s">
        <v>212</v>
      </c>
      <c r="S5237" s="10" t="s">
        <v>1198</v>
      </c>
    </row>
    <row r="5238">
      <c r="A5238" s="1" t="s">
        <v>6691</v>
      </c>
      <c r="B5238" s="1" t="s">
        <v>700</v>
      </c>
      <c r="C5238" s="1" t="s">
        <v>3912</v>
      </c>
      <c r="D5238" s="1" t="s">
        <v>153</v>
      </c>
      <c r="E5238" s="1" t="s">
        <v>28</v>
      </c>
      <c r="F5238" s="1" t="s">
        <v>2581</v>
      </c>
      <c r="G5238" s="1" t="s">
        <v>20896</v>
      </c>
      <c r="H5238" s="1" t="s">
        <v>20897</v>
      </c>
      <c r="I5238" s="4">
        <v>84.21413194444445</v>
      </c>
      <c r="J5238" s="1">
        <v>1815.12</v>
      </c>
      <c r="K5238" s="1">
        <v>380.04</v>
      </c>
      <c r="M5238" s="10">
        <f t="array" ref="M5238">_xlfn.XLOOKUP(A5238,subscriptions!B5238:B10004,subscriptions!D5238:D10004)</f>
        <v>120</v>
      </c>
      <c r="N5238" s="10">
        <f t="array" ref="N5238">_xlfn.XLOOKUP(A5238,subscriptions!B5238:B10004,subscriptions!G5238:G10004)</f>
        <v>5</v>
      </c>
      <c r="O5238" s="10">
        <v>114.0</v>
      </c>
      <c r="P5238" s="10" t="str">
        <f t="array" ref="P5238">_xlfn.XLOOKUP(A5238,subscriptions!B5238:B10004,subscriptions!C5238:C10004)</f>
        <v>Residential</v>
      </c>
      <c r="Q5238" s="10" t="s">
        <v>194</v>
      </c>
      <c r="R5238" s="10" t="s">
        <v>212</v>
      </c>
      <c r="S5238" s="10" t="s">
        <v>388</v>
      </c>
    </row>
    <row r="5239">
      <c r="A5239" s="1" t="s">
        <v>6692</v>
      </c>
      <c r="B5239" s="1" t="s">
        <v>1317</v>
      </c>
      <c r="C5239" s="1" t="s">
        <v>764</v>
      </c>
      <c r="D5239" s="1" t="s">
        <v>27</v>
      </c>
      <c r="E5239" s="1" t="s">
        <v>28</v>
      </c>
      <c r="F5239" s="1" t="s">
        <v>1639</v>
      </c>
      <c r="G5239" s="1" t="s">
        <v>20898</v>
      </c>
      <c r="H5239" s="1" t="s">
        <v>20899</v>
      </c>
      <c r="I5239" s="4">
        <v>84.25520833333333</v>
      </c>
      <c r="J5239" s="1">
        <v>1674.15</v>
      </c>
      <c r="K5239" s="1">
        <v>246.5</v>
      </c>
      <c r="M5239" s="10">
        <f t="array" ref="M5239">_xlfn.XLOOKUP(A5239,subscriptions!B5239:B10004,subscriptions!D5239:D10004)</f>
        <v>120</v>
      </c>
      <c r="N5239" s="10">
        <f t="array" ref="N5239">_xlfn.XLOOKUP(A5239,subscriptions!B5239:B10004,subscriptions!G5239:G10004)</f>
        <v>10</v>
      </c>
      <c r="O5239" s="10">
        <v>108.0</v>
      </c>
      <c r="P5239" s="10" t="str">
        <f t="array" ref="P5239">_xlfn.XLOOKUP(A5239,subscriptions!B5239:B10004,subscriptions!C5239:C10004)</f>
        <v>Residential</v>
      </c>
      <c r="Q5239" s="10" t="s">
        <v>128</v>
      </c>
      <c r="R5239" s="10" t="s">
        <v>212</v>
      </c>
      <c r="S5239" s="10" t="s">
        <v>149</v>
      </c>
    </row>
    <row r="5240">
      <c r="A5240" s="1" t="s">
        <v>6693</v>
      </c>
      <c r="B5240" s="1" t="s">
        <v>1460</v>
      </c>
      <c r="C5240" s="1" t="s">
        <v>884</v>
      </c>
      <c r="D5240" s="1" t="s">
        <v>27</v>
      </c>
      <c r="E5240" s="1" t="s">
        <v>239</v>
      </c>
      <c r="F5240" s="1" t="s">
        <v>606</v>
      </c>
      <c r="G5240" s="1" t="s">
        <v>20900</v>
      </c>
      <c r="H5240" s="1" t="s">
        <v>20901</v>
      </c>
      <c r="I5240" s="4">
        <v>84.17460648148148</v>
      </c>
      <c r="J5240" s="1">
        <v>108.74</v>
      </c>
      <c r="K5240" s="1">
        <v>22.52</v>
      </c>
      <c r="M5240" s="10">
        <f t="array" ref="M5240">_xlfn.XLOOKUP(A5240,subscriptions!B5240:B10004,subscriptions!D5240:D10004)</f>
        <v>120</v>
      </c>
      <c r="N5240" s="10">
        <f t="array" ref="N5240">_xlfn.XLOOKUP(A5240,subscriptions!B5240:B10004,subscriptions!G5240:G10004)</f>
        <v>20</v>
      </c>
      <c r="O5240" s="10">
        <v>96.0</v>
      </c>
      <c r="P5240" s="10" t="str">
        <f t="array" ref="P5240">_xlfn.XLOOKUP(A5240,subscriptions!B5240:B10004,subscriptions!C5240:C10004)</f>
        <v>Residential</v>
      </c>
      <c r="Q5240" s="10" t="s">
        <v>128</v>
      </c>
      <c r="R5240" s="10" t="s">
        <v>148</v>
      </c>
      <c r="S5240" s="10" t="s">
        <v>507</v>
      </c>
    </row>
    <row r="5241">
      <c r="A5241" s="1" t="s">
        <v>6694</v>
      </c>
      <c r="B5241" s="1" t="s">
        <v>1414</v>
      </c>
      <c r="C5241" s="1" t="s">
        <v>1833</v>
      </c>
      <c r="D5241" s="1" t="s">
        <v>27</v>
      </c>
      <c r="E5241" s="1" t="s">
        <v>262</v>
      </c>
      <c r="F5241" s="1" t="s">
        <v>4344</v>
      </c>
      <c r="G5241" s="1" t="s">
        <v>20902</v>
      </c>
      <c r="H5241" s="1" t="s">
        <v>20903</v>
      </c>
      <c r="I5241" s="4">
        <v>84.29815972222222</v>
      </c>
      <c r="J5241" s="1">
        <v>738.89</v>
      </c>
      <c r="K5241" s="1">
        <v>190.49</v>
      </c>
      <c r="M5241" s="10">
        <f t="array" ref="M5241">_xlfn.XLOOKUP(A5241,subscriptions!B5241:B10004,subscriptions!D5241:D10004)</f>
        <v>120</v>
      </c>
      <c r="N5241" s="10">
        <f t="array" ref="N5241">_xlfn.XLOOKUP(A5241,subscriptions!B5241:B10004,subscriptions!G5241:G10004)</f>
        <v>0</v>
      </c>
      <c r="O5241" s="10">
        <v>120.0</v>
      </c>
      <c r="P5241" s="10" t="str">
        <f t="array" ref="P5241">_xlfn.XLOOKUP(A5241,subscriptions!B5241:B10004,subscriptions!C5241:C10004)</f>
        <v>Residential</v>
      </c>
      <c r="Q5241" s="10" t="s">
        <v>173</v>
      </c>
      <c r="R5241" s="10" t="s">
        <v>212</v>
      </c>
      <c r="S5241" s="10" t="s">
        <v>785</v>
      </c>
    </row>
    <row r="5242">
      <c r="A5242" s="1" t="s">
        <v>6695</v>
      </c>
      <c r="B5242" s="1" t="s">
        <v>1157</v>
      </c>
      <c r="C5242" s="1" t="s">
        <v>426</v>
      </c>
      <c r="D5242" s="1" t="s">
        <v>27</v>
      </c>
      <c r="E5242" s="1" t="s">
        <v>239</v>
      </c>
      <c r="F5242" s="1" t="s">
        <v>240</v>
      </c>
      <c r="G5242" s="1" t="s">
        <v>20904</v>
      </c>
      <c r="H5242" s="1" t="s">
        <v>20905</v>
      </c>
      <c r="I5242" s="4">
        <v>84.3765625</v>
      </c>
      <c r="J5242" s="1">
        <v>5847.13</v>
      </c>
      <c r="K5242" s="1">
        <v>1164.65</v>
      </c>
      <c r="M5242" s="10">
        <f t="array" ref="M5242">_xlfn.XLOOKUP(A5242,subscriptions!B5242:B10004,subscriptions!D5242:D10004)</f>
        <v>120</v>
      </c>
      <c r="N5242" s="10">
        <f t="array" ref="N5242">_xlfn.XLOOKUP(A5242,subscriptions!B5242:B10004,subscriptions!G5242:G10004)</f>
        <v>5</v>
      </c>
      <c r="O5242" s="10">
        <v>114.0</v>
      </c>
      <c r="P5242" s="10" t="str">
        <f t="array" ref="P5242">_xlfn.XLOOKUP(A5242,subscriptions!B5242:B10004,subscriptions!C5242:C10004)</f>
        <v>Residential</v>
      </c>
      <c r="Q5242" s="10" t="s">
        <v>194</v>
      </c>
      <c r="R5242" s="10" t="s">
        <v>212</v>
      </c>
      <c r="S5242" s="10" t="s">
        <v>3910</v>
      </c>
    </row>
    <row r="5243">
      <c r="A5243" s="1" t="s">
        <v>6696</v>
      </c>
      <c r="B5243" s="1" t="s">
        <v>1027</v>
      </c>
      <c r="C5243" s="1" t="s">
        <v>198</v>
      </c>
      <c r="D5243" s="1" t="s">
        <v>153</v>
      </c>
      <c r="E5243" s="1" t="s">
        <v>179</v>
      </c>
      <c r="F5243" s="1" t="s">
        <v>2311</v>
      </c>
      <c r="G5243" s="1" t="s">
        <v>20906</v>
      </c>
      <c r="H5243" s="1" t="s">
        <v>20907</v>
      </c>
      <c r="I5243" s="4">
        <v>84.38357638888888</v>
      </c>
      <c r="J5243" s="1">
        <v>869.0</v>
      </c>
      <c r="K5243" s="1">
        <v>85.44</v>
      </c>
      <c r="L5243" s="1">
        <v>100.0</v>
      </c>
      <c r="M5243" s="10">
        <f t="array" ref="M5243">_xlfn.XLOOKUP(A5243,subscriptions!B5243:B10004,subscriptions!D5243:D10004)</f>
        <v>80</v>
      </c>
      <c r="N5243" s="10">
        <f t="array" ref="N5243">_xlfn.XLOOKUP(A5243,subscriptions!B5243:B10004,subscriptions!G5243:G10004)</f>
        <v>10</v>
      </c>
      <c r="O5243" s="10">
        <v>72.0</v>
      </c>
      <c r="P5243" s="10" t="str">
        <f t="array" ref="P5243">_xlfn.XLOOKUP(A5243,subscriptions!B5243:B10004,subscriptions!C5243:C10004)</f>
        <v>Roam</v>
      </c>
      <c r="Q5243" s="10" t="s">
        <v>128</v>
      </c>
      <c r="R5243" s="10" t="s">
        <v>148</v>
      </c>
      <c r="S5243" s="10" t="s">
        <v>882</v>
      </c>
    </row>
    <row r="5244">
      <c r="A5244" s="1" t="s">
        <v>6697</v>
      </c>
      <c r="B5244" s="1" t="s">
        <v>236</v>
      </c>
      <c r="C5244" s="1" t="s">
        <v>1251</v>
      </c>
      <c r="D5244" s="1" t="s">
        <v>153</v>
      </c>
      <c r="E5244" s="1" t="s">
        <v>111</v>
      </c>
      <c r="F5244" s="1" t="s">
        <v>154</v>
      </c>
      <c r="G5244" s="1" t="s">
        <v>20908</v>
      </c>
      <c r="H5244" s="1" t="s">
        <v>20909</v>
      </c>
      <c r="I5244" s="4">
        <v>84.296875</v>
      </c>
      <c r="J5244" s="1">
        <v>1095.57</v>
      </c>
      <c r="K5244" s="1">
        <v>183.09</v>
      </c>
      <c r="M5244" s="10">
        <f t="array" ref="M5244">_xlfn.XLOOKUP(A5244,subscriptions!B5244:B10004,subscriptions!D5244:D10004)</f>
        <v>120</v>
      </c>
      <c r="N5244" s="10">
        <f t="array" ref="N5244">_xlfn.XLOOKUP(A5244,subscriptions!B5244:B10004,subscriptions!G5244:G10004)</f>
        <v>20</v>
      </c>
      <c r="O5244" s="10">
        <v>96.0</v>
      </c>
      <c r="P5244" s="10" t="str">
        <f t="array" ref="P5244">_xlfn.XLOOKUP(A5244,subscriptions!B5244:B10004,subscriptions!C5244:C10004)</f>
        <v>Residential</v>
      </c>
      <c r="Q5244" s="10" t="s">
        <v>128</v>
      </c>
      <c r="R5244" s="10" t="s">
        <v>148</v>
      </c>
      <c r="S5244" s="10" t="s">
        <v>373</v>
      </c>
    </row>
    <row r="5245">
      <c r="A5245" s="1" t="s">
        <v>6698</v>
      </c>
      <c r="B5245" s="1" t="s">
        <v>1865</v>
      </c>
      <c r="C5245" s="1" t="s">
        <v>426</v>
      </c>
      <c r="D5245" s="1" t="s">
        <v>153</v>
      </c>
      <c r="E5245" s="1" t="s">
        <v>111</v>
      </c>
      <c r="F5245" s="1" t="s">
        <v>1263</v>
      </c>
      <c r="G5245" s="1" t="s">
        <v>20910</v>
      </c>
      <c r="H5245" s="1" t="s">
        <v>20911</v>
      </c>
      <c r="I5245" s="4">
        <v>84.41746527777778</v>
      </c>
      <c r="J5245" s="1">
        <v>3660.75</v>
      </c>
      <c r="K5245" s="1">
        <v>374.24</v>
      </c>
      <c r="M5245" s="10">
        <f t="array" ref="M5245">_xlfn.XLOOKUP(A5245,subscriptions!B5245:B10004,subscriptions!D5245:D10004)</f>
        <v>120</v>
      </c>
      <c r="N5245" s="10">
        <f t="array" ref="N5245">_xlfn.XLOOKUP(A5245,subscriptions!B5245:B10004,subscriptions!G5245:G10004)</f>
        <v>0</v>
      </c>
      <c r="O5245" s="10">
        <v>120.0</v>
      </c>
      <c r="P5245" s="10" t="str">
        <f t="array" ref="P5245">_xlfn.XLOOKUP(A5245,subscriptions!B5245:B10004,subscriptions!C5245:C10004)</f>
        <v>Residential</v>
      </c>
      <c r="Q5245" s="10" t="s">
        <v>173</v>
      </c>
      <c r="R5245" s="10" t="s">
        <v>212</v>
      </c>
      <c r="S5245" s="10" t="s">
        <v>327</v>
      </c>
    </row>
    <row r="5246">
      <c r="A5246" s="1" t="s">
        <v>6699</v>
      </c>
      <c r="B5246" s="1" t="s">
        <v>870</v>
      </c>
      <c r="C5246" s="1" t="s">
        <v>1678</v>
      </c>
      <c r="D5246" s="1" t="s">
        <v>153</v>
      </c>
      <c r="E5246" s="1" t="s">
        <v>219</v>
      </c>
      <c r="F5246" s="1" t="s">
        <v>2446</v>
      </c>
      <c r="G5246" s="1" t="s">
        <v>20912</v>
      </c>
      <c r="H5246" s="1" t="s">
        <v>20913</v>
      </c>
      <c r="I5246" s="4">
        <v>84.33633101851852</v>
      </c>
      <c r="J5246" s="1">
        <v>1944.85</v>
      </c>
      <c r="K5246" s="1">
        <v>397.56</v>
      </c>
      <c r="M5246" s="10">
        <f t="array" ref="M5246">_xlfn.XLOOKUP(A5246,subscriptions!B5246:B10004,subscriptions!D5246:D10004)</f>
        <v>80</v>
      </c>
      <c r="N5246" s="10">
        <f t="array" ref="N5246">_xlfn.XLOOKUP(A5246,subscriptions!B5246:B10004,subscriptions!G5246:G10004)</f>
        <v>5</v>
      </c>
      <c r="O5246" s="10">
        <v>76.0</v>
      </c>
      <c r="P5246" s="10" t="str">
        <f t="array" ref="P5246">_xlfn.XLOOKUP(A5246,subscriptions!B5246:B10004,subscriptions!C5246:C10004)</f>
        <v>Roam</v>
      </c>
      <c r="Q5246" s="10" t="s">
        <v>194</v>
      </c>
      <c r="R5246" s="10" t="s">
        <v>148</v>
      </c>
      <c r="S5246" s="10" t="s">
        <v>1971</v>
      </c>
    </row>
    <row r="5247">
      <c r="A5247" s="1" t="s">
        <v>6702</v>
      </c>
      <c r="B5247" s="1" t="s">
        <v>4627</v>
      </c>
      <c r="C5247" s="1" t="s">
        <v>26</v>
      </c>
      <c r="D5247" s="1" t="s">
        <v>27</v>
      </c>
      <c r="E5247" s="1" t="s">
        <v>239</v>
      </c>
      <c r="F5247" s="1" t="s">
        <v>2076</v>
      </c>
      <c r="G5247" s="1" t="s">
        <v>20914</v>
      </c>
      <c r="H5247" s="1" t="s">
        <v>20915</v>
      </c>
      <c r="I5247" s="4">
        <v>84.33702546296297</v>
      </c>
      <c r="J5247" s="1">
        <v>1358.66</v>
      </c>
      <c r="K5247" s="1">
        <v>159.03</v>
      </c>
      <c r="M5247" s="10">
        <f t="array" ref="M5247">_xlfn.XLOOKUP(A5247,subscriptions!B5247:B10004,subscriptions!D5247:D10004)</f>
        <v>120</v>
      </c>
      <c r="N5247" s="10">
        <f t="array" ref="N5247">_xlfn.XLOOKUP(A5247,subscriptions!B5247:B10004,subscriptions!G5247:G10004)</f>
        <v>10</v>
      </c>
      <c r="O5247" s="10">
        <v>108.0</v>
      </c>
      <c r="P5247" s="10" t="str">
        <f t="array" ref="P5247">_xlfn.XLOOKUP(A5247,subscriptions!B5247:B10004,subscriptions!C5247:C10004)</f>
        <v>Residential</v>
      </c>
      <c r="Q5247" s="10" t="s">
        <v>128</v>
      </c>
      <c r="R5247" s="10" t="s">
        <v>212</v>
      </c>
      <c r="S5247" s="10" t="s">
        <v>968</v>
      </c>
    </row>
    <row r="5248">
      <c r="A5248" s="1" t="s">
        <v>6703</v>
      </c>
      <c r="B5248" s="1" t="s">
        <v>2534</v>
      </c>
      <c r="C5248" s="1" t="s">
        <v>524</v>
      </c>
      <c r="D5248" s="1" t="s">
        <v>153</v>
      </c>
      <c r="E5248" s="1" t="s">
        <v>332</v>
      </c>
      <c r="F5248" s="1" t="s">
        <v>510</v>
      </c>
      <c r="G5248" s="1" t="s">
        <v>20916</v>
      </c>
      <c r="H5248" s="1" t="s">
        <v>20917</v>
      </c>
      <c r="I5248" s="4">
        <v>84.29730324074075</v>
      </c>
      <c r="J5248" s="1">
        <v>2447.78</v>
      </c>
      <c r="K5248" s="1">
        <v>321.52</v>
      </c>
      <c r="M5248" s="10">
        <f t="array" ref="M5248">_xlfn.XLOOKUP(A5248,subscriptions!B5248:B10004,subscriptions!D5248:D10004)</f>
        <v>80</v>
      </c>
      <c r="N5248" s="10">
        <f t="array" ref="N5248">_xlfn.XLOOKUP(A5248,subscriptions!B5248:B10004,subscriptions!G5248:G10004)</f>
        <v>20</v>
      </c>
      <c r="O5248" s="10">
        <v>64.0</v>
      </c>
      <c r="P5248" s="10" t="str">
        <f t="array" ref="P5248">_xlfn.XLOOKUP(A5248,subscriptions!B5248:B10004,subscriptions!C5248:C10004)</f>
        <v>Roam</v>
      </c>
      <c r="Q5248" s="10" t="s">
        <v>128</v>
      </c>
      <c r="R5248" s="10" t="s">
        <v>148</v>
      </c>
      <c r="S5248" s="10" t="s">
        <v>407</v>
      </c>
    </row>
    <row r="5249">
      <c r="A5249" s="1" t="s">
        <v>6704</v>
      </c>
      <c r="B5249" s="1" t="s">
        <v>439</v>
      </c>
      <c r="C5249" s="1" t="s">
        <v>330</v>
      </c>
      <c r="D5249" s="1" t="s">
        <v>153</v>
      </c>
      <c r="E5249" s="1" t="s">
        <v>28</v>
      </c>
      <c r="F5249" s="1" t="s">
        <v>1639</v>
      </c>
      <c r="G5249" s="1" t="s">
        <v>20918</v>
      </c>
      <c r="H5249" s="1" t="s">
        <v>20919</v>
      </c>
      <c r="I5249" s="4">
        <v>84.41755787037037</v>
      </c>
      <c r="J5249" s="1">
        <v>3046.7</v>
      </c>
      <c r="K5249" s="1">
        <v>646.93</v>
      </c>
      <c r="M5249" s="10">
        <f t="array" ref="M5249">_xlfn.XLOOKUP(A5249,subscriptions!B5249:B10004,subscriptions!D5249:D10004)</f>
        <v>120</v>
      </c>
      <c r="N5249" s="10">
        <f t="array" ref="N5249">_xlfn.XLOOKUP(A5249,subscriptions!B5249:B10004,subscriptions!G5249:G10004)</f>
        <v>0</v>
      </c>
      <c r="O5249" s="10">
        <v>120.0</v>
      </c>
      <c r="P5249" s="10" t="str">
        <f t="array" ref="P5249">_xlfn.XLOOKUP(A5249,subscriptions!B5249:B10004,subscriptions!C5249:C10004)</f>
        <v>Residential</v>
      </c>
      <c r="Q5249" s="10" t="s">
        <v>173</v>
      </c>
      <c r="R5249" s="10" t="s">
        <v>212</v>
      </c>
      <c r="S5249" s="10" t="s">
        <v>327</v>
      </c>
    </row>
    <row r="5250">
      <c r="A5250" s="1" t="s">
        <v>6705</v>
      </c>
      <c r="B5250" s="1" t="s">
        <v>2788</v>
      </c>
      <c r="C5250" s="1" t="s">
        <v>1507</v>
      </c>
      <c r="D5250" s="1" t="s">
        <v>153</v>
      </c>
      <c r="E5250" s="1" t="s">
        <v>631</v>
      </c>
      <c r="F5250" s="1" t="s">
        <v>2749</v>
      </c>
      <c r="G5250" s="1" t="s">
        <v>20920</v>
      </c>
      <c r="H5250" s="1" t="s">
        <v>20921</v>
      </c>
      <c r="I5250" s="4">
        <v>84.38003472222222</v>
      </c>
      <c r="J5250" s="1">
        <v>965.66</v>
      </c>
      <c r="K5250" s="1">
        <v>142.61</v>
      </c>
      <c r="M5250" s="10">
        <f t="array" ref="M5250">_xlfn.XLOOKUP(A5250,subscriptions!B5250:B10004,subscriptions!D5250:D10004)</f>
        <v>120</v>
      </c>
      <c r="N5250" s="10">
        <f t="array" ref="N5250">_xlfn.XLOOKUP(A5250,subscriptions!B5250:B10004,subscriptions!G5250:G10004)</f>
        <v>5</v>
      </c>
      <c r="O5250" s="10">
        <v>114.0</v>
      </c>
      <c r="P5250" s="10" t="str">
        <f t="array" ref="P5250">_xlfn.XLOOKUP(A5250,subscriptions!B5250:B10004,subscriptions!C5250:C10004)</f>
        <v>Residential</v>
      </c>
      <c r="Q5250" s="10" t="s">
        <v>194</v>
      </c>
      <c r="R5250" s="10" t="s">
        <v>212</v>
      </c>
      <c r="S5250" s="10" t="s">
        <v>698</v>
      </c>
    </row>
    <row r="5251">
      <c r="A5251" s="1" t="s">
        <v>6706</v>
      </c>
      <c r="B5251" s="1" t="s">
        <v>589</v>
      </c>
      <c r="C5251" s="1" t="s">
        <v>26</v>
      </c>
      <c r="D5251" s="1" t="s">
        <v>153</v>
      </c>
      <c r="E5251" s="1" t="s">
        <v>179</v>
      </c>
      <c r="F5251" s="1" t="s">
        <v>1045</v>
      </c>
      <c r="G5251" s="1" t="s">
        <v>20922</v>
      </c>
      <c r="H5251" s="1" t="s">
        <v>20923</v>
      </c>
      <c r="I5251" s="4">
        <v>84.33962962962963</v>
      </c>
      <c r="J5251" s="1">
        <v>1016.85</v>
      </c>
      <c r="K5251" s="1">
        <v>150.85</v>
      </c>
      <c r="L5251" s="1">
        <v>100.0</v>
      </c>
      <c r="M5251" s="10">
        <f t="array" ref="M5251">_xlfn.XLOOKUP(A5251,subscriptions!B5251:B10004,subscriptions!D5251:D10004)</f>
        <v>80</v>
      </c>
      <c r="N5251" s="10">
        <f t="array" ref="N5251">_xlfn.XLOOKUP(A5251,subscriptions!B5251:B10004,subscriptions!G5251:G10004)</f>
        <v>10</v>
      </c>
      <c r="O5251" s="10">
        <v>72.0</v>
      </c>
      <c r="P5251" s="10" t="str">
        <f t="array" ref="P5251">_xlfn.XLOOKUP(A5251,subscriptions!B5251:B10004,subscriptions!C5251:C10004)</f>
        <v>Roam</v>
      </c>
      <c r="Q5251" s="10" t="s">
        <v>128</v>
      </c>
      <c r="R5251" s="10" t="s">
        <v>148</v>
      </c>
      <c r="S5251" s="10" t="s">
        <v>234</v>
      </c>
    </row>
    <row r="5252">
      <c r="A5252" s="1" t="s">
        <v>6707</v>
      </c>
      <c r="B5252" s="1" t="s">
        <v>1099</v>
      </c>
      <c r="C5252" s="1" t="s">
        <v>426</v>
      </c>
      <c r="D5252" s="1" t="s">
        <v>153</v>
      </c>
      <c r="E5252" s="1" t="s">
        <v>219</v>
      </c>
      <c r="F5252" s="1" t="s">
        <v>1461</v>
      </c>
      <c r="G5252" s="1" t="s">
        <v>20924</v>
      </c>
      <c r="H5252" s="1" t="s">
        <v>20925</v>
      </c>
      <c r="I5252" s="4">
        <v>84.2583449074074</v>
      </c>
      <c r="J5252" s="1">
        <v>781.76</v>
      </c>
      <c r="K5252" s="1">
        <v>167.58</v>
      </c>
      <c r="M5252" s="10">
        <f t="array" ref="M5252">_xlfn.XLOOKUP(A5252,subscriptions!B5252:B10004,subscriptions!D5252:D10004)</f>
        <v>120</v>
      </c>
      <c r="N5252" s="10">
        <f t="array" ref="N5252">_xlfn.XLOOKUP(A5252,subscriptions!B5252:B10004,subscriptions!G5252:G10004)</f>
        <v>20</v>
      </c>
      <c r="O5252" s="10">
        <v>96.0</v>
      </c>
      <c r="P5252" s="10" t="str">
        <f t="array" ref="P5252">_xlfn.XLOOKUP(A5252,subscriptions!B5252:B10004,subscriptions!C5252:C10004)</f>
        <v>Residential</v>
      </c>
      <c r="Q5252" s="10" t="s">
        <v>128</v>
      </c>
      <c r="R5252" s="10" t="s">
        <v>148</v>
      </c>
      <c r="S5252" s="10" t="s">
        <v>4148</v>
      </c>
    </row>
    <row r="5253">
      <c r="A5253" s="1" t="s">
        <v>6708</v>
      </c>
      <c r="B5253" s="1" t="s">
        <v>645</v>
      </c>
      <c r="C5253" s="1" t="s">
        <v>1492</v>
      </c>
      <c r="D5253" s="1" t="s">
        <v>153</v>
      </c>
      <c r="E5253" s="1" t="s">
        <v>219</v>
      </c>
      <c r="F5253" s="1" t="s">
        <v>220</v>
      </c>
      <c r="G5253" s="1" t="s">
        <v>20926</v>
      </c>
      <c r="H5253" s="1" t="s">
        <v>20927</v>
      </c>
      <c r="I5253" s="4">
        <v>84.25797453703704</v>
      </c>
      <c r="J5253" s="1">
        <v>5153.57</v>
      </c>
      <c r="K5253" s="1">
        <v>940.03</v>
      </c>
      <c r="M5253" s="10">
        <f t="array" ref="M5253">_xlfn.XLOOKUP(A5253,subscriptions!B5253:B10004,subscriptions!D5253:D10004)</f>
        <v>120</v>
      </c>
      <c r="N5253" s="10">
        <f t="array" ref="N5253">_xlfn.XLOOKUP(A5253,subscriptions!B5253:B10004,subscriptions!G5253:G10004)</f>
        <v>0</v>
      </c>
      <c r="O5253" s="10">
        <v>120.0</v>
      </c>
      <c r="P5253" s="10" t="str">
        <f t="array" ref="P5253">_xlfn.XLOOKUP(A5253,subscriptions!B5253:B10004,subscriptions!C5253:C10004)</f>
        <v>Residential</v>
      </c>
      <c r="Q5253" s="10" t="s">
        <v>173</v>
      </c>
      <c r="R5253" s="10" t="s">
        <v>212</v>
      </c>
      <c r="S5253" s="10" t="s">
        <v>603</v>
      </c>
    </row>
    <row r="5254">
      <c r="A5254" s="1" t="s">
        <v>6709</v>
      </c>
      <c r="B5254" s="1" t="s">
        <v>329</v>
      </c>
      <c r="C5254" s="1" t="s">
        <v>391</v>
      </c>
      <c r="D5254" s="1" t="s">
        <v>27</v>
      </c>
      <c r="E5254" s="1" t="s">
        <v>631</v>
      </c>
      <c r="F5254" s="1" t="s">
        <v>2293</v>
      </c>
      <c r="G5254" s="1" t="s">
        <v>20928</v>
      </c>
      <c r="H5254" s="1" t="s">
        <v>20929</v>
      </c>
      <c r="I5254" s="4">
        <v>84.21561342592592</v>
      </c>
      <c r="J5254" s="1">
        <v>1841.86</v>
      </c>
      <c r="K5254" s="1">
        <v>432.39</v>
      </c>
      <c r="M5254" s="10">
        <f t="array" ref="M5254">_xlfn.XLOOKUP(A5254,subscriptions!B5254:B10004,subscriptions!D5254:D10004)</f>
        <v>80</v>
      </c>
      <c r="N5254" s="10">
        <f t="array" ref="N5254">_xlfn.XLOOKUP(A5254,subscriptions!B5254:B10004,subscriptions!G5254:G10004)</f>
        <v>5</v>
      </c>
      <c r="O5254" s="10">
        <v>76.0</v>
      </c>
      <c r="P5254" s="10" t="str">
        <f t="array" ref="P5254">_xlfn.XLOOKUP(A5254,subscriptions!B5254:B10004,subscriptions!C5254:C10004)</f>
        <v>Roam</v>
      </c>
      <c r="Q5254" s="10" t="s">
        <v>194</v>
      </c>
      <c r="R5254" s="10" t="s">
        <v>148</v>
      </c>
      <c r="S5254" s="10" t="s">
        <v>1212</v>
      </c>
    </row>
    <row r="5255">
      <c r="A5255" s="1" t="s">
        <v>6710</v>
      </c>
      <c r="B5255" s="1" t="s">
        <v>1939</v>
      </c>
      <c r="C5255" s="1" t="s">
        <v>26</v>
      </c>
      <c r="D5255" s="1" t="s">
        <v>153</v>
      </c>
      <c r="E5255" s="1" t="s">
        <v>280</v>
      </c>
      <c r="F5255" s="1" t="s">
        <v>873</v>
      </c>
      <c r="G5255" s="1" t="s">
        <v>20930</v>
      </c>
      <c r="H5255" s="1" t="s">
        <v>20931</v>
      </c>
      <c r="I5255" s="4">
        <v>84.25703703703704</v>
      </c>
      <c r="J5255" s="1">
        <v>180.34</v>
      </c>
      <c r="K5255" s="1">
        <v>42.51</v>
      </c>
      <c r="M5255" s="10">
        <f t="array" ref="M5255">_xlfn.XLOOKUP(A5255,subscriptions!B5255:B10004,subscriptions!D5255:D10004)</f>
        <v>80</v>
      </c>
      <c r="N5255" s="10">
        <f t="array" ref="N5255">_xlfn.XLOOKUP(A5255,subscriptions!B5255:B10004,subscriptions!G5255:G10004)</f>
        <v>10</v>
      </c>
      <c r="O5255" s="10">
        <v>72.0</v>
      </c>
      <c r="P5255" s="10" t="str">
        <f t="array" ref="P5255">_xlfn.XLOOKUP(A5255,subscriptions!B5255:B10004,subscriptions!C5255:C10004)</f>
        <v>Roam</v>
      </c>
      <c r="Q5255" s="10" t="s">
        <v>128</v>
      </c>
      <c r="R5255" s="10" t="s">
        <v>148</v>
      </c>
      <c r="S5255" s="10" t="s">
        <v>175</v>
      </c>
    </row>
    <row r="5256">
      <c r="A5256" s="1" t="s">
        <v>6713</v>
      </c>
      <c r="B5256" s="1" t="s">
        <v>941</v>
      </c>
      <c r="C5256" s="1" t="s">
        <v>884</v>
      </c>
      <c r="D5256" s="1" t="s">
        <v>27</v>
      </c>
      <c r="E5256" s="1" t="s">
        <v>219</v>
      </c>
      <c r="F5256" s="1" t="s">
        <v>590</v>
      </c>
      <c r="G5256" s="1" t="s">
        <v>20932</v>
      </c>
      <c r="H5256" s="1" t="s">
        <v>20933</v>
      </c>
      <c r="I5256" s="4">
        <v>84.29268518518519</v>
      </c>
      <c r="J5256" s="1">
        <v>3031.22</v>
      </c>
      <c r="K5256" s="1">
        <v>676.39</v>
      </c>
      <c r="M5256" s="10">
        <f t="array" ref="M5256">_xlfn.XLOOKUP(A5256,subscriptions!B5256:B10004,subscriptions!D5256:D10004)</f>
        <v>120</v>
      </c>
      <c r="N5256" s="10">
        <f t="array" ref="N5256">_xlfn.XLOOKUP(A5256,subscriptions!B5256:B10004,subscriptions!G5256:G10004)</f>
        <v>20</v>
      </c>
      <c r="O5256" s="10">
        <v>96.0</v>
      </c>
      <c r="P5256" s="10" t="str">
        <f t="array" ref="P5256">_xlfn.XLOOKUP(A5256,subscriptions!B5256:B10004,subscriptions!C5256:C10004)</f>
        <v>Residential</v>
      </c>
      <c r="Q5256" s="10" t="s">
        <v>128</v>
      </c>
      <c r="R5256" s="10" t="s">
        <v>148</v>
      </c>
      <c r="S5256" s="10" t="s">
        <v>587</v>
      </c>
    </row>
    <row r="5257">
      <c r="A5257" s="1" t="s">
        <v>6714</v>
      </c>
      <c r="B5257" s="1" t="s">
        <v>1099</v>
      </c>
      <c r="C5257" s="1" t="s">
        <v>658</v>
      </c>
      <c r="D5257" s="1" t="s">
        <v>153</v>
      </c>
      <c r="E5257" s="1" t="s">
        <v>262</v>
      </c>
      <c r="F5257" s="1" t="s">
        <v>4113</v>
      </c>
      <c r="G5257" s="1" t="s">
        <v>20934</v>
      </c>
      <c r="H5257" s="1" t="s">
        <v>20935</v>
      </c>
      <c r="I5257" s="4">
        <v>84.33475694444445</v>
      </c>
      <c r="J5257" s="1">
        <v>1032.51</v>
      </c>
      <c r="K5257" s="1">
        <v>154.91</v>
      </c>
      <c r="M5257" s="10">
        <f t="array" ref="M5257">_xlfn.XLOOKUP(A5257,subscriptions!B5257:B10004,subscriptions!D5257:D10004)</f>
        <v>120</v>
      </c>
      <c r="N5257" s="10">
        <f t="array" ref="N5257">_xlfn.XLOOKUP(A5257,subscriptions!B5257:B10004,subscriptions!G5257:G10004)</f>
        <v>0</v>
      </c>
      <c r="O5257" s="10">
        <v>120.0</v>
      </c>
      <c r="P5257" s="10" t="str">
        <f t="array" ref="P5257">_xlfn.XLOOKUP(A5257,subscriptions!B5257:B10004,subscriptions!C5257:C10004)</f>
        <v>Residential</v>
      </c>
      <c r="Q5257" s="10" t="s">
        <v>173</v>
      </c>
      <c r="R5257" s="10" t="s">
        <v>212</v>
      </c>
      <c r="S5257" s="10" t="s">
        <v>643</v>
      </c>
    </row>
    <row r="5258">
      <c r="A5258" s="1" t="s">
        <v>6715</v>
      </c>
      <c r="B5258" s="1" t="s">
        <v>842</v>
      </c>
      <c r="C5258" s="1" t="s">
        <v>1200</v>
      </c>
      <c r="D5258" s="1" t="s">
        <v>27</v>
      </c>
      <c r="E5258" s="1" t="s">
        <v>262</v>
      </c>
      <c r="F5258" s="1" t="s">
        <v>4113</v>
      </c>
      <c r="G5258" s="1" t="s">
        <v>20936</v>
      </c>
      <c r="H5258" s="1" t="s">
        <v>20937</v>
      </c>
      <c r="I5258" s="4">
        <v>84.29543981481481</v>
      </c>
      <c r="J5258" s="1">
        <v>156.85</v>
      </c>
      <c r="K5258" s="1">
        <v>27.46</v>
      </c>
      <c r="M5258" s="10">
        <f t="array" ref="M5258">_xlfn.XLOOKUP(A5258,subscriptions!B5258:B10004,subscriptions!D5258:D10004)</f>
        <v>250</v>
      </c>
      <c r="N5258" s="10">
        <f t="array" ref="N5258">_xlfn.XLOOKUP(A5258,subscriptions!B5258:B10004,subscriptions!G5258:G10004)</f>
        <v>5</v>
      </c>
      <c r="O5258" s="10">
        <v>237.5</v>
      </c>
      <c r="P5258" s="10" t="str">
        <f t="array" ref="P5258">_xlfn.XLOOKUP(A5258,subscriptions!B5258:B10004,subscriptions!C5258:C10004)</f>
        <v>Business</v>
      </c>
      <c r="Q5258" s="10" t="s">
        <v>194</v>
      </c>
      <c r="R5258" s="10" t="s">
        <v>129</v>
      </c>
      <c r="S5258" s="10" t="s">
        <v>1026</v>
      </c>
    </row>
    <row r="5259">
      <c r="A5259" s="1" t="s">
        <v>6716</v>
      </c>
      <c r="B5259" s="1" t="s">
        <v>132</v>
      </c>
      <c r="C5259" s="1" t="s">
        <v>152</v>
      </c>
      <c r="D5259" s="1" t="s">
        <v>27</v>
      </c>
      <c r="E5259" s="1" t="s">
        <v>631</v>
      </c>
      <c r="F5259" s="1" t="s">
        <v>943</v>
      </c>
      <c r="G5259" s="1" t="s">
        <v>20938</v>
      </c>
      <c r="H5259" s="1" t="s">
        <v>20939</v>
      </c>
      <c r="I5259" s="4">
        <v>84.29472222222222</v>
      </c>
      <c r="J5259" s="1">
        <v>1246.82</v>
      </c>
      <c r="K5259" s="1">
        <v>110.72</v>
      </c>
      <c r="M5259" s="10">
        <f t="array" ref="M5259">_xlfn.XLOOKUP(A5259,subscriptions!B5259:B10004,subscriptions!D5259:D10004)</f>
        <v>120</v>
      </c>
      <c r="N5259" s="10">
        <f t="array" ref="N5259">_xlfn.XLOOKUP(A5259,subscriptions!B5259:B10004,subscriptions!G5259:G10004)</f>
        <v>10</v>
      </c>
      <c r="O5259" s="10">
        <v>108.0</v>
      </c>
      <c r="P5259" s="10" t="str">
        <f t="array" ref="P5259">_xlfn.XLOOKUP(A5259,subscriptions!B5259:B10004,subscriptions!C5259:C10004)</f>
        <v>Residential</v>
      </c>
      <c r="Q5259" s="10" t="s">
        <v>128</v>
      </c>
      <c r="R5259" s="10" t="s">
        <v>212</v>
      </c>
      <c r="S5259" s="10" t="s">
        <v>2075</v>
      </c>
    </row>
    <row r="5260">
      <c r="A5260" s="1" t="s">
        <v>6717</v>
      </c>
      <c r="B5260" s="1" t="s">
        <v>426</v>
      </c>
      <c r="C5260" s="1" t="s">
        <v>605</v>
      </c>
      <c r="D5260" s="1" t="s">
        <v>153</v>
      </c>
      <c r="E5260" s="1" t="s">
        <v>219</v>
      </c>
      <c r="F5260" s="1" t="s">
        <v>574</v>
      </c>
      <c r="G5260" s="1" t="s">
        <v>20940</v>
      </c>
      <c r="H5260" s="1" t="s">
        <v>20941</v>
      </c>
      <c r="I5260" s="4">
        <v>84.42094907407407</v>
      </c>
      <c r="J5260" s="1">
        <v>859.77</v>
      </c>
      <c r="K5260" s="1">
        <v>134.75</v>
      </c>
      <c r="M5260" s="10">
        <f t="array" ref="M5260">_xlfn.XLOOKUP(A5260,subscriptions!B5260:B10004,subscriptions!D5260:D10004)</f>
        <v>120</v>
      </c>
      <c r="N5260" s="10">
        <f t="array" ref="N5260">_xlfn.XLOOKUP(A5260,subscriptions!B5260:B10004,subscriptions!G5260:G10004)</f>
        <v>20</v>
      </c>
      <c r="O5260" s="10">
        <v>96.0</v>
      </c>
      <c r="P5260" s="10" t="str">
        <f t="array" ref="P5260">_xlfn.XLOOKUP(A5260,subscriptions!B5260:B10004,subscriptions!C5260:C10004)</f>
        <v>Residential</v>
      </c>
      <c r="Q5260" s="10" t="s">
        <v>128</v>
      </c>
      <c r="R5260" s="10" t="s">
        <v>148</v>
      </c>
      <c r="S5260" s="10" t="s">
        <v>2152</v>
      </c>
    </row>
    <row r="5261">
      <c r="A5261" s="1" t="s">
        <v>6718</v>
      </c>
      <c r="B5261" s="1" t="s">
        <v>1939</v>
      </c>
      <c r="C5261" s="1" t="s">
        <v>1388</v>
      </c>
      <c r="D5261" s="1" t="s">
        <v>153</v>
      </c>
      <c r="E5261" s="1" t="s">
        <v>179</v>
      </c>
      <c r="F5261" s="1" t="s">
        <v>2311</v>
      </c>
      <c r="G5261" s="1" t="s">
        <v>20942</v>
      </c>
      <c r="H5261" s="1" t="s">
        <v>20943</v>
      </c>
      <c r="I5261" s="4">
        <v>84.33481481481482</v>
      </c>
      <c r="J5261" s="1">
        <v>3202.52</v>
      </c>
      <c r="K5261" s="1">
        <v>641.78</v>
      </c>
      <c r="L5261" s="1">
        <v>100.0</v>
      </c>
      <c r="M5261" s="10">
        <f t="array" ref="M5261">_xlfn.XLOOKUP(A5261,subscriptions!B5261:B10004,subscriptions!D5261:D10004)</f>
        <v>250</v>
      </c>
      <c r="N5261" s="10">
        <f t="array" ref="N5261">_xlfn.XLOOKUP(A5261,subscriptions!B5261:B10004,subscriptions!G5261:G10004)</f>
        <v>0</v>
      </c>
      <c r="O5261" s="10">
        <v>250.0</v>
      </c>
      <c r="P5261" s="10" t="str">
        <f t="array" ref="P5261">_xlfn.XLOOKUP(A5261,subscriptions!B5261:B10004,subscriptions!C5261:C10004)</f>
        <v>Business</v>
      </c>
      <c r="Q5261" s="10" t="s">
        <v>173</v>
      </c>
      <c r="R5261" s="10" t="s">
        <v>129</v>
      </c>
      <c r="S5261" s="10" t="s">
        <v>643</v>
      </c>
    </row>
    <row r="5262">
      <c r="A5262" s="1" t="s">
        <v>6719</v>
      </c>
      <c r="B5262" s="1" t="s">
        <v>216</v>
      </c>
      <c r="C5262" s="1" t="s">
        <v>110</v>
      </c>
      <c r="D5262" s="1" t="s">
        <v>153</v>
      </c>
      <c r="E5262" s="1" t="s">
        <v>239</v>
      </c>
      <c r="F5262" s="1" t="s">
        <v>2154</v>
      </c>
      <c r="G5262" s="1" t="s">
        <v>20944</v>
      </c>
      <c r="H5262" s="1" t="s">
        <v>20945</v>
      </c>
      <c r="I5262" s="4">
        <v>84.25696759259259</v>
      </c>
      <c r="J5262" s="1">
        <v>392.22</v>
      </c>
      <c r="K5262" s="1">
        <v>69.2</v>
      </c>
      <c r="M5262" s="10">
        <f t="array" ref="M5262">_xlfn.XLOOKUP(A5262,subscriptions!B5262:B10004,subscriptions!D5262:D10004)</f>
        <v>80</v>
      </c>
      <c r="N5262" s="10">
        <f t="array" ref="N5262">_xlfn.XLOOKUP(A5262,subscriptions!B5262:B10004,subscriptions!G5262:G10004)</f>
        <v>5</v>
      </c>
      <c r="O5262" s="10">
        <v>76.0</v>
      </c>
      <c r="P5262" s="10" t="str">
        <f t="array" ref="P5262">_xlfn.XLOOKUP(A5262,subscriptions!B5262:B10004,subscriptions!C5262:C10004)</f>
        <v>Roam</v>
      </c>
      <c r="Q5262" s="10" t="s">
        <v>194</v>
      </c>
      <c r="R5262" s="10" t="s">
        <v>148</v>
      </c>
      <c r="S5262" s="10" t="s">
        <v>175</v>
      </c>
    </row>
    <row r="5263">
      <c r="A5263" s="1" t="s">
        <v>6720</v>
      </c>
      <c r="B5263" s="1" t="s">
        <v>523</v>
      </c>
      <c r="C5263" s="1" t="s">
        <v>1833</v>
      </c>
      <c r="D5263" s="1" t="s">
        <v>27</v>
      </c>
      <c r="E5263" s="1" t="s">
        <v>262</v>
      </c>
      <c r="F5263" s="1" t="s">
        <v>1835</v>
      </c>
      <c r="G5263" s="1" t="s">
        <v>20946</v>
      </c>
      <c r="H5263" s="1" t="s">
        <v>20947</v>
      </c>
      <c r="I5263" s="4">
        <v>84.42107638888889</v>
      </c>
      <c r="J5263" s="1">
        <v>2677.06</v>
      </c>
      <c r="K5263" s="1">
        <v>339.44</v>
      </c>
      <c r="M5263" s="10">
        <f t="array" ref="M5263">_xlfn.XLOOKUP(A5263,subscriptions!B5263:B10004,subscriptions!D5263:D10004)</f>
        <v>80</v>
      </c>
      <c r="N5263" s="10">
        <f t="array" ref="N5263">_xlfn.XLOOKUP(A5263,subscriptions!B5263:B10004,subscriptions!G5263:G10004)</f>
        <v>10</v>
      </c>
      <c r="O5263" s="10">
        <v>72.0</v>
      </c>
      <c r="P5263" s="10" t="str">
        <f t="array" ref="P5263">_xlfn.XLOOKUP(A5263,subscriptions!B5263:B10004,subscriptions!C5263:C10004)</f>
        <v>Roam</v>
      </c>
      <c r="Q5263" s="10" t="s">
        <v>128</v>
      </c>
      <c r="R5263" s="10" t="s">
        <v>148</v>
      </c>
      <c r="S5263" s="10" t="s">
        <v>2152</v>
      </c>
    </row>
    <row r="5264">
      <c r="A5264" s="1" t="s">
        <v>6721</v>
      </c>
      <c r="B5264" s="1" t="s">
        <v>472</v>
      </c>
      <c r="C5264" s="1" t="s">
        <v>1678</v>
      </c>
      <c r="D5264" s="1" t="s">
        <v>27</v>
      </c>
      <c r="E5264" s="1" t="s">
        <v>28</v>
      </c>
      <c r="F5264" s="1" t="s">
        <v>526</v>
      </c>
      <c r="G5264" s="1" t="s">
        <v>20948</v>
      </c>
      <c r="H5264" s="1" t="s">
        <v>20949</v>
      </c>
      <c r="I5264" s="4">
        <v>84.41883101851852</v>
      </c>
      <c r="J5264" s="1">
        <v>1273.61</v>
      </c>
      <c r="K5264" s="1">
        <v>304.26</v>
      </c>
      <c r="M5264" s="10">
        <f t="array" ref="M5264">_xlfn.XLOOKUP(A5264,subscriptions!B5264:B10004,subscriptions!D5264:D10004)</f>
        <v>80</v>
      </c>
      <c r="N5264" s="10">
        <f t="array" ref="N5264">_xlfn.XLOOKUP(A5264,subscriptions!B5264:B10004,subscriptions!G5264:G10004)</f>
        <v>20</v>
      </c>
      <c r="O5264" s="10">
        <v>64.0</v>
      </c>
      <c r="P5264" s="10" t="str">
        <f t="array" ref="P5264">_xlfn.XLOOKUP(A5264,subscriptions!B5264:B10004,subscriptions!C5264:C10004)</f>
        <v>Roam</v>
      </c>
      <c r="Q5264" s="10" t="s">
        <v>128</v>
      </c>
      <c r="R5264" s="10" t="s">
        <v>148</v>
      </c>
      <c r="S5264" s="10" t="s">
        <v>1822</v>
      </c>
    </row>
    <row r="5265">
      <c r="A5265" s="1" t="s">
        <v>6724</v>
      </c>
      <c r="B5265" s="1" t="s">
        <v>589</v>
      </c>
      <c r="C5265" s="1" t="s">
        <v>1200</v>
      </c>
      <c r="D5265" s="1" t="s">
        <v>153</v>
      </c>
      <c r="E5265" s="1" t="s">
        <v>111</v>
      </c>
      <c r="F5265" s="1" t="s">
        <v>1227</v>
      </c>
      <c r="G5265" s="1" t="s">
        <v>20950</v>
      </c>
      <c r="H5265" s="1" t="s">
        <v>20951</v>
      </c>
      <c r="I5265" s="4">
        <v>84.33714120370371</v>
      </c>
      <c r="J5265" s="1">
        <v>134.24</v>
      </c>
      <c r="K5265" s="1">
        <v>39.47</v>
      </c>
      <c r="M5265" s="10">
        <f t="array" ref="M5265">_xlfn.XLOOKUP(A5265,subscriptions!B5265:B10004,subscriptions!D5265:D10004)</f>
        <v>120</v>
      </c>
      <c r="N5265" s="10">
        <f t="array" ref="N5265">_xlfn.XLOOKUP(A5265,subscriptions!B5265:B10004,subscriptions!G5265:G10004)</f>
        <v>0</v>
      </c>
      <c r="O5265" s="10">
        <v>120.0</v>
      </c>
      <c r="P5265" s="10" t="str">
        <f t="array" ref="P5265">_xlfn.XLOOKUP(A5265,subscriptions!B5265:B10004,subscriptions!C5265:C10004)</f>
        <v>Residential</v>
      </c>
      <c r="Q5265" s="10" t="s">
        <v>173</v>
      </c>
      <c r="R5265" s="10" t="s">
        <v>212</v>
      </c>
      <c r="S5265" s="10" t="s">
        <v>968</v>
      </c>
    </row>
    <row r="5266">
      <c r="A5266" s="1" t="s">
        <v>6725</v>
      </c>
      <c r="B5266" s="1" t="s">
        <v>295</v>
      </c>
      <c r="C5266" s="1" t="s">
        <v>1347</v>
      </c>
      <c r="D5266" s="1" t="s">
        <v>153</v>
      </c>
      <c r="E5266" s="1" t="s">
        <v>714</v>
      </c>
      <c r="F5266" s="1" t="s">
        <v>2171</v>
      </c>
      <c r="G5266" s="1" t="s">
        <v>20952</v>
      </c>
      <c r="H5266" s="1" t="s">
        <v>20953</v>
      </c>
      <c r="I5266" s="4">
        <v>84.17372685185185</v>
      </c>
      <c r="J5266" s="1">
        <v>5405.06</v>
      </c>
      <c r="K5266" s="1">
        <v>813.46</v>
      </c>
      <c r="M5266" s="10">
        <f t="array" ref="M5266">_xlfn.XLOOKUP(A5266,subscriptions!B5266:B10004,subscriptions!D5266:D10004)</f>
        <v>120</v>
      </c>
      <c r="N5266" s="10">
        <f t="array" ref="N5266">_xlfn.XLOOKUP(A5266,subscriptions!B5266:B10004,subscriptions!G5266:G10004)</f>
        <v>5</v>
      </c>
      <c r="O5266" s="10">
        <v>114.0</v>
      </c>
      <c r="P5266" s="10" t="str">
        <f t="array" ref="P5266">_xlfn.XLOOKUP(A5266,subscriptions!B5266:B10004,subscriptions!C5266:C10004)</f>
        <v>Residential</v>
      </c>
      <c r="Q5266" s="10" t="s">
        <v>194</v>
      </c>
      <c r="R5266" s="10" t="s">
        <v>212</v>
      </c>
      <c r="S5266" s="10" t="s">
        <v>3087</v>
      </c>
    </row>
    <row r="5267">
      <c r="A5267" s="1" t="s">
        <v>6726</v>
      </c>
      <c r="B5267" s="1" t="s">
        <v>941</v>
      </c>
      <c r="C5267" s="1" t="s">
        <v>920</v>
      </c>
      <c r="D5267" s="1" t="s">
        <v>27</v>
      </c>
      <c r="E5267" s="1" t="s">
        <v>28</v>
      </c>
      <c r="F5267" s="1" t="s">
        <v>2188</v>
      </c>
      <c r="G5267" s="1" t="s">
        <v>20954</v>
      </c>
      <c r="H5267" s="1" t="s">
        <v>20955</v>
      </c>
      <c r="I5267" s="4">
        <v>84.33993055555555</v>
      </c>
      <c r="J5267" s="1">
        <v>1128.05</v>
      </c>
      <c r="K5267" s="1">
        <v>197.0</v>
      </c>
      <c r="M5267" s="10">
        <f t="array" ref="M5267">_xlfn.XLOOKUP(A5267,subscriptions!B5267:B10004,subscriptions!D5267:D10004)</f>
        <v>80</v>
      </c>
      <c r="N5267" s="10">
        <f t="array" ref="N5267">_xlfn.XLOOKUP(A5267,subscriptions!B5267:B10004,subscriptions!G5267:G10004)</f>
        <v>10</v>
      </c>
      <c r="O5267" s="10">
        <v>72.0</v>
      </c>
      <c r="P5267" s="10" t="str">
        <f t="array" ref="P5267">_xlfn.XLOOKUP(A5267,subscriptions!B5267:B10004,subscriptions!C5267:C10004)</f>
        <v>Roam</v>
      </c>
      <c r="Q5267" s="10" t="s">
        <v>128</v>
      </c>
      <c r="R5267" s="10" t="s">
        <v>148</v>
      </c>
      <c r="S5267" s="10" t="s">
        <v>234</v>
      </c>
    </row>
    <row r="5268">
      <c r="A5268" s="1" t="s">
        <v>6727</v>
      </c>
      <c r="B5268" s="1" t="s">
        <v>455</v>
      </c>
      <c r="C5268" s="1" t="s">
        <v>261</v>
      </c>
      <c r="D5268" s="1" t="s">
        <v>27</v>
      </c>
      <c r="E5268" s="1" t="s">
        <v>332</v>
      </c>
      <c r="F5268" s="1" t="s">
        <v>510</v>
      </c>
      <c r="G5268" s="1" t="s">
        <v>20956</v>
      </c>
      <c r="H5268" s="1" t="s">
        <v>20957</v>
      </c>
      <c r="I5268" s="4">
        <v>84.29611111111112</v>
      </c>
      <c r="J5268" s="1">
        <v>565.59</v>
      </c>
      <c r="K5268" s="1">
        <v>137.3</v>
      </c>
      <c r="M5268" s="10">
        <f t="array" ref="M5268">_xlfn.XLOOKUP(A5268,subscriptions!B5268:B10004,subscriptions!D5268:D10004)</f>
        <v>80</v>
      </c>
      <c r="N5268" s="10">
        <f t="array" ref="N5268">_xlfn.XLOOKUP(A5268,subscriptions!B5268:B10004,subscriptions!G5268:G10004)</f>
        <v>20</v>
      </c>
      <c r="O5268" s="10">
        <v>64.0</v>
      </c>
      <c r="P5268" s="10" t="str">
        <f t="array" ref="P5268">_xlfn.XLOOKUP(A5268,subscriptions!B5268:B10004,subscriptions!C5268:C10004)</f>
        <v>Roam</v>
      </c>
      <c r="Q5268" s="10" t="s">
        <v>128</v>
      </c>
      <c r="R5268" s="10" t="s">
        <v>148</v>
      </c>
      <c r="S5268" s="10" t="s">
        <v>655</v>
      </c>
    </row>
    <row r="5269">
      <c r="A5269" s="1" t="s">
        <v>6728</v>
      </c>
      <c r="B5269" s="1" t="s">
        <v>657</v>
      </c>
      <c r="C5269" s="1" t="s">
        <v>524</v>
      </c>
      <c r="D5269" s="1" t="s">
        <v>153</v>
      </c>
      <c r="E5269" s="1" t="s">
        <v>262</v>
      </c>
      <c r="F5269" s="1" t="s">
        <v>392</v>
      </c>
      <c r="G5269" s="1" t="s">
        <v>20958</v>
      </c>
      <c r="H5269" s="1" t="s">
        <v>20959</v>
      </c>
      <c r="I5269" s="4">
        <v>84.21399305555556</v>
      </c>
      <c r="J5269" s="1">
        <v>1000.64</v>
      </c>
      <c r="K5269" s="1">
        <v>120.47</v>
      </c>
      <c r="M5269" s="10">
        <f t="array" ref="M5269">_xlfn.XLOOKUP(A5269,subscriptions!B5269:B10004,subscriptions!D5269:D10004)</f>
        <v>80</v>
      </c>
      <c r="N5269" s="10">
        <f t="array" ref="N5269">_xlfn.XLOOKUP(A5269,subscriptions!B5269:B10004,subscriptions!G5269:G10004)</f>
        <v>0</v>
      </c>
      <c r="O5269" s="10">
        <v>80.0</v>
      </c>
      <c r="P5269" s="10" t="str">
        <f t="array" ref="P5269">_xlfn.XLOOKUP(A5269,subscriptions!B5269:B10004,subscriptions!C5269:C10004)</f>
        <v>Roam</v>
      </c>
      <c r="Q5269" s="10" t="s">
        <v>173</v>
      </c>
      <c r="R5269" s="10" t="s">
        <v>148</v>
      </c>
      <c r="S5269" s="10" t="s">
        <v>388</v>
      </c>
    </row>
    <row r="5270">
      <c r="A5270" s="1" t="s">
        <v>6729</v>
      </c>
      <c r="B5270" s="1" t="s">
        <v>329</v>
      </c>
      <c r="C5270" s="1" t="s">
        <v>920</v>
      </c>
      <c r="D5270" s="1" t="s">
        <v>27</v>
      </c>
      <c r="E5270" s="1" t="s">
        <v>219</v>
      </c>
      <c r="F5270" s="1" t="s">
        <v>590</v>
      </c>
      <c r="G5270" s="1" t="s">
        <v>20960</v>
      </c>
      <c r="H5270" s="1" t="s">
        <v>20961</v>
      </c>
      <c r="I5270" s="4">
        <v>84.33983796296296</v>
      </c>
      <c r="J5270" s="1">
        <v>2976.39</v>
      </c>
      <c r="K5270" s="1">
        <v>759.05</v>
      </c>
      <c r="M5270" s="10">
        <f t="array" ref="M5270">_xlfn.XLOOKUP(A5270,subscriptions!B5270:B10004,subscriptions!D5270:D10004)</f>
        <v>120</v>
      </c>
      <c r="N5270" s="10">
        <f t="array" ref="N5270">_xlfn.XLOOKUP(A5270,subscriptions!B5270:B10004,subscriptions!G5270:G10004)</f>
        <v>5</v>
      </c>
      <c r="O5270" s="10">
        <v>114.0</v>
      </c>
      <c r="P5270" s="10" t="str">
        <f t="array" ref="P5270">_xlfn.XLOOKUP(A5270,subscriptions!B5270:B10004,subscriptions!C5270:C10004)</f>
        <v>Residential</v>
      </c>
      <c r="Q5270" s="10" t="s">
        <v>194</v>
      </c>
      <c r="R5270" s="10" t="s">
        <v>212</v>
      </c>
      <c r="S5270" s="10" t="s">
        <v>234</v>
      </c>
    </row>
    <row r="5271">
      <c r="A5271" s="1" t="s">
        <v>6730</v>
      </c>
      <c r="B5271" s="1" t="s">
        <v>1939</v>
      </c>
      <c r="C5271" s="1" t="s">
        <v>1142</v>
      </c>
      <c r="D5271" s="1" t="s">
        <v>153</v>
      </c>
      <c r="E5271" s="1" t="s">
        <v>332</v>
      </c>
      <c r="F5271" s="1" t="s">
        <v>1028</v>
      </c>
      <c r="G5271" s="1" t="s">
        <v>20962</v>
      </c>
      <c r="H5271" s="1" t="s">
        <v>20963</v>
      </c>
      <c r="I5271" s="4">
        <v>84.42092592592593</v>
      </c>
      <c r="J5271" s="1">
        <v>595.56</v>
      </c>
      <c r="K5271" s="1">
        <v>124.58</v>
      </c>
      <c r="M5271" s="10">
        <f t="array" ref="M5271">_xlfn.XLOOKUP(A5271,subscriptions!B5271:B10004,subscriptions!D5271:D10004)</f>
        <v>80</v>
      </c>
      <c r="N5271" s="10">
        <f t="array" ref="N5271">_xlfn.XLOOKUP(A5271,subscriptions!B5271:B10004,subscriptions!G5271:G10004)</f>
        <v>10</v>
      </c>
      <c r="O5271" s="10">
        <v>72.0</v>
      </c>
      <c r="P5271" s="10" t="str">
        <f t="array" ref="P5271">_xlfn.XLOOKUP(A5271,subscriptions!B5271:B10004,subscriptions!C5271:C10004)</f>
        <v>Roam</v>
      </c>
      <c r="Q5271" s="10" t="s">
        <v>128</v>
      </c>
      <c r="R5271" s="10" t="s">
        <v>148</v>
      </c>
      <c r="S5271" s="10" t="s">
        <v>2152</v>
      </c>
    </row>
    <row r="5272">
      <c r="A5272" s="1" t="s">
        <v>6731</v>
      </c>
      <c r="B5272" s="1" t="s">
        <v>713</v>
      </c>
      <c r="C5272" s="1" t="s">
        <v>1833</v>
      </c>
      <c r="D5272" s="1" t="s">
        <v>27</v>
      </c>
      <c r="E5272" s="1" t="s">
        <v>332</v>
      </c>
      <c r="F5272" s="1" t="s">
        <v>788</v>
      </c>
      <c r="G5272" s="1" t="s">
        <v>20964</v>
      </c>
      <c r="H5272" s="1" t="s">
        <v>2751</v>
      </c>
      <c r="I5272" s="4">
        <v>84.38266203703704</v>
      </c>
      <c r="J5272" s="1">
        <v>371.05</v>
      </c>
      <c r="K5272" s="1">
        <v>96.09</v>
      </c>
      <c r="M5272" s="10">
        <f t="array" ref="M5272">_xlfn.XLOOKUP(A5272,subscriptions!B5272:B10004,subscriptions!D5272:D10004)</f>
        <v>120</v>
      </c>
      <c r="N5272" s="10">
        <f t="array" ref="N5272">_xlfn.XLOOKUP(A5272,subscriptions!B5272:B10004,subscriptions!G5272:G10004)</f>
        <v>20</v>
      </c>
      <c r="O5272" s="10">
        <v>96.0</v>
      </c>
      <c r="P5272" s="10" t="str">
        <f t="array" ref="P5272">_xlfn.XLOOKUP(A5272,subscriptions!B5272:B10004,subscriptions!C5272:C10004)</f>
        <v>Residential</v>
      </c>
      <c r="Q5272" s="10" t="s">
        <v>128</v>
      </c>
      <c r="R5272" s="10" t="s">
        <v>148</v>
      </c>
      <c r="S5272" s="10" t="s">
        <v>671</v>
      </c>
    </row>
    <row r="5273">
      <c r="A5273" s="1" t="s">
        <v>6732</v>
      </c>
      <c r="B5273" s="1" t="s">
        <v>389</v>
      </c>
      <c r="C5273" s="1" t="s">
        <v>734</v>
      </c>
      <c r="D5273" s="1" t="s">
        <v>27</v>
      </c>
      <c r="E5273" s="1" t="s">
        <v>631</v>
      </c>
      <c r="F5273" s="1" t="s">
        <v>2293</v>
      </c>
      <c r="G5273" s="1" t="s">
        <v>20965</v>
      </c>
      <c r="H5273" s="1" t="s">
        <v>20966</v>
      </c>
      <c r="I5273" s="4">
        <v>84.4183449074074</v>
      </c>
      <c r="J5273" s="1">
        <v>257.29</v>
      </c>
      <c r="K5273" s="1">
        <v>44.67</v>
      </c>
      <c r="M5273" s="10">
        <f t="array" ref="M5273">_xlfn.XLOOKUP(A5273,subscriptions!B5273:B10004,subscriptions!D5273:D10004)</f>
        <v>80</v>
      </c>
      <c r="N5273" s="10">
        <f t="array" ref="N5273">_xlfn.XLOOKUP(A5273,subscriptions!B5273:B10004,subscriptions!G5273:G10004)</f>
        <v>0</v>
      </c>
      <c r="O5273" s="10">
        <v>80.0</v>
      </c>
      <c r="P5273" s="10" t="str">
        <f t="array" ref="P5273">_xlfn.XLOOKUP(A5273,subscriptions!B5273:B10004,subscriptions!C5273:C10004)</f>
        <v>Roam</v>
      </c>
      <c r="Q5273" s="10" t="s">
        <v>173</v>
      </c>
      <c r="R5273" s="10" t="s">
        <v>148</v>
      </c>
      <c r="S5273" s="10" t="s">
        <v>3020</v>
      </c>
    </row>
    <row r="5274">
      <c r="A5274" s="1" t="s">
        <v>6735</v>
      </c>
      <c r="B5274" s="1" t="s">
        <v>589</v>
      </c>
      <c r="C5274" s="1" t="s">
        <v>1973</v>
      </c>
      <c r="D5274" s="1" t="s">
        <v>153</v>
      </c>
      <c r="E5274" s="1" t="s">
        <v>631</v>
      </c>
      <c r="F5274" s="1" t="s">
        <v>1115</v>
      </c>
      <c r="G5274" s="1" t="s">
        <v>20967</v>
      </c>
      <c r="H5274" s="1" t="s">
        <v>20968</v>
      </c>
      <c r="I5274" s="4">
        <v>84.16737268518519</v>
      </c>
      <c r="J5274" s="1">
        <v>580.43</v>
      </c>
      <c r="K5274" s="1">
        <v>113.95</v>
      </c>
      <c r="M5274" s="10">
        <f t="array" ref="M5274">_xlfn.XLOOKUP(A5274,subscriptions!B5274:B10004,subscriptions!D5274:D10004)</f>
        <v>50</v>
      </c>
      <c r="N5274" s="10">
        <f t="array" ref="N5274">_xlfn.XLOOKUP(A5274,subscriptions!B5274:B10004,subscriptions!G5274:G10004)</f>
        <v>5</v>
      </c>
      <c r="O5274" s="10">
        <v>47.5</v>
      </c>
      <c r="P5274" s="10" t="str">
        <f t="array" ref="P5274">_xlfn.XLOOKUP(A5274,subscriptions!B5274:B10004,subscriptions!C5274:C10004)</f>
        <v>Mini</v>
      </c>
      <c r="Q5274" s="10" t="s">
        <v>194</v>
      </c>
      <c r="R5274" s="10" t="s">
        <v>148</v>
      </c>
      <c r="S5274" s="10" t="s">
        <v>1412</v>
      </c>
    </row>
    <row r="5275">
      <c r="A5275" s="1" t="s">
        <v>6736</v>
      </c>
      <c r="B5275" s="1" t="s">
        <v>919</v>
      </c>
      <c r="C5275" s="1" t="s">
        <v>524</v>
      </c>
      <c r="D5275" s="1" t="s">
        <v>27</v>
      </c>
      <c r="E5275" s="1" t="s">
        <v>631</v>
      </c>
      <c r="F5275" s="1" t="s">
        <v>2293</v>
      </c>
      <c r="G5275" s="1" t="s">
        <v>20969</v>
      </c>
      <c r="H5275" s="1" t="s">
        <v>20970</v>
      </c>
      <c r="I5275" s="4">
        <v>84.17021990740741</v>
      </c>
      <c r="J5275" s="1">
        <v>2321.52</v>
      </c>
      <c r="K5275" s="1">
        <v>520.66</v>
      </c>
      <c r="M5275" s="10">
        <f t="array" ref="M5275">_xlfn.XLOOKUP(A5275,subscriptions!B5275:B10004,subscriptions!D5275:D10004)</f>
        <v>50</v>
      </c>
      <c r="N5275" s="10">
        <f t="array" ref="N5275">_xlfn.XLOOKUP(A5275,subscriptions!B5275:B10004,subscriptions!G5275:G10004)</f>
        <v>10</v>
      </c>
      <c r="O5275" s="10">
        <v>45.0</v>
      </c>
      <c r="P5275" s="10" t="str">
        <f t="array" ref="P5275">_xlfn.XLOOKUP(A5275,subscriptions!B5275:B10004,subscriptions!C5275:C10004)</f>
        <v>Mini</v>
      </c>
      <c r="Q5275" s="10" t="s">
        <v>128</v>
      </c>
      <c r="R5275" s="10" t="s">
        <v>148</v>
      </c>
      <c r="S5275" s="10" t="s">
        <v>2494</v>
      </c>
    </row>
    <row r="5276">
      <c r="A5276" s="1" t="s">
        <v>6737</v>
      </c>
      <c r="B5276" s="1" t="s">
        <v>589</v>
      </c>
      <c r="C5276" s="1" t="s">
        <v>133</v>
      </c>
      <c r="D5276" s="1" t="s">
        <v>153</v>
      </c>
      <c r="E5276" s="1" t="s">
        <v>28</v>
      </c>
      <c r="F5276" s="1" t="s">
        <v>2581</v>
      </c>
      <c r="G5276" s="1" t="s">
        <v>20971</v>
      </c>
      <c r="H5276" s="1" t="s">
        <v>20972</v>
      </c>
      <c r="I5276" s="4">
        <v>84.1750462962963</v>
      </c>
      <c r="J5276" s="1">
        <v>1006.93</v>
      </c>
      <c r="K5276" s="1">
        <v>116.37</v>
      </c>
      <c r="M5276" s="10">
        <f t="array" ref="M5276">_xlfn.XLOOKUP(A5276,subscriptions!B5276:B10004,subscriptions!D5276:D10004)</f>
        <v>80</v>
      </c>
      <c r="N5276" s="10">
        <f t="array" ref="N5276">_xlfn.XLOOKUP(A5276,subscriptions!B5276:B10004,subscriptions!G5276:G10004)</f>
        <v>20</v>
      </c>
      <c r="O5276" s="10">
        <v>64.0</v>
      </c>
      <c r="P5276" s="10" t="str">
        <f t="array" ref="P5276">_xlfn.XLOOKUP(A5276,subscriptions!B5276:B10004,subscriptions!C5276:C10004)</f>
        <v>Roam</v>
      </c>
      <c r="Q5276" s="10" t="s">
        <v>128</v>
      </c>
      <c r="R5276" s="10" t="s">
        <v>148</v>
      </c>
      <c r="S5276" s="10" t="s">
        <v>1198</v>
      </c>
    </row>
    <row r="5277">
      <c r="A5277" s="1" t="s">
        <v>6738</v>
      </c>
      <c r="B5277" s="1" t="s">
        <v>1664</v>
      </c>
      <c r="C5277" s="1" t="s">
        <v>152</v>
      </c>
      <c r="D5277" s="1" t="s">
        <v>153</v>
      </c>
      <c r="E5277" s="1" t="s">
        <v>179</v>
      </c>
      <c r="F5277" s="1" t="s">
        <v>2311</v>
      </c>
      <c r="G5277" s="1" t="s">
        <v>20973</v>
      </c>
      <c r="H5277" s="1" t="s">
        <v>20974</v>
      </c>
      <c r="I5277" s="4">
        <v>84.38350694444445</v>
      </c>
      <c r="J5277" s="1">
        <v>437.15</v>
      </c>
      <c r="K5277" s="1">
        <v>124.32</v>
      </c>
      <c r="L5277" s="1">
        <v>100.0</v>
      </c>
      <c r="M5277" s="10">
        <f t="array" ref="M5277">_xlfn.XLOOKUP(A5277,subscriptions!B5277:B10004,subscriptions!D5277:D10004)</f>
        <v>120</v>
      </c>
      <c r="N5277" s="10">
        <f t="array" ref="N5277">_xlfn.XLOOKUP(A5277,subscriptions!B5277:B10004,subscriptions!G5277:G10004)</f>
        <v>0</v>
      </c>
      <c r="O5277" s="10">
        <v>120.0</v>
      </c>
      <c r="P5277" s="10" t="str">
        <f t="array" ref="P5277">_xlfn.XLOOKUP(A5277,subscriptions!B5277:B10004,subscriptions!C5277:C10004)</f>
        <v>Residential</v>
      </c>
      <c r="Q5277" s="10" t="s">
        <v>173</v>
      </c>
      <c r="R5277" s="10" t="s">
        <v>212</v>
      </c>
      <c r="S5277" s="10" t="s">
        <v>882</v>
      </c>
    </row>
    <row r="5278">
      <c r="A5278" s="1" t="s">
        <v>6739</v>
      </c>
      <c r="B5278" s="1" t="s">
        <v>455</v>
      </c>
      <c r="C5278" s="1" t="s">
        <v>3912</v>
      </c>
      <c r="D5278" s="1" t="s">
        <v>27</v>
      </c>
      <c r="E5278" s="1" t="s">
        <v>28</v>
      </c>
      <c r="F5278" s="1" t="s">
        <v>313</v>
      </c>
      <c r="G5278" s="1" t="s">
        <v>20975</v>
      </c>
      <c r="H5278" s="1" t="s">
        <v>20976</v>
      </c>
      <c r="I5278" s="4">
        <v>84.33410879629629</v>
      </c>
      <c r="J5278" s="1">
        <v>322.62</v>
      </c>
      <c r="K5278" s="1">
        <v>49.59</v>
      </c>
      <c r="M5278" s="10">
        <f t="array" ref="M5278">_xlfn.XLOOKUP(A5278,subscriptions!B5278:B10004,subscriptions!D5278:D10004)</f>
        <v>120</v>
      </c>
      <c r="N5278" s="10">
        <f t="array" ref="N5278">_xlfn.XLOOKUP(A5278,subscriptions!B5278:B10004,subscriptions!G5278:G10004)</f>
        <v>5</v>
      </c>
      <c r="O5278" s="10">
        <v>114.0</v>
      </c>
      <c r="P5278" s="10" t="str">
        <f t="array" ref="P5278">_xlfn.XLOOKUP(A5278,subscriptions!B5278:B10004,subscriptions!C5278:C10004)</f>
        <v>Residential</v>
      </c>
      <c r="Q5278" s="10" t="s">
        <v>194</v>
      </c>
      <c r="R5278" s="10" t="s">
        <v>212</v>
      </c>
      <c r="S5278" s="10" t="s">
        <v>195</v>
      </c>
    </row>
    <row r="5279">
      <c r="A5279" s="1" t="s">
        <v>6740</v>
      </c>
      <c r="B5279" s="1" t="s">
        <v>295</v>
      </c>
      <c r="C5279" s="1" t="s">
        <v>492</v>
      </c>
      <c r="D5279" s="1" t="s">
        <v>153</v>
      </c>
      <c r="E5279" s="1" t="s">
        <v>111</v>
      </c>
      <c r="F5279" s="1" t="s">
        <v>1263</v>
      </c>
      <c r="G5279" s="1" t="s">
        <v>20977</v>
      </c>
      <c r="H5279" s="1" t="s">
        <v>20978</v>
      </c>
      <c r="I5279" s="4">
        <v>84.33627314814815</v>
      </c>
      <c r="J5279" s="1">
        <v>656.84</v>
      </c>
      <c r="K5279" s="1">
        <v>153.97</v>
      </c>
      <c r="M5279" s="10">
        <f t="array" ref="M5279">_xlfn.XLOOKUP(A5279,subscriptions!B5279:B10004,subscriptions!D5279:D10004)</f>
        <v>80</v>
      </c>
      <c r="N5279" s="10">
        <f t="array" ref="N5279">_xlfn.XLOOKUP(A5279,subscriptions!B5279:B10004,subscriptions!G5279:G10004)</f>
        <v>10</v>
      </c>
      <c r="O5279" s="10">
        <v>72.0</v>
      </c>
      <c r="P5279" s="10" t="str">
        <f t="array" ref="P5279">_xlfn.XLOOKUP(A5279,subscriptions!B5279:B10004,subscriptions!C5279:C10004)</f>
        <v>Roam</v>
      </c>
      <c r="Q5279" s="10" t="s">
        <v>128</v>
      </c>
      <c r="R5279" s="10" t="s">
        <v>148</v>
      </c>
      <c r="S5279" s="10" t="s">
        <v>1971</v>
      </c>
    </row>
    <row r="5280">
      <c r="A5280" s="1" t="s">
        <v>6741</v>
      </c>
      <c r="B5280" s="1" t="s">
        <v>814</v>
      </c>
      <c r="C5280" s="1" t="s">
        <v>441</v>
      </c>
      <c r="D5280" s="1" t="s">
        <v>153</v>
      </c>
      <c r="E5280" s="1" t="s">
        <v>219</v>
      </c>
      <c r="F5280" s="1" t="s">
        <v>1461</v>
      </c>
      <c r="G5280" s="1" t="s">
        <v>20979</v>
      </c>
      <c r="H5280" s="1" t="s">
        <v>20980</v>
      </c>
      <c r="I5280" s="4">
        <v>84.21276620370371</v>
      </c>
      <c r="J5280" s="1">
        <v>4268.23</v>
      </c>
      <c r="K5280" s="1">
        <v>394.33</v>
      </c>
      <c r="M5280" s="10">
        <f t="array" ref="M5280">_xlfn.XLOOKUP(A5280,subscriptions!B5280:B10004,subscriptions!D5280:D10004)</f>
        <v>120</v>
      </c>
      <c r="N5280" s="10">
        <f t="array" ref="N5280">_xlfn.XLOOKUP(A5280,subscriptions!B5280:B10004,subscriptions!G5280:G10004)</f>
        <v>20</v>
      </c>
      <c r="O5280" s="10">
        <v>96.0</v>
      </c>
      <c r="P5280" s="10" t="str">
        <f t="array" ref="P5280">_xlfn.XLOOKUP(A5280,subscriptions!B5280:B10004,subscriptions!C5280:C10004)</f>
        <v>Residential</v>
      </c>
      <c r="Q5280" s="10" t="s">
        <v>128</v>
      </c>
      <c r="R5280" s="10" t="s">
        <v>148</v>
      </c>
      <c r="S5280" s="10" t="s">
        <v>813</v>
      </c>
    </row>
    <row r="5281">
      <c r="A5281" s="1" t="s">
        <v>6742</v>
      </c>
      <c r="B5281" s="1" t="s">
        <v>1972</v>
      </c>
      <c r="C5281" s="1" t="s">
        <v>800</v>
      </c>
      <c r="D5281" s="1" t="s">
        <v>27</v>
      </c>
      <c r="E5281" s="1" t="s">
        <v>239</v>
      </c>
      <c r="F5281" s="1" t="s">
        <v>2765</v>
      </c>
      <c r="G5281" s="1" t="s">
        <v>20981</v>
      </c>
      <c r="H5281" s="1" t="s">
        <v>20982</v>
      </c>
      <c r="I5281" s="4">
        <v>84.17299768518518</v>
      </c>
      <c r="J5281" s="1">
        <v>680.17</v>
      </c>
      <c r="K5281" s="1">
        <v>164.35</v>
      </c>
      <c r="M5281" s="10">
        <f t="array" ref="M5281">_xlfn.XLOOKUP(A5281,subscriptions!B5281:B10004,subscriptions!D5281:D10004)</f>
        <v>120</v>
      </c>
      <c r="N5281" s="10">
        <f t="array" ref="N5281">_xlfn.XLOOKUP(A5281,subscriptions!B5281:B10004,subscriptions!G5281:G10004)</f>
        <v>0</v>
      </c>
      <c r="O5281" s="10">
        <v>120.0</v>
      </c>
      <c r="P5281" s="10" t="str">
        <f t="array" ref="P5281">_xlfn.XLOOKUP(A5281,subscriptions!B5281:B10004,subscriptions!C5281:C10004)</f>
        <v>Residential</v>
      </c>
      <c r="Q5281" s="10" t="s">
        <v>173</v>
      </c>
      <c r="R5281" s="10" t="s">
        <v>212</v>
      </c>
      <c r="S5281" s="10" t="s">
        <v>2630</v>
      </c>
    </row>
    <row r="5282">
      <c r="A5282" s="1" t="s">
        <v>6743</v>
      </c>
      <c r="B5282" s="1" t="s">
        <v>6037</v>
      </c>
      <c r="C5282" s="1" t="s">
        <v>178</v>
      </c>
      <c r="D5282" s="1" t="s">
        <v>27</v>
      </c>
      <c r="E5282" s="1" t="s">
        <v>262</v>
      </c>
      <c r="F5282" s="1" t="s">
        <v>4344</v>
      </c>
      <c r="G5282" s="1" t="s">
        <v>20983</v>
      </c>
      <c r="H5282" s="1" t="s">
        <v>20984</v>
      </c>
      <c r="I5282" s="4">
        <v>84.33712962962963</v>
      </c>
      <c r="J5282" s="1">
        <v>6699.86</v>
      </c>
      <c r="K5282" s="1">
        <v>760.06</v>
      </c>
      <c r="M5282" s="10">
        <f t="array" ref="M5282">_xlfn.XLOOKUP(A5282,subscriptions!B5282:B10004,subscriptions!D5282:D10004)</f>
        <v>120</v>
      </c>
      <c r="N5282" s="10">
        <f t="array" ref="N5282">_xlfn.XLOOKUP(A5282,subscriptions!B5282:B10004,subscriptions!G5282:G10004)</f>
        <v>5</v>
      </c>
      <c r="O5282" s="10">
        <v>114.0</v>
      </c>
      <c r="P5282" s="10" t="str">
        <f t="array" ref="P5282">_xlfn.XLOOKUP(A5282,subscriptions!B5282:B10004,subscriptions!C5282:C10004)</f>
        <v>Residential</v>
      </c>
      <c r="Q5282" s="10" t="s">
        <v>194</v>
      </c>
      <c r="R5282" s="10" t="s">
        <v>212</v>
      </c>
      <c r="S5282" s="10" t="s">
        <v>968</v>
      </c>
    </row>
    <row r="5283">
      <c r="A5283" s="1" t="s">
        <v>6746</v>
      </c>
      <c r="B5283" s="1" t="s">
        <v>1262</v>
      </c>
      <c r="C5283" s="1" t="s">
        <v>1477</v>
      </c>
      <c r="D5283" s="1" t="s">
        <v>27</v>
      </c>
      <c r="E5283" s="1" t="s">
        <v>111</v>
      </c>
      <c r="F5283" s="1" t="s">
        <v>1906</v>
      </c>
      <c r="G5283" s="1" t="s">
        <v>20985</v>
      </c>
      <c r="H5283" s="1" t="s">
        <v>20986</v>
      </c>
      <c r="I5283" s="4">
        <v>84.17450231481482</v>
      </c>
      <c r="J5283" s="1">
        <v>1046.05</v>
      </c>
      <c r="K5283" s="1">
        <v>268.75</v>
      </c>
      <c r="M5283" s="10">
        <f t="array" ref="M5283">_xlfn.XLOOKUP(A5283,subscriptions!B5283:B10004,subscriptions!D5283:D10004)</f>
        <v>120</v>
      </c>
      <c r="N5283" s="10">
        <f t="array" ref="N5283">_xlfn.XLOOKUP(A5283,subscriptions!B5283:B10004,subscriptions!G5283:G10004)</f>
        <v>10</v>
      </c>
      <c r="O5283" s="10">
        <v>108.0</v>
      </c>
      <c r="P5283" s="10" t="str">
        <f t="array" ref="P5283">_xlfn.XLOOKUP(A5283,subscriptions!B5283:B10004,subscriptions!C5283:C10004)</f>
        <v>Residential</v>
      </c>
      <c r="Q5283" s="10" t="s">
        <v>128</v>
      </c>
      <c r="R5283" s="10" t="s">
        <v>212</v>
      </c>
      <c r="S5283" s="10" t="s">
        <v>507</v>
      </c>
    </row>
    <row r="5284">
      <c r="A5284" s="1" t="s">
        <v>6747</v>
      </c>
      <c r="B5284" s="1" t="s">
        <v>426</v>
      </c>
      <c r="C5284" s="1" t="s">
        <v>673</v>
      </c>
      <c r="D5284" s="1" t="s">
        <v>153</v>
      </c>
      <c r="E5284" s="1" t="s">
        <v>631</v>
      </c>
      <c r="F5284" s="1" t="s">
        <v>2549</v>
      </c>
      <c r="G5284" s="1" t="s">
        <v>20987</v>
      </c>
      <c r="H5284" s="1" t="s">
        <v>20988</v>
      </c>
      <c r="I5284" s="4">
        <v>84.3368287037037</v>
      </c>
      <c r="J5284" s="1">
        <v>346.15</v>
      </c>
      <c r="K5284" s="1">
        <v>61.17</v>
      </c>
      <c r="M5284" s="10">
        <f t="array" ref="M5284">_xlfn.XLOOKUP(A5284,subscriptions!B5284:B10004,subscriptions!D5284:D10004)</f>
        <v>80</v>
      </c>
      <c r="N5284" s="10">
        <f t="array" ref="N5284">_xlfn.XLOOKUP(A5284,subscriptions!B5284:B10004,subscriptions!G5284:G10004)</f>
        <v>20</v>
      </c>
      <c r="O5284" s="10">
        <v>64.0</v>
      </c>
      <c r="P5284" s="10" t="str">
        <f t="array" ref="P5284">_xlfn.XLOOKUP(A5284,subscriptions!B5284:B10004,subscriptions!C5284:C10004)</f>
        <v>Roam</v>
      </c>
      <c r="Q5284" s="10" t="s">
        <v>128</v>
      </c>
      <c r="R5284" s="10" t="s">
        <v>148</v>
      </c>
      <c r="S5284" s="10" t="s">
        <v>968</v>
      </c>
    </row>
    <row r="5285">
      <c r="A5285" s="1" t="s">
        <v>6748</v>
      </c>
      <c r="B5285" s="1" t="s">
        <v>1303</v>
      </c>
      <c r="C5285" s="1" t="s">
        <v>441</v>
      </c>
      <c r="D5285" s="1" t="s">
        <v>153</v>
      </c>
      <c r="E5285" s="1" t="s">
        <v>332</v>
      </c>
      <c r="F5285" s="1" t="s">
        <v>2415</v>
      </c>
      <c r="G5285" s="1" t="s">
        <v>20989</v>
      </c>
      <c r="H5285" s="1" t="s">
        <v>20990</v>
      </c>
      <c r="I5285" s="4">
        <v>84.16979166666667</v>
      </c>
      <c r="J5285" s="1">
        <v>3376.54</v>
      </c>
      <c r="K5285" s="1">
        <v>807.64</v>
      </c>
      <c r="M5285" s="10">
        <f t="array" ref="M5285">_xlfn.XLOOKUP(A5285,subscriptions!B5285:B10004,subscriptions!D5285:D10004)</f>
        <v>120</v>
      </c>
      <c r="N5285" s="10">
        <f t="array" ref="N5285">_xlfn.XLOOKUP(A5285,subscriptions!B5285:B10004,subscriptions!G5285:G10004)</f>
        <v>0</v>
      </c>
      <c r="O5285" s="10">
        <v>120.0</v>
      </c>
      <c r="P5285" s="10" t="str">
        <f t="array" ref="P5285">_xlfn.XLOOKUP(A5285,subscriptions!B5285:B10004,subscriptions!C5285:C10004)</f>
        <v>Residential</v>
      </c>
      <c r="Q5285" s="10" t="s">
        <v>173</v>
      </c>
      <c r="R5285" s="10" t="s">
        <v>212</v>
      </c>
      <c r="S5285" s="10" t="s">
        <v>213</v>
      </c>
    </row>
    <row r="5286">
      <c r="A5286" s="1" t="s">
        <v>6749</v>
      </c>
      <c r="B5286" s="1" t="s">
        <v>1664</v>
      </c>
      <c r="C5286" s="1" t="s">
        <v>871</v>
      </c>
      <c r="D5286" s="1" t="s">
        <v>153</v>
      </c>
      <c r="E5286" s="1" t="s">
        <v>179</v>
      </c>
      <c r="F5286" s="1" t="s">
        <v>2311</v>
      </c>
      <c r="G5286" s="1" t="s">
        <v>20991</v>
      </c>
      <c r="H5286" s="1" t="s">
        <v>20992</v>
      </c>
      <c r="I5286" s="4">
        <v>84.33769675925926</v>
      </c>
      <c r="J5286" s="1">
        <v>975.27</v>
      </c>
      <c r="K5286" s="1">
        <v>182.19</v>
      </c>
      <c r="L5286" s="1">
        <v>100.0</v>
      </c>
      <c r="M5286" s="10">
        <f t="array" ref="M5286">_xlfn.XLOOKUP(A5286,subscriptions!B5286:B10004,subscriptions!D5286:D10004)</f>
        <v>120</v>
      </c>
      <c r="N5286" s="10">
        <f t="array" ref="N5286">_xlfn.XLOOKUP(A5286,subscriptions!B5286:B10004,subscriptions!G5286:G10004)</f>
        <v>5</v>
      </c>
      <c r="O5286" s="10">
        <v>114.0</v>
      </c>
      <c r="P5286" s="10" t="str">
        <f t="array" ref="P5286">_xlfn.XLOOKUP(A5286,subscriptions!B5286:B10004,subscriptions!C5286:C10004)</f>
        <v>Residential</v>
      </c>
      <c r="Q5286" s="10" t="s">
        <v>194</v>
      </c>
      <c r="R5286" s="10" t="s">
        <v>212</v>
      </c>
      <c r="S5286" s="10" t="s">
        <v>1961</v>
      </c>
    </row>
    <row r="5287">
      <c r="A5287" s="1" t="s">
        <v>6750</v>
      </c>
      <c r="B5287" s="1" t="s">
        <v>4509</v>
      </c>
      <c r="C5287" s="1" t="s">
        <v>456</v>
      </c>
      <c r="D5287" s="1" t="s">
        <v>153</v>
      </c>
      <c r="E5287" s="1" t="s">
        <v>262</v>
      </c>
      <c r="F5287" s="1" t="s">
        <v>4113</v>
      </c>
      <c r="G5287" s="1" t="s">
        <v>20993</v>
      </c>
      <c r="H5287" s="1" t="s">
        <v>20994</v>
      </c>
      <c r="I5287" s="4">
        <v>84.33413194444445</v>
      </c>
      <c r="J5287" s="1">
        <v>1905.11</v>
      </c>
      <c r="K5287" s="1">
        <v>392.38</v>
      </c>
      <c r="M5287" s="10">
        <f t="array" ref="M5287">_xlfn.XLOOKUP(A5287,subscriptions!B5287:B10004,subscriptions!D5287:D10004)</f>
        <v>120</v>
      </c>
      <c r="N5287" s="10">
        <f t="array" ref="N5287">_xlfn.XLOOKUP(A5287,subscriptions!B5287:B10004,subscriptions!G5287:G10004)</f>
        <v>10</v>
      </c>
      <c r="O5287" s="10">
        <v>108.0</v>
      </c>
      <c r="P5287" s="10" t="str">
        <f t="array" ref="P5287">_xlfn.XLOOKUP(A5287,subscriptions!B5287:B10004,subscriptions!C5287:C10004)</f>
        <v>Residential</v>
      </c>
      <c r="Q5287" s="10" t="s">
        <v>128</v>
      </c>
      <c r="R5287" s="10" t="s">
        <v>212</v>
      </c>
      <c r="S5287" s="10" t="s">
        <v>195</v>
      </c>
    </row>
    <row r="5288">
      <c r="A5288" s="1" t="s">
        <v>6751</v>
      </c>
      <c r="B5288" s="1" t="s">
        <v>177</v>
      </c>
      <c r="C5288" s="1" t="s">
        <v>456</v>
      </c>
      <c r="D5288" s="1" t="s">
        <v>153</v>
      </c>
      <c r="E5288" s="1" t="s">
        <v>111</v>
      </c>
      <c r="F5288" s="1" t="s">
        <v>135</v>
      </c>
      <c r="G5288" s="1" t="s">
        <v>20995</v>
      </c>
      <c r="H5288" s="1" t="s">
        <v>20996</v>
      </c>
      <c r="I5288" s="4">
        <v>84.25520833333333</v>
      </c>
      <c r="J5288" s="1">
        <v>6225.95</v>
      </c>
      <c r="K5288" s="1">
        <v>1548.49</v>
      </c>
      <c r="M5288" s="10">
        <f t="array" ref="M5288">_xlfn.XLOOKUP(A5288,subscriptions!B5288:B10004,subscriptions!D5288:D10004)</f>
        <v>120</v>
      </c>
      <c r="N5288" s="10">
        <f t="array" ref="N5288">_xlfn.XLOOKUP(A5288,subscriptions!B5288:B10004,subscriptions!G5288:G10004)</f>
        <v>20</v>
      </c>
      <c r="O5288" s="10">
        <v>96.0</v>
      </c>
      <c r="P5288" s="10" t="str">
        <f t="array" ref="P5288">_xlfn.XLOOKUP(A5288,subscriptions!B5288:B10004,subscriptions!C5288:C10004)</f>
        <v>Residential</v>
      </c>
      <c r="Q5288" s="10" t="s">
        <v>128</v>
      </c>
      <c r="R5288" s="10" t="s">
        <v>148</v>
      </c>
      <c r="S5288" s="10" t="s">
        <v>149</v>
      </c>
    </row>
    <row r="5289">
      <c r="A5289" s="1" t="s">
        <v>6752</v>
      </c>
      <c r="B5289" s="1" t="s">
        <v>1414</v>
      </c>
      <c r="C5289" s="1" t="s">
        <v>3912</v>
      </c>
      <c r="D5289" s="1" t="s">
        <v>27</v>
      </c>
      <c r="E5289" s="1" t="s">
        <v>179</v>
      </c>
      <c r="F5289" s="1" t="s">
        <v>1760</v>
      </c>
      <c r="G5289" s="1" t="s">
        <v>20997</v>
      </c>
      <c r="H5289" s="1" t="s">
        <v>20998</v>
      </c>
      <c r="I5289" s="4">
        <v>84.33618055555556</v>
      </c>
      <c r="J5289" s="1">
        <v>127.22</v>
      </c>
      <c r="K5289" s="1">
        <v>40.6</v>
      </c>
      <c r="L5289" s="1">
        <v>100.0</v>
      </c>
      <c r="M5289" s="10">
        <f t="array" ref="M5289">_xlfn.XLOOKUP(A5289,subscriptions!B5289:B10004,subscriptions!D5289:D10004)</f>
        <v>80</v>
      </c>
      <c r="N5289" s="10">
        <f t="array" ref="N5289">_xlfn.XLOOKUP(A5289,subscriptions!B5289:B10004,subscriptions!G5289:G10004)</f>
        <v>0</v>
      </c>
      <c r="O5289" s="10">
        <v>80.0</v>
      </c>
      <c r="P5289" s="10" t="str">
        <f t="array" ref="P5289">_xlfn.XLOOKUP(A5289,subscriptions!B5289:B10004,subscriptions!C5289:C10004)</f>
        <v>Roam</v>
      </c>
      <c r="Q5289" s="10" t="s">
        <v>173</v>
      </c>
      <c r="R5289" s="10" t="s">
        <v>148</v>
      </c>
      <c r="S5289" s="10" t="s">
        <v>1971</v>
      </c>
    </row>
    <row r="5290">
      <c r="A5290" s="1" t="s">
        <v>6753</v>
      </c>
      <c r="B5290" s="1" t="s">
        <v>899</v>
      </c>
      <c r="C5290" s="1" t="s">
        <v>1142</v>
      </c>
      <c r="D5290" s="1" t="s">
        <v>27</v>
      </c>
      <c r="E5290" s="1" t="s">
        <v>28</v>
      </c>
      <c r="F5290" s="1" t="s">
        <v>801</v>
      </c>
      <c r="G5290" s="1" t="s">
        <v>20999</v>
      </c>
      <c r="H5290" s="1" t="s">
        <v>21000</v>
      </c>
      <c r="I5290" s="4">
        <v>84.16877314814815</v>
      </c>
      <c r="J5290" s="1">
        <v>202.54</v>
      </c>
      <c r="K5290" s="1">
        <v>63.91</v>
      </c>
      <c r="M5290" s="10">
        <f t="array" ref="M5290">_xlfn.XLOOKUP(A5290,subscriptions!B5290:B10004,subscriptions!D5290:D10004)</f>
        <v>50</v>
      </c>
      <c r="N5290" s="10">
        <f t="array" ref="N5290">_xlfn.XLOOKUP(A5290,subscriptions!B5290:B10004,subscriptions!G5290:G10004)</f>
        <v>5</v>
      </c>
      <c r="O5290" s="10">
        <v>47.5</v>
      </c>
      <c r="P5290" s="10" t="str">
        <f t="array" ref="P5290">_xlfn.XLOOKUP(A5290,subscriptions!B5290:B10004,subscriptions!C5290:C10004)</f>
        <v>Mini</v>
      </c>
      <c r="Q5290" s="10" t="s">
        <v>194</v>
      </c>
      <c r="R5290" s="10" t="s">
        <v>148</v>
      </c>
      <c r="S5290" s="10" t="s">
        <v>1504</v>
      </c>
    </row>
    <row r="5291">
      <c r="A5291" s="1" t="s">
        <v>6754</v>
      </c>
      <c r="B5291" s="1" t="s">
        <v>941</v>
      </c>
      <c r="C5291" s="1" t="s">
        <v>110</v>
      </c>
      <c r="D5291" s="1" t="s">
        <v>27</v>
      </c>
      <c r="E5291" s="1" t="s">
        <v>332</v>
      </c>
      <c r="F5291" s="1" t="s">
        <v>333</v>
      </c>
      <c r="G5291" s="1" t="s">
        <v>21001</v>
      </c>
      <c r="H5291" s="1" t="s">
        <v>21002</v>
      </c>
      <c r="I5291" s="4">
        <v>84.3814699074074</v>
      </c>
      <c r="J5291" s="1">
        <v>1961.9</v>
      </c>
      <c r="K5291" s="1">
        <v>260.97</v>
      </c>
      <c r="M5291" s="10">
        <f t="array" ref="M5291">_xlfn.XLOOKUP(A5291,subscriptions!B5291:B10004,subscriptions!D5291:D10004)</f>
        <v>120</v>
      </c>
      <c r="N5291" s="10">
        <f t="array" ref="N5291">_xlfn.XLOOKUP(A5291,subscriptions!B5291:B10004,subscriptions!G5291:G10004)</f>
        <v>10</v>
      </c>
      <c r="O5291" s="10">
        <v>108.0</v>
      </c>
      <c r="P5291" s="10" t="str">
        <f t="array" ref="P5291">_xlfn.XLOOKUP(A5291,subscriptions!B5291:B10004,subscriptions!C5291:C10004)</f>
        <v>Residential</v>
      </c>
      <c r="Q5291" s="10" t="s">
        <v>128</v>
      </c>
      <c r="R5291" s="10" t="s">
        <v>212</v>
      </c>
      <c r="S5291" s="10" t="s">
        <v>1789</v>
      </c>
    </row>
    <row r="5292">
      <c r="A5292" s="1" t="s">
        <v>6757</v>
      </c>
      <c r="B5292" s="1" t="s">
        <v>1844</v>
      </c>
      <c r="C5292" s="1" t="s">
        <v>1833</v>
      </c>
      <c r="D5292" s="1" t="s">
        <v>153</v>
      </c>
      <c r="E5292" s="1" t="s">
        <v>262</v>
      </c>
      <c r="F5292" s="1" t="s">
        <v>2853</v>
      </c>
      <c r="G5292" s="1" t="s">
        <v>21003</v>
      </c>
      <c r="H5292" s="1" t="s">
        <v>21004</v>
      </c>
      <c r="I5292" s="4">
        <v>84.29868055555555</v>
      </c>
      <c r="J5292" s="1">
        <v>546.56</v>
      </c>
      <c r="K5292" s="1">
        <v>103.83</v>
      </c>
      <c r="M5292" s="10">
        <f t="array" ref="M5292">_xlfn.XLOOKUP(A5292,subscriptions!B5292:B10004,subscriptions!D5292:D10004)</f>
        <v>120</v>
      </c>
      <c r="N5292" s="10">
        <f t="array" ref="N5292">_xlfn.XLOOKUP(A5292,subscriptions!B5292:B10004,subscriptions!G5292:G10004)</f>
        <v>20</v>
      </c>
      <c r="O5292" s="10">
        <v>96.0</v>
      </c>
      <c r="P5292" s="10" t="str">
        <f t="array" ref="P5292">_xlfn.XLOOKUP(A5292,subscriptions!B5292:B10004,subscriptions!C5292:C10004)</f>
        <v>Residential</v>
      </c>
      <c r="Q5292" s="10" t="s">
        <v>128</v>
      </c>
      <c r="R5292" s="10" t="s">
        <v>148</v>
      </c>
      <c r="S5292" s="10" t="s">
        <v>276</v>
      </c>
    </row>
    <row r="5293">
      <c r="A5293" s="1" t="s">
        <v>6758</v>
      </c>
      <c r="B5293" s="1" t="s">
        <v>425</v>
      </c>
      <c r="C5293" s="1" t="s">
        <v>605</v>
      </c>
      <c r="D5293" s="1" t="s">
        <v>153</v>
      </c>
      <c r="E5293" s="1" t="s">
        <v>28</v>
      </c>
      <c r="F5293" s="1" t="s">
        <v>3899</v>
      </c>
      <c r="G5293" s="1" t="s">
        <v>21005</v>
      </c>
      <c r="H5293" s="1" t="s">
        <v>21006</v>
      </c>
      <c r="I5293" s="4">
        <v>84.38266203703704</v>
      </c>
      <c r="J5293" s="1">
        <v>355.57</v>
      </c>
      <c r="K5293" s="1">
        <v>40.94</v>
      </c>
      <c r="M5293" s="10">
        <f t="array" ref="M5293">_xlfn.XLOOKUP(A5293,subscriptions!B5293:B10004,subscriptions!D5293:D10004)</f>
        <v>120</v>
      </c>
      <c r="N5293" s="10">
        <f t="array" ref="N5293">_xlfn.XLOOKUP(A5293,subscriptions!B5293:B10004,subscriptions!G5293:G10004)</f>
        <v>0</v>
      </c>
      <c r="O5293" s="10">
        <v>120.0</v>
      </c>
      <c r="P5293" s="10" t="str">
        <f t="array" ref="P5293">_xlfn.XLOOKUP(A5293,subscriptions!B5293:B10004,subscriptions!C5293:C10004)</f>
        <v>Residential</v>
      </c>
      <c r="Q5293" s="10" t="s">
        <v>173</v>
      </c>
      <c r="R5293" s="10" t="s">
        <v>212</v>
      </c>
      <c r="S5293" s="10" t="s">
        <v>671</v>
      </c>
    </row>
    <row r="5294">
      <c r="A5294" s="1" t="s">
        <v>6759</v>
      </c>
      <c r="B5294" s="1" t="s">
        <v>814</v>
      </c>
      <c r="C5294" s="1" t="s">
        <v>296</v>
      </c>
      <c r="D5294" s="1" t="s">
        <v>153</v>
      </c>
      <c r="E5294" s="1" t="s">
        <v>280</v>
      </c>
      <c r="F5294" s="1" t="s">
        <v>1665</v>
      </c>
      <c r="G5294" s="1" t="s">
        <v>21007</v>
      </c>
      <c r="H5294" s="1" t="s">
        <v>21008</v>
      </c>
      <c r="I5294" s="4">
        <v>84.25380787037037</v>
      </c>
      <c r="J5294" s="1">
        <v>110.24</v>
      </c>
      <c r="K5294" s="1">
        <v>36.02</v>
      </c>
      <c r="M5294" s="10">
        <f t="array" ref="M5294">_xlfn.XLOOKUP(A5294,subscriptions!B5294:B10004,subscriptions!D5294:D10004)</f>
        <v>120</v>
      </c>
      <c r="N5294" s="10">
        <f t="array" ref="N5294">_xlfn.XLOOKUP(A5294,subscriptions!B5294:B10004,subscriptions!G5294:G10004)</f>
        <v>5</v>
      </c>
      <c r="O5294" s="10">
        <v>114.0</v>
      </c>
      <c r="P5294" s="10" t="str">
        <f t="array" ref="P5294">_xlfn.XLOOKUP(A5294,subscriptions!B5294:B10004,subscriptions!C5294:C10004)</f>
        <v>Residential</v>
      </c>
      <c r="Q5294" s="10" t="s">
        <v>194</v>
      </c>
      <c r="R5294" s="10" t="s">
        <v>212</v>
      </c>
      <c r="S5294" s="10" t="s">
        <v>1832</v>
      </c>
    </row>
    <row r="5295">
      <c r="A5295" s="1" t="s">
        <v>6760</v>
      </c>
      <c r="B5295" s="1" t="s">
        <v>1303</v>
      </c>
      <c r="C5295" s="1" t="s">
        <v>605</v>
      </c>
      <c r="D5295" s="1" t="s">
        <v>153</v>
      </c>
      <c r="E5295" s="1" t="s">
        <v>280</v>
      </c>
      <c r="F5295" s="1" t="s">
        <v>281</v>
      </c>
      <c r="G5295" s="1" t="s">
        <v>21009</v>
      </c>
      <c r="H5295" s="1" t="s">
        <v>21010</v>
      </c>
      <c r="I5295" s="4">
        <v>84.38002314814815</v>
      </c>
      <c r="J5295" s="1">
        <v>83.13</v>
      </c>
      <c r="K5295" s="1">
        <v>29.92</v>
      </c>
      <c r="M5295" s="10">
        <f t="array" ref="M5295">_xlfn.XLOOKUP(A5295,subscriptions!B5295:B10004,subscriptions!D5295:D10004)</f>
        <v>120</v>
      </c>
      <c r="N5295" s="10">
        <f t="array" ref="N5295">_xlfn.XLOOKUP(A5295,subscriptions!B5295:B10004,subscriptions!G5295:G10004)</f>
        <v>10</v>
      </c>
      <c r="O5295" s="10">
        <v>108.0</v>
      </c>
      <c r="P5295" s="10" t="str">
        <f t="array" ref="P5295">_xlfn.XLOOKUP(A5295,subscriptions!B5295:B10004,subscriptions!C5295:C10004)</f>
        <v>Residential</v>
      </c>
      <c r="Q5295" s="10" t="s">
        <v>128</v>
      </c>
      <c r="R5295" s="10" t="s">
        <v>212</v>
      </c>
      <c r="S5295" s="10" t="s">
        <v>698</v>
      </c>
    </row>
    <row r="5296">
      <c r="A5296" s="1" t="s">
        <v>6761</v>
      </c>
      <c r="B5296" s="1" t="s">
        <v>1939</v>
      </c>
      <c r="C5296" s="1" t="s">
        <v>1678</v>
      </c>
      <c r="D5296" s="1" t="s">
        <v>153</v>
      </c>
      <c r="E5296" s="1" t="s">
        <v>332</v>
      </c>
      <c r="F5296" s="1" t="s">
        <v>2415</v>
      </c>
      <c r="G5296" s="1" t="s">
        <v>21011</v>
      </c>
      <c r="H5296" s="1" t="s">
        <v>21012</v>
      </c>
      <c r="I5296" s="4">
        <v>84.25371527777777</v>
      </c>
      <c r="J5296" s="1">
        <v>2284.06</v>
      </c>
      <c r="K5296" s="1">
        <v>452.35</v>
      </c>
      <c r="M5296" s="10">
        <f t="array" ref="M5296">_xlfn.XLOOKUP(A5296,subscriptions!B5296:B10004,subscriptions!D5296:D10004)</f>
        <v>50</v>
      </c>
      <c r="N5296" s="10">
        <f t="array" ref="N5296">_xlfn.XLOOKUP(A5296,subscriptions!B5296:B10004,subscriptions!G5296:G10004)</f>
        <v>20</v>
      </c>
      <c r="O5296" s="10">
        <v>40.0</v>
      </c>
      <c r="P5296" s="10" t="str">
        <f t="array" ref="P5296">_xlfn.XLOOKUP(A5296,subscriptions!B5296:B10004,subscriptions!C5296:C10004)</f>
        <v>Mini</v>
      </c>
      <c r="Q5296" s="10" t="s">
        <v>128</v>
      </c>
      <c r="R5296" s="10" t="s">
        <v>148</v>
      </c>
      <c r="S5296" s="10" t="s">
        <v>1832</v>
      </c>
    </row>
    <row r="5297">
      <c r="A5297" s="1" t="s">
        <v>6762</v>
      </c>
      <c r="B5297" s="1" t="s">
        <v>1995</v>
      </c>
      <c r="C5297" s="1" t="s">
        <v>1415</v>
      </c>
      <c r="D5297" s="1" t="s">
        <v>153</v>
      </c>
      <c r="E5297" s="1" t="s">
        <v>179</v>
      </c>
      <c r="F5297" s="1" t="s">
        <v>773</v>
      </c>
      <c r="G5297" s="1" t="s">
        <v>21013</v>
      </c>
      <c r="H5297" s="1" t="s">
        <v>21014</v>
      </c>
      <c r="I5297" s="4">
        <v>84.2966087962963</v>
      </c>
      <c r="J5297" s="1">
        <v>266.56</v>
      </c>
      <c r="K5297" s="1">
        <v>62.68</v>
      </c>
      <c r="L5297" s="1">
        <v>100.0</v>
      </c>
      <c r="M5297" s="10">
        <f t="array" ref="M5297">_xlfn.XLOOKUP(A5297,subscriptions!B5297:B10004,subscriptions!D5297:D10004)</f>
        <v>120</v>
      </c>
      <c r="N5297" s="10">
        <f t="array" ref="N5297">_xlfn.XLOOKUP(A5297,subscriptions!B5297:B10004,subscriptions!G5297:G10004)</f>
        <v>0</v>
      </c>
      <c r="O5297" s="10">
        <v>120.0</v>
      </c>
      <c r="P5297" s="10" t="str">
        <f t="array" ref="P5297">_xlfn.XLOOKUP(A5297,subscriptions!B5297:B10004,subscriptions!C5297:C10004)</f>
        <v>Residential</v>
      </c>
      <c r="Q5297" s="10" t="s">
        <v>173</v>
      </c>
      <c r="R5297" s="10" t="s">
        <v>212</v>
      </c>
      <c r="S5297" s="10" t="s">
        <v>373</v>
      </c>
    </row>
    <row r="5298">
      <c r="A5298" s="1" t="s">
        <v>6763</v>
      </c>
      <c r="B5298" s="1" t="s">
        <v>941</v>
      </c>
      <c r="C5298" s="1" t="s">
        <v>473</v>
      </c>
      <c r="D5298" s="1" t="s">
        <v>27</v>
      </c>
      <c r="E5298" s="1" t="s">
        <v>280</v>
      </c>
      <c r="F5298" s="1" t="s">
        <v>2239</v>
      </c>
      <c r="G5298" s="1" t="s">
        <v>21015</v>
      </c>
      <c r="H5298" s="1" t="s">
        <v>21016</v>
      </c>
      <c r="I5298" s="4">
        <v>84.29671296296296</v>
      </c>
      <c r="J5298" s="1">
        <v>995.88</v>
      </c>
      <c r="K5298" s="1">
        <v>115.61</v>
      </c>
      <c r="M5298" s="10">
        <f t="array" ref="M5298">_xlfn.XLOOKUP(A5298,subscriptions!B5298:B10004,subscriptions!D5298:D10004)</f>
        <v>50</v>
      </c>
      <c r="N5298" s="10">
        <f t="array" ref="N5298">_xlfn.XLOOKUP(A5298,subscriptions!B5298:B10004,subscriptions!G5298:G10004)</f>
        <v>5</v>
      </c>
      <c r="O5298" s="10">
        <v>47.5</v>
      </c>
      <c r="P5298" s="10" t="str">
        <f t="array" ref="P5298">_xlfn.XLOOKUP(A5298,subscriptions!B5298:B10004,subscriptions!C5298:C10004)</f>
        <v>Mini</v>
      </c>
      <c r="Q5298" s="10" t="s">
        <v>194</v>
      </c>
      <c r="R5298" s="10" t="s">
        <v>148</v>
      </c>
      <c r="S5298" s="10" t="s">
        <v>373</v>
      </c>
    </row>
    <row r="5299">
      <c r="A5299" s="1" t="s">
        <v>6764</v>
      </c>
      <c r="B5299" s="1" t="s">
        <v>4509</v>
      </c>
      <c r="C5299" s="1" t="s">
        <v>605</v>
      </c>
      <c r="D5299" s="1" t="s">
        <v>153</v>
      </c>
      <c r="E5299" s="1" t="s">
        <v>332</v>
      </c>
      <c r="F5299" s="1" t="s">
        <v>788</v>
      </c>
      <c r="G5299" s="1" t="s">
        <v>21017</v>
      </c>
      <c r="H5299" s="1" t="s">
        <v>21018</v>
      </c>
      <c r="I5299" s="4">
        <v>84.42109953703704</v>
      </c>
      <c r="J5299" s="1">
        <v>1446.71</v>
      </c>
      <c r="K5299" s="1">
        <v>231.23</v>
      </c>
      <c r="M5299" s="10">
        <f t="array" ref="M5299">_xlfn.XLOOKUP(A5299,subscriptions!B5299:B10004,subscriptions!D5299:D10004)</f>
        <v>80</v>
      </c>
      <c r="N5299" s="10">
        <f t="array" ref="N5299">_xlfn.XLOOKUP(A5299,subscriptions!B5299:B10004,subscriptions!G5299:G10004)</f>
        <v>10</v>
      </c>
      <c r="O5299" s="10">
        <v>72.0</v>
      </c>
      <c r="P5299" s="10" t="str">
        <f t="array" ref="P5299">_xlfn.XLOOKUP(A5299,subscriptions!B5299:B10004,subscriptions!C5299:C10004)</f>
        <v>Roam</v>
      </c>
      <c r="Q5299" s="10" t="s">
        <v>128</v>
      </c>
      <c r="R5299" s="10" t="s">
        <v>148</v>
      </c>
      <c r="S5299" s="10" t="s">
        <v>2152</v>
      </c>
    </row>
    <row r="5300">
      <c r="A5300" s="1" t="s">
        <v>6765</v>
      </c>
      <c r="B5300" s="1" t="s">
        <v>6037</v>
      </c>
      <c r="C5300" s="1" t="s">
        <v>1507</v>
      </c>
      <c r="D5300" s="1" t="s">
        <v>27</v>
      </c>
      <c r="E5300" s="1" t="s">
        <v>280</v>
      </c>
      <c r="F5300" s="1" t="s">
        <v>2239</v>
      </c>
      <c r="G5300" s="1" t="s">
        <v>21019</v>
      </c>
      <c r="H5300" s="1" t="s">
        <v>21020</v>
      </c>
      <c r="I5300" s="4">
        <v>84.37864583333334</v>
      </c>
      <c r="J5300" s="1">
        <v>888.85</v>
      </c>
      <c r="K5300" s="1">
        <v>104.66</v>
      </c>
      <c r="M5300" s="10">
        <f t="array" ref="M5300">_xlfn.XLOOKUP(A5300,subscriptions!B5300:B10004,subscriptions!D5300:D10004)</f>
        <v>120</v>
      </c>
      <c r="N5300" s="10">
        <f t="array" ref="N5300">_xlfn.XLOOKUP(A5300,subscriptions!B5300:B10004,subscriptions!G5300:G10004)</f>
        <v>20</v>
      </c>
      <c r="O5300" s="10">
        <v>96.0</v>
      </c>
      <c r="P5300" s="10" t="str">
        <f t="array" ref="P5300">_xlfn.XLOOKUP(A5300,subscriptions!B5300:B10004,subscriptions!C5300:C10004)</f>
        <v>Residential</v>
      </c>
      <c r="Q5300" s="10" t="s">
        <v>128</v>
      </c>
      <c r="R5300" s="10" t="s">
        <v>148</v>
      </c>
      <c r="S5300" s="10" t="s">
        <v>1622</v>
      </c>
    </row>
    <row r="5301">
      <c r="A5301" s="1" t="s">
        <v>6768</v>
      </c>
      <c r="B5301" s="1" t="s">
        <v>1157</v>
      </c>
      <c r="C5301" s="1" t="s">
        <v>1507</v>
      </c>
      <c r="D5301" s="1" t="s">
        <v>27</v>
      </c>
      <c r="E5301" s="1" t="s">
        <v>219</v>
      </c>
      <c r="F5301" s="1" t="s">
        <v>590</v>
      </c>
      <c r="G5301" s="1" t="s">
        <v>21021</v>
      </c>
      <c r="H5301" s="1" t="s">
        <v>21022</v>
      </c>
      <c r="I5301" s="4">
        <v>84.37855324074074</v>
      </c>
      <c r="J5301" s="1">
        <v>91.22</v>
      </c>
      <c r="K5301" s="1">
        <v>27.11</v>
      </c>
      <c r="M5301" s="10">
        <f t="array" ref="M5301">_xlfn.XLOOKUP(A5301,subscriptions!B5301:B10004,subscriptions!D5301:D10004)</f>
        <v>120</v>
      </c>
      <c r="N5301" s="10">
        <f t="array" ref="N5301">_xlfn.XLOOKUP(A5301,subscriptions!B5301:B10004,subscriptions!G5301:G10004)</f>
        <v>0</v>
      </c>
      <c r="O5301" s="10">
        <v>120.0</v>
      </c>
      <c r="P5301" s="10" t="str">
        <f t="array" ref="P5301">_xlfn.XLOOKUP(A5301,subscriptions!B5301:B10004,subscriptions!C5301:C10004)</f>
        <v>Residential</v>
      </c>
      <c r="Q5301" s="10" t="s">
        <v>173</v>
      </c>
      <c r="R5301" s="10" t="s">
        <v>212</v>
      </c>
      <c r="S5301" s="10" t="s">
        <v>1622</v>
      </c>
    </row>
    <row r="5302">
      <c r="A5302" s="1" t="s">
        <v>6769</v>
      </c>
      <c r="B5302" s="1" t="s">
        <v>425</v>
      </c>
      <c r="C5302" s="1" t="s">
        <v>1833</v>
      </c>
      <c r="D5302" s="1" t="s">
        <v>153</v>
      </c>
      <c r="E5302" s="1" t="s">
        <v>219</v>
      </c>
      <c r="F5302" s="1" t="s">
        <v>1010</v>
      </c>
      <c r="G5302" s="1" t="s">
        <v>21023</v>
      </c>
      <c r="H5302" s="1" t="s">
        <v>21024</v>
      </c>
      <c r="I5302" s="4">
        <v>84.42104166666667</v>
      </c>
      <c r="J5302" s="1">
        <v>2345.26</v>
      </c>
      <c r="K5302" s="1">
        <v>345.49</v>
      </c>
      <c r="M5302" s="10">
        <f t="array" ref="M5302">_xlfn.XLOOKUP(A5302,subscriptions!B5302:B10004,subscriptions!D5302:D10004)</f>
        <v>120</v>
      </c>
      <c r="N5302" s="10">
        <f t="array" ref="N5302">_xlfn.XLOOKUP(A5302,subscriptions!B5302:B10004,subscriptions!G5302:G10004)</f>
        <v>5</v>
      </c>
      <c r="O5302" s="10">
        <v>114.0</v>
      </c>
      <c r="P5302" s="10" t="str">
        <f t="array" ref="P5302">_xlfn.XLOOKUP(A5302,subscriptions!B5302:B10004,subscriptions!C5302:C10004)</f>
        <v>Residential</v>
      </c>
      <c r="Q5302" s="10" t="s">
        <v>194</v>
      </c>
      <c r="R5302" s="10" t="s">
        <v>212</v>
      </c>
      <c r="S5302" s="10" t="s">
        <v>2152</v>
      </c>
    </row>
    <row r="5303">
      <c r="A5303" s="1" t="s">
        <v>6770</v>
      </c>
      <c r="B5303" s="1" t="s">
        <v>1173</v>
      </c>
      <c r="C5303" s="1" t="s">
        <v>1876</v>
      </c>
      <c r="D5303" s="1" t="s">
        <v>27</v>
      </c>
      <c r="E5303" s="1" t="s">
        <v>631</v>
      </c>
      <c r="F5303" s="1" t="s">
        <v>2549</v>
      </c>
      <c r="G5303" s="1" t="s">
        <v>21025</v>
      </c>
      <c r="H5303" s="1" t="s">
        <v>21026</v>
      </c>
      <c r="I5303" s="4">
        <v>84.25585648148149</v>
      </c>
      <c r="J5303" s="1">
        <v>65.85</v>
      </c>
      <c r="K5303" s="1">
        <v>18.08</v>
      </c>
      <c r="M5303" s="10">
        <f t="array" ref="M5303">_xlfn.XLOOKUP(A5303,subscriptions!B5303:B10004,subscriptions!D5303:D10004)</f>
        <v>80</v>
      </c>
      <c r="N5303" s="10">
        <f t="array" ref="N5303">_xlfn.XLOOKUP(A5303,subscriptions!B5303:B10004,subscriptions!G5303:G10004)</f>
        <v>10</v>
      </c>
      <c r="O5303" s="10">
        <v>72.0</v>
      </c>
      <c r="P5303" s="10" t="str">
        <f t="array" ref="P5303">_xlfn.XLOOKUP(A5303,subscriptions!B5303:B10004,subscriptions!C5303:C10004)</f>
        <v>Roam</v>
      </c>
      <c r="Q5303" s="10" t="s">
        <v>128</v>
      </c>
      <c r="R5303" s="10" t="s">
        <v>148</v>
      </c>
      <c r="S5303" s="10" t="s">
        <v>1156</v>
      </c>
    </row>
    <row r="5304">
      <c r="A5304" s="1" t="s">
        <v>6771</v>
      </c>
      <c r="B5304" s="1" t="s">
        <v>748</v>
      </c>
      <c r="C5304" s="1" t="s">
        <v>492</v>
      </c>
      <c r="D5304" s="1" t="s">
        <v>27</v>
      </c>
      <c r="E5304" s="1" t="s">
        <v>332</v>
      </c>
      <c r="F5304" s="1" t="s">
        <v>333</v>
      </c>
      <c r="G5304" s="1" t="s">
        <v>21027</v>
      </c>
      <c r="H5304" s="1" t="s">
        <v>21028</v>
      </c>
      <c r="I5304" s="4">
        <v>84.25716435185186</v>
      </c>
      <c r="J5304" s="1">
        <v>2202.53</v>
      </c>
      <c r="K5304" s="1">
        <v>475.37</v>
      </c>
      <c r="M5304" s="10">
        <f t="array" ref="M5304">_xlfn.XLOOKUP(A5304,subscriptions!B5304:B10004,subscriptions!D5304:D10004)</f>
        <v>80</v>
      </c>
      <c r="N5304" s="10">
        <f t="array" ref="N5304">_xlfn.XLOOKUP(A5304,subscriptions!B5304:B10004,subscriptions!G5304:G10004)</f>
        <v>20</v>
      </c>
      <c r="O5304" s="10">
        <v>64.0</v>
      </c>
      <c r="P5304" s="10" t="str">
        <f t="array" ref="P5304">_xlfn.XLOOKUP(A5304,subscriptions!B5304:B10004,subscriptions!C5304:C10004)</f>
        <v>Roam</v>
      </c>
      <c r="Q5304" s="10" t="s">
        <v>128</v>
      </c>
      <c r="R5304" s="10" t="s">
        <v>148</v>
      </c>
      <c r="S5304" s="10" t="s">
        <v>175</v>
      </c>
    </row>
    <row r="5305">
      <c r="A5305" s="1" t="s">
        <v>6772</v>
      </c>
      <c r="B5305" s="1" t="s">
        <v>589</v>
      </c>
      <c r="C5305" s="1" t="s">
        <v>391</v>
      </c>
      <c r="D5305" s="1" t="s">
        <v>153</v>
      </c>
      <c r="E5305" s="1" t="s">
        <v>280</v>
      </c>
      <c r="F5305" s="1" t="s">
        <v>281</v>
      </c>
      <c r="G5305" s="1" t="s">
        <v>21029</v>
      </c>
      <c r="H5305" s="1" t="s">
        <v>21030</v>
      </c>
      <c r="I5305" s="4">
        <v>84.33545138888888</v>
      </c>
      <c r="J5305" s="1">
        <v>3406.66</v>
      </c>
      <c r="K5305" s="1">
        <v>799.8</v>
      </c>
      <c r="M5305" s="10">
        <f t="array" ref="M5305">_xlfn.XLOOKUP(A5305,subscriptions!B5305:B10004,subscriptions!D5305:D10004)</f>
        <v>80</v>
      </c>
      <c r="N5305" s="10">
        <f t="array" ref="N5305">_xlfn.XLOOKUP(A5305,subscriptions!B5305:B10004,subscriptions!G5305:G10004)</f>
        <v>0</v>
      </c>
      <c r="O5305" s="10">
        <v>80.0</v>
      </c>
      <c r="P5305" s="10" t="str">
        <f t="array" ref="P5305">_xlfn.XLOOKUP(A5305,subscriptions!B5305:B10004,subscriptions!C5305:C10004)</f>
        <v>Roam</v>
      </c>
      <c r="Q5305" s="10" t="s">
        <v>173</v>
      </c>
      <c r="R5305" s="10" t="s">
        <v>148</v>
      </c>
      <c r="S5305" s="10" t="s">
        <v>571</v>
      </c>
    </row>
    <row r="5306">
      <c r="A5306" s="1" t="s">
        <v>6773</v>
      </c>
      <c r="B5306" s="1" t="s">
        <v>1009</v>
      </c>
      <c r="C5306" s="1" t="s">
        <v>734</v>
      </c>
      <c r="D5306" s="1" t="s">
        <v>153</v>
      </c>
      <c r="E5306" s="1" t="s">
        <v>332</v>
      </c>
      <c r="F5306" s="1" t="s">
        <v>736</v>
      </c>
      <c r="G5306" s="1" t="s">
        <v>21031</v>
      </c>
      <c r="H5306" s="1" t="s">
        <v>21032</v>
      </c>
      <c r="I5306" s="4">
        <v>84.25099537037038</v>
      </c>
      <c r="J5306" s="1">
        <v>900.67</v>
      </c>
      <c r="K5306" s="1">
        <v>209.55</v>
      </c>
      <c r="M5306" s="10">
        <f t="array" ref="M5306">_xlfn.XLOOKUP(A5306,subscriptions!B5306:B10004,subscriptions!D5306:D10004)</f>
        <v>120</v>
      </c>
      <c r="N5306" s="10">
        <f t="array" ref="N5306">_xlfn.XLOOKUP(A5306,subscriptions!B5306:B10004,subscriptions!G5306:G10004)</f>
        <v>5</v>
      </c>
      <c r="O5306" s="10">
        <v>114.0</v>
      </c>
      <c r="P5306" s="10" t="str">
        <f t="array" ref="P5306">_xlfn.XLOOKUP(A5306,subscriptions!B5306:B10004,subscriptions!C5306:C10004)</f>
        <v>Residential</v>
      </c>
      <c r="Q5306" s="10" t="s">
        <v>194</v>
      </c>
      <c r="R5306" s="10" t="s">
        <v>212</v>
      </c>
      <c r="S5306" s="10" t="s">
        <v>1691</v>
      </c>
    </row>
    <row r="5307">
      <c r="A5307" s="1" t="s">
        <v>6774</v>
      </c>
      <c r="B5307" s="1" t="s">
        <v>216</v>
      </c>
      <c r="C5307" s="1" t="s">
        <v>456</v>
      </c>
      <c r="D5307" s="1" t="s">
        <v>153</v>
      </c>
      <c r="E5307" s="1" t="s">
        <v>262</v>
      </c>
      <c r="F5307" s="1" t="s">
        <v>885</v>
      </c>
      <c r="G5307" s="1" t="s">
        <v>21033</v>
      </c>
      <c r="H5307" s="1" t="s">
        <v>21034</v>
      </c>
      <c r="I5307" s="4">
        <v>84.29479166666667</v>
      </c>
      <c r="J5307" s="1">
        <v>1200.33</v>
      </c>
      <c r="K5307" s="1">
        <v>257.97</v>
      </c>
      <c r="M5307" s="10">
        <f t="array" ref="M5307">_xlfn.XLOOKUP(A5307,subscriptions!B5307:B10004,subscriptions!D5307:D10004)</f>
        <v>250</v>
      </c>
      <c r="N5307" s="10">
        <f t="array" ref="N5307">_xlfn.XLOOKUP(A5307,subscriptions!B5307:B10004,subscriptions!G5307:G10004)</f>
        <v>10</v>
      </c>
      <c r="O5307" s="10">
        <v>225.0</v>
      </c>
      <c r="P5307" s="10" t="str">
        <f t="array" ref="P5307">_xlfn.XLOOKUP(A5307,subscriptions!B5307:B10004,subscriptions!C5307:C10004)</f>
        <v>Business</v>
      </c>
      <c r="Q5307" s="10" t="s">
        <v>128</v>
      </c>
      <c r="R5307" s="10" t="s">
        <v>129</v>
      </c>
      <c r="S5307" s="10" t="s">
        <v>2075</v>
      </c>
    </row>
    <row r="5308">
      <c r="A5308" s="1" t="s">
        <v>6777</v>
      </c>
      <c r="B5308" s="1" t="s">
        <v>573</v>
      </c>
      <c r="C5308" s="1" t="s">
        <v>1347</v>
      </c>
      <c r="D5308" s="1" t="s">
        <v>27</v>
      </c>
      <c r="E5308" s="1" t="s">
        <v>219</v>
      </c>
      <c r="F5308" s="1" t="s">
        <v>660</v>
      </c>
      <c r="G5308" s="1" t="s">
        <v>21035</v>
      </c>
      <c r="H5308" s="1" t="s">
        <v>21036</v>
      </c>
      <c r="I5308" s="4">
        <v>84.21326388888889</v>
      </c>
      <c r="J5308" s="1">
        <v>1022.21</v>
      </c>
      <c r="K5308" s="1">
        <v>197.95</v>
      </c>
      <c r="M5308" s="10">
        <f t="array" ref="M5308">_xlfn.XLOOKUP(A5308,subscriptions!B5308:B10004,subscriptions!D5308:D10004)</f>
        <v>250</v>
      </c>
      <c r="N5308" s="10">
        <f t="array" ref="N5308">_xlfn.XLOOKUP(A5308,subscriptions!B5308:B10004,subscriptions!G5308:G10004)</f>
        <v>20</v>
      </c>
      <c r="O5308" s="10">
        <v>200.0</v>
      </c>
      <c r="P5308" s="10" t="str">
        <f t="array" ref="P5308">_xlfn.XLOOKUP(A5308,subscriptions!B5308:B10004,subscriptions!C5308:C10004)</f>
        <v>Business</v>
      </c>
      <c r="Q5308" s="10" t="s">
        <v>128</v>
      </c>
      <c r="R5308" s="10" t="s">
        <v>129</v>
      </c>
      <c r="S5308" s="10" t="s">
        <v>1915</v>
      </c>
    </row>
    <row r="5309">
      <c r="A5309" s="1" t="s">
        <v>6778</v>
      </c>
      <c r="B5309" s="1" t="s">
        <v>657</v>
      </c>
      <c r="C5309" s="1" t="s">
        <v>1388</v>
      </c>
      <c r="D5309" s="1" t="s">
        <v>153</v>
      </c>
      <c r="E5309" s="1" t="s">
        <v>262</v>
      </c>
      <c r="F5309" s="1" t="s">
        <v>392</v>
      </c>
      <c r="G5309" s="1" t="s">
        <v>21037</v>
      </c>
      <c r="H5309" s="1" t="s">
        <v>21038</v>
      </c>
      <c r="I5309" s="4">
        <v>84.2112037037037</v>
      </c>
      <c r="J5309" s="1">
        <v>789.5</v>
      </c>
      <c r="K5309" s="1">
        <v>187.23</v>
      </c>
      <c r="M5309" s="10">
        <f t="array" ref="M5309">_xlfn.XLOOKUP(A5309,subscriptions!B5309:B10004,subscriptions!D5309:D10004)</f>
        <v>120</v>
      </c>
      <c r="N5309" s="10">
        <f t="array" ref="N5309">_xlfn.XLOOKUP(A5309,subscriptions!B5309:B10004,subscriptions!G5309:G10004)</f>
        <v>0</v>
      </c>
      <c r="O5309" s="10">
        <v>120.0</v>
      </c>
      <c r="P5309" s="10" t="str">
        <f t="array" ref="P5309">_xlfn.XLOOKUP(A5309,subscriptions!B5309:B10004,subscriptions!C5309:C10004)</f>
        <v>Residential</v>
      </c>
      <c r="Q5309" s="10" t="s">
        <v>173</v>
      </c>
      <c r="R5309" s="10" t="s">
        <v>212</v>
      </c>
      <c r="S5309" s="10" t="s">
        <v>438</v>
      </c>
    </row>
    <row r="5310">
      <c r="A5310" s="1" t="s">
        <v>6779</v>
      </c>
      <c r="B5310" s="1" t="s">
        <v>177</v>
      </c>
      <c r="C5310" s="1" t="s">
        <v>2007</v>
      </c>
      <c r="D5310" s="1" t="s">
        <v>153</v>
      </c>
      <c r="E5310" s="1" t="s">
        <v>280</v>
      </c>
      <c r="F5310" s="1" t="s">
        <v>411</v>
      </c>
      <c r="G5310" s="1" t="s">
        <v>21039</v>
      </c>
      <c r="H5310" s="1" t="s">
        <v>21040</v>
      </c>
      <c r="I5310" s="4">
        <v>84.20936342592593</v>
      </c>
      <c r="J5310" s="1">
        <v>3326.2</v>
      </c>
      <c r="K5310" s="1">
        <v>558.66</v>
      </c>
      <c r="M5310" s="10">
        <f t="array" ref="M5310">_xlfn.XLOOKUP(A5310,subscriptions!B5310:B10004,subscriptions!D5310:D10004)</f>
        <v>120</v>
      </c>
      <c r="N5310" s="10">
        <f t="array" ref="N5310">_xlfn.XLOOKUP(A5310,subscriptions!B5310:B10004,subscriptions!G5310:G10004)</f>
        <v>5</v>
      </c>
      <c r="O5310" s="10">
        <v>114.0</v>
      </c>
      <c r="P5310" s="10" t="str">
        <f t="array" ref="P5310">_xlfn.XLOOKUP(A5310,subscriptions!B5310:B10004,subscriptions!C5310:C10004)</f>
        <v>Residential</v>
      </c>
      <c r="Q5310" s="10" t="s">
        <v>194</v>
      </c>
      <c r="R5310" s="10" t="s">
        <v>212</v>
      </c>
      <c r="S5310" s="10" t="s">
        <v>1374</v>
      </c>
    </row>
    <row r="5311">
      <c r="A5311" s="1" t="s">
        <v>6780</v>
      </c>
      <c r="B5311" s="1" t="s">
        <v>1009</v>
      </c>
      <c r="C5311" s="1" t="s">
        <v>1200</v>
      </c>
      <c r="D5311" s="1" t="s">
        <v>153</v>
      </c>
      <c r="E5311" s="1" t="s">
        <v>332</v>
      </c>
      <c r="F5311" s="1" t="s">
        <v>2415</v>
      </c>
      <c r="G5311" s="1" t="s">
        <v>21041</v>
      </c>
      <c r="H5311" s="1" t="s">
        <v>21042</v>
      </c>
      <c r="I5311" s="4">
        <v>84.25145833333333</v>
      </c>
      <c r="J5311" s="1">
        <v>3415.53</v>
      </c>
      <c r="K5311" s="1">
        <v>805.01</v>
      </c>
      <c r="M5311" s="10">
        <f t="array" ref="M5311">_xlfn.XLOOKUP(A5311,subscriptions!B5311:B10004,subscriptions!D5311:D10004)</f>
        <v>120</v>
      </c>
      <c r="N5311" s="10">
        <f t="array" ref="N5311">_xlfn.XLOOKUP(A5311,subscriptions!B5311:B10004,subscriptions!G5311:G10004)</f>
        <v>10</v>
      </c>
      <c r="O5311" s="10">
        <v>108.0</v>
      </c>
      <c r="P5311" s="10" t="str">
        <f t="array" ref="P5311">_xlfn.XLOOKUP(A5311,subscriptions!B5311:B10004,subscriptions!C5311:C10004)</f>
        <v>Residential</v>
      </c>
      <c r="Q5311" s="10" t="s">
        <v>128</v>
      </c>
      <c r="R5311" s="10" t="s">
        <v>212</v>
      </c>
      <c r="S5311" s="10" t="s">
        <v>4065</v>
      </c>
    </row>
    <row r="5312">
      <c r="A5312" s="1" t="s">
        <v>6781</v>
      </c>
      <c r="B5312" s="1" t="s">
        <v>4509</v>
      </c>
      <c r="C5312" s="1" t="s">
        <v>492</v>
      </c>
      <c r="D5312" s="1" t="s">
        <v>153</v>
      </c>
      <c r="E5312" s="1" t="s">
        <v>262</v>
      </c>
      <c r="F5312" s="1" t="s">
        <v>4344</v>
      </c>
      <c r="G5312" s="1" t="s">
        <v>21043</v>
      </c>
      <c r="H5312" s="1" t="s">
        <v>21044</v>
      </c>
      <c r="I5312" s="4">
        <v>84.25783564814814</v>
      </c>
      <c r="J5312" s="1">
        <v>663.79</v>
      </c>
      <c r="K5312" s="1">
        <v>151.21</v>
      </c>
      <c r="M5312" s="10">
        <f t="array" ref="M5312">_xlfn.XLOOKUP(A5312,subscriptions!B5312:B10004,subscriptions!D5312:D10004)</f>
        <v>120</v>
      </c>
      <c r="N5312" s="10">
        <f t="array" ref="N5312">_xlfn.XLOOKUP(A5312,subscriptions!B5312:B10004,subscriptions!G5312:G10004)</f>
        <v>20</v>
      </c>
      <c r="O5312" s="10">
        <v>96.0</v>
      </c>
      <c r="P5312" s="10" t="str">
        <f t="array" ref="P5312">_xlfn.XLOOKUP(A5312,subscriptions!B5312:B10004,subscriptions!C5312:C10004)</f>
        <v>Residential</v>
      </c>
      <c r="Q5312" s="10" t="s">
        <v>128</v>
      </c>
      <c r="R5312" s="10" t="s">
        <v>148</v>
      </c>
      <c r="S5312" s="10" t="s">
        <v>603</v>
      </c>
    </row>
    <row r="5313">
      <c r="A5313" s="1" t="s">
        <v>6782</v>
      </c>
      <c r="B5313" s="1" t="s">
        <v>842</v>
      </c>
      <c r="C5313" s="1" t="s">
        <v>2483</v>
      </c>
      <c r="D5313" s="1" t="s">
        <v>27</v>
      </c>
      <c r="E5313" s="1" t="s">
        <v>631</v>
      </c>
      <c r="F5313" s="1" t="s">
        <v>922</v>
      </c>
      <c r="G5313" s="1" t="s">
        <v>21045</v>
      </c>
      <c r="H5313" s="1" t="s">
        <v>21046</v>
      </c>
      <c r="I5313" s="4">
        <v>84.25091435185185</v>
      </c>
      <c r="J5313" s="1">
        <v>1482.04</v>
      </c>
      <c r="K5313" s="1">
        <v>250.36</v>
      </c>
      <c r="M5313" s="10">
        <f t="array" ref="M5313">_xlfn.XLOOKUP(A5313,subscriptions!B5313:B10004,subscriptions!D5313:D10004)</f>
        <v>120</v>
      </c>
      <c r="N5313" s="10">
        <f t="array" ref="N5313">_xlfn.XLOOKUP(A5313,subscriptions!B5313:B10004,subscriptions!G5313:G10004)</f>
        <v>0</v>
      </c>
      <c r="O5313" s="10">
        <v>120.0</v>
      </c>
      <c r="P5313" s="10" t="str">
        <f t="array" ref="P5313">_xlfn.XLOOKUP(A5313,subscriptions!B5313:B10004,subscriptions!C5313:C10004)</f>
        <v>Residential</v>
      </c>
      <c r="Q5313" s="10" t="s">
        <v>173</v>
      </c>
      <c r="R5313" s="10" t="s">
        <v>212</v>
      </c>
      <c r="S5313" s="10" t="s">
        <v>1691</v>
      </c>
    </row>
    <row r="5314">
      <c r="A5314" s="1" t="s">
        <v>6783</v>
      </c>
      <c r="B5314" s="1" t="s">
        <v>2279</v>
      </c>
      <c r="C5314" s="1" t="s">
        <v>237</v>
      </c>
      <c r="D5314" s="1" t="s">
        <v>153</v>
      </c>
      <c r="E5314" s="1" t="s">
        <v>631</v>
      </c>
      <c r="F5314" s="1" t="s">
        <v>2749</v>
      </c>
      <c r="G5314" s="1" t="s">
        <v>21047</v>
      </c>
      <c r="H5314" s="1" t="s">
        <v>21048</v>
      </c>
      <c r="I5314" s="4">
        <v>84.16876157407407</v>
      </c>
      <c r="J5314" s="1">
        <v>3974.05</v>
      </c>
      <c r="K5314" s="1">
        <v>978.01</v>
      </c>
      <c r="M5314" s="10">
        <f t="array" ref="M5314">_xlfn.XLOOKUP(A5314,subscriptions!B5314:B10004,subscriptions!D5314:D10004)</f>
        <v>120</v>
      </c>
      <c r="N5314" s="10">
        <f t="array" ref="N5314">_xlfn.XLOOKUP(A5314,subscriptions!B5314:B10004,subscriptions!G5314:G10004)</f>
        <v>5</v>
      </c>
      <c r="O5314" s="10">
        <v>114.0</v>
      </c>
      <c r="P5314" s="10" t="str">
        <f t="array" ref="P5314">_xlfn.XLOOKUP(A5314,subscriptions!B5314:B10004,subscriptions!C5314:C10004)</f>
        <v>Residential</v>
      </c>
      <c r="Q5314" s="10" t="s">
        <v>194</v>
      </c>
      <c r="R5314" s="10" t="s">
        <v>212</v>
      </c>
      <c r="S5314" s="10" t="s">
        <v>1504</v>
      </c>
    </row>
    <row r="5315">
      <c r="A5315" s="1" t="s">
        <v>6784</v>
      </c>
      <c r="B5315" s="1" t="s">
        <v>919</v>
      </c>
      <c r="C5315" s="1" t="s">
        <v>1388</v>
      </c>
      <c r="D5315" s="1" t="s">
        <v>27</v>
      </c>
      <c r="E5315" s="1" t="s">
        <v>239</v>
      </c>
      <c r="F5315" s="1" t="s">
        <v>606</v>
      </c>
      <c r="G5315" s="1" t="s">
        <v>21049</v>
      </c>
      <c r="H5315" s="1" t="s">
        <v>21050</v>
      </c>
      <c r="I5315" s="4">
        <v>84.17256944444445</v>
      </c>
      <c r="J5315" s="1">
        <v>4957.56</v>
      </c>
      <c r="K5315" s="1">
        <v>712.81</v>
      </c>
      <c r="M5315" s="10">
        <f t="array" ref="M5315">_xlfn.XLOOKUP(A5315,subscriptions!B5315:B10004,subscriptions!D5315:D10004)</f>
        <v>120</v>
      </c>
      <c r="N5315" s="10">
        <f t="array" ref="N5315">_xlfn.XLOOKUP(A5315,subscriptions!B5315:B10004,subscriptions!G5315:G10004)</f>
        <v>10</v>
      </c>
      <c r="O5315" s="10">
        <v>108.0</v>
      </c>
      <c r="P5315" s="10" t="str">
        <f t="array" ref="P5315">_xlfn.XLOOKUP(A5315,subscriptions!B5315:B10004,subscriptions!C5315:C10004)</f>
        <v>Residential</v>
      </c>
      <c r="Q5315" s="10" t="s">
        <v>128</v>
      </c>
      <c r="R5315" s="10" t="s">
        <v>212</v>
      </c>
      <c r="S5315" s="10" t="s">
        <v>1637</v>
      </c>
    </row>
    <row r="5316">
      <c r="A5316" s="1" t="s">
        <v>6785</v>
      </c>
      <c r="B5316" s="1" t="s">
        <v>132</v>
      </c>
      <c r="C5316" s="1" t="s">
        <v>296</v>
      </c>
      <c r="D5316" s="1" t="s">
        <v>27</v>
      </c>
      <c r="E5316" s="1" t="s">
        <v>219</v>
      </c>
      <c r="F5316" s="1" t="s">
        <v>4220</v>
      </c>
      <c r="G5316" s="1" t="s">
        <v>21051</v>
      </c>
      <c r="H5316" s="1" t="s">
        <v>21052</v>
      </c>
      <c r="I5316" s="4">
        <v>84.37721064814815</v>
      </c>
      <c r="J5316" s="1">
        <v>1116.84</v>
      </c>
      <c r="K5316" s="1">
        <v>184.69</v>
      </c>
      <c r="M5316" s="10">
        <f t="array" ref="M5316">_xlfn.XLOOKUP(A5316,subscriptions!B5316:B10004,subscriptions!D5316:D10004)</f>
        <v>80</v>
      </c>
      <c r="N5316" s="10">
        <f t="array" ref="N5316">_xlfn.XLOOKUP(A5316,subscriptions!B5316:B10004,subscriptions!G5316:G10004)</f>
        <v>20</v>
      </c>
      <c r="O5316" s="10">
        <v>64.0</v>
      </c>
      <c r="P5316" s="10" t="str">
        <f t="array" ref="P5316">_xlfn.XLOOKUP(A5316,subscriptions!B5316:B10004,subscriptions!C5316:C10004)</f>
        <v>Roam</v>
      </c>
      <c r="Q5316" s="10" t="s">
        <v>128</v>
      </c>
      <c r="R5316" s="10" t="s">
        <v>148</v>
      </c>
      <c r="S5316" s="10" t="s">
        <v>1360</v>
      </c>
    </row>
    <row r="5317">
      <c r="A5317" s="1" t="s">
        <v>6788</v>
      </c>
      <c r="B5317" s="1" t="s">
        <v>472</v>
      </c>
      <c r="C5317" s="1" t="s">
        <v>198</v>
      </c>
      <c r="D5317" s="1" t="s">
        <v>27</v>
      </c>
      <c r="E5317" s="1" t="s">
        <v>714</v>
      </c>
      <c r="F5317" s="1" t="s">
        <v>1730</v>
      </c>
      <c r="G5317" s="1" t="s">
        <v>21053</v>
      </c>
      <c r="H5317" s="1" t="s">
        <v>21054</v>
      </c>
      <c r="I5317" s="4">
        <v>84.38358796296296</v>
      </c>
      <c r="J5317" s="1">
        <v>954.48</v>
      </c>
      <c r="K5317" s="1">
        <v>178.1</v>
      </c>
      <c r="M5317" s="10">
        <f t="array" ref="M5317">_xlfn.XLOOKUP(A5317,subscriptions!B5317:B10004,subscriptions!D5317:D10004)</f>
        <v>50</v>
      </c>
      <c r="N5317" s="10">
        <f t="array" ref="N5317">_xlfn.XLOOKUP(A5317,subscriptions!B5317:B10004,subscriptions!G5317:G10004)</f>
        <v>0</v>
      </c>
      <c r="O5317" s="10">
        <v>50.0</v>
      </c>
      <c r="P5317" s="10" t="str">
        <f t="array" ref="P5317">_xlfn.XLOOKUP(A5317,subscriptions!B5317:B10004,subscriptions!C5317:C10004)</f>
        <v>Mini</v>
      </c>
      <c r="Q5317" s="10" t="s">
        <v>173</v>
      </c>
      <c r="R5317" s="10" t="s">
        <v>148</v>
      </c>
      <c r="S5317" s="10" t="s">
        <v>882</v>
      </c>
    </row>
    <row r="5318">
      <c r="A5318" s="1" t="s">
        <v>6789</v>
      </c>
      <c r="B5318" s="1" t="s">
        <v>355</v>
      </c>
      <c r="C5318" s="1" t="s">
        <v>750</v>
      </c>
      <c r="D5318" s="1" t="s">
        <v>153</v>
      </c>
      <c r="E5318" s="1" t="s">
        <v>280</v>
      </c>
      <c r="F5318" s="1" t="s">
        <v>1665</v>
      </c>
      <c r="G5318" s="1" t="s">
        <v>21055</v>
      </c>
      <c r="H5318" s="1" t="s">
        <v>21056</v>
      </c>
      <c r="I5318" s="4">
        <v>84.33575231481481</v>
      </c>
      <c r="J5318" s="1">
        <v>540.04</v>
      </c>
      <c r="K5318" s="1">
        <v>100.36</v>
      </c>
      <c r="M5318" s="10">
        <f t="array" ref="M5318">_xlfn.XLOOKUP(A5318,subscriptions!B5318:B10004,subscriptions!D5318:D10004)</f>
        <v>250</v>
      </c>
      <c r="N5318" s="10">
        <f t="array" ref="N5318">_xlfn.XLOOKUP(A5318,subscriptions!B5318:B10004,subscriptions!G5318:G10004)</f>
        <v>5</v>
      </c>
      <c r="O5318" s="10">
        <v>237.5</v>
      </c>
      <c r="P5318" s="10" t="str">
        <f t="array" ref="P5318">_xlfn.XLOOKUP(A5318,subscriptions!B5318:B10004,subscriptions!C5318:C10004)</f>
        <v>Business</v>
      </c>
      <c r="Q5318" s="10" t="s">
        <v>194</v>
      </c>
      <c r="R5318" s="10" t="s">
        <v>129</v>
      </c>
      <c r="S5318" s="10" t="s">
        <v>571</v>
      </c>
    </row>
    <row r="5319">
      <c r="A5319" s="1" t="s">
        <v>6790</v>
      </c>
      <c r="B5319" s="1" t="s">
        <v>814</v>
      </c>
      <c r="C5319" s="1" t="s">
        <v>426</v>
      </c>
      <c r="D5319" s="1" t="s">
        <v>153</v>
      </c>
      <c r="E5319" s="1" t="s">
        <v>332</v>
      </c>
      <c r="F5319" s="1" t="s">
        <v>788</v>
      </c>
      <c r="G5319" s="1" t="s">
        <v>21057</v>
      </c>
      <c r="H5319" s="1" t="s">
        <v>21058</v>
      </c>
      <c r="I5319" s="4">
        <v>84.25074074074074</v>
      </c>
      <c r="J5319" s="1">
        <v>4836.59</v>
      </c>
      <c r="K5319" s="1">
        <v>642.18</v>
      </c>
      <c r="M5319" s="10">
        <f t="array" ref="M5319">_xlfn.XLOOKUP(A5319,subscriptions!B5319:B10004,subscriptions!D5319:D10004)</f>
        <v>120</v>
      </c>
      <c r="N5319" s="10">
        <f t="array" ref="N5319">_xlfn.XLOOKUP(A5319,subscriptions!B5319:B10004,subscriptions!G5319:G10004)</f>
        <v>10</v>
      </c>
      <c r="O5319" s="10">
        <v>108.0</v>
      </c>
      <c r="P5319" s="10" t="str">
        <f t="array" ref="P5319">_xlfn.XLOOKUP(A5319,subscriptions!B5319:B10004,subscriptions!C5319:C10004)</f>
        <v>Residential</v>
      </c>
      <c r="Q5319" s="10" t="s">
        <v>128</v>
      </c>
      <c r="R5319" s="10" t="s">
        <v>212</v>
      </c>
      <c r="S5319" s="10" t="s">
        <v>1691</v>
      </c>
    </row>
    <row r="5320">
      <c r="A5320" s="1" t="s">
        <v>6791</v>
      </c>
      <c r="B5320" s="1" t="s">
        <v>508</v>
      </c>
      <c r="C5320" s="1" t="s">
        <v>884</v>
      </c>
      <c r="D5320" s="1" t="s">
        <v>153</v>
      </c>
      <c r="E5320" s="1" t="s">
        <v>262</v>
      </c>
      <c r="F5320" s="1" t="s">
        <v>2985</v>
      </c>
      <c r="G5320" s="1" t="s">
        <v>21059</v>
      </c>
      <c r="H5320" s="1" t="s">
        <v>21060</v>
      </c>
      <c r="I5320" s="4">
        <v>84.17087962962962</v>
      </c>
      <c r="J5320" s="1">
        <v>281.15</v>
      </c>
      <c r="K5320" s="1">
        <v>28.69</v>
      </c>
      <c r="M5320" s="10">
        <f t="array" ref="M5320">_xlfn.XLOOKUP(A5320,subscriptions!B5320:B10004,subscriptions!D5320:D10004)</f>
        <v>120</v>
      </c>
      <c r="N5320" s="10">
        <f t="array" ref="N5320">_xlfn.XLOOKUP(A5320,subscriptions!B5320:B10004,subscriptions!G5320:G10004)</f>
        <v>20</v>
      </c>
      <c r="O5320" s="10">
        <v>96.0</v>
      </c>
      <c r="P5320" s="10" t="str">
        <f t="array" ref="P5320">_xlfn.XLOOKUP(A5320,subscriptions!B5320:B10004,subscriptions!C5320:C10004)</f>
        <v>Residential</v>
      </c>
      <c r="Q5320" s="10" t="s">
        <v>128</v>
      </c>
      <c r="R5320" s="10" t="s">
        <v>148</v>
      </c>
      <c r="S5320" s="10" t="s">
        <v>310</v>
      </c>
    </row>
    <row r="5321">
      <c r="A5321" s="1" t="s">
        <v>6792</v>
      </c>
      <c r="B5321" s="1" t="s">
        <v>814</v>
      </c>
      <c r="C5321" s="1" t="s">
        <v>1251</v>
      </c>
      <c r="D5321" s="1" t="s">
        <v>153</v>
      </c>
      <c r="E5321" s="1" t="s">
        <v>280</v>
      </c>
      <c r="F5321" s="1" t="s">
        <v>1446</v>
      </c>
      <c r="G5321" s="1" t="s">
        <v>21061</v>
      </c>
      <c r="H5321" s="1" t="s">
        <v>21062</v>
      </c>
      <c r="I5321" s="4">
        <v>84.25489583333334</v>
      </c>
      <c r="J5321" s="1">
        <v>1350.64</v>
      </c>
      <c r="K5321" s="1">
        <v>290.39</v>
      </c>
      <c r="M5321" s="10">
        <f t="array" ref="M5321">_xlfn.XLOOKUP(A5321,subscriptions!B5321:B10004,subscriptions!D5321:D10004)</f>
        <v>120</v>
      </c>
      <c r="N5321" s="10">
        <f t="array" ref="N5321">_xlfn.XLOOKUP(A5321,subscriptions!B5321:B10004,subscriptions!G5321:G10004)</f>
        <v>0</v>
      </c>
      <c r="O5321" s="10">
        <v>120.0</v>
      </c>
      <c r="P5321" s="10" t="str">
        <f t="array" ref="P5321">_xlfn.XLOOKUP(A5321,subscriptions!B5321:B10004,subscriptions!C5321:C10004)</f>
        <v>Residential</v>
      </c>
      <c r="Q5321" s="10" t="s">
        <v>173</v>
      </c>
      <c r="R5321" s="10" t="s">
        <v>212</v>
      </c>
      <c r="S5321" s="10" t="s">
        <v>149</v>
      </c>
    </row>
    <row r="5322">
      <c r="A5322" s="1" t="s">
        <v>6793</v>
      </c>
      <c r="B5322" s="1" t="s">
        <v>2018</v>
      </c>
      <c r="C5322" s="1" t="s">
        <v>827</v>
      </c>
      <c r="D5322" s="1" t="s">
        <v>27</v>
      </c>
      <c r="E5322" s="1" t="s">
        <v>219</v>
      </c>
      <c r="F5322" s="1" t="s">
        <v>4220</v>
      </c>
      <c r="G5322" s="1" t="s">
        <v>21063</v>
      </c>
      <c r="H5322" s="1" t="s">
        <v>21064</v>
      </c>
      <c r="I5322" s="4">
        <v>84.20989583333333</v>
      </c>
      <c r="J5322" s="1">
        <v>548.08</v>
      </c>
      <c r="K5322" s="1">
        <v>108.29</v>
      </c>
      <c r="M5322" s="10">
        <f t="array" ref="M5322">_xlfn.XLOOKUP(A5322,subscriptions!B5322:B10004,subscriptions!D5322:D10004)</f>
        <v>120</v>
      </c>
      <c r="N5322" s="10">
        <f t="array" ref="N5322">_xlfn.XLOOKUP(A5322,subscriptions!B5322:B10004,subscriptions!G5322:G10004)</f>
        <v>5</v>
      </c>
      <c r="O5322" s="10">
        <v>114.0</v>
      </c>
      <c r="P5322" s="10" t="str">
        <f t="array" ref="P5322">_xlfn.XLOOKUP(A5322,subscriptions!B5322:B10004,subscriptions!C5322:C10004)</f>
        <v>Residential</v>
      </c>
      <c r="Q5322" s="10" t="s">
        <v>194</v>
      </c>
      <c r="R5322" s="10" t="s">
        <v>212</v>
      </c>
      <c r="S5322" s="10" t="s">
        <v>353</v>
      </c>
    </row>
    <row r="5323">
      <c r="A5323" s="1" t="s">
        <v>6794</v>
      </c>
      <c r="B5323" s="1" t="s">
        <v>1984</v>
      </c>
      <c r="C5323" s="1" t="s">
        <v>658</v>
      </c>
      <c r="D5323" s="1" t="s">
        <v>153</v>
      </c>
      <c r="E5323" s="1" t="s">
        <v>28</v>
      </c>
      <c r="F5323" s="1" t="s">
        <v>2097</v>
      </c>
      <c r="G5323" s="1" t="s">
        <v>21065</v>
      </c>
      <c r="H5323" s="1" t="s">
        <v>21066</v>
      </c>
      <c r="I5323" s="4">
        <v>84.34201388888889</v>
      </c>
      <c r="J5323" s="1">
        <v>540.69</v>
      </c>
      <c r="K5323" s="1">
        <v>83.65</v>
      </c>
      <c r="M5323" s="10">
        <f t="array" ref="M5323">_xlfn.XLOOKUP(A5323,subscriptions!B5323:B10004,subscriptions!D5323:D10004)</f>
        <v>50</v>
      </c>
      <c r="N5323" s="10">
        <f t="array" ref="N5323">_xlfn.XLOOKUP(A5323,subscriptions!B5323:B10004,subscriptions!G5323:G10004)</f>
        <v>10</v>
      </c>
      <c r="O5323" s="10">
        <v>45.0</v>
      </c>
      <c r="P5323" s="10" t="str">
        <f t="array" ref="P5323">_xlfn.XLOOKUP(A5323,subscriptions!B5323:B10004,subscriptions!C5323:C10004)</f>
        <v>Mini</v>
      </c>
      <c r="Q5323" s="10" t="s">
        <v>128</v>
      </c>
      <c r="R5323" s="10" t="s">
        <v>148</v>
      </c>
      <c r="S5323" s="10" t="s">
        <v>1703</v>
      </c>
    </row>
    <row r="5324">
      <c r="A5324" s="1" t="s">
        <v>6795</v>
      </c>
      <c r="B5324" s="1" t="s">
        <v>2521</v>
      </c>
      <c r="C5324" s="1" t="s">
        <v>1507</v>
      </c>
      <c r="D5324" s="1" t="s">
        <v>153</v>
      </c>
      <c r="E5324" s="1" t="s">
        <v>714</v>
      </c>
      <c r="F5324" s="1" t="s">
        <v>3326</v>
      </c>
      <c r="G5324" s="1" t="s">
        <v>21067</v>
      </c>
      <c r="H5324" s="1" t="s">
        <v>21068</v>
      </c>
      <c r="I5324" s="4">
        <v>84.42099537037036</v>
      </c>
      <c r="J5324" s="1">
        <v>828.71</v>
      </c>
      <c r="K5324" s="1">
        <v>194.49</v>
      </c>
      <c r="M5324" s="10">
        <f t="array" ref="M5324">_xlfn.XLOOKUP(A5324,subscriptions!B5324:B10004,subscriptions!D5324:D10004)</f>
        <v>80</v>
      </c>
      <c r="N5324" s="10">
        <f t="array" ref="N5324">_xlfn.XLOOKUP(A5324,subscriptions!B5324:B10004,subscriptions!G5324:G10004)</f>
        <v>20</v>
      </c>
      <c r="O5324" s="10">
        <v>64.0</v>
      </c>
      <c r="P5324" s="10" t="str">
        <f t="array" ref="P5324">_xlfn.XLOOKUP(A5324,subscriptions!B5324:B10004,subscriptions!C5324:C10004)</f>
        <v>Roam</v>
      </c>
      <c r="Q5324" s="10" t="s">
        <v>128</v>
      </c>
      <c r="R5324" s="10" t="s">
        <v>148</v>
      </c>
      <c r="S5324" s="10" t="s">
        <v>2152</v>
      </c>
    </row>
    <row r="5325">
      <c r="A5325" s="1" t="s">
        <v>6796</v>
      </c>
      <c r="B5325" s="1" t="s">
        <v>472</v>
      </c>
      <c r="C5325" s="1" t="s">
        <v>26</v>
      </c>
      <c r="D5325" s="1" t="s">
        <v>27</v>
      </c>
      <c r="E5325" s="1" t="s">
        <v>714</v>
      </c>
      <c r="F5325" s="1" t="s">
        <v>1866</v>
      </c>
      <c r="G5325" s="1" t="s">
        <v>21069</v>
      </c>
      <c r="H5325" s="1" t="s">
        <v>21070</v>
      </c>
      <c r="I5325" s="4">
        <v>84.17104166666667</v>
      </c>
      <c r="J5325" s="1">
        <v>10129.35</v>
      </c>
      <c r="K5325" s="1">
        <v>1536.31</v>
      </c>
      <c r="M5325" s="10">
        <f t="array" ref="M5325">_xlfn.XLOOKUP(A5325,subscriptions!B5325:B10004,subscriptions!D5325:D10004)</f>
        <v>120</v>
      </c>
      <c r="N5325" s="10">
        <f t="array" ref="N5325">_xlfn.XLOOKUP(A5325,subscriptions!B5325:B10004,subscriptions!G5325:G10004)</f>
        <v>0</v>
      </c>
      <c r="O5325" s="10">
        <v>120.0</v>
      </c>
      <c r="P5325" s="10" t="str">
        <f t="array" ref="P5325">_xlfn.XLOOKUP(A5325,subscriptions!B5325:B10004,subscriptions!C5325:C10004)</f>
        <v>Residential</v>
      </c>
      <c r="Q5325" s="10" t="s">
        <v>173</v>
      </c>
      <c r="R5325" s="10" t="s">
        <v>212</v>
      </c>
      <c r="S5325" s="10" t="s">
        <v>310</v>
      </c>
    </row>
    <row r="5326">
      <c r="A5326" s="1" t="s">
        <v>6797</v>
      </c>
      <c r="B5326" s="1" t="s">
        <v>941</v>
      </c>
      <c r="C5326" s="1" t="s">
        <v>524</v>
      </c>
      <c r="D5326" s="1" t="s">
        <v>27</v>
      </c>
      <c r="E5326" s="1" t="s">
        <v>280</v>
      </c>
      <c r="F5326" s="1" t="s">
        <v>494</v>
      </c>
      <c r="G5326" s="1" t="s">
        <v>21071</v>
      </c>
      <c r="H5326" s="1" t="s">
        <v>21072</v>
      </c>
      <c r="I5326" s="4">
        <v>84.33486111111111</v>
      </c>
      <c r="J5326" s="1">
        <v>134.8</v>
      </c>
      <c r="K5326" s="1">
        <v>35.0</v>
      </c>
      <c r="M5326" s="10">
        <f t="array" ref="M5326">_xlfn.XLOOKUP(A5326,subscriptions!B5326:B10004,subscriptions!D5326:D10004)</f>
        <v>120</v>
      </c>
      <c r="N5326" s="10">
        <f t="array" ref="N5326">_xlfn.XLOOKUP(A5326,subscriptions!B5326:B10004,subscriptions!G5326:G10004)</f>
        <v>5</v>
      </c>
      <c r="O5326" s="10">
        <v>114.0</v>
      </c>
      <c r="P5326" s="10" t="str">
        <f t="array" ref="P5326">_xlfn.XLOOKUP(A5326,subscriptions!B5326:B10004,subscriptions!C5326:C10004)</f>
        <v>Residential</v>
      </c>
      <c r="Q5326" s="10" t="s">
        <v>194</v>
      </c>
      <c r="R5326" s="10" t="s">
        <v>212</v>
      </c>
      <c r="S5326" s="10" t="s">
        <v>643</v>
      </c>
    </row>
    <row r="5327">
      <c r="A5327" s="1" t="s">
        <v>6800</v>
      </c>
      <c r="B5327" s="1" t="s">
        <v>1141</v>
      </c>
      <c r="C5327" s="1" t="s">
        <v>1973</v>
      </c>
      <c r="D5327" s="1" t="s">
        <v>27</v>
      </c>
      <c r="E5327" s="1" t="s">
        <v>28</v>
      </c>
      <c r="F5327" s="1" t="s">
        <v>687</v>
      </c>
      <c r="G5327" s="1" t="s">
        <v>21073</v>
      </c>
      <c r="H5327" s="1" t="s">
        <v>21074</v>
      </c>
      <c r="I5327" s="4">
        <v>84.21615740740741</v>
      </c>
      <c r="J5327" s="1">
        <v>1346.05</v>
      </c>
      <c r="K5327" s="1">
        <v>294.19</v>
      </c>
      <c r="M5327" s="10">
        <f t="array" ref="M5327">_xlfn.XLOOKUP(A5327,subscriptions!B5327:B10004,subscriptions!D5327:D10004)</f>
        <v>120</v>
      </c>
      <c r="N5327" s="10">
        <f t="array" ref="N5327">_xlfn.XLOOKUP(A5327,subscriptions!B5327:B10004,subscriptions!G5327:G10004)</f>
        <v>10</v>
      </c>
      <c r="O5327" s="10">
        <v>108.0</v>
      </c>
      <c r="P5327" s="10" t="str">
        <f t="array" ref="P5327">_xlfn.XLOOKUP(A5327,subscriptions!B5327:B10004,subscriptions!C5327:C10004)</f>
        <v>Residential</v>
      </c>
      <c r="Q5327" s="10" t="s">
        <v>128</v>
      </c>
      <c r="R5327" s="10" t="s">
        <v>212</v>
      </c>
      <c r="S5327" s="10" t="s">
        <v>2596</v>
      </c>
    </row>
    <row r="5328">
      <c r="A5328" s="1" t="s">
        <v>6801</v>
      </c>
      <c r="B5328" s="1" t="s">
        <v>1009</v>
      </c>
      <c r="C5328" s="1" t="s">
        <v>279</v>
      </c>
      <c r="D5328" s="1" t="s">
        <v>153</v>
      </c>
      <c r="E5328" s="1" t="s">
        <v>239</v>
      </c>
      <c r="F5328" s="1" t="s">
        <v>2267</v>
      </c>
      <c r="G5328" s="1" t="s">
        <v>21075</v>
      </c>
      <c r="H5328" s="1" t="s">
        <v>21076</v>
      </c>
      <c r="I5328" s="4">
        <v>84.3341550925926</v>
      </c>
      <c r="J5328" s="1">
        <v>179.27</v>
      </c>
      <c r="K5328" s="1">
        <v>54.05</v>
      </c>
      <c r="M5328" s="10">
        <f t="array" ref="M5328">_xlfn.XLOOKUP(A5328,subscriptions!B5328:B10004,subscriptions!D5328:D10004)</f>
        <v>120</v>
      </c>
      <c r="N5328" s="10">
        <f t="array" ref="N5328">_xlfn.XLOOKUP(A5328,subscriptions!B5328:B10004,subscriptions!G5328:G10004)</f>
        <v>20</v>
      </c>
      <c r="O5328" s="10">
        <v>96.0</v>
      </c>
      <c r="P5328" s="10" t="str">
        <f t="array" ref="P5328">_xlfn.XLOOKUP(A5328,subscriptions!B5328:B10004,subscriptions!C5328:C10004)</f>
        <v>Residential</v>
      </c>
      <c r="Q5328" s="10" t="s">
        <v>128</v>
      </c>
      <c r="R5328" s="10" t="s">
        <v>148</v>
      </c>
      <c r="S5328" s="10" t="s">
        <v>195</v>
      </c>
    </row>
    <row r="5329">
      <c r="A5329" s="1" t="s">
        <v>6802</v>
      </c>
      <c r="B5329" s="1" t="s">
        <v>409</v>
      </c>
      <c r="C5329" s="1" t="s">
        <v>330</v>
      </c>
      <c r="D5329" s="1" t="s">
        <v>27</v>
      </c>
      <c r="E5329" s="1" t="s">
        <v>111</v>
      </c>
      <c r="F5329" s="1" t="s">
        <v>154</v>
      </c>
      <c r="G5329" s="1" t="s">
        <v>21077</v>
      </c>
      <c r="H5329" s="1" t="s">
        <v>21078</v>
      </c>
      <c r="I5329" s="4">
        <v>84.2145949074074</v>
      </c>
      <c r="J5329" s="1">
        <v>301.78</v>
      </c>
      <c r="K5329" s="1">
        <v>54.8</v>
      </c>
      <c r="M5329" s="10">
        <f t="array" ref="M5329">_xlfn.XLOOKUP(A5329,subscriptions!B5329:B10004,subscriptions!D5329:D10004)</f>
        <v>120</v>
      </c>
      <c r="N5329" s="10">
        <f t="array" ref="N5329">_xlfn.XLOOKUP(A5329,subscriptions!B5329:B10004,subscriptions!G5329:G10004)</f>
        <v>0</v>
      </c>
      <c r="O5329" s="10">
        <v>120.0</v>
      </c>
      <c r="P5329" s="10" t="str">
        <f t="array" ref="P5329">_xlfn.XLOOKUP(A5329,subscriptions!B5329:B10004,subscriptions!C5329:C10004)</f>
        <v>Residential</v>
      </c>
      <c r="Q5329" s="10" t="s">
        <v>173</v>
      </c>
      <c r="R5329" s="10" t="s">
        <v>212</v>
      </c>
      <c r="S5329" s="10" t="s">
        <v>3641</v>
      </c>
    </row>
    <row r="5330">
      <c r="A5330" s="1" t="s">
        <v>6803</v>
      </c>
      <c r="B5330" s="1" t="s">
        <v>700</v>
      </c>
      <c r="C5330" s="1" t="s">
        <v>827</v>
      </c>
      <c r="D5330" s="1" t="s">
        <v>153</v>
      </c>
      <c r="E5330" s="1" t="s">
        <v>631</v>
      </c>
      <c r="F5330" s="1" t="s">
        <v>2293</v>
      </c>
      <c r="G5330" s="1" t="s">
        <v>21079</v>
      </c>
      <c r="H5330" s="1" t="s">
        <v>21080</v>
      </c>
      <c r="I5330" s="4">
        <v>84.33759259259259</v>
      </c>
      <c r="J5330" s="1">
        <v>918.56</v>
      </c>
      <c r="K5330" s="1">
        <v>212.92</v>
      </c>
      <c r="M5330" s="10">
        <f t="array" ref="M5330">_xlfn.XLOOKUP(A5330,subscriptions!B5330:B10004,subscriptions!D5330:D10004)</f>
        <v>120</v>
      </c>
      <c r="N5330" s="10">
        <f t="array" ref="N5330">_xlfn.XLOOKUP(A5330,subscriptions!B5330:B10004,subscriptions!G5330:G10004)</f>
        <v>5</v>
      </c>
      <c r="O5330" s="10">
        <v>114.0</v>
      </c>
      <c r="P5330" s="10" t="str">
        <f t="array" ref="P5330">_xlfn.XLOOKUP(A5330,subscriptions!B5330:B10004,subscriptions!C5330:C10004)</f>
        <v>Residential</v>
      </c>
      <c r="Q5330" s="10" t="s">
        <v>194</v>
      </c>
      <c r="R5330" s="10" t="s">
        <v>212</v>
      </c>
      <c r="S5330" s="10" t="s">
        <v>1961</v>
      </c>
    </row>
    <row r="5331">
      <c r="A5331" s="1" t="s">
        <v>6804</v>
      </c>
      <c r="B5331" s="1" t="s">
        <v>295</v>
      </c>
      <c r="C5331" s="1" t="s">
        <v>492</v>
      </c>
      <c r="D5331" s="1" t="s">
        <v>153</v>
      </c>
      <c r="E5331" s="1" t="s">
        <v>262</v>
      </c>
      <c r="F5331" s="1" t="s">
        <v>4344</v>
      </c>
      <c r="G5331" s="1" t="s">
        <v>21081</v>
      </c>
      <c r="H5331" s="1" t="s">
        <v>21082</v>
      </c>
      <c r="I5331" s="4">
        <v>84.38293981481482</v>
      </c>
      <c r="J5331" s="1">
        <v>1121.43</v>
      </c>
      <c r="K5331" s="1">
        <v>131.58</v>
      </c>
      <c r="M5331" s="10">
        <f t="array" ref="M5331">_xlfn.XLOOKUP(A5331,subscriptions!B5331:B10004,subscriptions!D5331:D10004)</f>
        <v>250</v>
      </c>
      <c r="N5331" s="10">
        <f t="array" ref="N5331">_xlfn.XLOOKUP(A5331,subscriptions!B5331:B10004,subscriptions!G5331:G10004)</f>
        <v>10</v>
      </c>
      <c r="O5331" s="10">
        <v>225.0</v>
      </c>
      <c r="P5331" s="10" t="str">
        <f t="array" ref="P5331">_xlfn.XLOOKUP(A5331,subscriptions!B5331:B10004,subscriptions!C5331:C10004)</f>
        <v>Business</v>
      </c>
      <c r="Q5331" s="10" t="s">
        <v>128</v>
      </c>
      <c r="R5331" s="10" t="s">
        <v>129</v>
      </c>
      <c r="S5331" s="10" t="s">
        <v>671</v>
      </c>
    </row>
    <row r="5332">
      <c r="A5332" s="1" t="s">
        <v>6805</v>
      </c>
      <c r="B5332" s="1" t="s">
        <v>278</v>
      </c>
      <c r="C5332" s="1" t="s">
        <v>1415</v>
      </c>
      <c r="D5332" s="1" t="s">
        <v>27</v>
      </c>
      <c r="E5332" s="1" t="s">
        <v>280</v>
      </c>
      <c r="F5332" s="1" t="s">
        <v>411</v>
      </c>
      <c r="G5332" s="1" t="s">
        <v>21083</v>
      </c>
      <c r="H5332" s="1" t="s">
        <v>21084</v>
      </c>
      <c r="I5332" s="4">
        <v>84.25700231481481</v>
      </c>
      <c r="J5332" s="1">
        <v>499.21</v>
      </c>
      <c r="K5332" s="1">
        <v>89.28</v>
      </c>
      <c r="M5332" s="10">
        <f t="array" ref="M5332">_xlfn.XLOOKUP(A5332,subscriptions!B5332:B10004,subscriptions!D5332:D10004)</f>
        <v>250</v>
      </c>
      <c r="N5332" s="10">
        <f t="array" ref="N5332">_xlfn.XLOOKUP(A5332,subscriptions!B5332:B10004,subscriptions!G5332:G10004)</f>
        <v>20</v>
      </c>
      <c r="O5332" s="10">
        <v>200.0</v>
      </c>
      <c r="P5332" s="10" t="str">
        <f t="array" ref="P5332">_xlfn.XLOOKUP(A5332,subscriptions!B5332:B10004,subscriptions!C5332:C10004)</f>
        <v>Business</v>
      </c>
      <c r="Q5332" s="10" t="s">
        <v>128</v>
      </c>
      <c r="R5332" s="10" t="s">
        <v>129</v>
      </c>
      <c r="S5332" s="10" t="s">
        <v>175</v>
      </c>
    </row>
    <row r="5333">
      <c r="A5333" s="1" t="s">
        <v>6806</v>
      </c>
      <c r="B5333" s="1" t="s">
        <v>389</v>
      </c>
      <c r="C5333" s="1" t="s">
        <v>764</v>
      </c>
      <c r="D5333" s="1" t="s">
        <v>27</v>
      </c>
      <c r="E5333" s="1" t="s">
        <v>280</v>
      </c>
      <c r="F5333" s="1" t="s">
        <v>2239</v>
      </c>
      <c r="G5333" s="1" t="s">
        <v>21085</v>
      </c>
      <c r="H5333" s="1" t="s">
        <v>21086</v>
      </c>
      <c r="I5333" s="4">
        <v>84.21332175925926</v>
      </c>
      <c r="J5333" s="1">
        <v>620.7</v>
      </c>
      <c r="K5333" s="1">
        <v>129.12</v>
      </c>
      <c r="M5333" s="10">
        <f t="array" ref="M5333">_xlfn.XLOOKUP(A5333,subscriptions!B5333:B10004,subscriptions!D5333:D10004)</f>
        <v>80</v>
      </c>
      <c r="N5333" s="10">
        <f t="array" ref="N5333">_xlfn.XLOOKUP(A5333,subscriptions!B5333:B10004,subscriptions!G5333:G10004)</f>
        <v>0</v>
      </c>
      <c r="O5333" s="10">
        <v>80.0</v>
      </c>
      <c r="P5333" s="10" t="str">
        <f t="array" ref="P5333">_xlfn.XLOOKUP(A5333,subscriptions!B5333:B10004,subscriptions!C5333:C10004)</f>
        <v>Roam</v>
      </c>
      <c r="Q5333" s="10" t="s">
        <v>173</v>
      </c>
      <c r="R5333" s="10" t="s">
        <v>148</v>
      </c>
      <c r="S5333" s="10" t="s">
        <v>1915</v>
      </c>
    </row>
    <row r="5334">
      <c r="A5334" s="1" t="s">
        <v>6807</v>
      </c>
      <c r="B5334" s="1" t="s">
        <v>686</v>
      </c>
      <c r="C5334" s="1" t="s">
        <v>330</v>
      </c>
      <c r="D5334" s="1" t="s">
        <v>153</v>
      </c>
      <c r="E5334" s="1" t="s">
        <v>179</v>
      </c>
      <c r="F5334" s="1" t="s">
        <v>901</v>
      </c>
      <c r="G5334" s="1" t="s">
        <v>21087</v>
      </c>
      <c r="H5334" s="1" t="s">
        <v>21088</v>
      </c>
      <c r="I5334" s="4">
        <v>84.34050925925926</v>
      </c>
      <c r="J5334" s="1">
        <v>186.47</v>
      </c>
      <c r="K5334" s="1">
        <v>52.35</v>
      </c>
      <c r="L5334" s="1">
        <v>100.0</v>
      </c>
      <c r="M5334" s="10">
        <f t="array" ref="M5334">_xlfn.XLOOKUP(A5334,subscriptions!B5334:B10004,subscriptions!D5334:D10004)</f>
        <v>80</v>
      </c>
      <c r="N5334" s="10">
        <f t="array" ref="N5334">_xlfn.XLOOKUP(A5334,subscriptions!B5334:B10004,subscriptions!G5334:G10004)</f>
        <v>5</v>
      </c>
      <c r="O5334" s="10">
        <v>76.0</v>
      </c>
      <c r="P5334" s="10" t="str">
        <f t="array" ref="P5334">_xlfn.XLOOKUP(A5334,subscriptions!B5334:B10004,subscriptions!C5334:C10004)</f>
        <v>Roam</v>
      </c>
      <c r="Q5334" s="10" t="s">
        <v>194</v>
      </c>
      <c r="R5334" s="10" t="s">
        <v>148</v>
      </c>
      <c r="S5334" s="10" t="s">
        <v>616</v>
      </c>
    </row>
    <row r="5335">
      <c r="A5335" s="1" t="s">
        <v>6808</v>
      </c>
      <c r="B5335" s="1" t="s">
        <v>1972</v>
      </c>
      <c r="C5335" s="1" t="s">
        <v>198</v>
      </c>
      <c r="D5335" s="1" t="s">
        <v>27</v>
      </c>
      <c r="E5335" s="1" t="s">
        <v>239</v>
      </c>
      <c r="F5335" s="1" t="s">
        <v>3181</v>
      </c>
      <c r="G5335" s="1" t="s">
        <v>21089</v>
      </c>
      <c r="H5335" s="1" t="s">
        <v>21090</v>
      </c>
      <c r="I5335" s="4">
        <v>84.25368055555556</v>
      </c>
      <c r="J5335" s="1">
        <v>591.93</v>
      </c>
      <c r="K5335" s="1">
        <v>149.69</v>
      </c>
      <c r="M5335" s="10">
        <f t="array" ref="M5335">_xlfn.XLOOKUP(A5335,subscriptions!B5335:B10004,subscriptions!D5335:D10004)</f>
        <v>120</v>
      </c>
      <c r="N5335" s="10">
        <f t="array" ref="N5335">_xlfn.XLOOKUP(A5335,subscriptions!B5335:B10004,subscriptions!G5335:G10004)</f>
        <v>10</v>
      </c>
      <c r="O5335" s="10">
        <v>108.0</v>
      </c>
      <c r="P5335" s="10" t="str">
        <f t="array" ref="P5335">_xlfn.XLOOKUP(A5335,subscriptions!B5335:B10004,subscriptions!C5335:C10004)</f>
        <v>Residential</v>
      </c>
      <c r="Q5335" s="10" t="s">
        <v>128</v>
      </c>
      <c r="R5335" s="10" t="s">
        <v>212</v>
      </c>
      <c r="S5335" s="10" t="s">
        <v>1832</v>
      </c>
    </row>
    <row r="5336">
      <c r="A5336" s="1" t="s">
        <v>6811</v>
      </c>
      <c r="B5336" s="1" t="s">
        <v>1506</v>
      </c>
      <c r="C5336" s="1" t="s">
        <v>296</v>
      </c>
      <c r="D5336" s="1" t="s">
        <v>27</v>
      </c>
      <c r="E5336" s="1" t="s">
        <v>631</v>
      </c>
      <c r="F5336" s="1" t="s">
        <v>922</v>
      </c>
      <c r="G5336" s="1" t="s">
        <v>21091</v>
      </c>
      <c r="H5336" s="1" t="s">
        <v>21092</v>
      </c>
      <c r="I5336" s="4">
        <v>84.4175</v>
      </c>
      <c r="J5336" s="1">
        <v>5146.93</v>
      </c>
      <c r="K5336" s="1">
        <v>460.83</v>
      </c>
      <c r="M5336" s="10">
        <f t="array" ref="M5336">_xlfn.XLOOKUP(A5336,subscriptions!B5336:B10004,subscriptions!D5336:D10004)</f>
        <v>120</v>
      </c>
      <c r="N5336" s="10">
        <f t="array" ref="N5336">_xlfn.XLOOKUP(A5336,subscriptions!B5336:B10004,subscriptions!G5336:G10004)</f>
        <v>20</v>
      </c>
      <c r="O5336" s="10">
        <v>96.0</v>
      </c>
      <c r="P5336" s="10" t="str">
        <f t="array" ref="P5336">_xlfn.XLOOKUP(A5336,subscriptions!B5336:B10004,subscriptions!C5336:C10004)</f>
        <v>Residential</v>
      </c>
      <c r="Q5336" s="10" t="s">
        <v>128</v>
      </c>
      <c r="R5336" s="10" t="s">
        <v>148</v>
      </c>
      <c r="S5336" s="10" t="s">
        <v>327</v>
      </c>
    </row>
    <row r="5337">
      <c r="A5337" s="1" t="s">
        <v>6812</v>
      </c>
      <c r="B5337" s="1" t="s">
        <v>589</v>
      </c>
      <c r="C5337" s="1" t="s">
        <v>2483</v>
      </c>
      <c r="D5337" s="1" t="s">
        <v>153</v>
      </c>
      <c r="E5337" s="1" t="s">
        <v>631</v>
      </c>
      <c r="F5337" s="1" t="s">
        <v>632</v>
      </c>
      <c r="G5337" s="1" t="s">
        <v>21093</v>
      </c>
      <c r="H5337" s="1" t="s">
        <v>21094</v>
      </c>
      <c r="I5337" s="4">
        <v>84.25097222222222</v>
      </c>
      <c r="J5337" s="1">
        <v>4392.67</v>
      </c>
      <c r="K5337" s="1">
        <v>858.9</v>
      </c>
      <c r="M5337" s="10">
        <f t="array" ref="M5337">_xlfn.XLOOKUP(A5337,subscriptions!B5337:B10004,subscriptions!D5337:D10004)</f>
        <v>120</v>
      </c>
      <c r="N5337" s="10">
        <f t="array" ref="N5337">_xlfn.XLOOKUP(A5337,subscriptions!B5337:B10004,subscriptions!G5337:G10004)</f>
        <v>0</v>
      </c>
      <c r="O5337" s="10">
        <v>120.0</v>
      </c>
      <c r="P5337" s="10" t="str">
        <f t="array" ref="P5337">_xlfn.XLOOKUP(A5337,subscriptions!B5337:B10004,subscriptions!C5337:C10004)</f>
        <v>Residential</v>
      </c>
      <c r="Q5337" s="10" t="s">
        <v>173</v>
      </c>
      <c r="R5337" s="10" t="s">
        <v>212</v>
      </c>
      <c r="S5337" s="10" t="s">
        <v>1691</v>
      </c>
    </row>
    <row r="5338">
      <c r="A5338" s="1" t="s">
        <v>6813</v>
      </c>
      <c r="B5338" s="1" t="s">
        <v>1624</v>
      </c>
      <c r="C5338" s="1" t="s">
        <v>1388</v>
      </c>
      <c r="D5338" s="1" t="s">
        <v>27</v>
      </c>
      <c r="E5338" s="1" t="s">
        <v>239</v>
      </c>
      <c r="F5338" s="1" t="s">
        <v>2267</v>
      </c>
      <c r="G5338" s="1" t="s">
        <v>21095</v>
      </c>
      <c r="H5338" s="1" t="s">
        <v>21096</v>
      </c>
      <c r="I5338" s="4">
        <v>84.29400462962963</v>
      </c>
      <c r="J5338" s="1">
        <v>661.68</v>
      </c>
      <c r="K5338" s="1">
        <v>99.71</v>
      </c>
      <c r="M5338" s="10">
        <f t="array" ref="M5338">_xlfn.XLOOKUP(A5338,subscriptions!B5338:B10004,subscriptions!D5338:D10004)</f>
        <v>80</v>
      </c>
      <c r="N5338" s="10">
        <f t="array" ref="N5338">_xlfn.XLOOKUP(A5338,subscriptions!B5338:B10004,subscriptions!G5338:G10004)</f>
        <v>5</v>
      </c>
      <c r="O5338" s="10">
        <v>76.0</v>
      </c>
      <c r="P5338" s="10" t="str">
        <f t="array" ref="P5338">_xlfn.XLOOKUP(A5338,subscriptions!B5338:B10004,subscriptions!C5338:C10004)</f>
        <v>Roam</v>
      </c>
      <c r="Q5338" s="10" t="s">
        <v>194</v>
      </c>
      <c r="R5338" s="10" t="s">
        <v>148</v>
      </c>
      <c r="S5338" s="10" t="s">
        <v>1458</v>
      </c>
    </row>
    <row r="5339">
      <c r="A5339" s="1" t="s">
        <v>6814</v>
      </c>
      <c r="B5339" s="1" t="s">
        <v>1262</v>
      </c>
      <c r="C5339" s="1" t="s">
        <v>296</v>
      </c>
      <c r="D5339" s="1" t="s">
        <v>27</v>
      </c>
      <c r="E5339" s="1" t="s">
        <v>179</v>
      </c>
      <c r="F5339" s="1" t="s">
        <v>1045</v>
      </c>
      <c r="G5339" s="1" t="s">
        <v>21097</v>
      </c>
      <c r="H5339" s="1" t="s">
        <v>21098</v>
      </c>
      <c r="I5339" s="4">
        <v>84.17391203703704</v>
      </c>
      <c r="J5339" s="1">
        <v>1318.94</v>
      </c>
      <c r="K5339" s="1">
        <v>150.35</v>
      </c>
      <c r="L5339" s="1">
        <v>100.0</v>
      </c>
      <c r="M5339" s="10">
        <f t="array" ref="M5339">_xlfn.XLOOKUP(A5339,subscriptions!B5339:B10004,subscriptions!D5339:D10004)</f>
        <v>80</v>
      </c>
      <c r="N5339" s="10">
        <f t="array" ref="N5339">_xlfn.XLOOKUP(A5339,subscriptions!B5339:B10004,subscriptions!G5339:G10004)</f>
        <v>10</v>
      </c>
      <c r="O5339" s="10">
        <v>72.0</v>
      </c>
      <c r="P5339" s="10" t="str">
        <f t="array" ref="P5339">_xlfn.XLOOKUP(A5339,subscriptions!B5339:B10004,subscriptions!C5339:C10004)</f>
        <v>Roam</v>
      </c>
      <c r="Q5339" s="10" t="s">
        <v>128</v>
      </c>
      <c r="R5339" s="10" t="s">
        <v>148</v>
      </c>
      <c r="S5339" s="10" t="s">
        <v>3087</v>
      </c>
    </row>
    <row r="5340">
      <c r="A5340" s="1" t="s">
        <v>6815</v>
      </c>
      <c r="B5340" s="1" t="s">
        <v>899</v>
      </c>
      <c r="C5340" s="1" t="s">
        <v>473</v>
      </c>
      <c r="D5340" s="1" t="s">
        <v>27</v>
      </c>
      <c r="E5340" s="1" t="s">
        <v>179</v>
      </c>
      <c r="F5340" s="1" t="s">
        <v>773</v>
      </c>
      <c r="G5340" s="1" t="s">
        <v>21099</v>
      </c>
      <c r="H5340" s="1" t="s">
        <v>21100</v>
      </c>
      <c r="I5340" s="4">
        <v>84.37716435185185</v>
      </c>
      <c r="J5340" s="1">
        <v>3655.19</v>
      </c>
      <c r="K5340" s="1">
        <v>336.39</v>
      </c>
      <c r="L5340" s="1">
        <v>100.0</v>
      </c>
      <c r="M5340" s="10">
        <f t="array" ref="M5340">_xlfn.XLOOKUP(A5340,subscriptions!B5340:B10004,subscriptions!D5340:D10004)</f>
        <v>80</v>
      </c>
      <c r="N5340" s="10">
        <f t="array" ref="N5340">_xlfn.XLOOKUP(A5340,subscriptions!B5340:B10004,subscriptions!G5340:G10004)</f>
        <v>20</v>
      </c>
      <c r="O5340" s="10">
        <v>64.0</v>
      </c>
      <c r="P5340" s="10" t="str">
        <f t="array" ref="P5340">_xlfn.XLOOKUP(A5340,subscriptions!B5340:B10004,subscriptions!C5340:C10004)</f>
        <v>Roam</v>
      </c>
      <c r="Q5340" s="10" t="s">
        <v>128</v>
      </c>
      <c r="R5340" s="10" t="s">
        <v>148</v>
      </c>
      <c r="S5340" s="10" t="s">
        <v>1360</v>
      </c>
    </row>
    <row r="5341">
      <c r="A5341" s="1" t="s">
        <v>6816</v>
      </c>
      <c r="B5341" s="1" t="s">
        <v>589</v>
      </c>
      <c r="C5341" s="1" t="s">
        <v>871</v>
      </c>
      <c r="D5341" s="1" t="s">
        <v>153</v>
      </c>
      <c r="E5341" s="1" t="s">
        <v>332</v>
      </c>
      <c r="F5341" s="1" t="s">
        <v>1028</v>
      </c>
      <c r="G5341" s="1" t="s">
        <v>21101</v>
      </c>
      <c r="H5341" s="1" t="s">
        <v>21102</v>
      </c>
      <c r="I5341" s="4">
        <v>84.3398611111111</v>
      </c>
      <c r="J5341" s="1">
        <v>59.3</v>
      </c>
      <c r="K5341" s="1">
        <v>12.75</v>
      </c>
      <c r="M5341" s="10">
        <f t="array" ref="M5341">_xlfn.XLOOKUP(A5341,subscriptions!B5341:B10004,subscriptions!D5341:D10004)</f>
        <v>80</v>
      </c>
      <c r="N5341" s="10">
        <f t="array" ref="N5341">_xlfn.XLOOKUP(A5341,subscriptions!B5341:B10004,subscriptions!G5341:G10004)</f>
        <v>0</v>
      </c>
      <c r="O5341" s="10">
        <v>80.0</v>
      </c>
      <c r="P5341" s="10" t="str">
        <f t="array" ref="P5341">_xlfn.XLOOKUP(A5341,subscriptions!B5341:B10004,subscriptions!C5341:C10004)</f>
        <v>Roam</v>
      </c>
      <c r="Q5341" s="10" t="s">
        <v>173</v>
      </c>
      <c r="R5341" s="10" t="s">
        <v>148</v>
      </c>
      <c r="S5341" s="10" t="s">
        <v>234</v>
      </c>
    </row>
    <row r="5342">
      <c r="A5342" s="1" t="s">
        <v>6817</v>
      </c>
      <c r="B5342" s="1" t="s">
        <v>472</v>
      </c>
      <c r="C5342" s="1" t="s">
        <v>3912</v>
      </c>
      <c r="D5342" s="1" t="s">
        <v>27</v>
      </c>
      <c r="E5342" s="1" t="s">
        <v>280</v>
      </c>
      <c r="F5342" s="1" t="s">
        <v>1478</v>
      </c>
      <c r="G5342" s="1" t="s">
        <v>21103</v>
      </c>
      <c r="H5342" s="1" t="s">
        <v>21104</v>
      </c>
      <c r="I5342" s="4">
        <v>84.38277777777778</v>
      </c>
      <c r="J5342" s="1">
        <v>2546.5</v>
      </c>
      <c r="K5342" s="1">
        <v>455.99</v>
      </c>
      <c r="M5342" s="10">
        <f t="array" ref="M5342">_xlfn.XLOOKUP(A5342,subscriptions!B5342:B10004,subscriptions!D5342:D10004)</f>
        <v>120</v>
      </c>
      <c r="N5342" s="10">
        <f t="array" ref="N5342">_xlfn.XLOOKUP(A5342,subscriptions!B5342:B10004,subscriptions!G5342:G10004)</f>
        <v>5</v>
      </c>
      <c r="O5342" s="10">
        <v>114.0</v>
      </c>
      <c r="P5342" s="10" t="str">
        <f t="array" ref="P5342">_xlfn.XLOOKUP(A5342,subscriptions!B5342:B10004,subscriptions!C5342:C10004)</f>
        <v>Residential</v>
      </c>
      <c r="Q5342" s="10" t="s">
        <v>194</v>
      </c>
      <c r="R5342" s="10" t="s">
        <v>212</v>
      </c>
      <c r="S5342" s="10" t="s">
        <v>671</v>
      </c>
    </row>
    <row r="5343">
      <c r="A5343" s="1" t="s">
        <v>6818</v>
      </c>
      <c r="B5343" s="1" t="s">
        <v>657</v>
      </c>
      <c r="C5343" s="1" t="s">
        <v>658</v>
      </c>
      <c r="D5343" s="1" t="s">
        <v>153</v>
      </c>
      <c r="E5343" s="1" t="s">
        <v>631</v>
      </c>
      <c r="F5343" s="1" t="s">
        <v>1318</v>
      </c>
      <c r="G5343" s="1" t="s">
        <v>21105</v>
      </c>
      <c r="H5343" s="1" t="s">
        <v>21106</v>
      </c>
      <c r="I5343" s="4">
        <v>84.17032407407407</v>
      </c>
      <c r="J5343" s="1">
        <v>4495.47</v>
      </c>
      <c r="K5343" s="1">
        <v>1133.4</v>
      </c>
      <c r="M5343" s="10">
        <f t="array" ref="M5343">_xlfn.XLOOKUP(A5343,subscriptions!B5343:B10004,subscriptions!D5343:D10004)</f>
        <v>120</v>
      </c>
      <c r="N5343" s="10">
        <f t="array" ref="N5343">_xlfn.XLOOKUP(A5343,subscriptions!B5343:B10004,subscriptions!G5343:G10004)</f>
        <v>10</v>
      </c>
      <c r="O5343" s="10">
        <v>108.0</v>
      </c>
      <c r="P5343" s="10" t="str">
        <f t="array" ref="P5343">_xlfn.XLOOKUP(A5343,subscriptions!B5343:B10004,subscriptions!C5343:C10004)</f>
        <v>Residential</v>
      </c>
      <c r="Q5343" s="10" t="s">
        <v>128</v>
      </c>
      <c r="R5343" s="10" t="s">
        <v>212</v>
      </c>
      <c r="S5343" s="10" t="s">
        <v>2494</v>
      </c>
    </row>
    <row r="5344">
      <c r="A5344" s="1" t="s">
        <v>6819</v>
      </c>
      <c r="B5344" s="1" t="s">
        <v>870</v>
      </c>
      <c r="C5344" s="1" t="s">
        <v>509</v>
      </c>
      <c r="D5344" s="1" t="s">
        <v>153</v>
      </c>
      <c r="E5344" s="1" t="s">
        <v>28</v>
      </c>
      <c r="F5344" s="1" t="s">
        <v>1639</v>
      </c>
      <c r="G5344" s="1" t="s">
        <v>21107</v>
      </c>
      <c r="H5344" s="1" t="s">
        <v>21108</v>
      </c>
      <c r="I5344" s="4">
        <v>84.29752314814814</v>
      </c>
      <c r="J5344" s="1">
        <v>193.65</v>
      </c>
      <c r="K5344" s="1">
        <v>30.98</v>
      </c>
      <c r="M5344" s="10">
        <f t="array" ref="M5344">_xlfn.XLOOKUP(A5344,subscriptions!B5344:B10004,subscriptions!D5344:D10004)</f>
        <v>120</v>
      </c>
      <c r="N5344" s="10">
        <f t="array" ref="N5344">_xlfn.XLOOKUP(A5344,subscriptions!B5344:B10004,subscriptions!G5344:G10004)</f>
        <v>20</v>
      </c>
      <c r="O5344" s="10">
        <v>96.0</v>
      </c>
      <c r="P5344" s="10" t="str">
        <f t="array" ref="P5344">_xlfn.XLOOKUP(A5344,subscriptions!B5344:B10004,subscriptions!C5344:C10004)</f>
        <v>Residential</v>
      </c>
      <c r="Q5344" s="10" t="s">
        <v>128</v>
      </c>
      <c r="R5344" s="10" t="s">
        <v>148</v>
      </c>
      <c r="S5344" s="10" t="s">
        <v>407</v>
      </c>
    </row>
    <row r="5345">
      <c r="A5345" s="1" t="s">
        <v>6820</v>
      </c>
      <c r="B5345" s="1" t="s">
        <v>439</v>
      </c>
      <c r="C5345" s="1" t="s">
        <v>492</v>
      </c>
      <c r="D5345" s="1" t="s">
        <v>153</v>
      </c>
      <c r="E5345" s="1" t="s">
        <v>262</v>
      </c>
      <c r="F5345" s="1" t="s">
        <v>885</v>
      </c>
      <c r="G5345" s="1" t="s">
        <v>21109</v>
      </c>
      <c r="H5345" s="1" t="s">
        <v>21110</v>
      </c>
      <c r="I5345" s="4">
        <v>84.38296296296296</v>
      </c>
      <c r="J5345" s="1">
        <v>314.12</v>
      </c>
      <c r="K5345" s="1">
        <v>86.36</v>
      </c>
      <c r="M5345" s="10">
        <f t="array" ref="M5345">_xlfn.XLOOKUP(A5345,subscriptions!B5345:B10004,subscriptions!D5345:D10004)</f>
        <v>120</v>
      </c>
      <c r="N5345" s="10">
        <f t="array" ref="N5345">_xlfn.XLOOKUP(A5345,subscriptions!B5345:B10004,subscriptions!G5345:G10004)</f>
        <v>0</v>
      </c>
      <c r="O5345" s="10">
        <v>120.0</v>
      </c>
      <c r="P5345" s="10" t="str">
        <f t="array" ref="P5345">_xlfn.XLOOKUP(A5345,subscriptions!B5345:B10004,subscriptions!C5345:C10004)</f>
        <v>Residential</v>
      </c>
      <c r="Q5345" s="10" t="s">
        <v>173</v>
      </c>
      <c r="R5345" s="10" t="s">
        <v>212</v>
      </c>
      <c r="S5345" s="10" t="s">
        <v>671</v>
      </c>
    </row>
    <row r="5346">
      <c r="A5346" s="1" t="s">
        <v>6823</v>
      </c>
      <c r="B5346" s="1" t="s">
        <v>1157</v>
      </c>
      <c r="C5346" s="1" t="s">
        <v>3912</v>
      </c>
      <c r="D5346" s="1" t="s">
        <v>27</v>
      </c>
      <c r="E5346" s="1" t="s">
        <v>111</v>
      </c>
      <c r="F5346" s="1" t="s">
        <v>1362</v>
      </c>
      <c r="G5346" s="1" t="s">
        <v>21111</v>
      </c>
      <c r="H5346" s="1" t="s">
        <v>21112</v>
      </c>
      <c r="I5346" s="4">
        <v>84.25591435185186</v>
      </c>
      <c r="J5346" s="1">
        <v>4906.56</v>
      </c>
      <c r="K5346" s="1">
        <v>950.0</v>
      </c>
      <c r="M5346" s="10">
        <f t="array" ref="M5346">_xlfn.XLOOKUP(A5346,subscriptions!B5346:B10004,subscriptions!D5346:D10004)</f>
        <v>250</v>
      </c>
      <c r="N5346" s="10">
        <f t="array" ref="N5346">_xlfn.XLOOKUP(A5346,subscriptions!B5346:B10004,subscriptions!G5346:G10004)</f>
        <v>5</v>
      </c>
      <c r="O5346" s="10">
        <v>237.5</v>
      </c>
      <c r="P5346" s="10" t="str">
        <f t="array" ref="P5346">_xlfn.XLOOKUP(A5346,subscriptions!B5346:B10004,subscriptions!C5346:C10004)</f>
        <v>Business</v>
      </c>
      <c r="Q5346" s="10" t="s">
        <v>194</v>
      </c>
      <c r="R5346" s="10" t="s">
        <v>129</v>
      </c>
      <c r="S5346" s="10" t="s">
        <v>1156</v>
      </c>
    </row>
    <row r="5347">
      <c r="A5347" s="1" t="s">
        <v>6824</v>
      </c>
      <c r="B5347" s="1" t="s">
        <v>1044</v>
      </c>
      <c r="C5347" s="1" t="s">
        <v>1507</v>
      </c>
      <c r="D5347" s="1" t="s">
        <v>27</v>
      </c>
      <c r="E5347" s="1" t="s">
        <v>111</v>
      </c>
      <c r="F5347" s="1" t="s">
        <v>1906</v>
      </c>
      <c r="G5347" s="1" t="s">
        <v>21113</v>
      </c>
      <c r="H5347" s="1" t="s">
        <v>21114</v>
      </c>
      <c r="I5347" s="4">
        <v>84.33710648148148</v>
      </c>
      <c r="J5347" s="1">
        <v>1206.79</v>
      </c>
      <c r="K5347" s="1">
        <v>268.21</v>
      </c>
      <c r="M5347" s="10">
        <f t="array" ref="M5347">_xlfn.XLOOKUP(A5347,subscriptions!B5347:B10004,subscriptions!D5347:D10004)</f>
        <v>120</v>
      </c>
      <c r="N5347" s="10">
        <f t="array" ref="N5347">_xlfn.XLOOKUP(A5347,subscriptions!B5347:B10004,subscriptions!G5347:G10004)</f>
        <v>10</v>
      </c>
      <c r="O5347" s="10">
        <v>108.0</v>
      </c>
      <c r="P5347" s="10" t="str">
        <f t="array" ref="P5347">_xlfn.XLOOKUP(A5347,subscriptions!B5347:B10004,subscriptions!C5347:C10004)</f>
        <v>Residential</v>
      </c>
      <c r="Q5347" s="10" t="s">
        <v>128</v>
      </c>
      <c r="R5347" s="10" t="s">
        <v>212</v>
      </c>
      <c r="S5347" s="10" t="s">
        <v>968</v>
      </c>
    </row>
    <row r="5348">
      <c r="A5348" s="1" t="s">
        <v>6825</v>
      </c>
      <c r="B5348" s="1" t="s">
        <v>657</v>
      </c>
      <c r="C5348" s="1" t="s">
        <v>1507</v>
      </c>
      <c r="D5348" s="1" t="s">
        <v>153</v>
      </c>
      <c r="E5348" s="1" t="s">
        <v>219</v>
      </c>
      <c r="F5348" s="1" t="s">
        <v>2446</v>
      </c>
      <c r="G5348" s="1" t="s">
        <v>21115</v>
      </c>
      <c r="H5348" s="1" t="s">
        <v>21116</v>
      </c>
      <c r="I5348" s="4">
        <v>84.25237268518518</v>
      </c>
      <c r="J5348" s="1">
        <v>71.45</v>
      </c>
      <c r="K5348" s="1">
        <v>16.23</v>
      </c>
      <c r="M5348" s="10">
        <f t="array" ref="M5348">_xlfn.XLOOKUP(A5348,subscriptions!B5348:B10004,subscriptions!D5348:D10004)</f>
        <v>80</v>
      </c>
      <c r="N5348" s="10">
        <f t="array" ref="N5348">_xlfn.XLOOKUP(A5348,subscriptions!B5348:B10004,subscriptions!G5348:G10004)</f>
        <v>20</v>
      </c>
      <c r="O5348" s="10">
        <v>64.0</v>
      </c>
      <c r="P5348" s="10" t="str">
        <f t="array" ref="P5348">_xlfn.XLOOKUP(A5348,subscriptions!B5348:B10004,subscriptions!C5348:C10004)</f>
        <v>Roam</v>
      </c>
      <c r="Q5348" s="10" t="s">
        <v>128</v>
      </c>
      <c r="R5348" s="10" t="s">
        <v>148</v>
      </c>
      <c r="S5348" s="10" t="s">
        <v>1008</v>
      </c>
    </row>
    <row r="5349">
      <c r="A5349" s="1" t="s">
        <v>6826</v>
      </c>
      <c r="B5349" s="1" t="s">
        <v>523</v>
      </c>
      <c r="C5349" s="1" t="s">
        <v>658</v>
      </c>
      <c r="D5349" s="1" t="s">
        <v>27</v>
      </c>
      <c r="E5349" s="1" t="s">
        <v>714</v>
      </c>
      <c r="F5349" s="1" t="s">
        <v>715</v>
      </c>
      <c r="G5349" s="1" t="s">
        <v>21117</v>
      </c>
      <c r="H5349" s="1" t="s">
        <v>21118</v>
      </c>
      <c r="I5349" s="4">
        <v>84.2924537037037</v>
      </c>
      <c r="J5349" s="1">
        <v>496.87</v>
      </c>
      <c r="K5349" s="1">
        <v>68.07</v>
      </c>
      <c r="M5349" s="10">
        <f t="array" ref="M5349">_xlfn.XLOOKUP(A5349,subscriptions!B5349:B10004,subscriptions!D5349:D10004)</f>
        <v>120</v>
      </c>
      <c r="N5349" s="10">
        <f t="array" ref="N5349">_xlfn.XLOOKUP(A5349,subscriptions!B5349:B10004,subscriptions!G5349:G10004)</f>
        <v>0</v>
      </c>
      <c r="O5349" s="10">
        <v>120.0</v>
      </c>
      <c r="P5349" s="10" t="str">
        <f t="array" ref="P5349">_xlfn.XLOOKUP(A5349,subscriptions!B5349:B10004,subscriptions!C5349:C10004)</f>
        <v>Residential</v>
      </c>
      <c r="Q5349" s="10" t="s">
        <v>173</v>
      </c>
      <c r="R5349" s="10" t="s">
        <v>212</v>
      </c>
      <c r="S5349" s="10" t="s">
        <v>587</v>
      </c>
    </row>
    <row r="5350">
      <c r="A5350" s="1" t="s">
        <v>6827</v>
      </c>
      <c r="B5350" s="1" t="s">
        <v>814</v>
      </c>
      <c r="C5350" s="1" t="s">
        <v>261</v>
      </c>
      <c r="D5350" s="1" t="s">
        <v>153</v>
      </c>
      <c r="E5350" s="1" t="s">
        <v>280</v>
      </c>
      <c r="F5350" s="1" t="s">
        <v>376</v>
      </c>
      <c r="G5350" s="1" t="s">
        <v>21119</v>
      </c>
      <c r="H5350" s="1" t="s">
        <v>21120</v>
      </c>
      <c r="I5350" s="4">
        <v>84.25585648148149</v>
      </c>
      <c r="J5350" s="1">
        <v>946.6</v>
      </c>
      <c r="K5350" s="1">
        <v>205.09</v>
      </c>
      <c r="M5350" s="10">
        <f t="array" ref="M5350">_xlfn.XLOOKUP(A5350,subscriptions!B5350:B10004,subscriptions!D5350:D10004)</f>
        <v>50</v>
      </c>
      <c r="N5350" s="10">
        <f t="array" ref="N5350">_xlfn.XLOOKUP(A5350,subscriptions!B5350:B10004,subscriptions!G5350:G10004)</f>
        <v>5</v>
      </c>
      <c r="O5350" s="10">
        <v>47.5</v>
      </c>
      <c r="P5350" s="10" t="str">
        <f t="array" ref="P5350">_xlfn.XLOOKUP(A5350,subscriptions!B5350:B10004,subscriptions!C5350:C10004)</f>
        <v>Mini</v>
      </c>
      <c r="Q5350" s="10" t="s">
        <v>194</v>
      </c>
      <c r="R5350" s="10" t="s">
        <v>148</v>
      </c>
      <c r="S5350" s="10" t="s">
        <v>1156</v>
      </c>
    </row>
    <row r="5351">
      <c r="A5351" s="1" t="s">
        <v>6828</v>
      </c>
      <c r="B5351" s="1" t="s">
        <v>1044</v>
      </c>
      <c r="C5351" s="1" t="s">
        <v>658</v>
      </c>
      <c r="D5351" s="1" t="s">
        <v>27</v>
      </c>
      <c r="E5351" s="1" t="s">
        <v>239</v>
      </c>
      <c r="F5351" s="1" t="s">
        <v>240</v>
      </c>
      <c r="G5351" s="1" t="s">
        <v>21121</v>
      </c>
      <c r="H5351" s="1" t="s">
        <v>21122</v>
      </c>
      <c r="I5351" s="4">
        <v>84.17438657407408</v>
      </c>
      <c r="J5351" s="1">
        <v>1820.92</v>
      </c>
      <c r="K5351" s="1">
        <v>436.89</v>
      </c>
      <c r="M5351" s="10">
        <f t="array" ref="M5351">_xlfn.XLOOKUP(A5351,subscriptions!B5351:B10004,subscriptions!D5351:D10004)</f>
        <v>120</v>
      </c>
      <c r="N5351" s="10">
        <f t="array" ref="N5351">_xlfn.XLOOKUP(A5351,subscriptions!B5351:B10004,subscriptions!G5351:G10004)</f>
        <v>10</v>
      </c>
      <c r="O5351" s="10">
        <v>108.0</v>
      </c>
      <c r="P5351" s="10" t="str">
        <f t="array" ref="P5351">_xlfn.XLOOKUP(A5351,subscriptions!B5351:B10004,subscriptions!C5351:C10004)</f>
        <v>Residential</v>
      </c>
      <c r="Q5351" s="10" t="s">
        <v>128</v>
      </c>
      <c r="R5351" s="10" t="s">
        <v>212</v>
      </c>
      <c r="S5351" s="10" t="s">
        <v>507</v>
      </c>
    </row>
    <row r="5352">
      <c r="A5352" s="1" t="s">
        <v>6829</v>
      </c>
      <c r="B5352" s="1" t="s">
        <v>686</v>
      </c>
      <c r="C5352" s="1" t="s">
        <v>1415</v>
      </c>
      <c r="D5352" s="1" t="s">
        <v>153</v>
      </c>
      <c r="E5352" s="1" t="s">
        <v>219</v>
      </c>
      <c r="F5352" s="1" t="s">
        <v>2446</v>
      </c>
      <c r="G5352" s="1" t="s">
        <v>21123</v>
      </c>
      <c r="H5352" s="1" t="s">
        <v>21124</v>
      </c>
      <c r="I5352" s="4">
        <v>84.21206018518518</v>
      </c>
      <c r="J5352" s="1">
        <v>2031.66</v>
      </c>
      <c r="K5352" s="1">
        <v>182.52</v>
      </c>
      <c r="M5352" s="10">
        <f t="array" ref="M5352">_xlfn.XLOOKUP(A5352,subscriptions!B5352:B10004,subscriptions!D5352:D10004)</f>
        <v>120</v>
      </c>
      <c r="N5352" s="10">
        <f t="array" ref="N5352">_xlfn.XLOOKUP(A5352,subscriptions!B5352:B10004,subscriptions!G5352:G10004)</f>
        <v>20</v>
      </c>
      <c r="O5352" s="10">
        <v>96.0</v>
      </c>
      <c r="P5352" s="10" t="str">
        <f t="array" ref="P5352">_xlfn.XLOOKUP(A5352,subscriptions!B5352:B10004,subscriptions!C5352:C10004)</f>
        <v>Residential</v>
      </c>
      <c r="Q5352" s="10" t="s">
        <v>128</v>
      </c>
      <c r="R5352" s="10" t="s">
        <v>148</v>
      </c>
      <c r="S5352" s="10" t="s">
        <v>857</v>
      </c>
    </row>
    <row r="5353">
      <c r="A5353" s="1" t="s">
        <v>6830</v>
      </c>
      <c r="B5353" s="1" t="s">
        <v>4509</v>
      </c>
      <c r="C5353" s="1" t="s">
        <v>658</v>
      </c>
      <c r="D5353" s="1" t="s">
        <v>153</v>
      </c>
      <c r="E5353" s="1" t="s">
        <v>219</v>
      </c>
      <c r="F5353" s="1" t="s">
        <v>590</v>
      </c>
      <c r="G5353" s="1" t="s">
        <v>21125</v>
      </c>
      <c r="H5353" s="1" t="s">
        <v>21126</v>
      </c>
      <c r="I5353" s="4">
        <v>84.21686342592592</v>
      </c>
      <c r="J5353" s="1">
        <v>8129.58</v>
      </c>
      <c r="K5353" s="1">
        <v>664.82</v>
      </c>
      <c r="M5353" s="10">
        <f t="array" ref="M5353">_xlfn.XLOOKUP(A5353,subscriptions!B5353:B10004,subscriptions!D5353:D10004)</f>
        <v>120</v>
      </c>
      <c r="N5353" s="10">
        <f t="array" ref="N5353">_xlfn.XLOOKUP(A5353,subscriptions!B5353:B10004,subscriptions!G5353:G10004)</f>
        <v>0</v>
      </c>
      <c r="O5353" s="10">
        <v>120.0</v>
      </c>
      <c r="P5353" s="10" t="str">
        <f t="array" ref="P5353">_xlfn.XLOOKUP(A5353,subscriptions!B5353:B10004,subscriptions!C5353:C10004)</f>
        <v>Residential</v>
      </c>
      <c r="Q5353" s="10" t="s">
        <v>173</v>
      </c>
      <c r="R5353" s="10" t="s">
        <v>212</v>
      </c>
      <c r="S5353" s="10" t="s">
        <v>453</v>
      </c>
    </row>
    <row r="5354">
      <c r="A5354" s="1" t="s">
        <v>6833</v>
      </c>
      <c r="B5354" s="1" t="s">
        <v>2788</v>
      </c>
      <c r="C5354" s="1" t="s">
        <v>1678</v>
      </c>
      <c r="D5354" s="1" t="s">
        <v>153</v>
      </c>
      <c r="E5354" s="1" t="s">
        <v>262</v>
      </c>
      <c r="F5354" s="1" t="s">
        <v>263</v>
      </c>
      <c r="G5354" s="1" t="s">
        <v>21127</v>
      </c>
      <c r="H5354" s="1" t="s">
        <v>21128</v>
      </c>
      <c r="I5354" s="4">
        <v>84.29476851851852</v>
      </c>
      <c r="J5354" s="1">
        <v>558.49</v>
      </c>
      <c r="K5354" s="1">
        <v>65.31</v>
      </c>
      <c r="M5354" s="10">
        <f t="array" ref="M5354">_xlfn.XLOOKUP(A5354,subscriptions!B5354:B10004,subscriptions!D5354:D10004)</f>
        <v>80</v>
      </c>
      <c r="N5354" s="10">
        <f t="array" ref="N5354">_xlfn.XLOOKUP(A5354,subscriptions!B5354:B10004,subscriptions!G5354:G10004)</f>
        <v>5</v>
      </c>
      <c r="O5354" s="10">
        <v>76.0</v>
      </c>
      <c r="P5354" s="10" t="str">
        <f t="array" ref="P5354">_xlfn.XLOOKUP(A5354,subscriptions!B5354:B10004,subscriptions!C5354:C10004)</f>
        <v>Roam</v>
      </c>
      <c r="Q5354" s="10" t="s">
        <v>194</v>
      </c>
      <c r="R5354" s="10" t="s">
        <v>148</v>
      </c>
      <c r="S5354" s="10" t="s">
        <v>2075</v>
      </c>
    </row>
    <row r="5355">
      <c r="A5355" s="1" t="s">
        <v>6834</v>
      </c>
      <c r="B5355" s="1" t="s">
        <v>814</v>
      </c>
      <c r="C5355" s="1" t="s">
        <v>279</v>
      </c>
      <c r="D5355" s="1" t="s">
        <v>153</v>
      </c>
      <c r="E5355" s="1" t="s">
        <v>239</v>
      </c>
      <c r="F5355" s="1" t="s">
        <v>2364</v>
      </c>
      <c r="G5355" s="1" t="s">
        <v>21129</v>
      </c>
      <c r="H5355" s="1" t="s">
        <v>21130</v>
      </c>
      <c r="I5355" s="4">
        <v>84.2155787037037</v>
      </c>
      <c r="J5355" s="1">
        <v>1209.0</v>
      </c>
      <c r="K5355" s="1">
        <v>211.52</v>
      </c>
      <c r="M5355" s="10">
        <f t="array" ref="M5355">_xlfn.XLOOKUP(A5355,subscriptions!B5355:B10004,subscriptions!D5355:D10004)</f>
        <v>120</v>
      </c>
      <c r="N5355" s="10">
        <f t="array" ref="N5355">_xlfn.XLOOKUP(A5355,subscriptions!B5355:B10004,subscriptions!G5355:G10004)</f>
        <v>10</v>
      </c>
      <c r="O5355" s="10">
        <v>108.0</v>
      </c>
      <c r="P5355" s="10" t="str">
        <f t="array" ref="P5355">_xlfn.XLOOKUP(A5355,subscriptions!B5355:B10004,subscriptions!C5355:C10004)</f>
        <v>Residential</v>
      </c>
      <c r="Q5355" s="10" t="s">
        <v>128</v>
      </c>
      <c r="R5355" s="10" t="s">
        <v>212</v>
      </c>
      <c r="S5355" s="10" t="s">
        <v>1212</v>
      </c>
    </row>
    <row r="5356">
      <c r="A5356" s="1" t="s">
        <v>6835</v>
      </c>
      <c r="B5356" s="1" t="s">
        <v>109</v>
      </c>
      <c r="C5356" s="1" t="s">
        <v>218</v>
      </c>
      <c r="D5356" s="1" t="s">
        <v>27</v>
      </c>
      <c r="E5356" s="1" t="s">
        <v>714</v>
      </c>
      <c r="F5356" s="1" t="s">
        <v>828</v>
      </c>
      <c r="G5356" s="1" t="s">
        <v>21131</v>
      </c>
      <c r="H5356" s="1" t="s">
        <v>21132</v>
      </c>
      <c r="I5356" s="4">
        <v>84.29337962962963</v>
      </c>
      <c r="J5356" s="1">
        <v>1193.18</v>
      </c>
      <c r="K5356" s="1">
        <v>115.81</v>
      </c>
      <c r="M5356" s="10">
        <f t="array" ref="M5356">_xlfn.XLOOKUP(A5356,subscriptions!B5356:B10004,subscriptions!D5356:D10004)</f>
        <v>250</v>
      </c>
      <c r="N5356" s="10">
        <f t="array" ref="N5356">_xlfn.XLOOKUP(A5356,subscriptions!B5356:B10004,subscriptions!G5356:G10004)</f>
        <v>20</v>
      </c>
      <c r="O5356" s="10">
        <v>200.0</v>
      </c>
      <c r="P5356" s="10" t="str">
        <f t="array" ref="P5356">_xlfn.XLOOKUP(A5356,subscriptions!B5356:B10004,subscriptions!C5356:C10004)</f>
        <v>Business</v>
      </c>
      <c r="Q5356" s="10" t="s">
        <v>128</v>
      </c>
      <c r="R5356" s="10" t="s">
        <v>129</v>
      </c>
      <c r="S5356" s="10" t="s">
        <v>1779</v>
      </c>
    </row>
    <row r="5357">
      <c r="A5357" s="1" t="s">
        <v>6836</v>
      </c>
      <c r="B5357" s="1" t="s">
        <v>426</v>
      </c>
      <c r="C5357" s="1" t="s">
        <v>492</v>
      </c>
      <c r="D5357" s="1" t="s">
        <v>153</v>
      </c>
      <c r="E5357" s="1" t="s">
        <v>631</v>
      </c>
      <c r="F5357" s="1" t="s">
        <v>632</v>
      </c>
      <c r="G5357" s="1" t="s">
        <v>21133</v>
      </c>
      <c r="H5357" s="1" t="s">
        <v>21134</v>
      </c>
      <c r="I5357" s="4">
        <v>84.21274305555555</v>
      </c>
      <c r="J5357" s="1">
        <v>830.42</v>
      </c>
      <c r="K5357" s="1">
        <v>218.1</v>
      </c>
      <c r="M5357" s="10">
        <f t="array" ref="M5357">_xlfn.XLOOKUP(A5357,subscriptions!B5357:B10004,subscriptions!D5357:D10004)</f>
        <v>120</v>
      </c>
      <c r="N5357" s="10">
        <f t="array" ref="N5357">_xlfn.XLOOKUP(A5357,subscriptions!B5357:B10004,subscriptions!G5357:G10004)</f>
        <v>0</v>
      </c>
      <c r="O5357" s="10">
        <v>120.0</v>
      </c>
      <c r="P5357" s="10" t="str">
        <f t="array" ref="P5357">_xlfn.XLOOKUP(A5357,subscriptions!B5357:B10004,subscriptions!C5357:C10004)</f>
        <v>Residential</v>
      </c>
      <c r="Q5357" s="10" t="s">
        <v>173</v>
      </c>
      <c r="R5357" s="10" t="s">
        <v>212</v>
      </c>
      <c r="S5357" s="10" t="s">
        <v>813</v>
      </c>
    </row>
    <row r="5358">
      <c r="A5358" s="1" t="s">
        <v>6837</v>
      </c>
      <c r="B5358" s="1" t="s">
        <v>763</v>
      </c>
      <c r="C5358" s="1" t="s">
        <v>492</v>
      </c>
      <c r="D5358" s="1" t="s">
        <v>27</v>
      </c>
      <c r="E5358" s="1" t="s">
        <v>28</v>
      </c>
      <c r="F5358" s="1" t="s">
        <v>2097</v>
      </c>
      <c r="G5358" s="1" t="s">
        <v>21135</v>
      </c>
      <c r="H5358" s="1" t="s">
        <v>21136</v>
      </c>
      <c r="I5358" s="4">
        <v>84.30021990740741</v>
      </c>
      <c r="J5358" s="1">
        <v>327.98</v>
      </c>
      <c r="K5358" s="1">
        <v>79.21</v>
      </c>
      <c r="M5358" s="10">
        <f t="array" ref="M5358">_xlfn.XLOOKUP(A5358,subscriptions!B5358:B10004,subscriptions!D5358:D10004)</f>
        <v>120</v>
      </c>
      <c r="N5358" s="10">
        <f t="array" ref="N5358">_xlfn.XLOOKUP(A5358,subscriptions!B5358:B10004,subscriptions!G5358:G10004)</f>
        <v>5</v>
      </c>
      <c r="O5358" s="10">
        <v>114.0</v>
      </c>
      <c r="P5358" s="10" t="str">
        <f t="array" ref="P5358">_xlfn.XLOOKUP(A5358,subscriptions!B5358:B10004,subscriptions!C5358:C10004)</f>
        <v>Residential</v>
      </c>
      <c r="Q5358" s="10" t="s">
        <v>194</v>
      </c>
      <c r="R5358" s="10" t="s">
        <v>212</v>
      </c>
      <c r="S5358" s="10" t="s">
        <v>1172</v>
      </c>
    </row>
    <row r="5359">
      <c r="A5359" s="1" t="s">
        <v>6838</v>
      </c>
      <c r="B5359" s="1" t="s">
        <v>2534</v>
      </c>
      <c r="C5359" s="1" t="s">
        <v>1492</v>
      </c>
      <c r="D5359" s="1" t="s">
        <v>153</v>
      </c>
      <c r="E5359" s="1" t="s">
        <v>332</v>
      </c>
      <c r="F5359" s="1" t="s">
        <v>2415</v>
      </c>
      <c r="G5359" s="1" t="s">
        <v>21137</v>
      </c>
      <c r="H5359" s="1" t="s">
        <v>21138</v>
      </c>
      <c r="I5359" s="4">
        <v>84.34167824074073</v>
      </c>
      <c r="J5359" s="1">
        <v>5738.47</v>
      </c>
      <c r="K5359" s="1">
        <v>679.39</v>
      </c>
      <c r="M5359" s="10">
        <f t="array" ref="M5359">_xlfn.XLOOKUP(A5359,subscriptions!B5359:B10004,subscriptions!D5359:D10004)</f>
        <v>120</v>
      </c>
      <c r="N5359" s="10">
        <f t="array" ref="N5359">_xlfn.XLOOKUP(A5359,subscriptions!B5359:B10004,subscriptions!G5359:G10004)</f>
        <v>10</v>
      </c>
      <c r="O5359" s="10">
        <v>108.0</v>
      </c>
      <c r="P5359" s="10" t="str">
        <f t="array" ref="P5359">_xlfn.XLOOKUP(A5359,subscriptions!B5359:B10004,subscriptions!C5359:C10004)</f>
        <v>Residential</v>
      </c>
      <c r="Q5359" s="10" t="s">
        <v>128</v>
      </c>
      <c r="R5359" s="10" t="s">
        <v>212</v>
      </c>
      <c r="S5359" s="10" t="s">
        <v>1703</v>
      </c>
    </row>
    <row r="5360">
      <c r="A5360" s="1" t="s">
        <v>6839</v>
      </c>
      <c r="B5360" s="1" t="s">
        <v>1664</v>
      </c>
      <c r="C5360" s="1" t="s">
        <v>1347</v>
      </c>
      <c r="D5360" s="1" t="s">
        <v>153</v>
      </c>
      <c r="E5360" s="1" t="s">
        <v>111</v>
      </c>
      <c r="F5360" s="1" t="s">
        <v>3756</v>
      </c>
      <c r="G5360" s="1" t="s">
        <v>21139</v>
      </c>
      <c r="H5360" s="1" t="s">
        <v>21140</v>
      </c>
      <c r="I5360" s="4">
        <v>84.4190625</v>
      </c>
      <c r="J5360" s="1">
        <v>2929.22</v>
      </c>
      <c r="K5360" s="1">
        <v>378.36</v>
      </c>
      <c r="M5360" s="10">
        <f t="array" ref="M5360">_xlfn.XLOOKUP(A5360,subscriptions!B5360:B10004,subscriptions!D5360:D10004)</f>
        <v>80</v>
      </c>
      <c r="N5360" s="10">
        <f t="array" ref="N5360">_xlfn.XLOOKUP(A5360,subscriptions!B5360:B10004,subscriptions!G5360:G10004)</f>
        <v>20</v>
      </c>
      <c r="O5360" s="10">
        <v>64.0</v>
      </c>
      <c r="P5360" s="10" t="str">
        <f t="array" ref="P5360">_xlfn.XLOOKUP(A5360,subscriptions!B5360:B10004,subscriptions!C5360:C10004)</f>
        <v>Roam</v>
      </c>
      <c r="Q5360" s="10" t="s">
        <v>128</v>
      </c>
      <c r="R5360" s="10" t="s">
        <v>148</v>
      </c>
      <c r="S5360" s="10" t="s">
        <v>1822</v>
      </c>
    </row>
    <row r="5361">
      <c r="A5361" s="1" t="s">
        <v>6840</v>
      </c>
      <c r="B5361" s="1" t="s">
        <v>329</v>
      </c>
      <c r="C5361" s="1" t="s">
        <v>237</v>
      </c>
      <c r="D5361" s="1" t="s">
        <v>27</v>
      </c>
      <c r="E5361" s="1" t="s">
        <v>179</v>
      </c>
      <c r="F5361" s="1" t="s">
        <v>844</v>
      </c>
      <c r="G5361" s="1" t="s">
        <v>21141</v>
      </c>
      <c r="H5361" s="1" t="s">
        <v>21142</v>
      </c>
      <c r="I5361" s="4">
        <v>84.17373842592593</v>
      </c>
      <c r="J5361" s="1">
        <v>1084.73</v>
      </c>
      <c r="K5361" s="1">
        <v>186.24</v>
      </c>
      <c r="L5361" s="1">
        <v>100.0</v>
      </c>
      <c r="M5361" s="10">
        <f t="array" ref="M5361">_xlfn.XLOOKUP(A5361,subscriptions!B5361:B10004,subscriptions!D5361:D10004)</f>
        <v>250</v>
      </c>
      <c r="N5361" s="10">
        <f t="array" ref="N5361">_xlfn.XLOOKUP(A5361,subscriptions!B5361:B10004,subscriptions!G5361:G10004)</f>
        <v>0</v>
      </c>
      <c r="O5361" s="10">
        <v>250.0</v>
      </c>
      <c r="P5361" s="10" t="str">
        <f t="array" ref="P5361">_xlfn.XLOOKUP(A5361,subscriptions!B5361:B10004,subscriptions!C5361:C10004)</f>
        <v>Business</v>
      </c>
      <c r="Q5361" s="10" t="s">
        <v>173</v>
      </c>
      <c r="R5361" s="10" t="s">
        <v>129</v>
      </c>
      <c r="S5361" s="10" t="s">
        <v>3087</v>
      </c>
    </row>
    <row r="5362">
      <c r="A5362" s="1" t="s">
        <v>6841</v>
      </c>
      <c r="B5362" s="1" t="s">
        <v>1444</v>
      </c>
      <c r="C5362" s="1" t="s">
        <v>1100</v>
      </c>
      <c r="D5362" s="1" t="s">
        <v>27</v>
      </c>
      <c r="E5362" s="1" t="s">
        <v>631</v>
      </c>
      <c r="F5362" s="1" t="s">
        <v>2293</v>
      </c>
      <c r="G5362" s="1" t="s">
        <v>21143</v>
      </c>
      <c r="H5362" s="1" t="s">
        <v>21144</v>
      </c>
      <c r="I5362" s="4">
        <v>84.42016203703703</v>
      </c>
      <c r="J5362" s="1">
        <v>1436.66</v>
      </c>
      <c r="K5362" s="1">
        <v>206.41</v>
      </c>
      <c r="M5362" s="10">
        <f t="array" ref="M5362">_xlfn.XLOOKUP(A5362,subscriptions!B5362:B10004,subscriptions!D5362:D10004)</f>
        <v>80</v>
      </c>
      <c r="N5362" s="10">
        <f t="array" ref="N5362">_xlfn.XLOOKUP(A5362,subscriptions!B5362:B10004,subscriptions!G5362:G10004)</f>
        <v>5</v>
      </c>
      <c r="O5362" s="10">
        <v>76.0</v>
      </c>
      <c r="P5362" s="10" t="str">
        <f t="array" ref="P5362">_xlfn.XLOOKUP(A5362,subscriptions!B5362:B10004,subscriptions!C5362:C10004)</f>
        <v>Roam</v>
      </c>
      <c r="Q5362" s="10" t="s">
        <v>194</v>
      </c>
      <c r="R5362" s="10" t="s">
        <v>148</v>
      </c>
      <c r="S5362" s="10" t="s">
        <v>940</v>
      </c>
    </row>
    <row r="5363">
      <c r="A5363" s="1" t="s">
        <v>6844</v>
      </c>
      <c r="B5363" s="1" t="s">
        <v>969</v>
      </c>
      <c r="C5363" s="1" t="s">
        <v>3912</v>
      </c>
      <c r="D5363" s="1" t="s">
        <v>27</v>
      </c>
      <c r="E5363" s="1" t="s">
        <v>280</v>
      </c>
      <c r="F5363" s="1" t="s">
        <v>281</v>
      </c>
      <c r="G5363" s="1" t="s">
        <v>21145</v>
      </c>
      <c r="H5363" s="1" t="s">
        <v>21146</v>
      </c>
      <c r="I5363" s="4">
        <v>84.21392361111111</v>
      </c>
      <c r="J5363" s="1">
        <v>436.72</v>
      </c>
      <c r="K5363" s="1">
        <v>107.75</v>
      </c>
      <c r="M5363" s="10">
        <f t="array" ref="M5363">_xlfn.XLOOKUP(A5363,subscriptions!B5363:B10004,subscriptions!D5363:D10004)</f>
        <v>80</v>
      </c>
      <c r="N5363" s="10">
        <f t="array" ref="N5363">_xlfn.XLOOKUP(A5363,subscriptions!B5363:B10004,subscriptions!G5363:G10004)</f>
        <v>10</v>
      </c>
      <c r="O5363" s="10">
        <v>72.0</v>
      </c>
      <c r="P5363" s="10" t="str">
        <f t="array" ref="P5363">_xlfn.XLOOKUP(A5363,subscriptions!B5363:B10004,subscriptions!C5363:C10004)</f>
        <v>Roam</v>
      </c>
      <c r="Q5363" s="10" t="s">
        <v>128</v>
      </c>
      <c r="R5363" s="10" t="s">
        <v>148</v>
      </c>
      <c r="S5363" s="10" t="s">
        <v>388</v>
      </c>
    </row>
    <row r="5364">
      <c r="A5364" s="1" t="s">
        <v>6845</v>
      </c>
      <c r="B5364" s="1" t="s">
        <v>508</v>
      </c>
      <c r="C5364" s="1" t="s">
        <v>473</v>
      </c>
      <c r="D5364" s="1" t="s">
        <v>153</v>
      </c>
      <c r="E5364" s="1" t="s">
        <v>714</v>
      </c>
      <c r="F5364" s="1" t="s">
        <v>1951</v>
      </c>
      <c r="G5364" s="1" t="s">
        <v>21147</v>
      </c>
      <c r="H5364" s="1" t="s">
        <v>21148</v>
      </c>
      <c r="I5364" s="4">
        <v>84.30018518518519</v>
      </c>
      <c r="J5364" s="1">
        <v>1227.19</v>
      </c>
      <c r="K5364" s="1">
        <v>284.02</v>
      </c>
      <c r="M5364" s="10">
        <f t="array" ref="M5364">_xlfn.XLOOKUP(A5364,subscriptions!B5364:B10004,subscriptions!D5364:D10004)</f>
        <v>250</v>
      </c>
      <c r="N5364" s="10">
        <f t="array" ref="N5364">_xlfn.XLOOKUP(A5364,subscriptions!B5364:B10004,subscriptions!G5364:G10004)</f>
        <v>20</v>
      </c>
      <c r="O5364" s="10">
        <v>200.0</v>
      </c>
      <c r="P5364" s="10" t="str">
        <f t="array" ref="P5364">_xlfn.XLOOKUP(A5364,subscriptions!B5364:B10004,subscriptions!C5364:C10004)</f>
        <v>Business</v>
      </c>
      <c r="Q5364" s="10" t="s">
        <v>128</v>
      </c>
      <c r="R5364" s="10" t="s">
        <v>129</v>
      </c>
      <c r="S5364" s="10" t="s">
        <v>1172</v>
      </c>
    </row>
    <row r="5365">
      <c r="A5365" s="1" t="s">
        <v>6846</v>
      </c>
      <c r="B5365" s="1" t="s">
        <v>1527</v>
      </c>
      <c r="C5365" s="1" t="s">
        <v>152</v>
      </c>
      <c r="D5365" s="1" t="s">
        <v>153</v>
      </c>
      <c r="E5365" s="1" t="s">
        <v>280</v>
      </c>
      <c r="F5365" s="1" t="s">
        <v>281</v>
      </c>
      <c r="G5365" s="1" t="s">
        <v>21149</v>
      </c>
      <c r="H5365" s="1" t="s">
        <v>21150</v>
      </c>
      <c r="I5365" s="4">
        <v>84.3771412037037</v>
      </c>
      <c r="J5365" s="1">
        <v>1831.02</v>
      </c>
      <c r="K5365" s="1">
        <v>311.34</v>
      </c>
      <c r="M5365" s="10">
        <f t="array" ref="M5365">_xlfn.XLOOKUP(A5365,subscriptions!B5365:B10004,subscriptions!D5365:D10004)</f>
        <v>120</v>
      </c>
      <c r="N5365" s="10">
        <f t="array" ref="N5365">_xlfn.XLOOKUP(A5365,subscriptions!B5365:B10004,subscriptions!G5365:G10004)</f>
        <v>0</v>
      </c>
      <c r="O5365" s="10">
        <v>120.0</v>
      </c>
      <c r="P5365" s="10" t="str">
        <f t="array" ref="P5365">_xlfn.XLOOKUP(A5365,subscriptions!B5365:B10004,subscriptions!C5365:C10004)</f>
        <v>Residential</v>
      </c>
      <c r="Q5365" s="10" t="s">
        <v>173</v>
      </c>
      <c r="R5365" s="10" t="s">
        <v>212</v>
      </c>
      <c r="S5365" s="10" t="s">
        <v>1360</v>
      </c>
    </row>
    <row r="5366">
      <c r="A5366" s="1" t="s">
        <v>6847</v>
      </c>
      <c r="B5366" s="1" t="s">
        <v>455</v>
      </c>
      <c r="C5366" s="1" t="s">
        <v>871</v>
      </c>
      <c r="D5366" s="1" t="s">
        <v>27</v>
      </c>
      <c r="E5366" s="1" t="s">
        <v>631</v>
      </c>
      <c r="F5366" s="1" t="s">
        <v>2549</v>
      </c>
      <c r="G5366" s="1" t="s">
        <v>21151</v>
      </c>
      <c r="H5366" s="1" t="s">
        <v>21152</v>
      </c>
      <c r="I5366" s="4">
        <v>84.2556712962963</v>
      </c>
      <c r="J5366" s="1">
        <v>1135.93</v>
      </c>
      <c r="K5366" s="1">
        <v>256.56</v>
      </c>
      <c r="M5366" s="10">
        <f t="array" ref="M5366">_xlfn.XLOOKUP(A5366,subscriptions!B5366:B10004,subscriptions!D5366:D10004)</f>
        <v>50</v>
      </c>
      <c r="N5366" s="10">
        <f t="array" ref="N5366">_xlfn.XLOOKUP(A5366,subscriptions!B5366:B10004,subscriptions!G5366:G10004)</f>
        <v>5</v>
      </c>
      <c r="O5366" s="10">
        <v>47.5</v>
      </c>
      <c r="P5366" s="10" t="str">
        <f t="array" ref="P5366">_xlfn.XLOOKUP(A5366,subscriptions!B5366:B10004,subscriptions!C5366:C10004)</f>
        <v>Mini</v>
      </c>
      <c r="Q5366" s="10" t="s">
        <v>194</v>
      </c>
      <c r="R5366" s="10" t="s">
        <v>148</v>
      </c>
      <c r="S5366" s="10" t="s">
        <v>1156</v>
      </c>
    </row>
    <row r="5367">
      <c r="A5367" s="1" t="s">
        <v>6848</v>
      </c>
      <c r="B5367" s="1" t="s">
        <v>295</v>
      </c>
      <c r="C5367" s="1" t="s">
        <v>1200</v>
      </c>
      <c r="D5367" s="1" t="s">
        <v>153</v>
      </c>
      <c r="E5367" s="1" t="s">
        <v>631</v>
      </c>
      <c r="F5367" s="1" t="s">
        <v>632</v>
      </c>
      <c r="G5367" s="1" t="s">
        <v>21153</v>
      </c>
      <c r="H5367" s="1" t="s">
        <v>21154</v>
      </c>
      <c r="I5367" s="4">
        <v>84.37947916666667</v>
      </c>
      <c r="J5367" s="1">
        <v>7001.15</v>
      </c>
      <c r="K5367" s="1">
        <v>617.68</v>
      </c>
      <c r="M5367" s="10">
        <f t="array" ref="M5367">_xlfn.XLOOKUP(A5367,subscriptions!B5367:B10004,subscriptions!D5367:D10004)</f>
        <v>120</v>
      </c>
      <c r="N5367" s="10">
        <f t="array" ref="N5367">_xlfn.XLOOKUP(A5367,subscriptions!B5367:B10004,subscriptions!G5367:G10004)</f>
        <v>10</v>
      </c>
      <c r="O5367" s="10">
        <v>108.0</v>
      </c>
      <c r="P5367" s="10" t="str">
        <f t="array" ref="P5367">_xlfn.XLOOKUP(A5367,subscriptions!B5367:B10004,subscriptions!C5367:C10004)</f>
        <v>Residential</v>
      </c>
      <c r="Q5367" s="10" t="s">
        <v>128</v>
      </c>
      <c r="R5367" s="10" t="s">
        <v>212</v>
      </c>
      <c r="S5367" s="10" t="s">
        <v>2380</v>
      </c>
    </row>
    <row r="5368">
      <c r="A5368" s="1" t="s">
        <v>6849</v>
      </c>
      <c r="B5368" s="1" t="s">
        <v>4627</v>
      </c>
      <c r="C5368" s="1" t="s">
        <v>1492</v>
      </c>
      <c r="D5368" s="1" t="s">
        <v>27</v>
      </c>
      <c r="E5368" s="1" t="s">
        <v>714</v>
      </c>
      <c r="F5368" s="1" t="s">
        <v>715</v>
      </c>
      <c r="G5368" s="1" t="s">
        <v>21155</v>
      </c>
      <c r="H5368" s="1" t="s">
        <v>21156</v>
      </c>
      <c r="I5368" s="4">
        <v>84.21197916666667</v>
      </c>
      <c r="J5368" s="1">
        <v>1467.58</v>
      </c>
      <c r="K5368" s="1">
        <v>153.94</v>
      </c>
      <c r="M5368" s="10">
        <f t="array" ref="M5368">_xlfn.XLOOKUP(A5368,subscriptions!B5368:B10004,subscriptions!D5368:D10004)</f>
        <v>120</v>
      </c>
      <c r="N5368" s="10">
        <f t="array" ref="N5368">_xlfn.XLOOKUP(A5368,subscriptions!B5368:B10004,subscriptions!G5368:G10004)</f>
        <v>20</v>
      </c>
      <c r="O5368" s="10">
        <v>96.0</v>
      </c>
      <c r="P5368" s="10" t="str">
        <f t="array" ref="P5368">_xlfn.XLOOKUP(A5368,subscriptions!B5368:B10004,subscriptions!C5368:C10004)</f>
        <v>Residential</v>
      </c>
      <c r="Q5368" s="10" t="s">
        <v>128</v>
      </c>
      <c r="R5368" s="10" t="s">
        <v>148</v>
      </c>
      <c r="S5368" s="10" t="s">
        <v>857</v>
      </c>
    </row>
    <row r="5369">
      <c r="A5369" s="1" t="s">
        <v>6850</v>
      </c>
      <c r="B5369" s="1" t="s">
        <v>1027</v>
      </c>
      <c r="C5369" s="1" t="s">
        <v>658</v>
      </c>
      <c r="D5369" s="1" t="s">
        <v>153</v>
      </c>
      <c r="E5369" s="1" t="s">
        <v>239</v>
      </c>
      <c r="F5369" s="1" t="s">
        <v>240</v>
      </c>
      <c r="G5369" s="1" t="s">
        <v>21157</v>
      </c>
      <c r="H5369" s="1" t="s">
        <v>21158</v>
      </c>
      <c r="I5369" s="4">
        <v>84.21056712962962</v>
      </c>
      <c r="J5369" s="1">
        <v>745.37</v>
      </c>
      <c r="K5369" s="1">
        <v>134.45</v>
      </c>
      <c r="M5369" s="10">
        <f t="array" ref="M5369">_xlfn.XLOOKUP(A5369,subscriptions!B5369:B10004,subscriptions!D5369:D10004)</f>
        <v>120</v>
      </c>
      <c r="N5369" s="10">
        <f t="array" ref="N5369">_xlfn.XLOOKUP(A5369,subscriptions!B5369:B10004,subscriptions!G5369:G10004)</f>
        <v>0</v>
      </c>
      <c r="O5369" s="10">
        <v>120.0</v>
      </c>
      <c r="P5369" s="10" t="str">
        <f t="array" ref="P5369">_xlfn.XLOOKUP(A5369,subscriptions!B5369:B10004,subscriptions!C5369:C10004)</f>
        <v>Residential</v>
      </c>
      <c r="Q5369" s="10" t="s">
        <v>173</v>
      </c>
      <c r="R5369" s="10" t="s">
        <v>212</v>
      </c>
      <c r="S5369" s="10" t="s">
        <v>770</v>
      </c>
    </row>
    <row r="5370">
      <c r="A5370" s="1" t="s">
        <v>6851</v>
      </c>
      <c r="B5370" s="1" t="s">
        <v>295</v>
      </c>
      <c r="C5370" s="1" t="s">
        <v>556</v>
      </c>
      <c r="D5370" s="1" t="s">
        <v>153</v>
      </c>
      <c r="E5370" s="1" t="s">
        <v>111</v>
      </c>
      <c r="F5370" s="1" t="s">
        <v>1917</v>
      </c>
      <c r="G5370" s="1" t="s">
        <v>21159</v>
      </c>
      <c r="H5370" s="1" t="s">
        <v>21160</v>
      </c>
      <c r="I5370" s="4">
        <v>84.29326388888889</v>
      </c>
      <c r="J5370" s="1">
        <v>2268.61</v>
      </c>
      <c r="K5370" s="1">
        <v>202.94</v>
      </c>
      <c r="M5370" s="10">
        <f t="array" ref="M5370">_xlfn.XLOOKUP(A5370,subscriptions!B5370:B10004,subscriptions!D5370:D10004)</f>
        <v>120</v>
      </c>
      <c r="N5370" s="10">
        <f t="array" ref="N5370">_xlfn.XLOOKUP(A5370,subscriptions!B5370:B10004,subscriptions!G5370:G10004)</f>
        <v>5</v>
      </c>
      <c r="O5370" s="10">
        <v>114.0</v>
      </c>
      <c r="P5370" s="10" t="str">
        <f t="array" ref="P5370">_xlfn.XLOOKUP(A5370,subscriptions!B5370:B10004,subscriptions!C5370:C10004)</f>
        <v>Residential</v>
      </c>
      <c r="Q5370" s="10" t="s">
        <v>194</v>
      </c>
      <c r="R5370" s="10" t="s">
        <v>212</v>
      </c>
      <c r="S5370" s="10" t="s">
        <v>1779</v>
      </c>
    </row>
    <row r="5371">
      <c r="A5371" s="1" t="s">
        <v>6852</v>
      </c>
      <c r="B5371" s="1" t="s">
        <v>969</v>
      </c>
      <c r="C5371" s="1" t="s">
        <v>456</v>
      </c>
      <c r="D5371" s="1" t="s">
        <v>27</v>
      </c>
      <c r="E5371" s="1" t="s">
        <v>714</v>
      </c>
      <c r="F5371" s="1" t="s">
        <v>1951</v>
      </c>
      <c r="G5371" s="1" t="s">
        <v>21161</v>
      </c>
      <c r="H5371" s="1" t="s">
        <v>21162</v>
      </c>
      <c r="I5371" s="4">
        <v>84.38087962962963</v>
      </c>
      <c r="J5371" s="1">
        <v>330.33</v>
      </c>
      <c r="K5371" s="1">
        <v>80.31</v>
      </c>
      <c r="M5371" s="10">
        <f t="array" ref="M5371">_xlfn.XLOOKUP(A5371,subscriptions!B5371:B10004,subscriptions!D5371:D10004)</f>
        <v>50</v>
      </c>
      <c r="N5371" s="10">
        <f t="array" ref="N5371">_xlfn.XLOOKUP(A5371,subscriptions!B5371:B10004,subscriptions!G5371:G10004)</f>
        <v>10</v>
      </c>
      <c r="O5371" s="10">
        <v>45.0</v>
      </c>
      <c r="P5371" s="10" t="str">
        <f t="array" ref="P5371">_xlfn.XLOOKUP(A5371,subscriptions!B5371:B10004,subscriptions!C5371:C10004)</f>
        <v>Mini</v>
      </c>
      <c r="Q5371" s="10" t="s">
        <v>128</v>
      </c>
      <c r="R5371" s="10" t="s">
        <v>148</v>
      </c>
      <c r="S5371" s="10" t="s">
        <v>762</v>
      </c>
    </row>
    <row r="5372">
      <c r="A5372" s="1" t="s">
        <v>6855</v>
      </c>
      <c r="B5372" s="1" t="s">
        <v>1027</v>
      </c>
      <c r="C5372" s="1" t="s">
        <v>473</v>
      </c>
      <c r="D5372" s="1" t="s">
        <v>153</v>
      </c>
      <c r="E5372" s="1" t="s">
        <v>111</v>
      </c>
      <c r="F5372" s="1" t="s">
        <v>1906</v>
      </c>
      <c r="G5372" s="1" t="s">
        <v>21163</v>
      </c>
      <c r="H5372" s="1" t="s">
        <v>21164</v>
      </c>
      <c r="I5372" s="4">
        <v>84.29607638888889</v>
      </c>
      <c r="J5372" s="1">
        <v>778.02</v>
      </c>
      <c r="K5372" s="1">
        <v>176.1</v>
      </c>
      <c r="M5372" s="10">
        <f t="array" ref="M5372">_xlfn.XLOOKUP(A5372,subscriptions!B5372:B10004,subscriptions!D5372:D10004)</f>
        <v>120</v>
      </c>
      <c r="N5372" s="10">
        <f t="array" ref="N5372">_xlfn.XLOOKUP(A5372,subscriptions!B5372:B10004,subscriptions!G5372:G10004)</f>
        <v>20</v>
      </c>
      <c r="O5372" s="10">
        <v>96.0</v>
      </c>
      <c r="P5372" s="10" t="str">
        <f t="array" ref="P5372">_xlfn.XLOOKUP(A5372,subscriptions!B5372:B10004,subscriptions!C5372:C10004)</f>
        <v>Residential</v>
      </c>
      <c r="Q5372" s="10" t="s">
        <v>128</v>
      </c>
      <c r="R5372" s="10" t="s">
        <v>148</v>
      </c>
      <c r="S5372" s="10" t="s">
        <v>655</v>
      </c>
    </row>
    <row r="5373">
      <c r="A5373" s="1" t="s">
        <v>6856</v>
      </c>
      <c r="B5373" s="1" t="s">
        <v>814</v>
      </c>
      <c r="C5373" s="1" t="s">
        <v>3912</v>
      </c>
      <c r="D5373" s="1" t="s">
        <v>153</v>
      </c>
      <c r="E5373" s="1" t="s">
        <v>111</v>
      </c>
      <c r="F5373" s="1" t="s">
        <v>1917</v>
      </c>
      <c r="G5373" s="1" t="s">
        <v>21165</v>
      </c>
      <c r="H5373" s="1" t="s">
        <v>21166</v>
      </c>
      <c r="I5373" s="4">
        <v>84.33555555555556</v>
      </c>
      <c r="J5373" s="1">
        <v>689.17</v>
      </c>
      <c r="K5373" s="1">
        <v>169.0</v>
      </c>
      <c r="M5373" s="10">
        <f t="array" ref="M5373">_xlfn.XLOOKUP(A5373,subscriptions!B5373:B10004,subscriptions!D5373:D10004)</f>
        <v>120</v>
      </c>
      <c r="N5373" s="10">
        <f t="array" ref="N5373">_xlfn.XLOOKUP(A5373,subscriptions!B5373:B10004,subscriptions!G5373:G10004)</f>
        <v>0</v>
      </c>
      <c r="O5373" s="10">
        <v>120.0</v>
      </c>
      <c r="P5373" s="10" t="str">
        <f t="array" ref="P5373">_xlfn.XLOOKUP(A5373,subscriptions!B5373:B10004,subscriptions!C5373:C10004)</f>
        <v>Residential</v>
      </c>
      <c r="Q5373" s="10" t="s">
        <v>173</v>
      </c>
      <c r="R5373" s="10" t="s">
        <v>212</v>
      </c>
      <c r="S5373" s="10" t="s">
        <v>571</v>
      </c>
    </row>
    <row r="5374">
      <c r="A5374" s="1" t="s">
        <v>6857</v>
      </c>
      <c r="B5374" s="1" t="s">
        <v>2096</v>
      </c>
      <c r="C5374" s="1" t="s">
        <v>1833</v>
      </c>
      <c r="D5374" s="1" t="s">
        <v>27</v>
      </c>
      <c r="E5374" s="1" t="s">
        <v>219</v>
      </c>
      <c r="F5374" s="1" t="s">
        <v>220</v>
      </c>
      <c r="G5374" s="1" t="s">
        <v>21167</v>
      </c>
      <c r="H5374" s="1" t="s">
        <v>21168</v>
      </c>
      <c r="I5374" s="4">
        <v>84.25219907407407</v>
      </c>
      <c r="J5374" s="1">
        <v>897.94</v>
      </c>
      <c r="K5374" s="1">
        <v>211.99</v>
      </c>
      <c r="M5374" s="10">
        <f t="array" ref="M5374">_xlfn.XLOOKUP(A5374,subscriptions!B5374:B10004,subscriptions!D5374:D10004)</f>
        <v>120</v>
      </c>
      <c r="N5374" s="10">
        <f t="array" ref="N5374">_xlfn.XLOOKUP(A5374,subscriptions!B5374:B10004,subscriptions!G5374:G10004)</f>
        <v>5</v>
      </c>
      <c r="O5374" s="10">
        <v>114.0</v>
      </c>
      <c r="P5374" s="10" t="str">
        <f t="array" ref="P5374">_xlfn.XLOOKUP(A5374,subscriptions!B5374:B10004,subscriptions!C5374:C10004)</f>
        <v>Residential</v>
      </c>
      <c r="Q5374" s="10" t="s">
        <v>194</v>
      </c>
      <c r="R5374" s="10" t="s">
        <v>212</v>
      </c>
      <c r="S5374" s="10" t="s">
        <v>1008</v>
      </c>
    </row>
    <row r="5375">
      <c r="A5375" s="1" t="s">
        <v>6858</v>
      </c>
      <c r="B5375" s="1" t="s">
        <v>645</v>
      </c>
      <c r="C5375" s="1" t="s">
        <v>3912</v>
      </c>
      <c r="D5375" s="1" t="s">
        <v>153</v>
      </c>
      <c r="E5375" s="1" t="s">
        <v>111</v>
      </c>
      <c r="F5375" s="1" t="s">
        <v>1227</v>
      </c>
      <c r="G5375" s="1" t="s">
        <v>21169</v>
      </c>
      <c r="H5375" s="1" t="s">
        <v>21170</v>
      </c>
      <c r="I5375" s="4">
        <v>84.25506944444444</v>
      </c>
      <c r="J5375" s="1">
        <v>2333.38</v>
      </c>
      <c r="K5375" s="1">
        <v>387.75</v>
      </c>
      <c r="M5375" s="10">
        <f t="array" ref="M5375">_xlfn.XLOOKUP(A5375,subscriptions!B5375:B10004,subscriptions!D5375:D10004)</f>
        <v>120</v>
      </c>
      <c r="N5375" s="10">
        <f t="array" ref="N5375">_xlfn.XLOOKUP(A5375,subscriptions!B5375:B10004,subscriptions!G5375:G10004)</f>
        <v>10</v>
      </c>
      <c r="O5375" s="10">
        <v>108.0</v>
      </c>
      <c r="P5375" s="10" t="str">
        <f t="array" ref="P5375">_xlfn.XLOOKUP(A5375,subscriptions!B5375:B10004,subscriptions!C5375:C10004)</f>
        <v>Residential</v>
      </c>
      <c r="Q5375" s="10" t="s">
        <v>128</v>
      </c>
      <c r="R5375" s="10" t="s">
        <v>212</v>
      </c>
      <c r="S5375" s="10" t="s">
        <v>149</v>
      </c>
    </row>
    <row r="5376">
      <c r="A5376" s="1" t="s">
        <v>6859</v>
      </c>
      <c r="B5376" s="1" t="s">
        <v>1099</v>
      </c>
      <c r="C5376" s="1" t="s">
        <v>1833</v>
      </c>
      <c r="D5376" s="1" t="s">
        <v>153</v>
      </c>
      <c r="E5376" s="1" t="s">
        <v>280</v>
      </c>
      <c r="F5376" s="1" t="s">
        <v>873</v>
      </c>
      <c r="G5376" s="1" t="s">
        <v>21171</v>
      </c>
      <c r="H5376" s="1" t="s">
        <v>21172</v>
      </c>
      <c r="I5376" s="4">
        <v>84.16885416666666</v>
      </c>
      <c r="J5376" s="1">
        <v>1042.98</v>
      </c>
      <c r="K5376" s="1">
        <v>110.81</v>
      </c>
      <c r="M5376" s="10">
        <f t="array" ref="M5376">_xlfn.XLOOKUP(A5376,subscriptions!B5376:B10004,subscriptions!D5376:D10004)</f>
        <v>120</v>
      </c>
      <c r="N5376" s="10">
        <f t="array" ref="N5376">_xlfn.XLOOKUP(A5376,subscriptions!B5376:B10004,subscriptions!G5376:G10004)</f>
        <v>20</v>
      </c>
      <c r="O5376" s="10">
        <v>96.0</v>
      </c>
      <c r="P5376" s="10" t="str">
        <f t="array" ref="P5376">_xlfn.XLOOKUP(A5376,subscriptions!B5376:B10004,subscriptions!C5376:C10004)</f>
        <v>Residential</v>
      </c>
      <c r="Q5376" s="10" t="s">
        <v>128</v>
      </c>
      <c r="R5376" s="10" t="s">
        <v>148</v>
      </c>
      <c r="S5376" s="10" t="s">
        <v>1504</v>
      </c>
    </row>
    <row r="5377">
      <c r="A5377" s="1" t="s">
        <v>6860</v>
      </c>
      <c r="B5377" s="1" t="s">
        <v>426</v>
      </c>
      <c r="C5377" s="1" t="s">
        <v>426</v>
      </c>
      <c r="D5377" s="1" t="s">
        <v>153</v>
      </c>
      <c r="E5377" s="1" t="s">
        <v>111</v>
      </c>
      <c r="F5377" s="1" t="s">
        <v>3756</v>
      </c>
      <c r="G5377" s="1" t="s">
        <v>21173</v>
      </c>
      <c r="H5377" s="1" t="s">
        <v>21174</v>
      </c>
      <c r="I5377" s="4">
        <v>84.17246527777777</v>
      </c>
      <c r="J5377" s="1">
        <v>2419.92</v>
      </c>
      <c r="K5377" s="1">
        <v>234.89</v>
      </c>
      <c r="M5377" s="10">
        <f t="array" ref="M5377">_xlfn.XLOOKUP(A5377,subscriptions!B5377:B10004,subscriptions!D5377:D10004)</f>
        <v>80</v>
      </c>
      <c r="N5377" s="10">
        <f t="array" ref="N5377">_xlfn.XLOOKUP(A5377,subscriptions!B5377:B10004,subscriptions!G5377:G10004)</f>
        <v>0</v>
      </c>
      <c r="O5377" s="10">
        <v>80.0</v>
      </c>
      <c r="P5377" s="10" t="str">
        <f t="array" ref="P5377">_xlfn.XLOOKUP(A5377,subscriptions!B5377:B10004,subscriptions!C5377:C10004)</f>
        <v>Roam</v>
      </c>
      <c r="Q5377" s="10" t="s">
        <v>173</v>
      </c>
      <c r="R5377" s="10" t="s">
        <v>148</v>
      </c>
      <c r="S5377" s="10" t="s">
        <v>1637</v>
      </c>
    </row>
    <row r="5378">
      <c r="A5378" s="1" t="s">
        <v>6861</v>
      </c>
      <c r="B5378" s="1" t="s">
        <v>508</v>
      </c>
      <c r="C5378" s="1" t="s">
        <v>764</v>
      </c>
      <c r="D5378" s="1" t="s">
        <v>153</v>
      </c>
      <c r="E5378" s="1" t="s">
        <v>332</v>
      </c>
      <c r="F5378" s="1" t="s">
        <v>2280</v>
      </c>
      <c r="G5378" s="1" t="s">
        <v>21175</v>
      </c>
      <c r="H5378" s="1" t="s">
        <v>21176</v>
      </c>
      <c r="I5378" s="4">
        <v>84.37583333333333</v>
      </c>
      <c r="J5378" s="1">
        <v>1338.76</v>
      </c>
      <c r="K5378" s="1">
        <v>193.99</v>
      </c>
      <c r="M5378" s="10">
        <f t="array" ref="M5378">_xlfn.XLOOKUP(A5378,subscriptions!B5378:B10004,subscriptions!D5378:D10004)</f>
        <v>80</v>
      </c>
      <c r="N5378" s="10">
        <f t="array" ref="N5378">_xlfn.XLOOKUP(A5378,subscriptions!B5378:B10004,subscriptions!G5378:G10004)</f>
        <v>5</v>
      </c>
      <c r="O5378" s="10">
        <v>76.0</v>
      </c>
      <c r="P5378" s="10" t="str">
        <f t="array" ref="P5378">_xlfn.XLOOKUP(A5378,subscriptions!B5378:B10004,subscriptions!C5378:C10004)</f>
        <v>Roam</v>
      </c>
      <c r="Q5378" s="10" t="s">
        <v>194</v>
      </c>
      <c r="R5378" s="10" t="s">
        <v>148</v>
      </c>
      <c r="S5378" s="10" t="s">
        <v>1442</v>
      </c>
    </row>
    <row r="5379">
      <c r="A5379" s="1" t="s">
        <v>6862</v>
      </c>
      <c r="B5379" s="1" t="s">
        <v>2788</v>
      </c>
      <c r="C5379" s="1" t="s">
        <v>750</v>
      </c>
      <c r="D5379" s="1" t="s">
        <v>153</v>
      </c>
      <c r="E5379" s="1" t="s">
        <v>28</v>
      </c>
      <c r="F5379" s="1" t="s">
        <v>687</v>
      </c>
      <c r="G5379" s="1" t="s">
        <v>21177</v>
      </c>
      <c r="H5379" s="1" t="s">
        <v>21178</v>
      </c>
      <c r="I5379" s="4">
        <v>84.21693287037037</v>
      </c>
      <c r="J5379" s="1">
        <v>677.98</v>
      </c>
      <c r="K5379" s="1">
        <v>174.91</v>
      </c>
      <c r="M5379" s="10">
        <f t="array" ref="M5379">_xlfn.XLOOKUP(A5379,subscriptions!B5379:B10004,subscriptions!D5379:D10004)</f>
        <v>120</v>
      </c>
      <c r="N5379" s="10">
        <f t="array" ref="N5379">_xlfn.XLOOKUP(A5379,subscriptions!B5379:B10004,subscriptions!G5379:G10004)</f>
        <v>10</v>
      </c>
      <c r="O5379" s="10">
        <v>108.0</v>
      </c>
      <c r="P5379" s="10" t="str">
        <f t="array" ref="P5379">_xlfn.XLOOKUP(A5379,subscriptions!B5379:B10004,subscriptions!C5379:C10004)</f>
        <v>Residential</v>
      </c>
      <c r="Q5379" s="10" t="s">
        <v>128</v>
      </c>
      <c r="R5379" s="10" t="s">
        <v>212</v>
      </c>
      <c r="S5379" s="10" t="s">
        <v>453</v>
      </c>
    </row>
    <row r="5380">
      <c r="A5380" s="1" t="s">
        <v>6863</v>
      </c>
      <c r="B5380" s="1" t="s">
        <v>870</v>
      </c>
      <c r="C5380" s="1" t="s">
        <v>426</v>
      </c>
      <c r="D5380" s="1" t="s">
        <v>153</v>
      </c>
      <c r="E5380" s="1" t="s">
        <v>111</v>
      </c>
      <c r="F5380" s="1" t="s">
        <v>1917</v>
      </c>
      <c r="G5380" s="1" t="s">
        <v>21179</v>
      </c>
      <c r="H5380" s="1" t="s">
        <v>21180</v>
      </c>
      <c r="I5380" s="4">
        <v>84.25292824074074</v>
      </c>
      <c r="J5380" s="1">
        <v>2540.93</v>
      </c>
      <c r="K5380" s="1">
        <v>576.52</v>
      </c>
      <c r="M5380" s="10">
        <f t="array" ref="M5380">_xlfn.XLOOKUP(A5380,subscriptions!B5380:B10004,subscriptions!D5380:D10004)</f>
        <v>120</v>
      </c>
      <c r="N5380" s="10">
        <f t="array" ref="N5380">_xlfn.XLOOKUP(A5380,subscriptions!B5380:B10004,subscriptions!G5380:G10004)</f>
        <v>20</v>
      </c>
      <c r="O5380" s="10">
        <v>96.0</v>
      </c>
      <c r="P5380" s="10" t="str">
        <f t="array" ref="P5380">_xlfn.XLOOKUP(A5380,subscriptions!B5380:B10004,subscriptions!C5380:C10004)</f>
        <v>Residential</v>
      </c>
      <c r="Q5380" s="10" t="s">
        <v>128</v>
      </c>
      <c r="R5380" s="10" t="s">
        <v>148</v>
      </c>
      <c r="S5380" s="10" t="s">
        <v>916</v>
      </c>
    </row>
    <row r="5381">
      <c r="A5381" s="1" t="s">
        <v>6864</v>
      </c>
      <c r="B5381" s="1" t="s">
        <v>132</v>
      </c>
      <c r="C5381" s="1" t="s">
        <v>524</v>
      </c>
      <c r="D5381" s="1" t="s">
        <v>27</v>
      </c>
      <c r="E5381" s="1" t="s">
        <v>332</v>
      </c>
      <c r="F5381" s="1" t="s">
        <v>2280</v>
      </c>
      <c r="G5381" s="1" t="s">
        <v>21181</v>
      </c>
      <c r="H5381" s="1" t="s">
        <v>21182</v>
      </c>
      <c r="I5381" s="4">
        <v>84.25628472222222</v>
      </c>
      <c r="J5381" s="1">
        <v>458.28</v>
      </c>
      <c r="K5381" s="1">
        <v>100.33</v>
      </c>
      <c r="M5381" s="10">
        <f t="array" ref="M5381">_xlfn.XLOOKUP(A5381,subscriptions!B5381:B10004,subscriptions!D5381:D10004)</f>
        <v>120</v>
      </c>
      <c r="N5381" s="10">
        <f t="array" ref="N5381">_xlfn.XLOOKUP(A5381,subscriptions!B5381:B10004,subscriptions!G5381:G10004)</f>
        <v>0</v>
      </c>
      <c r="O5381" s="10">
        <v>120.0</v>
      </c>
      <c r="P5381" s="10" t="str">
        <f t="array" ref="P5381">_xlfn.XLOOKUP(A5381,subscriptions!B5381:B10004,subscriptions!C5381:C10004)</f>
        <v>Residential</v>
      </c>
      <c r="Q5381" s="10" t="s">
        <v>173</v>
      </c>
      <c r="R5381" s="10" t="s">
        <v>212</v>
      </c>
      <c r="S5381" s="10" t="s">
        <v>130</v>
      </c>
    </row>
    <row r="5382">
      <c r="A5382" s="1" t="s">
        <v>6865</v>
      </c>
      <c r="B5382" s="1" t="s">
        <v>425</v>
      </c>
      <c r="C5382" s="1" t="s">
        <v>786</v>
      </c>
      <c r="D5382" s="1" t="s">
        <v>153</v>
      </c>
      <c r="E5382" s="1" t="s">
        <v>239</v>
      </c>
      <c r="F5382" s="1" t="s">
        <v>2154</v>
      </c>
      <c r="G5382" s="1" t="s">
        <v>21183</v>
      </c>
      <c r="H5382" s="1" t="s">
        <v>21184</v>
      </c>
      <c r="I5382" s="4">
        <v>84.29668981481481</v>
      </c>
      <c r="J5382" s="1">
        <v>431.14</v>
      </c>
      <c r="K5382" s="1">
        <v>76.0</v>
      </c>
      <c r="M5382" s="10">
        <f t="array" ref="M5382">_xlfn.XLOOKUP(A5382,subscriptions!B5382:B10004,subscriptions!D5382:D10004)</f>
        <v>80</v>
      </c>
      <c r="N5382" s="10">
        <f t="array" ref="N5382">_xlfn.XLOOKUP(A5382,subscriptions!B5382:B10004,subscriptions!G5382:G10004)</f>
        <v>5</v>
      </c>
      <c r="O5382" s="10">
        <v>76.0</v>
      </c>
      <c r="P5382" s="10" t="str">
        <f t="array" ref="P5382">_xlfn.XLOOKUP(A5382,subscriptions!B5382:B10004,subscriptions!C5382:C10004)</f>
        <v>Roam</v>
      </c>
      <c r="Q5382" s="10" t="s">
        <v>194</v>
      </c>
      <c r="R5382" s="10" t="s">
        <v>148</v>
      </c>
      <c r="S5382" s="10" t="s">
        <v>373</v>
      </c>
    </row>
    <row r="5383">
      <c r="A5383" s="1" t="s">
        <v>6866</v>
      </c>
      <c r="B5383" s="1" t="s">
        <v>2521</v>
      </c>
      <c r="C5383" s="1" t="s">
        <v>509</v>
      </c>
      <c r="D5383" s="1" t="s">
        <v>153</v>
      </c>
      <c r="E5383" s="1" t="s">
        <v>714</v>
      </c>
      <c r="F5383" s="1" t="s">
        <v>2171</v>
      </c>
      <c r="G5383" s="1" t="s">
        <v>21185</v>
      </c>
      <c r="H5383" s="1" t="s">
        <v>21186</v>
      </c>
      <c r="I5383" s="4">
        <v>84.21395833333334</v>
      </c>
      <c r="J5383" s="1">
        <v>1103.29</v>
      </c>
      <c r="K5383" s="1">
        <v>176.57</v>
      </c>
      <c r="M5383" s="10">
        <f t="array" ref="M5383">_xlfn.XLOOKUP(A5383,subscriptions!B5383:B10004,subscriptions!D5383:D10004)</f>
        <v>120</v>
      </c>
      <c r="N5383" s="10">
        <f t="array" ref="N5383">_xlfn.XLOOKUP(A5383,subscriptions!B5383:B10004,subscriptions!G5383:G10004)</f>
        <v>10</v>
      </c>
      <c r="O5383" s="10">
        <v>108.0</v>
      </c>
      <c r="P5383" s="10" t="str">
        <f t="array" ref="P5383">_xlfn.XLOOKUP(A5383,subscriptions!B5383:B10004,subscriptions!C5383:C10004)</f>
        <v>Residential</v>
      </c>
      <c r="Q5383" s="10" t="s">
        <v>128</v>
      </c>
      <c r="R5383" s="10" t="s">
        <v>212</v>
      </c>
      <c r="S5383" s="10" t="s">
        <v>388</v>
      </c>
    </row>
    <row r="5384">
      <c r="A5384" s="1" t="s">
        <v>6867</v>
      </c>
      <c r="B5384" s="1" t="s">
        <v>278</v>
      </c>
      <c r="C5384" s="1" t="s">
        <v>524</v>
      </c>
      <c r="D5384" s="1" t="s">
        <v>27</v>
      </c>
      <c r="E5384" s="1" t="s">
        <v>219</v>
      </c>
      <c r="F5384" s="1" t="s">
        <v>1010</v>
      </c>
      <c r="G5384" s="1" t="s">
        <v>21187</v>
      </c>
      <c r="H5384" s="1" t="s">
        <v>21188</v>
      </c>
      <c r="I5384" s="4">
        <v>84.2551388888889</v>
      </c>
      <c r="J5384" s="1">
        <v>503.38</v>
      </c>
      <c r="K5384" s="1">
        <v>110.05</v>
      </c>
      <c r="M5384" s="10">
        <f t="array" ref="M5384">_xlfn.XLOOKUP(A5384,subscriptions!B5384:B10004,subscriptions!D5384:D10004)</f>
        <v>50</v>
      </c>
      <c r="N5384" s="10">
        <f t="array" ref="N5384">_xlfn.XLOOKUP(A5384,subscriptions!B5384:B10004,subscriptions!G5384:G10004)</f>
        <v>20</v>
      </c>
      <c r="O5384" s="10">
        <v>40.0</v>
      </c>
      <c r="P5384" s="10" t="str">
        <f t="array" ref="P5384">_xlfn.XLOOKUP(A5384,subscriptions!B5384:B10004,subscriptions!C5384:C10004)</f>
        <v>Mini</v>
      </c>
      <c r="Q5384" s="10" t="s">
        <v>128</v>
      </c>
      <c r="R5384" s="10" t="s">
        <v>148</v>
      </c>
      <c r="S5384" s="10" t="s">
        <v>149</v>
      </c>
    </row>
    <row r="5385">
      <c r="A5385" s="1" t="s">
        <v>6870</v>
      </c>
      <c r="B5385" s="1" t="s">
        <v>295</v>
      </c>
      <c r="C5385" s="1" t="s">
        <v>509</v>
      </c>
      <c r="D5385" s="1" t="s">
        <v>153</v>
      </c>
      <c r="E5385" s="1" t="s">
        <v>219</v>
      </c>
      <c r="F5385" s="1" t="s">
        <v>971</v>
      </c>
      <c r="G5385" s="1" t="s">
        <v>21189</v>
      </c>
      <c r="H5385" s="1" t="s">
        <v>21190</v>
      </c>
      <c r="I5385" s="4">
        <v>84.34030092592593</v>
      </c>
      <c r="J5385" s="1">
        <v>63.69</v>
      </c>
      <c r="K5385" s="1">
        <v>14.33</v>
      </c>
      <c r="M5385" s="10">
        <f t="array" ref="M5385">_xlfn.XLOOKUP(A5385,subscriptions!B5385:B10004,subscriptions!D5385:D10004)</f>
        <v>120</v>
      </c>
      <c r="N5385" s="10">
        <f t="array" ref="N5385">_xlfn.XLOOKUP(A5385,subscriptions!B5385:B10004,subscriptions!G5385:G10004)</f>
        <v>0</v>
      </c>
      <c r="O5385" s="10">
        <v>120.0</v>
      </c>
      <c r="P5385" s="10" t="str">
        <f t="array" ref="P5385">_xlfn.XLOOKUP(A5385,subscriptions!B5385:B10004,subscriptions!C5385:C10004)</f>
        <v>Residential</v>
      </c>
      <c r="Q5385" s="10" t="s">
        <v>173</v>
      </c>
      <c r="R5385" s="10" t="s">
        <v>212</v>
      </c>
      <c r="S5385" s="10" t="s">
        <v>616</v>
      </c>
    </row>
    <row r="5386">
      <c r="A5386" s="1" t="s">
        <v>6871</v>
      </c>
      <c r="B5386" s="1" t="s">
        <v>216</v>
      </c>
      <c r="C5386" s="1" t="s">
        <v>178</v>
      </c>
      <c r="D5386" s="1" t="s">
        <v>153</v>
      </c>
      <c r="E5386" s="1" t="s">
        <v>280</v>
      </c>
      <c r="F5386" s="1" t="s">
        <v>281</v>
      </c>
      <c r="G5386" s="1" t="s">
        <v>21191</v>
      </c>
      <c r="H5386" s="1" t="s">
        <v>21192</v>
      </c>
      <c r="I5386" s="4">
        <v>84.21140046296296</v>
      </c>
      <c r="J5386" s="1">
        <v>1617.45</v>
      </c>
      <c r="K5386" s="1">
        <v>336.91</v>
      </c>
      <c r="M5386" s="10">
        <f t="array" ref="M5386">_xlfn.XLOOKUP(A5386,subscriptions!B5386:B10004,subscriptions!D5386:D10004)</f>
        <v>50</v>
      </c>
      <c r="N5386" s="10">
        <f t="array" ref="N5386">_xlfn.XLOOKUP(A5386,subscriptions!B5386:B10004,subscriptions!G5386:G10004)</f>
        <v>5</v>
      </c>
      <c r="O5386" s="10">
        <v>47.5</v>
      </c>
      <c r="P5386" s="10" t="str">
        <f t="array" ref="P5386">_xlfn.XLOOKUP(A5386,subscriptions!B5386:B10004,subscriptions!C5386:C10004)</f>
        <v>Mini</v>
      </c>
      <c r="Q5386" s="10" t="s">
        <v>194</v>
      </c>
      <c r="R5386" s="10" t="s">
        <v>148</v>
      </c>
      <c r="S5386" s="10" t="s">
        <v>438</v>
      </c>
    </row>
    <row r="5387">
      <c r="A5387" s="1" t="s">
        <v>6872</v>
      </c>
      <c r="B5387" s="1" t="s">
        <v>1460</v>
      </c>
      <c r="C5387" s="1" t="s">
        <v>673</v>
      </c>
      <c r="D5387" s="1" t="s">
        <v>27</v>
      </c>
      <c r="E5387" s="1" t="s">
        <v>332</v>
      </c>
      <c r="F5387" s="1" t="s">
        <v>510</v>
      </c>
      <c r="G5387" s="1" t="s">
        <v>21193</v>
      </c>
      <c r="H5387" s="1" t="s">
        <v>21194</v>
      </c>
      <c r="I5387" s="4">
        <v>84.17030092592593</v>
      </c>
      <c r="J5387" s="1">
        <v>1123.38</v>
      </c>
      <c r="K5387" s="1">
        <v>263.67</v>
      </c>
      <c r="M5387" s="10">
        <f t="array" ref="M5387">_xlfn.XLOOKUP(A5387,subscriptions!B5387:B10004,subscriptions!D5387:D10004)</f>
        <v>120</v>
      </c>
      <c r="N5387" s="10">
        <f t="array" ref="N5387">_xlfn.XLOOKUP(A5387,subscriptions!B5387:B10004,subscriptions!G5387:G10004)</f>
        <v>10</v>
      </c>
      <c r="O5387" s="10">
        <v>108.0</v>
      </c>
      <c r="P5387" s="10" t="str">
        <f t="array" ref="P5387">_xlfn.XLOOKUP(A5387,subscriptions!B5387:B10004,subscriptions!C5387:C10004)</f>
        <v>Residential</v>
      </c>
      <c r="Q5387" s="10" t="s">
        <v>128</v>
      </c>
      <c r="R5387" s="10" t="s">
        <v>212</v>
      </c>
      <c r="S5387" s="10" t="s">
        <v>2494</v>
      </c>
    </row>
    <row r="5388">
      <c r="A5388" s="1" t="s">
        <v>6873</v>
      </c>
      <c r="B5388" s="1" t="s">
        <v>6037</v>
      </c>
      <c r="C5388" s="1" t="s">
        <v>426</v>
      </c>
      <c r="D5388" s="1" t="s">
        <v>27</v>
      </c>
      <c r="E5388" s="1" t="s">
        <v>239</v>
      </c>
      <c r="F5388" s="1" t="s">
        <v>2154</v>
      </c>
      <c r="G5388" s="1" t="s">
        <v>21195</v>
      </c>
      <c r="H5388" s="1" t="s">
        <v>21196</v>
      </c>
      <c r="I5388" s="4">
        <v>84.21612268518518</v>
      </c>
      <c r="J5388" s="1">
        <v>934.58</v>
      </c>
      <c r="K5388" s="1">
        <v>192.35</v>
      </c>
      <c r="M5388" s="10">
        <f t="array" ref="M5388">_xlfn.XLOOKUP(A5388,subscriptions!B5388:B10004,subscriptions!D5388:D10004)</f>
        <v>50</v>
      </c>
      <c r="N5388" s="10">
        <f t="array" ref="N5388">_xlfn.XLOOKUP(A5388,subscriptions!B5388:B10004,subscriptions!G5388:G10004)</f>
        <v>20</v>
      </c>
      <c r="O5388" s="10">
        <v>40.0</v>
      </c>
      <c r="P5388" s="10" t="str">
        <f t="array" ref="P5388">_xlfn.XLOOKUP(A5388,subscriptions!B5388:B10004,subscriptions!C5388:C10004)</f>
        <v>Mini</v>
      </c>
      <c r="Q5388" s="10" t="s">
        <v>128</v>
      </c>
      <c r="R5388" s="10" t="s">
        <v>148</v>
      </c>
      <c r="S5388" s="10" t="s">
        <v>2596</v>
      </c>
    </row>
    <row r="5389">
      <c r="A5389" s="1" t="s">
        <v>6874</v>
      </c>
      <c r="B5389" s="1" t="s">
        <v>713</v>
      </c>
      <c r="C5389" s="1" t="s">
        <v>1388</v>
      </c>
      <c r="D5389" s="1" t="s">
        <v>27</v>
      </c>
      <c r="E5389" s="1" t="s">
        <v>28</v>
      </c>
      <c r="F5389" s="1" t="s">
        <v>2581</v>
      </c>
      <c r="G5389" s="1" t="s">
        <v>21197</v>
      </c>
      <c r="H5389" s="1" t="s">
        <v>21198</v>
      </c>
      <c r="I5389" s="4">
        <v>84.29962962962964</v>
      </c>
      <c r="J5389" s="1">
        <v>5165.44</v>
      </c>
      <c r="K5389" s="1">
        <v>675.93</v>
      </c>
      <c r="M5389" s="10">
        <f t="array" ref="M5389">_xlfn.XLOOKUP(A5389,subscriptions!B5389:B10004,subscriptions!D5389:D10004)</f>
        <v>50</v>
      </c>
      <c r="N5389" s="10">
        <f t="array" ref="N5389">_xlfn.XLOOKUP(A5389,subscriptions!B5389:B10004,subscriptions!G5389:G10004)</f>
        <v>0</v>
      </c>
      <c r="O5389" s="10">
        <v>50.0</v>
      </c>
      <c r="P5389" s="10" t="str">
        <f t="array" ref="P5389">_xlfn.XLOOKUP(A5389,subscriptions!B5389:B10004,subscriptions!C5389:C10004)</f>
        <v>Mini</v>
      </c>
      <c r="Q5389" s="10" t="s">
        <v>173</v>
      </c>
      <c r="R5389" s="10" t="s">
        <v>148</v>
      </c>
      <c r="S5389" s="10" t="s">
        <v>522</v>
      </c>
    </row>
    <row r="5390">
      <c r="A5390" s="1" t="s">
        <v>6875</v>
      </c>
      <c r="B5390" s="1" t="s">
        <v>919</v>
      </c>
      <c r="C5390" s="1" t="s">
        <v>218</v>
      </c>
      <c r="D5390" s="1" t="s">
        <v>27</v>
      </c>
      <c r="E5390" s="1" t="s">
        <v>239</v>
      </c>
      <c r="F5390" s="1" t="s">
        <v>2154</v>
      </c>
      <c r="G5390" s="1" t="s">
        <v>21199</v>
      </c>
      <c r="H5390" s="1" t="s">
        <v>21200</v>
      </c>
      <c r="I5390" s="4">
        <v>84.25439814814816</v>
      </c>
      <c r="J5390" s="1">
        <v>1320.14</v>
      </c>
      <c r="K5390" s="1">
        <v>234.43</v>
      </c>
      <c r="M5390" s="10">
        <f t="array" ref="M5390">_xlfn.XLOOKUP(A5390,subscriptions!B5390:B10004,subscriptions!D5390:D10004)</f>
        <v>50</v>
      </c>
      <c r="N5390" s="10">
        <f t="array" ref="N5390">_xlfn.XLOOKUP(A5390,subscriptions!B5390:B10004,subscriptions!G5390:G10004)</f>
        <v>5</v>
      </c>
      <c r="O5390" s="10">
        <v>47.5</v>
      </c>
      <c r="P5390" s="10" t="str">
        <f t="array" ref="P5390">_xlfn.XLOOKUP(A5390,subscriptions!B5390:B10004,subscriptions!C5390:C10004)</f>
        <v>Mini</v>
      </c>
      <c r="Q5390" s="10" t="s">
        <v>194</v>
      </c>
      <c r="R5390" s="10" t="s">
        <v>148</v>
      </c>
      <c r="S5390" s="10" t="s">
        <v>2046</v>
      </c>
    </row>
    <row r="5391">
      <c r="A5391" s="1" t="s">
        <v>6876</v>
      </c>
      <c r="B5391" s="1" t="s">
        <v>278</v>
      </c>
      <c r="C5391" s="1" t="s">
        <v>178</v>
      </c>
      <c r="D5391" s="1" t="s">
        <v>27</v>
      </c>
      <c r="E5391" s="1" t="s">
        <v>262</v>
      </c>
      <c r="F5391" s="1" t="s">
        <v>2853</v>
      </c>
      <c r="G5391" s="1" t="s">
        <v>21201</v>
      </c>
      <c r="H5391" s="1" t="s">
        <v>21202</v>
      </c>
      <c r="I5391" s="4">
        <v>84.33710648148148</v>
      </c>
      <c r="J5391" s="1">
        <v>3036.39</v>
      </c>
      <c r="K5391" s="1">
        <v>469.19</v>
      </c>
      <c r="M5391" s="10">
        <f t="array" ref="M5391">_xlfn.XLOOKUP(A5391,subscriptions!B5391:B10004,subscriptions!D5391:D10004)</f>
        <v>50</v>
      </c>
      <c r="N5391" s="10">
        <f t="array" ref="N5391">_xlfn.XLOOKUP(A5391,subscriptions!B5391:B10004,subscriptions!G5391:G10004)</f>
        <v>10</v>
      </c>
      <c r="O5391" s="10">
        <v>45.0</v>
      </c>
      <c r="P5391" s="10" t="str">
        <f t="array" ref="P5391">_xlfn.XLOOKUP(A5391,subscriptions!B5391:B10004,subscriptions!C5391:C10004)</f>
        <v>Mini</v>
      </c>
      <c r="Q5391" s="10" t="s">
        <v>128</v>
      </c>
      <c r="R5391" s="10" t="s">
        <v>148</v>
      </c>
      <c r="S5391" s="10" t="s">
        <v>968</v>
      </c>
    </row>
    <row r="5392">
      <c r="A5392" s="1" t="s">
        <v>6877</v>
      </c>
      <c r="B5392" s="1" t="s">
        <v>1491</v>
      </c>
      <c r="C5392" s="1" t="s">
        <v>1492</v>
      </c>
      <c r="D5392" s="1" t="s">
        <v>153</v>
      </c>
      <c r="E5392" s="1" t="s">
        <v>262</v>
      </c>
      <c r="F5392" s="1" t="s">
        <v>2985</v>
      </c>
      <c r="G5392" s="1" t="s">
        <v>21203</v>
      </c>
      <c r="H5392" s="1" t="s">
        <v>21204</v>
      </c>
      <c r="I5392" s="4">
        <v>84.41898148148148</v>
      </c>
      <c r="J5392" s="1">
        <v>275.28</v>
      </c>
      <c r="K5392" s="1">
        <v>38.39</v>
      </c>
      <c r="M5392" s="10">
        <f t="array" ref="M5392">_xlfn.XLOOKUP(A5392,subscriptions!B5392:B10004,subscriptions!D5392:D10004)</f>
        <v>120</v>
      </c>
      <c r="N5392" s="10">
        <f t="array" ref="N5392">_xlfn.XLOOKUP(A5392,subscriptions!B5392:B10004,subscriptions!G5392:G10004)</f>
        <v>20</v>
      </c>
      <c r="O5392" s="10">
        <v>96.0</v>
      </c>
      <c r="P5392" s="10" t="str">
        <f t="array" ref="P5392">_xlfn.XLOOKUP(A5392,subscriptions!B5392:B10004,subscriptions!C5392:C10004)</f>
        <v>Residential</v>
      </c>
      <c r="Q5392" s="10" t="s">
        <v>128</v>
      </c>
      <c r="R5392" s="10" t="s">
        <v>148</v>
      </c>
      <c r="S5392" s="10" t="s">
        <v>1822</v>
      </c>
    </row>
    <row r="5393">
      <c r="A5393" s="1" t="s">
        <v>6878</v>
      </c>
      <c r="B5393" s="1" t="s">
        <v>763</v>
      </c>
      <c r="C5393" s="1" t="s">
        <v>871</v>
      </c>
      <c r="D5393" s="1" t="s">
        <v>27</v>
      </c>
      <c r="E5393" s="1" t="s">
        <v>28</v>
      </c>
      <c r="F5393" s="1" t="s">
        <v>313</v>
      </c>
      <c r="G5393" s="1" t="s">
        <v>21205</v>
      </c>
      <c r="H5393" s="1" t="s">
        <v>21206</v>
      </c>
      <c r="I5393" s="4">
        <v>84.33490740740741</v>
      </c>
      <c r="J5393" s="1">
        <v>1313.19</v>
      </c>
      <c r="K5393" s="1">
        <v>119.56</v>
      </c>
      <c r="M5393" s="10">
        <f t="array" ref="M5393">_xlfn.XLOOKUP(A5393,subscriptions!B5393:B10004,subscriptions!D5393:D10004)</f>
        <v>250</v>
      </c>
      <c r="N5393" s="10">
        <f t="array" ref="N5393">_xlfn.XLOOKUP(A5393,subscriptions!B5393:B10004,subscriptions!G5393:G10004)</f>
        <v>0</v>
      </c>
      <c r="O5393" s="10">
        <v>250.0</v>
      </c>
      <c r="P5393" s="10" t="str">
        <f t="array" ref="P5393">_xlfn.XLOOKUP(A5393,subscriptions!B5393:B10004,subscriptions!C5393:C10004)</f>
        <v>Business</v>
      </c>
      <c r="Q5393" s="10" t="s">
        <v>173</v>
      </c>
      <c r="R5393" s="10" t="s">
        <v>129</v>
      </c>
      <c r="S5393" s="10" t="s">
        <v>643</v>
      </c>
    </row>
    <row r="5394">
      <c r="A5394" s="1" t="s">
        <v>6879</v>
      </c>
      <c r="B5394" s="1" t="s">
        <v>1444</v>
      </c>
      <c r="C5394" s="1" t="s">
        <v>1678</v>
      </c>
      <c r="D5394" s="1" t="s">
        <v>27</v>
      </c>
      <c r="E5394" s="1" t="s">
        <v>179</v>
      </c>
      <c r="F5394" s="1" t="s">
        <v>1760</v>
      </c>
      <c r="G5394" s="1" t="s">
        <v>21207</v>
      </c>
      <c r="H5394" s="1" t="s">
        <v>21208</v>
      </c>
      <c r="I5394" s="4">
        <v>84.17369212962963</v>
      </c>
      <c r="J5394" s="1">
        <v>3087.2</v>
      </c>
      <c r="K5394" s="1">
        <v>466.9</v>
      </c>
      <c r="L5394" s="1">
        <v>100.0</v>
      </c>
      <c r="M5394" s="10">
        <f t="array" ref="M5394">_xlfn.XLOOKUP(A5394,subscriptions!B5394:B10004,subscriptions!D5394:D10004)</f>
        <v>80</v>
      </c>
      <c r="N5394" s="10">
        <f t="array" ref="N5394">_xlfn.XLOOKUP(A5394,subscriptions!B5394:B10004,subscriptions!G5394:G10004)</f>
        <v>5</v>
      </c>
      <c r="O5394" s="10">
        <v>76.0</v>
      </c>
      <c r="P5394" s="10" t="str">
        <f t="array" ref="P5394">_xlfn.XLOOKUP(A5394,subscriptions!B5394:B10004,subscriptions!C5394:C10004)</f>
        <v>Roam</v>
      </c>
      <c r="Q5394" s="10" t="s">
        <v>194</v>
      </c>
      <c r="R5394" s="10" t="s">
        <v>148</v>
      </c>
      <c r="S5394" s="10" t="s">
        <v>3087</v>
      </c>
    </row>
    <row r="5395">
      <c r="A5395" s="1" t="s">
        <v>6880</v>
      </c>
      <c r="B5395" s="1" t="s">
        <v>1387</v>
      </c>
      <c r="C5395" s="1" t="s">
        <v>261</v>
      </c>
      <c r="D5395" s="1" t="s">
        <v>27</v>
      </c>
      <c r="E5395" s="1" t="s">
        <v>239</v>
      </c>
      <c r="F5395" s="1" t="s">
        <v>2132</v>
      </c>
      <c r="G5395" s="1" t="s">
        <v>21209</v>
      </c>
      <c r="H5395" s="1" t="s">
        <v>21210</v>
      </c>
      <c r="I5395" s="4">
        <v>84.21475694444445</v>
      </c>
      <c r="J5395" s="1">
        <v>1362.38</v>
      </c>
      <c r="K5395" s="1">
        <v>165.7</v>
      </c>
      <c r="M5395" s="10">
        <f t="array" ref="M5395">_xlfn.XLOOKUP(A5395,subscriptions!B5395:B10004,subscriptions!D5395:D10004)</f>
        <v>80</v>
      </c>
      <c r="N5395" s="10">
        <f t="array" ref="N5395">_xlfn.XLOOKUP(A5395,subscriptions!B5395:B10004,subscriptions!G5395:G10004)</f>
        <v>10</v>
      </c>
      <c r="O5395" s="10">
        <v>72.0</v>
      </c>
      <c r="P5395" s="10" t="str">
        <f t="array" ref="P5395">_xlfn.XLOOKUP(A5395,subscriptions!B5395:B10004,subscriptions!C5395:C10004)</f>
        <v>Roam</v>
      </c>
      <c r="Q5395" s="10" t="s">
        <v>128</v>
      </c>
      <c r="R5395" s="10" t="s">
        <v>148</v>
      </c>
      <c r="S5395" s="10" t="s">
        <v>3641</v>
      </c>
    </row>
    <row r="5396">
      <c r="A5396" s="1" t="s">
        <v>6881</v>
      </c>
      <c r="B5396" s="1" t="s">
        <v>941</v>
      </c>
      <c r="C5396" s="1" t="s">
        <v>152</v>
      </c>
      <c r="D5396" s="1" t="s">
        <v>27</v>
      </c>
      <c r="E5396" s="1" t="s">
        <v>332</v>
      </c>
      <c r="F5396" s="1" t="s">
        <v>510</v>
      </c>
      <c r="G5396" s="1" t="s">
        <v>21211</v>
      </c>
      <c r="H5396" s="1" t="s">
        <v>21212</v>
      </c>
      <c r="I5396" s="4">
        <v>84.29267361111111</v>
      </c>
      <c r="J5396" s="1">
        <v>1948.85</v>
      </c>
      <c r="K5396" s="1">
        <v>372.59</v>
      </c>
      <c r="M5396" s="10">
        <f t="array" ref="M5396">_xlfn.XLOOKUP(A5396,subscriptions!B5396:B10004,subscriptions!D5396:D10004)</f>
        <v>120</v>
      </c>
      <c r="N5396" s="10">
        <f t="array" ref="N5396">_xlfn.XLOOKUP(A5396,subscriptions!B5396:B10004,subscriptions!G5396:G10004)</f>
        <v>20</v>
      </c>
      <c r="O5396" s="10">
        <v>96.0</v>
      </c>
      <c r="P5396" s="10" t="str">
        <f t="array" ref="P5396">_xlfn.XLOOKUP(A5396,subscriptions!B5396:B10004,subscriptions!C5396:C10004)</f>
        <v>Residential</v>
      </c>
      <c r="Q5396" s="10" t="s">
        <v>128</v>
      </c>
      <c r="R5396" s="10" t="s">
        <v>148</v>
      </c>
      <c r="S5396" s="10" t="s">
        <v>587</v>
      </c>
    </row>
    <row r="5397">
      <c r="A5397" s="1" t="s">
        <v>6882</v>
      </c>
      <c r="B5397" s="1" t="s">
        <v>2788</v>
      </c>
      <c r="C5397" s="1" t="s">
        <v>330</v>
      </c>
      <c r="D5397" s="1" t="s">
        <v>153</v>
      </c>
      <c r="E5397" s="1" t="s">
        <v>219</v>
      </c>
      <c r="F5397" s="1" t="s">
        <v>458</v>
      </c>
      <c r="G5397" s="1" t="s">
        <v>21213</v>
      </c>
      <c r="H5397" s="1" t="s">
        <v>21214</v>
      </c>
      <c r="I5397" s="4">
        <v>84.25359953703703</v>
      </c>
      <c r="J5397" s="1">
        <v>747.93</v>
      </c>
      <c r="K5397" s="1">
        <v>92.3</v>
      </c>
      <c r="M5397" s="10">
        <f t="array" ref="M5397">_xlfn.XLOOKUP(A5397,subscriptions!B5397:B10004,subscriptions!D5397:D10004)</f>
        <v>120</v>
      </c>
      <c r="N5397" s="10">
        <f t="array" ref="N5397">_xlfn.XLOOKUP(A5397,subscriptions!B5397:B10004,subscriptions!G5397:G10004)</f>
        <v>0</v>
      </c>
      <c r="O5397" s="10">
        <v>120.0</v>
      </c>
      <c r="P5397" s="10" t="str">
        <f t="array" ref="P5397">_xlfn.XLOOKUP(A5397,subscriptions!B5397:B10004,subscriptions!C5397:C10004)</f>
        <v>Residential</v>
      </c>
      <c r="Q5397" s="10" t="s">
        <v>173</v>
      </c>
      <c r="R5397" s="10" t="s">
        <v>212</v>
      </c>
      <c r="S5397" s="10" t="s">
        <v>1832</v>
      </c>
    </row>
    <row r="5398">
      <c r="A5398" s="1" t="s">
        <v>6883</v>
      </c>
      <c r="B5398" s="1" t="s">
        <v>1027</v>
      </c>
      <c r="C5398" s="1" t="s">
        <v>237</v>
      </c>
      <c r="D5398" s="1" t="s">
        <v>153</v>
      </c>
      <c r="E5398" s="1" t="s">
        <v>332</v>
      </c>
      <c r="F5398" s="1" t="s">
        <v>510</v>
      </c>
      <c r="G5398" s="1" t="s">
        <v>21215</v>
      </c>
      <c r="H5398" s="1" t="s">
        <v>21216</v>
      </c>
      <c r="I5398" s="4">
        <v>84.17508101851851</v>
      </c>
      <c r="J5398" s="1">
        <v>195.51</v>
      </c>
      <c r="K5398" s="1">
        <v>48.91</v>
      </c>
      <c r="M5398" s="10">
        <f t="array" ref="M5398">_xlfn.XLOOKUP(A5398,subscriptions!B5398:B10004,subscriptions!D5398:D10004)</f>
        <v>120</v>
      </c>
      <c r="N5398" s="10">
        <f t="array" ref="N5398">_xlfn.XLOOKUP(A5398,subscriptions!B5398:B10004,subscriptions!G5398:G10004)</f>
        <v>5</v>
      </c>
      <c r="O5398" s="10">
        <v>114.0</v>
      </c>
      <c r="P5398" s="10" t="str">
        <f t="array" ref="P5398">_xlfn.XLOOKUP(A5398,subscriptions!B5398:B10004,subscriptions!C5398:C10004)</f>
        <v>Residential</v>
      </c>
      <c r="Q5398" s="10" t="s">
        <v>194</v>
      </c>
      <c r="R5398" s="10" t="s">
        <v>212</v>
      </c>
      <c r="S5398" s="10" t="s">
        <v>1198</v>
      </c>
    </row>
    <row r="5399">
      <c r="A5399" s="1" t="s">
        <v>6886</v>
      </c>
      <c r="B5399" s="1" t="s">
        <v>573</v>
      </c>
      <c r="C5399" s="1" t="s">
        <v>556</v>
      </c>
      <c r="D5399" s="1" t="s">
        <v>27</v>
      </c>
      <c r="E5399" s="1" t="s">
        <v>714</v>
      </c>
      <c r="F5399" s="1" t="s">
        <v>1159</v>
      </c>
      <c r="G5399" s="1" t="s">
        <v>21217</v>
      </c>
      <c r="H5399" s="1" t="s">
        <v>21218</v>
      </c>
      <c r="I5399" s="4">
        <v>84.29876157407408</v>
      </c>
      <c r="J5399" s="1">
        <v>968.46</v>
      </c>
      <c r="K5399" s="1">
        <v>138.73</v>
      </c>
      <c r="M5399" s="10">
        <f t="array" ref="M5399">_xlfn.XLOOKUP(A5399,subscriptions!B5399:B10004,subscriptions!D5399:D10004)</f>
        <v>120</v>
      </c>
      <c r="N5399" s="10">
        <f t="array" ref="N5399">_xlfn.XLOOKUP(A5399,subscriptions!B5399:B10004,subscriptions!G5399:G10004)</f>
        <v>10</v>
      </c>
      <c r="O5399" s="10">
        <v>108.0</v>
      </c>
      <c r="P5399" s="10" t="str">
        <f t="array" ref="P5399">_xlfn.XLOOKUP(A5399,subscriptions!B5399:B10004,subscriptions!C5399:C10004)</f>
        <v>Residential</v>
      </c>
      <c r="Q5399" s="10" t="s">
        <v>128</v>
      </c>
      <c r="R5399" s="10" t="s">
        <v>212</v>
      </c>
      <c r="S5399" s="10" t="s">
        <v>276</v>
      </c>
    </row>
    <row r="5400">
      <c r="A5400" s="1" t="s">
        <v>6887</v>
      </c>
      <c r="B5400" s="1" t="s">
        <v>1044</v>
      </c>
      <c r="C5400" s="1" t="s">
        <v>1477</v>
      </c>
      <c r="D5400" s="1" t="s">
        <v>27</v>
      </c>
      <c r="E5400" s="1" t="s">
        <v>262</v>
      </c>
      <c r="F5400" s="1" t="s">
        <v>885</v>
      </c>
      <c r="G5400" s="1" t="s">
        <v>21219</v>
      </c>
      <c r="H5400" s="1" t="s">
        <v>21220</v>
      </c>
      <c r="I5400" s="4">
        <v>84.25729166666666</v>
      </c>
      <c r="J5400" s="1">
        <v>802.5</v>
      </c>
      <c r="K5400" s="1">
        <v>183.17</v>
      </c>
      <c r="M5400" s="10">
        <f t="array" ref="M5400">_xlfn.XLOOKUP(A5400,subscriptions!B5400:B10004,subscriptions!D5400:D10004)</f>
        <v>80</v>
      </c>
      <c r="N5400" s="10">
        <f t="array" ref="N5400">_xlfn.XLOOKUP(A5400,subscriptions!B5400:B10004,subscriptions!G5400:G10004)</f>
        <v>20</v>
      </c>
      <c r="O5400" s="10">
        <v>64.0</v>
      </c>
      <c r="P5400" s="10" t="str">
        <f t="array" ref="P5400">_xlfn.XLOOKUP(A5400,subscriptions!B5400:B10004,subscriptions!C5400:C10004)</f>
        <v>Roam</v>
      </c>
      <c r="Q5400" s="10" t="s">
        <v>128</v>
      </c>
      <c r="R5400" s="10" t="s">
        <v>148</v>
      </c>
      <c r="S5400" s="10" t="s">
        <v>175</v>
      </c>
    </row>
    <row r="5401">
      <c r="A5401" s="1" t="s">
        <v>6888</v>
      </c>
      <c r="B5401" s="1" t="s">
        <v>312</v>
      </c>
      <c r="C5401" s="1" t="s">
        <v>296</v>
      </c>
      <c r="D5401" s="1" t="s">
        <v>153</v>
      </c>
      <c r="E5401" s="1" t="s">
        <v>179</v>
      </c>
      <c r="F5401" s="1" t="s">
        <v>2311</v>
      </c>
      <c r="G5401" s="1" t="s">
        <v>21221</v>
      </c>
      <c r="H5401" s="1" t="s">
        <v>21222</v>
      </c>
      <c r="I5401" s="4">
        <v>84.25655092592592</v>
      </c>
      <c r="J5401" s="1">
        <v>3076.79</v>
      </c>
      <c r="K5401" s="1">
        <v>535.98</v>
      </c>
      <c r="L5401" s="1">
        <v>100.0</v>
      </c>
      <c r="M5401" s="10">
        <f t="array" ref="M5401">_xlfn.XLOOKUP(A5401,subscriptions!B5401:B10004,subscriptions!D5401:D10004)</f>
        <v>120</v>
      </c>
      <c r="N5401" s="10">
        <f t="array" ref="N5401">_xlfn.XLOOKUP(A5401,subscriptions!B5401:B10004,subscriptions!G5401:G10004)</f>
        <v>0</v>
      </c>
      <c r="O5401" s="10">
        <v>120.0</v>
      </c>
      <c r="P5401" s="10" t="str">
        <f t="array" ref="P5401">_xlfn.XLOOKUP(A5401,subscriptions!B5401:B10004,subscriptions!C5401:C10004)</f>
        <v>Residential</v>
      </c>
      <c r="Q5401" s="10" t="s">
        <v>173</v>
      </c>
      <c r="R5401" s="10" t="s">
        <v>212</v>
      </c>
      <c r="S5401" s="10" t="s">
        <v>130</v>
      </c>
    </row>
    <row r="5402">
      <c r="A5402" s="1" t="s">
        <v>6889</v>
      </c>
      <c r="B5402" s="1" t="s">
        <v>1460</v>
      </c>
      <c r="C5402" s="1" t="s">
        <v>330</v>
      </c>
      <c r="D5402" s="1" t="s">
        <v>27</v>
      </c>
      <c r="E5402" s="1" t="s">
        <v>332</v>
      </c>
      <c r="F5402" s="1" t="s">
        <v>788</v>
      </c>
      <c r="G5402" s="1" t="s">
        <v>21223</v>
      </c>
      <c r="H5402" s="1" t="s">
        <v>21224</v>
      </c>
      <c r="I5402" s="4">
        <v>84.17368055555555</v>
      </c>
      <c r="J5402" s="1">
        <v>469.56</v>
      </c>
      <c r="K5402" s="1">
        <v>86.07</v>
      </c>
      <c r="M5402" s="10">
        <f t="array" ref="M5402">_xlfn.XLOOKUP(A5402,subscriptions!B5402:B10004,subscriptions!D5402:D10004)</f>
        <v>80</v>
      </c>
      <c r="N5402" s="10">
        <f t="array" ref="N5402">_xlfn.XLOOKUP(A5402,subscriptions!B5402:B10004,subscriptions!G5402:G10004)</f>
        <v>5</v>
      </c>
      <c r="O5402" s="10">
        <v>76.0</v>
      </c>
      <c r="P5402" s="10" t="str">
        <f t="array" ref="P5402">_xlfn.XLOOKUP(A5402,subscriptions!B5402:B10004,subscriptions!C5402:C10004)</f>
        <v>Roam</v>
      </c>
      <c r="Q5402" s="10" t="s">
        <v>194</v>
      </c>
      <c r="R5402" s="10" t="s">
        <v>148</v>
      </c>
      <c r="S5402" s="10" t="s">
        <v>3087</v>
      </c>
    </row>
    <row r="5403">
      <c r="A5403" s="1" t="s">
        <v>6890</v>
      </c>
      <c r="B5403" s="1" t="s">
        <v>236</v>
      </c>
      <c r="C5403" s="1" t="s">
        <v>426</v>
      </c>
      <c r="D5403" s="1" t="s">
        <v>153</v>
      </c>
      <c r="E5403" s="1" t="s">
        <v>219</v>
      </c>
      <c r="F5403" s="1" t="s">
        <v>4220</v>
      </c>
      <c r="G5403" s="1" t="s">
        <v>21225</v>
      </c>
      <c r="H5403" s="1" t="s">
        <v>21226</v>
      </c>
      <c r="I5403" s="4">
        <v>84.1745138888889</v>
      </c>
      <c r="J5403" s="1">
        <v>5154.84</v>
      </c>
      <c r="K5403" s="1">
        <v>1158.3</v>
      </c>
      <c r="M5403" s="10">
        <f t="array" ref="M5403">_xlfn.XLOOKUP(A5403,subscriptions!B5403:B10004,subscriptions!D5403:D10004)</f>
        <v>80</v>
      </c>
      <c r="N5403" s="10">
        <f t="array" ref="N5403">_xlfn.XLOOKUP(A5403,subscriptions!B5403:B10004,subscriptions!G5403:G10004)</f>
        <v>10</v>
      </c>
      <c r="O5403" s="10">
        <v>72.0</v>
      </c>
      <c r="P5403" s="10" t="str">
        <f t="array" ref="P5403">_xlfn.XLOOKUP(A5403,subscriptions!B5403:B10004,subscriptions!C5403:C10004)</f>
        <v>Roam</v>
      </c>
      <c r="Q5403" s="10" t="s">
        <v>128</v>
      </c>
      <c r="R5403" s="10" t="s">
        <v>148</v>
      </c>
      <c r="S5403" s="10" t="s">
        <v>507</v>
      </c>
    </row>
    <row r="5404">
      <c r="A5404" s="1" t="s">
        <v>6891</v>
      </c>
      <c r="B5404" s="1" t="s">
        <v>969</v>
      </c>
      <c r="C5404" s="1" t="s">
        <v>218</v>
      </c>
      <c r="D5404" s="1" t="s">
        <v>27</v>
      </c>
      <c r="E5404" s="1" t="s">
        <v>28</v>
      </c>
      <c r="F5404" s="1" t="s">
        <v>526</v>
      </c>
      <c r="G5404" s="1" t="s">
        <v>21227</v>
      </c>
      <c r="H5404" s="1" t="s">
        <v>21228</v>
      </c>
      <c r="I5404" s="4">
        <v>84.33571759259259</v>
      </c>
      <c r="J5404" s="1">
        <v>4810.07</v>
      </c>
      <c r="K5404" s="1">
        <v>570.81</v>
      </c>
      <c r="M5404" s="10">
        <f t="array" ref="M5404">_xlfn.XLOOKUP(A5404,subscriptions!B5404:B10004,subscriptions!D5404:D10004)</f>
        <v>120</v>
      </c>
      <c r="N5404" s="10">
        <f t="array" ref="N5404">_xlfn.XLOOKUP(A5404,subscriptions!B5404:B10004,subscriptions!G5404:G10004)</f>
        <v>20</v>
      </c>
      <c r="O5404" s="10">
        <v>96.0</v>
      </c>
      <c r="P5404" s="10" t="str">
        <f t="array" ref="P5404">_xlfn.XLOOKUP(A5404,subscriptions!B5404:B10004,subscriptions!C5404:C10004)</f>
        <v>Residential</v>
      </c>
      <c r="Q5404" s="10" t="s">
        <v>128</v>
      </c>
      <c r="R5404" s="10" t="s">
        <v>148</v>
      </c>
      <c r="S5404" s="10" t="s">
        <v>571</v>
      </c>
    </row>
    <row r="5405">
      <c r="A5405" s="1" t="s">
        <v>6892</v>
      </c>
      <c r="B5405" s="1" t="s">
        <v>455</v>
      </c>
      <c r="C5405" s="1" t="s">
        <v>1415</v>
      </c>
      <c r="D5405" s="1" t="s">
        <v>27</v>
      </c>
      <c r="E5405" s="1" t="s">
        <v>332</v>
      </c>
      <c r="F5405" s="1" t="s">
        <v>333</v>
      </c>
      <c r="G5405" s="1" t="s">
        <v>21229</v>
      </c>
      <c r="H5405" s="1" t="s">
        <v>21230</v>
      </c>
      <c r="I5405" s="4">
        <v>84.20979166666666</v>
      </c>
      <c r="J5405" s="1">
        <v>476.79</v>
      </c>
      <c r="K5405" s="1">
        <v>92.34</v>
      </c>
      <c r="M5405" s="10">
        <f t="array" ref="M5405">_xlfn.XLOOKUP(A5405,subscriptions!B5405:B10004,subscriptions!D5405:D10004)</f>
        <v>120</v>
      </c>
      <c r="N5405" s="10">
        <f t="array" ref="N5405">_xlfn.XLOOKUP(A5405,subscriptions!B5405:B10004,subscriptions!G5405:G10004)</f>
        <v>0</v>
      </c>
      <c r="O5405" s="10">
        <v>120.0</v>
      </c>
      <c r="P5405" s="10" t="str">
        <f t="array" ref="P5405">_xlfn.XLOOKUP(A5405,subscriptions!B5405:B10004,subscriptions!C5405:C10004)</f>
        <v>Residential</v>
      </c>
      <c r="Q5405" s="10" t="s">
        <v>173</v>
      </c>
      <c r="R5405" s="10" t="s">
        <v>212</v>
      </c>
      <c r="S5405" s="10" t="s">
        <v>353</v>
      </c>
    </row>
    <row r="5406">
      <c r="A5406" s="1" t="s">
        <v>6893</v>
      </c>
      <c r="B5406" s="1" t="s">
        <v>1027</v>
      </c>
      <c r="C5406" s="1" t="s">
        <v>1833</v>
      </c>
      <c r="D5406" s="1" t="s">
        <v>153</v>
      </c>
      <c r="E5406" s="1" t="s">
        <v>179</v>
      </c>
      <c r="F5406" s="1" t="s">
        <v>901</v>
      </c>
      <c r="G5406" s="1" t="s">
        <v>21231</v>
      </c>
      <c r="H5406" s="1" t="s">
        <v>21232</v>
      </c>
      <c r="I5406" s="4">
        <v>84.29385416666666</v>
      </c>
      <c r="J5406" s="1">
        <v>691.69</v>
      </c>
      <c r="K5406" s="1">
        <v>65.68</v>
      </c>
      <c r="L5406" s="1">
        <v>100.0</v>
      </c>
      <c r="M5406" s="10">
        <f t="array" ref="M5406">_xlfn.XLOOKUP(A5406,subscriptions!B5406:B10004,subscriptions!D5406:D10004)</f>
        <v>120</v>
      </c>
      <c r="N5406" s="10">
        <f t="array" ref="N5406">_xlfn.XLOOKUP(A5406,subscriptions!B5406:B10004,subscriptions!G5406:G10004)</f>
        <v>5</v>
      </c>
      <c r="O5406" s="10">
        <v>114.0</v>
      </c>
      <c r="P5406" s="10" t="str">
        <f t="array" ref="P5406">_xlfn.XLOOKUP(A5406,subscriptions!B5406:B10004,subscriptions!C5406:C10004)</f>
        <v>Residential</v>
      </c>
      <c r="Q5406" s="10" t="s">
        <v>194</v>
      </c>
      <c r="R5406" s="10" t="s">
        <v>212</v>
      </c>
      <c r="S5406" s="10" t="s">
        <v>1458</v>
      </c>
    </row>
    <row r="5407">
      <c r="A5407" s="1" t="s">
        <v>6894</v>
      </c>
      <c r="B5407" s="1" t="s">
        <v>426</v>
      </c>
      <c r="C5407" s="1" t="s">
        <v>1100</v>
      </c>
      <c r="D5407" s="1" t="s">
        <v>153</v>
      </c>
      <c r="E5407" s="1" t="s">
        <v>714</v>
      </c>
      <c r="F5407" s="1" t="s">
        <v>1730</v>
      </c>
      <c r="G5407" s="1" t="s">
        <v>21233</v>
      </c>
      <c r="H5407" s="1" t="s">
        <v>21234</v>
      </c>
      <c r="I5407" s="4">
        <v>84.42027777777778</v>
      </c>
      <c r="J5407" s="1">
        <v>3438.65</v>
      </c>
      <c r="K5407" s="1">
        <v>544.06</v>
      </c>
      <c r="M5407" s="10">
        <f t="array" ref="M5407">_xlfn.XLOOKUP(A5407,subscriptions!B5407:B10004,subscriptions!D5407:D10004)</f>
        <v>120</v>
      </c>
      <c r="N5407" s="10">
        <f t="array" ref="N5407">_xlfn.XLOOKUP(A5407,subscriptions!B5407:B10004,subscriptions!G5407:G10004)</f>
        <v>10</v>
      </c>
      <c r="O5407" s="10">
        <v>108.0</v>
      </c>
      <c r="P5407" s="10" t="str">
        <f t="array" ref="P5407">_xlfn.XLOOKUP(A5407,subscriptions!B5407:B10004,subscriptions!C5407:C10004)</f>
        <v>Residential</v>
      </c>
      <c r="Q5407" s="10" t="s">
        <v>128</v>
      </c>
      <c r="R5407" s="10" t="s">
        <v>212</v>
      </c>
      <c r="S5407" s="10" t="s">
        <v>940</v>
      </c>
    </row>
    <row r="5408">
      <c r="A5408" s="1" t="s">
        <v>6895</v>
      </c>
      <c r="B5408" s="1" t="s">
        <v>919</v>
      </c>
      <c r="C5408" s="1" t="s">
        <v>426</v>
      </c>
      <c r="D5408" s="1" t="s">
        <v>27</v>
      </c>
      <c r="E5408" s="1" t="s">
        <v>111</v>
      </c>
      <c r="F5408" s="1" t="s">
        <v>135</v>
      </c>
      <c r="G5408" s="1" t="s">
        <v>21235</v>
      </c>
      <c r="H5408" s="1" t="s">
        <v>21236</v>
      </c>
      <c r="I5408" s="4">
        <v>84.41881944444444</v>
      </c>
      <c r="J5408" s="1">
        <v>5149.8</v>
      </c>
      <c r="K5408" s="1">
        <v>1260.86</v>
      </c>
      <c r="M5408" s="10">
        <f t="array" ref="M5408">_xlfn.XLOOKUP(A5408,subscriptions!B5408:B10004,subscriptions!D5408:D10004)</f>
        <v>120</v>
      </c>
      <c r="N5408" s="10">
        <f t="array" ref="N5408">_xlfn.XLOOKUP(A5408,subscriptions!B5408:B10004,subscriptions!G5408:G10004)</f>
        <v>20</v>
      </c>
      <c r="O5408" s="10">
        <v>96.0</v>
      </c>
      <c r="P5408" s="10" t="str">
        <f t="array" ref="P5408">_xlfn.XLOOKUP(A5408,subscriptions!B5408:B10004,subscriptions!C5408:C10004)</f>
        <v>Residential</v>
      </c>
      <c r="Q5408" s="10" t="s">
        <v>128</v>
      </c>
      <c r="R5408" s="10" t="s">
        <v>148</v>
      </c>
      <c r="S5408" s="10" t="s">
        <v>1822</v>
      </c>
    </row>
    <row r="5409">
      <c r="A5409" s="1" t="s">
        <v>6896</v>
      </c>
      <c r="B5409" s="1" t="s">
        <v>24</v>
      </c>
      <c r="C5409" s="1" t="s">
        <v>1492</v>
      </c>
      <c r="D5409" s="1" t="s">
        <v>27</v>
      </c>
      <c r="E5409" s="1" t="s">
        <v>332</v>
      </c>
      <c r="F5409" s="1" t="s">
        <v>2415</v>
      </c>
      <c r="G5409" s="1" t="s">
        <v>21237</v>
      </c>
      <c r="H5409" s="1" t="s">
        <v>21238</v>
      </c>
      <c r="I5409" s="4">
        <v>84.41752314814815</v>
      </c>
      <c r="J5409" s="1">
        <v>928.97</v>
      </c>
      <c r="K5409" s="1">
        <v>138.64</v>
      </c>
      <c r="M5409" s="10">
        <f t="array" ref="M5409">_xlfn.XLOOKUP(A5409,subscriptions!B5409:B10004,subscriptions!D5409:D10004)</f>
        <v>50</v>
      </c>
      <c r="N5409" s="10">
        <f t="array" ref="N5409">_xlfn.XLOOKUP(A5409,subscriptions!B5409:B10004,subscriptions!G5409:G10004)</f>
        <v>0</v>
      </c>
      <c r="O5409" s="10">
        <v>50.0</v>
      </c>
      <c r="P5409" s="10" t="str">
        <f t="array" ref="P5409">_xlfn.XLOOKUP(A5409,subscriptions!B5409:B10004,subscriptions!C5409:C10004)</f>
        <v>Mini</v>
      </c>
      <c r="Q5409" s="10" t="s">
        <v>173</v>
      </c>
      <c r="R5409" s="10" t="s">
        <v>148</v>
      </c>
      <c r="S5409" s="10" t="s">
        <v>327</v>
      </c>
    </row>
    <row r="5410">
      <c r="A5410" s="1" t="s">
        <v>6899</v>
      </c>
      <c r="B5410" s="1" t="s">
        <v>589</v>
      </c>
      <c r="C5410" s="1" t="s">
        <v>1347</v>
      </c>
      <c r="D5410" s="1" t="s">
        <v>153</v>
      </c>
      <c r="E5410" s="1" t="s">
        <v>28</v>
      </c>
      <c r="F5410" s="1" t="s">
        <v>526</v>
      </c>
      <c r="G5410" s="1" t="s">
        <v>21239</v>
      </c>
      <c r="H5410" s="1" t="s">
        <v>21240</v>
      </c>
      <c r="I5410" s="4">
        <v>84.29728009259259</v>
      </c>
      <c r="J5410" s="1">
        <v>630.69</v>
      </c>
      <c r="K5410" s="1">
        <v>79.14</v>
      </c>
      <c r="M5410" s="10">
        <f t="array" ref="M5410">_xlfn.XLOOKUP(A5410,subscriptions!B5410:B10004,subscriptions!D5410:D10004)</f>
        <v>120</v>
      </c>
      <c r="N5410" s="10">
        <f t="array" ref="N5410">_xlfn.XLOOKUP(A5410,subscriptions!B5410:B10004,subscriptions!G5410:G10004)</f>
        <v>5</v>
      </c>
      <c r="O5410" s="10">
        <v>114.0</v>
      </c>
      <c r="P5410" s="10" t="str">
        <f t="array" ref="P5410">_xlfn.XLOOKUP(A5410,subscriptions!B5410:B10004,subscriptions!C5410:C10004)</f>
        <v>Residential</v>
      </c>
      <c r="Q5410" s="10" t="s">
        <v>194</v>
      </c>
      <c r="R5410" s="10" t="s">
        <v>212</v>
      </c>
      <c r="S5410" s="10" t="s">
        <v>407</v>
      </c>
    </row>
    <row r="5411">
      <c r="A5411" s="1" t="s">
        <v>6900</v>
      </c>
      <c r="B5411" s="1" t="s">
        <v>1995</v>
      </c>
      <c r="C5411" s="1" t="s">
        <v>884</v>
      </c>
      <c r="D5411" s="1" t="s">
        <v>153</v>
      </c>
      <c r="E5411" s="1" t="s">
        <v>179</v>
      </c>
      <c r="F5411" s="1" t="s">
        <v>181</v>
      </c>
      <c r="G5411" s="1" t="s">
        <v>21241</v>
      </c>
      <c r="H5411" s="1" t="s">
        <v>21242</v>
      </c>
      <c r="I5411" s="4">
        <v>84.17158564814815</v>
      </c>
      <c r="J5411" s="1">
        <v>1170.12</v>
      </c>
      <c r="K5411" s="1">
        <v>203.4</v>
      </c>
      <c r="L5411" s="1">
        <v>100.0</v>
      </c>
      <c r="M5411" s="10">
        <f t="array" ref="M5411">_xlfn.XLOOKUP(A5411,subscriptions!B5411:B10004,subscriptions!D5411:D10004)</f>
        <v>120</v>
      </c>
      <c r="N5411" s="10">
        <f t="array" ref="N5411">_xlfn.XLOOKUP(A5411,subscriptions!B5411:B10004,subscriptions!G5411:G10004)</f>
        <v>10</v>
      </c>
      <c r="O5411" s="10">
        <v>108.0</v>
      </c>
      <c r="P5411" s="10" t="str">
        <f t="array" ref="P5411">_xlfn.XLOOKUP(A5411,subscriptions!B5411:B10004,subscriptions!C5411:C10004)</f>
        <v>Residential</v>
      </c>
      <c r="Q5411" s="10" t="s">
        <v>128</v>
      </c>
      <c r="R5411" s="10" t="s">
        <v>212</v>
      </c>
      <c r="S5411" s="10" t="s">
        <v>1082</v>
      </c>
    </row>
    <row r="5412">
      <c r="A5412" s="1" t="s">
        <v>6901</v>
      </c>
      <c r="B5412" s="1" t="s">
        <v>216</v>
      </c>
      <c r="C5412" s="1" t="s">
        <v>1388</v>
      </c>
      <c r="D5412" s="1" t="s">
        <v>153</v>
      </c>
      <c r="E5412" s="1" t="s">
        <v>280</v>
      </c>
      <c r="F5412" s="1" t="s">
        <v>2239</v>
      </c>
      <c r="G5412" s="1" t="s">
        <v>21243</v>
      </c>
      <c r="H5412" s="1" t="s">
        <v>21244</v>
      </c>
      <c r="I5412" s="4">
        <v>84.2565162037037</v>
      </c>
      <c r="J5412" s="1">
        <v>1796.02</v>
      </c>
      <c r="K5412" s="1">
        <v>450.01</v>
      </c>
      <c r="M5412" s="10">
        <f t="array" ref="M5412">_xlfn.XLOOKUP(A5412,subscriptions!B5412:B10004,subscriptions!D5412:D10004)</f>
        <v>120</v>
      </c>
      <c r="N5412" s="10">
        <f t="array" ref="N5412">_xlfn.XLOOKUP(A5412,subscriptions!B5412:B10004,subscriptions!G5412:G10004)</f>
        <v>20</v>
      </c>
      <c r="O5412" s="10">
        <v>96.0</v>
      </c>
      <c r="P5412" s="10" t="str">
        <f t="array" ref="P5412">_xlfn.XLOOKUP(A5412,subscriptions!B5412:B10004,subscriptions!C5412:C10004)</f>
        <v>Residential</v>
      </c>
      <c r="Q5412" s="10" t="s">
        <v>128</v>
      </c>
      <c r="R5412" s="10" t="s">
        <v>148</v>
      </c>
      <c r="S5412" s="10" t="s">
        <v>130</v>
      </c>
    </row>
    <row r="5413">
      <c r="A5413" s="1" t="s">
        <v>6902</v>
      </c>
      <c r="B5413" s="1" t="s">
        <v>1527</v>
      </c>
      <c r="C5413" s="1" t="s">
        <v>152</v>
      </c>
      <c r="D5413" s="1" t="s">
        <v>153</v>
      </c>
      <c r="E5413" s="1" t="s">
        <v>111</v>
      </c>
      <c r="F5413" s="1" t="s">
        <v>112</v>
      </c>
      <c r="G5413" s="1" t="s">
        <v>21245</v>
      </c>
      <c r="H5413" s="1" t="s">
        <v>21246</v>
      </c>
      <c r="I5413" s="4">
        <v>84.21616898148149</v>
      </c>
      <c r="J5413" s="1">
        <v>529.22</v>
      </c>
      <c r="K5413" s="1">
        <v>102.66</v>
      </c>
      <c r="M5413" s="10">
        <f t="array" ref="M5413">_xlfn.XLOOKUP(A5413,subscriptions!B5413:B10004,subscriptions!D5413:D10004)</f>
        <v>120</v>
      </c>
      <c r="N5413" s="10">
        <f t="array" ref="N5413">_xlfn.XLOOKUP(A5413,subscriptions!B5413:B10004,subscriptions!G5413:G10004)</f>
        <v>0</v>
      </c>
      <c r="O5413" s="10">
        <v>120.0</v>
      </c>
      <c r="P5413" s="10" t="str">
        <f t="array" ref="P5413">_xlfn.XLOOKUP(A5413,subscriptions!B5413:B10004,subscriptions!C5413:C10004)</f>
        <v>Residential</v>
      </c>
      <c r="Q5413" s="10" t="s">
        <v>173</v>
      </c>
      <c r="R5413" s="10" t="s">
        <v>212</v>
      </c>
      <c r="S5413" s="10" t="s">
        <v>2596</v>
      </c>
    </row>
    <row r="5414">
      <c r="A5414" s="1" t="s">
        <v>6903</v>
      </c>
      <c r="B5414" s="1" t="s">
        <v>589</v>
      </c>
      <c r="C5414" s="1" t="s">
        <v>1251</v>
      </c>
      <c r="D5414" s="1" t="s">
        <v>153</v>
      </c>
      <c r="E5414" s="1" t="s">
        <v>28</v>
      </c>
      <c r="F5414" s="1" t="s">
        <v>313</v>
      </c>
      <c r="G5414" s="1" t="s">
        <v>21247</v>
      </c>
      <c r="H5414" s="1" t="s">
        <v>21248</v>
      </c>
      <c r="I5414" s="4">
        <v>84.21064814814815</v>
      </c>
      <c r="J5414" s="1">
        <v>2050.4</v>
      </c>
      <c r="K5414" s="1">
        <v>189.37</v>
      </c>
      <c r="M5414" s="10">
        <f t="array" ref="M5414">_xlfn.XLOOKUP(A5414,subscriptions!B5414:B10004,subscriptions!D5414:D10004)</f>
        <v>120</v>
      </c>
      <c r="N5414" s="10">
        <f t="array" ref="N5414">_xlfn.XLOOKUP(A5414,subscriptions!B5414:B10004,subscriptions!G5414:G10004)</f>
        <v>5</v>
      </c>
      <c r="O5414" s="10">
        <v>114.0</v>
      </c>
      <c r="P5414" s="10" t="str">
        <f t="array" ref="P5414">_xlfn.XLOOKUP(A5414,subscriptions!B5414:B10004,subscriptions!C5414:C10004)</f>
        <v>Residential</v>
      </c>
      <c r="Q5414" s="10" t="s">
        <v>194</v>
      </c>
      <c r="R5414" s="10" t="s">
        <v>212</v>
      </c>
      <c r="S5414" s="10" t="s">
        <v>770</v>
      </c>
    </row>
    <row r="5415">
      <c r="A5415" s="1" t="s">
        <v>6904</v>
      </c>
      <c r="B5415" s="1" t="s">
        <v>1141</v>
      </c>
      <c r="C5415" s="1" t="s">
        <v>1251</v>
      </c>
      <c r="D5415" s="1" t="s">
        <v>27</v>
      </c>
      <c r="E5415" s="1" t="s">
        <v>631</v>
      </c>
      <c r="F5415" s="1" t="s">
        <v>2293</v>
      </c>
      <c r="G5415" s="1" t="s">
        <v>21249</v>
      </c>
      <c r="H5415" s="1" t="s">
        <v>21250</v>
      </c>
      <c r="I5415" s="4">
        <v>84.42091435185185</v>
      </c>
      <c r="J5415" s="1">
        <v>129.56</v>
      </c>
      <c r="K5415" s="1">
        <v>22.63</v>
      </c>
      <c r="M5415" s="10">
        <f t="array" ref="M5415">_xlfn.XLOOKUP(A5415,subscriptions!B5415:B10004,subscriptions!D5415:D10004)</f>
        <v>120</v>
      </c>
      <c r="N5415" s="10">
        <f t="array" ref="N5415">_xlfn.XLOOKUP(A5415,subscriptions!B5415:B10004,subscriptions!G5415:G10004)</f>
        <v>10</v>
      </c>
      <c r="O5415" s="10">
        <v>108.0</v>
      </c>
      <c r="P5415" s="10" t="str">
        <f t="array" ref="P5415">_xlfn.XLOOKUP(A5415,subscriptions!B5415:B10004,subscriptions!C5415:C10004)</f>
        <v>Residential</v>
      </c>
      <c r="Q5415" s="10" t="s">
        <v>128</v>
      </c>
      <c r="R5415" s="10" t="s">
        <v>212</v>
      </c>
      <c r="S5415" s="10" t="s">
        <v>2152</v>
      </c>
    </row>
    <row r="5416">
      <c r="A5416" s="1" t="s">
        <v>6905</v>
      </c>
      <c r="B5416" s="1" t="s">
        <v>4627</v>
      </c>
      <c r="C5416" s="1" t="s">
        <v>1507</v>
      </c>
      <c r="D5416" s="1" t="s">
        <v>27</v>
      </c>
      <c r="E5416" s="1" t="s">
        <v>262</v>
      </c>
      <c r="F5416" s="1" t="s">
        <v>1835</v>
      </c>
      <c r="G5416" s="1" t="s">
        <v>21251</v>
      </c>
      <c r="H5416" s="1" t="s">
        <v>21252</v>
      </c>
      <c r="I5416" s="4">
        <v>84.17236111111112</v>
      </c>
      <c r="J5416" s="1">
        <v>125.83</v>
      </c>
      <c r="K5416" s="1">
        <v>31.49</v>
      </c>
      <c r="M5416" s="10">
        <f t="array" ref="M5416">_xlfn.XLOOKUP(A5416,subscriptions!B5416:B10004,subscriptions!D5416:D10004)</f>
        <v>80</v>
      </c>
      <c r="N5416" s="10">
        <f t="array" ref="N5416">_xlfn.XLOOKUP(A5416,subscriptions!B5416:B10004,subscriptions!G5416:G10004)</f>
        <v>20</v>
      </c>
      <c r="O5416" s="10">
        <v>64.0</v>
      </c>
      <c r="P5416" s="10" t="str">
        <f t="array" ref="P5416">_xlfn.XLOOKUP(A5416,subscriptions!B5416:B10004,subscriptions!C5416:C10004)</f>
        <v>Roam</v>
      </c>
      <c r="Q5416" s="10" t="s">
        <v>128</v>
      </c>
      <c r="R5416" s="10" t="s">
        <v>148</v>
      </c>
      <c r="S5416" s="10" t="s">
        <v>1637</v>
      </c>
    </row>
    <row r="5417">
      <c r="A5417" s="1" t="s">
        <v>6906</v>
      </c>
      <c r="B5417" s="1" t="s">
        <v>573</v>
      </c>
      <c r="C5417" s="1" t="s">
        <v>658</v>
      </c>
      <c r="D5417" s="1" t="s">
        <v>27</v>
      </c>
      <c r="E5417" s="1" t="s">
        <v>262</v>
      </c>
      <c r="F5417" s="1" t="s">
        <v>674</v>
      </c>
      <c r="G5417" s="1" t="s">
        <v>21253</v>
      </c>
      <c r="H5417" s="1" t="s">
        <v>21254</v>
      </c>
      <c r="I5417" s="4">
        <v>84.25568287037036</v>
      </c>
      <c r="J5417" s="1">
        <v>782.34</v>
      </c>
      <c r="K5417" s="1">
        <v>179.28</v>
      </c>
      <c r="M5417" s="10">
        <f t="array" ref="M5417">_xlfn.XLOOKUP(A5417,subscriptions!B5417:B10004,subscriptions!D5417:D10004)</f>
        <v>80</v>
      </c>
      <c r="N5417" s="10">
        <f t="array" ref="N5417">_xlfn.XLOOKUP(A5417,subscriptions!B5417:B10004,subscriptions!G5417:G10004)</f>
        <v>0</v>
      </c>
      <c r="O5417" s="10">
        <v>80.0</v>
      </c>
      <c r="P5417" s="10" t="str">
        <f t="array" ref="P5417">_xlfn.XLOOKUP(A5417,subscriptions!B5417:B10004,subscriptions!C5417:C10004)</f>
        <v>Roam</v>
      </c>
      <c r="Q5417" s="10" t="s">
        <v>173</v>
      </c>
      <c r="R5417" s="10" t="s">
        <v>148</v>
      </c>
      <c r="S5417" s="10" t="s">
        <v>1156</v>
      </c>
    </row>
    <row r="5418">
      <c r="A5418" s="1" t="s">
        <v>6909</v>
      </c>
      <c r="B5418" s="1" t="s">
        <v>24</v>
      </c>
      <c r="C5418" s="1" t="s">
        <v>658</v>
      </c>
      <c r="D5418" s="1" t="s">
        <v>27</v>
      </c>
      <c r="E5418" s="1" t="s">
        <v>239</v>
      </c>
      <c r="F5418" s="1" t="s">
        <v>606</v>
      </c>
      <c r="G5418" s="1" t="s">
        <v>21255</v>
      </c>
      <c r="H5418" s="1" t="s">
        <v>21256</v>
      </c>
      <c r="I5418" s="4">
        <v>84.25450231481481</v>
      </c>
      <c r="J5418" s="1">
        <v>704.21</v>
      </c>
      <c r="K5418" s="1">
        <v>88.41</v>
      </c>
      <c r="M5418" s="10">
        <f t="array" ref="M5418">_xlfn.XLOOKUP(A5418,subscriptions!B5418:B10004,subscriptions!D5418:D10004)</f>
        <v>120</v>
      </c>
      <c r="N5418" s="10">
        <f t="array" ref="N5418">_xlfn.XLOOKUP(A5418,subscriptions!B5418:B10004,subscriptions!G5418:G10004)</f>
        <v>5</v>
      </c>
      <c r="O5418" s="10">
        <v>114.0</v>
      </c>
      <c r="P5418" s="10" t="str">
        <f t="array" ref="P5418">_xlfn.XLOOKUP(A5418,subscriptions!B5418:B10004,subscriptions!C5418:C10004)</f>
        <v>Residential</v>
      </c>
      <c r="Q5418" s="10" t="s">
        <v>194</v>
      </c>
      <c r="R5418" s="10" t="s">
        <v>212</v>
      </c>
      <c r="S5418" s="10" t="s">
        <v>2046</v>
      </c>
    </row>
    <row r="5419">
      <c r="A5419" s="1" t="s">
        <v>6910</v>
      </c>
      <c r="B5419" s="1" t="s">
        <v>1387</v>
      </c>
      <c r="C5419" s="1" t="s">
        <v>1415</v>
      </c>
      <c r="D5419" s="1" t="s">
        <v>27</v>
      </c>
      <c r="E5419" s="1" t="s">
        <v>239</v>
      </c>
      <c r="F5419" s="1" t="s">
        <v>1186</v>
      </c>
      <c r="G5419" s="1" t="s">
        <v>21257</v>
      </c>
      <c r="H5419" s="1" t="s">
        <v>21258</v>
      </c>
      <c r="I5419" s="4">
        <v>84.20938657407407</v>
      </c>
      <c r="J5419" s="1">
        <v>618.89</v>
      </c>
      <c r="K5419" s="1">
        <v>154.5</v>
      </c>
      <c r="M5419" s="10">
        <f t="array" ref="M5419">_xlfn.XLOOKUP(A5419,subscriptions!B5419:B10004,subscriptions!D5419:D10004)</f>
        <v>120</v>
      </c>
      <c r="N5419" s="10">
        <f t="array" ref="N5419">_xlfn.XLOOKUP(A5419,subscriptions!B5419:B10004,subscriptions!G5419:G10004)</f>
        <v>10</v>
      </c>
      <c r="O5419" s="10">
        <v>108.0</v>
      </c>
      <c r="P5419" s="10" t="str">
        <f t="array" ref="P5419">_xlfn.XLOOKUP(A5419,subscriptions!B5419:B10004,subscriptions!C5419:C10004)</f>
        <v>Residential</v>
      </c>
      <c r="Q5419" s="10" t="s">
        <v>128</v>
      </c>
      <c r="R5419" s="10" t="s">
        <v>212</v>
      </c>
      <c r="S5419" s="10" t="s">
        <v>1374</v>
      </c>
    </row>
    <row r="5420">
      <c r="A5420" s="1" t="s">
        <v>6911</v>
      </c>
      <c r="B5420" s="1" t="s">
        <v>1527</v>
      </c>
      <c r="C5420" s="1" t="s">
        <v>2007</v>
      </c>
      <c r="D5420" s="1" t="s">
        <v>153</v>
      </c>
      <c r="E5420" s="1" t="s">
        <v>179</v>
      </c>
      <c r="F5420" s="1" t="s">
        <v>200</v>
      </c>
      <c r="G5420" s="1" t="s">
        <v>21259</v>
      </c>
      <c r="H5420" s="1" t="s">
        <v>21260</v>
      </c>
      <c r="I5420" s="4">
        <v>84.17188657407408</v>
      </c>
      <c r="J5420" s="1">
        <v>1063.02</v>
      </c>
      <c r="K5420" s="1">
        <v>176.31</v>
      </c>
      <c r="L5420" s="1">
        <v>100.0</v>
      </c>
      <c r="M5420" s="10">
        <f t="array" ref="M5420">_xlfn.XLOOKUP(A5420,subscriptions!B5420:B10004,subscriptions!D5420:D10004)</f>
        <v>250</v>
      </c>
      <c r="N5420" s="10">
        <f t="array" ref="N5420">_xlfn.XLOOKUP(A5420,subscriptions!B5420:B10004,subscriptions!G5420:G10004)</f>
        <v>20</v>
      </c>
      <c r="O5420" s="10">
        <v>200.0</v>
      </c>
      <c r="P5420" s="10" t="str">
        <f t="array" ref="P5420">_xlfn.XLOOKUP(A5420,subscriptions!B5420:B10004,subscriptions!C5420:C10004)</f>
        <v>Business</v>
      </c>
      <c r="Q5420" s="10" t="s">
        <v>128</v>
      </c>
      <c r="R5420" s="10" t="s">
        <v>129</v>
      </c>
      <c r="S5420" s="10" t="s">
        <v>1082</v>
      </c>
    </row>
    <row r="5421">
      <c r="A5421" s="1" t="s">
        <v>6912</v>
      </c>
      <c r="B5421" s="1" t="s">
        <v>455</v>
      </c>
      <c r="C5421" s="1" t="s">
        <v>296</v>
      </c>
      <c r="D5421" s="1" t="s">
        <v>27</v>
      </c>
      <c r="E5421" s="1" t="s">
        <v>280</v>
      </c>
      <c r="F5421" s="1" t="s">
        <v>494</v>
      </c>
      <c r="G5421" s="1" t="s">
        <v>21261</v>
      </c>
      <c r="H5421" s="1" t="s">
        <v>21262</v>
      </c>
      <c r="I5421" s="4">
        <v>84.41881944444444</v>
      </c>
      <c r="J5421" s="1">
        <v>630.11</v>
      </c>
      <c r="K5421" s="1">
        <v>63.69</v>
      </c>
      <c r="M5421" s="10">
        <f t="array" ref="M5421">_xlfn.XLOOKUP(A5421,subscriptions!B5421:B10004,subscriptions!D5421:D10004)</f>
        <v>120</v>
      </c>
      <c r="N5421" s="10">
        <f t="array" ref="N5421">_xlfn.XLOOKUP(A5421,subscriptions!B5421:B10004,subscriptions!G5421:G10004)</f>
        <v>0</v>
      </c>
      <c r="O5421" s="10">
        <v>120.0</v>
      </c>
      <c r="P5421" s="10" t="str">
        <f t="array" ref="P5421">_xlfn.XLOOKUP(A5421,subscriptions!B5421:B10004,subscriptions!C5421:C10004)</f>
        <v>Residential</v>
      </c>
      <c r="Q5421" s="10" t="s">
        <v>173</v>
      </c>
      <c r="R5421" s="10" t="s">
        <v>212</v>
      </c>
      <c r="S5421" s="10" t="s">
        <v>1822</v>
      </c>
    </row>
    <row r="5422">
      <c r="A5422" s="1" t="s">
        <v>6913</v>
      </c>
      <c r="B5422" s="1" t="s">
        <v>2096</v>
      </c>
      <c r="C5422" s="1" t="s">
        <v>1973</v>
      </c>
      <c r="D5422" s="1" t="s">
        <v>27</v>
      </c>
      <c r="E5422" s="1" t="s">
        <v>179</v>
      </c>
      <c r="F5422" s="1" t="s">
        <v>844</v>
      </c>
      <c r="G5422" s="1" t="s">
        <v>21263</v>
      </c>
      <c r="H5422" s="1" t="s">
        <v>21264</v>
      </c>
      <c r="I5422" s="4">
        <v>84.29445601851852</v>
      </c>
      <c r="J5422" s="1">
        <v>370.27</v>
      </c>
      <c r="K5422" s="1">
        <v>50.34</v>
      </c>
      <c r="L5422" s="1">
        <v>100.0</v>
      </c>
      <c r="M5422" s="10">
        <f t="array" ref="M5422">_xlfn.XLOOKUP(A5422,subscriptions!B5422:B10004,subscriptions!D5422:D10004)</f>
        <v>120</v>
      </c>
      <c r="N5422" s="10">
        <f t="array" ref="N5422">_xlfn.XLOOKUP(A5422,subscriptions!B5422:B10004,subscriptions!G5422:G10004)</f>
        <v>5</v>
      </c>
      <c r="O5422" s="10">
        <v>114.0</v>
      </c>
      <c r="P5422" s="10" t="str">
        <f t="array" ref="P5422">_xlfn.XLOOKUP(A5422,subscriptions!B5422:B10004,subscriptions!C5422:C10004)</f>
        <v>Residential</v>
      </c>
      <c r="Q5422" s="10" t="s">
        <v>194</v>
      </c>
      <c r="R5422" s="10" t="s">
        <v>212</v>
      </c>
      <c r="S5422" s="10" t="s">
        <v>2075</v>
      </c>
    </row>
    <row r="5423">
      <c r="A5423" s="1" t="s">
        <v>6914</v>
      </c>
      <c r="B5423" s="1" t="s">
        <v>1460</v>
      </c>
      <c r="C5423" s="1" t="s">
        <v>509</v>
      </c>
      <c r="D5423" s="1" t="s">
        <v>27</v>
      </c>
      <c r="E5423" s="1" t="s">
        <v>280</v>
      </c>
      <c r="F5423" s="1" t="s">
        <v>2239</v>
      </c>
      <c r="G5423" s="1" t="s">
        <v>21265</v>
      </c>
      <c r="H5423" s="1" t="s">
        <v>21266</v>
      </c>
      <c r="I5423" s="4">
        <v>84.29605324074075</v>
      </c>
      <c r="J5423" s="1">
        <v>605.44</v>
      </c>
      <c r="K5423" s="1">
        <v>105.67</v>
      </c>
      <c r="M5423" s="10">
        <f t="array" ref="M5423">_xlfn.XLOOKUP(A5423,subscriptions!B5423:B10004,subscriptions!D5423:D10004)</f>
        <v>120</v>
      </c>
      <c r="N5423" s="10">
        <f t="array" ref="N5423">_xlfn.XLOOKUP(A5423,subscriptions!B5423:B10004,subscriptions!G5423:G10004)</f>
        <v>10</v>
      </c>
      <c r="O5423" s="10">
        <v>108.0</v>
      </c>
      <c r="P5423" s="10" t="str">
        <f t="array" ref="P5423">_xlfn.XLOOKUP(A5423,subscriptions!B5423:B10004,subscriptions!C5423:C10004)</f>
        <v>Residential</v>
      </c>
      <c r="Q5423" s="10" t="s">
        <v>128</v>
      </c>
      <c r="R5423" s="10" t="s">
        <v>212</v>
      </c>
      <c r="S5423" s="10" t="s">
        <v>655</v>
      </c>
    </row>
    <row r="5424">
      <c r="A5424" s="1" t="s">
        <v>6915</v>
      </c>
      <c r="B5424" s="1" t="s">
        <v>1226</v>
      </c>
      <c r="C5424" s="1" t="s">
        <v>198</v>
      </c>
      <c r="D5424" s="1" t="s">
        <v>153</v>
      </c>
      <c r="E5424" s="1" t="s">
        <v>262</v>
      </c>
      <c r="F5424" s="1" t="s">
        <v>392</v>
      </c>
      <c r="G5424" s="1" t="s">
        <v>21267</v>
      </c>
      <c r="H5424" s="1" t="s">
        <v>21268</v>
      </c>
      <c r="I5424" s="4">
        <v>84.20930555555556</v>
      </c>
      <c r="J5424" s="1">
        <v>5577.59</v>
      </c>
      <c r="K5424" s="1">
        <v>888.9</v>
      </c>
      <c r="M5424" s="10">
        <f t="array" ref="M5424">_xlfn.XLOOKUP(A5424,subscriptions!B5424:B10004,subscriptions!D5424:D10004)</f>
        <v>120</v>
      </c>
      <c r="N5424" s="10">
        <f t="array" ref="N5424">_xlfn.XLOOKUP(A5424,subscriptions!B5424:B10004,subscriptions!G5424:G10004)</f>
        <v>20</v>
      </c>
      <c r="O5424" s="10">
        <v>96.0</v>
      </c>
      <c r="P5424" s="10" t="str">
        <f t="array" ref="P5424">_xlfn.XLOOKUP(A5424,subscriptions!B5424:B10004,subscriptions!C5424:C10004)</f>
        <v>Residential</v>
      </c>
      <c r="Q5424" s="10" t="s">
        <v>128</v>
      </c>
      <c r="R5424" s="10" t="s">
        <v>148</v>
      </c>
      <c r="S5424" s="10" t="s">
        <v>1374</v>
      </c>
    </row>
    <row r="5425">
      <c r="A5425" s="1" t="s">
        <v>6916</v>
      </c>
      <c r="B5425" s="1" t="s">
        <v>389</v>
      </c>
      <c r="C5425" s="1" t="s">
        <v>1200</v>
      </c>
      <c r="D5425" s="1" t="s">
        <v>27</v>
      </c>
      <c r="E5425" s="1" t="s">
        <v>219</v>
      </c>
      <c r="F5425" s="1" t="s">
        <v>971</v>
      </c>
      <c r="G5425" s="1" t="s">
        <v>21269</v>
      </c>
      <c r="H5425" s="1" t="s">
        <v>21270</v>
      </c>
      <c r="I5425" s="4">
        <v>84.16809027777778</v>
      </c>
      <c r="J5425" s="1">
        <v>844.28</v>
      </c>
      <c r="K5425" s="1">
        <v>109.95</v>
      </c>
      <c r="M5425" s="10">
        <f t="array" ref="M5425">_xlfn.XLOOKUP(A5425,subscriptions!B5425:B10004,subscriptions!D5425:D10004)</f>
        <v>50</v>
      </c>
      <c r="N5425" s="10">
        <f t="array" ref="N5425">_xlfn.XLOOKUP(A5425,subscriptions!B5425:B10004,subscriptions!G5425:G10004)</f>
        <v>0</v>
      </c>
      <c r="O5425" s="10">
        <v>50.0</v>
      </c>
      <c r="P5425" s="10" t="str">
        <f t="array" ref="P5425">_xlfn.XLOOKUP(A5425,subscriptions!B5425:B10004,subscriptions!C5425:C10004)</f>
        <v>Mini</v>
      </c>
      <c r="Q5425" s="10" t="s">
        <v>173</v>
      </c>
      <c r="R5425" s="10" t="s">
        <v>148</v>
      </c>
      <c r="S5425" s="10" t="s">
        <v>1042</v>
      </c>
    </row>
    <row r="5426">
      <c r="A5426" s="1" t="s">
        <v>6918</v>
      </c>
      <c r="B5426" s="1" t="s">
        <v>2279</v>
      </c>
      <c r="C5426" s="1" t="s">
        <v>871</v>
      </c>
      <c r="D5426" s="1" t="s">
        <v>153</v>
      </c>
      <c r="E5426" s="1" t="s">
        <v>111</v>
      </c>
      <c r="F5426" s="1" t="s">
        <v>3756</v>
      </c>
      <c r="G5426" s="1" t="s">
        <v>21271</v>
      </c>
      <c r="H5426" s="1" t="s">
        <v>21272</v>
      </c>
      <c r="I5426" s="4">
        <v>84.25640046296296</v>
      </c>
      <c r="J5426" s="1">
        <v>932.4</v>
      </c>
      <c r="K5426" s="1">
        <v>213.19</v>
      </c>
      <c r="M5426" s="10">
        <f t="array" ref="M5426">_xlfn.XLOOKUP(A5426,subscriptions!B5426:B10004,subscriptions!D5426:D10004)</f>
        <v>120</v>
      </c>
      <c r="N5426" s="10">
        <f t="array" ref="N5426">_xlfn.XLOOKUP(A5426,subscriptions!B5426:B10004,subscriptions!G5426:G10004)</f>
        <v>5</v>
      </c>
      <c r="O5426" s="10">
        <v>114.0</v>
      </c>
      <c r="P5426" s="10" t="str">
        <f t="array" ref="P5426">_xlfn.XLOOKUP(A5426,subscriptions!B5426:B10004,subscriptions!C5426:C10004)</f>
        <v>Residential</v>
      </c>
      <c r="Q5426" s="10" t="s">
        <v>194</v>
      </c>
      <c r="R5426" s="10" t="s">
        <v>212</v>
      </c>
      <c r="S5426" s="10" t="s">
        <v>130</v>
      </c>
    </row>
    <row r="5427">
      <c r="A5427" s="1" t="s">
        <v>6920</v>
      </c>
      <c r="B5427" s="1" t="s">
        <v>1099</v>
      </c>
      <c r="C5427" s="1" t="s">
        <v>764</v>
      </c>
      <c r="D5427" s="1" t="s">
        <v>153</v>
      </c>
      <c r="E5427" s="1" t="s">
        <v>262</v>
      </c>
      <c r="F5427" s="1" t="s">
        <v>4344</v>
      </c>
      <c r="G5427" s="1" t="s">
        <v>21273</v>
      </c>
      <c r="H5427" s="1" t="s">
        <v>21274</v>
      </c>
      <c r="I5427" s="4">
        <v>84.21201388888889</v>
      </c>
      <c r="J5427" s="1">
        <v>1338.96</v>
      </c>
      <c r="K5427" s="1">
        <v>281.61</v>
      </c>
      <c r="M5427" s="10">
        <f t="array" ref="M5427">_xlfn.XLOOKUP(A5427,subscriptions!B5427:B10004,subscriptions!D5427:D10004)</f>
        <v>120</v>
      </c>
      <c r="N5427" s="10">
        <f t="array" ref="N5427">_xlfn.XLOOKUP(A5427,subscriptions!B5427:B10004,subscriptions!G5427:G10004)</f>
        <v>10</v>
      </c>
      <c r="O5427" s="10">
        <v>108.0</v>
      </c>
      <c r="P5427" s="10" t="str">
        <f t="array" ref="P5427">_xlfn.XLOOKUP(A5427,subscriptions!B5427:B10004,subscriptions!C5427:C10004)</f>
        <v>Residential</v>
      </c>
      <c r="Q5427" s="10" t="s">
        <v>128</v>
      </c>
      <c r="R5427" s="10" t="s">
        <v>212</v>
      </c>
      <c r="S5427" s="10" t="s">
        <v>857</v>
      </c>
    </row>
    <row r="5428">
      <c r="A5428" s="1" t="s">
        <v>6921</v>
      </c>
      <c r="B5428" s="1" t="s">
        <v>1460</v>
      </c>
      <c r="C5428" s="1" t="s">
        <v>750</v>
      </c>
      <c r="D5428" s="1" t="s">
        <v>27</v>
      </c>
      <c r="E5428" s="1" t="s">
        <v>179</v>
      </c>
      <c r="F5428" s="1" t="s">
        <v>200</v>
      </c>
      <c r="G5428" s="1" t="s">
        <v>21275</v>
      </c>
      <c r="H5428" s="1" t="s">
        <v>21276</v>
      </c>
      <c r="I5428" s="4">
        <v>84.29807870370371</v>
      </c>
      <c r="J5428" s="1">
        <v>6192.19</v>
      </c>
      <c r="K5428" s="1">
        <v>750.82</v>
      </c>
      <c r="L5428" s="1">
        <v>100.0</v>
      </c>
      <c r="M5428" s="10">
        <f t="array" ref="M5428">_xlfn.XLOOKUP(A5428,subscriptions!B5428:B10004,subscriptions!D5428:D10004)</f>
        <v>50</v>
      </c>
      <c r="N5428" s="10">
        <f t="array" ref="N5428">_xlfn.XLOOKUP(A5428,subscriptions!B5428:B10004,subscriptions!G5428:G10004)</f>
        <v>20</v>
      </c>
      <c r="O5428" s="10">
        <v>40.0</v>
      </c>
      <c r="P5428" s="10" t="str">
        <f t="array" ref="P5428">_xlfn.XLOOKUP(A5428,subscriptions!B5428:B10004,subscriptions!C5428:C10004)</f>
        <v>Mini</v>
      </c>
      <c r="Q5428" s="10" t="s">
        <v>128</v>
      </c>
      <c r="R5428" s="10" t="s">
        <v>148</v>
      </c>
      <c r="S5428" s="10" t="s">
        <v>785</v>
      </c>
    </row>
    <row r="5429">
      <c r="A5429" s="1" t="s">
        <v>6922</v>
      </c>
      <c r="B5429" s="1" t="s">
        <v>24</v>
      </c>
      <c r="C5429" s="1" t="s">
        <v>26</v>
      </c>
      <c r="D5429" s="1" t="s">
        <v>27</v>
      </c>
      <c r="E5429" s="1" t="s">
        <v>714</v>
      </c>
      <c r="F5429" s="1" t="s">
        <v>3419</v>
      </c>
      <c r="G5429" s="1" t="s">
        <v>21277</v>
      </c>
      <c r="H5429" s="1" t="s">
        <v>21278</v>
      </c>
      <c r="I5429" s="4">
        <v>84.16893518518519</v>
      </c>
      <c r="J5429" s="1">
        <v>464.82</v>
      </c>
      <c r="K5429" s="1">
        <v>60.76</v>
      </c>
      <c r="M5429" s="10">
        <f t="array" ref="M5429">_xlfn.XLOOKUP(A5429,subscriptions!B5429:B10004,subscriptions!D5429:D10004)</f>
        <v>120</v>
      </c>
      <c r="N5429" s="10">
        <f t="array" ref="N5429">_xlfn.XLOOKUP(A5429,subscriptions!B5429:B10004,subscriptions!G5429:G10004)</f>
        <v>0</v>
      </c>
      <c r="O5429" s="10">
        <v>120.0</v>
      </c>
      <c r="P5429" s="10" t="str">
        <f t="array" ref="P5429">_xlfn.XLOOKUP(A5429,subscriptions!B5429:B10004,subscriptions!C5429:C10004)</f>
        <v>Residential</v>
      </c>
      <c r="Q5429" s="10" t="s">
        <v>173</v>
      </c>
      <c r="R5429" s="10" t="s">
        <v>212</v>
      </c>
      <c r="S5429" s="10" t="s">
        <v>1504</v>
      </c>
    </row>
    <row r="5430">
      <c r="A5430" s="1" t="s">
        <v>6923</v>
      </c>
      <c r="B5430" s="1" t="s">
        <v>1491</v>
      </c>
      <c r="C5430" s="1" t="s">
        <v>152</v>
      </c>
      <c r="D5430" s="1" t="s">
        <v>153</v>
      </c>
      <c r="E5430" s="1" t="s">
        <v>262</v>
      </c>
      <c r="F5430" s="1" t="s">
        <v>4344</v>
      </c>
      <c r="G5430" s="1" t="s">
        <v>21279</v>
      </c>
      <c r="H5430" s="1" t="s">
        <v>21280</v>
      </c>
      <c r="I5430" s="4">
        <v>84.37799768518518</v>
      </c>
      <c r="J5430" s="1">
        <v>1765.17</v>
      </c>
      <c r="K5430" s="1">
        <v>327.64</v>
      </c>
      <c r="M5430" s="10">
        <f t="array" ref="M5430">_xlfn.XLOOKUP(A5430,subscriptions!B5430:B10004,subscriptions!D5430:D10004)</f>
        <v>120</v>
      </c>
      <c r="N5430" s="10">
        <f t="array" ref="N5430">_xlfn.XLOOKUP(A5430,subscriptions!B5430:B10004,subscriptions!G5430:G10004)</f>
        <v>5</v>
      </c>
      <c r="O5430" s="10">
        <v>114.0</v>
      </c>
      <c r="P5430" s="10" t="str">
        <f t="array" ref="P5430">_xlfn.XLOOKUP(A5430,subscriptions!B5430:B10004,subscriptions!C5430:C10004)</f>
        <v>Residential</v>
      </c>
      <c r="Q5430" s="10" t="s">
        <v>194</v>
      </c>
      <c r="R5430" s="10" t="s">
        <v>212</v>
      </c>
      <c r="S5430" s="10" t="s">
        <v>1302</v>
      </c>
    </row>
    <row r="5431">
      <c r="A5431" s="1" t="s">
        <v>6924</v>
      </c>
      <c r="B5431" s="1" t="s">
        <v>1995</v>
      </c>
      <c r="C5431" s="1" t="s">
        <v>198</v>
      </c>
      <c r="D5431" s="1" t="s">
        <v>153</v>
      </c>
      <c r="E5431" s="1" t="s">
        <v>714</v>
      </c>
      <c r="F5431" s="1" t="s">
        <v>715</v>
      </c>
      <c r="G5431" s="1" t="s">
        <v>21281</v>
      </c>
      <c r="H5431" s="1" t="s">
        <v>21282</v>
      </c>
      <c r="I5431" s="4">
        <v>84.25159722222222</v>
      </c>
      <c r="J5431" s="1">
        <v>1938.09</v>
      </c>
      <c r="K5431" s="1">
        <v>258.58</v>
      </c>
      <c r="M5431" s="10">
        <f t="array" ref="M5431">_xlfn.XLOOKUP(A5431,subscriptions!B5431:B10004,subscriptions!D5431:D10004)</f>
        <v>120</v>
      </c>
      <c r="N5431" s="10">
        <f t="array" ref="N5431">_xlfn.XLOOKUP(A5431,subscriptions!B5431:B10004,subscriptions!G5431:G10004)</f>
        <v>10</v>
      </c>
      <c r="O5431" s="10">
        <v>108.0</v>
      </c>
      <c r="P5431" s="10" t="str">
        <f t="array" ref="P5431">_xlfn.XLOOKUP(A5431,subscriptions!B5431:B10004,subscriptions!C5431:C10004)</f>
        <v>Residential</v>
      </c>
      <c r="Q5431" s="10" t="s">
        <v>128</v>
      </c>
      <c r="R5431" s="10" t="s">
        <v>212</v>
      </c>
      <c r="S5431" s="10" t="s">
        <v>4065</v>
      </c>
    </row>
    <row r="5432">
      <c r="A5432" s="1" t="s">
        <v>6925</v>
      </c>
      <c r="B5432" s="1" t="s">
        <v>2521</v>
      </c>
      <c r="C5432" s="1" t="s">
        <v>426</v>
      </c>
      <c r="D5432" s="1" t="s">
        <v>153</v>
      </c>
      <c r="E5432" s="1" t="s">
        <v>219</v>
      </c>
      <c r="F5432" s="1" t="s">
        <v>458</v>
      </c>
      <c r="G5432" s="1" t="s">
        <v>21283</v>
      </c>
      <c r="H5432" s="1" t="s">
        <v>21284</v>
      </c>
      <c r="I5432" s="4">
        <v>84.37662037037038</v>
      </c>
      <c r="J5432" s="1">
        <v>1452.16</v>
      </c>
      <c r="K5432" s="1">
        <v>195.09</v>
      </c>
      <c r="M5432" s="10">
        <f t="array" ref="M5432">_xlfn.XLOOKUP(A5432,subscriptions!B5432:B10004,subscriptions!D5432:D10004)</f>
        <v>120</v>
      </c>
      <c r="N5432" s="10">
        <f t="array" ref="N5432">_xlfn.XLOOKUP(A5432,subscriptions!B5432:B10004,subscriptions!G5432:G10004)</f>
        <v>20</v>
      </c>
      <c r="O5432" s="10">
        <v>96.0</v>
      </c>
      <c r="P5432" s="10" t="str">
        <f t="array" ref="P5432">_xlfn.XLOOKUP(A5432,subscriptions!B5432:B10004,subscriptions!C5432:C10004)</f>
        <v>Residential</v>
      </c>
      <c r="Q5432" s="10" t="s">
        <v>128</v>
      </c>
      <c r="R5432" s="10" t="s">
        <v>148</v>
      </c>
      <c r="S5432" s="10" t="s">
        <v>3910</v>
      </c>
    </row>
    <row r="5433">
      <c r="A5433" s="1" t="s">
        <v>6928</v>
      </c>
      <c r="B5433" s="1" t="s">
        <v>6037</v>
      </c>
      <c r="C5433" s="1" t="s">
        <v>1876</v>
      </c>
      <c r="D5433" s="1" t="s">
        <v>27</v>
      </c>
      <c r="E5433" s="1" t="s">
        <v>239</v>
      </c>
      <c r="F5433" s="1" t="s">
        <v>1186</v>
      </c>
      <c r="G5433" s="1" t="s">
        <v>21285</v>
      </c>
      <c r="H5433" s="1" t="s">
        <v>21286</v>
      </c>
      <c r="I5433" s="4">
        <v>84.29814814814814</v>
      </c>
      <c r="J5433" s="1">
        <v>189.12</v>
      </c>
      <c r="K5433" s="1">
        <v>46.19</v>
      </c>
      <c r="M5433" s="10">
        <f t="array" ref="M5433">_xlfn.XLOOKUP(A5433,subscriptions!B5433:B10004,subscriptions!D5433:D10004)</f>
        <v>120</v>
      </c>
      <c r="N5433" s="10">
        <f t="array" ref="N5433">_xlfn.XLOOKUP(A5433,subscriptions!B5433:B10004,subscriptions!G5433:G10004)</f>
        <v>0</v>
      </c>
      <c r="O5433" s="10">
        <v>120.0</v>
      </c>
      <c r="P5433" s="10" t="str">
        <f t="array" ref="P5433">_xlfn.XLOOKUP(A5433,subscriptions!B5433:B10004,subscriptions!C5433:C10004)</f>
        <v>Residential</v>
      </c>
      <c r="Q5433" s="10" t="s">
        <v>173</v>
      </c>
      <c r="R5433" s="10" t="s">
        <v>212</v>
      </c>
      <c r="S5433" s="10" t="s">
        <v>785</v>
      </c>
    </row>
    <row r="5434">
      <c r="A5434" s="1" t="s">
        <v>6929</v>
      </c>
      <c r="B5434" s="1" t="s">
        <v>2327</v>
      </c>
      <c r="C5434" s="1" t="s">
        <v>2483</v>
      </c>
      <c r="D5434" s="1" t="s">
        <v>27</v>
      </c>
      <c r="E5434" s="1" t="s">
        <v>28</v>
      </c>
      <c r="F5434" s="1" t="s">
        <v>2097</v>
      </c>
      <c r="G5434" s="1" t="s">
        <v>21287</v>
      </c>
      <c r="H5434" s="1" t="s">
        <v>21288</v>
      </c>
      <c r="I5434" s="4">
        <v>84.33570601851852</v>
      </c>
      <c r="J5434" s="1">
        <v>1744.56</v>
      </c>
      <c r="K5434" s="1">
        <v>314.23</v>
      </c>
      <c r="M5434" s="10">
        <f t="array" ref="M5434">_xlfn.XLOOKUP(A5434,subscriptions!B5434:B10004,subscriptions!D5434:D10004)</f>
        <v>120</v>
      </c>
      <c r="N5434" s="10">
        <f t="array" ref="N5434">_xlfn.XLOOKUP(A5434,subscriptions!B5434:B10004,subscriptions!G5434:G10004)</f>
        <v>5</v>
      </c>
      <c r="O5434" s="10">
        <v>114.0</v>
      </c>
      <c r="P5434" s="10" t="str">
        <f t="array" ref="P5434">_xlfn.XLOOKUP(A5434,subscriptions!B5434:B10004,subscriptions!C5434:C10004)</f>
        <v>Residential</v>
      </c>
      <c r="Q5434" s="10" t="s">
        <v>194</v>
      </c>
      <c r="R5434" s="10" t="s">
        <v>212</v>
      </c>
      <c r="S5434" s="10" t="s">
        <v>571</v>
      </c>
    </row>
    <row r="5435">
      <c r="A5435" s="1" t="s">
        <v>6930</v>
      </c>
      <c r="B5435" s="1" t="s">
        <v>312</v>
      </c>
      <c r="C5435" s="1" t="s">
        <v>734</v>
      </c>
      <c r="D5435" s="1" t="s">
        <v>153</v>
      </c>
      <c r="E5435" s="1" t="s">
        <v>239</v>
      </c>
      <c r="F5435" s="1" t="s">
        <v>1186</v>
      </c>
      <c r="G5435" s="1" t="s">
        <v>21289</v>
      </c>
      <c r="H5435" s="1" t="s">
        <v>21290</v>
      </c>
      <c r="I5435" s="4">
        <v>84.37782407407407</v>
      </c>
      <c r="J5435" s="1">
        <v>149.36</v>
      </c>
      <c r="K5435" s="1">
        <v>32.92</v>
      </c>
      <c r="M5435" s="10">
        <f t="array" ref="M5435">_xlfn.XLOOKUP(A5435,subscriptions!B5435:B10004,subscriptions!D5435:D10004)</f>
        <v>120</v>
      </c>
      <c r="N5435" s="10">
        <f t="array" ref="N5435">_xlfn.XLOOKUP(A5435,subscriptions!B5435:B10004,subscriptions!G5435:G10004)</f>
        <v>10</v>
      </c>
      <c r="O5435" s="10">
        <v>108.0</v>
      </c>
      <c r="P5435" s="10" t="str">
        <f t="array" ref="P5435">_xlfn.XLOOKUP(A5435,subscriptions!B5435:B10004,subscriptions!C5435:C10004)</f>
        <v>Residential</v>
      </c>
      <c r="Q5435" s="10" t="s">
        <v>128</v>
      </c>
      <c r="R5435" s="10" t="s">
        <v>212</v>
      </c>
      <c r="S5435" s="10" t="s">
        <v>1302</v>
      </c>
    </row>
    <row r="5436">
      <c r="A5436" s="1" t="s">
        <v>6931</v>
      </c>
      <c r="B5436" s="1" t="s">
        <v>472</v>
      </c>
      <c r="C5436" s="1" t="s">
        <v>110</v>
      </c>
      <c r="D5436" s="1" t="s">
        <v>27</v>
      </c>
      <c r="E5436" s="1" t="s">
        <v>262</v>
      </c>
      <c r="F5436" s="1" t="s">
        <v>2985</v>
      </c>
      <c r="G5436" s="1" t="s">
        <v>21291</v>
      </c>
      <c r="H5436" s="1" t="s">
        <v>21292</v>
      </c>
      <c r="I5436" s="4">
        <v>84.25835648148148</v>
      </c>
      <c r="J5436" s="1">
        <v>1410.04</v>
      </c>
      <c r="K5436" s="1">
        <v>287.85</v>
      </c>
      <c r="M5436" s="10">
        <f t="array" ref="M5436">_xlfn.XLOOKUP(A5436,subscriptions!B5436:B10004,subscriptions!D5436:D10004)</f>
        <v>120</v>
      </c>
      <c r="N5436" s="10">
        <f t="array" ref="N5436">_xlfn.XLOOKUP(A5436,subscriptions!B5436:B10004,subscriptions!G5436:G10004)</f>
        <v>20</v>
      </c>
      <c r="O5436" s="10">
        <v>96.0</v>
      </c>
      <c r="P5436" s="10" t="str">
        <f t="array" ref="P5436">_xlfn.XLOOKUP(A5436,subscriptions!B5436:B10004,subscriptions!C5436:C10004)</f>
        <v>Residential</v>
      </c>
      <c r="Q5436" s="10" t="s">
        <v>128</v>
      </c>
      <c r="R5436" s="10" t="s">
        <v>148</v>
      </c>
      <c r="S5436" s="10" t="s">
        <v>4148</v>
      </c>
    </row>
    <row r="5437">
      <c r="A5437" s="1" t="s">
        <v>6932</v>
      </c>
      <c r="B5437" s="1" t="s">
        <v>439</v>
      </c>
      <c r="C5437" s="1" t="s">
        <v>673</v>
      </c>
      <c r="D5437" s="1" t="s">
        <v>153</v>
      </c>
      <c r="E5437" s="1" t="s">
        <v>262</v>
      </c>
      <c r="F5437" s="1" t="s">
        <v>2985</v>
      </c>
      <c r="G5437" s="1" t="s">
        <v>21293</v>
      </c>
      <c r="H5437" s="1" t="s">
        <v>21294</v>
      </c>
      <c r="I5437" s="4">
        <v>84.25143518518519</v>
      </c>
      <c r="J5437" s="1">
        <v>2068.2</v>
      </c>
      <c r="K5437" s="1">
        <v>428.75</v>
      </c>
      <c r="M5437" s="10">
        <f t="array" ref="M5437">_xlfn.XLOOKUP(A5437,subscriptions!B5437:B10004,subscriptions!D5437:D10004)</f>
        <v>50</v>
      </c>
      <c r="N5437" s="10">
        <f t="array" ref="N5437">_xlfn.XLOOKUP(A5437,subscriptions!B5437:B10004,subscriptions!G5437:G10004)</f>
        <v>0</v>
      </c>
      <c r="O5437" s="10">
        <v>50.0</v>
      </c>
      <c r="P5437" s="10" t="str">
        <f t="array" ref="P5437">_xlfn.XLOOKUP(A5437,subscriptions!B5437:B10004,subscriptions!C5437:C10004)</f>
        <v>Mini</v>
      </c>
      <c r="Q5437" s="10" t="s">
        <v>173</v>
      </c>
      <c r="R5437" s="10" t="s">
        <v>148</v>
      </c>
      <c r="S5437" s="10" t="s">
        <v>4065</v>
      </c>
    </row>
    <row r="5438">
      <c r="A5438" s="1" t="s">
        <v>6933</v>
      </c>
      <c r="B5438" s="1" t="s">
        <v>1414</v>
      </c>
      <c r="C5438" s="1" t="s">
        <v>786</v>
      </c>
      <c r="D5438" s="1" t="s">
        <v>27</v>
      </c>
      <c r="E5438" s="1" t="s">
        <v>262</v>
      </c>
      <c r="F5438" s="1" t="s">
        <v>1835</v>
      </c>
      <c r="G5438" s="1" t="s">
        <v>21295</v>
      </c>
      <c r="H5438" s="1" t="s">
        <v>21296</v>
      </c>
      <c r="I5438" s="4">
        <v>84.21600694444444</v>
      </c>
      <c r="J5438" s="1">
        <v>405.43</v>
      </c>
      <c r="K5438" s="1">
        <v>73.78</v>
      </c>
      <c r="M5438" s="10">
        <f t="array" ref="M5438">_xlfn.XLOOKUP(A5438,subscriptions!B5438:B10004,subscriptions!D5438:D10004)</f>
        <v>120</v>
      </c>
      <c r="N5438" s="10">
        <f t="array" ref="N5438">_xlfn.XLOOKUP(A5438,subscriptions!B5438:B10004,subscriptions!G5438:G10004)</f>
        <v>5</v>
      </c>
      <c r="O5438" s="10">
        <v>114.0</v>
      </c>
      <c r="P5438" s="10" t="str">
        <f t="array" ref="P5438">_xlfn.XLOOKUP(A5438,subscriptions!B5438:B10004,subscriptions!C5438:C10004)</f>
        <v>Residential</v>
      </c>
      <c r="Q5438" s="10" t="s">
        <v>194</v>
      </c>
      <c r="R5438" s="10" t="s">
        <v>212</v>
      </c>
      <c r="S5438" s="10" t="s">
        <v>2596</v>
      </c>
    </row>
    <row r="5439">
      <c r="A5439" s="1" t="s">
        <v>6934</v>
      </c>
      <c r="B5439" s="1" t="s">
        <v>4509</v>
      </c>
      <c r="C5439" s="1" t="s">
        <v>509</v>
      </c>
      <c r="D5439" s="1" t="s">
        <v>153</v>
      </c>
      <c r="E5439" s="1" t="s">
        <v>332</v>
      </c>
      <c r="F5439" s="1" t="s">
        <v>2280</v>
      </c>
      <c r="G5439" s="1" t="s">
        <v>21297</v>
      </c>
      <c r="H5439" s="1" t="s">
        <v>21298</v>
      </c>
      <c r="I5439" s="4">
        <v>84.21277777777777</v>
      </c>
      <c r="J5439" s="1">
        <v>2814.16</v>
      </c>
      <c r="K5439" s="1">
        <v>451.96</v>
      </c>
      <c r="M5439" s="10">
        <f t="array" ref="M5439">_xlfn.XLOOKUP(A5439,subscriptions!B5439:B10004,subscriptions!D5439:D10004)</f>
        <v>120</v>
      </c>
      <c r="N5439" s="10">
        <f t="array" ref="N5439">_xlfn.XLOOKUP(A5439,subscriptions!B5439:B10004,subscriptions!G5439:G10004)</f>
        <v>10</v>
      </c>
      <c r="O5439" s="10">
        <v>108.0</v>
      </c>
      <c r="P5439" s="10" t="str">
        <f t="array" ref="P5439">_xlfn.XLOOKUP(A5439,subscriptions!B5439:B10004,subscriptions!C5439:C10004)</f>
        <v>Residential</v>
      </c>
      <c r="Q5439" s="10" t="s">
        <v>128</v>
      </c>
      <c r="R5439" s="10" t="s">
        <v>212</v>
      </c>
      <c r="S5439" s="10" t="s">
        <v>813</v>
      </c>
    </row>
    <row r="5440">
      <c r="A5440" s="1" t="s">
        <v>6935</v>
      </c>
      <c r="B5440" s="1" t="s">
        <v>1886</v>
      </c>
      <c r="C5440" s="1" t="s">
        <v>786</v>
      </c>
      <c r="D5440" s="1" t="s">
        <v>27</v>
      </c>
      <c r="E5440" s="1" t="s">
        <v>280</v>
      </c>
      <c r="F5440" s="1" t="s">
        <v>1706</v>
      </c>
      <c r="G5440" s="1" t="s">
        <v>21299</v>
      </c>
      <c r="H5440" s="1" t="s">
        <v>21300</v>
      </c>
      <c r="I5440" s="4">
        <v>84.21342592592593</v>
      </c>
      <c r="J5440" s="1">
        <v>96.24</v>
      </c>
      <c r="K5440" s="1">
        <v>33.28</v>
      </c>
      <c r="M5440" s="10">
        <f t="array" ref="M5440">_xlfn.XLOOKUP(A5440,subscriptions!B5440:B10004,subscriptions!D5440:D10004)</f>
        <v>80</v>
      </c>
      <c r="N5440" s="10">
        <f t="array" ref="N5440">_xlfn.XLOOKUP(A5440,subscriptions!B5440:B10004,subscriptions!G5440:G10004)</f>
        <v>20</v>
      </c>
      <c r="O5440" s="10">
        <v>64.0</v>
      </c>
      <c r="P5440" s="10" t="str">
        <f t="array" ref="P5440">_xlfn.XLOOKUP(A5440,subscriptions!B5440:B10004,subscriptions!C5440:C10004)</f>
        <v>Roam</v>
      </c>
      <c r="Q5440" s="10" t="s">
        <v>128</v>
      </c>
      <c r="R5440" s="10" t="s">
        <v>148</v>
      </c>
      <c r="S5440" s="10" t="s">
        <v>1915</v>
      </c>
    </row>
    <row r="5441">
      <c r="A5441" s="1" t="s">
        <v>6936</v>
      </c>
      <c r="B5441" s="1" t="s">
        <v>763</v>
      </c>
      <c r="C5441" s="1" t="s">
        <v>920</v>
      </c>
      <c r="D5441" s="1" t="s">
        <v>27</v>
      </c>
      <c r="E5441" s="1" t="s">
        <v>179</v>
      </c>
      <c r="F5441" s="1" t="s">
        <v>200</v>
      </c>
      <c r="G5441" s="1" t="s">
        <v>21301</v>
      </c>
      <c r="H5441" s="1" t="s">
        <v>21302</v>
      </c>
      <c r="I5441" s="4">
        <v>84.21135416666667</v>
      </c>
      <c r="J5441" s="1">
        <v>2835.05</v>
      </c>
      <c r="K5441" s="1">
        <v>329.22</v>
      </c>
      <c r="L5441" s="1">
        <v>100.0</v>
      </c>
      <c r="M5441" s="10">
        <f t="array" ref="M5441">_xlfn.XLOOKUP(A5441,subscriptions!B5441:B10004,subscriptions!D5441:D10004)</f>
        <v>120</v>
      </c>
      <c r="N5441" s="10">
        <f t="array" ref="N5441">_xlfn.XLOOKUP(A5441,subscriptions!B5441:B10004,subscriptions!G5441:G10004)</f>
        <v>0</v>
      </c>
      <c r="O5441" s="10">
        <v>120.0</v>
      </c>
      <c r="P5441" s="10" t="str">
        <f t="array" ref="P5441">_xlfn.XLOOKUP(A5441,subscriptions!B5441:B10004,subscriptions!C5441:C10004)</f>
        <v>Residential</v>
      </c>
      <c r="Q5441" s="10" t="s">
        <v>173</v>
      </c>
      <c r="R5441" s="10" t="s">
        <v>212</v>
      </c>
      <c r="S5441" s="10" t="s">
        <v>438</v>
      </c>
    </row>
    <row r="5442">
      <c r="A5442" s="1" t="s">
        <v>6939</v>
      </c>
      <c r="B5442" s="1" t="s">
        <v>236</v>
      </c>
      <c r="C5442" s="1" t="s">
        <v>524</v>
      </c>
      <c r="D5442" s="1" t="s">
        <v>153</v>
      </c>
      <c r="E5442" s="1" t="s">
        <v>262</v>
      </c>
      <c r="F5442" s="1" t="s">
        <v>885</v>
      </c>
      <c r="G5442" s="1" t="s">
        <v>21303</v>
      </c>
      <c r="H5442" s="1" t="s">
        <v>21304</v>
      </c>
      <c r="I5442" s="4">
        <v>84.29668981481481</v>
      </c>
      <c r="J5442" s="1">
        <v>975.19</v>
      </c>
      <c r="K5442" s="1">
        <v>244.65</v>
      </c>
      <c r="M5442" s="10">
        <f t="array" ref="M5442">_xlfn.XLOOKUP(A5442,subscriptions!B5442:B10004,subscriptions!D5442:D10004)</f>
        <v>80</v>
      </c>
      <c r="N5442" s="10">
        <f t="array" ref="N5442">_xlfn.XLOOKUP(A5442,subscriptions!B5442:B10004,subscriptions!G5442:G10004)</f>
        <v>5</v>
      </c>
      <c r="O5442" s="10">
        <v>76.0</v>
      </c>
      <c r="P5442" s="10" t="str">
        <f t="array" ref="P5442">_xlfn.XLOOKUP(A5442,subscriptions!B5442:B10004,subscriptions!C5442:C10004)</f>
        <v>Roam</v>
      </c>
      <c r="Q5442" s="10" t="s">
        <v>194</v>
      </c>
      <c r="R5442" s="10" t="s">
        <v>148</v>
      </c>
      <c r="S5442" s="10" t="s">
        <v>373</v>
      </c>
    </row>
    <row r="5443">
      <c r="A5443" s="1" t="s">
        <v>6940</v>
      </c>
      <c r="B5443" s="1" t="s">
        <v>1262</v>
      </c>
      <c r="C5443" s="1" t="s">
        <v>1415</v>
      </c>
      <c r="D5443" s="1" t="s">
        <v>27</v>
      </c>
      <c r="E5443" s="1" t="s">
        <v>280</v>
      </c>
      <c r="F5443" s="1" t="s">
        <v>494</v>
      </c>
      <c r="G5443" s="1" t="s">
        <v>21305</v>
      </c>
      <c r="H5443" s="1" t="s">
        <v>21306</v>
      </c>
      <c r="I5443" s="4">
        <v>84.33570601851852</v>
      </c>
      <c r="J5443" s="1">
        <v>418.06</v>
      </c>
      <c r="K5443" s="1">
        <v>92.69</v>
      </c>
      <c r="M5443" s="10">
        <f t="array" ref="M5443">_xlfn.XLOOKUP(A5443,subscriptions!B5443:B10004,subscriptions!D5443:D10004)</f>
        <v>120</v>
      </c>
      <c r="N5443" s="10">
        <f t="array" ref="N5443">_xlfn.XLOOKUP(A5443,subscriptions!B5443:B10004,subscriptions!G5443:G10004)</f>
        <v>10</v>
      </c>
      <c r="O5443" s="10">
        <v>108.0</v>
      </c>
      <c r="P5443" s="10" t="str">
        <f t="array" ref="P5443">_xlfn.XLOOKUP(A5443,subscriptions!B5443:B10004,subscriptions!C5443:C10004)</f>
        <v>Residential</v>
      </c>
      <c r="Q5443" s="10" t="s">
        <v>128</v>
      </c>
      <c r="R5443" s="10" t="s">
        <v>212</v>
      </c>
      <c r="S5443" s="10" t="s">
        <v>571</v>
      </c>
    </row>
    <row r="5444">
      <c r="A5444" s="1" t="s">
        <v>6941</v>
      </c>
      <c r="B5444" s="1" t="s">
        <v>455</v>
      </c>
      <c r="C5444" s="1" t="s">
        <v>492</v>
      </c>
      <c r="D5444" s="1" t="s">
        <v>27</v>
      </c>
      <c r="E5444" s="1" t="s">
        <v>28</v>
      </c>
      <c r="F5444" s="1" t="s">
        <v>2097</v>
      </c>
      <c r="G5444" s="1" t="s">
        <v>21307</v>
      </c>
      <c r="H5444" s="1" t="s">
        <v>21308</v>
      </c>
      <c r="I5444" s="4">
        <v>84.29328703703703</v>
      </c>
      <c r="J5444" s="1">
        <v>265.42</v>
      </c>
      <c r="K5444" s="1">
        <v>35.58</v>
      </c>
      <c r="M5444" s="10">
        <f t="array" ref="M5444">_xlfn.XLOOKUP(A5444,subscriptions!B5444:B10004,subscriptions!D5444:D10004)</f>
        <v>120</v>
      </c>
      <c r="N5444" s="10">
        <f t="array" ref="N5444">_xlfn.XLOOKUP(A5444,subscriptions!B5444:B10004,subscriptions!G5444:G10004)</f>
        <v>20</v>
      </c>
      <c r="O5444" s="10">
        <v>96.0</v>
      </c>
      <c r="P5444" s="10" t="str">
        <f t="array" ref="P5444">_xlfn.XLOOKUP(A5444,subscriptions!B5444:B10004,subscriptions!C5444:C10004)</f>
        <v>Residential</v>
      </c>
      <c r="Q5444" s="10" t="s">
        <v>128</v>
      </c>
      <c r="R5444" s="10" t="s">
        <v>148</v>
      </c>
      <c r="S5444" s="10" t="s">
        <v>1779</v>
      </c>
    </row>
    <row r="5445">
      <c r="A5445" s="1" t="s">
        <v>6942</v>
      </c>
      <c r="B5445" s="1" t="s">
        <v>375</v>
      </c>
      <c r="C5445" s="1" t="s">
        <v>884</v>
      </c>
      <c r="D5445" s="1" t="s">
        <v>27</v>
      </c>
      <c r="E5445" s="1" t="s">
        <v>28</v>
      </c>
      <c r="F5445" s="1" t="s">
        <v>1639</v>
      </c>
      <c r="G5445" s="1" t="s">
        <v>21309</v>
      </c>
      <c r="H5445" s="1" t="s">
        <v>21310</v>
      </c>
      <c r="I5445" s="4">
        <v>84.16971064814815</v>
      </c>
      <c r="J5445" s="1">
        <v>4646.25</v>
      </c>
      <c r="K5445" s="1">
        <v>1031.14</v>
      </c>
      <c r="M5445" s="10">
        <f t="array" ref="M5445">_xlfn.XLOOKUP(A5445,subscriptions!B5445:B10004,subscriptions!D5445:D10004)</f>
        <v>120</v>
      </c>
      <c r="N5445" s="10">
        <f t="array" ref="N5445">_xlfn.XLOOKUP(A5445,subscriptions!B5445:B10004,subscriptions!G5445:G10004)</f>
        <v>0</v>
      </c>
      <c r="O5445" s="10">
        <v>120.0</v>
      </c>
      <c r="P5445" s="10" t="str">
        <f t="array" ref="P5445">_xlfn.XLOOKUP(A5445,subscriptions!B5445:B10004,subscriptions!C5445:C10004)</f>
        <v>Residential</v>
      </c>
      <c r="Q5445" s="10" t="s">
        <v>173</v>
      </c>
      <c r="R5445" s="10" t="s">
        <v>212</v>
      </c>
      <c r="S5445" s="10" t="s">
        <v>213</v>
      </c>
    </row>
    <row r="5446">
      <c r="A5446" s="1" t="s">
        <v>6943</v>
      </c>
      <c r="B5446" s="1" t="s">
        <v>555</v>
      </c>
      <c r="C5446" s="1" t="s">
        <v>1100</v>
      </c>
      <c r="D5446" s="1" t="s">
        <v>153</v>
      </c>
      <c r="E5446" s="1" t="s">
        <v>714</v>
      </c>
      <c r="F5446" s="1" t="s">
        <v>1159</v>
      </c>
      <c r="G5446" s="1" t="s">
        <v>21311</v>
      </c>
      <c r="H5446" s="1" t="s">
        <v>21312</v>
      </c>
      <c r="I5446" s="4">
        <v>84.3356712962963</v>
      </c>
      <c r="J5446" s="1">
        <v>163.16</v>
      </c>
      <c r="K5446" s="1">
        <v>40.1</v>
      </c>
      <c r="M5446" s="10">
        <f t="array" ref="M5446">_xlfn.XLOOKUP(A5446,subscriptions!B5446:B10004,subscriptions!D5446:D10004)</f>
        <v>250</v>
      </c>
      <c r="N5446" s="10">
        <f t="array" ref="N5446">_xlfn.XLOOKUP(A5446,subscriptions!B5446:B10004,subscriptions!G5446:G10004)</f>
        <v>5</v>
      </c>
      <c r="O5446" s="10">
        <v>237.5</v>
      </c>
      <c r="P5446" s="10" t="str">
        <f t="array" ref="P5446">_xlfn.XLOOKUP(A5446,subscriptions!B5446:B10004,subscriptions!C5446:C10004)</f>
        <v>Business</v>
      </c>
      <c r="Q5446" s="10" t="s">
        <v>194</v>
      </c>
      <c r="R5446" s="10" t="s">
        <v>129</v>
      </c>
      <c r="S5446" s="10" t="s">
        <v>571</v>
      </c>
    </row>
    <row r="5447">
      <c r="A5447" s="1" t="s">
        <v>6944</v>
      </c>
      <c r="B5447" s="1" t="s">
        <v>472</v>
      </c>
      <c r="C5447" s="1" t="s">
        <v>605</v>
      </c>
      <c r="D5447" s="1" t="s">
        <v>27</v>
      </c>
      <c r="E5447" s="1" t="s">
        <v>179</v>
      </c>
      <c r="F5447" s="1" t="s">
        <v>1760</v>
      </c>
      <c r="G5447" s="1" t="s">
        <v>21313</v>
      </c>
      <c r="H5447" s="1" t="s">
        <v>21314</v>
      </c>
      <c r="I5447" s="4">
        <v>84.37851851851852</v>
      </c>
      <c r="J5447" s="1">
        <v>383.02</v>
      </c>
      <c r="K5447" s="1">
        <v>73.39</v>
      </c>
      <c r="L5447" s="1">
        <v>100.0</v>
      </c>
      <c r="M5447" s="10">
        <f t="array" ref="M5447">_xlfn.XLOOKUP(A5447,subscriptions!B5447:B10004,subscriptions!D5447:D10004)</f>
        <v>80</v>
      </c>
      <c r="N5447" s="10">
        <f t="array" ref="N5447">_xlfn.XLOOKUP(A5447,subscriptions!B5447:B10004,subscriptions!G5447:G10004)</f>
        <v>10</v>
      </c>
      <c r="O5447" s="10">
        <v>72.0</v>
      </c>
      <c r="P5447" s="10" t="str">
        <f t="array" ref="P5447">_xlfn.XLOOKUP(A5447,subscriptions!B5447:B10004,subscriptions!C5447:C10004)</f>
        <v>Roam</v>
      </c>
      <c r="Q5447" s="10" t="s">
        <v>128</v>
      </c>
      <c r="R5447" s="10" t="s">
        <v>148</v>
      </c>
      <c r="S5447" s="10" t="s">
        <v>1622</v>
      </c>
    </row>
    <row r="5448">
      <c r="A5448" s="1" t="s">
        <v>6945</v>
      </c>
      <c r="B5448" s="1" t="s">
        <v>1506</v>
      </c>
      <c r="C5448" s="1" t="s">
        <v>1492</v>
      </c>
      <c r="D5448" s="1" t="s">
        <v>27</v>
      </c>
      <c r="E5448" s="1" t="s">
        <v>239</v>
      </c>
      <c r="F5448" s="1" t="s">
        <v>2364</v>
      </c>
      <c r="G5448" s="1" t="s">
        <v>21315</v>
      </c>
      <c r="H5448" s="1" t="s">
        <v>21316</v>
      </c>
      <c r="I5448" s="4">
        <v>84.37923611111111</v>
      </c>
      <c r="J5448" s="1">
        <v>691.16</v>
      </c>
      <c r="K5448" s="1">
        <v>155.61</v>
      </c>
      <c r="M5448" s="10">
        <f t="array" ref="M5448">_xlfn.XLOOKUP(A5448,subscriptions!B5448:B10004,subscriptions!D5448:D10004)</f>
        <v>120</v>
      </c>
      <c r="N5448" s="10">
        <f t="array" ref="N5448">_xlfn.XLOOKUP(A5448,subscriptions!B5448:B10004,subscriptions!G5448:G10004)</f>
        <v>20</v>
      </c>
      <c r="O5448" s="10">
        <v>96.0</v>
      </c>
      <c r="P5448" s="10" t="str">
        <f t="array" ref="P5448">_xlfn.XLOOKUP(A5448,subscriptions!B5448:B10004,subscriptions!C5448:C10004)</f>
        <v>Residential</v>
      </c>
      <c r="Q5448" s="10" t="s">
        <v>128</v>
      </c>
      <c r="R5448" s="10" t="s">
        <v>148</v>
      </c>
      <c r="S5448" s="10" t="s">
        <v>2380</v>
      </c>
    </row>
    <row r="5449">
      <c r="A5449" s="1" t="s">
        <v>6946</v>
      </c>
      <c r="B5449" s="1" t="s">
        <v>1624</v>
      </c>
      <c r="C5449" s="1" t="s">
        <v>1973</v>
      </c>
      <c r="D5449" s="1" t="s">
        <v>27</v>
      </c>
      <c r="E5449" s="1" t="s">
        <v>631</v>
      </c>
      <c r="F5449" s="1" t="s">
        <v>1318</v>
      </c>
      <c r="G5449" s="1" t="s">
        <v>21317</v>
      </c>
      <c r="H5449" s="1" t="s">
        <v>21318</v>
      </c>
      <c r="I5449" s="4">
        <v>84.33909722222222</v>
      </c>
      <c r="J5449" s="1">
        <v>1502.3</v>
      </c>
      <c r="K5449" s="1">
        <v>333.83</v>
      </c>
      <c r="M5449" s="10">
        <f t="array" ref="M5449">_xlfn.XLOOKUP(A5449,subscriptions!B5449:B10004,subscriptions!D5449:D10004)</f>
        <v>120</v>
      </c>
      <c r="N5449" s="10">
        <f t="array" ref="N5449">_xlfn.XLOOKUP(A5449,subscriptions!B5449:B10004,subscriptions!G5449:G10004)</f>
        <v>0</v>
      </c>
      <c r="O5449" s="10">
        <v>120.0</v>
      </c>
      <c r="P5449" s="10" t="str">
        <f t="array" ref="P5449">_xlfn.XLOOKUP(A5449,subscriptions!B5449:B10004,subscriptions!C5449:C10004)</f>
        <v>Residential</v>
      </c>
      <c r="Q5449" s="10" t="s">
        <v>173</v>
      </c>
      <c r="R5449" s="10" t="s">
        <v>212</v>
      </c>
      <c r="S5449" s="10" t="s">
        <v>2016</v>
      </c>
    </row>
    <row r="5450">
      <c r="A5450" s="1" t="s">
        <v>6947</v>
      </c>
      <c r="B5450" s="1" t="s">
        <v>216</v>
      </c>
      <c r="C5450" s="1" t="s">
        <v>1492</v>
      </c>
      <c r="D5450" s="1" t="s">
        <v>153</v>
      </c>
      <c r="E5450" s="1" t="s">
        <v>631</v>
      </c>
      <c r="F5450" s="1" t="s">
        <v>1115</v>
      </c>
      <c r="G5450" s="1" t="s">
        <v>21319</v>
      </c>
      <c r="H5450" s="1" t="s">
        <v>21320</v>
      </c>
      <c r="I5450" s="4">
        <v>84.33422453703703</v>
      </c>
      <c r="J5450" s="1">
        <v>1230.53</v>
      </c>
      <c r="K5450" s="1">
        <v>137.56</v>
      </c>
      <c r="M5450" s="10">
        <f t="array" ref="M5450">_xlfn.XLOOKUP(A5450,subscriptions!B5450:B10004,subscriptions!D5450:D10004)</f>
        <v>80</v>
      </c>
      <c r="N5450" s="10">
        <f t="array" ref="N5450">_xlfn.XLOOKUP(A5450,subscriptions!B5450:B10004,subscriptions!G5450:G10004)</f>
        <v>5</v>
      </c>
      <c r="O5450" s="10">
        <v>76.0</v>
      </c>
      <c r="P5450" s="10" t="str">
        <f t="array" ref="P5450">_xlfn.XLOOKUP(A5450,subscriptions!B5450:B10004,subscriptions!C5450:C10004)</f>
        <v>Roam</v>
      </c>
      <c r="Q5450" s="10" t="s">
        <v>194</v>
      </c>
      <c r="R5450" s="10" t="s">
        <v>148</v>
      </c>
      <c r="S5450" s="10" t="s">
        <v>195</v>
      </c>
    </row>
    <row r="5451">
      <c r="A5451" s="1" t="s">
        <v>6950</v>
      </c>
      <c r="B5451" s="1" t="s">
        <v>472</v>
      </c>
      <c r="C5451" s="1" t="s">
        <v>605</v>
      </c>
      <c r="D5451" s="1" t="s">
        <v>27</v>
      </c>
      <c r="E5451" s="1" t="s">
        <v>219</v>
      </c>
      <c r="F5451" s="1" t="s">
        <v>220</v>
      </c>
      <c r="G5451" s="1" t="s">
        <v>21321</v>
      </c>
      <c r="H5451" s="1" t="s">
        <v>21322</v>
      </c>
      <c r="I5451" s="4">
        <v>84.29376157407407</v>
      </c>
      <c r="J5451" s="1">
        <v>251.4</v>
      </c>
      <c r="K5451" s="1">
        <v>48.68</v>
      </c>
      <c r="M5451" s="10">
        <f t="array" ref="M5451">_xlfn.XLOOKUP(A5451,subscriptions!B5451:B10004,subscriptions!D5451:D10004)</f>
        <v>120</v>
      </c>
      <c r="N5451" s="10">
        <f t="array" ref="N5451">_xlfn.XLOOKUP(A5451,subscriptions!B5451:B10004,subscriptions!G5451:G10004)</f>
        <v>10</v>
      </c>
      <c r="O5451" s="10">
        <v>108.0</v>
      </c>
      <c r="P5451" s="10" t="str">
        <f t="array" ref="P5451">_xlfn.XLOOKUP(A5451,subscriptions!B5451:B10004,subscriptions!C5451:C10004)</f>
        <v>Residential</v>
      </c>
      <c r="Q5451" s="10" t="s">
        <v>128</v>
      </c>
      <c r="R5451" s="10" t="s">
        <v>212</v>
      </c>
      <c r="S5451" s="10" t="s">
        <v>1458</v>
      </c>
    </row>
    <row r="5452">
      <c r="A5452" s="1" t="s">
        <v>6951</v>
      </c>
      <c r="B5452" s="1" t="s">
        <v>177</v>
      </c>
      <c r="C5452" s="1" t="s">
        <v>473</v>
      </c>
      <c r="D5452" s="1" t="s">
        <v>153</v>
      </c>
      <c r="E5452" s="1" t="s">
        <v>219</v>
      </c>
      <c r="F5452" s="1" t="s">
        <v>458</v>
      </c>
      <c r="G5452" s="1" t="s">
        <v>21323</v>
      </c>
      <c r="H5452" s="1" t="s">
        <v>21324</v>
      </c>
      <c r="I5452" s="4">
        <v>84.33417824074074</v>
      </c>
      <c r="J5452" s="1">
        <v>563.16</v>
      </c>
      <c r="K5452" s="1">
        <v>139.35</v>
      </c>
      <c r="M5452" s="10">
        <f t="array" ref="M5452">_xlfn.XLOOKUP(A5452,subscriptions!B5452:B10004,subscriptions!D5452:D10004)</f>
        <v>120</v>
      </c>
      <c r="N5452" s="10">
        <f t="array" ref="N5452">_xlfn.XLOOKUP(A5452,subscriptions!B5452:B10004,subscriptions!G5452:G10004)</f>
        <v>20</v>
      </c>
      <c r="O5452" s="10">
        <v>96.0</v>
      </c>
      <c r="P5452" s="10" t="str">
        <f t="array" ref="P5452">_xlfn.XLOOKUP(A5452,subscriptions!B5452:B10004,subscriptions!C5452:C10004)</f>
        <v>Residential</v>
      </c>
      <c r="Q5452" s="10" t="s">
        <v>128</v>
      </c>
      <c r="R5452" s="10" t="s">
        <v>148</v>
      </c>
      <c r="S5452" s="10" t="s">
        <v>195</v>
      </c>
    </row>
    <row r="5453">
      <c r="A5453" s="1" t="s">
        <v>6952</v>
      </c>
      <c r="B5453" s="1" t="s">
        <v>355</v>
      </c>
      <c r="C5453" s="1" t="s">
        <v>133</v>
      </c>
      <c r="D5453" s="1" t="s">
        <v>153</v>
      </c>
      <c r="E5453" s="1" t="s">
        <v>111</v>
      </c>
      <c r="F5453" s="1" t="s">
        <v>1263</v>
      </c>
      <c r="G5453" s="1" t="s">
        <v>21325</v>
      </c>
      <c r="H5453" s="1" t="s">
        <v>21326</v>
      </c>
      <c r="I5453" s="4">
        <v>84.21605324074073</v>
      </c>
      <c r="J5453" s="1">
        <v>459.19</v>
      </c>
      <c r="K5453" s="1">
        <v>64.88</v>
      </c>
      <c r="M5453" s="10">
        <f t="array" ref="M5453">_xlfn.XLOOKUP(A5453,subscriptions!B5453:B10004,subscriptions!D5453:D10004)</f>
        <v>120</v>
      </c>
      <c r="N5453" s="10">
        <f t="array" ref="N5453">_xlfn.XLOOKUP(A5453,subscriptions!B5453:B10004,subscriptions!G5453:G10004)</f>
        <v>0</v>
      </c>
      <c r="O5453" s="10">
        <v>120.0</v>
      </c>
      <c r="P5453" s="10" t="str">
        <f t="array" ref="P5453">_xlfn.XLOOKUP(A5453,subscriptions!B5453:B10004,subscriptions!C5453:C10004)</f>
        <v>Residential</v>
      </c>
      <c r="Q5453" s="10" t="s">
        <v>173</v>
      </c>
      <c r="R5453" s="10" t="s">
        <v>212</v>
      </c>
      <c r="S5453" s="10" t="s">
        <v>2596</v>
      </c>
    </row>
    <row r="5454">
      <c r="A5454" s="1" t="s">
        <v>6953</v>
      </c>
      <c r="B5454" s="1" t="s">
        <v>589</v>
      </c>
      <c r="C5454" s="1" t="s">
        <v>658</v>
      </c>
      <c r="D5454" s="1" t="s">
        <v>153</v>
      </c>
      <c r="E5454" s="1" t="s">
        <v>28</v>
      </c>
      <c r="F5454" s="1" t="s">
        <v>29</v>
      </c>
      <c r="G5454" s="1" t="s">
        <v>21327</v>
      </c>
      <c r="H5454" s="1" t="s">
        <v>21328</v>
      </c>
      <c r="I5454" s="4">
        <v>84.37861111111111</v>
      </c>
      <c r="J5454" s="1">
        <v>410.33</v>
      </c>
      <c r="K5454" s="1">
        <v>63.14</v>
      </c>
      <c r="M5454" s="10">
        <f t="array" ref="M5454">_xlfn.XLOOKUP(A5454,subscriptions!B5454:B10004,subscriptions!D5454:D10004)</f>
        <v>120</v>
      </c>
      <c r="N5454" s="10">
        <f t="array" ref="N5454">_xlfn.XLOOKUP(A5454,subscriptions!B5454:B10004,subscriptions!G5454:G10004)</f>
        <v>5</v>
      </c>
      <c r="O5454" s="10">
        <v>114.0</v>
      </c>
      <c r="P5454" s="10" t="str">
        <f t="array" ref="P5454">_xlfn.XLOOKUP(A5454,subscriptions!B5454:B10004,subscriptions!C5454:C10004)</f>
        <v>Residential</v>
      </c>
      <c r="Q5454" s="10" t="s">
        <v>194</v>
      </c>
      <c r="R5454" s="10" t="s">
        <v>212</v>
      </c>
      <c r="S5454" s="10" t="s">
        <v>1622</v>
      </c>
    </row>
    <row r="5455">
      <c r="A5455" s="1" t="s">
        <v>6954</v>
      </c>
      <c r="B5455" s="1" t="s">
        <v>1303</v>
      </c>
      <c r="C5455" s="1" t="s">
        <v>658</v>
      </c>
      <c r="D5455" s="1" t="s">
        <v>153</v>
      </c>
      <c r="E5455" s="1" t="s">
        <v>111</v>
      </c>
      <c r="F5455" s="1" t="s">
        <v>154</v>
      </c>
      <c r="G5455" s="1" t="s">
        <v>21329</v>
      </c>
      <c r="H5455" s="1" t="s">
        <v>21330</v>
      </c>
      <c r="I5455" s="4">
        <v>84.21068287037038</v>
      </c>
      <c r="J5455" s="1">
        <v>844.36</v>
      </c>
      <c r="K5455" s="1">
        <v>202.54</v>
      </c>
      <c r="M5455" s="10">
        <f t="array" ref="M5455">_xlfn.XLOOKUP(A5455,subscriptions!B5455:B10004,subscriptions!D5455:D10004)</f>
        <v>250</v>
      </c>
      <c r="N5455" s="10">
        <f t="array" ref="N5455">_xlfn.XLOOKUP(A5455,subscriptions!B5455:B10004,subscriptions!G5455:G10004)</f>
        <v>10</v>
      </c>
      <c r="O5455" s="10">
        <v>225.0</v>
      </c>
      <c r="P5455" s="10" t="str">
        <f t="array" ref="P5455">_xlfn.XLOOKUP(A5455,subscriptions!B5455:B10004,subscriptions!C5455:C10004)</f>
        <v>Business</v>
      </c>
      <c r="Q5455" s="10" t="s">
        <v>128</v>
      </c>
      <c r="R5455" s="10" t="s">
        <v>129</v>
      </c>
      <c r="S5455" s="10" t="s">
        <v>770</v>
      </c>
    </row>
    <row r="5456">
      <c r="A5456" s="1" t="s">
        <v>6955</v>
      </c>
      <c r="B5456" s="1" t="s">
        <v>842</v>
      </c>
      <c r="C5456" s="1" t="s">
        <v>279</v>
      </c>
      <c r="D5456" s="1" t="s">
        <v>27</v>
      </c>
      <c r="E5456" s="1" t="s">
        <v>179</v>
      </c>
      <c r="F5456" s="1" t="s">
        <v>901</v>
      </c>
      <c r="G5456" s="1" t="s">
        <v>21331</v>
      </c>
      <c r="H5456" s="1" t="s">
        <v>21332</v>
      </c>
      <c r="I5456" s="4">
        <v>84.20912037037037</v>
      </c>
      <c r="J5456" s="1">
        <v>1876.25</v>
      </c>
      <c r="K5456" s="1">
        <v>288.43</v>
      </c>
      <c r="L5456" s="1">
        <v>100.0</v>
      </c>
      <c r="M5456" s="10">
        <f t="array" ref="M5456">_xlfn.XLOOKUP(A5456,subscriptions!B5456:B10004,subscriptions!D5456:D10004)</f>
        <v>120</v>
      </c>
      <c r="N5456" s="10">
        <f t="array" ref="N5456">_xlfn.XLOOKUP(A5456,subscriptions!B5456:B10004,subscriptions!G5456:G10004)</f>
        <v>20</v>
      </c>
      <c r="O5456" s="10">
        <v>96.0</v>
      </c>
      <c r="P5456" s="10" t="str">
        <f t="array" ref="P5456">_xlfn.XLOOKUP(A5456,subscriptions!B5456:B10004,subscriptions!C5456:C10004)</f>
        <v>Residential</v>
      </c>
      <c r="Q5456" s="10" t="s">
        <v>128</v>
      </c>
      <c r="R5456" s="10" t="s">
        <v>148</v>
      </c>
      <c r="S5456" s="10" t="s">
        <v>1374</v>
      </c>
    </row>
    <row r="5457">
      <c r="A5457" s="1" t="s">
        <v>6956</v>
      </c>
      <c r="B5457" s="1" t="s">
        <v>700</v>
      </c>
      <c r="C5457" s="1" t="s">
        <v>509</v>
      </c>
      <c r="D5457" s="1" t="s">
        <v>153</v>
      </c>
      <c r="E5457" s="1" t="s">
        <v>280</v>
      </c>
      <c r="F5457" s="1" t="s">
        <v>1665</v>
      </c>
      <c r="G5457" s="1" t="s">
        <v>21333</v>
      </c>
      <c r="H5457" s="1" t="s">
        <v>21334</v>
      </c>
      <c r="I5457" s="4">
        <v>84.37603009259259</v>
      </c>
      <c r="J5457" s="1">
        <v>417.8</v>
      </c>
      <c r="K5457" s="1">
        <v>102.35</v>
      </c>
      <c r="M5457" s="10">
        <f t="array" ref="M5457">_xlfn.XLOOKUP(A5457,subscriptions!B5457:B10004,subscriptions!D5457:D10004)</f>
        <v>120</v>
      </c>
      <c r="N5457" s="10">
        <f t="array" ref="N5457">_xlfn.XLOOKUP(A5457,subscriptions!B5457:B10004,subscriptions!G5457:G10004)</f>
        <v>0</v>
      </c>
      <c r="O5457" s="10">
        <v>120.0</v>
      </c>
      <c r="P5457" s="10" t="str">
        <f t="array" ref="P5457">_xlfn.XLOOKUP(A5457,subscriptions!B5457:B10004,subscriptions!C5457:C10004)</f>
        <v>Residential</v>
      </c>
      <c r="Q5457" s="10" t="s">
        <v>173</v>
      </c>
      <c r="R5457" s="10" t="s">
        <v>212</v>
      </c>
      <c r="S5457" s="10" t="s">
        <v>1442</v>
      </c>
    </row>
    <row r="5458">
      <c r="A5458" s="1" t="s">
        <v>6957</v>
      </c>
      <c r="B5458" s="1" t="s">
        <v>2534</v>
      </c>
      <c r="C5458" s="1" t="s">
        <v>1200</v>
      </c>
      <c r="D5458" s="1" t="s">
        <v>153</v>
      </c>
      <c r="E5458" s="1" t="s">
        <v>714</v>
      </c>
      <c r="F5458" s="1" t="s">
        <v>1730</v>
      </c>
      <c r="G5458" s="1" t="s">
        <v>21335</v>
      </c>
      <c r="H5458" s="1" t="s">
        <v>21336</v>
      </c>
      <c r="I5458" s="4">
        <v>84.2577199074074</v>
      </c>
      <c r="J5458" s="1">
        <v>735.17</v>
      </c>
      <c r="K5458" s="1">
        <v>177.43</v>
      </c>
      <c r="M5458" s="10">
        <f t="array" ref="M5458">_xlfn.XLOOKUP(A5458,subscriptions!B5458:B10004,subscriptions!D5458:D10004)</f>
        <v>120</v>
      </c>
      <c r="N5458" s="10">
        <f t="array" ref="N5458">_xlfn.XLOOKUP(A5458,subscriptions!B5458:B10004,subscriptions!G5458:G10004)</f>
        <v>5</v>
      </c>
      <c r="O5458" s="10">
        <v>114.0</v>
      </c>
      <c r="P5458" s="10" t="str">
        <f t="array" ref="P5458">_xlfn.XLOOKUP(A5458,subscriptions!B5458:B10004,subscriptions!C5458:C10004)</f>
        <v>Residential</v>
      </c>
      <c r="Q5458" s="10" t="s">
        <v>194</v>
      </c>
      <c r="R5458" s="10" t="s">
        <v>212</v>
      </c>
      <c r="S5458" s="10" t="s">
        <v>603</v>
      </c>
    </row>
    <row r="5459">
      <c r="A5459" s="1" t="s">
        <v>6958</v>
      </c>
      <c r="B5459" s="1" t="s">
        <v>329</v>
      </c>
      <c r="C5459" s="1" t="s">
        <v>1678</v>
      </c>
      <c r="D5459" s="1" t="s">
        <v>27</v>
      </c>
      <c r="E5459" s="1" t="s">
        <v>332</v>
      </c>
      <c r="F5459" s="1" t="s">
        <v>2415</v>
      </c>
      <c r="G5459" s="1" t="s">
        <v>21337</v>
      </c>
      <c r="H5459" s="1" t="s">
        <v>21338</v>
      </c>
      <c r="I5459" s="4">
        <v>84.38077546296296</v>
      </c>
      <c r="J5459" s="1">
        <v>793.7</v>
      </c>
      <c r="K5459" s="1">
        <v>123.42</v>
      </c>
      <c r="M5459" s="10">
        <f t="array" ref="M5459">_xlfn.XLOOKUP(A5459,subscriptions!B5459:B10004,subscriptions!D5459:D10004)</f>
        <v>120</v>
      </c>
      <c r="N5459" s="10">
        <f t="array" ref="N5459">_xlfn.XLOOKUP(A5459,subscriptions!B5459:B10004,subscriptions!G5459:G10004)</f>
        <v>10</v>
      </c>
      <c r="O5459" s="10">
        <v>108.0</v>
      </c>
      <c r="P5459" s="10" t="str">
        <f t="array" ref="P5459">_xlfn.XLOOKUP(A5459,subscriptions!B5459:B10004,subscriptions!C5459:C10004)</f>
        <v>Residential</v>
      </c>
      <c r="Q5459" s="10" t="s">
        <v>128</v>
      </c>
      <c r="R5459" s="10" t="s">
        <v>212</v>
      </c>
      <c r="S5459" s="10" t="s">
        <v>762</v>
      </c>
    </row>
    <row r="5460">
      <c r="A5460" s="1" t="s">
        <v>6961</v>
      </c>
      <c r="B5460" s="1" t="s">
        <v>1491</v>
      </c>
      <c r="C5460" s="1" t="s">
        <v>509</v>
      </c>
      <c r="D5460" s="1" t="s">
        <v>153</v>
      </c>
      <c r="E5460" s="1" t="s">
        <v>179</v>
      </c>
      <c r="F5460" s="1" t="s">
        <v>1045</v>
      </c>
      <c r="G5460" s="1" t="s">
        <v>21339</v>
      </c>
      <c r="H5460" s="1" t="s">
        <v>21340</v>
      </c>
      <c r="I5460" s="4">
        <v>84.41909722222222</v>
      </c>
      <c r="J5460" s="1">
        <v>5673.36</v>
      </c>
      <c r="K5460" s="1">
        <v>836.7</v>
      </c>
      <c r="L5460" s="1">
        <v>100.0</v>
      </c>
      <c r="M5460" s="10">
        <f t="array" ref="M5460">_xlfn.XLOOKUP(A5460,subscriptions!B5460:B10004,subscriptions!D5460:D10004)</f>
        <v>250</v>
      </c>
      <c r="N5460" s="10">
        <f t="array" ref="N5460">_xlfn.XLOOKUP(A5460,subscriptions!B5460:B10004,subscriptions!G5460:G10004)</f>
        <v>20</v>
      </c>
      <c r="O5460" s="10">
        <v>200.0</v>
      </c>
      <c r="P5460" s="10" t="str">
        <f t="array" ref="P5460">_xlfn.XLOOKUP(A5460,subscriptions!B5460:B10004,subscriptions!C5460:C10004)</f>
        <v>Business</v>
      </c>
      <c r="Q5460" s="10" t="s">
        <v>128</v>
      </c>
      <c r="R5460" s="10" t="s">
        <v>129</v>
      </c>
      <c r="S5460" s="10" t="s">
        <v>1822</v>
      </c>
    </row>
    <row r="5461">
      <c r="A5461" s="1" t="s">
        <v>6962</v>
      </c>
      <c r="B5461" s="1" t="s">
        <v>899</v>
      </c>
      <c r="C5461" s="1" t="s">
        <v>734</v>
      </c>
      <c r="D5461" s="1" t="s">
        <v>27</v>
      </c>
      <c r="E5461" s="1" t="s">
        <v>179</v>
      </c>
      <c r="F5461" s="1" t="s">
        <v>4595</v>
      </c>
      <c r="G5461" s="1" t="s">
        <v>21341</v>
      </c>
      <c r="H5461" s="1" t="s">
        <v>21342</v>
      </c>
      <c r="I5461" s="4">
        <v>84.38203703703704</v>
      </c>
      <c r="J5461" s="1">
        <v>4690.56</v>
      </c>
      <c r="K5461" s="1">
        <v>1179.68</v>
      </c>
      <c r="L5461" s="1">
        <v>100.0</v>
      </c>
      <c r="M5461" s="10">
        <f t="array" ref="M5461">_xlfn.XLOOKUP(A5461,subscriptions!B5461:B10004,subscriptions!D5461:D10004)</f>
        <v>50</v>
      </c>
      <c r="N5461" s="10">
        <f t="array" ref="N5461">_xlfn.XLOOKUP(A5461,subscriptions!B5461:B10004,subscriptions!G5461:G10004)</f>
        <v>0</v>
      </c>
      <c r="O5461" s="10">
        <v>50.0</v>
      </c>
      <c r="P5461" s="10" t="str">
        <f t="array" ref="P5461">_xlfn.XLOOKUP(A5461,subscriptions!B5461:B10004,subscriptions!C5461:C10004)</f>
        <v>Mini</v>
      </c>
      <c r="Q5461" s="10" t="s">
        <v>173</v>
      </c>
      <c r="R5461" s="10" t="s">
        <v>148</v>
      </c>
      <c r="S5461" s="10" t="s">
        <v>293</v>
      </c>
    </row>
    <row r="5462">
      <c r="A5462" s="1" t="s">
        <v>6963</v>
      </c>
      <c r="B5462" s="1" t="s">
        <v>1044</v>
      </c>
      <c r="C5462" s="1" t="s">
        <v>734</v>
      </c>
      <c r="D5462" s="1" t="s">
        <v>27</v>
      </c>
      <c r="E5462" s="1" t="s">
        <v>111</v>
      </c>
      <c r="F5462" s="1" t="s">
        <v>1263</v>
      </c>
      <c r="G5462" s="1" t="s">
        <v>21343</v>
      </c>
      <c r="H5462" s="1" t="s">
        <v>21344</v>
      </c>
      <c r="I5462" s="4">
        <v>84.30010416666667</v>
      </c>
      <c r="J5462" s="1">
        <v>2465.19</v>
      </c>
      <c r="K5462" s="1">
        <v>263.93</v>
      </c>
      <c r="M5462" s="10">
        <f t="array" ref="M5462">_xlfn.XLOOKUP(A5462,subscriptions!B5462:B10004,subscriptions!D5462:D10004)</f>
        <v>120</v>
      </c>
      <c r="N5462" s="10">
        <f t="array" ref="N5462">_xlfn.XLOOKUP(A5462,subscriptions!B5462:B10004,subscriptions!G5462:G10004)</f>
        <v>5</v>
      </c>
      <c r="O5462" s="10">
        <v>114.0</v>
      </c>
      <c r="P5462" s="10" t="str">
        <f t="array" ref="P5462">_xlfn.XLOOKUP(A5462,subscriptions!B5462:B10004,subscriptions!C5462:C10004)</f>
        <v>Residential</v>
      </c>
      <c r="Q5462" s="10" t="s">
        <v>194</v>
      </c>
      <c r="R5462" s="10" t="s">
        <v>212</v>
      </c>
      <c r="S5462" s="10" t="s">
        <v>1172</v>
      </c>
    </row>
    <row r="5463">
      <c r="A5463" s="1" t="s">
        <v>6964</v>
      </c>
      <c r="B5463" s="1" t="s">
        <v>1664</v>
      </c>
      <c r="C5463" s="1" t="s">
        <v>3912</v>
      </c>
      <c r="D5463" s="1" t="s">
        <v>153</v>
      </c>
      <c r="E5463" s="1" t="s">
        <v>262</v>
      </c>
      <c r="F5463" s="1" t="s">
        <v>674</v>
      </c>
      <c r="G5463" s="1" t="s">
        <v>21345</v>
      </c>
      <c r="H5463" s="1" t="s">
        <v>21346</v>
      </c>
      <c r="I5463" s="4">
        <v>84.41898148148148</v>
      </c>
      <c r="J5463" s="1">
        <v>464.93</v>
      </c>
      <c r="K5463" s="1">
        <v>42.77</v>
      </c>
      <c r="M5463" s="10">
        <f t="array" ref="M5463">_xlfn.XLOOKUP(A5463,subscriptions!B5463:B10004,subscriptions!D5463:D10004)</f>
        <v>80</v>
      </c>
      <c r="N5463" s="10">
        <f t="array" ref="N5463">_xlfn.XLOOKUP(A5463,subscriptions!B5463:B10004,subscriptions!G5463:G10004)</f>
        <v>10</v>
      </c>
      <c r="O5463" s="10">
        <v>72.0</v>
      </c>
      <c r="P5463" s="10" t="str">
        <f t="array" ref="P5463">_xlfn.XLOOKUP(A5463,subscriptions!B5463:B10004,subscriptions!C5463:C10004)</f>
        <v>Roam</v>
      </c>
      <c r="Q5463" s="10" t="s">
        <v>128</v>
      </c>
      <c r="R5463" s="10" t="s">
        <v>148</v>
      </c>
      <c r="S5463" s="10" t="s">
        <v>1822</v>
      </c>
    </row>
    <row r="5464">
      <c r="A5464" s="1" t="s">
        <v>6965</v>
      </c>
      <c r="B5464" s="1" t="s">
        <v>1506</v>
      </c>
      <c r="C5464" s="1" t="s">
        <v>1678</v>
      </c>
      <c r="D5464" s="1" t="s">
        <v>27</v>
      </c>
      <c r="E5464" s="1" t="s">
        <v>239</v>
      </c>
      <c r="F5464" s="1" t="s">
        <v>2765</v>
      </c>
      <c r="G5464" s="1" t="s">
        <v>21347</v>
      </c>
      <c r="H5464" s="1" t="s">
        <v>21348</v>
      </c>
      <c r="I5464" s="4">
        <v>84.16967592592593</v>
      </c>
      <c r="J5464" s="1">
        <v>155.69</v>
      </c>
      <c r="K5464" s="1">
        <v>50.55</v>
      </c>
      <c r="M5464" s="10">
        <f t="array" ref="M5464">_xlfn.XLOOKUP(A5464,subscriptions!B5464:B10004,subscriptions!D5464:D10004)</f>
        <v>120</v>
      </c>
      <c r="N5464" s="10">
        <f t="array" ref="N5464">_xlfn.XLOOKUP(A5464,subscriptions!B5464:B10004,subscriptions!G5464:G10004)</f>
        <v>20</v>
      </c>
      <c r="O5464" s="10">
        <v>96.0</v>
      </c>
      <c r="P5464" s="10" t="str">
        <f t="array" ref="P5464">_xlfn.XLOOKUP(A5464,subscriptions!B5464:B10004,subscriptions!C5464:C10004)</f>
        <v>Residential</v>
      </c>
      <c r="Q5464" s="10" t="s">
        <v>128</v>
      </c>
      <c r="R5464" s="10" t="s">
        <v>148</v>
      </c>
      <c r="S5464" s="10" t="s">
        <v>213</v>
      </c>
    </row>
    <row r="5465">
      <c r="A5465" s="1" t="s">
        <v>6966</v>
      </c>
      <c r="B5465" s="1" t="s">
        <v>645</v>
      </c>
      <c r="C5465" s="1" t="s">
        <v>1388</v>
      </c>
      <c r="D5465" s="1" t="s">
        <v>153</v>
      </c>
      <c r="E5465" s="1" t="s">
        <v>179</v>
      </c>
      <c r="F5465" s="1" t="s">
        <v>181</v>
      </c>
      <c r="G5465" s="1" t="s">
        <v>21349</v>
      </c>
      <c r="H5465" s="1" t="s">
        <v>21350</v>
      </c>
      <c r="I5465" s="4">
        <v>84.29670138888889</v>
      </c>
      <c r="J5465" s="1">
        <v>621.68</v>
      </c>
      <c r="K5465" s="1">
        <v>124.46</v>
      </c>
      <c r="L5465" s="1">
        <v>100.0</v>
      </c>
      <c r="M5465" s="10">
        <f t="array" ref="M5465">_xlfn.XLOOKUP(A5465,subscriptions!B5465:B10004,subscriptions!D5465:D10004)</f>
        <v>250</v>
      </c>
      <c r="N5465" s="10">
        <f t="array" ref="N5465">_xlfn.XLOOKUP(A5465,subscriptions!B5465:B10004,subscriptions!G5465:G10004)</f>
        <v>0</v>
      </c>
      <c r="O5465" s="10">
        <v>250.0</v>
      </c>
      <c r="P5465" s="10" t="str">
        <f t="array" ref="P5465">_xlfn.XLOOKUP(A5465,subscriptions!B5465:B10004,subscriptions!C5465:C10004)</f>
        <v>Business</v>
      </c>
      <c r="Q5465" s="10" t="s">
        <v>173</v>
      </c>
      <c r="R5465" s="10" t="s">
        <v>129</v>
      </c>
      <c r="S5465" s="10" t="s">
        <v>373</v>
      </c>
    </row>
    <row r="5466">
      <c r="A5466" s="1" t="s">
        <v>6967</v>
      </c>
      <c r="B5466" s="1" t="s">
        <v>842</v>
      </c>
      <c r="C5466" s="1" t="s">
        <v>296</v>
      </c>
      <c r="D5466" s="1" t="s">
        <v>27</v>
      </c>
      <c r="E5466" s="1" t="s">
        <v>219</v>
      </c>
      <c r="F5466" s="1" t="s">
        <v>4220</v>
      </c>
      <c r="G5466" s="1" t="s">
        <v>21351</v>
      </c>
      <c r="H5466" s="1" t="s">
        <v>21352</v>
      </c>
      <c r="I5466" s="4">
        <v>84.41751157407407</v>
      </c>
      <c r="J5466" s="1">
        <v>515.49</v>
      </c>
      <c r="K5466" s="1">
        <v>49.52</v>
      </c>
      <c r="M5466" s="10">
        <f t="array" ref="M5466">_xlfn.XLOOKUP(A5466,subscriptions!B5466:B10004,subscriptions!D5466:D10004)</f>
        <v>120</v>
      </c>
      <c r="N5466" s="10">
        <f t="array" ref="N5466">_xlfn.XLOOKUP(A5466,subscriptions!B5466:B10004,subscriptions!G5466:G10004)</f>
        <v>5</v>
      </c>
      <c r="O5466" s="10">
        <v>114.0</v>
      </c>
      <c r="P5466" s="10" t="str">
        <f t="array" ref="P5466">_xlfn.XLOOKUP(A5466,subscriptions!B5466:B10004,subscriptions!C5466:C10004)</f>
        <v>Residential</v>
      </c>
      <c r="Q5466" s="10" t="s">
        <v>194</v>
      </c>
      <c r="R5466" s="10" t="s">
        <v>212</v>
      </c>
      <c r="S5466" s="10" t="s">
        <v>327</v>
      </c>
    </row>
    <row r="5467">
      <c r="A5467" s="1" t="s">
        <v>6968</v>
      </c>
      <c r="B5467" s="1" t="s">
        <v>2018</v>
      </c>
      <c r="C5467" s="1" t="s">
        <v>26</v>
      </c>
      <c r="D5467" s="1" t="s">
        <v>27</v>
      </c>
      <c r="E5467" s="1" t="s">
        <v>280</v>
      </c>
      <c r="F5467" s="1" t="s">
        <v>1706</v>
      </c>
      <c r="G5467" s="1" t="s">
        <v>21353</v>
      </c>
      <c r="H5467" s="1" t="s">
        <v>21354</v>
      </c>
      <c r="I5467" s="4">
        <v>84.37784722222223</v>
      </c>
      <c r="J5467" s="1">
        <v>1107.6</v>
      </c>
      <c r="K5467" s="1">
        <v>201.77</v>
      </c>
      <c r="M5467" s="10">
        <f t="array" ref="M5467">_xlfn.XLOOKUP(A5467,subscriptions!B5467:B10004,subscriptions!D5467:D10004)</f>
        <v>120</v>
      </c>
      <c r="N5467" s="10">
        <f t="array" ref="N5467">_xlfn.XLOOKUP(A5467,subscriptions!B5467:B10004,subscriptions!G5467:G10004)</f>
        <v>10</v>
      </c>
      <c r="O5467" s="10">
        <v>108.0</v>
      </c>
      <c r="P5467" s="10" t="str">
        <f t="array" ref="P5467">_xlfn.XLOOKUP(A5467,subscriptions!B5467:B10004,subscriptions!C5467:C10004)</f>
        <v>Residential</v>
      </c>
      <c r="Q5467" s="10" t="s">
        <v>128</v>
      </c>
      <c r="R5467" s="10" t="s">
        <v>212</v>
      </c>
      <c r="S5467" s="10" t="s">
        <v>1302</v>
      </c>
    </row>
    <row r="5468">
      <c r="A5468" s="1" t="s">
        <v>6969</v>
      </c>
      <c r="B5468" s="1" t="s">
        <v>1886</v>
      </c>
      <c r="C5468" s="1" t="s">
        <v>884</v>
      </c>
      <c r="D5468" s="1" t="s">
        <v>27</v>
      </c>
      <c r="E5468" s="1" t="s">
        <v>28</v>
      </c>
      <c r="F5468" s="1" t="s">
        <v>1639</v>
      </c>
      <c r="G5468" s="1" t="s">
        <v>21355</v>
      </c>
      <c r="H5468" s="1" t="s">
        <v>21356</v>
      </c>
      <c r="I5468" s="4">
        <v>84.33547453703704</v>
      </c>
      <c r="J5468" s="1">
        <v>2305.78</v>
      </c>
      <c r="K5468" s="1">
        <v>257.36</v>
      </c>
      <c r="M5468" s="10">
        <f t="array" ref="M5468">_xlfn.XLOOKUP(A5468,subscriptions!B5468:B10004,subscriptions!D5468:D10004)</f>
        <v>120</v>
      </c>
      <c r="N5468" s="10">
        <f t="array" ref="N5468">_xlfn.XLOOKUP(A5468,subscriptions!B5468:B10004,subscriptions!G5468:G10004)</f>
        <v>20</v>
      </c>
      <c r="O5468" s="10">
        <v>96.0</v>
      </c>
      <c r="P5468" s="10" t="str">
        <f t="array" ref="P5468">_xlfn.XLOOKUP(A5468,subscriptions!B5468:B10004,subscriptions!C5468:C10004)</f>
        <v>Residential</v>
      </c>
      <c r="Q5468" s="10" t="s">
        <v>128</v>
      </c>
      <c r="R5468" s="10" t="s">
        <v>148</v>
      </c>
      <c r="S5468" s="10" t="s">
        <v>571</v>
      </c>
    </row>
    <row r="5469">
      <c r="A5469" s="1" t="s">
        <v>6970</v>
      </c>
      <c r="B5469" s="1" t="s">
        <v>278</v>
      </c>
      <c r="C5469" s="1" t="s">
        <v>734</v>
      </c>
      <c r="D5469" s="1" t="s">
        <v>27</v>
      </c>
      <c r="E5469" s="1" t="s">
        <v>714</v>
      </c>
      <c r="F5469" s="1" t="s">
        <v>3326</v>
      </c>
      <c r="G5469" s="1" t="s">
        <v>21357</v>
      </c>
      <c r="H5469" s="1" t="s">
        <v>21358</v>
      </c>
      <c r="I5469" s="4">
        <v>84.42048611111112</v>
      </c>
      <c r="J5469" s="1">
        <v>2981.31</v>
      </c>
      <c r="K5469" s="1">
        <v>731.61</v>
      </c>
      <c r="M5469" s="10">
        <f t="array" ref="M5469">_xlfn.XLOOKUP(A5469,subscriptions!B5469:B10004,subscriptions!D5469:D10004)</f>
        <v>120</v>
      </c>
      <c r="N5469" s="10">
        <f t="array" ref="N5469">_xlfn.XLOOKUP(A5469,subscriptions!B5469:B10004,subscriptions!G5469:G10004)</f>
        <v>0</v>
      </c>
      <c r="O5469" s="10">
        <v>120.0</v>
      </c>
      <c r="P5469" s="10" t="str">
        <f t="array" ref="P5469">_xlfn.XLOOKUP(A5469,subscriptions!B5469:B10004,subscriptions!C5469:C10004)</f>
        <v>Residential</v>
      </c>
      <c r="Q5469" s="10" t="s">
        <v>173</v>
      </c>
      <c r="R5469" s="10" t="s">
        <v>212</v>
      </c>
      <c r="S5469" s="10" t="s">
        <v>940</v>
      </c>
    </row>
    <row r="5470">
      <c r="A5470" s="1" t="s">
        <v>6971</v>
      </c>
      <c r="B5470" s="1" t="s">
        <v>1262</v>
      </c>
      <c r="C5470" s="1" t="s">
        <v>296</v>
      </c>
      <c r="D5470" s="1" t="s">
        <v>27</v>
      </c>
      <c r="E5470" s="1" t="s">
        <v>111</v>
      </c>
      <c r="F5470" s="1" t="s">
        <v>135</v>
      </c>
      <c r="G5470" s="1" t="s">
        <v>21359</v>
      </c>
      <c r="H5470" s="1" t="s">
        <v>21360</v>
      </c>
      <c r="I5470" s="4">
        <v>84.21048611111111</v>
      </c>
      <c r="J5470" s="1">
        <v>2845.18</v>
      </c>
      <c r="K5470" s="1">
        <v>587.23</v>
      </c>
      <c r="M5470" s="10">
        <f t="array" ref="M5470">_xlfn.XLOOKUP(A5470,subscriptions!B5470:B10004,subscriptions!D5470:D10004)</f>
        <v>80</v>
      </c>
      <c r="N5470" s="10">
        <f t="array" ref="N5470">_xlfn.XLOOKUP(A5470,subscriptions!B5470:B10004,subscriptions!G5470:G10004)</f>
        <v>5</v>
      </c>
      <c r="O5470" s="10">
        <v>76.0</v>
      </c>
      <c r="P5470" s="10" t="str">
        <f t="array" ref="P5470">_xlfn.XLOOKUP(A5470,subscriptions!B5470:B10004,subscriptions!C5470:C10004)</f>
        <v>Roam</v>
      </c>
      <c r="Q5470" s="10" t="s">
        <v>194</v>
      </c>
      <c r="R5470" s="10" t="s">
        <v>148</v>
      </c>
      <c r="S5470" s="10" t="s">
        <v>770</v>
      </c>
    </row>
    <row r="5471">
      <c r="A5471" s="1" t="s">
        <v>6974</v>
      </c>
      <c r="B5471" s="1" t="s">
        <v>472</v>
      </c>
      <c r="C5471" s="1" t="s">
        <v>296</v>
      </c>
      <c r="D5471" s="1" t="s">
        <v>27</v>
      </c>
      <c r="E5471" s="1" t="s">
        <v>219</v>
      </c>
      <c r="F5471" s="1" t="s">
        <v>1461</v>
      </c>
      <c r="G5471" s="1" t="s">
        <v>21361</v>
      </c>
      <c r="H5471" s="1" t="s">
        <v>21362</v>
      </c>
      <c r="I5471" s="4">
        <v>84.42100694444444</v>
      </c>
      <c r="J5471" s="1">
        <v>718.67</v>
      </c>
      <c r="K5471" s="1">
        <v>85.63</v>
      </c>
      <c r="M5471" s="10">
        <f t="array" ref="M5471">_xlfn.XLOOKUP(A5471,subscriptions!B5471:B10004,subscriptions!D5471:D10004)</f>
        <v>120</v>
      </c>
      <c r="N5471" s="10">
        <f t="array" ref="N5471">_xlfn.XLOOKUP(A5471,subscriptions!B5471:B10004,subscriptions!G5471:G10004)</f>
        <v>10</v>
      </c>
      <c r="O5471" s="10">
        <v>108.0</v>
      </c>
      <c r="P5471" s="10" t="str">
        <f t="array" ref="P5471">_xlfn.XLOOKUP(A5471,subscriptions!B5471:B10004,subscriptions!C5471:C10004)</f>
        <v>Residential</v>
      </c>
      <c r="Q5471" s="10" t="s">
        <v>128</v>
      </c>
      <c r="R5471" s="10" t="s">
        <v>212</v>
      </c>
      <c r="S5471" s="10" t="s">
        <v>2152</v>
      </c>
    </row>
    <row r="5472">
      <c r="A5472" s="1" t="s">
        <v>6975</v>
      </c>
      <c r="B5472" s="1" t="s">
        <v>763</v>
      </c>
      <c r="C5472" s="1" t="s">
        <v>110</v>
      </c>
      <c r="D5472" s="1" t="s">
        <v>27</v>
      </c>
      <c r="E5472" s="1" t="s">
        <v>280</v>
      </c>
      <c r="F5472" s="1" t="s">
        <v>411</v>
      </c>
      <c r="G5472" s="1" t="s">
        <v>21363</v>
      </c>
      <c r="H5472" s="1" t="s">
        <v>21364</v>
      </c>
      <c r="I5472" s="4">
        <v>84.25366898148148</v>
      </c>
      <c r="J5472" s="1">
        <v>1793.45</v>
      </c>
      <c r="K5472" s="1">
        <v>365.14</v>
      </c>
      <c r="M5472" s="10">
        <f t="array" ref="M5472">_xlfn.XLOOKUP(A5472,subscriptions!B5472:B10004,subscriptions!D5472:D10004)</f>
        <v>120</v>
      </c>
      <c r="N5472" s="10">
        <f t="array" ref="N5472">_xlfn.XLOOKUP(A5472,subscriptions!B5472:B10004,subscriptions!G5472:G10004)</f>
        <v>20</v>
      </c>
      <c r="O5472" s="10">
        <v>96.0</v>
      </c>
      <c r="P5472" s="10" t="str">
        <f t="array" ref="P5472">_xlfn.XLOOKUP(A5472,subscriptions!B5472:B10004,subscriptions!C5472:C10004)</f>
        <v>Residential</v>
      </c>
      <c r="Q5472" s="10" t="s">
        <v>128</v>
      </c>
      <c r="R5472" s="10" t="s">
        <v>148</v>
      </c>
      <c r="S5472" s="10" t="s">
        <v>1832</v>
      </c>
    </row>
    <row r="5473">
      <c r="A5473" s="1" t="s">
        <v>6976</v>
      </c>
      <c r="B5473" s="1" t="s">
        <v>919</v>
      </c>
      <c r="C5473" s="1" t="s">
        <v>556</v>
      </c>
      <c r="D5473" s="1" t="s">
        <v>27</v>
      </c>
      <c r="E5473" s="1" t="s">
        <v>28</v>
      </c>
      <c r="F5473" s="1" t="s">
        <v>29</v>
      </c>
      <c r="G5473" s="1" t="s">
        <v>21365</v>
      </c>
      <c r="H5473" s="1" t="s">
        <v>21366</v>
      </c>
      <c r="I5473" s="4">
        <v>84.20907407407407</v>
      </c>
      <c r="J5473" s="1">
        <v>612.77</v>
      </c>
      <c r="K5473" s="1">
        <v>64.34</v>
      </c>
      <c r="M5473" s="10">
        <f t="array" ref="M5473">_xlfn.XLOOKUP(A5473,subscriptions!B5473:B10004,subscriptions!D5473:D10004)</f>
        <v>120</v>
      </c>
      <c r="N5473" s="10">
        <f t="array" ref="N5473">_xlfn.XLOOKUP(A5473,subscriptions!B5473:B10004,subscriptions!G5473:G10004)</f>
        <v>0</v>
      </c>
      <c r="O5473" s="10">
        <v>120.0</v>
      </c>
      <c r="P5473" s="10" t="str">
        <f t="array" ref="P5473">_xlfn.XLOOKUP(A5473,subscriptions!B5473:B10004,subscriptions!C5473:C10004)</f>
        <v>Residential</v>
      </c>
      <c r="Q5473" s="10" t="s">
        <v>173</v>
      </c>
      <c r="R5473" s="10" t="s">
        <v>212</v>
      </c>
      <c r="S5473" s="10" t="s">
        <v>1374</v>
      </c>
    </row>
    <row r="5474">
      <c r="A5474" s="1" t="s">
        <v>6977</v>
      </c>
      <c r="B5474" s="1" t="s">
        <v>1460</v>
      </c>
      <c r="C5474" s="1" t="s">
        <v>920</v>
      </c>
      <c r="D5474" s="1" t="s">
        <v>27</v>
      </c>
      <c r="E5474" s="1" t="s">
        <v>262</v>
      </c>
      <c r="F5474" s="1" t="s">
        <v>2853</v>
      </c>
      <c r="G5474" s="1" t="s">
        <v>21367</v>
      </c>
      <c r="H5474" s="1" t="s">
        <v>21368</v>
      </c>
      <c r="I5474" s="4">
        <v>84.25848379629629</v>
      </c>
      <c r="J5474" s="1">
        <v>144.26</v>
      </c>
      <c r="K5474" s="1">
        <v>46.06</v>
      </c>
      <c r="M5474" s="10">
        <f t="array" ref="M5474">_xlfn.XLOOKUP(A5474,subscriptions!B5474:B10004,subscriptions!D5474:D10004)</f>
        <v>120</v>
      </c>
      <c r="N5474" s="10">
        <f t="array" ref="N5474">_xlfn.XLOOKUP(A5474,subscriptions!B5474:B10004,subscriptions!G5474:G10004)</f>
        <v>5</v>
      </c>
      <c r="O5474" s="10">
        <v>114.0</v>
      </c>
      <c r="P5474" s="10" t="str">
        <f t="array" ref="P5474">_xlfn.XLOOKUP(A5474,subscriptions!B5474:B10004,subscriptions!C5474:C10004)</f>
        <v>Residential</v>
      </c>
      <c r="Q5474" s="10" t="s">
        <v>194</v>
      </c>
      <c r="R5474" s="10" t="s">
        <v>212</v>
      </c>
      <c r="S5474" s="10" t="s">
        <v>4148</v>
      </c>
    </row>
    <row r="5475">
      <c r="A5475" s="1" t="s">
        <v>6978</v>
      </c>
      <c r="B5475" s="1" t="s">
        <v>555</v>
      </c>
      <c r="C5475" s="1" t="s">
        <v>1415</v>
      </c>
      <c r="D5475" s="1" t="s">
        <v>153</v>
      </c>
      <c r="E5475" s="1" t="s">
        <v>111</v>
      </c>
      <c r="F5475" s="1" t="s">
        <v>112</v>
      </c>
      <c r="G5475" s="1" t="s">
        <v>21369</v>
      </c>
      <c r="H5475" s="1" t="s">
        <v>21370</v>
      </c>
      <c r="I5475" s="4">
        <v>84.33473379629629</v>
      </c>
      <c r="J5475" s="1">
        <v>1863.81</v>
      </c>
      <c r="K5475" s="1">
        <v>218.96</v>
      </c>
      <c r="M5475" s="10">
        <f t="array" ref="M5475">_xlfn.XLOOKUP(A5475,subscriptions!B5475:B10004,subscriptions!D5475:D10004)</f>
        <v>120</v>
      </c>
      <c r="N5475" s="10">
        <f t="array" ref="N5475">_xlfn.XLOOKUP(A5475,subscriptions!B5475:B10004,subscriptions!G5475:G10004)</f>
        <v>10</v>
      </c>
      <c r="O5475" s="10">
        <v>108.0</v>
      </c>
      <c r="P5475" s="10" t="str">
        <f t="array" ref="P5475">_xlfn.XLOOKUP(A5475,subscriptions!B5475:B10004,subscriptions!C5475:C10004)</f>
        <v>Residential</v>
      </c>
      <c r="Q5475" s="10" t="s">
        <v>128</v>
      </c>
      <c r="R5475" s="10" t="s">
        <v>212</v>
      </c>
      <c r="S5475" s="10" t="s">
        <v>643</v>
      </c>
    </row>
    <row r="5476">
      <c r="A5476" s="1" t="s">
        <v>6979</v>
      </c>
      <c r="B5476" s="1" t="s">
        <v>508</v>
      </c>
      <c r="C5476" s="1" t="s">
        <v>279</v>
      </c>
      <c r="D5476" s="1" t="s">
        <v>153</v>
      </c>
      <c r="E5476" s="1" t="s">
        <v>219</v>
      </c>
      <c r="F5476" s="1" t="s">
        <v>660</v>
      </c>
      <c r="G5476" s="1" t="s">
        <v>21371</v>
      </c>
      <c r="H5476" s="1" t="s">
        <v>21372</v>
      </c>
      <c r="I5476" s="4">
        <v>84.17439814814814</v>
      </c>
      <c r="J5476" s="1">
        <v>64.81</v>
      </c>
      <c r="K5476" s="1">
        <v>18.31</v>
      </c>
      <c r="M5476" s="10">
        <f t="array" ref="M5476">_xlfn.XLOOKUP(A5476,subscriptions!B5476:B10004,subscriptions!D5476:D10004)</f>
        <v>80</v>
      </c>
      <c r="N5476" s="10">
        <f t="array" ref="N5476">_xlfn.XLOOKUP(A5476,subscriptions!B5476:B10004,subscriptions!G5476:G10004)</f>
        <v>20</v>
      </c>
      <c r="O5476" s="10">
        <v>64.0</v>
      </c>
      <c r="P5476" s="10" t="str">
        <f t="array" ref="P5476">_xlfn.XLOOKUP(A5476,subscriptions!B5476:B10004,subscriptions!C5476:C10004)</f>
        <v>Roam</v>
      </c>
      <c r="Q5476" s="10" t="s">
        <v>128</v>
      </c>
      <c r="R5476" s="10" t="s">
        <v>148</v>
      </c>
      <c r="S5476" s="10" t="s">
        <v>507</v>
      </c>
    </row>
    <row r="5477">
      <c r="A5477" s="1" t="s">
        <v>6982</v>
      </c>
      <c r="B5477" s="1" t="s">
        <v>132</v>
      </c>
      <c r="C5477" s="1" t="s">
        <v>734</v>
      </c>
      <c r="D5477" s="1" t="s">
        <v>27</v>
      </c>
      <c r="E5477" s="1" t="s">
        <v>111</v>
      </c>
      <c r="F5477" s="1" t="s">
        <v>1263</v>
      </c>
      <c r="G5477" s="1" t="s">
        <v>21373</v>
      </c>
      <c r="H5477" s="1" t="s">
        <v>21374</v>
      </c>
      <c r="I5477" s="4">
        <v>84.37716435185185</v>
      </c>
      <c r="J5477" s="1">
        <v>839.37</v>
      </c>
      <c r="K5477" s="1">
        <v>105.68</v>
      </c>
      <c r="M5477" s="10">
        <f t="array" ref="M5477">_xlfn.XLOOKUP(A5477,subscriptions!B5477:B10004,subscriptions!D5477:D10004)</f>
        <v>120</v>
      </c>
      <c r="N5477" s="10">
        <f t="array" ref="N5477">_xlfn.XLOOKUP(A5477,subscriptions!B5477:B10004,subscriptions!G5477:G10004)</f>
        <v>0</v>
      </c>
      <c r="O5477" s="10">
        <v>120.0</v>
      </c>
      <c r="P5477" s="10" t="str">
        <f t="array" ref="P5477">_xlfn.XLOOKUP(A5477,subscriptions!B5477:B10004,subscriptions!C5477:C10004)</f>
        <v>Residential</v>
      </c>
      <c r="Q5477" s="10" t="s">
        <v>173</v>
      </c>
      <c r="R5477" s="10" t="s">
        <v>212</v>
      </c>
      <c r="S5477" s="10" t="s">
        <v>1360</v>
      </c>
    </row>
    <row r="5478">
      <c r="A5478" s="1" t="s">
        <v>6983</v>
      </c>
      <c r="B5478" s="1" t="s">
        <v>6037</v>
      </c>
      <c r="C5478" s="1" t="s">
        <v>426</v>
      </c>
      <c r="D5478" s="1" t="s">
        <v>27</v>
      </c>
      <c r="E5478" s="1" t="s">
        <v>239</v>
      </c>
      <c r="F5478" s="1" t="s">
        <v>1186</v>
      </c>
      <c r="G5478" s="1" t="s">
        <v>21375</v>
      </c>
      <c r="H5478" s="1" t="s">
        <v>21376</v>
      </c>
      <c r="I5478" s="4">
        <v>84.37991898148148</v>
      </c>
      <c r="J5478" s="1">
        <v>649.33</v>
      </c>
      <c r="K5478" s="1">
        <v>124.23</v>
      </c>
      <c r="M5478" s="10">
        <f t="array" ref="M5478">_xlfn.XLOOKUP(A5478,subscriptions!B5478:B10004,subscriptions!D5478:D10004)</f>
        <v>50</v>
      </c>
      <c r="N5478" s="10">
        <f t="array" ref="N5478">_xlfn.XLOOKUP(A5478,subscriptions!B5478:B10004,subscriptions!G5478:G10004)</f>
        <v>5</v>
      </c>
      <c r="O5478" s="10">
        <v>47.5</v>
      </c>
      <c r="P5478" s="10" t="str">
        <f t="array" ref="P5478">_xlfn.XLOOKUP(A5478,subscriptions!B5478:B10004,subscriptions!C5478:C10004)</f>
        <v>Mini</v>
      </c>
      <c r="Q5478" s="10" t="s">
        <v>194</v>
      </c>
      <c r="R5478" s="10" t="s">
        <v>148</v>
      </c>
      <c r="S5478" s="10" t="s">
        <v>698</v>
      </c>
    </row>
    <row r="5479">
      <c r="A5479" s="1" t="s">
        <v>6984</v>
      </c>
      <c r="B5479" s="1" t="s">
        <v>589</v>
      </c>
      <c r="C5479" s="1" t="s">
        <v>456</v>
      </c>
      <c r="D5479" s="1" t="s">
        <v>153</v>
      </c>
      <c r="E5479" s="1" t="s">
        <v>111</v>
      </c>
      <c r="F5479" s="1" t="s">
        <v>154</v>
      </c>
      <c r="G5479" s="1" t="s">
        <v>21377</v>
      </c>
      <c r="H5479" s="1" t="s">
        <v>21378</v>
      </c>
      <c r="I5479" s="4">
        <v>84.17103009259259</v>
      </c>
      <c r="J5479" s="1">
        <v>1823.21</v>
      </c>
      <c r="K5479" s="1">
        <v>450.0</v>
      </c>
      <c r="M5479" s="10">
        <f t="array" ref="M5479">_xlfn.XLOOKUP(A5479,subscriptions!B5479:B10004,subscriptions!D5479:D10004)</f>
        <v>250</v>
      </c>
      <c r="N5479" s="10">
        <f t="array" ref="N5479">_xlfn.XLOOKUP(A5479,subscriptions!B5479:B10004,subscriptions!G5479:G10004)</f>
        <v>10</v>
      </c>
      <c r="O5479" s="10">
        <v>225.0</v>
      </c>
      <c r="P5479" s="10" t="str">
        <f t="array" ref="P5479">_xlfn.XLOOKUP(A5479,subscriptions!B5479:B10004,subscriptions!C5479:C10004)</f>
        <v>Business</v>
      </c>
      <c r="Q5479" s="10" t="s">
        <v>128</v>
      </c>
      <c r="R5479" s="10" t="s">
        <v>129</v>
      </c>
      <c r="S5479" s="10" t="s">
        <v>310</v>
      </c>
    </row>
    <row r="5480">
      <c r="A5480" s="1" t="s">
        <v>6985</v>
      </c>
      <c r="B5480" s="1" t="s">
        <v>1173</v>
      </c>
      <c r="C5480" s="1" t="s">
        <v>884</v>
      </c>
      <c r="D5480" s="1" t="s">
        <v>27</v>
      </c>
      <c r="E5480" s="1" t="s">
        <v>714</v>
      </c>
      <c r="F5480" s="1" t="s">
        <v>3419</v>
      </c>
      <c r="G5480" s="1" t="s">
        <v>21379</v>
      </c>
      <c r="H5480" s="1" t="s">
        <v>21380</v>
      </c>
      <c r="I5480" s="4">
        <v>84.25363425925926</v>
      </c>
      <c r="J5480" s="1">
        <v>2230.23</v>
      </c>
      <c r="K5480" s="1">
        <v>511.25</v>
      </c>
      <c r="M5480" s="10">
        <f t="array" ref="M5480">_xlfn.XLOOKUP(A5480,subscriptions!B5480:B10004,subscriptions!D5480:D10004)</f>
        <v>80</v>
      </c>
      <c r="N5480" s="10">
        <f t="array" ref="N5480">_xlfn.XLOOKUP(A5480,subscriptions!B5480:B10004,subscriptions!G5480:G10004)</f>
        <v>20</v>
      </c>
      <c r="O5480" s="10">
        <v>64.0</v>
      </c>
      <c r="P5480" s="10" t="str">
        <f t="array" ref="P5480">_xlfn.XLOOKUP(A5480,subscriptions!B5480:B10004,subscriptions!C5480:C10004)</f>
        <v>Roam</v>
      </c>
      <c r="Q5480" s="10" t="s">
        <v>128</v>
      </c>
      <c r="R5480" s="10" t="s">
        <v>148</v>
      </c>
      <c r="S5480" s="10" t="s">
        <v>1832</v>
      </c>
    </row>
    <row r="5481">
      <c r="A5481" s="1" t="s">
        <v>6986</v>
      </c>
      <c r="B5481" s="1" t="s">
        <v>700</v>
      </c>
      <c r="C5481" s="1" t="s">
        <v>237</v>
      </c>
      <c r="D5481" s="1" t="s">
        <v>153</v>
      </c>
      <c r="E5481" s="1" t="s">
        <v>280</v>
      </c>
      <c r="F5481" s="1" t="s">
        <v>411</v>
      </c>
      <c r="G5481" s="1" t="s">
        <v>21381</v>
      </c>
      <c r="H5481" s="1" t="s">
        <v>21382</v>
      </c>
      <c r="I5481" s="4">
        <v>84.25505787037036</v>
      </c>
      <c r="J5481" s="1">
        <v>593.81</v>
      </c>
      <c r="K5481" s="1">
        <v>76.13</v>
      </c>
      <c r="M5481" s="10">
        <f t="array" ref="M5481">_xlfn.XLOOKUP(A5481,subscriptions!B5481:B10004,subscriptions!D5481:D10004)</f>
        <v>120</v>
      </c>
      <c r="N5481" s="10">
        <f t="array" ref="N5481">_xlfn.XLOOKUP(A5481,subscriptions!B5481:B10004,subscriptions!G5481:G10004)</f>
        <v>0</v>
      </c>
      <c r="O5481" s="10">
        <v>120.0</v>
      </c>
      <c r="P5481" s="10" t="str">
        <f t="array" ref="P5481">_xlfn.XLOOKUP(A5481,subscriptions!B5481:B10004,subscriptions!C5481:C10004)</f>
        <v>Residential</v>
      </c>
      <c r="Q5481" s="10" t="s">
        <v>173</v>
      </c>
      <c r="R5481" s="10" t="s">
        <v>212</v>
      </c>
      <c r="S5481" s="10" t="s">
        <v>149</v>
      </c>
    </row>
    <row r="5482">
      <c r="A5482" s="1" t="s">
        <v>6987</v>
      </c>
      <c r="B5482" s="1" t="s">
        <v>389</v>
      </c>
      <c r="C5482" s="1" t="s">
        <v>827</v>
      </c>
      <c r="D5482" s="1" t="s">
        <v>27</v>
      </c>
      <c r="E5482" s="1" t="s">
        <v>28</v>
      </c>
      <c r="F5482" s="1" t="s">
        <v>801</v>
      </c>
      <c r="G5482" s="1" t="s">
        <v>21383</v>
      </c>
      <c r="H5482" s="1" t="s">
        <v>21384</v>
      </c>
      <c r="I5482" s="4">
        <v>84.29613425925926</v>
      </c>
      <c r="J5482" s="1">
        <v>2554.0</v>
      </c>
      <c r="K5482" s="1">
        <v>611.27</v>
      </c>
      <c r="M5482" s="10">
        <f t="array" ref="M5482">_xlfn.XLOOKUP(A5482,subscriptions!B5482:B10004,subscriptions!D5482:D10004)</f>
        <v>50</v>
      </c>
      <c r="N5482" s="10">
        <f t="array" ref="N5482">_xlfn.XLOOKUP(A5482,subscriptions!B5482:B10004,subscriptions!G5482:G10004)</f>
        <v>5</v>
      </c>
      <c r="O5482" s="10">
        <v>47.5</v>
      </c>
      <c r="P5482" s="10" t="str">
        <f t="array" ref="P5482">_xlfn.XLOOKUP(A5482,subscriptions!B5482:B10004,subscriptions!C5482:C10004)</f>
        <v>Mini</v>
      </c>
      <c r="Q5482" s="10" t="s">
        <v>194</v>
      </c>
      <c r="R5482" s="10" t="s">
        <v>148</v>
      </c>
      <c r="S5482" s="10" t="s">
        <v>655</v>
      </c>
    </row>
    <row r="5483">
      <c r="A5483" s="1" t="s">
        <v>6988</v>
      </c>
      <c r="B5483" s="1" t="s">
        <v>355</v>
      </c>
      <c r="C5483" s="1" t="s">
        <v>178</v>
      </c>
      <c r="D5483" s="1" t="s">
        <v>153</v>
      </c>
      <c r="E5483" s="1" t="s">
        <v>28</v>
      </c>
      <c r="F5483" s="1" t="s">
        <v>29</v>
      </c>
      <c r="G5483" s="1" t="s">
        <v>21385</v>
      </c>
      <c r="H5483" s="1" t="s">
        <v>21386</v>
      </c>
      <c r="I5483" s="4">
        <v>84.2551736111111</v>
      </c>
      <c r="J5483" s="1">
        <v>572.03</v>
      </c>
      <c r="K5483" s="1">
        <v>146.62</v>
      </c>
      <c r="M5483" s="10">
        <f t="array" ref="M5483">_xlfn.XLOOKUP(A5483,subscriptions!B5483:B10004,subscriptions!D5483:D10004)</f>
        <v>120</v>
      </c>
      <c r="N5483" s="10">
        <f t="array" ref="N5483">_xlfn.XLOOKUP(A5483,subscriptions!B5483:B10004,subscriptions!G5483:G10004)</f>
        <v>10</v>
      </c>
      <c r="O5483" s="10">
        <v>108.0</v>
      </c>
      <c r="P5483" s="10" t="str">
        <f t="array" ref="P5483">_xlfn.XLOOKUP(A5483,subscriptions!B5483:B10004,subscriptions!C5483:C10004)</f>
        <v>Residential</v>
      </c>
      <c r="Q5483" s="10" t="s">
        <v>128</v>
      </c>
      <c r="R5483" s="10" t="s">
        <v>212</v>
      </c>
      <c r="S5483" s="10" t="s">
        <v>149</v>
      </c>
    </row>
    <row r="5484">
      <c r="A5484" s="1" t="s">
        <v>6989</v>
      </c>
      <c r="B5484" s="1" t="s">
        <v>1027</v>
      </c>
      <c r="C5484" s="1" t="s">
        <v>198</v>
      </c>
      <c r="D5484" s="1" t="s">
        <v>153</v>
      </c>
      <c r="E5484" s="1" t="s">
        <v>28</v>
      </c>
      <c r="F5484" s="1" t="s">
        <v>29</v>
      </c>
      <c r="G5484" s="1" t="s">
        <v>21387</v>
      </c>
      <c r="H5484" s="1" t="s">
        <v>21388</v>
      </c>
      <c r="I5484" s="4">
        <v>84.4189699074074</v>
      </c>
      <c r="J5484" s="1">
        <v>936.77</v>
      </c>
      <c r="K5484" s="1">
        <v>233.51</v>
      </c>
      <c r="M5484" s="10">
        <f t="array" ref="M5484">_xlfn.XLOOKUP(A5484,subscriptions!B5484:B10004,subscriptions!D5484:D10004)</f>
        <v>120</v>
      </c>
      <c r="N5484" s="10">
        <f t="array" ref="N5484">_xlfn.XLOOKUP(A5484,subscriptions!B5484:B10004,subscriptions!G5484:G10004)</f>
        <v>20</v>
      </c>
      <c r="O5484" s="10">
        <v>96.0</v>
      </c>
      <c r="P5484" s="10" t="str">
        <f t="array" ref="P5484">_xlfn.XLOOKUP(A5484,subscriptions!B5484:B10004,subscriptions!C5484:C10004)</f>
        <v>Residential</v>
      </c>
      <c r="Q5484" s="10" t="s">
        <v>128</v>
      </c>
      <c r="R5484" s="10" t="s">
        <v>148</v>
      </c>
      <c r="S5484" s="10" t="s">
        <v>1822</v>
      </c>
    </row>
    <row r="5485">
      <c r="A5485" s="1" t="s">
        <v>6990</v>
      </c>
      <c r="B5485" s="1" t="s">
        <v>132</v>
      </c>
      <c r="C5485" s="1" t="s">
        <v>237</v>
      </c>
      <c r="D5485" s="1" t="s">
        <v>27</v>
      </c>
      <c r="E5485" s="1" t="s">
        <v>179</v>
      </c>
      <c r="F5485" s="1" t="s">
        <v>357</v>
      </c>
      <c r="G5485" s="1" t="s">
        <v>21389</v>
      </c>
      <c r="H5485" s="1" t="s">
        <v>21390</v>
      </c>
      <c r="I5485" s="4">
        <v>84.37640046296296</v>
      </c>
      <c r="J5485" s="1">
        <v>1997.53</v>
      </c>
      <c r="K5485" s="1">
        <v>236.03</v>
      </c>
      <c r="L5485" s="1">
        <v>100.0</v>
      </c>
      <c r="M5485" s="10">
        <f t="array" ref="M5485">_xlfn.XLOOKUP(A5485,subscriptions!B5485:B10004,subscriptions!D5485:D10004)</f>
        <v>120</v>
      </c>
      <c r="N5485" s="10">
        <f t="array" ref="N5485">_xlfn.XLOOKUP(A5485,subscriptions!B5485:B10004,subscriptions!G5485:G10004)</f>
        <v>0</v>
      </c>
      <c r="O5485" s="10">
        <v>120.0</v>
      </c>
      <c r="P5485" s="10" t="str">
        <f t="array" ref="P5485">_xlfn.XLOOKUP(A5485,subscriptions!B5485:B10004,subscriptions!C5485:C10004)</f>
        <v>Residential</v>
      </c>
      <c r="Q5485" s="10" t="s">
        <v>173</v>
      </c>
      <c r="R5485" s="10" t="s">
        <v>212</v>
      </c>
      <c r="S5485" s="10" t="s">
        <v>3910</v>
      </c>
    </row>
    <row r="5486">
      <c r="A5486" s="1" t="s">
        <v>6993</v>
      </c>
      <c r="B5486" s="1" t="s">
        <v>439</v>
      </c>
      <c r="C5486" s="1" t="s">
        <v>1347</v>
      </c>
      <c r="D5486" s="1" t="s">
        <v>153</v>
      </c>
      <c r="E5486" s="1" t="s">
        <v>179</v>
      </c>
      <c r="F5486" s="1" t="s">
        <v>844</v>
      </c>
      <c r="G5486" s="1" t="s">
        <v>21391</v>
      </c>
      <c r="H5486" s="1" t="s">
        <v>21392</v>
      </c>
      <c r="I5486" s="4">
        <v>84.16828703703703</v>
      </c>
      <c r="J5486" s="1">
        <v>1820.97</v>
      </c>
      <c r="K5486" s="1">
        <v>237.82</v>
      </c>
      <c r="L5486" s="1">
        <v>100.0</v>
      </c>
      <c r="M5486" s="10">
        <f t="array" ref="M5486">_xlfn.XLOOKUP(A5486,subscriptions!B5486:B10004,subscriptions!D5486:D10004)</f>
        <v>80</v>
      </c>
      <c r="N5486" s="10">
        <f t="array" ref="N5486">_xlfn.XLOOKUP(A5486,subscriptions!B5486:B10004,subscriptions!G5486:G10004)</f>
        <v>5</v>
      </c>
      <c r="O5486" s="10">
        <v>76.0</v>
      </c>
      <c r="P5486" s="10" t="str">
        <f t="array" ref="P5486">_xlfn.XLOOKUP(A5486,subscriptions!B5486:B10004,subscriptions!C5486:C10004)</f>
        <v>Roam</v>
      </c>
      <c r="Q5486" s="10" t="s">
        <v>194</v>
      </c>
      <c r="R5486" s="10" t="s">
        <v>148</v>
      </c>
      <c r="S5486" s="10" t="s">
        <v>1042</v>
      </c>
    </row>
    <row r="5487">
      <c r="A5487" s="1" t="s">
        <v>6994</v>
      </c>
      <c r="B5487" s="1" t="s">
        <v>1141</v>
      </c>
      <c r="C5487" s="1" t="s">
        <v>1415</v>
      </c>
      <c r="D5487" s="1" t="s">
        <v>27</v>
      </c>
      <c r="E5487" s="1" t="s">
        <v>28</v>
      </c>
      <c r="F5487" s="1" t="s">
        <v>1639</v>
      </c>
      <c r="G5487" s="1" t="s">
        <v>21393</v>
      </c>
      <c r="H5487" s="1" t="s">
        <v>21394</v>
      </c>
      <c r="I5487" s="4">
        <v>84.33899305555556</v>
      </c>
      <c r="J5487" s="1">
        <v>6607.34</v>
      </c>
      <c r="K5487" s="1">
        <v>1294.97</v>
      </c>
      <c r="M5487" s="10">
        <f t="array" ref="M5487">_xlfn.XLOOKUP(A5487,subscriptions!B5487:B10004,subscriptions!D5487:D10004)</f>
        <v>50</v>
      </c>
      <c r="N5487" s="10">
        <f t="array" ref="N5487">_xlfn.XLOOKUP(A5487,subscriptions!B5487:B10004,subscriptions!G5487:G10004)</f>
        <v>10</v>
      </c>
      <c r="O5487" s="10">
        <v>45.0</v>
      </c>
      <c r="P5487" s="10" t="str">
        <f t="array" ref="P5487">_xlfn.XLOOKUP(A5487,subscriptions!B5487:B10004,subscriptions!C5487:C10004)</f>
        <v>Mini</v>
      </c>
      <c r="Q5487" s="10" t="s">
        <v>128</v>
      </c>
      <c r="R5487" s="10" t="s">
        <v>148</v>
      </c>
      <c r="S5487" s="10" t="s">
        <v>2016</v>
      </c>
    </row>
    <row r="5488">
      <c r="A5488" s="1" t="s">
        <v>6995</v>
      </c>
      <c r="B5488" s="1" t="s">
        <v>1387</v>
      </c>
      <c r="C5488" s="1" t="s">
        <v>456</v>
      </c>
      <c r="D5488" s="1" t="s">
        <v>27</v>
      </c>
      <c r="E5488" s="1" t="s">
        <v>219</v>
      </c>
      <c r="F5488" s="1" t="s">
        <v>458</v>
      </c>
      <c r="G5488" s="1" t="s">
        <v>21395</v>
      </c>
      <c r="H5488" s="1" t="s">
        <v>21396</v>
      </c>
      <c r="I5488" s="4">
        <v>84.33784722222222</v>
      </c>
      <c r="J5488" s="1">
        <v>432.65</v>
      </c>
      <c r="K5488" s="1">
        <v>111.0</v>
      </c>
      <c r="M5488" s="10">
        <f t="array" ref="M5488">_xlfn.XLOOKUP(A5488,subscriptions!B5488:B10004,subscriptions!D5488:D10004)</f>
        <v>250</v>
      </c>
      <c r="N5488" s="10">
        <f t="array" ref="N5488">_xlfn.XLOOKUP(A5488,subscriptions!B5488:B10004,subscriptions!G5488:G10004)</f>
        <v>20</v>
      </c>
      <c r="O5488" s="10">
        <v>200.0</v>
      </c>
      <c r="P5488" s="10" t="str">
        <f t="array" ref="P5488">_xlfn.XLOOKUP(A5488,subscriptions!B5488:B10004,subscriptions!C5488:C10004)</f>
        <v>Business</v>
      </c>
      <c r="Q5488" s="10" t="s">
        <v>128</v>
      </c>
      <c r="R5488" s="10" t="s">
        <v>129</v>
      </c>
      <c r="S5488" s="10" t="s">
        <v>1961</v>
      </c>
    </row>
    <row r="5489">
      <c r="A5489" s="1" t="s">
        <v>6996</v>
      </c>
      <c r="B5489" s="1" t="s">
        <v>312</v>
      </c>
      <c r="C5489" s="1" t="s">
        <v>1876</v>
      </c>
      <c r="D5489" s="1" t="s">
        <v>153</v>
      </c>
      <c r="E5489" s="1" t="s">
        <v>631</v>
      </c>
      <c r="F5489" s="1" t="s">
        <v>2549</v>
      </c>
      <c r="G5489" s="1" t="s">
        <v>21397</v>
      </c>
      <c r="H5489" s="1" t="s">
        <v>21398</v>
      </c>
      <c r="I5489" s="4">
        <v>84.17372685185185</v>
      </c>
      <c r="J5489" s="1">
        <v>1678.48</v>
      </c>
      <c r="K5489" s="1">
        <v>352.27</v>
      </c>
      <c r="M5489" s="10">
        <f t="array" ref="M5489">_xlfn.XLOOKUP(A5489,subscriptions!B5489:B10004,subscriptions!D5489:D10004)</f>
        <v>80</v>
      </c>
      <c r="N5489" s="10">
        <f t="array" ref="N5489">_xlfn.XLOOKUP(A5489,subscriptions!B5489:B10004,subscriptions!G5489:G10004)</f>
        <v>0</v>
      </c>
      <c r="O5489" s="10">
        <v>80.0</v>
      </c>
      <c r="P5489" s="10" t="str">
        <f t="array" ref="P5489">_xlfn.XLOOKUP(A5489,subscriptions!B5489:B10004,subscriptions!C5489:C10004)</f>
        <v>Roam</v>
      </c>
      <c r="Q5489" s="10" t="s">
        <v>173</v>
      </c>
      <c r="R5489" s="10" t="s">
        <v>148</v>
      </c>
      <c r="S5489" s="10" t="s">
        <v>3087</v>
      </c>
    </row>
    <row r="5490">
      <c r="A5490" s="1" t="s">
        <v>6997</v>
      </c>
      <c r="B5490" s="1" t="s">
        <v>1157</v>
      </c>
      <c r="C5490" s="1" t="s">
        <v>1876</v>
      </c>
      <c r="D5490" s="1" t="s">
        <v>27</v>
      </c>
      <c r="E5490" s="1" t="s">
        <v>280</v>
      </c>
      <c r="F5490" s="1" t="s">
        <v>2239</v>
      </c>
      <c r="G5490" s="1" t="s">
        <v>21399</v>
      </c>
      <c r="H5490" s="1" t="s">
        <v>21400</v>
      </c>
      <c r="I5490" s="4">
        <v>84.16746527777778</v>
      </c>
      <c r="J5490" s="1">
        <v>1461.19</v>
      </c>
      <c r="K5490" s="1">
        <v>223.13</v>
      </c>
      <c r="M5490" s="10">
        <f t="array" ref="M5490">_xlfn.XLOOKUP(A5490,subscriptions!B5490:B10004,subscriptions!D5490:D10004)</f>
        <v>80</v>
      </c>
      <c r="N5490" s="10">
        <f t="array" ref="N5490">_xlfn.XLOOKUP(A5490,subscriptions!B5490:B10004,subscriptions!G5490:G10004)</f>
        <v>5</v>
      </c>
      <c r="O5490" s="10">
        <v>76.0</v>
      </c>
      <c r="P5490" s="10" t="str">
        <f t="array" ref="P5490">_xlfn.XLOOKUP(A5490,subscriptions!B5490:B10004,subscriptions!C5490:C10004)</f>
        <v>Roam</v>
      </c>
      <c r="Q5490" s="10" t="s">
        <v>194</v>
      </c>
      <c r="R5490" s="10" t="s">
        <v>148</v>
      </c>
      <c r="S5490" s="10" t="s">
        <v>1412</v>
      </c>
    </row>
    <row r="5491">
      <c r="A5491" s="1" t="s">
        <v>6998</v>
      </c>
      <c r="B5491" s="1" t="s">
        <v>329</v>
      </c>
      <c r="C5491" s="1" t="s">
        <v>734</v>
      </c>
      <c r="D5491" s="1" t="s">
        <v>27</v>
      </c>
      <c r="E5491" s="1" t="s">
        <v>179</v>
      </c>
      <c r="F5491" s="1" t="s">
        <v>200</v>
      </c>
      <c r="G5491" s="1" t="s">
        <v>21401</v>
      </c>
      <c r="H5491" s="1" t="s">
        <v>21402</v>
      </c>
      <c r="I5491" s="4">
        <v>84.16954861111111</v>
      </c>
      <c r="J5491" s="1">
        <v>3749.39</v>
      </c>
      <c r="K5491" s="1">
        <v>740.86</v>
      </c>
      <c r="L5491" s="1">
        <v>100.0</v>
      </c>
      <c r="M5491" s="10">
        <f t="array" ref="M5491">_xlfn.XLOOKUP(A5491,subscriptions!B5491:B10004,subscriptions!D5491:D10004)</f>
        <v>120</v>
      </c>
      <c r="N5491" s="10">
        <f t="array" ref="N5491">_xlfn.XLOOKUP(A5491,subscriptions!B5491:B10004,subscriptions!G5491:G10004)</f>
        <v>10</v>
      </c>
      <c r="O5491" s="10">
        <v>108.0</v>
      </c>
      <c r="P5491" s="10" t="str">
        <f t="array" ref="P5491">_xlfn.XLOOKUP(A5491,subscriptions!B5491:B10004,subscriptions!C5491:C10004)</f>
        <v>Residential</v>
      </c>
      <c r="Q5491" s="10" t="s">
        <v>128</v>
      </c>
      <c r="R5491" s="10" t="s">
        <v>212</v>
      </c>
      <c r="S5491" s="10" t="s">
        <v>213</v>
      </c>
    </row>
    <row r="5492">
      <c r="A5492" s="1" t="s">
        <v>6999</v>
      </c>
      <c r="B5492" s="1" t="s">
        <v>1460</v>
      </c>
      <c r="C5492" s="1" t="s">
        <v>441</v>
      </c>
      <c r="D5492" s="1" t="s">
        <v>27</v>
      </c>
      <c r="E5492" s="1" t="s">
        <v>111</v>
      </c>
      <c r="F5492" s="1" t="s">
        <v>1917</v>
      </c>
      <c r="G5492" s="1" t="s">
        <v>21403</v>
      </c>
      <c r="H5492" s="1" t="s">
        <v>21404</v>
      </c>
      <c r="I5492" s="4">
        <v>84.29725694444444</v>
      </c>
      <c r="J5492" s="1">
        <v>305.05</v>
      </c>
      <c r="K5492" s="1">
        <v>80.17</v>
      </c>
      <c r="M5492" s="10">
        <f t="array" ref="M5492">_xlfn.XLOOKUP(A5492,subscriptions!B5492:B10004,subscriptions!D5492:D10004)</f>
        <v>120</v>
      </c>
      <c r="N5492" s="10">
        <f t="array" ref="N5492">_xlfn.XLOOKUP(A5492,subscriptions!B5492:B10004,subscriptions!G5492:G10004)</f>
        <v>20</v>
      </c>
      <c r="O5492" s="10">
        <v>96.0</v>
      </c>
      <c r="P5492" s="10" t="str">
        <f t="array" ref="P5492">_xlfn.XLOOKUP(A5492,subscriptions!B5492:B10004,subscriptions!C5492:C10004)</f>
        <v>Residential</v>
      </c>
      <c r="Q5492" s="10" t="s">
        <v>128</v>
      </c>
      <c r="R5492" s="10" t="s">
        <v>148</v>
      </c>
      <c r="S5492" s="10" t="s">
        <v>407</v>
      </c>
    </row>
    <row r="5493">
      <c r="A5493" s="1" t="s">
        <v>7000</v>
      </c>
      <c r="B5493" s="1" t="s">
        <v>197</v>
      </c>
      <c r="C5493" s="1" t="s">
        <v>920</v>
      </c>
      <c r="D5493" s="1" t="s">
        <v>153</v>
      </c>
      <c r="E5493" s="1" t="s">
        <v>332</v>
      </c>
      <c r="F5493" s="1" t="s">
        <v>788</v>
      </c>
      <c r="G5493" s="1" t="s">
        <v>21405</v>
      </c>
      <c r="H5493" s="1" t="s">
        <v>21406</v>
      </c>
      <c r="I5493" s="4">
        <v>84.21614583333333</v>
      </c>
      <c r="J5493" s="1">
        <v>2140.27</v>
      </c>
      <c r="K5493" s="1">
        <v>303.2</v>
      </c>
      <c r="M5493" s="10">
        <f t="array" ref="M5493">_xlfn.XLOOKUP(A5493,subscriptions!B5493:B10004,subscriptions!D5493:D10004)</f>
        <v>120</v>
      </c>
      <c r="N5493" s="10">
        <f t="array" ref="N5493">_xlfn.XLOOKUP(A5493,subscriptions!B5493:B10004,subscriptions!G5493:G10004)</f>
        <v>0</v>
      </c>
      <c r="O5493" s="10">
        <v>120.0</v>
      </c>
      <c r="P5493" s="10" t="str">
        <f t="array" ref="P5493">_xlfn.XLOOKUP(A5493,subscriptions!B5493:B10004,subscriptions!C5493:C10004)</f>
        <v>Residential</v>
      </c>
      <c r="Q5493" s="10" t="s">
        <v>173</v>
      </c>
      <c r="R5493" s="10" t="s">
        <v>212</v>
      </c>
      <c r="S5493" s="10" t="s">
        <v>2596</v>
      </c>
    </row>
    <row r="5494">
      <c r="A5494" s="1" t="s">
        <v>7001</v>
      </c>
      <c r="B5494" s="1" t="s">
        <v>1157</v>
      </c>
      <c r="C5494" s="1" t="s">
        <v>261</v>
      </c>
      <c r="D5494" s="1" t="s">
        <v>27</v>
      </c>
      <c r="E5494" s="1" t="s">
        <v>631</v>
      </c>
      <c r="F5494" s="1" t="s">
        <v>1318</v>
      </c>
      <c r="G5494" s="1" t="s">
        <v>21407</v>
      </c>
      <c r="H5494" s="1" t="s">
        <v>21408</v>
      </c>
      <c r="I5494" s="4">
        <v>84.38363425925925</v>
      </c>
      <c r="J5494" s="1">
        <v>1309.93</v>
      </c>
      <c r="K5494" s="1">
        <v>167.67</v>
      </c>
      <c r="M5494" s="10">
        <f t="array" ref="M5494">_xlfn.XLOOKUP(A5494,subscriptions!B5494:B10004,subscriptions!D5494:D10004)</f>
        <v>120</v>
      </c>
      <c r="N5494" s="10">
        <f t="array" ref="N5494">_xlfn.XLOOKUP(A5494,subscriptions!B5494:B10004,subscriptions!G5494:G10004)</f>
        <v>5</v>
      </c>
      <c r="O5494" s="10">
        <v>114.0</v>
      </c>
      <c r="P5494" s="10" t="str">
        <f t="array" ref="P5494">_xlfn.XLOOKUP(A5494,subscriptions!B5494:B10004,subscriptions!C5494:C10004)</f>
        <v>Residential</v>
      </c>
      <c r="Q5494" s="10" t="s">
        <v>194</v>
      </c>
      <c r="R5494" s="10" t="s">
        <v>212</v>
      </c>
      <c r="S5494" s="10" t="s">
        <v>882</v>
      </c>
    </row>
    <row r="5495">
      <c r="A5495" s="1" t="s">
        <v>7004</v>
      </c>
      <c r="B5495" s="1" t="s">
        <v>4509</v>
      </c>
      <c r="C5495" s="1" t="s">
        <v>1388</v>
      </c>
      <c r="D5495" s="1" t="s">
        <v>153</v>
      </c>
      <c r="E5495" s="1" t="s">
        <v>179</v>
      </c>
      <c r="F5495" s="1" t="s">
        <v>1045</v>
      </c>
      <c r="G5495" s="1" t="s">
        <v>21409</v>
      </c>
      <c r="H5495" s="1" t="s">
        <v>21410</v>
      </c>
      <c r="I5495" s="4">
        <v>84.29331018518519</v>
      </c>
      <c r="J5495" s="1">
        <v>531.68</v>
      </c>
      <c r="K5495" s="1">
        <v>80.21</v>
      </c>
      <c r="L5495" s="1">
        <v>100.0</v>
      </c>
      <c r="M5495" s="10">
        <f t="array" ref="M5495">_xlfn.XLOOKUP(A5495,subscriptions!B5495:B10004,subscriptions!D5495:D10004)</f>
        <v>120</v>
      </c>
      <c r="N5495" s="10">
        <f t="array" ref="N5495">_xlfn.XLOOKUP(A5495,subscriptions!B5495:B10004,subscriptions!G5495:G10004)</f>
        <v>10</v>
      </c>
      <c r="O5495" s="10">
        <v>108.0</v>
      </c>
      <c r="P5495" s="10" t="str">
        <f t="array" ref="P5495">_xlfn.XLOOKUP(A5495,subscriptions!B5495:B10004,subscriptions!C5495:C10004)</f>
        <v>Residential</v>
      </c>
      <c r="Q5495" s="10" t="s">
        <v>128</v>
      </c>
      <c r="R5495" s="10" t="s">
        <v>212</v>
      </c>
      <c r="S5495" s="10" t="s">
        <v>1779</v>
      </c>
    </row>
    <row r="5496">
      <c r="A5496" s="1" t="s">
        <v>7005</v>
      </c>
      <c r="B5496" s="1" t="s">
        <v>409</v>
      </c>
      <c r="C5496" s="1" t="s">
        <v>2483</v>
      </c>
      <c r="D5496" s="1" t="s">
        <v>27</v>
      </c>
      <c r="E5496" s="1" t="s">
        <v>111</v>
      </c>
      <c r="F5496" s="1" t="s">
        <v>154</v>
      </c>
      <c r="G5496" s="1" t="s">
        <v>21411</v>
      </c>
      <c r="H5496" s="1" t="s">
        <v>21412</v>
      </c>
      <c r="I5496" s="4">
        <v>84.17506944444445</v>
      </c>
      <c r="J5496" s="1">
        <v>1014.92</v>
      </c>
      <c r="K5496" s="1">
        <v>165.19</v>
      </c>
      <c r="M5496" s="10">
        <f t="array" ref="M5496">_xlfn.XLOOKUP(A5496,subscriptions!B5496:B10004,subscriptions!D5496:D10004)</f>
        <v>80</v>
      </c>
      <c r="N5496" s="10">
        <f t="array" ref="N5496">_xlfn.XLOOKUP(A5496,subscriptions!B5496:B10004,subscriptions!G5496:G10004)</f>
        <v>20</v>
      </c>
      <c r="O5496" s="10">
        <v>64.0</v>
      </c>
      <c r="P5496" s="10" t="str">
        <f t="array" ref="P5496">_xlfn.XLOOKUP(A5496,subscriptions!B5496:B10004,subscriptions!C5496:C10004)</f>
        <v>Roam</v>
      </c>
      <c r="Q5496" s="10" t="s">
        <v>128</v>
      </c>
      <c r="R5496" s="10" t="s">
        <v>148</v>
      </c>
      <c r="S5496" s="10" t="s">
        <v>1198</v>
      </c>
    </row>
    <row r="5497">
      <c r="A5497" s="1" t="s">
        <v>7006</v>
      </c>
      <c r="B5497" s="1" t="s">
        <v>1027</v>
      </c>
      <c r="C5497" s="1" t="s">
        <v>1876</v>
      </c>
      <c r="D5497" s="1" t="s">
        <v>153</v>
      </c>
      <c r="E5497" s="1" t="s">
        <v>28</v>
      </c>
      <c r="F5497" s="1" t="s">
        <v>687</v>
      </c>
      <c r="G5497" s="1" t="s">
        <v>21413</v>
      </c>
      <c r="H5497" s="1" t="s">
        <v>21414</v>
      </c>
      <c r="I5497" s="4">
        <v>84.29887731481482</v>
      </c>
      <c r="J5497" s="1">
        <v>659.2</v>
      </c>
      <c r="K5497" s="1">
        <v>151.7</v>
      </c>
      <c r="M5497" s="10">
        <f t="array" ref="M5497">_xlfn.XLOOKUP(A5497,subscriptions!B5497:B10004,subscriptions!D5497:D10004)</f>
        <v>120</v>
      </c>
      <c r="N5497" s="10">
        <f t="array" ref="N5497">_xlfn.XLOOKUP(A5497,subscriptions!B5497:B10004,subscriptions!G5497:G10004)</f>
        <v>0</v>
      </c>
      <c r="O5497" s="10">
        <v>120.0</v>
      </c>
      <c r="P5497" s="10" t="str">
        <f t="array" ref="P5497">_xlfn.XLOOKUP(A5497,subscriptions!B5497:B10004,subscriptions!C5497:C10004)</f>
        <v>Residential</v>
      </c>
      <c r="Q5497" s="10" t="s">
        <v>173</v>
      </c>
      <c r="R5497" s="10" t="s">
        <v>212</v>
      </c>
      <c r="S5497" s="10" t="s">
        <v>276</v>
      </c>
    </row>
    <row r="5498">
      <c r="A5498" s="1" t="s">
        <v>7007</v>
      </c>
      <c r="B5498" s="1" t="s">
        <v>686</v>
      </c>
      <c r="C5498" s="1" t="s">
        <v>920</v>
      </c>
      <c r="D5498" s="1" t="s">
        <v>153</v>
      </c>
      <c r="E5498" s="1" t="s">
        <v>262</v>
      </c>
      <c r="F5498" s="1" t="s">
        <v>392</v>
      </c>
      <c r="G5498" s="1" t="s">
        <v>21415</v>
      </c>
      <c r="H5498" s="1" t="s">
        <v>21416</v>
      </c>
      <c r="I5498" s="4">
        <v>84.25577546296296</v>
      </c>
      <c r="J5498" s="1">
        <v>1348.8</v>
      </c>
      <c r="K5498" s="1">
        <v>203.98</v>
      </c>
      <c r="M5498" s="10">
        <f t="array" ref="M5498">_xlfn.XLOOKUP(A5498,subscriptions!B5498:B10004,subscriptions!D5498:D10004)</f>
        <v>80</v>
      </c>
      <c r="N5498" s="10">
        <f t="array" ref="N5498">_xlfn.XLOOKUP(A5498,subscriptions!B5498:B10004,subscriptions!G5498:G10004)</f>
        <v>5</v>
      </c>
      <c r="O5498" s="10">
        <v>76.0</v>
      </c>
      <c r="P5498" s="10" t="str">
        <f t="array" ref="P5498">_xlfn.XLOOKUP(A5498,subscriptions!B5498:B10004,subscriptions!C5498:C10004)</f>
        <v>Roam</v>
      </c>
      <c r="Q5498" s="10" t="s">
        <v>194</v>
      </c>
      <c r="R5498" s="10" t="s">
        <v>148</v>
      </c>
      <c r="S5498" s="10" t="s">
        <v>1156</v>
      </c>
    </row>
    <row r="5499">
      <c r="A5499" s="1" t="s">
        <v>7008</v>
      </c>
      <c r="B5499" s="1" t="s">
        <v>455</v>
      </c>
      <c r="C5499" s="1" t="s">
        <v>261</v>
      </c>
      <c r="D5499" s="1" t="s">
        <v>27</v>
      </c>
      <c r="E5499" s="1" t="s">
        <v>239</v>
      </c>
      <c r="F5499" s="1" t="s">
        <v>1186</v>
      </c>
      <c r="G5499" s="1" t="s">
        <v>21417</v>
      </c>
      <c r="H5499" s="1" t="s">
        <v>21418</v>
      </c>
      <c r="I5499" s="4">
        <v>84.38366898148148</v>
      </c>
      <c r="J5499" s="1">
        <v>3347.35</v>
      </c>
      <c r="K5499" s="1">
        <v>499.32</v>
      </c>
      <c r="M5499" s="10">
        <f t="array" ref="M5499">_xlfn.XLOOKUP(A5499,subscriptions!B5499:B10004,subscriptions!D5499:D10004)</f>
        <v>80</v>
      </c>
      <c r="N5499" s="10">
        <f t="array" ref="N5499">_xlfn.XLOOKUP(A5499,subscriptions!B5499:B10004,subscriptions!G5499:G10004)</f>
        <v>10</v>
      </c>
      <c r="O5499" s="10">
        <v>72.0</v>
      </c>
      <c r="P5499" s="10" t="str">
        <f t="array" ref="P5499">_xlfn.XLOOKUP(A5499,subscriptions!B5499:B10004,subscriptions!C5499:C10004)</f>
        <v>Roam</v>
      </c>
      <c r="Q5499" s="10" t="s">
        <v>128</v>
      </c>
      <c r="R5499" s="10" t="s">
        <v>148</v>
      </c>
      <c r="S5499" s="10" t="s">
        <v>882</v>
      </c>
    </row>
    <row r="5500">
      <c r="A5500" s="1" t="s">
        <v>7009</v>
      </c>
      <c r="B5500" s="1" t="s">
        <v>748</v>
      </c>
      <c r="C5500" s="1" t="s">
        <v>26</v>
      </c>
      <c r="D5500" s="1" t="s">
        <v>27</v>
      </c>
      <c r="E5500" s="1" t="s">
        <v>280</v>
      </c>
      <c r="F5500" s="1" t="s">
        <v>376</v>
      </c>
      <c r="G5500" s="1" t="s">
        <v>21419</v>
      </c>
      <c r="H5500" s="1" t="s">
        <v>21420</v>
      </c>
      <c r="I5500" s="4">
        <v>84.21063657407407</v>
      </c>
      <c r="J5500" s="1">
        <v>1313.53</v>
      </c>
      <c r="K5500" s="1">
        <v>135.05</v>
      </c>
      <c r="M5500" s="10">
        <f t="array" ref="M5500">_xlfn.XLOOKUP(A5500,subscriptions!B5500:B10004,subscriptions!D5500:D10004)</f>
        <v>50</v>
      </c>
      <c r="N5500" s="10">
        <f t="array" ref="N5500">_xlfn.XLOOKUP(A5500,subscriptions!B5500:B10004,subscriptions!G5500:G10004)</f>
        <v>20</v>
      </c>
      <c r="O5500" s="10">
        <v>40.0</v>
      </c>
      <c r="P5500" s="10" t="str">
        <f t="array" ref="P5500">_xlfn.XLOOKUP(A5500,subscriptions!B5500:B10004,subscriptions!C5500:C10004)</f>
        <v>Mini</v>
      </c>
      <c r="Q5500" s="10" t="s">
        <v>128</v>
      </c>
      <c r="R5500" s="10" t="s">
        <v>148</v>
      </c>
      <c r="S5500" s="10" t="s">
        <v>770</v>
      </c>
    </row>
    <row r="5501">
      <c r="A5501" s="1" t="s">
        <v>7010</v>
      </c>
      <c r="B5501" s="1" t="s">
        <v>645</v>
      </c>
      <c r="C5501" s="1" t="s">
        <v>492</v>
      </c>
      <c r="D5501" s="1" t="s">
        <v>153</v>
      </c>
      <c r="E5501" s="1" t="s">
        <v>280</v>
      </c>
      <c r="F5501" s="1" t="s">
        <v>281</v>
      </c>
      <c r="G5501" s="1" t="s">
        <v>21421</v>
      </c>
      <c r="H5501" s="1" t="s">
        <v>21422</v>
      </c>
      <c r="I5501" s="4">
        <v>84.37876157407408</v>
      </c>
      <c r="J5501" s="1">
        <v>1548.38</v>
      </c>
      <c r="K5501" s="1">
        <v>270.37</v>
      </c>
      <c r="M5501" s="10">
        <f t="array" ref="M5501">_xlfn.XLOOKUP(A5501,subscriptions!B5501:B10004,subscriptions!D5501:D10004)</f>
        <v>120</v>
      </c>
      <c r="N5501" s="10">
        <f t="array" ref="N5501">_xlfn.XLOOKUP(A5501,subscriptions!B5501:B10004,subscriptions!G5501:G10004)</f>
        <v>0</v>
      </c>
      <c r="O5501" s="10">
        <v>120.0</v>
      </c>
      <c r="P5501" s="10" t="str">
        <f t="array" ref="P5501">_xlfn.XLOOKUP(A5501,subscriptions!B5501:B10004,subscriptions!C5501:C10004)</f>
        <v>Residential</v>
      </c>
      <c r="Q5501" s="10" t="s">
        <v>173</v>
      </c>
      <c r="R5501" s="10" t="s">
        <v>212</v>
      </c>
      <c r="S5501" s="10" t="s">
        <v>1622</v>
      </c>
    </row>
    <row r="5502">
      <c r="A5502" s="1" t="s">
        <v>7011</v>
      </c>
      <c r="B5502" s="1" t="s">
        <v>389</v>
      </c>
      <c r="C5502" s="1" t="s">
        <v>3912</v>
      </c>
      <c r="D5502" s="1" t="s">
        <v>27</v>
      </c>
      <c r="E5502" s="1" t="s">
        <v>332</v>
      </c>
      <c r="F5502" s="1" t="s">
        <v>333</v>
      </c>
      <c r="G5502" s="1" t="s">
        <v>21423</v>
      </c>
      <c r="H5502" s="1" t="s">
        <v>21424</v>
      </c>
      <c r="I5502" s="4">
        <v>84.25211805555556</v>
      </c>
      <c r="J5502" s="1">
        <v>1147.05</v>
      </c>
      <c r="K5502" s="1">
        <v>177.27</v>
      </c>
      <c r="M5502" s="10">
        <f t="array" ref="M5502">_xlfn.XLOOKUP(A5502,subscriptions!B5502:B10004,subscriptions!D5502:D10004)</f>
        <v>80</v>
      </c>
      <c r="N5502" s="10">
        <f t="array" ref="N5502">_xlfn.XLOOKUP(A5502,subscriptions!B5502:B10004,subscriptions!G5502:G10004)</f>
        <v>5</v>
      </c>
      <c r="O5502" s="10">
        <v>76.0</v>
      </c>
      <c r="P5502" s="10" t="str">
        <f t="array" ref="P5502">_xlfn.XLOOKUP(A5502,subscriptions!B5502:B10004,subscriptions!C5502:C10004)</f>
        <v>Roam</v>
      </c>
      <c r="Q5502" s="10" t="s">
        <v>194</v>
      </c>
      <c r="R5502" s="10" t="s">
        <v>148</v>
      </c>
      <c r="S5502" s="10" t="s">
        <v>1008</v>
      </c>
    </row>
    <row r="5503">
      <c r="A5503" s="1" t="s">
        <v>7014</v>
      </c>
      <c r="B5503" s="1" t="s">
        <v>1886</v>
      </c>
      <c r="C5503" s="1" t="s">
        <v>492</v>
      </c>
      <c r="D5503" s="1" t="s">
        <v>27</v>
      </c>
      <c r="E5503" s="1" t="s">
        <v>714</v>
      </c>
      <c r="F5503" s="1" t="s">
        <v>2562</v>
      </c>
      <c r="G5503" s="1" t="s">
        <v>21425</v>
      </c>
      <c r="H5503" s="1" t="s">
        <v>21426</v>
      </c>
      <c r="I5503" s="4">
        <v>84.2995486111111</v>
      </c>
      <c r="J5503" s="1">
        <v>128.78</v>
      </c>
      <c r="K5503" s="1">
        <v>37.59</v>
      </c>
      <c r="M5503" s="10">
        <f t="array" ref="M5503">_xlfn.XLOOKUP(A5503,subscriptions!B5503:B10004,subscriptions!D5503:D10004)</f>
        <v>250</v>
      </c>
      <c r="N5503" s="10">
        <f t="array" ref="N5503">_xlfn.XLOOKUP(A5503,subscriptions!B5503:B10004,subscriptions!G5503:G10004)</f>
        <v>10</v>
      </c>
      <c r="O5503" s="10">
        <v>225.0</v>
      </c>
      <c r="P5503" s="10" t="str">
        <f t="array" ref="P5503">_xlfn.XLOOKUP(A5503,subscriptions!B5503:B10004,subscriptions!C5503:C10004)</f>
        <v>Business</v>
      </c>
      <c r="Q5503" s="10" t="s">
        <v>128</v>
      </c>
      <c r="R5503" s="10" t="s">
        <v>129</v>
      </c>
      <c r="S5503" s="10" t="s">
        <v>522</v>
      </c>
    </row>
    <row r="5504">
      <c r="A5504" s="1" t="s">
        <v>7015</v>
      </c>
      <c r="B5504" s="1" t="s">
        <v>1886</v>
      </c>
      <c r="C5504" s="1" t="s">
        <v>218</v>
      </c>
      <c r="D5504" s="1" t="s">
        <v>27</v>
      </c>
      <c r="E5504" s="1" t="s">
        <v>714</v>
      </c>
      <c r="F5504" s="1" t="s">
        <v>715</v>
      </c>
      <c r="G5504" s="1" t="s">
        <v>21427</v>
      </c>
      <c r="H5504" s="1" t="s">
        <v>21428</v>
      </c>
      <c r="I5504" s="4">
        <v>84.21137731481481</v>
      </c>
      <c r="J5504" s="1">
        <v>447.63</v>
      </c>
      <c r="K5504" s="1">
        <v>91.24</v>
      </c>
      <c r="M5504" s="10">
        <f t="array" ref="M5504">_xlfn.XLOOKUP(A5504,subscriptions!B5504:B10004,subscriptions!D5504:D10004)</f>
        <v>120</v>
      </c>
      <c r="N5504" s="10">
        <f t="array" ref="N5504">_xlfn.XLOOKUP(A5504,subscriptions!B5504:B10004,subscriptions!G5504:G10004)</f>
        <v>20</v>
      </c>
      <c r="O5504" s="10">
        <v>96.0</v>
      </c>
      <c r="P5504" s="10" t="str">
        <f t="array" ref="P5504">_xlfn.XLOOKUP(A5504,subscriptions!B5504:B10004,subscriptions!C5504:C10004)</f>
        <v>Residential</v>
      </c>
      <c r="Q5504" s="10" t="s">
        <v>128</v>
      </c>
      <c r="R5504" s="10" t="s">
        <v>148</v>
      </c>
      <c r="S5504" s="10" t="s">
        <v>438</v>
      </c>
    </row>
    <row r="5505">
      <c r="A5505" s="1" t="s">
        <v>7016</v>
      </c>
      <c r="B5505" s="1" t="s">
        <v>842</v>
      </c>
      <c r="C5505" s="1" t="s">
        <v>178</v>
      </c>
      <c r="D5505" s="1" t="s">
        <v>27</v>
      </c>
      <c r="E5505" s="1" t="s">
        <v>714</v>
      </c>
      <c r="F5505" s="1" t="s">
        <v>3326</v>
      </c>
      <c r="G5505" s="1" t="s">
        <v>21429</v>
      </c>
      <c r="H5505" s="1" t="s">
        <v>21430</v>
      </c>
      <c r="I5505" s="4">
        <v>84.25291666666666</v>
      </c>
      <c r="J5505" s="1">
        <v>1065.92</v>
      </c>
      <c r="K5505" s="1">
        <v>184.36</v>
      </c>
      <c r="M5505" s="10">
        <f t="array" ref="M5505">_xlfn.XLOOKUP(A5505,subscriptions!B5505:B10004,subscriptions!D5505:D10004)</f>
        <v>250</v>
      </c>
      <c r="N5505" s="10">
        <f t="array" ref="N5505">_xlfn.XLOOKUP(A5505,subscriptions!B5505:B10004,subscriptions!G5505:G10004)</f>
        <v>0</v>
      </c>
      <c r="O5505" s="10">
        <v>250.0</v>
      </c>
      <c r="P5505" s="10" t="str">
        <f t="array" ref="P5505">_xlfn.XLOOKUP(A5505,subscriptions!B5505:B10004,subscriptions!C5505:C10004)</f>
        <v>Business</v>
      </c>
      <c r="Q5505" s="10" t="s">
        <v>173</v>
      </c>
      <c r="R5505" s="10" t="s">
        <v>129</v>
      </c>
      <c r="S5505" s="10" t="s">
        <v>916</v>
      </c>
    </row>
    <row r="5506">
      <c r="A5506" s="1" t="s">
        <v>7017</v>
      </c>
      <c r="B5506" s="1" t="s">
        <v>216</v>
      </c>
      <c r="C5506" s="1" t="s">
        <v>871</v>
      </c>
      <c r="D5506" s="1" t="s">
        <v>153</v>
      </c>
      <c r="E5506" s="1" t="s">
        <v>219</v>
      </c>
      <c r="F5506" s="1" t="s">
        <v>4220</v>
      </c>
      <c r="G5506" s="1" t="s">
        <v>21431</v>
      </c>
      <c r="H5506" s="1" t="s">
        <v>21432</v>
      </c>
      <c r="I5506" s="4">
        <v>84.29758101851851</v>
      </c>
      <c r="J5506" s="1">
        <v>607.11</v>
      </c>
      <c r="K5506" s="1">
        <v>155.06</v>
      </c>
      <c r="M5506" s="10">
        <f t="array" ref="M5506">_xlfn.XLOOKUP(A5506,subscriptions!B5506:B10004,subscriptions!D5506:D10004)</f>
        <v>80</v>
      </c>
      <c r="N5506" s="10">
        <f t="array" ref="N5506">_xlfn.XLOOKUP(A5506,subscriptions!B5506:B10004,subscriptions!G5506:G10004)</f>
        <v>5</v>
      </c>
      <c r="O5506" s="10">
        <v>76.0</v>
      </c>
      <c r="P5506" s="10" t="str">
        <f t="array" ref="P5506">_xlfn.XLOOKUP(A5506,subscriptions!B5506:B10004,subscriptions!C5506:C10004)</f>
        <v>Roam</v>
      </c>
      <c r="Q5506" s="10" t="s">
        <v>194</v>
      </c>
      <c r="R5506" s="10" t="s">
        <v>148</v>
      </c>
      <c r="S5506" s="10" t="s">
        <v>407</v>
      </c>
    </row>
    <row r="5507">
      <c r="A5507" s="1" t="s">
        <v>7018</v>
      </c>
      <c r="B5507" s="1" t="s">
        <v>1303</v>
      </c>
      <c r="C5507" s="1" t="s">
        <v>786</v>
      </c>
      <c r="D5507" s="1" t="s">
        <v>153</v>
      </c>
      <c r="E5507" s="1" t="s">
        <v>280</v>
      </c>
      <c r="F5507" s="1" t="s">
        <v>494</v>
      </c>
      <c r="G5507" s="1" t="s">
        <v>21433</v>
      </c>
      <c r="H5507" s="1" t="s">
        <v>21434</v>
      </c>
      <c r="I5507" s="4">
        <v>84.1708912037037</v>
      </c>
      <c r="J5507" s="1">
        <v>350.91</v>
      </c>
      <c r="K5507" s="1">
        <v>77.3</v>
      </c>
      <c r="M5507" s="10">
        <f t="array" ref="M5507">_xlfn.XLOOKUP(A5507,subscriptions!B5507:B10004,subscriptions!D5507:D10004)</f>
        <v>80</v>
      </c>
      <c r="N5507" s="10">
        <f t="array" ref="N5507">_xlfn.XLOOKUP(A5507,subscriptions!B5507:B10004,subscriptions!G5507:G10004)</f>
        <v>10</v>
      </c>
      <c r="O5507" s="10">
        <v>72.0</v>
      </c>
      <c r="P5507" s="10" t="str">
        <f t="array" ref="P5507">_xlfn.XLOOKUP(A5507,subscriptions!B5507:B10004,subscriptions!C5507:C10004)</f>
        <v>Roam</v>
      </c>
      <c r="Q5507" s="10" t="s">
        <v>128</v>
      </c>
      <c r="R5507" s="10" t="s">
        <v>148</v>
      </c>
      <c r="S5507" s="10" t="s">
        <v>310</v>
      </c>
    </row>
    <row r="5508">
      <c r="A5508" s="1" t="s">
        <v>7019</v>
      </c>
      <c r="B5508" s="1" t="s">
        <v>24</v>
      </c>
      <c r="C5508" s="1" t="s">
        <v>456</v>
      </c>
      <c r="D5508" s="1" t="s">
        <v>27</v>
      </c>
      <c r="E5508" s="1" t="s">
        <v>631</v>
      </c>
      <c r="F5508" s="1" t="s">
        <v>2549</v>
      </c>
      <c r="G5508" s="1" t="s">
        <v>21435</v>
      </c>
      <c r="H5508" s="1" t="s">
        <v>21436</v>
      </c>
      <c r="I5508" s="4">
        <v>84.37782407407407</v>
      </c>
      <c r="J5508" s="1">
        <v>1102.17</v>
      </c>
      <c r="K5508" s="1">
        <v>230.72</v>
      </c>
      <c r="M5508" s="10">
        <f t="array" ref="M5508">_xlfn.XLOOKUP(A5508,subscriptions!B5508:B10004,subscriptions!D5508:D10004)</f>
        <v>120</v>
      </c>
      <c r="N5508" s="10">
        <f t="array" ref="N5508">_xlfn.XLOOKUP(A5508,subscriptions!B5508:B10004,subscriptions!G5508:G10004)</f>
        <v>20</v>
      </c>
      <c r="O5508" s="10">
        <v>96.0</v>
      </c>
      <c r="P5508" s="10" t="str">
        <f t="array" ref="P5508">_xlfn.XLOOKUP(A5508,subscriptions!B5508:B10004,subscriptions!C5508:C10004)</f>
        <v>Residential</v>
      </c>
      <c r="Q5508" s="10" t="s">
        <v>128</v>
      </c>
      <c r="R5508" s="10" t="s">
        <v>148</v>
      </c>
      <c r="S5508" s="10" t="s">
        <v>1302</v>
      </c>
    </row>
    <row r="5509">
      <c r="A5509" s="1" t="s">
        <v>7020</v>
      </c>
      <c r="B5509" s="1" t="s">
        <v>645</v>
      </c>
      <c r="C5509" s="1" t="s">
        <v>473</v>
      </c>
      <c r="D5509" s="1" t="s">
        <v>153</v>
      </c>
      <c r="E5509" s="1" t="s">
        <v>179</v>
      </c>
      <c r="F5509" s="1" t="s">
        <v>1045</v>
      </c>
      <c r="G5509" s="1" t="s">
        <v>21437</v>
      </c>
      <c r="H5509" s="1" t="s">
        <v>21438</v>
      </c>
      <c r="I5509" s="4">
        <v>84.37936342592593</v>
      </c>
      <c r="J5509" s="1">
        <v>634.7</v>
      </c>
      <c r="K5509" s="1">
        <v>71.22</v>
      </c>
      <c r="L5509" s="1">
        <v>100.0</v>
      </c>
      <c r="M5509" s="10">
        <f t="array" ref="M5509">_xlfn.XLOOKUP(A5509,subscriptions!B5509:B10004,subscriptions!D5509:D10004)</f>
        <v>120</v>
      </c>
      <c r="N5509" s="10">
        <f t="array" ref="N5509">_xlfn.XLOOKUP(A5509,subscriptions!B5509:B10004,subscriptions!G5509:G10004)</f>
        <v>0</v>
      </c>
      <c r="O5509" s="10">
        <v>120.0</v>
      </c>
      <c r="P5509" s="10" t="str">
        <f t="array" ref="P5509">_xlfn.XLOOKUP(A5509,subscriptions!B5509:B10004,subscriptions!C5509:C10004)</f>
        <v>Residential</v>
      </c>
      <c r="Q5509" s="10" t="s">
        <v>173</v>
      </c>
      <c r="R5509" s="10" t="s">
        <v>212</v>
      </c>
      <c r="S5509" s="10" t="s">
        <v>2380</v>
      </c>
    </row>
    <row r="5510">
      <c r="A5510" s="1" t="s">
        <v>7021</v>
      </c>
      <c r="B5510" s="1" t="s">
        <v>1099</v>
      </c>
      <c r="C5510" s="1" t="s">
        <v>279</v>
      </c>
      <c r="D5510" s="1" t="s">
        <v>153</v>
      </c>
      <c r="E5510" s="1" t="s">
        <v>111</v>
      </c>
      <c r="F5510" s="1" t="s">
        <v>3756</v>
      </c>
      <c r="G5510" s="1" t="s">
        <v>21439</v>
      </c>
      <c r="H5510" s="1" t="s">
        <v>21440</v>
      </c>
      <c r="I5510" s="4">
        <v>84.37729166666666</v>
      </c>
      <c r="J5510" s="1">
        <v>497.83</v>
      </c>
      <c r="K5510" s="1">
        <v>109.8</v>
      </c>
      <c r="M5510" s="10">
        <f t="array" ref="M5510">_xlfn.XLOOKUP(A5510,subscriptions!B5510:B10004,subscriptions!D5510:D10004)</f>
        <v>250</v>
      </c>
      <c r="N5510" s="10">
        <f t="array" ref="N5510">_xlfn.XLOOKUP(A5510,subscriptions!B5510:B10004,subscriptions!G5510:G10004)</f>
        <v>5</v>
      </c>
      <c r="O5510" s="10">
        <v>237.5</v>
      </c>
      <c r="P5510" s="10" t="str">
        <f t="array" ref="P5510">_xlfn.XLOOKUP(A5510,subscriptions!B5510:B10004,subscriptions!C5510:C10004)</f>
        <v>Business</v>
      </c>
      <c r="Q5510" s="10" t="s">
        <v>194</v>
      </c>
      <c r="R5510" s="10" t="s">
        <v>129</v>
      </c>
      <c r="S5510" s="10" t="s">
        <v>1360</v>
      </c>
    </row>
    <row r="5511">
      <c r="A5511" s="1" t="s">
        <v>7022</v>
      </c>
      <c r="B5511" s="1" t="s">
        <v>1099</v>
      </c>
      <c r="C5511" s="1" t="s">
        <v>1347</v>
      </c>
      <c r="D5511" s="1" t="s">
        <v>153</v>
      </c>
      <c r="E5511" s="1" t="s">
        <v>332</v>
      </c>
      <c r="F5511" s="1" t="s">
        <v>736</v>
      </c>
      <c r="G5511" s="1" t="s">
        <v>21441</v>
      </c>
      <c r="H5511" s="1" t="s">
        <v>21442</v>
      </c>
      <c r="I5511" s="4">
        <v>84.16962962962963</v>
      </c>
      <c r="J5511" s="1">
        <v>985.39</v>
      </c>
      <c r="K5511" s="1">
        <v>209.68</v>
      </c>
      <c r="M5511" s="10">
        <f t="array" ref="M5511">_xlfn.XLOOKUP(A5511,subscriptions!B5511:B10004,subscriptions!D5511:D10004)</f>
        <v>80</v>
      </c>
      <c r="N5511" s="10">
        <f t="array" ref="N5511">_xlfn.XLOOKUP(A5511,subscriptions!B5511:B10004,subscriptions!G5511:G10004)</f>
        <v>10</v>
      </c>
      <c r="O5511" s="10">
        <v>72.0</v>
      </c>
      <c r="P5511" s="10" t="str">
        <f t="array" ref="P5511">_xlfn.XLOOKUP(A5511,subscriptions!B5511:B10004,subscriptions!C5511:C10004)</f>
        <v>Roam</v>
      </c>
      <c r="Q5511" s="10" t="s">
        <v>128</v>
      </c>
      <c r="R5511" s="10" t="s">
        <v>148</v>
      </c>
      <c r="S5511" s="10" t="s">
        <v>213</v>
      </c>
    </row>
    <row r="5512">
      <c r="A5512" s="1" t="s">
        <v>7025</v>
      </c>
      <c r="B5512" s="1" t="s">
        <v>1027</v>
      </c>
      <c r="C5512" s="1" t="s">
        <v>1200</v>
      </c>
      <c r="D5512" s="1" t="s">
        <v>153</v>
      </c>
      <c r="E5512" s="1" t="s">
        <v>280</v>
      </c>
      <c r="F5512" s="1" t="s">
        <v>873</v>
      </c>
      <c r="G5512" s="1" t="s">
        <v>21443</v>
      </c>
      <c r="H5512" s="1" t="s">
        <v>21444</v>
      </c>
      <c r="I5512" s="4">
        <v>84.16763888888889</v>
      </c>
      <c r="J5512" s="1">
        <v>264.57</v>
      </c>
      <c r="K5512" s="1">
        <v>64.11</v>
      </c>
      <c r="M5512" s="10">
        <f t="array" ref="M5512">_xlfn.XLOOKUP(A5512,subscriptions!B5512:B10004,subscriptions!D5512:D10004)</f>
        <v>80</v>
      </c>
      <c r="N5512" s="10">
        <f t="array" ref="N5512">_xlfn.XLOOKUP(A5512,subscriptions!B5512:B10004,subscriptions!G5512:G10004)</f>
        <v>20</v>
      </c>
      <c r="O5512" s="10">
        <v>64.0</v>
      </c>
      <c r="P5512" s="10" t="str">
        <f t="array" ref="P5512">_xlfn.XLOOKUP(A5512,subscriptions!B5512:B10004,subscriptions!C5512:C10004)</f>
        <v>Roam</v>
      </c>
      <c r="Q5512" s="10" t="s">
        <v>128</v>
      </c>
      <c r="R5512" s="10" t="s">
        <v>148</v>
      </c>
      <c r="S5512" s="10" t="s">
        <v>1412</v>
      </c>
    </row>
    <row r="5513">
      <c r="A5513" s="1" t="s">
        <v>7026</v>
      </c>
      <c r="B5513" s="1" t="s">
        <v>842</v>
      </c>
      <c r="C5513" s="1" t="s">
        <v>426</v>
      </c>
      <c r="D5513" s="1" t="s">
        <v>27</v>
      </c>
      <c r="E5513" s="1" t="s">
        <v>111</v>
      </c>
      <c r="F5513" s="1" t="s">
        <v>1263</v>
      </c>
      <c r="G5513" s="1" t="s">
        <v>21445</v>
      </c>
      <c r="H5513" s="1" t="s">
        <v>21446</v>
      </c>
      <c r="I5513" s="4">
        <v>84.25789351851851</v>
      </c>
      <c r="J5513" s="1">
        <v>3991.35</v>
      </c>
      <c r="K5513" s="1">
        <v>532.77</v>
      </c>
      <c r="M5513" s="10">
        <f t="array" ref="M5513">_xlfn.XLOOKUP(A5513,subscriptions!B5513:B10004,subscriptions!D5513:D10004)</f>
        <v>120</v>
      </c>
      <c r="N5513" s="10">
        <f t="array" ref="N5513">_xlfn.XLOOKUP(A5513,subscriptions!B5513:B10004,subscriptions!G5513:G10004)</f>
        <v>0</v>
      </c>
      <c r="O5513" s="10">
        <v>120.0</v>
      </c>
      <c r="P5513" s="10" t="str">
        <f t="array" ref="P5513">_xlfn.XLOOKUP(A5513,subscriptions!B5513:B10004,subscriptions!C5513:C10004)</f>
        <v>Residential</v>
      </c>
      <c r="Q5513" s="10" t="s">
        <v>173</v>
      </c>
      <c r="R5513" s="10" t="s">
        <v>212</v>
      </c>
      <c r="S5513" s="10" t="s">
        <v>603</v>
      </c>
    </row>
    <row r="5514">
      <c r="A5514" s="1" t="s">
        <v>7027</v>
      </c>
      <c r="B5514" s="1" t="s">
        <v>132</v>
      </c>
      <c r="C5514" s="1" t="s">
        <v>110</v>
      </c>
      <c r="D5514" s="1" t="s">
        <v>27</v>
      </c>
      <c r="E5514" s="1" t="s">
        <v>179</v>
      </c>
      <c r="F5514" s="1" t="s">
        <v>1760</v>
      </c>
      <c r="G5514" s="1" t="s">
        <v>21447</v>
      </c>
      <c r="H5514" s="1" t="s">
        <v>21448</v>
      </c>
      <c r="I5514" s="4">
        <v>84.42023148148148</v>
      </c>
      <c r="J5514" s="1">
        <v>3084.05</v>
      </c>
      <c r="K5514" s="1">
        <v>586.2</v>
      </c>
      <c r="L5514" s="1">
        <v>100.0</v>
      </c>
      <c r="M5514" s="10">
        <f t="array" ref="M5514">_xlfn.XLOOKUP(A5514,subscriptions!B5514:B10004,subscriptions!D5514:D10004)</f>
        <v>50</v>
      </c>
      <c r="N5514" s="10">
        <f t="array" ref="N5514">_xlfn.XLOOKUP(A5514,subscriptions!B5514:B10004,subscriptions!G5514:G10004)</f>
        <v>5</v>
      </c>
      <c r="O5514" s="10">
        <v>47.5</v>
      </c>
      <c r="P5514" s="10" t="str">
        <f t="array" ref="P5514">_xlfn.XLOOKUP(A5514,subscriptions!B5514:B10004,subscriptions!C5514:C10004)</f>
        <v>Mini</v>
      </c>
      <c r="Q5514" s="10" t="s">
        <v>194</v>
      </c>
      <c r="R5514" s="10" t="s">
        <v>148</v>
      </c>
      <c r="S5514" s="10" t="s">
        <v>940</v>
      </c>
    </row>
    <row r="5515">
      <c r="A5515" s="1" t="s">
        <v>7028</v>
      </c>
      <c r="B5515" s="1" t="s">
        <v>508</v>
      </c>
      <c r="C5515" s="1" t="s">
        <v>426</v>
      </c>
      <c r="D5515" s="1" t="s">
        <v>153</v>
      </c>
      <c r="E5515" s="1" t="s">
        <v>239</v>
      </c>
      <c r="F5515" s="1" t="s">
        <v>240</v>
      </c>
      <c r="G5515" s="1" t="s">
        <v>21449</v>
      </c>
      <c r="H5515" s="1" t="s">
        <v>21450</v>
      </c>
      <c r="I5515" s="4">
        <v>84.25848379629629</v>
      </c>
      <c r="J5515" s="1">
        <v>1894.55</v>
      </c>
      <c r="K5515" s="1">
        <v>425.67</v>
      </c>
      <c r="M5515" s="10">
        <f t="array" ref="M5515">_xlfn.XLOOKUP(A5515,subscriptions!B5515:B10004,subscriptions!D5515:D10004)</f>
        <v>120</v>
      </c>
      <c r="N5515" s="10">
        <f t="array" ref="N5515">_xlfn.XLOOKUP(A5515,subscriptions!B5515:B10004,subscriptions!G5515:G10004)</f>
        <v>10</v>
      </c>
      <c r="O5515" s="10">
        <v>108.0</v>
      </c>
      <c r="P5515" s="10" t="str">
        <f t="array" ref="P5515">_xlfn.XLOOKUP(A5515,subscriptions!B5515:B10004,subscriptions!C5515:C10004)</f>
        <v>Residential</v>
      </c>
      <c r="Q5515" s="10" t="s">
        <v>128</v>
      </c>
      <c r="R5515" s="10" t="s">
        <v>212</v>
      </c>
      <c r="S5515" s="10" t="s">
        <v>4148</v>
      </c>
    </row>
    <row r="5516">
      <c r="A5516" s="1" t="s">
        <v>7029</v>
      </c>
      <c r="B5516" s="1" t="s">
        <v>389</v>
      </c>
      <c r="C5516" s="1" t="s">
        <v>261</v>
      </c>
      <c r="D5516" s="1" t="s">
        <v>27</v>
      </c>
      <c r="E5516" s="1" t="s">
        <v>332</v>
      </c>
      <c r="F5516" s="1" t="s">
        <v>510</v>
      </c>
      <c r="G5516" s="1" t="s">
        <v>21451</v>
      </c>
      <c r="H5516" s="1" t="s">
        <v>21452</v>
      </c>
      <c r="I5516" s="4">
        <v>84.33542824074074</v>
      </c>
      <c r="J5516" s="1">
        <v>218.43</v>
      </c>
      <c r="K5516" s="1">
        <v>41.62</v>
      </c>
      <c r="M5516" s="10">
        <f t="array" ref="M5516">_xlfn.XLOOKUP(A5516,subscriptions!B5516:B10004,subscriptions!D5516:D10004)</f>
        <v>250</v>
      </c>
      <c r="N5516" s="10">
        <f t="array" ref="N5516">_xlfn.XLOOKUP(A5516,subscriptions!B5516:B10004,subscriptions!G5516:G10004)</f>
        <v>20</v>
      </c>
      <c r="O5516" s="10">
        <v>200.0</v>
      </c>
      <c r="P5516" s="10" t="str">
        <f t="array" ref="P5516">_xlfn.XLOOKUP(A5516,subscriptions!B5516:B10004,subscriptions!C5516:C10004)</f>
        <v>Business</v>
      </c>
      <c r="Q5516" s="10" t="s">
        <v>128</v>
      </c>
      <c r="R5516" s="10" t="s">
        <v>129</v>
      </c>
      <c r="S5516" s="10" t="s">
        <v>571</v>
      </c>
    </row>
    <row r="5517">
      <c r="A5517" s="1" t="s">
        <v>7030</v>
      </c>
      <c r="B5517" s="1" t="s">
        <v>870</v>
      </c>
      <c r="C5517" s="1" t="s">
        <v>110</v>
      </c>
      <c r="D5517" s="1" t="s">
        <v>153</v>
      </c>
      <c r="E5517" s="1" t="s">
        <v>219</v>
      </c>
      <c r="F5517" s="1" t="s">
        <v>220</v>
      </c>
      <c r="G5517" s="1" t="s">
        <v>21453</v>
      </c>
      <c r="H5517" s="1" t="s">
        <v>21454</v>
      </c>
      <c r="I5517" s="4">
        <v>84.2558912037037</v>
      </c>
      <c r="J5517" s="1">
        <v>2293.34</v>
      </c>
      <c r="K5517" s="1">
        <v>265.88</v>
      </c>
      <c r="M5517" s="10">
        <f t="array" ref="M5517">_xlfn.XLOOKUP(A5517,subscriptions!B5517:B10004,subscriptions!D5517:D10004)</f>
        <v>50</v>
      </c>
      <c r="N5517" s="10">
        <f t="array" ref="N5517">_xlfn.XLOOKUP(A5517,subscriptions!B5517:B10004,subscriptions!G5517:G10004)</f>
        <v>0</v>
      </c>
      <c r="O5517" s="10">
        <v>50.0</v>
      </c>
      <c r="P5517" s="10" t="str">
        <f t="array" ref="P5517">_xlfn.XLOOKUP(A5517,subscriptions!B5517:B10004,subscriptions!C5517:C10004)</f>
        <v>Mini</v>
      </c>
      <c r="Q5517" s="10" t="s">
        <v>173</v>
      </c>
      <c r="R5517" s="10" t="s">
        <v>148</v>
      </c>
      <c r="S5517" s="10" t="s">
        <v>1156</v>
      </c>
    </row>
    <row r="5518">
      <c r="A5518" s="1" t="s">
        <v>7031</v>
      </c>
      <c r="B5518" s="1" t="s">
        <v>713</v>
      </c>
      <c r="C5518" s="1" t="s">
        <v>1388</v>
      </c>
      <c r="D5518" s="1" t="s">
        <v>27</v>
      </c>
      <c r="E5518" s="1" t="s">
        <v>111</v>
      </c>
      <c r="F5518" s="1" t="s">
        <v>1362</v>
      </c>
      <c r="G5518" s="1" t="s">
        <v>21455</v>
      </c>
      <c r="H5518" s="1" t="s">
        <v>21456</v>
      </c>
      <c r="I5518" s="4">
        <v>84.34105324074073</v>
      </c>
      <c r="J5518" s="1">
        <v>2525.06</v>
      </c>
      <c r="K5518" s="1">
        <v>495.35</v>
      </c>
      <c r="M5518" s="10">
        <f t="array" ref="M5518">_xlfn.XLOOKUP(A5518,subscriptions!B5518:B10004,subscriptions!D5518:D10004)</f>
        <v>80</v>
      </c>
      <c r="N5518" s="10">
        <f t="array" ref="N5518">_xlfn.XLOOKUP(A5518,subscriptions!B5518:B10004,subscriptions!G5518:G10004)</f>
        <v>5</v>
      </c>
      <c r="O5518" s="10">
        <v>76.0</v>
      </c>
      <c r="P5518" s="10" t="str">
        <f t="array" ref="P5518">_xlfn.XLOOKUP(A5518,subscriptions!B5518:B10004,subscriptions!C5518:C10004)</f>
        <v>Roam</v>
      </c>
      <c r="Q5518" s="10" t="s">
        <v>194</v>
      </c>
      <c r="R5518" s="10" t="s">
        <v>148</v>
      </c>
      <c r="S5518" s="10" t="s">
        <v>259</v>
      </c>
    </row>
    <row r="5519">
      <c r="A5519" s="1" t="s">
        <v>7032</v>
      </c>
      <c r="B5519" s="1" t="s">
        <v>6037</v>
      </c>
      <c r="C5519" s="1" t="s">
        <v>391</v>
      </c>
      <c r="D5519" s="1" t="s">
        <v>27</v>
      </c>
      <c r="E5519" s="1" t="s">
        <v>28</v>
      </c>
      <c r="F5519" s="1" t="s">
        <v>29</v>
      </c>
      <c r="G5519" s="1" t="s">
        <v>21457</v>
      </c>
      <c r="H5519" s="1" t="s">
        <v>21458</v>
      </c>
      <c r="I5519" s="4">
        <v>84.38270833333333</v>
      </c>
      <c r="J5519" s="1">
        <v>2240.01</v>
      </c>
      <c r="K5519" s="1">
        <v>215.18</v>
      </c>
      <c r="M5519" s="10">
        <f t="array" ref="M5519">_xlfn.XLOOKUP(A5519,subscriptions!B5519:B10004,subscriptions!D5519:D10004)</f>
        <v>80</v>
      </c>
      <c r="N5519" s="10">
        <f t="array" ref="N5519">_xlfn.XLOOKUP(A5519,subscriptions!B5519:B10004,subscriptions!G5519:G10004)</f>
        <v>10</v>
      </c>
      <c r="O5519" s="10">
        <v>72.0</v>
      </c>
      <c r="P5519" s="10" t="str">
        <f t="array" ref="P5519">_xlfn.XLOOKUP(A5519,subscriptions!B5519:B10004,subscriptions!C5519:C10004)</f>
        <v>Roam</v>
      </c>
      <c r="Q5519" s="10" t="s">
        <v>128</v>
      </c>
      <c r="R5519" s="10" t="s">
        <v>148</v>
      </c>
      <c r="S5519" s="10" t="s">
        <v>671</v>
      </c>
    </row>
    <row r="5520">
      <c r="A5520" s="1" t="s">
        <v>7034</v>
      </c>
      <c r="B5520" s="1" t="s">
        <v>455</v>
      </c>
      <c r="C5520" s="1" t="s">
        <v>1492</v>
      </c>
      <c r="D5520" s="1" t="s">
        <v>27</v>
      </c>
      <c r="E5520" s="1" t="s">
        <v>28</v>
      </c>
      <c r="F5520" s="1" t="s">
        <v>313</v>
      </c>
      <c r="G5520" s="1" t="s">
        <v>21459</v>
      </c>
      <c r="H5520" s="1" t="s">
        <v>21460</v>
      </c>
      <c r="I5520" s="4">
        <v>84.42049768518518</v>
      </c>
      <c r="J5520" s="1">
        <v>231.5</v>
      </c>
      <c r="K5520" s="1">
        <v>48.45</v>
      </c>
      <c r="M5520" s="10">
        <f t="array" ref="M5520">_xlfn.XLOOKUP(A5520,subscriptions!B5520:B10004,subscriptions!D5520:D10004)</f>
        <v>250</v>
      </c>
      <c r="N5520" s="10">
        <f t="array" ref="N5520">_xlfn.XLOOKUP(A5520,subscriptions!B5520:B10004,subscriptions!G5520:G10004)</f>
        <v>20</v>
      </c>
      <c r="O5520" s="10">
        <v>200.0</v>
      </c>
      <c r="P5520" s="10" t="str">
        <f t="array" ref="P5520">_xlfn.XLOOKUP(A5520,subscriptions!B5520:B10004,subscriptions!C5520:C10004)</f>
        <v>Business</v>
      </c>
      <c r="Q5520" s="10" t="s">
        <v>128</v>
      </c>
      <c r="R5520" s="10" t="s">
        <v>129</v>
      </c>
      <c r="S5520" s="10" t="s">
        <v>940</v>
      </c>
    </row>
    <row r="5521">
      <c r="A5521" s="1" t="s">
        <v>7036</v>
      </c>
      <c r="B5521" s="1" t="s">
        <v>2018</v>
      </c>
      <c r="C5521" s="1" t="s">
        <v>2007</v>
      </c>
      <c r="D5521" s="1" t="s">
        <v>27</v>
      </c>
      <c r="E5521" s="1" t="s">
        <v>262</v>
      </c>
      <c r="F5521" s="1" t="s">
        <v>674</v>
      </c>
      <c r="G5521" s="1" t="s">
        <v>21461</v>
      </c>
      <c r="H5521" s="1" t="s">
        <v>21462</v>
      </c>
      <c r="I5521" s="4">
        <v>84.41820601851852</v>
      </c>
      <c r="J5521" s="1">
        <v>1598.85</v>
      </c>
      <c r="K5521" s="1">
        <v>210.46</v>
      </c>
      <c r="M5521" s="10">
        <f t="array" ref="M5521">_xlfn.XLOOKUP(A5521,subscriptions!B5521:B10004,subscriptions!D5521:D10004)</f>
        <v>80</v>
      </c>
      <c r="N5521" s="10">
        <f t="array" ref="N5521">_xlfn.XLOOKUP(A5521,subscriptions!B5521:B10004,subscriptions!G5521:G10004)</f>
        <v>0</v>
      </c>
      <c r="O5521" s="10">
        <v>80.0</v>
      </c>
      <c r="P5521" s="10" t="str">
        <f t="array" ref="P5521">_xlfn.XLOOKUP(A5521,subscriptions!B5521:B10004,subscriptions!C5521:C10004)</f>
        <v>Roam</v>
      </c>
      <c r="Q5521" s="10" t="s">
        <v>173</v>
      </c>
      <c r="R5521" s="10" t="s">
        <v>148</v>
      </c>
      <c r="S5521" s="10" t="s">
        <v>3020</v>
      </c>
    </row>
    <row r="5522">
      <c r="A5522" s="1" t="s">
        <v>7037</v>
      </c>
      <c r="B5522" s="1" t="s">
        <v>4627</v>
      </c>
      <c r="C5522" s="1" t="s">
        <v>509</v>
      </c>
      <c r="D5522" s="1" t="s">
        <v>27</v>
      </c>
      <c r="E5522" s="1" t="s">
        <v>28</v>
      </c>
      <c r="F5522" s="1" t="s">
        <v>2097</v>
      </c>
      <c r="G5522" s="1" t="s">
        <v>21463</v>
      </c>
      <c r="H5522" s="1" t="s">
        <v>21464</v>
      </c>
      <c r="I5522" s="4">
        <v>84.25167824074074</v>
      </c>
      <c r="J5522" s="1">
        <v>2746.59</v>
      </c>
      <c r="K5522" s="1">
        <v>261.22</v>
      </c>
      <c r="M5522" s="10">
        <f t="array" ref="M5522">_xlfn.XLOOKUP(A5522,subscriptions!B5522:B10004,subscriptions!D5522:D10004)</f>
        <v>80</v>
      </c>
      <c r="N5522" s="10">
        <f t="array" ref="N5522">_xlfn.XLOOKUP(A5522,subscriptions!B5522:B10004,subscriptions!G5522:G10004)</f>
        <v>5</v>
      </c>
      <c r="O5522" s="10">
        <v>76.0</v>
      </c>
      <c r="P5522" s="10" t="str">
        <f t="array" ref="P5522">_xlfn.XLOOKUP(A5522,subscriptions!B5522:B10004,subscriptions!C5522:C10004)</f>
        <v>Roam</v>
      </c>
      <c r="Q5522" s="10" t="s">
        <v>194</v>
      </c>
      <c r="R5522" s="10" t="s">
        <v>148</v>
      </c>
      <c r="S5522" s="10" t="s">
        <v>4065</v>
      </c>
    </row>
    <row r="5523">
      <c r="A5523" s="1" t="s">
        <v>7038</v>
      </c>
      <c r="B5523" s="1" t="s">
        <v>1844</v>
      </c>
      <c r="C5523" s="1" t="s">
        <v>1833</v>
      </c>
      <c r="D5523" s="1" t="s">
        <v>153</v>
      </c>
      <c r="E5523" s="1" t="s">
        <v>631</v>
      </c>
      <c r="F5523" s="1" t="s">
        <v>1318</v>
      </c>
      <c r="G5523" s="1" t="s">
        <v>21465</v>
      </c>
      <c r="H5523" s="1" t="s">
        <v>21466</v>
      </c>
      <c r="I5523" s="4">
        <v>84.17439814814814</v>
      </c>
      <c r="J5523" s="1">
        <v>1341.83</v>
      </c>
      <c r="K5523" s="1">
        <v>290.07</v>
      </c>
      <c r="M5523" s="10">
        <f t="array" ref="M5523">_xlfn.XLOOKUP(A5523,subscriptions!B5523:B10004,subscriptions!D5523:D10004)</f>
        <v>50</v>
      </c>
      <c r="N5523" s="10">
        <f t="array" ref="N5523">_xlfn.XLOOKUP(A5523,subscriptions!B5523:B10004,subscriptions!G5523:G10004)</f>
        <v>10</v>
      </c>
      <c r="O5523" s="10">
        <v>45.0</v>
      </c>
      <c r="P5523" s="10" t="str">
        <f t="array" ref="P5523">_xlfn.XLOOKUP(A5523,subscriptions!B5523:B10004,subscriptions!C5523:C10004)</f>
        <v>Mini</v>
      </c>
      <c r="Q5523" s="10" t="s">
        <v>128</v>
      </c>
      <c r="R5523" s="10" t="s">
        <v>148</v>
      </c>
      <c r="S5523" s="10" t="s">
        <v>507</v>
      </c>
    </row>
    <row r="5524">
      <c r="A5524" s="1" t="s">
        <v>7039</v>
      </c>
      <c r="B5524" s="1" t="s">
        <v>6037</v>
      </c>
      <c r="C5524" s="1" t="s">
        <v>133</v>
      </c>
      <c r="D5524" s="1" t="s">
        <v>27</v>
      </c>
      <c r="E5524" s="1" t="s">
        <v>262</v>
      </c>
      <c r="F5524" s="1" t="s">
        <v>4113</v>
      </c>
      <c r="G5524" s="1" t="s">
        <v>21467</v>
      </c>
      <c r="H5524" s="1" t="s">
        <v>21468</v>
      </c>
      <c r="I5524" s="4">
        <v>84.25626157407407</v>
      </c>
      <c r="J5524" s="1">
        <v>1609.41</v>
      </c>
      <c r="K5524" s="1">
        <v>311.27</v>
      </c>
      <c r="M5524" s="10">
        <f t="array" ref="M5524">_xlfn.XLOOKUP(A5524,subscriptions!B5524:B10004,subscriptions!D5524:D10004)</f>
        <v>120</v>
      </c>
      <c r="N5524" s="10">
        <f t="array" ref="N5524">_xlfn.XLOOKUP(A5524,subscriptions!B5524:B10004,subscriptions!G5524:G10004)</f>
        <v>20</v>
      </c>
      <c r="O5524" s="10">
        <v>96.0</v>
      </c>
      <c r="P5524" s="10" t="str">
        <f t="array" ref="P5524">_xlfn.XLOOKUP(A5524,subscriptions!B5524:B10004,subscriptions!C5524:C10004)</f>
        <v>Residential</v>
      </c>
      <c r="Q5524" s="10" t="s">
        <v>128</v>
      </c>
      <c r="R5524" s="10" t="s">
        <v>148</v>
      </c>
      <c r="S5524" s="10" t="s">
        <v>130</v>
      </c>
    </row>
    <row r="5525">
      <c r="A5525" s="1" t="s">
        <v>7040</v>
      </c>
      <c r="B5525" s="1" t="s">
        <v>1141</v>
      </c>
      <c r="C5525" s="1" t="s">
        <v>764</v>
      </c>
      <c r="D5525" s="1" t="s">
        <v>27</v>
      </c>
      <c r="E5525" s="1" t="s">
        <v>262</v>
      </c>
      <c r="F5525" s="1" t="s">
        <v>2853</v>
      </c>
      <c r="G5525" s="1" t="s">
        <v>21469</v>
      </c>
      <c r="H5525" s="1" t="s">
        <v>21470</v>
      </c>
      <c r="I5525" s="4">
        <v>84.33961805555556</v>
      </c>
      <c r="J5525" s="1">
        <v>969.74</v>
      </c>
      <c r="K5525" s="1">
        <v>88.41</v>
      </c>
      <c r="M5525" s="10">
        <f t="array" ref="M5525">_xlfn.XLOOKUP(A5525,subscriptions!B5525:B10004,subscriptions!D5525:D10004)</f>
        <v>120</v>
      </c>
      <c r="N5525" s="10">
        <f t="array" ref="N5525">_xlfn.XLOOKUP(A5525,subscriptions!B5525:B10004,subscriptions!G5525:G10004)</f>
        <v>0</v>
      </c>
      <c r="O5525" s="10">
        <v>120.0</v>
      </c>
      <c r="P5525" s="10" t="str">
        <f t="array" ref="P5525">_xlfn.XLOOKUP(A5525,subscriptions!B5525:B10004,subscriptions!C5525:C10004)</f>
        <v>Residential</v>
      </c>
      <c r="Q5525" s="10" t="s">
        <v>173</v>
      </c>
      <c r="R5525" s="10" t="s">
        <v>212</v>
      </c>
      <c r="S5525" s="10" t="s">
        <v>234</v>
      </c>
    </row>
    <row r="5526">
      <c r="A5526" s="1" t="s">
        <v>7041</v>
      </c>
      <c r="B5526" s="1" t="s">
        <v>899</v>
      </c>
      <c r="C5526" s="1" t="s">
        <v>556</v>
      </c>
      <c r="D5526" s="1" t="s">
        <v>27</v>
      </c>
      <c r="E5526" s="1" t="s">
        <v>179</v>
      </c>
      <c r="F5526" s="1" t="s">
        <v>2311</v>
      </c>
      <c r="G5526" s="1" t="s">
        <v>21471</v>
      </c>
      <c r="H5526" s="1" t="s">
        <v>21472</v>
      </c>
      <c r="I5526" s="4">
        <v>84.2134375</v>
      </c>
      <c r="J5526" s="1">
        <v>1178.41</v>
      </c>
      <c r="K5526" s="1">
        <v>138.2</v>
      </c>
      <c r="L5526" s="1">
        <v>100.0</v>
      </c>
      <c r="M5526" s="10">
        <f t="array" ref="M5526">_xlfn.XLOOKUP(A5526,subscriptions!B5526:B10004,subscriptions!D5526:D10004)</f>
        <v>120</v>
      </c>
      <c r="N5526" s="10">
        <f t="array" ref="N5526">_xlfn.XLOOKUP(A5526,subscriptions!B5526:B10004,subscriptions!G5526:G10004)</f>
        <v>5</v>
      </c>
      <c r="O5526" s="10">
        <v>114.0</v>
      </c>
      <c r="P5526" s="10" t="str">
        <f t="array" ref="P5526">_xlfn.XLOOKUP(A5526,subscriptions!B5526:B10004,subscriptions!C5526:C10004)</f>
        <v>Residential</v>
      </c>
      <c r="Q5526" s="10" t="s">
        <v>194</v>
      </c>
      <c r="R5526" s="10" t="s">
        <v>212</v>
      </c>
      <c r="S5526" s="10" t="s">
        <v>1915</v>
      </c>
    </row>
    <row r="5527">
      <c r="A5527" s="1" t="s">
        <v>7043</v>
      </c>
      <c r="B5527" s="1" t="s">
        <v>216</v>
      </c>
      <c r="C5527" s="1" t="s">
        <v>658</v>
      </c>
      <c r="D5527" s="1" t="s">
        <v>153</v>
      </c>
      <c r="E5527" s="1" t="s">
        <v>219</v>
      </c>
      <c r="F5527" s="1" t="s">
        <v>1010</v>
      </c>
      <c r="G5527" s="1" t="s">
        <v>21473</v>
      </c>
      <c r="H5527" s="1" t="s">
        <v>21474</v>
      </c>
      <c r="I5527" s="4">
        <v>84.42032407407407</v>
      </c>
      <c r="J5527" s="1">
        <v>102.47</v>
      </c>
      <c r="K5527" s="1">
        <v>37.98</v>
      </c>
      <c r="M5527" s="10">
        <f t="array" ref="M5527">_xlfn.XLOOKUP(A5527,subscriptions!B5527:B10004,subscriptions!D5527:D10004)</f>
        <v>120</v>
      </c>
      <c r="N5527" s="10">
        <f t="array" ref="N5527">_xlfn.XLOOKUP(A5527,subscriptions!B5527:B10004,subscriptions!G5527:G10004)</f>
        <v>10</v>
      </c>
      <c r="O5527" s="10">
        <v>108.0</v>
      </c>
      <c r="P5527" s="10" t="str">
        <f t="array" ref="P5527">_xlfn.XLOOKUP(A5527,subscriptions!B5527:B10004,subscriptions!C5527:C10004)</f>
        <v>Residential</v>
      </c>
      <c r="Q5527" s="10" t="s">
        <v>128</v>
      </c>
      <c r="R5527" s="10" t="s">
        <v>212</v>
      </c>
      <c r="S5527" s="10" t="s">
        <v>940</v>
      </c>
    </row>
    <row r="5528">
      <c r="A5528" s="1" t="s">
        <v>7045</v>
      </c>
      <c r="B5528" s="1" t="s">
        <v>1939</v>
      </c>
      <c r="C5528" s="1" t="s">
        <v>2007</v>
      </c>
      <c r="D5528" s="1" t="s">
        <v>153</v>
      </c>
      <c r="E5528" s="1" t="s">
        <v>714</v>
      </c>
      <c r="F5528" s="1" t="s">
        <v>3419</v>
      </c>
      <c r="G5528" s="1" t="s">
        <v>21475</v>
      </c>
      <c r="H5528" s="1" t="s">
        <v>21476</v>
      </c>
      <c r="I5528" s="4">
        <v>84.25100694444444</v>
      </c>
      <c r="J5528" s="1">
        <v>1578.16</v>
      </c>
      <c r="K5528" s="1">
        <v>322.22</v>
      </c>
      <c r="M5528" s="10">
        <f t="array" ref="M5528">_xlfn.XLOOKUP(A5528,subscriptions!B5528:B10004,subscriptions!D5528:D10004)</f>
        <v>250</v>
      </c>
      <c r="N5528" s="10">
        <f t="array" ref="N5528">_xlfn.XLOOKUP(A5528,subscriptions!B5528:B10004,subscriptions!G5528:G10004)</f>
        <v>20</v>
      </c>
      <c r="O5528" s="10">
        <v>200.0</v>
      </c>
      <c r="P5528" s="10" t="str">
        <f t="array" ref="P5528">_xlfn.XLOOKUP(A5528,subscriptions!B5528:B10004,subscriptions!C5528:C10004)</f>
        <v>Business</v>
      </c>
      <c r="Q5528" s="10" t="s">
        <v>128</v>
      </c>
      <c r="R5528" s="10" t="s">
        <v>129</v>
      </c>
      <c r="S5528" s="10" t="s">
        <v>1691</v>
      </c>
    </row>
    <row r="5529">
      <c r="A5529" s="1" t="s">
        <v>7046</v>
      </c>
      <c r="B5529" s="1" t="s">
        <v>589</v>
      </c>
      <c r="C5529" s="1" t="s">
        <v>3912</v>
      </c>
      <c r="D5529" s="1" t="s">
        <v>153</v>
      </c>
      <c r="E5529" s="1" t="s">
        <v>179</v>
      </c>
      <c r="F5529" s="1" t="s">
        <v>181</v>
      </c>
      <c r="G5529" s="1" t="s">
        <v>21477</v>
      </c>
      <c r="H5529" s="1" t="s">
        <v>21478</v>
      </c>
      <c r="I5529" s="4">
        <v>84.38074074074073</v>
      </c>
      <c r="J5529" s="1">
        <v>177.43</v>
      </c>
      <c r="K5529" s="1">
        <v>29.39</v>
      </c>
      <c r="L5529" s="1">
        <v>100.0</v>
      </c>
      <c r="M5529" s="10">
        <f t="array" ref="M5529">_xlfn.XLOOKUP(A5529,subscriptions!B5529:B10004,subscriptions!D5529:D10004)</f>
        <v>120</v>
      </c>
      <c r="N5529" s="10">
        <f t="array" ref="N5529">_xlfn.XLOOKUP(A5529,subscriptions!B5529:B10004,subscriptions!G5529:G10004)</f>
        <v>0</v>
      </c>
      <c r="O5529" s="10">
        <v>120.0</v>
      </c>
      <c r="P5529" s="10" t="str">
        <f t="array" ref="P5529">_xlfn.XLOOKUP(A5529,subscriptions!B5529:B10004,subscriptions!C5529:C10004)</f>
        <v>Residential</v>
      </c>
      <c r="Q5529" s="10" t="s">
        <v>173</v>
      </c>
      <c r="R5529" s="10" t="s">
        <v>212</v>
      </c>
      <c r="S5529" s="10" t="s">
        <v>762</v>
      </c>
    </row>
    <row r="5530">
      <c r="A5530" s="1" t="s">
        <v>7047</v>
      </c>
      <c r="B5530" s="1" t="s">
        <v>150</v>
      </c>
      <c r="C5530" s="1" t="s">
        <v>492</v>
      </c>
      <c r="D5530" s="1" t="s">
        <v>153</v>
      </c>
      <c r="E5530" s="1" t="s">
        <v>332</v>
      </c>
      <c r="F5530" s="1" t="s">
        <v>333</v>
      </c>
      <c r="G5530" s="1" t="s">
        <v>21479</v>
      </c>
      <c r="H5530" s="1" t="s">
        <v>21480</v>
      </c>
      <c r="I5530" s="4">
        <v>84.34101851851852</v>
      </c>
      <c r="J5530" s="1">
        <v>906.43</v>
      </c>
      <c r="K5530" s="1">
        <v>205.12</v>
      </c>
      <c r="M5530" s="10">
        <f t="array" ref="M5530">_xlfn.XLOOKUP(A5530,subscriptions!B5530:B10004,subscriptions!D5530:D10004)</f>
        <v>80</v>
      </c>
      <c r="N5530" s="10">
        <f t="array" ref="N5530">_xlfn.XLOOKUP(A5530,subscriptions!B5530:B10004,subscriptions!G5530:G10004)</f>
        <v>5</v>
      </c>
      <c r="O5530" s="10">
        <v>76.0</v>
      </c>
      <c r="P5530" s="10" t="str">
        <f t="array" ref="P5530">_xlfn.XLOOKUP(A5530,subscriptions!B5530:B10004,subscriptions!C5530:C10004)</f>
        <v>Roam</v>
      </c>
      <c r="Q5530" s="10" t="s">
        <v>194</v>
      </c>
      <c r="R5530" s="10" t="s">
        <v>148</v>
      </c>
      <c r="S5530" s="10" t="s">
        <v>259</v>
      </c>
    </row>
    <row r="5531">
      <c r="A5531" s="1" t="s">
        <v>7048</v>
      </c>
      <c r="B5531" s="1" t="s">
        <v>426</v>
      </c>
      <c r="C5531" s="1" t="s">
        <v>492</v>
      </c>
      <c r="D5531" s="1" t="s">
        <v>153</v>
      </c>
      <c r="E5531" s="1" t="s">
        <v>28</v>
      </c>
      <c r="F5531" s="1" t="s">
        <v>313</v>
      </c>
      <c r="G5531" s="1" t="s">
        <v>21481</v>
      </c>
      <c r="H5531" s="1" t="s">
        <v>21482</v>
      </c>
      <c r="I5531" s="4">
        <v>84.17048611111112</v>
      </c>
      <c r="J5531" s="1">
        <v>569.36</v>
      </c>
      <c r="K5531" s="1">
        <v>75.52</v>
      </c>
      <c r="M5531" s="10">
        <f t="array" ref="M5531">_xlfn.XLOOKUP(A5531,subscriptions!B5531:B10004,subscriptions!D5531:D10004)</f>
        <v>250</v>
      </c>
      <c r="N5531" s="10">
        <f t="array" ref="N5531">_xlfn.XLOOKUP(A5531,subscriptions!B5531:B10004,subscriptions!G5531:G10004)</f>
        <v>10</v>
      </c>
      <c r="O5531" s="10">
        <v>225.0</v>
      </c>
      <c r="P5531" s="10" t="str">
        <f t="array" ref="P5531">_xlfn.XLOOKUP(A5531,subscriptions!B5531:B10004,subscriptions!C5531:C10004)</f>
        <v>Business</v>
      </c>
      <c r="Q5531" s="10" t="s">
        <v>128</v>
      </c>
      <c r="R5531" s="10" t="s">
        <v>129</v>
      </c>
      <c r="S5531" s="10" t="s">
        <v>2494</v>
      </c>
    </row>
    <row r="5532">
      <c r="A5532" s="1" t="s">
        <v>7049</v>
      </c>
      <c r="B5532" s="1" t="s">
        <v>814</v>
      </c>
      <c r="C5532" s="1" t="s">
        <v>426</v>
      </c>
      <c r="D5532" s="1" t="s">
        <v>153</v>
      </c>
      <c r="E5532" s="1" t="s">
        <v>332</v>
      </c>
      <c r="F5532" s="1" t="s">
        <v>333</v>
      </c>
      <c r="G5532" s="1" t="s">
        <v>21483</v>
      </c>
      <c r="H5532" s="1" t="s">
        <v>21484</v>
      </c>
      <c r="I5532" s="4">
        <v>84.29756944444445</v>
      </c>
      <c r="J5532" s="1">
        <v>1232.6</v>
      </c>
      <c r="K5532" s="1">
        <v>173.89</v>
      </c>
      <c r="M5532" s="10">
        <f t="array" ref="M5532">_xlfn.XLOOKUP(A5532,subscriptions!B5532:B10004,subscriptions!D5532:D10004)</f>
        <v>80</v>
      </c>
      <c r="N5532" s="10">
        <f t="array" ref="N5532">_xlfn.XLOOKUP(A5532,subscriptions!B5532:B10004,subscriptions!G5532:G10004)</f>
        <v>20</v>
      </c>
      <c r="O5532" s="10">
        <v>64.0</v>
      </c>
      <c r="P5532" s="10" t="str">
        <f t="array" ref="P5532">_xlfn.XLOOKUP(A5532,subscriptions!B5532:B10004,subscriptions!C5532:C10004)</f>
        <v>Roam</v>
      </c>
      <c r="Q5532" s="10" t="s">
        <v>128</v>
      </c>
      <c r="R5532" s="10" t="s">
        <v>148</v>
      </c>
      <c r="S5532" s="10" t="s">
        <v>407</v>
      </c>
    </row>
    <row r="5533">
      <c r="A5533" s="1" t="s">
        <v>7050</v>
      </c>
      <c r="B5533" s="1" t="s">
        <v>919</v>
      </c>
      <c r="C5533" s="1" t="s">
        <v>556</v>
      </c>
      <c r="D5533" s="1" t="s">
        <v>27</v>
      </c>
      <c r="E5533" s="1" t="s">
        <v>179</v>
      </c>
      <c r="F5533" s="1" t="s">
        <v>844</v>
      </c>
      <c r="G5533" s="1" t="s">
        <v>21485</v>
      </c>
      <c r="H5533" s="1" t="s">
        <v>21486</v>
      </c>
      <c r="I5533" s="4">
        <v>84.17015046296297</v>
      </c>
      <c r="J5533" s="1">
        <v>264.79</v>
      </c>
      <c r="K5533" s="1">
        <v>75.26</v>
      </c>
      <c r="L5533" s="1">
        <v>100.0</v>
      </c>
      <c r="M5533" s="10">
        <f t="array" ref="M5533">_xlfn.XLOOKUP(A5533,subscriptions!B5533:B10004,subscriptions!D5533:D10004)</f>
        <v>120</v>
      </c>
      <c r="N5533" s="10">
        <f t="array" ref="N5533">_xlfn.XLOOKUP(A5533,subscriptions!B5533:B10004,subscriptions!G5533:G10004)</f>
        <v>0</v>
      </c>
      <c r="O5533" s="10">
        <v>120.0</v>
      </c>
      <c r="P5533" s="10" t="str">
        <f t="array" ref="P5533">_xlfn.XLOOKUP(A5533,subscriptions!B5533:B10004,subscriptions!C5533:C10004)</f>
        <v>Residential</v>
      </c>
      <c r="Q5533" s="10" t="s">
        <v>173</v>
      </c>
      <c r="R5533" s="10" t="s">
        <v>212</v>
      </c>
      <c r="S5533" s="10" t="s">
        <v>2494</v>
      </c>
    </row>
    <row r="5534">
      <c r="A5534" s="1" t="s">
        <v>7053</v>
      </c>
      <c r="B5534" s="1" t="s">
        <v>197</v>
      </c>
      <c r="C5534" s="1" t="s">
        <v>492</v>
      </c>
      <c r="D5534" s="1" t="s">
        <v>153</v>
      </c>
      <c r="E5534" s="1" t="s">
        <v>332</v>
      </c>
      <c r="F5534" s="1" t="s">
        <v>2415</v>
      </c>
      <c r="G5534" s="1" t="s">
        <v>21487</v>
      </c>
      <c r="H5534" s="1" t="s">
        <v>21488</v>
      </c>
      <c r="I5534" s="4">
        <v>84.17377314814814</v>
      </c>
      <c r="J5534" s="1">
        <v>1814.75</v>
      </c>
      <c r="K5534" s="1">
        <v>212.41</v>
      </c>
      <c r="M5534" s="10">
        <f t="array" ref="M5534">_xlfn.XLOOKUP(A5534,subscriptions!B5534:B10004,subscriptions!D5534:D10004)</f>
        <v>120</v>
      </c>
      <c r="N5534" s="10">
        <f t="array" ref="N5534">_xlfn.XLOOKUP(A5534,subscriptions!B5534:B10004,subscriptions!G5534:G10004)</f>
        <v>5</v>
      </c>
      <c r="O5534" s="10">
        <v>114.0</v>
      </c>
      <c r="P5534" s="10" t="str">
        <f t="array" ref="P5534">_xlfn.XLOOKUP(A5534,subscriptions!B5534:B10004,subscriptions!C5534:C10004)</f>
        <v>Residential</v>
      </c>
      <c r="Q5534" s="10" t="s">
        <v>194</v>
      </c>
      <c r="R5534" s="10" t="s">
        <v>212</v>
      </c>
      <c r="S5534" s="10" t="s">
        <v>3087</v>
      </c>
    </row>
    <row r="5535">
      <c r="A5535" s="1" t="s">
        <v>7054</v>
      </c>
      <c r="B5535" s="1" t="s">
        <v>150</v>
      </c>
      <c r="C5535" s="1" t="s">
        <v>800</v>
      </c>
      <c r="D5535" s="1" t="s">
        <v>153</v>
      </c>
      <c r="E5535" s="1" t="s">
        <v>239</v>
      </c>
      <c r="F5535" s="1" t="s">
        <v>2267</v>
      </c>
      <c r="G5535" s="1" t="s">
        <v>21489</v>
      </c>
      <c r="H5535" s="1" t="s">
        <v>21490</v>
      </c>
      <c r="I5535" s="4">
        <v>84.17366898148148</v>
      </c>
      <c r="J5535" s="1">
        <v>2427.2</v>
      </c>
      <c r="K5535" s="1">
        <v>265.81</v>
      </c>
      <c r="M5535" s="10">
        <f t="array" ref="M5535">_xlfn.XLOOKUP(A5535,subscriptions!B5535:B10004,subscriptions!D5535:D10004)</f>
        <v>250</v>
      </c>
      <c r="N5535" s="10">
        <f t="array" ref="N5535">_xlfn.XLOOKUP(A5535,subscriptions!B5535:B10004,subscriptions!G5535:G10004)</f>
        <v>10</v>
      </c>
      <c r="O5535" s="10">
        <v>225.0</v>
      </c>
      <c r="P5535" s="10" t="str">
        <f t="array" ref="P5535">_xlfn.XLOOKUP(A5535,subscriptions!B5535:B10004,subscriptions!C5535:C10004)</f>
        <v>Business</v>
      </c>
      <c r="Q5535" s="10" t="s">
        <v>128</v>
      </c>
      <c r="R5535" s="10" t="s">
        <v>129</v>
      </c>
      <c r="S5535" s="10" t="s">
        <v>3087</v>
      </c>
    </row>
    <row r="5536">
      <c r="A5536" s="1" t="s">
        <v>7055</v>
      </c>
      <c r="B5536" s="1" t="s">
        <v>2788</v>
      </c>
      <c r="C5536" s="1" t="s">
        <v>492</v>
      </c>
      <c r="D5536" s="1" t="s">
        <v>153</v>
      </c>
      <c r="E5536" s="1" t="s">
        <v>332</v>
      </c>
      <c r="F5536" s="1" t="s">
        <v>510</v>
      </c>
      <c r="G5536" s="1" t="s">
        <v>21491</v>
      </c>
      <c r="H5536" s="1" t="s">
        <v>21492</v>
      </c>
      <c r="I5536" s="4">
        <v>84.33990740740741</v>
      </c>
      <c r="J5536" s="1">
        <v>317.53</v>
      </c>
      <c r="K5536" s="1">
        <v>72.24</v>
      </c>
      <c r="M5536" s="10">
        <f t="array" ref="M5536">_xlfn.XLOOKUP(A5536,subscriptions!B5536:B10004,subscriptions!D5536:D10004)</f>
        <v>80</v>
      </c>
      <c r="N5536" s="10">
        <f t="array" ref="N5536">_xlfn.XLOOKUP(A5536,subscriptions!B5536:B10004,subscriptions!G5536:G10004)</f>
        <v>20</v>
      </c>
      <c r="O5536" s="10">
        <v>64.0</v>
      </c>
      <c r="P5536" s="10" t="str">
        <f t="array" ref="P5536">_xlfn.XLOOKUP(A5536,subscriptions!B5536:B10004,subscriptions!C5536:C10004)</f>
        <v>Roam</v>
      </c>
      <c r="Q5536" s="10" t="s">
        <v>128</v>
      </c>
      <c r="R5536" s="10" t="s">
        <v>148</v>
      </c>
      <c r="S5536" s="10" t="s">
        <v>234</v>
      </c>
    </row>
    <row r="5537">
      <c r="A5537" s="1" t="s">
        <v>7056</v>
      </c>
      <c r="B5537" s="1" t="s">
        <v>1387</v>
      </c>
      <c r="C5537" s="1" t="s">
        <v>871</v>
      </c>
      <c r="D5537" s="1" t="s">
        <v>27</v>
      </c>
      <c r="E5537" s="1" t="s">
        <v>28</v>
      </c>
      <c r="F5537" s="1" t="s">
        <v>313</v>
      </c>
      <c r="G5537" s="1" t="s">
        <v>21493</v>
      </c>
      <c r="H5537" s="1" t="s">
        <v>21494</v>
      </c>
      <c r="I5537" s="4">
        <v>84.17385416666667</v>
      </c>
      <c r="J5537" s="1">
        <v>215.25</v>
      </c>
      <c r="K5537" s="1">
        <v>22.77</v>
      </c>
      <c r="M5537" s="10">
        <f t="array" ref="M5537">_xlfn.XLOOKUP(A5537,subscriptions!B5537:B10004,subscriptions!D5537:D10004)</f>
        <v>250</v>
      </c>
      <c r="N5537" s="10">
        <f t="array" ref="N5537">_xlfn.XLOOKUP(A5537,subscriptions!B5537:B10004,subscriptions!G5537:G10004)</f>
        <v>0</v>
      </c>
      <c r="O5537" s="10">
        <v>250.0</v>
      </c>
      <c r="P5537" s="10" t="str">
        <f t="array" ref="P5537">_xlfn.XLOOKUP(A5537,subscriptions!B5537:B10004,subscriptions!C5537:C10004)</f>
        <v>Business</v>
      </c>
      <c r="Q5537" s="10" t="s">
        <v>173</v>
      </c>
      <c r="R5537" s="10" t="s">
        <v>129</v>
      </c>
      <c r="S5537" s="10" t="s">
        <v>3087</v>
      </c>
    </row>
    <row r="5538">
      <c r="A5538" s="1" t="s">
        <v>7057</v>
      </c>
      <c r="B5538" s="1" t="s">
        <v>814</v>
      </c>
      <c r="C5538" s="1" t="s">
        <v>296</v>
      </c>
      <c r="D5538" s="1" t="s">
        <v>153</v>
      </c>
      <c r="E5538" s="1" t="s">
        <v>280</v>
      </c>
      <c r="F5538" s="1" t="s">
        <v>2239</v>
      </c>
      <c r="G5538" s="1" t="s">
        <v>21495</v>
      </c>
      <c r="H5538" s="1" t="s">
        <v>21496</v>
      </c>
      <c r="I5538" s="4">
        <v>84.38337962962963</v>
      </c>
      <c r="J5538" s="1">
        <v>285.89</v>
      </c>
      <c r="K5538" s="1">
        <v>67.14</v>
      </c>
      <c r="M5538" s="10">
        <f t="array" ref="M5538">_xlfn.XLOOKUP(A5538,subscriptions!B5538:B10004,subscriptions!D5538:D10004)</f>
        <v>80</v>
      </c>
      <c r="N5538" s="10">
        <f t="array" ref="N5538">_xlfn.XLOOKUP(A5538,subscriptions!B5538:B10004,subscriptions!G5538:G10004)</f>
        <v>5</v>
      </c>
      <c r="O5538" s="10">
        <v>76.0</v>
      </c>
      <c r="P5538" s="10" t="str">
        <f t="array" ref="P5538">_xlfn.XLOOKUP(A5538,subscriptions!B5538:B10004,subscriptions!C5538:C10004)</f>
        <v>Roam</v>
      </c>
      <c r="Q5538" s="10" t="s">
        <v>194</v>
      </c>
      <c r="R5538" s="10" t="s">
        <v>148</v>
      </c>
      <c r="S5538" s="10" t="s">
        <v>882</v>
      </c>
    </row>
    <row r="5539">
      <c r="A5539" s="1" t="s">
        <v>7058</v>
      </c>
      <c r="B5539" s="1" t="s">
        <v>645</v>
      </c>
      <c r="C5539" s="1" t="s">
        <v>26</v>
      </c>
      <c r="D5539" s="1" t="s">
        <v>153</v>
      </c>
      <c r="E5539" s="1" t="s">
        <v>219</v>
      </c>
      <c r="F5539" s="1" t="s">
        <v>590</v>
      </c>
      <c r="G5539" s="1" t="s">
        <v>21497</v>
      </c>
      <c r="H5539" s="1" t="s">
        <v>21498</v>
      </c>
      <c r="I5539" s="4">
        <v>84.1675462962963</v>
      </c>
      <c r="J5539" s="1">
        <v>3194.91</v>
      </c>
      <c r="K5539" s="1">
        <v>475.15</v>
      </c>
      <c r="M5539" s="10">
        <f t="array" ref="M5539">_xlfn.XLOOKUP(A5539,subscriptions!B5539:B10004,subscriptions!D5539:D10004)</f>
        <v>120</v>
      </c>
      <c r="N5539" s="10">
        <f t="array" ref="N5539">_xlfn.XLOOKUP(A5539,subscriptions!B5539:B10004,subscriptions!G5539:G10004)</f>
        <v>10</v>
      </c>
      <c r="O5539" s="10">
        <v>108.0</v>
      </c>
      <c r="P5539" s="10" t="str">
        <f t="array" ref="P5539">_xlfn.XLOOKUP(A5539,subscriptions!B5539:B10004,subscriptions!C5539:C10004)</f>
        <v>Residential</v>
      </c>
      <c r="Q5539" s="10" t="s">
        <v>128</v>
      </c>
      <c r="R5539" s="10" t="s">
        <v>212</v>
      </c>
      <c r="S5539" s="10" t="s">
        <v>1412</v>
      </c>
    </row>
    <row r="5540">
      <c r="A5540" s="1" t="s">
        <v>7059</v>
      </c>
      <c r="B5540" s="1" t="s">
        <v>109</v>
      </c>
      <c r="C5540" s="1" t="s">
        <v>509</v>
      </c>
      <c r="D5540" s="1" t="s">
        <v>27</v>
      </c>
      <c r="E5540" s="1" t="s">
        <v>239</v>
      </c>
      <c r="F5540" s="1" t="s">
        <v>2765</v>
      </c>
      <c r="G5540" s="1" t="s">
        <v>21499</v>
      </c>
      <c r="H5540" s="1" t="s">
        <v>21500</v>
      </c>
      <c r="I5540" s="4">
        <v>84.41826388888889</v>
      </c>
      <c r="J5540" s="1">
        <v>1176.77</v>
      </c>
      <c r="K5540" s="1">
        <v>164.27</v>
      </c>
      <c r="M5540" s="10">
        <f t="array" ref="M5540">_xlfn.XLOOKUP(A5540,subscriptions!B5540:B10004,subscriptions!D5540:D10004)</f>
        <v>50</v>
      </c>
      <c r="N5540" s="10">
        <f t="array" ref="N5540">_xlfn.XLOOKUP(A5540,subscriptions!B5540:B10004,subscriptions!G5540:G10004)</f>
        <v>20</v>
      </c>
      <c r="O5540" s="10">
        <v>40.0</v>
      </c>
      <c r="P5540" s="10" t="str">
        <f t="array" ref="P5540">_xlfn.XLOOKUP(A5540,subscriptions!B5540:B10004,subscriptions!C5540:C10004)</f>
        <v>Mini</v>
      </c>
      <c r="Q5540" s="10" t="s">
        <v>128</v>
      </c>
      <c r="R5540" s="10" t="s">
        <v>148</v>
      </c>
      <c r="S5540" s="10" t="s">
        <v>3020</v>
      </c>
    </row>
    <row r="5541">
      <c r="A5541" s="1" t="s">
        <v>7062</v>
      </c>
      <c r="B5541" s="1" t="s">
        <v>1387</v>
      </c>
      <c r="C5541" s="1" t="s">
        <v>296</v>
      </c>
      <c r="D5541" s="1" t="s">
        <v>27</v>
      </c>
      <c r="E5541" s="1" t="s">
        <v>219</v>
      </c>
      <c r="F5541" s="1" t="s">
        <v>590</v>
      </c>
      <c r="G5541" s="1" t="s">
        <v>21501</v>
      </c>
      <c r="H5541" s="1" t="s">
        <v>21502</v>
      </c>
      <c r="I5541" s="4">
        <v>84.20938657407407</v>
      </c>
      <c r="J5541" s="1">
        <v>994.59</v>
      </c>
      <c r="K5541" s="1">
        <v>207.12</v>
      </c>
      <c r="M5541" s="10">
        <f t="array" ref="M5541">_xlfn.XLOOKUP(A5541,subscriptions!B5541:B10004,subscriptions!D5541:D10004)</f>
        <v>120</v>
      </c>
      <c r="N5541" s="10">
        <f t="array" ref="N5541">_xlfn.XLOOKUP(A5541,subscriptions!B5541:B10004,subscriptions!G5541:G10004)</f>
        <v>0</v>
      </c>
      <c r="O5541" s="10">
        <v>120.0</v>
      </c>
      <c r="P5541" s="10" t="str">
        <f t="array" ref="P5541">_xlfn.XLOOKUP(A5541,subscriptions!B5541:B10004,subscriptions!C5541:C10004)</f>
        <v>Residential</v>
      </c>
      <c r="Q5541" s="10" t="s">
        <v>173</v>
      </c>
      <c r="R5541" s="10" t="s">
        <v>212</v>
      </c>
      <c r="S5541" s="10" t="s">
        <v>1374</v>
      </c>
    </row>
    <row r="5542">
      <c r="A5542" s="1" t="s">
        <v>7063</v>
      </c>
      <c r="B5542" s="1" t="s">
        <v>1444</v>
      </c>
      <c r="C5542" s="1" t="s">
        <v>764</v>
      </c>
      <c r="D5542" s="1" t="s">
        <v>27</v>
      </c>
      <c r="E5542" s="1" t="s">
        <v>714</v>
      </c>
      <c r="F5542" s="1" t="s">
        <v>2171</v>
      </c>
      <c r="G5542" s="1" t="s">
        <v>21503</v>
      </c>
      <c r="H5542" s="1" t="s">
        <v>21504</v>
      </c>
      <c r="I5542" s="4">
        <v>84.29952546296296</v>
      </c>
      <c r="J5542" s="1">
        <v>219.27</v>
      </c>
      <c r="K5542" s="1">
        <v>49.61</v>
      </c>
      <c r="M5542" s="10">
        <f t="array" ref="M5542">_xlfn.XLOOKUP(A5542,subscriptions!B5542:B10004,subscriptions!D5542:D10004)</f>
        <v>120</v>
      </c>
      <c r="N5542" s="10">
        <f t="array" ref="N5542">_xlfn.XLOOKUP(A5542,subscriptions!B5542:B10004,subscriptions!G5542:G10004)</f>
        <v>5</v>
      </c>
      <c r="O5542" s="10">
        <v>114.0</v>
      </c>
      <c r="P5542" s="10" t="str">
        <f t="array" ref="P5542">_xlfn.XLOOKUP(A5542,subscriptions!B5542:B10004,subscriptions!C5542:C10004)</f>
        <v>Residential</v>
      </c>
      <c r="Q5542" s="10" t="s">
        <v>194</v>
      </c>
      <c r="R5542" s="10" t="s">
        <v>212</v>
      </c>
      <c r="S5542" s="10" t="s">
        <v>522</v>
      </c>
    </row>
    <row r="5543">
      <c r="A5543" s="1" t="s">
        <v>7064</v>
      </c>
      <c r="B5543" s="1" t="s">
        <v>2521</v>
      </c>
      <c r="C5543" s="1" t="s">
        <v>1200</v>
      </c>
      <c r="D5543" s="1" t="s">
        <v>153</v>
      </c>
      <c r="E5543" s="1" t="s">
        <v>332</v>
      </c>
      <c r="F5543" s="1" t="s">
        <v>788</v>
      </c>
      <c r="G5543" s="1" t="s">
        <v>21505</v>
      </c>
      <c r="H5543" s="1" t="s">
        <v>21506</v>
      </c>
      <c r="I5543" s="4">
        <v>84.34040509259259</v>
      </c>
      <c r="J5543" s="1">
        <v>1622.83</v>
      </c>
      <c r="K5543" s="1">
        <v>175.47</v>
      </c>
      <c r="M5543" s="10">
        <f t="array" ref="M5543">_xlfn.XLOOKUP(A5543,subscriptions!B5543:B10004,subscriptions!D5543:D10004)</f>
        <v>120</v>
      </c>
      <c r="N5543" s="10">
        <f t="array" ref="N5543">_xlfn.XLOOKUP(A5543,subscriptions!B5543:B10004,subscriptions!G5543:G10004)</f>
        <v>10</v>
      </c>
      <c r="O5543" s="10">
        <v>108.0</v>
      </c>
      <c r="P5543" s="10" t="str">
        <f t="array" ref="P5543">_xlfn.XLOOKUP(A5543,subscriptions!B5543:B10004,subscriptions!C5543:C10004)</f>
        <v>Residential</v>
      </c>
      <c r="Q5543" s="10" t="s">
        <v>128</v>
      </c>
      <c r="R5543" s="10" t="s">
        <v>212</v>
      </c>
      <c r="S5543" s="10" t="s">
        <v>616</v>
      </c>
    </row>
    <row r="5544">
      <c r="A5544" s="1" t="s">
        <v>7065</v>
      </c>
      <c r="B5544" s="1" t="s">
        <v>1317</v>
      </c>
      <c r="C5544" s="1" t="s">
        <v>1678</v>
      </c>
      <c r="D5544" s="1" t="s">
        <v>27</v>
      </c>
      <c r="E5544" s="1" t="s">
        <v>332</v>
      </c>
      <c r="F5544" s="1" t="s">
        <v>788</v>
      </c>
      <c r="G5544" s="1" t="s">
        <v>21507</v>
      </c>
      <c r="H5544" s="1" t="s">
        <v>21508</v>
      </c>
      <c r="I5544" s="4">
        <v>84.16832175925926</v>
      </c>
      <c r="J5544" s="1">
        <v>3087.43</v>
      </c>
      <c r="K5544" s="1">
        <v>642.3</v>
      </c>
      <c r="M5544" s="10">
        <f t="array" ref="M5544">_xlfn.XLOOKUP(A5544,subscriptions!B5544:B10004,subscriptions!D5544:D10004)</f>
        <v>50</v>
      </c>
      <c r="N5544" s="10">
        <f t="array" ref="N5544">_xlfn.XLOOKUP(A5544,subscriptions!B5544:B10004,subscriptions!G5544:G10004)</f>
        <v>20</v>
      </c>
      <c r="O5544" s="10">
        <v>40.0</v>
      </c>
      <c r="P5544" s="10" t="str">
        <f t="array" ref="P5544">_xlfn.XLOOKUP(A5544,subscriptions!B5544:B10004,subscriptions!C5544:C10004)</f>
        <v>Mini</v>
      </c>
      <c r="Q5544" s="10" t="s">
        <v>128</v>
      </c>
      <c r="R5544" s="10" t="s">
        <v>148</v>
      </c>
      <c r="S5544" s="10" t="s">
        <v>1042</v>
      </c>
    </row>
    <row r="5545">
      <c r="A5545" s="1" t="s">
        <v>7066</v>
      </c>
      <c r="B5545" s="1" t="s">
        <v>1099</v>
      </c>
      <c r="C5545" s="1" t="s">
        <v>1200</v>
      </c>
      <c r="D5545" s="1" t="s">
        <v>153</v>
      </c>
      <c r="E5545" s="1" t="s">
        <v>219</v>
      </c>
      <c r="F5545" s="1" t="s">
        <v>1010</v>
      </c>
      <c r="G5545" s="1" t="s">
        <v>21509</v>
      </c>
      <c r="H5545" s="1" t="s">
        <v>21510</v>
      </c>
      <c r="I5545" s="4">
        <v>84.41740740740741</v>
      </c>
      <c r="J5545" s="1">
        <v>2692.01</v>
      </c>
      <c r="K5545" s="1">
        <v>580.73</v>
      </c>
      <c r="M5545" s="10">
        <f t="array" ref="M5545">_xlfn.XLOOKUP(A5545,subscriptions!B5545:B10004,subscriptions!D5545:D10004)</f>
        <v>120</v>
      </c>
      <c r="N5545" s="10">
        <f t="array" ref="N5545">_xlfn.XLOOKUP(A5545,subscriptions!B5545:B10004,subscriptions!G5545:G10004)</f>
        <v>0</v>
      </c>
      <c r="O5545" s="10">
        <v>120.0</v>
      </c>
      <c r="P5545" s="10" t="str">
        <f t="array" ref="P5545">_xlfn.XLOOKUP(A5545,subscriptions!B5545:B10004,subscriptions!C5545:C10004)</f>
        <v>Residential</v>
      </c>
      <c r="Q5545" s="10" t="s">
        <v>173</v>
      </c>
      <c r="R5545" s="10" t="s">
        <v>212</v>
      </c>
      <c r="S5545" s="10" t="s">
        <v>327</v>
      </c>
    </row>
    <row r="5546">
      <c r="A5546" s="1" t="s">
        <v>7067</v>
      </c>
      <c r="B5546" s="1" t="s">
        <v>1444</v>
      </c>
      <c r="C5546" s="1" t="s">
        <v>1100</v>
      </c>
      <c r="D5546" s="1" t="s">
        <v>27</v>
      </c>
      <c r="E5546" s="1" t="s">
        <v>262</v>
      </c>
      <c r="F5546" s="1" t="s">
        <v>263</v>
      </c>
      <c r="G5546" s="1" t="s">
        <v>21511</v>
      </c>
      <c r="H5546" s="1" t="s">
        <v>21512</v>
      </c>
      <c r="I5546" s="4">
        <v>84.21207175925926</v>
      </c>
      <c r="J5546" s="1">
        <v>1525.47</v>
      </c>
      <c r="K5546" s="1">
        <v>271.54</v>
      </c>
      <c r="M5546" s="10">
        <f t="array" ref="M5546">_xlfn.XLOOKUP(A5546,subscriptions!B5546:B10004,subscriptions!D5546:D10004)</f>
        <v>120</v>
      </c>
      <c r="N5546" s="10">
        <f t="array" ref="N5546">_xlfn.XLOOKUP(A5546,subscriptions!B5546:B10004,subscriptions!G5546:G10004)</f>
        <v>5</v>
      </c>
      <c r="O5546" s="10">
        <v>114.0</v>
      </c>
      <c r="P5546" s="10" t="str">
        <f t="array" ref="P5546">_xlfn.XLOOKUP(A5546,subscriptions!B5546:B10004,subscriptions!C5546:C10004)</f>
        <v>Residential</v>
      </c>
      <c r="Q5546" s="10" t="s">
        <v>194</v>
      </c>
      <c r="R5546" s="10" t="s">
        <v>212</v>
      </c>
      <c r="S5546" s="10" t="s">
        <v>857</v>
      </c>
    </row>
    <row r="5547">
      <c r="A5547" s="1" t="s">
        <v>7070</v>
      </c>
      <c r="B5547" s="1" t="s">
        <v>236</v>
      </c>
      <c r="C5547" s="1" t="s">
        <v>750</v>
      </c>
      <c r="D5547" s="1" t="s">
        <v>153</v>
      </c>
      <c r="E5547" s="1" t="s">
        <v>28</v>
      </c>
      <c r="F5547" s="1" t="s">
        <v>2188</v>
      </c>
      <c r="G5547" s="1" t="s">
        <v>21513</v>
      </c>
      <c r="H5547" s="1" t="s">
        <v>21514</v>
      </c>
      <c r="I5547" s="4">
        <v>84.38018518518518</v>
      </c>
      <c r="J5547" s="1">
        <v>167.39</v>
      </c>
      <c r="K5547" s="1">
        <v>36.74</v>
      </c>
      <c r="M5547" s="10">
        <f t="array" ref="M5547">_xlfn.XLOOKUP(A5547,subscriptions!B5547:B10004,subscriptions!D5547:D10004)</f>
        <v>120</v>
      </c>
      <c r="N5547" s="10">
        <f t="array" ref="N5547">_xlfn.XLOOKUP(A5547,subscriptions!B5547:B10004,subscriptions!G5547:G10004)</f>
        <v>10</v>
      </c>
      <c r="O5547" s="10">
        <v>108.0</v>
      </c>
      <c r="P5547" s="10" t="str">
        <f t="array" ref="P5547">_xlfn.XLOOKUP(A5547,subscriptions!B5547:B10004,subscriptions!C5547:C10004)</f>
        <v>Residential</v>
      </c>
      <c r="Q5547" s="10" t="s">
        <v>128</v>
      </c>
      <c r="R5547" s="10" t="s">
        <v>212</v>
      </c>
      <c r="S5547" s="10" t="s">
        <v>698</v>
      </c>
    </row>
    <row r="5548">
      <c r="A5548" s="1" t="s">
        <v>7071</v>
      </c>
      <c r="B5548" s="1" t="s">
        <v>573</v>
      </c>
      <c r="C5548" s="1" t="s">
        <v>1833</v>
      </c>
      <c r="D5548" s="1" t="s">
        <v>27</v>
      </c>
      <c r="E5548" s="1" t="s">
        <v>714</v>
      </c>
      <c r="F5548" s="1" t="s">
        <v>3326</v>
      </c>
      <c r="G5548" s="1" t="s">
        <v>21515</v>
      </c>
      <c r="H5548" s="1" t="s">
        <v>21516</v>
      </c>
      <c r="I5548" s="4">
        <v>84.16900462962963</v>
      </c>
      <c r="J5548" s="1">
        <v>228.85</v>
      </c>
      <c r="K5548" s="1">
        <v>68.86</v>
      </c>
      <c r="M5548" s="10">
        <f t="array" ref="M5548">_xlfn.XLOOKUP(A5548,subscriptions!B5548:B10004,subscriptions!D5548:D10004)</f>
        <v>120</v>
      </c>
      <c r="N5548" s="10">
        <f t="array" ref="N5548">_xlfn.XLOOKUP(A5548,subscriptions!B5548:B10004,subscriptions!G5548:G10004)</f>
        <v>20</v>
      </c>
      <c r="O5548" s="10">
        <v>96.0</v>
      </c>
      <c r="P5548" s="10" t="str">
        <f t="array" ref="P5548">_xlfn.XLOOKUP(A5548,subscriptions!B5548:B10004,subscriptions!C5548:C10004)</f>
        <v>Residential</v>
      </c>
      <c r="Q5548" s="10" t="s">
        <v>128</v>
      </c>
      <c r="R5548" s="10" t="s">
        <v>148</v>
      </c>
      <c r="S5548" s="10" t="s">
        <v>1504</v>
      </c>
    </row>
    <row r="5549">
      <c r="A5549" s="1" t="s">
        <v>7072</v>
      </c>
      <c r="B5549" s="1" t="s">
        <v>329</v>
      </c>
      <c r="C5549" s="1" t="s">
        <v>1492</v>
      </c>
      <c r="D5549" s="1" t="s">
        <v>27</v>
      </c>
      <c r="E5549" s="1" t="s">
        <v>239</v>
      </c>
      <c r="F5549" s="1" t="s">
        <v>2364</v>
      </c>
      <c r="G5549" s="1" t="s">
        <v>21517</v>
      </c>
      <c r="H5549" s="1" t="s">
        <v>21518</v>
      </c>
      <c r="I5549" s="4">
        <v>84.38061342592593</v>
      </c>
      <c r="J5549" s="1">
        <v>125.85</v>
      </c>
      <c r="K5549" s="1">
        <v>34.38</v>
      </c>
      <c r="M5549" s="10">
        <f t="array" ref="M5549">_xlfn.XLOOKUP(A5549,subscriptions!B5549:B10004,subscriptions!D5549:D10004)</f>
        <v>120</v>
      </c>
      <c r="N5549" s="10">
        <f t="array" ref="N5549">_xlfn.XLOOKUP(A5549,subscriptions!B5549:B10004,subscriptions!G5549:G10004)</f>
        <v>0</v>
      </c>
      <c r="O5549" s="10">
        <v>120.0</v>
      </c>
      <c r="P5549" s="10" t="str">
        <f t="array" ref="P5549">_xlfn.XLOOKUP(A5549,subscriptions!B5549:B10004,subscriptions!C5549:C10004)</f>
        <v>Residential</v>
      </c>
      <c r="Q5549" s="10" t="s">
        <v>173</v>
      </c>
      <c r="R5549" s="10" t="s">
        <v>212</v>
      </c>
      <c r="S5549" s="10" t="s">
        <v>762</v>
      </c>
    </row>
    <row r="5550">
      <c r="A5550" s="1" t="s">
        <v>7073</v>
      </c>
      <c r="B5550" s="1" t="s">
        <v>1173</v>
      </c>
      <c r="C5550" s="1" t="s">
        <v>473</v>
      </c>
      <c r="D5550" s="1" t="s">
        <v>27</v>
      </c>
      <c r="E5550" s="1" t="s">
        <v>179</v>
      </c>
      <c r="F5550" s="1" t="s">
        <v>4595</v>
      </c>
      <c r="G5550" s="1" t="s">
        <v>21519</v>
      </c>
      <c r="H5550" s="1" t="s">
        <v>21520</v>
      </c>
      <c r="I5550" s="4">
        <v>84.29792824074075</v>
      </c>
      <c r="J5550" s="1">
        <v>496.56</v>
      </c>
      <c r="K5550" s="1">
        <v>65.73</v>
      </c>
      <c r="L5550" s="1">
        <v>100.0</v>
      </c>
      <c r="M5550" s="10">
        <f t="array" ref="M5550">_xlfn.XLOOKUP(A5550,subscriptions!B5550:B10004,subscriptions!D5550:D10004)</f>
        <v>80</v>
      </c>
      <c r="N5550" s="10">
        <f t="array" ref="N5550">_xlfn.XLOOKUP(A5550,subscriptions!B5550:B10004,subscriptions!G5550:G10004)</f>
        <v>5</v>
      </c>
      <c r="O5550" s="10">
        <v>76.0</v>
      </c>
      <c r="P5550" s="10" t="str">
        <f t="array" ref="P5550">_xlfn.XLOOKUP(A5550,subscriptions!B5550:B10004,subscriptions!C5550:C10004)</f>
        <v>Roam</v>
      </c>
      <c r="Q5550" s="10" t="s">
        <v>194</v>
      </c>
      <c r="R5550" s="10" t="s">
        <v>148</v>
      </c>
      <c r="S5550" s="10" t="s">
        <v>785</v>
      </c>
    </row>
    <row r="5551">
      <c r="A5551" s="1" t="s">
        <v>7074</v>
      </c>
      <c r="B5551" s="1" t="s">
        <v>2534</v>
      </c>
      <c r="C5551" s="1" t="s">
        <v>1347</v>
      </c>
      <c r="D5551" s="1" t="s">
        <v>153</v>
      </c>
      <c r="E5551" s="1" t="s">
        <v>239</v>
      </c>
      <c r="F5551" s="1" t="s">
        <v>2154</v>
      </c>
      <c r="G5551" s="1" t="s">
        <v>21521</v>
      </c>
      <c r="H5551" s="1" t="s">
        <v>21522</v>
      </c>
      <c r="I5551" s="4">
        <v>84.29394675925926</v>
      </c>
      <c r="J5551" s="1">
        <v>268.69</v>
      </c>
      <c r="K5551" s="1">
        <v>32.58</v>
      </c>
      <c r="M5551" s="10">
        <f t="array" ref="M5551">_xlfn.XLOOKUP(A5551,subscriptions!B5551:B10004,subscriptions!D5551:D10004)</f>
        <v>120</v>
      </c>
      <c r="N5551" s="10">
        <f t="array" ref="N5551">_xlfn.XLOOKUP(A5551,subscriptions!B5551:B10004,subscriptions!G5551:G10004)</f>
        <v>10</v>
      </c>
      <c r="O5551" s="10">
        <v>108.0</v>
      </c>
      <c r="P5551" s="10" t="str">
        <f t="array" ref="P5551">_xlfn.XLOOKUP(A5551,subscriptions!B5551:B10004,subscriptions!C5551:C10004)</f>
        <v>Residential</v>
      </c>
      <c r="Q5551" s="10" t="s">
        <v>128</v>
      </c>
      <c r="R5551" s="10" t="s">
        <v>212</v>
      </c>
      <c r="S5551" s="10" t="s">
        <v>1458</v>
      </c>
    </row>
    <row r="5552">
      <c r="A5552" s="1" t="s">
        <v>7075</v>
      </c>
      <c r="B5552" s="1" t="s">
        <v>941</v>
      </c>
      <c r="C5552" s="1" t="s">
        <v>673</v>
      </c>
      <c r="D5552" s="1" t="s">
        <v>27</v>
      </c>
      <c r="E5552" s="1" t="s">
        <v>262</v>
      </c>
      <c r="F5552" s="1" t="s">
        <v>674</v>
      </c>
      <c r="G5552" s="1" t="s">
        <v>21523</v>
      </c>
      <c r="H5552" s="1" t="s">
        <v>21524</v>
      </c>
      <c r="I5552" s="4">
        <v>84.37570601851851</v>
      </c>
      <c r="J5552" s="1">
        <v>501.76</v>
      </c>
      <c r="K5552" s="1">
        <v>81.71</v>
      </c>
      <c r="M5552" s="10">
        <f t="array" ref="M5552">_xlfn.XLOOKUP(A5552,subscriptions!B5552:B10004,subscriptions!D5552:D10004)</f>
        <v>50</v>
      </c>
      <c r="N5552" s="10">
        <f t="array" ref="N5552">_xlfn.XLOOKUP(A5552,subscriptions!B5552:B10004,subscriptions!G5552:G10004)</f>
        <v>20</v>
      </c>
      <c r="O5552" s="10">
        <v>40.0</v>
      </c>
      <c r="P5552" s="10" t="str">
        <f t="array" ref="P5552">_xlfn.XLOOKUP(A5552,subscriptions!B5552:B10004,subscriptions!C5552:C10004)</f>
        <v>Mini</v>
      </c>
      <c r="Q5552" s="10" t="s">
        <v>128</v>
      </c>
      <c r="R5552" s="10" t="s">
        <v>148</v>
      </c>
      <c r="S5552" s="10" t="s">
        <v>1442</v>
      </c>
    </row>
    <row r="5553">
      <c r="A5553" s="1" t="s">
        <v>7078</v>
      </c>
      <c r="B5553" s="1" t="s">
        <v>236</v>
      </c>
      <c r="C5553" s="1" t="s">
        <v>1347</v>
      </c>
      <c r="D5553" s="1" t="s">
        <v>153</v>
      </c>
      <c r="E5553" s="1" t="s">
        <v>239</v>
      </c>
      <c r="F5553" s="1" t="s">
        <v>606</v>
      </c>
      <c r="G5553" s="1" t="s">
        <v>21525</v>
      </c>
      <c r="H5553" s="1" t="s">
        <v>21526</v>
      </c>
      <c r="I5553" s="4">
        <v>84.334375</v>
      </c>
      <c r="J5553" s="1">
        <v>779.34</v>
      </c>
      <c r="K5553" s="1">
        <v>190.13</v>
      </c>
      <c r="M5553" s="10">
        <f t="array" ref="M5553">_xlfn.XLOOKUP(A5553,subscriptions!B5553:B10004,subscriptions!D5553:D10004)</f>
        <v>120</v>
      </c>
      <c r="N5553" s="10">
        <f t="array" ref="N5553">_xlfn.XLOOKUP(A5553,subscriptions!B5553:B10004,subscriptions!G5553:G10004)</f>
        <v>0</v>
      </c>
      <c r="O5553" s="10">
        <v>120.0</v>
      </c>
      <c r="P5553" s="10" t="str">
        <f t="array" ref="P5553">_xlfn.XLOOKUP(A5553,subscriptions!B5553:B10004,subscriptions!C5553:C10004)</f>
        <v>Residential</v>
      </c>
      <c r="Q5553" s="10" t="s">
        <v>173</v>
      </c>
      <c r="R5553" s="10" t="s">
        <v>212</v>
      </c>
      <c r="S5553" s="10" t="s">
        <v>195</v>
      </c>
    </row>
    <row r="5554">
      <c r="A5554" s="1" t="s">
        <v>7079</v>
      </c>
      <c r="B5554" s="1" t="s">
        <v>1984</v>
      </c>
      <c r="C5554" s="1" t="s">
        <v>750</v>
      </c>
      <c r="D5554" s="1" t="s">
        <v>153</v>
      </c>
      <c r="E5554" s="1" t="s">
        <v>631</v>
      </c>
      <c r="F5554" s="1" t="s">
        <v>1318</v>
      </c>
      <c r="G5554" s="1" t="s">
        <v>21527</v>
      </c>
      <c r="H5554" s="1" t="s">
        <v>21528</v>
      </c>
      <c r="I5554" s="4">
        <v>84.38282407407408</v>
      </c>
      <c r="J5554" s="1">
        <v>4346.6</v>
      </c>
      <c r="K5554" s="1">
        <v>494.95</v>
      </c>
      <c r="M5554" s="10">
        <f t="array" ref="M5554">_xlfn.XLOOKUP(A5554,subscriptions!B5554:B10004,subscriptions!D5554:D10004)</f>
        <v>120</v>
      </c>
      <c r="N5554" s="10">
        <f t="array" ref="N5554">_xlfn.XLOOKUP(A5554,subscriptions!B5554:B10004,subscriptions!G5554:G10004)</f>
        <v>5</v>
      </c>
      <c r="O5554" s="10">
        <v>114.0</v>
      </c>
      <c r="P5554" s="10" t="str">
        <f t="array" ref="P5554">_xlfn.XLOOKUP(A5554,subscriptions!B5554:B10004,subscriptions!C5554:C10004)</f>
        <v>Residential</v>
      </c>
      <c r="Q5554" s="10" t="s">
        <v>194</v>
      </c>
      <c r="R5554" s="10" t="s">
        <v>212</v>
      </c>
      <c r="S5554" s="10" t="s">
        <v>671</v>
      </c>
    </row>
    <row r="5555">
      <c r="A5555" s="1" t="s">
        <v>7080</v>
      </c>
      <c r="B5555" s="1" t="s">
        <v>425</v>
      </c>
      <c r="C5555" s="1" t="s">
        <v>1876</v>
      </c>
      <c r="D5555" s="1" t="s">
        <v>153</v>
      </c>
      <c r="E5555" s="1" t="s">
        <v>714</v>
      </c>
      <c r="F5555" s="1" t="s">
        <v>1159</v>
      </c>
      <c r="G5555" s="1" t="s">
        <v>21529</v>
      </c>
      <c r="H5555" s="1" t="s">
        <v>21530</v>
      </c>
      <c r="I5555" s="4">
        <v>84.25216435185185</v>
      </c>
      <c r="J5555" s="1">
        <v>1463.86</v>
      </c>
      <c r="K5555" s="1">
        <v>256.84</v>
      </c>
      <c r="M5555" s="10">
        <f t="array" ref="M5555">_xlfn.XLOOKUP(A5555,subscriptions!B5555:B10004,subscriptions!D5555:D10004)</f>
        <v>120</v>
      </c>
      <c r="N5555" s="10">
        <f t="array" ref="N5555">_xlfn.XLOOKUP(A5555,subscriptions!B5555:B10004,subscriptions!G5555:G10004)</f>
        <v>10</v>
      </c>
      <c r="O5555" s="10">
        <v>108.0</v>
      </c>
      <c r="P5555" s="10" t="str">
        <f t="array" ref="P5555">_xlfn.XLOOKUP(A5555,subscriptions!B5555:B10004,subscriptions!C5555:C10004)</f>
        <v>Residential</v>
      </c>
      <c r="Q5555" s="10" t="s">
        <v>128</v>
      </c>
      <c r="R5555" s="10" t="s">
        <v>212</v>
      </c>
      <c r="S5555" s="10" t="s">
        <v>1008</v>
      </c>
    </row>
    <row r="5556">
      <c r="A5556" s="1" t="s">
        <v>7081</v>
      </c>
      <c r="B5556" s="1" t="s">
        <v>1226</v>
      </c>
      <c r="C5556" s="1" t="s">
        <v>1833</v>
      </c>
      <c r="D5556" s="1" t="s">
        <v>153</v>
      </c>
      <c r="E5556" s="1" t="s">
        <v>179</v>
      </c>
      <c r="F5556" s="1" t="s">
        <v>200</v>
      </c>
      <c r="G5556" s="1" t="s">
        <v>21531</v>
      </c>
      <c r="H5556" s="1" t="s">
        <v>21532</v>
      </c>
      <c r="I5556" s="4">
        <v>84.29336805555556</v>
      </c>
      <c r="J5556" s="1">
        <v>2752.48</v>
      </c>
      <c r="K5556" s="1">
        <v>606.57</v>
      </c>
      <c r="L5556" s="1">
        <v>100.0</v>
      </c>
      <c r="M5556" s="10">
        <f t="array" ref="M5556">_xlfn.XLOOKUP(A5556,subscriptions!B5556:B10004,subscriptions!D5556:D10004)</f>
        <v>120</v>
      </c>
      <c r="N5556" s="10">
        <f t="array" ref="N5556">_xlfn.XLOOKUP(A5556,subscriptions!B5556:B10004,subscriptions!G5556:G10004)</f>
        <v>20</v>
      </c>
      <c r="O5556" s="10">
        <v>96.0</v>
      </c>
      <c r="P5556" s="10" t="str">
        <f t="array" ref="P5556">_xlfn.XLOOKUP(A5556,subscriptions!B5556:B10004,subscriptions!C5556:C10004)</f>
        <v>Residential</v>
      </c>
      <c r="Q5556" s="10" t="s">
        <v>128</v>
      </c>
      <c r="R5556" s="10" t="s">
        <v>148</v>
      </c>
      <c r="S5556" s="10" t="s">
        <v>1779</v>
      </c>
    </row>
    <row r="5557">
      <c r="A5557" s="1" t="s">
        <v>7082</v>
      </c>
      <c r="B5557" s="1" t="s">
        <v>375</v>
      </c>
      <c r="C5557" s="1" t="s">
        <v>800</v>
      </c>
      <c r="D5557" s="1" t="s">
        <v>27</v>
      </c>
      <c r="E5557" s="1" t="s">
        <v>179</v>
      </c>
      <c r="F5557" s="1" t="s">
        <v>200</v>
      </c>
      <c r="G5557" s="1" t="s">
        <v>21533</v>
      </c>
      <c r="H5557" s="1" t="s">
        <v>21534</v>
      </c>
      <c r="I5557" s="4">
        <v>84.33847222222222</v>
      </c>
      <c r="J5557" s="1">
        <v>1908.63</v>
      </c>
      <c r="K5557" s="1">
        <v>260.98</v>
      </c>
      <c r="L5557" s="1">
        <v>100.0</v>
      </c>
      <c r="M5557" s="10">
        <f t="array" ref="M5557">_xlfn.XLOOKUP(A5557,subscriptions!B5557:B10004,subscriptions!D5557:D10004)</f>
        <v>120</v>
      </c>
      <c r="N5557" s="10">
        <f t="array" ref="N5557">_xlfn.XLOOKUP(A5557,subscriptions!B5557:B10004,subscriptions!G5557:G10004)</f>
        <v>0</v>
      </c>
      <c r="O5557" s="10">
        <v>120.0</v>
      </c>
      <c r="P5557" s="10" t="str">
        <f t="array" ref="P5557">_xlfn.XLOOKUP(A5557,subscriptions!B5557:B10004,subscriptions!C5557:C10004)</f>
        <v>Residential</v>
      </c>
      <c r="Q5557" s="10" t="s">
        <v>173</v>
      </c>
      <c r="R5557" s="10" t="s">
        <v>212</v>
      </c>
      <c r="S5557" s="10" t="s">
        <v>2086</v>
      </c>
    </row>
    <row r="5558">
      <c r="A5558" s="1" t="s">
        <v>7083</v>
      </c>
      <c r="B5558" s="1" t="s">
        <v>686</v>
      </c>
      <c r="C5558" s="1" t="s">
        <v>1100</v>
      </c>
      <c r="D5558" s="1" t="s">
        <v>153</v>
      </c>
      <c r="E5558" s="1" t="s">
        <v>332</v>
      </c>
      <c r="F5558" s="1" t="s">
        <v>2415</v>
      </c>
      <c r="G5558" s="1" t="s">
        <v>21535</v>
      </c>
      <c r="H5558" s="1" t="s">
        <v>21536</v>
      </c>
      <c r="I5558" s="4">
        <v>84.38157407407408</v>
      </c>
      <c r="J5558" s="1">
        <v>229.03</v>
      </c>
      <c r="K5558" s="1">
        <v>42.31</v>
      </c>
      <c r="M5558" s="10">
        <f t="array" ref="M5558">_xlfn.XLOOKUP(A5558,subscriptions!B5558:B10004,subscriptions!D5558:D10004)</f>
        <v>250</v>
      </c>
      <c r="N5558" s="10">
        <f t="array" ref="N5558">_xlfn.XLOOKUP(A5558,subscriptions!B5558:B10004,subscriptions!G5558:G10004)</f>
        <v>5</v>
      </c>
      <c r="O5558" s="10">
        <v>237.5</v>
      </c>
      <c r="P5558" s="10" t="str">
        <f t="array" ref="P5558">_xlfn.XLOOKUP(A5558,subscriptions!B5558:B10004,subscriptions!C5558:C10004)</f>
        <v>Business</v>
      </c>
      <c r="Q5558" s="10" t="s">
        <v>194</v>
      </c>
      <c r="R5558" s="10" t="s">
        <v>129</v>
      </c>
      <c r="S5558" s="10" t="s">
        <v>1789</v>
      </c>
    </row>
    <row r="5559">
      <c r="A5559" s="1" t="s">
        <v>7084</v>
      </c>
      <c r="B5559" s="1" t="s">
        <v>455</v>
      </c>
      <c r="C5559" s="1" t="s">
        <v>750</v>
      </c>
      <c r="D5559" s="1" t="s">
        <v>27</v>
      </c>
      <c r="E5559" s="1" t="s">
        <v>28</v>
      </c>
      <c r="F5559" s="1" t="s">
        <v>1639</v>
      </c>
      <c r="G5559" s="1" t="s">
        <v>21537</v>
      </c>
      <c r="H5559" s="1" t="s">
        <v>21538</v>
      </c>
      <c r="I5559" s="4">
        <v>84.33782407407408</v>
      </c>
      <c r="J5559" s="1">
        <v>2047.26</v>
      </c>
      <c r="K5559" s="1">
        <v>383.71</v>
      </c>
      <c r="M5559" s="10">
        <f t="array" ref="M5559">_xlfn.XLOOKUP(A5559,subscriptions!B5559:B10004,subscriptions!D5559:D10004)</f>
        <v>120</v>
      </c>
      <c r="N5559" s="10">
        <f t="array" ref="N5559">_xlfn.XLOOKUP(A5559,subscriptions!B5559:B10004,subscriptions!G5559:G10004)</f>
        <v>10</v>
      </c>
      <c r="O5559" s="10">
        <v>108.0</v>
      </c>
      <c r="P5559" s="10" t="str">
        <f t="array" ref="P5559">_xlfn.XLOOKUP(A5559,subscriptions!B5559:B10004,subscriptions!C5559:C10004)</f>
        <v>Residential</v>
      </c>
      <c r="Q5559" s="10" t="s">
        <v>128</v>
      </c>
      <c r="R5559" s="10" t="s">
        <v>212</v>
      </c>
      <c r="S5559" s="10" t="s">
        <v>1961</v>
      </c>
    </row>
    <row r="5560">
      <c r="A5560" s="1" t="s">
        <v>7085</v>
      </c>
      <c r="B5560" s="1" t="s">
        <v>589</v>
      </c>
      <c r="C5560" s="1" t="s">
        <v>261</v>
      </c>
      <c r="D5560" s="1" t="s">
        <v>153</v>
      </c>
      <c r="E5560" s="1" t="s">
        <v>332</v>
      </c>
      <c r="F5560" s="1" t="s">
        <v>736</v>
      </c>
      <c r="G5560" s="1" t="s">
        <v>21539</v>
      </c>
      <c r="H5560" s="1" t="s">
        <v>21540</v>
      </c>
      <c r="I5560" s="4">
        <v>84.29547453703704</v>
      </c>
      <c r="J5560" s="1">
        <v>532.58</v>
      </c>
      <c r="K5560" s="1">
        <v>71.73</v>
      </c>
      <c r="M5560" s="10">
        <f t="array" ref="M5560">_xlfn.XLOOKUP(A5560,subscriptions!B5560:B10004,subscriptions!D5560:D10004)</f>
        <v>120</v>
      </c>
      <c r="N5560" s="10">
        <f t="array" ref="N5560">_xlfn.XLOOKUP(A5560,subscriptions!B5560:B10004,subscriptions!G5560:G10004)</f>
        <v>20</v>
      </c>
      <c r="O5560" s="10">
        <v>96.0</v>
      </c>
      <c r="P5560" s="10" t="str">
        <f t="array" ref="P5560">_xlfn.XLOOKUP(A5560,subscriptions!B5560:B10004,subscriptions!C5560:C10004)</f>
        <v>Residential</v>
      </c>
      <c r="Q5560" s="10" t="s">
        <v>128</v>
      </c>
      <c r="R5560" s="10" t="s">
        <v>148</v>
      </c>
      <c r="S5560" s="10" t="s">
        <v>1026</v>
      </c>
    </row>
    <row r="5561">
      <c r="A5561" s="1" t="s">
        <v>7088</v>
      </c>
      <c r="B5561" s="1" t="s">
        <v>1972</v>
      </c>
      <c r="C5561" s="1" t="s">
        <v>441</v>
      </c>
      <c r="D5561" s="1" t="s">
        <v>27</v>
      </c>
      <c r="E5561" s="1" t="s">
        <v>262</v>
      </c>
      <c r="F5561" s="1" t="s">
        <v>4344</v>
      </c>
      <c r="G5561" s="1" t="s">
        <v>21541</v>
      </c>
      <c r="H5561" s="1" t="s">
        <v>21542</v>
      </c>
      <c r="I5561" s="4">
        <v>84.33846064814814</v>
      </c>
      <c r="J5561" s="1">
        <v>1578.76</v>
      </c>
      <c r="K5561" s="1">
        <v>233.29</v>
      </c>
      <c r="M5561" s="10">
        <f t="array" ref="M5561">_xlfn.XLOOKUP(A5561,subscriptions!B5561:B10004,subscriptions!D5561:D10004)</f>
        <v>80</v>
      </c>
      <c r="N5561" s="10">
        <f t="array" ref="N5561">_xlfn.XLOOKUP(A5561,subscriptions!B5561:B10004,subscriptions!G5561:G10004)</f>
        <v>0</v>
      </c>
      <c r="O5561" s="10">
        <v>80.0</v>
      </c>
      <c r="P5561" s="10" t="str">
        <f t="array" ref="P5561">_xlfn.XLOOKUP(A5561,subscriptions!B5561:B10004,subscriptions!C5561:C10004)</f>
        <v>Roam</v>
      </c>
      <c r="Q5561" s="10" t="s">
        <v>173</v>
      </c>
      <c r="R5561" s="10" t="s">
        <v>148</v>
      </c>
      <c r="S5561" s="10" t="s">
        <v>2086</v>
      </c>
    </row>
    <row r="5562">
      <c r="A5562" s="1" t="s">
        <v>7089</v>
      </c>
      <c r="B5562" s="1" t="s">
        <v>375</v>
      </c>
      <c r="C5562" s="1" t="s">
        <v>1200</v>
      </c>
      <c r="D5562" s="1" t="s">
        <v>27</v>
      </c>
      <c r="E5562" s="1" t="s">
        <v>28</v>
      </c>
      <c r="F5562" s="1" t="s">
        <v>687</v>
      </c>
      <c r="G5562" s="1" t="s">
        <v>21543</v>
      </c>
      <c r="H5562" s="1" t="s">
        <v>21544</v>
      </c>
      <c r="I5562" s="4">
        <v>84.41819444444444</v>
      </c>
      <c r="J5562" s="1">
        <v>675.46</v>
      </c>
      <c r="K5562" s="1">
        <v>75.1</v>
      </c>
      <c r="M5562" s="10">
        <f t="array" ref="M5562">_xlfn.XLOOKUP(A5562,subscriptions!B5562:B10004,subscriptions!D5562:D10004)</f>
        <v>120</v>
      </c>
      <c r="N5562" s="10">
        <f t="array" ref="N5562">_xlfn.XLOOKUP(A5562,subscriptions!B5562:B10004,subscriptions!G5562:G10004)</f>
        <v>5</v>
      </c>
      <c r="O5562" s="10">
        <v>114.0</v>
      </c>
      <c r="P5562" s="10" t="str">
        <f t="array" ref="P5562">_xlfn.XLOOKUP(A5562,subscriptions!B5562:B10004,subscriptions!C5562:C10004)</f>
        <v>Residential</v>
      </c>
      <c r="Q5562" s="10" t="s">
        <v>194</v>
      </c>
      <c r="R5562" s="10" t="s">
        <v>212</v>
      </c>
      <c r="S5562" s="10" t="s">
        <v>3020</v>
      </c>
    </row>
    <row r="5563">
      <c r="A5563" s="1" t="s">
        <v>7090</v>
      </c>
      <c r="B5563" s="1" t="s">
        <v>375</v>
      </c>
      <c r="C5563" s="1" t="s">
        <v>920</v>
      </c>
      <c r="D5563" s="1" t="s">
        <v>27</v>
      </c>
      <c r="E5563" s="1" t="s">
        <v>631</v>
      </c>
      <c r="F5563" s="1" t="s">
        <v>2549</v>
      </c>
      <c r="G5563" s="1" t="s">
        <v>21545</v>
      </c>
      <c r="H5563" s="1" t="s">
        <v>21546</v>
      </c>
      <c r="I5563" s="4">
        <v>84.38298611111111</v>
      </c>
      <c r="J5563" s="1">
        <v>9144.29</v>
      </c>
      <c r="K5563" s="1">
        <v>753.06</v>
      </c>
      <c r="M5563" s="10">
        <f t="array" ref="M5563">_xlfn.XLOOKUP(A5563,subscriptions!B5563:B10004,subscriptions!D5563:D10004)</f>
        <v>50</v>
      </c>
      <c r="N5563" s="10">
        <f t="array" ref="N5563">_xlfn.XLOOKUP(A5563,subscriptions!B5563:B10004,subscriptions!G5563:G10004)</f>
        <v>10</v>
      </c>
      <c r="O5563" s="10">
        <v>45.0</v>
      </c>
      <c r="P5563" s="10" t="str">
        <f t="array" ref="P5563">_xlfn.XLOOKUP(A5563,subscriptions!B5563:B10004,subscriptions!C5563:C10004)</f>
        <v>Mini</v>
      </c>
      <c r="Q5563" s="10" t="s">
        <v>128</v>
      </c>
      <c r="R5563" s="10" t="s">
        <v>148</v>
      </c>
      <c r="S5563" s="10" t="s">
        <v>671</v>
      </c>
    </row>
    <row r="5564">
      <c r="A5564" s="1" t="s">
        <v>7091</v>
      </c>
      <c r="B5564" s="1" t="s">
        <v>589</v>
      </c>
      <c r="C5564" s="1" t="s">
        <v>26</v>
      </c>
      <c r="D5564" s="1" t="s">
        <v>153</v>
      </c>
      <c r="E5564" s="1" t="s">
        <v>332</v>
      </c>
      <c r="F5564" s="1" t="s">
        <v>736</v>
      </c>
      <c r="G5564" s="1" t="s">
        <v>21547</v>
      </c>
      <c r="H5564" s="1" t="s">
        <v>21548</v>
      </c>
      <c r="I5564" s="4">
        <v>84.3807638888889</v>
      </c>
      <c r="J5564" s="1">
        <v>508.87</v>
      </c>
      <c r="K5564" s="1">
        <v>122.98</v>
      </c>
      <c r="M5564" s="10">
        <f t="array" ref="M5564">_xlfn.XLOOKUP(A5564,subscriptions!B5564:B10004,subscriptions!D5564:D10004)</f>
        <v>120</v>
      </c>
      <c r="N5564" s="10">
        <f t="array" ref="N5564">_xlfn.XLOOKUP(A5564,subscriptions!B5564:B10004,subscriptions!G5564:G10004)</f>
        <v>20</v>
      </c>
      <c r="O5564" s="10">
        <v>96.0</v>
      </c>
      <c r="P5564" s="10" t="str">
        <f t="array" ref="P5564">_xlfn.XLOOKUP(A5564,subscriptions!B5564:B10004,subscriptions!C5564:C10004)</f>
        <v>Residential</v>
      </c>
      <c r="Q5564" s="10" t="s">
        <v>128</v>
      </c>
      <c r="R5564" s="10" t="s">
        <v>148</v>
      </c>
      <c r="S5564" s="10" t="s">
        <v>762</v>
      </c>
    </row>
    <row r="5565">
      <c r="A5565" s="1" t="s">
        <v>7092</v>
      </c>
      <c r="B5565" s="1" t="s">
        <v>1226</v>
      </c>
      <c r="C5565" s="1" t="s">
        <v>1477</v>
      </c>
      <c r="D5565" s="1" t="s">
        <v>153</v>
      </c>
      <c r="E5565" s="1" t="s">
        <v>262</v>
      </c>
      <c r="F5565" s="1" t="s">
        <v>263</v>
      </c>
      <c r="G5565" s="1" t="s">
        <v>21549</v>
      </c>
      <c r="H5565" s="1" t="s">
        <v>21550</v>
      </c>
      <c r="I5565" s="4">
        <v>84.37789351851852</v>
      </c>
      <c r="J5565" s="1">
        <v>540.95</v>
      </c>
      <c r="K5565" s="1">
        <v>60.05</v>
      </c>
      <c r="M5565" s="10">
        <f t="array" ref="M5565">_xlfn.XLOOKUP(A5565,subscriptions!B5565:B10004,subscriptions!D5565:D10004)</f>
        <v>80</v>
      </c>
      <c r="N5565" s="10">
        <f t="array" ref="N5565">_xlfn.XLOOKUP(A5565,subscriptions!B5565:B10004,subscriptions!G5565:G10004)</f>
        <v>0</v>
      </c>
      <c r="O5565" s="10">
        <v>80.0</v>
      </c>
      <c r="P5565" s="10" t="str">
        <f t="array" ref="P5565">_xlfn.XLOOKUP(A5565,subscriptions!B5565:B10004,subscriptions!C5565:C10004)</f>
        <v>Roam</v>
      </c>
      <c r="Q5565" s="10" t="s">
        <v>173</v>
      </c>
      <c r="R5565" s="10" t="s">
        <v>148</v>
      </c>
      <c r="S5565" s="10" t="s">
        <v>1302</v>
      </c>
    </row>
    <row r="5566">
      <c r="A5566" s="1" t="s">
        <v>7093</v>
      </c>
      <c r="B5566" s="1" t="s">
        <v>2327</v>
      </c>
      <c r="C5566" s="1" t="s">
        <v>110</v>
      </c>
      <c r="D5566" s="1" t="s">
        <v>27</v>
      </c>
      <c r="E5566" s="1" t="s">
        <v>219</v>
      </c>
      <c r="F5566" s="1" t="s">
        <v>1010</v>
      </c>
      <c r="G5566" s="1" t="s">
        <v>21551</v>
      </c>
      <c r="H5566" s="1" t="s">
        <v>21552</v>
      </c>
      <c r="I5566" s="4">
        <v>84.20928240740741</v>
      </c>
      <c r="J5566" s="1">
        <v>4053.37</v>
      </c>
      <c r="K5566" s="1">
        <v>688.02</v>
      </c>
      <c r="M5566" s="10">
        <f t="array" ref="M5566">_xlfn.XLOOKUP(A5566,subscriptions!B5566:B10004,subscriptions!D5566:D10004)</f>
        <v>50</v>
      </c>
      <c r="N5566" s="10">
        <f t="array" ref="N5566">_xlfn.XLOOKUP(A5566,subscriptions!B5566:B10004,subscriptions!G5566:G10004)</f>
        <v>5</v>
      </c>
      <c r="O5566" s="10">
        <v>47.5</v>
      </c>
      <c r="P5566" s="10" t="str">
        <f t="array" ref="P5566">_xlfn.XLOOKUP(A5566,subscriptions!B5566:B10004,subscriptions!C5566:C10004)</f>
        <v>Mini</v>
      </c>
      <c r="Q5566" s="10" t="s">
        <v>194</v>
      </c>
      <c r="R5566" s="10" t="s">
        <v>148</v>
      </c>
      <c r="S5566" s="10" t="s">
        <v>1374</v>
      </c>
    </row>
    <row r="5567">
      <c r="A5567" s="1" t="s">
        <v>7094</v>
      </c>
      <c r="B5567" s="1" t="s">
        <v>1460</v>
      </c>
      <c r="C5567" s="1" t="s">
        <v>734</v>
      </c>
      <c r="D5567" s="1" t="s">
        <v>27</v>
      </c>
      <c r="E5567" s="1" t="s">
        <v>714</v>
      </c>
      <c r="F5567" s="1" t="s">
        <v>1159</v>
      </c>
      <c r="G5567" s="1" t="s">
        <v>21553</v>
      </c>
      <c r="H5567" s="1" t="s">
        <v>21554</v>
      </c>
      <c r="I5567" s="4">
        <v>84.34193287037037</v>
      </c>
      <c r="J5567" s="1">
        <v>87.43</v>
      </c>
      <c r="K5567" s="1">
        <v>23.07</v>
      </c>
      <c r="M5567" s="10">
        <f t="array" ref="M5567">_xlfn.XLOOKUP(A5567,subscriptions!B5567:B10004,subscriptions!D5567:D10004)</f>
        <v>120</v>
      </c>
      <c r="N5567" s="10">
        <f t="array" ref="N5567">_xlfn.XLOOKUP(A5567,subscriptions!B5567:B10004,subscriptions!G5567:G10004)</f>
        <v>10</v>
      </c>
      <c r="O5567" s="10">
        <v>108.0</v>
      </c>
      <c r="P5567" s="10" t="str">
        <f t="array" ref="P5567">_xlfn.XLOOKUP(A5567,subscriptions!B5567:B10004,subscriptions!C5567:C10004)</f>
        <v>Residential</v>
      </c>
      <c r="Q5567" s="10" t="s">
        <v>128</v>
      </c>
      <c r="R5567" s="10" t="s">
        <v>212</v>
      </c>
      <c r="S5567" s="10" t="s">
        <v>1703</v>
      </c>
    </row>
    <row r="5568">
      <c r="A5568" s="1" t="s">
        <v>7095</v>
      </c>
      <c r="B5568" s="1" t="s">
        <v>1844</v>
      </c>
      <c r="C5568" s="1" t="s">
        <v>1251</v>
      </c>
      <c r="D5568" s="1" t="s">
        <v>153</v>
      </c>
      <c r="E5568" s="1" t="s">
        <v>239</v>
      </c>
      <c r="F5568" s="1" t="s">
        <v>1186</v>
      </c>
      <c r="G5568" s="1" t="s">
        <v>21555</v>
      </c>
      <c r="H5568" s="1" t="s">
        <v>21556</v>
      </c>
      <c r="I5568" s="4">
        <v>84.41908564814815</v>
      </c>
      <c r="J5568" s="1">
        <v>1839.49</v>
      </c>
      <c r="K5568" s="1">
        <v>431.44</v>
      </c>
      <c r="M5568" s="10">
        <f t="array" ref="M5568">_xlfn.XLOOKUP(A5568,subscriptions!B5568:B10004,subscriptions!D5568:D10004)</f>
        <v>120</v>
      </c>
      <c r="N5568" s="10">
        <f t="array" ref="N5568">_xlfn.XLOOKUP(A5568,subscriptions!B5568:B10004,subscriptions!G5568:G10004)</f>
        <v>20</v>
      </c>
      <c r="O5568" s="10">
        <v>96.0</v>
      </c>
      <c r="P5568" s="10" t="str">
        <f t="array" ref="P5568">_xlfn.XLOOKUP(A5568,subscriptions!B5568:B10004,subscriptions!C5568:C10004)</f>
        <v>Residential</v>
      </c>
      <c r="Q5568" s="10" t="s">
        <v>128</v>
      </c>
      <c r="R5568" s="10" t="s">
        <v>148</v>
      </c>
      <c r="S5568" s="10" t="s">
        <v>1822</v>
      </c>
    </row>
    <row r="5569">
      <c r="A5569" s="1" t="s">
        <v>7096</v>
      </c>
      <c r="B5569" s="1" t="s">
        <v>748</v>
      </c>
      <c r="C5569" s="1" t="s">
        <v>871</v>
      </c>
      <c r="D5569" s="1" t="s">
        <v>27</v>
      </c>
      <c r="E5569" s="1" t="s">
        <v>332</v>
      </c>
      <c r="F5569" s="1" t="s">
        <v>333</v>
      </c>
      <c r="G5569" s="1" t="s">
        <v>21557</v>
      </c>
      <c r="H5569" s="1" t="s">
        <v>21558</v>
      </c>
      <c r="I5569" s="4">
        <v>84.2535300925926</v>
      </c>
      <c r="J5569" s="1">
        <v>1988.26</v>
      </c>
      <c r="K5569" s="1">
        <v>505.61</v>
      </c>
      <c r="M5569" s="10">
        <f t="array" ref="M5569">_xlfn.XLOOKUP(A5569,subscriptions!B5569:B10004,subscriptions!D5569:D10004)</f>
        <v>80</v>
      </c>
      <c r="N5569" s="10">
        <f t="array" ref="N5569">_xlfn.XLOOKUP(A5569,subscriptions!B5569:B10004,subscriptions!G5569:G10004)</f>
        <v>0</v>
      </c>
      <c r="O5569" s="10">
        <v>80.0</v>
      </c>
      <c r="P5569" s="10" t="str">
        <f t="array" ref="P5569">_xlfn.XLOOKUP(A5569,subscriptions!B5569:B10004,subscriptions!C5569:C10004)</f>
        <v>Roam</v>
      </c>
      <c r="Q5569" s="10" t="s">
        <v>173</v>
      </c>
      <c r="R5569" s="10" t="s">
        <v>148</v>
      </c>
      <c r="S5569" s="10" t="s">
        <v>1832</v>
      </c>
    </row>
    <row r="5570">
      <c r="A5570" s="1" t="s">
        <v>7099</v>
      </c>
      <c r="B5570" s="1" t="s">
        <v>24</v>
      </c>
      <c r="C5570" s="1" t="s">
        <v>1678</v>
      </c>
      <c r="D5570" s="1" t="s">
        <v>27</v>
      </c>
      <c r="E5570" s="1" t="s">
        <v>111</v>
      </c>
      <c r="F5570" s="1" t="s">
        <v>1227</v>
      </c>
      <c r="G5570" s="1" t="s">
        <v>21559</v>
      </c>
      <c r="H5570" s="1" t="s">
        <v>21560</v>
      </c>
      <c r="I5570" s="4">
        <v>84.2981712962963</v>
      </c>
      <c r="J5570" s="1">
        <v>2765.3</v>
      </c>
      <c r="K5570" s="1">
        <v>425.81</v>
      </c>
      <c r="M5570" s="10">
        <f t="array" ref="M5570">_xlfn.XLOOKUP(A5570,subscriptions!B5570:B10004,subscriptions!D5570:D10004)</f>
        <v>250</v>
      </c>
      <c r="N5570" s="10">
        <f t="array" ref="N5570">_xlfn.XLOOKUP(A5570,subscriptions!B5570:B10004,subscriptions!G5570:G10004)</f>
        <v>5</v>
      </c>
      <c r="O5570" s="10">
        <v>237.5</v>
      </c>
      <c r="P5570" s="10" t="str">
        <f t="array" ref="P5570">_xlfn.XLOOKUP(A5570,subscriptions!B5570:B10004,subscriptions!C5570:C10004)</f>
        <v>Business</v>
      </c>
      <c r="Q5570" s="10" t="s">
        <v>194</v>
      </c>
      <c r="R5570" s="10" t="s">
        <v>129</v>
      </c>
      <c r="S5570" s="10" t="s">
        <v>785</v>
      </c>
    </row>
    <row r="5571">
      <c r="A5571" s="1" t="s">
        <v>7100</v>
      </c>
      <c r="B5571" s="1" t="s">
        <v>1226</v>
      </c>
      <c r="C5571" s="1" t="s">
        <v>218</v>
      </c>
      <c r="D5571" s="1" t="s">
        <v>153</v>
      </c>
      <c r="E5571" s="1" t="s">
        <v>714</v>
      </c>
      <c r="F5571" s="1" t="s">
        <v>3326</v>
      </c>
      <c r="G5571" s="1" t="s">
        <v>21561</v>
      </c>
      <c r="H5571" s="1" t="s">
        <v>21562</v>
      </c>
      <c r="I5571" s="4">
        <v>84.29653935185185</v>
      </c>
      <c r="J5571" s="1">
        <v>5550.05</v>
      </c>
      <c r="K5571" s="1">
        <v>1234.33</v>
      </c>
      <c r="M5571" s="10">
        <f t="array" ref="M5571">_xlfn.XLOOKUP(A5571,subscriptions!B5571:B10004,subscriptions!D5571:D10004)</f>
        <v>50</v>
      </c>
      <c r="N5571" s="10">
        <f t="array" ref="N5571">_xlfn.XLOOKUP(A5571,subscriptions!B5571:B10004,subscriptions!G5571:G10004)</f>
        <v>10</v>
      </c>
      <c r="O5571" s="10">
        <v>45.0</v>
      </c>
      <c r="P5571" s="10" t="str">
        <f t="array" ref="P5571">_xlfn.XLOOKUP(A5571,subscriptions!B5571:B10004,subscriptions!C5571:C10004)</f>
        <v>Mini</v>
      </c>
      <c r="Q5571" s="10" t="s">
        <v>128</v>
      </c>
      <c r="R5571" s="10" t="s">
        <v>148</v>
      </c>
      <c r="S5571" s="10" t="s">
        <v>373</v>
      </c>
    </row>
    <row r="5572">
      <c r="A5572" s="1" t="s">
        <v>7101</v>
      </c>
      <c r="B5572" s="1" t="s">
        <v>2534</v>
      </c>
      <c r="C5572" s="1" t="s">
        <v>920</v>
      </c>
      <c r="D5572" s="1" t="s">
        <v>153</v>
      </c>
      <c r="E5572" s="1" t="s">
        <v>28</v>
      </c>
      <c r="F5572" s="1" t="s">
        <v>2097</v>
      </c>
      <c r="G5572" s="1" t="s">
        <v>21563</v>
      </c>
      <c r="H5572" s="1" t="s">
        <v>21564</v>
      </c>
      <c r="I5572" s="4">
        <v>84.25697916666667</v>
      </c>
      <c r="J5572" s="1">
        <v>5619.88</v>
      </c>
      <c r="K5572" s="1">
        <v>753.62</v>
      </c>
      <c r="M5572" s="10">
        <f t="array" ref="M5572">_xlfn.XLOOKUP(A5572,subscriptions!B5572:B10004,subscriptions!D5572:D10004)</f>
        <v>80</v>
      </c>
      <c r="N5572" s="10">
        <f t="array" ref="N5572">_xlfn.XLOOKUP(A5572,subscriptions!B5572:B10004,subscriptions!G5572:G10004)</f>
        <v>20</v>
      </c>
      <c r="O5572" s="10">
        <v>64.0</v>
      </c>
      <c r="P5572" s="10" t="str">
        <f t="array" ref="P5572">_xlfn.XLOOKUP(A5572,subscriptions!B5572:B10004,subscriptions!C5572:C10004)</f>
        <v>Roam</v>
      </c>
      <c r="Q5572" s="10" t="s">
        <v>128</v>
      </c>
      <c r="R5572" s="10" t="s">
        <v>148</v>
      </c>
      <c r="S5572" s="10" t="s">
        <v>175</v>
      </c>
    </row>
    <row r="5573">
      <c r="A5573" s="1" t="s">
        <v>7102</v>
      </c>
      <c r="B5573" s="1" t="s">
        <v>1460</v>
      </c>
      <c r="C5573" s="1" t="s">
        <v>556</v>
      </c>
      <c r="D5573" s="1" t="s">
        <v>27</v>
      </c>
      <c r="E5573" s="1" t="s">
        <v>262</v>
      </c>
      <c r="F5573" s="1" t="s">
        <v>1835</v>
      </c>
      <c r="G5573" s="1" t="s">
        <v>21565</v>
      </c>
      <c r="H5573" s="1" t="s">
        <v>21566</v>
      </c>
      <c r="I5573" s="4">
        <v>84.37934027777777</v>
      </c>
      <c r="J5573" s="1">
        <v>151.26</v>
      </c>
      <c r="K5573" s="1">
        <v>43.38</v>
      </c>
      <c r="M5573" s="10">
        <f t="array" ref="M5573">_xlfn.XLOOKUP(A5573,subscriptions!B5573:B10004,subscriptions!D5573:D10004)</f>
        <v>120</v>
      </c>
      <c r="N5573" s="10">
        <f t="array" ref="N5573">_xlfn.XLOOKUP(A5573,subscriptions!B5573:B10004,subscriptions!G5573:G10004)</f>
        <v>0</v>
      </c>
      <c r="O5573" s="10">
        <v>120.0</v>
      </c>
      <c r="P5573" s="10" t="str">
        <f t="array" ref="P5573">_xlfn.XLOOKUP(A5573,subscriptions!B5573:B10004,subscriptions!C5573:C10004)</f>
        <v>Residential</v>
      </c>
      <c r="Q5573" s="10" t="s">
        <v>173</v>
      </c>
      <c r="R5573" s="10" t="s">
        <v>212</v>
      </c>
      <c r="S5573" s="10" t="s">
        <v>2380</v>
      </c>
    </row>
    <row r="5574">
      <c r="A5574" s="1" t="s">
        <v>7103</v>
      </c>
      <c r="B5574" s="1" t="s">
        <v>941</v>
      </c>
      <c r="C5574" s="1" t="s">
        <v>786</v>
      </c>
      <c r="D5574" s="1" t="s">
        <v>27</v>
      </c>
      <c r="E5574" s="1" t="s">
        <v>219</v>
      </c>
      <c r="F5574" s="1" t="s">
        <v>1461</v>
      </c>
      <c r="G5574" s="1" t="s">
        <v>21567</v>
      </c>
      <c r="H5574" s="1" t="s">
        <v>21568</v>
      </c>
      <c r="I5574" s="4">
        <v>84.2097800925926</v>
      </c>
      <c r="J5574" s="1">
        <v>2637.6</v>
      </c>
      <c r="K5574" s="1">
        <v>565.23</v>
      </c>
      <c r="M5574" s="10">
        <f t="array" ref="M5574">_xlfn.XLOOKUP(A5574,subscriptions!B5574:B10004,subscriptions!D5574:D10004)</f>
        <v>120</v>
      </c>
      <c r="N5574" s="10">
        <f t="array" ref="N5574">_xlfn.XLOOKUP(A5574,subscriptions!B5574:B10004,subscriptions!G5574:G10004)</f>
        <v>5</v>
      </c>
      <c r="O5574" s="10">
        <v>114.0</v>
      </c>
      <c r="P5574" s="10" t="str">
        <f t="array" ref="P5574">_xlfn.XLOOKUP(A5574,subscriptions!B5574:B10004,subscriptions!C5574:C10004)</f>
        <v>Residential</v>
      </c>
      <c r="Q5574" s="10" t="s">
        <v>194</v>
      </c>
      <c r="R5574" s="10" t="s">
        <v>212</v>
      </c>
      <c r="S5574" s="10" t="s">
        <v>353</v>
      </c>
    </row>
    <row r="5575">
      <c r="A5575" s="1" t="s">
        <v>7104</v>
      </c>
      <c r="B5575" s="1" t="s">
        <v>645</v>
      </c>
      <c r="C5575" s="1" t="s">
        <v>1251</v>
      </c>
      <c r="D5575" s="1" t="s">
        <v>153</v>
      </c>
      <c r="E5575" s="1" t="s">
        <v>239</v>
      </c>
      <c r="F5575" s="1" t="s">
        <v>3181</v>
      </c>
      <c r="G5575" s="1" t="s">
        <v>21569</v>
      </c>
      <c r="H5575" s="1" t="s">
        <v>21570</v>
      </c>
      <c r="I5575" s="4">
        <v>84.3800462962963</v>
      </c>
      <c r="J5575" s="1">
        <v>1609.0</v>
      </c>
      <c r="K5575" s="1">
        <v>236.98</v>
      </c>
      <c r="M5575" s="10">
        <f t="array" ref="M5575">_xlfn.XLOOKUP(A5575,subscriptions!B5575:B10004,subscriptions!D5575:D10004)</f>
        <v>50</v>
      </c>
      <c r="N5575" s="10">
        <f t="array" ref="N5575">_xlfn.XLOOKUP(A5575,subscriptions!B5575:B10004,subscriptions!G5575:G10004)</f>
        <v>10</v>
      </c>
      <c r="O5575" s="10">
        <v>45.0</v>
      </c>
      <c r="P5575" s="10" t="str">
        <f t="array" ref="P5575">_xlfn.XLOOKUP(A5575,subscriptions!B5575:B10004,subscriptions!C5575:C10004)</f>
        <v>Mini</v>
      </c>
      <c r="Q5575" s="10" t="s">
        <v>128</v>
      </c>
      <c r="R5575" s="10" t="s">
        <v>148</v>
      </c>
      <c r="S5575" s="10" t="s">
        <v>698</v>
      </c>
    </row>
    <row r="5576">
      <c r="A5576" s="1" t="s">
        <v>7105</v>
      </c>
      <c r="B5576" s="1" t="s">
        <v>1844</v>
      </c>
      <c r="C5576" s="1" t="s">
        <v>3912</v>
      </c>
      <c r="D5576" s="1" t="s">
        <v>153</v>
      </c>
      <c r="E5576" s="1" t="s">
        <v>262</v>
      </c>
      <c r="F5576" s="1" t="s">
        <v>392</v>
      </c>
      <c r="G5576" s="1" t="s">
        <v>21571</v>
      </c>
      <c r="H5576" s="1" t="s">
        <v>21572</v>
      </c>
      <c r="I5576" s="4">
        <v>84.29403935185185</v>
      </c>
      <c r="J5576" s="1">
        <v>1613.39</v>
      </c>
      <c r="K5576" s="1">
        <v>142.95</v>
      </c>
      <c r="M5576" s="10">
        <f t="array" ref="M5576">_xlfn.XLOOKUP(A5576,subscriptions!B5576:B10004,subscriptions!D5576:D10004)</f>
        <v>120</v>
      </c>
      <c r="N5576" s="10">
        <f t="array" ref="N5576">_xlfn.XLOOKUP(A5576,subscriptions!B5576:B10004,subscriptions!G5576:G10004)</f>
        <v>20</v>
      </c>
      <c r="O5576" s="10">
        <v>96.0</v>
      </c>
      <c r="P5576" s="10" t="str">
        <f t="array" ref="P5576">_xlfn.XLOOKUP(A5576,subscriptions!B5576:B10004,subscriptions!C5576:C10004)</f>
        <v>Residential</v>
      </c>
      <c r="Q5576" s="10" t="s">
        <v>128</v>
      </c>
      <c r="R5576" s="10" t="s">
        <v>148</v>
      </c>
      <c r="S5576" s="10" t="s">
        <v>1458</v>
      </c>
    </row>
    <row r="5577">
      <c r="A5577" s="1" t="s">
        <v>7106</v>
      </c>
      <c r="B5577" s="1" t="s">
        <v>919</v>
      </c>
      <c r="C5577" s="1" t="s">
        <v>1876</v>
      </c>
      <c r="D5577" s="1" t="s">
        <v>27</v>
      </c>
      <c r="E5577" s="1" t="s">
        <v>219</v>
      </c>
      <c r="F5577" s="1" t="s">
        <v>574</v>
      </c>
      <c r="G5577" s="1" t="s">
        <v>21573</v>
      </c>
      <c r="H5577" s="1" t="s">
        <v>16981</v>
      </c>
      <c r="I5577" s="4">
        <v>84.25575231481481</v>
      </c>
      <c r="J5577" s="1">
        <v>256.05</v>
      </c>
      <c r="K5577" s="1">
        <v>33.32</v>
      </c>
      <c r="M5577" s="10">
        <f t="array" ref="M5577">_xlfn.XLOOKUP(A5577,subscriptions!B5577:B10004,subscriptions!D5577:D10004)</f>
        <v>50</v>
      </c>
      <c r="N5577" s="10">
        <f t="array" ref="N5577">_xlfn.XLOOKUP(A5577,subscriptions!B5577:B10004,subscriptions!G5577:G10004)</f>
        <v>0</v>
      </c>
      <c r="O5577" s="10">
        <v>50.0</v>
      </c>
      <c r="P5577" s="10" t="str">
        <f t="array" ref="P5577">_xlfn.XLOOKUP(A5577,subscriptions!B5577:B10004,subscriptions!C5577:C10004)</f>
        <v>Mini</v>
      </c>
      <c r="Q5577" s="10" t="s">
        <v>173</v>
      </c>
      <c r="R5577" s="10" t="s">
        <v>148</v>
      </c>
      <c r="S5577" s="10" t="s">
        <v>1156</v>
      </c>
    </row>
    <row r="5578">
      <c r="A5578" s="1" t="s">
        <v>7107</v>
      </c>
      <c r="B5578" s="1" t="s">
        <v>1387</v>
      </c>
      <c r="C5578" s="1" t="s">
        <v>1347</v>
      </c>
      <c r="D5578" s="1" t="s">
        <v>27</v>
      </c>
      <c r="E5578" s="1" t="s">
        <v>714</v>
      </c>
      <c r="F5578" s="1" t="s">
        <v>2562</v>
      </c>
      <c r="G5578" s="1" t="s">
        <v>21574</v>
      </c>
      <c r="H5578" s="1" t="s">
        <v>21575</v>
      </c>
      <c r="I5578" s="4">
        <v>84.41766203703703</v>
      </c>
      <c r="J5578" s="1">
        <v>1625.54</v>
      </c>
      <c r="K5578" s="1">
        <v>221.29</v>
      </c>
      <c r="M5578" s="10">
        <f t="array" ref="M5578">_xlfn.XLOOKUP(A5578,subscriptions!B5578:B10004,subscriptions!D5578:D10004)</f>
        <v>120</v>
      </c>
      <c r="N5578" s="10">
        <f t="array" ref="N5578">_xlfn.XLOOKUP(A5578,subscriptions!B5578:B10004,subscriptions!G5578:G10004)</f>
        <v>5</v>
      </c>
      <c r="O5578" s="10">
        <v>114.0</v>
      </c>
      <c r="P5578" s="10" t="str">
        <f t="array" ref="P5578">_xlfn.XLOOKUP(A5578,subscriptions!B5578:B10004,subscriptions!C5578:C10004)</f>
        <v>Residential</v>
      </c>
      <c r="Q5578" s="10" t="s">
        <v>194</v>
      </c>
      <c r="R5578" s="10" t="s">
        <v>212</v>
      </c>
      <c r="S5578" s="10" t="s">
        <v>327</v>
      </c>
    </row>
    <row r="5579">
      <c r="A5579" s="1" t="s">
        <v>7108</v>
      </c>
      <c r="B5579" s="1" t="s">
        <v>941</v>
      </c>
      <c r="C5579" s="1" t="s">
        <v>786</v>
      </c>
      <c r="D5579" s="1" t="s">
        <v>27</v>
      </c>
      <c r="E5579" s="1" t="s">
        <v>239</v>
      </c>
      <c r="F5579" s="1" t="s">
        <v>2267</v>
      </c>
      <c r="G5579" s="1" t="s">
        <v>21576</v>
      </c>
      <c r="H5579" s="1" t="s">
        <v>21577</v>
      </c>
      <c r="I5579" s="4">
        <v>84.38065972222222</v>
      </c>
      <c r="J5579" s="1">
        <v>6116.84</v>
      </c>
      <c r="K5579" s="1">
        <v>1418.79</v>
      </c>
      <c r="M5579" s="10">
        <f t="array" ref="M5579">_xlfn.XLOOKUP(A5579,subscriptions!B5579:B10004,subscriptions!D5579:D10004)</f>
        <v>250</v>
      </c>
      <c r="N5579" s="10">
        <f t="array" ref="N5579">_xlfn.XLOOKUP(A5579,subscriptions!B5579:B10004,subscriptions!G5579:G10004)</f>
        <v>10</v>
      </c>
      <c r="O5579" s="10">
        <v>225.0</v>
      </c>
      <c r="P5579" s="10" t="str">
        <f t="array" ref="P5579">_xlfn.XLOOKUP(A5579,subscriptions!B5579:B10004,subscriptions!C5579:C10004)</f>
        <v>Business</v>
      </c>
      <c r="Q5579" s="10" t="s">
        <v>128</v>
      </c>
      <c r="R5579" s="10" t="s">
        <v>129</v>
      </c>
      <c r="S5579" s="10" t="s">
        <v>762</v>
      </c>
    </row>
    <row r="5580">
      <c r="A5580" s="1" t="s">
        <v>7109</v>
      </c>
      <c r="B5580" s="1" t="s">
        <v>969</v>
      </c>
      <c r="C5580" s="1" t="s">
        <v>152</v>
      </c>
      <c r="D5580" s="1" t="s">
        <v>27</v>
      </c>
      <c r="E5580" s="1" t="s">
        <v>239</v>
      </c>
      <c r="F5580" s="1" t="s">
        <v>2154</v>
      </c>
      <c r="G5580" s="1" t="s">
        <v>21578</v>
      </c>
      <c r="H5580" s="1" t="s">
        <v>21579</v>
      </c>
      <c r="I5580" s="4">
        <v>84.17111111111112</v>
      </c>
      <c r="J5580" s="1">
        <v>3692.54</v>
      </c>
      <c r="K5580" s="1">
        <v>769.32</v>
      </c>
      <c r="M5580" s="10">
        <f t="array" ref="M5580">_xlfn.XLOOKUP(A5580,subscriptions!B5580:B10004,subscriptions!D5580:D10004)</f>
        <v>80</v>
      </c>
      <c r="N5580" s="10">
        <f t="array" ref="N5580">_xlfn.XLOOKUP(A5580,subscriptions!B5580:B10004,subscriptions!G5580:G10004)</f>
        <v>20</v>
      </c>
      <c r="O5580" s="10">
        <v>64.0</v>
      </c>
      <c r="P5580" s="10" t="str">
        <f t="array" ref="P5580">_xlfn.XLOOKUP(A5580,subscriptions!B5580:B10004,subscriptions!C5580:C10004)</f>
        <v>Roam</v>
      </c>
      <c r="Q5580" s="10" t="s">
        <v>128</v>
      </c>
      <c r="R5580" s="10" t="s">
        <v>148</v>
      </c>
      <c r="S5580" s="10" t="s">
        <v>310</v>
      </c>
    </row>
    <row r="5581">
      <c r="A5581" s="1" t="s">
        <v>7112</v>
      </c>
      <c r="B5581" s="1" t="s">
        <v>2096</v>
      </c>
      <c r="C5581" s="1" t="s">
        <v>473</v>
      </c>
      <c r="D5581" s="1" t="s">
        <v>27</v>
      </c>
      <c r="E5581" s="1" t="s">
        <v>631</v>
      </c>
      <c r="F5581" s="1" t="s">
        <v>632</v>
      </c>
      <c r="G5581" s="1" t="s">
        <v>21580</v>
      </c>
      <c r="H5581" s="1" t="s">
        <v>21581</v>
      </c>
      <c r="I5581" s="4">
        <v>84.21398148148148</v>
      </c>
      <c r="J5581" s="1">
        <v>917.4</v>
      </c>
      <c r="K5581" s="1">
        <v>196.23</v>
      </c>
      <c r="M5581" s="10">
        <f t="array" ref="M5581">_xlfn.XLOOKUP(A5581,subscriptions!B5581:B10004,subscriptions!D5581:D10004)</f>
        <v>120</v>
      </c>
      <c r="N5581" s="10">
        <f t="array" ref="N5581">_xlfn.XLOOKUP(A5581,subscriptions!B5581:B10004,subscriptions!G5581:G10004)</f>
        <v>0</v>
      </c>
      <c r="O5581" s="10">
        <v>120.0</v>
      </c>
      <c r="P5581" s="10" t="str">
        <f t="array" ref="P5581">_xlfn.XLOOKUP(A5581,subscriptions!B5581:B10004,subscriptions!C5581:C10004)</f>
        <v>Residential</v>
      </c>
      <c r="Q5581" s="10" t="s">
        <v>173</v>
      </c>
      <c r="R5581" s="10" t="s">
        <v>212</v>
      </c>
      <c r="S5581" s="10" t="s">
        <v>388</v>
      </c>
    </row>
    <row r="5582">
      <c r="A5582" s="1" t="s">
        <v>7113</v>
      </c>
      <c r="B5582" s="1" t="s">
        <v>870</v>
      </c>
      <c r="C5582" s="1" t="s">
        <v>237</v>
      </c>
      <c r="D5582" s="1" t="s">
        <v>153</v>
      </c>
      <c r="E5582" s="1" t="s">
        <v>28</v>
      </c>
      <c r="F5582" s="1" t="s">
        <v>526</v>
      </c>
      <c r="G5582" s="1" t="s">
        <v>21582</v>
      </c>
      <c r="H5582" s="1" t="s">
        <v>21583</v>
      </c>
      <c r="I5582" s="4">
        <v>84.21559027777778</v>
      </c>
      <c r="J5582" s="1">
        <v>111.15</v>
      </c>
      <c r="K5582" s="1">
        <v>29.53</v>
      </c>
      <c r="M5582" s="10">
        <f t="array" ref="M5582">_xlfn.XLOOKUP(A5582,subscriptions!B5582:B10004,subscriptions!D5582:D10004)</f>
        <v>50</v>
      </c>
      <c r="N5582" s="10">
        <f t="array" ref="N5582">_xlfn.XLOOKUP(A5582,subscriptions!B5582:B10004,subscriptions!G5582:G10004)</f>
        <v>5</v>
      </c>
      <c r="O5582" s="10">
        <v>47.5</v>
      </c>
      <c r="P5582" s="10" t="str">
        <f t="array" ref="P5582">_xlfn.XLOOKUP(A5582,subscriptions!B5582:B10004,subscriptions!C5582:C10004)</f>
        <v>Mini</v>
      </c>
      <c r="Q5582" s="10" t="s">
        <v>194</v>
      </c>
      <c r="R5582" s="10" t="s">
        <v>148</v>
      </c>
      <c r="S5582" s="10" t="s">
        <v>1212</v>
      </c>
    </row>
    <row r="5583">
      <c r="A5583" s="1" t="s">
        <v>7114</v>
      </c>
      <c r="B5583" s="1" t="s">
        <v>1303</v>
      </c>
      <c r="C5583" s="1" t="s">
        <v>1678</v>
      </c>
      <c r="D5583" s="1" t="s">
        <v>153</v>
      </c>
      <c r="E5583" s="1" t="s">
        <v>179</v>
      </c>
      <c r="F5583" s="1" t="s">
        <v>200</v>
      </c>
      <c r="G5583" s="1" t="s">
        <v>21584</v>
      </c>
      <c r="H5583" s="1" t="s">
        <v>21585</v>
      </c>
      <c r="I5583" s="4">
        <v>84.38087962962963</v>
      </c>
      <c r="J5583" s="1">
        <v>724.82</v>
      </c>
      <c r="K5583" s="1">
        <v>128.86</v>
      </c>
      <c r="L5583" s="1">
        <v>100.0</v>
      </c>
      <c r="M5583" s="10">
        <f t="array" ref="M5583">_xlfn.XLOOKUP(A5583,subscriptions!B5583:B10004,subscriptions!D5583:D10004)</f>
        <v>250</v>
      </c>
      <c r="N5583" s="10">
        <f t="array" ref="N5583">_xlfn.XLOOKUP(A5583,subscriptions!B5583:B10004,subscriptions!G5583:G10004)</f>
        <v>10</v>
      </c>
      <c r="O5583" s="10">
        <v>225.0</v>
      </c>
      <c r="P5583" s="10" t="str">
        <f t="array" ref="P5583">_xlfn.XLOOKUP(A5583,subscriptions!B5583:B10004,subscriptions!C5583:C10004)</f>
        <v>Business</v>
      </c>
      <c r="Q5583" s="10" t="s">
        <v>128</v>
      </c>
      <c r="R5583" s="10" t="s">
        <v>129</v>
      </c>
      <c r="S5583" s="10" t="s">
        <v>762</v>
      </c>
    </row>
    <row r="5584">
      <c r="A5584" s="1" t="s">
        <v>7115</v>
      </c>
      <c r="B5584" s="1" t="s">
        <v>842</v>
      </c>
      <c r="C5584" s="1" t="s">
        <v>1415</v>
      </c>
      <c r="D5584" s="1" t="s">
        <v>27</v>
      </c>
      <c r="E5584" s="1" t="s">
        <v>28</v>
      </c>
      <c r="F5584" s="1" t="s">
        <v>2097</v>
      </c>
      <c r="G5584" s="1" t="s">
        <v>21586</v>
      </c>
      <c r="H5584" s="1" t="s">
        <v>21587</v>
      </c>
      <c r="I5584" s="4">
        <v>84.25143518518519</v>
      </c>
      <c r="J5584" s="1">
        <v>2676.42</v>
      </c>
      <c r="K5584" s="1">
        <v>504.06</v>
      </c>
      <c r="M5584" s="10">
        <f t="array" ref="M5584">_xlfn.XLOOKUP(A5584,subscriptions!B5584:B10004,subscriptions!D5584:D10004)</f>
        <v>80</v>
      </c>
      <c r="N5584" s="10">
        <f t="array" ref="N5584">_xlfn.XLOOKUP(A5584,subscriptions!B5584:B10004,subscriptions!G5584:G10004)</f>
        <v>20</v>
      </c>
      <c r="O5584" s="10">
        <v>64.0</v>
      </c>
      <c r="P5584" s="10" t="str">
        <f t="array" ref="P5584">_xlfn.XLOOKUP(A5584,subscriptions!B5584:B10004,subscriptions!C5584:C10004)</f>
        <v>Roam</v>
      </c>
      <c r="Q5584" s="10" t="s">
        <v>128</v>
      </c>
      <c r="R5584" s="10" t="s">
        <v>148</v>
      </c>
      <c r="S5584" s="10" t="s">
        <v>4065</v>
      </c>
    </row>
    <row r="5585">
      <c r="A5585" s="1" t="s">
        <v>7116</v>
      </c>
      <c r="B5585" s="1" t="s">
        <v>439</v>
      </c>
      <c r="C5585" s="1" t="s">
        <v>391</v>
      </c>
      <c r="D5585" s="1" t="s">
        <v>153</v>
      </c>
      <c r="E5585" s="1" t="s">
        <v>219</v>
      </c>
      <c r="F5585" s="1" t="s">
        <v>2446</v>
      </c>
      <c r="G5585" s="1" t="s">
        <v>21588</v>
      </c>
      <c r="H5585" s="1" t="s">
        <v>21589</v>
      </c>
      <c r="I5585" s="4">
        <v>84.21401620370371</v>
      </c>
      <c r="J5585" s="1">
        <v>1863.47</v>
      </c>
      <c r="K5585" s="1">
        <v>207.18</v>
      </c>
      <c r="M5585" s="10">
        <f t="array" ref="M5585">_xlfn.XLOOKUP(A5585,subscriptions!B5585:B10004,subscriptions!D5585:D10004)</f>
        <v>80</v>
      </c>
      <c r="N5585" s="10">
        <f t="array" ref="N5585">_xlfn.XLOOKUP(A5585,subscriptions!B5585:B10004,subscriptions!G5585:G10004)</f>
        <v>0</v>
      </c>
      <c r="O5585" s="10">
        <v>80.0</v>
      </c>
      <c r="P5585" s="10" t="str">
        <f t="array" ref="P5585">_xlfn.XLOOKUP(A5585,subscriptions!B5585:B10004,subscriptions!C5585:C10004)</f>
        <v>Roam</v>
      </c>
      <c r="Q5585" s="10" t="s">
        <v>173</v>
      </c>
      <c r="R5585" s="10" t="s">
        <v>148</v>
      </c>
      <c r="S5585" s="10" t="s">
        <v>388</v>
      </c>
    </row>
    <row r="5586">
      <c r="A5586" s="1" t="s">
        <v>7117</v>
      </c>
      <c r="B5586" s="1" t="s">
        <v>24</v>
      </c>
      <c r="C5586" s="1" t="s">
        <v>330</v>
      </c>
      <c r="D5586" s="1" t="s">
        <v>27</v>
      </c>
      <c r="E5586" s="1" t="s">
        <v>239</v>
      </c>
      <c r="F5586" s="1" t="s">
        <v>2267</v>
      </c>
      <c r="G5586" s="1" t="s">
        <v>21590</v>
      </c>
      <c r="H5586" s="1" t="s">
        <v>21591</v>
      </c>
      <c r="I5586" s="4">
        <v>84.37592592592593</v>
      </c>
      <c r="J5586" s="1">
        <v>972.46</v>
      </c>
      <c r="K5586" s="1">
        <v>246.66</v>
      </c>
      <c r="M5586" s="10">
        <f t="array" ref="M5586">_xlfn.XLOOKUP(A5586,subscriptions!B5586:B10004,subscriptions!D5586:D10004)</f>
        <v>80</v>
      </c>
      <c r="N5586" s="10">
        <f t="array" ref="N5586">_xlfn.XLOOKUP(A5586,subscriptions!B5586:B10004,subscriptions!G5586:G10004)</f>
        <v>5</v>
      </c>
      <c r="O5586" s="10">
        <v>76.0</v>
      </c>
      <c r="P5586" s="10" t="str">
        <f t="array" ref="P5586">_xlfn.XLOOKUP(A5586,subscriptions!B5586:B10004,subscriptions!C5586:C10004)</f>
        <v>Roam</v>
      </c>
      <c r="Q5586" s="10" t="s">
        <v>194</v>
      </c>
      <c r="R5586" s="10" t="s">
        <v>148</v>
      </c>
      <c r="S5586" s="10" t="s">
        <v>1442</v>
      </c>
    </row>
    <row r="5587">
      <c r="A5587" s="1" t="s">
        <v>7118</v>
      </c>
      <c r="B5587" s="1" t="s">
        <v>686</v>
      </c>
      <c r="C5587" s="1" t="s">
        <v>1388</v>
      </c>
      <c r="D5587" s="1" t="s">
        <v>153</v>
      </c>
      <c r="E5587" s="1" t="s">
        <v>179</v>
      </c>
      <c r="F5587" s="1" t="s">
        <v>1760</v>
      </c>
      <c r="G5587" s="1" t="s">
        <v>21592</v>
      </c>
      <c r="H5587" s="1" t="s">
        <v>21593</v>
      </c>
      <c r="I5587" s="4">
        <v>84.25725694444445</v>
      </c>
      <c r="J5587" s="1">
        <v>135.02</v>
      </c>
      <c r="K5587" s="1">
        <v>26.29</v>
      </c>
      <c r="L5587" s="1">
        <v>100.0</v>
      </c>
      <c r="M5587" s="10">
        <f t="array" ref="M5587">_xlfn.XLOOKUP(A5587,subscriptions!B5587:B10004,subscriptions!D5587:D10004)</f>
        <v>50</v>
      </c>
      <c r="N5587" s="10">
        <f t="array" ref="N5587">_xlfn.XLOOKUP(A5587,subscriptions!B5587:B10004,subscriptions!G5587:G10004)</f>
        <v>10</v>
      </c>
      <c r="O5587" s="10">
        <v>45.0</v>
      </c>
      <c r="P5587" s="10" t="str">
        <f t="array" ref="P5587">_xlfn.XLOOKUP(A5587,subscriptions!B5587:B10004,subscriptions!C5587:C10004)</f>
        <v>Mini</v>
      </c>
      <c r="Q5587" s="10" t="s">
        <v>128</v>
      </c>
      <c r="R5587" s="10" t="s">
        <v>148</v>
      </c>
      <c r="S5587" s="10" t="s">
        <v>175</v>
      </c>
    </row>
    <row r="5588">
      <c r="A5588" s="1" t="s">
        <v>7119</v>
      </c>
      <c r="B5588" s="1" t="s">
        <v>2534</v>
      </c>
      <c r="C5588" s="1" t="s">
        <v>330</v>
      </c>
      <c r="D5588" s="1" t="s">
        <v>153</v>
      </c>
      <c r="E5588" s="1" t="s">
        <v>239</v>
      </c>
      <c r="F5588" s="1" t="s">
        <v>240</v>
      </c>
      <c r="G5588" s="1" t="s">
        <v>21594</v>
      </c>
      <c r="H5588" s="1" t="s">
        <v>21595</v>
      </c>
      <c r="I5588" s="4">
        <v>84.21483796296296</v>
      </c>
      <c r="J5588" s="1">
        <v>885.03</v>
      </c>
      <c r="K5588" s="1">
        <v>175.08</v>
      </c>
      <c r="M5588" s="10">
        <f t="array" ref="M5588">_xlfn.XLOOKUP(A5588,subscriptions!B5588:B10004,subscriptions!D5588:D10004)</f>
        <v>120</v>
      </c>
      <c r="N5588" s="10">
        <f t="array" ref="N5588">_xlfn.XLOOKUP(A5588,subscriptions!B5588:B10004,subscriptions!G5588:G10004)</f>
        <v>20</v>
      </c>
      <c r="O5588" s="10">
        <v>96.0</v>
      </c>
      <c r="P5588" s="10" t="str">
        <f t="array" ref="P5588">_xlfn.XLOOKUP(A5588,subscriptions!B5588:B10004,subscriptions!C5588:C10004)</f>
        <v>Residential</v>
      </c>
      <c r="Q5588" s="10" t="s">
        <v>128</v>
      </c>
      <c r="R5588" s="10" t="s">
        <v>148</v>
      </c>
      <c r="S5588" s="10" t="s">
        <v>3641</v>
      </c>
    </row>
    <row r="5589">
      <c r="A5589" s="1" t="s">
        <v>7122</v>
      </c>
      <c r="B5589" s="1" t="s">
        <v>177</v>
      </c>
      <c r="C5589" s="1" t="s">
        <v>871</v>
      </c>
      <c r="D5589" s="1" t="s">
        <v>153</v>
      </c>
      <c r="E5589" s="1" t="s">
        <v>714</v>
      </c>
      <c r="F5589" s="1" t="s">
        <v>828</v>
      </c>
      <c r="G5589" s="1" t="s">
        <v>21596</v>
      </c>
      <c r="H5589" s="1" t="s">
        <v>21597</v>
      </c>
      <c r="I5589" s="4">
        <v>84.17447916666667</v>
      </c>
      <c r="J5589" s="1">
        <v>999.56</v>
      </c>
      <c r="K5589" s="1">
        <v>133.66</v>
      </c>
      <c r="M5589" s="10">
        <f t="array" ref="M5589">_xlfn.XLOOKUP(A5589,subscriptions!B5589:B10004,subscriptions!D5589:D10004)</f>
        <v>120</v>
      </c>
      <c r="N5589" s="10">
        <f t="array" ref="N5589">_xlfn.XLOOKUP(A5589,subscriptions!B5589:B10004,subscriptions!G5589:G10004)</f>
        <v>0</v>
      </c>
      <c r="O5589" s="10">
        <v>120.0</v>
      </c>
      <c r="P5589" s="10" t="str">
        <f t="array" ref="P5589">_xlfn.XLOOKUP(A5589,subscriptions!B5589:B10004,subscriptions!C5589:C10004)</f>
        <v>Residential</v>
      </c>
      <c r="Q5589" s="10" t="s">
        <v>173</v>
      </c>
      <c r="R5589" s="10" t="s">
        <v>212</v>
      </c>
      <c r="S5589" s="10" t="s">
        <v>507</v>
      </c>
    </row>
    <row r="5590">
      <c r="A5590" s="1" t="s">
        <v>7123</v>
      </c>
      <c r="B5590" s="1" t="s">
        <v>425</v>
      </c>
      <c r="C5590" s="1" t="s">
        <v>426</v>
      </c>
      <c r="D5590" s="1" t="s">
        <v>153</v>
      </c>
      <c r="E5590" s="1" t="s">
        <v>714</v>
      </c>
      <c r="F5590" s="1" t="s">
        <v>1159</v>
      </c>
      <c r="G5590" s="1" t="s">
        <v>21598</v>
      </c>
      <c r="H5590" s="1" t="s">
        <v>21599</v>
      </c>
      <c r="I5590" s="4">
        <v>84.37796296296297</v>
      </c>
      <c r="J5590" s="1">
        <v>4008.25</v>
      </c>
      <c r="K5590" s="1">
        <v>717.94</v>
      </c>
      <c r="M5590" s="10">
        <f t="array" ref="M5590">_xlfn.XLOOKUP(A5590,subscriptions!B5590:B10004,subscriptions!D5590:D10004)</f>
        <v>120</v>
      </c>
      <c r="N5590" s="10">
        <f t="array" ref="N5590">_xlfn.XLOOKUP(A5590,subscriptions!B5590:B10004,subscriptions!G5590:G10004)</f>
        <v>5</v>
      </c>
      <c r="O5590" s="10">
        <v>114.0</v>
      </c>
      <c r="P5590" s="10" t="str">
        <f t="array" ref="P5590">_xlfn.XLOOKUP(A5590,subscriptions!B5590:B10004,subscriptions!C5590:C10004)</f>
        <v>Residential</v>
      </c>
      <c r="Q5590" s="10" t="s">
        <v>194</v>
      </c>
      <c r="R5590" s="10" t="s">
        <v>212</v>
      </c>
      <c r="S5590" s="10" t="s">
        <v>1302</v>
      </c>
    </row>
    <row r="5591">
      <c r="A5591" s="1" t="s">
        <v>7124</v>
      </c>
      <c r="B5591" s="1" t="s">
        <v>1972</v>
      </c>
      <c r="C5591" s="1" t="s">
        <v>296</v>
      </c>
      <c r="D5591" s="1" t="s">
        <v>27</v>
      </c>
      <c r="E5591" s="1" t="s">
        <v>262</v>
      </c>
      <c r="F5591" s="1" t="s">
        <v>263</v>
      </c>
      <c r="G5591" s="1" t="s">
        <v>21600</v>
      </c>
      <c r="H5591" s="1" t="s">
        <v>21601</v>
      </c>
      <c r="I5591" s="4">
        <v>84.29322916666666</v>
      </c>
      <c r="J5591" s="1">
        <v>1587.01</v>
      </c>
      <c r="K5591" s="1">
        <v>376.46</v>
      </c>
      <c r="M5591" s="10">
        <f t="array" ref="M5591">_xlfn.XLOOKUP(A5591,subscriptions!B5591:B10004,subscriptions!D5591:D10004)</f>
        <v>120</v>
      </c>
      <c r="N5591" s="10">
        <f t="array" ref="N5591">_xlfn.XLOOKUP(A5591,subscriptions!B5591:B10004,subscriptions!G5591:G10004)</f>
        <v>10</v>
      </c>
      <c r="O5591" s="10">
        <v>108.0</v>
      </c>
      <c r="P5591" s="10" t="str">
        <f t="array" ref="P5591">_xlfn.XLOOKUP(A5591,subscriptions!B5591:B10004,subscriptions!C5591:C10004)</f>
        <v>Residential</v>
      </c>
      <c r="Q5591" s="10" t="s">
        <v>128</v>
      </c>
      <c r="R5591" s="10" t="s">
        <v>212</v>
      </c>
      <c r="S5591" s="10" t="s">
        <v>1779</v>
      </c>
    </row>
    <row r="5592">
      <c r="A5592" s="1" t="s">
        <v>7125</v>
      </c>
      <c r="B5592" s="1" t="s">
        <v>1995</v>
      </c>
      <c r="C5592" s="1" t="s">
        <v>1876</v>
      </c>
      <c r="D5592" s="1" t="s">
        <v>153</v>
      </c>
      <c r="E5592" s="1" t="s">
        <v>111</v>
      </c>
      <c r="F5592" s="1" t="s">
        <v>1906</v>
      </c>
      <c r="G5592" s="1" t="s">
        <v>21602</v>
      </c>
      <c r="H5592" s="1" t="s">
        <v>21603</v>
      </c>
      <c r="I5592" s="4">
        <v>84.16809027777778</v>
      </c>
      <c r="J5592" s="1">
        <v>610.19</v>
      </c>
      <c r="K5592" s="1">
        <v>110.32</v>
      </c>
      <c r="M5592" s="10">
        <f t="array" ref="M5592">_xlfn.XLOOKUP(A5592,subscriptions!B5592:B10004,subscriptions!D5592:D10004)</f>
        <v>250</v>
      </c>
      <c r="N5592" s="10">
        <f t="array" ref="N5592">_xlfn.XLOOKUP(A5592,subscriptions!B5592:B10004,subscriptions!G5592:G10004)</f>
        <v>20</v>
      </c>
      <c r="O5592" s="10">
        <v>200.0</v>
      </c>
      <c r="P5592" s="10" t="str">
        <f t="array" ref="P5592">_xlfn.XLOOKUP(A5592,subscriptions!B5592:B10004,subscriptions!C5592:C10004)</f>
        <v>Business</v>
      </c>
      <c r="Q5592" s="10" t="s">
        <v>128</v>
      </c>
      <c r="R5592" s="10" t="s">
        <v>129</v>
      </c>
      <c r="S5592" s="10" t="s">
        <v>1042</v>
      </c>
    </row>
    <row r="5593">
      <c r="A5593" s="1" t="s">
        <v>7126</v>
      </c>
      <c r="B5593" s="1" t="s">
        <v>150</v>
      </c>
      <c r="C5593" s="1" t="s">
        <v>605</v>
      </c>
      <c r="D5593" s="1" t="s">
        <v>153</v>
      </c>
      <c r="E5593" s="1" t="s">
        <v>111</v>
      </c>
      <c r="F5593" s="1" t="s">
        <v>1227</v>
      </c>
      <c r="G5593" s="1" t="s">
        <v>21604</v>
      </c>
      <c r="H5593" s="1" t="s">
        <v>21605</v>
      </c>
      <c r="I5593" s="4">
        <v>84.1739236111111</v>
      </c>
      <c r="J5593" s="1">
        <v>1167.67</v>
      </c>
      <c r="K5593" s="1">
        <v>200.6</v>
      </c>
      <c r="M5593" s="10">
        <f t="array" ref="M5593">_xlfn.XLOOKUP(A5593,subscriptions!B5593:B10004,subscriptions!D5593:D10004)</f>
        <v>120</v>
      </c>
      <c r="N5593" s="10">
        <f t="array" ref="N5593">_xlfn.XLOOKUP(A5593,subscriptions!B5593:B10004,subscriptions!G5593:G10004)</f>
        <v>0</v>
      </c>
      <c r="O5593" s="10">
        <v>120.0</v>
      </c>
      <c r="P5593" s="10" t="str">
        <f t="array" ref="P5593">_xlfn.XLOOKUP(A5593,subscriptions!B5593:B10004,subscriptions!C5593:C10004)</f>
        <v>Residential</v>
      </c>
      <c r="Q5593" s="10" t="s">
        <v>173</v>
      </c>
      <c r="R5593" s="10" t="s">
        <v>212</v>
      </c>
      <c r="S5593" s="10" t="s">
        <v>3087</v>
      </c>
    </row>
    <row r="5594">
      <c r="A5594" s="1" t="s">
        <v>7127</v>
      </c>
      <c r="B5594" s="1" t="s">
        <v>2018</v>
      </c>
      <c r="C5594" s="1" t="s">
        <v>750</v>
      </c>
      <c r="D5594" s="1" t="s">
        <v>27</v>
      </c>
      <c r="E5594" s="1" t="s">
        <v>631</v>
      </c>
      <c r="F5594" s="1" t="s">
        <v>2495</v>
      </c>
      <c r="G5594" s="1" t="s">
        <v>21606</v>
      </c>
      <c r="H5594" s="1" t="s">
        <v>21607</v>
      </c>
      <c r="I5594" s="4">
        <v>84.33542824074074</v>
      </c>
      <c r="J5594" s="1">
        <v>152.51</v>
      </c>
      <c r="K5594" s="1">
        <v>48.81</v>
      </c>
      <c r="M5594" s="10">
        <f t="array" ref="M5594">_xlfn.XLOOKUP(A5594,subscriptions!B5594:B10004,subscriptions!D5594:D10004)</f>
        <v>80</v>
      </c>
      <c r="N5594" s="10">
        <f t="array" ref="N5594">_xlfn.XLOOKUP(A5594,subscriptions!B5594:B10004,subscriptions!G5594:G10004)</f>
        <v>5</v>
      </c>
      <c r="O5594" s="10">
        <v>76.0</v>
      </c>
      <c r="P5594" s="10" t="str">
        <f t="array" ref="P5594">_xlfn.XLOOKUP(A5594,subscriptions!B5594:B10004,subscriptions!C5594:C10004)</f>
        <v>Roam</v>
      </c>
      <c r="Q5594" s="10" t="s">
        <v>194</v>
      </c>
      <c r="R5594" s="10" t="s">
        <v>148</v>
      </c>
      <c r="S5594" s="10" t="s">
        <v>571</v>
      </c>
    </row>
    <row r="5595">
      <c r="A5595" s="1" t="s">
        <v>7128</v>
      </c>
      <c r="B5595" s="1" t="s">
        <v>1141</v>
      </c>
      <c r="C5595" s="1" t="s">
        <v>492</v>
      </c>
      <c r="D5595" s="1" t="s">
        <v>27</v>
      </c>
      <c r="E5595" s="1" t="s">
        <v>280</v>
      </c>
      <c r="F5595" s="1" t="s">
        <v>281</v>
      </c>
      <c r="G5595" s="1" t="s">
        <v>21608</v>
      </c>
      <c r="H5595" s="1" t="s">
        <v>21609</v>
      </c>
      <c r="I5595" s="4">
        <v>84.2924537037037</v>
      </c>
      <c r="J5595" s="1">
        <v>5444.08</v>
      </c>
      <c r="K5595" s="1">
        <v>882.11</v>
      </c>
      <c r="M5595" s="10">
        <f t="array" ref="M5595">_xlfn.XLOOKUP(A5595,subscriptions!B5595:B10004,subscriptions!D5595:D10004)</f>
        <v>120</v>
      </c>
      <c r="N5595" s="10">
        <f t="array" ref="N5595">_xlfn.XLOOKUP(A5595,subscriptions!B5595:B10004,subscriptions!G5595:G10004)</f>
        <v>10</v>
      </c>
      <c r="O5595" s="10">
        <v>108.0</v>
      </c>
      <c r="P5595" s="10" t="str">
        <f t="array" ref="P5595">_xlfn.XLOOKUP(A5595,subscriptions!B5595:B10004,subscriptions!C5595:C10004)</f>
        <v>Residential</v>
      </c>
      <c r="Q5595" s="10" t="s">
        <v>128</v>
      </c>
      <c r="R5595" s="10" t="s">
        <v>212</v>
      </c>
      <c r="S5595" s="10" t="s">
        <v>587</v>
      </c>
    </row>
    <row r="5596">
      <c r="A5596" s="1" t="s">
        <v>7129</v>
      </c>
      <c r="B5596" s="1" t="s">
        <v>919</v>
      </c>
      <c r="C5596" s="1" t="s">
        <v>1100</v>
      </c>
      <c r="D5596" s="1" t="s">
        <v>27</v>
      </c>
      <c r="E5596" s="1" t="s">
        <v>714</v>
      </c>
      <c r="F5596" s="1" t="s">
        <v>1730</v>
      </c>
      <c r="G5596" s="1" t="s">
        <v>21610</v>
      </c>
      <c r="H5596" s="1" t="s">
        <v>21611</v>
      </c>
      <c r="I5596" s="4">
        <v>84.33686342592593</v>
      </c>
      <c r="J5596" s="1">
        <v>719.57</v>
      </c>
      <c r="K5596" s="1">
        <v>78.11</v>
      </c>
      <c r="M5596" s="10">
        <f t="array" ref="M5596">_xlfn.XLOOKUP(A5596,subscriptions!B5596:B10004,subscriptions!D5596:D10004)</f>
        <v>120</v>
      </c>
      <c r="N5596" s="10">
        <f t="array" ref="N5596">_xlfn.XLOOKUP(A5596,subscriptions!B5596:B10004,subscriptions!G5596:G10004)</f>
        <v>20</v>
      </c>
      <c r="O5596" s="10">
        <v>96.0</v>
      </c>
      <c r="P5596" s="10" t="str">
        <f t="array" ref="P5596">_xlfn.XLOOKUP(A5596,subscriptions!B5596:B10004,subscriptions!C5596:C10004)</f>
        <v>Residential</v>
      </c>
      <c r="Q5596" s="10" t="s">
        <v>128</v>
      </c>
      <c r="R5596" s="10" t="s">
        <v>148</v>
      </c>
      <c r="S5596" s="10" t="s">
        <v>968</v>
      </c>
    </row>
    <row r="5597">
      <c r="A5597" s="1" t="s">
        <v>7130</v>
      </c>
      <c r="B5597" s="1" t="s">
        <v>455</v>
      </c>
      <c r="C5597" s="1" t="s">
        <v>261</v>
      </c>
      <c r="D5597" s="1" t="s">
        <v>27</v>
      </c>
      <c r="E5597" s="1" t="s">
        <v>262</v>
      </c>
      <c r="F5597" s="1" t="s">
        <v>674</v>
      </c>
      <c r="G5597" s="1" t="s">
        <v>21612</v>
      </c>
      <c r="H5597" s="1" t="s">
        <v>21613</v>
      </c>
      <c r="I5597" s="4">
        <v>84.38202546296296</v>
      </c>
      <c r="J5597" s="1">
        <v>1024.75</v>
      </c>
      <c r="K5597" s="1">
        <v>145.43</v>
      </c>
      <c r="M5597" s="10">
        <f t="array" ref="M5597">_xlfn.XLOOKUP(A5597,subscriptions!B5597:B10004,subscriptions!D5597:D10004)</f>
        <v>80</v>
      </c>
      <c r="N5597" s="10">
        <f t="array" ref="N5597">_xlfn.XLOOKUP(A5597,subscriptions!B5597:B10004,subscriptions!G5597:G10004)</f>
        <v>0</v>
      </c>
      <c r="O5597" s="10">
        <v>80.0</v>
      </c>
      <c r="P5597" s="10" t="str">
        <f t="array" ref="P5597">_xlfn.XLOOKUP(A5597,subscriptions!B5597:B10004,subscriptions!C5597:C10004)</f>
        <v>Roam</v>
      </c>
      <c r="Q5597" s="10" t="s">
        <v>173</v>
      </c>
      <c r="R5597" s="10" t="s">
        <v>148</v>
      </c>
      <c r="S5597" s="10" t="s">
        <v>293</v>
      </c>
    </row>
    <row r="5598">
      <c r="A5598" s="1" t="s">
        <v>7133</v>
      </c>
      <c r="B5598" s="1" t="s">
        <v>700</v>
      </c>
      <c r="C5598" s="1" t="s">
        <v>750</v>
      </c>
      <c r="D5598" s="1" t="s">
        <v>153</v>
      </c>
      <c r="E5598" s="1" t="s">
        <v>179</v>
      </c>
      <c r="F5598" s="1" t="s">
        <v>901</v>
      </c>
      <c r="G5598" s="1" t="s">
        <v>21614</v>
      </c>
      <c r="H5598" s="1" t="s">
        <v>21615</v>
      </c>
      <c r="I5598" s="4">
        <v>84.17033564814815</v>
      </c>
      <c r="J5598" s="1">
        <v>708.42</v>
      </c>
      <c r="K5598" s="1">
        <v>95.46</v>
      </c>
      <c r="L5598" s="1">
        <v>100.0</v>
      </c>
      <c r="M5598" s="10">
        <f t="array" ref="M5598">_xlfn.XLOOKUP(A5598,subscriptions!B5598:B10004,subscriptions!D5598:D10004)</f>
        <v>80</v>
      </c>
      <c r="N5598" s="10">
        <f t="array" ref="N5598">_xlfn.XLOOKUP(A5598,subscriptions!B5598:B10004,subscriptions!G5598:G10004)</f>
        <v>5</v>
      </c>
      <c r="O5598" s="10">
        <v>76.0</v>
      </c>
      <c r="P5598" s="10" t="str">
        <f t="array" ref="P5598">_xlfn.XLOOKUP(A5598,subscriptions!B5598:B10004,subscriptions!C5598:C10004)</f>
        <v>Roam</v>
      </c>
      <c r="Q5598" s="10" t="s">
        <v>194</v>
      </c>
      <c r="R5598" s="10" t="s">
        <v>148</v>
      </c>
      <c r="S5598" s="10" t="s">
        <v>2494</v>
      </c>
    </row>
    <row r="5599">
      <c r="A5599" s="1" t="s">
        <v>7134</v>
      </c>
      <c r="B5599" s="1" t="s">
        <v>1984</v>
      </c>
      <c r="C5599" s="1" t="s">
        <v>524</v>
      </c>
      <c r="D5599" s="1" t="s">
        <v>153</v>
      </c>
      <c r="E5599" s="1" t="s">
        <v>239</v>
      </c>
      <c r="F5599" s="1" t="s">
        <v>1186</v>
      </c>
      <c r="G5599" s="1" t="s">
        <v>21616</v>
      </c>
      <c r="H5599" s="1" t="s">
        <v>21617</v>
      </c>
      <c r="I5599" s="4">
        <v>84.17165509259259</v>
      </c>
      <c r="J5599" s="1">
        <v>1770.97</v>
      </c>
      <c r="K5599" s="1">
        <v>399.34</v>
      </c>
      <c r="M5599" s="10">
        <f t="array" ref="M5599">_xlfn.XLOOKUP(A5599,subscriptions!B5599:B10004,subscriptions!D5599:D10004)</f>
        <v>120</v>
      </c>
      <c r="N5599" s="10">
        <f t="array" ref="N5599">_xlfn.XLOOKUP(A5599,subscriptions!B5599:B10004,subscriptions!G5599:G10004)</f>
        <v>10</v>
      </c>
      <c r="O5599" s="10">
        <v>108.0</v>
      </c>
      <c r="P5599" s="10" t="str">
        <f t="array" ref="P5599">_xlfn.XLOOKUP(A5599,subscriptions!B5599:B10004,subscriptions!C5599:C10004)</f>
        <v>Residential</v>
      </c>
      <c r="Q5599" s="10" t="s">
        <v>128</v>
      </c>
      <c r="R5599" s="10" t="s">
        <v>212</v>
      </c>
      <c r="S5599" s="10" t="s">
        <v>1082</v>
      </c>
    </row>
    <row r="5600">
      <c r="A5600" s="1" t="s">
        <v>7135</v>
      </c>
      <c r="B5600" s="1" t="s">
        <v>1414</v>
      </c>
      <c r="C5600" s="1" t="s">
        <v>1200</v>
      </c>
      <c r="D5600" s="1" t="s">
        <v>27</v>
      </c>
      <c r="E5600" s="1" t="s">
        <v>332</v>
      </c>
      <c r="F5600" s="1" t="s">
        <v>1749</v>
      </c>
      <c r="G5600" s="1" t="s">
        <v>21618</v>
      </c>
      <c r="H5600" s="1" t="s">
        <v>21619</v>
      </c>
      <c r="I5600" s="4">
        <v>84.29758101851851</v>
      </c>
      <c r="J5600" s="1">
        <v>1678.09</v>
      </c>
      <c r="K5600" s="1">
        <v>357.36</v>
      </c>
      <c r="M5600" s="10">
        <f t="array" ref="M5600">_xlfn.XLOOKUP(A5600,subscriptions!B5600:B10004,subscriptions!D5600:D10004)</f>
        <v>120</v>
      </c>
      <c r="N5600" s="10">
        <f t="array" ref="N5600">_xlfn.XLOOKUP(A5600,subscriptions!B5600:B10004,subscriptions!G5600:G10004)</f>
        <v>20</v>
      </c>
      <c r="O5600" s="10">
        <v>96.0</v>
      </c>
      <c r="P5600" s="10" t="str">
        <f t="array" ref="P5600">_xlfn.XLOOKUP(A5600,subscriptions!B5600:B10004,subscriptions!C5600:C10004)</f>
        <v>Residential</v>
      </c>
      <c r="Q5600" s="10" t="s">
        <v>128</v>
      </c>
      <c r="R5600" s="10" t="s">
        <v>148</v>
      </c>
      <c r="S5600" s="10" t="s">
        <v>407</v>
      </c>
    </row>
    <row r="5601">
      <c r="A5601" s="1" t="s">
        <v>7136</v>
      </c>
      <c r="B5601" s="1" t="s">
        <v>700</v>
      </c>
      <c r="C5601" s="1" t="s">
        <v>750</v>
      </c>
      <c r="D5601" s="1" t="s">
        <v>153</v>
      </c>
      <c r="E5601" s="1" t="s">
        <v>179</v>
      </c>
      <c r="F5601" s="1" t="s">
        <v>844</v>
      </c>
      <c r="G5601" s="1" t="s">
        <v>21620</v>
      </c>
      <c r="H5601" s="1" t="s">
        <v>21621</v>
      </c>
      <c r="I5601" s="4">
        <v>84.38061342592593</v>
      </c>
      <c r="J5601" s="1">
        <v>1934.6</v>
      </c>
      <c r="K5601" s="1">
        <v>419.35</v>
      </c>
      <c r="L5601" s="1">
        <v>100.0</v>
      </c>
      <c r="M5601" s="10">
        <f t="array" ref="M5601">_xlfn.XLOOKUP(A5601,subscriptions!B5601:B10004,subscriptions!D5601:D10004)</f>
        <v>120</v>
      </c>
      <c r="N5601" s="10">
        <f t="array" ref="N5601">_xlfn.XLOOKUP(A5601,subscriptions!B5601:B10004,subscriptions!G5601:G10004)</f>
        <v>0</v>
      </c>
      <c r="O5601" s="10">
        <v>120.0</v>
      </c>
      <c r="P5601" s="10" t="str">
        <f t="array" ref="P5601">_xlfn.XLOOKUP(A5601,subscriptions!B5601:B10004,subscriptions!C5601:C10004)</f>
        <v>Residential</v>
      </c>
      <c r="Q5601" s="10" t="s">
        <v>173</v>
      </c>
      <c r="R5601" s="10" t="s">
        <v>212</v>
      </c>
      <c r="S5601" s="10" t="s">
        <v>762</v>
      </c>
    </row>
    <row r="5602">
      <c r="A5602" s="1" t="s">
        <v>7137</v>
      </c>
      <c r="B5602" s="1" t="s">
        <v>2279</v>
      </c>
      <c r="C5602" s="1" t="s">
        <v>261</v>
      </c>
      <c r="D5602" s="1" t="s">
        <v>153</v>
      </c>
      <c r="E5602" s="1" t="s">
        <v>111</v>
      </c>
      <c r="F5602" s="1" t="s">
        <v>135</v>
      </c>
      <c r="G5602" s="1" t="s">
        <v>21622</v>
      </c>
      <c r="H5602" s="1" t="s">
        <v>21623</v>
      </c>
      <c r="I5602" s="4">
        <v>84.34115740740741</v>
      </c>
      <c r="J5602" s="1">
        <v>518.26</v>
      </c>
      <c r="K5602" s="1">
        <v>67.12</v>
      </c>
      <c r="M5602" s="10">
        <f t="array" ref="M5602">_xlfn.XLOOKUP(A5602,subscriptions!B5602:B10004,subscriptions!D5602:D10004)</f>
        <v>50</v>
      </c>
      <c r="N5602" s="10">
        <f t="array" ref="N5602">_xlfn.XLOOKUP(A5602,subscriptions!B5602:B10004,subscriptions!G5602:G10004)</f>
        <v>5</v>
      </c>
      <c r="O5602" s="10">
        <v>47.5</v>
      </c>
      <c r="P5602" s="10" t="str">
        <f t="array" ref="P5602">_xlfn.XLOOKUP(A5602,subscriptions!B5602:B10004,subscriptions!C5602:C10004)</f>
        <v>Mini</v>
      </c>
      <c r="Q5602" s="10" t="s">
        <v>194</v>
      </c>
      <c r="R5602" s="10" t="s">
        <v>148</v>
      </c>
      <c r="S5602" s="10" t="s">
        <v>259</v>
      </c>
    </row>
    <row r="5603">
      <c r="A5603" s="1" t="s">
        <v>7138</v>
      </c>
      <c r="B5603" s="1" t="s">
        <v>1972</v>
      </c>
      <c r="C5603" s="1" t="s">
        <v>827</v>
      </c>
      <c r="D5603" s="1" t="s">
        <v>27</v>
      </c>
      <c r="E5603" s="1" t="s">
        <v>714</v>
      </c>
      <c r="F5603" s="1" t="s">
        <v>715</v>
      </c>
      <c r="G5603" s="1" t="s">
        <v>21624</v>
      </c>
      <c r="H5603" s="1" t="s">
        <v>21625</v>
      </c>
      <c r="I5603" s="4">
        <v>84.41952546296297</v>
      </c>
      <c r="J5603" s="1">
        <v>618.97</v>
      </c>
      <c r="K5603" s="1">
        <v>146.62</v>
      </c>
      <c r="M5603" s="10">
        <f t="array" ref="M5603">_xlfn.XLOOKUP(A5603,subscriptions!B5603:B10004,subscriptions!D5603:D10004)</f>
        <v>80</v>
      </c>
      <c r="N5603" s="10">
        <f t="array" ref="N5603">_xlfn.XLOOKUP(A5603,subscriptions!B5603:B10004,subscriptions!G5603:G10004)</f>
        <v>10</v>
      </c>
      <c r="O5603" s="10">
        <v>72.0</v>
      </c>
      <c r="P5603" s="10" t="str">
        <f t="array" ref="P5603">_xlfn.XLOOKUP(A5603,subscriptions!B5603:B10004,subscriptions!C5603:C10004)</f>
        <v>Roam</v>
      </c>
      <c r="Q5603" s="10" t="s">
        <v>128</v>
      </c>
      <c r="R5603" s="10" t="s">
        <v>148</v>
      </c>
      <c r="S5603" s="10" t="s">
        <v>1525</v>
      </c>
    </row>
    <row r="5604">
      <c r="A5604" s="1" t="s">
        <v>7139</v>
      </c>
      <c r="B5604" s="1" t="s">
        <v>6037</v>
      </c>
      <c r="C5604" s="1" t="s">
        <v>920</v>
      </c>
      <c r="D5604" s="1" t="s">
        <v>27</v>
      </c>
      <c r="E5604" s="1" t="s">
        <v>239</v>
      </c>
      <c r="F5604" s="1" t="s">
        <v>606</v>
      </c>
      <c r="G5604" s="1" t="s">
        <v>21626</v>
      </c>
      <c r="H5604" s="1" t="s">
        <v>21627</v>
      </c>
      <c r="I5604" s="4">
        <v>84.21601851851852</v>
      </c>
      <c r="J5604" s="1">
        <v>250.73</v>
      </c>
      <c r="K5604" s="1">
        <v>51.67</v>
      </c>
      <c r="M5604" s="10">
        <f t="array" ref="M5604">_xlfn.XLOOKUP(A5604,subscriptions!B5604:B10004,subscriptions!D5604:D10004)</f>
        <v>80</v>
      </c>
      <c r="N5604" s="10">
        <f t="array" ref="N5604">_xlfn.XLOOKUP(A5604,subscriptions!B5604:B10004,subscriptions!G5604:G10004)</f>
        <v>20</v>
      </c>
      <c r="O5604" s="10">
        <v>64.0</v>
      </c>
      <c r="P5604" s="10" t="str">
        <f t="array" ref="P5604">_xlfn.XLOOKUP(A5604,subscriptions!B5604:B10004,subscriptions!C5604:C10004)</f>
        <v>Roam</v>
      </c>
      <c r="Q5604" s="10" t="s">
        <v>128</v>
      </c>
      <c r="R5604" s="10" t="s">
        <v>148</v>
      </c>
      <c r="S5604" s="10" t="s">
        <v>2596</v>
      </c>
    </row>
    <row r="5605">
      <c r="A5605" s="1" t="s">
        <v>7140</v>
      </c>
      <c r="B5605" s="1" t="s">
        <v>748</v>
      </c>
      <c r="C5605" s="1" t="s">
        <v>1507</v>
      </c>
      <c r="D5605" s="1" t="s">
        <v>27</v>
      </c>
      <c r="E5605" s="1" t="s">
        <v>280</v>
      </c>
      <c r="F5605" s="1" t="s">
        <v>1706</v>
      </c>
      <c r="G5605" s="1" t="s">
        <v>21628</v>
      </c>
      <c r="H5605" s="1" t="s">
        <v>21629</v>
      </c>
      <c r="I5605" s="4">
        <v>84.41945601851852</v>
      </c>
      <c r="J5605" s="1">
        <v>1648.54</v>
      </c>
      <c r="K5605" s="1">
        <v>281.65</v>
      </c>
      <c r="M5605" s="10">
        <f t="array" ref="M5605">_xlfn.XLOOKUP(A5605,subscriptions!B5605:B10004,subscriptions!D5605:D10004)</f>
        <v>80</v>
      </c>
      <c r="N5605" s="10">
        <f t="array" ref="N5605">_xlfn.XLOOKUP(A5605,subscriptions!B5605:B10004,subscriptions!G5605:G10004)</f>
        <v>0</v>
      </c>
      <c r="O5605" s="10">
        <v>80.0</v>
      </c>
      <c r="P5605" s="10" t="str">
        <f t="array" ref="P5605">_xlfn.XLOOKUP(A5605,subscriptions!B5605:B10004,subscriptions!C5605:C10004)</f>
        <v>Roam</v>
      </c>
      <c r="Q5605" s="10" t="s">
        <v>173</v>
      </c>
      <c r="R5605" s="10" t="s">
        <v>148</v>
      </c>
      <c r="S5605" s="10" t="s">
        <v>1525</v>
      </c>
    </row>
    <row r="5606">
      <c r="A5606" s="1" t="s">
        <v>7143</v>
      </c>
      <c r="B5606" s="1" t="s">
        <v>508</v>
      </c>
      <c r="C5606" s="1" t="s">
        <v>1388</v>
      </c>
      <c r="D5606" s="1" t="s">
        <v>153</v>
      </c>
      <c r="E5606" s="1" t="s">
        <v>219</v>
      </c>
      <c r="F5606" s="1" t="s">
        <v>1010</v>
      </c>
      <c r="G5606" s="1" t="s">
        <v>21630</v>
      </c>
      <c r="H5606" s="1" t="s">
        <v>21631</v>
      </c>
      <c r="I5606" s="4">
        <v>84.25851851851851</v>
      </c>
      <c r="J5606" s="1">
        <v>110.92</v>
      </c>
      <c r="K5606" s="1">
        <v>26.1</v>
      </c>
      <c r="M5606" s="10">
        <f t="array" ref="M5606">_xlfn.XLOOKUP(A5606,subscriptions!B5606:B10004,subscriptions!D5606:D10004)</f>
        <v>120</v>
      </c>
      <c r="N5606" s="10">
        <f t="array" ref="N5606">_xlfn.XLOOKUP(A5606,subscriptions!B5606:B10004,subscriptions!G5606:G10004)</f>
        <v>5</v>
      </c>
      <c r="O5606" s="10">
        <v>114.0</v>
      </c>
      <c r="P5606" s="10" t="str">
        <f t="array" ref="P5606">_xlfn.XLOOKUP(A5606,subscriptions!B5606:B10004,subscriptions!C5606:C10004)</f>
        <v>Residential</v>
      </c>
      <c r="Q5606" s="10" t="s">
        <v>194</v>
      </c>
      <c r="R5606" s="10" t="s">
        <v>212</v>
      </c>
      <c r="S5606" s="10" t="s">
        <v>4148</v>
      </c>
    </row>
    <row r="5607">
      <c r="A5607" s="1" t="s">
        <v>7144</v>
      </c>
      <c r="B5607" s="1" t="s">
        <v>216</v>
      </c>
      <c r="C5607" s="1" t="s">
        <v>827</v>
      </c>
      <c r="D5607" s="1" t="s">
        <v>153</v>
      </c>
      <c r="E5607" s="1" t="s">
        <v>111</v>
      </c>
      <c r="F5607" s="1" t="s">
        <v>1227</v>
      </c>
      <c r="G5607" s="1" t="s">
        <v>21632</v>
      </c>
      <c r="H5607" s="1" t="s">
        <v>21633</v>
      </c>
      <c r="I5607" s="4">
        <v>84.38144675925926</v>
      </c>
      <c r="J5607" s="1">
        <v>1415.77</v>
      </c>
      <c r="K5607" s="1">
        <v>318.72</v>
      </c>
      <c r="M5607" s="10">
        <f t="array" ref="M5607">_xlfn.XLOOKUP(A5607,subscriptions!B5607:B10004,subscriptions!D5607:D10004)</f>
        <v>50</v>
      </c>
      <c r="N5607" s="10">
        <f t="array" ref="N5607">_xlfn.XLOOKUP(A5607,subscriptions!B5607:B10004,subscriptions!G5607:G10004)</f>
        <v>10</v>
      </c>
      <c r="O5607" s="10">
        <v>45.0</v>
      </c>
      <c r="P5607" s="10" t="str">
        <f t="array" ref="P5607">_xlfn.XLOOKUP(A5607,subscriptions!B5607:B10004,subscriptions!C5607:C10004)</f>
        <v>Mini</v>
      </c>
      <c r="Q5607" s="10" t="s">
        <v>128</v>
      </c>
      <c r="R5607" s="10" t="s">
        <v>148</v>
      </c>
      <c r="S5607" s="10" t="s">
        <v>1789</v>
      </c>
    </row>
    <row r="5608">
      <c r="A5608" s="1" t="s">
        <v>7145</v>
      </c>
      <c r="B5608" s="1" t="s">
        <v>389</v>
      </c>
      <c r="C5608" s="1" t="s">
        <v>750</v>
      </c>
      <c r="D5608" s="1" t="s">
        <v>27</v>
      </c>
      <c r="E5608" s="1" t="s">
        <v>280</v>
      </c>
      <c r="F5608" s="1" t="s">
        <v>494</v>
      </c>
      <c r="G5608" s="1" t="s">
        <v>21634</v>
      </c>
      <c r="H5608" s="1" t="s">
        <v>21635</v>
      </c>
      <c r="I5608" s="4">
        <v>84.21055555555556</v>
      </c>
      <c r="J5608" s="1">
        <v>3106.83</v>
      </c>
      <c r="K5608" s="1">
        <v>453.3</v>
      </c>
      <c r="M5608" s="10">
        <f t="array" ref="M5608">_xlfn.XLOOKUP(A5608,subscriptions!B5608:B10004,subscriptions!D5608:D10004)</f>
        <v>50</v>
      </c>
      <c r="N5608" s="10">
        <f t="array" ref="N5608">_xlfn.XLOOKUP(A5608,subscriptions!B5608:B10004,subscriptions!G5608:G10004)</f>
        <v>20</v>
      </c>
      <c r="O5608" s="10">
        <v>40.0</v>
      </c>
      <c r="P5608" s="10" t="str">
        <f t="array" ref="P5608">_xlfn.XLOOKUP(A5608,subscriptions!B5608:B10004,subscriptions!C5608:C10004)</f>
        <v>Mini</v>
      </c>
      <c r="Q5608" s="10" t="s">
        <v>128</v>
      </c>
      <c r="R5608" s="10" t="s">
        <v>148</v>
      </c>
      <c r="S5608" s="10" t="s">
        <v>770</v>
      </c>
    </row>
    <row r="5609">
      <c r="A5609" s="1" t="s">
        <v>7146</v>
      </c>
      <c r="B5609" s="1" t="s">
        <v>216</v>
      </c>
      <c r="C5609" s="1" t="s">
        <v>391</v>
      </c>
      <c r="D5609" s="1" t="s">
        <v>153</v>
      </c>
      <c r="E5609" s="1" t="s">
        <v>332</v>
      </c>
      <c r="F5609" s="1" t="s">
        <v>618</v>
      </c>
      <c r="G5609" s="1" t="s">
        <v>21636</v>
      </c>
      <c r="H5609" s="1" t="s">
        <v>21637</v>
      </c>
      <c r="I5609" s="4">
        <v>84.29819444444445</v>
      </c>
      <c r="J5609" s="1">
        <v>3372.3</v>
      </c>
      <c r="K5609" s="1">
        <v>575.85</v>
      </c>
      <c r="M5609" s="10">
        <f t="array" ref="M5609">_xlfn.XLOOKUP(A5609,subscriptions!B5609:B10004,subscriptions!D5609:D10004)</f>
        <v>120</v>
      </c>
      <c r="N5609" s="10">
        <f t="array" ref="N5609">_xlfn.XLOOKUP(A5609,subscriptions!B5609:B10004,subscriptions!G5609:G10004)</f>
        <v>0</v>
      </c>
      <c r="O5609" s="10">
        <v>120.0</v>
      </c>
      <c r="P5609" s="10" t="str">
        <f t="array" ref="P5609">_xlfn.XLOOKUP(A5609,subscriptions!B5609:B10004,subscriptions!C5609:C10004)</f>
        <v>Residential</v>
      </c>
      <c r="Q5609" s="10" t="s">
        <v>173</v>
      </c>
      <c r="R5609" s="10" t="s">
        <v>212</v>
      </c>
      <c r="S5609" s="10" t="s">
        <v>785</v>
      </c>
    </row>
    <row r="5610">
      <c r="A5610" s="1" t="s">
        <v>7147</v>
      </c>
      <c r="B5610" s="1" t="s">
        <v>439</v>
      </c>
      <c r="C5610" s="1" t="s">
        <v>1876</v>
      </c>
      <c r="D5610" s="1" t="s">
        <v>153</v>
      </c>
      <c r="E5610" s="1" t="s">
        <v>28</v>
      </c>
      <c r="F5610" s="1" t="s">
        <v>313</v>
      </c>
      <c r="G5610" s="1" t="s">
        <v>21638</v>
      </c>
      <c r="H5610" s="1" t="s">
        <v>21639</v>
      </c>
      <c r="I5610" s="4">
        <v>84.41820601851852</v>
      </c>
      <c r="J5610" s="1">
        <v>944.13</v>
      </c>
      <c r="K5610" s="1">
        <v>210.87</v>
      </c>
      <c r="M5610" s="10">
        <f t="array" ref="M5610">_xlfn.XLOOKUP(A5610,subscriptions!B5610:B10004,subscriptions!D5610:D10004)</f>
        <v>120</v>
      </c>
      <c r="N5610" s="10">
        <f t="array" ref="N5610">_xlfn.XLOOKUP(A5610,subscriptions!B5610:B10004,subscriptions!G5610:G10004)</f>
        <v>5</v>
      </c>
      <c r="O5610" s="10">
        <v>114.0</v>
      </c>
      <c r="P5610" s="10" t="str">
        <f t="array" ref="P5610">_xlfn.XLOOKUP(A5610,subscriptions!B5610:B10004,subscriptions!C5610:C10004)</f>
        <v>Residential</v>
      </c>
      <c r="Q5610" s="10" t="s">
        <v>194</v>
      </c>
      <c r="R5610" s="10" t="s">
        <v>212</v>
      </c>
      <c r="S5610" s="10" t="s">
        <v>3020</v>
      </c>
    </row>
    <row r="5611">
      <c r="A5611" s="1" t="s">
        <v>7148</v>
      </c>
      <c r="B5611" s="1" t="s">
        <v>1027</v>
      </c>
      <c r="C5611" s="1" t="s">
        <v>1833</v>
      </c>
      <c r="D5611" s="1" t="s">
        <v>153</v>
      </c>
      <c r="E5611" s="1" t="s">
        <v>111</v>
      </c>
      <c r="F5611" s="1" t="s">
        <v>1906</v>
      </c>
      <c r="G5611" s="1" t="s">
        <v>21640</v>
      </c>
      <c r="H5611" s="1" t="s">
        <v>21641</v>
      </c>
      <c r="I5611" s="4">
        <v>84.25590277777778</v>
      </c>
      <c r="J5611" s="1">
        <v>972.35</v>
      </c>
      <c r="K5611" s="1">
        <v>208.32</v>
      </c>
      <c r="M5611" s="10">
        <f t="array" ref="M5611">_xlfn.XLOOKUP(A5611,subscriptions!B5611:B10004,subscriptions!D5611:D10004)</f>
        <v>80</v>
      </c>
      <c r="N5611" s="10">
        <f t="array" ref="N5611">_xlfn.XLOOKUP(A5611,subscriptions!B5611:B10004,subscriptions!G5611:G10004)</f>
        <v>10</v>
      </c>
      <c r="O5611" s="10">
        <v>72.0</v>
      </c>
      <c r="P5611" s="10" t="str">
        <f t="array" ref="P5611">_xlfn.XLOOKUP(A5611,subscriptions!B5611:B10004,subscriptions!C5611:C10004)</f>
        <v>Roam</v>
      </c>
      <c r="Q5611" s="10" t="s">
        <v>128</v>
      </c>
      <c r="R5611" s="10" t="s">
        <v>148</v>
      </c>
      <c r="S5611" s="10" t="s">
        <v>1156</v>
      </c>
    </row>
    <row r="5612">
      <c r="A5612" s="1" t="s">
        <v>7151</v>
      </c>
      <c r="B5612" s="1" t="s">
        <v>426</v>
      </c>
      <c r="C5612" s="1" t="s">
        <v>1973</v>
      </c>
      <c r="D5612" s="1" t="s">
        <v>153</v>
      </c>
      <c r="E5612" s="1" t="s">
        <v>714</v>
      </c>
      <c r="F5612" s="1" t="s">
        <v>1866</v>
      </c>
      <c r="G5612" s="1" t="s">
        <v>21642</v>
      </c>
      <c r="H5612" s="1" t="s">
        <v>21643</v>
      </c>
      <c r="I5612" s="4">
        <v>84.20982638888889</v>
      </c>
      <c r="J5612" s="1">
        <v>170.14</v>
      </c>
      <c r="K5612" s="1">
        <v>30.89</v>
      </c>
      <c r="M5612" s="10">
        <f t="array" ref="M5612">_xlfn.XLOOKUP(A5612,subscriptions!B5612:B10004,subscriptions!D5612:D10004)</f>
        <v>80</v>
      </c>
      <c r="N5612" s="10">
        <f t="array" ref="N5612">_xlfn.XLOOKUP(A5612,subscriptions!B5612:B10004,subscriptions!G5612:G10004)</f>
        <v>20</v>
      </c>
      <c r="O5612" s="10">
        <v>64.0</v>
      </c>
      <c r="P5612" s="10" t="str">
        <f t="array" ref="P5612">_xlfn.XLOOKUP(A5612,subscriptions!B5612:B10004,subscriptions!C5612:C10004)</f>
        <v>Roam</v>
      </c>
      <c r="Q5612" s="10" t="s">
        <v>128</v>
      </c>
      <c r="R5612" s="10" t="s">
        <v>148</v>
      </c>
      <c r="S5612" s="10" t="s">
        <v>353</v>
      </c>
    </row>
    <row r="5613">
      <c r="A5613" s="1" t="s">
        <v>7152</v>
      </c>
      <c r="B5613" s="1" t="s">
        <v>1972</v>
      </c>
      <c r="C5613" s="1" t="s">
        <v>524</v>
      </c>
      <c r="D5613" s="1" t="s">
        <v>27</v>
      </c>
      <c r="E5613" s="1" t="s">
        <v>631</v>
      </c>
      <c r="F5613" s="1" t="s">
        <v>943</v>
      </c>
      <c r="G5613" s="1" t="s">
        <v>21644</v>
      </c>
      <c r="H5613" s="1" t="s">
        <v>21645</v>
      </c>
      <c r="I5613" s="4">
        <v>84.17039351851852</v>
      </c>
      <c r="J5613" s="1">
        <v>1716.48</v>
      </c>
      <c r="K5613" s="1">
        <v>356.63</v>
      </c>
      <c r="M5613" s="10">
        <f t="array" ref="M5613">_xlfn.XLOOKUP(A5613,subscriptions!B5613:B10004,subscriptions!D5613:D10004)</f>
        <v>120</v>
      </c>
      <c r="N5613" s="10">
        <f t="array" ref="N5613">_xlfn.XLOOKUP(A5613,subscriptions!B5613:B10004,subscriptions!G5613:G10004)</f>
        <v>0</v>
      </c>
      <c r="O5613" s="10">
        <v>120.0</v>
      </c>
      <c r="P5613" s="10" t="str">
        <f t="array" ref="P5613">_xlfn.XLOOKUP(A5613,subscriptions!B5613:B10004,subscriptions!C5613:C10004)</f>
        <v>Residential</v>
      </c>
      <c r="Q5613" s="10" t="s">
        <v>173</v>
      </c>
      <c r="R5613" s="10" t="s">
        <v>212</v>
      </c>
      <c r="S5613" s="10" t="s">
        <v>2494</v>
      </c>
    </row>
    <row r="5614">
      <c r="A5614" s="1" t="s">
        <v>7153</v>
      </c>
      <c r="B5614" s="1" t="s">
        <v>969</v>
      </c>
      <c r="C5614" s="1" t="s">
        <v>473</v>
      </c>
      <c r="D5614" s="1" t="s">
        <v>27</v>
      </c>
      <c r="E5614" s="1" t="s">
        <v>111</v>
      </c>
      <c r="F5614" s="1" t="s">
        <v>112</v>
      </c>
      <c r="G5614" s="1" t="s">
        <v>21646</v>
      </c>
      <c r="H5614" s="1" t="s">
        <v>21647</v>
      </c>
      <c r="I5614" s="4">
        <v>84.38283564814814</v>
      </c>
      <c r="J5614" s="1">
        <v>2632.73</v>
      </c>
      <c r="K5614" s="1">
        <v>420.47</v>
      </c>
      <c r="M5614" s="10">
        <f t="array" ref="M5614">_xlfn.XLOOKUP(A5614,subscriptions!B5614:B10004,subscriptions!D5614:D10004)</f>
        <v>80</v>
      </c>
      <c r="N5614" s="10">
        <f t="array" ref="N5614">_xlfn.XLOOKUP(A5614,subscriptions!B5614:B10004,subscriptions!G5614:G10004)</f>
        <v>5</v>
      </c>
      <c r="O5614" s="10">
        <v>76.0</v>
      </c>
      <c r="P5614" s="10" t="str">
        <f t="array" ref="P5614">_xlfn.XLOOKUP(A5614,subscriptions!B5614:B10004,subscriptions!C5614:C10004)</f>
        <v>Roam</v>
      </c>
      <c r="Q5614" s="10" t="s">
        <v>194</v>
      </c>
      <c r="R5614" s="10" t="s">
        <v>148</v>
      </c>
      <c r="S5614" s="10" t="s">
        <v>671</v>
      </c>
    </row>
    <row r="5615">
      <c r="A5615" s="1" t="s">
        <v>7154</v>
      </c>
      <c r="B5615" s="1" t="s">
        <v>472</v>
      </c>
      <c r="C5615" s="1" t="s">
        <v>296</v>
      </c>
      <c r="D5615" s="1" t="s">
        <v>27</v>
      </c>
      <c r="E5615" s="1" t="s">
        <v>219</v>
      </c>
      <c r="F5615" s="1" t="s">
        <v>458</v>
      </c>
      <c r="G5615" s="1" t="s">
        <v>21648</v>
      </c>
      <c r="H5615" s="1" t="s">
        <v>21649</v>
      </c>
      <c r="I5615" s="4">
        <v>84.34131944444445</v>
      </c>
      <c r="J5615" s="1">
        <v>470.87</v>
      </c>
      <c r="K5615" s="1">
        <v>47.18</v>
      </c>
      <c r="M5615" s="10">
        <f t="array" ref="M5615">_xlfn.XLOOKUP(A5615,subscriptions!B5615:B10004,subscriptions!D5615:D10004)</f>
        <v>120</v>
      </c>
      <c r="N5615" s="10">
        <f t="array" ref="N5615">_xlfn.XLOOKUP(A5615,subscriptions!B5615:B10004,subscriptions!G5615:G10004)</f>
        <v>10</v>
      </c>
      <c r="O5615" s="10">
        <v>108.0</v>
      </c>
      <c r="P5615" s="10" t="str">
        <f t="array" ref="P5615">_xlfn.XLOOKUP(A5615,subscriptions!B5615:B10004,subscriptions!C5615:C10004)</f>
        <v>Residential</v>
      </c>
      <c r="Q5615" s="10" t="s">
        <v>128</v>
      </c>
      <c r="R5615" s="10" t="s">
        <v>212</v>
      </c>
      <c r="S5615" s="10" t="s">
        <v>259</v>
      </c>
    </row>
    <row r="5616">
      <c r="A5616" s="1" t="s">
        <v>7155</v>
      </c>
      <c r="B5616" s="1" t="s">
        <v>4509</v>
      </c>
      <c r="C5616" s="1" t="s">
        <v>673</v>
      </c>
      <c r="D5616" s="1" t="s">
        <v>153</v>
      </c>
      <c r="E5616" s="1" t="s">
        <v>631</v>
      </c>
      <c r="F5616" s="1" t="s">
        <v>1318</v>
      </c>
      <c r="G5616" s="1" t="s">
        <v>21650</v>
      </c>
      <c r="H5616" s="1" t="s">
        <v>21651</v>
      </c>
      <c r="I5616" s="4">
        <v>84.2140625</v>
      </c>
      <c r="J5616" s="1">
        <v>870.46</v>
      </c>
      <c r="K5616" s="1">
        <v>105.64</v>
      </c>
      <c r="M5616" s="10">
        <f t="array" ref="M5616">_xlfn.XLOOKUP(A5616,subscriptions!B5616:B10004,subscriptions!D5616:D10004)</f>
        <v>120</v>
      </c>
      <c r="N5616" s="10">
        <f t="array" ref="N5616">_xlfn.XLOOKUP(A5616,subscriptions!B5616:B10004,subscriptions!G5616:G10004)</f>
        <v>20</v>
      </c>
      <c r="O5616" s="10">
        <v>96.0</v>
      </c>
      <c r="P5616" s="10" t="str">
        <f t="array" ref="P5616">_xlfn.XLOOKUP(A5616,subscriptions!B5616:B10004,subscriptions!C5616:C10004)</f>
        <v>Residential</v>
      </c>
      <c r="Q5616" s="10" t="s">
        <v>128</v>
      </c>
      <c r="R5616" s="10" t="s">
        <v>148</v>
      </c>
      <c r="S5616" s="10" t="s">
        <v>388</v>
      </c>
    </row>
    <row r="5617">
      <c r="A5617" s="1" t="s">
        <v>7156</v>
      </c>
      <c r="B5617" s="1" t="s">
        <v>657</v>
      </c>
      <c r="C5617" s="1" t="s">
        <v>1200</v>
      </c>
      <c r="D5617" s="1" t="s">
        <v>153</v>
      </c>
      <c r="E5617" s="1" t="s">
        <v>111</v>
      </c>
      <c r="F5617" s="1" t="s">
        <v>3756</v>
      </c>
      <c r="G5617" s="1" t="s">
        <v>21652</v>
      </c>
      <c r="H5617" s="1" t="s">
        <v>21653</v>
      </c>
      <c r="I5617" s="4">
        <v>84.25293981481481</v>
      </c>
      <c r="J5617" s="1">
        <v>2788.03</v>
      </c>
      <c r="K5617" s="1">
        <v>429.96</v>
      </c>
      <c r="M5617" s="10">
        <f t="array" ref="M5617">_xlfn.XLOOKUP(A5617,subscriptions!B5617:B10004,subscriptions!D5617:D10004)</f>
        <v>80</v>
      </c>
      <c r="N5617" s="10">
        <f t="array" ref="N5617">_xlfn.XLOOKUP(A5617,subscriptions!B5617:B10004,subscriptions!G5617:G10004)</f>
        <v>0</v>
      </c>
      <c r="O5617" s="10">
        <v>80.0</v>
      </c>
      <c r="P5617" s="10" t="str">
        <f t="array" ref="P5617">_xlfn.XLOOKUP(A5617,subscriptions!B5617:B10004,subscriptions!C5617:C10004)</f>
        <v>Roam</v>
      </c>
      <c r="Q5617" s="10" t="s">
        <v>173</v>
      </c>
      <c r="R5617" s="10" t="s">
        <v>148</v>
      </c>
      <c r="S5617" s="10" t="s">
        <v>916</v>
      </c>
    </row>
    <row r="5618">
      <c r="A5618" s="1" t="s">
        <v>7157</v>
      </c>
      <c r="B5618" s="1" t="s">
        <v>1099</v>
      </c>
      <c r="C5618" s="1" t="s">
        <v>920</v>
      </c>
      <c r="D5618" s="1" t="s">
        <v>153</v>
      </c>
      <c r="E5618" s="1" t="s">
        <v>219</v>
      </c>
      <c r="F5618" s="1" t="s">
        <v>2446</v>
      </c>
      <c r="G5618" s="1" t="s">
        <v>21654</v>
      </c>
      <c r="H5618" s="1" t="s">
        <v>21655</v>
      </c>
      <c r="I5618" s="4">
        <v>84.42101851851852</v>
      </c>
      <c r="J5618" s="1">
        <v>3194.83</v>
      </c>
      <c r="K5618" s="1">
        <v>268.93</v>
      </c>
      <c r="M5618" s="10">
        <f t="array" ref="M5618">_xlfn.XLOOKUP(A5618,subscriptions!B5618:B10004,subscriptions!D5618:D10004)</f>
        <v>120</v>
      </c>
      <c r="N5618" s="10">
        <f t="array" ref="N5618">_xlfn.XLOOKUP(A5618,subscriptions!B5618:B10004,subscriptions!G5618:G10004)</f>
        <v>5</v>
      </c>
      <c r="O5618" s="10">
        <v>114.0</v>
      </c>
      <c r="P5618" s="10" t="str">
        <f t="array" ref="P5618">_xlfn.XLOOKUP(A5618,subscriptions!B5618:B10004,subscriptions!C5618:C10004)</f>
        <v>Residential</v>
      </c>
      <c r="Q5618" s="10" t="s">
        <v>194</v>
      </c>
      <c r="R5618" s="10" t="s">
        <v>212</v>
      </c>
      <c r="S5618" s="10" t="s">
        <v>2152</v>
      </c>
    </row>
    <row r="5619">
      <c r="A5619" s="1" t="s">
        <v>7158</v>
      </c>
      <c r="B5619" s="1" t="s">
        <v>2534</v>
      </c>
      <c r="C5619" s="1" t="s">
        <v>218</v>
      </c>
      <c r="D5619" s="1" t="s">
        <v>153</v>
      </c>
      <c r="E5619" s="1" t="s">
        <v>332</v>
      </c>
      <c r="F5619" s="1" t="s">
        <v>333</v>
      </c>
      <c r="G5619" s="1" t="s">
        <v>21656</v>
      </c>
      <c r="H5619" s="1" t="s">
        <v>21657</v>
      </c>
      <c r="I5619" s="4">
        <v>84.37570601851851</v>
      </c>
      <c r="J5619" s="1">
        <v>467.94</v>
      </c>
      <c r="K5619" s="1">
        <v>120.44</v>
      </c>
      <c r="M5619" s="10">
        <f t="array" ref="M5619">_xlfn.XLOOKUP(A5619,subscriptions!B5619:B10004,subscriptions!D5619:D10004)</f>
        <v>50</v>
      </c>
      <c r="N5619" s="10">
        <f t="array" ref="N5619">_xlfn.XLOOKUP(A5619,subscriptions!B5619:B10004,subscriptions!G5619:G10004)</f>
        <v>10</v>
      </c>
      <c r="O5619" s="10">
        <v>45.0</v>
      </c>
      <c r="P5619" s="10" t="str">
        <f t="array" ref="P5619">_xlfn.XLOOKUP(A5619,subscriptions!B5619:B10004,subscriptions!C5619:C10004)</f>
        <v>Mini</v>
      </c>
      <c r="Q5619" s="10" t="s">
        <v>128</v>
      </c>
      <c r="R5619" s="10" t="s">
        <v>148</v>
      </c>
      <c r="S5619" s="10" t="s">
        <v>1442</v>
      </c>
    </row>
    <row r="5620">
      <c r="A5620" s="1" t="s">
        <v>7161</v>
      </c>
      <c r="B5620" s="1" t="s">
        <v>1972</v>
      </c>
      <c r="C5620" s="1" t="s">
        <v>2007</v>
      </c>
      <c r="D5620" s="1" t="s">
        <v>27</v>
      </c>
      <c r="E5620" s="1" t="s">
        <v>332</v>
      </c>
      <c r="F5620" s="1" t="s">
        <v>788</v>
      </c>
      <c r="G5620" s="1" t="s">
        <v>21658</v>
      </c>
      <c r="H5620" s="1" t="s">
        <v>21659</v>
      </c>
      <c r="I5620" s="4">
        <v>84.2529050925926</v>
      </c>
      <c r="J5620" s="1">
        <v>1249.66</v>
      </c>
      <c r="K5620" s="1">
        <v>129.9</v>
      </c>
      <c r="M5620" s="10">
        <f t="array" ref="M5620">_xlfn.XLOOKUP(A5620,subscriptions!B5620:B10004,subscriptions!D5620:D10004)</f>
        <v>120</v>
      </c>
      <c r="N5620" s="10">
        <f t="array" ref="N5620">_xlfn.XLOOKUP(A5620,subscriptions!B5620:B10004,subscriptions!G5620:G10004)</f>
        <v>20</v>
      </c>
      <c r="O5620" s="10">
        <v>96.0</v>
      </c>
      <c r="P5620" s="10" t="str">
        <f t="array" ref="P5620">_xlfn.XLOOKUP(A5620,subscriptions!B5620:B10004,subscriptions!C5620:C10004)</f>
        <v>Residential</v>
      </c>
      <c r="Q5620" s="10" t="s">
        <v>128</v>
      </c>
      <c r="R5620" s="10" t="s">
        <v>148</v>
      </c>
      <c r="S5620" s="10" t="s">
        <v>916</v>
      </c>
    </row>
    <row r="5621">
      <c r="A5621" s="1" t="s">
        <v>7162</v>
      </c>
      <c r="B5621" s="1" t="s">
        <v>426</v>
      </c>
      <c r="C5621" s="1" t="s">
        <v>198</v>
      </c>
      <c r="D5621" s="1" t="s">
        <v>153</v>
      </c>
      <c r="E5621" s="1" t="s">
        <v>332</v>
      </c>
      <c r="F5621" s="1" t="s">
        <v>2415</v>
      </c>
      <c r="G5621" s="1" t="s">
        <v>21660</v>
      </c>
      <c r="H5621" s="1" t="s">
        <v>21661</v>
      </c>
      <c r="I5621" s="4">
        <v>84.29541666666667</v>
      </c>
      <c r="J5621" s="1">
        <v>370.71</v>
      </c>
      <c r="K5621" s="1">
        <v>98.07</v>
      </c>
      <c r="M5621" s="10">
        <f t="array" ref="M5621">_xlfn.XLOOKUP(A5621,subscriptions!B5621:B10004,subscriptions!D5621:D10004)</f>
        <v>120</v>
      </c>
      <c r="N5621" s="10">
        <f t="array" ref="N5621">_xlfn.XLOOKUP(A5621,subscriptions!B5621:B10004,subscriptions!G5621:G10004)</f>
        <v>0</v>
      </c>
      <c r="O5621" s="10">
        <v>120.0</v>
      </c>
      <c r="P5621" s="10" t="str">
        <f t="array" ref="P5621">_xlfn.XLOOKUP(A5621,subscriptions!B5621:B10004,subscriptions!C5621:C10004)</f>
        <v>Residential</v>
      </c>
      <c r="Q5621" s="10" t="s">
        <v>173</v>
      </c>
      <c r="R5621" s="10" t="s">
        <v>212</v>
      </c>
      <c r="S5621" s="10" t="s">
        <v>1026</v>
      </c>
    </row>
    <row r="5622">
      <c r="A5622" s="1" t="s">
        <v>7163</v>
      </c>
      <c r="B5622" s="1" t="s">
        <v>329</v>
      </c>
      <c r="C5622" s="1" t="s">
        <v>330</v>
      </c>
      <c r="D5622" s="1" t="s">
        <v>27</v>
      </c>
      <c r="E5622" s="1" t="s">
        <v>111</v>
      </c>
      <c r="F5622" s="1" t="s">
        <v>1362</v>
      </c>
      <c r="G5622" s="1" t="s">
        <v>21662</v>
      </c>
      <c r="H5622" s="1" t="s">
        <v>21663</v>
      </c>
      <c r="I5622" s="4">
        <v>84.42104166666667</v>
      </c>
      <c r="J5622" s="1">
        <v>211.18</v>
      </c>
      <c r="K5622" s="1">
        <v>32.65</v>
      </c>
      <c r="M5622" s="10">
        <f t="array" ref="M5622">_xlfn.XLOOKUP(A5622,subscriptions!B5622:B10004,subscriptions!D5622:D10004)</f>
        <v>120</v>
      </c>
      <c r="N5622" s="10">
        <f t="array" ref="N5622">_xlfn.XLOOKUP(A5622,subscriptions!B5622:B10004,subscriptions!G5622:G10004)</f>
        <v>5</v>
      </c>
      <c r="O5622" s="10">
        <v>114.0</v>
      </c>
      <c r="P5622" s="10" t="str">
        <f t="array" ref="P5622">_xlfn.XLOOKUP(A5622,subscriptions!B5622:B10004,subscriptions!C5622:C10004)</f>
        <v>Residential</v>
      </c>
      <c r="Q5622" s="10" t="s">
        <v>194</v>
      </c>
      <c r="R5622" s="10" t="s">
        <v>212</v>
      </c>
      <c r="S5622" s="10" t="s">
        <v>2152</v>
      </c>
    </row>
    <row r="5623">
      <c r="A5623" s="1" t="s">
        <v>7164</v>
      </c>
      <c r="B5623" s="1" t="s">
        <v>657</v>
      </c>
      <c r="C5623" s="1" t="s">
        <v>764</v>
      </c>
      <c r="D5623" s="1" t="s">
        <v>153</v>
      </c>
      <c r="E5623" s="1" t="s">
        <v>714</v>
      </c>
      <c r="F5623" s="1" t="s">
        <v>1866</v>
      </c>
      <c r="G5623" s="1" t="s">
        <v>21664</v>
      </c>
      <c r="H5623" s="1" t="s">
        <v>21665</v>
      </c>
      <c r="I5623" s="4">
        <v>84.29516203703703</v>
      </c>
      <c r="J5623" s="1">
        <v>3680.71</v>
      </c>
      <c r="K5623" s="1">
        <v>808.98</v>
      </c>
      <c r="M5623" s="10">
        <f t="array" ref="M5623">_xlfn.XLOOKUP(A5623,subscriptions!B5623:B10004,subscriptions!D5623:D10004)</f>
        <v>120</v>
      </c>
      <c r="N5623" s="10">
        <f t="array" ref="N5623">_xlfn.XLOOKUP(A5623,subscriptions!B5623:B10004,subscriptions!G5623:G10004)</f>
        <v>10</v>
      </c>
      <c r="O5623" s="10">
        <v>108.0</v>
      </c>
      <c r="P5623" s="10" t="str">
        <f t="array" ref="P5623">_xlfn.XLOOKUP(A5623,subscriptions!B5623:B10004,subscriptions!C5623:C10004)</f>
        <v>Residential</v>
      </c>
      <c r="Q5623" s="10" t="s">
        <v>128</v>
      </c>
      <c r="R5623" s="10" t="s">
        <v>212</v>
      </c>
      <c r="S5623" s="10" t="s">
        <v>1026</v>
      </c>
    </row>
    <row r="5624">
      <c r="A5624" s="1" t="s">
        <v>7165</v>
      </c>
      <c r="B5624" s="1" t="s">
        <v>657</v>
      </c>
      <c r="C5624" s="1" t="s">
        <v>673</v>
      </c>
      <c r="D5624" s="1" t="s">
        <v>153</v>
      </c>
      <c r="E5624" s="1" t="s">
        <v>219</v>
      </c>
      <c r="F5624" s="1" t="s">
        <v>458</v>
      </c>
      <c r="G5624" s="1" t="s">
        <v>21666</v>
      </c>
      <c r="H5624" s="1" t="s">
        <v>21667</v>
      </c>
      <c r="I5624" s="4">
        <v>84.17226851851852</v>
      </c>
      <c r="J5624" s="1">
        <v>2626.43</v>
      </c>
      <c r="K5624" s="1">
        <v>239.05</v>
      </c>
      <c r="M5624" s="10">
        <f t="array" ref="M5624">_xlfn.XLOOKUP(A5624,subscriptions!B5624:B10004,subscriptions!D5624:D10004)</f>
        <v>120</v>
      </c>
      <c r="N5624" s="10">
        <f t="array" ref="N5624">_xlfn.XLOOKUP(A5624,subscriptions!B5624:B10004,subscriptions!G5624:G10004)</f>
        <v>20</v>
      </c>
      <c r="O5624" s="10">
        <v>96.0</v>
      </c>
      <c r="P5624" s="10" t="str">
        <f t="array" ref="P5624">_xlfn.XLOOKUP(A5624,subscriptions!B5624:B10004,subscriptions!C5624:C10004)</f>
        <v>Residential</v>
      </c>
      <c r="Q5624" s="10" t="s">
        <v>128</v>
      </c>
      <c r="R5624" s="10" t="s">
        <v>148</v>
      </c>
      <c r="S5624" s="10" t="s">
        <v>1637</v>
      </c>
    </row>
    <row r="5625">
      <c r="A5625" s="1" t="s">
        <v>7166</v>
      </c>
      <c r="B5625" s="1" t="s">
        <v>1173</v>
      </c>
      <c r="C5625" s="1" t="s">
        <v>1477</v>
      </c>
      <c r="D5625" s="1" t="s">
        <v>27</v>
      </c>
      <c r="E5625" s="1" t="s">
        <v>28</v>
      </c>
      <c r="F5625" s="1" t="s">
        <v>1639</v>
      </c>
      <c r="G5625" s="1" t="s">
        <v>21668</v>
      </c>
      <c r="H5625" s="1" t="s">
        <v>21669</v>
      </c>
      <c r="I5625" s="4">
        <v>84.41827546296297</v>
      </c>
      <c r="J5625" s="1">
        <v>2190.89</v>
      </c>
      <c r="K5625" s="1">
        <v>373.37</v>
      </c>
      <c r="M5625" s="10">
        <f t="array" ref="M5625">_xlfn.XLOOKUP(A5625,subscriptions!B5625:B10004,subscriptions!D5625:D10004)</f>
        <v>120</v>
      </c>
      <c r="N5625" s="10">
        <f t="array" ref="N5625">_xlfn.XLOOKUP(A5625,subscriptions!B5625:B10004,subscriptions!G5625:G10004)</f>
        <v>0</v>
      </c>
      <c r="O5625" s="10">
        <v>120.0</v>
      </c>
      <c r="P5625" s="10" t="str">
        <f t="array" ref="P5625">_xlfn.XLOOKUP(A5625,subscriptions!B5625:B10004,subscriptions!C5625:C10004)</f>
        <v>Residential</v>
      </c>
      <c r="Q5625" s="10" t="s">
        <v>173</v>
      </c>
      <c r="R5625" s="10" t="s">
        <v>212</v>
      </c>
      <c r="S5625" s="10" t="s">
        <v>3020</v>
      </c>
    </row>
    <row r="5626">
      <c r="A5626" s="1" t="s">
        <v>7167</v>
      </c>
      <c r="B5626" s="1" t="s">
        <v>1173</v>
      </c>
      <c r="C5626" s="1" t="s">
        <v>827</v>
      </c>
      <c r="D5626" s="1" t="s">
        <v>27</v>
      </c>
      <c r="E5626" s="1" t="s">
        <v>239</v>
      </c>
      <c r="F5626" s="1" t="s">
        <v>606</v>
      </c>
      <c r="G5626" s="1" t="s">
        <v>21670</v>
      </c>
      <c r="H5626" s="1" t="s">
        <v>21671</v>
      </c>
      <c r="I5626" s="4">
        <v>84.25792824074074</v>
      </c>
      <c r="J5626" s="1">
        <v>124.99</v>
      </c>
      <c r="K5626" s="1">
        <v>32.18</v>
      </c>
      <c r="M5626" s="10">
        <f t="array" ref="M5626">_xlfn.XLOOKUP(A5626,subscriptions!B5626:B10004,subscriptions!D5626:D10004)</f>
        <v>80</v>
      </c>
      <c r="N5626" s="10">
        <f t="array" ref="N5626">_xlfn.XLOOKUP(A5626,subscriptions!B5626:B10004,subscriptions!G5626:G10004)</f>
        <v>5</v>
      </c>
      <c r="O5626" s="10">
        <v>76.0</v>
      </c>
      <c r="P5626" s="10" t="str">
        <f t="array" ref="P5626">_xlfn.XLOOKUP(A5626,subscriptions!B5626:B10004,subscriptions!C5626:C10004)</f>
        <v>Roam</v>
      </c>
      <c r="Q5626" s="10" t="s">
        <v>194</v>
      </c>
      <c r="R5626" s="10" t="s">
        <v>148</v>
      </c>
      <c r="S5626" s="10" t="s">
        <v>603</v>
      </c>
    </row>
    <row r="5627">
      <c r="A5627" s="1" t="s">
        <v>7168</v>
      </c>
      <c r="B5627" s="1" t="s">
        <v>589</v>
      </c>
      <c r="C5627" s="1" t="s">
        <v>2007</v>
      </c>
      <c r="D5627" s="1" t="s">
        <v>153</v>
      </c>
      <c r="E5627" s="1" t="s">
        <v>28</v>
      </c>
      <c r="F5627" s="1" t="s">
        <v>687</v>
      </c>
      <c r="G5627" s="1" t="s">
        <v>21672</v>
      </c>
      <c r="H5627" s="1" t="s">
        <v>21673</v>
      </c>
      <c r="I5627" s="4">
        <v>84.38282407407408</v>
      </c>
      <c r="J5627" s="1">
        <v>2834.24</v>
      </c>
      <c r="K5627" s="1">
        <v>274.81</v>
      </c>
      <c r="M5627" s="10">
        <f t="array" ref="M5627">_xlfn.XLOOKUP(A5627,subscriptions!B5627:B10004,subscriptions!D5627:D10004)</f>
        <v>120</v>
      </c>
      <c r="N5627" s="10">
        <f t="array" ref="N5627">_xlfn.XLOOKUP(A5627,subscriptions!B5627:B10004,subscriptions!G5627:G10004)</f>
        <v>10</v>
      </c>
      <c r="O5627" s="10">
        <v>108.0</v>
      </c>
      <c r="P5627" s="10" t="str">
        <f t="array" ref="P5627">_xlfn.XLOOKUP(A5627,subscriptions!B5627:B10004,subscriptions!C5627:C10004)</f>
        <v>Residential</v>
      </c>
      <c r="Q5627" s="10" t="s">
        <v>128</v>
      </c>
      <c r="R5627" s="10" t="s">
        <v>212</v>
      </c>
      <c r="S5627" s="10" t="s">
        <v>671</v>
      </c>
    </row>
    <row r="5628">
      <c r="A5628" s="1" t="s">
        <v>7169</v>
      </c>
      <c r="B5628" s="1" t="s">
        <v>523</v>
      </c>
      <c r="C5628" s="1" t="s">
        <v>1477</v>
      </c>
      <c r="D5628" s="1" t="s">
        <v>27</v>
      </c>
      <c r="E5628" s="1" t="s">
        <v>219</v>
      </c>
      <c r="F5628" s="1" t="s">
        <v>1010</v>
      </c>
      <c r="G5628" s="1" t="s">
        <v>21674</v>
      </c>
      <c r="H5628" s="1" t="s">
        <v>21675</v>
      </c>
      <c r="I5628" s="4">
        <v>84.25511574074073</v>
      </c>
      <c r="J5628" s="1">
        <v>914.5</v>
      </c>
      <c r="K5628" s="1">
        <v>115.64</v>
      </c>
      <c r="M5628" s="10">
        <f t="array" ref="M5628">_xlfn.XLOOKUP(A5628,subscriptions!B5628:B10004,subscriptions!D5628:D10004)</f>
        <v>120</v>
      </c>
      <c r="N5628" s="10">
        <f t="array" ref="N5628">_xlfn.XLOOKUP(A5628,subscriptions!B5628:B10004,subscriptions!G5628:G10004)</f>
        <v>20</v>
      </c>
      <c r="O5628" s="10">
        <v>96.0</v>
      </c>
      <c r="P5628" s="10" t="str">
        <f t="array" ref="P5628">_xlfn.XLOOKUP(A5628,subscriptions!B5628:B10004,subscriptions!C5628:C10004)</f>
        <v>Residential</v>
      </c>
      <c r="Q5628" s="10" t="s">
        <v>128</v>
      </c>
      <c r="R5628" s="10" t="s">
        <v>148</v>
      </c>
      <c r="S5628" s="10" t="s">
        <v>149</v>
      </c>
    </row>
    <row r="5629">
      <c r="A5629" s="1" t="s">
        <v>7172</v>
      </c>
      <c r="B5629" s="1" t="s">
        <v>772</v>
      </c>
      <c r="C5629" s="1" t="s">
        <v>1833</v>
      </c>
      <c r="D5629" s="1" t="s">
        <v>153</v>
      </c>
      <c r="E5629" s="1" t="s">
        <v>179</v>
      </c>
      <c r="F5629" s="1" t="s">
        <v>357</v>
      </c>
      <c r="G5629" s="1" t="s">
        <v>21676</v>
      </c>
      <c r="H5629" s="1" t="s">
        <v>21677</v>
      </c>
      <c r="I5629" s="4">
        <v>84.29269675925926</v>
      </c>
      <c r="J5629" s="1">
        <v>678.73</v>
      </c>
      <c r="K5629" s="1">
        <v>136.39</v>
      </c>
      <c r="L5629" s="1">
        <v>100.0</v>
      </c>
      <c r="M5629" s="10">
        <f t="array" ref="M5629">_xlfn.XLOOKUP(A5629,subscriptions!B5629:B10004,subscriptions!D5629:D10004)</f>
        <v>120</v>
      </c>
      <c r="N5629" s="10">
        <f t="array" ref="N5629">_xlfn.XLOOKUP(A5629,subscriptions!B5629:B10004,subscriptions!G5629:G10004)</f>
        <v>0</v>
      </c>
      <c r="O5629" s="10">
        <v>120.0</v>
      </c>
      <c r="P5629" s="10" t="str">
        <f t="array" ref="P5629">_xlfn.XLOOKUP(A5629,subscriptions!B5629:B10004,subscriptions!C5629:C10004)</f>
        <v>Residential</v>
      </c>
      <c r="Q5629" s="10" t="s">
        <v>173</v>
      </c>
      <c r="R5629" s="10" t="s">
        <v>212</v>
      </c>
      <c r="S5629" s="10" t="s">
        <v>587</v>
      </c>
    </row>
    <row r="5630">
      <c r="A5630" s="1" t="s">
        <v>7173</v>
      </c>
      <c r="B5630" s="1" t="s">
        <v>216</v>
      </c>
      <c r="C5630" s="1" t="s">
        <v>524</v>
      </c>
      <c r="D5630" s="1" t="s">
        <v>153</v>
      </c>
      <c r="E5630" s="1" t="s">
        <v>219</v>
      </c>
      <c r="F5630" s="1" t="s">
        <v>458</v>
      </c>
      <c r="G5630" s="1" t="s">
        <v>21678</v>
      </c>
      <c r="H5630" s="1" t="s">
        <v>21679</v>
      </c>
      <c r="I5630" s="4">
        <v>84.1730324074074</v>
      </c>
      <c r="J5630" s="1">
        <v>1236.06</v>
      </c>
      <c r="K5630" s="1">
        <v>178.29</v>
      </c>
      <c r="M5630" s="10">
        <f t="array" ref="M5630">_xlfn.XLOOKUP(A5630,subscriptions!B5630:B10004,subscriptions!D5630:D10004)</f>
        <v>80</v>
      </c>
      <c r="N5630" s="10">
        <f t="array" ref="N5630">_xlfn.XLOOKUP(A5630,subscriptions!B5630:B10004,subscriptions!G5630:G10004)</f>
        <v>5</v>
      </c>
      <c r="O5630" s="10">
        <v>76.0</v>
      </c>
      <c r="P5630" s="10" t="str">
        <f t="array" ref="P5630">_xlfn.XLOOKUP(A5630,subscriptions!B5630:B10004,subscriptions!C5630:C10004)</f>
        <v>Roam</v>
      </c>
      <c r="Q5630" s="10" t="s">
        <v>194</v>
      </c>
      <c r="R5630" s="10" t="s">
        <v>148</v>
      </c>
      <c r="S5630" s="10" t="s">
        <v>2630</v>
      </c>
    </row>
    <row r="5631">
      <c r="A5631" s="1" t="s">
        <v>7174</v>
      </c>
      <c r="B5631" s="1" t="s">
        <v>2327</v>
      </c>
      <c r="C5631" s="1" t="s">
        <v>1507</v>
      </c>
      <c r="D5631" s="1" t="s">
        <v>27</v>
      </c>
      <c r="E5631" s="1" t="s">
        <v>28</v>
      </c>
      <c r="F5631" s="1" t="s">
        <v>29</v>
      </c>
      <c r="G5631" s="1" t="s">
        <v>21680</v>
      </c>
      <c r="H5631" s="1" t="s">
        <v>21681</v>
      </c>
      <c r="I5631" s="4">
        <v>84.2090625</v>
      </c>
      <c r="J5631" s="1">
        <v>193.7</v>
      </c>
      <c r="K5631" s="1">
        <v>31.98</v>
      </c>
      <c r="M5631" s="10">
        <f t="array" ref="M5631">_xlfn.XLOOKUP(A5631,subscriptions!B5631:B10004,subscriptions!D5631:D10004)</f>
        <v>80</v>
      </c>
      <c r="N5631" s="10">
        <f t="array" ref="N5631">_xlfn.XLOOKUP(A5631,subscriptions!B5631:B10004,subscriptions!G5631:G10004)</f>
        <v>10</v>
      </c>
      <c r="O5631" s="10">
        <v>72.0</v>
      </c>
      <c r="P5631" s="10" t="str">
        <f t="array" ref="P5631">_xlfn.XLOOKUP(A5631,subscriptions!B5631:B10004,subscriptions!C5631:C10004)</f>
        <v>Roam</v>
      </c>
      <c r="Q5631" s="10" t="s">
        <v>128</v>
      </c>
      <c r="R5631" s="10" t="s">
        <v>148</v>
      </c>
      <c r="S5631" s="10" t="s">
        <v>1374</v>
      </c>
    </row>
    <row r="5632">
      <c r="A5632" s="1" t="s">
        <v>7179</v>
      </c>
      <c r="B5632" s="1" t="s">
        <v>1303</v>
      </c>
      <c r="C5632" s="1" t="s">
        <v>473</v>
      </c>
      <c r="D5632" s="1" t="s">
        <v>153</v>
      </c>
      <c r="E5632" s="1" t="s">
        <v>111</v>
      </c>
      <c r="F5632" s="1" t="s">
        <v>1917</v>
      </c>
      <c r="G5632" s="1" t="s">
        <v>21682</v>
      </c>
      <c r="H5632" s="1" t="s">
        <v>21683</v>
      </c>
      <c r="I5632" s="4">
        <v>84.42020833333333</v>
      </c>
      <c r="J5632" s="1">
        <v>2169.86</v>
      </c>
      <c r="K5632" s="1">
        <v>504.11</v>
      </c>
      <c r="M5632" s="10">
        <f t="array" ref="M5632">_xlfn.XLOOKUP(A5632,subscriptions!B5632:B10004,subscriptions!D5632:D10004)</f>
        <v>80</v>
      </c>
      <c r="N5632" s="10">
        <f t="array" ref="N5632">_xlfn.XLOOKUP(A5632,subscriptions!B5632:B10004,subscriptions!G5632:G10004)</f>
        <v>20</v>
      </c>
      <c r="O5632" s="10">
        <v>64.0</v>
      </c>
      <c r="P5632" s="10" t="str">
        <f t="array" ref="P5632">_xlfn.XLOOKUP(A5632,subscriptions!B5632:B10004,subscriptions!C5632:C10004)</f>
        <v>Roam</v>
      </c>
      <c r="Q5632" s="10" t="s">
        <v>128</v>
      </c>
      <c r="R5632" s="10" t="s">
        <v>148</v>
      </c>
      <c r="S5632" s="10" t="s">
        <v>940</v>
      </c>
    </row>
    <row r="5633">
      <c r="A5633" s="1" t="s">
        <v>7180</v>
      </c>
      <c r="B5633" s="1" t="s">
        <v>700</v>
      </c>
      <c r="C5633" s="1" t="s">
        <v>178</v>
      </c>
      <c r="D5633" s="1" t="s">
        <v>153</v>
      </c>
      <c r="E5633" s="1" t="s">
        <v>280</v>
      </c>
      <c r="F5633" s="1" t="s">
        <v>1706</v>
      </c>
      <c r="G5633" s="1" t="s">
        <v>21684</v>
      </c>
      <c r="H5633" s="1" t="s">
        <v>21685</v>
      </c>
      <c r="I5633" s="4">
        <v>84.29478009259259</v>
      </c>
      <c r="J5633" s="1">
        <v>1359.97</v>
      </c>
      <c r="K5633" s="1">
        <v>154.19</v>
      </c>
      <c r="M5633" s="10">
        <f t="array" ref="M5633">_xlfn.XLOOKUP(A5633,subscriptions!B5633:B10004,subscriptions!D5633:D10004)</f>
        <v>120</v>
      </c>
      <c r="N5633" s="10">
        <f t="array" ref="N5633">_xlfn.XLOOKUP(A5633,subscriptions!B5633:B10004,subscriptions!G5633:G10004)</f>
        <v>0</v>
      </c>
      <c r="O5633" s="10">
        <v>120.0</v>
      </c>
      <c r="P5633" s="10" t="str">
        <f t="array" ref="P5633">_xlfn.XLOOKUP(A5633,subscriptions!B5633:B10004,subscriptions!C5633:C10004)</f>
        <v>Residential</v>
      </c>
      <c r="Q5633" s="10" t="s">
        <v>173</v>
      </c>
      <c r="R5633" s="10" t="s">
        <v>212</v>
      </c>
      <c r="S5633" s="10" t="s">
        <v>2075</v>
      </c>
    </row>
    <row r="5634">
      <c r="A5634" s="1" t="s">
        <v>7181</v>
      </c>
      <c r="B5634" s="1" t="s">
        <v>132</v>
      </c>
      <c r="C5634" s="1" t="s">
        <v>509</v>
      </c>
      <c r="D5634" s="1" t="s">
        <v>27</v>
      </c>
      <c r="E5634" s="1" t="s">
        <v>239</v>
      </c>
      <c r="F5634" s="1" t="s">
        <v>2364</v>
      </c>
      <c r="G5634" s="1" t="s">
        <v>21686</v>
      </c>
      <c r="H5634" s="1" t="s">
        <v>21687</v>
      </c>
      <c r="I5634" s="4">
        <v>84.29748842592592</v>
      </c>
      <c r="J5634" s="1">
        <v>359.78</v>
      </c>
      <c r="K5634" s="1">
        <v>69.14</v>
      </c>
      <c r="M5634" s="10">
        <f t="array" ref="M5634">_xlfn.XLOOKUP(A5634,subscriptions!B5634:B10004,subscriptions!D5634:D10004)</f>
        <v>120</v>
      </c>
      <c r="N5634" s="10">
        <f t="array" ref="N5634">_xlfn.XLOOKUP(A5634,subscriptions!B5634:B10004,subscriptions!G5634:G10004)</f>
        <v>5</v>
      </c>
      <c r="O5634" s="10">
        <v>114.0</v>
      </c>
      <c r="P5634" s="10" t="str">
        <f t="array" ref="P5634">_xlfn.XLOOKUP(A5634,subscriptions!B5634:B10004,subscriptions!C5634:C10004)</f>
        <v>Residential</v>
      </c>
      <c r="Q5634" s="10" t="s">
        <v>194</v>
      </c>
      <c r="R5634" s="10" t="s">
        <v>212</v>
      </c>
      <c r="S5634" s="10" t="s">
        <v>407</v>
      </c>
    </row>
    <row r="5635">
      <c r="A5635" s="1" t="s">
        <v>7182</v>
      </c>
      <c r="B5635" s="1" t="s">
        <v>425</v>
      </c>
      <c r="C5635" s="1" t="s">
        <v>1678</v>
      </c>
      <c r="D5635" s="1" t="s">
        <v>153</v>
      </c>
      <c r="E5635" s="1" t="s">
        <v>332</v>
      </c>
      <c r="F5635" s="1" t="s">
        <v>333</v>
      </c>
      <c r="G5635" s="1" t="s">
        <v>21688</v>
      </c>
      <c r="H5635" s="1" t="s">
        <v>21689</v>
      </c>
      <c r="I5635" s="4">
        <v>84.21135416666667</v>
      </c>
      <c r="J5635" s="1">
        <v>362.81</v>
      </c>
      <c r="K5635" s="1">
        <v>51.48</v>
      </c>
      <c r="M5635" s="10">
        <f t="array" ref="M5635">_xlfn.XLOOKUP(A5635,subscriptions!B5635:B10004,subscriptions!D5635:D10004)</f>
        <v>80</v>
      </c>
      <c r="N5635" s="10">
        <f t="array" ref="N5635">_xlfn.XLOOKUP(A5635,subscriptions!B5635:B10004,subscriptions!G5635:G10004)</f>
        <v>10</v>
      </c>
      <c r="O5635" s="10">
        <v>72.0</v>
      </c>
      <c r="P5635" s="10" t="str">
        <f t="array" ref="P5635">_xlfn.XLOOKUP(A5635,subscriptions!B5635:B10004,subscriptions!C5635:C10004)</f>
        <v>Roam</v>
      </c>
      <c r="Q5635" s="10" t="s">
        <v>128</v>
      </c>
      <c r="R5635" s="10" t="s">
        <v>148</v>
      </c>
      <c r="S5635" s="10" t="s">
        <v>438</v>
      </c>
    </row>
    <row r="5636">
      <c r="A5636" s="1" t="s">
        <v>7183</v>
      </c>
      <c r="B5636" s="1" t="s">
        <v>2018</v>
      </c>
      <c r="C5636" s="1" t="s">
        <v>509</v>
      </c>
      <c r="D5636" s="1" t="s">
        <v>27</v>
      </c>
      <c r="E5636" s="1" t="s">
        <v>631</v>
      </c>
      <c r="F5636" s="1" t="s">
        <v>632</v>
      </c>
      <c r="G5636" s="1" t="s">
        <v>21690</v>
      </c>
      <c r="H5636" s="1" t="s">
        <v>21691</v>
      </c>
      <c r="I5636" s="4">
        <v>84.25302083333334</v>
      </c>
      <c r="J5636" s="1">
        <v>355.47</v>
      </c>
      <c r="K5636" s="1">
        <v>75.86</v>
      </c>
      <c r="M5636" s="10">
        <f t="array" ref="M5636">_xlfn.XLOOKUP(A5636,subscriptions!B5636:B10004,subscriptions!D5636:D10004)</f>
        <v>50</v>
      </c>
      <c r="N5636" s="10">
        <f t="array" ref="N5636">_xlfn.XLOOKUP(A5636,subscriptions!B5636:B10004,subscriptions!G5636:G10004)</f>
        <v>20</v>
      </c>
      <c r="O5636" s="10">
        <v>40.0</v>
      </c>
      <c r="P5636" s="10" t="str">
        <f t="array" ref="P5636">_xlfn.XLOOKUP(A5636,subscriptions!B5636:B10004,subscriptions!C5636:C10004)</f>
        <v>Mini</v>
      </c>
      <c r="Q5636" s="10" t="s">
        <v>128</v>
      </c>
      <c r="R5636" s="10" t="s">
        <v>148</v>
      </c>
      <c r="S5636" s="10" t="s">
        <v>916</v>
      </c>
    </row>
    <row r="5637">
      <c r="A5637" s="1" t="s">
        <v>7184</v>
      </c>
      <c r="B5637" s="1" t="s">
        <v>1444</v>
      </c>
      <c r="C5637" s="1" t="s">
        <v>827</v>
      </c>
      <c r="D5637" s="1" t="s">
        <v>27</v>
      </c>
      <c r="E5637" s="1" t="s">
        <v>714</v>
      </c>
      <c r="F5637" s="1" t="s">
        <v>1730</v>
      </c>
      <c r="G5637" s="1" t="s">
        <v>21692</v>
      </c>
      <c r="H5637" s="1" t="s">
        <v>21693</v>
      </c>
      <c r="I5637" s="4">
        <v>84.25839120370371</v>
      </c>
      <c r="J5637" s="1">
        <v>138.04</v>
      </c>
      <c r="K5637" s="1">
        <v>28.61</v>
      </c>
      <c r="M5637" s="10">
        <f t="array" ref="M5637">_xlfn.XLOOKUP(A5637,subscriptions!B5637:B10004,subscriptions!D5637:D10004)</f>
        <v>120</v>
      </c>
      <c r="N5637" s="10">
        <f t="array" ref="N5637">_xlfn.XLOOKUP(A5637,subscriptions!B5637:B10004,subscriptions!G5637:G10004)</f>
        <v>0</v>
      </c>
      <c r="O5637" s="10">
        <v>120.0</v>
      </c>
      <c r="P5637" s="10" t="str">
        <f t="array" ref="P5637">_xlfn.XLOOKUP(A5637,subscriptions!B5637:B10004,subscriptions!C5637:C10004)</f>
        <v>Residential</v>
      </c>
      <c r="Q5637" s="10" t="s">
        <v>173</v>
      </c>
      <c r="R5637" s="10" t="s">
        <v>212</v>
      </c>
      <c r="S5637" s="10" t="s">
        <v>4148</v>
      </c>
    </row>
    <row r="5638">
      <c r="A5638" s="1" t="s">
        <v>7187</v>
      </c>
      <c r="B5638" s="1" t="s">
        <v>1317</v>
      </c>
      <c r="C5638" s="1" t="s">
        <v>786</v>
      </c>
      <c r="D5638" s="1" t="s">
        <v>27</v>
      </c>
      <c r="E5638" s="1" t="s">
        <v>219</v>
      </c>
      <c r="F5638" s="1" t="s">
        <v>590</v>
      </c>
      <c r="G5638" s="1" t="s">
        <v>21694</v>
      </c>
      <c r="H5638" s="1" t="s">
        <v>21695</v>
      </c>
      <c r="I5638" s="4">
        <v>84.33822916666666</v>
      </c>
      <c r="J5638" s="1">
        <v>1379.36</v>
      </c>
      <c r="K5638" s="1">
        <v>278.98</v>
      </c>
      <c r="M5638" s="10">
        <f t="array" ref="M5638">_xlfn.XLOOKUP(A5638,subscriptions!B5638:B10004,subscriptions!D5638:D10004)</f>
        <v>120</v>
      </c>
      <c r="N5638" s="10">
        <f t="array" ref="N5638">_xlfn.XLOOKUP(A5638,subscriptions!B5638:B10004,subscriptions!G5638:G10004)</f>
        <v>5</v>
      </c>
      <c r="O5638" s="10">
        <v>114.0</v>
      </c>
      <c r="P5638" s="10" t="str">
        <f t="array" ref="P5638">_xlfn.XLOOKUP(A5638,subscriptions!B5638:B10004,subscriptions!C5638:C10004)</f>
        <v>Residential</v>
      </c>
      <c r="Q5638" s="10" t="s">
        <v>194</v>
      </c>
      <c r="R5638" s="10" t="s">
        <v>212</v>
      </c>
      <c r="S5638" s="10" t="s">
        <v>2086</v>
      </c>
    </row>
    <row r="5639">
      <c r="A5639" s="1" t="s">
        <v>7188</v>
      </c>
      <c r="B5639" s="1" t="s">
        <v>772</v>
      </c>
      <c r="C5639" s="1" t="s">
        <v>524</v>
      </c>
      <c r="D5639" s="1" t="s">
        <v>153</v>
      </c>
      <c r="E5639" s="1" t="s">
        <v>219</v>
      </c>
      <c r="F5639" s="1" t="s">
        <v>574</v>
      </c>
      <c r="G5639" s="1" t="s">
        <v>21696</v>
      </c>
      <c r="H5639" s="1" t="s">
        <v>21697</v>
      </c>
      <c r="I5639" s="4">
        <v>84.30009259259259</v>
      </c>
      <c r="J5639" s="1">
        <v>2802.14</v>
      </c>
      <c r="K5639" s="1">
        <v>524.82</v>
      </c>
      <c r="M5639" s="10">
        <f t="array" ref="M5639">_xlfn.XLOOKUP(A5639,subscriptions!B5639:B10004,subscriptions!D5639:D10004)</f>
        <v>120</v>
      </c>
      <c r="N5639" s="10">
        <f t="array" ref="N5639">_xlfn.XLOOKUP(A5639,subscriptions!B5639:B10004,subscriptions!G5639:G10004)</f>
        <v>10</v>
      </c>
      <c r="O5639" s="10">
        <v>108.0</v>
      </c>
      <c r="P5639" s="10" t="str">
        <f t="array" ref="P5639">_xlfn.XLOOKUP(A5639,subscriptions!B5639:B10004,subscriptions!C5639:C10004)</f>
        <v>Residential</v>
      </c>
      <c r="Q5639" s="10" t="s">
        <v>128</v>
      </c>
      <c r="R5639" s="10" t="s">
        <v>212</v>
      </c>
      <c r="S5639" s="10" t="s">
        <v>1172</v>
      </c>
    </row>
    <row r="5640">
      <c r="A5640" s="1" t="s">
        <v>7189</v>
      </c>
      <c r="B5640" s="1" t="s">
        <v>748</v>
      </c>
      <c r="C5640" s="1" t="s">
        <v>509</v>
      </c>
      <c r="D5640" s="1" t="s">
        <v>27</v>
      </c>
      <c r="E5640" s="1" t="s">
        <v>262</v>
      </c>
      <c r="F5640" s="1" t="s">
        <v>2985</v>
      </c>
      <c r="G5640" s="1" t="s">
        <v>21698</v>
      </c>
      <c r="H5640" s="1" t="s">
        <v>21699</v>
      </c>
      <c r="I5640" s="4">
        <v>84.21349537037037</v>
      </c>
      <c r="J5640" s="1">
        <v>76.48</v>
      </c>
      <c r="K5640" s="1">
        <v>33.55</v>
      </c>
      <c r="M5640" s="10">
        <f t="array" ref="M5640">_xlfn.XLOOKUP(A5640,subscriptions!B5640:B10004,subscriptions!D5640:D10004)</f>
        <v>120</v>
      </c>
      <c r="N5640" s="10">
        <f t="array" ref="N5640">_xlfn.XLOOKUP(A5640,subscriptions!B5640:B10004,subscriptions!G5640:G10004)</f>
        <v>20</v>
      </c>
      <c r="O5640" s="10">
        <v>96.0</v>
      </c>
      <c r="P5640" s="10" t="str">
        <f t="array" ref="P5640">_xlfn.XLOOKUP(A5640,subscriptions!B5640:B10004,subscriptions!C5640:C10004)</f>
        <v>Residential</v>
      </c>
      <c r="Q5640" s="10" t="s">
        <v>128</v>
      </c>
      <c r="R5640" s="10" t="s">
        <v>148</v>
      </c>
      <c r="S5640" s="10" t="s">
        <v>1915</v>
      </c>
    </row>
    <row r="5641">
      <c r="A5641" s="1" t="s">
        <v>7190</v>
      </c>
      <c r="B5641" s="1" t="s">
        <v>1527</v>
      </c>
      <c r="C5641" s="1" t="s">
        <v>426</v>
      </c>
      <c r="D5641" s="1" t="s">
        <v>153</v>
      </c>
      <c r="E5641" s="1" t="s">
        <v>111</v>
      </c>
      <c r="F5641" s="1" t="s">
        <v>1917</v>
      </c>
      <c r="G5641" s="1" t="s">
        <v>21700</v>
      </c>
      <c r="H5641" s="1" t="s">
        <v>21701</v>
      </c>
      <c r="I5641" s="4">
        <v>84.25565972222222</v>
      </c>
      <c r="J5641" s="1">
        <v>125.37</v>
      </c>
      <c r="K5641" s="1">
        <v>20.26</v>
      </c>
      <c r="M5641" s="10">
        <f t="array" ref="M5641">_xlfn.XLOOKUP(A5641,subscriptions!B5641:B10004,subscriptions!D5641:D10004)</f>
        <v>120</v>
      </c>
      <c r="N5641" s="10">
        <f t="array" ref="N5641">_xlfn.XLOOKUP(A5641,subscriptions!B5641:B10004,subscriptions!G5641:G10004)</f>
        <v>0</v>
      </c>
      <c r="O5641" s="10">
        <v>120.0</v>
      </c>
      <c r="P5641" s="10" t="str">
        <f t="array" ref="P5641">_xlfn.XLOOKUP(A5641,subscriptions!B5641:B10004,subscriptions!C5641:C10004)</f>
        <v>Residential</v>
      </c>
      <c r="Q5641" s="10" t="s">
        <v>173</v>
      </c>
      <c r="R5641" s="10" t="s">
        <v>212</v>
      </c>
      <c r="S5641" s="10" t="s">
        <v>1156</v>
      </c>
    </row>
    <row r="5642">
      <c r="A5642" s="1" t="s">
        <v>7191</v>
      </c>
      <c r="B5642" s="1" t="s">
        <v>1939</v>
      </c>
      <c r="C5642" s="1" t="s">
        <v>26</v>
      </c>
      <c r="D5642" s="1" t="s">
        <v>153</v>
      </c>
      <c r="E5642" s="1" t="s">
        <v>111</v>
      </c>
      <c r="F5642" s="1" t="s">
        <v>112</v>
      </c>
      <c r="G5642" s="1" t="s">
        <v>21702</v>
      </c>
      <c r="H5642" s="1" t="s">
        <v>21703</v>
      </c>
      <c r="I5642" s="4">
        <v>84.29237268518519</v>
      </c>
      <c r="J5642" s="1">
        <v>1325.65</v>
      </c>
      <c r="K5642" s="1">
        <v>193.61</v>
      </c>
      <c r="M5642" s="10">
        <f t="array" ref="M5642">_xlfn.XLOOKUP(A5642,subscriptions!B5642:B10004,subscriptions!D5642:D10004)</f>
        <v>80</v>
      </c>
      <c r="N5642" s="10">
        <f t="array" ref="N5642">_xlfn.XLOOKUP(A5642,subscriptions!B5642:B10004,subscriptions!G5642:G10004)</f>
        <v>5</v>
      </c>
      <c r="O5642" s="10">
        <v>76.0</v>
      </c>
      <c r="P5642" s="10" t="str">
        <f t="array" ref="P5642">_xlfn.XLOOKUP(A5642,subscriptions!B5642:B10004,subscriptions!C5642:C10004)</f>
        <v>Roam</v>
      </c>
      <c r="Q5642" s="10" t="s">
        <v>194</v>
      </c>
      <c r="R5642" s="10" t="s">
        <v>148</v>
      </c>
      <c r="S5642" s="10" t="s">
        <v>587</v>
      </c>
    </row>
    <row r="5643">
      <c r="A5643" s="1" t="s">
        <v>7192</v>
      </c>
      <c r="B5643" s="1" t="s">
        <v>748</v>
      </c>
      <c r="C5643" s="1" t="s">
        <v>1388</v>
      </c>
      <c r="D5643" s="1" t="s">
        <v>27</v>
      </c>
      <c r="E5643" s="1" t="s">
        <v>332</v>
      </c>
      <c r="F5643" s="1" t="s">
        <v>618</v>
      </c>
      <c r="G5643" s="1" t="s">
        <v>21704</v>
      </c>
      <c r="H5643" s="1" t="s">
        <v>21705</v>
      </c>
      <c r="I5643" s="4">
        <v>84.41813657407407</v>
      </c>
      <c r="J5643" s="1">
        <v>2618.0</v>
      </c>
      <c r="K5643" s="1">
        <v>578.71</v>
      </c>
      <c r="M5643" s="10">
        <f t="array" ref="M5643">_xlfn.XLOOKUP(A5643,subscriptions!B5643:B10004,subscriptions!D5643:D10004)</f>
        <v>250</v>
      </c>
      <c r="N5643" s="10">
        <f t="array" ref="N5643">_xlfn.XLOOKUP(A5643,subscriptions!B5643:B10004,subscriptions!G5643:G10004)</f>
        <v>10</v>
      </c>
      <c r="O5643" s="10">
        <v>225.0</v>
      </c>
      <c r="P5643" s="10" t="str">
        <f t="array" ref="P5643">_xlfn.XLOOKUP(A5643,subscriptions!B5643:B10004,subscriptions!C5643:C10004)</f>
        <v>Business</v>
      </c>
      <c r="Q5643" s="10" t="s">
        <v>128</v>
      </c>
      <c r="R5643" s="10" t="s">
        <v>129</v>
      </c>
      <c r="S5643" s="10" t="s">
        <v>3020</v>
      </c>
    </row>
    <row r="5644">
      <c r="A5644" s="1" t="s">
        <v>7193</v>
      </c>
      <c r="B5644" s="1" t="s">
        <v>2327</v>
      </c>
      <c r="C5644" s="1" t="s">
        <v>1477</v>
      </c>
      <c r="D5644" s="1" t="s">
        <v>27</v>
      </c>
      <c r="E5644" s="1" t="s">
        <v>179</v>
      </c>
      <c r="F5644" s="1" t="s">
        <v>773</v>
      </c>
      <c r="G5644" s="1" t="s">
        <v>21706</v>
      </c>
      <c r="H5644" s="1" t="s">
        <v>21707</v>
      </c>
      <c r="I5644" s="4">
        <v>84.25645833333333</v>
      </c>
      <c r="J5644" s="1">
        <v>643.43</v>
      </c>
      <c r="K5644" s="1">
        <v>156.2</v>
      </c>
      <c r="L5644" s="1">
        <v>100.0</v>
      </c>
      <c r="M5644" s="10">
        <f t="array" ref="M5644">_xlfn.XLOOKUP(A5644,subscriptions!B5644:B10004,subscriptions!D5644:D10004)</f>
        <v>120</v>
      </c>
      <c r="N5644" s="10">
        <f t="array" ref="N5644">_xlfn.XLOOKUP(A5644,subscriptions!B5644:B10004,subscriptions!G5644:G10004)</f>
        <v>20</v>
      </c>
      <c r="O5644" s="10">
        <v>96.0</v>
      </c>
      <c r="P5644" s="10" t="str">
        <f t="array" ref="P5644">_xlfn.XLOOKUP(A5644,subscriptions!B5644:B10004,subscriptions!C5644:C10004)</f>
        <v>Residential</v>
      </c>
      <c r="Q5644" s="10" t="s">
        <v>128</v>
      </c>
      <c r="R5644" s="10" t="s">
        <v>148</v>
      </c>
      <c r="S5644" s="10" t="s">
        <v>130</v>
      </c>
    </row>
    <row r="5645">
      <c r="A5645" s="1" t="s">
        <v>7194</v>
      </c>
      <c r="B5645" s="1" t="s">
        <v>177</v>
      </c>
      <c r="C5645" s="1" t="s">
        <v>827</v>
      </c>
      <c r="D5645" s="1" t="s">
        <v>153</v>
      </c>
      <c r="E5645" s="1" t="s">
        <v>280</v>
      </c>
      <c r="F5645" s="1" t="s">
        <v>2239</v>
      </c>
      <c r="G5645" s="1" t="s">
        <v>21708</v>
      </c>
      <c r="H5645" s="1" t="s">
        <v>21709</v>
      </c>
      <c r="I5645" s="4">
        <v>84.29601851851852</v>
      </c>
      <c r="J5645" s="1">
        <v>695.28</v>
      </c>
      <c r="K5645" s="1">
        <v>148.75</v>
      </c>
      <c r="M5645" s="10">
        <f t="array" ref="M5645">_xlfn.XLOOKUP(A5645,subscriptions!B5645:B10004,subscriptions!D5645:D10004)</f>
        <v>50</v>
      </c>
      <c r="N5645" s="10">
        <f t="array" ref="N5645">_xlfn.XLOOKUP(A5645,subscriptions!B5645:B10004,subscriptions!G5645:G10004)</f>
        <v>0</v>
      </c>
      <c r="O5645" s="10">
        <v>50.0</v>
      </c>
      <c r="P5645" s="10" t="str">
        <f t="array" ref="P5645">_xlfn.XLOOKUP(A5645,subscriptions!B5645:B10004,subscriptions!C5645:C10004)</f>
        <v>Mini</v>
      </c>
      <c r="Q5645" s="10" t="s">
        <v>173</v>
      </c>
      <c r="R5645" s="10" t="s">
        <v>148</v>
      </c>
      <c r="S5645" s="10" t="s">
        <v>655</v>
      </c>
    </row>
    <row r="5646">
      <c r="A5646" s="1" t="s">
        <v>7197</v>
      </c>
      <c r="B5646" s="1" t="s">
        <v>2327</v>
      </c>
      <c r="C5646" s="1" t="s">
        <v>441</v>
      </c>
      <c r="D5646" s="1" t="s">
        <v>27</v>
      </c>
      <c r="E5646" s="1" t="s">
        <v>219</v>
      </c>
      <c r="F5646" s="1" t="s">
        <v>590</v>
      </c>
      <c r="G5646" s="1" t="s">
        <v>21710</v>
      </c>
      <c r="H5646" s="1" t="s">
        <v>21711</v>
      </c>
      <c r="I5646" s="4">
        <v>84.34100694444444</v>
      </c>
      <c r="J5646" s="1">
        <v>1410.8</v>
      </c>
      <c r="K5646" s="1">
        <v>215.28</v>
      </c>
      <c r="M5646" s="10">
        <f t="array" ref="M5646">_xlfn.XLOOKUP(A5646,subscriptions!B5646:B10004,subscriptions!D5646:D10004)</f>
        <v>250</v>
      </c>
      <c r="N5646" s="10">
        <f t="array" ref="N5646">_xlfn.XLOOKUP(A5646,subscriptions!B5646:B10004,subscriptions!G5646:G10004)</f>
        <v>5</v>
      </c>
      <c r="O5646" s="10">
        <v>237.5</v>
      </c>
      <c r="P5646" s="10" t="str">
        <f t="array" ref="P5646">_xlfn.XLOOKUP(A5646,subscriptions!B5646:B10004,subscriptions!C5646:C10004)</f>
        <v>Business</v>
      </c>
      <c r="Q5646" s="10" t="s">
        <v>194</v>
      </c>
      <c r="R5646" s="10" t="s">
        <v>129</v>
      </c>
      <c r="S5646" s="10" t="s">
        <v>259</v>
      </c>
    </row>
    <row r="5647">
      <c r="A5647" s="1" t="s">
        <v>7198</v>
      </c>
      <c r="B5647" s="1" t="s">
        <v>24</v>
      </c>
      <c r="C5647" s="1" t="s">
        <v>1492</v>
      </c>
      <c r="D5647" s="1" t="s">
        <v>27</v>
      </c>
      <c r="E5647" s="1" t="s">
        <v>179</v>
      </c>
      <c r="F5647" s="1" t="s">
        <v>773</v>
      </c>
      <c r="G5647" s="1" t="s">
        <v>21712</v>
      </c>
      <c r="H5647" s="1" t="s">
        <v>21713</v>
      </c>
      <c r="I5647" s="4">
        <v>84.29252314814815</v>
      </c>
      <c r="J5647" s="1">
        <v>530.75</v>
      </c>
      <c r="K5647" s="1">
        <v>85.93</v>
      </c>
      <c r="L5647" s="1">
        <v>100.0</v>
      </c>
      <c r="M5647" s="10">
        <f t="array" ref="M5647">_xlfn.XLOOKUP(A5647,subscriptions!B5647:B10004,subscriptions!D5647:D10004)</f>
        <v>250</v>
      </c>
      <c r="N5647" s="10">
        <f t="array" ref="N5647">_xlfn.XLOOKUP(A5647,subscriptions!B5647:B10004,subscriptions!G5647:G10004)</f>
        <v>10</v>
      </c>
      <c r="O5647" s="10">
        <v>225.0</v>
      </c>
      <c r="P5647" s="10" t="str">
        <f t="array" ref="P5647">_xlfn.XLOOKUP(A5647,subscriptions!B5647:B10004,subscriptions!C5647:C10004)</f>
        <v>Business</v>
      </c>
      <c r="Q5647" s="10" t="s">
        <v>128</v>
      </c>
      <c r="R5647" s="10" t="s">
        <v>129</v>
      </c>
      <c r="S5647" s="10" t="s">
        <v>587</v>
      </c>
    </row>
    <row r="5648">
      <c r="A5648" s="1" t="s">
        <v>7199</v>
      </c>
      <c r="B5648" s="1" t="s">
        <v>312</v>
      </c>
      <c r="C5648" s="1" t="s">
        <v>279</v>
      </c>
      <c r="D5648" s="1" t="s">
        <v>153</v>
      </c>
      <c r="E5648" s="1" t="s">
        <v>28</v>
      </c>
      <c r="F5648" s="1" t="s">
        <v>2581</v>
      </c>
      <c r="G5648" s="1" t="s">
        <v>21714</v>
      </c>
      <c r="H5648" s="1" t="s">
        <v>21715</v>
      </c>
      <c r="I5648" s="4">
        <v>84.25072916666667</v>
      </c>
      <c r="J5648" s="1">
        <v>90.45</v>
      </c>
      <c r="K5648" s="1">
        <v>27.76</v>
      </c>
      <c r="M5648" s="10">
        <f t="array" ref="M5648">_xlfn.XLOOKUP(A5648,subscriptions!B5648:B10004,subscriptions!D5648:D10004)</f>
        <v>80</v>
      </c>
      <c r="N5648" s="10">
        <f t="array" ref="N5648">_xlfn.XLOOKUP(A5648,subscriptions!B5648:B10004,subscriptions!G5648:G10004)</f>
        <v>20</v>
      </c>
      <c r="O5648" s="10">
        <v>64.0</v>
      </c>
      <c r="P5648" s="10" t="str">
        <f t="array" ref="P5648">_xlfn.XLOOKUP(A5648,subscriptions!B5648:B10004,subscriptions!C5648:C10004)</f>
        <v>Roam</v>
      </c>
      <c r="Q5648" s="10" t="s">
        <v>128</v>
      </c>
      <c r="R5648" s="10" t="s">
        <v>148</v>
      </c>
      <c r="S5648" s="10" t="s">
        <v>1691</v>
      </c>
    </row>
    <row r="5649">
      <c r="A5649" s="1" t="s">
        <v>7200</v>
      </c>
      <c r="B5649" s="1" t="s">
        <v>1141</v>
      </c>
      <c r="C5649" s="1" t="s">
        <v>237</v>
      </c>
      <c r="D5649" s="1" t="s">
        <v>27</v>
      </c>
      <c r="E5649" s="1" t="s">
        <v>111</v>
      </c>
      <c r="F5649" s="1" t="s">
        <v>1917</v>
      </c>
      <c r="G5649" s="1" t="s">
        <v>21716</v>
      </c>
      <c r="H5649" s="1" t="s">
        <v>21717</v>
      </c>
      <c r="I5649" s="4">
        <v>84.17043981481481</v>
      </c>
      <c r="J5649" s="1">
        <v>2043.33</v>
      </c>
      <c r="K5649" s="1">
        <v>423.4</v>
      </c>
      <c r="M5649" s="10">
        <f t="array" ref="M5649">_xlfn.XLOOKUP(A5649,subscriptions!B5649:B10004,subscriptions!D5649:D10004)</f>
        <v>80</v>
      </c>
      <c r="N5649" s="10">
        <f t="array" ref="N5649">_xlfn.XLOOKUP(A5649,subscriptions!B5649:B10004,subscriptions!G5649:G10004)</f>
        <v>0</v>
      </c>
      <c r="O5649" s="10">
        <v>80.0</v>
      </c>
      <c r="P5649" s="10" t="str">
        <f t="array" ref="P5649">_xlfn.XLOOKUP(A5649,subscriptions!B5649:B10004,subscriptions!C5649:C10004)</f>
        <v>Roam</v>
      </c>
      <c r="Q5649" s="10" t="s">
        <v>173</v>
      </c>
      <c r="R5649" s="10" t="s">
        <v>148</v>
      </c>
      <c r="S5649" s="10" t="s">
        <v>2494</v>
      </c>
    </row>
    <row r="5650">
      <c r="A5650" s="1" t="s">
        <v>7201</v>
      </c>
      <c r="B5650" s="1" t="s">
        <v>1444</v>
      </c>
      <c r="C5650" s="1" t="s">
        <v>261</v>
      </c>
      <c r="D5650" s="1" t="s">
        <v>27</v>
      </c>
      <c r="E5650" s="1" t="s">
        <v>111</v>
      </c>
      <c r="F5650" s="1" t="s">
        <v>135</v>
      </c>
      <c r="G5650" s="1" t="s">
        <v>21718</v>
      </c>
      <c r="H5650" s="1" t="s">
        <v>21719</v>
      </c>
      <c r="I5650" s="4">
        <v>84.2958912037037</v>
      </c>
      <c r="J5650" s="1">
        <v>1523.85</v>
      </c>
      <c r="K5650" s="1">
        <v>372.23</v>
      </c>
      <c r="M5650" s="10">
        <f t="array" ref="M5650">_xlfn.XLOOKUP(A5650,subscriptions!B5650:B10004,subscriptions!D5650:D10004)</f>
        <v>80</v>
      </c>
      <c r="N5650" s="10">
        <f t="array" ref="N5650">_xlfn.XLOOKUP(A5650,subscriptions!B5650:B10004,subscriptions!G5650:G10004)</f>
        <v>5</v>
      </c>
      <c r="O5650" s="10">
        <v>76.0</v>
      </c>
      <c r="P5650" s="10" t="str">
        <f t="array" ref="P5650">_xlfn.XLOOKUP(A5650,subscriptions!B5650:B10004,subscriptions!C5650:C10004)</f>
        <v>Roam</v>
      </c>
      <c r="Q5650" s="10" t="s">
        <v>194</v>
      </c>
      <c r="R5650" s="10" t="s">
        <v>148</v>
      </c>
      <c r="S5650" s="10" t="s">
        <v>655</v>
      </c>
    </row>
    <row r="5651">
      <c r="A5651" s="1" t="s">
        <v>7202</v>
      </c>
      <c r="B5651" s="1" t="s">
        <v>1984</v>
      </c>
      <c r="C5651" s="1" t="s">
        <v>827</v>
      </c>
      <c r="D5651" s="1" t="s">
        <v>153</v>
      </c>
      <c r="E5651" s="1" t="s">
        <v>239</v>
      </c>
      <c r="F5651" s="1" t="s">
        <v>2132</v>
      </c>
      <c r="G5651" s="1" t="s">
        <v>21720</v>
      </c>
      <c r="H5651" s="1" t="s">
        <v>21721</v>
      </c>
      <c r="I5651" s="4">
        <v>84.4180787037037</v>
      </c>
      <c r="J5651" s="1">
        <v>1353.95</v>
      </c>
      <c r="K5651" s="1">
        <v>139.76</v>
      </c>
      <c r="M5651" s="10">
        <f t="array" ref="M5651">_xlfn.XLOOKUP(A5651,subscriptions!B5651:B10004,subscriptions!D5651:D10004)</f>
        <v>120</v>
      </c>
      <c r="N5651" s="10">
        <f t="array" ref="N5651">_xlfn.XLOOKUP(A5651,subscriptions!B5651:B10004,subscriptions!G5651:G10004)</f>
        <v>10</v>
      </c>
      <c r="O5651" s="10">
        <v>108.0</v>
      </c>
      <c r="P5651" s="10" t="str">
        <f t="array" ref="P5651">_xlfn.XLOOKUP(A5651,subscriptions!B5651:B10004,subscriptions!C5651:C10004)</f>
        <v>Residential</v>
      </c>
      <c r="Q5651" s="10" t="s">
        <v>128</v>
      </c>
      <c r="R5651" s="10" t="s">
        <v>212</v>
      </c>
      <c r="S5651" s="10" t="s">
        <v>3020</v>
      </c>
    </row>
    <row r="5652">
      <c r="A5652" s="1" t="s">
        <v>7203</v>
      </c>
      <c r="B5652" s="1" t="s">
        <v>899</v>
      </c>
      <c r="C5652" s="1" t="s">
        <v>1678</v>
      </c>
      <c r="D5652" s="1" t="s">
        <v>27</v>
      </c>
      <c r="E5652" s="1" t="s">
        <v>714</v>
      </c>
      <c r="F5652" s="1" t="s">
        <v>2171</v>
      </c>
      <c r="G5652" s="1" t="s">
        <v>21722</v>
      </c>
      <c r="H5652" s="1" t="s">
        <v>21723</v>
      </c>
      <c r="I5652" s="4">
        <v>84.25652777777778</v>
      </c>
      <c r="J5652" s="1">
        <v>2080.36</v>
      </c>
      <c r="K5652" s="1">
        <v>408.79</v>
      </c>
      <c r="M5652" s="10">
        <f t="array" ref="M5652">_xlfn.XLOOKUP(A5652,subscriptions!B5652:B10004,subscriptions!D5652:D10004)</f>
        <v>120</v>
      </c>
      <c r="N5652" s="10">
        <f t="array" ref="N5652">_xlfn.XLOOKUP(A5652,subscriptions!B5652:B10004,subscriptions!G5652:G10004)</f>
        <v>20</v>
      </c>
      <c r="O5652" s="10">
        <v>96.0</v>
      </c>
      <c r="P5652" s="10" t="str">
        <f t="array" ref="P5652">_xlfn.XLOOKUP(A5652,subscriptions!B5652:B10004,subscriptions!C5652:C10004)</f>
        <v>Residential</v>
      </c>
      <c r="Q5652" s="10" t="s">
        <v>128</v>
      </c>
      <c r="R5652" s="10" t="s">
        <v>148</v>
      </c>
      <c r="S5652" s="10" t="s">
        <v>130</v>
      </c>
    </row>
    <row r="5653">
      <c r="A5653" s="1" t="s">
        <v>7206</v>
      </c>
      <c r="B5653" s="1" t="s">
        <v>197</v>
      </c>
      <c r="C5653" s="1" t="s">
        <v>1200</v>
      </c>
      <c r="D5653" s="1" t="s">
        <v>153</v>
      </c>
      <c r="E5653" s="1" t="s">
        <v>239</v>
      </c>
      <c r="F5653" s="1" t="s">
        <v>606</v>
      </c>
      <c r="G5653" s="1" t="s">
        <v>21724</v>
      </c>
      <c r="H5653" s="1" t="s">
        <v>21725</v>
      </c>
      <c r="I5653" s="4">
        <v>84.29796296296297</v>
      </c>
      <c r="J5653" s="1">
        <v>1736.96</v>
      </c>
      <c r="K5653" s="1">
        <v>214.36</v>
      </c>
      <c r="M5653" s="10">
        <f t="array" ref="M5653">_xlfn.XLOOKUP(A5653,subscriptions!B5653:B10004,subscriptions!D5653:D10004)</f>
        <v>50</v>
      </c>
      <c r="N5653" s="10">
        <f t="array" ref="N5653">_xlfn.XLOOKUP(A5653,subscriptions!B5653:B10004,subscriptions!G5653:G10004)</f>
        <v>0</v>
      </c>
      <c r="O5653" s="10">
        <v>50.0</v>
      </c>
      <c r="P5653" s="10" t="str">
        <f t="array" ref="P5653">_xlfn.XLOOKUP(A5653,subscriptions!B5653:B10004,subscriptions!C5653:C10004)</f>
        <v>Mini</v>
      </c>
      <c r="Q5653" s="10" t="s">
        <v>173</v>
      </c>
      <c r="R5653" s="10" t="s">
        <v>148</v>
      </c>
      <c r="S5653" s="10" t="s">
        <v>785</v>
      </c>
    </row>
    <row r="5654">
      <c r="A5654" s="1" t="s">
        <v>7207</v>
      </c>
      <c r="B5654" s="1" t="s">
        <v>645</v>
      </c>
      <c r="C5654" s="1" t="s">
        <v>330</v>
      </c>
      <c r="D5654" s="1" t="s">
        <v>153</v>
      </c>
      <c r="E5654" s="1" t="s">
        <v>262</v>
      </c>
      <c r="F5654" s="1" t="s">
        <v>4344</v>
      </c>
      <c r="G5654" s="1" t="s">
        <v>21726</v>
      </c>
      <c r="H5654" s="1" t="s">
        <v>21727</v>
      </c>
      <c r="I5654" s="4">
        <v>84.37989583333334</v>
      </c>
      <c r="J5654" s="1">
        <v>395.78</v>
      </c>
      <c r="K5654" s="1">
        <v>99.05</v>
      </c>
      <c r="M5654" s="10">
        <f t="array" ref="M5654">_xlfn.XLOOKUP(A5654,subscriptions!B5654:B10004,subscriptions!D5654:D10004)</f>
        <v>250</v>
      </c>
      <c r="N5654" s="10">
        <f t="array" ref="N5654">_xlfn.XLOOKUP(A5654,subscriptions!B5654:B10004,subscriptions!G5654:G10004)</f>
        <v>5</v>
      </c>
      <c r="O5654" s="10">
        <v>237.5</v>
      </c>
      <c r="P5654" s="10" t="str">
        <f t="array" ref="P5654">_xlfn.XLOOKUP(A5654,subscriptions!B5654:B10004,subscriptions!C5654:C10004)</f>
        <v>Business</v>
      </c>
      <c r="Q5654" s="10" t="s">
        <v>194</v>
      </c>
      <c r="R5654" s="10" t="s">
        <v>129</v>
      </c>
      <c r="S5654" s="10" t="s">
        <v>698</v>
      </c>
    </row>
    <row r="5655">
      <c r="A5655" s="1" t="s">
        <v>7208</v>
      </c>
      <c r="B5655" s="1" t="s">
        <v>589</v>
      </c>
      <c r="C5655" s="1" t="s">
        <v>198</v>
      </c>
      <c r="D5655" s="1" t="s">
        <v>153</v>
      </c>
      <c r="E5655" s="1" t="s">
        <v>179</v>
      </c>
      <c r="F5655" s="1" t="s">
        <v>773</v>
      </c>
      <c r="G5655" s="1" t="s">
        <v>21728</v>
      </c>
      <c r="H5655" s="1" t="s">
        <v>21729</v>
      </c>
      <c r="I5655" s="4">
        <v>84.21207175925926</v>
      </c>
      <c r="J5655" s="1">
        <v>701.91</v>
      </c>
      <c r="K5655" s="1">
        <v>167.78</v>
      </c>
      <c r="L5655" s="1">
        <v>100.0</v>
      </c>
      <c r="M5655" s="10">
        <f t="array" ref="M5655">_xlfn.XLOOKUP(A5655,subscriptions!B5655:B10004,subscriptions!D5655:D10004)</f>
        <v>120</v>
      </c>
      <c r="N5655" s="10">
        <f t="array" ref="N5655">_xlfn.XLOOKUP(A5655,subscriptions!B5655:B10004,subscriptions!G5655:G10004)</f>
        <v>10</v>
      </c>
      <c r="O5655" s="10">
        <v>108.0</v>
      </c>
      <c r="P5655" s="10" t="str">
        <f t="array" ref="P5655">_xlfn.XLOOKUP(A5655,subscriptions!B5655:B10004,subscriptions!C5655:C10004)</f>
        <v>Residential</v>
      </c>
      <c r="Q5655" s="10" t="s">
        <v>128</v>
      </c>
      <c r="R5655" s="10" t="s">
        <v>212</v>
      </c>
      <c r="S5655" s="10" t="s">
        <v>857</v>
      </c>
    </row>
    <row r="5656">
      <c r="A5656" s="1" t="s">
        <v>7209</v>
      </c>
      <c r="B5656" s="1" t="s">
        <v>375</v>
      </c>
      <c r="C5656" s="1" t="s">
        <v>391</v>
      </c>
      <c r="D5656" s="1" t="s">
        <v>27</v>
      </c>
      <c r="E5656" s="1" t="s">
        <v>714</v>
      </c>
      <c r="F5656" s="1" t="s">
        <v>828</v>
      </c>
      <c r="G5656" s="1" t="s">
        <v>21730</v>
      </c>
      <c r="H5656" s="1" t="s">
        <v>21731</v>
      </c>
      <c r="I5656" s="4">
        <v>84.17390046296296</v>
      </c>
      <c r="J5656" s="1">
        <v>252.2</v>
      </c>
      <c r="K5656" s="1">
        <v>64.14</v>
      </c>
      <c r="M5656" s="10">
        <f t="array" ref="M5656">_xlfn.XLOOKUP(A5656,subscriptions!B5656:B10004,subscriptions!D5656:D10004)</f>
        <v>80</v>
      </c>
      <c r="N5656" s="10">
        <f t="array" ref="N5656">_xlfn.XLOOKUP(A5656,subscriptions!B5656:B10004,subscriptions!G5656:G10004)</f>
        <v>20</v>
      </c>
      <c r="O5656" s="10">
        <v>64.0</v>
      </c>
      <c r="P5656" s="10" t="str">
        <f t="array" ref="P5656">_xlfn.XLOOKUP(A5656,subscriptions!B5656:B10004,subscriptions!C5656:C10004)</f>
        <v>Roam</v>
      </c>
      <c r="Q5656" s="10" t="s">
        <v>128</v>
      </c>
      <c r="R5656" s="10" t="s">
        <v>148</v>
      </c>
      <c r="S5656" s="10" t="s">
        <v>3087</v>
      </c>
    </row>
    <row r="5657">
      <c r="A5657" s="1" t="s">
        <v>7210</v>
      </c>
      <c r="B5657" s="1" t="s">
        <v>4627</v>
      </c>
      <c r="C5657" s="1" t="s">
        <v>391</v>
      </c>
      <c r="D5657" s="1" t="s">
        <v>27</v>
      </c>
      <c r="E5657" s="1" t="s">
        <v>219</v>
      </c>
      <c r="F5657" s="1" t="s">
        <v>1010</v>
      </c>
      <c r="G5657" s="1" t="s">
        <v>21732</v>
      </c>
      <c r="H5657" s="1" t="s">
        <v>21733</v>
      </c>
      <c r="I5657" s="4">
        <v>84.21134259259259</v>
      </c>
      <c r="J5657" s="1">
        <v>258.65</v>
      </c>
      <c r="K5657" s="1">
        <v>50.19</v>
      </c>
      <c r="M5657" s="10">
        <f t="array" ref="M5657">_xlfn.XLOOKUP(A5657,subscriptions!B5657:B10004,subscriptions!D5657:D10004)</f>
        <v>120</v>
      </c>
      <c r="N5657" s="10">
        <f t="array" ref="N5657">_xlfn.XLOOKUP(A5657,subscriptions!B5657:B10004,subscriptions!G5657:G10004)</f>
        <v>0</v>
      </c>
      <c r="O5657" s="10">
        <v>120.0</v>
      </c>
      <c r="P5657" s="10" t="str">
        <f t="array" ref="P5657">_xlfn.XLOOKUP(A5657,subscriptions!B5657:B10004,subscriptions!C5657:C10004)</f>
        <v>Residential</v>
      </c>
      <c r="Q5657" s="10" t="s">
        <v>173</v>
      </c>
      <c r="R5657" s="10" t="s">
        <v>212</v>
      </c>
      <c r="S5657" s="10" t="s">
        <v>438</v>
      </c>
    </row>
    <row r="5658">
      <c r="A5658" s="1" t="s">
        <v>7211</v>
      </c>
      <c r="B5658" s="1" t="s">
        <v>763</v>
      </c>
      <c r="C5658" s="1" t="s">
        <v>218</v>
      </c>
      <c r="D5658" s="1" t="s">
        <v>27</v>
      </c>
      <c r="E5658" s="1" t="s">
        <v>280</v>
      </c>
      <c r="F5658" s="1" t="s">
        <v>873</v>
      </c>
      <c r="G5658" s="1" t="s">
        <v>21734</v>
      </c>
      <c r="H5658" s="1" t="s">
        <v>21735</v>
      </c>
      <c r="I5658" s="4">
        <v>84.37859953703703</v>
      </c>
      <c r="J5658" s="1">
        <v>1741.42</v>
      </c>
      <c r="K5658" s="1">
        <v>304.26</v>
      </c>
      <c r="M5658" s="10">
        <f t="array" ref="M5658">_xlfn.XLOOKUP(A5658,subscriptions!B5658:B10004,subscriptions!D5658:D10004)</f>
        <v>120</v>
      </c>
      <c r="N5658" s="10">
        <f t="array" ref="N5658">_xlfn.XLOOKUP(A5658,subscriptions!B5658:B10004,subscriptions!G5658:G10004)</f>
        <v>5</v>
      </c>
      <c r="O5658" s="10">
        <v>114.0</v>
      </c>
      <c r="P5658" s="10" t="str">
        <f t="array" ref="P5658">_xlfn.XLOOKUP(A5658,subscriptions!B5658:B10004,subscriptions!C5658:C10004)</f>
        <v>Residential</v>
      </c>
      <c r="Q5658" s="10" t="s">
        <v>194</v>
      </c>
      <c r="R5658" s="10" t="s">
        <v>212</v>
      </c>
      <c r="S5658" s="10" t="s">
        <v>1622</v>
      </c>
    </row>
    <row r="5659">
      <c r="A5659" s="1" t="s">
        <v>7212</v>
      </c>
      <c r="B5659" s="1" t="s">
        <v>2018</v>
      </c>
      <c r="C5659" s="1" t="s">
        <v>178</v>
      </c>
      <c r="D5659" s="1" t="s">
        <v>27</v>
      </c>
      <c r="E5659" s="1" t="s">
        <v>111</v>
      </c>
      <c r="F5659" s="1" t="s">
        <v>3756</v>
      </c>
      <c r="G5659" s="1" t="s">
        <v>21736</v>
      </c>
      <c r="H5659" s="1" t="s">
        <v>21737</v>
      </c>
      <c r="I5659" s="4">
        <v>84.16895833333334</v>
      </c>
      <c r="J5659" s="1">
        <v>2984.24</v>
      </c>
      <c r="K5659" s="1">
        <v>495.61</v>
      </c>
      <c r="M5659" s="10">
        <f t="array" ref="M5659">_xlfn.XLOOKUP(A5659,subscriptions!B5659:B10004,subscriptions!D5659:D10004)</f>
        <v>80</v>
      </c>
      <c r="N5659" s="10">
        <f t="array" ref="N5659">_xlfn.XLOOKUP(A5659,subscriptions!B5659:B10004,subscriptions!G5659:G10004)</f>
        <v>10</v>
      </c>
      <c r="O5659" s="10">
        <v>72.0</v>
      </c>
      <c r="P5659" s="10" t="str">
        <f t="array" ref="P5659">_xlfn.XLOOKUP(A5659,subscriptions!B5659:B10004,subscriptions!C5659:C10004)</f>
        <v>Roam</v>
      </c>
      <c r="Q5659" s="10" t="s">
        <v>128</v>
      </c>
      <c r="R5659" s="10" t="s">
        <v>148</v>
      </c>
      <c r="S5659" s="10" t="s">
        <v>1504</v>
      </c>
    </row>
    <row r="5660">
      <c r="A5660" s="1" t="s">
        <v>7215</v>
      </c>
      <c r="B5660" s="1" t="s">
        <v>1141</v>
      </c>
      <c r="C5660" s="1" t="s">
        <v>426</v>
      </c>
      <c r="D5660" s="1" t="s">
        <v>27</v>
      </c>
      <c r="E5660" s="1" t="s">
        <v>631</v>
      </c>
      <c r="F5660" s="1" t="s">
        <v>922</v>
      </c>
      <c r="G5660" s="1" t="s">
        <v>21738</v>
      </c>
      <c r="H5660" s="1" t="s">
        <v>21739</v>
      </c>
      <c r="I5660" s="4">
        <v>84.16740740740741</v>
      </c>
      <c r="J5660" s="1">
        <v>4984.45</v>
      </c>
      <c r="K5660" s="1">
        <v>627.05</v>
      </c>
      <c r="M5660" s="10">
        <f t="array" ref="M5660">_xlfn.XLOOKUP(A5660,subscriptions!B5660:B10004,subscriptions!D5660:D10004)</f>
        <v>120</v>
      </c>
      <c r="N5660" s="10">
        <f t="array" ref="N5660">_xlfn.XLOOKUP(A5660,subscriptions!B5660:B10004,subscriptions!G5660:G10004)</f>
        <v>20</v>
      </c>
      <c r="O5660" s="10">
        <v>96.0</v>
      </c>
      <c r="P5660" s="10" t="str">
        <f t="array" ref="P5660">_xlfn.XLOOKUP(A5660,subscriptions!B5660:B10004,subscriptions!C5660:C10004)</f>
        <v>Residential</v>
      </c>
      <c r="Q5660" s="10" t="s">
        <v>128</v>
      </c>
      <c r="R5660" s="10" t="s">
        <v>148</v>
      </c>
      <c r="S5660" s="10" t="s">
        <v>1412</v>
      </c>
    </row>
    <row r="5661">
      <c r="A5661" s="1" t="s">
        <v>7216</v>
      </c>
      <c r="B5661" s="1" t="s">
        <v>1491</v>
      </c>
      <c r="C5661" s="1" t="s">
        <v>218</v>
      </c>
      <c r="D5661" s="1" t="s">
        <v>153</v>
      </c>
      <c r="E5661" s="1" t="s">
        <v>28</v>
      </c>
      <c r="F5661" s="1" t="s">
        <v>801</v>
      </c>
      <c r="G5661" s="1" t="s">
        <v>21740</v>
      </c>
      <c r="H5661" s="1" t="s">
        <v>21741</v>
      </c>
      <c r="I5661" s="4">
        <v>84.25696759259259</v>
      </c>
      <c r="J5661" s="1">
        <v>1534.69</v>
      </c>
      <c r="K5661" s="1">
        <v>231.41</v>
      </c>
      <c r="M5661" s="10">
        <f t="array" ref="M5661">_xlfn.XLOOKUP(A5661,subscriptions!B5661:B10004,subscriptions!D5661:D10004)</f>
        <v>50</v>
      </c>
      <c r="N5661" s="10">
        <f t="array" ref="N5661">_xlfn.XLOOKUP(A5661,subscriptions!B5661:B10004,subscriptions!G5661:G10004)</f>
        <v>0</v>
      </c>
      <c r="O5661" s="10">
        <v>50.0</v>
      </c>
      <c r="P5661" s="10" t="str">
        <f t="array" ref="P5661">_xlfn.XLOOKUP(A5661,subscriptions!B5661:B10004,subscriptions!C5661:C10004)</f>
        <v>Mini</v>
      </c>
      <c r="Q5661" s="10" t="s">
        <v>173</v>
      </c>
      <c r="R5661" s="10" t="s">
        <v>148</v>
      </c>
      <c r="S5661" s="10" t="s">
        <v>175</v>
      </c>
    </row>
    <row r="5662">
      <c r="A5662" s="1" t="s">
        <v>7217</v>
      </c>
      <c r="B5662" s="1" t="s">
        <v>216</v>
      </c>
      <c r="C5662" s="1" t="s">
        <v>871</v>
      </c>
      <c r="D5662" s="1" t="s">
        <v>153</v>
      </c>
      <c r="E5662" s="1" t="s">
        <v>631</v>
      </c>
      <c r="F5662" s="1" t="s">
        <v>1115</v>
      </c>
      <c r="G5662" s="1" t="s">
        <v>21742</v>
      </c>
      <c r="H5662" s="1" t="s">
        <v>21743</v>
      </c>
      <c r="I5662" s="4">
        <v>84.16971064814815</v>
      </c>
      <c r="J5662" s="1">
        <v>355.2</v>
      </c>
      <c r="K5662" s="1">
        <v>79.3</v>
      </c>
      <c r="M5662" s="10">
        <f t="array" ref="M5662">_xlfn.XLOOKUP(A5662,subscriptions!B5662:B10004,subscriptions!D5662:D10004)</f>
        <v>80</v>
      </c>
      <c r="N5662" s="10">
        <f t="array" ref="N5662">_xlfn.XLOOKUP(A5662,subscriptions!B5662:B10004,subscriptions!G5662:G10004)</f>
        <v>5</v>
      </c>
      <c r="O5662" s="10">
        <v>76.0</v>
      </c>
      <c r="P5662" s="10" t="str">
        <f t="array" ref="P5662">_xlfn.XLOOKUP(A5662,subscriptions!B5662:B10004,subscriptions!C5662:C10004)</f>
        <v>Roam</v>
      </c>
      <c r="Q5662" s="10" t="s">
        <v>194</v>
      </c>
      <c r="R5662" s="10" t="s">
        <v>148</v>
      </c>
      <c r="S5662" s="10" t="s">
        <v>213</v>
      </c>
    </row>
    <row r="5663">
      <c r="A5663" s="1" t="s">
        <v>7218</v>
      </c>
      <c r="B5663" s="1" t="s">
        <v>1506</v>
      </c>
      <c r="C5663" s="1" t="s">
        <v>786</v>
      </c>
      <c r="D5663" s="1" t="s">
        <v>27</v>
      </c>
      <c r="E5663" s="1" t="s">
        <v>631</v>
      </c>
      <c r="F5663" s="1" t="s">
        <v>1084</v>
      </c>
      <c r="G5663" s="1" t="s">
        <v>21744</v>
      </c>
      <c r="H5663" s="1" t="s">
        <v>21745</v>
      </c>
      <c r="I5663" s="4">
        <v>84.17390046296296</v>
      </c>
      <c r="J5663" s="1">
        <v>217.49</v>
      </c>
      <c r="K5663" s="1">
        <v>32.57</v>
      </c>
      <c r="M5663" s="10">
        <f t="array" ref="M5663">_xlfn.XLOOKUP(A5663,subscriptions!B5663:B10004,subscriptions!D5663:D10004)</f>
        <v>80</v>
      </c>
      <c r="N5663" s="10">
        <f t="array" ref="N5663">_xlfn.XLOOKUP(A5663,subscriptions!B5663:B10004,subscriptions!G5663:G10004)</f>
        <v>10</v>
      </c>
      <c r="O5663" s="10">
        <v>72.0</v>
      </c>
      <c r="P5663" s="10" t="str">
        <f t="array" ref="P5663">_xlfn.XLOOKUP(A5663,subscriptions!B5663:B10004,subscriptions!C5663:C10004)</f>
        <v>Roam</v>
      </c>
      <c r="Q5663" s="10" t="s">
        <v>128</v>
      </c>
      <c r="R5663" s="10" t="s">
        <v>148</v>
      </c>
      <c r="S5663" s="10" t="s">
        <v>3087</v>
      </c>
    </row>
    <row r="5664">
      <c r="A5664" s="1" t="s">
        <v>7219</v>
      </c>
      <c r="B5664" s="1" t="s">
        <v>555</v>
      </c>
      <c r="C5664" s="1" t="s">
        <v>218</v>
      </c>
      <c r="D5664" s="1" t="s">
        <v>153</v>
      </c>
      <c r="E5664" s="1" t="s">
        <v>262</v>
      </c>
      <c r="F5664" s="1" t="s">
        <v>2985</v>
      </c>
      <c r="G5664" s="1" t="s">
        <v>21746</v>
      </c>
      <c r="H5664" s="1" t="s">
        <v>21747</v>
      </c>
      <c r="I5664" s="4">
        <v>84.33829861111111</v>
      </c>
      <c r="J5664" s="1">
        <v>2563.78</v>
      </c>
      <c r="K5664" s="1">
        <v>247.84</v>
      </c>
      <c r="M5664" s="10">
        <f t="array" ref="M5664">_xlfn.XLOOKUP(A5664,subscriptions!B5664:B10004,subscriptions!D5664:D10004)</f>
        <v>80</v>
      </c>
      <c r="N5664" s="10">
        <f t="array" ref="N5664">_xlfn.XLOOKUP(A5664,subscriptions!B5664:B10004,subscriptions!G5664:G10004)</f>
        <v>20</v>
      </c>
      <c r="O5664" s="10">
        <v>64.0</v>
      </c>
      <c r="P5664" s="10" t="str">
        <f t="array" ref="P5664">_xlfn.XLOOKUP(A5664,subscriptions!B5664:B10004,subscriptions!C5664:C10004)</f>
        <v>Roam</v>
      </c>
      <c r="Q5664" s="10" t="s">
        <v>128</v>
      </c>
      <c r="R5664" s="10" t="s">
        <v>148</v>
      </c>
      <c r="S5664" s="10" t="s">
        <v>2086</v>
      </c>
    </row>
    <row r="5665">
      <c r="A5665" s="1" t="s">
        <v>7220</v>
      </c>
      <c r="B5665" s="1" t="s">
        <v>426</v>
      </c>
      <c r="C5665" s="1" t="s">
        <v>509</v>
      </c>
      <c r="D5665" s="1" t="s">
        <v>153</v>
      </c>
      <c r="E5665" s="1" t="s">
        <v>631</v>
      </c>
      <c r="F5665" s="1" t="s">
        <v>1318</v>
      </c>
      <c r="G5665" s="1" t="s">
        <v>21748</v>
      </c>
      <c r="H5665" s="1" t="s">
        <v>21749</v>
      </c>
      <c r="I5665" s="4">
        <v>84.16837962962963</v>
      </c>
      <c r="J5665" s="1">
        <v>1346.82</v>
      </c>
      <c r="K5665" s="1">
        <v>115.95</v>
      </c>
      <c r="M5665" s="10">
        <f t="array" ref="M5665">_xlfn.XLOOKUP(A5665,subscriptions!B5665:B10004,subscriptions!D5665:D10004)</f>
        <v>50</v>
      </c>
      <c r="N5665" s="10">
        <f t="array" ref="N5665">_xlfn.XLOOKUP(A5665,subscriptions!B5665:B10004,subscriptions!G5665:G10004)</f>
        <v>0</v>
      </c>
      <c r="O5665" s="10">
        <v>50.0</v>
      </c>
      <c r="P5665" s="10" t="str">
        <f t="array" ref="P5665">_xlfn.XLOOKUP(A5665,subscriptions!B5665:B10004,subscriptions!C5665:C10004)</f>
        <v>Mini</v>
      </c>
      <c r="Q5665" s="10" t="s">
        <v>173</v>
      </c>
      <c r="R5665" s="10" t="s">
        <v>148</v>
      </c>
      <c r="S5665" s="10" t="s">
        <v>1042</v>
      </c>
    </row>
    <row r="5666">
      <c r="A5666" s="1" t="s">
        <v>7222</v>
      </c>
      <c r="B5666" s="1" t="s">
        <v>870</v>
      </c>
      <c r="C5666" s="1" t="s">
        <v>279</v>
      </c>
      <c r="D5666" s="1" t="s">
        <v>153</v>
      </c>
      <c r="E5666" s="1" t="s">
        <v>239</v>
      </c>
      <c r="F5666" s="1" t="s">
        <v>606</v>
      </c>
      <c r="G5666" s="1" t="s">
        <v>21750</v>
      </c>
      <c r="H5666" s="1" t="s">
        <v>21751</v>
      </c>
      <c r="I5666" s="4">
        <v>84.30006944444445</v>
      </c>
      <c r="J5666" s="1">
        <v>1494.62</v>
      </c>
      <c r="K5666" s="1">
        <v>226.69</v>
      </c>
      <c r="M5666" s="10">
        <f t="array" ref="M5666">_xlfn.XLOOKUP(A5666,subscriptions!B5666:B10004,subscriptions!D5666:D10004)</f>
        <v>120</v>
      </c>
      <c r="N5666" s="10">
        <f t="array" ref="N5666">_xlfn.XLOOKUP(A5666,subscriptions!B5666:B10004,subscriptions!G5666:G10004)</f>
        <v>5</v>
      </c>
      <c r="O5666" s="10">
        <v>114.0</v>
      </c>
      <c r="P5666" s="10" t="str">
        <f t="array" ref="P5666">_xlfn.XLOOKUP(A5666,subscriptions!B5666:B10004,subscriptions!C5666:C10004)</f>
        <v>Residential</v>
      </c>
      <c r="Q5666" s="10" t="s">
        <v>194</v>
      </c>
      <c r="R5666" s="10" t="s">
        <v>212</v>
      </c>
      <c r="S5666" s="10" t="s">
        <v>1172</v>
      </c>
    </row>
    <row r="5667">
      <c r="A5667" s="1" t="s">
        <v>7224</v>
      </c>
      <c r="B5667" s="1" t="s">
        <v>589</v>
      </c>
      <c r="C5667" s="1" t="s">
        <v>2483</v>
      </c>
      <c r="D5667" s="1" t="s">
        <v>153</v>
      </c>
      <c r="E5667" s="1" t="s">
        <v>332</v>
      </c>
      <c r="F5667" s="1" t="s">
        <v>510</v>
      </c>
      <c r="G5667" s="1" t="s">
        <v>21752</v>
      </c>
      <c r="H5667" s="1" t="s">
        <v>21753</v>
      </c>
      <c r="I5667" s="4">
        <v>84.3792824074074</v>
      </c>
      <c r="J5667" s="1">
        <v>2331.19</v>
      </c>
      <c r="K5667" s="1">
        <v>356.89</v>
      </c>
      <c r="M5667" s="10">
        <f t="array" ref="M5667">_xlfn.XLOOKUP(A5667,subscriptions!B5667:B10004,subscriptions!D5667:D10004)</f>
        <v>120</v>
      </c>
      <c r="N5667" s="10">
        <f t="array" ref="N5667">_xlfn.XLOOKUP(A5667,subscriptions!B5667:B10004,subscriptions!G5667:G10004)</f>
        <v>10</v>
      </c>
      <c r="O5667" s="10">
        <v>108.0</v>
      </c>
      <c r="P5667" s="10" t="str">
        <f t="array" ref="P5667">_xlfn.XLOOKUP(A5667,subscriptions!B5667:B10004,subscriptions!C5667:C10004)</f>
        <v>Residential</v>
      </c>
      <c r="Q5667" s="10" t="s">
        <v>128</v>
      </c>
      <c r="R5667" s="10" t="s">
        <v>212</v>
      </c>
      <c r="S5667" s="10" t="s">
        <v>2380</v>
      </c>
    </row>
    <row r="5668">
      <c r="A5668" s="1" t="s">
        <v>7225</v>
      </c>
      <c r="B5668" s="1" t="s">
        <v>919</v>
      </c>
      <c r="C5668" s="1" t="s">
        <v>261</v>
      </c>
      <c r="D5668" s="1" t="s">
        <v>27</v>
      </c>
      <c r="E5668" s="1" t="s">
        <v>714</v>
      </c>
      <c r="F5668" s="1" t="s">
        <v>1730</v>
      </c>
      <c r="G5668" s="1" t="s">
        <v>21754</v>
      </c>
      <c r="H5668" s="1" t="s">
        <v>21755</v>
      </c>
      <c r="I5668" s="4">
        <v>84.38138888888889</v>
      </c>
      <c r="J5668" s="1">
        <v>1872.44</v>
      </c>
      <c r="K5668" s="1">
        <v>383.53</v>
      </c>
      <c r="M5668" s="10">
        <f t="array" ref="M5668">_xlfn.XLOOKUP(A5668,subscriptions!B5668:B10004,subscriptions!D5668:D10004)</f>
        <v>50</v>
      </c>
      <c r="N5668" s="10">
        <f t="array" ref="N5668">_xlfn.XLOOKUP(A5668,subscriptions!B5668:B10004,subscriptions!G5668:G10004)</f>
        <v>20</v>
      </c>
      <c r="O5668" s="10">
        <v>40.0</v>
      </c>
      <c r="P5668" s="10" t="str">
        <f t="array" ref="P5668">_xlfn.XLOOKUP(A5668,subscriptions!B5668:B10004,subscriptions!C5668:C10004)</f>
        <v>Mini</v>
      </c>
      <c r="Q5668" s="10" t="s">
        <v>128</v>
      </c>
      <c r="R5668" s="10" t="s">
        <v>148</v>
      </c>
      <c r="S5668" s="10" t="s">
        <v>1789</v>
      </c>
    </row>
    <row r="5669">
      <c r="A5669" s="1" t="s">
        <v>7226</v>
      </c>
      <c r="B5669" s="1" t="s">
        <v>941</v>
      </c>
      <c r="C5669" s="1" t="s">
        <v>26</v>
      </c>
      <c r="D5669" s="1" t="s">
        <v>27</v>
      </c>
      <c r="E5669" s="1" t="s">
        <v>262</v>
      </c>
      <c r="F5669" s="1" t="s">
        <v>674</v>
      </c>
      <c r="G5669" s="1" t="s">
        <v>21756</v>
      </c>
      <c r="H5669" s="1" t="s">
        <v>21757</v>
      </c>
      <c r="I5669" s="4">
        <v>84.25568287037036</v>
      </c>
      <c r="J5669" s="1">
        <v>2747.8</v>
      </c>
      <c r="K5669" s="1">
        <v>339.67</v>
      </c>
      <c r="M5669" s="10">
        <f t="array" ref="M5669">_xlfn.XLOOKUP(A5669,subscriptions!B5669:B10004,subscriptions!D5669:D10004)</f>
        <v>120</v>
      </c>
      <c r="N5669" s="10">
        <f t="array" ref="N5669">_xlfn.XLOOKUP(A5669,subscriptions!B5669:B10004,subscriptions!G5669:G10004)</f>
        <v>0</v>
      </c>
      <c r="O5669" s="10">
        <v>120.0</v>
      </c>
      <c r="P5669" s="10" t="str">
        <f t="array" ref="P5669">_xlfn.XLOOKUP(A5669,subscriptions!B5669:B10004,subscriptions!C5669:C10004)</f>
        <v>Residential</v>
      </c>
      <c r="Q5669" s="10" t="s">
        <v>173</v>
      </c>
      <c r="R5669" s="10" t="s">
        <v>212</v>
      </c>
      <c r="S5669" s="10" t="s">
        <v>1156</v>
      </c>
    </row>
    <row r="5670">
      <c r="A5670" s="1" t="s">
        <v>7227</v>
      </c>
      <c r="B5670" s="1" t="s">
        <v>295</v>
      </c>
      <c r="C5670" s="1" t="s">
        <v>26</v>
      </c>
      <c r="D5670" s="1" t="s">
        <v>153</v>
      </c>
      <c r="E5670" s="1" t="s">
        <v>239</v>
      </c>
      <c r="F5670" s="1" t="s">
        <v>2267</v>
      </c>
      <c r="G5670" s="1" t="s">
        <v>21758</v>
      </c>
      <c r="H5670" s="1" t="s">
        <v>21759</v>
      </c>
      <c r="I5670" s="4">
        <v>84.38365740740741</v>
      </c>
      <c r="J5670" s="1">
        <v>136.78</v>
      </c>
      <c r="K5670" s="1">
        <v>49.91</v>
      </c>
      <c r="M5670" s="10">
        <f t="array" ref="M5670">_xlfn.XLOOKUP(A5670,subscriptions!B5670:B10004,subscriptions!D5670:D10004)</f>
        <v>120</v>
      </c>
      <c r="N5670" s="10">
        <f t="array" ref="N5670">_xlfn.XLOOKUP(A5670,subscriptions!B5670:B10004,subscriptions!G5670:G10004)</f>
        <v>5</v>
      </c>
      <c r="O5670" s="10">
        <v>114.0</v>
      </c>
      <c r="P5670" s="10" t="str">
        <f t="array" ref="P5670">_xlfn.XLOOKUP(A5670,subscriptions!B5670:B10004,subscriptions!C5670:C10004)</f>
        <v>Residential</v>
      </c>
      <c r="Q5670" s="10" t="s">
        <v>194</v>
      </c>
      <c r="R5670" s="10" t="s">
        <v>212</v>
      </c>
      <c r="S5670" s="10" t="s">
        <v>882</v>
      </c>
    </row>
    <row r="5671">
      <c r="A5671" s="1" t="s">
        <v>7228</v>
      </c>
      <c r="B5671" s="1" t="s">
        <v>1886</v>
      </c>
      <c r="C5671" s="1" t="s">
        <v>786</v>
      </c>
      <c r="D5671" s="1" t="s">
        <v>27</v>
      </c>
      <c r="E5671" s="1" t="s">
        <v>332</v>
      </c>
      <c r="F5671" s="1" t="s">
        <v>510</v>
      </c>
      <c r="G5671" s="1" t="s">
        <v>21760</v>
      </c>
      <c r="H5671" s="1" t="s">
        <v>21761</v>
      </c>
      <c r="I5671" s="4">
        <v>84.29260416666666</v>
      </c>
      <c r="J5671" s="1">
        <v>2114.64</v>
      </c>
      <c r="K5671" s="1">
        <v>518.32</v>
      </c>
      <c r="M5671" s="10">
        <f t="array" ref="M5671">_xlfn.XLOOKUP(A5671,subscriptions!B5671:B10004,subscriptions!D5671:D10004)</f>
        <v>80</v>
      </c>
      <c r="N5671" s="10">
        <f t="array" ref="N5671">_xlfn.XLOOKUP(A5671,subscriptions!B5671:B10004,subscriptions!G5671:G10004)</f>
        <v>10</v>
      </c>
      <c r="O5671" s="10">
        <v>72.0</v>
      </c>
      <c r="P5671" s="10" t="str">
        <f t="array" ref="P5671">_xlfn.XLOOKUP(A5671,subscriptions!B5671:B10004,subscriptions!C5671:C10004)</f>
        <v>Roam</v>
      </c>
      <c r="Q5671" s="10" t="s">
        <v>128</v>
      </c>
      <c r="R5671" s="10" t="s">
        <v>148</v>
      </c>
      <c r="S5671" s="10" t="s">
        <v>587</v>
      </c>
    </row>
    <row r="5672">
      <c r="A5672" s="1" t="s">
        <v>7231</v>
      </c>
      <c r="B5672" s="1" t="s">
        <v>1865</v>
      </c>
      <c r="C5672" s="1" t="s">
        <v>1388</v>
      </c>
      <c r="D5672" s="1" t="s">
        <v>153</v>
      </c>
      <c r="E5672" s="1" t="s">
        <v>280</v>
      </c>
      <c r="F5672" s="1" t="s">
        <v>1478</v>
      </c>
      <c r="G5672" s="1" t="s">
        <v>21762</v>
      </c>
      <c r="H5672" s="1" t="s">
        <v>21763</v>
      </c>
      <c r="I5672" s="4">
        <v>84.41960648148148</v>
      </c>
      <c r="J5672" s="1">
        <v>2904.23</v>
      </c>
      <c r="K5672" s="1">
        <v>563.4</v>
      </c>
      <c r="M5672" s="10">
        <f t="array" ref="M5672">_xlfn.XLOOKUP(A5672,subscriptions!B5672:B10004,subscriptions!D5672:D10004)</f>
        <v>120</v>
      </c>
      <c r="N5672" s="10">
        <f t="array" ref="N5672">_xlfn.XLOOKUP(A5672,subscriptions!B5672:B10004,subscriptions!G5672:G10004)</f>
        <v>20</v>
      </c>
      <c r="O5672" s="10">
        <v>96.0</v>
      </c>
      <c r="P5672" s="10" t="str">
        <f t="array" ref="P5672">_xlfn.XLOOKUP(A5672,subscriptions!B5672:B10004,subscriptions!C5672:C10004)</f>
        <v>Residential</v>
      </c>
      <c r="Q5672" s="10" t="s">
        <v>128</v>
      </c>
      <c r="R5672" s="10" t="s">
        <v>148</v>
      </c>
      <c r="S5672" s="10" t="s">
        <v>1525</v>
      </c>
    </row>
    <row r="5673">
      <c r="A5673" s="1" t="s">
        <v>7232</v>
      </c>
      <c r="B5673" s="1" t="s">
        <v>1027</v>
      </c>
      <c r="C5673" s="1" t="s">
        <v>871</v>
      </c>
      <c r="D5673" s="1" t="s">
        <v>153</v>
      </c>
      <c r="E5673" s="1" t="s">
        <v>262</v>
      </c>
      <c r="F5673" s="1" t="s">
        <v>263</v>
      </c>
      <c r="G5673" s="1" t="s">
        <v>21764</v>
      </c>
      <c r="H5673" s="1" t="s">
        <v>21765</v>
      </c>
      <c r="I5673" s="4">
        <v>84.34119212962963</v>
      </c>
      <c r="J5673" s="1">
        <v>555.59</v>
      </c>
      <c r="K5673" s="1">
        <v>108.67</v>
      </c>
      <c r="M5673" s="10">
        <f t="array" ref="M5673">_xlfn.XLOOKUP(A5673,subscriptions!B5673:B10004,subscriptions!D5673:D10004)</f>
        <v>120</v>
      </c>
      <c r="N5673" s="10">
        <f t="array" ref="N5673">_xlfn.XLOOKUP(A5673,subscriptions!B5673:B10004,subscriptions!G5673:G10004)</f>
        <v>0</v>
      </c>
      <c r="O5673" s="10">
        <v>120.0</v>
      </c>
      <c r="P5673" s="10" t="str">
        <f t="array" ref="P5673">_xlfn.XLOOKUP(A5673,subscriptions!B5673:B10004,subscriptions!C5673:C10004)</f>
        <v>Residential</v>
      </c>
      <c r="Q5673" s="10" t="s">
        <v>173</v>
      </c>
      <c r="R5673" s="10" t="s">
        <v>212</v>
      </c>
      <c r="S5673" s="10" t="s">
        <v>259</v>
      </c>
    </row>
    <row r="5674">
      <c r="A5674" s="1" t="s">
        <v>7233</v>
      </c>
      <c r="B5674" s="1" t="s">
        <v>508</v>
      </c>
      <c r="C5674" s="1" t="s">
        <v>1100</v>
      </c>
      <c r="D5674" s="1" t="s">
        <v>153</v>
      </c>
      <c r="E5674" s="1" t="s">
        <v>179</v>
      </c>
      <c r="F5674" s="1" t="s">
        <v>1045</v>
      </c>
      <c r="G5674" s="1" t="s">
        <v>21766</v>
      </c>
      <c r="H5674" s="1" t="s">
        <v>21767</v>
      </c>
      <c r="I5674" s="4">
        <v>84.41832175925926</v>
      </c>
      <c r="J5674" s="1">
        <v>1584.34</v>
      </c>
      <c r="K5674" s="1">
        <v>356.13</v>
      </c>
      <c r="L5674" s="1">
        <v>100.0</v>
      </c>
      <c r="M5674" s="10">
        <f t="array" ref="M5674">_xlfn.XLOOKUP(A5674,subscriptions!B5674:B10004,subscriptions!D5674:D10004)</f>
        <v>120</v>
      </c>
      <c r="N5674" s="10">
        <f t="array" ref="N5674">_xlfn.XLOOKUP(A5674,subscriptions!B5674:B10004,subscriptions!G5674:G10004)</f>
        <v>5</v>
      </c>
      <c r="O5674" s="10">
        <v>114.0</v>
      </c>
      <c r="P5674" s="10" t="str">
        <f t="array" ref="P5674">_xlfn.XLOOKUP(A5674,subscriptions!B5674:B10004,subscriptions!C5674:C10004)</f>
        <v>Residential</v>
      </c>
      <c r="Q5674" s="10" t="s">
        <v>194</v>
      </c>
      <c r="R5674" s="10" t="s">
        <v>212</v>
      </c>
      <c r="S5674" s="10" t="s">
        <v>3020</v>
      </c>
    </row>
    <row r="5675">
      <c r="A5675" s="1" t="s">
        <v>7234</v>
      </c>
      <c r="B5675" s="1" t="s">
        <v>713</v>
      </c>
      <c r="C5675" s="1" t="s">
        <v>3912</v>
      </c>
      <c r="D5675" s="1" t="s">
        <v>27</v>
      </c>
      <c r="E5675" s="1" t="s">
        <v>631</v>
      </c>
      <c r="F5675" s="1" t="s">
        <v>2495</v>
      </c>
      <c r="G5675" s="1" t="s">
        <v>21768</v>
      </c>
      <c r="H5675" s="1" t="s">
        <v>21769</v>
      </c>
      <c r="I5675" s="4">
        <v>84.17306712962963</v>
      </c>
      <c r="J5675" s="1">
        <v>615.67</v>
      </c>
      <c r="K5675" s="1">
        <v>124.26</v>
      </c>
      <c r="M5675" s="10">
        <f t="array" ref="M5675">_xlfn.XLOOKUP(A5675,subscriptions!B5675:B10004,subscriptions!D5675:D10004)</f>
        <v>120</v>
      </c>
      <c r="N5675" s="10">
        <f t="array" ref="N5675">_xlfn.XLOOKUP(A5675,subscriptions!B5675:B10004,subscriptions!G5675:G10004)</f>
        <v>10</v>
      </c>
      <c r="O5675" s="10">
        <v>108.0</v>
      </c>
      <c r="P5675" s="10" t="str">
        <f t="array" ref="P5675">_xlfn.XLOOKUP(A5675,subscriptions!B5675:B10004,subscriptions!C5675:C10004)</f>
        <v>Residential</v>
      </c>
      <c r="Q5675" s="10" t="s">
        <v>128</v>
      </c>
      <c r="R5675" s="10" t="s">
        <v>212</v>
      </c>
      <c r="S5675" s="10" t="s">
        <v>2630</v>
      </c>
    </row>
    <row r="5676">
      <c r="A5676" s="1" t="s">
        <v>7235</v>
      </c>
      <c r="B5676" s="1" t="s">
        <v>4509</v>
      </c>
      <c r="C5676" s="1" t="s">
        <v>2007</v>
      </c>
      <c r="D5676" s="1" t="s">
        <v>153</v>
      </c>
      <c r="E5676" s="1" t="s">
        <v>332</v>
      </c>
      <c r="F5676" s="1" t="s">
        <v>788</v>
      </c>
      <c r="G5676" s="1" t="s">
        <v>21770</v>
      </c>
      <c r="H5676" s="1" t="s">
        <v>21771</v>
      </c>
      <c r="I5676" s="4">
        <v>84.42113425925926</v>
      </c>
      <c r="J5676" s="1">
        <v>4804.1</v>
      </c>
      <c r="K5676" s="1">
        <v>789.85</v>
      </c>
      <c r="M5676" s="10">
        <f t="array" ref="M5676">_xlfn.XLOOKUP(A5676,subscriptions!B5676:B10004,subscriptions!D5676:D10004)</f>
        <v>80</v>
      </c>
      <c r="N5676" s="10">
        <f t="array" ref="N5676">_xlfn.XLOOKUP(A5676,subscriptions!B5676:B10004,subscriptions!G5676:G10004)</f>
        <v>20</v>
      </c>
      <c r="O5676" s="10">
        <v>64.0</v>
      </c>
      <c r="P5676" s="10" t="str">
        <f t="array" ref="P5676">_xlfn.XLOOKUP(A5676,subscriptions!B5676:B10004,subscriptions!C5676:C10004)</f>
        <v>Roam</v>
      </c>
      <c r="Q5676" s="10" t="s">
        <v>128</v>
      </c>
      <c r="R5676" s="10" t="s">
        <v>148</v>
      </c>
      <c r="S5676" s="10" t="s">
        <v>2152</v>
      </c>
    </row>
    <row r="5677">
      <c r="A5677" s="1" t="s">
        <v>7236</v>
      </c>
      <c r="B5677" s="1" t="s">
        <v>870</v>
      </c>
      <c r="C5677" s="1" t="s">
        <v>1251</v>
      </c>
      <c r="D5677" s="1" t="s">
        <v>153</v>
      </c>
      <c r="E5677" s="1" t="s">
        <v>714</v>
      </c>
      <c r="F5677" s="1" t="s">
        <v>3326</v>
      </c>
      <c r="G5677" s="1" t="s">
        <v>21772</v>
      </c>
      <c r="H5677" s="1" t="s">
        <v>21773</v>
      </c>
      <c r="I5677" s="4">
        <v>84.25510416666667</v>
      </c>
      <c r="J5677" s="1">
        <v>100.99</v>
      </c>
      <c r="K5677" s="1">
        <v>26.29</v>
      </c>
      <c r="M5677" s="10">
        <f t="array" ref="M5677">_xlfn.XLOOKUP(A5677,subscriptions!B5677:B10004,subscriptions!D5677:D10004)</f>
        <v>120</v>
      </c>
      <c r="N5677" s="10">
        <f t="array" ref="N5677">_xlfn.XLOOKUP(A5677,subscriptions!B5677:B10004,subscriptions!G5677:G10004)</f>
        <v>0</v>
      </c>
      <c r="O5677" s="10">
        <v>120.0</v>
      </c>
      <c r="P5677" s="10" t="str">
        <f t="array" ref="P5677">_xlfn.XLOOKUP(A5677,subscriptions!B5677:B10004,subscriptions!C5677:C10004)</f>
        <v>Residential</v>
      </c>
      <c r="Q5677" s="10" t="s">
        <v>173</v>
      </c>
      <c r="R5677" s="10" t="s">
        <v>212</v>
      </c>
      <c r="S5677" s="10" t="s">
        <v>149</v>
      </c>
    </row>
    <row r="5678">
      <c r="A5678" s="1" t="s">
        <v>7239</v>
      </c>
      <c r="B5678" s="1" t="s">
        <v>177</v>
      </c>
      <c r="C5678" s="1" t="s">
        <v>456</v>
      </c>
      <c r="D5678" s="1" t="s">
        <v>153</v>
      </c>
      <c r="E5678" s="1" t="s">
        <v>631</v>
      </c>
      <c r="F5678" s="1" t="s">
        <v>2749</v>
      </c>
      <c r="G5678" s="1" t="s">
        <v>21774</v>
      </c>
      <c r="H5678" s="1" t="s">
        <v>21775</v>
      </c>
      <c r="I5678" s="4">
        <v>84.38214120370371</v>
      </c>
      <c r="J5678" s="1">
        <v>1350.51</v>
      </c>
      <c r="K5678" s="1">
        <v>289.37</v>
      </c>
      <c r="M5678" s="10">
        <f t="array" ref="M5678">_xlfn.XLOOKUP(A5678,subscriptions!B5678:B10004,subscriptions!D5678:D10004)</f>
        <v>120</v>
      </c>
      <c r="N5678" s="10">
        <f t="array" ref="N5678">_xlfn.XLOOKUP(A5678,subscriptions!B5678:B10004,subscriptions!G5678:G10004)</f>
        <v>5</v>
      </c>
      <c r="O5678" s="10">
        <v>114.0</v>
      </c>
      <c r="P5678" s="10" t="str">
        <f t="array" ref="P5678">_xlfn.XLOOKUP(A5678,subscriptions!B5678:B10004,subscriptions!C5678:C10004)</f>
        <v>Residential</v>
      </c>
      <c r="Q5678" s="10" t="s">
        <v>194</v>
      </c>
      <c r="R5678" s="10" t="s">
        <v>212</v>
      </c>
      <c r="S5678" s="10" t="s">
        <v>293</v>
      </c>
    </row>
    <row r="5679">
      <c r="A5679" s="1" t="s">
        <v>7240</v>
      </c>
      <c r="B5679" s="1" t="s">
        <v>2279</v>
      </c>
      <c r="C5679" s="1" t="s">
        <v>1678</v>
      </c>
      <c r="D5679" s="1" t="s">
        <v>153</v>
      </c>
      <c r="E5679" s="1" t="s">
        <v>239</v>
      </c>
      <c r="F5679" s="1" t="s">
        <v>3181</v>
      </c>
      <c r="G5679" s="1" t="s">
        <v>21776</v>
      </c>
      <c r="H5679" s="1" t="s">
        <v>21777</v>
      </c>
      <c r="I5679" s="4">
        <v>84.37712962962964</v>
      </c>
      <c r="J5679" s="1">
        <v>323.19</v>
      </c>
      <c r="K5679" s="1">
        <v>53.18</v>
      </c>
      <c r="M5679" s="10">
        <f t="array" ref="M5679">_xlfn.XLOOKUP(A5679,subscriptions!B5679:B10004,subscriptions!D5679:D10004)</f>
        <v>120</v>
      </c>
      <c r="N5679" s="10">
        <f t="array" ref="N5679">_xlfn.XLOOKUP(A5679,subscriptions!B5679:B10004,subscriptions!G5679:G10004)</f>
        <v>10</v>
      </c>
      <c r="O5679" s="10">
        <v>108.0</v>
      </c>
      <c r="P5679" s="10" t="str">
        <f t="array" ref="P5679">_xlfn.XLOOKUP(A5679,subscriptions!B5679:B10004,subscriptions!C5679:C10004)</f>
        <v>Residential</v>
      </c>
      <c r="Q5679" s="10" t="s">
        <v>128</v>
      </c>
      <c r="R5679" s="10" t="s">
        <v>212</v>
      </c>
      <c r="S5679" s="10" t="s">
        <v>1360</v>
      </c>
    </row>
    <row r="5680">
      <c r="A5680" s="1" t="s">
        <v>7241</v>
      </c>
      <c r="B5680" s="1" t="s">
        <v>523</v>
      </c>
      <c r="C5680" s="1" t="s">
        <v>658</v>
      </c>
      <c r="D5680" s="1" t="s">
        <v>27</v>
      </c>
      <c r="E5680" s="1" t="s">
        <v>28</v>
      </c>
      <c r="F5680" s="1" t="s">
        <v>29</v>
      </c>
      <c r="G5680" s="1" t="s">
        <v>21778</v>
      </c>
      <c r="H5680" s="1" t="s">
        <v>21779</v>
      </c>
      <c r="I5680" s="4">
        <v>84.21484953703704</v>
      </c>
      <c r="J5680" s="1">
        <v>1918.34</v>
      </c>
      <c r="K5680" s="1">
        <v>493.46</v>
      </c>
      <c r="M5680" s="10">
        <f t="array" ref="M5680">_xlfn.XLOOKUP(A5680,subscriptions!B5680:B10004,subscriptions!D5680:D10004)</f>
        <v>50</v>
      </c>
      <c r="N5680" s="10">
        <f t="array" ref="N5680">_xlfn.XLOOKUP(A5680,subscriptions!B5680:B10004,subscriptions!G5680:G10004)</f>
        <v>20</v>
      </c>
      <c r="O5680" s="10">
        <v>40.0</v>
      </c>
      <c r="P5680" s="10" t="str">
        <f t="array" ref="P5680">_xlfn.XLOOKUP(A5680,subscriptions!B5680:B10004,subscriptions!C5680:C10004)</f>
        <v>Mini</v>
      </c>
      <c r="Q5680" s="10" t="s">
        <v>128</v>
      </c>
      <c r="R5680" s="10" t="s">
        <v>148</v>
      </c>
      <c r="S5680" s="10" t="s">
        <v>3641</v>
      </c>
    </row>
    <row r="5681">
      <c r="A5681" s="1" t="s">
        <v>7242</v>
      </c>
      <c r="B5681" s="1" t="s">
        <v>197</v>
      </c>
      <c r="C5681" s="1" t="s">
        <v>556</v>
      </c>
      <c r="D5681" s="1" t="s">
        <v>153</v>
      </c>
      <c r="E5681" s="1" t="s">
        <v>111</v>
      </c>
      <c r="F5681" s="1" t="s">
        <v>1227</v>
      </c>
      <c r="G5681" s="1" t="s">
        <v>21780</v>
      </c>
      <c r="H5681" s="1" t="s">
        <v>21781</v>
      </c>
      <c r="I5681" s="4">
        <v>84.25503472222222</v>
      </c>
      <c r="J5681" s="1">
        <v>340.18</v>
      </c>
      <c r="K5681" s="1">
        <v>61.9</v>
      </c>
      <c r="M5681" s="10">
        <f t="array" ref="M5681">_xlfn.XLOOKUP(A5681,subscriptions!B5681:B10004,subscriptions!D5681:D10004)</f>
        <v>50</v>
      </c>
      <c r="N5681" s="10">
        <f t="array" ref="N5681">_xlfn.XLOOKUP(A5681,subscriptions!B5681:B10004,subscriptions!G5681:G10004)</f>
        <v>0</v>
      </c>
      <c r="O5681" s="10">
        <v>50.0</v>
      </c>
      <c r="P5681" s="10" t="str">
        <f t="array" ref="P5681">_xlfn.XLOOKUP(A5681,subscriptions!B5681:B10004,subscriptions!C5681:C10004)</f>
        <v>Mini</v>
      </c>
      <c r="Q5681" s="10" t="s">
        <v>173</v>
      </c>
      <c r="R5681" s="10" t="s">
        <v>148</v>
      </c>
      <c r="S5681" s="10" t="s">
        <v>149</v>
      </c>
    </row>
    <row r="5682">
      <c r="A5682" s="1" t="s">
        <v>7243</v>
      </c>
      <c r="B5682" s="1" t="s">
        <v>1387</v>
      </c>
      <c r="C5682" s="1" t="s">
        <v>1251</v>
      </c>
      <c r="D5682" s="1" t="s">
        <v>27</v>
      </c>
      <c r="E5682" s="1" t="s">
        <v>28</v>
      </c>
      <c r="F5682" s="1" t="s">
        <v>687</v>
      </c>
      <c r="G5682" s="1" t="s">
        <v>21782</v>
      </c>
      <c r="H5682" s="1" t="s">
        <v>21783</v>
      </c>
      <c r="I5682" s="4">
        <v>84.34059027777778</v>
      </c>
      <c r="J5682" s="1">
        <v>452.57</v>
      </c>
      <c r="K5682" s="1">
        <v>59.1</v>
      </c>
      <c r="M5682" s="10">
        <f t="array" ref="M5682">_xlfn.XLOOKUP(A5682,subscriptions!B5682:B10004,subscriptions!D5682:D10004)</f>
        <v>120</v>
      </c>
      <c r="N5682" s="10">
        <f t="array" ref="N5682">_xlfn.XLOOKUP(A5682,subscriptions!B5682:B10004,subscriptions!G5682:G10004)</f>
        <v>5</v>
      </c>
      <c r="O5682" s="10">
        <v>114.0</v>
      </c>
      <c r="P5682" s="10" t="str">
        <f t="array" ref="P5682">_xlfn.XLOOKUP(A5682,subscriptions!B5682:B10004,subscriptions!C5682:C10004)</f>
        <v>Residential</v>
      </c>
      <c r="Q5682" s="10" t="s">
        <v>194</v>
      </c>
      <c r="R5682" s="10" t="s">
        <v>212</v>
      </c>
      <c r="S5682" s="10" t="s">
        <v>616</v>
      </c>
    </row>
    <row r="5683">
      <c r="A5683" s="1" t="s">
        <v>7244</v>
      </c>
      <c r="B5683" s="1" t="s">
        <v>919</v>
      </c>
      <c r="C5683" s="1" t="s">
        <v>2007</v>
      </c>
      <c r="D5683" s="1" t="s">
        <v>27</v>
      </c>
      <c r="E5683" s="1" t="s">
        <v>179</v>
      </c>
      <c r="F5683" s="1" t="s">
        <v>4595</v>
      </c>
      <c r="G5683" s="1" t="s">
        <v>21784</v>
      </c>
      <c r="H5683" s="1" t="s">
        <v>21785</v>
      </c>
      <c r="I5683" s="4">
        <v>84.17109953703704</v>
      </c>
      <c r="J5683" s="1">
        <v>1072.93</v>
      </c>
      <c r="K5683" s="1">
        <v>270.43</v>
      </c>
      <c r="L5683" s="1">
        <v>100.0</v>
      </c>
      <c r="M5683" s="10">
        <f t="array" ref="M5683">_xlfn.XLOOKUP(A5683,subscriptions!B5683:B10004,subscriptions!D5683:D10004)</f>
        <v>80</v>
      </c>
      <c r="N5683" s="10">
        <f t="array" ref="N5683">_xlfn.XLOOKUP(A5683,subscriptions!B5683:B10004,subscriptions!G5683:G10004)</f>
        <v>10</v>
      </c>
      <c r="O5683" s="10">
        <v>72.0</v>
      </c>
      <c r="P5683" s="10" t="str">
        <f t="array" ref="P5683">_xlfn.XLOOKUP(A5683,subscriptions!B5683:B10004,subscriptions!C5683:C10004)</f>
        <v>Roam</v>
      </c>
      <c r="Q5683" s="10" t="s">
        <v>128</v>
      </c>
      <c r="R5683" s="10" t="s">
        <v>148</v>
      </c>
      <c r="S5683" s="10" t="s">
        <v>310</v>
      </c>
    </row>
    <row r="5684">
      <c r="A5684" s="1" t="s">
        <v>7246</v>
      </c>
      <c r="B5684" s="1" t="s">
        <v>295</v>
      </c>
      <c r="C5684" s="1" t="s">
        <v>827</v>
      </c>
      <c r="D5684" s="1" t="s">
        <v>153</v>
      </c>
      <c r="E5684" s="1" t="s">
        <v>219</v>
      </c>
      <c r="F5684" s="1" t="s">
        <v>971</v>
      </c>
      <c r="G5684" s="1" t="s">
        <v>21786</v>
      </c>
      <c r="H5684" s="1" t="s">
        <v>21787</v>
      </c>
      <c r="I5684" s="4">
        <v>84.3835300925926</v>
      </c>
      <c r="J5684" s="1">
        <v>3744.75</v>
      </c>
      <c r="K5684" s="1">
        <v>653.98</v>
      </c>
      <c r="M5684" s="10">
        <f t="array" ref="M5684">_xlfn.XLOOKUP(A5684,subscriptions!B5684:B10004,subscriptions!D5684:D10004)</f>
        <v>120</v>
      </c>
      <c r="N5684" s="10">
        <f t="array" ref="N5684">_xlfn.XLOOKUP(A5684,subscriptions!B5684:B10004,subscriptions!G5684:G10004)</f>
        <v>20</v>
      </c>
      <c r="O5684" s="10">
        <v>96.0</v>
      </c>
      <c r="P5684" s="10" t="str">
        <f t="array" ref="P5684">_xlfn.XLOOKUP(A5684,subscriptions!B5684:B10004,subscriptions!C5684:C10004)</f>
        <v>Residential</v>
      </c>
      <c r="Q5684" s="10" t="s">
        <v>128</v>
      </c>
      <c r="R5684" s="10" t="s">
        <v>148</v>
      </c>
      <c r="S5684" s="10" t="s">
        <v>882</v>
      </c>
    </row>
    <row r="5685">
      <c r="A5685" s="1" t="s">
        <v>7248</v>
      </c>
      <c r="B5685" s="1" t="s">
        <v>589</v>
      </c>
      <c r="C5685" s="1" t="s">
        <v>441</v>
      </c>
      <c r="D5685" s="1" t="s">
        <v>153</v>
      </c>
      <c r="E5685" s="1" t="s">
        <v>219</v>
      </c>
      <c r="F5685" s="1" t="s">
        <v>1010</v>
      </c>
      <c r="G5685" s="1" t="s">
        <v>21788</v>
      </c>
      <c r="H5685" s="1" t="s">
        <v>21789</v>
      </c>
      <c r="I5685" s="4">
        <v>84.34188657407407</v>
      </c>
      <c r="J5685" s="1">
        <v>406.84</v>
      </c>
      <c r="K5685" s="1">
        <v>54.98</v>
      </c>
      <c r="M5685" s="10">
        <f t="array" ref="M5685">_xlfn.XLOOKUP(A5685,subscriptions!B5685:B10004,subscriptions!D5685:D10004)</f>
        <v>120</v>
      </c>
      <c r="N5685" s="10">
        <f t="array" ref="N5685">_xlfn.XLOOKUP(A5685,subscriptions!B5685:B10004,subscriptions!G5685:G10004)</f>
        <v>0</v>
      </c>
      <c r="O5685" s="10">
        <v>120.0</v>
      </c>
      <c r="P5685" s="10" t="str">
        <f t="array" ref="P5685">_xlfn.XLOOKUP(A5685,subscriptions!B5685:B10004,subscriptions!C5685:C10004)</f>
        <v>Residential</v>
      </c>
      <c r="Q5685" s="10" t="s">
        <v>173</v>
      </c>
      <c r="R5685" s="10" t="s">
        <v>212</v>
      </c>
      <c r="S5685" s="10" t="s">
        <v>1703</v>
      </c>
    </row>
    <row r="5686">
      <c r="A5686" s="1" t="s">
        <v>7249</v>
      </c>
      <c r="B5686" s="1" t="s">
        <v>1414</v>
      </c>
      <c r="C5686" s="1" t="s">
        <v>524</v>
      </c>
      <c r="D5686" s="1" t="s">
        <v>27</v>
      </c>
      <c r="E5686" s="1" t="s">
        <v>219</v>
      </c>
      <c r="F5686" s="1" t="s">
        <v>458</v>
      </c>
      <c r="G5686" s="1" t="s">
        <v>21790</v>
      </c>
      <c r="H5686" s="1" t="s">
        <v>21791</v>
      </c>
      <c r="I5686" s="4">
        <v>84.29518518518519</v>
      </c>
      <c r="J5686" s="1">
        <v>283.65</v>
      </c>
      <c r="K5686" s="1">
        <v>60.51</v>
      </c>
      <c r="M5686" s="10">
        <f t="array" ref="M5686">_xlfn.XLOOKUP(A5686,subscriptions!B5686:B10004,subscriptions!D5686:D10004)</f>
        <v>120</v>
      </c>
      <c r="N5686" s="10">
        <f t="array" ref="N5686">_xlfn.XLOOKUP(A5686,subscriptions!B5686:B10004,subscriptions!G5686:G10004)</f>
        <v>5</v>
      </c>
      <c r="O5686" s="10">
        <v>114.0</v>
      </c>
      <c r="P5686" s="10" t="str">
        <f t="array" ref="P5686">_xlfn.XLOOKUP(A5686,subscriptions!B5686:B10004,subscriptions!C5686:C10004)</f>
        <v>Residential</v>
      </c>
      <c r="Q5686" s="10" t="s">
        <v>194</v>
      </c>
      <c r="R5686" s="10" t="s">
        <v>212</v>
      </c>
      <c r="S5686" s="10" t="s">
        <v>1026</v>
      </c>
    </row>
    <row r="5687">
      <c r="A5687" s="1" t="s">
        <v>7250</v>
      </c>
      <c r="B5687" s="1" t="s">
        <v>2534</v>
      </c>
      <c r="C5687" s="1" t="s">
        <v>556</v>
      </c>
      <c r="D5687" s="1" t="s">
        <v>153</v>
      </c>
      <c r="E5687" s="1" t="s">
        <v>332</v>
      </c>
      <c r="F5687" s="1" t="s">
        <v>333</v>
      </c>
      <c r="G5687" s="1" t="s">
        <v>21792</v>
      </c>
      <c r="H5687" s="1" t="s">
        <v>21793</v>
      </c>
      <c r="I5687" s="4">
        <v>84.34127314814815</v>
      </c>
      <c r="J5687" s="1">
        <v>2184.29</v>
      </c>
      <c r="K5687" s="1">
        <v>214.35</v>
      </c>
      <c r="M5687" s="10">
        <f t="array" ref="M5687">_xlfn.XLOOKUP(A5687,subscriptions!B5687:B10004,subscriptions!D5687:D10004)</f>
        <v>80</v>
      </c>
      <c r="N5687" s="10">
        <f t="array" ref="N5687">_xlfn.XLOOKUP(A5687,subscriptions!B5687:B10004,subscriptions!G5687:G10004)</f>
        <v>10</v>
      </c>
      <c r="O5687" s="10">
        <v>72.0</v>
      </c>
      <c r="P5687" s="10" t="str">
        <f t="array" ref="P5687">_xlfn.XLOOKUP(A5687,subscriptions!B5687:B10004,subscriptions!C5687:C10004)</f>
        <v>Roam</v>
      </c>
      <c r="Q5687" s="10" t="s">
        <v>128</v>
      </c>
      <c r="R5687" s="10" t="s">
        <v>148</v>
      </c>
      <c r="S5687" s="10" t="s">
        <v>259</v>
      </c>
    </row>
    <row r="5688">
      <c r="A5688" s="1" t="s">
        <v>7251</v>
      </c>
      <c r="B5688" s="1" t="s">
        <v>109</v>
      </c>
      <c r="C5688" s="1" t="s">
        <v>734</v>
      </c>
      <c r="D5688" s="1" t="s">
        <v>27</v>
      </c>
      <c r="E5688" s="1" t="s">
        <v>239</v>
      </c>
      <c r="F5688" s="1" t="s">
        <v>2765</v>
      </c>
      <c r="G5688" s="1" t="s">
        <v>21794</v>
      </c>
      <c r="H5688" s="1" t="s">
        <v>21795</v>
      </c>
      <c r="I5688" s="4">
        <v>84.33783564814814</v>
      </c>
      <c r="J5688" s="1">
        <v>1091.58</v>
      </c>
      <c r="K5688" s="1">
        <v>226.2</v>
      </c>
      <c r="M5688" s="10">
        <f t="array" ref="M5688">_xlfn.XLOOKUP(A5688,subscriptions!B5688:B10004,subscriptions!D5688:D10004)</f>
        <v>250</v>
      </c>
      <c r="N5688" s="10">
        <f t="array" ref="N5688">_xlfn.XLOOKUP(A5688,subscriptions!B5688:B10004,subscriptions!G5688:G10004)</f>
        <v>20</v>
      </c>
      <c r="O5688" s="10">
        <v>200.0</v>
      </c>
      <c r="P5688" s="10" t="str">
        <f t="array" ref="P5688">_xlfn.XLOOKUP(A5688,subscriptions!B5688:B10004,subscriptions!C5688:C10004)</f>
        <v>Business</v>
      </c>
      <c r="Q5688" s="10" t="s">
        <v>128</v>
      </c>
      <c r="R5688" s="10" t="s">
        <v>129</v>
      </c>
      <c r="S5688" s="10" t="s">
        <v>1961</v>
      </c>
    </row>
    <row r="5689">
      <c r="A5689" s="1" t="s">
        <v>7252</v>
      </c>
      <c r="B5689" s="1" t="s">
        <v>355</v>
      </c>
      <c r="C5689" s="1" t="s">
        <v>133</v>
      </c>
      <c r="D5689" s="1" t="s">
        <v>153</v>
      </c>
      <c r="E5689" s="1" t="s">
        <v>631</v>
      </c>
      <c r="F5689" s="1" t="s">
        <v>2293</v>
      </c>
      <c r="G5689" s="1" t="s">
        <v>21796</v>
      </c>
      <c r="H5689" s="1" t="s">
        <v>21797</v>
      </c>
      <c r="I5689" s="4">
        <v>84.25488425925926</v>
      </c>
      <c r="J5689" s="1">
        <v>3691.97</v>
      </c>
      <c r="K5689" s="1">
        <v>321.75</v>
      </c>
      <c r="M5689" s="10">
        <f t="array" ref="M5689">_xlfn.XLOOKUP(A5689,subscriptions!B5689:B10004,subscriptions!D5689:D10004)</f>
        <v>50</v>
      </c>
      <c r="N5689" s="10">
        <f t="array" ref="N5689">_xlfn.XLOOKUP(A5689,subscriptions!B5689:B10004,subscriptions!G5689:G10004)</f>
        <v>0</v>
      </c>
      <c r="O5689" s="10">
        <v>50.0</v>
      </c>
      <c r="P5689" s="10" t="str">
        <f t="array" ref="P5689">_xlfn.XLOOKUP(A5689,subscriptions!B5689:B10004,subscriptions!C5689:C10004)</f>
        <v>Mini</v>
      </c>
      <c r="Q5689" s="10" t="s">
        <v>173</v>
      </c>
      <c r="R5689" s="10" t="s">
        <v>148</v>
      </c>
      <c r="S5689" s="10" t="s">
        <v>149</v>
      </c>
    </row>
    <row r="5690">
      <c r="A5690" s="1" t="s">
        <v>7253</v>
      </c>
      <c r="B5690" s="1" t="s">
        <v>1173</v>
      </c>
      <c r="C5690" s="1" t="s">
        <v>26</v>
      </c>
      <c r="D5690" s="1" t="s">
        <v>27</v>
      </c>
      <c r="E5690" s="1" t="s">
        <v>179</v>
      </c>
      <c r="F5690" s="1" t="s">
        <v>4595</v>
      </c>
      <c r="G5690" s="1" t="s">
        <v>21798</v>
      </c>
      <c r="H5690" s="1" t="s">
        <v>21799</v>
      </c>
      <c r="I5690" s="4">
        <v>84.17515046296296</v>
      </c>
      <c r="J5690" s="1">
        <v>287.82</v>
      </c>
      <c r="K5690" s="1">
        <v>72.54</v>
      </c>
      <c r="L5690" s="1">
        <v>100.0</v>
      </c>
      <c r="M5690" s="10">
        <f t="array" ref="M5690">_xlfn.XLOOKUP(A5690,subscriptions!B5690:B10004,subscriptions!D5690:D10004)</f>
        <v>120</v>
      </c>
      <c r="N5690" s="10">
        <f t="array" ref="N5690">_xlfn.XLOOKUP(A5690,subscriptions!B5690:B10004,subscriptions!G5690:G10004)</f>
        <v>5</v>
      </c>
      <c r="O5690" s="10">
        <v>114.0</v>
      </c>
      <c r="P5690" s="10" t="str">
        <f t="array" ref="P5690">_xlfn.XLOOKUP(A5690,subscriptions!B5690:B10004,subscriptions!C5690:C10004)</f>
        <v>Residential</v>
      </c>
      <c r="Q5690" s="10" t="s">
        <v>194</v>
      </c>
      <c r="R5690" s="10" t="s">
        <v>212</v>
      </c>
      <c r="S5690" s="10" t="s">
        <v>1198</v>
      </c>
    </row>
    <row r="5691">
      <c r="A5691" s="1" t="s">
        <v>7254</v>
      </c>
      <c r="B5691" s="1" t="s">
        <v>748</v>
      </c>
      <c r="C5691" s="1" t="s">
        <v>509</v>
      </c>
      <c r="D5691" s="1" t="s">
        <v>27</v>
      </c>
      <c r="E5691" s="1" t="s">
        <v>219</v>
      </c>
      <c r="F5691" s="1" t="s">
        <v>2446</v>
      </c>
      <c r="G5691" s="1" t="s">
        <v>21800</v>
      </c>
      <c r="H5691" s="1" t="s">
        <v>21801</v>
      </c>
      <c r="I5691" s="4">
        <v>84.17255787037037</v>
      </c>
      <c r="J5691" s="1">
        <v>1607.38</v>
      </c>
      <c r="K5691" s="1">
        <v>269.44</v>
      </c>
      <c r="M5691" s="10">
        <f t="array" ref="M5691">_xlfn.XLOOKUP(A5691,subscriptions!B5691:B10004,subscriptions!D5691:D10004)</f>
        <v>50</v>
      </c>
      <c r="N5691" s="10">
        <f t="array" ref="N5691">_xlfn.XLOOKUP(A5691,subscriptions!B5691:B10004,subscriptions!G5691:G10004)</f>
        <v>10</v>
      </c>
      <c r="O5691" s="10">
        <v>45.0</v>
      </c>
      <c r="P5691" s="10" t="str">
        <f t="array" ref="P5691">_xlfn.XLOOKUP(A5691,subscriptions!B5691:B10004,subscriptions!C5691:C10004)</f>
        <v>Mini</v>
      </c>
      <c r="Q5691" s="10" t="s">
        <v>128</v>
      </c>
      <c r="R5691" s="10" t="s">
        <v>148</v>
      </c>
      <c r="S5691" s="10" t="s">
        <v>1637</v>
      </c>
    </row>
    <row r="5692">
      <c r="A5692" s="1" t="s">
        <v>7257</v>
      </c>
      <c r="B5692" s="1" t="s">
        <v>1995</v>
      </c>
      <c r="C5692" s="1" t="s">
        <v>26</v>
      </c>
      <c r="D5692" s="1" t="s">
        <v>153</v>
      </c>
      <c r="E5692" s="1" t="s">
        <v>332</v>
      </c>
      <c r="F5692" s="1" t="s">
        <v>736</v>
      </c>
      <c r="G5692" s="1" t="s">
        <v>21802</v>
      </c>
      <c r="H5692" s="1" t="s">
        <v>21803</v>
      </c>
      <c r="I5692" s="4">
        <v>84.37920138888889</v>
      </c>
      <c r="J5692" s="1">
        <v>447.67</v>
      </c>
      <c r="K5692" s="1">
        <v>121.81</v>
      </c>
      <c r="M5692" s="10">
        <f t="array" ref="M5692">_xlfn.XLOOKUP(A5692,subscriptions!B5692:B10004,subscriptions!D5692:D10004)</f>
        <v>80</v>
      </c>
      <c r="N5692" s="10">
        <f t="array" ref="N5692">_xlfn.XLOOKUP(A5692,subscriptions!B5692:B10004,subscriptions!G5692:G10004)</f>
        <v>20</v>
      </c>
      <c r="O5692" s="10">
        <v>64.0</v>
      </c>
      <c r="P5692" s="10" t="str">
        <f t="array" ref="P5692">_xlfn.XLOOKUP(A5692,subscriptions!B5692:B10004,subscriptions!C5692:C10004)</f>
        <v>Roam</v>
      </c>
      <c r="Q5692" s="10" t="s">
        <v>128</v>
      </c>
      <c r="R5692" s="10" t="s">
        <v>148</v>
      </c>
      <c r="S5692" s="10" t="s">
        <v>2380</v>
      </c>
    </row>
    <row r="5693">
      <c r="A5693" s="1" t="s">
        <v>7258</v>
      </c>
      <c r="B5693" s="1" t="s">
        <v>1099</v>
      </c>
      <c r="C5693" s="1" t="s">
        <v>237</v>
      </c>
      <c r="D5693" s="1" t="s">
        <v>153</v>
      </c>
      <c r="E5693" s="1" t="s">
        <v>631</v>
      </c>
      <c r="F5693" s="1" t="s">
        <v>2749</v>
      </c>
      <c r="G5693" s="1" t="s">
        <v>21804</v>
      </c>
      <c r="H5693" s="1" t="s">
        <v>21805</v>
      </c>
      <c r="I5693" s="4">
        <v>84.3759837962963</v>
      </c>
      <c r="J5693" s="1">
        <v>305.76</v>
      </c>
      <c r="K5693" s="1">
        <v>75.32</v>
      </c>
      <c r="M5693" s="10">
        <f t="array" ref="M5693">_xlfn.XLOOKUP(A5693,subscriptions!B5693:B10004,subscriptions!D5693:D10004)</f>
        <v>50</v>
      </c>
      <c r="N5693" s="10">
        <f t="array" ref="N5693">_xlfn.XLOOKUP(A5693,subscriptions!B5693:B10004,subscriptions!G5693:G10004)</f>
        <v>0</v>
      </c>
      <c r="O5693" s="10">
        <v>50.0</v>
      </c>
      <c r="P5693" s="10" t="str">
        <f t="array" ref="P5693">_xlfn.XLOOKUP(A5693,subscriptions!B5693:B10004,subscriptions!C5693:C10004)</f>
        <v>Mini</v>
      </c>
      <c r="Q5693" s="10" t="s">
        <v>173</v>
      </c>
      <c r="R5693" s="10" t="s">
        <v>148</v>
      </c>
      <c r="S5693" s="10" t="s">
        <v>1442</v>
      </c>
    </row>
    <row r="5694">
      <c r="A5694" s="1" t="s">
        <v>7259</v>
      </c>
      <c r="B5694" s="1" t="s">
        <v>4509</v>
      </c>
      <c r="C5694" s="1" t="s">
        <v>786</v>
      </c>
      <c r="D5694" s="1" t="s">
        <v>153</v>
      </c>
      <c r="E5694" s="1" t="s">
        <v>262</v>
      </c>
      <c r="F5694" s="1" t="s">
        <v>263</v>
      </c>
      <c r="G5694" s="1" t="s">
        <v>21806</v>
      </c>
      <c r="H5694" s="1" t="s">
        <v>21807</v>
      </c>
      <c r="I5694" s="4">
        <v>84.29546296296296</v>
      </c>
      <c r="J5694" s="1">
        <v>1775.31</v>
      </c>
      <c r="K5694" s="1">
        <v>422.94</v>
      </c>
      <c r="M5694" s="10">
        <f t="array" ref="M5694">_xlfn.XLOOKUP(A5694,subscriptions!B5694:B10004,subscriptions!D5694:D10004)</f>
        <v>120</v>
      </c>
      <c r="N5694" s="10">
        <f t="array" ref="N5694">_xlfn.XLOOKUP(A5694,subscriptions!B5694:B10004,subscriptions!G5694:G10004)</f>
        <v>5</v>
      </c>
      <c r="O5694" s="10">
        <v>114.0</v>
      </c>
      <c r="P5694" s="10" t="str">
        <f t="array" ref="P5694">_xlfn.XLOOKUP(A5694,subscriptions!B5694:B10004,subscriptions!C5694:C10004)</f>
        <v>Residential</v>
      </c>
      <c r="Q5694" s="10" t="s">
        <v>194</v>
      </c>
      <c r="R5694" s="10" t="s">
        <v>212</v>
      </c>
      <c r="S5694" s="10" t="s">
        <v>1026</v>
      </c>
    </row>
    <row r="5695">
      <c r="A5695" s="1" t="s">
        <v>7260</v>
      </c>
      <c r="B5695" s="1" t="s">
        <v>1226</v>
      </c>
      <c r="C5695" s="1" t="s">
        <v>734</v>
      </c>
      <c r="D5695" s="1" t="s">
        <v>153</v>
      </c>
      <c r="E5695" s="1" t="s">
        <v>631</v>
      </c>
      <c r="F5695" s="1" t="s">
        <v>922</v>
      </c>
      <c r="G5695" s="1" t="s">
        <v>21808</v>
      </c>
      <c r="H5695" s="1" t="s">
        <v>21809</v>
      </c>
      <c r="I5695" s="4">
        <v>84.29748842592592</v>
      </c>
      <c r="J5695" s="1">
        <v>1400.94</v>
      </c>
      <c r="K5695" s="1">
        <v>238.12</v>
      </c>
      <c r="M5695" s="10">
        <f t="array" ref="M5695">_xlfn.XLOOKUP(A5695,subscriptions!B5695:B10004,subscriptions!D5695:D10004)</f>
        <v>120</v>
      </c>
      <c r="N5695" s="10">
        <f t="array" ref="N5695">_xlfn.XLOOKUP(A5695,subscriptions!B5695:B10004,subscriptions!G5695:G10004)</f>
        <v>10</v>
      </c>
      <c r="O5695" s="10">
        <v>108.0</v>
      </c>
      <c r="P5695" s="10" t="str">
        <f t="array" ref="P5695">_xlfn.XLOOKUP(A5695,subscriptions!B5695:B10004,subscriptions!C5695:C10004)</f>
        <v>Residential</v>
      </c>
      <c r="Q5695" s="10" t="s">
        <v>128</v>
      </c>
      <c r="R5695" s="10" t="s">
        <v>212</v>
      </c>
      <c r="S5695" s="10" t="s">
        <v>407</v>
      </c>
    </row>
    <row r="5696">
      <c r="A5696" s="1" t="s">
        <v>7261</v>
      </c>
      <c r="B5696" s="1" t="s">
        <v>150</v>
      </c>
      <c r="C5696" s="1" t="s">
        <v>1678</v>
      </c>
      <c r="D5696" s="1" t="s">
        <v>153</v>
      </c>
      <c r="E5696" s="1" t="s">
        <v>280</v>
      </c>
      <c r="F5696" s="1" t="s">
        <v>1446</v>
      </c>
      <c r="G5696" s="1" t="s">
        <v>21810</v>
      </c>
      <c r="H5696" s="1" t="s">
        <v>21811</v>
      </c>
      <c r="I5696" s="4">
        <v>84.17462962962964</v>
      </c>
      <c r="J5696" s="1">
        <v>2158.69</v>
      </c>
      <c r="K5696" s="1">
        <v>468.04</v>
      </c>
      <c r="M5696" s="10">
        <f t="array" ref="M5696">_xlfn.XLOOKUP(A5696,subscriptions!B5696:B10004,subscriptions!D5696:D10004)</f>
        <v>50</v>
      </c>
      <c r="N5696" s="10">
        <f t="array" ref="N5696">_xlfn.XLOOKUP(A5696,subscriptions!B5696:B10004,subscriptions!G5696:G10004)</f>
        <v>20</v>
      </c>
      <c r="O5696" s="10">
        <v>40.0</v>
      </c>
      <c r="P5696" s="10" t="str">
        <f t="array" ref="P5696">_xlfn.XLOOKUP(A5696,subscriptions!B5696:B10004,subscriptions!C5696:C10004)</f>
        <v>Mini</v>
      </c>
      <c r="Q5696" s="10" t="s">
        <v>128</v>
      </c>
      <c r="R5696" s="10" t="s">
        <v>148</v>
      </c>
      <c r="S5696" s="10" t="s">
        <v>507</v>
      </c>
    </row>
    <row r="5697">
      <c r="A5697" s="1" t="s">
        <v>7262</v>
      </c>
      <c r="B5697" s="1" t="s">
        <v>295</v>
      </c>
      <c r="C5697" s="1" t="s">
        <v>605</v>
      </c>
      <c r="D5697" s="1" t="s">
        <v>153</v>
      </c>
      <c r="E5697" s="1" t="s">
        <v>179</v>
      </c>
      <c r="F5697" s="1" t="s">
        <v>1760</v>
      </c>
      <c r="G5697" s="1" t="s">
        <v>21812</v>
      </c>
      <c r="H5697" s="1" t="s">
        <v>21813</v>
      </c>
      <c r="I5697" s="4">
        <v>84.2980324074074</v>
      </c>
      <c r="J5697" s="1">
        <v>605.43</v>
      </c>
      <c r="K5697" s="1">
        <v>90.16</v>
      </c>
      <c r="L5697" s="1">
        <v>100.0</v>
      </c>
      <c r="M5697" s="10">
        <f t="array" ref="M5697">_xlfn.XLOOKUP(A5697,subscriptions!B5697:B10004,subscriptions!D5697:D10004)</f>
        <v>120</v>
      </c>
      <c r="N5697" s="10">
        <f t="array" ref="N5697">_xlfn.XLOOKUP(A5697,subscriptions!B5697:B10004,subscriptions!G5697:G10004)</f>
        <v>0</v>
      </c>
      <c r="O5697" s="10">
        <v>120.0</v>
      </c>
      <c r="P5697" s="10" t="str">
        <f t="array" ref="P5697">_xlfn.XLOOKUP(A5697,subscriptions!B5697:B10004,subscriptions!C5697:C10004)</f>
        <v>Residential</v>
      </c>
      <c r="Q5697" s="10" t="s">
        <v>173</v>
      </c>
      <c r="R5697" s="10" t="s">
        <v>212</v>
      </c>
      <c r="S5697" s="10" t="s">
        <v>785</v>
      </c>
    </row>
    <row r="5698">
      <c r="A5698" s="1" t="s">
        <v>7265</v>
      </c>
      <c r="B5698" s="1" t="s">
        <v>1527</v>
      </c>
      <c r="C5698" s="1" t="s">
        <v>218</v>
      </c>
      <c r="D5698" s="1" t="s">
        <v>153</v>
      </c>
      <c r="E5698" s="1" t="s">
        <v>239</v>
      </c>
      <c r="F5698" s="1" t="s">
        <v>2076</v>
      </c>
      <c r="G5698" s="1" t="s">
        <v>21814</v>
      </c>
      <c r="H5698" s="1" t="s">
        <v>21815</v>
      </c>
      <c r="I5698" s="4">
        <v>84.1703125</v>
      </c>
      <c r="J5698" s="1">
        <v>941.23</v>
      </c>
      <c r="K5698" s="1">
        <v>150.77</v>
      </c>
      <c r="M5698" s="10">
        <f t="array" ref="M5698">_xlfn.XLOOKUP(A5698,subscriptions!B5698:B10004,subscriptions!D5698:D10004)</f>
        <v>120</v>
      </c>
      <c r="N5698" s="10">
        <f t="array" ref="N5698">_xlfn.XLOOKUP(A5698,subscriptions!B5698:B10004,subscriptions!G5698:G10004)</f>
        <v>5</v>
      </c>
      <c r="O5698" s="10">
        <v>114.0</v>
      </c>
      <c r="P5698" s="10" t="str">
        <f t="array" ref="P5698">_xlfn.XLOOKUP(A5698,subscriptions!B5698:B10004,subscriptions!C5698:C10004)</f>
        <v>Residential</v>
      </c>
      <c r="Q5698" s="10" t="s">
        <v>194</v>
      </c>
      <c r="R5698" s="10" t="s">
        <v>212</v>
      </c>
      <c r="S5698" s="10" t="s">
        <v>2494</v>
      </c>
    </row>
    <row r="5699">
      <c r="A5699" s="1" t="s">
        <v>7266</v>
      </c>
      <c r="B5699" s="1" t="s">
        <v>439</v>
      </c>
      <c r="C5699" s="1" t="s">
        <v>920</v>
      </c>
      <c r="D5699" s="1" t="s">
        <v>153</v>
      </c>
      <c r="E5699" s="1" t="s">
        <v>332</v>
      </c>
      <c r="F5699" s="1" t="s">
        <v>1028</v>
      </c>
      <c r="G5699" s="1" t="s">
        <v>21816</v>
      </c>
      <c r="H5699" s="1" t="s">
        <v>21817</v>
      </c>
      <c r="I5699" s="4">
        <v>84.3003125</v>
      </c>
      <c r="J5699" s="1">
        <v>829.98</v>
      </c>
      <c r="K5699" s="1">
        <v>127.41</v>
      </c>
      <c r="M5699" s="10">
        <f t="array" ref="M5699">_xlfn.XLOOKUP(A5699,subscriptions!B5699:B10004,subscriptions!D5699:D10004)</f>
        <v>120</v>
      </c>
      <c r="N5699" s="10">
        <f t="array" ref="N5699">_xlfn.XLOOKUP(A5699,subscriptions!B5699:B10004,subscriptions!G5699:G10004)</f>
        <v>10</v>
      </c>
      <c r="O5699" s="10">
        <v>108.0</v>
      </c>
      <c r="P5699" s="10" t="str">
        <f t="array" ref="P5699">_xlfn.XLOOKUP(A5699,subscriptions!B5699:B10004,subscriptions!C5699:C10004)</f>
        <v>Residential</v>
      </c>
      <c r="Q5699" s="10" t="s">
        <v>128</v>
      </c>
      <c r="R5699" s="10" t="s">
        <v>212</v>
      </c>
      <c r="S5699" s="10" t="s">
        <v>1172</v>
      </c>
    </row>
    <row r="5700">
      <c r="A5700" s="1" t="s">
        <v>7267</v>
      </c>
      <c r="B5700" s="1" t="s">
        <v>4627</v>
      </c>
      <c r="C5700" s="1" t="s">
        <v>750</v>
      </c>
      <c r="D5700" s="1" t="s">
        <v>27</v>
      </c>
      <c r="E5700" s="1" t="s">
        <v>262</v>
      </c>
      <c r="F5700" s="1" t="s">
        <v>4113</v>
      </c>
      <c r="G5700" s="1" t="s">
        <v>21818</v>
      </c>
      <c r="H5700" s="1" t="s">
        <v>21819</v>
      </c>
      <c r="I5700" s="4">
        <v>84.33572916666667</v>
      </c>
      <c r="J5700" s="1">
        <v>6261.16</v>
      </c>
      <c r="K5700" s="1">
        <v>1318.92</v>
      </c>
      <c r="M5700" s="10">
        <f t="array" ref="M5700">_xlfn.XLOOKUP(A5700,subscriptions!B5700:B10004,subscriptions!D5700:D10004)</f>
        <v>80</v>
      </c>
      <c r="N5700" s="10">
        <f t="array" ref="N5700">_xlfn.XLOOKUP(A5700,subscriptions!B5700:B10004,subscriptions!G5700:G10004)</f>
        <v>20</v>
      </c>
      <c r="O5700" s="10">
        <v>64.0</v>
      </c>
      <c r="P5700" s="10" t="str">
        <f t="array" ref="P5700">_xlfn.XLOOKUP(A5700,subscriptions!B5700:B10004,subscriptions!C5700:C10004)</f>
        <v>Roam</v>
      </c>
      <c r="Q5700" s="10" t="s">
        <v>128</v>
      </c>
      <c r="R5700" s="10" t="s">
        <v>148</v>
      </c>
      <c r="S5700" s="10" t="s">
        <v>571</v>
      </c>
    </row>
    <row r="5701">
      <c r="A5701" s="1" t="s">
        <v>7268</v>
      </c>
      <c r="B5701" s="1" t="s">
        <v>197</v>
      </c>
      <c r="C5701" s="1" t="s">
        <v>1251</v>
      </c>
      <c r="D5701" s="1" t="s">
        <v>153</v>
      </c>
      <c r="E5701" s="1" t="s">
        <v>280</v>
      </c>
      <c r="F5701" s="1" t="s">
        <v>1478</v>
      </c>
      <c r="G5701" s="1" t="s">
        <v>21820</v>
      </c>
      <c r="H5701" s="1" t="s">
        <v>21821</v>
      </c>
      <c r="I5701" s="4">
        <v>84.25591435185186</v>
      </c>
      <c r="J5701" s="1">
        <v>568.49</v>
      </c>
      <c r="K5701" s="1">
        <v>143.97</v>
      </c>
      <c r="M5701" s="10">
        <f t="array" ref="M5701">_xlfn.XLOOKUP(A5701,subscriptions!B5701:B10004,subscriptions!D5701:D10004)</f>
        <v>80</v>
      </c>
      <c r="N5701" s="10">
        <f t="array" ref="N5701">_xlfn.XLOOKUP(A5701,subscriptions!B5701:B10004,subscriptions!G5701:G10004)</f>
        <v>0</v>
      </c>
      <c r="O5701" s="10">
        <v>80.0</v>
      </c>
      <c r="P5701" s="10" t="str">
        <f t="array" ref="P5701">_xlfn.XLOOKUP(A5701,subscriptions!B5701:B10004,subscriptions!C5701:C10004)</f>
        <v>Roam</v>
      </c>
      <c r="Q5701" s="10" t="s">
        <v>173</v>
      </c>
      <c r="R5701" s="10" t="s">
        <v>148</v>
      </c>
      <c r="S5701" s="10" t="s">
        <v>1156</v>
      </c>
    </row>
    <row r="5702">
      <c r="A5702" s="1" t="s">
        <v>7269</v>
      </c>
      <c r="B5702" s="1" t="s">
        <v>1444</v>
      </c>
      <c r="C5702" s="1" t="s">
        <v>279</v>
      </c>
      <c r="D5702" s="1" t="s">
        <v>27</v>
      </c>
      <c r="E5702" s="1" t="s">
        <v>179</v>
      </c>
      <c r="F5702" s="1" t="s">
        <v>357</v>
      </c>
      <c r="G5702" s="1" t="s">
        <v>21822</v>
      </c>
      <c r="H5702" s="1" t="s">
        <v>21823</v>
      </c>
      <c r="I5702" s="4">
        <v>84.21539351851852</v>
      </c>
      <c r="J5702" s="1">
        <v>573.95</v>
      </c>
      <c r="K5702" s="1">
        <v>137.85</v>
      </c>
      <c r="L5702" s="1">
        <v>100.0</v>
      </c>
      <c r="M5702" s="10">
        <f t="array" ref="M5702">_xlfn.XLOOKUP(A5702,subscriptions!B5702:B10004,subscriptions!D5702:D10004)</f>
        <v>250</v>
      </c>
      <c r="N5702" s="10">
        <f t="array" ref="N5702">_xlfn.XLOOKUP(A5702,subscriptions!B5702:B10004,subscriptions!G5702:G10004)</f>
        <v>5</v>
      </c>
      <c r="O5702" s="10">
        <v>237.5</v>
      </c>
      <c r="P5702" s="10" t="str">
        <f t="array" ref="P5702">_xlfn.XLOOKUP(A5702,subscriptions!B5702:B10004,subscriptions!C5702:C10004)</f>
        <v>Business</v>
      </c>
      <c r="Q5702" s="10" t="s">
        <v>194</v>
      </c>
      <c r="R5702" s="10" t="s">
        <v>129</v>
      </c>
      <c r="S5702" s="10" t="s">
        <v>1212</v>
      </c>
    </row>
    <row r="5703">
      <c r="A5703" s="1" t="s">
        <v>7274</v>
      </c>
      <c r="B5703" s="1" t="s">
        <v>236</v>
      </c>
      <c r="C5703" s="1" t="s">
        <v>198</v>
      </c>
      <c r="D5703" s="1" t="s">
        <v>153</v>
      </c>
      <c r="E5703" s="1" t="s">
        <v>631</v>
      </c>
      <c r="F5703" s="1" t="s">
        <v>2495</v>
      </c>
      <c r="G5703" s="1" t="s">
        <v>21824</v>
      </c>
      <c r="H5703" s="1" t="s">
        <v>21825</v>
      </c>
      <c r="I5703" s="4">
        <v>84.38091435185186</v>
      </c>
      <c r="J5703" s="1">
        <v>706.71</v>
      </c>
      <c r="K5703" s="1">
        <v>145.23</v>
      </c>
      <c r="M5703" s="10">
        <f t="array" ref="M5703">_xlfn.XLOOKUP(A5703,subscriptions!B5703:B10004,subscriptions!D5703:D10004)</f>
        <v>80</v>
      </c>
      <c r="N5703" s="10">
        <f t="array" ref="N5703">_xlfn.XLOOKUP(A5703,subscriptions!B5703:B10004,subscriptions!G5703:G10004)</f>
        <v>10</v>
      </c>
      <c r="O5703" s="10">
        <v>72.0</v>
      </c>
      <c r="P5703" s="10" t="str">
        <f t="array" ref="P5703">_xlfn.XLOOKUP(A5703,subscriptions!B5703:B10004,subscriptions!C5703:C10004)</f>
        <v>Roam</v>
      </c>
      <c r="Q5703" s="10" t="s">
        <v>128</v>
      </c>
      <c r="R5703" s="10" t="s">
        <v>148</v>
      </c>
      <c r="S5703" s="10" t="s">
        <v>762</v>
      </c>
    </row>
    <row r="5704">
      <c r="A5704" s="1" t="s">
        <v>7275</v>
      </c>
      <c r="B5704" s="1" t="s">
        <v>1317</v>
      </c>
      <c r="C5704" s="1" t="s">
        <v>1833</v>
      </c>
      <c r="D5704" s="1" t="s">
        <v>27</v>
      </c>
      <c r="E5704" s="1" t="s">
        <v>280</v>
      </c>
      <c r="F5704" s="1" t="s">
        <v>1446</v>
      </c>
      <c r="G5704" s="1" t="s">
        <v>21826</v>
      </c>
      <c r="H5704" s="1" t="s">
        <v>21827</v>
      </c>
      <c r="I5704" s="4">
        <v>84.16753472222223</v>
      </c>
      <c r="J5704" s="1">
        <v>1297.21</v>
      </c>
      <c r="K5704" s="1">
        <v>229.42</v>
      </c>
      <c r="M5704" s="10">
        <f t="array" ref="M5704">_xlfn.XLOOKUP(A5704,subscriptions!B5704:B10004,subscriptions!D5704:D10004)</f>
        <v>120</v>
      </c>
      <c r="N5704" s="10">
        <f t="array" ref="N5704">_xlfn.XLOOKUP(A5704,subscriptions!B5704:B10004,subscriptions!G5704:G10004)</f>
        <v>20</v>
      </c>
      <c r="O5704" s="10">
        <v>96.0</v>
      </c>
      <c r="P5704" s="10" t="str">
        <f t="array" ref="P5704">_xlfn.XLOOKUP(A5704,subscriptions!B5704:B10004,subscriptions!C5704:C10004)</f>
        <v>Residential</v>
      </c>
      <c r="Q5704" s="10" t="s">
        <v>128</v>
      </c>
      <c r="R5704" s="10" t="s">
        <v>148</v>
      </c>
      <c r="S5704" s="10" t="s">
        <v>1412</v>
      </c>
    </row>
    <row r="5705">
      <c r="A5705" s="1" t="s">
        <v>7276</v>
      </c>
      <c r="B5705" s="1" t="s">
        <v>919</v>
      </c>
      <c r="C5705" s="1" t="s">
        <v>1200</v>
      </c>
      <c r="D5705" s="1" t="s">
        <v>27</v>
      </c>
      <c r="E5705" s="1" t="s">
        <v>332</v>
      </c>
      <c r="F5705" s="1" t="s">
        <v>427</v>
      </c>
      <c r="G5705" s="1" t="s">
        <v>21828</v>
      </c>
      <c r="H5705" s="1" t="s">
        <v>21829</v>
      </c>
      <c r="I5705" s="4">
        <v>84.29521990740741</v>
      </c>
      <c r="J5705" s="1">
        <v>486.18</v>
      </c>
      <c r="K5705" s="1">
        <v>105.17</v>
      </c>
      <c r="M5705" s="10">
        <f t="array" ref="M5705">_xlfn.XLOOKUP(A5705,subscriptions!B5705:B10004,subscriptions!D5705:D10004)</f>
        <v>120</v>
      </c>
      <c r="N5705" s="10">
        <f t="array" ref="N5705">_xlfn.XLOOKUP(A5705,subscriptions!B5705:B10004,subscriptions!G5705:G10004)</f>
        <v>0</v>
      </c>
      <c r="O5705" s="10">
        <v>120.0</v>
      </c>
      <c r="P5705" s="10" t="str">
        <f t="array" ref="P5705">_xlfn.XLOOKUP(A5705,subscriptions!B5705:B10004,subscriptions!C5705:C10004)</f>
        <v>Residential</v>
      </c>
      <c r="Q5705" s="10" t="s">
        <v>173</v>
      </c>
      <c r="R5705" s="10" t="s">
        <v>212</v>
      </c>
      <c r="S5705" s="10" t="s">
        <v>1026</v>
      </c>
    </row>
    <row r="5706">
      <c r="A5706" s="1" t="s">
        <v>7277</v>
      </c>
      <c r="B5706" s="1" t="s">
        <v>197</v>
      </c>
      <c r="C5706" s="1" t="s">
        <v>1347</v>
      </c>
      <c r="D5706" s="1" t="s">
        <v>153</v>
      </c>
      <c r="E5706" s="1" t="s">
        <v>332</v>
      </c>
      <c r="F5706" s="1" t="s">
        <v>736</v>
      </c>
      <c r="G5706" s="1" t="s">
        <v>21830</v>
      </c>
      <c r="H5706" s="1" t="s">
        <v>21831</v>
      </c>
      <c r="I5706" s="4">
        <v>84.2100462962963</v>
      </c>
      <c r="J5706" s="1">
        <v>3752.78</v>
      </c>
      <c r="K5706" s="1">
        <v>703.84</v>
      </c>
      <c r="M5706" s="10">
        <f t="array" ref="M5706">_xlfn.XLOOKUP(A5706,subscriptions!B5706:B10004,subscriptions!D5706:D10004)</f>
        <v>50</v>
      </c>
      <c r="N5706" s="10">
        <f t="array" ref="N5706">_xlfn.XLOOKUP(A5706,subscriptions!B5706:B10004,subscriptions!G5706:G10004)</f>
        <v>5</v>
      </c>
      <c r="O5706" s="10">
        <v>47.5</v>
      </c>
      <c r="P5706" s="10" t="str">
        <f t="array" ref="P5706">_xlfn.XLOOKUP(A5706,subscriptions!B5706:B10004,subscriptions!C5706:C10004)</f>
        <v>Mini</v>
      </c>
      <c r="Q5706" s="10" t="s">
        <v>194</v>
      </c>
      <c r="R5706" s="10" t="s">
        <v>148</v>
      </c>
      <c r="S5706" s="10" t="s">
        <v>353</v>
      </c>
    </row>
    <row r="5707">
      <c r="A5707" s="1" t="s">
        <v>7280</v>
      </c>
      <c r="B5707" s="1" t="s">
        <v>1027</v>
      </c>
      <c r="C5707" s="1" t="s">
        <v>884</v>
      </c>
      <c r="D5707" s="1" t="s">
        <v>153</v>
      </c>
      <c r="E5707" s="1" t="s">
        <v>714</v>
      </c>
      <c r="F5707" s="1" t="s">
        <v>1730</v>
      </c>
      <c r="G5707" s="1" t="s">
        <v>21832</v>
      </c>
      <c r="H5707" s="1" t="s">
        <v>21833</v>
      </c>
      <c r="I5707" s="4">
        <v>84.17386574074074</v>
      </c>
      <c r="J5707" s="1">
        <v>513.23</v>
      </c>
      <c r="K5707" s="1">
        <v>133.34</v>
      </c>
      <c r="M5707" s="10">
        <f t="array" ref="M5707">_xlfn.XLOOKUP(A5707,subscriptions!B5707:B10004,subscriptions!D5707:D10004)</f>
        <v>120</v>
      </c>
      <c r="N5707" s="10">
        <f t="array" ref="N5707">_xlfn.XLOOKUP(A5707,subscriptions!B5707:B10004,subscriptions!G5707:G10004)</f>
        <v>10</v>
      </c>
      <c r="O5707" s="10">
        <v>108.0</v>
      </c>
      <c r="P5707" s="10" t="str">
        <f t="array" ref="P5707">_xlfn.XLOOKUP(A5707,subscriptions!B5707:B10004,subscriptions!C5707:C10004)</f>
        <v>Residential</v>
      </c>
      <c r="Q5707" s="10" t="s">
        <v>128</v>
      </c>
      <c r="R5707" s="10" t="s">
        <v>212</v>
      </c>
      <c r="S5707" s="10" t="s">
        <v>3087</v>
      </c>
    </row>
    <row r="5708">
      <c r="A5708" s="1" t="s">
        <v>7281</v>
      </c>
      <c r="B5708" s="1" t="s">
        <v>472</v>
      </c>
      <c r="C5708" s="1" t="s">
        <v>1388</v>
      </c>
      <c r="D5708" s="1" t="s">
        <v>27</v>
      </c>
      <c r="E5708" s="1" t="s">
        <v>111</v>
      </c>
      <c r="F5708" s="1" t="s">
        <v>1227</v>
      </c>
      <c r="G5708" s="1" t="s">
        <v>21834</v>
      </c>
      <c r="H5708" s="1" t="s">
        <v>21835</v>
      </c>
      <c r="I5708" s="4">
        <v>84.29792824074075</v>
      </c>
      <c r="J5708" s="1">
        <v>3442.39</v>
      </c>
      <c r="K5708" s="1">
        <v>498.87</v>
      </c>
      <c r="M5708" s="10">
        <f t="array" ref="M5708">_xlfn.XLOOKUP(A5708,subscriptions!B5708:B10004,subscriptions!D5708:D10004)</f>
        <v>120</v>
      </c>
      <c r="N5708" s="10">
        <f t="array" ref="N5708">_xlfn.XLOOKUP(A5708,subscriptions!B5708:B10004,subscriptions!G5708:G10004)</f>
        <v>20</v>
      </c>
      <c r="O5708" s="10">
        <v>96.0</v>
      </c>
      <c r="P5708" s="10" t="str">
        <f t="array" ref="P5708">_xlfn.XLOOKUP(A5708,subscriptions!B5708:B10004,subscriptions!C5708:C10004)</f>
        <v>Residential</v>
      </c>
      <c r="Q5708" s="10" t="s">
        <v>128</v>
      </c>
      <c r="R5708" s="10" t="s">
        <v>148</v>
      </c>
      <c r="S5708" s="10" t="s">
        <v>785</v>
      </c>
    </row>
    <row r="5709">
      <c r="A5709" s="1" t="s">
        <v>7282</v>
      </c>
      <c r="B5709" s="1" t="s">
        <v>329</v>
      </c>
      <c r="C5709" s="1" t="s">
        <v>330</v>
      </c>
      <c r="D5709" s="1" t="s">
        <v>27</v>
      </c>
      <c r="E5709" s="1" t="s">
        <v>219</v>
      </c>
      <c r="F5709" s="1" t="s">
        <v>220</v>
      </c>
      <c r="G5709" s="1" t="s">
        <v>21836</v>
      </c>
      <c r="H5709" s="1" t="s">
        <v>21837</v>
      </c>
      <c r="I5709" s="4">
        <v>84.16899305555556</v>
      </c>
      <c r="J5709" s="1">
        <v>213.84</v>
      </c>
      <c r="K5709" s="1">
        <v>70.56</v>
      </c>
      <c r="M5709" s="10">
        <f t="array" ref="M5709">_xlfn.XLOOKUP(A5709,subscriptions!B5709:B10004,subscriptions!D5709:D10004)</f>
        <v>120</v>
      </c>
      <c r="N5709" s="10">
        <f t="array" ref="N5709">_xlfn.XLOOKUP(A5709,subscriptions!B5709:B10004,subscriptions!G5709:G10004)</f>
        <v>0</v>
      </c>
      <c r="O5709" s="10">
        <v>120.0</v>
      </c>
      <c r="P5709" s="10" t="str">
        <f t="array" ref="P5709">_xlfn.XLOOKUP(A5709,subscriptions!B5709:B10004,subscriptions!C5709:C10004)</f>
        <v>Residential</v>
      </c>
      <c r="Q5709" s="10" t="s">
        <v>173</v>
      </c>
      <c r="R5709" s="10" t="s">
        <v>212</v>
      </c>
      <c r="S5709" s="10" t="s">
        <v>1504</v>
      </c>
    </row>
    <row r="5710">
      <c r="A5710" s="1" t="s">
        <v>7283</v>
      </c>
      <c r="B5710" s="1" t="s">
        <v>1865</v>
      </c>
      <c r="C5710" s="1" t="s">
        <v>2483</v>
      </c>
      <c r="D5710" s="1" t="s">
        <v>153</v>
      </c>
      <c r="E5710" s="1" t="s">
        <v>111</v>
      </c>
      <c r="F5710" s="1" t="s">
        <v>1906</v>
      </c>
      <c r="G5710" s="1" t="s">
        <v>21838</v>
      </c>
      <c r="H5710" s="1" t="s">
        <v>21839</v>
      </c>
      <c r="I5710" s="4">
        <v>84.29521990740741</v>
      </c>
      <c r="J5710" s="1">
        <v>1653.13</v>
      </c>
      <c r="K5710" s="1">
        <v>420.02</v>
      </c>
      <c r="M5710" s="10">
        <f t="array" ref="M5710">_xlfn.XLOOKUP(A5710,subscriptions!B5710:B10004,subscriptions!D5710:D10004)</f>
        <v>120</v>
      </c>
      <c r="N5710" s="10">
        <f t="array" ref="N5710">_xlfn.XLOOKUP(A5710,subscriptions!B5710:B10004,subscriptions!G5710:G10004)</f>
        <v>5</v>
      </c>
      <c r="O5710" s="10">
        <v>114.0</v>
      </c>
      <c r="P5710" s="10" t="str">
        <f t="array" ref="P5710">_xlfn.XLOOKUP(A5710,subscriptions!B5710:B10004,subscriptions!C5710:C10004)</f>
        <v>Residential</v>
      </c>
      <c r="Q5710" s="10" t="s">
        <v>194</v>
      </c>
      <c r="R5710" s="10" t="s">
        <v>212</v>
      </c>
      <c r="S5710" s="10" t="s">
        <v>1026</v>
      </c>
    </row>
    <row r="5711">
      <c r="A5711" s="1" t="s">
        <v>7284</v>
      </c>
      <c r="B5711" s="1" t="s">
        <v>2096</v>
      </c>
      <c r="C5711" s="1" t="s">
        <v>920</v>
      </c>
      <c r="D5711" s="1" t="s">
        <v>27</v>
      </c>
      <c r="E5711" s="1" t="s">
        <v>262</v>
      </c>
      <c r="F5711" s="1" t="s">
        <v>4344</v>
      </c>
      <c r="G5711" s="1" t="s">
        <v>21840</v>
      </c>
      <c r="H5711" s="1" t="s">
        <v>21841</v>
      </c>
      <c r="I5711" s="4">
        <v>84.4182175925926</v>
      </c>
      <c r="J5711" s="1">
        <v>3612.5</v>
      </c>
      <c r="K5711" s="1">
        <v>655.42</v>
      </c>
      <c r="M5711" s="10">
        <f t="array" ref="M5711">_xlfn.XLOOKUP(A5711,subscriptions!B5711:B10004,subscriptions!D5711:D10004)</f>
        <v>80</v>
      </c>
      <c r="N5711" s="10">
        <f t="array" ref="N5711">_xlfn.XLOOKUP(A5711,subscriptions!B5711:B10004,subscriptions!G5711:G10004)</f>
        <v>10</v>
      </c>
      <c r="O5711" s="10">
        <v>72.0</v>
      </c>
      <c r="P5711" s="10" t="str">
        <f t="array" ref="P5711">_xlfn.XLOOKUP(A5711,subscriptions!B5711:B10004,subscriptions!C5711:C10004)</f>
        <v>Roam</v>
      </c>
      <c r="Q5711" s="10" t="s">
        <v>128</v>
      </c>
      <c r="R5711" s="10" t="s">
        <v>148</v>
      </c>
      <c r="S5711" s="10" t="s">
        <v>3020</v>
      </c>
    </row>
    <row r="5712">
      <c r="A5712" s="1" t="s">
        <v>7285</v>
      </c>
      <c r="B5712" s="1" t="s">
        <v>1444</v>
      </c>
      <c r="C5712" s="1" t="s">
        <v>884</v>
      </c>
      <c r="D5712" s="1" t="s">
        <v>27</v>
      </c>
      <c r="E5712" s="1" t="s">
        <v>631</v>
      </c>
      <c r="F5712" s="1" t="s">
        <v>2293</v>
      </c>
      <c r="G5712" s="1" t="s">
        <v>21842</v>
      </c>
      <c r="H5712" s="1" t="s">
        <v>21843</v>
      </c>
      <c r="I5712" s="4">
        <v>84.41831018518519</v>
      </c>
      <c r="J5712" s="1">
        <v>327.24</v>
      </c>
      <c r="K5712" s="1">
        <v>91.62</v>
      </c>
      <c r="M5712" s="10">
        <f t="array" ref="M5712">_xlfn.XLOOKUP(A5712,subscriptions!B5712:B10004,subscriptions!D5712:D10004)</f>
        <v>120</v>
      </c>
      <c r="N5712" s="10">
        <f t="array" ref="N5712">_xlfn.XLOOKUP(A5712,subscriptions!B5712:B10004,subscriptions!G5712:G10004)</f>
        <v>20</v>
      </c>
      <c r="O5712" s="10">
        <v>96.0</v>
      </c>
      <c r="P5712" s="10" t="str">
        <f t="array" ref="P5712">_xlfn.XLOOKUP(A5712,subscriptions!B5712:B10004,subscriptions!C5712:C10004)</f>
        <v>Residential</v>
      </c>
      <c r="Q5712" s="10" t="s">
        <v>128</v>
      </c>
      <c r="R5712" s="10" t="s">
        <v>148</v>
      </c>
      <c r="S5712" s="10" t="s">
        <v>3020</v>
      </c>
    </row>
    <row r="5713">
      <c r="A5713" s="1" t="s">
        <v>7286</v>
      </c>
      <c r="B5713" s="1" t="s">
        <v>6037</v>
      </c>
      <c r="C5713" s="1" t="s">
        <v>261</v>
      </c>
      <c r="D5713" s="1" t="s">
        <v>27</v>
      </c>
      <c r="E5713" s="1" t="s">
        <v>219</v>
      </c>
      <c r="F5713" s="1" t="s">
        <v>1461</v>
      </c>
      <c r="G5713" s="1" t="s">
        <v>21844</v>
      </c>
      <c r="H5713" s="1" t="s">
        <v>21845</v>
      </c>
      <c r="I5713" s="4">
        <v>84.33704861111111</v>
      </c>
      <c r="J5713" s="1">
        <v>5228.43</v>
      </c>
      <c r="K5713" s="1">
        <v>586.02</v>
      </c>
      <c r="M5713" s="10">
        <f t="array" ref="M5713">_xlfn.XLOOKUP(A5713,subscriptions!B5713:B10004,subscriptions!D5713:D10004)</f>
        <v>120</v>
      </c>
      <c r="N5713" s="10">
        <f t="array" ref="N5713">_xlfn.XLOOKUP(A5713,subscriptions!B5713:B10004,subscriptions!G5713:G10004)</f>
        <v>0</v>
      </c>
      <c r="O5713" s="10">
        <v>120.0</v>
      </c>
      <c r="P5713" s="10" t="str">
        <f t="array" ref="P5713">_xlfn.XLOOKUP(A5713,subscriptions!B5713:B10004,subscriptions!C5713:C10004)</f>
        <v>Residential</v>
      </c>
      <c r="Q5713" s="10" t="s">
        <v>173</v>
      </c>
      <c r="R5713" s="10" t="s">
        <v>212</v>
      </c>
      <c r="S5713" s="10" t="s">
        <v>968</v>
      </c>
    </row>
    <row r="5714">
      <c r="A5714" s="1" t="s">
        <v>7287</v>
      </c>
      <c r="B5714" s="1" t="s">
        <v>1527</v>
      </c>
      <c r="C5714" s="1" t="s">
        <v>2483</v>
      </c>
      <c r="D5714" s="1" t="s">
        <v>153</v>
      </c>
      <c r="E5714" s="1" t="s">
        <v>239</v>
      </c>
      <c r="F5714" s="1" t="s">
        <v>2364</v>
      </c>
      <c r="G5714" s="1" t="s">
        <v>21846</v>
      </c>
      <c r="H5714" s="1" t="s">
        <v>21847</v>
      </c>
      <c r="I5714" s="4">
        <v>84.33549768518519</v>
      </c>
      <c r="J5714" s="1">
        <v>954.64</v>
      </c>
      <c r="K5714" s="1">
        <v>180.82</v>
      </c>
      <c r="M5714" s="10">
        <f t="array" ref="M5714">_xlfn.XLOOKUP(A5714,subscriptions!B5714:B10004,subscriptions!D5714:D10004)</f>
        <v>120</v>
      </c>
      <c r="N5714" s="10">
        <f t="array" ref="N5714">_xlfn.XLOOKUP(A5714,subscriptions!B5714:B10004,subscriptions!G5714:G10004)</f>
        <v>5</v>
      </c>
      <c r="O5714" s="10">
        <v>114.0</v>
      </c>
      <c r="P5714" s="10" t="str">
        <f t="array" ref="P5714">_xlfn.XLOOKUP(A5714,subscriptions!B5714:B10004,subscriptions!C5714:C10004)</f>
        <v>Residential</v>
      </c>
      <c r="Q5714" s="10" t="s">
        <v>194</v>
      </c>
      <c r="R5714" s="10" t="s">
        <v>212</v>
      </c>
      <c r="S5714" s="10" t="s">
        <v>571</v>
      </c>
    </row>
    <row r="5715">
      <c r="A5715" s="1" t="s">
        <v>7290</v>
      </c>
      <c r="B5715" s="1" t="s">
        <v>941</v>
      </c>
      <c r="C5715" s="1" t="s">
        <v>152</v>
      </c>
      <c r="D5715" s="1" t="s">
        <v>27</v>
      </c>
      <c r="E5715" s="1" t="s">
        <v>332</v>
      </c>
      <c r="F5715" s="1" t="s">
        <v>427</v>
      </c>
      <c r="G5715" s="1" t="s">
        <v>21848</v>
      </c>
      <c r="H5715" s="1" t="s">
        <v>21849</v>
      </c>
      <c r="I5715" s="4">
        <v>84.37596064814815</v>
      </c>
      <c r="J5715" s="1">
        <v>4420.26</v>
      </c>
      <c r="K5715" s="1">
        <v>964.94</v>
      </c>
      <c r="M5715" s="10">
        <f t="array" ref="M5715">_xlfn.XLOOKUP(A5715,subscriptions!B5715:B10004,subscriptions!D5715:D10004)</f>
        <v>120</v>
      </c>
      <c r="N5715" s="10">
        <f t="array" ref="N5715">_xlfn.XLOOKUP(A5715,subscriptions!B5715:B10004,subscriptions!G5715:G10004)</f>
        <v>10</v>
      </c>
      <c r="O5715" s="10">
        <v>108.0</v>
      </c>
      <c r="P5715" s="10" t="str">
        <f t="array" ref="P5715">_xlfn.XLOOKUP(A5715,subscriptions!B5715:B10004,subscriptions!C5715:C10004)</f>
        <v>Residential</v>
      </c>
      <c r="Q5715" s="10" t="s">
        <v>128</v>
      </c>
      <c r="R5715" s="10" t="s">
        <v>212</v>
      </c>
      <c r="S5715" s="10" t="s">
        <v>1442</v>
      </c>
    </row>
    <row r="5716">
      <c r="A5716" s="1" t="s">
        <v>7291</v>
      </c>
      <c r="B5716" s="1" t="s">
        <v>870</v>
      </c>
      <c r="C5716" s="1" t="s">
        <v>198</v>
      </c>
      <c r="D5716" s="1" t="s">
        <v>153</v>
      </c>
      <c r="E5716" s="1" t="s">
        <v>111</v>
      </c>
      <c r="F5716" s="1" t="s">
        <v>112</v>
      </c>
      <c r="G5716" s="1" t="s">
        <v>21850</v>
      </c>
      <c r="H5716" s="1" t="s">
        <v>21851</v>
      </c>
      <c r="I5716" s="4">
        <v>84.25627314814815</v>
      </c>
      <c r="J5716" s="1">
        <v>1744.32</v>
      </c>
      <c r="K5716" s="1">
        <v>219.44</v>
      </c>
      <c r="M5716" s="10">
        <f t="array" ref="M5716">_xlfn.XLOOKUP(A5716,subscriptions!B5716:B10004,subscriptions!D5716:D10004)</f>
        <v>120</v>
      </c>
      <c r="N5716" s="10">
        <f t="array" ref="N5716">_xlfn.XLOOKUP(A5716,subscriptions!B5716:B10004,subscriptions!G5716:G10004)</f>
        <v>20</v>
      </c>
      <c r="O5716" s="10">
        <v>96.0</v>
      </c>
      <c r="P5716" s="10" t="str">
        <f t="array" ref="P5716">_xlfn.XLOOKUP(A5716,subscriptions!B5716:B10004,subscriptions!C5716:C10004)</f>
        <v>Residential</v>
      </c>
      <c r="Q5716" s="10" t="s">
        <v>128</v>
      </c>
      <c r="R5716" s="10" t="s">
        <v>148</v>
      </c>
      <c r="S5716" s="10" t="s">
        <v>130</v>
      </c>
    </row>
    <row r="5717">
      <c r="A5717" s="1" t="s">
        <v>7292</v>
      </c>
      <c r="B5717" s="1" t="s">
        <v>177</v>
      </c>
      <c r="C5717" s="1" t="s">
        <v>237</v>
      </c>
      <c r="D5717" s="1" t="s">
        <v>153</v>
      </c>
      <c r="E5717" s="1" t="s">
        <v>332</v>
      </c>
      <c r="F5717" s="1" t="s">
        <v>2415</v>
      </c>
      <c r="G5717" s="1" t="s">
        <v>21852</v>
      </c>
      <c r="H5717" s="1" t="s">
        <v>21853</v>
      </c>
      <c r="I5717" s="4">
        <v>84.29881944444445</v>
      </c>
      <c r="J5717" s="1">
        <v>588.42</v>
      </c>
      <c r="K5717" s="1">
        <v>109.64</v>
      </c>
      <c r="M5717" s="10">
        <f t="array" ref="M5717">_xlfn.XLOOKUP(A5717,subscriptions!B5717:B10004,subscriptions!D5717:D10004)</f>
        <v>120</v>
      </c>
      <c r="N5717" s="10">
        <f t="array" ref="N5717">_xlfn.XLOOKUP(A5717,subscriptions!B5717:B10004,subscriptions!G5717:G10004)</f>
        <v>0</v>
      </c>
      <c r="O5717" s="10">
        <v>120.0</v>
      </c>
      <c r="P5717" s="10" t="str">
        <f t="array" ref="P5717">_xlfn.XLOOKUP(A5717,subscriptions!B5717:B10004,subscriptions!C5717:C10004)</f>
        <v>Residential</v>
      </c>
      <c r="Q5717" s="10" t="s">
        <v>173</v>
      </c>
      <c r="R5717" s="10" t="s">
        <v>212</v>
      </c>
      <c r="S5717" s="10" t="s">
        <v>276</v>
      </c>
    </row>
    <row r="5718">
      <c r="A5718" s="1" t="s">
        <v>7293</v>
      </c>
      <c r="B5718" s="1" t="s">
        <v>278</v>
      </c>
      <c r="C5718" s="1" t="s">
        <v>1251</v>
      </c>
      <c r="D5718" s="1" t="s">
        <v>27</v>
      </c>
      <c r="E5718" s="1" t="s">
        <v>332</v>
      </c>
      <c r="F5718" s="1" t="s">
        <v>2415</v>
      </c>
      <c r="G5718" s="1" t="s">
        <v>21854</v>
      </c>
      <c r="H5718" s="1" t="s">
        <v>21855</v>
      </c>
      <c r="I5718" s="4">
        <v>84.33714120370371</v>
      </c>
      <c r="J5718" s="1">
        <v>362.94</v>
      </c>
      <c r="K5718" s="1">
        <v>56.1</v>
      </c>
      <c r="M5718" s="10">
        <f t="array" ref="M5718">_xlfn.XLOOKUP(A5718,subscriptions!B5718:B10004,subscriptions!D5718:D10004)</f>
        <v>80</v>
      </c>
      <c r="N5718" s="10">
        <f t="array" ref="N5718">_xlfn.XLOOKUP(A5718,subscriptions!B5718:B10004,subscriptions!G5718:G10004)</f>
        <v>5</v>
      </c>
      <c r="O5718" s="10">
        <v>76.0</v>
      </c>
      <c r="P5718" s="10" t="str">
        <f t="array" ref="P5718">_xlfn.XLOOKUP(A5718,subscriptions!B5718:B10004,subscriptions!C5718:C10004)</f>
        <v>Roam</v>
      </c>
      <c r="Q5718" s="10" t="s">
        <v>194</v>
      </c>
      <c r="R5718" s="10" t="s">
        <v>148</v>
      </c>
      <c r="S5718" s="10" t="s">
        <v>968</v>
      </c>
    </row>
    <row r="5719">
      <c r="A5719" s="1" t="s">
        <v>7294</v>
      </c>
      <c r="B5719" s="1" t="s">
        <v>589</v>
      </c>
      <c r="C5719" s="1" t="s">
        <v>441</v>
      </c>
      <c r="D5719" s="1" t="s">
        <v>153</v>
      </c>
      <c r="E5719" s="1" t="s">
        <v>280</v>
      </c>
      <c r="F5719" s="1" t="s">
        <v>1478</v>
      </c>
      <c r="G5719" s="1" t="s">
        <v>21856</v>
      </c>
      <c r="H5719" s="1" t="s">
        <v>21857</v>
      </c>
      <c r="I5719" s="4">
        <v>84.1697337962963</v>
      </c>
      <c r="J5719" s="1">
        <v>593.04</v>
      </c>
      <c r="K5719" s="1">
        <v>158.06</v>
      </c>
      <c r="M5719" s="10">
        <f t="array" ref="M5719">_xlfn.XLOOKUP(A5719,subscriptions!B5719:B10004,subscriptions!D5719:D10004)</f>
        <v>120</v>
      </c>
      <c r="N5719" s="10">
        <f t="array" ref="N5719">_xlfn.XLOOKUP(A5719,subscriptions!B5719:B10004,subscriptions!G5719:G10004)</f>
        <v>10</v>
      </c>
      <c r="O5719" s="10">
        <v>108.0</v>
      </c>
      <c r="P5719" s="10" t="str">
        <f t="array" ref="P5719">_xlfn.XLOOKUP(A5719,subscriptions!B5719:B10004,subscriptions!C5719:C10004)</f>
        <v>Residential</v>
      </c>
      <c r="Q5719" s="10" t="s">
        <v>128</v>
      </c>
      <c r="R5719" s="10" t="s">
        <v>212</v>
      </c>
      <c r="S5719" s="10" t="s">
        <v>213</v>
      </c>
    </row>
    <row r="5720">
      <c r="A5720" s="1" t="s">
        <v>7295</v>
      </c>
      <c r="B5720" s="1" t="s">
        <v>409</v>
      </c>
      <c r="C5720" s="1" t="s">
        <v>764</v>
      </c>
      <c r="D5720" s="1" t="s">
        <v>27</v>
      </c>
      <c r="E5720" s="1" t="s">
        <v>239</v>
      </c>
      <c r="F5720" s="1" t="s">
        <v>2076</v>
      </c>
      <c r="G5720" s="1" t="s">
        <v>21858</v>
      </c>
      <c r="H5720" s="1" t="s">
        <v>21859</v>
      </c>
      <c r="I5720" s="4">
        <v>84.25288194444444</v>
      </c>
      <c r="J5720" s="1">
        <v>196.45</v>
      </c>
      <c r="K5720" s="1">
        <v>34.16</v>
      </c>
      <c r="M5720" s="10">
        <f t="array" ref="M5720">_xlfn.XLOOKUP(A5720,subscriptions!B5720:B10004,subscriptions!D5720:D10004)</f>
        <v>80</v>
      </c>
      <c r="N5720" s="10">
        <f t="array" ref="N5720">_xlfn.XLOOKUP(A5720,subscriptions!B5720:B10004,subscriptions!G5720:G10004)</f>
        <v>20</v>
      </c>
      <c r="O5720" s="10">
        <v>64.0</v>
      </c>
      <c r="P5720" s="10" t="str">
        <f t="array" ref="P5720">_xlfn.XLOOKUP(A5720,subscriptions!B5720:B10004,subscriptions!C5720:C10004)</f>
        <v>Roam</v>
      </c>
      <c r="Q5720" s="10" t="s">
        <v>128</v>
      </c>
      <c r="R5720" s="10" t="s">
        <v>148</v>
      </c>
      <c r="S5720" s="10" t="s">
        <v>916</v>
      </c>
    </row>
    <row r="5721">
      <c r="A5721" s="1" t="s">
        <v>7296</v>
      </c>
      <c r="B5721" s="1" t="s">
        <v>748</v>
      </c>
      <c r="C5721" s="1" t="s">
        <v>786</v>
      </c>
      <c r="D5721" s="1" t="s">
        <v>27</v>
      </c>
      <c r="E5721" s="1" t="s">
        <v>239</v>
      </c>
      <c r="F5721" s="1" t="s">
        <v>2364</v>
      </c>
      <c r="G5721" s="1" t="s">
        <v>21860</v>
      </c>
      <c r="H5721" s="1" t="s">
        <v>21861</v>
      </c>
      <c r="I5721" s="4">
        <v>84.21475694444445</v>
      </c>
      <c r="J5721" s="1">
        <v>283.0</v>
      </c>
      <c r="K5721" s="1">
        <v>70.36</v>
      </c>
      <c r="M5721" s="10">
        <f t="array" ref="M5721">_xlfn.XLOOKUP(A5721,subscriptions!B5721:B10004,subscriptions!D5721:D10004)</f>
        <v>250</v>
      </c>
      <c r="N5721" s="10">
        <f t="array" ref="N5721">_xlfn.XLOOKUP(A5721,subscriptions!B5721:B10004,subscriptions!G5721:G10004)</f>
        <v>0</v>
      </c>
      <c r="O5721" s="10">
        <v>250.0</v>
      </c>
      <c r="P5721" s="10" t="str">
        <f t="array" ref="P5721">_xlfn.XLOOKUP(A5721,subscriptions!B5721:B10004,subscriptions!C5721:C10004)</f>
        <v>Business</v>
      </c>
      <c r="Q5721" s="10" t="s">
        <v>173</v>
      </c>
      <c r="R5721" s="10" t="s">
        <v>129</v>
      </c>
      <c r="S5721" s="10" t="s">
        <v>3641</v>
      </c>
    </row>
    <row r="5722">
      <c r="A5722" s="1" t="s">
        <v>7297</v>
      </c>
      <c r="B5722" s="1" t="s">
        <v>657</v>
      </c>
      <c r="C5722" s="1" t="s">
        <v>198</v>
      </c>
      <c r="D5722" s="1" t="s">
        <v>153</v>
      </c>
      <c r="E5722" s="1" t="s">
        <v>280</v>
      </c>
      <c r="F5722" s="1" t="s">
        <v>281</v>
      </c>
      <c r="G5722" s="1" t="s">
        <v>21862</v>
      </c>
      <c r="H5722" s="1" t="s">
        <v>21863</v>
      </c>
      <c r="I5722" s="4">
        <v>84.2961574074074</v>
      </c>
      <c r="J5722" s="1">
        <v>215.83</v>
      </c>
      <c r="K5722" s="1">
        <v>66.41</v>
      </c>
      <c r="M5722" s="10">
        <f t="array" ref="M5722">_xlfn.XLOOKUP(A5722,subscriptions!B5722:B10004,subscriptions!D5722:D10004)</f>
        <v>250</v>
      </c>
      <c r="N5722" s="10">
        <f t="array" ref="N5722">_xlfn.XLOOKUP(A5722,subscriptions!B5722:B10004,subscriptions!G5722:G10004)</f>
        <v>5</v>
      </c>
      <c r="O5722" s="10">
        <v>237.5</v>
      </c>
      <c r="P5722" s="10" t="str">
        <f t="array" ref="P5722">_xlfn.XLOOKUP(A5722,subscriptions!B5722:B10004,subscriptions!C5722:C10004)</f>
        <v>Business</v>
      </c>
      <c r="Q5722" s="10" t="s">
        <v>194</v>
      </c>
      <c r="R5722" s="10" t="s">
        <v>129</v>
      </c>
      <c r="S5722" s="10" t="s">
        <v>655</v>
      </c>
    </row>
    <row r="5723">
      <c r="A5723" s="1" t="s">
        <v>7300</v>
      </c>
      <c r="B5723" s="1" t="s">
        <v>329</v>
      </c>
      <c r="C5723" s="1" t="s">
        <v>218</v>
      </c>
      <c r="D5723" s="1" t="s">
        <v>27</v>
      </c>
      <c r="E5723" s="1" t="s">
        <v>714</v>
      </c>
      <c r="F5723" s="1" t="s">
        <v>3419</v>
      </c>
      <c r="G5723" s="1" t="s">
        <v>21864</v>
      </c>
      <c r="H5723" s="1" t="s">
        <v>21865</v>
      </c>
      <c r="I5723" s="4">
        <v>84.37938657407408</v>
      </c>
      <c r="J5723" s="1">
        <v>874.72</v>
      </c>
      <c r="K5723" s="1">
        <v>137.49</v>
      </c>
      <c r="M5723" s="10">
        <f t="array" ref="M5723">_xlfn.XLOOKUP(A5723,subscriptions!B5723:B10004,subscriptions!D5723:D10004)</f>
        <v>250</v>
      </c>
      <c r="N5723" s="10">
        <f t="array" ref="N5723">_xlfn.XLOOKUP(A5723,subscriptions!B5723:B10004,subscriptions!G5723:G10004)</f>
        <v>10</v>
      </c>
      <c r="O5723" s="10">
        <v>225.0</v>
      </c>
      <c r="P5723" s="10" t="str">
        <f t="array" ref="P5723">_xlfn.XLOOKUP(A5723,subscriptions!B5723:B10004,subscriptions!C5723:C10004)</f>
        <v>Business</v>
      </c>
      <c r="Q5723" s="10" t="s">
        <v>128</v>
      </c>
      <c r="R5723" s="10" t="s">
        <v>129</v>
      </c>
      <c r="S5723" s="10" t="s">
        <v>2380</v>
      </c>
    </row>
    <row r="5724">
      <c r="A5724" s="1" t="s">
        <v>7301</v>
      </c>
      <c r="B5724" s="1" t="s">
        <v>1491</v>
      </c>
      <c r="C5724" s="1" t="s">
        <v>1200</v>
      </c>
      <c r="D5724" s="1" t="s">
        <v>153</v>
      </c>
      <c r="E5724" s="1" t="s">
        <v>28</v>
      </c>
      <c r="F5724" s="1" t="s">
        <v>29</v>
      </c>
      <c r="G5724" s="1" t="s">
        <v>21866</v>
      </c>
      <c r="H5724" s="1" t="s">
        <v>21867</v>
      </c>
      <c r="I5724" s="4">
        <v>84.21471064814814</v>
      </c>
      <c r="J5724" s="1">
        <v>2431.36</v>
      </c>
      <c r="K5724" s="1">
        <v>248.03</v>
      </c>
      <c r="M5724" s="10">
        <f t="array" ref="M5724">_xlfn.XLOOKUP(A5724,subscriptions!B5724:B10004,subscriptions!D5724:D10004)</f>
        <v>120</v>
      </c>
      <c r="N5724" s="10">
        <f t="array" ref="N5724">_xlfn.XLOOKUP(A5724,subscriptions!B5724:B10004,subscriptions!G5724:G10004)</f>
        <v>20</v>
      </c>
      <c r="O5724" s="10">
        <v>96.0</v>
      </c>
      <c r="P5724" s="10" t="str">
        <f t="array" ref="P5724">_xlfn.XLOOKUP(A5724,subscriptions!B5724:B10004,subscriptions!C5724:C10004)</f>
        <v>Residential</v>
      </c>
      <c r="Q5724" s="10" t="s">
        <v>128</v>
      </c>
      <c r="R5724" s="10" t="s">
        <v>148</v>
      </c>
      <c r="S5724" s="10" t="s">
        <v>3641</v>
      </c>
    </row>
    <row r="5725">
      <c r="A5725" s="1" t="s">
        <v>7302</v>
      </c>
      <c r="B5725" s="1" t="s">
        <v>2521</v>
      </c>
      <c r="C5725" s="1" t="s">
        <v>133</v>
      </c>
      <c r="D5725" s="1" t="s">
        <v>153</v>
      </c>
      <c r="E5725" s="1" t="s">
        <v>111</v>
      </c>
      <c r="F5725" s="1" t="s">
        <v>1917</v>
      </c>
      <c r="G5725" s="1" t="s">
        <v>21868</v>
      </c>
      <c r="H5725" s="1" t="s">
        <v>21869</v>
      </c>
      <c r="I5725" s="4">
        <v>84.17431712962963</v>
      </c>
      <c r="J5725" s="1">
        <v>278.65</v>
      </c>
      <c r="K5725" s="1">
        <v>45.99</v>
      </c>
      <c r="M5725" s="10">
        <f t="array" ref="M5725">_xlfn.XLOOKUP(A5725,subscriptions!B5725:B10004,subscriptions!D5725:D10004)</f>
        <v>120</v>
      </c>
      <c r="N5725" s="10">
        <f t="array" ref="N5725">_xlfn.XLOOKUP(A5725,subscriptions!B5725:B10004,subscriptions!G5725:G10004)</f>
        <v>0</v>
      </c>
      <c r="O5725" s="10">
        <v>120.0</v>
      </c>
      <c r="P5725" s="10" t="str">
        <f t="array" ref="P5725">_xlfn.XLOOKUP(A5725,subscriptions!B5725:B10004,subscriptions!C5725:C10004)</f>
        <v>Residential</v>
      </c>
      <c r="Q5725" s="10" t="s">
        <v>173</v>
      </c>
      <c r="R5725" s="10" t="s">
        <v>212</v>
      </c>
      <c r="S5725" s="10" t="s">
        <v>507</v>
      </c>
    </row>
    <row r="5726">
      <c r="A5726" s="1" t="s">
        <v>7303</v>
      </c>
      <c r="B5726" s="1" t="s">
        <v>4627</v>
      </c>
      <c r="C5726" s="1" t="s">
        <v>152</v>
      </c>
      <c r="D5726" s="1" t="s">
        <v>27</v>
      </c>
      <c r="E5726" s="1" t="s">
        <v>714</v>
      </c>
      <c r="F5726" s="1" t="s">
        <v>2171</v>
      </c>
      <c r="G5726" s="1" t="s">
        <v>21870</v>
      </c>
      <c r="H5726" s="1" t="s">
        <v>21871</v>
      </c>
      <c r="I5726" s="4">
        <v>84.37731481481481</v>
      </c>
      <c r="J5726" s="1">
        <v>259.45</v>
      </c>
      <c r="K5726" s="1">
        <v>67.39</v>
      </c>
      <c r="M5726" s="10">
        <f t="array" ref="M5726">_xlfn.XLOOKUP(A5726,subscriptions!B5726:B10004,subscriptions!D5726:D10004)</f>
        <v>120</v>
      </c>
      <c r="N5726" s="10">
        <f t="array" ref="N5726">_xlfn.XLOOKUP(A5726,subscriptions!B5726:B10004,subscriptions!G5726:G10004)</f>
        <v>5</v>
      </c>
      <c r="O5726" s="10">
        <v>114.0</v>
      </c>
      <c r="P5726" s="10" t="str">
        <f t="array" ref="P5726">_xlfn.XLOOKUP(A5726,subscriptions!B5726:B10004,subscriptions!C5726:C10004)</f>
        <v>Residential</v>
      </c>
      <c r="Q5726" s="10" t="s">
        <v>194</v>
      </c>
      <c r="R5726" s="10" t="s">
        <v>212</v>
      </c>
      <c r="S5726" s="10" t="s">
        <v>1360</v>
      </c>
    </row>
    <row r="5727">
      <c r="A5727" s="1" t="s">
        <v>7304</v>
      </c>
      <c r="B5727" s="1" t="s">
        <v>1460</v>
      </c>
      <c r="C5727" s="1" t="s">
        <v>1251</v>
      </c>
      <c r="D5727" s="1" t="s">
        <v>27</v>
      </c>
      <c r="E5727" s="1" t="s">
        <v>179</v>
      </c>
      <c r="F5727" s="1" t="s">
        <v>844</v>
      </c>
      <c r="G5727" s="1" t="s">
        <v>21872</v>
      </c>
      <c r="H5727" s="1" t="s">
        <v>21873</v>
      </c>
      <c r="I5727" s="4">
        <v>84.21418981481482</v>
      </c>
      <c r="J5727" s="1">
        <v>1596.83</v>
      </c>
      <c r="K5727" s="1">
        <v>348.51</v>
      </c>
      <c r="L5727" s="1">
        <v>100.0</v>
      </c>
      <c r="M5727" s="10">
        <f t="array" ref="M5727">_xlfn.XLOOKUP(A5727,subscriptions!B5727:B10004,subscriptions!D5727:D10004)</f>
        <v>80</v>
      </c>
      <c r="N5727" s="10">
        <f t="array" ref="N5727">_xlfn.XLOOKUP(A5727,subscriptions!B5727:B10004,subscriptions!G5727:G10004)</f>
        <v>10</v>
      </c>
      <c r="O5727" s="10">
        <v>72.0</v>
      </c>
      <c r="P5727" s="10" t="str">
        <f t="array" ref="P5727">_xlfn.XLOOKUP(A5727,subscriptions!B5727:B10004,subscriptions!C5727:C10004)</f>
        <v>Roam</v>
      </c>
      <c r="Q5727" s="10" t="s">
        <v>128</v>
      </c>
      <c r="R5727" s="10" t="s">
        <v>148</v>
      </c>
      <c r="S5727" s="10" t="s">
        <v>388</v>
      </c>
    </row>
    <row r="5728">
      <c r="A5728" s="1" t="s">
        <v>7305</v>
      </c>
      <c r="B5728" s="1" t="s">
        <v>1995</v>
      </c>
      <c r="C5728" s="1" t="s">
        <v>198</v>
      </c>
      <c r="D5728" s="1" t="s">
        <v>153</v>
      </c>
      <c r="E5728" s="1" t="s">
        <v>179</v>
      </c>
      <c r="F5728" s="1" t="s">
        <v>1760</v>
      </c>
      <c r="G5728" s="1" t="s">
        <v>21874</v>
      </c>
      <c r="H5728" s="1" t="s">
        <v>21875</v>
      </c>
      <c r="I5728" s="4">
        <v>84.33832175925926</v>
      </c>
      <c r="J5728" s="1">
        <v>379.44</v>
      </c>
      <c r="K5728" s="1">
        <v>76.11</v>
      </c>
      <c r="L5728" s="1">
        <v>100.0</v>
      </c>
      <c r="M5728" s="10">
        <f t="array" ref="M5728">_xlfn.XLOOKUP(A5728,subscriptions!B5728:B10004,subscriptions!D5728:D10004)</f>
        <v>120</v>
      </c>
      <c r="N5728" s="10">
        <f t="array" ref="N5728">_xlfn.XLOOKUP(A5728,subscriptions!B5728:B10004,subscriptions!G5728:G10004)</f>
        <v>20</v>
      </c>
      <c r="O5728" s="10">
        <v>96.0</v>
      </c>
      <c r="P5728" s="10" t="str">
        <f t="array" ref="P5728">_xlfn.XLOOKUP(A5728,subscriptions!B5728:B10004,subscriptions!C5728:C10004)</f>
        <v>Residential</v>
      </c>
      <c r="Q5728" s="10" t="s">
        <v>128</v>
      </c>
      <c r="R5728" s="10" t="s">
        <v>148</v>
      </c>
      <c r="S5728" s="10" t="s">
        <v>2086</v>
      </c>
    </row>
    <row r="5729">
      <c r="A5729" s="1" t="s">
        <v>7308</v>
      </c>
      <c r="B5729" s="1" t="s">
        <v>645</v>
      </c>
      <c r="C5729" s="1" t="s">
        <v>1100</v>
      </c>
      <c r="D5729" s="1" t="s">
        <v>153</v>
      </c>
      <c r="E5729" s="1" t="s">
        <v>714</v>
      </c>
      <c r="F5729" s="1" t="s">
        <v>715</v>
      </c>
      <c r="G5729" s="1" t="s">
        <v>21876</v>
      </c>
      <c r="H5729" s="1" t="s">
        <v>21877</v>
      </c>
      <c r="I5729" s="4">
        <v>84.20982638888889</v>
      </c>
      <c r="J5729" s="1">
        <v>204.06</v>
      </c>
      <c r="K5729" s="1">
        <v>48.73</v>
      </c>
      <c r="M5729" s="10">
        <f t="array" ref="M5729">_xlfn.XLOOKUP(A5729,subscriptions!B5729:B10004,subscriptions!D5729:D10004)</f>
        <v>120</v>
      </c>
      <c r="N5729" s="10">
        <f t="array" ref="N5729">_xlfn.XLOOKUP(A5729,subscriptions!B5729:B10004,subscriptions!G5729:G10004)</f>
        <v>0</v>
      </c>
      <c r="O5729" s="10">
        <v>120.0</v>
      </c>
      <c r="P5729" s="10" t="str">
        <f t="array" ref="P5729">_xlfn.XLOOKUP(A5729,subscriptions!B5729:B10004,subscriptions!C5729:C10004)</f>
        <v>Residential</v>
      </c>
      <c r="Q5729" s="10" t="s">
        <v>173</v>
      </c>
      <c r="R5729" s="10" t="s">
        <v>212</v>
      </c>
      <c r="S5729" s="10" t="s">
        <v>353</v>
      </c>
    </row>
    <row r="5730">
      <c r="A5730" s="1" t="s">
        <v>7309</v>
      </c>
      <c r="B5730" s="1" t="s">
        <v>425</v>
      </c>
      <c r="C5730" s="1" t="s">
        <v>920</v>
      </c>
      <c r="D5730" s="1" t="s">
        <v>153</v>
      </c>
      <c r="E5730" s="1" t="s">
        <v>219</v>
      </c>
      <c r="F5730" s="1" t="s">
        <v>660</v>
      </c>
      <c r="G5730" s="1" t="s">
        <v>21878</v>
      </c>
      <c r="H5730" s="1" t="s">
        <v>21879</v>
      </c>
      <c r="I5730" s="4">
        <v>84.29386574074074</v>
      </c>
      <c r="J5730" s="1">
        <v>323.81</v>
      </c>
      <c r="K5730" s="1">
        <v>85.68</v>
      </c>
      <c r="M5730" s="10">
        <f t="array" ref="M5730">_xlfn.XLOOKUP(A5730,subscriptions!B5730:B10004,subscriptions!D5730:D10004)</f>
        <v>120</v>
      </c>
      <c r="N5730" s="10">
        <f t="array" ref="N5730">_xlfn.XLOOKUP(A5730,subscriptions!B5730:B10004,subscriptions!G5730:G10004)</f>
        <v>5</v>
      </c>
      <c r="O5730" s="10">
        <v>114.0</v>
      </c>
      <c r="P5730" s="10" t="str">
        <f t="array" ref="P5730">_xlfn.XLOOKUP(A5730,subscriptions!B5730:B10004,subscriptions!C5730:C10004)</f>
        <v>Residential</v>
      </c>
      <c r="Q5730" s="10" t="s">
        <v>194</v>
      </c>
      <c r="R5730" s="10" t="s">
        <v>212</v>
      </c>
      <c r="S5730" s="10" t="s">
        <v>1458</v>
      </c>
    </row>
    <row r="5731">
      <c r="A5731" s="1" t="s">
        <v>7310</v>
      </c>
      <c r="B5731" s="1" t="s">
        <v>278</v>
      </c>
      <c r="C5731" s="1" t="s">
        <v>441</v>
      </c>
      <c r="D5731" s="1" t="s">
        <v>27</v>
      </c>
      <c r="E5731" s="1" t="s">
        <v>332</v>
      </c>
      <c r="F5731" s="1" t="s">
        <v>788</v>
      </c>
      <c r="G5731" s="1" t="s">
        <v>21880</v>
      </c>
      <c r="H5731" s="1" t="s">
        <v>21881</v>
      </c>
      <c r="I5731" s="4">
        <v>84.17032407407407</v>
      </c>
      <c r="J5731" s="1">
        <v>3910.24</v>
      </c>
      <c r="K5731" s="1">
        <v>934.6</v>
      </c>
      <c r="M5731" s="10">
        <f t="array" ref="M5731">_xlfn.XLOOKUP(A5731,subscriptions!B5731:B10004,subscriptions!D5731:D10004)</f>
        <v>120</v>
      </c>
      <c r="N5731" s="10">
        <f t="array" ref="N5731">_xlfn.XLOOKUP(A5731,subscriptions!B5731:B10004,subscriptions!G5731:G10004)</f>
        <v>10</v>
      </c>
      <c r="O5731" s="10">
        <v>108.0</v>
      </c>
      <c r="P5731" s="10" t="str">
        <f t="array" ref="P5731">_xlfn.XLOOKUP(A5731,subscriptions!B5731:B10004,subscriptions!C5731:C10004)</f>
        <v>Residential</v>
      </c>
      <c r="Q5731" s="10" t="s">
        <v>128</v>
      </c>
      <c r="R5731" s="10" t="s">
        <v>212</v>
      </c>
      <c r="S5731" s="10" t="s">
        <v>2494</v>
      </c>
    </row>
    <row r="5732">
      <c r="A5732" s="1" t="s">
        <v>7311</v>
      </c>
      <c r="B5732" s="1" t="s">
        <v>573</v>
      </c>
      <c r="C5732" s="1" t="s">
        <v>198</v>
      </c>
      <c r="D5732" s="1" t="s">
        <v>27</v>
      </c>
      <c r="E5732" s="1" t="s">
        <v>239</v>
      </c>
      <c r="F5732" s="1" t="s">
        <v>2267</v>
      </c>
      <c r="G5732" s="1" t="s">
        <v>21882</v>
      </c>
      <c r="H5732" s="1" t="s">
        <v>21883</v>
      </c>
      <c r="I5732" s="4">
        <v>84.16956018518519</v>
      </c>
      <c r="J5732" s="1">
        <v>2634.51</v>
      </c>
      <c r="K5732" s="1">
        <v>630.39</v>
      </c>
      <c r="M5732" s="10">
        <f t="array" ref="M5732">_xlfn.XLOOKUP(A5732,subscriptions!B5732:B10004,subscriptions!D5732:D10004)</f>
        <v>250</v>
      </c>
      <c r="N5732" s="10">
        <f t="array" ref="N5732">_xlfn.XLOOKUP(A5732,subscriptions!B5732:B10004,subscriptions!G5732:G10004)</f>
        <v>20</v>
      </c>
      <c r="O5732" s="10">
        <v>200.0</v>
      </c>
      <c r="P5732" s="10" t="str">
        <f t="array" ref="P5732">_xlfn.XLOOKUP(A5732,subscriptions!B5732:B10004,subscriptions!C5732:C10004)</f>
        <v>Business</v>
      </c>
      <c r="Q5732" s="10" t="s">
        <v>128</v>
      </c>
      <c r="R5732" s="10" t="s">
        <v>129</v>
      </c>
      <c r="S5732" s="10" t="s">
        <v>213</v>
      </c>
    </row>
    <row r="5733">
      <c r="A5733" s="1" t="s">
        <v>7312</v>
      </c>
      <c r="B5733" s="1" t="s">
        <v>1865</v>
      </c>
      <c r="C5733" s="1" t="s">
        <v>871</v>
      </c>
      <c r="D5733" s="1" t="s">
        <v>153</v>
      </c>
      <c r="E5733" s="1" t="s">
        <v>239</v>
      </c>
      <c r="F5733" s="1" t="s">
        <v>2267</v>
      </c>
      <c r="G5733" s="1" t="s">
        <v>21884</v>
      </c>
      <c r="H5733" s="1" t="s">
        <v>21885</v>
      </c>
      <c r="I5733" s="4">
        <v>84.33569444444444</v>
      </c>
      <c r="J5733" s="1">
        <v>705.58</v>
      </c>
      <c r="K5733" s="1">
        <v>131.27</v>
      </c>
      <c r="M5733" s="10">
        <f t="array" ref="M5733">_xlfn.XLOOKUP(A5733,subscriptions!B5733:B10004,subscriptions!D5733:D10004)</f>
        <v>120</v>
      </c>
      <c r="N5733" s="10">
        <f t="array" ref="N5733">_xlfn.XLOOKUP(A5733,subscriptions!B5733:B10004,subscriptions!G5733:G10004)</f>
        <v>0</v>
      </c>
      <c r="O5733" s="10">
        <v>120.0</v>
      </c>
      <c r="P5733" s="10" t="str">
        <f t="array" ref="P5733">_xlfn.XLOOKUP(A5733,subscriptions!B5733:B10004,subscriptions!C5733:C10004)</f>
        <v>Residential</v>
      </c>
      <c r="Q5733" s="10" t="s">
        <v>173</v>
      </c>
      <c r="R5733" s="10" t="s">
        <v>212</v>
      </c>
      <c r="S5733" s="10" t="s">
        <v>571</v>
      </c>
    </row>
    <row r="5734">
      <c r="A5734" s="1" t="s">
        <v>7313</v>
      </c>
      <c r="B5734" s="1" t="s">
        <v>197</v>
      </c>
      <c r="C5734" s="1" t="s">
        <v>1142</v>
      </c>
      <c r="D5734" s="1" t="s">
        <v>153</v>
      </c>
      <c r="E5734" s="1" t="s">
        <v>280</v>
      </c>
      <c r="F5734" s="1" t="s">
        <v>873</v>
      </c>
      <c r="G5734" s="1" t="s">
        <v>21886</v>
      </c>
      <c r="H5734" s="1" t="s">
        <v>21887</v>
      </c>
      <c r="I5734" s="4">
        <v>84.1690625</v>
      </c>
      <c r="J5734" s="1">
        <v>1649.89</v>
      </c>
      <c r="K5734" s="1">
        <v>326.27</v>
      </c>
      <c r="M5734" s="10">
        <f t="array" ref="M5734">_xlfn.XLOOKUP(A5734,subscriptions!B5734:B10004,subscriptions!D5734:D10004)</f>
        <v>120</v>
      </c>
      <c r="N5734" s="10">
        <f t="array" ref="N5734">_xlfn.XLOOKUP(A5734,subscriptions!B5734:B10004,subscriptions!G5734:G10004)</f>
        <v>5</v>
      </c>
      <c r="O5734" s="10">
        <v>114.0</v>
      </c>
      <c r="P5734" s="10" t="str">
        <f t="array" ref="P5734">_xlfn.XLOOKUP(A5734,subscriptions!B5734:B10004,subscriptions!C5734:C10004)</f>
        <v>Residential</v>
      </c>
      <c r="Q5734" s="10" t="s">
        <v>194</v>
      </c>
      <c r="R5734" s="10" t="s">
        <v>212</v>
      </c>
      <c r="S5734" s="10" t="s">
        <v>1504</v>
      </c>
    </row>
    <row r="5735">
      <c r="A5735" s="1" t="s">
        <v>7314</v>
      </c>
      <c r="B5735" s="1" t="s">
        <v>899</v>
      </c>
      <c r="C5735" s="1" t="s">
        <v>2483</v>
      </c>
      <c r="D5735" s="1" t="s">
        <v>27</v>
      </c>
      <c r="E5735" s="1" t="s">
        <v>280</v>
      </c>
      <c r="F5735" s="1" t="s">
        <v>376</v>
      </c>
      <c r="G5735" s="1" t="s">
        <v>21888</v>
      </c>
      <c r="H5735" s="1" t="s">
        <v>21889</v>
      </c>
      <c r="I5735" s="4">
        <v>84.29741898148148</v>
      </c>
      <c r="J5735" s="1">
        <v>1205.94</v>
      </c>
      <c r="K5735" s="1">
        <v>300.43</v>
      </c>
      <c r="M5735" s="10">
        <f t="array" ref="M5735">_xlfn.XLOOKUP(A5735,subscriptions!B5735:B10004,subscriptions!D5735:D10004)</f>
        <v>120</v>
      </c>
      <c r="N5735" s="10">
        <f t="array" ref="N5735">_xlfn.XLOOKUP(A5735,subscriptions!B5735:B10004,subscriptions!G5735:G10004)</f>
        <v>10</v>
      </c>
      <c r="O5735" s="10">
        <v>108.0</v>
      </c>
      <c r="P5735" s="10" t="str">
        <f t="array" ref="P5735">_xlfn.XLOOKUP(A5735,subscriptions!B5735:B10004,subscriptions!C5735:C10004)</f>
        <v>Residential</v>
      </c>
      <c r="Q5735" s="10" t="s">
        <v>128</v>
      </c>
      <c r="R5735" s="10" t="s">
        <v>212</v>
      </c>
      <c r="S5735" s="10" t="s">
        <v>407</v>
      </c>
    </row>
    <row r="5736">
      <c r="A5736" s="1" t="s">
        <v>7317</v>
      </c>
      <c r="B5736" s="1" t="s">
        <v>295</v>
      </c>
      <c r="C5736" s="1" t="s">
        <v>734</v>
      </c>
      <c r="D5736" s="1" t="s">
        <v>153</v>
      </c>
      <c r="E5736" s="1" t="s">
        <v>239</v>
      </c>
      <c r="F5736" s="1" t="s">
        <v>2154</v>
      </c>
      <c r="G5736" s="1" t="s">
        <v>21890</v>
      </c>
      <c r="H5736" s="1" t="s">
        <v>21891</v>
      </c>
      <c r="I5736" s="4">
        <v>84.17173611111112</v>
      </c>
      <c r="J5736" s="1">
        <v>1745.73</v>
      </c>
      <c r="K5736" s="1">
        <v>321.05</v>
      </c>
      <c r="M5736" s="10">
        <f t="array" ref="M5736">_xlfn.XLOOKUP(A5736,subscriptions!B5736:B10004,subscriptions!D5736:D10004)</f>
        <v>50</v>
      </c>
      <c r="N5736" s="10">
        <f t="array" ref="N5736">_xlfn.XLOOKUP(A5736,subscriptions!B5736:B10004,subscriptions!G5736:G10004)</f>
        <v>20</v>
      </c>
      <c r="O5736" s="10">
        <v>40.0</v>
      </c>
      <c r="P5736" s="10" t="str">
        <f t="array" ref="P5736">_xlfn.XLOOKUP(A5736,subscriptions!B5736:B10004,subscriptions!C5736:C10004)</f>
        <v>Mini</v>
      </c>
      <c r="Q5736" s="10" t="s">
        <v>128</v>
      </c>
      <c r="R5736" s="10" t="s">
        <v>148</v>
      </c>
      <c r="S5736" s="10" t="s">
        <v>1082</v>
      </c>
    </row>
    <row r="5737">
      <c r="A5737" s="1" t="s">
        <v>7318</v>
      </c>
      <c r="B5737" s="1" t="s">
        <v>814</v>
      </c>
      <c r="C5737" s="1" t="s">
        <v>884</v>
      </c>
      <c r="D5737" s="1" t="s">
        <v>153</v>
      </c>
      <c r="E5737" s="1" t="s">
        <v>631</v>
      </c>
      <c r="F5737" s="1" t="s">
        <v>922</v>
      </c>
      <c r="G5737" s="1" t="s">
        <v>21892</v>
      </c>
      <c r="H5737" s="1" t="s">
        <v>21893</v>
      </c>
      <c r="I5737" s="4">
        <v>84.37712962962964</v>
      </c>
      <c r="J5737" s="1">
        <v>1771.73</v>
      </c>
      <c r="K5737" s="1">
        <v>414.83</v>
      </c>
      <c r="M5737" s="10">
        <f t="array" ref="M5737">_xlfn.XLOOKUP(A5737,subscriptions!B5737:B10004,subscriptions!D5737:D10004)</f>
        <v>120</v>
      </c>
      <c r="N5737" s="10">
        <f t="array" ref="N5737">_xlfn.XLOOKUP(A5737,subscriptions!B5737:B10004,subscriptions!G5737:G10004)</f>
        <v>0</v>
      </c>
      <c r="O5737" s="10">
        <v>120.0</v>
      </c>
      <c r="P5737" s="10" t="str">
        <f t="array" ref="P5737">_xlfn.XLOOKUP(A5737,subscriptions!B5737:B10004,subscriptions!C5737:C10004)</f>
        <v>Residential</v>
      </c>
      <c r="Q5737" s="10" t="s">
        <v>173</v>
      </c>
      <c r="R5737" s="10" t="s">
        <v>212</v>
      </c>
      <c r="S5737" s="10" t="s">
        <v>1360</v>
      </c>
    </row>
    <row r="5738">
      <c r="A5738" s="1" t="s">
        <v>7319</v>
      </c>
      <c r="B5738" s="1" t="s">
        <v>472</v>
      </c>
      <c r="C5738" s="1" t="s">
        <v>800</v>
      </c>
      <c r="D5738" s="1" t="s">
        <v>27</v>
      </c>
      <c r="E5738" s="1" t="s">
        <v>631</v>
      </c>
      <c r="F5738" s="1" t="s">
        <v>2293</v>
      </c>
      <c r="G5738" s="1" t="s">
        <v>21894</v>
      </c>
      <c r="H5738" s="1" t="s">
        <v>21895</v>
      </c>
      <c r="I5738" s="4">
        <v>84.17304398148148</v>
      </c>
      <c r="J5738" s="1">
        <v>1536.25</v>
      </c>
      <c r="K5738" s="1">
        <v>205.59</v>
      </c>
      <c r="M5738" s="10">
        <f t="array" ref="M5738">_xlfn.XLOOKUP(A5738,subscriptions!B5738:B10004,subscriptions!D5738:D10004)</f>
        <v>250</v>
      </c>
      <c r="N5738" s="10">
        <f t="array" ref="N5738">_xlfn.XLOOKUP(A5738,subscriptions!B5738:B10004,subscriptions!G5738:G10004)</f>
        <v>5</v>
      </c>
      <c r="O5738" s="10">
        <v>237.5</v>
      </c>
      <c r="P5738" s="10" t="str">
        <f t="array" ref="P5738">_xlfn.XLOOKUP(A5738,subscriptions!B5738:B10004,subscriptions!C5738:C10004)</f>
        <v>Business</v>
      </c>
      <c r="Q5738" s="10" t="s">
        <v>194</v>
      </c>
      <c r="R5738" s="10" t="s">
        <v>129</v>
      </c>
      <c r="S5738" s="10" t="s">
        <v>2630</v>
      </c>
    </row>
    <row r="5739">
      <c r="A5739" s="1" t="s">
        <v>7320</v>
      </c>
      <c r="B5739" s="1" t="s">
        <v>1044</v>
      </c>
      <c r="C5739" s="1" t="s">
        <v>279</v>
      </c>
      <c r="D5739" s="1" t="s">
        <v>27</v>
      </c>
      <c r="E5739" s="1" t="s">
        <v>280</v>
      </c>
      <c r="F5739" s="1" t="s">
        <v>1446</v>
      </c>
      <c r="G5739" s="1" t="s">
        <v>21896</v>
      </c>
      <c r="H5739" s="1" t="s">
        <v>21897</v>
      </c>
      <c r="I5739" s="4">
        <v>84.21131944444444</v>
      </c>
      <c r="J5739" s="1">
        <v>514.08</v>
      </c>
      <c r="K5739" s="1">
        <v>69.22</v>
      </c>
      <c r="M5739" s="10">
        <f t="array" ref="M5739">_xlfn.XLOOKUP(A5739,subscriptions!B5739:B10004,subscriptions!D5739:D10004)</f>
        <v>80</v>
      </c>
      <c r="N5739" s="10">
        <f t="array" ref="N5739">_xlfn.XLOOKUP(A5739,subscriptions!B5739:B10004,subscriptions!G5739:G10004)</f>
        <v>10</v>
      </c>
      <c r="O5739" s="10">
        <v>72.0</v>
      </c>
      <c r="P5739" s="10" t="str">
        <f t="array" ref="P5739">_xlfn.XLOOKUP(A5739,subscriptions!B5739:B10004,subscriptions!C5739:C10004)</f>
        <v>Roam</v>
      </c>
      <c r="Q5739" s="10" t="s">
        <v>128</v>
      </c>
      <c r="R5739" s="10" t="s">
        <v>148</v>
      </c>
      <c r="S5739" s="10" t="s">
        <v>438</v>
      </c>
    </row>
    <row r="5740">
      <c r="A5740" s="1" t="s">
        <v>7321</v>
      </c>
      <c r="B5740" s="1" t="s">
        <v>2096</v>
      </c>
      <c r="C5740" s="1" t="s">
        <v>279</v>
      </c>
      <c r="D5740" s="1" t="s">
        <v>27</v>
      </c>
      <c r="E5740" s="1" t="s">
        <v>262</v>
      </c>
      <c r="F5740" s="1" t="s">
        <v>2112</v>
      </c>
      <c r="G5740" s="1" t="s">
        <v>21898</v>
      </c>
      <c r="H5740" s="1" t="s">
        <v>21899</v>
      </c>
      <c r="I5740" s="4">
        <v>84.37780092592592</v>
      </c>
      <c r="J5740" s="1">
        <v>109.68</v>
      </c>
      <c r="K5740" s="1">
        <v>28.37</v>
      </c>
      <c r="M5740" s="10">
        <f t="array" ref="M5740">_xlfn.XLOOKUP(A5740,subscriptions!B5740:B10004,subscriptions!D5740:D10004)</f>
        <v>120</v>
      </c>
      <c r="N5740" s="10">
        <f t="array" ref="N5740">_xlfn.XLOOKUP(A5740,subscriptions!B5740:B10004,subscriptions!G5740:G10004)</f>
        <v>20</v>
      </c>
      <c r="O5740" s="10">
        <v>96.0</v>
      </c>
      <c r="P5740" s="10" t="str">
        <f t="array" ref="P5740">_xlfn.XLOOKUP(A5740,subscriptions!B5740:B10004,subscriptions!C5740:C10004)</f>
        <v>Residential</v>
      </c>
      <c r="Q5740" s="10" t="s">
        <v>128</v>
      </c>
      <c r="R5740" s="10" t="s">
        <v>148</v>
      </c>
      <c r="S5740" s="10" t="s">
        <v>1302</v>
      </c>
    </row>
    <row r="5741">
      <c r="A5741" s="1" t="s">
        <v>7324</v>
      </c>
      <c r="B5741" s="1" t="s">
        <v>1099</v>
      </c>
      <c r="C5741" s="1" t="s">
        <v>1678</v>
      </c>
      <c r="D5741" s="1" t="s">
        <v>153</v>
      </c>
      <c r="E5741" s="1" t="s">
        <v>179</v>
      </c>
      <c r="F5741" s="1" t="s">
        <v>1045</v>
      </c>
      <c r="G5741" s="1" t="s">
        <v>21900</v>
      </c>
      <c r="H5741" s="1" t="s">
        <v>21901</v>
      </c>
      <c r="I5741" s="4">
        <v>84.25354166666666</v>
      </c>
      <c r="J5741" s="1">
        <v>962.01</v>
      </c>
      <c r="K5741" s="1">
        <v>211.73</v>
      </c>
      <c r="L5741" s="1">
        <v>100.0</v>
      </c>
      <c r="M5741" s="10">
        <f t="array" ref="M5741">_xlfn.XLOOKUP(A5741,subscriptions!B5741:B10004,subscriptions!D5741:D10004)</f>
        <v>120</v>
      </c>
      <c r="N5741" s="10">
        <f t="array" ref="N5741">_xlfn.XLOOKUP(A5741,subscriptions!B5741:B10004,subscriptions!G5741:G10004)</f>
        <v>0</v>
      </c>
      <c r="O5741" s="10">
        <v>120.0</v>
      </c>
      <c r="P5741" s="10" t="str">
        <f t="array" ref="P5741">_xlfn.XLOOKUP(A5741,subscriptions!B5741:B10004,subscriptions!C5741:C10004)</f>
        <v>Residential</v>
      </c>
      <c r="Q5741" s="10" t="s">
        <v>173</v>
      </c>
      <c r="R5741" s="10" t="s">
        <v>212</v>
      </c>
      <c r="S5741" s="10" t="s">
        <v>1832</v>
      </c>
    </row>
    <row r="5742">
      <c r="A5742" s="1" t="s">
        <v>7325</v>
      </c>
      <c r="B5742" s="1" t="s">
        <v>700</v>
      </c>
      <c r="C5742" s="1" t="s">
        <v>509</v>
      </c>
      <c r="D5742" s="1" t="s">
        <v>153</v>
      </c>
      <c r="E5742" s="1" t="s">
        <v>262</v>
      </c>
      <c r="F5742" s="1" t="s">
        <v>2112</v>
      </c>
      <c r="G5742" s="1" t="s">
        <v>21902</v>
      </c>
      <c r="H5742" s="1" t="s">
        <v>21903</v>
      </c>
      <c r="I5742" s="4">
        <v>84.33961805555556</v>
      </c>
      <c r="J5742" s="1">
        <v>3374.25</v>
      </c>
      <c r="K5742" s="1">
        <v>449.22</v>
      </c>
      <c r="M5742" s="10">
        <f t="array" ref="M5742">_xlfn.XLOOKUP(A5742,subscriptions!B5742:B10004,subscriptions!D5742:D10004)</f>
        <v>250</v>
      </c>
      <c r="N5742" s="10">
        <f t="array" ref="N5742">_xlfn.XLOOKUP(A5742,subscriptions!B5742:B10004,subscriptions!G5742:G10004)</f>
        <v>5</v>
      </c>
      <c r="O5742" s="10">
        <v>237.5</v>
      </c>
      <c r="P5742" s="10" t="str">
        <f t="array" ref="P5742">_xlfn.XLOOKUP(A5742,subscriptions!B5742:B10004,subscriptions!C5742:C10004)</f>
        <v>Business</v>
      </c>
      <c r="Q5742" s="10" t="s">
        <v>194</v>
      </c>
      <c r="R5742" s="10" t="s">
        <v>129</v>
      </c>
      <c r="S5742" s="10" t="s">
        <v>234</v>
      </c>
    </row>
    <row r="5743">
      <c r="A5743" s="1" t="s">
        <v>7326</v>
      </c>
      <c r="B5743" s="1" t="s">
        <v>842</v>
      </c>
      <c r="C5743" s="1" t="s">
        <v>2007</v>
      </c>
      <c r="D5743" s="1" t="s">
        <v>27</v>
      </c>
      <c r="E5743" s="1" t="s">
        <v>631</v>
      </c>
      <c r="F5743" s="1" t="s">
        <v>2293</v>
      </c>
      <c r="G5743" s="1" t="s">
        <v>21904</v>
      </c>
      <c r="H5743" s="1" t="s">
        <v>21905</v>
      </c>
      <c r="I5743" s="4">
        <v>84.42105324074075</v>
      </c>
      <c r="J5743" s="1">
        <v>1314.2</v>
      </c>
      <c r="K5743" s="1">
        <v>262.8</v>
      </c>
      <c r="M5743" s="10">
        <f t="array" ref="M5743">_xlfn.XLOOKUP(A5743,subscriptions!B5743:B10004,subscriptions!D5743:D10004)</f>
        <v>120</v>
      </c>
      <c r="N5743" s="10">
        <f t="array" ref="N5743">_xlfn.XLOOKUP(A5743,subscriptions!B5743:B10004,subscriptions!G5743:G10004)</f>
        <v>10</v>
      </c>
      <c r="O5743" s="10">
        <v>108.0</v>
      </c>
      <c r="P5743" s="10" t="str">
        <f t="array" ref="P5743">_xlfn.XLOOKUP(A5743,subscriptions!B5743:B10004,subscriptions!C5743:C10004)</f>
        <v>Residential</v>
      </c>
      <c r="Q5743" s="10" t="s">
        <v>128</v>
      </c>
      <c r="R5743" s="10" t="s">
        <v>212</v>
      </c>
      <c r="S5743" s="10" t="s">
        <v>2152</v>
      </c>
    </row>
    <row r="5744">
      <c r="A5744" s="1" t="s">
        <v>7327</v>
      </c>
      <c r="B5744" s="1" t="s">
        <v>1317</v>
      </c>
      <c r="C5744" s="1" t="s">
        <v>456</v>
      </c>
      <c r="D5744" s="1" t="s">
        <v>27</v>
      </c>
      <c r="E5744" s="1" t="s">
        <v>631</v>
      </c>
      <c r="F5744" s="1" t="s">
        <v>1318</v>
      </c>
      <c r="G5744" s="1" t="s">
        <v>21906</v>
      </c>
      <c r="H5744" s="1" t="s">
        <v>21907</v>
      </c>
      <c r="I5744" s="4">
        <v>84.25439814814816</v>
      </c>
      <c r="J5744" s="1">
        <v>2729.18</v>
      </c>
      <c r="K5744" s="1">
        <v>674.35</v>
      </c>
      <c r="M5744" s="10">
        <f t="array" ref="M5744">_xlfn.XLOOKUP(A5744,subscriptions!B5744:B10004,subscriptions!D5744:D10004)</f>
        <v>80</v>
      </c>
      <c r="N5744" s="10">
        <f t="array" ref="N5744">_xlfn.XLOOKUP(A5744,subscriptions!B5744:B10004,subscriptions!G5744:G10004)</f>
        <v>20</v>
      </c>
      <c r="O5744" s="10">
        <v>64.0</v>
      </c>
      <c r="P5744" s="10" t="str">
        <f t="array" ref="P5744">_xlfn.XLOOKUP(A5744,subscriptions!B5744:B10004,subscriptions!C5744:C10004)</f>
        <v>Roam</v>
      </c>
      <c r="Q5744" s="10" t="s">
        <v>128</v>
      </c>
      <c r="R5744" s="10" t="s">
        <v>148</v>
      </c>
      <c r="S5744" s="10" t="s">
        <v>2046</v>
      </c>
    </row>
    <row r="5745">
      <c r="A5745" s="1" t="s">
        <v>7330</v>
      </c>
      <c r="B5745" s="1" t="s">
        <v>1460</v>
      </c>
      <c r="C5745" s="1" t="s">
        <v>456</v>
      </c>
      <c r="D5745" s="1" t="s">
        <v>27</v>
      </c>
      <c r="E5745" s="1" t="s">
        <v>219</v>
      </c>
      <c r="F5745" s="1" t="s">
        <v>660</v>
      </c>
      <c r="G5745" s="1" t="s">
        <v>21908</v>
      </c>
      <c r="H5745" s="1" t="s">
        <v>21909</v>
      </c>
      <c r="I5745" s="4">
        <v>84.16818287037037</v>
      </c>
      <c r="J5745" s="1">
        <v>7223.64</v>
      </c>
      <c r="K5745" s="1">
        <v>1489.41</v>
      </c>
      <c r="M5745" s="10">
        <f t="array" ref="M5745">_xlfn.XLOOKUP(A5745,subscriptions!B5745:B10004,subscriptions!D5745:D10004)</f>
        <v>120</v>
      </c>
      <c r="N5745" s="10">
        <f t="array" ref="N5745">_xlfn.XLOOKUP(A5745,subscriptions!B5745:B10004,subscriptions!G5745:G10004)</f>
        <v>0</v>
      </c>
      <c r="O5745" s="10">
        <v>120.0</v>
      </c>
      <c r="P5745" s="10" t="str">
        <f t="array" ref="P5745">_xlfn.XLOOKUP(A5745,subscriptions!B5745:B10004,subscriptions!C5745:C10004)</f>
        <v>Residential</v>
      </c>
      <c r="Q5745" s="10" t="s">
        <v>173</v>
      </c>
      <c r="R5745" s="10" t="s">
        <v>212</v>
      </c>
      <c r="S5745" s="10" t="s">
        <v>1042</v>
      </c>
    </row>
    <row r="5746">
      <c r="A5746" s="1" t="s">
        <v>7331</v>
      </c>
      <c r="B5746" s="1" t="s">
        <v>2096</v>
      </c>
      <c r="C5746" s="1" t="s">
        <v>884</v>
      </c>
      <c r="D5746" s="1" t="s">
        <v>27</v>
      </c>
      <c r="E5746" s="1" t="s">
        <v>332</v>
      </c>
      <c r="F5746" s="1" t="s">
        <v>618</v>
      </c>
      <c r="G5746" s="1" t="s">
        <v>21910</v>
      </c>
      <c r="H5746" s="1" t="s">
        <v>21911</v>
      </c>
      <c r="I5746" s="4">
        <v>84.33780092592593</v>
      </c>
      <c r="J5746" s="1">
        <v>318.0</v>
      </c>
      <c r="K5746" s="1">
        <v>62.59</v>
      </c>
      <c r="M5746" s="10">
        <f t="array" ref="M5746">_xlfn.XLOOKUP(A5746,subscriptions!B5746:B10004,subscriptions!D5746:D10004)</f>
        <v>50</v>
      </c>
      <c r="N5746" s="10">
        <f t="array" ref="N5746">_xlfn.XLOOKUP(A5746,subscriptions!B5746:B10004,subscriptions!G5746:G10004)</f>
        <v>5</v>
      </c>
      <c r="O5746" s="10">
        <v>47.5</v>
      </c>
      <c r="P5746" s="10" t="str">
        <f t="array" ref="P5746">_xlfn.XLOOKUP(A5746,subscriptions!B5746:B10004,subscriptions!C5746:C10004)</f>
        <v>Mini</v>
      </c>
      <c r="Q5746" s="10" t="s">
        <v>194</v>
      </c>
      <c r="R5746" s="10" t="s">
        <v>148</v>
      </c>
      <c r="S5746" s="10" t="s">
        <v>1961</v>
      </c>
    </row>
    <row r="5747">
      <c r="A5747" s="1" t="s">
        <v>7332</v>
      </c>
      <c r="B5747" s="1" t="s">
        <v>1624</v>
      </c>
      <c r="C5747" s="1" t="s">
        <v>1415</v>
      </c>
      <c r="D5747" s="1" t="s">
        <v>27</v>
      </c>
      <c r="E5747" s="1" t="s">
        <v>111</v>
      </c>
      <c r="F5747" s="1" t="s">
        <v>112</v>
      </c>
      <c r="G5747" s="1" t="s">
        <v>21912</v>
      </c>
      <c r="H5747" s="1" t="s">
        <v>21913</v>
      </c>
      <c r="I5747" s="4">
        <v>84.21063657407407</v>
      </c>
      <c r="J5747" s="1">
        <v>1815.4</v>
      </c>
      <c r="K5747" s="1">
        <v>199.86</v>
      </c>
      <c r="M5747" s="10">
        <f t="array" ref="M5747">_xlfn.XLOOKUP(A5747,subscriptions!B5747:B10004,subscriptions!D5747:D10004)</f>
        <v>120</v>
      </c>
      <c r="N5747" s="10">
        <f t="array" ref="N5747">_xlfn.XLOOKUP(A5747,subscriptions!B5747:B10004,subscriptions!G5747:G10004)</f>
        <v>10</v>
      </c>
      <c r="O5747" s="10">
        <v>108.0</v>
      </c>
      <c r="P5747" s="10" t="str">
        <f t="array" ref="P5747">_xlfn.XLOOKUP(A5747,subscriptions!B5747:B10004,subscriptions!C5747:C10004)</f>
        <v>Residential</v>
      </c>
      <c r="Q5747" s="10" t="s">
        <v>128</v>
      </c>
      <c r="R5747" s="10" t="s">
        <v>212</v>
      </c>
      <c r="S5747" s="10" t="s">
        <v>770</v>
      </c>
    </row>
    <row r="5748">
      <c r="A5748" s="1" t="s">
        <v>7333</v>
      </c>
      <c r="B5748" s="1" t="s">
        <v>1491</v>
      </c>
      <c r="C5748" s="1" t="s">
        <v>1388</v>
      </c>
      <c r="D5748" s="1" t="s">
        <v>153</v>
      </c>
      <c r="E5748" s="1" t="s">
        <v>219</v>
      </c>
      <c r="F5748" s="1" t="s">
        <v>2446</v>
      </c>
      <c r="G5748" s="1" t="s">
        <v>21914</v>
      </c>
      <c r="H5748" s="1" t="s">
        <v>21915</v>
      </c>
      <c r="I5748" s="4">
        <v>84.21326388888889</v>
      </c>
      <c r="J5748" s="1">
        <v>1732.64</v>
      </c>
      <c r="K5748" s="1">
        <v>208.96</v>
      </c>
      <c r="M5748" s="10">
        <f t="array" ref="M5748">_xlfn.XLOOKUP(A5748,subscriptions!B5748:B10004,subscriptions!D5748:D10004)</f>
        <v>80</v>
      </c>
      <c r="N5748" s="10">
        <f t="array" ref="N5748">_xlfn.XLOOKUP(A5748,subscriptions!B5748:B10004,subscriptions!G5748:G10004)</f>
        <v>20</v>
      </c>
      <c r="O5748" s="10">
        <v>64.0</v>
      </c>
      <c r="P5748" s="10" t="str">
        <f t="array" ref="P5748">_xlfn.XLOOKUP(A5748,subscriptions!B5748:B10004,subscriptions!C5748:C10004)</f>
        <v>Roam</v>
      </c>
      <c r="Q5748" s="10" t="s">
        <v>128</v>
      </c>
      <c r="R5748" s="10" t="s">
        <v>148</v>
      </c>
      <c r="S5748" s="10" t="s">
        <v>1915</v>
      </c>
    </row>
    <row r="5749">
      <c r="A5749" s="1" t="s">
        <v>7334</v>
      </c>
      <c r="B5749" s="1" t="s">
        <v>713</v>
      </c>
      <c r="C5749" s="1" t="s">
        <v>1347</v>
      </c>
      <c r="D5749" s="1" t="s">
        <v>27</v>
      </c>
      <c r="E5749" s="1" t="s">
        <v>631</v>
      </c>
      <c r="F5749" s="1" t="s">
        <v>1318</v>
      </c>
      <c r="G5749" s="1" t="s">
        <v>21916</v>
      </c>
      <c r="H5749" s="1" t="s">
        <v>21917</v>
      </c>
      <c r="I5749" s="4">
        <v>84.25373842592593</v>
      </c>
      <c r="J5749" s="1">
        <v>5914.7</v>
      </c>
      <c r="K5749" s="1">
        <v>1039.37</v>
      </c>
      <c r="M5749" s="10">
        <f t="array" ref="M5749">_xlfn.XLOOKUP(A5749,subscriptions!B5749:B10004,subscriptions!D5749:D10004)</f>
        <v>50</v>
      </c>
      <c r="N5749" s="10">
        <f t="array" ref="N5749">_xlfn.XLOOKUP(A5749,subscriptions!B5749:B10004,subscriptions!G5749:G10004)</f>
        <v>0</v>
      </c>
      <c r="O5749" s="10">
        <v>50.0</v>
      </c>
      <c r="P5749" s="10" t="str">
        <f t="array" ref="P5749">_xlfn.XLOOKUP(A5749,subscriptions!B5749:B10004,subscriptions!C5749:C10004)</f>
        <v>Mini</v>
      </c>
      <c r="Q5749" s="10" t="s">
        <v>173</v>
      </c>
      <c r="R5749" s="10" t="s">
        <v>148</v>
      </c>
      <c r="S5749" s="10" t="s">
        <v>1832</v>
      </c>
    </row>
    <row r="5750">
      <c r="A5750" s="1" t="s">
        <v>7335</v>
      </c>
      <c r="B5750" s="1" t="s">
        <v>1141</v>
      </c>
      <c r="C5750" s="1" t="s">
        <v>133</v>
      </c>
      <c r="D5750" s="1" t="s">
        <v>27</v>
      </c>
      <c r="E5750" s="1" t="s">
        <v>631</v>
      </c>
      <c r="F5750" s="1" t="s">
        <v>1318</v>
      </c>
      <c r="G5750" s="1" t="s">
        <v>21918</v>
      </c>
      <c r="H5750" s="1" t="s">
        <v>21919</v>
      </c>
      <c r="I5750" s="4">
        <v>84.34059027777778</v>
      </c>
      <c r="J5750" s="1">
        <v>6410.87</v>
      </c>
      <c r="K5750" s="1">
        <v>769.4</v>
      </c>
      <c r="M5750" s="10">
        <f t="array" ref="M5750">_xlfn.XLOOKUP(A5750,subscriptions!B5750:B10004,subscriptions!D5750:D10004)</f>
        <v>50</v>
      </c>
      <c r="N5750" s="10">
        <f t="array" ref="N5750">_xlfn.XLOOKUP(A5750,subscriptions!B5750:B10004,subscriptions!G5750:G10004)</f>
        <v>5</v>
      </c>
      <c r="O5750" s="10">
        <v>47.5</v>
      </c>
      <c r="P5750" s="10" t="str">
        <f t="array" ref="P5750">_xlfn.XLOOKUP(A5750,subscriptions!B5750:B10004,subscriptions!C5750:C10004)</f>
        <v>Mini</v>
      </c>
      <c r="Q5750" s="10" t="s">
        <v>194</v>
      </c>
      <c r="R5750" s="10" t="s">
        <v>148</v>
      </c>
      <c r="S5750" s="10" t="s">
        <v>616</v>
      </c>
    </row>
    <row r="5751">
      <c r="A5751" s="1" t="s">
        <v>7336</v>
      </c>
      <c r="B5751" s="1" t="s">
        <v>969</v>
      </c>
      <c r="C5751" s="1" t="s">
        <v>330</v>
      </c>
      <c r="D5751" s="1" t="s">
        <v>27</v>
      </c>
      <c r="E5751" s="1" t="s">
        <v>631</v>
      </c>
      <c r="F5751" s="1" t="s">
        <v>922</v>
      </c>
      <c r="G5751" s="1" t="s">
        <v>21920</v>
      </c>
      <c r="H5751" s="1" t="s">
        <v>21921</v>
      </c>
      <c r="I5751" s="4">
        <v>84.29393518518519</v>
      </c>
      <c r="J5751" s="1">
        <v>1790.79</v>
      </c>
      <c r="K5751" s="1">
        <v>428.0</v>
      </c>
      <c r="M5751" s="10">
        <f t="array" ref="M5751">_xlfn.XLOOKUP(A5751,subscriptions!B5751:B10004,subscriptions!D5751:D10004)</f>
        <v>120</v>
      </c>
      <c r="N5751" s="10">
        <f t="array" ref="N5751">_xlfn.XLOOKUP(A5751,subscriptions!B5751:B10004,subscriptions!G5751:G10004)</f>
        <v>10</v>
      </c>
      <c r="O5751" s="10">
        <v>108.0</v>
      </c>
      <c r="P5751" s="10" t="str">
        <f t="array" ref="P5751">_xlfn.XLOOKUP(A5751,subscriptions!B5751:B10004,subscriptions!C5751:C10004)</f>
        <v>Residential</v>
      </c>
      <c r="Q5751" s="10" t="s">
        <v>128</v>
      </c>
      <c r="R5751" s="10" t="s">
        <v>212</v>
      </c>
      <c r="S5751" s="10" t="s">
        <v>1458</v>
      </c>
    </row>
    <row r="5752">
      <c r="A5752" s="1" t="s">
        <v>7337</v>
      </c>
      <c r="B5752" s="1" t="s">
        <v>132</v>
      </c>
      <c r="C5752" s="1" t="s">
        <v>1347</v>
      </c>
      <c r="D5752" s="1" t="s">
        <v>27</v>
      </c>
      <c r="E5752" s="1" t="s">
        <v>332</v>
      </c>
      <c r="F5752" s="1" t="s">
        <v>2415</v>
      </c>
      <c r="G5752" s="1" t="s">
        <v>21922</v>
      </c>
      <c r="H5752" s="1" t="s">
        <v>21923</v>
      </c>
      <c r="I5752" s="4">
        <v>84.17042824074075</v>
      </c>
      <c r="J5752" s="1">
        <v>468.81</v>
      </c>
      <c r="K5752" s="1">
        <v>114.15</v>
      </c>
      <c r="M5752" s="10">
        <f t="array" ref="M5752">_xlfn.XLOOKUP(A5752,subscriptions!B5752:B10004,subscriptions!D5752:D10004)</f>
        <v>120</v>
      </c>
      <c r="N5752" s="10">
        <f t="array" ref="N5752">_xlfn.XLOOKUP(A5752,subscriptions!B5752:B10004,subscriptions!G5752:G10004)</f>
        <v>20</v>
      </c>
      <c r="O5752" s="10">
        <v>96.0</v>
      </c>
      <c r="P5752" s="10" t="str">
        <f t="array" ref="P5752">_xlfn.XLOOKUP(A5752,subscriptions!B5752:B10004,subscriptions!C5752:C10004)</f>
        <v>Residential</v>
      </c>
      <c r="Q5752" s="10" t="s">
        <v>128</v>
      </c>
      <c r="R5752" s="10" t="s">
        <v>148</v>
      </c>
      <c r="S5752" s="10" t="s">
        <v>2494</v>
      </c>
    </row>
    <row r="5753">
      <c r="A5753" s="1" t="s">
        <v>7338</v>
      </c>
      <c r="B5753" s="1" t="s">
        <v>177</v>
      </c>
      <c r="C5753" s="1" t="s">
        <v>750</v>
      </c>
      <c r="D5753" s="1" t="s">
        <v>153</v>
      </c>
      <c r="E5753" s="1" t="s">
        <v>28</v>
      </c>
      <c r="F5753" s="1" t="s">
        <v>687</v>
      </c>
      <c r="G5753" s="1" t="s">
        <v>21924</v>
      </c>
      <c r="H5753" s="1" t="s">
        <v>21925</v>
      </c>
      <c r="I5753" s="4">
        <v>84.25440972222222</v>
      </c>
      <c r="J5753" s="1">
        <v>2453.36</v>
      </c>
      <c r="K5753" s="1">
        <v>367.03</v>
      </c>
      <c r="M5753" s="10">
        <f t="array" ref="M5753">_xlfn.XLOOKUP(A5753,subscriptions!B5753:B10004,subscriptions!D5753:D10004)</f>
        <v>80</v>
      </c>
      <c r="N5753" s="10">
        <f t="array" ref="N5753">_xlfn.XLOOKUP(A5753,subscriptions!B5753:B10004,subscriptions!G5753:G10004)</f>
        <v>0</v>
      </c>
      <c r="O5753" s="10">
        <v>80.0</v>
      </c>
      <c r="P5753" s="10" t="str">
        <f t="array" ref="P5753">_xlfn.XLOOKUP(A5753,subscriptions!B5753:B10004,subscriptions!C5753:C10004)</f>
        <v>Roam</v>
      </c>
      <c r="Q5753" s="10" t="s">
        <v>173</v>
      </c>
      <c r="R5753" s="10" t="s">
        <v>148</v>
      </c>
      <c r="S5753" s="10" t="s">
        <v>2046</v>
      </c>
    </row>
    <row r="5754">
      <c r="A5754" s="1" t="s">
        <v>7341</v>
      </c>
      <c r="B5754" s="1" t="s">
        <v>870</v>
      </c>
      <c r="C5754" s="1" t="s">
        <v>26</v>
      </c>
      <c r="D5754" s="1" t="s">
        <v>153</v>
      </c>
      <c r="E5754" s="1" t="s">
        <v>28</v>
      </c>
      <c r="F5754" s="1" t="s">
        <v>2581</v>
      </c>
      <c r="G5754" s="1" t="s">
        <v>21926</v>
      </c>
      <c r="H5754" s="1" t="s">
        <v>21927</v>
      </c>
      <c r="I5754" s="4">
        <v>84.33975694444445</v>
      </c>
      <c r="J5754" s="1">
        <v>219.8</v>
      </c>
      <c r="K5754" s="1">
        <v>43.11</v>
      </c>
      <c r="M5754" s="10">
        <f t="array" ref="M5754">_xlfn.XLOOKUP(A5754,subscriptions!B5754:B10004,subscriptions!D5754:D10004)</f>
        <v>250</v>
      </c>
      <c r="N5754" s="10">
        <f t="array" ref="N5754">_xlfn.XLOOKUP(A5754,subscriptions!B5754:B10004,subscriptions!G5754:G10004)</f>
        <v>5</v>
      </c>
      <c r="O5754" s="10">
        <v>237.5</v>
      </c>
      <c r="P5754" s="10" t="str">
        <f t="array" ref="P5754">_xlfn.XLOOKUP(A5754,subscriptions!B5754:B10004,subscriptions!C5754:C10004)</f>
        <v>Business</v>
      </c>
      <c r="Q5754" s="10" t="s">
        <v>194</v>
      </c>
      <c r="R5754" s="10" t="s">
        <v>129</v>
      </c>
      <c r="S5754" s="10" t="s">
        <v>234</v>
      </c>
    </row>
    <row r="5755">
      <c r="A5755" s="1" t="s">
        <v>7342</v>
      </c>
      <c r="B5755" s="1" t="s">
        <v>1939</v>
      </c>
      <c r="C5755" s="1" t="s">
        <v>1507</v>
      </c>
      <c r="D5755" s="1" t="s">
        <v>153</v>
      </c>
      <c r="E5755" s="1" t="s">
        <v>631</v>
      </c>
      <c r="F5755" s="1" t="s">
        <v>632</v>
      </c>
      <c r="G5755" s="1" t="s">
        <v>21928</v>
      </c>
      <c r="H5755" s="1" t="s">
        <v>21929</v>
      </c>
      <c r="I5755" s="4">
        <v>84.17043981481481</v>
      </c>
      <c r="J5755" s="1">
        <v>2325.97</v>
      </c>
      <c r="K5755" s="1">
        <v>407.34</v>
      </c>
      <c r="M5755" s="10">
        <f t="array" ref="M5755">_xlfn.XLOOKUP(A5755,subscriptions!B5755:B10004,subscriptions!D5755:D10004)</f>
        <v>120</v>
      </c>
      <c r="N5755" s="10">
        <f t="array" ref="N5755">_xlfn.XLOOKUP(A5755,subscriptions!B5755:B10004,subscriptions!G5755:G10004)</f>
        <v>10</v>
      </c>
      <c r="O5755" s="10">
        <v>108.0</v>
      </c>
      <c r="P5755" s="10" t="str">
        <f t="array" ref="P5755">_xlfn.XLOOKUP(A5755,subscriptions!B5755:B10004,subscriptions!C5755:C10004)</f>
        <v>Residential</v>
      </c>
      <c r="Q5755" s="10" t="s">
        <v>128</v>
      </c>
      <c r="R5755" s="10" t="s">
        <v>212</v>
      </c>
      <c r="S5755" s="10" t="s">
        <v>2494</v>
      </c>
    </row>
    <row r="5756">
      <c r="A5756" s="1" t="s">
        <v>7343</v>
      </c>
      <c r="B5756" s="1" t="s">
        <v>4509</v>
      </c>
      <c r="C5756" s="1" t="s">
        <v>556</v>
      </c>
      <c r="D5756" s="1" t="s">
        <v>153</v>
      </c>
      <c r="E5756" s="1" t="s">
        <v>111</v>
      </c>
      <c r="F5756" s="1" t="s">
        <v>1227</v>
      </c>
      <c r="G5756" s="1" t="s">
        <v>21930</v>
      </c>
      <c r="H5756" s="1" t="s">
        <v>21931</v>
      </c>
      <c r="I5756" s="4">
        <v>84.34193287037037</v>
      </c>
      <c r="J5756" s="1">
        <v>3665.19</v>
      </c>
      <c r="K5756" s="1">
        <v>359.65</v>
      </c>
      <c r="M5756" s="10">
        <f t="array" ref="M5756">_xlfn.XLOOKUP(A5756,subscriptions!B5756:B10004,subscriptions!D5756:D10004)</f>
        <v>80</v>
      </c>
      <c r="N5756" s="10">
        <f t="array" ref="N5756">_xlfn.XLOOKUP(A5756,subscriptions!B5756:B10004,subscriptions!G5756:G10004)</f>
        <v>20</v>
      </c>
      <c r="O5756" s="10">
        <v>64.0</v>
      </c>
      <c r="P5756" s="10" t="str">
        <f t="array" ref="P5756">_xlfn.XLOOKUP(A5756,subscriptions!B5756:B10004,subscriptions!C5756:C10004)</f>
        <v>Roam</v>
      </c>
      <c r="Q5756" s="10" t="s">
        <v>128</v>
      </c>
      <c r="R5756" s="10" t="s">
        <v>148</v>
      </c>
      <c r="S5756" s="10" t="s">
        <v>1703</v>
      </c>
    </row>
    <row r="5757">
      <c r="A5757" s="1" t="s">
        <v>7344</v>
      </c>
      <c r="B5757" s="1" t="s">
        <v>508</v>
      </c>
      <c r="C5757" s="1" t="s">
        <v>764</v>
      </c>
      <c r="D5757" s="1" t="s">
        <v>153</v>
      </c>
      <c r="E5757" s="1" t="s">
        <v>28</v>
      </c>
      <c r="F5757" s="1" t="s">
        <v>2188</v>
      </c>
      <c r="G5757" s="1" t="s">
        <v>21932</v>
      </c>
      <c r="H5757" s="1" t="s">
        <v>21933</v>
      </c>
      <c r="I5757" s="4">
        <v>84.20991898148148</v>
      </c>
      <c r="J5757" s="1">
        <v>773.92</v>
      </c>
      <c r="K5757" s="1">
        <v>119.76</v>
      </c>
      <c r="M5757" s="10">
        <f t="array" ref="M5757">_xlfn.XLOOKUP(A5757,subscriptions!B5757:B10004,subscriptions!D5757:D10004)</f>
        <v>250</v>
      </c>
      <c r="N5757" s="10">
        <f t="array" ref="N5757">_xlfn.XLOOKUP(A5757,subscriptions!B5757:B10004,subscriptions!G5757:G10004)</f>
        <v>0</v>
      </c>
      <c r="O5757" s="10">
        <v>250.0</v>
      </c>
      <c r="P5757" s="10" t="str">
        <f t="array" ref="P5757">_xlfn.XLOOKUP(A5757,subscriptions!B5757:B10004,subscriptions!C5757:C10004)</f>
        <v>Business</v>
      </c>
      <c r="Q5757" s="10" t="s">
        <v>173</v>
      </c>
      <c r="R5757" s="10" t="s">
        <v>129</v>
      </c>
      <c r="S5757" s="10" t="s">
        <v>353</v>
      </c>
    </row>
    <row r="5758">
      <c r="A5758" s="1" t="s">
        <v>7345</v>
      </c>
      <c r="B5758" s="1" t="s">
        <v>573</v>
      </c>
      <c r="C5758" s="1" t="s">
        <v>26</v>
      </c>
      <c r="D5758" s="1" t="s">
        <v>27</v>
      </c>
      <c r="E5758" s="1" t="s">
        <v>219</v>
      </c>
      <c r="F5758" s="1" t="s">
        <v>220</v>
      </c>
      <c r="G5758" s="1" t="s">
        <v>21934</v>
      </c>
      <c r="H5758" s="1" t="s">
        <v>21935</v>
      </c>
      <c r="I5758" s="4">
        <v>84.41751157407407</v>
      </c>
      <c r="J5758" s="1">
        <v>1543.96</v>
      </c>
      <c r="K5758" s="1">
        <v>213.69</v>
      </c>
      <c r="M5758" s="10">
        <f t="array" ref="M5758">_xlfn.XLOOKUP(A5758,subscriptions!B5758:B10004,subscriptions!D5758:D10004)</f>
        <v>120</v>
      </c>
      <c r="N5758" s="10">
        <f t="array" ref="N5758">_xlfn.XLOOKUP(A5758,subscriptions!B5758:B10004,subscriptions!G5758:G10004)</f>
        <v>5</v>
      </c>
      <c r="O5758" s="10">
        <v>114.0</v>
      </c>
      <c r="P5758" s="10" t="str">
        <f t="array" ref="P5758">_xlfn.XLOOKUP(A5758,subscriptions!B5758:B10004,subscriptions!C5758:C10004)</f>
        <v>Residential</v>
      </c>
      <c r="Q5758" s="10" t="s">
        <v>194</v>
      </c>
      <c r="R5758" s="10" t="s">
        <v>212</v>
      </c>
      <c r="S5758" s="10" t="s">
        <v>327</v>
      </c>
    </row>
    <row r="5759">
      <c r="A5759" s="1" t="s">
        <v>7346</v>
      </c>
      <c r="B5759" s="1" t="s">
        <v>1157</v>
      </c>
      <c r="C5759" s="1" t="s">
        <v>441</v>
      </c>
      <c r="D5759" s="1" t="s">
        <v>27</v>
      </c>
      <c r="E5759" s="1" t="s">
        <v>631</v>
      </c>
      <c r="F5759" s="1" t="s">
        <v>1318</v>
      </c>
      <c r="G5759" s="1" t="s">
        <v>21936</v>
      </c>
      <c r="H5759" s="1" t="s">
        <v>21937</v>
      </c>
      <c r="I5759" s="4">
        <v>84.41881944444444</v>
      </c>
      <c r="J5759" s="1">
        <v>893.55</v>
      </c>
      <c r="K5759" s="1">
        <v>196.29</v>
      </c>
      <c r="M5759" s="10">
        <f t="array" ref="M5759">_xlfn.XLOOKUP(A5759,subscriptions!B5759:B10004,subscriptions!D5759:D10004)</f>
        <v>120</v>
      </c>
      <c r="N5759" s="10">
        <f t="array" ref="N5759">_xlfn.XLOOKUP(A5759,subscriptions!B5759:B10004,subscriptions!G5759:G10004)</f>
        <v>10</v>
      </c>
      <c r="O5759" s="10">
        <v>108.0</v>
      </c>
      <c r="P5759" s="10" t="str">
        <f t="array" ref="P5759">_xlfn.XLOOKUP(A5759,subscriptions!B5759:B10004,subscriptions!C5759:C10004)</f>
        <v>Residential</v>
      </c>
      <c r="Q5759" s="10" t="s">
        <v>128</v>
      </c>
      <c r="R5759" s="10" t="s">
        <v>212</v>
      </c>
      <c r="S5759" s="10" t="s">
        <v>1822</v>
      </c>
    </row>
    <row r="5760">
      <c r="A5760" s="1" t="s">
        <v>7347</v>
      </c>
      <c r="B5760" s="1" t="s">
        <v>1157</v>
      </c>
      <c r="C5760" s="1" t="s">
        <v>152</v>
      </c>
      <c r="D5760" s="1" t="s">
        <v>27</v>
      </c>
      <c r="E5760" s="1" t="s">
        <v>714</v>
      </c>
      <c r="F5760" s="1" t="s">
        <v>3419</v>
      </c>
      <c r="G5760" s="1" t="s">
        <v>21938</v>
      </c>
      <c r="H5760" s="1" t="s">
        <v>21939</v>
      </c>
      <c r="I5760" s="4">
        <v>84.17097222222222</v>
      </c>
      <c r="J5760" s="1">
        <v>913.75</v>
      </c>
      <c r="K5760" s="1">
        <v>82.65</v>
      </c>
      <c r="M5760" s="10">
        <f t="array" ref="M5760">_xlfn.XLOOKUP(A5760,subscriptions!B5760:B10004,subscriptions!D5760:D10004)</f>
        <v>120</v>
      </c>
      <c r="N5760" s="10">
        <f t="array" ref="N5760">_xlfn.XLOOKUP(A5760,subscriptions!B5760:B10004,subscriptions!G5760:G10004)</f>
        <v>20</v>
      </c>
      <c r="O5760" s="10">
        <v>96.0</v>
      </c>
      <c r="P5760" s="10" t="str">
        <f t="array" ref="P5760">_xlfn.XLOOKUP(A5760,subscriptions!B5760:B10004,subscriptions!C5760:C10004)</f>
        <v>Residential</v>
      </c>
      <c r="Q5760" s="10" t="s">
        <v>128</v>
      </c>
      <c r="R5760" s="10" t="s">
        <v>148</v>
      </c>
      <c r="S5760" s="10" t="s">
        <v>310</v>
      </c>
    </row>
    <row r="5761">
      <c r="A5761" s="1" t="s">
        <v>7348</v>
      </c>
      <c r="B5761" s="1" t="s">
        <v>573</v>
      </c>
      <c r="C5761" s="1" t="s">
        <v>26</v>
      </c>
      <c r="D5761" s="1" t="s">
        <v>27</v>
      </c>
      <c r="E5761" s="1" t="s">
        <v>714</v>
      </c>
      <c r="F5761" s="1" t="s">
        <v>1730</v>
      </c>
      <c r="G5761" s="1" t="s">
        <v>21940</v>
      </c>
      <c r="H5761" s="1" t="s">
        <v>21941</v>
      </c>
      <c r="I5761" s="4">
        <v>84.25217592592593</v>
      </c>
      <c r="J5761" s="1">
        <v>607.4</v>
      </c>
      <c r="K5761" s="1">
        <v>74.23</v>
      </c>
      <c r="M5761" s="10">
        <f t="array" ref="M5761">_xlfn.XLOOKUP(A5761,subscriptions!B5761:B10004,subscriptions!D5761:D10004)</f>
        <v>120</v>
      </c>
      <c r="N5761" s="10">
        <f t="array" ref="N5761">_xlfn.XLOOKUP(A5761,subscriptions!B5761:B10004,subscriptions!G5761:G10004)</f>
        <v>0</v>
      </c>
      <c r="O5761" s="10">
        <v>120.0</v>
      </c>
      <c r="P5761" s="10" t="str">
        <f t="array" ref="P5761">_xlfn.XLOOKUP(A5761,subscriptions!B5761:B10004,subscriptions!C5761:C10004)</f>
        <v>Residential</v>
      </c>
      <c r="Q5761" s="10" t="s">
        <v>173</v>
      </c>
      <c r="R5761" s="10" t="s">
        <v>212</v>
      </c>
      <c r="S5761" s="10" t="s">
        <v>1008</v>
      </c>
    </row>
    <row r="5762">
      <c r="A5762" s="1" t="s">
        <v>7349</v>
      </c>
      <c r="B5762" s="1" t="s">
        <v>523</v>
      </c>
      <c r="C5762" s="1" t="s">
        <v>524</v>
      </c>
      <c r="D5762" s="1" t="s">
        <v>27</v>
      </c>
      <c r="E5762" s="1" t="s">
        <v>179</v>
      </c>
      <c r="F5762" s="1" t="s">
        <v>4595</v>
      </c>
      <c r="G5762" s="1" t="s">
        <v>21942</v>
      </c>
      <c r="H5762" s="1" t="s">
        <v>21943</v>
      </c>
      <c r="I5762" s="4">
        <v>84.21256944444444</v>
      </c>
      <c r="J5762" s="1">
        <v>2204.04</v>
      </c>
      <c r="K5762" s="1">
        <v>315.13</v>
      </c>
      <c r="L5762" s="1">
        <v>100.0</v>
      </c>
      <c r="M5762" s="10">
        <f t="array" ref="M5762">_xlfn.XLOOKUP(A5762,subscriptions!B5762:B10004,subscriptions!D5762:D10004)</f>
        <v>120</v>
      </c>
      <c r="N5762" s="10">
        <f t="array" ref="N5762">_xlfn.XLOOKUP(A5762,subscriptions!B5762:B10004,subscriptions!G5762:G10004)</f>
        <v>5</v>
      </c>
      <c r="O5762" s="10">
        <v>114.0</v>
      </c>
      <c r="P5762" s="10" t="str">
        <f t="array" ref="P5762">_xlfn.XLOOKUP(A5762,subscriptions!B5762:B10004,subscriptions!C5762:C10004)</f>
        <v>Residential</v>
      </c>
      <c r="Q5762" s="10" t="s">
        <v>194</v>
      </c>
      <c r="R5762" s="10" t="s">
        <v>212</v>
      </c>
      <c r="S5762" s="10" t="s">
        <v>813</v>
      </c>
    </row>
    <row r="5763">
      <c r="A5763" s="1" t="s">
        <v>7350</v>
      </c>
      <c r="B5763" s="1" t="s">
        <v>409</v>
      </c>
      <c r="C5763" s="1" t="s">
        <v>279</v>
      </c>
      <c r="D5763" s="1" t="s">
        <v>27</v>
      </c>
      <c r="E5763" s="1" t="s">
        <v>239</v>
      </c>
      <c r="F5763" s="1" t="s">
        <v>3181</v>
      </c>
      <c r="G5763" s="1" t="s">
        <v>21944</v>
      </c>
      <c r="H5763" s="1" t="s">
        <v>21945</v>
      </c>
      <c r="I5763" s="4">
        <v>84.21461805555556</v>
      </c>
      <c r="J5763" s="1">
        <v>4177.45</v>
      </c>
      <c r="K5763" s="1">
        <v>348.29</v>
      </c>
      <c r="M5763" s="10">
        <f t="array" ref="M5763">_xlfn.XLOOKUP(A5763,subscriptions!B5763:B10004,subscriptions!D5763:D10004)</f>
        <v>120</v>
      </c>
      <c r="N5763" s="10">
        <f t="array" ref="N5763">_xlfn.XLOOKUP(A5763,subscriptions!B5763:B10004,subscriptions!G5763:G10004)</f>
        <v>10</v>
      </c>
      <c r="O5763" s="10">
        <v>108.0</v>
      </c>
      <c r="P5763" s="10" t="str">
        <f t="array" ref="P5763">_xlfn.XLOOKUP(A5763,subscriptions!B5763:B10004,subscriptions!C5763:C10004)</f>
        <v>Residential</v>
      </c>
      <c r="Q5763" s="10" t="s">
        <v>128</v>
      </c>
      <c r="R5763" s="10" t="s">
        <v>212</v>
      </c>
      <c r="S5763" s="10" t="s">
        <v>3641</v>
      </c>
    </row>
    <row r="5764">
      <c r="A5764" s="1" t="s">
        <v>7351</v>
      </c>
      <c r="B5764" s="1" t="s">
        <v>772</v>
      </c>
      <c r="C5764" s="1" t="s">
        <v>330</v>
      </c>
      <c r="D5764" s="1" t="s">
        <v>153</v>
      </c>
      <c r="E5764" s="1" t="s">
        <v>631</v>
      </c>
      <c r="F5764" s="1" t="s">
        <v>2549</v>
      </c>
      <c r="G5764" s="1" t="s">
        <v>21946</v>
      </c>
      <c r="H5764" s="1" t="s">
        <v>21947</v>
      </c>
      <c r="I5764" s="4">
        <v>84.41878472222223</v>
      </c>
      <c r="J5764" s="1">
        <v>4289.01</v>
      </c>
      <c r="K5764" s="1">
        <v>359.29</v>
      </c>
      <c r="M5764" s="10">
        <f t="array" ref="M5764">_xlfn.XLOOKUP(A5764,subscriptions!B5764:B10004,subscriptions!D5764:D10004)</f>
        <v>120</v>
      </c>
      <c r="N5764" s="10">
        <f t="array" ref="N5764">_xlfn.XLOOKUP(A5764,subscriptions!B5764:B10004,subscriptions!G5764:G10004)</f>
        <v>20</v>
      </c>
      <c r="O5764" s="10">
        <v>96.0</v>
      </c>
      <c r="P5764" s="10" t="str">
        <f t="array" ref="P5764">_xlfn.XLOOKUP(A5764,subscriptions!B5764:B10004,subscriptions!C5764:C10004)</f>
        <v>Residential</v>
      </c>
      <c r="Q5764" s="10" t="s">
        <v>128</v>
      </c>
      <c r="R5764" s="10" t="s">
        <v>148</v>
      </c>
      <c r="S5764" s="10" t="s">
        <v>1822</v>
      </c>
    </row>
    <row r="5765">
      <c r="A5765" s="1" t="s">
        <v>7352</v>
      </c>
      <c r="B5765" s="1" t="s">
        <v>969</v>
      </c>
      <c r="C5765" s="1" t="s">
        <v>871</v>
      </c>
      <c r="D5765" s="1" t="s">
        <v>27</v>
      </c>
      <c r="E5765" s="1" t="s">
        <v>219</v>
      </c>
      <c r="F5765" s="1" t="s">
        <v>590</v>
      </c>
      <c r="G5765" s="1" t="s">
        <v>21948</v>
      </c>
      <c r="H5765" s="1" t="s">
        <v>21949</v>
      </c>
      <c r="I5765" s="4">
        <v>84.37943287037037</v>
      </c>
      <c r="J5765" s="1">
        <v>338.16</v>
      </c>
      <c r="K5765" s="1">
        <v>38.26</v>
      </c>
      <c r="M5765" s="10">
        <f t="array" ref="M5765">_xlfn.XLOOKUP(A5765,subscriptions!B5765:B10004,subscriptions!D5765:D10004)</f>
        <v>120</v>
      </c>
      <c r="N5765" s="10">
        <f t="array" ref="N5765">_xlfn.XLOOKUP(A5765,subscriptions!B5765:B10004,subscriptions!G5765:G10004)</f>
        <v>0</v>
      </c>
      <c r="O5765" s="10">
        <v>120.0</v>
      </c>
      <c r="P5765" s="10" t="str">
        <f t="array" ref="P5765">_xlfn.XLOOKUP(A5765,subscriptions!B5765:B10004,subscriptions!C5765:C10004)</f>
        <v>Residential</v>
      </c>
      <c r="Q5765" s="10" t="s">
        <v>173</v>
      </c>
      <c r="R5765" s="10" t="s">
        <v>212</v>
      </c>
      <c r="S5765" s="10" t="s">
        <v>2380</v>
      </c>
    </row>
    <row r="5766">
      <c r="A5766" s="1" t="s">
        <v>7355</v>
      </c>
      <c r="B5766" s="1" t="s">
        <v>1491</v>
      </c>
      <c r="C5766" s="1" t="s">
        <v>3912</v>
      </c>
      <c r="D5766" s="1" t="s">
        <v>153</v>
      </c>
      <c r="E5766" s="1" t="s">
        <v>332</v>
      </c>
      <c r="F5766" s="1" t="s">
        <v>618</v>
      </c>
      <c r="G5766" s="1" t="s">
        <v>21950</v>
      </c>
      <c r="H5766" s="1" t="s">
        <v>21951</v>
      </c>
      <c r="I5766" s="4">
        <v>84.4209375</v>
      </c>
      <c r="J5766" s="1">
        <v>3166.09</v>
      </c>
      <c r="K5766" s="1">
        <v>549.15</v>
      </c>
      <c r="M5766" s="10">
        <f t="array" ref="M5766">_xlfn.XLOOKUP(A5766,subscriptions!B5766:B10004,subscriptions!D5766:D10004)</f>
        <v>80</v>
      </c>
      <c r="N5766" s="10">
        <f t="array" ref="N5766">_xlfn.XLOOKUP(A5766,subscriptions!B5766:B10004,subscriptions!G5766:G10004)</f>
        <v>5</v>
      </c>
      <c r="O5766" s="10">
        <v>76.0</v>
      </c>
      <c r="P5766" s="10" t="str">
        <f t="array" ref="P5766">_xlfn.XLOOKUP(A5766,subscriptions!B5766:B10004,subscriptions!C5766:C10004)</f>
        <v>Roam</v>
      </c>
      <c r="Q5766" s="10" t="s">
        <v>194</v>
      </c>
      <c r="R5766" s="10" t="s">
        <v>148</v>
      </c>
      <c r="S5766" s="10" t="s">
        <v>2152</v>
      </c>
    </row>
    <row r="5767">
      <c r="A5767" s="1" t="s">
        <v>7356</v>
      </c>
      <c r="B5767" s="1" t="s">
        <v>472</v>
      </c>
      <c r="C5767" s="1" t="s">
        <v>827</v>
      </c>
      <c r="D5767" s="1" t="s">
        <v>27</v>
      </c>
      <c r="E5767" s="1" t="s">
        <v>262</v>
      </c>
      <c r="F5767" s="1" t="s">
        <v>2112</v>
      </c>
      <c r="G5767" s="1" t="s">
        <v>21952</v>
      </c>
      <c r="H5767" s="1" t="s">
        <v>21953</v>
      </c>
      <c r="I5767" s="4">
        <v>84.16972222222222</v>
      </c>
      <c r="J5767" s="1">
        <v>2055.86</v>
      </c>
      <c r="K5767" s="1">
        <v>287.71</v>
      </c>
      <c r="M5767" s="10">
        <f t="array" ref="M5767">_xlfn.XLOOKUP(A5767,subscriptions!B5767:B10004,subscriptions!D5767:D10004)</f>
        <v>50</v>
      </c>
      <c r="N5767" s="10">
        <f t="array" ref="N5767">_xlfn.XLOOKUP(A5767,subscriptions!B5767:B10004,subscriptions!G5767:G10004)</f>
        <v>10</v>
      </c>
      <c r="O5767" s="10">
        <v>45.0</v>
      </c>
      <c r="P5767" s="10" t="str">
        <f t="array" ref="P5767">_xlfn.XLOOKUP(A5767,subscriptions!B5767:B10004,subscriptions!C5767:C10004)</f>
        <v>Mini</v>
      </c>
      <c r="Q5767" s="10" t="s">
        <v>128</v>
      </c>
      <c r="R5767" s="10" t="s">
        <v>148</v>
      </c>
      <c r="S5767" s="10" t="s">
        <v>213</v>
      </c>
    </row>
    <row r="5768">
      <c r="A5768" s="1" t="s">
        <v>7357</v>
      </c>
      <c r="B5768" s="1" t="s">
        <v>1099</v>
      </c>
      <c r="C5768" s="1" t="s">
        <v>871</v>
      </c>
      <c r="D5768" s="1" t="s">
        <v>153</v>
      </c>
      <c r="E5768" s="1" t="s">
        <v>631</v>
      </c>
      <c r="F5768" s="1" t="s">
        <v>2495</v>
      </c>
      <c r="G5768" s="1" t="s">
        <v>21954</v>
      </c>
      <c r="H5768" s="1" t="s">
        <v>21955</v>
      </c>
      <c r="I5768" s="4">
        <v>84.37920138888889</v>
      </c>
      <c r="J5768" s="1">
        <v>487.21</v>
      </c>
      <c r="K5768" s="1">
        <v>105.55</v>
      </c>
      <c r="M5768" s="10">
        <f t="array" ref="M5768">_xlfn.XLOOKUP(A5768,subscriptions!B5768:B10004,subscriptions!D5768:D10004)</f>
        <v>50</v>
      </c>
      <c r="N5768" s="10">
        <f t="array" ref="N5768">_xlfn.XLOOKUP(A5768,subscriptions!B5768:B10004,subscriptions!G5768:G10004)</f>
        <v>20</v>
      </c>
      <c r="O5768" s="10">
        <v>40.0</v>
      </c>
      <c r="P5768" s="10" t="str">
        <f t="array" ref="P5768">_xlfn.XLOOKUP(A5768,subscriptions!B5768:B10004,subscriptions!C5768:C10004)</f>
        <v>Mini</v>
      </c>
      <c r="Q5768" s="10" t="s">
        <v>128</v>
      </c>
      <c r="R5768" s="10" t="s">
        <v>148</v>
      </c>
      <c r="S5768" s="10" t="s">
        <v>2380</v>
      </c>
    </row>
    <row r="5769">
      <c r="A5769" s="1" t="s">
        <v>7358</v>
      </c>
      <c r="B5769" s="1" t="s">
        <v>814</v>
      </c>
      <c r="C5769" s="1" t="s">
        <v>456</v>
      </c>
      <c r="D5769" s="1" t="s">
        <v>153</v>
      </c>
      <c r="E5769" s="1" t="s">
        <v>111</v>
      </c>
      <c r="F5769" s="1" t="s">
        <v>1855</v>
      </c>
      <c r="G5769" s="1" t="s">
        <v>21956</v>
      </c>
      <c r="H5769" s="1" t="s">
        <v>21957</v>
      </c>
      <c r="I5769" s="4">
        <v>84.25509259259259</v>
      </c>
      <c r="J5769" s="1">
        <v>154.48</v>
      </c>
      <c r="K5769" s="1">
        <v>25.56</v>
      </c>
      <c r="M5769" s="10">
        <f t="array" ref="M5769">_xlfn.XLOOKUP(A5769,subscriptions!B5769:B10004,subscriptions!D5769:D10004)</f>
        <v>120</v>
      </c>
      <c r="N5769" s="10">
        <f t="array" ref="N5769">_xlfn.XLOOKUP(A5769,subscriptions!B5769:B10004,subscriptions!G5769:G10004)</f>
        <v>0</v>
      </c>
      <c r="O5769" s="10">
        <v>120.0</v>
      </c>
      <c r="P5769" s="10" t="str">
        <f t="array" ref="P5769">_xlfn.XLOOKUP(A5769,subscriptions!B5769:B10004,subscriptions!C5769:C10004)</f>
        <v>Residential</v>
      </c>
      <c r="Q5769" s="10" t="s">
        <v>173</v>
      </c>
      <c r="R5769" s="10" t="s">
        <v>212</v>
      </c>
      <c r="S5769" s="10" t="s">
        <v>149</v>
      </c>
    </row>
    <row r="5770">
      <c r="A5770" s="1" t="s">
        <v>7359</v>
      </c>
      <c r="B5770" s="1" t="s">
        <v>109</v>
      </c>
      <c r="C5770" s="1" t="s">
        <v>2483</v>
      </c>
      <c r="D5770" s="1" t="s">
        <v>27</v>
      </c>
      <c r="E5770" s="1" t="s">
        <v>219</v>
      </c>
      <c r="F5770" s="1" t="s">
        <v>4220</v>
      </c>
      <c r="G5770" s="1" t="s">
        <v>21958</v>
      </c>
      <c r="H5770" s="1" t="s">
        <v>21959</v>
      </c>
      <c r="I5770" s="4">
        <v>84.34185185185186</v>
      </c>
      <c r="J5770" s="1">
        <v>517.96</v>
      </c>
      <c r="K5770" s="1">
        <v>60.91</v>
      </c>
      <c r="M5770" s="10">
        <f t="array" ref="M5770">_xlfn.XLOOKUP(A5770,subscriptions!B5770:B10004,subscriptions!D5770:D10004)</f>
        <v>120</v>
      </c>
      <c r="N5770" s="10">
        <f t="array" ref="N5770">_xlfn.XLOOKUP(A5770,subscriptions!B5770:B10004,subscriptions!G5770:G10004)</f>
        <v>5</v>
      </c>
      <c r="O5770" s="10">
        <v>114.0</v>
      </c>
      <c r="P5770" s="10" t="str">
        <f t="array" ref="P5770">_xlfn.XLOOKUP(A5770,subscriptions!B5770:B10004,subscriptions!C5770:C10004)</f>
        <v>Residential</v>
      </c>
      <c r="Q5770" s="10" t="s">
        <v>194</v>
      </c>
      <c r="R5770" s="10" t="s">
        <v>212</v>
      </c>
      <c r="S5770" s="10" t="s">
        <v>1703</v>
      </c>
    </row>
    <row r="5771">
      <c r="A5771" s="1" t="s">
        <v>7360</v>
      </c>
      <c r="B5771" s="1" t="s">
        <v>573</v>
      </c>
      <c r="C5771" s="1" t="s">
        <v>441</v>
      </c>
      <c r="D5771" s="1" t="s">
        <v>27</v>
      </c>
      <c r="E5771" s="1" t="s">
        <v>219</v>
      </c>
      <c r="F5771" s="1" t="s">
        <v>574</v>
      </c>
      <c r="G5771" s="1" t="s">
        <v>21960</v>
      </c>
      <c r="H5771" s="1" t="s">
        <v>21961</v>
      </c>
      <c r="I5771" s="4">
        <v>84.29726851851852</v>
      </c>
      <c r="J5771" s="1">
        <v>3699.18</v>
      </c>
      <c r="K5771" s="1">
        <v>633.34</v>
      </c>
      <c r="M5771" s="10">
        <f t="array" ref="M5771">_xlfn.XLOOKUP(A5771,subscriptions!B5771:B10004,subscriptions!D5771:D10004)</f>
        <v>80</v>
      </c>
      <c r="N5771" s="10">
        <f t="array" ref="N5771">_xlfn.XLOOKUP(A5771,subscriptions!B5771:B10004,subscriptions!G5771:G10004)</f>
        <v>10</v>
      </c>
      <c r="O5771" s="10">
        <v>72.0</v>
      </c>
      <c r="P5771" s="10" t="str">
        <f t="array" ref="P5771">_xlfn.XLOOKUP(A5771,subscriptions!B5771:B10004,subscriptions!C5771:C10004)</f>
        <v>Roam</v>
      </c>
      <c r="Q5771" s="10" t="s">
        <v>128</v>
      </c>
      <c r="R5771" s="10" t="s">
        <v>148</v>
      </c>
      <c r="S5771" s="10" t="s">
        <v>407</v>
      </c>
    </row>
    <row r="5772">
      <c r="A5772" s="1" t="s">
        <v>7361</v>
      </c>
      <c r="B5772" s="1" t="s">
        <v>814</v>
      </c>
      <c r="C5772" s="1" t="s">
        <v>524</v>
      </c>
      <c r="D5772" s="1" t="s">
        <v>153</v>
      </c>
      <c r="E5772" s="1" t="s">
        <v>280</v>
      </c>
      <c r="F5772" s="1" t="s">
        <v>1478</v>
      </c>
      <c r="G5772" s="1" t="s">
        <v>21962</v>
      </c>
      <c r="H5772" s="1" t="s">
        <v>21963</v>
      </c>
      <c r="I5772" s="4">
        <v>84.21181712962964</v>
      </c>
      <c r="J5772" s="1">
        <v>1554.32</v>
      </c>
      <c r="K5772" s="1">
        <v>369.02</v>
      </c>
      <c r="M5772" s="10">
        <f t="array" ref="M5772">_xlfn.XLOOKUP(A5772,subscriptions!B5772:B10004,subscriptions!D5772:D10004)</f>
        <v>80</v>
      </c>
      <c r="N5772" s="10">
        <f t="array" ref="N5772">_xlfn.XLOOKUP(A5772,subscriptions!B5772:B10004,subscriptions!G5772:G10004)</f>
        <v>20</v>
      </c>
      <c r="O5772" s="10">
        <v>64.0</v>
      </c>
      <c r="P5772" s="10" t="str">
        <f t="array" ref="P5772">_xlfn.XLOOKUP(A5772,subscriptions!B5772:B10004,subscriptions!C5772:C10004)</f>
        <v>Roam</v>
      </c>
      <c r="Q5772" s="10" t="s">
        <v>128</v>
      </c>
      <c r="R5772" s="10" t="s">
        <v>148</v>
      </c>
      <c r="S5772" s="10" t="s">
        <v>857</v>
      </c>
    </row>
    <row r="5773">
      <c r="A5773" s="1" t="s">
        <v>7362</v>
      </c>
      <c r="B5773" s="1" t="s">
        <v>748</v>
      </c>
      <c r="C5773" s="1" t="s">
        <v>827</v>
      </c>
      <c r="D5773" s="1" t="s">
        <v>27</v>
      </c>
      <c r="E5773" s="1" t="s">
        <v>631</v>
      </c>
      <c r="F5773" s="1" t="s">
        <v>2549</v>
      </c>
      <c r="G5773" s="1" t="s">
        <v>21964</v>
      </c>
      <c r="H5773" s="1" t="s">
        <v>21965</v>
      </c>
      <c r="I5773" s="4">
        <v>84.4211574074074</v>
      </c>
      <c r="J5773" s="1">
        <v>1965.11</v>
      </c>
      <c r="K5773" s="1">
        <v>330.66</v>
      </c>
      <c r="M5773" s="10">
        <f t="array" ref="M5773">_xlfn.XLOOKUP(A5773,subscriptions!B5773:B10004,subscriptions!D5773:D10004)</f>
        <v>120</v>
      </c>
      <c r="N5773" s="10">
        <f t="array" ref="N5773">_xlfn.XLOOKUP(A5773,subscriptions!B5773:B10004,subscriptions!G5773:G10004)</f>
        <v>0</v>
      </c>
      <c r="O5773" s="10">
        <v>120.0</v>
      </c>
      <c r="P5773" s="10" t="str">
        <f t="array" ref="P5773">_xlfn.XLOOKUP(A5773,subscriptions!B5773:B10004,subscriptions!C5773:C10004)</f>
        <v>Residential</v>
      </c>
      <c r="Q5773" s="10" t="s">
        <v>173</v>
      </c>
      <c r="R5773" s="10" t="s">
        <v>212</v>
      </c>
      <c r="S5773" s="10" t="s">
        <v>2152</v>
      </c>
    </row>
    <row r="5774">
      <c r="A5774" s="1" t="s">
        <v>7363</v>
      </c>
      <c r="B5774" s="1" t="s">
        <v>1506</v>
      </c>
      <c r="C5774" s="1" t="s">
        <v>1388</v>
      </c>
      <c r="D5774" s="1" t="s">
        <v>27</v>
      </c>
      <c r="E5774" s="1" t="s">
        <v>280</v>
      </c>
      <c r="F5774" s="1" t="s">
        <v>376</v>
      </c>
      <c r="G5774" s="1" t="s">
        <v>21966</v>
      </c>
      <c r="H5774" s="1" t="s">
        <v>21967</v>
      </c>
      <c r="I5774" s="4">
        <v>84.33644675925926</v>
      </c>
      <c r="J5774" s="1">
        <v>495.9</v>
      </c>
      <c r="K5774" s="1">
        <v>126.0</v>
      </c>
      <c r="M5774" s="10">
        <f t="array" ref="M5774">_xlfn.XLOOKUP(A5774,subscriptions!B5774:B10004,subscriptions!D5774:D10004)</f>
        <v>80</v>
      </c>
      <c r="N5774" s="10">
        <f t="array" ref="N5774">_xlfn.XLOOKUP(A5774,subscriptions!B5774:B10004,subscriptions!G5774:G10004)</f>
        <v>5</v>
      </c>
      <c r="O5774" s="10">
        <v>76.0</v>
      </c>
      <c r="P5774" s="10" t="str">
        <f t="array" ref="P5774">_xlfn.XLOOKUP(A5774,subscriptions!B5774:B10004,subscriptions!C5774:C10004)</f>
        <v>Roam</v>
      </c>
      <c r="Q5774" s="10" t="s">
        <v>194</v>
      </c>
      <c r="R5774" s="10" t="s">
        <v>148</v>
      </c>
      <c r="S5774" s="10" t="s">
        <v>1971</v>
      </c>
    </row>
    <row r="5775">
      <c r="A5775" s="1" t="s">
        <v>7364</v>
      </c>
      <c r="B5775" s="1" t="s">
        <v>2534</v>
      </c>
      <c r="C5775" s="1" t="s">
        <v>296</v>
      </c>
      <c r="D5775" s="1" t="s">
        <v>153</v>
      </c>
      <c r="E5775" s="1" t="s">
        <v>262</v>
      </c>
      <c r="F5775" s="1" t="s">
        <v>885</v>
      </c>
      <c r="G5775" s="1" t="s">
        <v>21968</v>
      </c>
      <c r="H5775" s="1" t="s">
        <v>21969</v>
      </c>
      <c r="I5775" s="4">
        <v>84.33623842592593</v>
      </c>
      <c r="J5775" s="1">
        <v>1956.17</v>
      </c>
      <c r="K5775" s="1">
        <v>500.46</v>
      </c>
      <c r="M5775" s="10">
        <f t="array" ref="M5775">_xlfn.XLOOKUP(A5775,subscriptions!B5775:B10004,subscriptions!D5775:D10004)</f>
        <v>120</v>
      </c>
      <c r="N5775" s="10">
        <f t="array" ref="N5775">_xlfn.XLOOKUP(A5775,subscriptions!B5775:B10004,subscriptions!G5775:G10004)</f>
        <v>10</v>
      </c>
      <c r="O5775" s="10">
        <v>108.0</v>
      </c>
      <c r="P5775" s="10" t="str">
        <f t="array" ref="P5775">_xlfn.XLOOKUP(A5775,subscriptions!B5775:B10004,subscriptions!C5775:C10004)</f>
        <v>Residential</v>
      </c>
      <c r="Q5775" s="10" t="s">
        <v>128</v>
      </c>
      <c r="R5775" s="10" t="s">
        <v>212</v>
      </c>
      <c r="S5775" s="10" t="s">
        <v>1971</v>
      </c>
    </row>
    <row r="5776">
      <c r="A5776" s="1" t="s">
        <v>7365</v>
      </c>
      <c r="B5776" s="1" t="s">
        <v>1157</v>
      </c>
      <c r="C5776" s="1" t="s">
        <v>1477</v>
      </c>
      <c r="D5776" s="1" t="s">
        <v>27</v>
      </c>
      <c r="E5776" s="1" t="s">
        <v>714</v>
      </c>
      <c r="F5776" s="1" t="s">
        <v>2562</v>
      </c>
      <c r="G5776" s="1" t="s">
        <v>21970</v>
      </c>
      <c r="H5776" s="1" t="s">
        <v>21971</v>
      </c>
      <c r="I5776" s="4">
        <v>84.33405092592592</v>
      </c>
      <c r="J5776" s="1">
        <v>92.79</v>
      </c>
      <c r="K5776" s="1">
        <v>24.64</v>
      </c>
      <c r="M5776" s="10">
        <f t="array" ref="M5776">_xlfn.XLOOKUP(A5776,subscriptions!B5776:B10004,subscriptions!D5776:D10004)</f>
        <v>120</v>
      </c>
      <c r="N5776" s="10">
        <f t="array" ref="N5776">_xlfn.XLOOKUP(A5776,subscriptions!B5776:B10004,subscriptions!G5776:G10004)</f>
        <v>20</v>
      </c>
      <c r="O5776" s="10">
        <v>96.0</v>
      </c>
      <c r="P5776" s="10" t="str">
        <f t="array" ref="P5776">_xlfn.XLOOKUP(A5776,subscriptions!B5776:B10004,subscriptions!C5776:C10004)</f>
        <v>Residential</v>
      </c>
      <c r="Q5776" s="10" t="s">
        <v>128</v>
      </c>
      <c r="R5776" s="10" t="s">
        <v>148</v>
      </c>
      <c r="S5776" s="10" t="s">
        <v>195</v>
      </c>
    </row>
    <row r="5777">
      <c r="A5777" s="1" t="s">
        <v>7368</v>
      </c>
      <c r="B5777" s="1" t="s">
        <v>1995</v>
      </c>
      <c r="C5777" s="1" t="s">
        <v>750</v>
      </c>
      <c r="D5777" s="1" t="s">
        <v>153</v>
      </c>
      <c r="E5777" s="1" t="s">
        <v>28</v>
      </c>
      <c r="F5777" s="1" t="s">
        <v>29</v>
      </c>
      <c r="G5777" s="1" t="s">
        <v>21972</v>
      </c>
      <c r="H5777" s="1" t="s">
        <v>21973</v>
      </c>
      <c r="I5777" s="4">
        <v>84.20990740740741</v>
      </c>
      <c r="J5777" s="1">
        <v>755.78</v>
      </c>
      <c r="K5777" s="1">
        <v>168.63</v>
      </c>
      <c r="M5777" s="10">
        <f t="array" ref="M5777">_xlfn.XLOOKUP(A5777,subscriptions!B5777:B10004,subscriptions!D5777:D10004)</f>
        <v>120</v>
      </c>
      <c r="N5777" s="10">
        <f t="array" ref="N5777">_xlfn.XLOOKUP(A5777,subscriptions!B5777:B10004,subscriptions!G5777:G10004)</f>
        <v>0</v>
      </c>
      <c r="O5777" s="10">
        <v>120.0</v>
      </c>
      <c r="P5777" s="10" t="str">
        <f t="array" ref="P5777">_xlfn.XLOOKUP(A5777,subscriptions!B5777:B10004,subscriptions!C5777:C10004)</f>
        <v>Residential</v>
      </c>
      <c r="Q5777" s="10" t="s">
        <v>173</v>
      </c>
      <c r="R5777" s="10" t="s">
        <v>212</v>
      </c>
      <c r="S5777" s="10" t="s">
        <v>353</v>
      </c>
    </row>
    <row r="5778">
      <c r="A5778" s="1" t="s">
        <v>7369</v>
      </c>
      <c r="B5778" s="1" t="s">
        <v>508</v>
      </c>
      <c r="C5778" s="1" t="s">
        <v>1492</v>
      </c>
      <c r="D5778" s="1" t="s">
        <v>153</v>
      </c>
      <c r="E5778" s="1" t="s">
        <v>28</v>
      </c>
      <c r="F5778" s="1" t="s">
        <v>1639</v>
      </c>
      <c r="G5778" s="1" t="s">
        <v>21974</v>
      </c>
      <c r="H5778" s="1" t="s">
        <v>21975</v>
      </c>
      <c r="I5778" s="4">
        <v>84.33616898148148</v>
      </c>
      <c r="J5778" s="1">
        <v>1528.27</v>
      </c>
      <c r="K5778" s="1">
        <v>388.78</v>
      </c>
      <c r="M5778" s="10">
        <f t="array" ref="M5778">_xlfn.XLOOKUP(A5778,subscriptions!B5778:B10004,subscriptions!D5778:D10004)</f>
        <v>120</v>
      </c>
      <c r="N5778" s="10">
        <f t="array" ref="N5778">_xlfn.XLOOKUP(A5778,subscriptions!B5778:B10004,subscriptions!G5778:G10004)</f>
        <v>5</v>
      </c>
      <c r="O5778" s="10">
        <v>114.0</v>
      </c>
      <c r="P5778" s="10" t="str">
        <f t="array" ref="P5778">_xlfn.XLOOKUP(A5778,subscriptions!B5778:B10004,subscriptions!C5778:C10004)</f>
        <v>Residential</v>
      </c>
      <c r="Q5778" s="10" t="s">
        <v>194</v>
      </c>
      <c r="R5778" s="10" t="s">
        <v>212</v>
      </c>
      <c r="S5778" s="10" t="s">
        <v>1971</v>
      </c>
    </row>
    <row r="5779">
      <c r="A5779" s="1" t="s">
        <v>7370</v>
      </c>
      <c r="B5779" s="1" t="s">
        <v>329</v>
      </c>
      <c r="C5779" s="1" t="s">
        <v>764</v>
      </c>
      <c r="D5779" s="1" t="s">
        <v>27</v>
      </c>
      <c r="E5779" s="1" t="s">
        <v>280</v>
      </c>
      <c r="F5779" s="1" t="s">
        <v>873</v>
      </c>
      <c r="G5779" s="1" t="s">
        <v>21976</v>
      </c>
      <c r="H5779" s="1" t="s">
        <v>21977</v>
      </c>
      <c r="I5779" s="4">
        <v>84.21484953703704</v>
      </c>
      <c r="J5779" s="1">
        <v>286.91</v>
      </c>
      <c r="K5779" s="1">
        <v>49.83</v>
      </c>
      <c r="M5779" s="10">
        <f t="array" ref="M5779">_xlfn.XLOOKUP(A5779,subscriptions!B5779:B10004,subscriptions!D5779:D10004)</f>
        <v>80</v>
      </c>
      <c r="N5779" s="10">
        <f t="array" ref="N5779">_xlfn.XLOOKUP(A5779,subscriptions!B5779:B10004,subscriptions!G5779:G10004)</f>
        <v>10</v>
      </c>
      <c r="O5779" s="10">
        <v>72.0</v>
      </c>
      <c r="P5779" s="10" t="str">
        <f t="array" ref="P5779">_xlfn.XLOOKUP(A5779,subscriptions!B5779:B10004,subscriptions!C5779:C10004)</f>
        <v>Roam</v>
      </c>
      <c r="Q5779" s="10" t="s">
        <v>128</v>
      </c>
      <c r="R5779" s="10" t="s">
        <v>148</v>
      </c>
      <c r="S5779" s="10" t="s">
        <v>3641</v>
      </c>
    </row>
    <row r="5780">
      <c r="A5780" s="1" t="s">
        <v>7371</v>
      </c>
      <c r="B5780" s="1" t="s">
        <v>657</v>
      </c>
      <c r="C5780" s="1" t="s">
        <v>1477</v>
      </c>
      <c r="D5780" s="1" t="s">
        <v>153</v>
      </c>
      <c r="E5780" s="1" t="s">
        <v>631</v>
      </c>
      <c r="F5780" s="1" t="s">
        <v>1318</v>
      </c>
      <c r="G5780" s="1" t="s">
        <v>21978</v>
      </c>
      <c r="H5780" s="1" t="s">
        <v>21979</v>
      </c>
      <c r="I5780" s="4">
        <v>84.34060185185186</v>
      </c>
      <c r="J5780" s="1">
        <v>2647.44</v>
      </c>
      <c r="K5780" s="1">
        <v>628.83</v>
      </c>
      <c r="M5780" s="10">
        <f t="array" ref="M5780">_xlfn.XLOOKUP(A5780,subscriptions!B5780:B10004,subscriptions!D5780:D10004)</f>
        <v>80</v>
      </c>
      <c r="N5780" s="10">
        <f t="array" ref="N5780">_xlfn.XLOOKUP(A5780,subscriptions!B5780:B10004,subscriptions!G5780:G10004)</f>
        <v>20</v>
      </c>
      <c r="O5780" s="10">
        <v>64.0</v>
      </c>
      <c r="P5780" s="10" t="str">
        <f t="array" ref="P5780">_xlfn.XLOOKUP(A5780,subscriptions!B5780:B10004,subscriptions!C5780:C10004)</f>
        <v>Roam</v>
      </c>
      <c r="Q5780" s="10" t="s">
        <v>128</v>
      </c>
      <c r="R5780" s="10" t="s">
        <v>148</v>
      </c>
      <c r="S5780" s="10" t="s">
        <v>616</v>
      </c>
    </row>
    <row r="5781">
      <c r="A5781" s="1" t="s">
        <v>7372</v>
      </c>
      <c r="B5781" s="1" t="s">
        <v>1027</v>
      </c>
      <c r="C5781" s="1" t="s">
        <v>133</v>
      </c>
      <c r="D5781" s="1" t="s">
        <v>153</v>
      </c>
      <c r="E5781" s="1" t="s">
        <v>179</v>
      </c>
      <c r="F5781" s="1" t="s">
        <v>1760</v>
      </c>
      <c r="G5781" s="1" t="s">
        <v>21980</v>
      </c>
      <c r="H5781" s="1" t="s">
        <v>21981</v>
      </c>
      <c r="I5781" s="4">
        <v>84.17432870370371</v>
      </c>
      <c r="J5781" s="1">
        <v>451.88</v>
      </c>
      <c r="K5781" s="1">
        <v>104.34</v>
      </c>
      <c r="L5781" s="1">
        <v>100.0</v>
      </c>
      <c r="M5781" s="10">
        <f t="array" ref="M5781">_xlfn.XLOOKUP(A5781,subscriptions!B5781:B10004,subscriptions!D5781:D10004)</f>
        <v>120</v>
      </c>
      <c r="N5781" s="10">
        <f t="array" ref="N5781">_xlfn.XLOOKUP(A5781,subscriptions!B5781:B10004,subscriptions!G5781:G10004)</f>
        <v>0</v>
      </c>
      <c r="O5781" s="10">
        <v>120.0</v>
      </c>
      <c r="P5781" s="10" t="str">
        <f t="array" ref="P5781">_xlfn.XLOOKUP(A5781,subscriptions!B5781:B10004,subscriptions!C5781:C10004)</f>
        <v>Residential</v>
      </c>
      <c r="Q5781" s="10" t="s">
        <v>173</v>
      </c>
      <c r="R5781" s="10" t="s">
        <v>212</v>
      </c>
      <c r="S5781" s="10" t="s">
        <v>507</v>
      </c>
    </row>
    <row r="5782">
      <c r="A5782" s="1" t="s">
        <v>7373</v>
      </c>
      <c r="B5782" s="1" t="s">
        <v>109</v>
      </c>
      <c r="C5782" s="1" t="s">
        <v>871</v>
      </c>
      <c r="D5782" s="1" t="s">
        <v>27</v>
      </c>
      <c r="E5782" s="1" t="s">
        <v>631</v>
      </c>
      <c r="F5782" s="1" t="s">
        <v>943</v>
      </c>
      <c r="G5782" s="1" t="s">
        <v>21982</v>
      </c>
      <c r="H5782" s="1" t="s">
        <v>21983</v>
      </c>
      <c r="I5782" s="4">
        <v>84.25211805555556</v>
      </c>
      <c r="J5782" s="1">
        <v>1634.54</v>
      </c>
      <c r="K5782" s="1">
        <v>289.02</v>
      </c>
      <c r="M5782" s="10">
        <f t="array" ref="M5782">_xlfn.XLOOKUP(A5782,subscriptions!B5782:B10004,subscriptions!D5782:D10004)</f>
        <v>120</v>
      </c>
      <c r="N5782" s="10">
        <f t="array" ref="N5782">_xlfn.XLOOKUP(A5782,subscriptions!B5782:B10004,subscriptions!G5782:G10004)</f>
        <v>5</v>
      </c>
      <c r="O5782" s="10">
        <v>114.0</v>
      </c>
      <c r="P5782" s="10" t="str">
        <f t="array" ref="P5782">_xlfn.XLOOKUP(A5782,subscriptions!B5782:B10004,subscriptions!C5782:C10004)</f>
        <v>Residential</v>
      </c>
      <c r="Q5782" s="10" t="s">
        <v>194</v>
      </c>
      <c r="R5782" s="10" t="s">
        <v>212</v>
      </c>
      <c r="S5782" s="10" t="s">
        <v>1008</v>
      </c>
    </row>
    <row r="5783">
      <c r="A5783" s="1" t="s">
        <v>7374</v>
      </c>
      <c r="B5783" s="1" t="s">
        <v>375</v>
      </c>
      <c r="C5783" s="1" t="s">
        <v>658</v>
      </c>
      <c r="D5783" s="1" t="s">
        <v>27</v>
      </c>
      <c r="E5783" s="1" t="s">
        <v>280</v>
      </c>
      <c r="F5783" s="1" t="s">
        <v>1665</v>
      </c>
      <c r="G5783" s="1" t="s">
        <v>21984</v>
      </c>
      <c r="H5783" s="1" t="s">
        <v>21985</v>
      </c>
      <c r="I5783" s="4">
        <v>84.38216435185186</v>
      </c>
      <c r="J5783" s="1">
        <v>829.29</v>
      </c>
      <c r="K5783" s="1">
        <v>164.16</v>
      </c>
      <c r="M5783" s="10">
        <f t="array" ref="M5783">_xlfn.XLOOKUP(A5783,subscriptions!B5783:B10004,subscriptions!D5783:D10004)</f>
        <v>250</v>
      </c>
      <c r="N5783" s="10">
        <f t="array" ref="N5783">_xlfn.XLOOKUP(A5783,subscriptions!B5783:B10004,subscriptions!G5783:G10004)</f>
        <v>10</v>
      </c>
      <c r="O5783" s="10">
        <v>225.0</v>
      </c>
      <c r="P5783" s="10" t="str">
        <f t="array" ref="P5783">_xlfn.XLOOKUP(A5783,subscriptions!B5783:B10004,subscriptions!C5783:C10004)</f>
        <v>Business</v>
      </c>
      <c r="Q5783" s="10" t="s">
        <v>128</v>
      </c>
      <c r="R5783" s="10" t="s">
        <v>129</v>
      </c>
      <c r="S5783" s="10" t="s">
        <v>293</v>
      </c>
    </row>
    <row r="5784">
      <c r="A5784" s="1" t="s">
        <v>7375</v>
      </c>
      <c r="B5784" s="1" t="s">
        <v>1624</v>
      </c>
      <c r="C5784" s="1" t="s">
        <v>218</v>
      </c>
      <c r="D5784" s="1" t="s">
        <v>27</v>
      </c>
      <c r="E5784" s="1" t="s">
        <v>714</v>
      </c>
      <c r="F5784" s="1" t="s">
        <v>828</v>
      </c>
      <c r="G5784" s="1" t="s">
        <v>21986</v>
      </c>
      <c r="H5784" s="1" t="s">
        <v>21987</v>
      </c>
      <c r="I5784" s="4">
        <v>84.29238425925926</v>
      </c>
      <c r="J5784" s="1">
        <v>1409.67</v>
      </c>
      <c r="K5784" s="1">
        <v>270.4</v>
      </c>
      <c r="M5784" s="10">
        <f t="array" ref="M5784">_xlfn.XLOOKUP(A5784,subscriptions!B5784:B10004,subscriptions!D5784:D10004)</f>
        <v>120</v>
      </c>
      <c r="N5784" s="10">
        <f t="array" ref="N5784">_xlfn.XLOOKUP(A5784,subscriptions!B5784:B10004,subscriptions!G5784:G10004)</f>
        <v>20</v>
      </c>
      <c r="O5784" s="10">
        <v>96.0</v>
      </c>
      <c r="P5784" s="10" t="str">
        <f t="array" ref="P5784">_xlfn.XLOOKUP(A5784,subscriptions!B5784:B10004,subscriptions!C5784:C10004)</f>
        <v>Residential</v>
      </c>
      <c r="Q5784" s="10" t="s">
        <v>128</v>
      </c>
      <c r="R5784" s="10" t="s">
        <v>148</v>
      </c>
      <c r="S5784" s="10" t="s">
        <v>587</v>
      </c>
    </row>
    <row r="5785">
      <c r="A5785" s="1" t="s">
        <v>7376</v>
      </c>
      <c r="B5785" s="1" t="s">
        <v>700</v>
      </c>
      <c r="C5785" s="1" t="s">
        <v>1492</v>
      </c>
      <c r="D5785" s="1" t="s">
        <v>153</v>
      </c>
      <c r="E5785" s="1" t="s">
        <v>332</v>
      </c>
      <c r="F5785" s="1" t="s">
        <v>1028</v>
      </c>
      <c r="G5785" s="1" t="s">
        <v>21988</v>
      </c>
      <c r="H5785" s="1" t="s">
        <v>21989</v>
      </c>
      <c r="I5785" s="4">
        <v>84.25361111111111</v>
      </c>
      <c r="J5785" s="1">
        <v>220.51</v>
      </c>
      <c r="K5785" s="1">
        <v>69.89</v>
      </c>
      <c r="M5785" s="10">
        <f t="array" ref="M5785">_xlfn.XLOOKUP(A5785,subscriptions!B5785:B10004,subscriptions!D5785:D10004)</f>
        <v>120</v>
      </c>
      <c r="N5785" s="10">
        <f t="array" ref="N5785">_xlfn.XLOOKUP(A5785,subscriptions!B5785:B10004,subscriptions!G5785:G10004)</f>
        <v>0</v>
      </c>
      <c r="O5785" s="10">
        <v>120.0</v>
      </c>
      <c r="P5785" s="10" t="str">
        <f t="array" ref="P5785">_xlfn.XLOOKUP(A5785,subscriptions!B5785:B10004,subscriptions!C5785:C10004)</f>
        <v>Residential</v>
      </c>
      <c r="Q5785" s="10" t="s">
        <v>173</v>
      </c>
      <c r="R5785" s="10" t="s">
        <v>212</v>
      </c>
      <c r="S5785" s="10" t="s">
        <v>1832</v>
      </c>
    </row>
    <row r="5786">
      <c r="A5786" s="1" t="s">
        <v>7377</v>
      </c>
      <c r="B5786" s="1" t="s">
        <v>439</v>
      </c>
      <c r="C5786" s="1" t="s">
        <v>1876</v>
      </c>
      <c r="D5786" s="1" t="s">
        <v>153</v>
      </c>
      <c r="E5786" s="1" t="s">
        <v>631</v>
      </c>
      <c r="F5786" s="1" t="s">
        <v>2495</v>
      </c>
      <c r="G5786" s="1" t="s">
        <v>21990</v>
      </c>
      <c r="H5786" s="1" t="s">
        <v>21991</v>
      </c>
      <c r="I5786" s="4">
        <v>84.29408564814815</v>
      </c>
      <c r="J5786" s="1">
        <v>75.59</v>
      </c>
      <c r="K5786" s="1">
        <v>19.67</v>
      </c>
      <c r="M5786" s="10">
        <f t="array" ref="M5786">_xlfn.XLOOKUP(A5786,subscriptions!B5786:B10004,subscriptions!D5786:D10004)</f>
        <v>120</v>
      </c>
      <c r="N5786" s="10">
        <f t="array" ref="N5786">_xlfn.XLOOKUP(A5786,subscriptions!B5786:B10004,subscriptions!G5786:G10004)</f>
        <v>5</v>
      </c>
      <c r="O5786" s="10">
        <v>114.0</v>
      </c>
      <c r="P5786" s="10" t="str">
        <f t="array" ref="P5786">_xlfn.XLOOKUP(A5786,subscriptions!B5786:B10004,subscriptions!C5786:C10004)</f>
        <v>Residential</v>
      </c>
      <c r="Q5786" s="10" t="s">
        <v>194</v>
      </c>
      <c r="R5786" s="10" t="s">
        <v>212</v>
      </c>
      <c r="S5786" s="10" t="s">
        <v>1458</v>
      </c>
    </row>
    <row r="5787">
      <c r="A5787" s="1" t="s">
        <v>7380</v>
      </c>
      <c r="B5787" s="1" t="s">
        <v>455</v>
      </c>
      <c r="C5787" s="1" t="s">
        <v>1200</v>
      </c>
      <c r="D5787" s="1" t="s">
        <v>27</v>
      </c>
      <c r="E5787" s="1" t="s">
        <v>332</v>
      </c>
      <c r="F5787" s="1" t="s">
        <v>427</v>
      </c>
      <c r="G5787" s="1" t="s">
        <v>21992</v>
      </c>
      <c r="H5787" s="1" t="s">
        <v>21993</v>
      </c>
      <c r="I5787" s="4">
        <v>84.33917824074074</v>
      </c>
      <c r="J5787" s="1">
        <v>3654.68</v>
      </c>
      <c r="K5787" s="1">
        <v>780.63</v>
      </c>
      <c r="M5787" s="10">
        <f t="array" ref="M5787">_xlfn.XLOOKUP(A5787,subscriptions!B5787:B10004,subscriptions!D5787:D10004)</f>
        <v>120</v>
      </c>
      <c r="N5787" s="10">
        <f t="array" ref="N5787">_xlfn.XLOOKUP(A5787,subscriptions!B5787:B10004,subscriptions!G5787:G10004)</f>
        <v>10</v>
      </c>
      <c r="O5787" s="10">
        <v>108.0</v>
      </c>
      <c r="P5787" s="10" t="str">
        <f t="array" ref="P5787">_xlfn.XLOOKUP(A5787,subscriptions!B5787:B10004,subscriptions!C5787:C10004)</f>
        <v>Residential</v>
      </c>
      <c r="Q5787" s="10" t="s">
        <v>128</v>
      </c>
      <c r="R5787" s="10" t="s">
        <v>212</v>
      </c>
      <c r="S5787" s="10" t="s">
        <v>2016</v>
      </c>
    </row>
    <row r="5788">
      <c r="A5788" s="1" t="s">
        <v>7381</v>
      </c>
      <c r="B5788" s="1" t="s">
        <v>1226</v>
      </c>
      <c r="C5788" s="1" t="s">
        <v>884</v>
      </c>
      <c r="D5788" s="1" t="s">
        <v>153</v>
      </c>
      <c r="E5788" s="1" t="s">
        <v>631</v>
      </c>
      <c r="F5788" s="1" t="s">
        <v>2749</v>
      </c>
      <c r="G5788" s="1" t="s">
        <v>21994</v>
      </c>
      <c r="H5788" s="1" t="s">
        <v>21995</v>
      </c>
      <c r="I5788" s="4">
        <v>84.29871527777777</v>
      </c>
      <c r="J5788" s="1">
        <v>521.31</v>
      </c>
      <c r="K5788" s="1">
        <v>100.17</v>
      </c>
      <c r="M5788" s="10">
        <f t="array" ref="M5788">_xlfn.XLOOKUP(A5788,subscriptions!B5788:B10004,subscriptions!D5788:D10004)</f>
        <v>250</v>
      </c>
      <c r="N5788" s="10">
        <f t="array" ref="N5788">_xlfn.XLOOKUP(A5788,subscriptions!B5788:B10004,subscriptions!G5788:G10004)</f>
        <v>20</v>
      </c>
      <c r="O5788" s="10">
        <v>200.0</v>
      </c>
      <c r="P5788" s="10" t="str">
        <f t="array" ref="P5788">_xlfn.XLOOKUP(A5788,subscriptions!B5788:B10004,subscriptions!C5788:C10004)</f>
        <v>Business</v>
      </c>
      <c r="Q5788" s="10" t="s">
        <v>128</v>
      </c>
      <c r="R5788" s="10" t="s">
        <v>129</v>
      </c>
      <c r="S5788" s="10" t="s">
        <v>276</v>
      </c>
    </row>
    <row r="5789">
      <c r="A5789" s="1" t="s">
        <v>7382</v>
      </c>
      <c r="B5789" s="1" t="s">
        <v>355</v>
      </c>
      <c r="C5789" s="1" t="s">
        <v>3912</v>
      </c>
      <c r="D5789" s="1" t="s">
        <v>153</v>
      </c>
      <c r="E5789" s="1" t="s">
        <v>714</v>
      </c>
      <c r="F5789" s="1" t="s">
        <v>3419</v>
      </c>
      <c r="G5789" s="1" t="s">
        <v>21996</v>
      </c>
      <c r="H5789" s="1" t="s">
        <v>21997</v>
      </c>
      <c r="I5789" s="4">
        <v>84.3398263888889</v>
      </c>
      <c r="J5789" s="1">
        <v>2619.51</v>
      </c>
      <c r="K5789" s="1">
        <v>239.89</v>
      </c>
      <c r="M5789" s="10">
        <f t="array" ref="M5789">_xlfn.XLOOKUP(A5789,subscriptions!B5789:B10004,subscriptions!D5789:D10004)</f>
        <v>120</v>
      </c>
      <c r="N5789" s="10">
        <f t="array" ref="N5789">_xlfn.XLOOKUP(A5789,subscriptions!B5789:B10004,subscriptions!G5789:G10004)</f>
        <v>0</v>
      </c>
      <c r="O5789" s="10">
        <v>120.0</v>
      </c>
      <c r="P5789" s="10" t="str">
        <f t="array" ref="P5789">_xlfn.XLOOKUP(A5789,subscriptions!B5789:B10004,subscriptions!C5789:C10004)</f>
        <v>Residential</v>
      </c>
      <c r="Q5789" s="10" t="s">
        <v>173</v>
      </c>
      <c r="R5789" s="10" t="s">
        <v>212</v>
      </c>
      <c r="S5789" s="10" t="s">
        <v>234</v>
      </c>
    </row>
    <row r="5790">
      <c r="A5790" s="1" t="s">
        <v>7383</v>
      </c>
      <c r="B5790" s="1" t="s">
        <v>409</v>
      </c>
      <c r="C5790" s="1" t="s">
        <v>884</v>
      </c>
      <c r="D5790" s="1" t="s">
        <v>27</v>
      </c>
      <c r="E5790" s="1" t="s">
        <v>714</v>
      </c>
      <c r="F5790" s="1" t="s">
        <v>3419</v>
      </c>
      <c r="G5790" s="1" t="s">
        <v>21998</v>
      </c>
      <c r="H5790" s="1" t="s">
        <v>21999</v>
      </c>
      <c r="I5790" s="4">
        <v>84.29260416666666</v>
      </c>
      <c r="J5790" s="1">
        <v>11058.5</v>
      </c>
      <c r="K5790" s="1">
        <v>1346.13</v>
      </c>
      <c r="M5790" s="10">
        <f t="array" ref="M5790">_xlfn.XLOOKUP(A5790,subscriptions!B5790:B10004,subscriptions!D5790:D10004)</f>
        <v>120</v>
      </c>
      <c r="N5790" s="10">
        <f t="array" ref="N5790">_xlfn.XLOOKUP(A5790,subscriptions!B5790:B10004,subscriptions!G5790:G10004)</f>
        <v>5</v>
      </c>
      <c r="O5790" s="10">
        <v>114.0</v>
      </c>
      <c r="P5790" s="10" t="str">
        <f t="array" ref="P5790">_xlfn.XLOOKUP(A5790,subscriptions!B5790:B10004,subscriptions!C5790:C10004)</f>
        <v>Residential</v>
      </c>
      <c r="Q5790" s="10" t="s">
        <v>194</v>
      </c>
      <c r="R5790" s="10" t="s">
        <v>212</v>
      </c>
      <c r="S5790" s="10" t="s">
        <v>587</v>
      </c>
    </row>
    <row r="5791">
      <c r="A5791" s="1" t="s">
        <v>7384</v>
      </c>
      <c r="B5791" s="1" t="s">
        <v>523</v>
      </c>
      <c r="C5791" s="1" t="s">
        <v>1492</v>
      </c>
      <c r="D5791" s="1" t="s">
        <v>27</v>
      </c>
      <c r="E5791" s="1" t="s">
        <v>179</v>
      </c>
      <c r="F5791" s="1" t="s">
        <v>1045</v>
      </c>
      <c r="G5791" s="1" t="s">
        <v>22000</v>
      </c>
      <c r="H5791" s="1" t="s">
        <v>22001</v>
      </c>
      <c r="I5791" s="4">
        <v>84.17449074074074</v>
      </c>
      <c r="J5791" s="1">
        <v>406.3</v>
      </c>
      <c r="K5791" s="1">
        <v>102.25</v>
      </c>
      <c r="L5791" s="1">
        <v>100.0</v>
      </c>
      <c r="M5791" s="10">
        <f t="array" ref="M5791">_xlfn.XLOOKUP(A5791,subscriptions!B5791:B10004,subscriptions!D5791:D10004)</f>
        <v>120</v>
      </c>
      <c r="N5791" s="10">
        <f t="array" ref="N5791">_xlfn.XLOOKUP(A5791,subscriptions!B5791:B10004,subscriptions!G5791:G10004)</f>
        <v>10</v>
      </c>
      <c r="O5791" s="10">
        <v>108.0</v>
      </c>
      <c r="P5791" s="10" t="str">
        <f t="array" ref="P5791">_xlfn.XLOOKUP(A5791,subscriptions!B5791:B10004,subscriptions!C5791:C10004)</f>
        <v>Residential</v>
      </c>
      <c r="Q5791" s="10" t="s">
        <v>128</v>
      </c>
      <c r="R5791" s="10" t="s">
        <v>212</v>
      </c>
      <c r="S5791" s="10" t="s">
        <v>507</v>
      </c>
    </row>
    <row r="5792">
      <c r="A5792" s="1" t="s">
        <v>7385</v>
      </c>
      <c r="B5792" s="1" t="s">
        <v>700</v>
      </c>
      <c r="C5792" s="1" t="s">
        <v>556</v>
      </c>
      <c r="D5792" s="1" t="s">
        <v>153</v>
      </c>
      <c r="E5792" s="1" t="s">
        <v>280</v>
      </c>
      <c r="F5792" s="1" t="s">
        <v>1478</v>
      </c>
      <c r="G5792" s="1" t="s">
        <v>22002</v>
      </c>
      <c r="H5792" s="1" t="s">
        <v>22003</v>
      </c>
      <c r="I5792" s="4">
        <v>84.41967592592593</v>
      </c>
      <c r="J5792" s="1">
        <v>512.18</v>
      </c>
      <c r="K5792" s="1">
        <v>103.29</v>
      </c>
      <c r="M5792" s="10">
        <f t="array" ref="M5792">_xlfn.XLOOKUP(A5792,subscriptions!B5792:B10004,subscriptions!D5792:D10004)</f>
        <v>120</v>
      </c>
      <c r="N5792" s="10">
        <f t="array" ref="N5792">_xlfn.XLOOKUP(A5792,subscriptions!B5792:B10004,subscriptions!G5792:G10004)</f>
        <v>20</v>
      </c>
      <c r="O5792" s="10">
        <v>96.0</v>
      </c>
      <c r="P5792" s="10" t="str">
        <f t="array" ref="P5792">_xlfn.XLOOKUP(A5792,subscriptions!B5792:B10004,subscriptions!C5792:C10004)</f>
        <v>Residential</v>
      </c>
      <c r="Q5792" s="10" t="s">
        <v>128</v>
      </c>
      <c r="R5792" s="10" t="s">
        <v>148</v>
      </c>
      <c r="S5792" s="10" t="s">
        <v>1525</v>
      </c>
    </row>
    <row r="5793">
      <c r="A5793" s="1" t="s">
        <v>7386</v>
      </c>
      <c r="B5793" s="1" t="s">
        <v>177</v>
      </c>
      <c r="C5793" s="1" t="s">
        <v>237</v>
      </c>
      <c r="D5793" s="1" t="s">
        <v>153</v>
      </c>
      <c r="E5793" s="1" t="s">
        <v>179</v>
      </c>
      <c r="F5793" s="1" t="s">
        <v>181</v>
      </c>
      <c r="G5793" s="1" t="s">
        <v>22004</v>
      </c>
      <c r="H5793" s="1" t="s">
        <v>22005</v>
      </c>
      <c r="I5793" s="4">
        <v>84.29584490740741</v>
      </c>
      <c r="J5793" s="1">
        <v>1680.88</v>
      </c>
      <c r="K5793" s="1">
        <v>290.52</v>
      </c>
      <c r="L5793" s="1">
        <v>100.0</v>
      </c>
      <c r="M5793" s="10">
        <f t="array" ref="M5793">_xlfn.XLOOKUP(A5793,subscriptions!B5793:B10004,subscriptions!D5793:D10004)</f>
        <v>120</v>
      </c>
      <c r="N5793" s="10">
        <f t="array" ref="N5793">_xlfn.XLOOKUP(A5793,subscriptions!B5793:B10004,subscriptions!G5793:G10004)</f>
        <v>0</v>
      </c>
      <c r="O5793" s="10">
        <v>120.0</v>
      </c>
      <c r="P5793" s="10" t="str">
        <f t="array" ref="P5793">_xlfn.XLOOKUP(A5793,subscriptions!B5793:B10004,subscriptions!C5793:C10004)</f>
        <v>Residential</v>
      </c>
      <c r="Q5793" s="10" t="s">
        <v>173</v>
      </c>
      <c r="R5793" s="10" t="s">
        <v>212</v>
      </c>
      <c r="S5793" s="10" t="s">
        <v>655</v>
      </c>
    </row>
    <row r="5794">
      <c r="A5794" s="1" t="s">
        <v>7387</v>
      </c>
      <c r="B5794" s="1" t="s">
        <v>2534</v>
      </c>
      <c r="C5794" s="1" t="s">
        <v>734</v>
      </c>
      <c r="D5794" s="1" t="s">
        <v>153</v>
      </c>
      <c r="E5794" s="1" t="s">
        <v>111</v>
      </c>
      <c r="F5794" s="1" t="s">
        <v>1362</v>
      </c>
      <c r="G5794" s="1" t="s">
        <v>22006</v>
      </c>
      <c r="H5794" s="1" t="s">
        <v>22007</v>
      </c>
      <c r="I5794" s="4">
        <v>84.254375</v>
      </c>
      <c r="J5794" s="1">
        <v>5097.96</v>
      </c>
      <c r="K5794" s="1">
        <v>888.91</v>
      </c>
      <c r="M5794" s="10">
        <f t="array" ref="M5794">_xlfn.XLOOKUP(A5794,subscriptions!B5794:B10004,subscriptions!D5794:D10004)</f>
        <v>120</v>
      </c>
      <c r="N5794" s="10">
        <f t="array" ref="N5794">_xlfn.XLOOKUP(A5794,subscriptions!B5794:B10004,subscriptions!G5794:G10004)</f>
        <v>5</v>
      </c>
      <c r="O5794" s="10">
        <v>114.0</v>
      </c>
      <c r="P5794" s="10" t="str">
        <f t="array" ref="P5794">_xlfn.XLOOKUP(A5794,subscriptions!B5794:B10004,subscriptions!C5794:C10004)</f>
        <v>Residential</v>
      </c>
      <c r="Q5794" s="10" t="s">
        <v>194</v>
      </c>
      <c r="R5794" s="10" t="s">
        <v>212</v>
      </c>
      <c r="S5794" s="10" t="s">
        <v>2046</v>
      </c>
    </row>
    <row r="5795">
      <c r="A5795" s="1" t="s">
        <v>7388</v>
      </c>
      <c r="B5795" s="1" t="s">
        <v>150</v>
      </c>
      <c r="C5795" s="1" t="s">
        <v>1142</v>
      </c>
      <c r="D5795" s="1" t="s">
        <v>153</v>
      </c>
      <c r="E5795" s="1" t="s">
        <v>280</v>
      </c>
      <c r="F5795" s="1" t="s">
        <v>1478</v>
      </c>
      <c r="G5795" s="1" t="s">
        <v>22008</v>
      </c>
      <c r="H5795" s="1" t="s">
        <v>22009</v>
      </c>
      <c r="I5795" s="4">
        <v>84.17168981481481</v>
      </c>
      <c r="J5795" s="1">
        <v>3762.1</v>
      </c>
      <c r="K5795" s="1">
        <v>704.03</v>
      </c>
      <c r="M5795" s="10">
        <f t="array" ref="M5795">_xlfn.XLOOKUP(A5795,subscriptions!B5795:B10004,subscriptions!D5795:D10004)</f>
        <v>80</v>
      </c>
      <c r="N5795" s="10">
        <f t="array" ref="N5795">_xlfn.XLOOKUP(A5795,subscriptions!B5795:B10004,subscriptions!G5795:G10004)</f>
        <v>10</v>
      </c>
      <c r="O5795" s="10">
        <v>72.0</v>
      </c>
      <c r="P5795" s="10" t="str">
        <f t="array" ref="P5795">_xlfn.XLOOKUP(A5795,subscriptions!B5795:B10004,subscriptions!C5795:C10004)</f>
        <v>Roam</v>
      </c>
      <c r="Q5795" s="10" t="s">
        <v>128</v>
      </c>
      <c r="R5795" s="10" t="s">
        <v>148</v>
      </c>
      <c r="S5795" s="10" t="s">
        <v>1082</v>
      </c>
    </row>
    <row r="5796">
      <c r="A5796" s="1" t="s">
        <v>7391</v>
      </c>
      <c r="B5796" s="1" t="s">
        <v>1317</v>
      </c>
      <c r="C5796" s="1" t="s">
        <v>1876</v>
      </c>
      <c r="D5796" s="1" t="s">
        <v>27</v>
      </c>
      <c r="E5796" s="1" t="s">
        <v>631</v>
      </c>
      <c r="F5796" s="1" t="s">
        <v>2749</v>
      </c>
      <c r="G5796" s="1" t="s">
        <v>22010</v>
      </c>
      <c r="H5796" s="1" t="s">
        <v>22011</v>
      </c>
      <c r="I5796" s="4">
        <v>84.21467592592593</v>
      </c>
      <c r="J5796" s="1">
        <v>1098.37</v>
      </c>
      <c r="K5796" s="1">
        <v>214.93</v>
      </c>
      <c r="M5796" s="10">
        <f t="array" ref="M5796">_xlfn.XLOOKUP(A5796,subscriptions!B5796:B10004,subscriptions!D5796:D10004)</f>
        <v>120</v>
      </c>
      <c r="N5796" s="10">
        <f t="array" ref="N5796">_xlfn.XLOOKUP(A5796,subscriptions!B5796:B10004,subscriptions!G5796:G10004)</f>
        <v>20</v>
      </c>
      <c r="O5796" s="10">
        <v>96.0</v>
      </c>
      <c r="P5796" s="10" t="str">
        <f t="array" ref="P5796">_xlfn.XLOOKUP(A5796,subscriptions!B5796:B10004,subscriptions!C5796:C10004)</f>
        <v>Residential</v>
      </c>
      <c r="Q5796" s="10" t="s">
        <v>128</v>
      </c>
      <c r="R5796" s="10" t="s">
        <v>148</v>
      </c>
      <c r="S5796" s="10" t="s">
        <v>3641</v>
      </c>
    </row>
    <row r="5797">
      <c r="A5797" s="1" t="s">
        <v>7392</v>
      </c>
      <c r="B5797" s="1" t="s">
        <v>1844</v>
      </c>
      <c r="C5797" s="1" t="s">
        <v>473</v>
      </c>
      <c r="D5797" s="1" t="s">
        <v>153</v>
      </c>
      <c r="E5797" s="1" t="s">
        <v>280</v>
      </c>
      <c r="F5797" s="1" t="s">
        <v>1706</v>
      </c>
      <c r="G5797" s="1" t="s">
        <v>22012</v>
      </c>
      <c r="H5797" s="1" t="s">
        <v>22013</v>
      </c>
      <c r="I5797" s="4">
        <v>84.17185185185186</v>
      </c>
      <c r="J5797" s="1">
        <v>2427.93</v>
      </c>
      <c r="K5797" s="1">
        <v>595.43</v>
      </c>
      <c r="M5797" s="10">
        <f t="array" ref="M5797">_xlfn.XLOOKUP(A5797,subscriptions!B5797:B10004,subscriptions!D5797:D10004)</f>
        <v>120</v>
      </c>
      <c r="N5797" s="10">
        <f t="array" ref="N5797">_xlfn.XLOOKUP(A5797,subscriptions!B5797:B10004,subscriptions!G5797:G10004)</f>
        <v>0</v>
      </c>
      <c r="O5797" s="10">
        <v>120.0</v>
      </c>
      <c r="P5797" s="10" t="str">
        <f t="array" ref="P5797">_xlfn.XLOOKUP(A5797,subscriptions!B5797:B10004,subscriptions!C5797:C10004)</f>
        <v>Residential</v>
      </c>
      <c r="Q5797" s="10" t="s">
        <v>173</v>
      </c>
      <c r="R5797" s="10" t="s">
        <v>212</v>
      </c>
      <c r="S5797" s="10" t="s">
        <v>1082</v>
      </c>
    </row>
    <row r="5798">
      <c r="A5798" s="1" t="s">
        <v>7393</v>
      </c>
      <c r="B5798" s="1" t="s">
        <v>713</v>
      </c>
      <c r="C5798" s="1" t="s">
        <v>426</v>
      </c>
      <c r="D5798" s="1" t="s">
        <v>27</v>
      </c>
      <c r="E5798" s="1" t="s">
        <v>111</v>
      </c>
      <c r="F5798" s="1" t="s">
        <v>1917</v>
      </c>
      <c r="G5798" s="1" t="s">
        <v>22014</v>
      </c>
      <c r="H5798" s="1" t="s">
        <v>22015</v>
      </c>
      <c r="I5798" s="4">
        <v>84.1675</v>
      </c>
      <c r="J5798" s="1">
        <v>268.83</v>
      </c>
      <c r="K5798" s="1">
        <v>55.26</v>
      </c>
      <c r="M5798" s="10">
        <f t="array" ref="M5798">_xlfn.XLOOKUP(A5798,subscriptions!B5798:B10004,subscriptions!D5798:D10004)</f>
        <v>80</v>
      </c>
      <c r="N5798" s="10">
        <f t="array" ref="N5798">_xlfn.XLOOKUP(A5798,subscriptions!B5798:B10004,subscriptions!G5798:G10004)</f>
        <v>5</v>
      </c>
      <c r="O5798" s="10">
        <v>76.0</v>
      </c>
      <c r="P5798" s="10" t="str">
        <f t="array" ref="P5798">_xlfn.XLOOKUP(A5798,subscriptions!B5798:B10004,subscriptions!C5798:C10004)</f>
        <v>Roam</v>
      </c>
      <c r="Q5798" s="10" t="s">
        <v>194</v>
      </c>
      <c r="R5798" s="10" t="s">
        <v>148</v>
      </c>
      <c r="S5798" s="10" t="s">
        <v>1412</v>
      </c>
    </row>
    <row r="5799">
      <c r="A5799" s="1" t="s">
        <v>7394</v>
      </c>
      <c r="B5799" s="1" t="s">
        <v>1844</v>
      </c>
      <c r="C5799" s="1" t="s">
        <v>296</v>
      </c>
      <c r="D5799" s="1" t="s">
        <v>153</v>
      </c>
      <c r="E5799" s="1" t="s">
        <v>262</v>
      </c>
      <c r="F5799" s="1" t="s">
        <v>2112</v>
      </c>
      <c r="G5799" s="1" t="s">
        <v>22016</v>
      </c>
      <c r="H5799" s="1" t="s">
        <v>22017</v>
      </c>
      <c r="I5799" s="4">
        <v>84.25351851851852</v>
      </c>
      <c r="J5799" s="1">
        <v>5737.24</v>
      </c>
      <c r="K5799" s="1">
        <v>800.67</v>
      </c>
      <c r="M5799" s="10">
        <f t="array" ref="M5799">_xlfn.XLOOKUP(A5799,subscriptions!B5799:B10004,subscriptions!D5799:D10004)</f>
        <v>80</v>
      </c>
      <c r="N5799" s="10">
        <f t="array" ref="N5799">_xlfn.XLOOKUP(A5799,subscriptions!B5799:B10004,subscriptions!G5799:G10004)</f>
        <v>10</v>
      </c>
      <c r="O5799" s="10">
        <v>72.0</v>
      </c>
      <c r="P5799" s="10" t="str">
        <f t="array" ref="P5799">_xlfn.XLOOKUP(A5799,subscriptions!B5799:B10004,subscriptions!C5799:C10004)</f>
        <v>Roam</v>
      </c>
      <c r="Q5799" s="10" t="s">
        <v>128</v>
      </c>
      <c r="R5799" s="10" t="s">
        <v>148</v>
      </c>
      <c r="S5799" s="10" t="s">
        <v>1832</v>
      </c>
    </row>
    <row r="5800">
      <c r="A5800" s="1" t="s">
        <v>7395</v>
      </c>
      <c r="B5800" s="1" t="s">
        <v>4509</v>
      </c>
      <c r="C5800" s="1" t="s">
        <v>673</v>
      </c>
      <c r="D5800" s="1" t="s">
        <v>153</v>
      </c>
      <c r="E5800" s="1" t="s">
        <v>219</v>
      </c>
      <c r="F5800" s="1" t="s">
        <v>590</v>
      </c>
      <c r="G5800" s="1" t="s">
        <v>22018</v>
      </c>
      <c r="H5800" s="1" t="s">
        <v>22019</v>
      </c>
      <c r="I5800" s="4">
        <v>84.2112037037037</v>
      </c>
      <c r="J5800" s="1">
        <v>5051.15</v>
      </c>
      <c r="K5800" s="1">
        <v>603.45</v>
      </c>
      <c r="M5800" s="10">
        <f t="array" ref="M5800">_xlfn.XLOOKUP(A5800,subscriptions!B5800:B10004,subscriptions!D5800:D10004)</f>
        <v>120</v>
      </c>
      <c r="N5800" s="10">
        <f t="array" ref="N5800">_xlfn.XLOOKUP(A5800,subscriptions!B5800:B10004,subscriptions!G5800:G10004)</f>
        <v>20</v>
      </c>
      <c r="O5800" s="10">
        <v>96.0</v>
      </c>
      <c r="P5800" s="10" t="str">
        <f t="array" ref="P5800">_xlfn.XLOOKUP(A5800,subscriptions!B5800:B10004,subscriptions!C5800:C10004)</f>
        <v>Residential</v>
      </c>
      <c r="Q5800" s="10" t="s">
        <v>128</v>
      </c>
      <c r="R5800" s="10" t="s">
        <v>148</v>
      </c>
      <c r="S5800" s="10" t="s">
        <v>438</v>
      </c>
    </row>
    <row r="5801">
      <c r="A5801" s="1" t="s">
        <v>7396</v>
      </c>
      <c r="B5801" s="1" t="s">
        <v>589</v>
      </c>
      <c r="C5801" s="1" t="s">
        <v>3912</v>
      </c>
      <c r="D5801" s="1" t="s">
        <v>153</v>
      </c>
      <c r="E5801" s="1" t="s">
        <v>262</v>
      </c>
      <c r="F5801" s="1" t="s">
        <v>1835</v>
      </c>
      <c r="G5801" s="1" t="s">
        <v>22020</v>
      </c>
      <c r="H5801" s="1" t="s">
        <v>22021</v>
      </c>
      <c r="I5801" s="4">
        <v>84.17381944444445</v>
      </c>
      <c r="J5801" s="1">
        <v>318.2</v>
      </c>
      <c r="K5801" s="1">
        <v>59.5</v>
      </c>
      <c r="M5801" s="10">
        <f t="array" ref="M5801">_xlfn.XLOOKUP(A5801,subscriptions!B5801:B10004,subscriptions!D5801:D10004)</f>
        <v>120</v>
      </c>
      <c r="N5801" s="10">
        <f t="array" ref="N5801">_xlfn.XLOOKUP(A5801,subscriptions!B5801:B10004,subscriptions!G5801:G10004)</f>
        <v>0</v>
      </c>
      <c r="O5801" s="10">
        <v>120.0</v>
      </c>
      <c r="P5801" s="10" t="str">
        <f t="array" ref="P5801">_xlfn.XLOOKUP(A5801,subscriptions!B5801:B10004,subscriptions!C5801:C10004)</f>
        <v>Residential</v>
      </c>
      <c r="Q5801" s="10" t="s">
        <v>173</v>
      </c>
      <c r="R5801" s="10" t="s">
        <v>212</v>
      </c>
      <c r="S5801" s="10" t="s">
        <v>3087</v>
      </c>
    </row>
    <row r="5802">
      <c r="A5802" s="1" t="s">
        <v>7397</v>
      </c>
      <c r="B5802" s="1" t="s">
        <v>1865</v>
      </c>
      <c r="C5802" s="1" t="s">
        <v>279</v>
      </c>
      <c r="D5802" s="1" t="s">
        <v>153</v>
      </c>
      <c r="E5802" s="1" t="s">
        <v>179</v>
      </c>
      <c r="F5802" s="1" t="s">
        <v>1760</v>
      </c>
      <c r="G5802" s="1" t="s">
        <v>22022</v>
      </c>
      <c r="H5802" s="1" t="s">
        <v>22023</v>
      </c>
      <c r="I5802" s="4">
        <v>84.42017361111111</v>
      </c>
      <c r="J5802" s="1">
        <v>583.78</v>
      </c>
      <c r="K5802" s="1">
        <v>113.17</v>
      </c>
      <c r="L5802" s="1">
        <v>100.0</v>
      </c>
      <c r="M5802" s="10">
        <f t="array" ref="M5802">_xlfn.XLOOKUP(A5802,subscriptions!B5802:B10004,subscriptions!D5802:D10004)</f>
        <v>120</v>
      </c>
      <c r="N5802" s="10">
        <f t="array" ref="N5802">_xlfn.XLOOKUP(A5802,subscriptions!B5802:B10004,subscriptions!G5802:G10004)</f>
        <v>5</v>
      </c>
      <c r="O5802" s="10">
        <v>114.0</v>
      </c>
      <c r="P5802" s="10" t="str">
        <f t="array" ref="P5802">_xlfn.XLOOKUP(A5802,subscriptions!B5802:B10004,subscriptions!C5802:C10004)</f>
        <v>Residential</v>
      </c>
      <c r="Q5802" s="10" t="s">
        <v>194</v>
      </c>
      <c r="R5802" s="10" t="s">
        <v>212</v>
      </c>
      <c r="S5802" s="10" t="s">
        <v>940</v>
      </c>
    </row>
    <row r="5803">
      <c r="A5803" s="1" t="s">
        <v>7398</v>
      </c>
      <c r="B5803" s="1" t="s">
        <v>713</v>
      </c>
      <c r="C5803" s="1" t="s">
        <v>1388</v>
      </c>
      <c r="D5803" s="1" t="s">
        <v>27</v>
      </c>
      <c r="E5803" s="1" t="s">
        <v>219</v>
      </c>
      <c r="F5803" s="1" t="s">
        <v>590</v>
      </c>
      <c r="G5803" s="1" t="s">
        <v>22024</v>
      </c>
      <c r="H5803" s="1" t="s">
        <v>22025</v>
      </c>
      <c r="I5803" s="4">
        <v>84.1683449074074</v>
      </c>
      <c r="J5803" s="1">
        <v>208.3</v>
      </c>
      <c r="K5803" s="1">
        <v>51.99</v>
      </c>
      <c r="M5803" s="10">
        <f t="array" ref="M5803">_xlfn.XLOOKUP(A5803,subscriptions!B5803:B10004,subscriptions!D5803:D10004)</f>
        <v>120</v>
      </c>
      <c r="N5803" s="10">
        <f t="array" ref="N5803">_xlfn.XLOOKUP(A5803,subscriptions!B5803:B10004,subscriptions!G5803:G10004)</f>
        <v>10</v>
      </c>
      <c r="O5803" s="10">
        <v>108.0</v>
      </c>
      <c r="P5803" s="10" t="str">
        <f t="array" ref="P5803">_xlfn.XLOOKUP(A5803,subscriptions!B5803:B10004,subscriptions!C5803:C10004)</f>
        <v>Residential</v>
      </c>
      <c r="Q5803" s="10" t="s">
        <v>128</v>
      </c>
      <c r="R5803" s="10" t="s">
        <v>212</v>
      </c>
      <c r="S5803" s="10" t="s">
        <v>1042</v>
      </c>
    </row>
    <row r="5804">
      <c r="A5804" s="1" t="s">
        <v>7401</v>
      </c>
      <c r="B5804" s="1" t="s">
        <v>389</v>
      </c>
      <c r="C5804" s="1" t="s">
        <v>456</v>
      </c>
      <c r="D5804" s="1" t="s">
        <v>27</v>
      </c>
      <c r="E5804" s="1" t="s">
        <v>332</v>
      </c>
      <c r="F5804" s="1" t="s">
        <v>427</v>
      </c>
      <c r="G5804" s="1" t="s">
        <v>22026</v>
      </c>
      <c r="H5804" s="1" t="s">
        <v>22027</v>
      </c>
      <c r="I5804" s="4">
        <v>84.25520833333333</v>
      </c>
      <c r="J5804" s="1">
        <v>525.6</v>
      </c>
      <c r="K5804" s="1">
        <v>99.94</v>
      </c>
      <c r="M5804" s="10">
        <f t="array" ref="M5804">_xlfn.XLOOKUP(A5804,subscriptions!B5804:B10004,subscriptions!D5804:D10004)</f>
        <v>120</v>
      </c>
      <c r="N5804" s="10">
        <f t="array" ref="N5804">_xlfn.XLOOKUP(A5804,subscriptions!B5804:B10004,subscriptions!G5804:G10004)</f>
        <v>20</v>
      </c>
      <c r="O5804" s="10">
        <v>96.0</v>
      </c>
      <c r="P5804" s="10" t="str">
        <f t="array" ref="P5804">_xlfn.XLOOKUP(A5804,subscriptions!B5804:B10004,subscriptions!C5804:C10004)</f>
        <v>Residential</v>
      </c>
      <c r="Q5804" s="10" t="s">
        <v>128</v>
      </c>
      <c r="R5804" s="10" t="s">
        <v>148</v>
      </c>
      <c r="S5804" s="10" t="s">
        <v>149</v>
      </c>
    </row>
    <row r="5805">
      <c r="A5805" s="1" t="s">
        <v>7402</v>
      </c>
      <c r="B5805" s="1" t="s">
        <v>1157</v>
      </c>
      <c r="C5805" s="1" t="s">
        <v>750</v>
      </c>
      <c r="D5805" s="1" t="s">
        <v>27</v>
      </c>
      <c r="E5805" s="1" t="s">
        <v>28</v>
      </c>
      <c r="F5805" s="1" t="s">
        <v>687</v>
      </c>
      <c r="G5805" s="1" t="s">
        <v>22028</v>
      </c>
      <c r="H5805" s="1" t="s">
        <v>22029</v>
      </c>
      <c r="I5805" s="4">
        <v>84.25140046296296</v>
      </c>
      <c r="J5805" s="1">
        <v>2588.87</v>
      </c>
      <c r="K5805" s="1">
        <v>485.93</v>
      </c>
      <c r="M5805" s="10">
        <f t="array" ref="M5805">_xlfn.XLOOKUP(A5805,subscriptions!B5805:B10004,subscriptions!D5805:D10004)</f>
        <v>120</v>
      </c>
      <c r="N5805" s="10">
        <f t="array" ref="N5805">_xlfn.XLOOKUP(A5805,subscriptions!B5805:B10004,subscriptions!G5805:G10004)</f>
        <v>0</v>
      </c>
      <c r="O5805" s="10">
        <v>120.0</v>
      </c>
      <c r="P5805" s="10" t="str">
        <f t="array" ref="P5805">_xlfn.XLOOKUP(A5805,subscriptions!B5805:B10004,subscriptions!C5805:C10004)</f>
        <v>Residential</v>
      </c>
      <c r="Q5805" s="10" t="s">
        <v>173</v>
      </c>
      <c r="R5805" s="10" t="s">
        <v>212</v>
      </c>
      <c r="S5805" s="10" t="s">
        <v>4065</v>
      </c>
    </row>
    <row r="5806">
      <c r="A5806" s="1" t="s">
        <v>7403</v>
      </c>
      <c r="B5806" s="1" t="s">
        <v>1387</v>
      </c>
      <c r="C5806" s="1" t="s">
        <v>2483</v>
      </c>
      <c r="D5806" s="1" t="s">
        <v>27</v>
      </c>
      <c r="E5806" s="1" t="s">
        <v>280</v>
      </c>
      <c r="F5806" s="1" t="s">
        <v>1478</v>
      </c>
      <c r="G5806" s="1" t="s">
        <v>22030</v>
      </c>
      <c r="H5806" s="1" t="s">
        <v>22031</v>
      </c>
      <c r="I5806" s="4">
        <v>84.38295138888888</v>
      </c>
      <c r="J5806" s="1">
        <v>762.98</v>
      </c>
      <c r="K5806" s="1">
        <v>174.62</v>
      </c>
      <c r="M5806" s="10">
        <f t="array" ref="M5806">_xlfn.XLOOKUP(A5806,subscriptions!B5806:B10004,subscriptions!D5806:D10004)</f>
        <v>120</v>
      </c>
      <c r="N5806" s="10">
        <f t="array" ref="N5806">_xlfn.XLOOKUP(A5806,subscriptions!B5806:B10004,subscriptions!G5806:G10004)</f>
        <v>5</v>
      </c>
      <c r="O5806" s="10">
        <v>114.0</v>
      </c>
      <c r="P5806" s="10" t="str">
        <f t="array" ref="P5806">_xlfn.XLOOKUP(A5806,subscriptions!B5806:B10004,subscriptions!C5806:C10004)</f>
        <v>Residential</v>
      </c>
      <c r="Q5806" s="10" t="s">
        <v>194</v>
      </c>
      <c r="R5806" s="10" t="s">
        <v>212</v>
      </c>
      <c r="S5806" s="10" t="s">
        <v>671</v>
      </c>
    </row>
    <row r="5807">
      <c r="A5807" s="1" t="s">
        <v>7404</v>
      </c>
      <c r="B5807" s="1" t="s">
        <v>2018</v>
      </c>
      <c r="C5807" s="1" t="s">
        <v>871</v>
      </c>
      <c r="D5807" s="1" t="s">
        <v>27</v>
      </c>
      <c r="E5807" s="1" t="s">
        <v>219</v>
      </c>
      <c r="F5807" s="1" t="s">
        <v>1461</v>
      </c>
      <c r="G5807" s="1" t="s">
        <v>22032</v>
      </c>
      <c r="H5807" s="1" t="s">
        <v>22033</v>
      </c>
      <c r="I5807" s="4">
        <v>84.2140625</v>
      </c>
      <c r="J5807" s="1">
        <v>188.83</v>
      </c>
      <c r="K5807" s="1">
        <v>60.25</v>
      </c>
      <c r="M5807" s="10">
        <f t="array" ref="M5807">_xlfn.XLOOKUP(A5807,subscriptions!B5807:B10004,subscriptions!D5807:D10004)</f>
        <v>120</v>
      </c>
      <c r="N5807" s="10">
        <f t="array" ref="N5807">_xlfn.XLOOKUP(A5807,subscriptions!B5807:B10004,subscriptions!G5807:G10004)</f>
        <v>10</v>
      </c>
      <c r="O5807" s="10">
        <v>108.0</v>
      </c>
      <c r="P5807" s="10" t="str">
        <f t="array" ref="P5807">_xlfn.XLOOKUP(A5807,subscriptions!B5807:B10004,subscriptions!C5807:C10004)</f>
        <v>Residential</v>
      </c>
      <c r="Q5807" s="10" t="s">
        <v>128</v>
      </c>
      <c r="R5807" s="10" t="s">
        <v>212</v>
      </c>
      <c r="S5807" s="10" t="s">
        <v>388</v>
      </c>
    </row>
    <row r="5808">
      <c r="A5808" s="1" t="s">
        <v>7405</v>
      </c>
      <c r="B5808" s="1" t="s">
        <v>1009</v>
      </c>
      <c r="C5808" s="1" t="s">
        <v>133</v>
      </c>
      <c r="D5808" s="1" t="s">
        <v>153</v>
      </c>
      <c r="E5808" s="1" t="s">
        <v>219</v>
      </c>
      <c r="F5808" s="1" t="s">
        <v>971</v>
      </c>
      <c r="G5808" s="1" t="s">
        <v>22034</v>
      </c>
      <c r="H5808" s="1" t="s">
        <v>22035</v>
      </c>
      <c r="I5808" s="4">
        <v>84.25444444444445</v>
      </c>
      <c r="J5808" s="1">
        <v>678.34</v>
      </c>
      <c r="K5808" s="1">
        <v>141.46</v>
      </c>
      <c r="M5808" s="10">
        <f t="array" ref="M5808">_xlfn.XLOOKUP(A5808,subscriptions!B5808:B10004,subscriptions!D5808:D10004)</f>
        <v>250</v>
      </c>
      <c r="N5808" s="10">
        <f t="array" ref="N5808">_xlfn.XLOOKUP(A5808,subscriptions!B5808:B10004,subscriptions!G5808:G10004)</f>
        <v>20</v>
      </c>
      <c r="O5808" s="10">
        <v>200.0</v>
      </c>
      <c r="P5808" s="10" t="str">
        <f t="array" ref="P5808">_xlfn.XLOOKUP(A5808,subscriptions!B5808:B10004,subscriptions!C5808:C10004)</f>
        <v>Business</v>
      </c>
      <c r="Q5808" s="10" t="s">
        <v>128</v>
      </c>
      <c r="R5808" s="10" t="s">
        <v>129</v>
      </c>
      <c r="S5808" s="10" t="s">
        <v>2046</v>
      </c>
    </row>
    <row r="5809">
      <c r="A5809" s="1" t="s">
        <v>7406</v>
      </c>
      <c r="B5809" s="1" t="s">
        <v>236</v>
      </c>
      <c r="C5809" s="1" t="s">
        <v>1876</v>
      </c>
      <c r="D5809" s="1" t="s">
        <v>153</v>
      </c>
      <c r="E5809" s="1" t="s">
        <v>262</v>
      </c>
      <c r="F5809" s="1" t="s">
        <v>2985</v>
      </c>
      <c r="G5809" s="1" t="s">
        <v>22036</v>
      </c>
      <c r="H5809" s="1" t="s">
        <v>22037</v>
      </c>
      <c r="I5809" s="4">
        <v>84.25586805555555</v>
      </c>
      <c r="J5809" s="1">
        <v>6025.55</v>
      </c>
      <c r="K5809" s="1">
        <v>728.35</v>
      </c>
      <c r="M5809" s="10">
        <f t="array" ref="M5809">_xlfn.XLOOKUP(A5809,subscriptions!B5809:B10004,subscriptions!D5809:D10004)</f>
        <v>80</v>
      </c>
      <c r="N5809" s="10">
        <f t="array" ref="N5809">_xlfn.XLOOKUP(A5809,subscriptions!B5809:B10004,subscriptions!G5809:G10004)</f>
        <v>0</v>
      </c>
      <c r="O5809" s="10">
        <v>80.0</v>
      </c>
      <c r="P5809" s="10" t="str">
        <f t="array" ref="P5809">_xlfn.XLOOKUP(A5809,subscriptions!B5809:B10004,subscriptions!C5809:C10004)</f>
        <v>Roam</v>
      </c>
      <c r="Q5809" s="10" t="s">
        <v>173</v>
      </c>
      <c r="R5809" s="10" t="s">
        <v>148</v>
      </c>
      <c r="S5809" s="10" t="s">
        <v>1156</v>
      </c>
    </row>
    <row r="5810">
      <c r="A5810" s="1" t="s">
        <v>7407</v>
      </c>
      <c r="B5810" s="1" t="s">
        <v>389</v>
      </c>
      <c r="C5810" s="1" t="s">
        <v>441</v>
      </c>
      <c r="D5810" s="1" t="s">
        <v>27</v>
      </c>
      <c r="E5810" s="1" t="s">
        <v>262</v>
      </c>
      <c r="F5810" s="1" t="s">
        <v>2853</v>
      </c>
      <c r="G5810" s="1" t="s">
        <v>22038</v>
      </c>
      <c r="H5810" s="1" t="s">
        <v>22039</v>
      </c>
      <c r="I5810" s="4">
        <v>84.29385416666666</v>
      </c>
      <c r="J5810" s="1">
        <v>1540.1</v>
      </c>
      <c r="K5810" s="1">
        <v>352.97</v>
      </c>
      <c r="M5810" s="10">
        <f t="array" ref="M5810">_xlfn.XLOOKUP(A5810,subscriptions!B5810:B10004,subscriptions!D5810:D10004)</f>
        <v>120</v>
      </c>
      <c r="N5810" s="10">
        <f t="array" ref="N5810">_xlfn.XLOOKUP(A5810,subscriptions!B5810:B10004,subscriptions!G5810:G10004)</f>
        <v>5</v>
      </c>
      <c r="O5810" s="10">
        <v>114.0</v>
      </c>
      <c r="P5810" s="10" t="str">
        <f t="array" ref="P5810">_xlfn.XLOOKUP(A5810,subscriptions!B5810:B10004,subscriptions!C5810:C10004)</f>
        <v>Residential</v>
      </c>
      <c r="Q5810" s="10" t="s">
        <v>194</v>
      </c>
      <c r="R5810" s="10" t="s">
        <v>212</v>
      </c>
      <c r="S5810" s="10" t="s">
        <v>1458</v>
      </c>
    </row>
    <row r="5811">
      <c r="A5811" s="1" t="s">
        <v>7408</v>
      </c>
      <c r="B5811" s="1" t="s">
        <v>1506</v>
      </c>
      <c r="C5811" s="1" t="s">
        <v>391</v>
      </c>
      <c r="D5811" s="1" t="s">
        <v>27</v>
      </c>
      <c r="E5811" s="1" t="s">
        <v>262</v>
      </c>
      <c r="F5811" s="1" t="s">
        <v>392</v>
      </c>
      <c r="G5811" s="1" t="s">
        <v>22040</v>
      </c>
      <c r="H5811" s="1" t="s">
        <v>22041</v>
      </c>
      <c r="I5811" s="4">
        <v>84.37646990740741</v>
      </c>
      <c r="J5811" s="1">
        <v>857.19</v>
      </c>
      <c r="K5811" s="1">
        <v>211.6</v>
      </c>
      <c r="M5811" s="10">
        <f t="array" ref="M5811">_xlfn.XLOOKUP(A5811,subscriptions!B5811:B10004,subscriptions!D5811:D10004)</f>
        <v>250</v>
      </c>
      <c r="N5811" s="10">
        <f t="array" ref="N5811">_xlfn.XLOOKUP(A5811,subscriptions!B5811:B10004,subscriptions!G5811:G10004)</f>
        <v>10</v>
      </c>
      <c r="O5811" s="10">
        <v>225.0</v>
      </c>
      <c r="P5811" s="10" t="str">
        <f t="array" ref="P5811">_xlfn.XLOOKUP(A5811,subscriptions!B5811:B10004,subscriptions!C5811:C10004)</f>
        <v>Business</v>
      </c>
      <c r="Q5811" s="10" t="s">
        <v>128</v>
      </c>
      <c r="R5811" s="10" t="s">
        <v>129</v>
      </c>
      <c r="S5811" s="10" t="s">
        <v>3910</v>
      </c>
    </row>
    <row r="5812">
      <c r="A5812" s="1" t="s">
        <v>7409</v>
      </c>
      <c r="B5812" s="1" t="s">
        <v>1173</v>
      </c>
      <c r="C5812" s="1" t="s">
        <v>426</v>
      </c>
      <c r="D5812" s="1" t="s">
        <v>27</v>
      </c>
      <c r="E5812" s="1" t="s">
        <v>262</v>
      </c>
      <c r="F5812" s="1" t="s">
        <v>4113</v>
      </c>
      <c r="G5812" s="1" t="s">
        <v>22042</v>
      </c>
      <c r="H5812" s="1" t="s">
        <v>22043</v>
      </c>
      <c r="I5812" s="4">
        <v>84.25377314814814</v>
      </c>
      <c r="J5812" s="1">
        <v>323.25</v>
      </c>
      <c r="K5812" s="1">
        <v>72.48</v>
      </c>
      <c r="M5812" s="10">
        <f t="array" ref="M5812">_xlfn.XLOOKUP(A5812,subscriptions!B5812:B10004,subscriptions!D5812:D10004)</f>
        <v>120</v>
      </c>
      <c r="N5812" s="10">
        <f t="array" ref="N5812">_xlfn.XLOOKUP(A5812,subscriptions!B5812:B10004,subscriptions!G5812:G10004)</f>
        <v>20</v>
      </c>
      <c r="O5812" s="10">
        <v>96.0</v>
      </c>
      <c r="P5812" s="10" t="str">
        <f t="array" ref="P5812">_xlfn.XLOOKUP(A5812,subscriptions!B5812:B10004,subscriptions!C5812:C10004)</f>
        <v>Residential</v>
      </c>
      <c r="Q5812" s="10" t="s">
        <v>128</v>
      </c>
      <c r="R5812" s="10" t="s">
        <v>148</v>
      </c>
      <c r="S5812" s="10" t="s">
        <v>1832</v>
      </c>
    </row>
    <row r="5813">
      <c r="A5813" s="1" t="s">
        <v>7410</v>
      </c>
      <c r="B5813" s="1" t="s">
        <v>1226</v>
      </c>
      <c r="C5813" s="1" t="s">
        <v>509</v>
      </c>
      <c r="D5813" s="1" t="s">
        <v>153</v>
      </c>
      <c r="E5813" s="1" t="s">
        <v>111</v>
      </c>
      <c r="F5813" s="1" t="s">
        <v>1917</v>
      </c>
      <c r="G5813" s="1" t="s">
        <v>22044</v>
      </c>
      <c r="H5813" s="1" t="s">
        <v>22045</v>
      </c>
      <c r="I5813" s="4">
        <v>84.25773148148149</v>
      </c>
      <c r="J5813" s="1">
        <v>6472.11</v>
      </c>
      <c r="K5813" s="1">
        <v>891.59</v>
      </c>
      <c r="M5813" s="10">
        <f t="array" ref="M5813">_xlfn.XLOOKUP(A5813,subscriptions!B5813:B10004,subscriptions!D5813:D10004)</f>
        <v>120</v>
      </c>
      <c r="N5813" s="10">
        <f t="array" ref="N5813">_xlfn.XLOOKUP(A5813,subscriptions!B5813:B10004,subscriptions!G5813:G10004)</f>
        <v>0</v>
      </c>
      <c r="O5813" s="10">
        <v>120.0</v>
      </c>
      <c r="P5813" s="10" t="str">
        <f t="array" ref="P5813">_xlfn.XLOOKUP(A5813,subscriptions!B5813:B10004,subscriptions!C5813:C10004)</f>
        <v>Residential</v>
      </c>
      <c r="Q5813" s="10" t="s">
        <v>173</v>
      </c>
      <c r="R5813" s="10" t="s">
        <v>212</v>
      </c>
      <c r="S5813" s="10" t="s">
        <v>603</v>
      </c>
    </row>
    <row r="5814">
      <c r="A5814" s="1" t="s">
        <v>7411</v>
      </c>
      <c r="B5814" s="1" t="s">
        <v>1491</v>
      </c>
      <c r="C5814" s="1" t="s">
        <v>2483</v>
      </c>
      <c r="D5814" s="1" t="s">
        <v>153</v>
      </c>
      <c r="E5814" s="1" t="s">
        <v>714</v>
      </c>
      <c r="F5814" s="1" t="s">
        <v>3419</v>
      </c>
      <c r="G5814" s="1" t="s">
        <v>22046</v>
      </c>
      <c r="H5814" s="1" t="s">
        <v>22047</v>
      </c>
      <c r="I5814" s="4">
        <v>84.25837962962963</v>
      </c>
      <c r="J5814" s="1">
        <v>2629.29</v>
      </c>
      <c r="K5814" s="1">
        <v>640.6</v>
      </c>
      <c r="M5814" s="10">
        <f t="array" ref="M5814">_xlfn.XLOOKUP(A5814,subscriptions!B5814:B10004,subscriptions!D5814:D10004)</f>
        <v>120</v>
      </c>
      <c r="N5814" s="10">
        <f t="array" ref="N5814">_xlfn.XLOOKUP(A5814,subscriptions!B5814:B10004,subscriptions!G5814:G10004)</f>
        <v>5</v>
      </c>
      <c r="O5814" s="10">
        <v>114.0</v>
      </c>
      <c r="P5814" s="10" t="str">
        <f t="array" ref="P5814">_xlfn.XLOOKUP(A5814,subscriptions!B5814:B10004,subscriptions!C5814:C10004)</f>
        <v>Residential</v>
      </c>
      <c r="Q5814" s="10" t="s">
        <v>194</v>
      </c>
      <c r="R5814" s="10" t="s">
        <v>212</v>
      </c>
      <c r="S5814" s="10" t="s">
        <v>4148</v>
      </c>
    </row>
    <row r="5815">
      <c r="A5815" s="1" t="s">
        <v>7412</v>
      </c>
      <c r="B5815" s="1" t="s">
        <v>1865</v>
      </c>
      <c r="C5815" s="1" t="s">
        <v>1876</v>
      </c>
      <c r="D5815" s="1" t="s">
        <v>153</v>
      </c>
      <c r="E5815" s="1" t="s">
        <v>179</v>
      </c>
      <c r="F5815" s="1" t="s">
        <v>181</v>
      </c>
      <c r="G5815" s="1" t="s">
        <v>22048</v>
      </c>
      <c r="H5815" s="1" t="s">
        <v>22049</v>
      </c>
      <c r="I5815" s="4">
        <v>84.37864583333334</v>
      </c>
      <c r="J5815" s="1">
        <v>545.84</v>
      </c>
      <c r="K5815" s="1">
        <v>50.73</v>
      </c>
      <c r="L5815" s="1">
        <v>100.0</v>
      </c>
      <c r="M5815" s="10">
        <f t="array" ref="M5815">_xlfn.XLOOKUP(A5815,subscriptions!B5815:B10004,subscriptions!D5815:D10004)</f>
        <v>120</v>
      </c>
      <c r="N5815" s="10">
        <f t="array" ref="N5815">_xlfn.XLOOKUP(A5815,subscriptions!B5815:B10004,subscriptions!G5815:G10004)</f>
        <v>10</v>
      </c>
      <c r="O5815" s="10">
        <v>108.0</v>
      </c>
      <c r="P5815" s="10" t="str">
        <f t="array" ref="P5815">_xlfn.XLOOKUP(A5815,subscriptions!B5815:B10004,subscriptions!C5815:C10004)</f>
        <v>Residential</v>
      </c>
      <c r="Q5815" s="10" t="s">
        <v>128</v>
      </c>
      <c r="R5815" s="10" t="s">
        <v>212</v>
      </c>
      <c r="S5815" s="10" t="s">
        <v>1622</v>
      </c>
    </row>
    <row r="5816">
      <c r="A5816" s="1" t="s">
        <v>7413</v>
      </c>
      <c r="B5816" s="1" t="s">
        <v>508</v>
      </c>
      <c r="C5816" s="1" t="s">
        <v>1100</v>
      </c>
      <c r="D5816" s="1" t="s">
        <v>153</v>
      </c>
      <c r="E5816" s="1" t="s">
        <v>28</v>
      </c>
      <c r="F5816" s="1" t="s">
        <v>2188</v>
      </c>
      <c r="G5816" s="1" t="s">
        <v>22050</v>
      </c>
      <c r="H5816" s="1" t="s">
        <v>22051</v>
      </c>
      <c r="I5816" s="4">
        <v>84.33780092592593</v>
      </c>
      <c r="J5816" s="1">
        <v>158.97</v>
      </c>
      <c r="K5816" s="1">
        <v>39.77</v>
      </c>
      <c r="M5816" s="10">
        <f t="array" ref="M5816">_xlfn.XLOOKUP(A5816,subscriptions!B5816:B10004,subscriptions!D5816:D10004)</f>
        <v>120</v>
      </c>
      <c r="N5816" s="10">
        <f t="array" ref="N5816">_xlfn.XLOOKUP(A5816,subscriptions!B5816:B10004,subscriptions!G5816:G10004)</f>
        <v>20</v>
      </c>
      <c r="O5816" s="10">
        <v>96.0</v>
      </c>
      <c r="P5816" s="10" t="str">
        <f t="array" ref="P5816">_xlfn.XLOOKUP(A5816,subscriptions!B5816:B10004,subscriptions!C5816:C10004)</f>
        <v>Residential</v>
      </c>
      <c r="Q5816" s="10" t="s">
        <v>128</v>
      </c>
      <c r="R5816" s="10" t="s">
        <v>148</v>
      </c>
      <c r="S5816" s="10" t="s">
        <v>1961</v>
      </c>
    </row>
    <row r="5817">
      <c r="A5817" s="1" t="s">
        <v>7414</v>
      </c>
      <c r="B5817" s="1" t="s">
        <v>1027</v>
      </c>
      <c r="C5817" s="1" t="s">
        <v>1142</v>
      </c>
      <c r="D5817" s="1" t="s">
        <v>153</v>
      </c>
      <c r="E5817" s="1" t="s">
        <v>219</v>
      </c>
      <c r="F5817" s="1" t="s">
        <v>4220</v>
      </c>
      <c r="G5817" s="1" t="s">
        <v>22052</v>
      </c>
      <c r="H5817" s="1" t="s">
        <v>22053</v>
      </c>
      <c r="I5817" s="4">
        <v>84.16814814814815</v>
      </c>
      <c r="J5817" s="1">
        <v>137.44</v>
      </c>
      <c r="K5817" s="1">
        <v>38.32</v>
      </c>
      <c r="M5817" s="10">
        <f t="array" ref="M5817">_xlfn.XLOOKUP(A5817,subscriptions!B5817:B10004,subscriptions!D5817:D10004)</f>
        <v>120</v>
      </c>
      <c r="N5817" s="10">
        <f t="array" ref="N5817">_xlfn.XLOOKUP(A5817,subscriptions!B5817:B10004,subscriptions!G5817:G10004)</f>
        <v>0</v>
      </c>
      <c r="O5817" s="10">
        <v>120.0</v>
      </c>
      <c r="P5817" s="10" t="str">
        <f t="array" ref="P5817">_xlfn.XLOOKUP(A5817,subscriptions!B5817:B10004,subscriptions!C5817:C10004)</f>
        <v>Residential</v>
      </c>
      <c r="Q5817" s="10" t="s">
        <v>173</v>
      </c>
      <c r="R5817" s="10" t="s">
        <v>212</v>
      </c>
      <c r="S5817" s="10" t="s">
        <v>1042</v>
      </c>
    </row>
    <row r="5818">
      <c r="A5818" s="1" t="s">
        <v>7415</v>
      </c>
      <c r="B5818" s="1" t="s">
        <v>2521</v>
      </c>
      <c r="C5818" s="1" t="s">
        <v>456</v>
      </c>
      <c r="D5818" s="1" t="s">
        <v>153</v>
      </c>
      <c r="E5818" s="1" t="s">
        <v>262</v>
      </c>
      <c r="F5818" s="1" t="s">
        <v>2853</v>
      </c>
      <c r="G5818" s="1" t="s">
        <v>22054</v>
      </c>
      <c r="H5818" s="1" t="s">
        <v>22055</v>
      </c>
      <c r="I5818" s="4">
        <v>84.29532407407407</v>
      </c>
      <c r="J5818" s="1">
        <v>242.39</v>
      </c>
      <c r="K5818" s="1">
        <v>47.48</v>
      </c>
      <c r="M5818" s="10">
        <f t="array" ref="M5818">_xlfn.XLOOKUP(A5818,subscriptions!B5818:B10004,subscriptions!D5818:D10004)</f>
        <v>250</v>
      </c>
      <c r="N5818" s="10">
        <f t="array" ref="N5818">_xlfn.XLOOKUP(A5818,subscriptions!B5818:B10004,subscriptions!G5818:G10004)</f>
        <v>5</v>
      </c>
      <c r="O5818" s="10">
        <v>237.5</v>
      </c>
      <c r="P5818" s="10" t="str">
        <f t="array" ref="P5818">_xlfn.XLOOKUP(A5818,subscriptions!B5818:B10004,subscriptions!C5818:C10004)</f>
        <v>Business</v>
      </c>
      <c r="Q5818" s="10" t="s">
        <v>194</v>
      </c>
      <c r="R5818" s="10" t="s">
        <v>129</v>
      </c>
      <c r="S5818" s="10" t="s">
        <v>1026</v>
      </c>
    </row>
    <row r="5819">
      <c r="A5819" s="1" t="s">
        <v>7416</v>
      </c>
      <c r="B5819" s="1" t="s">
        <v>197</v>
      </c>
      <c r="C5819" s="1" t="s">
        <v>734</v>
      </c>
      <c r="D5819" s="1" t="s">
        <v>153</v>
      </c>
      <c r="E5819" s="1" t="s">
        <v>28</v>
      </c>
      <c r="F5819" s="1" t="s">
        <v>2097</v>
      </c>
      <c r="G5819" s="1" t="s">
        <v>22056</v>
      </c>
      <c r="H5819" s="1" t="s">
        <v>22057</v>
      </c>
      <c r="I5819" s="4">
        <v>84.38206018518518</v>
      </c>
      <c r="J5819" s="1">
        <v>1354.0</v>
      </c>
      <c r="K5819" s="1">
        <v>297.66</v>
      </c>
      <c r="M5819" s="10">
        <f t="array" ref="M5819">_xlfn.XLOOKUP(A5819,subscriptions!B5819:B10004,subscriptions!D5819:D10004)</f>
        <v>120</v>
      </c>
      <c r="N5819" s="10">
        <f t="array" ref="N5819">_xlfn.XLOOKUP(A5819,subscriptions!B5819:B10004,subscriptions!G5819:G10004)</f>
        <v>10</v>
      </c>
      <c r="O5819" s="10">
        <v>108.0</v>
      </c>
      <c r="P5819" s="10" t="str">
        <f t="array" ref="P5819">_xlfn.XLOOKUP(A5819,subscriptions!B5819:B10004,subscriptions!C5819:C10004)</f>
        <v>Residential</v>
      </c>
      <c r="Q5819" s="10" t="s">
        <v>128</v>
      </c>
      <c r="R5819" s="10" t="s">
        <v>212</v>
      </c>
      <c r="S5819" s="10" t="s">
        <v>293</v>
      </c>
    </row>
    <row r="5820">
      <c r="A5820" s="1" t="s">
        <v>7417</v>
      </c>
      <c r="B5820" s="1" t="s">
        <v>1939</v>
      </c>
      <c r="C5820" s="1" t="s">
        <v>456</v>
      </c>
      <c r="D5820" s="1" t="s">
        <v>153</v>
      </c>
      <c r="E5820" s="1" t="s">
        <v>28</v>
      </c>
      <c r="F5820" s="1" t="s">
        <v>801</v>
      </c>
      <c r="G5820" s="1" t="s">
        <v>22058</v>
      </c>
      <c r="H5820" s="1" t="s">
        <v>22059</v>
      </c>
      <c r="I5820" s="4">
        <v>84.37597222222222</v>
      </c>
      <c r="J5820" s="1">
        <v>4012.62</v>
      </c>
      <c r="K5820" s="1">
        <v>780.59</v>
      </c>
      <c r="M5820" s="10">
        <f t="array" ref="M5820">_xlfn.XLOOKUP(A5820,subscriptions!B5820:B10004,subscriptions!D5820:D10004)</f>
        <v>120</v>
      </c>
      <c r="N5820" s="10">
        <f t="array" ref="N5820">_xlfn.XLOOKUP(A5820,subscriptions!B5820:B10004,subscriptions!G5820:G10004)</f>
        <v>20</v>
      </c>
      <c r="O5820" s="10">
        <v>96.0</v>
      </c>
      <c r="P5820" s="10" t="str">
        <f t="array" ref="P5820">_xlfn.XLOOKUP(A5820,subscriptions!B5820:B10004,subscriptions!C5820:C10004)</f>
        <v>Residential</v>
      </c>
      <c r="Q5820" s="10" t="s">
        <v>128</v>
      </c>
      <c r="R5820" s="10" t="s">
        <v>148</v>
      </c>
      <c r="S5820" s="10" t="s">
        <v>1442</v>
      </c>
    </row>
    <row r="5821">
      <c r="A5821" s="1" t="s">
        <v>7420</v>
      </c>
      <c r="B5821" s="1" t="s">
        <v>2521</v>
      </c>
      <c r="C5821" s="1" t="s">
        <v>133</v>
      </c>
      <c r="D5821" s="1" t="s">
        <v>153</v>
      </c>
      <c r="E5821" s="1" t="s">
        <v>280</v>
      </c>
      <c r="F5821" s="1" t="s">
        <v>411</v>
      </c>
      <c r="G5821" s="1" t="s">
        <v>22060</v>
      </c>
      <c r="H5821" s="1" t="s">
        <v>22061</v>
      </c>
      <c r="I5821" s="4">
        <v>84.1683912037037</v>
      </c>
      <c r="J5821" s="1">
        <v>1079.98</v>
      </c>
      <c r="K5821" s="1">
        <v>100.09</v>
      </c>
      <c r="M5821" s="10">
        <f t="array" ref="M5821">_xlfn.XLOOKUP(A5821,subscriptions!B5821:B10004,subscriptions!D5821:D10004)</f>
        <v>120</v>
      </c>
      <c r="N5821" s="10">
        <f t="array" ref="N5821">_xlfn.XLOOKUP(A5821,subscriptions!B5821:B10004,subscriptions!G5821:G10004)</f>
        <v>0</v>
      </c>
      <c r="O5821" s="10">
        <v>120.0</v>
      </c>
      <c r="P5821" s="10" t="str">
        <f t="array" ref="P5821">_xlfn.XLOOKUP(A5821,subscriptions!B5821:B10004,subscriptions!C5821:C10004)</f>
        <v>Residential</v>
      </c>
      <c r="Q5821" s="10" t="s">
        <v>173</v>
      </c>
      <c r="R5821" s="10" t="s">
        <v>212</v>
      </c>
      <c r="S5821" s="10" t="s">
        <v>1042</v>
      </c>
    </row>
    <row r="5822">
      <c r="A5822" s="1" t="s">
        <v>7421</v>
      </c>
      <c r="B5822" s="1" t="s">
        <v>426</v>
      </c>
      <c r="C5822" s="1" t="s">
        <v>605</v>
      </c>
      <c r="D5822" s="1" t="s">
        <v>153</v>
      </c>
      <c r="E5822" s="1" t="s">
        <v>262</v>
      </c>
      <c r="F5822" s="1" t="s">
        <v>885</v>
      </c>
      <c r="G5822" s="1" t="s">
        <v>22062</v>
      </c>
      <c r="H5822" s="1" t="s">
        <v>22063</v>
      </c>
      <c r="I5822" s="4">
        <v>84.17326388888888</v>
      </c>
      <c r="J5822" s="1">
        <v>2826.74</v>
      </c>
      <c r="K5822" s="1">
        <v>533.01</v>
      </c>
      <c r="M5822" s="10">
        <f t="array" ref="M5822">_xlfn.XLOOKUP(A5822,subscriptions!B5822:B10004,subscriptions!D5822:D10004)</f>
        <v>250</v>
      </c>
      <c r="N5822" s="10">
        <f t="array" ref="N5822">_xlfn.XLOOKUP(A5822,subscriptions!B5822:B10004,subscriptions!G5822:G10004)</f>
        <v>5</v>
      </c>
      <c r="O5822" s="10">
        <v>237.5</v>
      </c>
      <c r="P5822" s="10" t="str">
        <f t="array" ref="P5822">_xlfn.XLOOKUP(A5822,subscriptions!B5822:B10004,subscriptions!C5822:C10004)</f>
        <v>Business</v>
      </c>
      <c r="Q5822" s="10" t="s">
        <v>194</v>
      </c>
      <c r="R5822" s="10" t="s">
        <v>129</v>
      </c>
      <c r="S5822" s="10" t="s">
        <v>2630</v>
      </c>
    </row>
    <row r="5823">
      <c r="A5823" s="1" t="s">
        <v>7422</v>
      </c>
      <c r="B5823" s="1" t="s">
        <v>589</v>
      </c>
      <c r="C5823" s="1" t="s">
        <v>456</v>
      </c>
      <c r="D5823" s="1" t="s">
        <v>153</v>
      </c>
      <c r="E5823" s="1" t="s">
        <v>262</v>
      </c>
      <c r="F5823" s="1" t="s">
        <v>885</v>
      </c>
      <c r="G5823" s="1" t="s">
        <v>22064</v>
      </c>
      <c r="H5823" s="1" t="s">
        <v>22065</v>
      </c>
      <c r="I5823" s="4">
        <v>84.38288194444445</v>
      </c>
      <c r="J5823" s="1">
        <v>935.58</v>
      </c>
      <c r="K5823" s="1">
        <v>162.42</v>
      </c>
      <c r="M5823" s="10">
        <f t="array" ref="M5823">_xlfn.XLOOKUP(A5823,subscriptions!B5823:B10004,subscriptions!D5823:D10004)</f>
        <v>120</v>
      </c>
      <c r="N5823" s="10">
        <f t="array" ref="N5823">_xlfn.XLOOKUP(A5823,subscriptions!B5823:B10004,subscriptions!G5823:G10004)</f>
        <v>10</v>
      </c>
      <c r="O5823" s="10">
        <v>108.0</v>
      </c>
      <c r="P5823" s="10" t="str">
        <f t="array" ref="P5823">_xlfn.XLOOKUP(A5823,subscriptions!B5823:B10004,subscriptions!C5823:C10004)</f>
        <v>Residential</v>
      </c>
      <c r="Q5823" s="10" t="s">
        <v>128</v>
      </c>
      <c r="R5823" s="10" t="s">
        <v>212</v>
      </c>
      <c r="S5823" s="10" t="s">
        <v>671</v>
      </c>
    </row>
    <row r="5824">
      <c r="A5824" s="1" t="s">
        <v>7423</v>
      </c>
      <c r="B5824" s="1" t="s">
        <v>389</v>
      </c>
      <c r="C5824" s="1" t="s">
        <v>750</v>
      </c>
      <c r="D5824" s="1" t="s">
        <v>27</v>
      </c>
      <c r="E5824" s="1" t="s">
        <v>332</v>
      </c>
      <c r="F5824" s="1" t="s">
        <v>333</v>
      </c>
      <c r="G5824" s="1" t="s">
        <v>22066</v>
      </c>
      <c r="H5824" s="1" t="s">
        <v>22067</v>
      </c>
      <c r="I5824" s="4">
        <v>84.3410763888889</v>
      </c>
      <c r="J5824" s="1">
        <v>1899.5</v>
      </c>
      <c r="K5824" s="1">
        <v>223.52</v>
      </c>
      <c r="M5824" s="10">
        <f t="array" ref="M5824">_xlfn.XLOOKUP(A5824,subscriptions!B5824:B10004,subscriptions!D5824:D10004)</f>
        <v>120</v>
      </c>
      <c r="N5824" s="10">
        <f t="array" ref="N5824">_xlfn.XLOOKUP(A5824,subscriptions!B5824:B10004,subscriptions!G5824:G10004)</f>
        <v>20</v>
      </c>
      <c r="O5824" s="10">
        <v>96.0</v>
      </c>
      <c r="P5824" s="10" t="str">
        <f t="array" ref="P5824">_xlfn.XLOOKUP(A5824,subscriptions!B5824:B10004,subscriptions!C5824:C10004)</f>
        <v>Residential</v>
      </c>
      <c r="Q5824" s="10" t="s">
        <v>128</v>
      </c>
      <c r="R5824" s="10" t="s">
        <v>148</v>
      </c>
      <c r="S5824" s="10" t="s">
        <v>259</v>
      </c>
    </row>
    <row r="5825">
      <c r="A5825" s="1" t="s">
        <v>7424</v>
      </c>
      <c r="B5825" s="1" t="s">
        <v>2018</v>
      </c>
      <c r="C5825" s="1" t="s">
        <v>237</v>
      </c>
      <c r="D5825" s="1" t="s">
        <v>27</v>
      </c>
      <c r="E5825" s="1" t="s">
        <v>631</v>
      </c>
      <c r="F5825" s="1" t="s">
        <v>922</v>
      </c>
      <c r="G5825" s="1" t="s">
        <v>22068</v>
      </c>
      <c r="H5825" s="1" t="s">
        <v>22069</v>
      </c>
      <c r="I5825" s="4">
        <v>84.29939814814814</v>
      </c>
      <c r="J5825" s="1">
        <v>2024.44</v>
      </c>
      <c r="K5825" s="1">
        <v>427.19</v>
      </c>
      <c r="M5825" s="10">
        <f t="array" ref="M5825">_xlfn.XLOOKUP(A5825,subscriptions!B5825:B10004,subscriptions!D5825:D10004)</f>
        <v>120</v>
      </c>
      <c r="N5825" s="10">
        <f t="array" ref="N5825">_xlfn.XLOOKUP(A5825,subscriptions!B5825:B10004,subscriptions!G5825:G10004)</f>
        <v>0</v>
      </c>
      <c r="O5825" s="10">
        <v>120.0</v>
      </c>
      <c r="P5825" s="10" t="str">
        <f t="array" ref="P5825">_xlfn.XLOOKUP(A5825,subscriptions!B5825:B10004,subscriptions!C5825:C10004)</f>
        <v>Residential</v>
      </c>
      <c r="Q5825" s="10" t="s">
        <v>173</v>
      </c>
      <c r="R5825" s="10" t="s">
        <v>212</v>
      </c>
      <c r="S5825" s="10" t="s">
        <v>522</v>
      </c>
    </row>
    <row r="5826">
      <c r="A5826" s="1" t="s">
        <v>7425</v>
      </c>
      <c r="B5826" s="1" t="s">
        <v>439</v>
      </c>
      <c r="C5826" s="1" t="s">
        <v>330</v>
      </c>
      <c r="D5826" s="1" t="s">
        <v>153</v>
      </c>
      <c r="E5826" s="1" t="s">
        <v>179</v>
      </c>
      <c r="F5826" s="1" t="s">
        <v>773</v>
      </c>
      <c r="G5826" s="1" t="s">
        <v>22070</v>
      </c>
      <c r="H5826" s="1" t="s">
        <v>22071</v>
      </c>
      <c r="I5826" s="4">
        <v>84.38292824074074</v>
      </c>
      <c r="J5826" s="1">
        <v>336.67</v>
      </c>
      <c r="K5826" s="1">
        <v>92.67</v>
      </c>
      <c r="L5826" s="1">
        <v>100.0</v>
      </c>
      <c r="M5826" s="10">
        <f t="array" ref="M5826">_xlfn.XLOOKUP(A5826,subscriptions!B5826:B10004,subscriptions!D5826:D10004)</f>
        <v>120</v>
      </c>
      <c r="N5826" s="10">
        <f t="array" ref="N5826">_xlfn.XLOOKUP(A5826,subscriptions!B5826:B10004,subscriptions!G5826:G10004)</f>
        <v>5</v>
      </c>
      <c r="O5826" s="10">
        <v>114.0</v>
      </c>
      <c r="P5826" s="10" t="str">
        <f t="array" ref="P5826">_xlfn.XLOOKUP(A5826,subscriptions!B5826:B10004,subscriptions!C5826:C10004)</f>
        <v>Residential</v>
      </c>
      <c r="Q5826" s="10" t="s">
        <v>194</v>
      </c>
      <c r="R5826" s="10" t="s">
        <v>212</v>
      </c>
      <c r="S5826" s="10" t="s">
        <v>671</v>
      </c>
    </row>
    <row r="5827">
      <c r="A5827" s="1" t="s">
        <v>7426</v>
      </c>
      <c r="B5827" s="1" t="s">
        <v>1491</v>
      </c>
      <c r="C5827" s="1" t="s">
        <v>2483</v>
      </c>
      <c r="D5827" s="1" t="s">
        <v>153</v>
      </c>
      <c r="E5827" s="1" t="s">
        <v>239</v>
      </c>
      <c r="F5827" s="1" t="s">
        <v>2364</v>
      </c>
      <c r="G5827" s="1" t="s">
        <v>22072</v>
      </c>
      <c r="H5827" s="1" t="s">
        <v>22073</v>
      </c>
      <c r="I5827" s="4">
        <v>84.38287037037037</v>
      </c>
      <c r="J5827" s="1">
        <v>722.28</v>
      </c>
      <c r="K5827" s="1">
        <v>74.56</v>
      </c>
      <c r="M5827" s="10">
        <f t="array" ref="M5827">_xlfn.XLOOKUP(A5827,subscriptions!B5827:B10004,subscriptions!D5827:D10004)</f>
        <v>50</v>
      </c>
      <c r="N5827" s="10">
        <f t="array" ref="N5827">_xlfn.XLOOKUP(A5827,subscriptions!B5827:B10004,subscriptions!G5827:G10004)</f>
        <v>10</v>
      </c>
      <c r="O5827" s="10">
        <v>45.0</v>
      </c>
      <c r="P5827" s="10" t="str">
        <f t="array" ref="P5827">_xlfn.XLOOKUP(A5827,subscriptions!B5827:B10004,subscriptions!C5827:C10004)</f>
        <v>Mini</v>
      </c>
      <c r="Q5827" s="10" t="s">
        <v>128</v>
      </c>
      <c r="R5827" s="10" t="s">
        <v>148</v>
      </c>
      <c r="S5827" s="10" t="s">
        <v>671</v>
      </c>
    </row>
    <row r="5828">
      <c r="A5828" s="1" t="s">
        <v>7427</v>
      </c>
      <c r="B5828" s="1" t="s">
        <v>426</v>
      </c>
      <c r="C5828" s="1" t="s">
        <v>920</v>
      </c>
      <c r="D5828" s="1" t="s">
        <v>153</v>
      </c>
      <c r="E5828" s="1" t="s">
        <v>631</v>
      </c>
      <c r="F5828" s="1" t="s">
        <v>2749</v>
      </c>
      <c r="G5828" s="1" t="s">
        <v>22074</v>
      </c>
      <c r="H5828" s="1" t="s">
        <v>22075</v>
      </c>
      <c r="I5828" s="4">
        <v>84.30032407407407</v>
      </c>
      <c r="J5828" s="1">
        <v>1571.28</v>
      </c>
      <c r="K5828" s="1">
        <v>172.07</v>
      </c>
      <c r="M5828" s="10">
        <f t="array" ref="M5828">_xlfn.XLOOKUP(A5828,subscriptions!B5828:B10004,subscriptions!D5828:D10004)</f>
        <v>120</v>
      </c>
      <c r="N5828" s="10">
        <f t="array" ref="N5828">_xlfn.XLOOKUP(A5828,subscriptions!B5828:B10004,subscriptions!G5828:G10004)</f>
        <v>20</v>
      </c>
      <c r="O5828" s="10">
        <v>96.0</v>
      </c>
      <c r="P5828" s="10" t="str">
        <f t="array" ref="P5828">_xlfn.XLOOKUP(A5828,subscriptions!B5828:B10004,subscriptions!C5828:C10004)</f>
        <v>Residential</v>
      </c>
      <c r="Q5828" s="10" t="s">
        <v>128</v>
      </c>
      <c r="R5828" s="10" t="s">
        <v>148</v>
      </c>
      <c r="S5828" s="10" t="s">
        <v>1172</v>
      </c>
    </row>
    <row r="5829">
      <c r="A5829" s="1" t="s">
        <v>7428</v>
      </c>
      <c r="B5829" s="1" t="s">
        <v>177</v>
      </c>
      <c r="C5829" s="1" t="s">
        <v>1973</v>
      </c>
      <c r="D5829" s="1" t="s">
        <v>153</v>
      </c>
      <c r="E5829" s="1" t="s">
        <v>631</v>
      </c>
      <c r="F5829" s="1" t="s">
        <v>632</v>
      </c>
      <c r="G5829" s="1" t="s">
        <v>22076</v>
      </c>
      <c r="H5829" s="1" t="s">
        <v>22077</v>
      </c>
      <c r="I5829" s="4">
        <v>84.33902777777777</v>
      </c>
      <c r="J5829" s="1">
        <v>159.98</v>
      </c>
      <c r="K5829" s="1">
        <v>40.62</v>
      </c>
      <c r="M5829" s="10">
        <f t="array" ref="M5829">_xlfn.XLOOKUP(A5829,subscriptions!B5829:B10004,subscriptions!D5829:D10004)</f>
        <v>120</v>
      </c>
      <c r="N5829" s="10">
        <f t="array" ref="N5829">_xlfn.XLOOKUP(A5829,subscriptions!B5829:B10004,subscriptions!G5829:G10004)</f>
        <v>0</v>
      </c>
      <c r="O5829" s="10">
        <v>120.0</v>
      </c>
      <c r="P5829" s="10" t="str">
        <f t="array" ref="P5829">_xlfn.XLOOKUP(A5829,subscriptions!B5829:B10004,subscriptions!C5829:C10004)</f>
        <v>Residential</v>
      </c>
      <c r="Q5829" s="10" t="s">
        <v>173</v>
      </c>
      <c r="R5829" s="10" t="s">
        <v>212</v>
      </c>
      <c r="S5829" s="10" t="s">
        <v>2016</v>
      </c>
    </row>
    <row r="5830">
      <c r="A5830" s="1" t="s">
        <v>7429</v>
      </c>
      <c r="B5830" s="1" t="s">
        <v>216</v>
      </c>
      <c r="C5830" s="1" t="s">
        <v>198</v>
      </c>
      <c r="D5830" s="1" t="s">
        <v>153</v>
      </c>
      <c r="E5830" s="1" t="s">
        <v>714</v>
      </c>
      <c r="F5830" s="1" t="s">
        <v>1730</v>
      </c>
      <c r="G5830" s="1" t="s">
        <v>22078</v>
      </c>
      <c r="H5830" s="1" t="s">
        <v>22079</v>
      </c>
      <c r="I5830" s="4">
        <v>84.29953703703704</v>
      </c>
      <c r="J5830" s="1">
        <v>723.04</v>
      </c>
      <c r="K5830" s="1">
        <v>129.67</v>
      </c>
      <c r="M5830" s="10">
        <f t="array" ref="M5830">_xlfn.XLOOKUP(A5830,subscriptions!B5830:B10004,subscriptions!D5830:D10004)</f>
        <v>120</v>
      </c>
      <c r="N5830" s="10">
        <f t="array" ref="N5830">_xlfn.XLOOKUP(A5830,subscriptions!B5830:B10004,subscriptions!G5830:G10004)</f>
        <v>5</v>
      </c>
      <c r="O5830" s="10">
        <v>114.0</v>
      </c>
      <c r="P5830" s="10" t="str">
        <f t="array" ref="P5830">_xlfn.XLOOKUP(A5830,subscriptions!B5830:B10004,subscriptions!C5830:C10004)</f>
        <v>Residential</v>
      </c>
      <c r="Q5830" s="10" t="s">
        <v>194</v>
      </c>
      <c r="R5830" s="10" t="s">
        <v>212</v>
      </c>
      <c r="S5830" s="10" t="s">
        <v>522</v>
      </c>
    </row>
    <row r="5831">
      <c r="A5831" s="1" t="s">
        <v>7432</v>
      </c>
      <c r="B5831" s="1" t="s">
        <v>389</v>
      </c>
      <c r="C5831" s="1" t="s">
        <v>658</v>
      </c>
      <c r="D5831" s="1" t="s">
        <v>27</v>
      </c>
      <c r="E5831" s="1" t="s">
        <v>262</v>
      </c>
      <c r="F5831" s="1" t="s">
        <v>392</v>
      </c>
      <c r="G5831" s="1" t="s">
        <v>22080</v>
      </c>
      <c r="H5831" s="1" t="s">
        <v>22081</v>
      </c>
      <c r="I5831" s="4">
        <v>84.21282407407408</v>
      </c>
      <c r="J5831" s="1">
        <v>1197.93</v>
      </c>
      <c r="K5831" s="1">
        <v>250.85</v>
      </c>
      <c r="M5831" s="10">
        <f t="array" ref="M5831">_xlfn.XLOOKUP(A5831,subscriptions!B5831:B10004,subscriptions!D5831:D10004)</f>
        <v>120</v>
      </c>
      <c r="N5831" s="10">
        <f t="array" ref="N5831">_xlfn.XLOOKUP(A5831,subscriptions!B5831:B10004,subscriptions!G5831:G10004)</f>
        <v>10</v>
      </c>
      <c r="O5831" s="10">
        <v>108.0</v>
      </c>
      <c r="P5831" s="10" t="str">
        <f t="array" ref="P5831">_xlfn.XLOOKUP(A5831,subscriptions!B5831:B10004,subscriptions!C5831:C10004)</f>
        <v>Residential</v>
      </c>
      <c r="Q5831" s="10" t="s">
        <v>128</v>
      </c>
      <c r="R5831" s="10" t="s">
        <v>212</v>
      </c>
      <c r="S5831" s="10" t="s">
        <v>813</v>
      </c>
    </row>
    <row r="5832">
      <c r="A5832" s="1" t="s">
        <v>7433</v>
      </c>
      <c r="B5832" s="1" t="s">
        <v>472</v>
      </c>
      <c r="C5832" s="1" t="s">
        <v>178</v>
      </c>
      <c r="D5832" s="1" t="s">
        <v>27</v>
      </c>
      <c r="E5832" s="1" t="s">
        <v>280</v>
      </c>
      <c r="F5832" s="1" t="s">
        <v>1446</v>
      </c>
      <c r="G5832" s="1" t="s">
        <v>22082</v>
      </c>
      <c r="H5832" s="1" t="s">
        <v>22083</v>
      </c>
      <c r="I5832" s="4">
        <v>84.33408564814815</v>
      </c>
      <c r="J5832" s="1">
        <v>8418.83</v>
      </c>
      <c r="K5832" s="1">
        <v>1767.88</v>
      </c>
      <c r="M5832" s="10">
        <f t="array" ref="M5832">_xlfn.XLOOKUP(A5832,subscriptions!B5832:B10004,subscriptions!D5832:D10004)</f>
        <v>120</v>
      </c>
      <c r="N5832" s="10">
        <f t="array" ref="N5832">_xlfn.XLOOKUP(A5832,subscriptions!B5832:B10004,subscriptions!G5832:G10004)</f>
        <v>20</v>
      </c>
      <c r="O5832" s="10">
        <v>96.0</v>
      </c>
      <c r="P5832" s="10" t="str">
        <f t="array" ref="P5832">_xlfn.XLOOKUP(A5832,subscriptions!B5832:B10004,subscriptions!C5832:C10004)</f>
        <v>Residential</v>
      </c>
      <c r="Q5832" s="10" t="s">
        <v>128</v>
      </c>
      <c r="R5832" s="10" t="s">
        <v>148</v>
      </c>
      <c r="S5832" s="10" t="s">
        <v>195</v>
      </c>
    </row>
    <row r="5833">
      <c r="A5833" s="1" t="s">
        <v>7434</v>
      </c>
      <c r="B5833" s="1" t="s">
        <v>375</v>
      </c>
      <c r="C5833" s="1" t="s">
        <v>441</v>
      </c>
      <c r="D5833" s="1" t="s">
        <v>27</v>
      </c>
      <c r="E5833" s="1" t="s">
        <v>262</v>
      </c>
      <c r="F5833" s="1" t="s">
        <v>1835</v>
      </c>
      <c r="G5833" s="1" t="s">
        <v>22084</v>
      </c>
      <c r="H5833" s="1" t="s">
        <v>22085</v>
      </c>
      <c r="I5833" s="4">
        <v>84.38347222222222</v>
      </c>
      <c r="J5833" s="1">
        <v>1015.2</v>
      </c>
      <c r="K5833" s="1">
        <v>168.82</v>
      </c>
      <c r="M5833" s="10">
        <f t="array" ref="M5833">_xlfn.XLOOKUP(A5833,subscriptions!B5833:B10004,subscriptions!D5833:D10004)</f>
        <v>80</v>
      </c>
      <c r="N5833" s="10">
        <f t="array" ref="N5833">_xlfn.XLOOKUP(A5833,subscriptions!B5833:B10004,subscriptions!G5833:G10004)</f>
        <v>0</v>
      </c>
      <c r="O5833" s="10">
        <v>80.0</v>
      </c>
      <c r="P5833" s="10" t="str">
        <f t="array" ref="P5833">_xlfn.XLOOKUP(A5833,subscriptions!B5833:B10004,subscriptions!C5833:C10004)</f>
        <v>Roam</v>
      </c>
      <c r="Q5833" s="10" t="s">
        <v>173</v>
      </c>
      <c r="R5833" s="10" t="s">
        <v>148</v>
      </c>
      <c r="S5833" s="10" t="s">
        <v>882</v>
      </c>
    </row>
    <row r="5834">
      <c r="A5834" s="1" t="s">
        <v>7435</v>
      </c>
      <c r="B5834" s="1" t="s">
        <v>355</v>
      </c>
      <c r="C5834" s="1" t="s">
        <v>441</v>
      </c>
      <c r="D5834" s="1" t="s">
        <v>153</v>
      </c>
      <c r="E5834" s="1" t="s">
        <v>631</v>
      </c>
      <c r="F5834" s="1" t="s">
        <v>632</v>
      </c>
      <c r="G5834" s="1" t="s">
        <v>22086</v>
      </c>
      <c r="H5834" s="1" t="s">
        <v>22087</v>
      </c>
      <c r="I5834" s="4">
        <v>84.21628472222223</v>
      </c>
      <c r="J5834" s="1">
        <v>2589.69</v>
      </c>
      <c r="K5834" s="1">
        <v>435.81</v>
      </c>
      <c r="M5834" s="10">
        <f t="array" ref="M5834">_xlfn.XLOOKUP(A5834,subscriptions!B5834:B10004,subscriptions!D5834:D10004)</f>
        <v>80</v>
      </c>
      <c r="N5834" s="10">
        <f t="array" ref="N5834">_xlfn.XLOOKUP(A5834,subscriptions!B5834:B10004,subscriptions!G5834:G10004)</f>
        <v>5</v>
      </c>
      <c r="O5834" s="10">
        <v>76.0</v>
      </c>
      <c r="P5834" s="10" t="str">
        <f t="array" ref="P5834">_xlfn.XLOOKUP(A5834,subscriptions!B5834:B10004,subscriptions!C5834:C10004)</f>
        <v>Roam</v>
      </c>
      <c r="Q5834" s="10" t="s">
        <v>194</v>
      </c>
      <c r="R5834" s="10" t="s">
        <v>148</v>
      </c>
      <c r="S5834" s="10" t="s">
        <v>2596</v>
      </c>
    </row>
    <row r="5835">
      <c r="A5835" s="1" t="s">
        <v>7436</v>
      </c>
      <c r="B5835" s="1" t="s">
        <v>748</v>
      </c>
      <c r="C5835" s="1" t="s">
        <v>279</v>
      </c>
      <c r="D5835" s="1" t="s">
        <v>27</v>
      </c>
      <c r="E5835" s="1" t="s">
        <v>262</v>
      </c>
      <c r="F5835" s="1" t="s">
        <v>2853</v>
      </c>
      <c r="G5835" s="1" t="s">
        <v>22088</v>
      </c>
      <c r="H5835" s="1" t="s">
        <v>22089</v>
      </c>
      <c r="I5835" s="4">
        <v>84.37594907407407</v>
      </c>
      <c r="J5835" s="1">
        <v>898.63</v>
      </c>
      <c r="K5835" s="1">
        <v>240.25</v>
      </c>
      <c r="M5835" s="10">
        <f t="array" ref="M5835">_xlfn.XLOOKUP(A5835,subscriptions!B5835:B10004,subscriptions!D5835:D10004)</f>
        <v>120</v>
      </c>
      <c r="N5835" s="10">
        <f t="array" ref="N5835">_xlfn.XLOOKUP(A5835,subscriptions!B5835:B10004,subscriptions!G5835:G10004)</f>
        <v>10</v>
      </c>
      <c r="O5835" s="10">
        <v>108.0</v>
      </c>
      <c r="P5835" s="10" t="str">
        <f t="array" ref="P5835">_xlfn.XLOOKUP(A5835,subscriptions!B5835:B10004,subscriptions!C5835:C10004)</f>
        <v>Residential</v>
      </c>
      <c r="Q5835" s="10" t="s">
        <v>128</v>
      </c>
      <c r="R5835" s="10" t="s">
        <v>212</v>
      </c>
      <c r="S5835" s="10" t="s">
        <v>1442</v>
      </c>
    </row>
    <row r="5836">
      <c r="A5836" s="1" t="s">
        <v>7437</v>
      </c>
      <c r="B5836" s="1" t="s">
        <v>2096</v>
      </c>
      <c r="C5836" s="1" t="s">
        <v>426</v>
      </c>
      <c r="D5836" s="1" t="s">
        <v>27</v>
      </c>
      <c r="E5836" s="1" t="s">
        <v>111</v>
      </c>
      <c r="F5836" s="1" t="s">
        <v>3756</v>
      </c>
      <c r="G5836" s="1" t="s">
        <v>22090</v>
      </c>
      <c r="H5836" s="1" t="s">
        <v>22091</v>
      </c>
      <c r="I5836" s="4">
        <v>84.29746527777777</v>
      </c>
      <c r="J5836" s="1">
        <v>2437.33</v>
      </c>
      <c r="K5836" s="1">
        <v>555.88</v>
      </c>
      <c r="M5836" s="10">
        <f t="array" ref="M5836">_xlfn.XLOOKUP(A5836,subscriptions!B5836:B10004,subscriptions!D5836:D10004)</f>
        <v>120</v>
      </c>
      <c r="N5836" s="10">
        <f t="array" ref="N5836">_xlfn.XLOOKUP(A5836,subscriptions!B5836:B10004,subscriptions!G5836:G10004)</f>
        <v>20</v>
      </c>
      <c r="O5836" s="10">
        <v>96.0</v>
      </c>
      <c r="P5836" s="10" t="str">
        <f t="array" ref="P5836">_xlfn.XLOOKUP(A5836,subscriptions!B5836:B10004,subscriptions!C5836:C10004)</f>
        <v>Residential</v>
      </c>
      <c r="Q5836" s="10" t="s">
        <v>128</v>
      </c>
      <c r="R5836" s="10" t="s">
        <v>148</v>
      </c>
      <c r="S5836" s="10" t="s">
        <v>407</v>
      </c>
    </row>
    <row r="5837">
      <c r="A5837" s="1" t="s">
        <v>7438</v>
      </c>
      <c r="B5837" s="1" t="s">
        <v>1939</v>
      </c>
      <c r="C5837" s="1" t="s">
        <v>1507</v>
      </c>
      <c r="D5837" s="1" t="s">
        <v>153</v>
      </c>
      <c r="E5837" s="1" t="s">
        <v>28</v>
      </c>
      <c r="F5837" s="1" t="s">
        <v>2581</v>
      </c>
      <c r="G5837" s="1" t="s">
        <v>22092</v>
      </c>
      <c r="H5837" s="1" t="s">
        <v>22093</v>
      </c>
      <c r="I5837" s="4">
        <v>84.2556712962963</v>
      </c>
      <c r="J5837" s="1">
        <v>1407.34</v>
      </c>
      <c r="K5837" s="1">
        <v>137.65</v>
      </c>
      <c r="M5837" s="10">
        <f t="array" ref="M5837">_xlfn.XLOOKUP(A5837,subscriptions!B5837:B10004,subscriptions!D5837:D10004)</f>
        <v>120</v>
      </c>
      <c r="N5837" s="10">
        <f t="array" ref="N5837">_xlfn.XLOOKUP(A5837,subscriptions!B5837:B10004,subscriptions!G5837:G10004)</f>
        <v>0</v>
      </c>
      <c r="O5837" s="10">
        <v>120.0</v>
      </c>
      <c r="P5837" s="10" t="str">
        <f t="array" ref="P5837">_xlfn.XLOOKUP(A5837,subscriptions!B5837:B10004,subscriptions!C5837:C10004)</f>
        <v>Residential</v>
      </c>
      <c r="Q5837" s="10" t="s">
        <v>173</v>
      </c>
      <c r="R5837" s="10" t="s">
        <v>212</v>
      </c>
      <c r="S5837" s="10" t="s">
        <v>1156</v>
      </c>
    </row>
    <row r="5838">
      <c r="A5838" s="1" t="s">
        <v>7439</v>
      </c>
      <c r="B5838" s="1" t="s">
        <v>2327</v>
      </c>
      <c r="C5838" s="1" t="s">
        <v>1492</v>
      </c>
      <c r="D5838" s="1" t="s">
        <v>27</v>
      </c>
      <c r="E5838" s="1" t="s">
        <v>111</v>
      </c>
      <c r="F5838" s="1" t="s">
        <v>1362</v>
      </c>
      <c r="G5838" s="1" t="s">
        <v>22094</v>
      </c>
      <c r="H5838" s="1" t="s">
        <v>22095</v>
      </c>
      <c r="I5838" s="4">
        <v>84.25505787037036</v>
      </c>
      <c r="J5838" s="1">
        <v>3315.19</v>
      </c>
      <c r="K5838" s="1">
        <v>343.75</v>
      </c>
      <c r="M5838" s="10">
        <f t="array" ref="M5838">_xlfn.XLOOKUP(A5838,subscriptions!B5838:B10004,subscriptions!D5838:D10004)</f>
        <v>250</v>
      </c>
      <c r="N5838" s="10">
        <f t="array" ref="N5838">_xlfn.XLOOKUP(A5838,subscriptions!B5838:B10004,subscriptions!G5838:G10004)</f>
        <v>5</v>
      </c>
      <c r="O5838" s="10">
        <v>237.5</v>
      </c>
      <c r="P5838" s="10" t="str">
        <f t="array" ref="P5838">_xlfn.XLOOKUP(A5838,subscriptions!B5838:B10004,subscriptions!C5838:C10004)</f>
        <v>Business</v>
      </c>
      <c r="Q5838" s="10" t="s">
        <v>194</v>
      </c>
      <c r="R5838" s="10" t="s">
        <v>129</v>
      </c>
      <c r="S5838" s="10" t="s">
        <v>149</v>
      </c>
    </row>
    <row r="5839">
      <c r="A5839" s="1" t="s">
        <v>7440</v>
      </c>
      <c r="B5839" s="1" t="s">
        <v>2327</v>
      </c>
      <c r="C5839" s="1" t="s">
        <v>1415</v>
      </c>
      <c r="D5839" s="1" t="s">
        <v>27</v>
      </c>
      <c r="E5839" s="1" t="s">
        <v>239</v>
      </c>
      <c r="F5839" s="1" t="s">
        <v>2364</v>
      </c>
      <c r="G5839" s="1" t="s">
        <v>22096</v>
      </c>
      <c r="H5839" s="1" t="s">
        <v>22097</v>
      </c>
      <c r="I5839" s="4">
        <v>84.33560185185185</v>
      </c>
      <c r="J5839" s="1">
        <v>843.85</v>
      </c>
      <c r="K5839" s="1">
        <v>138.83</v>
      </c>
      <c r="M5839" s="10">
        <f t="array" ref="M5839">_xlfn.XLOOKUP(A5839,subscriptions!B5839:B10004,subscriptions!D5839:D10004)</f>
        <v>120</v>
      </c>
      <c r="N5839" s="10">
        <f t="array" ref="N5839">_xlfn.XLOOKUP(A5839,subscriptions!B5839:B10004,subscriptions!G5839:G10004)</f>
        <v>10</v>
      </c>
      <c r="O5839" s="10">
        <v>108.0</v>
      </c>
      <c r="P5839" s="10" t="str">
        <f t="array" ref="P5839">_xlfn.XLOOKUP(A5839,subscriptions!B5839:B10004,subscriptions!C5839:C10004)</f>
        <v>Residential</v>
      </c>
      <c r="Q5839" s="10" t="s">
        <v>128</v>
      </c>
      <c r="R5839" s="10" t="s">
        <v>212</v>
      </c>
      <c r="S5839" s="10" t="s">
        <v>571</v>
      </c>
    </row>
    <row r="5840">
      <c r="A5840" s="1" t="s">
        <v>7441</v>
      </c>
      <c r="B5840" s="1" t="s">
        <v>24</v>
      </c>
      <c r="C5840" s="1" t="s">
        <v>509</v>
      </c>
      <c r="D5840" s="1" t="s">
        <v>27</v>
      </c>
      <c r="E5840" s="1" t="s">
        <v>219</v>
      </c>
      <c r="F5840" s="1" t="s">
        <v>458</v>
      </c>
      <c r="G5840" s="1" t="s">
        <v>22098</v>
      </c>
      <c r="H5840" s="1" t="s">
        <v>22099</v>
      </c>
      <c r="I5840" s="4">
        <v>84.21355324074074</v>
      </c>
      <c r="J5840" s="1">
        <v>1440.67</v>
      </c>
      <c r="K5840" s="1">
        <v>377.72</v>
      </c>
      <c r="M5840" s="10">
        <f t="array" ref="M5840">_xlfn.XLOOKUP(A5840,subscriptions!B5840:B10004,subscriptions!D5840:D10004)</f>
        <v>80</v>
      </c>
      <c r="N5840" s="10">
        <f t="array" ref="N5840">_xlfn.XLOOKUP(A5840,subscriptions!B5840:B10004,subscriptions!G5840:G10004)</f>
        <v>20</v>
      </c>
      <c r="O5840" s="10">
        <v>64.0</v>
      </c>
      <c r="P5840" s="10" t="str">
        <f t="array" ref="P5840">_xlfn.XLOOKUP(A5840,subscriptions!B5840:B10004,subscriptions!C5840:C10004)</f>
        <v>Roam</v>
      </c>
      <c r="Q5840" s="10" t="s">
        <v>128</v>
      </c>
      <c r="R5840" s="10" t="s">
        <v>148</v>
      </c>
      <c r="S5840" s="10" t="s">
        <v>1915</v>
      </c>
    </row>
    <row r="5841">
      <c r="A5841" s="1" t="s">
        <v>7442</v>
      </c>
      <c r="B5841" s="1" t="s">
        <v>1303</v>
      </c>
      <c r="C5841" s="1" t="s">
        <v>1415</v>
      </c>
      <c r="D5841" s="1" t="s">
        <v>153</v>
      </c>
      <c r="E5841" s="1" t="s">
        <v>332</v>
      </c>
      <c r="F5841" s="1" t="s">
        <v>736</v>
      </c>
      <c r="G5841" s="1" t="s">
        <v>22100</v>
      </c>
      <c r="H5841" s="1" t="s">
        <v>22101</v>
      </c>
      <c r="I5841" s="4">
        <v>84.33631944444444</v>
      </c>
      <c r="J5841" s="1">
        <v>1541.45</v>
      </c>
      <c r="K5841" s="1">
        <v>308.13</v>
      </c>
      <c r="M5841" s="10">
        <f t="array" ref="M5841">_xlfn.XLOOKUP(A5841,subscriptions!B5841:B10004,subscriptions!D5841:D10004)</f>
        <v>50</v>
      </c>
      <c r="N5841" s="10">
        <f t="array" ref="N5841">_xlfn.XLOOKUP(A5841,subscriptions!B5841:B10004,subscriptions!G5841:G10004)</f>
        <v>0</v>
      </c>
      <c r="O5841" s="10">
        <v>50.0</v>
      </c>
      <c r="P5841" s="10" t="str">
        <f t="array" ref="P5841">_xlfn.XLOOKUP(A5841,subscriptions!B5841:B10004,subscriptions!C5841:C10004)</f>
        <v>Mini</v>
      </c>
      <c r="Q5841" s="10" t="s">
        <v>173</v>
      </c>
      <c r="R5841" s="10" t="s">
        <v>148</v>
      </c>
      <c r="S5841" s="10" t="s">
        <v>1971</v>
      </c>
    </row>
    <row r="5842">
      <c r="A5842" s="1" t="s">
        <v>7445</v>
      </c>
      <c r="B5842" s="1" t="s">
        <v>1664</v>
      </c>
      <c r="C5842" s="1" t="s">
        <v>1100</v>
      </c>
      <c r="D5842" s="1" t="s">
        <v>153</v>
      </c>
      <c r="E5842" s="1" t="s">
        <v>280</v>
      </c>
      <c r="F5842" s="1" t="s">
        <v>1706</v>
      </c>
      <c r="G5842" s="1" t="s">
        <v>22102</v>
      </c>
      <c r="H5842" s="1" t="s">
        <v>22103</v>
      </c>
      <c r="I5842" s="4">
        <v>84.21216435185185</v>
      </c>
      <c r="J5842" s="1">
        <v>860.34</v>
      </c>
      <c r="K5842" s="1">
        <v>171.78</v>
      </c>
      <c r="M5842" s="10">
        <f t="array" ref="M5842">_xlfn.XLOOKUP(A5842,subscriptions!B5842:B10004,subscriptions!D5842:D10004)</f>
        <v>80</v>
      </c>
      <c r="N5842" s="10">
        <f t="array" ref="N5842">_xlfn.XLOOKUP(A5842,subscriptions!B5842:B10004,subscriptions!G5842:G10004)</f>
        <v>5</v>
      </c>
      <c r="O5842" s="10">
        <v>76.0</v>
      </c>
      <c r="P5842" s="10" t="str">
        <f t="array" ref="P5842">_xlfn.XLOOKUP(A5842,subscriptions!B5842:B10004,subscriptions!C5842:C10004)</f>
        <v>Roam</v>
      </c>
      <c r="Q5842" s="10" t="s">
        <v>194</v>
      </c>
      <c r="R5842" s="10" t="s">
        <v>148</v>
      </c>
      <c r="S5842" s="10" t="s">
        <v>857</v>
      </c>
    </row>
    <row r="5843">
      <c r="A5843" s="1" t="s">
        <v>7446</v>
      </c>
      <c r="B5843" s="1" t="s">
        <v>1506</v>
      </c>
      <c r="C5843" s="1" t="s">
        <v>279</v>
      </c>
      <c r="D5843" s="1" t="s">
        <v>27</v>
      </c>
      <c r="E5843" s="1" t="s">
        <v>714</v>
      </c>
      <c r="F5843" s="1" t="s">
        <v>1951</v>
      </c>
      <c r="G5843" s="1" t="s">
        <v>22104</v>
      </c>
      <c r="H5843" s="1" t="s">
        <v>22105</v>
      </c>
      <c r="I5843" s="4">
        <v>84.29798611111111</v>
      </c>
      <c r="J5843" s="1">
        <v>283.77</v>
      </c>
      <c r="K5843" s="1">
        <v>81.89</v>
      </c>
      <c r="M5843" s="10">
        <f t="array" ref="M5843">_xlfn.XLOOKUP(A5843,subscriptions!B5843:B10004,subscriptions!D5843:D10004)</f>
        <v>80</v>
      </c>
      <c r="N5843" s="10">
        <f t="array" ref="N5843">_xlfn.XLOOKUP(A5843,subscriptions!B5843:B10004,subscriptions!G5843:G10004)</f>
        <v>10</v>
      </c>
      <c r="O5843" s="10">
        <v>72.0</v>
      </c>
      <c r="P5843" s="10" t="str">
        <f t="array" ref="P5843">_xlfn.XLOOKUP(A5843,subscriptions!B5843:B10004,subscriptions!C5843:C10004)</f>
        <v>Roam</v>
      </c>
      <c r="Q5843" s="10" t="s">
        <v>128</v>
      </c>
      <c r="R5843" s="10" t="s">
        <v>148</v>
      </c>
      <c r="S5843" s="10" t="s">
        <v>785</v>
      </c>
    </row>
    <row r="5844">
      <c r="A5844" s="1" t="s">
        <v>7447</v>
      </c>
      <c r="B5844" s="1" t="s">
        <v>132</v>
      </c>
      <c r="C5844" s="1" t="s">
        <v>764</v>
      </c>
      <c r="D5844" s="1" t="s">
        <v>27</v>
      </c>
      <c r="E5844" s="1" t="s">
        <v>631</v>
      </c>
      <c r="F5844" s="1" t="s">
        <v>1318</v>
      </c>
      <c r="G5844" s="1" t="s">
        <v>22106</v>
      </c>
      <c r="H5844" s="1" t="s">
        <v>22107</v>
      </c>
      <c r="I5844" s="4">
        <v>84.25570601851852</v>
      </c>
      <c r="J5844" s="1">
        <v>197.34</v>
      </c>
      <c r="K5844" s="1">
        <v>22.99</v>
      </c>
      <c r="M5844" s="10">
        <f t="array" ref="M5844">_xlfn.XLOOKUP(A5844,subscriptions!B5844:B10004,subscriptions!D5844:D10004)</f>
        <v>120</v>
      </c>
      <c r="N5844" s="10">
        <f t="array" ref="N5844">_xlfn.XLOOKUP(A5844,subscriptions!B5844:B10004,subscriptions!G5844:G10004)</f>
        <v>20</v>
      </c>
      <c r="O5844" s="10">
        <v>96.0</v>
      </c>
      <c r="P5844" s="10" t="str">
        <f t="array" ref="P5844">_xlfn.XLOOKUP(A5844,subscriptions!B5844:B10004,subscriptions!C5844:C10004)</f>
        <v>Residential</v>
      </c>
      <c r="Q5844" s="10" t="s">
        <v>128</v>
      </c>
      <c r="R5844" s="10" t="s">
        <v>148</v>
      </c>
      <c r="S5844" s="10" t="s">
        <v>1156</v>
      </c>
    </row>
    <row r="5845">
      <c r="A5845" s="1" t="s">
        <v>7448</v>
      </c>
      <c r="B5845" s="1" t="s">
        <v>197</v>
      </c>
      <c r="C5845" s="1" t="s">
        <v>2007</v>
      </c>
      <c r="D5845" s="1" t="s">
        <v>153</v>
      </c>
      <c r="E5845" s="1" t="s">
        <v>239</v>
      </c>
      <c r="F5845" s="1" t="s">
        <v>2267</v>
      </c>
      <c r="G5845" s="1" t="s">
        <v>22108</v>
      </c>
      <c r="H5845" s="1" t="s">
        <v>22109</v>
      </c>
      <c r="I5845" s="4">
        <v>84.41883101851852</v>
      </c>
      <c r="J5845" s="1">
        <v>75.22</v>
      </c>
      <c r="K5845" s="1">
        <v>16.07</v>
      </c>
      <c r="M5845" s="10">
        <f t="array" ref="M5845">_xlfn.XLOOKUP(A5845,subscriptions!B5845:B10004,subscriptions!D5845:D10004)</f>
        <v>120</v>
      </c>
      <c r="N5845" s="10">
        <f t="array" ref="N5845">_xlfn.XLOOKUP(A5845,subscriptions!B5845:B10004,subscriptions!G5845:G10004)</f>
        <v>0</v>
      </c>
      <c r="O5845" s="10">
        <v>120.0</v>
      </c>
      <c r="P5845" s="10" t="str">
        <f t="array" ref="P5845">_xlfn.XLOOKUP(A5845,subscriptions!B5845:B10004,subscriptions!C5845:C10004)</f>
        <v>Residential</v>
      </c>
      <c r="Q5845" s="10" t="s">
        <v>173</v>
      </c>
      <c r="R5845" s="10" t="s">
        <v>212</v>
      </c>
      <c r="S5845" s="10" t="s">
        <v>1822</v>
      </c>
    </row>
    <row r="5846">
      <c r="A5846" s="1" t="s">
        <v>7449</v>
      </c>
      <c r="B5846" s="1" t="s">
        <v>1844</v>
      </c>
      <c r="C5846" s="1" t="s">
        <v>26</v>
      </c>
      <c r="D5846" s="1" t="s">
        <v>153</v>
      </c>
      <c r="E5846" s="1" t="s">
        <v>111</v>
      </c>
      <c r="F5846" s="1" t="s">
        <v>154</v>
      </c>
      <c r="G5846" s="1" t="s">
        <v>22110</v>
      </c>
      <c r="H5846" s="1" t="s">
        <v>22111</v>
      </c>
      <c r="I5846" s="4">
        <v>84.299375</v>
      </c>
      <c r="J5846" s="1">
        <v>3151.68</v>
      </c>
      <c r="K5846" s="1">
        <v>732.9</v>
      </c>
      <c r="M5846" s="10">
        <f t="array" ref="M5846">_xlfn.XLOOKUP(A5846,subscriptions!B5846:B10004,subscriptions!D5846:D10004)</f>
        <v>120</v>
      </c>
      <c r="N5846" s="10">
        <f t="array" ref="N5846">_xlfn.XLOOKUP(A5846,subscriptions!B5846:B10004,subscriptions!G5846:G10004)</f>
        <v>5</v>
      </c>
      <c r="O5846" s="10">
        <v>114.0</v>
      </c>
      <c r="P5846" s="10" t="str">
        <f t="array" ref="P5846">_xlfn.XLOOKUP(A5846,subscriptions!B5846:B10004,subscriptions!C5846:C10004)</f>
        <v>Residential</v>
      </c>
      <c r="Q5846" s="10" t="s">
        <v>194</v>
      </c>
      <c r="R5846" s="10" t="s">
        <v>212</v>
      </c>
      <c r="S5846" s="10" t="s">
        <v>522</v>
      </c>
    </row>
    <row r="5847">
      <c r="A5847" s="1" t="s">
        <v>7450</v>
      </c>
      <c r="B5847" s="1" t="s">
        <v>1317</v>
      </c>
      <c r="C5847" s="1" t="s">
        <v>1347</v>
      </c>
      <c r="D5847" s="1" t="s">
        <v>27</v>
      </c>
      <c r="E5847" s="1" t="s">
        <v>111</v>
      </c>
      <c r="F5847" s="1" t="s">
        <v>1227</v>
      </c>
      <c r="G5847" s="1" t="s">
        <v>22112</v>
      </c>
      <c r="H5847" s="1" t="s">
        <v>22113</v>
      </c>
      <c r="I5847" s="4">
        <v>84.25572916666667</v>
      </c>
      <c r="J5847" s="1">
        <v>454.71</v>
      </c>
      <c r="K5847" s="1">
        <v>50.09</v>
      </c>
      <c r="M5847" s="10">
        <f t="array" ref="M5847">_xlfn.XLOOKUP(A5847,subscriptions!B5847:B10004,subscriptions!D5847:D10004)</f>
        <v>120</v>
      </c>
      <c r="N5847" s="10">
        <f t="array" ref="N5847">_xlfn.XLOOKUP(A5847,subscriptions!B5847:B10004,subscriptions!G5847:G10004)</f>
        <v>10</v>
      </c>
      <c r="O5847" s="10">
        <v>108.0</v>
      </c>
      <c r="P5847" s="10" t="str">
        <f t="array" ref="P5847">_xlfn.XLOOKUP(A5847,subscriptions!B5847:B10004,subscriptions!C5847:C10004)</f>
        <v>Residential</v>
      </c>
      <c r="Q5847" s="10" t="s">
        <v>128</v>
      </c>
      <c r="R5847" s="10" t="s">
        <v>212</v>
      </c>
      <c r="S5847" s="10" t="s">
        <v>1156</v>
      </c>
    </row>
    <row r="5848">
      <c r="A5848" s="1" t="s">
        <v>7451</v>
      </c>
      <c r="B5848" s="1" t="s">
        <v>1099</v>
      </c>
      <c r="C5848" s="1" t="s">
        <v>330</v>
      </c>
      <c r="D5848" s="1" t="s">
        <v>153</v>
      </c>
      <c r="E5848" s="1" t="s">
        <v>239</v>
      </c>
      <c r="F5848" s="1" t="s">
        <v>2765</v>
      </c>
      <c r="G5848" s="1" t="s">
        <v>22114</v>
      </c>
      <c r="H5848" s="1" t="s">
        <v>22115</v>
      </c>
      <c r="I5848" s="4">
        <v>84.3412037037037</v>
      </c>
      <c r="J5848" s="1">
        <v>406.45</v>
      </c>
      <c r="K5848" s="1">
        <v>75.06</v>
      </c>
      <c r="M5848" s="10">
        <f t="array" ref="M5848">_xlfn.XLOOKUP(A5848,subscriptions!B5848:B10004,subscriptions!D5848:D10004)</f>
        <v>120</v>
      </c>
      <c r="N5848" s="10">
        <f t="array" ref="N5848">_xlfn.XLOOKUP(A5848,subscriptions!B5848:B10004,subscriptions!G5848:G10004)</f>
        <v>20</v>
      </c>
      <c r="O5848" s="10">
        <v>96.0</v>
      </c>
      <c r="P5848" s="10" t="str">
        <f t="array" ref="P5848">_xlfn.XLOOKUP(A5848,subscriptions!B5848:B10004,subscriptions!C5848:C10004)</f>
        <v>Residential</v>
      </c>
      <c r="Q5848" s="10" t="s">
        <v>128</v>
      </c>
      <c r="R5848" s="10" t="s">
        <v>148</v>
      </c>
      <c r="S5848" s="10" t="s">
        <v>259</v>
      </c>
    </row>
    <row r="5849">
      <c r="A5849" s="1" t="s">
        <v>7452</v>
      </c>
      <c r="B5849" s="1" t="s">
        <v>1664</v>
      </c>
      <c r="C5849" s="1" t="s">
        <v>473</v>
      </c>
      <c r="D5849" s="1" t="s">
        <v>153</v>
      </c>
      <c r="E5849" s="1" t="s">
        <v>631</v>
      </c>
      <c r="F5849" s="1" t="s">
        <v>2495</v>
      </c>
      <c r="G5849" s="1" t="s">
        <v>22116</v>
      </c>
      <c r="H5849" s="1" t="s">
        <v>22117</v>
      </c>
      <c r="I5849" s="4">
        <v>84.38079861111112</v>
      </c>
      <c r="J5849" s="1">
        <v>2047.91</v>
      </c>
      <c r="K5849" s="1">
        <v>265.78</v>
      </c>
      <c r="M5849" s="10">
        <f t="array" ref="M5849">_xlfn.XLOOKUP(A5849,subscriptions!B5849:B10004,subscriptions!D5849:D10004)</f>
        <v>120</v>
      </c>
      <c r="N5849" s="10">
        <f t="array" ref="N5849">_xlfn.XLOOKUP(A5849,subscriptions!B5849:B10004,subscriptions!G5849:G10004)</f>
        <v>0</v>
      </c>
      <c r="O5849" s="10">
        <v>120.0</v>
      </c>
      <c r="P5849" s="10" t="str">
        <f t="array" ref="P5849">_xlfn.XLOOKUP(A5849,subscriptions!B5849:B10004,subscriptions!C5849:C10004)</f>
        <v>Residential</v>
      </c>
      <c r="Q5849" s="10" t="s">
        <v>173</v>
      </c>
      <c r="R5849" s="10" t="s">
        <v>212</v>
      </c>
      <c r="S5849" s="10" t="s">
        <v>762</v>
      </c>
    </row>
    <row r="5850">
      <c r="A5850" s="1" t="s">
        <v>7453</v>
      </c>
      <c r="B5850" s="1" t="s">
        <v>4627</v>
      </c>
      <c r="C5850" s="1" t="s">
        <v>1347</v>
      </c>
      <c r="D5850" s="1" t="s">
        <v>27</v>
      </c>
      <c r="E5850" s="1" t="s">
        <v>28</v>
      </c>
      <c r="F5850" s="1" t="s">
        <v>2097</v>
      </c>
      <c r="G5850" s="1" t="s">
        <v>22118</v>
      </c>
      <c r="H5850" s="1" t="s">
        <v>22119</v>
      </c>
      <c r="I5850" s="4">
        <v>84.20924768518519</v>
      </c>
      <c r="J5850" s="1">
        <v>628.53</v>
      </c>
      <c r="K5850" s="1">
        <v>122.16</v>
      </c>
      <c r="M5850" s="10">
        <f t="array" ref="M5850">_xlfn.XLOOKUP(A5850,subscriptions!B5850:B10004,subscriptions!D5850:D10004)</f>
        <v>120</v>
      </c>
      <c r="N5850" s="10">
        <f t="array" ref="N5850">_xlfn.XLOOKUP(A5850,subscriptions!B5850:B10004,subscriptions!G5850:G10004)</f>
        <v>5</v>
      </c>
      <c r="O5850" s="10">
        <v>114.0</v>
      </c>
      <c r="P5850" s="10" t="str">
        <f t="array" ref="P5850">_xlfn.XLOOKUP(A5850,subscriptions!B5850:B10004,subscriptions!C5850:C10004)</f>
        <v>Residential</v>
      </c>
      <c r="Q5850" s="10" t="s">
        <v>194</v>
      </c>
      <c r="R5850" s="10" t="s">
        <v>212</v>
      </c>
      <c r="S5850" s="10" t="s">
        <v>1374</v>
      </c>
    </row>
    <row r="5851">
      <c r="A5851" s="1" t="s">
        <v>7454</v>
      </c>
      <c r="B5851" s="1" t="s">
        <v>426</v>
      </c>
      <c r="C5851" s="1" t="s">
        <v>1142</v>
      </c>
      <c r="D5851" s="1" t="s">
        <v>153</v>
      </c>
      <c r="E5851" s="1" t="s">
        <v>239</v>
      </c>
      <c r="F5851" s="1" t="s">
        <v>240</v>
      </c>
      <c r="G5851" s="1" t="s">
        <v>22120</v>
      </c>
      <c r="H5851" s="1" t="s">
        <v>22121</v>
      </c>
      <c r="I5851" s="4">
        <v>84.21530092592593</v>
      </c>
      <c r="J5851" s="1">
        <v>1107.97</v>
      </c>
      <c r="K5851" s="1">
        <v>179.81</v>
      </c>
      <c r="M5851" s="10">
        <f t="array" ref="M5851">_xlfn.XLOOKUP(A5851,subscriptions!B5851:B10004,subscriptions!D5851:D10004)</f>
        <v>120</v>
      </c>
      <c r="N5851" s="10">
        <f t="array" ref="N5851">_xlfn.XLOOKUP(A5851,subscriptions!B5851:B10004,subscriptions!G5851:G10004)</f>
        <v>10</v>
      </c>
      <c r="O5851" s="10">
        <v>108.0</v>
      </c>
      <c r="P5851" s="10" t="str">
        <f t="array" ref="P5851">_xlfn.XLOOKUP(A5851,subscriptions!B5851:B10004,subscriptions!C5851:C10004)</f>
        <v>Residential</v>
      </c>
      <c r="Q5851" s="10" t="s">
        <v>128</v>
      </c>
      <c r="R5851" s="10" t="s">
        <v>212</v>
      </c>
      <c r="S5851" s="10" t="s">
        <v>1212</v>
      </c>
    </row>
    <row r="5852">
      <c r="A5852" s="1" t="s">
        <v>7455</v>
      </c>
      <c r="B5852" s="1" t="s">
        <v>1226</v>
      </c>
      <c r="C5852" s="1" t="s">
        <v>524</v>
      </c>
      <c r="D5852" s="1" t="s">
        <v>153</v>
      </c>
      <c r="E5852" s="1" t="s">
        <v>280</v>
      </c>
      <c r="F5852" s="1" t="s">
        <v>376</v>
      </c>
      <c r="G5852" s="1" t="s">
        <v>22122</v>
      </c>
      <c r="H5852" s="1" t="s">
        <v>22123</v>
      </c>
      <c r="I5852" s="4">
        <v>84.16892361111111</v>
      </c>
      <c r="J5852" s="1">
        <v>316.02</v>
      </c>
      <c r="K5852" s="1">
        <v>63.89</v>
      </c>
      <c r="M5852" s="10">
        <f t="array" ref="M5852">_xlfn.XLOOKUP(A5852,subscriptions!B5852:B10004,subscriptions!D5852:D10004)</f>
        <v>250</v>
      </c>
      <c r="N5852" s="10">
        <f t="array" ref="N5852">_xlfn.XLOOKUP(A5852,subscriptions!B5852:B10004,subscriptions!G5852:G10004)</f>
        <v>20</v>
      </c>
      <c r="O5852" s="10">
        <v>200.0</v>
      </c>
      <c r="P5852" s="10" t="str">
        <f t="array" ref="P5852">_xlfn.XLOOKUP(A5852,subscriptions!B5852:B10004,subscriptions!C5852:C10004)</f>
        <v>Business</v>
      </c>
      <c r="Q5852" s="10" t="s">
        <v>128</v>
      </c>
      <c r="R5852" s="10" t="s">
        <v>129</v>
      </c>
      <c r="S5852" s="10" t="s">
        <v>1504</v>
      </c>
    </row>
    <row r="5853">
      <c r="A5853" s="1" t="s">
        <v>7456</v>
      </c>
      <c r="B5853" s="1" t="s">
        <v>1527</v>
      </c>
      <c r="C5853" s="1" t="s">
        <v>198</v>
      </c>
      <c r="D5853" s="1" t="s">
        <v>153</v>
      </c>
      <c r="E5853" s="1" t="s">
        <v>28</v>
      </c>
      <c r="F5853" s="1" t="s">
        <v>1639</v>
      </c>
      <c r="G5853" s="1" t="s">
        <v>22124</v>
      </c>
      <c r="H5853" s="1" t="s">
        <v>22125</v>
      </c>
      <c r="I5853" s="4">
        <v>84.21528935185185</v>
      </c>
      <c r="J5853" s="1">
        <v>4868.81</v>
      </c>
      <c r="K5853" s="1">
        <v>826.61</v>
      </c>
      <c r="M5853" s="10">
        <f t="array" ref="M5853">_xlfn.XLOOKUP(A5853,subscriptions!B5853:B10004,subscriptions!D5853:D10004)</f>
        <v>80</v>
      </c>
      <c r="N5853" s="10">
        <f t="array" ref="N5853">_xlfn.XLOOKUP(A5853,subscriptions!B5853:B10004,subscriptions!G5853:G10004)</f>
        <v>0</v>
      </c>
      <c r="O5853" s="10">
        <v>80.0</v>
      </c>
      <c r="P5853" s="10" t="str">
        <f t="array" ref="P5853">_xlfn.XLOOKUP(A5853,subscriptions!B5853:B10004,subscriptions!C5853:C10004)</f>
        <v>Roam</v>
      </c>
      <c r="Q5853" s="10" t="s">
        <v>173</v>
      </c>
      <c r="R5853" s="10" t="s">
        <v>148</v>
      </c>
      <c r="S5853" s="10" t="s">
        <v>1212</v>
      </c>
    </row>
    <row r="5854">
      <c r="A5854" s="1" t="s">
        <v>7457</v>
      </c>
      <c r="B5854" s="1" t="s">
        <v>523</v>
      </c>
      <c r="C5854" s="1" t="s">
        <v>279</v>
      </c>
      <c r="D5854" s="1" t="s">
        <v>27</v>
      </c>
      <c r="E5854" s="1" t="s">
        <v>714</v>
      </c>
      <c r="F5854" s="1" t="s">
        <v>3326</v>
      </c>
      <c r="G5854" s="1" t="s">
        <v>22126</v>
      </c>
      <c r="H5854" s="1" t="s">
        <v>22127</v>
      </c>
      <c r="I5854" s="4">
        <v>84.2097800925926</v>
      </c>
      <c r="J5854" s="1">
        <v>2911.58</v>
      </c>
      <c r="K5854" s="1">
        <v>368.29</v>
      </c>
      <c r="M5854" s="10">
        <f t="array" ref="M5854">_xlfn.XLOOKUP(A5854,subscriptions!B5854:B10004,subscriptions!D5854:D10004)</f>
        <v>120</v>
      </c>
      <c r="N5854" s="10">
        <f t="array" ref="N5854">_xlfn.XLOOKUP(A5854,subscriptions!B5854:B10004,subscriptions!G5854:G10004)</f>
        <v>5</v>
      </c>
      <c r="O5854" s="10">
        <v>114.0</v>
      </c>
      <c r="P5854" s="10" t="str">
        <f t="array" ref="P5854">_xlfn.XLOOKUP(A5854,subscriptions!B5854:B10004,subscriptions!C5854:C10004)</f>
        <v>Residential</v>
      </c>
      <c r="Q5854" s="10" t="s">
        <v>194</v>
      </c>
      <c r="R5854" s="10" t="s">
        <v>212</v>
      </c>
      <c r="S5854" s="10" t="s">
        <v>353</v>
      </c>
    </row>
    <row r="5855">
      <c r="A5855" s="1" t="s">
        <v>7458</v>
      </c>
      <c r="B5855" s="1" t="s">
        <v>109</v>
      </c>
      <c r="C5855" s="1" t="s">
        <v>1415</v>
      </c>
      <c r="D5855" s="1" t="s">
        <v>27</v>
      </c>
      <c r="E5855" s="1" t="s">
        <v>631</v>
      </c>
      <c r="F5855" s="1" t="s">
        <v>2749</v>
      </c>
      <c r="G5855" s="1" t="s">
        <v>22128</v>
      </c>
      <c r="H5855" s="1" t="s">
        <v>22129</v>
      </c>
      <c r="I5855" s="4">
        <v>84.38358796296296</v>
      </c>
      <c r="J5855" s="1">
        <v>3040.33</v>
      </c>
      <c r="K5855" s="1">
        <v>470.18</v>
      </c>
      <c r="M5855" s="10">
        <f t="array" ref="M5855">_xlfn.XLOOKUP(A5855,subscriptions!B5855:B10004,subscriptions!D5855:D10004)</f>
        <v>120</v>
      </c>
      <c r="N5855" s="10">
        <f t="array" ref="N5855">_xlfn.XLOOKUP(A5855,subscriptions!B5855:B10004,subscriptions!G5855:G10004)</f>
        <v>10</v>
      </c>
      <c r="O5855" s="10">
        <v>108.0</v>
      </c>
      <c r="P5855" s="10" t="str">
        <f t="array" ref="P5855">_xlfn.XLOOKUP(A5855,subscriptions!B5855:B10004,subscriptions!C5855:C10004)</f>
        <v>Residential</v>
      </c>
      <c r="Q5855" s="10" t="s">
        <v>128</v>
      </c>
      <c r="R5855" s="10" t="s">
        <v>212</v>
      </c>
      <c r="S5855" s="10" t="s">
        <v>882</v>
      </c>
    </row>
    <row r="5856">
      <c r="A5856" s="1" t="s">
        <v>7459</v>
      </c>
      <c r="B5856" s="1" t="s">
        <v>1099</v>
      </c>
      <c r="C5856" s="1" t="s">
        <v>1251</v>
      </c>
      <c r="D5856" s="1" t="s">
        <v>153</v>
      </c>
      <c r="E5856" s="1" t="s">
        <v>262</v>
      </c>
      <c r="F5856" s="1" t="s">
        <v>4344</v>
      </c>
      <c r="G5856" s="1" t="s">
        <v>22130</v>
      </c>
      <c r="H5856" s="1" t="s">
        <v>22131</v>
      </c>
      <c r="I5856" s="4">
        <v>84.16886574074074</v>
      </c>
      <c r="J5856" s="1">
        <v>833.27</v>
      </c>
      <c r="K5856" s="1">
        <v>124.24</v>
      </c>
      <c r="M5856" s="10">
        <f t="array" ref="M5856">_xlfn.XLOOKUP(A5856,subscriptions!B5856:B10004,subscriptions!D5856:D10004)</f>
        <v>50</v>
      </c>
      <c r="N5856" s="10">
        <f t="array" ref="N5856">_xlfn.XLOOKUP(A5856,subscriptions!B5856:B10004,subscriptions!G5856:G10004)</f>
        <v>20</v>
      </c>
      <c r="O5856" s="10">
        <v>40.0</v>
      </c>
      <c r="P5856" s="10" t="str">
        <f t="array" ref="P5856">_xlfn.XLOOKUP(A5856,subscriptions!B5856:B10004,subscriptions!C5856:C10004)</f>
        <v>Mini</v>
      </c>
      <c r="Q5856" s="10" t="s">
        <v>128</v>
      </c>
      <c r="R5856" s="10" t="s">
        <v>148</v>
      </c>
      <c r="S5856" s="10" t="s">
        <v>1504</v>
      </c>
    </row>
    <row r="5857">
      <c r="A5857" s="1" t="s">
        <v>7460</v>
      </c>
      <c r="B5857" s="1" t="s">
        <v>426</v>
      </c>
      <c r="C5857" s="1" t="s">
        <v>734</v>
      </c>
      <c r="D5857" s="1" t="s">
        <v>153</v>
      </c>
      <c r="E5857" s="1" t="s">
        <v>111</v>
      </c>
      <c r="F5857" s="1" t="s">
        <v>1362</v>
      </c>
      <c r="G5857" s="1" t="s">
        <v>22132</v>
      </c>
      <c r="H5857" s="1" t="s">
        <v>22133</v>
      </c>
      <c r="I5857" s="4">
        <v>84.16892361111111</v>
      </c>
      <c r="J5857" s="1">
        <v>2205.51</v>
      </c>
      <c r="K5857" s="1">
        <v>343.23</v>
      </c>
      <c r="M5857" s="10">
        <f t="array" ref="M5857">_xlfn.XLOOKUP(A5857,subscriptions!B5857:B10004,subscriptions!D5857:D10004)</f>
        <v>120</v>
      </c>
      <c r="N5857" s="10">
        <f t="array" ref="N5857">_xlfn.XLOOKUP(A5857,subscriptions!B5857:B10004,subscriptions!G5857:G10004)</f>
        <v>0</v>
      </c>
      <c r="O5857" s="10">
        <v>120.0</v>
      </c>
      <c r="P5857" s="10" t="str">
        <f t="array" ref="P5857">_xlfn.XLOOKUP(A5857,subscriptions!B5857:B10004,subscriptions!C5857:C10004)</f>
        <v>Residential</v>
      </c>
      <c r="Q5857" s="10" t="s">
        <v>173</v>
      </c>
      <c r="R5857" s="10" t="s">
        <v>212</v>
      </c>
      <c r="S5857" s="10" t="s">
        <v>1504</v>
      </c>
    </row>
    <row r="5858">
      <c r="A5858" s="1" t="s">
        <v>7461</v>
      </c>
      <c r="B5858" s="1" t="s">
        <v>312</v>
      </c>
      <c r="C5858" s="1" t="s">
        <v>1347</v>
      </c>
      <c r="D5858" s="1" t="s">
        <v>153</v>
      </c>
      <c r="E5858" s="1" t="s">
        <v>280</v>
      </c>
      <c r="F5858" s="1" t="s">
        <v>873</v>
      </c>
      <c r="G5858" s="1" t="s">
        <v>22134</v>
      </c>
      <c r="H5858" s="1" t="s">
        <v>22135</v>
      </c>
      <c r="I5858" s="4">
        <v>84.17313657407408</v>
      </c>
      <c r="J5858" s="1">
        <v>283.01</v>
      </c>
      <c r="K5858" s="1">
        <v>53.0</v>
      </c>
      <c r="M5858" s="10">
        <f t="array" ref="M5858">_xlfn.XLOOKUP(A5858,subscriptions!B5858:B10004,subscriptions!D5858:D10004)</f>
        <v>50</v>
      </c>
      <c r="N5858" s="10">
        <f t="array" ref="N5858">_xlfn.XLOOKUP(A5858,subscriptions!B5858:B10004,subscriptions!G5858:G10004)</f>
        <v>5</v>
      </c>
      <c r="O5858" s="10">
        <v>47.5</v>
      </c>
      <c r="P5858" s="10" t="str">
        <f t="array" ref="P5858">_xlfn.XLOOKUP(A5858,subscriptions!B5858:B10004,subscriptions!C5858:C10004)</f>
        <v>Mini</v>
      </c>
      <c r="Q5858" s="10" t="s">
        <v>194</v>
      </c>
      <c r="R5858" s="10" t="s">
        <v>148</v>
      </c>
      <c r="S5858" s="10" t="s">
        <v>2630</v>
      </c>
    </row>
    <row r="5859">
      <c r="A5859" s="1" t="s">
        <v>7462</v>
      </c>
      <c r="B5859" s="1" t="s">
        <v>713</v>
      </c>
      <c r="C5859" s="1" t="s">
        <v>524</v>
      </c>
      <c r="D5859" s="1" t="s">
        <v>27</v>
      </c>
      <c r="E5859" s="1" t="s">
        <v>280</v>
      </c>
      <c r="F5859" s="1" t="s">
        <v>2239</v>
      </c>
      <c r="G5859" s="1" t="s">
        <v>22136</v>
      </c>
      <c r="H5859" s="1" t="s">
        <v>22137</v>
      </c>
      <c r="I5859" s="4">
        <v>84.33488425925925</v>
      </c>
      <c r="J5859" s="1">
        <v>62.98</v>
      </c>
      <c r="K5859" s="1">
        <v>17.49</v>
      </c>
      <c r="M5859" s="10">
        <f t="array" ref="M5859">_xlfn.XLOOKUP(A5859,subscriptions!B5859:B10004,subscriptions!D5859:D10004)</f>
        <v>120</v>
      </c>
      <c r="N5859" s="10">
        <f t="array" ref="N5859">_xlfn.XLOOKUP(A5859,subscriptions!B5859:B10004,subscriptions!G5859:G10004)</f>
        <v>10</v>
      </c>
      <c r="O5859" s="10">
        <v>108.0</v>
      </c>
      <c r="P5859" s="10" t="str">
        <f t="array" ref="P5859">_xlfn.XLOOKUP(A5859,subscriptions!B5859:B10004,subscriptions!C5859:C10004)</f>
        <v>Residential</v>
      </c>
      <c r="Q5859" s="10" t="s">
        <v>128</v>
      </c>
      <c r="R5859" s="10" t="s">
        <v>212</v>
      </c>
      <c r="S5859" s="10" t="s">
        <v>643</v>
      </c>
    </row>
    <row r="5860">
      <c r="A5860" s="1" t="s">
        <v>7463</v>
      </c>
      <c r="B5860" s="1" t="s">
        <v>842</v>
      </c>
      <c r="C5860" s="1" t="s">
        <v>1142</v>
      </c>
      <c r="D5860" s="1" t="s">
        <v>27</v>
      </c>
      <c r="E5860" s="1" t="s">
        <v>239</v>
      </c>
      <c r="F5860" s="1" t="s">
        <v>1186</v>
      </c>
      <c r="G5860" s="1" t="s">
        <v>22138</v>
      </c>
      <c r="H5860" s="1" t="s">
        <v>22139</v>
      </c>
      <c r="I5860" s="4">
        <v>84.16909722222222</v>
      </c>
      <c r="J5860" s="1">
        <v>80.26</v>
      </c>
      <c r="K5860" s="1">
        <v>14.51</v>
      </c>
      <c r="M5860" s="10">
        <f t="array" ref="M5860">_xlfn.XLOOKUP(A5860,subscriptions!B5860:B10004,subscriptions!D5860:D10004)</f>
        <v>80</v>
      </c>
      <c r="N5860" s="10">
        <f t="array" ref="N5860">_xlfn.XLOOKUP(A5860,subscriptions!B5860:B10004,subscriptions!G5860:G10004)</f>
        <v>20</v>
      </c>
      <c r="O5860" s="10">
        <v>64.0</v>
      </c>
      <c r="P5860" s="10" t="str">
        <f t="array" ref="P5860">_xlfn.XLOOKUP(A5860,subscriptions!B5860:B10004,subscriptions!C5860:C10004)</f>
        <v>Roam</v>
      </c>
      <c r="Q5860" s="10" t="s">
        <v>128</v>
      </c>
      <c r="R5860" s="10" t="s">
        <v>148</v>
      </c>
      <c r="S5860" s="10" t="s">
        <v>1504</v>
      </c>
    </row>
    <row r="5861">
      <c r="A5861" s="1" t="s">
        <v>7464</v>
      </c>
      <c r="B5861" s="1" t="s">
        <v>1506</v>
      </c>
      <c r="C5861" s="1" t="s">
        <v>750</v>
      </c>
      <c r="D5861" s="1" t="s">
        <v>27</v>
      </c>
      <c r="E5861" s="1" t="s">
        <v>262</v>
      </c>
      <c r="F5861" s="1" t="s">
        <v>392</v>
      </c>
      <c r="G5861" s="1" t="s">
        <v>22140</v>
      </c>
      <c r="H5861" s="1" t="s">
        <v>22141</v>
      </c>
      <c r="I5861" s="4">
        <v>84.29238425925926</v>
      </c>
      <c r="J5861" s="1">
        <v>1375.02</v>
      </c>
      <c r="K5861" s="1">
        <v>207.28</v>
      </c>
      <c r="M5861" s="10">
        <f t="array" ref="M5861">_xlfn.XLOOKUP(A5861,subscriptions!B5861:B10004,subscriptions!D5861:D10004)</f>
        <v>80</v>
      </c>
      <c r="N5861" s="10">
        <f t="array" ref="N5861">_xlfn.XLOOKUP(A5861,subscriptions!B5861:B10004,subscriptions!G5861:G10004)</f>
        <v>0</v>
      </c>
      <c r="O5861" s="10">
        <v>80.0</v>
      </c>
      <c r="P5861" s="10" t="str">
        <f t="array" ref="P5861">_xlfn.XLOOKUP(A5861,subscriptions!B5861:B10004,subscriptions!C5861:C10004)</f>
        <v>Roam</v>
      </c>
      <c r="Q5861" s="10" t="s">
        <v>173</v>
      </c>
      <c r="R5861" s="10" t="s">
        <v>148</v>
      </c>
      <c r="S5861" s="10" t="s">
        <v>587</v>
      </c>
    </row>
    <row r="5862">
      <c r="A5862" s="1" t="s">
        <v>7467</v>
      </c>
      <c r="B5862" s="1" t="s">
        <v>1506</v>
      </c>
      <c r="C5862" s="1" t="s">
        <v>1876</v>
      </c>
      <c r="D5862" s="1" t="s">
        <v>27</v>
      </c>
      <c r="E5862" s="1" t="s">
        <v>714</v>
      </c>
      <c r="F5862" s="1" t="s">
        <v>1866</v>
      </c>
      <c r="G5862" s="1" t="s">
        <v>22142</v>
      </c>
      <c r="H5862" s="1" t="s">
        <v>22143</v>
      </c>
      <c r="I5862" s="4">
        <v>84.21605324074073</v>
      </c>
      <c r="J5862" s="1">
        <v>961.54</v>
      </c>
      <c r="K5862" s="1">
        <v>147.45</v>
      </c>
      <c r="M5862" s="10">
        <f t="array" ref="M5862">_xlfn.XLOOKUP(A5862,subscriptions!B5862:B10004,subscriptions!D5862:D10004)</f>
        <v>120</v>
      </c>
      <c r="N5862" s="10">
        <f t="array" ref="N5862">_xlfn.XLOOKUP(A5862,subscriptions!B5862:B10004,subscriptions!G5862:G10004)</f>
        <v>5</v>
      </c>
      <c r="O5862" s="10">
        <v>114.0</v>
      </c>
      <c r="P5862" s="10" t="str">
        <f t="array" ref="P5862">_xlfn.XLOOKUP(A5862,subscriptions!B5862:B10004,subscriptions!C5862:C10004)</f>
        <v>Residential</v>
      </c>
      <c r="Q5862" s="10" t="s">
        <v>194</v>
      </c>
      <c r="R5862" s="10" t="s">
        <v>212</v>
      </c>
      <c r="S5862" s="10" t="s">
        <v>2596</v>
      </c>
    </row>
    <row r="5863">
      <c r="A5863" s="1" t="s">
        <v>7468</v>
      </c>
      <c r="B5863" s="1" t="s">
        <v>1317</v>
      </c>
      <c r="C5863" s="1" t="s">
        <v>920</v>
      </c>
      <c r="D5863" s="1" t="s">
        <v>27</v>
      </c>
      <c r="E5863" s="1" t="s">
        <v>179</v>
      </c>
      <c r="F5863" s="1" t="s">
        <v>901</v>
      </c>
      <c r="G5863" s="1" t="s">
        <v>22144</v>
      </c>
      <c r="H5863" s="1" t="s">
        <v>22145</v>
      </c>
      <c r="I5863" s="4">
        <v>84.42015046296297</v>
      </c>
      <c r="J5863" s="1">
        <v>1144.76</v>
      </c>
      <c r="K5863" s="1">
        <v>159.95</v>
      </c>
      <c r="L5863" s="1">
        <v>100.0</v>
      </c>
      <c r="M5863" s="10">
        <f t="array" ref="M5863">_xlfn.XLOOKUP(A5863,subscriptions!B5863:B10004,subscriptions!D5863:D10004)</f>
        <v>120</v>
      </c>
      <c r="N5863" s="10">
        <f t="array" ref="N5863">_xlfn.XLOOKUP(A5863,subscriptions!B5863:B10004,subscriptions!G5863:G10004)</f>
        <v>10</v>
      </c>
      <c r="O5863" s="10">
        <v>108.0</v>
      </c>
      <c r="P5863" s="10" t="str">
        <f t="array" ref="P5863">_xlfn.XLOOKUP(A5863,subscriptions!B5863:B10004,subscriptions!C5863:C10004)</f>
        <v>Residential</v>
      </c>
      <c r="Q5863" s="10" t="s">
        <v>128</v>
      </c>
      <c r="R5863" s="10" t="s">
        <v>212</v>
      </c>
      <c r="S5863" s="10" t="s">
        <v>940</v>
      </c>
    </row>
    <row r="5864">
      <c r="A5864" s="1" t="s">
        <v>7469</v>
      </c>
      <c r="B5864" s="1" t="s">
        <v>1844</v>
      </c>
      <c r="C5864" s="1" t="s">
        <v>1876</v>
      </c>
      <c r="D5864" s="1" t="s">
        <v>153</v>
      </c>
      <c r="E5864" s="1" t="s">
        <v>332</v>
      </c>
      <c r="F5864" s="1" t="s">
        <v>510</v>
      </c>
      <c r="G5864" s="1" t="s">
        <v>22146</v>
      </c>
      <c r="H5864" s="1" t="s">
        <v>22147</v>
      </c>
      <c r="I5864" s="4">
        <v>84.25863425925925</v>
      </c>
      <c r="J5864" s="1">
        <v>61.24</v>
      </c>
      <c r="K5864" s="1">
        <v>18.18</v>
      </c>
      <c r="M5864" s="10">
        <f t="array" ref="M5864">_xlfn.XLOOKUP(A5864,subscriptions!B5864:B10004,subscriptions!D5864:D10004)</f>
        <v>250</v>
      </c>
      <c r="N5864" s="10">
        <f t="array" ref="N5864">_xlfn.XLOOKUP(A5864,subscriptions!B5864:B10004,subscriptions!G5864:G10004)</f>
        <v>20</v>
      </c>
      <c r="O5864" s="10">
        <v>200.0</v>
      </c>
      <c r="P5864" s="10" t="str">
        <f t="array" ref="P5864">_xlfn.XLOOKUP(A5864,subscriptions!B5864:B10004,subscriptions!C5864:C10004)</f>
        <v>Business</v>
      </c>
      <c r="Q5864" s="10" t="s">
        <v>128</v>
      </c>
      <c r="R5864" s="10" t="s">
        <v>129</v>
      </c>
      <c r="S5864" s="10" t="s">
        <v>4148</v>
      </c>
    </row>
    <row r="5865">
      <c r="A5865" s="1" t="s">
        <v>7470</v>
      </c>
      <c r="B5865" s="1" t="s">
        <v>1984</v>
      </c>
      <c r="C5865" s="1" t="s">
        <v>218</v>
      </c>
      <c r="D5865" s="1" t="s">
        <v>153</v>
      </c>
      <c r="E5865" s="1" t="s">
        <v>332</v>
      </c>
      <c r="F5865" s="1" t="s">
        <v>2415</v>
      </c>
      <c r="G5865" s="1" t="s">
        <v>22148</v>
      </c>
      <c r="H5865" s="1" t="s">
        <v>22149</v>
      </c>
      <c r="I5865" s="4">
        <v>84.2509375</v>
      </c>
      <c r="J5865" s="1">
        <v>874.06</v>
      </c>
      <c r="K5865" s="1">
        <v>160.96</v>
      </c>
      <c r="M5865" s="10">
        <f t="array" ref="M5865">_xlfn.XLOOKUP(A5865,subscriptions!B5865:B10004,subscriptions!D5865:D10004)</f>
        <v>120</v>
      </c>
      <c r="N5865" s="10">
        <f t="array" ref="N5865">_xlfn.XLOOKUP(A5865,subscriptions!B5865:B10004,subscriptions!G5865:G10004)</f>
        <v>0</v>
      </c>
      <c r="O5865" s="10">
        <v>120.0</v>
      </c>
      <c r="P5865" s="10" t="str">
        <f t="array" ref="P5865">_xlfn.XLOOKUP(A5865,subscriptions!B5865:B10004,subscriptions!C5865:C10004)</f>
        <v>Residential</v>
      </c>
      <c r="Q5865" s="10" t="s">
        <v>173</v>
      </c>
      <c r="R5865" s="10" t="s">
        <v>212</v>
      </c>
      <c r="S5865" s="10" t="s">
        <v>1691</v>
      </c>
    </row>
    <row r="5866">
      <c r="A5866" s="1" t="s">
        <v>7471</v>
      </c>
      <c r="B5866" s="1" t="s">
        <v>150</v>
      </c>
      <c r="C5866" s="1" t="s">
        <v>673</v>
      </c>
      <c r="D5866" s="1" t="s">
        <v>153</v>
      </c>
      <c r="E5866" s="1" t="s">
        <v>332</v>
      </c>
      <c r="F5866" s="1" t="s">
        <v>2280</v>
      </c>
      <c r="G5866" s="1" t="s">
        <v>22150</v>
      </c>
      <c r="H5866" s="1" t="s">
        <v>22151</v>
      </c>
      <c r="I5866" s="4">
        <v>84.21692129629629</v>
      </c>
      <c r="J5866" s="1">
        <v>1949.13</v>
      </c>
      <c r="K5866" s="1">
        <v>339.17</v>
      </c>
      <c r="M5866" s="10">
        <f t="array" ref="M5866">_xlfn.XLOOKUP(A5866,subscriptions!B5866:B10004,subscriptions!D5866:D10004)</f>
        <v>80</v>
      </c>
      <c r="N5866" s="10">
        <f t="array" ref="N5866">_xlfn.XLOOKUP(A5866,subscriptions!B5866:B10004,subscriptions!G5866:G10004)</f>
        <v>5</v>
      </c>
      <c r="O5866" s="10">
        <v>76.0</v>
      </c>
      <c r="P5866" s="10" t="str">
        <f t="array" ref="P5866">_xlfn.XLOOKUP(A5866,subscriptions!B5866:B10004,subscriptions!C5866:C10004)</f>
        <v>Roam</v>
      </c>
      <c r="Q5866" s="10" t="s">
        <v>194</v>
      </c>
      <c r="R5866" s="10" t="s">
        <v>148</v>
      </c>
      <c r="S5866" s="10" t="s">
        <v>453</v>
      </c>
    </row>
    <row r="5867">
      <c r="A5867" s="1" t="s">
        <v>7472</v>
      </c>
      <c r="B5867" s="1" t="s">
        <v>573</v>
      </c>
      <c r="C5867" s="1" t="s">
        <v>750</v>
      </c>
      <c r="D5867" s="1" t="s">
        <v>27</v>
      </c>
      <c r="E5867" s="1" t="s">
        <v>280</v>
      </c>
      <c r="F5867" s="1" t="s">
        <v>2239</v>
      </c>
      <c r="G5867" s="1" t="s">
        <v>22152</v>
      </c>
      <c r="H5867" s="1" t="s">
        <v>22153</v>
      </c>
      <c r="I5867" s="4">
        <v>84.2551736111111</v>
      </c>
      <c r="J5867" s="1">
        <v>926.96</v>
      </c>
      <c r="K5867" s="1">
        <v>164.45</v>
      </c>
      <c r="M5867" s="10">
        <f t="array" ref="M5867">_xlfn.XLOOKUP(A5867,subscriptions!B5867:B10004,subscriptions!D5867:D10004)</f>
        <v>120</v>
      </c>
      <c r="N5867" s="10">
        <f t="array" ref="N5867">_xlfn.XLOOKUP(A5867,subscriptions!B5867:B10004,subscriptions!G5867:G10004)</f>
        <v>10</v>
      </c>
      <c r="O5867" s="10">
        <v>108.0</v>
      </c>
      <c r="P5867" s="10" t="str">
        <f t="array" ref="P5867">_xlfn.XLOOKUP(A5867,subscriptions!B5867:B10004,subscriptions!C5867:C10004)</f>
        <v>Residential</v>
      </c>
      <c r="Q5867" s="10" t="s">
        <v>128</v>
      </c>
      <c r="R5867" s="10" t="s">
        <v>212</v>
      </c>
      <c r="S5867" s="10" t="s">
        <v>149</v>
      </c>
    </row>
    <row r="5868">
      <c r="A5868" s="1" t="s">
        <v>7475</v>
      </c>
      <c r="B5868" s="1" t="s">
        <v>748</v>
      </c>
      <c r="C5868" s="1" t="s">
        <v>1415</v>
      </c>
      <c r="D5868" s="1" t="s">
        <v>27</v>
      </c>
      <c r="E5868" s="1" t="s">
        <v>111</v>
      </c>
      <c r="F5868" s="1" t="s">
        <v>1906</v>
      </c>
      <c r="G5868" s="1" t="s">
        <v>22154</v>
      </c>
      <c r="H5868" s="1" t="s">
        <v>22155</v>
      </c>
      <c r="I5868" s="4">
        <v>84.38126157407407</v>
      </c>
      <c r="J5868" s="1">
        <v>2026.38</v>
      </c>
      <c r="K5868" s="1">
        <v>425.78</v>
      </c>
      <c r="M5868" s="10">
        <f t="array" ref="M5868">_xlfn.XLOOKUP(A5868,subscriptions!B5868:B10004,subscriptions!D5868:D10004)</f>
        <v>120</v>
      </c>
      <c r="N5868" s="10">
        <f t="array" ref="N5868">_xlfn.XLOOKUP(A5868,subscriptions!B5868:B10004,subscriptions!G5868:G10004)</f>
        <v>20</v>
      </c>
      <c r="O5868" s="10">
        <v>96.0</v>
      </c>
      <c r="P5868" s="10" t="str">
        <f t="array" ref="P5868">_xlfn.XLOOKUP(A5868,subscriptions!B5868:B10004,subscriptions!C5868:C10004)</f>
        <v>Residential</v>
      </c>
      <c r="Q5868" s="10" t="s">
        <v>128</v>
      </c>
      <c r="R5868" s="10" t="s">
        <v>148</v>
      </c>
      <c r="S5868" s="10" t="s">
        <v>1789</v>
      </c>
    </row>
    <row r="5869">
      <c r="A5869" s="1" t="s">
        <v>7476</v>
      </c>
      <c r="B5869" s="1" t="s">
        <v>870</v>
      </c>
      <c r="C5869" s="1" t="s">
        <v>473</v>
      </c>
      <c r="D5869" s="1" t="s">
        <v>153</v>
      </c>
      <c r="E5869" s="1" t="s">
        <v>714</v>
      </c>
      <c r="F5869" s="1" t="s">
        <v>2562</v>
      </c>
      <c r="G5869" s="1" t="s">
        <v>22156</v>
      </c>
      <c r="H5869" s="1" t="s">
        <v>22157</v>
      </c>
      <c r="I5869" s="4">
        <v>84.16763888888889</v>
      </c>
      <c r="J5869" s="1">
        <v>447.94</v>
      </c>
      <c r="K5869" s="1">
        <v>128.63</v>
      </c>
      <c r="M5869" s="10">
        <f t="array" ref="M5869">_xlfn.XLOOKUP(A5869,subscriptions!B5869:B10004,subscriptions!D5869:D10004)</f>
        <v>80</v>
      </c>
      <c r="N5869" s="10">
        <f t="array" ref="N5869">_xlfn.XLOOKUP(A5869,subscriptions!B5869:B10004,subscriptions!G5869:G10004)</f>
        <v>0</v>
      </c>
      <c r="O5869" s="10">
        <v>80.0</v>
      </c>
      <c r="P5869" s="10" t="str">
        <f t="array" ref="P5869">_xlfn.XLOOKUP(A5869,subscriptions!B5869:B10004,subscriptions!C5869:C10004)</f>
        <v>Roam</v>
      </c>
      <c r="Q5869" s="10" t="s">
        <v>173</v>
      </c>
      <c r="R5869" s="10" t="s">
        <v>148</v>
      </c>
      <c r="S5869" s="10" t="s">
        <v>1412</v>
      </c>
    </row>
    <row r="5870">
      <c r="A5870" s="1" t="s">
        <v>7477</v>
      </c>
      <c r="B5870" s="1" t="s">
        <v>4509</v>
      </c>
      <c r="C5870" s="1" t="s">
        <v>426</v>
      </c>
      <c r="D5870" s="1" t="s">
        <v>153</v>
      </c>
      <c r="E5870" s="1" t="s">
        <v>714</v>
      </c>
      <c r="F5870" s="1" t="s">
        <v>1159</v>
      </c>
      <c r="G5870" s="1" t="s">
        <v>22158</v>
      </c>
      <c r="H5870" s="1" t="s">
        <v>22159</v>
      </c>
      <c r="I5870" s="4">
        <v>84.17521990740741</v>
      </c>
      <c r="J5870" s="1">
        <v>2566.11</v>
      </c>
      <c r="K5870" s="1">
        <v>420.18</v>
      </c>
      <c r="M5870" s="10">
        <f t="array" ref="M5870">_xlfn.XLOOKUP(A5870,subscriptions!B5870:B10004,subscriptions!D5870:D10004)</f>
        <v>50</v>
      </c>
      <c r="N5870" s="10">
        <f t="array" ref="N5870">_xlfn.XLOOKUP(A5870,subscriptions!B5870:B10004,subscriptions!G5870:G10004)</f>
        <v>5</v>
      </c>
      <c r="O5870" s="10">
        <v>47.5</v>
      </c>
      <c r="P5870" s="10" t="str">
        <f t="array" ref="P5870">_xlfn.XLOOKUP(A5870,subscriptions!B5870:B10004,subscriptions!C5870:C10004)</f>
        <v>Mini</v>
      </c>
      <c r="Q5870" s="10" t="s">
        <v>194</v>
      </c>
      <c r="R5870" s="10" t="s">
        <v>148</v>
      </c>
      <c r="S5870" s="10" t="s">
        <v>1198</v>
      </c>
    </row>
    <row r="5871">
      <c r="A5871" s="1" t="s">
        <v>7478</v>
      </c>
      <c r="B5871" s="1" t="s">
        <v>645</v>
      </c>
      <c r="C5871" s="1" t="s">
        <v>441</v>
      </c>
      <c r="D5871" s="1" t="s">
        <v>153</v>
      </c>
      <c r="E5871" s="1" t="s">
        <v>332</v>
      </c>
      <c r="F5871" s="1" t="s">
        <v>427</v>
      </c>
      <c r="G5871" s="1" t="s">
        <v>22160</v>
      </c>
      <c r="H5871" s="1" t="s">
        <v>22161</v>
      </c>
      <c r="I5871" s="4">
        <v>84.33837962962963</v>
      </c>
      <c r="J5871" s="1">
        <v>1381.67</v>
      </c>
      <c r="K5871" s="1">
        <v>185.71</v>
      </c>
      <c r="M5871" s="10">
        <f t="array" ref="M5871">_xlfn.XLOOKUP(A5871,subscriptions!B5871:B10004,subscriptions!D5871:D10004)</f>
        <v>120</v>
      </c>
      <c r="N5871" s="10">
        <f t="array" ref="N5871">_xlfn.XLOOKUP(A5871,subscriptions!B5871:B10004,subscriptions!G5871:G10004)</f>
        <v>10</v>
      </c>
      <c r="O5871" s="10">
        <v>108.0</v>
      </c>
      <c r="P5871" s="10" t="str">
        <f t="array" ref="P5871">_xlfn.XLOOKUP(A5871,subscriptions!B5871:B10004,subscriptions!C5871:C10004)</f>
        <v>Residential</v>
      </c>
      <c r="Q5871" s="10" t="s">
        <v>128</v>
      </c>
      <c r="R5871" s="10" t="s">
        <v>212</v>
      </c>
      <c r="S5871" s="10" t="s">
        <v>2086</v>
      </c>
    </row>
    <row r="5872">
      <c r="A5872" s="1" t="s">
        <v>7479</v>
      </c>
      <c r="B5872" s="1" t="s">
        <v>1044</v>
      </c>
      <c r="C5872" s="1" t="s">
        <v>218</v>
      </c>
      <c r="D5872" s="1" t="s">
        <v>27</v>
      </c>
      <c r="E5872" s="1" t="s">
        <v>332</v>
      </c>
      <c r="F5872" s="1" t="s">
        <v>2280</v>
      </c>
      <c r="G5872" s="1" t="s">
        <v>22162</v>
      </c>
      <c r="H5872" s="1" t="s">
        <v>22163</v>
      </c>
      <c r="I5872" s="4">
        <v>84.37744212962963</v>
      </c>
      <c r="J5872" s="1">
        <v>405.03</v>
      </c>
      <c r="K5872" s="1">
        <v>52.87</v>
      </c>
      <c r="M5872" s="10">
        <f t="array" ref="M5872">_xlfn.XLOOKUP(A5872,subscriptions!B5872:B10004,subscriptions!D5872:D10004)</f>
        <v>120</v>
      </c>
      <c r="N5872" s="10">
        <f t="array" ref="N5872">_xlfn.XLOOKUP(A5872,subscriptions!B5872:B10004,subscriptions!G5872:G10004)</f>
        <v>20</v>
      </c>
      <c r="O5872" s="10">
        <v>96.0</v>
      </c>
      <c r="P5872" s="10" t="str">
        <f t="array" ref="P5872">_xlfn.XLOOKUP(A5872,subscriptions!B5872:B10004,subscriptions!C5872:C10004)</f>
        <v>Residential</v>
      </c>
      <c r="Q5872" s="10" t="s">
        <v>128</v>
      </c>
      <c r="R5872" s="10" t="s">
        <v>148</v>
      </c>
      <c r="S5872" s="10" t="s">
        <v>1360</v>
      </c>
    </row>
    <row r="5873">
      <c r="A5873" s="1" t="s">
        <v>7480</v>
      </c>
      <c r="B5873" s="1" t="s">
        <v>814</v>
      </c>
      <c r="C5873" s="1" t="s">
        <v>279</v>
      </c>
      <c r="D5873" s="1" t="s">
        <v>153</v>
      </c>
      <c r="E5873" s="1" t="s">
        <v>179</v>
      </c>
      <c r="F5873" s="1" t="s">
        <v>773</v>
      </c>
      <c r="G5873" s="1" t="s">
        <v>22164</v>
      </c>
      <c r="H5873" s="1" t="s">
        <v>22165</v>
      </c>
      <c r="I5873" s="4">
        <v>84.16879629629629</v>
      </c>
      <c r="J5873" s="1">
        <v>455.2</v>
      </c>
      <c r="K5873" s="1">
        <v>69.35</v>
      </c>
      <c r="L5873" s="1">
        <v>100.0</v>
      </c>
      <c r="M5873" s="10">
        <f t="array" ref="M5873">_xlfn.XLOOKUP(A5873,subscriptions!B5873:B10004,subscriptions!D5873:D10004)</f>
        <v>80</v>
      </c>
      <c r="N5873" s="10">
        <f t="array" ref="N5873">_xlfn.XLOOKUP(A5873,subscriptions!B5873:B10004,subscriptions!G5873:G10004)</f>
        <v>0</v>
      </c>
      <c r="O5873" s="10">
        <v>80.0</v>
      </c>
      <c r="P5873" s="10" t="str">
        <f t="array" ref="P5873">_xlfn.XLOOKUP(A5873,subscriptions!B5873:B10004,subscriptions!C5873:C10004)</f>
        <v>Roam</v>
      </c>
      <c r="Q5873" s="10" t="s">
        <v>173</v>
      </c>
      <c r="R5873" s="10" t="s">
        <v>148</v>
      </c>
      <c r="S5873" s="10" t="s">
        <v>1504</v>
      </c>
    </row>
    <row r="5874">
      <c r="A5874" s="1" t="s">
        <v>7481</v>
      </c>
      <c r="B5874" s="1" t="s">
        <v>24</v>
      </c>
      <c r="C5874" s="1" t="s">
        <v>1876</v>
      </c>
      <c r="D5874" s="1" t="s">
        <v>27</v>
      </c>
      <c r="E5874" s="1" t="s">
        <v>262</v>
      </c>
      <c r="F5874" s="1" t="s">
        <v>885</v>
      </c>
      <c r="G5874" s="1" t="s">
        <v>22166</v>
      </c>
      <c r="H5874" s="1" t="s">
        <v>22167</v>
      </c>
      <c r="I5874" s="4">
        <v>84.1751736111111</v>
      </c>
      <c r="J5874" s="1">
        <v>1533.41</v>
      </c>
      <c r="K5874" s="1">
        <v>270.02</v>
      </c>
      <c r="M5874" s="10">
        <f t="array" ref="M5874">_xlfn.XLOOKUP(A5874,subscriptions!B5874:B10004,subscriptions!D5874:D10004)</f>
        <v>120</v>
      </c>
      <c r="N5874" s="10">
        <f t="array" ref="N5874">_xlfn.XLOOKUP(A5874,subscriptions!B5874:B10004,subscriptions!G5874:G10004)</f>
        <v>5</v>
      </c>
      <c r="O5874" s="10">
        <v>114.0</v>
      </c>
      <c r="P5874" s="10" t="str">
        <f t="array" ref="P5874">_xlfn.XLOOKUP(A5874,subscriptions!B5874:B10004,subscriptions!C5874:C10004)</f>
        <v>Residential</v>
      </c>
      <c r="Q5874" s="10" t="s">
        <v>194</v>
      </c>
      <c r="R5874" s="10" t="s">
        <v>212</v>
      </c>
      <c r="S5874" s="10" t="s">
        <v>1198</v>
      </c>
    </row>
    <row r="5875">
      <c r="A5875" s="1" t="s">
        <v>7484</v>
      </c>
      <c r="B5875" s="1" t="s">
        <v>1444</v>
      </c>
      <c r="C5875" s="1" t="s">
        <v>884</v>
      </c>
      <c r="D5875" s="1" t="s">
        <v>27</v>
      </c>
      <c r="E5875" s="1" t="s">
        <v>28</v>
      </c>
      <c r="F5875" s="1" t="s">
        <v>2097</v>
      </c>
      <c r="G5875" s="1" t="s">
        <v>22168</v>
      </c>
      <c r="H5875" s="1" t="s">
        <v>22169</v>
      </c>
      <c r="I5875" s="4">
        <v>84.21340277777777</v>
      </c>
      <c r="J5875" s="1">
        <v>2707.4</v>
      </c>
      <c r="K5875" s="1">
        <v>470.68</v>
      </c>
      <c r="M5875" s="10">
        <f t="array" ref="M5875">_xlfn.XLOOKUP(A5875,subscriptions!B5875:B10004,subscriptions!D5875:D10004)</f>
        <v>120</v>
      </c>
      <c r="N5875" s="10">
        <f t="array" ref="N5875">_xlfn.XLOOKUP(A5875,subscriptions!B5875:B10004,subscriptions!G5875:G10004)</f>
        <v>10</v>
      </c>
      <c r="O5875" s="10">
        <v>108.0</v>
      </c>
      <c r="P5875" s="10" t="str">
        <f t="array" ref="P5875">_xlfn.XLOOKUP(A5875,subscriptions!B5875:B10004,subscriptions!C5875:C10004)</f>
        <v>Residential</v>
      </c>
      <c r="Q5875" s="10" t="s">
        <v>128</v>
      </c>
      <c r="R5875" s="10" t="s">
        <v>212</v>
      </c>
      <c r="S5875" s="10" t="s">
        <v>1915</v>
      </c>
    </row>
    <row r="5876">
      <c r="A5876" s="1" t="s">
        <v>7485</v>
      </c>
      <c r="B5876" s="1" t="s">
        <v>1939</v>
      </c>
      <c r="C5876" s="1" t="s">
        <v>2007</v>
      </c>
      <c r="D5876" s="1" t="s">
        <v>153</v>
      </c>
      <c r="E5876" s="1" t="s">
        <v>179</v>
      </c>
      <c r="F5876" s="1" t="s">
        <v>181</v>
      </c>
      <c r="G5876" s="1" t="s">
        <v>22170</v>
      </c>
      <c r="H5876" s="1" t="s">
        <v>22171</v>
      </c>
      <c r="I5876" s="4">
        <v>84.25773148148149</v>
      </c>
      <c r="J5876" s="1">
        <v>855.83</v>
      </c>
      <c r="K5876" s="1">
        <v>123.44</v>
      </c>
      <c r="L5876" s="1">
        <v>100.0</v>
      </c>
      <c r="M5876" s="10">
        <f t="array" ref="M5876">_xlfn.XLOOKUP(A5876,subscriptions!B5876:B10004,subscriptions!D5876:D10004)</f>
        <v>120</v>
      </c>
      <c r="N5876" s="10">
        <f t="array" ref="N5876">_xlfn.XLOOKUP(A5876,subscriptions!B5876:B10004,subscriptions!G5876:G10004)</f>
        <v>20</v>
      </c>
      <c r="O5876" s="10">
        <v>96.0</v>
      </c>
      <c r="P5876" s="10" t="str">
        <f t="array" ref="P5876">_xlfn.XLOOKUP(A5876,subscriptions!B5876:B10004,subscriptions!C5876:C10004)</f>
        <v>Residential</v>
      </c>
      <c r="Q5876" s="10" t="s">
        <v>128</v>
      </c>
      <c r="R5876" s="10" t="s">
        <v>148</v>
      </c>
      <c r="S5876" s="10" t="s">
        <v>603</v>
      </c>
    </row>
    <row r="5877">
      <c r="A5877" s="1" t="s">
        <v>7486</v>
      </c>
      <c r="B5877" s="1" t="s">
        <v>409</v>
      </c>
      <c r="C5877" s="1" t="s">
        <v>1251</v>
      </c>
      <c r="D5877" s="1" t="s">
        <v>27</v>
      </c>
      <c r="E5877" s="1" t="s">
        <v>332</v>
      </c>
      <c r="F5877" s="1" t="s">
        <v>427</v>
      </c>
      <c r="G5877" s="1" t="s">
        <v>22172</v>
      </c>
      <c r="H5877" s="1" t="s">
        <v>22173</v>
      </c>
      <c r="I5877" s="4">
        <v>84.3382175925926</v>
      </c>
      <c r="J5877" s="1">
        <v>498.22</v>
      </c>
      <c r="K5877" s="1">
        <v>77.08</v>
      </c>
      <c r="M5877" s="10">
        <f t="array" ref="M5877">_xlfn.XLOOKUP(A5877,subscriptions!B5877:B10004,subscriptions!D5877:D10004)</f>
        <v>120</v>
      </c>
      <c r="N5877" s="10">
        <f t="array" ref="N5877">_xlfn.XLOOKUP(A5877,subscriptions!B5877:B10004,subscriptions!G5877:G10004)</f>
        <v>0</v>
      </c>
      <c r="O5877" s="10">
        <v>120.0</v>
      </c>
      <c r="P5877" s="10" t="str">
        <f t="array" ref="P5877">_xlfn.XLOOKUP(A5877,subscriptions!B5877:B10004,subscriptions!C5877:C10004)</f>
        <v>Residential</v>
      </c>
      <c r="Q5877" s="10" t="s">
        <v>173</v>
      </c>
      <c r="R5877" s="10" t="s">
        <v>212</v>
      </c>
      <c r="S5877" s="10" t="s">
        <v>2086</v>
      </c>
    </row>
    <row r="5878">
      <c r="A5878" s="1" t="s">
        <v>7487</v>
      </c>
      <c r="B5878" s="1" t="s">
        <v>236</v>
      </c>
      <c r="C5878" s="1" t="s">
        <v>1251</v>
      </c>
      <c r="D5878" s="1" t="s">
        <v>153</v>
      </c>
      <c r="E5878" s="1" t="s">
        <v>111</v>
      </c>
      <c r="F5878" s="1" t="s">
        <v>1362</v>
      </c>
      <c r="G5878" s="1" t="s">
        <v>22174</v>
      </c>
      <c r="H5878" s="1" t="s">
        <v>22175</v>
      </c>
      <c r="I5878" s="4">
        <v>84.17185185185186</v>
      </c>
      <c r="J5878" s="1">
        <v>3076.24</v>
      </c>
      <c r="K5878" s="1">
        <v>415.9</v>
      </c>
      <c r="M5878" s="10">
        <f t="array" ref="M5878">_xlfn.XLOOKUP(A5878,subscriptions!B5878:B10004,subscriptions!D5878:D10004)</f>
        <v>50</v>
      </c>
      <c r="N5878" s="10">
        <f t="array" ref="N5878">_xlfn.XLOOKUP(A5878,subscriptions!B5878:B10004,subscriptions!G5878:G10004)</f>
        <v>5</v>
      </c>
      <c r="O5878" s="10">
        <v>47.5</v>
      </c>
      <c r="P5878" s="10" t="str">
        <f t="array" ref="P5878">_xlfn.XLOOKUP(A5878,subscriptions!B5878:B10004,subscriptions!C5878:C10004)</f>
        <v>Mini</v>
      </c>
      <c r="Q5878" s="10" t="s">
        <v>194</v>
      </c>
      <c r="R5878" s="10" t="s">
        <v>148</v>
      </c>
      <c r="S5878" s="10" t="s">
        <v>1082</v>
      </c>
    </row>
    <row r="5879">
      <c r="A5879" s="1" t="s">
        <v>7488</v>
      </c>
      <c r="B5879" s="1" t="s">
        <v>1664</v>
      </c>
      <c r="C5879" s="1" t="s">
        <v>152</v>
      </c>
      <c r="D5879" s="1" t="s">
        <v>153</v>
      </c>
      <c r="E5879" s="1" t="s">
        <v>28</v>
      </c>
      <c r="F5879" s="1" t="s">
        <v>526</v>
      </c>
      <c r="G5879" s="1" t="s">
        <v>22176</v>
      </c>
      <c r="H5879" s="1" t="s">
        <v>22177</v>
      </c>
      <c r="I5879" s="4">
        <v>84.17099537037036</v>
      </c>
      <c r="J5879" s="1">
        <v>1709.67</v>
      </c>
      <c r="K5879" s="1">
        <v>306.94</v>
      </c>
      <c r="M5879" s="10">
        <f t="array" ref="M5879">_xlfn.XLOOKUP(A5879,subscriptions!B5879:B10004,subscriptions!D5879:D10004)</f>
        <v>80</v>
      </c>
      <c r="N5879" s="10">
        <f t="array" ref="N5879">_xlfn.XLOOKUP(A5879,subscriptions!B5879:B10004,subscriptions!G5879:G10004)</f>
        <v>10</v>
      </c>
      <c r="O5879" s="10">
        <v>72.0</v>
      </c>
      <c r="P5879" s="10" t="str">
        <f t="array" ref="P5879">_xlfn.XLOOKUP(A5879,subscriptions!B5879:B10004,subscriptions!C5879:C10004)</f>
        <v>Roam</v>
      </c>
      <c r="Q5879" s="10" t="s">
        <v>128</v>
      </c>
      <c r="R5879" s="10" t="s">
        <v>148</v>
      </c>
      <c r="S5879" s="10" t="s">
        <v>310</v>
      </c>
    </row>
    <row r="5880">
      <c r="A5880" s="1" t="s">
        <v>7489</v>
      </c>
      <c r="B5880" s="1" t="s">
        <v>24</v>
      </c>
      <c r="C5880" s="1" t="s">
        <v>786</v>
      </c>
      <c r="D5880" s="1" t="s">
        <v>27</v>
      </c>
      <c r="E5880" s="1" t="s">
        <v>262</v>
      </c>
      <c r="F5880" s="1" t="s">
        <v>2985</v>
      </c>
      <c r="G5880" s="1" t="s">
        <v>22178</v>
      </c>
      <c r="H5880" s="1" t="s">
        <v>22179</v>
      </c>
      <c r="I5880" s="4">
        <v>84.2509375</v>
      </c>
      <c r="J5880" s="1">
        <v>941.54</v>
      </c>
      <c r="K5880" s="1">
        <v>127.57</v>
      </c>
      <c r="M5880" s="10">
        <f t="array" ref="M5880">_xlfn.XLOOKUP(A5880,subscriptions!B5880:B10004,subscriptions!D5880:D10004)</f>
        <v>120</v>
      </c>
      <c r="N5880" s="10">
        <f t="array" ref="N5880">_xlfn.XLOOKUP(A5880,subscriptions!B5880:B10004,subscriptions!G5880:G10004)</f>
        <v>20</v>
      </c>
      <c r="O5880" s="10">
        <v>96.0</v>
      </c>
      <c r="P5880" s="10" t="str">
        <f t="array" ref="P5880">_xlfn.XLOOKUP(A5880,subscriptions!B5880:B10004,subscriptions!C5880:C10004)</f>
        <v>Residential</v>
      </c>
      <c r="Q5880" s="10" t="s">
        <v>128</v>
      </c>
      <c r="R5880" s="10" t="s">
        <v>148</v>
      </c>
      <c r="S5880" s="10" t="s">
        <v>1691</v>
      </c>
    </row>
    <row r="5881">
      <c r="A5881" s="1" t="s">
        <v>7490</v>
      </c>
      <c r="B5881" s="1" t="s">
        <v>1444</v>
      </c>
      <c r="C5881" s="1" t="s">
        <v>673</v>
      </c>
      <c r="D5881" s="1" t="s">
        <v>27</v>
      </c>
      <c r="E5881" s="1" t="s">
        <v>280</v>
      </c>
      <c r="F5881" s="1" t="s">
        <v>1665</v>
      </c>
      <c r="G5881" s="1" t="s">
        <v>22180</v>
      </c>
      <c r="H5881" s="1" t="s">
        <v>22181</v>
      </c>
      <c r="I5881" s="4">
        <v>84.3392013888889</v>
      </c>
      <c r="J5881" s="1">
        <v>1053.85</v>
      </c>
      <c r="K5881" s="1">
        <v>234.0</v>
      </c>
      <c r="M5881" s="10">
        <f t="array" ref="M5881">_xlfn.XLOOKUP(A5881,subscriptions!B5881:B10004,subscriptions!D5881:D10004)</f>
        <v>120</v>
      </c>
      <c r="N5881" s="10">
        <f t="array" ref="N5881">_xlfn.XLOOKUP(A5881,subscriptions!B5881:B10004,subscriptions!G5881:G10004)</f>
        <v>0</v>
      </c>
      <c r="O5881" s="10">
        <v>120.0</v>
      </c>
      <c r="P5881" s="10" t="str">
        <f t="array" ref="P5881">_xlfn.XLOOKUP(A5881,subscriptions!B5881:B10004,subscriptions!C5881:C10004)</f>
        <v>Residential</v>
      </c>
      <c r="Q5881" s="10" t="s">
        <v>173</v>
      </c>
      <c r="R5881" s="10" t="s">
        <v>212</v>
      </c>
      <c r="S5881" s="10" t="s">
        <v>2016</v>
      </c>
    </row>
    <row r="5882">
      <c r="A5882" s="1" t="s">
        <v>7491</v>
      </c>
      <c r="B5882" s="1" t="s">
        <v>1491</v>
      </c>
      <c r="C5882" s="1" t="s">
        <v>1477</v>
      </c>
      <c r="D5882" s="1" t="s">
        <v>153</v>
      </c>
      <c r="E5882" s="1" t="s">
        <v>219</v>
      </c>
      <c r="F5882" s="1" t="s">
        <v>574</v>
      </c>
      <c r="G5882" s="1" t="s">
        <v>22182</v>
      </c>
      <c r="H5882" s="1" t="s">
        <v>22183</v>
      </c>
      <c r="I5882" s="4">
        <v>84.21216435185185</v>
      </c>
      <c r="J5882" s="1">
        <v>392.72</v>
      </c>
      <c r="K5882" s="1">
        <v>58.91</v>
      </c>
      <c r="M5882" s="10">
        <f t="array" ref="M5882">_xlfn.XLOOKUP(A5882,subscriptions!B5882:B10004,subscriptions!D5882:D10004)</f>
        <v>120</v>
      </c>
      <c r="N5882" s="10">
        <f t="array" ref="N5882">_xlfn.XLOOKUP(A5882,subscriptions!B5882:B10004,subscriptions!G5882:G10004)</f>
        <v>5</v>
      </c>
      <c r="O5882" s="10">
        <v>114.0</v>
      </c>
      <c r="P5882" s="10" t="str">
        <f t="array" ref="P5882">_xlfn.XLOOKUP(A5882,subscriptions!B5882:B10004,subscriptions!C5882:C10004)</f>
        <v>Residential</v>
      </c>
      <c r="Q5882" s="10" t="s">
        <v>194</v>
      </c>
      <c r="R5882" s="10" t="s">
        <v>212</v>
      </c>
      <c r="S5882" s="10" t="s">
        <v>857</v>
      </c>
    </row>
    <row r="5883">
      <c r="A5883" s="1" t="s">
        <v>7494</v>
      </c>
      <c r="B5883" s="1" t="s">
        <v>1664</v>
      </c>
      <c r="C5883" s="1" t="s">
        <v>198</v>
      </c>
      <c r="D5883" s="1" t="s">
        <v>153</v>
      </c>
      <c r="E5883" s="1" t="s">
        <v>28</v>
      </c>
      <c r="F5883" s="1" t="s">
        <v>29</v>
      </c>
      <c r="G5883" s="1" t="s">
        <v>22184</v>
      </c>
      <c r="H5883" s="1" t="s">
        <v>22185</v>
      </c>
      <c r="I5883" s="4">
        <v>84.2965625</v>
      </c>
      <c r="J5883" s="1">
        <v>1528.47</v>
      </c>
      <c r="K5883" s="1">
        <v>338.07</v>
      </c>
      <c r="M5883" s="10">
        <f t="array" ref="M5883">_xlfn.XLOOKUP(A5883,subscriptions!B5883:B10004,subscriptions!D5883:D10004)</f>
        <v>80</v>
      </c>
      <c r="N5883" s="10">
        <f t="array" ref="N5883">_xlfn.XLOOKUP(A5883,subscriptions!B5883:B10004,subscriptions!G5883:G10004)</f>
        <v>10</v>
      </c>
      <c r="O5883" s="10">
        <v>72.0</v>
      </c>
      <c r="P5883" s="10" t="str">
        <f t="array" ref="P5883">_xlfn.XLOOKUP(A5883,subscriptions!B5883:B10004,subscriptions!C5883:C10004)</f>
        <v>Roam</v>
      </c>
      <c r="Q5883" s="10" t="s">
        <v>128</v>
      </c>
      <c r="R5883" s="10" t="s">
        <v>148</v>
      </c>
      <c r="S5883" s="10" t="s">
        <v>373</v>
      </c>
    </row>
    <row r="5884">
      <c r="A5884" s="1" t="s">
        <v>7495</v>
      </c>
      <c r="B5884" s="1" t="s">
        <v>1460</v>
      </c>
      <c r="C5884" s="1" t="s">
        <v>1876</v>
      </c>
      <c r="D5884" s="1" t="s">
        <v>27</v>
      </c>
      <c r="E5884" s="1" t="s">
        <v>111</v>
      </c>
      <c r="F5884" s="1" t="s">
        <v>112</v>
      </c>
      <c r="G5884" s="1" t="s">
        <v>22186</v>
      </c>
      <c r="H5884" s="1" t="s">
        <v>22187</v>
      </c>
      <c r="I5884" s="4">
        <v>84.33571759259259</v>
      </c>
      <c r="J5884" s="1">
        <v>716.49</v>
      </c>
      <c r="K5884" s="1">
        <v>91.27</v>
      </c>
      <c r="M5884" s="10">
        <f t="array" ref="M5884">_xlfn.XLOOKUP(A5884,subscriptions!B5884:B10004,subscriptions!D5884:D10004)</f>
        <v>120</v>
      </c>
      <c r="N5884" s="10">
        <f t="array" ref="N5884">_xlfn.XLOOKUP(A5884,subscriptions!B5884:B10004,subscriptions!G5884:G10004)</f>
        <v>20</v>
      </c>
      <c r="O5884" s="10">
        <v>96.0</v>
      </c>
      <c r="P5884" s="10" t="str">
        <f t="array" ref="P5884">_xlfn.XLOOKUP(A5884,subscriptions!B5884:B10004,subscriptions!C5884:C10004)</f>
        <v>Residential</v>
      </c>
      <c r="Q5884" s="10" t="s">
        <v>128</v>
      </c>
      <c r="R5884" s="10" t="s">
        <v>148</v>
      </c>
      <c r="S5884" s="10" t="s">
        <v>571</v>
      </c>
    </row>
    <row r="5885">
      <c r="A5885" s="1" t="s">
        <v>7496</v>
      </c>
      <c r="B5885" s="1" t="s">
        <v>2096</v>
      </c>
      <c r="C5885" s="1" t="s">
        <v>492</v>
      </c>
      <c r="D5885" s="1" t="s">
        <v>27</v>
      </c>
      <c r="E5885" s="1" t="s">
        <v>179</v>
      </c>
      <c r="F5885" s="1" t="s">
        <v>2311</v>
      </c>
      <c r="G5885" s="1" t="s">
        <v>22188</v>
      </c>
      <c r="H5885" s="1" t="s">
        <v>22189</v>
      </c>
      <c r="I5885" s="4">
        <v>84.25078703703704</v>
      </c>
      <c r="J5885" s="1">
        <v>8204.71</v>
      </c>
      <c r="K5885" s="1">
        <v>1052.26</v>
      </c>
      <c r="L5885" s="1">
        <v>100.0</v>
      </c>
      <c r="M5885" s="10">
        <f t="array" ref="M5885">_xlfn.XLOOKUP(A5885,subscriptions!B5885:B10004,subscriptions!D5885:D10004)</f>
        <v>120</v>
      </c>
      <c r="N5885" s="10">
        <f t="array" ref="N5885">_xlfn.XLOOKUP(A5885,subscriptions!B5885:B10004,subscriptions!G5885:G10004)</f>
        <v>0</v>
      </c>
      <c r="O5885" s="10">
        <v>120.0</v>
      </c>
      <c r="P5885" s="10" t="str">
        <f t="array" ref="P5885">_xlfn.XLOOKUP(A5885,subscriptions!B5885:B10004,subscriptions!C5885:C10004)</f>
        <v>Residential</v>
      </c>
      <c r="Q5885" s="10" t="s">
        <v>173</v>
      </c>
      <c r="R5885" s="10" t="s">
        <v>212</v>
      </c>
      <c r="S5885" s="10" t="s">
        <v>1691</v>
      </c>
    </row>
    <row r="5886">
      <c r="A5886" s="1" t="s">
        <v>7497</v>
      </c>
      <c r="B5886" s="1" t="s">
        <v>150</v>
      </c>
      <c r="C5886" s="1" t="s">
        <v>1200</v>
      </c>
      <c r="D5886" s="1" t="s">
        <v>153</v>
      </c>
      <c r="E5886" s="1" t="s">
        <v>179</v>
      </c>
      <c r="F5886" s="1" t="s">
        <v>773</v>
      </c>
      <c r="G5886" s="1" t="s">
        <v>22190</v>
      </c>
      <c r="H5886" s="1" t="s">
        <v>22191</v>
      </c>
      <c r="I5886" s="4">
        <v>84.17390046296296</v>
      </c>
      <c r="J5886" s="1">
        <v>1031.42</v>
      </c>
      <c r="K5886" s="1">
        <v>164.55</v>
      </c>
      <c r="L5886" s="1">
        <v>100.0</v>
      </c>
      <c r="M5886" s="10">
        <f t="array" ref="M5886">_xlfn.XLOOKUP(A5886,subscriptions!B5886:B10004,subscriptions!D5886:D10004)</f>
        <v>250</v>
      </c>
      <c r="N5886" s="10">
        <f t="array" ref="N5886">_xlfn.XLOOKUP(A5886,subscriptions!B5886:B10004,subscriptions!G5886:G10004)</f>
        <v>5</v>
      </c>
      <c r="O5886" s="10">
        <v>237.5</v>
      </c>
      <c r="P5886" s="10" t="str">
        <f t="array" ref="P5886">_xlfn.XLOOKUP(A5886,subscriptions!B5886:B10004,subscriptions!C5886:C10004)</f>
        <v>Business</v>
      </c>
      <c r="Q5886" s="10" t="s">
        <v>194</v>
      </c>
      <c r="R5886" s="10" t="s">
        <v>129</v>
      </c>
      <c r="S5886" s="10" t="s">
        <v>3087</v>
      </c>
    </row>
    <row r="5887">
      <c r="A5887" s="1" t="s">
        <v>7498</v>
      </c>
      <c r="B5887" s="1" t="s">
        <v>969</v>
      </c>
      <c r="C5887" s="1" t="s">
        <v>1415</v>
      </c>
      <c r="D5887" s="1" t="s">
        <v>27</v>
      </c>
      <c r="E5887" s="1" t="s">
        <v>179</v>
      </c>
      <c r="F5887" s="1" t="s">
        <v>773</v>
      </c>
      <c r="G5887" s="1" t="s">
        <v>22192</v>
      </c>
      <c r="H5887" s="1" t="s">
        <v>22193</v>
      </c>
      <c r="I5887" s="4">
        <v>84.17045138888889</v>
      </c>
      <c r="J5887" s="1">
        <v>1047.96</v>
      </c>
      <c r="K5887" s="1">
        <v>250.59</v>
      </c>
      <c r="L5887" s="1">
        <v>100.0</v>
      </c>
      <c r="M5887" s="10">
        <f t="array" ref="M5887">_xlfn.XLOOKUP(A5887,subscriptions!B5887:B10004,subscriptions!D5887:D10004)</f>
        <v>120</v>
      </c>
      <c r="N5887" s="10">
        <f t="array" ref="N5887">_xlfn.XLOOKUP(A5887,subscriptions!B5887:B10004,subscriptions!G5887:G10004)</f>
        <v>10</v>
      </c>
      <c r="O5887" s="10">
        <v>108.0</v>
      </c>
      <c r="P5887" s="10" t="str">
        <f t="array" ref="P5887">_xlfn.XLOOKUP(A5887,subscriptions!B5887:B10004,subscriptions!C5887:C10004)</f>
        <v>Residential</v>
      </c>
      <c r="Q5887" s="10" t="s">
        <v>128</v>
      </c>
      <c r="R5887" s="10" t="s">
        <v>212</v>
      </c>
      <c r="S5887" s="10" t="s">
        <v>2494</v>
      </c>
    </row>
    <row r="5888">
      <c r="A5888" s="1" t="s">
        <v>7499</v>
      </c>
      <c r="B5888" s="1" t="s">
        <v>1886</v>
      </c>
      <c r="C5888" s="1" t="s">
        <v>1678</v>
      </c>
      <c r="D5888" s="1" t="s">
        <v>27</v>
      </c>
      <c r="E5888" s="1" t="s">
        <v>219</v>
      </c>
      <c r="F5888" s="1" t="s">
        <v>1461</v>
      </c>
      <c r="G5888" s="1" t="s">
        <v>22194</v>
      </c>
      <c r="H5888" s="1" t="s">
        <v>22195</v>
      </c>
      <c r="I5888" s="4">
        <v>84.41740740740741</v>
      </c>
      <c r="J5888" s="1">
        <v>1301.55</v>
      </c>
      <c r="K5888" s="1">
        <v>193.34</v>
      </c>
      <c r="M5888" s="10">
        <f t="array" ref="M5888">_xlfn.XLOOKUP(A5888,subscriptions!B5888:B10004,subscriptions!D5888:D10004)</f>
        <v>80</v>
      </c>
      <c r="N5888" s="10">
        <f t="array" ref="N5888">_xlfn.XLOOKUP(A5888,subscriptions!B5888:B10004,subscriptions!G5888:G10004)</f>
        <v>20</v>
      </c>
      <c r="O5888" s="10">
        <v>64.0</v>
      </c>
      <c r="P5888" s="10" t="str">
        <f t="array" ref="P5888">_xlfn.XLOOKUP(A5888,subscriptions!B5888:B10004,subscriptions!C5888:C10004)</f>
        <v>Roam</v>
      </c>
      <c r="Q5888" s="10" t="s">
        <v>128</v>
      </c>
      <c r="R5888" s="10" t="s">
        <v>148</v>
      </c>
      <c r="S5888" s="10" t="s">
        <v>327</v>
      </c>
    </row>
    <row r="5889">
      <c r="A5889" s="1" t="s">
        <v>7500</v>
      </c>
      <c r="B5889" s="1" t="s">
        <v>6037</v>
      </c>
      <c r="C5889" s="1" t="s">
        <v>884</v>
      </c>
      <c r="D5889" s="1" t="s">
        <v>27</v>
      </c>
      <c r="E5889" s="1" t="s">
        <v>219</v>
      </c>
      <c r="F5889" s="1" t="s">
        <v>1461</v>
      </c>
      <c r="G5889" s="1" t="s">
        <v>22196</v>
      </c>
      <c r="H5889" s="1" t="s">
        <v>22197</v>
      </c>
      <c r="I5889" s="4">
        <v>84.29268518518519</v>
      </c>
      <c r="J5889" s="1">
        <v>3778.97</v>
      </c>
      <c r="K5889" s="1">
        <v>827.92</v>
      </c>
      <c r="M5889" s="10">
        <f t="array" ref="M5889">_xlfn.XLOOKUP(A5889,subscriptions!B5889:B10004,subscriptions!D5889:D10004)</f>
        <v>250</v>
      </c>
      <c r="N5889" s="10">
        <f t="array" ref="N5889">_xlfn.XLOOKUP(A5889,subscriptions!B5889:B10004,subscriptions!G5889:G10004)</f>
        <v>0</v>
      </c>
      <c r="O5889" s="10">
        <v>250.0</v>
      </c>
      <c r="P5889" s="10" t="str">
        <f t="array" ref="P5889">_xlfn.XLOOKUP(A5889,subscriptions!B5889:B10004,subscriptions!C5889:C10004)</f>
        <v>Business</v>
      </c>
      <c r="Q5889" s="10" t="s">
        <v>173</v>
      </c>
      <c r="R5889" s="10" t="s">
        <v>129</v>
      </c>
      <c r="S5889" s="10" t="s">
        <v>587</v>
      </c>
    </row>
    <row r="5890">
      <c r="A5890" s="1" t="s">
        <v>7501</v>
      </c>
      <c r="B5890" s="1" t="s">
        <v>1226</v>
      </c>
      <c r="C5890" s="1" t="s">
        <v>456</v>
      </c>
      <c r="D5890" s="1" t="s">
        <v>153</v>
      </c>
      <c r="E5890" s="1" t="s">
        <v>239</v>
      </c>
      <c r="F5890" s="1" t="s">
        <v>2132</v>
      </c>
      <c r="G5890" s="1" t="s">
        <v>22198</v>
      </c>
      <c r="H5890" s="1" t="s">
        <v>22199</v>
      </c>
      <c r="I5890" s="4">
        <v>84.16971064814815</v>
      </c>
      <c r="J5890" s="1">
        <v>2470.31</v>
      </c>
      <c r="K5890" s="1">
        <v>412.83</v>
      </c>
      <c r="M5890" s="10">
        <f t="array" ref="M5890">_xlfn.XLOOKUP(A5890,subscriptions!B5890:B10004,subscriptions!D5890:D10004)</f>
        <v>50</v>
      </c>
      <c r="N5890" s="10">
        <f t="array" ref="N5890">_xlfn.XLOOKUP(A5890,subscriptions!B5890:B10004,subscriptions!G5890:G10004)</f>
        <v>5</v>
      </c>
      <c r="O5890" s="10">
        <v>47.5</v>
      </c>
      <c r="P5890" s="10" t="str">
        <f t="array" ref="P5890">_xlfn.XLOOKUP(A5890,subscriptions!B5890:B10004,subscriptions!C5890:C10004)</f>
        <v>Mini</v>
      </c>
      <c r="Q5890" s="10" t="s">
        <v>194</v>
      </c>
      <c r="R5890" s="10" t="s">
        <v>148</v>
      </c>
      <c r="S5890" s="10" t="s">
        <v>213</v>
      </c>
    </row>
    <row r="5891">
      <c r="A5891" s="1" t="s">
        <v>7502</v>
      </c>
      <c r="B5891" s="1" t="s">
        <v>1157</v>
      </c>
      <c r="C5891" s="1" t="s">
        <v>764</v>
      </c>
      <c r="D5891" s="1" t="s">
        <v>27</v>
      </c>
      <c r="E5891" s="1" t="s">
        <v>714</v>
      </c>
      <c r="F5891" s="1" t="s">
        <v>1866</v>
      </c>
      <c r="G5891" s="1" t="s">
        <v>22200</v>
      </c>
      <c r="H5891" s="1" t="s">
        <v>22201</v>
      </c>
      <c r="I5891" s="4">
        <v>84.37863425925926</v>
      </c>
      <c r="J5891" s="1">
        <v>949.84</v>
      </c>
      <c r="K5891" s="1">
        <v>217.88</v>
      </c>
      <c r="M5891" s="10">
        <f t="array" ref="M5891">_xlfn.XLOOKUP(A5891,subscriptions!B5891:B10004,subscriptions!D5891:D10004)</f>
        <v>120</v>
      </c>
      <c r="N5891" s="10">
        <f t="array" ref="N5891">_xlfn.XLOOKUP(A5891,subscriptions!B5891:B10004,subscriptions!G5891:G10004)</f>
        <v>10</v>
      </c>
      <c r="O5891" s="10">
        <v>108.0</v>
      </c>
      <c r="P5891" s="10" t="str">
        <f t="array" ref="P5891">_xlfn.XLOOKUP(A5891,subscriptions!B5891:B10004,subscriptions!C5891:C10004)</f>
        <v>Residential</v>
      </c>
      <c r="Q5891" s="10" t="s">
        <v>128</v>
      </c>
      <c r="R5891" s="10" t="s">
        <v>212</v>
      </c>
      <c r="S5891" s="10" t="s">
        <v>1622</v>
      </c>
    </row>
    <row r="5892">
      <c r="A5892" s="1" t="s">
        <v>7504</v>
      </c>
      <c r="B5892" s="1" t="s">
        <v>523</v>
      </c>
      <c r="C5892" s="1" t="s">
        <v>198</v>
      </c>
      <c r="D5892" s="1" t="s">
        <v>27</v>
      </c>
      <c r="E5892" s="1" t="s">
        <v>111</v>
      </c>
      <c r="F5892" s="1" t="s">
        <v>1855</v>
      </c>
      <c r="G5892" s="1" t="s">
        <v>22202</v>
      </c>
      <c r="H5892" s="1" t="s">
        <v>22203</v>
      </c>
      <c r="I5892" s="4">
        <v>84.29248842592592</v>
      </c>
      <c r="J5892" s="1">
        <v>1952.5</v>
      </c>
      <c r="K5892" s="1">
        <v>212.54</v>
      </c>
      <c r="M5892" s="10">
        <f t="array" ref="M5892">_xlfn.XLOOKUP(A5892,subscriptions!B5892:B10004,subscriptions!D5892:D10004)</f>
        <v>50</v>
      </c>
      <c r="N5892" s="10">
        <f t="array" ref="N5892">_xlfn.XLOOKUP(A5892,subscriptions!B5892:B10004,subscriptions!G5892:G10004)</f>
        <v>20</v>
      </c>
      <c r="O5892" s="10">
        <v>40.0</v>
      </c>
      <c r="P5892" s="10" t="str">
        <f t="array" ref="P5892">_xlfn.XLOOKUP(A5892,subscriptions!B5892:B10004,subscriptions!C5892:C10004)</f>
        <v>Mini</v>
      </c>
      <c r="Q5892" s="10" t="s">
        <v>128</v>
      </c>
      <c r="R5892" s="10" t="s">
        <v>148</v>
      </c>
      <c r="S5892" s="10" t="s">
        <v>587</v>
      </c>
    </row>
    <row r="5893">
      <c r="A5893" s="1" t="s">
        <v>7506</v>
      </c>
      <c r="B5893" s="1" t="s">
        <v>329</v>
      </c>
      <c r="C5893" s="1" t="s">
        <v>456</v>
      </c>
      <c r="D5893" s="1" t="s">
        <v>27</v>
      </c>
      <c r="E5893" s="1" t="s">
        <v>239</v>
      </c>
      <c r="F5893" s="1" t="s">
        <v>2765</v>
      </c>
      <c r="G5893" s="1" t="s">
        <v>22204</v>
      </c>
      <c r="H5893" s="1" t="s">
        <v>22205</v>
      </c>
      <c r="I5893" s="4">
        <v>84.25769675925926</v>
      </c>
      <c r="J5893" s="1">
        <v>1373.69</v>
      </c>
      <c r="K5893" s="1">
        <v>141.71</v>
      </c>
      <c r="M5893" s="10">
        <f t="array" ref="M5893">_xlfn.XLOOKUP(A5893,subscriptions!B5893:B10004,subscriptions!D5893:D10004)</f>
        <v>80</v>
      </c>
      <c r="N5893" s="10">
        <f t="array" ref="N5893">_xlfn.XLOOKUP(A5893,subscriptions!B5893:B10004,subscriptions!G5893:G10004)</f>
        <v>0</v>
      </c>
      <c r="O5893" s="10">
        <v>80.0</v>
      </c>
      <c r="P5893" s="10" t="str">
        <f t="array" ref="P5893">_xlfn.XLOOKUP(A5893,subscriptions!B5893:B10004,subscriptions!C5893:C10004)</f>
        <v>Roam</v>
      </c>
      <c r="Q5893" s="10" t="s">
        <v>173</v>
      </c>
      <c r="R5893" s="10" t="s">
        <v>148</v>
      </c>
      <c r="S5893" s="10" t="s">
        <v>603</v>
      </c>
    </row>
    <row r="5894">
      <c r="A5894" s="1" t="s">
        <v>7507</v>
      </c>
      <c r="B5894" s="1" t="s">
        <v>1939</v>
      </c>
      <c r="C5894" s="1" t="s">
        <v>750</v>
      </c>
      <c r="D5894" s="1" t="s">
        <v>153</v>
      </c>
      <c r="E5894" s="1" t="s">
        <v>280</v>
      </c>
      <c r="F5894" s="1" t="s">
        <v>281</v>
      </c>
      <c r="G5894" s="1" t="s">
        <v>22206</v>
      </c>
      <c r="H5894" s="1" t="s">
        <v>22207</v>
      </c>
      <c r="I5894" s="4">
        <v>84.29758101851851</v>
      </c>
      <c r="J5894" s="1">
        <v>1066.99</v>
      </c>
      <c r="K5894" s="1">
        <v>145.76</v>
      </c>
      <c r="M5894" s="10">
        <f t="array" ref="M5894">_xlfn.XLOOKUP(A5894,subscriptions!B5894:B10004,subscriptions!D5894:D10004)</f>
        <v>250</v>
      </c>
      <c r="N5894" s="10">
        <f t="array" ref="N5894">_xlfn.XLOOKUP(A5894,subscriptions!B5894:B10004,subscriptions!G5894:G10004)</f>
        <v>5</v>
      </c>
      <c r="O5894" s="10">
        <v>237.5</v>
      </c>
      <c r="P5894" s="10" t="str">
        <f t="array" ref="P5894">_xlfn.XLOOKUP(A5894,subscriptions!B5894:B10004,subscriptions!C5894:C10004)</f>
        <v>Business</v>
      </c>
      <c r="Q5894" s="10" t="s">
        <v>194</v>
      </c>
      <c r="R5894" s="10" t="s">
        <v>129</v>
      </c>
      <c r="S5894" s="10" t="s">
        <v>407</v>
      </c>
    </row>
    <row r="5895">
      <c r="A5895" s="1" t="s">
        <v>7508</v>
      </c>
      <c r="B5895" s="1" t="s">
        <v>109</v>
      </c>
      <c r="C5895" s="1" t="s">
        <v>1388</v>
      </c>
      <c r="D5895" s="1" t="s">
        <v>27</v>
      </c>
      <c r="E5895" s="1" t="s">
        <v>714</v>
      </c>
      <c r="F5895" s="1" t="s">
        <v>3419</v>
      </c>
      <c r="G5895" s="1" t="s">
        <v>22208</v>
      </c>
      <c r="H5895" s="1" t="s">
        <v>22209</v>
      </c>
      <c r="I5895" s="4">
        <v>84.42084490740741</v>
      </c>
      <c r="J5895" s="1">
        <v>370.38</v>
      </c>
      <c r="K5895" s="1">
        <v>56.9</v>
      </c>
      <c r="M5895" s="10">
        <f t="array" ref="M5895">_xlfn.XLOOKUP(A5895,subscriptions!B5895:B10004,subscriptions!D5895:D10004)</f>
        <v>120</v>
      </c>
      <c r="N5895" s="10">
        <f t="array" ref="N5895">_xlfn.XLOOKUP(A5895,subscriptions!B5895:B10004,subscriptions!G5895:G10004)</f>
        <v>10</v>
      </c>
      <c r="O5895" s="10">
        <v>108.0</v>
      </c>
      <c r="P5895" s="10" t="str">
        <f t="array" ref="P5895">_xlfn.XLOOKUP(A5895,subscriptions!B5895:B10004,subscriptions!C5895:C10004)</f>
        <v>Residential</v>
      </c>
      <c r="Q5895" s="10" t="s">
        <v>128</v>
      </c>
      <c r="R5895" s="10" t="s">
        <v>212</v>
      </c>
      <c r="S5895" s="10" t="s">
        <v>2152</v>
      </c>
    </row>
    <row r="5896">
      <c r="A5896" s="1" t="s">
        <v>7509</v>
      </c>
      <c r="B5896" s="1" t="s">
        <v>899</v>
      </c>
      <c r="C5896" s="1" t="s">
        <v>556</v>
      </c>
      <c r="D5896" s="1" t="s">
        <v>27</v>
      </c>
      <c r="E5896" s="1" t="s">
        <v>239</v>
      </c>
      <c r="F5896" s="1" t="s">
        <v>2364</v>
      </c>
      <c r="G5896" s="1" t="s">
        <v>22210</v>
      </c>
      <c r="H5896" s="1" t="s">
        <v>22211</v>
      </c>
      <c r="I5896" s="4">
        <v>84.25628472222222</v>
      </c>
      <c r="J5896" s="1">
        <v>985.25</v>
      </c>
      <c r="K5896" s="1">
        <v>160.57</v>
      </c>
      <c r="M5896" s="10">
        <f t="array" ref="M5896">_xlfn.XLOOKUP(A5896,subscriptions!B5896:B10004,subscriptions!D5896:D10004)</f>
        <v>250</v>
      </c>
      <c r="N5896" s="10">
        <f t="array" ref="N5896">_xlfn.XLOOKUP(A5896,subscriptions!B5896:B10004,subscriptions!G5896:G10004)</f>
        <v>20</v>
      </c>
      <c r="O5896" s="10">
        <v>200.0</v>
      </c>
      <c r="P5896" s="10" t="str">
        <f t="array" ref="P5896">_xlfn.XLOOKUP(A5896,subscriptions!B5896:B10004,subscriptions!C5896:C10004)</f>
        <v>Business</v>
      </c>
      <c r="Q5896" s="10" t="s">
        <v>128</v>
      </c>
      <c r="R5896" s="10" t="s">
        <v>129</v>
      </c>
      <c r="S5896" s="10" t="s">
        <v>130</v>
      </c>
    </row>
    <row r="5897">
      <c r="A5897" s="1" t="s">
        <v>7510</v>
      </c>
      <c r="B5897" s="1" t="s">
        <v>1972</v>
      </c>
      <c r="C5897" s="1" t="s">
        <v>133</v>
      </c>
      <c r="D5897" s="1" t="s">
        <v>27</v>
      </c>
      <c r="E5897" s="1" t="s">
        <v>332</v>
      </c>
      <c r="F5897" s="1" t="s">
        <v>2415</v>
      </c>
      <c r="G5897" s="1" t="s">
        <v>22212</v>
      </c>
      <c r="H5897" s="1" t="s">
        <v>22213</v>
      </c>
      <c r="I5897" s="4">
        <v>84.34131944444445</v>
      </c>
      <c r="J5897" s="1">
        <v>473.18</v>
      </c>
      <c r="K5897" s="1">
        <v>118.71</v>
      </c>
      <c r="M5897" s="10">
        <f t="array" ref="M5897">_xlfn.XLOOKUP(A5897,subscriptions!B5897:B10004,subscriptions!D5897:D10004)</f>
        <v>120</v>
      </c>
      <c r="N5897" s="10">
        <f t="array" ref="N5897">_xlfn.XLOOKUP(A5897,subscriptions!B5897:B10004,subscriptions!G5897:G10004)</f>
        <v>0</v>
      </c>
      <c r="O5897" s="10">
        <v>120.0</v>
      </c>
      <c r="P5897" s="10" t="str">
        <f t="array" ref="P5897">_xlfn.XLOOKUP(A5897,subscriptions!B5897:B10004,subscriptions!C5897:C10004)</f>
        <v>Residential</v>
      </c>
      <c r="Q5897" s="10" t="s">
        <v>173</v>
      </c>
      <c r="R5897" s="10" t="s">
        <v>212</v>
      </c>
      <c r="S5897" s="10" t="s">
        <v>259</v>
      </c>
    </row>
    <row r="5898">
      <c r="A5898" s="1" t="s">
        <v>7511</v>
      </c>
      <c r="B5898" s="1" t="s">
        <v>439</v>
      </c>
      <c r="C5898" s="1" t="s">
        <v>391</v>
      </c>
      <c r="D5898" s="1" t="s">
        <v>153</v>
      </c>
      <c r="E5898" s="1" t="s">
        <v>332</v>
      </c>
      <c r="F5898" s="1" t="s">
        <v>510</v>
      </c>
      <c r="G5898" s="1" t="s">
        <v>22214</v>
      </c>
      <c r="H5898" s="1" t="s">
        <v>22215</v>
      </c>
      <c r="I5898" s="4">
        <v>84.34171296296296</v>
      </c>
      <c r="J5898" s="1">
        <v>3744.87</v>
      </c>
      <c r="K5898" s="1">
        <v>890.38</v>
      </c>
      <c r="M5898" s="10">
        <f t="array" ref="M5898">_xlfn.XLOOKUP(A5898,subscriptions!B5898:B10004,subscriptions!D5898:D10004)</f>
        <v>80</v>
      </c>
      <c r="N5898" s="10">
        <f t="array" ref="N5898">_xlfn.XLOOKUP(A5898,subscriptions!B5898:B10004,subscriptions!G5898:G10004)</f>
        <v>5</v>
      </c>
      <c r="O5898" s="10">
        <v>76.0</v>
      </c>
      <c r="P5898" s="10" t="str">
        <f t="array" ref="P5898">_xlfn.XLOOKUP(A5898,subscriptions!B5898:B10004,subscriptions!C5898:C10004)</f>
        <v>Roam</v>
      </c>
      <c r="Q5898" s="10" t="s">
        <v>194</v>
      </c>
      <c r="R5898" s="10" t="s">
        <v>148</v>
      </c>
      <c r="S5898" s="10" t="s">
        <v>1703</v>
      </c>
    </row>
    <row r="5899">
      <c r="A5899" s="1" t="s">
        <v>7512</v>
      </c>
      <c r="B5899" s="1" t="s">
        <v>1527</v>
      </c>
      <c r="C5899" s="1" t="s">
        <v>279</v>
      </c>
      <c r="D5899" s="1" t="s">
        <v>153</v>
      </c>
      <c r="E5899" s="1" t="s">
        <v>280</v>
      </c>
      <c r="F5899" s="1" t="s">
        <v>1706</v>
      </c>
      <c r="G5899" s="1" t="s">
        <v>22216</v>
      </c>
      <c r="H5899" s="1" t="s">
        <v>22217</v>
      </c>
      <c r="I5899" s="4">
        <v>84.38224537037037</v>
      </c>
      <c r="J5899" s="1">
        <v>662.87</v>
      </c>
      <c r="K5899" s="1">
        <v>174.28</v>
      </c>
      <c r="M5899" s="10">
        <f t="array" ref="M5899">_xlfn.XLOOKUP(A5899,subscriptions!B5899:B10004,subscriptions!D5899:D10004)</f>
        <v>120</v>
      </c>
      <c r="N5899" s="10">
        <f t="array" ref="N5899">_xlfn.XLOOKUP(A5899,subscriptions!B5899:B10004,subscriptions!G5899:G10004)</f>
        <v>10</v>
      </c>
      <c r="O5899" s="10">
        <v>108.0</v>
      </c>
      <c r="P5899" s="10" t="str">
        <f t="array" ref="P5899">_xlfn.XLOOKUP(A5899,subscriptions!B5899:B10004,subscriptions!C5899:C10004)</f>
        <v>Residential</v>
      </c>
      <c r="Q5899" s="10" t="s">
        <v>128</v>
      </c>
      <c r="R5899" s="10" t="s">
        <v>212</v>
      </c>
      <c r="S5899" s="10" t="s">
        <v>293</v>
      </c>
    </row>
    <row r="5900">
      <c r="A5900" s="1" t="s">
        <v>7513</v>
      </c>
      <c r="B5900" s="1" t="s">
        <v>329</v>
      </c>
      <c r="C5900" s="1" t="s">
        <v>26</v>
      </c>
      <c r="D5900" s="1" t="s">
        <v>27</v>
      </c>
      <c r="E5900" s="1" t="s">
        <v>239</v>
      </c>
      <c r="F5900" s="1" t="s">
        <v>3181</v>
      </c>
      <c r="G5900" s="1" t="s">
        <v>22218</v>
      </c>
      <c r="H5900" s="1" t="s">
        <v>22219</v>
      </c>
      <c r="I5900" s="4">
        <v>84.34056712962963</v>
      </c>
      <c r="J5900" s="1">
        <v>4613.1</v>
      </c>
      <c r="K5900" s="1">
        <v>677.35</v>
      </c>
      <c r="M5900" s="10">
        <f t="array" ref="M5900">_xlfn.XLOOKUP(A5900,subscriptions!B5900:B10004,subscriptions!D5900:D10004)</f>
        <v>120</v>
      </c>
      <c r="N5900" s="10">
        <f t="array" ref="N5900">_xlfn.XLOOKUP(A5900,subscriptions!B5900:B10004,subscriptions!G5900:G10004)</f>
        <v>20</v>
      </c>
      <c r="O5900" s="10">
        <v>96.0</v>
      </c>
      <c r="P5900" s="10" t="str">
        <f t="array" ref="P5900">_xlfn.XLOOKUP(A5900,subscriptions!B5900:B10004,subscriptions!C5900:C10004)</f>
        <v>Residential</v>
      </c>
      <c r="Q5900" s="10" t="s">
        <v>128</v>
      </c>
      <c r="R5900" s="10" t="s">
        <v>148</v>
      </c>
      <c r="S5900" s="10" t="s">
        <v>616</v>
      </c>
    </row>
    <row r="5901">
      <c r="A5901" s="1" t="s">
        <v>7514</v>
      </c>
      <c r="B5901" s="1" t="s">
        <v>1939</v>
      </c>
      <c r="C5901" s="1" t="s">
        <v>764</v>
      </c>
      <c r="D5901" s="1" t="s">
        <v>153</v>
      </c>
      <c r="E5901" s="1" t="s">
        <v>239</v>
      </c>
      <c r="F5901" s="1" t="s">
        <v>606</v>
      </c>
      <c r="G5901" s="1" t="s">
        <v>22220</v>
      </c>
      <c r="H5901" s="1" t="s">
        <v>22221</v>
      </c>
      <c r="I5901" s="4">
        <v>84.25216435185185</v>
      </c>
      <c r="J5901" s="1">
        <v>1192.32</v>
      </c>
      <c r="K5901" s="1">
        <v>258.98</v>
      </c>
      <c r="M5901" s="10">
        <f t="array" ref="M5901">_xlfn.XLOOKUP(A5901,subscriptions!B5901:B10004,subscriptions!D5901:D10004)</f>
        <v>120</v>
      </c>
      <c r="N5901" s="10">
        <f t="array" ref="N5901">_xlfn.XLOOKUP(A5901,subscriptions!B5901:B10004,subscriptions!G5901:G10004)</f>
        <v>0</v>
      </c>
      <c r="O5901" s="10">
        <v>120.0</v>
      </c>
      <c r="P5901" s="10" t="str">
        <f t="array" ref="P5901">_xlfn.XLOOKUP(A5901,subscriptions!B5901:B10004,subscriptions!C5901:C10004)</f>
        <v>Residential</v>
      </c>
      <c r="Q5901" s="10" t="s">
        <v>173</v>
      </c>
      <c r="R5901" s="10" t="s">
        <v>212</v>
      </c>
      <c r="S5901" s="10" t="s">
        <v>1008</v>
      </c>
    </row>
    <row r="5902">
      <c r="A5902" s="1" t="s">
        <v>7517</v>
      </c>
      <c r="B5902" s="1" t="s">
        <v>969</v>
      </c>
      <c r="C5902" s="1" t="s">
        <v>920</v>
      </c>
      <c r="D5902" s="1" t="s">
        <v>27</v>
      </c>
      <c r="E5902" s="1" t="s">
        <v>332</v>
      </c>
      <c r="F5902" s="1" t="s">
        <v>1028</v>
      </c>
      <c r="G5902" s="1" t="s">
        <v>22222</v>
      </c>
      <c r="H5902" s="1" t="s">
        <v>22223</v>
      </c>
      <c r="I5902" s="4">
        <v>84.33688657407407</v>
      </c>
      <c r="J5902" s="1">
        <v>1547.65</v>
      </c>
      <c r="K5902" s="1">
        <v>296.18</v>
      </c>
      <c r="M5902" s="10">
        <f t="array" ref="M5902">_xlfn.XLOOKUP(A5902,subscriptions!B5902:B10004,subscriptions!D5902:D10004)</f>
        <v>80</v>
      </c>
      <c r="N5902" s="10">
        <f t="array" ref="N5902">_xlfn.XLOOKUP(A5902,subscriptions!B5902:B10004,subscriptions!G5902:G10004)</f>
        <v>5</v>
      </c>
      <c r="O5902" s="10">
        <v>76.0</v>
      </c>
      <c r="P5902" s="10" t="str">
        <f t="array" ref="P5902">_xlfn.XLOOKUP(A5902,subscriptions!B5902:B10004,subscriptions!C5902:C10004)</f>
        <v>Roam</v>
      </c>
      <c r="Q5902" s="10" t="s">
        <v>194</v>
      </c>
      <c r="R5902" s="10" t="s">
        <v>148</v>
      </c>
      <c r="S5902" s="10" t="s">
        <v>968</v>
      </c>
    </row>
    <row r="5903">
      <c r="A5903" s="1" t="s">
        <v>7518</v>
      </c>
      <c r="B5903" s="1" t="s">
        <v>1939</v>
      </c>
      <c r="C5903" s="1" t="s">
        <v>605</v>
      </c>
      <c r="D5903" s="1" t="s">
        <v>153</v>
      </c>
      <c r="E5903" s="1" t="s">
        <v>714</v>
      </c>
      <c r="F5903" s="1" t="s">
        <v>2562</v>
      </c>
      <c r="G5903" s="1" t="s">
        <v>22224</v>
      </c>
      <c r="H5903" s="1" t="s">
        <v>22225</v>
      </c>
      <c r="I5903" s="4">
        <v>84.29932870370371</v>
      </c>
      <c r="J5903" s="1">
        <v>1224.41</v>
      </c>
      <c r="K5903" s="1">
        <v>250.97</v>
      </c>
      <c r="M5903" s="10">
        <f t="array" ref="M5903">_xlfn.XLOOKUP(A5903,subscriptions!B5903:B10004,subscriptions!D5903:D10004)</f>
        <v>250</v>
      </c>
      <c r="N5903" s="10">
        <f t="array" ref="N5903">_xlfn.XLOOKUP(A5903,subscriptions!B5903:B10004,subscriptions!G5903:G10004)</f>
        <v>10</v>
      </c>
      <c r="O5903" s="10">
        <v>225.0</v>
      </c>
      <c r="P5903" s="10" t="str">
        <f t="array" ref="P5903">_xlfn.XLOOKUP(A5903,subscriptions!B5903:B10004,subscriptions!C5903:C10004)</f>
        <v>Business</v>
      </c>
      <c r="Q5903" s="10" t="s">
        <v>128</v>
      </c>
      <c r="R5903" s="10" t="s">
        <v>129</v>
      </c>
      <c r="S5903" s="10" t="s">
        <v>522</v>
      </c>
    </row>
    <row r="5904">
      <c r="A5904" s="1" t="s">
        <v>7519</v>
      </c>
      <c r="B5904" s="1" t="s">
        <v>814</v>
      </c>
      <c r="C5904" s="1" t="s">
        <v>734</v>
      </c>
      <c r="D5904" s="1" t="s">
        <v>153</v>
      </c>
      <c r="E5904" s="1" t="s">
        <v>239</v>
      </c>
      <c r="F5904" s="1" t="s">
        <v>2765</v>
      </c>
      <c r="G5904" s="1" t="s">
        <v>22226</v>
      </c>
      <c r="H5904" s="1" t="s">
        <v>22227</v>
      </c>
      <c r="I5904" s="4">
        <v>84.25094907407407</v>
      </c>
      <c r="J5904" s="1">
        <v>257.83</v>
      </c>
      <c r="K5904" s="1">
        <v>39.37</v>
      </c>
      <c r="M5904" s="10">
        <f t="array" ref="M5904">_xlfn.XLOOKUP(A5904,subscriptions!B5904:B10004,subscriptions!D5904:D10004)</f>
        <v>120</v>
      </c>
      <c r="N5904" s="10">
        <f t="array" ref="N5904">_xlfn.XLOOKUP(A5904,subscriptions!B5904:B10004,subscriptions!G5904:G10004)</f>
        <v>20</v>
      </c>
      <c r="O5904" s="10">
        <v>96.0</v>
      </c>
      <c r="P5904" s="10" t="str">
        <f t="array" ref="P5904">_xlfn.XLOOKUP(A5904,subscriptions!B5904:B10004,subscriptions!C5904:C10004)</f>
        <v>Residential</v>
      </c>
      <c r="Q5904" s="10" t="s">
        <v>128</v>
      </c>
      <c r="R5904" s="10" t="s">
        <v>148</v>
      </c>
      <c r="S5904" s="10" t="s">
        <v>1691</v>
      </c>
    </row>
    <row r="5905">
      <c r="A5905" s="1" t="s">
        <v>7520</v>
      </c>
      <c r="B5905" s="1" t="s">
        <v>1995</v>
      </c>
      <c r="C5905" s="1" t="s">
        <v>152</v>
      </c>
      <c r="D5905" s="1" t="s">
        <v>153</v>
      </c>
      <c r="E5905" s="1" t="s">
        <v>219</v>
      </c>
      <c r="F5905" s="1" t="s">
        <v>660</v>
      </c>
      <c r="G5905" s="1" t="s">
        <v>22228</v>
      </c>
      <c r="H5905" s="1" t="s">
        <v>22229</v>
      </c>
      <c r="I5905" s="4">
        <v>84.29596064814815</v>
      </c>
      <c r="J5905" s="1">
        <v>756.98</v>
      </c>
      <c r="K5905" s="1">
        <v>138.13</v>
      </c>
      <c r="M5905" s="10">
        <f t="array" ref="M5905">_xlfn.XLOOKUP(A5905,subscriptions!B5905:B10004,subscriptions!D5905:D10004)</f>
        <v>120</v>
      </c>
      <c r="N5905" s="10">
        <f t="array" ref="N5905">_xlfn.XLOOKUP(A5905,subscriptions!B5905:B10004,subscriptions!G5905:G10004)</f>
        <v>0</v>
      </c>
      <c r="O5905" s="10">
        <v>120.0</v>
      </c>
      <c r="P5905" s="10" t="str">
        <f t="array" ref="P5905">_xlfn.XLOOKUP(A5905,subscriptions!B5905:B10004,subscriptions!C5905:C10004)</f>
        <v>Residential</v>
      </c>
      <c r="Q5905" s="10" t="s">
        <v>173</v>
      </c>
      <c r="R5905" s="10" t="s">
        <v>212</v>
      </c>
      <c r="S5905" s="10" t="s">
        <v>655</v>
      </c>
    </row>
    <row r="5906">
      <c r="A5906" s="1" t="s">
        <v>7521</v>
      </c>
      <c r="B5906" s="1" t="s">
        <v>772</v>
      </c>
      <c r="C5906" s="1" t="s">
        <v>1415</v>
      </c>
      <c r="D5906" s="1" t="s">
        <v>153</v>
      </c>
      <c r="E5906" s="1" t="s">
        <v>28</v>
      </c>
      <c r="F5906" s="1" t="s">
        <v>2188</v>
      </c>
      <c r="G5906" s="1" t="s">
        <v>22230</v>
      </c>
      <c r="H5906" s="1" t="s">
        <v>22231</v>
      </c>
      <c r="I5906" s="4">
        <v>84.34030092592593</v>
      </c>
      <c r="J5906" s="1">
        <v>206.62</v>
      </c>
      <c r="K5906" s="1">
        <v>50.17</v>
      </c>
      <c r="M5906" s="10">
        <f t="array" ref="M5906">_xlfn.XLOOKUP(A5906,subscriptions!B5906:B10004,subscriptions!D5906:D10004)</f>
        <v>120</v>
      </c>
      <c r="N5906" s="10">
        <f t="array" ref="N5906">_xlfn.XLOOKUP(A5906,subscriptions!B5906:B10004,subscriptions!G5906:G10004)</f>
        <v>5</v>
      </c>
      <c r="O5906" s="10">
        <v>114.0</v>
      </c>
      <c r="P5906" s="10" t="str">
        <f t="array" ref="P5906">_xlfn.XLOOKUP(A5906,subscriptions!B5906:B10004,subscriptions!C5906:C10004)</f>
        <v>Residential</v>
      </c>
      <c r="Q5906" s="10" t="s">
        <v>194</v>
      </c>
      <c r="R5906" s="10" t="s">
        <v>212</v>
      </c>
      <c r="S5906" s="10" t="s">
        <v>616</v>
      </c>
    </row>
    <row r="5907">
      <c r="A5907" s="1" t="s">
        <v>7522</v>
      </c>
      <c r="B5907" s="1" t="s">
        <v>941</v>
      </c>
      <c r="C5907" s="1" t="s">
        <v>1507</v>
      </c>
      <c r="D5907" s="1" t="s">
        <v>27</v>
      </c>
      <c r="E5907" s="1" t="s">
        <v>262</v>
      </c>
      <c r="F5907" s="1" t="s">
        <v>674</v>
      </c>
      <c r="G5907" s="1" t="s">
        <v>22232</v>
      </c>
      <c r="H5907" s="1" t="s">
        <v>22233</v>
      </c>
      <c r="I5907" s="4">
        <v>84.29888888888888</v>
      </c>
      <c r="J5907" s="1">
        <v>1513.08</v>
      </c>
      <c r="K5907" s="1">
        <v>331.13</v>
      </c>
      <c r="M5907" s="10">
        <f t="array" ref="M5907">_xlfn.XLOOKUP(A5907,subscriptions!B5907:B10004,subscriptions!D5907:D10004)</f>
        <v>120</v>
      </c>
      <c r="N5907" s="10">
        <f t="array" ref="N5907">_xlfn.XLOOKUP(A5907,subscriptions!B5907:B10004,subscriptions!G5907:G10004)</f>
        <v>10</v>
      </c>
      <c r="O5907" s="10">
        <v>108.0</v>
      </c>
      <c r="P5907" s="10" t="str">
        <f t="array" ref="P5907">_xlfn.XLOOKUP(A5907,subscriptions!B5907:B10004,subscriptions!C5907:C10004)</f>
        <v>Residential</v>
      </c>
      <c r="Q5907" s="10" t="s">
        <v>128</v>
      </c>
      <c r="R5907" s="10" t="s">
        <v>212</v>
      </c>
      <c r="S5907" s="10" t="s">
        <v>276</v>
      </c>
    </row>
    <row r="5908">
      <c r="A5908" s="1" t="s">
        <v>7523</v>
      </c>
      <c r="B5908" s="1" t="s">
        <v>409</v>
      </c>
      <c r="C5908" s="1" t="s">
        <v>237</v>
      </c>
      <c r="D5908" s="1" t="s">
        <v>27</v>
      </c>
      <c r="E5908" s="1" t="s">
        <v>631</v>
      </c>
      <c r="F5908" s="1" t="s">
        <v>1084</v>
      </c>
      <c r="G5908" s="1" t="s">
        <v>22234</v>
      </c>
      <c r="H5908" s="1" t="s">
        <v>22235</v>
      </c>
      <c r="I5908" s="4">
        <v>84.37650462962964</v>
      </c>
      <c r="J5908" s="1">
        <v>938.25</v>
      </c>
      <c r="K5908" s="1">
        <v>129.78</v>
      </c>
      <c r="M5908" s="10">
        <f t="array" ref="M5908">_xlfn.XLOOKUP(A5908,subscriptions!B5908:B10004,subscriptions!D5908:D10004)</f>
        <v>80</v>
      </c>
      <c r="N5908" s="10">
        <f t="array" ref="N5908">_xlfn.XLOOKUP(A5908,subscriptions!B5908:B10004,subscriptions!G5908:G10004)</f>
        <v>20</v>
      </c>
      <c r="O5908" s="10">
        <v>64.0</v>
      </c>
      <c r="P5908" s="10" t="str">
        <f t="array" ref="P5908">_xlfn.XLOOKUP(A5908,subscriptions!B5908:B10004,subscriptions!C5908:C10004)</f>
        <v>Roam</v>
      </c>
      <c r="Q5908" s="10" t="s">
        <v>128</v>
      </c>
      <c r="R5908" s="10" t="s">
        <v>148</v>
      </c>
      <c r="S5908" s="10" t="s">
        <v>3910</v>
      </c>
    </row>
    <row r="5909">
      <c r="A5909" s="1" t="s">
        <v>7524</v>
      </c>
      <c r="B5909" s="1" t="s">
        <v>6037</v>
      </c>
      <c r="C5909" s="1" t="s">
        <v>1347</v>
      </c>
      <c r="D5909" s="1" t="s">
        <v>27</v>
      </c>
      <c r="E5909" s="1" t="s">
        <v>111</v>
      </c>
      <c r="F5909" s="1" t="s">
        <v>1855</v>
      </c>
      <c r="G5909" s="1" t="s">
        <v>22236</v>
      </c>
      <c r="H5909" s="1" t="s">
        <v>22237</v>
      </c>
      <c r="I5909" s="4">
        <v>84.37600694444444</v>
      </c>
      <c r="J5909" s="1">
        <v>2307.52</v>
      </c>
      <c r="K5909" s="1">
        <v>444.82</v>
      </c>
      <c r="M5909" s="10">
        <f t="array" ref="M5909">_xlfn.XLOOKUP(A5909,subscriptions!B5909:B10004,subscriptions!D5909:D10004)</f>
        <v>80</v>
      </c>
      <c r="N5909" s="10">
        <f t="array" ref="N5909">_xlfn.XLOOKUP(A5909,subscriptions!B5909:B10004,subscriptions!G5909:G10004)</f>
        <v>0</v>
      </c>
      <c r="O5909" s="10">
        <v>80.0</v>
      </c>
      <c r="P5909" s="10" t="str">
        <f t="array" ref="P5909">_xlfn.XLOOKUP(A5909,subscriptions!B5909:B10004,subscriptions!C5909:C10004)</f>
        <v>Roam</v>
      </c>
      <c r="Q5909" s="10" t="s">
        <v>173</v>
      </c>
      <c r="R5909" s="10" t="s">
        <v>148</v>
      </c>
      <c r="S5909" s="10" t="s">
        <v>1442</v>
      </c>
    </row>
    <row r="5910">
      <c r="A5910" s="1" t="s">
        <v>7525</v>
      </c>
      <c r="B5910" s="1" t="s">
        <v>748</v>
      </c>
      <c r="C5910" s="1" t="s">
        <v>750</v>
      </c>
      <c r="D5910" s="1" t="s">
        <v>27</v>
      </c>
      <c r="E5910" s="1" t="s">
        <v>280</v>
      </c>
      <c r="F5910" s="1" t="s">
        <v>494</v>
      </c>
      <c r="G5910" s="1" t="s">
        <v>22238</v>
      </c>
      <c r="H5910" s="1" t="s">
        <v>22239</v>
      </c>
      <c r="I5910" s="4">
        <v>84.2550462962963</v>
      </c>
      <c r="J5910" s="1">
        <v>423.6</v>
      </c>
      <c r="K5910" s="1">
        <v>61.82</v>
      </c>
      <c r="M5910" s="10">
        <f t="array" ref="M5910">_xlfn.XLOOKUP(A5910,subscriptions!B5910:B10004,subscriptions!D5910:D10004)</f>
        <v>250</v>
      </c>
      <c r="N5910" s="10">
        <f t="array" ref="N5910">_xlfn.XLOOKUP(A5910,subscriptions!B5910:B10004,subscriptions!G5910:G10004)</f>
        <v>5</v>
      </c>
      <c r="O5910" s="10">
        <v>237.5</v>
      </c>
      <c r="P5910" s="10" t="str">
        <f t="array" ref="P5910">_xlfn.XLOOKUP(A5910,subscriptions!B5910:B10004,subscriptions!C5910:C10004)</f>
        <v>Business</v>
      </c>
      <c r="Q5910" s="10" t="s">
        <v>194</v>
      </c>
      <c r="R5910" s="10" t="s">
        <v>129</v>
      </c>
      <c r="S5910" s="10" t="s">
        <v>149</v>
      </c>
    </row>
    <row r="5911">
      <c r="A5911" s="1" t="s">
        <v>7528</v>
      </c>
      <c r="B5911" s="1" t="s">
        <v>2327</v>
      </c>
      <c r="C5911" s="1" t="s">
        <v>1388</v>
      </c>
      <c r="D5911" s="1" t="s">
        <v>27</v>
      </c>
      <c r="E5911" s="1" t="s">
        <v>179</v>
      </c>
      <c r="F5911" s="1" t="s">
        <v>181</v>
      </c>
      <c r="G5911" s="1" t="s">
        <v>22240</v>
      </c>
      <c r="H5911" s="1" t="s">
        <v>22241</v>
      </c>
      <c r="I5911" s="4">
        <v>84.25717592592592</v>
      </c>
      <c r="J5911" s="1">
        <v>319.71</v>
      </c>
      <c r="K5911" s="1">
        <v>37.84</v>
      </c>
      <c r="L5911" s="1">
        <v>100.0</v>
      </c>
      <c r="M5911" s="10">
        <f t="array" ref="M5911">_xlfn.XLOOKUP(A5911,subscriptions!B5911:B10004,subscriptions!D5911:D10004)</f>
        <v>50</v>
      </c>
      <c r="N5911" s="10">
        <f t="array" ref="N5911">_xlfn.XLOOKUP(A5911,subscriptions!B5911:B10004,subscriptions!G5911:G10004)</f>
        <v>10</v>
      </c>
      <c r="O5911" s="10">
        <v>45.0</v>
      </c>
      <c r="P5911" s="10" t="str">
        <f t="array" ref="P5911">_xlfn.XLOOKUP(A5911,subscriptions!B5911:B10004,subscriptions!C5911:C10004)</f>
        <v>Mini</v>
      </c>
      <c r="Q5911" s="10" t="s">
        <v>128</v>
      </c>
      <c r="R5911" s="10" t="s">
        <v>148</v>
      </c>
      <c r="S5911" s="10" t="s">
        <v>175</v>
      </c>
    </row>
    <row r="5912">
      <c r="A5912" s="1" t="s">
        <v>7529</v>
      </c>
      <c r="B5912" s="1" t="s">
        <v>1173</v>
      </c>
      <c r="C5912" s="1" t="s">
        <v>2007</v>
      </c>
      <c r="D5912" s="1" t="s">
        <v>27</v>
      </c>
      <c r="E5912" s="1" t="s">
        <v>631</v>
      </c>
      <c r="F5912" s="1" t="s">
        <v>1318</v>
      </c>
      <c r="G5912" s="1" t="s">
        <v>22242</v>
      </c>
      <c r="H5912" s="1" t="s">
        <v>22243</v>
      </c>
      <c r="I5912" s="4">
        <v>84.38065972222222</v>
      </c>
      <c r="J5912" s="1">
        <v>832.15</v>
      </c>
      <c r="K5912" s="1">
        <v>101.42</v>
      </c>
      <c r="M5912" s="10">
        <f t="array" ref="M5912">_xlfn.XLOOKUP(A5912,subscriptions!B5912:B10004,subscriptions!D5912:D10004)</f>
        <v>250</v>
      </c>
      <c r="N5912" s="10">
        <f t="array" ref="N5912">_xlfn.XLOOKUP(A5912,subscriptions!B5912:B10004,subscriptions!G5912:G10004)</f>
        <v>20</v>
      </c>
      <c r="O5912" s="10">
        <v>200.0</v>
      </c>
      <c r="P5912" s="10" t="str">
        <f t="array" ref="P5912">_xlfn.XLOOKUP(A5912,subscriptions!B5912:B10004,subscriptions!C5912:C10004)</f>
        <v>Business</v>
      </c>
      <c r="Q5912" s="10" t="s">
        <v>128</v>
      </c>
      <c r="R5912" s="10" t="s">
        <v>129</v>
      </c>
      <c r="S5912" s="10" t="s">
        <v>762</v>
      </c>
    </row>
    <row r="5913">
      <c r="A5913" s="1" t="s">
        <v>7530</v>
      </c>
      <c r="B5913" s="1" t="s">
        <v>472</v>
      </c>
      <c r="C5913" s="1" t="s">
        <v>1876</v>
      </c>
      <c r="D5913" s="1" t="s">
        <v>27</v>
      </c>
      <c r="E5913" s="1" t="s">
        <v>179</v>
      </c>
      <c r="F5913" s="1" t="s">
        <v>4595</v>
      </c>
      <c r="G5913" s="1" t="s">
        <v>22244</v>
      </c>
      <c r="H5913" s="1" t="s">
        <v>22245</v>
      </c>
      <c r="I5913" s="4">
        <v>84.17320601851851</v>
      </c>
      <c r="J5913" s="1">
        <v>3967.45</v>
      </c>
      <c r="K5913" s="1">
        <v>723.29</v>
      </c>
      <c r="L5913" s="1">
        <v>100.0</v>
      </c>
      <c r="M5913" s="10">
        <f t="array" ref="M5913">_xlfn.XLOOKUP(A5913,subscriptions!B5913:B10004,subscriptions!D5913:D10004)</f>
        <v>120</v>
      </c>
      <c r="N5913" s="10">
        <f t="array" ref="N5913">_xlfn.XLOOKUP(A5913,subscriptions!B5913:B10004,subscriptions!G5913:G10004)</f>
        <v>0</v>
      </c>
      <c r="O5913" s="10">
        <v>120.0</v>
      </c>
      <c r="P5913" s="10" t="str">
        <f t="array" ref="P5913">_xlfn.XLOOKUP(A5913,subscriptions!B5913:B10004,subscriptions!C5913:C10004)</f>
        <v>Residential</v>
      </c>
      <c r="Q5913" s="10" t="s">
        <v>173</v>
      </c>
      <c r="R5913" s="10" t="s">
        <v>212</v>
      </c>
      <c r="S5913" s="10" t="s">
        <v>2630</v>
      </c>
    </row>
    <row r="5914">
      <c r="A5914" s="1" t="s">
        <v>7531</v>
      </c>
      <c r="B5914" s="1" t="s">
        <v>2096</v>
      </c>
      <c r="C5914" s="1" t="s">
        <v>764</v>
      </c>
      <c r="D5914" s="1" t="s">
        <v>27</v>
      </c>
      <c r="E5914" s="1" t="s">
        <v>280</v>
      </c>
      <c r="F5914" s="1" t="s">
        <v>1446</v>
      </c>
      <c r="G5914" s="1" t="s">
        <v>22246</v>
      </c>
      <c r="H5914" s="1" t="s">
        <v>22247</v>
      </c>
      <c r="I5914" s="4">
        <v>84.34032407407408</v>
      </c>
      <c r="J5914" s="1">
        <v>1908.99</v>
      </c>
      <c r="K5914" s="1">
        <v>319.64</v>
      </c>
      <c r="M5914" s="10">
        <f t="array" ref="M5914">_xlfn.XLOOKUP(A5914,subscriptions!B5914:B10004,subscriptions!D5914:D10004)</f>
        <v>80</v>
      </c>
      <c r="N5914" s="10">
        <f t="array" ref="N5914">_xlfn.XLOOKUP(A5914,subscriptions!B5914:B10004,subscriptions!G5914:G10004)</f>
        <v>5</v>
      </c>
      <c r="O5914" s="10">
        <v>76.0</v>
      </c>
      <c r="P5914" s="10" t="str">
        <f t="array" ref="P5914">_xlfn.XLOOKUP(A5914,subscriptions!B5914:B10004,subscriptions!C5914:C10004)</f>
        <v>Roam</v>
      </c>
      <c r="Q5914" s="10" t="s">
        <v>194</v>
      </c>
      <c r="R5914" s="10" t="s">
        <v>148</v>
      </c>
      <c r="S5914" s="10" t="s">
        <v>616</v>
      </c>
    </row>
    <row r="5915">
      <c r="A5915" s="1" t="s">
        <v>7532</v>
      </c>
      <c r="B5915" s="1" t="s">
        <v>589</v>
      </c>
      <c r="C5915" s="1" t="s">
        <v>1973</v>
      </c>
      <c r="D5915" s="1" t="s">
        <v>153</v>
      </c>
      <c r="E5915" s="1" t="s">
        <v>239</v>
      </c>
      <c r="F5915" s="1" t="s">
        <v>606</v>
      </c>
      <c r="G5915" s="1" t="s">
        <v>22248</v>
      </c>
      <c r="H5915" s="1" t="s">
        <v>22249</v>
      </c>
      <c r="I5915" s="4">
        <v>84.29822916666667</v>
      </c>
      <c r="J5915" s="1">
        <v>864.31</v>
      </c>
      <c r="K5915" s="1">
        <v>190.13</v>
      </c>
      <c r="M5915" s="10">
        <f t="array" ref="M5915">_xlfn.XLOOKUP(A5915,subscriptions!B5915:B10004,subscriptions!D5915:D10004)</f>
        <v>50</v>
      </c>
      <c r="N5915" s="10">
        <f t="array" ref="N5915">_xlfn.XLOOKUP(A5915,subscriptions!B5915:B10004,subscriptions!G5915:G10004)</f>
        <v>10</v>
      </c>
      <c r="O5915" s="10">
        <v>45.0</v>
      </c>
      <c r="P5915" s="10" t="str">
        <f t="array" ref="P5915">_xlfn.XLOOKUP(A5915,subscriptions!B5915:B10004,subscriptions!C5915:C10004)</f>
        <v>Mini</v>
      </c>
      <c r="Q5915" s="10" t="s">
        <v>128</v>
      </c>
      <c r="R5915" s="10" t="s">
        <v>148</v>
      </c>
      <c r="S5915" s="10" t="s">
        <v>785</v>
      </c>
    </row>
    <row r="5916">
      <c r="A5916" s="1" t="s">
        <v>7533</v>
      </c>
      <c r="B5916" s="1" t="s">
        <v>686</v>
      </c>
      <c r="C5916" s="1" t="s">
        <v>178</v>
      </c>
      <c r="D5916" s="1" t="s">
        <v>153</v>
      </c>
      <c r="E5916" s="1" t="s">
        <v>179</v>
      </c>
      <c r="F5916" s="1" t="s">
        <v>773</v>
      </c>
      <c r="G5916" s="1" t="s">
        <v>22250</v>
      </c>
      <c r="H5916" s="1" t="s">
        <v>22251</v>
      </c>
      <c r="I5916" s="4">
        <v>84.21140046296296</v>
      </c>
      <c r="J5916" s="1">
        <v>1142.45</v>
      </c>
      <c r="K5916" s="1">
        <v>249.5</v>
      </c>
      <c r="L5916" s="1">
        <v>100.0</v>
      </c>
      <c r="M5916" s="10">
        <f t="array" ref="M5916">_xlfn.XLOOKUP(A5916,subscriptions!B5916:B10004,subscriptions!D5916:D10004)</f>
        <v>120</v>
      </c>
      <c r="N5916" s="10">
        <f t="array" ref="N5916">_xlfn.XLOOKUP(A5916,subscriptions!B5916:B10004,subscriptions!G5916:G10004)</f>
        <v>20</v>
      </c>
      <c r="O5916" s="10">
        <v>96.0</v>
      </c>
      <c r="P5916" s="10" t="str">
        <f t="array" ref="P5916">_xlfn.XLOOKUP(A5916,subscriptions!B5916:B10004,subscriptions!C5916:C10004)</f>
        <v>Residential</v>
      </c>
      <c r="Q5916" s="10" t="s">
        <v>128</v>
      </c>
      <c r="R5916" s="10" t="s">
        <v>148</v>
      </c>
      <c r="S5916" s="10" t="s">
        <v>438</v>
      </c>
    </row>
    <row r="5917">
      <c r="A5917" s="1" t="s">
        <v>7534</v>
      </c>
      <c r="B5917" s="1" t="s">
        <v>589</v>
      </c>
      <c r="C5917" s="1" t="s">
        <v>426</v>
      </c>
      <c r="D5917" s="1" t="s">
        <v>153</v>
      </c>
      <c r="E5917" s="1" t="s">
        <v>219</v>
      </c>
      <c r="F5917" s="1" t="s">
        <v>1010</v>
      </c>
      <c r="G5917" s="1" t="s">
        <v>22252</v>
      </c>
      <c r="H5917" s="1" t="s">
        <v>22253</v>
      </c>
      <c r="I5917" s="4">
        <v>84.21193287037038</v>
      </c>
      <c r="J5917" s="1">
        <v>181.96</v>
      </c>
      <c r="K5917" s="1">
        <v>62.77</v>
      </c>
      <c r="M5917" s="10">
        <f t="array" ref="M5917">_xlfn.XLOOKUP(A5917,subscriptions!B5917:B10004,subscriptions!D5917:D10004)</f>
        <v>120</v>
      </c>
      <c r="N5917" s="10">
        <f t="array" ref="N5917">_xlfn.XLOOKUP(A5917,subscriptions!B5917:B10004,subscriptions!G5917:G10004)</f>
        <v>0</v>
      </c>
      <c r="O5917" s="10">
        <v>120.0</v>
      </c>
      <c r="P5917" s="10" t="str">
        <f t="array" ref="P5917">_xlfn.XLOOKUP(A5917,subscriptions!B5917:B10004,subscriptions!C5917:C10004)</f>
        <v>Residential</v>
      </c>
      <c r="Q5917" s="10" t="s">
        <v>173</v>
      </c>
      <c r="R5917" s="10" t="s">
        <v>212</v>
      </c>
      <c r="S5917" s="10" t="s">
        <v>857</v>
      </c>
    </row>
    <row r="5918">
      <c r="A5918" s="1" t="s">
        <v>7535</v>
      </c>
      <c r="B5918" s="1" t="s">
        <v>2096</v>
      </c>
      <c r="C5918" s="1" t="s">
        <v>152</v>
      </c>
      <c r="D5918" s="1" t="s">
        <v>27</v>
      </c>
      <c r="E5918" s="1" t="s">
        <v>714</v>
      </c>
      <c r="F5918" s="1" t="s">
        <v>1159</v>
      </c>
      <c r="G5918" s="1" t="s">
        <v>22254</v>
      </c>
      <c r="H5918" s="1" t="s">
        <v>22255</v>
      </c>
      <c r="I5918" s="4">
        <v>84.41895833333334</v>
      </c>
      <c r="J5918" s="1">
        <v>6307.74</v>
      </c>
      <c r="K5918" s="1">
        <v>581.72</v>
      </c>
      <c r="M5918" s="10">
        <f t="array" ref="M5918">_xlfn.XLOOKUP(A5918,subscriptions!B5918:B10004,subscriptions!D5918:D10004)</f>
        <v>120</v>
      </c>
      <c r="N5918" s="10">
        <f t="array" ref="N5918">_xlfn.XLOOKUP(A5918,subscriptions!B5918:B10004,subscriptions!G5918:G10004)</f>
        <v>5</v>
      </c>
      <c r="O5918" s="10">
        <v>114.0</v>
      </c>
      <c r="P5918" s="10" t="str">
        <f t="array" ref="P5918">_xlfn.XLOOKUP(A5918,subscriptions!B5918:B10004,subscriptions!C5918:C10004)</f>
        <v>Residential</v>
      </c>
      <c r="Q5918" s="10" t="s">
        <v>194</v>
      </c>
      <c r="R5918" s="10" t="s">
        <v>212</v>
      </c>
      <c r="S5918" s="10" t="s">
        <v>1822</v>
      </c>
    </row>
    <row r="5919">
      <c r="A5919" s="1" t="s">
        <v>7536</v>
      </c>
      <c r="B5919" s="1" t="s">
        <v>1009</v>
      </c>
      <c r="C5919" s="1" t="s">
        <v>1100</v>
      </c>
      <c r="D5919" s="1" t="s">
        <v>153</v>
      </c>
      <c r="E5919" s="1" t="s">
        <v>631</v>
      </c>
      <c r="F5919" s="1" t="s">
        <v>943</v>
      </c>
      <c r="G5919" s="1" t="s">
        <v>22256</v>
      </c>
      <c r="H5919" s="1" t="s">
        <v>22257</v>
      </c>
      <c r="I5919" s="4">
        <v>84.38230324074074</v>
      </c>
      <c r="J5919" s="1">
        <v>1696.75</v>
      </c>
      <c r="K5919" s="1">
        <v>244.89</v>
      </c>
      <c r="M5919" s="10">
        <f t="array" ref="M5919">_xlfn.XLOOKUP(A5919,subscriptions!B5919:B10004,subscriptions!D5919:D10004)</f>
        <v>250</v>
      </c>
      <c r="N5919" s="10">
        <f t="array" ref="N5919">_xlfn.XLOOKUP(A5919,subscriptions!B5919:B10004,subscriptions!G5919:G10004)</f>
        <v>10</v>
      </c>
      <c r="O5919" s="10">
        <v>225.0</v>
      </c>
      <c r="P5919" s="10" t="str">
        <f t="array" ref="P5919">_xlfn.XLOOKUP(A5919,subscriptions!B5919:B10004,subscriptions!C5919:C10004)</f>
        <v>Business</v>
      </c>
      <c r="Q5919" s="10" t="s">
        <v>128</v>
      </c>
      <c r="R5919" s="10" t="s">
        <v>129</v>
      </c>
      <c r="S5919" s="10" t="s">
        <v>293</v>
      </c>
    </row>
    <row r="5920">
      <c r="A5920" s="1" t="s">
        <v>7539</v>
      </c>
      <c r="B5920" s="1" t="s">
        <v>2279</v>
      </c>
      <c r="C5920" s="1" t="s">
        <v>524</v>
      </c>
      <c r="D5920" s="1" t="s">
        <v>153</v>
      </c>
      <c r="E5920" s="1" t="s">
        <v>332</v>
      </c>
      <c r="F5920" s="1" t="s">
        <v>2415</v>
      </c>
      <c r="G5920" s="1" t="s">
        <v>22258</v>
      </c>
      <c r="H5920" s="1" t="s">
        <v>22259</v>
      </c>
      <c r="I5920" s="4">
        <v>84.34190972222223</v>
      </c>
      <c r="J5920" s="1">
        <v>554.06</v>
      </c>
      <c r="K5920" s="1">
        <v>135.44</v>
      </c>
      <c r="M5920" s="10">
        <f t="array" ref="M5920">_xlfn.XLOOKUP(A5920,subscriptions!B5920:B10004,subscriptions!D5920:D10004)</f>
        <v>120</v>
      </c>
      <c r="N5920" s="10">
        <f t="array" ref="N5920">_xlfn.XLOOKUP(A5920,subscriptions!B5920:B10004,subscriptions!G5920:G10004)</f>
        <v>20</v>
      </c>
      <c r="O5920" s="10">
        <v>96.0</v>
      </c>
      <c r="P5920" s="10" t="str">
        <f t="array" ref="P5920">_xlfn.XLOOKUP(A5920,subscriptions!B5920:B10004,subscriptions!C5920:C10004)</f>
        <v>Residential</v>
      </c>
      <c r="Q5920" s="10" t="s">
        <v>128</v>
      </c>
      <c r="R5920" s="10" t="s">
        <v>148</v>
      </c>
      <c r="S5920" s="10" t="s">
        <v>1703</v>
      </c>
    </row>
    <row r="5921">
      <c r="A5921" s="1" t="s">
        <v>7540</v>
      </c>
      <c r="B5921" s="1" t="s">
        <v>842</v>
      </c>
      <c r="C5921" s="1" t="s">
        <v>750</v>
      </c>
      <c r="D5921" s="1" t="s">
        <v>27</v>
      </c>
      <c r="E5921" s="1" t="s">
        <v>280</v>
      </c>
      <c r="F5921" s="1" t="s">
        <v>376</v>
      </c>
      <c r="G5921" s="1" t="s">
        <v>22260</v>
      </c>
      <c r="H5921" s="1" t="s">
        <v>22261</v>
      </c>
      <c r="I5921" s="4">
        <v>84.25574074074073</v>
      </c>
      <c r="J5921" s="1">
        <v>1372.14</v>
      </c>
      <c r="K5921" s="1">
        <v>208.94</v>
      </c>
      <c r="M5921" s="10">
        <f t="array" ref="M5921">_xlfn.XLOOKUP(A5921,subscriptions!B5921:B10004,subscriptions!D5921:D10004)</f>
        <v>120</v>
      </c>
      <c r="N5921" s="10">
        <f t="array" ref="N5921">_xlfn.XLOOKUP(A5921,subscriptions!B5921:B10004,subscriptions!G5921:G10004)</f>
        <v>0</v>
      </c>
      <c r="O5921" s="10">
        <v>120.0</v>
      </c>
      <c r="P5921" s="10" t="str">
        <f t="array" ref="P5921">_xlfn.XLOOKUP(A5921,subscriptions!B5921:B10004,subscriptions!C5921:C10004)</f>
        <v>Residential</v>
      </c>
      <c r="Q5921" s="10" t="s">
        <v>173</v>
      </c>
      <c r="R5921" s="10" t="s">
        <v>212</v>
      </c>
      <c r="S5921" s="10" t="s">
        <v>1156</v>
      </c>
    </row>
    <row r="5922">
      <c r="A5922" s="1" t="s">
        <v>7541</v>
      </c>
      <c r="B5922" s="1" t="s">
        <v>1027</v>
      </c>
      <c r="C5922" s="1" t="s">
        <v>1833</v>
      </c>
      <c r="D5922" s="1" t="s">
        <v>153</v>
      </c>
      <c r="E5922" s="1" t="s">
        <v>714</v>
      </c>
      <c r="F5922" s="1" t="s">
        <v>3326</v>
      </c>
      <c r="G5922" s="1" t="s">
        <v>22262</v>
      </c>
      <c r="H5922" s="1" t="s">
        <v>22263</v>
      </c>
      <c r="I5922" s="4">
        <v>84.29871527777777</v>
      </c>
      <c r="J5922" s="1">
        <v>223.93</v>
      </c>
      <c r="K5922" s="1">
        <v>47.09</v>
      </c>
      <c r="M5922" s="10">
        <f t="array" ref="M5922">_xlfn.XLOOKUP(A5922,subscriptions!B5922:B10004,subscriptions!D5922:D10004)</f>
        <v>250</v>
      </c>
      <c r="N5922" s="10">
        <f t="array" ref="N5922">_xlfn.XLOOKUP(A5922,subscriptions!B5922:B10004,subscriptions!G5922:G10004)</f>
        <v>5</v>
      </c>
      <c r="O5922" s="10">
        <v>237.5</v>
      </c>
      <c r="P5922" s="10" t="str">
        <f t="array" ref="P5922">_xlfn.XLOOKUP(A5922,subscriptions!B5922:B10004,subscriptions!C5922:C10004)</f>
        <v>Business</v>
      </c>
      <c r="Q5922" s="10" t="s">
        <v>194</v>
      </c>
      <c r="R5922" s="10" t="s">
        <v>129</v>
      </c>
      <c r="S5922" s="10" t="s">
        <v>276</v>
      </c>
    </row>
    <row r="5923">
      <c r="A5923" s="1" t="s">
        <v>7542</v>
      </c>
      <c r="B5923" s="1" t="s">
        <v>1939</v>
      </c>
      <c r="C5923" s="1" t="s">
        <v>524</v>
      </c>
      <c r="D5923" s="1" t="s">
        <v>153</v>
      </c>
      <c r="E5923" s="1" t="s">
        <v>280</v>
      </c>
      <c r="F5923" s="1" t="s">
        <v>411</v>
      </c>
      <c r="G5923" s="1" t="s">
        <v>22264</v>
      </c>
      <c r="H5923" s="1" t="s">
        <v>22265</v>
      </c>
      <c r="I5923" s="4">
        <v>84.33689814814815</v>
      </c>
      <c r="J5923" s="1">
        <v>5114.9</v>
      </c>
      <c r="K5923" s="1">
        <v>1080.46</v>
      </c>
      <c r="M5923" s="10">
        <f t="array" ref="M5923">_xlfn.XLOOKUP(A5923,subscriptions!B5923:B10004,subscriptions!D5923:D10004)</f>
        <v>120</v>
      </c>
      <c r="N5923" s="10">
        <f t="array" ref="N5923">_xlfn.XLOOKUP(A5923,subscriptions!B5923:B10004,subscriptions!G5923:G10004)</f>
        <v>10</v>
      </c>
      <c r="O5923" s="10">
        <v>108.0</v>
      </c>
      <c r="P5923" s="10" t="str">
        <f t="array" ref="P5923">_xlfn.XLOOKUP(A5923,subscriptions!B5923:B10004,subscriptions!C5923:C10004)</f>
        <v>Residential</v>
      </c>
      <c r="Q5923" s="10" t="s">
        <v>128</v>
      </c>
      <c r="R5923" s="10" t="s">
        <v>212</v>
      </c>
      <c r="S5923" s="10" t="s">
        <v>968</v>
      </c>
    </row>
    <row r="5924">
      <c r="A5924" s="1" t="s">
        <v>7543</v>
      </c>
      <c r="B5924" s="1" t="s">
        <v>589</v>
      </c>
      <c r="C5924" s="1" t="s">
        <v>1876</v>
      </c>
      <c r="D5924" s="1" t="s">
        <v>153</v>
      </c>
      <c r="E5924" s="1" t="s">
        <v>631</v>
      </c>
      <c r="F5924" s="1" t="s">
        <v>922</v>
      </c>
      <c r="G5924" s="1" t="s">
        <v>22266</v>
      </c>
      <c r="H5924" s="1" t="s">
        <v>22267</v>
      </c>
      <c r="I5924" s="4">
        <v>84.211875</v>
      </c>
      <c r="J5924" s="1">
        <v>338.17</v>
      </c>
      <c r="K5924" s="1">
        <v>95.43</v>
      </c>
      <c r="M5924" s="10">
        <f t="array" ref="M5924">_xlfn.XLOOKUP(A5924,subscriptions!B5924:B10004,subscriptions!D5924:D10004)</f>
        <v>120</v>
      </c>
      <c r="N5924" s="10">
        <f t="array" ref="N5924">_xlfn.XLOOKUP(A5924,subscriptions!B5924:B10004,subscriptions!G5924:G10004)</f>
        <v>20</v>
      </c>
      <c r="O5924" s="10">
        <v>96.0</v>
      </c>
      <c r="P5924" s="10" t="str">
        <f t="array" ref="P5924">_xlfn.XLOOKUP(A5924,subscriptions!B5924:B10004,subscriptions!C5924:C10004)</f>
        <v>Residential</v>
      </c>
      <c r="Q5924" s="10" t="s">
        <v>128</v>
      </c>
      <c r="R5924" s="10" t="s">
        <v>148</v>
      </c>
      <c r="S5924" s="10" t="s">
        <v>857</v>
      </c>
    </row>
    <row r="5925">
      <c r="A5925" s="1" t="s">
        <v>7544</v>
      </c>
      <c r="B5925" s="1" t="s">
        <v>426</v>
      </c>
      <c r="C5925" s="1" t="s">
        <v>2007</v>
      </c>
      <c r="D5925" s="1" t="s">
        <v>153</v>
      </c>
      <c r="E5925" s="1" t="s">
        <v>239</v>
      </c>
      <c r="F5925" s="1" t="s">
        <v>2154</v>
      </c>
      <c r="G5925" s="1" t="s">
        <v>22268</v>
      </c>
      <c r="H5925" s="1" t="s">
        <v>22269</v>
      </c>
      <c r="I5925" s="4">
        <v>84.25638888888889</v>
      </c>
      <c r="J5925" s="1">
        <v>1616.32</v>
      </c>
      <c r="K5925" s="1">
        <v>174.32</v>
      </c>
      <c r="M5925" s="10">
        <f t="array" ref="M5925">_xlfn.XLOOKUP(A5925,subscriptions!B5925:B10004,subscriptions!D5925:D10004)</f>
        <v>120</v>
      </c>
      <c r="N5925" s="10">
        <f t="array" ref="N5925">_xlfn.XLOOKUP(A5925,subscriptions!B5925:B10004,subscriptions!G5925:G10004)</f>
        <v>0</v>
      </c>
      <c r="O5925" s="10">
        <v>120.0</v>
      </c>
      <c r="P5925" s="10" t="str">
        <f t="array" ref="P5925">_xlfn.XLOOKUP(A5925,subscriptions!B5925:B10004,subscriptions!C5925:C10004)</f>
        <v>Residential</v>
      </c>
      <c r="Q5925" s="10" t="s">
        <v>173</v>
      </c>
      <c r="R5925" s="10" t="s">
        <v>212</v>
      </c>
      <c r="S5925" s="10" t="s">
        <v>130</v>
      </c>
    </row>
    <row r="5926">
      <c r="A5926" s="1" t="s">
        <v>7545</v>
      </c>
      <c r="B5926" s="1" t="s">
        <v>1387</v>
      </c>
      <c r="C5926" s="1" t="s">
        <v>786</v>
      </c>
      <c r="D5926" s="1" t="s">
        <v>27</v>
      </c>
      <c r="E5926" s="1" t="s">
        <v>179</v>
      </c>
      <c r="F5926" s="1" t="s">
        <v>773</v>
      </c>
      <c r="G5926" s="1" t="s">
        <v>22270</v>
      </c>
      <c r="H5926" s="1" t="s">
        <v>22271</v>
      </c>
      <c r="I5926" s="4">
        <v>84.25284722222223</v>
      </c>
      <c r="J5926" s="1">
        <v>472.46</v>
      </c>
      <c r="K5926" s="1">
        <v>58.61</v>
      </c>
      <c r="L5926" s="1">
        <v>100.0</v>
      </c>
      <c r="M5926" s="10">
        <f t="array" ref="M5926">_xlfn.XLOOKUP(A5926,subscriptions!B5926:B10004,subscriptions!D5926:D10004)</f>
        <v>120</v>
      </c>
      <c r="N5926" s="10">
        <f t="array" ref="N5926">_xlfn.XLOOKUP(A5926,subscriptions!B5926:B10004,subscriptions!G5926:G10004)</f>
        <v>5</v>
      </c>
      <c r="O5926" s="10">
        <v>114.0</v>
      </c>
      <c r="P5926" s="10" t="str">
        <f t="array" ref="P5926">_xlfn.XLOOKUP(A5926,subscriptions!B5926:B10004,subscriptions!C5926:C10004)</f>
        <v>Residential</v>
      </c>
      <c r="Q5926" s="10" t="s">
        <v>194</v>
      </c>
      <c r="R5926" s="10" t="s">
        <v>212</v>
      </c>
      <c r="S5926" s="10" t="s">
        <v>916</v>
      </c>
    </row>
    <row r="5927">
      <c r="A5927" s="1" t="s">
        <v>7546</v>
      </c>
      <c r="B5927" s="1" t="s">
        <v>425</v>
      </c>
      <c r="C5927" s="1" t="s">
        <v>1100</v>
      </c>
      <c r="D5927" s="1" t="s">
        <v>153</v>
      </c>
      <c r="E5927" s="1" t="s">
        <v>111</v>
      </c>
      <c r="F5927" s="1" t="s">
        <v>135</v>
      </c>
      <c r="G5927" s="1" t="s">
        <v>22272</v>
      </c>
      <c r="H5927" s="1" t="s">
        <v>22273</v>
      </c>
      <c r="I5927" s="4">
        <v>84.21625</v>
      </c>
      <c r="J5927" s="1">
        <v>1946.44</v>
      </c>
      <c r="K5927" s="1">
        <v>401.27</v>
      </c>
      <c r="M5927" s="10">
        <f t="array" ref="M5927">_xlfn.XLOOKUP(A5927,subscriptions!B5927:B10004,subscriptions!D5927:D10004)</f>
        <v>120</v>
      </c>
      <c r="N5927" s="10">
        <f t="array" ref="N5927">_xlfn.XLOOKUP(A5927,subscriptions!B5927:B10004,subscriptions!G5927:G10004)</f>
        <v>10</v>
      </c>
      <c r="O5927" s="10">
        <v>108.0</v>
      </c>
      <c r="P5927" s="10" t="str">
        <f t="array" ref="P5927">_xlfn.XLOOKUP(A5927,subscriptions!B5927:B10004,subscriptions!C5927:C10004)</f>
        <v>Residential</v>
      </c>
      <c r="Q5927" s="10" t="s">
        <v>128</v>
      </c>
      <c r="R5927" s="10" t="s">
        <v>212</v>
      </c>
      <c r="S5927" s="10" t="s">
        <v>2596</v>
      </c>
    </row>
    <row r="5928">
      <c r="A5928" s="1" t="s">
        <v>7547</v>
      </c>
      <c r="B5928" s="1" t="s">
        <v>589</v>
      </c>
      <c r="C5928" s="1" t="s">
        <v>218</v>
      </c>
      <c r="D5928" s="1" t="s">
        <v>153</v>
      </c>
      <c r="E5928" s="1" t="s">
        <v>262</v>
      </c>
      <c r="F5928" s="1" t="s">
        <v>2112</v>
      </c>
      <c r="G5928" s="1" t="s">
        <v>22274</v>
      </c>
      <c r="H5928" s="1" t="s">
        <v>22275</v>
      </c>
      <c r="I5928" s="4">
        <v>84.1746412037037</v>
      </c>
      <c r="J5928" s="1">
        <v>2299.67</v>
      </c>
      <c r="K5928" s="1">
        <v>236.91</v>
      </c>
      <c r="M5928" s="10">
        <f t="array" ref="M5928">_xlfn.XLOOKUP(A5928,subscriptions!B5928:B10004,subscriptions!D5928:D10004)</f>
        <v>120</v>
      </c>
      <c r="N5928" s="10">
        <f t="array" ref="N5928">_xlfn.XLOOKUP(A5928,subscriptions!B5928:B10004,subscriptions!G5928:G10004)</f>
        <v>20</v>
      </c>
      <c r="O5928" s="10">
        <v>96.0</v>
      </c>
      <c r="P5928" s="10" t="str">
        <f t="array" ref="P5928">_xlfn.XLOOKUP(A5928,subscriptions!B5928:B10004,subscriptions!C5928:C10004)</f>
        <v>Residential</v>
      </c>
      <c r="Q5928" s="10" t="s">
        <v>128</v>
      </c>
      <c r="R5928" s="10" t="s">
        <v>148</v>
      </c>
      <c r="S5928" s="10" t="s">
        <v>507</v>
      </c>
    </row>
    <row r="5929">
      <c r="A5929" s="1" t="s">
        <v>7550</v>
      </c>
      <c r="B5929" s="1" t="s">
        <v>236</v>
      </c>
      <c r="C5929" s="1" t="s">
        <v>237</v>
      </c>
      <c r="D5929" s="1" t="s">
        <v>153</v>
      </c>
      <c r="E5929" s="1" t="s">
        <v>179</v>
      </c>
      <c r="F5929" s="1" t="s">
        <v>901</v>
      </c>
      <c r="G5929" s="1" t="s">
        <v>22276</v>
      </c>
      <c r="H5929" s="1" t="s">
        <v>22277</v>
      </c>
      <c r="I5929" s="4">
        <v>84.17396990740741</v>
      </c>
      <c r="J5929" s="1">
        <v>1728.62</v>
      </c>
      <c r="K5929" s="1">
        <v>162.23</v>
      </c>
      <c r="L5929" s="1">
        <v>100.0</v>
      </c>
      <c r="M5929" s="10">
        <f t="array" ref="M5929">_xlfn.XLOOKUP(A5929,subscriptions!B5929:B10004,subscriptions!D5929:D10004)</f>
        <v>80</v>
      </c>
      <c r="N5929" s="10">
        <f t="array" ref="N5929">_xlfn.XLOOKUP(A5929,subscriptions!B5929:B10004,subscriptions!G5929:G10004)</f>
        <v>0</v>
      </c>
      <c r="O5929" s="10">
        <v>80.0</v>
      </c>
      <c r="P5929" s="10" t="str">
        <f t="array" ref="P5929">_xlfn.XLOOKUP(A5929,subscriptions!B5929:B10004,subscriptions!C5929:C10004)</f>
        <v>Roam</v>
      </c>
      <c r="Q5929" s="10" t="s">
        <v>173</v>
      </c>
      <c r="R5929" s="10" t="s">
        <v>148</v>
      </c>
      <c r="S5929" s="10" t="s">
        <v>3087</v>
      </c>
    </row>
    <row r="5930">
      <c r="A5930" s="1" t="s">
        <v>7551</v>
      </c>
      <c r="B5930" s="1" t="s">
        <v>1972</v>
      </c>
      <c r="C5930" s="1" t="s">
        <v>391</v>
      </c>
      <c r="D5930" s="1" t="s">
        <v>27</v>
      </c>
      <c r="E5930" s="1" t="s">
        <v>280</v>
      </c>
      <c r="F5930" s="1" t="s">
        <v>281</v>
      </c>
      <c r="G5930" s="1" t="s">
        <v>22278</v>
      </c>
      <c r="H5930" s="1" t="s">
        <v>22279</v>
      </c>
      <c r="I5930" s="4">
        <v>84.21282407407408</v>
      </c>
      <c r="J5930" s="1">
        <v>1479.82</v>
      </c>
      <c r="K5930" s="1">
        <v>352.47</v>
      </c>
      <c r="M5930" s="10">
        <f t="array" ref="M5930">_xlfn.XLOOKUP(A5930,subscriptions!B5930:B10004,subscriptions!D5930:D10004)</f>
        <v>120</v>
      </c>
      <c r="N5930" s="10">
        <f t="array" ref="N5930">_xlfn.XLOOKUP(A5930,subscriptions!B5930:B10004,subscriptions!G5930:G10004)</f>
        <v>5</v>
      </c>
      <c r="O5930" s="10">
        <v>114.0</v>
      </c>
      <c r="P5930" s="10" t="str">
        <f t="array" ref="P5930">_xlfn.XLOOKUP(A5930,subscriptions!B5930:B10004,subscriptions!C5930:C10004)</f>
        <v>Residential</v>
      </c>
      <c r="Q5930" s="10" t="s">
        <v>194</v>
      </c>
      <c r="R5930" s="10" t="s">
        <v>212</v>
      </c>
      <c r="S5930" s="10" t="s">
        <v>813</v>
      </c>
    </row>
    <row r="5931">
      <c r="A5931" s="1" t="s">
        <v>7552</v>
      </c>
      <c r="B5931" s="1" t="s">
        <v>1624</v>
      </c>
      <c r="C5931" s="1" t="s">
        <v>1492</v>
      </c>
      <c r="D5931" s="1" t="s">
        <v>27</v>
      </c>
      <c r="E5931" s="1" t="s">
        <v>280</v>
      </c>
      <c r="F5931" s="1" t="s">
        <v>411</v>
      </c>
      <c r="G5931" s="1" t="s">
        <v>22280</v>
      </c>
      <c r="H5931" s="1" t="s">
        <v>22281</v>
      </c>
      <c r="I5931" s="4">
        <v>84.21282407407408</v>
      </c>
      <c r="J5931" s="1">
        <v>3394.97</v>
      </c>
      <c r="K5931" s="1">
        <v>404.34</v>
      </c>
      <c r="M5931" s="10">
        <f t="array" ref="M5931">_xlfn.XLOOKUP(A5931,subscriptions!B5931:B10004,subscriptions!D5931:D10004)</f>
        <v>50</v>
      </c>
      <c r="N5931" s="10">
        <f t="array" ref="N5931">_xlfn.XLOOKUP(A5931,subscriptions!B5931:B10004,subscriptions!G5931:G10004)</f>
        <v>10</v>
      </c>
      <c r="O5931" s="10">
        <v>45.0</v>
      </c>
      <c r="P5931" s="10" t="str">
        <f t="array" ref="P5931">_xlfn.XLOOKUP(A5931,subscriptions!B5931:B10004,subscriptions!C5931:C10004)</f>
        <v>Mini</v>
      </c>
      <c r="Q5931" s="10" t="s">
        <v>128</v>
      </c>
      <c r="R5931" s="10" t="s">
        <v>148</v>
      </c>
      <c r="S5931" s="10" t="s">
        <v>813</v>
      </c>
    </row>
    <row r="5932">
      <c r="A5932" s="1" t="s">
        <v>7553</v>
      </c>
      <c r="B5932" s="1" t="s">
        <v>426</v>
      </c>
      <c r="C5932" s="1" t="s">
        <v>1415</v>
      </c>
      <c r="D5932" s="1" t="s">
        <v>153</v>
      </c>
      <c r="E5932" s="1" t="s">
        <v>239</v>
      </c>
      <c r="F5932" s="1" t="s">
        <v>2132</v>
      </c>
      <c r="G5932" s="1" t="s">
        <v>22282</v>
      </c>
      <c r="H5932" s="1" t="s">
        <v>22283</v>
      </c>
      <c r="I5932" s="4">
        <v>84.33428240740741</v>
      </c>
      <c r="J5932" s="1">
        <v>172.84</v>
      </c>
      <c r="K5932" s="1">
        <v>33.95</v>
      </c>
      <c r="M5932" s="10">
        <f t="array" ref="M5932">_xlfn.XLOOKUP(A5932,subscriptions!B5932:B10004,subscriptions!D5932:D10004)</f>
        <v>120</v>
      </c>
      <c r="N5932" s="10">
        <f t="array" ref="N5932">_xlfn.XLOOKUP(A5932,subscriptions!B5932:B10004,subscriptions!G5932:G10004)</f>
        <v>20</v>
      </c>
      <c r="O5932" s="10">
        <v>96.0</v>
      </c>
      <c r="P5932" s="10" t="str">
        <f t="array" ref="P5932">_xlfn.XLOOKUP(A5932,subscriptions!B5932:B10004,subscriptions!C5932:C10004)</f>
        <v>Residential</v>
      </c>
      <c r="Q5932" s="10" t="s">
        <v>128</v>
      </c>
      <c r="R5932" s="10" t="s">
        <v>148</v>
      </c>
      <c r="S5932" s="10" t="s">
        <v>195</v>
      </c>
    </row>
    <row r="5933">
      <c r="A5933" s="1" t="s">
        <v>7554</v>
      </c>
      <c r="B5933" s="1" t="s">
        <v>645</v>
      </c>
      <c r="C5933" s="1" t="s">
        <v>1507</v>
      </c>
      <c r="D5933" s="1" t="s">
        <v>153</v>
      </c>
      <c r="E5933" s="1" t="s">
        <v>280</v>
      </c>
      <c r="F5933" s="1" t="s">
        <v>411</v>
      </c>
      <c r="G5933" s="1" t="s">
        <v>22284</v>
      </c>
      <c r="H5933" s="1" t="s">
        <v>22285</v>
      </c>
      <c r="I5933" s="4">
        <v>84.1683912037037</v>
      </c>
      <c r="J5933" s="1">
        <v>652.77</v>
      </c>
      <c r="K5933" s="1">
        <v>135.41</v>
      </c>
      <c r="M5933" s="10">
        <f t="array" ref="M5933">_xlfn.XLOOKUP(A5933,subscriptions!B5933:B10004,subscriptions!D5933:D10004)</f>
        <v>120</v>
      </c>
      <c r="N5933" s="10">
        <f t="array" ref="N5933">_xlfn.XLOOKUP(A5933,subscriptions!B5933:B10004,subscriptions!G5933:G10004)</f>
        <v>0</v>
      </c>
      <c r="O5933" s="10">
        <v>120.0</v>
      </c>
      <c r="P5933" s="10" t="str">
        <f t="array" ref="P5933">_xlfn.XLOOKUP(A5933,subscriptions!B5933:B10004,subscriptions!C5933:C10004)</f>
        <v>Residential</v>
      </c>
      <c r="Q5933" s="10" t="s">
        <v>173</v>
      </c>
      <c r="R5933" s="10" t="s">
        <v>212</v>
      </c>
      <c r="S5933" s="10" t="s">
        <v>1042</v>
      </c>
    </row>
    <row r="5934">
      <c r="A5934" s="1" t="s">
        <v>7555</v>
      </c>
      <c r="B5934" s="1" t="s">
        <v>1844</v>
      </c>
      <c r="C5934" s="1" t="s">
        <v>473</v>
      </c>
      <c r="D5934" s="1" t="s">
        <v>153</v>
      </c>
      <c r="E5934" s="1" t="s">
        <v>631</v>
      </c>
      <c r="F5934" s="1" t="s">
        <v>1115</v>
      </c>
      <c r="G5934" s="1" t="s">
        <v>22286</v>
      </c>
      <c r="H5934" s="1" t="s">
        <v>22287</v>
      </c>
      <c r="I5934" s="4">
        <v>84.34061342592592</v>
      </c>
      <c r="J5934" s="1">
        <v>478.1</v>
      </c>
      <c r="K5934" s="1">
        <v>122.82</v>
      </c>
      <c r="M5934" s="10">
        <f t="array" ref="M5934">_xlfn.XLOOKUP(A5934,subscriptions!B5934:B10004,subscriptions!D5934:D10004)</f>
        <v>120</v>
      </c>
      <c r="N5934" s="10">
        <f t="array" ref="N5934">_xlfn.XLOOKUP(A5934,subscriptions!B5934:B10004,subscriptions!G5934:G10004)</f>
        <v>5</v>
      </c>
      <c r="O5934" s="10">
        <v>114.0</v>
      </c>
      <c r="P5934" s="10" t="str">
        <f t="array" ref="P5934">_xlfn.XLOOKUP(A5934,subscriptions!B5934:B10004,subscriptions!C5934:C10004)</f>
        <v>Residential</v>
      </c>
      <c r="Q5934" s="10" t="s">
        <v>194</v>
      </c>
      <c r="R5934" s="10" t="s">
        <v>212</v>
      </c>
      <c r="S5934" s="10" t="s">
        <v>616</v>
      </c>
    </row>
    <row r="5935">
      <c r="A5935" s="1" t="s">
        <v>7556</v>
      </c>
      <c r="B5935" s="1" t="s">
        <v>177</v>
      </c>
      <c r="C5935" s="1" t="s">
        <v>279</v>
      </c>
      <c r="D5935" s="1" t="s">
        <v>153</v>
      </c>
      <c r="E5935" s="1" t="s">
        <v>111</v>
      </c>
      <c r="F5935" s="1" t="s">
        <v>1362</v>
      </c>
      <c r="G5935" s="1" t="s">
        <v>22288</v>
      </c>
      <c r="H5935" s="1" t="s">
        <v>22289</v>
      </c>
      <c r="I5935" s="4">
        <v>84.33505787037036</v>
      </c>
      <c r="J5935" s="1">
        <v>6686.02</v>
      </c>
      <c r="K5935" s="1">
        <v>1067.05</v>
      </c>
      <c r="M5935" s="10">
        <f t="array" ref="M5935">_xlfn.XLOOKUP(A5935,subscriptions!B5935:B10004,subscriptions!D5935:D10004)</f>
        <v>80</v>
      </c>
      <c r="N5935" s="10">
        <f t="array" ref="N5935">_xlfn.XLOOKUP(A5935,subscriptions!B5935:B10004,subscriptions!G5935:G10004)</f>
        <v>10</v>
      </c>
      <c r="O5935" s="10">
        <v>72.0</v>
      </c>
      <c r="P5935" s="10" t="str">
        <f t="array" ref="P5935">_xlfn.XLOOKUP(A5935,subscriptions!B5935:B10004,subscriptions!C5935:C10004)</f>
        <v>Roam</v>
      </c>
      <c r="Q5935" s="10" t="s">
        <v>128</v>
      </c>
      <c r="R5935" s="10" t="s">
        <v>148</v>
      </c>
      <c r="S5935" s="10" t="s">
        <v>643</v>
      </c>
    </row>
    <row r="5936">
      <c r="A5936" s="1" t="s">
        <v>7557</v>
      </c>
      <c r="B5936" s="1" t="s">
        <v>748</v>
      </c>
      <c r="C5936" s="1" t="s">
        <v>441</v>
      </c>
      <c r="D5936" s="1" t="s">
        <v>27</v>
      </c>
      <c r="E5936" s="1" t="s">
        <v>219</v>
      </c>
      <c r="F5936" s="1" t="s">
        <v>660</v>
      </c>
      <c r="G5936" s="1" t="s">
        <v>22290</v>
      </c>
      <c r="H5936" s="1" t="s">
        <v>22291</v>
      </c>
      <c r="I5936" s="4">
        <v>84.33972222222222</v>
      </c>
      <c r="J5936" s="1">
        <v>789.94</v>
      </c>
      <c r="K5936" s="1">
        <v>161.32</v>
      </c>
      <c r="M5936" s="10">
        <f t="array" ref="M5936">_xlfn.XLOOKUP(A5936,subscriptions!B5936:B10004,subscriptions!D5936:D10004)</f>
        <v>50</v>
      </c>
      <c r="N5936" s="10">
        <f t="array" ref="N5936">_xlfn.XLOOKUP(A5936,subscriptions!B5936:B10004,subscriptions!G5936:G10004)</f>
        <v>20</v>
      </c>
      <c r="O5936" s="10">
        <v>40.0</v>
      </c>
      <c r="P5936" s="10" t="str">
        <f t="array" ref="P5936">_xlfn.XLOOKUP(A5936,subscriptions!B5936:B10004,subscriptions!C5936:C10004)</f>
        <v>Mini</v>
      </c>
      <c r="Q5936" s="10" t="s">
        <v>128</v>
      </c>
      <c r="R5936" s="10" t="s">
        <v>148</v>
      </c>
      <c r="S5936" s="10" t="s">
        <v>234</v>
      </c>
    </row>
    <row r="5937">
      <c r="A5937" s="1" t="s">
        <v>7560</v>
      </c>
      <c r="B5937" s="1" t="s">
        <v>1886</v>
      </c>
      <c r="C5937" s="1" t="s">
        <v>3912</v>
      </c>
      <c r="D5937" s="1" t="s">
        <v>27</v>
      </c>
      <c r="E5937" s="1" t="s">
        <v>280</v>
      </c>
      <c r="F5937" s="1" t="s">
        <v>411</v>
      </c>
      <c r="G5937" s="1" t="s">
        <v>22292</v>
      </c>
      <c r="H5937" s="1" t="s">
        <v>22293</v>
      </c>
      <c r="I5937" s="4">
        <v>84.29549768518518</v>
      </c>
      <c r="J5937" s="1">
        <v>2028.59</v>
      </c>
      <c r="K5937" s="1">
        <v>273.97</v>
      </c>
      <c r="M5937" s="10">
        <f t="array" ref="M5937">_xlfn.XLOOKUP(A5937,subscriptions!B5937:B10004,subscriptions!D5937:D10004)</f>
        <v>250</v>
      </c>
      <c r="N5937" s="10">
        <f t="array" ref="N5937">_xlfn.XLOOKUP(A5937,subscriptions!B5937:B10004,subscriptions!G5937:G10004)</f>
        <v>0</v>
      </c>
      <c r="O5937" s="10">
        <v>250.0</v>
      </c>
      <c r="P5937" s="10" t="str">
        <f t="array" ref="P5937">_xlfn.XLOOKUP(A5937,subscriptions!B5937:B10004,subscriptions!C5937:C10004)</f>
        <v>Business</v>
      </c>
      <c r="Q5937" s="10" t="s">
        <v>173</v>
      </c>
      <c r="R5937" s="10" t="s">
        <v>129</v>
      </c>
      <c r="S5937" s="10" t="s">
        <v>1026</v>
      </c>
    </row>
    <row r="5938">
      <c r="A5938" s="1" t="s">
        <v>7561</v>
      </c>
      <c r="B5938" s="1" t="s">
        <v>555</v>
      </c>
      <c r="C5938" s="1" t="s">
        <v>441</v>
      </c>
      <c r="D5938" s="1" t="s">
        <v>153</v>
      </c>
      <c r="E5938" s="1" t="s">
        <v>714</v>
      </c>
      <c r="F5938" s="1" t="s">
        <v>828</v>
      </c>
      <c r="G5938" s="1" t="s">
        <v>22294</v>
      </c>
      <c r="H5938" s="1" t="s">
        <v>22295</v>
      </c>
      <c r="I5938" s="4">
        <v>84.30001157407408</v>
      </c>
      <c r="J5938" s="1">
        <v>1781.47</v>
      </c>
      <c r="K5938" s="1">
        <v>249.27</v>
      </c>
      <c r="M5938" s="10">
        <f t="array" ref="M5938">_xlfn.XLOOKUP(A5938,subscriptions!B5938:B10004,subscriptions!D5938:D10004)</f>
        <v>120</v>
      </c>
      <c r="N5938" s="10">
        <f t="array" ref="N5938">_xlfn.XLOOKUP(A5938,subscriptions!B5938:B10004,subscriptions!G5938:G10004)</f>
        <v>5</v>
      </c>
      <c r="O5938" s="10">
        <v>114.0</v>
      </c>
      <c r="P5938" s="10" t="str">
        <f t="array" ref="P5938">_xlfn.XLOOKUP(A5938,subscriptions!B5938:B10004,subscriptions!C5938:C10004)</f>
        <v>Residential</v>
      </c>
      <c r="Q5938" s="10" t="s">
        <v>194</v>
      </c>
      <c r="R5938" s="10" t="s">
        <v>212</v>
      </c>
      <c r="S5938" s="10" t="s">
        <v>1172</v>
      </c>
    </row>
    <row r="5939">
      <c r="A5939" s="1" t="s">
        <v>7562</v>
      </c>
      <c r="B5939" s="1" t="s">
        <v>2788</v>
      </c>
      <c r="C5939" s="1" t="s">
        <v>524</v>
      </c>
      <c r="D5939" s="1" t="s">
        <v>153</v>
      </c>
      <c r="E5939" s="1" t="s">
        <v>332</v>
      </c>
      <c r="F5939" s="1" t="s">
        <v>2415</v>
      </c>
      <c r="G5939" s="1" t="s">
        <v>22296</v>
      </c>
      <c r="H5939" s="1" t="s">
        <v>22297</v>
      </c>
      <c r="I5939" s="4">
        <v>84.38357638888888</v>
      </c>
      <c r="J5939" s="1">
        <v>407.54</v>
      </c>
      <c r="K5939" s="1">
        <v>85.79</v>
      </c>
      <c r="M5939" s="10">
        <f t="array" ref="M5939">_xlfn.XLOOKUP(A5939,subscriptions!B5939:B10004,subscriptions!D5939:D10004)</f>
        <v>120</v>
      </c>
      <c r="N5939" s="10">
        <f t="array" ref="N5939">_xlfn.XLOOKUP(A5939,subscriptions!B5939:B10004,subscriptions!G5939:G10004)</f>
        <v>10</v>
      </c>
      <c r="O5939" s="10">
        <v>108.0</v>
      </c>
      <c r="P5939" s="10" t="str">
        <f t="array" ref="P5939">_xlfn.XLOOKUP(A5939,subscriptions!B5939:B10004,subscriptions!C5939:C10004)</f>
        <v>Residential</v>
      </c>
      <c r="Q5939" s="10" t="s">
        <v>128</v>
      </c>
      <c r="R5939" s="10" t="s">
        <v>212</v>
      </c>
      <c r="S5939" s="10" t="s">
        <v>882</v>
      </c>
    </row>
    <row r="5940">
      <c r="A5940" s="1" t="s">
        <v>7563</v>
      </c>
      <c r="B5940" s="1" t="s">
        <v>969</v>
      </c>
      <c r="C5940" s="1" t="s">
        <v>237</v>
      </c>
      <c r="D5940" s="1" t="s">
        <v>27</v>
      </c>
      <c r="E5940" s="1" t="s">
        <v>111</v>
      </c>
      <c r="F5940" s="1" t="s">
        <v>1362</v>
      </c>
      <c r="G5940" s="1" t="s">
        <v>22298</v>
      </c>
      <c r="H5940" s="1" t="s">
        <v>22299</v>
      </c>
      <c r="I5940" s="4">
        <v>84.29684027777778</v>
      </c>
      <c r="J5940" s="1">
        <v>459.68</v>
      </c>
      <c r="K5940" s="1">
        <v>83.73</v>
      </c>
      <c r="M5940" s="10">
        <f t="array" ref="M5940">_xlfn.XLOOKUP(A5940,subscriptions!B5940:B10004,subscriptions!D5940:D10004)</f>
        <v>120</v>
      </c>
      <c r="N5940" s="10">
        <f t="array" ref="N5940">_xlfn.XLOOKUP(A5940,subscriptions!B5940:B10004,subscriptions!G5940:G10004)</f>
        <v>20</v>
      </c>
      <c r="O5940" s="10">
        <v>96.0</v>
      </c>
      <c r="P5940" s="10" t="str">
        <f t="array" ref="P5940">_xlfn.XLOOKUP(A5940,subscriptions!B5940:B10004,subscriptions!C5940:C10004)</f>
        <v>Residential</v>
      </c>
      <c r="Q5940" s="10" t="s">
        <v>128</v>
      </c>
      <c r="R5940" s="10" t="s">
        <v>148</v>
      </c>
      <c r="S5940" s="10" t="s">
        <v>373</v>
      </c>
    </row>
    <row r="5941">
      <c r="A5941" s="1" t="s">
        <v>7564</v>
      </c>
      <c r="B5941" s="1" t="s">
        <v>439</v>
      </c>
      <c r="C5941" s="1" t="s">
        <v>1833</v>
      </c>
      <c r="D5941" s="1" t="s">
        <v>153</v>
      </c>
      <c r="E5941" s="1" t="s">
        <v>219</v>
      </c>
      <c r="F5941" s="1" t="s">
        <v>1461</v>
      </c>
      <c r="G5941" s="1" t="s">
        <v>22300</v>
      </c>
      <c r="H5941" s="1" t="s">
        <v>22301</v>
      </c>
      <c r="I5941" s="4">
        <v>84.41978009259259</v>
      </c>
      <c r="J5941" s="1">
        <v>545.43</v>
      </c>
      <c r="K5941" s="1">
        <v>68.98</v>
      </c>
      <c r="M5941" s="10">
        <f t="array" ref="M5941">_xlfn.XLOOKUP(A5941,subscriptions!B5941:B10004,subscriptions!D5941:D10004)</f>
        <v>120</v>
      </c>
      <c r="N5941" s="10">
        <f t="array" ref="N5941">_xlfn.XLOOKUP(A5941,subscriptions!B5941:B10004,subscriptions!G5941:G10004)</f>
        <v>0</v>
      </c>
      <c r="O5941" s="10">
        <v>120.0</v>
      </c>
      <c r="P5941" s="10" t="str">
        <f t="array" ref="P5941">_xlfn.XLOOKUP(A5941,subscriptions!B5941:B10004,subscriptions!C5941:C10004)</f>
        <v>Residential</v>
      </c>
      <c r="Q5941" s="10" t="s">
        <v>173</v>
      </c>
      <c r="R5941" s="10" t="s">
        <v>212</v>
      </c>
      <c r="S5941" s="10" t="s">
        <v>1525</v>
      </c>
    </row>
    <row r="5942">
      <c r="A5942" s="1" t="s">
        <v>7565</v>
      </c>
      <c r="B5942" s="1" t="s">
        <v>1664</v>
      </c>
      <c r="C5942" s="1" t="s">
        <v>198</v>
      </c>
      <c r="D5942" s="1" t="s">
        <v>153</v>
      </c>
      <c r="E5942" s="1" t="s">
        <v>219</v>
      </c>
      <c r="F5942" s="1" t="s">
        <v>4220</v>
      </c>
      <c r="G5942" s="1" t="s">
        <v>22302</v>
      </c>
      <c r="H5942" s="1" t="s">
        <v>22303</v>
      </c>
      <c r="I5942" s="4">
        <v>84.20907407407407</v>
      </c>
      <c r="J5942" s="1">
        <v>844.32</v>
      </c>
      <c r="K5942" s="1">
        <v>102.72</v>
      </c>
      <c r="M5942" s="10">
        <f t="array" ref="M5942">_xlfn.XLOOKUP(A5942,subscriptions!B5942:B10004,subscriptions!D5942:D10004)</f>
        <v>120</v>
      </c>
      <c r="N5942" s="10">
        <f t="array" ref="N5942">_xlfn.XLOOKUP(A5942,subscriptions!B5942:B10004,subscriptions!G5942:G10004)</f>
        <v>5</v>
      </c>
      <c r="O5942" s="10">
        <v>114.0</v>
      </c>
      <c r="P5942" s="10" t="str">
        <f t="array" ref="P5942">_xlfn.XLOOKUP(A5942,subscriptions!B5942:B10004,subscriptions!C5942:C10004)</f>
        <v>Residential</v>
      </c>
      <c r="Q5942" s="10" t="s">
        <v>194</v>
      </c>
      <c r="R5942" s="10" t="s">
        <v>212</v>
      </c>
      <c r="S5942" s="10" t="s">
        <v>1374</v>
      </c>
    </row>
    <row r="5943">
      <c r="A5943" s="1" t="s">
        <v>7566</v>
      </c>
      <c r="B5943" s="1" t="s">
        <v>814</v>
      </c>
      <c r="C5943" s="1" t="s">
        <v>3912</v>
      </c>
      <c r="D5943" s="1" t="s">
        <v>153</v>
      </c>
      <c r="E5943" s="1" t="s">
        <v>28</v>
      </c>
      <c r="F5943" s="1" t="s">
        <v>2581</v>
      </c>
      <c r="G5943" s="1" t="s">
        <v>22304</v>
      </c>
      <c r="H5943" s="1" t="s">
        <v>22305</v>
      </c>
      <c r="I5943" s="4">
        <v>84.21609953703704</v>
      </c>
      <c r="J5943" s="1">
        <v>450.5</v>
      </c>
      <c r="K5943" s="1">
        <v>103.78</v>
      </c>
      <c r="M5943" s="10">
        <f t="array" ref="M5943">_xlfn.XLOOKUP(A5943,subscriptions!B5943:B10004,subscriptions!D5943:D10004)</f>
        <v>120</v>
      </c>
      <c r="N5943" s="10">
        <f t="array" ref="N5943">_xlfn.XLOOKUP(A5943,subscriptions!B5943:B10004,subscriptions!G5943:G10004)</f>
        <v>10</v>
      </c>
      <c r="O5943" s="10">
        <v>108.0</v>
      </c>
      <c r="P5943" s="10" t="str">
        <f t="array" ref="P5943">_xlfn.XLOOKUP(A5943,subscriptions!B5943:B10004,subscriptions!C5943:C10004)</f>
        <v>Residential</v>
      </c>
      <c r="Q5943" s="10" t="s">
        <v>128</v>
      </c>
      <c r="R5943" s="10" t="s">
        <v>212</v>
      </c>
      <c r="S5943" s="10" t="s">
        <v>2596</v>
      </c>
    </row>
    <row r="5944">
      <c r="A5944" s="1" t="s">
        <v>7567</v>
      </c>
      <c r="B5944" s="1" t="s">
        <v>2534</v>
      </c>
      <c r="C5944" s="1" t="s">
        <v>441</v>
      </c>
      <c r="D5944" s="1" t="s">
        <v>153</v>
      </c>
      <c r="E5944" s="1" t="s">
        <v>714</v>
      </c>
      <c r="F5944" s="1" t="s">
        <v>715</v>
      </c>
      <c r="G5944" s="1" t="s">
        <v>22306</v>
      </c>
      <c r="H5944" s="1" t="s">
        <v>22307</v>
      </c>
      <c r="I5944" s="4">
        <v>84.21143518518518</v>
      </c>
      <c r="J5944" s="1">
        <v>79.77</v>
      </c>
      <c r="K5944" s="1">
        <v>14.9</v>
      </c>
      <c r="M5944" s="10">
        <f t="array" ref="M5944">_xlfn.XLOOKUP(A5944,subscriptions!B5944:B10004,subscriptions!D5944:D10004)</f>
        <v>50</v>
      </c>
      <c r="N5944" s="10">
        <f t="array" ref="N5944">_xlfn.XLOOKUP(A5944,subscriptions!B5944:B10004,subscriptions!G5944:G10004)</f>
        <v>20</v>
      </c>
      <c r="O5944" s="10">
        <v>40.0</v>
      </c>
      <c r="P5944" s="10" t="str">
        <f t="array" ref="P5944">_xlfn.XLOOKUP(A5944,subscriptions!B5944:B10004,subscriptions!C5944:C10004)</f>
        <v>Mini</v>
      </c>
      <c r="Q5944" s="10" t="s">
        <v>128</v>
      </c>
      <c r="R5944" s="10" t="s">
        <v>148</v>
      </c>
      <c r="S5944" s="10" t="s">
        <v>438</v>
      </c>
    </row>
    <row r="5945">
      <c r="A5945" s="1" t="s">
        <v>7568</v>
      </c>
      <c r="B5945" s="1" t="s">
        <v>686</v>
      </c>
      <c r="C5945" s="1" t="s">
        <v>524</v>
      </c>
      <c r="D5945" s="1" t="s">
        <v>153</v>
      </c>
      <c r="E5945" s="1" t="s">
        <v>631</v>
      </c>
      <c r="F5945" s="1" t="s">
        <v>2293</v>
      </c>
      <c r="G5945" s="1" t="s">
        <v>22308</v>
      </c>
      <c r="H5945" s="1" t="s">
        <v>22309</v>
      </c>
      <c r="I5945" s="4">
        <v>84.37875</v>
      </c>
      <c r="J5945" s="1">
        <v>3222.83</v>
      </c>
      <c r="K5945" s="1">
        <v>264.77</v>
      </c>
      <c r="M5945" s="10">
        <f t="array" ref="M5945">_xlfn.XLOOKUP(A5945,subscriptions!B5945:B10004,subscriptions!D5945:D10004)</f>
        <v>120</v>
      </c>
      <c r="N5945" s="10">
        <f t="array" ref="N5945">_xlfn.XLOOKUP(A5945,subscriptions!B5945:B10004,subscriptions!G5945:G10004)</f>
        <v>0</v>
      </c>
      <c r="O5945" s="10">
        <v>120.0</v>
      </c>
      <c r="P5945" s="10" t="str">
        <f t="array" ref="P5945">_xlfn.XLOOKUP(A5945,subscriptions!B5945:B10004,subscriptions!C5945:C10004)</f>
        <v>Residential</v>
      </c>
      <c r="Q5945" s="10" t="s">
        <v>173</v>
      </c>
      <c r="R5945" s="10" t="s">
        <v>212</v>
      </c>
      <c r="S5945" s="10" t="s">
        <v>1622</v>
      </c>
    </row>
    <row r="5946">
      <c r="A5946" s="1" t="s">
        <v>7571</v>
      </c>
      <c r="B5946" s="1" t="s">
        <v>329</v>
      </c>
      <c r="C5946" s="1" t="s">
        <v>152</v>
      </c>
      <c r="D5946" s="1" t="s">
        <v>27</v>
      </c>
      <c r="E5946" s="1" t="s">
        <v>28</v>
      </c>
      <c r="F5946" s="1" t="s">
        <v>313</v>
      </c>
      <c r="G5946" s="1" t="s">
        <v>22310</v>
      </c>
      <c r="H5946" s="1" t="s">
        <v>22311</v>
      </c>
      <c r="I5946" s="4">
        <v>84.33501157407407</v>
      </c>
      <c r="J5946" s="1">
        <v>5104.98</v>
      </c>
      <c r="K5946" s="1">
        <v>695.55</v>
      </c>
      <c r="M5946" s="10">
        <f t="array" ref="M5946">_xlfn.XLOOKUP(A5946,subscriptions!B5946:B10004,subscriptions!D5946:D10004)</f>
        <v>80</v>
      </c>
      <c r="N5946" s="10">
        <f t="array" ref="N5946">_xlfn.XLOOKUP(A5946,subscriptions!B5946:B10004,subscriptions!G5946:G10004)</f>
        <v>5</v>
      </c>
      <c r="O5946" s="10">
        <v>76.0</v>
      </c>
      <c r="P5946" s="10" t="str">
        <f t="array" ref="P5946">_xlfn.XLOOKUP(A5946,subscriptions!B5946:B10004,subscriptions!C5946:C10004)</f>
        <v>Roam</v>
      </c>
      <c r="Q5946" s="10" t="s">
        <v>194</v>
      </c>
      <c r="R5946" s="10" t="s">
        <v>148</v>
      </c>
      <c r="S5946" s="10" t="s">
        <v>643</v>
      </c>
    </row>
    <row r="5947">
      <c r="A5947" s="1" t="s">
        <v>7572</v>
      </c>
      <c r="B5947" s="1" t="s">
        <v>455</v>
      </c>
      <c r="C5947" s="1" t="s">
        <v>1415</v>
      </c>
      <c r="D5947" s="1" t="s">
        <v>27</v>
      </c>
      <c r="E5947" s="1" t="s">
        <v>714</v>
      </c>
      <c r="F5947" s="1" t="s">
        <v>3419</v>
      </c>
      <c r="G5947" s="1" t="s">
        <v>22312</v>
      </c>
      <c r="H5947" s="1" t="s">
        <v>22313</v>
      </c>
      <c r="I5947" s="4">
        <v>84.21539351851852</v>
      </c>
      <c r="J5947" s="1">
        <v>676.85</v>
      </c>
      <c r="K5947" s="1">
        <v>67.12</v>
      </c>
      <c r="M5947" s="10">
        <f t="array" ref="M5947">_xlfn.XLOOKUP(A5947,subscriptions!B5947:B10004,subscriptions!D5947:D10004)</f>
        <v>120</v>
      </c>
      <c r="N5947" s="10">
        <f t="array" ref="N5947">_xlfn.XLOOKUP(A5947,subscriptions!B5947:B10004,subscriptions!G5947:G10004)</f>
        <v>10</v>
      </c>
      <c r="O5947" s="10">
        <v>108.0</v>
      </c>
      <c r="P5947" s="10" t="str">
        <f t="array" ref="P5947">_xlfn.XLOOKUP(A5947,subscriptions!B5947:B10004,subscriptions!C5947:C10004)</f>
        <v>Residential</v>
      </c>
      <c r="Q5947" s="10" t="s">
        <v>128</v>
      </c>
      <c r="R5947" s="10" t="s">
        <v>212</v>
      </c>
      <c r="S5947" s="10" t="s">
        <v>1212</v>
      </c>
    </row>
    <row r="5948">
      <c r="A5948" s="1" t="s">
        <v>7573</v>
      </c>
      <c r="B5948" s="1" t="s">
        <v>409</v>
      </c>
      <c r="C5948" s="1" t="s">
        <v>658</v>
      </c>
      <c r="D5948" s="1" t="s">
        <v>27</v>
      </c>
      <c r="E5948" s="1" t="s">
        <v>280</v>
      </c>
      <c r="F5948" s="1" t="s">
        <v>873</v>
      </c>
      <c r="G5948" s="1" t="s">
        <v>22314</v>
      </c>
      <c r="H5948" s="1" t="s">
        <v>22315</v>
      </c>
      <c r="I5948" s="4">
        <v>84.16744212962963</v>
      </c>
      <c r="J5948" s="1">
        <v>669.88</v>
      </c>
      <c r="K5948" s="1">
        <v>177.51</v>
      </c>
      <c r="M5948" s="10">
        <f t="array" ref="M5948">_xlfn.XLOOKUP(A5948,subscriptions!B5948:B10004,subscriptions!D5948:D10004)</f>
        <v>120</v>
      </c>
      <c r="N5948" s="10">
        <f t="array" ref="N5948">_xlfn.XLOOKUP(A5948,subscriptions!B5948:B10004,subscriptions!G5948:G10004)</f>
        <v>20</v>
      </c>
      <c r="O5948" s="10">
        <v>96.0</v>
      </c>
      <c r="P5948" s="10" t="str">
        <f t="array" ref="P5948">_xlfn.XLOOKUP(A5948,subscriptions!B5948:B10004,subscriptions!C5948:C10004)</f>
        <v>Residential</v>
      </c>
      <c r="Q5948" s="10" t="s">
        <v>128</v>
      </c>
      <c r="R5948" s="10" t="s">
        <v>148</v>
      </c>
      <c r="S5948" s="10" t="s">
        <v>1412</v>
      </c>
    </row>
    <row r="5949">
      <c r="A5949" s="1" t="s">
        <v>7574</v>
      </c>
      <c r="B5949" s="1" t="s">
        <v>508</v>
      </c>
      <c r="C5949" s="1" t="s">
        <v>441</v>
      </c>
      <c r="D5949" s="1" t="s">
        <v>153</v>
      </c>
      <c r="E5949" s="1" t="s">
        <v>280</v>
      </c>
      <c r="F5949" s="1" t="s">
        <v>411</v>
      </c>
      <c r="G5949" s="1" t="s">
        <v>22316</v>
      </c>
      <c r="H5949" s="1" t="s">
        <v>22317</v>
      </c>
      <c r="I5949" s="4">
        <v>84.17039351851852</v>
      </c>
      <c r="J5949" s="1">
        <v>60.68</v>
      </c>
      <c r="K5949" s="1">
        <v>29.98</v>
      </c>
      <c r="M5949" s="10">
        <f t="array" ref="M5949">_xlfn.XLOOKUP(A5949,subscriptions!B5949:B10004,subscriptions!D5949:D10004)</f>
        <v>120</v>
      </c>
      <c r="N5949" s="10">
        <f t="array" ref="N5949">_xlfn.XLOOKUP(A5949,subscriptions!B5949:B10004,subscriptions!G5949:G10004)</f>
        <v>0</v>
      </c>
      <c r="O5949" s="10">
        <v>120.0</v>
      </c>
      <c r="P5949" s="10" t="str">
        <f t="array" ref="P5949">_xlfn.XLOOKUP(A5949,subscriptions!B5949:B10004,subscriptions!C5949:C10004)</f>
        <v>Residential</v>
      </c>
      <c r="Q5949" s="10" t="s">
        <v>173</v>
      </c>
      <c r="R5949" s="10" t="s">
        <v>212</v>
      </c>
      <c r="S5949" s="10" t="s">
        <v>2494</v>
      </c>
    </row>
    <row r="5950">
      <c r="A5950" s="1" t="s">
        <v>7575</v>
      </c>
      <c r="B5950" s="1" t="s">
        <v>1972</v>
      </c>
      <c r="C5950" s="1" t="s">
        <v>218</v>
      </c>
      <c r="D5950" s="1" t="s">
        <v>27</v>
      </c>
      <c r="E5950" s="1" t="s">
        <v>111</v>
      </c>
      <c r="F5950" s="1" t="s">
        <v>1227</v>
      </c>
      <c r="G5950" s="1" t="s">
        <v>22318</v>
      </c>
      <c r="H5950" s="1" t="s">
        <v>22319</v>
      </c>
      <c r="I5950" s="4">
        <v>84.3349537037037</v>
      </c>
      <c r="J5950" s="1">
        <v>1760.33</v>
      </c>
      <c r="K5950" s="1">
        <v>373.88</v>
      </c>
      <c r="M5950" s="10">
        <f t="array" ref="M5950">_xlfn.XLOOKUP(A5950,subscriptions!B5950:B10004,subscriptions!D5950:D10004)</f>
        <v>120</v>
      </c>
      <c r="N5950" s="10">
        <f t="array" ref="N5950">_xlfn.XLOOKUP(A5950,subscriptions!B5950:B10004,subscriptions!G5950:G10004)</f>
        <v>5</v>
      </c>
      <c r="O5950" s="10">
        <v>114.0</v>
      </c>
      <c r="P5950" s="10" t="str">
        <f t="array" ref="P5950">_xlfn.XLOOKUP(A5950,subscriptions!B5950:B10004,subscriptions!C5950:C10004)</f>
        <v>Residential</v>
      </c>
      <c r="Q5950" s="10" t="s">
        <v>194</v>
      </c>
      <c r="R5950" s="10" t="s">
        <v>212</v>
      </c>
      <c r="S5950" s="10" t="s">
        <v>643</v>
      </c>
    </row>
    <row r="5951">
      <c r="A5951" s="1" t="s">
        <v>7576</v>
      </c>
      <c r="B5951" s="1" t="s">
        <v>1444</v>
      </c>
      <c r="C5951" s="1" t="s">
        <v>261</v>
      </c>
      <c r="D5951" s="1" t="s">
        <v>27</v>
      </c>
      <c r="E5951" s="1" t="s">
        <v>714</v>
      </c>
      <c r="F5951" s="1" t="s">
        <v>1730</v>
      </c>
      <c r="G5951" s="1" t="s">
        <v>22320</v>
      </c>
      <c r="H5951" s="1" t="s">
        <v>22321</v>
      </c>
      <c r="I5951" s="4">
        <v>84.33575231481481</v>
      </c>
      <c r="J5951" s="1">
        <v>2668.23</v>
      </c>
      <c r="K5951" s="1">
        <v>291.77</v>
      </c>
      <c r="M5951" s="10">
        <f t="array" ref="M5951">_xlfn.XLOOKUP(A5951,subscriptions!B5951:B10004,subscriptions!D5951:D10004)</f>
        <v>120</v>
      </c>
      <c r="N5951" s="10">
        <f t="array" ref="N5951">_xlfn.XLOOKUP(A5951,subscriptions!B5951:B10004,subscriptions!G5951:G10004)</f>
        <v>10</v>
      </c>
      <c r="O5951" s="10">
        <v>108.0</v>
      </c>
      <c r="P5951" s="10" t="str">
        <f t="array" ref="P5951">_xlfn.XLOOKUP(A5951,subscriptions!B5951:B10004,subscriptions!C5951:C10004)</f>
        <v>Residential</v>
      </c>
      <c r="Q5951" s="10" t="s">
        <v>128</v>
      </c>
      <c r="R5951" s="10" t="s">
        <v>212</v>
      </c>
      <c r="S5951" s="10" t="s">
        <v>571</v>
      </c>
    </row>
    <row r="5952">
      <c r="A5952" s="1" t="s">
        <v>7577</v>
      </c>
      <c r="B5952" s="1" t="s">
        <v>2788</v>
      </c>
      <c r="C5952" s="1" t="s">
        <v>1100</v>
      </c>
      <c r="D5952" s="1" t="s">
        <v>153</v>
      </c>
      <c r="E5952" s="1" t="s">
        <v>631</v>
      </c>
      <c r="F5952" s="1" t="s">
        <v>1084</v>
      </c>
      <c r="G5952" s="1" t="s">
        <v>22322</v>
      </c>
      <c r="H5952" s="1" t="s">
        <v>22323</v>
      </c>
      <c r="I5952" s="4">
        <v>84.33571759259259</v>
      </c>
      <c r="J5952" s="1">
        <v>287.8</v>
      </c>
      <c r="K5952" s="1">
        <v>31.75</v>
      </c>
      <c r="M5952" s="10">
        <f t="array" ref="M5952">_xlfn.XLOOKUP(A5952,subscriptions!B5952:B10004,subscriptions!D5952:D10004)</f>
        <v>250</v>
      </c>
      <c r="N5952" s="10">
        <f t="array" ref="N5952">_xlfn.XLOOKUP(A5952,subscriptions!B5952:B10004,subscriptions!G5952:G10004)</f>
        <v>20</v>
      </c>
      <c r="O5952" s="10">
        <v>200.0</v>
      </c>
      <c r="P5952" s="10" t="str">
        <f t="array" ref="P5952">_xlfn.XLOOKUP(A5952,subscriptions!B5952:B10004,subscriptions!C5952:C10004)</f>
        <v>Business</v>
      </c>
      <c r="Q5952" s="10" t="s">
        <v>128</v>
      </c>
      <c r="R5952" s="10" t="s">
        <v>129</v>
      </c>
      <c r="S5952" s="10" t="s">
        <v>571</v>
      </c>
    </row>
    <row r="5953">
      <c r="A5953" s="1" t="s">
        <v>7578</v>
      </c>
      <c r="B5953" s="1" t="s">
        <v>814</v>
      </c>
      <c r="C5953" s="1" t="s">
        <v>152</v>
      </c>
      <c r="D5953" s="1" t="s">
        <v>153</v>
      </c>
      <c r="E5953" s="1" t="s">
        <v>111</v>
      </c>
      <c r="F5953" s="1" t="s">
        <v>154</v>
      </c>
      <c r="G5953" s="1" t="s">
        <v>22324</v>
      </c>
      <c r="H5953" s="1" t="s">
        <v>22325</v>
      </c>
      <c r="I5953" s="4">
        <v>84.38344907407408</v>
      </c>
      <c r="J5953" s="1">
        <v>310.93</v>
      </c>
      <c r="K5953" s="1">
        <v>71.93</v>
      </c>
      <c r="M5953" s="10">
        <f t="array" ref="M5953">_xlfn.XLOOKUP(A5953,subscriptions!B5953:B10004,subscriptions!D5953:D10004)</f>
        <v>250</v>
      </c>
      <c r="N5953" s="10">
        <f t="array" ref="N5953">_xlfn.XLOOKUP(A5953,subscriptions!B5953:B10004,subscriptions!G5953:G10004)</f>
        <v>0</v>
      </c>
      <c r="O5953" s="10">
        <v>250.0</v>
      </c>
      <c r="P5953" s="10" t="str">
        <f t="array" ref="P5953">_xlfn.XLOOKUP(A5953,subscriptions!B5953:B10004,subscriptions!C5953:C10004)</f>
        <v>Business</v>
      </c>
      <c r="Q5953" s="10" t="s">
        <v>173</v>
      </c>
      <c r="R5953" s="10" t="s">
        <v>129</v>
      </c>
      <c r="S5953" s="10" t="s">
        <v>882</v>
      </c>
    </row>
    <row r="5954">
      <c r="A5954" s="1" t="s">
        <v>7579</v>
      </c>
      <c r="B5954" s="1" t="s">
        <v>439</v>
      </c>
      <c r="C5954" s="1" t="s">
        <v>1200</v>
      </c>
      <c r="D5954" s="1" t="s">
        <v>153</v>
      </c>
      <c r="E5954" s="1" t="s">
        <v>179</v>
      </c>
      <c r="F5954" s="1" t="s">
        <v>1045</v>
      </c>
      <c r="G5954" s="1" t="s">
        <v>22326</v>
      </c>
      <c r="H5954" s="1" t="s">
        <v>22327</v>
      </c>
      <c r="I5954" s="4">
        <v>84.33780092592593</v>
      </c>
      <c r="J5954" s="1">
        <v>2391.57</v>
      </c>
      <c r="K5954" s="1">
        <v>310.19</v>
      </c>
      <c r="L5954" s="1">
        <v>100.0</v>
      </c>
      <c r="M5954" s="10">
        <f t="array" ref="M5954">_xlfn.XLOOKUP(A5954,subscriptions!B5954:B10004,subscriptions!D5954:D10004)</f>
        <v>80</v>
      </c>
      <c r="N5954" s="10">
        <f t="array" ref="N5954">_xlfn.XLOOKUP(A5954,subscriptions!B5954:B10004,subscriptions!G5954:G10004)</f>
        <v>5</v>
      </c>
      <c r="O5954" s="10">
        <v>76.0</v>
      </c>
      <c r="P5954" s="10" t="str">
        <f t="array" ref="P5954">_xlfn.XLOOKUP(A5954,subscriptions!B5954:B10004,subscriptions!C5954:C10004)</f>
        <v>Roam</v>
      </c>
      <c r="Q5954" s="10" t="s">
        <v>194</v>
      </c>
      <c r="R5954" s="10" t="s">
        <v>148</v>
      </c>
      <c r="S5954" s="10" t="s">
        <v>1961</v>
      </c>
    </row>
    <row r="5955">
      <c r="A5955" s="1" t="s">
        <v>7582</v>
      </c>
      <c r="B5955" s="1" t="s">
        <v>2279</v>
      </c>
      <c r="C5955" s="1" t="s">
        <v>750</v>
      </c>
      <c r="D5955" s="1" t="s">
        <v>153</v>
      </c>
      <c r="E5955" s="1" t="s">
        <v>219</v>
      </c>
      <c r="F5955" s="1" t="s">
        <v>1010</v>
      </c>
      <c r="G5955" s="1" t="s">
        <v>22328</v>
      </c>
      <c r="H5955" s="1" t="s">
        <v>22329</v>
      </c>
      <c r="I5955" s="4">
        <v>84.30001157407408</v>
      </c>
      <c r="J5955" s="1">
        <v>1486.81</v>
      </c>
      <c r="K5955" s="1">
        <v>170.27</v>
      </c>
      <c r="M5955" s="10">
        <f t="array" ref="M5955">_xlfn.XLOOKUP(A5955,subscriptions!B5955:B10004,subscriptions!D5955:D10004)</f>
        <v>80</v>
      </c>
      <c r="N5955" s="10">
        <f t="array" ref="N5955">_xlfn.XLOOKUP(A5955,subscriptions!B5955:B10004,subscriptions!G5955:G10004)</f>
        <v>10</v>
      </c>
      <c r="O5955" s="10">
        <v>72.0</v>
      </c>
      <c r="P5955" s="10" t="str">
        <f t="array" ref="P5955">_xlfn.XLOOKUP(A5955,subscriptions!B5955:B10004,subscriptions!C5955:C10004)</f>
        <v>Roam</v>
      </c>
      <c r="Q5955" s="10" t="s">
        <v>128</v>
      </c>
      <c r="R5955" s="10" t="s">
        <v>148</v>
      </c>
      <c r="S5955" s="10" t="s">
        <v>1172</v>
      </c>
    </row>
    <row r="5956">
      <c r="A5956" s="1" t="s">
        <v>7583</v>
      </c>
      <c r="B5956" s="1" t="s">
        <v>1865</v>
      </c>
      <c r="C5956" s="1" t="s">
        <v>133</v>
      </c>
      <c r="D5956" s="1" t="s">
        <v>153</v>
      </c>
      <c r="E5956" s="1" t="s">
        <v>179</v>
      </c>
      <c r="F5956" s="1" t="s">
        <v>357</v>
      </c>
      <c r="G5956" s="1" t="s">
        <v>22330</v>
      </c>
      <c r="H5956" s="1" t="s">
        <v>22331</v>
      </c>
      <c r="I5956" s="4">
        <v>84.41810185185186</v>
      </c>
      <c r="J5956" s="1">
        <v>118.85</v>
      </c>
      <c r="K5956" s="1">
        <v>34.43</v>
      </c>
      <c r="L5956" s="1">
        <v>100.0</v>
      </c>
      <c r="M5956" s="10">
        <f t="array" ref="M5956">_xlfn.XLOOKUP(A5956,subscriptions!B5956:B10004,subscriptions!D5956:D10004)</f>
        <v>120</v>
      </c>
      <c r="N5956" s="10">
        <f t="array" ref="N5956">_xlfn.XLOOKUP(A5956,subscriptions!B5956:B10004,subscriptions!G5956:G10004)</f>
        <v>20</v>
      </c>
      <c r="O5956" s="10">
        <v>96.0</v>
      </c>
      <c r="P5956" s="10" t="str">
        <f t="array" ref="P5956">_xlfn.XLOOKUP(A5956,subscriptions!B5956:B10004,subscriptions!C5956:C10004)</f>
        <v>Residential</v>
      </c>
      <c r="Q5956" s="10" t="s">
        <v>128</v>
      </c>
      <c r="R5956" s="10" t="s">
        <v>148</v>
      </c>
      <c r="S5956" s="10" t="s">
        <v>3020</v>
      </c>
    </row>
    <row r="5957">
      <c r="A5957" s="1" t="s">
        <v>7584</v>
      </c>
      <c r="B5957" s="1" t="s">
        <v>686</v>
      </c>
      <c r="C5957" s="1" t="s">
        <v>1678</v>
      </c>
      <c r="D5957" s="1" t="s">
        <v>153</v>
      </c>
      <c r="E5957" s="1" t="s">
        <v>714</v>
      </c>
      <c r="F5957" s="1" t="s">
        <v>1730</v>
      </c>
      <c r="G5957" s="1" t="s">
        <v>22332</v>
      </c>
      <c r="H5957" s="1" t="s">
        <v>22333</v>
      </c>
      <c r="I5957" s="4">
        <v>84.29724537037038</v>
      </c>
      <c r="J5957" s="1">
        <v>1511.46</v>
      </c>
      <c r="K5957" s="1">
        <v>378.74</v>
      </c>
      <c r="M5957" s="10">
        <f t="array" ref="M5957">_xlfn.XLOOKUP(A5957,subscriptions!B5957:B10004,subscriptions!D5957:D10004)</f>
        <v>50</v>
      </c>
      <c r="N5957" s="10">
        <f t="array" ref="N5957">_xlfn.XLOOKUP(A5957,subscriptions!B5957:B10004,subscriptions!G5957:G10004)</f>
        <v>0</v>
      </c>
      <c r="O5957" s="10">
        <v>50.0</v>
      </c>
      <c r="P5957" s="10" t="str">
        <f t="array" ref="P5957">_xlfn.XLOOKUP(A5957,subscriptions!B5957:B10004,subscriptions!C5957:C10004)</f>
        <v>Mini</v>
      </c>
      <c r="Q5957" s="10" t="s">
        <v>173</v>
      </c>
      <c r="R5957" s="10" t="s">
        <v>148</v>
      </c>
      <c r="S5957" s="10" t="s">
        <v>407</v>
      </c>
    </row>
    <row r="5958">
      <c r="A5958" s="1" t="s">
        <v>7585</v>
      </c>
      <c r="B5958" s="1" t="s">
        <v>941</v>
      </c>
      <c r="C5958" s="1" t="s">
        <v>658</v>
      </c>
      <c r="D5958" s="1" t="s">
        <v>27</v>
      </c>
      <c r="E5958" s="1" t="s">
        <v>280</v>
      </c>
      <c r="F5958" s="1" t="s">
        <v>2239</v>
      </c>
      <c r="G5958" s="1" t="s">
        <v>22334</v>
      </c>
      <c r="H5958" s="1" t="s">
        <v>22335</v>
      </c>
      <c r="I5958" s="4">
        <v>84.25309027777777</v>
      </c>
      <c r="J5958" s="1">
        <v>604.24</v>
      </c>
      <c r="K5958" s="1">
        <v>159.94</v>
      </c>
      <c r="M5958" s="10">
        <f t="array" ref="M5958">_xlfn.XLOOKUP(A5958,subscriptions!B5958:B10004,subscriptions!D5958:D10004)</f>
        <v>80</v>
      </c>
      <c r="N5958" s="10">
        <f t="array" ref="N5958">_xlfn.XLOOKUP(A5958,subscriptions!B5958:B10004,subscriptions!G5958:G10004)</f>
        <v>5</v>
      </c>
      <c r="O5958" s="10">
        <v>76.0</v>
      </c>
      <c r="P5958" s="10" t="str">
        <f t="array" ref="P5958">_xlfn.XLOOKUP(A5958,subscriptions!B5958:B10004,subscriptions!C5958:C10004)</f>
        <v>Roam</v>
      </c>
      <c r="Q5958" s="10" t="s">
        <v>194</v>
      </c>
      <c r="R5958" s="10" t="s">
        <v>148</v>
      </c>
      <c r="S5958" s="10" t="s">
        <v>916</v>
      </c>
    </row>
    <row r="5959">
      <c r="A5959" s="1" t="s">
        <v>7586</v>
      </c>
      <c r="B5959" s="1" t="s">
        <v>236</v>
      </c>
      <c r="C5959" s="1" t="s">
        <v>1142</v>
      </c>
      <c r="D5959" s="1" t="s">
        <v>153</v>
      </c>
      <c r="E5959" s="1" t="s">
        <v>179</v>
      </c>
      <c r="F5959" s="1" t="s">
        <v>1045</v>
      </c>
      <c r="G5959" s="1" t="s">
        <v>22336</v>
      </c>
      <c r="H5959" s="1" t="s">
        <v>22337</v>
      </c>
      <c r="I5959" s="4">
        <v>84.33635416666667</v>
      </c>
      <c r="J5959" s="1">
        <v>740.02</v>
      </c>
      <c r="K5959" s="1">
        <v>96.39</v>
      </c>
      <c r="L5959" s="1">
        <v>100.0</v>
      </c>
      <c r="M5959" s="10">
        <f t="array" ref="M5959">_xlfn.XLOOKUP(A5959,subscriptions!B5959:B10004,subscriptions!D5959:D10004)</f>
        <v>80</v>
      </c>
      <c r="N5959" s="10">
        <f t="array" ref="N5959">_xlfn.XLOOKUP(A5959,subscriptions!B5959:B10004,subscriptions!G5959:G10004)</f>
        <v>10</v>
      </c>
      <c r="O5959" s="10">
        <v>72.0</v>
      </c>
      <c r="P5959" s="10" t="str">
        <f t="array" ref="P5959">_xlfn.XLOOKUP(A5959,subscriptions!B5959:B10004,subscriptions!C5959:C10004)</f>
        <v>Roam</v>
      </c>
      <c r="Q5959" s="10" t="s">
        <v>128</v>
      </c>
      <c r="R5959" s="10" t="s">
        <v>148</v>
      </c>
      <c r="S5959" s="10" t="s">
        <v>1971</v>
      </c>
    </row>
    <row r="5960">
      <c r="A5960" s="1" t="s">
        <v>7587</v>
      </c>
      <c r="B5960" s="1" t="s">
        <v>389</v>
      </c>
      <c r="C5960" s="1" t="s">
        <v>1388</v>
      </c>
      <c r="D5960" s="1" t="s">
        <v>27</v>
      </c>
      <c r="E5960" s="1" t="s">
        <v>179</v>
      </c>
      <c r="F5960" s="1" t="s">
        <v>181</v>
      </c>
      <c r="G5960" s="1" t="s">
        <v>22338</v>
      </c>
      <c r="H5960" s="1" t="s">
        <v>22339</v>
      </c>
      <c r="I5960" s="4">
        <v>84.29935185185185</v>
      </c>
      <c r="J5960" s="1">
        <v>2252.76</v>
      </c>
      <c r="K5960" s="1">
        <v>332.29</v>
      </c>
      <c r="L5960" s="1">
        <v>100.0</v>
      </c>
      <c r="M5960" s="10">
        <f t="array" ref="M5960">_xlfn.XLOOKUP(A5960,subscriptions!B5960:B10004,subscriptions!D5960:D10004)</f>
        <v>120</v>
      </c>
      <c r="N5960" s="10">
        <f t="array" ref="N5960">_xlfn.XLOOKUP(A5960,subscriptions!B5960:B10004,subscriptions!G5960:G10004)</f>
        <v>20</v>
      </c>
      <c r="O5960" s="10">
        <v>96.0</v>
      </c>
      <c r="P5960" s="10" t="str">
        <f t="array" ref="P5960">_xlfn.XLOOKUP(A5960,subscriptions!B5960:B10004,subscriptions!C5960:C10004)</f>
        <v>Residential</v>
      </c>
      <c r="Q5960" s="10" t="s">
        <v>128</v>
      </c>
      <c r="R5960" s="10" t="s">
        <v>148</v>
      </c>
      <c r="S5960" s="10" t="s">
        <v>522</v>
      </c>
    </row>
    <row r="5961">
      <c r="A5961" s="1" t="s">
        <v>7588</v>
      </c>
      <c r="B5961" s="1" t="s">
        <v>295</v>
      </c>
      <c r="C5961" s="1" t="s">
        <v>261</v>
      </c>
      <c r="D5961" s="1" t="s">
        <v>153</v>
      </c>
      <c r="E5961" s="1" t="s">
        <v>631</v>
      </c>
      <c r="F5961" s="1" t="s">
        <v>1084</v>
      </c>
      <c r="G5961" s="1" t="s">
        <v>22340</v>
      </c>
      <c r="H5961" s="1" t="s">
        <v>22341</v>
      </c>
      <c r="I5961" s="4">
        <v>84.3341550925926</v>
      </c>
      <c r="J5961" s="1">
        <v>2548.5</v>
      </c>
      <c r="K5961" s="1">
        <v>582.87</v>
      </c>
      <c r="M5961" s="10">
        <f t="array" ref="M5961">_xlfn.XLOOKUP(A5961,subscriptions!B5961:B10004,subscriptions!D5961:D10004)</f>
        <v>80</v>
      </c>
      <c r="N5961" s="10">
        <f t="array" ref="N5961">_xlfn.XLOOKUP(A5961,subscriptions!B5961:B10004,subscriptions!G5961:G10004)</f>
        <v>0</v>
      </c>
      <c r="O5961" s="10">
        <v>80.0</v>
      </c>
      <c r="P5961" s="10" t="str">
        <f t="array" ref="P5961">_xlfn.XLOOKUP(A5961,subscriptions!B5961:B10004,subscriptions!C5961:C10004)</f>
        <v>Roam</v>
      </c>
      <c r="Q5961" s="10" t="s">
        <v>173</v>
      </c>
      <c r="R5961" s="10" t="s">
        <v>148</v>
      </c>
      <c r="S5961" s="10" t="s">
        <v>195</v>
      </c>
    </row>
    <row r="5962">
      <c r="A5962" s="1" t="s">
        <v>7589</v>
      </c>
      <c r="B5962" s="1" t="s">
        <v>919</v>
      </c>
      <c r="C5962" s="1" t="s">
        <v>296</v>
      </c>
      <c r="D5962" s="1" t="s">
        <v>27</v>
      </c>
      <c r="E5962" s="1" t="s">
        <v>28</v>
      </c>
      <c r="F5962" s="1" t="s">
        <v>1639</v>
      </c>
      <c r="G5962" s="1" t="s">
        <v>22342</v>
      </c>
      <c r="H5962" s="1" t="s">
        <v>22343</v>
      </c>
      <c r="I5962" s="4">
        <v>84.21561342592592</v>
      </c>
      <c r="J5962" s="1">
        <v>817.13</v>
      </c>
      <c r="K5962" s="1">
        <v>133.04</v>
      </c>
      <c r="M5962" s="10">
        <f t="array" ref="M5962">_xlfn.XLOOKUP(A5962,subscriptions!B5962:B10004,subscriptions!D5962:D10004)</f>
        <v>120</v>
      </c>
      <c r="N5962" s="10">
        <f t="array" ref="N5962">_xlfn.XLOOKUP(A5962,subscriptions!B5962:B10004,subscriptions!G5962:G10004)</f>
        <v>5</v>
      </c>
      <c r="O5962" s="10">
        <v>114.0</v>
      </c>
      <c r="P5962" s="10" t="str">
        <f t="array" ref="P5962">_xlfn.XLOOKUP(A5962,subscriptions!B5962:B10004,subscriptions!C5962:C10004)</f>
        <v>Residential</v>
      </c>
      <c r="Q5962" s="10" t="s">
        <v>194</v>
      </c>
      <c r="R5962" s="10" t="s">
        <v>212</v>
      </c>
      <c r="S5962" s="10" t="s">
        <v>1212</v>
      </c>
    </row>
    <row r="5963">
      <c r="A5963" s="1" t="s">
        <v>7591</v>
      </c>
      <c r="B5963" s="1" t="s">
        <v>763</v>
      </c>
      <c r="C5963" s="1" t="s">
        <v>524</v>
      </c>
      <c r="D5963" s="1" t="s">
        <v>27</v>
      </c>
      <c r="E5963" s="1" t="s">
        <v>332</v>
      </c>
      <c r="F5963" s="1" t="s">
        <v>333</v>
      </c>
      <c r="G5963" s="1" t="s">
        <v>22344</v>
      </c>
      <c r="H5963" s="1" t="s">
        <v>22345</v>
      </c>
      <c r="I5963" s="4">
        <v>84.21483796296296</v>
      </c>
      <c r="J5963" s="1">
        <v>4460.53</v>
      </c>
      <c r="K5963" s="1">
        <v>718.55</v>
      </c>
      <c r="M5963" s="10">
        <f t="array" ref="M5963">_xlfn.XLOOKUP(A5963,subscriptions!B5963:B10004,subscriptions!D5963:D10004)</f>
        <v>250</v>
      </c>
      <c r="N5963" s="10">
        <f t="array" ref="N5963">_xlfn.XLOOKUP(A5963,subscriptions!B5963:B10004,subscriptions!G5963:G10004)</f>
        <v>10</v>
      </c>
      <c r="O5963" s="10">
        <v>225.0</v>
      </c>
      <c r="P5963" s="10" t="str">
        <f t="array" ref="P5963">_xlfn.XLOOKUP(A5963,subscriptions!B5963:B10004,subscriptions!C5963:C10004)</f>
        <v>Business</v>
      </c>
      <c r="Q5963" s="10" t="s">
        <v>128</v>
      </c>
      <c r="R5963" s="10" t="s">
        <v>129</v>
      </c>
      <c r="S5963" s="10" t="s">
        <v>3641</v>
      </c>
    </row>
    <row r="5964">
      <c r="A5964" s="1" t="s">
        <v>7593</v>
      </c>
      <c r="B5964" s="1" t="s">
        <v>1624</v>
      </c>
      <c r="C5964" s="1" t="s">
        <v>871</v>
      </c>
      <c r="D5964" s="1" t="s">
        <v>27</v>
      </c>
      <c r="E5964" s="1" t="s">
        <v>262</v>
      </c>
      <c r="F5964" s="1" t="s">
        <v>263</v>
      </c>
      <c r="G5964" s="1" t="s">
        <v>22346</v>
      </c>
      <c r="H5964" s="1" t="s">
        <v>22347</v>
      </c>
      <c r="I5964" s="4">
        <v>84.21115740740741</v>
      </c>
      <c r="J5964" s="1">
        <v>832.48</v>
      </c>
      <c r="K5964" s="1">
        <v>128.33</v>
      </c>
      <c r="M5964" s="10">
        <f t="array" ref="M5964">_xlfn.XLOOKUP(A5964,subscriptions!B5964:B10004,subscriptions!D5964:D10004)</f>
        <v>120</v>
      </c>
      <c r="N5964" s="10">
        <f t="array" ref="N5964">_xlfn.XLOOKUP(A5964,subscriptions!B5964:B10004,subscriptions!G5964:G10004)</f>
        <v>20</v>
      </c>
      <c r="O5964" s="10">
        <v>96.0</v>
      </c>
      <c r="P5964" s="10" t="str">
        <f t="array" ref="P5964">_xlfn.XLOOKUP(A5964,subscriptions!B5964:B10004,subscriptions!C5964:C10004)</f>
        <v>Residential</v>
      </c>
      <c r="Q5964" s="10" t="s">
        <v>128</v>
      </c>
      <c r="R5964" s="10" t="s">
        <v>148</v>
      </c>
      <c r="S5964" s="10" t="s">
        <v>438</v>
      </c>
    </row>
    <row r="5965">
      <c r="A5965" s="1" t="s">
        <v>7594</v>
      </c>
      <c r="B5965" s="1" t="s">
        <v>814</v>
      </c>
      <c r="C5965" s="1" t="s">
        <v>556</v>
      </c>
      <c r="D5965" s="1" t="s">
        <v>153</v>
      </c>
      <c r="E5965" s="1" t="s">
        <v>714</v>
      </c>
      <c r="F5965" s="1" t="s">
        <v>3326</v>
      </c>
      <c r="G5965" s="1" t="s">
        <v>22348</v>
      </c>
      <c r="H5965" s="1" t="s">
        <v>22349</v>
      </c>
      <c r="I5965" s="4">
        <v>84.41956018518519</v>
      </c>
      <c r="J5965" s="1">
        <v>2266.54</v>
      </c>
      <c r="K5965" s="1">
        <v>229.03</v>
      </c>
      <c r="M5965" s="10">
        <f t="array" ref="M5965">_xlfn.XLOOKUP(A5965,subscriptions!B5965:B10004,subscriptions!D5965:D10004)</f>
        <v>120</v>
      </c>
      <c r="N5965" s="10">
        <f t="array" ref="N5965">_xlfn.XLOOKUP(A5965,subscriptions!B5965:B10004,subscriptions!G5965:G10004)</f>
        <v>0</v>
      </c>
      <c r="O5965" s="10">
        <v>120.0</v>
      </c>
      <c r="P5965" s="10" t="str">
        <f t="array" ref="P5965">_xlfn.XLOOKUP(A5965,subscriptions!B5965:B10004,subscriptions!C5965:C10004)</f>
        <v>Residential</v>
      </c>
      <c r="Q5965" s="10" t="s">
        <v>173</v>
      </c>
      <c r="R5965" s="10" t="s">
        <v>212</v>
      </c>
      <c r="S5965" s="10" t="s">
        <v>1525</v>
      </c>
    </row>
    <row r="5966">
      <c r="A5966" s="1" t="s">
        <v>7595</v>
      </c>
      <c r="B5966" s="1" t="s">
        <v>1886</v>
      </c>
      <c r="C5966" s="1" t="s">
        <v>152</v>
      </c>
      <c r="D5966" s="1" t="s">
        <v>27</v>
      </c>
      <c r="E5966" s="1" t="s">
        <v>179</v>
      </c>
      <c r="F5966" s="1" t="s">
        <v>1760</v>
      </c>
      <c r="G5966" s="1" t="s">
        <v>22350</v>
      </c>
      <c r="H5966" s="1" t="s">
        <v>22351</v>
      </c>
      <c r="I5966" s="4">
        <v>84.25851851851851</v>
      </c>
      <c r="J5966" s="1">
        <v>1042.12</v>
      </c>
      <c r="K5966" s="1">
        <v>126.23</v>
      </c>
      <c r="L5966" s="1">
        <v>100.0</v>
      </c>
      <c r="M5966" s="10">
        <f t="array" ref="M5966">_xlfn.XLOOKUP(A5966,subscriptions!B5966:B10004,subscriptions!D5966:D10004)</f>
        <v>80</v>
      </c>
      <c r="N5966" s="10">
        <f t="array" ref="N5966">_xlfn.XLOOKUP(A5966,subscriptions!B5966:B10004,subscriptions!G5966:G10004)</f>
        <v>5</v>
      </c>
      <c r="O5966" s="10">
        <v>76.0</v>
      </c>
      <c r="P5966" s="10" t="str">
        <f t="array" ref="P5966">_xlfn.XLOOKUP(A5966,subscriptions!B5966:B10004,subscriptions!C5966:C10004)</f>
        <v>Roam</v>
      </c>
      <c r="Q5966" s="10" t="s">
        <v>194</v>
      </c>
      <c r="R5966" s="10" t="s">
        <v>148</v>
      </c>
      <c r="S5966" s="10" t="s">
        <v>4148</v>
      </c>
    </row>
    <row r="5967">
      <c r="A5967" s="1" t="s">
        <v>7596</v>
      </c>
      <c r="B5967" s="1" t="s">
        <v>1226</v>
      </c>
      <c r="C5967" s="1" t="s">
        <v>330</v>
      </c>
      <c r="D5967" s="1" t="s">
        <v>153</v>
      </c>
      <c r="E5967" s="1" t="s">
        <v>262</v>
      </c>
      <c r="F5967" s="1" t="s">
        <v>392</v>
      </c>
      <c r="G5967" s="1" t="s">
        <v>22352</v>
      </c>
      <c r="H5967" s="1" t="s">
        <v>22353</v>
      </c>
      <c r="I5967" s="4">
        <v>84.33637731481481</v>
      </c>
      <c r="J5967" s="1">
        <v>3467.31</v>
      </c>
      <c r="K5967" s="1">
        <v>685.64</v>
      </c>
      <c r="M5967" s="10">
        <f t="array" ref="M5967">_xlfn.XLOOKUP(A5967,subscriptions!B5967:B10004,subscriptions!D5967:D10004)</f>
        <v>80</v>
      </c>
      <c r="N5967" s="10">
        <f t="array" ref="N5967">_xlfn.XLOOKUP(A5967,subscriptions!B5967:B10004,subscriptions!G5967:G10004)</f>
        <v>10</v>
      </c>
      <c r="O5967" s="10">
        <v>72.0</v>
      </c>
      <c r="P5967" s="10" t="str">
        <f t="array" ref="P5967">_xlfn.XLOOKUP(A5967,subscriptions!B5967:B10004,subscriptions!C5967:C10004)</f>
        <v>Roam</v>
      </c>
      <c r="Q5967" s="10" t="s">
        <v>128</v>
      </c>
      <c r="R5967" s="10" t="s">
        <v>148</v>
      </c>
      <c r="S5967" s="10" t="s">
        <v>1971</v>
      </c>
    </row>
    <row r="5968">
      <c r="A5968" s="1" t="s">
        <v>7597</v>
      </c>
      <c r="B5968" s="1" t="s">
        <v>589</v>
      </c>
      <c r="C5968" s="1" t="s">
        <v>1477</v>
      </c>
      <c r="D5968" s="1" t="s">
        <v>153</v>
      </c>
      <c r="E5968" s="1" t="s">
        <v>262</v>
      </c>
      <c r="F5968" s="1" t="s">
        <v>4113</v>
      </c>
      <c r="G5968" s="1" t="s">
        <v>22354</v>
      </c>
      <c r="H5968" s="1" t="s">
        <v>22355</v>
      </c>
      <c r="I5968" s="4">
        <v>84.29881944444445</v>
      </c>
      <c r="J5968" s="1">
        <v>3625.06</v>
      </c>
      <c r="K5968" s="1">
        <v>403.23</v>
      </c>
      <c r="M5968" s="10">
        <f t="array" ref="M5968">_xlfn.XLOOKUP(A5968,subscriptions!B5968:B10004,subscriptions!D5968:D10004)</f>
        <v>80</v>
      </c>
      <c r="N5968" s="10">
        <f t="array" ref="N5968">_xlfn.XLOOKUP(A5968,subscriptions!B5968:B10004,subscriptions!G5968:G10004)</f>
        <v>20</v>
      </c>
      <c r="O5968" s="10">
        <v>64.0</v>
      </c>
      <c r="P5968" s="10" t="str">
        <f t="array" ref="P5968">_xlfn.XLOOKUP(A5968,subscriptions!B5968:B10004,subscriptions!C5968:C10004)</f>
        <v>Roam</v>
      </c>
      <c r="Q5968" s="10" t="s">
        <v>128</v>
      </c>
      <c r="R5968" s="10" t="s">
        <v>148</v>
      </c>
      <c r="S5968" s="10" t="s">
        <v>276</v>
      </c>
    </row>
    <row r="5969">
      <c r="A5969" s="1" t="s">
        <v>7598</v>
      </c>
      <c r="B5969" s="1" t="s">
        <v>657</v>
      </c>
      <c r="C5969" s="1" t="s">
        <v>296</v>
      </c>
      <c r="D5969" s="1" t="s">
        <v>153</v>
      </c>
      <c r="E5969" s="1" t="s">
        <v>280</v>
      </c>
      <c r="F5969" s="1" t="s">
        <v>2239</v>
      </c>
      <c r="G5969" s="1" t="s">
        <v>22356</v>
      </c>
      <c r="H5969" s="1" t="s">
        <v>22357</v>
      </c>
      <c r="I5969" s="4">
        <v>84.21255787037038</v>
      </c>
      <c r="J5969" s="1">
        <v>187.21</v>
      </c>
      <c r="K5969" s="1">
        <v>59.52</v>
      </c>
      <c r="M5969" s="10">
        <f t="array" ref="M5969">_xlfn.XLOOKUP(A5969,subscriptions!B5969:B10004,subscriptions!D5969:D10004)</f>
        <v>120</v>
      </c>
      <c r="N5969" s="10">
        <f t="array" ref="N5969">_xlfn.XLOOKUP(A5969,subscriptions!B5969:B10004,subscriptions!G5969:G10004)</f>
        <v>0</v>
      </c>
      <c r="O5969" s="10">
        <v>120.0</v>
      </c>
      <c r="P5969" s="10" t="str">
        <f t="array" ref="P5969">_xlfn.XLOOKUP(A5969,subscriptions!B5969:B10004,subscriptions!C5969:C10004)</f>
        <v>Residential</v>
      </c>
      <c r="Q5969" s="10" t="s">
        <v>173</v>
      </c>
      <c r="R5969" s="10" t="s">
        <v>212</v>
      </c>
      <c r="S5969" s="10" t="s">
        <v>813</v>
      </c>
    </row>
    <row r="5970">
      <c r="A5970" s="1" t="s">
        <v>7599</v>
      </c>
      <c r="B5970" s="1" t="s">
        <v>1939</v>
      </c>
      <c r="C5970" s="1" t="s">
        <v>556</v>
      </c>
      <c r="D5970" s="1" t="s">
        <v>153</v>
      </c>
      <c r="E5970" s="1" t="s">
        <v>111</v>
      </c>
      <c r="F5970" s="1" t="s">
        <v>1906</v>
      </c>
      <c r="G5970" s="1" t="s">
        <v>22358</v>
      </c>
      <c r="H5970" s="1" t="s">
        <v>22359</v>
      </c>
      <c r="I5970" s="4">
        <v>84.29479166666667</v>
      </c>
      <c r="J5970" s="1">
        <v>4184.92</v>
      </c>
      <c r="K5970" s="1">
        <v>656.08</v>
      </c>
      <c r="M5970" s="10">
        <f t="array" ref="M5970">_xlfn.XLOOKUP(A5970,subscriptions!B5970:B10004,subscriptions!D5970:D10004)</f>
        <v>120</v>
      </c>
      <c r="N5970" s="10">
        <f t="array" ref="N5970">_xlfn.XLOOKUP(A5970,subscriptions!B5970:B10004,subscriptions!G5970:G10004)</f>
        <v>5</v>
      </c>
      <c r="O5970" s="10">
        <v>114.0</v>
      </c>
      <c r="P5970" s="10" t="str">
        <f t="array" ref="P5970">_xlfn.XLOOKUP(A5970,subscriptions!B5970:B10004,subscriptions!C5970:C10004)</f>
        <v>Residential</v>
      </c>
      <c r="Q5970" s="10" t="s">
        <v>194</v>
      </c>
      <c r="R5970" s="10" t="s">
        <v>212</v>
      </c>
      <c r="S5970" s="10" t="s">
        <v>2075</v>
      </c>
    </row>
    <row r="5971">
      <c r="A5971" s="1" t="s">
        <v>7600</v>
      </c>
      <c r="B5971" s="1" t="s">
        <v>713</v>
      </c>
      <c r="C5971" s="1" t="s">
        <v>261</v>
      </c>
      <c r="D5971" s="1" t="s">
        <v>27</v>
      </c>
      <c r="E5971" s="1" t="s">
        <v>332</v>
      </c>
      <c r="F5971" s="1" t="s">
        <v>510</v>
      </c>
      <c r="G5971" s="1" t="s">
        <v>22360</v>
      </c>
      <c r="H5971" s="1" t="s">
        <v>22361</v>
      </c>
      <c r="I5971" s="4">
        <v>84.33825231481481</v>
      </c>
      <c r="J5971" s="1">
        <v>2669.05</v>
      </c>
      <c r="K5971" s="1">
        <v>671.01</v>
      </c>
      <c r="M5971" s="10">
        <f t="array" ref="M5971">_xlfn.XLOOKUP(A5971,subscriptions!B5971:B10004,subscriptions!D5971:D10004)</f>
        <v>120</v>
      </c>
      <c r="N5971" s="10">
        <f t="array" ref="N5971">_xlfn.XLOOKUP(A5971,subscriptions!B5971:B10004,subscriptions!G5971:G10004)</f>
        <v>10</v>
      </c>
      <c r="O5971" s="10">
        <v>108.0</v>
      </c>
      <c r="P5971" s="10" t="str">
        <f t="array" ref="P5971">_xlfn.XLOOKUP(A5971,subscriptions!B5971:B10004,subscriptions!C5971:C10004)</f>
        <v>Residential</v>
      </c>
      <c r="Q5971" s="10" t="s">
        <v>128</v>
      </c>
      <c r="R5971" s="10" t="s">
        <v>212</v>
      </c>
      <c r="S5971" s="10" t="s">
        <v>2086</v>
      </c>
    </row>
    <row r="5972">
      <c r="A5972" s="1" t="s">
        <v>7601</v>
      </c>
      <c r="B5972" s="1" t="s">
        <v>573</v>
      </c>
      <c r="C5972" s="1" t="s">
        <v>26</v>
      </c>
      <c r="D5972" s="1" t="s">
        <v>27</v>
      </c>
      <c r="E5972" s="1" t="s">
        <v>111</v>
      </c>
      <c r="F5972" s="1" t="s">
        <v>3756</v>
      </c>
      <c r="G5972" s="1" t="s">
        <v>22362</v>
      </c>
      <c r="H5972" s="1" t="s">
        <v>22363</v>
      </c>
      <c r="I5972" s="4">
        <v>84.16879629629629</v>
      </c>
      <c r="J5972" s="1">
        <v>2400.36</v>
      </c>
      <c r="K5972" s="1">
        <v>540.39</v>
      </c>
      <c r="M5972" s="10">
        <f t="array" ref="M5972">_xlfn.XLOOKUP(A5972,subscriptions!B5972:B10004,subscriptions!D5972:D10004)</f>
        <v>120</v>
      </c>
      <c r="N5972" s="10">
        <f t="array" ref="N5972">_xlfn.XLOOKUP(A5972,subscriptions!B5972:B10004,subscriptions!G5972:G10004)</f>
        <v>20</v>
      </c>
      <c r="O5972" s="10">
        <v>96.0</v>
      </c>
      <c r="P5972" s="10" t="str">
        <f t="array" ref="P5972">_xlfn.XLOOKUP(A5972,subscriptions!B5972:B10004,subscriptions!C5972:C10004)</f>
        <v>Residential</v>
      </c>
      <c r="Q5972" s="10" t="s">
        <v>128</v>
      </c>
      <c r="R5972" s="10" t="s">
        <v>148</v>
      </c>
      <c r="S5972" s="10" t="s">
        <v>1504</v>
      </c>
    </row>
    <row r="5973">
      <c r="A5973" s="1" t="s">
        <v>7604</v>
      </c>
      <c r="B5973" s="1" t="s">
        <v>1141</v>
      </c>
      <c r="C5973" s="1" t="s">
        <v>1876</v>
      </c>
      <c r="D5973" s="1" t="s">
        <v>27</v>
      </c>
      <c r="E5973" s="1" t="s">
        <v>28</v>
      </c>
      <c r="F5973" s="1" t="s">
        <v>313</v>
      </c>
      <c r="G5973" s="1" t="s">
        <v>22364</v>
      </c>
      <c r="H5973" s="1" t="s">
        <v>22365</v>
      </c>
      <c r="I5973" s="4">
        <v>84.41746527777778</v>
      </c>
      <c r="J5973" s="1">
        <v>386.43</v>
      </c>
      <c r="K5973" s="1">
        <v>115.63</v>
      </c>
      <c r="M5973" s="10">
        <f t="array" ref="M5973">_xlfn.XLOOKUP(A5973,subscriptions!B5973:B10004,subscriptions!D5973:D10004)</f>
        <v>50</v>
      </c>
      <c r="N5973" s="10">
        <f t="array" ref="N5973">_xlfn.XLOOKUP(A5973,subscriptions!B5973:B10004,subscriptions!G5973:G10004)</f>
        <v>0</v>
      </c>
      <c r="O5973" s="10">
        <v>50.0</v>
      </c>
      <c r="P5973" s="10" t="str">
        <f t="array" ref="P5973">_xlfn.XLOOKUP(A5973,subscriptions!B5973:B10004,subscriptions!C5973:C10004)</f>
        <v>Mini</v>
      </c>
      <c r="Q5973" s="10" t="s">
        <v>173</v>
      </c>
      <c r="R5973" s="10" t="s">
        <v>148</v>
      </c>
      <c r="S5973" s="10" t="s">
        <v>327</v>
      </c>
    </row>
    <row r="5974">
      <c r="A5974" s="1" t="s">
        <v>7605</v>
      </c>
      <c r="B5974" s="1" t="s">
        <v>177</v>
      </c>
      <c r="C5974" s="1" t="s">
        <v>1973</v>
      </c>
      <c r="D5974" s="1" t="s">
        <v>153</v>
      </c>
      <c r="E5974" s="1" t="s">
        <v>239</v>
      </c>
      <c r="F5974" s="1" t="s">
        <v>2765</v>
      </c>
      <c r="G5974" s="1" t="s">
        <v>22366</v>
      </c>
      <c r="H5974" s="1" t="s">
        <v>22367</v>
      </c>
      <c r="I5974" s="4">
        <v>84.25581018518518</v>
      </c>
      <c r="J5974" s="1">
        <v>2503.05</v>
      </c>
      <c r="K5974" s="1">
        <v>594.1</v>
      </c>
      <c r="M5974" s="10">
        <f t="array" ref="M5974">_xlfn.XLOOKUP(A5974,subscriptions!B5974:B10004,subscriptions!D5974:D10004)</f>
        <v>120</v>
      </c>
      <c r="N5974" s="10">
        <f t="array" ref="N5974">_xlfn.XLOOKUP(A5974,subscriptions!B5974:B10004,subscriptions!G5974:G10004)</f>
        <v>5</v>
      </c>
      <c r="O5974" s="10">
        <v>114.0</v>
      </c>
      <c r="P5974" s="10" t="str">
        <f t="array" ref="P5974">_xlfn.XLOOKUP(A5974,subscriptions!B5974:B10004,subscriptions!C5974:C10004)</f>
        <v>Residential</v>
      </c>
      <c r="Q5974" s="10" t="s">
        <v>194</v>
      </c>
      <c r="R5974" s="10" t="s">
        <v>212</v>
      </c>
      <c r="S5974" s="10" t="s">
        <v>1156</v>
      </c>
    </row>
    <row r="5975">
      <c r="A5975" s="1" t="s">
        <v>7606</v>
      </c>
      <c r="B5975" s="1" t="s">
        <v>1027</v>
      </c>
      <c r="C5975" s="1" t="s">
        <v>1477</v>
      </c>
      <c r="D5975" s="1" t="s">
        <v>153</v>
      </c>
      <c r="E5975" s="1" t="s">
        <v>179</v>
      </c>
      <c r="F5975" s="1" t="s">
        <v>844</v>
      </c>
      <c r="G5975" s="1" t="s">
        <v>22368</v>
      </c>
      <c r="H5975" s="1" t="s">
        <v>22369</v>
      </c>
      <c r="I5975" s="4">
        <v>84.215625</v>
      </c>
      <c r="J5975" s="1">
        <v>2897.01</v>
      </c>
      <c r="K5975" s="1">
        <v>695.07</v>
      </c>
      <c r="L5975" s="1">
        <v>100.0</v>
      </c>
      <c r="M5975" s="10">
        <f t="array" ref="M5975">_xlfn.XLOOKUP(A5975,subscriptions!B5975:B10004,subscriptions!D5975:D10004)</f>
        <v>120</v>
      </c>
      <c r="N5975" s="10">
        <f t="array" ref="N5975">_xlfn.XLOOKUP(A5975,subscriptions!B5975:B10004,subscriptions!G5975:G10004)</f>
        <v>10</v>
      </c>
      <c r="O5975" s="10">
        <v>108.0</v>
      </c>
      <c r="P5975" s="10" t="str">
        <f t="array" ref="P5975">_xlfn.XLOOKUP(A5975,subscriptions!B5975:B10004,subscriptions!C5975:C10004)</f>
        <v>Residential</v>
      </c>
      <c r="Q5975" s="10" t="s">
        <v>128</v>
      </c>
      <c r="R5975" s="10" t="s">
        <v>212</v>
      </c>
      <c r="S5975" s="10" t="s">
        <v>1212</v>
      </c>
    </row>
    <row r="5976">
      <c r="A5976" s="1" t="s">
        <v>7607</v>
      </c>
      <c r="B5976" s="1" t="s">
        <v>409</v>
      </c>
      <c r="C5976" s="1" t="s">
        <v>800</v>
      </c>
      <c r="D5976" s="1" t="s">
        <v>27</v>
      </c>
      <c r="E5976" s="1" t="s">
        <v>179</v>
      </c>
      <c r="F5976" s="1" t="s">
        <v>200</v>
      </c>
      <c r="G5976" s="1" t="s">
        <v>22370</v>
      </c>
      <c r="H5976" s="1" t="s">
        <v>22371</v>
      </c>
      <c r="I5976" s="4">
        <v>84.3384837962963</v>
      </c>
      <c r="J5976" s="1">
        <v>561.94</v>
      </c>
      <c r="K5976" s="1">
        <v>150.13</v>
      </c>
      <c r="L5976" s="1">
        <v>100.0</v>
      </c>
      <c r="M5976" s="10">
        <f t="array" ref="M5976">_xlfn.XLOOKUP(A5976,subscriptions!B5976:B10004,subscriptions!D5976:D10004)</f>
        <v>120</v>
      </c>
      <c r="N5976" s="10">
        <f t="array" ref="N5976">_xlfn.XLOOKUP(A5976,subscriptions!B5976:B10004,subscriptions!G5976:G10004)</f>
        <v>20</v>
      </c>
      <c r="O5976" s="10">
        <v>96.0</v>
      </c>
      <c r="P5976" s="10" t="str">
        <f t="array" ref="P5976">_xlfn.XLOOKUP(A5976,subscriptions!B5976:B10004,subscriptions!C5976:C10004)</f>
        <v>Residential</v>
      </c>
      <c r="Q5976" s="10" t="s">
        <v>128</v>
      </c>
      <c r="R5976" s="10" t="s">
        <v>148</v>
      </c>
      <c r="S5976" s="10" t="s">
        <v>2086</v>
      </c>
    </row>
    <row r="5977">
      <c r="A5977" s="1" t="s">
        <v>7608</v>
      </c>
      <c r="B5977" s="1" t="s">
        <v>941</v>
      </c>
      <c r="C5977" s="1" t="s">
        <v>673</v>
      </c>
      <c r="D5977" s="1" t="s">
        <v>27</v>
      </c>
      <c r="E5977" s="1" t="s">
        <v>111</v>
      </c>
      <c r="F5977" s="1" t="s">
        <v>154</v>
      </c>
      <c r="G5977" s="1" t="s">
        <v>22372</v>
      </c>
      <c r="H5977" s="1" t="s">
        <v>22373</v>
      </c>
      <c r="I5977" s="4">
        <v>84.16951388888889</v>
      </c>
      <c r="J5977" s="1">
        <v>4612.98</v>
      </c>
      <c r="K5977" s="1">
        <v>420.34</v>
      </c>
      <c r="M5977" s="10">
        <f t="array" ref="M5977">_xlfn.XLOOKUP(A5977,subscriptions!B5977:B10004,subscriptions!D5977:D10004)</f>
        <v>50</v>
      </c>
      <c r="N5977" s="10">
        <f t="array" ref="N5977">_xlfn.XLOOKUP(A5977,subscriptions!B5977:B10004,subscriptions!G5977:G10004)</f>
        <v>0</v>
      </c>
      <c r="O5977" s="10">
        <v>50.0</v>
      </c>
      <c r="P5977" s="10" t="str">
        <f t="array" ref="P5977">_xlfn.XLOOKUP(A5977,subscriptions!B5977:B10004,subscriptions!C5977:C10004)</f>
        <v>Mini</v>
      </c>
      <c r="Q5977" s="10" t="s">
        <v>173</v>
      </c>
      <c r="R5977" s="10" t="s">
        <v>148</v>
      </c>
      <c r="S5977" s="10" t="s">
        <v>213</v>
      </c>
    </row>
    <row r="5978">
      <c r="A5978" s="1" t="s">
        <v>7609</v>
      </c>
      <c r="B5978" s="1" t="s">
        <v>1226</v>
      </c>
      <c r="C5978" s="1" t="s">
        <v>152</v>
      </c>
      <c r="D5978" s="1" t="s">
        <v>153</v>
      </c>
      <c r="E5978" s="1" t="s">
        <v>280</v>
      </c>
      <c r="F5978" s="1" t="s">
        <v>1706</v>
      </c>
      <c r="G5978" s="1" t="s">
        <v>22374</v>
      </c>
      <c r="H5978" s="1" t="s">
        <v>22375</v>
      </c>
      <c r="I5978" s="4">
        <v>84.38287037037037</v>
      </c>
      <c r="J5978" s="1">
        <v>126.72</v>
      </c>
      <c r="K5978" s="1">
        <v>32.22</v>
      </c>
      <c r="M5978" s="10">
        <f t="array" ref="M5978">_xlfn.XLOOKUP(A5978,subscriptions!B5978:B10004,subscriptions!D5978:D10004)</f>
        <v>120</v>
      </c>
      <c r="N5978" s="10">
        <f t="array" ref="N5978">_xlfn.XLOOKUP(A5978,subscriptions!B5978:B10004,subscriptions!G5978:G10004)</f>
        <v>5</v>
      </c>
      <c r="O5978" s="10">
        <v>114.0</v>
      </c>
      <c r="P5978" s="10" t="str">
        <f t="array" ref="P5978">_xlfn.XLOOKUP(A5978,subscriptions!B5978:B10004,subscriptions!C5978:C10004)</f>
        <v>Residential</v>
      </c>
      <c r="Q5978" s="10" t="s">
        <v>194</v>
      </c>
      <c r="R5978" s="10" t="s">
        <v>212</v>
      </c>
      <c r="S5978" s="10" t="s">
        <v>671</v>
      </c>
    </row>
    <row r="5979">
      <c r="A5979" s="1" t="s">
        <v>7610</v>
      </c>
      <c r="B5979" s="1" t="s">
        <v>2327</v>
      </c>
      <c r="C5979" s="1" t="s">
        <v>1251</v>
      </c>
      <c r="D5979" s="1" t="s">
        <v>27</v>
      </c>
      <c r="E5979" s="1" t="s">
        <v>28</v>
      </c>
      <c r="F5979" s="1" t="s">
        <v>2097</v>
      </c>
      <c r="G5979" s="1" t="s">
        <v>22376</v>
      </c>
      <c r="H5979" s="1" t="s">
        <v>22377</v>
      </c>
      <c r="I5979" s="4">
        <v>84.38152777777778</v>
      </c>
      <c r="J5979" s="1">
        <v>293.62</v>
      </c>
      <c r="K5979" s="1">
        <v>86.1</v>
      </c>
      <c r="M5979" s="10">
        <f t="array" ref="M5979">_xlfn.XLOOKUP(A5979,subscriptions!B5979:B10004,subscriptions!D5979:D10004)</f>
        <v>50</v>
      </c>
      <c r="N5979" s="10">
        <f t="array" ref="N5979">_xlfn.XLOOKUP(A5979,subscriptions!B5979:B10004,subscriptions!G5979:G10004)</f>
        <v>10</v>
      </c>
      <c r="O5979" s="10">
        <v>45.0</v>
      </c>
      <c r="P5979" s="10" t="str">
        <f t="array" ref="P5979">_xlfn.XLOOKUP(A5979,subscriptions!B5979:B10004,subscriptions!C5979:C10004)</f>
        <v>Mini</v>
      </c>
      <c r="Q5979" s="10" t="s">
        <v>128</v>
      </c>
      <c r="R5979" s="10" t="s">
        <v>148</v>
      </c>
      <c r="S5979" s="10" t="s">
        <v>1789</v>
      </c>
    </row>
    <row r="5980">
      <c r="A5980" s="1" t="s">
        <v>7611</v>
      </c>
      <c r="B5980" s="1" t="s">
        <v>1886</v>
      </c>
      <c r="C5980" s="1" t="s">
        <v>133</v>
      </c>
      <c r="D5980" s="1" t="s">
        <v>27</v>
      </c>
      <c r="E5980" s="1" t="s">
        <v>631</v>
      </c>
      <c r="F5980" s="1" t="s">
        <v>2749</v>
      </c>
      <c r="G5980" s="1" t="s">
        <v>22378</v>
      </c>
      <c r="H5980" s="1" t="s">
        <v>22379</v>
      </c>
      <c r="I5980" s="4">
        <v>84.3799537037037</v>
      </c>
      <c r="J5980" s="1">
        <v>1206.93</v>
      </c>
      <c r="K5980" s="1">
        <v>151.62</v>
      </c>
      <c r="M5980" s="10">
        <f t="array" ref="M5980">_xlfn.XLOOKUP(A5980,subscriptions!B5980:B10004,subscriptions!D5980:D10004)</f>
        <v>120</v>
      </c>
      <c r="N5980" s="10">
        <f t="array" ref="N5980">_xlfn.XLOOKUP(A5980,subscriptions!B5980:B10004,subscriptions!G5980:G10004)</f>
        <v>20</v>
      </c>
      <c r="O5980" s="10">
        <v>96.0</v>
      </c>
      <c r="P5980" s="10" t="str">
        <f t="array" ref="P5980">_xlfn.XLOOKUP(A5980,subscriptions!B5980:B10004,subscriptions!C5980:C10004)</f>
        <v>Residential</v>
      </c>
      <c r="Q5980" s="10" t="s">
        <v>128</v>
      </c>
      <c r="R5980" s="10" t="s">
        <v>148</v>
      </c>
      <c r="S5980" s="10" t="s">
        <v>698</v>
      </c>
    </row>
    <row r="5981">
      <c r="A5981" s="1" t="s">
        <v>7612</v>
      </c>
      <c r="B5981" s="1" t="s">
        <v>439</v>
      </c>
      <c r="C5981" s="1" t="s">
        <v>198</v>
      </c>
      <c r="D5981" s="1" t="s">
        <v>153</v>
      </c>
      <c r="E5981" s="1" t="s">
        <v>239</v>
      </c>
      <c r="F5981" s="1" t="s">
        <v>2154</v>
      </c>
      <c r="G5981" s="1" t="s">
        <v>22380</v>
      </c>
      <c r="H5981" s="1" t="s">
        <v>22381</v>
      </c>
      <c r="I5981" s="4">
        <v>84.2959837962963</v>
      </c>
      <c r="J5981" s="1">
        <v>1336.3</v>
      </c>
      <c r="K5981" s="1">
        <v>179.92</v>
      </c>
      <c r="M5981" s="10">
        <f t="array" ref="M5981">_xlfn.XLOOKUP(A5981,subscriptions!B5981:B10004,subscriptions!D5981:D10004)</f>
        <v>120</v>
      </c>
      <c r="N5981" s="10">
        <f t="array" ref="N5981">_xlfn.XLOOKUP(A5981,subscriptions!B5981:B10004,subscriptions!G5981:G10004)</f>
        <v>0</v>
      </c>
      <c r="O5981" s="10">
        <v>120.0</v>
      </c>
      <c r="P5981" s="10" t="str">
        <f t="array" ref="P5981">_xlfn.XLOOKUP(A5981,subscriptions!B5981:B10004,subscriptions!C5981:C10004)</f>
        <v>Residential</v>
      </c>
      <c r="Q5981" s="10" t="s">
        <v>173</v>
      </c>
      <c r="R5981" s="10" t="s">
        <v>212</v>
      </c>
      <c r="S5981" s="10" t="s">
        <v>655</v>
      </c>
    </row>
    <row r="5982">
      <c r="A5982" s="1" t="s">
        <v>7613</v>
      </c>
      <c r="B5982" s="1" t="s">
        <v>1865</v>
      </c>
      <c r="C5982" s="1" t="s">
        <v>1876</v>
      </c>
      <c r="D5982" s="1" t="s">
        <v>153</v>
      </c>
      <c r="E5982" s="1" t="s">
        <v>219</v>
      </c>
      <c r="F5982" s="1" t="s">
        <v>1461</v>
      </c>
      <c r="G5982" s="1" t="s">
        <v>22382</v>
      </c>
      <c r="H5982" s="1" t="s">
        <v>22383</v>
      </c>
      <c r="I5982" s="4">
        <v>84.29377314814815</v>
      </c>
      <c r="J5982" s="1">
        <v>1604.09</v>
      </c>
      <c r="K5982" s="1">
        <v>313.21</v>
      </c>
      <c r="M5982" s="10">
        <f t="array" ref="M5982">_xlfn.XLOOKUP(A5982,subscriptions!B5982:B10004,subscriptions!D5982:D10004)</f>
        <v>120</v>
      </c>
      <c r="N5982" s="10">
        <f t="array" ref="N5982">_xlfn.XLOOKUP(A5982,subscriptions!B5982:B10004,subscriptions!G5982:G10004)</f>
        <v>5</v>
      </c>
      <c r="O5982" s="10">
        <v>114.0</v>
      </c>
      <c r="P5982" s="10" t="str">
        <f t="array" ref="P5982">_xlfn.XLOOKUP(A5982,subscriptions!B5982:B10004,subscriptions!C5982:C10004)</f>
        <v>Residential</v>
      </c>
      <c r="Q5982" s="10" t="s">
        <v>194</v>
      </c>
      <c r="R5982" s="10" t="s">
        <v>212</v>
      </c>
      <c r="S5982" s="10" t="s">
        <v>1458</v>
      </c>
    </row>
    <row r="5983">
      <c r="A5983" s="1" t="s">
        <v>7614</v>
      </c>
      <c r="B5983" s="1" t="s">
        <v>1173</v>
      </c>
      <c r="C5983" s="1" t="s">
        <v>441</v>
      </c>
      <c r="D5983" s="1" t="s">
        <v>27</v>
      </c>
      <c r="E5983" s="1" t="s">
        <v>262</v>
      </c>
      <c r="F5983" s="1" t="s">
        <v>2985</v>
      </c>
      <c r="G5983" s="1" t="s">
        <v>22384</v>
      </c>
      <c r="H5983" s="1" t="s">
        <v>22385</v>
      </c>
      <c r="I5983" s="4">
        <v>84.2105787037037</v>
      </c>
      <c r="J5983" s="1">
        <v>75.67</v>
      </c>
      <c r="K5983" s="1">
        <v>31.73</v>
      </c>
      <c r="M5983" s="10">
        <f t="array" ref="M5983">_xlfn.XLOOKUP(A5983,subscriptions!B5983:B10004,subscriptions!D5983:D10004)</f>
        <v>250</v>
      </c>
      <c r="N5983" s="10">
        <f t="array" ref="N5983">_xlfn.XLOOKUP(A5983,subscriptions!B5983:B10004,subscriptions!G5983:G10004)</f>
        <v>10</v>
      </c>
      <c r="O5983" s="10">
        <v>225.0</v>
      </c>
      <c r="P5983" s="10" t="str">
        <f t="array" ref="P5983">_xlfn.XLOOKUP(A5983,subscriptions!B5983:B10004,subscriptions!C5983:C10004)</f>
        <v>Business</v>
      </c>
      <c r="Q5983" s="10" t="s">
        <v>128</v>
      </c>
      <c r="R5983" s="10" t="s">
        <v>129</v>
      </c>
      <c r="S5983" s="10" t="s">
        <v>770</v>
      </c>
    </row>
    <row r="5984">
      <c r="A5984" s="1" t="s">
        <v>7615</v>
      </c>
      <c r="B5984" s="1" t="s">
        <v>236</v>
      </c>
      <c r="C5984" s="1" t="s">
        <v>556</v>
      </c>
      <c r="D5984" s="1" t="s">
        <v>153</v>
      </c>
      <c r="E5984" s="1" t="s">
        <v>280</v>
      </c>
      <c r="F5984" s="1" t="s">
        <v>376</v>
      </c>
      <c r="G5984" s="1" t="s">
        <v>22386</v>
      </c>
      <c r="H5984" s="1" t="s">
        <v>22387</v>
      </c>
      <c r="I5984" s="4">
        <v>84.2112962962963</v>
      </c>
      <c r="J5984" s="1">
        <v>4892.13</v>
      </c>
      <c r="K5984" s="1">
        <v>503.67</v>
      </c>
      <c r="M5984" s="10">
        <f t="array" ref="M5984">_xlfn.XLOOKUP(A5984,subscriptions!B5984:B10004,subscriptions!D5984:D10004)</f>
        <v>80</v>
      </c>
      <c r="N5984" s="10">
        <f t="array" ref="N5984">_xlfn.XLOOKUP(A5984,subscriptions!B5984:B10004,subscriptions!G5984:G10004)</f>
        <v>20</v>
      </c>
      <c r="O5984" s="10">
        <v>64.0</v>
      </c>
      <c r="P5984" s="10" t="str">
        <f t="array" ref="P5984">_xlfn.XLOOKUP(A5984,subscriptions!B5984:B10004,subscriptions!C5984:C10004)</f>
        <v>Roam</v>
      </c>
      <c r="Q5984" s="10" t="s">
        <v>128</v>
      </c>
      <c r="R5984" s="10" t="s">
        <v>148</v>
      </c>
      <c r="S5984" s="10" t="s">
        <v>438</v>
      </c>
    </row>
    <row r="5985">
      <c r="A5985" s="1" t="s">
        <v>7618</v>
      </c>
      <c r="B5985" s="1" t="s">
        <v>1099</v>
      </c>
      <c r="C5985" s="1" t="s">
        <v>1492</v>
      </c>
      <c r="D5985" s="1" t="s">
        <v>153</v>
      </c>
      <c r="E5985" s="1" t="s">
        <v>239</v>
      </c>
      <c r="F5985" s="1" t="s">
        <v>1186</v>
      </c>
      <c r="G5985" s="1" t="s">
        <v>22388</v>
      </c>
      <c r="H5985" s="1" t="s">
        <v>22389</v>
      </c>
      <c r="I5985" s="4">
        <v>84.17168981481481</v>
      </c>
      <c r="J5985" s="1">
        <v>118.42</v>
      </c>
      <c r="K5985" s="1">
        <v>20.48</v>
      </c>
      <c r="M5985" s="10">
        <f t="array" ref="M5985">_xlfn.XLOOKUP(A5985,subscriptions!B5985:B10004,subscriptions!D5985:D10004)</f>
        <v>250</v>
      </c>
      <c r="N5985" s="10">
        <f t="array" ref="N5985">_xlfn.XLOOKUP(A5985,subscriptions!B5985:B10004,subscriptions!G5985:G10004)</f>
        <v>0</v>
      </c>
      <c r="O5985" s="10">
        <v>250.0</v>
      </c>
      <c r="P5985" s="10" t="str">
        <f t="array" ref="P5985">_xlfn.XLOOKUP(A5985,subscriptions!B5985:B10004,subscriptions!C5985:C10004)</f>
        <v>Business</v>
      </c>
      <c r="Q5985" s="10" t="s">
        <v>173</v>
      </c>
      <c r="R5985" s="10" t="s">
        <v>129</v>
      </c>
      <c r="S5985" s="10" t="s">
        <v>1082</v>
      </c>
    </row>
    <row r="5986">
      <c r="A5986" s="1" t="s">
        <v>7619</v>
      </c>
      <c r="B5986" s="1" t="s">
        <v>657</v>
      </c>
      <c r="C5986" s="1" t="s">
        <v>1200</v>
      </c>
      <c r="D5986" s="1" t="s">
        <v>153</v>
      </c>
      <c r="E5986" s="1" t="s">
        <v>714</v>
      </c>
      <c r="F5986" s="1" t="s">
        <v>1730</v>
      </c>
      <c r="G5986" s="1" t="s">
        <v>22390</v>
      </c>
      <c r="H5986" s="1" t="s">
        <v>22391</v>
      </c>
      <c r="I5986" s="4">
        <v>84.29333333333334</v>
      </c>
      <c r="J5986" s="1">
        <v>281.58</v>
      </c>
      <c r="K5986" s="1">
        <v>48.19</v>
      </c>
      <c r="M5986" s="10">
        <f t="array" ref="M5986">_xlfn.XLOOKUP(A5986,subscriptions!B5986:B10004,subscriptions!D5986:D10004)</f>
        <v>120</v>
      </c>
      <c r="N5986" s="10">
        <f t="array" ref="N5986">_xlfn.XLOOKUP(A5986,subscriptions!B5986:B10004,subscriptions!G5986:G10004)</f>
        <v>5</v>
      </c>
      <c r="O5986" s="10">
        <v>114.0</v>
      </c>
      <c r="P5986" s="10" t="str">
        <f t="array" ref="P5986">_xlfn.XLOOKUP(A5986,subscriptions!B5986:B10004,subscriptions!C5986:C10004)</f>
        <v>Residential</v>
      </c>
      <c r="Q5986" s="10" t="s">
        <v>194</v>
      </c>
      <c r="R5986" s="10" t="s">
        <v>212</v>
      </c>
      <c r="S5986" s="10" t="s">
        <v>1779</v>
      </c>
    </row>
    <row r="5987">
      <c r="A5987" s="1" t="s">
        <v>7620</v>
      </c>
      <c r="B5987" s="1" t="s">
        <v>1303</v>
      </c>
      <c r="C5987" s="1" t="s">
        <v>605</v>
      </c>
      <c r="D5987" s="1" t="s">
        <v>153</v>
      </c>
      <c r="E5987" s="1" t="s">
        <v>714</v>
      </c>
      <c r="F5987" s="1" t="s">
        <v>2171</v>
      </c>
      <c r="G5987" s="1" t="s">
        <v>22392</v>
      </c>
      <c r="H5987" s="1" t="s">
        <v>22393</v>
      </c>
      <c r="I5987" s="4">
        <v>84.42049768518518</v>
      </c>
      <c r="J5987" s="1">
        <v>71.17</v>
      </c>
      <c r="K5987" s="1">
        <v>13.05</v>
      </c>
      <c r="M5987" s="10">
        <f t="array" ref="M5987">_xlfn.XLOOKUP(A5987,subscriptions!B5987:B10004,subscriptions!D5987:D10004)</f>
        <v>250</v>
      </c>
      <c r="N5987" s="10">
        <f t="array" ref="N5987">_xlfn.XLOOKUP(A5987,subscriptions!B5987:B10004,subscriptions!G5987:G10004)</f>
        <v>10</v>
      </c>
      <c r="O5987" s="10">
        <v>225.0</v>
      </c>
      <c r="P5987" s="10" t="str">
        <f t="array" ref="P5987">_xlfn.XLOOKUP(A5987,subscriptions!B5987:B10004,subscriptions!C5987:C10004)</f>
        <v>Business</v>
      </c>
      <c r="Q5987" s="10" t="s">
        <v>128</v>
      </c>
      <c r="R5987" s="10" t="s">
        <v>129</v>
      </c>
      <c r="S5987" s="10" t="s">
        <v>940</v>
      </c>
    </row>
    <row r="5988">
      <c r="A5988" s="1" t="s">
        <v>7621</v>
      </c>
      <c r="B5988" s="1" t="s">
        <v>941</v>
      </c>
      <c r="C5988" s="1" t="s">
        <v>750</v>
      </c>
      <c r="D5988" s="1" t="s">
        <v>27</v>
      </c>
      <c r="E5988" s="1" t="s">
        <v>219</v>
      </c>
      <c r="F5988" s="1" t="s">
        <v>574</v>
      </c>
      <c r="G5988" s="1" t="s">
        <v>22394</v>
      </c>
      <c r="H5988" s="1" t="s">
        <v>22395</v>
      </c>
      <c r="I5988" s="4">
        <v>84.25868055555556</v>
      </c>
      <c r="J5988" s="1">
        <v>1305.04</v>
      </c>
      <c r="K5988" s="1">
        <v>257.52</v>
      </c>
      <c r="M5988" s="10">
        <f t="array" ref="M5988">_xlfn.XLOOKUP(A5988,subscriptions!B5988:B10004,subscriptions!D5988:D10004)</f>
        <v>250</v>
      </c>
      <c r="N5988" s="10">
        <f t="array" ref="N5988">_xlfn.XLOOKUP(A5988,subscriptions!B5988:B10004,subscriptions!G5988:G10004)</f>
        <v>20</v>
      </c>
      <c r="O5988" s="10">
        <v>200.0</v>
      </c>
      <c r="P5988" s="10" t="str">
        <f t="array" ref="P5988">_xlfn.XLOOKUP(A5988,subscriptions!B5988:B10004,subscriptions!C5988:C10004)</f>
        <v>Business</v>
      </c>
      <c r="Q5988" s="10" t="s">
        <v>128</v>
      </c>
      <c r="R5988" s="10" t="s">
        <v>129</v>
      </c>
      <c r="S5988" s="10" t="s">
        <v>4148</v>
      </c>
    </row>
    <row r="5989">
      <c r="A5989" s="1" t="s">
        <v>7622</v>
      </c>
      <c r="B5989" s="1" t="s">
        <v>4627</v>
      </c>
      <c r="C5989" s="1" t="s">
        <v>827</v>
      </c>
      <c r="D5989" s="1" t="s">
        <v>27</v>
      </c>
      <c r="E5989" s="1" t="s">
        <v>332</v>
      </c>
      <c r="F5989" s="1" t="s">
        <v>788</v>
      </c>
      <c r="G5989" s="1" t="s">
        <v>22396</v>
      </c>
      <c r="H5989" s="1" t="s">
        <v>22397</v>
      </c>
      <c r="I5989" s="4">
        <v>84.25780092592592</v>
      </c>
      <c r="J5989" s="1">
        <v>4088.27</v>
      </c>
      <c r="K5989" s="1">
        <v>997.26</v>
      </c>
      <c r="M5989" s="10">
        <f t="array" ref="M5989">_xlfn.XLOOKUP(A5989,subscriptions!B5989:B10004,subscriptions!D5989:D10004)</f>
        <v>80</v>
      </c>
      <c r="N5989" s="10">
        <f t="array" ref="N5989">_xlfn.XLOOKUP(A5989,subscriptions!B5989:B10004,subscriptions!G5989:G10004)</f>
        <v>0</v>
      </c>
      <c r="O5989" s="10">
        <v>80.0</v>
      </c>
      <c r="P5989" s="10" t="str">
        <f t="array" ref="P5989">_xlfn.XLOOKUP(A5989,subscriptions!B5989:B10004,subscriptions!C5989:C10004)</f>
        <v>Roam</v>
      </c>
      <c r="Q5989" s="10" t="s">
        <v>173</v>
      </c>
      <c r="R5989" s="10" t="s">
        <v>148</v>
      </c>
      <c r="S5989" s="10" t="s">
        <v>603</v>
      </c>
    </row>
    <row r="5990">
      <c r="A5990" s="1" t="s">
        <v>7623</v>
      </c>
      <c r="B5990" s="1" t="s">
        <v>1044</v>
      </c>
      <c r="C5990" s="1" t="s">
        <v>871</v>
      </c>
      <c r="D5990" s="1" t="s">
        <v>27</v>
      </c>
      <c r="E5990" s="1" t="s">
        <v>262</v>
      </c>
      <c r="F5990" s="1" t="s">
        <v>4344</v>
      </c>
      <c r="G5990" s="1" t="s">
        <v>22398</v>
      </c>
      <c r="H5990" s="1" t="s">
        <v>22399</v>
      </c>
      <c r="I5990" s="4">
        <v>84.29611111111112</v>
      </c>
      <c r="J5990" s="1">
        <v>1694.68</v>
      </c>
      <c r="K5990" s="1">
        <v>283.74</v>
      </c>
      <c r="M5990" s="10">
        <f t="array" ref="M5990">_xlfn.XLOOKUP(A5990,subscriptions!B5990:B10004,subscriptions!D5990:D10004)</f>
        <v>80</v>
      </c>
      <c r="N5990" s="10">
        <f t="array" ref="N5990">_xlfn.XLOOKUP(A5990,subscriptions!B5990:B10004,subscriptions!G5990:G10004)</f>
        <v>5</v>
      </c>
      <c r="O5990" s="10">
        <v>76.0</v>
      </c>
      <c r="P5990" s="10" t="str">
        <f t="array" ref="P5990">_xlfn.XLOOKUP(A5990,subscriptions!B5990:B10004,subscriptions!C5990:C10004)</f>
        <v>Roam</v>
      </c>
      <c r="Q5990" s="10" t="s">
        <v>194</v>
      </c>
      <c r="R5990" s="10" t="s">
        <v>148</v>
      </c>
      <c r="S5990" s="10" t="s">
        <v>655</v>
      </c>
    </row>
    <row r="5991">
      <c r="A5991" s="1" t="s">
        <v>7624</v>
      </c>
      <c r="B5991" s="1" t="s">
        <v>150</v>
      </c>
      <c r="C5991" s="1" t="s">
        <v>800</v>
      </c>
      <c r="D5991" s="1" t="s">
        <v>153</v>
      </c>
      <c r="E5991" s="1" t="s">
        <v>631</v>
      </c>
      <c r="F5991" s="1" t="s">
        <v>922</v>
      </c>
      <c r="G5991" s="1" t="s">
        <v>22400</v>
      </c>
      <c r="H5991" s="1" t="s">
        <v>22401</v>
      </c>
      <c r="I5991" s="4">
        <v>84.17163194444444</v>
      </c>
      <c r="J5991" s="1">
        <v>2644.51</v>
      </c>
      <c r="K5991" s="1">
        <v>666.24</v>
      </c>
      <c r="M5991" s="10">
        <f t="array" ref="M5991">_xlfn.XLOOKUP(A5991,subscriptions!B5991:B10004,subscriptions!D5991:D10004)</f>
        <v>250</v>
      </c>
      <c r="N5991" s="10">
        <f t="array" ref="N5991">_xlfn.XLOOKUP(A5991,subscriptions!B5991:B10004,subscriptions!G5991:G10004)</f>
        <v>10</v>
      </c>
      <c r="O5991" s="10">
        <v>225.0</v>
      </c>
      <c r="P5991" s="10" t="str">
        <f t="array" ref="P5991">_xlfn.XLOOKUP(A5991,subscriptions!B5991:B10004,subscriptions!C5991:C10004)</f>
        <v>Business</v>
      </c>
      <c r="Q5991" s="10" t="s">
        <v>128</v>
      </c>
      <c r="R5991" s="10" t="s">
        <v>129</v>
      </c>
      <c r="S5991" s="10" t="s">
        <v>1082</v>
      </c>
    </row>
    <row r="5992">
      <c r="A5992" s="1" t="s">
        <v>7625</v>
      </c>
      <c r="B5992" s="1" t="s">
        <v>772</v>
      </c>
      <c r="C5992" s="1" t="s">
        <v>800</v>
      </c>
      <c r="D5992" s="1" t="s">
        <v>153</v>
      </c>
      <c r="E5992" s="1" t="s">
        <v>262</v>
      </c>
      <c r="F5992" s="1" t="s">
        <v>2112</v>
      </c>
      <c r="G5992" s="1" t="s">
        <v>22402</v>
      </c>
      <c r="H5992" s="1" t="s">
        <v>22403</v>
      </c>
      <c r="I5992" s="4">
        <v>84.17310185185185</v>
      </c>
      <c r="J5992" s="1">
        <v>70.06</v>
      </c>
      <c r="K5992" s="1">
        <v>26.03</v>
      </c>
      <c r="M5992" s="10">
        <f t="array" ref="M5992">_xlfn.XLOOKUP(A5992,subscriptions!B5992:B10004,subscriptions!D5992:D10004)</f>
        <v>80</v>
      </c>
      <c r="N5992" s="10">
        <f t="array" ref="N5992">_xlfn.XLOOKUP(A5992,subscriptions!B5992:B10004,subscriptions!G5992:G10004)</f>
        <v>20</v>
      </c>
      <c r="O5992" s="10">
        <v>64.0</v>
      </c>
      <c r="P5992" s="10" t="str">
        <f t="array" ref="P5992">_xlfn.XLOOKUP(A5992,subscriptions!B5992:B10004,subscriptions!C5992:C10004)</f>
        <v>Roam</v>
      </c>
      <c r="Q5992" s="10" t="s">
        <v>128</v>
      </c>
      <c r="R5992" s="10" t="s">
        <v>148</v>
      </c>
      <c r="S5992" s="10" t="s">
        <v>2630</v>
      </c>
    </row>
    <row r="5993">
      <c r="A5993" s="1" t="s">
        <v>7626</v>
      </c>
      <c r="B5993" s="1" t="s">
        <v>4509</v>
      </c>
      <c r="C5993" s="1" t="s">
        <v>556</v>
      </c>
      <c r="D5993" s="1" t="s">
        <v>153</v>
      </c>
      <c r="E5993" s="1" t="s">
        <v>239</v>
      </c>
      <c r="F5993" s="1" t="s">
        <v>606</v>
      </c>
      <c r="G5993" s="1" t="s">
        <v>22404</v>
      </c>
      <c r="H5993" s="1" t="s">
        <v>22405</v>
      </c>
      <c r="I5993" s="4">
        <v>84.25383101851853</v>
      </c>
      <c r="J5993" s="1">
        <v>1221.38</v>
      </c>
      <c r="K5993" s="1">
        <v>162.19</v>
      </c>
      <c r="M5993" s="10">
        <f t="array" ref="M5993">_xlfn.XLOOKUP(A5993,subscriptions!B5993:B10004,subscriptions!D5993:D10004)</f>
        <v>120</v>
      </c>
      <c r="N5993" s="10">
        <f t="array" ref="N5993">_xlfn.XLOOKUP(A5993,subscriptions!B5993:B10004,subscriptions!G5993:G10004)</f>
        <v>0</v>
      </c>
      <c r="O5993" s="10">
        <v>120.0</v>
      </c>
      <c r="P5993" s="10" t="str">
        <f t="array" ref="P5993">_xlfn.XLOOKUP(A5993,subscriptions!B5993:B10004,subscriptions!C5993:C10004)</f>
        <v>Residential</v>
      </c>
      <c r="Q5993" s="10" t="s">
        <v>173</v>
      </c>
      <c r="R5993" s="10" t="s">
        <v>212</v>
      </c>
      <c r="S5993" s="10" t="s">
        <v>1832</v>
      </c>
    </row>
    <row r="5994">
      <c r="A5994" s="1" t="s">
        <v>7627</v>
      </c>
      <c r="B5994" s="1" t="s">
        <v>278</v>
      </c>
      <c r="C5994" s="1" t="s">
        <v>261</v>
      </c>
      <c r="D5994" s="1" t="s">
        <v>27</v>
      </c>
      <c r="E5994" s="1" t="s">
        <v>239</v>
      </c>
      <c r="F5994" s="1" t="s">
        <v>240</v>
      </c>
      <c r="G5994" s="1" t="s">
        <v>22406</v>
      </c>
      <c r="H5994" s="1" t="s">
        <v>22407</v>
      </c>
      <c r="I5994" s="4">
        <v>84.38214120370371</v>
      </c>
      <c r="J5994" s="1">
        <v>973.07</v>
      </c>
      <c r="K5994" s="1">
        <v>164.83</v>
      </c>
      <c r="M5994" s="10">
        <f t="array" ref="M5994">_xlfn.XLOOKUP(A5994,subscriptions!B5994:B10004,subscriptions!D5994:D10004)</f>
        <v>250</v>
      </c>
      <c r="N5994" s="10">
        <f t="array" ref="N5994">_xlfn.XLOOKUP(A5994,subscriptions!B5994:B10004,subscriptions!G5994:G10004)</f>
        <v>5</v>
      </c>
      <c r="O5994" s="10">
        <v>237.5</v>
      </c>
      <c r="P5994" s="10" t="str">
        <f t="array" ref="P5994">_xlfn.XLOOKUP(A5994,subscriptions!B5994:B10004,subscriptions!C5994:C10004)</f>
        <v>Business</v>
      </c>
      <c r="Q5994" s="10" t="s">
        <v>194</v>
      </c>
      <c r="R5994" s="10" t="s">
        <v>129</v>
      </c>
      <c r="S5994" s="10" t="s">
        <v>293</v>
      </c>
    </row>
    <row r="5995">
      <c r="A5995" s="1" t="s">
        <v>7630</v>
      </c>
      <c r="B5995" s="1" t="s">
        <v>1027</v>
      </c>
      <c r="C5995" s="1" t="s">
        <v>800</v>
      </c>
      <c r="D5995" s="1" t="s">
        <v>153</v>
      </c>
      <c r="E5995" s="1" t="s">
        <v>332</v>
      </c>
      <c r="F5995" s="1" t="s">
        <v>1028</v>
      </c>
      <c r="G5995" s="1" t="s">
        <v>22408</v>
      </c>
      <c r="H5995" s="1" t="s">
        <v>22409</v>
      </c>
      <c r="I5995" s="4">
        <v>84.17226851851852</v>
      </c>
      <c r="J5995" s="1">
        <v>1086.63</v>
      </c>
      <c r="K5995" s="1">
        <v>143.03</v>
      </c>
      <c r="M5995" s="10">
        <f t="array" ref="M5995">_xlfn.XLOOKUP(A5995,subscriptions!B5995:B10004,subscriptions!D5995:D10004)</f>
        <v>120</v>
      </c>
      <c r="N5995" s="10">
        <f t="array" ref="N5995">_xlfn.XLOOKUP(A5995,subscriptions!B5995:B10004,subscriptions!G5995:G10004)</f>
        <v>10</v>
      </c>
      <c r="O5995" s="10">
        <v>108.0</v>
      </c>
      <c r="P5995" s="10" t="str">
        <f t="array" ref="P5995">_xlfn.XLOOKUP(A5995,subscriptions!B5995:B10004,subscriptions!C5995:C10004)</f>
        <v>Residential</v>
      </c>
      <c r="Q5995" s="10" t="s">
        <v>128</v>
      </c>
      <c r="R5995" s="10" t="s">
        <v>212</v>
      </c>
      <c r="S5995" s="10" t="s">
        <v>1637</v>
      </c>
    </row>
    <row r="5996">
      <c r="A5996" s="1" t="s">
        <v>7631</v>
      </c>
      <c r="B5996" s="1" t="s">
        <v>4509</v>
      </c>
      <c r="C5996" s="1" t="s">
        <v>2483</v>
      </c>
      <c r="D5996" s="1" t="s">
        <v>153</v>
      </c>
      <c r="E5996" s="1" t="s">
        <v>239</v>
      </c>
      <c r="F5996" s="1" t="s">
        <v>240</v>
      </c>
      <c r="G5996" s="1" t="s">
        <v>22410</v>
      </c>
      <c r="H5996" s="1" t="s">
        <v>22411</v>
      </c>
      <c r="I5996" s="4">
        <v>84.33636574074075</v>
      </c>
      <c r="J5996" s="1">
        <v>162.43</v>
      </c>
      <c r="K5996" s="1">
        <v>31.6</v>
      </c>
      <c r="M5996" s="10">
        <f t="array" ref="M5996">_xlfn.XLOOKUP(A5996,subscriptions!B5996:B10004,subscriptions!D5996:D10004)</f>
        <v>120</v>
      </c>
      <c r="N5996" s="10">
        <f t="array" ref="N5996">_xlfn.XLOOKUP(A5996,subscriptions!B5996:B10004,subscriptions!G5996:G10004)</f>
        <v>20</v>
      </c>
      <c r="O5996" s="10">
        <v>96.0</v>
      </c>
      <c r="P5996" s="10" t="str">
        <f t="array" ref="P5996">_xlfn.XLOOKUP(A5996,subscriptions!B5996:B10004,subscriptions!C5996:C10004)</f>
        <v>Residential</v>
      </c>
      <c r="Q5996" s="10" t="s">
        <v>128</v>
      </c>
      <c r="R5996" s="10" t="s">
        <v>148</v>
      </c>
      <c r="S5996" s="10" t="s">
        <v>1971</v>
      </c>
    </row>
    <row r="5997">
      <c r="A5997" s="1" t="s">
        <v>7632</v>
      </c>
      <c r="B5997" s="1" t="s">
        <v>700</v>
      </c>
      <c r="C5997" s="1" t="s">
        <v>492</v>
      </c>
      <c r="D5997" s="1" t="s">
        <v>153</v>
      </c>
      <c r="E5997" s="1" t="s">
        <v>280</v>
      </c>
      <c r="F5997" s="1" t="s">
        <v>1446</v>
      </c>
      <c r="G5997" s="1" t="s">
        <v>22412</v>
      </c>
      <c r="H5997" s="1" t="s">
        <v>22413</v>
      </c>
      <c r="I5997" s="4">
        <v>84.2578125</v>
      </c>
      <c r="J5997" s="1">
        <v>1780.09</v>
      </c>
      <c r="K5997" s="1">
        <v>449.34</v>
      </c>
      <c r="M5997" s="10">
        <f t="array" ref="M5997">_xlfn.XLOOKUP(A5997,subscriptions!B5997:B10004,subscriptions!D5997:D10004)</f>
        <v>120</v>
      </c>
      <c r="N5997" s="10">
        <f t="array" ref="N5997">_xlfn.XLOOKUP(A5997,subscriptions!B5997:B10004,subscriptions!G5997:G10004)</f>
        <v>0</v>
      </c>
      <c r="O5997" s="10">
        <v>120.0</v>
      </c>
      <c r="P5997" s="10" t="str">
        <f t="array" ref="P5997">_xlfn.XLOOKUP(A5997,subscriptions!B5997:B10004,subscriptions!C5997:C10004)</f>
        <v>Residential</v>
      </c>
      <c r="Q5997" s="10" t="s">
        <v>173</v>
      </c>
      <c r="R5997" s="10" t="s">
        <v>212</v>
      </c>
      <c r="S5997" s="10" t="s">
        <v>603</v>
      </c>
    </row>
    <row r="5998">
      <c r="A5998" s="1" t="s">
        <v>7633</v>
      </c>
      <c r="B5998" s="1" t="s">
        <v>1027</v>
      </c>
      <c r="C5998" s="1" t="s">
        <v>473</v>
      </c>
      <c r="D5998" s="1" t="s">
        <v>153</v>
      </c>
      <c r="E5998" s="1" t="s">
        <v>179</v>
      </c>
      <c r="F5998" s="1" t="s">
        <v>2311</v>
      </c>
      <c r="G5998" s="1" t="s">
        <v>22414</v>
      </c>
      <c r="H5998" s="1" t="s">
        <v>22415</v>
      </c>
      <c r="I5998" s="4">
        <v>84.3794212962963</v>
      </c>
      <c r="J5998" s="1">
        <v>1099.41</v>
      </c>
      <c r="K5998" s="1">
        <v>236.81</v>
      </c>
      <c r="L5998" s="1">
        <v>100.0</v>
      </c>
      <c r="M5998" s="10">
        <f t="array" ref="M5998">_xlfn.XLOOKUP(A5998,subscriptions!B5998:B10004,subscriptions!D5998:D10004)</f>
        <v>80</v>
      </c>
      <c r="N5998" s="10">
        <f t="array" ref="N5998">_xlfn.XLOOKUP(A5998,subscriptions!B5998:B10004,subscriptions!G5998:G10004)</f>
        <v>5</v>
      </c>
      <c r="O5998" s="10">
        <v>76.0</v>
      </c>
      <c r="P5998" s="10" t="str">
        <f t="array" ref="P5998">_xlfn.XLOOKUP(A5998,subscriptions!B5998:B10004,subscriptions!C5998:C10004)</f>
        <v>Roam</v>
      </c>
      <c r="Q5998" s="10" t="s">
        <v>194</v>
      </c>
      <c r="R5998" s="10" t="s">
        <v>148</v>
      </c>
      <c r="S5998" s="10" t="s">
        <v>2380</v>
      </c>
    </row>
    <row r="5999">
      <c r="A5999" s="1" t="s">
        <v>7634</v>
      </c>
      <c r="B5999" s="1" t="s">
        <v>1939</v>
      </c>
      <c r="C5999" s="1" t="s">
        <v>1876</v>
      </c>
      <c r="D5999" s="1" t="s">
        <v>153</v>
      </c>
      <c r="E5999" s="1" t="s">
        <v>111</v>
      </c>
      <c r="F5999" s="1" t="s">
        <v>1263</v>
      </c>
      <c r="G5999" s="1" t="s">
        <v>22416</v>
      </c>
      <c r="H5999" s="1" t="s">
        <v>22417</v>
      </c>
      <c r="I5999" s="4">
        <v>84.25657407407408</v>
      </c>
      <c r="J5999" s="1">
        <v>2223.21</v>
      </c>
      <c r="K5999" s="1">
        <v>489.58</v>
      </c>
      <c r="M5999" s="10">
        <f t="array" ref="M5999">_xlfn.XLOOKUP(A5999,subscriptions!B5999:B10004,subscriptions!D5999:D10004)</f>
        <v>80</v>
      </c>
      <c r="N5999" s="10">
        <f t="array" ref="N5999">_xlfn.XLOOKUP(A5999,subscriptions!B5999:B10004,subscriptions!G5999:G10004)</f>
        <v>10</v>
      </c>
      <c r="O5999" s="10">
        <v>72.0</v>
      </c>
      <c r="P5999" s="10" t="str">
        <f t="array" ref="P5999">_xlfn.XLOOKUP(A5999,subscriptions!B5999:B10004,subscriptions!C5999:C10004)</f>
        <v>Roam</v>
      </c>
      <c r="Q5999" s="10" t="s">
        <v>128</v>
      </c>
      <c r="R5999" s="10" t="s">
        <v>148</v>
      </c>
      <c r="S5999" s="10" t="s">
        <v>130</v>
      </c>
    </row>
    <row r="6000">
      <c r="A6000" s="1" t="s">
        <v>7635</v>
      </c>
      <c r="B6000" s="1" t="s">
        <v>4509</v>
      </c>
      <c r="C6000" s="1" t="s">
        <v>827</v>
      </c>
      <c r="D6000" s="1" t="s">
        <v>153</v>
      </c>
      <c r="E6000" s="1" t="s">
        <v>111</v>
      </c>
      <c r="F6000" s="1" t="s">
        <v>1227</v>
      </c>
      <c r="G6000" s="1" t="s">
        <v>22418</v>
      </c>
      <c r="H6000" s="1" t="s">
        <v>22419</v>
      </c>
      <c r="I6000" s="4">
        <v>84.33542824074074</v>
      </c>
      <c r="J6000" s="1">
        <v>1046.23</v>
      </c>
      <c r="K6000" s="1">
        <v>102.64</v>
      </c>
      <c r="M6000" s="10">
        <f t="array" ref="M6000">_xlfn.XLOOKUP(A6000,subscriptions!B6000:B10004,subscriptions!D6000:D10004)</f>
        <v>50</v>
      </c>
      <c r="N6000" s="10">
        <f t="array" ref="N6000">_xlfn.XLOOKUP(A6000,subscriptions!B6000:B10004,subscriptions!G6000:G10004)</f>
        <v>20</v>
      </c>
      <c r="O6000" s="10">
        <v>40.0</v>
      </c>
      <c r="P6000" s="10" t="str">
        <f t="array" ref="P6000">_xlfn.XLOOKUP(A6000,subscriptions!B6000:B10004,subscriptions!C6000:C10004)</f>
        <v>Mini</v>
      </c>
      <c r="Q6000" s="10" t="s">
        <v>128</v>
      </c>
      <c r="R6000" s="10" t="s">
        <v>148</v>
      </c>
      <c r="S6000" s="10" t="s">
        <v>571</v>
      </c>
    </row>
    <row r="6001">
      <c r="A6001" s="1" t="s">
        <v>7636</v>
      </c>
      <c r="B6001" s="1" t="s">
        <v>355</v>
      </c>
      <c r="C6001" s="1" t="s">
        <v>1251</v>
      </c>
      <c r="D6001" s="1" t="s">
        <v>153</v>
      </c>
      <c r="E6001" s="1" t="s">
        <v>280</v>
      </c>
      <c r="F6001" s="1" t="s">
        <v>411</v>
      </c>
      <c r="G6001" s="1" t="s">
        <v>22420</v>
      </c>
      <c r="H6001" s="1" t="s">
        <v>22421</v>
      </c>
      <c r="I6001" s="4">
        <v>84.20907407407407</v>
      </c>
      <c r="J6001" s="1">
        <v>292.69</v>
      </c>
      <c r="K6001" s="1">
        <v>64.37</v>
      </c>
      <c r="M6001" s="10">
        <f t="array" ref="M6001">_xlfn.XLOOKUP(A6001,subscriptions!B6001:B10004,subscriptions!D6001:D10004)</f>
        <v>120</v>
      </c>
      <c r="N6001" s="10">
        <f t="array" ref="N6001">_xlfn.XLOOKUP(A6001,subscriptions!B6001:B10004,subscriptions!G6001:G10004)</f>
        <v>0</v>
      </c>
      <c r="O6001" s="10">
        <v>120.0</v>
      </c>
      <c r="P6001" s="10" t="str">
        <f t="array" ref="P6001">_xlfn.XLOOKUP(A6001,subscriptions!B6001:B10004,subscriptions!C6001:C10004)</f>
        <v>Residential</v>
      </c>
      <c r="Q6001" s="10" t="s">
        <v>173</v>
      </c>
      <c r="R6001" s="10" t="s">
        <v>212</v>
      </c>
      <c r="S6001" s="10" t="s">
        <v>1374</v>
      </c>
    </row>
    <row r="6002">
      <c r="A6002" s="1" t="s">
        <v>7637</v>
      </c>
      <c r="B6002" s="1" t="s">
        <v>1317</v>
      </c>
      <c r="C6002" s="1" t="s">
        <v>261</v>
      </c>
      <c r="D6002" s="1" t="s">
        <v>27</v>
      </c>
      <c r="E6002" s="1" t="s">
        <v>28</v>
      </c>
      <c r="F6002" s="1" t="s">
        <v>801</v>
      </c>
      <c r="G6002" s="1" t="s">
        <v>22422</v>
      </c>
      <c r="H6002" s="1" t="s">
        <v>22423</v>
      </c>
      <c r="I6002" s="4">
        <v>84.16962962962963</v>
      </c>
      <c r="J6002" s="1">
        <v>1617.28</v>
      </c>
      <c r="K6002" s="1">
        <v>278.25</v>
      </c>
      <c r="M6002" s="10">
        <f t="array" ref="M6002">_xlfn.XLOOKUP(A6002,subscriptions!B6002:B10004,subscriptions!D6002:D10004)</f>
        <v>50</v>
      </c>
      <c r="N6002" s="10">
        <f t="array" ref="N6002">_xlfn.XLOOKUP(A6002,subscriptions!B6002:B10004,subscriptions!G6002:G10004)</f>
        <v>5</v>
      </c>
      <c r="O6002" s="10">
        <v>47.5</v>
      </c>
      <c r="P6002" s="10" t="str">
        <f t="array" ref="P6002">_xlfn.XLOOKUP(A6002,subscriptions!B6002:B10004,subscriptions!C6002:C10004)</f>
        <v>Mini</v>
      </c>
      <c r="Q6002" s="10" t="s">
        <v>194</v>
      </c>
      <c r="R6002" s="10" t="s">
        <v>148</v>
      </c>
      <c r="S6002" s="10" t="s">
        <v>213</v>
      </c>
    </row>
    <row r="6003">
      <c r="A6003" s="1" t="s">
        <v>7638</v>
      </c>
      <c r="B6003" s="1" t="s">
        <v>814</v>
      </c>
      <c r="C6003" s="1" t="s">
        <v>110</v>
      </c>
      <c r="D6003" s="1" t="s">
        <v>153</v>
      </c>
      <c r="E6003" s="1" t="s">
        <v>239</v>
      </c>
      <c r="F6003" s="1" t="s">
        <v>2154</v>
      </c>
      <c r="G6003" s="1" t="s">
        <v>22424</v>
      </c>
      <c r="H6003" s="1" t="s">
        <v>22425</v>
      </c>
      <c r="I6003" s="4">
        <v>84.38155092592592</v>
      </c>
      <c r="J6003" s="1">
        <v>333.81</v>
      </c>
      <c r="K6003" s="1">
        <v>82.3</v>
      </c>
      <c r="M6003" s="10">
        <f t="array" ref="M6003">_xlfn.XLOOKUP(A6003,subscriptions!B6003:B10004,subscriptions!D6003:D10004)</f>
        <v>250</v>
      </c>
      <c r="N6003" s="10">
        <f t="array" ref="N6003">_xlfn.XLOOKUP(A6003,subscriptions!B6003:B10004,subscriptions!G6003:G10004)</f>
        <v>10</v>
      </c>
      <c r="O6003" s="10">
        <v>225.0</v>
      </c>
      <c r="P6003" s="10" t="str">
        <f t="array" ref="P6003">_xlfn.XLOOKUP(A6003,subscriptions!B6003:B10004,subscriptions!C6003:C10004)</f>
        <v>Business</v>
      </c>
      <c r="Q6003" s="10" t="s">
        <v>128</v>
      </c>
      <c r="R6003" s="10" t="s">
        <v>129</v>
      </c>
      <c r="S6003" s="10" t="s">
        <v>1789</v>
      </c>
    </row>
    <row r="6004">
      <c r="A6004" s="1" t="s">
        <v>7641</v>
      </c>
      <c r="B6004" s="1" t="s">
        <v>589</v>
      </c>
      <c r="C6004" s="1" t="s">
        <v>750</v>
      </c>
      <c r="D6004" s="1" t="s">
        <v>153</v>
      </c>
      <c r="E6004" s="1" t="s">
        <v>262</v>
      </c>
      <c r="F6004" s="1" t="s">
        <v>2985</v>
      </c>
      <c r="G6004" s="1" t="s">
        <v>22426</v>
      </c>
      <c r="H6004" s="1" t="s">
        <v>22427</v>
      </c>
      <c r="I6004" s="4">
        <v>84.33976851851853</v>
      </c>
      <c r="J6004" s="1">
        <v>3138.22</v>
      </c>
      <c r="K6004" s="1">
        <v>540.12</v>
      </c>
      <c r="M6004" s="10">
        <f t="array" ref="M6004">_xlfn.XLOOKUP(A6004,subscriptions!B6004:B10004,subscriptions!D6004:D10004)</f>
        <v>120</v>
      </c>
      <c r="N6004" s="10">
        <f t="array" ref="N6004">_xlfn.XLOOKUP(A6004,subscriptions!B6004:B10004,subscriptions!G6004:G10004)</f>
        <v>20</v>
      </c>
      <c r="O6004" s="10">
        <v>96.0</v>
      </c>
      <c r="P6004" s="10" t="str">
        <f t="array" ref="P6004">_xlfn.XLOOKUP(A6004,subscriptions!B6004:B10004,subscriptions!C6004:C10004)</f>
        <v>Residential</v>
      </c>
      <c r="Q6004" s="10" t="s">
        <v>128</v>
      </c>
      <c r="R6004" s="10" t="s">
        <v>148</v>
      </c>
      <c r="S6004" s="10" t="s">
        <v>234</v>
      </c>
    </row>
    <row r="6005">
      <c r="A6005" s="1" t="s">
        <v>7642</v>
      </c>
      <c r="B6005" s="1" t="s">
        <v>589</v>
      </c>
      <c r="C6005" s="1" t="s">
        <v>734</v>
      </c>
      <c r="D6005" s="1" t="s">
        <v>153</v>
      </c>
      <c r="E6005" s="1" t="s">
        <v>280</v>
      </c>
      <c r="F6005" s="1" t="s">
        <v>1706</v>
      </c>
      <c r="G6005" s="1" t="s">
        <v>22428</v>
      </c>
      <c r="H6005" s="1" t="s">
        <v>22429</v>
      </c>
      <c r="I6005" s="4">
        <v>84.38289351851851</v>
      </c>
      <c r="J6005" s="1">
        <v>1474.45</v>
      </c>
      <c r="K6005" s="1">
        <v>212.1</v>
      </c>
      <c r="M6005" s="10">
        <f t="array" ref="M6005">_xlfn.XLOOKUP(A6005,subscriptions!B6005:B10004,subscriptions!D6005:D10004)</f>
        <v>120</v>
      </c>
      <c r="N6005" s="10">
        <f t="array" ref="N6005">_xlfn.XLOOKUP(A6005,subscriptions!B6005:B10004,subscriptions!G6005:G10004)</f>
        <v>0</v>
      </c>
      <c r="O6005" s="10">
        <v>120.0</v>
      </c>
      <c r="P6005" s="10" t="str">
        <f t="array" ref="P6005">_xlfn.XLOOKUP(A6005,subscriptions!B6005:B10004,subscriptions!C6005:C10004)</f>
        <v>Residential</v>
      </c>
      <c r="Q6005" s="10" t="s">
        <v>173</v>
      </c>
      <c r="R6005" s="10" t="s">
        <v>212</v>
      </c>
      <c r="S6005" s="10" t="s">
        <v>671</v>
      </c>
    </row>
    <row r="6006">
      <c r="A6006" s="1" t="s">
        <v>7643</v>
      </c>
      <c r="B6006" s="1" t="s">
        <v>295</v>
      </c>
      <c r="C6006" s="1" t="s">
        <v>605</v>
      </c>
      <c r="D6006" s="1" t="s">
        <v>153</v>
      </c>
      <c r="E6006" s="1" t="s">
        <v>111</v>
      </c>
      <c r="F6006" s="1" t="s">
        <v>1362</v>
      </c>
      <c r="G6006" s="1" t="s">
        <v>22430</v>
      </c>
      <c r="H6006" s="1" t="s">
        <v>22431</v>
      </c>
      <c r="I6006" s="4">
        <v>84.29798611111111</v>
      </c>
      <c r="J6006" s="1">
        <v>306.55</v>
      </c>
      <c r="K6006" s="1">
        <v>51.58</v>
      </c>
      <c r="M6006" s="10">
        <f t="array" ref="M6006">_xlfn.XLOOKUP(A6006,subscriptions!B6006:B10004,subscriptions!D6006:D10004)</f>
        <v>250</v>
      </c>
      <c r="N6006" s="10">
        <f t="array" ref="N6006">_xlfn.XLOOKUP(A6006,subscriptions!B6006:B10004,subscriptions!G6006:G10004)</f>
        <v>5</v>
      </c>
      <c r="O6006" s="10">
        <v>237.5</v>
      </c>
      <c r="P6006" s="10" t="str">
        <f t="array" ref="P6006">_xlfn.XLOOKUP(A6006,subscriptions!B6006:B10004,subscriptions!C6006:C10004)</f>
        <v>Business</v>
      </c>
      <c r="Q6006" s="10" t="s">
        <v>194</v>
      </c>
      <c r="R6006" s="10" t="s">
        <v>129</v>
      </c>
      <c r="S6006" s="10" t="s">
        <v>785</v>
      </c>
    </row>
    <row r="6007">
      <c r="A6007" s="1" t="s">
        <v>7644</v>
      </c>
      <c r="B6007" s="1" t="s">
        <v>700</v>
      </c>
      <c r="C6007" s="1" t="s">
        <v>509</v>
      </c>
      <c r="D6007" s="1" t="s">
        <v>153</v>
      </c>
      <c r="E6007" s="1" t="s">
        <v>714</v>
      </c>
      <c r="F6007" s="1" t="s">
        <v>3326</v>
      </c>
      <c r="G6007" s="1" t="s">
        <v>22432</v>
      </c>
      <c r="H6007" s="1" t="s">
        <v>22433</v>
      </c>
      <c r="I6007" s="4">
        <v>84.2142013888889</v>
      </c>
      <c r="J6007" s="1">
        <v>4968.66</v>
      </c>
      <c r="K6007" s="1">
        <v>622.58</v>
      </c>
      <c r="M6007" s="10">
        <f t="array" ref="M6007">_xlfn.XLOOKUP(A6007,subscriptions!B6007:B10004,subscriptions!D6007:D10004)</f>
        <v>120</v>
      </c>
      <c r="N6007" s="10">
        <f t="array" ref="N6007">_xlfn.XLOOKUP(A6007,subscriptions!B6007:B10004,subscriptions!G6007:G10004)</f>
        <v>10</v>
      </c>
      <c r="O6007" s="10">
        <v>108.0</v>
      </c>
      <c r="P6007" s="10" t="str">
        <f t="array" ref="P6007">_xlfn.XLOOKUP(A6007,subscriptions!B6007:B10004,subscriptions!C6007:C10004)</f>
        <v>Residential</v>
      </c>
      <c r="Q6007" s="10" t="s">
        <v>128</v>
      </c>
      <c r="R6007" s="10" t="s">
        <v>212</v>
      </c>
      <c r="S6007" s="10" t="s">
        <v>388</v>
      </c>
    </row>
    <row r="6008">
      <c r="A6008" s="1" t="s">
        <v>7645</v>
      </c>
      <c r="B6008" s="1" t="s">
        <v>439</v>
      </c>
      <c r="C6008" s="1" t="s">
        <v>178</v>
      </c>
      <c r="D6008" s="1" t="s">
        <v>153</v>
      </c>
      <c r="E6008" s="1" t="s">
        <v>219</v>
      </c>
      <c r="F6008" s="1" t="s">
        <v>220</v>
      </c>
      <c r="G6008" s="1" t="s">
        <v>22434</v>
      </c>
      <c r="H6008" s="1" t="s">
        <v>22435</v>
      </c>
      <c r="I6008" s="4">
        <v>84.25658564814815</v>
      </c>
      <c r="J6008" s="1">
        <v>1145.85</v>
      </c>
      <c r="K6008" s="1">
        <v>197.79</v>
      </c>
      <c r="M6008" s="10">
        <f t="array" ref="M6008">_xlfn.XLOOKUP(A6008,subscriptions!B6008:B10004,subscriptions!D6008:D10004)</f>
        <v>80</v>
      </c>
      <c r="N6008" s="10">
        <f t="array" ref="N6008">_xlfn.XLOOKUP(A6008,subscriptions!B6008:B10004,subscriptions!G6008:G10004)</f>
        <v>20</v>
      </c>
      <c r="O6008" s="10">
        <v>64.0</v>
      </c>
      <c r="P6008" s="10" t="str">
        <f t="array" ref="P6008">_xlfn.XLOOKUP(A6008,subscriptions!B6008:B10004,subscriptions!C6008:C10004)</f>
        <v>Roam</v>
      </c>
      <c r="Q6008" s="10" t="s">
        <v>128</v>
      </c>
      <c r="R6008" s="10" t="s">
        <v>148</v>
      </c>
      <c r="S6008" s="10" t="s">
        <v>130</v>
      </c>
    </row>
    <row r="6009">
      <c r="A6009" s="1" t="s">
        <v>7646</v>
      </c>
      <c r="B6009" s="1" t="s">
        <v>941</v>
      </c>
      <c r="C6009" s="1" t="s">
        <v>1388</v>
      </c>
      <c r="D6009" s="1" t="s">
        <v>27</v>
      </c>
      <c r="E6009" s="1" t="s">
        <v>179</v>
      </c>
      <c r="F6009" s="1" t="s">
        <v>773</v>
      </c>
      <c r="G6009" s="1" t="s">
        <v>22436</v>
      </c>
      <c r="H6009" s="1" t="s">
        <v>22437</v>
      </c>
      <c r="I6009" s="4">
        <v>84.25770833333333</v>
      </c>
      <c r="J6009" s="1">
        <v>163.54</v>
      </c>
      <c r="K6009" s="1">
        <v>47.03</v>
      </c>
      <c r="L6009" s="1">
        <v>100.0</v>
      </c>
      <c r="M6009" s="10">
        <f t="array" ref="M6009">_xlfn.XLOOKUP(A6009,subscriptions!B6009:B10004,subscriptions!D6009:D10004)</f>
        <v>50</v>
      </c>
      <c r="N6009" s="10">
        <f t="array" ref="N6009">_xlfn.XLOOKUP(A6009,subscriptions!B6009:B10004,subscriptions!G6009:G10004)</f>
        <v>0</v>
      </c>
      <c r="O6009" s="10">
        <v>50.0</v>
      </c>
      <c r="P6009" s="10" t="str">
        <f t="array" ref="P6009">_xlfn.XLOOKUP(A6009,subscriptions!B6009:B10004,subscriptions!C6009:C10004)</f>
        <v>Mini</v>
      </c>
      <c r="Q6009" s="10" t="s">
        <v>173</v>
      </c>
      <c r="R6009" s="10" t="s">
        <v>148</v>
      </c>
      <c r="S6009" s="10" t="s">
        <v>603</v>
      </c>
    </row>
    <row r="6010">
      <c r="A6010" s="1" t="s">
        <v>7647</v>
      </c>
      <c r="B6010" s="1" t="s">
        <v>1303</v>
      </c>
      <c r="C6010" s="1" t="s">
        <v>673</v>
      </c>
      <c r="D6010" s="1" t="s">
        <v>153</v>
      </c>
      <c r="E6010" s="1" t="s">
        <v>714</v>
      </c>
      <c r="F6010" s="1" t="s">
        <v>2171</v>
      </c>
      <c r="G6010" s="1" t="s">
        <v>22438</v>
      </c>
      <c r="H6010" s="1" t="s">
        <v>22439</v>
      </c>
      <c r="I6010" s="4">
        <v>84.29515046296297</v>
      </c>
      <c r="J6010" s="1">
        <v>1528.59</v>
      </c>
      <c r="K6010" s="1">
        <v>140.12</v>
      </c>
      <c r="M6010" s="10">
        <f t="array" ref="M6010">_xlfn.XLOOKUP(A6010,subscriptions!B6010:B10004,subscriptions!D6010:D10004)</f>
        <v>120</v>
      </c>
      <c r="N6010" s="10">
        <f t="array" ref="N6010">_xlfn.XLOOKUP(A6010,subscriptions!B6010:B10004,subscriptions!G6010:G10004)</f>
        <v>5</v>
      </c>
      <c r="O6010" s="10">
        <v>114.0</v>
      </c>
      <c r="P6010" s="10" t="str">
        <f t="array" ref="P6010">_xlfn.XLOOKUP(A6010,subscriptions!B6010:B10004,subscriptions!C6010:C10004)</f>
        <v>Residential</v>
      </c>
      <c r="Q6010" s="10" t="s">
        <v>194</v>
      </c>
      <c r="R6010" s="10" t="s">
        <v>212</v>
      </c>
      <c r="S6010" s="10" t="s">
        <v>1026</v>
      </c>
    </row>
    <row r="6011">
      <c r="A6011" s="1" t="s">
        <v>7648</v>
      </c>
      <c r="B6011" s="1" t="s">
        <v>150</v>
      </c>
      <c r="C6011" s="1" t="s">
        <v>764</v>
      </c>
      <c r="D6011" s="1" t="s">
        <v>153</v>
      </c>
      <c r="E6011" s="1" t="s">
        <v>280</v>
      </c>
      <c r="F6011" s="1" t="s">
        <v>494</v>
      </c>
      <c r="G6011" s="1" t="s">
        <v>22440</v>
      </c>
      <c r="H6011" s="1" t="s">
        <v>22441</v>
      </c>
      <c r="I6011" s="4">
        <v>84.25421296296297</v>
      </c>
      <c r="J6011" s="1">
        <v>487.93</v>
      </c>
      <c r="K6011" s="1">
        <v>96.15</v>
      </c>
      <c r="M6011" s="10">
        <f t="array" ref="M6011">_xlfn.XLOOKUP(A6011,subscriptions!B6011:B10004,subscriptions!D6011:D10004)</f>
        <v>80</v>
      </c>
      <c r="N6011" s="10">
        <f t="array" ref="N6011">_xlfn.XLOOKUP(A6011,subscriptions!B6011:B10004,subscriptions!G6011:G10004)</f>
        <v>10</v>
      </c>
      <c r="O6011" s="10">
        <v>72.0</v>
      </c>
      <c r="P6011" s="10" t="str">
        <f t="array" ref="P6011">_xlfn.XLOOKUP(A6011,subscriptions!B6011:B10004,subscriptions!C6011:C10004)</f>
        <v>Roam</v>
      </c>
      <c r="Q6011" s="10" t="s">
        <v>128</v>
      </c>
      <c r="R6011" s="10" t="s">
        <v>148</v>
      </c>
      <c r="S6011" s="10" t="s">
        <v>2046</v>
      </c>
    </row>
    <row r="6012">
      <c r="A6012" s="1" t="s">
        <v>7649</v>
      </c>
      <c r="B6012" s="1" t="s">
        <v>1262</v>
      </c>
      <c r="C6012" s="1" t="s">
        <v>800</v>
      </c>
      <c r="D6012" s="1" t="s">
        <v>27</v>
      </c>
      <c r="E6012" s="1" t="s">
        <v>239</v>
      </c>
      <c r="F6012" s="1" t="s">
        <v>240</v>
      </c>
      <c r="G6012" s="1" t="s">
        <v>22442</v>
      </c>
      <c r="H6012" s="1" t="s">
        <v>22443</v>
      </c>
      <c r="I6012" s="4">
        <v>84.29932870370371</v>
      </c>
      <c r="J6012" s="1">
        <v>2492.12</v>
      </c>
      <c r="K6012" s="1">
        <v>569.71</v>
      </c>
      <c r="M6012" s="10">
        <f t="array" ref="M6012">_xlfn.XLOOKUP(A6012,subscriptions!B6012:B10004,subscriptions!D6012:D10004)</f>
        <v>80</v>
      </c>
      <c r="N6012" s="10">
        <f t="array" ref="N6012">_xlfn.XLOOKUP(A6012,subscriptions!B6012:B10004,subscriptions!G6012:G10004)</f>
        <v>20</v>
      </c>
      <c r="O6012" s="10">
        <v>64.0</v>
      </c>
      <c r="P6012" s="10" t="str">
        <f t="array" ref="P6012">_xlfn.XLOOKUP(A6012,subscriptions!B6012:B10004,subscriptions!C6012:C10004)</f>
        <v>Roam</v>
      </c>
      <c r="Q6012" s="10" t="s">
        <v>128</v>
      </c>
      <c r="R6012" s="10" t="s">
        <v>148</v>
      </c>
      <c r="S6012" s="10" t="s">
        <v>522</v>
      </c>
    </row>
    <row r="6013">
      <c r="A6013" s="1" t="s">
        <v>7650</v>
      </c>
      <c r="B6013" s="1" t="s">
        <v>236</v>
      </c>
      <c r="C6013" s="1" t="s">
        <v>492</v>
      </c>
      <c r="D6013" s="1" t="s">
        <v>153</v>
      </c>
      <c r="E6013" s="1" t="s">
        <v>262</v>
      </c>
      <c r="F6013" s="1" t="s">
        <v>392</v>
      </c>
      <c r="G6013" s="1" t="s">
        <v>22444</v>
      </c>
      <c r="H6013" s="1" t="s">
        <v>22445</v>
      </c>
      <c r="I6013" s="4">
        <v>84.25723379629629</v>
      </c>
      <c r="J6013" s="1">
        <v>2604.16</v>
      </c>
      <c r="K6013" s="1">
        <v>381.59</v>
      </c>
      <c r="M6013" s="10">
        <f t="array" ref="M6013">_xlfn.XLOOKUP(A6013,subscriptions!B6013:B10004,subscriptions!D6013:D10004)</f>
        <v>120</v>
      </c>
      <c r="N6013" s="10">
        <f t="array" ref="N6013">_xlfn.XLOOKUP(A6013,subscriptions!B6013:B10004,subscriptions!G6013:G10004)</f>
        <v>0</v>
      </c>
      <c r="O6013" s="10">
        <v>120.0</v>
      </c>
      <c r="P6013" s="10" t="str">
        <f t="array" ref="P6013">_xlfn.XLOOKUP(A6013,subscriptions!B6013:B10004,subscriptions!C6013:C10004)</f>
        <v>Residential</v>
      </c>
      <c r="Q6013" s="10" t="s">
        <v>173</v>
      </c>
      <c r="R6013" s="10" t="s">
        <v>212</v>
      </c>
      <c r="S6013" s="10" t="s">
        <v>175</v>
      </c>
    </row>
    <row r="6014">
      <c r="A6014" s="1" t="s">
        <v>7653</v>
      </c>
      <c r="B6014" s="1" t="s">
        <v>2279</v>
      </c>
      <c r="C6014" s="1" t="s">
        <v>750</v>
      </c>
      <c r="D6014" s="1" t="s">
        <v>153</v>
      </c>
      <c r="E6014" s="1" t="s">
        <v>631</v>
      </c>
      <c r="F6014" s="1" t="s">
        <v>2495</v>
      </c>
      <c r="G6014" s="1" t="s">
        <v>22446</v>
      </c>
      <c r="H6014" s="1" t="s">
        <v>22447</v>
      </c>
      <c r="I6014" s="4">
        <v>84.29944444444445</v>
      </c>
      <c r="J6014" s="1">
        <v>5841.09</v>
      </c>
      <c r="K6014" s="1">
        <v>1210.49</v>
      </c>
      <c r="M6014" s="10">
        <f t="array" ref="M6014">_xlfn.XLOOKUP(A6014,subscriptions!B6014:B10004,subscriptions!D6014:D10004)</f>
        <v>120</v>
      </c>
      <c r="N6014" s="10">
        <f t="array" ref="N6014">_xlfn.XLOOKUP(A6014,subscriptions!B6014:B10004,subscriptions!G6014:G10004)</f>
        <v>5</v>
      </c>
      <c r="O6014" s="10">
        <v>114.0</v>
      </c>
      <c r="P6014" s="10" t="str">
        <f t="array" ref="P6014">_xlfn.XLOOKUP(A6014,subscriptions!B6014:B10004,subscriptions!C6014:C10004)</f>
        <v>Residential</v>
      </c>
      <c r="Q6014" s="10" t="s">
        <v>194</v>
      </c>
      <c r="R6014" s="10" t="s">
        <v>212</v>
      </c>
      <c r="S6014" s="10" t="s">
        <v>522</v>
      </c>
    </row>
    <row r="6015">
      <c r="A6015" s="1" t="s">
        <v>7654</v>
      </c>
      <c r="B6015" s="1" t="s">
        <v>814</v>
      </c>
      <c r="C6015" s="1" t="s">
        <v>750</v>
      </c>
      <c r="D6015" s="1" t="s">
        <v>153</v>
      </c>
      <c r="E6015" s="1" t="s">
        <v>179</v>
      </c>
      <c r="F6015" s="1" t="s">
        <v>1760</v>
      </c>
      <c r="G6015" s="1" t="s">
        <v>22448</v>
      </c>
      <c r="H6015" s="1" t="s">
        <v>22449</v>
      </c>
      <c r="I6015" s="4">
        <v>84.25846064814814</v>
      </c>
      <c r="J6015" s="1">
        <v>1095.34</v>
      </c>
      <c r="K6015" s="1">
        <v>227.41</v>
      </c>
      <c r="L6015" s="1">
        <v>100.0</v>
      </c>
      <c r="M6015" s="10">
        <f t="array" ref="M6015">_xlfn.XLOOKUP(A6015,subscriptions!B6015:B10004,subscriptions!D6015:D10004)</f>
        <v>120</v>
      </c>
      <c r="N6015" s="10">
        <f t="array" ref="N6015">_xlfn.XLOOKUP(A6015,subscriptions!B6015:B10004,subscriptions!G6015:G10004)</f>
        <v>10</v>
      </c>
      <c r="O6015" s="10">
        <v>108.0</v>
      </c>
      <c r="P6015" s="10" t="str">
        <f t="array" ref="P6015">_xlfn.XLOOKUP(A6015,subscriptions!B6015:B10004,subscriptions!C6015:C10004)</f>
        <v>Residential</v>
      </c>
      <c r="Q6015" s="10" t="s">
        <v>128</v>
      </c>
      <c r="R6015" s="10" t="s">
        <v>212</v>
      </c>
      <c r="S6015" s="10" t="s">
        <v>4148</v>
      </c>
    </row>
    <row r="6016">
      <c r="A6016" s="1" t="s">
        <v>7655</v>
      </c>
      <c r="B6016" s="1" t="s">
        <v>1099</v>
      </c>
      <c r="C6016" s="1" t="s">
        <v>237</v>
      </c>
      <c r="D6016" s="1" t="s">
        <v>153</v>
      </c>
      <c r="E6016" s="1" t="s">
        <v>239</v>
      </c>
      <c r="F6016" s="1" t="s">
        <v>2364</v>
      </c>
      <c r="G6016" s="1" t="s">
        <v>22450</v>
      </c>
      <c r="H6016" s="1" t="s">
        <v>22451</v>
      </c>
      <c r="I6016" s="4">
        <v>84.25364583333334</v>
      </c>
      <c r="J6016" s="1">
        <v>960.34</v>
      </c>
      <c r="K6016" s="1">
        <v>247.96</v>
      </c>
      <c r="M6016" s="10">
        <f t="array" ref="M6016">_xlfn.XLOOKUP(A6016,subscriptions!B6016:B10004,subscriptions!D6016:D10004)</f>
        <v>80</v>
      </c>
      <c r="N6016" s="10">
        <f t="array" ref="N6016">_xlfn.XLOOKUP(A6016,subscriptions!B6016:B10004,subscriptions!G6016:G10004)</f>
        <v>20</v>
      </c>
      <c r="O6016" s="10">
        <v>64.0</v>
      </c>
      <c r="P6016" s="10" t="str">
        <f t="array" ref="P6016">_xlfn.XLOOKUP(A6016,subscriptions!B6016:B10004,subscriptions!C6016:C10004)</f>
        <v>Roam</v>
      </c>
      <c r="Q6016" s="10" t="s">
        <v>128</v>
      </c>
      <c r="R6016" s="10" t="s">
        <v>148</v>
      </c>
      <c r="S6016" s="10" t="s">
        <v>1832</v>
      </c>
    </row>
    <row r="6017">
      <c r="A6017" s="1" t="s">
        <v>7656</v>
      </c>
      <c r="B6017" s="1" t="s">
        <v>1460</v>
      </c>
      <c r="C6017" s="1" t="s">
        <v>3912</v>
      </c>
      <c r="D6017" s="1" t="s">
        <v>27</v>
      </c>
      <c r="E6017" s="1" t="s">
        <v>111</v>
      </c>
      <c r="F6017" s="1" t="s">
        <v>154</v>
      </c>
      <c r="G6017" s="1" t="s">
        <v>22452</v>
      </c>
      <c r="H6017" s="1" t="s">
        <v>22453</v>
      </c>
      <c r="I6017" s="4">
        <v>84.41880787037037</v>
      </c>
      <c r="J6017" s="1">
        <v>2150.44</v>
      </c>
      <c r="K6017" s="1">
        <v>539.15</v>
      </c>
      <c r="M6017" s="10">
        <f t="array" ref="M6017">_xlfn.XLOOKUP(A6017,subscriptions!B6017:B10004,subscriptions!D6017:D10004)</f>
        <v>120</v>
      </c>
      <c r="N6017" s="10">
        <f t="array" ref="N6017">_xlfn.XLOOKUP(A6017,subscriptions!B6017:B10004,subscriptions!G6017:G10004)</f>
        <v>0</v>
      </c>
      <c r="O6017" s="10">
        <v>120.0</v>
      </c>
      <c r="P6017" s="10" t="str">
        <f t="array" ref="P6017">_xlfn.XLOOKUP(A6017,subscriptions!B6017:B10004,subscriptions!C6017:C10004)</f>
        <v>Residential</v>
      </c>
      <c r="Q6017" s="10" t="s">
        <v>173</v>
      </c>
      <c r="R6017" s="10" t="s">
        <v>212</v>
      </c>
      <c r="S6017" s="10" t="s">
        <v>1822</v>
      </c>
    </row>
    <row r="6018">
      <c r="A6018" s="1" t="s">
        <v>7657</v>
      </c>
      <c r="B6018" s="1" t="s">
        <v>555</v>
      </c>
      <c r="C6018" s="1" t="s">
        <v>1833</v>
      </c>
      <c r="D6018" s="1" t="s">
        <v>153</v>
      </c>
      <c r="E6018" s="1" t="s">
        <v>714</v>
      </c>
      <c r="F6018" s="1" t="s">
        <v>1730</v>
      </c>
      <c r="G6018" s="1" t="s">
        <v>22454</v>
      </c>
      <c r="H6018" s="1" t="s">
        <v>22455</v>
      </c>
      <c r="I6018" s="4">
        <v>84.25643518518518</v>
      </c>
      <c r="J6018" s="1">
        <v>263.16</v>
      </c>
      <c r="K6018" s="1">
        <v>60.55</v>
      </c>
      <c r="M6018" s="10">
        <f t="array" ref="M6018">_xlfn.XLOOKUP(A6018,subscriptions!B6018:B10004,subscriptions!D6018:D10004)</f>
        <v>120</v>
      </c>
      <c r="N6018" s="10">
        <f t="array" ref="N6018">_xlfn.XLOOKUP(A6018,subscriptions!B6018:B10004,subscriptions!G6018:G10004)</f>
        <v>5</v>
      </c>
      <c r="O6018" s="10">
        <v>114.0</v>
      </c>
      <c r="P6018" s="10" t="str">
        <f t="array" ref="P6018">_xlfn.XLOOKUP(A6018,subscriptions!B6018:B10004,subscriptions!C6018:C10004)</f>
        <v>Residential</v>
      </c>
      <c r="Q6018" s="10" t="s">
        <v>194</v>
      </c>
      <c r="R6018" s="10" t="s">
        <v>212</v>
      </c>
      <c r="S6018" s="10" t="s">
        <v>130</v>
      </c>
    </row>
    <row r="6019">
      <c r="A6019" s="1" t="s">
        <v>7658</v>
      </c>
      <c r="B6019" s="1" t="s">
        <v>2788</v>
      </c>
      <c r="C6019" s="1" t="s">
        <v>2483</v>
      </c>
      <c r="D6019" s="1" t="s">
        <v>153</v>
      </c>
      <c r="E6019" s="1" t="s">
        <v>239</v>
      </c>
      <c r="F6019" s="1" t="s">
        <v>2076</v>
      </c>
      <c r="G6019" s="1" t="s">
        <v>22456</v>
      </c>
      <c r="H6019" s="1" t="s">
        <v>22457</v>
      </c>
      <c r="I6019" s="4">
        <v>84.17018518518519</v>
      </c>
      <c r="J6019" s="1">
        <v>1237.52</v>
      </c>
      <c r="K6019" s="1">
        <v>229.33</v>
      </c>
      <c r="M6019" s="10">
        <f t="array" ref="M6019">_xlfn.XLOOKUP(A6019,subscriptions!B6019:B10004,subscriptions!D6019:D10004)</f>
        <v>50</v>
      </c>
      <c r="N6019" s="10">
        <f t="array" ref="N6019">_xlfn.XLOOKUP(A6019,subscriptions!B6019:B10004,subscriptions!G6019:G10004)</f>
        <v>10</v>
      </c>
      <c r="O6019" s="10">
        <v>45.0</v>
      </c>
      <c r="P6019" s="10" t="str">
        <f t="array" ref="P6019">_xlfn.XLOOKUP(A6019,subscriptions!B6019:B10004,subscriptions!C6019:C10004)</f>
        <v>Mini</v>
      </c>
      <c r="Q6019" s="10" t="s">
        <v>128</v>
      </c>
      <c r="R6019" s="10" t="s">
        <v>148</v>
      </c>
      <c r="S6019" s="10" t="s">
        <v>2494</v>
      </c>
    </row>
    <row r="6020">
      <c r="A6020" s="1" t="s">
        <v>7659</v>
      </c>
      <c r="B6020" s="1" t="s">
        <v>645</v>
      </c>
      <c r="C6020" s="1" t="s">
        <v>178</v>
      </c>
      <c r="D6020" s="1" t="s">
        <v>153</v>
      </c>
      <c r="E6020" s="1" t="s">
        <v>332</v>
      </c>
      <c r="F6020" s="1" t="s">
        <v>2280</v>
      </c>
      <c r="G6020" s="1" t="s">
        <v>22458</v>
      </c>
      <c r="H6020" s="1" t="s">
        <v>22459</v>
      </c>
      <c r="I6020" s="4">
        <v>84.37712962962964</v>
      </c>
      <c r="J6020" s="1">
        <v>1235.31</v>
      </c>
      <c r="K6020" s="1">
        <v>147.67</v>
      </c>
      <c r="M6020" s="10">
        <f t="array" ref="M6020">_xlfn.XLOOKUP(A6020,subscriptions!B6020:B10004,subscriptions!D6020:D10004)</f>
        <v>120</v>
      </c>
      <c r="N6020" s="10">
        <f t="array" ref="N6020">_xlfn.XLOOKUP(A6020,subscriptions!B6020:B10004,subscriptions!G6020:G10004)</f>
        <v>20</v>
      </c>
      <c r="O6020" s="10">
        <v>96.0</v>
      </c>
      <c r="P6020" s="10" t="str">
        <f t="array" ref="P6020">_xlfn.XLOOKUP(A6020,subscriptions!B6020:B10004,subscriptions!C6020:C10004)</f>
        <v>Residential</v>
      </c>
      <c r="Q6020" s="10" t="s">
        <v>128</v>
      </c>
      <c r="R6020" s="10" t="s">
        <v>148</v>
      </c>
      <c r="S6020" s="10" t="s">
        <v>1360</v>
      </c>
    </row>
    <row r="6021">
      <c r="A6021" s="1" t="s">
        <v>7660</v>
      </c>
      <c r="B6021" s="1" t="s">
        <v>523</v>
      </c>
      <c r="C6021" s="1" t="s">
        <v>2483</v>
      </c>
      <c r="D6021" s="1" t="s">
        <v>27</v>
      </c>
      <c r="E6021" s="1" t="s">
        <v>631</v>
      </c>
      <c r="F6021" s="1" t="s">
        <v>943</v>
      </c>
      <c r="G6021" s="1" t="s">
        <v>22460</v>
      </c>
      <c r="H6021" s="1" t="s">
        <v>22461</v>
      </c>
      <c r="I6021" s="4">
        <v>84.4209837962963</v>
      </c>
      <c r="J6021" s="1">
        <v>190.6</v>
      </c>
      <c r="K6021" s="1">
        <v>55.31</v>
      </c>
      <c r="M6021" s="10">
        <f t="array" ref="M6021">_xlfn.XLOOKUP(A6021,subscriptions!B6021:B10004,subscriptions!D6021:D10004)</f>
        <v>250</v>
      </c>
      <c r="N6021" s="10">
        <f t="array" ref="N6021">_xlfn.XLOOKUP(A6021,subscriptions!B6021:B10004,subscriptions!G6021:G10004)</f>
        <v>0</v>
      </c>
      <c r="O6021" s="10">
        <v>250.0</v>
      </c>
      <c r="P6021" s="10" t="str">
        <f t="array" ref="P6021">_xlfn.XLOOKUP(A6021,subscriptions!B6021:B10004,subscriptions!C6021:C10004)</f>
        <v>Business</v>
      </c>
      <c r="Q6021" s="10" t="s">
        <v>173</v>
      </c>
      <c r="R6021" s="10" t="s">
        <v>129</v>
      </c>
      <c r="S6021" s="10" t="s">
        <v>2152</v>
      </c>
    </row>
    <row r="6022">
      <c r="A6022" s="1" t="s">
        <v>7663</v>
      </c>
      <c r="B6022" s="1" t="s">
        <v>409</v>
      </c>
      <c r="C6022" s="1" t="s">
        <v>426</v>
      </c>
      <c r="D6022" s="1" t="s">
        <v>27</v>
      </c>
      <c r="E6022" s="1" t="s">
        <v>179</v>
      </c>
      <c r="F6022" s="1" t="s">
        <v>357</v>
      </c>
      <c r="G6022" s="1" t="s">
        <v>22462</v>
      </c>
      <c r="H6022" s="1" t="s">
        <v>22463</v>
      </c>
      <c r="I6022" s="4">
        <v>84.29534722222222</v>
      </c>
      <c r="J6022" s="1">
        <v>861.89</v>
      </c>
      <c r="K6022" s="1">
        <v>153.68</v>
      </c>
      <c r="L6022" s="1">
        <v>100.0</v>
      </c>
      <c r="M6022" s="10">
        <f t="array" ref="M6022">_xlfn.XLOOKUP(A6022,subscriptions!B6022:B10004,subscriptions!D6022:D10004)</f>
        <v>120</v>
      </c>
      <c r="N6022" s="10">
        <f t="array" ref="N6022">_xlfn.XLOOKUP(A6022,subscriptions!B6022:B10004,subscriptions!G6022:G10004)</f>
        <v>5</v>
      </c>
      <c r="O6022" s="10">
        <v>114.0</v>
      </c>
      <c r="P6022" s="10" t="str">
        <f t="array" ref="P6022">_xlfn.XLOOKUP(A6022,subscriptions!B6022:B10004,subscriptions!C6022:C10004)</f>
        <v>Residential</v>
      </c>
      <c r="Q6022" s="10" t="s">
        <v>194</v>
      </c>
      <c r="R6022" s="10" t="s">
        <v>212</v>
      </c>
      <c r="S6022" s="10" t="s">
        <v>1026</v>
      </c>
    </row>
    <row r="6023">
      <c r="A6023" s="1" t="s">
        <v>7664</v>
      </c>
      <c r="B6023" s="1" t="s">
        <v>589</v>
      </c>
      <c r="C6023" s="1" t="s">
        <v>920</v>
      </c>
      <c r="D6023" s="1" t="s">
        <v>153</v>
      </c>
      <c r="E6023" s="1" t="s">
        <v>262</v>
      </c>
      <c r="F6023" s="1" t="s">
        <v>392</v>
      </c>
      <c r="G6023" s="1" t="s">
        <v>22464</v>
      </c>
      <c r="H6023" s="1" t="s">
        <v>22465</v>
      </c>
      <c r="I6023" s="4">
        <v>84.17445601851851</v>
      </c>
      <c r="J6023" s="1">
        <v>2928.89</v>
      </c>
      <c r="K6023" s="1">
        <v>462.25</v>
      </c>
      <c r="M6023" s="10">
        <f t="array" ref="M6023">_xlfn.XLOOKUP(A6023,subscriptions!B6023:B10004,subscriptions!D6023:D10004)</f>
        <v>120</v>
      </c>
      <c r="N6023" s="10">
        <f t="array" ref="N6023">_xlfn.XLOOKUP(A6023,subscriptions!B6023:B10004,subscriptions!G6023:G10004)</f>
        <v>10</v>
      </c>
      <c r="O6023" s="10">
        <v>108.0</v>
      </c>
      <c r="P6023" s="10" t="str">
        <f t="array" ref="P6023">_xlfn.XLOOKUP(A6023,subscriptions!B6023:B10004,subscriptions!C6023:C10004)</f>
        <v>Residential</v>
      </c>
      <c r="Q6023" s="10" t="s">
        <v>128</v>
      </c>
      <c r="R6023" s="10" t="s">
        <v>212</v>
      </c>
      <c r="S6023" s="10" t="s">
        <v>507</v>
      </c>
    </row>
    <row r="6024">
      <c r="A6024" s="1" t="s">
        <v>7665</v>
      </c>
      <c r="B6024" s="1" t="s">
        <v>899</v>
      </c>
      <c r="C6024" s="1" t="s">
        <v>1142</v>
      </c>
      <c r="D6024" s="1" t="s">
        <v>27</v>
      </c>
      <c r="E6024" s="1" t="s">
        <v>631</v>
      </c>
      <c r="F6024" s="1" t="s">
        <v>1084</v>
      </c>
      <c r="G6024" s="1" t="s">
        <v>22466</v>
      </c>
      <c r="H6024" s="1" t="s">
        <v>22467</v>
      </c>
      <c r="I6024" s="4">
        <v>84.38153935185186</v>
      </c>
      <c r="J6024" s="1">
        <v>2958.51</v>
      </c>
      <c r="K6024" s="1">
        <v>713.18</v>
      </c>
      <c r="M6024" s="10">
        <f t="array" ref="M6024">_xlfn.XLOOKUP(A6024,subscriptions!B6024:B10004,subscriptions!D6024:D10004)</f>
        <v>50</v>
      </c>
      <c r="N6024" s="10">
        <f t="array" ref="N6024">_xlfn.XLOOKUP(A6024,subscriptions!B6024:B10004,subscriptions!G6024:G10004)</f>
        <v>20</v>
      </c>
      <c r="O6024" s="10">
        <v>40.0</v>
      </c>
      <c r="P6024" s="10" t="str">
        <f t="array" ref="P6024">_xlfn.XLOOKUP(A6024,subscriptions!B6024:B10004,subscriptions!C6024:C10004)</f>
        <v>Mini</v>
      </c>
      <c r="Q6024" s="10" t="s">
        <v>128</v>
      </c>
      <c r="R6024" s="10" t="s">
        <v>148</v>
      </c>
      <c r="S6024" s="10" t="s">
        <v>1789</v>
      </c>
    </row>
    <row r="6025">
      <c r="A6025" s="1" t="s">
        <v>7666</v>
      </c>
      <c r="B6025" s="1" t="s">
        <v>772</v>
      </c>
      <c r="C6025" s="1" t="s">
        <v>391</v>
      </c>
      <c r="D6025" s="1" t="s">
        <v>153</v>
      </c>
      <c r="E6025" s="1" t="s">
        <v>111</v>
      </c>
      <c r="F6025" s="1" t="s">
        <v>112</v>
      </c>
      <c r="G6025" s="1" t="s">
        <v>22468</v>
      </c>
      <c r="H6025" s="1" t="s">
        <v>22469</v>
      </c>
      <c r="I6025" s="4">
        <v>84.3794212962963</v>
      </c>
      <c r="J6025" s="1">
        <v>206.77</v>
      </c>
      <c r="K6025" s="1">
        <v>41.99</v>
      </c>
      <c r="M6025" s="10">
        <f t="array" ref="M6025">_xlfn.XLOOKUP(A6025,subscriptions!B6025:B10004,subscriptions!D6025:D10004)</f>
        <v>120</v>
      </c>
      <c r="N6025" s="10">
        <f t="array" ref="N6025">_xlfn.XLOOKUP(A6025,subscriptions!B6025:B10004,subscriptions!G6025:G10004)</f>
        <v>0</v>
      </c>
      <c r="O6025" s="10">
        <v>120.0</v>
      </c>
      <c r="P6025" s="10" t="str">
        <f t="array" ref="P6025">_xlfn.XLOOKUP(A6025,subscriptions!B6025:B10004,subscriptions!C6025:C10004)</f>
        <v>Residential</v>
      </c>
      <c r="Q6025" s="10" t="s">
        <v>173</v>
      </c>
      <c r="R6025" s="10" t="s">
        <v>212</v>
      </c>
      <c r="S6025" s="10" t="s">
        <v>2380</v>
      </c>
    </row>
    <row r="6026">
      <c r="A6026" s="1" t="s">
        <v>7667</v>
      </c>
      <c r="B6026" s="1" t="s">
        <v>4627</v>
      </c>
      <c r="C6026" s="1" t="s">
        <v>1973</v>
      </c>
      <c r="D6026" s="1" t="s">
        <v>27</v>
      </c>
      <c r="E6026" s="1" t="s">
        <v>280</v>
      </c>
      <c r="F6026" s="1" t="s">
        <v>494</v>
      </c>
      <c r="G6026" s="1" t="s">
        <v>22470</v>
      </c>
      <c r="H6026" s="1" t="s">
        <v>22471</v>
      </c>
      <c r="I6026" s="4">
        <v>84.17255787037037</v>
      </c>
      <c r="J6026" s="1">
        <v>192.65</v>
      </c>
      <c r="K6026" s="1">
        <v>53.21</v>
      </c>
      <c r="M6026" s="10">
        <f t="array" ref="M6026">_xlfn.XLOOKUP(A6026,subscriptions!B6026:B10004,subscriptions!D6026:D10004)</f>
        <v>250</v>
      </c>
      <c r="N6026" s="10">
        <f t="array" ref="N6026">_xlfn.XLOOKUP(A6026,subscriptions!B6026:B10004,subscriptions!G6026:G10004)</f>
        <v>5</v>
      </c>
      <c r="O6026" s="10">
        <v>237.5</v>
      </c>
      <c r="P6026" s="10" t="str">
        <f t="array" ref="P6026">_xlfn.XLOOKUP(A6026,subscriptions!B6026:B10004,subscriptions!C6026:C10004)</f>
        <v>Business</v>
      </c>
      <c r="Q6026" s="10" t="s">
        <v>194</v>
      </c>
      <c r="R6026" s="10" t="s">
        <v>129</v>
      </c>
      <c r="S6026" s="10" t="s">
        <v>1637</v>
      </c>
    </row>
    <row r="6027">
      <c r="A6027" s="1" t="s">
        <v>7668</v>
      </c>
      <c r="B6027" s="1" t="s">
        <v>1664</v>
      </c>
      <c r="C6027" s="1" t="s">
        <v>441</v>
      </c>
      <c r="D6027" s="1" t="s">
        <v>153</v>
      </c>
      <c r="E6027" s="1" t="s">
        <v>179</v>
      </c>
      <c r="F6027" s="1" t="s">
        <v>1760</v>
      </c>
      <c r="G6027" s="1" t="s">
        <v>22472</v>
      </c>
      <c r="H6027" s="1" t="s">
        <v>22473</v>
      </c>
      <c r="I6027" s="4">
        <v>84.33908564814814</v>
      </c>
      <c r="J6027" s="1">
        <v>507.13</v>
      </c>
      <c r="K6027" s="1">
        <v>125.5</v>
      </c>
      <c r="L6027" s="1">
        <v>100.0</v>
      </c>
      <c r="M6027" s="10">
        <f t="array" ref="M6027">_xlfn.XLOOKUP(A6027,subscriptions!B6027:B10004,subscriptions!D6027:D10004)</f>
        <v>50</v>
      </c>
      <c r="N6027" s="10">
        <f t="array" ref="N6027">_xlfn.XLOOKUP(A6027,subscriptions!B6027:B10004,subscriptions!G6027:G10004)</f>
        <v>10</v>
      </c>
      <c r="O6027" s="10">
        <v>45.0</v>
      </c>
      <c r="P6027" s="10" t="str">
        <f t="array" ref="P6027">_xlfn.XLOOKUP(A6027,subscriptions!B6027:B10004,subscriptions!C6027:C10004)</f>
        <v>Mini</v>
      </c>
      <c r="Q6027" s="10" t="s">
        <v>128</v>
      </c>
      <c r="R6027" s="10" t="s">
        <v>148</v>
      </c>
      <c r="S6027" s="10" t="s">
        <v>2016</v>
      </c>
    </row>
    <row r="6028">
      <c r="A6028" s="1" t="s">
        <v>7669</v>
      </c>
      <c r="B6028" s="1" t="s">
        <v>1226</v>
      </c>
      <c r="C6028" s="1" t="s">
        <v>261</v>
      </c>
      <c r="D6028" s="1" t="s">
        <v>153</v>
      </c>
      <c r="E6028" s="1" t="s">
        <v>631</v>
      </c>
      <c r="F6028" s="1" t="s">
        <v>922</v>
      </c>
      <c r="G6028" s="1" t="s">
        <v>22474</v>
      </c>
      <c r="H6028" s="1" t="s">
        <v>22475</v>
      </c>
      <c r="I6028" s="4">
        <v>84.38134259259259</v>
      </c>
      <c r="J6028" s="1">
        <v>3166.36</v>
      </c>
      <c r="K6028" s="1">
        <v>505.12</v>
      </c>
      <c r="M6028" s="10">
        <f t="array" ref="M6028">_xlfn.XLOOKUP(A6028,subscriptions!B6028:B10004,subscriptions!D6028:D10004)</f>
        <v>120</v>
      </c>
      <c r="N6028" s="10">
        <f t="array" ref="N6028">_xlfn.XLOOKUP(A6028,subscriptions!B6028:B10004,subscriptions!G6028:G10004)</f>
        <v>20</v>
      </c>
      <c r="O6028" s="10">
        <v>96.0</v>
      </c>
      <c r="P6028" s="10" t="str">
        <f t="array" ref="P6028">_xlfn.XLOOKUP(A6028,subscriptions!B6028:B10004,subscriptions!C6028:C10004)</f>
        <v>Residential</v>
      </c>
      <c r="Q6028" s="10" t="s">
        <v>128</v>
      </c>
      <c r="R6028" s="10" t="s">
        <v>148</v>
      </c>
      <c r="S6028" s="10" t="s">
        <v>1789</v>
      </c>
    </row>
    <row r="6029">
      <c r="A6029" s="1" t="s">
        <v>7670</v>
      </c>
      <c r="B6029" s="1" t="s">
        <v>763</v>
      </c>
      <c r="C6029" s="1" t="s">
        <v>1388</v>
      </c>
      <c r="D6029" s="1" t="s">
        <v>27</v>
      </c>
      <c r="E6029" s="1" t="s">
        <v>179</v>
      </c>
      <c r="F6029" s="1" t="s">
        <v>844</v>
      </c>
      <c r="G6029" s="1" t="s">
        <v>22476</v>
      </c>
      <c r="H6029" s="1" t="s">
        <v>22477</v>
      </c>
      <c r="I6029" s="4">
        <v>84.33482638888889</v>
      </c>
      <c r="J6029" s="1">
        <v>257.0</v>
      </c>
      <c r="K6029" s="1">
        <v>49.74</v>
      </c>
      <c r="L6029" s="1">
        <v>100.0</v>
      </c>
      <c r="M6029" s="10">
        <f t="array" ref="M6029">_xlfn.XLOOKUP(A6029,subscriptions!B6029:B10004,subscriptions!D6029:D10004)</f>
        <v>120</v>
      </c>
      <c r="N6029" s="10">
        <f t="array" ref="N6029">_xlfn.XLOOKUP(A6029,subscriptions!B6029:B10004,subscriptions!G6029:G10004)</f>
        <v>0</v>
      </c>
      <c r="O6029" s="10">
        <v>120.0</v>
      </c>
      <c r="P6029" s="10" t="str">
        <f t="array" ref="P6029">_xlfn.XLOOKUP(A6029,subscriptions!B6029:B10004,subscriptions!C6029:C10004)</f>
        <v>Residential</v>
      </c>
      <c r="Q6029" s="10" t="s">
        <v>173</v>
      </c>
      <c r="R6029" s="10" t="s">
        <v>212</v>
      </c>
      <c r="S6029" s="10" t="s">
        <v>643</v>
      </c>
    </row>
    <row r="6030">
      <c r="A6030" s="1" t="s">
        <v>7671</v>
      </c>
      <c r="B6030" s="1" t="s">
        <v>589</v>
      </c>
      <c r="C6030" s="1" t="s">
        <v>871</v>
      </c>
      <c r="D6030" s="1" t="s">
        <v>153</v>
      </c>
      <c r="E6030" s="1" t="s">
        <v>28</v>
      </c>
      <c r="F6030" s="1" t="s">
        <v>2581</v>
      </c>
      <c r="G6030" s="1" t="s">
        <v>22478</v>
      </c>
      <c r="H6030" s="1" t="s">
        <v>22479</v>
      </c>
      <c r="I6030" s="4">
        <v>84.21127314814815</v>
      </c>
      <c r="J6030" s="1">
        <v>1959.43</v>
      </c>
      <c r="K6030" s="1">
        <v>201.9</v>
      </c>
      <c r="M6030" s="10">
        <f t="array" ref="M6030">_xlfn.XLOOKUP(A6030,subscriptions!B6030:B10004,subscriptions!D6030:D10004)</f>
        <v>250</v>
      </c>
      <c r="N6030" s="10">
        <f t="array" ref="N6030">_xlfn.XLOOKUP(A6030,subscriptions!B6030:B10004,subscriptions!G6030:G10004)</f>
        <v>5</v>
      </c>
      <c r="O6030" s="10">
        <v>237.5</v>
      </c>
      <c r="P6030" s="10" t="str">
        <f t="array" ref="P6030">_xlfn.XLOOKUP(A6030,subscriptions!B6030:B10004,subscriptions!C6030:C10004)</f>
        <v>Business</v>
      </c>
      <c r="Q6030" s="10" t="s">
        <v>194</v>
      </c>
      <c r="R6030" s="10" t="s">
        <v>129</v>
      </c>
      <c r="S6030" s="10" t="s">
        <v>438</v>
      </c>
    </row>
    <row r="6031">
      <c r="A6031" s="1" t="s">
        <v>7672</v>
      </c>
      <c r="B6031" s="1" t="s">
        <v>1387</v>
      </c>
      <c r="C6031" s="1" t="s">
        <v>764</v>
      </c>
      <c r="D6031" s="1" t="s">
        <v>27</v>
      </c>
      <c r="E6031" s="1" t="s">
        <v>714</v>
      </c>
      <c r="F6031" s="1" t="s">
        <v>715</v>
      </c>
      <c r="G6031" s="1" t="s">
        <v>22480</v>
      </c>
      <c r="H6031" s="1" t="s">
        <v>22481</v>
      </c>
      <c r="I6031" s="4">
        <v>84.29738425925926</v>
      </c>
      <c r="J6031" s="1">
        <v>209.98</v>
      </c>
      <c r="K6031" s="1">
        <v>27.99</v>
      </c>
      <c r="M6031" s="10">
        <f t="array" ref="M6031">_xlfn.XLOOKUP(A6031,subscriptions!B6031:B10004,subscriptions!D6031:D10004)</f>
        <v>50</v>
      </c>
      <c r="N6031" s="10">
        <f t="array" ref="N6031">_xlfn.XLOOKUP(A6031,subscriptions!B6031:B10004,subscriptions!G6031:G10004)</f>
        <v>10</v>
      </c>
      <c r="O6031" s="10">
        <v>45.0</v>
      </c>
      <c r="P6031" s="10" t="str">
        <f t="array" ref="P6031">_xlfn.XLOOKUP(A6031,subscriptions!B6031:B10004,subscriptions!C6031:C10004)</f>
        <v>Mini</v>
      </c>
      <c r="Q6031" s="10" t="s">
        <v>128</v>
      </c>
      <c r="R6031" s="10" t="s">
        <v>148</v>
      </c>
      <c r="S6031" s="10" t="s">
        <v>407</v>
      </c>
    </row>
    <row r="6032">
      <c r="A6032" s="1" t="s">
        <v>7673</v>
      </c>
      <c r="B6032" s="1" t="s">
        <v>1939</v>
      </c>
      <c r="C6032" s="1" t="s">
        <v>1415</v>
      </c>
      <c r="D6032" s="1" t="s">
        <v>153</v>
      </c>
      <c r="E6032" s="1" t="s">
        <v>219</v>
      </c>
      <c r="F6032" s="1" t="s">
        <v>971</v>
      </c>
      <c r="G6032" s="1" t="s">
        <v>22482</v>
      </c>
      <c r="H6032" s="1" t="s">
        <v>22483</v>
      </c>
      <c r="I6032" s="4">
        <v>84.1694675925926</v>
      </c>
      <c r="J6032" s="1">
        <v>1513.81</v>
      </c>
      <c r="K6032" s="1">
        <v>259.88</v>
      </c>
      <c r="M6032" s="10">
        <f t="array" ref="M6032">_xlfn.XLOOKUP(A6032,subscriptions!B6032:B10004,subscriptions!D6032:D10004)</f>
        <v>80</v>
      </c>
      <c r="N6032" s="10">
        <f t="array" ref="N6032">_xlfn.XLOOKUP(A6032,subscriptions!B6032:B10004,subscriptions!G6032:G10004)</f>
        <v>20</v>
      </c>
      <c r="O6032" s="10">
        <v>64.0</v>
      </c>
      <c r="P6032" s="10" t="str">
        <f t="array" ref="P6032">_xlfn.XLOOKUP(A6032,subscriptions!B6032:B10004,subscriptions!C6032:C10004)</f>
        <v>Roam</v>
      </c>
      <c r="Q6032" s="10" t="s">
        <v>128</v>
      </c>
      <c r="R6032" s="10" t="s">
        <v>148</v>
      </c>
      <c r="S6032" s="10" t="s">
        <v>213</v>
      </c>
    </row>
    <row r="6033">
      <c r="A6033" s="1" t="s">
        <v>7674</v>
      </c>
      <c r="B6033" s="1" t="s">
        <v>236</v>
      </c>
      <c r="C6033" s="1" t="s">
        <v>1876</v>
      </c>
      <c r="D6033" s="1" t="s">
        <v>153</v>
      </c>
      <c r="E6033" s="1" t="s">
        <v>219</v>
      </c>
      <c r="F6033" s="1" t="s">
        <v>574</v>
      </c>
      <c r="G6033" s="1" t="s">
        <v>22484</v>
      </c>
      <c r="H6033" s="1" t="s">
        <v>22485</v>
      </c>
      <c r="I6033" s="4">
        <v>84.25864583333333</v>
      </c>
      <c r="J6033" s="1">
        <v>710.24</v>
      </c>
      <c r="K6033" s="1">
        <v>164.31</v>
      </c>
      <c r="M6033" s="10">
        <f t="array" ref="M6033">_xlfn.XLOOKUP(A6033,subscriptions!B6033:B10004,subscriptions!D6033:D10004)</f>
        <v>250</v>
      </c>
      <c r="N6033" s="10">
        <f t="array" ref="N6033">_xlfn.XLOOKUP(A6033,subscriptions!B6033:B10004,subscriptions!G6033:G10004)</f>
        <v>0</v>
      </c>
      <c r="O6033" s="10">
        <v>250.0</v>
      </c>
      <c r="P6033" s="10" t="str">
        <f t="array" ref="P6033">_xlfn.XLOOKUP(A6033,subscriptions!B6033:B10004,subscriptions!C6033:C10004)</f>
        <v>Business</v>
      </c>
      <c r="Q6033" s="10" t="s">
        <v>173</v>
      </c>
      <c r="R6033" s="10" t="s">
        <v>129</v>
      </c>
      <c r="S6033" s="10" t="s">
        <v>4148</v>
      </c>
    </row>
    <row r="6034">
      <c r="A6034" s="1" t="s">
        <v>7677</v>
      </c>
      <c r="B6034" s="1" t="s">
        <v>1157</v>
      </c>
      <c r="C6034" s="1" t="s">
        <v>296</v>
      </c>
      <c r="D6034" s="1" t="s">
        <v>27</v>
      </c>
      <c r="E6034" s="1" t="s">
        <v>111</v>
      </c>
      <c r="F6034" s="1" t="s">
        <v>135</v>
      </c>
      <c r="G6034" s="1" t="s">
        <v>22486</v>
      </c>
      <c r="H6034" s="1" t="s">
        <v>22487</v>
      </c>
      <c r="I6034" s="4">
        <v>84.29467592592593</v>
      </c>
      <c r="J6034" s="1">
        <v>2383.23</v>
      </c>
      <c r="K6034" s="1">
        <v>370.5</v>
      </c>
      <c r="M6034" s="10">
        <f t="array" ref="M6034">_xlfn.XLOOKUP(A6034,subscriptions!B6034:B10004,subscriptions!D6034:D10004)</f>
        <v>80</v>
      </c>
      <c r="N6034" s="10">
        <f t="array" ref="N6034">_xlfn.XLOOKUP(A6034,subscriptions!B6034:B10004,subscriptions!G6034:G10004)</f>
        <v>5</v>
      </c>
      <c r="O6034" s="10">
        <v>76.0</v>
      </c>
      <c r="P6034" s="10" t="str">
        <f t="array" ref="P6034">_xlfn.XLOOKUP(A6034,subscriptions!B6034:B10004,subscriptions!C6034:C10004)</f>
        <v>Roam</v>
      </c>
      <c r="Q6034" s="10" t="s">
        <v>194</v>
      </c>
      <c r="R6034" s="10" t="s">
        <v>148</v>
      </c>
      <c r="S6034" s="10" t="s">
        <v>2075</v>
      </c>
    </row>
    <row r="6035">
      <c r="A6035" s="1" t="s">
        <v>7678</v>
      </c>
      <c r="B6035" s="1" t="s">
        <v>278</v>
      </c>
      <c r="C6035" s="1" t="s">
        <v>1833</v>
      </c>
      <c r="D6035" s="1" t="s">
        <v>27</v>
      </c>
      <c r="E6035" s="1" t="s">
        <v>239</v>
      </c>
      <c r="F6035" s="1" t="s">
        <v>606</v>
      </c>
      <c r="G6035" s="1" t="s">
        <v>22488</v>
      </c>
      <c r="H6035" s="1" t="s">
        <v>22489</v>
      </c>
      <c r="I6035" s="4">
        <v>84.17043981481481</v>
      </c>
      <c r="J6035" s="1">
        <v>449.25</v>
      </c>
      <c r="K6035" s="1">
        <v>105.72</v>
      </c>
      <c r="M6035" s="10">
        <f t="array" ref="M6035">_xlfn.XLOOKUP(A6035,subscriptions!B6035:B10004,subscriptions!D6035:D10004)</f>
        <v>120</v>
      </c>
      <c r="N6035" s="10">
        <f t="array" ref="N6035">_xlfn.XLOOKUP(A6035,subscriptions!B6035:B10004,subscriptions!G6035:G10004)</f>
        <v>10</v>
      </c>
      <c r="O6035" s="10">
        <v>108.0</v>
      </c>
      <c r="P6035" s="10" t="str">
        <f t="array" ref="P6035">_xlfn.XLOOKUP(A6035,subscriptions!B6035:B10004,subscriptions!C6035:C10004)</f>
        <v>Residential</v>
      </c>
      <c r="Q6035" s="10" t="s">
        <v>128</v>
      </c>
      <c r="R6035" s="10" t="s">
        <v>212</v>
      </c>
      <c r="S6035" s="10" t="s">
        <v>2494</v>
      </c>
    </row>
    <row r="6036">
      <c r="A6036" s="1" t="s">
        <v>7679</v>
      </c>
      <c r="B6036" s="1" t="s">
        <v>2534</v>
      </c>
      <c r="C6036" s="1" t="s">
        <v>391</v>
      </c>
      <c r="D6036" s="1" t="s">
        <v>153</v>
      </c>
      <c r="E6036" s="1" t="s">
        <v>111</v>
      </c>
      <c r="F6036" s="1" t="s">
        <v>154</v>
      </c>
      <c r="G6036" s="1" t="s">
        <v>22490</v>
      </c>
      <c r="H6036" s="1" t="s">
        <v>22491</v>
      </c>
      <c r="I6036" s="4">
        <v>84.25081018518519</v>
      </c>
      <c r="J6036" s="1">
        <v>1579.15</v>
      </c>
      <c r="K6036" s="1">
        <v>373.76</v>
      </c>
      <c r="M6036" s="10">
        <f t="array" ref="M6036">_xlfn.XLOOKUP(A6036,subscriptions!B6036:B10004,subscriptions!D6036:D10004)</f>
        <v>80</v>
      </c>
      <c r="N6036" s="10">
        <f t="array" ref="N6036">_xlfn.XLOOKUP(A6036,subscriptions!B6036:B10004,subscriptions!G6036:G10004)</f>
        <v>20</v>
      </c>
      <c r="O6036" s="10">
        <v>64.0</v>
      </c>
      <c r="P6036" s="10" t="str">
        <f t="array" ref="P6036">_xlfn.XLOOKUP(A6036,subscriptions!B6036:B10004,subscriptions!C6036:C10004)</f>
        <v>Roam</v>
      </c>
      <c r="Q6036" s="10" t="s">
        <v>128</v>
      </c>
      <c r="R6036" s="10" t="s">
        <v>148</v>
      </c>
      <c r="S6036" s="10" t="s">
        <v>1691</v>
      </c>
    </row>
    <row r="6037">
      <c r="A6037" s="1" t="s">
        <v>7680</v>
      </c>
      <c r="B6037" s="1" t="s">
        <v>713</v>
      </c>
      <c r="C6037" s="1" t="s">
        <v>509</v>
      </c>
      <c r="D6037" s="1" t="s">
        <v>27</v>
      </c>
      <c r="E6037" s="1" t="s">
        <v>714</v>
      </c>
      <c r="F6037" s="1" t="s">
        <v>1951</v>
      </c>
      <c r="G6037" s="1" t="s">
        <v>22492</v>
      </c>
      <c r="H6037" s="1" t="s">
        <v>22493</v>
      </c>
      <c r="I6037" s="4">
        <v>84.21543981481481</v>
      </c>
      <c r="J6037" s="1">
        <v>453.16</v>
      </c>
      <c r="K6037" s="1">
        <v>114.29</v>
      </c>
      <c r="M6037" s="10">
        <f t="array" ref="M6037">_xlfn.XLOOKUP(A6037,subscriptions!B6037:B10004,subscriptions!D6037:D10004)</f>
        <v>120</v>
      </c>
      <c r="N6037" s="10">
        <f t="array" ref="N6037">_xlfn.XLOOKUP(A6037,subscriptions!B6037:B10004,subscriptions!G6037:G10004)</f>
        <v>0</v>
      </c>
      <c r="O6037" s="10">
        <v>120.0</v>
      </c>
      <c r="P6037" s="10" t="str">
        <f t="array" ref="P6037">_xlfn.XLOOKUP(A6037,subscriptions!B6037:B10004,subscriptions!C6037:C10004)</f>
        <v>Residential</v>
      </c>
      <c r="Q6037" s="10" t="s">
        <v>173</v>
      </c>
      <c r="R6037" s="10" t="s">
        <v>212</v>
      </c>
      <c r="S6037" s="10" t="s">
        <v>1212</v>
      </c>
    </row>
    <row r="6038">
      <c r="A6038" s="1" t="s">
        <v>7681</v>
      </c>
      <c r="B6038" s="1" t="s">
        <v>1226</v>
      </c>
      <c r="C6038" s="1" t="s">
        <v>296</v>
      </c>
      <c r="D6038" s="1" t="s">
        <v>153</v>
      </c>
      <c r="E6038" s="1" t="s">
        <v>631</v>
      </c>
      <c r="F6038" s="1" t="s">
        <v>922</v>
      </c>
      <c r="G6038" s="1" t="s">
        <v>22494</v>
      </c>
      <c r="H6038" s="1" t="s">
        <v>22495</v>
      </c>
      <c r="I6038" s="4">
        <v>84.1681712962963</v>
      </c>
      <c r="J6038" s="1">
        <v>1925.86</v>
      </c>
      <c r="K6038" s="1">
        <v>328.87</v>
      </c>
      <c r="M6038" s="10">
        <f t="array" ref="M6038">_xlfn.XLOOKUP(A6038,subscriptions!B6038:B10004,subscriptions!D6038:D10004)</f>
        <v>80</v>
      </c>
      <c r="N6038" s="10">
        <f t="array" ref="N6038">_xlfn.XLOOKUP(A6038,subscriptions!B6038:B10004,subscriptions!G6038:G10004)</f>
        <v>5</v>
      </c>
      <c r="O6038" s="10">
        <v>76.0</v>
      </c>
      <c r="P6038" s="10" t="str">
        <f t="array" ref="P6038">_xlfn.XLOOKUP(A6038,subscriptions!B6038:B10004,subscriptions!C6038:C10004)</f>
        <v>Roam</v>
      </c>
      <c r="Q6038" s="10" t="s">
        <v>194</v>
      </c>
      <c r="R6038" s="10" t="s">
        <v>148</v>
      </c>
      <c r="S6038" s="10" t="s">
        <v>1042</v>
      </c>
    </row>
    <row r="6039">
      <c r="A6039" s="1" t="s">
        <v>7682</v>
      </c>
      <c r="B6039" s="1" t="s">
        <v>555</v>
      </c>
      <c r="C6039" s="1" t="s">
        <v>673</v>
      </c>
      <c r="D6039" s="1" t="s">
        <v>153</v>
      </c>
      <c r="E6039" s="1" t="s">
        <v>179</v>
      </c>
      <c r="F6039" s="1" t="s">
        <v>1045</v>
      </c>
      <c r="G6039" s="1" t="s">
        <v>22496</v>
      </c>
      <c r="H6039" s="1" t="s">
        <v>22497</v>
      </c>
      <c r="I6039" s="4">
        <v>84.41737268518519</v>
      </c>
      <c r="J6039" s="1">
        <v>3153.38</v>
      </c>
      <c r="K6039" s="1">
        <v>282.86</v>
      </c>
      <c r="L6039" s="1">
        <v>100.0</v>
      </c>
      <c r="M6039" s="10">
        <f t="array" ref="M6039">_xlfn.XLOOKUP(A6039,subscriptions!B6039:B10004,subscriptions!D6039:D10004)</f>
        <v>80</v>
      </c>
      <c r="N6039" s="10">
        <f t="array" ref="N6039">_xlfn.XLOOKUP(A6039,subscriptions!B6039:B10004,subscriptions!G6039:G10004)</f>
        <v>10</v>
      </c>
      <c r="O6039" s="10">
        <v>72.0</v>
      </c>
      <c r="P6039" s="10" t="str">
        <f t="array" ref="P6039">_xlfn.XLOOKUP(A6039,subscriptions!B6039:B10004,subscriptions!C6039:C10004)</f>
        <v>Roam</v>
      </c>
      <c r="Q6039" s="10" t="s">
        <v>128</v>
      </c>
      <c r="R6039" s="10" t="s">
        <v>148</v>
      </c>
      <c r="S6039" s="10" t="s">
        <v>327</v>
      </c>
    </row>
    <row r="6040">
      <c r="A6040" s="1" t="s">
        <v>7683</v>
      </c>
      <c r="B6040" s="1" t="s">
        <v>1527</v>
      </c>
      <c r="C6040" s="1" t="s">
        <v>133</v>
      </c>
      <c r="D6040" s="1" t="s">
        <v>153</v>
      </c>
      <c r="E6040" s="1" t="s">
        <v>219</v>
      </c>
      <c r="F6040" s="1" t="s">
        <v>4220</v>
      </c>
      <c r="G6040" s="1" t="s">
        <v>22498</v>
      </c>
      <c r="H6040" s="1" t="s">
        <v>22499</v>
      </c>
      <c r="I6040" s="4">
        <v>84.25489583333334</v>
      </c>
      <c r="J6040" s="1">
        <v>253.39</v>
      </c>
      <c r="K6040" s="1">
        <v>44.7</v>
      </c>
      <c r="M6040" s="10">
        <f t="array" ref="M6040">_xlfn.XLOOKUP(A6040,subscriptions!B6040:B10004,subscriptions!D6040:D10004)</f>
        <v>120</v>
      </c>
      <c r="N6040" s="10">
        <f t="array" ref="N6040">_xlfn.XLOOKUP(A6040,subscriptions!B6040:B10004,subscriptions!G6040:G10004)</f>
        <v>20</v>
      </c>
      <c r="O6040" s="10">
        <v>96.0</v>
      </c>
      <c r="P6040" s="10" t="str">
        <f t="array" ref="P6040">_xlfn.XLOOKUP(A6040,subscriptions!B6040:B10004,subscriptions!C6040:C10004)</f>
        <v>Residential</v>
      </c>
      <c r="Q6040" s="10" t="s">
        <v>128</v>
      </c>
      <c r="R6040" s="10" t="s">
        <v>148</v>
      </c>
      <c r="S6040" s="10" t="s">
        <v>149</v>
      </c>
    </row>
    <row r="6041">
      <c r="A6041" s="1" t="s">
        <v>7684</v>
      </c>
      <c r="B6041" s="1" t="s">
        <v>1157</v>
      </c>
      <c r="C6041" s="1" t="s">
        <v>456</v>
      </c>
      <c r="D6041" s="1" t="s">
        <v>27</v>
      </c>
      <c r="E6041" s="1" t="s">
        <v>111</v>
      </c>
      <c r="F6041" s="1" t="s">
        <v>154</v>
      </c>
      <c r="G6041" s="1" t="s">
        <v>22500</v>
      </c>
      <c r="H6041" s="1" t="s">
        <v>22501</v>
      </c>
      <c r="I6041" s="4">
        <v>84.29813657407408</v>
      </c>
      <c r="J6041" s="1">
        <v>3071.56</v>
      </c>
      <c r="K6041" s="1">
        <v>366.81</v>
      </c>
      <c r="M6041" s="10">
        <f t="array" ref="M6041">_xlfn.XLOOKUP(A6041,subscriptions!B6041:B10004,subscriptions!D6041:D10004)</f>
        <v>250</v>
      </c>
      <c r="N6041" s="10">
        <f t="array" ref="N6041">_xlfn.XLOOKUP(A6041,subscriptions!B6041:B10004,subscriptions!G6041:G10004)</f>
        <v>0</v>
      </c>
      <c r="O6041" s="10">
        <v>250.0</v>
      </c>
      <c r="P6041" s="10" t="str">
        <f t="array" ref="P6041">_xlfn.XLOOKUP(A6041,subscriptions!B6041:B10004,subscriptions!C6041:C10004)</f>
        <v>Business</v>
      </c>
      <c r="Q6041" s="10" t="s">
        <v>173</v>
      </c>
      <c r="R6041" s="10" t="s">
        <v>129</v>
      </c>
      <c r="S6041" s="10" t="s">
        <v>785</v>
      </c>
    </row>
    <row r="6042">
      <c r="A6042" s="1" t="s">
        <v>7685</v>
      </c>
      <c r="B6042" s="1" t="s">
        <v>772</v>
      </c>
      <c r="C6042" s="1" t="s">
        <v>1973</v>
      </c>
      <c r="D6042" s="1" t="s">
        <v>153</v>
      </c>
      <c r="E6042" s="1" t="s">
        <v>179</v>
      </c>
      <c r="F6042" s="1" t="s">
        <v>4595</v>
      </c>
      <c r="G6042" s="1" t="s">
        <v>22502</v>
      </c>
      <c r="H6042" s="1" t="s">
        <v>22503</v>
      </c>
      <c r="I6042" s="4">
        <v>84.16969907407407</v>
      </c>
      <c r="J6042" s="1">
        <v>1400.53</v>
      </c>
      <c r="K6042" s="1">
        <v>299.63</v>
      </c>
      <c r="L6042" s="1">
        <v>100.0</v>
      </c>
      <c r="M6042" s="10">
        <f t="array" ref="M6042">_xlfn.XLOOKUP(A6042,subscriptions!B6042:B10004,subscriptions!D6042:D10004)</f>
        <v>120</v>
      </c>
      <c r="N6042" s="10">
        <f t="array" ref="N6042">_xlfn.XLOOKUP(A6042,subscriptions!B6042:B10004,subscriptions!G6042:G10004)</f>
        <v>5</v>
      </c>
      <c r="O6042" s="10">
        <v>114.0</v>
      </c>
      <c r="P6042" s="10" t="str">
        <f t="array" ref="P6042">_xlfn.XLOOKUP(A6042,subscriptions!B6042:B10004,subscriptions!C6042:C10004)</f>
        <v>Residential</v>
      </c>
      <c r="Q6042" s="10" t="s">
        <v>194</v>
      </c>
      <c r="R6042" s="10" t="s">
        <v>212</v>
      </c>
      <c r="S6042" s="10" t="s">
        <v>213</v>
      </c>
    </row>
    <row r="6043">
      <c r="A6043" s="1" t="s">
        <v>7687</v>
      </c>
      <c r="B6043" s="1" t="s">
        <v>842</v>
      </c>
      <c r="C6043" s="1" t="s">
        <v>492</v>
      </c>
      <c r="D6043" s="1" t="s">
        <v>27</v>
      </c>
      <c r="E6043" s="1" t="s">
        <v>111</v>
      </c>
      <c r="F6043" s="1" t="s">
        <v>1855</v>
      </c>
      <c r="G6043" s="1" t="s">
        <v>22504</v>
      </c>
      <c r="H6043" s="1" t="s">
        <v>22505</v>
      </c>
      <c r="I6043" s="4">
        <v>84.37930555555556</v>
      </c>
      <c r="J6043" s="1">
        <v>253.92</v>
      </c>
      <c r="K6043" s="1">
        <v>29.25</v>
      </c>
      <c r="M6043" s="10">
        <f t="array" ref="M6043">_xlfn.XLOOKUP(A6043,subscriptions!B6043:B10004,subscriptions!D6043:D10004)</f>
        <v>120</v>
      </c>
      <c r="N6043" s="10">
        <f t="array" ref="N6043">_xlfn.XLOOKUP(A6043,subscriptions!B6043:B10004,subscriptions!G6043:G10004)</f>
        <v>10</v>
      </c>
      <c r="O6043" s="10">
        <v>108.0</v>
      </c>
      <c r="P6043" s="10" t="str">
        <f t="array" ref="P6043">_xlfn.XLOOKUP(A6043,subscriptions!B6043:B10004,subscriptions!C6043:C10004)</f>
        <v>Residential</v>
      </c>
      <c r="Q6043" s="10" t="s">
        <v>128</v>
      </c>
      <c r="R6043" s="10" t="s">
        <v>212</v>
      </c>
      <c r="S6043" s="10" t="s">
        <v>2380</v>
      </c>
    </row>
    <row r="6044">
      <c r="A6044" s="1" t="s">
        <v>7689</v>
      </c>
      <c r="B6044" s="1" t="s">
        <v>1317</v>
      </c>
      <c r="C6044" s="1" t="s">
        <v>1142</v>
      </c>
      <c r="D6044" s="1" t="s">
        <v>27</v>
      </c>
      <c r="E6044" s="1" t="s">
        <v>28</v>
      </c>
      <c r="F6044" s="1" t="s">
        <v>313</v>
      </c>
      <c r="G6044" s="1" t="s">
        <v>22506</v>
      </c>
      <c r="H6044" s="1" t="s">
        <v>22507</v>
      </c>
      <c r="I6044" s="4">
        <v>84.33628472222222</v>
      </c>
      <c r="J6044" s="1">
        <v>886.72</v>
      </c>
      <c r="K6044" s="1">
        <v>139.55</v>
      </c>
      <c r="M6044" s="10">
        <f t="array" ref="M6044">_xlfn.XLOOKUP(A6044,subscriptions!B6044:B10004,subscriptions!D6044:D10004)</f>
        <v>120</v>
      </c>
      <c r="N6044" s="10">
        <f t="array" ref="N6044">_xlfn.XLOOKUP(A6044,subscriptions!B6044:B10004,subscriptions!G6044:G10004)</f>
        <v>20</v>
      </c>
      <c r="O6044" s="10">
        <v>96.0</v>
      </c>
      <c r="P6044" s="10" t="str">
        <f t="array" ref="P6044">_xlfn.XLOOKUP(A6044,subscriptions!B6044:B10004,subscriptions!C6044:C10004)</f>
        <v>Residential</v>
      </c>
      <c r="Q6044" s="10" t="s">
        <v>128</v>
      </c>
      <c r="R6044" s="10" t="s">
        <v>148</v>
      </c>
      <c r="S6044" s="10" t="s">
        <v>1971</v>
      </c>
    </row>
    <row r="6045">
      <c r="A6045" s="1" t="s">
        <v>7690</v>
      </c>
      <c r="B6045" s="1" t="s">
        <v>700</v>
      </c>
      <c r="C6045" s="1" t="s">
        <v>764</v>
      </c>
      <c r="D6045" s="1" t="s">
        <v>153</v>
      </c>
      <c r="E6045" s="1" t="s">
        <v>219</v>
      </c>
      <c r="F6045" s="1" t="s">
        <v>590</v>
      </c>
      <c r="G6045" s="1" t="s">
        <v>22508</v>
      </c>
      <c r="H6045" s="1" t="s">
        <v>22509</v>
      </c>
      <c r="I6045" s="4">
        <v>84.17038194444444</v>
      </c>
      <c r="J6045" s="1">
        <v>313.07</v>
      </c>
      <c r="K6045" s="1">
        <v>39.92</v>
      </c>
      <c r="M6045" s="10">
        <f t="array" ref="M6045">_xlfn.XLOOKUP(A6045,subscriptions!B6045:B10004,subscriptions!D6045:D10004)</f>
        <v>120</v>
      </c>
      <c r="N6045" s="10">
        <f t="array" ref="N6045">_xlfn.XLOOKUP(A6045,subscriptions!B6045:B10004,subscriptions!G6045:G10004)</f>
        <v>0</v>
      </c>
      <c r="O6045" s="10">
        <v>120.0</v>
      </c>
      <c r="P6045" s="10" t="str">
        <f t="array" ref="P6045">_xlfn.XLOOKUP(A6045,subscriptions!B6045:B10004,subscriptions!C6045:C10004)</f>
        <v>Residential</v>
      </c>
      <c r="Q6045" s="10" t="s">
        <v>173</v>
      </c>
      <c r="R6045" s="10" t="s">
        <v>212</v>
      </c>
      <c r="S6045" s="10" t="s">
        <v>2494</v>
      </c>
    </row>
    <row r="6046">
      <c r="A6046" s="1" t="s">
        <v>7691</v>
      </c>
      <c r="B6046" s="1" t="s">
        <v>941</v>
      </c>
      <c r="C6046" s="1" t="s">
        <v>734</v>
      </c>
      <c r="D6046" s="1" t="s">
        <v>27</v>
      </c>
      <c r="E6046" s="1" t="s">
        <v>219</v>
      </c>
      <c r="F6046" s="1" t="s">
        <v>660</v>
      </c>
      <c r="G6046" s="1" t="s">
        <v>22510</v>
      </c>
      <c r="H6046" s="1" t="s">
        <v>22511</v>
      </c>
      <c r="I6046" s="4">
        <v>84.21328703703703</v>
      </c>
      <c r="J6046" s="1">
        <v>1857.7</v>
      </c>
      <c r="K6046" s="1">
        <v>340.48</v>
      </c>
      <c r="M6046" s="10">
        <f t="array" ref="M6046">_xlfn.XLOOKUP(A6046,subscriptions!B6046:B10004,subscriptions!D6046:D10004)</f>
        <v>80</v>
      </c>
      <c r="N6046" s="10">
        <f t="array" ref="N6046">_xlfn.XLOOKUP(A6046,subscriptions!B6046:B10004,subscriptions!G6046:G10004)</f>
        <v>5</v>
      </c>
      <c r="O6046" s="10">
        <v>76.0</v>
      </c>
      <c r="P6046" s="10" t="str">
        <f t="array" ref="P6046">_xlfn.XLOOKUP(A6046,subscriptions!B6046:B10004,subscriptions!C6046:C10004)</f>
        <v>Roam</v>
      </c>
      <c r="Q6046" s="10" t="s">
        <v>194</v>
      </c>
      <c r="R6046" s="10" t="s">
        <v>148</v>
      </c>
      <c r="S6046" s="10" t="s">
        <v>1915</v>
      </c>
    </row>
    <row r="6047">
      <c r="A6047" s="1" t="s">
        <v>7692</v>
      </c>
      <c r="B6047" s="1" t="s">
        <v>409</v>
      </c>
      <c r="C6047" s="1" t="s">
        <v>1251</v>
      </c>
      <c r="D6047" s="1" t="s">
        <v>27</v>
      </c>
      <c r="E6047" s="1" t="s">
        <v>332</v>
      </c>
      <c r="F6047" s="1" t="s">
        <v>2280</v>
      </c>
      <c r="G6047" s="1" t="s">
        <v>22512</v>
      </c>
      <c r="H6047" s="1" t="s">
        <v>22513</v>
      </c>
      <c r="I6047" s="4">
        <v>84.17041666666667</v>
      </c>
      <c r="J6047" s="1">
        <v>2183.62</v>
      </c>
      <c r="K6047" s="1">
        <v>317.56</v>
      </c>
      <c r="M6047" s="10">
        <f t="array" ref="M6047">_xlfn.XLOOKUP(A6047,subscriptions!B6047:B10004,subscriptions!D6047:D10004)</f>
        <v>120</v>
      </c>
      <c r="N6047" s="10">
        <f t="array" ref="N6047">_xlfn.XLOOKUP(A6047,subscriptions!B6047:B10004,subscriptions!G6047:G10004)</f>
        <v>10</v>
      </c>
      <c r="O6047" s="10">
        <v>108.0</v>
      </c>
      <c r="P6047" s="10" t="str">
        <f t="array" ref="P6047">_xlfn.XLOOKUP(A6047,subscriptions!B6047:B10004,subscriptions!C6047:C10004)</f>
        <v>Residential</v>
      </c>
      <c r="Q6047" s="10" t="s">
        <v>128</v>
      </c>
      <c r="R6047" s="10" t="s">
        <v>212</v>
      </c>
      <c r="S6047" s="10" t="s">
        <v>2494</v>
      </c>
    </row>
    <row r="6048">
      <c r="A6048" s="1" t="s">
        <v>7693</v>
      </c>
      <c r="B6048" s="1" t="s">
        <v>1972</v>
      </c>
      <c r="C6048" s="1" t="s">
        <v>556</v>
      </c>
      <c r="D6048" s="1" t="s">
        <v>27</v>
      </c>
      <c r="E6048" s="1" t="s">
        <v>28</v>
      </c>
      <c r="F6048" s="1" t="s">
        <v>526</v>
      </c>
      <c r="G6048" s="1" t="s">
        <v>22514</v>
      </c>
      <c r="H6048" s="1" t="s">
        <v>22515</v>
      </c>
      <c r="I6048" s="4">
        <v>84.29662037037038</v>
      </c>
      <c r="J6048" s="1">
        <v>217.73</v>
      </c>
      <c r="K6048" s="1">
        <v>32.14</v>
      </c>
      <c r="M6048" s="10">
        <f t="array" ref="M6048">_xlfn.XLOOKUP(A6048,subscriptions!B6048:B10004,subscriptions!D6048:D10004)</f>
        <v>80</v>
      </c>
      <c r="N6048" s="10">
        <f t="array" ref="N6048">_xlfn.XLOOKUP(A6048,subscriptions!B6048:B10004,subscriptions!G6048:G10004)</f>
        <v>20</v>
      </c>
      <c r="O6048" s="10">
        <v>64.0</v>
      </c>
      <c r="P6048" s="10" t="str">
        <f t="array" ref="P6048">_xlfn.XLOOKUP(A6048,subscriptions!B6048:B10004,subscriptions!C6048:C10004)</f>
        <v>Roam</v>
      </c>
      <c r="Q6048" s="10" t="s">
        <v>128</v>
      </c>
      <c r="R6048" s="10" t="s">
        <v>148</v>
      </c>
      <c r="S6048" s="10" t="s">
        <v>373</v>
      </c>
    </row>
    <row r="6049">
      <c r="A6049" s="1" t="s">
        <v>7694</v>
      </c>
      <c r="B6049" s="1" t="s">
        <v>2534</v>
      </c>
      <c r="C6049" s="1" t="s">
        <v>764</v>
      </c>
      <c r="D6049" s="1" t="s">
        <v>153</v>
      </c>
      <c r="E6049" s="1" t="s">
        <v>262</v>
      </c>
      <c r="F6049" s="1" t="s">
        <v>263</v>
      </c>
      <c r="G6049" s="1" t="s">
        <v>22516</v>
      </c>
      <c r="H6049" s="1" t="s">
        <v>22517</v>
      </c>
      <c r="I6049" s="4">
        <v>84.16880787037037</v>
      </c>
      <c r="J6049" s="1">
        <v>1108.25</v>
      </c>
      <c r="K6049" s="1">
        <v>107.33</v>
      </c>
      <c r="M6049" s="10">
        <f t="array" ref="M6049">_xlfn.XLOOKUP(A6049,subscriptions!B6049:B10004,subscriptions!D6049:D10004)</f>
        <v>120</v>
      </c>
      <c r="N6049" s="10">
        <f t="array" ref="N6049">_xlfn.XLOOKUP(A6049,subscriptions!B6049:B10004,subscriptions!G6049:G10004)</f>
        <v>0</v>
      </c>
      <c r="O6049" s="10">
        <v>120.0</v>
      </c>
      <c r="P6049" s="10" t="str">
        <f t="array" ref="P6049">_xlfn.XLOOKUP(A6049,subscriptions!B6049:B10004,subscriptions!C6049:C10004)</f>
        <v>Residential</v>
      </c>
      <c r="Q6049" s="10" t="s">
        <v>173</v>
      </c>
      <c r="R6049" s="10" t="s">
        <v>212</v>
      </c>
      <c r="S6049" s="10" t="s">
        <v>1504</v>
      </c>
    </row>
    <row r="6050">
      <c r="A6050" s="1" t="s">
        <v>7695</v>
      </c>
      <c r="B6050" s="1" t="s">
        <v>329</v>
      </c>
      <c r="C6050" s="1" t="s">
        <v>920</v>
      </c>
      <c r="D6050" s="1" t="s">
        <v>27</v>
      </c>
      <c r="E6050" s="1" t="s">
        <v>262</v>
      </c>
      <c r="F6050" s="1" t="s">
        <v>674</v>
      </c>
      <c r="G6050" s="1" t="s">
        <v>22518</v>
      </c>
      <c r="H6050" s="1" t="s">
        <v>22519</v>
      </c>
      <c r="I6050" s="4">
        <v>84.29476851851852</v>
      </c>
      <c r="J6050" s="1">
        <v>2578.06</v>
      </c>
      <c r="K6050" s="1">
        <v>284.99</v>
      </c>
      <c r="M6050" s="10">
        <f t="array" ref="M6050">_xlfn.XLOOKUP(A6050,subscriptions!B6050:B10004,subscriptions!D6050:D10004)</f>
        <v>120</v>
      </c>
      <c r="N6050" s="10">
        <f t="array" ref="N6050">_xlfn.XLOOKUP(A6050,subscriptions!B6050:B10004,subscriptions!G6050:G10004)</f>
        <v>5</v>
      </c>
      <c r="O6050" s="10">
        <v>114.0</v>
      </c>
      <c r="P6050" s="10" t="str">
        <f t="array" ref="P6050">_xlfn.XLOOKUP(A6050,subscriptions!B6050:B10004,subscriptions!C6050:C10004)</f>
        <v>Residential</v>
      </c>
      <c r="Q6050" s="10" t="s">
        <v>194</v>
      </c>
      <c r="R6050" s="10" t="s">
        <v>212</v>
      </c>
      <c r="S6050" s="10" t="s">
        <v>2075</v>
      </c>
    </row>
    <row r="6051">
      <c r="A6051" s="1" t="s">
        <v>7696</v>
      </c>
      <c r="B6051" s="1" t="s">
        <v>1157</v>
      </c>
      <c r="C6051" s="1" t="s">
        <v>1876</v>
      </c>
      <c r="D6051" s="1" t="s">
        <v>27</v>
      </c>
      <c r="E6051" s="1" t="s">
        <v>239</v>
      </c>
      <c r="F6051" s="1" t="s">
        <v>2267</v>
      </c>
      <c r="G6051" s="1" t="s">
        <v>22520</v>
      </c>
      <c r="H6051" s="1" t="s">
        <v>22521</v>
      </c>
      <c r="I6051" s="4">
        <v>84.21541666666667</v>
      </c>
      <c r="J6051" s="1">
        <v>4177.13</v>
      </c>
      <c r="K6051" s="1">
        <v>483.33</v>
      </c>
      <c r="M6051" s="10">
        <f t="array" ref="M6051">_xlfn.XLOOKUP(A6051,subscriptions!B6051:B10004,subscriptions!D6051:D10004)</f>
        <v>80</v>
      </c>
      <c r="N6051" s="10">
        <f t="array" ref="N6051">_xlfn.XLOOKUP(A6051,subscriptions!B6051:B10004,subscriptions!G6051:G10004)</f>
        <v>10</v>
      </c>
      <c r="O6051" s="10">
        <v>72.0</v>
      </c>
      <c r="P6051" s="10" t="str">
        <f t="array" ref="P6051">_xlfn.XLOOKUP(A6051,subscriptions!B6051:B10004,subscriptions!C6051:C10004)</f>
        <v>Roam</v>
      </c>
      <c r="Q6051" s="10" t="s">
        <v>128</v>
      </c>
      <c r="R6051" s="10" t="s">
        <v>148</v>
      </c>
      <c r="S6051" s="10" t="s">
        <v>1212</v>
      </c>
    </row>
    <row r="6052">
      <c r="A6052" s="1" t="s">
        <v>7697</v>
      </c>
      <c r="B6052" s="1" t="s">
        <v>1262</v>
      </c>
      <c r="C6052" s="1" t="s">
        <v>330</v>
      </c>
      <c r="D6052" s="1" t="s">
        <v>27</v>
      </c>
      <c r="E6052" s="1" t="s">
        <v>262</v>
      </c>
      <c r="F6052" s="1" t="s">
        <v>4344</v>
      </c>
      <c r="G6052" s="1" t="s">
        <v>22522</v>
      </c>
      <c r="H6052" s="1" t="s">
        <v>22523</v>
      </c>
      <c r="I6052" s="4">
        <v>84.2134375</v>
      </c>
      <c r="J6052" s="1">
        <v>1130.83</v>
      </c>
      <c r="K6052" s="1">
        <v>224.77</v>
      </c>
      <c r="M6052" s="10">
        <f t="array" ref="M6052">_xlfn.XLOOKUP(A6052,subscriptions!B6052:B10004,subscriptions!D6052:D10004)</f>
        <v>80</v>
      </c>
      <c r="N6052" s="10">
        <f t="array" ref="N6052">_xlfn.XLOOKUP(A6052,subscriptions!B6052:B10004,subscriptions!G6052:G10004)</f>
        <v>20</v>
      </c>
      <c r="O6052" s="10">
        <v>64.0</v>
      </c>
      <c r="P6052" s="10" t="str">
        <f t="array" ref="P6052">_xlfn.XLOOKUP(A6052,subscriptions!B6052:B10004,subscriptions!C6052:C10004)</f>
        <v>Roam</v>
      </c>
      <c r="Q6052" s="10" t="s">
        <v>128</v>
      </c>
      <c r="R6052" s="10" t="s">
        <v>148</v>
      </c>
      <c r="S6052" s="10" t="s">
        <v>1915</v>
      </c>
    </row>
    <row r="6053">
      <c r="A6053" s="1" t="s">
        <v>7700</v>
      </c>
      <c r="B6053" s="1" t="s">
        <v>1027</v>
      </c>
      <c r="C6053" s="1" t="s">
        <v>734</v>
      </c>
      <c r="D6053" s="1" t="s">
        <v>153</v>
      </c>
      <c r="E6053" s="1" t="s">
        <v>631</v>
      </c>
      <c r="F6053" s="1" t="s">
        <v>943</v>
      </c>
      <c r="G6053" s="1" t="s">
        <v>22524</v>
      </c>
      <c r="H6053" s="1" t="s">
        <v>22525</v>
      </c>
      <c r="I6053" s="4">
        <v>84.25104166666667</v>
      </c>
      <c r="J6053" s="1">
        <v>4552.0</v>
      </c>
      <c r="K6053" s="1">
        <v>653.16</v>
      </c>
      <c r="M6053" s="10">
        <f t="array" ref="M6053">_xlfn.XLOOKUP(A6053,subscriptions!B6053:B10004,subscriptions!D6053:D10004)</f>
        <v>120</v>
      </c>
      <c r="N6053" s="10">
        <f t="array" ref="N6053">_xlfn.XLOOKUP(A6053,subscriptions!B6053:B10004,subscriptions!G6053:G10004)</f>
        <v>0</v>
      </c>
      <c r="O6053" s="10">
        <v>120.0</v>
      </c>
      <c r="P6053" s="10" t="str">
        <f t="array" ref="P6053">_xlfn.XLOOKUP(A6053,subscriptions!B6053:B10004,subscriptions!C6053:C10004)</f>
        <v>Residential</v>
      </c>
      <c r="Q6053" s="10" t="s">
        <v>173</v>
      </c>
      <c r="R6053" s="10" t="s">
        <v>212</v>
      </c>
      <c r="S6053" s="10" t="s">
        <v>1691</v>
      </c>
    </row>
    <row r="6054">
      <c r="A6054" s="1" t="s">
        <v>7701</v>
      </c>
      <c r="B6054" s="1" t="s">
        <v>150</v>
      </c>
      <c r="C6054" s="1" t="s">
        <v>750</v>
      </c>
      <c r="D6054" s="1" t="s">
        <v>153</v>
      </c>
      <c r="E6054" s="1" t="s">
        <v>714</v>
      </c>
      <c r="F6054" s="1" t="s">
        <v>715</v>
      </c>
      <c r="G6054" s="1" t="s">
        <v>22526</v>
      </c>
      <c r="H6054" s="1" t="s">
        <v>22527</v>
      </c>
      <c r="I6054" s="4">
        <v>84.29594907407407</v>
      </c>
      <c r="J6054" s="1">
        <v>1200.8</v>
      </c>
      <c r="K6054" s="1">
        <v>285.04</v>
      </c>
      <c r="M6054" s="10">
        <f t="array" ref="M6054">_xlfn.XLOOKUP(A6054,subscriptions!B6054:B10004,subscriptions!D6054:D10004)</f>
        <v>120</v>
      </c>
      <c r="N6054" s="10">
        <f t="array" ref="N6054">_xlfn.XLOOKUP(A6054,subscriptions!B6054:B10004,subscriptions!G6054:G10004)</f>
        <v>5</v>
      </c>
      <c r="O6054" s="10">
        <v>114.0</v>
      </c>
      <c r="P6054" s="10" t="str">
        <f t="array" ref="P6054">_xlfn.XLOOKUP(A6054,subscriptions!B6054:B10004,subscriptions!C6054:C10004)</f>
        <v>Residential</v>
      </c>
      <c r="Q6054" s="10" t="s">
        <v>194</v>
      </c>
      <c r="R6054" s="10" t="s">
        <v>212</v>
      </c>
      <c r="S6054" s="10" t="s">
        <v>655</v>
      </c>
    </row>
    <row r="6055">
      <c r="A6055" s="1" t="s">
        <v>7702</v>
      </c>
      <c r="B6055" s="1" t="s">
        <v>842</v>
      </c>
      <c r="C6055" s="1" t="s">
        <v>2483</v>
      </c>
      <c r="D6055" s="1" t="s">
        <v>27</v>
      </c>
      <c r="E6055" s="1" t="s">
        <v>179</v>
      </c>
      <c r="F6055" s="1" t="s">
        <v>901</v>
      </c>
      <c r="G6055" s="1" t="s">
        <v>22528</v>
      </c>
      <c r="H6055" s="1" t="s">
        <v>22529</v>
      </c>
      <c r="I6055" s="4">
        <v>84.2925</v>
      </c>
      <c r="J6055" s="1">
        <v>801.78</v>
      </c>
      <c r="K6055" s="1">
        <v>165.09</v>
      </c>
      <c r="L6055" s="1">
        <v>100.0</v>
      </c>
      <c r="M6055" s="10">
        <f t="array" ref="M6055">_xlfn.XLOOKUP(A6055,subscriptions!B6055:B10004,subscriptions!D6055:D10004)</f>
        <v>120</v>
      </c>
      <c r="N6055" s="10">
        <f t="array" ref="N6055">_xlfn.XLOOKUP(A6055,subscriptions!B6055:B10004,subscriptions!G6055:G10004)</f>
        <v>10</v>
      </c>
      <c r="O6055" s="10">
        <v>108.0</v>
      </c>
      <c r="P6055" s="10" t="str">
        <f t="array" ref="P6055">_xlfn.XLOOKUP(A6055,subscriptions!B6055:B10004,subscriptions!C6055:C10004)</f>
        <v>Residential</v>
      </c>
      <c r="Q6055" s="10" t="s">
        <v>128</v>
      </c>
      <c r="R6055" s="10" t="s">
        <v>212</v>
      </c>
      <c r="S6055" s="10" t="s">
        <v>587</v>
      </c>
    </row>
    <row r="6056">
      <c r="A6056" s="1" t="s">
        <v>7703</v>
      </c>
      <c r="B6056" s="1" t="s">
        <v>1027</v>
      </c>
      <c r="C6056" s="1" t="s">
        <v>279</v>
      </c>
      <c r="D6056" s="1" t="s">
        <v>153</v>
      </c>
      <c r="E6056" s="1" t="s">
        <v>262</v>
      </c>
      <c r="F6056" s="1" t="s">
        <v>2112</v>
      </c>
      <c r="G6056" s="1" t="s">
        <v>22530</v>
      </c>
      <c r="H6056" s="1" t="s">
        <v>22531</v>
      </c>
      <c r="I6056" s="4">
        <v>84.33553240740741</v>
      </c>
      <c r="J6056" s="1">
        <v>2877.82</v>
      </c>
      <c r="K6056" s="1">
        <v>655.57</v>
      </c>
      <c r="M6056" s="10">
        <f t="array" ref="M6056">_xlfn.XLOOKUP(A6056,subscriptions!B6056:B10004,subscriptions!D6056:D10004)</f>
        <v>120</v>
      </c>
      <c r="N6056" s="10">
        <f t="array" ref="N6056">_xlfn.XLOOKUP(A6056,subscriptions!B6056:B10004,subscriptions!G6056:G10004)</f>
        <v>20</v>
      </c>
      <c r="O6056" s="10">
        <v>96.0</v>
      </c>
      <c r="P6056" s="10" t="str">
        <f t="array" ref="P6056">_xlfn.XLOOKUP(A6056,subscriptions!B6056:B10004,subscriptions!C6056:C10004)</f>
        <v>Residential</v>
      </c>
      <c r="Q6056" s="10" t="s">
        <v>128</v>
      </c>
      <c r="R6056" s="10" t="s">
        <v>148</v>
      </c>
      <c r="S6056" s="10" t="s">
        <v>571</v>
      </c>
    </row>
    <row r="6057">
      <c r="A6057" s="1" t="s">
        <v>7704</v>
      </c>
      <c r="B6057" s="1" t="s">
        <v>2788</v>
      </c>
      <c r="C6057" s="1" t="s">
        <v>509</v>
      </c>
      <c r="D6057" s="1" t="s">
        <v>153</v>
      </c>
      <c r="E6057" s="1" t="s">
        <v>714</v>
      </c>
      <c r="F6057" s="1" t="s">
        <v>3326</v>
      </c>
      <c r="G6057" s="1" t="s">
        <v>22532</v>
      </c>
      <c r="H6057" s="1" t="s">
        <v>22533</v>
      </c>
      <c r="I6057" s="4">
        <v>84.42039351851852</v>
      </c>
      <c r="J6057" s="1">
        <v>1068.82</v>
      </c>
      <c r="K6057" s="1">
        <v>130.64</v>
      </c>
      <c r="M6057" s="10">
        <f t="array" ref="M6057">_xlfn.XLOOKUP(A6057,subscriptions!B6057:B10004,subscriptions!D6057:D10004)</f>
        <v>120</v>
      </c>
      <c r="N6057" s="10">
        <f t="array" ref="N6057">_xlfn.XLOOKUP(A6057,subscriptions!B6057:B10004,subscriptions!G6057:G10004)</f>
        <v>0</v>
      </c>
      <c r="O6057" s="10">
        <v>120.0</v>
      </c>
      <c r="P6057" s="10" t="str">
        <f t="array" ref="P6057">_xlfn.XLOOKUP(A6057,subscriptions!B6057:B10004,subscriptions!C6057:C10004)</f>
        <v>Residential</v>
      </c>
      <c r="Q6057" s="10" t="s">
        <v>173</v>
      </c>
      <c r="R6057" s="10" t="s">
        <v>212</v>
      </c>
      <c r="S6057" s="10" t="s">
        <v>940</v>
      </c>
    </row>
    <row r="6058">
      <c r="A6058" s="1" t="s">
        <v>7705</v>
      </c>
      <c r="B6058" s="1" t="s">
        <v>4509</v>
      </c>
      <c r="C6058" s="1" t="s">
        <v>734</v>
      </c>
      <c r="D6058" s="1" t="s">
        <v>153</v>
      </c>
      <c r="E6058" s="1" t="s">
        <v>219</v>
      </c>
      <c r="F6058" s="1" t="s">
        <v>458</v>
      </c>
      <c r="G6058" s="1" t="s">
        <v>22534</v>
      </c>
      <c r="H6058" s="1" t="s">
        <v>22535</v>
      </c>
      <c r="I6058" s="4">
        <v>84.37806712962963</v>
      </c>
      <c r="J6058" s="1">
        <v>1007.71</v>
      </c>
      <c r="K6058" s="1">
        <v>102.72</v>
      </c>
      <c r="M6058" s="10">
        <f t="array" ref="M6058">_xlfn.XLOOKUP(A6058,subscriptions!B6058:B10004,subscriptions!D6058:D10004)</f>
        <v>250</v>
      </c>
      <c r="N6058" s="10">
        <f t="array" ref="N6058">_xlfn.XLOOKUP(A6058,subscriptions!B6058:B10004,subscriptions!G6058:G10004)</f>
        <v>5</v>
      </c>
      <c r="O6058" s="10">
        <v>237.5</v>
      </c>
      <c r="P6058" s="10" t="str">
        <f t="array" ref="P6058">_xlfn.XLOOKUP(A6058,subscriptions!B6058:B10004,subscriptions!C6058:C10004)</f>
        <v>Business</v>
      </c>
      <c r="Q6058" s="10" t="s">
        <v>194</v>
      </c>
      <c r="R6058" s="10" t="s">
        <v>129</v>
      </c>
      <c r="S6058" s="10" t="s">
        <v>1302</v>
      </c>
    </row>
    <row r="6059">
      <c r="A6059" s="1" t="s">
        <v>7706</v>
      </c>
      <c r="B6059" s="1" t="s">
        <v>713</v>
      </c>
      <c r="C6059" s="1" t="s">
        <v>750</v>
      </c>
      <c r="D6059" s="1" t="s">
        <v>27</v>
      </c>
      <c r="E6059" s="1" t="s">
        <v>262</v>
      </c>
      <c r="F6059" s="1" t="s">
        <v>392</v>
      </c>
      <c r="G6059" s="1" t="s">
        <v>22536</v>
      </c>
      <c r="H6059" s="1" t="s">
        <v>22537</v>
      </c>
      <c r="I6059" s="4">
        <v>84.37994212962963</v>
      </c>
      <c r="J6059" s="1">
        <v>1060.94</v>
      </c>
      <c r="K6059" s="1">
        <v>159.75</v>
      </c>
      <c r="M6059" s="10">
        <f t="array" ref="M6059">_xlfn.XLOOKUP(A6059,subscriptions!B6059:B10004,subscriptions!D6059:D10004)</f>
        <v>120</v>
      </c>
      <c r="N6059" s="10">
        <f t="array" ref="N6059">_xlfn.XLOOKUP(A6059,subscriptions!B6059:B10004,subscriptions!G6059:G10004)</f>
        <v>10</v>
      </c>
      <c r="O6059" s="10">
        <v>108.0</v>
      </c>
      <c r="P6059" s="10" t="str">
        <f t="array" ref="P6059">_xlfn.XLOOKUP(A6059,subscriptions!B6059:B10004,subscriptions!C6059:C10004)</f>
        <v>Residential</v>
      </c>
      <c r="Q6059" s="10" t="s">
        <v>128</v>
      </c>
      <c r="R6059" s="10" t="s">
        <v>212</v>
      </c>
      <c r="S6059" s="10" t="s">
        <v>698</v>
      </c>
    </row>
    <row r="6060">
      <c r="A6060" s="1" t="s">
        <v>7709</v>
      </c>
      <c r="B6060" s="1" t="s">
        <v>4509</v>
      </c>
      <c r="C6060" s="1" t="s">
        <v>426</v>
      </c>
      <c r="D6060" s="1" t="s">
        <v>153</v>
      </c>
      <c r="E6060" s="1" t="s">
        <v>280</v>
      </c>
      <c r="F6060" s="1" t="s">
        <v>411</v>
      </c>
      <c r="G6060" s="1" t="s">
        <v>22538</v>
      </c>
      <c r="H6060" s="1" t="s">
        <v>22539</v>
      </c>
      <c r="I6060" s="4">
        <v>84.25362268518519</v>
      </c>
      <c r="J6060" s="1">
        <v>2863.87</v>
      </c>
      <c r="K6060" s="1">
        <v>548.92</v>
      </c>
      <c r="M6060" s="10">
        <f t="array" ref="M6060">_xlfn.XLOOKUP(A6060,subscriptions!B6060:B10004,subscriptions!D6060:D10004)</f>
        <v>120</v>
      </c>
      <c r="N6060" s="10">
        <f t="array" ref="N6060">_xlfn.XLOOKUP(A6060,subscriptions!B6060:B10004,subscriptions!G6060:G10004)</f>
        <v>20</v>
      </c>
      <c r="O6060" s="10">
        <v>96.0</v>
      </c>
      <c r="P6060" s="10" t="str">
        <f t="array" ref="P6060">_xlfn.XLOOKUP(A6060,subscriptions!B6060:B10004,subscriptions!C6060:C10004)</f>
        <v>Residential</v>
      </c>
      <c r="Q6060" s="10" t="s">
        <v>128</v>
      </c>
      <c r="R6060" s="10" t="s">
        <v>148</v>
      </c>
      <c r="S6060" s="10" t="s">
        <v>1832</v>
      </c>
    </row>
    <row r="6061">
      <c r="A6061" s="1" t="s">
        <v>7710</v>
      </c>
      <c r="B6061" s="1" t="s">
        <v>686</v>
      </c>
      <c r="C6061" s="1" t="s">
        <v>152</v>
      </c>
      <c r="D6061" s="1" t="s">
        <v>153</v>
      </c>
      <c r="E6061" s="1" t="s">
        <v>219</v>
      </c>
      <c r="F6061" s="1" t="s">
        <v>590</v>
      </c>
      <c r="G6061" s="1" t="s">
        <v>22540</v>
      </c>
      <c r="H6061" s="1" t="s">
        <v>22541</v>
      </c>
      <c r="I6061" s="4">
        <v>84.38128472222222</v>
      </c>
      <c r="J6061" s="1">
        <v>2725.17</v>
      </c>
      <c r="K6061" s="1">
        <v>370.23</v>
      </c>
      <c r="M6061" s="10">
        <f t="array" ref="M6061">_xlfn.XLOOKUP(A6061,subscriptions!B6061:B10004,subscriptions!D6061:D10004)</f>
        <v>80</v>
      </c>
      <c r="N6061" s="10">
        <f t="array" ref="N6061">_xlfn.XLOOKUP(A6061,subscriptions!B6061:B10004,subscriptions!G6061:G10004)</f>
        <v>0</v>
      </c>
      <c r="O6061" s="10">
        <v>80.0</v>
      </c>
      <c r="P6061" s="10" t="str">
        <f t="array" ref="P6061">_xlfn.XLOOKUP(A6061,subscriptions!B6061:B10004,subscriptions!C6061:C10004)</f>
        <v>Roam</v>
      </c>
      <c r="Q6061" s="10" t="s">
        <v>173</v>
      </c>
      <c r="R6061" s="10" t="s">
        <v>148</v>
      </c>
      <c r="S6061" s="10" t="s">
        <v>1789</v>
      </c>
    </row>
    <row r="6062">
      <c r="A6062" s="1" t="s">
        <v>7711</v>
      </c>
      <c r="B6062" s="1" t="s">
        <v>329</v>
      </c>
      <c r="C6062" s="1" t="s">
        <v>605</v>
      </c>
      <c r="D6062" s="1" t="s">
        <v>27</v>
      </c>
      <c r="E6062" s="1" t="s">
        <v>179</v>
      </c>
      <c r="F6062" s="1" t="s">
        <v>181</v>
      </c>
      <c r="G6062" s="1" t="s">
        <v>22542</v>
      </c>
      <c r="H6062" s="1" t="s">
        <v>22543</v>
      </c>
      <c r="I6062" s="4">
        <v>84.21418981481482</v>
      </c>
      <c r="J6062" s="1">
        <v>825.06</v>
      </c>
      <c r="K6062" s="1">
        <v>206.93</v>
      </c>
      <c r="L6062" s="1">
        <v>100.0</v>
      </c>
      <c r="M6062" s="10">
        <f t="array" ref="M6062">_xlfn.XLOOKUP(A6062,subscriptions!B6062:B10004,subscriptions!D6062:D10004)</f>
        <v>250</v>
      </c>
      <c r="N6062" s="10">
        <f t="array" ref="N6062">_xlfn.XLOOKUP(A6062,subscriptions!B6062:B10004,subscriptions!G6062:G10004)</f>
        <v>5</v>
      </c>
      <c r="O6062" s="10">
        <v>237.5</v>
      </c>
      <c r="P6062" s="10" t="str">
        <f t="array" ref="P6062">_xlfn.XLOOKUP(A6062,subscriptions!B6062:B10004,subscriptions!C6062:C10004)</f>
        <v>Business</v>
      </c>
      <c r="Q6062" s="10" t="s">
        <v>194</v>
      </c>
      <c r="R6062" s="10" t="s">
        <v>129</v>
      </c>
      <c r="S6062" s="10" t="s">
        <v>388</v>
      </c>
    </row>
    <row r="6063">
      <c r="A6063" s="1" t="s">
        <v>7712</v>
      </c>
      <c r="B6063" s="1" t="s">
        <v>1886</v>
      </c>
      <c r="C6063" s="1" t="s">
        <v>1251</v>
      </c>
      <c r="D6063" s="1" t="s">
        <v>27</v>
      </c>
      <c r="E6063" s="1" t="s">
        <v>239</v>
      </c>
      <c r="F6063" s="1" t="s">
        <v>240</v>
      </c>
      <c r="G6063" s="1" t="s">
        <v>22544</v>
      </c>
      <c r="H6063" s="1" t="s">
        <v>22545</v>
      </c>
      <c r="I6063" s="4">
        <v>84.336875</v>
      </c>
      <c r="J6063" s="1">
        <v>658.12</v>
      </c>
      <c r="K6063" s="1">
        <v>117.65</v>
      </c>
      <c r="M6063" s="10">
        <f t="array" ref="M6063">_xlfn.XLOOKUP(A6063,subscriptions!B6063:B10004,subscriptions!D6063:D10004)</f>
        <v>120</v>
      </c>
      <c r="N6063" s="10">
        <f t="array" ref="N6063">_xlfn.XLOOKUP(A6063,subscriptions!B6063:B10004,subscriptions!G6063:G10004)</f>
        <v>10</v>
      </c>
      <c r="O6063" s="10">
        <v>108.0</v>
      </c>
      <c r="P6063" s="10" t="str">
        <f t="array" ref="P6063">_xlfn.XLOOKUP(A6063,subscriptions!B6063:B10004,subscriptions!C6063:C10004)</f>
        <v>Residential</v>
      </c>
      <c r="Q6063" s="10" t="s">
        <v>128</v>
      </c>
      <c r="R6063" s="10" t="s">
        <v>212</v>
      </c>
      <c r="S6063" s="10" t="s">
        <v>968</v>
      </c>
    </row>
    <row r="6064">
      <c r="A6064" s="1" t="s">
        <v>7713</v>
      </c>
      <c r="B6064" s="1" t="s">
        <v>409</v>
      </c>
      <c r="C6064" s="1" t="s">
        <v>110</v>
      </c>
      <c r="D6064" s="1" t="s">
        <v>27</v>
      </c>
      <c r="E6064" s="1" t="s">
        <v>179</v>
      </c>
      <c r="F6064" s="1" t="s">
        <v>844</v>
      </c>
      <c r="G6064" s="1" t="s">
        <v>22546</v>
      </c>
      <c r="H6064" s="1" t="s">
        <v>22547</v>
      </c>
      <c r="I6064" s="4">
        <v>84.25842592592592</v>
      </c>
      <c r="J6064" s="1">
        <v>1065.7</v>
      </c>
      <c r="K6064" s="1">
        <v>185.01</v>
      </c>
      <c r="L6064" s="1">
        <v>100.0</v>
      </c>
      <c r="M6064" s="10">
        <f t="array" ref="M6064">_xlfn.XLOOKUP(A6064,subscriptions!B6064:B10004,subscriptions!D6064:D10004)</f>
        <v>120</v>
      </c>
      <c r="N6064" s="10">
        <f t="array" ref="N6064">_xlfn.XLOOKUP(A6064,subscriptions!B6064:B10004,subscriptions!G6064:G10004)</f>
        <v>20</v>
      </c>
      <c r="O6064" s="10">
        <v>96.0</v>
      </c>
      <c r="P6064" s="10" t="str">
        <f t="array" ref="P6064">_xlfn.XLOOKUP(A6064,subscriptions!B6064:B10004,subscriptions!C6064:C10004)</f>
        <v>Residential</v>
      </c>
      <c r="Q6064" s="10" t="s">
        <v>128</v>
      </c>
      <c r="R6064" s="10" t="s">
        <v>148</v>
      </c>
      <c r="S6064" s="10" t="s">
        <v>4148</v>
      </c>
    </row>
    <row r="6065">
      <c r="A6065" s="1" t="s">
        <v>7714</v>
      </c>
      <c r="B6065" s="1" t="s">
        <v>899</v>
      </c>
      <c r="C6065" s="1" t="s">
        <v>1833</v>
      </c>
      <c r="D6065" s="1" t="s">
        <v>27</v>
      </c>
      <c r="E6065" s="1" t="s">
        <v>239</v>
      </c>
      <c r="F6065" s="1" t="s">
        <v>2154</v>
      </c>
      <c r="G6065" s="1" t="s">
        <v>22548</v>
      </c>
      <c r="H6065" s="1" t="s">
        <v>22549</v>
      </c>
      <c r="I6065" s="4">
        <v>84.25158564814815</v>
      </c>
      <c r="J6065" s="1">
        <v>1325.66</v>
      </c>
      <c r="K6065" s="1">
        <v>340.48</v>
      </c>
      <c r="M6065" s="10">
        <f t="array" ref="M6065">_xlfn.XLOOKUP(A6065,subscriptions!B6065:B10004,subscriptions!D6065:D10004)</f>
        <v>80</v>
      </c>
      <c r="N6065" s="10">
        <f t="array" ref="N6065">_xlfn.XLOOKUP(A6065,subscriptions!B6065:B10004,subscriptions!G6065:G10004)</f>
        <v>0</v>
      </c>
      <c r="O6065" s="10">
        <v>80.0</v>
      </c>
      <c r="P6065" s="10" t="str">
        <f t="array" ref="P6065">_xlfn.XLOOKUP(A6065,subscriptions!B6065:B10004,subscriptions!C6065:C10004)</f>
        <v>Roam</v>
      </c>
      <c r="Q6065" s="10" t="s">
        <v>173</v>
      </c>
      <c r="R6065" s="10" t="s">
        <v>148</v>
      </c>
      <c r="S6065" s="10" t="s">
        <v>4065</v>
      </c>
    </row>
    <row r="6066">
      <c r="A6066" s="1" t="s">
        <v>7715</v>
      </c>
      <c r="B6066" s="1" t="s">
        <v>197</v>
      </c>
      <c r="C6066" s="1" t="s">
        <v>279</v>
      </c>
      <c r="D6066" s="1" t="s">
        <v>153</v>
      </c>
      <c r="E6066" s="1" t="s">
        <v>332</v>
      </c>
      <c r="F6066" s="1" t="s">
        <v>788</v>
      </c>
      <c r="G6066" s="1" t="s">
        <v>22550</v>
      </c>
      <c r="H6066" s="1" t="s">
        <v>22551</v>
      </c>
      <c r="I6066" s="4">
        <v>84.25626157407407</v>
      </c>
      <c r="J6066" s="1">
        <v>458.38</v>
      </c>
      <c r="K6066" s="1">
        <v>79.44</v>
      </c>
      <c r="M6066" s="10">
        <f t="array" ref="M6066">_xlfn.XLOOKUP(A6066,subscriptions!B6066:B10004,subscriptions!D6066:D10004)</f>
        <v>80</v>
      </c>
      <c r="N6066" s="10">
        <f t="array" ref="N6066">_xlfn.XLOOKUP(A6066,subscriptions!B6066:B10004,subscriptions!G6066:G10004)</f>
        <v>5</v>
      </c>
      <c r="O6066" s="10">
        <v>76.0</v>
      </c>
      <c r="P6066" s="10" t="str">
        <f t="array" ref="P6066">_xlfn.XLOOKUP(A6066,subscriptions!B6066:B10004,subscriptions!C6066:C10004)</f>
        <v>Roam</v>
      </c>
      <c r="Q6066" s="10" t="s">
        <v>194</v>
      </c>
      <c r="R6066" s="10" t="s">
        <v>148</v>
      </c>
      <c r="S6066" s="10" t="s">
        <v>130</v>
      </c>
    </row>
    <row r="6067">
      <c r="A6067" s="1" t="s">
        <v>7716</v>
      </c>
      <c r="B6067" s="1" t="s">
        <v>969</v>
      </c>
      <c r="C6067" s="1" t="s">
        <v>1100</v>
      </c>
      <c r="D6067" s="1" t="s">
        <v>27</v>
      </c>
      <c r="E6067" s="1" t="s">
        <v>280</v>
      </c>
      <c r="F6067" s="1" t="s">
        <v>1478</v>
      </c>
      <c r="G6067" s="1" t="s">
        <v>22552</v>
      </c>
      <c r="H6067" s="1" t="s">
        <v>22553</v>
      </c>
      <c r="I6067" s="4">
        <v>84.38069444444444</v>
      </c>
      <c r="J6067" s="1">
        <v>2419.49</v>
      </c>
      <c r="K6067" s="1">
        <v>495.38</v>
      </c>
      <c r="M6067" s="10">
        <f t="array" ref="M6067">_xlfn.XLOOKUP(A6067,subscriptions!B6067:B10004,subscriptions!D6067:D10004)</f>
        <v>120</v>
      </c>
      <c r="N6067" s="10">
        <f t="array" ref="N6067">_xlfn.XLOOKUP(A6067,subscriptions!B6067:B10004,subscriptions!G6067:G10004)</f>
        <v>10</v>
      </c>
      <c r="O6067" s="10">
        <v>108.0</v>
      </c>
      <c r="P6067" s="10" t="str">
        <f t="array" ref="P6067">_xlfn.XLOOKUP(A6067,subscriptions!B6067:B10004,subscriptions!C6067:C10004)</f>
        <v>Residential</v>
      </c>
      <c r="Q6067" s="10" t="s">
        <v>128</v>
      </c>
      <c r="R6067" s="10" t="s">
        <v>212</v>
      </c>
      <c r="S6067" s="10" t="s">
        <v>762</v>
      </c>
    </row>
    <row r="6068">
      <c r="A6068" s="1" t="s">
        <v>7717</v>
      </c>
      <c r="B6068" s="1" t="s">
        <v>177</v>
      </c>
      <c r="C6068" s="1" t="s">
        <v>1477</v>
      </c>
      <c r="D6068" s="1" t="s">
        <v>153</v>
      </c>
      <c r="E6068" s="1" t="s">
        <v>239</v>
      </c>
      <c r="F6068" s="1" t="s">
        <v>3181</v>
      </c>
      <c r="G6068" s="1" t="s">
        <v>22554</v>
      </c>
      <c r="H6068" s="1" t="s">
        <v>22555</v>
      </c>
      <c r="I6068" s="4">
        <v>84.17377314814814</v>
      </c>
      <c r="J6068" s="1">
        <v>1049.71</v>
      </c>
      <c r="K6068" s="1">
        <v>198.82</v>
      </c>
      <c r="M6068" s="10">
        <f t="array" ref="M6068">_xlfn.XLOOKUP(A6068,subscriptions!B6068:B10004,subscriptions!D6068:D10004)</f>
        <v>120</v>
      </c>
      <c r="N6068" s="10">
        <f t="array" ref="N6068">_xlfn.XLOOKUP(A6068,subscriptions!B6068:B10004,subscriptions!G6068:G10004)</f>
        <v>20</v>
      </c>
      <c r="O6068" s="10">
        <v>96.0</v>
      </c>
      <c r="P6068" s="10" t="str">
        <f t="array" ref="P6068">_xlfn.XLOOKUP(A6068,subscriptions!B6068:B10004,subscriptions!C6068:C10004)</f>
        <v>Residential</v>
      </c>
      <c r="Q6068" s="10" t="s">
        <v>128</v>
      </c>
      <c r="R6068" s="10" t="s">
        <v>148</v>
      </c>
      <c r="S6068" s="10" t="s">
        <v>3087</v>
      </c>
    </row>
    <row r="6069">
      <c r="A6069" s="1" t="s">
        <v>7718</v>
      </c>
      <c r="B6069" s="1" t="s">
        <v>109</v>
      </c>
      <c r="C6069" s="1" t="s">
        <v>1678</v>
      </c>
      <c r="D6069" s="1" t="s">
        <v>27</v>
      </c>
      <c r="E6069" s="1" t="s">
        <v>239</v>
      </c>
      <c r="F6069" s="1" t="s">
        <v>2132</v>
      </c>
      <c r="G6069" s="1" t="s">
        <v>22556</v>
      </c>
      <c r="H6069" s="1" t="s">
        <v>22557</v>
      </c>
      <c r="I6069" s="4">
        <v>84.17179398148149</v>
      </c>
      <c r="J6069" s="1">
        <v>659.8</v>
      </c>
      <c r="K6069" s="1">
        <v>90.26</v>
      </c>
      <c r="M6069" s="10">
        <f t="array" ref="M6069">_xlfn.XLOOKUP(A6069,subscriptions!B6069:B10004,subscriptions!D6069:D10004)</f>
        <v>80</v>
      </c>
      <c r="N6069" s="10">
        <f t="array" ref="N6069">_xlfn.XLOOKUP(A6069,subscriptions!B6069:B10004,subscriptions!G6069:G10004)</f>
        <v>0</v>
      </c>
      <c r="O6069" s="10">
        <v>80.0</v>
      </c>
      <c r="P6069" s="10" t="str">
        <f t="array" ref="P6069">_xlfn.XLOOKUP(A6069,subscriptions!B6069:B10004,subscriptions!C6069:C10004)</f>
        <v>Roam</v>
      </c>
      <c r="Q6069" s="10" t="s">
        <v>173</v>
      </c>
      <c r="R6069" s="10" t="s">
        <v>148</v>
      </c>
      <c r="S6069" s="10" t="s">
        <v>1082</v>
      </c>
    </row>
    <row r="6070">
      <c r="A6070" s="1" t="s">
        <v>7721</v>
      </c>
      <c r="B6070" s="1" t="s">
        <v>2521</v>
      </c>
      <c r="C6070" s="1" t="s">
        <v>261</v>
      </c>
      <c r="D6070" s="1" t="s">
        <v>153</v>
      </c>
      <c r="E6070" s="1" t="s">
        <v>239</v>
      </c>
      <c r="F6070" s="1" t="s">
        <v>2364</v>
      </c>
      <c r="G6070" s="1" t="s">
        <v>22558</v>
      </c>
      <c r="H6070" s="1" t="s">
        <v>22559</v>
      </c>
      <c r="I6070" s="4">
        <v>84.33614583333333</v>
      </c>
      <c r="J6070" s="1">
        <v>219.45</v>
      </c>
      <c r="K6070" s="1">
        <v>53.02</v>
      </c>
      <c r="M6070" s="10">
        <f t="array" ref="M6070">_xlfn.XLOOKUP(A6070,subscriptions!B6070:B10004,subscriptions!D6070:D10004)</f>
        <v>250</v>
      </c>
      <c r="N6070" s="10">
        <f t="array" ref="N6070">_xlfn.XLOOKUP(A6070,subscriptions!B6070:B10004,subscriptions!G6070:G10004)</f>
        <v>5</v>
      </c>
      <c r="O6070" s="10">
        <v>237.5</v>
      </c>
      <c r="P6070" s="10" t="str">
        <f t="array" ref="P6070">_xlfn.XLOOKUP(A6070,subscriptions!B6070:B10004,subscriptions!C6070:C10004)</f>
        <v>Business</v>
      </c>
      <c r="Q6070" s="10" t="s">
        <v>194</v>
      </c>
      <c r="R6070" s="10" t="s">
        <v>129</v>
      </c>
      <c r="S6070" s="10" t="s">
        <v>1971</v>
      </c>
    </row>
    <row r="6071">
      <c r="A6071" s="1" t="s">
        <v>7722</v>
      </c>
      <c r="B6071" s="1" t="s">
        <v>1414</v>
      </c>
      <c r="C6071" s="1" t="s">
        <v>279</v>
      </c>
      <c r="D6071" s="1" t="s">
        <v>27</v>
      </c>
      <c r="E6071" s="1" t="s">
        <v>111</v>
      </c>
      <c r="F6071" s="1" t="s">
        <v>1906</v>
      </c>
      <c r="G6071" s="1" t="s">
        <v>22560</v>
      </c>
      <c r="H6071" s="1" t="s">
        <v>22561</v>
      </c>
      <c r="I6071" s="4">
        <v>84.3418287037037</v>
      </c>
      <c r="J6071" s="1">
        <v>459.38</v>
      </c>
      <c r="K6071" s="1">
        <v>120.08</v>
      </c>
      <c r="M6071" s="10">
        <f t="array" ref="M6071">_xlfn.XLOOKUP(A6071,subscriptions!B6071:B10004,subscriptions!D6071:D10004)</f>
        <v>120</v>
      </c>
      <c r="N6071" s="10">
        <f t="array" ref="N6071">_xlfn.XLOOKUP(A6071,subscriptions!B6071:B10004,subscriptions!G6071:G10004)</f>
        <v>10</v>
      </c>
      <c r="O6071" s="10">
        <v>108.0</v>
      </c>
      <c r="P6071" s="10" t="str">
        <f t="array" ref="P6071">_xlfn.XLOOKUP(A6071,subscriptions!B6071:B10004,subscriptions!C6071:C10004)</f>
        <v>Residential</v>
      </c>
      <c r="Q6071" s="10" t="s">
        <v>128</v>
      </c>
      <c r="R6071" s="10" t="s">
        <v>212</v>
      </c>
      <c r="S6071" s="10" t="s">
        <v>1703</v>
      </c>
    </row>
    <row r="6072">
      <c r="A6072" s="1" t="s">
        <v>7723</v>
      </c>
      <c r="B6072" s="1" t="s">
        <v>6037</v>
      </c>
      <c r="C6072" s="1" t="s">
        <v>1251</v>
      </c>
      <c r="D6072" s="1" t="s">
        <v>27</v>
      </c>
      <c r="E6072" s="1" t="s">
        <v>280</v>
      </c>
      <c r="F6072" s="1" t="s">
        <v>1706</v>
      </c>
      <c r="G6072" s="1" t="s">
        <v>22562</v>
      </c>
      <c r="H6072" s="1" t="s">
        <v>22563</v>
      </c>
      <c r="I6072" s="4">
        <v>84.25785879629629</v>
      </c>
      <c r="J6072" s="1">
        <v>4522.19</v>
      </c>
      <c r="K6072" s="1">
        <v>1060.07</v>
      </c>
      <c r="M6072" s="10">
        <f t="array" ref="M6072">_xlfn.XLOOKUP(A6072,subscriptions!B6072:B10004,subscriptions!D6072:D10004)</f>
        <v>250</v>
      </c>
      <c r="N6072" s="10">
        <f t="array" ref="N6072">_xlfn.XLOOKUP(A6072,subscriptions!B6072:B10004,subscriptions!G6072:G10004)</f>
        <v>20</v>
      </c>
      <c r="O6072" s="10">
        <v>200.0</v>
      </c>
      <c r="P6072" s="10" t="str">
        <f t="array" ref="P6072">_xlfn.XLOOKUP(A6072,subscriptions!B6072:B10004,subscriptions!C6072:C10004)</f>
        <v>Business</v>
      </c>
      <c r="Q6072" s="10" t="s">
        <v>128</v>
      </c>
      <c r="R6072" s="10" t="s">
        <v>129</v>
      </c>
      <c r="S6072" s="10" t="s">
        <v>603</v>
      </c>
    </row>
    <row r="6073">
      <c r="A6073" s="1" t="s">
        <v>7724</v>
      </c>
      <c r="B6073" s="1" t="s">
        <v>1491</v>
      </c>
      <c r="C6073" s="1" t="s">
        <v>605</v>
      </c>
      <c r="D6073" s="1" t="s">
        <v>153</v>
      </c>
      <c r="E6073" s="1" t="s">
        <v>332</v>
      </c>
      <c r="F6073" s="1" t="s">
        <v>788</v>
      </c>
      <c r="G6073" s="1" t="s">
        <v>22564</v>
      </c>
      <c r="H6073" s="1" t="s">
        <v>22565</v>
      </c>
      <c r="I6073" s="4">
        <v>84.29868055555555</v>
      </c>
      <c r="J6073" s="1">
        <v>595.98</v>
      </c>
      <c r="K6073" s="1">
        <v>78.93</v>
      </c>
      <c r="M6073" s="10">
        <f t="array" ref="M6073">_xlfn.XLOOKUP(A6073,subscriptions!B6073:B10004,subscriptions!D6073:D10004)</f>
        <v>120</v>
      </c>
      <c r="N6073" s="10">
        <f t="array" ref="N6073">_xlfn.XLOOKUP(A6073,subscriptions!B6073:B10004,subscriptions!G6073:G10004)</f>
        <v>0</v>
      </c>
      <c r="O6073" s="10">
        <v>120.0</v>
      </c>
      <c r="P6073" s="10" t="str">
        <f t="array" ref="P6073">_xlfn.XLOOKUP(A6073,subscriptions!B6073:B10004,subscriptions!C6073:C10004)</f>
        <v>Residential</v>
      </c>
      <c r="Q6073" s="10" t="s">
        <v>173</v>
      </c>
      <c r="R6073" s="10" t="s">
        <v>212</v>
      </c>
      <c r="S6073" s="10" t="s">
        <v>276</v>
      </c>
    </row>
    <row r="6074">
      <c r="A6074" s="1" t="s">
        <v>7725</v>
      </c>
      <c r="B6074" s="1" t="s">
        <v>1387</v>
      </c>
      <c r="C6074" s="1" t="s">
        <v>330</v>
      </c>
      <c r="D6074" s="1" t="s">
        <v>27</v>
      </c>
      <c r="E6074" s="1" t="s">
        <v>219</v>
      </c>
      <c r="F6074" s="1" t="s">
        <v>971</v>
      </c>
      <c r="G6074" s="1" t="s">
        <v>22566</v>
      </c>
      <c r="H6074" s="1" t="s">
        <v>22567</v>
      </c>
      <c r="I6074" s="4">
        <v>84.33405092592592</v>
      </c>
      <c r="J6074" s="1">
        <v>327.43</v>
      </c>
      <c r="K6074" s="1">
        <v>44.28</v>
      </c>
      <c r="M6074" s="10">
        <f t="array" ref="M6074">_xlfn.XLOOKUP(A6074,subscriptions!B6074:B10004,subscriptions!D6074:D10004)</f>
        <v>120</v>
      </c>
      <c r="N6074" s="10">
        <f t="array" ref="N6074">_xlfn.XLOOKUP(A6074,subscriptions!B6074:B10004,subscriptions!G6074:G10004)</f>
        <v>5</v>
      </c>
      <c r="O6074" s="10">
        <v>114.0</v>
      </c>
      <c r="P6074" s="10" t="str">
        <f t="array" ref="P6074">_xlfn.XLOOKUP(A6074,subscriptions!B6074:B10004,subscriptions!C6074:C10004)</f>
        <v>Residential</v>
      </c>
      <c r="Q6074" s="10" t="s">
        <v>194</v>
      </c>
      <c r="R6074" s="10" t="s">
        <v>212</v>
      </c>
      <c r="S6074" s="10" t="s">
        <v>195</v>
      </c>
    </row>
    <row r="6075">
      <c r="A6075" s="1" t="s">
        <v>7726</v>
      </c>
      <c r="B6075" s="1" t="s">
        <v>216</v>
      </c>
      <c r="C6075" s="1" t="s">
        <v>1347</v>
      </c>
      <c r="D6075" s="1" t="s">
        <v>153</v>
      </c>
      <c r="E6075" s="1" t="s">
        <v>262</v>
      </c>
      <c r="F6075" s="1" t="s">
        <v>4113</v>
      </c>
      <c r="G6075" s="1" t="s">
        <v>22568</v>
      </c>
      <c r="H6075" s="1" t="s">
        <v>22569</v>
      </c>
      <c r="I6075" s="4">
        <v>84.30009259259259</v>
      </c>
      <c r="J6075" s="1">
        <v>976.15</v>
      </c>
      <c r="K6075" s="1">
        <v>242.21</v>
      </c>
      <c r="M6075" s="10">
        <f t="array" ref="M6075">_xlfn.XLOOKUP(A6075,subscriptions!B6075:B10004,subscriptions!D6075:D10004)</f>
        <v>80</v>
      </c>
      <c r="N6075" s="10">
        <f t="array" ref="N6075">_xlfn.XLOOKUP(A6075,subscriptions!B6075:B10004,subscriptions!G6075:G10004)</f>
        <v>10</v>
      </c>
      <c r="O6075" s="10">
        <v>72.0</v>
      </c>
      <c r="P6075" s="10" t="str">
        <f t="array" ref="P6075">_xlfn.XLOOKUP(A6075,subscriptions!B6075:B10004,subscriptions!C6075:C10004)</f>
        <v>Roam</v>
      </c>
      <c r="Q6075" s="10" t="s">
        <v>128</v>
      </c>
      <c r="R6075" s="10" t="s">
        <v>148</v>
      </c>
      <c r="S6075" s="10" t="s">
        <v>1172</v>
      </c>
    </row>
    <row r="6076">
      <c r="A6076" s="1" t="s">
        <v>7727</v>
      </c>
      <c r="B6076" s="1" t="s">
        <v>1044</v>
      </c>
      <c r="C6076" s="1" t="s">
        <v>3912</v>
      </c>
      <c r="D6076" s="1" t="s">
        <v>27</v>
      </c>
      <c r="E6076" s="1" t="s">
        <v>714</v>
      </c>
      <c r="F6076" s="1" t="s">
        <v>1951</v>
      </c>
      <c r="G6076" s="1" t="s">
        <v>22570</v>
      </c>
      <c r="H6076" s="1" t="s">
        <v>22571</v>
      </c>
      <c r="I6076" s="4">
        <v>84.20989583333333</v>
      </c>
      <c r="J6076" s="1">
        <v>600.28</v>
      </c>
      <c r="K6076" s="1">
        <v>121.72</v>
      </c>
      <c r="M6076" s="10">
        <f t="array" ref="M6076">_xlfn.XLOOKUP(A6076,subscriptions!B6076:B10004,subscriptions!D6076:D10004)</f>
        <v>120</v>
      </c>
      <c r="N6076" s="10">
        <f t="array" ref="N6076">_xlfn.XLOOKUP(A6076,subscriptions!B6076:B10004,subscriptions!G6076:G10004)</f>
        <v>20</v>
      </c>
      <c r="O6076" s="10">
        <v>96.0</v>
      </c>
      <c r="P6076" s="10" t="str">
        <f t="array" ref="P6076">_xlfn.XLOOKUP(A6076,subscriptions!B6076:B10004,subscriptions!C6076:C10004)</f>
        <v>Residential</v>
      </c>
      <c r="Q6076" s="10" t="s">
        <v>128</v>
      </c>
      <c r="R6076" s="10" t="s">
        <v>148</v>
      </c>
      <c r="S6076" s="10" t="s">
        <v>353</v>
      </c>
    </row>
    <row r="6077">
      <c r="A6077" s="1" t="s">
        <v>7728</v>
      </c>
      <c r="B6077" s="1" t="s">
        <v>523</v>
      </c>
      <c r="C6077" s="1" t="s">
        <v>152</v>
      </c>
      <c r="D6077" s="1" t="s">
        <v>27</v>
      </c>
      <c r="E6077" s="1" t="s">
        <v>280</v>
      </c>
      <c r="F6077" s="1" t="s">
        <v>1478</v>
      </c>
      <c r="G6077" s="1" t="s">
        <v>22572</v>
      </c>
      <c r="H6077" s="1" t="s">
        <v>22573</v>
      </c>
      <c r="I6077" s="4">
        <v>84.33436342592593</v>
      </c>
      <c r="J6077" s="1">
        <v>103.69</v>
      </c>
      <c r="K6077" s="1">
        <v>22.3</v>
      </c>
      <c r="M6077" s="10">
        <f t="array" ref="M6077">_xlfn.XLOOKUP(A6077,subscriptions!B6077:B10004,subscriptions!D6077:D10004)</f>
        <v>50</v>
      </c>
      <c r="N6077" s="10">
        <f t="array" ref="N6077">_xlfn.XLOOKUP(A6077,subscriptions!B6077:B10004,subscriptions!G6077:G10004)</f>
        <v>0</v>
      </c>
      <c r="O6077" s="10">
        <v>50.0</v>
      </c>
      <c r="P6077" s="10" t="str">
        <f t="array" ref="P6077">_xlfn.XLOOKUP(A6077,subscriptions!B6077:B10004,subscriptions!C6077:C10004)</f>
        <v>Mini</v>
      </c>
      <c r="Q6077" s="10" t="s">
        <v>173</v>
      </c>
      <c r="R6077" s="10" t="s">
        <v>148</v>
      </c>
      <c r="S6077" s="10" t="s">
        <v>195</v>
      </c>
    </row>
    <row r="6078">
      <c r="A6078" s="1" t="s">
        <v>7729</v>
      </c>
      <c r="B6078" s="1" t="s">
        <v>1527</v>
      </c>
      <c r="C6078" s="1" t="s">
        <v>198</v>
      </c>
      <c r="D6078" s="1" t="s">
        <v>153</v>
      </c>
      <c r="E6078" s="1" t="s">
        <v>28</v>
      </c>
      <c r="F6078" s="1" t="s">
        <v>526</v>
      </c>
      <c r="G6078" s="1" t="s">
        <v>22574</v>
      </c>
      <c r="H6078" s="1" t="s">
        <v>22575</v>
      </c>
      <c r="I6078" s="4">
        <v>84.25075231481482</v>
      </c>
      <c r="J6078" s="1">
        <v>635.45</v>
      </c>
      <c r="K6078" s="1">
        <v>137.58</v>
      </c>
      <c r="M6078" s="10">
        <f t="array" ref="M6078">_xlfn.XLOOKUP(A6078,subscriptions!B6078:B10004,subscriptions!D6078:D10004)</f>
        <v>120</v>
      </c>
      <c r="N6078" s="10">
        <f t="array" ref="N6078">_xlfn.XLOOKUP(A6078,subscriptions!B6078:B10004,subscriptions!G6078:G10004)</f>
        <v>5</v>
      </c>
      <c r="O6078" s="10">
        <v>114.0</v>
      </c>
      <c r="P6078" s="10" t="str">
        <f t="array" ref="P6078">_xlfn.XLOOKUP(A6078,subscriptions!B6078:B10004,subscriptions!C6078:C10004)</f>
        <v>Residential</v>
      </c>
      <c r="Q6078" s="10" t="s">
        <v>194</v>
      </c>
      <c r="R6078" s="10" t="s">
        <v>212</v>
      </c>
      <c r="S6078" s="10" t="s">
        <v>1691</v>
      </c>
    </row>
    <row r="6079">
      <c r="A6079" s="1" t="s">
        <v>7732</v>
      </c>
      <c r="B6079" s="1" t="s">
        <v>329</v>
      </c>
      <c r="C6079" s="1" t="s">
        <v>764</v>
      </c>
      <c r="D6079" s="1" t="s">
        <v>27</v>
      </c>
      <c r="E6079" s="1" t="s">
        <v>280</v>
      </c>
      <c r="F6079" s="1" t="s">
        <v>2239</v>
      </c>
      <c r="G6079" s="1" t="s">
        <v>22576</v>
      </c>
      <c r="H6079" s="1" t="s">
        <v>22577</v>
      </c>
      <c r="I6079" s="4">
        <v>84.29670138888889</v>
      </c>
      <c r="J6079" s="1">
        <v>1228.25</v>
      </c>
      <c r="K6079" s="1">
        <v>152.72</v>
      </c>
      <c r="M6079" s="10">
        <f t="array" ref="M6079">_xlfn.XLOOKUP(A6079,subscriptions!B6079:B10004,subscriptions!D6079:D10004)</f>
        <v>80</v>
      </c>
      <c r="N6079" s="10">
        <f t="array" ref="N6079">_xlfn.XLOOKUP(A6079,subscriptions!B6079:B10004,subscriptions!G6079:G10004)</f>
        <v>10</v>
      </c>
      <c r="O6079" s="10">
        <v>72.0</v>
      </c>
      <c r="P6079" s="10" t="str">
        <f t="array" ref="P6079">_xlfn.XLOOKUP(A6079,subscriptions!B6079:B10004,subscriptions!C6079:C10004)</f>
        <v>Roam</v>
      </c>
      <c r="Q6079" s="10" t="s">
        <v>128</v>
      </c>
      <c r="R6079" s="10" t="s">
        <v>148</v>
      </c>
      <c r="S6079" s="10" t="s">
        <v>373</v>
      </c>
    </row>
    <row r="6080">
      <c r="A6080" s="1" t="s">
        <v>7733</v>
      </c>
      <c r="B6080" s="1" t="s">
        <v>523</v>
      </c>
      <c r="C6080" s="1" t="s">
        <v>473</v>
      </c>
      <c r="D6080" s="1" t="s">
        <v>27</v>
      </c>
      <c r="E6080" s="1" t="s">
        <v>262</v>
      </c>
      <c r="F6080" s="1" t="s">
        <v>4113</v>
      </c>
      <c r="G6080" s="1" t="s">
        <v>22578</v>
      </c>
      <c r="H6080" s="1" t="s">
        <v>22579</v>
      </c>
      <c r="I6080" s="4">
        <v>84.25429398148148</v>
      </c>
      <c r="J6080" s="1">
        <v>1253.48</v>
      </c>
      <c r="K6080" s="1">
        <v>150.28</v>
      </c>
      <c r="M6080" s="10">
        <f t="array" ref="M6080">_xlfn.XLOOKUP(A6080,subscriptions!B6080:B10004,subscriptions!D6080:D10004)</f>
        <v>120</v>
      </c>
      <c r="N6080" s="10">
        <f t="array" ref="N6080">_xlfn.XLOOKUP(A6080,subscriptions!B6080:B10004,subscriptions!G6080:G10004)</f>
        <v>20</v>
      </c>
      <c r="O6080" s="10">
        <v>96.0</v>
      </c>
      <c r="P6080" s="10" t="str">
        <f t="array" ref="P6080">_xlfn.XLOOKUP(A6080,subscriptions!B6080:B10004,subscriptions!C6080:C10004)</f>
        <v>Residential</v>
      </c>
      <c r="Q6080" s="10" t="s">
        <v>128</v>
      </c>
      <c r="R6080" s="10" t="s">
        <v>148</v>
      </c>
      <c r="S6080" s="10" t="s">
        <v>2046</v>
      </c>
    </row>
    <row r="6081">
      <c r="A6081" s="1" t="s">
        <v>7734</v>
      </c>
      <c r="B6081" s="1" t="s">
        <v>555</v>
      </c>
      <c r="C6081" s="1" t="s">
        <v>1142</v>
      </c>
      <c r="D6081" s="1" t="s">
        <v>153</v>
      </c>
      <c r="E6081" s="1" t="s">
        <v>332</v>
      </c>
      <c r="F6081" s="1" t="s">
        <v>788</v>
      </c>
      <c r="G6081" s="1" t="s">
        <v>22580</v>
      </c>
      <c r="H6081" s="1" t="s">
        <v>22581</v>
      </c>
      <c r="I6081" s="4">
        <v>84.29521990740741</v>
      </c>
      <c r="J6081" s="1">
        <v>711.39</v>
      </c>
      <c r="K6081" s="1">
        <v>163.05</v>
      </c>
      <c r="M6081" s="10">
        <f t="array" ref="M6081">_xlfn.XLOOKUP(A6081,subscriptions!B6081:B10004,subscriptions!D6081:D10004)</f>
        <v>120</v>
      </c>
      <c r="N6081" s="10">
        <f t="array" ref="N6081">_xlfn.XLOOKUP(A6081,subscriptions!B6081:B10004,subscriptions!G6081:G10004)</f>
        <v>0</v>
      </c>
      <c r="O6081" s="10">
        <v>120.0</v>
      </c>
      <c r="P6081" s="10" t="str">
        <f t="array" ref="P6081">_xlfn.XLOOKUP(A6081,subscriptions!B6081:B10004,subscriptions!C6081:C10004)</f>
        <v>Residential</v>
      </c>
      <c r="Q6081" s="10" t="s">
        <v>173</v>
      </c>
      <c r="R6081" s="10" t="s">
        <v>212</v>
      </c>
      <c r="S6081" s="10" t="s">
        <v>1026</v>
      </c>
    </row>
    <row r="6082">
      <c r="A6082" s="1" t="s">
        <v>7735</v>
      </c>
      <c r="B6082" s="1" t="s">
        <v>589</v>
      </c>
      <c r="C6082" s="1" t="s">
        <v>198</v>
      </c>
      <c r="D6082" s="1" t="s">
        <v>153</v>
      </c>
      <c r="E6082" s="1" t="s">
        <v>239</v>
      </c>
      <c r="F6082" s="1" t="s">
        <v>2076</v>
      </c>
      <c r="G6082" s="1" t="s">
        <v>22582</v>
      </c>
      <c r="H6082" s="1" t="s">
        <v>22583</v>
      </c>
      <c r="I6082" s="4">
        <v>84.25096064814815</v>
      </c>
      <c r="J6082" s="1">
        <v>939.42</v>
      </c>
      <c r="K6082" s="1">
        <v>119.71</v>
      </c>
      <c r="M6082" s="10">
        <f t="array" ref="M6082">_xlfn.XLOOKUP(A6082,subscriptions!B6082:B10004,subscriptions!D6082:D10004)</f>
        <v>80</v>
      </c>
      <c r="N6082" s="10">
        <f t="array" ref="N6082">_xlfn.XLOOKUP(A6082,subscriptions!B6082:B10004,subscriptions!G6082:G10004)</f>
        <v>5</v>
      </c>
      <c r="O6082" s="10">
        <v>76.0</v>
      </c>
      <c r="P6082" s="10" t="str">
        <f t="array" ref="P6082">_xlfn.XLOOKUP(A6082,subscriptions!B6082:B10004,subscriptions!C6082:C10004)</f>
        <v>Roam</v>
      </c>
      <c r="Q6082" s="10" t="s">
        <v>194</v>
      </c>
      <c r="R6082" s="10" t="s">
        <v>148</v>
      </c>
      <c r="S6082" s="10" t="s">
        <v>1691</v>
      </c>
    </row>
    <row r="6083">
      <c r="A6083" s="1" t="s">
        <v>7736</v>
      </c>
      <c r="B6083" s="1" t="s">
        <v>1009</v>
      </c>
      <c r="C6083" s="1" t="s">
        <v>1678</v>
      </c>
      <c r="D6083" s="1" t="s">
        <v>153</v>
      </c>
      <c r="E6083" s="1" t="s">
        <v>262</v>
      </c>
      <c r="F6083" s="1" t="s">
        <v>2853</v>
      </c>
      <c r="G6083" s="1" t="s">
        <v>22584</v>
      </c>
      <c r="H6083" s="1" t="s">
        <v>22585</v>
      </c>
      <c r="I6083" s="4">
        <v>84.3765625</v>
      </c>
      <c r="J6083" s="1">
        <v>5100.97</v>
      </c>
      <c r="K6083" s="1">
        <v>888.02</v>
      </c>
      <c r="M6083" s="10">
        <f t="array" ref="M6083">_xlfn.XLOOKUP(A6083,subscriptions!B6083:B10004,subscriptions!D6083:D10004)</f>
        <v>50</v>
      </c>
      <c r="N6083" s="10">
        <f t="array" ref="N6083">_xlfn.XLOOKUP(A6083,subscriptions!B6083:B10004,subscriptions!G6083:G10004)</f>
        <v>10</v>
      </c>
      <c r="O6083" s="10">
        <v>45.0</v>
      </c>
      <c r="P6083" s="10" t="str">
        <f t="array" ref="P6083">_xlfn.XLOOKUP(A6083,subscriptions!B6083:B10004,subscriptions!C6083:C10004)</f>
        <v>Mini</v>
      </c>
      <c r="Q6083" s="10" t="s">
        <v>128</v>
      </c>
      <c r="R6083" s="10" t="s">
        <v>148</v>
      </c>
      <c r="S6083" s="10" t="s">
        <v>3910</v>
      </c>
    </row>
    <row r="6084">
      <c r="A6084" s="1" t="s">
        <v>7737</v>
      </c>
      <c r="B6084" s="1" t="s">
        <v>870</v>
      </c>
      <c r="C6084" s="1" t="s">
        <v>1833</v>
      </c>
      <c r="D6084" s="1" t="s">
        <v>153</v>
      </c>
      <c r="E6084" s="1" t="s">
        <v>714</v>
      </c>
      <c r="F6084" s="1" t="s">
        <v>715</v>
      </c>
      <c r="G6084" s="1" t="s">
        <v>22586</v>
      </c>
      <c r="H6084" s="1" t="s">
        <v>22587</v>
      </c>
      <c r="I6084" s="4">
        <v>84.16893518518519</v>
      </c>
      <c r="J6084" s="1">
        <v>760.65</v>
      </c>
      <c r="K6084" s="1">
        <v>159.99</v>
      </c>
      <c r="M6084" s="10">
        <f t="array" ref="M6084">_xlfn.XLOOKUP(A6084,subscriptions!B6084:B10004,subscriptions!D6084:D10004)</f>
        <v>120</v>
      </c>
      <c r="N6084" s="10">
        <f t="array" ref="N6084">_xlfn.XLOOKUP(A6084,subscriptions!B6084:B10004,subscriptions!G6084:G10004)</f>
        <v>20</v>
      </c>
      <c r="O6084" s="10">
        <v>96.0</v>
      </c>
      <c r="P6084" s="10" t="str">
        <f t="array" ref="P6084">_xlfn.XLOOKUP(A6084,subscriptions!B6084:B10004,subscriptions!C6084:C10004)</f>
        <v>Residential</v>
      </c>
      <c r="Q6084" s="10" t="s">
        <v>128</v>
      </c>
      <c r="R6084" s="10" t="s">
        <v>148</v>
      </c>
      <c r="S6084" s="10" t="s">
        <v>1504</v>
      </c>
    </row>
    <row r="6085">
      <c r="A6085" s="1" t="s">
        <v>7738</v>
      </c>
      <c r="B6085" s="1" t="s">
        <v>1027</v>
      </c>
      <c r="C6085" s="1" t="s">
        <v>1142</v>
      </c>
      <c r="D6085" s="1" t="s">
        <v>153</v>
      </c>
      <c r="E6085" s="1" t="s">
        <v>28</v>
      </c>
      <c r="F6085" s="1" t="s">
        <v>801</v>
      </c>
      <c r="G6085" s="1" t="s">
        <v>22588</v>
      </c>
      <c r="H6085" s="1" t="s">
        <v>22589</v>
      </c>
      <c r="I6085" s="4">
        <v>84.42094907407407</v>
      </c>
      <c r="J6085" s="1">
        <v>498.07</v>
      </c>
      <c r="K6085" s="1">
        <v>77.77</v>
      </c>
      <c r="M6085" s="10">
        <f t="array" ref="M6085">_xlfn.XLOOKUP(A6085,subscriptions!B6085:B10004,subscriptions!D6085:D10004)</f>
        <v>120</v>
      </c>
      <c r="N6085" s="10">
        <f t="array" ref="N6085">_xlfn.XLOOKUP(A6085,subscriptions!B6085:B10004,subscriptions!G6085:G10004)</f>
        <v>0</v>
      </c>
      <c r="O6085" s="10">
        <v>120.0</v>
      </c>
      <c r="P6085" s="10" t="str">
        <f t="array" ref="P6085">_xlfn.XLOOKUP(A6085,subscriptions!B6085:B10004,subscriptions!C6085:C10004)</f>
        <v>Residential</v>
      </c>
      <c r="Q6085" s="10" t="s">
        <v>173</v>
      </c>
      <c r="R6085" s="10" t="s">
        <v>212</v>
      </c>
      <c r="S6085" s="10" t="s">
        <v>2152</v>
      </c>
    </row>
    <row r="6086">
      <c r="A6086" s="1" t="s">
        <v>7739</v>
      </c>
      <c r="B6086" s="1" t="s">
        <v>375</v>
      </c>
      <c r="C6086" s="1" t="s">
        <v>1347</v>
      </c>
      <c r="D6086" s="1" t="s">
        <v>27</v>
      </c>
      <c r="E6086" s="1" t="s">
        <v>28</v>
      </c>
      <c r="F6086" s="1" t="s">
        <v>3899</v>
      </c>
      <c r="G6086" s="1" t="s">
        <v>22590</v>
      </c>
      <c r="H6086" s="1" t="s">
        <v>22591</v>
      </c>
      <c r="I6086" s="4">
        <v>84.3774074074074</v>
      </c>
      <c r="J6086" s="1">
        <v>468.51</v>
      </c>
      <c r="K6086" s="1">
        <v>56.89</v>
      </c>
      <c r="M6086" s="10">
        <f t="array" ref="M6086">_xlfn.XLOOKUP(A6086,subscriptions!B6086:B10004,subscriptions!D6086:D10004)</f>
        <v>120</v>
      </c>
      <c r="N6086" s="10">
        <f t="array" ref="N6086">_xlfn.XLOOKUP(A6086,subscriptions!B6086:B10004,subscriptions!G6086:G10004)</f>
        <v>5</v>
      </c>
      <c r="O6086" s="10">
        <v>114.0</v>
      </c>
      <c r="P6086" s="10" t="str">
        <f t="array" ref="P6086">_xlfn.XLOOKUP(A6086,subscriptions!B6086:B10004,subscriptions!C6086:C10004)</f>
        <v>Residential</v>
      </c>
      <c r="Q6086" s="10" t="s">
        <v>194</v>
      </c>
      <c r="R6086" s="10" t="s">
        <v>212</v>
      </c>
      <c r="S6086" s="10" t="s">
        <v>1360</v>
      </c>
    </row>
    <row r="6087">
      <c r="A6087" s="1" t="s">
        <v>7740</v>
      </c>
      <c r="B6087" s="1" t="s">
        <v>236</v>
      </c>
      <c r="C6087" s="1" t="s">
        <v>1876</v>
      </c>
      <c r="D6087" s="1" t="s">
        <v>153</v>
      </c>
      <c r="E6087" s="1" t="s">
        <v>262</v>
      </c>
      <c r="F6087" s="1" t="s">
        <v>1835</v>
      </c>
      <c r="G6087" s="1" t="s">
        <v>22592</v>
      </c>
      <c r="H6087" s="1" t="s">
        <v>22593</v>
      </c>
      <c r="I6087" s="4">
        <v>84.37599537037038</v>
      </c>
      <c r="J6087" s="1">
        <v>968.08</v>
      </c>
      <c r="K6087" s="1">
        <v>243.75</v>
      </c>
      <c r="M6087" s="10">
        <f t="array" ref="M6087">_xlfn.XLOOKUP(A6087,subscriptions!B6087:B10004,subscriptions!D6087:D10004)</f>
        <v>120</v>
      </c>
      <c r="N6087" s="10">
        <f t="array" ref="N6087">_xlfn.XLOOKUP(A6087,subscriptions!B6087:B10004,subscriptions!G6087:G10004)</f>
        <v>10</v>
      </c>
      <c r="O6087" s="10">
        <v>108.0</v>
      </c>
      <c r="P6087" s="10" t="str">
        <f t="array" ref="P6087">_xlfn.XLOOKUP(A6087,subscriptions!B6087:B10004,subscriptions!C6087:C10004)</f>
        <v>Residential</v>
      </c>
      <c r="Q6087" s="10" t="s">
        <v>128</v>
      </c>
      <c r="R6087" s="10" t="s">
        <v>212</v>
      </c>
      <c r="S6087" s="10" t="s">
        <v>1442</v>
      </c>
    </row>
    <row r="6088">
      <c r="A6088" s="1" t="s">
        <v>7741</v>
      </c>
      <c r="B6088" s="1" t="s">
        <v>508</v>
      </c>
      <c r="C6088" s="1" t="s">
        <v>1833</v>
      </c>
      <c r="D6088" s="1" t="s">
        <v>153</v>
      </c>
      <c r="E6088" s="1" t="s">
        <v>28</v>
      </c>
      <c r="F6088" s="1" t="s">
        <v>687</v>
      </c>
      <c r="G6088" s="1" t="s">
        <v>22594</v>
      </c>
      <c r="H6088" s="1" t="s">
        <v>22595</v>
      </c>
      <c r="I6088" s="4">
        <v>84.38276620370371</v>
      </c>
      <c r="J6088" s="1">
        <v>2187.68</v>
      </c>
      <c r="K6088" s="1">
        <v>435.13</v>
      </c>
      <c r="M6088" s="10">
        <f t="array" ref="M6088">_xlfn.XLOOKUP(A6088,subscriptions!B6088:B10004,subscriptions!D6088:D10004)</f>
        <v>50</v>
      </c>
      <c r="N6088" s="10">
        <f t="array" ref="N6088">_xlfn.XLOOKUP(A6088,subscriptions!B6088:B10004,subscriptions!G6088:G10004)</f>
        <v>20</v>
      </c>
      <c r="O6088" s="10">
        <v>40.0</v>
      </c>
      <c r="P6088" s="10" t="str">
        <f t="array" ref="P6088">_xlfn.XLOOKUP(A6088,subscriptions!B6088:B10004,subscriptions!C6088:C10004)</f>
        <v>Mini</v>
      </c>
      <c r="Q6088" s="10" t="s">
        <v>128</v>
      </c>
      <c r="R6088" s="10" t="s">
        <v>148</v>
      </c>
      <c r="S6088" s="10" t="s">
        <v>671</v>
      </c>
    </row>
    <row r="6089">
      <c r="A6089" s="1" t="s">
        <v>7744</v>
      </c>
      <c r="B6089" s="1" t="s">
        <v>2521</v>
      </c>
      <c r="C6089" s="1" t="s">
        <v>110</v>
      </c>
      <c r="D6089" s="1" t="s">
        <v>153</v>
      </c>
      <c r="E6089" s="1" t="s">
        <v>111</v>
      </c>
      <c r="F6089" s="1" t="s">
        <v>1263</v>
      </c>
      <c r="G6089" s="1" t="s">
        <v>22596</v>
      </c>
      <c r="H6089" s="1" t="s">
        <v>22597</v>
      </c>
      <c r="I6089" s="4">
        <v>84.3398611111111</v>
      </c>
      <c r="J6089" s="1">
        <v>395.99</v>
      </c>
      <c r="K6089" s="1">
        <v>72.04</v>
      </c>
      <c r="M6089" s="10">
        <f t="array" ref="M6089">_xlfn.XLOOKUP(A6089,subscriptions!B6089:B10004,subscriptions!D6089:D10004)</f>
        <v>250</v>
      </c>
      <c r="N6089" s="10">
        <f t="array" ref="N6089">_xlfn.XLOOKUP(A6089,subscriptions!B6089:B10004,subscriptions!G6089:G10004)</f>
        <v>0</v>
      </c>
      <c r="O6089" s="10">
        <v>250.0</v>
      </c>
      <c r="P6089" s="10" t="str">
        <f t="array" ref="P6089">_xlfn.XLOOKUP(A6089,subscriptions!B6089:B10004,subscriptions!C6089:C10004)</f>
        <v>Business</v>
      </c>
      <c r="Q6089" s="10" t="s">
        <v>173</v>
      </c>
      <c r="R6089" s="10" t="s">
        <v>129</v>
      </c>
      <c r="S6089" s="10" t="s">
        <v>234</v>
      </c>
    </row>
    <row r="6090">
      <c r="A6090" s="1" t="s">
        <v>7745</v>
      </c>
      <c r="B6090" s="1" t="s">
        <v>329</v>
      </c>
      <c r="C6090" s="1" t="s">
        <v>152</v>
      </c>
      <c r="D6090" s="1" t="s">
        <v>27</v>
      </c>
      <c r="E6090" s="1" t="s">
        <v>262</v>
      </c>
      <c r="F6090" s="1" t="s">
        <v>2112</v>
      </c>
      <c r="G6090" s="1" t="s">
        <v>22598</v>
      </c>
      <c r="H6090" s="1" t="s">
        <v>22599</v>
      </c>
      <c r="I6090" s="4">
        <v>84.34109953703704</v>
      </c>
      <c r="J6090" s="1">
        <v>1903.18</v>
      </c>
      <c r="K6090" s="1">
        <v>380.16</v>
      </c>
      <c r="M6090" s="10">
        <f t="array" ref="M6090">_xlfn.XLOOKUP(A6090,subscriptions!B6090:B10004,subscriptions!D6090:D10004)</f>
        <v>120</v>
      </c>
      <c r="N6090" s="10">
        <f t="array" ref="N6090">_xlfn.XLOOKUP(A6090,subscriptions!B6090:B10004,subscriptions!G6090:G10004)</f>
        <v>5</v>
      </c>
      <c r="O6090" s="10">
        <v>114.0</v>
      </c>
      <c r="P6090" s="10" t="str">
        <f t="array" ref="P6090">_xlfn.XLOOKUP(A6090,subscriptions!B6090:B10004,subscriptions!C6090:C10004)</f>
        <v>Residential</v>
      </c>
      <c r="Q6090" s="10" t="s">
        <v>194</v>
      </c>
      <c r="R6090" s="10" t="s">
        <v>212</v>
      </c>
      <c r="S6090" s="10" t="s">
        <v>259</v>
      </c>
    </row>
    <row r="6091">
      <c r="A6091" s="1" t="s">
        <v>7746</v>
      </c>
      <c r="B6091" s="1" t="s">
        <v>772</v>
      </c>
      <c r="C6091" s="1" t="s">
        <v>786</v>
      </c>
      <c r="D6091" s="1" t="s">
        <v>153</v>
      </c>
      <c r="E6091" s="1" t="s">
        <v>179</v>
      </c>
      <c r="F6091" s="1" t="s">
        <v>844</v>
      </c>
      <c r="G6091" s="1" t="s">
        <v>22600</v>
      </c>
      <c r="H6091" s="1" t="s">
        <v>22601</v>
      </c>
      <c r="I6091" s="4">
        <v>84.3378125</v>
      </c>
      <c r="J6091" s="1">
        <v>82.07</v>
      </c>
      <c r="K6091" s="1">
        <v>24.11</v>
      </c>
      <c r="L6091" s="1">
        <v>100.0</v>
      </c>
      <c r="M6091" s="10">
        <f t="array" ref="M6091">_xlfn.XLOOKUP(A6091,subscriptions!B6091:B10004,subscriptions!D6091:D10004)</f>
        <v>50</v>
      </c>
      <c r="N6091" s="10">
        <f t="array" ref="N6091">_xlfn.XLOOKUP(A6091,subscriptions!B6091:B10004,subscriptions!G6091:G10004)</f>
        <v>10</v>
      </c>
      <c r="O6091" s="10">
        <v>45.0</v>
      </c>
      <c r="P6091" s="10" t="str">
        <f t="array" ref="P6091">_xlfn.XLOOKUP(A6091,subscriptions!B6091:B10004,subscriptions!C6091:C10004)</f>
        <v>Mini</v>
      </c>
      <c r="Q6091" s="10" t="s">
        <v>128</v>
      </c>
      <c r="R6091" s="10" t="s">
        <v>148</v>
      </c>
      <c r="S6091" s="10" t="s">
        <v>1961</v>
      </c>
    </row>
    <row r="6092">
      <c r="A6092" s="1" t="s">
        <v>7747</v>
      </c>
      <c r="B6092" s="1" t="s">
        <v>2788</v>
      </c>
      <c r="C6092" s="1" t="s">
        <v>786</v>
      </c>
      <c r="D6092" s="1" t="s">
        <v>153</v>
      </c>
      <c r="E6092" s="1" t="s">
        <v>239</v>
      </c>
      <c r="F6092" s="1" t="s">
        <v>3181</v>
      </c>
      <c r="G6092" s="1" t="s">
        <v>22602</v>
      </c>
      <c r="H6092" s="1" t="s">
        <v>22603</v>
      </c>
      <c r="I6092" s="4">
        <v>84.25793981481482</v>
      </c>
      <c r="J6092" s="1">
        <v>864.33</v>
      </c>
      <c r="K6092" s="1">
        <v>134.28</v>
      </c>
      <c r="M6092" s="10">
        <f t="array" ref="M6092">_xlfn.XLOOKUP(A6092,subscriptions!B6092:B10004,subscriptions!D6092:D10004)</f>
        <v>120</v>
      </c>
      <c r="N6092" s="10">
        <f t="array" ref="N6092">_xlfn.XLOOKUP(A6092,subscriptions!B6092:B10004,subscriptions!G6092:G10004)</f>
        <v>20</v>
      </c>
      <c r="O6092" s="10">
        <v>96.0</v>
      </c>
      <c r="P6092" s="10" t="str">
        <f t="array" ref="P6092">_xlfn.XLOOKUP(A6092,subscriptions!B6092:B10004,subscriptions!C6092:C10004)</f>
        <v>Residential</v>
      </c>
      <c r="Q6092" s="10" t="s">
        <v>128</v>
      </c>
      <c r="R6092" s="10" t="s">
        <v>148</v>
      </c>
      <c r="S6092" s="10" t="s">
        <v>603</v>
      </c>
    </row>
    <row r="6093">
      <c r="A6093" s="1" t="s">
        <v>7748</v>
      </c>
      <c r="B6093" s="1" t="s">
        <v>870</v>
      </c>
      <c r="C6093" s="1" t="s">
        <v>237</v>
      </c>
      <c r="D6093" s="1" t="s">
        <v>153</v>
      </c>
      <c r="E6093" s="1" t="s">
        <v>714</v>
      </c>
      <c r="F6093" s="1" t="s">
        <v>2562</v>
      </c>
      <c r="G6093" s="1" t="s">
        <v>22604</v>
      </c>
      <c r="H6093" s="1" t="s">
        <v>22605</v>
      </c>
      <c r="I6093" s="4">
        <v>84.17436342592593</v>
      </c>
      <c r="J6093" s="1">
        <v>2293.26</v>
      </c>
      <c r="K6093" s="1">
        <v>302.08</v>
      </c>
      <c r="M6093" s="10">
        <f t="array" ref="M6093">_xlfn.XLOOKUP(A6093,subscriptions!B6093:B10004,subscriptions!D6093:D10004)</f>
        <v>120</v>
      </c>
      <c r="N6093" s="10">
        <f t="array" ref="N6093">_xlfn.XLOOKUP(A6093,subscriptions!B6093:B10004,subscriptions!G6093:G10004)</f>
        <v>0</v>
      </c>
      <c r="O6093" s="10">
        <v>120.0</v>
      </c>
      <c r="P6093" s="10" t="str">
        <f t="array" ref="P6093">_xlfn.XLOOKUP(A6093,subscriptions!B6093:B10004,subscriptions!C6093:C10004)</f>
        <v>Residential</v>
      </c>
      <c r="Q6093" s="10" t="s">
        <v>173</v>
      </c>
      <c r="R6093" s="10" t="s">
        <v>212</v>
      </c>
      <c r="S6093" s="10" t="s">
        <v>507</v>
      </c>
    </row>
    <row r="6094">
      <c r="A6094" s="1" t="s">
        <v>7749</v>
      </c>
      <c r="B6094" s="1" t="s">
        <v>772</v>
      </c>
      <c r="C6094" s="1" t="s">
        <v>800</v>
      </c>
      <c r="D6094" s="1" t="s">
        <v>153</v>
      </c>
      <c r="E6094" s="1" t="s">
        <v>332</v>
      </c>
      <c r="F6094" s="1" t="s">
        <v>510</v>
      </c>
      <c r="G6094" s="1" t="s">
        <v>22606</v>
      </c>
      <c r="H6094" s="1" t="s">
        <v>22607</v>
      </c>
      <c r="I6094" s="4">
        <v>84.38337962962963</v>
      </c>
      <c r="J6094" s="1">
        <v>670.4</v>
      </c>
      <c r="K6094" s="1">
        <v>77.17</v>
      </c>
      <c r="M6094" s="10">
        <f t="array" ref="M6094">_xlfn.XLOOKUP(A6094,subscriptions!B6094:B10004,subscriptions!D6094:D10004)</f>
        <v>120</v>
      </c>
      <c r="N6094" s="10">
        <f t="array" ref="N6094">_xlfn.XLOOKUP(A6094,subscriptions!B6094:B10004,subscriptions!G6094:G10004)</f>
        <v>5</v>
      </c>
      <c r="O6094" s="10">
        <v>114.0</v>
      </c>
      <c r="P6094" s="10" t="str">
        <f t="array" ref="P6094">_xlfn.XLOOKUP(A6094,subscriptions!B6094:B10004,subscriptions!C6094:C10004)</f>
        <v>Residential</v>
      </c>
      <c r="Q6094" s="10" t="s">
        <v>194</v>
      </c>
      <c r="R6094" s="10" t="s">
        <v>212</v>
      </c>
      <c r="S6094" s="10" t="s">
        <v>882</v>
      </c>
    </row>
    <row r="6095">
      <c r="A6095" s="1" t="s">
        <v>7750</v>
      </c>
      <c r="B6095" s="1" t="s">
        <v>2521</v>
      </c>
      <c r="C6095" s="1" t="s">
        <v>786</v>
      </c>
      <c r="D6095" s="1" t="s">
        <v>153</v>
      </c>
      <c r="E6095" s="1" t="s">
        <v>262</v>
      </c>
      <c r="F6095" s="1" t="s">
        <v>674</v>
      </c>
      <c r="G6095" s="1" t="s">
        <v>22608</v>
      </c>
      <c r="H6095" s="1" t="s">
        <v>22609</v>
      </c>
      <c r="I6095" s="4">
        <v>84.42106481481481</v>
      </c>
      <c r="J6095" s="1">
        <v>1294.27</v>
      </c>
      <c r="K6095" s="1">
        <v>264.05</v>
      </c>
      <c r="M6095" s="10">
        <f t="array" ref="M6095">_xlfn.XLOOKUP(A6095,subscriptions!B6095:B10004,subscriptions!D6095:D10004)</f>
        <v>120</v>
      </c>
      <c r="N6095" s="10">
        <f t="array" ref="N6095">_xlfn.XLOOKUP(A6095,subscriptions!B6095:B10004,subscriptions!G6095:G10004)</f>
        <v>10</v>
      </c>
      <c r="O6095" s="10">
        <v>108.0</v>
      </c>
      <c r="P6095" s="10" t="str">
        <f t="array" ref="P6095">_xlfn.XLOOKUP(A6095,subscriptions!B6095:B10004,subscriptions!C6095:C10004)</f>
        <v>Residential</v>
      </c>
      <c r="Q6095" s="10" t="s">
        <v>128</v>
      </c>
      <c r="R6095" s="10" t="s">
        <v>212</v>
      </c>
      <c r="S6095" s="10" t="s">
        <v>2152</v>
      </c>
    </row>
    <row r="6096">
      <c r="A6096" s="1" t="s">
        <v>7751</v>
      </c>
      <c r="B6096" s="1" t="s">
        <v>1173</v>
      </c>
      <c r="C6096" s="1" t="s">
        <v>1477</v>
      </c>
      <c r="D6096" s="1" t="s">
        <v>27</v>
      </c>
      <c r="E6096" s="1" t="s">
        <v>332</v>
      </c>
      <c r="F6096" s="1" t="s">
        <v>788</v>
      </c>
      <c r="G6096" s="1" t="s">
        <v>22610</v>
      </c>
      <c r="H6096" s="1" t="s">
        <v>22611</v>
      </c>
      <c r="I6096" s="4">
        <v>84.25362268518519</v>
      </c>
      <c r="J6096" s="1">
        <v>394.08</v>
      </c>
      <c r="K6096" s="1">
        <v>99.18</v>
      </c>
      <c r="M6096" s="10">
        <f t="array" ref="M6096">_xlfn.XLOOKUP(A6096,subscriptions!B6096:B10004,subscriptions!D6096:D10004)</f>
        <v>120</v>
      </c>
      <c r="N6096" s="10">
        <f t="array" ref="N6096">_xlfn.XLOOKUP(A6096,subscriptions!B6096:B10004,subscriptions!G6096:G10004)</f>
        <v>20</v>
      </c>
      <c r="O6096" s="10">
        <v>96.0</v>
      </c>
      <c r="P6096" s="10" t="str">
        <f t="array" ref="P6096">_xlfn.XLOOKUP(A6096,subscriptions!B6096:B10004,subscriptions!C6096:C10004)</f>
        <v>Residential</v>
      </c>
      <c r="Q6096" s="10" t="s">
        <v>128</v>
      </c>
      <c r="R6096" s="10" t="s">
        <v>148</v>
      </c>
      <c r="S6096" s="10" t="s">
        <v>1832</v>
      </c>
    </row>
    <row r="6097">
      <c r="A6097" s="1" t="s">
        <v>7752</v>
      </c>
      <c r="B6097" s="1" t="s">
        <v>1387</v>
      </c>
      <c r="C6097" s="1" t="s">
        <v>556</v>
      </c>
      <c r="D6097" s="1" t="s">
        <v>27</v>
      </c>
      <c r="E6097" s="1" t="s">
        <v>631</v>
      </c>
      <c r="F6097" s="1" t="s">
        <v>2549</v>
      </c>
      <c r="G6097" s="1" t="s">
        <v>22612</v>
      </c>
      <c r="H6097" s="1" t="s">
        <v>22613</v>
      </c>
      <c r="I6097" s="4">
        <v>84.33909722222222</v>
      </c>
      <c r="J6097" s="1">
        <v>2082.17</v>
      </c>
      <c r="K6097" s="1">
        <v>376.05</v>
      </c>
      <c r="M6097" s="10">
        <f t="array" ref="M6097">_xlfn.XLOOKUP(A6097,subscriptions!B6097:B10004,subscriptions!D6097:D10004)</f>
        <v>120</v>
      </c>
      <c r="N6097" s="10">
        <f t="array" ref="N6097">_xlfn.XLOOKUP(A6097,subscriptions!B6097:B10004,subscriptions!G6097:G10004)</f>
        <v>0</v>
      </c>
      <c r="O6097" s="10">
        <v>120.0</v>
      </c>
      <c r="P6097" s="10" t="str">
        <f t="array" ref="P6097">_xlfn.XLOOKUP(A6097,subscriptions!B6097:B10004,subscriptions!C6097:C10004)</f>
        <v>Residential</v>
      </c>
      <c r="Q6097" s="10" t="s">
        <v>173</v>
      </c>
      <c r="R6097" s="10" t="s">
        <v>212</v>
      </c>
      <c r="S6097" s="10" t="s">
        <v>2016</v>
      </c>
    </row>
    <row r="6098">
      <c r="A6098" s="1" t="s">
        <v>7755</v>
      </c>
      <c r="B6098" s="1" t="s">
        <v>150</v>
      </c>
      <c r="C6098" s="1" t="s">
        <v>296</v>
      </c>
      <c r="D6098" s="1" t="s">
        <v>153</v>
      </c>
      <c r="E6098" s="1" t="s">
        <v>280</v>
      </c>
      <c r="F6098" s="1" t="s">
        <v>2239</v>
      </c>
      <c r="G6098" s="1" t="s">
        <v>22614</v>
      </c>
      <c r="H6098" s="1" t="s">
        <v>22615</v>
      </c>
      <c r="I6098" s="4">
        <v>84.21325231481481</v>
      </c>
      <c r="J6098" s="1">
        <v>130.54</v>
      </c>
      <c r="K6098" s="1">
        <v>38.09</v>
      </c>
      <c r="M6098" s="10">
        <f t="array" ref="M6098">_xlfn.XLOOKUP(A6098,subscriptions!B6098:B10004,subscriptions!D6098:D10004)</f>
        <v>120</v>
      </c>
      <c r="N6098" s="10">
        <f t="array" ref="N6098">_xlfn.XLOOKUP(A6098,subscriptions!B6098:B10004,subscriptions!G6098:G10004)</f>
        <v>5</v>
      </c>
      <c r="O6098" s="10">
        <v>114.0</v>
      </c>
      <c r="P6098" s="10" t="str">
        <f t="array" ref="P6098">_xlfn.XLOOKUP(A6098,subscriptions!B6098:B10004,subscriptions!C6098:C10004)</f>
        <v>Residential</v>
      </c>
      <c r="Q6098" s="10" t="s">
        <v>194</v>
      </c>
      <c r="R6098" s="10" t="s">
        <v>212</v>
      </c>
      <c r="S6098" s="10" t="s">
        <v>1915</v>
      </c>
    </row>
    <row r="6099">
      <c r="A6099" s="1" t="s">
        <v>7756</v>
      </c>
      <c r="B6099" s="1" t="s">
        <v>355</v>
      </c>
      <c r="C6099" s="1" t="s">
        <v>509</v>
      </c>
      <c r="D6099" s="1" t="s">
        <v>153</v>
      </c>
      <c r="E6099" s="1" t="s">
        <v>714</v>
      </c>
      <c r="F6099" s="1" t="s">
        <v>2171</v>
      </c>
      <c r="G6099" s="1" t="s">
        <v>22616</v>
      </c>
      <c r="H6099" s="1" t="s">
        <v>22617</v>
      </c>
      <c r="I6099" s="4">
        <v>84.21677083333333</v>
      </c>
      <c r="J6099" s="1">
        <v>2921.32</v>
      </c>
      <c r="K6099" s="1">
        <v>376.29</v>
      </c>
      <c r="M6099" s="10">
        <f t="array" ref="M6099">_xlfn.XLOOKUP(A6099,subscriptions!B6099:B10004,subscriptions!D6099:D10004)</f>
        <v>120</v>
      </c>
      <c r="N6099" s="10">
        <f t="array" ref="N6099">_xlfn.XLOOKUP(A6099,subscriptions!B6099:B10004,subscriptions!G6099:G10004)</f>
        <v>10</v>
      </c>
      <c r="O6099" s="10">
        <v>108.0</v>
      </c>
      <c r="P6099" s="10" t="str">
        <f t="array" ref="P6099">_xlfn.XLOOKUP(A6099,subscriptions!B6099:B10004,subscriptions!C6099:C10004)</f>
        <v>Residential</v>
      </c>
      <c r="Q6099" s="10" t="s">
        <v>128</v>
      </c>
      <c r="R6099" s="10" t="s">
        <v>212</v>
      </c>
      <c r="S6099" s="10" t="s">
        <v>453</v>
      </c>
    </row>
    <row r="6100">
      <c r="A6100" s="1" t="s">
        <v>7757</v>
      </c>
      <c r="B6100" s="1" t="s">
        <v>1262</v>
      </c>
      <c r="C6100" s="1" t="s">
        <v>261</v>
      </c>
      <c r="D6100" s="1" t="s">
        <v>27</v>
      </c>
      <c r="E6100" s="1" t="s">
        <v>631</v>
      </c>
      <c r="F6100" s="1" t="s">
        <v>1084</v>
      </c>
      <c r="G6100" s="1" t="s">
        <v>22618</v>
      </c>
      <c r="H6100" s="1" t="s">
        <v>22619</v>
      </c>
      <c r="I6100" s="4">
        <v>84.29680555555555</v>
      </c>
      <c r="J6100" s="1">
        <v>381.34</v>
      </c>
      <c r="K6100" s="1">
        <v>64.88</v>
      </c>
      <c r="M6100" s="10">
        <f t="array" ref="M6100">_xlfn.XLOOKUP(A6100,subscriptions!B6100:B10004,subscriptions!D6100:D10004)</f>
        <v>250</v>
      </c>
      <c r="N6100" s="10">
        <f t="array" ref="N6100">_xlfn.XLOOKUP(A6100,subscriptions!B6100:B10004,subscriptions!G6100:G10004)</f>
        <v>20</v>
      </c>
      <c r="O6100" s="10">
        <v>200.0</v>
      </c>
      <c r="P6100" s="10" t="str">
        <f t="array" ref="P6100">_xlfn.XLOOKUP(A6100,subscriptions!B6100:B10004,subscriptions!C6100:C10004)</f>
        <v>Business</v>
      </c>
      <c r="Q6100" s="10" t="s">
        <v>128</v>
      </c>
      <c r="R6100" s="10" t="s">
        <v>129</v>
      </c>
      <c r="S6100" s="10" t="s">
        <v>373</v>
      </c>
    </row>
    <row r="6101">
      <c r="A6101" s="1" t="s">
        <v>7758</v>
      </c>
      <c r="B6101" s="1" t="s">
        <v>1664</v>
      </c>
      <c r="C6101" s="1" t="s">
        <v>556</v>
      </c>
      <c r="D6101" s="1" t="s">
        <v>153</v>
      </c>
      <c r="E6101" s="1" t="s">
        <v>219</v>
      </c>
      <c r="F6101" s="1" t="s">
        <v>660</v>
      </c>
      <c r="G6101" s="1" t="s">
        <v>22620</v>
      </c>
      <c r="H6101" s="1" t="s">
        <v>22621</v>
      </c>
      <c r="I6101" s="4">
        <v>84.3822800925926</v>
      </c>
      <c r="J6101" s="1">
        <v>3161.96</v>
      </c>
      <c r="K6101" s="1">
        <v>459.31</v>
      </c>
      <c r="M6101" s="10">
        <f t="array" ref="M6101">_xlfn.XLOOKUP(A6101,subscriptions!B6101:B10004,subscriptions!D6101:D10004)</f>
        <v>120</v>
      </c>
      <c r="N6101" s="10">
        <f t="array" ref="N6101">_xlfn.XLOOKUP(A6101,subscriptions!B6101:B10004,subscriptions!G6101:G10004)</f>
        <v>0</v>
      </c>
      <c r="O6101" s="10">
        <v>120.0</v>
      </c>
      <c r="P6101" s="10" t="str">
        <f t="array" ref="P6101">_xlfn.XLOOKUP(A6101,subscriptions!B6101:B10004,subscriptions!C6101:C10004)</f>
        <v>Residential</v>
      </c>
      <c r="Q6101" s="10" t="s">
        <v>173</v>
      </c>
      <c r="R6101" s="10" t="s">
        <v>212</v>
      </c>
      <c r="S6101" s="10" t="s">
        <v>293</v>
      </c>
    </row>
    <row r="6102">
      <c r="A6102" s="1" t="s">
        <v>7759</v>
      </c>
      <c r="B6102" s="1" t="s">
        <v>2327</v>
      </c>
      <c r="C6102" s="1" t="s">
        <v>178</v>
      </c>
      <c r="D6102" s="1" t="s">
        <v>27</v>
      </c>
      <c r="E6102" s="1" t="s">
        <v>280</v>
      </c>
      <c r="F6102" s="1" t="s">
        <v>376</v>
      </c>
      <c r="G6102" s="1" t="s">
        <v>22622</v>
      </c>
      <c r="H6102" s="1" t="s">
        <v>22623</v>
      </c>
      <c r="I6102" s="4">
        <v>84.29731481481481</v>
      </c>
      <c r="J6102" s="1">
        <v>702.02</v>
      </c>
      <c r="K6102" s="1">
        <v>123.43</v>
      </c>
      <c r="M6102" s="10">
        <f t="array" ref="M6102">_xlfn.XLOOKUP(A6102,subscriptions!B6102:B10004,subscriptions!D6102:D10004)</f>
        <v>50</v>
      </c>
      <c r="N6102" s="10">
        <f t="array" ref="N6102">_xlfn.XLOOKUP(A6102,subscriptions!B6102:B10004,subscriptions!G6102:G10004)</f>
        <v>5</v>
      </c>
      <c r="O6102" s="10">
        <v>47.5</v>
      </c>
      <c r="P6102" s="10" t="str">
        <f t="array" ref="P6102">_xlfn.XLOOKUP(A6102,subscriptions!B6102:B10004,subscriptions!C6102:C10004)</f>
        <v>Mini</v>
      </c>
      <c r="Q6102" s="10" t="s">
        <v>194</v>
      </c>
      <c r="R6102" s="10" t="s">
        <v>148</v>
      </c>
      <c r="S6102" s="10" t="s">
        <v>407</v>
      </c>
    </row>
    <row r="6103">
      <c r="A6103" s="1" t="s">
        <v>7760</v>
      </c>
      <c r="B6103" s="1" t="s">
        <v>278</v>
      </c>
      <c r="C6103" s="1" t="s">
        <v>1833</v>
      </c>
      <c r="D6103" s="1" t="s">
        <v>27</v>
      </c>
      <c r="E6103" s="1" t="s">
        <v>280</v>
      </c>
      <c r="F6103" s="1" t="s">
        <v>1446</v>
      </c>
      <c r="G6103" s="1" t="s">
        <v>22624</v>
      </c>
      <c r="H6103" s="1" t="s">
        <v>22625</v>
      </c>
      <c r="I6103" s="4">
        <v>84.1709375</v>
      </c>
      <c r="J6103" s="1">
        <v>1973.89</v>
      </c>
      <c r="K6103" s="1">
        <v>428.81</v>
      </c>
      <c r="M6103" s="10">
        <f t="array" ref="M6103">_xlfn.XLOOKUP(A6103,subscriptions!B6103:B10004,subscriptions!D6103:D10004)</f>
        <v>250</v>
      </c>
      <c r="N6103" s="10">
        <f t="array" ref="N6103">_xlfn.XLOOKUP(A6103,subscriptions!B6103:B10004,subscriptions!G6103:G10004)</f>
        <v>10</v>
      </c>
      <c r="O6103" s="10">
        <v>225.0</v>
      </c>
      <c r="P6103" s="10" t="str">
        <f t="array" ref="P6103">_xlfn.XLOOKUP(A6103,subscriptions!B6103:B10004,subscriptions!C6103:C10004)</f>
        <v>Business</v>
      </c>
      <c r="Q6103" s="10" t="s">
        <v>128</v>
      </c>
      <c r="R6103" s="10" t="s">
        <v>129</v>
      </c>
      <c r="S6103" s="10" t="s">
        <v>310</v>
      </c>
    </row>
    <row r="6104">
      <c r="A6104" s="1" t="s">
        <v>7761</v>
      </c>
      <c r="B6104" s="1" t="s">
        <v>355</v>
      </c>
      <c r="C6104" s="1" t="s">
        <v>920</v>
      </c>
      <c r="D6104" s="1" t="s">
        <v>153</v>
      </c>
      <c r="E6104" s="1" t="s">
        <v>28</v>
      </c>
      <c r="F6104" s="1" t="s">
        <v>2581</v>
      </c>
      <c r="G6104" s="1" t="s">
        <v>22626</v>
      </c>
      <c r="H6104" s="1" t="s">
        <v>22627</v>
      </c>
      <c r="I6104" s="4">
        <v>84.2537962962963</v>
      </c>
      <c r="J6104" s="1">
        <v>626.79</v>
      </c>
      <c r="K6104" s="1">
        <v>173.21</v>
      </c>
      <c r="M6104" s="10">
        <f t="array" ref="M6104">_xlfn.XLOOKUP(A6104,subscriptions!B6104:B10004,subscriptions!D6104:D10004)</f>
        <v>120</v>
      </c>
      <c r="N6104" s="10">
        <f t="array" ref="N6104">_xlfn.XLOOKUP(A6104,subscriptions!B6104:B10004,subscriptions!G6104:G10004)</f>
        <v>20</v>
      </c>
      <c r="O6104" s="10">
        <v>96.0</v>
      </c>
      <c r="P6104" s="10" t="str">
        <f t="array" ref="P6104">_xlfn.XLOOKUP(A6104,subscriptions!B6104:B10004,subscriptions!C6104:C10004)</f>
        <v>Residential</v>
      </c>
      <c r="Q6104" s="10" t="s">
        <v>128</v>
      </c>
      <c r="R6104" s="10" t="s">
        <v>148</v>
      </c>
      <c r="S6104" s="10" t="s">
        <v>1832</v>
      </c>
    </row>
    <row r="6105">
      <c r="A6105" s="1" t="s">
        <v>7762</v>
      </c>
      <c r="B6105" s="1" t="s">
        <v>1886</v>
      </c>
      <c r="C6105" s="1" t="s">
        <v>1347</v>
      </c>
      <c r="D6105" s="1" t="s">
        <v>27</v>
      </c>
      <c r="E6105" s="1" t="s">
        <v>714</v>
      </c>
      <c r="F6105" s="1" t="s">
        <v>715</v>
      </c>
      <c r="G6105" s="1" t="s">
        <v>22628</v>
      </c>
      <c r="H6105" s="1" t="s">
        <v>22629</v>
      </c>
      <c r="I6105" s="4">
        <v>84.41755787037037</v>
      </c>
      <c r="J6105" s="1">
        <v>3595.28</v>
      </c>
      <c r="K6105" s="1">
        <v>679.35</v>
      </c>
      <c r="M6105" s="10">
        <f t="array" ref="M6105">_xlfn.XLOOKUP(A6105,subscriptions!B6105:B10004,subscriptions!D6105:D10004)</f>
        <v>120</v>
      </c>
      <c r="N6105" s="10">
        <f t="array" ref="N6105">_xlfn.XLOOKUP(A6105,subscriptions!B6105:B10004,subscriptions!G6105:G10004)</f>
        <v>0</v>
      </c>
      <c r="O6105" s="10">
        <v>120.0</v>
      </c>
      <c r="P6105" s="10" t="str">
        <f t="array" ref="P6105">_xlfn.XLOOKUP(A6105,subscriptions!B6105:B10004,subscriptions!C6105:C10004)</f>
        <v>Residential</v>
      </c>
      <c r="Q6105" s="10" t="s">
        <v>173</v>
      </c>
      <c r="R6105" s="10" t="s">
        <v>212</v>
      </c>
      <c r="S6105" s="10" t="s">
        <v>327</v>
      </c>
    </row>
    <row r="6106">
      <c r="A6106" s="1" t="s">
        <v>7765</v>
      </c>
      <c r="B6106" s="1" t="s">
        <v>686</v>
      </c>
      <c r="C6106" s="1" t="s">
        <v>237</v>
      </c>
      <c r="D6106" s="1" t="s">
        <v>153</v>
      </c>
      <c r="E6106" s="1" t="s">
        <v>280</v>
      </c>
      <c r="F6106" s="1" t="s">
        <v>1665</v>
      </c>
      <c r="G6106" s="1" t="s">
        <v>22630</v>
      </c>
      <c r="H6106" s="1" t="s">
        <v>22631</v>
      </c>
      <c r="I6106" s="4">
        <v>84.2564699074074</v>
      </c>
      <c r="J6106" s="1">
        <v>253.11</v>
      </c>
      <c r="K6106" s="1">
        <v>73.6</v>
      </c>
      <c r="M6106" s="10">
        <f t="array" ref="M6106">_xlfn.XLOOKUP(A6106,subscriptions!B6106:B10004,subscriptions!D6106:D10004)</f>
        <v>120</v>
      </c>
      <c r="N6106" s="10">
        <f t="array" ref="N6106">_xlfn.XLOOKUP(A6106,subscriptions!B6106:B10004,subscriptions!G6106:G10004)</f>
        <v>5</v>
      </c>
      <c r="O6106" s="10">
        <v>114.0</v>
      </c>
      <c r="P6106" s="10" t="str">
        <f t="array" ref="P6106">_xlfn.XLOOKUP(A6106,subscriptions!B6106:B10004,subscriptions!C6106:C10004)</f>
        <v>Residential</v>
      </c>
      <c r="Q6106" s="10" t="s">
        <v>194</v>
      </c>
      <c r="R6106" s="10" t="s">
        <v>212</v>
      </c>
      <c r="S6106" s="10" t="s">
        <v>130</v>
      </c>
    </row>
    <row r="6107">
      <c r="A6107" s="1" t="s">
        <v>7766</v>
      </c>
      <c r="B6107" s="1" t="s">
        <v>4509</v>
      </c>
      <c r="C6107" s="1" t="s">
        <v>110</v>
      </c>
      <c r="D6107" s="1" t="s">
        <v>153</v>
      </c>
      <c r="E6107" s="1" t="s">
        <v>219</v>
      </c>
      <c r="F6107" s="1" t="s">
        <v>4220</v>
      </c>
      <c r="G6107" s="1" t="s">
        <v>22632</v>
      </c>
      <c r="H6107" s="1" t="s">
        <v>22633</v>
      </c>
      <c r="I6107" s="4">
        <v>84.33681712962964</v>
      </c>
      <c r="J6107" s="1">
        <v>344.97</v>
      </c>
      <c r="K6107" s="1">
        <v>68.3</v>
      </c>
      <c r="M6107" s="10">
        <f t="array" ref="M6107">_xlfn.XLOOKUP(A6107,subscriptions!B6107:B10004,subscriptions!D6107:D10004)</f>
        <v>50</v>
      </c>
      <c r="N6107" s="10">
        <f t="array" ref="N6107">_xlfn.XLOOKUP(A6107,subscriptions!B6107:B10004,subscriptions!G6107:G10004)</f>
        <v>10</v>
      </c>
      <c r="O6107" s="10">
        <v>45.0</v>
      </c>
      <c r="P6107" s="10" t="str">
        <f t="array" ref="P6107">_xlfn.XLOOKUP(A6107,subscriptions!B6107:B10004,subscriptions!C6107:C10004)</f>
        <v>Mini</v>
      </c>
      <c r="Q6107" s="10" t="s">
        <v>128</v>
      </c>
      <c r="R6107" s="10" t="s">
        <v>148</v>
      </c>
      <c r="S6107" s="10" t="s">
        <v>968</v>
      </c>
    </row>
    <row r="6108">
      <c r="A6108" s="1" t="s">
        <v>7767</v>
      </c>
      <c r="B6108" s="1" t="s">
        <v>2279</v>
      </c>
      <c r="C6108" s="1" t="s">
        <v>261</v>
      </c>
      <c r="D6108" s="1" t="s">
        <v>153</v>
      </c>
      <c r="E6108" s="1" t="s">
        <v>714</v>
      </c>
      <c r="F6108" s="1" t="s">
        <v>1730</v>
      </c>
      <c r="G6108" s="1" t="s">
        <v>22634</v>
      </c>
      <c r="H6108" s="1" t="s">
        <v>22635</v>
      </c>
      <c r="I6108" s="4">
        <v>84.216875</v>
      </c>
      <c r="J6108" s="1">
        <v>1068.96</v>
      </c>
      <c r="K6108" s="1">
        <v>238.15</v>
      </c>
      <c r="M6108" s="10">
        <f t="array" ref="M6108">_xlfn.XLOOKUP(A6108,subscriptions!B6108:B10004,subscriptions!D6108:D10004)</f>
        <v>120</v>
      </c>
      <c r="N6108" s="10">
        <f t="array" ref="N6108">_xlfn.XLOOKUP(A6108,subscriptions!B6108:B10004,subscriptions!G6108:G10004)</f>
        <v>20</v>
      </c>
      <c r="O6108" s="10">
        <v>96.0</v>
      </c>
      <c r="P6108" s="10" t="str">
        <f t="array" ref="P6108">_xlfn.XLOOKUP(A6108,subscriptions!B6108:B10004,subscriptions!C6108:C10004)</f>
        <v>Residential</v>
      </c>
      <c r="Q6108" s="10" t="s">
        <v>128</v>
      </c>
      <c r="R6108" s="10" t="s">
        <v>148</v>
      </c>
      <c r="S6108" s="10" t="s">
        <v>453</v>
      </c>
    </row>
    <row r="6109">
      <c r="A6109" s="1" t="s">
        <v>7768</v>
      </c>
      <c r="B6109" s="1" t="s">
        <v>375</v>
      </c>
      <c r="C6109" s="1" t="s">
        <v>296</v>
      </c>
      <c r="D6109" s="1" t="s">
        <v>27</v>
      </c>
      <c r="E6109" s="1" t="s">
        <v>332</v>
      </c>
      <c r="F6109" s="1" t="s">
        <v>736</v>
      </c>
      <c r="G6109" s="1" t="s">
        <v>22636</v>
      </c>
      <c r="H6109" s="1" t="s">
        <v>22637</v>
      </c>
      <c r="I6109" s="4">
        <v>84.37920138888889</v>
      </c>
      <c r="J6109" s="1">
        <v>178.24</v>
      </c>
      <c r="K6109" s="1">
        <v>33.45</v>
      </c>
      <c r="M6109" s="10">
        <f t="array" ref="M6109">_xlfn.XLOOKUP(A6109,subscriptions!B6109:B10004,subscriptions!D6109:D10004)</f>
        <v>120</v>
      </c>
      <c r="N6109" s="10">
        <f t="array" ref="N6109">_xlfn.XLOOKUP(A6109,subscriptions!B6109:B10004,subscriptions!G6109:G10004)</f>
        <v>0</v>
      </c>
      <c r="O6109" s="10">
        <v>120.0</v>
      </c>
      <c r="P6109" s="10" t="str">
        <f t="array" ref="P6109">_xlfn.XLOOKUP(A6109,subscriptions!B6109:B10004,subscriptions!C6109:C10004)</f>
        <v>Residential</v>
      </c>
      <c r="Q6109" s="10" t="s">
        <v>173</v>
      </c>
      <c r="R6109" s="10" t="s">
        <v>212</v>
      </c>
      <c r="S6109" s="10" t="s">
        <v>2380</v>
      </c>
    </row>
    <row r="6110">
      <c r="A6110" s="1" t="s">
        <v>7769</v>
      </c>
      <c r="B6110" s="1" t="s">
        <v>389</v>
      </c>
      <c r="C6110" s="1" t="s">
        <v>509</v>
      </c>
      <c r="D6110" s="1" t="s">
        <v>27</v>
      </c>
      <c r="E6110" s="1" t="s">
        <v>179</v>
      </c>
      <c r="F6110" s="1" t="s">
        <v>1760</v>
      </c>
      <c r="G6110" s="1" t="s">
        <v>22638</v>
      </c>
      <c r="H6110" s="1" t="s">
        <v>22639</v>
      </c>
      <c r="I6110" s="4">
        <v>84.21266203703703</v>
      </c>
      <c r="J6110" s="1">
        <v>377.2</v>
      </c>
      <c r="K6110" s="1">
        <v>49.49</v>
      </c>
      <c r="L6110" s="1">
        <v>100.0</v>
      </c>
      <c r="M6110" s="10">
        <f t="array" ref="M6110">_xlfn.XLOOKUP(A6110,subscriptions!B6110:B10004,subscriptions!D6110:D10004)</f>
        <v>120</v>
      </c>
      <c r="N6110" s="10">
        <f t="array" ref="N6110">_xlfn.XLOOKUP(A6110,subscriptions!B6110:B10004,subscriptions!G6110:G10004)</f>
        <v>5</v>
      </c>
      <c r="O6110" s="10">
        <v>114.0</v>
      </c>
      <c r="P6110" s="10" t="str">
        <f t="array" ref="P6110">_xlfn.XLOOKUP(A6110,subscriptions!B6110:B10004,subscriptions!C6110:C10004)</f>
        <v>Residential</v>
      </c>
      <c r="Q6110" s="10" t="s">
        <v>194</v>
      </c>
      <c r="R6110" s="10" t="s">
        <v>212</v>
      </c>
      <c r="S6110" s="10" t="s">
        <v>813</v>
      </c>
    </row>
    <row r="6111">
      <c r="A6111" s="1" t="s">
        <v>7770</v>
      </c>
      <c r="B6111" s="1" t="s">
        <v>2327</v>
      </c>
      <c r="C6111" s="1" t="s">
        <v>605</v>
      </c>
      <c r="D6111" s="1" t="s">
        <v>27</v>
      </c>
      <c r="E6111" s="1" t="s">
        <v>714</v>
      </c>
      <c r="F6111" s="1" t="s">
        <v>715</v>
      </c>
      <c r="G6111" s="1" t="s">
        <v>22640</v>
      </c>
      <c r="H6111" s="1" t="s">
        <v>22641</v>
      </c>
      <c r="I6111" s="4">
        <v>84.16756944444444</v>
      </c>
      <c r="J6111" s="1">
        <v>4367.36</v>
      </c>
      <c r="K6111" s="1">
        <v>702.59</v>
      </c>
      <c r="M6111" s="10">
        <f t="array" ref="M6111">_xlfn.XLOOKUP(A6111,subscriptions!B6111:B10004,subscriptions!D6111:D10004)</f>
        <v>250</v>
      </c>
      <c r="N6111" s="10">
        <f t="array" ref="N6111">_xlfn.XLOOKUP(A6111,subscriptions!B6111:B10004,subscriptions!G6111:G10004)</f>
        <v>10</v>
      </c>
      <c r="O6111" s="10">
        <v>225.0</v>
      </c>
      <c r="P6111" s="10" t="str">
        <f t="array" ref="P6111">_xlfn.XLOOKUP(A6111,subscriptions!B6111:B10004,subscriptions!C6111:C10004)</f>
        <v>Business</v>
      </c>
      <c r="Q6111" s="10" t="s">
        <v>128</v>
      </c>
      <c r="R6111" s="10" t="s">
        <v>129</v>
      </c>
      <c r="S6111" s="10" t="s">
        <v>1412</v>
      </c>
    </row>
    <row r="6112">
      <c r="A6112" s="1" t="s">
        <v>7771</v>
      </c>
      <c r="B6112" s="1" t="s">
        <v>700</v>
      </c>
      <c r="C6112" s="1" t="s">
        <v>1833</v>
      </c>
      <c r="D6112" s="1" t="s">
        <v>153</v>
      </c>
      <c r="E6112" s="1" t="s">
        <v>262</v>
      </c>
      <c r="F6112" s="1" t="s">
        <v>2853</v>
      </c>
      <c r="G6112" s="1" t="s">
        <v>22642</v>
      </c>
      <c r="H6112" s="1" t="s">
        <v>22643</v>
      </c>
      <c r="I6112" s="4">
        <v>84.16819444444444</v>
      </c>
      <c r="J6112" s="1">
        <v>5675.47</v>
      </c>
      <c r="K6112" s="1">
        <v>640.39</v>
      </c>
      <c r="M6112" s="10">
        <f t="array" ref="M6112">_xlfn.XLOOKUP(A6112,subscriptions!B6112:B10004,subscriptions!D6112:D10004)</f>
        <v>80</v>
      </c>
      <c r="N6112" s="10">
        <f t="array" ref="N6112">_xlfn.XLOOKUP(A6112,subscriptions!B6112:B10004,subscriptions!G6112:G10004)</f>
        <v>20</v>
      </c>
      <c r="O6112" s="10">
        <v>64.0</v>
      </c>
      <c r="P6112" s="10" t="str">
        <f t="array" ref="P6112">_xlfn.XLOOKUP(A6112,subscriptions!B6112:B10004,subscriptions!C6112:C10004)</f>
        <v>Roam</v>
      </c>
      <c r="Q6112" s="10" t="s">
        <v>128</v>
      </c>
      <c r="R6112" s="10" t="s">
        <v>148</v>
      </c>
      <c r="S6112" s="10" t="s">
        <v>1042</v>
      </c>
    </row>
    <row r="6113">
      <c r="A6113" s="1" t="s">
        <v>7774</v>
      </c>
      <c r="B6113" s="1" t="s">
        <v>4627</v>
      </c>
      <c r="C6113" s="1" t="s">
        <v>133</v>
      </c>
      <c r="D6113" s="1" t="s">
        <v>27</v>
      </c>
      <c r="E6113" s="1" t="s">
        <v>332</v>
      </c>
      <c r="F6113" s="1" t="s">
        <v>788</v>
      </c>
      <c r="G6113" s="1" t="s">
        <v>22644</v>
      </c>
      <c r="H6113" s="1" t="s">
        <v>22645</v>
      </c>
      <c r="I6113" s="4">
        <v>84.33922453703704</v>
      </c>
      <c r="J6113" s="1">
        <v>758.03</v>
      </c>
      <c r="K6113" s="1">
        <v>184.53</v>
      </c>
      <c r="M6113" s="10">
        <f t="array" ref="M6113">_xlfn.XLOOKUP(A6113,subscriptions!B6113:B10004,subscriptions!D6113:D10004)</f>
        <v>120</v>
      </c>
      <c r="N6113" s="10">
        <f t="array" ref="N6113">_xlfn.XLOOKUP(A6113,subscriptions!B6113:B10004,subscriptions!G6113:G10004)</f>
        <v>0</v>
      </c>
      <c r="O6113" s="10">
        <v>120.0</v>
      </c>
      <c r="P6113" s="10" t="str">
        <f t="array" ref="P6113">_xlfn.XLOOKUP(A6113,subscriptions!B6113:B10004,subscriptions!C6113:C10004)</f>
        <v>Residential</v>
      </c>
      <c r="Q6113" s="10" t="s">
        <v>173</v>
      </c>
      <c r="R6113" s="10" t="s">
        <v>212</v>
      </c>
      <c r="S6113" s="10" t="s">
        <v>2016</v>
      </c>
    </row>
    <row r="6114">
      <c r="A6114" s="1" t="s">
        <v>7775</v>
      </c>
      <c r="B6114" s="1" t="s">
        <v>2279</v>
      </c>
      <c r="C6114" s="1" t="s">
        <v>441</v>
      </c>
      <c r="D6114" s="1" t="s">
        <v>153</v>
      </c>
      <c r="E6114" s="1" t="s">
        <v>714</v>
      </c>
      <c r="F6114" s="1" t="s">
        <v>2562</v>
      </c>
      <c r="G6114" s="1" t="s">
        <v>22646</v>
      </c>
      <c r="H6114" s="1" t="s">
        <v>22647</v>
      </c>
      <c r="I6114" s="4">
        <v>84.29596064814815</v>
      </c>
      <c r="J6114" s="1">
        <v>3901.51</v>
      </c>
      <c r="K6114" s="1">
        <v>707.58</v>
      </c>
      <c r="M6114" s="10">
        <f t="array" ref="M6114">_xlfn.XLOOKUP(A6114,subscriptions!B6114:B10004,subscriptions!D6114:D10004)</f>
        <v>250</v>
      </c>
      <c r="N6114" s="10">
        <f t="array" ref="N6114">_xlfn.XLOOKUP(A6114,subscriptions!B6114:B10004,subscriptions!G6114:G10004)</f>
        <v>5</v>
      </c>
      <c r="O6114" s="10">
        <v>237.5</v>
      </c>
      <c r="P6114" s="10" t="str">
        <f t="array" ref="P6114">_xlfn.XLOOKUP(A6114,subscriptions!B6114:B10004,subscriptions!C6114:C10004)</f>
        <v>Business</v>
      </c>
      <c r="Q6114" s="10" t="s">
        <v>194</v>
      </c>
      <c r="R6114" s="10" t="s">
        <v>129</v>
      </c>
      <c r="S6114" s="10" t="s">
        <v>655</v>
      </c>
    </row>
    <row r="6115">
      <c r="A6115" s="1" t="s">
        <v>7776</v>
      </c>
      <c r="B6115" s="1" t="s">
        <v>236</v>
      </c>
      <c r="C6115" s="1" t="s">
        <v>1492</v>
      </c>
      <c r="D6115" s="1" t="s">
        <v>153</v>
      </c>
      <c r="E6115" s="1" t="s">
        <v>239</v>
      </c>
      <c r="F6115" s="1" t="s">
        <v>2765</v>
      </c>
      <c r="G6115" s="1" t="s">
        <v>22648</v>
      </c>
      <c r="H6115" s="1" t="s">
        <v>22649</v>
      </c>
      <c r="I6115" s="4">
        <v>84.25774305555555</v>
      </c>
      <c r="J6115" s="1">
        <v>1230.61</v>
      </c>
      <c r="K6115" s="1">
        <v>276.94</v>
      </c>
      <c r="M6115" s="10">
        <f t="array" ref="M6115">_xlfn.XLOOKUP(A6115,subscriptions!B6115:B10004,subscriptions!D6115:D10004)</f>
        <v>250</v>
      </c>
      <c r="N6115" s="10">
        <f t="array" ref="N6115">_xlfn.XLOOKUP(A6115,subscriptions!B6115:B10004,subscriptions!G6115:G10004)</f>
        <v>10</v>
      </c>
      <c r="O6115" s="10">
        <v>225.0</v>
      </c>
      <c r="P6115" s="10" t="str">
        <f t="array" ref="P6115">_xlfn.XLOOKUP(A6115,subscriptions!B6115:B10004,subscriptions!C6115:C10004)</f>
        <v>Business</v>
      </c>
      <c r="Q6115" s="10" t="s">
        <v>128</v>
      </c>
      <c r="R6115" s="10" t="s">
        <v>129</v>
      </c>
      <c r="S6115" s="10" t="s">
        <v>603</v>
      </c>
    </row>
    <row r="6116">
      <c r="A6116" s="1" t="s">
        <v>7777</v>
      </c>
      <c r="B6116" s="1" t="s">
        <v>1506</v>
      </c>
      <c r="C6116" s="1" t="s">
        <v>492</v>
      </c>
      <c r="D6116" s="1" t="s">
        <v>27</v>
      </c>
      <c r="E6116" s="1" t="s">
        <v>111</v>
      </c>
      <c r="F6116" s="1" t="s">
        <v>3756</v>
      </c>
      <c r="G6116" s="1" t="s">
        <v>22650</v>
      </c>
      <c r="H6116" s="1" t="s">
        <v>22651</v>
      </c>
      <c r="I6116" s="4">
        <v>84.21391203703703</v>
      </c>
      <c r="J6116" s="1">
        <v>521.54</v>
      </c>
      <c r="K6116" s="1">
        <v>131.49</v>
      </c>
      <c r="M6116" s="10">
        <f t="array" ref="M6116">_xlfn.XLOOKUP(A6116,subscriptions!B6116:B10004,subscriptions!D6116:D10004)</f>
        <v>80</v>
      </c>
      <c r="N6116" s="10">
        <f t="array" ref="N6116">_xlfn.XLOOKUP(A6116,subscriptions!B6116:B10004,subscriptions!G6116:G10004)</f>
        <v>20</v>
      </c>
      <c r="O6116" s="10">
        <v>64.0</v>
      </c>
      <c r="P6116" s="10" t="str">
        <f t="array" ref="P6116">_xlfn.XLOOKUP(A6116,subscriptions!B6116:B10004,subscriptions!C6116:C10004)</f>
        <v>Roam</v>
      </c>
      <c r="Q6116" s="10" t="s">
        <v>128</v>
      </c>
      <c r="R6116" s="10" t="s">
        <v>148</v>
      </c>
      <c r="S6116" s="10" t="s">
        <v>388</v>
      </c>
    </row>
    <row r="6117">
      <c r="A6117" s="1" t="s">
        <v>7778</v>
      </c>
      <c r="B6117" s="1" t="s">
        <v>329</v>
      </c>
      <c r="C6117" s="1" t="s">
        <v>1100</v>
      </c>
      <c r="D6117" s="1" t="s">
        <v>27</v>
      </c>
      <c r="E6117" s="1" t="s">
        <v>262</v>
      </c>
      <c r="F6117" s="1" t="s">
        <v>263</v>
      </c>
      <c r="G6117" s="1" t="s">
        <v>22652</v>
      </c>
      <c r="H6117" s="1" t="s">
        <v>22653</v>
      </c>
      <c r="I6117" s="4">
        <v>84.42040509259259</v>
      </c>
      <c r="J6117" s="1">
        <v>1868.0</v>
      </c>
      <c r="K6117" s="1">
        <v>450.56</v>
      </c>
      <c r="M6117" s="10">
        <f t="array" ref="M6117">_xlfn.XLOOKUP(A6117,subscriptions!B6117:B10004,subscriptions!D6117:D10004)</f>
        <v>80</v>
      </c>
      <c r="N6117" s="10">
        <f t="array" ref="N6117">_xlfn.XLOOKUP(A6117,subscriptions!B6117:B10004,subscriptions!G6117:G10004)</f>
        <v>0</v>
      </c>
      <c r="O6117" s="10">
        <v>80.0</v>
      </c>
      <c r="P6117" s="10" t="str">
        <f t="array" ref="P6117">_xlfn.XLOOKUP(A6117,subscriptions!B6117:B10004,subscriptions!C6117:C10004)</f>
        <v>Roam</v>
      </c>
      <c r="Q6117" s="10" t="s">
        <v>173</v>
      </c>
      <c r="R6117" s="10" t="s">
        <v>148</v>
      </c>
      <c r="S6117" s="10" t="s">
        <v>940</v>
      </c>
    </row>
    <row r="6118">
      <c r="A6118" s="1" t="s">
        <v>7779</v>
      </c>
      <c r="B6118" s="1" t="s">
        <v>472</v>
      </c>
      <c r="C6118" s="1" t="s">
        <v>1973</v>
      </c>
      <c r="D6118" s="1" t="s">
        <v>27</v>
      </c>
      <c r="E6118" s="1" t="s">
        <v>332</v>
      </c>
      <c r="F6118" s="1" t="s">
        <v>333</v>
      </c>
      <c r="G6118" s="1" t="s">
        <v>22654</v>
      </c>
      <c r="H6118" s="1" t="s">
        <v>22655</v>
      </c>
      <c r="I6118" s="4">
        <v>84.1703587962963</v>
      </c>
      <c r="J6118" s="1">
        <v>1663.38</v>
      </c>
      <c r="K6118" s="1">
        <v>415.85</v>
      </c>
      <c r="M6118" s="10">
        <f t="array" ref="M6118">_xlfn.XLOOKUP(A6118,subscriptions!B6118:B10004,subscriptions!D6118:D10004)</f>
        <v>120</v>
      </c>
      <c r="N6118" s="10">
        <f t="array" ref="N6118">_xlfn.XLOOKUP(A6118,subscriptions!B6118:B10004,subscriptions!G6118:G10004)</f>
        <v>5</v>
      </c>
      <c r="O6118" s="10">
        <v>114.0</v>
      </c>
      <c r="P6118" s="10" t="str">
        <f t="array" ref="P6118">_xlfn.XLOOKUP(A6118,subscriptions!B6118:B10004,subscriptions!C6118:C10004)</f>
        <v>Residential</v>
      </c>
      <c r="Q6118" s="10" t="s">
        <v>194</v>
      </c>
      <c r="R6118" s="10" t="s">
        <v>212</v>
      </c>
      <c r="S6118" s="10" t="s">
        <v>2494</v>
      </c>
    </row>
    <row r="6119">
      <c r="A6119" s="1" t="s">
        <v>7780</v>
      </c>
      <c r="B6119" s="1" t="s">
        <v>2788</v>
      </c>
      <c r="C6119" s="1" t="s">
        <v>1507</v>
      </c>
      <c r="D6119" s="1" t="s">
        <v>153</v>
      </c>
      <c r="E6119" s="1" t="s">
        <v>280</v>
      </c>
      <c r="F6119" s="1" t="s">
        <v>1478</v>
      </c>
      <c r="G6119" s="1" t="s">
        <v>22656</v>
      </c>
      <c r="H6119" s="1" t="s">
        <v>22657</v>
      </c>
      <c r="I6119" s="4">
        <v>84.33560185185185</v>
      </c>
      <c r="J6119" s="1">
        <v>6831.98</v>
      </c>
      <c r="K6119" s="1">
        <v>744.43</v>
      </c>
      <c r="M6119" s="10">
        <f t="array" ref="M6119">_xlfn.XLOOKUP(A6119,subscriptions!B6119:B10004,subscriptions!D6119:D10004)</f>
        <v>120</v>
      </c>
      <c r="N6119" s="10">
        <f t="array" ref="N6119">_xlfn.XLOOKUP(A6119,subscriptions!B6119:B10004,subscriptions!G6119:G10004)</f>
        <v>10</v>
      </c>
      <c r="O6119" s="10">
        <v>108.0</v>
      </c>
      <c r="P6119" s="10" t="str">
        <f t="array" ref="P6119">_xlfn.XLOOKUP(A6119,subscriptions!B6119:B10004,subscriptions!C6119:C10004)</f>
        <v>Residential</v>
      </c>
      <c r="Q6119" s="10" t="s">
        <v>128</v>
      </c>
      <c r="R6119" s="10" t="s">
        <v>212</v>
      </c>
      <c r="S6119" s="10" t="s">
        <v>571</v>
      </c>
    </row>
    <row r="6120">
      <c r="A6120" s="1" t="s">
        <v>7781</v>
      </c>
      <c r="B6120" s="1" t="s">
        <v>1262</v>
      </c>
      <c r="C6120" s="1" t="s">
        <v>1973</v>
      </c>
      <c r="D6120" s="1" t="s">
        <v>27</v>
      </c>
      <c r="E6120" s="1" t="s">
        <v>219</v>
      </c>
      <c r="F6120" s="1" t="s">
        <v>458</v>
      </c>
      <c r="G6120" s="1" t="s">
        <v>22658</v>
      </c>
      <c r="H6120" s="1" t="s">
        <v>22659</v>
      </c>
      <c r="I6120" s="4">
        <v>84.21346064814814</v>
      </c>
      <c r="J6120" s="1">
        <v>511.92</v>
      </c>
      <c r="K6120" s="1">
        <v>119.53</v>
      </c>
      <c r="M6120" s="10">
        <f t="array" ref="M6120">_xlfn.XLOOKUP(A6120,subscriptions!B6120:B10004,subscriptions!D6120:D10004)</f>
        <v>120</v>
      </c>
      <c r="N6120" s="10">
        <f t="array" ref="N6120">_xlfn.XLOOKUP(A6120,subscriptions!B6120:B10004,subscriptions!G6120:G10004)</f>
        <v>20</v>
      </c>
      <c r="O6120" s="10">
        <v>96.0</v>
      </c>
      <c r="P6120" s="10" t="str">
        <f t="array" ref="P6120">_xlfn.XLOOKUP(A6120,subscriptions!B6120:B10004,subscriptions!C6120:C10004)</f>
        <v>Residential</v>
      </c>
      <c r="Q6120" s="10" t="s">
        <v>128</v>
      </c>
      <c r="R6120" s="10" t="s">
        <v>148</v>
      </c>
      <c r="S6120" s="10" t="s">
        <v>1915</v>
      </c>
    </row>
    <row r="6121">
      <c r="A6121" s="1" t="s">
        <v>7782</v>
      </c>
      <c r="B6121" s="1" t="s">
        <v>1303</v>
      </c>
      <c r="C6121" s="1" t="s">
        <v>296</v>
      </c>
      <c r="D6121" s="1" t="s">
        <v>153</v>
      </c>
      <c r="E6121" s="1" t="s">
        <v>714</v>
      </c>
      <c r="F6121" s="1" t="s">
        <v>2562</v>
      </c>
      <c r="G6121" s="1" t="s">
        <v>22660</v>
      </c>
      <c r="H6121" s="1" t="s">
        <v>22661</v>
      </c>
      <c r="I6121" s="4">
        <v>84.3349537037037</v>
      </c>
      <c r="J6121" s="1">
        <v>1722.38</v>
      </c>
      <c r="K6121" s="1">
        <v>277.07</v>
      </c>
      <c r="M6121" s="10">
        <f t="array" ref="M6121">_xlfn.XLOOKUP(A6121,subscriptions!B6121:B10004,subscriptions!D6121:D10004)</f>
        <v>120</v>
      </c>
      <c r="N6121" s="10">
        <f t="array" ref="N6121">_xlfn.XLOOKUP(A6121,subscriptions!B6121:B10004,subscriptions!G6121:G10004)</f>
        <v>0</v>
      </c>
      <c r="O6121" s="10">
        <v>120.0</v>
      </c>
      <c r="P6121" s="10" t="str">
        <f t="array" ref="P6121">_xlfn.XLOOKUP(A6121,subscriptions!B6121:B10004,subscriptions!C6121:C10004)</f>
        <v>Residential</v>
      </c>
      <c r="Q6121" s="10" t="s">
        <v>173</v>
      </c>
      <c r="R6121" s="10" t="s">
        <v>212</v>
      </c>
      <c r="S6121" s="10" t="s">
        <v>643</v>
      </c>
    </row>
    <row r="6122">
      <c r="A6122" s="1" t="s">
        <v>7783</v>
      </c>
      <c r="B6122" s="1" t="s">
        <v>1387</v>
      </c>
      <c r="C6122" s="1" t="s">
        <v>152</v>
      </c>
      <c r="D6122" s="1" t="s">
        <v>27</v>
      </c>
      <c r="E6122" s="1" t="s">
        <v>332</v>
      </c>
      <c r="F6122" s="1" t="s">
        <v>618</v>
      </c>
      <c r="G6122" s="1" t="s">
        <v>22662</v>
      </c>
      <c r="H6122" s="1" t="s">
        <v>22663</v>
      </c>
      <c r="I6122" s="4">
        <v>84.33971064814814</v>
      </c>
      <c r="J6122" s="1">
        <v>130.14</v>
      </c>
      <c r="K6122" s="1">
        <v>16.27</v>
      </c>
      <c r="M6122" s="10">
        <f t="array" ref="M6122">_xlfn.XLOOKUP(A6122,subscriptions!B6122:B10004,subscriptions!D6122:D10004)</f>
        <v>120</v>
      </c>
      <c r="N6122" s="10">
        <f t="array" ref="N6122">_xlfn.XLOOKUP(A6122,subscriptions!B6122:B10004,subscriptions!G6122:G10004)</f>
        <v>5</v>
      </c>
      <c r="O6122" s="10">
        <v>114.0</v>
      </c>
      <c r="P6122" s="10" t="str">
        <f t="array" ref="P6122">_xlfn.XLOOKUP(A6122,subscriptions!B6122:B10004,subscriptions!C6122:C10004)</f>
        <v>Residential</v>
      </c>
      <c r="Q6122" s="10" t="s">
        <v>194</v>
      </c>
      <c r="R6122" s="10" t="s">
        <v>212</v>
      </c>
      <c r="S6122" s="10" t="s">
        <v>234</v>
      </c>
    </row>
    <row r="6123">
      <c r="A6123" s="1" t="s">
        <v>7786</v>
      </c>
      <c r="B6123" s="1" t="s">
        <v>2018</v>
      </c>
      <c r="C6123" s="1" t="s">
        <v>800</v>
      </c>
      <c r="D6123" s="1" t="s">
        <v>27</v>
      </c>
      <c r="E6123" s="1" t="s">
        <v>28</v>
      </c>
      <c r="F6123" s="1" t="s">
        <v>687</v>
      </c>
      <c r="G6123" s="1" t="s">
        <v>22664</v>
      </c>
      <c r="H6123" s="1" t="s">
        <v>22665</v>
      </c>
      <c r="I6123" s="4">
        <v>84.37652777777778</v>
      </c>
      <c r="J6123" s="1">
        <v>230.96</v>
      </c>
      <c r="K6123" s="1">
        <v>65.29</v>
      </c>
      <c r="M6123" s="10">
        <f t="array" ref="M6123">_xlfn.XLOOKUP(A6123,subscriptions!B6123:B10004,subscriptions!D6123:D10004)</f>
        <v>120</v>
      </c>
      <c r="N6123" s="10">
        <f t="array" ref="N6123">_xlfn.XLOOKUP(A6123,subscriptions!B6123:B10004,subscriptions!G6123:G10004)</f>
        <v>10</v>
      </c>
      <c r="O6123" s="10">
        <v>108.0</v>
      </c>
      <c r="P6123" s="10" t="str">
        <f t="array" ref="P6123">_xlfn.XLOOKUP(A6123,subscriptions!B6123:B10004,subscriptions!C6123:C10004)</f>
        <v>Residential</v>
      </c>
      <c r="Q6123" s="10" t="s">
        <v>128</v>
      </c>
      <c r="R6123" s="10" t="s">
        <v>212</v>
      </c>
      <c r="S6123" s="10" t="s">
        <v>3910</v>
      </c>
    </row>
    <row r="6124">
      <c r="A6124" s="1" t="s">
        <v>7787</v>
      </c>
      <c r="B6124" s="1" t="s">
        <v>1984</v>
      </c>
      <c r="C6124" s="1" t="s">
        <v>605</v>
      </c>
      <c r="D6124" s="1" t="s">
        <v>153</v>
      </c>
      <c r="E6124" s="1" t="s">
        <v>28</v>
      </c>
      <c r="F6124" s="1" t="s">
        <v>2581</v>
      </c>
      <c r="G6124" s="1" t="s">
        <v>22666</v>
      </c>
      <c r="H6124" s="1" t="s">
        <v>22667</v>
      </c>
      <c r="I6124" s="4">
        <v>84.4188425925926</v>
      </c>
      <c r="J6124" s="1">
        <v>55.89</v>
      </c>
      <c r="K6124" s="1">
        <v>25.5</v>
      </c>
      <c r="M6124" s="10">
        <f t="array" ref="M6124">_xlfn.XLOOKUP(A6124,subscriptions!B6124:B10004,subscriptions!D6124:D10004)</f>
        <v>120</v>
      </c>
      <c r="N6124" s="10">
        <f t="array" ref="N6124">_xlfn.XLOOKUP(A6124,subscriptions!B6124:B10004,subscriptions!G6124:G10004)</f>
        <v>20</v>
      </c>
      <c r="O6124" s="10">
        <v>96.0</v>
      </c>
      <c r="P6124" s="10" t="str">
        <f t="array" ref="P6124">_xlfn.XLOOKUP(A6124,subscriptions!B6124:B10004,subscriptions!C6124:C10004)</f>
        <v>Residential</v>
      </c>
      <c r="Q6124" s="10" t="s">
        <v>128</v>
      </c>
      <c r="R6124" s="10" t="s">
        <v>148</v>
      </c>
      <c r="S6124" s="10" t="s">
        <v>1822</v>
      </c>
    </row>
    <row r="6125">
      <c r="A6125" s="1" t="s">
        <v>7788</v>
      </c>
      <c r="B6125" s="1" t="s">
        <v>2327</v>
      </c>
      <c r="C6125" s="1" t="s">
        <v>26</v>
      </c>
      <c r="D6125" s="1" t="s">
        <v>27</v>
      </c>
      <c r="E6125" s="1" t="s">
        <v>631</v>
      </c>
      <c r="F6125" s="1" t="s">
        <v>1084</v>
      </c>
      <c r="G6125" s="1" t="s">
        <v>22668</v>
      </c>
      <c r="H6125" s="1" t="s">
        <v>22669</v>
      </c>
      <c r="I6125" s="4">
        <v>84.33839120370371</v>
      </c>
      <c r="J6125" s="1">
        <v>11337.81</v>
      </c>
      <c r="K6125" s="1">
        <v>2593.26</v>
      </c>
      <c r="M6125" s="10">
        <f t="array" ref="M6125">_xlfn.XLOOKUP(A6125,subscriptions!B6125:B10004,subscriptions!D6125:D10004)</f>
        <v>120</v>
      </c>
      <c r="N6125" s="10">
        <f t="array" ref="N6125">_xlfn.XLOOKUP(A6125,subscriptions!B6125:B10004,subscriptions!G6125:G10004)</f>
        <v>0</v>
      </c>
      <c r="O6125" s="10">
        <v>120.0</v>
      </c>
      <c r="P6125" s="10" t="str">
        <f t="array" ref="P6125">_xlfn.XLOOKUP(A6125,subscriptions!B6125:B10004,subscriptions!C6125:C10004)</f>
        <v>Residential</v>
      </c>
      <c r="Q6125" s="10" t="s">
        <v>173</v>
      </c>
      <c r="R6125" s="10" t="s">
        <v>212</v>
      </c>
      <c r="S6125" s="10" t="s">
        <v>2086</v>
      </c>
    </row>
    <row r="6126">
      <c r="A6126" s="1" t="s">
        <v>7789</v>
      </c>
      <c r="B6126" s="1" t="s">
        <v>508</v>
      </c>
      <c r="C6126" s="1" t="s">
        <v>2007</v>
      </c>
      <c r="D6126" s="1" t="s">
        <v>153</v>
      </c>
      <c r="E6126" s="1" t="s">
        <v>280</v>
      </c>
      <c r="F6126" s="1" t="s">
        <v>1446</v>
      </c>
      <c r="G6126" s="1" t="s">
        <v>22670</v>
      </c>
      <c r="H6126" s="1" t="s">
        <v>22671</v>
      </c>
      <c r="I6126" s="4">
        <v>84.25091435185185</v>
      </c>
      <c r="J6126" s="1">
        <v>2481.31</v>
      </c>
      <c r="K6126" s="1">
        <v>352.08</v>
      </c>
      <c r="M6126" s="10">
        <f t="array" ref="M6126">_xlfn.XLOOKUP(A6126,subscriptions!B6126:B10004,subscriptions!D6126:D10004)</f>
        <v>120</v>
      </c>
      <c r="N6126" s="10">
        <f t="array" ref="N6126">_xlfn.XLOOKUP(A6126,subscriptions!B6126:B10004,subscriptions!G6126:G10004)</f>
        <v>5</v>
      </c>
      <c r="O6126" s="10">
        <v>114.0</v>
      </c>
      <c r="P6126" s="10" t="str">
        <f t="array" ref="P6126">_xlfn.XLOOKUP(A6126,subscriptions!B6126:B10004,subscriptions!C6126:C10004)</f>
        <v>Residential</v>
      </c>
      <c r="Q6126" s="10" t="s">
        <v>194</v>
      </c>
      <c r="R6126" s="10" t="s">
        <v>212</v>
      </c>
      <c r="S6126" s="10" t="s">
        <v>1691</v>
      </c>
    </row>
    <row r="6127">
      <c r="A6127" s="1" t="s">
        <v>7790</v>
      </c>
      <c r="B6127" s="1" t="s">
        <v>1009</v>
      </c>
      <c r="C6127" s="1" t="s">
        <v>218</v>
      </c>
      <c r="D6127" s="1" t="s">
        <v>153</v>
      </c>
      <c r="E6127" s="1" t="s">
        <v>219</v>
      </c>
      <c r="F6127" s="1" t="s">
        <v>1461</v>
      </c>
      <c r="G6127" s="1" t="s">
        <v>22672</v>
      </c>
      <c r="H6127" s="1" t="s">
        <v>22673</v>
      </c>
      <c r="I6127" s="4">
        <v>84.16905092592593</v>
      </c>
      <c r="J6127" s="1">
        <v>2367.75</v>
      </c>
      <c r="K6127" s="1">
        <v>351.29</v>
      </c>
      <c r="M6127" s="10">
        <f t="array" ref="M6127">_xlfn.XLOOKUP(A6127,subscriptions!B6127:B10004,subscriptions!D6127:D10004)</f>
        <v>120</v>
      </c>
      <c r="N6127" s="10">
        <f t="array" ref="N6127">_xlfn.XLOOKUP(A6127,subscriptions!B6127:B10004,subscriptions!G6127:G10004)</f>
        <v>10</v>
      </c>
      <c r="O6127" s="10">
        <v>108.0</v>
      </c>
      <c r="P6127" s="10" t="str">
        <f t="array" ref="P6127">_xlfn.XLOOKUP(A6127,subscriptions!B6127:B10004,subscriptions!C6127:C10004)</f>
        <v>Residential</v>
      </c>
      <c r="Q6127" s="10" t="s">
        <v>128</v>
      </c>
      <c r="R6127" s="10" t="s">
        <v>212</v>
      </c>
      <c r="S6127" s="10" t="s">
        <v>1504</v>
      </c>
    </row>
    <row r="6128">
      <c r="A6128" s="1" t="s">
        <v>7791</v>
      </c>
      <c r="B6128" s="1" t="s">
        <v>375</v>
      </c>
      <c r="C6128" s="1" t="s">
        <v>1142</v>
      </c>
      <c r="D6128" s="1" t="s">
        <v>27</v>
      </c>
      <c r="E6128" s="1" t="s">
        <v>111</v>
      </c>
      <c r="F6128" s="1" t="s">
        <v>1855</v>
      </c>
      <c r="G6128" s="1" t="s">
        <v>22674</v>
      </c>
      <c r="H6128" s="1" t="s">
        <v>22675</v>
      </c>
      <c r="I6128" s="4">
        <v>84.4191087962963</v>
      </c>
      <c r="J6128" s="1">
        <v>1119.19</v>
      </c>
      <c r="K6128" s="1">
        <v>176.01</v>
      </c>
      <c r="M6128" s="10">
        <f t="array" ref="M6128">_xlfn.XLOOKUP(A6128,subscriptions!B6128:B10004,subscriptions!D6128:D10004)</f>
        <v>50</v>
      </c>
      <c r="N6128" s="10">
        <f t="array" ref="N6128">_xlfn.XLOOKUP(A6128,subscriptions!B6128:B10004,subscriptions!G6128:G10004)</f>
        <v>20</v>
      </c>
      <c r="O6128" s="10">
        <v>40.0</v>
      </c>
      <c r="P6128" s="10" t="str">
        <f t="array" ref="P6128">_xlfn.XLOOKUP(A6128,subscriptions!B6128:B10004,subscriptions!C6128:C10004)</f>
        <v>Mini</v>
      </c>
      <c r="Q6128" s="10" t="s">
        <v>128</v>
      </c>
      <c r="R6128" s="10" t="s">
        <v>148</v>
      </c>
      <c r="S6128" s="10" t="s">
        <v>1822</v>
      </c>
    </row>
    <row r="6129">
      <c r="A6129" s="1" t="s">
        <v>7792</v>
      </c>
      <c r="B6129" s="1" t="s">
        <v>1865</v>
      </c>
      <c r="C6129" s="1" t="s">
        <v>871</v>
      </c>
      <c r="D6129" s="1" t="s">
        <v>153</v>
      </c>
      <c r="E6129" s="1" t="s">
        <v>631</v>
      </c>
      <c r="F6129" s="1" t="s">
        <v>2293</v>
      </c>
      <c r="G6129" s="1" t="s">
        <v>22676</v>
      </c>
      <c r="H6129" s="1" t="s">
        <v>22677</v>
      </c>
      <c r="I6129" s="4">
        <v>84.3002662037037</v>
      </c>
      <c r="J6129" s="1">
        <v>585.16</v>
      </c>
      <c r="K6129" s="1">
        <v>100.07</v>
      </c>
      <c r="M6129" s="10">
        <f t="array" ref="M6129">_xlfn.XLOOKUP(A6129,subscriptions!B6129:B10004,subscriptions!D6129:D10004)</f>
        <v>120</v>
      </c>
      <c r="N6129" s="10">
        <f t="array" ref="N6129">_xlfn.XLOOKUP(A6129,subscriptions!B6129:B10004,subscriptions!G6129:G10004)</f>
        <v>0</v>
      </c>
      <c r="O6129" s="10">
        <v>120.0</v>
      </c>
      <c r="P6129" s="10" t="str">
        <f t="array" ref="P6129">_xlfn.XLOOKUP(A6129,subscriptions!B6129:B10004,subscriptions!C6129:C10004)</f>
        <v>Residential</v>
      </c>
      <c r="Q6129" s="10" t="s">
        <v>173</v>
      </c>
      <c r="R6129" s="10" t="s">
        <v>212</v>
      </c>
      <c r="S6129" s="10" t="s">
        <v>1172</v>
      </c>
    </row>
    <row r="6130">
      <c r="A6130" s="1" t="s">
        <v>7793</v>
      </c>
      <c r="B6130" s="1" t="s">
        <v>1262</v>
      </c>
      <c r="C6130" s="1" t="s">
        <v>1477</v>
      </c>
      <c r="D6130" s="1" t="s">
        <v>27</v>
      </c>
      <c r="E6130" s="1" t="s">
        <v>219</v>
      </c>
      <c r="F6130" s="1" t="s">
        <v>1461</v>
      </c>
      <c r="G6130" s="1" t="s">
        <v>22678</v>
      </c>
      <c r="H6130" s="1" t="s">
        <v>22679</v>
      </c>
      <c r="I6130" s="4">
        <v>84.33688657407407</v>
      </c>
      <c r="J6130" s="1">
        <v>296.01</v>
      </c>
      <c r="K6130" s="1">
        <v>72.22</v>
      </c>
      <c r="M6130" s="10">
        <f t="array" ref="M6130">_xlfn.XLOOKUP(A6130,subscriptions!B6130:B10004,subscriptions!D6130:D10004)</f>
        <v>120</v>
      </c>
      <c r="N6130" s="10">
        <f t="array" ref="N6130">_xlfn.XLOOKUP(A6130,subscriptions!B6130:B10004,subscriptions!G6130:G10004)</f>
        <v>5</v>
      </c>
      <c r="O6130" s="10">
        <v>114.0</v>
      </c>
      <c r="P6130" s="10" t="str">
        <f t="array" ref="P6130">_xlfn.XLOOKUP(A6130,subscriptions!B6130:B10004,subscriptions!C6130:C10004)</f>
        <v>Residential</v>
      </c>
      <c r="Q6130" s="10" t="s">
        <v>194</v>
      </c>
      <c r="R6130" s="10" t="s">
        <v>212</v>
      </c>
      <c r="S6130" s="10" t="s">
        <v>968</v>
      </c>
    </row>
    <row r="6131">
      <c r="A6131" s="1" t="s">
        <v>7794</v>
      </c>
      <c r="B6131" s="1" t="s">
        <v>236</v>
      </c>
      <c r="C6131" s="1" t="s">
        <v>441</v>
      </c>
      <c r="D6131" s="1" t="s">
        <v>153</v>
      </c>
      <c r="E6131" s="1" t="s">
        <v>280</v>
      </c>
      <c r="F6131" s="1" t="s">
        <v>281</v>
      </c>
      <c r="G6131" s="1" t="s">
        <v>22680</v>
      </c>
      <c r="H6131" s="1" t="s">
        <v>22681</v>
      </c>
      <c r="I6131" s="4">
        <v>84.21631944444445</v>
      </c>
      <c r="J6131" s="1">
        <v>552.53</v>
      </c>
      <c r="K6131" s="1">
        <v>91.72</v>
      </c>
      <c r="M6131" s="10">
        <f t="array" ref="M6131">_xlfn.XLOOKUP(A6131,subscriptions!B6131:B10004,subscriptions!D6131:D10004)</f>
        <v>120</v>
      </c>
      <c r="N6131" s="10">
        <f t="array" ref="N6131">_xlfn.XLOOKUP(A6131,subscriptions!B6131:B10004,subscriptions!G6131:G10004)</f>
        <v>10</v>
      </c>
      <c r="O6131" s="10">
        <v>108.0</v>
      </c>
      <c r="P6131" s="10" t="str">
        <f t="array" ref="P6131">_xlfn.XLOOKUP(A6131,subscriptions!B6131:B10004,subscriptions!C6131:C10004)</f>
        <v>Residential</v>
      </c>
      <c r="Q6131" s="10" t="s">
        <v>128</v>
      </c>
      <c r="R6131" s="10" t="s">
        <v>212</v>
      </c>
      <c r="S6131" s="10" t="s">
        <v>2596</v>
      </c>
    </row>
    <row r="6132">
      <c r="A6132" s="1" t="s">
        <v>7797</v>
      </c>
      <c r="B6132" s="1" t="s">
        <v>278</v>
      </c>
      <c r="C6132" s="1" t="s">
        <v>133</v>
      </c>
      <c r="D6132" s="1" t="s">
        <v>27</v>
      </c>
      <c r="E6132" s="1" t="s">
        <v>280</v>
      </c>
      <c r="F6132" s="1" t="s">
        <v>1706</v>
      </c>
      <c r="G6132" s="1" t="s">
        <v>22682</v>
      </c>
      <c r="H6132" s="1" t="s">
        <v>22683</v>
      </c>
      <c r="I6132" s="4">
        <v>84.25712962962963</v>
      </c>
      <c r="J6132" s="1">
        <v>757.34</v>
      </c>
      <c r="K6132" s="1">
        <v>96.03</v>
      </c>
      <c r="M6132" s="10">
        <f t="array" ref="M6132">_xlfn.XLOOKUP(A6132,subscriptions!B6132:B10004,subscriptions!D6132:D10004)</f>
        <v>250</v>
      </c>
      <c r="N6132" s="10">
        <f t="array" ref="N6132">_xlfn.XLOOKUP(A6132,subscriptions!B6132:B10004,subscriptions!G6132:G10004)</f>
        <v>20</v>
      </c>
      <c r="O6132" s="10">
        <v>200.0</v>
      </c>
      <c r="P6132" s="10" t="str">
        <f t="array" ref="P6132">_xlfn.XLOOKUP(A6132,subscriptions!B6132:B10004,subscriptions!C6132:C10004)</f>
        <v>Business</v>
      </c>
      <c r="Q6132" s="10" t="s">
        <v>128</v>
      </c>
      <c r="R6132" s="10" t="s">
        <v>129</v>
      </c>
      <c r="S6132" s="10" t="s">
        <v>175</v>
      </c>
    </row>
    <row r="6133">
      <c r="A6133" s="1" t="s">
        <v>7798</v>
      </c>
      <c r="B6133" s="1" t="s">
        <v>24</v>
      </c>
      <c r="C6133" s="1" t="s">
        <v>1876</v>
      </c>
      <c r="D6133" s="1" t="s">
        <v>27</v>
      </c>
      <c r="E6133" s="1" t="s">
        <v>631</v>
      </c>
      <c r="F6133" s="1" t="s">
        <v>2749</v>
      </c>
      <c r="G6133" s="1" t="s">
        <v>22684</v>
      </c>
      <c r="H6133" s="1" t="s">
        <v>22685</v>
      </c>
      <c r="I6133" s="4">
        <v>84.20928240740741</v>
      </c>
      <c r="J6133" s="1">
        <v>2167.79</v>
      </c>
      <c r="K6133" s="1">
        <v>358.73</v>
      </c>
      <c r="M6133" s="10">
        <f t="array" ref="M6133">_xlfn.XLOOKUP(A6133,subscriptions!B6133:B10004,subscriptions!D6133:D10004)</f>
        <v>120</v>
      </c>
      <c r="N6133" s="10">
        <f t="array" ref="N6133">_xlfn.XLOOKUP(A6133,subscriptions!B6133:B10004,subscriptions!G6133:G10004)</f>
        <v>0</v>
      </c>
      <c r="O6133" s="10">
        <v>120.0</v>
      </c>
      <c r="P6133" s="10" t="str">
        <f t="array" ref="P6133">_xlfn.XLOOKUP(A6133,subscriptions!B6133:B10004,subscriptions!C6133:C10004)</f>
        <v>Residential</v>
      </c>
      <c r="Q6133" s="10" t="s">
        <v>173</v>
      </c>
      <c r="R6133" s="10" t="s">
        <v>212</v>
      </c>
      <c r="S6133" s="10" t="s">
        <v>1374</v>
      </c>
    </row>
    <row r="6134">
      <c r="A6134" s="1" t="s">
        <v>7799</v>
      </c>
      <c r="B6134" s="1" t="s">
        <v>329</v>
      </c>
      <c r="C6134" s="1" t="s">
        <v>673</v>
      </c>
      <c r="D6134" s="1" t="s">
        <v>27</v>
      </c>
      <c r="E6134" s="1" t="s">
        <v>631</v>
      </c>
      <c r="F6134" s="1" t="s">
        <v>1318</v>
      </c>
      <c r="G6134" s="1" t="s">
        <v>22686</v>
      </c>
      <c r="H6134" s="1" t="s">
        <v>22687</v>
      </c>
      <c r="I6134" s="4">
        <v>84.21601851851852</v>
      </c>
      <c r="J6134" s="1">
        <v>1213.69</v>
      </c>
      <c r="K6134" s="1">
        <v>139.44</v>
      </c>
      <c r="M6134" s="10">
        <f t="array" ref="M6134">_xlfn.XLOOKUP(A6134,subscriptions!B6134:B10004,subscriptions!D6134:D10004)</f>
        <v>50</v>
      </c>
      <c r="N6134" s="10">
        <f t="array" ref="N6134">_xlfn.XLOOKUP(A6134,subscriptions!B6134:B10004,subscriptions!G6134:G10004)</f>
        <v>5</v>
      </c>
      <c r="O6134" s="10">
        <v>47.5</v>
      </c>
      <c r="P6134" s="10" t="str">
        <f t="array" ref="P6134">_xlfn.XLOOKUP(A6134,subscriptions!B6134:B10004,subscriptions!C6134:C10004)</f>
        <v>Mini</v>
      </c>
      <c r="Q6134" s="10" t="s">
        <v>194</v>
      </c>
      <c r="R6134" s="10" t="s">
        <v>148</v>
      </c>
      <c r="S6134" s="10" t="s">
        <v>2596</v>
      </c>
    </row>
    <row r="6135">
      <c r="A6135" s="1" t="s">
        <v>7800</v>
      </c>
      <c r="B6135" s="1" t="s">
        <v>1317</v>
      </c>
      <c r="C6135" s="1" t="s">
        <v>110</v>
      </c>
      <c r="D6135" s="1" t="s">
        <v>27</v>
      </c>
      <c r="E6135" s="1" t="s">
        <v>111</v>
      </c>
      <c r="F6135" s="1" t="s">
        <v>1227</v>
      </c>
      <c r="G6135" s="1" t="s">
        <v>22688</v>
      </c>
      <c r="H6135" s="1" t="s">
        <v>22689</v>
      </c>
      <c r="I6135" s="4">
        <v>84.21280092592593</v>
      </c>
      <c r="J6135" s="1">
        <v>170.98</v>
      </c>
      <c r="K6135" s="1">
        <v>52.54</v>
      </c>
      <c r="M6135" s="10">
        <f t="array" ref="M6135">_xlfn.XLOOKUP(A6135,subscriptions!B6135:B10004,subscriptions!D6135:D10004)</f>
        <v>120</v>
      </c>
      <c r="N6135" s="10">
        <f t="array" ref="N6135">_xlfn.XLOOKUP(A6135,subscriptions!B6135:B10004,subscriptions!G6135:G10004)</f>
        <v>10</v>
      </c>
      <c r="O6135" s="10">
        <v>108.0</v>
      </c>
      <c r="P6135" s="10" t="str">
        <f t="array" ref="P6135">_xlfn.XLOOKUP(A6135,subscriptions!B6135:B10004,subscriptions!C6135:C10004)</f>
        <v>Residential</v>
      </c>
      <c r="Q6135" s="10" t="s">
        <v>128</v>
      </c>
      <c r="R6135" s="10" t="s">
        <v>212</v>
      </c>
      <c r="S6135" s="10" t="s">
        <v>813</v>
      </c>
    </row>
    <row r="6136">
      <c r="A6136" s="1" t="s">
        <v>7801</v>
      </c>
      <c r="B6136" s="1" t="s">
        <v>919</v>
      </c>
      <c r="C6136" s="1" t="s">
        <v>26</v>
      </c>
      <c r="D6136" s="1" t="s">
        <v>27</v>
      </c>
      <c r="E6136" s="1" t="s">
        <v>28</v>
      </c>
      <c r="F6136" s="1" t="s">
        <v>29</v>
      </c>
      <c r="G6136" s="1" t="s">
        <v>22690</v>
      </c>
      <c r="H6136" s="1" t="s">
        <v>22691</v>
      </c>
      <c r="I6136" s="4">
        <v>84.4175925925926</v>
      </c>
      <c r="J6136" s="1">
        <v>77.29</v>
      </c>
      <c r="K6136" s="1">
        <v>27.89</v>
      </c>
      <c r="M6136" s="10">
        <f t="array" ref="M6136">_xlfn.XLOOKUP(A6136,subscriptions!B6136:B10004,subscriptions!D6136:D10004)</f>
        <v>250</v>
      </c>
      <c r="N6136" s="10">
        <f t="array" ref="N6136">_xlfn.XLOOKUP(A6136,subscriptions!B6136:B10004,subscriptions!G6136:G10004)</f>
        <v>20</v>
      </c>
      <c r="O6136" s="10">
        <v>200.0</v>
      </c>
      <c r="P6136" s="10" t="str">
        <f t="array" ref="P6136">_xlfn.XLOOKUP(A6136,subscriptions!B6136:B10004,subscriptions!C6136:C10004)</f>
        <v>Business</v>
      </c>
      <c r="Q6136" s="10" t="s">
        <v>128</v>
      </c>
      <c r="R6136" s="10" t="s">
        <v>129</v>
      </c>
      <c r="S6136" s="10" t="s">
        <v>327</v>
      </c>
    </row>
    <row r="6137">
      <c r="A6137" s="1" t="s">
        <v>7802</v>
      </c>
      <c r="B6137" s="1" t="s">
        <v>1460</v>
      </c>
      <c r="C6137" s="1" t="s">
        <v>871</v>
      </c>
      <c r="D6137" s="1" t="s">
        <v>27</v>
      </c>
      <c r="E6137" s="1" t="s">
        <v>714</v>
      </c>
      <c r="F6137" s="1" t="s">
        <v>2562</v>
      </c>
      <c r="G6137" s="1" t="s">
        <v>22692</v>
      </c>
      <c r="H6137" s="1" t="s">
        <v>22693</v>
      </c>
      <c r="I6137" s="4">
        <v>84.38002314814815</v>
      </c>
      <c r="J6137" s="1">
        <v>211.93</v>
      </c>
      <c r="K6137" s="1">
        <v>34.87</v>
      </c>
      <c r="M6137" s="10">
        <f t="array" ref="M6137">_xlfn.XLOOKUP(A6137,subscriptions!B6137:B10004,subscriptions!D6137:D10004)</f>
        <v>50</v>
      </c>
      <c r="N6137" s="10">
        <f t="array" ref="N6137">_xlfn.XLOOKUP(A6137,subscriptions!B6137:B10004,subscriptions!G6137:G10004)</f>
        <v>0</v>
      </c>
      <c r="O6137" s="10">
        <v>50.0</v>
      </c>
      <c r="P6137" s="10" t="str">
        <f t="array" ref="P6137">_xlfn.XLOOKUP(A6137,subscriptions!B6137:B10004,subscriptions!C6137:C10004)</f>
        <v>Mini</v>
      </c>
      <c r="Q6137" s="10" t="s">
        <v>173</v>
      </c>
      <c r="R6137" s="10" t="s">
        <v>148</v>
      </c>
      <c r="S6137" s="10" t="s">
        <v>698</v>
      </c>
    </row>
    <row r="6138">
      <c r="A6138" s="1" t="s">
        <v>7803</v>
      </c>
      <c r="B6138" s="1" t="s">
        <v>657</v>
      </c>
      <c r="C6138" s="1" t="s">
        <v>426</v>
      </c>
      <c r="D6138" s="1" t="s">
        <v>153</v>
      </c>
      <c r="E6138" s="1" t="s">
        <v>239</v>
      </c>
      <c r="F6138" s="1" t="s">
        <v>240</v>
      </c>
      <c r="G6138" s="1" t="s">
        <v>22694</v>
      </c>
      <c r="H6138" s="1" t="s">
        <v>22695</v>
      </c>
      <c r="I6138" s="4">
        <v>84.25241898148148</v>
      </c>
      <c r="J6138" s="1">
        <v>842.72</v>
      </c>
      <c r="K6138" s="1">
        <v>98.96</v>
      </c>
      <c r="M6138" s="10">
        <f t="array" ref="M6138">_xlfn.XLOOKUP(A6138,subscriptions!B6138:B10004,subscriptions!D6138:D10004)</f>
        <v>120</v>
      </c>
      <c r="N6138" s="10">
        <f t="array" ref="N6138">_xlfn.XLOOKUP(A6138,subscriptions!B6138:B10004,subscriptions!G6138:G10004)</f>
        <v>5</v>
      </c>
      <c r="O6138" s="10">
        <v>114.0</v>
      </c>
      <c r="P6138" s="10" t="str">
        <f t="array" ref="P6138">_xlfn.XLOOKUP(A6138,subscriptions!B6138:B10004,subscriptions!C6138:C10004)</f>
        <v>Residential</v>
      </c>
      <c r="Q6138" s="10" t="s">
        <v>194</v>
      </c>
      <c r="R6138" s="10" t="s">
        <v>212</v>
      </c>
      <c r="S6138" s="10" t="s">
        <v>1008</v>
      </c>
    </row>
    <row r="6139">
      <c r="A6139" s="1" t="s">
        <v>7804</v>
      </c>
      <c r="B6139" s="1" t="s">
        <v>748</v>
      </c>
      <c r="C6139" s="1" t="s">
        <v>1973</v>
      </c>
      <c r="D6139" s="1" t="s">
        <v>27</v>
      </c>
      <c r="E6139" s="1" t="s">
        <v>280</v>
      </c>
      <c r="F6139" s="1" t="s">
        <v>411</v>
      </c>
      <c r="G6139" s="1" t="s">
        <v>22696</v>
      </c>
      <c r="H6139" s="1" t="s">
        <v>22697</v>
      </c>
      <c r="I6139" s="4">
        <v>84.2925925925926</v>
      </c>
      <c r="J6139" s="1">
        <v>4108.92</v>
      </c>
      <c r="K6139" s="1">
        <v>459.98</v>
      </c>
      <c r="M6139" s="10">
        <f t="array" ref="M6139">_xlfn.XLOOKUP(A6139,subscriptions!B6139:B10004,subscriptions!D6139:D10004)</f>
        <v>250</v>
      </c>
      <c r="N6139" s="10">
        <f t="array" ref="N6139">_xlfn.XLOOKUP(A6139,subscriptions!B6139:B10004,subscriptions!G6139:G10004)</f>
        <v>10</v>
      </c>
      <c r="O6139" s="10">
        <v>225.0</v>
      </c>
      <c r="P6139" s="10" t="str">
        <f t="array" ref="P6139">_xlfn.XLOOKUP(A6139,subscriptions!B6139:B10004,subscriptions!C6139:C10004)</f>
        <v>Business</v>
      </c>
      <c r="Q6139" s="10" t="s">
        <v>128</v>
      </c>
      <c r="R6139" s="10" t="s">
        <v>129</v>
      </c>
      <c r="S6139" s="10" t="s">
        <v>587</v>
      </c>
    </row>
    <row r="6140">
      <c r="A6140" s="1" t="s">
        <v>7807</v>
      </c>
      <c r="B6140" s="1" t="s">
        <v>814</v>
      </c>
      <c r="C6140" s="1" t="s">
        <v>786</v>
      </c>
      <c r="D6140" s="1" t="s">
        <v>153</v>
      </c>
      <c r="E6140" s="1" t="s">
        <v>179</v>
      </c>
      <c r="F6140" s="1" t="s">
        <v>1760</v>
      </c>
      <c r="G6140" s="1" t="s">
        <v>22698</v>
      </c>
      <c r="H6140" s="1" t="s">
        <v>22699</v>
      </c>
      <c r="I6140" s="4">
        <v>84.17444444444445</v>
      </c>
      <c r="J6140" s="1">
        <v>1571.69</v>
      </c>
      <c r="K6140" s="1">
        <v>194.35</v>
      </c>
      <c r="L6140" s="1">
        <v>100.0</v>
      </c>
      <c r="M6140" s="10">
        <f t="array" ref="M6140">_xlfn.XLOOKUP(A6140,subscriptions!B6140:B10004,subscriptions!D6140:D10004)</f>
        <v>120</v>
      </c>
      <c r="N6140" s="10">
        <f t="array" ref="N6140">_xlfn.XLOOKUP(A6140,subscriptions!B6140:B10004,subscriptions!G6140:G10004)</f>
        <v>20</v>
      </c>
      <c r="O6140" s="10">
        <v>96.0</v>
      </c>
      <c r="P6140" s="10" t="str">
        <f t="array" ref="P6140">_xlfn.XLOOKUP(A6140,subscriptions!B6140:B10004,subscriptions!C6140:C10004)</f>
        <v>Residential</v>
      </c>
      <c r="Q6140" s="10" t="s">
        <v>128</v>
      </c>
      <c r="R6140" s="10" t="s">
        <v>148</v>
      </c>
      <c r="S6140" s="10" t="s">
        <v>507</v>
      </c>
    </row>
    <row r="6141">
      <c r="A6141" s="1" t="s">
        <v>7808</v>
      </c>
      <c r="B6141" s="1" t="s">
        <v>523</v>
      </c>
      <c r="C6141" s="1" t="s">
        <v>1678</v>
      </c>
      <c r="D6141" s="1" t="s">
        <v>27</v>
      </c>
      <c r="E6141" s="1" t="s">
        <v>239</v>
      </c>
      <c r="F6141" s="1" t="s">
        <v>3181</v>
      </c>
      <c r="G6141" s="1" t="s">
        <v>22700</v>
      </c>
      <c r="H6141" s="1" t="s">
        <v>22701</v>
      </c>
      <c r="I6141" s="4">
        <v>84.42047453703704</v>
      </c>
      <c r="J6141" s="1">
        <v>2477.91</v>
      </c>
      <c r="K6141" s="1">
        <v>388.23</v>
      </c>
      <c r="M6141" s="10">
        <f t="array" ref="M6141">_xlfn.XLOOKUP(A6141,subscriptions!B6141:B10004,subscriptions!D6141:D10004)</f>
        <v>50</v>
      </c>
      <c r="N6141" s="10">
        <f t="array" ref="N6141">_xlfn.XLOOKUP(A6141,subscriptions!B6141:B10004,subscriptions!G6141:G10004)</f>
        <v>0</v>
      </c>
      <c r="O6141" s="10">
        <v>50.0</v>
      </c>
      <c r="P6141" s="10" t="str">
        <f t="array" ref="P6141">_xlfn.XLOOKUP(A6141,subscriptions!B6141:B10004,subscriptions!C6141:C10004)</f>
        <v>Mini</v>
      </c>
      <c r="Q6141" s="10" t="s">
        <v>173</v>
      </c>
      <c r="R6141" s="10" t="s">
        <v>148</v>
      </c>
      <c r="S6141" s="10" t="s">
        <v>940</v>
      </c>
    </row>
    <row r="6142">
      <c r="A6142" s="1" t="s">
        <v>7809</v>
      </c>
      <c r="B6142" s="1" t="s">
        <v>1173</v>
      </c>
      <c r="C6142" s="1" t="s">
        <v>456</v>
      </c>
      <c r="D6142" s="1" t="s">
        <v>27</v>
      </c>
      <c r="E6142" s="1" t="s">
        <v>219</v>
      </c>
      <c r="F6142" s="1" t="s">
        <v>220</v>
      </c>
      <c r="G6142" s="1" t="s">
        <v>22702</v>
      </c>
      <c r="H6142" s="1" t="s">
        <v>22703</v>
      </c>
      <c r="I6142" s="4">
        <v>84.42116898148149</v>
      </c>
      <c r="J6142" s="1">
        <v>992.09</v>
      </c>
      <c r="K6142" s="1">
        <v>109.1</v>
      </c>
      <c r="M6142" s="10">
        <f t="array" ref="M6142">_xlfn.XLOOKUP(A6142,subscriptions!B6142:B10004,subscriptions!D6142:D10004)</f>
        <v>120</v>
      </c>
      <c r="N6142" s="10">
        <f t="array" ref="N6142">_xlfn.XLOOKUP(A6142,subscriptions!B6142:B10004,subscriptions!G6142:G10004)</f>
        <v>5</v>
      </c>
      <c r="O6142" s="10">
        <v>114.0</v>
      </c>
      <c r="P6142" s="10" t="str">
        <f t="array" ref="P6142">_xlfn.XLOOKUP(A6142,subscriptions!B6142:B10004,subscriptions!C6142:C10004)</f>
        <v>Residential</v>
      </c>
      <c r="Q6142" s="10" t="s">
        <v>194</v>
      </c>
      <c r="R6142" s="10" t="s">
        <v>212</v>
      </c>
      <c r="S6142" s="10" t="s">
        <v>2152</v>
      </c>
    </row>
    <row r="6143">
      <c r="A6143" s="1" t="s">
        <v>7810</v>
      </c>
      <c r="B6143" s="1" t="s">
        <v>657</v>
      </c>
      <c r="C6143" s="1" t="s">
        <v>750</v>
      </c>
      <c r="D6143" s="1" t="s">
        <v>153</v>
      </c>
      <c r="E6143" s="1" t="s">
        <v>28</v>
      </c>
      <c r="F6143" s="1" t="s">
        <v>29</v>
      </c>
      <c r="G6143" s="1" t="s">
        <v>22704</v>
      </c>
      <c r="H6143" s="1" t="s">
        <v>22705</v>
      </c>
      <c r="I6143" s="4">
        <v>84.38158564814815</v>
      </c>
      <c r="J6143" s="1">
        <v>723.34</v>
      </c>
      <c r="K6143" s="1">
        <v>151.82</v>
      </c>
      <c r="M6143" s="10">
        <f t="array" ref="M6143">_xlfn.XLOOKUP(A6143,subscriptions!B6143:B10004,subscriptions!D6143:D10004)</f>
        <v>120</v>
      </c>
      <c r="N6143" s="10">
        <f t="array" ref="N6143">_xlfn.XLOOKUP(A6143,subscriptions!B6143:B10004,subscriptions!G6143:G10004)</f>
        <v>10</v>
      </c>
      <c r="O6143" s="10">
        <v>108.0</v>
      </c>
      <c r="P6143" s="10" t="str">
        <f t="array" ref="P6143">_xlfn.XLOOKUP(A6143,subscriptions!B6143:B10004,subscriptions!C6143:C10004)</f>
        <v>Residential</v>
      </c>
      <c r="Q6143" s="10" t="s">
        <v>128</v>
      </c>
      <c r="R6143" s="10" t="s">
        <v>212</v>
      </c>
      <c r="S6143" s="10" t="s">
        <v>1789</v>
      </c>
    </row>
    <row r="6144">
      <c r="A6144" s="1" t="s">
        <v>7811</v>
      </c>
      <c r="B6144" s="1" t="s">
        <v>177</v>
      </c>
      <c r="C6144" s="1" t="s">
        <v>658</v>
      </c>
      <c r="D6144" s="1" t="s">
        <v>153</v>
      </c>
      <c r="E6144" s="1" t="s">
        <v>332</v>
      </c>
      <c r="F6144" s="1" t="s">
        <v>736</v>
      </c>
      <c r="G6144" s="1" t="s">
        <v>22706</v>
      </c>
      <c r="H6144" s="1" t="s">
        <v>22707</v>
      </c>
      <c r="I6144" s="4">
        <v>84.25356481481481</v>
      </c>
      <c r="J6144" s="1">
        <v>222.11</v>
      </c>
      <c r="K6144" s="1">
        <v>30.91</v>
      </c>
      <c r="M6144" s="10">
        <f t="array" ref="M6144">_xlfn.XLOOKUP(A6144,subscriptions!B6144:B10004,subscriptions!D6144:D10004)</f>
        <v>120</v>
      </c>
      <c r="N6144" s="10">
        <f t="array" ref="N6144">_xlfn.XLOOKUP(A6144,subscriptions!B6144:B10004,subscriptions!G6144:G10004)</f>
        <v>20</v>
      </c>
      <c r="O6144" s="10">
        <v>96.0</v>
      </c>
      <c r="P6144" s="10" t="str">
        <f t="array" ref="P6144">_xlfn.XLOOKUP(A6144,subscriptions!B6144:B10004,subscriptions!C6144:C10004)</f>
        <v>Residential</v>
      </c>
      <c r="Q6144" s="10" t="s">
        <v>128</v>
      </c>
      <c r="R6144" s="10" t="s">
        <v>148</v>
      </c>
      <c r="S6144" s="10" t="s">
        <v>1832</v>
      </c>
    </row>
    <row r="6145">
      <c r="A6145" s="1" t="s">
        <v>7812</v>
      </c>
      <c r="B6145" s="1" t="s">
        <v>1173</v>
      </c>
      <c r="C6145" s="1" t="s">
        <v>920</v>
      </c>
      <c r="D6145" s="1" t="s">
        <v>27</v>
      </c>
      <c r="E6145" s="1" t="s">
        <v>280</v>
      </c>
      <c r="F6145" s="1" t="s">
        <v>494</v>
      </c>
      <c r="G6145" s="1" t="s">
        <v>22708</v>
      </c>
      <c r="H6145" s="1" t="s">
        <v>22709</v>
      </c>
      <c r="I6145" s="4">
        <v>84.38273148148149</v>
      </c>
      <c r="J6145" s="1">
        <v>3180.4</v>
      </c>
      <c r="K6145" s="1">
        <v>536.2</v>
      </c>
      <c r="M6145" s="10">
        <f t="array" ref="M6145">_xlfn.XLOOKUP(A6145,subscriptions!B6145:B10004,subscriptions!D6145:D10004)</f>
        <v>120</v>
      </c>
      <c r="N6145" s="10">
        <f t="array" ref="N6145">_xlfn.XLOOKUP(A6145,subscriptions!B6145:B10004,subscriptions!G6145:G10004)</f>
        <v>0</v>
      </c>
      <c r="O6145" s="10">
        <v>120.0</v>
      </c>
      <c r="P6145" s="10" t="str">
        <f t="array" ref="P6145">_xlfn.XLOOKUP(A6145,subscriptions!B6145:B10004,subscriptions!C6145:C10004)</f>
        <v>Residential</v>
      </c>
      <c r="Q6145" s="10" t="s">
        <v>173</v>
      </c>
      <c r="R6145" s="10" t="s">
        <v>212</v>
      </c>
      <c r="S6145" s="10" t="s">
        <v>671</v>
      </c>
    </row>
    <row r="6146">
      <c r="A6146" s="1" t="s">
        <v>7813</v>
      </c>
      <c r="B6146" s="1" t="s">
        <v>2018</v>
      </c>
      <c r="C6146" s="1" t="s">
        <v>1251</v>
      </c>
      <c r="D6146" s="1" t="s">
        <v>27</v>
      </c>
      <c r="E6146" s="1" t="s">
        <v>280</v>
      </c>
      <c r="F6146" s="1" t="s">
        <v>411</v>
      </c>
      <c r="G6146" s="1" t="s">
        <v>22710</v>
      </c>
      <c r="H6146" s="1" t="s">
        <v>22711</v>
      </c>
      <c r="I6146" s="4">
        <v>84.21266203703703</v>
      </c>
      <c r="J6146" s="1">
        <v>2342.89</v>
      </c>
      <c r="K6146" s="1">
        <v>551.97</v>
      </c>
      <c r="M6146" s="10">
        <f t="array" ref="M6146">_xlfn.XLOOKUP(A6146,subscriptions!B6146:B10004,subscriptions!D6146:D10004)</f>
        <v>120</v>
      </c>
      <c r="N6146" s="10">
        <f t="array" ref="N6146">_xlfn.XLOOKUP(A6146,subscriptions!B6146:B10004,subscriptions!G6146:G10004)</f>
        <v>5</v>
      </c>
      <c r="O6146" s="10">
        <v>114.0</v>
      </c>
      <c r="P6146" s="10" t="str">
        <f t="array" ref="P6146">_xlfn.XLOOKUP(A6146,subscriptions!B6146:B10004,subscriptions!C6146:C10004)</f>
        <v>Residential</v>
      </c>
      <c r="Q6146" s="10" t="s">
        <v>194</v>
      </c>
      <c r="R6146" s="10" t="s">
        <v>212</v>
      </c>
      <c r="S6146" s="10" t="s">
        <v>813</v>
      </c>
    </row>
    <row r="6147">
      <c r="A6147" s="1" t="s">
        <v>7814</v>
      </c>
      <c r="B6147" s="1" t="s">
        <v>355</v>
      </c>
      <c r="C6147" s="1" t="s">
        <v>1973</v>
      </c>
      <c r="D6147" s="1" t="s">
        <v>153</v>
      </c>
      <c r="E6147" s="1" t="s">
        <v>239</v>
      </c>
      <c r="F6147" s="1" t="s">
        <v>2132</v>
      </c>
      <c r="G6147" s="1" t="s">
        <v>22712</v>
      </c>
      <c r="H6147" s="1" t="s">
        <v>22713</v>
      </c>
      <c r="I6147" s="4">
        <v>84.34032407407408</v>
      </c>
      <c r="J6147" s="1">
        <v>326.1</v>
      </c>
      <c r="K6147" s="1">
        <v>61.47</v>
      </c>
      <c r="M6147" s="10">
        <f t="array" ref="M6147">_xlfn.XLOOKUP(A6147,subscriptions!B6147:B10004,subscriptions!D6147:D10004)</f>
        <v>120</v>
      </c>
      <c r="N6147" s="10">
        <f t="array" ref="N6147">_xlfn.XLOOKUP(A6147,subscriptions!B6147:B10004,subscriptions!G6147:G10004)</f>
        <v>10</v>
      </c>
      <c r="O6147" s="10">
        <v>108.0</v>
      </c>
      <c r="P6147" s="10" t="str">
        <f t="array" ref="P6147">_xlfn.XLOOKUP(A6147,subscriptions!B6147:B10004,subscriptions!C6147:C10004)</f>
        <v>Residential</v>
      </c>
      <c r="Q6147" s="10" t="s">
        <v>128</v>
      </c>
      <c r="R6147" s="10" t="s">
        <v>212</v>
      </c>
      <c r="S6147" s="10" t="s">
        <v>616</v>
      </c>
    </row>
    <row r="6148">
      <c r="A6148" s="1" t="s">
        <v>7815</v>
      </c>
      <c r="B6148" s="1" t="s">
        <v>4627</v>
      </c>
      <c r="C6148" s="1" t="s">
        <v>3912</v>
      </c>
      <c r="D6148" s="1" t="s">
        <v>27</v>
      </c>
      <c r="E6148" s="1" t="s">
        <v>28</v>
      </c>
      <c r="F6148" s="1" t="s">
        <v>2188</v>
      </c>
      <c r="G6148" s="1" t="s">
        <v>22714</v>
      </c>
      <c r="H6148" s="1" t="s">
        <v>22715</v>
      </c>
      <c r="I6148" s="4">
        <v>84.29686342592592</v>
      </c>
      <c r="J6148" s="1">
        <v>1126.96</v>
      </c>
      <c r="K6148" s="1">
        <v>177.55</v>
      </c>
      <c r="M6148" s="10">
        <f t="array" ref="M6148">_xlfn.XLOOKUP(A6148,subscriptions!B6148:B10004,subscriptions!D6148:D10004)</f>
        <v>120</v>
      </c>
      <c r="N6148" s="10">
        <f t="array" ref="N6148">_xlfn.XLOOKUP(A6148,subscriptions!B6148:B10004,subscriptions!G6148:G10004)</f>
        <v>20</v>
      </c>
      <c r="O6148" s="10">
        <v>96.0</v>
      </c>
      <c r="P6148" s="10" t="str">
        <f t="array" ref="P6148">_xlfn.XLOOKUP(A6148,subscriptions!B6148:B10004,subscriptions!C6148:C10004)</f>
        <v>Residential</v>
      </c>
      <c r="Q6148" s="10" t="s">
        <v>128</v>
      </c>
      <c r="R6148" s="10" t="s">
        <v>148</v>
      </c>
      <c r="S6148" s="10" t="s">
        <v>373</v>
      </c>
    </row>
    <row r="6149">
      <c r="A6149" s="1" t="s">
        <v>7816</v>
      </c>
      <c r="B6149" s="1" t="s">
        <v>1303</v>
      </c>
      <c r="C6149" s="1" t="s">
        <v>786</v>
      </c>
      <c r="D6149" s="1" t="s">
        <v>153</v>
      </c>
      <c r="E6149" s="1" t="s">
        <v>111</v>
      </c>
      <c r="F6149" s="1" t="s">
        <v>112</v>
      </c>
      <c r="G6149" s="1" t="s">
        <v>22716</v>
      </c>
      <c r="H6149" s="1" t="s">
        <v>22717</v>
      </c>
      <c r="I6149" s="4">
        <v>84.25775462962963</v>
      </c>
      <c r="J6149" s="1">
        <v>1052.32</v>
      </c>
      <c r="K6149" s="1">
        <v>182.39</v>
      </c>
      <c r="M6149" s="10">
        <f t="array" ref="M6149">_xlfn.XLOOKUP(A6149,subscriptions!B6149:B10004,subscriptions!D6149:D10004)</f>
        <v>50</v>
      </c>
      <c r="N6149" s="10">
        <f t="array" ref="N6149">_xlfn.XLOOKUP(A6149,subscriptions!B6149:B10004,subscriptions!G6149:G10004)</f>
        <v>0</v>
      </c>
      <c r="O6149" s="10">
        <v>50.0</v>
      </c>
      <c r="P6149" s="10" t="str">
        <f t="array" ref="P6149">_xlfn.XLOOKUP(A6149,subscriptions!B6149:B10004,subscriptions!C6149:C10004)</f>
        <v>Mini</v>
      </c>
      <c r="Q6149" s="10" t="s">
        <v>173</v>
      </c>
      <c r="R6149" s="10" t="s">
        <v>148</v>
      </c>
      <c r="S6149" s="10" t="s">
        <v>603</v>
      </c>
    </row>
    <row r="6150">
      <c r="A6150" s="1" t="s">
        <v>7819</v>
      </c>
      <c r="B6150" s="1" t="s">
        <v>772</v>
      </c>
      <c r="C6150" s="1" t="s">
        <v>1973</v>
      </c>
      <c r="D6150" s="1" t="s">
        <v>153</v>
      </c>
      <c r="E6150" s="1" t="s">
        <v>219</v>
      </c>
      <c r="F6150" s="1" t="s">
        <v>971</v>
      </c>
      <c r="G6150" s="1" t="s">
        <v>22718</v>
      </c>
      <c r="H6150" s="1" t="s">
        <v>22719</v>
      </c>
      <c r="I6150" s="4">
        <v>84.2579050925926</v>
      </c>
      <c r="J6150" s="1">
        <v>1521.61</v>
      </c>
      <c r="K6150" s="1">
        <v>327.75</v>
      </c>
      <c r="M6150" s="10">
        <f t="array" ref="M6150">_xlfn.XLOOKUP(A6150,subscriptions!B6150:B10004,subscriptions!D6150:D10004)</f>
        <v>80</v>
      </c>
      <c r="N6150" s="10">
        <f t="array" ref="N6150">_xlfn.XLOOKUP(A6150,subscriptions!B6150:B10004,subscriptions!G6150:G10004)</f>
        <v>5</v>
      </c>
      <c r="O6150" s="10">
        <v>76.0</v>
      </c>
      <c r="P6150" s="10" t="str">
        <f t="array" ref="P6150">_xlfn.XLOOKUP(A6150,subscriptions!B6150:B10004,subscriptions!C6150:C10004)</f>
        <v>Roam</v>
      </c>
      <c r="Q6150" s="10" t="s">
        <v>194</v>
      </c>
      <c r="R6150" s="10" t="s">
        <v>148</v>
      </c>
      <c r="S6150" s="10" t="s">
        <v>603</v>
      </c>
    </row>
    <row r="6151">
      <c r="A6151" s="1" t="s">
        <v>7820</v>
      </c>
      <c r="B6151" s="1" t="s">
        <v>1664</v>
      </c>
      <c r="C6151" s="1" t="s">
        <v>920</v>
      </c>
      <c r="D6151" s="1" t="s">
        <v>153</v>
      </c>
      <c r="E6151" s="1" t="s">
        <v>179</v>
      </c>
      <c r="F6151" s="1" t="s">
        <v>844</v>
      </c>
      <c r="G6151" s="1" t="s">
        <v>22720</v>
      </c>
      <c r="H6151" s="1" t="s">
        <v>22721</v>
      </c>
      <c r="I6151" s="4">
        <v>84.25430555555556</v>
      </c>
      <c r="J6151" s="1">
        <v>4433.36</v>
      </c>
      <c r="K6151" s="1">
        <v>971.47</v>
      </c>
      <c r="L6151" s="1">
        <v>100.0</v>
      </c>
      <c r="M6151" s="10">
        <f t="array" ref="M6151">_xlfn.XLOOKUP(A6151,subscriptions!B6151:B10004,subscriptions!D6151:D10004)</f>
        <v>80</v>
      </c>
      <c r="N6151" s="10">
        <f t="array" ref="N6151">_xlfn.XLOOKUP(A6151,subscriptions!B6151:B10004,subscriptions!G6151:G10004)</f>
        <v>10</v>
      </c>
      <c r="O6151" s="10">
        <v>72.0</v>
      </c>
      <c r="P6151" s="10" t="str">
        <f t="array" ref="P6151">_xlfn.XLOOKUP(A6151,subscriptions!B6151:B10004,subscriptions!C6151:C10004)</f>
        <v>Roam</v>
      </c>
      <c r="Q6151" s="10" t="s">
        <v>128</v>
      </c>
      <c r="R6151" s="10" t="s">
        <v>148</v>
      </c>
      <c r="S6151" s="10" t="s">
        <v>2046</v>
      </c>
    </row>
    <row r="6152">
      <c r="A6152" s="1" t="s">
        <v>7821</v>
      </c>
      <c r="B6152" s="1" t="s">
        <v>700</v>
      </c>
      <c r="C6152" s="1" t="s">
        <v>658</v>
      </c>
      <c r="D6152" s="1" t="s">
        <v>153</v>
      </c>
      <c r="E6152" s="1" t="s">
        <v>219</v>
      </c>
      <c r="F6152" s="1" t="s">
        <v>971</v>
      </c>
      <c r="G6152" s="1" t="s">
        <v>22722</v>
      </c>
      <c r="H6152" s="1" t="s">
        <v>22723</v>
      </c>
      <c r="I6152" s="4">
        <v>84.38135416666667</v>
      </c>
      <c r="J6152" s="1">
        <v>1350.43</v>
      </c>
      <c r="K6152" s="1">
        <v>192.81</v>
      </c>
      <c r="M6152" s="10">
        <f t="array" ref="M6152">_xlfn.XLOOKUP(A6152,subscriptions!B6152:B10004,subscriptions!D6152:D10004)</f>
        <v>120</v>
      </c>
      <c r="N6152" s="10">
        <f t="array" ref="N6152">_xlfn.XLOOKUP(A6152,subscriptions!B6152:B10004,subscriptions!G6152:G10004)</f>
        <v>20</v>
      </c>
      <c r="O6152" s="10">
        <v>96.0</v>
      </c>
      <c r="P6152" s="10" t="str">
        <f t="array" ref="P6152">_xlfn.XLOOKUP(A6152,subscriptions!B6152:B10004,subscriptions!C6152:C10004)</f>
        <v>Residential</v>
      </c>
      <c r="Q6152" s="10" t="s">
        <v>128</v>
      </c>
      <c r="R6152" s="10" t="s">
        <v>148</v>
      </c>
      <c r="S6152" s="10" t="s">
        <v>1789</v>
      </c>
    </row>
    <row r="6153">
      <c r="A6153" s="1" t="s">
        <v>7822</v>
      </c>
      <c r="B6153" s="1" t="s">
        <v>24</v>
      </c>
      <c r="C6153" s="1" t="s">
        <v>133</v>
      </c>
      <c r="D6153" s="1" t="s">
        <v>27</v>
      </c>
      <c r="E6153" s="1" t="s">
        <v>262</v>
      </c>
      <c r="F6153" s="1" t="s">
        <v>885</v>
      </c>
      <c r="G6153" s="1" t="s">
        <v>22724</v>
      </c>
      <c r="H6153" s="1" t="s">
        <v>22725</v>
      </c>
      <c r="I6153" s="4">
        <v>84.25212962962964</v>
      </c>
      <c r="J6153" s="1">
        <v>1215.5</v>
      </c>
      <c r="K6153" s="1">
        <v>158.04</v>
      </c>
      <c r="M6153" s="10">
        <f t="array" ref="M6153">_xlfn.XLOOKUP(A6153,subscriptions!B6153:B10004,subscriptions!D6153:D10004)</f>
        <v>120</v>
      </c>
      <c r="N6153" s="10">
        <f t="array" ref="N6153">_xlfn.XLOOKUP(A6153,subscriptions!B6153:B10004,subscriptions!G6153:G10004)</f>
        <v>0</v>
      </c>
      <c r="O6153" s="10">
        <v>120.0</v>
      </c>
      <c r="P6153" s="10" t="str">
        <f t="array" ref="P6153">_xlfn.XLOOKUP(A6153,subscriptions!B6153:B10004,subscriptions!C6153:C10004)</f>
        <v>Residential</v>
      </c>
      <c r="Q6153" s="10" t="s">
        <v>173</v>
      </c>
      <c r="R6153" s="10" t="s">
        <v>212</v>
      </c>
      <c r="S6153" s="10" t="s">
        <v>1008</v>
      </c>
    </row>
    <row r="6154">
      <c r="A6154" s="1" t="s">
        <v>7823</v>
      </c>
      <c r="B6154" s="1" t="s">
        <v>1624</v>
      </c>
      <c r="C6154" s="1" t="s">
        <v>218</v>
      </c>
      <c r="D6154" s="1" t="s">
        <v>27</v>
      </c>
      <c r="E6154" s="1" t="s">
        <v>28</v>
      </c>
      <c r="F6154" s="1" t="s">
        <v>2097</v>
      </c>
      <c r="G6154" s="1" t="s">
        <v>22726</v>
      </c>
      <c r="H6154" s="1" t="s">
        <v>22727</v>
      </c>
      <c r="I6154" s="4">
        <v>84.33475694444445</v>
      </c>
      <c r="J6154" s="1">
        <v>127.45</v>
      </c>
      <c r="K6154" s="1">
        <v>31.76</v>
      </c>
      <c r="M6154" s="10">
        <f t="array" ref="M6154">_xlfn.XLOOKUP(A6154,subscriptions!B6154:B10004,subscriptions!D6154:D10004)</f>
        <v>250</v>
      </c>
      <c r="N6154" s="10">
        <f t="array" ref="N6154">_xlfn.XLOOKUP(A6154,subscriptions!B6154:B10004,subscriptions!G6154:G10004)</f>
        <v>5</v>
      </c>
      <c r="O6154" s="10">
        <v>237.5</v>
      </c>
      <c r="P6154" s="10" t="str">
        <f t="array" ref="P6154">_xlfn.XLOOKUP(A6154,subscriptions!B6154:B10004,subscriptions!C6154:C10004)</f>
        <v>Business</v>
      </c>
      <c r="Q6154" s="10" t="s">
        <v>194</v>
      </c>
      <c r="R6154" s="10" t="s">
        <v>129</v>
      </c>
      <c r="S6154" s="10" t="s">
        <v>643</v>
      </c>
    </row>
    <row r="6155">
      <c r="A6155" s="1" t="s">
        <v>7824</v>
      </c>
      <c r="B6155" s="1" t="s">
        <v>1027</v>
      </c>
      <c r="C6155" s="1" t="s">
        <v>673</v>
      </c>
      <c r="D6155" s="1" t="s">
        <v>153</v>
      </c>
      <c r="E6155" s="1" t="s">
        <v>280</v>
      </c>
      <c r="F6155" s="1" t="s">
        <v>281</v>
      </c>
      <c r="G6155" s="1" t="s">
        <v>22728</v>
      </c>
      <c r="H6155" s="1" t="s">
        <v>22729</v>
      </c>
      <c r="I6155" s="4">
        <v>84.38127314814815</v>
      </c>
      <c r="J6155" s="1">
        <v>147.46</v>
      </c>
      <c r="K6155" s="1">
        <v>48.25</v>
      </c>
      <c r="M6155" s="10">
        <f t="array" ref="M6155">_xlfn.XLOOKUP(A6155,subscriptions!B6155:B10004,subscriptions!D6155:D10004)</f>
        <v>250</v>
      </c>
      <c r="N6155" s="10">
        <f t="array" ref="N6155">_xlfn.XLOOKUP(A6155,subscriptions!B6155:B10004,subscriptions!G6155:G10004)</f>
        <v>10</v>
      </c>
      <c r="O6155" s="10">
        <v>225.0</v>
      </c>
      <c r="P6155" s="10" t="str">
        <f t="array" ref="P6155">_xlfn.XLOOKUP(A6155,subscriptions!B6155:B10004,subscriptions!C6155:C10004)</f>
        <v>Business</v>
      </c>
      <c r="Q6155" s="10" t="s">
        <v>128</v>
      </c>
      <c r="R6155" s="10" t="s">
        <v>129</v>
      </c>
      <c r="S6155" s="10" t="s">
        <v>1789</v>
      </c>
    </row>
    <row r="6156">
      <c r="A6156" s="1" t="s">
        <v>7825</v>
      </c>
      <c r="B6156" s="1" t="s">
        <v>1460</v>
      </c>
      <c r="C6156" s="1" t="s">
        <v>786</v>
      </c>
      <c r="D6156" s="1" t="s">
        <v>27</v>
      </c>
      <c r="E6156" s="1" t="s">
        <v>239</v>
      </c>
      <c r="F6156" s="1" t="s">
        <v>1186</v>
      </c>
      <c r="G6156" s="1" t="s">
        <v>22730</v>
      </c>
      <c r="H6156" s="1" t="s">
        <v>22731</v>
      </c>
      <c r="I6156" s="4">
        <v>84.21269675925926</v>
      </c>
      <c r="J6156" s="1">
        <v>361.18</v>
      </c>
      <c r="K6156" s="1">
        <v>54.84</v>
      </c>
      <c r="M6156" s="10">
        <f t="array" ref="M6156">_xlfn.XLOOKUP(A6156,subscriptions!B6156:B10004,subscriptions!D6156:D10004)</f>
        <v>50</v>
      </c>
      <c r="N6156" s="10">
        <f t="array" ref="N6156">_xlfn.XLOOKUP(A6156,subscriptions!B6156:B10004,subscriptions!G6156:G10004)</f>
        <v>20</v>
      </c>
      <c r="O6156" s="10">
        <v>40.0</v>
      </c>
      <c r="P6156" s="10" t="str">
        <f t="array" ref="P6156">_xlfn.XLOOKUP(A6156,subscriptions!B6156:B10004,subscriptions!C6156:C10004)</f>
        <v>Mini</v>
      </c>
      <c r="Q6156" s="10" t="s">
        <v>128</v>
      </c>
      <c r="R6156" s="10" t="s">
        <v>148</v>
      </c>
      <c r="S6156" s="10" t="s">
        <v>813</v>
      </c>
    </row>
    <row r="6157">
      <c r="A6157" s="1" t="s">
        <v>7826</v>
      </c>
      <c r="B6157" s="1" t="s">
        <v>969</v>
      </c>
      <c r="C6157" s="1" t="s">
        <v>391</v>
      </c>
      <c r="D6157" s="1" t="s">
        <v>27</v>
      </c>
      <c r="E6157" s="1" t="s">
        <v>219</v>
      </c>
      <c r="F6157" s="1" t="s">
        <v>590</v>
      </c>
      <c r="G6157" s="1" t="s">
        <v>22732</v>
      </c>
      <c r="H6157" s="1" t="s">
        <v>22733</v>
      </c>
      <c r="I6157" s="4">
        <v>84.25787037037037</v>
      </c>
      <c r="J6157" s="1">
        <v>99.51</v>
      </c>
      <c r="K6157" s="1">
        <v>28.92</v>
      </c>
      <c r="M6157" s="10">
        <f t="array" ref="M6157">_xlfn.XLOOKUP(A6157,subscriptions!B6157:B10004,subscriptions!D6157:D10004)</f>
        <v>120</v>
      </c>
      <c r="N6157" s="10">
        <f t="array" ref="N6157">_xlfn.XLOOKUP(A6157,subscriptions!B6157:B10004,subscriptions!G6157:G10004)</f>
        <v>0</v>
      </c>
      <c r="O6157" s="10">
        <v>120.0</v>
      </c>
      <c r="P6157" s="10" t="str">
        <f t="array" ref="P6157">_xlfn.XLOOKUP(A6157,subscriptions!B6157:B10004,subscriptions!C6157:C10004)</f>
        <v>Residential</v>
      </c>
      <c r="Q6157" s="10" t="s">
        <v>173</v>
      </c>
      <c r="R6157" s="10" t="s">
        <v>212</v>
      </c>
      <c r="S6157" s="10" t="s">
        <v>603</v>
      </c>
    </row>
    <row r="6158">
      <c r="A6158" s="1" t="s">
        <v>7827</v>
      </c>
      <c r="B6158" s="1" t="s">
        <v>109</v>
      </c>
      <c r="C6158" s="1" t="s">
        <v>658</v>
      </c>
      <c r="D6158" s="1" t="s">
        <v>27</v>
      </c>
      <c r="E6158" s="1" t="s">
        <v>262</v>
      </c>
      <c r="F6158" s="1" t="s">
        <v>2985</v>
      </c>
      <c r="G6158" s="1" t="s">
        <v>22734</v>
      </c>
      <c r="H6158" s="1" t="s">
        <v>22735</v>
      </c>
      <c r="I6158" s="4">
        <v>84.21699074074074</v>
      </c>
      <c r="J6158" s="1">
        <v>2090.08</v>
      </c>
      <c r="K6158" s="1">
        <v>481.6</v>
      </c>
      <c r="M6158" s="10">
        <f t="array" ref="M6158">_xlfn.XLOOKUP(A6158,subscriptions!B6158:B10004,subscriptions!D6158:D10004)</f>
        <v>120</v>
      </c>
      <c r="N6158" s="10">
        <f t="array" ref="N6158">_xlfn.XLOOKUP(A6158,subscriptions!B6158:B10004,subscriptions!G6158:G10004)</f>
        <v>5</v>
      </c>
      <c r="O6158" s="10">
        <v>114.0</v>
      </c>
      <c r="P6158" s="10" t="str">
        <f t="array" ref="P6158">_xlfn.XLOOKUP(A6158,subscriptions!B6158:B10004,subscriptions!C6158:C10004)</f>
        <v>Residential</v>
      </c>
      <c r="Q6158" s="10" t="s">
        <v>194</v>
      </c>
      <c r="R6158" s="10" t="s">
        <v>212</v>
      </c>
      <c r="S6158" s="10" t="s">
        <v>453</v>
      </c>
    </row>
    <row r="6159">
      <c r="A6159" s="1" t="s">
        <v>7830</v>
      </c>
      <c r="B6159" s="1" t="s">
        <v>814</v>
      </c>
      <c r="C6159" s="1" t="s">
        <v>261</v>
      </c>
      <c r="D6159" s="1" t="s">
        <v>153</v>
      </c>
      <c r="E6159" s="1" t="s">
        <v>262</v>
      </c>
      <c r="F6159" s="1" t="s">
        <v>4113</v>
      </c>
      <c r="G6159" s="1" t="s">
        <v>22736</v>
      </c>
      <c r="H6159" s="1" t="s">
        <v>22737</v>
      </c>
      <c r="I6159" s="4">
        <v>84.41835648148148</v>
      </c>
      <c r="J6159" s="1">
        <v>1977.4</v>
      </c>
      <c r="K6159" s="1">
        <v>209.41</v>
      </c>
      <c r="M6159" s="10">
        <f t="array" ref="M6159">_xlfn.XLOOKUP(A6159,subscriptions!B6159:B10004,subscriptions!D6159:D10004)</f>
        <v>120</v>
      </c>
      <c r="N6159" s="10">
        <f t="array" ref="N6159">_xlfn.XLOOKUP(A6159,subscriptions!B6159:B10004,subscriptions!G6159:G10004)</f>
        <v>10</v>
      </c>
      <c r="O6159" s="10">
        <v>108.0</v>
      </c>
      <c r="P6159" s="10" t="str">
        <f t="array" ref="P6159">_xlfn.XLOOKUP(A6159,subscriptions!B6159:B10004,subscriptions!C6159:C10004)</f>
        <v>Residential</v>
      </c>
      <c r="Q6159" s="10" t="s">
        <v>128</v>
      </c>
      <c r="R6159" s="10" t="s">
        <v>212</v>
      </c>
      <c r="S6159" s="10" t="s">
        <v>3020</v>
      </c>
    </row>
    <row r="6160">
      <c r="A6160" s="1" t="s">
        <v>7831</v>
      </c>
      <c r="B6160" s="1" t="s">
        <v>573</v>
      </c>
      <c r="C6160" s="1" t="s">
        <v>673</v>
      </c>
      <c r="D6160" s="1" t="s">
        <v>27</v>
      </c>
      <c r="E6160" s="1" t="s">
        <v>111</v>
      </c>
      <c r="F6160" s="1" t="s">
        <v>1906</v>
      </c>
      <c r="G6160" s="1" t="s">
        <v>22738</v>
      </c>
      <c r="H6160" s="1" t="s">
        <v>22739</v>
      </c>
      <c r="I6160" s="4">
        <v>84.25791666666667</v>
      </c>
      <c r="J6160" s="1">
        <v>269.37</v>
      </c>
      <c r="K6160" s="1">
        <v>53.74</v>
      </c>
      <c r="M6160" s="10">
        <f t="array" ref="M6160">_xlfn.XLOOKUP(A6160,subscriptions!B6160:B10004,subscriptions!D6160:D10004)</f>
        <v>120</v>
      </c>
      <c r="N6160" s="10">
        <f t="array" ref="N6160">_xlfn.XLOOKUP(A6160,subscriptions!B6160:B10004,subscriptions!G6160:G10004)</f>
        <v>20</v>
      </c>
      <c r="O6160" s="10">
        <v>96.0</v>
      </c>
      <c r="P6160" s="10" t="str">
        <f t="array" ref="P6160">_xlfn.XLOOKUP(A6160,subscriptions!B6160:B10004,subscriptions!C6160:C10004)</f>
        <v>Residential</v>
      </c>
      <c r="Q6160" s="10" t="s">
        <v>128</v>
      </c>
      <c r="R6160" s="10" t="s">
        <v>148</v>
      </c>
      <c r="S6160" s="10" t="s">
        <v>603</v>
      </c>
    </row>
    <row r="6161">
      <c r="A6161" s="1" t="s">
        <v>7832</v>
      </c>
      <c r="B6161" s="1" t="s">
        <v>772</v>
      </c>
      <c r="C6161" s="1" t="s">
        <v>1833</v>
      </c>
      <c r="D6161" s="1" t="s">
        <v>153</v>
      </c>
      <c r="E6161" s="1" t="s">
        <v>714</v>
      </c>
      <c r="F6161" s="1" t="s">
        <v>2562</v>
      </c>
      <c r="G6161" s="1" t="s">
        <v>22740</v>
      </c>
      <c r="H6161" s="1" t="s">
        <v>22741</v>
      </c>
      <c r="I6161" s="4">
        <v>84.42108796296296</v>
      </c>
      <c r="J6161" s="1">
        <v>2762.56</v>
      </c>
      <c r="K6161" s="1">
        <v>432.91</v>
      </c>
      <c r="M6161" s="10">
        <f t="array" ref="M6161">_xlfn.XLOOKUP(A6161,subscriptions!B6161:B10004,subscriptions!D6161:D10004)</f>
        <v>50</v>
      </c>
      <c r="N6161" s="10">
        <f t="array" ref="N6161">_xlfn.XLOOKUP(A6161,subscriptions!B6161:B10004,subscriptions!G6161:G10004)</f>
        <v>0</v>
      </c>
      <c r="O6161" s="10">
        <v>50.0</v>
      </c>
      <c r="P6161" s="10" t="str">
        <f t="array" ref="P6161">_xlfn.XLOOKUP(A6161,subscriptions!B6161:B10004,subscriptions!C6161:C10004)</f>
        <v>Mini</v>
      </c>
      <c r="Q6161" s="10" t="s">
        <v>173</v>
      </c>
      <c r="R6161" s="10" t="s">
        <v>148</v>
      </c>
      <c r="S6161" s="10" t="s">
        <v>2152</v>
      </c>
    </row>
    <row r="6162">
      <c r="A6162" s="1" t="s">
        <v>7833</v>
      </c>
      <c r="B6162" s="1" t="s">
        <v>426</v>
      </c>
      <c r="C6162" s="1" t="s">
        <v>218</v>
      </c>
      <c r="D6162" s="1" t="s">
        <v>153</v>
      </c>
      <c r="E6162" s="1" t="s">
        <v>714</v>
      </c>
      <c r="F6162" s="1" t="s">
        <v>1866</v>
      </c>
      <c r="G6162" s="1" t="s">
        <v>22742</v>
      </c>
      <c r="H6162" s="1" t="s">
        <v>22743</v>
      </c>
      <c r="I6162" s="4">
        <v>84.25157407407407</v>
      </c>
      <c r="J6162" s="1">
        <v>302.25</v>
      </c>
      <c r="K6162" s="1">
        <v>60.79</v>
      </c>
      <c r="M6162" s="10">
        <f t="array" ref="M6162">_xlfn.XLOOKUP(A6162,subscriptions!B6162:B10004,subscriptions!D6162:D10004)</f>
        <v>80</v>
      </c>
      <c r="N6162" s="10">
        <f t="array" ref="N6162">_xlfn.XLOOKUP(A6162,subscriptions!B6162:B10004,subscriptions!G6162:G10004)</f>
        <v>5</v>
      </c>
      <c r="O6162" s="10">
        <v>76.0</v>
      </c>
      <c r="P6162" s="10" t="str">
        <f t="array" ref="P6162">_xlfn.XLOOKUP(A6162,subscriptions!B6162:B10004,subscriptions!C6162:C10004)</f>
        <v>Roam</v>
      </c>
      <c r="Q6162" s="10" t="s">
        <v>194</v>
      </c>
      <c r="R6162" s="10" t="s">
        <v>148</v>
      </c>
      <c r="S6162" s="10" t="s">
        <v>4065</v>
      </c>
    </row>
    <row r="6163">
      <c r="A6163" s="1" t="s">
        <v>7834</v>
      </c>
      <c r="B6163" s="1" t="s">
        <v>455</v>
      </c>
      <c r="C6163" s="1" t="s">
        <v>1100</v>
      </c>
      <c r="D6163" s="1" t="s">
        <v>27</v>
      </c>
      <c r="E6163" s="1" t="s">
        <v>262</v>
      </c>
      <c r="F6163" s="1" t="s">
        <v>1835</v>
      </c>
      <c r="G6163" s="1" t="s">
        <v>22744</v>
      </c>
      <c r="H6163" s="1" t="s">
        <v>22745</v>
      </c>
      <c r="I6163" s="4">
        <v>84.2995486111111</v>
      </c>
      <c r="J6163" s="1">
        <v>587.53</v>
      </c>
      <c r="K6163" s="1">
        <v>71.89</v>
      </c>
      <c r="M6163" s="10">
        <f t="array" ref="M6163">_xlfn.XLOOKUP(A6163,subscriptions!B6163:B10004,subscriptions!D6163:D10004)</f>
        <v>80</v>
      </c>
      <c r="N6163" s="10">
        <f t="array" ref="N6163">_xlfn.XLOOKUP(A6163,subscriptions!B6163:B10004,subscriptions!G6163:G10004)</f>
        <v>10</v>
      </c>
      <c r="O6163" s="10">
        <v>72.0</v>
      </c>
      <c r="P6163" s="10" t="str">
        <f t="array" ref="P6163">_xlfn.XLOOKUP(A6163,subscriptions!B6163:B10004,subscriptions!C6163:C10004)</f>
        <v>Roam</v>
      </c>
      <c r="Q6163" s="10" t="s">
        <v>128</v>
      </c>
      <c r="R6163" s="10" t="s">
        <v>148</v>
      </c>
      <c r="S6163" s="10" t="s">
        <v>522</v>
      </c>
    </row>
    <row r="6164">
      <c r="A6164" s="1" t="s">
        <v>7835</v>
      </c>
      <c r="B6164" s="1" t="s">
        <v>425</v>
      </c>
      <c r="C6164" s="1" t="s">
        <v>110</v>
      </c>
      <c r="D6164" s="1" t="s">
        <v>153</v>
      </c>
      <c r="E6164" s="1" t="s">
        <v>631</v>
      </c>
      <c r="F6164" s="1" t="s">
        <v>1084</v>
      </c>
      <c r="G6164" s="1" t="s">
        <v>22746</v>
      </c>
      <c r="H6164" s="1" t="s">
        <v>22747</v>
      </c>
      <c r="I6164" s="4">
        <v>84.33641203703704</v>
      </c>
      <c r="J6164" s="1">
        <v>479.48</v>
      </c>
      <c r="K6164" s="1">
        <v>61.35</v>
      </c>
      <c r="M6164" s="10">
        <f t="array" ref="M6164">_xlfn.XLOOKUP(A6164,subscriptions!B6164:B10004,subscriptions!D6164:D10004)</f>
        <v>250</v>
      </c>
      <c r="N6164" s="10">
        <f t="array" ref="N6164">_xlfn.XLOOKUP(A6164,subscriptions!B6164:B10004,subscriptions!G6164:G10004)</f>
        <v>20</v>
      </c>
      <c r="O6164" s="10">
        <v>200.0</v>
      </c>
      <c r="P6164" s="10" t="str">
        <f t="array" ref="P6164">_xlfn.XLOOKUP(A6164,subscriptions!B6164:B10004,subscriptions!C6164:C10004)</f>
        <v>Business</v>
      </c>
      <c r="Q6164" s="10" t="s">
        <v>128</v>
      </c>
      <c r="R6164" s="10" t="s">
        <v>129</v>
      </c>
      <c r="S6164" s="10" t="s">
        <v>1971</v>
      </c>
    </row>
    <row r="6165">
      <c r="A6165" s="1" t="s">
        <v>7836</v>
      </c>
      <c r="B6165" s="1" t="s">
        <v>1157</v>
      </c>
      <c r="C6165" s="1" t="s">
        <v>524</v>
      </c>
      <c r="D6165" s="1" t="s">
        <v>27</v>
      </c>
      <c r="E6165" s="1" t="s">
        <v>714</v>
      </c>
      <c r="F6165" s="1" t="s">
        <v>2562</v>
      </c>
      <c r="G6165" s="1" t="s">
        <v>22748</v>
      </c>
      <c r="H6165" s="1" t="s">
        <v>22749</v>
      </c>
      <c r="I6165" s="4">
        <v>84.38090277777778</v>
      </c>
      <c r="J6165" s="1">
        <v>748.56</v>
      </c>
      <c r="K6165" s="1">
        <v>184.59</v>
      </c>
      <c r="M6165" s="10">
        <f t="array" ref="M6165">_xlfn.XLOOKUP(A6165,subscriptions!B6165:B10004,subscriptions!D6165:D10004)</f>
        <v>80</v>
      </c>
      <c r="N6165" s="10">
        <f t="array" ref="N6165">_xlfn.XLOOKUP(A6165,subscriptions!B6165:B10004,subscriptions!G6165:G10004)</f>
        <v>0</v>
      </c>
      <c r="O6165" s="10">
        <v>80.0</v>
      </c>
      <c r="P6165" s="10" t="str">
        <f t="array" ref="P6165">_xlfn.XLOOKUP(A6165,subscriptions!B6165:B10004,subscriptions!C6165:C10004)</f>
        <v>Roam</v>
      </c>
      <c r="Q6165" s="10" t="s">
        <v>173</v>
      </c>
      <c r="R6165" s="10" t="s">
        <v>148</v>
      </c>
      <c r="S6165" s="10" t="s">
        <v>762</v>
      </c>
    </row>
    <row r="6166">
      <c r="A6166" s="1" t="s">
        <v>7837</v>
      </c>
      <c r="B6166" s="1" t="s">
        <v>1414</v>
      </c>
      <c r="C6166" s="1" t="s">
        <v>1492</v>
      </c>
      <c r="D6166" s="1" t="s">
        <v>27</v>
      </c>
      <c r="E6166" s="1" t="s">
        <v>631</v>
      </c>
      <c r="F6166" s="1" t="s">
        <v>2293</v>
      </c>
      <c r="G6166" s="1" t="s">
        <v>22750</v>
      </c>
      <c r="H6166" s="1" t="s">
        <v>22751</v>
      </c>
      <c r="I6166" s="4">
        <v>84.3822800925926</v>
      </c>
      <c r="J6166" s="1">
        <v>490.88</v>
      </c>
      <c r="K6166" s="1">
        <v>52.44</v>
      </c>
      <c r="M6166" s="10">
        <f t="array" ref="M6166">_xlfn.XLOOKUP(A6166,subscriptions!B6166:B10004,subscriptions!D6166:D10004)</f>
        <v>120</v>
      </c>
      <c r="N6166" s="10">
        <f t="array" ref="N6166">_xlfn.XLOOKUP(A6166,subscriptions!B6166:B10004,subscriptions!G6166:G10004)</f>
        <v>5</v>
      </c>
      <c r="O6166" s="10">
        <v>114.0</v>
      </c>
      <c r="P6166" s="10" t="str">
        <f t="array" ref="P6166">_xlfn.XLOOKUP(A6166,subscriptions!B6166:B10004,subscriptions!C6166:C10004)</f>
        <v>Residential</v>
      </c>
      <c r="Q6166" s="10" t="s">
        <v>194</v>
      </c>
      <c r="R6166" s="10" t="s">
        <v>212</v>
      </c>
      <c r="S6166" s="10" t="s">
        <v>293</v>
      </c>
    </row>
    <row r="6167">
      <c r="A6167" s="1" t="s">
        <v>7840</v>
      </c>
      <c r="B6167" s="1" t="s">
        <v>1414</v>
      </c>
      <c r="C6167" s="1" t="s">
        <v>800</v>
      </c>
      <c r="D6167" s="1" t="s">
        <v>27</v>
      </c>
      <c r="E6167" s="1" t="s">
        <v>28</v>
      </c>
      <c r="F6167" s="1" t="s">
        <v>526</v>
      </c>
      <c r="G6167" s="1" t="s">
        <v>22752</v>
      </c>
      <c r="H6167" s="1" t="s">
        <v>22753</v>
      </c>
      <c r="I6167" s="4">
        <v>84.16958333333334</v>
      </c>
      <c r="J6167" s="1">
        <v>1056.93</v>
      </c>
      <c r="K6167" s="1">
        <v>186.26</v>
      </c>
      <c r="M6167" s="10">
        <f t="array" ref="M6167">_xlfn.XLOOKUP(A6167,subscriptions!B6167:B10004,subscriptions!D6167:D10004)</f>
        <v>250</v>
      </c>
      <c r="N6167" s="10">
        <f t="array" ref="N6167">_xlfn.XLOOKUP(A6167,subscriptions!B6167:B10004,subscriptions!G6167:G10004)</f>
        <v>10</v>
      </c>
      <c r="O6167" s="10">
        <v>225.0</v>
      </c>
      <c r="P6167" s="10" t="str">
        <f t="array" ref="P6167">_xlfn.XLOOKUP(A6167,subscriptions!B6167:B10004,subscriptions!C6167:C10004)</f>
        <v>Business</v>
      </c>
      <c r="Q6167" s="10" t="s">
        <v>128</v>
      </c>
      <c r="R6167" s="10" t="s">
        <v>129</v>
      </c>
      <c r="S6167" s="10" t="s">
        <v>213</v>
      </c>
    </row>
    <row r="6168">
      <c r="A6168" s="1" t="s">
        <v>7841</v>
      </c>
      <c r="B6168" s="1" t="s">
        <v>278</v>
      </c>
      <c r="C6168" s="1" t="s">
        <v>456</v>
      </c>
      <c r="D6168" s="1" t="s">
        <v>27</v>
      </c>
      <c r="E6168" s="1" t="s">
        <v>111</v>
      </c>
      <c r="F6168" s="1" t="s">
        <v>112</v>
      </c>
      <c r="G6168" s="1" t="s">
        <v>22754</v>
      </c>
      <c r="H6168" s="1" t="s">
        <v>22755</v>
      </c>
      <c r="I6168" s="4">
        <v>84.4209375</v>
      </c>
      <c r="J6168" s="1">
        <v>834.87</v>
      </c>
      <c r="K6168" s="1">
        <v>161.97</v>
      </c>
      <c r="M6168" s="10">
        <f t="array" ref="M6168">_xlfn.XLOOKUP(A6168,subscriptions!B6168:B10004,subscriptions!D6168:D10004)</f>
        <v>120</v>
      </c>
      <c r="N6168" s="10">
        <f t="array" ref="N6168">_xlfn.XLOOKUP(A6168,subscriptions!B6168:B10004,subscriptions!G6168:G10004)</f>
        <v>20</v>
      </c>
      <c r="O6168" s="10">
        <v>96.0</v>
      </c>
      <c r="P6168" s="10" t="str">
        <f t="array" ref="P6168">_xlfn.XLOOKUP(A6168,subscriptions!B6168:B10004,subscriptions!C6168:C10004)</f>
        <v>Residential</v>
      </c>
      <c r="Q6168" s="10" t="s">
        <v>128</v>
      </c>
      <c r="R6168" s="10" t="s">
        <v>148</v>
      </c>
      <c r="S6168" s="10" t="s">
        <v>2152</v>
      </c>
    </row>
    <row r="6169">
      <c r="A6169" s="1" t="s">
        <v>7842</v>
      </c>
      <c r="B6169" s="1" t="s">
        <v>426</v>
      </c>
      <c r="C6169" s="1" t="s">
        <v>3912</v>
      </c>
      <c r="D6169" s="1" t="s">
        <v>153</v>
      </c>
      <c r="E6169" s="1" t="s">
        <v>111</v>
      </c>
      <c r="F6169" s="1" t="s">
        <v>1263</v>
      </c>
      <c r="G6169" s="1" t="s">
        <v>22756</v>
      </c>
      <c r="H6169" s="1" t="s">
        <v>22757</v>
      </c>
      <c r="I6169" s="4">
        <v>84.41768518518519</v>
      </c>
      <c r="J6169" s="1">
        <v>6515.34</v>
      </c>
      <c r="K6169" s="1">
        <v>1065.29</v>
      </c>
      <c r="M6169" s="10">
        <f t="array" ref="M6169">_xlfn.XLOOKUP(A6169,subscriptions!B6169:B10004,subscriptions!D6169:D10004)</f>
        <v>120</v>
      </c>
      <c r="N6169" s="10">
        <f t="array" ref="N6169">_xlfn.XLOOKUP(A6169,subscriptions!B6169:B10004,subscriptions!G6169:G10004)</f>
        <v>0</v>
      </c>
      <c r="O6169" s="10">
        <v>120.0</v>
      </c>
      <c r="P6169" s="10" t="str">
        <f t="array" ref="P6169">_xlfn.XLOOKUP(A6169,subscriptions!B6169:B10004,subscriptions!C6169:C10004)</f>
        <v>Residential</v>
      </c>
      <c r="Q6169" s="10" t="s">
        <v>173</v>
      </c>
      <c r="R6169" s="10" t="s">
        <v>212</v>
      </c>
      <c r="S6169" s="10" t="s">
        <v>327</v>
      </c>
    </row>
    <row r="6170">
      <c r="A6170" s="1" t="s">
        <v>7843</v>
      </c>
      <c r="B6170" s="1" t="s">
        <v>555</v>
      </c>
      <c r="C6170" s="1" t="s">
        <v>524</v>
      </c>
      <c r="D6170" s="1" t="s">
        <v>153</v>
      </c>
      <c r="E6170" s="1" t="s">
        <v>332</v>
      </c>
      <c r="F6170" s="1" t="s">
        <v>788</v>
      </c>
      <c r="G6170" s="1" t="s">
        <v>22758</v>
      </c>
      <c r="H6170" s="1" t="s">
        <v>22759</v>
      </c>
      <c r="I6170" s="4">
        <v>84.29799768518518</v>
      </c>
      <c r="J6170" s="1">
        <v>136.33</v>
      </c>
      <c r="K6170" s="1">
        <v>31.08</v>
      </c>
      <c r="M6170" s="10">
        <f t="array" ref="M6170">_xlfn.XLOOKUP(A6170,subscriptions!B6170:B10004,subscriptions!D6170:D10004)</f>
        <v>120</v>
      </c>
      <c r="N6170" s="10">
        <f t="array" ref="N6170">_xlfn.XLOOKUP(A6170,subscriptions!B6170:B10004,subscriptions!G6170:G10004)</f>
        <v>5</v>
      </c>
      <c r="O6170" s="10">
        <v>114.0</v>
      </c>
      <c r="P6170" s="10" t="str">
        <f t="array" ref="P6170">_xlfn.XLOOKUP(A6170,subscriptions!B6170:B10004,subscriptions!C6170:C10004)</f>
        <v>Residential</v>
      </c>
      <c r="Q6170" s="10" t="s">
        <v>194</v>
      </c>
      <c r="R6170" s="10" t="s">
        <v>212</v>
      </c>
      <c r="S6170" s="10" t="s">
        <v>785</v>
      </c>
    </row>
    <row r="6171">
      <c r="A6171" s="1" t="s">
        <v>7844</v>
      </c>
      <c r="B6171" s="1" t="s">
        <v>1414</v>
      </c>
      <c r="C6171" s="1" t="s">
        <v>1347</v>
      </c>
      <c r="D6171" s="1" t="s">
        <v>27</v>
      </c>
      <c r="E6171" s="1" t="s">
        <v>280</v>
      </c>
      <c r="F6171" s="1" t="s">
        <v>1665</v>
      </c>
      <c r="G6171" s="1" t="s">
        <v>22760</v>
      </c>
      <c r="H6171" s="1" t="s">
        <v>22761</v>
      </c>
      <c r="I6171" s="4">
        <v>84.21332175925926</v>
      </c>
      <c r="J6171" s="1">
        <v>280.04</v>
      </c>
      <c r="K6171" s="1">
        <v>42.27</v>
      </c>
      <c r="M6171" s="10">
        <f t="array" ref="M6171">_xlfn.XLOOKUP(A6171,subscriptions!B6171:B10004,subscriptions!D6171:D10004)</f>
        <v>80</v>
      </c>
      <c r="N6171" s="10">
        <f t="array" ref="N6171">_xlfn.XLOOKUP(A6171,subscriptions!B6171:B10004,subscriptions!G6171:G10004)</f>
        <v>10</v>
      </c>
      <c r="O6171" s="10">
        <v>72.0</v>
      </c>
      <c r="P6171" s="10" t="str">
        <f t="array" ref="P6171">_xlfn.XLOOKUP(A6171,subscriptions!B6171:B10004,subscriptions!C6171:C10004)</f>
        <v>Roam</v>
      </c>
      <c r="Q6171" s="10" t="s">
        <v>128</v>
      </c>
      <c r="R6171" s="10" t="s">
        <v>148</v>
      </c>
      <c r="S6171" s="10" t="s">
        <v>1915</v>
      </c>
    </row>
    <row r="6172">
      <c r="A6172" s="1" t="s">
        <v>7845</v>
      </c>
      <c r="B6172" s="1" t="s">
        <v>1527</v>
      </c>
      <c r="C6172" s="1" t="s">
        <v>920</v>
      </c>
      <c r="D6172" s="1" t="s">
        <v>153</v>
      </c>
      <c r="E6172" s="1" t="s">
        <v>239</v>
      </c>
      <c r="F6172" s="1" t="s">
        <v>2765</v>
      </c>
      <c r="G6172" s="1" t="s">
        <v>22762</v>
      </c>
      <c r="H6172" s="1" t="s">
        <v>22763</v>
      </c>
      <c r="I6172" s="4">
        <v>84.21528935185185</v>
      </c>
      <c r="J6172" s="1">
        <v>131.41</v>
      </c>
      <c r="K6172" s="1">
        <v>50.82</v>
      </c>
      <c r="M6172" s="10">
        <f t="array" ref="M6172">_xlfn.XLOOKUP(A6172,subscriptions!B6172:B10004,subscriptions!D6172:D10004)</f>
        <v>120</v>
      </c>
      <c r="N6172" s="10">
        <f t="array" ref="N6172">_xlfn.XLOOKUP(A6172,subscriptions!B6172:B10004,subscriptions!G6172:G10004)</f>
        <v>20</v>
      </c>
      <c r="O6172" s="10">
        <v>96.0</v>
      </c>
      <c r="P6172" s="10" t="str">
        <f t="array" ref="P6172">_xlfn.XLOOKUP(A6172,subscriptions!B6172:B10004,subscriptions!C6172:C10004)</f>
        <v>Residential</v>
      </c>
      <c r="Q6172" s="10" t="s">
        <v>128</v>
      </c>
      <c r="R6172" s="10" t="s">
        <v>148</v>
      </c>
      <c r="S6172" s="10" t="s">
        <v>1212</v>
      </c>
    </row>
    <row r="6173">
      <c r="A6173" s="1" t="s">
        <v>7846</v>
      </c>
      <c r="B6173" s="1" t="s">
        <v>1844</v>
      </c>
      <c r="C6173" s="1" t="s">
        <v>2483</v>
      </c>
      <c r="D6173" s="1" t="s">
        <v>153</v>
      </c>
      <c r="E6173" s="1" t="s">
        <v>28</v>
      </c>
      <c r="F6173" s="1" t="s">
        <v>526</v>
      </c>
      <c r="G6173" s="1" t="s">
        <v>22764</v>
      </c>
      <c r="H6173" s="1" t="s">
        <v>22765</v>
      </c>
      <c r="I6173" s="4">
        <v>84.1715625</v>
      </c>
      <c r="J6173" s="1">
        <v>1524.61</v>
      </c>
      <c r="K6173" s="1">
        <v>383.66</v>
      </c>
      <c r="M6173" s="10">
        <f t="array" ref="M6173">_xlfn.XLOOKUP(A6173,subscriptions!B6173:B10004,subscriptions!D6173:D10004)</f>
        <v>120</v>
      </c>
      <c r="N6173" s="10">
        <f t="array" ref="N6173">_xlfn.XLOOKUP(A6173,subscriptions!B6173:B10004,subscriptions!G6173:G10004)</f>
        <v>0</v>
      </c>
      <c r="O6173" s="10">
        <v>120.0</v>
      </c>
      <c r="P6173" s="10" t="str">
        <f t="array" ref="P6173">_xlfn.XLOOKUP(A6173,subscriptions!B6173:B10004,subscriptions!C6173:C10004)</f>
        <v>Residential</v>
      </c>
      <c r="Q6173" s="10" t="s">
        <v>173</v>
      </c>
      <c r="R6173" s="10" t="s">
        <v>212</v>
      </c>
      <c r="S6173" s="10" t="s">
        <v>1082</v>
      </c>
    </row>
    <row r="6174">
      <c r="A6174" s="1" t="s">
        <v>7847</v>
      </c>
      <c r="B6174" s="1" t="s">
        <v>109</v>
      </c>
      <c r="C6174" s="1" t="s">
        <v>658</v>
      </c>
      <c r="D6174" s="1" t="s">
        <v>27</v>
      </c>
      <c r="E6174" s="1" t="s">
        <v>28</v>
      </c>
      <c r="F6174" s="1" t="s">
        <v>526</v>
      </c>
      <c r="G6174" s="1" t="s">
        <v>22766</v>
      </c>
      <c r="H6174" s="1" t="s">
        <v>22767</v>
      </c>
      <c r="I6174" s="4">
        <v>84.41767361111111</v>
      </c>
      <c r="J6174" s="1">
        <v>134.08</v>
      </c>
      <c r="K6174" s="1">
        <v>20.5</v>
      </c>
      <c r="M6174" s="10">
        <f t="array" ref="M6174">_xlfn.XLOOKUP(A6174,subscriptions!B6174:B10004,subscriptions!D6174:D10004)</f>
        <v>120</v>
      </c>
      <c r="N6174" s="10">
        <f t="array" ref="N6174">_xlfn.XLOOKUP(A6174,subscriptions!B6174:B10004,subscriptions!G6174:G10004)</f>
        <v>5</v>
      </c>
      <c r="O6174" s="10">
        <v>114.0</v>
      </c>
      <c r="P6174" s="10" t="str">
        <f t="array" ref="P6174">_xlfn.XLOOKUP(A6174,subscriptions!B6174:B10004,subscriptions!C6174:C10004)</f>
        <v>Residential</v>
      </c>
      <c r="Q6174" s="10" t="s">
        <v>194</v>
      </c>
      <c r="R6174" s="10" t="s">
        <v>212</v>
      </c>
      <c r="S6174" s="10" t="s">
        <v>327</v>
      </c>
    </row>
    <row r="6175">
      <c r="A6175" s="1" t="s">
        <v>7848</v>
      </c>
      <c r="B6175" s="1" t="s">
        <v>508</v>
      </c>
      <c r="C6175" s="1" t="s">
        <v>110</v>
      </c>
      <c r="D6175" s="1" t="s">
        <v>153</v>
      </c>
      <c r="E6175" s="1" t="s">
        <v>332</v>
      </c>
      <c r="F6175" s="1" t="s">
        <v>788</v>
      </c>
      <c r="G6175" s="1" t="s">
        <v>22768</v>
      </c>
      <c r="H6175" s="1" t="s">
        <v>22769</v>
      </c>
      <c r="I6175" s="4">
        <v>84.21539351851852</v>
      </c>
      <c r="J6175" s="1">
        <v>2765.86</v>
      </c>
      <c r="K6175" s="1">
        <v>673.77</v>
      </c>
      <c r="M6175" s="10">
        <f t="array" ref="M6175">_xlfn.XLOOKUP(A6175,subscriptions!B6175:B10004,subscriptions!D6175:D10004)</f>
        <v>120</v>
      </c>
      <c r="N6175" s="10">
        <f t="array" ref="N6175">_xlfn.XLOOKUP(A6175,subscriptions!B6175:B10004,subscriptions!G6175:G10004)</f>
        <v>10</v>
      </c>
      <c r="O6175" s="10">
        <v>108.0</v>
      </c>
      <c r="P6175" s="10" t="str">
        <f t="array" ref="P6175">_xlfn.XLOOKUP(A6175,subscriptions!B6175:B10004,subscriptions!C6175:C10004)</f>
        <v>Residential</v>
      </c>
      <c r="Q6175" s="10" t="s">
        <v>128</v>
      </c>
      <c r="R6175" s="10" t="s">
        <v>212</v>
      </c>
      <c r="S6175" s="10" t="s">
        <v>1212</v>
      </c>
    </row>
    <row r="6176">
      <c r="A6176" s="1" t="s">
        <v>7851</v>
      </c>
      <c r="B6176" s="1" t="s">
        <v>1044</v>
      </c>
      <c r="C6176" s="1" t="s">
        <v>152</v>
      </c>
      <c r="D6176" s="1" t="s">
        <v>27</v>
      </c>
      <c r="E6176" s="1" t="s">
        <v>179</v>
      </c>
      <c r="F6176" s="1" t="s">
        <v>844</v>
      </c>
      <c r="G6176" s="1" t="s">
        <v>22770</v>
      </c>
      <c r="H6176" s="1" t="s">
        <v>22771</v>
      </c>
      <c r="I6176" s="4">
        <v>84.17179398148149</v>
      </c>
      <c r="J6176" s="1">
        <v>1125.97</v>
      </c>
      <c r="K6176" s="1">
        <v>118.55</v>
      </c>
      <c r="L6176" s="1">
        <v>100.0</v>
      </c>
      <c r="M6176" s="10">
        <f t="array" ref="M6176">_xlfn.XLOOKUP(A6176,subscriptions!B6176:B10004,subscriptions!D6176:D10004)</f>
        <v>250</v>
      </c>
      <c r="N6176" s="10">
        <f t="array" ref="N6176">_xlfn.XLOOKUP(A6176,subscriptions!B6176:B10004,subscriptions!G6176:G10004)</f>
        <v>20</v>
      </c>
      <c r="O6176" s="10">
        <v>200.0</v>
      </c>
      <c r="P6176" s="10" t="str">
        <f t="array" ref="P6176">_xlfn.XLOOKUP(A6176,subscriptions!B6176:B10004,subscriptions!C6176:C10004)</f>
        <v>Business</v>
      </c>
      <c r="Q6176" s="10" t="s">
        <v>128</v>
      </c>
      <c r="R6176" s="10" t="s">
        <v>129</v>
      </c>
      <c r="S6176" s="10" t="s">
        <v>1082</v>
      </c>
    </row>
    <row r="6177">
      <c r="A6177" s="1" t="s">
        <v>7852</v>
      </c>
      <c r="B6177" s="1" t="s">
        <v>1939</v>
      </c>
      <c r="C6177" s="1" t="s">
        <v>441</v>
      </c>
      <c r="D6177" s="1" t="s">
        <v>153</v>
      </c>
      <c r="E6177" s="1" t="s">
        <v>28</v>
      </c>
      <c r="F6177" s="1" t="s">
        <v>526</v>
      </c>
      <c r="G6177" s="1" t="s">
        <v>22772</v>
      </c>
      <c r="H6177" s="1" t="s">
        <v>22773</v>
      </c>
      <c r="I6177" s="4">
        <v>84.33421296296297</v>
      </c>
      <c r="J6177" s="1">
        <v>1173.01</v>
      </c>
      <c r="K6177" s="1">
        <v>143.57</v>
      </c>
      <c r="M6177" s="10">
        <f t="array" ref="M6177">_xlfn.XLOOKUP(A6177,subscriptions!B6177:B10004,subscriptions!D6177:D10004)</f>
        <v>80</v>
      </c>
      <c r="N6177" s="10">
        <f t="array" ref="N6177">_xlfn.XLOOKUP(A6177,subscriptions!B6177:B10004,subscriptions!G6177:G10004)</f>
        <v>0</v>
      </c>
      <c r="O6177" s="10">
        <v>80.0</v>
      </c>
      <c r="P6177" s="10" t="str">
        <f t="array" ref="P6177">_xlfn.XLOOKUP(A6177,subscriptions!B6177:B10004,subscriptions!C6177:C10004)</f>
        <v>Roam</v>
      </c>
      <c r="Q6177" s="10" t="s">
        <v>173</v>
      </c>
      <c r="R6177" s="10" t="s">
        <v>148</v>
      </c>
      <c r="S6177" s="10" t="s">
        <v>195</v>
      </c>
    </row>
    <row r="6178">
      <c r="A6178" s="1" t="s">
        <v>7853</v>
      </c>
      <c r="B6178" s="1" t="s">
        <v>409</v>
      </c>
      <c r="C6178" s="1" t="s">
        <v>556</v>
      </c>
      <c r="D6178" s="1" t="s">
        <v>27</v>
      </c>
      <c r="E6178" s="1" t="s">
        <v>631</v>
      </c>
      <c r="F6178" s="1" t="s">
        <v>943</v>
      </c>
      <c r="G6178" s="1" t="s">
        <v>22774</v>
      </c>
      <c r="H6178" s="1" t="s">
        <v>16911</v>
      </c>
      <c r="I6178" s="4">
        <v>84.29733796296296</v>
      </c>
      <c r="J6178" s="1">
        <v>1286.92</v>
      </c>
      <c r="K6178" s="1">
        <v>124.41</v>
      </c>
      <c r="M6178" s="10">
        <f t="array" ref="M6178">_xlfn.XLOOKUP(A6178,subscriptions!B6178:B10004,subscriptions!D6178:D10004)</f>
        <v>120</v>
      </c>
      <c r="N6178" s="10">
        <f t="array" ref="N6178">_xlfn.XLOOKUP(A6178,subscriptions!B6178:B10004,subscriptions!G6178:G10004)</f>
        <v>5</v>
      </c>
      <c r="O6178" s="10">
        <v>114.0</v>
      </c>
      <c r="P6178" s="10" t="str">
        <f t="array" ref="P6178">_xlfn.XLOOKUP(A6178,subscriptions!B6178:B10004,subscriptions!C6178:C10004)</f>
        <v>Residential</v>
      </c>
      <c r="Q6178" s="10" t="s">
        <v>194</v>
      </c>
      <c r="R6178" s="10" t="s">
        <v>212</v>
      </c>
      <c r="S6178" s="10" t="s">
        <v>407</v>
      </c>
    </row>
    <row r="6179">
      <c r="A6179" s="1" t="s">
        <v>7854</v>
      </c>
      <c r="B6179" s="1" t="s">
        <v>409</v>
      </c>
      <c r="C6179" s="1" t="s">
        <v>133</v>
      </c>
      <c r="D6179" s="1" t="s">
        <v>27</v>
      </c>
      <c r="E6179" s="1" t="s">
        <v>219</v>
      </c>
      <c r="F6179" s="1" t="s">
        <v>1461</v>
      </c>
      <c r="G6179" s="1" t="s">
        <v>22775</v>
      </c>
      <c r="H6179" s="1" t="s">
        <v>22776</v>
      </c>
      <c r="I6179" s="4">
        <v>84.41760416666666</v>
      </c>
      <c r="J6179" s="1">
        <v>330.97</v>
      </c>
      <c r="K6179" s="1">
        <v>46.1</v>
      </c>
      <c r="M6179" s="10">
        <f t="array" ref="M6179">_xlfn.XLOOKUP(A6179,subscriptions!B6179:B10004,subscriptions!D6179:D10004)</f>
        <v>80</v>
      </c>
      <c r="N6179" s="10">
        <f t="array" ref="N6179">_xlfn.XLOOKUP(A6179,subscriptions!B6179:B10004,subscriptions!G6179:G10004)</f>
        <v>10</v>
      </c>
      <c r="O6179" s="10">
        <v>72.0</v>
      </c>
      <c r="P6179" s="10" t="str">
        <f t="array" ref="P6179">_xlfn.XLOOKUP(A6179,subscriptions!B6179:B10004,subscriptions!C6179:C10004)</f>
        <v>Roam</v>
      </c>
      <c r="Q6179" s="10" t="s">
        <v>128</v>
      </c>
      <c r="R6179" s="10" t="s">
        <v>148</v>
      </c>
      <c r="S6179" s="10" t="s">
        <v>327</v>
      </c>
    </row>
    <row r="6180">
      <c r="A6180" s="1" t="s">
        <v>7855</v>
      </c>
      <c r="B6180" s="1" t="s">
        <v>508</v>
      </c>
      <c r="C6180" s="1" t="s">
        <v>1973</v>
      </c>
      <c r="D6180" s="1" t="s">
        <v>153</v>
      </c>
      <c r="E6180" s="1" t="s">
        <v>262</v>
      </c>
      <c r="F6180" s="1" t="s">
        <v>2985</v>
      </c>
      <c r="G6180" s="1" t="s">
        <v>22777</v>
      </c>
      <c r="H6180" s="1" t="s">
        <v>22778</v>
      </c>
      <c r="I6180" s="4">
        <v>84.42034722222222</v>
      </c>
      <c r="J6180" s="1">
        <v>380.39</v>
      </c>
      <c r="K6180" s="1">
        <v>83.51</v>
      </c>
      <c r="M6180" s="10">
        <f t="array" ref="M6180">_xlfn.XLOOKUP(A6180,subscriptions!B6180:B10004,subscriptions!D6180:D10004)</f>
        <v>120</v>
      </c>
      <c r="N6180" s="10">
        <f t="array" ref="N6180">_xlfn.XLOOKUP(A6180,subscriptions!B6180:B10004,subscriptions!G6180:G10004)</f>
        <v>20</v>
      </c>
      <c r="O6180" s="10">
        <v>96.0</v>
      </c>
      <c r="P6180" s="10" t="str">
        <f t="array" ref="P6180">_xlfn.XLOOKUP(A6180,subscriptions!B6180:B10004,subscriptions!C6180:C10004)</f>
        <v>Residential</v>
      </c>
      <c r="Q6180" s="10" t="s">
        <v>128</v>
      </c>
      <c r="R6180" s="10" t="s">
        <v>148</v>
      </c>
      <c r="S6180" s="10" t="s">
        <v>940</v>
      </c>
    </row>
    <row r="6181">
      <c r="A6181" s="1" t="s">
        <v>7856</v>
      </c>
      <c r="B6181" s="1" t="s">
        <v>1317</v>
      </c>
      <c r="C6181" s="1" t="s">
        <v>237</v>
      </c>
      <c r="D6181" s="1" t="s">
        <v>27</v>
      </c>
      <c r="E6181" s="1" t="s">
        <v>714</v>
      </c>
      <c r="F6181" s="1" t="s">
        <v>3326</v>
      </c>
      <c r="G6181" s="1" t="s">
        <v>22779</v>
      </c>
      <c r="H6181" s="1" t="s">
        <v>22780</v>
      </c>
      <c r="I6181" s="4">
        <v>84.21141203703704</v>
      </c>
      <c r="J6181" s="1">
        <v>625.89</v>
      </c>
      <c r="K6181" s="1">
        <v>160.83</v>
      </c>
      <c r="M6181" s="10">
        <f t="array" ref="M6181">_xlfn.XLOOKUP(A6181,subscriptions!B6181:B10004,subscriptions!D6181:D10004)</f>
        <v>120</v>
      </c>
      <c r="N6181" s="10">
        <f t="array" ref="N6181">_xlfn.XLOOKUP(A6181,subscriptions!B6181:B10004,subscriptions!G6181:G10004)</f>
        <v>0</v>
      </c>
      <c r="O6181" s="10">
        <v>120.0</v>
      </c>
      <c r="P6181" s="10" t="str">
        <f t="array" ref="P6181">_xlfn.XLOOKUP(A6181,subscriptions!B6181:B10004,subscriptions!C6181:C10004)</f>
        <v>Residential</v>
      </c>
      <c r="Q6181" s="10" t="s">
        <v>173</v>
      </c>
      <c r="R6181" s="10" t="s">
        <v>212</v>
      </c>
      <c r="S6181" s="10" t="s">
        <v>438</v>
      </c>
    </row>
    <row r="6182">
      <c r="A6182" s="1" t="s">
        <v>7857</v>
      </c>
      <c r="B6182" s="1" t="s">
        <v>1173</v>
      </c>
      <c r="C6182" s="1" t="s">
        <v>218</v>
      </c>
      <c r="D6182" s="1" t="s">
        <v>27</v>
      </c>
      <c r="E6182" s="1" t="s">
        <v>262</v>
      </c>
      <c r="F6182" s="1" t="s">
        <v>263</v>
      </c>
      <c r="G6182" s="1" t="s">
        <v>22781</v>
      </c>
      <c r="H6182" s="1" t="s">
        <v>22782</v>
      </c>
      <c r="I6182" s="4">
        <v>84.34129629629629</v>
      </c>
      <c r="J6182" s="1">
        <v>1400.24</v>
      </c>
      <c r="K6182" s="1">
        <v>151.26</v>
      </c>
      <c r="M6182" s="10">
        <f t="array" ref="M6182">_xlfn.XLOOKUP(A6182,subscriptions!B6182:B10004,subscriptions!D6182:D10004)</f>
        <v>120</v>
      </c>
      <c r="N6182" s="10">
        <f t="array" ref="N6182">_xlfn.XLOOKUP(A6182,subscriptions!B6182:B10004,subscriptions!G6182:G10004)</f>
        <v>5</v>
      </c>
      <c r="O6182" s="10">
        <v>114.0</v>
      </c>
      <c r="P6182" s="10" t="str">
        <f t="array" ref="P6182">_xlfn.XLOOKUP(A6182,subscriptions!B6182:B10004,subscriptions!C6182:C10004)</f>
        <v>Residential</v>
      </c>
      <c r="Q6182" s="10" t="s">
        <v>194</v>
      </c>
      <c r="R6182" s="10" t="s">
        <v>212</v>
      </c>
      <c r="S6182" s="10" t="s">
        <v>259</v>
      </c>
    </row>
    <row r="6183">
      <c r="A6183" s="1" t="s">
        <v>7858</v>
      </c>
      <c r="B6183" s="1" t="s">
        <v>1664</v>
      </c>
      <c r="C6183" s="1" t="s">
        <v>1833</v>
      </c>
      <c r="D6183" s="1" t="s">
        <v>153</v>
      </c>
      <c r="E6183" s="1" t="s">
        <v>714</v>
      </c>
      <c r="F6183" s="1" t="s">
        <v>1159</v>
      </c>
      <c r="G6183" s="1" t="s">
        <v>22783</v>
      </c>
      <c r="H6183" s="1" t="s">
        <v>22784</v>
      </c>
      <c r="I6183" s="4">
        <v>84.17231481481481</v>
      </c>
      <c r="J6183" s="1">
        <v>403.81</v>
      </c>
      <c r="K6183" s="1">
        <v>56.62</v>
      </c>
      <c r="M6183" s="10">
        <f t="array" ref="M6183">_xlfn.XLOOKUP(A6183,subscriptions!B6183:B10004,subscriptions!D6183:D10004)</f>
        <v>120</v>
      </c>
      <c r="N6183" s="10">
        <f t="array" ref="N6183">_xlfn.XLOOKUP(A6183,subscriptions!B6183:B10004,subscriptions!G6183:G10004)</f>
        <v>10</v>
      </c>
      <c r="O6183" s="10">
        <v>108.0</v>
      </c>
      <c r="P6183" s="10" t="str">
        <f t="array" ref="P6183">_xlfn.XLOOKUP(A6183,subscriptions!B6183:B10004,subscriptions!C6183:C10004)</f>
        <v>Residential</v>
      </c>
      <c r="Q6183" s="10" t="s">
        <v>128</v>
      </c>
      <c r="R6183" s="10" t="s">
        <v>212</v>
      </c>
      <c r="S6183" s="10" t="s">
        <v>1637</v>
      </c>
    </row>
    <row r="6184">
      <c r="A6184" s="1" t="s">
        <v>7859</v>
      </c>
      <c r="B6184" s="1" t="s">
        <v>1317</v>
      </c>
      <c r="C6184" s="1" t="s">
        <v>764</v>
      </c>
      <c r="D6184" s="1" t="s">
        <v>27</v>
      </c>
      <c r="E6184" s="1" t="s">
        <v>280</v>
      </c>
      <c r="F6184" s="1" t="s">
        <v>2239</v>
      </c>
      <c r="G6184" s="1" t="s">
        <v>22785</v>
      </c>
      <c r="H6184" s="1" t="s">
        <v>22786</v>
      </c>
      <c r="I6184" s="4">
        <v>84.25863425925925</v>
      </c>
      <c r="J6184" s="1">
        <v>235.51</v>
      </c>
      <c r="K6184" s="1">
        <v>54.83</v>
      </c>
      <c r="M6184" s="10">
        <f t="array" ref="M6184">_xlfn.XLOOKUP(A6184,subscriptions!B6184:B10004,subscriptions!D6184:D10004)</f>
        <v>120</v>
      </c>
      <c r="N6184" s="10">
        <f t="array" ref="N6184">_xlfn.XLOOKUP(A6184,subscriptions!B6184:B10004,subscriptions!G6184:G10004)</f>
        <v>20</v>
      </c>
      <c r="O6184" s="10">
        <v>96.0</v>
      </c>
      <c r="P6184" s="10" t="str">
        <f t="array" ref="P6184">_xlfn.XLOOKUP(A6184,subscriptions!B6184:B10004,subscriptions!C6184:C10004)</f>
        <v>Residential</v>
      </c>
      <c r="Q6184" s="10" t="s">
        <v>128</v>
      </c>
      <c r="R6184" s="10" t="s">
        <v>148</v>
      </c>
      <c r="S6184" s="10" t="s">
        <v>4148</v>
      </c>
    </row>
    <row r="6185">
      <c r="A6185" s="1" t="s">
        <v>7862</v>
      </c>
      <c r="B6185" s="1" t="s">
        <v>278</v>
      </c>
      <c r="C6185" s="1" t="s">
        <v>1347</v>
      </c>
      <c r="D6185" s="1" t="s">
        <v>27</v>
      </c>
      <c r="E6185" s="1" t="s">
        <v>219</v>
      </c>
      <c r="F6185" s="1" t="s">
        <v>590</v>
      </c>
      <c r="G6185" s="1" t="s">
        <v>22787</v>
      </c>
      <c r="H6185" s="1" t="s">
        <v>22788</v>
      </c>
      <c r="I6185" s="4">
        <v>84.21326388888889</v>
      </c>
      <c r="J6185" s="1">
        <v>5315.69</v>
      </c>
      <c r="K6185" s="1">
        <v>555.61</v>
      </c>
      <c r="M6185" s="10">
        <f t="array" ref="M6185">_xlfn.XLOOKUP(A6185,subscriptions!B6185:B10004,subscriptions!D6185:D10004)</f>
        <v>250</v>
      </c>
      <c r="N6185" s="10">
        <f t="array" ref="N6185">_xlfn.XLOOKUP(A6185,subscriptions!B6185:B10004,subscriptions!G6185:G10004)</f>
        <v>0</v>
      </c>
      <c r="O6185" s="10">
        <v>250.0</v>
      </c>
      <c r="P6185" s="10" t="str">
        <f t="array" ref="P6185">_xlfn.XLOOKUP(A6185,subscriptions!B6185:B10004,subscriptions!C6185:C10004)</f>
        <v>Business</v>
      </c>
      <c r="Q6185" s="10" t="s">
        <v>173</v>
      </c>
      <c r="R6185" s="10" t="s">
        <v>129</v>
      </c>
      <c r="S6185" s="10" t="s">
        <v>1915</v>
      </c>
    </row>
    <row r="6186">
      <c r="A6186" s="1" t="s">
        <v>7863</v>
      </c>
      <c r="B6186" s="1" t="s">
        <v>329</v>
      </c>
      <c r="C6186" s="1" t="s">
        <v>456</v>
      </c>
      <c r="D6186" s="1" t="s">
        <v>27</v>
      </c>
      <c r="E6186" s="1" t="s">
        <v>28</v>
      </c>
      <c r="F6186" s="1" t="s">
        <v>2581</v>
      </c>
      <c r="G6186" s="1" t="s">
        <v>22789</v>
      </c>
      <c r="H6186" s="1" t="s">
        <v>22790</v>
      </c>
      <c r="I6186" s="4">
        <v>84.41950231481482</v>
      </c>
      <c r="J6186" s="1">
        <v>83.34</v>
      </c>
      <c r="K6186" s="1">
        <v>25.49</v>
      </c>
      <c r="M6186" s="10">
        <f t="array" ref="M6186">_xlfn.XLOOKUP(A6186,subscriptions!B6186:B10004,subscriptions!D6186:D10004)</f>
        <v>120</v>
      </c>
      <c r="N6186" s="10">
        <f t="array" ref="N6186">_xlfn.XLOOKUP(A6186,subscriptions!B6186:B10004,subscriptions!G6186:G10004)</f>
        <v>5</v>
      </c>
      <c r="O6186" s="10">
        <v>114.0</v>
      </c>
      <c r="P6186" s="10" t="str">
        <f t="array" ref="P6186">_xlfn.XLOOKUP(A6186,subscriptions!B6186:B10004,subscriptions!C6186:C10004)</f>
        <v>Residential</v>
      </c>
      <c r="Q6186" s="10" t="s">
        <v>194</v>
      </c>
      <c r="R6186" s="10" t="s">
        <v>212</v>
      </c>
      <c r="S6186" s="10" t="s">
        <v>1525</v>
      </c>
    </row>
    <row r="6187">
      <c r="A6187" s="1" t="s">
        <v>7864</v>
      </c>
      <c r="B6187" s="1" t="s">
        <v>1844</v>
      </c>
      <c r="C6187" s="1" t="s">
        <v>673</v>
      </c>
      <c r="D6187" s="1" t="s">
        <v>153</v>
      </c>
      <c r="E6187" s="1" t="s">
        <v>280</v>
      </c>
      <c r="F6187" s="1" t="s">
        <v>281</v>
      </c>
      <c r="G6187" s="1" t="s">
        <v>22791</v>
      </c>
      <c r="H6187" s="1" t="s">
        <v>22792</v>
      </c>
      <c r="I6187" s="4">
        <v>84.16832175925926</v>
      </c>
      <c r="J6187" s="1">
        <v>2484.53</v>
      </c>
      <c r="K6187" s="1">
        <v>487.37</v>
      </c>
      <c r="M6187" s="10">
        <f t="array" ref="M6187">_xlfn.XLOOKUP(A6187,subscriptions!B6187:B10004,subscriptions!D6187:D10004)</f>
        <v>120</v>
      </c>
      <c r="N6187" s="10">
        <f t="array" ref="N6187">_xlfn.XLOOKUP(A6187,subscriptions!B6187:B10004,subscriptions!G6187:G10004)</f>
        <v>10</v>
      </c>
      <c r="O6187" s="10">
        <v>108.0</v>
      </c>
      <c r="P6187" s="10" t="str">
        <f t="array" ref="P6187">_xlfn.XLOOKUP(A6187,subscriptions!B6187:B10004,subscriptions!C6187:C10004)</f>
        <v>Residential</v>
      </c>
      <c r="Q6187" s="10" t="s">
        <v>128</v>
      </c>
      <c r="R6187" s="10" t="s">
        <v>212</v>
      </c>
      <c r="S6187" s="10" t="s">
        <v>1042</v>
      </c>
    </row>
    <row r="6188">
      <c r="A6188" s="1" t="s">
        <v>7865</v>
      </c>
      <c r="B6188" s="1" t="s">
        <v>772</v>
      </c>
      <c r="C6188" s="1" t="s">
        <v>556</v>
      </c>
      <c r="D6188" s="1" t="s">
        <v>153</v>
      </c>
      <c r="E6188" s="1" t="s">
        <v>111</v>
      </c>
      <c r="F6188" s="1" t="s">
        <v>1362</v>
      </c>
      <c r="G6188" s="1" t="s">
        <v>22793</v>
      </c>
      <c r="H6188" s="1" t="s">
        <v>22794</v>
      </c>
      <c r="I6188" s="4">
        <v>84.38362268518519</v>
      </c>
      <c r="J6188" s="1">
        <v>2377.0</v>
      </c>
      <c r="K6188" s="1">
        <v>308.43</v>
      </c>
      <c r="M6188" s="10">
        <f t="array" ref="M6188">_xlfn.XLOOKUP(A6188,subscriptions!B6188:B10004,subscriptions!D6188:D10004)</f>
        <v>120</v>
      </c>
      <c r="N6188" s="10">
        <f t="array" ref="N6188">_xlfn.XLOOKUP(A6188,subscriptions!B6188:B10004,subscriptions!G6188:G10004)</f>
        <v>20</v>
      </c>
      <c r="O6188" s="10">
        <v>96.0</v>
      </c>
      <c r="P6188" s="10" t="str">
        <f t="array" ref="P6188">_xlfn.XLOOKUP(A6188,subscriptions!B6188:B10004,subscriptions!C6188:C10004)</f>
        <v>Residential</v>
      </c>
      <c r="Q6188" s="10" t="s">
        <v>128</v>
      </c>
      <c r="R6188" s="10" t="s">
        <v>148</v>
      </c>
      <c r="S6188" s="10" t="s">
        <v>882</v>
      </c>
    </row>
    <row r="6189">
      <c r="A6189" s="1" t="s">
        <v>7866</v>
      </c>
      <c r="B6189" s="1" t="s">
        <v>772</v>
      </c>
      <c r="C6189" s="1" t="s">
        <v>734</v>
      </c>
      <c r="D6189" s="1" t="s">
        <v>153</v>
      </c>
      <c r="E6189" s="1" t="s">
        <v>239</v>
      </c>
      <c r="F6189" s="1" t="s">
        <v>606</v>
      </c>
      <c r="G6189" s="1" t="s">
        <v>22795</v>
      </c>
      <c r="H6189" s="1" t="s">
        <v>22796</v>
      </c>
      <c r="I6189" s="4">
        <v>84.2100462962963</v>
      </c>
      <c r="J6189" s="1">
        <v>579.05</v>
      </c>
      <c r="K6189" s="1">
        <v>115.53</v>
      </c>
      <c r="M6189" s="10">
        <f t="array" ref="M6189">_xlfn.XLOOKUP(A6189,subscriptions!B6189:B10004,subscriptions!D6189:D10004)</f>
        <v>50</v>
      </c>
      <c r="N6189" s="10">
        <f t="array" ref="N6189">_xlfn.XLOOKUP(A6189,subscriptions!B6189:B10004,subscriptions!G6189:G10004)</f>
        <v>0</v>
      </c>
      <c r="O6189" s="10">
        <v>50.0</v>
      </c>
      <c r="P6189" s="10" t="str">
        <f t="array" ref="P6189">_xlfn.XLOOKUP(A6189,subscriptions!B6189:B10004,subscriptions!C6189:C10004)</f>
        <v>Mini</v>
      </c>
      <c r="Q6189" s="10" t="s">
        <v>173</v>
      </c>
      <c r="R6189" s="10" t="s">
        <v>148</v>
      </c>
      <c r="S6189" s="10" t="s">
        <v>353</v>
      </c>
    </row>
    <row r="6190">
      <c r="A6190" s="1" t="s">
        <v>7867</v>
      </c>
      <c r="B6190" s="1" t="s">
        <v>748</v>
      </c>
      <c r="C6190" s="1" t="s">
        <v>26</v>
      </c>
      <c r="D6190" s="1" t="s">
        <v>27</v>
      </c>
      <c r="E6190" s="1" t="s">
        <v>714</v>
      </c>
      <c r="F6190" s="1" t="s">
        <v>828</v>
      </c>
      <c r="G6190" s="1" t="s">
        <v>22797</v>
      </c>
      <c r="H6190" s="1" t="s">
        <v>22798</v>
      </c>
      <c r="I6190" s="4">
        <v>84.29327546296297</v>
      </c>
      <c r="J6190" s="1">
        <v>268.63</v>
      </c>
      <c r="K6190" s="1">
        <v>48.59</v>
      </c>
      <c r="M6190" s="10">
        <f t="array" ref="M6190">_xlfn.XLOOKUP(A6190,subscriptions!B6190:B10004,subscriptions!D6190:D10004)</f>
        <v>120</v>
      </c>
      <c r="N6190" s="10">
        <f t="array" ref="N6190">_xlfn.XLOOKUP(A6190,subscriptions!B6190:B10004,subscriptions!G6190:G10004)</f>
        <v>5</v>
      </c>
      <c r="O6190" s="10">
        <v>114.0</v>
      </c>
      <c r="P6190" s="10" t="str">
        <f t="array" ref="P6190">_xlfn.XLOOKUP(A6190,subscriptions!B6190:B10004,subscriptions!C6190:C10004)</f>
        <v>Residential</v>
      </c>
      <c r="Q6190" s="10" t="s">
        <v>194</v>
      </c>
      <c r="R6190" s="10" t="s">
        <v>212</v>
      </c>
      <c r="S6190" s="10" t="s">
        <v>1779</v>
      </c>
    </row>
    <row r="6191">
      <c r="A6191" s="1" t="s">
        <v>7868</v>
      </c>
      <c r="B6191" s="1" t="s">
        <v>24</v>
      </c>
      <c r="C6191" s="1" t="s">
        <v>492</v>
      </c>
      <c r="D6191" s="1" t="s">
        <v>27</v>
      </c>
      <c r="E6191" s="1" t="s">
        <v>262</v>
      </c>
      <c r="F6191" s="1" t="s">
        <v>2853</v>
      </c>
      <c r="G6191" s="1" t="s">
        <v>22799</v>
      </c>
      <c r="H6191" s="1" t="s">
        <v>22800</v>
      </c>
      <c r="I6191" s="4">
        <v>84.3390625</v>
      </c>
      <c r="J6191" s="1">
        <v>286.08</v>
      </c>
      <c r="K6191" s="1">
        <v>44.1</v>
      </c>
      <c r="M6191" s="10">
        <f t="array" ref="M6191">_xlfn.XLOOKUP(A6191,subscriptions!B6191:B10004,subscriptions!D6191:D10004)</f>
        <v>250</v>
      </c>
      <c r="N6191" s="10">
        <f t="array" ref="N6191">_xlfn.XLOOKUP(A6191,subscriptions!B6191:B10004,subscriptions!G6191:G10004)</f>
        <v>10</v>
      </c>
      <c r="O6191" s="10">
        <v>225.0</v>
      </c>
      <c r="P6191" s="10" t="str">
        <f t="array" ref="P6191">_xlfn.XLOOKUP(A6191,subscriptions!B6191:B10004,subscriptions!C6191:C10004)</f>
        <v>Business</v>
      </c>
      <c r="Q6191" s="10" t="s">
        <v>128</v>
      </c>
      <c r="R6191" s="10" t="s">
        <v>129</v>
      </c>
      <c r="S6191" s="10" t="s">
        <v>2016</v>
      </c>
    </row>
    <row r="6192">
      <c r="A6192" s="1" t="s">
        <v>7869</v>
      </c>
      <c r="B6192" s="1" t="s">
        <v>713</v>
      </c>
      <c r="C6192" s="1" t="s">
        <v>658</v>
      </c>
      <c r="D6192" s="1" t="s">
        <v>27</v>
      </c>
      <c r="E6192" s="1" t="s">
        <v>280</v>
      </c>
      <c r="F6192" s="1" t="s">
        <v>411</v>
      </c>
      <c r="G6192" s="1" t="s">
        <v>22801</v>
      </c>
      <c r="H6192" s="1" t="s">
        <v>22802</v>
      </c>
      <c r="I6192" s="4">
        <v>84.17512731481482</v>
      </c>
      <c r="J6192" s="1">
        <v>1843.17</v>
      </c>
      <c r="K6192" s="1">
        <v>440.08</v>
      </c>
      <c r="M6192" s="10">
        <f t="array" ref="M6192">_xlfn.XLOOKUP(A6192,subscriptions!B6192:B10004,subscriptions!D6192:D10004)</f>
        <v>80</v>
      </c>
      <c r="N6192" s="10">
        <f t="array" ref="N6192">_xlfn.XLOOKUP(A6192,subscriptions!B6192:B10004,subscriptions!G6192:G10004)</f>
        <v>20</v>
      </c>
      <c r="O6192" s="10">
        <v>64.0</v>
      </c>
      <c r="P6192" s="10" t="str">
        <f t="array" ref="P6192">_xlfn.XLOOKUP(A6192,subscriptions!B6192:B10004,subscriptions!C6192:C10004)</f>
        <v>Roam</v>
      </c>
      <c r="Q6192" s="10" t="s">
        <v>128</v>
      </c>
      <c r="R6192" s="10" t="s">
        <v>148</v>
      </c>
      <c r="S6192" s="10" t="s">
        <v>1198</v>
      </c>
    </row>
    <row r="6193">
      <c r="A6193" s="1" t="s">
        <v>7872</v>
      </c>
      <c r="B6193" s="1" t="s">
        <v>919</v>
      </c>
      <c r="C6193" s="1" t="s">
        <v>658</v>
      </c>
      <c r="D6193" s="1" t="s">
        <v>27</v>
      </c>
      <c r="E6193" s="1" t="s">
        <v>111</v>
      </c>
      <c r="F6193" s="1" t="s">
        <v>135</v>
      </c>
      <c r="G6193" s="1" t="s">
        <v>22803</v>
      </c>
      <c r="H6193" s="1" t="s">
        <v>22804</v>
      </c>
      <c r="I6193" s="4">
        <v>84.30023148148148</v>
      </c>
      <c r="J6193" s="1">
        <v>1594.22</v>
      </c>
      <c r="K6193" s="1">
        <v>166.31</v>
      </c>
      <c r="M6193" s="10">
        <f t="array" ref="M6193">_xlfn.XLOOKUP(A6193,subscriptions!B6193:B10004,subscriptions!D6193:D10004)</f>
        <v>80</v>
      </c>
      <c r="N6193" s="10">
        <f t="array" ref="N6193">_xlfn.XLOOKUP(A6193,subscriptions!B6193:B10004,subscriptions!G6193:G10004)</f>
        <v>0</v>
      </c>
      <c r="O6193" s="10">
        <v>80.0</v>
      </c>
      <c r="P6193" s="10" t="str">
        <f t="array" ref="P6193">_xlfn.XLOOKUP(A6193,subscriptions!B6193:B10004,subscriptions!C6193:C10004)</f>
        <v>Roam</v>
      </c>
      <c r="Q6193" s="10" t="s">
        <v>173</v>
      </c>
      <c r="R6193" s="10" t="s">
        <v>148</v>
      </c>
      <c r="S6193" s="10" t="s">
        <v>1172</v>
      </c>
    </row>
    <row r="6194">
      <c r="A6194" s="1" t="s">
        <v>7873</v>
      </c>
      <c r="B6194" s="1" t="s">
        <v>2521</v>
      </c>
      <c r="C6194" s="1" t="s">
        <v>198</v>
      </c>
      <c r="D6194" s="1" t="s">
        <v>153</v>
      </c>
      <c r="E6194" s="1" t="s">
        <v>280</v>
      </c>
      <c r="F6194" s="1" t="s">
        <v>873</v>
      </c>
      <c r="G6194" s="1" t="s">
        <v>22805</v>
      </c>
      <c r="H6194" s="1" t="s">
        <v>22806</v>
      </c>
      <c r="I6194" s="4">
        <v>84.17523148148148</v>
      </c>
      <c r="J6194" s="1">
        <v>2340.03</v>
      </c>
      <c r="K6194" s="1">
        <v>597.31</v>
      </c>
      <c r="M6194" s="10">
        <f t="array" ref="M6194">_xlfn.XLOOKUP(A6194,subscriptions!B6194:B10004,subscriptions!D6194:D10004)</f>
        <v>80</v>
      </c>
      <c r="N6194" s="10">
        <f t="array" ref="N6194">_xlfn.XLOOKUP(A6194,subscriptions!B6194:B10004,subscriptions!G6194:G10004)</f>
        <v>5</v>
      </c>
      <c r="O6194" s="10">
        <v>76.0</v>
      </c>
      <c r="P6194" s="10" t="str">
        <f t="array" ref="P6194">_xlfn.XLOOKUP(A6194,subscriptions!B6194:B10004,subscriptions!C6194:C10004)</f>
        <v>Roam</v>
      </c>
      <c r="Q6194" s="10" t="s">
        <v>194</v>
      </c>
      <c r="R6194" s="10" t="s">
        <v>148</v>
      </c>
      <c r="S6194" s="10" t="s">
        <v>1198</v>
      </c>
    </row>
    <row r="6195">
      <c r="A6195" s="1" t="s">
        <v>7874</v>
      </c>
      <c r="B6195" s="1" t="s">
        <v>236</v>
      </c>
      <c r="C6195" s="1" t="s">
        <v>26</v>
      </c>
      <c r="D6195" s="1" t="s">
        <v>153</v>
      </c>
      <c r="E6195" s="1" t="s">
        <v>111</v>
      </c>
      <c r="F6195" s="1" t="s">
        <v>1227</v>
      </c>
      <c r="G6195" s="1" t="s">
        <v>22807</v>
      </c>
      <c r="H6195" s="1" t="s">
        <v>22808</v>
      </c>
      <c r="I6195" s="4">
        <v>84.38337962962963</v>
      </c>
      <c r="J6195" s="1">
        <v>4208.43</v>
      </c>
      <c r="K6195" s="1">
        <v>836.82</v>
      </c>
      <c r="M6195" s="10">
        <f t="array" ref="M6195">_xlfn.XLOOKUP(A6195,subscriptions!B6195:B10004,subscriptions!D6195:D10004)</f>
        <v>120</v>
      </c>
      <c r="N6195" s="10">
        <f t="array" ref="N6195">_xlfn.XLOOKUP(A6195,subscriptions!B6195:B10004,subscriptions!G6195:G10004)</f>
        <v>10</v>
      </c>
      <c r="O6195" s="10">
        <v>108.0</v>
      </c>
      <c r="P6195" s="10" t="str">
        <f t="array" ref="P6195">_xlfn.XLOOKUP(A6195,subscriptions!B6195:B10004,subscriptions!C6195:C10004)</f>
        <v>Residential</v>
      </c>
      <c r="Q6195" s="10" t="s">
        <v>128</v>
      </c>
      <c r="R6195" s="10" t="s">
        <v>212</v>
      </c>
      <c r="S6195" s="10" t="s">
        <v>882</v>
      </c>
    </row>
    <row r="6196">
      <c r="A6196" s="1" t="s">
        <v>7875</v>
      </c>
      <c r="B6196" s="1" t="s">
        <v>899</v>
      </c>
      <c r="C6196" s="1" t="s">
        <v>2007</v>
      </c>
      <c r="D6196" s="1" t="s">
        <v>27</v>
      </c>
      <c r="E6196" s="1" t="s">
        <v>332</v>
      </c>
      <c r="F6196" s="1" t="s">
        <v>618</v>
      </c>
      <c r="G6196" s="1" t="s">
        <v>22809</v>
      </c>
      <c r="H6196" s="1" t="s">
        <v>22810</v>
      </c>
      <c r="I6196" s="4">
        <v>84.34053240740741</v>
      </c>
      <c r="J6196" s="1">
        <v>1816.13</v>
      </c>
      <c r="K6196" s="1">
        <v>202.14</v>
      </c>
      <c r="M6196" s="10">
        <f t="array" ref="M6196">_xlfn.XLOOKUP(A6196,subscriptions!B6196:B10004,subscriptions!D6196:D10004)</f>
        <v>120</v>
      </c>
      <c r="N6196" s="10">
        <f t="array" ref="N6196">_xlfn.XLOOKUP(A6196,subscriptions!B6196:B10004,subscriptions!G6196:G10004)</f>
        <v>20</v>
      </c>
      <c r="O6196" s="10">
        <v>96.0</v>
      </c>
      <c r="P6196" s="10" t="str">
        <f t="array" ref="P6196">_xlfn.XLOOKUP(A6196,subscriptions!B6196:B10004,subscriptions!C6196:C10004)</f>
        <v>Residential</v>
      </c>
      <c r="Q6196" s="10" t="s">
        <v>128</v>
      </c>
      <c r="R6196" s="10" t="s">
        <v>148</v>
      </c>
      <c r="S6196" s="10" t="s">
        <v>616</v>
      </c>
    </row>
    <row r="6197">
      <c r="A6197" s="1" t="s">
        <v>7876</v>
      </c>
      <c r="B6197" s="1" t="s">
        <v>508</v>
      </c>
      <c r="C6197" s="1" t="s">
        <v>1347</v>
      </c>
      <c r="D6197" s="1" t="s">
        <v>153</v>
      </c>
      <c r="E6197" s="1" t="s">
        <v>714</v>
      </c>
      <c r="F6197" s="1" t="s">
        <v>3326</v>
      </c>
      <c r="G6197" s="1" t="s">
        <v>22811</v>
      </c>
      <c r="H6197" s="1" t="s">
        <v>22812</v>
      </c>
      <c r="I6197" s="4">
        <v>84.42028935185185</v>
      </c>
      <c r="J6197" s="1">
        <v>304.14</v>
      </c>
      <c r="K6197" s="1">
        <v>36.16</v>
      </c>
      <c r="M6197" s="10">
        <f t="array" ref="M6197">_xlfn.XLOOKUP(A6197,subscriptions!B6197:B10004,subscriptions!D6197:D10004)</f>
        <v>80</v>
      </c>
      <c r="N6197" s="10">
        <f t="array" ref="N6197">_xlfn.XLOOKUP(A6197,subscriptions!B6197:B10004,subscriptions!G6197:G10004)</f>
        <v>0</v>
      </c>
      <c r="O6197" s="10">
        <v>80.0</v>
      </c>
      <c r="P6197" s="10" t="str">
        <f t="array" ref="P6197">_xlfn.XLOOKUP(A6197,subscriptions!B6197:B10004,subscriptions!C6197:C10004)</f>
        <v>Roam</v>
      </c>
      <c r="Q6197" s="10" t="s">
        <v>173</v>
      </c>
      <c r="R6197" s="10" t="s">
        <v>148</v>
      </c>
      <c r="S6197" s="10" t="s">
        <v>940</v>
      </c>
    </row>
    <row r="6198">
      <c r="A6198" s="1" t="s">
        <v>7877</v>
      </c>
      <c r="B6198" s="1" t="s">
        <v>109</v>
      </c>
      <c r="C6198" s="1" t="s">
        <v>2007</v>
      </c>
      <c r="D6198" s="1" t="s">
        <v>27</v>
      </c>
      <c r="E6198" s="1" t="s">
        <v>28</v>
      </c>
      <c r="F6198" s="1" t="s">
        <v>687</v>
      </c>
      <c r="G6198" s="1" t="s">
        <v>22813</v>
      </c>
      <c r="H6198" s="1" t="s">
        <v>22814</v>
      </c>
      <c r="I6198" s="4">
        <v>84.33766203703703</v>
      </c>
      <c r="J6198" s="1">
        <v>468.47</v>
      </c>
      <c r="K6198" s="1">
        <v>70.2</v>
      </c>
      <c r="M6198" s="10">
        <f t="array" ref="M6198">_xlfn.XLOOKUP(A6198,subscriptions!B6198:B10004,subscriptions!D6198:D10004)</f>
        <v>120</v>
      </c>
      <c r="N6198" s="10">
        <f t="array" ref="N6198">_xlfn.XLOOKUP(A6198,subscriptions!B6198:B10004,subscriptions!G6198:G10004)</f>
        <v>5</v>
      </c>
      <c r="O6198" s="10">
        <v>114.0</v>
      </c>
      <c r="P6198" s="10" t="str">
        <f t="array" ref="P6198">_xlfn.XLOOKUP(A6198,subscriptions!B6198:B10004,subscriptions!C6198:C10004)</f>
        <v>Residential</v>
      </c>
      <c r="Q6198" s="10" t="s">
        <v>194</v>
      </c>
      <c r="R6198" s="10" t="s">
        <v>212</v>
      </c>
      <c r="S6198" s="10" t="s">
        <v>1961</v>
      </c>
    </row>
    <row r="6199">
      <c r="A6199" s="1" t="s">
        <v>7878</v>
      </c>
      <c r="B6199" s="1" t="s">
        <v>1157</v>
      </c>
      <c r="C6199" s="1" t="s">
        <v>556</v>
      </c>
      <c r="D6199" s="1" t="s">
        <v>27</v>
      </c>
      <c r="E6199" s="1" t="s">
        <v>262</v>
      </c>
      <c r="F6199" s="1" t="s">
        <v>4344</v>
      </c>
      <c r="G6199" s="1" t="s">
        <v>22815</v>
      </c>
      <c r="H6199" s="1" t="s">
        <v>22816</v>
      </c>
      <c r="I6199" s="4">
        <v>84.21335648148148</v>
      </c>
      <c r="J6199" s="1">
        <v>2819.58</v>
      </c>
      <c r="K6199" s="1">
        <v>362.55</v>
      </c>
      <c r="M6199" s="10">
        <f t="array" ref="M6199">_xlfn.XLOOKUP(A6199,subscriptions!B6199:B10004,subscriptions!D6199:D10004)</f>
        <v>120</v>
      </c>
      <c r="N6199" s="10">
        <f t="array" ref="N6199">_xlfn.XLOOKUP(A6199,subscriptions!B6199:B10004,subscriptions!G6199:G10004)</f>
        <v>10</v>
      </c>
      <c r="O6199" s="10">
        <v>108.0</v>
      </c>
      <c r="P6199" s="10" t="str">
        <f t="array" ref="P6199">_xlfn.XLOOKUP(A6199,subscriptions!B6199:B10004,subscriptions!C6199:C10004)</f>
        <v>Residential</v>
      </c>
      <c r="Q6199" s="10" t="s">
        <v>128</v>
      </c>
      <c r="R6199" s="10" t="s">
        <v>212</v>
      </c>
      <c r="S6199" s="10" t="s">
        <v>1915</v>
      </c>
    </row>
    <row r="6200">
      <c r="A6200" s="1" t="s">
        <v>7879</v>
      </c>
      <c r="B6200" s="1" t="s">
        <v>109</v>
      </c>
      <c r="C6200" s="1" t="s">
        <v>473</v>
      </c>
      <c r="D6200" s="1" t="s">
        <v>27</v>
      </c>
      <c r="E6200" s="1" t="s">
        <v>239</v>
      </c>
      <c r="F6200" s="1" t="s">
        <v>2765</v>
      </c>
      <c r="G6200" s="1" t="s">
        <v>22817</v>
      </c>
      <c r="H6200" s="1" t="s">
        <v>22818</v>
      </c>
      <c r="I6200" s="4">
        <v>84.30009259259259</v>
      </c>
      <c r="J6200" s="1">
        <v>402.27</v>
      </c>
      <c r="K6200" s="1">
        <v>57.29</v>
      </c>
      <c r="M6200" s="10">
        <f t="array" ref="M6200">_xlfn.XLOOKUP(A6200,subscriptions!B6200:B10004,subscriptions!D6200:D10004)</f>
        <v>80</v>
      </c>
      <c r="N6200" s="10">
        <f t="array" ref="N6200">_xlfn.XLOOKUP(A6200,subscriptions!B6200:B10004,subscriptions!G6200:G10004)</f>
        <v>20</v>
      </c>
      <c r="O6200" s="10">
        <v>64.0</v>
      </c>
      <c r="P6200" s="10" t="str">
        <f t="array" ref="P6200">_xlfn.XLOOKUP(A6200,subscriptions!B6200:B10004,subscriptions!C6200:C10004)</f>
        <v>Roam</v>
      </c>
      <c r="Q6200" s="10" t="s">
        <v>128</v>
      </c>
      <c r="R6200" s="10" t="s">
        <v>148</v>
      </c>
      <c r="S6200" s="10" t="s">
        <v>1172</v>
      </c>
    </row>
    <row r="6201">
      <c r="A6201" s="1" t="s">
        <v>7882</v>
      </c>
      <c r="B6201" s="1" t="s">
        <v>2521</v>
      </c>
      <c r="C6201" s="1" t="s">
        <v>827</v>
      </c>
      <c r="D6201" s="1" t="s">
        <v>153</v>
      </c>
      <c r="E6201" s="1" t="s">
        <v>28</v>
      </c>
      <c r="F6201" s="1" t="s">
        <v>1639</v>
      </c>
      <c r="G6201" s="1" t="s">
        <v>22819</v>
      </c>
      <c r="H6201" s="1" t="s">
        <v>22820</v>
      </c>
      <c r="I6201" s="4">
        <v>84.17320601851851</v>
      </c>
      <c r="J6201" s="1">
        <v>162.93</v>
      </c>
      <c r="K6201" s="1">
        <v>46.55</v>
      </c>
      <c r="M6201" s="10">
        <f t="array" ref="M6201">_xlfn.XLOOKUP(A6201,subscriptions!B6201:B10004,subscriptions!D6201:D10004)</f>
        <v>120</v>
      </c>
      <c r="N6201" s="10">
        <f t="array" ref="N6201">_xlfn.XLOOKUP(A6201,subscriptions!B6201:B10004,subscriptions!G6201:G10004)</f>
        <v>0</v>
      </c>
      <c r="O6201" s="10">
        <v>120.0</v>
      </c>
      <c r="P6201" s="10" t="str">
        <f t="array" ref="P6201">_xlfn.XLOOKUP(A6201,subscriptions!B6201:B10004,subscriptions!C6201:C10004)</f>
        <v>Residential</v>
      </c>
      <c r="Q6201" s="10" t="s">
        <v>173</v>
      </c>
      <c r="R6201" s="10" t="s">
        <v>212</v>
      </c>
      <c r="S6201" s="10" t="s">
        <v>2630</v>
      </c>
    </row>
    <row r="6202">
      <c r="A6202" s="1" t="s">
        <v>7883</v>
      </c>
      <c r="B6202" s="1" t="s">
        <v>1027</v>
      </c>
      <c r="C6202" s="1" t="s">
        <v>871</v>
      </c>
      <c r="D6202" s="1" t="s">
        <v>153</v>
      </c>
      <c r="E6202" s="1" t="s">
        <v>280</v>
      </c>
      <c r="F6202" s="1" t="s">
        <v>376</v>
      </c>
      <c r="G6202" s="1" t="s">
        <v>22821</v>
      </c>
      <c r="H6202" s="1" t="s">
        <v>22822</v>
      </c>
      <c r="I6202" s="4">
        <v>84.17166666666667</v>
      </c>
      <c r="J6202" s="1">
        <v>1872.45</v>
      </c>
      <c r="K6202" s="1">
        <v>182.54</v>
      </c>
      <c r="M6202" s="10">
        <f t="array" ref="M6202">_xlfn.XLOOKUP(A6202,subscriptions!B6202:B10004,subscriptions!D6202:D10004)</f>
        <v>50</v>
      </c>
      <c r="N6202" s="10">
        <f t="array" ref="N6202">_xlfn.XLOOKUP(A6202,subscriptions!B6202:B10004,subscriptions!G6202:G10004)</f>
        <v>5</v>
      </c>
      <c r="O6202" s="10">
        <v>47.5</v>
      </c>
      <c r="P6202" s="10" t="str">
        <f t="array" ref="P6202">_xlfn.XLOOKUP(A6202,subscriptions!B6202:B10004,subscriptions!C6202:C10004)</f>
        <v>Mini</v>
      </c>
      <c r="Q6202" s="10" t="s">
        <v>194</v>
      </c>
      <c r="R6202" s="10" t="s">
        <v>148</v>
      </c>
      <c r="S6202" s="10" t="s">
        <v>1082</v>
      </c>
    </row>
    <row r="6203">
      <c r="A6203" s="1" t="s">
        <v>7884</v>
      </c>
      <c r="B6203" s="1" t="s">
        <v>329</v>
      </c>
      <c r="C6203" s="1" t="s">
        <v>426</v>
      </c>
      <c r="D6203" s="1" t="s">
        <v>27</v>
      </c>
      <c r="E6203" s="1" t="s">
        <v>714</v>
      </c>
      <c r="F6203" s="1" t="s">
        <v>1866</v>
      </c>
      <c r="G6203" s="1" t="s">
        <v>22823</v>
      </c>
      <c r="H6203" s="1" t="s">
        <v>22824</v>
      </c>
      <c r="I6203" s="4">
        <v>84.16974537037036</v>
      </c>
      <c r="J6203" s="1">
        <v>822.57</v>
      </c>
      <c r="K6203" s="1">
        <v>135.54</v>
      </c>
      <c r="M6203" s="10">
        <f t="array" ref="M6203">_xlfn.XLOOKUP(A6203,subscriptions!B6203:B10004,subscriptions!D6203:D10004)</f>
        <v>120</v>
      </c>
      <c r="N6203" s="10">
        <f t="array" ref="N6203">_xlfn.XLOOKUP(A6203,subscriptions!B6203:B10004,subscriptions!G6203:G10004)</f>
        <v>10</v>
      </c>
      <c r="O6203" s="10">
        <v>108.0</v>
      </c>
      <c r="P6203" s="10" t="str">
        <f t="array" ref="P6203">_xlfn.XLOOKUP(A6203,subscriptions!B6203:B10004,subscriptions!C6203:C10004)</f>
        <v>Residential</v>
      </c>
      <c r="Q6203" s="10" t="s">
        <v>128</v>
      </c>
      <c r="R6203" s="10" t="s">
        <v>212</v>
      </c>
      <c r="S6203" s="10" t="s">
        <v>213</v>
      </c>
    </row>
    <row r="6204">
      <c r="A6204" s="1" t="s">
        <v>7885</v>
      </c>
      <c r="B6204" s="1" t="s">
        <v>132</v>
      </c>
      <c r="C6204" s="1" t="s">
        <v>673</v>
      </c>
      <c r="D6204" s="1" t="s">
        <v>27</v>
      </c>
      <c r="E6204" s="1" t="s">
        <v>631</v>
      </c>
      <c r="F6204" s="1" t="s">
        <v>2293</v>
      </c>
      <c r="G6204" s="1" t="s">
        <v>22825</v>
      </c>
      <c r="H6204" s="1" t="s">
        <v>22826</v>
      </c>
      <c r="I6204" s="4">
        <v>84.16974537037036</v>
      </c>
      <c r="J6204" s="1">
        <v>3839.34</v>
      </c>
      <c r="K6204" s="1">
        <v>631.77</v>
      </c>
      <c r="M6204" s="10">
        <f t="array" ref="M6204">_xlfn.XLOOKUP(A6204,subscriptions!B6204:B10004,subscriptions!D6204:D10004)</f>
        <v>80</v>
      </c>
      <c r="N6204" s="10">
        <f t="array" ref="N6204">_xlfn.XLOOKUP(A6204,subscriptions!B6204:B10004,subscriptions!G6204:G10004)</f>
        <v>20</v>
      </c>
      <c r="O6204" s="10">
        <v>64.0</v>
      </c>
      <c r="P6204" s="10" t="str">
        <f t="array" ref="P6204">_xlfn.XLOOKUP(A6204,subscriptions!B6204:B10004,subscriptions!C6204:C10004)</f>
        <v>Roam</v>
      </c>
      <c r="Q6204" s="10" t="s">
        <v>128</v>
      </c>
      <c r="R6204" s="10" t="s">
        <v>148</v>
      </c>
      <c r="S6204" s="10" t="s">
        <v>213</v>
      </c>
    </row>
    <row r="6205">
      <c r="A6205" s="1" t="s">
        <v>7886</v>
      </c>
      <c r="B6205" s="1" t="s">
        <v>686</v>
      </c>
      <c r="C6205" s="1" t="s">
        <v>524</v>
      </c>
      <c r="D6205" s="1" t="s">
        <v>153</v>
      </c>
      <c r="E6205" s="1" t="s">
        <v>631</v>
      </c>
      <c r="F6205" s="1" t="s">
        <v>922</v>
      </c>
      <c r="G6205" s="1" t="s">
        <v>22827</v>
      </c>
      <c r="H6205" s="1" t="s">
        <v>22828</v>
      </c>
      <c r="I6205" s="4">
        <v>84.21695601851852</v>
      </c>
      <c r="J6205" s="1">
        <v>1625.83</v>
      </c>
      <c r="K6205" s="1">
        <v>197.46</v>
      </c>
      <c r="M6205" s="10">
        <f t="array" ref="M6205">_xlfn.XLOOKUP(A6205,subscriptions!B6205:B10004,subscriptions!D6205:D10004)</f>
        <v>120</v>
      </c>
      <c r="N6205" s="10">
        <f t="array" ref="N6205">_xlfn.XLOOKUP(A6205,subscriptions!B6205:B10004,subscriptions!G6205:G10004)</f>
        <v>0</v>
      </c>
      <c r="O6205" s="10">
        <v>120.0</v>
      </c>
      <c r="P6205" s="10" t="str">
        <f t="array" ref="P6205">_xlfn.XLOOKUP(A6205,subscriptions!B6205:B10004,subscriptions!C6205:C10004)</f>
        <v>Residential</v>
      </c>
      <c r="Q6205" s="10" t="s">
        <v>173</v>
      </c>
      <c r="R6205" s="10" t="s">
        <v>212</v>
      </c>
      <c r="S6205" s="10" t="s">
        <v>453</v>
      </c>
    </row>
    <row r="6206">
      <c r="A6206" s="1" t="s">
        <v>7887</v>
      </c>
      <c r="B6206" s="1" t="s">
        <v>1995</v>
      </c>
      <c r="C6206" s="1" t="s">
        <v>279</v>
      </c>
      <c r="D6206" s="1" t="s">
        <v>153</v>
      </c>
      <c r="E6206" s="1" t="s">
        <v>332</v>
      </c>
      <c r="F6206" s="1" t="s">
        <v>788</v>
      </c>
      <c r="G6206" s="1" t="s">
        <v>22829</v>
      </c>
      <c r="H6206" s="1" t="s">
        <v>22830</v>
      </c>
      <c r="I6206" s="4">
        <v>84.21478009259259</v>
      </c>
      <c r="J6206" s="1">
        <v>192.16</v>
      </c>
      <c r="K6206" s="1">
        <v>45.97</v>
      </c>
      <c r="M6206" s="10">
        <f t="array" ref="M6206">_xlfn.XLOOKUP(A6206,subscriptions!B6206:B10004,subscriptions!D6206:D10004)</f>
        <v>120</v>
      </c>
      <c r="N6206" s="10">
        <f t="array" ref="N6206">_xlfn.XLOOKUP(A6206,subscriptions!B6206:B10004,subscriptions!G6206:G10004)</f>
        <v>5</v>
      </c>
      <c r="O6206" s="10">
        <v>114.0</v>
      </c>
      <c r="P6206" s="10" t="str">
        <f t="array" ref="P6206">_xlfn.XLOOKUP(A6206,subscriptions!B6206:B10004,subscriptions!C6206:C10004)</f>
        <v>Residential</v>
      </c>
      <c r="Q6206" s="10" t="s">
        <v>194</v>
      </c>
      <c r="R6206" s="10" t="s">
        <v>212</v>
      </c>
      <c r="S6206" s="10" t="s">
        <v>3641</v>
      </c>
    </row>
    <row r="6207">
      <c r="A6207" s="1" t="s">
        <v>7888</v>
      </c>
      <c r="B6207" s="1" t="s">
        <v>1939</v>
      </c>
      <c r="C6207" s="1" t="s">
        <v>1142</v>
      </c>
      <c r="D6207" s="1" t="s">
        <v>153</v>
      </c>
      <c r="E6207" s="1" t="s">
        <v>179</v>
      </c>
      <c r="F6207" s="1" t="s">
        <v>1045</v>
      </c>
      <c r="G6207" s="1" t="s">
        <v>22831</v>
      </c>
      <c r="H6207" s="1" t="s">
        <v>22832</v>
      </c>
      <c r="I6207" s="4">
        <v>84.41744212962963</v>
      </c>
      <c r="J6207" s="1">
        <v>4480.64</v>
      </c>
      <c r="K6207" s="1">
        <v>1123.04</v>
      </c>
      <c r="L6207" s="1">
        <v>100.0</v>
      </c>
      <c r="M6207" s="10">
        <f t="array" ref="M6207">_xlfn.XLOOKUP(A6207,subscriptions!B6207:B10004,subscriptions!D6207:D10004)</f>
        <v>80</v>
      </c>
      <c r="N6207" s="10">
        <f t="array" ref="N6207">_xlfn.XLOOKUP(A6207,subscriptions!B6207:B10004,subscriptions!G6207:G10004)</f>
        <v>10</v>
      </c>
      <c r="O6207" s="10">
        <v>72.0</v>
      </c>
      <c r="P6207" s="10" t="str">
        <f t="array" ref="P6207">_xlfn.XLOOKUP(A6207,subscriptions!B6207:B10004,subscriptions!C6207:C10004)</f>
        <v>Roam</v>
      </c>
      <c r="Q6207" s="10" t="s">
        <v>128</v>
      </c>
      <c r="R6207" s="10" t="s">
        <v>148</v>
      </c>
      <c r="S6207" s="10" t="s">
        <v>327</v>
      </c>
    </row>
    <row r="6208">
      <c r="A6208" s="1" t="s">
        <v>7889</v>
      </c>
      <c r="B6208" s="1" t="s">
        <v>312</v>
      </c>
      <c r="C6208" s="1" t="s">
        <v>391</v>
      </c>
      <c r="D6208" s="1" t="s">
        <v>153</v>
      </c>
      <c r="E6208" s="1" t="s">
        <v>280</v>
      </c>
      <c r="F6208" s="1" t="s">
        <v>873</v>
      </c>
      <c r="G6208" s="1" t="s">
        <v>22833</v>
      </c>
      <c r="H6208" s="1" t="s">
        <v>22834</v>
      </c>
      <c r="I6208" s="4">
        <v>84.21555555555555</v>
      </c>
      <c r="J6208" s="1">
        <v>498.74</v>
      </c>
      <c r="K6208" s="1">
        <v>63.54</v>
      </c>
      <c r="M6208" s="10">
        <f t="array" ref="M6208">_xlfn.XLOOKUP(A6208,subscriptions!B6208:B10004,subscriptions!D6208:D10004)</f>
        <v>120</v>
      </c>
      <c r="N6208" s="10">
        <f t="array" ref="N6208">_xlfn.XLOOKUP(A6208,subscriptions!B6208:B10004,subscriptions!G6208:G10004)</f>
        <v>20</v>
      </c>
      <c r="O6208" s="10">
        <v>96.0</v>
      </c>
      <c r="P6208" s="10" t="str">
        <f t="array" ref="P6208">_xlfn.XLOOKUP(A6208,subscriptions!B6208:B10004,subscriptions!C6208:C10004)</f>
        <v>Residential</v>
      </c>
      <c r="Q6208" s="10" t="s">
        <v>128</v>
      </c>
      <c r="R6208" s="10" t="s">
        <v>148</v>
      </c>
      <c r="S6208" s="10" t="s">
        <v>1212</v>
      </c>
    </row>
    <row r="6209">
      <c r="A6209" s="1" t="s">
        <v>7892</v>
      </c>
      <c r="B6209" s="1" t="s">
        <v>455</v>
      </c>
      <c r="C6209" s="1" t="s">
        <v>1507</v>
      </c>
      <c r="D6209" s="1" t="s">
        <v>27</v>
      </c>
      <c r="E6209" s="1" t="s">
        <v>111</v>
      </c>
      <c r="F6209" s="1" t="s">
        <v>3756</v>
      </c>
      <c r="G6209" s="1" t="s">
        <v>22835</v>
      </c>
      <c r="H6209" s="1" t="s">
        <v>22836</v>
      </c>
      <c r="I6209" s="4">
        <v>84.38212962962963</v>
      </c>
      <c r="J6209" s="1">
        <v>666.95</v>
      </c>
      <c r="K6209" s="1">
        <v>131.32</v>
      </c>
      <c r="M6209" s="10">
        <f t="array" ref="M6209">_xlfn.XLOOKUP(A6209,subscriptions!B6209:B10004,subscriptions!D6209:D10004)</f>
        <v>120</v>
      </c>
      <c r="N6209" s="10">
        <f t="array" ref="N6209">_xlfn.XLOOKUP(A6209,subscriptions!B6209:B10004,subscriptions!G6209:G10004)</f>
        <v>0</v>
      </c>
      <c r="O6209" s="10">
        <v>120.0</v>
      </c>
      <c r="P6209" s="10" t="str">
        <f t="array" ref="P6209">_xlfn.XLOOKUP(A6209,subscriptions!B6209:B10004,subscriptions!C6209:C10004)</f>
        <v>Residential</v>
      </c>
      <c r="Q6209" s="10" t="s">
        <v>173</v>
      </c>
      <c r="R6209" s="10" t="s">
        <v>212</v>
      </c>
      <c r="S6209" s="10" t="s">
        <v>293</v>
      </c>
    </row>
    <row r="6210">
      <c r="A6210" s="1" t="s">
        <v>7893</v>
      </c>
      <c r="B6210" s="1" t="s">
        <v>2096</v>
      </c>
      <c r="C6210" s="1" t="s">
        <v>133</v>
      </c>
      <c r="D6210" s="1" t="s">
        <v>27</v>
      </c>
      <c r="E6210" s="1" t="s">
        <v>714</v>
      </c>
      <c r="F6210" s="1" t="s">
        <v>715</v>
      </c>
      <c r="G6210" s="1" t="s">
        <v>22837</v>
      </c>
      <c r="H6210" s="1" t="s">
        <v>22838</v>
      </c>
      <c r="I6210" s="4">
        <v>84.21543981481481</v>
      </c>
      <c r="J6210" s="1">
        <v>821.9</v>
      </c>
      <c r="K6210" s="1">
        <v>77.79</v>
      </c>
      <c r="M6210" s="10">
        <f t="array" ref="M6210">_xlfn.XLOOKUP(A6210,subscriptions!B6210:B10004,subscriptions!D6210:D10004)</f>
        <v>50</v>
      </c>
      <c r="N6210" s="10">
        <f t="array" ref="N6210">_xlfn.XLOOKUP(A6210,subscriptions!B6210:B10004,subscriptions!G6210:G10004)</f>
        <v>5</v>
      </c>
      <c r="O6210" s="10">
        <v>47.5</v>
      </c>
      <c r="P6210" s="10" t="str">
        <f t="array" ref="P6210">_xlfn.XLOOKUP(A6210,subscriptions!B6210:B10004,subscriptions!C6210:C10004)</f>
        <v>Mini</v>
      </c>
      <c r="Q6210" s="10" t="s">
        <v>194</v>
      </c>
      <c r="R6210" s="10" t="s">
        <v>148</v>
      </c>
      <c r="S6210" s="10" t="s">
        <v>1212</v>
      </c>
    </row>
    <row r="6211">
      <c r="A6211" s="1" t="s">
        <v>7894</v>
      </c>
      <c r="B6211" s="1" t="s">
        <v>1157</v>
      </c>
      <c r="C6211" s="1" t="s">
        <v>605</v>
      </c>
      <c r="D6211" s="1" t="s">
        <v>27</v>
      </c>
      <c r="E6211" s="1" t="s">
        <v>262</v>
      </c>
      <c r="F6211" s="1" t="s">
        <v>263</v>
      </c>
      <c r="G6211" s="1" t="s">
        <v>22839</v>
      </c>
      <c r="H6211" s="1" t="s">
        <v>22840</v>
      </c>
      <c r="I6211" s="4">
        <v>84.42028935185185</v>
      </c>
      <c r="J6211" s="1">
        <v>128.87</v>
      </c>
      <c r="K6211" s="1">
        <v>17.94</v>
      </c>
      <c r="M6211" s="10">
        <f t="array" ref="M6211">_xlfn.XLOOKUP(A6211,subscriptions!B6211:B10004,subscriptions!D6211:D10004)</f>
        <v>120</v>
      </c>
      <c r="N6211" s="10">
        <f t="array" ref="N6211">_xlfn.XLOOKUP(A6211,subscriptions!B6211:B10004,subscriptions!G6211:G10004)</f>
        <v>10</v>
      </c>
      <c r="O6211" s="10">
        <v>108.0</v>
      </c>
      <c r="P6211" s="10" t="str">
        <f t="array" ref="P6211">_xlfn.XLOOKUP(A6211,subscriptions!B6211:B10004,subscriptions!C6211:C10004)</f>
        <v>Residential</v>
      </c>
      <c r="Q6211" s="10" t="s">
        <v>128</v>
      </c>
      <c r="R6211" s="10" t="s">
        <v>212</v>
      </c>
      <c r="S6211" s="10" t="s">
        <v>940</v>
      </c>
    </row>
    <row r="6212">
      <c r="A6212" s="1" t="s">
        <v>7895</v>
      </c>
      <c r="B6212" s="1" t="s">
        <v>1491</v>
      </c>
      <c r="C6212" s="1" t="s">
        <v>456</v>
      </c>
      <c r="D6212" s="1" t="s">
        <v>153</v>
      </c>
      <c r="E6212" s="1" t="s">
        <v>179</v>
      </c>
      <c r="F6212" s="1" t="s">
        <v>1045</v>
      </c>
      <c r="G6212" s="1" t="s">
        <v>22841</v>
      </c>
      <c r="H6212" s="1" t="s">
        <v>22842</v>
      </c>
      <c r="I6212" s="4">
        <v>84.21341435185185</v>
      </c>
      <c r="J6212" s="1">
        <v>1079.3</v>
      </c>
      <c r="K6212" s="1">
        <v>182.72</v>
      </c>
      <c r="L6212" s="1">
        <v>100.0</v>
      </c>
      <c r="M6212" s="10">
        <f t="array" ref="M6212">_xlfn.XLOOKUP(A6212,subscriptions!B6212:B10004,subscriptions!D6212:D10004)</f>
        <v>50</v>
      </c>
      <c r="N6212" s="10">
        <f t="array" ref="N6212">_xlfn.XLOOKUP(A6212,subscriptions!B6212:B10004,subscriptions!G6212:G10004)</f>
        <v>20</v>
      </c>
      <c r="O6212" s="10">
        <v>40.0</v>
      </c>
      <c r="P6212" s="10" t="str">
        <f t="array" ref="P6212">_xlfn.XLOOKUP(A6212,subscriptions!B6212:B10004,subscriptions!C6212:C10004)</f>
        <v>Mini</v>
      </c>
      <c r="Q6212" s="10" t="s">
        <v>128</v>
      </c>
      <c r="R6212" s="10" t="s">
        <v>148</v>
      </c>
      <c r="S6212" s="10" t="s">
        <v>1915</v>
      </c>
    </row>
    <row r="6213">
      <c r="A6213" s="1" t="s">
        <v>7896</v>
      </c>
      <c r="B6213" s="1" t="s">
        <v>1984</v>
      </c>
      <c r="C6213" s="1" t="s">
        <v>1492</v>
      </c>
      <c r="D6213" s="1" t="s">
        <v>153</v>
      </c>
      <c r="E6213" s="1" t="s">
        <v>280</v>
      </c>
      <c r="F6213" s="1" t="s">
        <v>1478</v>
      </c>
      <c r="G6213" s="1" t="s">
        <v>22843</v>
      </c>
      <c r="H6213" s="1" t="s">
        <v>22844</v>
      </c>
      <c r="I6213" s="4">
        <v>84.2528587962963</v>
      </c>
      <c r="J6213" s="1">
        <v>247.42</v>
      </c>
      <c r="K6213" s="1">
        <v>51.42</v>
      </c>
      <c r="M6213" s="10">
        <f t="array" ref="M6213">_xlfn.XLOOKUP(A6213,subscriptions!B6213:B10004,subscriptions!D6213:D10004)</f>
        <v>120</v>
      </c>
      <c r="N6213" s="10">
        <f t="array" ref="N6213">_xlfn.XLOOKUP(A6213,subscriptions!B6213:B10004,subscriptions!G6213:G10004)</f>
        <v>0</v>
      </c>
      <c r="O6213" s="10">
        <v>120.0</v>
      </c>
      <c r="P6213" s="10" t="str">
        <f t="array" ref="P6213">_xlfn.XLOOKUP(A6213,subscriptions!B6213:B10004,subscriptions!C6213:C10004)</f>
        <v>Residential</v>
      </c>
      <c r="Q6213" s="10" t="s">
        <v>173</v>
      </c>
      <c r="R6213" s="10" t="s">
        <v>212</v>
      </c>
      <c r="S6213" s="10" t="s">
        <v>916</v>
      </c>
    </row>
    <row r="6214">
      <c r="A6214" s="1" t="s">
        <v>7897</v>
      </c>
      <c r="B6214" s="1" t="s">
        <v>278</v>
      </c>
      <c r="C6214" s="1" t="s">
        <v>492</v>
      </c>
      <c r="D6214" s="1" t="s">
        <v>27</v>
      </c>
      <c r="E6214" s="1" t="s">
        <v>179</v>
      </c>
      <c r="F6214" s="1" t="s">
        <v>357</v>
      </c>
      <c r="G6214" s="1" t="s">
        <v>22845</v>
      </c>
      <c r="H6214" s="1" t="s">
        <v>22846</v>
      </c>
      <c r="I6214" s="4">
        <v>84.21121527777778</v>
      </c>
      <c r="J6214" s="1">
        <v>818.67</v>
      </c>
      <c r="K6214" s="1">
        <v>102.3</v>
      </c>
      <c r="L6214" s="1">
        <v>100.0</v>
      </c>
      <c r="M6214" s="10">
        <f t="array" ref="M6214">_xlfn.XLOOKUP(A6214,subscriptions!B6214:B10004,subscriptions!D6214:D10004)</f>
        <v>120</v>
      </c>
      <c r="N6214" s="10">
        <f t="array" ref="N6214">_xlfn.XLOOKUP(A6214,subscriptions!B6214:B10004,subscriptions!G6214:G10004)</f>
        <v>5</v>
      </c>
      <c r="O6214" s="10">
        <v>114.0</v>
      </c>
      <c r="P6214" s="10" t="str">
        <f t="array" ref="P6214">_xlfn.XLOOKUP(A6214,subscriptions!B6214:B10004,subscriptions!C6214:C10004)</f>
        <v>Residential</v>
      </c>
      <c r="Q6214" s="10" t="s">
        <v>194</v>
      </c>
      <c r="R6214" s="10" t="s">
        <v>212</v>
      </c>
      <c r="S6214" s="10" t="s">
        <v>438</v>
      </c>
    </row>
    <row r="6215">
      <c r="A6215" s="1" t="s">
        <v>7900</v>
      </c>
      <c r="B6215" s="1" t="s">
        <v>4509</v>
      </c>
      <c r="C6215" s="1" t="s">
        <v>673</v>
      </c>
      <c r="D6215" s="1" t="s">
        <v>153</v>
      </c>
      <c r="E6215" s="1" t="s">
        <v>262</v>
      </c>
      <c r="F6215" s="1" t="s">
        <v>4113</v>
      </c>
      <c r="G6215" s="1" t="s">
        <v>22847</v>
      </c>
      <c r="H6215" s="1" t="s">
        <v>22848</v>
      </c>
      <c r="I6215" s="4">
        <v>84.34053240740741</v>
      </c>
      <c r="J6215" s="1">
        <v>697.81</v>
      </c>
      <c r="K6215" s="1">
        <v>104.13</v>
      </c>
      <c r="M6215" s="10">
        <f t="array" ref="M6215">_xlfn.XLOOKUP(A6215,subscriptions!B6215:B10004,subscriptions!D6215:D10004)</f>
        <v>120</v>
      </c>
      <c r="N6215" s="10">
        <f t="array" ref="N6215">_xlfn.XLOOKUP(A6215,subscriptions!B6215:B10004,subscriptions!G6215:G10004)</f>
        <v>10</v>
      </c>
      <c r="O6215" s="10">
        <v>108.0</v>
      </c>
      <c r="P6215" s="10" t="str">
        <f t="array" ref="P6215">_xlfn.XLOOKUP(A6215,subscriptions!B6215:B10004,subscriptions!C6215:C10004)</f>
        <v>Residential</v>
      </c>
      <c r="Q6215" s="10" t="s">
        <v>128</v>
      </c>
      <c r="R6215" s="10" t="s">
        <v>212</v>
      </c>
      <c r="S6215" s="10" t="s">
        <v>616</v>
      </c>
    </row>
    <row r="6216">
      <c r="A6216" s="1" t="s">
        <v>7901</v>
      </c>
      <c r="B6216" s="1" t="s">
        <v>6037</v>
      </c>
      <c r="C6216" s="1" t="s">
        <v>178</v>
      </c>
      <c r="D6216" s="1" t="s">
        <v>27</v>
      </c>
      <c r="E6216" s="1" t="s">
        <v>631</v>
      </c>
      <c r="F6216" s="1" t="s">
        <v>1115</v>
      </c>
      <c r="G6216" s="1" t="s">
        <v>22849</v>
      </c>
      <c r="H6216" s="1" t="s">
        <v>22850</v>
      </c>
      <c r="I6216" s="4">
        <v>84.21394675925926</v>
      </c>
      <c r="J6216" s="1">
        <v>2273.15</v>
      </c>
      <c r="K6216" s="1">
        <v>231.51</v>
      </c>
      <c r="M6216" s="10">
        <f t="array" ref="M6216">_xlfn.XLOOKUP(A6216,subscriptions!B6216:B10004,subscriptions!D6216:D10004)</f>
        <v>250</v>
      </c>
      <c r="N6216" s="10">
        <f t="array" ref="N6216">_xlfn.XLOOKUP(A6216,subscriptions!B6216:B10004,subscriptions!G6216:G10004)</f>
        <v>20</v>
      </c>
      <c r="O6216" s="10">
        <v>200.0</v>
      </c>
      <c r="P6216" s="10" t="str">
        <f t="array" ref="P6216">_xlfn.XLOOKUP(A6216,subscriptions!B6216:B10004,subscriptions!C6216:C10004)</f>
        <v>Business</v>
      </c>
      <c r="Q6216" s="10" t="s">
        <v>128</v>
      </c>
      <c r="R6216" s="10" t="s">
        <v>129</v>
      </c>
      <c r="S6216" s="10" t="s">
        <v>388</v>
      </c>
    </row>
    <row r="6217">
      <c r="A6217" s="1" t="s">
        <v>7902</v>
      </c>
      <c r="B6217" s="1" t="s">
        <v>1317</v>
      </c>
      <c r="C6217" s="1" t="s">
        <v>1388</v>
      </c>
      <c r="D6217" s="1" t="s">
        <v>27</v>
      </c>
      <c r="E6217" s="1" t="s">
        <v>332</v>
      </c>
      <c r="F6217" s="1" t="s">
        <v>510</v>
      </c>
      <c r="G6217" s="1" t="s">
        <v>22851</v>
      </c>
      <c r="H6217" s="1" t="s">
        <v>22852</v>
      </c>
      <c r="I6217" s="4">
        <v>84.38069444444444</v>
      </c>
      <c r="J6217" s="1">
        <v>2488.13</v>
      </c>
      <c r="K6217" s="1">
        <v>341.34</v>
      </c>
      <c r="M6217" s="10">
        <f t="array" ref="M6217">_xlfn.XLOOKUP(A6217,subscriptions!B6217:B10004,subscriptions!D6217:D10004)</f>
        <v>120</v>
      </c>
      <c r="N6217" s="10">
        <f t="array" ref="N6217">_xlfn.XLOOKUP(A6217,subscriptions!B6217:B10004,subscriptions!G6217:G10004)</f>
        <v>0</v>
      </c>
      <c r="O6217" s="10">
        <v>120.0</v>
      </c>
      <c r="P6217" s="10" t="str">
        <f t="array" ref="P6217">_xlfn.XLOOKUP(A6217,subscriptions!B6217:B10004,subscriptions!C6217:C10004)</f>
        <v>Residential</v>
      </c>
      <c r="Q6217" s="10" t="s">
        <v>173</v>
      </c>
      <c r="R6217" s="10" t="s">
        <v>212</v>
      </c>
      <c r="S6217" s="10" t="s">
        <v>762</v>
      </c>
    </row>
    <row r="6218">
      <c r="A6218" s="1" t="s">
        <v>7903</v>
      </c>
      <c r="B6218" s="1" t="s">
        <v>1044</v>
      </c>
      <c r="C6218" s="1" t="s">
        <v>673</v>
      </c>
      <c r="D6218" s="1" t="s">
        <v>27</v>
      </c>
      <c r="E6218" s="1" t="s">
        <v>332</v>
      </c>
      <c r="F6218" s="1" t="s">
        <v>736</v>
      </c>
      <c r="G6218" s="1" t="s">
        <v>22853</v>
      </c>
      <c r="H6218" s="1" t="s">
        <v>22854</v>
      </c>
      <c r="I6218" s="4">
        <v>84.25559027777778</v>
      </c>
      <c r="J6218" s="1">
        <v>299.81</v>
      </c>
      <c r="K6218" s="1">
        <v>78.26</v>
      </c>
      <c r="M6218" s="10">
        <f t="array" ref="M6218">_xlfn.XLOOKUP(A6218,subscriptions!B6218:B10004,subscriptions!D6218:D10004)</f>
        <v>80</v>
      </c>
      <c r="N6218" s="10">
        <f t="array" ref="N6218">_xlfn.XLOOKUP(A6218,subscriptions!B6218:B10004,subscriptions!G6218:G10004)</f>
        <v>5</v>
      </c>
      <c r="O6218" s="10">
        <v>76.0</v>
      </c>
      <c r="P6218" s="10" t="str">
        <f t="array" ref="P6218">_xlfn.XLOOKUP(A6218,subscriptions!B6218:B10004,subscriptions!C6218:C10004)</f>
        <v>Roam</v>
      </c>
      <c r="Q6218" s="10" t="s">
        <v>194</v>
      </c>
      <c r="R6218" s="10" t="s">
        <v>148</v>
      </c>
      <c r="S6218" s="10" t="s">
        <v>1156</v>
      </c>
    </row>
    <row r="6219">
      <c r="A6219" s="1" t="s">
        <v>7904</v>
      </c>
      <c r="B6219" s="1" t="s">
        <v>870</v>
      </c>
      <c r="C6219" s="1" t="s">
        <v>1678</v>
      </c>
      <c r="D6219" s="1" t="s">
        <v>153</v>
      </c>
      <c r="E6219" s="1" t="s">
        <v>714</v>
      </c>
      <c r="F6219" s="1" t="s">
        <v>828</v>
      </c>
      <c r="G6219" s="1" t="s">
        <v>22855</v>
      </c>
      <c r="H6219" s="1" t="s">
        <v>22856</v>
      </c>
      <c r="I6219" s="4">
        <v>84.17168981481481</v>
      </c>
      <c r="J6219" s="1">
        <v>734.86</v>
      </c>
      <c r="K6219" s="1">
        <v>115.27</v>
      </c>
      <c r="M6219" s="10">
        <f t="array" ref="M6219">_xlfn.XLOOKUP(A6219,subscriptions!B6219:B10004,subscriptions!D6219:D10004)</f>
        <v>50</v>
      </c>
      <c r="N6219" s="10">
        <f t="array" ref="N6219">_xlfn.XLOOKUP(A6219,subscriptions!B6219:B10004,subscriptions!G6219:G10004)</f>
        <v>10</v>
      </c>
      <c r="O6219" s="10">
        <v>45.0</v>
      </c>
      <c r="P6219" s="10" t="str">
        <f t="array" ref="P6219">_xlfn.XLOOKUP(A6219,subscriptions!B6219:B10004,subscriptions!C6219:C10004)</f>
        <v>Mini</v>
      </c>
      <c r="Q6219" s="10" t="s">
        <v>128</v>
      </c>
      <c r="R6219" s="10" t="s">
        <v>148</v>
      </c>
      <c r="S6219" s="10" t="s">
        <v>1082</v>
      </c>
    </row>
    <row r="6220">
      <c r="A6220" s="1" t="s">
        <v>7905</v>
      </c>
      <c r="B6220" s="1" t="s">
        <v>2534</v>
      </c>
      <c r="C6220" s="1" t="s">
        <v>261</v>
      </c>
      <c r="D6220" s="1" t="s">
        <v>153</v>
      </c>
      <c r="E6220" s="1" t="s">
        <v>714</v>
      </c>
      <c r="F6220" s="1" t="s">
        <v>3419</v>
      </c>
      <c r="G6220" s="1" t="s">
        <v>22857</v>
      </c>
      <c r="H6220" s="1" t="s">
        <v>22858</v>
      </c>
      <c r="I6220" s="4">
        <v>84.2106712962963</v>
      </c>
      <c r="J6220" s="1">
        <v>751.06</v>
      </c>
      <c r="K6220" s="1">
        <v>134.0</v>
      </c>
      <c r="M6220" s="10">
        <f t="array" ref="M6220">_xlfn.XLOOKUP(A6220,subscriptions!B6220:B10004,subscriptions!D6220:D10004)</f>
        <v>250</v>
      </c>
      <c r="N6220" s="10">
        <f t="array" ref="N6220">_xlfn.XLOOKUP(A6220,subscriptions!B6220:B10004,subscriptions!G6220:G10004)</f>
        <v>20</v>
      </c>
      <c r="O6220" s="10">
        <v>200.0</v>
      </c>
      <c r="P6220" s="10" t="str">
        <f t="array" ref="P6220">_xlfn.XLOOKUP(A6220,subscriptions!B6220:B10004,subscriptions!C6220:C10004)</f>
        <v>Business</v>
      </c>
      <c r="Q6220" s="10" t="s">
        <v>128</v>
      </c>
      <c r="R6220" s="10" t="s">
        <v>129</v>
      </c>
      <c r="S6220" s="10" t="s">
        <v>770</v>
      </c>
    </row>
    <row r="6221">
      <c r="A6221" s="1" t="s">
        <v>7906</v>
      </c>
      <c r="B6221" s="1" t="s">
        <v>919</v>
      </c>
      <c r="C6221" s="1" t="s">
        <v>673</v>
      </c>
      <c r="D6221" s="1" t="s">
        <v>27</v>
      </c>
      <c r="E6221" s="1" t="s">
        <v>111</v>
      </c>
      <c r="F6221" s="1" t="s">
        <v>135</v>
      </c>
      <c r="G6221" s="1" t="s">
        <v>22859</v>
      </c>
      <c r="H6221" s="1" t="s">
        <v>22860</v>
      </c>
      <c r="I6221" s="4">
        <v>84.25711805555555</v>
      </c>
      <c r="J6221" s="1">
        <v>296.27</v>
      </c>
      <c r="K6221" s="1">
        <v>75.28</v>
      </c>
      <c r="M6221" s="10">
        <f t="array" ref="M6221">_xlfn.XLOOKUP(A6221,subscriptions!B6221:B10004,subscriptions!D6221:D10004)</f>
        <v>120</v>
      </c>
      <c r="N6221" s="10">
        <f t="array" ref="N6221">_xlfn.XLOOKUP(A6221,subscriptions!B6221:B10004,subscriptions!G6221:G10004)</f>
        <v>0</v>
      </c>
      <c r="O6221" s="10">
        <v>120.0</v>
      </c>
      <c r="P6221" s="10" t="str">
        <f t="array" ref="P6221">_xlfn.XLOOKUP(A6221,subscriptions!B6221:B10004,subscriptions!C6221:C10004)</f>
        <v>Residential</v>
      </c>
      <c r="Q6221" s="10" t="s">
        <v>173</v>
      </c>
      <c r="R6221" s="10" t="s">
        <v>212</v>
      </c>
      <c r="S6221" s="10" t="s">
        <v>175</v>
      </c>
    </row>
    <row r="6222">
      <c r="A6222" s="1" t="s">
        <v>7909</v>
      </c>
      <c r="B6222" s="1" t="s">
        <v>1226</v>
      </c>
      <c r="C6222" s="1" t="s">
        <v>1973</v>
      </c>
      <c r="D6222" s="1" t="s">
        <v>153</v>
      </c>
      <c r="E6222" s="1" t="s">
        <v>631</v>
      </c>
      <c r="F6222" s="1" t="s">
        <v>922</v>
      </c>
      <c r="G6222" s="1" t="s">
        <v>22861</v>
      </c>
      <c r="H6222" s="1" t="s">
        <v>22862</v>
      </c>
      <c r="I6222" s="4">
        <v>84.29890046296296</v>
      </c>
      <c r="J6222" s="1">
        <v>2452.6</v>
      </c>
      <c r="K6222" s="1">
        <v>346.12</v>
      </c>
      <c r="M6222" s="10">
        <f t="array" ref="M6222">_xlfn.XLOOKUP(A6222,subscriptions!B6222:B10004,subscriptions!D6222:D10004)</f>
        <v>80</v>
      </c>
      <c r="N6222" s="10">
        <f t="array" ref="N6222">_xlfn.XLOOKUP(A6222,subscriptions!B6222:B10004,subscriptions!G6222:G10004)</f>
        <v>5</v>
      </c>
      <c r="O6222" s="10">
        <v>76.0</v>
      </c>
      <c r="P6222" s="10" t="str">
        <f t="array" ref="P6222">_xlfn.XLOOKUP(A6222,subscriptions!B6222:B10004,subscriptions!C6222:C10004)</f>
        <v>Roam</v>
      </c>
      <c r="Q6222" s="10" t="s">
        <v>194</v>
      </c>
      <c r="R6222" s="10" t="s">
        <v>148</v>
      </c>
      <c r="S6222" s="10" t="s">
        <v>276</v>
      </c>
    </row>
    <row r="6223">
      <c r="A6223" s="1" t="s">
        <v>7910</v>
      </c>
      <c r="B6223" s="1" t="s">
        <v>941</v>
      </c>
      <c r="C6223" s="1" t="s">
        <v>509</v>
      </c>
      <c r="D6223" s="1" t="s">
        <v>27</v>
      </c>
      <c r="E6223" s="1" t="s">
        <v>28</v>
      </c>
      <c r="F6223" s="1" t="s">
        <v>1639</v>
      </c>
      <c r="G6223" s="1" t="s">
        <v>22863</v>
      </c>
      <c r="H6223" s="1" t="s">
        <v>22864</v>
      </c>
      <c r="I6223" s="4">
        <v>84.17103009259259</v>
      </c>
      <c r="J6223" s="1">
        <v>1892.54</v>
      </c>
      <c r="K6223" s="1">
        <v>302.79</v>
      </c>
      <c r="M6223" s="10">
        <f t="array" ref="M6223">_xlfn.XLOOKUP(A6223,subscriptions!B6223:B10004,subscriptions!D6223:D10004)</f>
        <v>80</v>
      </c>
      <c r="N6223" s="10">
        <f t="array" ref="N6223">_xlfn.XLOOKUP(A6223,subscriptions!B6223:B10004,subscriptions!G6223:G10004)</f>
        <v>10</v>
      </c>
      <c r="O6223" s="10">
        <v>72.0</v>
      </c>
      <c r="P6223" s="10" t="str">
        <f t="array" ref="P6223">_xlfn.XLOOKUP(A6223,subscriptions!B6223:B10004,subscriptions!C6223:C10004)</f>
        <v>Roam</v>
      </c>
      <c r="Q6223" s="10" t="s">
        <v>128</v>
      </c>
      <c r="R6223" s="10" t="s">
        <v>148</v>
      </c>
      <c r="S6223" s="10" t="s">
        <v>310</v>
      </c>
    </row>
    <row r="6224">
      <c r="A6224" s="1" t="s">
        <v>7911</v>
      </c>
      <c r="B6224" s="1" t="s">
        <v>24</v>
      </c>
      <c r="C6224" s="1" t="s">
        <v>198</v>
      </c>
      <c r="D6224" s="1" t="s">
        <v>27</v>
      </c>
      <c r="E6224" s="1" t="s">
        <v>280</v>
      </c>
      <c r="F6224" s="1" t="s">
        <v>281</v>
      </c>
      <c r="G6224" s="1" t="s">
        <v>22865</v>
      </c>
      <c r="H6224" s="1" t="s">
        <v>22866</v>
      </c>
      <c r="I6224" s="4">
        <v>84.1737962962963</v>
      </c>
      <c r="J6224" s="1">
        <v>366.79</v>
      </c>
      <c r="K6224" s="1">
        <v>102.32</v>
      </c>
      <c r="M6224" s="10">
        <f t="array" ref="M6224">_xlfn.XLOOKUP(A6224,subscriptions!B6224:B10004,subscriptions!D6224:D10004)</f>
        <v>120</v>
      </c>
      <c r="N6224" s="10">
        <f t="array" ref="N6224">_xlfn.XLOOKUP(A6224,subscriptions!B6224:B10004,subscriptions!G6224:G10004)</f>
        <v>20</v>
      </c>
      <c r="O6224" s="10">
        <v>96.0</v>
      </c>
      <c r="P6224" s="10" t="str">
        <f t="array" ref="P6224">_xlfn.XLOOKUP(A6224,subscriptions!B6224:B10004,subscriptions!C6224:C10004)</f>
        <v>Residential</v>
      </c>
      <c r="Q6224" s="10" t="s">
        <v>128</v>
      </c>
      <c r="R6224" s="10" t="s">
        <v>148</v>
      </c>
      <c r="S6224" s="10" t="s">
        <v>3087</v>
      </c>
    </row>
    <row r="6225">
      <c r="A6225" s="1" t="s">
        <v>7912</v>
      </c>
      <c r="B6225" s="1" t="s">
        <v>899</v>
      </c>
      <c r="C6225" s="1" t="s">
        <v>218</v>
      </c>
      <c r="D6225" s="1" t="s">
        <v>27</v>
      </c>
      <c r="E6225" s="1" t="s">
        <v>111</v>
      </c>
      <c r="F6225" s="1" t="s">
        <v>1362</v>
      </c>
      <c r="G6225" s="1" t="s">
        <v>22867</v>
      </c>
      <c r="H6225" s="1" t="s">
        <v>22868</v>
      </c>
      <c r="I6225" s="4">
        <v>84.20979166666666</v>
      </c>
      <c r="J6225" s="1">
        <v>735.27</v>
      </c>
      <c r="K6225" s="1">
        <v>176.95</v>
      </c>
      <c r="M6225" s="10">
        <f t="array" ref="M6225">_xlfn.XLOOKUP(A6225,subscriptions!B6225:B10004,subscriptions!D6225:D10004)</f>
        <v>120</v>
      </c>
      <c r="N6225" s="10">
        <f t="array" ref="N6225">_xlfn.XLOOKUP(A6225,subscriptions!B6225:B10004,subscriptions!G6225:G10004)</f>
        <v>0</v>
      </c>
      <c r="O6225" s="10">
        <v>120.0</v>
      </c>
      <c r="P6225" s="10" t="str">
        <f t="array" ref="P6225">_xlfn.XLOOKUP(A6225,subscriptions!B6225:B10004,subscriptions!C6225:C10004)</f>
        <v>Residential</v>
      </c>
      <c r="Q6225" s="10" t="s">
        <v>173</v>
      </c>
      <c r="R6225" s="10" t="s">
        <v>212</v>
      </c>
      <c r="S6225" s="10" t="s">
        <v>353</v>
      </c>
    </row>
    <row r="6226">
      <c r="A6226" s="1" t="s">
        <v>7913</v>
      </c>
      <c r="B6226" s="1" t="s">
        <v>919</v>
      </c>
      <c r="C6226" s="1" t="s">
        <v>1142</v>
      </c>
      <c r="D6226" s="1" t="s">
        <v>27</v>
      </c>
      <c r="E6226" s="1" t="s">
        <v>280</v>
      </c>
      <c r="F6226" s="1" t="s">
        <v>2239</v>
      </c>
      <c r="G6226" s="1" t="s">
        <v>22869</v>
      </c>
      <c r="H6226" s="1" t="s">
        <v>18249</v>
      </c>
      <c r="I6226" s="4">
        <v>84.17395833333333</v>
      </c>
      <c r="J6226" s="1">
        <v>217.75</v>
      </c>
      <c r="K6226" s="1">
        <v>36.2</v>
      </c>
      <c r="M6226" s="10">
        <f t="array" ref="M6226">_xlfn.XLOOKUP(A6226,subscriptions!B6226:B10004,subscriptions!D6226:D10004)</f>
        <v>120</v>
      </c>
      <c r="N6226" s="10">
        <f t="array" ref="N6226">_xlfn.XLOOKUP(A6226,subscriptions!B6226:B10004,subscriptions!G6226:G10004)</f>
        <v>5</v>
      </c>
      <c r="O6226" s="10">
        <v>114.0</v>
      </c>
      <c r="P6226" s="10" t="str">
        <f t="array" ref="P6226">_xlfn.XLOOKUP(A6226,subscriptions!B6226:B10004,subscriptions!C6226:C10004)</f>
        <v>Residential</v>
      </c>
      <c r="Q6226" s="10" t="s">
        <v>194</v>
      </c>
      <c r="R6226" s="10" t="s">
        <v>212</v>
      </c>
      <c r="S6226" s="10" t="s">
        <v>3087</v>
      </c>
    </row>
    <row r="6227">
      <c r="A6227" s="1" t="s">
        <v>7914</v>
      </c>
      <c r="B6227" s="1" t="s">
        <v>508</v>
      </c>
      <c r="C6227" s="1" t="s">
        <v>509</v>
      </c>
      <c r="D6227" s="1" t="s">
        <v>153</v>
      </c>
      <c r="E6227" s="1" t="s">
        <v>28</v>
      </c>
      <c r="F6227" s="1" t="s">
        <v>1639</v>
      </c>
      <c r="G6227" s="1" t="s">
        <v>22870</v>
      </c>
      <c r="H6227" s="1" t="s">
        <v>22871</v>
      </c>
      <c r="I6227" s="4">
        <v>84.21554398148149</v>
      </c>
      <c r="J6227" s="1">
        <v>1534.13</v>
      </c>
      <c r="K6227" s="1">
        <v>327.14</v>
      </c>
      <c r="M6227" s="10">
        <f t="array" ref="M6227">_xlfn.XLOOKUP(A6227,subscriptions!B6227:B10004,subscriptions!D6227:D10004)</f>
        <v>120</v>
      </c>
      <c r="N6227" s="10">
        <f t="array" ref="N6227">_xlfn.XLOOKUP(A6227,subscriptions!B6227:B10004,subscriptions!G6227:G10004)</f>
        <v>10</v>
      </c>
      <c r="O6227" s="10">
        <v>108.0</v>
      </c>
      <c r="P6227" s="10" t="str">
        <f t="array" ref="P6227">_xlfn.XLOOKUP(A6227,subscriptions!B6227:B10004,subscriptions!C6227:C10004)</f>
        <v>Residential</v>
      </c>
      <c r="Q6227" s="10" t="s">
        <v>128</v>
      </c>
      <c r="R6227" s="10" t="s">
        <v>212</v>
      </c>
      <c r="S6227" s="10" t="s">
        <v>1212</v>
      </c>
    </row>
    <row r="6228">
      <c r="A6228" s="1" t="s">
        <v>7915</v>
      </c>
      <c r="B6228" s="1" t="s">
        <v>329</v>
      </c>
      <c r="C6228" s="1" t="s">
        <v>1833</v>
      </c>
      <c r="D6228" s="1" t="s">
        <v>27</v>
      </c>
      <c r="E6228" s="1" t="s">
        <v>262</v>
      </c>
      <c r="F6228" s="1" t="s">
        <v>885</v>
      </c>
      <c r="G6228" s="1" t="s">
        <v>22872</v>
      </c>
      <c r="H6228" s="1" t="s">
        <v>22873</v>
      </c>
      <c r="I6228" s="4">
        <v>84.21479166666667</v>
      </c>
      <c r="J6228" s="1">
        <v>244.09</v>
      </c>
      <c r="K6228" s="1">
        <v>71.57</v>
      </c>
      <c r="M6228" s="10">
        <f t="array" ref="M6228">_xlfn.XLOOKUP(A6228,subscriptions!B6228:B10004,subscriptions!D6228:D10004)</f>
        <v>120</v>
      </c>
      <c r="N6228" s="10">
        <f t="array" ref="N6228">_xlfn.XLOOKUP(A6228,subscriptions!B6228:B10004,subscriptions!G6228:G10004)</f>
        <v>20</v>
      </c>
      <c r="O6228" s="10">
        <v>96.0</v>
      </c>
      <c r="P6228" s="10" t="str">
        <f t="array" ref="P6228">_xlfn.XLOOKUP(A6228,subscriptions!B6228:B10004,subscriptions!C6228:C10004)</f>
        <v>Residential</v>
      </c>
      <c r="Q6228" s="10" t="s">
        <v>128</v>
      </c>
      <c r="R6228" s="10" t="s">
        <v>148</v>
      </c>
      <c r="S6228" s="10" t="s">
        <v>3641</v>
      </c>
    </row>
    <row r="6229">
      <c r="A6229" s="1" t="s">
        <v>7916</v>
      </c>
      <c r="B6229" s="1" t="s">
        <v>24</v>
      </c>
      <c r="C6229" s="1" t="s">
        <v>456</v>
      </c>
      <c r="D6229" s="1" t="s">
        <v>27</v>
      </c>
      <c r="E6229" s="1" t="s">
        <v>239</v>
      </c>
      <c r="F6229" s="1" t="s">
        <v>2267</v>
      </c>
      <c r="G6229" s="1" t="s">
        <v>22874</v>
      </c>
      <c r="H6229" s="1" t="s">
        <v>22875</v>
      </c>
      <c r="I6229" s="4">
        <v>84.17186342592592</v>
      </c>
      <c r="J6229" s="1">
        <v>6446.01</v>
      </c>
      <c r="K6229" s="1">
        <v>1351.7</v>
      </c>
      <c r="M6229" s="10">
        <f t="array" ref="M6229">_xlfn.XLOOKUP(A6229,subscriptions!B6229:B10004,subscriptions!D6229:D10004)</f>
        <v>120</v>
      </c>
      <c r="N6229" s="10">
        <f t="array" ref="N6229">_xlfn.XLOOKUP(A6229,subscriptions!B6229:B10004,subscriptions!G6229:G10004)</f>
        <v>0</v>
      </c>
      <c r="O6229" s="10">
        <v>120.0</v>
      </c>
      <c r="P6229" s="10" t="str">
        <f t="array" ref="P6229">_xlfn.XLOOKUP(A6229,subscriptions!B6229:B10004,subscriptions!C6229:C10004)</f>
        <v>Residential</v>
      </c>
      <c r="Q6229" s="10" t="s">
        <v>173</v>
      </c>
      <c r="R6229" s="10" t="s">
        <v>212</v>
      </c>
      <c r="S6229" s="10" t="s">
        <v>1082</v>
      </c>
    </row>
    <row r="6230">
      <c r="A6230" s="1" t="s">
        <v>7919</v>
      </c>
      <c r="B6230" s="1" t="s">
        <v>842</v>
      </c>
      <c r="C6230" s="1" t="s">
        <v>441</v>
      </c>
      <c r="D6230" s="1" t="s">
        <v>27</v>
      </c>
      <c r="E6230" s="1" t="s">
        <v>332</v>
      </c>
      <c r="F6230" s="1" t="s">
        <v>736</v>
      </c>
      <c r="G6230" s="1" t="s">
        <v>22876</v>
      </c>
      <c r="H6230" s="1" t="s">
        <v>22877</v>
      </c>
      <c r="I6230" s="4">
        <v>84.3807638888889</v>
      </c>
      <c r="J6230" s="1">
        <v>2325.85</v>
      </c>
      <c r="K6230" s="1">
        <v>513.63</v>
      </c>
      <c r="M6230" s="10">
        <f t="array" ref="M6230">_xlfn.XLOOKUP(A6230,subscriptions!B6230:B10004,subscriptions!D6230:D10004)</f>
        <v>80</v>
      </c>
      <c r="N6230" s="10">
        <f t="array" ref="N6230">_xlfn.XLOOKUP(A6230,subscriptions!B6230:B10004,subscriptions!G6230:G10004)</f>
        <v>5</v>
      </c>
      <c r="O6230" s="10">
        <v>76.0</v>
      </c>
      <c r="P6230" s="10" t="str">
        <f t="array" ref="P6230">_xlfn.XLOOKUP(A6230,subscriptions!B6230:B10004,subscriptions!C6230:C10004)</f>
        <v>Roam</v>
      </c>
      <c r="Q6230" s="10" t="s">
        <v>194</v>
      </c>
      <c r="R6230" s="10" t="s">
        <v>148</v>
      </c>
      <c r="S6230" s="10" t="s">
        <v>762</v>
      </c>
    </row>
    <row r="6231">
      <c r="A6231" s="1" t="s">
        <v>7920</v>
      </c>
      <c r="B6231" s="1" t="s">
        <v>1844</v>
      </c>
      <c r="C6231" s="1" t="s">
        <v>26</v>
      </c>
      <c r="D6231" s="1" t="s">
        <v>153</v>
      </c>
      <c r="E6231" s="1" t="s">
        <v>179</v>
      </c>
      <c r="F6231" s="1" t="s">
        <v>1045</v>
      </c>
      <c r="G6231" s="1" t="s">
        <v>22878</v>
      </c>
      <c r="H6231" s="1" t="s">
        <v>22879</v>
      </c>
      <c r="I6231" s="4">
        <v>84.21259259259259</v>
      </c>
      <c r="J6231" s="1">
        <v>792.03</v>
      </c>
      <c r="K6231" s="1">
        <v>82.43</v>
      </c>
      <c r="L6231" s="1">
        <v>100.0</v>
      </c>
      <c r="M6231" s="10">
        <f t="array" ref="M6231">_xlfn.XLOOKUP(A6231,subscriptions!B6231:B10004,subscriptions!D6231:D10004)</f>
        <v>250</v>
      </c>
      <c r="N6231" s="10">
        <f t="array" ref="N6231">_xlfn.XLOOKUP(A6231,subscriptions!B6231:B10004,subscriptions!G6231:G10004)</f>
        <v>10</v>
      </c>
      <c r="O6231" s="10">
        <v>225.0</v>
      </c>
      <c r="P6231" s="10" t="str">
        <f t="array" ref="P6231">_xlfn.XLOOKUP(A6231,subscriptions!B6231:B10004,subscriptions!C6231:C10004)</f>
        <v>Business</v>
      </c>
      <c r="Q6231" s="10" t="s">
        <v>128</v>
      </c>
      <c r="R6231" s="10" t="s">
        <v>129</v>
      </c>
      <c r="S6231" s="10" t="s">
        <v>813</v>
      </c>
    </row>
    <row r="6232">
      <c r="A6232" s="1" t="s">
        <v>7921</v>
      </c>
      <c r="B6232" s="1" t="s">
        <v>1444</v>
      </c>
      <c r="C6232" s="1" t="s">
        <v>456</v>
      </c>
      <c r="D6232" s="1" t="s">
        <v>27</v>
      </c>
      <c r="E6232" s="1" t="s">
        <v>219</v>
      </c>
      <c r="F6232" s="1" t="s">
        <v>660</v>
      </c>
      <c r="G6232" s="1" t="s">
        <v>22880</v>
      </c>
      <c r="H6232" s="1" t="s">
        <v>22881</v>
      </c>
      <c r="I6232" s="4">
        <v>84.33917824074074</v>
      </c>
      <c r="J6232" s="1">
        <v>1346.13</v>
      </c>
      <c r="K6232" s="1">
        <v>119.57</v>
      </c>
      <c r="M6232" s="10">
        <f t="array" ref="M6232">_xlfn.XLOOKUP(A6232,subscriptions!B6232:B10004,subscriptions!D6232:D10004)</f>
        <v>120</v>
      </c>
      <c r="N6232" s="10">
        <f t="array" ref="N6232">_xlfn.XLOOKUP(A6232,subscriptions!B6232:B10004,subscriptions!G6232:G10004)</f>
        <v>20</v>
      </c>
      <c r="O6232" s="10">
        <v>96.0</v>
      </c>
      <c r="P6232" s="10" t="str">
        <f t="array" ref="P6232">_xlfn.XLOOKUP(A6232,subscriptions!B6232:B10004,subscriptions!C6232:C10004)</f>
        <v>Residential</v>
      </c>
      <c r="Q6232" s="10" t="s">
        <v>128</v>
      </c>
      <c r="R6232" s="10" t="s">
        <v>148</v>
      </c>
      <c r="S6232" s="10" t="s">
        <v>2016</v>
      </c>
    </row>
    <row r="6233">
      <c r="A6233" s="1" t="s">
        <v>7922</v>
      </c>
      <c r="B6233" s="1" t="s">
        <v>1664</v>
      </c>
      <c r="C6233" s="1" t="s">
        <v>218</v>
      </c>
      <c r="D6233" s="1" t="s">
        <v>153</v>
      </c>
      <c r="E6233" s="1" t="s">
        <v>332</v>
      </c>
      <c r="F6233" s="1" t="s">
        <v>333</v>
      </c>
      <c r="G6233" s="1" t="s">
        <v>22882</v>
      </c>
      <c r="H6233" s="1" t="s">
        <v>22883</v>
      </c>
      <c r="I6233" s="4">
        <v>84.37947916666667</v>
      </c>
      <c r="J6233" s="1">
        <v>3684.45</v>
      </c>
      <c r="K6233" s="1">
        <v>385.09</v>
      </c>
      <c r="M6233" s="10">
        <f t="array" ref="M6233">_xlfn.XLOOKUP(A6233,subscriptions!B6233:B10004,subscriptions!D6233:D10004)</f>
        <v>120</v>
      </c>
      <c r="N6233" s="10">
        <f t="array" ref="N6233">_xlfn.XLOOKUP(A6233,subscriptions!B6233:B10004,subscriptions!G6233:G10004)</f>
        <v>0</v>
      </c>
      <c r="O6233" s="10">
        <v>120.0</v>
      </c>
      <c r="P6233" s="10" t="str">
        <f t="array" ref="P6233">_xlfn.XLOOKUP(A6233,subscriptions!B6233:B10004,subscriptions!C6233:C10004)</f>
        <v>Residential</v>
      </c>
      <c r="Q6233" s="10" t="s">
        <v>173</v>
      </c>
      <c r="R6233" s="10" t="s">
        <v>212</v>
      </c>
      <c r="S6233" s="10" t="s">
        <v>2380</v>
      </c>
    </row>
    <row r="6234">
      <c r="A6234" s="1" t="s">
        <v>7923</v>
      </c>
      <c r="B6234" s="1" t="s">
        <v>1027</v>
      </c>
      <c r="C6234" s="1" t="s">
        <v>218</v>
      </c>
      <c r="D6234" s="1" t="s">
        <v>153</v>
      </c>
      <c r="E6234" s="1" t="s">
        <v>239</v>
      </c>
      <c r="F6234" s="1" t="s">
        <v>2765</v>
      </c>
      <c r="G6234" s="1" t="s">
        <v>22884</v>
      </c>
      <c r="H6234" s="1" t="s">
        <v>22885</v>
      </c>
      <c r="I6234" s="4">
        <v>84.17097222222222</v>
      </c>
      <c r="J6234" s="1">
        <v>1261.49</v>
      </c>
      <c r="K6234" s="1">
        <v>270.23</v>
      </c>
      <c r="M6234" s="10">
        <f t="array" ref="M6234">_xlfn.XLOOKUP(A6234,subscriptions!B6234:B10004,subscriptions!D6234:D10004)</f>
        <v>80</v>
      </c>
      <c r="N6234" s="10">
        <f t="array" ref="N6234">_xlfn.XLOOKUP(A6234,subscriptions!B6234:B10004,subscriptions!G6234:G10004)</f>
        <v>5</v>
      </c>
      <c r="O6234" s="10">
        <v>76.0</v>
      </c>
      <c r="P6234" s="10" t="str">
        <f t="array" ref="P6234">_xlfn.XLOOKUP(A6234,subscriptions!B6234:B10004,subscriptions!C6234:C10004)</f>
        <v>Roam</v>
      </c>
      <c r="Q6234" s="10" t="s">
        <v>194</v>
      </c>
      <c r="R6234" s="10" t="s">
        <v>148</v>
      </c>
      <c r="S6234" s="10" t="s">
        <v>310</v>
      </c>
    </row>
    <row r="6235">
      <c r="A6235" s="1" t="s">
        <v>7924</v>
      </c>
      <c r="B6235" s="1" t="s">
        <v>1414</v>
      </c>
      <c r="C6235" s="1" t="s">
        <v>1251</v>
      </c>
      <c r="D6235" s="1" t="s">
        <v>27</v>
      </c>
      <c r="E6235" s="1" t="s">
        <v>219</v>
      </c>
      <c r="F6235" s="1" t="s">
        <v>1461</v>
      </c>
      <c r="G6235" s="1" t="s">
        <v>22886</v>
      </c>
      <c r="H6235" s="1" t="s">
        <v>22887</v>
      </c>
      <c r="I6235" s="4">
        <v>84.29612268518518</v>
      </c>
      <c r="J6235" s="1">
        <v>337.65</v>
      </c>
      <c r="K6235" s="1">
        <v>97.12</v>
      </c>
      <c r="M6235" s="10">
        <f t="array" ref="M6235">_xlfn.XLOOKUP(A6235,subscriptions!B6235:B10004,subscriptions!D6235:D10004)</f>
        <v>120</v>
      </c>
      <c r="N6235" s="10">
        <f t="array" ref="N6235">_xlfn.XLOOKUP(A6235,subscriptions!B6235:B10004,subscriptions!G6235:G10004)</f>
        <v>10</v>
      </c>
      <c r="O6235" s="10">
        <v>108.0</v>
      </c>
      <c r="P6235" s="10" t="str">
        <f t="array" ref="P6235">_xlfn.XLOOKUP(A6235,subscriptions!B6235:B10004,subscriptions!C6235:C10004)</f>
        <v>Residential</v>
      </c>
      <c r="Q6235" s="10" t="s">
        <v>128</v>
      </c>
      <c r="R6235" s="10" t="s">
        <v>212</v>
      </c>
      <c r="S6235" s="10" t="s">
        <v>655</v>
      </c>
    </row>
    <row r="6236">
      <c r="A6236" s="1" t="s">
        <v>7925</v>
      </c>
      <c r="B6236" s="1" t="s">
        <v>700</v>
      </c>
      <c r="C6236" s="1" t="s">
        <v>152</v>
      </c>
      <c r="D6236" s="1" t="s">
        <v>153</v>
      </c>
      <c r="E6236" s="1" t="s">
        <v>280</v>
      </c>
      <c r="F6236" s="1" t="s">
        <v>376</v>
      </c>
      <c r="G6236" s="1" t="s">
        <v>22888</v>
      </c>
      <c r="H6236" s="1" t="s">
        <v>22889</v>
      </c>
      <c r="I6236" s="4">
        <v>84.34032407407408</v>
      </c>
      <c r="J6236" s="1">
        <v>763.92</v>
      </c>
      <c r="K6236" s="1">
        <v>82.62</v>
      </c>
      <c r="M6236" s="10">
        <f t="array" ref="M6236">_xlfn.XLOOKUP(A6236,subscriptions!B6236:B10004,subscriptions!D6236:D10004)</f>
        <v>80</v>
      </c>
      <c r="N6236" s="10">
        <f t="array" ref="N6236">_xlfn.XLOOKUP(A6236,subscriptions!B6236:B10004,subscriptions!G6236:G10004)</f>
        <v>20</v>
      </c>
      <c r="O6236" s="10">
        <v>64.0</v>
      </c>
      <c r="P6236" s="10" t="str">
        <f t="array" ref="P6236">_xlfn.XLOOKUP(A6236,subscriptions!B6236:B10004,subscriptions!C6236:C10004)</f>
        <v>Roam</v>
      </c>
      <c r="Q6236" s="10" t="s">
        <v>128</v>
      </c>
      <c r="R6236" s="10" t="s">
        <v>148</v>
      </c>
      <c r="S6236" s="10" t="s">
        <v>616</v>
      </c>
    </row>
    <row r="6237">
      <c r="A6237" s="1" t="s">
        <v>7926</v>
      </c>
      <c r="B6237" s="1" t="s">
        <v>24</v>
      </c>
      <c r="C6237" s="1" t="s">
        <v>456</v>
      </c>
      <c r="D6237" s="1" t="s">
        <v>27</v>
      </c>
      <c r="E6237" s="1" t="s">
        <v>179</v>
      </c>
      <c r="F6237" s="1" t="s">
        <v>844</v>
      </c>
      <c r="G6237" s="1" t="s">
        <v>22890</v>
      </c>
      <c r="H6237" s="1" t="s">
        <v>22891</v>
      </c>
      <c r="I6237" s="4">
        <v>84.25153935185185</v>
      </c>
      <c r="J6237" s="1">
        <v>2828.65</v>
      </c>
      <c r="K6237" s="1">
        <v>570.88</v>
      </c>
      <c r="L6237" s="1">
        <v>100.0</v>
      </c>
      <c r="M6237" s="10">
        <f t="array" ref="M6237">_xlfn.XLOOKUP(A6237,subscriptions!B6237:B10004,subscriptions!D6237:D10004)</f>
        <v>120</v>
      </c>
      <c r="N6237" s="10">
        <f t="array" ref="N6237">_xlfn.XLOOKUP(A6237,subscriptions!B6237:B10004,subscriptions!G6237:G10004)</f>
        <v>0</v>
      </c>
      <c r="O6237" s="10">
        <v>120.0</v>
      </c>
      <c r="P6237" s="10" t="str">
        <f t="array" ref="P6237">_xlfn.XLOOKUP(A6237,subscriptions!B6237:B10004,subscriptions!C6237:C10004)</f>
        <v>Residential</v>
      </c>
      <c r="Q6237" s="10" t="s">
        <v>173</v>
      </c>
      <c r="R6237" s="10" t="s">
        <v>212</v>
      </c>
      <c r="S6237" s="10" t="s">
        <v>4065</v>
      </c>
    </row>
    <row r="6238">
      <c r="A6238" s="1" t="s">
        <v>7927</v>
      </c>
      <c r="B6238" s="1" t="s">
        <v>1226</v>
      </c>
      <c r="C6238" s="1" t="s">
        <v>237</v>
      </c>
      <c r="D6238" s="1" t="s">
        <v>153</v>
      </c>
      <c r="E6238" s="1" t="s">
        <v>280</v>
      </c>
      <c r="F6238" s="1" t="s">
        <v>494</v>
      </c>
      <c r="G6238" s="1" t="s">
        <v>22892</v>
      </c>
      <c r="H6238" s="1" t="s">
        <v>22893</v>
      </c>
      <c r="I6238" s="4">
        <v>84.37736111111111</v>
      </c>
      <c r="J6238" s="1">
        <v>1600.13</v>
      </c>
      <c r="K6238" s="1">
        <v>313.24</v>
      </c>
      <c r="M6238" s="10">
        <f t="array" ref="M6238">_xlfn.XLOOKUP(A6238,subscriptions!B6238:B10004,subscriptions!D6238:D10004)</f>
        <v>80</v>
      </c>
      <c r="N6238" s="10">
        <f t="array" ref="N6238">_xlfn.XLOOKUP(A6238,subscriptions!B6238:B10004,subscriptions!G6238:G10004)</f>
        <v>5</v>
      </c>
      <c r="O6238" s="10">
        <v>76.0</v>
      </c>
      <c r="P6238" s="10" t="str">
        <f t="array" ref="P6238">_xlfn.XLOOKUP(A6238,subscriptions!B6238:B10004,subscriptions!C6238:C10004)</f>
        <v>Roam</v>
      </c>
      <c r="Q6238" s="10" t="s">
        <v>194</v>
      </c>
      <c r="R6238" s="10" t="s">
        <v>148</v>
      </c>
      <c r="S6238" s="10" t="s">
        <v>1360</v>
      </c>
    </row>
    <row r="6239">
      <c r="A6239" s="1" t="s">
        <v>7929</v>
      </c>
      <c r="B6239" s="1" t="s">
        <v>969</v>
      </c>
      <c r="C6239" s="1" t="s">
        <v>658</v>
      </c>
      <c r="D6239" s="1" t="s">
        <v>27</v>
      </c>
      <c r="E6239" s="1" t="s">
        <v>28</v>
      </c>
      <c r="F6239" s="1" t="s">
        <v>801</v>
      </c>
      <c r="G6239" s="1" t="s">
        <v>22894</v>
      </c>
      <c r="H6239" s="1" t="s">
        <v>22895</v>
      </c>
      <c r="I6239" s="4">
        <v>84.29613425925926</v>
      </c>
      <c r="J6239" s="1">
        <v>1627.84</v>
      </c>
      <c r="K6239" s="1">
        <v>260.27</v>
      </c>
      <c r="M6239" s="10">
        <f t="array" ref="M6239">_xlfn.XLOOKUP(A6239,subscriptions!B6239:B10004,subscriptions!D6239:D10004)</f>
        <v>120</v>
      </c>
      <c r="N6239" s="10">
        <f t="array" ref="N6239">_xlfn.XLOOKUP(A6239,subscriptions!B6239:B10004,subscriptions!G6239:G10004)</f>
        <v>10</v>
      </c>
      <c r="O6239" s="10">
        <v>108.0</v>
      </c>
      <c r="P6239" s="10" t="str">
        <f t="array" ref="P6239">_xlfn.XLOOKUP(A6239,subscriptions!B6239:B10004,subscriptions!C6239:C10004)</f>
        <v>Residential</v>
      </c>
      <c r="Q6239" s="10" t="s">
        <v>128</v>
      </c>
      <c r="R6239" s="10" t="s">
        <v>212</v>
      </c>
      <c r="S6239" s="10" t="s">
        <v>655</v>
      </c>
    </row>
    <row r="6240">
      <c r="A6240" s="1" t="s">
        <v>7931</v>
      </c>
      <c r="B6240" s="1" t="s">
        <v>700</v>
      </c>
      <c r="C6240" s="1" t="s">
        <v>178</v>
      </c>
      <c r="D6240" s="1" t="s">
        <v>153</v>
      </c>
      <c r="E6240" s="1" t="s">
        <v>179</v>
      </c>
      <c r="F6240" s="1" t="s">
        <v>773</v>
      </c>
      <c r="G6240" s="1" t="s">
        <v>22896</v>
      </c>
      <c r="H6240" s="1" t="s">
        <v>22897</v>
      </c>
      <c r="I6240" s="4">
        <v>84.2120949074074</v>
      </c>
      <c r="J6240" s="1">
        <v>3074.1</v>
      </c>
      <c r="K6240" s="1">
        <v>580.96</v>
      </c>
      <c r="L6240" s="1">
        <v>100.0</v>
      </c>
      <c r="M6240" s="10">
        <f t="array" ref="M6240">_xlfn.XLOOKUP(A6240,subscriptions!B6240:B10004,subscriptions!D6240:D10004)</f>
        <v>80</v>
      </c>
      <c r="N6240" s="10">
        <f t="array" ref="N6240">_xlfn.XLOOKUP(A6240,subscriptions!B6240:B10004,subscriptions!G6240:G10004)</f>
        <v>20</v>
      </c>
      <c r="O6240" s="10">
        <v>64.0</v>
      </c>
      <c r="P6240" s="10" t="str">
        <f t="array" ref="P6240">_xlfn.XLOOKUP(A6240,subscriptions!B6240:B10004,subscriptions!C6240:C10004)</f>
        <v>Roam</v>
      </c>
      <c r="Q6240" s="10" t="s">
        <v>128</v>
      </c>
      <c r="R6240" s="10" t="s">
        <v>148</v>
      </c>
      <c r="S6240" s="10" t="s">
        <v>857</v>
      </c>
    </row>
    <row r="6241">
      <c r="A6241" s="1" t="s">
        <v>7932</v>
      </c>
      <c r="B6241" s="1" t="s">
        <v>1387</v>
      </c>
      <c r="C6241" s="1" t="s">
        <v>1833</v>
      </c>
      <c r="D6241" s="1" t="s">
        <v>27</v>
      </c>
      <c r="E6241" s="1" t="s">
        <v>239</v>
      </c>
      <c r="F6241" s="1" t="s">
        <v>2154</v>
      </c>
      <c r="G6241" s="1" t="s">
        <v>22898</v>
      </c>
      <c r="H6241" s="1" t="s">
        <v>22899</v>
      </c>
      <c r="I6241" s="4">
        <v>84.29540509259259</v>
      </c>
      <c r="J6241" s="1">
        <v>3416.09</v>
      </c>
      <c r="K6241" s="1">
        <v>369.57</v>
      </c>
      <c r="M6241" s="10">
        <f t="array" ref="M6241">_xlfn.XLOOKUP(A6241,subscriptions!B6241:B10004,subscriptions!D6241:D10004)</f>
        <v>120</v>
      </c>
      <c r="N6241" s="10">
        <f t="array" ref="N6241">_xlfn.XLOOKUP(A6241,subscriptions!B6241:B10004,subscriptions!G6241:G10004)</f>
        <v>0</v>
      </c>
      <c r="O6241" s="10">
        <v>120.0</v>
      </c>
      <c r="P6241" s="10" t="str">
        <f t="array" ref="P6241">_xlfn.XLOOKUP(A6241,subscriptions!B6241:B10004,subscriptions!C6241:C10004)</f>
        <v>Residential</v>
      </c>
      <c r="Q6241" s="10" t="s">
        <v>173</v>
      </c>
      <c r="R6241" s="10" t="s">
        <v>212</v>
      </c>
      <c r="S6241" s="10" t="s">
        <v>1026</v>
      </c>
    </row>
    <row r="6242">
      <c r="A6242" s="1" t="s">
        <v>7933</v>
      </c>
      <c r="B6242" s="1" t="s">
        <v>589</v>
      </c>
      <c r="C6242" s="1" t="s">
        <v>509</v>
      </c>
      <c r="D6242" s="1" t="s">
        <v>153</v>
      </c>
      <c r="E6242" s="1" t="s">
        <v>219</v>
      </c>
      <c r="F6242" s="1" t="s">
        <v>220</v>
      </c>
      <c r="G6242" s="1" t="s">
        <v>22900</v>
      </c>
      <c r="H6242" s="1" t="s">
        <v>22901</v>
      </c>
      <c r="I6242" s="4">
        <v>84.2146412037037</v>
      </c>
      <c r="J6242" s="1">
        <v>3834.71</v>
      </c>
      <c r="K6242" s="1">
        <v>568.24</v>
      </c>
      <c r="M6242" s="10">
        <f t="array" ref="M6242">_xlfn.XLOOKUP(A6242,subscriptions!B6242:B10004,subscriptions!D6242:D10004)</f>
        <v>120</v>
      </c>
      <c r="N6242" s="10">
        <f t="array" ref="N6242">_xlfn.XLOOKUP(A6242,subscriptions!B6242:B10004,subscriptions!G6242:G10004)</f>
        <v>5</v>
      </c>
      <c r="O6242" s="10">
        <v>114.0</v>
      </c>
      <c r="P6242" s="10" t="str">
        <f t="array" ref="P6242">_xlfn.XLOOKUP(A6242,subscriptions!B6242:B10004,subscriptions!C6242:C10004)</f>
        <v>Residential</v>
      </c>
      <c r="Q6242" s="10" t="s">
        <v>194</v>
      </c>
      <c r="R6242" s="10" t="s">
        <v>212</v>
      </c>
      <c r="S6242" s="10" t="s">
        <v>3641</v>
      </c>
    </row>
    <row r="6243">
      <c r="A6243" s="1" t="s">
        <v>7934</v>
      </c>
      <c r="B6243" s="1" t="s">
        <v>329</v>
      </c>
      <c r="C6243" s="1" t="s">
        <v>750</v>
      </c>
      <c r="D6243" s="1" t="s">
        <v>27</v>
      </c>
      <c r="E6243" s="1" t="s">
        <v>714</v>
      </c>
      <c r="F6243" s="1" t="s">
        <v>3326</v>
      </c>
      <c r="G6243" s="1" t="s">
        <v>22902</v>
      </c>
      <c r="H6243" s="1" t="s">
        <v>22903</v>
      </c>
      <c r="I6243" s="4">
        <v>84.29309027777778</v>
      </c>
      <c r="J6243" s="1">
        <v>199.48</v>
      </c>
      <c r="K6243" s="1">
        <v>62.08</v>
      </c>
      <c r="M6243" s="10">
        <f t="array" ref="M6243">_xlfn.XLOOKUP(A6243,subscriptions!B6243:B10004,subscriptions!D6243:D10004)</f>
        <v>120</v>
      </c>
      <c r="N6243" s="10">
        <f t="array" ref="N6243">_xlfn.XLOOKUP(A6243,subscriptions!B6243:B10004,subscriptions!G6243:G10004)</f>
        <v>10</v>
      </c>
      <c r="O6243" s="10">
        <v>108.0</v>
      </c>
      <c r="P6243" s="10" t="str">
        <f t="array" ref="P6243">_xlfn.XLOOKUP(A6243,subscriptions!B6243:B10004,subscriptions!C6243:C10004)</f>
        <v>Residential</v>
      </c>
      <c r="Q6243" s="10" t="s">
        <v>128</v>
      </c>
      <c r="R6243" s="10" t="s">
        <v>212</v>
      </c>
      <c r="S6243" s="10" t="s">
        <v>1779</v>
      </c>
    </row>
    <row r="6244">
      <c r="A6244" s="1" t="s">
        <v>7935</v>
      </c>
      <c r="B6244" s="1" t="s">
        <v>763</v>
      </c>
      <c r="C6244" s="1" t="s">
        <v>1678</v>
      </c>
      <c r="D6244" s="1" t="s">
        <v>27</v>
      </c>
      <c r="E6244" s="1" t="s">
        <v>179</v>
      </c>
      <c r="F6244" s="1" t="s">
        <v>901</v>
      </c>
      <c r="G6244" s="1" t="s">
        <v>22904</v>
      </c>
      <c r="H6244" s="1" t="s">
        <v>22905</v>
      </c>
      <c r="I6244" s="4">
        <v>84.2146412037037</v>
      </c>
      <c r="J6244" s="1">
        <v>1228.31</v>
      </c>
      <c r="K6244" s="1">
        <v>186.24</v>
      </c>
      <c r="L6244" s="1">
        <v>100.0</v>
      </c>
      <c r="M6244" s="10">
        <f t="array" ref="M6244">_xlfn.XLOOKUP(A6244,subscriptions!B6244:B10004,subscriptions!D6244:D10004)</f>
        <v>120</v>
      </c>
      <c r="N6244" s="10">
        <f t="array" ref="N6244">_xlfn.XLOOKUP(A6244,subscriptions!B6244:B10004,subscriptions!G6244:G10004)</f>
        <v>20</v>
      </c>
      <c r="O6244" s="10">
        <v>96.0</v>
      </c>
      <c r="P6244" s="10" t="str">
        <f t="array" ref="P6244">_xlfn.XLOOKUP(A6244,subscriptions!B6244:B10004,subscriptions!C6244:C10004)</f>
        <v>Residential</v>
      </c>
      <c r="Q6244" s="10" t="s">
        <v>128</v>
      </c>
      <c r="R6244" s="10" t="s">
        <v>148</v>
      </c>
      <c r="S6244" s="10" t="s">
        <v>3641</v>
      </c>
    </row>
    <row r="6245">
      <c r="A6245" s="1" t="s">
        <v>7938</v>
      </c>
      <c r="B6245" s="1" t="s">
        <v>109</v>
      </c>
      <c r="C6245" s="1" t="s">
        <v>1876</v>
      </c>
      <c r="D6245" s="1" t="s">
        <v>27</v>
      </c>
      <c r="E6245" s="1" t="s">
        <v>714</v>
      </c>
      <c r="F6245" s="1" t="s">
        <v>715</v>
      </c>
      <c r="G6245" s="1" t="s">
        <v>22906</v>
      </c>
      <c r="H6245" s="1" t="s">
        <v>22907</v>
      </c>
      <c r="I6245" s="4">
        <v>84.37936342592593</v>
      </c>
      <c r="J6245" s="1">
        <v>2073.55</v>
      </c>
      <c r="K6245" s="1">
        <v>262.42</v>
      </c>
      <c r="M6245" s="10">
        <f t="array" ref="M6245">_xlfn.XLOOKUP(A6245,subscriptions!B6245:B10004,subscriptions!D6245:D10004)</f>
        <v>120</v>
      </c>
      <c r="N6245" s="10">
        <f t="array" ref="N6245">_xlfn.XLOOKUP(A6245,subscriptions!B6245:B10004,subscriptions!G6245:G10004)</f>
        <v>0</v>
      </c>
      <c r="O6245" s="10">
        <v>120.0</v>
      </c>
      <c r="P6245" s="10" t="str">
        <f t="array" ref="P6245">_xlfn.XLOOKUP(A6245,subscriptions!B6245:B10004,subscriptions!C6245:C10004)</f>
        <v>Residential</v>
      </c>
      <c r="Q6245" s="10" t="s">
        <v>173</v>
      </c>
      <c r="R6245" s="10" t="s">
        <v>212</v>
      </c>
      <c r="S6245" s="10" t="s">
        <v>2380</v>
      </c>
    </row>
    <row r="6246">
      <c r="A6246" s="1" t="s">
        <v>7939</v>
      </c>
      <c r="B6246" s="1" t="s">
        <v>329</v>
      </c>
      <c r="C6246" s="1" t="s">
        <v>441</v>
      </c>
      <c r="D6246" s="1" t="s">
        <v>27</v>
      </c>
      <c r="E6246" s="1" t="s">
        <v>111</v>
      </c>
      <c r="F6246" s="1" t="s">
        <v>1227</v>
      </c>
      <c r="G6246" s="1" t="s">
        <v>22908</v>
      </c>
      <c r="H6246" s="1" t="s">
        <v>22909</v>
      </c>
      <c r="I6246" s="4">
        <v>84.21347222222222</v>
      </c>
      <c r="J6246" s="1">
        <v>2171.59</v>
      </c>
      <c r="K6246" s="1">
        <v>443.93</v>
      </c>
      <c r="M6246" s="10">
        <f t="array" ref="M6246">_xlfn.XLOOKUP(A6246,subscriptions!B6246:B10004,subscriptions!D6246:D10004)</f>
        <v>120</v>
      </c>
      <c r="N6246" s="10">
        <f t="array" ref="N6246">_xlfn.XLOOKUP(A6246,subscriptions!B6246:B10004,subscriptions!G6246:G10004)</f>
        <v>5</v>
      </c>
      <c r="O6246" s="10">
        <v>114.0</v>
      </c>
      <c r="P6246" s="10" t="str">
        <f t="array" ref="P6246">_xlfn.XLOOKUP(A6246,subscriptions!B6246:B10004,subscriptions!C6246:C10004)</f>
        <v>Residential</v>
      </c>
      <c r="Q6246" s="10" t="s">
        <v>194</v>
      </c>
      <c r="R6246" s="10" t="s">
        <v>212</v>
      </c>
      <c r="S6246" s="10" t="s">
        <v>1915</v>
      </c>
    </row>
    <row r="6247">
      <c r="A6247" s="1" t="s">
        <v>7940</v>
      </c>
      <c r="B6247" s="1" t="s">
        <v>1984</v>
      </c>
      <c r="C6247" s="1" t="s">
        <v>920</v>
      </c>
      <c r="D6247" s="1" t="s">
        <v>153</v>
      </c>
      <c r="E6247" s="1" t="s">
        <v>332</v>
      </c>
      <c r="F6247" s="1" t="s">
        <v>618</v>
      </c>
      <c r="G6247" s="1" t="s">
        <v>22910</v>
      </c>
      <c r="H6247" s="1" t="s">
        <v>22911</v>
      </c>
      <c r="I6247" s="4">
        <v>84.25215277777778</v>
      </c>
      <c r="J6247" s="1">
        <v>1449.84</v>
      </c>
      <c r="K6247" s="1">
        <v>224.71</v>
      </c>
      <c r="M6247" s="10">
        <f t="array" ref="M6247">_xlfn.XLOOKUP(A6247,subscriptions!B6247:B10004,subscriptions!D6247:D10004)</f>
        <v>80</v>
      </c>
      <c r="N6247" s="10">
        <f t="array" ref="N6247">_xlfn.XLOOKUP(A6247,subscriptions!B6247:B10004,subscriptions!G6247:G10004)</f>
        <v>10</v>
      </c>
      <c r="O6247" s="10">
        <v>72.0</v>
      </c>
      <c r="P6247" s="10" t="str">
        <f t="array" ref="P6247">_xlfn.XLOOKUP(A6247,subscriptions!B6247:B10004,subscriptions!C6247:C10004)</f>
        <v>Roam</v>
      </c>
      <c r="Q6247" s="10" t="s">
        <v>128</v>
      </c>
      <c r="R6247" s="10" t="s">
        <v>148</v>
      </c>
      <c r="S6247" s="10" t="s">
        <v>1008</v>
      </c>
    </row>
    <row r="6248">
      <c r="A6248" s="1" t="s">
        <v>7941</v>
      </c>
      <c r="B6248" s="1" t="s">
        <v>1624</v>
      </c>
      <c r="C6248" s="1" t="s">
        <v>750</v>
      </c>
      <c r="D6248" s="1" t="s">
        <v>27</v>
      </c>
      <c r="E6248" s="1" t="s">
        <v>332</v>
      </c>
      <c r="F6248" s="1" t="s">
        <v>333</v>
      </c>
      <c r="G6248" s="1" t="s">
        <v>22912</v>
      </c>
      <c r="H6248" s="1" t="s">
        <v>22913</v>
      </c>
      <c r="I6248" s="4">
        <v>84.41818287037037</v>
      </c>
      <c r="J6248" s="1">
        <v>323.7</v>
      </c>
      <c r="K6248" s="1">
        <v>33.5</v>
      </c>
      <c r="M6248" s="10">
        <f t="array" ref="M6248">_xlfn.XLOOKUP(A6248,subscriptions!B6248:B10004,subscriptions!D6248:D10004)</f>
        <v>80</v>
      </c>
      <c r="N6248" s="10">
        <f t="array" ref="N6248">_xlfn.XLOOKUP(A6248,subscriptions!B6248:B10004,subscriptions!G6248:G10004)</f>
        <v>20</v>
      </c>
      <c r="O6248" s="10">
        <v>64.0</v>
      </c>
      <c r="P6248" s="10" t="str">
        <f t="array" ref="P6248">_xlfn.XLOOKUP(A6248,subscriptions!B6248:B10004,subscriptions!C6248:C10004)</f>
        <v>Roam</v>
      </c>
      <c r="Q6248" s="10" t="s">
        <v>128</v>
      </c>
      <c r="R6248" s="10" t="s">
        <v>148</v>
      </c>
      <c r="S6248" s="10" t="s">
        <v>3020</v>
      </c>
    </row>
    <row r="6249">
      <c r="A6249" s="1" t="s">
        <v>7942</v>
      </c>
      <c r="B6249" s="1" t="s">
        <v>870</v>
      </c>
      <c r="C6249" s="1" t="s">
        <v>261</v>
      </c>
      <c r="D6249" s="1" t="s">
        <v>153</v>
      </c>
      <c r="E6249" s="1" t="s">
        <v>280</v>
      </c>
      <c r="F6249" s="1" t="s">
        <v>1446</v>
      </c>
      <c r="G6249" s="1" t="s">
        <v>22914</v>
      </c>
      <c r="H6249" s="1" t="s">
        <v>22915</v>
      </c>
      <c r="I6249" s="4">
        <v>84.2100462962963</v>
      </c>
      <c r="J6249" s="1">
        <v>2444.93</v>
      </c>
      <c r="K6249" s="1">
        <v>511.17</v>
      </c>
      <c r="M6249" s="10">
        <f t="array" ref="M6249">_xlfn.XLOOKUP(A6249,subscriptions!B6249:B10004,subscriptions!D6249:D10004)</f>
        <v>120</v>
      </c>
      <c r="N6249" s="10">
        <f t="array" ref="N6249">_xlfn.XLOOKUP(A6249,subscriptions!B6249:B10004,subscriptions!G6249:G10004)</f>
        <v>0</v>
      </c>
      <c r="O6249" s="10">
        <v>120.0</v>
      </c>
      <c r="P6249" s="10" t="str">
        <f t="array" ref="P6249">_xlfn.XLOOKUP(A6249,subscriptions!B6249:B10004,subscriptions!C6249:C10004)</f>
        <v>Residential</v>
      </c>
      <c r="Q6249" s="10" t="s">
        <v>173</v>
      </c>
      <c r="R6249" s="10" t="s">
        <v>212</v>
      </c>
      <c r="S6249" s="10" t="s">
        <v>353</v>
      </c>
    </row>
    <row r="6250">
      <c r="A6250" s="1" t="s">
        <v>7944</v>
      </c>
      <c r="B6250" s="1" t="s">
        <v>150</v>
      </c>
      <c r="C6250" s="1" t="s">
        <v>26</v>
      </c>
      <c r="D6250" s="1" t="s">
        <v>153</v>
      </c>
      <c r="E6250" s="1" t="s">
        <v>280</v>
      </c>
      <c r="F6250" s="1" t="s">
        <v>1665</v>
      </c>
      <c r="G6250" s="1" t="s">
        <v>22916</v>
      </c>
      <c r="H6250" s="1" t="s">
        <v>22917</v>
      </c>
      <c r="I6250" s="4">
        <v>84.21054398148148</v>
      </c>
      <c r="J6250" s="1">
        <v>1960.05</v>
      </c>
      <c r="K6250" s="1">
        <v>323.85</v>
      </c>
      <c r="M6250" s="10">
        <f t="array" ref="M6250">_xlfn.XLOOKUP(A6250,subscriptions!B6250:B10004,subscriptions!D6250:D10004)</f>
        <v>120</v>
      </c>
      <c r="N6250" s="10">
        <f t="array" ref="N6250">_xlfn.XLOOKUP(A6250,subscriptions!B6250:B10004,subscriptions!G6250:G10004)</f>
        <v>5</v>
      </c>
      <c r="O6250" s="10">
        <v>114.0</v>
      </c>
      <c r="P6250" s="10" t="str">
        <f t="array" ref="P6250">_xlfn.XLOOKUP(A6250,subscriptions!B6250:B10004,subscriptions!C6250:C10004)</f>
        <v>Residential</v>
      </c>
      <c r="Q6250" s="10" t="s">
        <v>194</v>
      </c>
      <c r="R6250" s="10" t="s">
        <v>212</v>
      </c>
      <c r="S6250" s="10" t="s">
        <v>770</v>
      </c>
    </row>
    <row r="6251">
      <c r="A6251" s="1" t="s">
        <v>7946</v>
      </c>
      <c r="B6251" s="1" t="s">
        <v>523</v>
      </c>
      <c r="C6251" s="1" t="s">
        <v>884</v>
      </c>
      <c r="D6251" s="1" t="s">
        <v>27</v>
      </c>
      <c r="E6251" s="1" t="s">
        <v>262</v>
      </c>
      <c r="F6251" s="1" t="s">
        <v>263</v>
      </c>
      <c r="G6251" s="1" t="s">
        <v>22918</v>
      </c>
      <c r="H6251" s="1" t="s">
        <v>22919</v>
      </c>
      <c r="I6251" s="4">
        <v>84.33696759259259</v>
      </c>
      <c r="J6251" s="1">
        <v>185.11</v>
      </c>
      <c r="K6251" s="1">
        <v>41.97</v>
      </c>
      <c r="M6251" s="10">
        <f t="array" ref="M6251">_xlfn.XLOOKUP(A6251,subscriptions!B6251:B10004,subscriptions!D6251:D10004)</f>
        <v>50</v>
      </c>
      <c r="N6251" s="10">
        <f t="array" ref="N6251">_xlfn.XLOOKUP(A6251,subscriptions!B6251:B10004,subscriptions!G6251:G10004)</f>
        <v>10</v>
      </c>
      <c r="O6251" s="10">
        <v>45.0</v>
      </c>
      <c r="P6251" s="10" t="str">
        <f t="array" ref="P6251">_xlfn.XLOOKUP(A6251,subscriptions!B6251:B10004,subscriptions!C6251:C10004)</f>
        <v>Mini</v>
      </c>
      <c r="Q6251" s="10" t="s">
        <v>128</v>
      </c>
      <c r="R6251" s="10" t="s">
        <v>148</v>
      </c>
      <c r="S6251" s="10" t="s">
        <v>968</v>
      </c>
    </row>
    <row r="6252">
      <c r="A6252" s="1" t="s">
        <v>7947</v>
      </c>
      <c r="B6252" s="1" t="s">
        <v>763</v>
      </c>
      <c r="C6252" s="1" t="s">
        <v>800</v>
      </c>
      <c r="D6252" s="1" t="s">
        <v>27</v>
      </c>
      <c r="E6252" s="1" t="s">
        <v>631</v>
      </c>
      <c r="F6252" s="1" t="s">
        <v>2749</v>
      </c>
      <c r="G6252" s="1" t="s">
        <v>22920</v>
      </c>
      <c r="H6252" s="1" t="s">
        <v>22921</v>
      </c>
      <c r="I6252" s="4">
        <v>84.29460648148148</v>
      </c>
      <c r="J6252" s="1">
        <v>984.9</v>
      </c>
      <c r="K6252" s="1">
        <v>243.53</v>
      </c>
      <c r="M6252" s="10">
        <f t="array" ref="M6252">_xlfn.XLOOKUP(A6252,subscriptions!B6252:B10004,subscriptions!D6252:D10004)</f>
        <v>120</v>
      </c>
      <c r="N6252" s="10">
        <f t="array" ref="N6252">_xlfn.XLOOKUP(A6252,subscriptions!B6252:B10004,subscriptions!G6252:G10004)</f>
        <v>20</v>
      </c>
      <c r="O6252" s="10">
        <v>96.0</v>
      </c>
      <c r="P6252" s="10" t="str">
        <f t="array" ref="P6252">_xlfn.XLOOKUP(A6252,subscriptions!B6252:B10004,subscriptions!C6252:C10004)</f>
        <v>Residential</v>
      </c>
      <c r="Q6252" s="10" t="s">
        <v>128</v>
      </c>
      <c r="R6252" s="10" t="s">
        <v>148</v>
      </c>
      <c r="S6252" s="10" t="s">
        <v>2075</v>
      </c>
    </row>
    <row r="6253">
      <c r="A6253" s="1" t="s">
        <v>7948</v>
      </c>
      <c r="B6253" s="1" t="s">
        <v>645</v>
      </c>
      <c r="C6253" s="1" t="s">
        <v>920</v>
      </c>
      <c r="D6253" s="1" t="s">
        <v>153</v>
      </c>
      <c r="E6253" s="1" t="s">
        <v>332</v>
      </c>
      <c r="F6253" s="1" t="s">
        <v>618</v>
      </c>
      <c r="G6253" s="1" t="s">
        <v>22922</v>
      </c>
      <c r="H6253" s="1" t="s">
        <v>22923</v>
      </c>
      <c r="I6253" s="4">
        <v>84.41836805555556</v>
      </c>
      <c r="J6253" s="1">
        <v>336.7</v>
      </c>
      <c r="K6253" s="1">
        <v>85.51</v>
      </c>
      <c r="M6253" s="10">
        <f t="array" ref="M6253">_xlfn.XLOOKUP(A6253,subscriptions!B6253:B10004,subscriptions!D6253:D10004)</f>
        <v>80</v>
      </c>
      <c r="N6253" s="10">
        <f t="array" ref="N6253">_xlfn.XLOOKUP(A6253,subscriptions!B6253:B10004,subscriptions!G6253:G10004)</f>
        <v>0</v>
      </c>
      <c r="O6253" s="10">
        <v>80.0</v>
      </c>
      <c r="P6253" s="10" t="str">
        <f t="array" ref="P6253">_xlfn.XLOOKUP(A6253,subscriptions!B6253:B10004,subscriptions!C6253:C10004)</f>
        <v>Roam</v>
      </c>
      <c r="Q6253" s="10" t="s">
        <v>173</v>
      </c>
      <c r="R6253" s="10" t="s">
        <v>148</v>
      </c>
      <c r="S6253" s="10" t="s">
        <v>3020</v>
      </c>
    </row>
    <row r="6254">
      <c r="A6254" s="1" t="s">
        <v>7949</v>
      </c>
      <c r="B6254" s="1" t="s">
        <v>355</v>
      </c>
      <c r="C6254" s="1" t="s">
        <v>1347</v>
      </c>
      <c r="D6254" s="1" t="s">
        <v>153</v>
      </c>
      <c r="E6254" s="1" t="s">
        <v>332</v>
      </c>
      <c r="F6254" s="1" t="s">
        <v>333</v>
      </c>
      <c r="G6254" s="1" t="s">
        <v>22924</v>
      </c>
      <c r="H6254" s="1" t="s">
        <v>22925</v>
      </c>
      <c r="I6254" s="4">
        <v>84.25724537037037</v>
      </c>
      <c r="J6254" s="1">
        <v>667.55</v>
      </c>
      <c r="K6254" s="1">
        <v>142.8</v>
      </c>
      <c r="M6254" s="10">
        <f t="array" ref="M6254">_xlfn.XLOOKUP(A6254,subscriptions!B6254:B10004,subscriptions!D6254:D10004)</f>
        <v>120</v>
      </c>
      <c r="N6254" s="10">
        <f t="array" ref="N6254">_xlfn.XLOOKUP(A6254,subscriptions!B6254:B10004,subscriptions!G6254:G10004)</f>
        <v>5</v>
      </c>
      <c r="O6254" s="10">
        <v>114.0</v>
      </c>
      <c r="P6254" s="10" t="str">
        <f t="array" ref="P6254">_xlfn.XLOOKUP(A6254,subscriptions!B6254:B10004,subscriptions!C6254:C10004)</f>
        <v>Residential</v>
      </c>
      <c r="Q6254" s="10" t="s">
        <v>194</v>
      </c>
      <c r="R6254" s="10" t="s">
        <v>212</v>
      </c>
      <c r="S6254" s="10" t="s">
        <v>175</v>
      </c>
    </row>
    <row r="6255">
      <c r="A6255" s="1" t="s">
        <v>7950</v>
      </c>
      <c r="B6255" s="1" t="s">
        <v>1844</v>
      </c>
      <c r="C6255" s="1" t="s">
        <v>1507</v>
      </c>
      <c r="D6255" s="1" t="s">
        <v>153</v>
      </c>
      <c r="E6255" s="1" t="s">
        <v>219</v>
      </c>
      <c r="F6255" s="1" t="s">
        <v>1461</v>
      </c>
      <c r="G6255" s="1" t="s">
        <v>22926</v>
      </c>
      <c r="H6255" s="1" t="s">
        <v>22927</v>
      </c>
      <c r="I6255" s="4">
        <v>84.29461805555556</v>
      </c>
      <c r="J6255" s="1">
        <v>77.37</v>
      </c>
      <c r="K6255" s="1">
        <v>26.81</v>
      </c>
      <c r="M6255" s="10">
        <f t="array" ref="M6255">_xlfn.XLOOKUP(A6255,subscriptions!B6255:B10004,subscriptions!D6255:D10004)</f>
        <v>120</v>
      </c>
      <c r="N6255" s="10">
        <f t="array" ref="N6255">_xlfn.XLOOKUP(A6255,subscriptions!B6255:B10004,subscriptions!G6255:G10004)</f>
        <v>10</v>
      </c>
      <c r="O6255" s="10">
        <v>108.0</v>
      </c>
      <c r="P6255" s="10" t="str">
        <f t="array" ref="P6255">_xlfn.XLOOKUP(A6255,subscriptions!B6255:B10004,subscriptions!C6255:C10004)</f>
        <v>Residential</v>
      </c>
      <c r="Q6255" s="10" t="s">
        <v>128</v>
      </c>
      <c r="R6255" s="10" t="s">
        <v>212</v>
      </c>
      <c r="S6255" s="10" t="s">
        <v>2075</v>
      </c>
    </row>
    <row r="6256">
      <c r="A6256" s="1" t="s">
        <v>7951</v>
      </c>
      <c r="B6256" s="1" t="s">
        <v>700</v>
      </c>
      <c r="C6256" s="1" t="s">
        <v>800</v>
      </c>
      <c r="D6256" s="1" t="s">
        <v>153</v>
      </c>
      <c r="E6256" s="1" t="s">
        <v>262</v>
      </c>
      <c r="F6256" s="1" t="s">
        <v>2853</v>
      </c>
      <c r="G6256" s="1" t="s">
        <v>22928</v>
      </c>
      <c r="H6256" s="1" t="s">
        <v>22929</v>
      </c>
      <c r="I6256" s="4">
        <v>84.38284722222222</v>
      </c>
      <c r="J6256" s="1">
        <v>817.06</v>
      </c>
      <c r="K6256" s="1">
        <v>158.11</v>
      </c>
      <c r="M6256" s="10">
        <f t="array" ref="M6256">_xlfn.XLOOKUP(A6256,subscriptions!B6256:B10004,subscriptions!D6256:D10004)</f>
        <v>120</v>
      </c>
      <c r="N6256" s="10">
        <f t="array" ref="N6256">_xlfn.XLOOKUP(A6256,subscriptions!B6256:B10004,subscriptions!G6256:G10004)</f>
        <v>20</v>
      </c>
      <c r="O6256" s="10">
        <v>96.0</v>
      </c>
      <c r="P6256" s="10" t="str">
        <f t="array" ref="P6256">_xlfn.XLOOKUP(A6256,subscriptions!B6256:B10004,subscriptions!C6256:C10004)</f>
        <v>Residential</v>
      </c>
      <c r="Q6256" s="10" t="s">
        <v>128</v>
      </c>
      <c r="R6256" s="10" t="s">
        <v>148</v>
      </c>
      <c r="S6256" s="10" t="s">
        <v>671</v>
      </c>
    </row>
    <row r="6257">
      <c r="A6257" s="1" t="s">
        <v>7952</v>
      </c>
      <c r="B6257" s="1" t="s">
        <v>2279</v>
      </c>
      <c r="C6257" s="1" t="s">
        <v>750</v>
      </c>
      <c r="D6257" s="1" t="s">
        <v>153</v>
      </c>
      <c r="E6257" s="1" t="s">
        <v>631</v>
      </c>
      <c r="F6257" s="1" t="s">
        <v>2549</v>
      </c>
      <c r="G6257" s="1" t="s">
        <v>22930</v>
      </c>
      <c r="H6257" s="1" t="s">
        <v>22931</v>
      </c>
      <c r="I6257" s="4">
        <v>84.25439814814816</v>
      </c>
      <c r="J6257" s="1">
        <v>1247.35</v>
      </c>
      <c r="K6257" s="1">
        <v>180.21</v>
      </c>
      <c r="M6257" s="10">
        <f t="array" ref="M6257">_xlfn.XLOOKUP(A6257,subscriptions!B6257:B10004,subscriptions!D6257:D10004)</f>
        <v>120</v>
      </c>
      <c r="N6257" s="10">
        <f t="array" ref="N6257">_xlfn.XLOOKUP(A6257,subscriptions!B6257:B10004,subscriptions!G6257:G10004)</f>
        <v>0</v>
      </c>
      <c r="O6257" s="10">
        <v>120.0</v>
      </c>
      <c r="P6257" s="10" t="str">
        <f t="array" ref="P6257">_xlfn.XLOOKUP(A6257,subscriptions!B6257:B10004,subscriptions!C6257:C10004)</f>
        <v>Residential</v>
      </c>
      <c r="Q6257" s="10" t="s">
        <v>173</v>
      </c>
      <c r="R6257" s="10" t="s">
        <v>212</v>
      </c>
      <c r="S6257" s="10" t="s">
        <v>2046</v>
      </c>
    </row>
    <row r="6258">
      <c r="A6258" s="1" t="s">
        <v>7955</v>
      </c>
      <c r="B6258" s="1" t="s">
        <v>2018</v>
      </c>
      <c r="C6258" s="1" t="s">
        <v>764</v>
      </c>
      <c r="D6258" s="1" t="s">
        <v>27</v>
      </c>
      <c r="E6258" s="1" t="s">
        <v>28</v>
      </c>
      <c r="F6258" s="1" t="s">
        <v>2581</v>
      </c>
      <c r="G6258" s="1" t="s">
        <v>22932</v>
      </c>
      <c r="H6258" s="1" t="s">
        <v>22933</v>
      </c>
      <c r="I6258" s="4">
        <v>84.20927083333333</v>
      </c>
      <c r="J6258" s="1">
        <v>1499.73</v>
      </c>
      <c r="K6258" s="1">
        <v>260.72</v>
      </c>
      <c r="M6258" s="10">
        <f t="array" ref="M6258">_xlfn.XLOOKUP(A6258,subscriptions!B6258:B10004,subscriptions!D6258:D10004)</f>
        <v>120</v>
      </c>
      <c r="N6258" s="10">
        <f t="array" ref="N6258">_xlfn.XLOOKUP(A6258,subscriptions!B6258:B10004,subscriptions!G6258:G10004)</f>
        <v>5</v>
      </c>
      <c r="O6258" s="10">
        <v>114.0</v>
      </c>
      <c r="P6258" s="10" t="str">
        <f t="array" ref="P6258">_xlfn.XLOOKUP(A6258,subscriptions!B6258:B10004,subscriptions!C6258:C10004)</f>
        <v>Residential</v>
      </c>
      <c r="Q6258" s="10" t="s">
        <v>194</v>
      </c>
      <c r="R6258" s="10" t="s">
        <v>212</v>
      </c>
      <c r="S6258" s="10" t="s">
        <v>1374</v>
      </c>
    </row>
    <row r="6259">
      <c r="A6259" s="1" t="s">
        <v>7956</v>
      </c>
      <c r="B6259" s="1" t="s">
        <v>523</v>
      </c>
      <c r="C6259" s="1" t="s">
        <v>441</v>
      </c>
      <c r="D6259" s="1" t="s">
        <v>27</v>
      </c>
      <c r="E6259" s="1" t="s">
        <v>28</v>
      </c>
      <c r="F6259" s="1" t="s">
        <v>313</v>
      </c>
      <c r="G6259" s="1" t="s">
        <v>22934</v>
      </c>
      <c r="H6259" s="1" t="s">
        <v>22935</v>
      </c>
      <c r="I6259" s="4">
        <v>84.3417013888889</v>
      </c>
      <c r="J6259" s="1">
        <v>1683.69</v>
      </c>
      <c r="K6259" s="1">
        <v>380.87</v>
      </c>
      <c r="M6259" s="10">
        <f t="array" ref="M6259">_xlfn.XLOOKUP(A6259,subscriptions!B6259:B10004,subscriptions!D6259:D10004)</f>
        <v>80</v>
      </c>
      <c r="N6259" s="10">
        <f t="array" ref="N6259">_xlfn.XLOOKUP(A6259,subscriptions!B6259:B10004,subscriptions!G6259:G10004)</f>
        <v>10</v>
      </c>
      <c r="O6259" s="10">
        <v>72.0</v>
      </c>
      <c r="P6259" s="10" t="str">
        <f t="array" ref="P6259">_xlfn.XLOOKUP(A6259,subscriptions!B6259:B10004,subscriptions!C6259:C10004)</f>
        <v>Roam</v>
      </c>
      <c r="Q6259" s="10" t="s">
        <v>128</v>
      </c>
      <c r="R6259" s="10" t="s">
        <v>148</v>
      </c>
      <c r="S6259" s="10" t="s">
        <v>1703</v>
      </c>
    </row>
    <row r="6260">
      <c r="A6260" s="1" t="s">
        <v>7957</v>
      </c>
      <c r="B6260" s="1" t="s">
        <v>278</v>
      </c>
      <c r="C6260" s="1" t="s">
        <v>1477</v>
      </c>
      <c r="D6260" s="1" t="s">
        <v>27</v>
      </c>
      <c r="E6260" s="1" t="s">
        <v>262</v>
      </c>
      <c r="F6260" s="1" t="s">
        <v>392</v>
      </c>
      <c r="G6260" s="1" t="s">
        <v>22936</v>
      </c>
      <c r="H6260" s="1" t="s">
        <v>22937</v>
      </c>
      <c r="I6260" s="4">
        <v>84.21402777777777</v>
      </c>
      <c r="J6260" s="1">
        <v>2764.5</v>
      </c>
      <c r="K6260" s="1">
        <v>591.74</v>
      </c>
      <c r="M6260" s="10">
        <f t="array" ref="M6260">_xlfn.XLOOKUP(A6260,subscriptions!B6260:B10004,subscriptions!D6260:D10004)</f>
        <v>50</v>
      </c>
      <c r="N6260" s="10">
        <f t="array" ref="N6260">_xlfn.XLOOKUP(A6260,subscriptions!B6260:B10004,subscriptions!G6260:G10004)</f>
        <v>20</v>
      </c>
      <c r="O6260" s="10">
        <v>40.0</v>
      </c>
      <c r="P6260" s="10" t="str">
        <f t="array" ref="P6260">_xlfn.XLOOKUP(A6260,subscriptions!B6260:B10004,subscriptions!C6260:C10004)</f>
        <v>Mini</v>
      </c>
      <c r="Q6260" s="10" t="s">
        <v>128</v>
      </c>
      <c r="R6260" s="10" t="s">
        <v>148</v>
      </c>
      <c r="S6260" s="10" t="s">
        <v>388</v>
      </c>
    </row>
    <row r="6261">
      <c r="A6261" s="1" t="s">
        <v>7958</v>
      </c>
      <c r="B6261" s="1" t="s">
        <v>763</v>
      </c>
      <c r="C6261" s="1" t="s">
        <v>473</v>
      </c>
      <c r="D6261" s="1" t="s">
        <v>27</v>
      </c>
      <c r="E6261" s="1" t="s">
        <v>28</v>
      </c>
      <c r="F6261" s="1" t="s">
        <v>313</v>
      </c>
      <c r="G6261" s="1" t="s">
        <v>22938</v>
      </c>
      <c r="H6261" s="1" t="s">
        <v>22939</v>
      </c>
      <c r="I6261" s="4">
        <v>84.21399305555556</v>
      </c>
      <c r="J6261" s="1">
        <v>413.99</v>
      </c>
      <c r="K6261" s="1">
        <v>63.27</v>
      </c>
      <c r="M6261" s="10">
        <f t="array" ref="M6261">_xlfn.XLOOKUP(A6261,subscriptions!B6261:B10004,subscriptions!D6261:D10004)</f>
        <v>80</v>
      </c>
      <c r="N6261" s="10">
        <f t="array" ref="N6261">_xlfn.XLOOKUP(A6261,subscriptions!B6261:B10004,subscriptions!G6261:G10004)</f>
        <v>0</v>
      </c>
      <c r="O6261" s="10">
        <v>80.0</v>
      </c>
      <c r="P6261" s="10" t="str">
        <f t="array" ref="P6261">_xlfn.XLOOKUP(A6261,subscriptions!B6261:B10004,subscriptions!C6261:C10004)</f>
        <v>Roam</v>
      </c>
      <c r="Q6261" s="10" t="s">
        <v>173</v>
      </c>
      <c r="R6261" s="10" t="s">
        <v>148</v>
      </c>
      <c r="S6261" s="10" t="s">
        <v>388</v>
      </c>
    </row>
    <row r="6262">
      <c r="A6262" s="1" t="s">
        <v>7959</v>
      </c>
      <c r="B6262" s="1" t="s">
        <v>1865</v>
      </c>
      <c r="C6262" s="1" t="s">
        <v>2007</v>
      </c>
      <c r="D6262" s="1" t="s">
        <v>153</v>
      </c>
      <c r="E6262" s="1" t="s">
        <v>28</v>
      </c>
      <c r="F6262" s="1" t="s">
        <v>2097</v>
      </c>
      <c r="G6262" s="1" t="s">
        <v>22940</v>
      </c>
      <c r="H6262" s="1" t="s">
        <v>22941</v>
      </c>
      <c r="I6262" s="4">
        <v>84.30016203703704</v>
      </c>
      <c r="J6262" s="1">
        <v>242.57</v>
      </c>
      <c r="K6262" s="1">
        <v>48.13</v>
      </c>
      <c r="M6262" s="10">
        <f t="array" ref="M6262">_xlfn.XLOOKUP(A6262,subscriptions!B6262:B10004,subscriptions!D6262:D10004)</f>
        <v>50</v>
      </c>
      <c r="N6262" s="10">
        <f t="array" ref="N6262">_xlfn.XLOOKUP(A6262,subscriptions!B6262:B10004,subscriptions!G6262:G10004)</f>
        <v>5</v>
      </c>
      <c r="O6262" s="10">
        <v>47.5</v>
      </c>
      <c r="P6262" s="10" t="str">
        <f t="array" ref="P6262">_xlfn.XLOOKUP(A6262,subscriptions!B6262:B10004,subscriptions!C6262:C10004)</f>
        <v>Mini</v>
      </c>
      <c r="Q6262" s="10" t="s">
        <v>194</v>
      </c>
      <c r="R6262" s="10" t="s">
        <v>148</v>
      </c>
      <c r="S6262" s="10" t="s">
        <v>1172</v>
      </c>
    </row>
    <row r="6263">
      <c r="A6263" s="1" t="s">
        <v>7960</v>
      </c>
      <c r="B6263" s="1" t="s">
        <v>2327</v>
      </c>
      <c r="C6263" s="1" t="s">
        <v>1388</v>
      </c>
      <c r="D6263" s="1" t="s">
        <v>27</v>
      </c>
      <c r="E6263" s="1" t="s">
        <v>111</v>
      </c>
      <c r="F6263" s="1" t="s">
        <v>1906</v>
      </c>
      <c r="G6263" s="1" t="s">
        <v>22942</v>
      </c>
      <c r="H6263" s="1" t="s">
        <v>22943</v>
      </c>
      <c r="I6263" s="4">
        <v>84.16903935185185</v>
      </c>
      <c r="J6263" s="1">
        <v>2911.13</v>
      </c>
      <c r="K6263" s="1">
        <v>467.78</v>
      </c>
      <c r="M6263" s="10">
        <f t="array" ref="M6263">_xlfn.XLOOKUP(A6263,subscriptions!B6263:B10004,subscriptions!D6263:D10004)</f>
        <v>120</v>
      </c>
      <c r="N6263" s="10">
        <f t="array" ref="N6263">_xlfn.XLOOKUP(A6263,subscriptions!B6263:B10004,subscriptions!G6263:G10004)</f>
        <v>10</v>
      </c>
      <c r="O6263" s="10">
        <v>108.0</v>
      </c>
      <c r="P6263" s="10" t="str">
        <f t="array" ref="P6263">_xlfn.XLOOKUP(A6263,subscriptions!B6263:B10004,subscriptions!C6263:C10004)</f>
        <v>Residential</v>
      </c>
      <c r="Q6263" s="10" t="s">
        <v>128</v>
      </c>
      <c r="R6263" s="10" t="s">
        <v>212</v>
      </c>
      <c r="S6263" s="10" t="s">
        <v>1504</v>
      </c>
    </row>
    <row r="6264">
      <c r="A6264" s="1" t="s">
        <v>7961</v>
      </c>
      <c r="B6264" s="1" t="s">
        <v>425</v>
      </c>
      <c r="C6264" s="1" t="s">
        <v>556</v>
      </c>
      <c r="D6264" s="1" t="s">
        <v>153</v>
      </c>
      <c r="E6264" s="1" t="s">
        <v>332</v>
      </c>
      <c r="F6264" s="1" t="s">
        <v>427</v>
      </c>
      <c r="G6264" s="1" t="s">
        <v>22944</v>
      </c>
      <c r="H6264" s="1" t="s">
        <v>22945</v>
      </c>
      <c r="I6264" s="4">
        <v>84.25636574074075</v>
      </c>
      <c r="J6264" s="1">
        <v>305.49</v>
      </c>
      <c r="K6264" s="1">
        <v>70.98</v>
      </c>
      <c r="M6264" s="10">
        <f t="array" ref="M6264">_xlfn.XLOOKUP(A6264,subscriptions!B6264:B10004,subscriptions!D6264:D10004)</f>
        <v>80</v>
      </c>
      <c r="N6264" s="10">
        <f t="array" ref="N6264">_xlfn.XLOOKUP(A6264,subscriptions!B6264:B10004,subscriptions!G6264:G10004)</f>
        <v>20</v>
      </c>
      <c r="O6264" s="10">
        <v>64.0</v>
      </c>
      <c r="P6264" s="10" t="str">
        <f t="array" ref="P6264">_xlfn.XLOOKUP(A6264,subscriptions!B6264:B10004,subscriptions!C6264:C10004)</f>
        <v>Roam</v>
      </c>
      <c r="Q6264" s="10" t="s">
        <v>128</v>
      </c>
      <c r="R6264" s="10" t="s">
        <v>148</v>
      </c>
      <c r="S6264" s="10" t="s">
        <v>130</v>
      </c>
    </row>
    <row r="6265">
      <c r="A6265" s="1" t="s">
        <v>7964</v>
      </c>
      <c r="B6265" s="1" t="s">
        <v>1491</v>
      </c>
      <c r="C6265" s="1" t="s">
        <v>492</v>
      </c>
      <c r="D6265" s="1" t="s">
        <v>153</v>
      </c>
      <c r="E6265" s="1" t="s">
        <v>280</v>
      </c>
      <c r="F6265" s="1" t="s">
        <v>494</v>
      </c>
      <c r="G6265" s="1" t="s">
        <v>22946</v>
      </c>
      <c r="H6265" s="1" t="s">
        <v>22947</v>
      </c>
      <c r="I6265" s="4">
        <v>84.21407407407408</v>
      </c>
      <c r="J6265" s="1">
        <v>5568.99</v>
      </c>
      <c r="K6265" s="1">
        <v>654.67</v>
      </c>
      <c r="M6265" s="10">
        <f t="array" ref="M6265">_xlfn.XLOOKUP(A6265,subscriptions!B6265:B10004,subscriptions!D6265:D10004)</f>
        <v>120</v>
      </c>
      <c r="N6265" s="10">
        <f t="array" ref="N6265">_xlfn.XLOOKUP(A6265,subscriptions!B6265:B10004,subscriptions!G6265:G10004)</f>
        <v>0</v>
      </c>
      <c r="O6265" s="10">
        <v>120.0</v>
      </c>
      <c r="P6265" s="10" t="str">
        <f t="array" ref="P6265">_xlfn.XLOOKUP(A6265,subscriptions!B6265:B10004,subscriptions!C6265:C10004)</f>
        <v>Residential</v>
      </c>
      <c r="Q6265" s="10" t="s">
        <v>173</v>
      </c>
      <c r="R6265" s="10" t="s">
        <v>212</v>
      </c>
      <c r="S6265" s="10" t="s">
        <v>388</v>
      </c>
    </row>
    <row r="6266">
      <c r="A6266" s="1" t="s">
        <v>7965</v>
      </c>
      <c r="B6266" s="1" t="s">
        <v>1027</v>
      </c>
      <c r="C6266" s="1" t="s">
        <v>800</v>
      </c>
      <c r="D6266" s="1" t="s">
        <v>153</v>
      </c>
      <c r="E6266" s="1" t="s">
        <v>332</v>
      </c>
      <c r="F6266" s="1" t="s">
        <v>427</v>
      </c>
      <c r="G6266" s="1" t="s">
        <v>22948</v>
      </c>
      <c r="H6266" s="1" t="s">
        <v>22949</v>
      </c>
      <c r="I6266" s="4">
        <v>84.25795138888888</v>
      </c>
      <c r="J6266" s="1">
        <v>2822.86</v>
      </c>
      <c r="K6266" s="1">
        <v>363.61</v>
      </c>
      <c r="M6266" s="10">
        <f t="array" ref="M6266">_xlfn.XLOOKUP(A6266,subscriptions!B6266:B10004,subscriptions!D6266:D10004)</f>
        <v>120</v>
      </c>
      <c r="N6266" s="10">
        <f t="array" ref="N6266">_xlfn.XLOOKUP(A6266,subscriptions!B6266:B10004,subscriptions!G6266:G10004)</f>
        <v>5</v>
      </c>
      <c r="O6266" s="10">
        <v>114.0</v>
      </c>
      <c r="P6266" s="10" t="str">
        <f t="array" ref="P6266">_xlfn.XLOOKUP(A6266,subscriptions!B6266:B10004,subscriptions!C6266:C10004)</f>
        <v>Residential</v>
      </c>
      <c r="Q6266" s="10" t="s">
        <v>194</v>
      </c>
      <c r="R6266" s="10" t="s">
        <v>212</v>
      </c>
      <c r="S6266" s="10" t="s">
        <v>603</v>
      </c>
    </row>
    <row r="6267">
      <c r="A6267" s="1" t="s">
        <v>7966</v>
      </c>
      <c r="B6267" s="1" t="s">
        <v>870</v>
      </c>
      <c r="C6267" s="1" t="s">
        <v>1477</v>
      </c>
      <c r="D6267" s="1" t="s">
        <v>153</v>
      </c>
      <c r="E6267" s="1" t="s">
        <v>714</v>
      </c>
      <c r="F6267" s="1" t="s">
        <v>828</v>
      </c>
      <c r="G6267" s="1" t="s">
        <v>22950</v>
      </c>
      <c r="H6267" s="1" t="s">
        <v>22951</v>
      </c>
      <c r="I6267" s="4">
        <v>84.34106481481481</v>
      </c>
      <c r="J6267" s="1">
        <v>1092.35</v>
      </c>
      <c r="K6267" s="1">
        <v>222.87</v>
      </c>
      <c r="M6267" s="10">
        <f t="array" ref="M6267">_xlfn.XLOOKUP(A6267,subscriptions!B6267:B10004,subscriptions!D6267:D10004)</f>
        <v>120</v>
      </c>
      <c r="N6267" s="10">
        <f t="array" ref="N6267">_xlfn.XLOOKUP(A6267,subscriptions!B6267:B10004,subscriptions!G6267:G10004)</f>
        <v>10</v>
      </c>
      <c r="O6267" s="10">
        <v>108.0</v>
      </c>
      <c r="P6267" s="10" t="str">
        <f t="array" ref="P6267">_xlfn.XLOOKUP(A6267,subscriptions!B6267:B10004,subscriptions!C6267:C10004)</f>
        <v>Residential</v>
      </c>
      <c r="Q6267" s="10" t="s">
        <v>128</v>
      </c>
      <c r="R6267" s="10" t="s">
        <v>212</v>
      </c>
      <c r="S6267" s="10" t="s">
        <v>259</v>
      </c>
    </row>
    <row r="6268">
      <c r="A6268" s="1" t="s">
        <v>7967</v>
      </c>
      <c r="B6268" s="1" t="s">
        <v>814</v>
      </c>
      <c r="C6268" s="1" t="s">
        <v>1415</v>
      </c>
      <c r="D6268" s="1" t="s">
        <v>153</v>
      </c>
      <c r="E6268" s="1" t="s">
        <v>262</v>
      </c>
      <c r="F6268" s="1" t="s">
        <v>2985</v>
      </c>
      <c r="G6268" s="1" t="s">
        <v>22952</v>
      </c>
      <c r="H6268" s="1" t="s">
        <v>22953</v>
      </c>
      <c r="I6268" s="4">
        <v>84.38221064814815</v>
      </c>
      <c r="J6268" s="1">
        <v>6028.62</v>
      </c>
      <c r="K6268" s="1">
        <v>1195.12</v>
      </c>
      <c r="M6268" s="10">
        <f t="array" ref="M6268">_xlfn.XLOOKUP(A6268,subscriptions!B6268:B10004,subscriptions!D6268:D10004)</f>
        <v>80</v>
      </c>
      <c r="N6268" s="10">
        <f t="array" ref="N6268">_xlfn.XLOOKUP(A6268,subscriptions!B6268:B10004,subscriptions!G6268:G10004)</f>
        <v>20</v>
      </c>
      <c r="O6268" s="10">
        <v>64.0</v>
      </c>
      <c r="P6268" s="10" t="str">
        <f t="array" ref="P6268">_xlfn.XLOOKUP(A6268,subscriptions!B6268:B10004,subscriptions!C6268:C10004)</f>
        <v>Roam</v>
      </c>
      <c r="Q6268" s="10" t="s">
        <v>128</v>
      </c>
      <c r="R6268" s="10" t="s">
        <v>148</v>
      </c>
      <c r="S6268" s="10" t="s">
        <v>293</v>
      </c>
    </row>
    <row r="6269">
      <c r="A6269" s="1" t="s">
        <v>7968</v>
      </c>
      <c r="B6269" s="1" t="s">
        <v>425</v>
      </c>
      <c r="C6269" s="1" t="s">
        <v>1507</v>
      </c>
      <c r="D6269" s="1" t="s">
        <v>153</v>
      </c>
      <c r="E6269" s="1" t="s">
        <v>219</v>
      </c>
      <c r="F6269" s="1" t="s">
        <v>1461</v>
      </c>
      <c r="G6269" s="1" t="s">
        <v>22954</v>
      </c>
      <c r="H6269" s="1" t="s">
        <v>22955</v>
      </c>
      <c r="I6269" s="4">
        <v>84.2139699074074</v>
      </c>
      <c r="J6269" s="1">
        <v>203.68</v>
      </c>
      <c r="K6269" s="1">
        <v>53.52</v>
      </c>
      <c r="M6269" s="10">
        <f t="array" ref="M6269">_xlfn.XLOOKUP(A6269,subscriptions!B6269:B10004,subscriptions!D6269:D10004)</f>
        <v>250</v>
      </c>
      <c r="N6269" s="10">
        <f t="array" ref="N6269">_xlfn.XLOOKUP(A6269,subscriptions!B6269:B10004,subscriptions!G6269:G10004)</f>
        <v>0</v>
      </c>
      <c r="O6269" s="10">
        <v>250.0</v>
      </c>
      <c r="P6269" s="10" t="str">
        <f t="array" ref="P6269">_xlfn.XLOOKUP(A6269,subscriptions!B6269:B10004,subscriptions!C6269:C10004)</f>
        <v>Business</v>
      </c>
      <c r="Q6269" s="10" t="s">
        <v>173</v>
      </c>
      <c r="R6269" s="10" t="s">
        <v>129</v>
      </c>
      <c r="S6269" s="10" t="s">
        <v>388</v>
      </c>
    </row>
    <row r="6270">
      <c r="A6270" s="1" t="s">
        <v>7969</v>
      </c>
      <c r="B6270" s="1" t="s">
        <v>2327</v>
      </c>
      <c r="C6270" s="1" t="s">
        <v>1251</v>
      </c>
      <c r="D6270" s="1" t="s">
        <v>27</v>
      </c>
      <c r="E6270" s="1" t="s">
        <v>714</v>
      </c>
      <c r="F6270" s="1" t="s">
        <v>2562</v>
      </c>
      <c r="G6270" s="1" t="s">
        <v>22956</v>
      </c>
      <c r="H6270" s="1" t="s">
        <v>22957</v>
      </c>
      <c r="I6270" s="4">
        <v>84.33644675925926</v>
      </c>
      <c r="J6270" s="1">
        <v>591.6</v>
      </c>
      <c r="K6270" s="1">
        <v>126.0</v>
      </c>
      <c r="M6270" s="10">
        <f t="array" ref="M6270">_xlfn.XLOOKUP(A6270,subscriptions!B6270:B10004,subscriptions!D6270:D10004)</f>
        <v>120</v>
      </c>
      <c r="N6270" s="10">
        <f t="array" ref="N6270">_xlfn.XLOOKUP(A6270,subscriptions!B6270:B10004,subscriptions!G6270:G10004)</f>
        <v>5</v>
      </c>
      <c r="O6270" s="10">
        <v>114.0</v>
      </c>
      <c r="P6270" s="10" t="str">
        <f t="array" ref="P6270">_xlfn.XLOOKUP(A6270,subscriptions!B6270:B10004,subscriptions!C6270:C10004)</f>
        <v>Residential</v>
      </c>
      <c r="Q6270" s="10" t="s">
        <v>194</v>
      </c>
      <c r="R6270" s="10" t="s">
        <v>212</v>
      </c>
      <c r="S6270" s="10" t="s">
        <v>1971</v>
      </c>
    </row>
    <row r="6271">
      <c r="A6271" s="1" t="s">
        <v>7972</v>
      </c>
      <c r="B6271" s="1" t="s">
        <v>870</v>
      </c>
      <c r="C6271" s="1" t="s">
        <v>198</v>
      </c>
      <c r="D6271" s="1" t="s">
        <v>153</v>
      </c>
      <c r="E6271" s="1" t="s">
        <v>239</v>
      </c>
      <c r="F6271" s="1" t="s">
        <v>2154</v>
      </c>
      <c r="G6271" s="1" t="s">
        <v>22958</v>
      </c>
      <c r="H6271" s="1" t="s">
        <v>22959</v>
      </c>
      <c r="I6271" s="4">
        <v>84.25293981481481</v>
      </c>
      <c r="J6271" s="1">
        <v>1575.1</v>
      </c>
      <c r="K6271" s="1">
        <v>383.38</v>
      </c>
      <c r="M6271" s="10">
        <f t="array" ref="M6271">_xlfn.XLOOKUP(A6271,subscriptions!B6271:B10004,subscriptions!D6271:D10004)</f>
        <v>120</v>
      </c>
      <c r="N6271" s="10">
        <f t="array" ref="N6271">_xlfn.XLOOKUP(A6271,subscriptions!B6271:B10004,subscriptions!G6271:G10004)</f>
        <v>10</v>
      </c>
      <c r="O6271" s="10">
        <v>108.0</v>
      </c>
      <c r="P6271" s="10" t="str">
        <f t="array" ref="P6271">_xlfn.XLOOKUP(A6271,subscriptions!B6271:B10004,subscriptions!C6271:C10004)</f>
        <v>Residential</v>
      </c>
      <c r="Q6271" s="10" t="s">
        <v>128</v>
      </c>
      <c r="R6271" s="10" t="s">
        <v>212</v>
      </c>
      <c r="S6271" s="10" t="s">
        <v>916</v>
      </c>
    </row>
    <row r="6272">
      <c r="A6272" s="1" t="s">
        <v>7973</v>
      </c>
      <c r="B6272" s="1" t="s">
        <v>1506</v>
      </c>
      <c r="C6272" s="1" t="s">
        <v>391</v>
      </c>
      <c r="D6272" s="1" t="s">
        <v>27</v>
      </c>
      <c r="E6272" s="1" t="s">
        <v>631</v>
      </c>
      <c r="F6272" s="1" t="s">
        <v>2749</v>
      </c>
      <c r="G6272" s="1" t="s">
        <v>22960</v>
      </c>
      <c r="H6272" s="1" t="s">
        <v>22961</v>
      </c>
      <c r="I6272" s="4">
        <v>84.21413194444445</v>
      </c>
      <c r="J6272" s="1">
        <v>696.19</v>
      </c>
      <c r="K6272" s="1">
        <v>151.1</v>
      </c>
      <c r="M6272" s="10">
        <f t="array" ref="M6272">_xlfn.XLOOKUP(A6272,subscriptions!B6272:B10004,subscriptions!D6272:D10004)</f>
        <v>120</v>
      </c>
      <c r="N6272" s="10">
        <f t="array" ref="N6272">_xlfn.XLOOKUP(A6272,subscriptions!B6272:B10004,subscriptions!G6272:G10004)</f>
        <v>20</v>
      </c>
      <c r="O6272" s="10">
        <v>96.0</v>
      </c>
      <c r="P6272" s="10" t="str">
        <f t="array" ref="P6272">_xlfn.XLOOKUP(A6272,subscriptions!B6272:B10004,subscriptions!C6272:C10004)</f>
        <v>Residential</v>
      </c>
      <c r="Q6272" s="10" t="s">
        <v>128</v>
      </c>
      <c r="R6272" s="10" t="s">
        <v>148</v>
      </c>
      <c r="S6272" s="10" t="s">
        <v>388</v>
      </c>
    </row>
    <row r="6273">
      <c r="A6273" s="1" t="s">
        <v>7974</v>
      </c>
      <c r="B6273" s="1" t="s">
        <v>278</v>
      </c>
      <c r="C6273" s="1" t="s">
        <v>296</v>
      </c>
      <c r="D6273" s="1" t="s">
        <v>27</v>
      </c>
      <c r="E6273" s="1" t="s">
        <v>332</v>
      </c>
      <c r="F6273" s="1" t="s">
        <v>510</v>
      </c>
      <c r="G6273" s="1" t="s">
        <v>22962</v>
      </c>
      <c r="H6273" s="1" t="s">
        <v>22963</v>
      </c>
      <c r="I6273" s="4">
        <v>84.21069444444444</v>
      </c>
      <c r="J6273" s="1">
        <v>4004.42</v>
      </c>
      <c r="K6273" s="1">
        <v>524.86</v>
      </c>
      <c r="M6273" s="10">
        <f t="array" ref="M6273">_xlfn.XLOOKUP(A6273,subscriptions!B6273:B10004,subscriptions!D6273:D10004)</f>
        <v>80</v>
      </c>
      <c r="N6273" s="10">
        <f t="array" ref="N6273">_xlfn.XLOOKUP(A6273,subscriptions!B6273:B10004,subscriptions!G6273:G10004)</f>
        <v>0</v>
      </c>
      <c r="O6273" s="10">
        <v>80.0</v>
      </c>
      <c r="P6273" s="10" t="str">
        <f t="array" ref="P6273">_xlfn.XLOOKUP(A6273,subscriptions!B6273:B10004,subscriptions!C6273:C10004)</f>
        <v>Roam</v>
      </c>
      <c r="Q6273" s="10" t="s">
        <v>173</v>
      </c>
      <c r="R6273" s="10" t="s">
        <v>148</v>
      </c>
      <c r="S6273" s="10" t="s">
        <v>770</v>
      </c>
    </row>
    <row r="6274">
      <c r="A6274" s="1" t="s">
        <v>7975</v>
      </c>
      <c r="B6274" s="1" t="s">
        <v>772</v>
      </c>
      <c r="C6274" s="1" t="s">
        <v>1388</v>
      </c>
      <c r="D6274" s="1" t="s">
        <v>153</v>
      </c>
      <c r="E6274" s="1" t="s">
        <v>111</v>
      </c>
      <c r="F6274" s="1" t="s">
        <v>1227</v>
      </c>
      <c r="G6274" s="1" t="s">
        <v>22964</v>
      </c>
      <c r="H6274" s="1" t="s">
        <v>22965</v>
      </c>
      <c r="I6274" s="4">
        <v>84.1675</v>
      </c>
      <c r="J6274" s="1">
        <v>151.82</v>
      </c>
      <c r="K6274" s="1">
        <v>23.49</v>
      </c>
      <c r="M6274" s="10">
        <f t="array" ref="M6274">_xlfn.XLOOKUP(A6274,subscriptions!B6274:B10004,subscriptions!D6274:D10004)</f>
        <v>50</v>
      </c>
      <c r="N6274" s="10">
        <f t="array" ref="N6274">_xlfn.XLOOKUP(A6274,subscriptions!B6274:B10004,subscriptions!G6274:G10004)</f>
        <v>5</v>
      </c>
      <c r="O6274" s="10">
        <v>47.5</v>
      </c>
      <c r="P6274" s="10" t="str">
        <f t="array" ref="P6274">_xlfn.XLOOKUP(A6274,subscriptions!B6274:B10004,subscriptions!C6274:C10004)</f>
        <v>Mini</v>
      </c>
      <c r="Q6274" s="10" t="s">
        <v>194</v>
      </c>
      <c r="R6274" s="10" t="s">
        <v>148</v>
      </c>
      <c r="S6274" s="10" t="s">
        <v>1412</v>
      </c>
    </row>
    <row r="6275">
      <c r="A6275" s="1" t="s">
        <v>7976</v>
      </c>
      <c r="B6275" s="1" t="s">
        <v>2534</v>
      </c>
      <c r="C6275" s="1" t="s">
        <v>673</v>
      </c>
      <c r="D6275" s="1" t="s">
        <v>153</v>
      </c>
      <c r="E6275" s="1" t="s">
        <v>714</v>
      </c>
      <c r="F6275" s="1" t="s">
        <v>1730</v>
      </c>
      <c r="G6275" s="1" t="s">
        <v>22966</v>
      </c>
      <c r="H6275" s="1" t="s">
        <v>22967</v>
      </c>
      <c r="I6275" s="4">
        <v>84.21630787037037</v>
      </c>
      <c r="J6275" s="1">
        <v>1245.8</v>
      </c>
      <c r="K6275" s="1">
        <v>112.87</v>
      </c>
      <c r="M6275" s="10">
        <f t="array" ref="M6275">_xlfn.XLOOKUP(A6275,subscriptions!B6275:B10004,subscriptions!D6275:D10004)</f>
        <v>120</v>
      </c>
      <c r="N6275" s="10">
        <f t="array" ref="N6275">_xlfn.XLOOKUP(A6275,subscriptions!B6275:B10004,subscriptions!G6275:G10004)</f>
        <v>10</v>
      </c>
      <c r="O6275" s="10">
        <v>108.0</v>
      </c>
      <c r="P6275" s="10" t="str">
        <f t="array" ref="P6275">_xlfn.XLOOKUP(A6275,subscriptions!B6275:B10004,subscriptions!C6275:C10004)</f>
        <v>Residential</v>
      </c>
      <c r="Q6275" s="10" t="s">
        <v>128</v>
      </c>
      <c r="R6275" s="10" t="s">
        <v>212</v>
      </c>
      <c r="S6275" s="10" t="s">
        <v>2596</v>
      </c>
    </row>
    <row r="6276">
      <c r="A6276" s="1" t="s">
        <v>7977</v>
      </c>
      <c r="B6276" s="1" t="s">
        <v>1009</v>
      </c>
      <c r="C6276" s="1" t="s">
        <v>764</v>
      </c>
      <c r="D6276" s="1" t="s">
        <v>153</v>
      </c>
      <c r="E6276" s="1" t="s">
        <v>714</v>
      </c>
      <c r="F6276" s="1" t="s">
        <v>1866</v>
      </c>
      <c r="G6276" s="1" t="s">
        <v>22968</v>
      </c>
      <c r="H6276" s="1" t="s">
        <v>22969</v>
      </c>
      <c r="I6276" s="4">
        <v>84.41902777777777</v>
      </c>
      <c r="J6276" s="1">
        <v>1390.57</v>
      </c>
      <c r="K6276" s="1">
        <v>269.15</v>
      </c>
      <c r="M6276" s="10">
        <f t="array" ref="M6276">_xlfn.XLOOKUP(A6276,subscriptions!B6276:B10004,subscriptions!D6276:D10004)</f>
        <v>120</v>
      </c>
      <c r="N6276" s="10">
        <f t="array" ref="N6276">_xlfn.XLOOKUP(A6276,subscriptions!B6276:B10004,subscriptions!G6276:G10004)</f>
        <v>20</v>
      </c>
      <c r="O6276" s="10">
        <v>96.0</v>
      </c>
      <c r="P6276" s="10" t="str">
        <f t="array" ref="P6276">_xlfn.XLOOKUP(A6276,subscriptions!B6276:B10004,subscriptions!C6276:C10004)</f>
        <v>Residential</v>
      </c>
      <c r="Q6276" s="10" t="s">
        <v>128</v>
      </c>
      <c r="R6276" s="10" t="s">
        <v>148</v>
      </c>
      <c r="S6276" s="10" t="s">
        <v>1822</v>
      </c>
    </row>
    <row r="6277">
      <c r="A6277" s="1" t="s">
        <v>7978</v>
      </c>
      <c r="B6277" s="1" t="s">
        <v>426</v>
      </c>
      <c r="C6277" s="1" t="s">
        <v>871</v>
      </c>
      <c r="D6277" s="1" t="s">
        <v>153</v>
      </c>
      <c r="E6277" s="1" t="s">
        <v>111</v>
      </c>
      <c r="F6277" s="1" t="s">
        <v>1362</v>
      </c>
      <c r="G6277" s="1" t="s">
        <v>22970</v>
      </c>
      <c r="H6277" s="1" t="s">
        <v>22971</v>
      </c>
      <c r="I6277" s="4">
        <v>84.21269675925926</v>
      </c>
      <c r="J6277" s="1">
        <v>1636.47</v>
      </c>
      <c r="K6277" s="1">
        <v>343.5</v>
      </c>
      <c r="M6277" s="10">
        <f t="array" ref="M6277">_xlfn.XLOOKUP(A6277,subscriptions!B6277:B10004,subscriptions!D6277:D10004)</f>
        <v>250</v>
      </c>
      <c r="N6277" s="10">
        <f t="array" ref="N6277">_xlfn.XLOOKUP(A6277,subscriptions!B6277:B10004,subscriptions!G6277:G10004)</f>
        <v>0</v>
      </c>
      <c r="O6277" s="10">
        <v>250.0</v>
      </c>
      <c r="P6277" s="10" t="str">
        <f t="array" ref="P6277">_xlfn.XLOOKUP(A6277,subscriptions!B6277:B10004,subscriptions!C6277:C10004)</f>
        <v>Business</v>
      </c>
      <c r="Q6277" s="10" t="s">
        <v>173</v>
      </c>
      <c r="R6277" s="10" t="s">
        <v>129</v>
      </c>
      <c r="S6277" s="10" t="s">
        <v>813</v>
      </c>
    </row>
    <row r="6278">
      <c r="A6278" s="1" t="s">
        <v>7981</v>
      </c>
      <c r="B6278" s="1" t="s">
        <v>177</v>
      </c>
      <c r="C6278" s="1" t="s">
        <v>2007</v>
      </c>
      <c r="D6278" s="1" t="s">
        <v>153</v>
      </c>
      <c r="E6278" s="1" t="s">
        <v>179</v>
      </c>
      <c r="F6278" s="1" t="s">
        <v>4595</v>
      </c>
      <c r="G6278" s="1" t="s">
        <v>22972</v>
      </c>
      <c r="H6278" s="1" t="s">
        <v>22973</v>
      </c>
      <c r="I6278" s="4">
        <v>84.33840277777777</v>
      </c>
      <c r="J6278" s="1">
        <v>492.9</v>
      </c>
      <c r="K6278" s="1">
        <v>62.62</v>
      </c>
      <c r="L6278" s="1">
        <v>100.0</v>
      </c>
      <c r="M6278" s="10">
        <f t="array" ref="M6278">_xlfn.XLOOKUP(A6278,subscriptions!B6278:B10004,subscriptions!D6278:D10004)</f>
        <v>80</v>
      </c>
      <c r="N6278" s="10">
        <f t="array" ref="N6278">_xlfn.XLOOKUP(A6278,subscriptions!B6278:B10004,subscriptions!G6278:G10004)</f>
        <v>5</v>
      </c>
      <c r="O6278" s="10">
        <v>76.0</v>
      </c>
      <c r="P6278" s="10" t="str">
        <f t="array" ref="P6278">_xlfn.XLOOKUP(A6278,subscriptions!B6278:B10004,subscriptions!C6278:C10004)</f>
        <v>Roam</v>
      </c>
      <c r="Q6278" s="10" t="s">
        <v>194</v>
      </c>
      <c r="R6278" s="10" t="s">
        <v>148</v>
      </c>
      <c r="S6278" s="10" t="s">
        <v>2086</v>
      </c>
    </row>
    <row r="6279">
      <c r="A6279" s="1" t="s">
        <v>7982</v>
      </c>
      <c r="B6279" s="1" t="s">
        <v>2788</v>
      </c>
      <c r="C6279" s="1" t="s">
        <v>2483</v>
      </c>
      <c r="D6279" s="1" t="s">
        <v>153</v>
      </c>
      <c r="E6279" s="1" t="s">
        <v>179</v>
      </c>
      <c r="F6279" s="1" t="s">
        <v>357</v>
      </c>
      <c r="G6279" s="1" t="s">
        <v>22974</v>
      </c>
      <c r="H6279" s="1" t="s">
        <v>22975</v>
      </c>
      <c r="I6279" s="4">
        <v>84.3396875</v>
      </c>
      <c r="J6279" s="1">
        <v>730.17</v>
      </c>
      <c r="K6279" s="1">
        <v>153.85</v>
      </c>
      <c r="L6279" s="1">
        <v>100.0</v>
      </c>
      <c r="M6279" s="10">
        <f t="array" ref="M6279">_xlfn.XLOOKUP(A6279,subscriptions!B6279:B10004,subscriptions!D6279:D10004)</f>
        <v>250</v>
      </c>
      <c r="N6279" s="10">
        <f t="array" ref="N6279">_xlfn.XLOOKUP(A6279,subscriptions!B6279:B10004,subscriptions!G6279:G10004)</f>
        <v>10</v>
      </c>
      <c r="O6279" s="10">
        <v>225.0</v>
      </c>
      <c r="P6279" s="10" t="str">
        <f t="array" ref="P6279">_xlfn.XLOOKUP(A6279,subscriptions!B6279:B10004,subscriptions!C6279:C10004)</f>
        <v>Business</v>
      </c>
      <c r="Q6279" s="10" t="s">
        <v>128</v>
      </c>
      <c r="R6279" s="10" t="s">
        <v>129</v>
      </c>
      <c r="S6279" s="10" t="s">
        <v>234</v>
      </c>
    </row>
    <row r="6280">
      <c r="A6280" s="1" t="s">
        <v>7983</v>
      </c>
      <c r="B6280" s="1" t="s">
        <v>1491</v>
      </c>
      <c r="C6280" s="1" t="s">
        <v>2007</v>
      </c>
      <c r="D6280" s="1" t="s">
        <v>153</v>
      </c>
      <c r="E6280" s="1" t="s">
        <v>631</v>
      </c>
      <c r="F6280" s="1" t="s">
        <v>922</v>
      </c>
      <c r="G6280" s="1" t="s">
        <v>22976</v>
      </c>
      <c r="H6280" s="1" t="s">
        <v>22977</v>
      </c>
      <c r="I6280" s="4">
        <v>84.17390046296296</v>
      </c>
      <c r="J6280" s="1">
        <v>2833.78</v>
      </c>
      <c r="K6280" s="1">
        <v>655.22</v>
      </c>
      <c r="M6280" s="10">
        <f t="array" ref="M6280">_xlfn.XLOOKUP(A6280,subscriptions!B6280:B10004,subscriptions!D6280:D10004)</f>
        <v>120</v>
      </c>
      <c r="N6280" s="10">
        <f t="array" ref="N6280">_xlfn.XLOOKUP(A6280,subscriptions!B6280:B10004,subscriptions!G6280:G10004)</f>
        <v>20</v>
      </c>
      <c r="O6280" s="10">
        <v>96.0</v>
      </c>
      <c r="P6280" s="10" t="str">
        <f t="array" ref="P6280">_xlfn.XLOOKUP(A6280,subscriptions!B6280:B10004,subscriptions!C6280:C10004)</f>
        <v>Residential</v>
      </c>
      <c r="Q6280" s="10" t="s">
        <v>128</v>
      </c>
      <c r="R6280" s="10" t="s">
        <v>148</v>
      </c>
      <c r="S6280" s="10" t="s">
        <v>3087</v>
      </c>
    </row>
    <row r="6281">
      <c r="A6281" s="1" t="s">
        <v>7984</v>
      </c>
      <c r="B6281" s="1" t="s">
        <v>1141</v>
      </c>
      <c r="C6281" s="1" t="s">
        <v>1876</v>
      </c>
      <c r="D6281" s="1" t="s">
        <v>27</v>
      </c>
      <c r="E6281" s="1" t="s">
        <v>262</v>
      </c>
      <c r="F6281" s="1" t="s">
        <v>2853</v>
      </c>
      <c r="G6281" s="1" t="s">
        <v>22978</v>
      </c>
      <c r="H6281" s="1" t="s">
        <v>22979</v>
      </c>
      <c r="I6281" s="4">
        <v>84.21628472222223</v>
      </c>
      <c r="J6281" s="1">
        <v>375.26</v>
      </c>
      <c r="K6281" s="1">
        <v>71.99</v>
      </c>
      <c r="M6281" s="10">
        <f t="array" ref="M6281">_xlfn.XLOOKUP(A6281,subscriptions!B6281:B10004,subscriptions!D6281:D10004)</f>
        <v>120</v>
      </c>
      <c r="N6281" s="10">
        <f t="array" ref="N6281">_xlfn.XLOOKUP(A6281,subscriptions!B6281:B10004,subscriptions!G6281:G10004)</f>
        <v>0</v>
      </c>
      <c r="O6281" s="10">
        <v>120.0</v>
      </c>
      <c r="P6281" s="10" t="str">
        <f t="array" ref="P6281">_xlfn.XLOOKUP(A6281,subscriptions!B6281:B10004,subscriptions!C6281:C10004)</f>
        <v>Residential</v>
      </c>
      <c r="Q6281" s="10" t="s">
        <v>173</v>
      </c>
      <c r="R6281" s="10" t="s">
        <v>212</v>
      </c>
      <c r="S6281" s="10" t="s">
        <v>2596</v>
      </c>
    </row>
    <row r="6282">
      <c r="A6282" s="1" t="s">
        <v>7985</v>
      </c>
      <c r="B6282" s="1" t="s">
        <v>870</v>
      </c>
      <c r="C6282" s="1" t="s">
        <v>827</v>
      </c>
      <c r="D6282" s="1" t="s">
        <v>153</v>
      </c>
      <c r="E6282" s="1" t="s">
        <v>239</v>
      </c>
      <c r="F6282" s="1" t="s">
        <v>2076</v>
      </c>
      <c r="G6282" s="1" t="s">
        <v>22980</v>
      </c>
      <c r="H6282" s="1" t="s">
        <v>22981</v>
      </c>
      <c r="I6282" s="4">
        <v>84.25354166666666</v>
      </c>
      <c r="J6282" s="1">
        <v>2680.55</v>
      </c>
      <c r="K6282" s="1">
        <v>460.77</v>
      </c>
      <c r="M6282" s="10">
        <f t="array" ref="M6282">_xlfn.XLOOKUP(A6282,subscriptions!B6282:B10004,subscriptions!D6282:D10004)</f>
        <v>80</v>
      </c>
      <c r="N6282" s="10">
        <f t="array" ref="N6282">_xlfn.XLOOKUP(A6282,subscriptions!B6282:B10004,subscriptions!G6282:G10004)</f>
        <v>5</v>
      </c>
      <c r="O6282" s="10">
        <v>76.0</v>
      </c>
      <c r="P6282" s="10" t="str">
        <f t="array" ref="P6282">_xlfn.XLOOKUP(A6282,subscriptions!B6282:B10004,subscriptions!C6282:C10004)</f>
        <v>Roam</v>
      </c>
      <c r="Q6282" s="10" t="s">
        <v>194</v>
      </c>
      <c r="R6282" s="10" t="s">
        <v>148</v>
      </c>
      <c r="S6282" s="10" t="s">
        <v>1832</v>
      </c>
    </row>
    <row r="6283">
      <c r="A6283" s="1" t="s">
        <v>7986</v>
      </c>
      <c r="B6283" s="1" t="s">
        <v>2521</v>
      </c>
      <c r="C6283" s="1" t="s">
        <v>330</v>
      </c>
      <c r="D6283" s="1" t="s">
        <v>153</v>
      </c>
      <c r="E6283" s="1" t="s">
        <v>239</v>
      </c>
      <c r="F6283" s="1" t="s">
        <v>1186</v>
      </c>
      <c r="G6283" s="1" t="s">
        <v>22982</v>
      </c>
      <c r="H6283" s="1" t="s">
        <v>22983</v>
      </c>
      <c r="I6283" s="4">
        <v>84.16755787037037</v>
      </c>
      <c r="J6283" s="1">
        <v>1290.55</v>
      </c>
      <c r="K6283" s="1">
        <v>249.72</v>
      </c>
      <c r="M6283" s="10">
        <f t="array" ref="M6283">_xlfn.XLOOKUP(A6283,subscriptions!B6283:B10004,subscriptions!D6283:D10004)</f>
        <v>120</v>
      </c>
      <c r="N6283" s="10">
        <f t="array" ref="N6283">_xlfn.XLOOKUP(A6283,subscriptions!B6283:B10004,subscriptions!G6283:G10004)</f>
        <v>10</v>
      </c>
      <c r="O6283" s="10">
        <v>108.0</v>
      </c>
      <c r="P6283" s="10" t="str">
        <f t="array" ref="P6283">_xlfn.XLOOKUP(A6283,subscriptions!B6283:B10004,subscriptions!C6283:C10004)</f>
        <v>Residential</v>
      </c>
      <c r="Q6283" s="10" t="s">
        <v>128</v>
      </c>
      <c r="R6283" s="10" t="s">
        <v>212</v>
      </c>
      <c r="S6283" s="10" t="s">
        <v>1412</v>
      </c>
    </row>
    <row r="6284">
      <c r="A6284" s="1" t="s">
        <v>7987</v>
      </c>
      <c r="B6284" s="1" t="s">
        <v>508</v>
      </c>
      <c r="C6284" s="1" t="s">
        <v>492</v>
      </c>
      <c r="D6284" s="1" t="s">
        <v>153</v>
      </c>
      <c r="E6284" s="1" t="s">
        <v>28</v>
      </c>
      <c r="F6284" s="1" t="s">
        <v>1639</v>
      </c>
      <c r="G6284" s="1" t="s">
        <v>22984</v>
      </c>
      <c r="H6284" s="1" t="s">
        <v>22985</v>
      </c>
      <c r="I6284" s="4">
        <v>84.37731481481481</v>
      </c>
      <c r="J6284" s="1">
        <v>2204.41</v>
      </c>
      <c r="K6284" s="1">
        <v>342.39</v>
      </c>
      <c r="M6284" s="10">
        <f t="array" ref="M6284">_xlfn.XLOOKUP(A6284,subscriptions!B6284:B10004,subscriptions!D6284:D10004)</f>
        <v>120</v>
      </c>
      <c r="N6284" s="10">
        <f t="array" ref="N6284">_xlfn.XLOOKUP(A6284,subscriptions!B6284:B10004,subscriptions!G6284:G10004)</f>
        <v>20</v>
      </c>
      <c r="O6284" s="10">
        <v>96.0</v>
      </c>
      <c r="P6284" s="10" t="str">
        <f t="array" ref="P6284">_xlfn.XLOOKUP(A6284,subscriptions!B6284:B10004,subscriptions!C6284:C10004)</f>
        <v>Residential</v>
      </c>
      <c r="Q6284" s="10" t="s">
        <v>128</v>
      </c>
      <c r="R6284" s="10" t="s">
        <v>148</v>
      </c>
      <c r="S6284" s="10" t="s">
        <v>1360</v>
      </c>
    </row>
    <row r="6285">
      <c r="A6285" s="1" t="s">
        <v>7990</v>
      </c>
      <c r="B6285" s="1" t="s">
        <v>2788</v>
      </c>
      <c r="C6285" s="1" t="s">
        <v>1142</v>
      </c>
      <c r="D6285" s="1" t="s">
        <v>153</v>
      </c>
      <c r="E6285" s="1" t="s">
        <v>714</v>
      </c>
      <c r="F6285" s="1" t="s">
        <v>3419</v>
      </c>
      <c r="G6285" s="1" t="s">
        <v>22986</v>
      </c>
      <c r="H6285" s="1" t="s">
        <v>22987</v>
      </c>
      <c r="I6285" s="4">
        <v>84.29869212962963</v>
      </c>
      <c r="J6285" s="1">
        <v>1925.59</v>
      </c>
      <c r="K6285" s="1">
        <v>364.98</v>
      </c>
      <c r="M6285" s="10">
        <f t="array" ref="M6285">_xlfn.XLOOKUP(A6285,subscriptions!B6285:B10004,subscriptions!D6285:D10004)</f>
        <v>250</v>
      </c>
      <c r="N6285" s="10">
        <f t="array" ref="N6285">_xlfn.XLOOKUP(A6285,subscriptions!B6285:B10004,subscriptions!G6285:G10004)</f>
        <v>0</v>
      </c>
      <c r="O6285" s="10">
        <v>250.0</v>
      </c>
      <c r="P6285" s="10" t="str">
        <f t="array" ref="P6285">_xlfn.XLOOKUP(A6285,subscriptions!B6285:B10004,subscriptions!C6285:C10004)</f>
        <v>Business</v>
      </c>
      <c r="Q6285" s="10" t="s">
        <v>173</v>
      </c>
      <c r="R6285" s="10" t="s">
        <v>129</v>
      </c>
      <c r="S6285" s="10" t="s">
        <v>276</v>
      </c>
    </row>
    <row r="6286">
      <c r="A6286" s="1" t="s">
        <v>7991</v>
      </c>
      <c r="B6286" s="1" t="s">
        <v>1664</v>
      </c>
      <c r="C6286" s="1" t="s">
        <v>330</v>
      </c>
      <c r="D6286" s="1" t="s">
        <v>153</v>
      </c>
      <c r="E6286" s="1" t="s">
        <v>631</v>
      </c>
      <c r="F6286" s="1" t="s">
        <v>1115</v>
      </c>
      <c r="G6286" s="1" t="s">
        <v>22988</v>
      </c>
      <c r="H6286" s="1" t="s">
        <v>22989</v>
      </c>
      <c r="I6286" s="4">
        <v>84.38216435185186</v>
      </c>
      <c r="J6286" s="1">
        <v>398.87</v>
      </c>
      <c r="K6286" s="1">
        <v>54.3</v>
      </c>
      <c r="M6286" s="10">
        <f t="array" ref="M6286">_xlfn.XLOOKUP(A6286,subscriptions!B6286:B10004,subscriptions!D6286:D10004)</f>
        <v>80</v>
      </c>
      <c r="N6286" s="10">
        <f t="array" ref="N6286">_xlfn.XLOOKUP(A6286,subscriptions!B6286:B10004,subscriptions!G6286:G10004)</f>
        <v>5</v>
      </c>
      <c r="O6286" s="10">
        <v>76.0</v>
      </c>
      <c r="P6286" s="10" t="str">
        <f t="array" ref="P6286">_xlfn.XLOOKUP(A6286,subscriptions!B6286:B10004,subscriptions!C6286:C10004)</f>
        <v>Roam</v>
      </c>
      <c r="Q6286" s="10" t="s">
        <v>194</v>
      </c>
      <c r="R6286" s="10" t="s">
        <v>148</v>
      </c>
      <c r="S6286" s="10" t="s">
        <v>293</v>
      </c>
    </row>
    <row r="6287">
      <c r="A6287" s="1" t="s">
        <v>7992</v>
      </c>
      <c r="B6287" s="1" t="s">
        <v>1444</v>
      </c>
      <c r="C6287" s="1" t="s">
        <v>800</v>
      </c>
      <c r="D6287" s="1" t="s">
        <v>27</v>
      </c>
      <c r="E6287" s="1" t="s">
        <v>332</v>
      </c>
      <c r="F6287" s="1" t="s">
        <v>427</v>
      </c>
      <c r="G6287" s="1" t="s">
        <v>22990</v>
      </c>
      <c r="H6287" s="1" t="s">
        <v>22991</v>
      </c>
      <c r="I6287" s="4">
        <v>84.17435185185185</v>
      </c>
      <c r="J6287" s="1">
        <v>1311.82</v>
      </c>
      <c r="K6287" s="1">
        <v>276.19</v>
      </c>
      <c r="M6287" s="10">
        <f t="array" ref="M6287">_xlfn.XLOOKUP(A6287,subscriptions!B6287:B10004,subscriptions!D6287:D10004)</f>
        <v>120</v>
      </c>
      <c r="N6287" s="10">
        <f t="array" ref="N6287">_xlfn.XLOOKUP(A6287,subscriptions!B6287:B10004,subscriptions!G6287:G10004)</f>
        <v>10</v>
      </c>
      <c r="O6287" s="10">
        <v>108.0</v>
      </c>
      <c r="P6287" s="10" t="str">
        <f t="array" ref="P6287">_xlfn.XLOOKUP(A6287,subscriptions!B6287:B10004,subscriptions!C6287:C10004)</f>
        <v>Residential</v>
      </c>
      <c r="Q6287" s="10" t="s">
        <v>128</v>
      </c>
      <c r="R6287" s="10" t="s">
        <v>212</v>
      </c>
      <c r="S6287" s="10" t="s">
        <v>507</v>
      </c>
    </row>
    <row r="6288">
      <c r="A6288" s="1" t="s">
        <v>7993</v>
      </c>
      <c r="B6288" s="1" t="s">
        <v>1972</v>
      </c>
      <c r="C6288" s="1" t="s">
        <v>1388</v>
      </c>
      <c r="D6288" s="1" t="s">
        <v>27</v>
      </c>
      <c r="E6288" s="1" t="s">
        <v>262</v>
      </c>
      <c r="F6288" s="1" t="s">
        <v>4113</v>
      </c>
      <c r="G6288" s="1" t="s">
        <v>22992</v>
      </c>
      <c r="H6288" s="1" t="s">
        <v>22993</v>
      </c>
      <c r="I6288" s="4">
        <v>84.25510416666667</v>
      </c>
      <c r="J6288" s="1">
        <v>3084.29</v>
      </c>
      <c r="K6288" s="1">
        <v>676.51</v>
      </c>
      <c r="M6288" s="10">
        <f t="array" ref="M6288">_xlfn.XLOOKUP(A6288,subscriptions!B6288:B10004,subscriptions!D6288:D10004)</f>
        <v>50</v>
      </c>
      <c r="N6288" s="10">
        <f t="array" ref="N6288">_xlfn.XLOOKUP(A6288,subscriptions!B6288:B10004,subscriptions!G6288:G10004)</f>
        <v>20</v>
      </c>
      <c r="O6288" s="10">
        <v>40.0</v>
      </c>
      <c r="P6288" s="10" t="str">
        <f t="array" ref="P6288">_xlfn.XLOOKUP(A6288,subscriptions!B6288:B10004,subscriptions!C6288:C10004)</f>
        <v>Mini</v>
      </c>
      <c r="Q6288" s="10" t="s">
        <v>128</v>
      </c>
      <c r="R6288" s="10" t="s">
        <v>148</v>
      </c>
      <c r="S6288" s="10" t="s">
        <v>149</v>
      </c>
    </row>
    <row r="6289">
      <c r="A6289" s="1" t="s">
        <v>7994</v>
      </c>
      <c r="B6289" s="1" t="s">
        <v>1664</v>
      </c>
      <c r="C6289" s="1" t="s">
        <v>492</v>
      </c>
      <c r="D6289" s="1" t="s">
        <v>153</v>
      </c>
      <c r="E6289" s="1" t="s">
        <v>332</v>
      </c>
      <c r="F6289" s="1" t="s">
        <v>427</v>
      </c>
      <c r="G6289" s="1" t="s">
        <v>22994</v>
      </c>
      <c r="H6289" s="1" t="s">
        <v>22995</v>
      </c>
      <c r="I6289" s="4">
        <v>84.33706018518518</v>
      </c>
      <c r="J6289" s="1">
        <v>898.76</v>
      </c>
      <c r="K6289" s="1">
        <v>198.29</v>
      </c>
      <c r="M6289" s="10">
        <f t="array" ref="M6289">_xlfn.XLOOKUP(A6289,subscriptions!B6289:B10004,subscriptions!D6289:D10004)</f>
        <v>120</v>
      </c>
      <c r="N6289" s="10">
        <f t="array" ref="N6289">_xlfn.XLOOKUP(A6289,subscriptions!B6289:B10004,subscriptions!G6289:G10004)</f>
        <v>0</v>
      </c>
      <c r="O6289" s="10">
        <v>120.0</v>
      </c>
      <c r="P6289" s="10" t="str">
        <f t="array" ref="P6289">_xlfn.XLOOKUP(A6289,subscriptions!B6289:B10004,subscriptions!C6289:C10004)</f>
        <v>Residential</v>
      </c>
      <c r="Q6289" s="10" t="s">
        <v>173</v>
      </c>
      <c r="R6289" s="10" t="s">
        <v>212</v>
      </c>
      <c r="S6289" s="10" t="s">
        <v>968</v>
      </c>
    </row>
    <row r="6290">
      <c r="A6290" s="1" t="s">
        <v>7995</v>
      </c>
      <c r="B6290" s="1" t="s">
        <v>2327</v>
      </c>
      <c r="C6290" s="1" t="s">
        <v>133</v>
      </c>
      <c r="D6290" s="1" t="s">
        <v>27</v>
      </c>
      <c r="E6290" s="1" t="s">
        <v>262</v>
      </c>
      <c r="F6290" s="1" t="s">
        <v>4113</v>
      </c>
      <c r="G6290" s="1" t="s">
        <v>22996</v>
      </c>
      <c r="H6290" s="1" t="s">
        <v>22997</v>
      </c>
      <c r="I6290" s="4">
        <v>84.21677083333333</v>
      </c>
      <c r="J6290" s="1">
        <v>5148.38</v>
      </c>
      <c r="K6290" s="1">
        <v>760.49</v>
      </c>
      <c r="M6290" s="10">
        <f t="array" ref="M6290">_xlfn.XLOOKUP(A6290,subscriptions!B6290:B10004,subscriptions!D6290:D10004)</f>
        <v>120</v>
      </c>
      <c r="N6290" s="10">
        <f t="array" ref="N6290">_xlfn.XLOOKUP(A6290,subscriptions!B6290:B10004,subscriptions!G6290:G10004)</f>
        <v>5</v>
      </c>
      <c r="O6290" s="10">
        <v>114.0</v>
      </c>
      <c r="P6290" s="10" t="str">
        <f t="array" ref="P6290">_xlfn.XLOOKUP(A6290,subscriptions!B6290:B10004,subscriptions!C6290:C10004)</f>
        <v>Residential</v>
      </c>
      <c r="Q6290" s="10" t="s">
        <v>194</v>
      </c>
      <c r="R6290" s="10" t="s">
        <v>212</v>
      </c>
      <c r="S6290" s="10" t="s">
        <v>453</v>
      </c>
    </row>
    <row r="6291">
      <c r="A6291" s="1" t="s">
        <v>7996</v>
      </c>
      <c r="B6291" s="1" t="s">
        <v>657</v>
      </c>
      <c r="C6291" s="1" t="s">
        <v>456</v>
      </c>
      <c r="D6291" s="1" t="s">
        <v>153</v>
      </c>
      <c r="E6291" s="1" t="s">
        <v>631</v>
      </c>
      <c r="F6291" s="1" t="s">
        <v>2749</v>
      </c>
      <c r="G6291" s="1" t="s">
        <v>22998</v>
      </c>
      <c r="H6291" s="1" t="s">
        <v>22999</v>
      </c>
      <c r="I6291" s="4">
        <v>84.33561342592593</v>
      </c>
      <c r="J6291" s="1">
        <v>952.81</v>
      </c>
      <c r="K6291" s="1">
        <v>119.55</v>
      </c>
      <c r="M6291" s="10">
        <f t="array" ref="M6291">_xlfn.XLOOKUP(A6291,subscriptions!B6291:B10004,subscriptions!D6291:D10004)</f>
        <v>80</v>
      </c>
      <c r="N6291" s="10">
        <f t="array" ref="N6291">_xlfn.XLOOKUP(A6291,subscriptions!B6291:B10004,subscriptions!G6291:G10004)</f>
        <v>10</v>
      </c>
      <c r="O6291" s="10">
        <v>72.0</v>
      </c>
      <c r="P6291" s="10" t="str">
        <f t="array" ref="P6291">_xlfn.XLOOKUP(A6291,subscriptions!B6291:B10004,subscriptions!C6291:C10004)</f>
        <v>Roam</v>
      </c>
      <c r="Q6291" s="10" t="s">
        <v>128</v>
      </c>
      <c r="R6291" s="10" t="s">
        <v>148</v>
      </c>
      <c r="S6291" s="10" t="s">
        <v>571</v>
      </c>
    </row>
    <row r="6292">
      <c r="A6292" s="1" t="s">
        <v>7997</v>
      </c>
      <c r="B6292" s="1" t="s">
        <v>1387</v>
      </c>
      <c r="C6292" s="1" t="s">
        <v>237</v>
      </c>
      <c r="D6292" s="1" t="s">
        <v>27</v>
      </c>
      <c r="E6292" s="1" t="s">
        <v>28</v>
      </c>
      <c r="F6292" s="1" t="s">
        <v>3899</v>
      </c>
      <c r="G6292" s="1" t="s">
        <v>23000</v>
      </c>
      <c r="H6292" s="1" t="s">
        <v>23001</v>
      </c>
      <c r="I6292" s="4">
        <v>84.21398148148148</v>
      </c>
      <c r="J6292" s="1">
        <v>281.1</v>
      </c>
      <c r="K6292" s="1">
        <v>60.9</v>
      </c>
      <c r="M6292" s="10">
        <f t="array" ref="M6292">_xlfn.XLOOKUP(A6292,subscriptions!B6292:B10004,subscriptions!D6292:D10004)</f>
        <v>120</v>
      </c>
      <c r="N6292" s="10">
        <f t="array" ref="N6292">_xlfn.XLOOKUP(A6292,subscriptions!B6292:B10004,subscriptions!G6292:G10004)</f>
        <v>20</v>
      </c>
      <c r="O6292" s="10">
        <v>96.0</v>
      </c>
      <c r="P6292" s="10" t="str">
        <f t="array" ref="P6292">_xlfn.XLOOKUP(A6292,subscriptions!B6292:B10004,subscriptions!C6292:C10004)</f>
        <v>Residential</v>
      </c>
      <c r="Q6292" s="10" t="s">
        <v>128</v>
      </c>
      <c r="R6292" s="10" t="s">
        <v>148</v>
      </c>
      <c r="S6292" s="10" t="s">
        <v>388</v>
      </c>
    </row>
    <row r="6293">
      <c r="A6293" s="1" t="s">
        <v>7998</v>
      </c>
      <c r="B6293" s="1" t="s">
        <v>523</v>
      </c>
      <c r="C6293" s="1" t="s">
        <v>1833</v>
      </c>
      <c r="D6293" s="1" t="s">
        <v>27</v>
      </c>
      <c r="E6293" s="1" t="s">
        <v>111</v>
      </c>
      <c r="F6293" s="1" t="s">
        <v>1906</v>
      </c>
      <c r="G6293" s="1" t="s">
        <v>23002</v>
      </c>
      <c r="H6293" s="1" t="s">
        <v>23003</v>
      </c>
      <c r="I6293" s="4">
        <v>84.37658564814815</v>
      </c>
      <c r="J6293" s="1">
        <v>790.05</v>
      </c>
      <c r="K6293" s="1">
        <v>87.89</v>
      </c>
      <c r="M6293" s="10">
        <f t="array" ref="M6293">_xlfn.XLOOKUP(A6293,subscriptions!B6293:B10004,subscriptions!D6293:D10004)</f>
        <v>120</v>
      </c>
      <c r="N6293" s="10">
        <f t="array" ref="N6293">_xlfn.XLOOKUP(A6293,subscriptions!B6293:B10004,subscriptions!G6293:G10004)</f>
        <v>0</v>
      </c>
      <c r="O6293" s="10">
        <v>120.0</v>
      </c>
      <c r="P6293" s="10" t="str">
        <f t="array" ref="P6293">_xlfn.XLOOKUP(A6293,subscriptions!B6293:B10004,subscriptions!C6293:C10004)</f>
        <v>Residential</v>
      </c>
      <c r="Q6293" s="10" t="s">
        <v>173</v>
      </c>
      <c r="R6293" s="10" t="s">
        <v>212</v>
      </c>
      <c r="S6293" s="10" t="s">
        <v>3910</v>
      </c>
    </row>
    <row r="6294">
      <c r="A6294" s="1" t="s">
        <v>8001</v>
      </c>
      <c r="B6294" s="1" t="s">
        <v>455</v>
      </c>
      <c r="C6294" s="1" t="s">
        <v>456</v>
      </c>
      <c r="D6294" s="1" t="s">
        <v>27</v>
      </c>
      <c r="E6294" s="1" t="s">
        <v>179</v>
      </c>
      <c r="F6294" s="1" t="s">
        <v>1045</v>
      </c>
      <c r="G6294" s="1" t="s">
        <v>23004</v>
      </c>
      <c r="H6294" s="1" t="s">
        <v>23005</v>
      </c>
      <c r="I6294" s="4">
        <v>84.33770833333334</v>
      </c>
      <c r="J6294" s="1">
        <v>4595.56</v>
      </c>
      <c r="K6294" s="1">
        <v>758.85</v>
      </c>
      <c r="L6294" s="1">
        <v>100.0</v>
      </c>
      <c r="M6294" s="10">
        <f t="array" ref="M6294">_xlfn.XLOOKUP(A6294,subscriptions!B6294:B10004,subscriptions!D6294:D10004)</f>
        <v>120</v>
      </c>
      <c r="N6294" s="10">
        <f t="array" ref="N6294">_xlfn.XLOOKUP(A6294,subscriptions!B6294:B10004,subscriptions!G6294:G10004)</f>
        <v>5</v>
      </c>
      <c r="O6294" s="10">
        <v>114.0</v>
      </c>
      <c r="P6294" s="10" t="str">
        <f t="array" ref="P6294">_xlfn.XLOOKUP(A6294,subscriptions!B6294:B10004,subscriptions!C6294:C10004)</f>
        <v>Residential</v>
      </c>
      <c r="Q6294" s="10" t="s">
        <v>194</v>
      </c>
      <c r="R6294" s="10" t="s">
        <v>212</v>
      </c>
      <c r="S6294" s="10" t="s">
        <v>1961</v>
      </c>
    </row>
    <row r="6295">
      <c r="A6295" s="1" t="s">
        <v>8002</v>
      </c>
      <c r="B6295" s="1" t="s">
        <v>426</v>
      </c>
      <c r="C6295" s="1" t="s">
        <v>296</v>
      </c>
      <c r="D6295" s="1" t="s">
        <v>153</v>
      </c>
      <c r="E6295" s="1" t="s">
        <v>28</v>
      </c>
      <c r="F6295" s="1" t="s">
        <v>3899</v>
      </c>
      <c r="G6295" s="1" t="s">
        <v>23006</v>
      </c>
      <c r="H6295" s="1" t="s">
        <v>23007</v>
      </c>
      <c r="I6295" s="4">
        <v>84.25216435185185</v>
      </c>
      <c r="J6295" s="1">
        <v>627.88</v>
      </c>
      <c r="K6295" s="1">
        <v>82.48</v>
      </c>
      <c r="M6295" s="10">
        <f t="array" ref="M6295">_xlfn.XLOOKUP(A6295,subscriptions!B6295:B10004,subscriptions!D6295:D10004)</f>
        <v>250</v>
      </c>
      <c r="N6295" s="10">
        <f t="array" ref="N6295">_xlfn.XLOOKUP(A6295,subscriptions!B6295:B10004,subscriptions!G6295:G10004)</f>
        <v>10</v>
      </c>
      <c r="O6295" s="10">
        <v>225.0</v>
      </c>
      <c r="P6295" s="10" t="str">
        <f t="array" ref="P6295">_xlfn.XLOOKUP(A6295,subscriptions!B6295:B10004,subscriptions!C6295:C10004)</f>
        <v>Business</v>
      </c>
      <c r="Q6295" s="10" t="s">
        <v>128</v>
      </c>
      <c r="R6295" s="10" t="s">
        <v>129</v>
      </c>
      <c r="S6295" s="10" t="s">
        <v>1008</v>
      </c>
    </row>
    <row r="6296">
      <c r="A6296" s="1" t="s">
        <v>8003</v>
      </c>
      <c r="B6296" s="1" t="s">
        <v>278</v>
      </c>
      <c r="C6296" s="1" t="s">
        <v>426</v>
      </c>
      <c r="D6296" s="1" t="s">
        <v>27</v>
      </c>
      <c r="E6296" s="1" t="s">
        <v>239</v>
      </c>
      <c r="F6296" s="1" t="s">
        <v>1186</v>
      </c>
      <c r="G6296" s="1" t="s">
        <v>23008</v>
      </c>
      <c r="H6296" s="1" t="s">
        <v>23009</v>
      </c>
      <c r="I6296" s="4">
        <v>84.38020833333333</v>
      </c>
      <c r="J6296" s="1">
        <v>3088.55</v>
      </c>
      <c r="K6296" s="1">
        <v>640.53</v>
      </c>
      <c r="M6296" s="10">
        <f t="array" ref="M6296">_xlfn.XLOOKUP(A6296,subscriptions!B6296:B10004,subscriptions!D6296:D10004)</f>
        <v>80</v>
      </c>
      <c r="N6296" s="10">
        <f t="array" ref="N6296">_xlfn.XLOOKUP(A6296,subscriptions!B6296:B10004,subscriptions!G6296:G10004)</f>
        <v>20</v>
      </c>
      <c r="O6296" s="10">
        <v>64.0</v>
      </c>
      <c r="P6296" s="10" t="str">
        <f t="array" ref="P6296">_xlfn.XLOOKUP(A6296,subscriptions!B6296:B10004,subscriptions!C6296:C10004)</f>
        <v>Roam</v>
      </c>
      <c r="Q6296" s="10" t="s">
        <v>128</v>
      </c>
      <c r="R6296" s="10" t="s">
        <v>148</v>
      </c>
      <c r="S6296" s="10" t="s">
        <v>698</v>
      </c>
    </row>
    <row r="6297">
      <c r="A6297" s="1" t="s">
        <v>8004</v>
      </c>
      <c r="B6297" s="1" t="s">
        <v>1157</v>
      </c>
      <c r="C6297" s="1" t="s">
        <v>1200</v>
      </c>
      <c r="D6297" s="1" t="s">
        <v>27</v>
      </c>
      <c r="E6297" s="1" t="s">
        <v>239</v>
      </c>
      <c r="F6297" s="1" t="s">
        <v>2364</v>
      </c>
      <c r="G6297" s="1" t="s">
        <v>23010</v>
      </c>
      <c r="H6297" s="1" t="s">
        <v>23011</v>
      </c>
      <c r="I6297" s="4">
        <v>84.17314814814814</v>
      </c>
      <c r="J6297" s="1">
        <v>3246.11</v>
      </c>
      <c r="K6297" s="1">
        <v>292.4</v>
      </c>
      <c r="M6297" s="10">
        <f t="array" ref="M6297">_xlfn.XLOOKUP(A6297,subscriptions!B6297:B10004,subscriptions!D6297:D10004)</f>
        <v>250</v>
      </c>
      <c r="N6297" s="10">
        <f t="array" ref="N6297">_xlfn.XLOOKUP(A6297,subscriptions!B6297:B10004,subscriptions!G6297:G10004)</f>
        <v>0</v>
      </c>
      <c r="O6297" s="10">
        <v>250.0</v>
      </c>
      <c r="P6297" s="10" t="str">
        <f t="array" ref="P6297">_xlfn.XLOOKUP(A6297,subscriptions!B6297:B10004,subscriptions!C6297:C10004)</f>
        <v>Business</v>
      </c>
      <c r="Q6297" s="10" t="s">
        <v>173</v>
      </c>
      <c r="R6297" s="10" t="s">
        <v>129</v>
      </c>
      <c r="S6297" s="10" t="s">
        <v>2630</v>
      </c>
    </row>
    <row r="6298">
      <c r="A6298" s="1" t="s">
        <v>8005</v>
      </c>
      <c r="B6298" s="1" t="s">
        <v>1491</v>
      </c>
      <c r="C6298" s="1" t="s">
        <v>509</v>
      </c>
      <c r="D6298" s="1" t="s">
        <v>153</v>
      </c>
      <c r="E6298" s="1" t="s">
        <v>28</v>
      </c>
      <c r="F6298" s="1" t="s">
        <v>313</v>
      </c>
      <c r="G6298" s="1" t="s">
        <v>23012</v>
      </c>
      <c r="H6298" s="1" t="s">
        <v>23013</v>
      </c>
      <c r="I6298" s="4">
        <v>84.21472222222222</v>
      </c>
      <c r="J6298" s="1">
        <v>696.6</v>
      </c>
      <c r="K6298" s="1">
        <v>147.91</v>
      </c>
      <c r="M6298" s="10">
        <f t="array" ref="M6298">_xlfn.XLOOKUP(A6298,subscriptions!B6298:B10004,subscriptions!D6298:D10004)</f>
        <v>120</v>
      </c>
      <c r="N6298" s="10">
        <f t="array" ref="N6298">_xlfn.XLOOKUP(A6298,subscriptions!B6298:B10004,subscriptions!G6298:G10004)</f>
        <v>5</v>
      </c>
      <c r="O6298" s="10">
        <v>114.0</v>
      </c>
      <c r="P6298" s="10" t="str">
        <f t="array" ref="P6298">_xlfn.XLOOKUP(A6298,subscriptions!B6298:B10004,subscriptions!C6298:C10004)</f>
        <v>Residential</v>
      </c>
      <c r="Q6298" s="10" t="s">
        <v>194</v>
      </c>
      <c r="R6298" s="10" t="s">
        <v>212</v>
      </c>
      <c r="S6298" s="10" t="s">
        <v>3641</v>
      </c>
    </row>
    <row r="6299">
      <c r="A6299" s="1" t="s">
        <v>8006</v>
      </c>
      <c r="B6299" s="1" t="s">
        <v>1506</v>
      </c>
      <c r="C6299" s="1" t="s">
        <v>764</v>
      </c>
      <c r="D6299" s="1" t="s">
        <v>27</v>
      </c>
      <c r="E6299" s="1" t="s">
        <v>280</v>
      </c>
      <c r="F6299" s="1" t="s">
        <v>1665</v>
      </c>
      <c r="G6299" s="1" t="s">
        <v>23014</v>
      </c>
      <c r="H6299" s="1" t="s">
        <v>23015</v>
      </c>
      <c r="I6299" s="4">
        <v>84.21273148148148</v>
      </c>
      <c r="J6299" s="1">
        <v>180.39</v>
      </c>
      <c r="K6299" s="1">
        <v>43.55</v>
      </c>
      <c r="M6299" s="10">
        <f t="array" ref="M6299">_xlfn.XLOOKUP(A6299,subscriptions!B6299:B10004,subscriptions!D6299:D10004)</f>
        <v>50</v>
      </c>
      <c r="N6299" s="10">
        <f t="array" ref="N6299">_xlfn.XLOOKUP(A6299,subscriptions!B6299:B10004,subscriptions!G6299:G10004)</f>
        <v>10</v>
      </c>
      <c r="O6299" s="10">
        <v>45.0</v>
      </c>
      <c r="P6299" s="10" t="str">
        <f t="array" ref="P6299">_xlfn.XLOOKUP(A6299,subscriptions!B6299:B10004,subscriptions!C6299:C10004)</f>
        <v>Mini</v>
      </c>
      <c r="Q6299" s="10" t="s">
        <v>128</v>
      </c>
      <c r="R6299" s="10" t="s">
        <v>148</v>
      </c>
      <c r="S6299" s="10" t="s">
        <v>813</v>
      </c>
    </row>
    <row r="6300">
      <c r="A6300" s="1" t="s">
        <v>8007</v>
      </c>
      <c r="B6300" s="1" t="s">
        <v>969</v>
      </c>
      <c r="C6300" s="1" t="s">
        <v>152</v>
      </c>
      <c r="D6300" s="1" t="s">
        <v>27</v>
      </c>
      <c r="E6300" s="1" t="s">
        <v>714</v>
      </c>
      <c r="F6300" s="1" t="s">
        <v>1159</v>
      </c>
      <c r="G6300" s="1" t="s">
        <v>23016</v>
      </c>
      <c r="H6300" s="1" t="s">
        <v>23017</v>
      </c>
      <c r="I6300" s="4">
        <v>84.17383101851851</v>
      </c>
      <c r="J6300" s="1">
        <v>1984.07</v>
      </c>
      <c r="K6300" s="1">
        <v>304.97</v>
      </c>
      <c r="M6300" s="10">
        <f t="array" ref="M6300">_xlfn.XLOOKUP(A6300,subscriptions!B6300:B10004,subscriptions!D6300:D10004)</f>
        <v>120</v>
      </c>
      <c r="N6300" s="10">
        <f t="array" ref="N6300">_xlfn.XLOOKUP(A6300,subscriptions!B6300:B10004,subscriptions!G6300:G10004)</f>
        <v>20</v>
      </c>
      <c r="O6300" s="10">
        <v>96.0</v>
      </c>
      <c r="P6300" s="10" t="str">
        <f t="array" ref="P6300">_xlfn.XLOOKUP(A6300,subscriptions!B6300:B10004,subscriptions!C6300:C10004)</f>
        <v>Residential</v>
      </c>
      <c r="Q6300" s="10" t="s">
        <v>128</v>
      </c>
      <c r="R6300" s="10" t="s">
        <v>148</v>
      </c>
      <c r="S6300" s="10" t="s">
        <v>3087</v>
      </c>
    </row>
    <row r="6301">
      <c r="A6301" s="1" t="s">
        <v>8008</v>
      </c>
      <c r="B6301" s="1" t="s">
        <v>425</v>
      </c>
      <c r="C6301" s="1" t="s">
        <v>492</v>
      </c>
      <c r="D6301" s="1" t="s">
        <v>153</v>
      </c>
      <c r="E6301" s="1" t="s">
        <v>239</v>
      </c>
      <c r="F6301" s="1" t="s">
        <v>2364</v>
      </c>
      <c r="G6301" s="1" t="s">
        <v>23018</v>
      </c>
      <c r="H6301" s="1" t="s">
        <v>23019</v>
      </c>
      <c r="I6301" s="4">
        <v>84.2994212962963</v>
      </c>
      <c r="J6301" s="1">
        <v>609.89</v>
      </c>
      <c r="K6301" s="1">
        <v>87.41</v>
      </c>
      <c r="M6301" s="10">
        <f t="array" ref="M6301">_xlfn.XLOOKUP(A6301,subscriptions!B6301:B10004,subscriptions!D6301:D10004)</f>
        <v>250</v>
      </c>
      <c r="N6301" s="10">
        <f t="array" ref="N6301">_xlfn.XLOOKUP(A6301,subscriptions!B6301:B10004,subscriptions!G6301:G10004)</f>
        <v>0</v>
      </c>
      <c r="O6301" s="10">
        <v>250.0</v>
      </c>
      <c r="P6301" s="10" t="str">
        <f t="array" ref="P6301">_xlfn.XLOOKUP(A6301,subscriptions!B6301:B10004,subscriptions!C6301:C10004)</f>
        <v>Business</v>
      </c>
      <c r="Q6301" s="10" t="s">
        <v>173</v>
      </c>
      <c r="R6301" s="10" t="s">
        <v>129</v>
      </c>
      <c r="S6301" s="10" t="s">
        <v>522</v>
      </c>
    </row>
    <row r="6302">
      <c r="A6302" s="1" t="s">
        <v>8011</v>
      </c>
      <c r="B6302" s="1" t="s">
        <v>969</v>
      </c>
      <c r="C6302" s="1" t="s">
        <v>1507</v>
      </c>
      <c r="D6302" s="1" t="s">
        <v>27</v>
      </c>
      <c r="E6302" s="1" t="s">
        <v>28</v>
      </c>
      <c r="F6302" s="1" t="s">
        <v>313</v>
      </c>
      <c r="G6302" s="1" t="s">
        <v>23020</v>
      </c>
      <c r="H6302" s="1" t="s">
        <v>23021</v>
      </c>
      <c r="I6302" s="4">
        <v>84.21614583333333</v>
      </c>
      <c r="J6302" s="1">
        <v>2341.26</v>
      </c>
      <c r="K6302" s="1">
        <v>443.99</v>
      </c>
      <c r="M6302" s="10">
        <f t="array" ref="M6302">_xlfn.XLOOKUP(A6302,subscriptions!B6302:B10004,subscriptions!D6302:D10004)</f>
        <v>120</v>
      </c>
      <c r="N6302" s="10">
        <f t="array" ref="N6302">_xlfn.XLOOKUP(A6302,subscriptions!B6302:B10004,subscriptions!G6302:G10004)</f>
        <v>5</v>
      </c>
      <c r="O6302" s="10">
        <v>114.0</v>
      </c>
      <c r="P6302" s="10" t="str">
        <f t="array" ref="P6302">_xlfn.XLOOKUP(A6302,subscriptions!B6302:B10004,subscriptions!C6302:C10004)</f>
        <v>Residential</v>
      </c>
      <c r="Q6302" s="10" t="s">
        <v>194</v>
      </c>
      <c r="R6302" s="10" t="s">
        <v>212</v>
      </c>
      <c r="S6302" s="10" t="s">
        <v>2596</v>
      </c>
    </row>
    <row r="6303">
      <c r="A6303" s="1" t="s">
        <v>8012</v>
      </c>
      <c r="B6303" s="1" t="s">
        <v>1099</v>
      </c>
      <c r="C6303" s="1" t="s">
        <v>1833</v>
      </c>
      <c r="D6303" s="1" t="s">
        <v>153</v>
      </c>
      <c r="E6303" s="1" t="s">
        <v>28</v>
      </c>
      <c r="F6303" s="1" t="s">
        <v>313</v>
      </c>
      <c r="G6303" s="1" t="s">
        <v>23022</v>
      </c>
      <c r="H6303" s="1" t="s">
        <v>23023</v>
      </c>
      <c r="I6303" s="4">
        <v>84.37591435185185</v>
      </c>
      <c r="J6303" s="1">
        <v>926.86</v>
      </c>
      <c r="K6303" s="1">
        <v>247.92</v>
      </c>
      <c r="M6303" s="10">
        <f t="array" ref="M6303">_xlfn.XLOOKUP(A6303,subscriptions!B6303:B10004,subscriptions!D6303:D10004)</f>
        <v>50</v>
      </c>
      <c r="N6303" s="10">
        <f t="array" ref="N6303">_xlfn.XLOOKUP(A6303,subscriptions!B6303:B10004,subscriptions!G6303:G10004)</f>
        <v>10</v>
      </c>
      <c r="O6303" s="10">
        <v>45.0</v>
      </c>
      <c r="P6303" s="10" t="str">
        <f t="array" ref="P6303">_xlfn.XLOOKUP(A6303,subscriptions!B6303:B10004,subscriptions!C6303:C10004)</f>
        <v>Mini</v>
      </c>
      <c r="Q6303" s="10" t="s">
        <v>128</v>
      </c>
      <c r="R6303" s="10" t="s">
        <v>148</v>
      </c>
      <c r="S6303" s="10" t="s">
        <v>1442</v>
      </c>
    </row>
    <row r="6304">
      <c r="A6304" s="1" t="s">
        <v>8013</v>
      </c>
      <c r="B6304" s="1" t="s">
        <v>814</v>
      </c>
      <c r="C6304" s="1" t="s">
        <v>456</v>
      </c>
      <c r="D6304" s="1" t="s">
        <v>153</v>
      </c>
      <c r="E6304" s="1" t="s">
        <v>714</v>
      </c>
      <c r="F6304" s="1" t="s">
        <v>715</v>
      </c>
      <c r="G6304" s="1" t="s">
        <v>23024</v>
      </c>
      <c r="H6304" s="1" t="s">
        <v>23025</v>
      </c>
      <c r="I6304" s="4">
        <v>84.2982175925926</v>
      </c>
      <c r="J6304" s="1">
        <v>1046.16</v>
      </c>
      <c r="K6304" s="1">
        <v>228.12</v>
      </c>
      <c r="M6304" s="10">
        <f t="array" ref="M6304">_xlfn.XLOOKUP(A6304,subscriptions!B6304:B10004,subscriptions!D6304:D10004)</f>
        <v>250</v>
      </c>
      <c r="N6304" s="10">
        <f t="array" ref="N6304">_xlfn.XLOOKUP(A6304,subscriptions!B6304:B10004,subscriptions!G6304:G10004)</f>
        <v>20</v>
      </c>
      <c r="O6304" s="10">
        <v>200.0</v>
      </c>
      <c r="P6304" s="10" t="str">
        <f t="array" ref="P6304">_xlfn.XLOOKUP(A6304,subscriptions!B6304:B10004,subscriptions!C6304:C10004)</f>
        <v>Business</v>
      </c>
      <c r="Q6304" s="10" t="s">
        <v>128</v>
      </c>
      <c r="R6304" s="10" t="s">
        <v>129</v>
      </c>
      <c r="S6304" s="10" t="s">
        <v>785</v>
      </c>
    </row>
    <row r="6305">
      <c r="A6305" s="1" t="s">
        <v>8014</v>
      </c>
      <c r="B6305" s="1" t="s">
        <v>455</v>
      </c>
      <c r="C6305" s="1" t="s">
        <v>237</v>
      </c>
      <c r="D6305" s="1" t="s">
        <v>27</v>
      </c>
      <c r="E6305" s="1" t="s">
        <v>714</v>
      </c>
      <c r="F6305" s="1" t="s">
        <v>1866</v>
      </c>
      <c r="G6305" s="1" t="s">
        <v>23026</v>
      </c>
      <c r="H6305" s="1" t="s">
        <v>23027</v>
      </c>
      <c r="I6305" s="4">
        <v>84.38072916666667</v>
      </c>
      <c r="J6305" s="1">
        <v>2307.0</v>
      </c>
      <c r="K6305" s="1">
        <v>561.89</v>
      </c>
      <c r="M6305" s="10">
        <f t="array" ref="M6305">_xlfn.XLOOKUP(A6305,subscriptions!B6305:B10004,subscriptions!D6305:D10004)</f>
        <v>120</v>
      </c>
      <c r="N6305" s="10">
        <f t="array" ref="N6305">_xlfn.XLOOKUP(A6305,subscriptions!B6305:B10004,subscriptions!G6305:G10004)</f>
        <v>0</v>
      </c>
      <c r="O6305" s="10">
        <v>120.0</v>
      </c>
      <c r="P6305" s="10" t="str">
        <f t="array" ref="P6305">_xlfn.XLOOKUP(A6305,subscriptions!B6305:B10004,subscriptions!C6305:C10004)</f>
        <v>Residential</v>
      </c>
      <c r="Q6305" s="10" t="s">
        <v>173</v>
      </c>
      <c r="R6305" s="10" t="s">
        <v>212</v>
      </c>
      <c r="S6305" s="10" t="s">
        <v>762</v>
      </c>
    </row>
    <row r="6306">
      <c r="A6306" s="1" t="s">
        <v>8015</v>
      </c>
      <c r="B6306" s="1" t="s">
        <v>657</v>
      </c>
      <c r="C6306" s="1" t="s">
        <v>198</v>
      </c>
      <c r="D6306" s="1" t="s">
        <v>153</v>
      </c>
      <c r="E6306" s="1" t="s">
        <v>239</v>
      </c>
      <c r="F6306" s="1" t="s">
        <v>240</v>
      </c>
      <c r="G6306" s="1" t="s">
        <v>23028</v>
      </c>
      <c r="H6306" s="1" t="s">
        <v>23029</v>
      </c>
      <c r="I6306" s="4">
        <v>84.2125462962963</v>
      </c>
      <c r="J6306" s="1">
        <v>772.78</v>
      </c>
      <c r="K6306" s="1">
        <v>169.93</v>
      </c>
      <c r="M6306" s="10">
        <f t="array" ref="M6306">_xlfn.XLOOKUP(A6306,subscriptions!B6306:B10004,subscriptions!D6306:D10004)</f>
        <v>120</v>
      </c>
      <c r="N6306" s="10">
        <f t="array" ref="N6306">_xlfn.XLOOKUP(A6306,subscriptions!B6306:B10004,subscriptions!G6306:G10004)</f>
        <v>5</v>
      </c>
      <c r="O6306" s="10">
        <v>114.0</v>
      </c>
      <c r="P6306" s="10" t="str">
        <f t="array" ref="P6306">_xlfn.XLOOKUP(A6306,subscriptions!B6306:B10004,subscriptions!C6306:C10004)</f>
        <v>Residential</v>
      </c>
      <c r="Q6306" s="10" t="s">
        <v>194</v>
      </c>
      <c r="R6306" s="10" t="s">
        <v>212</v>
      </c>
      <c r="S6306" s="10" t="s">
        <v>813</v>
      </c>
    </row>
    <row r="6307">
      <c r="A6307" s="1" t="s">
        <v>8016</v>
      </c>
      <c r="B6307" s="1" t="s">
        <v>713</v>
      </c>
      <c r="C6307" s="1" t="s">
        <v>279</v>
      </c>
      <c r="D6307" s="1" t="s">
        <v>27</v>
      </c>
      <c r="E6307" s="1" t="s">
        <v>262</v>
      </c>
      <c r="F6307" s="1" t="s">
        <v>2112</v>
      </c>
      <c r="G6307" s="1" t="s">
        <v>23030</v>
      </c>
      <c r="H6307" s="1" t="s">
        <v>23031</v>
      </c>
      <c r="I6307" s="4">
        <v>84.25288194444444</v>
      </c>
      <c r="J6307" s="1">
        <v>928.13</v>
      </c>
      <c r="K6307" s="1">
        <v>158.46</v>
      </c>
      <c r="M6307" s="10">
        <f t="array" ref="M6307">_xlfn.XLOOKUP(A6307,subscriptions!B6307:B10004,subscriptions!D6307:D10004)</f>
        <v>120</v>
      </c>
      <c r="N6307" s="10">
        <f t="array" ref="N6307">_xlfn.XLOOKUP(A6307,subscriptions!B6307:B10004,subscriptions!G6307:G10004)</f>
        <v>10</v>
      </c>
      <c r="O6307" s="10">
        <v>108.0</v>
      </c>
      <c r="P6307" s="10" t="str">
        <f t="array" ref="P6307">_xlfn.XLOOKUP(A6307,subscriptions!B6307:B10004,subscriptions!C6307:C10004)</f>
        <v>Residential</v>
      </c>
      <c r="Q6307" s="10" t="s">
        <v>128</v>
      </c>
      <c r="R6307" s="10" t="s">
        <v>212</v>
      </c>
      <c r="S6307" s="10" t="s">
        <v>916</v>
      </c>
    </row>
    <row r="6308">
      <c r="A6308" s="1" t="s">
        <v>8017</v>
      </c>
      <c r="B6308" s="1" t="s">
        <v>295</v>
      </c>
      <c r="C6308" s="1" t="s">
        <v>3912</v>
      </c>
      <c r="D6308" s="1" t="s">
        <v>153</v>
      </c>
      <c r="E6308" s="1" t="s">
        <v>262</v>
      </c>
      <c r="F6308" s="1" t="s">
        <v>4113</v>
      </c>
      <c r="G6308" s="1" t="s">
        <v>23032</v>
      </c>
      <c r="H6308" s="1" t="s">
        <v>23033</v>
      </c>
      <c r="I6308" s="4">
        <v>84.37798611111111</v>
      </c>
      <c r="J6308" s="1">
        <v>757.87</v>
      </c>
      <c r="K6308" s="1">
        <v>181.63</v>
      </c>
      <c r="M6308" s="10">
        <f t="array" ref="M6308">_xlfn.XLOOKUP(A6308,subscriptions!B6308:B10004,subscriptions!D6308:D10004)</f>
        <v>120</v>
      </c>
      <c r="N6308" s="10">
        <f t="array" ref="N6308">_xlfn.XLOOKUP(A6308,subscriptions!B6308:B10004,subscriptions!G6308:G10004)</f>
        <v>20</v>
      </c>
      <c r="O6308" s="10">
        <v>96.0</v>
      </c>
      <c r="P6308" s="10" t="str">
        <f t="array" ref="P6308">_xlfn.XLOOKUP(A6308,subscriptions!B6308:B10004,subscriptions!C6308:C10004)</f>
        <v>Residential</v>
      </c>
      <c r="Q6308" s="10" t="s">
        <v>128</v>
      </c>
      <c r="R6308" s="10" t="s">
        <v>148</v>
      </c>
      <c r="S6308" s="10" t="s">
        <v>1302</v>
      </c>
    </row>
    <row r="6309">
      <c r="A6309" s="1" t="s">
        <v>8018</v>
      </c>
      <c r="B6309" s="1" t="s">
        <v>472</v>
      </c>
      <c r="C6309" s="1" t="s">
        <v>152</v>
      </c>
      <c r="D6309" s="1" t="s">
        <v>27</v>
      </c>
      <c r="E6309" s="1" t="s">
        <v>28</v>
      </c>
      <c r="F6309" s="1" t="s">
        <v>29</v>
      </c>
      <c r="G6309" s="1" t="s">
        <v>23034</v>
      </c>
      <c r="H6309" s="1" t="s">
        <v>23035</v>
      </c>
      <c r="I6309" s="4">
        <v>84.209375</v>
      </c>
      <c r="J6309" s="1">
        <v>736.73</v>
      </c>
      <c r="K6309" s="1">
        <v>109.65</v>
      </c>
      <c r="M6309" s="10">
        <f t="array" ref="M6309">_xlfn.XLOOKUP(A6309,subscriptions!B6309:B10004,subscriptions!D6309:D10004)</f>
        <v>120</v>
      </c>
      <c r="N6309" s="10">
        <f t="array" ref="N6309">_xlfn.XLOOKUP(A6309,subscriptions!B6309:B10004,subscriptions!G6309:G10004)</f>
        <v>0</v>
      </c>
      <c r="O6309" s="10">
        <v>120.0</v>
      </c>
      <c r="P6309" s="10" t="str">
        <f t="array" ref="P6309">_xlfn.XLOOKUP(A6309,subscriptions!B6309:B10004,subscriptions!C6309:C10004)</f>
        <v>Residential</v>
      </c>
      <c r="Q6309" s="10" t="s">
        <v>173</v>
      </c>
      <c r="R6309" s="10" t="s">
        <v>212</v>
      </c>
      <c r="S6309" s="10" t="s">
        <v>1374</v>
      </c>
    </row>
    <row r="6310">
      <c r="A6310" s="1" t="s">
        <v>8021</v>
      </c>
      <c r="B6310" s="1" t="s">
        <v>1624</v>
      </c>
      <c r="C6310" s="1" t="s">
        <v>920</v>
      </c>
      <c r="D6310" s="1" t="s">
        <v>27</v>
      </c>
      <c r="E6310" s="1" t="s">
        <v>332</v>
      </c>
      <c r="F6310" s="1" t="s">
        <v>618</v>
      </c>
      <c r="G6310" s="1" t="s">
        <v>23036</v>
      </c>
      <c r="H6310" s="1" t="s">
        <v>23037</v>
      </c>
      <c r="I6310" s="4">
        <v>84.37927083333334</v>
      </c>
      <c r="J6310" s="1">
        <v>1169.65</v>
      </c>
      <c r="K6310" s="1">
        <v>117.72</v>
      </c>
      <c r="M6310" s="10">
        <f t="array" ref="M6310">_xlfn.XLOOKUP(A6310,subscriptions!B6310:B10004,subscriptions!D6310:D10004)</f>
        <v>120</v>
      </c>
      <c r="N6310" s="10">
        <f t="array" ref="N6310">_xlfn.XLOOKUP(A6310,subscriptions!B6310:B10004,subscriptions!G6310:G10004)</f>
        <v>5</v>
      </c>
      <c r="O6310" s="10">
        <v>114.0</v>
      </c>
      <c r="P6310" s="10" t="str">
        <f t="array" ref="P6310">_xlfn.XLOOKUP(A6310,subscriptions!B6310:B10004,subscriptions!C6310:C10004)</f>
        <v>Residential</v>
      </c>
      <c r="Q6310" s="10" t="s">
        <v>194</v>
      </c>
      <c r="R6310" s="10" t="s">
        <v>212</v>
      </c>
      <c r="S6310" s="10" t="s">
        <v>2380</v>
      </c>
    </row>
    <row r="6311">
      <c r="A6311" s="1" t="s">
        <v>8022</v>
      </c>
      <c r="B6311" s="1" t="s">
        <v>375</v>
      </c>
      <c r="C6311" s="1" t="s">
        <v>3912</v>
      </c>
      <c r="D6311" s="1" t="s">
        <v>27</v>
      </c>
      <c r="E6311" s="1" t="s">
        <v>262</v>
      </c>
      <c r="F6311" s="1" t="s">
        <v>674</v>
      </c>
      <c r="G6311" s="1" t="s">
        <v>23038</v>
      </c>
      <c r="H6311" s="1" t="s">
        <v>23039</v>
      </c>
      <c r="I6311" s="4">
        <v>84.38346064814814</v>
      </c>
      <c r="J6311" s="1">
        <v>2531.65</v>
      </c>
      <c r="K6311" s="1">
        <v>242.88</v>
      </c>
      <c r="M6311" s="10">
        <f t="array" ref="M6311">_xlfn.XLOOKUP(A6311,subscriptions!B6311:B10004,subscriptions!D6311:D10004)</f>
        <v>50</v>
      </c>
      <c r="N6311" s="10">
        <f t="array" ref="N6311">_xlfn.XLOOKUP(A6311,subscriptions!B6311:B10004,subscriptions!G6311:G10004)</f>
        <v>10</v>
      </c>
      <c r="O6311" s="10">
        <v>45.0</v>
      </c>
      <c r="P6311" s="10" t="str">
        <f t="array" ref="P6311">_xlfn.XLOOKUP(A6311,subscriptions!B6311:B10004,subscriptions!C6311:C10004)</f>
        <v>Mini</v>
      </c>
      <c r="Q6311" s="10" t="s">
        <v>128</v>
      </c>
      <c r="R6311" s="10" t="s">
        <v>148</v>
      </c>
      <c r="S6311" s="10" t="s">
        <v>882</v>
      </c>
    </row>
    <row r="6312">
      <c r="A6312" s="1" t="s">
        <v>8023</v>
      </c>
      <c r="B6312" s="1" t="s">
        <v>409</v>
      </c>
      <c r="C6312" s="1" t="s">
        <v>786</v>
      </c>
      <c r="D6312" s="1" t="s">
        <v>27</v>
      </c>
      <c r="E6312" s="1" t="s">
        <v>280</v>
      </c>
      <c r="F6312" s="1" t="s">
        <v>411</v>
      </c>
      <c r="G6312" s="1" t="s">
        <v>23040</v>
      </c>
      <c r="H6312" s="1" t="s">
        <v>23041</v>
      </c>
      <c r="I6312" s="4">
        <v>84.37782407407407</v>
      </c>
      <c r="J6312" s="1">
        <v>723.58</v>
      </c>
      <c r="K6312" s="1">
        <v>176.96</v>
      </c>
      <c r="M6312" s="10">
        <f t="array" ref="M6312">_xlfn.XLOOKUP(A6312,subscriptions!B6312:B10004,subscriptions!D6312:D10004)</f>
        <v>80</v>
      </c>
      <c r="N6312" s="10">
        <f t="array" ref="N6312">_xlfn.XLOOKUP(A6312,subscriptions!B6312:B10004,subscriptions!G6312:G10004)</f>
        <v>20</v>
      </c>
      <c r="O6312" s="10">
        <v>64.0</v>
      </c>
      <c r="P6312" s="10" t="str">
        <f t="array" ref="P6312">_xlfn.XLOOKUP(A6312,subscriptions!B6312:B10004,subscriptions!C6312:C10004)</f>
        <v>Roam</v>
      </c>
      <c r="Q6312" s="10" t="s">
        <v>128</v>
      </c>
      <c r="R6312" s="10" t="s">
        <v>148</v>
      </c>
      <c r="S6312" s="10" t="s">
        <v>1302</v>
      </c>
    </row>
    <row r="6313">
      <c r="A6313" s="1" t="s">
        <v>8024</v>
      </c>
      <c r="B6313" s="1" t="s">
        <v>763</v>
      </c>
      <c r="C6313" s="1" t="s">
        <v>133</v>
      </c>
      <c r="D6313" s="1" t="s">
        <v>27</v>
      </c>
      <c r="E6313" s="1" t="s">
        <v>28</v>
      </c>
      <c r="F6313" s="1" t="s">
        <v>2581</v>
      </c>
      <c r="G6313" s="1" t="s">
        <v>23042</v>
      </c>
      <c r="H6313" s="1" t="s">
        <v>23043</v>
      </c>
      <c r="I6313" s="4">
        <v>84.37596064814815</v>
      </c>
      <c r="J6313" s="1">
        <v>1164.31</v>
      </c>
      <c r="K6313" s="1">
        <v>152.24</v>
      </c>
      <c r="M6313" s="10">
        <f t="array" ref="M6313">_xlfn.XLOOKUP(A6313,subscriptions!B6313:B10004,subscriptions!D6313:D10004)</f>
        <v>80</v>
      </c>
      <c r="N6313" s="10">
        <f t="array" ref="N6313">_xlfn.XLOOKUP(A6313,subscriptions!B6313:B10004,subscriptions!G6313:G10004)</f>
        <v>0</v>
      </c>
      <c r="O6313" s="10">
        <v>80.0</v>
      </c>
      <c r="P6313" s="10" t="str">
        <f t="array" ref="P6313">_xlfn.XLOOKUP(A6313,subscriptions!B6313:B10004,subscriptions!C6313:C10004)</f>
        <v>Roam</v>
      </c>
      <c r="Q6313" s="10" t="s">
        <v>173</v>
      </c>
      <c r="R6313" s="10" t="s">
        <v>148</v>
      </c>
      <c r="S6313" s="10" t="s">
        <v>1442</v>
      </c>
    </row>
    <row r="6314">
      <c r="A6314" s="1" t="s">
        <v>8025</v>
      </c>
      <c r="B6314" s="1" t="s">
        <v>814</v>
      </c>
      <c r="C6314" s="1" t="s">
        <v>786</v>
      </c>
      <c r="D6314" s="1" t="s">
        <v>153</v>
      </c>
      <c r="E6314" s="1" t="s">
        <v>631</v>
      </c>
      <c r="F6314" s="1" t="s">
        <v>943</v>
      </c>
      <c r="G6314" s="1" t="s">
        <v>23044</v>
      </c>
      <c r="H6314" s="1" t="s">
        <v>23045</v>
      </c>
      <c r="I6314" s="4">
        <v>84.37922453703703</v>
      </c>
      <c r="J6314" s="1">
        <v>1716.3</v>
      </c>
      <c r="K6314" s="1">
        <v>363.83</v>
      </c>
      <c r="M6314" s="10">
        <f t="array" ref="M6314">_xlfn.XLOOKUP(A6314,subscriptions!B6314:B10004,subscriptions!D6314:D10004)</f>
        <v>120</v>
      </c>
      <c r="N6314" s="10">
        <f t="array" ref="N6314">_xlfn.XLOOKUP(A6314,subscriptions!B6314:B10004,subscriptions!G6314:G10004)</f>
        <v>5</v>
      </c>
      <c r="O6314" s="10">
        <v>114.0</v>
      </c>
      <c r="P6314" s="10" t="str">
        <f t="array" ref="P6314">_xlfn.XLOOKUP(A6314,subscriptions!B6314:B10004,subscriptions!C6314:C10004)</f>
        <v>Residential</v>
      </c>
      <c r="Q6314" s="10" t="s">
        <v>194</v>
      </c>
      <c r="R6314" s="10" t="s">
        <v>212</v>
      </c>
      <c r="S6314" s="10" t="s">
        <v>2380</v>
      </c>
    </row>
    <row r="6315">
      <c r="A6315" s="1" t="s">
        <v>8026</v>
      </c>
      <c r="B6315" s="1" t="s">
        <v>409</v>
      </c>
      <c r="C6315" s="1" t="s">
        <v>2007</v>
      </c>
      <c r="D6315" s="1" t="s">
        <v>27</v>
      </c>
      <c r="E6315" s="1" t="s">
        <v>332</v>
      </c>
      <c r="F6315" s="1" t="s">
        <v>788</v>
      </c>
      <c r="G6315" s="1" t="s">
        <v>23046</v>
      </c>
      <c r="H6315" s="1" t="s">
        <v>23047</v>
      </c>
      <c r="I6315" s="4">
        <v>84.41767361111111</v>
      </c>
      <c r="J6315" s="1">
        <v>520.91</v>
      </c>
      <c r="K6315" s="1">
        <v>105.24</v>
      </c>
      <c r="M6315" s="10">
        <f t="array" ref="M6315">_xlfn.XLOOKUP(A6315,subscriptions!B6315:B10004,subscriptions!D6315:D10004)</f>
        <v>120</v>
      </c>
      <c r="N6315" s="10">
        <f t="array" ref="N6315">_xlfn.XLOOKUP(A6315,subscriptions!B6315:B10004,subscriptions!G6315:G10004)</f>
        <v>10</v>
      </c>
      <c r="O6315" s="10">
        <v>108.0</v>
      </c>
      <c r="P6315" s="10" t="str">
        <f t="array" ref="P6315">_xlfn.XLOOKUP(A6315,subscriptions!B6315:B10004,subscriptions!C6315:C10004)</f>
        <v>Residential</v>
      </c>
      <c r="Q6315" s="10" t="s">
        <v>128</v>
      </c>
      <c r="R6315" s="10" t="s">
        <v>212</v>
      </c>
      <c r="S6315" s="10" t="s">
        <v>327</v>
      </c>
    </row>
    <row r="6316">
      <c r="A6316" s="1" t="s">
        <v>8027</v>
      </c>
      <c r="B6316" s="1" t="s">
        <v>1414</v>
      </c>
      <c r="C6316" s="1" t="s">
        <v>1200</v>
      </c>
      <c r="D6316" s="1" t="s">
        <v>27</v>
      </c>
      <c r="E6316" s="1" t="s">
        <v>179</v>
      </c>
      <c r="F6316" s="1" t="s">
        <v>357</v>
      </c>
      <c r="G6316" s="1" t="s">
        <v>23048</v>
      </c>
      <c r="H6316" s="1" t="s">
        <v>23049</v>
      </c>
      <c r="I6316" s="4">
        <v>84.171875</v>
      </c>
      <c r="J6316" s="1">
        <v>537.6</v>
      </c>
      <c r="K6316" s="1">
        <v>106.43</v>
      </c>
      <c r="L6316" s="1">
        <v>100.0</v>
      </c>
      <c r="M6316" s="10">
        <f t="array" ref="M6316">_xlfn.XLOOKUP(A6316,subscriptions!B6316:B10004,subscriptions!D6316:D10004)</f>
        <v>80</v>
      </c>
      <c r="N6316" s="10">
        <f t="array" ref="N6316">_xlfn.XLOOKUP(A6316,subscriptions!B6316:B10004,subscriptions!G6316:G10004)</f>
        <v>20</v>
      </c>
      <c r="O6316" s="10">
        <v>64.0</v>
      </c>
      <c r="P6316" s="10" t="str">
        <f t="array" ref="P6316">_xlfn.XLOOKUP(A6316,subscriptions!B6316:B10004,subscriptions!C6316:C10004)</f>
        <v>Roam</v>
      </c>
      <c r="Q6316" s="10" t="s">
        <v>128</v>
      </c>
      <c r="R6316" s="10" t="s">
        <v>148</v>
      </c>
      <c r="S6316" s="10" t="s">
        <v>1082</v>
      </c>
    </row>
    <row r="6317">
      <c r="A6317" s="1" t="s">
        <v>8028</v>
      </c>
      <c r="B6317" s="1" t="s">
        <v>2096</v>
      </c>
      <c r="C6317" s="1" t="s">
        <v>279</v>
      </c>
      <c r="D6317" s="1" t="s">
        <v>27</v>
      </c>
      <c r="E6317" s="1" t="s">
        <v>332</v>
      </c>
      <c r="F6317" s="1" t="s">
        <v>1028</v>
      </c>
      <c r="G6317" s="1" t="s">
        <v>23050</v>
      </c>
      <c r="H6317" s="1" t="s">
        <v>23051</v>
      </c>
      <c r="I6317" s="4">
        <v>84.3001388888889</v>
      </c>
      <c r="J6317" s="1">
        <v>4113.87</v>
      </c>
      <c r="K6317" s="1">
        <v>776.4</v>
      </c>
      <c r="M6317" s="10">
        <f t="array" ref="M6317">_xlfn.XLOOKUP(A6317,subscriptions!B6317:B10004,subscriptions!D6317:D10004)</f>
        <v>120</v>
      </c>
      <c r="N6317" s="10">
        <f t="array" ref="N6317">_xlfn.XLOOKUP(A6317,subscriptions!B6317:B10004,subscriptions!G6317:G10004)</f>
        <v>0</v>
      </c>
      <c r="O6317" s="10">
        <v>120.0</v>
      </c>
      <c r="P6317" s="10" t="str">
        <f t="array" ref="P6317">_xlfn.XLOOKUP(A6317,subscriptions!B6317:B10004,subscriptions!C6317:C10004)</f>
        <v>Residential</v>
      </c>
      <c r="Q6317" s="10" t="s">
        <v>173</v>
      </c>
      <c r="R6317" s="10" t="s">
        <v>212</v>
      </c>
      <c r="S6317" s="10" t="s">
        <v>1172</v>
      </c>
    </row>
    <row r="6318">
      <c r="A6318" s="1" t="s">
        <v>8031</v>
      </c>
      <c r="B6318" s="1" t="s">
        <v>329</v>
      </c>
      <c r="C6318" s="1" t="s">
        <v>1833</v>
      </c>
      <c r="D6318" s="1" t="s">
        <v>27</v>
      </c>
      <c r="E6318" s="1" t="s">
        <v>280</v>
      </c>
      <c r="F6318" s="1" t="s">
        <v>1665</v>
      </c>
      <c r="G6318" s="1" t="s">
        <v>23052</v>
      </c>
      <c r="H6318" s="1" t="s">
        <v>23053</v>
      </c>
      <c r="I6318" s="4">
        <v>84.21116898148148</v>
      </c>
      <c r="J6318" s="1">
        <v>1978.5</v>
      </c>
      <c r="K6318" s="1">
        <v>455.02</v>
      </c>
      <c r="M6318" s="10">
        <f t="array" ref="M6318">_xlfn.XLOOKUP(A6318,subscriptions!B6318:B10004,subscriptions!D6318:D10004)</f>
        <v>120</v>
      </c>
      <c r="N6318" s="10">
        <f t="array" ref="N6318">_xlfn.XLOOKUP(A6318,subscriptions!B6318:B10004,subscriptions!G6318:G10004)</f>
        <v>5</v>
      </c>
      <c r="O6318" s="10">
        <v>114.0</v>
      </c>
      <c r="P6318" s="10" t="str">
        <f t="array" ref="P6318">_xlfn.XLOOKUP(A6318,subscriptions!B6318:B10004,subscriptions!C6318:C10004)</f>
        <v>Residential</v>
      </c>
      <c r="Q6318" s="10" t="s">
        <v>194</v>
      </c>
      <c r="R6318" s="10" t="s">
        <v>212</v>
      </c>
      <c r="S6318" s="10" t="s">
        <v>438</v>
      </c>
    </row>
    <row r="6319">
      <c r="A6319" s="1" t="s">
        <v>8032</v>
      </c>
      <c r="B6319" s="1" t="s">
        <v>713</v>
      </c>
      <c r="C6319" s="1" t="s">
        <v>178</v>
      </c>
      <c r="D6319" s="1" t="s">
        <v>27</v>
      </c>
      <c r="E6319" s="1" t="s">
        <v>332</v>
      </c>
      <c r="F6319" s="1" t="s">
        <v>736</v>
      </c>
      <c r="G6319" s="1" t="s">
        <v>23054</v>
      </c>
      <c r="H6319" s="1" t="s">
        <v>23055</v>
      </c>
      <c r="I6319" s="4">
        <v>84.16763888888889</v>
      </c>
      <c r="J6319" s="1">
        <v>1341.24</v>
      </c>
      <c r="K6319" s="1">
        <v>124.89</v>
      </c>
      <c r="M6319" s="10">
        <f t="array" ref="M6319">_xlfn.XLOOKUP(A6319,subscriptions!B6319:B10004,subscriptions!D6319:D10004)</f>
        <v>250</v>
      </c>
      <c r="N6319" s="10">
        <f t="array" ref="N6319">_xlfn.XLOOKUP(A6319,subscriptions!B6319:B10004,subscriptions!G6319:G10004)</f>
        <v>10</v>
      </c>
      <c r="O6319" s="10">
        <v>225.0</v>
      </c>
      <c r="P6319" s="10" t="str">
        <f t="array" ref="P6319">_xlfn.XLOOKUP(A6319,subscriptions!B6319:B10004,subscriptions!C6319:C10004)</f>
        <v>Business</v>
      </c>
      <c r="Q6319" s="10" t="s">
        <v>128</v>
      </c>
      <c r="R6319" s="10" t="s">
        <v>129</v>
      </c>
      <c r="S6319" s="10" t="s">
        <v>1412</v>
      </c>
    </row>
    <row r="6320">
      <c r="A6320" s="1" t="s">
        <v>8033</v>
      </c>
      <c r="B6320" s="1" t="s">
        <v>1157</v>
      </c>
      <c r="C6320" s="1" t="s">
        <v>178</v>
      </c>
      <c r="D6320" s="1" t="s">
        <v>27</v>
      </c>
      <c r="E6320" s="1" t="s">
        <v>280</v>
      </c>
      <c r="F6320" s="1" t="s">
        <v>411</v>
      </c>
      <c r="G6320" s="1" t="s">
        <v>23056</v>
      </c>
      <c r="H6320" s="1" t="s">
        <v>23057</v>
      </c>
      <c r="I6320" s="4">
        <v>84.42018518518519</v>
      </c>
      <c r="J6320" s="1">
        <v>1614.99</v>
      </c>
      <c r="K6320" s="1">
        <v>233.41</v>
      </c>
      <c r="M6320" s="10">
        <f t="array" ref="M6320">_xlfn.XLOOKUP(A6320,subscriptions!B6320:B10004,subscriptions!D6320:D10004)</f>
        <v>80</v>
      </c>
      <c r="N6320" s="10">
        <f t="array" ref="N6320">_xlfn.XLOOKUP(A6320,subscriptions!B6320:B10004,subscriptions!G6320:G10004)</f>
        <v>20</v>
      </c>
      <c r="O6320" s="10">
        <v>64.0</v>
      </c>
      <c r="P6320" s="10" t="str">
        <f t="array" ref="P6320">_xlfn.XLOOKUP(A6320,subscriptions!B6320:B10004,subscriptions!C6320:C10004)</f>
        <v>Roam</v>
      </c>
      <c r="Q6320" s="10" t="s">
        <v>128</v>
      </c>
      <c r="R6320" s="10" t="s">
        <v>148</v>
      </c>
      <c r="S6320" s="10" t="s">
        <v>940</v>
      </c>
    </row>
    <row r="6321">
      <c r="A6321" s="1" t="s">
        <v>8034</v>
      </c>
      <c r="B6321" s="1" t="s">
        <v>426</v>
      </c>
      <c r="C6321" s="1" t="s">
        <v>2007</v>
      </c>
      <c r="D6321" s="1" t="s">
        <v>153</v>
      </c>
      <c r="E6321" s="1" t="s">
        <v>28</v>
      </c>
      <c r="F6321" s="1" t="s">
        <v>313</v>
      </c>
      <c r="G6321" s="1" t="s">
        <v>23058</v>
      </c>
      <c r="H6321" s="1" t="s">
        <v>23059</v>
      </c>
      <c r="I6321" s="4">
        <v>84.33703703703704</v>
      </c>
      <c r="J6321" s="1">
        <v>94.61</v>
      </c>
      <c r="K6321" s="1">
        <v>25.78</v>
      </c>
      <c r="M6321" s="10">
        <f t="array" ref="M6321">_xlfn.XLOOKUP(A6321,subscriptions!B6321:B10004,subscriptions!D6321:D10004)</f>
        <v>120</v>
      </c>
      <c r="N6321" s="10">
        <f t="array" ref="N6321">_xlfn.XLOOKUP(A6321,subscriptions!B6321:B10004,subscriptions!G6321:G10004)</f>
        <v>0</v>
      </c>
      <c r="O6321" s="10">
        <v>120.0</v>
      </c>
      <c r="P6321" s="10" t="str">
        <f t="array" ref="P6321">_xlfn.XLOOKUP(A6321,subscriptions!B6321:B10004,subscriptions!C6321:C10004)</f>
        <v>Residential</v>
      </c>
      <c r="Q6321" s="10" t="s">
        <v>173</v>
      </c>
      <c r="R6321" s="10" t="s">
        <v>212</v>
      </c>
      <c r="S6321" s="10" t="s">
        <v>968</v>
      </c>
    </row>
    <row r="6322">
      <c r="A6322" s="1" t="s">
        <v>8035</v>
      </c>
      <c r="B6322" s="1" t="s">
        <v>2788</v>
      </c>
      <c r="C6322" s="1" t="s">
        <v>1251</v>
      </c>
      <c r="D6322" s="1" t="s">
        <v>153</v>
      </c>
      <c r="E6322" s="1" t="s">
        <v>280</v>
      </c>
      <c r="F6322" s="1" t="s">
        <v>1706</v>
      </c>
      <c r="G6322" s="1" t="s">
        <v>23060</v>
      </c>
      <c r="H6322" s="1" t="s">
        <v>23061</v>
      </c>
      <c r="I6322" s="4">
        <v>84.25578703703704</v>
      </c>
      <c r="J6322" s="1">
        <v>1493.91</v>
      </c>
      <c r="K6322" s="1">
        <v>235.03</v>
      </c>
      <c r="M6322" s="10">
        <f t="array" ref="M6322">_xlfn.XLOOKUP(A6322,subscriptions!B6322:B10004,subscriptions!D6322:D10004)</f>
        <v>120</v>
      </c>
      <c r="N6322" s="10">
        <f t="array" ref="N6322">_xlfn.XLOOKUP(A6322,subscriptions!B6322:B10004,subscriptions!G6322:G10004)</f>
        <v>5</v>
      </c>
      <c r="O6322" s="10">
        <v>114.0</v>
      </c>
      <c r="P6322" s="10" t="str">
        <f t="array" ref="P6322">_xlfn.XLOOKUP(A6322,subscriptions!B6322:B10004,subscriptions!C6322:C10004)</f>
        <v>Residential</v>
      </c>
      <c r="Q6322" s="10" t="s">
        <v>194</v>
      </c>
      <c r="R6322" s="10" t="s">
        <v>212</v>
      </c>
      <c r="S6322" s="10" t="s">
        <v>1156</v>
      </c>
    </row>
    <row r="6323">
      <c r="A6323" s="1" t="s">
        <v>8036</v>
      </c>
      <c r="B6323" s="1" t="s">
        <v>2279</v>
      </c>
      <c r="C6323" s="1" t="s">
        <v>261</v>
      </c>
      <c r="D6323" s="1" t="s">
        <v>153</v>
      </c>
      <c r="E6323" s="1" t="s">
        <v>179</v>
      </c>
      <c r="F6323" s="1" t="s">
        <v>1045</v>
      </c>
      <c r="G6323" s="1" t="s">
        <v>23062</v>
      </c>
      <c r="H6323" s="1" t="s">
        <v>23063</v>
      </c>
      <c r="I6323" s="4">
        <v>84.42046296296296</v>
      </c>
      <c r="J6323" s="1">
        <v>1118.52</v>
      </c>
      <c r="K6323" s="1">
        <v>275.01</v>
      </c>
      <c r="L6323" s="1">
        <v>100.0</v>
      </c>
      <c r="M6323" s="10">
        <f t="array" ref="M6323">_xlfn.XLOOKUP(A6323,subscriptions!B6323:B10004,subscriptions!D6323:D10004)</f>
        <v>120</v>
      </c>
      <c r="N6323" s="10">
        <f t="array" ref="N6323">_xlfn.XLOOKUP(A6323,subscriptions!B6323:B10004,subscriptions!G6323:G10004)</f>
        <v>10</v>
      </c>
      <c r="O6323" s="10">
        <v>108.0</v>
      </c>
      <c r="P6323" s="10" t="str">
        <f t="array" ref="P6323">_xlfn.XLOOKUP(A6323,subscriptions!B6323:B10004,subscriptions!C6323:C10004)</f>
        <v>Residential</v>
      </c>
      <c r="Q6323" s="10" t="s">
        <v>128</v>
      </c>
      <c r="R6323" s="10" t="s">
        <v>212</v>
      </c>
      <c r="S6323" s="10" t="s">
        <v>940</v>
      </c>
    </row>
    <row r="6324">
      <c r="A6324" s="1" t="s">
        <v>8037</v>
      </c>
      <c r="B6324" s="1" t="s">
        <v>1099</v>
      </c>
      <c r="C6324" s="1" t="s">
        <v>2483</v>
      </c>
      <c r="D6324" s="1" t="s">
        <v>153</v>
      </c>
      <c r="E6324" s="1" t="s">
        <v>631</v>
      </c>
      <c r="F6324" s="1" t="s">
        <v>2549</v>
      </c>
      <c r="G6324" s="1" t="s">
        <v>23064</v>
      </c>
      <c r="H6324" s="1" t="s">
        <v>23065</v>
      </c>
      <c r="I6324" s="4">
        <v>84.298125</v>
      </c>
      <c r="J6324" s="1">
        <v>1233.66</v>
      </c>
      <c r="K6324" s="1">
        <v>211.52</v>
      </c>
      <c r="M6324" s="10">
        <f t="array" ref="M6324">_xlfn.XLOOKUP(A6324,subscriptions!B6324:B10004,subscriptions!D6324:D10004)</f>
        <v>80</v>
      </c>
      <c r="N6324" s="10">
        <f t="array" ref="N6324">_xlfn.XLOOKUP(A6324,subscriptions!B6324:B10004,subscriptions!G6324:G10004)</f>
        <v>20</v>
      </c>
      <c r="O6324" s="10">
        <v>64.0</v>
      </c>
      <c r="P6324" s="10" t="str">
        <f t="array" ref="P6324">_xlfn.XLOOKUP(A6324,subscriptions!B6324:B10004,subscriptions!C6324:C10004)</f>
        <v>Roam</v>
      </c>
      <c r="Q6324" s="10" t="s">
        <v>128</v>
      </c>
      <c r="R6324" s="10" t="s">
        <v>148</v>
      </c>
      <c r="S6324" s="10" t="s">
        <v>785</v>
      </c>
    </row>
    <row r="6325">
      <c r="A6325" s="1" t="s">
        <v>8038</v>
      </c>
      <c r="B6325" s="1" t="s">
        <v>4509</v>
      </c>
      <c r="C6325" s="1" t="s">
        <v>605</v>
      </c>
      <c r="D6325" s="1" t="s">
        <v>153</v>
      </c>
      <c r="E6325" s="1" t="s">
        <v>239</v>
      </c>
      <c r="F6325" s="1" t="s">
        <v>2076</v>
      </c>
      <c r="G6325" s="1" t="s">
        <v>23066</v>
      </c>
      <c r="H6325" s="1" t="s">
        <v>23067</v>
      </c>
      <c r="I6325" s="4">
        <v>84.38292824074074</v>
      </c>
      <c r="J6325" s="1">
        <v>718.08</v>
      </c>
      <c r="K6325" s="1">
        <v>158.07</v>
      </c>
      <c r="M6325" s="10">
        <f t="array" ref="M6325">_xlfn.XLOOKUP(A6325,subscriptions!B6325:B10004,subscriptions!D6325:D10004)</f>
        <v>120</v>
      </c>
      <c r="N6325" s="10">
        <f t="array" ref="N6325">_xlfn.XLOOKUP(A6325,subscriptions!B6325:B10004,subscriptions!G6325:G10004)</f>
        <v>0</v>
      </c>
      <c r="O6325" s="10">
        <v>120.0</v>
      </c>
      <c r="P6325" s="10" t="str">
        <f t="array" ref="P6325">_xlfn.XLOOKUP(A6325,subscriptions!B6325:B10004,subscriptions!C6325:C10004)</f>
        <v>Residential</v>
      </c>
      <c r="Q6325" s="10" t="s">
        <v>173</v>
      </c>
      <c r="R6325" s="10" t="s">
        <v>212</v>
      </c>
      <c r="S6325" s="10" t="s">
        <v>671</v>
      </c>
    </row>
    <row r="6326">
      <c r="A6326" s="1" t="s">
        <v>8041</v>
      </c>
      <c r="B6326" s="1" t="s">
        <v>1387</v>
      </c>
      <c r="C6326" s="1" t="s">
        <v>556</v>
      </c>
      <c r="D6326" s="1" t="s">
        <v>27</v>
      </c>
      <c r="E6326" s="1" t="s">
        <v>332</v>
      </c>
      <c r="F6326" s="1" t="s">
        <v>2280</v>
      </c>
      <c r="G6326" s="1" t="s">
        <v>23068</v>
      </c>
      <c r="H6326" s="1" t="s">
        <v>23069</v>
      </c>
      <c r="I6326" s="4">
        <v>84.29527777777778</v>
      </c>
      <c r="J6326" s="1">
        <v>177.48</v>
      </c>
      <c r="K6326" s="1">
        <v>24.58</v>
      </c>
      <c r="M6326" s="10">
        <f t="array" ref="M6326">_xlfn.XLOOKUP(A6326,subscriptions!B6326:B10004,subscriptions!D6326:D10004)</f>
        <v>80</v>
      </c>
      <c r="N6326" s="10">
        <f t="array" ref="N6326">_xlfn.XLOOKUP(A6326,subscriptions!B6326:B10004,subscriptions!G6326:G10004)</f>
        <v>5</v>
      </c>
      <c r="O6326" s="10">
        <v>76.0</v>
      </c>
      <c r="P6326" s="10" t="str">
        <f t="array" ref="P6326">_xlfn.XLOOKUP(A6326,subscriptions!B6326:B10004,subscriptions!C6326:C10004)</f>
        <v>Roam</v>
      </c>
      <c r="Q6326" s="10" t="s">
        <v>194</v>
      </c>
      <c r="R6326" s="10" t="s">
        <v>148</v>
      </c>
      <c r="S6326" s="10" t="s">
        <v>1026</v>
      </c>
    </row>
    <row r="6327">
      <c r="A6327" s="1" t="s">
        <v>8042</v>
      </c>
      <c r="B6327" s="1" t="s">
        <v>589</v>
      </c>
      <c r="C6327" s="1" t="s">
        <v>556</v>
      </c>
      <c r="D6327" s="1" t="s">
        <v>153</v>
      </c>
      <c r="E6327" s="1" t="s">
        <v>179</v>
      </c>
      <c r="F6327" s="1" t="s">
        <v>2311</v>
      </c>
      <c r="G6327" s="1" t="s">
        <v>23070</v>
      </c>
      <c r="H6327" s="1" t="s">
        <v>23071</v>
      </c>
      <c r="I6327" s="4">
        <v>84.30025462962963</v>
      </c>
      <c r="J6327" s="1">
        <v>372.28</v>
      </c>
      <c r="K6327" s="1">
        <v>66.51</v>
      </c>
      <c r="L6327" s="1">
        <v>100.0</v>
      </c>
      <c r="M6327" s="10">
        <f t="array" ref="M6327">_xlfn.XLOOKUP(A6327,subscriptions!B6327:B10004,subscriptions!D6327:D10004)</f>
        <v>120</v>
      </c>
      <c r="N6327" s="10">
        <f t="array" ref="N6327">_xlfn.XLOOKUP(A6327,subscriptions!B6327:B10004,subscriptions!G6327:G10004)</f>
        <v>10</v>
      </c>
      <c r="O6327" s="10">
        <v>108.0</v>
      </c>
      <c r="P6327" s="10" t="str">
        <f t="array" ref="P6327">_xlfn.XLOOKUP(A6327,subscriptions!B6327:B10004,subscriptions!C6327:C10004)</f>
        <v>Residential</v>
      </c>
      <c r="Q6327" s="10" t="s">
        <v>128</v>
      </c>
      <c r="R6327" s="10" t="s">
        <v>212</v>
      </c>
      <c r="S6327" s="10" t="s">
        <v>1172</v>
      </c>
    </row>
    <row r="6328">
      <c r="A6328" s="1" t="s">
        <v>8043</v>
      </c>
      <c r="B6328" s="1" t="s">
        <v>1664</v>
      </c>
      <c r="C6328" s="1" t="s">
        <v>1833</v>
      </c>
      <c r="D6328" s="1" t="s">
        <v>153</v>
      </c>
      <c r="E6328" s="1" t="s">
        <v>179</v>
      </c>
      <c r="F6328" s="1" t="s">
        <v>1045</v>
      </c>
      <c r="G6328" s="1" t="s">
        <v>23072</v>
      </c>
      <c r="H6328" s="1" t="s">
        <v>23073</v>
      </c>
      <c r="I6328" s="4">
        <v>84.2931712962963</v>
      </c>
      <c r="J6328" s="1">
        <v>4566.11</v>
      </c>
      <c r="K6328" s="1">
        <v>901.83</v>
      </c>
      <c r="L6328" s="1">
        <v>100.0</v>
      </c>
      <c r="M6328" s="10">
        <f t="array" ref="M6328">_xlfn.XLOOKUP(A6328,subscriptions!B6328:B10004,subscriptions!D6328:D10004)</f>
        <v>120</v>
      </c>
      <c r="N6328" s="10">
        <f t="array" ref="N6328">_xlfn.XLOOKUP(A6328,subscriptions!B6328:B10004,subscriptions!G6328:G10004)</f>
        <v>20</v>
      </c>
      <c r="O6328" s="10">
        <v>96.0</v>
      </c>
      <c r="P6328" s="10" t="str">
        <f t="array" ref="P6328">_xlfn.XLOOKUP(A6328,subscriptions!B6328:B10004,subscriptions!C6328:C10004)</f>
        <v>Residential</v>
      </c>
      <c r="Q6328" s="10" t="s">
        <v>128</v>
      </c>
      <c r="R6328" s="10" t="s">
        <v>148</v>
      </c>
      <c r="S6328" s="10" t="s">
        <v>1779</v>
      </c>
    </row>
    <row r="6329">
      <c r="A6329" s="1" t="s">
        <v>8044</v>
      </c>
      <c r="B6329" s="1" t="s">
        <v>472</v>
      </c>
      <c r="C6329" s="1" t="s">
        <v>556</v>
      </c>
      <c r="D6329" s="1" t="s">
        <v>27</v>
      </c>
      <c r="E6329" s="1" t="s">
        <v>179</v>
      </c>
      <c r="F6329" s="1" t="s">
        <v>773</v>
      </c>
      <c r="G6329" s="1" t="s">
        <v>23074</v>
      </c>
      <c r="H6329" s="1" t="s">
        <v>23075</v>
      </c>
      <c r="I6329" s="4">
        <v>84.25643518518518</v>
      </c>
      <c r="J6329" s="1">
        <v>838.15</v>
      </c>
      <c r="K6329" s="1">
        <v>119.64</v>
      </c>
      <c r="L6329" s="1">
        <v>100.0</v>
      </c>
      <c r="M6329" s="10">
        <f t="array" ref="M6329">_xlfn.XLOOKUP(A6329,subscriptions!B6329:B10004,subscriptions!D6329:D10004)</f>
        <v>120</v>
      </c>
      <c r="N6329" s="10">
        <f t="array" ref="N6329">_xlfn.XLOOKUP(A6329,subscriptions!B6329:B10004,subscriptions!G6329:G10004)</f>
        <v>0</v>
      </c>
      <c r="O6329" s="10">
        <v>120.0</v>
      </c>
      <c r="P6329" s="10" t="str">
        <f t="array" ref="P6329">_xlfn.XLOOKUP(A6329,subscriptions!B6329:B10004,subscriptions!C6329:C10004)</f>
        <v>Residential</v>
      </c>
      <c r="Q6329" s="10" t="s">
        <v>173</v>
      </c>
      <c r="R6329" s="10" t="s">
        <v>212</v>
      </c>
      <c r="S6329" s="10" t="s">
        <v>130</v>
      </c>
    </row>
    <row r="6330">
      <c r="A6330" s="1" t="s">
        <v>8045</v>
      </c>
      <c r="B6330" s="1" t="s">
        <v>748</v>
      </c>
      <c r="C6330" s="1" t="s">
        <v>1833</v>
      </c>
      <c r="D6330" s="1" t="s">
        <v>27</v>
      </c>
      <c r="E6330" s="1" t="s">
        <v>714</v>
      </c>
      <c r="F6330" s="1" t="s">
        <v>828</v>
      </c>
      <c r="G6330" s="1" t="s">
        <v>23076</v>
      </c>
      <c r="H6330" s="1" t="s">
        <v>23077</v>
      </c>
      <c r="I6330" s="4">
        <v>84.21349537037037</v>
      </c>
      <c r="J6330" s="1">
        <v>992.96</v>
      </c>
      <c r="K6330" s="1">
        <v>94.53</v>
      </c>
      <c r="M6330" s="10">
        <f t="array" ref="M6330">_xlfn.XLOOKUP(A6330,subscriptions!B6330:B10004,subscriptions!D6330:D10004)</f>
        <v>120</v>
      </c>
      <c r="N6330" s="10">
        <f t="array" ref="N6330">_xlfn.XLOOKUP(A6330,subscriptions!B6330:B10004,subscriptions!G6330:G10004)</f>
        <v>5</v>
      </c>
      <c r="O6330" s="10">
        <v>114.0</v>
      </c>
      <c r="P6330" s="10" t="str">
        <f t="array" ref="P6330">_xlfn.XLOOKUP(A6330,subscriptions!B6330:B10004,subscriptions!C6330:C10004)</f>
        <v>Residential</v>
      </c>
      <c r="Q6330" s="10" t="s">
        <v>194</v>
      </c>
      <c r="R6330" s="10" t="s">
        <v>212</v>
      </c>
      <c r="S6330" s="10" t="s">
        <v>1915</v>
      </c>
    </row>
    <row r="6331">
      <c r="A6331" s="1" t="s">
        <v>8046</v>
      </c>
      <c r="B6331" s="1" t="s">
        <v>1844</v>
      </c>
      <c r="C6331" s="1" t="s">
        <v>279</v>
      </c>
      <c r="D6331" s="1" t="s">
        <v>153</v>
      </c>
      <c r="E6331" s="1" t="s">
        <v>280</v>
      </c>
      <c r="F6331" s="1" t="s">
        <v>1446</v>
      </c>
      <c r="G6331" s="1" t="s">
        <v>23078</v>
      </c>
      <c r="H6331" s="1" t="s">
        <v>23079</v>
      </c>
      <c r="I6331" s="4">
        <v>84.21538194444445</v>
      </c>
      <c r="J6331" s="1">
        <v>131.22</v>
      </c>
      <c r="K6331" s="1">
        <v>43.67</v>
      </c>
      <c r="M6331" s="10">
        <f t="array" ref="M6331">_xlfn.XLOOKUP(A6331,subscriptions!B6331:B10004,subscriptions!D6331:D10004)</f>
        <v>120</v>
      </c>
      <c r="N6331" s="10">
        <f t="array" ref="N6331">_xlfn.XLOOKUP(A6331,subscriptions!B6331:B10004,subscriptions!G6331:G10004)</f>
        <v>10</v>
      </c>
      <c r="O6331" s="10">
        <v>108.0</v>
      </c>
      <c r="P6331" s="10" t="str">
        <f t="array" ref="P6331">_xlfn.XLOOKUP(A6331,subscriptions!B6331:B10004,subscriptions!C6331:C10004)</f>
        <v>Residential</v>
      </c>
      <c r="Q6331" s="10" t="s">
        <v>128</v>
      </c>
      <c r="R6331" s="10" t="s">
        <v>212</v>
      </c>
      <c r="S6331" s="10" t="s">
        <v>1212</v>
      </c>
    </row>
    <row r="6332">
      <c r="A6332" s="1" t="s">
        <v>8047</v>
      </c>
      <c r="B6332" s="1" t="s">
        <v>589</v>
      </c>
      <c r="C6332" s="1" t="s">
        <v>2483</v>
      </c>
      <c r="D6332" s="1" t="s">
        <v>153</v>
      </c>
      <c r="E6332" s="1" t="s">
        <v>714</v>
      </c>
      <c r="F6332" s="1" t="s">
        <v>3326</v>
      </c>
      <c r="G6332" s="1" t="s">
        <v>23080</v>
      </c>
      <c r="H6332" s="1" t="s">
        <v>23081</v>
      </c>
      <c r="I6332" s="4">
        <v>84.21627314814815</v>
      </c>
      <c r="J6332" s="1">
        <v>107.44</v>
      </c>
      <c r="K6332" s="1">
        <v>21.18</v>
      </c>
      <c r="M6332" s="10">
        <f t="array" ref="M6332">_xlfn.XLOOKUP(A6332,subscriptions!B6332:B10004,subscriptions!D6332:D10004)</f>
        <v>120</v>
      </c>
      <c r="N6332" s="10">
        <f t="array" ref="N6332">_xlfn.XLOOKUP(A6332,subscriptions!B6332:B10004,subscriptions!G6332:G10004)</f>
        <v>20</v>
      </c>
      <c r="O6332" s="10">
        <v>96.0</v>
      </c>
      <c r="P6332" s="10" t="str">
        <f t="array" ref="P6332">_xlfn.XLOOKUP(A6332,subscriptions!B6332:B10004,subscriptions!C6332:C10004)</f>
        <v>Residential</v>
      </c>
      <c r="Q6332" s="10" t="s">
        <v>128</v>
      </c>
      <c r="R6332" s="10" t="s">
        <v>148</v>
      </c>
      <c r="S6332" s="10" t="s">
        <v>2596</v>
      </c>
    </row>
    <row r="6333">
      <c r="A6333" s="1" t="s">
        <v>8048</v>
      </c>
      <c r="B6333" s="1" t="s">
        <v>329</v>
      </c>
      <c r="C6333" s="1" t="s">
        <v>1100</v>
      </c>
      <c r="D6333" s="1" t="s">
        <v>27</v>
      </c>
      <c r="E6333" s="1" t="s">
        <v>280</v>
      </c>
      <c r="F6333" s="1" t="s">
        <v>411</v>
      </c>
      <c r="G6333" s="1" t="s">
        <v>23082</v>
      </c>
      <c r="H6333" s="1" t="s">
        <v>23083</v>
      </c>
      <c r="I6333" s="4">
        <v>84.29876157407408</v>
      </c>
      <c r="J6333" s="1">
        <v>1944.42</v>
      </c>
      <c r="K6333" s="1">
        <v>478.04</v>
      </c>
      <c r="M6333" s="10">
        <f t="array" ref="M6333">_xlfn.XLOOKUP(A6333,subscriptions!B6333:B10004,subscriptions!D6333:D10004)</f>
        <v>50</v>
      </c>
      <c r="N6333" s="10">
        <f t="array" ref="N6333">_xlfn.XLOOKUP(A6333,subscriptions!B6333:B10004,subscriptions!G6333:G10004)</f>
        <v>0</v>
      </c>
      <c r="O6333" s="10">
        <v>50.0</v>
      </c>
      <c r="P6333" s="10" t="str">
        <f t="array" ref="P6333">_xlfn.XLOOKUP(A6333,subscriptions!B6333:B10004,subscriptions!C6333:C10004)</f>
        <v>Mini</v>
      </c>
      <c r="Q6333" s="10" t="s">
        <v>173</v>
      </c>
      <c r="R6333" s="10" t="s">
        <v>148</v>
      </c>
      <c r="S6333" s="10" t="s">
        <v>276</v>
      </c>
    </row>
    <row r="6334">
      <c r="A6334" s="1" t="s">
        <v>8051</v>
      </c>
      <c r="B6334" s="1" t="s">
        <v>329</v>
      </c>
      <c r="C6334" s="1" t="s">
        <v>456</v>
      </c>
      <c r="D6334" s="1" t="s">
        <v>27</v>
      </c>
      <c r="E6334" s="1" t="s">
        <v>280</v>
      </c>
      <c r="F6334" s="1" t="s">
        <v>1446</v>
      </c>
      <c r="G6334" s="1" t="s">
        <v>23084</v>
      </c>
      <c r="H6334" s="1" t="s">
        <v>23085</v>
      </c>
      <c r="I6334" s="4">
        <v>84.41747685185184</v>
      </c>
      <c r="J6334" s="1">
        <v>1208.59</v>
      </c>
      <c r="K6334" s="1">
        <v>248.02</v>
      </c>
      <c r="M6334" s="10">
        <f t="array" ref="M6334">_xlfn.XLOOKUP(A6334,subscriptions!B6334:B10004,subscriptions!D6334:D10004)</f>
        <v>120</v>
      </c>
      <c r="N6334" s="10">
        <f t="array" ref="N6334">_xlfn.XLOOKUP(A6334,subscriptions!B6334:B10004,subscriptions!G6334:G10004)</f>
        <v>5</v>
      </c>
      <c r="O6334" s="10">
        <v>114.0</v>
      </c>
      <c r="P6334" s="10" t="str">
        <f t="array" ref="P6334">_xlfn.XLOOKUP(A6334,subscriptions!B6334:B10004,subscriptions!C6334:C10004)</f>
        <v>Residential</v>
      </c>
      <c r="Q6334" s="10" t="s">
        <v>194</v>
      </c>
      <c r="R6334" s="10" t="s">
        <v>212</v>
      </c>
      <c r="S6334" s="10" t="s">
        <v>327</v>
      </c>
    </row>
    <row r="6335">
      <c r="A6335" s="1" t="s">
        <v>8052</v>
      </c>
      <c r="B6335" s="1" t="s">
        <v>1972</v>
      </c>
      <c r="C6335" s="1" t="s">
        <v>110</v>
      </c>
      <c r="D6335" s="1" t="s">
        <v>27</v>
      </c>
      <c r="E6335" s="1" t="s">
        <v>28</v>
      </c>
      <c r="F6335" s="1" t="s">
        <v>2097</v>
      </c>
      <c r="G6335" s="1" t="s">
        <v>23086</v>
      </c>
      <c r="H6335" s="1" t="s">
        <v>23087</v>
      </c>
      <c r="I6335" s="4">
        <v>84.25349537037037</v>
      </c>
      <c r="J6335" s="1">
        <v>1116.07</v>
      </c>
      <c r="K6335" s="1">
        <v>258.7</v>
      </c>
      <c r="M6335" s="10">
        <f t="array" ref="M6335">_xlfn.XLOOKUP(A6335,subscriptions!B6335:B10004,subscriptions!D6335:D10004)</f>
        <v>120</v>
      </c>
      <c r="N6335" s="10">
        <f t="array" ref="N6335">_xlfn.XLOOKUP(A6335,subscriptions!B6335:B10004,subscriptions!G6335:G10004)</f>
        <v>10</v>
      </c>
      <c r="O6335" s="10">
        <v>108.0</v>
      </c>
      <c r="P6335" s="10" t="str">
        <f t="array" ref="P6335">_xlfn.XLOOKUP(A6335,subscriptions!B6335:B10004,subscriptions!C6335:C10004)</f>
        <v>Residential</v>
      </c>
      <c r="Q6335" s="10" t="s">
        <v>128</v>
      </c>
      <c r="R6335" s="10" t="s">
        <v>212</v>
      </c>
      <c r="S6335" s="10" t="s">
        <v>1832</v>
      </c>
    </row>
    <row r="6336">
      <c r="A6336" s="1" t="s">
        <v>8053</v>
      </c>
      <c r="B6336" s="1" t="s">
        <v>425</v>
      </c>
      <c r="C6336" s="1" t="s">
        <v>473</v>
      </c>
      <c r="D6336" s="1" t="s">
        <v>153</v>
      </c>
      <c r="E6336" s="1" t="s">
        <v>239</v>
      </c>
      <c r="F6336" s="1" t="s">
        <v>1186</v>
      </c>
      <c r="G6336" s="1" t="s">
        <v>23088</v>
      </c>
      <c r="H6336" s="1" t="s">
        <v>23089</v>
      </c>
      <c r="I6336" s="4">
        <v>84.20936342592593</v>
      </c>
      <c r="J6336" s="1">
        <v>467.83</v>
      </c>
      <c r="K6336" s="1">
        <v>73.5</v>
      </c>
      <c r="M6336" s="10">
        <f t="array" ref="M6336">_xlfn.XLOOKUP(A6336,subscriptions!B6336:B10004,subscriptions!D6336:D10004)</f>
        <v>120</v>
      </c>
      <c r="N6336" s="10">
        <f t="array" ref="N6336">_xlfn.XLOOKUP(A6336,subscriptions!B6336:B10004,subscriptions!G6336:G10004)</f>
        <v>20</v>
      </c>
      <c r="O6336" s="10">
        <v>96.0</v>
      </c>
      <c r="P6336" s="10" t="str">
        <f t="array" ref="P6336">_xlfn.XLOOKUP(A6336,subscriptions!B6336:B10004,subscriptions!C6336:C10004)</f>
        <v>Residential</v>
      </c>
      <c r="Q6336" s="10" t="s">
        <v>128</v>
      </c>
      <c r="R6336" s="10" t="s">
        <v>148</v>
      </c>
      <c r="S6336" s="10" t="s">
        <v>1374</v>
      </c>
    </row>
    <row r="6337">
      <c r="A6337" s="1" t="s">
        <v>8054</v>
      </c>
      <c r="B6337" s="1" t="s">
        <v>1972</v>
      </c>
      <c r="C6337" s="1" t="s">
        <v>1200</v>
      </c>
      <c r="D6337" s="1" t="s">
        <v>27</v>
      </c>
      <c r="E6337" s="1" t="s">
        <v>631</v>
      </c>
      <c r="F6337" s="1" t="s">
        <v>1318</v>
      </c>
      <c r="G6337" s="1" t="s">
        <v>23090</v>
      </c>
      <c r="H6337" s="1" t="s">
        <v>23091</v>
      </c>
      <c r="I6337" s="4">
        <v>84.21550925925926</v>
      </c>
      <c r="J6337" s="1">
        <v>2098.27</v>
      </c>
      <c r="K6337" s="1">
        <v>350.51</v>
      </c>
      <c r="M6337" s="10">
        <f t="array" ref="M6337">_xlfn.XLOOKUP(A6337,subscriptions!B6337:B10004,subscriptions!D6337:D10004)</f>
        <v>250</v>
      </c>
      <c r="N6337" s="10">
        <f t="array" ref="N6337">_xlfn.XLOOKUP(A6337,subscriptions!B6337:B10004,subscriptions!G6337:G10004)</f>
        <v>0</v>
      </c>
      <c r="O6337" s="10">
        <v>250.0</v>
      </c>
      <c r="P6337" s="10" t="str">
        <f t="array" ref="P6337">_xlfn.XLOOKUP(A6337,subscriptions!B6337:B10004,subscriptions!C6337:C10004)</f>
        <v>Business</v>
      </c>
      <c r="Q6337" s="10" t="s">
        <v>173</v>
      </c>
      <c r="R6337" s="10" t="s">
        <v>129</v>
      </c>
      <c r="S6337" s="10" t="s">
        <v>1212</v>
      </c>
    </row>
    <row r="6338">
      <c r="A6338" s="1" t="s">
        <v>8055</v>
      </c>
      <c r="B6338" s="1" t="s">
        <v>295</v>
      </c>
      <c r="C6338" s="1" t="s">
        <v>1678</v>
      </c>
      <c r="D6338" s="1" t="s">
        <v>153</v>
      </c>
      <c r="E6338" s="1" t="s">
        <v>219</v>
      </c>
      <c r="F6338" s="1" t="s">
        <v>458</v>
      </c>
      <c r="G6338" s="1" t="s">
        <v>23092</v>
      </c>
      <c r="H6338" s="1" t="s">
        <v>23093</v>
      </c>
      <c r="I6338" s="4">
        <v>84.25144675925925</v>
      </c>
      <c r="J6338" s="1">
        <v>326.31</v>
      </c>
      <c r="K6338" s="1">
        <v>79.91</v>
      </c>
      <c r="M6338" s="10">
        <f t="array" ref="M6338">_xlfn.XLOOKUP(A6338,subscriptions!B6338:B10004,subscriptions!D6338:D10004)</f>
        <v>120</v>
      </c>
      <c r="N6338" s="10">
        <f t="array" ref="N6338">_xlfn.XLOOKUP(A6338,subscriptions!B6338:B10004,subscriptions!G6338:G10004)</f>
        <v>5</v>
      </c>
      <c r="O6338" s="10">
        <v>114.0</v>
      </c>
      <c r="P6338" s="10" t="str">
        <f t="array" ref="P6338">_xlfn.XLOOKUP(A6338,subscriptions!B6338:B10004,subscriptions!C6338:C10004)</f>
        <v>Residential</v>
      </c>
      <c r="Q6338" s="10" t="s">
        <v>194</v>
      </c>
      <c r="R6338" s="10" t="s">
        <v>212</v>
      </c>
      <c r="S6338" s="10" t="s">
        <v>4065</v>
      </c>
    </row>
    <row r="6339">
      <c r="A6339" s="1" t="s">
        <v>8056</v>
      </c>
      <c r="B6339" s="1" t="s">
        <v>842</v>
      </c>
      <c r="C6339" s="1" t="s">
        <v>827</v>
      </c>
      <c r="D6339" s="1" t="s">
        <v>27</v>
      </c>
      <c r="E6339" s="1" t="s">
        <v>219</v>
      </c>
      <c r="F6339" s="1" t="s">
        <v>574</v>
      </c>
      <c r="G6339" s="1" t="s">
        <v>23094</v>
      </c>
      <c r="H6339" s="1" t="s">
        <v>23095</v>
      </c>
      <c r="I6339" s="4">
        <v>84.37795138888889</v>
      </c>
      <c r="J6339" s="1">
        <v>365.96</v>
      </c>
      <c r="K6339" s="1">
        <v>57.12</v>
      </c>
      <c r="M6339" s="10">
        <f t="array" ref="M6339">_xlfn.XLOOKUP(A6339,subscriptions!B6339:B10004,subscriptions!D6339:D10004)</f>
        <v>120</v>
      </c>
      <c r="N6339" s="10">
        <f t="array" ref="N6339">_xlfn.XLOOKUP(A6339,subscriptions!B6339:B10004,subscriptions!G6339:G10004)</f>
        <v>10</v>
      </c>
      <c r="O6339" s="10">
        <v>108.0</v>
      </c>
      <c r="P6339" s="10" t="str">
        <f t="array" ref="P6339">_xlfn.XLOOKUP(A6339,subscriptions!B6339:B10004,subscriptions!C6339:C10004)</f>
        <v>Residential</v>
      </c>
      <c r="Q6339" s="10" t="s">
        <v>128</v>
      </c>
      <c r="R6339" s="10" t="s">
        <v>212</v>
      </c>
      <c r="S6339" s="10" t="s">
        <v>1302</v>
      </c>
    </row>
    <row r="6340">
      <c r="A6340" s="1" t="s">
        <v>8057</v>
      </c>
      <c r="B6340" s="1" t="s">
        <v>1157</v>
      </c>
      <c r="C6340" s="1" t="s">
        <v>133</v>
      </c>
      <c r="D6340" s="1" t="s">
        <v>27</v>
      </c>
      <c r="E6340" s="1" t="s">
        <v>219</v>
      </c>
      <c r="F6340" s="1" t="s">
        <v>2446</v>
      </c>
      <c r="G6340" s="1" t="s">
        <v>23096</v>
      </c>
      <c r="H6340" s="1" t="s">
        <v>23097</v>
      </c>
      <c r="I6340" s="4">
        <v>84.29668981481481</v>
      </c>
      <c r="J6340" s="1">
        <v>976.26</v>
      </c>
      <c r="K6340" s="1">
        <v>220.07</v>
      </c>
      <c r="M6340" s="10">
        <f t="array" ref="M6340">_xlfn.XLOOKUP(A6340,subscriptions!B6340:B10004,subscriptions!D6340:D10004)</f>
        <v>120</v>
      </c>
      <c r="N6340" s="10">
        <f t="array" ref="N6340">_xlfn.XLOOKUP(A6340,subscriptions!B6340:B10004,subscriptions!G6340:G10004)</f>
        <v>20</v>
      </c>
      <c r="O6340" s="10">
        <v>96.0</v>
      </c>
      <c r="P6340" s="10" t="str">
        <f t="array" ref="P6340">_xlfn.XLOOKUP(A6340,subscriptions!B6340:B10004,subscriptions!C6340:C10004)</f>
        <v>Residential</v>
      </c>
      <c r="Q6340" s="10" t="s">
        <v>128</v>
      </c>
      <c r="R6340" s="10" t="s">
        <v>148</v>
      </c>
      <c r="S6340" s="10" t="s">
        <v>373</v>
      </c>
    </row>
    <row r="6341">
      <c r="A6341" s="1" t="s">
        <v>8058</v>
      </c>
      <c r="B6341" s="1" t="s">
        <v>1664</v>
      </c>
      <c r="C6341" s="1" t="s">
        <v>391</v>
      </c>
      <c r="D6341" s="1" t="s">
        <v>153</v>
      </c>
      <c r="E6341" s="1" t="s">
        <v>28</v>
      </c>
      <c r="F6341" s="1" t="s">
        <v>313</v>
      </c>
      <c r="G6341" s="1" t="s">
        <v>23098</v>
      </c>
      <c r="H6341" s="1" t="s">
        <v>23099</v>
      </c>
      <c r="I6341" s="4">
        <v>84.3787037037037</v>
      </c>
      <c r="J6341" s="1">
        <v>555.9</v>
      </c>
      <c r="K6341" s="1">
        <v>142.31</v>
      </c>
      <c r="M6341" s="10">
        <f t="array" ref="M6341">_xlfn.XLOOKUP(A6341,subscriptions!B6341:B10004,subscriptions!D6341:D10004)</f>
        <v>120</v>
      </c>
      <c r="N6341" s="10">
        <f t="array" ref="N6341">_xlfn.XLOOKUP(A6341,subscriptions!B6341:B10004,subscriptions!G6341:G10004)</f>
        <v>0</v>
      </c>
      <c r="O6341" s="10">
        <v>120.0</v>
      </c>
      <c r="P6341" s="10" t="str">
        <f t="array" ref="P6341">_xlfn.XLOOKUP(A6341,subscriptions!B6341:B10004,subscriptions!C6341:C10004)</f>
        <v>Residential</v>
      </c>
      <c r="Q6341" s="10" t="s">
        <v>173</v>
      </c>
      <c r="R6341" s="10" t="s">
        <v>212</v>
      </c>
      <c r="S6341" s="10" t="s">
        <v>1622</v>
      </c>
    </row>
    <row r="6342">
      <c r="A6342" s="1" t="s">
        <v>8061</v>
      </c>
      <c r="B6342" s="1" t="s">
        <v>700</v>
      </c>
      <c r="C6342" s="1" t="s">
        <v>456</v>
      </c>
      <c r="D6342" s="1" t="s">
        <v>153</v>
      </c>
      <c r="E6342" s="1" t="s">
        <v>179</v>
      </c>
      <c r="F6342" s="1" t="s">
        <v>1760</v>
      </c>
      <c r="G6342" s="1" t="s">
        <v>23100</v>
      </c>
      <c r="H6342" s="1" t="s">
        <v>23101</v>
      </c>
      <c r="I6342" s="4">
        <v>84.17232638888889</v>
      </c>
      <c r="J6342" s="1">
        <v>476.46</v>
      </c>
      <c r="K6342" s="1">
        <v>84.65</v>
      </c>
      <c r="L6342" s="1">
        <v>100.0</v>
      </c>
      <c r="M6342" s="10">
        <f t="array" ref="M6342">_xlfn.XLOOKUP(A6342,subscriptions!B6342:B10004,subscriptions!D6342:D10004)</f>
        <v>120</v>
      </c>
      <c r="N6342" s="10">
        <f t="array" ref="N6342">_xlfn.XLOOKUP(A6342,subscriptions!B6342:B10004,subscriptions!G6342:G10004)</f>
        <v>5</v>
      </c>
      <c r="O6342" s="10">
        <v>114.0</v>
      </c>
      <c r="P6342" s="10" t="str">
        <f t="array" ref="P6342">_xlfn.XLOOKUP(A6342,subscriptions!B6342:B10004,subscriptions!C6342:C10004)</f>
        <v>Residential</v>
      </c>
      <c r="Q6342" s="10" t="s">
        <v>194</v>
      </c>
      <c r="R6342" s="10" t="s">
        <v>212</v>
      </c>
      <c r="S6342" s="10" t="s">
        <v>1637</v>
      </c>
    </row>
    <row r="6343">
      <c r="A6343" s="1" t="s">
        <v>8062</v>
      </c>
      <c r="B6343" s="1" t="s">
        <v>1044</v>
      </c>
      <c r="C6343" s="1" t="s">
        <v>426</v>
      </c>
      <c r="D6343" s="1" t="s">
        <v>27</v>
      </c>
      <c r="E6343" s="1" t="s">
        <v>262</v>
      </c>
      <c r="F6343" s="1" t="s">
        <v>4344</v>
      </c>
      <c r="G6343" s="1" t="s">
        <v>23102</v>
      </c>
      <c r="H6343" s="1" t="s">
        <v>23103</v>
      </c>
      <c r="I6343" s="4">
        <v>84.29324074074074</v>
      </c>
      <c r="J6343" s="1">
        <v>1604.46</v>
      </c>
      <c r="K6343" s="1">
        <v>146.01</v>
      </c>
      <c r="M6343" s="10">
        <f t="array" ref="M6343">_xlfn.XLOOKUP(A6343,subscriptions!B6343:B10004,subscriptions!D6343:D10004)</f>
        <v>80</v>
      </c>
      <c r="N6343" s="10">
        <f t="array" ref="N6343">_xlfn.XLOOKUP(A6343,subscriptions!B6343:B10004,subscriptions!G6343:G10004)</f>
        <v>10</v>
      </c>
      <c r="O6343" s="10">
        <v>72.0</v>
      </c>
      <c r="P6343" s="10" t="str">
        <f t="array" ref="P6343">_xlfn.XLOOKUP(A6343,subscriptions!B6343:B10004,subscriptions!C6343:C10004)</f>
        <v>Roam</v>
      </c>
      <c r="Q6343" s="10" t="s">
        <v>128</v>
      </c>
      <c r="R6343" s="10" t="s">
        <v>148</v>
      </c>
      <c r="S6343" s="10" t="s">
        <v>1779</v>
      </c>
    </row>
    <row r="6344">
      <c r="A6344" s="1" t="s">
        <v>8063</v>
      </c>
      <c r="B6344" s="1" t="s">
        <v>589</v>
      </c>
      <c r="C6344" s="1" t="s">
        <v>871</v>
      </c>
      <c r="D6344" s="1" t="s">
        <v>153</v>
      </c>
      <c r="E6344" s="1" t="s">
        <v>239</v>
      </c>
      <c r="F6344" s="1" t="s">
        <v>2076</v>
      </c>
      <c r="G6344" s="1" t="s">
        <v>23104</v>
      </c>
      <c r="H6344" s="1" t="s">
        <v>23105</v>
      </c>
      <c r="I6344" s="4">
        <v>84.38009259259259</v>
      </c>
      <c r="J6344" s="1">
        <v>1628.9</v>
      </c>
      <c r="K6344" s="1">
        <v>277.05</v>
      </c>
      <c r="M6344" s="10">
        <f t="array" ref="M6344">_xlfn.XLOOKUP(A6344,subscriptions!B6344:B10004,subscriptions!D6344:D10004)</f>
        <v>120</v>
      </c>
      <c r="N6344" s="10">
        <f t="array" ref="N6344">_xlfn.XLOOKUP(A6344,subscriptions!B6344:B10004,subscriptions!G6344:G10004)</f>
        <v>20</v>
      </c>
      <c r="O6344" s="10">
        <v>96.0</v>
      </c>
      <c r="P6344" s="10" t="str">
        <f t="array" ref="P6344">_xlfn.XLOOKUP(A6344,subscriptions!B6344:B10004,subscriptions!C6344:C10004)</f>
        <v>Residential</v>
      </c>
      <c r="Q6344" s="10" t="s">
        <v>128</v>
      </c>
      <c r="R6344" s="10" t="s">
        <v>148</v>
      </c>
      <c r="S6344" s="10" t="s">
        <v>698</v>
      </c>
    </row>
    <row r="6345">
      <c r="A6345" s="1" t="s">
        <v>8064</v>
      </c>
      <c r="B6345" s="1" t="s">
        <v>2018</v>
      </c>
      <c r="C6345" s="1" t="s">
        <v>473</v>
      </c>
      <c r="D6345" s="1" t="s">
        <v>27</v>
      </c>
      <c r="E6345" s="1" t="s">
        <v>239</v>
      </c>
      <c r="F6345" s="1" t="s">
        <v>2267</v>
      </c>
      <c r="G6345" s="1" t="s">
        <v>23106</v>
      </c>
      <c r="H6345" s="1" t="s">
        <v>23107</v>
      </c>
      <c r="I6345" s="4">
        <v>84.30027777777778</v>
      </c>
      <c r="J6345" s="1">
        <v>2660.32</v>
      </c>
      <c r="K6345" s="1">
        <v>312.8</v>
      </c>
      <c r="M6345" s="10">
        <f t="array" ref="M6345">_xlfn.XLOOKUP(A6345,subscriptions!B6345:B10004,subscriptions!D6345:D10004)</f>
        <v>50</v>
      </c>
      <c r="N6345" s="10">
        <f t="array" ref="N6345">_xlfn.XLOOKUP(A6345,subscriptions!B6345:B10004,subscriptions!G6345:G10004)</f>
        <v>0</v>
      </c>
      <c r="O6345" s="10">
        <v>50.0</v>
      </c>
      <c r="P6345" s="10" t="str">
        <f t="array" ref="P6345">_xlfn.XLOOKUP(A6345,subscriptions!B6345:B10004,subscriptions!C6345:C10004)</f>
        <v>Mini</v>
      </c>
      <c r="Q6345" s="10" t="s">
        <v>173</v>
      </c>
      <c r="R6345" s="10" t="s">
        <v>148</v>
      </c>
      <c r="S6345" s="10" t="s">
        <v>1172</v>
      </c>
    </row>
    <row r="6346">
      <c r="A6346" s="1" t="s">
        <v>8065</v>
      </c>
      <c r="B6346" s="1" t="s">
        <v>1262</v>
      </c>
      <c r="C6346" s="1" t="s">
        <v>827</v>
      </c>
      <c r="D6346" s="1" t="s">
        <v>27</v>
      </c>
      <c r="E6346" s="1" t="s">
        <v>239</v>
      </c>
      <c r="F6346" s="1" t="s">
        <v>2132</v>
      </c>
      <c r="G6346" s="1" t="s">
        <v>23108</v>
      </c>
      <c r="H6346" s="1" t="s">
        <v>23109</v>
      </c>
      <c r="I6346" s="4">
        <v>84.38217592592592</v>
      </c>
      <c r="J6346" s="1">
        <v>861.18</v>
      </c>
      <c r="K6346" s="1">
        <v>221.04</v>
      </c>
      <c r="M6346" s="10">
        <f t="array" ref="M6346">_xlfn.XLOOKUP(A6346,subscriptions!B6346:B10004,subscriptions!D6346:D10004)</f>
        <v>120</v>
      </c>
      <c r="N6346" s="10">
        <f t="array" ref="N6346">_xlfn.XLOOKUP(A6346,subscriptions!B6346:B10004,subscriptions!G6346:G10004)</f>
        <v>5</v>
      </c>
      <c r="O6346" s="10">
        <v>114.0</v>
      </c>
      <c r="P6346" s="10" t="str">
        <f t="array" ref="P6346">_xlfn.XLOOKUP(A6346,subscriptions!B6346:B10004,subscriptions!C6346:C10004)</f>
        <v>Residential</v>
      </c>
      <c r="Q6346" s="10" t="s">
        <v>194</v>
      </c>
      <c r="R6346" s="10" t="s">
        <v>212</v>
      </c>
      <c r="S6346" s="10" t="s">
        <v>293</v>
      </c>
    </row>
    <row r="6347">
      <c r="A6347" s="1" t="s">
        <v>8066</v>
      </c>
      <c r="B6347" s="1" t="s">
        <v>1173</v>
      </c>
      <c r="C6347" s="1" t="s">
        <v>133</v>
      </c>
      <c r="D6347" s="1" t="s">
        <v>27</v>
      </c>
      <c r="E6347" s="1" t="s">
        <v>631</v>
      </c>
      <c r="F6347" s="1" t="s">
        <v>943</v>
      </c>
      <c r="G6347" s="1" t="s">
        <v>23110</v>
      </c>
      <c r="H6347" s="1" t="s">
        <v>23111</v>
      </c>
      <c r="I6347" s="4">
        <v>84.38064814814815</v>
      </c>
      <c r="J6347" s="1">
        <v>163.84</v>
      </c>
      <c r="K6347" s="1">
        <v>36.65</v>
      </c>
      <c r="M6347" s="10">
        <f t="array" ref="M6347">_xlfn.XLOOKUP(A6347,subscriptions!B6347:B10004,subscriptions!D6347:D10004)</f>
        <v>120</v>
      </c>
      <c r="N6347" s="10">
        <f t="array" ref="N6347">_xlfn.XLOOKUP(A6347,subscriptions!B6347:B10004,subscriptions!G6347:G10004)</f>
        <v>10</v>
      </c>
      <c r="O6347" s="10">
        <v>108.0</v>
      </c>
      <c r="P6347" s="10" t="str">
        <f t="array" ref="P6347">_xlfn.XLOOKUP(A6347,subscriptions!B6347:B10004,subscriptions!C6347:C10004)</f>
        <v>Residential</v>
      </c>
      <c r="Q6347" s="10" t="s">
        <v>128</v>
      </c>
      <c r="R6347" s="10" t="s">
        <v>212</v>
      </c>
      <c r="S6347" s="10" t="s">
        <v>762</v>
      </c>
    </row>
    <row r="6348">
      <c r="A6348" s="1" t="s">
        <v>8067</v>
      </c>
      <c r="B6348" s="1" t="s">
        <v>389</v>
      </c>
      <c r="C6348" s="1" t="s">
        <v>26</v>
      </c>
      <c r="D6348" s="1" t="s">
        <v>27</v>
      </c>
      <c r="E6348" s="1" t="s">
        <v>262</v>
      </c>
      <c r="F6348" s="1" t="s">
        <v>2112</v>
      </c>
      <c r="G6348" s="1" t="s">
        <v>23112</v>
      </c>
      <c r="H6348" s="1" t="s">
        <v>23113</v>
      </c>
      <c r="I6348" s="4">
        <v>84.29248842592592</v>
      </c>
      <c r="J6348" s="1">
        <v>529.62</v>
      </c>
      <c r="K6348" s="1">
        <v>117.4</v>
      </c>
      <c r="M6348" s="10">
        <f t="array" ref="M6348">_xlfn.XLOOKUP(A6348,subscriptions!B6348:B10004,subscriptions!D6348:D10004)</f>
        <v>120</v>
      </c>
      <c r="N6348" s="10">
        <f t="array" ref="N6348">_xlfn.XLOOKUP(A6348,subscriptions!B6348:B10004,subscriptions!G6348:G10004)</f>
        <v>20</v>
      </c>
      <c r="O6348" s="10">
        <v>96.0</v>
      </c>
      <c r="P6348" s="10" t="str">
        <f t="array" ref="P6348">_xlfn.XLOOKUP(A6348,subscriptions!B6348:B10004,subscriptions!C6348:C10004)</f>
        <v>Residential</v>
      </c>
      <c r="Q6348" s="10" t="s">
        <v>128</v>
      </c>
      <c r="R6348" s="10" t="s">
        <v>148</v>
      </c>
      <c r="S6348" s="10" t="s">
        <v>587</v>
      </c>
    </row>
    <row r="6349">
      <c r="A6349" s="1" t="s">
        <v>8068</v>
      </c>
      <c r="B6349" s="1" t="s">
        <v>1865</v>
      </c>
      <c r="C6349" s="1" t="s">
        <v>330</v>
      </c>
      <c r="D6349" s="1" t="s">
        <v>153</v>
      </c>
      <c r="E6349" s="1" t="s">
        <v>714</v>
      </c>
      <c r="F6349" s="1" t="s">
        <v>3326</v>
      </c>
      <c r="G6349" s="1" t="s">
        <v>23114</v>
      </c>
      <c r="H6349" s="1" t="s">
        <v>23115</v>
      </c>
      <c r="I6349" s="4">
        <v>84.21263888888889</v>
      </c>
      <c r="J6349" s="1">
        <v>5918.44</v>
      </c>
      <c r="K6349" s="1">
        <v>490.19</v>
      </c>
      <c r="M6349" s="10">
        <f t="array" ref="M6349">_xlfn.XLOOKUP(A6349,subscriptions!B6349:B10004,subscriptions!D6349:D10004)</f>
        <v>50</v>
      </c>
      <c r="N6349" s="10">
        <f t="array" ref="N6349">_xlfn.XLOOKUP(A6349,subscriptions!B6349:B10004,subscriptions!G6349:G10004)</f>
        <v>0</v>
      </c>
      <c r="O6349" s="10">
        <v>50.0</v>
      </c>
      <c r="P6349" s="10" t="str">
        <f t="array" ref="P6349">_xlfn.XLOOKUP(A6349,subscriptions!B6349:B10004,subscriptions!C6349:C10004)</f>
        <v>Mini</v>
      </c>
      <c r="Q6349" s="10" t="s">
        <v>173</v>
      </c>
      <c r="R6349" s="10" t="s">
        <v>148</v>
      </c>
      <c r="S6349" s="10" t="s">
        <v>813</v>
      </c>
    </row>
    <row r="6350">
      <c r="A6350" s="1" t="s">
        <v>8069</v>
      </c>
      <c r="B6350" s="1" t="s">
        <v>1099</v>
      </c>
      <c r="C6350" s="1" t="s">
        <v>2483</v>
      </c>
      <c r="D6350" s="1" t="s">
        <v>153</v>
      </c>
      <c r="E6350" s="1" t="s">
        <v>714</v>
      </c>
      <c r="F6350" s="1" t="s">
        <v>828</v>
      </c>
      <c r="G6350" s="1" t="s">
        <v>23116</v>
      </c>
      <c r="H6350" s="1" t="s">
        <v>23117</v>
      </c>
      <c r="I6350" s="4">
        <v>84.2509837962963</v>
      </c>
      <c r="J6350" s="1">
        <v>1410.47</v>
      </c>
      <c r="K6350" s="1">
        <v>252.35</v>
      </c>
      <c r="M6350" s="10">
        <f t="array" ref="M6350">_xlfn.XLOOKUP(A6350,subscriptions!B6350:B10004,subscriptions!D6350:D10004)</f>
        <v>120</v>
      </c>
      <c r="N6350" s="10">
        <f t="array" ref="N6350">_xlfn.XLOOKUP(A6350,subscriptions!B6350:B10004,subscriptions!G6350:G10004)</f>
        <v>5</v>
      </c>
      <c r="O6350" s="10">
        <v>114.0</v>
      </c>
      <c r="P6350" s="10" t="str">
        <f t="array" ref="P6350">_xlfn.XLOOKUP(A6350,subscriptions!B6350:B10004,subscriptions!C6350:C10004)</f>
        <v>Residential</v>
      </c>
      <c r="Q6350" s="10" t="s">
        <v>194</v>
      </c>
      <c r="R6350" s="10" t="s">
        <v>212</v>
      </c>
      <c r="S6350" s="10" t="s">
        <v>1691</v>
      </c>
    </row>
    <row r="6351">
      <c r="A6351" s="1" t="s">
        <v>8071</v>
      </c>
      <c r="B6351" s="1" t="s">
        <v>312</v>
      </c>
      <c r="C6351" s="1" t="s">
        <v>734</v>
      </c>
      <c r="D6351" s="1" t="s">
        <v>153</v>
      </c>
      <c r="E6351" s="1" t="s">
        <v>280</v>
      </c>
      <c r="F6351" s="1" t="s">
        <v>411</v>
      </c>
      <c r="G6351" s="1" t="s">
        <v>23118</v>
      </c>
      <c r="H6351" s="1" t="s">
        <v>23119</v>
      </c>
      <c r="I6351" s="4">
        <v>84.34115740740741</v>
      </c>
      <c r="J6351" s="1">
        <v>1905.45</v>
      </c>
      <c r="K6351" s="1">
        <v>477.1</v>
      </c>
      <c r="M6351" s="10">
        <f t="array" ref="M6351">_xlfn.XLOOKUP(A6351,subscriptions!B6351:B10004,subscriptions!D6351:D10004)</f>
        <v>120</v>
      </c>
      <c r="N6351" s="10">
        <f t="array" ref="N6351">_xlfn.XLOOKUP(A6351,subscriptions!B6351:B10004,subscriptions!G6351:G10004)</f>
        <v>10</v>
      </c>
      <c r="O6351" s="10">
        <v>108.0</v>
      </c>
      <c r="P6351" s="10" t="str">
        <f t="array" ref="P6351">_xlfn.XLOOKUP(A6351,subscriptions!B6351:B10004,subscriptions!C6351:C10004)</f>
        <v>Residential</v>
      </c>
      <c r="Q6351" s="10" t="s">
        <v>128</v>
      </c>
      <c r="R6351" s="10" t="s">
        <v>212</v>
      </c>
      <c r="S6351" s="10" t="s">
        <v>259</v>
      </c>
    </row>
    <row r="6352">
      <c r="A6352" s="1" t="s">
        <v>8073</v>
      </c>
      <c r="B6352" s="1" t="s">
        <v>177</v>
      </c>
      <c r="C6352" s="1" t="s">
        <v>2007</v>
      </c>
      <c r="D6352" s="1" t="s">
        <v>153</v>
      </c>
      <c r="E6352" s="1" t="s">
        <v>332</v>
      </c>
      <c r="F6352" s="1" t="s">
        <v>618</v>
      </c>
      <c r="G6352" s="1" t="s">
        <v>23120</v>
      </c>
      <c r="H6352" s="1" t="s">
        <v>23121</v>
      </c>
      <c r="I6352" s="4">
        <v>84.29939814814814</v>
      </c>
      <c r="J6352" s="1">
        <v>61.08</v>
      </c>
      <c r="K6352" s="1">
        <v>13.43</v>
      </c>
      <c r="M6352" s="10">
        <f t="array" ref="M6352">_xlfn.XLOOKUP(A6352,subscriptions!B6352:B10004,subscriptions!D6352:D10004)</f>
        <v>80</v>
      </c>
      <c r="N6352" s="10">
        <f t="array" ref="N6352">_xlfn.XLOOKUP(A6352,subscriptions!B6352:B10004,subscriptions!G6352:G10004)</f>
        <v>20</v>
      </c>
      <c r="O6352" s="10">
        <v>64.0</v>
      </c>
      <c r="P6352" s="10" t="str">
        <f t="array" ref="P6352">_xlfn.XLOOKUP(A6352,subscriptions!B6352:B10004,subscriptions!C6352:C10004)</f>
        <v>Roam</v>
      </c>
      <c r="Q6352" s="10" t="s">
        <v>128</v>
      </c>
      <c r="R6352" s="10" t="s">
        <v>148</v>
      </c>
      <c r="S6352" s="10" t="s">
        <v>522</v>
      </c>
    </row>
    <row r="6353">
      <c r="A6353" s="1" t="s">
        <v>8074</v>
      </c>
      <c r="B6353" s="1" t="s">
        <v>1527</v>
      </c>
      <c r="C6353" s="1" t="s">
        <v>218</v>
      </c>
      <c r="D6353" s="1" t="s">
        <v>153</v>
      </c>
      <c r="E6353" s="1" t="s">
        <v>631</v>
      </c>
      <c r="F6353" s="1" t="s">
        <v>2749</v>
      </c>
      <c r="G6353" s="1" t="s">
        <v>23122</v>
      </c>
      <c r="H6353" s="1" t="s">
        <v>23123</v>
      </c>
      <c r="I6353" s="4">
        <v>84.37878472222222</v>
      </c>
      <c r="J6353" s="1">
        <v>1145.36</v>
      </c>
      <c r="K6353" s="1">
        <v>148.12</v>
      </c>
      <c r="M6353" s="10">
        <f t="array" ref="M6353">_xlfn.XLOOKUP(A6353,subscriptions!B6353:B10004,subscriptions!D6353:D10004)</f>
        <v>120</v>
      </c>
      <c r="N6353" s="10">
        <f t="array" ref="N6353">_xlfn.XLOOKUP(A6353,subscriptions!B6353:B10004,subscriptions!G6353:G10004)</f>
        <v>0</v>
      </c>
      <c r="O6353" s="10">
        <v>120.0</v>
      </c>
      <c r="P6353" s="10" t="str">
        <f t="array" ref="P6353">_xlfn.XLOOKUP(A6353,subscriptions!B6353:B10004,subscriptions!C6353:C10004)</f>
        <v>Residential</v>
      </c>
      <c r="Q6353" s="10" t="s">
        <v>173</v>
      </c>
      <c r="R6353" s="10" t="s">
        <v>212</v>
      </c>
      <c r="S6353" s="10" t="s">
        <v>1622</v>
      </c>
    </row>
    <row r="6354">
      <c r="A6354" s="1" t="s">
        <v>8075</v>
      </c>
      <c r="B6354" s="1" t="s">
        <v>1844</v>
      </c>
      <c r="C6354" s="1" t="s">
        <v>441</v>
      </c>
      <c r="D6354" s="1" t="s">
        <v>153</v>
      </c>
      <c r="E6354" s="1" t="s">
        <v>219</v>
      </c>
      <c r="F6354" s="1" t="s">
        <v>2446</v>
      </c>
      <c r="G6354" s="1" t="s">
        <v>23124</v>
      </c>
      <c r="H6354" s="1" t="s">
        <v>23125</v>
      </c>
      <c r="I6354" s="4">
        <v>84.41880787037037</v>
      </c>
      <c r="J6354" s="1">
        <v>107.38</v>
      </c>
      <c r="K6354" s="1">
        <v>33.93</v>
      </c>
      <c r="M6354" s="10">
        <f t="array" ref="M6354">_xlfn.XLOOKUP(A6354,subscriptions!B6354:B10004,subscriptions!D6354:D10004)</f>
        <v>120</v>
      </c>
      <c r="N6354" s="10">
        <f t="array" ref="N6354">_xlfn.XLOOKUP(A6354,subscriptions!B6354:B10004,subscriptions!G6354:G10004)</f>
        <v>5</v>
      </c>
      <c r="O6354" s="10">
        <v>114.0</v>
      </c>
      <c r="P6354" s="10" t="str">
        <f t="array" ref="P6354">_xlfn.XLOOKUP(A6354,subscriptions!B6354:B10004,subscriptions!C6354:C10004)</f>
        <v>Residential</v>
      </c>
      <c r="Q6354" s="10" t="s">
        <v>194</v>
      </c>
      <c r="R6354" s="10" t="s">
        <v>212</v>
      </c>
      <c r="S6354" s="10" t="s">
        <v>1822</v>
      </c>
    </row>
    <row r="6355">
      <c r="A6355" s="1" t="s">
        <v>8076</v>
      </c>
      <c r="B6355" s="1" t="s">
        <v>1460</v>
      </c>
      <c r="C6355" s="1" t="s">
        <v>920</v>
      </c>
      <c r="D6355" s="1" t="s">
        <v>27</v>
      </c>
      <c r="E6355" s="1" t="s">
        <v>714</v>
      </c>
      <c r="F6355" s="1" t="s">
        <v>715</v>
      </c>
      <c r="G6355" s="1" t="s">
        <v>23126</v>
      </c>
      <c r="H6355" s="1" t="s">
        <v>23127</v>
      </c>
      <c r="I6355" s="4">
        <v>84.17225694444444</v>
      </c>
      <c r="J6355" s="1">
        <v>1313.27</v>
      </c>
      <c r="K6355" s="1">
        <v>221.03</v>
      </c>
      <c r="M6355" s="10">
        <f t="array" ref="M6355">_xlfn.XLOOKUP(A6355,subscriptions!B6355:B10004,subscriptions!D6355:D10004)</f>
        <v>120</v>
      </c>
      <c r="N6355" s="10">
        <f t="array" ref="N6355">_xlfn.XLOOKUP(A6355,subscriptions!B6355:B10004,subscriptions!G6355:G10004)</f>
        <v>10</v>
      </c>
      <c r="O6355" s="10">
        <v>108.0</v>
      </c>
      <c r="P6355" s="10" t="str">
        <f t="array" ref="P6355">_xlfn.XLOOKUP(A6355,subscriptions!B6355:B10004,subscriptions!C6355:C10004)</f>
        <v>Residential</v>
      </c>
      <c r="Q6355" s="10" t="s">
        <v>128</v>
      </c>
      <c r="R6355" s="10" t="s">
        <v>212</v>
      </c>
      <c r="S6355" s="10" t="s">
        <v>1637</v>
      </c>
    </row>
    <row r="6356">
      <c r="A6356" s="1" t="s">
        <v>8077</v>
      </c>
      <c r="B6356" s="1" t="s">
        <v>1972</v>
      </c>
      <c r="C6356" s="1" t="s">
        <v>1388</v>
      </c>
      <c r="D6356" s="1" t="s">
        <v>27</v>
      </c>
      <c r="E6356" s="1" t="s">
        <v>262</v>
      </c>
      <c r="F6356" s="1" t="s">
        <v>885</v>
      </c>
      <c r="G6356" s="1" t="s">
        <v>23128</v>
      </c>
      <c r="H6356" s="1" t="s">
        <v>23129</v>
      </c>
      <c r="I6356" s="4">
        <v>84.17234953703704</v>
      </c>
      <c r="J6356" s="1">
        <v>3853.12</v>
      </c>
      <c r="K6356" s="1">
        <v>456.08</v>
      </c>
      <c r="M6356" s="10">
        <f t="array" ref="M6356">_xlfn.XLOOKUP(A6356,subscriptions!B6356:B10004,subscriptions!D6356:D10004)</f>
        <v>250</v>
      </c>
      <c r="N6356" s="10">
        <f t="array" ref="N6356">_xlfn.XLOOKUP(A6356,subscriptions!B6356:B10004,subscriptions!G6356:G10004)</f>
        <v>20</v>
      </c>
      <c r="O6356" s="10">
        <v>200.0</v>
      </c>
      <c r="P6356" s="10" t="str">
        <f t="array" ref="P6356">_xlfn.XLOOKUP(A6356,subscriptions!B6356:B10004,subscriptions!C6356:C10004)</f>
        <v>Business</v>
      </c>
      <c r="Q6356" s="10" t="s">
        <v>128</v>
      </c>
      <c r="R6356" s="10" t="s">
        <v>129</v>
      </c>
      <c r="S6356" s="10" t="s">
        <v>1637</v>
      </c>
    </row>
    <row r="6357">
      <c r="A6357" s="1" t="s">
        <v>8078</v>
      </c>
      <c r="B6357" s="1" t="s">
        <v>870</v>
      </c>
      <c r="C6357" s="1" t="s">
        <v>764</v>
      </c>
      <c r="D6357" s="1" t="s">
        <v>153</v>
      </c>
      <c r="E6357" s="1" t="s">
        <v>714</v>
      </c>
      <c r="F6357" s="1" t="s">
        <v>1951</v>
      </c>
      <c r="G6357" s="1" t="s">
        <v>23130</v>
      </c>
      <c r="H6357" s="1" t="s">
        <v>23131</v>
      </c>
      <c r="I6357" s="4">
        <v>84.33909722222222</v>
      </c>
      <c r="J6357" s="1">
        <v>5232.81</v>
      </c>
      <c r="K6357" s="1">
        <v>786.58</v>
      </c>
      <c r="M6357" s="10">
        <f t="array" ref="M6357">_xlfn.XLOOKUP(A6357,subscriptions!B6357:B10004,subscriptions!D6357:D10004)</f>
        <v>80</v>
      </c>
      <c r="N6357" s="10">
        <f t="array" ref="N6357">_xlfn.XLOOKUP(A6357,subscriptions!B6357:B10004,subscriptions!G6357:G10004)</f>
        <v>0</v>
      </c>
      <c r="O6357" s="10">
        <v>80.0</v>
      </c>
      <c r="P6357" s="10" t="str">
        <f t="array" ref="P6357">_xlfn.XLOOKUP(A6357,subscriptions!B6357:B10004,subscriptions!C6357:C10004)</f>
        <v>Roam</v>
      </c>
      <c r="Q6357" s="10" t="s">
        <v>173</v>
      </c>
      <c r="R6357" s="10" t="s">
        <v>148</v>
      </c>
      <c r="S6357" s="10" t="s">
        <v>2016</v>
      </c>
    </row>
    <row r="6358">
      <c r="A6358" s="1" t="s">
        <v>8079</v>
      </c>
      <c r="B6358" s="1" t="s">
        <v>814</v>
      </c>
      <c r="C6358" s="1" t="s">
        <v>178</v>
      </c>
      <c r="D6358" s="1" t="s">
        <v>153</v>
      </c>
      <c r="E6358" s="1" t="s">
        <v>111</v>
      </c>
      <c r="F6358" s="1" t="s">
        <v>1263</v>
      </c>
      <c r="G6358" s="1" t="s">
        <v>23132</v>
      </c>
      <c r="H6358" s="1" t="s">
        <v>23133</v>
      </c>
      <c r="I6358" s="4">
        <v>84.37725694444444</v>
      </c>
      <c r="J6358" s="1">
        <v>1216.6</v>
      </c>
      <c r="K6358" s="1">
        <v>181.19</v>
      </c>
      <c r="M6358" s="10">
        <f t="array" ref="M6358">_xlfn.XLOOKUP(A6358,subscriptions!B6358:B10004,subscriptions!D6358:D10004)</f>
        <v>120</v>
      </c>
      <c r="N6358" s="10">
        <f t="array" ref="N6358">_xlfn.XLOOKUP(A6358,subscriptions!B6358:B10004,subscriptions!G6358:G10004)</f>
        <v>5</v>
      </c>
      <c r="O6358" s="10">
        <v>114.0</v>
      </c>
      <c r="P6358" s="10" t="str">
        <f t="array" ref="P6358">_xlfn.XLOOKUP(A6358,subscriptions!B6358:B10004,subscriptions!C6358:C10004)</f>
        <v>Residential</v>
      </c>
      <c r="Q6358" s="10" t="s">
        <v>194</v>
      </c>
      <c r="R6358" s="10" t="s">
        <v>212</v>
      </c>
      <c r="S6358" s="10" t="s">
        <v>1360</v>
      </c>
    </row>
    <row r="6359">
      <c r="A6359" s="1" t="s">
        <v>8080</v>
      </c>
      <c r="B6359" s="1" t="s">
        <v>748</v>
      </c>
      <c r="C6359" s="1" t="s">
        <v>441</v>
      </c>
      <c r="D6359" s="1" t="s">
        <v>27</v>
      </c>
      <c r="E6359" s="1" t="s">
        <v>262</v>
      </c>
      <c r="F6359" s="1" t="s">
        <v>2985</v>
      </c>
      <c r="G6359" s="1" t="s">
        <v>23134</v>
      </c>
      <c r="H6359" s="1" t="s">
        <v>23135</v>
      </c>
      <c r="I6359" s="4">
        <v>84.21690972222223</v>
      </c>
      <c r="J6359" s="1">
        <v>969.3</v>
      </c>
      <c r="K6359" s="1">
        <v>251.09</v>
      </c>
      <c r="M6359" s="10">
        <f t="array" ref="M6359">_xlfn.XLOOKUP(A6359,subscriptions!B6359:B10004,subscriptions!D6359:D10004)</f>
        <v>120</v>
      </c>
      <c r="N6359" s="10">
        <f t="array" ref="N6359">_xlfn.XLOOKUP(A6359,subscriptions!B6359:B10004,subscriptions!G6359:G10004)</f>
        <v>10</v>
      </c>
      <c r="O6359" s="10">
        <v>108.0</v>
      </c>
      <c r="P6359" s="10" t="str">
        <f t="array" ref="P6359">_xlfn.XLOOKUP(A6359,subscriptions!B6359:B10004,subscriptions!C6359:C10004)</f>
        <v>Residential</v>
      </c>
      <c r="Q6359" s="10" t="s">
        <v>128</v>
      </c>
      <c r="R6359" s="10" t="s">
        <v>212</v>
      </c>
      <c r="S6359" s="10" t="s">
        <v>453</v>
      </c>
    </row>
    <row r="6360">
      <c r="A6360" s="1" t="s">
        <v>8081</v>
      </c>
      <c r="B6360" s="1" t="s">
        <v>1173</v>
      </c>
      <c r="C6360" s="1" t="s">
        <v>110</v>
      </c>
      <c r="D6360" s="1" t="s">
        <v>27</v>
      </c>
      <c r="E6360" s="1" t="s">
        <v>219</v>
      </c>
      <c r="F6360" s="1" t="s">
        <v>1010</v>
      </c>
      <c r="G6360" s="1" t="s">
        <v>23136</v>
      </c>
      <c r="H6360" s="1" t="s">
        <v>23137</v>
      </c>
      <c r="I6360" s="4">
        <v>84.20994212962962</v>
      </c>
      <c r="J6360" s="1">
        <v>4401.1</v>
      </c>
      <c r="K6360" s="1">
        <v>590.9</v>
      </c>
      <c r="M6360" s="10">
        <f t="array" ref="M6360">_xlfn.XLOOKUP(A6360,subscriptions!B6360:B10004,subscriptions!D6360:D10004)</f>
        <v>120</v>
      </c>
      <c r="N6360" s="10">
        <f t="array" ref="N6360">_xlfn.XLOOKUP(A6360,subscriptions!B6360:B10004,subscriptions!G6360:G10004)</f>
        <v>20</v>
      </c>
      <c r="O6360" s="10">
        <v>96.0</v>
      </c>
      <c r="P6360" s="10" t="str">
        <f t="array" ref="P6360">_xlfn.XLOOKUP(A6360,subscriptions!B6360:B10004,subscriptions!C6360:C10004)</f>
        <v>Residential</v>
      </c>
      <c r="Q6360" s="10" t="s">
        <v>128</v>
      </c>
      <c r="R6360" s="10" t="s">
        <v>148</v>
      </c>
      <c r="S6360" s="10" t="s">
        <v>353</v>
      </c>
    </row>
    <row r="6361">
      <c r="A6361" s="1" t="s">
        <v>8084</v>
      </c>
      <c r="B6361" s="1" t="s">
        <v>455</v>
      </c>
      <c r="C6361" s="1" t="s">
        <v>152</v>
      </c>
      <c r="D6361" s="1" t="s">
        <v>27</v>
      </c>
      <c r="E6361" s="1" t="s">
        <v>28</v>
      </c>
      <c r="F6361" s="1" t="s">
        <v>2581</v>
      </c>
      <c r="G6361" s="1" t="s">
        <v>23138</v>
      </c>
      <c r="H6361" s="1" t="s">
        <v>23139</v>
      </c>
      <c r="I6361" s="4">
        <v>84.25848379629629</v>
      </c>
      <c r="J6361" s="1">
        <v>1729.49</v>
      </c>
      <c r="K6361" s="1">
        <v>189.15</v>
      </c>
      <c r="M6361" s="10">
        <f t="array" ref="M6361">_xlfn.XLOOKUP(A6361,subscriptions!B6361:B10004,subscriptions!D6361:D10004)</f>
        <v>120</v>
      </c>
      <c r="N6361" s="10">
        <f t="array" ref="N6361">_xlfn.XLOOKUP(A6361,subscriptions!B6361:B10004,subscriptions!G6361:G10004)</f>
        <v>0</v>
      </c>
      <c r="O6361" s="10">
        <v>120.0</v>
      </c>
      <c r="P6361" s="10" t="str">
        <f t="array" ref="P6361">_xlfn.XLOOKUP(A6361,subscriptions!B6361:B10004,subscriptions!C6361:C10004)</f>
        <v>Residential</v>
      </c>
      <c r="Q6361" s="10" t="s">
        <v>173</v>
      </c>
      <c r="R6361" s="10" t="s">
        <v>212</v>
      </c>
      <c r="S6361" s="10" t="s">
        <v>4148</v>
      </c>
    </row>
    <row r="6362">
      <c r="A6362" s="1" t="s">
        <v>8085</v>
      </c>
      <c r="B6362" s="1" t="s">
        <v>1624</v>
      </c>
      <c r="C6362" s="1" t="s">
        <v>1142</v>
      </c>
      <c r="D6362" s="1" t="s">
        <v>27</v>
      </c>
      <c r="E6362" s="1" t="s">
        <v>262</v>
      </c>
      <c r="F6362" s="1" t="s">
        <v>2985</v>
      </c>
      <c r="G6362" s="1" t="s">
        <v>23140</v>
      </c>
      <c r="H6362" s="1" t="s">
        <v>23141</v>
      </c>
      <c r="I6362" s="4">
        <v>84.25423611111111</v>
      </c>
      <c r="J6362" s="1">
        <v>150.65</v>
      </c>
      <c r="K6362" s="1">
        <v>37.76</v>
      </c>
      <c r="M6362" s="10">
        <f t="array" ref="M6362">_xlfn.XLOOKUP(A6362,subscriptions!B6362:B10004,subscriptions!D6362:D10004)</f>
        <v>120</v>
      </c>
      <c r="N6362" s="10">
        <f t="array" ref="N6362">_xlfn.XLOOKUP(A6362,subscriptions!B6362:B10004,subscriptions!G6362:G10004)</f>
        <v>5</v>
      </c>
      <c r="O6362" s="10">
        <v>114.0</v>
      </c>
      <c r="P6362" s="10" t="str">
        <f t="array" ref="P6362">_xlfn.XLOOKUP(A6362,subscriptions!B6362:B10004,subscriptions!C6362:C10004)</f>
        <v>Residential</v>
      </c>
      <c r="Q6362" s="10" t="s">
        <v>194</v>
      </c>
      <c r="R6362" s="10" t="s">
        <v>212</v>
      </c>
      <c r="S6362" s="10" t="s">
        <v>2046</v>
      </c>
    </row>
    <row r="6363">
      <c r="A6363" s="1" t="s">
        <v>8086</v>
      </c>
      <c r="B6363" s="1" t="s">
        <v>150</v>
      </c>
      <c r="C6363" s="1" t="s">
        <v>1833</v>
      </c>
      <c r="D6363" s="1" t="s">
        <v>153</v>
      </c>
      <c r="E6363" s="1" t="s">
        <v>332</v>
      </c>
      <c r="F6363" s="1" t="s">
        <v>1749</v>
      </c>
      <c r="G6363" s="1" t="s">
        <v>23142</v>
      </c>
      <c r="H6363" s="1" t="s">
        <v>23143</v>
      </c>
      <c r="I6363" s="4">
        <v>84.17394675925927</v>
      </c>
      <c r="J6363" s="1">
        <v>990.27</v>
      </c>
      <c r="K6363" s="1">
        <v>225.47</v>
      </c>
      <c r="M6363" s="10">
        <f t="array" ref="M6363">_xlfn.XLOOKUP(A6363,subscriptions!B6363:B10004,subscriptions!D6363:D10004)</f>
        <v>120</v>
      </c>
      <c r="N6363" s="10">
        <f t="array" ref="N6363">_xlfn.XLOOKUP(A6363,subscriptions!B6363:B10004,subscriptions!G6363:G10004)</f>
        <v>10</v>
      </c>
      <c r="O6363" s="10">
        <v>108.0</v>
      </c>
      <c r="P6363" s="10" t="str">
        <f t="array" ref="P6363">_xlfn.XLOOKUP(A6363,subscriptions!B6363:B10004,subscriptions!C6363:C10004)</f>
        <v>Residential</v>
      </c>
      <c r="Q6363" s="10" t="s">
        <v>128</v>
      </c>
      <c r="R6363" s="10" t="s">
        <v>212</v>
      </c>
      <c r="S6363" s="10" t="s">
        <v>3087</v>
      </c>
    </row>
    <row r="6364">
      <c r="A6364" s="1" t="s">
        <v>8087</v>
      </c>
      <c r="B6364" s="1" t="s">
        <v>969</v>
      </c>
      <c r="C6364" s="1" t="s">
        <v>1973</v>
      </c>
      <c r="D6364" s="1" t="s">
        <v>27</v>
      </c>
      <c r="E6364" s="1" t="s">
        <v>262</v>
      </c>
      <c r="F6364" s="1" t="s">
        <v>392</v>
      </c>
      <c r="G6364" s="1" t="s">
        <v>23144</v>
      </c>
      <c r="H6364" s="1" t="s">
        <v>23145</v>
      </c>
      <c r="I6364" s="4">
        <v>84.16815972222223</v>
      </c>
      <c r="J6364" s="1">
        <v>462.14</v>
      </c>
      <c r="K6364" s="1">
        <v>121.18</v>
      </c>
      <c r="M6364" s="10">
        <f t="array" ref="M6364">_xlfn.XLOOKUP(A6364,subscriptions!B6364:B10004,subscriptions!D6364:D10004)</f>
        <v>120</v>
      </c>
      <c r="N6364" s="10">
        <f t="array" ref="N6364">_xlfn.XLOOKUP(A6364,subscriptions!B6364:B10004,subscriptions!G6364:G10004)</f>
        <v>20</v>
      </c>
      <c r="O6364" s="10">
        <v>96.0</v>
      </c>
      <c r="P6364" s="10" t="str">
        <f t="array" ref="P6364">_xlfn.XLOOKUP(A6364,subscriptions!B6364:B10004,subscriptions!C6364:C10004)</f>
        <v>Residential</v>
      </c>
      <c r="Q6364" s="10" t="s">
        <v>128</v>
      </c>
      <c r="R6364" s="10" t="s">
        <v>148</v>
      </c>
      <c r="S6364" s="10" t="s">
        <v>1042</v>
      </c>
    </row>
    <row r="6365">
      <c r="A6365" s="1" t="s">
        <v>8088</v>
      </c>
      <c r="B6365" s="1" t="s">
        <v>2521</v>
      </c>
      <c r="C6365" s="1" t="s">
        <v>279</v>
      </c>
      <c r="D6365" s="1" t="s">
        <v>153</v>
      </c>
      <c r="E6365" s="1" t="s">
        <v>111</v>
      </c>
      <c r="F6365" s="1" t="s">
        <v>135</v>
      </c>
      <c r="G6365" s="1" t="s">
        <v>23146</v>
      </c>
      <c r="H6365" s="1" t="s">
        <v>23147</v>
      </c>
      <c r="I6365" s="4">
        <v>84.38018518518518</v>
      </c>
      <c r="J6365" s="1">
        <v>1001.76</v>
      </c>
      <c r="K6365" s="1">
        <v>98.73</v>
      </c>
      <c r="M6365" s="10">
        <f t="array" ref="M6365">_xlfn.XLOOKUP(A6365,subscriptions!B6365:B10004,subscriptions!D6365:D10004)</f>
        <v>120</v>
      </c>
      <c r="N6365" s="10">
        <f t="array" ref="N6365">_xlfn.XLOOKUP(A6365,subscriptions!B6365:B10004,subscriptions!G6365:G10004)</f>
        <v>0</v>
      </c>
      <c r="O6365" s="10">
        <v>120.0</v>
      </c>
      <c r="P6365" s="10" t="str">
        <f t="array" ref="P6365">_xlfn.XLOOKUP(A6365,subscriptions!B6365:B10004,subscriptions!C6365:C10004)</f>
        <v>Residential</v>
      </c>
      <c r="Q6365" s="10" t="s">
        <v>173</v>
      </c>
      <c r="R6365" s="10" t="s">
        <v>212</v>
      </c>
      <c r="S6365" s="10" t="s">
        <v>698</v>
      </c>
    </row>
    <row r="6366">
      <c r="A6366" s="1" t="s">
        <v>8089</v>
      </c>
      <c r="B6366" s="1" t="s">
        <v>216</v>
      </c>
      <c r="C6366" s="1" t="s">
        <v>673</v>
      </c>
      <c r="D6366" s="1" t="s">
        <v>153</v>
      </c>
      <c r="E6366" s="1" t="s">
        <v>714</v>
      </c>
      <c r="F6366" s="1" t="s">
        <v>715</v>
      </c>
      <c r="G6366" s="1" t="s">
        <v>23148</v>
      </c>
      <c r="H6366" s="1" t="s">
        <v>23149</v>
      </c>
      <c r="I6366" s="4">
        <v>84.29383101851852</v>
      </c>
      <c r="J6366" s="1">
        <v>961.74</v>
      </c>
      <c r="K6366" s="1">
        <v>111.82</v>
      </c>
      <c r="M6366" s="10">
        <f t="array" ref="M6366">_xlfn.XLOOKUP(A6366,subscriptions!B6366:B10004,subscriptions!D6366:D10004)</f>
        <v>80</v>
      </c>
      <c r="N6366" s="10">
        <f t="array" ref="N6366">_xlfn.XLOOKUP(A6366,subscriptions!B6366:B10004,subscriptions!G6366:G10004)</f>
        <v>5</v>
      </c>
      <c r="O6366" s="10">
        <v>76.0</v>
      </c>
      <c r="P6366" s="10" t="str">
        <f t="array" ref="P6366">_xlfn.XLOOKUP(A6366,subscriptions!B6366:B10004,subscriptions!C6366:C10004)</f>
        <v>Roam</v>
      </c>
      <c r="Q6366" s="10" t="s">
        <v>194</v>
      </c>
      <c r="R6366" s="10" t="s">
        <v>148</v>
      </c>
      <c r="S6366" s="10" t="s">
        <v>1458</v>
      </c>
    </row>
    <row r="6367">
      <c r="A6367" s="1" t="s">
        <v>8090</v>
      </c>
      <c r="B6367" s="1" t="s">
        <v>472</v>
      </c>
      <c r="C6367" s="1" t="s">
        <v>1833</v>
      </c>
      <c r="D6367" s="1" t="s">
        <v>27</v>
      </c>
      <c r="E6367" s="1" t="s">
        <v>239</v>
      </c>
      <c r="F6367" s="1" t="s">
        <v>606</v>
      </c>
      <c r="G6367" s="1" t="s">
        <v>23150</v>
      </c>
      <c r="H6367" s="1" t="s">
        <v>23151</v>
      </c>
      <c r="I6367" s="4">
        <v>84.1717824074074</v>
      </c>
      <c r="J6367" s="1">
        <v>1358.93</v>
      </c>
      <c r="K6367" s="1">
        <v>112.96</v>
      </c>
      <c r="M6367" s="10">
        <f t="array" ref="M6367">_xlfn.XLOOKUP(A6367,subscriptions!B6367:B10004,subscriptions!D6367:D10004)</f>
        <v>120</v>
      </c>
      <c r="N6367" s="10">
        <f t="array" ref="N6367">_xlfn.XLOOKUP(A6367,subscriptions!B6367:B10004,subscriptions!G6367:G10004)</f>
        <v>10</v>
      </c>
      <c r="O6367" s="10">
        <v>108.0</v>
      </c>
      <c r="P6367" s="10" t="str">
        <f t="array" ref="P6367">_xlfn.XLOOKUP(A6367,subscriptions!B6367:B10004,subscriptions!C6367:C10004)</f>
        <v>Residential</v>
      </c>
      <c r="Q6367" s="10" t="s">
        <v>128</v>
      </c>
      <c r="R6367" s="10" t="s">
        <v>212</v>
      </c>
      <c r="S6367" s="10" t="s">
        <v>1082</v>
      </c>
    </row>
    <row r="6368">
      <c r="A6368" s="1" t="s">
        <v>8091</v>
      </c>
      <c r="B6368" s="1" t="s">
        <v>700</v>
      </c>
      <c r="C6368" s="1" t="s">
        <v>2483</v>
      </c>
      <c r="D6368" s="1" t="s">
        <v>153</v>
      </c>
      <c r="E6368" s="1" t="s">
        <v>631</v>
      </c>
      <c r="F6368" s="1" t="s">
        <v>632</v>
      </c>
      <c r="G6368" s="1" t="s">
        <v>23152</v>
      </c>
      <c r="H6368" s="1" t="s">
        <v>23153</v>
      </c>
      <c r="I6368" s="4">
        <v>84.21668981481481</v>
      </c>
      <c r="J6368" s="1">
        <v>711.88</v>
      </c>
      <c r="K6368" s="1">
        <v>152.79</v>
      </c>
      <c r="M6368" s="10">
        <f t="array" ref="M6368">_xlfn.XLOOKUP(A6368,subscriptions!B6368:B10004,subscriptions!D6368:D10004)</f>
        <v>120</v>
      </c>
      <c r="N6368" s="10">
        <f t="array" ref="N6368">_xlfn.XLOOKUP(A6368,subscriptions!B6368:B10004,subscriptions!G6368:G10004)</f>
        <v>20</v>
      </c>
      <c r="O6368" s="10">
        <v>96.0</v>
      </c>
      <c r="P6368" s="10" t="str">
        <f t="array" ref="P6368">_xlfn.XLOOKUP(A6368,subscriptions!B6368:B10004,subscriptions!C6368:C10004)</f>
        <v>Residential</v>
      </c>
      <c r="Q6368" s="10" t="s">
        <v>128</v>
      </c>
      <c r="R6368" s="10" t="s">
        <v>148</v>
      </c>
      <c r="S6368" s="10" t="s">
        <v>453</v>
      </c>
    </row>
    <row r="6369">
      <c r="A6369" s="1" t="s">
        <v>8092</v>
      </c>
      <c r="B6369" s="1" t="s">
        <v>870</v>
      </c>
      <c r="C6369" s="1" t="s">
        <v>218</v>
      </c>
      <c r="D6369" s="1" t="s">
        <v>153</v>
      </c>
      <c r="E6369" s="1" t="s">
        <v>219</v>
      </c>
      <c r="F6369" s="1" t="s">
        <v>220</v>
      </c>
      <c r="G6369" s="1" t="s">
        <v>23154</v>
      </c>
      <c r="H6369" s="1" t="s">
        <v>23155</v>
      </c>
      <c r="I6369" s="4">
        <v>84.30032407407407</v>
      </c>
      <c r="J6369" s="1">
        <v>319.18</v>
      </c>
      <c r="K6369" s="1">
        <v>82.35</v>
      </c>
      <c r="M6369" s="10">
        <f t="array" ref="M6369">_xlfn.XLOOKUP(A6369,subscriptions!B6369:B10004,subscriptions!D6369:D10004)</f>
        <v>120</v>
      </c>
      <c r="N6369" s="10">
        <f t="array" ref="N6369">_xlfn.XLOOKUP(A6369,subscriptions!B6369:B10004,subscriptions!G6369:G10004)</f>
        <v>0</v>
      </c>
      <c r="O6369" s="10">
        <v>120.0</v>
      </c>
      <c r="P6369" s="10" t="str">
        <f t="array" ref="P6369">_xlfn.XLOOKUP(A6369,subscriptions!B6369:B10004,subscriptions!C6369:C10004)</f>
        <v>Residential</v>
      </c>
      <c r="Q6369" s="10" t="s">
        <v>173</v>
      </c>
      <c r="R6369" s="10" t="s">
        <v>212</v>
      </c>
      <c r="S6369" s="10" t="s">
        <v>1172</v>
      </c>
    </row>
    <row r="6370">
      <c r="A6370" s="1" t="s">
        <v>8095</v>
      </c>
      <c r="B6370" s="1" t="s">
        <v>941</v>
      </c>
      <c r="C6370" s="1" t="s">
        <v>1973</v>
      </c>
      <c r="D6370" s="1" t="s">
        <v>27</v>
      </c>
      <c r="E6370" s="1" t="s">
        <v>332</v>
      </c>
      <c r="F6370" s="1" t="s">
        <v>427</v>
      </c>
      <c r="G6370" s="1" t="s">
        <v>23156</v>
      </c>
      <c r="H6370" s="1" t="s">
        <v>23157</v>
      </c>
      <c r="I6370" s="4">
        <v>84.37854166666666</v>
      </c>
      <c r="J6370" s="1">
        <v>1100.92</v>
      </c>
      <c r="K6370" s="1">
        <v>155.96</v>
      </c>
      <c r="M6370" s="10">
        <f t="array" ref="M6370">_xlfn.XLOOKUP(A6370,subscriptions!B6370:B10004,subscriptions!D6370:D10004)</f>
        <v>120</v>
      </c>
      <c r="N6370" s="10">
        <f t="array" ref="N6370">_xlfn.XLOOKUP(A6370,subscriptions!B6370:B10004,subscriptions!G6370:G10004)</f>
        <v>5</v>
      </c>
      <c r="O6370" s="10">
        <v>114.0</v>
      </c>
      <c r="P6370" s="10" t="str">
        <f t="array" ref="P6370">_xlfn.XLOOKUP(A6370,subscriptions!B6370:B10004,subscriptions!C6370:C10004)</f>
        <v>Residential</v>
      </c>
      <c r="Q6370" s="10" t="s">
        <v>194</v>
      </c>
      <c r="R6370" s="10" t="s">
        <v>212</v>
      </c>
      <c r="S6370" s="10" t="s">
        <v>1622</v>
      </c>
    </row>
    <row r="6371">
      <c r="A6371" s="1" t="s">
        <v>8096</v>
      </c>
      <c r="B6371" s="1" t="s">
        <v>6037</v>
      </c>
      <c r="C6371" s="1" t="s">
        <v>1415</v>
      </c>
      <c r="D6371" s="1" t="s">
        <v>27</v>
      </c>
      <c r="E6371" s="1" t="s">
        <v>280</v>
      </c>
      <c r="F6371" s="1" t="s">
        <v>376</v>
      </c>
      <c r="G6371" s="1" t="s">
        <v>23158</v>
      </c>
      <c r="H6371" s="1" t="s">
        <v>23159</v>
      </c>
      <c r="I6371" s="4">
        <v>84.29533564814815</v>
      </c>
      <c r="J6371" s="1">
        <v>2709.73</v>
      </c>
      <c r="K6371" s="1">
        <v>561.73</v>
      </c>
      <c r="M6371" s="10">
        <f t="array" ref="M6371">_xlfn.XLOOKUP(A6371,subscriptions!B6371:B10004,subscriptions!D6371:D10004)</f>
        <v>120</v>
      </c>
      <c r="N6371" s="10">
        <f t="array" ref="N6371">_xlfn.XLOOKUP(A6371,subscriptions!B6371:B10004,subscriptions!G6371:G10004)</f>
        <v>10</v>
      </c>
      <c r="O6371" s="10">
        <v>108.0</v>
      </c>
      <c r="P6371" s="10" t="str">
        <f t="array" ref="P6371">_xlfn.XLOOKUP(A6371,subscriptions!B6371:B10004,subscriptions!C6371:C10004)</f>
        <v>Residential</v>
      </c>
      <c r="Q6371" s="10" t="s">
        <v>128</v>
      </c>
      <c r="R6371" s="10" t="s">
        <v>212</v>
      </c>
      <c r="S6371" s="10" t="s">
        <v>1026</v>
      </c>
    </row>
    <row r="6372">
      <c r="A6372" s="1" t="s">
        <v>8097</v>
      </c>
      <c r="B6372" s="1" t="s">
        <v>657</v>
      </c>
      <c r="C6372" s="1" t="s">
        <v>1142</v>
      </c>
      <c r="D6372" s="1" t="s">
        <v>153</v>
      </c>
      <c r="E6372" s="1" t="s">
        <v>280</v>
      </c>
      <c r="F6372" s="1" t="s">
        <v>2239</v>
      </c>
      <c r="G6372" s="1" t="s">
        <v>23160</v>
      </c>
      <c r="H6372" s="1" t="s">
        <v>23161</v>
      </c>
      <c r="I6372" s="4">
        <v>84.16767361111111</v>
      </c>
      <c r="J6372" s="1">
        <v>1686.02</v>
      </c>
      <c r="K6372" s="1">
        <v>402.95</v>
      </c>
      <c r="M6372" s="10">
        <f t="array" ref="M6372">_xlfn.XLOOKUP(A6372,subscriptions!B6372:B10004,subscriptions!D6372:D10004)</f>
        <v>120</v>
      </c>
      <c r="N6372" s="10">
        <f t="array" ref="N6372">_xlfn.XLOOKUP(A6372,subscriptions!B6372:B10004,subscriptions!G6372:G10004)</f>
        <v>20</v>
      </c>
      <c r="O6372" s="10">
        <v>96.0</v>
      </c>
      <c r="P6372" s="10" t="str">
        <f t="array" ref="P6372">_xlfn.XLOOKUP(A6372,subscriptions!B6372:B10004,subscriptions!C6372:C10004)</f>
        <v>Residential</v>
      </c>
      <c r="Q6372" s="10" t="s">
        <v>128</v>
      </c>
      <c r="R6372" s="10" t="s">
        <v>148</v>
      </c>
      <c r="S6372" s="10" t="s">
        <v>1412</v>
      </c>
    </row>
    <row r="6373">
      <c r="A6373" s="1" t="s">
        <v>8098</v>
      </c>
      <c r="B6373" s="1" t="s">
        <v>713</v>
      </c>
      <c r="C6373" s="1" t="s">
        <v>152</v>
      </c>
      <c r="D6373" s="1" t="s">
        <v>27</v>
      </c>
      <c r="E6373" s="1" t="s">
        <v>631</v>
      </c>
      <c r="F6373" s="1" t="s">
        <v>2293</v>
      </c>
      <c r="G6373" s="1" t="s">
        <v>23162</v>
      </c>
      <c r="H6373" s="1" t="s">
        <v>23163</v>
      </c>
      <c r="I6373" s="4">
        <v>84.17446759259259</v>
      </c>
      <c r="J6373" s="1">
        <v>669.57</v>
      </c>
      <c r="K6373" s="1">
        <v>165.08</v>
      </c>
      <c r="M6373" s="10">
        <f t="array" ref="M6373">_xlfn.XLOOKUP(A6373,subscriptions!B6373:B10004,subscriptions!D6373:D10004)</f>
        <v>80</v>
      </c>
      <c r="N6373" s="10">
        <f t="array" ref="N6373">_xlfn.XLOOKUP(A6373,subscriptions!B6373:B10004,subscriptions!G6373:G10004)</f>
        <v>0</v>
      </c>
      <c r="O6373" s="10">
        <v>80.0</v>
      </c>
      <c r="P6373" s="10" t="str">
        <f t="array" ref="P6373">_xlfn.XLOOKUP(A6373,subscriptions!B6373:B10004,subscriptions!C6373:C10004)</f>
        <v>Roam</v>
      </c>
      <c r="Q6373" s="10" t="s">
        <v>173</v>
      </c>
      <c r="R6373" s="10" t="s">
        <v>148</v>
      </c>
      <c r="S6373" s="10" t="s">
        <v>507</v>
      </c>
    </row>
    <row r="6374">
      <c r="A6374" s="1" t="s">
        <v>8099</v>
      </c>
      <c r="B6374" s="1" t="s">
        <v>2327</v>
      </c>
      <c r="C6374" s="1" t="s">
        <v>237</v>
      </c>
      <c r="D6374" s="1" t="s">
        <v>27</v>
      </c>
      <c r="E6374" s="1" t="s">
        <v>111</v>
      </c>
      <c r="F6374" s="1" t="s">
        <v>1362</v>
      </c>
      <c r="G6374" s="1" t="s">
        <v>23164</v>
      </c>
      <c r="H6374" s="1" t="s">
        <v>23165</v>
      </c>
      <c r="I6374" s="4">
        <v>84.21190972222222</v>
      </c>
      <c r="J6374" s="1">
        <v>4162.17</v>
      </c>
      <c r="K6374" s="1">
        <v>635.66</v>
      </c>
      <c r="M6374" s="10">
        <f t="array" ref="M6374">_xlfn.XLOOKUP(A6374,subscriptions!B6374:B10004,subscriptions!D6374:D10004)</f>
        <v>120</v>
      </c>
      <c r="N6374" s="10">
        <f t="array" ref="N6374">_xlfn.XLOOKUP(A6374,subscriptions!B6374:B10004,subscriptions!G6374:G10004)</f>
        <v>5</v>
      </c>
      <c r="O6374" s="10">
        <v>114.0</v>
      </c>
      <c r="P6374" s="10" t="str">
        <f t="array" ref="P6374">_xlfn.XLOOKUP(A6374,subscriptions!B6374:B10004,subscriptions!C6374:C10004)</f>
        <v>Residential</v>
      </c>
      <c r="Q6374" s="10" t="s">
        <v>194</v>
      </c>
      <c r="R6374" s="10" t="s">
        <v>212</v>
      </c>
      <c r="S6374" s="10" t="s">
        <v>857</v>
      </c>
    </row>
    <row r="6375">
      <c r="A6375" s="1" t="s">
        <v>8100</v>
      </c>
      <c r="B6375" s="1" t="s">
        <v>236</v>
      </c>
      <c r="C6375" s="1" t="s">
        <v>1388</v>
      </c>
      <c r="D6375" s="1" t="s">
        <v>153</v>
      </c>
      <c r="E6375" s="1" t="s">
        <v>111</v>
      </c>
      <c r="F6375" s="1" t="s">
        <v>1855</v>
      </c>
      <c r="G6375" s="1" t="s">
        <v>23166</v>
      </c>
      <c r="H6375" s="1" t="s">
        <v>23167</v>
      </c>
      <c r="I6375" s="4">
        <v>84.38086805555555</v>
      </c>
      <c r="J6375" s="1">
        <v>3699.17</v>
      </c>
      <c r="K6375" s="1">
        <v>332.74</v>
      </c>
      <c r="M6375" s="10">
        <f t="array" ref="M6375">_xlfn.XLOOKUP(A6375,subscriptions!B6375:B10004,subscriptions!D6375:D10004)</f>
        <v>80</v>
      </c>
      <c r="N6375" s="10">
        <f t="array" ref="N6375">_xlfn.XLOOKUP(A6375,subscriptions!B6375:B10004,subscriptions!G6375:G10004)</f>
        <v>10</v>
      </c>
      <c r="O6375" s="10">
        <v>72.0</v>
      </c>
      <c r="P6375" s="10" t="str">
        <f t="array" ref="P6375">_xlfn.XLOOKUP(A6375,subscriptions!B6375:B10004,subscriptions!C6375:C10004)</f>
        <v>Roam</v>
      </c>
      <c r="Q6375" s="10" t="s">
        <v>128</v>
      </c>
      <c r="R6375" s="10" t="s">
        <v>148</v>
      </c>
      <c r="S6375" s="10" t="s">
        <v>762</v>
      </c>
    </row>
    <row r="6376">
      <c r="A6376" s="1" t="s">
        <v>8101</v>
      </c>
      <c r="B6376" s="1" t="s">
        <v>1444</v>
      </c>
      <c r="C6376" s="1" t="s">
        <v>1876</v>
      </c>
      <c r="D6376" s="1" t="s">
        <v>27</v>
      </c>
      <c r="E6376" s="1" t="s">
        <v>179</v>
      </c>
      <c r="F6376" s="1" t="s">
        <v>4595</v>
      </c>
      <c r="G6376" s="1" t="s">
        <v>23168</v>
      </c>
      <c r="H6376" s="1" t="s">
        <v>23169</v>
      </c>
      <c r="I6376" s="4">
        <v>84.38229166666666</v>
      </c>
      <c r="J6376" s="1">
        <v>402.35</v>
      </c>
      <c r="K6376" s="1">
        <v>93.84</v>
      </c>
      <c r="L6376" s="1">
        <v>100.0</v>
      </c>
      <c r="M6376" s="10">
        <f t="array" ref="M6376">_xlfn.XLOOKUP(A6376,subscriptions!B6376:B10004,subscriptions!D6376:D10004)</f>
        <v>120</v>
      </c>
      <c r="N6376" s="10">
        <f t="array" ref="N6376">_xlfn.XLOOKUP(A6376,subscriptions!B6376:B10004,subscriptions!G6376:G10004)</f>
        <v>20</v>
      </c>
      <c r="O6376" s="10">
        <v>96.0</v>
      </c>
      <c r="P6376" s="10" t="str">
        <f t="array" ref="P6376">_xlfn.XLOOKUP(A6376,subscriptions!B6376:B10004,subscriptions!C6376:C10004)</f>
        <v>Residential</v>
      </c>
      <c r="Q6376" s="10" t="s">
        <v>128</v>
      </c>
      <c r="R6376" s="10" t="s">
        <v>148</v>
      </c>
      <c r="S6376" s="10" t="s">
        <v>293</v>
      </c>
    </row>
    <row r="6377">
      <c r="A6377" s="1" t="s">
        <v>8102</v>
      </c>
      <c r="B6377" s="1" t="s">
        <v>1984</v>
      </c>
      <c r="C6377" s="1" t="s">
        <v>1388</v>
      </c>
      <c r="D6377" s="1" t="s">
        <v>153</v>
      </c>
      <c r="E6377" s="1" t="s">
        <v>262</v>
      </c>
      <c r="F6377" s="1" t="s">
        <v>263</v>
      </c>
      <c r="G6377" s="1" t="s">
        <v>23170</v>
      </c>
      <c r="H6377" s="1" t="s">
        <v>23171</v>
      </c>
      <c r="I6377" s="4">
        <v>84.42019675925926</v>
      </c>
      <c r="J6377" s="1">
        <v>110.32</v>
      </c>
      <c r="K6377" s="1">
        <v>24.31</v>
      </c>
      <c r="M6377" s="10">
        <f t="array" ref="M6377">_xlfn.XLOOKUP(A6377,subscriptions!B6377:B10004,subscriptions!D6377:D10004)</f>
        <v>80</v>
      </c>
      <c r="N6377" s="10">
        <f t="array" ref="N6377">_xlfn.XLOOKUP(A6377,subscriptions!B6377:B10004,subscriptions!G6377:G10004)</f>
        <v>0</v>
      </c>
      <c r="O6377" s="10">
        <v>80.0</v>
      </c>
      <c r="P6377" s="10" t="str">
        <f t="array" ref="P6377">_xlfn.XLOOKUP(A6377,subscriptions!B6377:B10004,subscriptions!C6377:C10004)</f>
        <v>Roam</v>
      </c>
      <c r="Q6377" s="10" t="s">
        <v>173</v>
      </c>
      <c r="R6377" s="10" t="s">
        <v>148</v>
      </c>
      <c r="S6377" s="10" t="s">
        <v>940</v>
      </c>
    </row>
    <row r="6378">
      <c r="A6378" s="1" t="s">
        <v>8103</v>
      </c>
      <c r="B6378" s="1" t="s">
        <v>1414</v>
      </c>
      <c r="C6378" s="1" t="s">
        <v>237</v>
      </c>
      <c r="D6378" s="1" t="s">
        <v>27</v>
      </c>
      <c r="E6378" s="1" t="s">
        <v>332</v>
      </c>
      <c r="F6378" s="1" t="s">
        <v>1028</v>
      </c>
      <c r="G6378" s="1" t="s">
        <v>23172</v>
      </c>
      <c r="H6378" s="1" t="s">
        <v>23173</v>
      </c>
      <c r="I6378" s="4">
        <v>84.17465277777778</v>
      </c>
      <c r="J6378" s="1">
        <v>2078.18</v>
      </c>
      <c r="K6378" s="1">
        <v>346.77</v>
      </c>
      <c r="M6378" s="10">
        <f t="array" ref="M6378">_xlfn.XLOOKUP(A6378,subscriptions!B6378:B10004,subscriptions!D6378:D10004)</f>
        <v>120</v>
      </c>
      <c r="N6378" s="10">
        <f t="array" ref="N6378">_xlfn.XLOOKUP(A6378,subscriptions!B6378:B10004,subscriptions!G6378:G10004)</f>
        <v>5</v>
      </c>
      <c r="O6378" s="10">
        <v>114.0</v>
      </c>
      <c r="P6378" s="10" t="str">
        <f t="array" ref="P6378">_xlfn.XLOOKUP(A6378,subscriptions!B6378:B10004,subscriptions!C6378:C10004)</f>
        <v>Residential</v>
      </c>
      <c r="Q6378" s="10" t="s">
        <v>194</v>
      </c>
      <c r="R6378" s="10" t="s">
        <v>212</v>
      </c>
      <c r="S6378" s="10" t="s">
        <v>507</v>
      </c>
    </row>
    <row r="6379">
      <c r="A6379" s="1" t="s">
        <v>8104</v>
      </c>
      <c r="B6379" s="1" t="s">
        <v>919</v>
      </c>
      <c r="C6379" s="1" t="s">
        <v>2483</v>
      </c>
      <c r="D6379" s="1" t="s">
        <v>27</v>
      </c>
      <c r="E6379" s="1" t="s">
        <v>631</v>
      </c>
      <c r="F6379" s="1" t="s">
        <v>2549</v>
      </c>
      <c r="G6379" s="1" t="s">
        <v>23174</v>
      </c>
      <c r="H6379" s="1" t="s">
        <v>23175</v>
      </c>
      <c r="I6379" s="4">
        <v>84.16760416666666</v>
      </c>
      <c r="J6379" s="1">
        <v>2687.0</v>
      </c>
      <c r="K6379" s="1">
        <v>311.07</v>
      </c>
      <c r="M6379" s="10">
        <f t="array" ref="M6379">_xlfn.XLOOKUP(A6379,subscriptions!B6379:B10004,subscriptions!D6379:D10004)</f>
        <v>250</v>
      </c>
      <c r="N6379" s="10">
        <f t="array" ref="N6379">_xlfn.XLOOKUP(A6379,subscriptions!B6379:B10004,subscriptions!G6379:G10004)</f>
        <v>10</v>
      </c>
      <c r="O6379" s="10">
        <v>225.0</v>
      </c>
      <c r="P6379" s="10" t="str">
        <f t="array" ref="P6379">_xlfn.XLOOKUP(A6379,subscriptions!B6379:B10004,subscriptions!C6379:C10004)</f>
        <v>Business</v>
      </c>
      <c r="Q6379" s="10" t="s">
        <v>128</v>
      </c>
      <c r="R6379" s="10" t="s">
        <v>129</v>
      </c>
      <c r="S6379" s="10" t="s">
        <v>1412</v>
      </c>
    </row>
    <row r="6380">
      <c r="A6380" s="1" t="s">
        <v>8107</v>
      </c>
      <c r="B6380" s="1" t="s">
        <v>700</v>
      </c>
      <c r="C6380" s="1" t="s">
        <v>764</v>
      </c>
      <c r="D6380" s="1" t="s">
        <v>153</v>
      </c>
      <c r="E6380" s="1" t="s">
        <v>179</v>
      </c>
      <c r="F6380" s="1" t="s">
        <v>844</v>
      </c>
      <c r="G6380" s="1" t="s">
        <v>23176</v>
      </c>
      <c r="H6380" s="1" t="s">
        <v>23177</v>
      </c>
      <c r="I6380" s="4">
        <v>84.3350462962963</v>
      </c>
      <c r="J6380" s="1">
        <v>5206.69</v>
      </c>
      <c r="K6380" s="1">
        <v>1084.43</v>
      </c>
      <c r="L6380" s="1">
        <v>100.0</v>
      </c>
      <c r="M6380" s="10">
        <f t="array" ref="M6380">_xlfn.XLOOKUP(A6380,subscriptions!B6380:B10004,subscriptions!D6380:D10004)</f>
        <v>120</v>
      </c>
      <c r="N6380" s="10">
        <f t="array" ref="N6380">_xlfn.XLOOKUP(A6380,subscriptions!B6380:B10004,subscriptions!G6380:G10004)</f>
        <v>20</v>
      </c>
      <c r="O6380" s="10">
        <v>96.0</v>
      </c>
      <c r="P6380" s="10" t="str">
        <f t="array" ref="P6380">_xlfn.XLOOKUP(A6380,subscriptions!B6380:B10004,subscriptions!C6380:C10004)</f>
        <v>Residential</v>
      </c>
      <c r="Q6380" s="10" t="s">
        <v>128</v>
      </c>
      <c r="R6380" s="10" t="s">
        <v>148</v>
      </c>
      <c r="S6380" s="10" t="s">
        <v>643</v>
      </c>
    </row>
    <row r="6381">
      <c r="A6381" s="1" t="s">
        <v>8110</v>
      </c>
      <c r="B6381" s="1" t="s">
        <v>713</v>
      </c>
      <c r="C6381" s="1" t="s">
        <v>1492</v>
      </c>
      <c r="D6381" s="1" t="s">
        <v>27</v>
      </c>
      <c r="E6381" s="1" t="s">
        <v>239</v>
      </c>
      <c r="F6381" s="1" t="s">
        <v>2154</v>
      </c>
      <c r="G6381" s="1" t="s">
        <v>23178</v>
      </c>
      <c r="H6381" s="1" t="s">
        <v>23179</v>
      </c>
      <c r="I6381" s="4">
        <v>84.34201388888889</v>
      </c>
      <c r="J6381" s="1">
        <v>3358.68</v>
      </c>
      <c r="K6381" s="1">
        <v>498.52</v>
      </c>
      <c r="M6381" s="10">
        <f t="array" ref="M6381">_xlfn.XLOOKUP(A6381,subscriptions!B6381:B10004,subscriptions!D6381:D10004)</f>
        <v>80</v>
      </c>
      <c r="N6381" s="10">
        <f t="array" ref="N6381">_xlfn.XLOOKUP(A6381,subscriptions!B6381:B10004,subscriptions!G6381:G10004)</f>
        <v>0</v>
      </c>
      <c r="O6381" s="10">
        <v>80.0</v>
      </c>
      <c r="P6381" s="10" t="str">
        <f t="array" ref="P6381">_xlfn.XLOOKUP(A6381,subscriptions!B6381:B10004,subscriptions!C6381:C10004)</f>
        <v>Roam</v>
      </c>
      <c r="Q6381" s="10" t="s">
        <v>173</v>
      </c>
      <c r="R6381" s="10" t="s">
        <v>148</v>
      </c>
      <c r="S6381" s="10" t="s">
        <v>1703</v>
      </c>
    </row>
    <row r="6382">
      <c r="A6382" s="1" t="s">
        <v>8111</v>
      </c>
      <c r="B6382" s="1" t="s">
        <v>2534</v>
      </c>
      <c r="C6382" s="1" t="s">
        <v>1477</v>
      </c>
      <c r="D6382" s="1" t="s">
        <v>153</v>
      </c>
      <c r="E6382" s="1" t="s">
        <v>239</v>
      </c>
      <c r="F6382" s="1" t="s">
        <v>2364</v>
      </c>
      <c r="G6382" s="1" t="s">
        <v>23180</v>
      </c>
      <c r="H6382" s="1" t="s">
        <v>23181</v>
      </c>
      <c r="I6382" s="4">
        <v>84.17505787037037</v>
      </c>
      <c r="J6382" s="1">
        <v>1426.44</v>
      </c>
      <c r="K6382" s="1">
        <v>282.17</v>
      </c>
      <c r="M6382" s="10">
        <f t="array" ref="M6382">_xlfn.XLOOKUP(A6382,subscriptions!B6382:B10004,subscriptions!D6382:D10004)</f>
        <v>50</v>
      </c>
      <c r="N6382" s="10">
        <f t="array" ref="N6382">_xlfn.XLOOKUP(A6382,subscriptions!B6382:B10004,subscriptions!G6382:G10004)</f>
        <v>5</v>
      </c>
      <c r="O6382" s="10">
        <v>47.5</v>
      </c>
      <c r="P6382" s="10" t="str">
        <f t="array" ref="P6382">_xlfn.XLOOKUP(A6382,subscriptions!B6382:B10004,subscriptions!C6382:C10004)</f>
        <v>Mini</v>
      </c>
      <c r="Q6382" s="10" t="s">
        <v>194</v>
      </c>
      <c r="R6382" s="10" t="s">
        <v>148</v>
      </c>
      <c r="S6382" s="10" t="s">
        <v>1198</v>
      </c>
    </row>
    <row r="6383">
      <c r="A6383" s="1" t="s">
        <v>8112</v>
      </c>
      <c r="B6383" s="1" t="s">
        <v>1226</v>
      </c>
      <c r="C6383" s="1" t="s">
        <v>509</v>
      </c>
      <c r="D6383" s="1" t="s">
        <v>153</v>
      </c>
      <c r="E6383" s="1" t="s">
        <v>714</v>
      </c>
      <c r="F6383" s="1" t="s">
        <v>2171</v>
      </c>
      <c r="G6383" s="1" t="s">
        <v>23182</v>
      </c>
      <c r="H6383" s="1" t="s">
        <v>23183</v>
      </c>
      <c r="I6383" s="4">
        <v>84.29392361111111</v>
      </c>
      <c r="J6383" s="1">
        <v>1182.7</v>
      </c>
      <c r="K6383" s="1">
        <v>187.01</v>
      </c>
      <c r="M6383" s="10">
        <f t="array" ref="M6383">_xlfn.XLOOKUP(A6383,subscriptions!B6383:B10004,subscriptions!D6383:D10004)</f>
        <v>120</v>
      </c>
      <c r="N6383" s="10">
        <f t="array" ref="N6383">_xlfn.XLOOKUP(A6383,subscriptions!B6383:B10004,subscriptions!G6383:G10004)</f>
        <v>10</v>
      </c>
      <c r="O6383" s="10">
        <v>108.0</v>
      </c>
      <c r="P6383" s="10" t="str">
        <f t="array" ref="P6383">_xlfn.XLOOKUP(A6383,subscriptions!B6383:B10004,subscriptions!C6383:C10004)</f>
        <v>Residential</v>
      </c>
      <c r="Q6383" s="10" t="s">
        <v>128</v>
      </c>
      <c r="R6383" s="10" t="s">
        <v>212</v>
      </c>
      <c r="S6383" s="10" t="s">
        <v>1458</v>
      </c>
    </row>
    <row r="6384">
      <c r="A6384" s="1" t="s">
        <v>8113</v>
      </c>
      <c r="B6384" s="1" t="s">
        <v>1865</v>
      </c>
      <c r="C6384" s="1" t="s">
        <v>524</v>
      </c>
      <c r="D6384" s="1" t="s">
        <v>153</v>
      </c>
      <c r="E6384" s="1" t="s">
        <v>631</v>
      </c>
      <c r="F6384" s="1" t="s">
        <v>2749</v>
      </c>
      <c r="G6384" s="1" t="s">
        <v>23184</v>
      </c>
      <c r="H6384" s="1" t="s">
        <v>23185</v>
      </c>
      <c r="I6384" s="4">
        <v>84.2549074074074</v>
      </c>
      <c r="J6384" s="1">
        <v>92.35</v>
      </c>
      <c r="K6384" s="1">
        <v>25.97</v>
      </c>
      <c r="M6384" s="10">
        <f t="array" ref="M6384">_xlfn.XLOOKUP(A6384,subscriptions!B6384:B10004,subscriptions!D6384:D10004)</f>
        <v>120</v>
      </c>
      <c r="N6384" s="10">
        <f t="array" ref="N6384">_xlfn.XLOOKUP(A6384,subscriptions!B6384:B10004,subscriptions!G6384:G10004)</f>
        <v>20</v>
      </c>
      <c r="O6384" s="10">
        <v>96.0</v>
      </c>
      <c r="P6384" s="10" t="str">
        <f t="array" ref="P6384">_xlfn.XLOOKUP(A6384,subscriptions!B6384:B10004,subscriptions!C6384:C10004)</f>
        <v>Residential</v>
      </c>
      <c r="Q6384" s="10" t="s">
        <v>128</v>
      </c>
      <c r="R6384" s="10" t="s">
        <v>148</v>
      </c>
      <c r="S6384" s="10" t="s">
        <v>149</v>
      </c>
    </row>
    <row r="6385">
      <c r="A6385" s="1" t="s">
        <v>8114</v>
      </c>
      <c r="B6385" s="1" t="s">
        <v>919</v>
      </c>
      <c r="C6385" s="1" t="s">
        <v>605</v>
      </c>
      <c r="D6385" s="1" t="s">
        <v>27</v>
      </c>
      <c r="E6385" s="1" t="s">
        <v>179</v>
      </c>
      <c r="F6385" s="1" t="s">
        <v>773</v>
      </c>
      <c r="G6385" s="1" t="s">
        <v>23186</v>
      </c>
      <c r="H6385" s="1" t="s">
        <v>23187</v>
      </c>
      <c r="I6385" s="4">
        <v>84.25729166666666</v>
      </c>
      <c r="J6385" s="1">
        <v>474.85</v>
      </c>
      <c r="K6385" s="1">
        <v>127.68</v>
      </c>
      <c r="L6385" s="1">
        <v>100.0</v>
      </c>
      <c r="M6385" s="10">
        <f t="array" ref="M6385">_xlfn.XLOOKUP(A6385,subscriptions!B6385:B10004,subscriptions!D6385:D10004)</f>
        <v>250</v>
      </c>
      <c r="N6385" s="10">
        <f t="array" ref="N6385">_xlfn.XLOOKUP(A6385,subscriptions!B6385:B10004,subscriptions!G6385:G10004)</f>
        <v>0</v>
      </c>
      <c r="O6385" s="10">
        <v>250.0</v>
      </c>
      <c r="P6385" s="10" t="str">
        <f t="array" ref="P6385">_xlfn.XLOOKUP(A6385,subscriptions!B6385:B10004,subscriptions!C6385:C10004)</f>
        <v>Business</v>
      </c>
      <c r="Q6385" s="10" t="s">
        <v>173</v>
      </c>
      <c r="R6385" s="10" t="s">
        <v>129</v>
      </c>
      <c r="S6385" s="10" t="s">
        <v>175</v>
      </c>
    </row>
    <row r="6386">
      <c r="A6386" s="1" t="s">
        <v>8116</v>
      </c>
      <c r="B6386" s="1" t="s">
        <v>278</v>
      </c>
      <c r="C6386" s="1" t="s">
        <v>2007</v>
      </c>
      <c r="D6386" s="1" t="s">
        <v>27</v>
      </c>
      <c r="E6386" s="1" t="s">
        <v>332</v>
      </c>
      <c r="F6386" s="1" t="s">
        <v>788</v>
      </c>
      <c r="G6386" s="1" t="s">
        <v>23188</v>
      </c>
      <c r="H6386" s="1" t="s">
        <v>23189</v>
      </c>
      <c r="I6386" s="4">
        <v>84.21460648148148</v>
      </c>
      <c r="J6386" s="1">
        <v>973.21</v>
      </c>
      <c r="K6386" s="1">
        <v>187.62</v>
      </c>
      <c r="M6386" s="10">
        <f t="array" ref="M6386">_xlfn.XLOOKUP(A6386,subscriptions!B6386:B10004,subscriptions!D6386:D10004)</f>
        <v>80</v>
      </c>
      <c r="N6386" s="10">
        <f t="array" ref="N6386">_xlfn.XLOOKUP(A6386,subscriptions!B6386:B10004,subscriptions!G6386:G10004)</f>
        <v>5</v>
      </c>
      <c r="O6386" s="10">
        <v>76.0</v>
      </c>
      <c r="P6386" s="10" t="str">
        <f t="array" ref="P6386">_xlfn.XLOOKUP(A6386,subscriptions!B6386:B10004,subscriptions!C6386:C10004)</f>
        <v>Roam</v>
      </c>
      <c r="Q6386" s="10" t="s">
        <v>194</v>
      </c>
      <c r="R6386" s="10" t="s">
        <v>148</v>
      </c>
      <c r="S6386" s="10" t="s">
        <v>3641</v>
      </c>
    </row>
    <row r="6387">
      <c r="A6387" s="1" t="s">
        <v>8118</v>
      </c>
      <c r="B6387" s="1" t="s">
        <v>1141</v>
      </c>
      <c r="C6387" s="1" t="s">
        <v>456</v>
      </c>
      <c r="D6387" s="1" t="s">
        <v>27</v>
      </c>
      <c r="E6387" s="1" t="s">
        <v>219</v>
      </c>
      <c r="F6387" s="1" t="s">
        <v>1461</v>
      </c>
      <c r="G6387" s="1" t="s">
        <v>23190</v>
      </c>
      <c r="H6387" s="1" t="s">
        <v>23191</v>
      </c>
      <c r="I6387" s="4">
        <v>84.4189699074074</v>
      </c>
      <c r="J6387" s="1">
        <v>1535.33</v>
      </c>
      <c r="K6387" s="1">
        <v>144.23</v>
      </c>
      <c r="M6387" s="10">
        <f t="array" ref="M6387">_xlfn.XLOOKUP(A6387,subscriptions!B6387:B10004,subscriptions!D6387:D10004)</f>
        <v>120</v>
      </c>
      <c r="N6387" s="10">
        <f t="array" ref="N6387">_xlfn.XLOOKUP(A6387,subscriptions!B6387:B10004,subscriptions!G6387:G10004)</f>
        <v>10</v>
      </c>
      <c r="O6387" s="10">
        <v>108.0</v>
      </c>
      <c r="P6387" s="10" t="str">
        <f t="array" ref="P6387">_xlfn.XLOOKUP(A6387,subscriptions!B6387:B10004,subscriptions!C6387:C10004)</f>
        <v>Residential</v>
      </c>
      <c r="Q6387" s="10" t="s">
        <v>128</v>
      </c>
      <c r="R6387" s="10" t="s">
        <v>212</v>
      </c>
      <c r="S6387" s="10" t="s">
        <v>1822</v>
      </c>
    </row>
    <row r="6388">
      <c r="A6388" s="1" t="s">
        <v>8119</v>
      </c>
      <c r="B6388" s="1" t="s">
        <v>508</v>
      </c>
      <c r="C6388" s="1" t="s">
        <v>673</v>
      </c>
      <c r="D6388" s="1" t="s">
        <v>153</v>
      </c>
      <c r="E6388" s="1" t="s">
        <v>239</v>
      </c>
      <c r="F6388" s="1" t="s">
        <v>240</v>
      </c>
      <c r="G6388" s="1" t="s">
        <v>23192</v>
      </c>
      <c r="H6388" s="1" t="s">
        <v>23193</v>
      </c>
      <c r="I6388" s="4">
        <v>84.37726851851852</v>
      </c>
      <c r="J6388" s="1">
        <v>1272.13</v>
      </c>
      <c r="K6388" s="1">
        <v>298.74</v>
      </c>
      <c r="M6388" s="10">
        <f t="array" ref="M6388">_xlfn.XLOOKUP(A6388,subscriptions!B6388:B10004,subscriptions!D6388:D10004)</f>
        <v>120</v>
      </c>
      <c r="N6388" s="10">
        <f t="array" ref="N6388">_xlfn.XLOOKUP(A6388,subscriptions!B6388:B10004,subscriptions!G6388:G10004)</f>
        <v>20</v>
      </c>
      <c r="O6388" s="10">
        <v>96.0</v>
      </c>
      <c r="P6388" s="10" t="str">
        <f t="array" ref="P6388">_xlfn.XLOOKUP(A6388,subscriptions!B6388:B10004,subscriptions!C6388:C10004)</f>
        <v>Residential</v>
      </c>
      <c r="Q6388" s="10" t="s">
        <v>128</v>
      </c>
      <c r="R6388" s="10" t="s">
        <v>148</v>
      </c>
      <c r="S6388" s="10" t="s">
        <v>1360</v>
      </c>
    </row>
    <row r="6389">
      <c r="A6389" s="1" t="s">
        <v>8120</v>
      </c>
      <c r="B6389" s="1" t="s">
        <v>1044</v>
      </c>
      <c r="C6389" s="1" t="s">
        <v>441</v>
      </c>
      <c r="D6389" s="1" t="s">
        <v>27</v>
      </c>
      <c r="E6389" s="1" t="s">
        <v>262</v>
      </c>
      <c r="F6389" s="1" t="s">
        <v>885</v>
      </c>
      <c r="G6389" s="1" t="s">
        <v>23194</v>
      </c>
      <c r="H6389" s="1" t="s">
        <v>23195</v>
      </c>
      <c r="I6389" s="4">
        <v>84.33631944444444</v>
      </c>
      <c r="J6389" s="1">
        <v>2085.9</v>
      </c>
      <c r="K6389" s="1">
        <v>436.34</v>
      </c>
      <c r="M6389" s="10">
        <f t="array" ref="M6389">_xlfn.XLOOKUP(A6389,subscriptions!B6389:B10004,subscriptions!D6389:D10004)</f>
        <v>80</v>
      </c>
      <c r="N6389" s="10">
        <f t="array" ref="N6389">_xlfn.XLOOKUP(A6389,subscriptions!B6389:B10004,subscriptions!G6389:G10004)</f>
        <v>0</v>
      </c>
      <c r="O6389" s="10">
        <v>80.0</v>
      </c>
      <c r="P6389" s="10" t="str">
        <f t="array" ref="P6389">_xlfn.XLOOKUP(A6389,subscriptions!B6389:B10004,subscriptions!C6389:C10004)</f>
        <v>Roam</v>
      </c>
      <c r="Q6389" s="10" t="s">
        <v>173</v>
      </c>
      <c r="R6389" s="10" t="s">
        <v>148</v>
      </c>
      <c r="S6389" s="10" t="s">
        <v>1971</v>
      </c>
    </row>
    <row r="6390">
      <c r="A6390" s="1" t="s">
        <v>8121</v>
      </c>
      <c r="B6390" s="1" t="s">
        <v>389</v>
      </c>
      <c r="C6390" s="1" t="s">
        <v>658</v>
      </c>
      <c r="D6390" s="1" t="s">
        <v>27</v>
      </c>
      <c r="E6390" s="1" t="s">
        <v>219</v>
      </c>
      <c r="F6390" s="1" t="s">
        <v>220</v>
      </c>
      <c r="G6390" s="1" t="s">
        <v>23196</v>
      </c>
      <c r="H6390" s="1" t="s">
        <v>23197</v>
      </c>
      <c r="I6390" s="4">
        <v>84.42018518518519</v>
      </c>
      <c r="J6390" s="1">
        <v>542.27</v>
      </c>
      <c r="K6390" s="1">
        <v>154.63</v>
      </c>
      <c r="M6390" s="10">
        <f t="array" ref="M6390">_xlfn.XLOOKUP(A6390,subscriptions!B6390:B10004,subscriptions!D6390:D10004)</f>
        <v>120</v>
      </c>
      <c r="N6390" s="10">
        <f t="array" ref="N6390">_xlfn.XLOOKUP(A6390,subscriptions!B6390:B10004,subscriptions!G6390:G10004)</f>
        <v>5</v>
      </c>
      <c r="O6390" s="10">
        <v>114.0</v>
      </c>
      <c r="P6390" s="10" t="str">
        <f t="array" ref="P6390">_xlfn.XLOOKUP(A6390,subscriptions!B6390:B10004,subscriptions!C6390:C10004)</f>
        <v>Residential</v>
      </c>
      <c r="Q6390" s="10" t="s">
        <v>194</v>
      </c>
      <c r="R6390" s="10" t="s">
        <v>212</v>
      </c>
      <c r="S6390" s="10" t="s">
        <v>940</v>
      </c>
    </row>
    <row r="6391">
      <c r="A6391" s="1" t="s">
        <v>8122</v>
      </c>
      <c r="B6391" s="1" t="s">
        <v>1157</v>
      </c>
      <c r="C6391" s="1" t="s">
        <v>426</v>
      </c>
      <c r="D6391" s="1" t="s">
        <v>27</v>
      </c>
      <c r="E6391" s="1" t="s">
        <v>239</v>
      </c>
      <c r="F6391" s="1" t="s">
        <v>3181</v>
      </c>
      <c r="G6391" s="1" t="s">
        <v>23198</v>
      </c>
      <c r="H6391" s="1" t="s">
        <v>23199</v>
      </c>
      <c r="I6391" s="4">
        <v>84.41767361111111</v>
      </c>
      <c r="J6391" s="1">
        <v>1298.45</v>
      </c>
      <c r="K6391" s="1">
        <v>172.88</v>
      </c>
      <c r="M6391" s="10">
        <f t="array" ref="M6391">_xlfn.XLOOKUP(A6391,subscriptions!B6391:B10004,subscriptions!D6391:D10004)</f>
        <v>120</v>
      </c>
      <c r="N6391" s="10">
        <f t="array" ref="N6391">_xlfn.XLOOKUP(A6391,subscriptions!B6391:B10004,subscriptions!G6391:G10004)</f>
        <v>10</v>
      </c>
      <c r="O6391" s="10">
        <v>108.0</v>
      </c>
      <c r="P6391" s="10" t="str">
        <f t="array" ref="P6391">_xlfn.XLOOKUP(A6391,subscriptions!B6391:B10004,subscriptions!C6391:C10004)</f>
        <v>Residential</v>
      </c>
      <c r="Q6391" s="10" t="s">
        <v>128</v>
      </c>
      <c r="R6391" s="10" t="s">
        <v>212</v>
      </c>
      <c r="S6391" s="10" t="s">
        <v>327</v>
      </c>
    </row>
    <row r="6392">
      <c r="A6392" s="1" t="s">
        <v>8125</v>
      </c>
      <c r="B6392" s="1" t="s">
        <v>842</v>
      </c>
      <c r="C6392" s="1" t="s">
        <v>734</v>
      </c>
      <c r="D6392" s="1" t="s">
        <v>27</v>
      </c>
      <c r="E6392" s="1" t="s">
        <v>239</v>
      </c>
      <c r="F6392" s="1" t="s">
        <v>2765</v>
      </c>
      <c r="G6392" s="1" t="s">
        <v>23200</v>
      </c>
      <c r="H6392" s="1" t="s">
        <v>23201</v>
      </c>
      <c r="I6392" s="4">
        <v>84.3000462962963</v>
      </c>
      <c r="J6392" s="1">
        <v>188.41</v>
      </c>
      <c r="K6392" s="1">
        <v>26.71</v>
      </c>
      <c r="M6392" s="10">
        <f t="array" ref="M6392">_xlfn.XLOOKUP(A6392,subscriptions!B6392:B10004,subscriptions!D6392:D10004)</f>
        <v>250</v>
      </c>
      <c r="N6392" s="10">
        <f t="array" ref="N6392">_xlfn.XLOOKUP(A6392,subscriptions!B6392:B10004,subscriptions!G6392:G10004)</f>
        <v>20</v>
      </c>
      <c r="O6392" s="10">
        <v>200.0</v>
      </c>
      <c r="P6392" s="10" t="str">
        <f t="array" ref="P6392">_xlfn.XLOOKUP(A6392,subscriptions!B6392:B10004,subscriptions!C6392:C10004)</f>
        <v>Business</v>
      </c>
      <c r="Q6392" s="10" t="s">
        <v>128</v>
      </c>
      <c r="R6392" s="10" t="s">
        <v>129</v>
      </c>
      <c r="S6392" s="10" t="s">
        <v>1172</v>
      </c>
    </row>
    <row r="6393">
      <c r="A6393" s="1" t="s">
        <v>8126</v>
      </c>
      <c r="B6393" s="1" t="s">
        <v>555</v>
      </c>
      <c r="C6393" s="1" t="s">
        <v>178</v>
      </c>
      <c r="D6393" s="1" t="s">
        <v>153</v>
      </c>
      <c r="E6393" s="1" t="s">
        <v>280</v>
      </c>
      <c r="F6393" s="1" t="s">
        <v>2239</v>
      </c>
      <c r="G6393" s="1" t="s">
        <v>23202</v>
      </c>
      <c r="H6393" s="1" t="s">
        <v>23203</v>
      </c>
      <c r="I6393" s="4">
        <v>84.16751157407407</v>
      </c>
      <c r="J6393" s="1">
        <v>850.8</v>
      </c>
      <c r="K6393" s="1">
        <v>161.69</v>
      </c>
      <c r="M6393" s="10">
        <f t="array" ref="M6393">_xlfn.XLOOKUP(A6393,subscriptions!B6393:B10004,subscriptions!D6393:D10004)</f>
        <v>50</v>
      </c>
      <c r="N6393" s="10">
        <f t="array" ref="N6393">_xlfn.XLOOKUP(A6393,subscriptions!B6393:B10004,subscriptions!G6393:G10004)</f>
        <v>0</v>
      </c>
      <c r="O6393" s="10">
        <v>50.0</v>
      </c>
      <c r="P6393" s="10" t="str">
        <f t="array" ref="P6393">_xlfn.XLOOKUP(A6393,subscriptions!B6393:B10004,subscriptions!C6393:C10004)</f>
        <v>Mini</v>
      </c>
      <c r="Q6393" s="10" t="s">
        <v>173</v>
      </c>
      <c r="R6393" s="10" t="s">
        <v>148</v>
      </c>
      <c r="S6393" s="10" t="s">
        <v>1412</v>
      </c>
    </row>
    <row r="6394">
      <c r="A6394" s="1" t="s">
        <v>8127</v>
      </c>
      <c r="B6394" s="1" t="s">
        <v>1995</v>
      </c>
      <c r="C6394" s="1" t="s">
        <v>1100</v>
      </c>
      <c r="D6394" s="1" t="s">
        <v>153</v>
      </c>
      <c r="E6394" s="1" t="s">
        <v>28</v>
      </c>
      <c r="F6394" s="1" t="s">
        <v>801</v>
      </c>
      <c r="G6394" s="1" t="s">
        <v>23204</v>
      </c>
      <c r="H6394" s="1" t="s">
        <v>23205</v>
      </c>
      <c r="I6394" s="4">
        <v>84.17248842592592</v>
      </c>
      <c r="J6394" s="1">
        <v>2130.41</v>
      </c>
      <c r="K6394" s="1">
        <v>230.14</v>
      </c>
      <c r="M6394" s="10">
        <f t="array" ref="M6394">_xlfn.XLOOKUP(A6394,subscriptions!B6394:B10004,subscriptions!D6394:D10004)</f>
        <v>80</v>
      </c>
      <c r="N6394" s="10">
        <f t="array" ref="N6394">_xlfn.XLOOKUP(A6394,subscriptions!B6394:B10004,subscriptions!G6394:G10004)</f>
        <v>5</v>
      </c>
      <c r="O6394" s="10">
        <v>76.0</v>
      </c>
      <c r="P6394" s="10" t="str">
        <f t="array" ref="P6394">_xlfn.XLOOKUP(A6394,subscriptions!B6394:B10004,subscriptions!C6394:C10004)</f>
        <v>Roam</v>
      </c>
      <c r="Q6394" s="10" t="s">
        <v>194</v>
      </c>
      <c r="R6394" s="10" t="s">
        <v>148</v>
      </c>
      <c r="S6394" s="10" t="s">
        <v>1637</v>
      </c>
    </row>
    <row r="6395">
      <c r="A6395" s="1" t="s">
        <v>8128</v>
      </c>
      <c r="B6395" s="1" t="s">
        <v>1886</v>
      </c>
      <c r="C6395" s="1" t="s">
        <v>473</v>
      </c>
      <c r="D6395" s="1" t="s">
        <v>27</v>
      </c>
      <c r="E6395" s="1" t="s">
        <v>179</v>
      </c>
      <c r="F6395" s="1" t="s">
        <v>200</v>
      </c>
      <c r="G6395" s="1" t="s">
        <v>23206</v>
      </c>
      <c r="H6395" s="1" t="s">
        <v>23207</v>
      </c>
      <c r="I6395" s="4">
        <v>84.37799768518518</v>
      </c>
      <c r="J6395" s="1">
        <v>1823.32</v>
      </c>
      <c r="K6395" s="1">
        <v>354.71</v>
      </c>
      <c r="L6395" s="1">
        <v>100.0</v>
      </c>
      <c r="M6395" s="10">
        <f t="array" ref="M6395">_xlfn.XLOOKUP(A6395,subscriptions!B6395:B10004,subscriptions!D6395:D10004)</f>
        <v>120</v>
      </c>
      <c r="N6395" s="10">
        <f t="array" ref="N6395">_xlfn.XLOOKUP(A6395,subscriptions!B6395:B10004,subscriptions!G6395:G10004)</f>
        <v>10</v>
      </c>
      <c r="O6395" s="10">
        <v>108.0</v>
      </c>
      <c r="P6395" s="10" t="str">
        <f t="array" ref="P6395">_xlfn.XLOOKUP(A6395,subscriptions!B6395:B10004,subscriptions!C6395:C10004)</f>
        <v>Residential</v>
      </c>
      <c r="Q6395" s="10" t="s">
        <v>128</v>
      </c>
      <c r="R6395" s="10" t="s">
        <v>212</v>
      </c>
      <c r="S6395" s="10" t="s">
        <v>1302</v>
      </c>
    </row>
    <row r="6396">
      <c r="A6396" s="1" t="s">
        <v>8129</v>
      </c>
      <c r="B6396" s="1" t="s">
        <v>2018</v>
      </c>
      <c r="C6396" s="1" t="s">
        <v>673</v>
      </c>
      <c r="D6396" s="1" t="s">
        <v>27</v>
      </c>
      <c r="E6396" s="1" t="s">
        <v>332</v>
      </c>
      <c r="F6396" s="1" t="s">
        <v>618</v>
      </c>
      <c r="G6396" s="1" t="s">
        <v>23208</v>
      </c>
      <c r="H6396" s="1" t="s">
        <v>23209</v>
      </c>
      <c r="I6396" s="4">
        <v>84.29805555555555</v>
      </c>
      <c r="J6396" s="1">
        <v>7250.0</v>
      </c>
      <c r="K6396" s="1">
        <v>1043.94</v>
      </c>
      <c r="M6396" s="10">
        <f t="array" ref="M6396">_xlfn.XLOOKUP(A6396,subscriptions!B6396:B10004,subscriptions!D6396:D10004)</f>
        <v>120</v>
      </c>
      <c r="N6396" s="10">
        <f t="array" ref="N6396">_xlfn.XLOOKUP(A6396,subscriptions!B6396:B10004,subscriptions!G6396:G10004)</f>
        <v>20</v>
      </c>
      <c r="O6396" s="10">
        <v>96.0</v>
      </c>
      <c r="P6396" s="10" t="str">
        <f t="array" ref="P6396">_xlfn.XLOOKUP(A6396,subscriptions!B6396:B10004,subscriptions!C6396:C10004)</f>
        <v>Residential</v>
      </c>
      <c r="Q6396" s="10" t="s">
        <v>128</v>
      </c>
      <c r="R6396" s="10" t="s">
        <v>148</v>
      </c>
      <c r="S6396" s="10" t="s">
        <v>785</v>
      </c>
    </row>
    <row r="6397">
      <c r="A6397" s="1" t="s">
        <v>8130</v>
      </c>
      <c r="B6397" s="1" t="s">
        <v>1527</v>
      </c>
      <c r="C6397" s="1" t="s">
        <v>152</v>
      </c>
      <c r="D6397" s="1" t="s">
        <v>153</v>
      </c>
      <c r="E6397" s="1" t="s">
        <v>280</v>
      </c>
      <c r="F6397" s="1" t="s">
        <v>411</v>
      </c>
      <c r="G6397" s="1" t="s">
        <v>23210</v>
      </c>
      <c r="H6397" s="1" t="s">
        <v>23211</v>
      </c>
      <c r="I6397" s="4">
        <v>84.33627314814815</v>
      </c>
      <c r="J6397" s="1">
        <v>538.37</v>
      </c>
      <c r="K6397" s="1">
        <v>146.57</v>
      </c>
      <c r="M6397" s="10">
        <f t="array" ref="M6397">_xlfn.XLOOKUP(A6397,subscriptions!B6397:B10004,subscriptions!D6397:D10004)</f>
        <v>80</v>
      </c>
      <c r="N6397" s="10">
        <f t="array" ref="N6397">_xlfn.XLOOKUP(A6397,subscriptions!B6397:B10004,subscriptions!G6397:G10004)</f>
        <v>0</v>
      </c>
      <c r="O6397" s="10">
        <v>80.0</v>
      </c>
      <c r="P6397" s="10" t="str">
        <f t="array" ref="P6397">_xlfn.XLOOKUP(A6397,subscriptions!B6397:B10004,subscriptions!C6397:C10004)</f>
        <v>Roam</v>
      </c>
      <c r="Q6397" s="10" t="s">
        <v>173</v>
      </c>
      <c r="R6397" s="10" t="s">
        <v>148</v>
      </c>
      <c r="S6397" s="10" t="s">
        <v>1971</v>
      </c>
    </row>
    <row r="6398">
      <c r="A6398" s="1" t="s">
        <v>8133</v>
      </c>
      <c r="B6398" s="1" t="s">
        <v>295</v>
      </c>
      <c r="C6398" s="1" t="s">
        <v>133</v>
      </c>
      <c r="D6398" s="1" t="s">
        <v>153</v>
      </c>
      <c r="E6398" s="1" t="s">
        <v>631</v>
      </c>
      <c r="F6398" s="1" t="s">
        <v>632</v>
      </c>
      <c r="G6398" s="1" t="s">
        <v>23212</v>
      </c>
      <c r="H6398" s="1" t="s">
        <v>23213</v>
      </c>
      <c r="I6398" s="4">
        <v>84.29824074074074</v>
      </c>
      <c r="J6398" s="1">
        <v>1084.3</v>
      </c>
      <c r="K6398" s="1">
        <v>170.35</v>
      </c>
      <c r="M6398" s="10">
        <f t="array" ref="M6398">_xlfn.XLOOKUP(A6398,subscriptions!B6398:B10004,subscriptions!D6398:D10004)</f>
        <v>120</v>
      </c>
      <c r="N6398" s="10">
        <f t="array" ref="N6398">_xlfn.XLOOKUP(A6398,subscriptions!B6398:B10004,subscriptions!G6398:G10004)</f>
        <v>5</v>
      </c>
      <c r="O6398" s="10">
        <v>114.0</v>
      </c>
      <c r="P6398" s="10" t="str">
        <f t="array" ref="P6398">_xlfn.XLOOKUP(A6398,subscriptions!B6398:B10004,subscriptions!C6398:C10004)</f>
        <v>Residential</v>
      </c>
      <c r="Q6398" s="10" t="s">
        <v>194</v>
      </c>
      <c r="R6398" s="10" t="s">
        <v>212</v>
      </c>
      <c r="S6398" s="10" t="s">
        <v>785</v>
      </c>
    </row>
    <row r="6399">
      <c r="A6399" s="1" t="s">
        <v>8134</v>
      </c>
      <c r="B6399" s="1" t="s">
        <v>1444</v>
      </c>
      <c r="C6399" s="1" t="s">
        <v>920</v>
      </c>
      <c r="D6399" s="1" t="s">
        <v>27</v>
      </c>
      <c r="E6399" s="1" t="s">
        <v>179</v>
      </c>
      <c r="F6399" s="1" t="s">
        <v>181</v>
      </c>
      <c r="G6399" s="1" t="s">
        <v>23214</v>
      </c>
      <c r="H6399" s="1" t="s">
        <v>23215</v>
      </c>
      <c r="I6399" s="4">
        <v>84.16880787037037</v>
      </c>
      <c r="J6399" s="1">
        <v>649.67</v>
      </c>
      <c r="K6399" s="1">
        <v>70.25</v>
      </c>
      <c r="L6399" s="1">
        <v>100.0</v>
      </c>
      <c r="M6399" s="10">
        <f t="array" ref="M6399">_xlfn.XLOOKUP(A6399,subscriptions!B6399:B10004,subscriptions!D6399:D10004)</f>
        <v>120</v>
      </c>
      <c r="N6399" s="10">
        <f t="array" ref="N6399">_xlfn.XLOOKUP(A6399,subscriptions!B6399:B10004,subscriptions!G6399:G10004)</f>
        <v>10</v>
      </c>
      <c r="O6399" s="10">
        <v>108.0</v>
      </c>
      <c r="P6399" s="10" t="str">
        <f t="array" ref="P6399">_xlfn.XLOOKUP(A6399,subscriptions!B6399:B10004,subscriptions!C6399:C10004)</f>
        <v>Residential</v>
      </c>
      <c r="Q6399" s="10" t="s">
        <v>128</v>
      </c>
      <c r="R6399" s="10" t="s">
        <v>212</v>
      </c>
      <c r="S6399" s="10" t="s">
        <v>1504</v>
      </c>
    </row>
    <row r="6400">
      <c r="A6400" s="1" t="s">
        <v>8135</v>
      </c>
      <c r="B6400" s="1" t="s">
        <v>1226</v>
      </c>
      <c r="C6400" s="1" t="s">
        <v>237</v>
      </c>
      <c r="D6400" s="1" t="s">
        <v>153</v>
      </c>
      <c r="E6400" s="1" t="s">
        <v>332</v>
      </c>
      <c r="F6400" s="1" t="s">
        <v>788</v>
      </c>
      <c r="G6400" s="1" t="s">
        <v>23216</v>
      </c>
      <c r="H6400" s="1" t="s">
        <v>23217</v>
      </c>
      <c r="I6400" s="4">
        <v>84.25363425925926</v>
      </c>
      <c r="J6400" s="1">
        <v>921.34</v>
      </c>
      <c r="K6400" s="1">
        <v>211.91</v>
      </c>
      <c r="M6400" s="10">
        <f t="array" ref="M6400">_xlfn.XLOOKUP(A6400,subscriptions!B6400:B10004,subscriptions!D6400:D10004)</f>
        <v>120</v>
      </c>
      <c r="N6400" s="10">
        <f t="array" ref="N6400">_xlfn.XLOOKUP(A6400,subscriptions!B6400:B10004,subscriptions!G6400:G10004)</f>
        <v>20</v>
      </c>
      <c r="O6400" s="10">
        <v>96.0</v>
      </c>
      <c r="P6400" s="10" t="str">
        <f t="array" ref="P6400">_xlfn.XLOOKUP(A6400,subscriptions!B6400:B10004,subscriptions!C6400:C10004)</f>
        <v>Residential</v>
      </c>
      <c r="Q6400" s="10" t="s">
        <v>128</v>
      </c>
      <c r="R6400" s="10" t="s">
        <v>148</v>
      </c>
      <c r="S6400" s="10" t="s">
        <v>1832</v>
      </c>
    </row>
    <row r="6401">
      <c r="A6401" s="1" t="s">
        <v>8136</v>
      </c>
      <c r="B6401" s="1" t="s">
        <v>425</v>
      </c>
      <c r="C6401" s="1" t="s">
        <v>1833</v>
      </c>
      <c r="D6401" s="1" t="s">
        <v>153</v>
      </c>
      <c r="E6401" s="1" t="s">
        <v>219</v>
      </c>
      <c r="F6401" s="1" t="s">
        <v>590</v>
      </c>
      <c r="G6401" s="1" t="s">
        <v>23218</v>
      </c>
      <c r="H6401" s="1" t="s">
        <v>23219</v>
      </c>
      <c r="I6401" s="4">
        <v>84.41974537037036</v>
      </c>
      <c r="J6401" s="1">
        <v>2966.84</v>
      </c>
      <c r="K6401" s="1">
        <v>566.09</v>
      </c>
      <c r="M6401" s="10">
        <f t="array" ref="M6401">_xlfn.XLOOKUP(A6401,subscriptions!B6401:B10004,subscriptions!D6401:D10004)</f>
        <v>50</v>
      </c>
      <c r="N6401" s="10">
        <f t="array" ref="N6401">_xlfn.XLOOKUP(A6401,subscriptions!B6401:B10004,subscriptions!G6401:G10004)</f>
        <v>0</v>
      </c>
      <c r="O6401" s="10">
        <v>50.0</v>
      </c>
      <c r="P6401" s="10" t="str">
        <f t="array" ref="P6401">_xlfn.XLOOKUP(A6401,subscriptions!B6401:B10004,subscriptions!C6401:C10004)</f>
        <v>Mini</v>
      </c>
      <c r="Q6401" s="10" t="s">
        <v>173</v>
      </c>
      <c r="R6401" s="10" t="s">
        <v>148</v>
      </c>
      <c r="S6401" s="10" t="s">
        <v>1525</v>
      </c>
    </row>
    <row r="6402">
      <c r="A6402" s="1" t="s">
        <v>8139</v>
      </c>
      <c r="B6402" s="1" t="s">
        <v>657</v>
      </c>
      <c r="C6402" s="1" t="s">
        <v>884</v>
      </c>
      <c r="D6402" s="1" t="s">
        <v>153</v>
      </c>
      <c r="E6402" s="1" t="s">
        <v>280</v>
      </c>
      <c r="F6402" s="1" t="s">
        <v>411</v>
      </c>
      <c r="G6402" s="1" t="s">
        <v>23220</v>
      </c>
      <c r="H6402" s="1" t="s">
        <v>23221</v>
      </c>
      <c r="I6402" s="4">
        <v>84.34188657407407</v>
      </c>
      <c r="J6402" s="1">
        <v>1779.01</v>
      </c>
      <c r="K6402" s="1">
        <v>389.17</v>
      </c>
      <c r="M6402" s="10">
        <f t="array" ref="M6402">_xlfn.XLOOKUP(A6402,subscriptions!B6402:B10004,subscriptions!D6402:D10004)</f>
        <v>120</v>
      </c>
      <c r="N6402" s="10">
        <f t="array" ref="N6402">_xlfn.XLOOKUP(A6402,subscriptions!B6402:B10004,subscriptions!G6402:G10004)</f>
        <v>5</v>
      </c>
      <c r="O6402" s="10">
        <v>114.0</v>
      </c>
      <c r="P6402" s="10" t="str">
        <f t="array" ref="P6402">_xlfn.XLOOKUP(A6402,subscriptions!B6402:B10004,subscriptions!C6402:C10004)</f>
        <v>Residential</v>
      </c>
      <c r="Q6402" s="10" t="s">
        <v>194</v>
      </c>
      <c r="R6402" s="10" t="s">
        <v>212</v>
      </c>
      <c r="S6402" s="10" t="s">
        <v>1703</v>
      </c>
    </row>
    <row r="6403">
      <c r="A6403" s="1" t="s">
        <v>8140</v>
      </c>
      <c r="B6403" s="1" t="s">
        <v>236</v>
      </c>
      <c r="C6403" s="1" t="s">
        <v>1507</v>
      </c>
      <c r="D6403" s="1" t="s">
        <v>153</v>
      </c>
      <c r="E6403" s="1" t="s">
        <v>111</v>
      </c>
      <c r="F6403" s="1" t="s">
        <v>135</v>
      </c>
      <c r="G6403" s="1" t="s">
        <v>23222</v>
      </c>
      <c r="H6403" s="1" t="s">
        <v>23223</v>
      </c>
      <c r="I6403" s="4">
        <v>84.1752662037037</v>
      </c>
      <c r="J6403" s="1">
        <v>3261.22</v>
      </c>
      <c r="K6403" s="1">
        <v>713.71</v>
      </c>
      <c r="M6403" s="10">
        <f t="array" ref="M6403">_xlfn.XLOOKUP(A6403,subscriptions!B6403:B10004,subscriptions!D6403:D10004)</f>
        <v>80</v>
      </c>
      <c r="N6403" s="10">
        <f t="array" ref="N6403">_xlfn.XLOOKUP(A6403,subscriptions!B6403:B10004,subscriptions!G6403:G10004)</f>
        <v>10</v>
      </c>
      <c r="O6403" s="10">
        <v>72.0</v>
      </c>
      <c r="P6403" s="10" t="str">
        <f t="array" ref="P6403">_xlfn.XLOOKUP(A6403,subscriptions!B6403:B10004,subscriptions!C6403:C10004)</f>
        <v>Roam</v>
      </c>
      <c r="Q6403" s="10" t="s">
        <v>128</v>
      </c>
      <c r="R6403" s="10" t="s">
        <v>148</v>
      </c>
      <c r="S6403" s="10" t="s">
        <v>1198</v>
      </c>
    </row>
    <row r="6404">
      <c r="A6404" s="1" t="s">
        <v>8141</v>
      </c>
      <c r="B6404" s="1" t="s">
        <v>1317</v>
      </c>
      <c r="C6404" s="1" t="s">
        <v>658</v>
      </c>
      <c r="D6404" s="1" t="s">
        <v>27</v>
      </c>
      <c r="E6404" s="1" t="s">
        <v>714</v>
      </c>
      <c r="F6404" s="1" t="s">
        <v>1951</v>
      </c>
      <c r="G6404" s="1" t="s">
        <v>23224</v>
      </c>
      <c r="H6404" s="1" t="s">
        <v>23225</v>
      </c>
      <c r="I6404" s="4">
        <v>84.4209837962963</v>
      </c>
      <c r="J6404" s="1">
        <v>391.31</v>
      </c>
      <c r="K6404" s="1">
        <v>86.93</v>
      </c>
      <c r="M6404" s="10">
        <f t="array" ref="M6404">_xlfn.XLOOKUP(A6404,subscriptions!B6404:B10004,subscriptions!D6404:D10004)</f>
        <v>80</v>
      </c>
      <c r="N6404" s="10">
        <f t="array" ref="N6404">_xlfn.XLOOKUP(A6404,subscriptions!B6404:B10004,subscriptions!G6404:G10004)</f>
        <v>20</v>
      </c>
      <c r="O6404" s="10">
        <v>64.0</v>
      </c>
      <c r="P6404" s="10" t="str">
        <f t="array" ref="P6404">_xlfn.XLOOKUP(A6404,subscriptions!B6404:B10004,subscriptions!C6404:C10004)</f>
        <v>Roam</v>
      </c>
      <c r="Q6404" s="10" t="s">
        <v>128</v>
      </c>
      <c r="R6404" s="10" t="s">
        <v>148</v>
      </c>
      <c r="S6404" s="10" t="s">
        <v>2152</v>
      </c>
    </row>
    <row r="6405">
      <c r="A6405" s="1" t="s">
        <v>8144</v>
      </c>
      <c r="B6405" s="1" t="s">
        <v>2788</v>
      </c>
      <c r="C6405" s="1" t="s">
        <v>1142</v>
      </c>
      <c r="D6405" s="1" t="s">
        <v>153</v>
      </c>
      <c r="E6405" s="1" t="s">
        <v>179</v>
      </c>
      <c r="F6405" s="1" t="s">
        <v>4595</v>
      </c>
      <c r="G6405" s="1" t="s">
        <v>23226</v>
      </c>
      <c r="H6405" s="1" t="s">
        <v>16080</v>
      </c>
      <c r="I6405" s="4">
        <v>84.42049768518518</v>
      </c>
      <c r="J6405" s="1">
        <v>3149.62</v>
      </c>
      <c r="K6405" s="1">
        <v>583.73</v>
      </c>
      <c r="L6405" s="1">
        <v>100.0</v>
      </c>
      <c r="M6405" s="10">
        <f t="array" ref="M6405">_xlfn.XLOOKUP(A6405,subscriptions!B6405:B10004,subscriptions!D6405:D10004)</f>
        <v>120</v>
      </c>
      <c r="N6405" s="10">
        <f t="array" ref="N6405">_xlfn.XLOOKUP(A6405,subscriptions!B6405:B10004,subscriptions!G6405:G10004)</f>
        <v>0</v>
      </c>
      <c r="O6405" s="10">
        <v>120.0</v>
      </c>
      <c r="P6405" s="10" t="str">
        <f t="array" ref="P6405">_xlfn.XLOOKUP(A6405,subscriptions!B6405:B10004,subscriptions!C6405:C10004)</f>
        <v>Residential</v>
      </c>
      <c r="Q6405" s="10" t="s">
        <v>173</v>
      </c>
      <c r="R6405" s="10" t="s">
        <v>212</v>
      </c>
      <c r="S6405" s="10" t="s">
        <v>940</v>
      </c>
    </row>
    <row r="6406">
      <c r="A6406" s="1" t="s">
        <v>8145</v>
      </c>
      <c r="B6406" s="1" t="s">
        <v>1995</v>
      </c>
      <c r="C6406" s="1" t="s">
        <v>296</v>
      </c>
      <c r="D6406" s="1" t="s">
        <v>153</v>
      </c>
      <c r="E6406" s="1" t="s">
        <v>239</v>
      </c>
      <c r="F6406" s="1" t="s">
        <v>1186</v>
      </c>
      <c r="G6406" s="1" t="s">
        <v>23227</v>
      </c>
      <c r="H6406" s="1" t="s">
        <v>23228</v>
      </c>
      <c r="I6406" s="4">
        <v>84.38214120370371</v>
      </c>
      <c r="J6406" s="1">
        <v>142.43</v>
      </c>
      <c r="K6406" s="1">
        <v>37.91</v>
      </c>
      <c r="M6406" s="10">
        <f t="array" ref="M6406">_xlfn.XLOOKUP(A6406,subscriptions!B6406:B10004,subscriptions!D6406:D10004)</f>
        <v>80</v>
      </c>
      <c r="N6406" s="10">
        <f t="array" ref="N6406">_xlfn.XLOOKUP(A6406,subscriptions!B6406:B10004,subscriptions!G6406:G10004)</f>
        <v>5</v>
      </c>
      <c r="O6406" s="10">
        <v>76.0</v>
      </c>
      <c r="P6406" s="10" t="str">
        <f t="array" ref="P6406">_xlfn.XLOOKUP(A6406,subscriptions!B6406:B10004,subscriptions!C6406:C10004)</f>
        <v>Roam</v>
      </c>
      <c r="Q6406" s="10" t="s">
        <v>194</v>
      </c>
      <c r="R6406" s="10" t="s">
        <v>148</v>
      </c>
      <c r="S6406" s="10" t="s">
        <v>293</v>
      </c>
    </row>
    <row r="6407">
      <c r="A6407" s="1" t="s">
        <v>8147</v>
      </c>
      <c r="B6407" s="1" t="s">
        <v>1460</v>
      </c>
      <c r="C6407" s="1" t="s">
        <v>492</v>
      </c>
      <c r="D6407" s="1" t="s">
        <v>27</v>
      </c>
      <c r="E6407" s="1" t="s">
        <v>332</v>
      </c>
      <c r="F6407" s="1" t="s">
        <v>736</v>
      </c>
      <c r="G6407" s="1" t="s">
        <v>23229</v>
      </c>
      <c r="H6407" s="1" t="s">
        <v>23230</v>
      </c>
      <c r="I6407" s="4">
        <v>84.21421296296296</v>
      </c>
      <c r="J6407" s="1">
        <v>3341.93</v>
      </c>
      <c r="K6407" s="1">
        <v>486.44</v>
      </c>
      <c r="M6407" s="10">
        <f t="array" ref="M6407">_xlfn.XLOOKUP(A6407,subscriptions!B6407:B10004,subscriptions!D6407:D10004)</f>
        <v>120</v>
      </c>
      <c r="N6407" s="10">
        <f t="array" ref="N6407">_xlfn.XLOOKUP(A6407,subscriptions!B6407:B10004,subscriptions!G6407:G10004)</f>
        <v>10</v>
      </c>
      <c r="O6407" s="10">
        <v>108.0</v>
      </c>
      <c r="P6407" s="10" t="str">
        <f t="array" ref="P6407">_xlfn.XLOOKUP(A6407,subscriptions!B6407:B10004,subscriptions!C6407:C10004)</f>
        <v>Residential</v>
      </c>
      <c r="Q6407" s="10" t="s">
        <v>128</v>
      </c>
      <c r="R6407" s="10" t="s">
        <v>212</v>
      </c>
      <c r="S6407" s="10" t="s">
        <v>388</v>
      </c>
    </row>
    <row r="6408">
      <c r="A6408" s="1" t="s">
        <v>8149</v>
      </c>
      <c r="B6408" s="1" t="s">
        <v>814</v>
      </c>
      <c r="C6408" s="1" t="s">
        <v>1492</v>
      </c>
      <c r="D6408" s="1" t="s">
        <v>153</v>
      </c>
      <c r="E6408" s="1" t="s">
        <v>262</v>
      </c>
      <c r="F6408" s="1" t="s">
        <v>2853</v>
      </c>
      <c r="G6408" s="1" t="s">
        <v>23231</v>
      </c>
      <c r="H6408" s="1" t="s">
        <v>23232</v>
      </c>
      <c r="I6408" s="4">
        <v>84.2931712962963</v>
      </c>
      <c r="J6408" s="1">
        <v>648.64</v>
      </c>
      <c r="K6408" s="1">
        <v>77.31</v>
      </c>
      <c r="M6408" s="10">
        <f t="array" ref="M6408">_xlfn.XLOOKUP(A6408,subscriptions!B6408:B10004,subscriptions!D6408:D10004)</f>
        <v>120</v>
      </c>
      <c r="N6408" s="10">
        <f t="array" ref="N6408">_xlfn.XLOOKUP(A6408,subscriptions!B6408:B10004,subscriptions!G6408:G10004)</f>
        <v>20</v>
      </c>
      <c r="O6408" s="10">
        <v>96.0</v>
      </c>
      <c r="P6408" s="10" t="str">
        <f t="array" ref="P6408">_xlfn.XLOOKUP(A6408,subscriptions!B6408:B10004,subscriptions!C6408:C10004)</f>
        <v>Residential</v>
      </c>
      <c r="Q6408" s="10" t="s">
        <v>128</v>
      </c>
      <c r="R6408" s="10" t="s">
        <v>148</v>
      </c>
      <c r="S6408" s="10" t="s">
        <v>1779</v>
      </c>
    </row>
    <row r="6409">
      <c r="A6409" s="1" t="s">
        <v>8150</v>
      </c>
      <c r="B6409" s="1" t="s">
        <v>1262</v>
      </c>
      <c r="C6409" s="1" t="s">
        <v>786</v>
      </c>
      <c r="D6409" s="1" t="s">
        <v>27</v>
      </c>
      <c r="E6409" s="1" t="s">
        <v>111</v>
      </c>
      <c r="F6409" s="1" t="s">
        <v>154</v>
      </c>
      <c r="G6409" s="1" t="s">
        <v>23233</v>
      </c>
      <c r="H6409" s="1" t="s">
        <v>23234</v>
      </c>
      <c r="I6409" s="4">
        <v>84.2522337962963</v>
      </c>
      <c r="J6409" s="1">
        <v>616.6</v>
      </c>
      <c r="K6409" s="1">
        <v>87.09</v>
      </c>
      <c r="M6409" s="10">
        <f t="array" ref="M6409">_xlfn.XLOOKUP(A6409,subscriptions!B6409:B10004,subscriptions!D6409:D10004)</f>
        <v>50</v>
      </c>
      <c r="N6409" s="10">
        <f t="array" ref="N6409">_xlfn.XLOOKUP(A6409,subscriptions!B6409:B10004,subscriptions!G6409:G10004)</f>
        <v>0</v>
      </c>
      <c r="O6409" s="10">
        <v>50.0</v>
      </c>
      <c r="P6409" s="10" t="str">
        <f t="array" ref="P6409">_xlfn.XLOOKUP(A6409,subscriptions!B6409:B10004,subscriptions!C6409:C10004)</f>
        <v>Mini</v>
      </c>
      <c r="Q6409" s="10" t="s">
        <v>173</v>
      </c>
      <c r="R6409" s="10" t="s">
        <v>148</v>
      </c>
      <c r="S6409" s="10" t="s">
        <v>1008</v>
      </c>
    </row>
    <row r="6410">
      <c r="A6410" s="1" t="s">
        <v>8151</v>
      </c>
      <c r="B6410" s="1" t="s">
        <v>1444</v>
      </c>
      <c r="C6410" s="1" t="s">
        <v>800</v>
      </c>
      <c r="D6410" s="1" t="s">
        <v>27</v>
      </c>
      <c r="E6410" s="1" t="s">
        <v>239</v>
      </c>
      <c r="F6410" s="1" t="s">
        <v>2765</v>
      </c>
      <c r="G6410" s="1" t="s">
        <v>23235</v>
      </c>
      <c r="H6410" s="1" t="s">
        <v>23236</v>
      </c>
      <c r="I6410" s="4">
        <v>84.34103009259259</v>
      </c>
      <c r="J6410" s="1">
        <v>1126.43</v>
      </c>
      <c r="K6410" s="1">
        <v>154.59</v>
      </c>
      <c r="M6410" s="10">
        <f t="array" ref="M6410">_xlfn.XLOOKUP(A6410,subscriptions!B6410:B10004,subscriptions!D6410:D10004)</f>
        <v>120</v>
      </c>
      <c r="N6410" s="10">
        <f t="array" ref="N6410">_xlfn.XLOOKUP(A6410,subscriptions!B6410:B10004,subscriptions!G6410:G10004)</f>
        <v>5</v>
      </c>
      <c r="O6410" s="10">
        <v>114.0</v>
      </c>
      <c r="P6410" s="10" t="str">
        <f t="array" ref="P6410">_xlfn.XLOOKUP(A6410,subscriptions!B6410:B10004,subscriptions!C6410:C10004)</f>
        <v>Residential</v>
      </c>
      <c r="Q6410" s="10" t="s">
        <v>194</v>
      </c>
      <c r="R6410" s="10" t="s">
        <v>212</v>
      </c>
      <c r="S6410" s="10" t="s">
        <v>259</v>
      </c>
    </row>
    <row r="6411">
      <c r="A6411" s="1" t="s">
        <v>8152</v>
      </c>
      <c r="B6411" s="1" t="s">
        <v>1226</v>
      </c>
      <c r="C6411" s="1" t="s">
        <v>509</v>
      </c>
      <c r="D6411" s="1" t="s">
        <v>153</v>
      </c>
      <c r="E6411" s="1" t="s">
        <v>631</v>
      </c>
      <c r="F6411" s="1" t="s">
        <v>1115</v>
      </c>
      <c r="G6411" s="1" t="s">
        <v>23237</v>
      </c>
      <c r="H6411" s="1" t="s">
        <v>23238</v>
      </c>
      <c r="I6411" s="4">
        <v>84.20990740740741</v>
      </c>
      <c r="J6411" s="1">
        <v>4287.47</v>
      </c>
      <c r="K6411" s="1">
        <v>356.16</v>
      </c>
      <c r="M6411" s="10">
        <f t="array" ref="M6411">_xlfn.XLOOKUP(A6411,subscriptions!B6411:B10004,subscriptions!D6411:D10004)</f>
        <v>250</v>
      </c>
      <c r="N6411" s="10">
        <f t="array" ref="N6411">_xlfn.XLOOKUP(A6411,subscriptions!B6411:B10004,subscriptions!G6411:G10004)</f>
        <v>10</v>
      </c>
      <c r="O6411" s="10">
        <v>225.0</v>
      </c>
      <c r="P6411" s="10" t="str">
        <f t="array" ref="P6411">_xlfn.XLOOKUP(A6411,subscriptions!B6411:B10004,subscriptions!C6411:C10004)</f>
        <v>Business</v>
      </c>
      <c r="Q6411" s="10" t="s">
        <v>128</v>
      </c>
      <c r="R6411" s="10" t="s">
        <v>129</v>
      </c>
      <c r="S6411" s="10" t="s">
        <v>353</v>
      </c>
    </row>
    <row r="6412">
      <c r="A6412" s="1" t="s">
        <v>8153</v>
      </c>
      <c r="B6412" s="1" t="s">
        <v>1027</v>
      </c>
      <c r="C6412" s="1" t="s">
        <v>556</v>
      </c>
      <c r="D6412" s="1" t="s">
        <v>153</v>
      </c>
      <c r="E6412" s="1" t="s">
        <v>28</v>
      </c>
      <c r="F6412" s="1" t="s">
        <v>2188</v>
      </c>
      <c r="G6412" s="1" t="s">
        <v>23239</v>
      </c>
      <c r="H6412" s="1" t="s">
        <v>23240</v>
      </c>
      <c r="I6412" s="4">
        <v>84.29447916666666</v>
      </c>
      <c r="J6412" s="1">
        <v>123.44</v>
      </c>
      <c r="K6412" s="1">
        <v>29.48</v>
      </c>
      <c r="M6412" s="10">
        <f t="array" ref="M6412">_xlfn.XLOOKUP(A6412,subscriptions!B6412:B10004,subscriptions!D6412:D10004)</f>
        <v>120</v>
      </c>
      <c r="N6412" s="10">
        <f t="array" ref="N6412">_xlfn.XLOOKUP(A6412,subscriptions!B6412:B10004,subscriptions!G6412:G10004)</f>
        <v>20</v>
      </c>
      <c r="O6412" s="10">
        <v>96.0</v>
      </c>
      <c r="P6412" s="10" t="str">
        <f t="array" ref="P6412">_xlfn.XLOOKUP(A6412,subscriptions!B6412:B10004,subscriptions!C6412:C10004)</f>
        <v>Residential</v>
      </c>
      <c r="Q6412" s="10" t="s">
        <v>128</v>
      </c>
      <c r="R6412" s="10" t="s">
        <v>148</v>
      </c>
      <c r="S6412" s="10" t="s">
        <v>2075</v>
      </c>
    </row>
    <row r="6413">
      <c r="A6413" s="1" t="s">
        <v>8156</v>
      </c>
      <c r="B6413" s="1" t="s">
        <v>814</v>
      </c>
      <c r="C6413" s="1" t="s">
        <v>800</v>
      </c>
      <c r="D6413" s="1" t="s">
        <v>153</v>
      </c>
      <c r="E6413" s="1" t="s">
        <v>239</v>
      </c>
      <c r="F6413" s="1" t="s">
        <v>2765</v>
      </c>
      <c r="G6413" s="1" t="s">
        <v>23241</v>
      </c>
      <c r="H6413" s="1" t="s">
        <v>23242</v>
      </c>
      <c r="I6413" s="4">
        <v>84.21543981481481</v>
      </c>
      <c r="J6413" s="1">
        <v>701.33</v>
      </c>
      <c r="K6413" s="1">
        <v>101.89</v>
      </c>
      <c r="M6413" s="10">
        <f t="array" ref="M6413">_xlfn.XLOOKUP(A6413,subscriptions!B6413:B10004,subscriptions!D6413:D10004)</f>
        <v>250</v>
      </c>
      <c r="N6413" s="10">
        <f t="array" ref="N6413">_xlfn.XLOOKUP(A6413,subscriptions!B6413:B10004,subscriptions!G6413:G10004)</f>
        <v>0</v>
      </c>
      <c r="O6413" s="10">
        <v>250.0</v>
      </c>
      <c r="P6413" s="10" t="str">
        <f t="array" ref="P6413">_xlfn.XLOOKUP(A6413,subscriptions!B6413:B10004,subscriptions!C6413:C10004)</f>
        <v>Business</v>
      </c>
      <c r="Q6413" s="10" t="s">
        <v>173</v>
      </c>
      <c r="R6413" s="10" t="s">
        <v>129</v>
      </c>
      <c r="S6413" s="10" t="s">
        <v>1212</v>
      </c>
    </row>
    <row r="6414">
      <c r="A6414" s="1" t="s">
        <v>8157</v>
      </c>
      <c r="B6414" s="1" t="s">
        <v>312</v>
      </c>
      <c r="C6414" s="1" t="s">
        <v>1833</v>
      </c>
      <c r="D6414" s="1" t="s">
        <v>153</v>
      </c>
      <c r="E6414" s="1" t="s">
        <v>631</v>
      </c>
      <c r="F6414" s="1" t="s">
        <v>632</v>
      </c>
      <c r="G6414" s="1" t="s">
        <v>23243</v>
      </c>
      <c r="H6414" s="1" t="s">
        <v>23244</v>
      </c>
      <c r="I6414" s="4">
        <v>84.21628472222223</v>
      </c>
      <c r="J6414" s="1">
        <v>2962.88</v>
      </c>
      <c r="K6414" s="1">
        <v>310.42</v>
      </c>
      <c r="M6414" s="10">
        <f t="array" ref="M6414">_xlfn.XLOOKUP(A6414,subscriptions!B6414:B10004,subscriptions!D6414:D10004)</f>
        <v>120</v>
      </c>
      <c r="N6414" s="10">
        <f t="array" ref="N6414">_xlfn.XLOOKUP(A6414,subscriptions!B6414:B10004,subscriptions!G6414:G10004)</f>
        <v>5</v>
      </c>
      <c r="O6414" s="10">
        <v>114.0</v>
      </c>
      <c r="P6414" s="10" t="str">
        <f t="array" ref="P6414">_xlfn.XLOOKUP(A6414,subscriptions!B6414:B10004,subscriptions!C6414:C10004)</f>
        <v>Residential</v>
      </c>
      <c r="Q6414" s="10" t="s">
        <v>194</v>
      </c>
      <c r="R6414" s="10" t="s">
        <v>212</v>
      </c>
      <c r="S6414" s="10" t="s">
        <v>2596</v>
      </c>
    </row>
    <row r="6415">
      <c r="A6415" s="1" t="s">
        <v>8158</v>
      </c>
      <c r="B6415" s="1" t="s">
        <v>1491</v>
      </c>
      <c r="C6415" s="1" t="s">
        <v>1388</v>
      </c>
      <c r="D6415" s="1" t="s">
        <v>153</v>
      </c>
      <c r="E6415" s="1" t="s">
        <v>280</v>
      </c>
      <c r="F6415" s="1" t="s">
        <v>873</v>
      </c>
      <c r="G6415" s="1" t="s">
        <v>23245</v>
      </c>
      <c r="H6415" s="1" t="s">
        <v>23246</v>
      </c>
      <c r="I6415" s="4">
        <v>84.29869212962963</v>
      </c>
      <c r="J6415" s="1">
        <v>806.41</v>
      </c>
      <c r="K6415" s="1">
        <v>113.3</v>
      </c>
      <c r="M6415" s="10">
        <f t="array" ref="M6415">_xlfn.XLOOKUP(A6415,subscriptions!B6415:B10004,subscriptions!D6415:D10004)</f>
        <v>120</v>
      </c>
      <c r="N6415" s="10">
        <f t="array" ref="N6415">_xlfn.XLOOKUP(A6415,subscriptions!B6415:B10004,subscriptions!G6415:G10004)</f>
        <v>10</v>
      </c>
      <c r="O6415" s="10">
        <v>108.0</v>
      </c>
      <c r="P6415" s="10" t="str">
        <f t="array" ref="P6415">_xlfn.XLOOKUP(A6415,subscriptions!B6415:B10004,subscriptions!C6415:C10004)</f>
        <v>Residential</v>
      </c>
      <c r="Q6415" s="10" t="s">
        <v>128</v>
      </c>
      <c r="R6415" s="10" t="s">
        <v>212</v>
      </c>
      <c r="S6415" s="10" t="s">
        <v>276</v>
      </c>
    </row>
    <row r="6416">
      <c r="A6416" s="1" t="s">
        <v>8159</v>
      </c>
      <c r="B6416" s="1" t="s">
        <v>1044</v>
      </c>
      <c r="C6416" s="1" t="s">
        <v>509</v>
      </c>
      <c r="D6416" s="1" t="s">
        <v>27</v>
      </c>
      <c r="E6416" s="1" t="s">
        <v>239</v>
      </c>
      <c r="F6416" s="1" t="s">
        <v>2364</v>
      </c>
      <c r="G6416" s="1" t="s">
        <v>23247</v>
      </c>
      <c r="H6416" s="1" t="s">
        <v>23248</v>
      </c>
      <c r="I6416" s="4">
        <v>84.41752314814815</v>
      </c>
      <c r="J6416" s="1">
        <v>383.14</v>
      </c>
      <c r="K6416" s="1">
        <v>98.28</v>
      </c>
      <c r="M6416" s="10">
        <f t="array" ref="M6416">_xlfn.XLOOKUP(A6416,subscriptions!B6416:B10004,subscriptions!D6416:D10004)</f>
        <v>120</v>
      </c>
      <c r="N6416" s="10">
        <f t="array" ref="N6416">_xlfn.XLOOKUP(A6416,subscriptions!B6416:B10004,subscriptions!G6416:G10004)</f>
        <v>20</v>
      </c>
      <c r="O6416" s="10">
        <v>96.0</v>
      </c>
      <c r="P6416" s="10" t="str">
        <f t="array" ref="P6416">_xlfn.XLOOKUP(A6416,subscriptions!B6416:B10004,subscriptions!C6416:C10004)</f>
        <v>Residential</v>
      </c>
      <c r="Q6416" s="10" t="s">
        <v>128</v>
      </c>
      <c r="R6416" s="10" t="s">
        <v>148</v>
      </c>
      <c r="S6416" s="10" t="s">
        <v>327</v>
      </c>
    </row>
    <row r="6417">
      <c r="A6417" s="1" t="s">
        <v>8160</v>
      </c>
      <c r="B6417" s="1" t="s">
        <v>1865</v>
      </c>
      <c r="C6417" s="1" t="s">
        <v>764</v>
      </c>
      <c r="D6417" s="1" t="s">
        <v>153</v>
      </c>
      <c r="E6417" s="1" t="s">
        <v>28</v>
      </c>
      <c r="F6417" s="1" t="s">
        <v>2188</v>
      </c>
      <c r="G6417" s="1" t="s">
        <v>23249</v>
      </c>
      <c r="H6417" s="1" t="s">
        <v>23250</v>
      </c>
      <c r="I6417" s="4">
        <v>84.25418981481481</v>
      </c>
      <c r="J6417" s="1">
        <v>879.54</v>
      </c>
      <c r="K6417" s="1">
        <v>128.55</v>
      </c>
      <c r="M6417" s="10">
        <f t="array" ref="M6417">_xlfn.XLOOKUP(A6417,subscriptions!B6417:B10004,subscriptions!D6417:D10004)</f>
        <v>120</v>
      </c>
      <c r="N6417" s="10">
        <f t="array" ref="N6417">_xlfn.XLOOKUP(A6417,subscriptions!B6417:B10004,subscriptions!G6417:G10004)</f>
        <v>0</v>
      </c>
      <c r="O6417" s="10">
        <v>120.0</v>
      </c>
      <c r="P6417" s="10" t="str">
        <f t="array" ref="P6417">_xlfn.XLOOKUP(A6417,subscriptions!B6417:B10004,subscriptions!C6417:C10004)</f>
        <v>Residential</v>
      </c>
      <c r="Q6417" s="10" t="s">
        <v>173</v>
      </c>
      <c r="R6417" s="10" t="s">
        <v>212</v>
      </c>
      <c r="S6417" s="10" t="s">
        <v>2046</v>
      </c>
    </row>
    <row r="6418">
      <c r="A6418" s="1" t="s">
        <v>8161</v>
      </c>
      <c r="B6418" s="1" t="s">
        <v>870</v>
      </c>
      <c r="C6418" s="1" t="s">
        <v>1678</v>
      </c>
      <c r="D6418" s="1" t="s">
        <v>153</v>
      </c>
      <c r="E6418" s="1" t="s">
        <v>280</v>
      </c>
      <c r="F6418" s="1" t="s">
        <v>281</v>
      </c>
      <c r="G6418" s="1" t="s">
        <v>23251</v>
      </c>
      <c r="H6418" s="1" t="s">
        <v>23252</v>
      </c>
      <c r="I6418" s="4">
        <v>84.17510416666667</v>
      </c>
      <c r="J6418" s="1">
        <v>780.55</v>
      </c>
      <c r="K6418" s="1">
        <v>117.96</v>
      </c>
      <c r="M6418" s="10">
        <f t="array" ref="M6418">_xlfn.XLOOKUP(A6418,subscriptions!B6418:B10004,subscriptions!D6418:D10004)</f>
        <v>120</v>
      </c>
      <c r="N6418" s="10">
        <f t="array" ref="N6418">_xlfn.XLOOKUP(A6418,subscriptions!B6418:B10004,subscriptions!G6418:G10004)</f>
        <v>5</v>
      </c>
      <c r="O6418" s="10">
        <v>114.0</v>
      </c>
      <c r="P6418" s="10" t="str">
        <f t="array" ref="P6418">_xlfn.XLOOKUP(A6418,subscriptions!B6418:B10004,subscriptions!C6418:C10004)</f>
        <v>Residential</v>
      </c>
      <c r="Q6418" s="10" t="s">
        <v>194</v>
      </c>
      <c r="R6418" s="10" t="s">
        <v>212</v>
      </c>
      <c r="S6418" s="10" t="s">
        <v>1198</v>
      </c>
    </row>
    <row r="6419">
      <c r="A6419" s="1" t="s">
        <v>8162</v>
      </c>
      <c r="B6419" s="1" t="s">
        <v>2788</v>
      </c>
      <c r="C6419" s="1" t="s">
        <v>605</v>
      </c>
      <c r="D6419" s="1" t="s">
        <v>153</v>
      </c>
      <c r="E6419" s="1" t="s">
        <v>714</v>
      </c>
      <c r="F6419" s="1" t="s">
        <v>2171</v>
      </c>
      <c r="G6419" s="1" t="s">
        <v>23253</v>
      </c>
      <c r="H6419" s="1" t="s">
        <v>23254</v>
      </c>
      <c r="I6419" s="4">
        <v>84.29758101851851</v>
      </c>
      <c r="J6419" s="1">
        <v>3755.02</v>
      </c>
      <c r="K6419" s="1">
        <v>414.58</v>
      </c>
      <c r="M6419" s="10">
        <f t="array" ref="M6419">_xlfn.XLOOKUP(A6419,subscriptions!B6419:B10004,subscriptions!D6419:D10004)</f>
        <v>120</v>
      </c>
      <c r="N6419" s="10">
        <f t="array" ref="N6419">_xlfn.XLOOKUP(A6419,subscriptions!B6419:B10004,subscriptions!G6419:G10004)</f>
        <v>10</v>
      </c>
      <c r="O6419" s="10">
        <v>108.0</v>
      </c>
      <c r="P6419" s="10" t="str">
        <f t="array" ref="P6419">_xlfn.XLOOKUP(A6419,subscriptions!B6419:B10004,subscriptions!C6419:C10004)</f>
        <v>Residential</v>
      </c>
      <c r="Q6419" s="10" t="s">
        <v>128</v>
      </c>
      <c r="R6419" s="10" t="s">
        <v>212</v>
      </c>
      <c r="S6419" s="10" t="s">
        <v>407</v>
      </c>
    </row>
    <row r="6420">
      <c r="A6420" s="1" t="s">
        <v>8163</v>
      </c>
      <c r="B6420" s="1" t="s">
        <v>645</v>
      </c>
      <c r="C6420" s="1" t="s">
        <v>152</v>
      </c>
      <c r="D6420" s="1" t="s">
        <v>153</v>
      </c>
      <c r="E6420" s="1" t="s">
        <v>219</v>
      </c>
      <c r="F6420" s="1" t="s">
        <v>574</v>
      </c>
      <c r="G6420" s="1" t="s">
        <v>23255</v>
      </c>
      <c r="H6420" s="1" t="s">
        <v>23256</v>
      </c>
      <c r="I6420" s="4">
        <v>84.25212962962964</v>
      </c>
      <c r="J6420" s="1">
        <v>2202.81</v>
      </c>
      <c r="K6420" s="1">
        <v>559.79</v>
      </c>
      <c r="M6420" s="10">
        <f t="array" ref="M6420">_xlfn.XLOOKUP(A6420,subscriptions!B6420:B10004,subscriptions!D6420:D10004)</f>
        <v>80</v>
      </c>
      <c r="N6420" s="10">
        <f t="array" ref="N6420">_xlfn.XLOOKUP(A6420,subscriptions!B6420:B10004,subscriptions!G6420:G10004)</f>
        <v>20</v>
      </c>
      <c r="O6420" s="10">
        <v>64.0</v>
      </c>
      <c r="P6420" s="10" t="str">
        <f t="array" ref="P6420">_xlfn.XLOOKUP(A6420,subscriptions!B6420:B10004,subscriptions!C6420:C10004)</f>
        <v>Roam</v>
      </c>
      <c r="Q6420" s="10" t="s">
        <v>128</v>
      </c>
      <c r="R6420" s="10" t="s">
        <v>148</v>
      </c>
      <c r="S6420" s="10" t="s">
        <v>1008</v>
      </c>
    </row>
    <row r="6421">
      <c r="A6421" s="1" t="s">
        <v>8164</v>
      </c>
      <c r="B6421" s="1" t="s">
        <v>439</v>
      </c>
      <c r="C6421" s="1" t="s">
        <v>827</v>
      </c>
      <c r="D6421" s="1" t="s">
        <v>153</v>
      </c>
      <c r="E6421" s="1" t="s">
        <v>219</v>
      </c>
      <c r="F6421" s="1" t="s">
        <v>574</v>
      </c>
      <c r="G6421" s="1" t="s">
        <v>23257</v>
      </c>
      <c r="H6421" s="1" t="s">
        <v>23258</v>
      </c>
      <c r="I6421" s="4">
        <v>84.17453703703704</v>
      </c>
      <c r="J6421" s="1">
        <v>1105.15</v>
      </c>
      <c r="K6421" s="1">
        <v>285.29</v>
      </c>
      <c r="M6421" s="10">
        <f t="array" ref="M6421">_xlfn.XLOOKUP(A6421,subscriptions!B6421:B10004,subscriptions!D6421:D10004)</f>
        <v>120</v>
      </c>
      <c r="N6421" s="10">
        <f t="array" ref="N6421">_xlfn.XLOOKUP(A6421,subscriptions!B6421:B10004,subscriptions!G6421:G10004)</f>
        <v>0</v>
      </c>
      <c r="O6421" s="10">
        <v>120.0</v>
      </c>
      <c r="P6421" s="10" t="str">
        <f t="array" ref="P6421">_xlfn.XLOOKUP(A6421,subscriptions!B6421:B10004,subscriptions!C6421:C10004)</f>
        <v>Residential</v>
      </c>
      <c r="Q6421" s="10" t="s">
        <v>173</v>
      </c>
      <c r="R6421" s="10" t="s">
        <v>212</v>
      </c>
      <c r="S6421" s="10" t="s">
        <v>507</v>
      </c>
    </row>
    <row r="6422">
      <c r="A6422" s="1" t="s">
        <v>8167</v>
      </c>
      <c r="B6422" s="1" t="s">
        <v>2096</v>
      </c>
      <c r="C6422" s="1" t="s">
        <v>673</v>
      </c>
      <c r="D6422" s="1" t="s">
        <v>27</v>
      </c>
      <c r="E6422" s="1" t="s">
        <v>262</v>
      </c>
      <c r="F6422" s="1" t="s">
        <v>2112</v>
      </c>
      <c r="G6422" s="1" t="s">
        <v>23259</v>
      </c>
      <c r="H6422" s="1" t="s">
        <v>23260</v>
      </c>
      <c r="I6422" s="4">
        <v>84.41886574074074</v>
      </c>
      <c r="J6422" s="1">
        <v>6731.32</v>
      </c>
      <c r="K6422" s="1">
        <v>579.11</v>
      </c>
      <c r="M6422" s="10">
        <f t="array" ref="M6422">_xlfn.XLOOKUP(A6422,subscriptions!B6422:B10004,subscriptions!D6422:D10004)</f>
        <v>120</v>
      </c>
      <c r="N6422" s="10">
        <f t="array" ref="N6422">_xlfn.XLOOKUP(A6422,subscriptions!B6422:B10004,subscriptions!G6422:G10004)</f>
        <v>5</v>
      </c>
      <c r="O6422" s="10">
        <v>114.0</v>
      </c>
      <c r="P6422" s="10" t="str">
        <f t="array" ref="P6422">_xlfn.XLOOKUP(A6422,subscriptions!B6422:B10004,subscriptions!C6422:C10004)</f>
        <v>Residential</v>
      </c>
      <c r="Q6422" s="10" t="s">
        <v>194</v>
      </c>
      <c r="R6422" s="10" t="s">
        <v>212</v>
      </c>
      <c r="S6422" s="10" t="s">
        <v>1822</v>
      </c>
    </row>
    <row r="6423">
      <c r="A6423" s="1" t="s">
        <v>8168</v>
      </c>
      <c r="B6423" s="1" t="s">
        <v>236</v>
      </c>
      <c r="C6423" s="1" t="s">
        <v>218</v>
      </c>
      <c r="D6423" s="1" t="s">
        <v>153</v>
      </c>
      <c r="E6423" s="1" t="s">
        <v>219</v>
      </c>
      <c r="F6423" s="1" t="s">
        <v>574</v>
      </c>
      <c r="G6423" s="1" t="s">
        <v>23261</v>
      </c>
      <c r="H6423" s="1" t="s">
        <v>23262</v>
      </c>
      <c r="I6423" s="4">
        <v>84.38018518518518</v>
      </c>
      <c r="J6423" s="1">
        <v>989.01</v>
      </c>
      <c r="K6423" s="1">
        <v>250.5</v>
      </c>
      <c r="M6423" s="10">
        <f t="array" ref="M6423">_xlfn.XLOOKUP(A6423,subscriptions!B6423:B10004,subscriptions!D6423:D10004)</f>
        <v>80</v>
      </c>
      <c r="N6423" s="10">
        <f t="array" ref="N6423">_xlfn.XLOOKUP(A6423,subscriptions!B6423:B10004,subscriptions!G6423:G10004)</f>
        <v>10</v>
      </c>
      <c r="O6423" s="10">
        <v>72.0</v>
      </c>
      <c r="P6423" s="10" t="str">
        <f t="array" ref="P6423">_xlfn.XLOOKUP(A6423,subscriptions!B6423:B10004,subscriptions!C6423:C10004)</f>
        <v>Roam</v>
      </c>
      <c r="Q6423" s="10" t="s">
        <v>128</v>
      </c>
      <c r="R6423" s="10" t="s">
        <v>148</v>
      </c>
      <c r="S6423" s="10" t="s">
        <v>698</v>
      </c>
    </row>
    <row r="6424">
      <c r="A6424" s="1" t="s">
        <v>8169</v>
      </c>
      <c r="B6424" s="1" t="s">
        <v>941</v>
      </c>
      <c r="C6424" s="1" t="s">
        <v>1200</v>
      </c>
      <c r="D6424" s="1" t="s">
        <v>27</v>
      </c>
      <c r="E6424" s="1" t="s">
        <v>631</v>
      </c>
      <c r="F6424" s="1" t="s">
        <v>943</v>
      </c>
      <c r="G6424" s="1" t="s">
        <v>23263</v>
      </c>
      <c r="H6424" s="1" t="s">
        <v>23264</v>
      </c>
      <c r="I6424" s="4">
        <v>84.17368055555555</v>
      </c>
      <c r="J6424" s="1">
        <v>140.0</v>
      </c>
      <c r="K6424" s="1">
        <v>20.09</v>
      </c>
      <c r="M6424" s="10">
        <f t="array" ref="M6424">_xlfn.XLOOKUP(A6424,subscriptions!B6424:B10004,subscriptions!D6424:D10004)</f>
        <v>80</v>
      </c>
      <c r="N6424" s="10">
        <f t="array" ref="N6424">_xlfn.XLOOKUP(A6424,subscriptions!B6424:B10004,subscriptions!G6424:G10004)</f>
        <v>20</v>
      </c>
      <c r="O6424" s="10">
        <v>64.0</v>
      </c>
      <c r="P6424" s="10" t="str">
        <f t="array" ref="P6424">_xlfn.XLOOKUP(A6424,subscriptions!B6424:B10004,subscriptions!C6424:C10004)</f>
        <v>Roam</v>
      </c>
      <c r="Q6424" s="10" t="s">
        <v>128</v>
      </c>
      <c r="R6424" s="10" t="s">
        <v>148</v>
      </c>
      <c r="S6424" s="10" t="s">
        <v>3087</v>
      </c>
    </row>
    <row r="6425">
      <c r="A6425" s="1" t="s">
        <v>8170</v>
      </c>
      <c r="B6425" s="1" t="s">
        <v>1157</v>
      </c>
      <c r="C6425" s="1" t="s">
        <v>1200</v>
      </c>
      <c r="D6425" s="1" t="s">
        <v>27</v>
      </c>
      <c r="E6425" s="1" t="s">
        <v>631</v>
      </c>
      <c r="F6425" s="1" t="s">
        <v>922</v>
      </c>
      <c r="G6425" s="1" t="s">
        <v>23265</v>
      </c>
      <c r="H6425" s="1" t="s">
        <v>23266</v>
      </c>
      <c r="I6425" s="4">
        <v>84.17101851851852</v>
      </c>
      <c r="J6425" s="1">
        <v>506.27</v>
      </c>
      <c r="K6425" s="1">
        <v>99.63</v>
      </c>
      <c r="M6425" s="10">
        <f t="array" ref="M6425">_xlfn.XLOOKUP(A6425,subscriptions!B6425:B10004,subscriptions!D6425:D10004)</f>
        <v>120</v>
      </c>
      <c r="N6425" s="10">
        <f t="array" ref="N6425">_xlfn.XLOOKUP(A6425,subscriptions!B6425:B10004,subscriptions!G6425:G10004)</f>
        <v>0</v>
      </c>
      <c r="O6425" s="10">
        <v>120.0</v>
      </c>
      <c r="P6425" s="10" t="str">
        <f t="array" ref="P6425">_xlfn.XLOOKUP(A6425,subscriptions!B6425:B10004,subscriptions!C6425:C10004)</f>
        <v>Residential</v>
      </c>
      <c r="Q6425" s="10" t="s">
        <v>173</v>
      </c>
      <c r="R6425" s="10" t="s">
        <v>212</v>
      </c>
      <c r="S6425" s="10" t="s">
        <v>310</v>
      </c>
    </row>
    <row r="6426">
      <c r="A6426" s="1" t="s">
        <v>8171</v>
      </c>
      <c r="B6426" s="1" t="s">
        <v>657</v>
      </c>
      <c r="C6426" s="1" t="s">
        <v>218</v>
      </c>
      <c r="D6426" s="1" t="s">
        <v>153</v>
      </c>
      <c r="E6426" s="1" t="s">
        <v>239</v>
      </c>
      <c r="F6426" s="1" t="s">
        <v>2154</v>
      </c>
      <c r="G6426" s="1" t="s">
        <v>23267</v>
      </c>
      <c r="H6426" s="1" t="s">
        <v>23268</v>
      </c>
      <c r="I6426" s="4">
        <v>84.29386574074074</v>
      </c>
      <c r="J6426" s="1">
        <v>909.24</v>
      </c>
      <c r="K6426" s="1">
        <v>144.14</v>
      </c>
      <c r="M6426" s="10">
        <f t="array" ref="M6426">_xlfn.XLOOKUP(A6426,subscriptions!B6426:B10004,subscriptions!D6426:D10004)</f>
        <v>250</v>
      </c>
      <c r="N6426" s="10">
        <f t="array" ref="N6426">_xlfn.XLOOKUP(A6426,subscriptions!B6426:B10004,subscriptions!G6426:G10004)</f>
        <v>5</v>
      </c>
      <c r="O6426" s="10">
        <v>237.5</v>
      </c>
      <c r="P6426" s="10" t="str">
        <f t="array" ref="P6426">_xlfn.XLOOKUP(A6426,subscriptions!B6426:B10004,subscriptions!C6426:C10004)</f>
        <v>Business</v>
      </c>
      <c r="Q6426" s="10" t="s">
        <v>194</v>
      </c>
      <c r="R6426" s="10" t="s">
        <v>129</v>
      </c>
      <c r="S6426" s="10" t="s">
        <v>1458</v>
      </c>
    </row>
    <row r="6427">
      <c r="A6427" s="1" t="s">
        <v>8172</v>
      </c>
      <c r="B6427" s="1" t="s">
        <v>1262</v>
      </c>
      <c r="C6427" s="1" t="s">
        <v>673</v>
      </c>
      <c r="D6427" s="1" t="s">
        <v>27</v>
      </c>
      <c r="E6427" s="1" t="s">
        <v>111</v>
      </c>
      <c r="F6427" s="1" t="s">
        <v>3756</v>
      </c>
      <c r="G6427" s="1" t="s">
        <v>23269</v>
      </c>
      <c r="H6427" s="1" t="s">
        <v>23270</v>
      </c>
      <c r="I6427" s="4">
        <v>84.17443287037037</v>
      </c>
      <c r="J6427" s="1">
        <v>306.01</v>
      </c>
      <c r="K6427" s="1">
        <v>81.78</v>
      </c>
      <c r="M6427" s="10">
        <f t="array" ref="M6427">_xlfn.XLOOKUP(A6427,subscriptions!B6427:B10004,subscriptions!D6427:D10004)</f>
        <v>120</v>
      </c>
      <c r="N6427" s="10">
        <f t="array" ref="N6427">_xlfn.XLOOKUP(A6427,subscriptions!B6427:B10004,subscriptions!G6427:G10004)</f>
        <v>10</v>
      </c>
      <c r="O6427" s="10">
        <v>108.0</v>
      </c>
      <c r="P6427" s="10" t="str">
        <f t="array" ref="P6427">_xlfn.XLOOKUP(A6427,subscriptions!B6427:B10004,subscriptions!C6427:C10004)</f>
        <v>Residential</v>
      </c>
      <c r="Q6427" s="10" t="s">
        <v>128</v>
      </c>
      <c r="R6427" s="10" t="s">
        <v>212</v>
      </c>
      <c r="S6427" s="10" t="s">
        <v>507</v>
      </c>
    </row>
    <row r="6428">
      <c r="A6428" s="1" t="s">
        <v>8173</v>
      </c>
      <c r="B6428" s="1" t="s">
        <v>573</v>
      </c>
      <c r="C6428" s="1" t="s">
        <v>1100</v>
      </c>
      <c r="D6428" s="1" t="s">
        <v>27</v>
      </c>
      <c r="E6428" s="1" t="s">
        <v>262</v>
      </c>
      <c r="F6428" s="1" t="s">
        <v>4344</v>
      </c>
      <c r="G6428" s="1" t="s">
        <v>23271</v>
      </c>
      <c r="H6428" s="1" t="s">
        <v>23272</v>
      </c>
      <c r="I6428" s="4">
        <v>84.21606481481481</v>
      </c>
      <c r="J6428" s="1">
        <v>4472.28</v>
      </c>
      <c r="K6428" s="1">
        <v>422.36</v>
      </c>
      <c r="M6428" s="10">
        <f t="array" ref="M6428">_xlfn.XLOOKUP(A6428,subscriptions!B6428:B10004,subscriptions!D6428:D10004)</f>
        <v>120</v>
      </c>
      <c r="N6428" s="10">
        <f t="array" ref="N6428">_xlfn.XLOOKUP(A6428,subscriptions!B6428:B10004,subscriptions!G6428:G10004)</f>
        <v>20</v>
      </c>
      <c r="O6428" s="10">
        <v>96.0</v>
      </c>
      <c r="P6428" s="10" t="str">
        <f t="array" ref="P6428">_xlfn.XLOOKUP(A6428,subscriptions!B6428:B10004,subscriptions!C6428:C10004)</f>
        <v>Residential</v>
      </c>
      <c r="Q6428" s="10" t="s">
        <v>128</v>
      </c>
      <c r="R6428" s="10" t="s">
        <v>148</v>
      </c>
      <c r="S6428" s="10" t="s">
        <v>2596</v>
      </c>
    </row>
    <row r="6429">
      <c r="A6429" s="1" t="s">
        <v>8174</v>
      </c>
      <c r="B6429" s="1" t="s">
        <v>216</v>
      </c>
      <c r="C6429" s="1" t="s">
        <v>218</v>
      </c>
      <c r="D6429" s="1" t="s">
        <v>153</v>
      </c>
      <c r="E6429" s="1" t="s">
        <v>631</v>
      </c>
      <c r="F6429" s="1" t="s">
        <v>1084</v>
      </c>
      <c r="G6429" s="1" t="s">
        <v>23273</v>
      </c>
      <c r="H6429" s="1" t="s">
        <v>23274</v>
      </c>
      <c r="I6429" s="4">
        <v>84.17108796296296</v>
      </c>
      <c r="J6429" s="1">
        <v>2234.1</v>
      </c>
      <c r="K6429" s="1">
        <v>391.61</v>
      </c>
      <c r="M6429" s="10">
        <f t="array" ref="M6429">_xlfn.XLOOKUP(A6429,subscriptions!B6429:B10004,subscriptions!D6429:D10004)</f>
        <v>50</v>
      </c>
      <c r="N6429" s="10">
        <f t="array" ref="N6429">_xlfn.XLOOKUP(A6429,subscriptions!B6429:B10004,subscriptions!G6429:G10004)</f>
        <v>0</v>
      </c>
      <c r="O6429" s="10">
        <v>50.0</v>
      </c>
      <c r="P6429" s="10" t="str">
        <f t="array" ref="P6429">_xlfn.XLOOKUP(A6429,subscriptions!B6429:B10004,subscriptions!C6429:C10004)</f>
        <v>Mini</v>
      </c>
      <c r="Q6429" s="10" t="s">
        <v>173</v>
      </c>
      <c r="R6429" s="10" t="s">
        <v>148</v>
      </c>
      <c r="S6429" s="10" t="s">
        <v>310</v>
      </c>
    </row>
    <row r="6430">
      <c r="A6430" s="1" t="s">
        <v>8177</v>
      </c>
      <c r="B6430" s="1" t="s">
        <v>814</v>
      </c>
      <c r="C6430" s="1" t="s">
        <v>1492</v>
      </c>
      <c r="D6430" s="1" t="s">
        <v>153</v>
      </c>
      <c r="E6430" s="1" t="s">
        <v>179</v>
      </c>
      <c r="F6430" s="1" t="s">
        <v>4595</v>
      </c>
      <c r="G6430" s="1" t="s">
        <v>23275</v>
      </c>
      <c r="H6430" s="1" t="s">
        <v>23276</v>
      </c>
      <c r="I6430" s="4">
        <v>84.33627314814815</v>
      </c>
      <c r="J6430" s="1">
        <v>518.55</v>
      </c>
      <c r="K6430" s="1">
        <v>80.77</v>
      </c>
      <c r="L6430" s="1">
        <v>100.0</v>
      </c>
      <c r="M6430" s="10">
        <f t="array" ref="M6430">_xlfn.XLOOKUP(A6430,subscriptions!B6430:B10004,subscriptions!D6430:D10004)</f>
        <v>120</v>
      </c>
      <c r="N6430" s="10">
        <f t="array" ref="N6430">_xlfn.XLOOKUP(A6430,subscriptions!B6430:B10004,subscriptions!G6430:G10004)</f>
        <v>5</v>
      </c>
      <c r="O6430" s="10">
        <v>114.0</v>
      </c>
      <c r="P6430" s="10" t="str">
        <f t="array" ref="P6430">_xlfn.XLOOKUP(A6430,subscriptions!B6430:B10004,subscriptions!C6430:C10004)</f>
        <v>Residential</v>
      </c>
      <c r="Q6430" s="10" t="s">
        <v>194</v>
      </c>
      <c r="R6430" s="10" t="s">
        <v>212</v>
      </c>
      <c r="S6430" s="10" t="s">
        <v>1971</v>
      </c>
    </row>
    <row r="6431">
      <c r="A6431" s="1" t="s">
        <v>8178</v>
      </c>
      <c r="B6431" s="1" t="s">
        <v>109</v>
      </c>
      <c r="C6431" s="1" t="s">
        <v>524</v>
      </c>
      <c r="D6431" s="1" t="s">
        <v>27</v>
      </c>
      <c r="E6431" s="1" t="s">
        <v>179</v>
      </c>
      <c r="F6431" s="1" t="s">
        <v>2311</v>
      </c>
      <c r="G6431" s="1" t="s">
        <v>23277</v>
      </c>
      <c r="H6431" s="1" t="s">
        <v>23278</v>
      </c>
      <c r="I6431" s="4">
        <v>84.34112268518518</v>
      </c>
      <c r="J6431" s="1">
        <v>1390.34</v>
      </c>
      <c r="K6431" s="1">
        <v>123.85</v>
      </c>
      <c r="L6431" s="1">
        <v>100.0</v>
      </c>
      <c r="M6431" s="10">
        <f t="array" ref="M6431">_xlfn.XLOOKUP(A6431,subscriptions!B6431:B10004,subscriptions!D6431:D10004)</f>
        <v>120</v>
      </c>
      <c r="N6431" s="10">
        <f t="array" ref="N6431">_xlfn.XLOOKUP(A6431,subscriptions!B6431:B10004,subscriptions!G6431:G10004)</f>
        <v>10</v>
      </c>
      <c r="O6431" s="10">
        <v>108.0</v>
      </c>
      <c r="P6431" s="10" t="str">
        <f t="array" ref="P6431">_xlfn.XLOOKUP(A6431,subscriptions!B6431:B10004,subscriptions!C6431:C10004)</f>
        <v>Residential</v>
      </c>
      <c r="Q6431" s="10" t="s">
        <v>128</v>
      </c>
      <c r="R6431" s="10" t="s">
        <v>212</v>
      </c>
      <c r="S6431" s="10" t="s">
        <v>259</v>
      </c>
    </row>
    <row r="6432">
      <c r="A6432" s="1" t="s">
        <v>8179</v>
      </c>
      <c r="B6432" s="1" t="s">
        <v>1414</v>
      </c>
      <c r="C6432" s="1" t="s">
        <v>786</v>
      </c>
      <c r="D6432" s="1" t="s">
        <v>27</v>
      </c>
      <c r="E6432" s="1" t="s">
        <v>631</v>
      </c>
      <c r="F6432" s="1" t="s">
        <v>2749</v>
      </c>
      <c r="G6432" s="1" t="s">
        <v>23279</v>
      </c>
      <c r="H6432" s="1" t="s">
        <v>23280</v>
      </c>
      <c r="I6432" s="4">
        <v>84.25361111111111</v>
      </c>
      <c r="J6432" s="1">
        <v>1967.23</v>
      </c>
      <c r="K6432" s="1">
        <v>424.68</v>
      </c>
      <c r="M6432" s="10">
        <f t="array" ref="M6432">_xlfn.XLOOKUP(A6432,subscriptions!B6432:B10004,subscriptions!D6432:D10004)</f>
        <v>120</v>
      </c>
      <c r="N6432" s="10">
        <f t="array" ref="N6432">_xlfn.XLOOKUP(A6432,subscriptions!B6432:B10004,subscriptions!G6432:G10004)</f>
        <v>20</v>
      </c>
      <c r="O6432" s="10">
        <v>96.0</v>
      </c>
      <c r="P6432" s="10" t="str">
        <f t="array" ref="P6432">_xlfn.XLOOKUP(A6432,subscriptions!B6432:B10004,subscriptions!C6432:C10004)</f>
        <v>Residential</v>
      </c>
      <c r="Q6432" s="10" t="s">
        <v>128</v>
      </c>
      <c r="R6432" s="10" t="s">
        <v>148</v>
      </c>
      <c r="S6432" s="10" t="s">
        <v>1832</v>
      </c>
    </row>
    <row r="6433">
      <c r="A6433" s="1" t="s">
        <v>8180</v>
      </c>
      <c r="B6433" s="1" t="s">
        <v>1506</v>
      </c>
      <c r="C6433" s="1" t="s">
        <v>391</v>
      </c>
      <c r="D6433" s="1" t="s">
        <v>27</v>
      </c>
      <c r="E6433" s="1" t="s">
        <v>239</v>
      </c>
      <c r="F6433" s="1" t="s">
        <v>2765</v>
      </c>
      <c r="G6433" s="1" t="s">
        <v>23281</v>
      </c>
      <c r="H6433" s="1" t="s">
        <v>23282</v>
      </c>
      <c r="I6433" s="4">
        <v>84.25837962962963</v>
      </c>
      <c r="J6433" s="1">
        <v>4302.43</v>
      </c>
      <c r="K6433" s="1">
        <v>361.68</v>
      </c>
      <c r="M6433" s="10">
        <f t="array" ref="M6433">_xlfn.XLOOKUP(A6433,subscriptions!B6433:B10004,subscriptions!D6433:D10004)</f>
        <v>120</v>
      </c>
      <c r="N6433" s="10">
        <f t="array" ref="N6433">_xlfn.XLOOKUP(A6433,subscriptions!B6433:B10004,subscriptions!G6433:G10004)</f>
        <v>0</v>
      </c>
      <c r="O6433" s="10">
        <v>120.0</v>
      </c>
      <c r="P6433" s="10" t="str">
        <f t="array" ref="P6433">_xlfn.XLOOKUP(A6433,subscriptions!B6433:B10004,subscriptions!C6433:C10004)</f>
        <v>Residential</v>
      </c>
      <c r="Q6433" s="10" t="s">
        <v>173</v>
      </c>
      <c r="R6433" s="10" t="s">
        <v>212</v>
      </c>
      <c r="S6433" s="10" t="s">
        <v>4148</v>
      </c>
    </row>
    <row r="6434">
      <c r="A6434" s="1" t="s">
        <v>8181</v>
      </c>
      <c r="B6434" s="1" t="s">
        <v>472</v>
      </c>
      <c r="C6434" s="1" t="s">
        <v>261</v>
      </c>
      <c r="D6434" s="1" t="s">
        <v>27</v>
      </c>
      <c r="E6434" s="1" t="s">
        <v>239</v>
      </c>
      <c r="F6434" s="1" t="s">
        <v>2132</v>
      </c>
      <c r="G6434" s="1" t="s">
        <v>23283</v>
      </c>
      <c r="H6434" s="1" t="s">
        <v>23284</v>
      </c>
      <c r="I6434" s="4">
        <v>84.37872685185185</v>
      </c>
      <c r="J6434" s="1">
        <v>3250.98</v>
      </c>
      <c r="K6434" s="1">
        <v>325.57</v>
      </c>
      <c r="M6434" s="10">
        <f t="array" ref="M6434">_xlfn.XLOOKUP(A6434,subscriptions!B6434:B10004,subscriptions!D6434:D10004)</f>
        <v>80</v>
      </c>
      <c r="N6434" s="10">
        <f t="array" ref="N6434">_xlfn.XLOOKUP(A6434,subscriptions!B6434:B10004,subscriptions!G6434:G10004)</f>
        <v>5</v>
      </c>
      <c r="O6434" s="10">
        <v>76.0</v>
      </c>
      <c r="P6434" s="10" t="str">
        <f t="array" ref="P6434">_xlfn.XLOOKUP(A6434,subscriptions!B6434:B10004,subscriptions!C6434:C10004)</f>
        <v>Roam</v>
      </c>
      <c r="Q6434" s="10" t="s">
        <v>194</v>
      </c>
      <c r="R6434" s="10" t="s">
        <v>148</v>
      </c>
      <c r="S6434" s="10" t="s">
        <v>1622</v>
      </c>
    </row>
    <row r="6435">
      <c r="A6435" s="1" t="s">
        <v>8182</v>
      </c>
      <c r="B6435" s="1" t="s">
        <v>1527</v>
      </c>
      <c r="C6435" s="1" t="s">
        <v>734</v>
      </c>
      <c r="D6435" s="1" t="s">
        <v>153</v>
      </c>
      <c r="E6435" s="1" t="s">
        <v>239</v>
      </c>
      <c r="F6435" s="1" t="s">
        <v>2765</v>
      </c>
      <c r="G6435" s="1" t="s">
        <v>23285</v>
      </c>
      <c r="H6435" s="1" t="s">
        <v>23286</v>
      </c>
      <c r="I6435" s="4">
        <v>84.29516203703703</v>
      </c>
      <c r="J6435" s="1">
        <v>1136.0</v>
      </c>
      <c r="K6435" s="1">
        <v>140.01</v>
      </c>
      <c r="M6435" s="10">
        <f t="array" ref="M6435">_xlfn.XLOOKUP(A6435,subscriptions!B6435:B10004,subscriptions!D6435:D10004)</f>
        <v>120</v>
      </c>
      <c r="N6435" s="10">
        <f t="array" ref="N6435">_xlfn.XLOOKUP(A6435,subscriptions!B6435:B10004,subscriptions!G6435:G10004)</f>
        <v>10</v>
      </c>
      <c r="O6435" s="10">
        <v>108.0</v>
      </c>
      <c r="P6435" s="10" t="str">
        <f t="array" ref="P6435">_xlfn.XLOOKUP(A6435,subscriptions!B6435:B10004,subscriptions!C6435:C10004)</f>
        <v>Residential</v>
      </c>
      <c r="Q6435" s="10" t="s">
        <v>128</v>
      </c>
      <c r="R6435" s="10" t="s">
        <v>212</v>
      </c>
      <c r="S6435" s="10" t="s">
        <v>1026</v>
      </c>
    </row>
    <row r="6436">
      <c r="A6436" s="1" t="s">
        <v>8183</v>
      </c>
      <c r="B6436" s="1" t="s">
        <v>329</v>
      </c>
      <c r="C6436" s="1" t="s">
        <v>658</v>
      </c>
      <c r="D6436" s="1" t="s">
        <v>27</v>
      </c>
      <c r="E6436" s="1" t="s">
        <v>262</v>
      </c>
      <c r="F6436" s="1" t="s">
        <v>4344</v>
      </c>
      <c r="G6436" s="1" t="s">
        <v>23287</v>
      </c>
      <c r="H6436" s="1" t="s">
        <v>23288</v>
      </c>
      <c r="I6436" s="4">
        <v>84.25586805555555</v>
      </c>
      <c r="J6436" s="1">
        <v>2285.17</v>
      </c>
      <c r="K6436" s="1">
        <v>390.99</v>
      </c>
      <c r="M6436" s="10">
        <f t="array" ref="M6436">_xlfn.XLOOKUP(A6436,subscriptions!B6436:B10004,subscriptions!D6436:D10004)</f>
        <v>120</v>
      </c>
      <c r="N6436" s="10">
        <f t="array" ref="N6436">_xlfn.XLOOKUP(A6436,subscriptions!B6436:B10004,subscriptions!G6436:G10004)</f>
        <v>20</v>
      </c>
      <c r="O6436" s="10">
        <v>96.0</v>
      </c>
      <c r="P6436" s="10" t="str">
        <f t="array" ref="P6436">_xlfn.XLOOKUP(A6436,subscriptions!B6436:B10004,subscriptions!C6436:C10004)</f>
        <v>Residential</v>
      </c>
      <c r="Q6436" s="10" t="s">
        <v>128</v>
      </c>
      <c r="R6436" s="10" t="s">
        <v>148</v>
      </c>
      <c r="S6436" s="10" t="s">
        <v>1156</v>
      </c>
    </row>
    <row r="6437">
      <c r="A6437" s="1" t="s">
        <v>8184</v>
      </c>
      <c r="B6437" s="1" t="s">
        <v>216</v>
      </c>
      <c r="C6437" s="1" t="s">
        <v>524</v>
      </c>
      <c r="D6437" s="1" t="s">
        <v>153</v>
      </c>
      <c r="E6437" s="1" t="s">
        <v>332</v>
      </c>
      <c r="F6437" s="1" t="s">
        <v>1749</v>
      </c>
      <c r="G6437" s="1" t="s">
        <v>23289</v>
      </c>
      <c r="H6437" s="1" t="s">
        <v>23290</v>
      </c>
      <c r="I6437" s="4">
        <v>84.37866898148148</v>
      </c>
      <c r="J6437" s="1">
        <v>1288.8</v>
      </c>
      <c r="K6437" s="1">
        <v>293.07</v>
      </c>
      <c r="M6437" s="10">
        <f t="array" ref="M6437">_xlfn.XLOOKUP(A6437,subscriptions!B6437:B10004,subscriptions!D6437:D10004)</f>
        <v>120</v>
      </c>
      <c r="N6437" s="10">
        <f t="array" ref="N6437">_xlfn.XLOOKUP(A6437,subscriptions!B6437:B10004,subscriptions!G6437:G10004)</f>
        <v>0</v>
      </c>
      <c r="O6437" s="10">
        <v>120.0</v>
      </c>
      <c r="P6437" s="10" t="str">
        <f t="array" ref="P6437">_xlfn.XLOOKUP(A6437,subscriptions!B6437:B10004,subscriptions!C6437:C10004)</f>
        <v>Residential</v>
      </c>
      <c r="Q6437" s="10" t="s">
        <v>173</v>
      </c>
      <c r="R6437" s="10" t="s">
        <v>212</v>
      </c>
      <c r="S6437" s="10" t="s">
        <v>1622</v>
      </c>
    </row>
    <row r="6438">
      <c r="A6438" s="1" t="s">
        <v>8185</v>
      </c>
      <c r="B6438" s="1" t="s">
        <v>425</v>
      </c>
      <c r="C6438" s="1" t="s">
        <v>827</v>
      </c>
      <c r="D6438" s="1" t="s">
        <v>153</v>
      </c>
      <c r="E6438" s="1" t="s">
        <v>179</v>
      </c>
      <c r="F6438" s="1" t="s">
        <v>181</v>
      </c>
      <c r="G6438" s="1" t="s">
        <v>23291</v>
      </c>
      <c r="H6438" s="1" t="s">
        <v>23292</v>
      </c>
      <c r="I6438" s="4">
        <v>84.21604166666667</v>
      </c>
      <c r="J6438" s="1">
        <v>1256.8</v>
      </c>
      <c r="K6438" s="1">
        <v>161.7</v>
      </c>
      <c r="L6438" s="1">
        <v>100.0</v>
      </c>
      <c r="M6438" s="10">
        <f t="array" ref="M6438">_xlfn.XLOOKUP(A6438,subscriptions!B6438:B10004,subscriptions!D6438:D10004)</f>
        <v>120</v>
      </c>
      <c r="N6438" s="10">
        <f t="array" ref="N6438">_xlfn.XLOOKUP(A6438,subscriptions!B6438:B10004,subscriptions!G6438:G10004)</f>
        <v>5</v>
      </c>
      <c r="O6438" s="10">
        <v>114.0</v>
      </c>
      <c r="P6438" s="10" t="str">
        <f t="array" ref="P6438">_xlfn.XLOOKUP(A6438,subscriptions!B6438:B10004,subscriptions!C6438:C10004)</f>
        <v>Residential</v>
      </c>
      <c r="Q6438" s="10" t="s">
        <v>194</v>
      </c>
      <c r="R6438" s="10" t="s">
        <v>212</v>
      </c>
      <c r="S6438" s="10" t="s">
        <v>2596</v>
      </c>
    </row>
    <row r="6439">
      <c r="A6439" s="1" t="s">
        <v>8188</v>
      </c>
      <c r="B6439" s="1" t="s">
        <v>1664</v>
      </c>
      <c r="C6439" s="1" t="s">
        <v>2483</v>
      </c>
      <c r="D6439" s="1" t="s">
        <v>153</v>
      </c>
      <c r="E6439" s="1" t="s">
        <v>714</v>
      </c>
      <c r="F6439" s="1" t="s">
        <v>1159</v>
      </c>
      <c r="G6439" s="1" t="s">
        <v>23293</v>
      </c>
      <c r="H6439" s="1" t="s">
        <v>23294</v>
      </c>
      <c r="I6439" s="4">
        <v>84.25368055555556</v>
      </c>
      <c r="J6439" s="1">
        <v>232.81</v>
      </c>
      <c r="K6439" s="1">
        <v>59.16</v>
      </c>
      <c r="M6439" s="10">
        <f t="array" ref="M6439">_xlfn.XLOOKUP(A6439,subscriptions!B6439:B10004,subscriptions!D6439:D10004)</f>
        <v>120</v>
      </c>
      <c r="N6439" s="10">
        <f t="array" ref="N6439">_xlfn.XLOOKUP(A6439,subscriptions!B6439:B10004,subscriptions!G6439:G10004)</f>
        <v>10</v>
      </c>
      <c r="O6439" s="10">
        <v>108.0</v>
      </c>
      <c r="P6439" s="10" t="str">
        <f t="array" ref="P6439">_xlfn.XLOOKUP(A6439,subscriptions!B6439:B10004,subscriptions!C6439:C10004)</f>
        <v>Residential</v>
      </c>
      <c r="Q6439" s="10" t="s">
        <v>128</v>
      </c>
      <c r="R6439" s="10" t="s">
        <v>212</v>
      </c>
      <c r="S6439" s="10" t="s">
        <v>1832</v>
      </c>
    </row>
    <row r="6440">
      <c r="A6440" s="1" t="s">
        <v>8189</v>
      </c>
      <c r="B6440" s="1" t="s">
        <v>657</v>
      </c>
      <c r="C6440" s="1" t="s">
        <v>764</v>
      </c>
      <c r="D6440" s="1" t="s">
        <v>153</v>
      </c>
      <c r="E6440" s="1" t="s">
        <v>219</v>
      </c>
      <c r="F6440" s="1" t="s">
        <v>590</v>
      </c>
      <c r="G6440" s="1" t="s">
        <v>23295</v>
      </c>
      <c r="H6440" s="1" t="s">
        <v>23296</v>
      </c>
      <c r="I6440" s="4">
        <v>84.33574074074075</v>
      </c>
      <c r="J6440" s="1">
        <v>252.25</v>
      </c>
      <c r="K6440" s="1">
        <v>52.8</v>
      </c>
      <c r="M6440" s="10">
        <f t="array" ref="M6440">_xlfn.XLOOKUP(A6440,subscriptions!B6440:B10004,subscriptions!D6440:D10004)</f>
        <v>80</v>
      </c>
      <c r="N6440" s="10">
        <f t="array" ref="N6440">_xlfn.XLOOKUP(A6440,subscriptions!B6440:B10004,subscriptions!G6440:G10004)</f>
        <v>20</v>
      </c>
      <c r="O6440" s="10">
        <v>64.0</v>
      </c>
      <c r="P6440" s="10" t="str">
        <f t="array" ref="P6440">_xlfn.XLOOKUP(A6440,subscriptions!B6440:B10004,subscriptions!C6440:C10004)</f>
        <v>Roam</v>
      </c>
      <c r="Q6440" s="10" t="s">
        <v>128</v>
      </c>
      <c r="R6440" s="10" t="s">
        <v>148</v>
      </c>
      <c r="S6440" s="10" t="s">
        <v>571</v>
      </c>
    </row>
    <row r="6441">
      <c r="A6441" s="1" t="s">
        <v>8190</v>
      </c>
      <c r="B6441" s="1" t="s">
        <v>1886</v>
      </c>
      <c r="C6441" s="1" t="s">
        <v>1678</v>
      </c>
      <c r="D6441" s="1" t="s">
        <v>27</v>
      </c>
      <c r="E6441" s="1" t="s">
        <v>631</v>
      </c>
      <c r="F6441" s="1" t="s">
        <v>1318</v>
      </c>
      <c r="G6441" s="1" t="s">
        <v>23297</v>
      </c>
      <c r="H6441" s="1" t="s">
        <v>23298</v>
      </c>
      <c r="I6441" s="4">
        <v>84.25658564814815</v>
      </c>
      <c r="J6441" s="1">
        <v>1181.05</v>
      </c>
      <c r="K6441" s="1">
        <v>279.69</v>
      </c>
      <c r="M6441" s="10">
        <f t="array" ref="M6441">_xlfn.XLOOKUP(A6441,subscriptions!B6441:B10004,subscriptions!D6441:D10004)</f>
        <v>120</v>
      </c>
      <c r="N6441" s="10">
        <f t="array" ref="N6441">_xlfn.XLOOKUP(A6441,subscriptions!B6441:B10004,subscriptions!G6441:G10004)</f>
        <v>0</v>
      </c>
      <c r="O6441" s="10">
        <v>120.0</v>
      </c>
      <c r="P6441" s="10" t="str">
        <f t="array" ref="P6441">_xlfn.XLOOKUP(A6441,subscriptions!B6441:B10004,subscriptions!C6441:C10004)</f>
        <v>Residential</v>
      </c>
      <c r="Q6441" s="10" t="s">
        <v>173</v>
      </c>
      <c r="R6441" s="10" t="s">
        <v>212</v>
      </c>
      <c r="S6441" s="10" t="s">
        <v>130</v>
      </c>
    </row>
    <row r="6442">
      <c r="A6442" s="1" t="s">
        <v>8191</v>
      </c>
      <c r="B6442" s="1" t="s">
        <v>109</v>
      </c>
      <c r="C6442" s="1" t="s">
        <v>1492</v>
      </c>
      <c r="D6442" s="1" t="s">
        <v>27</v>
      </c>
      <c r="E6442" s="1" t="s">
        <v>332</v>
      </c>
      <c r="F6442" s="1" t="s">
        <v>736</v>
      </c>
      <c r="G6442" s="1" t="s">
        <v>23299</v>
      </c>
      <c r="H6442" s="1" t="s">
        <v>23300</v>
      </c>
      <c r="I6442" s="4">
        <v>84.33503472222222</v>
      </c>
      <c r="J6442" s="1">
        <v>519.73</v>
      </c>
      <c r="K6442" s="1">
        <v>63.67</v>
      </c>
      <c r="M6442" s="10">
        <f t="array" ref="M6442">_xlfn.XLOOKUP(A6442,subscriptions!B6442:B10004,subscriptions!D6442:D10004)</f>
        <v>250</v>
      </c>
      <c r="N6442" s="10">
        <f t="array" ref="N6442">_xlfn.XLOOKUP(A6442,subscriptions!B6442:B10004,subscriptions!G6442:G10004)</f>
        <v>5</v>
      </c>
      <c r="O6442" s="10">
        <v>237.5</v>
      </c>
      <c r="P6442" s="10" t="str">
        <f t="array" ref="P6442">_xlfn.XLOOKUP(A6442,subscriptions!B6442:B10004,subscriptions!C6442:C10004)</f>
        <v>Business</v>
      </c>
      <c r="Q6442" s="10" t="s">
        <v>194</v>
      </c>
      <c r="R6442" s="10" t="s">
        <v>129</v>
      </c>
      <c r="S6442" s="10" t="s">
        <v>643</v>
      </c>
    </row>
    <row r="6443">
      <c r="A6443" s="1" t="s">
        <v>8192</v>
      </c>
      <c r="B6443" s="1" t="s">
        <v>1262</v>
      </c>
      <c r="C6443" s="1" t="s">
        <v>1833</v>
      </c>
      <c r="D6443" s="1" t="s">
        <v>27</v>
      </c>
      <c r="E6443" s="1" t="s">
        <v>332</v>
      </c>
      <c r="F6443" s="1" t="s">
        <v>2415</v>
      </c>
      <c r="G6443" s="1" t="s">
        <v>23301</v>
      </c>
      <c r="H6443" s="1" t="s">
        <v>23302</v>
      </c>
      <c r="I6443" s="4">
        <v>84.21278935185185</v>
      </c>
      <c r="J6443" s="1">
        <v>81.89</v>
      </c>
      <c r="K6443" s="1">
        <v>25.62</v>
      </c>
      <c r="M6443" s="10">
        <f t="array" ref="M6443">_xlfn.XLOOKUP(A6443,subscriptions!B6443:B10004,subscriptions!D6443:D10004)</f>
        <v>120</v>
      </c>
      <c r="N6443" s="10">
        <f t="array" ref="N6443">_xlfn.XLOOKUP(A6443,subscriptions!B6443:B10004,subscriptions!G6443:G10004)</f>
        <v>10</v>
      </c>
      <c r="O6443" s="10">
        <v>108.0</v>
      </c>
      <c r="P6443" s="10" t="str">
        <f t="array" ref="P6443">_xlfn.XLOOKUP(A6443,subscriptions!B6443:B10004,subscriptions!C6443:C10004)</f>
        <v>Residential</v>
      </c>
      <c r="Q6443" s="10" t="s">
        <v>128</v>
      </c>
      <c r="R6443" s="10" t="s">
        <v>212</v>
      </c>
      <c r="S6443" s="10" t="s">
        <v>813</v>
      </c>
    </row>
    <row r="6444">
      <c r="A6444" s="1" t="s">
        <v>8193</v>
      </c>
      <c r="B6444" s="1" t="s">
        <v>1664</v>
      </c>
      <c r="C6444" s="1" t="s">
        <v>750</v>
      </c>
      <c r="D6444" s="1" t="s">
        <v>153</v>
      </c>
      <c r="E6444" s="1" t="s">
        <v>332</v>
      </c>
      <c r="F6444" s="1" t="s">
        <v>333</v>
      </c>
      <c r="G6444" s="1" t="s">
        <v>23303</v>
      </c>
      <c r="H6444" s="1" t="s">
        <v>23304</v>
      </c>
      <c r="I6444" s="4">
        <v>84.17528935185184</v>
      </c>
      <c r="J6444" s="1">
        <v>1974.74</v>
      </c>
      <c r="K6444" s="1">
        <v>436.5</v>
      </c>
      <c r="M6444" s="10">
        <f t="array" ref="M6444">_xlfn.XLOOKUP(A6444,subscriptions!B6444:B10004,subscriptions!D6444:D10004)</f>
        <v>50</v>
      </c>
      <c r="N6444" s="10">
        <f t="array" ref="N6444">_xlfn.XLOOKUP(A6444,subscriptions!B6444:B10004,subscriptions!G6444:G10004)</f>
        <v>20</v>
      </c>
      <c r="O6444" s="10">
        <v>40.0</v>
      </c>
      <c r="P6444" s="10" t="str">
        <f t="array" ref="P6444">_xlfn.XLOOKUP(A6444,subscriptions!B6444:B10004,subscriptions!C6444:C10004)</f>
        <v>Mini</v>
      </c>
      <c r="Q6444" s="10" t="s">
        <v>128</v>
      </c>
      <c r="R6444" s="10" t="s">
        <v>148</v>
      </c>
      <c r="S6444" s="10" t="s">
        <v>1198</v>
      </c>
    </row>
    <row r="6445">
      <c r="A6445" s="1" t="s">
        <v>8194</v>
      </c>
      <c r="B6445" s="1" t="s">
        <v>426</v>
      </c>
      <c r="C6445" s="1" t="s">
        <v>827</v>
      </c>
      <c r="D6445" s="1" t="s">
        <v>153</v>
      </c>
      <c r="E6445" s="1" t="s">
        <v>28</v>
      </c>
      <c r="F6445" s="1" t="s">
        <v>29</v>
      </c>
      <c r="G6445" s="1" t="s">
        <v>23305</v>
      </c>
      <c r="H6445" s="1" t="s">
        <v>23306</v>
      </c>
      <c r="I6445" s="4">
        <v>84.29949074074074</v>
      </c>
      <c r="J6445" s="1">
        <v>99.54</v>
      </c>
      <c r="K6445" s="1">
        <v>30.59</v>
      </c>
      <c r="M6445" s="10">
        <f t="array" ref="M6445">_xlfn.XLOOKUP(A6445,subscriptions!B6445:B10004,subscriptions!D6445:D10004)</f>
        <v>120</v>
      </c>
      <c r="N6445" s="10">
        <f t="array" ref="N6445">_xlfn.XLOOKUP(A6445,subscriptions!B6445:B10004,subscriptions!G6445:G10004)</f>
        <v>0</v>
      </c>
      <c r="O6445" s="10">
        <v>120.0</v>
      </c>
      <c r="P6445" s="10" t="str">
        <f t="array" ref="P6445">_xlfn.XLOOKUP(A6445,subscriptions!B6445:B10004,subscriptions!C6445:C10004)</f>
        <v>Residential</v>
      </c>
      <c r="Q6445" s="10" t="s">
        <v>173</v>
      </c>
      <c r="R6445" s="10" t="s">
        <v>212</v>
      </c>
      <c r="S6445" s="10" t="s">
        <v>522</v>
      </c>
    </row>
    <row r="6446">
      <c r="A6446" s="1" t="s">
        <v>8195</v>
      </c>
      <c r="B6446" s="1" t="s">
        <v>1157</v>
      </c>
      <c r="C6446" s="1" t="s">
        <v>441</v>
      </c>
      <c r="D6446" s="1" t="s">
        <v>27</v>
      </c>
      <c r="E6446" s="1" t="s">
        <v>631</v>
      </c>
      <c r="F6446" s="1" t="s">
        <v>2293</v>
      </c>
      <c r="G6446" s="1" t="s">
        <v>23307</v>
      </c>
      <c r="H6446" s="1" t="s">
        <v>23308</v>
      </c>
      <c r="I6446" s="4">
        <v>84.17252314814814</v>
      </c>
      <c r="J6446" s="1">
        <v>1406.83</v>
      </c>
      <c r="K6446" s="1">
        <v>272.24</v>
      </c>
      <c r="M6446" s="10">
        <f t="array" ref="M6446">_xlfn.XLOOKUP(A6446,subscriptions!B6446:B10004,subscriptions!D6446:D10004)</f>
        <v>80</v>
      </c>
      <c r="N6446" s="10">
        <f t="array" ref="N6446">_xlfn.XLOOKUP(A6446,subscriptions!B6446:B10004,subscriptions!G6446:G10004)</f>
        <v>5</v>
      </c>
      <c r="O6446" s="10">
        <v>76.0</v>
      </c>
      <c r="P6446" s="10" t="str">
        <f t="array" ref="P6446">_xlfn.XLOOKUP(A6446,subscriptions!B6446:B10004,subscriptions!C6446:C10004)</f>
        <v>Roam</v>
      </c>
      <c r="Q6446" s="10" t="s">
        <v>194</v>
      </c>
      <c r="R6446" s="10" t="s">
        <v>148</v>
      </c>
      <c r="S6446" s="10" t="s">
        <v>1637</v>
      </c>
    </row>
    <row r="6447">
      <c r="A6447" s="1" t="s">
        <v>8196</v>
      </c>
      <c r="B6447" s="1" t="s">
        <v>150</v>
      </c>
      <c r="C6447" s="1" t="s">
        <v>509</v>
      </c>
      <c r="D6447" s="1" t="s">
        <v>153</v>
      </c>
      <c r="E6447" s="1" t="s">
        <v>332</v>
      </c>
      <c r="F6447" s="1" t="s">
        <v>2415</v>
      </c>
      <c r="G6447" s="1" t="s">
        <v>23309</v>
      </c>
      <c r="H6447" s="1" t="s">
        <v>23310</v>
      </c>
      <c r="I6447" s="4">
        <v>84.17380787037037</v>
      </c>
      <c r="J6447" s="1">
        <v>1212.17</v>
      </c>
      <c r="K6447" s="1">
        <v>309.26</v>
      </c>
      <c r="M6447" s="10">
        <f t="array" ref="M6447">_xlfn.XLOOKUP(A6447,subscriptions!B6447:B10004,subscriptions!D6447:D10004)</f>
        <v>120</v>
      </c>
      <c r="N6447" s="10">
        <f t="array" ref="N6447">_xlfn.XLOOKUP(A6447,subscriptions!B6447:B10004,subscriptions!G6447:G10004)</f>
        <v>10</v>
      </c>
      <c r="O6447" s="10">
        <v>108.0</v>
      </c>
      <c r="P6447" s="10" t="str">
        <f t="array" ref="P6447">_xlfn.XLOOKUP(A6447,subscriptions!B6447:B10004,subscriptions!C6447:C10004)</f>
        <v>Residential</v>
      </c>
      <c r="Q6447" s="10" t="s">
        <v>128</v>
      </c>
      <c r="R6447" s="10" t="s">
        <v>212</v>
      </c>
      <c r="S6447" s="10" t="s">
        <v>3087</v>
      </c>
    </row>
    <row r="6448">
      <c r="A6448" s="1" t="s">
        <v>8197</v>
      </c>
      <c r="B6448" s="1" t="s">
        <v>772</v>
      </c>
      <c r="C6448" s="1" t="s">
        <v>237</v>
      </c>
      <c r="D6448" s="1" t="s">
        <v>153</v>
      </c>
      <c r="E6448" s="1" t="s">
        <v>239</v>
      </c>
      <c r="F6448" s="1" t="s">
        <v>1186</v>
      </c>
      <c r="G6448" s="1" t="s">
        <v>23311</v>
      </c>
      <c r="H6448" s="1" t="s">
        <v>23312</v>
      </c>
      <c r="I6448" s="4">
        <v>84.41836805555556</v>
      </c>
      <c r="J6448" s="1">
        <v>5251.71</v>
      </c>
      <c r="K6448" s="1">
        <v>1040.12</v>
      </c>
      <c r="M6448" s="10">
        <f t="array" ref="M6448">_xlfn.XLOOKUP(A6448,subscriptions!B6448:B10004,subscriptions!D6448:D10004)</f>
        <v>80</v>
      </c>
      <c r="N6448" s="10">
        <f t="array" ref="N6448">_xlfn.XLOOKUP(A6448,subscriptions!B6448:B10004,subscriptions!G6448:G10004)</f>
        <v>20</v>
      </c>
      <c r="O6448" s="10">
        <v>64.0</v>
      </c>
      <c r="P6448" s="10" t="str">
        <f t="array" ref="P6448">_xlfn.XLOOKUP(A6448,subscriptions!B6448:B10004,subscriptions!C6448:C10004)</f>
        <v>Roam</v>
      </c>
      <c r="Q6448" s="10" t="s">
        <v>128</v>
      </c>
      <c r="R6448" s="10" t="s">
        <v>148</v>
      </c>
      <c r="S6448" s="10" t="s">
        <v>3020</v>
      </c>
    </row>
    <row r="6449">
      <c r="A6449" s="1" t="s">
        <v>8198</v>
      </c>
      <c r="B6449" s="1" t="s">
        <v>329</v>
      </c>
      <c r="C6449" s="1" t="s">
        <v>426</v>
      </c>
      <c r="D6449" s="1" t="s">
        <v>27</v>
      </c>
      <c r="E6449" s="1" t="s">
        <v>714</v>
      </c>
      <c r="F6449" s="1" t="s">
        <v>2562</v>
      </c>
      <c r="G6449" s="1" t="s">
        <v>23313</v>
      </c>
      <c r="H6449" s="1" t="s">
        <v>23314</v>
      </c>
      <c r="I6449" s="4">
        <v>84.20905092592592</v>
      </c>
      <c r="J6449" s="1">
        <v>1043.09</v>
      </c>
      <c r="K6449" s="1">
        <v>138.57</v>
      </c>
      <c r="M6449" s="10">
        <f t="array" ref="M6449">_xlfn.XLOOKUP(A6449,subscriptions!B6449:B10004,subscriptions!D6449:D10004)</f>
        <v>120</v>
      </c>
      <c r="N6449" s="10">
        <f t="array" ref="N6449">_xlfn.XLOOKUP(A6449,subscriptions!B6449:B10004,subscriptions!G6449:G10004)</f>
        <v>0</v>
      </c>
      <c r="O6449" s="10">
        <v>120.0</v>
      </c>
      <c r="P6449" s="10" t="str">
        <f t="array" ref="P6449">_xlfn.XLOOKUP(A6449,subscriptions!B6449:B10004,subscriptions!C6449:C10004)</f>
        <v>Residential</v>
      </c>
      <c r="Q6449" s="10" t="s">
        <v>173</v>
      </c>
      <c r="R6449" s="10" t="s">
        <v>212</v>
      </c>
      <c r="S6449" s="10" t="s">
        <v>1374</v>
      </c>
    </row>
    <row r="6450">
      <c r="A6450" s="1" t="s">
        <v>8201</v>
      </c>
      <c r="B6450" s="1" t="s">
        <v>329</v>
      </c>
      <c r="C6450" s="1" t="s">
        <v>509</v>
      </c>
      <c r="D6450" s="1" t="s">
        <v>27</v>
      </c>
      <c r="E6450" s="1" t="s">
        <v>280</v>
      </c>
      <c r="F6450" s="1" t="s">
        <v>411</v>
      </c>
      <c r="G6450" s="1" t="s">
        <v>23315</v>
      </c>
      <c r="H6450" s="1" t="s">
        <v>23316</v>
      </c>
      <c r="I6450" s="4">
        <v>84.29618055555555</v>
      </c>
      <c r="J6450" s="1">
        <v>148.57</v>
      </c>
      <c r="K6450" s="1">
        <v>45.8</v>
      </c>
      <c r="M6450" s="10">
        <f t="array" ref="M6450">_xlfn.XLOOKUP(A6450,subscriptions!B6450:B10004,subscriptions!D6450:D10004)</f>
        <v>120</v>
      </c>
      <c r="N6450" s="10">
        <f t="array" ref="N6450">_xlfn.XLOOKUP(A6450,subscriptions!B6450:B10004,subscriptions!G6450:G10004)</f>
        <v>5</v>
      </c>
      <c r="O6450" s="10">
        <v>114.0</v>
      </c>
      <c r="P6450" s="10" t="str">
        <f t="array" ref="P6450">_xlfn.XLOOKUP(A6450,subscriptions!B6450:B10004,subscriptions!C6450:C10004)</f>
        <v>Residential</v>
      </c>
      <c r="Q6450" s="10" t="s">
        <v>194</v>
      </c>
      <c r="R6450" s="10" t="s">
        <v>212</v>
      </c>
      <c r="S6450" s="10" t="s">
        <v>655</v>
      </c>
    </row>
    <row r="6451">
      <c r="A6451" s="1" t="s">
        <v>8202</v>
      </c>
      <c r="B6451" s="1" t="s">
        <v>1317</v>
      </c>
      <c r="C6451" s="1" t="s">
        <v>1833</v>
      </c>
      <c r="D6451" s="1" t="s">
        <v>27</v>
      </c>
      <c r="E6451" s="1" t="s">
        <v>714</v>
      </c>
      <c r="F6451" s="1" t="s">
        <v>3326</v>
      </c>
      <c r="G6451" s="1" t="s">
        <v>23317</v>
      </c>
      <c r="H6451" s="1" t="s">
        <v>23318</v>
      </c>
      <c r="I6451" s="4">
        <v>84.17024305555556</v>
      </c>
      <c r="J6451" s="1">
        <v>1253.4</v>
      </c>
      <c r="K6451" s="1">
        <v>214.53</v>
      </c>
      <c r="M6451" s="10">
        <f t="array" ref="M6451">_xlfn.XLOOKUP(A6451,subscriptions!B6451:B10004,subscriptions!D6451:D10004)</f>
        <v>80</v>
      </c>
      <c r="N6451" s="10">
        <f t="array" ref="N6451">_xlfn.XLOOKUP(A6451,subscriptions!B6451:B10004,subscriptions!G6451:G10004)</f>
        <v>10</v>
      </c>
      <c r="O6451" s="10">
        <v>72.0</v>
      </c>
      <c r="P6451" s="10" t="str">
        <f t="array" ref="P6451">_xlfn.XLOOKUP(A6451,subscriptions!B6451:B10004,subscriptions!C6451:C10004)</f>
        <v>Roam</v>
      </c>
      <c r="Q6451" s="10" t="s">
        <v>128</v>
      </c>
      <c r="R6451" s="10" t="s">
        <v>148</v>
      </c>
      <c r="S6451" s="10" t="s">
        <v>2494</v>
      </c>
    </row>
    <row r="6452">
      <c r="A6452" s="1" t="s">
        <v>8203</v>
      </c>
      <c r="B6452" s="1" t="s">
        <v>150</v>
      </c>
      <c r="C6452" s="1" t="s">
        <v>1200</v>
      </c>
      <c r="D6452" s="1" t="s">
        <v>153</v>
      </c>
      <c r="E6452" s="1" t="s">
        <v>28</v>
      </c>
      <c r="F6452" s="1" t="s">
        <v>2188</v>
      </c>
      <c r="G6452" s="1" t="s">
        <v>23319</v>
      </c>
      <c r="H6452" s="1" t="s">
        <v>23320</v>
      </c>
      <c r="I6452" s="4">
        <v>84.33484953703703</v>
      </c>
      <c r="J6452" s="1">
        <v>2809.18</v>
      </c>
      <c r="K6452" s="1">
        <v>277.75</v>
      </c>
      <c r="M6452" s="10">
        <f t="array" ref="M6452">_xlfn.XLOOKUP(A6452,subscriptions!B6452:B10004,subscriptions!D6452:D10004)</f>
        <v>120</v>
      </c>
      <c r="N6452" s="10">
        <f t="array" ref="N6452">_xlfn.XLOOKUP(A6452,subscriptions!B6452:B10004,subscriptions!G6452:G10004)</f>
        <v>20</v>
      </c>
      <c r="O6452" s="10">
        <v>96.0</v>
      </c>
      <c r="P6452" s="10" t="str">
        <f t="array" ref="P6452">_xlfn.XLOOKUP(A6452,subscriptions!B6452:B10004,subscriptions!C6452:C10004)</f>
        <v>Residential</v>
      </c>
      <c r="Q6452" s="10" t="s">
        <v>128</v>
      </c>
      <c r="R6452" s="10" t="s">
        <v>148</v>
      </c>
      <c r="S6452" s="10" t="s">
        <v>643</v>
      </c>
    </row>
    <row r="6453">
      <c r="A6453" s="1" t="s">
        <v>8204</v>
      </c>
      <c r="B6453" s="1" t="s">
        <v>2018</v>
      </c>
      <c r="C6453" s="1" t="s">
        <v>296</v>
      </c>
      <c r="D6453" s="1" t="s">
        <v>27</v>
      </c>
      <c r="E6453" s="1" t="s">
        <v>714</v>
      </c>
      <c r="F6453" s="1" t="s">
        <v>1866</v>
      </c>
      <c r="G6453" s="1" t="s">
        <v>23321</v>
      </c>
      <c r="H6453" s="1" t="s">
        <v>23322</v>
      </c>
      <c r="I6453" s="4">
        <v>84.29252314814815</v>
      </c>
      <c r="J6453" s="1">
        <v>8690.19</v>
      </c>
      <c r="K6453" s="1">
        <v>1261.42</v>
      </c>
      <c r="M6453" s="10">
        <f t="array" ref="M6453">_xlfn.XLOOKUP(A6453,subscriptions!B6453:B10004,subscriptions!D6453:D10004)</f>
        <v>50</v>
      </c>
      <c r="N6453" s="10">
        <f t="array" ref="N6453">_xlfn.XLOOKUP(A6453,subscriptions!B6453:B10004,subscriptions!G6453:G10004)</f>
        <v>0</v>
      </c>
      <c r="O6453" s="10">
        <v>50.0</v>
      </c>
      <c r="P6453" s="10" t="str">
        <f t="array" ref="P6453">_xlfn.XLOOKUP(A6453,subscriptions!B6453:B10004,subscriptions!C6453:C10004)</f>
        <v>Mini</v>
      </c>
      <c r="Q6453" s="10" t="s">
        <v>173</v>
      </c>
      <c r="R6453" s="10" t="s">
        <v>148</v>
      </c>
      <c r="S6453" s="10" t="s">
        <v>587</v>
      </c>
    </row>
    <row r="6454">
      <c r="A6454" s="1" t="s">
        <v>8205</v>
      </c>
      <c r="B6454" s="1" t="s">
        <v>1044</v>
      </c>
      <c r="C6454" s="1" t="s">
        <v>1678</v>
      </c>
      <c r="D6454" s="1" t="s">
        <v>27</v>
      </c>
      <c r="E6454" s="1" t="s">
        <v>631</v>
      </c>
      <c r="F6454" s="1" t="s">
        <v>1318</v>
      </c>
      <c r="G6454" s="1" t="s">
        <v>23323</v>
      </c>
      <c r="H6454" s="1" t="s">
        <v>23324</v>
      </c>
      <c r="I6454" s="4">
        <v>84.25721064814815</v>
      </c>
      <c r="J6454" s="1">
        <v>894.08</v>
      </c>
      <c r="K6454" s="1">
        <v>98.96</v>
      </c>
      <c r="M6454" s="10">
        <f t="array" ref="M6454">_xlfn.XLOOKUP(A6454,subscriptions!B6454:B10004,subscriptions!D6454:D10004)</f>
        <v>120</v>
      </c>
      <c r="N6454" s="10">
        <f t="array" ref="N6454">_xlfn.XLOOKUP(A6454,subscriptions!B6454:B10004,subscriptions!G6454:G10004)</f>
        <v>5</v>
      </c>
      <c r="O6454" s="10">
        <v>114.0</v>
      </c>
      <c r="P6454" s="10" t="str">
        <f t="array" ref="P6454">_xlfn.XLOOKUP(A6454,subscriptions!B6454:B10004,subscriptions!C6454:C10004)</f>
        <v>Residential</v>
      </c>
      <c r="Q6454" s="10" t="s">
        <v>194</v>
      </c>
      <c r="R6454" s="10" t="s">
        <v>212</v>
      </c>
      <c r="S6454" s="10" t="s">
        <v>175</v>
      </c>
    </row>
    <row r="6455">
      <c r="A6455" s="1" t="s">
        <v>8206</v>
      </c>
      <c r="B6455" s="1" t="s">
        <v>4627</v>
      </c>
      <c r="C6455" s="1" t="s">
        <v>178</v>
      </c>
      <c r="D6455" s="1" t="s">
        <v>27</v>
      </c>
      <c r="E6455" s="1" t="s">
        <v>332</v>
      </c>
      <c r="F6455" s="1" t="s">
        <v>618</v>
      </c>
      <c r="G6455" s="1" t="s">
        <v>23325</v>
      </c>
      <c r="H6455" s="1" t="s">
        <v>23326</v>
      </c>
      <c r="I6455" s="4">
        <v>84.21393518518518</v>
      </c>
      <c r="J6455" s="1">
        <v>629.15</v>
      </c>
      <c r="K6455" s="1">
        <v>120.89</v>
      </c>
      <c r="M6455" s="10">
        <f t="array" ref="M6455">_xlfn.XLOOKUP(A6455,subscriptions!B6455:B10004,subscriptions!D6455:D10004)</f>
        <v>80</v>
      </c>
      <c r="N6455" s="10">
        <f t="array" ref="N6455">_xlfn.XLOOKUP(A6455,subscriptions!B6455:B10004,subscriptions!G6455:G10004)</f>
        <v>10</v>
      </c>
      <c r="O6455" s="10">
        <v>72.0</v>
      </c>
      <c r="P6455" s="10" t="str">
        <f t="array" ref="P6455">_xlfn.XLOOKUP(A6455,subscriptions!B6455:B10004,subscriptions!C6455:C10004)</f>
        <v>Roam</v>
      </c>
      <c r="Q6455" s="10" t="s">
        <v>128</v>
      </c>
      <c r="R6455" s="10" t="s">
        <v>148</v>
      </c>
      <c r="S6455" s="10" t="s">
        <v>388</v>
      </c>
    </row>
    <row r="6456">
      <c r="A6456" s="1" t="s">
        <v>8207</v>
      </c>
      <c r="B6456" s="1" t="s">
        <v>2534</v>
      </c>
      <c r="C6456" s="1" t="s">
        <v>261</v>
      </c>
      <c r="D6456" s="1" t="s">
        <v>153</v>
      </c>
      <c r="E6456" s="1" t="s">
        <v>631</v>
      </c>
      <c r="F6456" s="1" t="s">
        <v>2549</v>
      </c>
      <c r="G6456" s="1" t="s">
        <v>23327</v>
      </c>
      <c r="H6456" s="1" t="s">
        <v>23328</v>
      </c>
      <c r="I6456" s="4">
        <v>84.29939814814814</v>
      </c>
      <c r="J6456" s="1">
        <v>3607.15</v>
      </c>
      <c r="K6456" s="1">
        <v>531.62</v>
      </c>
      <c r="M6456" s="10">
        <f t="array" ref="M6456">_xlfn.XLOOKUP(A6456,subscriptions!B6456:B10004,subscriptions!D6456:D10004)</f>
        <v>120</v>
      </c>
      <c r="N6456" s="10">
        <f t="array" ref="N6456">_xlfn.XLOOKUP(A6456,subscriptions!B6456:B10004,subscriptions!G6456:G10004)</f>
        <v>20</v>
      </c>
      <c r="O6456" s="10">
        <v>96.0</v>
      </c>
      <c r="P6456" s="10" t="str">
        <f t="array" ref="P6456">_xlfn.XLOOKUP(A6456,subscriptions!B6456:B10004,subscriptions!C6456:C10004)</f>
        <v>Residential</v>
      </c>
      <c r="Q6456" s="10" t="s">
        <v>128</v>
      </c>
      <c r="R6456" s="10" t="s">
        <v>148</v>
      </c>
      <c r="S6456" s="10" t="s">
        <v>522</v>
      </c>
    </row>
    <row r="6457">
      <c r="A6457" s="1" t="s">
        <v>8208</v>
      </c>
      <c r="B6457" s="1" t="s">
        <v>409</v>
      </c>
      <c r="C6457" s="1" t="s">
        <v>1251</v>
      </c>
      <c r="D6457" s="1" t="s">
        <v>27</v>
      </c>
      <c r="E6457" s="1" t="s">
        <v>179</v>
      </c>
      <c r="F6457" s="1" t="s">
        <v>1760</v>
      </c>
      <c r="G6457" s="1" t="s">
        <v>23329</v>
      </c>
      <c r="H6457" s="1" t="s">
        <v>23330</v>
      </c>
      <c r="I6457" s="4">
        <v>84.37858796296297</v>
      </c>
      <c r="J6457" s="1">
        <v>368.38</v>
      </c>
      <c r="K6457" s="1">
        <v>88.67</v>
      </c>
      <c r="L6457" s="1">
        <v>100.0</v>
      </c>
      <c r="M6457" s="10">
        <f t="array" ref="M6457">_xlfn.XLOOKUP(A6457,subscriptions!B6457:B10004,subscriptions!D6457:D10004)</f>
        <v>120</v>
      </c>
      <c r="N6457" s="10">
        <f t="array" ref="N6457">_xlfn.XLOOKUP(A6457,subscriptions!B6457:B10004,subscriptions!G6457:G10004)</f>
        <v>0</v>
      </c>
      <c r="O6457" s="10">
        <v>120.0</v>
      </c>
      <c r="P6457" s="10" t="str">
        <f t="array" ref="P6457">_xlfn.XLOOKUP(A6457,subscriptions!B6457:B10004,subscriptions!C6457:C10004)</f>
        <v>Residential</v>
      </c>
      <c r="Q6457" s="10" t="s">
        <v>173</v>
      </c>
      <c r="R6457" s="10" t="s">
        <v>212</v>
      </c>
      <c r="S6457" s="10" t="s">
        <v>1622</v>
      </c>
    </row>
    <row r="6458">
      <c r="A6458" s="1" t="s">
        <v>8209</v>
      </c>
      <c r="B6458" s="1" t="s">
        <v>2521</v>
      </c>
      <c r="C6458" s="1" t="s">
        <v>658</v>
      </c>
      <c r="D6458" s="1" t="s">
        <v>153</v>
      </c>
      <c r="E6458" s="1" t="s">
        <v>262</v>
      </c>
      <c r="F6458" s="1" t="s">
        <v>1835</v>
      </c>
      <c r="G6458" s="1" t="s">
        <v>23331</v>
      </c>
      <c r="H6458" s="1" t="s">
        <v>23332</v>
      </c>
      <c r="I6458" s="4">
        <v>84.25369212962963</v>
      </c>
      <c r="J6458" s="1">
        <v>1483.44</v>
      </c>
      <c r="K6458" s="1">
        <v>307.43</v>
      </c>
      <c r="M6458" s="10">
        <f t="array" ref="M6458">_xlfn.XLOOKUP(A6458,subscriptions!B6458:B10004,subscriptions!D6458:D10004)</f>
        <v>120</v>
      </c>
      <c r="N6458" s="10">
        <f t="array" ref="N6458">_xlfn.XLOOKUP(A6458,subscriptions!B6458:B10004,subscriptions!G6458:G10004)</f>
        <v>5</v>
      </c>
      <c r="O6458" s="10">
        <v>114.0</v>
      </c>
      <c r="P6458" s="10" t="str">
        <f t="array" ref="P6458">_xlfn.XLOOKUP(A6458,subscriptions!B6458:B10004,subscriptions!C6458:C10004)</f>
        <v>Residential</v>
      </c>
      <c r="Q6458" s="10" t="s">
        <v>194</v>
      </c>
      <c r="R6458" s="10" t="s">
        <v>212</v>
      </c>
      <c r="S6458" s="10" t="s">
        <v>1832</v>
      </c>
    </row>
    <row r="6459">
      <c r="A6459" s="1" t="s">
        <v>8210</v>
      </c>
      <c r="B6459" s="1" t="s">
        <v>455</v>
      </c>
      <c r="C6459" s="1" t="s">
        <v>884</v>
      </c>
      <c r="D6459" s="1" t="s">
        <v>27</v>
      </c>
      <c r="E6459" s="1" t="s">
        <v>631</v>
      </c>
      <c r="F6459" s="1" t="s">
        <v>922</v>
      </c>
      <c r="G6459" s="1" t="s">
        <v>23333</v>
      </c>
      <c r="H6459" s="1" t="s">
        <v>23334</v>
      </c>
      <c r="I6459" s="4">
        <v>84.2975</v>
      </c>
      <c r="J6459" s="1">
        <v>830.59</v>
      </c>
      <c r="K6459" s="1">
        <v>74.24</v>
      </c>
      <c r="M6459" s="10">
        <f t="array" ref="M6459">_xlfn.XLOOKUP(A6459,subscriptions!B6459:B10004,subscriptions!D6459:D10004)</f>
        <v>80</v>
      </c>
      <c r="N6459" s="10">
        <f t="array" ref="N6459">_xlfn.XLOOKUP(A6459,subscriptions!B6459:B10004,subscriptions!G6459:G10004)</f>
        <v>10</v>
      </c>
      <c r="O6459" s="10">
        <v>72.0</v>
      </c>
      <c r="P6459" s="10" t="str">
        <f t="array" ref="P6459">_xlfn.XLOOKUP(A6459,subscriptions!B6459:B10004,subscriptions!C6459:C10004)</f>
        <v>Roam</v>
      </c>
      <c r="Q6459" s="10" t="s">
        <v>128</v>
      </c>
      <c r="R6459" s="10" t="s">
        <v>148</v>
      </c>
      <c r="S6459" s="10" t="s">
        <v>407</v>
      </c>
    </row>
    <row r="6460">
      <c r="A6460" s="1" t="s">
        <v>8211</v>
      </c>
      <c r="B6460" s="1" t="s">
        <v>455</v>
      </c>
      <c r="C6460" s="1" t="s">
        <v>1142</v>
      </c>
      <c r="D6460" s="1" t="s">
        <v>27</v>
      </c>
      <c r="E6460" s="1" t="s">
        <v>111</v>
      </c>
      <c r="F6460" s="1" t="s">
        <v>112</v>
      </c>
      <c r="G6460" s="1" t="s">
        <v>23335</v>
      </c>
      <c r="H6460" s="1" t="s">
        <v>23336</v>
      </c>
      <c r="I6460" s="4">
        <v>84.2522800925926</v>
      </c>
      <c r="J6460" s="1">
        <v>112.93</v>
      </c>
      <c r="K6460" s="1">
        <v>20.61</v>
      </c>
      <c r="M6460" s="10">
        <f t="array" ref="M6460">_xlfn.XLOOKUP(A6460,subscriptions!B6460:B10004,subscriptions!D6460:D10004)</f>
        <v>120</v>
      </c>
      <c r="N6460" s="10">
        <f t="array" ref="N6460">_xlfn.XLOOKUP(A6460,subscriptions!B6460:B10004,subscriptions!G6460:G10004)</f>
        <v>20</v>
      </c>
      <c r="O6460" s="10">
        <v>96.0</v>
      </c>
      <c r="P6460" s="10" t="str">
        <f t="array" ref="P6460">_xlfn.XLOOKUP(A6460,subscriptions!B6460:B10004,subscriptions!C6460:C10004)</f>
        <v>Residential</v>
      </c>
      <c r="Q6460" s="10" t="s">
        <v>128</v>
      </c>
      <c r="R6460" s="10" t="s">
        <v>148</v>
      </c>
      <c r="S6460" s="10" t="s">
        <v>1008</v>
      </c>
    </row>
    <row r="6461">
      <c r="A6461" s="1" t="s">
        <v>8212</v>
      </c>
      <c r="B6461" s="1" t="s">
        <v>1027</v>
      </c>
      <c r="C6461" s="1" t="s">
        <v>764</v>
      </c>
      <c r="D6461" s="1" t="s">
        <v>153</v>
      </c>
      <c r="E6461" s="1" t="s">
        <v>239</v>
      </c>
      <c r="F6461" s="1" t="s">
        <v>2154</v>
      </c>
      <c r="G6461" s="1" t="s">
        <v>23337</v>
      </c>
      <c r="H6461" s="1" t="s">
        <v>23338</v>
      </c>
      <c r="I6461" s="4">
        <v>84.3003125</v>
      </c>
      <c r="J6461" s="1">
        <v>689.93</v>
      </c>
      <c r="K6461" s="1">
        <v>126.12</v>
      </c>
      <c r="M6461" s="10">
        <f t="array" ref="M6461">_xlfn.XLOOKUP(A6461,subscriptions!B6461:B10004,subscriptions!D6461:D10004)</f>
        <v>120</v>
      </c>
      <c r="N6461" s="10">
        <f t="array" ref="N6461">_xlfn.XLOOKUP(A6461,subscriptions!B6461:B10004,subscriptions!G6461:G10004)</f>
        <v>0</v>
      </c>
      <c r="O6461" s="10">
        <v>120.0</v>
      </c>
      <c r="P6461" s="10" t="str">
        <f t="array" ref="P6461">_xlfn.XLOOKUP(A6461,subscriptions!B6461:B10004,subscriptions!C6461:C10004)</f>
        <v>Residential</v>
      </c>
      <c r="Q6461" s="10" t="s">
        <v>173</v>
      </c>
      <c r="R6461" s="10" t="s">
        <v>212</v>
      </c>
      <c r="S6461" s="10" t="s">
        <v>1172</v>
      </c>
    </row>
    <row r="6462">
      <c r="A6462" s="1" t="s">
        <v>8214</v>
      </c>
      <c r="B6462" s="1" t="s">
        <v>1303</v>
      </c>
      <c r="C6462" s="1" t="s">
        <v>1876</v>
      </c>
      <c r="D6462" s="1" t="s">
        <v>153</v>
      </c>
      <c r="E6462" s="1" t="s">
        <v>239</v>
      </c>
      <c r="F6462" s="1" t="s">
        <v>1186</v>
      </c>
      <c r="G6462" s="1" t="s">
        <v>23339</v>
      </c>
      <c r="H6462" s="1" t="s">
        <v>23340</v>
      </c>
      <c r="I6462" s="4">
        <v>84.17393518518519</v>
      </c>
      <c r="J6462" s="1">
        <v>512.29</v>
      </c>
      <c r="K6462" s="1">
        <v>96.38</v>
      </c>
      <c r="M6462" s="10">
        <f t="array" ref="M6462">_xlfn.XLOOKUP(A6462,subscriptions!B6462:B10004,subscriptions!D6462:D10004)</f>
        <v>120</v>
      </c>
      <c r="N6462" s="10">
        <f t="array" ref="N6462">_xlfn.XLOOKUP(A6462,subscriptions!B6462:B10004,subscriptions!G6462:G10004)</f>
        <v>5</v>
      </c>
      <c r="O6462" s="10">
        <v>114.0</v>
      </c>
      <c r="P6462" s="10" t="str">
        <f t="array" ref="P6462">_xlfn.XLOOKUP(A6462,subscriptions!B6462:B10004,subscriptions!C6462:C10004)</f>
        <v>Residential</v>
      </c>
      <c r="Q6462" s="10" t="s">
        <v>194</v>
      </c>
      <c r="R6462" s="10" t="s">
        <v>212</v>
      </c>
      <c r="S6462" s="10" t="s">
        <v>3087</v>
      </c>
    </row>
    <row r="6463">
      <c r="A6463" s="1" t="s">
        <v>8216</v>
      </c>
      <c r="B6463" s="1" t="s">
        <v>1262</v>
      </c>
      <c r="C6463" s="1" t="s">
        <v>1678</v>
      </c>
      <c r="D6463" s="1" t="s">
        <v>27</v>
      </c>
      <c r="E6463" s="1" t="s">
        <v>111</v>
      </c>
      <c r="F6463" s="1" t="s">
        <v>135</v>
      </c>
      <c r="G6463" s="1" t="s">
        <v>23341</v>
      </c>
      <c r="H6463" s="1" t="s">
        <v>23342</v>
      </c>
      <c r="I6463" s="4">
        <v>84.33681712962964</v>
      </c>
      <c r="J6463" s="1">
        <v>1787.98</v>
      </c>
      <c r="K6463" s="1">
        <v>280.02</v>
      </c>
      <c r="M6463" s="10">
        <f t="array" ref="M6463">_xlfn.XLOOKUP(A6463,subscriptions!B6463:B10004,subscriptions!D6463:D10004)</f>
        <v>120</v>
      </c>
      <c r="N6463" s="10">
        <f t="array" ref="N6463">_xlfn.XLOOKUP(A6463,subscriptions!B6463:B10004,subscriptions!G6463:G10004)</f>
        <v>10</v>
      </c>
      <c r="O6463" s="10">
        <v>108.0</v>
      </c>
      <c r="P6463" s="10" t="str">
        <f t="array" ref="P6463">_xlfn.XLOOKUP(A6463,subscriptions!B6463:B10004,subscriptions!C6463:C10004)</f>
        <v>Residential</v>
      </c>
      <c r="Q6463" s="10" t="s">
        <v>128</v>
      </c>
      <c r="R6463" s="10" t="s">
        <v>212</v>
      </c>
      <c r="S6463" s="10" t="s">
        <v>968</v>
      </c>
    </row>
    <row r="6464">
      <c r="A6464" s="1" t="s">
        <v>8217</v>
      </c>
      <c r="B6464" s="1" t="s">
        <v>24</v>
      </c>
      <c r="C6464" s="1" t="s">
        <v>110</v>
      </c>
      <c r="D6464" s="1" t="s">
        <v>27</v>
      </c>
      <c r="E6464" s="1" t="s">
        <v>111</v>
      </c>
      <c r="F6464" s="1" t="s">
        <v>1227</v>
      </c>
      <c r="G6464" s="1" t="s">
        <v>23343</v>
      </c>
      <c r="H6464" s="1" t="s">
        <v>23344</v>
      </c>
      <c r="I6464" s="4">
        <v>84.17298611111111</v>
      </c>
      <c r="J6464" s="1">
        <v>4507.75</v>
      </c>
      <c r="K6464" s="1">
        <v>859.96</v>
      </c>
      <c r="M6464" s="10">
        <f t="array" ref="M6464">_xlfn.XLOOKUP(A6464,subscriptions!B6464:B10004,subscriptions!D6464:D10004)</f>
        <v>250</v>
      </c>
      <c r="N6464" s="10">
        <f t="array" ref="N6464">_xlfn.XLOOKUP(A6464,subscriptions!B6464:B10004,subscriptions!G6464:G10004)</f>
        <v>20</v>
      </c>
      <c r="O6464" s="10">
        <v>200.0</v>
      </c>
      <c r="P6464" s="10" t="str">
        <f t="array" ref="P6464">_xlfn.XLOOKUP(A6464,subscriptions!B6464:B10004,subscriptions!C6464:C10004)</f>
        <v>Business</v>
      </c>
      <c r="Q6464" s="10" t="s">
        <v>128</v>
      </c>
      <c r="R6464" s="10" t="s">
        <v>129</v>
      </c>
      <c r="S6464" s="10" t="s">
        <v>2630</v>
      </c>
    </row>
    <row r="6465">
      <c r="A6465" s="1" t="s">
        <v>8218</v>
      </c>
      <c r="B6465" s="1" t="s">
        <v>1491</v>
      </c>
      <c r="C6465" s="1" t="s">
        <v>800</v>
      </c>
      <c r="D6465" s="1" t="s">
        <v>153</v>
      </c>
      <c r="E6465" s="1" t="s">
        <v>262</v>
      </c>
      <c r="F6465" s="1" t="s">
        <v>674</v>
      </c>
      <c r="G6465" s="1" t="s">
        <v>23345</v>
      </c>
      <c r="H6465" s="1" t="s">
        <v>23346</v>
      </c>
      <c r="I6465" s="4">
        <v>84.3758912037037</v>
      </c>
      <c r="J6465" s="1">
        <v>518.06</v>
      </c>
      <c r="K6465" s="1">
        <v>109.18</v>
      </c>
      <c r="M6465" s="10">
        <f t="array" ref="M6465">_xlfn.XLOOKUP(A6465,subscriptions!B6465:B10004,subscriptions!D6465:D10004)</f>
        <v>120</v>
      </c>
      <c r="N6465" s="10">
        <f t="array" ref="N6465">_xlfn.XLOOKUP(A6465,subscriptions!B6465:B10004,subscriptions!G6465:G10004)</f>
        <v>0</v>
      </c>
      <c r="O6465" s="10">
        <v>120.0</v>
      </c>
      <c r="P6465" s="10" t="str">
        <f t="array" ref="P6465">_xlfn.XLOOKUP(A6465,subscriptions!B6465:B10004,subscriptions!C6465:C10004)</f>
        <v>Residential</v>
      </c>
      <c r="Q6465" s="10" t="s">
        <v>173</v>
      </c>
      <c r="R6465" s="10" t="s">
        <v>212</v>
      </c>
      <c r="S6465" s="10" t="s">
        <v>1442</v>
      </c>
    </row>
    <row r="6466">
      <c r="A6466" s="1" t="s">
        <v>8219</v>
      </c>
      <c r="B6466" s="1" t="s">
        <v>329</v>
      </c>
      <c r="C6466" s="1" t="s">
        <v>884</v>
      </c>
      <c r="D6466" s="1" t="s">
        <v>27</v>
      </c>
      <c r="E6466" s="1" t="s">
        <v>219</v>
      </c>
      <c r="F6466" s="1" t="s">
        <v>1461</v>
      </c>
      <c r="G6466" s="1" t="s">
        <v>23347</v>
      </c>
      <c r="H6466" s="1" t="s">
        <v>23348</v>
      </c>
      <c r="I6466" s="4">
        <v>84.25643518518518</v>
      </c>
      <c r="J6466" s="1">
        <v>2552.71</v>
      </c>
      <c r="K6466" s="1">
        <v>289.87</v>
      </c>
      <c r="M6466" s="10">
        <f t="array" ref="M6466">_xlfn.XLOOKUP(A6466,subscriptions!B6466:B10004,subscriptions!D6466:D10004)</f>
        <v>80</v>
      </c>
      <c r="N6466" s="10">
        <f t="array" ref="N6466">_xlfn.XLOOKUP(A6466,subscriptions!B6466:B10004,subscriptions!G6466:G10004)</f>
        <v>5</v>
      </c>
      <c r="O6466" s="10">
        <v>76.0</v>
      </c>
      <c r="P6466" s="10" t="str">
        <f t="array" ref="P6466">_xlfn.XLOOKUP(A6466,subscriptions!B6466:B10004,subscriptions!C6466:C10004)</f>
        <v>Roam</v>
      </c>
      <c r="Q6466" s="10" t="s">
        <v>194</v>
      </c>
      <c r="R6466" s="10" t="s">
        <v>148</v>
      </c>
      <c r="S6466" s="10" t="s">
        <v>130</v>
      </c>
    </row>
    <row r="6467">
      <c r="A6467" s="1" t="s">
        <v>8220</v>
      </c>
      <c r="B6467" s="1" t="s">
        <v>573</v>
      </c>
      <c r="C6467" s="1" t="s">
        <v>441</v>
      </c>
      <c r="D6467" s="1" t="s">
        <v>27</v>
      </c>
      <c r="E6467" s="1" t="s">
        <v>179</v>
      </c>
      <c r="F6467" s="1" t="s">
        <v>200</v>
      </c>
      <c r="G6467" s="1" t="s">
        <v>23349</v>
      </c>
      <c r="H6467" s="1" t="s">
        <v>23350</v>
      </c>
      <c r="I6467" s="4">
        <v>84.34200231481482</v>
      </c>
      <c r="J6467" s="1">
        <v>135.43</v>
      </c>
      <c r="K6467" s="1">
        <v>27.05</v>
      </c>
      <c r="L6467" s="1">
        <v>100.0</v>
      </c>
      <c r="M6467" s="10">
        <f t="array" ref="M6467">_xlfn.XLOOKUP(A6467,subscriptions!B6467:B10004,subscriptions!D6467:D10004)</f>
        <v>120</v>
      </c>
      <c r="N6467" s="10">
        <f t="array" ref="N6467">_xlfn.XLOOKUP(A6467,subscriptions!B6467:B10004,subscriptions!G6467:G10004)</f>
        <v>10</v>
      </c>
      <c r="O6467" s="10">
        <v>108.0</v>
      </c>
      <c r="P6467" s="10" t="str">
        <f t="array" ref="P6467">_xlfn.XLOOKUP(A6467,subscriptions!B6467:B10004,subscriptions!C6467:C10004)</f>
        <v>Residential</v>
      </c>
      <c r="Q6467" s="10" t="s">
        <v>128</v>
      </c>
      <c r="R6467" s="10" t="s">
        <v>212</v>
      </c>
      <c r="S6467" s="10" t="s">
        <v>1703</v>
      </c>
    </row>
    <row r="6468">
      <c r="A6468" s="1" t="s">
        <v>8221</v>
      </c>
      <c r="B6468" s="1" t="s">
        <v>1414</v>
      </c>
      <c r="C6468" s="1" t="s">
        <v>524</v>
      </c>
      <c r="D6468" s="1" t="s">
        <v>27</v>
      </c>
      <c r="E6468" s="1" t="s">
        <v>280</v>
      </c>
      <c r="F6468" s="1" t="s">
        <v>1665</v>
      </c>
      <c r="G6468" s="1" t="s">
        <v>23351</v>
      </c>
      <c r="H6468" s="1" t="s">
        <v>23352</v>
      </c>
      <c r="I6468" s="4">
        <v>84.37878472222222</v>
      </c>
      <c r="J6468" s="1">
        <v>1208.68</v>
      </c>
      <c r="K6468" s="1">
        <v>183.05</v>
      </c>
      <c r="M6468" s="10">
        <f t="array" ref="M6468">_xlfn.XLOOKUP(A6468,subscriptions!B6468:B10004,subscriptions!D6468:D10004)</f>
        <v>50</v>
      </c>
      <c r="N6468" s="10">
        <f t="array" ref="N6468">_xlfn.XLOOKUP(A6468,subscriptions!B6468:B10004,subscriptions!G6468:G10004)</f>
        <v>20</v>
      </c>
      <c r="O6468" s="10">
        <v>40.0</v>
      </c>
      <c r="P6468" s="10" t="str">
        <f t="array" ref="P6468">_xlfn.XLOOKUP(A6468,subscriptions!B6468:B10004,subscriptions!C6468:C10004)</f>
        <v>Mini</v>
      </c>
      <c r="Q6468" s="10" t="s">
        <v>128</v>
      </c>
      <c r="R6468" s="10" t="s">
        <v>148</v>
      </c>
      <c r="S6468" s="10" t="s">
        <v>1622</v>
      </c>
    </row>
    <row r="6469">
      <c r="A6469" s="1" t="s">
        <v>8222</v>
      </c>
      <c r="B6469" s="1" t="s">
        <v>2096</v>
      </c>
      <c r="C6469" s="1" t="s">
        <v>871</v>
      </c>
      <c r="D6469" s="1" t="s">
        <v>27</v>
      </c>
      <c r="E6469" s="1" t="s">
        <v>262</v>
      </c>
      <c r="F6469" s="1" t="s">
        <v>2853</v>
      </c>
      <c r="G6469" s="1" t="s">
        <v>23353</v>
      </c>
      <c r="H6469" s="1" t="s">
        <v>23354</v>
      </c>
      <c r="I6469" s="4">
        <v>84.25505787037036</v>
      </c>
      <c r="J6469" s="1">
        <v>159.74</v>
      </c>
      <c r="K6469" s="1">
        <v>41.1</v>
      </c>
      <c r="M6469" s="10">
        <f t="array" ref="M6469">_xlfn.XLOOKUP(A6469,subscriptions!B6469:B10004,subscriptions!D6469:D10004)</f>
        <v>250</v>
      </c>
      <c r="N6469" s="10">
        <f t="array" ref="N6469">_xlfn.XLOOKUP(A6469,subscriptions!B6469:B10004,subscriptions!G6469:G10004)</f>
        <v>0</v>
      </c>
      <c r="O6469" s="10">
        <v>250.0</v>
      </c>
      <c r="P6469" s="10" t="str">
        <f t="array" ref="P6469">_xlfn.XLOOKUP(A6469,subscriptions!B6469:B10004,subscriptions!C6469:C10004)</f>
        <v>Business</v>
      </c>
      <c r="Q6469" s="10" t="s">
        <v>173</v>
      </c>
      <c r="R6469" s="10" t="s">
        <v>129</v>
      </c>
      <c r="S6469" s="10" t="s">
        <v>149</v>
      </c>
    </row>
    <row r="6470">
      <c r="A6470" s="1" t="s">
        <v>8223</v>
      </c>
      <c r="B6470" s="1" t="s">
        <v>1939</v>
      </c>
      <c r="C6470" s="1" t="s">
        <v>1492</v>
      </c>
      <c r="D6470" s="1" t="s">
        <v>153</v>
      </c>
      <c r="E6470" s="1" t="s">
        <v>179</v>
      </c>
      <c r="F6470" s="1" t="s">
        <v>844</v>
      </c>
      <c r="G6470" s="1" t="s">
        <v>23355</v>
      </c>
      <c r="H6470" s="1" t="s">
        <v>23356</v>
      </c>
      <c r="I6470" s="4">
        <v>84.17232638888889</v>
      </c>
      <c r="J6470" s="1">
        <v>4127.9</v>
      </c>
      <c r="K6470" s="1">
        <v>434.54</v>
      </c>
      <c r="L6470" s="1">
        <v>100.0</v>
      </c>
      <c r="M6470" s="10">
        <f t="array" ref="M6470">_xlfn.XLOOKUP(A6470,subscriptions!B6470:B10004,subscriptions!D6470:D10004)</f>
        <v>120</v>
      </c>
      <c r="N6470" s="10">
        <f t="array" ref="N6470">_xlfn.XLOOKUP(A6470,subscriptions!B6470:B10004,subscriptions!G6470:G10004)</f>
        <v>5</v>
      </c>
      <c r="O6470" s="10">
        <v>114.0</v>
      </c>
      <c r="P6470" s="10" t="str">
        <f t="array" ref="P6470">_xlfn.XLOOKUP(A6470,subscriptions!B6470:B10004,subscriptions!C6470:C10004)</f>
        <v>Residential</v>
      </c>
      <c r="Q6470" s="10" t="s">
        <v>194</v>
      </c>
      <c r="R6470" s="10" t="s">
        <v>212</v>
      </c>
      <c r="S6470" s="10" t="s">
        <v>1637</v>
      </c>
    </row>
    <row r="6471">
      <c r="A6471" s="1" t="s">
        <v>8225</v>
      </c>
      <c r="B6471" s="1" t="s">
        <v>1027</v>
      </c>
      <c r="C6471" s="1" t="s">
        <v>1833</v>
      </c>
      <c r="D6471" s="1" t="s">
        <v>153</v>
      </c>
      <c r="E6471" s="1" t="s">
        <v>179</v>
      </c>
      <c r="F6471" s="1" t="s">
        <v>357</v>
      </c>
      <c r="G6471" s="1" t="s">
        <v>23357</v>
      </c>
      <c r="H6471" s="1" t="s">
        <v>23358</v>
      </c>
      <c r="I6471" s="4">
        <v>84.17087962962962</v>
      </c>
      <c r="J6471" s="1">
        <v>2230.9</v>
      </c>
      <c r="K6471" s="1">
        <v>501.69</v>
      </c>
      <c r="L6471" s="1">
        <v>100.0</v>
      </c>
      <c r="M6471" s="10">
        <f t="array" ref="M6471">_xlfn.XLOOKUP(A6471,subscriptions!B6471:B10004,subscriptions!D6471:D10004)</f>
        <v>120</v>
      </c>
      <c r="N6471" s="10">
        <f t="array" ref="N6471">_xlfn.XLOOKUP(A6471,subscriptions!B6471:B10004,subscriptions!G6471:G10004)</f>
        <v>10</v>
      </c>
      <c r="O6471" s="10">
        <v>108.0</v>
      </c>
      <c r="P6471" s="10" t="str">
        <f t="array" ref="P6471">_xlfn.XLOOKUP(A6471,subscriptions!B6471:B10004,subscriptions!C6471:C10004)</f>
        <v>Residential</v>
      </c>
      <c r="Q6471" s="10" t="s">
        <v>128</v>
      </c>
      <c r="R6471" s="10" t="s">
        <v>212</v>
      </c>
      <c r="S6471" s="10" t="s">
        <v>310</v>
      </c>
    </row>
    <row r="6472">
      <c r="A6472" s="1" t="s">
        <v>8227</v>
      </c>
      <c r="B6472" s="1" t="s">
        <v>177</v>
      </c>
      <c r="C6472" s="1" t="s">
        <v>473</v>
      </c>
      <c r="D6472" s="1" t="s">
        <v>153</v>
      </c>
      <c r="E6472" s="1" t="s">
        <v>239</v>
      </c>
      <c r="F6472" s="1" t="s">
        <v>1186</v>
      </c>
      <c r="G6472" s="1" t="s">
        <v>23359</v>
      </c>
      <c r="H6472" s="1" t="s">
        <v>23360</v>
      </c>
      <c r="I6472" s="4">
        <v>84.21460648148148</v>
      </c>
      <c r="J6472" s="1">
        <v>1659.2</v>
      </c>
      <c r="K6472" s="1">
        <v>402.06</v>
      </c>
      <c r="M6472" s="10">
        <f t="array" ref="M6472">_xlfn.XLOOKUP(A6472,subscriptions!B6472:B10004,subscriptions!D6472:D10004)</f>
        <v>120</v>
      </c>
      <c r="N6472" s="10">
        <f t="array" ref="N6472">_xlfn.XLOOKUP(A6472,subscriptions!B6472:B10004,subscriptions!G6472:G10004)</f>
        <v>20</v>
      </c>
      <c r="O6472" s="10">
        <v>96.0</v>
      </c>
      <c r="P6472" s="10" t="str">
        <f t="array" ref="P6472">_xlfn.XLOOKUP(A6472,subscriptions!B6472:B10004,subscriptions!C6472:C10004)</f>
        <v>Residential</v>
      </c>
      <c r="Q6472" s="10" t="s">
        <v>128</v>
      </c>
      <c r="R6472" s="10" t="s">
        <v>148</v>
      </c>
      <c r="S6472" s="10" t="s">
        <v>3641</v>
      </c>
    </row>
    <row r="6473">
      <c r="A6473" s="1" t="s">
        <v>8228</v>
      </c>
      <c r="B6473" s="1" t="s">
        <v>1664</v>
      </c>
      <c r="C6473" s="1" t="s">
        <v>330</v>
      </c>
      <c r="D6473" s="1" t="s">
        <v>153</v>
      </c>
      <c r="E6473" s="1" t="s">
        <v>179</v>
      </c>
      <c r="F6473" s="1" t="s">
        <v>200</v>
      </c>
      <c r="G6473" s="1" t="s">
        <v>23361</v>
      </c>
      <c r="H6473" s="1" t="s">
        <v>23362</v>
      </c>
      <c r="I6473" s="4">
        <v>84.37883101851853</v>
      </c>
      <c r="J6473" s="1">
        <v>2655.02</v>
      </c>
      <c r="K6473" s="1">
        <v>296.26</v>
      </c>
      <c r="L6473" s="1">
        <v>100.0</v>
      </c>
      <c r="M6473" s="10">
        <f t="array" ref="M6473">_xlfn.XLOOKUP(A6473,subscriptions!B6473:B10004,subscriptions!D6473:D10004)</f>
        <v>120</v>
      </c>
      <c r="N6473" s="10">
        <f t="array" ref="N6473">_xlfn.XLOOKUP(A6473,subscriptions!B6473:B10004,subscriptions!G6473:G10004)</f>
        <v>0</v>
      </c>
      <c r="O6473" s="10">
        <v>120.0</v>
      </c>
      <c r="P6473" s="10" t="str">
        <f t="array" ref="P6473">_xlfn.XLOOKUP(A6473,subscriptions!B6473:B10004,subscriptions!C6473:C10004)</f>
        <v>Residential</v>
      </c>
      <c r="Q6473" s="10" t="s">
        <v>173</v>
      </c>
      <c r="R6473" s="10" t="s">
        <v>212</v>
      </c>
      <c r="S6473" s="10" t="s">
        <v>1622</v>
      </c>
    </row>
    <row r="6474">
      <c r="A6474" s="1" t="s">
        <v>8229</v>
      </c>
      <c r="B6474" s="1" t="s">
        <v>919</v>
      </c>
      <c r="C6474" s="1" t="s">
        <v>1507</v>
      </c>
      <c r="D6474" s="1" t="s">
        <v>27</v>
      </c>
      <c r="E6474" s="1" t="s">
        <v>28</v>
      </c>
      <c r="F6474" s="1" t="s">
        <v>2097</v>
      </c>
      <c r="G6474" s="1" t="s">
        <v>23363</v>
      </c>
      <c r="H6474" s="1" t="s">
        <v>23364</v>
      </c>
      <c r="I6474" s="4">
        <v>84.41827546296297</v>
      </c>
      <c r="J6474" s="1">
        <v>1614.14</v>
      </c>
      <c r="K6474" s="1">
        <v>272.78</v>
      </c>
      <c r="M6474" s="10">
        <f t="array" ref="M6474">_xlfn.XLOOKUP(A6474,subscriptions!B6474:B10004,subscriptions!D6474:D10004)</f>
        <v>120</v>
      </c>
      <c r="N6474" s="10">
        <f t="array" ref="N6474">_xlfn.XLOOKUP(A6474,subscriptions!B6474:B10004,subscriptions!G6474:G10004)</f>
        <v>5</v>
      </c>
      <c r="O6474" s="10">
        <v>114.0</v>
      </c>
      <c r="P6474" s="10" t="str">
        <f t="array" ref="P6474">_xlfn.XLOOKUP(A6474,subscriptions!B6474:B10004,subscriptions!C6474:C10004)</f>
        <v>Residential</v>
      </c>
      <c r="Q6474" s="10" t="s">
        <v>194</v>
      </c>
      <c r="R6474" s="10" t="s">
        <v>212</v>
      </c>
      <c r="S6474" s="10" t="s">
        <v>3020</v>
      </c>
    </row>
    <row r="6475">
      <c r="A6475" s="1" t="s">
        <v>8230</v>
      </c>
      <c r="B6475" s="1" t="s">
        <v>2018</v>
      </c>
      <c r="C6475" s="1" t="s">
        <v>884</v>
      </c>
      <c r="D6475" s="1" t="s">
        <v>27</v>
      </c>
      <c r="E6475" s="1" t="s">
        <v>280</v>
      </c>
      <c r="F6475" s="1" t="s">
        <v>1478</v>
      </c>
      <c r="G6475" s="1" t="s">
        <v>23365</v>
      </c>
      <c r="H6475" s="1" t="s">
        <v>23366</v>
      </c>
      <c r="I6475" s="4">
        <v>84.34039351851852</v>
      </c>
      <c r="J6475" s="1">
        <v>5257.96</v>
      </c>
      <c r="K6475" s="1">
        <v>433.64</v>
      </c>
      <c r="M6475" s="10">
        <f t="array" ref="M6475">_xlfn.XLOOKUP(A6475,subscriptions!B6475:B10004,subscriptions!D6475:D10004)</f>
        <v>120</v>
      </c>
      <c r="N6475" s="10">
        <f t="array" ref="N6475">_xlfn.XLOOKUP(A6475,subscriptions!B6475:B10004,subscriptions!G6475:G10004)</f>
        <v>10</v>
      </c>
      <c r="O6475" s="10">
        <v>108.0</v>
      </c>
      <c r="P6475" s="10" t="str">
        <f t="array" ref="P6475">_xlfn.XLOOKUP(A6475,subscriptions!B6475:B10004,subscriptions!C6475:C10004)</f>
        <v>Residential</v>
      </c>
      <c r="Q6475" s="10" t="s">
        <v>128</v>
      </c>
      <c r="R6475" s="10" t="s">
        <v>212</v>
      </c>
      <c r="S6475" s="10" t="s">
        <v>616</v>
      </c>
    </row>
    <row r="6476">
      <c r="A6476" s="1" t="s">
        <v>8231</v>
      </c>
      <c r="B6476" s="1" t="s">
        <v>1009</v>
      </c>
      <c r="C6476" s="1" t="s">
        <v>26</v>
      </c>
      <c r="D6476" s="1" t="s">
        <v>153</v>
      </c>
      <c r="E6476" s="1" t="s">
        <v>631</v>
      </c>
      <c r="F6476" s="1" t="s">
        <v>2495</v>
      </c>
      <c r="G6476" s="1" t="s">
        <v>23367</v>
      </c>
      <c r="H6476" s="1" t="s">
        <v>23368</v>
      </c>
      <c r="I6476" s="4">
        <v>84.25658564814815</v>
      </c>
      <c r="J6476" s="1">
        <v>1927.42</v>
      </c>
      <c r="K6476" s="1">
        <v>468.76</v>
      </c>
      <c r="M6476" s="10">
        <f t="array" ref="M6476">_xlfn.XLOOKUP(A6476,subscriptions!B6476:B10004,subscriptions!D6476:D10004)</f>
        <v>80</v>
      </c>
      <c r="N6476" s="10">
        <f t="array" ref="N6476">_xlfn.XLOOKUP(A6476,subscriptions!B6476:B10004,subscriptions!G6476:G10004)</f>
        <v>20</v>
      </c>
      <c r="O6476" s="10">
        <v>64.0</v>
      </c>
      <c r="P6476" s="10" t="str">
        <f t="array" ref="P6476">_xlfn.XLOOKUP(A6476,subscriptions!B6476:B10004,subscriptions!C6476:C10004)</f>
        <v>Roam</v>
      </c>
      <c r="Q6476" s="10" t="s">
        <v>128</v>
      </c>
      <c r="R6476" s="10" t="s">
        <v>148</v>
      </c>
      <c r="S6476" s="10" t="s">
        <v>130</v>
      </c>
    </row>
    <row r="6477">
      <c r="A6477" s="1" t="s">
        <v>8232</v>
      </c>
      <c r="B6477" s="1" t="s">
        <v>4627</v>
      </c>
      <c r="C6477" s="1" t="s">
        <v>764</v>
      </c>
      <c r="D6477" s="1" t="s">
        <v>27</v>
      </c>
      <c r="E6477" s="1" t="s">
        <v>239</v>
      </c>
      <c r="F6477" s="1" t="s">
        <v>2364</v>
      </c>
      <c r="G6477" s="1" t="s">
        <v>23369</v>
      </c>
      <c r="H6477" s="1" t="s">
        <v>23370</v>
      </c>
      <c r="I6477" s="4">
        <v>84.3395949074074</v>
      </c>
      <c r="J6477" s="1">
        <v>3928.59</v>
      </c>
      <c r="K6477" s="1">
        <v>641.53</v>
      </c>
      <c r="M6477" s="10">
        <f t="array" ref="M6477">_xlfn.XLOOKUP(A6477,subscriptions!B6477:B10004,subscriptions!D6477:D10004)</f>
        <v>120</v>
      </c>
      <c r="N6477" s="10">
        <f t="array" ref="N6477">_xlfn.XLOOKUP(A6477,subscriptions!B6477:B10004,subscriptions!G6477:G10004)</f>
        <v>0</v>
      </c>
      <c r="O6477" s="10">
        <v>120.0</v>
      </c>
      <c r="P6477" s="10" t="str">
        <f t="array" ref="P6477">_xlfn.XLOOKUP(A6477,subscriptions!B6477:B10004,subscriptions!C6477:C10004)</f>
        <v>Residential</v>
      </c>
      <c r="Q6477" s="10" t="s">
        <v>173</v>
      </c>
      <c r="R6477" s="10" t="s">
        <v>212</v>
      </c>
      <c r="S6477" s="10" t="s">
        <v>234</v>
      </c>
    </row>
    <row r="6478">
      <c r="A6478" s="1" t="s">
        <v>8233</v>
      </c>
      <c r="B6478" s="1" t="s">
        <v>2018</v>
      </c>
      <c r="C6478" s="1" t="s">
        <v>1388</v>
      </c>
      <c r="D6478" s="1" t="s">
        <v>27</v>
      </c>
      <c r="E6478" s="1" t="s">
        <v>280</v>
      </c>
      <c r="F6478" s="1" t="s">
        <v>1446</v>
      </c>
      <c r="G6478" s="1" t="s">
        <v>23371</v>
      </c>
      <c r="H6478" s="1" t="s">
        <v>23372</v>
      </c>
      <c r="I6478" s="4">
        <v>84.16893518518519</v>
      </c>
      <c r="J6478" s="1">
        <v>1142.02</v>
      </c>
      <c r="K6478" s="1">
        <v>222.48</v>
      </c>
      <c r="M6478" s="10">
        <f t="array" ref="M6478">_xlfn.XLOOKUP(A6478,subscriptions!B6478:B10004,subscriptions!D6478:D10004)</f>
        <v>120</v>
      </c>
      <c r="N6478" s="10">
        <f t="array" ref="N6478">_xlfn.XLOOKUP(A6478,subscriptions!B6478:B10004,subscriptions!G6478:G10004)</f>
        <v>5</v>
      </c>
      <c r="O6478" s="10">
        <v>114.0</v>
      </c>
      <c r="P6478" s="10" t="str">
        <f t="array" ref="P6478">_xlfn.XLOOKUP(A6478,subscriptions!B6478:B10004,subscriptions!C6478:C10004)</f>
        <v>Residential</v>
      </c>
      <c r="Q6478" s="10" t="s">
        <v>194</v>
      </c>
      <c r="R6478" s="10" t="s">
        <v>212</v>
      </c>
      <c r="S6478" s="10" t="s">
        <v>1504</v>
      </c>
    </row>
    <row r="6479">
      <c r="A6479" s="1" t="s">
        <v>8234</v>
      </c>
      <c r="B6479" s="1" t="s">
        <v>589</v>
      </c>
      <c r="C6479" s="1" t="s">
        <v>871</v>
      </c>
      <c r="D6479" s="1" t="s">
        <v>153</v>
      </c>
      <c r="E6479" s="1" t="s">
        <v>262</v>
      </c>
      <c r="F6479" s="1" t="s">
        <v>885</v>
      </c>
      <c r="G6479" s="1" t="s">
        <v>23373</v>
      </c>
      <c r="H6479" s="1" t="s">
        <v>23374</v>
      </c>
      <c r="I6479" s="4">
        <v>84.38351851851851</v>
      </c>
      <c r="J6479" s="1">
        <v>236.75</v>
      </c>
      <c r="K6479" s="1">
        <v>67.57</v>
      </c>
      <c r="M6479" s="10">
        <f t="array" ref="M6479">_xlfn.XLOOKUP(A6479,subscriptions!B6479:B10004,subscriptions!D6479:D10004)</f>
        <v>80</v>
      </c>
      <c r="N6479" s="10">
        <f t="array" ref="N6479">_xlfn.XLOOKUP(A6479,subscriptions!B6479:B10004,subscriptions!G6479:G10004)</f>
        <v>10</v>
      </c>
      <c r="O6479" s="10">
        <v>72.0</v>
      </c>
      <c r="P6479" s="10" t="str">
        <f t="array" ref="P6479">_xlfn.XLOOKUP(A6479,subscriptions!B6479:B10004,subscriptions!C6479:C10004)</f>
        <v>Roam</v>
      </c>
      <c r="Q6479" s="10" t="s">
        <v>128</v>
      </c>
      <c r="R6479" s="10" t="s">
        <v>148</v>
      </c>
      <c r="S6479" s="10" t="s">
        <v>882</v>
      </c>
    </row>
    <row r="6480">
      <c r="A6480" s="1" t="s">
        <v>8236</v>
      </c>
      <c r="B6480" s="1" t="s">
        <v>4509</v>
      </c>
      <c r="C6480" s="1" t="s">
        <v>2483</v>
      </c>
      <c r="D6480" s="1" t="s">
        <v>153</v>
      </c>
      <c r="E6480" s="1" t="s">
        <v>262</v>
      </c>
      <c r="F6480" s="1" t="s">
        <v>263</v>
      </c>
      <c r="G6480" s="1" t="s">
        <v>23375</v>
      </c>
      <c r="H6480" s="1" t="s">
        <v>23376</v>
      </c>
      <c r="I6480" s="4">
        <v>84.34185185185186</v>
      </c>
      <c r="J6480" s="1">
        <v>1176.73</v>
      </c>
      <c r="K6480" s="1">
        <v>157.38</v>
      </c>
      <c r="M6480" s="10">
        <f t="array" ref="M6480">_xlfn.XLOOKUP(A6480,subscriptions!B6480:B10004,subscriptions!D6480:D10004)</f>
        <v>120</v>
      </c>
      <c r="N6480" s="10">
        <f t="array" ref="N6480">_xlfn.XLOOKUP(A6480,subscriptions!B6480:B10004,subscriptions!G6480:G10004)</f>
        <v>20</v>
      </c>
      <c r="O6480" s="10">
        <v>96.0</v>
      </c>
      <c r="P6480" s="10" t="str">
        <f t="array" ref="P6480">_xlfn.XLOOKUP(A6480,subscriptions!B6480:B10004,subscriptions!C6480:C10004)</f>
        <v>Residential</v>
      </c>
      <c r="Q6480" s="10" t="s">
        <v>128</v>
      </c>
      <c r="R6480" s="10" t="s">
        <v>148</v>
      </c>
      <c r="S6480" s="10" t="s">
        <v>1703</v>
      </c>
    </row>
    <row r="6481">
      <c r="A6481" s="1" t="s">
        <v>8238</v>
      </c>
      <c r="B6481" s="1" t="s">
        <v>2534</v>
      </c>
      <c r="C6481" s="1" t="s">
        <v>1415</v>
      </c>
      <c r="D6481" s="1" t="s">
        <v>153</v>
      </c>
      <c r="E6481" s="1" t="s">
        <v>714</v>
      </c>
      <c r="F6481" s="1" t="s">
        <v>1730</v>
      </c>
      <c r="G6481" s="1" t="s">
        <v>23377</v>
      </c>
      <c r="H6481" s="1" t="s">
        <v>23378</v>
      </c>
      <c r="I6481" s="4">
        <v>84.2530324074074</v>
      </c>
      <c r="J6481" s="1">
        <v>253.51</v>
      </c>
      <c r="K6481" s="1">
        <v>43.1</v>
      </c>
      <c r="M6481" s="10">
        <f t="array" ref="M6481">_xlfn.XLOOKUP(A6481,subscriptions!B6481:B10004,subscriptions!D6481:D10004)</f>
        <v>120</v>
      </c>
      <c r="N6481" s="10">
        <f t="array" ref="N6481">_xlfn.XLOOKUP(A6481,subscriptions!B6481:B10004,subscriptions!G6481:G10004)</f>
        <v>0</v>
      </c>
      <c r="O6481" s="10">
        <v>120.0</v>
      </c>
      <c r="P6481" s="10" t="str">
        <f t="array" ref="P6481">_xlfn.XLOOKUP(A6481,subscriptions!B6481:B10004,subscriptions!C6481:C10004)</f>
        <v>Residential</v>
      </c>
      <c r="Q6481" s="10" t="s">
        <v>173</v>
      </c>
      <c r="R6481" s="10" t="s">
        <v>212</v>
      </c>
      <c r="S6481" s="10" t="s">
        <v>916</v>
      </c>
    </row>
    <row r="6482">
      <c r="A6482" s="1" t="s">
        <v>8239</v>
      </c>
      <c r="B6482" s="1" t="s">
        <v>1173</v>
      </c>
      <c r="C6482" s="1" t="s">
        <v>1200</v>
      </c>
      <c r="D6482" s="1" t="s">
        <v>27</v>
      </c>
      <c r="E6482" s="1" t="s">
        <v>111</v>
      </c>
      <c r="F6482" s="1" t="s">
        <v>1227</v>
      </c>
      <c r="G6482" s="1" t="s">
        <v>23379</v>
      </c>
      <c r="H6482" s="1" t="s">
        <v>23380</v>
      </c>
      <c r="I6482" s="4">
        <v>84.21197916666667</v>
      </c>
      <c r="J6482" s="1">
        <v>1396.55</v>
      </c>
      <c r="K6482" s="1">
        <v>221.98</v>
      </c>
      <c r="M6482" s="10">
        <f t="array" ref="M6482">_xlfn.XLOOKUP(A6482,subscriptions!B6482:B10004,subscriptions!D6482:D10004)</f>
        <v>120</v>
      </c>
      <c r="N6482" s="10">
        <f t="array" ref="N6482">_xlfn.XLOOKUP(A6482,subscriptions!B6482:B10004,subscriptions!G6482:G10004)</f>
        <v>5</v>
      </c>
      <c r="O6482" s="10">
        <v>114.0</v>
      </c>
      <c r="P6482" s="10" t="str">
        <f t="array" ref="P6482">_xlfn.XLOOKUP(A6482,subscriptions!B6482:B10004,subscriptions!C6482:C10004)</f>
        <v>Residential</v>
      </c>
      <c r="Q6482" s="10" t="s">
        <v>194</v>
      </c>
      <c r="R6482" s="10" t="s">
        <v>212</v>
      </c>
      <c r="S6482" s="10" t="s">
        <v>857</v>
      </c>
    </row>
    <row r="6483">
      <c r="A6483" s="1" t="s">
        <v>8240</v>
      </c>
      <c r="B6483" s="1" t="s">
        <v>1303</v>
      </c>
      <c r="C6483" s="1" t="s">
        <v>1477</v>
      </c>
      <c r="D6483" s="1" t="s">
        <v>153</v>
      </c>
      <c r="E6483" s="1" t="s">
        <v>111</v>
      </c>
      <c r="F6483" s="1" t="s">
        <v>154</v>
      </c>
      <c r="G6483" s="1" t="s">
        <v>23381</v>
      </c>
      <c r="H6483" s="1" t="s">
        <v>23382</v>
      </c>
      <c r="I6483" s="4">
        <v>84.29542824074075</v>
      </c>
      <c r="J6483" s="1">
        <v>1038.1</v>
      </c>
      <c r="K6483" s="1">
        <v>244.04</v>
      </c>
      <c r="M6483" s="10">
        <f t="array" ref="M6483">_xlfn.XLOOKUP(A6483,subscriptions!B6483:B10004,subscriptions!D6483:D10004)</f>
        <v>50</v>
      </c>
      <c r="N6483" s="10">
        <f t="array" ref="N6483">_xlfn.XLOOKUP(A6483,subscriptions!B6483:B10004,subscriptions!G6483:G10004)</f>
        <v>10</v>
      </c>
      <c r="O6483" s="10">
        <v>45.0</v>
      </c>
      <c r="P6483" s="10" t="str">
        <f t="array" ref="P6483">_xlfn.XLOOKUP(A6483,subscriptions!B6483:B10004,subscriptions!C6483:C10004)</f>
        <v>Mini</v>
      </c>
      <c r="Q6483" s="10" t="s">
        <v>128</v>
      </c>
      <c r="R6483" s="10" t="s">
        <v>148</v>
      </c>
      <c r="S6483" s="10" t="s">
        <v>1026</v>
      </c>
    </row>
    <row r="6484">
      <c r="A6484" s="1" t="s">
        <v>8241</v>
      </c>
      <c r="B6484" s="1" t="s">
        <v>1141</v>
      </c>
      <c r="C6484" s="1" t="s">
        <v>1973</v>
      </c>
      <c r="D6484" s="1" t="s">
        <v>27</v>
      </c>
      <c r="E6484" s="1" t="s">
        <v>262</v>
      </c>
      <c r="F6484" s="1" t="s">
        <v>263</v>
      </c>
      <c r="G6484" s="1" t="s">
        <v>23383</v>
      </c>
      <c r="H6484" s="1" t="s">
        <v>23384</v>
      </c>
      <c r="I6484" s="4">
        <v>84.17153935185185</v>
      </c>
      <c r="J6484" s="1">
        <v>1511.58</v>
      </c>
      <c r="K6484" s="1">
        <v>306.95</v>
      </c>
      <c r="M6484" s="10">
        <f t="array" ref="M6484">_xlfn.XLOOKUP(A6484,subscriptions!B6484:B10004,subscriptions!D6484:D10004)</f>
        <v>120</v>
      </c>
      <c r="N6484" s="10">
        <f t="array" ref="N6484">_xlfn.XLOOKUP(A6484,subscriptions!B6484:B10004,subscriptions!G6484:G10004)</f>
        <v>20</v>
      </c>
      <c r="O6484" s="10">
        <v>96.0</v>
      </c>
      <c r="P6484" s="10" t="str">
        <f t="array" ref="P6484">_xlfn.XLOOKUP(A6484,subscriptions!B6484:B10004,subscriptions!C6484:C10004)</f>
        <v>Residential</v>
      </c>
      <c r="Q6484" s="10" t="s">
        <v>128</v>
      </c>
      <c r="R6484" s="10" t="s">
        <v>148</v>
      </c>
      <c r="S6484" s="10" t="s">
        <v>1082</v>
      </c>
    </row>
    <row r="6485">
      <c r="A6485" s="1" t="s">
        <v>8242</v>
      </c>
      <c r="B6485" s="1" t="s">
        <v>508</v>
      </c>
      <c r="C6485" s="1" t="s">
        <v>920</v>
      </c>
      <c r="D6485" s="1" t="s">
        <v>153</v>
      </c>
      <c r="E6485" s="1" t="s">
        <v>280</v>
      </c>
      <c r="F6485" s="1" t="s">
        <v>1446</v>
      </c>
      <c r="G6485" s="1" t="s">
        <v>23385</v>
      </c>
      <c r="H6485" s="1" t="s">
        <v>23386</v>
      </c>
      <c r="I6485" s="4">
        <v>84.21251157407407</v>
      </c>
      <c r="J6485" s="1">
        <v>65.15</v>
      </c>
      <c r="K6485" s="1">
        <v>25.11</v>
      </c>
      <c r="M6485" s="10">
        <f t="array" ref="M6485">_xlfn.XLOOKUP(A6485,subscriptions!B6485:B10004,subscriptions!D6485:D10004)</f>
        <v>120</v>
      </c>
      <c r="N6485" s="10">
        <f t="array" ref="N6485">_xlfn.XLOOKUP(A6485,subscriptions!B6485:B10004,subscriptions!G6485:G10004)</f>
        <v>0</v>
      </c>
      <c r="O6485" s="10">
        <v>120.0</v>
      </c>
      <c r="P6485" s="10" t="str">
        <f t="array" ref="P6485">_xlfn.XLOOKUP(A6485,subscriptions!B6485:B10004,subscriptions!C6485:C10004)</f>
        <v>Residential</v>
      </c>
      <c r="Q6485" s="10" t="s">
        <v>173</v>
      </c>
      <c r="R6485" s="10" t="s">
        <v>212</v>
      </c>
      <c r="S6485" s="10" t="s">
        <v>813</v>
      </c>
    </row>
    <row r="6486">
      <c r="A6486" s="1" t="s">
        <v>8243</v>
      </c>
      <c r="B6486" s="1" t="s">
        <v>2788</v>
      </c>
      <c r="C6486" s="1" t="s">
        <v>1415</v>
      </c>
      <c r="D6486" s="1" t="s">
        <v>153</v>
      </c>
      <c r="E6486" s="1" t="s">
        <v>714</v>
      </c>
      <c r="F6486" s="1" t="s">
        <v>828</v>
      </c>
      <c r="G6486" s="1" t="s">
        <v>23387</v>
      </c>
      <c r="H6486" s="1" t="s">
        <v>23388</v>
      </c>
      <c r="I6486" s="4">
        <v>84.33630787037038</v>
      </c>
      <c r="J6486" s="1">
        <v>375.07</v>
      </c>
      <c r="K6486" s="1">
        <v>83.43</v>
      </c>
      <c r="M6486" s="10">
        <f t="array" ref="M6486">_xlfn.XLOOKUP(A6486,subscriptions!B6486:B10004,subscriptions!D6486:D10004)</f>
        <v>250</v>
      </c>
      <c r="N6486" s="10">
        <f t="array" ref="N6486">_xlfn.XLOOKUP(A6486,subscriptions!B6486:B10004,subscriptions!G6486:G10004)</f>
        <v>5</v>
      </c>
      <c r="O6486" s="10">
        <v>237.5</v>
      </c>
      <c r="P6486" s="10" t="str">
        <f t="array" ref="P6486">_xlfn.XLOOKUP(A6486,subscriptions!B6486:B10004,subscriptions!C6486:C10004)</f>
        <v>Business</v>
      </c>
      <c r="Q6486" s="10" t="s">
        <v>194</v>
      </c>
      <c r="R6486" s="10" t="s">
        <v>129</v>
      </c>
      <c r="S6486" s="10" t="s">
        <v>1971</v>
      </c>
    </row>
    <row r="6487">
      <c r="A6487" s="1" t="s">
        <v>8244</v>
      </c>
      <c r="B6487" s="1" t="s">
        <v>1939</v>
      </c>
      <c r="C6487" s="1" t="s">
        <v>441</v>
      </c>
      <c r="D6487" s="1" t="s">
        <v>153</v>
      </c>
      <c r="E6487" s="1" t="s">
        <v>332</v>
      </c>
      <c r="F6487" s="1" t="s">
        <v>510</v>
      </c>
      <c r="G6487" s="1" t="s">
        <v>23389</v>
      </c>
      <c r="H6487" s="1" t="s">
        <v>23390</v>
      </c>
      <c r="I6487" s="4">
        <v>84.42104166666667</v>
      </c>
      <c r="J6487" s="1">
        <v>1063.93</v>
      </c>
      <c r="K6487" s="1">
        <v>227.13</v>
      </c>
      <c r="M6487" s="10">
        <f t="array" ref="M6487">_xlfn.XLOOKUP(A6487,subscriptions!B6487:B10004,subscriptions!D6487:D10004)</f>
        <v>120</v>
      </c>
      <c r="N6487" s="10">
        <f t="array" ref="N6487">_xlfn.XLOOKUP(A6487,subscriptions!B6487:B10004,subscriptions!G6487:G10004)</f>
        <v>10</v>
      </c>
      <c r="O6487" s="10">
        <v>108.0</v>
      </c>
      <c r="P6487" s="10" t="str">
        <f t="array" ref="P6487">_xlfn.XLOOKUP(A6487,subscriptions!B6487:B10004,subscriptions!C6487:C10004)</f>
        <v>Residential</v>
      </c>
      <c r="Q6487" s="10" t="s">
        <v>128</v>
      </c>
      <c r="R6487" s="10" t="s">
        <v>212</v>
      </c>
      <c r="S6487" s="10" t="s">
        <v>2152</v>
      </c>
    </row>
    <row r="6488">
      <c r="A6488" s="1" t="s">
        <v>8245</v>
      </c>
      <c r="B6488" s="1" t="s">
        <v>1939</v>
      </c>
      <c r="C6488" s="1" t="s">
        <v>1678</v>
      </c>
      <c r="D6488" s="1" t="s">
        <v>153</v>
      </c>
      <c r="E6488" s="1" t="s">
        <v>111</v>
      </c>
      <c r="F6488" s="1" t="s">
        <v>1263</v>
      </c>
      <c r="G6488" s="1" t="s">
        <v>23391</v>
      </c>
      <c r="H6488" s="1" t="s">
        <v>23392</v>
      </c>
      <c r="I6488" s="4">
        <v>84.21540509259259</v>
      </c>
      <c r="J6488" s="1">
        <v>4558.78</v>
      </c>
      <c r="K6488" s="1">
        <v>1021.18</v>
      </c>
      <c r="M6488" s="10">
        <f t="array" ref="M6488">_xlfn.XLOOKUP(A6488,subscriptions!B6488:B10004,subscriptions!D6488:D10004)</f>
        <v>120</v>
      </c>
      <c r="N6488" s="10">
        <f t="array" ref="N6488">_xlfn.XLOOKUP(A6488,subscriptions!B6488:B10004,subscriptions!G6488:G10004)</f>
        <v>20</v>
      </c>
      <c r="O6488" s="10">
        <v>96.0</v>
      </c>
      <c r="P6488" s="10" t="str">
        <f t="array" ref="P6488">_xlfn.XLOOKUP(A6488,subscriptions!B6488:B10004,subscriptions!C6488:C10004)</f>
        <v>Residential</v>
      </c>
      <c r="Q6488" s="10" t="s">
        <v>128</v>
      </c>
      <c r="R6488" s="10" t="s">
        <v>148</v>
      </c>
      <c r="S6488" s="10" t="s">
        <v>1212</v>
      </c>
    </row>
    <row r="6489">
      <c r="A6489" s="1" t="s">
        <v>8246</v>
      </c>
      <c r="B6489" s="1" t="s">
        <v>657</v>
      </c>
      <c r="C6489" s="1" t="s">
        <v>441</v>
      </c>
      <c r="D6489" s="1" t="s">
        <v>153</v>
      </c>
      <c r="E6489" s="1" t="s">
        <v>111</v>
      </c>
      <c r="F6489" s="1" t="s">
        <v>154</v>
      </c>
      <c r="G6489" s="1" t="s">
        <v>23393</v>
      </c>
      <c r="H6489" s="1" t="s">
        <v>23394</v>
      </c>
      <c r="I6489" s="4">
        <v>84.25695601851852</v>
      </c>
      <c r="J6489" s="1">
        <v>775.81</v>
      </c>
      <c r="K6489" s="1">
        <v>74.69</v>
      </c>
      <c r="M6489" s="10">
        <f t="array" ref="M6489">_xlfn.XLOOKUP(A6489,subscriptions!B6489:B10004,subscriptions!D6489:D10004)</f>
        <v>50</v>
      </c>
      <c r="N6489" s="10">
        <f t="array" ref="N6489">_xlfn.XLOOKUP(A6489,subscriptions!B6489:B10004,subscriptions!G6489:G10004)</f>
        <v>0</v>
      </c>
      <c r="O6489" s="10">
        <v>50.0</v>
      </c>
      <c r="P6489" s="10" t="str">
        <f t="array" ref="P6489">_xlfn.XLOOKUP(A6489,subscriptions!B6489:B10004,subscriptions!C6489:C10004)</f>
        <v>Mini</v>
      </c>
      <c r="Q6489" s="10" t="s">
        <v>173</v>
      </c>
      <c r="R6489" s="10" t="s">
        <v>148</v>
      </c>
      <c r="S6489" s="10" t="s">
        <v>175</v>
      </c>
    </row>
    <row r="6490">
      <c r="A6490" s="1" t="s">
        <v>8247</v>
      </c>
      <c r="B6490" s="1" t="s">
        <v>1317</v>
      </c>
      <c r="C6490" s="1" t="s">
        <v>871</v>
      </c>
      <c r="D6490" s="1" t="s">
        <v>27</v>
      </c>
      <c r="E6490" s="1" t="s">
        <v>332</v>
      </c>
      <c r="F6490" s="1" t="s">
        <v>1749</v>
      </c>
      <c r="G6490" s="1" t="s">
        <v>23395</v>
      </c>
      <c r="H6490" s="1" t="s">
        <v>23396</v>
      </c>
      <c r="I6490" s="4">
        <v>84.38</v>
      </c>
      <c r="J6490" s="1">
        <v>878.44</v>
      </c>
      <c r="K6490" s="1">
        <v>128.42</v>
      </c>
      <c r="M6490" s="10">
        <f t="array" ref="M6490">_xlfn.XLOOKUP(A6490,subscriptions!B6490:B10004,subscriptions!D6490:D10004)</f>
        <v>80</v>
      </c>
      <c r="N6490" s="10">
        <f t="array" ref="N6490">_xlfn.XLOOKUP(A6490,subscriptions!B6490:B10004,subscriptions!G6490:G10004)</f>
        <v>5</v>
      </c>
      <c r="O6490" s="10">
        <v>76.0</v>
      </c>
      <c r="P6490" s="10" t="str">
        <f t="array" ref="P6490">_xlfn.XLOOKUP(A6490,subscriptions!B6490:B10004,subscriptions!C6490:C10004)</f>
        <v>Roam</v>
      </c>
      <c r="Q6490" s="10" t="s">
        <v>194</v>
      </c>
      <c r="R6490" s="10" t="s">
        <v>148</v>
      </c>
      <c r="S6490" s="10" t="s">
        <v>698</v>
      </c>
    </row>
    <row r="6491">
      <c r="A6491" s="1" t="s">
        <v>8248</v>
      </c>
      <c r="B6491" s="1" t="s">
        <v>1387</v>
      </c>
      <c r="C6491" s="1" t="s">
        <v>1251</v>
      </c>
      <c r="D6491" s="1" t="s">
        <v>27</v>
      </c>
      <c r="E6491" s="1" t="s">
        <v>280</v>
      </c>
      <c r="F6491" s="1" t="s">
        <v>2239</v>
      </c>
      <c r="G6491" s="1" t="s">
        <v>23397</v>
      </c>
      <c r="H6491" s="1" t="s">
        <v>23398</v>
      </c>
      <c r="I6491" s="4">
        <v>84.29665509259259</v>
      </c>
      <c r="J6491" s="1">
        <v>1931.3</v>
      </c>
      <c r="K6491" s="1">
        <v>480.81</v>
      </c>
      <c r="M6491" s="10">
        <f t="array" ref="M6491">_xlfn.XLOOKUP(A6491,subscriptions!B6491:B10004,subscriptions!D6491:D10004)</f>
        <v>120</v>
      </c>
      <c r="N6491" s="10">
        <f t="array" ref="N6491">_xlfn.XLOOKUP(A6491,subscriptions!B6491:B10004,subscriptions!G6491:G10004)</f>
        <v>10</v>
      </c>
      <c r="O6491" s="10">
        <v>108.0</v>
      </c>
      <c r="P6491" s="10" t="str">
        <f t="array" ref="P6491">_xlfn.XLOOKUP(A6491,subscriptions!B6491:B10004,subscriptions!C6491:C10004)</f>
        <v>Residential</v>
      </c>
      <c r="Q6491" s="10" t="s">
        <v>128</v>
      </c>
      <c r="R6491" s="10" t="s">
        <v>212</v>
      </c>
      <c r="S6491" s="10" t="s">
        <v>373</v>
      </c>
    </row>
    <row r="6492">
      <c r="A6492" s="1" t="s">
        <v>8251</v>
      </c>
      <c r="B6492" s="1" t="s">
        <v>1226</v>
      </c>
      <c r="C6492" s="1" t="s">
        <v>279</v>
      </c>
      <c r="D6492" s="1" t="s">
        <v>153</v>
      </c>
      <c r="E6492" s="1" t="s">
        <v>631</v>
      </c>
      <c r="F6492" s="1" t="s">
        <v>2293</v>
      </c>
      <c r="G6492" s="1" t="s">
        <v>23399</v>
      </c>
      <c r="H6492" s="1" t="s">
        <v>23400</v>
      </c>
      <c r="I6492" s="4">
        <v>84.33571759259259</v>
      </c>
      <c r="J6492" s="1">
        <v>1438.73</v>
      </c>
      <c r="K6492" s="1">
        <v>282.4</v>
      </c>
      <c r="M6492" s="10">
        <f t="array" ref="M6492">_xlfn.XLOOKUP(A6492,subscriptions!B6492:B10004,subscriptions!D6492:D10004)</f>
        <v>120</v>
      </c>
      <c r="N6492" s="10">
        <f t="array" ref="N6492">_xlfn.XLOOKUP(A6492,subscriptions!B6492:B10004,subscriptions!G6492:G10004)</f>
        <v>20</v>
      </c>
      <c r="O6492" s="10">
        <v>96.0</v>
      </c>
      <c r="P6492" s="10" t="str">
        <f t="array" ref="P6492">_xlfn.XLOOKUP(A6492,subscriptions!B6492:B10004,subscriptions!C6492:C10004)</f>
        <v>Residential</v>
      </c>
      <c r="Q6492" s="10" t="s">
        <v>128</v>
      </c>
      <c r="R6492" s="10" t="s">
        <v>148</v>
      </c>
      <c r="S6492" s="10" t="s">
        <v>571</v>
      </c>
    </row>
    <row r="6493">
      <c r="A6493" s="1" t="s">
        <v>8252</v>
      </c>
      <c r="B6493" s="1" t="s">
        <v>329</v>
      </c>
      <c r="C6493" s="1" t="s">
        <v>1200</v>
      </c>
      <c r="D6493" s="1" t="s">
        <v>27</v>
      </c>
      <c r="E6493" s="1" t="s">
        <v>280</v>
      </c>
      <c r="F6493" s="1" t="s">
        <v>1446</v>
      </c>
      <c r="G6493" s="1" t="s">
        <v>23401</v>
      </c>
      <c r="H6493" s="1" t="s">
        <v>23402</v>
      </c>
      <c r="I6493" s="4">
        <v>84.38069444444444</v>
      </c>
      <c r="J6493" s="1">
        <v>582.71</v>
      </c>
      <c r="K6493" s="1">
        <v>110.85</v>
      </c>
      <c r="M6493" s="10">
        <f t="array" ref="M6493">_xlfn.XLOOKUP(A6493,subscriptions!B6493:B10004,subscriptions!D6493:D10004)</f>
        <v>50</v>
      </c>
      <c r="N6493" s="10">
        <f t="array" ref="N6493">_xlfn.XLOOKUP(A6493,subscriptions!B6493:B10004,subscriptions!G6493:G10004)</f>
        <v>0</v>
      </c>
      <c r="O6493" s="10">
        <v>50.0</v>
      </c>
      <c r="P6493" s="10" t="str">
        <f t="array" ref="P6493">_xlfn.XLOOKUP(A6493,subscriptions!B6493:B10004,subscriptions!C6493:C10004)</f>
        <v>Mini</v>
      </c>
      <c r="Q6493" s="10" t="s">
        <v>173</v>
      </c>
      <c r="R6493" s="10" t="s">
        <v>148</v>
      </c>
      <c r="S6493" s="10" t="s">
        <v>762</v>
      </c>
    </row>
    <row r="6494">
      <c r="A6494" s="1" t="s">
        <v>8253</v>
      </c>
      <c r="B6494" s="1" t="s">
        <v>657</v>
      </c>
      <c r="C6494" s="1" t="s">
        <v>456</v>
      </c>
      <c r="D6494" s="1" t="s">
        <v>153</v>
      </c>
      <c r="E6494" s="1" t="s">
        <v>111</v>
      </c>
      <c r="F6494" s="1" t="s">
        <v>1906</v>
      </c>
      <c r="G6494" s="1" t="s">
        <v>23403</v>
      </c>
      <c r="H6494" s="1" t="s">
        <v>23404</v>
      </c>
      <c r="I6494" s="4">
        <v>84.38077546296296</v>
      </c>
      <c r="J6494" s="1">
        <v>843.53</v>
      </c>
      <c r="K6494" s="1">
        <v>83.96</v>
      </c>
      <c r="M6494" s="10">
        <f t="array" ref="M6494">_xlfn.XLOOKUP(A6494,subscriptions!B6494:B10004,subscriptions!D6494:D10004)</f>
        <v>120</v>
      </c>
      <c r="N6494" s="10">
        <f t="array" ref="N6494">_xlfn.XLOOKUP(A6494,subscriptions!B6494:B10004,subscriptions!G6494:G10004)</f>
        <v>5</v>
      </c>
      <c r="O6494" s="10">
        <v>114.0</v>
      </c>
      <c r="P6494" s="10" t="str">
        <f t="array" ref="P6494">_xlfn.XLOOKUP(A6494,subscriptions!B6494:B10004,subscriptions!C6494:C10004)</f>
        <v>Residential</v>
      </c>
      <c r="Q6494" s="10" t="s">
        <v>194</v>
      </c>
      <c r="R6494" s="10" t="s">
        <v>212</v>
      </c>
      <c r="S6494" s="10" t="s">
        <v>762</v>
      </c>
    </row>
    <row r="6495">
      <c r="A6495" s="1" t="s">
        <v>8254</v>
      </c>
      <c r="B6495" s="1" t="s">
        <v>1444</v>
      </c>
      <c r="C6495" s="1" t="s">
        <v>1100</v>
      </c>
      <c r="D6495" s="1" t="s">
        <v>27</v>
      </c>
      <c r="E6495" s="1" t="s">
        <v>332</v>
      </c>
      <c r="F6495" s="1" t="s">
        <v>1749</v>
      </c>
      <c r="G6495" s="1" t="s">
        <v>23405</v>
      </c>
      <c r="H6495" s="1" t="s">
        <v>23406</v>
      </c>
      <c r="I6495" s="4">
        <v>84.37935185185185</v>
      </c>
      <c r="J6495" s="1">
        <v>418.28</v>
      </c>
      <c r="K6495" s="1">
        <v>91.46</v>
      </c>
      <c r="M6495" s="10">
        <f t="array" ref="M6495">_xlfn.XLOOKUP(A6495,subscriptions!B6495:B10004,subscriptions!D6495:D10004)</f>
        <v>120</v>
      </c>
      <c r="N6495" s="10">
        <f t="array" ref="N6495">_xlfn.XLOOKUP(A6495,subscriptions!B6495:B10004,subscriptions!G6495:G10004)</f>
        <v>10</v>
      </c>
      <c r="O6495" s="10">
        <v>108.0</v>
      </c>
      <c r="P6495" s="10" t="str">
        <f t="array" ref="P6495">_xlfn.XLOOKUP(A6495,subscriptions!B6495:B10004,subscriptions!C6495:C10004)</f>
        <v>Residential</v>
      </c>
      <c r="Q6495" s="10" t="s">
        <v>128</v>
      </c>
      <c r="R6495" s="10" t="s">
        <v>212</v>
      </c>
      <c r="S6495" s="10" t="s">
        <v>2380</v>
      </c>
    </row>
    <row r="6496">
      <c r="A6496" s="1" t="s">
        <v>8255</v>
      </c>
      <c r="B6496" s="1" t="s">
        <v>2018</v>
      </c>
      <c r="C6496" s="1" t="s">
        <v>884</v>
      </c>
      <c r="D6496" s="1" t="s">
        <v>27</v>
      </c>
      <c r="E6496" s="1" t="s">
        <v>28</v>
      </c>
      <c r="F6496" s="1" t="s">
        <v>3899</v>
      </c>
      <c r="G6496" s="1" t="s">
        <v>23407</v>
      </c>
      <c r="H6496" s="1" t="s">
        <v>23408</v>
      </c>
      <c r="I6496" s="4">
        <v>84.25633101851852</v>
      </c>
      <c r="J6496" s="1">
        <v>5123.04</v>
      </c>
      <c r="K6496" s="1">
        <v>722.77</v>
      </c>
      <c r="M6496" s="10">
        <f t="array" ref="M6496">_xlfn.XLOOKUP(A6496,subscriptions!B6496:B10004,subscriptions!D6496:D10004)</f>
        <v>120</v>
      </c>
      <c r="N6496" s="10">
        <f t="array" ref="N6496">_xlfn.XLOOKUP(A6496,subscriptions!B6496:B10004,subscriptions!G6496:G10004)</f>
        <v>20</v>
      </c>
      <c r="O6496" s="10">
        <v>96.0</v>
      </c>
      <c r="P6496" s="10" t="str">
        <f t="array" ref="P6496">_xlfn.XLOOKUP(A6496,subscriptions!B6496:B10004,subscriptions!C6496:C10004)</f>
        <v>Residential</v>
      </c>
      <c r="Q6496" s="10" t="s">
        <v>128</v>
      </c>
      <c r="R6496" s="10" t="s">
        <v>148</v>
      </c>
      <c r="S6496" s="10" t="s">
        <v>130</v>
      </c>
    </row>
    <row r="6497">
      <c r="A6497" s="1" t="s">
        <v>8256</v>
      </c>
      <c r="B6497" s="1" t="s">
        <v>1984</v>
      </c>
      <c r="C6497" s="1" t="s">
        <v>178</v>
      </c>
      <c r="D6497" s="1" t="s">
        <v>153</v>
      </c>
      <c r="E6497" s="1" t="s">
        <v>239</v>
      </c>
      <c r="F6497" s="1" t="s">
        <v>2364</v>
      </c>
      <c r="G6497" s="1" t="s">
        <v>23409</v>
      </c>
      <c r="H6497" s="1" t="s">
        <v>23410</v>
      </c>
      <c r="I6497" s="4">
        <v>84.38197916666667</v>
      </c>
      <c r="J6497" s="1">
        <v>259.99</v>
      </c>
      <c r="K6497" s="1">
        <v>60.13</v>
      </c>
      <c r="M6497" s="10">
        <f t="array" ref="M6497">_xlfn.XLOOKUP(A6497,subscriptions!B6497:B10004,subscriptions!D6497:D10004)</f>
        <v>120</v>
      </c>
      <c r="N6497" s="10">
        <f t="array" ref="N6497">_xlfn.XLOOKUP(A6497,subscriptions!B6497:B10004,subscriptions!G6497:G10004)</f>
        <v>0</v>
      </c>
      <c r="O6497" s="10">
        <v>120.0</v>
      </c>
      <c r="P6497" s="10" t="str">
        <f t="array" ref="P6497">_xlfn.XLOOKUP(A6497,subscriptions!B6497:B10004,subscriptions!C6497:C10004)</f>
        <v>Residential</v>
      </c>
      <c r="Q6497" s="10" t="s">
        <v>173</v>
      </c>
      <c r="R6497" s="10" t="s">
        <v>212</v>
      </c>
      <c r="S6497" s="10" t="s">
        <v>293</v>
      </c>
    </row>
    <row r="6498">
      <c r="A6498" s="1" t="s">
        <v>8257</v>
      </c>
      <c r="B6498" s="1" t="s">
        <v>4509</v>
      </c>
      <c r="C6498" s="1" t="s">
        <v>1142</v>
      </c>
      <c r="D6498" s="1" t="s">
        <v>153</v>
      </c>
      <c r="E6498" s="1" t="s">
        <v>111</v>
      </c>
      <c r="F6498" s="1" t="s">
        <v>1362</v>
      </c>
      <c r="G6498" s="1" t="s">
        <v>23411</v>
      </c>
      <c r="H6498" s="1" t="s">
        <v>23412</v>
      </c>
      <c r="I6498" s="4">
        <v>84.21618055555555</v>
      </c>
      <c r="J6498" s="1">
        <v>747.43</v>
      </c>
      <c r="K6498" s="1">
        <v>104.0</v>
      </c>
      <c r="M6498" s="10">
        <f t="array" ref="M6498">_xlfn.XLOOKUP(A6498,subscriptions!B6498:B10004,subscriptions!D6498:D10004)</f>
        <v>50</v>
      </c>
      <c r="N6498" s="10">
        <f t="array" ref="N6498">_xlfn.XLOOKUP(A6498,subscriptions!B6498:B10004,subscriptions!G6498:G10004)</f>
        <v>5</v>
      </c>
      <c r="O6498" s="10">
        <v>47.5</v>
      </c>
      <c r="P6498" s="10" t="str">
        <f t="array" ref="P6498">_xlfn.XLOOKUP(A6498,subscriptions!B6498:B10004,subscriptions!C6498:C10004)</f>
        <v>Mini</v>
      </c>
      <c r="Q6498" s="10" t="s">
        <v>194</v>
      </c>
      <c r="R6498" s="10" t="s">
        <v>148</v>
      </c>
      <c r="S6498" s="10" t="s">
        <v>2596</v>
      </c>
    </row>
    <row r="6499">
      <c r="A6499" s="1" t="s">
        <v>8258</v>
      </c>
      <c r="B6499" s="1" t="s">
        <v>1009</v>
      </c>
      <c r="C6499" s="1" t="s">
        <v>750</v>
      </c>
      <c r="D6499" s="1" t="s">
        <v>153</v>
      </c>
      <c r="E6499" s="1" t="s">
        <v>239</v>
      </c>
      <c r="F6499" s="1" t="s">
        <v>1186</v>
      </c>
      <c r="G6499" s="1" t="s">
        <v>23413</v>
      </c>
      <c r="H6499" s="1" t="s">
        <v>23414</v>
      </c>
      <c r="I6499" s="4">
        <v>84.21049768518519</v>
      </c>
      <c r="J6499" s="1">
        <v>89.27</v>
      </c>
      <c r="K6499" s="1">
        <v>20.96</v>
      </c>
      <c r="M6499" s="10">
        <f t="array" ref="M6499">_xlfn.XLOOKUP(A6499,subscriptions!B6499:B10004,subscriptions!D6499:D10004)</f>
        <v>80</v>
      </c>
      <c r="N6499" s="10">
        <f t="array" ref="N6499">_xlfn.XLOOKUP(A6499,subscriptions!B6499:B10004,subscriptions!G6499:G10004)</f>
        <v>10</v>
      </c>
      <c r="O6499" s="10">
        <v>72.0</v>
      </c>
      <c r="P6499" s="10" t="str">
        <f t="array" ref="P6499">_xlfn.XLOOKUP(A6499,subscriptions!B6499:B10004,subscriptions!C6499:C10004)</f>
        <v>Roam</v>
      </c>
      <c r="Q6499" s="10" t="s">
        <v>128</v>
      </c>
      <c r="R6499" s="10" t="s">
        <v>148</v>
      </c>
      <c r="S6499" s="10" t="s">
        <v>770</v>
      </c>
    </row>
    <row r="6500">
      <c r="A6500" s="1" t="s">
        <v>8259</v>
      </c>
      <c r="B6500" s="1" t="s">
        <v>2521</v>
      </c>
      <c r="C6500" s="1" t="s">
        <v>1678</v>
      </c>
      <c r="D6500" s="1" t="s">
        <v>153</v>
      </c>
      <c r="E6500" s="1" t="s">
        <v>28</v>
      </c>
      <c r="F6500" s="1" t="s">
        <v>2581</v>
      </c>
      <c r="G6500" s="1" t="s">
        <v>23415</v>
      </c>
      <c r="H6500" s="1" t="s">
        <v>23416</v>
      </c>
      <c r="I6500" s="4">
        <v>84.2169675925926</v>
      </c>
      <c r="J6500" s="1">
        <v>426.12</v>
      </c>
      <c r="K6500" s="1">
        <v>102.73</v>
      </c>
      <c r="M6500" s="10">
        <f t="array" ref="M6500">_xlfn.XLOOKUP(A6500,subscriptions!B6500:B10004,subscriptions!D6500:D10004)</f>
        <v>50</v>
      </c>
      <c r="N6500" s="10">
        <f t="array" ref="N6500">_xlfn.XLOOKUP(A6500,subscriptions!B6500:B10004,subscriptions!G6500:G10004)</f>
        <v>20</v>
      </c>
      <c r="O6500" s="10">
        <v>40.0</v>
      </c>
      <c r="P6500" s="10" t="str">
        <f t="array" ref="P6500">_xlfn.XLOOKUP(A6500,subscriptions!B6500:B10004,subscriptions!C6500:C10004)</f>
        <v>Mini</v>
      </c>
      <c r="Q6500" s="10" t="s">
        <v>128</v>
      </c>
      <c r="R6500" s="10" t="s">
        <v>148</v>
      </c>
      <c r="S6500" s="10" t="s">
        <v>453</v>
      </c>
    </row>
    <row r="6501">
      <c r="A6501" s="1" t="s">
        <v>8262</v>
      </c>
      <c r="B6501" s="1" t="s">
        <v>132</v>
      </c>
      <c r="C6501" s="1" t="s">
        <v>152</v>
      </c>
      <c r="D6501" s="1" t="s">
        <v>27</v>
      </c>
      <c r="E6501" s="1" t="s">
        <v>631</v>
      </c>
      <c r="F6501" s="1" t="s">
        <v>922</v>
      </c>
      <c r="G6501" s="1" t="s">
        <v>23417</v>
      </c>
      <c r="H6501" s="1" t="s">
        <v>23418</v>
      </c>
      <c r="I6501" s="4">
        <v>84.17037037037036</v>
      </c>
      <c r="J6501" s="1">
        <v>2324.41</v>
      </c>
      <c r="K6501" s="1">
        <v>240.38</v>
      </c>
      <c r="M6501" s="10">
        <f t="array" ref="M6501">_xlfn.XLOOKUP(A6501,subscriptions!B6501:B10004,subscriptions!D6501:D10004)</f>
        <v>120</v>
      </c>
      <c r="N6501" s="10">
        <f t="array" ref="N6501">_xlfn.XLOOKUP(A6501,subscriptions!B6501:B10004,subscriptions!G6501:G10004)</f>
        <v>0</v>
      </c>
      <c r="O6501" s="10">
        <v>120.0</v>
      </c>
      <c r="P6501" s="10" t="str">
        <f t="array" ref="P6501">_xlfn.XLOOKUP(A6501,subscriptions!B6501:B10004,subscriptions!C6501:C10004)</f>
        <v>Residential</v>
      </c>
      <c r="Q6501" s="10" t="s">
        <v>173</v>
      </c>
      <c r="R6501" s="10" t="s">
        <v>212</v>
      </c>
      <c r="S6501" s="10" t="s">
        <v>2494</v>
      </c>
    </row>
    <row r="6502">
      <c r="A6502" s="1" t="s">
        <v>8263</v>
      </c>
      <c r="B6502" s="1" t="s">
        <v>1886</v>
      </c>
      <c r="C6502" s="1" t="s">
        <v>3912</v>
      </c>
      <c r="D6502" s="1" t="s">
        <v>27</v>
      </c>
      <c r="E6502" s="1" t="s">
        <v>262</v>
      </c>
      <c r="F6502" s="1" t="s">
        <v>4113</v>
      </c>
      <c r="G6502" s="1" t="s">
        <v>23419</v>
      </c>
      <c r="H6502" s="1" t="s">
        <v>23420</v>
      </c>
      <c r="I6502" s="4">
        <v>84.17017361111111</v>
      </c>
      <c r="J6502" s="1">
        <v>386.92</v>
      </c>
      <c r="K6502" s="1">
        <v>54.22</v>
      </c>
      <c r="M6502" s="10">
        <f t="array" ref="M6502">_xlfn.XLOOKUP(A6502,subscriptions!B6502:B10004,subscriptions!D6502:D10004)</f>
        <v>50</v>
      </c>
      <c r="N6502" s="10">
        <f t="array" ref="N6502">_xlfn.XLOOKUP(A6502,subscriptions!B6502:B10004,subscriptions!G6502:G10004)</f>
        <v>5</v>
      </c>
      <c r="O6502" s="10">
        <v>47.5</v>
      </c>
      <c r="P6502" s="10" t="str">
        <f t="array" ref="P6502">_xlfn.XLOOKUP(A6502,subscriptions!B6502:B10004,subscriptions!C6502:C10004)</f>
        <v>Mini</v>
      </c>
      <c r="Q6502" s="10" t="s">
        <v>194</v>
      </c>
      <c r="R6502" s="10" t="s">
        <v>148</v>
      </c>
      <c r="S6502" s="10" t="s">
        <v>2494</v>
      </c>
    </row>
    <row r="6503">
      <c r="A6503" s="1" t="s">
        <v>8264</v>
      </c>
      <c r="B6503" s="1" t="s">
        <v>1173</v>
      </c>
      <c r="C6503" s="1" t="s">
        <v>764</v>
      </c>
      <c r="D6503" s="1" t="s">
        <v>27</v>
      </c>
      <c r="E6503" s="1" t="s">
        <v>179</v>
      </c>
      <c r="F6503" s="1" t="s">
        <v>4595</v>
      </c>
      <c r="G6503" s="1" t="s">
        <v>23421</v>
      </c>
      <c r="H6503" s="1" t="s">
        <v>23422</v>
      </c>
      <c r="I6503" s="4">
        <v>84.17393518518519</v>
      </c>
      <c r="J6503" s="1">
        <v>175.18</v>
      </c>
      <c r="K6503" s="1">
        <v>35.65</v>
      </c>
      <c r="L6503" s="1">
        <v>100.0</v>
      </c>
      <c r="M6503" s="10">
        <f t="array" ref="M6503">_xlfn.XLOOKUP(A6503,subscriptions!B6503:B10004,subscriptions!D6503:D10004)</f>
        <v>120</v>
      </c>
      <c r="N6503" s="10">
        <f t="array" ref="N6503">_xlfn.XLOOKUP(A6503,subscriptions!B6503:B10004,subscriptions!G6503:G10004)</f>
        <v>10</v>
      </c>
      <c r="O6503" s="10">
        <v>108.0</v>
      </c>
      <c r="P6503" s="10" t="str">
        <f t="array" ref="P6503">_xlfn.XLOOKUP(A6503,subscriptions!B6503:B10004,subscriptions!C6503:C10004)</f>
        <v>Residential</v>
      </c>
      <c r="Q6503" s="10" t="s">
        <v>128</v>
      </c>
      <c r="R6503" s="10" t="s">
        <v>212</v>
      </c>
      <c r="S6503" s="10" t="s">
        <v>3087</v>
      </c>
    </row>
    <row r="6504">
      <c r="A6504" s="1" t="s">
        <v>8265</v>
      </c>
      <c r="B6504" s="1" t="s">
        <v>763</v>
      </c>
      <c r="C6504" s="1" t="s">
        <v>920</v>
      </c>
      <c r="D6504" s="1" t="s">
        <v>27</v>
      </c>
      <c r="E6504" s="1" t="s">
        <v>219</v>
      </c>
      <c r="F6504" s="1" t="s">
        <v>2446</v>
      </c>
      <c r="G6504" s="1" t="s">
        <v>23423</v>
      </c>
      <c r="H6504" s="1" t="s">
        <v>23424</v>
      </c>
      <c r="I6504" s="4">
        <v>84.3384837962963</v>
      </c>
      <c r="J6504" s="1">
        <v>1014.97</v>
      </c>
      <c r="K6504" s="1">
        <v>257.57</v>
      </c>
      <c r="M6504" s="10">
        <f t="array" ref="M6504">_xlfn.XLOOKUP(A6504,subscriptions!B6504:B10004,subscriptions!D6504:D10004)</f>
        <v>120</v>
      </c>
      <c r="N6504" s="10">
        <f t="array" ref="N6504">_xlfn.XLOOKUP(A6504,subscriptions!B6504:B10004,subscriptions!G6504:G10004)</f>
        <v>20</v>
      </c>
      <c r="O6504" s="10">
        <v>96.0</v>
      </c>
      <c r="P6504" s="10" t="str">
        <f t="array" ref="P6504">_xlfn.XLOOKUP(A6504,subscriptions!B6504:B10004,subscriptions!C6504:C10004)</f>
        <v>Residential</v>
      </c>
      <c r="Q6504" s="10" t="s">
        <v>128</v>
      </c>
      <c r="R6504" s="10" t="s">
        <v>148</v>
      </c>
      <c r="S6504" s="10" t="s">
        <v>2086</v>
      </c>
    </row>
    <row r="6505">
      <c r="A6505" s="1" t="s">
        <v>8266</v>
      </c>
      <c r="B6505" s="1" t="s">
        <v>150</v>
      </c>
      <c r="C6505" s="1" t="s">
        <v>1507</v>
      </c>
      <c r="D6505" s="1" t="s">
        <v>153</v>
      </c>
      <c r="E6505" s="1" t="s">
        <v>332</v>
      </c>
      <c r="F6505" s="1" t="s">
        <v>618</v>
      </c>
      <c r="G6505" s="1" t="s">
        <v>23425</v>
      </c>
      <c r="H6505" s="1" t="s">
        <v>23426</v>
      </c>
      <c r="I6505" s="4">
        <v>84.1709837962963</v>
      </c>
      <c r="J6505" s="1">
        <v>65.03</v>
      </c>
      <c r="K6505" s="1">
        <v>11.24</v>
      </c>
      <c r="M6505" s="10">
        <f t="array" ref="M6505">_xlfn.XLOOKUP(A6505,subscriptions!B6505:B10004,subscriptions!D6505:D10004)</f>
        <v>120</v>
      </c>
      <c r="N6505" s="10">
        <f t="array" ref="N6505">_xlfn.XLOOKUP(A6505,subscriptions!B6505:B10004,subscriptions!G6505:G10004)</f>
        <v>0</v>
      </c>
      <c r="O6505" s="10">
        <v>120.0</v>
      </c>
      <c r="P6505" s="10" t="str">
        <f t="array" ref="P6505">_xlfn.XLOOKUP(A6505,subscriptions!B6505:B10004,subscriptions!C6505:C10004)</f>
        <v>Residential</v>
      </c>
      <c r="Q6505" s="10" t="s">
        <v>173</v>
      </c>
      <c r="R6505" s="10" t="s">
        <v>212</v>
      </c>
      <c r="S6505" s="10" t="s">
        <v>310</v>
      </c>
    </row>
    <row r="6506">
      <c r="A6506" s="1" t="s">
        <v>8267</v>
      </c>
      <c r="B6506" s="1" t="s">
        <v>295</v>
      </c>
      <c r="C6506" s="1" t="s">
        <v>734</v>
      </c>
      <c r="D6506" s="1" t="s">
        <v>153</v>
      </c>
      <c r="E6506" s="1" t="s">
        <v>262</v>
      </c>
      <c r="F6506" s="1" t="s">
        <v>4344</v>
      </c>
      <c r="G6506" s="1" t="s">
        <v>23427</v>
      </c>
      <c r="H6506" s="1" t="s">
        <v>13317</v>
      </c>
      <c r="I6506" s="4">
        <v>84.21465277777777</v>
      </c>
      <c r="J6506" s="1">
        <v>182.86</v>
      </c>
      <c r="K6506" s="1">
        <v>59.07</v>
      </c>
      <c r="M6506" s="10">
        <f t="array" ref="M6506">_xlfn.XLOOKUP(A6506,subscriptions!B6506:B10004,subscriptions!D6506:D10004)</f>
        <v>80</v>
      </c>
      <c r="N6506" s="10">
        <f t="array" ref="N6506">_xlfn.XLOOKUP(A6506,subscriptions!B6506:B10004,subscriptions!G6506:G10004)</f>
        <v>5</v>
      </c>
      <c r="O6506" s="10">
        <v>76.0</v>
      </c>
      <c r="P6506" s="10" t="str">
        <f t="array" ref="P6506">_xlfn.XLOOKUP(A6506,subscriptions!B6506:B10004,subscriptions!C6506:C10004)</f>
        <v>Roam</v>
      </c>
      <c r="Q6506" s="10" t="s">
        <v>194</v>
      </c>
      <c r="R6506" s="10" t="s">
        <v>148</v>
      </c>
      <c r="S6506" s="10" t="s">
        <v>3641</v>
      </c>
    </row>
    <row r="6507">
      <c r="A6507" s="1" t="s">
        <v>8268</v>
      </c>
      <c r="B6507" s="1" t="s">
        <v>389</v>
      </c>
      <c r="C6507" s="1" t="s">
        <v>473</v>
      </c>
      <c r="D6507" s="1" t="s">
        <v>27</v>
      </c>
      <c r="E6507" s="1" t="s">
        <v>714</v>
      </c>
      <c r="F6507" s="1" t="s">
        <v>1730</v>
      </c>
      <c r="G6507" s="1" t="s">
        <v>23428</v>
      </c>
      <c r="H6507" s="1" t="s">
        <v>23429</v>
      </c>
      <c r="I6507" s="4">
        <v>84.38060185185185</v>
      </c>
      <c r="J6507" s="1">
        <v>2522.47</v>
      </c>
      <c r="K6507" s="1">
        <v>379.05</v>
      </c>
      <c r="M6507" s="10">
        <f t="array" ref="M6507">_xlfn.XLOOKUP(A6507,subscriptions!B6507:B10004,subscriptions!D6507:D10004)</f>
        <v>120</v>
      </c>
      <c r="N6507" s="10">
        <f t="array" ref="N6507">_xlfn.XLOOKUP(A6507,subscriptions!B6507:B10004,subscriptions!G6507:G10004)</f>
        <v>10</v>
      </c>
      <c r="O6507" s="10">
        <v>108.0</v>
      </c>
      <c r="P6507" s="10" t="str">
        <f t="array" ref="P6507">_xlfn.XLOOKUP(A6507,subscriptions!B6507:B10004,subscriptions!C6507:C10004)</f>
        <v>Residential</v>
      </c>
      <c r="Q6507" s="10" t="s">
        <v>128</v>
      </c>
      <c r="R6507" s="10" t="s">
        <v>212</v>
      </c>
      <c r="S6507" s="10" t="s">
        <v>762</v>
      </c>
    </row>
    <row r="6508">
      <c r="A6508" s="1" t="s">
        <v>8269</v>
      </c>
      <c r="B6508" s="1" t="s">
        <v>2788</v>
      </c>
      <c r="C6508" s="1" t="s">
        <v>279</v>
      </c>
      <c r="D6508" s="1" t="s">
        <v>153</v>
      </c>
      <c r="E6508" s="1" t="s">
        <v>111</v>
      </c>
      <c r="F6508" s="1" t="s">
        <v>1362</v>
      </c>
      <c r="G6508" s="1" t="s">
        <v>23430</v>
      </c>
      <c r="H6508" s="1" t="s">
        <v>23431</v>
      </c>
      <c r="I6508" s="4">
        <v>84.37851851851852</v>
      </c>
      <c r="J6508" s="1">
        <v>2264.15</v>
      </c>
      <c r="K6508" s="1">
        <v>543.57</v>
      </c>
      <c r="M6508" s="10">
        <f t="array" ref="M6508">_xlfn.XLOOKUP(A6508,subscriptions!B6508:B10004,subscriptions!D6508:D10004)</f>
        <v>120</v>
      </c>
      <c r="N6508" s="10">
        <f t="array" ref="N6508">_xlfn.XLOOKUP(A6508,subscriptions!B6508:B10004,subscriptions!G6508:G10004)</f>
        <v>20</v>
      </c>
      <c r="O6508" s="10">
        <v>96.0</v>
      </c>
      <c r="P6508" s="10" t="str">
        <f t="array" ref="P6508">_xlfn.XLOOKUP(A6508,subscriptions!B6508:B10004,subscriptions!C6508:C10004)</f>
        <v>Residential</v>
      </c>
      <c r="Q6508" s="10" t="s">
        <v>128</v>
      </c>
      <c r="R6508" s="10" t="s">
        <v>148</v>
      </c>
      <c r="S6508" s="10" t="s">
        <v>1622</v>
      </c>
    </row>
    <row r="6509">
      <c r="A6509" s="1" t="s">
        <v>8270</v>
      </c>
      <c r="B6509" s="1" t="s">
        <v>1141</v>
      </c>
      <c r="C6509" s="1" t="s">
        <v>426</v>
      </c>
      <c r="D6509" s="1" t="s">
        <v>27</v>
      </c>
      <c r="E6509" s="1" t="s">
        <v>111</v>
      </c>
      <c r="F6509" s="1" t="s">
        <v>154</v>
      </c>
      <c r="G6509" s="1" t="s">
        <v>23432</v>
      </c>
      <c r="H6509" s="1" t="s">
        <v>23433</v>
      </c>
      <c r="I6509" s="4">
        <v>84.17027777777778</v>
      </c>
      <c r="J6509" s="1">
        <v>3750.11</v>
      </c>
      <c r="K6509" s="1">
        <v>589.47</v>
      </c>
      <c r="M6509" s="10">
        <f t="array" ref="M6509">_xlfn.XLOOKUP(A6509,subscriptions!B6509:B10004,subscriptions!D6509:D10004)</f>
        <v>120</v>
      </c>
      <c r="N6509" s="10">
        <f t="array" ref="N6509">_xlfn.XLOOKUP(A6509,subscriptions!B6509:B10004,subscriptions!G6509:G10004)</f>
        <v>0</v>
      </c>
      <c r="O6509" s="10">
        <v>120.0</v>
      </c>
      <c r="P6509" s="10" t="str">
        <f t="array" ref="P6509">_xlfn.XLOOKUP(A6509,subscriptions!B6509:B10004,subscriptions!C6509:C10004)</f>
        <v>Residential</v>
      </c>
      <c r="Q6509" s="10" t="s">
        <v>173</v>
      </c>
      <c r="R6509" s="10" t="s">
        <v>212</v>
      </c>
      <c r="S6509" s="10" t="s">
        <v>2494</v>
      </c>
    </row>
    <row r="6510">
      <c r="A6510" s="1" t="s">
        <v>8271</v>
      </c>
      <c r="B6510" s="1" t="s">
        <v>969</v>
      </c>
      <c r="C6510" s="1" t="s">
        <v>1678</v>
      </c>
      <c r="D6510" s="1" t="s">
        <v>27</v>
      </c>
      <c r="E6510" s="1" t="s">
        <v>111</v>
      </c>
      <c r="F6510" s="1" t="s">
        <v>1917</v>
      </c>
      <c r="G6510" s="1" t="s">
        <v>23434</v>
      </c>
      <c r="H6510" s="1" t="s">
        <v>23435</v>
      </c>
      <c r="I6510" s="4">
        <v>84.17394675925927</v>
      </c>
      <c r="J6510" s="1">
        <v>2941.53</v>
      </c>
      <c r="K6510" s="1">
        <v>505.16</v>
      </c>
      <c r="M6510" s="10">
        <f t="array" ref="M6510">_xlfn.XLOOKUP(A6510,subscriptions!B6510:B10004,subscriptions!D6510:D10004)</f>
        <v>120</v>
      </c>
      <c r="N6510" s="10">
        <f t="array" ref="N6510">_xlfn.XLOOKUP(A6510,subscriptions!B6510:B10004,subscriptions!G6510:G10004)</f>
        <v>5</v>
      </c>
      <c r="O6510" s="10">
        <v>114.0</v>
      </c>
      <c r="P6510" s="10" t="str">
        <f t="array" ref="P6510">_xlfn.XLOOKUP(A6510,subscriptions!B6510:B10004,subscriptions!C6510:C10004)</f>
        <v>Residential</v>
      </c>
      <c r="Q6510" s="10" t="s">
        <v>194</v>
      </c>
      <c r="R6510" s="10" t="s">
        <v>212</v>
      </c>
      <c r="S6510" s="10" t="s">
        <v>3087</v>
      </c>
    </row>
    <row r="6511">
      <c r="A6511" s="1" t="s">
        <v>8272</v>
      </c>
      <c r="B6511" s="1" t="s">
        <v>1844</v>
      </c>
      <c r="C6511" s="1" t="s">
        <v>800</v>
      </c>
      <c r="D6511" s="1" t="s">
        <v>153</v>
      </c>
      <c r="E6511" s="1" t="s">
        <v>179</v>
      </c>
      <c r="F6511" s="1" t="s">
        <v>200</v>
      </c>
      <c r="G6511" s="1" t="s">
        <v>23436</v>
      </c>
      <c r="H6511" s="1" t="s">
        <v>23437</v>
      </c>
      <c r="I6511" s="4">
        <v>84.2119212962963</v>
      </c>
      <c r="J6511" s="1">
        <v>1774.11</v>
      </c>
      <c r="K6511" s="1">
        <v>335.26</v>
      </c>
      <c r="L6511" s="1">
        <v>100.0</v>
      </c>
      <c r="M6511" s="10">
        <f t="array" ref="M6511">_xlfn.XLOOKUP(A6511,subscriptions!B6511:B10004,subscriptions!D6511:D10004)</f>
        <v>50</v>
      </c>
      <c r="N6511" s="10">
        <f t="array" ref="N6511">_xlfn.XLOOKUP(A6511,subscriptions!B6511:B10004,subscriptions!G6511:G10004)</f>
        <v>10</v>
      </c>
      <c r="O6511" s="10">
        <v>45.0</v>
      </c>
      <c r="P6511" s="10" t="str">
        <f t="array" ref="P6511">_xlfn.XLOOKUP(A6511,subscriptions!B6511:B10004,subscriptions!C6511:C10004)</f>
        <v>Mini</v>
      </c>
      <c r="Q6511" s="10" t="s">
        <v>128</v>
      </c>
      <c r="R6511" s="10" t="s">
        <v>148</v>
      </c>
      <c r="S6511" s="10" t="s">
        <v>857</v>
      </c>
    </row>
    <row r="6512">
      <c r="A6512" s="1" t="s">
        <v>8273</v>
      </c>
      <c r="B6512" s="1" t="s">
        <v>700</v>
      </c>
      <c r="C6512" s="1" t="s">
        <v>492</v>
      </c>
      <c r="D6512" s="1" t="s">
        <v>153</v>
      </c>
      <c r="E6512" s="1" t="s">
        <v>111</v>
      </c>
      <c r="F6512" s="1" t="s">
        <v>1263</v>
      </c>
      <c r="G6512" s="1" t="s">
        <v>23438</v>
      </c>
      <c r="H6512" s="1" t="s">
        <v>23439</v>
      </c>
      <c r="I6512" s="4">
        <v>84.29320601851852</v>
      </c>
      <c r="J6512" s="1">
        <v>130.63</v>
      </c>
      <c r="K6512" s="1">
        <v>38.92</v>
      </c>
      <c r="M6512" s="10">
        <f t="array" ref="M6512">_xlfn.XLOOKUP(A6512,subscriptions!B6512:B10004,subscriptions!D6512:D10004)</f>
        <v>80</v>
      </c>
      <c r="N6512" s="10">
        <f t="array" ref="N6512">_xlfn.XLOOKUP(A6512,subscriptions!B6512:B10004,subscriptions!G6512:G10004)</f>
        <v>20</v>
      </c>
      <c r="O6512" s="10">
        <v>64.0</v>
      </c>
      <c r="P6512" s="10" t="str">
        <f t="array" ref="P6512">_xlfn.XLOOKUP(A6512,subscriptions!B6512:B10004,subscriptions!C6512:C10004)</f>
        <v>Roam</v>
      </c>
      <c r="Q6512" s="10" t="s">
        <v>128</v>
      </c>
      <c r="R6512" s="10" t="s">
        <v>148</v>
      </c>
      <c r="S6512" s="10" t="s">
        <v>1779</v>
      </c>
    </row>
    <row r="6513">
      <c r="A6513" s="1" t="s">
        <v>8274</v>
      </c>
      <c r="B6513" s="1" t="s">
        <v>6037</v>
      </c>
      <c r="C6513" s="1" t="s">
        <v>658</v>
      </c>
      <c r="D6513" s="1" t="s">
        <v>27</v>
      </c>
      <c r="E6513" s="1" t="s">
        <v>280</v>
      </c>
      <c r="F6513" s="1" t="s">
        <v>494</v>
      </c>
      <c r="G6513" s="1" t="s">
        <v>23440</v>
      </c>
      <c r="H6513" s="1" t="s">
        <v>23441</v>
      </c>
      <c r="I6513" s="4">
        <v>84.34103009259259</v>
      </c>
      <c r="J6513" s="1">
        <v>2340.74</v>
      </c>
      <c r="K6513" s="1">
        <v>321.73</v>
      </c>
      <c r="M6513" s="10">
        <f t="array" ref="M6513">_xlfn.XLOOKUP(A6513,subscriptions!B6513:B10004,subscriptions!D6513:D10004)</f>
        <v>50</v>
      </c>
      <c r="N6513" s="10">
        <f t="array" ref="N6513">_xlfn.XLOOKUP(A6513,subscriptions!B6513:B10004,subscriptions!G6513:G10004)</f>
        <v>0</v>
      </c>
      <c r="O6513" s="10">
        <v>50.0</v>
      </c>
      <c r="P6513" s="10" t="str">
        <f t="array" ref="P6513">_xlfn.XLOOKUP(A6513,subscriptions!B6513:B10004,subscriptions!C6513:C10004)</f>
        <v>Mini</v>
      </c>
      <c r="Q6513" s="10" t="s">
        <v>173</v>
      </c>
      <c r="R6513" s="10" t="s">
        <v>148</v>
      </c>
      <c r="S6513" s="10" t="s">
        <v>259</v>
      </c>
    </row>
    <row r="6514">
      <c r="A6514" s="1" t="s">
        <v>8275</v>
      </c>
      <c r="B6514" s="1" t="s">
        <v>508</v>
      </c>
      <c r="C6514" s="1" t="s">
        <v>658</v>
      </c>
      <c r="D6514" s="1" t="s">
        <v>153</v>
      </c>
      <c r="E6514" s="1" t="s">
        <v>28</v>
      </c>
      <c r="F6514" s="1" t="s">
        <v>3899</v>
      </c>
      <c r="G6514" s="1" t="s">
        <v>23442</v>
      </c>
      <c r="H6514" s="1" t="s">
        <v>23443</v>
      </c>
      <c r="I6514" s="4">
        <v>84.37862268518519</v>
      </c>
      <c r="J6514" s="1">
        <v>2851.45</v>
      </c>
      <c r="K6514" s="1">
        <v>692.96</v>
      </c>
      <c r="M6514" s="10">
        <f t="array" ref="M6514">_xlfn.XLOOKUP(A6514,subscriptions!B6514:B10004,subscriptions!D6514:D10004)</f>
        <v>120</v>
      </c>
      <c r="N6514" s="10">
        <f t="array" ref="N6514">_xlfn.XLOOKUP(A6514,subscriptions!B6514:B10004,subscriptions!G6514:G10004)</f>
        <v>5</v>
      </c>
      <c r="O6514" s="10">
        <v>114.0</v>
      </c>
      <c r="P6514" s="10" t="str">
        <f t="array" ref="P6514">_xlfn.XLOOKUP(A6514,subscriptions!B6514:B10004,subscriptions!C6514:C10004)</f>
        <v>Residential</v>
      </c>
      <c r="Q6514" s="10" t="s">
        <v>194</v>
      </c>
      <c r="R6514" s="10" t="s">
        <v>212</v>
      </c>
      <c r="S6514" s="10" t="s">
        <v>1622</v>
      </c>
    </row>
    <row r="6515">
      <c r="A6515" s="1" t="s">
        <v>8278</v>
      </c>
      <c r="B6515" s="1" t="s">
        <v>4509</v>
      </c>
      <c r="C6515" s="1" t="s">
        <v>1388</v>
      </c>
      <c r="D6515" s="1" t="s">
        <v>153</v>
      </c>
      <c r="E6515" s="1" t="s">
        <v>714</v>
      </c>
      <c r="F6515" s="1" t="s">
        <v>1159</v>
      </c>
      <c r="G6515" s="1" t="s">
        <v>23444</v>
      </c>
      <c r="H6515" s="1" t="s">
        <v>23445</v>
      </c>
      <c r="I6515" s="4">
        <v>84.16740740740741</v>
      </c>
      <c r="J6515" s="1">
        <v>2457.29</v>
      </c>
      <c r="K6515" s="1">
        <v>486.19</v>
      </c>
      <c r="M6515" s="10">
        <f t="array" ref="M6515">_xlfn.XLOOKUP(A6515,subscriptions!B6515:B10004,subscriptions!D6515:D10004)</f>
        <v>120</v>
      </c>
      <c r="N6515" s="10">
        <f t="array" ref="N6515">_xlfn.XLOOKUP(A6515,subscriptions!B6515:B10004,subscriptions!G6515:G10004)</f>
        <v>10</v>
      </c>
      <c r="O6515" s="10">
        <v>108.0</v>
      </c>
      <c r="P6515" s="10" t="str">
        <f t="array" ref="P6515">_xlfn.XLOOKUP(A6515,subscriptions!B6515:B10004,subscriptions!C6515:C10004)</f>
        <v>Residential</v>
      </c>
      <c r="Q6515" s="10" t="s">
        <v>128</v>
      </c>
      <c r="R6515" s="10" t="s">
        <v>212</v>
      </c>
      <c r="S6515" s="10" t="s">
        <v>1412</v>
      </c>
    </row>
    <row r="6516">
      <c r="A6516" s="1" t="s">
        <v>8279</v>
      </c>
      <c r="B6516" s="1" t="s">
        <v>1844</v>
      </c>
      <c r="C6516" s="1" t="s">
        <v>605</v>
      </c>
      <c r="D6516" s="1" t="s">
        <v>153</v>
      </c>
      <c r="E6516" s="1" t="s">
        <v>332</v>
      </c>
      <c r="F6516" s="1" t="s">
        <v>1749</v>
      </c>
      <c r="G6516" s="1" t="s">
        <v>23446</v>
      </c>
      <c r="H6516" s="1" t="s">
        <v>23447</v>
      </c>
      <c r="I6516" s="4">
        <v>84.25559027777778</v>
      </c>
      <c r="J6516" s="1">
        <v>1115.38</v>
      </c>
      <c r="K6516" s="1">
        <v>160.53</v>
      </c>
      <c r="M6516" s="10">
        <f t="array" ref="M6516">_xlfn.XLOOKUP(A6516,subscriptions!B6516:B10004,subscriptions!D6516:D10004)</f>
        <v>120</v>
      </c>
      <c r="N6516" s="10">
        <f t="array" ref="N6516">_xlfn.XLOOKUP(A6516,subscriptions!B6516:B10004,subscriptions!G6516:G10004)</f>
        <v>20</v>
      </c>
      <c r="O6516" s="10">
        <v>96.0</v>
      </c>
      <c r="P6516" s="10" t="str">
        <f t="array" ref="P6516">_xlfn.XLOOKUP(A6516,subscriptions!B6516:B10004,subscriptions!C6516:C10004)</f>
        <v>Residential</v>
      </c>
      <c r="Q6516" s="10" t="s">
        <v>128</v>
      </c>
      <c r="R6516" s="10" t="s">
        <v>148</v>
      </c>
      <c r="S6516" s="10" t="s">
        <v>1156</v>
      </c>
    </row>
    <row r="6517">
      <c r="A6517" s="1" t="s">
        <v>8280</v>
      </c>
      <c r="B6517" s="1" t="s">
        <v>589</v>
      </c>
      <c r="C6517" s="1" t="s">
        <v>764</v>
      </c>
      <c r="D6517" s="1" t="s">
        <v>153</v>
      </c>
      <c r="E6517" s="1" t="s">
        <v>111</v>
      </c>
      <c r="F6517" s="1" t="s">
        <v>154</v>
      </c>
      <c r="G6517" s="1" t="s">
        <v>23448</v>
      </c>
      <c r="H6517" s="1" t="s">
        <v>23449</v>
      </c>
      <c r="I6517" s="4">
        <v>84.25436342592593</v>
      </c>
      <c r="J6517" s="1">
        <v>447.71</v>
      </c>
      <c r="K6517" s="1">
        <v>101.79</v>
      </c>
      <c r="M6517" s="10">
        <f t="array" ref="M6517">_xlfn.XLOOKUP(A6517,subscriptions!B6517:B10004,subscriptions!D6517:D10004)</f>
        <v>120</v>
      </c>
      <c r="N6517" s="10">
        <f t="array" ref="N6517">_xlfn.XLOOKUP(A6517,subscriptions!B6517:B10004,subscriptions!G6517:G10004)</f>
        <v>0</v>
      </c>
      <c r="O6517" s="10">
        <v>120.0</v>
      </c>
      <c r="P6517" s="10" t="str">
        <f t="array" ref="P6517">_xlfn.XLOOKUP(A6517,subscriptions!B6517:B10004,subscriptions!C6517:C10004)</f>
        <v>Residential</v>
      </c>
      <c r="Q6517" s="10" t="s">
        <v>173</v>
      </c>
      <c r="R6517" s="10" t="s">
        <v>212</v>
      </c>
      <c r="S6517" s="10" t="s">
        <v>2046</v>
      </c>
    </row>
    <row r="6518">
      <c r="A6518" s="1" t="s">
        <v>8281</v>
      </c>
      <c r="B6518" s="1" t="s">
        <v>2096</v>
      </c>
      <c r="C6518" s="1" t="s">
        <v>178</v>
      </c>
      <c r="D6518" s="1" t="s">
        <v>27</v>
      </c>
      <c r="E6518" s="1" t="s">
        <v>280</v>
      </c>
      <c r="F6518" s="1" t="s">
        <v>1478</v>
      </c>
      <c r="G6518" s="1" t="s">
        <v>23450</v>
      </c>
      <c r="H6518" s="1" t="s">
        <v>23451</v>
      </c>
      <c r="I6518" s="4">
        <v>84.29944444444445</v>
      </c>
      <c r="J6518" s="1">
        <v>2849.69</v>
      </c>
      <c r="K6518" s="1">
        <v>534.27</v>
      </c>
      <c r="M6518" s="10">
        <f t="array" ref="M6518">_xlfn.XLOOKUP(A6518,subscriptions!B6518:B10004,subscriptions!D6518:D10004)</f>
        <v>120</v>
      </c>
      <c r="N6518" s="10">
        <f t="array" ref="N6518">_xlfn.XLOOKUP(A6518,subscriptions!B6518:B10004,subscriptions!G6518:G10004)</f>
        <v>5</v>
      </c>
      <c r="O6518" s="10">
        <v>114.0</v>
      </c>
      <c r="P6518" s="10" t="str">
        <f t="array" ref="P6518">_xlfn.XLOOKUP(A6518,subscriptions!B6518:B10004,subscriptions!C6518:C10004)</f>
        <v>Residential</v>
      </c>
      <c r="Q6518" s="10" t="s">
        <v>194</v>
      </c>
      <c r="R6518" s="10" t="s">
        <v>212</v>
      </c>
      <c r="S6518" s="10" t="s">
        <v>522</v>
      </c>
    </row>
    <row r="6519">
      <c r="A6519" s="1" t="s">
        <v>8282</v>
      </c>
      <c r="B6519" s="1" t="s">
        <v>1009</v>
      </c>
      <c r="C6519" s="1" t="s">
        <v>1200</v>
      </c>
      <c r="D6519" s="1" t="s">
        <v>153</v>
      </c>
      <c r="E6519" s="1" t="s">
        <v>631</v>
      </c>
      <c r="F6519" s="1" t="s">
        <v>922</v>
      </c>
      <c r="G6519" s="1" t="s">
        <v>23452</v>
      </c>
      <c r="H6519" s="1" t="s">
        <v>23453</v>
      </c>
      <c r="I6519" s="4">
        <v>84.4208912037037</v>
      </c>
      <c r="J6519" s="1">
        <v>1998.32</v>
      </c>
      <c r="K6519" s="1">
        <v>219.12</v>
      </c>
      <c r="M6519" s="10">
        <f t="array" ref="M6519">_xlfn.XLOOKUP(A6519,subscriptions!B6519:B10004,subscriptions!D6519:D10004)</f>
        <v>120</v>
      </c>
      <c r="N6519" s="10">
        <f t="array" ref="N6519">_xlfn.XLOOKUP(A6519,subscriptions!B6519:B10004,subscriptions!G6519:G10004)</f>
        <v>10</v>
      </c>
      <c r="O6519" s="10">
        <v>108.0</v>
      </c>
      <c r="P6519" s="10" t="str">
        <f t="array" ref="P6519">_xlfn.XLOOKUP(A6519,subscriptions!B6519:B10004,subscriptions!C6519:C10004)</f>
        <v>Residential</v>
      </c>
      <c r="Q6519" s="10" t="s">
        <v>128</v>
      </c>
      <c r="R6519" s="10" t="s">
        <v>212</v>
      </c>
      <c r="S6519" s="10" t="s">
        <v>2152</v>
      </c>
    </row>
    <row r="6520">
      <c r="A6520" s="1" t="s">
        <v>8283</v>
      </c>
      <c r="B6520" s="1" t="s">
        <v>409</v>
      </c>
      <c r="C6520" s="1" t="s">
        <v>1347</v>
      </c>
      <c r="D6520" s="1" t="s">
        <v>27</v>
      </c>
      <c r="E6520" s="1" t="s">
        <v>179</v>
      </c>
      <c r="F6520" s="1" t="s">
        <v>200</v>
      </c>
      <c r="G6520" s="1" t="s">
        <v>23454</v>
      </c>
      <c r="H6520" s="1" t="s">
        <v>23455</v>
      </c>
      <c r="I6520" s="4">
        <v>84.34116898148149</v>
      </c>
      <c r="J6520" s="1">
        <v>5976.24</v>
      </c>
      <c r="K6520" s="1">
        <v>783.06</v>
      </c>
      <c r="L6520" s="1">
        <v>100.0</v>
      </c>
      <c r="M6520" s="10">
        <f t="array" ref="M6520">_xlfn.XLOOKUP(A6520,subscriptions!B6520:B10004,subscriptions!D6520:D10004)</f>
        <v>250</v>
      </c>
      <c r="N6520" s="10">
        <f t="array" ref="N6520">_xlfn.XLOOKUP(A6520,subscriptions!B6520:B10004,subscriptions!G6520:G10004)</f>
        <v>20</v>
      </c>
      <c r="O6520" s="10">
        <v>200.0</v>
      </c>
      <c r="P6520" s="10" t="str">
        <f t="array" ref="P6520">_xlfn.XLOOKUP(A6520,subscriptions!B6520:B10004,subscriptions!C6520:C10004)</f>
        <v>Business</v>
      </c>
      <c r="Q6520" s="10" t="s">
        <v>128</v>
      </c>
      <c r="R6520" s="10" t="s">
        <v>129</v>
      </c>
      <c r="S6520" s="10" t="s">
        <v>259</v>
      </c>
    </row>
    <row r="6521">
      <c r="A6521" s="1" t="s">
        <v>8284</v>
      </c>
      <c r="B6521" s="1" t="s">
        <v>375</v>
      </c>
      <c r="C6521" s="1" t="s">
        <v>152</v>
      </c>
      <c r="D6521" s="1" t="s">
        <v>27</v>
      </c>
      <c r="E6521" s="1" t="s">
        <v>111</v>
      </c>
      <c r="F6521" s="1" t="s">
        <v>1362</v>
      </c>
      <c r="G6521" s="1" t="s">
        <v>23456</v>
      </c>
      <c r="H6521" s="1" t="s">
        <v>23457</v>
      </c>
      <c r="I6521" s="4">
        <v>84.21667824074073</v>
      </c>
      <c r="J6521" s="1">
        <v>303.86</v>
      </c>
      <c r="K6521" s="1">
        <v>57.73</v>
      </c>
      <c r="M6521" s="10">
        <f t="array" ref="M6521">_xlfn.XLOOKUP(A6521,subscriptions!B6521:B10004,subscriptions!D6521:D10004)</f>
        <v>120</v>
      </c>
      <c r="N6521" s="10">
        <f t="array" ref="N6521">_xlfn.XLOOKUP(A6521,subscriptions!B6521:B10004,subscriptions!G6521:G10004)</f>
        <v>0</v>
      </c>
      <c r="O6521" s="10">
        <v>120.0</v>
      </c>
      <c r="P6521" s="10" t="str">
        <f t="array" ref="P6521">_xlfn.XLOOKUP(A6521,subscriptions!B6521:B10004,subscriptions!C6521:C10004)</f>
        <v>Residential</v>
      </c>
      <c r="Q6521" s="10" t="s">
        <v>173</v>
      </c>
      <c r="R6521" s="10" t="s">
        <v>212</v>
      </c>
      <c r="S6521" s="10" t="s">
        <v>453</v>
      </c>
    </row>
    <row r="6522">
      <c r="A6522" s="1" t="s">
        <v>8285</v>
      </c>
      <c r="B6522" s="1" t="s">
        <v>355</v>
      </c>
      <c r="C6522" s="1" t="s">
        <v>827</v>
      </c>
      <c r="D6522" s="1" t="s">
        <v>153</v>
      </c>
      <c r="E6522" s="1" t="s">
        <v>239</v>
      </c>
      <c r="F6522" s="1" t="s">
        <v>2364</v>
      </c>
      <c r="G6522" s="1" t="s">
        <v>23458</v>
      </c>
      <c r="H6522" s="1" t="s">
        <v>23459</v>
      </c>
      <c r="I6522" s="4">
        <v>84.25643518518518</v>
      </c>
      <c r="J6522" s="1">
        <v>433.63</v>
      </c>
      <c r="K6522" s="1">
        <v>55.43</v>
      </c>
      <c r="M6522" s="10">
        <f t="array" ref="M6522">_xlfn.XLOOKUP(A6522,subscriptions!B6522:B10004,subscriptions!D6522:D10004)</f>
        <v>120</v>
      </c>
      <c r="N6522" s="10">
        <f t="array" ref="N6522">_xlfn.XLOOKUP(A6522,subscriptions!B6522:B10004,subscriptions!G6522:G10004)</f>
        <v>5</v>
      </c>
      <c r="O6522" s="10">
        <v>114.0</v>
      </c>
      <c r="P6522" s="10" t="str">
        <f t="array" ref="P6522">_xlfn.XLOOKUP(A6522,subscriptions!B6522:B10004,subscriptions!C6522:C10004)</f>
        <v>Residential</v>
      </c>
      <c r="Q6522" s="10" t="s">
        <v>194</v>
      </c>
      <c r="R6522" s="10" t="s">
        <v>212</v>
      </c>
      <c r="S6522" s="10" t="s">
        <v>130</v>
      </c>
    </row>
    <row r="6523">
      <c r="A6523" s="1" t="s">
        <v>8286</v>
      </c>
      <c r="B6523" s="1" t="s">
        <v>24</v>
      </c>
      <c r="C6523" s="1" t="s">
        <v>764</v>
      </c>
      <c r="D6523" s="1" t="s">
        <v>27</v>
      </c>
      <c r="E6523" s="1" t="s">
        <v>714</v>
      </c>
      <c r="F6523" s="1" t="s">
        <v>3326</v>
      </c>
      <c r="G6523" s="1" t="s">
        <v>23460</v>
      </c>
      <c r="H6523" s="1" t="s">
        <v>23461</v>
      </c>
      <c r="I6523" s="4">
        <v>84.33412037037037</v>
      </c>
      <c r="J6523" s="1">
        <v>407.0</v>
      </c>
      <c r="K6523" s="1">
        <v>53.16</v>
      </c>
      <c r="M6523" s="10">
        <f t="array" ref="M6523">_xlfn.XLOOKUP(A6523,subscriptions!B6523:B10004,subscriptions!D6523:D10004)</f>
        <v>120</v>
      </c>
      <c r="N6523" s="10">
        <f t="array" ref="N6523">_xlfn.XLOOKUP(A6523,subscriptions!B6523:B10004,subscriptions!G6523:G10004)</f>
        <v>10</v>
      </c>
      <c r="O6523" s="10">
        <v>108.0</v>
      </c>
      <c r="P6523" s="10" t="str">
        <f t="array" ref="P6523">_xlfn.XLOOKUP(A6523,subscriptions!B6523:B10004,subscriptions!C6523:C10004)</f>
        <v>Residential</v>
      </c>
      <c r="Q6523" s="10" t="s">
        <v>128</v>
      </c>
      <c r="R6523" s="10" t="s">
        <v>212</v>
      </c>
      <c r="S6523" s="10" t="s">
        <v>195</v>
      </c>
    </row>
    <row r="6524">
      <c r="A6524" s="1" t="s">
        <v>8287</v>
      </c>
      <c r="B6524" s="1" t="s">
        <v>177</v>
      </c>
      <c r="C6524" s="1" t="s">
        <v>786</v>
      </c>
      <c r="D6524" s="1" t="s">
        <v>153</v>
      </c>
      <c r="E6524" s="1" t="s">
        <v>262</v>
      </c>
      <c r="F6524" s="1" t="s">
        <v>674</v>
      </c>
      <c r="G6524" s="1" t="s">
        <v>23462</v>
      </c>
      <c r="H6524" s="1" t="s">
        <v>23463</v>
      </c>
      <c r="I6524" s="4">
        <v>84.21269675925926</v>
      </c>
      <c r="J6524" s="1">
        <v>2409.22</v>
      </c>
      <c r="K6524" s="1">
        <v>442.49</v>
      </c>
      <c r="M6524" s="10">
        <f t="array" ref="M6524">_xlfn.XLOOKUP(A6524,subscriptions!B6524:B10004,subscriptions!D6524:D10004)</f>
        <v>120</v>
      </c>
      <c r="N6524" s="10">
        <f t="array" ref="N6524">_xlfn.XLOOKUP(A6524,subscriptions!B6524:B10004,subscriptions!G6524:G10004)</f>
        <v>20</v>
      </c>
      <c r="O6524" s="10">
        <v>96.0</v>
      </c>
      <c r="P6524" s="10" t="str">
        <f t="array" ref="P6524">_xlfn.XLOOKUP(A6524,subscriptions!B6524:B10004,subscriptions!C6524:C10004)</f>
        <v>Residential</v>
      </c>
      <c r="Q6524" s="10" t="s">
        <v>128</v>
      </c>
      <c r="R6524" s="10" t="s">
        <v>148</v>
      </c>
      <c r="S6524" s="10" t="s">
        <v>813</v>
      </c>
    </row>
    <row r="6525">
      <c r="A6525" s="1" t="s">
        <v>8288</v>
      </c>
      <c r="B6525" s="1" t="s">
        <v>969</v>
      </c>
      <c r="C6525" s="1" t="s">
        <v>734</v>
      </c>
      <c r="D6525" s="1" t="s">
        <v>27</v>
      </c>
      <c r="E6525" s="1" t="s">
        <v>631</v>
      </c>
      <c r="F6525" s="1" t="s">
        <v>922</v>
      </c>
      <c r="G6525" s="1" t="s">
        <v>23464</v>
      </c>
      <c r="H6525" s="1" t="s">
        <v>23465</v>
      </c>
      <c r="I6525" s="4">
        <v>84.20934027777778</v>
      </c>
      <c r="J6525" s="1">
        <v>360.37</v>
      </c>
      <c r="K6525" s="1">
        <v>59.56</v>
      </c>
      <c r="M6525" s="10">
        <f t="array" ref="M6525">_xlfn.XLOOKUP(A6525,subscriptions!B6525:B10004,subscriptions!D6525:D10004)</f>
        <v>120</v>
      </c>
      <c r="N6525" s="10">
        <f t="array" ref="N6525">_xlfn.XLOOKUP(A6525,subscriptions!B6525:B10004,subscriptions!G6525:G10004)</f>
        <v>0</v>
      </c>
      <c r="O6525" s="10">
        <v>120.0</v>
      </c>
      <c r="P6525" s="10" t="str">
        <f t="array" ref="P6525">_xlfn.XLOOKUP(A6525,subscriptions!B6525:B10004,subscriptions!C6525:C10004)</f>
        <v>Residential</v>
      </c>
      <c r="Q6525" s="10" t="s">
        <v>173</v>
      </c>
      <c r="R6525" s="10" t="s">
        <v>212</v>
      </c>
      <c r="S6525" s="10" t="s">
        <v>1374</v>
      </c>
    </row>
    <row r="6526">
      <c r="A6526" s="1" t="s">
        <v>8289</v>
      </c>
      <c r="B6526" s="1" t="s">
        <v>969</v>
      </c>
      <c r="C6526" s="1" t="s">
        <v>556</v>
      </c>
      <c r="D6526" s="1" t="s">
        <v>27</v>
      </c>
      <c r="E6526" s="1" t="s">
        <v>332</v>
      </c>
      <c r="F6526" s="1" t="s">
        <v>2280</v>
      </c>
      <c r="G6526" s="1" t="s">
        <v>23466</v>
      </c>
      <c r="H6526" s="1" t="s">
        <v>23467</v>
      </c>
      <c r="I6526" s="4">
        <v>84.21398148148148</v>
      </c>
      <c r="J6526" s="1">
        <v>153.48</v>
      </c>
      <c r="K6526" s="1">
        <v>51.95</v>
      </c>
      <c r="M6526" s="10">
        <f t="array" ref="M6526">_xlfn.XLOOKUP(A6526,subscriptions!B6526:B10004,subscriptions!D6526:D10004)</f>
        <v>80</v>
      </c>
      <c r="N6526" s="10">
        <f t="array" ref="N6526">_xlfn.XLOOKUP(A6526,subscriptions!B6526:B10004,subscriptions!G6526:G10004)</f>
        <v>5</v>
      </c>
      <c r="O6526" s="10">
        <v>76.0</v>
      </c>
      <c r="P6526" s="10" t="str">
        <f t="array" ref="P6526">_xlfn.XLOOKUP(A6526,subscriptions!B6526:B10004,subscriptions!C6526:C10004)</f>
        <v>Roam</v>
      </c>
      <c r="Q6526" s="10" t="s">
        <v>194</v>
      </c>
      <c r="R6526" s="10" t="s">
        <v>148</v>
      </c>
      <c r="S6526" s="10" t="s">
        <v>388</v>
      </c>
    </row>
    <row r="6527">
      <c r="A6527" s="1" t="s">
        <v>8290</v>
      </c>
      <c r="B6527" s="1" t="s">
        <v>236</v>
      </c>
      <c r="C6527" s="1" t="s">
        <v>1507</v>
      </c>
      <c r="D6527" s="1" t="s">
        <v>153</v>
      </c>
      <c r="E6527" s="1" t="s">
        <v>631</v>
      </c>
      <c r="F6527" s="1" t="s">
        <v>2549</v>
      </c>
      <c r="G6527" s="1" t="s">
        <v>23468</v>
      </c>
      <c r="H6527" s="1" t="s">
        <v>23469</v>
      </c>
      <c r="I6527" s="4">
        <v>84.37574074074074</v>
      </c>
      <c r="J6527" s="1">
        <v>9865.51</v>
      </c>
      <c r="K6527" s="1">
        <v>950.24</v>
      </c>
      <c r="M6527" s="10">
        <f t="array" ref="M6527">_xlfn.XLOOKUP(A6527,subscriptions!B6527:B10004,subscriptions!D6527:D10004)</f>
        <v>120</v>
      </c>
      <c r="N6527" s="10">
        <f t="array" ref="N6527">_xlfn.XLOOKUP(A6527,subscriptions!B6527:B10004,subscriptions!G6527:G10004)</f>
        <v>10</v>
      </c>
      <c r="O6527" s="10">
        <v>108.0</v>
      </c>
      <c r="P6527" s="10" t="str">
        <f t="array" ref="P6527">_xlfn.XLOOKUP(A6527,subscriptions!B6527:B10004,subscriptions!C6527:C10004)</f>
        <v>Residential</v>
      </c>
      <c r="Q6527" s="10" t="s">
        <v>128</v>
      </c>
      <c r="R6527" s="10" t="s">
        <v>212</v>
      </c>
      <c r="S6527" s="10" t="s">
        <v>1442</v>
      </c>
    </row>
    <row r="6528">
      <c r="A6528" s="1" t="s">
        <v>8292</v>
      </c>
      <c r="B6528" s="1" t="s">
        <v>295</v>
      </c>
      <c r="C6528" s="1" t="s">
        <v>1142</v>
      </c>
      <c r="D6528" s="1" t="s">
        <v>153</v>
      </c>
      <c r="E6528" s="1" t="s">
        <v>262</v>
      </c>
      <c r="F6528" s="1" t="s">
        <v>4113</v>
      </c>
      <c r="G6528" s="1" t="s">
        <v>23470</v>
      </c>
      <c r="H6528" s="1" t="s">
        <v>23471</v>
      </c>
      <c r="I6528" s="4">
        <v>84.25586805555555</v>
      </c>
      <c r="J6528" s="1">
        <v>87.7</v>
      </c>
      <c r="K6528" s="1">
        <v>19.59</v>
      </c>
      <c r="M6528" s="10">
        <f t="array" ref="M6528">_xlfn.XLOOKUP(A6528,subscriptions!B6528:B10004,subscriptions!D6528:D10004)</f>
        <v>80</v>
      </c>
      <c r="N6528" s="10">
        <f t="array" ref="N6528">_xlfn.XLOOKUP(A6528,subscriptions!B6528:B10004,subscriptions!G6528:G10004)</f>
        <v>20</v>
      </c>
      <c r="O6528" s="10">
        <v>64.0</v>
      </c>
      <c r="P6528" s="10" t="str">
        <f t="array" ref="P6528">_xlfn.XLOOKUP(A6528,subscriptions!B6528:B10004,subscriptions!C6528:C10004)</f>
        <v>Roam</v>
      </c>
      <c r="Q6528" s="10" t="s">
        <v>128</v>
      </c>
      <c r="R6528" s="10" t="s">
        <v>148</v>
      </c>
      <c r="S6528" s="10" t="s">
        <v>1156</v>
      </c>
    </row>
    <row r="6529">
      <c r="A6529" s="1" t="s">
        <v>8294</v>
      </c>
      <c r="B6529" s="1" t="s">
        <v>657</v>
      </c>
      <c r="C6529" s="1" t="s">
        <v>2483</v>
      </c>
      <c r="D6529" s="1" t="s">
        <v>153</v>
      </c>
      <c r="E6529" s="1" t="s">
        <v>28</v>
      </c>
      <c r="F6529" s="1" t="s">
        <v>313</v>
      </c>
      <c r="G6529" s="1" t="s">
        <v>23472</v>
      </c>
      <c r="H6529" s="1" t="s">
        <v>23473</v>
      </c>
      <c r="I6529" s="4">
        <v>84.33542824074074</v>
      </c>
      <c r="J6529" s="1">
        <v>2754.94</v>
      </c>
      <c r="K6529" s="1">
        <v>412.79</v>
      </c>
      <c r="M6529" s="10">
        <f t="array" ref="M6529">_xlfn.XLOOKUP(A6529,subscriptions!B6529:B10004,subscriptions!D6529:D10004)</f>
        <v>250</v>
      </c>
      <c r="N6529" s="10">
        <f t="array" ref="N6529">_xlfn.XLOOKUP(A6529,subscriptions!B6529:B10004,subscriptions!G6529:G10004)</f>
        <v>0</v>
      </c>
      <c r="O6529" s="10">
        <v>250.0</v>
      </c>
      <c r="P6529" s="10" t="str">
        <f t="array" ref="P6529">_xlfn.XLOOKUP(A6529,subscriptions!B6529:B10004,subscriptions!C6529:C10004)</f>
        <v>Business</v>
      </c>
      <c r="Q6529" s="10" t="s">
        <v>173</v>
      </c>
      <c r="R6529" s="10" t="s">
        <v>129</v>
      </c>
      <c r="S6529" s="10" t="s">
        <v>571</v>
      </c>
    </row>
    <row r="6530">
      <c r="A6530" s="1" t="s">
        <v>8295</v>
      </c>
      <c r="B6530" s="1" t="s">
        <v>555</v>
      </c>
      <c r="C6530" s="1" t="s">
        <v>920</v>
      </c>
      <c r="D6530" s="1" t="s">
        <v>153</v>
      </c>
      <c r="E6530" s="1" t="s">
        <v>631</v>
      </c>
      <c r="F6530" s="1" t="s">
        <v>1318</v>
      </c>
      <c r="G6530" s="1" t="s">
        <v>23474</v>
      </c>
      <c r="H6530" s="1" t="s">
        <v>23475</v>
      </c>
      <c r="I6530" s="4">
        <v>84.17039351851852</v>
      </c>
      <c r="J6530" s="1">
        <v>732.06</v>
      </c>
      <c r="K6530" s="1">
        <v>79.29</v>
      </c>
      <c r="M6530" s="10">
        <f t="array" ref="M6530">_xlfn.XLOOKUP(A6530,subscriptions!B6530:B10004,subscriptions!D6530:D10004)</f>
        <v>120</v>
      </c>
      <c r="N6530" s="10">
        <f t="array" ref="N6530">_xlfn.XLOOKUP(A6530,subscriptions!B6530:B10004,subscriptions!G6530:G10004)</f>
        <v>5</v>
      </c>
      <c r="O6530" s="10">
        <v>114.0</v>
      </c>
      <c r="P6530" s="10" t="str">
        <f t="array" ref="P6530">_xlfn.XLOOKUP(A6530,subscriptions!B6530:B10004,subscriptions!C6530:C10004)</f>
        <v>Residential</v>
      </c>
      <c r="Q6530" s="10" t="s">
        <v>194</v>
      </c>
      <c r="R6530" s="10" t="s">
        <v>212</v>
      </c>
      <c r="S6530" s="10" t="s">
        <v>2494</v>
      </c>
    </row>
    <row r="6531">
      <c r="A6531" s="1" t="s">
        <v>8296</v>
      </c>
      <c r="B6531" s="1" t="s">
        <v>2327</v>
      </c>
      <c r="C6531" s="1" t="s">
        <v>492</v>
      </c>
      <c r="D6531" s="1" t="s">
        <v>27</v>
      </c>
      <c r="E6531" s="1" t="s">
        <v>631</v>
      </c>
      <c r="F6531" s="1" t="s">
        <v>1084</v>
      </c>
      <c r="G6531" s="1" t="s">
        <v>23476</v>
      </c>
      <c r="H6531" s="1" t="s">
        <v>23477</v>
      </c>
      <c r="I6531" s="4">
        <v>84.3343287037037</v>
      </c>
      <c r="J6531" s="1">
        <v>2814.09</v>
      </c>
      <c r="K6531" s="1">
        <v>391.09</v>
      </c>
      <c r="M6531" s="10">
        <f t="array" ref="M6531">_xlfn.XLOOKUP(A6531,subscriptions!B6531:B10004,subscriptions!D6531:D10004)</f>
        <v>250</v>
      </c>
      <c r="N6531" s="10">
        <f t="array" ref="N6531">_xlfn.XLOOKUP(A6531,subscriptions!B6531:B10004,subscriptions!G6531:G10004)</f>
        <v>10</v>
      </c>
      <c r="O6531" s="10">
        <v>225.0</v>
      </c>
      <c r="P6531" s="10" t="str">
        <f t="array" ref="P6531">_xlfn.XLOOKUP(A6531,subscriptions!B6531:B10004,subscriptions!C6531:C10004)</f>
        <v>Business</v>
      </c>
      <c r="Q6531" s="10" t="s">
        <v>128</v>
      </c>
      <c r="R6531" s="10" t="s">
        <v>129</v>
      </c>
      <c r="S6531" s="10" t="s">
        <v>195</v>
      </c>
    </row>
    <row r="6532">
      <c r="A6532" s="1" t="s">
        <v>8297</v>
      </c>
      <c r="B6532" s="1" t="s">
        <v>1303</v>
      </c>
      <c r="C6532" s="1" t="s">
        <v>1973</v>
      </c>
      <c r="D6532" s="1" t="s">
        <v>153</v>
      </c>
      <c r="E6532" s="1" t="s">
        <v>179</v>
      </c>
      <c r="F6532" s="1" t="s">
        <v>1760</v>
      </c>
      <c r="G6532" s="1" t="s">
        <v>23478</v>
      </c>
      <c r="H6532" s="1" t="s">
        <v>23479</v>
      </c>
      <c r="I6532" s="4">
        <v>84.2579050925926</v>
      </c>
      <c r="J6532" s="1">
        <v>1263.24</v>
      </c>
      <c r="K6532" s="1">
        <v>249.93</v>
      </c>
      <c r="L6532" s="1">
        <v>100.0</v>
      </c>
      <c r="M6532" s="10">
        <f t="array" ref="M6532">_xlfn.XLOOKUP(A6532,subscriptions!B6532:B10004,subscriptions!D6532:D10004)</f>
        <v>120</v>
      </c>
      <c r="N6532" s="10">
        <f t="array" ref="N6532">_xlfn.XLOOKUP(A6532,subscriptions!B6532:B10004,subscriptions!G6532:G10004)</f>
        <v>20</v>
      </c>
      <c r="O6532" s="10">
        <v>96.0</v>
      </c>
      <c r="P6532" s="10" t="str">
        <f t="array" ref="P6532">_xlfn.XLOOKUP(A6532,subscriptions!B6532:B10004,subscriptions!C6532:C10004)</f>
        <v>Residential</v>
      </c>
      <c r="Q6532" s="10" t="s">
        <v>128</v>
      </c>
      <c r="R6532" s="10" t="s">
        <v>148</v>
      </c>
      <c r="S6532" s="10" t="s">
        <v>603</v>
      </c>
    </row>
    <row r="6533">
      <c r="A6533" s="1" t="s">
        <v>8298</v>
      </c>
      <c r="B6533" s="1" t="s">
        <v>2279</v>
      </c>
      <c r="C6533" s="1" t="s">
        <v>237</v>
      </c>
      <c r="D6533" s="1" t="s">
        <v>153</v>
      </c>
      <c r="E6533" s="1" t="s">
        <v>280</v>
      </c>
      <c r="F6533" s="1" t="s">
        <v>411</v>
      </c>
      <c r="G6533" s="1" t="s">
        <v>23480</v>
      </c>
      <c r="H6533" s="1" t="s">
        <v>23481</v>
      </c>
      <c r="I6533" s="4">
        <v>84.41819444444444</v>
      </c>
      <c r="J6533" s="1">
        <v>3528.55</v>
      </c>
      <c r="K6533" s="1">
        <v>320.84</v>
      </c>
      <c r="M6533" s="10">
        <f t="array" ref="M6533">_xlfn.XLOOKUP(A6533,subscriptions!B6533:B10004,subscriptions!D6533:D10004)</f>
        <v>120</v>
      </c>
      <c r="N6533" s="10">
        <f t="array" ref="N6533">_xlfn.XLOOKUP(A6533,subscriptions!B6533:B10004,subscriptions!G6533:G10004)</f>
        <v>0</v>
      </c>
      <c r="O6533" s="10">
        <v>120.0</v>
      </c>
      <c r="P6533" s="10" t="str">
        <f t="array" ref="P6533">_xlfn.XLOOKUP(A6533,subscriptions!B6533:B10004,subscriptions!C6533:C10004)</f>
        <v>Residential</v>
      </c>
      <c r="Q6533" s="10" t="s">
        <v>173</v>
      </c>
      <c r="R6533" s="10" t="s">
        <v>212</v>
      </c>
      <c r="S6533" s="10" t="s">
        <v>3020</v>
      </c>
    </row>
    <row r="6534">
      <c r="A6534" s="1" t="s">
        <v>8299</v>
      </c>
      <c r="B6534" s="1" t="s">
        <v>455</v>
      </c>
      <c r="C6534" s="1" t="s">
        <v>1833</v>
      </c>
      <c r="D6534" s="1" t="s">
        <v>27</v>
      </c>
      <c r="E6534" s="1" t="s">
        <v>631</v>
      </c>
      <c r="F6534" s="1" t="s">
        <v>2549</v>
      </c>
      <c r="G6534" s="1" t="s">
        <v>23482</v>
      </c>
      <c r="H6534" s="1" t="s">
        <v>23483</v>
      </c>
      <c r="I6534" s="4">
        <v>84.41746527777778</v>
      </c>
      <c r="J6534" s="1">
        <v>3959.45</v>
      </c>
      <c r="K6534" s="1">
        <v>837.96</v>
      </c>
      <c r="M6534" s="10">
        <f t="array" ref="M6534">_xlfn.XLOOKUP(A6534,subscriptions!B6534:B10004,subscriptions!D6534:D10004)</f>
        <v>80</v>
      </c>
      <c r="N6534" s="10">
        <f t="array" ref="N6534">_xlfn.XLOOKUP(A6534,subscriptions!B6534:B10004,subscriptions!G6534:G10004)</f>
        <v>5</v>
      </c>
      <c r="O6534" s="10">
        <v>76.0</v>
      </c>
      <c r="P6534" s="10" t="str">
        <f t="array" ref="P6534">_xlfn.XLOOKUP(A6534,subscriptions!B6534:B10004,subscriptions!C6534:C10004)</f>
        <v>Roam</v>
      </c>
      <c r="Q6534" s="10" t="s">
        <v>194</v>
      </c>
      <c r="R6534" s="10" t="s">
        <v>148</v>
      </c>
      <c r="S6534" s="10" t="s">
        <v>327</v>
      </c>
    </row>
    <row r="6535">
      <c r="A6535" s="1" t="s">
        <v>8300</v>
      </c>
      <c r="B6535" s="1" t="s">
        <v>1226</v>
      </c>
      <c r="C6535" s="1" t="s">
        <v>605</v>
      </c>
      <c r="D6535" s="1" t="s">
        <v>153</v>
      </c>
      <c r="E6535" s="1" t="s">
        <v>631</v>
      </c>
      <c r="F6535" s="1" t="s">
        <v>943</v>
      </c>
      <c r="G6535" s="1" t="s">
        <v>23484</v>
      </c>
      <c r="H6535" s="1" t="s">
        <v>23485</v>
      </c>
      <c r="I6535" s="4">
        <v>84.38222222222223</v>
      </c>
      <c r="J6535" s="1">
        <v>63.71</v>
      </c>
      <c r="K6535" s="1">
        <v>15.5</v>
      </c>
      <c r="M6535" s="10">
        <f t="array" ref="M6535">_xlfn.XLOOKUP(A6535,subscriptions!B6535:B10004,subscriptions!D6535:D10004)</f>
        <v>120</v>
      </c>
      <c r="N6535" s="10">
        <f t="array" ref="N6535">_xlfn.XLOOKUP(A6535,subscriptions!B6535:B10004,subscriptions!G6535:G10004)</f>
        <v>10</v>
      </c>
      <c r="O6535" s="10">
        <v>108.0</v>
      </c>
      <c r="P6535" s="10" t="str">
        <f t="array" ref="P6535">_xlfn.XLOOKUP(A6535,subscriptions!B6535:B10004,subscriptions!C6535:C10004)</f>
        <v>Residential</v>
      </c>
      <c r="Q6535" s="10" t="s">
        <v>128</v>
      </c>
      <c r="R6535" s="10" t="s">
        <v>212</v>
      </c>
      <c r="S6535" s="10" t="s">
        <v>293</v>
      </c>
    </row>
    <row r="6536">
      <c r="A6536" s="1" t="s">
        <v>8301</v>
      </c>
      <c r="B6536" s="1" t="s">
        <v>1664</v>
      </c>
      <c r="C6536" s="1" t="s">
        <v>492</v>
      </c>
      <c r="D6536" s="1" t="s">
        <v>153</v>
      </c>
      <c r="E6536" s="1" t="s">
        <v>28</v>
      </c>
      <c r="F6536" s="1" t="s">
        <v>2188</v>
      </c>
      <c r="G6536" s="1" t="s">
        <v>23486</v>
      </c>
      <c r="H6536" s="1" t="s">
        <v>23487</v>
      </c>
      <c r="I6536" s="4">
        <v>84.29798611111111</v>
      </c>
      <c r="J6536" s="1">
        <v>167.61</v>
      </c>
      <c r="K6536" s="1">
        <v>46.18</v>
      </c>
      <c r="M6536" s="10">
        <f t="array" ref="M6536">_xlfn.XLOOKUP(A6536,subscriptions!B6536:B10004,subscriptions!D6536:D10004)</f>
        <v>80</v>
      </c>
      <c r="N6536" s="10">
        <f t="array" ref="N6536">_xlfn.XLOOKUP(A6536,subscriptions!B6536:B10004,subscriptions!G6536:G10004)</f>
        <v>20</v>
      </c>
      <c r="O6536" s="10">
        <v>64.0</v>
      </c>
      <c r="P6536" s="10" t="str">
        <f t="array" ref="P6536">_xlfn.XLOOKUP(A6536,subscriptions!B6536:B10004,subscriptions!C6536:C10004)</f>
        <v>Roam</v>
      </c>
      <c r="Q6536" s="10" t="s">
        <v>128</v>
      </c>
      <c r="R6536" s="10" t="s">
        <v>148</v>
      </c>
      <c r="S6536" s="10" t="s">
        <v>785</v>
      </c>
    </row>
    <row r="6537">
      <c r="A6537" s="1" t="s">
        <v>8304</v>
      </c>
      <c r="B6537" s="1" t="s">
        <v>1027</v>
      </c>
      <c r="C6537" s="1" t="s">
        <v>556</v>
      </c>
      <c r="D6537" s="1" t="s">
        <v>153</v>
      </c>
      <c r="E6537" s="1" t="s">
        <v>280</v>
      </c>
      <c r="F6537" s="1" t="s">
        <v>411</v>
      </c>
      <c r="G6537" s="1" t="s">
        <v>23488</v>
      </c>
      <c r="H6537" s="1" t="s">
        <v>23489</v>
      </c>
      <c r="I6537" s="4">
        <v>84.3377199074074</v>
      </c>
      <c r="J6537" s="1">
        <v>482.24</v>
      </c>
      <c r="K6537" s="1">
        <v>87.26</v>
      </c>
      <c r="M6537" s="10">
        <f t="array" ref="M6537">_xlfn.XLOOKUP(A6537,subscriptions!B6537:B10004,subscriptions!D6537:D10004)</f>
        <v>120</v>
      </c>
      <c r="N6537" s="10">
        <f t="array" ref="N6537">_xlfn.XLOOKUP(A6537,subscriptions!B6537:B10004,subscriptions!G6537:G10004)</f>
        <v>0</v>
      </c>
      <c r="O6537" s="10">
        <v>120.0</v>
      </c>
      <c r="P6537" s="10" t="str">
        <f t="array" ref="P6537">_xlfn.XLOOKUP(A6537,subscriptions!B6537:B10004,subscriptions!C6537:C10004)</f>
        <v>Residential</v>
      </c>
      <c r="Q6537" s="10" t="s">
        <v>173</v>
      </c>
      <c r="R6537" s="10" t="s">
        <v>212</v>
      </c>
      <c r="S6537" s="10" t="s">
        <v>1961</v>
      </c>
    </row>
    <row r="6538">
      <c r="A6538" s="1" t="s">
        <v>8305</v>
      </c>
      <c r="B6538" s="1" t="s">
        <v>1387</v>
      </c>
      <c r="C6538" s="1" t="s">
        <v>133</v>
      </c>
      <c r="D6538" s="1" t="s">
        <v>27</v>
      </c>
      <c r="E6538" s="1" t="s">
        <v>111</v>
      </c>
      <c r="F6538" s="1" t="s">
        <v>1855</v>
      </c>
      <c r="G6538" s="1" t="s">
        <v>23490</v>
      </c>
      <c r="H6538" s="1" t="s">
        <v>23491</v>
      </c>
      <c r="I6538" s="4">
        <v>84.33836805555555</v>
      </c>
      <c r="J6538" s="1">
        <v>1709.89</v>
      </c>
      <c r="K6538" s="1">
        <v>352.74</v>
      </c>
      <c r="M6538" s="10">
        <f t="array" ref="M6538">_xlfn.XLOOKUP(A6538,subscriptions!B6538:B10004,subscriptions!D6538:D10004)</f>
        <v>120</v>
      </c>
      <c r="N6538" s="10">
        <f t="array" ref="N6538">_xlfn.XLOOKUP(A6538,subscriptions!B6538:B10004,subscriptions!G6538:G10004)</f>
        <v>5</v>
      </c>
      <c r="O6538" s="10">
        <v>114.0</v>
      </c>
      <c r="P6538" s="10" t="str">
        <f t="array" ref="P6538">_xlfn.XLOOKUP(A6538,subscriptions!B6538:B10004,subscriptions!C6538:C10004)</f>
        <v>Residential</v>
      </c>
      <c r="Q6538" s="10" t="s">
        <v>194</v>
      </c>
      <c r="R6538" s="10" t="s">
        <v>212</v>
      </c>
      <c r="S6538" s="10" t="s">
        <v>2086</v>
      </c>
    </row>
    <row r="6539">
      <c r="A6539" s="1" t="s">
        <v>8306</v>
      </c>
      <c r="B6539" s="1" t="s">
        <v>700</v>
      </c>
      <c r="C6539" s="1" t="s">
        <v>456</v>
      </c>
      <c r="D6539" s="1" t="s">
        <v>153</v>
      </c>
      <c r="E6539" s="1" t="s">
        <v>179</v>
      </c>
      <c r="F6539" s="1" t="s">
        <v>901</v>
      </c>
      <c r="G6539" s="1" t="s">
        <v>23492</v>
      </c>
      <c r="H6539" s="1" t="s">
        <v>23493</v>
      </c>
      <c r="I6539" s="4">
        <v>84.21481481481482</v>
      </c>
      <c r="J6539" s="1">
        <v>3337.53</v>
      </c>
      <c r="K6539" s="1">
        <v>477.59</v>
      </c>
      <c r="L6539" s="1">
        <v>100.0</v>
      </c>
      <c r="M6539" s="10">
        <f t="array" ref="M6539">_xlfn.XLOOKUP(A6539,subscriptions!B6539:B10004,subscriptions!D6539:D10004)</f>
        <v>120</v>
      </c>
      <c r="N6539" s="10">
        <f t="array" ref="N6539">_xlfn.XLOOKUP(A6539,subscriptions!B6539:B10004,subscriptions!G6539:G10004)</f>
        <v>10</v>
      </c>
      <c r="O6539" s="10">
        <v>108.0</v>
      </c>
      <c r="P6539" s="10" t="str">
        <f t="array" ref="P6539">_xlfn.XLOOKUP(A6539,subscriptions!B6539:B10004,subscriptions!C6539:C10004)</f>
        <v>Residential</v>
      </c>
      <c r="Q6539" s="10" t="s">
        <v>128</v>
      </c>
      <c r="R6539" s="10" t="s">
        <v>212</v>
      </c>
      <c r="S6539" s="10" t="s">
        <v>3641</v>
      </c>
    </row>
    <row r="6540">
      <c r="A6540" s="1" t="s">
        <v>8307</v>
      </c>
      <c r="B6540" s="1" t="s">
        <v>941</v>
      </c>
      <c r="C6540" s="1" t="s">
        <v>658</v>
      </c>
      <c r="D6540" s="1" t="s">
        <v>27</v>
      </c>
      <c r="E6540" s="1" t="s">
        <v>631</v>
      </c>
      <c r="F6540" s="1" t="s">
        <v>943</v>
      </c>
      <c r="G6540" s="1" t="s">
        <v>23494</v>
      </c>
      <c r="H6540" s="1" t="s">
        <v>23495</v>
      </c>
      <c r="I6540" s="4">
        <v>84.33829861111111</v>
      </c>
      <c r="J6540" s="1">
        <v>974.12</v>
      </c>
      <c r="K6540" s="1">
        <v>241.49</v>
      </c>
      <c r="M6540" s="10">
        <f t="array" ref="M6540">_xlfn.XLOOKUP(A6540,subscriptions!B6540:B10004,subscriptions!D6540:D10004)</f>
        <v>120</v>
      </c>
      <c r="N6540" s="10">
        <f t="array" ref="N6540">_xlfn.XLOOKUP(A6540,subscriptions!B6540:B10004,subscriptions!G6540:G10004)</f>
        <v>20</v>
      </c>
      <c r="O6540" s="10">
        <v>96.0</v>
      </c>
      <c r="P6540" s="10" t="str">
        <f t="array" ref="P6540">_xlfn.XLOOKUP(A6540,subscriptions!B6540:B10004,subscriptions!C6540:C10004)</f>
        <v>Residential</v>
      </c>
      <c r="Q6540" s="10" t="s">
        <v>128</v>
      </c>
      <c r="R6540" s="10" t="s">
        <v>148</v>
      </c>
      <c r="S6540" s="10" t="s">
        <v>2086</v>
      </c>
    </row>
    <row r="6541">
      <c r="A6541" s="1" t="s">
        <v>8308</v>
      </c>
      <c r="B6541" s="1" t="s">
        <v>1444</v>
      </c>
      <c r="C6541" s="1" t="s">
        <v>658</v>
      </c>
      <c r="D6541" s="1" t="s">
        <v>27</v>
      </c>
      <c r="E6541" s="1" t="s">
        <v>111</v>
      </c>
      <c r="F6541" s="1" t="s">
        <v>135</v>
      </c>
      <c r="G6541" s="1" t="s">
        <v>23496</v>
      </c>
      <c r="H6541" s="1" t="s">
        <v>23497</v>
      </c>
      <c r="I6541" s="4">
        <v>84.29887731481482</v>
      </c>
      <c r="J6541" s="1">
        <v>1450.82</v>
      </c>
      <c r="K6541" s="1">
        <v>242.2</v>
      </c>
      <c r="M6541" s="10">
        <f t="array" ref="M6541">_xlfn.XLOOKUP(A6541,subscriptions!B6541:B10004,subscriptions!D6541:D10004)</f>
        <v>120</v>
      </c>
      <c r="N6541" s="10">
        <f t="array" ref="N6541">_xlfn.XLOOKUP(A6541,subscriptions!B6541:B10004,subscriptions!G6541:G10004)</f>
        <v>0</v>
      </c>
      <c r="O6541" s="10">
        <v>120.0</v>
      </c>
      <c r="P6541" s="10" t="str">
        <f t="array" ref="P6541">_xlfn.XLOOKUP(A6541,subscriptions!B6541:B10004,subscriptions!C6541:C10004)</f>
        <v>Residential</v>
      </c>
      <c r="Q6541" s="10" t="s">
        <v>173</v>
      </c>
      <c r="R6541" s="10" t="s">
        <v>212</v>
      </c>
      <c r="S6541" s="10" t="s">
        <v>276</v>
      </c>
    </row>
    <row r="6542">
      <c r="A6542" s="1" t="s">
        <v>8309</v>
      </c>
      <c r="B6542" s="1" t="s">
        <v>686</v>
      </c>
      <c r="C6542" s="1" t="s">
        <v>1100</v>
      </c>
      <c r="D6542" s="1" t="s">
        <v>153</v>
      </c>
      <c r="E6542" s="1" t="s">
        <v>714</v>
      </c>
      <c r="F6542" s="1" t="s">
        <v>1159</v>
      </c>
      <c r="G6542" s="1" t="s">
        <v>23498</v>
      </c>
      <c r="H6542" s="1" t="s">
        <v>23499</v>
      </c>
      <c r="I6542" s="4">
        <v>84.29528935185185</v>
      </c>
      <c r="J6542" s="1">
        <v>363.31</v>
      </c>
      <c r="K6542" s="1">
        <v>91.46</v>
      </c>
      <c r="M6542" s="10">
        <f t="array" ref="M6542">_xlfn.XLOOKUP(A6542,subscriptions!B6542:B10004,subscriptions!D6542:D10004)</f>
        <v>250</v>
      </c>
      <c r="N6542" s="10">
        <f t="array" ref="N6542">_xlfn.XLOOKUP(A6542,subscriptions!B6542:B10004,subscriptions!G6542:G10004)</f>
        <v>5</v>
      </c>
      <c r="O6542" s="10">
        <v>237.5</v>
      </c>
      <c r="P6542" s="10" t="str">
        <f t="array" ref="P6542">_xlfn.XLOOKUP(A6542,subscriptions!B6542:B10004,subscriptions!C6542:C10004)</f>
        <v>Business</v>
      </c>
      <c r="Q6542" s="10" t="s">
        <v>194</v>
      </c>
      <c r="R6542" s="10" t="s">
        <v>129</v>
      </c>
      <c r="S6542" s="10" t="s">
        <v>1026</v>
      </c>
    </row>
    <row r="6543">
      <c r="A6543" s="1" t="s">
        <v>8310</v>
      </c>
      <c r="B6543" s="1" t="s">
        <v>748</v>
      </c>
      <c r="C6543" s="1" t="s">
        <v>110</v>
      </c>
      <c r="D6543" s="1" t="s">
        <v>27</v>
      </c>
      <c r="E6543" s="1" t="s">
        <v>714</v>
      </c>
      <c r="F6543" s="1" t="s">
        <v>1866</v>
      </c>
      <c r="G6543" s="1" t="s">
        <v>23500</v>
      </c>
      <c r="H6543" s="1" t="s">
        <v>23501</v>
      </c>
      <c r="I6543" s="4">
        <v>84.16961805555556</v>
      </c>
      <c r="J6543" s="1">
        <v>2501.88</v>
      </c>
      <c r="K6543" s="1">
        <v>384.98</v>
      </c>
      <c r="M6543" s="10">
        <f t="array" ref="M6543">_xlfn.XLOOKUP(A6543,subscriptions!B6543:B10004,subscriptions!D6543:D10004)</f>
        <v>250</v>
      </c>
      <c r="N6543" s="10">
        <f t="array" ref="N6543">_xlfn.XLOOKUP(A6543,subscriptions!B6543:B10004,subscriptions!G6543:G10004)</f>
        <v>10</v>
      </c>
      <c r="O6543" s="10">
        <v>225.0</v>
      </c>
      <c r="P6543" s="10" t="str">
        <f t="array" ref="P6543">_xlfn.XLOOKUP(A6543,subscriptions!B6543:B10004,subscriptions!C6543:C10004)</f>
        <v>Business</v>
      </c>
      <c r="Q6543" s="10" t="s">
        <v>128</v>
      </c>
      <c r="R6543" s="10" t="s">
        <v>129</v>
      </c>
      <c r="S6543" s="10" t="s">
        <v>213</v>
      </c>
    </row>
    <row r="6544">
      <c r="A6544" s="1" t="s">
        <v>8311</v>
      </c>
      <c r="B6544" s="1" t="s">
        <v>589</v>
      </c>
      <c r="C6544" s="1" t="s">
        <v>673</v>
      </c>
      <c r="D6544" s="1" t="s">
        <v>153</v>
      </c>
      <c r="E6544" s="1" t="s">
        <v>714</v>
      </c>
      <c r="F6544" s="1" t="s">
        <v>3419</v>
      </c>
      <c r="G6544" s="1" t="s">
        <v>23502</v>
      </c>
      <c r="H6544" s="1" t="s">
        <v>23503</v>
      </c>
      <c r="I6544" s="4">
        <v>84.33988425925926</v>
      </c>
      <c r="J6544" s="1">
        <v>5181.86</v>
      </c>
      <c r="K6544" s="1">
        <v>666.21</v>
      </c>
      <c r="M6544" s="10">
        <f t="array" ref="M6544">_xlfn.XLOOKUP(A6544,subscriptions!B6544:B10004,subscriptions!D6544:D10004)</f>
        <v>80</v>
      </c>
      <c r="N6544" s="10">
        <f t="array" ref="N6544">_xlfn.XLOOKUP(A6544,subscriptions!B6544:B10004,subscriptions!G6544:G10004)</f>
        <v>20</v>
      </c>
      <c r="O6544" s="10">
        <v>64.0</v>
      </c>
      <c r="P6544" s="10" t="str">
        <f t="array" ref="P6544">_xlfn.XLOOKUP(A6544,subscriptions!B6544:B10004,subscriptions!C6544:C10004)</f>
        <v>Roam</v>
      </c>
      <c r="Q6544" s="10" t="s">
        <v>128</v>
      </c>
      <c r="R6544" s="10" t="s">
        <v>148</v>
      </c>
      <c r="S6544" s="10" t="s">
        <v>234</v>
      </c>
    </row>
    <row r="6545">
      <c r="A6545" s="1" t="s">
        <v>8314</v>
      </c>
      <c r="B6545" s="1" t="s">
        <v>4509</v>
      </c>
      <c r="C6545" s="1" t="s">
        <v>3912</v>
      </c>
      <c r="D6545" s="1" t="s">
        <v>153</v>
      </c>
      <c r="E6545" s="1" t="s">
        <v>111</v>
      </c>
      <c r="F6545" s="1" t="s">
        <v>1362</v>
      </c>
      <c r="G6545" s="1" t="s">
        <v>23504</v>
      </c>
      <c r="H6545" s="1" t="s">
        <v>23505</v>
      </c>
      <c r="I6545" s="4">
        <v>84.17363425925926</v>
      </c>
      <c r="J6545" s="1">
        <v>519.19</v>
      </c>
      <c r="K6545" s="1">
        <v>77.84</v>
      </c>
      <c r="M6545" s="10">
        <f t="array" ref="M6545">_xlfn.XLOOKUP(A6545,subscriptions!B6545:B10004,subscriptions!D6545:D10004)</f>
        <v>120</v>
      </c>
      <c r="N6545" s="10">
        <f t="array" ref="N6545">_xlfn.XLOOKUP(A6545,subscriptions!B6545:B10004,subscriptions!G6545:G10004)</f>
        <v>0</v>
      </c>
      <c r="O6545" s="10">
        <v>120.0</v>
      </c>
      <c r="P6545" s="10" t="str">
        <f t="array" ref="P6545">_xlfn.XLOOKUP(A6545,subscriptions!B6545:B10004,subscriptions!C6545:C10004)</f>
        <v>Residential</v>
      </c>
      <c r="Q6545" s="10" t="s">
        <v>173</v>
      </c>
      <c r="R6545" s="10" t="s">
        <v>212</v>
      </c>
      <c r="S6545" s="10" t="s">
        <v>3087</v>
      </c>
    </row>
    <row r="6546">
      <c r="A6546" s="1" t="s">
        <v>8315</v>
      </c>
      <c r="B6546" s="1" t="s">
        <v>1491</v>
      </c>
      <c r="C6546" s="1" t="s">
        <v>1347</v>
      </c>
      <c r="D6546" s="1" t="s">
        <v>153</v>
      </c>
      <c r="E6546" s="1" t="s">
        <v>219</v>
      </c>
      <c r="F6546" s="1" t="s">
        <v>1010</v>
      </c>
      <c r="G6546" s="1" t="s">
        <v>23506</v>
      </c>
      <c r="H6546" s="1" t="s">
        <v>23507</v>
      </c>
      <c r="I6546" s="4">
        <v>84.29592592592593</v>
      </c>
      <c r="J6546" s="1">
        <v>1074.28</v>
      </c>
      <c r="K6546" s="1">
        <v>105.53</v>
      </c>
      <c r="M6546" s="10">
        <f t="array" ref="M6546">_xlfn.XLOOKUP(A6546,subscriptions!B6546:B10004,subscriptions!D6546:D10004)</f>
        <v>80</v>
      </c>
      <c r="N6546" s="10">
        <f t="array" ref="N6546">_xlfn.XLOOKUP(A6546,subscriptions!B6546:B10004,subscriptions!G6546:G10004)</f>
        <v>5</v>
      </c>
      <c r="O6546" s="10">
        <v>76.0</v>
      </c>
      <c r="P6546" s="10" t="str">
        <f t="array" ref="P6546">_xlfn.XLOOKUP(A6546,subscriptions!B6546:B10004,subscriptions!C6546:C10004)</f>
        <v>Roam</v>
      </c>
      <c r="Q6546" s="10" t="s">
        <v>194</v>
      </c>
      <c r="R6546" s="10" t="s">
        <v>148</v>
      </c>
      <c r="S6546" s="10" t="s">
        <v>655</v>
      </c>
    </row>
    <row r="6547">
      <c r="A6547" s="1" t="s">
        <v>8316</v>
      </c>
      <c r="B6547" s="1" t="s">
        <v>686</v>
      </c>
      <c r="C6547" s="1" t="s">
        <v>426</v>
      </c>
      <c r="D6547" s="1" t="s">
        <v>153</v>
      </c>
      <c r="E6547" s="1" t="s">
        <v>631</v>
      </c>
      <c r="F6547" s="1" t="s">
        <v>2293</v>
      </c>
      <c r="G6547" s="1" t="s">
        <v>23508</v>
      </c>
      <c r="H6547" s="1" t="s">
        <v>23509</v>
      </c>
      <c r="I6547" s="4">
        <v>84.21048611111111</v>
      </c>
      <c r="J6547" s="1">
        <v>185.08</v>
      </c>
      <c r="K6547" s="1">
        <v>48.27</v>
      </c>
      <c r="M6547" s="10">
        <f t="array" ref="M6547">_xlfn.XLOOKUP(A6547,subscriptions!B6547:B10004,subscriptions!D6547:D10004)</f>
        <v>80</v>
      </c>
      <c r="N6547" s="10">
        <f t="array" ref="N6547">_xlfn.XLOOKUP(A6547,subscriptions!B6547:B10004,subscriptions!G6547:G10004)</f>
        <v>10</v>
      </c>
      <c r="O6547" s="10">
        <v>72.0</v>
      </c>
      <c r="P6547" s="10" t="str">
        <f t="array" ref="P6547">_xlfn.XLOOKUP(A6547,subscriptions!B6547:B10004,subscriptions!C6547:C10004)</f>
        <v>Roam</v>
      </c>
      <c r="Q6547" s="10" t="s">
        <v>128</v>
      </c>
      <c r="R6547" s="10" t="s">
        <v>148</v>
      </c>
      <c r="S6547" s="10" t="s">
        <v>770</v>
      </c>
    </row>
    <row r="6548">
      <c r="A6548" s="1" t="s">
        <v>8317</v>
      </c>
      <c r="B6548" s="1" t="s">
        <v>1414</v>
      </c>
      <c r="C6548" s="1" t="s">
        <v>734</v>
      </c>
      <c r="D6548" s="1" t="s">
        <v>27</v>
      </c>
      <c r="E6548" s="1" t="s">
        <v>219</v>
      </c>
      <c r="F6548" s="1" t="s">
        <v>660</v>
      </c>
      <c r="G6548" s="1" t="s">
        <v>23510</v>
      </c>
      <c r="H6548" s="1" t="s">
        <v>23511</v>
      </c>
      <c r="I6548" s="4">
        <v>84.1682175925926</v>
      </c>
      <c r="J6548" s="1">
        <v>1278.53</v>
      </c>
      <c r="K6548" s="1">
        <v>256.68</v>
      </c>
      <c r="M6548" s="10">
        <f t="array" ref="M6548">_xlfn.XLOOKUP(A6548,subscriptions!B6548:B10004,subscriptions!D6548:D10004)</f>
        <v>120</v>
      </c>
      <c r="N6548" s="10">
        <f t="array" ref="N6548">_xlfn.XLOOKUP(A6548,subscriptions!B6548:B10004,subscriptions!G6548:G10004)</f>
        <v>20</v>
      </c>
      <c r="O6548" s="10">
        <v>96.0</v>
      </c>
      <c r="P6548" s="10" t="str">
        <f t="array" ref="P6548">_xlfn.XLOOKUP(A6548,subscriptions!B6548:B10004,subscriptions!C6548:C10004)</f>
        <v>Residential</v>
      </c>
      <c r="Q6548" s="10" t="s">
        <v>128</v>
      </c>
      <c r="R6548" s="10" t="s">
        <v>148</v>
      </c>
      <c r="S6548" s="10" t="s">
        <v>1042</v>
      </c>
    </row>
    <row r="6549">
      <c r="A6549" s="1" t="s">
        <v>8318</v>
      </c>
      <c r="B6549" s="1" t="s">
        <v>2327</v>
      </c>
      <c r="C6549" s="1" t="s">
        <v>764</v>
      </c>
      <c r="D6549" s="1" t="s">
        <v>27</v>
      </c>
      <c r="E6549" s="1" t="s">
        <v>631</v>
      </c>
      <c r="F6549" s="1" t="s">
        <v>632</v>
      </c>
      <c r="G6549" s="1" t="s">
        <v>23512</v>
      </c>
      <c r="H6549" s="1" t="s">
        <v>23513</v>
      </c>
      <c r="I6549" s="4">
        <v>84.29237268518519</v>
      </c>
      <c r="J6549" s="1">
        <v>1098.09</v>
      </c>
      <c r="K6549" s="1">
        <v>196.89</v>
      </c>
      <c r="M6549" s="10">
        <f t="array" ref="M6549">_xlfn.XLOOKUP(A6549,subscriptions!B6549:B10004,subscriptions!D6549:D10004)</f>
        <v>120</v>
      </c>
      <c r="N6549" s="10">
        <f t="array" ref="N6549">_xlfn.XLOOKUP(A6549,subscriptions!B6549:B10004,subscriptions!G6549:G10004)</f>
        <v>0</v>
      </c>
      <c r="O6549" s="10">
        <v>120.0</v>
      </c>
      <c r="P6549" s="10" t="str">
        <f t="array" ref="P6549">_xlfn.XLOOKUP(A6549,subscriptions!B6549:B10004,subscriptions!C6549:C10004)</f>
        <v>Residential</v>
      </c>
      <c r="Q6549" s="10" t="s">
        <v>173</v>
      </c>
      <c r="R6549" s="10" t="s">
        <v>212</v>
      </c>
      <c r="S6549" s="10" t="s">
        <v>587</v>
      </c>
    </row>
    <row r="6550">
      <c r="A6550" s="1" t="s">
        <v>8319</v>
      </c>
      <c r="B6550" s="1" t="s">
        <v>216</v>
      </c>
      <c r="C6550" s="1" t="s">
        <v>786</v>
      </c>
      <c r="D6550" s="1" t="s">
        <v>153</v>
      </c>
      <c r="E6550" s="1" t="s">
        <v>219</v>
      </c>
      <c r="F6550" s="1" t="s">
        <v>4220</v>
      </c>
      <c r="G6550" s="1" t="s">
        <v>23514</v>
      </c>
      <c r="H6550" s="1" t="s">
        <v>23515</v>
      </c>
      <c r="I6550" s="4">
        <v>84.29893518518519</v>
      </c>
      <c r="J6550" s="1">
        <v>283.99</v>
      </c>
      <c r="K6550" s="1">
        <v>65.86</v>
      </c>
      <c r="M6550" s="10">
        <f t="array" ref="M6550">_xlfn.XLOOKUP(A6550,subscriptions!B6550:B10004,subscriptions!D6550:D10004)</f>
        <v>120</v>
      </c>
      <c r="N6550" s="10">
        <f t="array" ref="N6550">_xlfn.XLOOKUP(A6550,subscriptions!B6550:B10004,subscriptions!G6550:G10004)</f>
        <v>5</v>
      </c>
      <c r="O6550" s="10">
        <v>114.0</v>
      </c>
      <c r="P6550" s="10" t="str">
        <f t="array" ref="P6550">_xlfn.XLOOKUP(A6550,subscriptions!B6550:B10004,subscriptions!C6550:C10004)</f>
        <v>Residential</v>
      </c>
      <c r="Q6550" s="10" t="s">
        <v>194</v>
      </c>
      <c r="R6550" s="10" t="s">
        <v>212</v>
      </c>
      <c r="S6550" s="10" t="s">
        <v>276</v>
      </c>
    </row>
    <row r="6551">
      <c r="A6551" s="1" t="s">
        <v>8320</v>
      </c>
      <c r="B6551" s="1" t="s">
        <v>555</v>
      </c>
      <c r="C6551" s="1" t="s">
        <v>1142</v>
      </c>
      <c r="D6551" s="1" t="s">
        <v>153</v>
      </c>
      <c r="E6551" s="1" t="s">
        <v>280</v>
      </c>
      <c r="F6551" s="1" t="s">
        <v>1706</v>
      </c>
      <c r="G6551" s="1" t="s">
        <v>23516</v>
      </c>
      <c r="H6551" s="1" t="s">
        <v>23517</v>
      </c>
      <c r="I6551" s="4">
        <v>84.38150462962963</v>
      </c>
      <c r="J6551" s="1">
        <v>925.27</v>
      </c>
      <c r="K6551" s="1">
        <v>118.25</v>
      </c>
      <c r="M6551" s="10">
        <f t="array" ref="M6551">_xlfn.XLOOKUP(A6551,subscriptions!B6551:B10004,subscriptions!D6551:D10004)</f>
        <v>120</v>
      </c>
      <c r="N6551" s="10">
        <f t="array" ref="N6551">_xlfn.XLOOKUP(A6551,subscriptions!B6551:B10004,subscriptions!G6551:G10004)</f>
        <v>10</v>
      </c>
      <c r="O6551" s="10">
        <v>108.0</v>
      </c>
      <c r="P6551" s="10" t="str">
        <f t="array" ref="P6551">_xlfn.XLOOKUP(A6551,subscriptions!B6551:B10004,subscriptions!C6551:C10004)</f>
        <v>Residential</v>
      </c>
      <c r="Q6551" s="10" t="s">
        <v>128</v>
      </c>
      <c r="R6551" s="10" t="s">
        <v>212</v>
      </c>
      <c r="S6551" s="10" t="s">
        <v>1789</v>
      </c>
    </row>
    <row r="6552">
      <c r="A6552" s="1" t="s">
        <v>8321</v>
      </c>
      <c r="B6552" s="1" t="s">
        <v>969</v>
      </c>
      <c r="C6552" s="1" t="s">
        <v>884</v>
      </c>
      <c r="D6552" s="1" t="s">
        <v>27</v>
      </c>
      <c r="E6552" s="1" t="s">
        <v>239</v>
      </c>
      <c r="F6552" s="1" t="s">
        <v>2076</v>
      </c>
      <c r="G6552" s="1" t="s">
        <v>23518</v>
      </c>
      <c r="H6552" s="1" t="s">
        <v>23519</v>
      </c>
      <c r="I6552" s="4">
        <v>84.16760416666666</v>
      </c>
      <c r="J6552" s="1">
        <v>659.93</v>
      </c>
      <c r="K6552" s="1">
        <v>128.4</v>
      </c>
      <c r="M6552" s="10">
        <f t="array" ref="M6552">_xlfn.XLOOKUP(A6552,subscriptions!B6552:B10004,subscriptions!D6552:D10004)</f>
        <v>120</v>
      </c>
      <c r="N6552" s="10">
        <f t="array" ref="N6552">_xlfn.XLOOKUP(A6552,subscriptions!B6552:B10004,subscriptions!G6552:G10004)</f>
        <v>20</v>
      </c>
      <c r="O6552" s="10">
        <v>96.0</v>
      </c>
      <c r="P6552" s="10" t="str">
        <f t="array" ref="P6552">_xlfn.XLOOKUP(A6552,subscriptions!B6552:B10004,subscriptions!C6552:C10004)</f>
        <v>Residential</v>
      </c>
      <c r="Q6552" s="10" t="s">
        <v>128</v>
      </c>
      <c r="R6552" s="10" t="s">
        <v>148</v>
      </c>
      <c r="S6552" s="10" t="s">
        <v>1412</v>
      </c>
    </row>
    <row r="6553">
      <c r="A6553" s="1" t="s">
        <v>8324</v>
      </c>
      <c r="B6553" s="1" t="s">
        <v>842</v>
      </c>
      <c r="C6553" s="1" t="s">
        <v>871</v>
      </c>
      <c r="D6553" s="1" t="s">
        <v>27</v>
      </c>
      <c r="E6553" s="1" t="s">
        <v>631</v>
      </c>
      <c r="F6553" s="1" t="s">
        <v>1318</v>
      </c>
      <c r="G6553" s="1" t="s">
        <v>23520</v>
      </c>
      <c r="H6553" s="1" t="s">
        <v>23521</v>
      </c>
      <c r="I6553" s="4">
        <v>84.17444444444445</v>
      </c>
      <c r="J6553" s="1">
        <v>1156.69</v>
      </c>
      <c r="K6553" s="1">
        <v>217.11</v>
      </c>
      <c r="M6553" s="10">
        <f t="array" ref="M6553">_xlfn.XLOOKUP(A6553,subscriptions!B6553:B10004,subscriptions!D6553:D10004)</f>
        <v>120</v>
      </c>
      <c r="N6553" s="10">
        <f t="array" ref="N6553">_xlfn.XLOOKUP(A6553,subscriptions!B6553:B10004,subscriptions!G6553:G10004)</f>
        <v>0</v>
      </c>
      <c r="O6553" s="10">
        <v>120.0</v>
      </c>
      <c r="P6553" s="10" t="str">
        <f t="array" ref="P6553">_xlfn.XLOOKUP(A6553,subscriptions!B6553:B10004,subscriptions!C6553:C10004)</f>
        <v>Residential</v>
      </c>
      <c r="Q6553" s="10" t="s">
        <v>173</v>
      </c>
      <c r="R6553" s="10" t="s">
        <v>212</v>
      </c>
      <c r="S6553" s="10" t="s">
        <v>507</v>
      </c>
    </row>
    <row r="6554">
      <c r="A6554" s="1" t="s">
        <v>8325</v>
      </c>
      <c r="B6554" s="1" t="s">
        <v>6037</v>
      </c>
      <c r="C6554" s="1" t="s">
        <v>426</v>
      </c>
      <c r="D6554" s="1" t="s">
        <v>27</v>
      </c>
      <c r="E6554" s="1" t="s">
        <v>239</v>
      </c>
      <c r="F6554" s="1" t="s">
        <v>606</v>
      </c>
      <c r="G6554" s="1" t="s">
        <v>23522</v>
      </c>
      <c r="H6554" s="1" t="s">
        <v>23523</v>
      </c>
      <c r="I6554" s="4">
        <v>84.42118055555555</v>
      </c>
      <c r="J6554" s="1">
        <v>1371.58</v>
      </c>
      <c r="K6554" s="1">
        <v>167.43</v>
      </c>
      <c r="M6554" s="10">
        <f t="array" ref="M6554">_xlfn.XLOOKUP(A6554,subscriptions!B6554:B10004,subscriptions!D6554:D10004)</f>
        <v>120</v>
      </c>
      <c r="N6554" s="10">
        <f t="array" ref="N6554">_xlfn.XLOOKUP(A6554,subscriptions!B6554:B10004,subscriptions!G6554:G10004)</f>
        <v>5</v>
      </c>
      <c r="O6554" s="10">
        <v>114.0</v>
      </c>
      <c r="P6554" s="10" t="str">
        <f t="array" ref="P6554">_xlfn.XLOOKUP(A6554,subscriptions!B6554:B10004,subscriptions!C6554:C10004)</f>
        <v>Residential</v>
      </c>
      <c r="Q6554" s="10" t="s">
        <v>194</v>
      </c>
      <c r="R6554" s="10" t="s">
        <v>212</v>
      </c>
      <c r="S6554" s="10" t="s">
        <v>2152</v>
      </c>
    </row>
    <row r="6555">
      <c r="A6555" s="1" t="s">
        <v>8326</v>
      </c>
      <c r="B6555" s="1" t="s">
        <v>700</v>
      </c>
      <c r="C6555" s="1" t="s">
        <v>1833</v>
      </c>
      <c r="D6555" s="1" t="s">
        <v>153</v>
      </c>
      <c r="E6555" s="1" t="s">
        <v>262</v>
      </c>
      <c r="F6555" s="1" t="s">
        <v>263</v>
      </c>
      <c r="G6555" s="1" t="s">
        <v>23524</v>
      </c>
      <c r="H6555" s="1" t="s">
        <v>23525</v>
      </c>
      <c r="I6555" s="4">
        <v>84.33626157407407</v>
      </c>
      <c r="J6555" s="1">
        <v>62.8</v>
      </c>
      <c r="K6555" s="1">
        <v>19.14</v>
      </c>
      <c r="M6555" s="10">
        <f t="array" ref="M6555">_xlfn.XLOOKUP(A6555,subscriptions!B6555:B10004,subscriptions!D6555:D10004)</f>
        <v>80</v>
      </c>
      <c r="N6555" s="10">
        <f t="array" ref="N6555">_xlfn.XLOOKUP(A6555,subscriptions!B6555:B10004,subscriptions!G6555:G10004)</f>
        <v>10</v>
      </c>
      <c r="O6555" s="10">
        <v>72.0</v>
      </c>
      <c r="P6555" s="10" t="str">
        <f t="array" ref="P6555">_xlfn.XLOOKUP(A6555,subscriptions!B6555:B10004,subscriptions!C6555:C10004)</f>
        <v>Roam</v>
      </c>
      <c r="Q6555" s="10" t="s">
        <v>128</v>
      </c>
      <c r="R6555" s="10" t="s">
        <v>148</v>
      </c>
      <c r="S6555" s="10" t="s">
        <v>1971</v>
      </c>
    </row>
    <row r="6556">
      <c r="A6556" s="1" t="s">
        <v>8327</v>
      </c>
      <c r="B6556" s="1" t="s">
        <v>1099</v>
      </c>
      <c r="C6556" s="1" t="s">
        <v>1388</v>
      </c>
      <c r="D6556" s="1" t="s">
        <v>153</v>
      </c>
      <c r="E6556" s="1" t="s">
        <v>714</v>
      </c>
      <c r="F6556" s="1" t="s">
        <v>1730</v>
      </c>
      <c r="G6556" s="1" t="s">
        <v>23526</v>
      </c>
      <c r="H6556" s="1" t="s">
        <v>23527</v>
      </c>
      <c r="I6556" s="4">
        <v>84.25645833333333</v>
      </c>
      <c r="J6556" s="1">
        <v>2196.98</v>
      </c>
      <c r="K6556" s="1">
        <v>440.38</v>
      </c>
      <c r="M6556" s="10">
        <f t="array" ref="M6556">_xlfn.XLOOKUP(A6556,subscriptions!B6556:B10004,subscriptions!D6556:D10004)</f>
        <v>120</v>
      </c>
      <c r="N6556" s="10">
        <f t="array" ref="N6556">_xlfn.XLOOKUP(A6556,subscriptions!B6556:B10004,subscriptions!G6556:G10004)</f>
        <v>20</v>
      </c>
      <c r="O6556" s="10">
        <v>96.0</v>
      </c>
      <c r="P6556" s="10" t="str">
        <f t="array" ref="P6556">_xlfn.XLOOKUP(A6556,subscriptions!B6556:B10004,subscriptions!C6556:C10004)</f>
        <v>Residential</v>
      </c>
      <c r="Q6556" s="10" t="s">
        <v>128</v>
      </c>
      <c r="R6556" s="10" t="s">
        <v>148</v>
      </c>
      <c r="S6556" s="10" t="s">
        <v>130</v>
      </c>
    </row>
    <row r="6557">
      <c r="A6557" s="1" t="s">
        <v>8328</v>
      </c>
      <c r="B6557" s="1" t="s">
        <v>355</v>
      </c>
      <c r="C6557" s="1" t="s">
        <v>218</v>
      </c>
      <c r="D6557" s="1" t="s">
        <v>153</v>
      </c>
      <c r="E6557" s="1" t="s">
        <v>714</v>
      </c>
      <c r="F6557" s="1" t="s">
        <v>1951</v>
      </c>
      <c r="G6557" s="1" t="s">
        <v>23528</v>
      </c>
      <c r="H6557" s="1" t="s">
        <v>23529</v>
      </c>
      <c r="I6557" s="4">
        <v>84.21556712962963</v>
      </c>
      <c r="J6557" s="1">
        <v>1922.48</v>
      </c>
      <c r="K6557" s="1">
        <v>478.88</v>
      </c>
      <c r="M6557" s="10">
        <f t="array" ref="M6557">_xlfn.XLOOKUP(A6557,subscriptions!B6557:B10004,subscriptions!D6557:D10004)</f>
        <v>120</v>
      </c>
      <c r="N6557" s="10">
        <f t="array" ref="N6557">_xlfn.XLOOKUP(A6557,subscriptions!B6557:B10004,subscriptions!G6557:G10004)</f>
        <v>0</v>
      </c>
      <c r="O6557" s="10">
        <v>120.0</v>
      </c>
      <c r="P6557" s="10" t="str">
        <f t="array" ref="P6557">_xlfn.XLOOKUP(A6557,subscriptions!B6557:B10004,subscriptions!C6557:C10004)</f>
        <v>Residential</v>
      </c>
      <c r="Q6557" s="10" t="s">
        <v>173</v>
      </c>
      <c r="R6557" s="10" t="s">
        <v>212</v>
      </c>
      <c r="S6557" s="10" t="s">
        <v>1212</v>
      </c>
    </row>
    <row r="6558">
      <c r="A6558" s="1" t="s">
        <v>8329</v>
      </c>
      <c r="B6558" s="1" t="s">
        <v>1664</v>
      </c>
      <c r="C6558" s="1" t="s">
        <v>920</v>
      </c>
      <c r="D6558" s="1" t="s">
        <v>153</v>
      </c>
      <c r="E6558" s="1" t="s">
        <v>262</v>
      </c>
      <c r="F6558" s="1" t="s">
        <v>674</v>
      </c>
      <c r="G6558" s="1" t="s">
        <v>23530</v>
      </c>
      <c r="H6558" s="1" t="s">
        <v>23531</v>
      </c>
      <c r="I6558" s="4">
        <v>84.21556712962963</v>
      </c>
      <c r="J6558" s="1">
        <v>734.24</v>
      </c>
      <c r="K6558" s="1">
        <v>185.96</v>
      </c>
      <c r="M6558" s="10">
        <f t="array" ref="M6558">_xlfn.XLOOKUP(A6558,subscriptions!B6558:B10004,subscriptions!D6558:D10004)</f>
        <v>120</v>
      </c>
      <c r="N6558" s="10">
        <f t="array" ref="N6558">_xlfn.XLOOKUP(A6558,subscriptions!B6558:B10004,subscriptions!G6558:G10004)</f>
        <v>5</v>
      </c>
      <c r="O6558" s="10">
        <v>114.0</v>
      </c>
      <c r="P6558" s="10" t="str">
        <f t="array" ref="P6558">_xlfn.XLOOKUP(A6558,subscriptions!B6558:B10004,subscriptions!C6558:C10004)</f>
        <v>Residential</v>
      </c>
      <c r="Q6558" s="10" t="s">
        <v>194</v>
      </c>
      <c r="R6558" s="10" t="s">
        <v>212</v>
      </c>
      <c r="S6558" s="10" t="s">
        <v>1212</v>
      </c>
    </row>
    <row r="6559">
      <c r="A6559" s="1" t="s">
        <v>8330</v>
      </c>
      <c r="B6559" s="1" t="s">
        <v>278</v>
      </c>
      <c r="C6559" s="1" t="s">
        <v>330</v>
      </c>
      <c r="D6559" s="1" t="s">
        <v>27</v>
      </c>
      <c r="E6559" s="1" t="s">
        <v>179</v>
      </c>
      <c r="F6559" s="1" t="s">
        <v>2311</v>
      </c>
      <c r="G6559" s="1" t="s">
        <v>23532</v>
      </c>
      <c r="H6559" s="1" t="s">
        <v>23533</v>
      </c>
      <c r="I6559" s="4">
        <v>84.3384837962963</v>
      </c>
      <c r="J6559" s="1">
        <v>131.58</v>
      </c>
      <c r="K6559" s="1">
        <v>28.43</v>
      </c>
      <c r="L6559" s="1">
        <v>100.0</v>
      </c>
      <c r="M6559" s="10">
        <f t="array" ref="M6559">_xlfn.XLOOKUP(A6559,subscriptions!B6559:B10004,subscriptions!D6559:D10004)</f>
        <v>80</v>
      </c>
      <c r="N6559" s="10">
        <f t="array" ref="N6559">_xlfn.XLOOKUP(A6559,subscriptions!B6559:B10004,subscriptions!G6559:G10004)</f>
        <v>10</v>
      </c>
      <c r="O6559" s="10">
        <v>72.0</v>
      </c>
      <c r="P6559" s="10" t="str">
        <f t="array" ref="P6559">_xlfn.XLOOKUP(A6559,subscriptions!B6559:B10004,subscriptions!C6559:C10004)</f>
        <v>Roam</v>
      </c>
      <c r="Q6559" s="10" t="s">
        <v>128</v>
      </c>
      <c r="R6559" s="10" t="s">
        <v>148</v>
      </c>
      <c r="S6559" s="10" t="s">
        <v>2086</v>
      </c>
    </row>
    <row r="6560">
      <c r="A6560" s="1" t="s">
        <v>8331</v>
      </c>
      <c r="B6560" s="1" t="s">
        <v>425</v>
      </c>
      <c r="C6560" s="1" t="s">
        <v>456</v>
      </c>
      <c r="D6560" s="1" t="s">
        <v>153</v>
      </c>
      <c r="E6560" s="1" t="s">
        <v>631</v>
      </c>
      <c r="F6560" s="1" t="s">
        <v>1318</v>
      </c>
      <c r="G6560" s="1" t="s">
        <v>23534</v>
      </c>
      <c r="H6560" s="1" t="s">
        <v>23535</v>
      </c>
      <c r="I6560" s="4">
        <v>84.29825231481482</v>
      </c>
      <c r="J6560" s="1">
        <v>2159.33</v>
      </c>
      <c r="K6560" s="1">
        <v>271.97</v>
      </c>
      <c r="M6560" s="10">
        <f t="array" ref="M6560">_xlfn.XLOOKUP(A6560,subscriptions!B6560:B10004,subscriptions!D6560:D10004)</f>
        <v>80</v>
      </c>
      <c r="N6560" s="10">
        <f t="array" ref="N6560">_xlfn.XLOOKUP(A6560,subscriptions!B6560:B10004,subscriptions!G6560:G10004)</f>
        <v>20</v>
      </c>
      <c r="O6560" s="10">
        <v>64.0</v>
      </c>
      <c r="P6560" s="10" t="str">
        <f t="array" ref="P6560">_xlfn.XLOOKUP(A6560,subscriptions!B6560:B10004,subscriptions!C6560:C10004)</f>
        <v>Roam</v>
      </c>
      <c r="Q6560" s="10" t="s">
        <v>128</v>
      </c>
      <c r="R6560" s="10" t="s">
        <v>148</v>
      </c>
      <c r="S6560" s="10" t="s">
        <v>785</v>
      </c>
    </row>
    <row r="6561">
      <c r="A6561" s="1" t="s">
        <v>8334</v>
      </c>
      <c r="B6561" s="1" t="s">
        <v>1844</v>
      </c>
      <c r="C6561" s="1" t="s">
        <v>800</v>
      </c>
      <c r="D6561" s="1" t="s">
        <v>153</v>
      </c>
      <c r="E6561" s="1" t="s">
        <v>262</v>
      </c>
      <c r="F6561" s="1" t="s">
        <v>4344</v>
      </c>
      <c r="G6561" s="1" t="s">
        <v>23536</v>
      </c>
      <c r="H6561" s="1" t="s">
        <v>23537</v>
      </c>
      <c r="I6561" s="4">
        <v>84.33638888888889</v>
      </c>
      <c r="J6561" s="1">
        <v>4707.49</v>
      </c>
      <c r="K6561" s="1">
        <v>521.6</v>
      </c>
      <c r="M6561" s="10">
        <f t="array" ref="M6561">_xlfn.XLOOKUP(A6561,subscriptions!B6561:B10004,subscriptions!D6561:D10004)</f>
        <v>120</v>
      </c>
      <c r="N6561" s="10">
        <f t="array" ref="N6561">_xlfn.XLOOKUP(A6561,subscriptions!B6561:B10004,subscriptions!G6561:G10004)</f>
        <v>0</v>
      </c>
      <c r="O6561" s="10">
        <v>120.0</v>
      </c>
      <c r="P6561" s="10" t="str">
        <f t="array" ref="P6561">_xlfn.XLOOKUP(A6561,subscriptions!B6561:B10004,subscriptions!C6561:C10004)</f>
        <v>Residential</v>
      </c>
      <c r="Q6561" s="10" t="s">
        <v>173</v>
      </c>
      <c r="R6561" s="10" t="s">
        <v>212</v>
      </c>
      <c r="S6561" s="10" t="s">
        <v>1971</v>
      </c>
    </row>
    <row r="6562">
      <c r="A6562" s="1" t="s">
        <v>8335</v>
      </c>
      <c r="B6562" s="1" t="s">
        <v>748</v>
      </c>
      <c r="C6562" s="1" t="s">
        <v>1388</v>
      </c>
      <c r="D6562" s="1" t="s">
        <v>27</v>
      </c>
      <c r="E6562" s="1" t="s">
        <v>111</v>
      </c>
      <c r="F6562" s="1" t="s">
        <v>135</v>
      </c>
      <c r="G6562" s="1" t="s">
        <v>23538</v>
      </c>
      <c r="H6562" s="1" t="s">
        <v>23539</v>
      </c>
      <c r="I6562" s="4">
        <v>84.21263888888889</v>
      </c>
      <c r="J6562" s="1">
        <v>461.95</v>
      </c>
      <c r="K6562" s="1">
        <v>59.0</v>
      </c>
      <c r="M6562" s="10">
        <f t="array" ref="M6562">_xlfn.XLOOKUP(A6562,subscriptions!B6562:B10004,subscriptions!D6562:D10004)</f>
        <v>120</v>
      </c>
      <c r="N6562" s="10">
        <f t="array" ref="N6562">_xlfn.XLOOKUP(A6562,subscriptions!B6562:B10004,subscriptions!G6562:G10004)</f>
        <v>5</v>
      </c>
      <c r="O6562" s="10">
        <v>114.0</v>
      </c>
      <c r="P6562" s="10" t="str">
        <f t="array" ref="P6562">_xlfn.XLOOKUP(A6562,subscriptions!B6562:B10004,subscriptions!C6562:C10004)</f>
        <v>Residential</v>
      </c>
      <c r="Q6562" s="10" t="s">
        <v>194</v>
      </c>
      <c r="R6562" s="10" t="s">
        <v>212</v>
      </c>
      <c r="S6562" s="10" t="s">
        <v>813</v>
      </c>
    </row>
    <row r="6563">
      <c r="A6563" s="1" t="s">
        <v>8336</v>
      </c>
      <c r="B6563" s="1" t="s">
        <v>1387</v>
      </c>
      <c r="C6563" s="1" t="s">
        <v>426</v>
      </c>
      <c r="D6563" s="1" t="s">
        <v>27</v>
      </c>
      <c r="E6563" s="1" t="s">
        <v>631</v>
      </c>
      <c r="F6563" s="1" t="s">
        <v>2549</v>
      </c>
      <c r="G6563" s="1" t="s">
        <v>23540</v>
      </c>
      <c r="H6563" s="1" t="s">
        <v>23541</v>
      </c>
      <c r="I6563" s="4">
        <v>84.17385416666667</v>
      </c>
      <c r="J6563" s="1">
        <v>636.29</v>
      </c>
      <c r="K6563" s="1">
        <v>174.61</v>
      </c>
      <c r="M6563" s="10">
        <f t="array" ref="M6563">_xlfn.XLOOKUP(A6563,subscriptions!B6563:B10004,subscriptions!D6563:D10004)</f>
        <v>120</v>
      </c>
      <c r="N6563" s="10">
        <f t="array" ref="N6563">_xlfn.XLOOKUP(A6563,subscriptions!B6563:B10004,subscriptions!G6563:G10004)</f>
        <v>10</v>
      </c>
      <c r="O6563" s="10">
        <v>108.0</v>
      </c>
      <c r="P6563" s="10" t="str">
        <f t="array" ref="P6563">_xlfn.XLOOKUP(A6563,subscriptions!B6563:B10004,subscriptions!C6563:C10004)</f>
        <v>Residential</v>
      </c>
      <c r="Q6563" s="10" t="s">
        <v>128</v>
      </c>
      <c r="R6563" s="10" t="s">
        <v>212</v>
      </c>
      <c r="S6563" s="10" t="s">
        <v>3087</v>
      </c>
    </row>
    <row r="6564">
      <c r="A6564" s="1" t="s">
        <v>8337</v>
      </c>
      <c r="B6564" s="1" t="s">
        <v>150</v>
      </c>
      <c r="C6564" s="1" t="s">
        <v>178</v>
      </c>
      <c r="D6564" s="1" t="s">
        <v>153</v>
      </c>
      <c r="E6564" s="1" t="s">
        <v>28</v>
      </c>
      <c r="F6564" s="1" t="s">
        <v>29</v>
      </c>
      <c r="G6564" s="1" t="s">
        <v>23542</v>
      </c>
      <c r="H6564" s="1" t="s">
        <v>23543</v>
      </c>
      <c r="I6564" s="4">
        <v>84.21200231481481</v>
      </c>
      <c r="J6564" s="1">
        <v>354.67</v>
      </c>
      <c r="K6564" s="1">
        <v>64.86</v>
      </c>
      <c r="M6564" s="10">
        <f t="array" ref="M6564">_xlfn.XLOOKUP(A6564,subscriptions!B6564:B10004,subscriptions!D6564:D10004)</f>
        <v>120</v>
      </c>
      <c r="N6564" s="10">
        <f t="array" ref="N6564">_xlfn.XLOOKUP(A6564,subscriptions!B6564:B10004,subscriptions!G6564:G10004)</f>
        <v>20</v>
      </c>
      <c r="O6564" s="10">
        <v>96.0</v>
      </c>
      <c r="P6564" s="10" t="str">
        <f t="array" ref="P6564">_xlfn.XLOOKUP(A6564,subscriptions!B6564:B10004,subscriptions!C6564:C10004)</f>
        <v>Residential</v>
      </c>
      <c r="Q6564" s="10" t="s">
        <v>128</v>
      </c>
      <c r="R6564" s="10" t="s">
        <v>148</v>
      </c>
      <c r="S6564" s="10" t="s">
        <v>857</v>
      </c>
    </row>
    <row r="6565">
      <c r="A6565" s="1" t="s">
        <v>8338</v>
      </c>
      <c r="B6565" s="1" t="s">
        <v>941</v>
      </c>
      <c r="C6565" s="1" t="s">
        <v>1833</v>
      </c>
      <c r="D6565" s="1" t="s">
        <v>27</v>
      </c>
      <c r="E6565" s="1" t="s">
        <v>111</v>
      </c>
      <c r="F6565" s="1" t="s">
        <v>1362</v>
      </c>
      <c r="G6565" s="1" t="s">
        <v>23544</v>
      </c>
      <c r="H6565" s="1" t="s">
        <v>23545</v>
      </c>
      <c r="I6565" s="4">
        <v>84.33908564814814</v>
      </c>
      <c r="J6565" s="1">
        <v>1340.35</v>
      </c>
      <c r="K6565" s="1">
        <v>272.32</v>
      </c>
      <c r="M6565" s="10">
        <f t="array" ref="M6565">_xlfn.XLOOKUP(A6565,subscriptions!B6565:B10004,subscriptions!D6565:D10004)</f>
        <v>250</v>
      </c>
      <c r="N6565" s="10">
        <f t="array" ref="N6565">_xlfn.XLOOKUP(A6565,subscriptions!B6565:B10004,subscriptions!G6565:G10004)</f>
        <v>0</v>
      </c>
      <c r="O6565" s="10">
        <v>250.0</v>
      </c>
      <c r="P6565" s="10" t="str">
        <f t="array" ref="P6565">_xlfn.XLOOKUP(A6565,subscriptions!B6565:B10004,subscriptions!C6565:C10004)</f>
        <v>Business</v>
      </c>
      <c r="Q6565" s="10" t="s">
        <v>173</v>
      </c>
      <c r="R6565" s="10" t="s">
        <v>129</v>
      </c>
      <c r="S6565" s="10" t="s">
        <v>2016</v>
      </c>
    </row>
    <row r="6566">
      <c r="A6566" s="1" t="s">
        <v>8339</v>
      </c>
      <c r="B6566" s="1" t="s">
        <v>1044</v>
      </c>
      <c r="C6566" s="1" t="s">
        <v>605</v>
      </c>
      <c r="D6566" s="1" t="s">
        <v>27</v>
      </c>
      <c r="E6566" s="1" t="s">
        <v>111</v>
      </c>
      <c r="F6566" s="1" t="s">
        <v>1362</v>
      </c>
      <c r="G6566" s="1" t="s">
        <v>23546</v>
      </c>
      <c r="H6566" s="1" t="s">
        <v>23547</v>
      </c>
      <c r="I6566" s="4">
        <v>84.25494212962963</v>
      </c>
      <c r="J6566" s="1">
        <v>302.35</v>
      </c>
      <c r="K6566" s="1">
        <v>85.84</v>
      </c>
      <c r="M6566" s="10">
        <f t="array" ref="M6566">_xlfn.XLOOKUP(A6566,subscriptions!B6566:B10004,subscriptions!D6566:D10004)</f>
        <v>80</v>
      </c>
      <c r="N6566" s="10">
        <f t="array" ref="N6566">_xlfn.XLOOKUP(A6566,subscriptions!B6566:B10004,subscriptions!G6566:G10004)</f>
        <v>5</v>
      </c>
      <c r="O6566" s="10">
        <v>76.0</v>
      </c>
      <c r="P6566" s="10" t="str">
        <f t="array" ref="P6566">_xlfn.XLOOKUP(A6566,subscriptions!B6566:B10004,subscriptions!C6566:C10004)</f>
        <v>Roam</v>
      </c>
      <c r="Q6566" s="10" t="s">
        <v>194</v>
      </c>
      <c r="R6566" s="10" t="s">
        <v>148</v>
      </c>
      <c r="S6566" s="10" t="s">
        <v>149</v>
      </c>
    </row>
    <row r="6567">
      <c r="A6567" s="1" t="s">
        <v>8340</v>
      </c>
      <c r="B6567" s="1" t="s">
        <v>1173</v>
      </c>
      <c r="C6567" s="1" t="s">
        <v>218</v>
      </c>
      <c r="D6567" s="1" t="s">
        <v>27</v>
      </c>
      <c r="E6567" s="1" t="s">
        <v>332</v>
      </c>
      <c r="F6567" s="1" t="s">
        <v>2280</v>
      </c>
      <c r="G6567" s="1" t="s">
        <v>23548</v>
      </c>
      <c r="H6567" s="1" t="s">
        <v>23549</v>
      </c>
      <c r="I6567" s="4">
        <v>84.38</v>
      </c>
      <c r="J6567" s="1">
        <v>710.54</v>
      </c>
      <c r="K6567" s="1">
        <v>164.05</v>
      </c>
      <c r="M6567" s="10">
        <f t="array" ref="M6567">_xlfn.XLOOKUP(A6567,subscriptions!B6567:B10004,subscriptions!D6567:D10004)</f>
        <v>120</v>
      </c>
      <c r="N6567" s="10">
        <f t="array" ref="N6567">_xlfn.XLOOKUP(A6567,subscriptions!B6567:B10004,subscriptions!G6567:G10004)</f>
        <v>10</v>
      </c>
      <c r="O6567" s="10">
        <v>108.0</v>
      </c>
      <c r="P6567" s="10" t="str">
        <f t="array" ref="P6567">_xlfn.XLOOKUP(A6567,subscriptions!B6567:B10004,subscriptions!C6567:C10004)</f>
        <v>Residential</v>
      </c>
      <c r="Q6567" s="10" t="s">
        <v>128</v>
      </c>
      <c r="R6567" s="10" t="s">
        <v>212</v>
      </c>
      <c r="S6567" s="10" t="s">
        <v>698</v>
      </c>
    </row>
    <row r="6568">
      <c r="A6568" s="1" t="s">
        <v>8341</v>
      </c>
      <c r="B6568" s="1" t="s">
        <v>2096</v>
      </c>
      <c r="C6568" s="1" t="s">
        <v>1477</v>
      </c>
      <c r="D6568" s="1" t="s">
        <v>27</v>
      </c>
      <c r="E6568" s="1" t="s">
        <v>239</v>
      </c>
      <c r="F6568" s="1" t="s">
        <v>2364</v>
      </c>
      <c r="G6568" s="1" t="s">
        <v>23550</v>
      </c>
      <c r="H6568" s="1" t="s">
        <v>23551</v>
      </c>
      <c r="I6568" s="4">
        <v>84.17431712962963</v>
      </c>
      <c r="J6568" s="1">
        <v>1841.1</v>
      </c>
      <c r="K6568" s="1">
        <v>276.42</v>
      </c>
      <c r="M6568" s="10">
        <f t="array" ref="M6568">_xlfn.XLOOKUP(A6568,subscriptions!B6568:B10004,subscriptions!D6568:D10004)</f>
        <v>80</v>
      </c>
      <c r="N6568" s="10">
        <f t="array" ref="N6568">_xlfn.XLOOKUP(A6568,subscriptions!B6568:B10004,subscriptions!G6568:G10004)</f>
        <v>20</v>
      </c>
      <c r="O6568" s="10">
        <v>64.0</v>
      </c>
      <c r="P6568" s="10" t="str">
        <f t="array" ref="P6568">_xlfn.XLOOKUP(A6568,subscriptions!B6568:B10004,subscriptions!C6568:C10004)</f>
        <v>Roam</v>
      </c>
      <c r="Q6568" s="10" t="s">
        <v>128</v>
      </c>
      <c r="R6568" s="10" t="s">
        <v>148</v>
      </c>
      <c r="S6568" s="10" t="s">
        <v>507</v>
      </c>
    </row>
    <row r="6569">
      <c r="A6569" s="1" t="s">
        <v>8344</v>
      </c>
      <c r="B6569" s="1" t="s">
        <v>941</v>
      </c>
      <c r="C6569" s="1" t="s">
        <v>391</v>
      </c>
      <c r="D6569" s="1" t="s">
        <v>27</v>
      </c>
      <c r="E6569" s="1" t="s">
        <v>111</v>
      </c>
      <c r="F6569" s="1" t="s">
        <v>1917</v>
      </c>
      <c r="G6569" s="1" t="s">
        <v>23552</v>
      </c>
      <c r="H6569" s="1" t="s">
        <v>23553</v>
      </c>
      <c r="I6569" s="4">
        <v>84.25092592592593</v>
      </c>
      <c r="J6569" s="1">
        <v>1281.87</v>
      </c>
      <c r="K6569" s="1">
        <v>278.99</v>
      </c>
      <c r="M6569" s="10">
        <f t="array" ref="M6569">_xlfn.XLOOKUP(A6569,subscriptions!B6569:B10004,subscriptions!D6569:D10004)</f>
        <v>120</v>
      </c>
      <c r="N6569" s="10">
        <f t="array" ref="N6569">_xlfn.XLOOKUP(A6569,subscriptions!B6569:B10004,subscriptions!G6569:G10004)</f>
        <v>0</v>
      </c>
      <c r="O6569" s="10">
        <v>120.0</v>
      </c>
      <c r="P6569" s="10" t="str">
        <f t="array" ref="P6569">_xlfn.XLOOKUP(A6569,subscriptions!B6569:B10004,subscriptions!C6569:C10004)</f>
        <v>Residential</v>
      </c>
      <c r="Q6569" s="10" t="s">
        <v>173</v>
      </c>
      <c r="R6569" s="10" t="s">
        <v>212</v>
      </c>
      <c r="S6569" s="10" t="s">
        <v>1691</v>
      </c>
    </row>
    <row r="6570">
      <c r="A6570" s="1" t="s">
        <v>8345</v>
      </c>
      <c r="B6570" s="1" t="s">
        <v>312</v>
      </c>
      <c r="C6570" s="1" t="s">
        <v>473</v>
      </c>
      <c r="D6570" s="1" t="s">
        <v>153</v>
      </c>
      <c r="E6570" s="1" t="s">
        <v>111</v>
      </c>
      <c r="F6570" s="1" t="s">
        <v>1906</v>
      </c>
      <c r="G6570" s="1" t="s">
        <v>23554</v>
      </c>
      <c r="H6570" s="1" t="s">
        <v>23555</v>
      </c>
      <c r="I6570" s="4">
        <v>84.42101851851852</v>
      </c>
      <c r="J6570" s="1">
        <v>782.77</v>
      </c>
      <c r="K6570" s="1">
        <v>79.04</v>
      </c>
      <c r="M6570" s="10">
        <f t="array" ref="M6570">_xlfn.XLOOKUP(A6570,subscriptions!B6570:B10004,subscriptions!D6570:D10004)</f>
        <v>120</v>
      </c>
      <c r="N6570" s="10">
        <f t="array" ref="N6570">_xlfn.XLOOKUP(A6570,subscriptions!B6570:B10004,subscriptions!G6570:G10004)</f>
        <v>5</v>
      </c>
      <c r="O6570" s="10">
        <v>114.0</v>
      </c>
      <c r="P6570" s="10" t="str">
        <f t="array" ref="P6570">_xlfn.XLOOKUP(A6570,subscriptions!B6570:B10004,subscriptions!C6570:C10004)</f>
        <v>Residential</v>
      </c>
      <c r="Q6570" s="10" t="s">
        <v>194</v>
      </c>
      <c r="R6570" s="10" t="s">
        <v>212</v>
      </c>
      <c r="S6570" s="10" t="s">
        <v>2152</v>
      </c>
    </row>
    <row r="6571">
      <c r="A6571" s="1" t="s">
        <v>8346</v>
      </c>
      <c r="B6571" s="1" t="s">
        <v>1506</v>
      </c>
      <c r="C6571" s="1" t="s">
        <v>441</v>
      </c>
      <c r="D6571" s="1" t="s">
        <v>27</v>
      </c>
      <c r="E6571" s="1" t="s">
        <v>219</v>
      </c>
      <c r="F6571" s="1" t="s">
        <v>220</v>
      </c>
      <c r="G6571" s="1" t="s">
        <v>23556</v>
      </c>
      <c r="H6571" s="1" t="s">
        <v>23557</v>
      </c>
      <c r="I6571" s="4">
        <v>84.21042824074074</v>
      </c>
      <c r="J6571" s="1">
        <v>867.74</v>
      </c>
      <c r="K6571" s="1">
        <v>118.37</v>
      </c>
      <c r="M6571" s="10">
        <f t="array" ref="M6571">_xlfn.XLOOKUP(A6571,subscriptions!B6571:B10004,subscriptions!D6571:D10004)</f>
        <v>120</v>
      </c>
      <c r="N6571" s="10">
        <f t="array" ref="N6571">_xlfn.XLOOKUP(A6571,subscriptions!B6571:B10004,subscriptions!G6571:G10004)</f>
        <v>10</v>
      </c>
      <c r="O6571" s="10">
        <v>108.0</v>
      </c>
      <c r="P6571" s="10" t="str">
        <f t="array" ref="P6571">_xlfn.XLOOKUP(A6571,subscriptions!B6571:B10004,subscriptions!C6571:C10004)</f>
        <v>Residential</v>
      </c>
      <c r="Q6571" s="10" t="s">
        <v>128</v>
      </c>
      <c r="R6571" s="10" t="s">
        <v>212</v>
      </c>
      <c r="S6571" s="10" t="s">
        <v>770</v>
      </c>
    </row>
    <row r="6572">
      <c r="A6572" s="1" t="s">
        <v>8347</v>
      </c>
      <c r="B6572" s="1" t="s">
        <v>1460</v>
      </c>
      <c r="C6572" s="1" t="s">
        <v>673</v>
      </c>
      <c r="D6572" s="1" t="s">
        <v>27</v>
      </c>
      <c r="E6572" s="1" t="s">
        <v>28</v>
      </c>
      <c r="F6572" s="1" t="s">
        <v>2581</v>
      </c>
      <c r="G6572" s="1" t="s">
        <v>23558</v>
      </c>
      <c r="H6572" s="1" t="s">
        <v>23559</v>
      </c>
      <c r="I6572" s="4">
        <v>84.16833333333334</v>
      </c>
      <c r="J6572" s="1">
        <v>1288.68</v>
      </c>
      <c r="K6572" s="1">
        <v>290.84</v>
      </c>
      <c r="M6572" s="10">
        <f t="array" ref="M6572">_xlfn.XLOOKUP(A6572,subscriptions!B6572:B10004,subscriptions!D6572:D10004)</f>
        <v>120</v>
      </c>
      <c r="N6572" s="10">
        <f t="array" ref="N6572">_xlfn.XLOOKUP(A6572,subscriptions!B6572:B10004,subscriptions!G6572:G10004)</f>
        <v>20</v>
      </c>
      <c r="O6572" s="10">
        <v>96.0</v>
      </c>
      <c r="P6572" s="10" t="str">
        <f t="array" ref="P6572">_xlfn.XLOOKUP(A6572,subscriptions!B6572:B10004,subscriptions!C6572:C10004)</f>
        <v>Residential</v>
      </c>
      <c r="Q6572" s="10" t="s">
        <v>128</v>
      </c>
      <c r="R6572" s="10" t="s">
        <v>148</v>
      </c>
      <c r="S6572" s="10" t="s">
        <v>1042</v>
      </c>
    </row>
    <row r="6573">
      <c r="A6573" s="1" t="s">
        <v>8348</v>
      </c>
      <c r="B6573" s="1" t="s">
        <v>1157</v>
      </c>
      <c r="C6573" s="1" t="s">
        <v>198</v>
      </c>
      <c r="D6573" s="1" t="s">
        <v>27</v>
      </c>
      <c r="E6573" s="1" t="s">
        <v>280</v>
      </c>
      <c r="F6573" s="1" t="s">
        <v>2239</v>
      </c>
      <c r="G6573" s="1" t="s">
        <v>23560</v>
      </c>
      <c r="H6573" s="1" t="s">
        <v>23561</v>
      </c>
      <c r="I6573" s="4">
        <v>84.33436342592593</v>
      </c>
      <c r="J6573" s="1">
        <v>58.82</v>
      </c>
      <c r="K6573" s="1">
        <v>32.41</v>
      </c>
      <c r="M6573" s="10">
        <f t="array" ref="M6573">_xlfn.XLOOKUP(A6573,subscriptions!B6573:B10004,subscriptions!D6573:D10004)</f>
        <v>250</v>
      </c>
      <c r="N6573" s="10">
        <f t="array" ref="N6573">_xlfn.XLOOKUP(A6573,subscriptions!B6573:B10004,subscriptions!G6573:G10004)</f>
        <v>0</v>
      </c>
      <c r="O6573" s="10">
        <v>250.0</v>
      </c>
      <c r="P6573" s="10" t="str">
        <f t="array" ref="P6573">_xlfn.XLOOKUP(A6573,subscriptions!B6573:B10004,subscriptions!C6573:C10004)</f>
        <v>Business</v>
      </c>
      <c r="Q6573" s="10" t="s">
        <v>173</v>
      </c>
      <c r="R6573" s="10" t="s">
        <v>129</v>
      </c>
      <c r="S6573" s="10" t="s">
        <v>195</v>
      </c>
    </row>
    <row r="6574">
      <c r="A6574" s="1" t="s">
        <v>8349</v>
      </c>
      <c r="B6574" s="1" t="s">
        <v>355</v>
      </c>
      <c r="C6574" s="1" t="s">
        <v>237</v>
      </c>
      <c r="D6574" s="1" t="s">
        <v>153</v>
      </c>
      <c r="E6574" s="1" t="s">
        <v>111</v>
      </c>
      <c r="F6574" s="1" t="s">
        <v>1263</v>
      </c>
      <c r="G6574" s="1" t="s">
        <v>23562</v>
      </c>
      <c r="H6574" s="1" t="s">
        <v>23563</v>
      </c>
      <c r="I6574" s="4">
        <v>84.38002314814815</v>
      </c>
      <c r="J6574" s="1">
        <v>172.64</v>
      </c>
      <c r="K6574" s="1">
        <v>24.52</v>
      </c>
      <c r="M6574" s="10">
        <f t="array" ref="M6574">_xlfn.XLOOKUP(A6574,subscriptions!B6574:B10004,subscriptions!D6574:D10004)</f>
        <v>120</v>
      </c>
      <c r="N6574" s="10">
        <f t="array" ref="N6574">_xlfn.XLOOKUP(A6574,subscriptions!B6574:B10004,subscriptions!G6574:G10004)</f>
        <v>5</v>
      </c>
      <c r="O6574" s="10">
        <v>114.0</v>
      </c>
      <c r="P6574" s="10" t="str">
        <f t="array" ref="P6574">_xlfn.XLOOKUP(A6574,subscriptions!B6574:B10004,subscriptions!C6574:C10004)</f>
        <v>Residential</v>
      </c>
      <c r="Q6574" s="10" t="s">
        <v>194</v>
      </c>
      <c r="R6574" s="10" t="s">
        <v>212</v>
      </c>
      <c r="S6574" s="10" t="s">
        <v>698</v>
      </c>
    </row>
    <row r="6575">
      <c r="A6575" s="1" t="s">
        <v>8350</v>
      </c>
      <c r="B6575" s="1" t="s">
        <v>555</v>
      </c>
      <c r="C6575" s="1" t="s">
        <v>800</v>
      </c>
      <c r="D6575" s="1" t="s">
        <v>153</v>
      </c>
      <c r="E6575" s="1" t="s">
        <v>219</v>
      </c>
      <c r="F6575" s="1" t="s">
        <v>1461</v>
      </c>
      <c r="G6575" s="1" t="s">
        <v>23564</v>
      </c>
      <c r="H6575" s="1" t="s">
        <v>23565</v>
      </c>
      <c r="I6575" s="4">
        <v>84.21145833333334</v>
      </c>
      <c r="J6575" s="1">
        <v>3246.2</v>
      </c>
      <c r="K6575" s="1">
        <v>582.4</v>
      </c>
      <c r="M6575" s="10">
        <f t="array" ref="M6575">_xlfn.XLOOKUP(A6575,subscriptions!B6575:B10004,subscriptions!D6575:D10004)</f>
        <v>120</v>
      </c>
      <c r="N6575" s="10">
        <f t="array" ref="N6575">_xlfn.XLOOKUP(A6575,subscriptions!B6575:B10004,subscriptions!G6575:G10004)</f>
        <v>10</v>
      </c>
      <c r="O6575" s="10">
        <v>108.0</v>
      </c>
      <c r="P6575" s="10" t="str">
        <f t="array" ref="P6575">_xlfn.XLOOKUP(A6575,subscriptions!B6575:B10004,subscriptions!C6575:C10004)</f>
        <v>Residential</v>
      </c>
      <c r="Q6575" s="10" t="s">
        <v>128</v>
      </c>
      <c r="R6575" s="10" t="s">
        <v>212</v>
      </c>
      <c r="S6575" s="10" t="s">
        <v>438</v>
      </c>
    </row>
    <row r="6576">
      <c r="A6576" s="1" t="s">
        <v>8353</v>
      </c>
      <c r="B6576" s="1" t="s">
        <v>686</v>
      </c>
      <c r="C6576" s="1" t="s">
        <v>110</v>
      </c>
      <c r="D6576" s="1" t="s">
        <v>153</v>
      </c>
      <c r="E6576" s="1" t="s">
        <v>239</v>
      </c>
      <c r="F6576" s="1" t="s">
        <v>606</v>
      </c>
      <c r="G6576" s="1" t="s">
        <v>23566</v>
      </c>
      <c r="H6576" s="1" t="s">
        <v>23567</v>
      </c>
      <c r="I6576" s="4">
        <v>84.29866898148148</v>
      </c>
      <c r="J6576" s="1">
        <v>171.62</v>
      </c>
      <c r="K6576" s="1">
        <v>27.35</v>
      </c>
      <c r="M6576" s="10">
        <f t="array" ref="M6576">_xlfn.XLOOKUP(A6576,subscriptions!B6576:B10004,subscriptions!D6576:D10004)</f>
        <v>120</v>
      </c>
      <c r="N6576" s="10">
        <f t="array" ref="N6576">_xlfn.XLOOKUP(A6576,subscriptions!B6576:B10004,subscriptions!G6576:G10004)</f>
        <v>20</v>
      </c>
      <c r="O6576" s="10">
        <v>96.0</v>
      </c>
      <c r="P6576" s="10" t="str">
        <f t="array" ref="P6576">_xlfn.XLOOKUP(A6576,subscriptions!B6576:B10004,subscriptions!C6576:C10004)</f>
        <v>Residential</v>
      </c>
      <c r="Q6576" s="10" t="s">
        <v>128</v>
      </c>
      <c r="R6576" s="10" t="s">
        <v>148</v>
      </c>
      <c r="S6576" s="10" t="s">
        <v>276</v>
      </c>
    </row>
    <row r="6577">
      <c r="A6577" s="1" t="s">
        <v>8354</v>
      </c>
      <c r="B6577" s="1" t="s">
        <v>941</v>
      </c>
      <c r="C6577" s="1" t="s">
        <v>178</v>
      </c>
      <c r="D6577" s="1" t="s">
        <v>27</v>
      </c>
      <c r="E6577" s="1" t="s">
        <v>280</v>
      </c>
      <c r="F6577" s="1" t="s">
        <v>1478</v>
      </c>
      <c r="G6577" s="1" t="s">
        <v>23568</v>
      </c>
      <c r="H6577" s="1" t="s">
        <v>23569</v>
      </c>
      <c r="I6577" s="4">
        <v>84.17107638888889</v>
      </c>
      <c r="J6577" s="1">
        <v>1890.37</v>
      </c>
      <c r="K6577" s="1">
        <v>260.91</v>
      </c>
      <c r="M6577" s="10">
        <f t="array" ref="M6577">_xlfn.XLOOKUP(A6577,subscriptions!B6577:B10004,subscriptions!D6577:D10004)</f>
        <v>120</v>
      </c>
      <c r="N6577" s="10">
        <f t="array" ref="N6577">_xlfn.XLOOKUP(A6577,subscriptions!B6577:B10004,subscriptions!G6577:G10004)</f>
        <v>0</v>
      </c>
      <c r="O6577" s="10">
        <v>120.0</v>
      </c>
      <c r="P6577" s="10" t="str">
        <f t="array" ref="P6577">_xlfn.XLOOKUP(A6577,subscriptions!B6577:B10004,subscriptions!C6577:C10004)</f>
        <v>Residential</v>
      </c>
      <c r="Q6577" s="10" t="s">
        <v>173</v>
      </c>
      <c r="R6577" s="10" t="s">
        <v>212</v>
      </c>
      <c r="S6577" s="10" t="s">
        <v>310</v>
      </c>
    </row>
    <row r="6578">
      <c r="A6578" s="1" t="s">
        <v>8355</v>
      </c>
      <c r="B6578" s="1" t="s">
        <v>109</v>
      </c>
      <c r="C6578" s="1" t="s">
        <v>456</v>
      </c>
      <c r="D6578" s="1" t="s">
        <v>27</v>
      </c>
      <c r="E6578" s="1" t="s">
        <v>179</v>
      </c>
      <c r="F6578" s="1" t="s">
        <v>901</v>
      </c>
      <c r="G6578" s="1" t="s">
        <v>23570</v>
      </c>
      <c r="H6578" s="1" t="s">
        <v>23571</v>
      </c>
      <c r="I6578" s="4">
        <v>84.17523148148148</v>
      </c>
      <c r="J6578" s="1">
        <v>3839.31</v>
      </c>
      <c r="K6578" s="1">
        <v>357.04</v>
      </c>
      <c r="L6578" s="1">
        <v>100.0</v>
      </c>
      <c r="M6578" s="10">
        <f t="array" ref="M6578">_xlfn.XLOOKUP(A6578,subscriptions!B6578:B10004,subscriptions!D6578:D10004)</f>
        <v>120</v>
      </c>
      <c r="N6578" s="10">
        <f t="array" ref="N6578">_xlfn.XLOOKUP(A6578,subscriptions!B6578:B10004,subscriptions!G6578:G10004)</f>
        <v>5</v>
      </c>
      <c r="O6578" s="10">
        <v>114.0</v>
      </c>
      <c r="P6578" s="10" t="str">
        <f t="array" ref="P6578">_xlfn.XLOOKUP(A6578,subscriptions!B6578:B10004,subscriptions!C6578:C10004)</f>
        <v>Residential</v>
      </c>
      <c r="Q6578" s="10" t="s">
        <v>194</v>
      </c>
      <c r="R6578" s="10" t="s">
        <v>212</v>
      </c>
      <c r="S6578" s="10" t="s">
        <v>1198</v>
      </c>
    </row>
    <row r="6579">
      <c r="A6579" s="1" t="s">
        <v>8356</v>
      </c>
      <c r="B6579" s="1" t="s">
        <v>573</v>
      </c>
      <c r="C6579" s="1" t="s">
        <v>605</v>
      </c>
      <c r="D6579" s="1" t="s">
        <v>27</v>
      </c>
      <c r="E6579" s="1" t="s">
        <v>714</v>
      </c>
      <c r="F6579" s="1" t="s">
        <v>2171</v>
      </c>
      <c r="G6579" s="1" t="s">
        <v>23572</v>
      </c>
      <c r="H6579" s="1" t="s">
        <v>23573</v>
      </c>
      <c r="I6579" s="4">
        <v>84.29260416666666</v>
      </c>
      <c r="J6579" s="1">
        <v>523.47</v>
      </c>
      <c r="K6579" s="1">
        <v>117.8</v>
      </c>
      <c r="M6579" s="10">
        <f t="array" ref="M6579">_xlfn.XLOOKUP(A6579,subscriptions!B6579:B10004,subscriptions!D6579:D10004)</f>
        <v>120</v>
      </c>
      <c r="N6579" s="10">
        <f t="array" ref="N6579">_xlfn.XLOOKUP(A6579,subscriptions!B6579:B10004,subscriptions!G6579:G10004)</f>
        <v>10</v>
      </c>
      <c r="O6579" s="10">
        <v>108.0</v>
      </c>
      <c r="P6579" s="10" t="str">
        <f t="array" ref="P6579">_xlfn.XLOOKUP(A6579,subscriptions!B6579:B10004,subscriptions!C6579:C10004)</f>
        <v>Residential</v>
      </c>
      <c r="Q6579" s="10" t="s">
        <v>128</v>
      </c>
      <c r="R6579" s="10" t="s">
        <v>212</v>
      </c>
      <c r="S6579" s="10" t="s">
        <v>587</v>
      </c>
    </row>
    <row r="6580">
      <c r="A6580" s="1" t="s">
        <v>8357</v>
      </c>
      <c r="B6580" s="1" t="s">
        <v>1141</v>
      </c>
      <c r="C6580" s="1" t="s">
        <v>764</v>
      </c>
      <c r="D6580" s="1" t="s">
        <v>27</v>
      </c>
      <c r="E6580" s="1" t="s">
        <v>219</v>
      </c>
      <c r="F6580" s="1" t="s">
        <v>971</v>
      </c>
      <c r="G6580" s="1" t="s">
        <v>23574</v>
      </c>
      <c r="H6580" s="1" t="s">
        <v>23575</v>
      </c>
      <c r="I6580" s="4">
        <v>84.34033564814816</v>
      </c>
      <c r="J6580" s="1">
        <v>744.22</v>
      </c>
      <c r="K6580" s="1">
        <v>111.29</v>
      </c>
      <c r="M6580" s="10">
        <f t="array" ref="M6580">_xlfn.XLOOKUP(A6580,subscriptions!B6580:B10004,subscriptions!D6580:D10004)</f>
        <v>80</v>
      </c>
      <c r="N6580" s="10">
        <f t="array" ref="N6580">_xlfn.XLOOKUP(A6580,subscriptions!B6580:B10004,subscriptions!G6580:G10004)</f>
        <v>20</v>
      </c>
      <c r="O6580" s="10">
        <v>64.0</v>
      </c>
      <c r="P6580" s="10" t="str">
        <f t="array" ref="P6580">_xlfn.XLOOKUP(A6580,subscriptions!B6580:B10004,subscriptions!C6580:C10004)</f>
        <v>Roam</v>
      </c>
      <c r="Q6580" s="10" t="s">
        <v>128</v>
      </c>
      <c r="R6580" s="10" t="s">
        <v>148</v>
      </c>
      <c r="S6580" s="10" t="s">
        <v>616</v>
      </c>
    </row>
    <row r="6581">
      <c r="A6581" s="1" t="s">
        <v>8358</v>
      </c>
      <c r="B6581" s="1" t="s">
        <v>2279</v>
      </c>
      <c r="C6581" s="1" t="s">
        <v>296</v>
      </c>
      <c r="D6581" s="1" t="s">
        <v>153</v>
      </c>
      <c r="E6581" s="1" t="s">
        <v>714</v>
      </c>
      <c r="F6581" s="1" t="s">
        <v>1730</v>
      </c>
      <c r="G6581" s="1" t="s">
        <v>23576</v>
      </c>
      <c r="H6581" s="1" t="s">
        <v>23577</v>
      </c>
      <c r="I6581" s="4">
        <v>84.25288194444444</v>
      </c>
      <c r="J6581" s="1">
        <v>1312.2</v>
      </c>
      <c r="K6581" s="1">
        <v>315.04</v>
      </c>
      <c r="M6581" s="10">
        <f t="array" ref="M6581">_xlfn.XLOOKUP(A6581,subscriptions!B6581:B10004,subscriptions!D6581:D10004)</f>
        <v>80</v>
      </c>
      <c r="N6581" s="10">
        <f t="array" ref="N6581">_xlfn.XLOOKUP(A6581,subscriptions!B6581:B10004,subscriptions!G6581:G10004)</f>
        <v>0</v>
      </c>
      <c r="O6581" s="10">
        <v>80.0</v>
      </c>
      <c r="P6581" s="10" t="str">
        <f t="array" ref="P6581">_xlfn.XLOOKUP(A6581,subscriptions!B6581:B10004,subscriptions!C6581:C10004)</f>
        <v>Roam</v>
      </c>
      <c r="Q6581" s="10" t="s">
        <v>173</v>
      </c>
      <c r="R6581" s="10" t="s">
        <v>148</v>
      </c>
      <c r="S6581" s="10" t="s">
        <v>916</v>
      </c>
    </row>
    <row r="6582">
      <c r="A6582" s="1" t="s">
        <v>8359</v>
      </c>
      <c r="B6582" s="1" t="s">
        <v>555</v>
      </c>
      <c r="C6582" s="1" t="s">
        <v>556</v>
      </c>
      <c r="D6582" s="1" t="s">
        <v>153</v>
      </c>
      <c r="E6582" s="1" t="s">
        <v>179</v>
      </c>
      <c r="F6582" s="1" t="s">
        <v>1760</v>
      </c>
      <c r="G6582" s="1" t="s">
        <v>23578</v>
      </c>
      <c r="H6582" s="1" t="s">
        <v>23579</v>
      </c>
      <c r="I6582" s="4">
        <v>84.4197337962963</v>
      </c>
      <c r="J6582" s="1">
        <v>3251.91</v>
      </c>
      <c r="K6582" s="1">
        <v>802.68</v>
      </c>
      <c r="L6582" s="1">
        <v>100.0</v>
      </c>
      <c r="M6582" s="10">
        <f t="array" ref="M6582">_xlfn.XLOOKUP(A6582,subscriptions!B6582:B10004,subscriptions!D6582:D10004)</f>
        <v>120</v>
      </c>
      <c r="N6582" s="10">
        <f t="array" ref="N6582">_xlfn.XLOOKUP(A6582,subscriptions!B6582:B10004,subscriptions!G6582:G10004)</f>
        <v>5</v>
      </c>
      <c r="O6582" s="10">
        <v>114.0</v>
      </c>
      <c r="P6582" s="10" t="str">
        <f t="array" ref="P6582">_xlfn.XLOOKUP(A6582,subscriptions!B6582:B10004,subscriptions!C6582:C10004)</f>
        <v>Residential</v>
      </c>
      <c r="Q6582" s="10" t="s">
        <v>194</v>
      </c>
      <c r="R6582" s="10" t="s">
        <v>212</v>
      </c>
      <c r="S6582" s="10" t="s">
        <v>1525</v>
      </c>
    </row>
    <row r="6583">
      <c r="A6583" s="1" t="s">
        <v>8360</v>
      </c>
      <c r="B6583" s="1" t="s">
        <v>2788</v>
      </c>
      <c r="C6583" s="1" t="s">
        <v>1251</v>
      </c>
      <c r="D6583" s="1" t="s">
        <v>153</v>
      </c>
      <c r="E6583" s="1" t="s">
        <v>239</v>
      </c>
      <c r="F6583" s="1" t="s">
        <v>2765</v>
      </c>
      <c r="G6583" s="1" t="s">
        <v>23580</v>
      </c>
      <c r="H6583" s="1" t="s">
        <v>23581</v>
      </c>
      <c r="I6583" s="4">
        <v>84.38348379629629</v>
      </c>
      <c r="J6583" s="1">
        <v>4318.53</v>
      </c>
      <c r="K6583" s="1">
        <v>922.92</v>
      </c>
      <c r="M6583" s="10">
        <f t="array" ref="M6583">_xlfn.XLOOKUP(A6583,subscriptions!B6583:B10004,subscriptions!D6583:D10004)</f>
        <v>120</v>
      </c>
      <c r="N6583" s="10">
        <f t="array" ref="N6583">_xlfn.XLOOKUP(A6583,subscriptions!B6583:B10004,subscriptions!G6583:G10004)</f>
        <v>10</v>
      </c>
      <c r="O6583" s="10">
        <v>108.0</v>
      </c>
      <c r="P6583" s="10" t="str">
        <f t="array" ref="P6583">_xlfn.XLOOKUP(A6583,subscriptions!B6583:B10004,subscriptions!C6583:C10004)</f>
        <v>Residential</v>
      </c>
      <c r="Q6583" s="10" t="s">
        <v>128</v>
      </c>
      <c r="R6583" s="10" t="s">
        <v>212</v>
      </c>
      <c r="S6583" s="10" t="s">
        <v>882</v>
      </c>
    </row>
    <row r="6584">
      <c r="A6584" s="1" t="s">
        <v>8361</v>
      </c>
      <c r="B6584" s="1" t="s">
        <v>1995</v>
      </c>
      <c r="C6584" s="1" t="s">
        <v>152</v>
      </c>
      <c r="D6584" s="1" t="s">
        <v>153</v>
      </c>
      <c r="E6584" s="1" t="s">
        <v>179</v>
      </c>
      <c r="F6584" s="1" t="s">
        <v>1760</v>
      </c>
      <c r="G6584" s="1" t="s">
        <v>23582</v>
      </c>
      <c r="H6584" s="1" t="s">
        <v>23583</v>
      </c>
      <c r="I6584" s="4">
        <v>84.37783564814815</v>
      </c>
      <c r="J6584" s="1">
        <v>2068.09</v>
      </c>
      <c r="K6584" s="1">
        <v>374.5</v>
      </c>
      <c r="L6584" s="1">
        <v>100.0</v>
      </c>
      <c r="M6584" s="10">
        <f t="array" ref="M6584">_xlfn.XLOOKUP(A6584,subscriptions!B6584:B10004,subscriptions!D6584:D10004)</f>
        <v>120</v>
      </c>
      <c r="N6584" s="10">
        <f t="array" ref="N6584">_xlfn.XLOOKUP(A6584,subscriptions!B6584:B10004,subscriptions!G6584:G10004)</f>
        <v>20</v>
      </c>
      <c r="O6584" s="10">
        <v>96.0</v>
      </c>
      <c r="P6584" s="10" t="str">
        <f t="array" ref="P6584">_xlfn.XLOOKUP(A6584,subscriptions!B6584:B10004,subscriptions!C6584:C10004)</f>
        <v>Residential</v>
      </c>
      <c r="Q6584" s="10" t="s">
        <v>128</v>
      </c>
      <c r="R6584" s="10" t="s">
        <v>148</v>
      </c>
      <c r="S6584" s="10" t="s">
        <v>1302</v>
      </c>
    </row>
    <row r="6585">
      <c r="A6585" s="1" t="s">
        <v>8362</v>
      </c>
      <c r="B6585" s="1" t="s">
        <v>1009</v>
      </c>
      <c r="C6585" s="1" t="s">
        <v>764</v>
      </c>
      <c r="D6585" s="1" t="s">
        <v>153</v>
      </c>
      <c r="E6585" s="1" t="s">
        <v>219</v>
      </c>
      <c r="F6585" s="1" t="s">
        <v>458</v>
      </c>
      <c r="G6585" s="1" t="s">
        <v>23584</v>
      </c>
      <c r="H6585" s="1" t="s">
        <v>23585</v>
      </c>
      <c r="I6585" s="4">
        <v>84.2961574074074</v>
      </c>
      <c r="J6585" s="1">
        <v>185.9</v>
      </c>
      <c r="K6585" s="1">
        <v>30.09</v>
      </c>
      <c r="M6585" s="10">
        <f t="array" ref="M6585">_xlfn.XLOOKUP(A6585,subscriptions!B6585:B10004,subscriptions!D6585:D10004)</f>
        <v>250</v>
      </c>
      <c r="N6585" s="10">
        <f t="array" ref="N6585">_xlfn.XLOOKUP(A6585,subscriptions!B6585:B10004,subscriptions!G6585:G10004)</f>
        <v>0</v>
      </c>
      <c r="O6585" s="10">
        <v>250.0</v>
      </c>
      <c r="P6585" s="10" t="str">
        <f t="array" ref="P6585">_xlfn.XLOOKUP(A6585,subscriptions!B6585:B10004,subscriptions!C6585:C10004)</f>
        <v>Business</v>
      </c>
      <c r="Q6585" s="10" t="s">
        <v>173</v>
      </c>
      <c r="R6585" s="10" t="s">
        <v>129</v>
      </c>
      <c r="S6585" s="10" t="s">
        <v>655</v>
      </c>
    </row>
    <row r="6586">
      <c r="A6586" s="1" t="s">
        <v>8365</v>
      </c>
      <c r="B6586" s="1" t="s">
        <v>1886</v>
      </c>
      <c r="C6586" s="1" t="s">
        <v>218</v>
      </c>
      <c r="D6586" s="1" t="s">
        <v>27</v>
      </c>
      <c r="E6586" s="1" t="s">
        <v>219</v>
      </c>
      <c r="F6586" s="1" t="s">
        <v>1010</v>
      </c>
      <c r="G6586" s="1" t="s">
        <v>23586</v>
      </c>
      <c r="H6586" s="1" t="s">
        <v>23587</v>
      </c>
      <c r="I6586" s="4">
        <v>84.25796296296296</v>
      </c>
      <c r="J6586" s="1">
        <v>1709.15</v>
      </c>
      <c r="K6586" s="1">
        <v>378.08</v>
      </c>
      <c r="M6586" s="10">
        <f t="array" ref="M6586">_xlfn.XLOOKUP(A6586,subscriptions!B6586:B10004,subscriptions!D6586:D10004)</f>
        <v>120</v>
      </c>
      <c r="N6586" s="10">
        <f t="array" ref="N6586">_xlfn.XLOOKUP(A6586,subscriptions!B6586:B10004,subscriptions!G6586:G10004)</f>
        <v>5</v>
      </c>
      <c r="O6586" s="10">
        <v>114.0</v>
      </c>
      <c r="P6586" s="10" t="str">
        <f t="array" ref="P6586">_xlfn.XLOOKUP(A6586,subscriptions!B6586:B10004,subscriptions!C6586:C10004)</f>
        <v>Residential</v>
      </c>
      <c r="Q6586" s="10" t="s">
        <v>194</v>
      </c>
      <c r="R6586" s="10" t="s">
        <v>212</v>
      </c>
      <c r="S6586" s="10" t="s">
        <v>603</v>
      </c>
    </row>
    <row r="6587">
      <c r="A6587" s="1" t="s">
        <v>8366</v>
      </c>
      <c r="B6587" s="1" t="s">
        <v>1317</v>
      </c>
      <c r="C6587" s="1" t="s">
        <v>152</v>
      </c>
      <c r="D6587" s="1" t="s">
        <v>27</v>
      </c>
      <c r="E6587" s="1" t="s">
        <v>28</v>
      </c>
      <c r="F6587" s="1" t="s">
        <v>2097</v>
      </c>
      <c r="G6587" s="1" t="s">
        <v>23588</v>
      </c>
      <c r="H6587" s="1" t="s">
        <v>23589</v>
      </c>
      <c r="I6587" s="4">
        <v>84.41888888888889</v>
      </c>
      <c r="J6587" s="1">
        <v>842.22</v>
      </c>
      <c r="K6587" s="1">
        <v>143.7</v>
      </c>
      <c r="M6587" s="10">
        <f t="array" ref="M6587">_xlfn.XLOOKUP(A6587,subscriptions!B6587:B10004,subscriptions!D6587:D10004)</f>
        <v>80</v>
      </c>
      <c r="N6587" s="10">
        <f t="array" ref="N6587">_xlfn.XLOOKUP(A6587,subscriptions!B6587:B10004,subscriptions!G6587:G10004)</f>
        <v>10</v>
      </c>
      <c r="O6587" s="10">
        <v>72.0</v>
      </c>
      <c r="P6587" s="10" t="str">
        <f t="array" ref="P6587">_xlfn.XLOOKUP(A6587,subscriptions!B6587:B10004,subscriptions!C6587:C10004)</f>
        <v>Roam</v>
      </c>
      <c r="Q6587" s="10" t="s">
        <v>128</v>
      </c>
      <c r="R6587" s="10" t="s">
        <v>148</v>
      </c>
      <c r="S6587" s="10" t="s">
        <v>1822</v>
      </c>
    </row>
    <row r="6588">
      <c r="A6588" s="1" t="s">
        <v>8367</v>
      </c>
      <c r="B6588" s="1" t="s">
        <v>1044</v>
      </c>
      <c r="C6588" s="1" t="s">
        <v>237</v>
      </c>
      <c r="D6588" s="1" t="s">
        <v>27</v>
      </c>
      <c r="E6588" s="1" t="s">
        <v>714</v>
      </c>
      <c r="F6588" s="1" t="s">
        <v>715</v>
      </c>
      <c r="G6588" s="1" t="s">
        <v>23590</v>
      </c>
      <c r="H6588" s="1" t="s">
        <v>23591</v>
      </c>
      <c r="I6588" s="4">
        <v>84.17310185185185</v>
      </c>
      <c r="J6588" s="1">
        <v>1004.3</v>
      </c>
      <c r="K6588" s="1">
        <v>237.65</v>
      </c>
      <c r="M6588" s="10">
        <f t="array" ref="M6588">_xlfn.XLOOKUP(A6588,subscriptions!B6588:B10004,subscriptions!D6588:D10004)</f>
        <v>250</v>
      </c>
      <c r="N6588" s="10">
        <f t="array" ref="N6588">_xlfn.XLOOKUP(A6588,subscriptions!B6588:B10004,subscriptions!G6588:G10004)</f>
        <v>20</v>
      </c>
      <c r="O6588" s="10">
        <v>200.0</v>
      </c>
      <c r="P6588" s="10" t="str">
        <f t="array" ref="P6588">_xlfn.XLOOKUP(A6588,subscriptions!B6588:B10004,subscriptions!C6588:C10004)</f>
        <v>Business</v>
      </c>
      <c r="Q6588" s="10" t="s">
        <v>128</v>
      </c>
      <c r="R6588" s="10" t="s">
        <v>129</v>
      </c>
      <c r="S6588" s="10" t="s">
        <v>2630</v>
      </c>
    </row>
    <row r="6589">
      <c r="A6589" s="1" t="s">
        <v>8368</v>
      </c>
      <c r="B6589" s="1" t="s">
        <v>4509</v>
      </c>
      <c r="C6589" s="1" t="s">
        <v>426</v>
      </c>
      <c r="D6589" s="1" t="s">
        <v>153</v>
      </c>
      <c r="E6589" s="1" t="s">
        <v>28</v>
      </c>
      <c r="F6589" s="1" t="s">
        <v>801</v>
      </c>
      <c r="G6589" s="1" t="s">
        <v>23592</v>
      </c>
      <c r="H6589" s="1" t="s">
        <v>23593</v>
      </c>
      <c r="I6589" s="4">
        <v>84.2537962962963</v>
      </c>
      <c r="J6589" s="1">
        <v>125.6</v>
      </c>
      <c r="K6589" s="1">
        <v>30.87</v>
      </c>
      <c r="M6589" s="10">
        <f t="array" ref="M6589">_xlfn.XLOOKUP(A6589,subscriptions!B6589:B10004,subscriptions!D6589:D10004)</f>
        <v>120</v>
      </c>
      <c r="N6589" s="10">
        <f t="array" ref="N6589">_xlfn.XLOOKUP(A6589,subscriptions!B6589:B10004,subscriptions!G6589:G10004)</f>
        <v>0</v>
      </c>
      <c r="O6589" s="10">
        <v>120.0</v>
      </c>
      <c r="P6589" s="10" t="str">
        <f t="array" ref="P6589">_xlfn.XLOOKUP(A6589,subscriptions!B6589:B10004,subscriptions!C6589:C10004)</f>
        <v>Residential</v>
      </c>
      <c r="Q6589" s="10" t="s">
        <v>173</v>
      </c>
      <c r="R6589" s="10" t="s">
        <v>212</v>
      </c>
      <c r="S6589" s="10" t="s">
        <v>1832</v>
      </c>
    </row>
    <row r="6590">
      <c r="A6590" s="1" t="s">
        <v>8369</v>
      </c>
      <c r="B6590" s="1" t="s">
        <v>2521</v>
      </c>
      <c r="C6590" s="1" t="s">
        <v>133</v>
      </c>
      <c r="D6590" s="1" t="s">
        <v>153</v>
      </c>
      <c r="E6590" s="1" t="s">
        <v>179</v>
      </c>
      <c r="F6590" s="1" t="s">
        <v>901</v>
      </c>
      <c r="G6590" s="1" t="s">
        <v>23594</v>
      </c>
      <c r="H6590" s="1" t="s">
        <v>23595</v>
      </c>
      <c r="I6590" s="4">
        <v>84.20976851851852</v>
      </c>
      <c r="J6590" s="1">
        <v>368.05</v>
      </c>
      <c r="K6590" s="1">
        <v>77.01</v>
      </c>
      <c r="L6590" s="1">
        <v>100.0</v>
      </c>
      <c r="M6590" s="10">
        <f t="array" ref="M6590">_xlfn.XLOOKUP(A6590,subscriptions!B6590:B10004,subscriptions!D6590:D10004)</f>
        <v>120</v>
      </c>
      <c r="N6590" s="10">
        <f t="array" ref="N6590">_xlfn.XLOOKUP(A6590,subscriptions!B6590:B10004,subscriptions!G6590:G10004)</f>
        <v>5</v>
      </c>
      <c r="O6590" s="10">
        <v>114.0</v>
      </c>
      <c r="P6590" s="10" t="str">
        <f t="array" ref="P6590">_xlfn.XLOOKUP(A6590,subscriptions!B6590:B10004,subscriptions!C6590:C10004)</f>
        <v>Residential</v>
      </c>
      <c r="Q6590" s="10" t="s">
        <v>194</v>
      </c>
      <c r="R6590" s="10" t="s">
        <v>212</v>
      </c>
      <c r="S6590" s="10" t="s">
        <v>353</v>
      </c>
    </row>
    <row r="6591">
      <c r="A6591" s="1" t="s">
        <v>8370</v>
      </c>
      <c r="B6591" s="1" t="s">
        <v>439</v>
      </c>
      <c r="C6591" s="1" t="s">
        <v>734</v>
      </c>
      <c r="D6591" s="1" t="s">
        <v>153</v>
      </c>
      <c r="E6591" s="1" t="s">
        <v>179</v>
      </c>
      <c r="F6591" s="1" t="s">
        <v>4595</v>
      </c>
      <c r="G6591" s="1" t="s">
        <v>23596</v>
      </c>
      <c r="H6591" s="1" t="s">
        <v>23597</v>
      </c>
      <c r="I6591" s="4">
        <v>84.34113425925926</v>
      </c>
      <c r="J6591" s="1">
        <v>2394.64</v>
      </c>
      <c r="K6591" s="1">
        <v>310.22</v>
      </c>
      <c r="L6591" s="1">
        <v>100.0</v>
      </c>
      <c r="M6591" s="10">
        <f t="array" ref="M6591">_xlfn.XLOOKUP(A6591,subscriptions!B6591:B10004,subscriptions!D6591:D10004)</f>
        <v>80</v>
      </c>
      <c r="N6591" s="10">
        <f t="array" ref="N6591">_xlfn.XLOOKUP(A6591,subscriptions!B6591:B10004,subscriptions!G6591:G10004)</f>
        <v>10</v>
      </c>
      <c r="O6591" s="10">
        <v>72.0</v>
      </c>
      <c r="P6591" s="10" t="str">
        <f t="array" ref="P6591">_xlfn.XLOOKUP(A6591,subscriptions!B6591:B10004,subscriptions!C6591:C10004)</f>
        <v>Roam</v>
      </c>
      <c r="Q6591" s="10" t="s">
        <v>128</v>
      </c>
      <c r="R6591" s="10" t="s">
        <v>148</v>
      </c>
      <c r="S6591" s="10" t="s">
        <v>259</v>
      </c>
    </row>
    <row r="6592">
      <c r="A6592" s="1" t="s">
        <v>8371</v>
      </c>
      <c r="B6592" s="1" t="s">
        <v>772</v>
      </c>
      <c r="C6592" s="1" t="s">
        <v>1507</v>
      </c>
      <c r="D6592" s="1" t="s">
        <v>153</v>
      </c>
      <c r="E6592" s="1" t="s">
        <v>262</v>
      </c>
      <c r="F6592" s="1" t="s">
        <v>2985</v>
      </c>
      <c r="G6592" s="1" t="s">
        <v>23598</v>
      </c>
      <c r="H6592" s="1" t="s">
        <v>23599</v>
      </c>
      <c r="I6592" s="4">
        <v>84.33545138888888</v>
      </c>
      <c r="J6592" s="1">
        <v>957.59</v>
      </c>
      <c r="K6592" s="1">
        <v>160.73</v>
      </c>
      <c r="M6592" s="10">
        <f t="array" ref="M6592">_xlfn.XLOOKUP(A6592,subscriptions!B6592:B10004,subscriptions!D6592:D10004)</f>
        <v>50</v>
      </c>
      <c r="N6592" s="10">
        <f t="array" ref="N6592">_xlfn.XLOOKUP(A6592,subscriptions!B6592:B10004,subscriptions!G6592:G10004)</f>
        <v>20</v>
      </c>
      <c r="O6592" s="10">
        <v>40.0</v>
      </c>
      <c r="P6592" s="10" t="str">
        <f t="array" ref="P6592">_xlfn.XLOOKUP(A6592,subscriptions!B6592:B10004,subscriptions!C6592:C10004)</f>
        <v>Mini</v>
      </c>
      <c r="Q6592" s="10" t="s">
        <v>128</v>
      </c>
      <c r="R6592" s="10" t="s">
        <v>148</v>
      </c>
      <c r="S6592" s="10" t="s">
        <v>571</v>
      </c>
    </row>
    <row r="6593">
      <c r="A6593" s="1" t="s">
        <v>8372</v>
      </c>
      <c r="B6593" s="1" t="s">
        <v>1444</v>
      </c>
      <c r="C6593" s="1" t="s">
        <v>556</v>
      </c>
      <c r="D6593" s="1" t="s">
        <v>27</v>
      </c>
      <c r="E6593" s="1" t="s">
        <v>28</v>
      </c>
      <c r="F6593" s="1" t="s">
        <v>29</v>
      </c>
      <c r="G6593" s="1" t="s">
        <v>23600</v>
      </c>
      <c r="H6593" s="1" t="s">
        <v>23601</v>
      </c>
      <c r="I6593" s="4">
        <v>84.2162037037037</v>
      </c>
      <c r="J6593" s="1">
        <v>588.58</v>
      </c>
      <c r="K6593" s="1">
        <v>143.7</v>
      </c>
      <c r="M6593" s="10">
        <f t="array" ref="M6593">_xlfn.XLOOKUP(A6593,subscriptions!B6593:B10004,subscriptions!D6593:D10004)</f>
        <v>120</v>
      </c>
      <c r="N6593" s="10">
        <f t="array" ref="N6593">_xlfn.XLOOKUP(A6593,subscriptions!B6593:B10004,subscriptions!G6593:G10004)</f>
        <v>0</v>
      </c>
      <c r="O6593" s="10">
        <v>120.0</v>
      </c>
      <c r="P6593" s="10" t="str">
        <f t="array" ref="P6593">_xlfn.XLOOKUP(A6593,subscriptions!B6593:B10004,subscriptions!C6593:C10004)</f>
        <v>Residential</v>
      </c>
      <c r="Q6593" s="10" t="s">
        <v>173</v>
      </c>
      <c r="R6593" s="10" t="s">
        <v>212</v>
      </c>
      <c r="S6593" s="10" t="s">
        <v>2596</v>
      </c>
    </row>
    <row r="6594">
      <c r="A6594" s="1" t="s">
        <v>8373</v>
      </c>
      <c r="B6594" s="1" t="s">
        <v>236</v>
      </c>
      <c r="C6594" s="1" t="s">
        <v>110</v>
      </c>
      <c r="D6594" s="1" t="s">
        <v>153</v>
      </c>
      <c r="E6594" s="1" t="s">
        <v>179</v>
      </c>
      <c r="F6594" s="1" t="s">
        <v>773</v>
      </c>
      <c r="G6594" s="1" t="s">
        <v>23602</v>
      </c>
      <c r="H6594" s="1" t="s">
        <v>23603</v>
      </c>
      <c r="I6594" s="4">
        <v>84.17028935185185</v>
      </c>
      <c r="J6594" s="1">
        <v>776.81</v>
      </c>
      <c r="K6594" s="1">
        <v>81.49</v>
      </c>
      <c r="L6594" s="1">
        <v>100.0</v>
      </c>
      <c r="M6594" s="10">
        <f t="array" ref="M6594">_xlfn.XLOOKUP(A6594,subscriptions!B6594:B10004,subscriptions!D6594:D10004)</f>
        <v>80</v>
      </c>
      <c r="N6594" s="10">
        <f t="array" ref="N6594">_xlfn.XLOOKUP(A6594,subscriptions!B6594:B10004,subscriptions!G6594:G10004)</f>
        <v>5</v>
      </c>
      <c r="O6594" s="10">
        <v>76.0</v>
      </c>
      <c r="P6594" s="10" t="str">
        <f t="array" ref="P6594">_xlfn.XLOOKUP(A6594,subscriptions!B6594:B10004,subscriptions!C6594:C10004)</f>
        <v>Roam</v>
      </c>
      <c r="Q6594" s="10" t="s">
        <v>194</v>
      </c>
      <c r="R6594" s="10" t="s">
        <v>148</v>
      </c>
      <c r="S6594" s="10" t="s">
        <v>2494</v>
      </c>
    </row>
    <row r="6595">
      <c r="A6595" s="1" t="s">
        <v>8374</v>
      </c>
      <c r="B6595" s="1" t="s">
        <v>425</v>
      </c>
      <c r="C6595" s="1" t="s">
        <v>673</v>
      </c>
      <c r="D6595" s="1" t="s">
        <v>153</v>
      </c>
      <c r="E6595" s="1" t="s">
        <v>262</v>
      </c>
      <c r="F6595" s="1" t="s">
        <v>4344</v>
      </c>
      <c r="G6595" s="1" t="s">
        <v>23604</v>
      </c>
      <c r="H6595" s="1" t="s">
        <v>23605</v>
      </c>
      <c r="I6595" s="4">
        <v>84.37946759259259</v>
      </c>
      <c r="J6595" s="1">
        <v>2940.33</v>
      </c>
      <c r="K6595" s="1">
        <v>624.1</v>
      </c>
      <c r="M6595" s="10">
        <f t="array" ref="M6595">_xlfn.XLOOKUP(A6595,subscriptions!B6595:B10004,subscriptions!D6595:D10004)</f>
        <v>120</v>
      </c>
      <c r="N6595" s="10">
        <f t="array" ref="N6595">_xlfn.XLOOKUP(A6595,subscriptions!B6595:B10004,subscriptions!G6595:G10004)</f>
        <v>10</v>
      </c>
      <c r="O6595" s="10">
        <v>108.0</v>
      </c>
      <c r="P6595" s="10" t="str">
        <f t="array" ref="P6595">_xlfn.XLOOKUP(A6595,subscriptions!B6595:B10004,subscriptions!C6595:C10004)</f>
        <v>Residential</v>
      </c>
      <c r="Q6595" s="10" t="s">
        <v>128</v>
      </c>
      <c r="R6595" s="10" t="s">
        <v>212</v>
      </c>
      <c r="S6595" s="10" t="s">
        <v>2380</v>
      </c>
    </row>
    <row r="6596">
      <c r="A6596" s="1" t="s">
        <v>8377</v>
      </c>
      <c r="B6596" s="1" t="s">
        <v>216</v>
      </c>
      <c r="C6596" s="1" t="s">
        <v>3912</v>
      </c>
      <c r="D6596" s="1" t="s">
        <v>153</v>
      </c>
      <c r="E6596" s="1" t="s">
        <v>631</v>
      </c>
      <c r="F6596" s="1" t="s">
        <v>1318</v>
      </c>
      <c r="G6596" s="1" t="s">
        <v>23606</v>
      </c>
      <c r="H6596" s="1" t="s">
        <v>23607</v>
      </c>
      <c r="I6596" s="4">
        <v>84.3771412037037</v>
      </c>
      <c r="J6596" s="1">
        <v>2123.45</v>
      </c>
      <c r="K6596" s="1">
        <v>297.83</v>
      </c>
      <c r="M6596" s="10">
        <f t="array" ref="M6596">_xlfn.XLOOKUP(A6596,subscriptions!B6596:B10004,subscriptions!D6596:D10004)</f>
        <v>120</v>
      </c>
      <c r="N6596" s="10">
        <f t="array" ref="N6596">_xlfn.XLOOKUP(A6596,subscriptions!B6596:B10004,subscriptions!G6596:G10004)</f>
        <v>20</v>
      </c>
      <c r="O6596" s="10">
        <v>96.0</v>
      </c>
      <c r="P6596" s="10" t="str">
        <f t="array" ref="P6596">_xlfn.XLOOKUP(A6596,subscriptions!B6596:B10004,subscriptions!C6596:C10004)</f>
        <v>Residential</v>
      </c>
      <c r="Q6596" s="10" t="s">
        <v>128</v>
      </c>
      <c r="R6596" s="10" t="s">
        <v>148</v>
      </c>
      <c r="S6596" s="10" t="s">
        <v>1360</v>
      </c>
    </row>
    <row r="6597">
      <c r="A6597" s="1" t="s">
        <v>8378</v>
      </c>
      <c r="B6597" s="1" t="s">
        <v>763</v>
      </c>
      <c r="C6597" s="1" t="s">
        <v>605</v>
      </c>
      <c r="D6597" s="1" t="s">
        <v>27</v>
      </c>
      <c r="E6597" s="1" t="s">
        <v>262</v>
      </c>
      <c r="F6597" s="1" t="s">
        <v>2985</v>
      </c>
      <c r="G6597" s="1" t="s">
        <v>23608</v>
      </c>
      <c r="H6597" s="1" t="s">
        <v>23609</v>
      </c>
      <c r="I6597" s="4">
        <v>84.37583333333333</v>
      </c>
      <c r="J6597" s="1">
        <v>526.83</v>
      </c>
      <c r="K6597" s="1">
        <v>135.43</v>
      </c>
      <c r="M6597" s="10">
        <f t="array" ref="M6597">_xlfn.XLOOKUP(A6597,subscriptions!B6597:B10004,subscriptions!D6597:D10004)</f>
        <v>120</v>
      </c>
      <c r="N6597" s="10">
        <f t="array" ref="N6597">_xlfn.XLOOKUP(A6597,subscriptions!B6597:B10004,subscriptions!G6597:G10004)</f>
        <v>0</v>
      </c>
      <c r="O6597" s="10">
        <v>120.0</v>
      </c>
      <c r="P6597" s="10" t="str">
        <f t="array" ref="P6597">_xlfn.XLOOKUP(A6597,subscriptions!B6597:B10004,subscriptions!C6597:C10004)</f>
        <v>Residential</v>
      </c>
      <c r="Q6597" s="10" t="s">
        <v>173</v>
      </c>
      <c r="R6597" s="10" t="s">
        <v>212</v>
      </c>
      <c r="S6597" s="10" t="s">
        <v>1442</v>
      </c>
    </row>
    <row r="6598">
      <c r="A6598" s="1" t="s">
        <v>8379</v>
      </c>
      <c r="B6598" s="1" t="s">
        <v>1157</v>
      </c>
      <c r="C6598" s="1" t="s">
        <v>1477</v>
      </c>
      <c r="D6598" s="1" t="s">
        <v>27</v>
      </c>
      <c r="E6598" s="1" t="s">
        <v>179</v>
      </c>
      <c r="F6598" s="1" t="s">
        <v>773</v>
      </c>
      <c r="G6598" s="1" t="s">
        <v>23610</v>
      </c>
      <c r="H6598" s="1" t="s">
        <v>23611</v>
      </c>
      <c r="I6598" s="4">
        <v>84.16979166666667</v>
      </c>
      <c r="J6598" s="1">
        <v>237.5</v>
      </c>
      <c r="K6598" s="1">
        <v>69.26</v>
      </c>
      <c r="L6598" s="1">
        <v>100.0</v>
      </c>
      <c r="M6598" s="10">
        <f t="array" ref="M6598">_xlfn.XLOOKUP(A6598,subscriptions!B6598:B10004,subscriptions!D6598:D10004)</f>
        <v>80</v>
      </c>
      <c r="N6598" s="10">
        <f t="array" ref="N6598">_xlfn.XLOOKUP(A6598,subscriptions!B6598:B10004,subscriptions!G6598:G10004)</f>
        <v>5</v>
      </c>
      <c r="O6598" s="10">
        <v>76.0</v>
      </c>
      <c r="P6598" s="10" t="str">
        <f t="array" ref="P6598">_xlfn.XLOOKUP(A6598,subscriptions!B6598:B10004,subscriptions!C6598:C10004)</f>
        <v>Roam</v>
      </c>
      <c r="Q6598" s="10" t="s">
        <v>194</v>
      </c>
      <c r="R6598" s="10" t="s">
        <v>148</v>
      </c>
      <c r="S6598" s="10" t="s">
        <v>213</v>
      </c>
    </row>
    <row r="6599">
      <c r="A6599" s="1" t="s">
        <v>8380</v>
      </c>
      <c r="B6599" s="1" t="s">
        <v>312</v>
      </c>
      <c r="C6599" s="1" t="s">
        <v>426</v>
      </c>
      <c r="D6599" s="1" t="s">
        <v>153</v>
      </c>
      <c r="E6599" s="1" t="s">
        <v>28</v>
      </c>
      <c r="F6599" s="1" t="s">
        <v>1639</v>
      </c>
      <c r="G6599" s="1" t="s">
        <v>23612</v>
      </c>
      <c r="H6599" s="1" t="s">
        <v>23613</v>
      </c>
      <c r="I6599" s="4">
        <v>84.29753472222222</v>
      </c>
      <c r="J6599" s="1">
        <v>485.52</v>
      </c>
      <c r="K6599" s="1">
        <v>64.67</v>
      </c>
      <c r="M6599" s="10">
        <f t="array" ref="M6599">_xlfn.XLOOKUP(A6599,subscriptions!B6599:B10004,subscriptions!D6599:D10004)</f>
        <v>120</v>
      </c>
      <c r="N6599" s="10">
        <f t="array" ref="N6599">_xlfn.XLOOKUP(A6599,subscriptions!B6599:B10004,subscriptions!G6599:G10004)</f>
        <v>10</v>
      </c>
      <c r="O6599" s="10">
        <v>108.0</v>
      </c>
      <c r="P6599" s="10" t="str">
        <f t="array" ref="P6599">_xlfn.XLOOKUP(A6599,subscriptions!B6599:B10004,subscriptions!C6599:C10004)</f>
        <v>Residential</v>
      </c>
      <c r="Q6599" s="10" t="s">
        <v>128</v>
      </c>
      <c r="R6599" s="10" t="s">
        <v>212</v>
      </c>
      <c r="S6599" s="10" t="s">
        <v>407</v>
      </c>
    </row>
    <row r="6600">
      <c r="A6600" s="1" t="s">
        <v>8381</v>
      </c>
      <c r="B6600" s="1" t="s">
        <v>1387</v>
      </c>
      <c r="C6600" s="1" t="s">
        <v>1200</v>
      </c>
      <c r="D6600" s="1" t="s">
        <v>27</v>
      </c>
      <c r="E6600" s="1" t="s">
        <v>332</v>
      </c>
      <c r="F6600" s="1" t="s">
        <v>788</v>
      </c>
      <c r="G6600" s="1" t="s">
        <v>23614</v>
      </c>
      <c r="H6600" s="1" t="s">
        <v>23615</v>
      </c>
      <c r="I6600" s="4">
        <v>84.3794212962963</v>
      </c>
      <c r="J6600" s="1">
        <v>3852.84</v>
      </c>
      <c r="K6600" s="1">
        <v>541.86</v>
      </c>
      <c r="M6600" s="10">
        <f t="array" ref="M6600">_xlfn.XLOOKUP(A6600,subscriptions!B6600:B10004,subscriptions!D6600:D10004)</f>
        <v>120</v>
      </c>
      <c r="N6600" s="10">
        <f t="array" ref="N6600">_xlfn.XLOOKUP(A6600,subscriptions!B6600:B10004,subscriptions!G6600:G10004)</f>
        <v>20</v>
      </c>
      <c r="O6600" s="10">
        <v>96.0</v>
      </c>
      <c r="P6600" s="10" t="str">
        <f t="array" ref="P6600">_xlfn.XLOOKUP(A6600,subscriptions!B6600:B10004,subscriptions!C6600:C10004)</f>
        <v>Residential</v>
      </c>
      <c r="Q6600" s="10" t="s">
        <v>128</v>
      </c>
      <c r="R6600" s="10" t="s">
        <v>148</v>
      </c>
      <c r="S6600" s="10" t="s">
        <v>2380</v>
      </c>
    </row>
    <row r="6601">
      <c r="A6601" s="1" t="s">
        <v>8382</v>
      </c>
      <c r="B6601" s="1" t="s">
        <v>439</v>
      </c>
      <c r="C6601" s="1" t="s">
        <v>1492</v>
      </c>
      <c r="D6601" s="1" t="s">
        <v>153</v>
      </c>
      <c r="E6601" s="1" t="s">
        <v>262</v>
      </c>
      <c r="F6601" s="1" t="s">
        <v>885</v>
      </c>
      <c r="G6601" s="1" t="s">
        <v>23616</v>
      </c>
      <c r="H6601" s="1" t="s">
        <v>23617</v>
      </c>
      <c r="I6601" s="4">
        <v>84.16900462962963</v>
      </c>
      <c r="J6601" s="1">
        <v>1356.94</v>
      </c>
      <c r="K6601" s="1">
        <v>334.13</v>
      </c>
      <c r="M6601" s="10">
        <f t="array" ref="M6601">_xlfn.XLOOKUP(A6601,subscriptions!B6601:B10004,subscriptions!D6601:D10004)</f>
        <v>120</v>
      </c>
      <c r="N6601" s="10">
        <f t="array" ref="N6601">_xlfn.XLOOKUP(A6601,subscriptions!B6601:B10004,subscriptions!G6601:G10004)</f>
        <v>0</v>
      </c>
      <c r="O6601" s="10">
        <v>120.0</v>
      </c>
      <c r="P6601" s="10" t="str">
        <f t="array" ref="P6601">_xlfn.XLOOKUP(A6601,subscriptions!B6601:B10004,subscriptions!C6601:C10004)</f>
        <v>Residential</v>
      </c>
      <c r="Q6601" s="10" t="s">
        <v>173</v>
      </c>
      <c r="R6601" s="10" t="s">
        <v>212</v>
      </c>
      <c r="S6601" s="10" t="s">
        <v>1504</v>
      </c>
    </row>
    <row r="6602">
      <c r="A6602" s="1" t="s">
        <v>8383</v>
      </c>
      <c r="B6602" s="1" t="s">
        <v>1317</v>
      </c>
      <c r="C6602" s="1" t="s">
        <v>1415</v>
      </c>
      <c r="D6602" s="1" t="s">
        <v>27</v>
      </c>
      <c r="E6602" s="1" t="s">
        <v>280</v>
      </c>
      <c r="F6602" s="1" t="s">
        <v>2239</v>
      </c>
      <c r="G6602" s="1" t="s">
        <v>23618</v>
      </c>
      <c r="H6602" s="1" t="s">
        <v>23619</v>
      </c>
      <c r="I6602" s="4">
        <v>84.25858796296296</v>
      </c>
      <c r="J6602" s="1">
        <v>1193.68</v>
      </c>
      <c r="K6602" s="1">
        <v>288.9</v>
      </c>
      <c r="M6602" s="10">
        <f t="array" ref="M6602">_xlfn.XLOOKUP(A6602,subscriptions!B6602:B10004,subscriptions!D6602:D10004)</f>
        <v>120</v>
      </c>
      <c r="N6602" s="10">
        <f t="array" ref="N6602">_xlfn.XLOOKUP(A6602,subscriptions!B6602:B10004,subscriptions!G6602:G10004)</f>
        <v>5</v>
      </c>
      <c r="O6602" s="10">
        <v>114.0</v>
      </c>
      <c r="P6602" s="10" t="str">
        <f t="array" ref="P6602">_xlfn.XLOOKUP(A6602,subscriptions!B6602:B10004,subscriptions!C6602:C10004)</f>
        <v>Residential</v>
      </c>
      <c r="Q6602" s="10" t="s">
        <v>194</v>
      </c>
      <c r="R6602" s="10" t="s">
        <v>212</v>
      </c>
      <c r="S6602" s="10" t="s">
        <v>4148</v>
      </c>
    </row>
    <row r="6603">
      <c r="A6603" s="1" t="s">
        <v>8384</v>
      </c>
      <c r="B6603" s="1" t="s">
        <v>1984</v>
      </c>
      <c r="C6603" s="1" t="s">
        <v>441</v>
      </c>
      <c r="D6603" s="1" t="s">
        <v>153</v>
      </c>
      <c r="E6603" s="1" t="s">
        <v>631</v>
      </c>
      <c r="F6603" s="1" t="s">
        <v>1084</v>
      </c>
      <c r="G6603" s="1" t="s">
        <v>23620</v>
      </c>
      <c r="H6603" s="1" t="s">
        <v>23621</v>
      </c>
      <c r="I6603" s="4">
        <v>84.17224537037038</v>
      </c>
      <c r="J6603" s="1">
        <v>1410.97</v>
      </c>
      <c r="K6603" s="1">
        <v>227.74</v>
      </c>
      <c r="M6603" s="10">
        <f t="array" ref="M6603">_xlfn.XLOOKUP(A6603,subscriptions!B6603:B10004,subscriptions!D6603:D10004)</f>
        <v>120</v>
      </c>
      <c r="N6603" s="10">
        <f t="array" ref="N6603">_xlfn.XLOOKUP(A6603,subscriptions!B6603:B10004,subscriptions!G6603:G10004)</f>
        <v>10</v>
      </c>
      <c r="O6603" s="10">
        <v>108.0</v>
      </c>
      <c r="P6603" s="10" t="str">
        <f t="array" ref="P6603">_xlfn.XLOOKUP(A6603,subscriptions!B6603:B10004,subscriptions!C6603:C10004)</f>
        <v>Residential</v>
      </c>
      <c r="Q6603" s="10" t="s">
        <v>128</v>
      </c>
      <c r="R6603" s="10" t="s">
        <v>212</v>
      </c>
      <c r="S6603" s="10" t="s">
        <v>1637</v>
      </c>
    </row>
    <row r="6604">
      <c r="A6604" s="1" t="s">
        <v>8385</v>
      </c>
      <c r="B6604" s="1" t="s">
        <v>132</v>
      </c>
      <c r="C6604" s="1" t="s">
        <v>1477</v>
      </c>
      <c r="D6604" s="1" t="s">
        <v>27</v>
      </c>
      <c r="E6604" s="1" t="s">
        <v>262</v>
      </c>
      <c r="F6604" s="1" t="s">
        <v>4113</v>
      </c>
      <c r="G6604" s="1" t="s">
        <v>23622</v>
      </c>
      <c r="H6604" s="1" t="s">
        <v>23623</v>
      </c>
      <c r="I6604" s="4">
        <v>84.25292824074074</v>
      </c>
      <c r="J6604" s="1">
        <v>733.63</v>
      </c>
      <c r="K6604" s="1">
        <v>84.35</v>
      </c>
      <c r="M6604" s="10">
        <f t="array" ref="M6604">_xlfn.XLOOKUP(A6604,subscriptions!B6604:B10004,subscriptions!D6604:D10004)</f>
        <v>120</v>
      </c>
      <c r="N6604" s="10">
        <f t="array" ref="N6604">_xlfn.XLOOKUP(A6604,subscriptions!B6604:B10004,subscriptions!G6604:G10004)</f>
        <v>20</v>
      </c>
      <c r="O6604" s="10">
        <v>96.0</v>
      </c>
      <c r="P6604" s="10" t="str">
        <f t="array" ref="P6604">_xlfn.XLOOKUP(A6604,subscriptions!B6604:B10004,subscriptions!C6604:C10004)</f>
        <v>Residential</v>
      </c>
      <c r="Q6604" s="10" t="s">
        <v>128</v>
      </c>
      <c r="R6604" s="10" t="s">
        <v>148</v>
      </c>
      <c r="S6604" s="10" t="s">
        <v>916</v>
      </c>
    </row>
    <row r="6605">
      <c r="A6605" s="1" t="s">
        <v>8386</v>
      </c>
      <c r="B6605" s="1" t="s">
        <v>1664</v>
      </c>
      <c r="C6605" s="1" t="s">
        <v>261</v>
      </c>
      <c r="D6605" s="1" t="s">
        <v>153</v>
      </c>
      <c r="E6605" s="1" t="s">
        <v>179</v>
      </c>
      <c r="F6605" s="1" t="s">
        <v>4595</v>
      </c>
      <c r="G6605" s="1" t="s">
        <v>23624</v>
      </c>
      <c r="H6605" s="1" t="s">
        <v>23625</v>
      </c>
      <c r="I6605" s="4">
        <v>84.38143518518518</v>
      </c>
      <c r="J6605" s="1">
        <v>2518.43</v>
      </c>
      <c r="K6605" s="1">
        <v>341.06</v>
      </c>
      <c r="L6605" s="1">
        <v>100.0</v>
      </c>
      <c r="M6605" s="10">
        <f t="array" ref="M6605">_xlfn.XLOOKUP(A6605,subscriptions!B6605:B10004,subscriptions!D6605:D10004)</f>
        <v>120</v>
      </c>
      <c r="N6605" s="10">
        <f t="array" ref="N6605">_xlfn.XLOOKUP(A6605,subscriptions!B6605:B10004,subscriptions!G6605:G10004)</f>
        <v>0</v>
      </c>
      <c r="O6605" s="10">
        <v>120.0</v>
      </c>
      <c r="P6605" s="10" t="str">
        <f t="array" ref="P6605">_xlfn.XLOOKUP(A6605,subscriptions!B6605:B10004,subscriptions!C6605:C10004)</f>
        <v>Residential</v>
      </c>
      <c r="Q6605" s="10" t="s">
        <v>173</v>
      </c>
      <c r="R6605" s="10" t="s">
        <v>212</v>
      </c>
      <c r="S6605" s="10" t="s">
        <v>1789</v>
      </c>
    </row>
    <row r="6606">
      <c r="A6606" s="1" t="s">
        <v>8389</v>
      </c>
      <c r="B6606" s="1" t="s">
        <v>312</v>
      </c>
      <c r="C6606" s="1" t="s">
        <v>827</v>
      </c>
      <c r="D6606" s="1" t="s">
        <v>153</v>
      </c>
      <c r="E6606" s="1" t="s">
        <v>219</v>
      </c>
      <c r="F6606" s="1" t="s">
        <v>590</v>
      </c>
      <c r="G6606" s="1" t="s">
        <v>23626</v>
      </c>
      <c r="H6606" s="1" t="s">
        <v>23627</v>
      </c>
      <c r="I6606" s="4">
        <v>84.37741898148148</v>
      </c>
      <c r="J6606" s="1">
        <v>1161.26</v>
      </c>
      <c r="K6606" s="1">
        <v>126.39</v>
      </c>
      <c r="M6606" s="10">
        <f t="array" ref="M6606">_xlfn.XLOOKUP(A6606,subscriptions!B6606:B10004,subscriptions!D6606:D10004)</f>
        <v>120</v>
      </c>
      <c r="N6606" s="10">
        <f t="array" ref="N6606">_xlfn.XLOOKUP(A6606,subscriptions!B6606:B10004,subscriptions!G6606:G10004)</f>
        <v>5</v>
      </c>
      <c r="O6606" s="10">
        <v>114.0</v>
      </c>
      <c r="P6606" s="10" t="str">
        <f t="array" ref="P6606">_xlfn.XLOOKUP(A6606,subscriptions!B6606:B10004,subscriptions!C6606:C10004)</f>
        <v>Residential</v>
      </c>
      <c r="Q6606" s="10" t="s">
        <v>194</v>
      </c>
      <c r="R6606" s="10" t="s">
        <v>212</v>
      </c>
      <c r="S6606" s="10" t="s">
        <v>1360</v>
      </c>
    </row>
    <row r="6607">
      <c r="A6607" s="1" t="s">
        <v>8390</v>
      </c>
      <c r="B6607" s="1" t="s">
        <v>312</v>
      </c>
      <c r="C6607" s="1" t="s">
        <v>261</v>
      </c>
      <c r="D6607" s="1" t="s">
        <v>153</v>
      </c>
      <c r="E6607" s="1" t="s">
        <v>239</v>
      </c>
      <c r="F6607" s="1" t="s">
        <v>2364</v>
      </c>
      <c r="G6607" s="1" t="s">
        <v>23628</v>
      </c>
      <c r="H6607" s="1" t="s">
        <v>23629</v>
      </c>
      <c r="I6607" s="4">
        <v>84.21472222222222</v>
      </c>
      <c r="J6607" s="1">
        <v>236.22</v>
      </c>
      <c r="K6607" s="1">
        <v>59.28</v>
      </c>
      <c r="M6607" s="10">
        <f t="array" ref="M6607">_xlfn.XLOOKUP(A6607,subscriptions!B6607:B10004,subscriptions!D6607:D10004)</f>
        <v>120</v>
      </c>
      <c r="N6607" s="10">
        <f t="array" ref="N6607">_xlfn.XLOOKUP(A6607,subscriptions!B6607:B10004,subscriptions!G6607:G10004)</f>
        <v>10</v>
      </c>
      <c r="O6607" s="10">
        <v>108.0</v>
      </c>
      <c r="P6607" s="10" t="str">
        <f t="array" ref="P6607">_xlfn.XLOOKUP(A6607,subscriptions!B6607:B10004,subscriptions!C6607:C10004)</f>
        <v>Residential</v>
      </c>
      <c r="Q6607" s="10" t="s">
        <v>128</v>
      </c>
      <c r="R6607" s="10" t="s">
        <v>212</v>
      </c>
      <c r="S6607" s="10" t="s">
        <v>3641</v>
      </c>
    </row>
    <row r="6608">
      <c r="A6608" s="1" t="s">
        <v>8391</v>
      </c>
      <c r="B6608" s="1" t="s">
        <v>24</v>
      </c>
      <c r="C6608" s="1" t="s">
        <v>764</v>
      </c>
      <c r="D6608" s="1" t="s">
        <v>27</v>
      </c>
      <c r="E6608" s="1" t="s">
        <v>714</v>
      </c>
      <c r="F6608" s="1" t="s">
        <v>1730</v>
      </c>
      <c r="G6608" s="1" t="s">
        <v>23630</v>
      </c>
      <c r="H6608" s="1" t="s">
        <v>23631</v>
      </c>
      <c r="I6608" s="4">
        <v>84.16756944444444</v>
      </c>
      <c r="J6608" s="1">
        <v>257.28</v>
      </c>
      <c r="K6608" s="1">
        <v>63.56</v>
      </c>
      <c r="M6608" s="10">
        <f t="array" ref="M6608">_xlfn.XLOOKUP(A6608,subscriptions!B6608:B10004,subscriptions!D6608:D10004)</f>
        <v>120</v>
      </c>
      <c r="N6608" s="10">
        <f t="array" ref="N6608">_xlfn.XLOOKUP(A6608,subscriptions!B6608:B10004,subscriptions!G6608:G10004)</f>
        <v>20</v>
      </c>
      <c r="O6608" s="10">
        <v>96.0</v>
      </c>
      <c r="P6608" s="10" t="str">
        <f t="array" ref="P6608">_xlfn.XLOOKUP(A6608,subscriptions!B6608:B10004,subscriptions!C6608:C10004)</f>
        <v>Residential</v>
      </c>
      <c r="Q6608" s="10" t="s">
        <v>128</v>
      </c>
      <c r="R6608" s="10" t="s">
        <v>148</v>
      </c>
      <c r="S6608" s="10" t="s">
        <v>1412</v>
      </c>
    </row>
    <row r="6609">
      <c r="A6609" s="1" t="s">
        <v>8392</v>
      </c>
      <c r="B6609" s="1" t="s">
        <v>772</v>
      </c>
      <c r="C6609" s="1" t="s">
        <v>1415</v>
      </c>
      <c r="D6609" s="1" t="s">
        <v>153</v>
      </c>
      <c r="E6609" s="1" t="s">
        <v>332</v>
      </c>
      <c r="F6609" s="1" t="s">
        <v>427</v>
      </c>
      <c r="G6609" s="1" t="s">
        <v>23632</v>
      </c>
      <c r="H6609" s="1" t="s">
        <v>23633</v>
      </c>
      <c r="I6609" s="4">
        <v>84.16961805555556</v>
      </c>
      <c r="J6609" s="1">
        <v>1204.59</v>
      </c>
      <c r="K6609" s="1">
        <v>200.31</v>
      </c>
      <c r="M6609" s="10">
        <f t="array" ref="M6609">_xlfn.XLOOKUP(A6609,subscriptions!B6609:B10004,subscriptions!D6609:D10004)</f>
        <v>120</v>
      </c>
      <c r="N6609" s="10">
        <f t="array" ref="N6609">_xlfn.XLOOKUP(A6609,subscriptions!B6609:B10004,subscriptions!G6609:G10004)</f>
        <v>0</v>
      </c>
      <c r="O6609" s="10">
        <v>120.0</v>
      </c>
      <c r="P6609" s="10" t="str">
        <f t="array" ref="P6609">_xlfn.XLOOKUP(A6609,subscriptions!B6609:B10004,subscriptions!C6609:C10004)</f>
        <v>Residential</v>
      </c>
      <c r="Q6609" s="10" t="s">
        <v>173</v>
      </c>
      <c r="R6609" s="10" t="s">
        <v>212</v>
      </c>
      <c r="S6609" s="10" t="s">
        <v>213</v>
      </c>
    </row>
    <row r="6610">
      <c r="A6610" s="1" t="s">
        <v>8393</v>
      </c>
      <c r="B6610" s="1" t="s">
        <v>508</v>
      </c>
      <c r="C6610" s="1" t="s">
        <v>261</v>
      </c>
      <c r="D6610" s="1" t="s">
        <v>153</v>
      </c>
      <c r="E6610" s="1" t="s">
        <v>332</v>
      </c>
      <c r="F6610" s="1" t="s">
        <v>618</v>
      </c>
      <c r="G6610" s="1" t="s">
        <v>23634</v>
      </c>
      <c r="H6610" s="1" t="s">
        <v>23635</v>
      </c>
      <c r="I6610" s="4">
        <v>84.34177083333333</v>
      </c>
      <c r="J6610" s="1">
        <v>4186.73</v>
      </c>
      <c r="K6610" s="1">
        <v>716.88</v>
      </c>
      <c r="M6610" s="10">
        <f t="array" ref="M6610">_xlfn.XLOOKUP(A6610,subscriptions!B6610:B10004,subscriptions!D6610:D10004)</f>
        <v>120</v>
      </c>
      <c r="N6610" s="10">
        <f t="array" ref="N6610">_xlfn.XLOOKUP(A6610,subscriptions!B6610:B10004,subscriptions!G6610:G10004)</f>
        <v>5</v>
      </c>
      <c r="O6610" s="10">
        <v>114.0</v>
      </c>
      <c r="P6610" s="10" t="str">
        <f t="array" ref="P6610">_xlfn.XLOOKUP(A6610,subscriptions!B6610:B10004,subscriptions!C6610:C10004)</f>
        <v>Residential</v>
      </c>
      <c r="Q6610" s="10" t="s">
        <v>194</v>
      </c>
      <c r="R6610" s="10" t="s">
        <v>212</v>
      </c>
      <c r="S6610" s="10" t="s">
        <v>1703</v>
      </c>
    </row>
    <row r="6611">
      <c r="A6611" s="1" t="s">
        <v>8394</v>
      </c>
      <c r="B6611" s="1" t="s">
        <v>455</v>
      </c>
      <c r="C6611" s="1" t="s">
        <v>296</v>
      </c>
      <c r="D6611" s="1" t="s">
        <v>27</v>
      </c>
      <c r="E6611" s="1" t="s">
        <v>280</v>
      </c>
      <c r="F6611" s="1" t="s">
        <v>873</v>
      </c>
      <c r="G6611" s="1" t="s">
        <v>23636</v>
      </c>
      <c r="H6611" s="1" t="s">
        <v>23637</v>
      </c>
      <c r="I6611" s="4">
        <v>84.33575231481481</v>
      </c>
      <c r="J6611" s="1">
        <v>603.02</v>
      </c>
      <c r="K6611" s="1">
        <v>90.58</v>
      </c>
      <c r="M6611" s="10">
        <f t="array" ref="M6611">_xlfn.XLOOKUP(A6611,subscriptions!B6611:B10004,subscriptions!D6611:D10004)</f>
        <v>250</v>
      </c>
      <c r="N6611" s="10">
        <f t="array" ref="N6611">_xlfn.XLOOKUP(A6611,subscriptions!B6611:B10004,subscriptions!G6611:G10004)</f>
        <v>10</v>
      </c>
      <c r="O6611" s="10">
        <v>225.0</v>
      </c>
      <c r="P6611" s="10" t="str">
        <f t="array" ref="P6611">_xlfn.XLOOKUP(A6611,subscriptions!B6611:B10004,subscriptions!C6611:C10004)</f>
        <v>Business</v>
      </c>
      <c r="Q6611" s="10" t="s">
        <v>128</v>
      </c>
      <c r="R6611" s="10" t="s">
        <v>129</v>
      </c>
      <c r="S6611" s="10" t="s">
        <v>571</v>
      </c>
    </row>
    <row r="6612">
      <c r="A6612" s="1" t="s">
        <v>8395</v>
      </c>
      <c r="B6612" s="1" t="s">
        <v>455</v>
      </c>
      <c r="C6612" s="1" t="s">
        <v>178</v>
      </c>
      <c r="D6612" s="1" t="s">
        <v>27</v>
      </c>
      <c r="E6612" s="1" t="s">
        <v>239</v>
      </c>
      <c r="F6612" s="1" t="s">
        <v>2154</v>
      </c>
      <c r="G6612" s="1" t="s">
        <v>23638</v>
      </c>
      <c r="H6612" s="1" t="s">
        <v>23639</v>
      </c>
      <c r="I6612" s="4">
        <v>84.25511574074073</v>
      </c>
      <c r="J6612" s="1">
        <v>3105.05</v>
      </c>
      <c r="K6612" s="1">
        <v>757.15</v>
      </c>
      <c r="M6612" s="10">
        <f t="array" ref="M6612">_xlfn.XLOOKUP(A6612,subscriptions!B6612:B10004,subscriptions!D6612:D10004)</f>
        <v>120</v>
      </c>
      <c r="N6612" s="10">
        <f t="array" ref="N6612">_xlfn.XLOOKUP(A6612,subscriptions!B6612:B10004,subscriptions!G6612:G10004)</f>
        <v>20</v>
      </c>
      <c r="O6612" s="10">
        <v>96.0</v>
      </c>
      <c r="P6612" s="10" t="str">
        <f t="array" ref="P6612">_xlfn.XLOOKUP(A6612,subscriptions!B6612:B10004,subscriptions!C6612:C10004)</f>
        <v>Residential</v>
      </c>
      <c r="Q6612" s="10" t="s">
        <v>128</v>
      </c>
      <c r="R6612" s="10" t="s">
        <v>148</v>
      </c>
      <c r="S6612" s="10" t="s">
        <v>149</v>
      </c>
    </row>
    <row r="6613">
      <c r="A6613" s="1" t="s">
        <v>8396</v>
      </c>
      <c r="B6613" s="1" t="s">
        <v>109</v>
      </c>
      <c r="C6613" s="1" t="s">
        <v>1477</v>
      </c>
      <c r="D6613" s="1" t="s">
        <v>27</v>
      </c>
      <c r="E6613" s="1" t="s">
        <v>280</v>
      </c>
      <c r="F6613" s="1" t="s">
        <v>281</v>
      </c>
      <c r="G6613" s="1" t="s">
        <v>23640</v>
      </c>
      <c r="H6613" s="1" t="s">
        <v>23641</v>
      </c>
      <c r="I6613" s="4">
        <v>84.38212962962963</v>
      </c>
      <c r="J6613" s="1">
        <v>2216.49</v>
      </c>
      <c r="K6613" s="1">
        <v>252.89</v>
      </c>
      <c r="M6613" s="10">
        <f t="array" ref="M6613">_xlfn.XLOOKUP(A6613,subscriptions!B6613:B10004,subscriptions!D6613:D10004)</f>
        <v>80</v>
      </c>
      <c r="N6613" s="10">
        <f t="array" ref="N6613">_xlfn.XLOOKUP(A6613,subscriptions!B6613:B10004,subscriptions!G6613:G10004)</f>
        <v>0</v>
      </c>
      <c r="O6613" s="10">
        <v>80.0</v>
      </c>
      <c r="P6613" s="10" t="str">
        <f t="array" ref="P6613">_xlfn.XLOOKUP(A6613,subscriptions!B6613:B10004,subscriptions!C6613:C10004)</f>
        <v>Roam</v>
      </c>
      <c r="Q6613" s="10" t="s">
        <v>173</v>
      </c>
      <c r="R6613" s="10" t="s">
        <v>148</v>
      </c>
      <c r="S6613" s="10" t="s">
        <v>293</v>
      </c>
    </row>
    <row r="6614">
      <c r="A6614" s="1" t="s">
        <v>8397</v>
      </c>
      <c r="B6614" s="1" t="s">
        <v>657</v>
      </c>
      <c r="C6614" s="1" t="s">
        <v>441</v>
      </c>
      <c r="D6614" s="1" t="s">
        <v>153</v>
      </c>
      <c r="E6614" s="1" t="s">
        <v>179</v>
      </c>
      <c r="F6614" s="1" t="s">
        <v>844</v>
      </c>
      <c r="G6614" s="1" t="s">
        <v>23642</v>
      </c>
      <c r="H6614" s="1" t="s">
        <v>23643</v>
      </c>
      <c r="I6614" s="4">
        <v>84.4203125</v>
      </c>
      <c r="J6614" s="1">
        <v>477.15</v>
      </c>
      <c r="K6614" s="1">
        <v>104.38</v>
      </c>
      <c r="L6614" s="1">
        <v>100.0</v>
      </c>
      <c r="M6614" s="10">
        <f t="array" ref="M6614">_xlfn.XLOOKUP(A6614,subscriptions!B6614:B10004,subscriptions!D6614:D10004)</f>
        <v>120</v>
      </c>
      <c r="N6614" s="10">
        <f t="array" ref="N6614">_xlfn.XLOOKUP(A6614,subscriptions!B6614:B10004,subscriptions!G6614:G10004)</f>
        <v>5</v>
      </c>
      <c r="O6614" s="10">
        <v>114.0</v>
      </c>
      <c r="P6614" s="10" t="str">
        <f t="array" ref="P6614">_xlfn.XLOOKUP(A6614,subscriptions!B6614:B10004,subscriptions!C6614:C10004)</f>
        <v>Residential</v>
      </c>
      <c r="Q6614" s="10" t="s">
        <v>194</v>
      </c>
      <c r="R6614" s="10" t="s">
        <v>212</v>
      </c>
      <c r="S6614" s="10" t="s">
        <v>940</v>
      </c>
    </row>
    <row r="6615">
      <c r="A6615" s="1" t="s">
        <v>8398</v>
      </c>
      <c r="B6615" s="1" t="s">
        <v>772</v>
      </c>
      <c r="C6615" s="1" t="s">
        <v>3912</v>
      </c>
      <c r="D6615" s="1" t="s">
        <v>153</v>
      </c>
      <c r="E6615" s="1" t="s">
        <v>219</v>
      </c>
      <c r="F6615" s="1" t="s">
        <v>971</v>
      </c>
      <c r="G6615" s="1" t="s">
        <v>23644</v>
      </c>
      <c r="H6615" s="1" t="s">
        <v>23645</v>
      </c>
      <c r="I6615" s="4">
        <v>84.17325231481482</v>
      </c>
      <c r="J6615" s="1">
        <v>105.53</v>
      </c>
      <c r="K6615" s="1">
        <v>30.59</v>
      </c>
      <c r="M6615" s="10">
        <f t="array" ref="M6615">_xlfn.XLOOKUP(A6615,subscriptions!B6615:B10004,subscriptions!D6615:D10004)</f>
        <v>120</v>
      </c>
      <c r="N6615" s="10">
        <f t="array" ref="N6615">_xlfn.XLOOKUP(A6615,subscriptions!B6615:B10004,subscriptions!G6615:G10004)</f>
        <v>10</v>
      </c>
      <c r="O6615" s="10">
        <v>108.0</v>
      </c>
      <c r="P6615" s="10" t="str">
        <f t="array" ref="P6615">_xlfn.XLOOKUP(A6615,subscriptions!B6615:B10004,subscriptions!C6615:C10004)</f>
        <v>Residential</v>
      </c>
      <c r="Q6615" s="10" t="s">
        <v>128</v>
      </c>
      <c r="R6615" s="10" t="s">
        <v>212</v>
      </c>
      <c r="S6615" s="10" t="s">
        <v>2630</v>
      </c>
    </row>
    <row r="6616">
      <c r="A6616" s="1" t="s">
        <v>8401</v>
      </c>
      <c r="B6616" s="1" t="s">
        <v>1491</v>
      </c>
      <c r="C6616" s="1" t="s">
        <v>237</v>
      </c>
      <c r="D6616" s="1" t="s">
        <v>153</v>
      </c>
      <c r="E6616" s="1" t="s">
        <v>332</v>
      </c>
      <c r="F6616" s="1" t="s">
        <v>788</v>
      </c>
      <c r="G6616" s="1" t="s">
        <v>23646</v>
      </c>
      <c r="H6616" s="1" t="s">
        <v>23647</v>
      </c>
      <c r="I6616" s="4">
        <v>84.41877314814815</v>
      </c>
      <c r="J6616" s="1">
        <v>211.12</v>
      </c>
      <c r="K6616" s="1">
        <v>48.63</v>
      </c>
      <c r="M6616" s="10">
        <f t="array" ref="M6616">_xlfn.XLOOKUP(A6616,subscriptions!B6616:B10004,subscriptions!D6616:D10004)</f>
        <v>50</v>
      </c>
      <c r="N6616" s="10">
        <f t="array" ref="N6616">_xlfn.XLOOKUP(A6616,subscriptions!B6616:B10004,subscriptions!G6616:G10004)</f>
        <v>20</v>
      </c>
      <c r="O6616" s="10">
        <v>40.0</v>
      </c>
      <c r="P6616" s="10" t="str">
        <f t="array" ref="P6616">_xlfn.XLOOKUP(A6616,subscriptions!B6616:B10004,subscriptions!C6616:C10004)</f>
        <v>Mini</v>
      </c>
      <c r="Q6616" s="10" t="s">
        <v>128</v>
      </c>
      <c r="R6616" s="10" t="s">
        <v>148</v>
      </c>
      <c r="S6616" s="10" t="s">
        <v>1822</v>
      </c>
    </row>
    <row r="6617">
      <c r="A6617" s="1" t="s">
        <v>8402</v>
      </c>
      <c r="B6617" s="1" t="s">
        <v>1984</v>
      </c>
      <c r="C6617" s="1" t="s">
        <v>1507</v>
      </c>
      <c r="D6617" s="1" t="s">
        <v>153</v>
      </c>
      <c r="E6617" s="1" t="s">
        <v>332</v>
      </c>
      <c r="F6617" s="1" t="s">
        <v>510</v>
      </c>
      <c r="G6617" s="1" t="s">
        <v>23648</v>
      </c>
      <c r="H6617" s="1" t="s">
        <v>23649</v>
      </c>
      <c r="I6617" s="4">
        <v>84.29885416666667</v>
      </c>
      <c r="J6617" s="1">
        <v>2005.66</v>
      </c>
      <c r="K6617" s="1">
        <v>228.11</v>
      </c>
      <c r="M6617" s="10">
        <f t="array" ref="M6617">_xlfn.XLOOKUP(A6617,subscriptions!B6617:B10004,subscriptions!D6617:D10004)</f>
        <v>80</v>
      </c>
      <c r="N6617" s="10">
        <f t="array" ref="N6617">_xlfn.XLOOKUP(A6617,subscriptions!B6617:B10004,subscriptions!G6617:G10004)</f>
        <v>0</v>
      </c>
      <c r="O6617" s="10">
        <v>80.0</v>
      </c>
      <c r="P6617" s="10" t="str">
        <f t="array" ref="P6617">_xlfn.XLOOKUP(A6617,subscriptions!B6617:B10004,subscriptions!C6617:C10004)</f>
        <v>Roam</v>
      </c>
      <c r="Q6617" s="10" t="s">
        <v>173</v>
      </c>
      <c r="R6617" s="10" t="s">
        <v>148</v>
      </c>
      <c r="S6617" s="10" t="s">
        <v>276</v>
      </c>
    </row>
    <row r="6618">
      <c r="A6618" s="1" t="s">
        <v>8403</v>
      </c>
      <c r="B6618" s="1" t="s">
        <v>1141</v>
      </c>
      <c r="C6618" s="1" t="s">
        <v>178</v>
      </c>
      <c r="D6618" s="1" t="s">
        <v>27</v>
      </c>
      <c r="E6618" s="1" t="s">
        <v>111</v>
      </c>
      <c r="F6618" s="1" t="s">
        <v>1263</v>
      </c>
      <c r="G6618" s="1" t="s">
        <v>23650</v>
      </c>
      <c r="H6618" s="1" t="s">
        <v>23651</v>
      </c>
      <c r="I6618" s="4">
        <v>84.29807870370371</v>
      </c>
      <c r="J6618" s="1">
        <v>384.1</v>
      </c>
      <c r="K6618" s="1">
        <v>86.56</v>
      </c>
      <c r="M6618" s="10">
        <f t="array" ref="M6618">_xlfn.XLOOKUP(A6618,subscriptions!B6618:B10004,subscriptions!D6618:D10004)</f>
        <v>120</v>
      </c>
      <c r="N6618" s="10">
        <f t="array" ref="N6618">_xlfn.XLOOKUP(A6618,subscriptions!B6618:B10004,subscriptions!G6618:G10004)</f>
        <v>5</v>
      </c>
      <c r="O6618" s="10">
        <v>114.0</v>
      </c>
      <c r="P6618" s="10" t="str">
        <f t="array" ref="P6618">_xlfn.XLOOKUP(A6618,subscriptions!B6618:B10004,subscriptions!C6618:C10004)</f>
        <v>Residential</v>
      </c>
      <c r="Q6618" s="10" t="s">
        <v>194</v>
      </c>
      <c r="R6618" s="10" t="s">
        <v>212</v>
      </c>
      <c r="S6618" s="10" t="s">
        <v>785</v>
      </c>
    </row>
    <row r="6619">
      <c r="A6619" s="1" t="s">
        <v>8404</v>
      </c>
      <c r="B6619" s="1" t="s">
        <v>772</v>
      </c>
      <c r="C6619" s="1" t="s">
        <v>426</v>
      </c>
      <c r="D6619" s="1" t="s">
        <v>153</v>
      </c>
      <c r="E6619" s="1" t="s">
        <v>714</v>
      </c>
      <c r="F6619" s="1" t="s">
        <v>1159</v>
      </c>
      <c r="G6619" s="1" t="s">
        <v>23652</v>
      </c>
      <c r="H6619" s="1" t="s">
        <v>23653</v>
      </c>
      <c r="I6619" s="4">
        <v>84.25282407407407</v>
      </c>
      <c r="J6619" s="1">
        <v>746.08</v>
      </c>
      <c r="K6619" s="1">
        <v>162.65</v>
      </c>
      <c r="M6619" s="10">
        <f t="array" ref="M6619">_xlfn.XLOOKUP(A6619,subscriptions!B6619:B10004,subscriptions!D6619:D10004)</f>
        <v>120</v>
      </c>
      <c r="N6619" s="10">
        <f t="array" ref="N6619">_xlfn.XLOOKUP(A6619,subscriptions!B6619:B10004,subscriptions!G6619:G10004)</f>
        <v>10</v>
      </c>
      <c r="O6619" s="10">
        <v>108.0</v>
      </c>
      <c r="P6619" s="10" t="str">
        <f t="array" ref="P6619">_xlfn.XLOOKUP(A6619,subscriptions!B6619:B10004,subscriptions!C6619:C10004)</f>
        <v>Residential</v>
      </c>
      <c r="Q6619" s="10" t="s">
        <v>128</v>
      </c>
      <c r="R6619" s="10" t="s">
        <v>212</v>
      </c>
      <c r="S6619" s="10" t="s">
        <v>916</v>
      </c>
    </row>
    <row r="6620">
      <c r="A6620" s="1" t="s">
        <v>8405</v>
      </c>
      <c r="B6620" s="1" t="s">
        <v>870</v>
      </c>
      <c r="C6620" s="1" t="s">
        <v>492</v>
      </c>
      <c r="D6620" s="1" t="s">
        <v>153</v>
      </c>
      <c r="E6620" s="1" t="s">
        <v>28</v>
      </c>
      <c r="F6620" s="1" t="s">
        <v>687</v>
      </c>
      <c r="G6620" s="1" t="s">
        <v>23654</v>
      </c>
      <c r="H6620" s="1" t="s">
        <v>23655</v>
      </c>
      <c r="I6620" s="4">
        <v>84.29796296296297</v>
      </c>
      <c r="J6620" s="1">
        <v>1094.83</v>
      </c>
      <c r="K6620" s="1">
        <v>142.75</v>
      </c>
      <c r="M6620" s="10">
        <f t="array" ref="M6620">_xlfn.XLOOKUP(A6620,subscriptions!B6620:B10004,subscriptions!D6620:D10004)</f>
        <v>120</v>
      </c>
      <c r="N6620" s="10">
        <f t="array" ref="N6620">_xlfn.XLOOKUP(A6620,subscriptions!B6620:B10004,subscriptions!G6620:G10004)</f>
        <v>20</v>
      </c>
      <c r="O6620" s="10">
        <v>96.0</v>
      </c>
      <c r="P6620" s="10" t="str">
        <f t="array" ref="P6620">_xlfn.XLOOKUP(A6620,subscriptions!B6620:B10004,subscriptions!C6620:C10004)</f>
        <v>Residential</v>
      </c>
      <c r="Q6620" s="10" t="s">
        <v>128</v>
      </c>
      <c r="R6620" s="10" t="s">
        <v>148</v>
      </c>
      <c r="S6620" s="10" t="s">
        <v>785</v>
      </c>
    </row>
    <row r="6621">
      <c r="A6621" s="1" t="s">
        <v>8406</v>
      </c>
      <c r="B6621" s="1" t="s">
        <v>589</v>
      </c>
      <c r="C6621" s="1" t="s">
        <v>279</v>
      </c>
      <c r="D6621" s="1" t="s">
        <v>153</v>
      </c>
      <c r="E6621" s="1" t="s">
        <v>28</v>
      </c>
      <c r="F6621" s="1" t="s">
        <v>801</v>
      </c>
      <c r="G6621" s="1" t="s">
        <v>23656</v>
      </c>
      <c r="H6621" s="1" t="s">
        <v>23657</v>
      </c>
      <c r="I6621" s="4">
        <v>84.17453703703704</v>
      </c>
      <c r="J6621" s="1">
        <v>1989.03</v>
      </c>
      <c r="K6621" s="1">
        <v>510.06</v>
      </c>
      <c r="M6621" s="10">
        <f t="array" ref="M6621">_xlfn.XLOOKUP(A6621,subscriptions!B6621:B10004,subscriptions!D6621:D10004)</f>
        <v>120</v>
      </c>
      <c r="N6621" s="10">
        <f t="array" ref="N6621">_xlfn.XLOOKUP(A6621,subscriptions!B6621:B10004,subscriptions!G6621:G10004)</f>
        <v>0</v>
      </c>
      <c r="O6621" s="10">
        <v>120.0</v>
      </c>
      <c r="P6621" s="10" t="str">
        <f t="array" ref="P6621">_xlfn.XLOOKUP(A6621,subscriptions!B6621:B10004,subscriptions!C6621:C10004)</f>
        <v>Residential</v>
      </c>
      <c r="Q6621" s="10" t="s">
        <v>173</v>
      </c>
      <c r="R6621" s="10" t="s">
        <v>212</v>
      </c>
      <c r="S6621" s="10" t="s">
        <v>507</v>
      </c>
    </row>
    <row r="6622">
      <c r="A6622" s="1" t="s">
        <v>8407</v>
      </c>
      <c r="B6622" s="1" t="s">
        <v>589</v>
      </c>
      <c r="C6622" s="1" t="s">
        <v>1347</v>
      </c>
      <c r="D6622" s="1" t="s">
        <v>153</v>
      </c>
      <c r="E6622" s="1" t="s">
        <v>280</v>
      </c>
      <c r="F6622" s="1" t="s">
        <v>1446</v>
      </c>
      <c r="G6622" s="1" t="s">
        <v>23658</v>
      </c>
      <c r="H6622" s="1" t="s">
        <v>23659</v>
      </c>
      <c r="I6622" s="4">
        <v>84.2125462962963</v>
      </c>
      <c r="J6622" s="1">
        <v>230.26</v>
      </c>
      <c r="K6622" s="1">
        <v>63.07</v>
      </c>
      <c r="M6622" s="10">
        <f t="array" ref="M6622">_xlfn.XLOOKUP(A6622,subscriptions!B6622:B10004,subscriptions!D6622:D10004)</f>
        <v>120</v>
      </c>
      <c r="N6622" s="10">
        <f t="array" ref="N6622">_xlfn.XLOOKUP(A6622,subscriptions!B6622:B10004,subscriptions!G6622:G10004)</f>
        <v>5</v>
      </c>
      <c r="O6622" s="10">
        <v>114.0</v>
      </c>
      <c r="P6622" s="10" t="str">
        <f t="array" ref="P6622">_xlfn.XLOOKUP(A6622,subscriptions!B6622:B10004,subscriptions!C6622:C10004)</f>
        <v>Residential</v>
      </c>
      <c r="Q6622" s="10" t="s">
        <v>194</v>
      </c>
      <c r="R6622" s="10" t="s">
        <v>212</v>
      </c>
      <c r="S6622" s="10" t="s">
        <v>813</v>
      </c>
    </row>
    <row r="6623">
      <c r="A6623" s="1" t="s">
        <v>8408</v>
      </c>
      <c r="B6623" s="1" t="s">
        <v>150</v>
      </c>
      <c r="C6623" s="1" t="s">
        <v>524</v>
      </c>
      <c r="D6623" s="1" t="s">
        <v>153</v>
      </c>
      <c r="E6623" s="1" t="s">
        <v>239</v>
      </c>
      <c r="F6623" s="1" t="s">
        <v>606</v>
      </c>
      <c r="G6623" s="1" t="s">
        <v>23660</v>
      </c>
      <c r="H6623" s="1" t="s">
        <v>23661</v>
      </c>
      <c r="I6623" s="4">
        <v>84.25864583333333</v>
      </c>
      <c r="J6623" s="1">
        <v>832.24</v>
      </c>
      <c r="K6623" s="1">
        <v>181.32</v>
      </c>
      <c r="M6623" s="10">
        <f t="array" ref="M6623">_xlfn.XLOOKUP(A6623,subscriptions!B6623:B10004,subscriptions!D6623:D10004)</f>
        <v>80</v>
      </c>
      <c r="N6623" s="10">
        <f t="array" ref="N6623">_xlfn.XLOOKUP(A6623,subscriptions!B6623:B10004,subscriptions!G6623:G10004)</f>
        <v>10</v>
      </c>
      <c r="O6623" s="10">
        <v>72.0</v>
      </c>
      <c r="P6623" s="10" t="str">
        <f t="array" ref="P6623">_xlfn.XLOOKUP(A6623,subscriptions!B6623:B10004,subscriptions!C6623:C10004)</f>
        <v>Roam</v>
      </c>
      <c r="Q6623" s="10" t="s">
        <v>128</v>
      </c>
      <c r="R6623" s="10" t="s">
        <v>148</v>
      </c>
      <c r="S6623" s="10" t="s">
        <v>4148</v>
      </c>
    </row>
    <row r="6624">
      <c r="A6624" s="1" t="s">
        <v>8409</v>
      </c>
      <c r="B6624" s="1" t="s">
        <v>439</v>
      </c>
      <c r="C6624" s="1" t="s">
        <v>658</v>
      </c>
      <c r="D6624" s="1" t="s">
        <v>153</v>
      </c>
      <c r="E6624" s="1" t="s">
        <v>714</v>
      </c>
      <c r="F6624" s="1" t="s">
        <v>3419</v>
      </c>
      <c r="G6624" s="1" t="s">
        <v>23662</v>
      </c>
      <c r="H6624" s="1" t="s">
        <v>23663</v>
      </c>
      <c r="I6624" s="4">
        <v>84.16832175925926</v>
      </c>
      <c r="J6624" s="1">
        <v>1045.59</v>
      </c>
      <c r="K6624" s="1">
        <v>135.91</v>
      </c>
      <c r="M6624" s="10">
        <f t="array" ref="M6624">_xlfn.XLOOKUP(A6624,subscriptions!B6624:B10004,subscriptions!D6624:D10004)</f>
        <v>80</v>
      </c>
      <c r="N6624" s="10">
        <f t="array" ref="N6624">_xlfn.XLOOKUP(A6624,subscriptions!B6624:B10004,subscriptions!G6624:G10004)</f>
        <v>20</v>
      </c>
      <c r="O6624" s="10">
        <v>64.0</v>
      </c>
      <c r="P6624" s="10" t="str">
        <f t="array" ref="P6624">_xlfn.XLOOKUP(A6624,subscriptions!B6624:B10004,subscriptions!C6624:C10004)</f>
        <v>Roam</v>
      </c>
      <c r="Q6624" s="10" t="s">
        <v>128</v>
      </c>
      <c r="R6624" s="10" t="s">
        <v>148</v>
      </c>
      <c r="S6624" s="10" t="s">
        <v>1042</v>
      </c>
    </row>
    <row r="6625">
      <c r="A6625" s="1" t="s">
        <v>8410</v>
      </c>
      <c r="B6625" s="1" t="s">
        <v>375</v>
      </c>
      <c r="C6625" s="1" t="s">
        <v>1507</v>
      </c>
      <c r="D6625" s="1" t="s">
        <v>27</v>
      </c>
      <c r="E6625" s="1" t="s">
        <v>28</v>
      </c>
      <c r="F6625" s="1" t="s">
        <v>2581</v>
      </c>
      <c r="G6625" s="1" t="s">
        <v>23664</v>
      </c>
      <c r="H6625" s="1" t="s">
        <v>23665</v>
      </c>
      <c r="I6625" s="4">
        <v>84.37789351851852</v>
      </c>
      <c r="J6625" s="1">
        <v>1217.49</v>
      </c>
      <c r="K6625" s="1">
        <v>285.03</v>
      </c>
      <c r="M6625" s="10">
        <f t="array" ref="M6625">_xlfn.XLOOKUP(A6625,subscriptions!B6625:B10004,subscriptions!D6625:D10004)</f>
        <v>120</v>
      </c>
      <c r="N6625" s="10">
        <f t="array" ref="N6625">_xlfn.XLOOKUP(A6625,subscriptions!B6625:B10004,subscriptions!G6625:G10004)</f>
        <v>0</v>
      </c>
      <c r="O6625" s="10">
        <v>120.0</v>
      </c>
      <c r="P6625" s="10" t="str">
        <f t="array" ref="P6625">_xlfn.XLOOKUP(A6625,subscriptions!B6625:B10004,subscriptions!C6625:C10004)</f>
        <v>Residential</v>
      </c>
      <c r="Q6625" s="10" t="s">
        <v>173</v>
      </c>
      <c r="R6625" s="10" t="s">
        <v>212</v>
      </c>
      <c r="S6625" s="10" t="s">
        <v>1302</v>
      </c>
    </row>
    <row r="6626">
      <c r="A6626" s="1" t="s">
        <v>8411</v>
      </c>
      <c r="B6626" s="1" t="s">
        <v>1317</v>
      </c>
      <c r="C6626" s="1" t="s">
        <v>1876</v>
      </c>
      <c r="D6626" s="1" t="s">
        <v>27</v>
      </c>
      <c r="E6626" s="1" t="s">
        <v>28</v>
      </c>
      <c r="F6626" s="1" t="s">
        <v>2097</v>
      </c>
      <c r="G6626" s="1" t="s">
        <v>23666</v>
      </c>
      <c r="H6626" s="1" t="s">
        <v>23667</v>
      </c>
      <c r="I6626" s="4">
        <v>84.30023148148148</v>
      </c>
      <c r="J6626" s="1">
        <v>2608.6</v>
      </c>
      <c r="K6626" s="1">
        <v>364.26</v>
      </c>
      <c r="M6626" s="10">
        <f t="array" ref="M6626">_xlfn.XLOOKUP(A6626,subscriptions!B6626:B10004,subscriptions!D6626:D10004)</f>
        <v>120</v>
      </c>
      <c r="N6626" s="10">
        <f t="array" ref="N6626">_xlfn.XLOOKUP(A6626,subscriptions!B6626:B10004,subscriptions!G6626:G10004)</f>
        <v>5</v>
      </c>
      <c r="O6626" s="10">
        <v>114.0</v>
      </c>
      <c r="P6626" s="10" t="str">
        <f t="array" ref="P6626">_xlfn.XLOOKUP(A6626,subscriptions!B6626:B10004,subscriptions!C6626:C10004)</f>
        <v>Residential</v>
      </c>
      <c r="Q6626" s="10" t="s">
        <v>194</v>
      </c>
      <c r="R6626" s="10" t="s">
        <v>212</v>
      </c>
      <c r="S6626" s="10" t="s">
        <v>1172</v>
      </c>
    </row>
    <row r="6627">
      <c r="A6627" s="1" t="s">
        <v>8414</v>
      </c>
      <c r="B6627" s="1" t="s">
        <v>589</v>
      </c>
      <c r="C6627" s="1" t="s">
        <v>1492</v>
      </c>
      <c r="D6627" s="1" t="s">
        <v>153</v>
      </c>
      <c r="E6627" s="1" t="s">
        <v>280</v>
      </c>
      <c r="F6627" s="1" t="s">
        <v>281</v>
      </c>
      <c r="G6627" s="1" t="s">
        <v>23668</v>
      </c>
      <c r="H6627" s="1" t="s">
        <v>23669</v>
      </c>
      <c r="I6627" s="4">
        <v>84.17232638888889</v>
      </c>
      <c r="J6627" s="1">
        <v>332.53</v>
      </c>
      <c r="K6627" s="1">
        <v>83.12</v>
      </c>
      <c r="M6627" s="10">
        <f t="array" ref="M6627">_xlfn.XLOOKUP(A6627,subscriptions!B6627:B10004,subscriptions!D6627:D10004)</f>
        <v>80</v>
      </c>
      <c r="N6627" s="10">
        <f t="array" ref="N6627">_xlfn.XLOOKUP(A6627,subscriptions!B6627:B10004,subscriptions!G6627:G10004)</f>
        <v>10</v>
      </c>
      <c r="O6627" s="10">
        <v>72.0</v>
      </c>
      <c r="P6627" s="10" t="str">
        <f t="array" ref="P6627">_xlfn.XLOOKUP(A6627,subscriptions!B6627:B10004,subscriptions!C6627:C10004)</f>
        <v>Roam</v>
      </c>
      <c r="Q6627" s="10" t="s">
        <v>128</v>
      </c>
      <c r="R6627" s="10" t="s">
        <v>148</v>
      </c>
      <c r="S6627" s="10" t="s">
        <v>1637</v>
      </c>
    </row>
    <row r="6628">
      <c r="A6628" s="1" t="s">
        <v>8415</v>
      </c>
      <c r="B6628" s="1" t="s">
        <v>1303</v>
      </c>
      <c r="C6628" s="1" t="s">
        <v>1678</v>
      </c>
      <c r="D6628" s="1" t="s">
        <v>153</v>
      </c>
      <c r="E6628" s="1" t="s">
        <v>28</v>
      </c>
      <c r="F6628" s="1" t="s">
        <v>2097</v>
      </c>
      <c r="G6628" s="1" t="s">
        <v>23670</v>
      </c>
      <c r="H6628" s="1" t="s">
        <v>23671</v>
      </c>
      <c r="I6628" s="4">
        <v>84.25774305555555</v>
      </c>
      <c r="J6628" s="1">
        <v>2524.07</v>
      </c>
      <c r="K6628" s="1">
        <v>251.72</v>
      </c>
      <c r="M6628" s="10">
        <f t="array" ref="M6628">_xlfn.XLOOKUP(A6628,subscriptions!B6628:B10004,subscriptions!D6628:D10004)</f>
        <v>120</v>
      </c>
      <c r="N6628" s="10">
        <f t="array" ref="N6628">_xlfn.XLOOKUP(A6628,subscriptions!B6628:B10004,subscriptions!G6628:G10004)</f>
        <v>20</v>
      </c>
      <c r="O6628" s="10">
        <v>96.0</v>
      </c>
      <c r="P6628" s="10" t="str">
        <f t="array" ref="P6628">_xlfn.XLOOKUP(A6628,subscriptions!B6628:B10004,subscriptions!C6628:C10004)</f>
        <v>Residential</v>
      </c>
      <c r="Q6628" s="10" t="s">
        <v>128</v>
      </c>
      <c r="R6628" s="10" t="s">
        <v>148</v>
      </c>
      <c r="S6628" s="10" t="s">
        <v>603</v>
      </c>
    </row>
    <row r="6629">
      <c r="A6629" s="1" t="s">
        <v>8416</v>
      </c>
      <c r="B6629" s="1" t="s">
        <v>1157</v>
      </c>
      <c r="C6629" s="1" t="s">
        <v>827</v>
      </c>
      <c r="D6629" s="1" t="s">
        <v>27</v>
      </c>
      <c r="E6629" s="1" t="s">
        <v>239</v>
      </c>
      <c r="F6629" s="1" t="s">
        <v>1186</v>
      </c>
      <c r="G6629" s="1" t="s">
        <v>23672</v>
      </c>
      <c r="H6629" s="1" t="s">
        <v>23673</v>
      </c>
      <c r="I6629" s="4">
        <v>84.37665509259259</v>
      </c>
      <c r="J6629" s="1">
        <v>1820.77</v>
      </c>
      <c r="K6629" s="1">
        <v>332.25</v>
      </c>
      <c r="M6629" s="10">
        <f t="array" ref="M6629">_xlfn.XLOOKUP(A6629,subscriptions!B6629:B10004,subscriptions!D6629:D10004)</f>
        <v>50</v>
      </c>
      <c r="N6629" s="10">
        <f t="array" ref="N6629">_xlfn.XLOOKUP(A6629,subscriptions!B6629:B10004,subscriptions!G6629:G10004)</f>
        <v>0</v>
      </c>
      <c r="O6629" s="10">
        <v>50.0</v>
      </c>
      <c r="P6629" s="10" t="str">
        <f t="array" ref="P6629">_xlfn.XLOOKUP(A6629,subscriptions!B6629:B10004,subscriptions!C6629:C10004)</f>
        <v>Mini</v>
      </c>
      <c r="Q6629" s="10" t="s">
        <v>173</v>
      </c>
      <c r="R6629" s="10" t="s">
        <v>148</v>
      </c>
      <c r="S6629" s="10" t="s">
        <v>3910</v>
      </c>
    </row>
    <row r="6630">
      <c r="A6630" s="1" t="s">
        <v>8417</v>
      </c>
      <c r="B6630" s="1" t="s">
        <v>2279</v>
      </c>
      <c r="C6630" s="1" t="s">
        <v>556</v>
      </c>
      <c r="D6630" s="1" t="s">
        <v>153</v>
      </c>
      <c r="E6630" s="1" t="s">
        <v>262</v>
      </c>
      <c r="F6630" s="1" t="s">
        <v>2985</v>
      </c>
      <c r="G6630" s="1" t="s">
        <v>23674</v>
      </c>
      <c r="H6630" s="1" t="s">
        <v>23675</v>
      </c>
      <c r="I6630" s="4">
        <v>84.37872685185185</v>
      </c>
      <c r="J6630" s="1">
        <v>1267.46</v>
      </c>
      <c r="K6630" s="1">
        <v>119.54</v>
      </c>
      <c r="M6630" s="10">
        <f t="array" ref="M6630">_xlfn.XLOOKUP(A6630,subscriptions!B6630:B10004,subscriptions!D6630:D10004)</f>
        <v>120</v>
      </c>
      <c r="N6630" s="10">
        <f t="array" ref="N6630">_xlfn.XLOOKUP(A6630,subscriptions!B6630:B10004,subscriptions!G6630:G10004)</f>
        <v>5</v>
      </c>
      <c r="O6630" s="10">
        <v>114.0</v>
      </c>
      <c r="P6630" s="10" t="str">
        <f t="array" ref="P6630">_xlfn.XLOOKUP(A6630,subscriptions!B6630:B10004,subscriptions!C6630:C10004)</f>
        <v>Residential</v>
      </c>
      <c r="Q6630" s="10" t="s">
        <v>194</v>
      </c>
      <c r="R6630" s="10" t="s">
        <v>212</v>
      </c>
      <c r="S6630" s="10" t="s">
        <v>1622</v>
      </c>
    </row>
    <row r="6631">
      <c r="A6631" s="1" t="s">
        <v>8418</v>
      </c>
      <c r="B6631" s="1" t="s">
        <v>1506</v>
      </c>
      <c r="C6631" s="1" t="s">
        <v>1100</v>
      </c>
      <c r="D6631" s="1" t="s">
        <v>27</v>
      </c>
      <c r="E6631" s="1" t="s">
        <v>111</v>
      </c>
      <c r="F6631" s="1" t="s">
        <v>1263</v>
      </c>
      <c r="G6631" s="1" t="s">
        <v>23676</v>
      </c>
      <c r="H6631" s="1" t="s">
        <v>23677</v>
      </c>
      <c r="I6631" s="4">
        <v>84.3404513888889</v>
      </c>
      <c r="J6631" s="1">
        <v>1853.6</v>
      </c>
      <c r="K6631" s="1">
        <v>219.61</v>
      </c>
      <c r="M6631" s="10">
        <f t="array" ref="M6631">_xlfn.XLOOKUP(A6631,subscriptions!B6631:B10004,subscriptions!D6631:D10004)</f>
        <v>120</v>
      </c>
      <c r="N6631" s="10">
        <f t="array" ref="N6631">_xlfn.XLOOKUP(A6631,subscriptions!B6631:B10004,subscriptions!G6631:G10004)</f>
        <v>10</v>
      </c>
      <c r="O6631" s="10">
        <v>108.0</v>
      </c>
      <c r="P6631" s="10" t="str">
        <f t="array" ref="P6631">_xlfn.XLOOKUP(A6631,subscriptions!B6631:B10004,subscriptions!C6631:C10004)</f>
        <v>Residential</v>
      </c>
      <c r="Q6631" s="10" t="s">
        <v>128</v>
      </c>
      <c r="R6631" s="10" t="s">
        <v>212</v>
      </c>
      <c r="S6631" s="10" t="s">
        <v>616</v>
      </c>
    </row>
    <row r="6632">
      <c r="A6632" s="1" t="s">
        <v>8419</v>
      </c>
      <c r="B6632" s="1" t="s">
        <v>1387</v>
      </c>
      <c r="C6632" s="1" t="s">
        <v>237</v>
      </c>
      <c r="D6632" s="1" t="s">
        <v>27</v>
      </c>
      <c r="E6632" s="1" t="s">
        <v>219</v>
      </c>
      <c r="F6632" s="1" t="s">
        <v>2446</v>
      </c>
      <c r="G6632" s="1" t="s">
        <v>23678</v>
      </c>
      <c r="H6632" s="1" t="s">
        <v>23679</v>
      </c>
      <c r="I6632" s="4">
        <v>84.42046296296296</v>
      </c>
      <c r="J6632" s="1">
        <v>846.59</v>
      </c>
      <c r="K6632" s="1">
        <v>79.27</v>
      </c>
      <c r="M6632" s="10">
        <f t="array" ref="M6632">_xlfn.XLOOKUP(A6632,subscriptions!B6632:B10004,subscriptions!D6632:D10004)</f>
        <v>120</v>
      </c>
      <c r="N6632" s="10">
        <f t="array" ref="N6632">_xlfn.XLOOKUP(A6632,subscriptions!B6632:B10004,subscriptions!G6632:G10004)</f>
        <v>20</v>
      </c>
      <c r="O6632" s="10">
        <v>96.0</v>
      </c>
      <c r="P6632" s="10" t="str">
        <f t="array" ref="P6632">_xlfn.XLOOKUP(A6632,subscriptions!B6632:B10004,subscriptions!C6632:C10004)</f>
        <v>Residential</v>
      </c>
      <c r="Q6632" s="10" t="s">
        <v>128</v>
      </c>
      <c r="R6632" s="10" t="s">
        <v>148</v>
      </c>
      <c r="S6632" s="10" t="s">
        <v>940</v>
      </c>
    </row>
    <row r="6633">
      <c r="A6633" s="1" t="s">
        <v>8420</v>
      </c>
      <c r="B6633" s="1" t="s">
        <v>508</v>
      </c>
      <c r="C6633" s="1" t="s">
        <v>198</v>
      </c>
      <c r="D6633" s="1" t="s">
        <v>153</v>
      </c>
      <c r="E6633" s="1" t="s">
        <v>219</v>
      </c>
      <c r="F6633" s="1" t="s">
        <v>590</v>
      </c>
      <c r="G6633" s="1" t="s">
        <v>23680</v>
      </c>
      <c r="H6633" s="1" t="s">
        <v>23681</v>
      </c>
      <c r="I6633" s="4">
        <v>84.17244212962963</v>
      </c>
      <c r="J6633" s="1">
        <v>273.44</v>
      </c>
      <c r="K6633" s="1">
        <v>37.55</v>
      </c>
      <c r="M6633" s="10">
        <f t="array" ref="M6633">_xlfn.XLOOKUP(A6633,subscriptions!B6633:B10004,subscriptions!D6633:D10004)</f>
        <v>120</v>
      </c>
      <c r="N6633" s="10">
        <f t="array" ref="N6633">_xlfn.XLOOKUP(A6633,subscriptions!B6633:B10004,subscriptions!G6633:G10004)</f>
        <v>0</v>
      </c>
      <c r="O6633" s="10">
        <v>120.0</v>
      </c>
      <c r="P6633" s="10" t="str">
        <f t="array" ref="P6633">_xlfn.XLOOKUP(A6633,subscriptions!B6633:B10004,subscriptions!C6633:C10004)</f>
        <v>Residential</v>
      </c>
      <c r="Q6633" s="10" t="s">
        <v>173</v>
      </c>
      <c r="R6633" s="10" t="s">
        <v>212</v>
      </c>
      <c r="S6633" s="10" t="s">
        <v>1637</v>
      </c>
    </row>
    <row r="6634">
      <c r="A6634" s="1" t="s">
        <v>8421</v>
      </c>
      <c r="B6634" s="1" t="s">
        <v>329</v>
      </c>
      <c r="C6634" s="1" t="s">
        <v>1477</v>
      </c>
      <c r="D6634" s="1" t="s">
        <v>27</v>
      </c>
      <c r="E6634" s="1" t="s">
        <v>179</v>
      </c>
      <c r="F6634" s="1" t="s">
        <v>2311</v>
      </c>
      <c r="G6634" s="1" t="s">
        <v>23682</v>
      </c>
      <c r="H6634" s="1" t="s">
        <v>23683</v>
      </c>
      <c r="I6634" s="4">
        <v>84.33422453703703</v>
      </c>
      <c r="J6634" s="1">
        <v>1693.87</v>
      </c>
      <c r="K6634" s="1">
        <v>308.22</v>
      </c>
      <c r="L6634" s="1">
        <v>100.0</v>
      </c>
      <c r="M6634" s="10">
        <f t="array" ref="M6634">_xlfn.XLOOKUP(A6634,subscriptions!B6634:B10004,subscriptions!D6634:D10004)</f>
        <v>80</v>
      </c>
      <c r="N6634" s="10">
        <f t="array" ref="N6634">_xlfn.XLOOKUP(A6634,subscriptions!B6634:B10004,subscriptions!G6634:G10004)</f>
        <v>5</v>
      </c>
      <c r="O6634" s="10">
        <v>76.0</v>
      </c>
      <c r="P6634" s="10" t="str">
        <f t="array" ref="P6634">_xlfn.XLOOKUP(A6634,subscriptions!B6634:B10004,subscriptions!C6634:C10004)</f>
        <v>Roam</v>
      </c>
      <c r="Q6634" s="10" t="s">
        <v>194</v>
      </c>
      <c r="R6634" s="10" t="s">
        <v>148</v>
      </c>
      <c r="S6634" s="10" t="s">
        <v>195</v>
      </c>
    </row>
    <row r="6635">
      <c r="A6635" s="1" t="s">
        <v>8422</v>
      </c>
      <c r="B6635" s="1" t="s">
        <v>1009</v>
      </c>
      <c r="C6635" s="1" t="s">
        <v>152</v>
      </c>
      <c r="D6635" s="1" t="s">
        <v>153</v>
      </c>
      <c r="E6635" s="1" t="s">
        <v>28</v>
      </c>
      <c r="F6635" s="1" t="s">
        <v>313</v>
      </c>
      <c r="G6635" s="1" t="s">
        <v>23684</v>
      </c>
      <c r="H6635" s="1" t="s">
        <v>23685</v>
      </c>
      <c r="I6635" s="4">
        <v>84.33412037037037</v>
      </c>
      <c r="J6635" s="1">
        <v>1165.63</v>
      </c>
      <c r="K6635" s="1">
        <v>192.81</v>
      </c>
      <c r="M6635" s="10">
        <f t="array" ref="M6635">_xlfn.XLOOKUP(A6635,subscriptions!B6635:B10004,subscriptions!D6635:D10004)</f>
        <v>120</v>
      </c>
      <c r="N6635" s="10">
        <f t="array" ref="N6635">_xlfn.XLOOKUP(A6635,subscriptions!B6635:B10004,subscriptions!G6635:G10004)</f>
        <v>10</v>
      </c>
      <c r="O6635" s="10">
        <v>108.0</v>
      </c>
      <c r="P6635" s="10" t="str">
        <f t="array" ref="P6635">_xlfn.XLOOKUP(A6635,subscriptions!B6635:B10004,subscriptions!C6635:C10004)</f>
        <v>Residential</v>
      </c>
      <c r="Q6635" s="10" t="s">
        <v>128</v>
      </c>
      <c r="R6635" s="10" t="s">
        <v>212</v>
      </c>
      <c r="S6635" s="10" t="s">
        <v>195</v>
      </c>
    </row>
    <row r="6636">
      <c r="A6636" s="1" t="s">
        <v>8423</v>
      </c>
      <c r="B6636" s="1" t="s">
        <v>2018</v>
      </c>
      <c r="C6636" s="1" t="s">
        <v>884</v>
      </c>
      <c r="D6636" s="1" t="s">
        <v>27</v>
      </c>
      <c r="E6636" s="1" t="s">
        <v>239</v>
      </c>
      <c r="F6636" s="1" t="s">
        <v>2765</v>
      </c>
      <c r="G6636" s="1" t="s">
        <v>23686</v>
      </c>
      <c r="H6636" s="1" t="s">
        <v>23687</v>
      </c>
      <c r="I6636" s="4">
        <v>84.29677083333333</v>
      </c>
      <c r="J6636" s="1">
        <v>1579.87</v>
      </c>
      <c r="K6636" s="1">
        <v>195.2</v>
      </c>
      <c r="M6636" s="10">
        <f t="array" ref="M6636">_xlfn.XLOOKUP(A6636,subscriptions!B6636:B10004,subscriptions!D6636:D10004)</f>
        <v>80</v>
      </c>
      <c r="N6636" s="10">
        <f t="array" ref="N6636">_xlfn.XLOOKUP(A6636,subscriptions!B6636:B10004,subscriptions!G6636:G10004)</f>
        <v>20</v>
      </c>
      <c r="O6636" s="10">
        <v>64.0</v>
      </c>
      <c r="P6636" s="10" t="str">
        <f t="array" ref="P6636">_xlfn.XLOOKUP(A6636,subscriptions!B6636:B10004,subscriptions!C6636:C10004)</f>
        <v>Roam</v>
      </c>
      <c r="Q6636" s="10" t="s">
        <v>128</v>
      </c>
      <c r="R6636" s="10" t="s">
        <v>148</v>
      </c>
      <c r="S6636" s="10" t="s">
        <v>373</v>
      </c>
    </row>
    <row r="6637">
      <c r="A6637" s="1" t="s">
        <v>8426</v>
      </c>
      <c r="B6637" s="1" t="s">
        <v>24</v>
      </c>
      <c r="C6637" s="1" t="s">
        <v>1973</v>
      </c>
      <c r="D6637" s="1" t="s">
        <v>27</v>
      </c>
      <c r="E6637" s="1" t="s">
        <v>111</v>
      </c>
      <c r="F6637" s="1" t="s">
        <v>1917</v>
      </c>
      <c r="G6637" s="1" t="s">
        <v>23688</v>
      </c>
      <c r="H6637" s="1" t="s">
        <v>23689</v>
      </c>
      <c r="I6637" s="4">
        <v>84.21560185185186</v>
      </c>
      <c r="J6637" s="1">
        <v>668.73</v>
      </c>
      <c r="K6637" s="1">
        <v>146.08</v>
      </c>
      <c r="M6637" s="10">
        <f t="array" ref="M6637">_xlfn.XLOOKUP(A6637,subscriptions!B6637:B10004,subscriptions!D6637:D10004)</f>
        <v>120</v>
      </c>
      <c r="N6637" s="10">
        <f t="array" ref="N6637">_xlfn.XLOOKUP(A6637,subscriptions!B6637:B10004,subscriptions!G6637:G10004)</f>
        <v>0</v>
      </c>
      <c r="O6637" s="10">
        <v>120.0</v>
      </c>
      <c r="P6637" s="10" t="str">
        <f t="array" ref="P6637">_xlfn.XLOOKUP(A6637,subscriptions!B6637:B10004,subscriptions!C6637:C10004)</f>
        <v>Residential</v>
      </c>
      <c r="Q6637" s="10" t="s">
        <v>173</v>
      </c>
      <c r="R6637" s="10" t="s">
        <v>212</v>
      </c>
      <c r="S6637" s="10" t="s">
        <v>1212</v>
      </c>
    </row>
    <row r="6638">
      <c r="A6638" s="1" t="s">
        <v>8427</v>
      </c>
      <c r="B6638" s="1" t="s">
        <v>1173</v>
      </c>
      <c r="C6638" s="1" t="s">
        <v>492</v>
      </c>
      <c r="D6638" s="1" t="s">
        <v>27</v>
      </c>
      <c r="E6638" s="1" t="s">
        <v>631</v>
      </c>
      <c r="F6638" s="1" t="s">
        <v>2293</v>
      </c>
      <c r="G6638" s="1" t="s">
        <v>23690</v>
      </c>
      <c r="H6638" s="1" t="s">
        <v>23691</v>
      </c>
      <c r="I6638" s="4">
        <v>84.21685185185186</v>
      </c>
      <c r="J6638" s="1">
        <v>3610.58</v>
      </c>
      <c r="K6638" s="1">
        <v>586.11</v>
      </c>
      <c r="M6638" s="10">
        <f t="array" ref="M6638">_xlfn.XLOOKUP(A6638,subscriptions!B6638:B10004,subscriptions!D6638:D10004)</f>
        <v>120</v>
      </c>
      <c r="N6638" s="10">
        <f t="array" ref="N6638">_xlfn.XLOOKUP(A6638,subscriptions!B6638:B10004,subscriptions!G6638:G10004)</f>
        <v>5</v>
      </c>
      <c r="O6638" s="10">
        <v>114.0</v>
      </c>
      <c r="P6638" s="10" t="str">
        <f t="array" ref="P6638">_xlfn.XLOOKUP(A6638,subscriptions!B6638:B10004,subscriptions!C6638:C10004)</f>
        <v>Residential</v>
      </c>
      <c r="Q6638" s="10" t="s">
        <v>194</v>
      </c>
      <c r="R6638" s="10" t="s">
        <v>212</v>
      </c>
      <c r="S6638" s="10" t="s">
        <v>453</v>
      </c>
    </row>
    <row r="6639">
      <c r="A6639" s="1" t="s">
        <v>8428</v>
      </c>
      <c r="B6639" s="1" t="s">
        <v>941</v>
      </c>
      <c r="C6639" s="1" t="s">
        <v>884</v>
      </c>
      <c r="D6639" s="1" t="s">
        <v>27</v>
      </c>
      <c r="E6639" s="1" t="s">
        <v>332</v>
      </c>
      <c r="F6639" s="1" t="s">
        <v>788</v>
      </c>
      <c r="G6639" s="1" t="s">
        <v>23692</v>
      </c>
      <c r="H6639" s="1" t="s">
        <v>23693</v>
      </c>
      <c r="I6639" s="4">
        <v>84.41965277777778</v>
      </c>
      <c r="J6639" s="1">
        <v>1377.81</v>
      </c>
      <c r="K6639" s="1">
        <v>134.84</v>
      </c>
      <c r="M6639" s="10">
        <f t="array" ref="M6639">_xlfn.XLOOKUP(A6639,subscriptions!B6639:B10004,subscriptions!D6639:D10004)</f>
        <v>120</v>
      </c>
      <c r="N6639" s="10">
        <f t="array" ref="N6639">_xlfn.XLOOKUP(A6639,subscriptions!B6639:B10004,subscriptions!G6639:G10004)</f>
        <v>10</v>
      </c>
      <c r="O6639" s="10">
        <v>108.0</v>
      </c>
      <c r="P6639" s="10" t="str">
        <f t="array" ref="P6639">_xlfn.XLOOKUP(A6639,subscriptions!B6639:B10004,subscriptions!C6639:C10004)</f>
        <v>Residential</v>
      </c>
      <c r="Q6639" s="10" t="s">
        <v>128</v>
      </c>
      <c r="R6639" s="10" t="s">
        <v>212</v>
      </c>
      <c r="S6639" s="10" t="s">
        <v>1525</v>
      </c>
    </row>
    <row r="6640">
      <c r="A6640" s="1" t="s">
        <v>8429</v>
      </c>
      <c r="B6640" s="1" t="s">
        <v>329</v>
      </c>
      <c r="C6640" s="1" t="s">
        <v>152</v>
      </c>
      <c r="D6640" s="1" t="s">
        <v>27</v>
      </c>
      <c r="E6640" s="1" t="s">
        <v>280</v>
      </c>
      <c r="F6640" s="1" t="s">
        <v>411</v>
      </c>
      <c r="G6640" s="1" t="s">
        <v>23694</v>
      </c>
      <c r="H6640" s="1" t="s">
        <v>23695</v>
      </c>
      <c r="I6640" s="4">
        <v>84.25236111111111</v>
      </c>
      <c r="J6640" s="1">
        <v>183.91</v>
      </c>
      <c r="K6640" s="1">
        <v>34.97</v>
      </c>
      <c r="M6640" s="10">
        <f t="array" ref="M6640">_xlfn.XLOOKUP(A6640,subscriptions!B6640:B10004,subscriptions!D6640:D10004)</f>
        <v>120</v>
      </c>
      <c r="N6640" s="10">
        <f t="array" ref="N6640">_xlfn.XLOOKUP(A6640,subscriptions!B6640:B10004,subscriptions!G6640:G10004)</f>
        <v>20</v>
      </c>
      <c r="O6640" s="10">
        <v>96.0</v>
      </c>
      <c r="P6640" s="10" t="str">
        <f t="array" ref="P6640">_xlfn.XLOOKUP(A6640,subscriptions!B6640:B10004,subscriptions!C6640:C10004)</f>
        <v>Residential</v>
      </c>
      <c r="Q6640" s="10" t="s">
        <v>128</v>
      </c>
      <c r="R6640" s="10" t="s">
        <v>148</v>
      </c>
      <c r="S6640" s="10" t="s">
        <v>1008</v>
      </c>
    </row>
    <row r="6641">
      <c r="A6641" s="1" t="s">
        <v>8430</v>
      </c>
      <c r="B6641" s="1" t="s">
        <v>1099</v>
      </c>
      <c r="C6641" s="1" t="s">
        <v>1678</v>
      </c>
      <c r="D6641" s="1" t="s">
        <v>153</v>
      </c>
      <c r="E6641" s="1" t="s">
        <v>631</v>
      </c>
      <c r="F6641" s="1" t="s">
        <v>2749</v>
      </c>
      <c r="G6641" s="1" t="s">
        <v>23696</v>
      </c>
      <c r="H6641" s="1" t="s">
        <v>23697</v>
      </c>
      <c r="I6641" s="4">
        <v>84.25835648148148</v>
      </c>
      <c r="J6641" s="1">
        <v>946.22</v>
      </c>
      <c r="K6641" s="1">
        <v>170.42</v>
      </c>
      <c r="M6641" s="10">
        <f t="array" ref="M6641">_xlfn.XLOOKUP(A6641,subscriptions!B6641:B10004,subscriptions!D6641:D10004)</f>
        <v>250</v>
      </c>
      <c r="N6641" s="10">
        <f t="array" ref="N6641">_xlfn.XLOOKUP(A6641,subscriptions!B6641:B10004,subscriptions!G6641:G10004)</f>
        <v>0</v>
      </c>
      <c r="O6641" s="10">
        <v>250.0</v>
      </c>
      <c r="P6641" s="10" t="str">
        <f t="array" ref="P6641">_xlfn.XLOOKUP(A6641,subscriptions!B6641:B10004,subscriptions!C6641:C10004)</f>
        <v>Business</v>
      </c>
      <c r="Q6641" s="10" t="s">
        <v>173</v>
      </c>
      <c r="R6641" s="10" t="s">
        <v>129</v>
      </c>
      <c r="S6641" s="10" t="s">
        <v>4148</v>
      </c>
    </row>
    <row r="6642">
      <c r="A6642" s="1" t="s">
        <v>8431</v>
      </c>
      <c r="B6642" s="1" t="s">
        <v>2279</v>
      </c>
      <c r="C6642" s="1" t="s">
        <v>279</v>
      </c>
      <c r="D6642" s="1" t="s">
        <v>153</v>
      </c>
      <c r="E6642" s="1" t="s">
        <v>714</v>
      </c>
      <c r="F6642" s="1" t="s">
        <v>2171</v>
      </c>
      <c r="G6642" s="1" t="s">
        <v>23698</v>
      </c>
      <c r="H6642" s="1" t="s">
        <v>23699</v>
      </c>
      <c r="I6642" s="4">
        <v>84.29806712962963</v>
      </c>
      <c r="J6642" s="1">
        <v>2168.07</v>
      </c>
      <c r="K6642" s="1">
        <v>241.34</v>
      </c>
      <c r="M6642" s="10">
        <f t="array" ref="M6642">_xlfn.XLOOKUP(A6642,subscriptions!B6642:B10004,subscriptions!D6642:D10004)</f>
        <v>250</v>
      </c>
      <c r="N6642" s="10">
        <f t="array" ref="N6642">_xlfn.XLOOKUP(A6642,subscriptions!B6642:B10004,subscriptions!G6642:G10004)</f>
        <v>5</v>
      </c>
      <c r="O6642" s="10">
        <v>237.5</v>
      </c>
      <c r="P6642" s="10" t="str">
        <f t="array" ref="P6642">_xlfn.XLOOKUP(A6642,subscriptions!B6642:B10004,subscriptions!C6642:C10004)</f>
        <v>Business</v>
      </c>
      <c r="Q6642" s="10" t="s">
        <v>194</v>
      </c>
      <c r="R6642" s="10" t="s">
        <v>129</v>
      </c>
      <c r="S6642" s="10" t="s">
        <v>785</v>
      </c>
    </row>
    <row r="6643">
      <c r="A6643" s="1" t="s">
        <v>8432</v>
      </c>
      <c r="B6643" s="1" t="s">
        <v>1624</v>
      </c>
      <c r="C6643" s="1" t="s">
        <v>884</v>
      </c>
      <c r="D6643" s="1" t="s">
        <v>27</v>
      </c>
      <c r="E6643" s="1" t="s">
        <v>179</v>
      </c>
      <c r="F6643" s="1" t="s">
        <v>844</v>
      </c>
      <c r="G6643" s="1" t="s">
        <v>23700</v>
      </c>
      <c r="H6643" s="1" t="s">
        <v>23701</v>
      </c>
      <c r="I6643" s="4">
        <v>84.37603009259259</v>
      </c>
      <c r="J6643" s="1">
        <v>2420.8</v>
      </c>
      <c r="K6643" s="1">
        <v>504.96</v>
      </c>
      <c r="L6643" s="1">
        <v>100.0</v>
      </c>
      <c r="M6643" s="10">
        <f t="array" ref="M6643">_xlfn.XLOOKUP(A6643,subscriptions!B6643:B10004,subscriptions!D6643:D10004)</f>
        <v>120</v>
      </c>
      <c r="N6643" s="10">
        <f t="array" ref="N6643">_xlfn.XLOOKUP(A6643,subscriptions!B6643:B10004,subscriptions!G6643:G10004)</f>
        <v>10</v>
      </c>
      <c r="O6643" s="10">
        <v>108.0</v>
      </c>
      <c r="P6643" s="10" t="str">
        <f t="array" ref="P6643">_xlfn.XLOOKUP(A6643,subscriptions!B6643:B10004,subscriptions!C6643:C10004)</f>
        <v>Residential</v>
      </c>
      <c r="Q6643" s="10" t="s">
        <v>128</v>
      </c>
      <c r="R6643" s="10" t="s">
        <v>212</v>
      </c>
      <c r="S6643" s="10" t="s">
        <v>1442</v>
      </c>
    </row>
    <row r="6644">
      <c r="A6644" s="1" t="s">
        <v>8433</v>
      </c>
      <c r="B6644" s="1" t="s">
        <v>555</v>
      </c>
      <c r="C6644" s="1" t="s">
        <v>1973</v>
      </c>
      <c r="D6644" s="1" t="s">
        <v>153</v>
      </c>
      <c r="E6644" s="1" t="s">
        <v>111</v>
      </c>
      <c r="F6644" s="1" t="s">
        <v>154</v>
      </c>
      <c r="G6644" s="1" t="s">
        <v>23702</v>
      </c>
      <c r="H6644" s="1" t="s">
        <v>23703</v>
      </c>
      <c r="I6644" s="4">
        <v>84.29261574074074</v>
      </c>
      <c r="J6644" s="1">
        <v>1073.6</v>
      </c>
      <c r="K6644" s="1">
        <v>177.99</v>
      </c>
      <c r="M6644" s="10">
        <f t="array" ref="M6644">_xlfn.XLOOKUP(A6644,subscriptions!B6644:B10004,subscriptions!D6644:D10004)</f>
        <v>120</v>
      </c>
      <c r="N6644" s="10">
        <f t="array" ref="N6644">_xlfn.XLOOKUP(A6644,subscriptions!B6644:B10004,subscriptions!G6644:G10004)</f>
        <v>20</v>
      </c>
      <c r="O6644" s="10">
        <v>96.0</v>
      </c>
      <c r="P6644" s="10" t="str">
        <f t="array" ref="P6644">_xlfn.XLOOKUP(A6644,subscriptions!B6644:B10004,subscriptions!C6644:C10004)</f>
        <v>Residential</v>
      </c>
      <c r="Q6644" s="10" t="s">
        <v>128</v>
      </c>
      <c r="R6644" s="10" t="s">
        <v>148</v>
      </c>
      <c r="S6644" s="10" t="s">
        <v>587</v>
      </c>
    </row>
    <row r="6645">
      <c r="A6645" s="1" t="s">
        <v>8434</v>
      </c>
      <c r="B6645" s="1" t="s">
        <v>24</v>
      </c>
      <c r="C6645" s="1" t="s">
        <v>473</v>
      </c>
      <c r="D6645" s="1" t="s">
        <v>27</v>
      </c>
      <c r="E6645" s="1" t="s">
        <v>28</v>
      </c>
      <c r="F6645" s="1" t="s">
        <v>29</v>
      </c>
      <c r="G6645" s="1" t="s">
        <v>23704</v>
      </c>
      <c r="H6645" s="1" t="s">
        <v>23705</v>
      </c>
      <c r="I6645" s="4">
        <v>84.20975694444445</v>
      </c>
      <c r="J6645" s="1">
        <v>3427.09</v>
      </c>
      <c r="K6645" s="1">
        <v>377.56</v>
      </c>
      <c r="M6645" s="10">
        <f t="array" ref="M6645">_xlfn.XLOOKUP(A6645,subscriptions!B6645:B10004,subscriptions!D6645:D10004)</f>
        <v>120</v>
      </c>
      <c r="N6645" s="10">
        <f t="array" ref="N6645">_xlfn.XLOOKUP(A6645,subscriptions!B6645:B10004,subscriptions!G6645:G10004)</f>
        <v>0</v>
      </c>
      <c r="O6645" s="10">
        <v>120.0</v>
      </c>
      <c r="P6645" s="10" t="str">
        <f t="array" ref="P6645">_xlfn.XLOOKUP(A6645,subscriptions!B6645:B10004,subscriptions!C6645:C10004)</f>
        <v>Residential</v>
      </c>
      <c r="Q6645" s="10" t="s">
        <v>173</v>
      </c>
      <c r="R6645" s="10" t="s">
        <v>212</v>
      </c>
      <c r="S6645" s="10" t="s">
        <v>353</v>
      </c>
    </row>
    <row r="6646">
      <c r="A6646" s="1" t="s">
        <v>8436</v>
      </c>
      <c r="B6646" s="1" t="s">
        <v>870</v>
      </c>
      <c r="C6646" s="1" t="s">
        <v>3912</v>
      </c>
      <c r="D6646" s="1" t="s">
        <v>153</v>
      </c>
      <c r="E6646" s="1" t="s">
        <v>280</v>
      </c>
      <c r="F6646" s="1" t="s">
        <v>281</v>
      </c>
      <c r="G6646" s="1" t="s">
        <v>23706</v>
      </c>
      <c r="H6646" s="1" t="s">
        <v>23707</v>
      </c>
      <c r="I6646" s="4">
        <v>84.418125</v>
      </c>
      <c r="J6646" s="1">
        <v>517.28</v>
      </c>
      <c r="K6646" s="1">
        <v>137.78</v>
      </c>
      <c r="M6646" s="10">
        <f t="array" ref="M6646">_xlfn.XLOOKUP(A6646,subscriptions!B6646:B10004,subscriptions!D6646:D10004)</f>
        <v>80</v>
      </c>
      <c r="N6646" s="10">
        <f t="array" ref="N6646">_xlfn.XLOOKUP(A6646,subscriptions!B6646:B10004,subscriptions!G6646:G10004)</f>
        <v>5</v>
      </c>
      <c r="O6646" s="10">
        <v>76.0</v>
      </c>
      <c r="P6646" s="10" t="str">
        <f t="array" ref="P6646">_xlfn.XLOOKUP(A6646,subscriptions!B6646:B10004,subscriptions!C6646:C10004)</f>
        <v>Roam</v>
      </c>
      <c r="Q6646" s="10" t="s">
        <v>194</v>
      </c>
      <c r="R6646" s="10" t="s">
        <v>148</v>
      </c>
      <c r="S6646" s="10" t="s">
        <v>3020</v>
      </c>
    </row>
    <row r="6647">
      <c r="A6647" s="1" t="s">
        <v>8438</v>
      </c>
      <c r="B6647" s="1" t="s">
        <v>24</v>
      </c>
      <c r="C6647" s="1" t="s">
        <v>441</v>
      </c>
      <c r="D6647" s="1" t="s">
        <v>27</v>
      </c>
      <c r="E6647" s="1" t="s">
        <v>332</v>
      </c>
      <c r="F6647" s="1" t="s">
        <v>1749</v>
      </c>
      <c r="G6647" s="1" t="s">
        <v>23708</v>
      </c>
      <c r="H6647" s="1" t="s">
        <v>23709</v>
      </c>
      <c r="I6647" s="4">
        <v>84.21145833333334</v>
      </c>
      <c r="J6647" s="1">
        <v>842.97</v>
      </c>
      <c r="K6647" s="1">
        <v>138.3</v>
      </c>
      <c r="M6647" s="10">
        <f t="array" ref="M6647">_xlfn.XLOOKUP(A6647,subscriptions!B6647:B10004,subscriptions!D6647:D10004)</f>
        <v>250</v>
      </c>
      <c r="N6647" s="10">
        <f t="array" ref="N6647">_xlfn.XLOOKUP(A6647,subscriptions!B6647:B10004,subscriptions!G6647:G10004)</f>
        <v>10</v>
      </c>
      <c r="O6647" s="10">
        <v>225.0</v>
      </c>
      <c r="P6647" s="10" t="str">
        <f t="array" ref="P6647">_xlfn.XLOOKUP(A6647,subscriptions!B6647:B10004,subscriptions!C6647:C10004)</f>
        <v>Business</v>
      </c>
      <c r="Q6647" s="10" t="s">
        <v>128</v>
      </c>
      <c r="R6647" s="10" t="s">
        <v>129</v>
      </c>
      <c r="S6647" s="10" t="s">
        <v>438</v>
      </c>
    </row>
    <row r="6648">
      <c r="A6648" s="1" t="s">
        <v>8439</v>
      </c>
      <c r="B6648" s="1" t="s">
        <v>1972</v>
      </c>
      <c r="C6648" s="1" t="s">
        <v>26</v>
      </c>
      <c r="D6648" s="1" t="s">
        <v>27</v>
      </c>
      <c r="E6648" s="1" t="s">
        <v>219</v>
      </c>
      <c r="F6648" s="1" t="s">
        <v>971</v>
      </c>
      <c r="G6648" s="1" t="s">
        <v>23710</v>
      </c>
      <c r="H6648" s="1" t="s">
        <v>23711</v>
      </c>
      <c r="I6648" s="4">
        <v>84.29653935185185</v>
      </c>
      <c r="J6648" s="1">
        <v>3482.98</v>
      </c>
      <c r="K6648" s="1">
        <v>529.66</v>
      </c>
      <c r="M6648" s="10">
        <f t="array" ref="M6648">_xlfn.XLOOKUP(A6648,subscriptions!B6648:B10004,subscriptions!D6648:D10004)</f>
        <v>80</v>
      </c>
      <c r="N6648" s="10">
        <f t="array" ref="N6648">_xlfn.XLOOKUP(A6648,subscriptions!B6648:B10004,subscriptions!G6648:G10004)</f>
        <v>20</v>
      </c>
      <c r="O6648" s="10">
        <v>64.0</v>
      </c>
      <c r="P6648" s="10" t="str">
        <f t="array" ref="P6648">_xlfn.XLOOKUP(A6648,subscriptions!B6648:B10004,subscriptions!C6648:C10004)</f>
        <v>Roam</v>
      </c>
      <c r="Q6648" s="10" t="s">
        <v>128</v>
      </c>
      <c r="R6648" s="10" t="s">
        <v>148</v>
      </c>
      <c r="S6648" s="10" t="s">
        <v>373</v>
      </c>
    </row>
    <row r="6649">
      <c r="A6649" s="1" t="s">
        <v>8440</v>
      </c>
      <c r="B6649" s="1" t="s">
        <v>870</v>
      </c>
      <c r="C6649" s="1" t="s">
        <v>786</v>
      </c>
      <c r="D6649" s="1" t="s">
        <v>153</v>
      </c>
      <c r="E6649" s="1" t="s">
        <v>111</v>
      </c>
      <c r="F6649" s="1" t="s">
        <v>1855</v>
      </c>
      <c r="G6649" s="1" t="s">
        <v>23712</v>
      </c>
      <c r="H6649" s="1" t="s">
        <v>23713</v>
      </c>
      <c r="I6649" s="4">
        <v>84.3801736111111</v>
      </c>
      <c r="J6649" s="1">
        <v>3448.75</v>
      </c>
      <c r="K6649" s="1">
        <v>490.24</v>
      </c>
      <c r="M6649" s="10">
        <f t="array" ref="M6649">_xlfn.XLOOKUP(A6649,subscriptions!B6649:B10004,subscriptions!D6649:D10004)</f>
        <v>120</v>
      </c>
      <c r="N6649" s="10">
        <f t="array" ref="N6649">_xlfn.XLOOKUP(A6649,subscriptions!B6649:B10004,subscriptions!G6649:G10004)</f>
        <v>0</v>
      </c>
      <c r="O6649" s="10">
        <v>120.0</v>
      </c>
      <c r="P6649" s="10" t="str">
        <f t="array" ref="P6649">_xlfn.XLOOKUP(A6649,subscriptions!B6649:B10004,subscriptions!C6649:C10004)</f>
        <v>Residential</v>
      </c>
      <c r="Q6649" s="10" t="s">
        <v>173</v>
      </c>
      <c r="R6649" s="10" t="s">
        <v>212</v>
      </c>
      <c r="S6649" s="10" t="s">
        <v>698</v>
      </c>
    </row>
    <row r="6650">
      <c r="A6650" s="1" t="s">
        <v>8441</v>
      </c>
      <c r="B6650" s="1" t="s">
        <v>197</v>
      </c>
      <c r="C6650" s="1" t="s">
        <v>279</v>
      </c>
      <c r="D6650" s="1" t="s">
        <v>153</v>
      </c>
      <c r="E6650" s="1" t="s">
        <v>262</v>
      </c>
      <c r="F6650" s="1" t="s">
        <v>2853</v>
      </c>
      <c r="G6650" s="1" t="s">
        <v>23714</v>
      </c>
      <c r="H6650" s="1" t="s">
        <v>23715</v>
      </c>
      <c r="I6650" s="4">
        <v>84.16879629629629</v>
      </c>
      <c r="J6650" s="1">
        <v>1786.17</v>
      </c>
      <c r="K6650" s="1">
        <v>401.03</v>
      </c>
      <c r="M6650" s="10">
        <f t="array" ref="M6650">_xlfn.XLOOKUP(A6650,subscriptions!B6650:B10004,subscriptions!D6650:D10004)</f>
        <v>120</v>
      </c>
      <c r="N6650" s="10">
        <f t="array" ref="N6650">_xlfn.XLOOKUP(A6650,subscriptions!B6650:B10004,subscriptions!G6650:G10004)</f>
        <v>5</v>
      </c>
      <c r="O6650" s="10">
        <v>114.0</v>
      </c>
      <c r="P6650" s="10" t="str">
        <f t="array" ref="P6650">_xlfn.XLOOKUP(A6650,subscriptions!B6650:B10004,subscriptions!C6650:C10004)</f>
        <v>Residential</v>
      </c>
      <c r="Q6650" s="10" t="s">
        <v>194</v>
      </c>
      <c r="R6650" s="10" t="s">
        <v>212</v>
      </c>
      <c r="S6650" s="10" t="s">
        <v>1504</v>
      </c>
    </row>
    <row r="6651">
      <c r="A6651" s="1" t="s">
        <v>8442</v>
      </c>
      <c r="B6651" s="1" t="s">
        <v>1886</v>
      </c>
      <c r="C6651" s="1" t="s">
        <v>456</v>
      </c>
      <c r="D6651" s="1" t="s">
        <v>27</v>
      </c>
      <c r="E6651" s="1" t="s">
        <v>714</v>
      </c>
      <c r="F6651" s="1" t="s">
        <v>1866</v>
      </c>
      <c r="G6651" s="1" t="s">
        <v>23716</v>
      </c>
      <c r="H6651" s="1" t="s">
        <v>23717</v>
      </c>
      <c r="I6651" s="4">
        <v>84.25230324074074</v>
      </c>
      <c r="J6651" s="1">
        <v>2988.29</v>
      </c>
      <c r="K6651" s="1">
        <v>686.7</v>
      </c>
      <c r="M6651" s="10">
        <f t="array" ref="M6651">_xlfn.XLOOKUP(A6651,subscriptions!B6651:B10004,subscriptions!D6651:D10004)</f>
        <v>80</v>
      </c>
      <c r="N6651" s="10">
        <f t="array" ref="N6651">_xlfn.XLOOKUP(A6651,subscriptions!B6651:B10004,subscriptions!G6651:G10004)</f>
        <v>10</v>
      </c>
      <c r="O6651" s="10">
        <v>72.0</v>
      </c>
      <c r="P6651" s="10" t="str">
        <f t="array" ref="P6651">_xlfn.XLOOKUP(A6651,subscriptions!B6651:B10004,subscriptions!C6651:C10004)</f>
        <v>Roam</v>
      </c>
      <c r="Q6651" s="10" t="s">
        <v>128</v>
      </c>
      <c r="R6651" s="10" t="s">
        <v>148</v>
      </c>
      <c r="S6651" s="10" t="s">
        <v>1008</v>
      </c>
    </row>
    <row r="6652">
      <c r="A6652" s="1" t="s">
        <v>8443</v>
      </c>
      <c r="B6652" s="1" t="s">
        <v>355</v>
      </c>
      <c r="C6652" s="1" t="s">
        <v>1678</v>
      </c>
      <c r="D6652" s="1" t="s">
        <v>153</v>
      </c>
      <c r="E6652" s="1" t="s">
        <v>280</v>
      </c>
      <c r="F6652" s="1" t="s">
        <v>411</v>
      </c>
      <c r="G6652" s="1" t="s">
        <v>23718</v>
      </c>
      <c r="H6652" s="1" t="s">
        <v>23719</v>
      </c>
      <c r="I6652" s="4">
        <v>84.37927083333334</v>
      </c>
      <c r="J6652" s="1">
        <v>189.45</v>
      </c>
      <c r="K6652" s="1">
        <v>31.64</v>
      </c>
      <c r="M6652" s="10">
        <f t="array" ref="M6652">_xlfn.XLOOKUP(A6652,subscriptions!B6652:B10004,subscriptions!D6652:D10004)</f>
        <v>250</v>
      </c>
      <c r="N6652" s="10">
        <f t="array" ref="N6652">_xlfn.XLOOKUP(A6652,subscriptions!B6652:B10004,subscriptions!G6652:G10004)</f>
        <v>20</v>
      </c>
      <c r="O6652" s="10">
        <v>200.0</v>
      </c>
      <c r="P6652" s="10" t="str">
        <f t="array" ref="P6652">_xlfn.XLOOKUP(A6652,subscriptions!B6652:B10004,subscriptions!C6652:C10004)</f>
        <v>Business</v>
      </c>
      <c r="Q6652" s="10" t="s">
        <v>128</v>
      </c>
      <c r="R6652" s="10" t="s">
        <v>129</v>
      </c>
      <c r="S6652" s="10" t="s">
        <v>2380</v>
      </c>
    </row>
    <row r="6653">
      <c r="A6653" s="1" t="s">
        <v>8444</v>
      </c>
      <c r="B6653" s="1" t="s">
        <v>763</v>
      </c>
      <c r="C6653" s="1" t="s">
        <v>110</v>
      </c>
      <c r="D6653" s="1" t="s">
        <v>27</v>
      </c>
      <c r="E6653" s="1" t="s">
        <v>714</v>
      </c>
      <c r="F6653" s="1" t="s">
        <v>2562</v>
      </c>
      <c r="G6653" s="1" t="s">
        <v>23720</v>
      </c>
      <c r="H6653" s="1" t="s">
        <v>23721</v>
      </c>
      <c r="I6653" s="4">
        <v>84.29891203703704</v>
      </c>
      <c r="J6653" s="1">
        <v>3053.66</v>
      </c>
      <c r="K6653" s="1">
        <v>711.58</v>
      </c>
      <c r="M6653" s="10">
        <f t="array" ref="M6653">_xlfn.XLOOKUP(A6653,subscriptions!B6653:B10004,subscriptions!D6653:D10004)</f>
        <v>250</v>
      </c>
      <c r="N6653" s="10">
        <f t="array" ref="N6653">_xlfn.XLOOKUP(A6653,subscriptions!B6653:B10004,subscriptions!G6653:G10004)</f>
        <v>0</v>
      </c>
      <c r="O6653" s="10">
        <v>250.0</v>
      </c>
      <c r="P6653" s="10" t="str">
        <f t="array" ref="P6653">_xlfn.XLOOKUP(A6653,subscriptions!B6653:B10004,subscriptions!C6653:C10004)</f>
        <v>Business</v>
      </c>
      <c r="Q6653" s="10" t="s">
        <v>173</v>
      </c>
      <c r="R6653" s="10" t="s">
        <v>129</v>
      </c>
      <c r="S6653" s="10" t="s">
        <v>276</v>
      </c>
    </row>
    <row r="6654">
      <c r="A6654" s="1" t="s">
        <v>8447</v>
      </c>
      <c r="B6654" s="1" t="s">
        <v>278</v>
      </c>
      <c r="C6654" s="1" t="s">
        <v>1100</v>
      </c>
      <c r="D6654" s="1" t="s">
        <v>27</v>
      </c>
      <c r="E6654" s="1" t="s">
        <v>262</v>
      </c>
      <c r="F6654" s="1" t="s">
        <v>4113</v>
      </c>
      <c r="G6654" s="1" t="s">
        <v>23722</v>
      </c>
      <c r="H6654" s="1" t="s">
        <v>23723</v>
      </c>
      <c r="I6654" s="4">
        <v>84.42021990740741</v>
      </c>
      <c r="J6654" s="1">
        <v>629.86</v>
      </c>
      <c r="K6654" s="1">
        <v>147.97</v>
      </c>
      <c r="M6654" s="10">
        <f t="array" ref="M6654">_xlfn.XLOOKUP(A6654,subscriptions!B6654:B10004,subscriptions!D6654:D10004)</f>
        <v>80</v>
      </c>
      <c r="N6654" s="10">
        <f t="array" ref="N6654">_xlfn.XLOOKUP(A6654,subscriptions!B6654:B10004,subscriptions!G6654:G10004)</f>
        <v>5</v>
      </c>
      <c r="O6654" s="10">
        <v>76.0</v>
      </c>
      <c r="P6654" s="10" t="str">
        <f t="array" ref="P6654">_xlfn.XLOOKUP(A6654,subscriptions!B6654:B10004,subscriptions!C6654:C10004)</f>
        <v>Roam</v>
      </c>
      <c r="Q6654" s="10" t="s">
        <v>194</v>
      </c>
      <c r="R6654" s="10" t="s">
        <v>148</v>
      </c>
      <c r="S6654" s="10" t="s">
        <v>940</v>
      </c>
    </row>
    <row r="6655">
      <c r="A6655" s="1" t="s">
        <v>8448</v>
      </c>
      <c r="B6655" s="1" t="s">
        <v>1886</v>
      </c>
      <c r="C6655" s="1" t="s">
        <v>764</v>
      </c>
      <c r="D6655" s="1" t="s">
        <v>27</v>
      </c>
      <c r="E6655" s="1" t="s">
        <v>262</v>
      </c>
      <c r="F6655" s="1" t="s">
        <v>1835</v>
      </c>
      <c r="G6655" s="1" t="s">
        <v>23724</v>
      </c>
      <c r="H6655" s="1" t="s">
        <v>23725</v>
      </c>
      <c r="I6655" s="4">
        <v>84.41898148148148</v>
      </c>
      <c r="J6655" s="1">
        <v>344.63</v>
      </c>
      <c r="K6655" s="1">
        <v>91.86</v>
      </c>
      <c r="M6655" s="10">
        <f t="array" ref="M6655">_xlfn.XLOOKUP(A6655,subscriptions!B6655:B10004,subscriptions!D6655:D10004)</f>
        <v>120</v>
      </c>
      <c r="N6655" s="10">
        <f t="array" ref="N6655">_xlfn.XLOOKUP(A6655,subscriptions!B6655:B10004,subscriptions!G6655:G10004)</f>
        <v>10</v>
      </c>
      <c r="O6655" s="10">
        <v>108.0</v>
      </c>
      <c r="P6655" s="10" t="str">
        <f t="array" ref="P6655">_xlfn.XLOOKUP(A6655,subscriptions!B6655:B10004,subscriptions!C6655:C10004)</f>
        <v>Residential</v>
      </c>
      <c r="Q6655" s="10" t="s">
        <v>128</v>
      </c>
      <c r="R6655" s="10" t="s">
        <v>212</v>
      </c>
      <c r="S6655" s="10" t="s">
        <v>1822</v>
      </c>
    </row>
    <row r="6656">
      <c r="A6656" s="1" t="s">
        <v>8449</v>
      </c>
      <c r="B6656" s="1" t="s">
        <v>1460</v>
      </c>
      <c r="C6656" s="1" t="s">
        <v>800</v>
      </c>
      <c r="D6656" s="1" t="s">
        <v>27</v>
      </c>
      <c r="E6656" s="1" t="s">
        <v>714</v>
      </c>
      <c r="F6656" s="1" t="s">
        <v>3326</v>
      </c>
      <c r="G6656" s="1" t="s">
        <v>23726</v>
      </c>
      <c r="H6656" s="1" t="s">
        <v>23727</v>
      </c>
      <c r="I6656" s="4">
        <v>84.42041666666667</v>
      </c>
      <c r="J6656" s="1">
        <v>460.41</v>
      </c>
      <c r="K6656" s="1">
        <v>88.6</v>
      </c>
      <c r="M6656" s="10">
        <f t="array" ref="M6656">_xlfn.XLOOKUP(A6656,subscriptions!B6656:B10004,subscriptions!D6656:D10004)</f>
        <v>120</v>
      </c>
      <c r="N6656" s="10">
        <f t="array" ref="N6656">_xlfn.XLOOKUP(A6656,subscriptions!B6656:B10004,subscriptions!G6656:G10004)</f>
        <v>20</v>
      </c>
      <c r="O6656" s="10">
        <v>96.0</v>
      </c>
      <c r="P6656" s="10" t="str">
        <f t="array" ref="P6656">_xlfn.XLOOKUP(A6656,subscriptions!B6656:B10004,subscriptions!C6656:C10004)</f>
        <v>Residential</v>
      </c>
      <c r="Q6656" s="10" t="s">
        <v>128</v>
      </c>
      <c r="R6656" s="10" t="s">
        <v>148</v>
      </c>
      <c r="S6656" s="10" t="s">
        <v>940</v>
      </c>
    </row>
    <row r="6657">
      <c r="A6657" s="1" t="s">
        <v>8450</v>
      </c>
      <c r="B6657" s="1" t="s">
        <v>772</v>
      </c>
      <c r="C6657" s="1" t="s">
        <v>492</v>
      </c>
      <c r="D6657" s="1" t="s">
        <v>153</v>
      </c>
      <c r="E6657" s="1" t="s">
        <v>219</v>
      </c>
      <c r="F6657" s="1" t="s">
        <v>660</v>
      </c>
      <c r="G6657" s="1" t="s">
        <v>23728</v>
      </c>
      <c r="H6657" s="1" t="s">
        <v>23729</v>
      </c>
      <c r="I6657" s="4">
        <v>84.17375</v>
      </c>
      <c r="J6657" s="1">
        <v>861.85</v>
      </c>
      <c r="K6657" s="1">
        <v>205.68</v>
      </c>
      <c r="M6657" s="10">
        <f t="array" ref="M6657">_xlfn.XLOOKUP(A6657,subscriptions!B6657:B10004,subscriptions!D6657:D10004)</f>
        <v>120</v>
      </c>
      <c r="N6657" s="10">
        <f t="array" ref="N6657">_xlfn.XLOOKUP(A6657,subscriptions!B6657:B10004,subscriptions!G6657:G10004)</f>
        <v>0</v>
      </c>
      <c r="O6657" s="10">
        <v>120.0</v>
      </c>
      <c r="P6657" s="10" t="str">
        <f t="array" ref="P6657">_xlfn.XLOOKUP(A6657,subscriptions!B6657:B10004,subscriptions!C6657:C10004)</f>
        <v>Residential</v>
      </c>
      <c r="Q6657" s="10" t="s">
        <v>173</v>
      </c>
      <c r="R6657" s="10" t="s">
        <v>212</v>
      </c>
      <c r="S6657" s="10" t="s">
        <v>3087</v>
      </c>
    </row>
    <row r="6658">
      <c r="A6658" s="1" t="s">
        <v>8451</v>
      </c>
      <c r="B6658" s="1" t="s">
        <v>236</v>
      </c>
      <c r="C6658" s="1" t="s">
        <v>441</v>
      </c>
      <c r="D6658" s="1" t="s">
        <v>153</v>
      </c>
      <c r="E6658" s="1" t="s">
        <v>28</v>
      </c>
      <c r="F6658" s="1" t="s">
        <v>801</v>
      </c>
      <c r="G6658" s="1" t="s">
        <v>23730</v>
      </c>
      <c r="H6658" s="1" t="s">
        <v>23731</v>
      </c>
      <c r="I6658" s="4">
        <v>84.16965277777778</v>
      </c>
      <c r="J6658" s="1">
        <v>483.91</v>
      </c>
      <c r="K6658" s="1">
        <v>79.46</v>
      </c>
      <c r="M6658" s="10">
        <f t="array" ref="M6658">_xlfn.XLOOKUP(A6658,subscriptions!B6658:B10004,subscriptions!D6658:D10004)</f>
        <v>50</v>
      </c>
      <c r="N6658" s="10">
        <f t="array" ref="N6658">_xlfn.XLOOKUP(A6658,subscriptions!B6658:B10004,subscriptions!G6658:G10004)</f>
        <v>5</v>
      </c>
      <c r="O6658" s="10">
        <v>47.5</v>
      </c>
      <c r="P6658" s="10" t="str">
        <f t="array" ref="P6658">_xlfn.XLOOKUP(A6658,subscriptions!B6658:B10004,subscriptions!C6658:C10004)</f>
        <v>Mini</v>
      </c>
      <c r="Q6658" s="10" t="s">
        <v>194</v>
      </c>
      <c r="R6658" s="10" t="s">
        <v>148</v>
      </c>
      <c r="S6658" s="10" t="s">
        <v>213</v>
      </c>
    </row>
    <row r="6659">
      <c r="A6659" s="1" t="s">
        <v>8452</v>
      </c>
      <c r="B6659" s="1" t="s">
        <v>842</v>
      </c>
      <c r="C6659" s="1" t="s">
        <v>871</v>
      </c>
      <c r="D6659" s="1" t="s">
        <v>27</v>
      </c>
      <c r="E6659" s="1" t="s">
        <v>280</v>
      </c>
      <c r="F6659" s="1" t="s">
        <v>1665</v>
      </c>
      <c r="G6659" s="1" t="s">
        <v>23732</v>
      </c>
      <c r="H6659" s="1" t="s">
        <v>23733</v>
      </c>
      <c r="I6659" s="4">
        <v>84.41880787037037</v>
      </c>
      <c r="J6659" s="1">
        <v>629.75</v>
      </c>
      <c r="K6659" s="1">
        <v>87.37</v>
      </c>
      <c r="M6659" s="10">
        <f t="array" ref="M6659">_xlfn.XLOOKUP(A6659,subscriptions!B6659:B10004,subscriptions!D6659:D10004)</f>
        <v>80</v>
      </c>
      <c r="N6659" s="10">
        <f t="array" ref="N6659">_xlfn.XLOOKUP(A6659,subscriptions!B6659:B10004,subscriptions!G6659:G10004)</f>
        <v>10</v>
      </c>
      <c r="O6659" s="10">
        <v>72.0</v>
      </c>
      <c r="P6659" s="10" t="str">
        <f t="array" ref="P6659">_xlfn.XLOOKUP(A6659,subscriptions!B6659:B10004,subscriptions!C6659:C10004)</f>
        <v>Roam</v>
      </c>
      <c r="Q6659" s="10" t="s">
        <v>128</v>
      </c>
      <c r="R6659" s="10" t="s">
        <v>148</v>
      </c>
      <c r="S6659" s="10" t="s">
        <v>1822</v>
      </c>
    </row>
    <row r="6660">
      <c r="A6660" s="1" t="s">
        <v>8453</v>
      </c>
      <c r="B6660" s="1" t="s">
        <v>426</v>
      </c>
      <c r="C6660" s="1" t="s">
        <v>764</v>
      </c>
      <c r="D6660" s="1" t="s">
        <v>153</v>
      </c>
      <c r="E6660" s="1" t="s">
        <v>111</v>
      </c>
      <c r="F6660" s="1" t="s">
        <v>3756</v>
      </c>
      <c r="G6660" s="1" t="s">
        <v>23734</v>
      </c>
      <c r="H6660" s="1" t="s">
        <v>23735</v>
      </c>
      <c r="I6660" s="4">
        <v>84.3396875</v>
      </c>
      <c r="J6660" s="1">
        <v>267.5</v>
      </c>
      <c r="K6660" s="1">
        <v>58.33</v>
      </c>
      <c r="M6660" s="10">
        <f t="array" ref="M6660">_xlfn.XLOOKUP(A6660,subscriptions!B6660:B10004,subscriptions!D6660:D10004)</f>
        <v>80</v>
      </c>
      <c r="N6660" s="10">
        <f t="array" ref="N6660">_xlfn.XLOOKUP(A6660,subscriptions!B6660:B10004,subscriptions!G6660:G10004)</f>
        <v>20</v>
      </c>
      <c r="O6660" s="10">
        <v>64.0</v>
      </c>
      <c r="P6660" s="10" t="str">
        <f t="array" ref="P6660">_xlfn.XLOOKUP(A6660,subscriptions!B6660:B10004,subscriptions!C6660:C10004)</f>
        <v>Roam</v>
      </c>
      <c r="Q6660" s="10" t="s">
        <v>128</v>
      </c>
      <c r="R6660" s="10" t="s">
        <v>148</v>
      </c>
      <c r="S6660" s="10" t="s">
        <v>234</v>
      </c>
    </row>
    <row r="6661">
      <c r="A6661" s="1" t="s">
        <v>8454</v>
      </c>
      <c r="B6661" s="1" t="s">
        <v>197</v>
      </c>
      <c r="C6661" s="1" t="s">
        <v>261</v>
      </c>
      <c r="D6661" s="1" t="s">
        <v>153</v>
      </c>
      <c r="E6661" s="1" t="s">
        <v>111</v>
      </c>
      <c r="F6661" s="1" t="s">
        <v>154</v>
      </c>
      <c r="G6661" s="1" t="s">
        <v>23736</v>
      </c>
      <c r="H6661" s="1" t="s">
        <v>23737</v>
      </c>
      <c r="I6661" s="4">
        <v>84.25846064814814</v>
      </c>
      <c r="J6661" s="1">
        <v>576.84</v>
      </c>
      <c r="K6661" s="1">
        <v>59.39</v>
      </c>
      <c r="M6661" s="10">
        <f t="array" ref="M6661">_xlfn.XLOOKUP(A6661,subscriptions!B6661:B10004,subscriptions!D6661:D10004)</f>
        <v>50</v>
      </c>
      <c r="N6661" s="10">
        <f t="array" ref="N6661">_xlfn.XLOOKUP(A6661,subscriptions!B6661:B10004,subscriptions!G6661:G10004)</f>
        <v>0</v>
      </c>
      <c r="O6661" s="10">
        <v>50.0</v>
      </c>
      <c r="P6661" s="10" t="str">
        <f t="array" ref="P6661">_xlfn.XLOOKUP(A6661,subscriptions!B6661:B10004,subscriptions!C6661:C10004)</f>
        <v>Mini</v>
      </c>
      <c r="Q6661" s="10" t="s">
        <v>173</v>
      </c>
      <c r="R6661" s="10" t="s">
        <v>148</v>
      </c>
      <c r="S6661" s="10" t="s">
        <v>4148</v>
      </c>
    </row>
    <row r="6662">
      <c r="A6662" s="1" t="s">
        <v>8455</v>
      </c>
      <c r="B6662" s="1" t="s">
        <v>2096</v>
      </c>
      <c r="C6662" s="1" t="s">
        <v>1200</v>
      </c>
      <c r="D6662" s="1" t="s">
        <v>27</v>
      </c>
      <c r="E6662" s="1" t="s">
        <v>280</v>
      </c>
      <c r="F6662" s="1" t="s">
        <v>1665</v>
      </c>
      <c r="G6662" s="1" t="s">
        <v>23738</v>
      </c>
      <c r="H6662" s="1" t="s">
        <v>23739</v>
      </c>
      <c r="I6662" s="4">
        <v>84.38229166666666</v>
      </c>
      <c r="J6662" s="1">
        <v>1323.94</v>
      </c>
      <c r="K6662" s="1">
        <v>197.26</v>
      </c>
      <c r="M6662" s="10">
        <f t="array" ref="M6662">_xlfn.XLOOKUP(A6662,subscriptions!B6662:B10004,subscriptions!D6662:D10004)</f>
        <v>120</v>
      </c>
      <c r="N6662" s="10">
        <f t="array" ref="N6662">_xlfn.XLOOKUP(A6662,subscriptions!B6662:B10004,subscriptions!G6662:G10004)</f>
        <v>5</v>
      </c>
      <c r="O6662" s="10">
        <v>114.0</v>
      </c>
      <c r="P6662" s="10" t="str">
        <f t="array" ref="P6662">_xlfn.XLOOKUP(A6662,subscriptions!B6662:B10004,subscriptions!C6662:C10004)</f>
        <v>Residential</v>
      </c>
      <c r="Q6662" s="10" t="s">
        <v>194</v>
      </c>
      <c r="R6662" s="10" t="s">
        <v>212</v>
      </c>
      <c r="S6662" s="10" t="s">
        <v>293</v>
      </c>
    </row>
    <row r="6663">
      <c r="A6663" s="1" t="s">
        <v>8456</v>
      </c>
      <c r="B6663" s="1" t="s">
        <v>1460</v>
      </c>
      <c r="C6663" s="1" t="s">
        <v>1347</v>
      </c>
      <c r="D6663" s="1" t="s">
        <v>27</v>
      </c>
      <c r="E6663" s="1" t="s">
        <v>280</v>
      </c>
      <c r="F6663" s="1" t="s">
        <v>281</v>
      </c>
      <c r="G6663" s="1" t="s">
        <v>23740</v>
      </c>
      <c r="H6663" s="1" t="s">
        <v>23741</v>
      </c>
      <c r="I6663" s="4">
        <v>84.3834375</v>
      </c>
      <c r="J6663" s="1">
        <v>924.7</v>
      </c>
      <c r="K6663" s="1">
        <v>178.26</v>
      </c>
      <c r="M6663" s="10">
        <f t="array" ref="M6663">_xlfn.XLOOKUP(A6663,subscriptions!B6663:B10004,subscriptions!D6663:D10004)</f>
        <v>250</v>
      </c>
      <c r="N6663" s="10">
        <f t="array" ref="N6663">_xlfn.XLOOKUP(A6663,subscriptions!B6663:B10004,subscriptions!G6663:G10004)</f>
        <v>10</v>
      </c>
      <c r="O6663" s="10">
        <v>225.0</v>
      </c>
      <c r="P6663" s="10" t="str">
        <f t="array" ref="P6663">_xlfn.XLOOKUP(A6663,subscriptions!B6663:B10004,subscriptions!C6663:C10004)</f>
        <v>Business</v>
      </c>
      <c r="Q6663" s="10" t="s">
        <v>128</v>
      </c>
      <c r="R6663" s="10" t="s">
        <v>129</v>
      </c>
      <c r="S6663" s="10" t="s">
        <v>882</v>
      </c>
    </row>
    <row r="6664">
      <c r="A6664" s="1" t="s">
        <v>8457</v>
      </c>
      <c r="B6664" s="1" t="s">
        <v>2534</v>
      </c>
      <c r="C6664" s="1" t="s">
        <v>1347</v>
      </c>
      <c r="D6664" s="1" t="s">
        <v>153</v>
      </c>
      <c r="E6664" s="1" t="s">
        <v>714</v>
      </c>
      <c r="F6664" s="1" t="s">
        <v>3419</v>
      </c>
      <c r="G6664" s="1" t="s">
        <v>23742</v>
      </c>
      <c r="H6664" s="1" t="s">
        <v>23743</v>
      </c>
      <c r="I6664" s="4">
        <v>84.33408564814815</v>
      </c>
      <c r="J6664" s="1">
        <v>688.62</v>
      </c>
      <c r="K6664" s="1">
        <v>94.16</v>
      </c>
      <c r="M6664" s="10">
        <f t="array" ref="M6664">_xlfn.XLOOKUP(A6664,subscriptions!B6664:B10004,subscriptions!D6664:D10004)</f>
        <v>120</v>
      </c>
      <c r="N6664" s="10">
        <f t="array" ref="N6664">_xlfn.XLOOKUP(A6664,subscriptions!B6664:B10004,subscriptions!G6664:G10004)</f>
        <v>20</v>
      </c>
      <c r="O6664" s="10">
        <v>96.0</v>
      </c>
      <c r="P6664" s="10" t="str">
        <f t="array" ref="P6664">_xlfn.XLOOKUP(A6664,subscriptions!B6664:B10004,subscriptions!C6664:C10004)</f>
        <v>Residential</v>
      </c>
      <c r="Q6664" s="10" t="s">
        <v>128</v>
      </c>
      <c r="R6664" s="10" t="s">
        <v>148</v>
      </c>
      <c r="S6664" s="10" t="s">
        <v>195</v>
      </c>
    </row>
    <row r="6665">
      <c r="A6665" s="1" t="s">
        <v>8460</v>
      </c>
      <c r="B6665" s="1" t="s">
        <v>236</v>
      </c>
      <c r="C6665" s="1" t="s">
        <v>261</v>
      </c>
      <c r="D6665" s="1" t="s">
        <v>153</v>
      </c>
      <c r="E6665" s="1" t="s">
        <v>631</v>
      </c>
      <c r="F6665" s="1" t="s">
        <v>2549</v>
      </c>
      <c r="G6665" s="1" t="s">
        <v>23744</v>
      </c>
      <c r="H6665" s="1" t="s">
        <v>23745</v>
      </c>
      <c r="I6665" s="4">
        <v>84.20936342592593</v>
      </c>
      <c r="J6665" s="1">
        <v>2108.3</v>
      </c>
      <c r="K6665" s="1">
        <v>285.64</v>
      </c>
      <c r="M6665" s="10">
        <f t="array" ref="M6665">_xlfn.XLOOKUP(A6665,subscriptions!B6665:B10004,subscriptions!D6665:D10004)</f>
        <v>50</v>
      </c>
      <c r="N6665" s="10">
        <f t="array" ref="N6665">_xlfn.XLOOKUP(A6665,subscriptions!B6665:B10004,subscriptions!G6665:G10004)</f>
        <v>0</v>
      </c>
      <c r="O6665" s="10">
        <v>50.0</v>
      </c>
      <c r="P6665" s="10" t="str">
        <f t="array" ref="P6665">_xlfn.XLOOKUP(A6665,subscriptions!B6665:B10004,subscriptions!C6665:C10004)</f>
        <v>Mini</v>
      </c>
      <c r="Q6665" s="10" t="s">
        <v>173</v>
      </c>
      <c r="R6665" s="10" t="s">
        <v>148</v>
      </c>
      <c r="S6665" s="10" t="s">
        <v>1374</v>
      </c>
    </row>
    <row r="6666">
      <c r="A6666" s="1" t="s">
        <v>8461</v>
      </c>
      <c r="B6666" s="1" t="s">
        <v>312</v>
      </c>
      <c r="C6666" s="1" t="s">
        <v>218</v>
      </c>
      <c r="D6666" s="1" t="s">
        <v>153</v>
      </c>
      <c r="E6666" s="1" t="s">
        <v>332</v>
      </c>
      <c r="F6666" s="1" t="s">
        <v>788</v>
      </c>
      <c r="G6666" s="1" t="s">
        <v>23746</v>
      </c>
      <c r="H6666" s="1" t="s">
        <v>23747</v>
      </c>
      <c r="I6666" s="4">
        <v>84.38296296296296</v>
      </c>
      <c r="J6666" s="1">
        <v>3409.56</v>
      </c>
      <c r="K6666" s="1">
        <v>441.31</v>
      </c>
      <c r="M6666" s="10">
        <f t="array" ref="M6666">_xlfn.XLOOKUP(A6666,subscriptions!B6666:B10004,subscriptions!D6666:D10004)</f>
        <v>80</v>
      </c>
      <c r="N6666" s="10">
        <f t="array" ref="N6666">_xlfn.XLOOKUP(A6666,subscriptions!B6666:B10004,subscriptions!G6666:G10004)</f>
        <v>5</v>
      </c>
      <c r="O6666" s="10">
        <v>76.0</v>
      </c>
      <c r="P6666" s="10" t="str">
        <f t="array" ref="P6666">_xlfn.XLOOKUP(A6666,subscriptions!B6666:B10004,subscriptions!C6666:C10004)</f>
        <v>Roam</v>
      </c>
      <c r="Q6666" s="10" t="s">
        <v>194</v>
      </c>
      <c r="R6666" s="10" t="s">
        <v>148</v>
      </c>
      <c r="S6666" s="10" t="s">
        <v>671</v>
      </c>
    </row>
    <row r="6667">
      <c r="A6667" s="1" t="s">
        <v>8462</v>
      </c>
      <c r="B6667" s="1" t="s">
        <v>1939</v>
      </c>
      <c r="C6667" s="1" t="s">
        <v>1492</v>
      </c>
      <c r="D6667" s="1" t="s">
        <v>153</v>
      </c>
      <c r="E6667" s="1" t="s">
        <v>219</v>
      </c>
      <c r="F6667" s="1" t="s">
        <v>4220</v>
      </c>
      <c r="G6667" s="1" t="s">
        <v>23748</v>
      </c>
      <c r="H6667" s="1" t="s">
        <v>23749</v>
      </c>
      <c r="I6667" s="4">
        <v>84.2565625</v>
      </c>
      <c r="J6667" s="1">
        <v>2170.74</v>
      </c>
      <c r="K6667" s="1">
        <v>419.63</v>
      </c>
      <c r="M6667" s="10">
        <f t="array" ref="M6667">_xlfn.XLOOKUP(A6667,subscriptions!B6667:B10004,subscriptions!D6667:D10004)</f>
        <v>120</v>
      </c>
      <c r="N6667" s="10">
        <f t="array" ref="N6667">_xlfn.XLOOKUP(A6667,subscriptions!B6667:B10004,subscriptions!G6667:G10004)</f>
        <v>10</v>
      </c>
      <c r="O6667" s="10">
        <v>108.0</v>
      </c>
      <c r="P6667" s="10" t="str">
        <f t="array" ref="P6667">_xlfn.XLOOKUP(A6667,subscriptions!B6667:B10004,subscriptions!C6667:C10004)</f>
        <v>Residential</v>
      </c>
      <c r="Q6667" s="10" t="s">
        <v>128</v>
      </c>
      <c r="R6667" s="10" t="s">
        <v>212</v>
      </c>
      <c r="S6667" s="10" t="s">
        <v>130</v>
      </c>
    </row>
    <row r="6668">
      <c r="A6668" s="1" t="s">
        <v>8463</v>
      </c>
      <c r="B6668" s="1" t="s">
        <v>1262</v>
      </c>
      <c r="C6668" s="1" t="s">
        <v>3912</v>
      </c>
      <c r="D6668" s="1" t="s">
        <v>27</v>
      </c>
      <c r="E6668" s="1" t="s">
        <v>714</v>
      </c>
      <c r="F6668" s="1" t="s">
        <v>1951</v>
      </c>
      <c r="G6668" s="1" t="s">
        <v>23750</v>
      </c>
      <c r="H6668" s="1" t="s">
        <v>23751</v>
      </c>
      <c r="I6668" s="4">
        <v>84.37920138888889</v>
      </c>
      <c r="J6668" s="1">
        <v>655.2</v>
      </c>
      <c r="K6668" s="1">
        <v>129.45</v>
      </c>
      <c r="M6668" s="10">
        <f t="array" ref="M6668">_xlfn.XLOOKUP(A6668,subscriptions!B6668:B10004,subscriptions!D6668:D10004)</f>
        <v>120</v>
      </c>
      <c r="N6668" s="10">
        <f t="array" ref="N6668">_xlfn.XLOOKUP(A6668,subscriptions!B6668:B10004,subscriptions!G6668:G10004)</f>
        <v>20</v>
      </c>
      <c r="O6668" s="10">
        <v>96.0</v>
      </c>
      <c r="P6668" s="10" t="str">
        <f t="array" ref="P6668">_xlfn.XLOOKUP(A6668,subscriptions!B6668:B10004,subscriptions!C6668:C10004)</f>
        <v>Residential</v>
      </c>
      <c r="Q6668" s="10" t="s">
        <v>128</v>
      </c>
      <c r="R6668" s="10" t="s">
        <v>148</v>
      </c>
      <c r="S6668" s="10" t="s">
        <v>2380</v>
      </c>
    </row>
    <row r="6669">
      <c r="A6669" s="1" t="s">
        <v>8464</v>
      </c>
      <c r="B6669" s="1" t="s">
        <v>1624</v>
      </c>
      <c r="C6669" s="1" t="s">
        <v>750</v>
      </c>
      <c r="D6669" s="1" t="s">
        <v>27</v>
      </c>
      <c r="E6669" s="1" t="s">
        <v>714</v>
      </c>
      <c r="F6669" s="1" t="s">
        <v>1159</v>
      </c>
      <c r="G6669" s="1" t="s">
        <v>23752</v>
      </c>
      <c r="H6669" s="1" t="s">
        <v>23753</v>
      </c>
      <c r="I6669" s="4">
        <v>84.17111111111112</v>
      </c>
      <c r="J6669" s="1">
        <v>2096.46</v>
      </c>
      <c r="K6669" s="1">
        <v>446.91</v>
      </c>
      <c r="M6669" s="10">
        <f t="array" ref="M6669">_xlfn.XLOOKUP(A6669,subscriptions!B6669:B10004,subscriptions!D6669:D10004)</f>
        <v>120</v>
      </c>
      <c r="N6669" s="10">
        <f t="array" ref="N6669">_xlfn.XLOOKUP(A6669,subscriptions!B6669:B10004,subscriptions!G6669:G10004)</f>
        <v>0</v>
      </c>
      <c r="O6669" s="10">
        <v>120.0</v>
      </c>
      <c r="P6669" s="10" t="str">
        <f t="array" ref="P6669">_xlfn.XLOOKUP(A6669,subscriptions!B6669:B10004,subscriptions!C6669:C10004)</f>
        <v>Residential</v>
      </c>
      <c r="Q6669" s="10" t="s">
        <v>173</v>
      </c>
      <c r="R6669" s="10" t="s">
        <v>212</v>
      </c>
      <c r="S6669" s="10" t="s">
        <v>310</v>
      </c>
    </row>
    <row r="6670">
      <c r="A6670" s="1" t="s">
        <v>8465</v>
      </c>
      <c r="B6670" s="1" t="s">
        <v>1387</v>
      </c>
      <c r="C6670" s="1" t="s">
        <v>556</v>
      </c>
      <c r="D6670" s="1" t="s">
        <v>27</v>
      </c>
      <c r="E6670" s="1" t="s">
        <v>111</v>
      </c>
      <c r="F6670" s="1" t="s">
        <v>1362</v>
      </c>
      <c r="G6670" s="1" t="s">
        <v>23754</v>
      </c>
      <c r="H6670" s="1" t="s">
        <v>23755</v>
      </c>
      <c r="I6670" s="4">
        <v>84.21688657407407</v>
      </c>
      <c r="J6670" s="1">
        <v>297.28</v>
      </c>
      <c r="K6670" s="1">
        <v>89.33</v>
      </c>
      <c r="M6670" s="10">
        <f t="array" ref="M6670">_xlfn.XLOOKUP(A6670,subscriptions!B6670:B10004,subscriptions!D6670:D10004)</f>
        <v>120</v>
      </c>
      <c r="N6670" s="10">
        <f t="array" ref="N6670">_xlfn.XLOOKUP(A6670,subscriptions!B6670:B10004,subscriptions!G6670:G10004)</f>
        <v>5</v>
      </c>
      <c r="O6670" s="10">
        <v>114.0</v>
      </c>
      <c r="P6670" s="10" t="str">
        <f t="array" ref="P6670">_xlfn.XLOOKUP(A6670,subscriptions!B6670:B10004,subscriptions!C6670:C10004)</f>
        <v>Residential</v>
      </c>
      <c r="Q6670" s="10" t="s">
        <v>194</v>
      </c>
      <c r="R6670" s="10" t="s">
        <v>212</v>
      </c>
      <c r="S6670" s="10" t="s">
        <v>453</v>
      </c>
    </row>
    <row r="6671">
      <c r="A6671" s="1" t="s">
        <v>8466</v>
      </c>
      <c r="B6671" s="1" t="s">
        <v>2521</v>
      </c>
      <c r="C6671" s="1" t="s">
        <v>391</v>
      </c>
      <c r="D6671" s="1" t="s">
        <v>153</v>
      </c>
      <c r="E6671" s="1" t="s">
        <v>111</v>
      </c>
      <c r="F6671" s="1" t="s">
        <v>1227</v>
      </c>
      <c r="G6671" s="1" t="s">
        <v>23756</v>
      </c>
      <c r="H6671" s="1" t="s">
        <v>23757</v>
      </c>
      <c r="I6671" s="4">
        <v>84.34186342592592</v>
      </c>
      <c r="J6671" s="1">
        <v>259.44</v>
      </c>
      <c r="K6671" s="1">
        <v>61.28</v>
      </c>
      <c r="M6671" s="10">
        <f t="array" ref="M6671">_xlfn.XLOOKUP(A6671,subscriptions!B6671:B10004,subscriptions!D6671:D10004)</f>
        <v>120</v>
      </c>
      <c r="N6671" s="10">
        <f t="array" ref="N6671">_xlfn.XLOOKUP(A6671,subscriptions!B6671:B10004,subscriptions!G6671:G10004)</f>
        <v>10</v>
      </c>
      <c r="O6671" s="10">
        <v>108.0</v>
      </c>
      <c r="P6671" s="10" t="str">
        <f t="array" ref="P6671">_xlfn.XLOOKUP(A6671,subscriptions!B6671:B10004,subscriptions!C6671:C10004)</f>
        <v>Residential</v>
      </c>
      <c r="Q6671" s="10" t="s">
        <v>128</v>
      </c>
      <c r="R6671" s="10" t="s">
        <v>212</v>
      </c>
      <c r="S6671" s="10" t="s">
        <v>1703</v>
      </c>
    </row>
    <row r="6672">
      <c r="A6672" s="1" t="s">
        <v>8467</v>
      </c>
      <c r="B6672" s="1" t="s">
        <v>1044</v>
      </c>
      <c r="C6672" s="1" t="s">
        <v>3912</v>
      </c>
      <c r="D6672" s="1" t="s">
        <v>27</v>
      </c>
      <c r="E6672" s="1" t="s">
        <v>219</v>
      </c>
      <c r="F6672" s="1" t="s">
        <v>4220</v>
      </c>
      <c r="G6672" s="1" t="s">
        <v>23758</v>
      </c>
      <c r="H6672" s="1" t="s">
        <v>23759</v>
      </c>
      <c r="I6672" s="4">
        <v>84.21390046296297</v>
      </c>
      <c r="J6672" s="1">
        <v>686.12</v>
      </c>
      <c r="K6672" s="1">
        <v>126.82</v>
      </c>
      <c r="M6672" s="10">
        <f t="array" ref="M6672">_xlfn.XLOOKUP(A6672,subscriptions!B6672:B10004,subscriptions!D6672:D10004)</f>
        <v>120</v>
      </c>
      <c r="N6672" s="10">
        <f t="array" ref="N6672">_xlfn.XLOOKUP(A6672,subscriptions!B6672:B10004,subscriptions!G6672:G10004)</f>
        <v>20</v>
      </c>
      <c r="O6672" s="10">
        <v>96.0</v>
      </c>
      <c r="P6672" s="10" t="str">
        <f t="array" ref="P6672">_xlfn.XLOOKUP(A6672,subscriptions!B6672:B10004,subscriptions!C6672:C10004)</f>
        <v>Residential</v>
      </c>
      <c r="Q6672" s="10" t="s">
        <v>128</v>
      </c>
      <c r="R6672" s="10" t="s">
        <v>148</v>
      </c>
      <c r="S6672" s="10" t="s">
        <v>388</v>
      </c>
    </row>
    <row r="6673">
      <c r="A6673" s="1" t="s">
        <v>8468</v>
      </c>
      <c r="B6673" s="1" t="s">
        <v>426</v>
      </c>
      <c r="C6673" s="1" t="s">
        <v>178</v>
      </c>
      <c r="D6673" s="1" t="s">
        <v>153</v>
      </c>
      <c r="E6673" s="1" t="s">
        <v>332</v>
      </c>
      <c r="F6673" s="1" t="s">
        <v>1749</v>
      </c>
      <c r="G6673" s="1" t="s">
        <v>23760</v>
      </c>
      <c r="H6673" s="1" t="s">
        <v>23761</v>
      </c>
      <c r="I6673" s="4">
        <v>84.21116898148148</v>
      </c>
      <c r="J6673" s="1">
        <v>2523.07</v>
      </c>
      <c r="K6673" s="1">
        <v>267.13</v>
      </c>
      <c r="M6673" s="10">
        <f t="array" ref="M6673">_xlfn.XLOOKUP(A6673,subscriptions!B6673:B10004,subscriptions!D6673:D10004)</f>
        <v>50</v>
      </c>
      <c r="N6673" s="10">
        <f t="array" ref="N6673">_xlfn.XLOOKUP(A6673,subscriptions!B6673:B10004,subscriptions!G6673:G10004)</f>
        <v>0</v>
      </c>
      <c r="O6673" s="10">
        <v>50.0</v>
      </c>
      <c r="P6673" s="10" t="str">
        <f t="array" ref="P6673">_xlfn.XLOOKUP(A6673,subscriptions!B6673:B10004,subscriptions!C6673:C10004)</f>
        <v>Mini</v>
      </c>
      <c r="Q6673" s="10" t="s">
        <v>173</v>
      </c>
      <c r="R6673" s="10" t="s">
        <v>148</v>
      </c>
      <c r="S6673" s="10" t="s">
        <v>438</v>
      </c>
    </row>
    <row r="6674">
      <c r="A6674" s="1" t="s">
        <v>8469</v>
      </c>
      <c r="B6674" s="1" t="s">
        <v>686</v>
      </c>
      <c r="C6674" s="1" t="s">
        <v>1876</v>
      </c>
      <c r="D6674" s="1" t="s">
        <v>153</v>
      </c>
      <c r="E6674" s="1" t="s">
        <v>280</v>
      </c>
      <c r="F6674" s="1" t="s">
        <v>494</v>
      </c>
      <c r="G6674" s="1" t="s">
        <v>23762</v>
      </c>
      <c r="H6674" s="1" t="s">
        <v>23763</v>
      </c>
      <c r="I6674" s="4">
        <v>84.21466435185185</v>
      </c>
      <c r="J6674" s="1">
        <v>474.24</v>
      </c>
      <c r="K6674" s="1">
        <v>107.94</v>
      </c>
      <c r="M6674" s="10">
        <f t="array" ref="M6674">_xlfn.XLOOKUP(A6674,subscriptions!B6674:B10004,subscriptions!D6674:D10004)</f>
        <v>250</v>
      </c>
      <c r="N6674" s="10">
        <f t="array" ref="N6674">_xlfn.XLOOKUP(A6674,subscriptions!B6674:B10004,subscriptions!G6674:G10004)</f>
        <v>5</v>
      </c>
      <c r="O6674" s="10">
        <v>237.5</v>
      </c>
      <c r="P6674" s="10" t="str">
        <f t="array" ref="P6674">_xlfn.XLOOKUP(A6674,subscriptions!B6674:B10004,subscriptions!C6674:C10004)</f>
        <v>Business</v>
      </c>
      <c r="Q6674" s="10" t="s">
        <v>194</v>
      </c>
      <c r="R6674" s="10" t="s">
        <v>129</v>
      </c>
      <c r="S6674" s="10" t="s">
        <v>3641</v>
      </c>
    </row>
    <row r="6675">
      <c r="A6675" s="1" t="s">
        <v>8472</v>
      </c>
      <c r="B6675" s="1" t="s">
        <v>216</v>
      </c>
      <c r="C6675" s="1" t="s">
        <v>261</v>
      </c>
      <c r="D6675" s="1" t="s">
        <v>153</v>
      </c>
      <c r="E6675" s="1" t="s">
        <v>714</v>
      </c>
      <c r="F6675" s="1" t="s">
        <v>828</v>
      </c>
      <c r="G6675" s="1" t="s">
        <v>23764</v>
      </c>
      <c r="H6675" s="1" t="s">
        <v>23765</v>
      </c>
      <c r="I6675" s="4">
        <v>84.29797453703704</v>
      </c>
      <c r="J6675" s="1">
        <v>148.01</v>
      </c>
      <c r="K6675" s="1">
        <v>21.75</v>
      </c>
      <c r="M6675" s="10">
        <f t="array" ref="M6675">_xlfn.XLOOKUP(A6675,subscriptions!B6675:B10004,subscriptions!D6675:D10004)</f>
        <v>250</v>
      </c>
      <c r="N6675" s="10">
        <f t="array" ref="N6675">_xlfn.XLOOKUP(A6675,subscriptions!B6675:B10004,subscriptions!G6675:G10004)</f>
        <v>10</v>
      </c>
      <c r="O6675" s="10">
        <v>225.0</v>
      </c>
      <c r="P6675" s="10" t="str">
        <f t="array" ref="P6675">_xlfn.XLOOKUP(A6675,subscriptions!B6675:B10004,subscriptions!C6675:C10004)</f>
        <v>Business</v>
      </c>
      <c r="Q6675" s="10" t="s">
        <v>128</v>
      </c>
      <c r="R6675" s="10" t="s">
        <v>129</v>
      </c>
      <c r="S6675" s="10" t="s">
        <v>785</v>
      </c>
    </row>
    <row r="6676">
      <c r="A6676" s="1" t="s">
        <v>8473</v>
      </c>
      <c r="B6676" s="1" t="s">
        <v>1387</v>
      </c>
      <c r="C6676" s="1" t="s">
        <v>426</v>
      </c>
      <c r="D6676" s="1" t="s">
        <v>27</v>
      </c>
      <c r="E6676" s="1" t="s">
        <v>631</v>
      </c>
      <c r="F6676" s="1" t="s">
        <v>2495</v>
      </c>
      <c r="G6676" s="1" t="s">
        <v>23766</v>
      </c>
      <c r="H6676" s="1" t="s">
        <v>23767</v>
      </c>
      <c r="I6676" s="4">
        <v>84.20984953703703</v>
      </c>
      <c r="J6676" s="1">
        <v>261.84</v>
      </c>
      <c r="K6676" s="1">
        <v>39.84</v>
      </c>
      <c r="M6676" s="10">
        <f t="array" ref="M6676">_xlfn.XLOOKUP(A6676,subscriptions!B6676:B10004,subscriptions!D6676:D10004)</f>
        <v>120</v>
      </c>
      <c r="N6676" s="10">
        <f t="array" ref="N6676">_xlfn.XLOOKUP(A6676,subscriptions!B6676:B10004,subscriptions!G6676:G10004)</f>
        <v>20</v>
      </c>
      <c r="O6676" s="10">
        <v>96.0</v>
      </c>
      <c r="P6676" s="10" t="str">
        <f t="array" ref="P6676">_xlfn.XLOOKUP(A6676,subscriptions!B6676:B10004,subscriptions!C6676:C10004)</f>
        <v>Residential</v>
      </c>
      <c r="Q6676" s="10" t="s">
        <v>128</v>
      </c>
      <c r="R6676" s="10" t="s">
        <v>148</v>
      </c>
      <c r="S6676" s="10" t="s">
        <v>353</v>
      </c>
    </row>
    <row r="6677">
      <c r="A6677" s="1" t="s">
        <v>8474</v>
      </c>
      <c r="B6677" s="1" t="s">
        <v>472</v>
      </c>
      <c r="C6677" s="1" t="s">
        <v>2007</v>
      </c>
      <c r="D6677" s="1" t="s">
        <v>27</v>
      </c>
      <c r="E6677" s="1" t="s">
        <v>262</v>
      </c>
      <c r="F6677" s="1" t="s">
        <v>4344</v>
      </c>
      <c r="G6677" s="1" t="s">
        <v>23768</v>
      </c>
      <c r="H6677" s="1" t="s">
        <v>23769</v>
      </c>
      <c r="I6677" s="4">
        <v>84.17446759259259</v>
      </c>
      <c r="J6677" s="1">
        <v>2985.78</v>
      </c>
      <c r="K6677" s="1">
        <v>642.46</v>
      </c>
      <c r="M6677" s="10">
        <f t="array" ref="M6677">_xlfn.XLOOKUP(A6677,subscriptions!B6677:B10004,subscriptions!D6677:D10004)</f>
        <v>120</v>
      </c>
      <c r="N6677" s="10">
        <f t="array" ref="N6677">_xlfn.XLOOKUP(A6677,subscriptions!B6677:B10004,subscriptions!G6677:G10004)</f>
        <v>0</v>
      </c>
      <c r="O6677" s="10">
        <v>120.0</v>
      </c>
      <c r="P6677" s="10" t="str">
        <f t="array" ref="P6677">_xlfn.XLOOKUP(A6677,subscriptions!B6677:B10004,subscriptions!C6677:C10004)</f>
        <v>Residential</v>
      </c>
      <c r="Q6677" s="10" t="s">
        <v>173</v>
      </c>
      <c r="R6677" s="10" t="s">
        <v>212</v>
      </c>
      <c r="S6677" s="10" t="s">
        <v>507</v>
      </c>
    </row>
    <row r="6678">
      <c r="A6678" s="1" t="s">
        <v>8475</v>
      </c>
      <c r="B6678" s="1" t="s">
        <v>1027</v>
      </c>
      <c r="C6678" s="1" t="s">
        <v>1876</v>
      </c>
      <c r="D6678" s="1" t="s">
        <v>153</v>
      </c>
      <c r="E6678" s="1" t="s">
        <v>239</v>
      </c>
      <c r="F6678" s="1" t="s">
        <v>2154</v>
      </c>
      <c r="G6678" s="1" t="s">
        <v>23770</v>
      </c>
      <c r="H6678" s="1" t="s">
        <v>23771</v>
      </c>
      <c r="I6678" s="4">
        <v>84.37804398148148</v>
      </c>
      <c r="J6678" s="1">
        <v>1556.8</v>
      </c>
      <c r="K6678" s="1">
        <v>341.59</v>
      </c>
      <c r="M6678" s="10">
        <f t="array" ref="M6678">_xlfn.XLOOKUP(A6678,subscriptions!B6678:B10004,subscriptions!D6678:D10004)</f>
        <v>120</v>
      </c>
      <c r="N6678" s="10">
        <f t="array" ref="N6678">_xlfn.XLOOKUP(A6678,subscriptions!B6678:B10004,subscriptions!G6678:G10004)</f>
        <v>5</v>
      </c>
      <c r="O6678" s="10">
        <v>114.0</v>
      </c>
      <c r="P6678" s="10" t="str">
        <f t="array" ref="P6678">_xlfn.XLOOKUP(A6678,subscriptions!B6678:B10004,subscriptions!C6678:C10004)</f>
        <v>Residential</v>
      </c>
      <c r="Q6678" s="10" t="s">
        <v>194</v>
      </c>
      <c r="R6678" s="10" t="s">
        <v>212</v>
      </c>
      <c r="S6678" s="10" t="s">
        <v>1302</v>
      </c>
    </row>
    <row r="6679">
      <c r="A6679" s="1" t="s">
        <v>8476</v>
      </c>
      <c r="B6679" s="1" t="s">
        <v>2327</v>
      </c>
      <c r="C6679" s="1" t="s">
        <v>473</v>
      </c>
      <c r="D6679" s="1" t="s">
        <v>27</v>
      </c>
      <c r="E6679" s="1" t="s">
        <v>179</v>
      </c>
      <c r="F6679" s="1" t="s">
        <v>2311</v>
      </c>
      <c r="G6679" s="1" t="s">
        <v>23772</v>
      </c>
      <c r="H6679" s="1" t="s">
        <v>23773</v>
      </c>
      <c r="I6679" s="4">
        <v>84.25368055555556</v>
      </c>
      <c r="J6679" s="1">
        <v>487.94</v>
      </c>
      <c r="K6679" s="1">
        <v>63.11</v>
      </c>
      <c r="L6679" s="1">
        <v>100.0</v>
      </c>
      <c r="M6679" s="10">
        <f t="array" ref="M6679">_xlfn.XLOOKUP(A6679,subscriptions!B6679:B10004,subscriptions!D6679:D10004)</f>
        <v>80</v>
      </c>
      <c r="N6679" s="10">
        <f t="array" ref="N6679">_xlfn.XLOOKUP(A6679,subscriptions!B6679:B10004,subscriptions!G6679:G10004)</f>
        <v>10</v>
      </c>
      <c r="O6679" s="10">
        <v>72.0</v>
      </c>
      <c r="P6679" s="10" t="str">
        <f t="array" ref="P6679">_xlfn.XLOOKUP(A6679,subscriptions!B6679:B10004,subscriptions!C6679:C10004)</f>
        <v>Roam</v>
      </c>
      <c r="Q6679" s="10" t="s">
        <v>128</v>
      </c>
      <c r="R6679" s="10" t="s">
        <v>148</v>
      </c>
      <c r="S6679" s="10" t="s">
        <v>1832</v>
      </c>
    </row>
    <row r="6680">
      <c r="A6680" s="1" t="s">
        <v>8477</v>
      </c>
      <c r="B6680" s="1" t="s">
        <v>312</v>
      </c>
      <c r="C6680" s="1" t="s">
        <v>1347</v>
      </c>
      <c r="D6680" s="1" t="s">
        <v>153</v>
      </c>
      <c r="E6680" s="1" t="s">
        <v>714</v>
      </c>
      <c r="F6680" s="1" t="s">
        <v>1951</v>
      </c>
      <c r="G6680" s="1" t="s">
        <v>23774</v>
      </c>
      <c r="H6680" s="1" t="s">
        <v>23775</v>
      </c>
      <c r="I6680" s="4">
        <v>84.37998842592593</v>
      </c>
      <c r="J6680" s="1">
        <v>1265.52</v>
      </c>
      <c r="K6680" s="1">
        <v>125.65</v>
      </c>
      <c r="M6680" s="10">
        <f t="array" ref="M6680">_xlfn.XLOOKUP(A6680,subscriptions!B6680:B10004,subscriptions!D6680:D10004)</f>
        <v>120</v>
      </c>
      <c r="N6680" s="10">
        <f t="array" ref="N6680">_xlfn.XLOOKUP(A6680,subscriptions!B6680:B10004,subscriptions!G6680:G10004)</f>
        <v>20</v>
      </c>
      <c r="O6680" s="10">
        <v>96.0</v>
      </c>
      <c r="P6680" s="10" t="str">
        <f t="array" ref="P6680">_xlfn.XLOOKUP(A6680,subscriptions!B6680:B10004,subscriptions!C6680:C10004)</f>
        <v>Residential</v>
      </c>
      <c r="Q6680" s="10" t="s">
        <v>128</v>
      </c>
      <c r="R6680" s="10" t="s">
        <v>148</v>
      </c>
      <c r="S6680" s="10" t="s">
        <v>698</v>
      </c>
    </row>
    <row r="6681">
      <c r="A6681" s="1" t="s">
        <v>8478</v>
      </c>
      <c r="B6681" s="1" t="s">
        <v>1506</v>
      </c>
      <c r="C6681" s="1" t="s">
        <v>1100</v>
      </c>
      <c r="D6681" s="1" t="s">
        <v>27</v>
      </c>
      <c r="E6681" s="1" t="s">
        <v>111</v>
      </c>
      <c r="F6681" s="1" t="s">
        <v>1227</v>
      </c>
      <c r="G6681" s="1" t="s">
        <v>23776</v>
      </c>
      <c r="H6681" s="1" t="s">
        <v>23777</v>
      </c>
      <c r="I6681" s="4">
        <v>84.37795138888889</v>
      </c>
      <c r="J6681" s="1">
        <v>1174.83</v>
      </c>
      <c r="K6681" s="1">
        <v>274.75</v>
      </c>
      <c r="M6681" s="10">
        <f t="array" ref="M6681">_xlfn.XLOOKUP(A6681,subscriptions!B6681:B10004,subscriptions!D6681:D10004)</f>
        <v>120</v>
      </c>
      <c r="N6681" s="10">
        <f t="array" ref="N6681">_xlfn.XLOOKUP(A6681,subscriptions!B6681:B10004,subscriptions!G6681:G10004)</f>
        <v>0</v>
      </c>
      <c r="O6681" s="10">
        <v>120.0</v>
      </c>
      <c r="P6681" s="10" t="str">
        <f t="array" ref="P6681">_xlfn.XLOOKUP(A6681,subscriptions!B6681:B10004,subscriptions!C6681:C10004)</f>
        <v>Residential</v>
      </c>
      <c r="Q6681" s="10" t="s">
        <v>173</v>
      </c>
      <c r="R6681" s="10" t="s">
        <v>212</v>
      </c>
      <c r="S6681" s="10" t="s">
        <v>1302</v>
      </c>
    </row>
    <row r="6682">
      <c r="A6682" s="1" t="s">
        <v>8479</v>
      </c>
      <c r="B6682" s="1" t="s">
        <v>700</v>
      </c>
      <c r="C6682" s="1" t="s">
        <v>1678</v>
      </c>
      <c r="D6682" s="1" t="s">
        <v>153</v>
      </c>
      <c r="E6682" s="1" t="s">
        <v>239</v>
      </c>
      <c r="F6682" s="1" t="s">
        <v>240</v>
      </c>
      <c r="G6682" s="1" t="s">
        <v>23778</v>
      </c>
      <c r="H6682" s="1" t="s">
        <v>23779</v>
      </c>
      <c r="I6682" s="4">
        <v>84.17516203703704</v>
      </c>
      <c r="J6682" s="1">
        <v>1648.21</v>
      </c>
      <c r="K6682" s="1">
        <v>232.53</v>
      </c>
      <c r="M6682" s="10">
        <f t="array" ref="M6682">_xlfn.XLOOKUP(A6682,subscriptions!B6682:B10004,subscriptions!D6682:D10004)</f>
        <v>120</v>
      </c>
      <c r="N6682" s="10">
        <f t="array" ref="N6682">_xlfn.XLOOKUP(A6682,subscriptions!B6682:B10004,subscriptions!G6682:G10004)</f>
        <v>5</v>
      </c>
      <c r="O6682" s="10">
        <v>114.0</v>
      </c>
      <c r="P6682" s="10" t="str">
        <f t="array" ref="P6682">_xlfn.XLOOKUP(A6682,subscriptions!B6682:B10004,subscriptions!C6682:C10004)</f>
        <v>Residential</v>
      </c>
      <c r="Q6682" s="10" t="s">
        <v>194</v>
      </c>
      <c r="R6682" s="10" t="s">
        <v>212</v>
      </c>
      <c r="S6682" s="10" t="s">
        <v>1198</v>
      </c>
    </row>
    <row r="6683">
      <c r="A6683" s="1" t="s">
        <v>8480</v>
      </c>
      <c r="B6683" s="1" t="s">
        <v>1009</v>
      </c>
      <c r="C6683" s="1" t="s">
        <v>673</v>
      </c>
      <c r="D6683" s="1" t="s">
        <v>153</v>
      </c>
      <c r="E6683" s="1" t="s">
        <v>714</v>
      </c>
      <c r="F6683" s="1" t="s">
        <v>715</v>
      </c>
      <c r="G6683" s="1" t="s">
        <v>23780</v>
      </c>
      <c r="H6683" s="1" t="s">
        <v>23781</v>
      </c>
      <c r="I6683" s="4">
        <v>84.17438657407408</v>
      </c>
      <c r="J6683" s="1">
        <v>448.27</v>
      </c>
      <c r="K6683" s="1">
        <v>103.34</v>
      </c>
      <c r="M6683" s="10">
        <f t="array" ref="M6683">_xlfn.XLOOKUP(A6683,subscriptions!B6683:B10004,subscriptions!D6683:D10004)</f>
        <v>120</v>
      </c>
      <c r="N6683" s="10">
        <f t="array" ref="N6683">_xlfn.XLOOKUP(A6683,subscriptions!B6683:B10004,subscriptions!G6683:G10004)</f>
        <v>10</v>
      </c>
      <c r="O6683" s="10">
        <v>108.0</v>
      </c>
      <c r="P6683" s="10" t="str">
        <f t="array" ref="P6683">_xlfn.XLOOKUP(A6683,subscriptions!B6683:B10004,subscriptions!C6683:C10004)</f>
        <v>Residential</v>
      </c>
      <c r="Q6683" s="10" t="s">
        <v>128</v>
      </c>
      <c r="R6683" s="10" t="s">
        <v>212</v>
      </c>
      <c r="S6683" s="10" t="s">
        <v>507</v>
      </c>
    </row>
    <row r="6684">
      <c r="A6684" s="1" t="s">
        <v>8481</v>
      </c>
      <c r="B6684" s="1" t="s">
        <v>132</v>
      </c>
      <c r="C6684" s="1" t="s">
        <v>734</v>
      </c>
      <c r="D6684" s="1" t="s">
        <v>27</v>
      </c>
      <c r="E6684" s="1" t="s">
        <v>262</v>
      </c>
      <c r="F6684" s="1" t="s">
        <v>1835</v>
      </c>
      <c r="G6684" s="1" t="s">
        <v>23782</v>
      </c>
      <c r="H6684" s="1" t="s">
        <v>23783</v>
      </c>
      <c r="I6684" s="4">
        <v>84.25712962962963</v>
      </c>
      <c r="J6684" s="1">
        <v>3047.1</v>
      </c>
      <c r="K6684" s="1">
        <v>331.19</v>
      </c>
      <c r="M6684" s="10">
        <f t="array" ref="M6684">_xlfn.XLOOKUP(A6684,subscriptions!B6684:B10004,subscriptions!D6684:D10004)</f>
        <v>80</v>
      </c>
      <c r="N6684" s="10">
        <f t="array" ref="N6684">_xlfn.XLOOKUP(A6684,subscriptions!B6684:B10004,subscriptions!G6684:G10004)</f>
        <v>20</v>
      </c>
      <c r="O6684" s="10">
        <v>64.0</v>
      </c>
      <c r="P6684" s="10" t="str">
        <f t="array" ref="P6684">_xlfn.XLOOKUP(A6684,subscriptions!B6684:B10004,subscriptions!C6684:C10004)</f>
        <v>Roam</v>
      </c>
      <c r="Q6684" s="10" t="s">
        <v>128</v>
      </c>
      <c r="R6684" s="10" t="s">
        <v>148</v>
      </c>
      <c r="S6684" s="10" t="s">
        <v>175</v>
      </c>
    </row>
    <row r="6685">
      <c r="A6685" s="1" t="s">
        <v>8482</v>
      </c>
      <c r="B6685" s="1" t="s">
        <v>426</v>
      </c>
      <c r="C6685" s="1" t="s">
        <v>198</v>
      </c>
      <c r="D6685" s="1" t="s">
        <v>153</v>
      </c>
      <c r="E6685" s="1" t="s">
        <v>219</v>
      </c>
      <c r="F6685" s="1" t="s">
        <v>590</v>
      </c>
      <c r="G6685" s="1" t="s">
        <v>23784</v>
      </c>
      <c r="H6685" s="1" t="s">
        <v>23785</v>
      </c>
      <c r="I6685" s="4">
        <v>84.37929398148148</v>
      </c>
      <c r="J6685" s="1">
        <v>605.22</v>
      </c>
      <c r="K6685" s="1">
        <v>77.69</v>
      </c>
      <c r="M6685" s="10">
        <f t="array" ref="M6685">_xlfn.XLOOKUP(A6685,subscriptions!B6685:B10004,subscriptions!D6685:D10004)</f>
        <v>120</v>
      </c>
      <c r="N6685" s="10">
        <f t="array" ref="N6685">_xlfn.XLOOKUP(A6685,subscriptions!B6685:B10004,subscriptions!G6685:G10004)</f>
        <v>0</v>
      </c>
      <c r="O6685" s="10">
        <v>120.0</v>
      </c>
      <c r="P6685" s="10" t="str">
        <f t="array" ref="P6685">_xlfn.XLOOKUP(A6685,subscriptions!B6685:B10004,subscriptions!C6685:C10004)</f>
        <v>Residential</v>
      </c>
      <c r="Q6685" s="10" t="s">
        <v>173</v>
      </c>
      <c r="R6685" s="10" t="s">
        <v>212</v>
      </c>
      <c r="S6685" s="10" t="s">
        <v>2380</v>
      </c>
    </row>
    <row r="6686">
      <c r="A6686" s="1" t="s">
        <v>8483</v>
      </c>
      <c r="B6686" s="1" t="s">
        <v>1664</v>
      </c>
      <c r="C6686" s="1" t="s">
        <v>1973</v>
      </c>
      <c r="D6686" s="1" t="s">
        <v>153</v>
      </c>
      <c r="E6686" s="1" t="s">
        <v>280</v>
      </c>
      <c r="F6686" s="1" t="s">
        <v>873</v>
      </c>
      <c r="G6686" s="1" t="s">
        <v>23786</v>
      </c>
      <c r="H6686" s="1" t="s">
        <v>23787</v>
      </c>
      <c r="I6686" s="4">
        <v>84.38056712962963</v>
      </c>
      <c r="J6686" s="1">
        <v>1826.9</v>
      </c>
      <c r="K6686" s="1">
        <v>284.67</v>
      </c>
      <c r="M6686" s="10">
        <f t="array" ref="M6686">_xlfn.XLOOKUP(A6686,subscriptions!B6686:B10004,subscriptions!D6686:D10004)</f>
        <v>80</v>
      </c>
      <c r="N6686" s="10">
        <f t="array" ref="N6686">_xlfn.XLOOKUP(A6686,subscriptions!B6686:B10004,subscriptions!G6686:G10004)</f>
        <v>5</v>
      </c>
      <c r="O6686" s="10">
        <v>76.0</v>
      </c>
      <c r="P6686" s="10" t="str">
        <f t="array" ref="P6686">_xlfn.XLOOKUP(A6686,subscriptions!B6686:B10004,subscriptions!C6686:C10004)</f>
        <v>Roam</v>
      </c>
      <c r="Q6686" s="10" t="s">
        <v>194</v>
      </c>
      <c r="R6686" s="10" t="s">
        <v>148</v>
      </c>
      <c r="S6686" s="10" t="s">
        <v>762</v>
      </c>
    </row>
    <row r="6687">
      <c r="A6687" s="1" t="s">
        <v>8485</v>
      </c>
      <c r="B6687" s="1" t="s">
        <v>426</v>
      </c>
      <c r="C6687" s="1" t="s">
        <v>2483</v>
      </c>
      <c r="D6687" s="1" t="s">
        <v>153</v>
      </c>
      <c r="E6687" s="1" t="s">
        <v>280</v>
      </c>
      <c r="F6687" s="1" t="s">
        <v>1706</v>
      </c>
      <c r="G6687" s="1" t="s">
        <v>23788</v>
      </c>
      <c r="H6687" s="1" t="s">
        <v>23789</v>
      </c>
      <c r="I6687" s="4">
        <v>84.30024305555555</v>
      </c>
      <c r="J6687" s="1">
        <v>74.38</v>
      </c>
      <c r="K6687" s="1">
        <v>33.19</v>
      </c>
      <c r="M6687" s="10">
        <f t="array" ref="M6687">_xlfn.XLOOKUP(A6687,subscriptions!B6687:B10004,subscriptions!D6687:D10004)</f>
        <v>120</v>
      </c>
      <c r="N6687" s="10">
        <f t="array" ref="N6687">_xlfn.XLOOKUP(A6687,subscriptions!B6687:B10004,subscriptions!G6687:G10004)</f>
        <v>10</v>
      </c>
      <c r="O6687" s="10">
        <v>108.0</v>
      </c>
      <c r="P6687" s="10" t="str">
        <f t="array" ref="P6687">_xlfn.XLOOKUP(A6687,subscriptions!B6687:B10004,subscriptions!C6687:C10004)</f>
        <v>Residential</v>
      </c>
      <c r="Q6687" s="10" t="s">
        <v>128</v>
      </c>
      <c r="R6687" s="10" t="s">
        <v>212</v>
      </c>
      <c r="S6687" s="10" t="s">
        <v>1172</v>
      </c>
    </row>
    <row r="6688">
      <c r="A6688" s="1" t="s">
        <v>8487</v>
      </c>
      <c r="B6688" s="1" t="s">
        <v>295</v>
      </c>
      <c r="C6688" s="1" t="s">
        <v>509</v>
      </c>
      <c r="D6688" s="1" t="s">
        <v>153</v>
      </c>
      <c r="E6688" s="1" t="s">
        <v>219</v>
      </c>
      <c r="F6688" s="1" t="s">
        <v>590</v>
      </c>
      <c r="G6688" s="1" t="s">
        <v>23790</v>
      </c>
      <c r="H6688" s="1" t="s">
        <v>23791</v>
      </c>
      <c r="I6688" s="4">
        <v>84.2142361111111</v>
      </c>
      <c r="J6688" s="1">
        <v>749.39</v>
      </c>
      <c r="K6688" s="1">
        <v>125.13</v>
      </c>
      <c r="M6688" s="10">
        <f t="array" ref="M6688">_xlfn.XLOOKUP(A6688,subscriptions!B6688:B10004,subscriptions!D6688:D10004)</f>
        <v>120</v>
      </c>
      <c r="N6688" s="10">
        <f t="array" ref="N6688">_xlfn.XLOOKUP(A6688,subscriptions!B6688:B10004,subscriptions!G6688:G10004)</f>
        <v>20</v>
      </c>
      <c r="O6688" s="10">
        <v>96.0</v>
      </c>
      <c r="P6688" s="10" t="str">
        <f t="array" ref="P6688">_xlfn.XLOOKUP(A6688,subscriptions!B6688:B10004,subscriptions!C6688:C10004)</f>
        <v>Residential</v>
      </c>
      <c r="Q6688" s="10" t="s">
        <v>128</v>
      </c>
      <c r="R6688" s="10" t="s">
        <v>148</v>
      </c>
      <c r="S6688" s="10" t="s">
        <v>388</v>
      </c>
    </row>
    <row r="6689">
      <c r="A6689" s="1" t="s">
        <v>8488</v>
      </c>
      <c r="B6689" s="1" t="s">
        <v>2521</v>
      </c>
      <c r="C6689" s="1" t="s">
        <v>26</v>
      </c>
      <c r="D6689" s="1" t="s">
        <v>153</v>
      </c>
      <c r="E6689" s="1" t="s">
        <v>28</v>
      </c>
      <c r="F6689" s="1" t="s">
        <v>801</v>
      </c>
      <c r="G6689" s="1" t="s">
        <v>23792</v>
      </c>
      <c r="H6689" s="1" t="s">
        <v>23793</v>
      </c>
      <c r="I6689" s="4">
        <v>84.21540509259259</v>
      </c>
      <c r="J6689" s="1">
        <v>700.13</v>
      </c>
      <c r="K6689" s="1">
        <v>160.87</v>
      </c>
      <c r="M6689" s="10">
        <f t="array" ref="M6689">_xlfn.XLOOKUP(A6689,subscriptions!B6689:B10004,subscriptions!D6689:D10004)</f>
        <v>120</v>
      </c>
      <c r="N6689" s="10">
        <f t="array" ref="N6689">_xlfn.XLOOKUP(A6689,subscriptions!B6689:B10004,subscriptions!G6689:G10004)</f>
        <v>0</v>
      </c>
      <c r="O6689" s="10">
        <v>120.0</v>
      </c>
      <c r="P6689" s="10" t="str">
        <f t="array" ref="P6689">_xlfn.XLOOKUP(A6689,subscriptions!B6689:B10004,subscriptions!C6689:C10004)</f>
        <v>Residential</v>
      </c>
      <c r="Q6689" s="10" t="s">
        <v>173</v>
      </c>
      <c r="R6689" s="10" t="s">
        <v>212</v>
      </c>
      <c r="S6689" s="10" t="s">
        <v>1212</v>
      </c>
    </row>
    <row r="6690">
      <c r="A6690" s="1" t="s">
        <v>8489</v>
      </c>
      <c r="B6690" s="1" t="s">
        <v>523</v>
      </c>
      <c r="C6690" s="1" t="s">
        <v>178</v>
      </c>
      <c r="D6690" s="1" t="s">
        <v>27</v>
      </c>
      <c r="E6690" s="1" t="s">
        <v>28</v>
      </c>
      <c r="F6690" s="1" t="s">
        <v>3899</v>
      </c>
      <c r="G6690" s="1" t="s">
        <v>23794</v>
      </c>
      <c r="H6690" s="1" t="s">
        <v>23795</v>
      </c>
      <c r="I6690" s="4">
        <v>84.33414351851852</v>
      </c>
      <c r="J6690" s="1">
        <v>1226.2</v>
      </c>
      <c r="K6690" s="1">
        <v>255.66</v>
      </c>
      <c r="M6690" s="10">
        <f t="array" ref="M6690">_xlfn.XLOOKUP(A6690,subscriptions!B6690:B10004,subscriptions!D6690:D10004)</f>
        <v>80</v>
      </c>
      <c r="N6690" s="10">
        <f t="array" ref="N6690">_xlfn.XLOOKUP(A6690,subscriptions!B6690:B10004,subscriptions!G6690:G10004)</f>
        <v>5</v>
      </c>
      <c r="O6690" s="10">
        <v>76.0</v>
      </c>
      <c r="P6690" s="10" t="str">
        <f t="array" ref="P6690">_xlfn.XLOOKUP(A6690,subscriptions!B6690:B10004,subscriptions!C6690:C10004)</f>
        <v>Roam</v>
      </c>
      <c r="Q6690" s="10" t="s">
        <v>194</v>
      </c>
      <c r="R6690" s="10" t="s">
        <v>148</v>
      </c>
      <c r="S6690" s="10" t="s">
        <v>195</v>
      </c>
    </row>
    <row r="6691">
      <c r="A6691" s="1" t="s">
        <v>8490</v>
      </c>
      <c r="B6691" s="1" t="s">
        <v>375</v>
      </c>
      <c r="C6691" s="1" t="s">
        <v>441</v>
      </c>
      <c r="D6691" s="1" t="s">
        <v>27</v>
      </c>
      <c r="E6691" s="1" t="s">
        <v>280</v>
      </c>
      <c r="F6691" s="1" t="s">
        <v>376</v>
      </c>
      <c r="G6691" s="1" t="s">
        <v>23796</v>
      </c>
      <c r="H6691" s="1" t="s">
        <v>23797</v>
      </c>
      <c r="I6691" s="4">
        <v>84.25430555555556</v>
      </c>
      <c r="J6691" s="1">
        <v>163.28</v>
      </c>
      <c r="K6691" s="1">
        <v>43.21</v>
      </c>
      <c r="M6691" s="10">
        <f t="array" ref="M6691">_xlfn.XLOOKUP(A6691,subscriptions!B6691:B10004,subscriptions!D6691:D10004)</f>
        <v>250</v>
      </c>
      <c r="N6691" s="10">
        <f t="array" ref="N6691">_xlfn.XLOOKUP(A6691,subscriptions!B6691:B10004,subscriptions!G6691:G10004)</f>
        <v>10</v>
      </c>
      <c r="O6691" s="10">
        <v>225.0</v>
      </c>
      <c r="P6691" s="10" t="str">
        <f t="array" ref="P6691">_xlfn.XLOOKUP(A6691,subscriptions!B6691:B10004,subscriptions!C6691:C10004)</f>
        <v>Business</v>
      </c>
      <c r="Q6691" s="10" t="s">
        <v>128</v>
      </c>
      <c r="R6691" s="10" t="s">
        <v>129</v>
      </c>
      <c r="S6691" s="10" t="s">
        <v>2046</v>
      </c>
    </row>
    <row r="6692">
      <c r="A6692" s="1" t="s">
        <v>8491</v>
      </c>
      <c r="B6692" s="1" t="s">
        <v>1303</v>
      </c>
      <c r="C6692" s="1" t="s">
        <v>1200</v>
      </c>
      <c r="D6692" s="1" t="s">
        <v>153</v>
      </c>
      <c r="E6692" s="1" t="s">
        <v>332</v>
      </c>
      <c r="F6692" s="1" t="s">
        <v>1749</v>
      </c>
      <c r="G6692" s="1" t="s">
        <v>23798</v>
      </c>
      <c r="H6692" s="1" t="s">
        <v>23799</v>
      </c>
      <c r="I6692" s="4">
        <v>84.17520833333333</v>
      </c>
      <c r="J6692" s="1">
        <v>2391.91</v>
      </c>
      <c r="K6692" s="1">
        <v>331.58</v>
      </c>
      <c r="M6692" s="10">
        <f t="array" ref="M6692">_xlfn.XLOOKUP(A6692,subscriptions!B6692:B10004,subscriptions!D6692:D10004)</f>
        <v>120</v>
      </c>
      <c r="N6692" s="10">
        <f t="array" ref="N6692">_xlfn.XLOOKUP(A6692,subscriptions!B6692:B10004,subscriptions!G6692:G10004)</f>
        <v>20</v>
      </c>
      <c r="O6692" s="10">
        <v>96.0</v>
      </c>
      <c r="P6692" s="10" t="str">
        <f t="array" ref="P6692">_xlfn.XLOOKUP(A6692,subscriptions!B6692:B10004,subscriptions!C6692:C10004)</f>
        <v>Residential</v>
      </c>
      <c r="Q6692" s="10" t="s">
        <v>128</v>
      </c>
      <c r="R6692" s="10" t="s">
        <v>148</v>
      </c>
      <c r="S6692" s="10" t="s">
        <v>1198</v>
      </c>
    </row>
    <row r="6693">
      <c r="A6693" s="1" t="s">
        <v>8492</v>
      </c>
      <c r="B6693" s="1" t="s">
        <v>2327</v>
      </c>
      <c r="C6693" s="1" t="s">
        <v>658</v>
      </c>
      <c r="D6693" s="1" t="s">
        <v>27</v>
      </c>
      <c r="E6693" s="1" t="s">
        <v>28</v>
      </c>
      <c r="F6693" s="1" t="s">
        <v>2188</v>
      </c>
      <c r="G6693" s="1" t="s">
        <v>23800</v>
      </c>
      <c r="H6693" s="1" t="s">
        <v>23801</v>
      </c>
      <c r="I6693" s="4">
        <v>84.25649305555555</v>
      </c>
      <c r="J6693" s="1">
        <v>418.43</v>
      </c>
      <c r="K6693" s="1">
        <v>77.11</v>
      </c>
      <c r="M6693" s="10">
        <f t="array" ref="M6693">_xlfn.XLOOKUP(A6693,subscriptions!B6693:B10004,subscriptions!D6693:D10004)</f>
        <v>50</v>
      </c>
      <c r="N6693" s="10">
        <f t="array" ref="N6693">_xlfn.XLOOKUP(A6693,subscriptions!B6693:B10004,subscriptions!G6693:G10004)</f>
        <v>0</v>
      </c>
      <c r="O6693" s="10">
        <v>50.0</v>
      </c>
      <c r="P6693" s="10" t="str">
        <f t="array" ref="P6693">_xlfn.XLOOKUP(A6693,subscriptions!B6693:B10004,subscriptions!C6693:C10004)</f>
        <v>Mini</v>
      </c>
      <c r="Q6693" s="10" t="s">
        <v>173</v>
      </c>
      <c r="R6693" s="10" t="s">
        <v>148</v>
      </c>
      <c r="S6693" s="10" t="s">
        <v>130</v>
      </c>
    </row>
    <row r="6694">
      <c r="A6694" s="1" t="s">
        <v>8493</v>
      </c>
      <c r="B6694" s="1" t="s">
        <v>1844</v>
      </c>
      <c r="C6694" s="1" t="s">
        <v>800</v>
      </c>
      <c r="D6694" s="1" t="s">
        <v>153</v>
      </c>
      <c r="E6694" s="1" t="s">
        <v>262</v>
      </c>
      <c r="F6694" s="1" t="s">
        <v>2985</v>
      </c>
      <c r="G6694" s="1" t="s">
        <v>23802</v>
      </c>
      <c r="H6694" s="1" t="s">
        <v>23803</v>
      </c>
      <c r="I6694" s="4">
        <v>84.25291666666666</v>
      </c>
      <c r="J6694" s="1">
        <v>1745.33</v>
      </c>
      <c r="K6694" s="1">
        <v>273.29</v>
      </c>
      <c r="M6694" s="10">
        <f t="array" ref="M6694">_xlfn.XLOOKUP(A6694,subscriptions!B6694:B10004,subscriptions!D6694:D10004)</f>
        <v>120</v>
      </c>
      <c r="N6694" s="10">
        <f t="array" ref="N6694">_xlfn.XLOOKUP(A6694,subscriptions!B6694:B10004,subscriptions!G6694:G10004)</f>
        <v>5</v>
      </c>
      <c r="O6694" s="10">
        <v>114.0</v>
      </c>
      <c r="P6694" s="10" t="str">
        <f t="array" ref="P6694">_xlfn.XLOOKUP(A6694,subscriptions!B6694:B10004,subscriptions!C6694:C10004)</f>
        <v>Residential</v>
      </c>
      <c r="Q6694" s="10" t="s">
        <v>194</v>
      </c>
      <c r="R6694" s="10" t="s">
        <v>212</v>
      </c>
      <c r="S6694" s="10" t="s">
        <v>916</v>
      </c>
    </row>
    <row r="6695">
      <c r="A6695" s="1" t="s">
        <v>8494</v>
      </c>
      <c r="B6695" s="1" t="s">
        <v>455</v>
      </c>
      <c r="C6695" s="1" t="s">
        <v>673</v>
      </c>
      <c r="D6695" s="1" t="s">
        <v>27</v>
      </c>
      <c r="E6695" s="1" t="s">
        <v>631</v>
      </c>
      <c r="F6695" s="1" t="s">
        <v>1318</v>
      </c>
      <c r="G6695" s="1" t="s">
        <v>23804</v>
      </c>
      <c r="H6695" s="1" t="s">
        <v>23805</v>
      </c>
      <c r="I6695" s="4">
        <v>84.25356481481481</v>
      </c>
      <c r="J6695" s="1">
        <v>2488.44</v>
      </c>
      <c r="K6695" s="1">
        <v>392.75</v>
      </c>
      <c r="M6695" s="10">
        <f t="array" ref="M6695">_xlfn.XLOOKUP(A6695,subscriptions!B6695:B10004,subscriptions!D6695:D10004)</f>
        <v>120</v>
      </c>
      <c r="N6695" s="10">
        <f t="array" ref="N6695">_xlfn.XLOOKUP(A6695,subscriptions!B6695:B10004,subscriptions!G6695:G10004)</f>
        <v>10</v>
      </c>
      <c r="O6695" s="10">
        <v>108.0</v>
      </c>
      <c r="P6695" s="10" t="str">
        <f t="array" ref="P6695">_xlfn.XLOOKUP(A6695,subscriptions!B6695:B10004,subscriptions!C6695:C10004)</f>
        <v>Residential</v>
      </c>
      <c r="Q6695" s="10" t="s">
        <v>128</v>
      </c>
      <c r="R6695" s="10" t="s">
        <v>212</v>
      </c>
      <c r="S6695" s="10" t="s">
        <v>1832</v>
      </c>
    </row>
    <row r="6696">
      <c r="A6696" s="1" t="s">
        <v>8495</v>
      </c>
      <c r="B6696" s="1" t="s">
        <v>1317</v>
      </c>
      <c r="C6696" s="1" t="s">
        <v>237</v>
      </c>
      <c r="D6696" s="1" t="s">
        <v>27</v>
      </c>
      <c r="E6696" s="1" t="s">
        <v>28</v>
      </c>
      <c r="F6696" s="1" t="s">
        <v>801</v>
      </c>
      <c r="G6696" s="1" t="s">
        <v>23806</v>
      </c>
      <c r="H6696" s="1" t="s">
        <v>23807</v>
      </c>
      <c r="I6696" s="4">
        <v>84.41763888888889</v>
      </c>
      <c r="J6696" s="1">
        <v>1287.88</v>
      </c>
      <c r="K6696" s="1">
        <v>323.21</v>
      </c>
      <c r="M6696" s="10">
        <f t="array" ref="M6696">_xlfn.XLOOKUP(A6696,subscriptions!B6696:B10004,subscriptions!D6696:D10004)</f>
        <v>80</v>
      </c>
      <c r="N6696" s="10">
        <f t="array" ref="N6696">_xlfn.XLOOKUP(A6696,subscriptions!B6696:B10004,subscriptions!G6696:G10004)</f>
        <v>20</v>
      </c>
      <c r="O6696" s="10">
        <v>64.0</v>
      </c>
      <c r="P6696" s="10" t="str">
        <f t="array" ref="P6696">_xlfn.XLOOKUP(A6696,subscriptions!B6696:B10004,subscriptions!C6696:C10004)</f>
        <v>Roam</v>
      </c>
      <c r="Q6696" s="10" t="s">
        <v>128</v>
      </c>
      <c r="R6696" s="10" t="s">
        <v>148</v>
      </c>
      <c r="S6696" s="10" t="s">
        <v>327</v>
      </c>
    </row>
    <row r="6697">
      <c r="A6697" s="1" t="s">
        <v>8496</v>
      </c>
      <c r="B6697" s="1" t="s">
        <v>713</v>
      </c>
      <c r="C6697" s="1" t="s">
        <v>920</v>
      </c>
      <c r="D6697" s="1" t="s">
        <v>27</v>
      </c>
      <c r="E6697" s="1" t="s">
        <v>262</v>
      </c>
      <c r="F6697" s="1" t="s">
        <v>263</v>
      </c>
      <c r="G6697" s="1" t="s">
        <v>23808</v>
      </c>
      <c r="H6697" s="1" t="s">
        <v>23809</v>
      </c>
      <c r="I6697" s="4">
        <v>84.37717592592593</v>
      </c>
      <c r="J6697" s="1">
        <v>2075.71</v>
      </c>
      <c r="K6697" s="1">
        <v>253.94</v>
      </c>
      <c r="M6697" s="10">
        <f t="array" ref="M6697">_xlfn.XLOOKUP(A6697,subscriptions!B6697:B10004,subscriptions!D6697:D10004)</f>
        <v>50</v>
      </c>
      <c r="N6697" s="10">
        <f t="array" ref="N6697">_xlfn.XLOOKUP(A6697,subscriptions!B6697:B10004,subscriptions!G6697:G10004)</f>
        <v>0</v>
      </c>
      <c r="O6697" s="10">
        <v>50.0</v>
      </c>
      <c r="P6697" s="10" t="str">
        <f t="array" ref="P6697">_xlfn.XLOOKUP(A6697,subscriptions!B6697:B10004,subscriptions!C6697:C10004)</f>
        <v>Mini</v>
      </c>
      <c r="Q6697" s="10" t="s">
        <v>173</v>
      </c>
      <c r="R6697" s="10" t="s">
        <v>148</v>
      </c>
      <c r="S6697" s="10" t="s">
        <v>1360</v>
      </c>
    </row>
    <row r="6698">
      <c r="A6698" s="1" t="s">
        <v>8497</v>
      </c>
      <c r="B6698" s="1" t="s">
        <v>748</v>
      </c>
      <c r="C6698" s="1" t="s">
        <v>330</v>
      </c>
      <c r="D6698" s="1" t="s">
        <v>27</v>
      </c>
      <c r="E6698" s="1" t="s">
        <v>219</v>
      </c>
      <c r="F6698" s="1" t="s">
        <v>574</v>
      </c>
      <c r="G6698" s="1" t="s">
        <v>23810</v>
      </c>
      <c r="H6698" s="1" t="s">
        <v>23811</v>
      </c>
      <c r="I6698" s="4">
        <v>84.41876157407407</v>
      </c>
      <c r="J6698" s="1">
        <v>1676.44</v>
      </c>
      <c r="K6698" s="1">
        <v>243.86</v>
      </c>
      <c r="M6698" s="10">
        <f t="array" ref="M6698">_xlfn.XLOOKUP(A6698,subscriptions!B6698:B10004,subscriptions!D6698:D10004)</f>
        <v>120</v>
      </c>
      <c r="N6698" s="10">
        <f t="array" ref="N6698">_xlfn.XLOOKUP(A6698,subscriptions!B6698:B10004,subscriptions!G6698:G10004)</f>
        <v>5</v>
      </c>
      <c r="O6698" s="10">
        <v>114.0</v>
      </c>
      <c r="P6698" s="10" t="str">
        <f t="array" ref="P6698">_xlfn.XLOOKUP(A6698,subscriptions!B6698:B10004,subscriptions!C6698:C10004)</f>
        <v>Residential</v>
      </c>
      <c r="Q6698" s="10" t="s">
        <v>194</v>
      </c>
      <c r="R6698" s="10" t="s">
        <v>212</v>
      </c>
      <c r="S6698" s="10" t="s">
        <v>1822</v>
      </c>
    </row>
    <row r="6699">
      <c r="A6699" s="1" t="s">
        <v>8500</v>
      </c>
      <c r="B6699" s="1" t="s">
        <v>329</v>
      </c>
      <c r="C6699" s="1" t="s">
        <v>133</v>
      </c>
      <c r="D6699" s="1" t="s">
        <v>27</v>
      </c>
      <c r="E6699" s="1" t="s">
        <v>631</v>
      </c>
      <c r="F6699" s="1" t="s">
        <v>2549</v>
      </c>
      <c r="G6699" s="1" t="s">
        <v>23812</v>
      </c>
      <c r="H6699" s="1" t="s">
        <v>23813</v>
      </c>
      <c r="I6699" s="4">
        <v>84.25359953703703</v>
      </c>
      <c r="J6699" s="1">
        <v>708.99</v>
      </c>
      <c r="K6699" s="1">
        <v>115.1</v>
      </c>
      <c r="M6699" s="10">
        <f t="array" ref="M6699">_xlfn.XLOOKUP(A6699,subscriptions!B6699:B10004,subscriptions!D6699:D10004)</f>
        <v>120</v>
      </c>
      <c r="N6699" s="10">
        <f t="array" ref="N6699">_xlfn.XLOOKUP(A6699,subscriptions!B6699:B10004,subscriptions!G6699:G10004)</f>
        <v>10</v>
      </c>
      <c r="O6699" s="10">
        <v>108.0</v>
      </c>
      <c r="P6699" s="10" t="str">
        <f t="array" ref="P6699">_xlfn.XLOOKUP(A6699,subscriptions!B6699:B10004,subscriptions!C6699:C10004)</f>
        <v>Residential</v>
      </c>
      <c r="Q6699" s="10" t="s">
        <v>128</v>
      </c>
      <c r="R6699" s="10" t="s">
        <v>212</v>
      </c>
      <c r="S6699" s="10" t="s">
        <v>1832</v>
      </c>
    </row>
    <row r="6700">
      <c r="A6700" s="1" t="s">
        <v>8501</v>
      </c>
      <c r="B6700" s="1" t="s">
        <v>1984</v>
      </c>
      <c r="C6700" s="1" t="s">
        <v>827</v>
      </c>
      <c r="D6700" s="1" t="s">
        <v>153</v>
      </c>
      <c r="E6700" s="1" t="s">
        <v>239</v>
      </c>
      <c r="F6700" s="1" t="s">
        <v>2076</v>
      </c>
      <c r="G6700" s="1" t="s">
        <v>23814</v>
      </c>
      <c r="H6700" s="1" t="s">
        <v>23815</v>
      </c>
      <c r="I6700" s="4">
        <v>84.37993055555556</v>
      </c>
      <c r="J6700" s="1">
        <v>2532.11</v>
      </c>
      <c r="K6700" s="1">
        <v>589.3</v>
      </c>
      <c r="M6700" s="10">
        <f t="array" ref="M6700">_xlfn.XLOOKUP(A6700,subscriptions!B6700:B10004,subscriptions!D6700:D10004)</f>
        <v>120</v>
      </c>
      <c r="N6700" s="10">
        <f t="array" ref="N6700">_xlfn.XLOOKUP(A6700,subscriptions!B6700:B10004,subscriptions!G6700:G10004)</f>
        <v>20</v>
      </c>
      <c r="O6700" s="10">
        <v>96.0</v>
      </c>
      <c r="P6700" s="10" t="str">
        <f t="array" ref="P6700">_xlfn.XLOOKUP(A6700,subscriptions!B6700:B10004,subscriptions!C6700:C10004)</f>
        <v>Residential</v>
      </c>
      <c r="Q6700" s="10" t="s">
        <v>128</v>
      </c>
      <c r="R6700" s="10" t="s">
        <v>148</v>
      </c>
      <c r="S6700" s="10" t="s">
        <v>698</v>
      </c>
    </row>
    <row r="6701">
      <c r="A6701" s="1" t="s">
        <v>8502</v>
      </c>
      <c r="B6701" s="1" t="s">
        <v>1506</v>
      </c>
      <c r="C6701" s="1" t="s">
        <v>261</v>
      </c>
      <c r="D6701" s="1" t="s">
        <v>27</v>
      </c>
      <c r="E6701" s="1" t="s">
        <v>280</v>
      </c>
      <c r="F6701" s="1" t="s">
        <v>1665</v>
      </c>
      <c r="G6701" s="1" t="s">
        <v>23816</v>
      </c>
      <c r="H6701" s="1" t="s">
        <v>23817</v>
      </c>
      <c r="I6701" s="4">
        <v>84.29461805555556</v>
      </c>
      <c r="J6701" s="1">
        <v>573.7</v>
      </c>
      <c r="K6701" s="1">
        <v>147.44</v>
      </c>
      <c r="M6701" s="10">
        <f t="array" ref="M6701">_xlfn.XLOOKUP(A6701,subscriptions!B6701:B10004,subscriptions!D6701:D10004)</f>
        <v>80</v>
      </c>
      <c r="N6701" s="10">
        <f t="array" ref="N6701">_xlfn.XLOOKUP(A6701,subscriptions!B6701:B10004,subscriptions!G6701:G10004)</f>
        <v>0</v>
      </c>
      <c r="O6701" s="10">
        <v>80.0</v>
      </c>
      <c r="P6701" s="10" t="str">
        <f t="array" ref="P6701">_xlfn.XLOOKUP(A6701,subscriptions!B6701:B10004,subscriptions!C6701:C10004)</f>
        <v>Roam</v>
      </c>
      <c r="Q6701" s="10" t="s">
        <v>173</v>
      </c>
      <c r="R6701" s="10" t="s">
        <v>148</v>
      </c>
      <c r="S6701" s="10" t="s">
        <v>2075</v>
      </c>
    </row>
    <row r="6702">
      <c r="A6702" s="1" t="s">
        <v>8503</v>
      </c>
      <c r="B6702" s="1" t="s">
        <v>2327</v>
      </c>
      <c r="C6702" s="1" t="s">
        <v>1142</v>
      </c>
      <c r="D6702" s="1" t="s">
        <v>27</v>
      </c>
      <c r="E6702" s="1" t="s">
        <v>179</v>
      </c>
      <c r="F6702" s="1" t="s">
        <v>357</v>
      </c>
      <c r="G6702" s="1" t="s">
        <v>23818</v>
      </c>
      <c r="H6702" s="1" t="s">
        <v>23819</v>
      </c>
      <c r="I6702" s="4">
        <v>84.34116898148149</v>
      </c>
      <c r="J6702" s="1">
        <v>1320.19</v>
      </c>
      <c r="K6702" s="1">
        <v>169.08</v>
      </c>
      <c r="L6702" s="1">
        <v>100.0</v>
      </c>
      <c r="M6702" s="10">
        <f t="array" ref="M6702">_xlfn.XLOOKUP(A6702,subscriptions!B6702:B10004,subscriptions!D6702:D10004)</f>
        <v>80</v>
      </c>
      <c r="N6702" s="10">
        <f t="array" ref="N6702">_xlfn.XLOOKUP(A6702,subscriptions!B6702:B10004,subscriptions!G6702:G10004)</f>
        <v>5</v>
      </c>
      <c r="O6702" s="10">
        <v>76.0</v>
      </c>
      <c r="P6702" s="10" t="str">
        <f t="array" ref="P6702">_xlfn.XLOOKUP(A6702,subscriptions!B6702:B10004,subscriptions!C6702:C10004)</f>
        <v>Roam</v>
      </c>
      <c r="Q6702" s="10" t="s">
        <v>194</v>
      </c>
      <c r="R6702" s="10" t="s">
        <v>148</v>
      </c>
      <c r="S6702" s="10" t="s">
        <v>259</v>
      </c>
    </row>
    <row r="6703">
      <c r="A6703" s="1" t="s">
        <v>8504</v>
      </c>
      <c r="B6703" s="1" t="s">
        <v>1262</v>
      </c>
      <c r="C6703" s="1" t="s">
        <v>330</v>
      </c>
      <c r="D6703" s="1" t="s">
        <v>27</v>
      </c>
      <c r="E6703" s="1" t="s">
        <v>28</v>
      </c>
      <c r="F6703" s="1" t="s">
        <v>1639</v>
      </c>
      <c r="G6703" s="1" t="s">
        <v>23820</v>
      </c>
      <c r="H6703" s="1" t="s">
        <v>23821</v>
      </c>
      <c r="I6703" s="4">
        <v>84.25297453703703</v>
      </c>
      <c r="J6703" s="1">
        <v>2102.08</v>
      </c>
      <c r="K6703" s="1">
        <v>351.85</v>
      </c>
      <c r="M6703" s="10">
        <f t="array" ref="M6703">_xlfn.XLOOKUP(A6703,subscriptions!B6703:B10004,subscriptions!D6703:D10004)</f>
        <v>80</v>
      </c>
      <c r="N6703" s="10">
        <f t="array" ref="N6703">_xlfn.XLOOKUP(A6703,subscriptions!B6703:B10004,subscriptions!G6703:G10004)</f>
        <v>10</v>
      </c>
      <c r="O6703" s="10">
        <v>72.0</v>
      </c>
      <c r="P6703" s="10" t="str">
        <f t="array" ref="P6703">_xlfn.XLOOKUP(A6703,subscriptions!B6703:B10004,subscriptions!C6703:C10004)</f>
        <v>Roam</v>
      </c>
      <c r="Q6703" s="10" t="s">
        <v>128</v>
      </c>
      <c r="R6703" s="10" t="s">
        <v>148</v>
      </c>
      <c r="S6703" s="10" t="s">
        <v>916</v>
      </c>
    </row>
    <row r="6704">
      <c r="A6704" s="1" t="s">
        <v>8505</v>
      </c>
      <c r="B6704" s="1" t="s">
        <v>645</v>
      </c>
      <c r="C6704" s="1" t="s">
        <v>827</v>
      </c>
      <c r="D6704" s="1" t="s">
        <v>153</v>
      </c>
      <c r="E6704" s="1" t="s">
        <v>179</v>
      </c>
      <c r="F6704" s="1" t="s">
        <v>181</v>
      </c>
      <c r="G6704" s="1" t="s">
        <v>23822</v>
      </c>
      <c r="H6704" s="1" t="s">
        <v>23823</v>
      </c>
      <c r="I6704" s="4">
        <v>84.38140046296296</v>
      </c>
      <c r="J6704" s="1">
        <v>764.53</v>
      </c>
      <c r="K6704" s="1">
        <v>82.23</v>
      </c>
      <c r="L6704" s="1">
        <v>100.0</v>
      </c>
      <c r="M6704" s="10">
        <f t="array" ref="M6704">_xlfn.XLOOKUP(A6704,subscriptions!B6704:B10004,subscriptions!D6704:D10004)</f>
        <v>250</v>
      </c>
      <c r="N6704" s="10">
        <f t="array" ref="N6704">_xlfn.XLOOKUP(A6704,subscriptions!B6704:B10004,subscriptions!G6704:G10004)</f>
        <v>20</v>
      </c>
      <c r="O6704" s="10">
        <v>200.0</v>
      </c>
      <c r="P6704" s="10" t="str">
        <f t="array" ref="P6704">_xlfn.XLOOKUP(A6704,subscriptions!B6704:B10004,subscriptions!C6704:C10004)</f>
        <v>Business</v>
      </c>
      <c r="Q6704" s="10" t="s">
        <v>128</v>
      </c>
      <c r="R6704" s="10" t="s">
        <v>129</v>
      </c>
      <c r="S6704" s="10" t="s">
        <v>1789</v>
      </c>
    </row>
    <row r="6705">
      <c r="A6705" s="1" t="s">
        <v>8506</v>
      </c>
      <c r="B6705" s="1" t="s">
        <v>1262</v>
      </c>
      <c r="C6705" s="1" t="s">
        <v>1251</v>
      </c>
      <c r="D6705" s="1" t="s">
        <v>27</v>
      </c>
      <c r="E6705" s="1" t="s">
        <v>111</v>
      </c>
      <c r="F6705" s="1" t="s">
        <v>1855</v>
      </c>
      <c r="G6705" s="1" t="s">
        <v>23824</v>
      </c>
      <c r="H6705" s="1" t="s">
        <v>23825</v>
      </c>
      <c r="I6705" s="4">
        <v>84.21681712962963</v>
      </c>
      <c r="J6705" s="1">
        <v>590.95</v>
      </c>
      <c r="K6705" s="1">
        <v>121.5</v>
      </c>
      <c r="M6705" s="10">
        <f t="array" ref="M6705">_xlfn.XLOOKUP(A6705,subscriptions!B6705:B10004,subscriptions!D6705:D10004)</f>
        <v>120</v>
      </c>
      <c r="N6705" s="10">
        <f t="array" ref="N6705">_xlfn.XLOOKUP(A6705,subscriptions!B6705:B10004,subscriptions!G6705:G10004)</f>
        <v>0</v>
      </c>
      <c r="O6705" s="10">
        <v>120.0</v>
      </c>
      <c r="P6705" s="10" t="str">
        <f t="array" ref="P6705">_xlfn.XLOOKUP(A6705,subscriptions!B6705:B10004,subscriptions!C6705:C10004)</f>
        <v>Residential</v>
      </c>
      <c r="Q6705" s="10" t="s">
        <v>173</v>
      </c>
      <c r="R6705" s="10" t="s">
        <v>212</v>
      </c>
      <c r="S6705" s="10" t="s">
        <v>453</v>
      </c>
    </row>
    <row r="6706">
      <c r="A6706" s="1" t="s">
        <v>8507</v>
      </c>
      <c r="B6706" s="1" t="s">
        <v>1995</v>
      </c>
      <c r="C6706" s="1" t="s">
        <v>110</v>
      </c>
      <c r="D6706" s="1" t="s">
        <v>153</v>
      </c>
      <c r="E6706" s="1" t="s">
        <v>714</v>
      </c>
      <c r="F6706" s="1" t="s">
        <v>1866</v>
      </c>
      <c r="G6706" s="1" t="s">
        <v>23826</v>
      </c>
      <c r="H6706" s="1" t="s">
        <v>23827</v>
      </c>
      <c r="I6706" s="4">
        <v>84.34034722222222</v>
      </c>
      <c r="J6706" s="1">
        <v>972.46</v>
      </c>
      <c r="K6706" s="1">
        <v>164.27</v>
      </c>
      <c r="M6706" s="10">
        <f t="array" ref="M6706">_xlfn.XLOOKUP(A6706,subscriptions!B6706:B10004,subscriptions!D6706:D10004)</f>
        <v>120</v>
      </c>
      <c r="N6706" s="10">
        <f t="array" ref="N6706">_xlfn.XLOOKUP(A6706,subscriptions!B6706:B10004,subscriptions!G6706:G10004)</f>
        <v>5</v>
      </c>
      <c r="O6706" s="10">
        <v>114.0</v>
      </c>
      <c r="P6706" s="10" t="str">
        <f t="array" ref="P6706">_xlfn.XLOOKUP(A6706,subscriptions!B6706:B10004,subscriptions!C6706:C10004)</f>
        <v>Residential</v>
      </c>
      <c r="Q6706" s="10" t="s">
        <v>194</v>
      </c>
      <c r="R6706" s="10" t="s">
        <v>212</v>
      </c>
      <c r="S6706" s="10" t="s">
        <v>616</v>
      </c>
    </row>
    <row r="6707">
      <c r="A6707" s="1" t="s">
        <v>8508</v>
      </c>
      <c r="B6707" s="1" t="s">
        <v>4627</v>
      </c>
      <c r="C6707" s="1" t="s">
        <v>456</v>
      </c>
      <c r="D6707" s="1" t="s">
        <v>27</v>
      </c>
      <c r="E6707" s="1" t="s">
        <v>714</v>
      </c>
      <c r="F6707" s="1" t="s">
        <v>828</v>
      </c>
      <c r="G6707" s="1" t="s">
        <v>23828</v>
      </c>
      <c r="H6707" s="1" t="s">
        <v>23829</v>
      </c>
      <c r="I6707" s="4">
        <v>84.3404861111111</v>
      </c>
      <c r="J6707" s="1">
        <v>2605.32</v>
      </c>
      <c r="K6707" s="1">
        <v>522.18</v>
      </c>
      <c r="M6707" s="10">
        <f t="array" ref="M6707">_xlfn.XLOOKUP(A6707,subscriptions!B6707:B10004,subscriptions!D6707:D10004)</f>
        <v>120</v>
      </c>
      <c r="N6707" s="10">
        <f t="array" ref="N6707">_xlfn.XLOOKUP(A6707,subscriptions!B6707:B10004,subscriptions!G6707:G10004)</f>
        <v>10</v>
      </c>
      <c r="O6707" s="10">
        <v>108.0</v>
      </c>
      <c r="P6707" s="10" t="str">
        <f t="array" ref="P6707">_xlfn.XLOOKUP(A6707,subscriptions!B6707:B10004,subscriptions!C6707:C10004)</f>
        <v>Residential</v>
      </c>
      <c r="Q6707" s="10" t="s">
        <v>128</v>
      </c>
      <c r="R6707" s="10" t="s">
        <v>212</v>
      </c>
      <c r="S6707" s="10" t="s">
        <v>616</v>
      </c>
    </row>
    <row r="6708">
      <c r="A6708" s="1" t="s">
        <v>8509</v>
      </c>
      <c r="B6708" s="1" t="s">
        <v>1506</v>
      </c>
      <c r="C6708" s="1" t="s">
        <v>296</v>
      </c>
      <c r="D6708" s="1" t="s">
        <v>27</v>
      </c>
      <c r="E6708" s="1" t="s">
        <v>239</v>
      </c>
      <c r="F6708" s="1" t="s">
        <v>1186</v>
      </c>
      <c r="G6708" s="1" t="s">
        <v>23830</v>
      </c>
      <c r="H6708" s="1" t="s">
        <v>23831</v>
      </c>
      <c r="I6708" s="4">
        <v>84.33473379629629</v>
      </c>
      <c r="J6708" s="1">
        <v>4037.21</v>
      </c>
      <c r="K6708" s="1">
        <v>690.66</v>
      </c>
      <c r="M6708" s="10">
        <f t="array" ref="M6708">_xlfn.XLOOKUP(A6708,subscriptions!B6708:B10004,subscriptions!D6708:D10004)</f>
        <v>120</v>
      </c>
      <c r="N6708" s="10">
        <f t="array" ref="N6708">_xlfn.XLOOKUP(A6708,subscriptions!B6708:B10004,subscriptions!G6708:G10004)</f>
        <v>20</v>
      </c>
      <c r="O6708" s="10">
        <v>96.0</v>
      </c>
      <c r="P6708" s="10" t="str">
        <f t="array" ref="P6708">_xlfn.XLOOKUP(A6708,subscriptions!B6708:B10004,subscriptions!C6708:C10004)</f>
        <v>Residential</v>
      </c>
      <c r="Q6708" s="10" t="s">
        <v>128</v>
      </c>
      <c r="R6708" s="10" t="s">
        <v>148</v>
      </c>
      <c r="S6708" s="10" t="s">
        <v>643</v>
      </c>
    </row>
    <row r="6709">
      <c r="A6709" s="1" t="s">
        <v>8512</v>
      </c>
      <c r="B6709" s="1" t="s">
        <v>1157</v>
      </c>
      <c r="C6709" s="1" t="s">
        <v>509</v>
      </c>
      <c r="D6709" s="1" t="s">
        <v>27</v>
      </c>
      <c r="E6709" s="1" t="s">
        <v>219</v>
      </c>
      <c r="F6709" s="1" t="s">
        <v>590</v>
      </c>
      <c r="G6709" s="1" t="s">
        <v>23832</v>
      </c>
      <c r="H6709" s="1" t="s">
        <v>23833</v>
      </c>
      <c r="I6709" s="4">
        <v>84.25795138888888</v>
      </c>
      <c r="J6709" s="1">
        <v>1231.46</v>
      </c>
      <c r="K6709" s="1">
        <v>204.99</v>
      </c>
      <c r="M6709" s="10">
        <f t="array" ref="M6709">_xlfn.XLOOKUP(A6709,subscriptions!B6709:B10004,subscriptions!D6709:D10004)</f>
        <v>120</v>
      </c>
      <c r="N6709" s="10">
        <f t="array" ref="N6709">_xlfn.XLOOKUP(A6709,subscriptions!B6709:B10004,subscriptions!G6709:G10004)</f>
        <v>0</v>
      </c>
      <c r="O6709" s="10">
        <v>120.0</v>
      </c>
      <c r="P6709" s="10" t="str">
        <f t="array" ref="P6709">_xlfn.XLOOKUP(A6709,subscriptions!B6709:B10004,subscriptions!C6709:C10004)</f>
        <v>Residential</v>
      </c>
      <c r="Q6709" s="10" t="s">
        <v>173</v>
      </c>
      <c r="R6709" s="10" t="s">
        <v>212</v>
      </c>
      <c r="S6709" s="10" t="s">
        <v>603</v>
      </c>
    </row>
    <row r="6710">
      <c r="A6710" s="1" t="s">
        <v>8513</v>
      </c>
      <c r="B6710" s="1" t="s">
        <v>472</v>
      </c>
      <c r="C6710" s="1" t="s">
        <v>764</v>
      </c>
      <c r="D6710" s="1" t="s">
        <v>27</v>
      </c>
      <c r="E6710" s="1" t="s">
        <v>28</v>
      </c>
      <c r="F6710" s="1" t="s">
        <v>2097</v>
      </c>
      <c r="G6710" s="1" t="s">
        <v>23834</v>
      </c>
      <c r="H6710" s="1" t="s">
        <v>23835</v>
      </c>
      <c r="I6710" s="4">
        <v>84.33405092592592</v>
      </c>
      <c r="J6710" s="1">
        <v>1674.7</v>
      </c>
      <c r="K6710" s="1">
        <v>390.82</v>
      </c>
      <c r="M6710" s="10">
        <f t="array" ref="M6710">_xlfn.XLOOKUP(A6710,subscriptions!B6710:B10004,subscriptions!D6710:D10004)</f>
        <v>120</v>
      </c>
      <c r="N6710" s="10">
        <f t="array" ref="N6710">_xlfn.XLOOKUP(A6710,subscriptions!B6710:B10004,subscriptions!G6710:G10004)</f>
        <v>5</v>
      </c>
      <c r="O6710" s="10">
        <v>114.0</v>
      </c>
      <c r="P6710" s="10" t="str">
        <f t="array" ref="P6710">_xlfn.XLOOKUP(A6710,subscriptions!B6710:B10004,subscriptions!C6710:C10004)</f>
        <v>Residential</v>
      </c>
      <c r="Q6710" s="10" t="s">
        <v>194</v>
      </c>
      <c r="R6710" s="10" t="s">
        <v>212</v>
      </c>
      <c r="S6710" s="10" t="s">
        <v>195</v>
      </c>
    </row>
    <row r="6711">
      <c r="A6711" s="1" t="s">
        <v>8514</v>
      </c>
      <c r="B6711" s="1" t="s">
        <v>24</v>
      </c>
      <c r="C6711" s="1" t="s">
        <v>1100</v>
      </c>
      <c r="D6711" s="1" t="s">
        <v>27</v>
      </c>
      <c r="E6711" s="1" t="s">
        <v>111</v>
      </c>
      <c r="F6711" s="1" t="s">
        <v>1362</v>
      </c>
      <c r="G6711" s="1" t="s">
        <v>23836</v>
      </c>
      <c r="H6711" s="1" t="s">
        <v>23837</v>
      </c>
      <c r="I6711" s="4">
        <v>84.17032407407407</v>
      </c>
      <c r="J6711" s="1">
        <v>3553.8</v>
      </c>
      <c r="K6711" s="1">
        <v>424.63</v>
      </c>
      <c r="M6711" s="10">
        <f t="array" ref="M6711">_xlfn.XLOOKUP(A6711,subscriptions!B6711:B10004,subscriptions!D6711:D10004)</f>
        <v>250</v>
      </c>
      <c r="N6711" s="10">
        <f t="array" ref="N6711">_xlfn.XLOOKUP(A6711,subscriptions!B6711:B10004,subscriptions!G6711:G10004)</f>
        <v>10</v>
      </c>
      <c r="O6711" s="10">
        <v>225.0</v>
      </c>
      <c r="P6711" s="10" t="str">
        <f t="array" ref="P6711">_xlfn.XLOOKUP(A6711,subscriptions!B6711:B10004,subscriptions!C6711:C10004)</f>
        <v>Business</v>
      </c>
      <c r="Q6711" s="10" t="s">
        <v>128</v>
      </c>
      <c r="R6711" s="10" t="s">
        <v>129</v>
      </c>
      <c r="S6711" s="10" t="s">
        <v>2494</v>
      </c>
    </row>
    <row r="6712">
      <c r="A6712" s="1" t="s">
        <v>8515</v>
      </c>
      <c r="B6712" s="1" t="s">
        <v>763</v>
      </c>
      <c r="C6712" s="1" t="s">
        <v>871</v>
      </c>
      <c r="D6712" s="1" t="s">
        <v>27</v>
      </c>
      <c r="E6712" s="1" t="s">
        <v>239</v>
      </c>
      <c r="F6712" s="1" t="s">
        <v>2765</v>
      </c>
      <c r="G6712" s="1" t="s">
        <v>23838</v>
      </c>
      <c r="H6712" s="1" t="s">
        <v>23839</v>
      </c>
      <c r="I6712" s="4">
        <v>84.17315972222222</v>
      </c>
      <c r="J6712" s="1">
        <v>205.62</v>
      </c>
      <c r="K6712" s="1">
        <v>25.37</v>
      </c>
      <c r="M6712" s="10">
        <f t="array" ref="M6712">_xlfn.XLOOKUP(A6712,subscriptions!B6712:B10004,subscriptions!D6712:D10004)</f>
        <v>120</v>
      </c>
      <c r="N6712" s="10">
        <f t="array" ref="N6712">_xlfn.XLOOKUP(A6712,subscriptions!B6712:B10004,subscriptions!G6712:G10004)</f>
        <v>20</v>
      </c>
      <c r="O6712" s="10">
        <v>96.0</v>
      </c>
      <c r="P6712" s="10" t="str">
        <f t="array" ref="P6712">_xlfn.XLOOKUP(A6712,subscriptions!B6712:B10004,subscriptions!C6712:C10004)</f>
        <v>Residential</v>
      </c>
      <c r="Q6712" s="10" t="s">
        <v>128</v>
      </c>
      <c r="R6712" s="10" t="s">
        <v>148</v>
      </c>
      <c r="S6712" s="10" t="s">
        <v>2630</v>
      </c>
    </row>
    <row r="6713">
      <c r="A6713" s="1" t="s">
        <v>8516</v>
      </c>
      <c r="B6713" s="1" t="s">
        <v>1387</v>
      </c>
      <c r="C6713" s="1" t="s">
        <v>133</v>
      </c>
      <c r="D6713" s="1" t="s">
        <v>27</v>
      </c>
      <c r="E6713" s="1" t="s">
        <v>714</v>
      </c>
      <c r="F6713" s="1" t="s">
        <v>2562</v>
      </c>
      <c r="G6713" s="1" t="s">
        <v>23840</v>
      </c>
      <c r="H6713" s="1" t="s">
        <v>23841</v>
      </c>
      <c r="I6713" s="4">
        <v>84.33615740740741</v>
      </c>
      <c r="J6713" s="1">
        <v>446.1</v>
      </c>
      <c r="K6713" s="1">
        <v>121.25</v>
      </c>
      <c r="M6713" s="10">
        <f t="array" ref="M6713">_xlfn.XLOOKUP(A6713,subscriptions!B6713:B10004,subscriptions!D6713:D10004)</f>
        <v>120</v>
      </c>
      <c r="N6713" s="10">
        <f t="array" ref="N6713">_xlfn.XLOOKUP(A6713,subscriptions!B6713:B10004,subscriptions!G6713:G10004)</f>
        <v>0</v>
      </c>
      <c r="O6713" s="10">
        <v>120.0</v>
      </c>
      <c r="P6713" s="10" t="str">
        <f t="array" ref="P6713">_xlfn.XLOOKUP(A6713,subscriptions!B6713:B10004,subscriptions!C6713:C10004)</f>
        <v>Residential</v>
      </c>
      <c r="Q6713" s="10" t="s">
        <v>173</v>
      </c>
      <c r="R6713" s="10" t="s">
        <v>212</v>
      </c>
      <c r="S6713" s="10" t="s">
        <v>1971</v>
      </c>
    </row>
    <row r="6714">
      <c r="A6714" s="1" t="s">
        <v>8517</v>
      </c>
      <c r="B6714" s="1" t="s">
        <v>969</v>
      </c>
      <c r="C6714" s="1" t="s">
        <v>827</v>
      </c>
      <c r="D6714" s="1" t="s">
        <v>27</v>
      </c>
      <c r="E6714" s="1" t="s">
        <v>280</v>
      </c>
      <c r="F6714" s="1" t="s">
        <v>1446</v>
      </c>
      <c r="G6714" s="1" t="s">
        <v>23842</v>
      </c>
      <c r="H6714" s="1" t="s">
        <v>23843</v>
      </c>
      <c r="I6714" s="4">
        <v>84.41741898148148</v>
      </c>
      <c r="J6714" s="1">
        <v>1901.13</v>
      </c>
      <c r="K6714" s="1">
        <v>395.62</v>
      </c>
      <c r="M6714" s="10">
        <f t="array" ref="M6714">_xlfn.XLOOKUP(A6714,subscriptions!B6714:B10004,subscriptions!D6714:D10004)</f>
        <v>120</v>
      </c>
      <c r="N6714" s="10">
        <f t="array" ref="N6714">_xlfn.XLOOKUP(A6714,subscriptions!B6714:B10004,subscriptions!G6714:G10004)</f>
        <v>5</v>
      </c>
      <c r="O6714" s="10">
        <v>114.0</v>
      </c>
      <c r="P6714" s="10" t="str">
        <f t="array" ref="P6714">_xlfn.XLOOKUP(A6714,subscriptions!B6714:B10004,subscriptions!C6714:C10004)</f>
        <v>Residential</v>
      </c>
      <c r="Q6714" s="10" t="s">
        <v>194</v>
      </c>
      <c r="R6714" s="10" t="s">
        <v>212</v>
      </c>
      <c r="S6714" s="10" t="s">
        <v>327</v>
      </c>
    </row>
    <row r="6715">
      <c r="A6715" s="1" t="s">
        <v>8518</v>
      </c>
      <c r="B6715" s="1" t="s">
        <v>772</v>
      </c>
      <c r="C6715" s="1" t="s">
        <v>605</v>
      </c>
      <c r="D6715" s="1" t="s">
        <v>153</v>
      </c>
      <c r="E6715" s="1" t="s">
        <v>631</v>
      </c>
      <c r="F6715" s="1" t="s">
        <v>2293</v>
      </c>
      <c r="G6715" s="1" t="s">
        <v>23844</v>
      </c>
      <c r="H6715" s="1" t="s">
        <v>23845</v>
      </c>
      <c r="I6715" s="4">
        <v>84.33769675925926</v>
      </c>
      <c r="J6715" s="1">
        <v>2653.73</v>
      </c>
      <c r="K6715" s="1">
        <v>620.82</v>
      </c>
      <c r="M6715" s="10">
        <f t="array" ref="M6715">_xlfn.XLOOKUP(A6715,subscriptions!B6715:B10004,subscriptions!D6715:D10004)</f>
        <v>80</v>
      </c>
      <c r="N6715" s="10">
        <f t="array" ref="N6715">_xlfn.XLOOKUP(A6715,subscriptions!B6715:B10004,subscriptions!G6715:G10004)</f>
        <v>10</v>
      </c>
      <c r="O6715" s="10">
        <v>72.0</v>
      </c>
      <c r="P6715" s="10" t="str">
        <f t="array" ref="P6715">_xlfn.XLOOKUP(A6715,subscriptions!B6715:B10004,subscriptions!C6715:C10004)</f>
        <v>Roam</v>
      </c>
      <c r="Q6715" s="10" t="s">
        <v>128</v>
      </c>
      <c r="R6715" s="10" t="s">
        <v>148</v>
      </c>
      <c r="S6715" s="10" t="s">
        <v>1961</v>
      </c>
    </row>
    <row r="6716">
      <c r="A6716" s="1" t="s">
        <v>8519</v>
      </c>
      <c r="B6716" s="1" t="s">
        <v>919</v>
      </c>
      <c r="C6716" s="1" t="s">
        <v>1200</v>
      </c>
      <c r="D6716" s="1" t="s">
        <v>27</v>
      </c>
      <c r="E6716" s="1" t="s">
        <v>111</v>
      </c>
      <c r="F6716" s="1" t="s">
        <v>1227</v>
      </c>
      <c r="G6716" s="1" t="s">
        <v>23846</v>
      </c>
      <c r="H6716" s="1" t="s">
        <v>23847</v>
      </c>
      <c r="I6716" s="4">
        <v>84.21554398148149</v>
      </c>
      <c r="J6716" s="1">
        <v>2967.67</v>
      </c>
      <c r="K6716" s="1">
        <v>454.53</v>
      </c>
      <c r="M6716" s="10">
        <f t="array" ref="M6716">_xlfn.XLOOKUP(A6716,subscriptions!B6716:B10004,subscriptions!D6716:D10004)</f>
        <v>120</v>
      </c>
      <c r="N6716" s="10">
        <f t="array" ref="N6716">_xlfn.XLOOKUP(A6716,subscriptions!B6716:B10004,subscriptions!G6716:G10004)</f>
        <v>20</v>
      </c>
      <c r="O6716" s="10">
        <v>96.0</v>
      </c>
      <c r="P6716" s="10" t="str">
        <f t="array" ref="P6716">_xlfn.XLOOKUP(A6716,subscriptions!B6716:B10004,subscriptions!C6716:C10004)</f>
        <v>Residential</v>
      </c>
      <c r="Q6716" s="10" t="s">
        <v>128</v>
      </c>
      <c r="R6716" s="10" t="s">
        <v>148</v>
      </c>
      <c r="S6716" s="10" t="s">
        <v>1212</v>
      </c>
    </row>
    <row r="6717">
      <c r="A6717" s="1" t="s">
        <v>8520</v>
      </c>
      <c r="B6717" s="1" t="s">
        <v>1444</v>
      </c>
      <c r="C6717" s="1" t="s">
        <v>1200</v>
      </c>
      <c r="D6717" s="1" t="s">
        <v>27</v>
      </c>
      <c r="E6717" s="1" t="s">
        <v>28</v>
      </c>
      <c r="F6717" s="1" t="s">
        <v>1639</v>
      </c>
      <c r="G6717" s="1" t="s">
        <v>23848</v>
      </c>
      <c r="H6717" s="1" t="s">
        <v>23849</v>
      </c>
      <c r="I6717" s="4">
        <v>84.25103009259259</v>
      </c>
      <c r="J6717" s="1">
        <v>854.49</v>
      </c>
      <c r="K6717" s="1">
        <v>201.62</v>
      </c>
      <c r="M6717" s="10">
        <f t="array" ref="M6717">_xlfn.XLOOKUP(A6717,subscriptions!B6717:B10004,subscriptions!D6717:D10004)</f>
        <v>250</v>
      </c>
      <c r="N6717" s="10">
        <f t="array" ref="N6717">_xlfn.XLOOKUP(A6717,subscriptions!B6717:B10004,subscriptions!G6717:G10004)</f>
        <v>0</v>
      </c>
      <c r="O6717" s="10">
        <v>250.0</v>
      </c>
      <c r="P6717" s="10" t="str">
        <f t="array" ref="P6717">_xlfn.XLOOKUP(A6717,subscriptions!B6717:B10004,subscriptions!C6717:C10004)</f>
        <v>Business</v>
      </c>
      <c r="Q6717" s="10" t="s">
        <v>173</v>
      </c>
      <c r="R6717" s="10" t="s">
        <v>129</v>
      </c>
      <c r="S6717" s="10" t="s">
        <v>1691</v>
      </c>
    </row>
    <row r="6718">
      <c r="A6718" s="1" t="s">
        <v>8521</v>
      </c>
      <c r="B6718" s="1" t="s">
        <v>4509</v>
      </c>
      <c r="C6718" s="1" t="s">
        <v>178</v>
      </c>
      <c r="D6718" s="1" t="s">
        <v>153</v>
      </c>
      <c r="E6718" s="1" t="s">
        <v>262</v>
      </c>
      <c r="F6718" s="1" t="s">
        <v>392</v>
      </c>
      <c r="G6718" s="1" t="s">
        <v>23850</v>
      </c>
      <c r="H6718" s="1" t="s">
        <v>23851</v>
      </c>
      <c r="I6718" s="4">
        <v>84.25159722222222</v>
      </c>
      <c r="J6718" s="1">
        <v>190.38</v>
      </c>
      <c r="K6718" s="1">
        <v>38.79</v>
      </c>
      <c r="M6718" s="10">
        <f t="array" ref="M6718">_xlfn.XLOOKUP(A6718,subscriptions!B6718:B10004,subscriptions!D6718:D10004)</f>
        <v>120</v>
      </c>
      <c r="N6718" s="10">
        <f t="array" ref="N6718">_xlfn.XLOOKUP(A6718,subscriptions!B6718:B10004,subscriptions!G6718:G10004)</f>
        <v>5</v>
      </c>
      <c r="O6718" s="10">
        <v>114.0</v>
      </c>
      <c r="P6718" s="10" t="str">
        <f t="array" ref="P6718">_xlfn.XLOOKUP(A6718,subscriptions!B6718:B10004,subscriptions!C6718:C10004)</f>
        <v>Residential</v>
      </c>
      <c r="Q6718" s="10" t="s">
        <v>194</v>
      </c>
      <c r="R6718" s="10" t="s">
        <v>212</v>
      </c>
      <c r="S6718" s="10" t="s">
        <v>4065</v>
      </c>
    </row>
    <row r="6719">
      <c r="A6719" s="1" t="s">
        <v>8522</v>
      </c>
      <c r="B6719" s="1" t="s">
        <v>4509</v>
      </c>
      <c r="C6719" s="1" t="s">
        <v>509</v>
      </c>
      <c r="D6719" s="1" t="s">
        <v>153</v>
      </c>
      <c r="E6719" s="1" t="s">
        <v>332</v>
      </c>
      <c r="F6719" s="1" t="s">
        <v>510</v>
      </c>
      <c r="G6719" s="1" t="s">
        <v>23852</v>
      </c>
      <c r="H6719" s="1" t="s">
        <v>23853</v>
      </c>
      <c r="I6719" s="4">
        <v>84.33636574074075</v>
      </c>
      <c r="J6719" s="1">
        <v>913.8</v>
      </c>
      <c r="K6719" s="1">
        <v>205.97</v>
      </c>
      <c r="M6719" s="10">
        <f t="array" ref="M6719">_xlfn.XLOOKUP(A6719,subscriptions!B6719:B10004,subscriptions!D6719:D10004)</f>
        <v>120</v>
      </c>
      <c r="N6719" s="10">
        <f t="array" ref="N6719">_xlfn.XLOOKUP(A6719,subscriptions!B6719:B10004,subscriptions!G6719:G10004)</f>
        <v>10</v>
      </c>
      <c r="O6719" s="10">
        <v>108.0</v>
      </c>
      <c r="P6719" s="10" t="str">
        <f t="array" ref="P6719">_xlfn.XLOOKUP(A6719,subscriptions!B6719:B10004,subscriptions!C6719:C10004)</f>
        <v>Residential</v>
      </c>
      <c r="Q6719" s="10" t="s">
        <v>128</v>
      </c>
      <c r="R6719" s="10" t="s">
        <v>212</v>
      </c>
      <c r="S6719" s="10" t="s">
        <v>1971</v>
      </c>
    </row>
    <row r="6720">
      <c r="A6720" s="1" t="s">
        <v>8525</v>
      </c>
      <c r="B6720" s="1" t="s">
        <v>919</v>
      </c>
      <c r="C6720" s="1" t="s">
        <v>441</v>
      </c>
      <c r="D6720" s="1" t="s">
        <v>27</v>
      </c>
      <c r="E6720" s="1" t="s">
        <v>28</v>
      </c>
      <c r="F6720" s="1" t="s">
        <v>2581</v>
      </c>
      <c r="G6720" s="1" t="s">
        <v>23854</v>
      </c>
      <c r="H6720" s="1" t="s">
        <v>23855</v>
      </c>
      <c r="I6720" s="4">
        <v>84.38018518518518</v>
      </c>
      <c r="J6720" s="1">
        <v>443.48</v>
      </c>
      <c r="K6720" s="1">
        <v>88.26</v>
      </c>
      <c r="M6720" s="10">
        <f t="array" ref="M6720">_xlfn.XLOOKUP(A6720,subscriptions!B6720:B10004,subscriptions!D6720:D10004)</f>
        <v>50</v>
      </c>
      <c r="N6720" s="10">
        <f t="array" ref="N6720">_xlfn.XLOOKUP(A6720,subscriptions!B6720:B10004,subscriptions!G6720:G10004)</f>
        <v>20</v>
      </c>
      <c r="O6720" s="10">
        <v>40.0</v>
      </c>
      <c r="P6720" s="10" t="str">
        <f t="array" ref="P6720">_xlfn.XLOOKUP(A6720,subscriptions!B6720:B10004,subscriptions!C6720:C10004)</f>
        <v>Mini</v>
      </c>
      <c r="Q6720" s="10" t="s">
        <v>128</v>
      </c>
      <c r="R6720" s="10" t="s">
        <v>148</v>
      </c>
      <c r="S6720" s="10" t="s">
        <v>698</v>
      </c>
    </row>
    <row r="6721">
      <c r="A6721" s="1" t="s">
        <v>8526</v>
      </c>
      <c r="B6721" s="1" t="s">
        <v>1527</v>
      </c>
      <c r="C6721" s="1" t="s">
        <v>734</v>
      </c>
      <c r="D6721" s="1" t="s">
        <v>153</v>
      </c>
      <c r="E6721" s="1" t="s">
        <v>280</v>
      </c>
      <c r="F6721" s="1" t="s">
        <v>1706</v>
      </c>
      <c r="G6721" s="1" t="s">
        <v>23856</v>
      </c>
      <c r="H6721" s="1" t="s">
        <v>23857</v>
      </c>
      <c r="I6721" s="4">
        <v>84.29251157407407</v>
      </c>
      <c r="J6721" s="1">
        <v>566.27</v>
      </c>
      <c r="K6721" s="1">
        <v>121.81</v>
      </c>
      <c r="M6721" s="10">
        <f t="array" ref="M6721">_xlfn.XLOOKUP(A6721,subscriptions!B6721:B10004,subscriptions!D6721:D10004)</f>
        <v>250</v>
      </c>
      <c r="N6721" s="10">
        <f t="array" ref="N6721">_xlfn.XLOOKUP(A6721,subscriptions!B6721:B10004,subscriptions!G6721:G10004)</f>
        <v>0</v>
      </c>
      <c r="O6721" s="10">
        <v>250.0</v>
      </c>
      <c r="P6721" s="10" t="str">
        <f t="array" ref="P6721">_xlfn.XLOOKUP(A6721,subscriptions!B6721:B10004,subscriptions!C6721:C10004)</f>
        <v>Business</v>
      </c>
      <c r="Q6721" s="10" t="s">
        <v>173</v>
      </c>
      <c r="R6721" s="10" t="s">
        <v>129</v>
      </c>
      <c r="S6721" s="10" t="s">
        <v>587</v>
      </c>
    </row>
    <row r="6722">
      <c r="A6722" s="1" t="s">
        <v>8527</v>
      </c>
      <c r="B6722" s="1" t="s">
        <v>2279</v>
      </c>
      <c r="C6722" s="1" t="s">
        <v>556</v>
      </c>
      <c r="D6722" s="1" t="s">
        <v>153</v>
      </c>
      <c r="E6722" s="1" t="s">
        <v>179</v>
      </c>
      <c r="F6722" s="1" t="s">
        <v>181</v>
      </c>
      <c r="G6722" s="1" t="s">
        <v>23858</v>
      </c>
      <c r="H6722" s="1" t="s">
        <v>23859</v>
      </c>
      <c r="I6722" s="4">
        <v>84.20922453703703</v>
      </c>
      <c r="J6722" s="1">
        <v>2269.38</v>
      </c>
      <c r="K6722" s="1">
        <v>363.32</v>
      </c>
      <c r="L6722" s="1">
        <v>100.0</v>
      </c>
      <c r="M6722" s="10">
        <f t="array" ref="M6722">_xlfn.XLOOKUP(A6722,subscriptions!B6722:B10004,subscriptions!D6722:D10004)</f>
        <v>250</v>
      </c>
      <c r="N6722" s="10">
        <f t="array" ref="N6722">_xlfn.XLOOKUP(A6722,subscriptions!B6722:B10004,subscriptions!G6722:G10004)</f>
        <v>5</v>
      </c>
      <c r="O6722" s="10">
        <v>237.5</v>
      </c>
      <c r="P6722" s="10" t="str">
        <f t="array" ref="P6722">_xlfn.XLOOKUP(A6722,subscriptions!B6722:B10004,subscriptions!C6722:C10004)</f>
        <v>Business</v>
      </c>
      <c r="Q6722" s="10" t="s">
        <v>194</v>
      </c>
      <c r="R6722" s="10" t="s">
        <v>129</v>
      </c>
      <c r="S6722" s="10" t="s">
        <v>1374</v>
      </c>
    </row>
    <row r="6723">
      <c r="A6723" s="1" t="s">
        <v>8528</v>
      </c>
      <c r="B6723" s="1" t="s">
        <v>2018</v>
      </c>
      <c r="C6723" s="1" t="s">
        <v>750</v>
      </c>
      <c r="D6723" s="1" t="s">
        <v>27</v>
      </c>
      <c r="E6723" s="1" t="s">
        <v>111</v>
      </c>
      <c r="F6723" s="1" t="s">
        <v>112</v>
      </c>
      <c r="G6723" s="1" t="s">
        <v>23860</v>
      </c>
      <c r="H6723" s="1" t="s">
        <v>23861</v>
      </c>
      <c r="I6723" s="4">
        <v>84.38369212962964</v>
      </c>
      <c r="J6723" s="1">
        <v>167.8</v>
      </c>
      <c r="K6723" s="1">
        <v>43.75</v>
      </c>
      <c r="M6723" s="10">
        <f t="array" ref="M6723">_xlfn.XLOOKUP(A6723,subscriptions!B6723:B10004,subscriptions!D6723:D10004)</f>
        <v>120</v>
      </c>
      <c r="N6723" s="10">
        <f t="array" ref="N6723">_xlfn.XLOOKUP(A6723,subscriptions!B6723:B10004,subscriptions!G6723:G10004)</f>
        <v>10</v>
      </c>
      <c r="O6723" s="10">
        <v>108.0</v>
      </c>
      <c r="P6723" s="10" t="str">
        <f t="array" ref="P6723">_xlfn.XLOOKUP(A6723,subscriptions!B6723:B10004,subscriptions!C6723:C10004)</f>
        <v>Residential</v>
      </c>
      <c r="Q6723" s="10" t="s">
        <v>128</v>
      </c>
      <c r="R6723" s="10" t="s">
        <v>212</v>
      </c>
      <c r="S6723" s="10" t="s">
        <v>882</v>
      </c>
    </row>
    <row r="6724">
      <c r="A6724" s="1" t="s">
        <v>8529</v>
      </c>
      <c r="B6724" s="1" t="s">
        <v>1173</v>
      </c>
      <c r="C6724" s="1" t="s">
        <v>658</v>
      </c>
      <c r="D6724" s="1" t="s">
        <v>27</v>
      </c>
      <c r="E6724" s="1" t="s">
        <v>262</v>
      </c>
      <c r="F6724" s="1" t="s">
        <v>674</v>
      </c>
      <c r="G6724" s="1" t="s">
        <v>23862</v>
      </c>
      <c r="H6724" s="1" t="s">
        <v>23863</v>
      </c>
      <c r="I6724" s="4">
        <v>84.21466435185185</v>
      </c>
      <c r="J6724" s="1">
        <v>2686.74</v>
      </c>
      <c r="K6724" s="1">
        <v>425.7</v>
      </c>
      <c r="M6724" s="10">
        <f t="array" ref="M6724">_xlfn.XLOOKUP(A6724,subscriptions!B6724:B10004,subscriptions!D6724:D10004)</f>
        <v>120</v>
      </c>
      <c r="N6724" s="10">
        <f t="array" ref="N6724">_xlfn.XLOOKUP(A6724,subscriptions!B6724:B10004,subscriptions!G6724:G10004)</f>
        <v>20</v>
      </c>
      <c r="O6724" s="10">
        <v>96.0</v>
      </c>
      <c r="P6724" s="10" t="str">
        <f t="array" ref="P6724">_xlfn.XLOOKUP(A6724,subscriptions!B6724:B10004,subscriptions!C6724:C10004)</f>
        <v>Residential</v>
      </c>
      <c r="Q6724" s="10" t="s">
        <v>128</v>
      </c>
      <c r="R6724" s="10" t="s">
        <v>148</v>
      </c>
      <c r="S6724" s="10" t="s">
        <v>3641</v>
      </c>
    </row>
    <row r="6725">
      <c r="A6725" s="1" t="s">
        <v>8530</v>
      </c>
      <c r="B6725" s="1" t="s">
        <v>1414</v>
      </c>
      <c r="C6725" s="1" t="s">
        <v>492</v>
      </c>
      <c r="D6725" s="1" t="s">
        <v>27</v>
      </c>
      <c r="E6725" s="1" t="s">
        <v>280</v>
      </c>
      <c r="F6725" s="1" t="s">
        <v>1665</v>
      </c>
      <c r="G6725" s="1" t="s">
        <v>23864</v>
      </c>
      <c r="H6725" s="1" t="s">
        <v>23865</v>
      </c>
      <c r="I6725" s="4">
        <v>84.25425925925926</v>
      </c>
      <c r="J6725" s="1">
        <v>887.06</v>
      </c>
      <c r="K6725" s="1">
        <v>154.81</v>
      </c>
      <c r="M6725" s="10">
        <f t="array" ref="M6725">_xlfn.XLOOKUP(A6725,subscriptions!B6725:B10004,subscriptions!D6725:D10004)</f>
        <v>80</v>
      </c>
      <c r="N6725" s="10">
        <f t="array" ref="N6725">_xlfn.XLOOKUP(A6725,subscriptions!B6725:B10004,subscriptions!G6725:G10004)</f>
        <v>0</v>
      </c>
      <c r="O6725" s="10">
        <v>80.0</v>
      </c>
      <c r="P6725" s="10" t="str">
        <f t="array" ref="P6725">_xlfn.XLOOKUP(A6725,subscriptions!B6725:B10004,subscriptions!C6725:C10004)</f>
        <v>Roam</v>
      </c>
      <c r="Q6725" s="10" t="s">
        <v>173</v>
      </c>
      <c r="R6725" s="10" t="s">
        <v>148</v>
      </c>
      <c r="S6725" s="10" t="s">
        <v>2046</v>
      </c>
    </row>
    <row r="6726">
      <c r="A6726" s="1" t="s">
        <v>8531</v>
      </c>
      <c r="B6726" s="1" t="s">
        <v>1157</v>
      </c>
      <c r="C6726" s="1" t="s">
        <v>1833</v>
      </c>
      <c r="D6726" s="1" t="s">
        <v>27</v>
      </c>
      <c r="E6726" s="1" t="s">
        <v>714</v>
      </c>
      <c r="F6726" s="1" t="s">
        <v>1951</v>
      </c>
      <c r="G6726" s="1" t="s">
        <v>23866</v>
      </c>
      <c r="H6726" s="1" t="s">
        <v>23867</v>
      </c>
      <c r="I6726" s="4">
        <v>84.34060185185186</v>
      </c>
      <c r="J6726" s="1">
        <v>1409.75</v>
      </c>
      <c r="K6726" s="1">
        <v>204.34</v>
      </c>
      <c r="M6726" s="10">
        <f t="array" ref="M6726">_xlfn.XLOOKUP(A6726,subscriptions!B6726:B10004,subscriptions!D6726:D10004)</f>
        <v>120</v>
      </c>
      <c r="N6726" s="10">
        <f t="array" ref="N6726">_xlfn.XLOOKUP(A6726,subscriptions!B6726:B10004,subscriptions!G6726:G10004)</f>
        <v>5</v>
      </c>
      <c r="O6726" s="10">
        <v>114.0</v>
      </c>
      <c r="P6726" s="10" t="str">
        <f t="array" ref="P6726">_xlfn.XLOOKUP(A6726,subscriptions!B6726:B10004,subscriptions!C6726:C10004)</f>
        <v>Residential</v>
      </c>
      <c r="Q6726" s="10" t="s">
        <v>194</v>
      </c>
      <c r="R6726" s="10" t="s">
        <v>212</v>
      </c>
      <c r="S6726" s="10" t="s">
        <v>616</v>
      </c>
    </row>
    <row r="6727">
      <c r="A6727" s="1" t="s">
        <v>8532</v>
      </c>
      <c r="B6727" s="1" t="s">
        <v>700</v>
      </c>
      <c r="C6727" s="1" t="s">
        <v>391</v>
      </c>
      <c r="D6727" s="1" t="s">
        <v>153</v>
      </c>
      <c r="E6727" s="1" t="s">
        <v>179</v>
      </c>
      <c r="F6727" s="1" t="s">
        <v>844</v>
      </c>
      <c r="G6727" s="1" t="s">
        <v>23868</v>
      </c>
      <c r="H6727" s="1" t="s">
        <v>23869</v>
      </c>
      <c r="I6727" s="4">
        <v>84.38212962962963</v>
      </c>
      <c r="J6727" s="1">
        <v>190.89</v>
      </c>
      <c r="K6727" s="1">
        <v>54.3</v>
      </c>
      <c r="L6727" s="1">
        <v>100.0</v>
      </c>
      <c r="M6727" s="10">
        <f t="array" ref="M6727">_xlfn.XLOOKUP(A6727,subscriptions!B6727:B10004,subscriptions!D6727:D10004)</f>
        <v>120</v>
      </c>
      <c r="N6727" s="10">
        <f t="array" ref="N6727">_xlfn.XLOOKUP(A6727,subscriptions!B6727:B10004,subscriptions!G6727:G10004)</f>
        <v>10</v>
      </c>
      <c r="O6727" s="10">
        <v>108.0</v>
      </c>
      <c r="P6727" s="10" t="str">
        <f t="array" ref="P6727">_xlfn.XLOOKUP(A6727,subscriptions!B6727:B10004,subscriptions!C6727:C10004)</f>
        <v>Residential</v>
      </c>
      <c r="Q6727" s="10" t="s">
        <v>128</v>
      </c>
      <c r="R6727" s="10" t="s">
        <v>212</v>
      </c>
      <c r="S6727" s="10" t="s">
        <v>293</v>
      </c>
    </row>
    <row r="6728">
      <c r="A6728" s="1" t="s">
        <v>8533</v>
      </c>
      <c r="B6728" s="1" t="s">
        <v>1939</v>
      </c>
      <c r="C6728" s="1" t="s">
        <v>492</v>
      </c>
      <c r="D6728" s="1" t="s">
        <v>153</v>
      </c>
      <c r="E6728" s="1" t="s">
        <v>262</v>
      </c>
      <c r="F6728" s="1" t="s">
        <v>2853</v>
      </c>
      <c r="G6728" s="1" t="s">
        <v>23870</v>
      </c>
      <c r="H6728" s="1" t="s">
        <v>23871</v>
      </c>
      <c r="I6728" s="4">
        <v>84.25435185185185</v>
      </c>
      <c r="J6728" s="1">
        <v>667.28</v>
      </c>
      <c r="K6728" s="1">
        <v>148.67</v>
      </c>
      <c r="M6728" s="10">
        <f t="array" ref="M6728">_xlfn.XLOOKUP(A6728,subscriptions!B6728:B10004,subscriptions!D6728:D10004)</f>
        <v>80</v>
      </c>
      <c r="N6728" s="10">
        <f t="array" ref="N6728">_xlfn.XLOOKUP(A6728,subscriptions!B6728:B10004,subscriptions!G6728:G10004)</f>
        <v>20</v>
      </c>
      <c r="O6728" s="10">
        <v>64.0</v>
      </c>
      <c r="P6728" s="10" t="str">
        <f t="array" ref="P6728">_xlfn.XLOOKUP(A6728,subscriptions!B6728:B10004,subscriptions!C6728:C10004)</f>
        <v>Roam</v>
      </c>
      <c r="Q6728" s="10" t="s">
        <v>128</v>
      </c>
      <c r="R6728" s="10" t="s">
        <v>148</v>
      </c>
      <c r="S6728" s="10" t="s">
        <v>2046</v>
      </c>
    </row>
    <row r="6729">
      <c r="A6729" s="1" t="s">
        <v>8534</v>
      </c>
      <c r="B6729" s="1" t="s">
        <v>1414</v>
      </c>
      <c r="C6729" s="1" t="s">
        <v>1876</v>
      </c>
      <c r="D6729" s="1" t="s">
        <v>27</v>
      </c>
      <c r="E6729" s="1" t="s">
        <v>239</v>
      </c>
      <c r="F6729" s="1" t="s">
        <v>2267</v>
      </c>
      <c r="G6729" s="1" t="s">
        <v>23872</v>
      </c>
      <c r="H6729" s="1" t="s">
        <v>23873</v>
      </c>
      <c r="I6729" s="4">
        <v>84.33635416666667</v>
      </c>
      <c r="J6729" s="1">
        <v>190.97</v>
      </c>
      <c r="K6729" s="1">
        <v>34.73</v>
      </c>
      <c r="M6729" s="10">
        <f t="array" ref="M6729">_xlfn.XLOOKUP(A6729,subscriptions!B6729:B10004,subscriptions!D6729:D10004)</f>
        <v>120</v>
      </c>
      <c r="N6729" s="10">
        <f t="array" ref="N6729">_xlfn.XLOOKUP(A6729,subscriptions!B6729:B10004,subscriptions!G6729:G10004)</f>
        <v>0</v>
      </c>
      <c r="O6729" s="10">
        <v>120.0</v>
      </c>
      <c r="P6729" s="10" t="str">
        <f t="array" ref="P6729">_xlfn.XLOOKUP(A6729,subscriptions!B6729:B10004,subscriptions!C6729:C10004)</f>
        <v>Residential</v>
      </c>
      <c r="Q6729" s="10" t="s">
        <v>173</v>
      </c>
      <c r="R6729" s="10" t="s">
        <v>212</v>
      </c>
      <c r="S6729" s="10" t="s">
        <v>1971</v>
      </c>
    </row>
    <row r="6730">
      <c r="A6730" s="1" t="s">
        <v>8537</v>
      </c>
      <c r="B6730" s="1" t="s">
        <v>355</v>
      </c>
      <c r="C6730" s="1" t="s">
        <v>296</v>
      </c>
      <c r="D6730" s="1" t="s">
        <v>153</v>
      </c>
      <c r="E6730" s="1" t="s">
        <v>111</v>
      </c>
      <c r="F6730" s="1" t="s">
        <v>112</v>
      </c>
      <c r="G6730" s="1" t="s">
        <v>23874</v>
      </c>
      <c r="H6730" s="1" t="s">
        <v>23875</v>
      </c>
      <c r="I6730" s="4">
        <v>84.20907407407407</v>
      </c>
      <c r="J6730" s="1">
        <v>4937.35</v>
      </c>
      <c r="K6730" s="1">
        <v>1104.25</v>
      </c>
      <c r="M6730" s="10">
        <f t="array" ref="M6730">_xlfn.XLOOKUP(A6730,subscriptions!B6730:B10004,subscriptions!D6730:D10004)</f>
        <v>120</v>
      </c>
      <c r="N6730" s="10">
        <f t="array" ref="N6730">_xlfn.XLOOKUP(A6730,subscriptions!B6730:B10004,subscriptions!G6730:G10004)</f>
        <v>5</v>
      </c>
      <c r="O6730" s="10">
        <v>114.0</v>
      </c>
      <c r="P6730" s="10" t="str">
        <f t="array" ref="P6730">_xlfn.XLOOKUP(A6730,subscriptions!B6730:B10004,subscriptions!C6730:C10004)</f>
        <v>Residential</v>
      </c>
      <c r="Q6730" s="10" t="s">
        <v>194</v>
      </c>
      <c r="R6730" s="10" t="s">
        <v>212</v>
      </c>
      <c r="S6730" s="10" t="s">
        <v>1374</v>
      </c>
    </row>
    <row r="6731">
      <c r="A6731" s="1" t="s">
        <v>8538</v>
      </c>
      <c r="B6731" s="1" t="s">
        <v>425</v>
      </c>
      <c r="C6731" s="1" t="s">
        <v>492</v>
      </c>
      <c r="D6731" s="1" t="s">
        <v>153</v>
      </c>
      <c r="E6731" s="1" t="s">
        <v>332</v>
      </c>
      <c r="F6731" s="1" t="s">
        <v>1749</v>
      </c>
      <c r="G6731" s="1" t="s">
        <v>23876</v>
      </c>
      <c r="H6731" s="1" t="s">
        <v>23877</v>
      </c>
      <c r="I6731" s="4">
        <v>84.21189814814815</v>
      </c>
      <c r="J6731" s="1">
        <v>2519.63</v>
      </c>
      <c r="K6731" s="1">
        <v>396.26</v>
      </c>
      <c r="M6731" s="10">
        <f t="array" ref="M6731">_xlfn.XLOOKUP(A6731,subscriptions!B6731:B10004,subscriptions!D6731:D10004)</f>
        <v>120</v>
      </c>
      <c r="N6731" s="10">
        <f t="array" ref="N6731">_xlfn.XLOOKUP(A6731,subscriptions!B6731:B10004,subscriptions!G6731:G10004)</f>
        <v>10</v>
      </c>
      <c r="O6731" s="10">
        <v>108.0</v>
      </c>
      <c r="P6731" s="10" t="str">
        <f t="array" ref="P6731">_xlfn.XLOOKUP(A6731,subscriptions!B6731:B10004,subscriptions!C6731:C10004)</f>
        <v>Residential</v>
      </c>
      <c r="Q6731" s="10" t="s">
        <v>128</v>
      </c>
      <c r="R6731" s="10" t="s">
        <v>212</v>
      </c>
      <c r="S6731" s="10" t="s">
        <v>857</v>
      </c>
    </row>
    <row r="6732">
      <c r="A6732" s="1" t="s">
        <v>8539</v>
      </c>
      <c r="B6732" s="1" t="s">
        <v>312</v>
      </c>
      <c r="C6732" s="1" t="s">
        <v>178</v>
      </c>
      <c r="D6732" s="1" t="s">
        <v>153</v>
      </c>
      <c r="E6732" s="1" t="s">
        <v>280</v>
      </c>
      <c r="F6732" s="1" t="s">
        <v>2239</v>
      </c>
      <c r="G6732" s="1" t="s">
        <v>23878</v>
      </c>
      <c r="H6732" s="1" t="s">
        <v>23879</v>
      </c>
      <c r="I6732" s="4">
        <v>84.21701388888889</v>
      </c>
      <c r="J6732" s="1">
        <v>973.26</v>
      </c>
      <c r="K6732" s="1">
        <v>182.2</v>
      </c>
      <c r="M6732" s="10">
        <f t="array" ref="M6732">_xlfn.XLOOKUP(A6732,subscriptions!B6732:B10004,subscriptions!D6732:D10004)</f>
        <v>250</v>
      </c>
      <c r="N6732" s="10">
        <f t="array" ref="N6732">_xlfn.XLOOKUP(A6732,subscriptions!B6732:B10004,subscriptions!G6732:G10004)</f>
        <v>20</v>
      </c>
      <c r="O6732" s="10">
        <v>200.0</v>
      </c>
      <c r="P6732" s="10" t="str">
        <f t="array" ref="P6732">_xlfn.XLOOKUP(A6732,subscriptions!B6732:B10004,subscriptions!C6732:C10004)</f>
        <v>Business</v>
      </c>
      <c r="Q6732" s="10" t="s">
        <v>128</v>
      </c>
      <c r="R6732" s="10" t="s">
        <v>129</v>
      </c>
      <c r="S6732" s="10" t="s">
        <v>453</v>
      </c>
    </row>
    <row r="6733">
      <c r="A6733" s="1" t="s">
        <v>8540</v>
      </c>
      <c r="B6733" s="1" t="s">
        <v>645</v>
      </c>
      <c r="C6733" s="1" t="s">
        <v>473</v>
      </c>
      <c r="D6733" s="1" t="s">
        <v>153</v>
      </c>
      <c r="E6733" s="1" t="s">
        <v>179</v>
      </c>
      <c r="F6733" s="1" t="s">
        <v>181</v>
      </c>
      <c r="G6733" s="1" t="s">
        <v>23880</v>
      </c>
      <c r="H6733" s="1" t="s">
        <v>23881</v>
      </c>
      <c r="I6733" s="4">
        <v>84.33907407407408</v>
      </c>
      <c r="J6733" s="1">
        <v>429.64</v>
      </c>
      <c r="K6733" s="1">
        <v>53.97</v>
      </c>
      <c r="L6733" s="1">
        <v>100.0</v>
      </c>
      <c r="M6733" s="10">
        <f t="array" ref="M6733">_xlfn.XLOOKUP(A6733,subscriptions!B6733:B10004,subscriptions!D6733:D10004)</f>
        <v>120</v>
      </c>
      <c r="N6733" s="10">
        <f t="array" ref="N6733">_xlfn.XLOOKUP(A6733,subscriptions!B6733:B10004,subscriptions!G6733:G10004)</f>
        <v>0</v>
      </c>
      <c r="O6733" s="10">
        <v>120.0</v>
      </c>
      <c r="P6733" s="10" t="str">
        <f t="array" ref="P6733">_xlfn.XLOOKUP(A6733,subscriptions!B6733:B10004,subscriptions!C6733:C10004)</f>
        <v>Residential</v>
      </c>
      <c r="Q6733" s="10" t="s">
        <v>173</v>
      </c>
      <c r="R6733" s="10" t="s">
        <v>212</v>
      </c>
      <c r="S6733" s="10" t="s">
        <v>2016</v>
      </c>
    </row>
    <row r="6734">
      <c r="A6734" s="1" t="s">
        <v>8541</v>
      </c>
      <c r="B6734" s="1" t="s">
        <v>4627</v>
      </c>
      <c r="C6734" s="1" t="s">
        <v>473</v>
      </c>
      <c r="D6734" s="1" t="s">
        <v>27</v>
      </c>
      <c r="E6734" s="1" t="s">
        <v>179</v>
      </c>
      <c r="F6734" s="1" t="s">
        <v>4595</v>
      </c>
      <c r="G6734" s="1" t="s">
        <v>23882</v>
      </c>
      <c r="H6734" s="1" t="s">
        <v>23883</v>
      </c>
      <c r="I6734" s="4">
        <v>84.25773148148149</v>
      </c>
      <c r="J6734" s="1">
        <v>4114.82</v>
      </c>
      <c r="K6734" s="1">
        <v>387.67</v>
      </c>
      <c r="L6734" s="1">
        <v>100.0</v>
      </c>
      <c r="M6734" s="10">
        <f t="array" ref="M6734">_xlfn.XLOOKUP(A6734,subscriptions!B6734:B10004,subscriptions!D6734:D10004)</f>
        <v>120</v>
      </c>
      <c r="N6734" s="10">
        <f t="array" ref="N6734">_xlfn.XLOOKUP(A6734,subscriptions!B6734:B10004,subscriptions!G6734:G10004)</f>
        <v>5</v>
      </c>
      <c r="O6734" s="10">
        <v>114.0</v>
      </c>
      <c r="P6734" s="10" t="str">
        <f t="array" ref="P6734">_xlfn.XLOOKUP(A6734,subscriptions!B6734:B10004,subscriptions!C6734:C10004)</f>
        <v>Residential</v>
      </c>
      <c r="Q6734" s="10" t="s">
        <v>194</v>
      </c>
      <c r="R6734" s="10" t="s">
        <v>212</v>
      </c>
      <c r="S6734" s="10" t="s">
        <v>603</v>
      </c>
    </row>
    <row r="6735">
      <c r="A6735" s="1" t="s">
        <v>8542</v>
      </c>
      <c r="B6735" s="1" t="s">
        <v>295</v>
      </c>
      <c r="C6735" s="1" t="s">
        <v>800</v>
      </c>
      <c r="D6735" s="1" t="s">
        <v>153</v>
      </c>
      <c r="E6735" s="1" t="s">
        <v>631</v>
      </c>
      <c r="F6735" s="1" t="s">
        <v>922</v>
      </c>
      <c r="G6735" s="1" t="s">
        <v>23884</v>
      </c>
      <c r="H6735" s="1" t="s">
        <v>23885</v>
      </c>
      <c r="I6735" s="4">
        <v>84.21395833333334</v>
      </c>
      <c r="J6735" s="1">
        <v>683.76</v>
      </c>
      <c r="K6735" s="1">
        <v>122.09</v>
      </c>
      <c r="M6735" s="10">
        <f t="array" ref="M6735">_xlfn.XLOOKUP(A6735,subscriptions!B6735:B10004,subscriptions!D6735:D10004)</f>
        <v>120</v>
      </c>
      <c r="N6735" s="10">
        <f t="array" ref="N6735">_xlfn.XLOOKUP(A6735,subscriptions!B6735:B10004,subscriptions!G6735:G10004)</f>
        <v>10</v>
      </c>
      <c r="O6735" s="10">
        <v>108.0</v>
      </c>
      <c r="P6735" s="10" t="str">
        <f t="array" ref="P6735">_xlfn.XLOOKUP(A6735,subscriptions!B6735:B10004,subscriptions!C6735:C10004)</f>
        <v>Residential</v>
      </c>
      <c r="Q6735" s="10" t="s">
        <v>128</v>
      </c>
      <c r="R6735" s="10" t="s">
        <v>212</v>
      </c>
      <c r="S6735" s="10" t="s">
        <v>388</v>
      </c>
    </row>
    <row r="6736">
      <c r="A6736" s="1" t="s">
        <v>8543</v>
      </c>
      <c r="B6736" s="1" t="s">
        <v>941</v>
      </c>
      <c r="C6736" s="1" t="s">
        <v>605</v>
      </c>
      <c r="D6736" s="1" t="s">
        <v>27</v>
      </c>
      <c r="E6736" s="1" t="s">
        <v>179</v>
      </c>
      <c r="F6736" s="1" t="s">
        <v>901</v>
      </c>
      <c r="G6736" s="1" t="s">
        <v>23886</v>
      </c>
      <c r="H6736" s="1" t="s">
        <v>23887</v>
      </c>
      <c r="I6736" s="4">
        <v>84.3384375</v>
      </c>
      <c r="J6736" s="1">
        <v>313.29</v>
      </c>
      <c r="K6736" s="1">
        <v>81.03</v>
      </c>
      <c r="L6736" s="1">
        <v>100.0</v>
      </c>
      <c r="M6736" s="10">
        <f t="array" ref="M6736">_xlfn.XLOOKUP(A6736,subscriptions!B6736:B10004,subscriptions!D6736:D10004)</f>
        <v>80</v>
      </c>
      <c r="N6736" s="10">
        <f t="array" ref="N6736">_xlfn.XLOOKUP(A6736,subscriptions!B6736:B10004,subscriptions!G6736:G10004)</f>
        <v>20</v>
      </c>
      <c r="O6736" s="10">
        <v>64.0</v>
      </c>
      <c r="P6736" s="10" t="str">
        <f t="array" ref="P6736">_xlfn.XLOOKUP(A6736,subscriptions!B6736:B10004,subscriptions!C6736:C10004)</f>
        <v>Roam</v>
      </c>
      <c r="Q6736" s="10" t="s">
        <v>128</v>
      </c>
      <c r="R6736" s="10" t="s">
        <v>148</v>
      </c>
      <c r="S6736" s="10" t="s">
        <v>2086</v>
      </c>
    </row>
    <row r="6737">
      <c r="A6737" s="1" t="s">
        <v>8544</v>
      </c>
      <c r="B6737" s="1" t="s">
        <v>686</v>
      </c>
      <c r="C6737" s="1" t="s">
        <v>800</v>
      </c>
      <c r="D6737" s="1" t="s">
        <v>153</v>
      </c>
      <c r="E6737" s="1" t="s">
        <v>219</v>
      </c>
      <c r="F6737" s="1" t="s">
        <v>220</v>
      </c>
      <c r="G6737" s="1" t="s">
        <v>23888</v>
      </c>
      <c r="H6737" s="1" t="s">
        <v>23889</v>
      </c>
      <c r="I6737" s="4">
        <v>84.29453703703703</v>
      </c>
      <c r="J6737" s="1">
        <v>1292.3</v>
      </c>
      <c r="K6737" s="1">
        <v>128.41</v>
      </c>
      <c r="M6737" s="10">
        <f t="array" ref="M6737">_xlfn.XLOOKUP(A6737,subscriptions!B6737:B10004,subscriptions!D6737:D10004)</f>
        <v>120</v>
      </c>
      <c r="N6737" s="10">
        <f t="array" ref="N6737">_xlfn.XLOOKUP(A6737,subscriptions!B6737:B10004,subscriptions!G6737:G10004)</f>
        <v>0</v>
      </c>
      <c r="O6737" s="10">
        <v>120.0</v>
      </c>
      <c r="P6737" s="10" t="str">
        <f t="array" ref="P6737">_xlfn.XLOOKUP(A6737,subscriptions!B6737:B10004,subscriptions!C6737:C10004)</f>
        <v>Residential</v>
      </c>
      <c r="Q6737" s="10" t="s">
        <v>173</v>
      </c>
      <c r="R6737" s="10" t="s">
        <v>212</v>
      </c>
      <c r="S6737" s="10" t="s">
        <v>2075</v>
      </c>
    </row>
    <row r="6738">
      <c r="A6738" s="1" t="s">
        <v>8545</v>
      </c>
      <c r="B6738" s="1" t="s">
        <v>132</v>
      </c>
      <c r="C6738" s="1" t="s">
        <v>1833</v>
      </c>
      <c r="D6738" s="1" t="s">
        <v>27</v>
      </c>
      <c r="E6738" s="1" t="s">
        <v>239</v>
      </c>
      <c r="F6738" s="1" t="s">
        <v>1186</v>
      </c>
      <c r="G6738" s="1" t="s">
        <v>23890</v>
      </c>
      <c r="H6738" s="1" t="s">
        <v>23891</v>
      </c>
      <c r="I6738" s="4">
        <v>84.25094907407407</v>
      </c>
      <c r="J6738" s="1">
        <v>4367.57</v>
      </c>
      <c r="K6738" s="1">
        <v>825.77</v>
      </c>
      <c r="M6738" s="10">
        <f t="array" ref="M6738">_xlfn.XLOOKUP(A6738,subscriptions!B6738:B10004,subscriptions!D6738:D10004)</f>
        <v>120</v>
      </c>
      <c r="N6738" s="10">
        <f t="array" ref="N6738">_xlfn.XLOOKUP(A6738,subscriptions!B6738:B10004,subscriptions!G6738:G10004)</f>
        <v>5</v>
      </c>
      <c r="O6738" s="10">
        <v>114.0</v>
      </c>
      <c r="P6738" s="10" t="str">
        <f t="array" ref="P6738">_xlfn.XLOOKUP(A6738,subscriptions!B6738:B10004,subscriptions!C6738:C10004)</f>
        <v>Residential</v>
      </c>
      <c r="Q6738" s="10" t="s">
        <v>194</v>
      </c>
      <c r="R6738" s="10" t="s">
        <v>212</v>
      </c>
      <c r="S6738" s="10" t="s">
        <v>1691</v>
      </c>
    </row>
    <row r="6739">
      <c r="A6739" s="1" t="s">
        <v>8546</v>
      </c>
      <c r="B6739" s="1" t="s">
        <v>1444</v>
      </c>
      <c r="C6739" s="1" t="s">
        <v>509</v>
      </c>
      <c r="D6739" s="1" t="s">
        <v>27</v>
      </c>
      <c r="E6739" s="1" t="s">
        <v>714</v>
      </c>
      <c r="F6739" s="1" t="s">
        <v>3326</v>
      </c>
      <c r="G6739" s="1" t="s">
        <v>23892</v>
      </c>
      <c r="H6739" s="1" t="s">
        <v>23893</v>
      </c>
      <c r="I6739" s="4">
        <v>84.3787037037037</v>
      </c>
      <c r="J6739" s="1">
        <v>55.76</v>
      </c>
      <c r="K6739" s="1">
        <v>24.22</v>
      </c>
      <c r="M6739" s="10">
        <f t="array" ref="M6739">_xlfn.XLOOKUP(A6739,subscriptions!B6739:B10004,subscriptions!D6739:D10004)</f>
        <v>120</v>
      </c>
      <c r="N6739" s="10">
        <f t="array" ref="N6739">_xlfn.XLOOKUP(A6739,subscriptions!B6739:B10004,subscriptions!G6739:G10004)</f>
        <v>10</v>
      </c>
      <c r="O6739" s="10">
        <v>108.0</v>
      </c>
      <c r="P6739" s="10" t="str">
        <f t="array" ref="P6739">_xlfn.XLOOKUP(A6739,subscriptions!B6739:B10004,subscriptions!C6739:C10004)</f>
        <v>Residential</v>
      </c>
      <c r="Q6739" s="10" t="s">
        <v>128</v>
      </c>
      <c r="R6739" s="10" t="s">
        <v>212</v>
      </c>
      <c r="S6739" s="10" t="s">
        <v>1622</v>
      </c>
    </row>
    <row r="6740">
      <c r="A6740" s="1" t="s">
        <v>8547</v>
      </c>
      <c r="B6740" s="1" t="s">
        <v>355</v>
      </c>
      <c r="C6740" s="1" t="s">
        <v>1251</v>
      </c>
      <c r="D6740" s="1" t="s">
        <v>153</v>
      </c>
      <c r="E6740" s="1" t="s">
        <v>179</v>
      </c>
      <c r="F6740" s="1" t="s">
        <v>1045</v>
      </c>
      <c r="G6740" s="1" t="s">
        <v>23894</v>
      </c>
      <c r="H6740" s="1" t="s">
        <v>23895</v>
      </c>
      <c r="I6740" s="4">
        <v>84.38287037037037</v>
      </c>
      <c r="J6740" s="1">
        <v>457.96</v>
      </c>
      <c r="K6740" s="1">
        <v>84.21</v>
      </c>
      <c r="L6740" s="1">
        <v>100.0</v>
      </c>
      <c r="M6740" s="10">
        <f t="array" ref="M6740">_xlfn.XLOOKUP(A6740,subscriptions!B6740:B10004,subscriptions!D6740:D10004)</f>
        <v>80</v>
      </c>
      <c r="N6740" s="10">
        <f t="array" ref="N6740">_xlfn.XLOOKUP(A6740,subscriptions!B6740:B10004,subscriptions!G6740:G10004)</f>
        <v>20</v>
      </c>
      <c r="O6740" s="10">
        <v>64.0</v>
      </c>
      <c r="P6740" s="10" t="str">
        <f t="array" ref="P6740">_xlfn.XLOOKUP(A6740,subscriptions!B6740:B10004,subscriptions!C6740:C10004)</f>
        <v>Roam</v>
      </c>
      <c r="Q6740" s="10" t="s">
        <v>128</v>
      </c>
      <c r="R6740" s="10" t="s">
        <v>148</v>
      </c>
      <c r="S6740" s="10" t="s">
        <v>671</v>
      </c>
    </row>
    <row r="6741">
      <c r="A6741" s="1" t="s">
        <v>8548</v>
      </c>
      <c r="B6741" s="1" t="s">
        <v>329</v>
      </c>
      <c r="C6741" s="1" t="s">
        <v>3912</v>
      </c>
      <c r="D6741" s="1" t="s">
        <v>27</v>
      </c>
      <c r="E6741" s="1" t="s">
        <v>332</v>
      </c>
      <c r="F6741" s="1" t="s">
        <v>2415</v>
      </c>
      <c r="G6741" s="1" t="s">
        <v>23896</v>
      </c>
      <c r="H6741" s="1" t="s">
        <v>23897</v>
      </c>
      <c r="I6741" s="4">
        <v>84.21671296296296</v>
      </c>
      <c r="J6741" s="1">
        <v>4231.8</v>
      </c>
      <c r="K6741" s="1">
        <v>698.49</v>
      </c>
      <c r="M6741" s="10">
        <f t="array" ref="M6741">_xlfn.XLOOKUP(A6741,subscriptions!B6741:B10004,subscriptions!D6741:D10004)</f>
        <v>120</v>
      </c>
      <c r="N6741" s="10">
        <f t="array" ref="N6741">_xlfn.XLOOKUP(A6741,subscriptions!B6741:B10004,subscriptions!G6741:G10004)</f>
        <v>0</v>
      </c>
      <c r="O6741" s="10">
        <v>120.0</v>
      </c>
      <c r="P6741" s="10" t="str">
        <f t="array" ref="P6741">_xlfn.XLOOKUP(A6741,subscriptions!B6741:B10004,subscriptions!C6741:C10004)</f>
        <v>Residential</v>
      </c>
      <c r="Q6741" s="10" t="s">
        <v>173</v>
      </c>
      <c r="R6741" s="10" t="s">
        <v>212</v>
      </c>
      <c r="S6741" s="10" t="s">
        <v>453</v>
      </c>
    </row>
    <row r="6742">
      <c r="A6742" s="1" t="s">
        <v>8551</v>
      </c>
      <c r="B6742" s="1" t="s">
        <v>969</v>
      </c>
      <c r="C6742" s="1" t="s">
        <v>1833</v>
      </c>
      <c r="D6742" s="1" t="s">
        <v>27</v>
      </c>
      <c r="E6742" s="1" t="s">
        <v>714</v>
      </c>
      <c r="F6742" s="1" t="s">
        <v>1951</v>
      </c>
      <c r="G6742" s="1" t="s">
        <v>23898</v>
      </c>
      <c r="H6742" s="1" t="s">
        <v>23899</v>
      </c>
      <c r="I6742" s="4">
        <v>84.25848379629629</v>
      </c>
      <c r="J6742" s="1">
        <v>331.46</v>
      </c>
      <c r="K6742" s="1">
        <v>89.97</v>
      </c>
      <c r="M6742" s="10">
        <f t="array" ref="M6742">_xlfn.XLOOKUP(A6742,subscriptions!B6742:B10004,subscriptions!D6742:D10004)</f>
        <v>120</v>
      </c>
      <c r="N6742" s="10">
        <f t="array" ref="N6742">_xlfn.XLOOKUP(A6742,subscriptions!B6742:B10004,subscriptions!G6742:G10004)</f>
        <v>5</v>
      </c>
      <c r="O6742" s="10">
        <v>114.0</v>
      </c>
      <c r="P6742" s="10" t="str">
        <f t="array" ref="P6742">_xlfn.XLOOKUP(A6742,subscriptions!B6742:B10004,subscriptions!C6742:C10004)</f>
        <v>Residential</v>
      </c>
      <c r="Q6742" s="10" t="s">
        <v>194</v>
      </c>
      <c r="R6742" s="10" t="s">
        <v>212</v>
      </c>
      <c r="S6742" s="10" t="s">
        <v>4148</v>
      </c>
    </row>
    <row r="6743">
      <c r="A6743" s="1" t="s">
        <v>8552</v>
      </c>
      <c r="B6743" s="1" t="s">
        <v>555</v>
      </c>
      <c r="C6743" s="1" t="s">
        <v>218</v>
      </c>
      <c r="D6743" s="1" t="s">
        <v>153</v>
      </c>
      <c r="E6743" s="1" t="s">
        <v>280</v>
      </c>
      <c r="F6743" s="1" t="s">
        <v>376</v>
      </c>
      <c r="G6743" s="1" t="s">
        <v>23900</v>
      </c>
      <c r="H6743" s="1" t="s">
        <v>23901</v>
      </c>
      <c r="I6743" s="4">
        <v>84.2093287037037</v>
      </c>
      <c r="J6743" s="1">
        <v>230.28</v>
      </c>
      <c r="K6743" s="1">
        <v>57.67</v>
      </c>
      <c r="M6743" s="10">
        <f t="array" ref="M6743">_xlfn.XLOOKUP(A6743,subscriptions!B6743:B10004,subscriptions!D6743:D10004)</f>
        <v>120</v>
      </c>
      <c r="N6743" s="10">
        <f t="array" ref="N6743">_xlfn.XLOOKUP(A6743,subscriptions!B6743:B10004,subscriptions!G6743:G10004)</f>
        <v>10</v>
      </c>
      <c r="O6743" s="10">
        <v>108.0</v>
      </c>
      <c r="P6743" s="10" t="str">
        <f t="array" ref="P6743">_xlfn.XLOOKUP(A6743,subscriptions!B6743:B10004,subscriptions!C6743:C10004)</f>
        <v>Residential</v>
      </c>
      <c r="Q6743" s="10" t="s">
        <v>128</v>
      </c>
      <c r="R6743" s="10" t="s">
        <v>212</v>
      </c>
      <c r="S6743" s="10" t="s">
        <v>1374</v>
      </c>
    </row>
    <row r="6744">
      <c r="A6744" s="1" t="s">
        <v>8553</v>
      </c>
      <c r="B6744" s="1" t="s">
        <v>523</v>
      </c>
      <c r="C6744" s="1" t="s">
        <v>1477</v>
      </c>
      <c r="D6744" s="1" t="s">
        <v>27</v>
      </c>
      <c r="E6744" s="1" t="s">
        <v>332</v>
      </c>
      <c r="F6744" s="1" t="s">
        <v>736</v>
      </c>
      <c r="G6744" s="1" t="s">
        <v>23902</v>
      </c>
      <c r="H6744" s="1" t="s">
        <v>23903</v>
      </c>
      <c r="I6744" s="4">
        <v>84.17394675925927</v>
      </c>
      <c r="J6744" s="1">
        <v>1316.61</v>
      </c>
      <c r="K6744" s="1">
        <v>281.81</v>
      </c>
      <c r="M6744" s="10">
        <f t="array" ref="M6744">_xlfn.XLOOKUP(A6744,subscriptions!B6744:B10004,subscriptions!D6744:D10004)</f>
        <v>120</v>
      </c>
      <c r="N6744" s="10">
        <f t="array" ref="N6744">_xlfn.XLOOKUP(A6744,subscriptions!B6744:B10004,subscriptions!G6744:G10004)</f>
        <v>20</v>
      </c>
      <c r="O6744" s="10">
        <v>96.0</v>
      </c>
      <c r="P6744" s="10" t="str">
        <f t="array" ref="P6744">_xlfn.XLOOKUP(A6744,subscriptions!B6744:B10004,subscriptions!C6744:C10004)</f>
        <v>Residential</v>
      </c>
      <c r="Q6744" s="10" t="s">
        <v>128</v>
      </c>
      <c r="R6744" s="10" t="s">
        <v>148</v>
      </c>
      <c r="S6744" s="10" t="s">
        <v>3087</v>
      </c>
    </row>
    <row r="6745">
      <c r="A6745" s="1" t="s">
        <v>8554</v>
      </c>
      <c r="B6745" s="1" t="s">
        <v>700</v>
      </c>
      <c r="C6745" s="1" t="s">
        <v>509</v>
      </c>
      <c r="D6745" s="1" t="s">
        <v>153</v>
      </c>
      <c r="E6745" s="1" t="s">
        <v>280</v>
      </c>
      <c r="F6745" s="1" t="s">
        <v>2239</v>
      </c>
      <c r="G6745" s="1" t="s">
        <v>23904</v>
      </c>
      <c r="H6745" s="1" t="s">
        <v>23905</v>
      </c>
      <c r="I6745" s="4">
        <v>84.29474537037036</v>
      </c>
      <c r="J6745" s="1">
        <v>3019.06</v>
      </c>
      <c r="K6745" s="1">
        <v>518.37</v>
      </c>
      <c r="M6745" s="10">
        <f t="array" ref="M6745">_xlfn.XLOOKUP(A6745,subscriptions!B6745:B10004,subscriptions!D6745:D10004)</f>
        <v>120</v>
      </c>
      <c r="N6745" s="10">
        <f t="array" ref="N6745">_xlfn.XLOOKUP(A6745,subscriptions!B6745:B10004,subscriptions!G6745:G10004)</f>
        <v>0</v>
      </c>
      <c r="O6745" s="10">
        <v>120.0</v>
      </c>
      <c r="P6745" s="10" t="str">
        <f t="array" ref="P6745">_xlfn.XLOOKUP(A6745,subscriptions!B6745:B10004,subscriptions!C6745:C10004)</f>
        <v>Residential</v>
      </c>
      <c r="Q6745" s="10" t="s">
        <v>173</v>
      </c>
      <c r="R6745" s="10" t="s">
        <v>212</v>
      </c>
      <c r="S6745" s="10" t="s">
        <v>2075</v>
      </c>
    </row>
    <row r="6746">
      <c r="A6746" s="1" t="s">
        <v>8555</v>
      </c>
      <c r="B6746" s="1" t="s">
        <v>1027</v>
      </c>
      <c r="C6746" s="1" t="s">
        <v>1347</v>
      </c>
      <c r="D6746" s="1" t="s">
        <v>153</v>
      </c>
      <c r="E6746" s="1" t="s">
        <v>714</v>
      </c>
      <c r="F6746" s="1" t="s">
        <v>2562</v>
      </c>
      <c r="G6746" s="1" t="s">
        <v>23906</v>
      </c>
      <c r="H6746" s="1" t="s">
        <v>23907</v>
      </c>
      <c r="I6746" s="4">
        <v>84.2093287037037</v>
      </c>
      <c r="J6746" s="1">
        <v>1022.58</v>
      </c>
      <c r="K6746" s="1">
        <v>243.01</v>
      </c>
      <c r="M6746" s="10">
        <f t="array" ref="M6746">_xlfn.XLOOKUP(A6746,subscriptions!B6746:B10004,subscriptions!D6746:D10004)</f>
        <v>250</v>
      </c>
      <c r="N6746" s="10">
        <f t="array" ref="N6746">_xlfn.XLOOKUP(A6746,subscriptions!B6746:B10004,subscriptions!G6746:G10004)</f>
        <v>5</v>
      </c>
      <c r="O6746" s="10">
        <v>237.5</v>
      </c>
      <c r="P6746" s="10" t="str">
        <f t="array" ref="P6746">_xlfn.XLOOKUP(A6746,subscriptions!B6746:B10004,subscriptions!C6746:C10004)</f>
        <v>Business</v>
      </c>
      <c r="Q6746" s="10" t="s">
        <v>194</v>
      </c>
      <c r="R6746" s="10" t="s">
        <v>129</v>
      </c>
      <c r="S6746" s="10" t="s">
        <v>1374</v>
      </c>
    </row>
    <row r="6747">
      <c r="A6747" s="1" t="s">
        <v>8556</v>
      </c>
      <c r="B6747" s="1" t="s">
        <v>312</v>
      </c>
      <c r="C6747" s="1" t="s">
        <v>524</v>
      </c>
      <c r="D6747" s="1" t="s">
        <v>153</v>
      </c>
      <c r="E6747" s="1" t="s">
        <v>28</v>
      </c>
      <c r="F6747" s="1" t="s">
        <v>2581</v>
      </c>
      <c r="G6747" s="1" t="s">
        <v>23908</v>
      </c>
      <c r="H6747" s="1" t="s">
        <v>23909</v>
      </c>
      <c r="I6747" s="4">
        <v>84.41909722222222</v>
      </c>
      <c r="J6747" s="1">
        <v>7872.14</v>
      </c>
      <c r="K6747" s="1">
        <v>1535.08</v>
      </c>
      <c r="M6747" s="10">
        <f t="array" ref="M6747">_xlfn.XLOOKUP(A6747,subscriptions!B6747:B10004,subscriptions!D6747:D10004)</f>
        <v>120</v>
      </c>
      <c r="N6747" s="10">
        <f t="array" ref="N6747">_xlfn.XLOOKUP(A6747,subscriptions!B6747:B10004,subscriptions!G6747:G10004)</f>
        <v>10</v>
      </c>
      <c r="O6747" s="10">
        <v>108.0</v>
      </c>
      <c r="P6747" s="10" t="str">
        <f t="array" ref="P6747">_xlfn.XLOOKUP(A6747,subscriptions!B6747:B10004,subscriptions!C6747:C10004)</f>
        <v>Residential</v>
      </c>
      <c r="Q6747" s="10" t="s">
        <v>128</v>
      </c>
      <c r="R6747" s="10" t="s">
        <v>212</v>
      </c>
      <c r="S6747" s="10" t="s">
        <v>1822</v>
      </c>
    </row>
    <row r="6748">
      <c r="A6748" s="1" t="s">
        <v>8557</v>
      </c>
      <c r="B6748" s="1" t="s">
        <v>657</v>
      </c>
      <c r="C6748" s="1" t="s">
        <v>1200</v>
      </c>
      <c r="D6748" s="1" t="s">
        <v>153</v>
      </c>
      <c r="E6748" s="1" t="s">
        <v>714</v>
      </c>
      <c r="F6748" s="1" t="s">
        <v>3419</v>
      </c>
      <c r="G6748" s="1" t="s">
        <v>23910</v>
      </c>
      <c r="H6748" s="1" t="s">
        <v>23911</v>
      </c>
      <c r="I6748" s="4">
        <v>84.25291666666666</v>
      </c>
      <c r="J6748" s="1">
        <v>1755.27</v>
      </c>
      <c r="K6748" s="1">
        <v>393.64</v>
      </c>
      <c r="M6748" s="10">
        <f t="array" ref="M6748">_xlfn.XLOOKUP(A6748,subscriptions!B6748:B10004,subscriptions!D6748:D10004)</f>
        <v>250</v>
      </c>
      <c r="N6748" s="10">
        <f t="array" ref="N6748">_xlfn.XLOOKUP(A6748,subscriptions!B6748:B10004,subscriptions!G6748:G10004)</f>
        <v>20</v>
      </c>
      <c r="O6748" s="10">
        <v>200.0</v>
      </c>
      <c r="P6748" s="10" t="str">
        <f t="array" ref="P6748">_xlfn.XLOOKUP(A6748,subscriptions!B6748:B10004,subscriptions!C6748:C10004)</f>
        <v>Business</v>
      </c>
      <c r="Q6748" s="10" t="s">
        <v>128</v>
      </c>
      <c r="R6748" s="10" t="s">
        <v>129</v>
      </c>
      <c r="S6748" s="10" t="s">
        <v>916</v>
      </c>
    </row>
    <row r="6749">
      <c r="A6749" s="1" t="s">
        <v>8558</v>
      </c>
      <c r="B6749" s="1" t="s">
        <v>472</v>
      </c>
      <c r="C6749" s="1" t="s">
        <v>152</v>
      </c>
      <c r="D6749" s="1" t="s">
        <v>27</v>
      </c>
      <c r="E6749" s="1" t="s">
        <v>239</v>
      </c>
      <c r="F6749" s="1" t="s">
        <v>2267</v>
      </c>
      <c r="G6749" s="1" t="s">
        <v>23912</v>
      </c>
      <c r="H6749" s="1" t="s">
        <v>23913</v>
      </c>
      <c r="I6749" s="4">
        <v>84.33822916666666</v>
      </c>
      <c r="J6749" s="1">
        <v>165.44</v>
      </c>
      <c r="K6749" s="1">
        <v>47.05</v>
      </c>
      <c r="M6749" s="10">
        <f t="array" ref="M6749">_xlfn.XLOOKUP(A6749,subscriptions!B6749:B10004,subscriptions!D6749:D10004)</f>
        <v>250</v>
      </c>
      <c r="N6749" s="10">
        <f t="array" ref="N6749">_xlfn.XLOOKUP(A6749,subscriptions!B6749:B10004,subscriptions!G6749:G10004)</f>
        <v>0</v>
      </c>
      <c r="O6749" s="10">
        <v>250.0</v>
      </c>
      <c r="P6749" s="10" t="str">
        <f t="array" ref="P6749">_xlfn.XLOOKUP(A6749,subscriptions!B6749:B10004,subscriptions!C6749:C10004)</f>
        <v>Business</v>
      </c>
      <c r="Q6749" s="10" t="s">
        <v>173</v>
      </c>
      <c r="R6749" s="10" t="s">
        <v>129</v>
      </c>
      <c r="S6749" s="10" t="s">
        <v>2086</v>
      </c>
    </row>
    <row r="6750">
      <c r="A6750" s="1" t="s">
        <v>8559</v>
      </c>
      <c r="B6750" s="1" t="s">
        <v>236</v>
      </c>
      <c r="C6750" s="1" t="s">
        <v>1507</v>
      </c>
      <c r="D6750" s="1" t="s">
        <v>153</v>
      </c>
      <c r="E6750" s="1" t="s">
        <v>714</v>
      </c>
      <c r="F6750" s="1" t="s">
        <v>715</v>
      </c>
      <c r="G6750" s="1" t="s">
        <v>23914</v>
      </c>
      <c r="H6750" s="1" t="s">
        <v>23915</v>
      </c>
      <c r="I6750" s="4">
        <v>84.38295138888888</v>
      </c>
      <c r="J6750" s="1">
        <v>7457.22</v>
      </c>
      <c r="K6750" s="1">
        <v>1621.39</v>
      </c>
      <c r="M6750" s="10">
        <f t="array" ref="M6750">_xlfn.XLOOKUP(A6750,subscriptions!B6750:B10004,subscriptions!D6750:D10004)</f>
        <v>250</v>
      </c>
      <c r="N6750" s="10">
        <f t="array" ref="N6750">_xlfn.XLOOKUP(A6750,subscriptions!B6750:B10004,subscriptions!G6750:G10004)</f>
        <v>5</v>
      </c>
      <c r="O6750" s="10">
        <v>237.5</v>
      </c>
      <c r="P6750" s="10" t="str">
        <f t="array" ref="P6750">_xlfn.XLOOKUP(A6750,subscriptions!B6750:B10004,subscriptions!C6750:C10004)</f>
        <v>Business</v>
      </c>
      <c r="Q6750" s="10" t="s">
        <v>194</v>
      </c>
      <c r="R6750" s="10" t="s">
        <v>129</v>
      </c>
      <c r="S6750" s="10" t="s">
        <v>671</v>
      </c>
    </row>
    <row r="6751">
      <c r="A6751" s="1" t="s">
        <v>8560</v>
      </c>
      <c r="B6751" s="1" t="s">
        <v>1414</v>
      </c>
      <c r="C6751" s="1" t="s">
        <v>800</v>
      </c>
      <c r="D6751" s="1" t="s">
        <v>27</v>
      </c>
      <c r="E6751" s="1" t="s">
        <v>179</v>
      </c>
      <c r="F6751" s="1" t="s">
        <v>844</v>
      </c>
      <c r="G6751" s="1" t="s">
        <v>23916</v>
      </c>
      <c r="H6751" s="1" t="s">
        <v>23917</v>
      </c>
      <c r="I6751" s="4">
        <v>84.16976851851852</v>
      </c>
      <c r="J6751" s="1">
        <v>836.11</v>
      </c>
      <c r="K6751" s="1">
        <v>191.0</v>
      </c>
      <c r="L6751" s="1">
        <v>100.0</v>
      </c>
      <c r="M6751" s="10">
        <f t="array" ref="M6751">_xlfn.XLOOKUP(A6751,subscriptions!B6751:B10004,subscriptions!D6751:D10004)</f>
        <v>120</v>
      </c>
      <c r="N6751" s="10">
        <f t="array" ref="N6751">_xlfn.XLOOKUP(A6751,subscriptions!B6751:B10004,subscriptions!G6751:G10004)</f>
        <v>10</v>
      </c>
      <c r="O6751" s="10">
        <v>108.0</v>
      </c>
      <c r="P6751" s="10" t="str">
        <f t="array" ref="P6751">_xlfn.XLOOKUP(A6751,subscriptions!B6751:B10004,subscriptions!C6751:C10004)</f>
        <v>Residential</v>
      </c>
      <c r="Q6751" s="10" t="s">
        <v>128</v>
      </c>
      <c r="R6751" s="10" t="s">
        <v>212</v>
      </c>
      <c r="S6751" s="10" t="s">
        <v>213</v>
      </c>
    </row>
    <row r="6752">
      <c r="A6752" s="1" t="s">
        <v>8561</v>
      </c>
      <c r="B6752" s="1" t="s">
        <v>389</v>
      </c>
      <c r="C6752" s="1" t="s">
        <v>920</v>
      </c>
      <c r="D6752" s="1" t="s">
        <v>27</v>
      </c>
      <c r="E6752" s="1" t="s">
        <v>714</v>
      </c>
      <c r="F6752" s="1" t="s">
        <v>1159</v>
      </c>
      <c r="G6752" s="1" t="s">
        <v>23918</v>
      </c>
      <c r="H6752" s="1" t="s">
        <v>23919</v>
      </c>
      <c r="I6752" s="4">
        <v>84.33642361111112</v>
      </c>
      <c r="J6752" s="1">
        <v>558.26</v>
      </c>
      <c r="K6752" s="1">
        <v>91.0</v>
      </c>
      <c r="M6752" s="10">
        <f t="array" ref="M6752">_xlfn.XLOOKUP(A6752,subscriptions!B6752:B10004,subscriptions!D6752:D10004)</f>
        <v>50</v>
      </c>
      <c r="N6752" s="10">
        <f t="array" ref="N6752">_xlfn.XLOOKUP(A6752,subscriptions!B6752:B10004,subscriptions!G6752:G10004)</f>
        <v>20</v>
      </c>
      <c r="O6752" s="10">
        <v>40.0</v>
      </c>
      <c r="P6752" s="10" t="str">
        <f t="array" ref="P6752">_xlfn.XLOOKUP(A6752,subscriptions!B6752:B10004,subscriptions!C6752:C10004)</f>
        <v>Mini</v>
      </c>
      <c r="Q6752" s="10" t="s">
        <v>128</v>
      </c>
      <c r="R6752" s="10" t="s">
        <v>148</v>
      </c>
      <c r="S6752" s="10" t="s">
        <v>1971</v>
      </c>
    </row>
    <row r="6753">
      <c r="A6753" s="1" t="s">
        <v>8562</v>
      </c>
      <c r="B6753" s="1" t="s">
        <v>312</v>
      </c>
      <c r="C6753" s="1" t="s">
        <v>734</v>
      </c>
      <c r="D6753" s="1" t="s">
        <v>153</v>
      </c>
      <c r="E6753" s="1" t="s">
        <v>631</v>
      </c>
      <c r="F6753" s="1" t="s">
        <v>2549</v>
      </c>
      <c r="G6753" s="1" t="s">
        <v>23920</v>
      </c>
      <c r="H6753" s="1" t="s">
        <v>23921</v>
      </c>
      <c r="I6753" s="4">
        <v>84.37856481481481</v>
      </c>
      <c r="J6753" s="1">
        <v>1274.26</v>
      </c>
      <c r="K6753" s="1">
        <v>227.21</v>
      </c>
      <c r="M6753" s="10">
        <f t="array" ref="M6753">_xlfn.XLOOKUP(A6753,subscriptions!B6753:B10004,subscriptions!D6753:D10004)</f>
        <v>120</v>
      </c>
      <c r="N6753" s="10">
        <f t="array" ref="N6753">_xlfn.XLOOKUP(A6753,subscriptions!B6753:B10004,subscriptions!G6753:G10004)</f>
        <v>0</v>
      </c>
      <c r="O6753" s="10">
        <v>120.0</v>
      </c>
      <c r="P6753" s="10" t="str">
        <f t="array" ref="P6753">_xlfn.XLOOKUP(A6753,subscriptions!B6753:B10004,subscriptions!C6753:C10004)</f>
        <v>Residential</v>
      </c>
      <c r="Q6753" s="10" t="s">
        <v>173</v>
      </c>
      <c r="R6753" s="10" t="s">
        <v>212</v>
      </c>
      <c r="S6753" s="10" t="s">
        <v>1622</v>
      </c>
    </row>
    <row r="6754">
      <c r="A6754" s="1" t="s">
        <v>8565</v>
      </c>
      <c r="B6754" s="1" t="s">
        <v>4627</v>
      </c>
      <c r="C6754" s="1" t="s">
        <v>1142</v>
      </c>
      <c r="D6754" s="1" t="s">
        <v>27</v>
      </c>
      <c r="E6754" s="1" t="s">
        <v>179</v>
      </c>
      <c r="F6754" s="1" t="s">
        <v>773</v>
      </c>
      <c r="G6754" s="1" t="s">
        <v>23922</v>
      </c>
      <c r="H6754" s="1" t="s">
        <v>23923</v>
      </c>
      <c r="I6754" s="4">
        <v>84.2939699074074</v>
      </c>
      <c r="J6754" s="1">
        <v>594.27</v>
      </c>
      <c r="K6754" s="1">
        <v>148.65</v>
      </c>
      <c r="L6754" s="1">
        <v>100.0</v>
      </c>
      <c r="M6754" s="10">
        <f t="array" ref="M6754">_xlfn.XLOOKUP(A6754,subscriptions!B6754:B10004,subscriptions!D6754:D10004)</f>
        <v>120</v>
      </c>
      <c r="N6754" s="10">
        <f t="array" ref="N6754">_xlfn.XLOOKUP(A6754,subscriptions!B6754:B10004,subscriptions!G6754:G10004)</f>
        <v>5</v>
      </c>
      <c r="O6754" s="10">
        <v>114.0</v>
      </c>
      <c r="P6754" s="10" t="str">
        <f t="array" ref="P6754">_xlfn.XLOOKUP(A6754,subscriptions!B6754:B10004,subscriptions!C6754:C10004)</f>
        <v>Residential</v>
      </c>
      <c r="Q6754" s="10" t="s">
        <v>194</v>
      </c>
      <c r="R6754" s="10" t="s">
        <v>212</v>
      </c>
      <c r="S6754" s="10" t="s">
        <v>1458</v>
      </c>
    </row>
    <row r="6755">
      <c r="A6755" s="1" t="s">
        <v>8566</v>
      </c>
      <c r="B6755" s="1" t="s">
        <v>375</v>
      </c>
      <c r="C6755" s="1" t="s">
        <v>152</v>
      </c>
      <c r="D6755" s="1" t="s">
        <v>27</v>
      </c>
      <c r="E6755" s="1" t="s">
        <v>179</v>
      </c>
      <c r="F6755" s="1" t="s">
        <v>901</v>
      </c>
      <c r="G6755" s="1" t="s">
        <v>23924</v>
      </c>
      <c r="H6755" s="1" t="s">
        <v>23925</v>
      </c>
      <c r="I6755" s="4">
        <v>84.3807638888889</v>
      </c>
      <c r="J6755" s="1">
        <v>185.64</v>
      </c>
      <c r="K6755" s="1">
        <v>28.55</v>
      </c>
      <c r="L6755" s="1">
        <v>100.0</v>
      </c>
      <c r="M6755" s="10">
        <f t="array" ref="M6755">_xlfn.XLOOKUP(A6755,subscriptions!B6755:B10004,subscriptions!D6755:D10004)</f>
        <v>80</v>
      </c>
      <c r="N6755" s="10">
        <f t="array" ref="N6755">_xlfn.XLOOKUP(A6755,subscriptions!B6755:B10004,subscriptions!G6755:G10004)</f>
        <v>10</v>
      </c>
      <c r="O6755" s="10">
        <v>72.0</v>
      </c>
      <c r="P6755" s="10" t="str">
        <f t="array" ref="P6755">_xlfn.XLOOKUP(A6755,subscriptions!B6755:B10004,subscriptions!C6755:C10004)</f>
        <v>Roam</v>
      </c>
      <c r="Q6755" s="10" t="s">
        <v>128</v>
      </c>
      <c r="R6755" s="10" t="s">
        <v>148</v>
      </c>
      <c r="S6755" s="10" t="s">
        <v>762</v>
      </c>
    </row>
    <row r="6756">
      <c r="A6756" s="1" t="s">
        <v>8567</v>
      </c>
      <c r="B6756" s="1" t="s">
        <v>508</v>
      </c>
      <c r="C6756" s="1" t="s">
        <v>605</v>
      </c>
      <c r="D6756" s="1" t="s">
        <v>153</v>
      </c>
      <c r="E6756" s="1" t="s">
        <v>714</v>
      </c>
      <c r="F6756" s="1" t="s">
        <v>2171</v>
      </c>
      <c r="G6756" s="1" t="s">
        <v>23926</v>
      </c>
      <c r="H6756" s="1" t="s">
        <v>23927</v>
      </c>
      <c r="I6756" s="4">
        <v>84.29869212962963</v>
      </c>
      <c r="J6756" s="1">
        <v>52.14</v>
      </c>
      <c r="K6756" s="1">
        <v>12.24</v>
      </c>
      <c r="M6756" s="10">
        <f t="array" ref="M6756">_xlfn.XLOOKUP(A6756,subscriptions!B6756:B10004,subscriptions!D6756:D10004)</f>
        <v>80</v>
      </c>
      <c r="N6756" s="10">
        <f t="array" ref="N6756">_xlfn.XLOOKUP(A6756,subscriptions!B6756:B10004,subscriptions!G6756:G10004)</f>
        <v>20</v>
      </c>
      <c r="O6756" s="10">
        <v>64.0</v>
      </c>
      <c r="P6756" s="10" t="str">
        <f t="array" ref="P6756">_xlfn.XLOOKUP(A6756,subscriptions!B6756:B10004,subscriptions!C6756:C10004)</f>
        <v>Roam</v>
      </c>
      <c r="Q6756" s="10" t="s">
        <v>128</v>
      </c>
      <c r="R6756" s="10" t="s">
        <v>148</v>
      </c>
      <c r="S6756" s="10" t="s">
        <v>276</v>
      </c>
    </row>
    <row r="6757">
      <c r="A6757" s="1" t="s">
        <v>8568</v>
      </c>
      <c r="B6757" s="1" t="s">
        <v>24</v>
      </c>
      <c r="C6757" s="1" t="s">
        <v>524</v>
      </c>
      <c r="D6757" s="1" t="s">
        <v>27</v>
      </c>
      <c r="E6757" s="1" t="s">
        <v>332</v>
      </c>
      <c r="F6757" s="1" t="s">
        <v>618</v>
      </c>
      <c r="G6757" s="1" t="s">
        <v>23928</v>
      </c>
      <c r="H6757" s="1" t="s">
        <v>23929</v>
      </c>
      <c r="I6757" s="4">
        <v>84.17084490740741</v>
      </c>
      <c r="J6757" s="1">
        <v>945.62</v>
      </c>
      <c r="K6757" s="1">
        <v>238.16</v>
      </c>
      <c r="M6757" s="10">
        <f t="array" ref="M6757">_xlfn.XLOOKUP(A6757,subscriptions!B6757:B10004,subscriptions!D6757:D10004)</f>
        <v>120</v>
      </c>
      <c r="N6757" s="10">
        <f t="array" ref="N6757">_xlfn.XLOOKUP(A6757,subscriptions!B6757:B10004,subscriptions!G6757:G10004)</f>
        <v>0</v>
      </c>
      <c r="O6757" s="10">
        <v>120.0</v>
      </c>
      <c r="P6757" s="10" t="str">
        <f t="array" ref="P6757">_xlfn.XLOOKUP(A6757,subscriptions!B6757:B10004,subscriptions!C6757:C10004)</f>
        <v>Residential</v>
      </c>
      <c r="Q6757" s="10" t="s">
        <v>173</v>
      </c>
      <c r="R6757" s="10" t="s">
        <v>212</v>
      </c>
      <c r="S6757" s="10" t="s">
        <v>310</v>
      </c>
    </row>
    <row r="6758">
      <c r="A6758" s="1" t="s">
        <v>8569</v>
      </c>
      <c r="B6758" s="1" t="s">
        <v>573</v>
      </c>
      <c r="C6758" s="1" t="s">
        <v>524</v>
      </c>
      <c r="D6758" s="1" t="s">
        <v>27</v>
      </c>
      <c r="E6758" s="1" t="s">
        <v>179</v>
      </c>
      <c r="F6758" s="1" t="s">
        <v>773</v>
      </c>
      <c r="G6758" s="1" t="s">
        <v>23930</v>
      </c>
      <c r="H6758" s="1" t="s">
        <v>23931</v>
      </c>
      <c r="I6758" s="4">
        <v>84.20973379629629</v>
      </c>
      <c r="J6758" s="1">
        <v>2769.75</v>
      </c>
      <c r="K6758" s="1">
        <v>654.24</v>
      </c>
      <c r="L6758" s="1">
        <v>100.0</v>
      </c>
      <c r="M6758" s="10">
        <f t="array" ref="M6758">_xlfn.XLOOKUP(A6758,subscriptions!B6758:B10004,subscriptions!D6758:D10004)</f>
        <v>50</v>
      </c>
      <c r="N6758" s="10">
        <f t="array" ref="N6758">_xlfn.XLOOKUP(A6758,subscriptions!B6758:B10004,subscriptions!G6758:G10004)</f>
        <v>5</v>
      </c>
      <c r="O6758" s="10">
        <v>47.5</v>
      </c>
      <c r="P6758" s="10" t="str">
        <f t="array" ref="P6758">_xlfn.XLOOKUP(A6758,subscriptions!B6758:B10004,subscriptions!C6758:C10004)</f>
        <v>Mini</v>
      </c>
      <c r="Q6758" s="10" t="s">
        <v>194</v>
      </c>
      <c r="R6758" s="10" t="s">
        <v>148</v>
      </c>
      <c r="S6758" s="10" t="s">
        <v>353</v>
      </c>
    </row>
    <row r="6759">
      <c r="A6759" s="1" t="s">
        <v>8570</v>
      </c>
      <c r="B6759" s="1" t="s">
        <v>2521</v>
      </c>
      <c r="C6759" s="1" t="s">
        <v>441</v>
      </c>
      <c r="D6759" s="1" t="s">
        <v>153</v>
      </c>
      <c r="E6759" s="1" t="s">
        <v>179</v>
      </c>
      <c r="F6759" s="1" t="s">
        <v>844</v>
      </c>
      <c r="G6759" s="1" t="s">
        <v>23932</v>
      </c>
      <c r="H6759" s="1" t="s">
        <v>23933</v>
      </c>
      <c r="I6759" s="4">
        <v>84.37805555555556</v>
      </c>
      <c r="J6759" s="1">
        <v>1324.05</v>
      </c>
      <c r="K6759" s="1">
        <v>239.89</v>
      </c>
      <c r="L6759" s="1">
        <v>100.0</v>
      </c>
      <c r="M6759" s="10">
        <f t="array" ref="M6759">_xlfn.XLOOKUP(A6759,subscriptions!B6759:B10004,subscriptions!D6759:D10004)</f>
        <v>120</v>
      </c>
      <c r="N6759" s="10">
        <f t="array" ref="N6759">_xlfn.XLOOKUP(A6759,subscriptions!B6759:B10004,subscriptions!G6759:G10004)</f>
        <v>10</v>
      </c>
      <c r="O6759" s="10">
        <v>108.0</v>
      </c>
      <c r="P6759" s="10" t="str">
        <f t="array" ref="P6759">_xlfn.XLOOKUP(A6759,subscriptions!B6759:B10004,subscriptions!C6759:C10004)</f>
        <v>Residential</v>
      </c>
      <c r="Q6759" s="10" t="s">
        <v>128</v>
      </c>
      <c r="R6759" s="10" t="s">
        <v>212</v>
      </c>
      <c r="S6759" s="10" t="s">
        <v>1302</v>
      </c>
    </row>
    <row r="6760">
      <c r="A6760" s="1" t="s">
        <v>8571</v>
      </c>
      <c r="B6760" s="1" t="s">
        <v>941</v>
      </c>
      <c r="C6760" s="1" t="s">
        <v>871</v>
      </c>
      <c r="D6760" s="1" t="s">
        <v>27</v>
      </c>
      <c r="E6760" s="1" t="s">
        <v>179</v>
      </c>
      <c r="F6760" s="1" t="s">
        <v>1045</v>
      </c>
      <c r="G6760" s="1" t="s">
        <v>23934</v>
      </c>
      <c r="H6760" s="1" t="s">
        <v>23935</v>
      </c>
      <c r="I6760" s="4">
        <v>84.21701388888889</v>
      </c>
      <c r="J6760" s="1">
        <v>10760.1</v>
      </c>
      <c r="K6760" s="1">
        <v>2291.46</v>
      </c>
      <c r="L6760" s="1">
        <v>100.0</v>
      </c>
      <c r="M6760" s="10">
        <f t="array" ref="M6760">_xlfn.XLOOKUP(A6760,subscriptions!B6760:B10004,subscriptions!D6760:D10004)</f>
        <v>120</v>
      </c>
      <c r="N6760" s="10">
        <f t="array" ref="N6760">_xlfn.XLOOKUP(A6760,subscriptions!B6760:B10004,subscriptions!G6760:G10004)</f>
        <v>20</v>
      </c>
      <c r="O6760" s="10">
        <v>96.0</v>
      </c>
      <c r="P6760" s="10" t="str">
        <f t="array" ref="P6760">_xlfn.XLOOKUP(A6760,subscriptions!B6760:B10004,subscriptions!C6760:C10004)</f>
        <v>Residential</v>
      </c>
      <c r="Q6760" s="10" t="s">
        <v>128</v>
      </c>
      <c r="R6760" s="10" t="s">
        <v>148</v>
      </c>
      <c r="S6760" s="10" t="s">
        <v>453</v>
      </c>
    </row>
    <row r="6761">
      <c r="A6761" s="1" t="s">
        <v>8572</v>
      </c>
      <c r="B6761" s="1" t="s">
        <v>919</v>
      </c>
      <c r="C6761" s="1" t="s">
        <v>764</v>
      </c>
      <c r="D6761" s="1" t="s">
        <v>27</v>
      </c>
      <c r="E6761" s="1" t="s">
        <v>262</v>
      </c>
      <c r="F6761" s="1" t="s">
        <v>2112</v>
      </c>
      <c r="G6761" s="1" t="s">
        <v>23936</v>
      </c>
      <c r="H6761" s="1" t="s">
        <v>23937</v>
      </c>
      <c r="I6761" s="4">
        <v>84.33570601851852</v>
      </c>
      <c r="J6761" s="1">
        <v>557.09</v>
      </c>
      <c r="K6761" s="1">
        <v>134.21</v>
      </c>
      <c r="M6761" s="10">
        <f t="array" ref="M6761">_xlfn.XLOOKUP(A6761,subscriptions!B6761:B10004,subscriptions!D6761:D10004)</f>
        <v>120</v>
      </c>
      <c r="N6761" s="10">
        <f t="array" ref="N6761">_xlfn.XLOOKUP(A6761,subscriptions!B6761:B10004,subscriptions!G6761:G10004)</f>
        <v>0</v>
      </c>
      <c r="O6761" s="10">
        <v>120.0</v>
      </c>
      <c r="P6761" s="10" t="str">
        <f t="array" ref="P6761">_xlfn.XLOOKUP(A6761,subscriptions!B6761:B10004,subscriptions!C6761:C10004)</f>
        <v>Residential</v>
      </c>
      <c r="Q6761" s="10" t="s">
        <v>173</v>
      </c>
      <c r="R6761" s="10" t="s">
        <v>212</v>
      </c>
      <c r="S6761" s="10" t="s">
        <v>571</v>
      </c>
    </row>
    <row r="6762">
      <c r="A6762" s="1" t="s">
        <v>8573</v>
      </c>
      <c r="B6762" s="1" t="s">
        <v>686</v>
      </c>
      <c r="C6762" s="1" t="s">
        <v>198</v>
      </c>
      <c r="D6762" s="1" t="s">
        <v>153</v>
      </c>
      <c r="E6762" s="1" t="s">
        <v>280</v>
      </c>
      <c r="F6762" s="1" t="s">
        <v>1446</v>
      </c>
      <c r="G6762" s="1" t="s">
        <v>23938</v>
      </c>
      <c r="H6762" s="1" t="s">
        <v>23939</v>
      </c>
      <c r="I6762" s="4">
        <v>84.37987268518519</v>
      </c>
      <c r="J6762" s="1">
        <v>543.7</v>
      </c>
      <c r="K6762" s="1">
        <v>111.94</v>
      </c>
      <c r="M6762" s="10">
        <f t="array" ref="M6762">_xlfn.XLOOKUP(A6762,subscriptions!B6762:B10004,subscriptions!D6762:D10004)</f>
        <v>120</v>
      </c>
      <c r="N6762" s="10">
        <f t="array" ref="N6762">_xlfn.XLOOKUP(A6762,subscriptions!B6762:B10004,subscriptions!G6762:G10004)</f>
        <v>5</v>
      </c>
      <c r="O6762" s="10">
        <v>114.0</v>
      </c>
      <c r="P6762" s="10" t="str">
        <f t="array" ref="P6762">_xlfn.XLOOKUP(A6762,subscriptions!B6762:B10004,subscriptions!C6762:C10004)</f>
        <v>Residential</v>
      </c>
      <c r="Q6762" s="10" t="s">
        <v>194</v>
      </c>
      <c r="R6762" s="10" t="s">
        <v>212</v>
      </c>
      <c r="S6762" s="10" t="s">
        <v>698</v>
      </c>
    </row>
    <row r="6763">
      <c r="A6763" s="1" t="s">
        <v>8576</v>
      </c>
      <c r="B6763" s="1" t="s">
        <v>439</v>
      </c>
      <c r="C6763" s="1" t="s">
        <v>1415</v>
      </c>
      <c r="D6763" s="1" t="s">
        <v>153</v>
      </c>
      <c r="E6763" s="1" t="s">
        <v>179</v>
      </c>
      <c r="F6763" s="1" t="s">
        <v>4595</v>
      </c>
      <c r="G6763" s="1" t="s">
        <v>23940</v>
      </c>
      <c r="H6763" s="1" t="s">
        <v>23941</v>
      </c>
      <c r="I6763" s="4">
        <v>84.340625</v>
      </c>
      <c r="J6763" s="1">
        <v>311.08</v>
      </c>
      <c r="K6763" s="1">
        <v>76.64</v>
      </c>
      <c r="L6763" s="1">
        <v>100.0</v>
      </c>
      <c r="M6763" s="10">
        <f t="array" ref="M6763">_xlfn.XLOOKUP(A6763,subscriptions!B6763:B10004,subscriptions!D6763:D10004)</f>
        <v>80</v>
      </c>
      <c r="N6763" s="10">
        <f t="array" ref="N6763">_xlfn.XLOOKUP(A6763,subscriptions!B6763:B10004,subscriptions!G6763:G10004)</f>
        <v>10</v>
      </c>
      <c r="O6763" s="10">
        <v>72.0</v>
      </c>
      <c r="P6763" s="10" t="str">
        <f t="array" ref="P6763">_xlfn.XLOOKUP(A6763,subscriptions!B6763:B10004,subscriptions!C6763:C10004)</f>
        <v>Roam</v>
      </c>
      <c r="Q6763" s="10" t="s">
        <v>128</v>
      </c>
      <c r="R6763" s="10" t="s">
        <v>148</v>
      </c>
      <c r="S6763" s="10" t="s">
        <v>616</v>
      </c>
    </row>
    <row r="6764">
      <c r="A6764" s="1" t="s">
        <v>8577</v>
      </c>
      <c r="B6764" s="1" t="s">
        <v>573</v>
      </c>
      <c r="C6764" s="1" t="s">
        <v>261</v>
      </c>
      <c r="D6764" s="1" t="s">
        <v>27</v>
      </c>
      <c r="E6764" s="1" t="s">
        <v>262</v>
      </c>
      <c r="F6764" s="1" t="s">
        <v>1835</v>
      </c>
      <c r="G6764" s="1" t="s">
        <v>23942</v>
      </c>
      <c r="H6764" s="1" t="s">
        <v>23943</v>
      </c>
      <c r="I6764" s="4">
        <v>84.25070601851851</v>
      </c>
      <c r="J6764" s="1">
        <v>318.8</v>
      </c>
      <c r="K6764" s="1">
        <v>73.69</v>
      </c>
      <c r="M6764" s="10">
        <f t="array" ref="M6764">_xlfn.XLOOKUP(A6764,subscriptions!B6764:B10004,subscriptions!D6764:D10004)</f>
        <v>120</v>
      </c>
      <c r="N6764" s="10">
        <f t="array" ref="N6764">_xlfn.XLOOKUP(A6764,subscriptions!B6764:B10004,subscriptions!G6764:G10004)</f>
        <v>20</v>
      </c>
      <c r="O6764" s="10">
        <v>96.0</v>
      </c>
      <c r="P6764" s="10" t="str">
        <f t="array" ref="P6764">_xlfn.XLOOKUP(A6764,subscriptions!B6764:B10004,subscriptions!C6764:C10004)</f>
        <v>Residential</v>
      </c>
      <c r="Q6764" s="10" t="s">
        <v>128</v>
      </c>
      <c r="R6764" s="10" t="s">
        <v>148</v>
      </c>
      <c r="S6764" s="10" t="s">
        <v>1691</v>
      </c>
    </row>
    <row r="6765">
      <c r="A6765" s="1" t="s">
        <v>8578</v>
      </c>
      <c r="B6765" s="1" t="s">
        <v>150</v>
      </c>
      <c r="C6765" s="1" t="s">
        <v>110</v>
      </c>
      <c r="D6765" s="1" t="s">
        <v>153</v>
      </c>
      <c r="E6765" s="1" t="s">
        <v>262</v>
      </c>
      <c r="F6765" s="1" t="s">
        <v>392</v>
      </c>
      <c r="G6765" s="1" t="s">
        <v>23944</v>
      </c>
      <c r="H6765" s="1" t="s">
        <v>23945</v>
      </c>
      <c r="I6765" s="4">
        <v>84.29383101851852</v>
      </c>
      <c r="J6765" s="1">
        <v>553.6</v>
      </c>
      <c r="K6765" s="1">
        <v>74.95</v>
      </c>
      <c r="M6765" s="10">
        <f t="array" ref="M6765">_xlfn.XLOOKUP(A6765,subscriptions!B6765:B10004,subscriptions!D6765:D10004)</f>
        <v>120</v>
      </c>
      <c r="N6765" s="10">
        <f t="array" ref="N6765">_xlfn.XLOOKUP(A6765,subscriptions!B6765:B10004,subscriptions!G6765:G10004)</f>
        <v>0</v>
      </c>
      <c r="O6765" s="10">
        <v>120.0</v>
      </c>
      <c r="P6765" s="10" t="str">
        <f t="array" ref="P6765">_xlfn.XLOOKUP(A6765,subscriptions!B6765:B10004,subscriptions!C6765:C10004)</f>
        <v>Residential</v>
      </c>
      <c r="Q6765" s="10" t="s">
        <v>173</v>
      </c>
      <c r="R6765" s="10" t="s">
        <v>212</v>
      </c>
      <c r="S6765" s="10" t="s">
        <v>1458</v>
      </c>
    </row>
    <row r="6766">
      <c r="A6766" s="1" t="s">
        <v>8579</v>
      </c>
      <c r="B6766" s="1" t="s">
        <v>295</v>
      </c>
      <c r="C6766" s="1" t="s">
        <v>673</v>
      </c>
      <c r="D6766" s="1" t="s">
        <v>153</v>
      </c>
      <c r="E6766" s="1" t="s">
        <v>179</v>
      </c>
      <c r="F6766" s="1" t="s">
        <v>1045</v>
      </c>
      <c r="G6766" s="1" t="s">
        <v>23946</v>
      </c>
      <c r="H6766" s="1" t="s">
        <v>23947</v>
      </c>
      <c r="I6766" s="4">
        <v>84.33637731481481</v>
      </c>
      <c r="J6766" s="1">
        <v>2411.4</v>
      </c>
      <c r="K6766" s="1">
        <v>547.17</v>
      </c>
      <c r="L6766" s="1">
        <v>100.0</v>
      </c>
      <c r="M6766" s="10">
        <f t="array" ref="M6766">_xlfn.XLOOKUP(A6766,subscriptions!B6766:B10004,subscriptions!D6766:D10004)</f>
        <v>120</v>
      </c>
      <c r="N6766" s="10">
        <f t="array" ref="N6766">_xlfn.XLOOKUP(A6766,subscriptions!B6766:B10004,subscriptions!G6766:G10004)</f>
        <v>5</v>
      </c>
      <c r="O6766" s="10">
        <v>114.0</v>
      </c>
      <c r="P6766" s="10" t="str">
        <f t="array" ref="P6766">_xlfn.XLOOKUP(A6766,subscriptions!B6766:B10004,subscriptions!C6766:C10004)</f>
        <v>Residential</v>
      </c>
      <c r="Q6766" s="10" t="s">
        <v>194</v>
      </c>
      <c r="R6766" s="10" t="s">
        <v>212</v>
      </c>
      <c r="S6766" s="10" t="s">
        <v>1971</v>
      </c>
    </row>
    <row r="6767">
      <c r="A6767" s="1" t="s">
        <v>8580</v>
      </c>
      <c r="B6767" s="1" t="s">
        <v>1939</v>
      </c>
      <c r="C6767" s="1" t="s">
        <v>218</v>
      </c>
      <c r="D6767" s="1" t="s">
        <v>153</v>
      </c>
      <c r="E6767" s="1" t="s">
        <v>239</v>
      </c>
      <c r="F6767" s="1" t="s">
        <v>2132</v>
      </c>
      <c r="G6767" s="1" t="s">
        <v>23948</v>
      </c>
      <c r="H6767" s="1" t="s">
        <v>23949</v>
      </c>
      <c r="I6767" s="4">
        <v>84.29724537037038</v>
      </c>
      <c r="J6767" s="1">
        <v>3592.81</v>
      </c>
      <c r="K6767" s="1">
        <v>814.35</v>
      </c>
      <c r="M6767" s="10">
        <f t="array" ref="M6767">_xlfn.XLOOKUP(A6767,subscriptions!B6767:B10004,subscriptions!D6767:D10004)</f>
        <v>120</v>
      </c>
      <c r="N6767" s="10">
        <f t="array" ref="N6767">_xlfn.XLOOKUP(A6767,subscriptions!B6767:B10004,subscriptions!G6767:G10004)</f>
        <v>10</v>
      </c>
      <c r="O6767" s="10">
        <v>108.0</v>
      </c>
      <c r="P6767" s="10" t="str">
        <f t="array" ref="P6767">_xlfn.XLOOKUP(A6767,subscriptions!B6767:B10004,subscriptions!C6767:C10004)</f>
        <v>Residential</v>
      </c>
      <c r="Q6767" s="10" t="s">
        <v>128</v>
      </c>
      <c r="R6767" s="10" t="s">
        <v>212</v>
      </c>
      <c r="S6767" s="10" t="s">
        <v>407</v>
      </c>
    </row>
    <row r="6768">
      <c r="A6768" s="1" t="s">
        <v>8581</v>
      </c>
      <c r="B6768" s="1" t="s">
        <v>2534</v>
      </c>
      <c r="C6768" s="1" t="s">
        <v>426</v>
      </c>
      <c r="D6768" s="1" t="s">
        <v>153</v>
      </c>
      <c r="E6768" s="1" t="s">
        <v>111</v>
      </c>
      <c r="F6768" s="1" t="s">
        <v>154</v>
      </c>
      <c r="G6768" s="1" t="s">
        <v>23950</v>
      </c>
      <c r="H6768" s="1" t="s">
        <v>23951</v>
      </c>
      <c r="I6768" s="4">
        <v>84.33577546296296</v>
      </c>
      <c r="J6768" s="1">
        <v>5588.56</v>
      </c>
      <c r="K6768" s="1">
        <v>1362.3</v>
      </c>
      <c r="M6768" s="10">
        <f t="array" ref="M6768">_xlfn.XLOOKUP(A6768,subscriptions!B6768:B10004,subscriptions!D6768:D10004)</f>
        <v>80</v>
      </c>
      <c r="N6768" s="10">
        <f t="array" ref="N6768">_xlfn.XLOOKUP(A6768,subscriptions!B6768:B10004,subscriptions!G6768:G10004)</f>
        <v>20</v>
      </c>
      <c r="O6768" s="10">
        <v>64.0</v>
      </c>
      <c r="P6768" s="10" t="str">
        <f t="array" ref="P6768">_xlfn.XLOOKUP(A6768,subscriptions!B6768:B10004,subscriptions!C6768:C10004)</f>
        <v>Roam</v>
      </c>
      <c r="Q6768" s="10" t="s">
        <v>128</v>
      </c>
      <c r="R6768" s="10" t="s">
        <v>148</v>
      </c>
      <c r="S6768" s="10" t="s">
        <v>571</v>
      </c>
    </row>
    <row r="6769">
      <c r="A6769" s="1" t="s">
        <v>8582</v>
      </c>
      <c r="B6769" s="1" t="s">
        <v>1624</v>
      </c>
      <c r="C6769" s="1" t="s">
        <v>1507</v>
      </c>
      <c r="D6769" s="1" t="s">
        <v>27</v>
      </c>
      <c r="E6769" s="1" t="s">
        <v>714</v>
      </c>
      <c r="F6769" s="1" t="s">
        <v>2171</v>
      </c>
      <c r="G6769" s="1" t="s">
        <v>23952</v>
      </c>
      <c r="H6769" s="1" t="s">
        <v>23953</v>
      </c>
      <c r="I6769" s="4">
        <v>84.25563657407407</v>
      </c>
      <c r="J6769" s="1">
        <v>446.51</v>
      </c>
      <c r="K6769" s="1">
        <v>89.85</v>
      </c>
      <c r="M6769" s="10">
        <f t="array" ref="M6769">_xlfn.XLOOKUP(A6769,subscriptions!B6769:B10004,subscriptions!D6769:D10004)</f>
        <v>120</v>
      </c>
      <c r="N6769" s="10">
        <f t="array" ref="N6769">_xlfn.XLOOKUP(A6769,subscriptions!B6769:B10004,subscriptions!G6769:G10004)</f>
        <v>0</v>
      </c>
      <c r="O6769" s="10">
        <v>120.0</v>
      </c>
      <c r="P6769" s="10" t="str">
        <f t="array" ref="P6769">_xlfn.XLOOKUP(A6769,subscriptions!B6769:B10004,subscriptions!C6769:C10004)</f>
        <v>Residential</v>
      </c>
      <c r="Q6769" s="10" t="s">
        <v>173</v>
      </c>
      <c r="R6769" s="10" t="s">
        <v>212</v>
      </c>
      <c r="S6769" s="10" t="s">
        <v>1156</v>
      </c>
    </row>
    <row r="6770">
      <c r="A6770" s="1" t="s">
        <v>8583</v>
      </c>
      <c r="B6770" s="1" t="s">
        <v>1317</v>
      </c>
      <c r="C6770" s="1" t="s">
        <v>218</v>
      </c>
      <c r="D6770" s="1" t="s">
        <v>27</v>
      </c>
      <c r="E6770" s="1" t="s">
        <v>262</v>
      </c>
      <c r="F6770" s="1" t="s">
        <v>392</v>
      </c>
      <c r="G6770" s="1" t="s">
        <v>23954</v>
      </c>
      <c r="H6770" s="1" t="s">
        <v>23955</v>
      </c>
      <c r="I6770" s="4">
        <v>84.29866898148148</v>
      </c>
      <c r="J6770" s="1">
        <v>3246.7</v>
      </c>
      <c r="K6770" s="1">
        <v>806.48</v>
      </c>
      <c r="M6770" s="10">
        <f t="array" ref="M6770">_xlfn.XLOOKUP(A6770,subscriptions!B6770:B10004,subscriptions!D6770:D10004)</f>
        <v>80</v>
      </c>
      <c r="N6770" s="10">
        <f t="array" ref="N6770">_xlfn.XLOOKUP(A6770,subscriptions!B6770:B10004,subscriptions!G6770:G10004)</f>
        <v>5</v>
      </c>
      <c r="O6770" s="10">
        <v>76.0</v>
      </c>
      <c r="P6770" s="10" t="str">
        <f t="array" ref="P6770">_xlfn.XLOOKUP(A6770,subscriptions!B6770:B10004,subscriptions!C6770:C10004)</f>
        <v>Roam</v>
      </c>
      <c r="Q6770" s="10" t="s">
        <v>194</v>
      </c>
      <c r="R6770" s="10" t="s">
        <v>148</v>
      </c>
      <c r="S6770" s="10" t="s">
        <v>276</v>
      </c>
    </row>
    <row r="6771">
      <c r="A6771" s="1" t="s">
        <v>8584</v>
      </c>
      <c r="B6771" s="1" t="s">
        <v>439</v>
      </c>
      <c r="C6771" s="1" t="s">
        <v>605</v>
      </c>
      <c r="D6771" s="1" t="s">
        <v>153</v>
      </c>
      <c r="E6771" s="1" t="s">
        <v>219</v>
      </c>
      <c r="F6771" s="1" t="s">
        <v>590</v>
      </c>
      <c r="G6771" s="1" t="s">
        <v>23956</v>
      </c>
      <c r="H6771" s="1" t="s">
        <v>23957</v>
      </c>
      <c r="I6771" s="4">
        <v>84.21261574074074</v>
      </c>
      <c r="J6771" s="1">
        <v>646.81</v>
      </c>
      <c r="K6771" s="1">
        <v>83.77</v>
      </c>
      <c r="M6771" s="10">
        <f t="array" ref="M6771">_xlfn.XLOOKUP(A6771,subscriptions!B6771:B10004,subscriptions!D6771:D10004)</f>
        <v>120</v>
      </c>
      <c r="N6771" s="10">
        <f t="array" ref="N6771">_xlfn.XLOOKUP(A6771,subscriptions!B6771:B10004,subscriptions!G6771:G10004)</f>
        <v>10</v>
      </c>
      <c r="O6771" s="10">
        <v>108.0</v>
      </c>
      <c r="P6771" s="10" t="str">
        <f t="array" ref="P6771">_xlfn.XLOOKUP(A6771,subscriptions!B6771:B10004,subscriptions!C6771:C10004)</f>
        <v>Residential</v>
      </c>
      <c r="Q6771" s="10" t="s">
        <v>128</v>
      </c>
      <c r="R6771" s="10" t="s">
        <v>212</v>
      </c>
      <c r="S6771" s="10" t="s">
        <v>813</v>
      </c>
    </row>
    <row r="6772">
      <c r="A6772" s="1" t="s">
        <v>8585</v>
      </c>
      <c r="B6772" s="1" t="s">
        <v>24</v>
      </c>
      <c r="C6772" s="1" t="s">
        <v>871</v>
      </c>
      <c r="D6772" s="1" t="s">
        <v>27</v>
      </c>
      <c r="E6772" s="1" t="s">
        <v>714</v>
      </c>
      <c r="F6772" s="1" t="s">
        <v>828</v>
      </c>
      <c r="G6772" s="1" t="s">
        <v>23958</v>
      </c>
      <c r="H6772" s="1" t="s">
        <v>23959</v>
      </c>
      <c r="I6772" s="4">
        <v>84.25349537037037</v>
      </c>
      <c r="J6772" s="1">
        <v>229.6</v>
      </c>
      <c r="K6772" s="1">
        <v>62.22</v>
      </c>
      <c r="M6772" s="10">
        <f t="array" ref="M6772">_xlfn.XLOOKUP(A6772,subscriptions!B6772:B10004,subscriptions!D6772:D10004)</f>
        <v>120</v>
      </c>
      <c r="N6772" s="10">
        <f t="array" ref="N6772">_xlfn.XLOOKUP(A6772,subscriptions!B6772:B10004,subscriptions!G6772:G10004)</f>
        <v>20</v>
      </c>
      <c r="O6772" s="10">
        <v>96.0</v>
      </c>
      <c r="P6772" s="10" t="str">
        <f t="array" ref="P6772">_xlfn.XLOOKUP(A6772,subscriptions!B6772:B10004,subscriptions!C6772:C10004)</f>
        <v>Residential</v>
      </c>
      <c r="Q6772" s="10" t="s">
        <v>128</v>
      </c>
      <c r="R6772" s="10" t="s">
        <v>148</v>
      </c>
      <c r="S6772" s="10" t="s">
        <v>1832</v>
      </c>
    </row>
    <row r="6773">
      <c r="A6773" s="1" t="s">
        <v>8586</v>
      </c>
      <c r="B6773" s="1" t="s">
        <v>24</v>
      </c>
      <c r="C6773" s="1" t="s">
        <v>800</v>
      </c>
      <c r="D6773" s="1" t="s">
        <v>27</v>
      </c>
      <c r="E6773" s="1" t="s">
        <v>179</v>
      </c>
      <c r="F6773" s="1" t="s">
        <v>357</v>
      </c>
      <c r="G6773" s="1" t="s">
        <v>23960</v>
      </c>
      <c r="H6773" s="1" t="s">
        <v>23961</v>
      </c>
      <c r="I6773" s="4">
        <v>84.17459490740741</v>
      </c>
      <c r="J6773" s="1">
        <v>3110.62</v>
      </c>
      <c r="K6773" s="1">
        <v>699.4</v>
      </c>
      <c r="L6773" s="1">
        <v>100.0</v>
      </c>
      <c r="M6773" s="10">
        <f t="array" ref="M6773">_xlfn.XLOOKUP(A6773,subscriptions!B6773:B10004,subscriptions!D6773:D10004)</f>
        <v>120</v>
      </c>
      <c r="N6773" s="10">
        <f t="array" ref="N6773">_xlfn.XLOOKUP(A6773,subscriptions!B6773:B10004,subscriptions!G6773:G10004)</f>
        <v>0</v>
      </c>
      <c r="O6773" s="10">
        <v>120.0</v>
      </c>
      <c r="P6773" s="10" t="str">
        <f t="array" ref="P6773">_xlfn.XLOOKUP(A6773,subscriptions!B6773:B10004,subscriptions!C6773:C10004)</f>
        <v>Residential</v>
      </c>
      <c r="Q6773" s="10" t="s">
        <v>173</v>
      </c>
      <c r="R6773" s="10" t="s">
        <v>212</v>
      </c>
      <c r="S6773" s="10" t="s">
        <v>507</v>
      </c>
    </row>
    <row r="6774">
      <c r="A6774" s="1" t="s">
        <v>8589</v>
      </c>
      <c r="B6774" s="1" t="s">
        <v>969</v>
      </c>
      <c r="C6774" s="1" t="s">
        <v>261</v>
      </c>
      <c r="D6774" s="1" t="s">
        <v>27</v>
      </c>
      <c r="E6774" s="1" t="s">
        <v>714</v>
      </c>
      <c r="F6774" s="1" t="s">
        <v>3326</v>
      </c>
      <c r="G6774" s="1" t="s">
        <v>23962</v>
      </c>
      <c r="H6774" s="1" t="s">
        <v>23963</v>
      </c>
      <c r="I6774" s="4">
        <v>84.25765046296296</v>
      </c>
      <c r="J6774" s="1">
        <v>1566.34</v>
      </c>
      <c r="K6774" s="1">
        <v>239.37</v>
      </c>
      <c r="M6774" s="10">
        <f t="array" ref="M6774">_xlfn.XLOOKUP(A6774,subscriptions!B6774:B10004,subscriptions!D6774:D10004)</f>
        <v>120</v>
      </c>
      <c r="N6774" s="10">
        <f t="array" ref="N6774">_xlfn.XLOOKUP(A6774,subscriptions!B6774:B10004,subscriptions!G6774:G10004)</f>
        <v>5</v>
      </c>
      <c r="O6774" s="10">
        <v>114.0</v>
      </c>
      <c r="P6774" s="10" t="str">
        <f t="array" ref="P6774">_xlfn.XLOOKUP(A6774,subscriptions!B6774:B10004,subscriptions!C6774:C10004)</f>
        <v>Residential</v>
      </c>
      <c r="Q6774" s="10" t="s">
        <v>194</v>
      </c>
      <c r="R6774" s="10" t="s">
        <v>212</v>
      </c>
      <c r="S6774" s="10" t="s">
        <v>603</v>
      </c>
    </row>
    <row r="6775">
      <c r="A6775" s="1" t="s">
        <v>8590</v>
      </c>
      <c r="B6775" s="1" t="s">
        <v>409</v>
      </c>
      <c r="C6775" s="1" t="s">
        <v>658</v>
      </c>
      <c r="D6775" s="1" t="s">
        <v>27</v>
      </c>
      <c r="E6775" s="1" t="s">
        <v>111</v>
      </c>
      <c r="F6775" s="1" t="s">
        <v>1362</v>
      </c>
      <c r="G6775" s="1" t="s">
        <v>23964</v>
      </c>
      <c r="H6775" s="1" t="s">
        <v>23965</v>
      </c>
      <c r="I6775" s="4">
        <v>84.29685185185186</v>
      </c>
      <c r="J6775" s="1">
        <v>320.0</v>
      </c>
      <c r="K6775" s="1">
        <v>45.65</v>
      </c>
      <c r="M6775" s="10">
        <f t="array" ref="M6775">_xlfn.XLOOKUP(A6775,subscriptions!B6775:B10004,subscriptions!D6775:D10004)</f>
        <v>120</v>
      </c>
      <c r="N6775" s="10">
        <f t="array" ref="N6775">_xlfn.XLOOKUP(A6775,subscriptions!B6775:B10004,subscriptions!G6775:G10004)</f>
        <v>10</v>
      </c>
      <c r="O6775" s="10">
        <v>108.0</v>
      </c>
      <c r="P6775" s="10" t="str">
        <f t="array" ref="P6775">_xlfn.XLOOKUP(A6775,subscriptions!B6775:B10004,subscriptions!C6775:C10004)</f>
        <v>Residential</v>
      </c>
      <c r="Q6775" s="10" t="s">
        <v>128</v>
      </c>
      <c r="R6775" s="10" t="s">
        <v>212</v>
      </c>
      <c r="S6775" s="10" t="s">
        <v>373</v>
      </c>
    </row>
    <row r="6776">
      <c r="A6776" s="1" t="s">
        <v>8591</v>
      </c>
      <c r="B6776" s="1" t="s">
        <v>508</v>
      </c>
      <c r="C6776" s="1" t="s">
        <v>198</v>
      </c>
      <c r="D6776" s="1" t="s">
        <v>153</v>
      </c>
      <c r="E6776" s="1" t="s">
        <v>631</v>
      </c>
      <c r="F6776" s="1" t="s">
        <v>2549</v>
      </c>
      <c r="G6776" s="1" t="s">
        <v>23966</v>
      </c>
      <c r="H6776" s="1" t="s">
        <v>23967</v>
      </c>
      <c r="I6776" s="4">
        <v>84.16885416666666</v>
      </c>
      <c r="J6776" s="1">
        <v>892.73</v>
      </c>
      <c r="K6776" s="1">
        <v>127.54</v>
      </c>
      <c r="M6776" s="10">
        <f t="array" ref="M6776">_xlfn.XLOOKUP(A6776,subscriptions!B6776:B10004,subscriptions!D6776:D10004)</f>
        <v>80</v>
      </c>
      <c r="N6776" s="10">
        <f t="array" ref="N6776">_xlfn.XLOOKUP(A6776,subscriptions!B6776:B10004,subscriptions!G6776:G10004)</f>
        <v>20</v>
      </c>
      <c r="O6776" s="10">
        <v>64.0</v>
      </c>
      <c r="P6776" s="10" t="str">
        <f t="array" ref="P6776">_xlfn.XLOOKUP(A6776,subscriptions!B6776:B10004,subscriptions!C6776:C10004)</f>
        <v>Roam</v>
      </c>
      <c r="Q6776" s="10" t="s">
        <v>128</v>
      </c>
      <c r="R6776" s="10" t="s">
        <v>148</v>
      </c>
      <c r="S6776" s="10" t="s">
        <v>1504</v>
      </c>
    </row>
    <row r="6777">
      <c r="A6777" s="1" t="s">
        <v>8592</v>
      </c>
      <c r="B6777" s="1" t="s">
        <v>763</v>
      </c>
      <c r="C6777" s="1" t="s">
        <v>456</v>
      </c>
      <c r="D6777" s="1" t="s">
        <v>27</v>
      </c>
      <c r="E6777" s="1" t="s">
        <v>179</v>
      </c>
      <c r="F6777" s="1" t="s">
        <v>181</v>
      </c>
      <c r="G6777" s="1" t="s">
        <v>23968</v>
      </c>
      <c r="H6777" s="1" t="s">
        <v>23969</v>
      </c>
      <c r="I6777" s="4">
        <v>84.38347222222222</v>
      </c>
      <c r="J6777" s="1">
        <v>557.95</v>
      </c>
      <c r="K6777" s="1">
        <v>114.55</v>
      </c>
      <c r="L6777" s="1">
        <v>100.0</v>
      </c>
      <c r="M6777" s="10">
        <f t="array" ref="M6777">_xlfn.XLOOKUP(A6777,subscriptions!B6777:B10004,subscriptions!D6777:D10004)</f>
        <v>80</v>
      </c>
      <c r="N6777" s="10">
        <f t="array" ref="N6777">_xlfn.XLOOKUP(A6777,subscriptions!B6777:B10004,subscriptions!G6777:G10004)</f>
        <v>0</v>
      </c>
      <c r="O6777" s="10">
        <v>80.0</v>
      </c>
      <c r="P6777" s="10" t="str">
        <f t="array" ref="P6777">_xlfn.XLOOKUP(A6777,subscriptions!B6777:B10004,subscriptions!C6777:C10004)</f>
        <v>Roam</v>
      </c>
      <c r="Q6777" s="10" t="s">
        <v>173</v>
      </c>
      <c r="R6777" s="10" t="s">
        <v>148</v>
      </c>
      <c r="S6777" s="10" t="s">
        <v>882</v>
      </c>
    </row>
    <row r="6778">
      <c r="A6778" s="1" t="s">
        <v>8593</v>
      </c>
      <c r="B6778" s="1" t="s">
        <v>2018</v>
      </c>
      <c r="C6778" s="1" t="s">
        <v>391</v>
      </c>
      <c r="D6778" s="1" t="s">
        <v>27</v>
      </c>
      <c r="E6778" s="1" t="s">
        <v>28</v>
      </c>
      <c r="F6778" s="1" t="s">
        <v>2581</v>
      </c>
      <c r="G6778" s="1" t="s">
        <v>23970</v>
      </c>
      <c r="H6778" s="1" t="s">
        <v>23971</v>
      </c>
      <c r="I6778" s="4">
        <v>84.2579050925926</v>
      </c>
      <c r="J6778" s="1">
        <v>2052.23</v>
      </c>
      <c r="K6778" s="1">
        <v>496.82</v>
      </c>
      <c r="M6778" s="10">
        <f t="array" ref="M6778">_xlfn.XLOOKUP(A6778,subscriptions!B6778:B10004,subscriptions!D6778:D10004)</f>
        <v>120</v>
      </c>
      <c r="N6778" s="10">
        <f t="array" ref="N6778">_xlfn.XLOOKUP(A6778,subscriptions!B6778:B10004,subscriptions!G6778:G10004)</f>
        <v>5</v>
      </c>
      <c r="O6778" s="10">
        <v>114.0</v>
      </c>
      <c r="P6778" s="10" t="str">
        <f t="array" ref="P6778">_xlfn.XLOOKUP(A6778,subscriptions!B6778:B10004,subscriptions!C6778:C10004)</f>
        <v>Residential</v>
      </c>
      <c r="Q6778" s="10" t="s">
        <v>194</v>
      </c>
      <c r="R6778" s="10" t="s">
        <v>212</v>
      </c>
      <c r="S6778" s="10" t="s">
        <v>603</v>
      </c>
    </row>
    <row r="6779">
      <c r="A6779" s="1" t="s">
        <v>8594</v>
      </c>
      <c r="B6779" s="1" t="s">
        <v>216</v>
      </c>
      <c r="C6779" s="1" t="s">
        <v>237</v>
      </c>
      <c r="D6779" s="1" t="s">
        <v>153</v>
      </c>
      <c r="E6779" s="1" t="s">
        <v>714</v>
      </c>
      <c r="F6779" s="1" t="s">
        <v>2171</v>
      </c>
      <c r="G6779" s="1" t="s">
        <v>23972</v>
      </c>
      <c r="H6779" s="1" t="s">
        <v>23973</v>
      </c>
      <c r="I6779" s="4">
        <v>84.17166666666667</v>
      </c>
      <c r="J6779" s="1">
        <v>956.1</v>
      </c>
      <c r="K6779" s="1">
        <v>163.44</v>
      </c>
      <c r="M6779" s="10">
        <f t="array" ref="M6779">_xlfn.XLOOKUP(A6779,subscriptions!B6779:B10004,subscriptions!D6779:D10004)</f>
        <v>120</v>
      </c>
      <c r="N6779" s="10">
        <f t="array" ref="N6779">_xlfn.XLOOKUP(A6779,subscriptions!B6779:B10004,subscriptions!G6779:G10004)</f>
        <v>10</v>
      </c>
      <c r="O6779" s="10">
        <v>108.0</v>
      </c>
      <c r="P6779" s="10" t="str">
        <f t="array" ref="P6779">_xlfn.XLOOKUP(A6779,subscriptions!B6779:B10004,subscriptions!C6779:C10004)</f>
        <v>Residential</v>
      </c>
      <c r="Q6779" s="10" t="s">
        <v>128</v>
      </c>
      <c r="R6779" s="10" t="s">
        <v>212</v>
      </c>
      <c r="S6779" s="10" t="s">
        <v>1082</v>
      </c>
    </row>
    <row r="6780">
      <c r="A6780" s="1" t="s">
        <v>8595</v>
      </c>
      <c r="B6780" s="1" t="s">
        <v>1865</v>
      </c>
      <c r="C6780" s="1" t="s">
        <v>673</v>
      </c>
      <c r="D6780" s="1" t="s">
        <v>153</v>
      </c>
      <c r="E6780" s="1" t="s">
        <v>219</v>
      </c>
      <c r="F6780" s="1" t="s">
        <v>458</v>
      </c>
      <c r="G6780" s="1" t="s">
        <v>23974</v>
      </c>
      <c r="H6780" s="1" t="s">
        <v>23975</v>
      </c>
      <c r="I6780" s="4">
        <v>84.21045138888888</v>
      </c>
      <c r="J6780" s="1">
        <v>6853.46</v>
      </c>
      <c r="K6780" s="1">
        <v>643.23</v>
      </c>
      <c r="M6780" s="10">
        <f t="array" ref="M6780">_xlfn.XLOOKUP(A6780,subscriptions!B6780:B10004,subscriptions!D6780:D10004)</f>
        <v>50</v>
      </c>
      <c r="N6780" s="10">
        <f t="array" ref="N6780">_xlfn.XLOOKUP(A6780,subscriptions!B6780:B10004,subscriptions!G6780:G10004)</f>
        <v>20</v>
      </c>
      <c r="O6780" s="10">
        <v>40.0</v>
      </c>
      <c r="P6780" s="10" t="str">
        <f t="array" ref="P6780">_xlfn.XLOOKUP(A6780,subscriptions!B6780:B10004,subscriptions!C6780:C10004)</f>
        <v>Mini</v>
      </c>
      <c r="Q6780" s="10" t="s">
        <v>128</v>
      </c>
      <c r="R6780" s="10" t="s">
        <v>148</v>
      </c>
      <c r="S6780" s="10" t="s">
        <v>770</v>
      </c>
    </row>
    <row r="6781">
      <c r="A6781" s="1" t="s">
        <v>8596</v>
      </c>
      <c r="B6781" s="1" t="s">
        <v>24</v>
      </c>
      <c r="C6781" s="1" t="s">
        <v>456</v>
      </c>
      <c r="D6781" s="1" t="s">
        <v>27</v>
      </c>
      <c r="E6781" s="1" t="s">
        <v>280</v>
      </c>
      <c r="F6781" s="1" t="s">
        <v>1665</v>
      </c>
      <c r="G6781" s="1" t="s">
        <v>23976</v>
      </c>
      <c r="H6781" s="1" t="s">
        <v>23977</v>
      </c>
      <c r="I6781" s="4">
        <v>84.4203125</v>
      </c>
      <c r="J6781" s="1">
        <v>134.45</v>
      </c>
      <c r="K6781" s="1">
        <v>38.99</v>
      </c>
      <c r="M6781" s="10">
        <f t="array" ref="M6781">_xlfn.XLOOKUP(A6781,subscriptions!B6781:B10004,subscriptions!D6781:D10004)</f>
        <v>80</v>
      </c>
      <c r="N6781" s="10">
        <f t="array" ref="N6781">_xlfn.XLOOKUP(A6781,subscriptions!B6781:B10004,subscriptions!G6781:G10004)</f>
        <v>0</v>
      </c>
      <c r="O6781" s="10">
        <v>80.0</v>
      </c>
      <c r="P6781" s="10" t="str">
        <f t="array" ref="P6781">_xlfn.XLOOKUP(A6781,subscriptions!B6781:B10004,subscriptions!C6781:C10004)</f>
        <v>Roam</v>
      </c>
      <c r="Q6781" s="10" t="s">
        <v>173</v>
      </c>
      <c r="R6781" s="10" t="s">
        <v>148</v>
      </c>
      <c r="S6781" s="10" t="s">
        <v>940</v>
      </c>
    </row>
    <row r="6782">
      <c r="A6782" s="1" t="s">
        <v>8597</v>
      </c>
      <c r="B6782" s="1" t="s">
        <v>2096</v>
      </c>
      <c r="C6782" s="1" t="s">
        <v>426</v>
      </c>
      <c r="D6782" s="1" t="s">
        <v>27</v>
      </c>
      <c r="E6782" s="1" t="s">
        <v>262</v>
      </c>
      <c r="F6782" s="1" t="s">
        <v>1835</v>
      </c>
      <c r="G6782" s="1" t="s">
        <v>23978</v>
      </c>
      <c r="H6782" s="1" t="s">
        <v>23979</v>
      </c>
      <c r="I6782" s="4">
        <v>84.37800925925926</v>
      </c>
      <c r="J6782" s="1">
        <v>707.79</v>
      </c>
      <c r="K6782" s="1">
        <v>179.15</v>
      </c>
      <c r="M6782" s="10">
        <f t="array" ref="M6782">_xlfn.XLOOKUP(A6782,subscriptions!B6782:B10004,subscriptions!D6782:D10004)</f>
        <v>120</v>
      </c>
      <c r="N6782" s="10">
        <f t="array" ref="N6782">_xlfn.XLOOKUP(A6782,subscriptions!B6782:B10004,subscriptions!G6782:G10004)</f>
        <v>5</v>
      </c>
      <c r="O6782" s="10">
        <v>114.0</v>
      </c>
      <c r="P6782" s="10" t="str">
        <f t="array" ref="P6782">_xlfn.XLOOKUP(A6782,subscriptions!B6782:B10004,subscriptions!C6782:C10004)</f>
        <v>Residential</v>
      </c>
      <c r="Q6782" s="10" t="s">
        <v>194</v>
      </c>
      <c r="R6782" s="10" t="s">
        <v>212</v>
      </c>
      <c r="S6782" s="10" t="s">
        <v>1302</v>
      </c>
    </row>
    <row r="6783">
      <c r="A6783" s="1" t="s">
        <v>8600</v>
      </c>
      <c r="B6783" s="1" t="s">
        <v>772</v>
      </c>
      <c r="C6783" s="1" t="s">
        <v>750</v>
      </c>
      <c r="D6783" s="1" t="s">
        <v>153</v>
      </c>
      <c r="E6783" s="1" t="s">
        <v>332</v>
      </c>
      <c r="F6783" s="1" t="s">
        <v>2280</v>
      </c>
      <c r="G6783" s="1" t="s">
        <v>23980</v>
      </c>
      <c r="H6783" s="1" t="s">
        <v>23981</v>
      </c>
      <c r="I6783" s="4">
        <v>84.20988425925925</v>
      </c>
      <c r="J6783" s="1">
        <v>1036.38</v>
      </c>
      <c r="K6783" s="1">
        <v>139.45</v>
      </c>
      <c r="M6783" s="10">
        <f t="array" ref="M6783">_xlfn.XLOOKUP(A6783,subscriptions!B6783:B10004,subscriptions!D6783:D10004)</f>
        <v>120</v>
      </c>
      <c r="N6783" s="10">
        <f t="array" ref="N6783">_xlfn.XLOOKUP(A6783,subscriptions!B6783:B10004,subscriptions!G6783:G10004)</f>
        <v>10</v>
      </c>
      <c r="O6783" s="10">
        <v>108.0</v>
      </c>
      <c r="P6783" s="10" t="str">
        <f t="array" ref="P6783">_xlfn.XLOOKUP(A6783,subscriptions!B6783:B10004,subscriptions!C6783:C10004)</f>
        <v>Residential</v>
      </c>
      <c r="Q6783" s="10" t="s">
        <v>128</v>
      </c>
      <c r="R6783" s="10" t="s">
        <v>212</v>
      </c>
      <c r="S6783" s="10" t="s">
        <v>353</v>
      </c>
    </row>
    <row r="6784">
      <c r="A6784" s="1" t="s">
        <v>8601</v>
      </c>
      <c r="B6784" s="1" t="s">
        <v>1303</v>
      </c>
      <c r="C6784" s="1" t="s">
        <v>2483</v>
      </c>
      <c r="D6784" s="1" t="s">
        <v>153</v>
      </c>
      <c r="E6784" s="1" t="s">
        <v>714</v>
      </c>
      <c r="F6784" s="1" t="s">
        <v>1866</v>
      </c>
      <c r="G6784" s="1" t="s">
        <v>23982</v>
      </c>
      <c r="H6784" s="1" t="s">
        <v>23983</v>
      </c>
      <c r="I6784" s="4">
        <v>84.29391203703703</v>
      </c>
      <c r="J6784" s="1">
        <v>1099.15</v>
      </c>
      <c r="K6784" s="1">
        <v>192.55</v>
      </c>
      <c r="M6784" s="10">
        <f t="array" ref="M6784">_xlfn.XLOOKUP(A6784,subscriptions!B6784:B10004,subscriptions!D6784:D10004)</f>
        <v>80</v>
      </c>
      <c r="N6784" s="10">
        <f t="array" ref="N6784">_xlfn.XLOOKUP(A6784,subscriptions!B6784:B10004,subscriptions!G6784:G10004)</f>
        <v>20</v>
      </c>
      <c r="O6784" s="10">
        <v>64.0</v>
      </c>
      <c r="P6784" s="10" t="str">
        <f t="array" ref="P6784">_xlfn.XLOOKUP(A6784,subscriptions!B6784:B10004,subscriptions!C6784:C10004)</f>
        <v>Roam</v>
      </c>
      <c r="Q6784" s="10" t="s">
        <v>128</v>
      </c>
      <c r="R6784" s="10" t="s">
        <v>148</v>
      </c>
      <c r="S6784" s="10" t="s">
        <v>1458</v>
      </c>
    </row>
    <row r="6785">
      <c r="A6785" s="1" t="s">
        <v>8602</v>
      </c>
      <c r="B6785" s="1" t="s">
        <v>523</v>
      </c>
      <c r="C6785" s="1" t="s">
        <v>473</v>
      </c>
      <c r="D6785" s="1" t="s">
        <v>27</v>
      </c>
      <c r="E6785" s="1" t="s">
        <v>332</v>
      </c>
      <c r="F6785" s="1" t="s">
        <v>736</v>
      </c>
      <c r="G6785" s="1" t="s">
        <v>23984</v>
      </c>
      <c r="H6785" s="1" t="s">
        <v>23985</v>
      </c>
      <c r="I6785" s="4">
        <v>84.42016203703703</v>
      </c>
      <c r="J6785" s="1">
        <v>619.56</v>
      </c>
      <c r="K6785" s="1">
        <v>150.79</v>
      </c>
      <c r="M6785" s="10">
        <f t="array" ref="M6785">_xlfn.XLOOKUP(A6785,subscriptions!B6785:B10004,subscriptions!D6785:D10004)</f>
        <v>120</v>
      </c>
      <c r="N6785" s="10">
        <f t="array" ref="N6785">_xlfn.XLOOKUP(A6785,subscriptions!B6785:B10004,subscriptions!G6785:G10004)</f>
        <v>0</v>
      </c>
      <c r="O6785" s="10">
        <v>120.0</v>
      </c>
      <c r="P6785" s="10" t="str">
        <f t="array" ref="P6785">_xlfn.XLOOKUP(A6785,subscriptions!B6785:B10004,subscriptions!C6785:C10004)</f>
        <v>Residential</v>
      </c>
      <c r="Q6785" s="10" t="s">
        <v>173</v>
      </c>
      <c r="R6785" s="10" t="s">
        <v>212</v>
      </c>
      <c r="S6785" s="10" t="s">
        <v>940</v>
      </c>
    </row>
    <row r="6786">
      <c r="A6786" s="1" t="s">
        <v>8603</v>
      </c>
      <c r="B6786" s="1" t="s">
        <v>713</v>
      </c>
      <c r="C6786" s="1" t="s">
        <v>261</v>
      </c>
      <c r="D6786" s="1" t="s">
        <v>27</v>
      </c>
      <c r="E6786" s="1" t="s">
        <v>28</v>
      </c>
      <c r="F6786" s="1" t="s">
        <v>29</v>
      </c>
      <c r="G6786" s="1" t="s">
        <v>23986</v>
      </c>
      <c r="H6786" s="1" t="s">
        <v>23987</v>
      </c>
      <c r="I6786" s="4">
        <v>84.34105324074073</v>
      </c>
      <c r="J6786" s="1">
        <v>2009.79</v>
      </c>
      <c r="K6786" s="1">
        <v>393.69</v>
      </c>
      <c r="M6786" s="10">
        <f t="array" ref="M6786">_xlfn.XLOOKUP(A6786,subscriptions!B6786:B10004,subscriptions!D6786:D10004)</f>
        <v>80</v>
      </c>
      <c r="N6786" s="10">
        <f t="array" ref="N6786">_xlfn.XLOOKUP(A6786,subscriptions!B6786:B10004,subscriptions!G6786:G10004)</f>
        <v>5</v>
      </c>
      <c r="O6786" s="10">
        <v>76.0</v>
      </c>
      <c r="P6786" s="10" t="str">
        <f t="array" ref="P6786">_xlfn.XLOOKUP(A6786,subscriptions!B6786:B10004,subscriptions!C6786:C10004)</f>
        <v>Roam</v>
      </c>
      <c r="Q6786" s="10" t="s">
        <v>194</v>
      </c>
      <c r="R6786" s="10" t="s">
        <v>148</v>
      </c>
      <c r="S6786" s="10" t="s">
        <v>259</v>
      </c>
    </row>
    <row r="6787">
      <c r="A6787" s="1" t="s">
        <v>8604</v>
      </c>
      <c r="B6787" s="1" t="s">
        <v>236</v>
      </c>
      <c r="C6787" s="1" t="s">
        <v>871</v>
      </c>
      <c r="D6787" s="1" t="s">
        <v>153</v>
      </c>
      <c r="E6787" s="1" t="s">
        <v>239</v>
      </c>
      <c r="F6787" s="1" t="s">
        <v>2364</v>
      </c>
      <c r="G6787" s="1" t="s">
        <v>23988</v>
      </c>
      <c r="H6787" s="1" t="s">
        <v>23989</v>
      </c>
      <c r="I6787" s="4">
        <v>84.2524074074074</v>
      </c>
      <c r="J6787" s="1">
        <v>3166.13</v>
      </c>
      <c r="K6787" s="1">
        <v>697.78</v>
      </c>
      <c r="M6787" s="10">
        <f t="array" ref="M6787">_xlfn.XLOOKUP(A6787,subscriptions!B6787:B10004,subscriptions!D6787:D10004)</f>
        <v>120</v>
      </c>
      <c r="N6787" s="10">
        <f t="array" ref="N6787">_xlfn.XLOOKUP(A6787,subscriptions!B6787:B10004,subscriptions!G6787:G10004)</f>
        <v>10</v>
      </c>
      <c r="O6787" s="10">
        <v>108.0</v>
      </c>
      <c r="P6787" s="10" t="str">
        <f t="array" ref="P6787">_xlfn.XLOOKUP(A6787,subscriptions!B6787:B10004,subscriptions!C6787:C10004)</f>
        <v>Residential</v>
      </c>
      <c r="Q6787" s="10" t="s">
        <v>128</v>
      </c>
      <c r="R6787" s="10" t="s">
        <v>212</v>
      </c>
      <c r="S6787" s="10" t="s">
        <v>1008</v>
      </c>
    </row>
    <row r="6788">
      <c r="A6788" s="1" t="s">
        <v>8605</v>
      </c>
      <c r="B6788" s="1" t="s">
        <v>589</v>
      </c>
      <c r="C6788" s="1" t="s">
        <v>524</v>
      </c>
      <c r="D6788" s="1" t="s">
        <v>153</v>
      </c>
      <c r="E6788" s="1" t="s">
        <v>219</v>
      </c>
      <c r="F6788" s="1" t="s">
        <v>971</v>
      </c>
      <c r="G6788" s="1" t="s">
        <v>23990</v>
      </c>
      <c r="H6788" s="1" t="s">
        <v>23991</v>
      </c>
      <c r="I6788" s="4">
        <v>84.20935185185185</v>
      </c>
      <c r="J6788" s="1">
        <v>4238.44</v>
      </c>
      <c r="K6788" s="1">
        <v>543.41</v>
      </c>
      <c r="M6788" s="10">
        <f t="array" ref="M6788">_xlfn.XLOOKUP(A6788,subscriptions!B6788:B10004,subscriptions!D6788:D10004)</f>
        <v>120</v>
      </c>
      <c r="N6788" s="10">
        <f t="array" ref="N6788">_xlfn.XLOOKUP(A6788,subscriptions!B6788:B10004,subscriptions!G6788:G10004)</f>
        <v>20</v>
      </c>
      <c r="O6788" s="10">
        <v>96.0</v>
      </c>
      <c r="P6788" s="10" t="str">
        <f t="array" ref="P6788">_xlfn.XLOOKUP(A6788,subscriptions!B6788:B10004,subscriptions!C6788:C10004)</f>
        <v>Residential</v>
      </c>
      <c r="Q6788" s="10" t="s">
        <v>128</v>
      </c>
      <c r="R6788" s="10" t="s">
        <v>148</v>
      </c>
      <c r="S6788" s="10" t="s">
        <v>1374</v>
      </c>
    </row>
    <row r="6789">
      <c r="A6789" s="1" t="s">
        <v>8606</v>
      </c>
      <c r="B6789" s="1" t="s">
        <v>2018</v>
      </c>
      <c r="C6789" s="1" t="s">
        <v>2483</v>
      </c>
      <c r="D6789" s="1" t="s">
        <v>27</v>
      </c>
      <c r="E6789" s="1" t="s">
        <v>179</v>
      </c>
      <c r="F6789" s="1" t="s">
        <v>773</v>
      </c>
      <c r="G6789" s="1" t="s">
        <v>23992</v>
      </c>
      <c r="H6789" s="1" t="s">
        <v>23993</v>
      </c>
      <c r="I6789" s="4">
        <v>84.29736111111112</v>
      </c>
      <c r="J6789" s="1">
        <v>2502.85</v>
      </c>
      <c r="K6789" s="1">
        <v>241.3</v>
      </c>
      <c r="L6789" s="1">
        <v>100.0</v>
      </c>
      <c r="M6789" s="10">
        <f t="array" ref="M6789">_xlfn.XLOOKUP(A6789,subscriptions!B6789:B10004,subscriptions!D6789:D10004)</f>
        <v>120</v>
      </c>
      <c r="N6789" s="10">
        <f t="array" ref="N6789">_xlfn.XLOOKUP(A6789,subscriptions!B6789:B10004,subscriptions!G6789:G10004)</f>
        <v>0</v>
      </c>
      <c r="O6789" s="10">
        <v>120.0</v>
      </c>
      <c r="P6789" s="10" t="str">
        <f t="array" ref="P6789">_xlfn.XLOOKUP(A6789,subscriptions!B6789:B10004,subscriptions!C6789:C10004)</f>
        <v>Residential</v>
      </c>
      <c r="Q6789" s="10" t="s">
        <v>173</v>
      </c>
      <c r="R6789" s="10" t="s">
        <v>212</v>
      </c>
      <c r="S6789" s="10" t="s">
        <v>407</v>
      </c>
    </row>
    <row r="6790">
      <c r="A6790" s="1" t="s">
        <v>8607</v>
      </c>
      <c r="B6790" s="1" t="s">
        <v>2521</v>
      </c>
      <c r="C6790" s="1" t="s">
        <v>1388</v>
      </c>
      <c r="D6790" s="1" t="s">
        <v>153</v>
      </c>
      <c r="E6790" s="1" t="s">
        <v>239</v>
      </c>
      <c r="F6790" s="1" t="s">
        <v>2364</v>
      </c>
      <c r="G6790" s="1" t="s">
        <v>23994</v>
      </c>
      <c r="H6790" s="1" t="s">
        <v>23995</v>
      </c>
      <c r="I6790" s="4">
        <v>84.2981712962963</v>
      </c>
      <c r="J6790" s="1">
        <v>2901.49</v>
      </c>
      <c r="K6790" s="1">
        <v>686.3</v>
      </c>
      <c r="M6790" s="10">
        <f t="array" ref="M6790">_xlfn.XLOOKUP(A6790,subscriptions!B6790:B10004,subscriptions!D6790:D10004)</f>
        <v>120</v>
      </c>
      <c r="N6790" s="10">
        <f t="array" ref="N6790">_xlfn.XLOOKUP(A6790,subscriptions!B6790:B10004,subscriptions!G6790:G10004)</f>
        <v>5</v>
      </c>
      <c r="O6790" s="10">
        <v>114.0</v>
      </c>
      <c r="P6790" s="10" t="str">
        <f t="array" ref="P6790">_xlfn.XLOOKUP(A6790,subscriptions!B6790:B10004,subscriptions!C6790:C10004)</f>
        <v>Residential</v>
      </c>
      <c r="Q6790" s="10" t="s">
        <v>194</v>
      </c>
      <c r="R6790" s="10" t="s">
        <v>212</v>
      </c>
      <c r="S6790" s="10" t="s">
        <v>785</v>
      </c>
    </row>
    <row r="6791">
      <c r="A6791" s="1" t="s">
        <v>8608</v>
      </c>
      <c r="B6791" s="1" t="s">
        <v>2096</v>
      </c>
      <c r="C6791" s="1" t="s">
        <v>198</v>
      </c>
      <c r="D6791" s="1" t="s">
        <v>27</v>
      </c>
      <c r="E6791" s="1" t="s">
        <v>239</v>
      </c>
      <c r="F6791" s="1" t="s">
        <v>2765</v>
      </c>
      <c r="G6791" s="1" t="s">
        <v>23996</v>
      </c>
      <c r="H6791" s="1" t="s">
        <v>23997</v>
      </c>
      <c r="I6791" s="4">
        <v>84.2141087962963</v>
      </c>
      <c r="J6791" s="1">
        <v>1249.58</v>
      </c>
      <c r="K6791" s="1">
        <v>123.52</v>
      </c>
      <c r="M6791" s="10">
        <f t="array" ref="M6791">_xlfn.XLOOKUP(A6791,subscriptions!B6791:B10004,subscriptions!D6791:D10004)</f>
        <v>250</v>
      </c>
      <c r="N6791" s="10">
        <f t="array" ref="N6791">_xlfn.XLOOKUP(A6791,subscriptions!B6791:B10004,subscriptions!G6791:G10004)</f>
        <v>10</v>
      </c>
      <c r="O6791" s="10">
        <v>225.0</v>
      </c>
      <c r="P6791" s="10" t="str">
        <f t="array" ref="P6791">_xlfn.XLOOKUP(A6791,subscriptions!B6791:B10004,subscriptions!C6791:C10004)</f>
        <v>Business</v>
      </c>
      <c r="Q6791" s="10" t="s">
        <v>128</v>
      </c>
      <c r="R6791" s="10" t="s">
        <v>129</v>
      </c>
      <c r="S6791" s="10" t="s">
        <v>388</v>
      </c>
    </row>
    <row r="6792">
      <c r="A6792" s="1" t="s">
        <v>8609</v>
      </c>
      <c r="B6792" s="1" t="s">
        <v>555</v>
      </c>
      <c r="C6792" s="1" t="s">
        <v>1477</v>
      </c>
      <c r="D6792" s="1" t="s">
        <v>153</v>
      </c>
      <c r="E6792" s="1" t="s">
        <v>28</v>
      </c>
      <c r="F6792" s="1" t="s">
        <v>2188</v>
      </c>
      <c r="G6792" s="1" t="s">
        <v>23998</v>
      </c>
      <c r="H6792" s="1" t="s">
        <v>23999</v>
      </c>
      <c r="I6792" s="4">
        <v>84.25640046296296</v>
      </c>
      <c r="J6792" s="1">
        <v>2672.09</v>
      </c>
      <c r="K6792" s="1">
        <v>381.83</v>
      </c>
      <c r="M6792" s="10">
        <f t="array" ref="M6792">_xlfn.XLOOKUP(A6792,subscriptions!B6792:B10004,subscriptions!D6792:D10004)</f>
        <v>120</v>
      </c>
      <c r="N6792" s="10">
        <f t="array" ref="N6792">_xlfn.XLOOKUP(A6792,subscriptions!B6792:B10004,subscriptions!G6792:G10004)</f>
        <v>20</v>
      </c>
      <c r="O6792" s="10">
        <v>96.0</v>
      </c>
      <c r="P6792" s="10" t="str">
        <f t="array" ref="P6792">_xlfn.XLOOKUP(A6792,subscriptions!B6792:B10004,subscriptions!C6792:C10004)</f>
        <v>Residential</v>
      </c>
      <c r="Q6792" s="10" t="s">
        <v>128</v>
      </c>
      <c r="R6792" s="10" t="s">
        <v>148</v>
      </c>
      <c r="S6792" s="10" t="s">
        <v>130</v>
      </c>
    </row>
    <row r="6793">
      <c r="A6793" s="1" t="s">
        <v>8612</v>
      </c>
      <c r="B6793" s="1" t="s">
        <v>295</v>
      </c>
      <c r="C6793" s="1" t="s">
        <v>26</v>
      </c>
      <c r="D6793" s="1" t="s">
        <v>153</v>
      </c>
      <c r="E6793" s="1" t="s">
        <v>28</v>
      </c>
      <c r="F6793" s="1" t="s">
        <v>2581</v>
      </c>
      <c r="G6793" s="1" t="s">
        <v>24000</v>
      </c>
      <c r="H6793" s="1" t="s">
        <v>24001</v>
      </c>
      <c r="I6793" s="4">
        <v>84.29311342592592</v>
      </c>
      <c r="J6793" s="1">
        <v>592.54</v>
      </c>
      <c r="K6793" s="1">
        <v>98.41</v>
      </c>
      <c r="M6793" s="10">
        <f t="array" ref="M6793">_xlfn.XLOOKUP(A6793,subscriptions!B6793:B10004,subscriptions!D6793:D10004)</f>
        <v>120</v>
      </c>
      <c r="N6793" s="10">
        <f t="array" ref="N6793">_xlfn.XLOOKUP(A6793,subscriptions!B6793:B10004,subscriptions!G6793:G10004)</f>
        <v>0</v>
      </c>
      <c r="O6793" s="10">
        <v>120.0</v>
      </c>
      <c r="P6793" s="10" t="str">
        <f t="array" ref="P6793">_xlfn.XLOOKUP(A6793,subscriptions!B6793:B10004,subscriptions!C6793:C10004)</f>
        <v>Residential</v>
      </c>
      <c r="Q6793" s="10" t="s">
        <v>173</v>
      </c>
      <c r="R6793" s="10" t="s">
        <v>212</v>
      </c>
      <c r="S6793" s="10" t="s">
        <v>1779</v>
      </c>
    </row>
    <row r="6794">
      <c r="A6794" s="1" t="s">
        <v>8613</v>
      </c>
      <c r="B6794" s="1" t="s">
        <v>439</v>
      </c>
      <c r="C6794" s="1" t="s">
        <v>296</v>
      </c>
      <c r="D6794" s="1" t="s">
        <v>153</v>
      </c>
      <c r="E6794" s="1" t="s">
        <v>280</v>
      </c>
      <c r="F6794" s="1" t="s">
        <v>1706</v>
      </c>
      <c r="G6794" s="1" t="s">
        <v>24002</v>
      </c>
      <c r="H6794" s="1" t="s">
        <v>24003</v>
      </c>
      <c r="I6794" s="4">
        <v>84.34040509259259</v>
      </c>
      <c r="J6794" s="1">
        <v>812.44</v>
      </c>
      <c r="K6794" s="1">
        <v>131.01</v>
      </c>
      <c r="M6794" s="10">
        <f t="array" ref="M6794">_xlfn.XLOOKUP(A6794,subscriptions!B6794:B10004,subscriptions!D6794:D10004)</f>
        <v>120</v>
      </c>
      <c r="N6794" s="10">
        <f t="array" ref="N6794">_xlfn.XLOOKUP(A6794,subscriptions!B6794:B10004,subscriptions!G6794:G10004)</f>
        <v>5</v>
      </c>
      <c r="O6794" s="10">
        <v>114.0</v>
      </c>
      <c r="P6794" s="10" t="str">
        <f t="array" ref="P6794">_xlfn.XLOOKUP(A6794,subscriptions!B6794:B10004,subscriptions!C6794:C10004)</f>
        <v>Residential</v>
      </c>
      <c r="Q6794" s="10" t="s">
        <v>194</v>
      </c>
      <c r="R6794" s="10" t="s">
        <v>212</v>
      </c>
      <c r="S6794" s="10" t="s">
        <v>616</v>
      </c>
    </row>
    <row r="6795">
      <c r="A6795" s="1" t="s">
        <v>8614</v>
      </c>
      <c r="B6795" s="1" t="s">
        <v>1624</v>
      </c>
      <c r="C6795" s="1" t="s">
        <v>1200</v>
      </c>
      <c r="D6795" s="1" t="s">
        <v>27</v>
      </c>
      <c r="E6795" s="1" t="s">
        <v>332</v>
      </c>
      <c r="F6795" s="1" t="s">
        <v>1028</v>
      </c>
      <c r="G6795" s="1" t="s">
        <v>24004</v>
      </c>
      <c r="H6795" s="1" t="s">
        <v>24005</v>
      </c>
      <c r="I6795" s="4">
        <v>84.21193287037038</v>
      </c>
      <c r="J6795" s="1">
        <v>621.7</v>
      </c>
      <c r="K6795" s="1">
        <v>164.36</v>
      </c>
      <c r="M6795" s="10">
        <f t="array" ref="M6795">_xlfn.XLOOKUP(A6795,subscriptions!B6795:B10004,subscriptions!D6795:D10004)</f>
        <v>120</v>
      </c>
      <c r="N6795" s="10">
        <f t="array" ref="N6795">_xlfn.XLOOKUP(A6795,subscriptions!B6795:B10004,subscriptions!G6795:G10004)</f>
        <v>10</v>
      </c>
      <c r="O6795" s="10">
        <v>108.0</v>
      </c>
      <c r="P6795" s="10" t="str">
        <f t="array" ref="P6795">_xlfn.XLOOKUP(A6795,subscriptions!B6795:B10004,subscriptions!C6795:C10004)</f>
        <v>Residential</v>
      </c>
      <c r="Q6795" s="10" t="s">
        <v>128</v>
      </c>
      <c r="R6795" s="10" t="s">
        <v>212</v>
      </c>
      <c r="S6795" s="10" t="s">
        <v>857</v>
      </c>
    </row>
    <row r="6796">
      <c r="A6796" s="1" t="s">
        <v>8615</v>
      </c>
      <c r="B6796" s="1" t="s">
        <v>389</v>
      </c>
      <c r="C6796" s="1" t="s">
        <v>110</v>
      </c>
      <c r="D6796" s="1" t="s">
        <v>27</v>
      </c>
      <c r="E6796" s="1" t="s">
        <v>179</v>
      </c>
      <c r="F6796" s="1" t="s">
        <v>2311</v>
      </c>
      <c r="G6796" s="1" t="s">
        <v>24006</v>
      </c>
      <c r="H6796" s="1" t="s">
        <v>24007</v>
      </c>
      <c r="I6796" s="4">
        <v>84.17502314814814</v>
      </c>
      <c r="J6796" s="1">
        <v>994.94</v>
      </c>
      <c r="K6796" s="1">
        <v>220.05</v>
      </c>
      <c r="L6796" s="1">
        <v>100.0</v>
      </c>
      <c r="M6796" s="10">
        <f t="array" ref="M6796">_xlfn.XLOOKUP(A6796,subscriptions!B6796:B10004,subscriptions!D6796:D10004)</f>
        <v>120</v>
      </c>
      <c r="N6796" s="10">
        <f t="array" ref="N6796">_xlfn.XLOOKUP(A6796,subscriptions!B6796:B10004,subscriptions!G6796:G10004)</f>
        <v>20</v>
      </c>
      <c r="O6796" s="10">
        <v>96.0</v>
      </c>
      <c r="P6796" s="10" t="str">
        <f t="array" ref="P6796">_xlfn.XLOOKUP(A6796,subscriptions!B6796:B10004,subscriptions!C6796:C10004)</f>
        <v>Residential</v>
      </c>
      <c r="Q6796" s="10" t="s">
        <v>128</v>
      </c>
      <c r="R6796" s="10" t="s">
        <v>148</v>
      </c>
      <c r="S6796" s="10" t="s">
        <v>1198</v>
      </c>
    </row>
    <row r="6797">
      <c r="A6797" s="1" t="s">
        <v>8616</v>
      </c>
      <c r="B6797" s="1" t="s">
        <v>1664</v>
      </c>
      <c r="C6797" s="1" t="s">
        <v>1507</v>
      </c>
      <c r="D6797" s="1" t="s">
        <v>153</v>
      </c>
      <c r="E6797" s="1" t="s">
        <v>262</v>
      </c>
      <c r="F6797" s="1" t="s">
        <v>1835</v>
      </c>
      <c r="G6797" s="1" t="s">
        <v>24008</v>
      </c>
      <c r="H6797" s="1" t="s">
        <v>24009</v>
      </c>
      <c r="I6797" s="4">
        <v>84.33849537037037</v>
      </c>
      <c r="J6797" s="1">
        <v>554.43</v>
      </c>
      <c r="K6797" s="1">
        <v>105.6</v>
      </c>
      <c r="M6797" s="10">
        <f t="array" ref="M6797">_xlfn.XLOOKUP(A6797,subscriptions!B6797:B10004,subscriptions!D6797:D10004)</f>
        <v>80</v>
      </c>
      <c r="N6797" s="10">
        <f t="array" ref="N6797">_xlfn.XLOOKUP(A6797,subscriptions!B6797:B10004,subscriptions!G6797:G10004)</f>
        <v>0</v>
      </c>
      <c r="O6797" s="10">
        <v>80.0</v>
      </c>
      <c r="P6797" s="10" t="str">
        <f t="array" ref="P6797">_xlfn.XLOOKUP(A6797,subscriptions!B6797:B10004,subscriptions!C6797:C10004)</f>
        <v>Roam</v>
      </c>
      <c r="Q6797" s="10" t="s">
        <v>173</v>
      </c>
      <c r="R6797" s="10" t="s">
        <v>148</v>
      </c>
      <c r="S6797" s="10" t="s">
        <v>2086</v>
      </c>
    </row>
    <row r="6798">
      <c r="A6798" s="1" t="s">
        <v>8617</v>
      </c>
      <c r="B6798" s="1" t="s">
        <v>2327</v>
      </c>
      <c r="C6798" s="1" t="s">
        <v>237</v>
      </c>
      <c r="D6798" s="1" t="s">
        <v>27</v>
      </c>
      <c r="E6798" s="1" t="s">
        <v>28</v>
      </c>
      <c r="F6798" s="1" t="s">
        <v>29</v>
      </c>
      <c r="G6798" s="1" t="s">
        <v>24010</v>
      </c>
      <c r="H6798" s="1" t="s">
        <v>24011</v>
      </c>
      <c r="I6798" s="4">
        <v>84.17024305555556</v>
      </c>
      <c r="J6798" s="1">
        <v>4939.99</v>
      </c>
      <c r="K6798" s="1">
        <v>909.51</v>
      </c>
      <c r="M6798" s="10">
        <f t="array" ref="M6798">_xlfn.XLOOKUP(A6798,subscriptions!B6798:B10004,subscriptions!D6798:D10004)</f>
        <v>80</v>
      </c>
      <c r="N6798" s="10">
        <f t="array" ref="N6798">_xlfn.XLOOKUP(A6798,subscriptions!B6798:B10004,subscriptions!G6798:G10004)</f>
        <v>5</v>
      </c>
      <c r="O6798" s="10">
        <v>76.0</v>
      </c>
      <c r="P6798" s="10" t="str">
        <f t="array" ref="P6798">_xlfn.XLOOKUP(A6798,subscriptions!B6798:B10004,subscriptions!C6798:C10004)</f>
        <v>Roam</v>
      </c>
      <c r="Q6798" s="10" t="s">
        <v>194</v>
      </c>
      <c r="R6798" s="10" t="s">
        <v>148</v>
      </c>
      <c r="S6798" s="10" t="s">
        <v>2494</v>
      </c>
    </row>
    <row r="6799">
      <c r="A6799" s="1" t="s">
        <v>8618</v>
      </c>
      <c r="B6799" s="1" t="s">
        <v>1044</v>
      </c>
      <c r="C6799" s="1" t="s">
        <v>261</v>
      </c>
      <c r="D6799" s="1" t="s">
        <v>27</v>
      </c>
      <c r="E6799" s="1" t="s">
        <v>332</v>
      </c>
      <c r="F6799" s="1" t="s">
        <v>510</v>
      </c>
      <c r="G6799" s="1" t="s">
        <v>24012</v>
      </c>
      <c r="H6799" s="1" t="s">
        <v>24013</v>
      </c>
      <c r="I6799" s="4">
        <v>84.37721064814815</v>
      </c>
      <c r="J6799" s="1">
        <v>612.79</v>
      </c>
      <c r="K6799" s="1">
        <v>129.41</v>
      </c>
      <c r="M6799" s="10">
        <f t="array" ref="M6799">_xlfn.XLOOKUP(A6799,subscriptions!B6799:B10004,subscriptions!D6799:D10004)</f>
        <v>80</v>
      </c>
      <c r="N6799" s="10">
        <f t="array" ref="N6799">_xlfn.XLOOKUP(A6799,subscriptions!B6799:B10004,subscriptions!G6799:G10004)</f>
        <v>10</v>
      </c>
      <c r="O6799" s="10">
        <v>72.0</v>
      </c>
      <c r="P6799" s="10" t="str">
        <f t="array" ref="P6799">_xlfn.XLOOKUP(A6799,subscriptions!B6799:B10004,subscriptions!C6799:C10004)</f>
        <v>Roam</v>
      </c>
      <c r="Q6799" s="10" t="s">
        <v>128</v>
      </c>
      <c r="R6799" s="10" t="s">
        <v>148</v>
      </c>
      <c r="S6799" s="10" t="s">
        <v>1360</v>
      </c>
    </row>
    <row r="6800">
      <c r="A6800" s="1" t="s">
        <v>8619</v>
      </c>
      <c r="B6800" s="1" t="s">
        <v>355</v>
      </c>
      <c r="C6800" s="1" t="s">
        <v>110</v>
      </c>
      <c r="D6800" s="1" t="s">
        <v>153</v>
      </c>
      <c r="E6800" s="1" t="s">
        <v>280</v>
      </c>
      <c r="F6800" s="1" t="s">
        <v>376</v>
      </c>
      <c r="G6800" s="1" t="s">
        <v>24014</v>
      </c>
      <c r="H6800" s="1" t="s">
        <v>24015</v>
      </c>
      <c r="I6800" s="4">
        <v>84.38208333333333</v>
      </c>
      <c r="J6800" s="1">
        <v>204.79</v>
      </c>
      <c r="K6800" s="1">
        <v>47.63</v>
      </c>
      <c r="M6800" s="10">
        <f t="array" ref="M6800">_xlfn.XLOOKUP(A6800,subscriptions!B6800:B10004,subscriptions!D6800:D10004)</f>
        <v>80</v>
      </c>
      <c r="N6800" s="10">
        <f t="array" ref="N6800">_xlfn.XLOOKUP(A6800,subscriptions!B6800:B10004,subscriptions!G6800:G10004)</f>
        <v>20</v>
      </c>
      <c r="O6800" s="10">
        <v>64.0</v>
      </c>
      <c r="P6800" s="10" t="str">
        <f t="array" ref="P6800">_xlfn.XLOOKUP(A6800,subscriptions!B6800:B10004,subscriptions!C6800:C10004)</f>
        <v>Roam</v>
      </c>
      <c r="Q6800" s="10" t="s">
        <v>128</v>
      </c>
      <c r="R6800" s="10" t="s">
        <v>148</v>
      </c>
      <c r="S6800" s="10" t="s">
        <v>293</v>
      </c>
    </row>
    <row r="6801">
      <c r="A6801" s="1" t="s">
        <v>8620</v>
      </c>
      <c r="B6801" s="1" t="s">
        <v>1984</v>
      </c>
      <c r="C6801" s="1" t="s">
        <v>1507</v>
      </c>
      <c r="D6801" s="1" t="s">
        <v>153</v>
      </c>
      <c r="E6801" s="1" t="s">
        <v>714</v>
      </c>
      <c r="F6801" s="1" t="s">
        <v>3419</v>
      </c>
      <c r="G6801" s="1" t="s">
        <v>24016</v>
      </c>
      <c r="H6801" s="1" t="s">
        <v>24017</v>
      </c>
      <c r="I6801" s="4">
        <v>84.41966435185185</v>
      </c>
      <c r="J6801" s="1">
        <v>1172.41</v>
      </c>
      <c r="K6801" s="1">
        <v>283.29</v>
      </c>
      <c r="M6801" s="10">
        <f t="array" ref="M6801">_xlfn.XLOOKUP(A6801,subscriptions!B6801:B10004,subscriptions!D6801:D10004)</f>
        <v>120</v>
      </c>
      <c r="N6801" s="10">
        <f t="array" ref="N6801">_xlfn.XLOOKUP(A6801,subscriptions!B6801:B10004,subscriptions!G6801:G10004)</f>
        <v>0</v>
      </c>
      <c r="O6801" s="10">
        <v>120.0</v>
      </c>
      <c r="P6801" s="10" t="str">
        <f t="array" ref="P6801">_xlfn.XLOOKUP(A6801,subscriptions!B6801:B10004,subscriptions!C6801:C10004)</f>
        <v>Residential</v>
      </c>
      <c r="Q6801" s="10" t="s">
        <v>173</v>
      </c>
      <c r="R6801" s="10" t="s">
        <v>212</v>
      </c>
      <c r="S6801" s="10" t="s">
        <v>1525</v>
      </c>
    </row>
    <row r="6802">
      <c r="A6802" s="1" t="s">
        <v>8621</v>
      </c>
      <c r="B6802" s="1" t="s">
        <v>1444</v>
      </c>
      <c r="C6802" s="1" t="s">
        <v>605</v>
      </c>
      <c r="D6802" s="1" t="s">
        <v>27</v>
      </c>
      <c r="E6802" s="1" t="s">
        <v>219</v>
      </c>
      <c r="F6802" s="1" t="s">
        <v>458</v>
      </c>
      <c r="G6802" s="1" t="s">
        <v>24018</v>
      </c>
      <c r="H6802" s="1" t="s">
        <v>24019</v>
      </c>
      <c r="I6802" s="4">
        <v>84.33913194444445</v>
      </c>
      <c r="J6802" s="1">
        <v>138.19</v>
      </c>
      <c r="K6802" s="1">
        <v>31.46</v>
      </c>
      <c r="M6802" s="10">
        <f t="array" ref="M6802">_xlfn.XLOOKUP(A6802,subscriptions!B6802:B10004,subscriptions!D6802:D10004)</f>
        <v>120</v>
      </c>
      <c r="N6802" s="10">
        <f t="array" ref="N6802">_xlfn.XLOOKUP(A6802,subscriptions!B6802:B10004,subscriptions!G6802:G10004)</f>
        <v>5</v>
      </c>
      <c r="O6802" s="10">
        <v>114.0</v>
      </c>
      <c r="P6802" s="10" t="str">
        <f t="array" ref="P6802">_xlfn.XLOOKUP(A6802,subscriptions!B6802:B10004,subscriptions!C6802:C10004)</f>
        <v>Residential</v>
      </c>
      <c r="Q6802" s="10" t="s">
        <v>194</v>
      </c>
      <c r="R6802" s="10" t="s">
        <v>212</v>
      </c>
      <c r="S6802" s="10" t="s">
        <v>2016</v>
      </c>
    </row>
    <row r="6803">
      <c r="A6803" s="1" t="s">
        <v>8622</v>
      </c>
      <c r="B6803" s="1" t="s">
        <v>2788</v>
      </c>
      <c r="C6803" s="1" t="s">
        <v>1388</v>
      </c>
      <c r="D6803" s="1" t="s">
        <v>153</v>
      </c>
      <c r="E6803" s="1" t="s">
        <v>714</v>
      </c>
      <c r="F6803" s="1" t="s">
        <v>1866</v>
      </c>
      <c r="G6803" s="1" t="s">
        <v>24020</v>
      </c>
      <c r="H6803" s="1" t="s">
        <v>24021</v>
      </c>
      <c r="I6803" s="4">
        <v>84.21347222222222</v>
      </c>
      <c r="J6803" s="1">
        <v>225.72</v>
      </c>
      <c r="K6803" s="1">
        <v>45.89</v>
      </c>
      <c r="M6803" s="10">
        <f t="array" ref="M6803">_xlfn.XLOOKUP(A6803,subscriptions!B6803:B10004,subscriptions!D6803:D10004)</f>
        <v>120</v>
      </c>
      <c r="N6803" s="10">
        <f t="array" ref="N6803">_xlfn.XLOOKUP(A6803,subscriptions!B6803:B10004,subscriptions!G6803:G10004)</f>
        <v>10</v>
      </c>
      <c r="O6803" s="10">
        <v>108.0</v>
      </c>
      <c r="P6803" s="10" t="str">
        <f t="array" ref="P6803">_xlfn.XLOOKUP(A6803,subscriptions!B6803:B10004,subscriptions!C6803:C10004)</f>
        <v>Residential</v>
      </c>
      <c r="Q6803" s="10" t="s">
        <v>128</v>
      </c>
      <c r="R6803" s="10" t="s">
        <v>212</v>
      </c>
      <c r="S6803" s="10" t="s">
        <v>1915</v>
      </c>
    </row>
    <row r="6804">
      <c r="A6804" s="1" t="s">
        <v>8623</v>
      </c>
      <c r="B6804" s="1" t="s">
        <v>573</v>
      </c>
      <c r="C6804" s="1" t="s">
        <v>1833</v>
      </c>
      <c r="D6804" s="1" t="s">
        <v>27</v>
      </c>
      <c r="E6804" s="1" t="s">
        <v>111</v>
      </c>
      <c r="F6804" s="1" t="s">
        <v>135</v>
      </c>
      <c r="G6804" s="1" t="s">
        <v>24022</v>
      </c>
      <c r="H6804" s="1" t="s">
        <v>24023</v>
      </c>
      <c r="I6804" s="4">
        <v>84.29686342592592</v>
      </c>
      <c r="J6804" s="1">
        <v>421.52</v>
      </c>
      <c r="K6804" s="1">
        <v>71.83</v>
      </c>
      <c r="M6804" s="10">
        <f t="array" ref="M6804">_xlfn.XLOOKUP(A6804,subscriptions!B6804:B10004,subscriptions!D6804:D10004)</f>
        <v>250</v>
      </c>
      <c r="N6804" s="10">
        <f t="array" ref="N6804">_xlfn.XLOOKUP(A6804,subscriptions!B6804:B10004,subscriptions!G6804:G10004)</f>
        <v>20</v>
      </c>
      <c r="O6804" s="10">
        <v>200.0</v>
      </c>
      <c r="P6804" s="10" t="str">
        <f t="array" ref="P6804">_xlfn.XLOOKUP(A6804,subscriptions!B6804:B10004,subscriptions!C6804:C10004)</f>
        <v>Business</v>
      </c>
      <c r="Q6804" s="10" t="s">
        <v>128</v>
      </c>
      <c r="R6804" s="10" t="s">
        <v>129</v>
      </c>
      <c r="S6804" s="10" t="s">
        <v>373</v>
      </c>
    </row>
    <row r="6805">
      <c r="A6805" s="1" t="s">
        <v>8624</v>
      </c>
      <c r="B6805" s="1" t="s">
        <v>1009</v>
      </c>
      <c r="C6805" s="1" t="s">
        <v>198</v>
      </c>
      <c r="D6805" s="1" t="s">
        <v>153</v>
      </c>
      <c r="E6805" s="1" t="s">
        <v>631</v>
      </c>
      <c r="F6805" s="1" t="s">
        <v>1084</v>
      </c>
      <c r="G6805" s="1" t="s">
        <v>24024</v>
      </c>
      <c r="H6805" s="1" t="s">
        <v>24025</v>
      </c>
      <c r="I6805" s="4">
        <v>84.29952546296296</v>
      </c>
      <c r="J6805" s="1">
        <v>986.41</v>
      </c>
      <c r="K6805" s="1">
        <v>111.43</v>
      </c>
      <c r="M6805" s="10">
        <f t="array" ref="M6805">_xlfn.XLOOKUP(A6805,subscriptions!B6805:B10004,subscriptions!D6805:D10004)</f>
        <v>120</v>
      </c>
      <c r="N6805" s="10">
        <f t="array" ref="N6805">_xlfn.XLOOKUP(A6805,subscriptions!B6805:B10004,subscriptions!G6805:G10004)</f>
        <v>0</v>
      </c>
      <c r="O6805" s="10">
        <v>120.0</v>
      </c>
      <c r="P6805" s="10" t="str">
        <f t="array" ref="P6805">_xlfn.XLOOKUP(A6805,subscriptions!B6805:B10004,subscriptions!C6805:C10004)</f>
        <v>Residential</v>
      </c>
      <c r="Q6805" s="10" t="s">
        <v>173</v>
      </c>
      <c r="R6805" s="10" t="s">
        <v>212</v>
      </c>
      <c r="S6805" s="10" t="s">
        <v>522</v>
      </c>
    </row>
    <row r="6806">
      <c r="A6806" s="1" t="s">
        <v>8625</v>
      </c>
      <c r="B6806" s="1" t="s">
        <v>523</v>
      </c>
      <c r="C6806" s="1" t="s">
        <v>152</v>
      </c>
      <c r="D6806" s="1" t="s">
        <v>27</v>
      </c>
      <c r="E6806" s="1" t="s">
        <v>28</v>
      </c>
      <c r="F6806" s="1" t="s">
        <v>801</v>
      </c>
      <c r="G6806" s="1" t="s">
        <v>24026</v>
      </c>
      <c r="H6806" s="1" t="s">
        <v>24027</v>
      </c>
      <c r="I6806" s="4">
        <v>84.21341435185185</v>
      </c>
      <c r="J6806" s="1">
        <v>901.76</v>
      </c>
      <c r="K6806" s="1">
        <v>210.24</v>
      </c>
      <c r="M6806" s="10">
        <f t="array" ref="M6806">_xlfn.XLOOKUP(A6806,subscriptions!B6806:B10004,subscriptions!D6806:D10004)</f>
        <v>120</v>
      </c>
      <c r="N6806" s="10">
        <f t="array" ref="N6806">_xlfn.XLOOKUP(A6806,subscriptions!B6806:B10004,subscriptions!G6806:G10004)</f>
        <v>5</v>
      </c>
      <c r="O6806" s="10">
        <v>114.0</v>
      </c>
      <c r="P6806" s="10" t="str">
        <f t="array" ref="P6806">_xlfn.XLOOKUP(A6806,subscriptions!B6806:B10004,subscriptions!C6806:C10004)</f>
        <v>Residential</v>
      </c>
      <c r="Q6806" s="10" t="s">
        <v>194</v>
      </c>
      <c r="R6806" s="10" t="s">
        <v>212</v>
      </c>
      <c r="S6806" s="10" t="s">
        <v>1915</v>
      </c>
    </row>
    <row r="6807">
      <c r="A6807" s="1" t="s">
        <v>8626</v>
      </c>
      <c r="B6807" s="1" t="s">
        <v>1444</v>
      </c>
      <c r="C6807" s="1" t="s">
        <v>605</v>
      </c>
      <c r="D6807" s="1" t="s">
        <v>27</v>
      </c>
      <c r="E6807" s="1" t="s">
        <v>28</v>
      </c>
      <c r="F6807" s="1" t="s">
        <v>2097</v>
      </c>
      <c r="G6807" s="1" t="s">
        <v>24028</v>
      </c>
      <c r="H6807" s="1" t="s">
        <v>24029</v>
      </c>
      <c r="I6807" s="4">
        <v>84.25377314814814</v>
      </c>
      <c r="J6807" s="1">
        <v>2461.85</v>
      </c>
      <c r="K6807" s="1">
        <v>536.5</v>
      </c>
      <c r="M6807" s="10">
        <f t="array" ref="M6807">_xlfn.XLOOKUP(A6807,subscriptions!B6807:B10004,subscriptions!D6807:D10004)</f>
        <v>80</v>
      </c>
      <c r="N6807" s="10">
        <f t="array" ref="N6807">_xlfn.XLOOKUP(A6807,subscriptions!B6807:B10004,subscriptions!G6807:G10004)</f>
        <v>10</v>
      </c>
      <c r="O6807" s="10">
        <v>72.0</v>
      </c>
      <c r="P6807" s="10" t="str">
        <f t="array" ref="P6807">_xlfn.XLOOKUP(A6807,subscriptions!B6807:B10004,subscriptions!C6807:C10004)</f>
        <v>Roam</v>
      </c>
      <c r="Q6807" s="10" t="s">
        <v>128</v>
      </c>
      <c r="R6807" s="10" t="s">
        <v>148</v>
      </c>
      <c r="S6807" s="10" t="s">
        <v>1832</v>
      </c>
    </row>
    <row r="6808">
      <c r="A6808" s="1" t="s">
        <v>8629</v>
      </c>
      <c r="B6808" s="1" t="s">
        <v>1387</v>
      </c>
      <c r="C6808" s="1" t="s">
        <v>920</v>
      </c>
      <c r="D6808" s="1" t="s">
        <v>27</v>
      </c>
      <c r="E6808" s="1" t="s">
        <v>111</v>
      </c>
      <c r="F6808" s="1" t="s">
        <v>1906</v>
      </c>
      <c r="G6808" s="1" t="s">
        <v>24030</v>
      </c>
      <c r="H6808" s="1" t="s">
        <v>24031</v>
      </c>
      <c r="I6808" s="4">
        <v>84.38002314814815</v>
      </c>
      <c r="J6808" s="1">
        <v>2067.58</v>
      </c>
      <c r="K6808" s="1">
        <v>424.81</v>
      </c>
      <c r="M6808" s="10">
        <f t="array" ref="M6808">_xlfn.XLOOKUP(A6808,subscriptions!B6808:B10004,subscriptions!D6808:D10004)</f>
        <v>120</v>
      </c>
      <c r="N6808" s="10">
        <f t="array" ref="N6808">_xlfn.XLOOKUP(A6808,subscriptions!B6808:B10004,subscriptions!G6808:G10004)</f>
        <v>20</v>
      </c>
      <c r="O6808" s="10">
        <v>96.0</v>
      </c>
      <c r="P6808" s="10" t="str">
        <f t="array" ref="P6808">_xlfn.XLOOKUP(A6808,subscriptions!B6808:B10004,subscriptions!C6808:C10004)</f>
        <v>Residential</v>
      </c>
      <c r="Q6808" s="10" t="s">
        <v>128</v>
      </c>
      <c r="R6808" s="10" t="s">
        <v>148</v>
      </c>
      <c r="S6808" s="10" t="s">
        <v>698</v>
      </c>
    </row>
    <row r="6809">
      <c r="A6809" s="1" t="s">
        <v>8630</v>
      </c>
      <c r="B6809" s="1" t="s">
        <v>4627</v>
      </c>
      <c r="C6809" s="1" t="s">
        <v>786</v>
      </c>
      <c r="D6809" s="1" t="s">
        <v>27</v>
      </c>
      <c r="E6809" s="1" t="s">
        <v>179</v>
      </c>
      <c r="F6809" s="1" t="s">
        <v>1045</v>
      </c>
      <c r="G6809" s="1" t="s">
        <v>24032</v>
      </c>
      <c r="H6809" s="1" t="s">
        <v>24033</v>
      </c>
      <c r="I6809" s="4">
        <v>84.16975694444444</v>
      </c>
      <c r="J6809" s="1">
        <v>883.52</v>
      </c>
      <c r="K6809" s="1">
        <v>169.94</v>
      </c>
      <c r="L6809" s="1">
        <v>100.0</v>
      </c>
      <c r="M6809" s="10">
        <f t="array" ref="M6809">_xlfn.XLOOKUP(A6809,subscriptions!B6809:B10004,subscriptions!D6809:D10004)</f>
        <v>120</v>
      </c>
      <c r="N6809" s="10">
        <f t="array" ref="N6809">_xlfn.XLOOKUP(A6809,subscriptions!B6809:B10004,subscriptions!G6809:G10004)</f>
        <v>0</v>
      </c>
      <c r="O6809" s="10">
        <v>120.0</v>
      </c>
      <c r="P6809" s="10" t="str">
        <f t="array" ref="P6809">_xlfn.XLOOKUP(A6809,subscriptions!B6809:B10004,subscriptions!C6809:C10004)</f>
        <v>Residential</v>
      </c>
      <c r="Q6809" s="10" t="s">
        <v>173</v>
      </c>
      <c r="R6809" s="10" t="s">
        <v>212</v>
      </c>
      <c r="S6809" s="10" t="s">
        <v>213</v>
      </c>
    </row>
    <row r="6810">
      <c r="A6810" s="1" t="s">
        <v>8631</v>
      </c>
      <c r="B6810" s="1" t="s">
        <v>329</v>
      </c>
      <c r="C6810" s="1" t="s">
        <v>237</v>
      </c>
      <c r="D6810" s="1" t="s">
        <v>27</v>
      </c>
      <c r="E6810" s="1" t="s">
        <v>219</v>
      </c>
      <c r="F6810" s="1" t="s">
        <v>4220</v>
      </c>
      <c r="G6810" s="1" t="s">
        <v>24034</v>
      </c>
      <c r="H6810" s="1" t="s">
        <v>24035</v>
      </c>
      <c r="I6810" s="4">
        <v>84.17173611111112</v>
      </c>
      <c r="J6810" s="1">
        <v>659.03</v>
      </c>
      <c r="K6810" s="1">
        <v>83.68</v>
      </c>
      <c r="M6810" s="10">
        <f t="array" ref="M6810">_xlfn.XLOOKUP(A6810,subscriptions!B6810:B10004,subscriptions!D6810:D10004)</f>
        <v>120</v>
      </c>
      <c r="N6810" s="10">
        <f t="array" ref="N6810">_xlfn.XLOOKUP(A6810,subscriptions!B6810:B10004,subscriptions!G6810:G10004)</f>
        <v>5</v>
      </c>
      <c r="O6810" s="10">
        <v>114.0</v>
      </c>
      <c r="P6810" s="10" t="str">
        <f t="array" ref="P6810">_xlfn.XLOOKUP(A6810,subscriptions!B6810:B10004,subscriptions!C6810:C10004)</f>
        <v>Residential</v>
      </c>
      <c r="Q6810" s="10" t="s">
        <v>194</v>
      </c>
      <c r="R6810" s="10" t="s">
        <v>212</v>
      </c>
      <c r="S6810" s="10" t="s">
        <v>1082</v>
      </c>
    </row>
    <row r="6811">
      <c r="A6811" s="1" t="s">
        <v>8632</v>
      </c>
      <c r="B6811" s="1" t="s">
        <v>645</v>
      </c>
      <c r="C6811" s="1" t="s">
        <v>330</v>
      </c>
      <c r="D6811" s="1" t="s">
        <v>153</v>
      </c>
      <c r="E6811" s="1" t="s">
        <v>219</v>
      </c>
      <c r="F6811" s="1" t="s">
        <v>1461</v>
      </c>
      <c r="G6811" s="1" t="s">
        <v>24036</v>
      </c>
      <c r="H6811" s="1" t="s">
        <v>24037</v>
      </c>
      <c r="I6811" s="4">
        <v>84.37603009259259</v>
      </c>
      <c r="J6811" s="1">
        <v>620.72</v>
      </c>
      <c r="K6811" s="1">
        <v>164.23</v>
      </c>
      <c r="M6811" s="10">
        <f t="array" ref="M6811">_xlfn.XLOOKUP(A6811,subscriptions!B6811:B10004,subscriptions!D6811:D10004)</f>
        <v>120</v>
      </c>
      <c r="N6811" s="10">
        <f t="array" ref="N6811">_xlfn.XLOOKUP(A6811,subscriptions!B6811:B10004,subscriptions!G6811:G10004)</f>
        <v>10</v>
      </c>
      <c r="O6811" s="10">
        <v>108.0</v>
      </c>
      <c r="P6811" s="10" t="str">
        <f t="array" ref="P6811">_xlfn.XLOOKUP(A6811,subscriptions!B6811:B10004,subscriptions!C6811:C10004)</f>
        <v>Residential</v>
      </c>
      <c r="Q6811" s="10" t="s">
        <v>128</v>
      </c>
      <c r="R6811" s="10" t="s">
        <v>212</v>
      </c>
      <c r="S6811" s="10" t="s">
        <v>1442</v>
      </c>
    </row>
    <row r="6812">
      <c r="A6812" s="1" t="s">
        <v>8633</v>
      </c>
      <c r="B6812" s="1" t="s">
        <v>1995</v>
      </c>
      <c r="C6812" s="1" t="s">
        <v>605</v>
      </c>
      <c r="D6812" s="1" t="s">
        <v>153</v>
      </c>
      <c r="E6812" s="1" t="s">
        <v>280</v>
      </c>
      <c r="F6812" s="1" t="s">
        <v>2239</v>
      </c>
      <c r="G6812" s="1" t="s">
        <v>24038</v>
      </c>
      <c r="H6812" s="1" t="s">
        <v>24039</v>
      </c>
      <c r="I6812" s="4">
        <v>84.25572916666667</v>
      </c>
      <c r="J6812" s="1">
        <v>2280.8</v>
      </c>
      <c r="K6812" s="1">
        <v>342.64</v>
      </c>
      <c r="M6812" s="10">
        <f t="array" ref="M6812">_xlfn.XLOOKUP(A6812,subscriptions!B6812:B10004,subscriptions!D6812:D10004)</f>
        <v>120</v>
      </c>
      <c r="N6812" s="10">
        <f t="array" ref="N6812">_xlfn.XLOOKUP(A6812,subscriptions!B6812:B10004,subscriptions!G6812:G10004)</f>
        <v>20</v>
      </c>
      <c r="O6812" s="10">
        <v>96.0</v>
      </c>
      <c r="P6812" s="10" t="str">
        <f t="array" ref="P6812">_xlfn.XLOOKUP(A6812,subscriptions!B6812:B10004,subscriptions!C6812:C10004)</f>
        <v>Residential</v>
      </c>
      <c r="Q6812" s="10" t="s">
        <v>128</v>
      </c>
      <c r="R6812" s="10" t="s">
        <v>148</v>
      </c>
      <c r="S6812" s="10" t="s">
        <v>1156</v>
      </c>
    </row>
    <row r="6813">
      <c r="A6813" s="1" t="s">
        <v>8634</v>
      </c>
      <c r="B6813" s="1" t="s">
        <v>1506</v>
      </c>
      <c r="C6813" s="1" t="s">
        <v>1200</v>
      </c>
      <c r="D6813" s="1" t="s">
        <v>27</v>
      </c>
      <c r="E6813" s="1" t="s">
        <v>111</v>
      </c>
      <c r="F6813" s="1" t="s">
        <v>1362</v>
      </c>
      <c r="G6813" s="1" t="s">
        <v>24040</v>
      </c>
      <c r="H6813" s="1" t="s">
        <v>24041</v>
      </c>
      <c r="I6813" s="4">
        <v>84.16954861111111</v>
      </c>
      <c r="J6813" s="1">
        <v>130.22</v>
      </c>
      <c r="K6813" s="1">
        <v>26.02</v>
      </c>
      <c r="M6813" s="10">
        <f t="array" ref="M6813">_xlfn.XLOOKUP(A6813,subscriptions!B6813:B10004,subscriptions!D6813:D10004)</f>
        <v>120</v>
      </c>
      <c r="N6813" s="10">
        <f t="array" ref="N6813">_xlfn.XLOOKUP(A6813,subscriptions!B6813:B10004,subscriptions!G6813:G10004)</f>
        <v>0</v>
      </c>
      <c r="O6813" s="10">
        <v>120.0</v>
      </c>
      <c r="P6813" s="10" t="str">
        <f t="array" ref="P6813">_xlfn.XLOOKUP(A6813,subscriptions!B6813:B10004,subscriptions!C6813:C10004)</f>
        <v>Residential</v>
      </c>
      <c r="Q6813" s="10" t="s">
        <v>173</v>
      </c>
      <c r="R6813" s="10" t="s">
        <v>212</v>
      </c>
      <c r="S6813" s="10" t="s">
        <v>213</v>
      </c>
    </row>
    <row r="6814">
      <c r="A6814" s="1" t="s">
        <v>8635</v>
      </c>
      <c r="B6814" s="1" t="s">
        <v>814</v>
      </c>
      <c r="C6814" s="1" t="s">
        <v>2007</v>
      </c>
      <c r="D6814" s="1" t="s">
        <v>153</v>
      </c>
      <c r="E6814" s="1" t="s">
        <v>280</v>
      </c>
      <c r="F6814" s="1" t="s">
        <v>494</v>
      </c>
      <c r="G6814" s="1" t="s">
        <v>24042</v>
      </c>
      <c r="H6814" s="1" t="s">
        <v>24043</v>
      </c>
      <c r="I6814" s="4">
        <v>84.29450231481482</v>
      </c>
      <c r="J6814" s="1">
        <v>69.36</v>
      </c>
      <c r="K6814" s="1">
        <v>15.86</v>
      </c>
      <c r="M6814" s="10">
        <f t="array" ref="M6814">_xlfn.XLOOKUP(A6814,subscriptions!B6814:B10004,subscriptions!D6814:D10004)</f>
        <v>120</v>
      </c>
      <c r="N6814" s="10">
        <f t="array" ref="N6814">_xlfn.XLOOKUP(A6814,subscriptions!B6814:B10004,subscriptions!G6814:G10004)</f>
        <v>5</v>
      </c>
      <c r="O6814" s="10">
        <v>114.0</v>
      </c>
      <c r="P6814" s="10" t="str">
        <f t="array" ref="P6814">_xlfn.XLOOKUP(A6814,subscriptions!B6814:B10004,subscriptions!C6814:C10004)</f>
        <v>Residential</v>
      </c>
      <c r="Q6814" s="10" t="s">
        <v>194</v>
      </c>
      <c r="R6814" s="10" t="s">
        <v>212</v>
      </c>
      <c r="S6814" s="10" t="s">
        <v>2075</v>
      </c>
    </row>
    <row r="6815">
      <c r="A6815" s="1" t="s">
        <v>8636</v>
      </c>
      <c r="B6815" s="1" t="s">
        <v>1984</v>
      </c>
      <c r="C6815" s="1" t="s">
        <v>473</v>
      </c>
      <c r="D6815" s="1" t="s">
        <v>153</v>
      </c>
      <c r="E6815" s="1" t="s">
        <v>28</v>
      </c>
      <c r="F6815" s="1" t="s">
        <v>3899</v>
      </c>
      <c r="G6815" s="1" t="s">
        <v>24044</v>
      </c>
      <c r="H6815" s="1" t="s">
        <v>24045</v>
      </c>
      <c r="I6815" s="4">
        <v>84.33902777777777</v>
      </c>
      <c r="J6815" s="1">
        <v>2431.11</v>
      </c>
      <c r="K6815" s="1">
        <v>522.31</v>
      </c>
      <c r="M6815" s="10">
        <f t="array" ref="M6815">_xlfn.XLOOKUP(A6815,subscriptions!B6815:B10004,subscriptions!D6815:D10004)</f>
        <v>120</v>
      </c>
      <c r="N6815" s="10">
        <f t="array" ref="N6815">_xlfn.XLOOKUP(A6815,subscriptions!B6815:B10004,subscriptions!G6815:G10004)</f>
        <v>10</v>
      </c>
      <c r="O6815" s="10">
        <v>108.0</v>
      </c>
      <c r="P6815" s="10" t="str">
        <f t="array" ref="P6815">_xlfn.XLOOKUP(A6815,subscriptions!B6815:B10004,subscriptions!C6815:C10004)</f>
        <v>Residential</v>
      </c>
      <c r="Q6815" s="10" t="s">
        <v>128</v>
      </c>
      <c r="R6815" s="10" t="s">
        <v>212</v>
      </c>
      <c r="S6815" s="10" t="s">
        <v>2016</v>
      </c>
    </row>
    <row r="6816">
      <c r="A6816" s="1" t="s">
        <v>8637</v>
      </c>
      <c r="B6816" s="1" t="s">
        <v>1664</v>
      </c>
      <c r="C6816" s="1" t="s">
        <v>1388</v>
      </c>
      <c r="D6816" s="1" t="s">
        <v>153</v>
      </c>
      <c r="E6816" s="1" t="s">
        <v>179</v>
      </c>
      <c r="F6816" s="1" t="s">
        <v>1045</v>
      </c>
      <c r="G6816" s="1" t="s">
        <v>24046</v>
      </c>
      <c r="H6816" s="1" t="s">
        <v>24047</v>
      </c>
      <c r="I6816" s="4">
        <v>84.37871527777777</v>
      </c>
      <c r="J6816" s="1">
        <v>1022.68</v>
      </c>
      <c r="K6816" s="1">
        <v>169.66</v>
      </c>
      <c r="L6816" s="1">
        <v>100.0</v>
      </c>
      <c r="M6816" s="10">
        <f t="array" ref="M6816">_xlfn.XLOOKUP(A6816,subscriptions!B6816:B10004,subscriptions!D6816:D10004)</f>
        <v>250</v>
      </c>
      <c r="N6816" s="10">
        <f t="array" ref="N6816">_xlfn.XLOOKUP(A6816,subscriptions!B6816:B10004,subscriptions!G6816:G10004)</f>
        <v>20</v>
      </c>
      <c r="O6816" s="10">
        <v>200.0</v>
      </c>
      <c r="P6816" s="10" t="str">
        <f t="array" ref="P6816">_xlfn.XLOOKUP(A6816,subscriptions!B6816:B10004,subscriptions!C6816:C10004)</f>
        <v>Business</v>
      </c>
      <c r="Q6816" s="10" t="s">
        <v>128</v>
      </c>
      <c r="R6816" s="10" t="s">
        <v>129</v>
      </c>
      <c r="S6816" s="10" t="s">
        <v>1622</v>
      </c>
    </row>
    <row r="6817">
      <c r="A6817" s="1" t="s">
        <v>8638</v>
      </c>
      <c r="B6817" s="1" t="s">
        <v>236</v>
      </c>
      <c r="C6817" s="1" t="s">
        <v>261</v>
      </c>
      <c r="D6817" s="1" t="s">
        <v>153</v>
      </c>
      <c r="E6817" s="1" t="s">
        <v>111</v>
      </c>
      <c r="F6817" s="1" t="s">
        <v>1362</v>
      </c>
      <c r="G6817" s="1" t="s">
        <v>24048</v>
      </c>
      <c r="H6817" s="1" t="s">
        <v>24049</v>
      </c>
      <c r="I6817" s="4">
        <v>84.38063657407407</v>
      </c>
      <c r="J6817" s="1">
        <v>260.41</v>
      </c>
      <c r="K6817" s="1">
        <v>28.0</v>
      </c>
      <c r="M6817" s="10">
        <f t="array" ref="M6817">_xlfn.XLOOKUP(A6817,subscriptions!B6817:B10004,subscriptions!D6817:D10004)</f>
        <v>80</v>
      </c>
      <c r="N6817" s="10">
        <f t="array" ref="N6817">_xlfn.XLOOKUP(A6817,subscriptions!B6817:B10004,subscriptions!G6817:G10004)</f>
        <v>0</v>
      </c>
      <c r="O6817" s="10">
        <v>80.0</v>
      </c>
      <c r="P6817" s="10" t="str">
        <f t="array" ref="P6817">_xlfn.XLOOKUP(A6817,subscriptions!B6817:B10004,subscriptions!C6817:C10004)</f>
        <v>Roam</v>
      </c>
      <c r="Q6817" s="10" t="s">
        <v>173</v>
      </c>
      <c r="R6817" s="10" t="s">
        <v>148</v>
      </c>
      <c r="S6817" s="10" t="s">
        <v>762</v>
      </c>
    </row>
    <row r="6818">
      <c r="A6818" s="1" t="s">
        <v>8639</v>
      </c>
      <c r="B6818" s="1" t="s">
        <v>2521</v>
      </c>
      <c r="C6818" s="1" t="s">
        <v>492</v>
      </c>
      <c r="D6818" s="1" t="s">
        <v>153</v>
      </c>
      <c r="E6818" s="1" t="s">
        <v>239</v>
      </c>
      <c r="F6818" s="1" t="s">
        <v>2765</v>
      </c>
      <c r="G6818" s="1" t="s">
        <v>24050</v>
      </c>
      <c r="H6818" s="1" t="s">
        <v>24051</v>
      </c>
      <c r="I6818" s="4">
        <v>84.33774305555555</v>
      </c>
      <c r="J6818" s="1">
        <v>452.93</v>
      </c>
      <c r="K6818" s="1">
        <v>125.99</v>
      </c>
      <c r="M6818" s="10">
        <f t="array" ref="M6818">_xlfn.XLOOKUP(A6818,subscriptions!B6818:B10004,subscriptions!D6818:D10004)</f>
        <v>250</v>
      </c>
      <c r="N6818" s="10">
        <f t="array" ref="N6818">_xlfn.XLOOKUP(A6818,subscriptions!B6818:B10004,subscriptions!G6818:G10004)</f>
        <v>5</v>
      </c>
      <c r="O6818" s="10">
        <v>237.5</v>
      </c>
      <c r="P6818" s="10" t="str">
        <f t="array" ref="P6818">_xlfn.XLOOKUP(A6818,subscriptions!B6818:B10004,subscriptions!C6818:C10004)</f>
        <v>Business</v>
      </c>
      <c r="Q6818" s="10" t="s">
        <v>194</v>
      </c>
      <c r="R6818" s="10" t="s">
        <v>129</v>
      </c>
      <c r="S6818" s="10" t="s">
        <v>1961</v>
      </c>
    </row>
    <row r="6819">
      <c r="A6819" s="1" t="s">
        <v>8640</v>
      </c>
      <c r="B6819" s="1" t="s">
        <v>197</v>
      </c>
      <c r="C6819" s="1" t="s">
        <v>26</v>
      </c>
      <c r="D6819" s="1" t="s">
        <v>153</v>
      </c>
      <c r="E6819" s="1" t="s">
        <v>631</v>
      </c>
      <c r="F6819" s="1" t="s">
        <v>2293</v>
      </c>
      <c r="G6819" s="1" t="s">
        <v>24052</v>
      </c>
      <c r="H6819" s="1" t="s">
        <v>24053</v>
      </c>
      <c r="I6819" s="4">
        <v>84.25724537037037</v>
      </c>
      <c r="J6819" s="1">
        <v>4093.53</v>
      </c>
      <c r="K6819" s="1">
        <v>916.94</v>
      </c>
      <c r="M6819" s="10">
        <f t="array" ref="M6819">_xlfn.XLOOKUP(A6819,subscriptions!B6819:B10004,subscriptions!D6819:D10004)</f>
        <v>120</v>
      </c>
      <c r="N6819" s="10">
        <f t="array" ref="N6819">_xlfn.XLOOKUP(A6819,subscriptions!B6819:B10004,subscriptions!G6819:G10004)</f>
        <v>10</v>
      </c>
      <c r="O6819" s="10">
        <v>108.0</v>
      </c>
      <c r="P6819" s="10" t="str">
        <f t="array" ref="P6819">_xlfn.XLOOKUP(A6819,subscriptions!B6819:B10004,subscriptions!C6819:C10004)</f>
        <v>Residential</v>
      </c>
      <c r="Q6819" s="10" t="s">
        <v>128</v>
      </c>
      <c r="R6819" s="10" t="s">
        <v>212</v>
      </c>
      <c r="S6819" s="10" t="s">
        <v>175</v>
      </c>
    </row>
    <row r="6820">
      <c r="A6820" s="1" t="s">
        <v>8641</v>
      </c>
      <c r="B6820" s="1" t="s">
        <v>6037</v>
      </c>
      <c r="C6820" s="1" t="s">
        <v>605</v>
      </c>
      <c r="D6820" s="1" t="s">
        <v>27</v>
      </c>
      <c r="E6820" s="1" t="s">
        <v>219</v>
      </c>
      <c r="F6820" s="1" t="s">
        <v>1461</v>
      </c>
      <c r="G6820" s="1" t="s">
        <v>24054</v>
      </c>
      <c r="H6820" s="1" t="s">
        <v>24055</v>
      </c>
      <c r="I6820" s="4">
        <v>84.29809027777777</v>
      </c>
      <c r="J6820" s="1">
        <v>2993.85</v>
      </c>
      <c r="K6820" s="1">
        <v>503.55</v>
      </c>
      <c r="M6820" s="10">
        <f t="array" ref="M6820">_xlfn.XLOOKUP(A6820,subscriptions!B6820:B10004,subscriptions!D6820:D10004)</f>
        <v>120</v>
      </c>
      <c r="N6820" s="10">
        <f t="array" ref="N6820">_xlfn.XLOOKUP(A6820,subscriptions!B6820:B10004,subscriptions!G6820:G10004)</f>
        <v>20</v>
      </c>
      <c r="O6820" s="10">
        <v>96.0</v>
      </c>
      <c r="P6820" s="10" t="str">
        <f t="array" ref="P6820">_xlfn.XLOOKUP(A6820,subscriptions!B6820:B10004,subscriptions!C6820:C10004)</f>
        <v>Residential</v>
      </c>
      <c r="Q6820" s="10" t="s">
        <v>128</v>
      </c>
      <c r="R6820" s="10" t="s">
        <v>148</v>
      </c>
      <c r="S6820" s="10" t="s">
        <v>785</v>
      </c>
    </row>
    <row r="6821">
      <c r="A6821" s="1" t="s">
        <v>8642</v>
      </c>
      <c r="B6821" s="1" t="s">
        <v>1995</v>
      </c>
      <c r="C6821" s="1" t="s">
        <v>1347</v>
      </c>
      <c r="D6821" s="1" t="s">
        <v>153</v>
      </c>
      <c r="E6821" s="1" t="s">
        <v>219</v>
      </c>
      <c r="F6821" s="1" t="s">
        <v>220</v>
      </c>
      <c r="G6821" s="1" t="s">
        <v>24056</v>
      </c>
      <c r="H6821" s="1" t="s">
        <v>24057</v>
      </c>
      <c r="I6821" s="4">
        <v>84.25280092592592</v>
      </c>
      <c r="J6821" s="1">
        <v>1905.7</v>
      </c>
      <c r="K6821" s="1">
        <v>367.84</v>
      </c>
      <c r="M6821" s="10">
        <f t="array" ref="M6821">_xlfn.XLOOKUP(A6821,subscriptions!B6821:B10004,subscriptions!D6821:D10004)</f>
        <v>120</v>
      </c>
      <c r="N6821" s="10">
        <f t="array" ref="N6821">_xlfn.XLOOKUP(A6821,subscriptions!B6821:B10004,subscriptions!G6821:G10004)</f>
        <v>0</v>
      </c>
      <c r="O6821" s="10">
        <v>120.0</v>
      </c>
      <c r="P6821" s="10" t="str">
        <f t="array" ref="P6821">_xlfn.XLOOKUP(A6821,subscriptions!B6821:B10004,subscriptions!C6821:C10004)</f>
        <v>Residential</v>
      </c>
      <c r="Q6821" s="10" t="s">
        <v>173</v>
      </c>
      <c r="R6821" s="10" t="s">
        <v>212</v>
      </c>
      <c r="S6821" s="10" t="s">
        <v>916</v>
      </c>
    </row>
    <row r="6822">
      <c r="A6822" s="1" t="s">
        <v>8643</v>
      </c>
      <c r="B6822" s="1" t="s">
        <v>455</v>
      </c>
      <c r="C6822" s="1" t="s">
        <v>920</v>
      </c>
      <c r="D6822" s="1" t="s">
        <v>27</v>
      </c>
      <c r="E6822" s="1" t="s">
        <v>179</v>
      </c>
      <c r="F6822" s="1" t="s">
        <v>844</v>
      </c>
      <c r="G6822" s="1" t="s">
        <v>24058</v>
      </c>
      <c r="H6822" s="1" t="s">
        <v>24059</v>
      </c>
      <c r="I6822" s="4">
        <v>84.16960648148148</v>
      </c>
      <c r="J6822" s="1">
        <v>1037.32</v>
      </c>
      <c r="K6822" s="1">
        <v>224.62</v>
      </c>
      <c r="L6822" s="1">
        <v>100.0</v>
      </c>
      <c r="M6822" s="10">
        <f t="array" ref="M6822">_xlfn.XLOOKUP(A6822,subscriptions!B6822:B10004,subscriptions!D6822:D10004)</f>
        <v>120</v>
      </c>
      <c r="N6822" s="10">
        <f t="array" ref="N6822">_xlfn.XLOOKUP(A6822,subscriptions!B6822:B10004,subscriptions!G6822:G10004)</f>
        <v>5</v>
      </c>
      <c r="O6822" s="10">
        <v>114.0</v>
      </c>
      <c r="P6822" s="10" t="str">
        <f t="array" ref="P6822">_xlfn.XLOOKUP(A6822,subscriptions!B6822:B10004,subscriptions!C6822:C10004)</f>
        <v>Residential</v>
      </c>
      <c r="Q6822" s="10" t="s">
        <v>194</v>
      </c>
      <c r="R6822" s="10" t="s">
        <v>212</v>
      </c>
      <c r="S6822" s="10" t="s">
        <v>213</v>
      </c>
    </row>
    <row r="6823">
      <c r="A6823" s="1" t="s">
        <v>8646</v>
      </c>
      <c r="B6823" s="1" t="s">
        <v>1226</v>
      </c>
      <c r="C6823" s="1" t="s">
        <v>524</v>
      </c>
      <c r="D6823" s="1" t="s">
        <v>153</v>
      </c>
      <c r="E6823" s="1" t="s">
        <v>239</v>
      </c>
      <c r="F6823" s="1" t="s">
        <v>2267</v>
      </c>
      <c r="G6823" s="1" t="s">
        <v>24060</v>
      </c>
      <c r="H6823" s="1" t="s">
        <v>24061</v>
      </c>
      <c r="I6823" s="4">
        <v>84.41813657407407</v>
      </c>
      <c r="J6823" s="1">
        <v>1151.97</v>
      </c>
      <c r="K6823" s="1">
        <v>221.25</v>
      </c>
      <c r="M6823" s="10">
        <f t="array" ref="M6823">_xlfn.XLOOKUP(A6823,subscriptions!B6823:B10004,subscriptions!D6823:D10004)</f>
        <v>120</v>
      </c>
      <c r="N6823" s="10">
        <f t="array" ref="N6823">_xlfn.XLOOKUP(A6823,subscriptions!B6823:B10004,subscriptions!G6823:G10004)</f>
        <v>10</v>
      </c>
      <c r="O6823" s="10">
        <v>108.0</v>
      </c>
      <c r="P6823" s="10" t="str">
        <f t="array" ref="P6823">_xlfn.XLOOKUP(A6823,subscriptions!B6823:B10004,subscriptions!C6823:C10004)</f>
        <v>Residential</v>
      </c>
      <c r="Q6823" s="10" t="s">
        <v>128</v>
      </c>
      <c r="R6823" s="10" t="s">
        <v>212</v>
      </c>
      <c r="S6823" s="10" t="s">
        <v>3020</v>
      </c>
    </row>
    <row r="6824">
      <c r="A6824" s="1" t="s">
        <v>8647</v>
      </c>
      <c r="B6824" s="1" t="s">
        <v>686</v>
      </c>
      <c r="C6824" s="1" t="s">
        <v>509</v>
      </c>
      <c r="D6824" s="1" t="s">
        <v>153</v>
      </c>
      <c r="E6824" s="1" t="s">
        <v>262</v>
      </c>
      <c r="F6824" s="1" t="s">
        <v>4344</v>
      </c>
      <c r="G6824" s="1" t="s">
        <v>24062</v>
      </c>
      <c r="H6824" s="1" t="s">
        <v>24063</v>
      </c>
      <c r="I6824" s="4">
        <v>84.3827199074074</v>
      </c>
      <c r="J6824" s="1">
        <v>5598.06</v>
      </c>
      <c r="K6824" s="1">
        <v>1062.93</v>
      </c>
      <c r="M6824" s="10">
        <f t="array" ref="M6824">_xlfn.XLOOKUP(A6824,subscriptions!B6824:B10004,subscriptions!D6824:D10004)</f>
        <v>120</v>
      </c>
      <c r="N6824" s="10">
        <f t="array" ref="N6824">_xlfn.XLOOKUP(A6824,subscriptions!B6824:B10004,subscriptions!G6824:G10004)</f>
        <v>20</v>
      </c>
      <c r="O6824" s="10">
        <v>96.0</v>
      </c>
      <c r="P6824" s="10" t="str">
        <f t="array" ref="P6824">_xlfn.XLOOKUP(A6824,subscriptions!B6824:B10004,subscriptions!C6824:C10004)</f>
        <v>Residential</v>
      </c>
      <c r="Q6824" s="10" t="s">
        <v>128</v>
      </c>
      <c r="R6824" s="10" t="s">
        <v>148</v>
      </c>
      <c r="S6824" s="10" t="s">
        <v>671</v>
      </c>
    </row>
    <row r="6825">
      <c r="A6825" s="1" t="s">
        <v>8648</v>
      </c>
      <c r="B6825" s="1" t="s">
        <v>425</v>
      </c>
      <c r="C6825" s="1" t="s">
        <v>884</v>
      </c>
      <c r="D6825" s="1" t="s">
        <v>153</v>
      </c>
      <c r="E6825" s="1" t="s">
        <v>28</v>
      </c>
      <c r="F6825" s="1" t="s">
        <v>526</v>
      </c>
      <c r="G6825" s="1" t="s">
        <v>24064</v>
      </c>
      <c r="H6825" s="1" t="s">
        <v>24065</v>
      </c>
      <c r="I6825" s="4">
        <v>84.29270833333334</v>
      </c>
      <c r="J6825" s="1">
        <v>5112.0</v>
      </c>
      <c r="K6825" s="1">
        <v>1139.39</v>
      </c>
      <c r="M6825" s="10">
        <f t="array" ref="M6825">_xlfn.XLOOKUP(A6825,subscriptions!B6825:B10004,subscriptions!D6825:D10004)</f>
        <v>120</v>
      </c>
      <c r="N6825" s="10">
        <f t="array" ref="N6825">_xlfn.XLOOKUP(A6825,subscriptions!B6825:B10004,subscriptions!G6825:G10004)</f>
        <v>0</v>
      </c>
      <c r="O6825" s="10">
        <v>120.0</v>
      </c>
      <c r="P6825" s="10" t="str">
        <f t="array" ref="P6825">_xlfn.XLOOKUP(A6825,subscriptions!B6825:B10004,subscriptions!C6825:C10004)</f>
        <v>Residential</v>
      </c>
      <c r="Q6825" s="10" t="s">
        <v>173</v>
      </c>
      <c r="R6825" s="10" t="s">
        <v>212</v>
      </c>
      <c r="S6825" s="10" t="s">
        <v>587</v>
      </c>
    </row>
    <row r="6826">
      <c r="A6826" s="1" t="s">
        <v>8649</v>
      </c>
      <c r="B6826" s="1" t="s">
        <v>455</v>
      </c>
      <c r="C6826" s="1" t="s">
        <v>786</v>
      </c>
      <c r="D6826" s="1" t="s">
        <v>27</v>
      </c>
      <c r="E6826" s="1" t="s">
        <v>280</v>
      </c>
      <c r="F6826" s="1" t="s">
        <v>873</v>
      </c>
      <c r="G6826" s="1" t="s">
        <v>24066</v>
      </c>
      <c r="H6826" s="1" t="s">
        <v>24067</v>
      </c>
      <c r="I6826" s="4">
        <v>84.29241898148148</v>
      </c>
      <c r="J6826" s="1">
        <v>413.62</v>
      </c>
      <c r="K6826" s="1">
        <v>102.44</v>
      </c>
      <c r="M6826" s="10">
        <f t="array" ref="M6826">_xlfn.XLOOKUP(A6826,subscriptions!B6826:B10004,subscriptions!D6826:D10004)</f>
        <v>80</v>
      </c>
      <c r="N6826" s="10">
        <f t="array" ref="N6826">_xlfn.XLOOKUP(A6826,subscriptions!B6826:B10004,subscriptions!G6826:G10004)</f>
        <v>5</v>
      </c>
      <c r="O6826" s="10">
        <v>76.0</v>
      </c>
      <c r="P6826" s="10" t="str">
        <f t="array" ref="P6826">_xlfn.XLOOKUP(A6826,subscriptions!B6826:B10004,subscriptions!C6826:C10004)</f>
        <v>Roam</v>
      </c>
      <c r="Q6826" s="10" t="s">
        <v>194</v>
      </c>
      <c r="R6826" s="10" t="s">
        <v>148</v>
      </c>
      <c r="S6826" s="10" t="s">
        <v>587</v>
      </c>
    </row>
    <row r="6827">
      <c r="A6827" s="1" t="s">
        <v>8650</v>
      </c>
      <c r="B6827" s="1" t="s">
        <v>426</v>
      </c>
      <c r="C6827" s="1" t="s">
        <v>509</v>
      </c>
      <c r="D6827" s="1" t="s">
        <v>153</v>
      </c>
      <c r="E6827" s="1" t="s">
        <v>332</v>
      </c>
      <c r="F6827" s="1" t="s">
        <v>510</v>
      </c>
      <c r="G6827" s="1" t="s">
        <v>24068</v>
      </c>
      <c r="H6827" s="1" t="s">
        <v>24069</v>
      </c>
      <c r="I6827" s="4">
        <v>84.25103009259259</v>
      </c>
      <c r="J6827" s="1">
        <v>2549.84</v>
      </c>
      <c r="K6827" s="1">
        <v>224.63</v>
      </c>
      <c r="M6827" s="10">
        <f t="array" ref="M6827">_xlfn.XLOOKUP(A6827,subscriptions!B6827:B10004,subscriptions!D6827:D10004)</f>
        <v>120</v>
      </c>
      <c r="N6827" s="10">
        <f t="array" ref="N6827">_xlfn.XLOOKUP(A6827,subscriptions!B6827:B10004,subscriptions!G6827:G10004)</f>
        <v>10</v>
      </c>
      <c r="O6827" s="10">
        <v>108.0</v>
      </c>
      <c r="P6827" s="10" t="str">
        <f t="array" ref="P6827">_xlfn.XLOOKUP(A6827,subscriptions!B6827:B10004,subscriptions!C6827:C10004)</f>
        <v>Residential</v>
      </c>
      <c r="Q6827" s="10" t="s">
        <v>128</v>
      </c>
      <c r="R6827" s="10" t="s">
        <v>212</v>
      </c>
      <c r="S6827" s="10" t="s">
        <v>1691</v>
      </c>
    </row>
    <row r="6828">
      <c r="A6828" s="1" t="s">
        <v>8651</v>
      </c>
      <c r="B6828" s="1" t="s">
        <v>1506</v>
      </c>
      <c r="C6828" s="1" t="s">
        <v>509</v>
      </c>
      <c r="D6828" s="1" t="s">
        <v>27</v>
      </c>
      <c r="E6828" s="1" t="s">
        <v>219</v>
      </c>
      <c r="F6828" s="1" t="s">
        <v>590</v>
      </c>
      <c r="G6828" s="1" t="s">
        <v>24070</v>
      </c>
      <c r="H6828" s="1" t="s">
        <v>24071</v>
      </c>
      <c r="I6828" s="4">
        <v>84.25234953703703</v>
      </c>
      <c r="J6828" s="1">
        <v>379.55</v>
      </c>
      <c r="K6828" s="1">
        <v>75.97</v>
      </c>
      <c r="M6828" s="10">
        <f t="array" ref="M6828">_xlfn.XLOOKUP(A6828,subscriptions!B6828:B10004,subscriptions!D6828:D10004)</f>
        <v>80</v>
      </c>
      <c r="N6828" s="10">
        <f t="array" ref="N6828">_xlfn.XLOOKUP(A6828,subscriptions!B6828:B10004,subscriptions!G6828:G10004)</f>
        <v>20</v>
      </c>
      <c r="O6828" s="10">
        <v>64.0</v>
      </c>
      <c r="P6828" s="10" t="str">
        <f t="array" ref="P6828">_xlfn.XLOOKUP(A6828,subscriptions!B6828:B10004,subscriptions!C6828:C10004)</f>
        <v>Roam</v>
      </c>
      <c r="Q6828" s="10" t="s">
        <v>128</v>
      </c>
      <c r="R6828" s="10" t="s">
        <v>148</v>
      </c>
      <c r="S6828" s="10" t="s">
        <v>1008</v>
      </c>
    </row>
    <row r="6829">
      <c r="A6829" s="1" t="s">
        <v>8652</v>
      </c>
      <c r="B6829" s="1" t="s">
        <v>329</v>
      </c>
      <c r="C6829" s="1" t="s">
        <v>734</v>
      </c>
      <c r="D6829" s="1" t="s">
        <v>27</v>
      </c>
      <c r="E6829" s="1" t="s">
        <v>332</v>
      </c>
      <c r="F6829" s="1" t="s">
        <v>1749</v>
      </c>
      <c r="G6829" s="1" t="s">
        <v>24072</v>
      </c>
      <c r="H6829" s="1" t="s">
        <v>24073</v>
      </c>
      <c r="I6829" s="4">
        <v>84.37585648148148</v>
      </c>
      <c r="J6829" s="1">
        <v>410.32</v>
      </c>
      <c r="K6829" s="1">
        <v>88.93</v>
      </c>
      <c r="M6829" s="10">
        <f t="array" ref="M6829">_xlfn.XLOOKUP(A6829,subscriptions!B6829:B10004,subscriptions!D6829:D10004)</f>
        <v>120</v>
      </c>
      <c r="N6829" s="10">
        <f t="array" ref="N6829">_xlfn.XLOOKUP(A6829,subscriptions!B6829:B10004,subscriptions!G6829:G10004)</f>
        <v>0</v>
      </c>
      <c r="O6829" s="10">
        <v>120.0</v>
      </c>
      <c r="P6829" s="10" t="str">
        <f t="array" ref="P6829">_xlfn.XLOOKUP(A6829,subscriptions!B6829:B10004,subscriptions!C6829:C10004)</f>
        <v>Residential</v>
      </c>
      <c r="Q6829" s="10" t="s">
        <v>173</v>
      </c>
      <c r="R6829" s="10" t="s">
        <v>212</v>
      </c>
      <c r="S6829" s="10" t="s">
        <v>1442</v>
      </c>
    </row>
    <row r="6830">
      <c r="A6830" s="1" t="s">
        <v>8653</v>
      </c>
      <c r="B6830" s="1" t="s">
        <v>278</v>
      </c>
      <c r="C6830" s="1" t="s">
        <v>800</v>
      </c>
      <c r="D6830" s="1" t="s">
        <v>27</v>
      </c>
      <c r="E6830" s="1" t="s">
        <v>631</v>
      </c>
      <c r="F6830" s="1" t="s">
        <v>943</v>
      </c>
      <c r="G6830" s="1" t="s">
        <v>24074</v>
      </c>
      <c r="H6830" s="1" t="s">
        <v>24075</v>
      </c>
      <c r="I6830" s="4">
        <v>84.215625</v>
      </c>
      <c r="J6830" s="1">
        <v>1740.95</v>
      </c>
      <c r="K6830" s="1">
        <v>325.98</v>
      </c>
      <c r="M6830" s="10">
        <f t="array" ref="M6830">_xlfn.XLOOKUP(A6830,subscriptions!B6830:B10004,subscriptions!D6830:D10004)</f>
        <v>120</v>
      </c>
      <c r="N6830" s="10">
        <f t="array" ref="N6830">_xlfn.XLOOKUP(A6830,subscriptions!B6830:B10004,subscriptions!G6830:G10004)</f>
        <v>5</v>
      </c>
      <c r="O6830" s="10">
        <v>114.0</v>
      </c>
      <c r="P6830" s="10" t="str">
        <f t="array" ref="P6830">_xlfn.XLOOKUP(A6830,subscriptions!B6830:B10004,subscriptions!C6830:C10004)</f>
        <v>Residential</v>
      </c>
      <c r="Q6830" s="10" t="s">
        <v>194</v>
      </c>
      <c r="R6830" s="10" t="s">
        <v>212</v>
      </c>
      <c r="S6830" s="10" t="s">
        <v>1212</v>
      </c>
    </row>
    <row r="6831">
      <c r="A6831" s="1" t="s">
        <v>8654</v>
      </c>
      <c r="B6831" s="1" t="s">
        <v>1886</v>
      </c>
      <c r="C6831" s="1" t="s">
        <v>261</v>
      </c>
      <c r="D6831" s="1" t="s">
        <v>27</v>
      </c>
      <c r="E6831" s="1" t="s">
        <v>28</v>
      </c>
      <c r="F6831" s="1" t="s">
        <v>801</v>
      </c>
      <c r="G6831" s="1" t="s">
        <v>24076</v>
      </c>
      <c r="H6831" s="1" t="s">
        <v>24077</v>
      </c>
      <c r="I6831" s="4">
        <v>84.25145833333333</v>
      </c>
      <c r="J6831" s="1">
        <v>828.79</v>
      </c>
      <c r="K6831" s="1">
        <v>102.3</v>
      </c>
      <c r="M6831" s="10">
        <f t="array" ref="M6831">_xlfn.XLOOKUP(A6831,subscriptions!B6831:B10004,subscriptions!D6831:D10004)</f>
        <v>50</v>
      </c>
      <c r="N6831" s="10">
        <f t="array" ref="N6831">_xlfn.XLOOKUP(A6831,subscriptions!B6831:B10004,subscriptions!G6831:G10004)</f>
        <v>10</v>
      </c>
      <c r="O6831" s="10">
        <v>45.0</v>
      </c>
      <c r="P6831" s="10" t="str">
        <f t="array" ref="P6831">_xlfn.XLOOKUP(A6831,subscriptions!B6831:B10004,subscriptions!C6831:C10004)</f>
        <v>Mini</v>
      </c>
      <c r="Q6831" s="10" t="s">
        <v>128</v>
      </c>
      <c r="R6831" s="10" t="s">
        <v>148</v>
      </c>
      <c r="S6831" s="10" t="s">
        <v>4065</v>
      </c>
    </row>
    <row r="6832">
      <c r="A6832" s="1" t="s">
        <v>8655</v>
      </c>
      <c r="B6832" s="1" t="s">
        <v>2327</v>
      </c>
      <c r="C6832" s="1" t="s">
        <v>764</v>
      </c>
      <c r="D6832" s="1" t="s">
        <v>27</v>
      </c>
      <c r="E6832" s="1" t="s">
        <v>332</v>
      </c>
      <c r="F6832" s="1" t="s">
        <v>736</v>
      </c>
      <c r="G6832" s="1" t="s">
        <v>24078</v>
      </c>
      <c r="H6832" s="1" t="s">
        <v>24079</v>
      </c>
      <c r="I6832" s="4">
        <v>84.21615740740741</v>
      </c>
      <c r="J6832" s="1">
        <v>4072.36</v>
      </c>
      <c r="K6832" s="1">
        <v>945.54</v>
      </c>
      <c r="M6832" s="10">
        <f t="array" ref="M6832">_xlfn.XLOOKUP(A6832,subscriptions!B6832:B10004,subscriptions!D6832:D10004)</f>
        <v>50</v>
      </c>
      <c r="N6832" s="10">
        <f t="array" ref="N6832">_xlfn.XLOOKUP(A6832,subscriptions!B6832:B10004,subscriptions!G6832:G10004)</f>
        <v>20</v>
      </c>
      <c r="O6832" s="10">
        <v>40.0</v>
      </c>
      <c r="P6832" s="10" t="str">
        <f t="array" ref="P6832">_xlfn.XLOOKUP(A6832,subscriptions!B6832:B10004,subscriptions!C6832:C10004)</f>
        <v>Mini</v>
      </c>
      <c r="Q6832" s="10" t="s">
        <v>128</v>
      </c>
      <c r="R6832" s="10" t="s">
        <v>148</v>
      </c>
      <c r="S6832" s="10" t="s">
        <v>2596</v>
      </c>
    </row>
    <row r="6833">
      <c r="A6833" s="1" t="s">
        <v>8656</v>
      </c>
      <c r="B6833" s="1" t="s">
        <v>1664</v>
      </c>
      <c r="C6833" s="1" t="s">
        <v>391</v>
      </c>
      <c r="D6833" s="1" t="s">
        <v>153</v>
      </c>
      <c r="E6833" s="1" t="s">
        <v>714</v>
      </c>
      <c r="F6833" s="1" t="s">
        <v>1730</v>
      </c>
      <c r="G6833" s="1" t="s">
        <v>24080</v>
      </c>
      <c r="H6833" s="1" t="s">
        <v>24081</v>
      </c>
      <c r="I6833" s="4">
        <v>84.41746527777778</v>
      </c>
      <c r="J6833" s="1">
        <v>189.83</v>
      </c>
      <c r="K6833" s="1">
        <v>35.37</v>
      </c>
      <c r="M6833" s="10">
        <f t="array" ref="M6833">_xlfn.XLOOKUP(A6833,subscriptions!B6833:B10004,subscriptions!D6833:D10004)</f>
        <v>120</v>
      </c>
      <c r="N6833" s="10">
        <f t="array" ref="N6833">_xlfn.XLOOKUP(A6833,subscriptions!B6833:B10004,subscriptions!G6833:G10004)</f>
        <v>0</v>
      </c>
      <c r="O6833" s="10">
        <v>120.0</v>
      </c>
      <c r="P6833" s="10" t="str">
        <f t="array" ref="P6833">_xlfn.XLOOKUP(A6833,subscriptions!B6833:B10004,subscriptions!C6833:C10004)</f>
        <v>Residential</v>
      </c>
      <c r="Q6833" s="10" t="s">
        <v>173</v>
      </c>
      <c r="R6833" s="10" t="s">
        <v>212</v>
      </c>
      <c r="S6833" s="10" t="s">
        <v>327</v>
      </c>
    </row>
    <row r="6834">
      <c r="A6834" s="1" t="s">
        <v>8657</v>
      </c>
      <c r="B6834" s="1" t="s">
        <v>1317</v>
      </c>
      <c r="C6834" s="1" t="s">
        <v>1492</v>
      </c>
      <c r="D6834" s="1" t="s">
        <v>27</v>
      </c>
      <c r="E6834" s="1" t="s">
        <v>111</v>
      </c>
      <c r="F6834" s="1" t="s">
        <v>3756</v>
      </c>
      <c r="G6834" s="1" t="s">
        <v>24082</v>
      </c>
      <c r="H6834" s="1" t="s">
        <v>24083</v>
      </c>
      <c r="I6834" s="4">
        <v>84.29402777777777</v>
      </c>
      <c r="J6834" s="1">
        <v>1124.7</v>
      </c>
      <c r="K6834" s="1">
        <v>240.59</v>
      </c>
      <c r="M6834" s="10">
        <f t="array" ref="M6834">_xlfn.XLOOKUP(A6834,subscriptions!B6834:B10004,subscriptions!D6834:D10004)</f>
        <v>80</v>
      </c>
      <c r="N6834" s="10">
        <f t="array" ref="N6834">_xlfn.XLOOKUP(A6834,subscriptions!B6834:B10004,subscriptions!G6834:G10004)</f>
        <v>5</v>
      </c>
      <c r="O6834" s="10">
        <v>76.0</v>
      </c>
      <c r="P6834" s="10" t="str">
        <f t="array" ref="P6834">_xlfn.XLOOKUP(A6834,subscriptions!B6834:B10004,subscriptions!C6834:C10004)</f>
        <v>Roam</v>
      </c>
      <c r="Q6834" s="10" t="s">
        <v>194</v>
      </c>
      <c r="R6834" s="10" t="s">
        <v>148</v>
      </c>
      <c r="S6834" s="10" t="s">
        <v>1458</v>
      </c>
    </row>
    <row r="6835">
      <c r="A6835" s="1" t="s">
        <v>8658</v>
      </c>
      <c r="B6835" s="1" t="s">
        <v>355</v>
      </c>
      <c r="C6835" s="1" t="s">
        <v>1388</v>
      </c>
      <c r="D6835" s="1" t="s">
        <v>153</v>
      </c>
      <c r="E6835" s="1" t="s">
        <v>28</v>
      </c>
      <c r="F6835" s="1" t="s">
        <v>2188</v>
      </c>
      <c r="G6835" s="1" t="s">
        <v>24084</v>
      </c>
      <c r="H6835" s="1" t="s">
        <v>24085</v>
      </c>
      <c r="I6835" s="4">
        <v>84.34116898148149</v>
      </c>
      <c r="J6835" s="1">
        <v>3811.12</v>
      </c>
      <c r="K6835" s="1">
        <v>415.03</v>
      </c>
      <c r="M6835" s="10">
        <f t="array" ref="M6835">_xlfn.XLOOKUP(A6835,subscriptions!B6835:B10004,subscriptions!D6835:D10004)</f>
        <v>120</v>
      </c>
      <c r="N6835" s="10">
        <f t="array" ref="N6835">_xlfn.XLOOKUP(A6835,subscriptions!B6835:B10004,subscriptions!G6835:G10004)</f>
        <v>10</v>
      </c>
      <c r="O6835" s="10">
        <v>108.0</v>
      </c>
      <c r="P6835" s="10" t="str">
        <f t="array" ref="P6835">_xlfn.XLOOKUP(A6835,subscriptions!B6835:B10004,subscriptions!C6835:C10004)</f>
        <v>Residential</v>
      </c>
      <c r="Q6835" s="10" t="s">
        <v>128</v>
      </c>
      <c r="R6835" s="10" t="s">
        <v>212</v>
      </c>
      <c r="S6835" s="10" t="s">
        <v>259</v>
      </c>
    </row>
    <row r="6836">
      <c r="A6836" s="1" t="s">
        <v>8659</v>
      </c>
      <c r="B6836" s="1" t="s">
        <v>1886</v>
      </c>
      <c r="C6836" s="1" t="s">
        <v>750</v>
      </c>
      <c r="D6836" s="1" t="s">
        <v>27</v>
      </c>
      <c r="E6836" s="1" t="s">
        <v>28</v>
      </c>
      <c r="F6836" s="1" t="s">
        <v>2581</v>
      </c>
      <c r="G6836" s="1" t="s">
        <v>24086</v>
      </c>
      <c r="H6836" s="1" t="s">
        <v>24087</v>
      </c>
      <c r="I6836" s="4">
        <v>84.3370949074074</v>
      </c>
      <c r="J6836" s="1">
        <v>3566.89</v>
      </c>
      <c r="K6836" s="1">
        <v>674.92</v>
      </c>
      <c r="M6836" s="10">
        <f t="array" ref="M6836">_xlfn.XLOOKUP(A6836,subscriptions!B6836:B10004,subscriptions!D6836:D10004)</f>
        <v>120</v>
      </c>
      <c r="N6836" s="10">
        <f t="array" ref="N6836">_xlfn.XLOOKUP(A6836,subscriptions!B6836:B10004,subscriptions!G6836:G10004)</f>
        <v>20</v>
      </c>
      <c r="O6836" s="10">
        <v>96.0</v>
      </c>
      <c r="P6836" s="10" t="str">
        <f t="array" ref="P6836">_xlfn.XLOOKUP(A6836,subscriptions!B6836:B10004,subscriptions!C6836:C10004)</f>
        <v>Residential</v>
      </c>
      <c r="Q6836" s="10" t="s">
        <v>128</v>
      </c>
      <c r="R6836" s="10" t="s">
        <v>148</v>
      </c>
      <c r="S6836" s="10" t="s">
        <v>968</v>
      </c>
    </row>
    <row r="6837">
      <c r="A6837" s="1" t="s">
        <v>8660</v>
      </c>
      <c r="B6837" s="1" t="s">
        <v>1173</v>
      </c>
      <c r="C6837" s="1" t="s">
        <v>391</v>
      </c>
      <c r="D6837" s="1" t="s">
        <v>27</v>
      </c>
      <c r="E6837" s="1" t="s">
        <v>631</v>
      </c>
      <c r="F6837" s="1" t="s">
        <v>2495</v>
      </c>
      <c r="G6837" s="1" t="s">
        <v>24088</v>
      </c>
      <c r="H6837" s="1" t="s">
        <v>24089</v>
      </c>
      <c r="I6837" s="4">
        <v>84.33568287037038</v>
      </c>
      <c r="J6837" s="1">
        <v>305.35</v>
      </c>
      <c r="K6837" s="1">
        <v>36.81</v>
      </c>
      <c r="M6837" s="10">
        <f t="array" ref="M6837">_xlfn.XLOOKUP(A6837,subscriptions!B6837:B10004,subscriptions!D6837:D10004)</f>
        <v>80</v>
      </c>
      <c r="N6837" s="10">
        <f t="array" ref="N6837">_xlfn.XLOOKUP(A6837,subscriptions!B6837:B10004,subscriptions!G6837:G10004)</f>
        <v>0</v>
      </c>
      <c r="O6837" s="10">
        <v>80.0</v>
      </c>
      <c r="P6837" s="10" t="str">
        <f t="array" ref="P6837">_xlfn.XLOOKUP(A6837,subscriptions!B6837:B10004,subscriptions!C6837:C10004)</f>
        <v>Roam</v>
      </c>
      <c r="Q6837" s="10" t="s">
        <v>173</v>
      </c>
      <c r="R6837" s="10" t="s">
        <v>148</v>
      </c>
      <c r="S6837" s="10" t="s">
        <v>571</v>
      </c>
    </row>
    <row r="6838">
      <c r="A6838" s="1" t="s">
        <v>8663</v>
      </c>
      <c r="B6838" s="1" t="s">
        <v>1317</v>
      </c>
      <c r="C6838" s="1" t="s">
        <v>218</v>
      </c>
      <c r="D6838" s="1" t="s">
        <v>27</v>
      </c>
      <c r="E6838" s="1" t="s">
        <v>262</v>
      </c>
      <c r="F6838" s="1" t="s">
        <v>4113</v>
      </c>
      <c r="G6838" s="1" t="s">
        <v>24090</v>
      </c>
      <c r="H6838" s="1" t="s">
        <v>24091</v>
      </c>
      <c r="I6838" s="4">
        <v>84.16887731481482</v>
      </c>
      <c r="J6838" s="1">
        <v>735.07</v>
      </c>
      <c r="K6838" s="1">
        <v>104.8</v>
      </c>
      <c r="M6838" s="10">
        <f t="array" ref="M6838">_xlfn.XLOOKUP(A6838,subscriptions!B6838:B10004,subscriptions!D6838:D10004)</f>
        <v>120</v>
      </c>
      <c r="N6838" s="10">
        <f t="array" ref="N6838">_xlfn.XLOOKUP(A6838,subscriptions!B6838:B10004,subscriptions!G6838:G10004)</f>
        <v>5</v>
      </c>
      <c r="O6838" s="10">
        <v>114.0</v>
      </c>
      <c r="P6838" s="10" t="str">
        <f t="array" ref="P6838">_xlfn.XLOOKUP(A6838,subscriptions!B6838:B10004,subscriptions!C6838:C10004)</f>
        <v>Residential</v>
      </c>
      <c r="Q6838" s="10" t="s">
        <v>194</v>
      </c>
      <c r="R6838" s="10" t="s">
        <v>212</v>
      </c>
      <c r="S6838" s="10" t="s">
        <v>1504</v>
      </c>
    </row>
    <row r="6839">
      <c r="A6839" s="1" t="s">
        <v>8664</v>
      </c>
      <c r="B6839" s="1" t="s">
        <v>589</v>
      </c>
      <c r="C6839" s="1" t="s">
        <v>237</v>
      </c>
      <c r="D6839" s="1" t="s">
        <v>153</v>
      </c>
      <c r="E6839" s="1" t="s">
        <v>262</v>
      </c>
      <c r="F6839" s="1" t="s">
        <v>2985</v>
      </c>
      <c r="G6839" s="1" t="s">
        <v>24092</v>
      </c>
      <c r="H6839" s="1" t="s">
        <v>24093</v>
      </c>
      <c r="I6839" s="4">
        <v>84.29315972222223</v>
      </c>
      <c r="J6839" s="1">
        <v>1497.91</v>
      </c>
      <c r="K6839" s="1">
        <v>341.47</v>
      </c>
      <c r="M6839" s="10">
        <f t="array" ref="M6839">_xlfn.XLOOKUP(A6839,subscriptions!B6839:B10004,subscriptions!D6839:D10004)</f>
        <v>120</v>
      </c>
      <c r="N6839" s="10">
        <f t="array" ref="N6839">_xlfn.XLOOKUP(A6839,subscriptions!B6839:B10004,subscriptions!G6839:G10004)</f>
        <v>10</v>
      </c>
      <c r="O6839" s="10">
        <v>108.0</v>
      </c>
      <c r="P6839" s="10" t="str">
        <f t="array" ref="P6839">_xlfn.XLOOKUP(A6839,subscriptions!B6839:B10004,subscriptions!C6839:C10004)</f>
        <v>Residential</v>
      </c>
      <c r="Q6839" s="10" t="s">
        <v>128</v>
      </c>
      <c r="R6839" s="10" t="s">
        <v>212</v>
      </c>
      <c r="S6839" s="10" t="s">
        <v>1779</v>
      </c>
    </row>
    <row r="6840">
      <c r="A6840" s="1" t="s">
        <v>8665</v>
      </c>
      <c r="B6840" s="1" t="s">
        <v>329</v>
      </c>
      <c r="C6840" s="1" t="s">
        <v>871</v>
      </c>
      <c r="D6840" s="1" t="s">
        <v>27</v>
      </c>
      <c r="E6840" s="1" t="s">
        <v>631</v>
      </c>
      <c r="F6840" s="1" t="s">
        <v>1318</v>
      </c>
      <c r="G6840" s="1" t="s">
        <v>24094</v>
      </c>
      <c r="H6840" s="1" t="s">
        <v>24095</v>
      </c>
      <c r="I6840" s="4">
        <v>84.29950231481482</v>
      </c>
      <c r="J6840" s="1">
        <v>310.45</v>
      </c>
      <c r="K6840" s="1">
        <v>73.53</v>
      </c>
      <c r="M6840" s="10">
        <f t="array" ref="M6840">_xlfn.XLOOKUP(A6840,subscriptions!B6840:B10004,subscriptions!D6840:D10004)</f>
        <v>120</v>
      </c>
      <c r="N6840" s="10">
        <f t="array" ref="N6840">_xlfn.XLOOKUP(A6840,subscriptions!B6840:B10004,subscriptions!G6840:G10004)</f>
        <v>20</v>
      </c>
      <c r="O6840" s="10">
        <v>96.0</v>
      </c>
      <c r="P6840" s="10" t="str">
        <f t="array" ref="P6840">_xlfn.XLOOKUP(A6840,subscriptions!B6840:B10004,subscriptions!C6840:C10004)</f>
        <v>Residential</v>
      </c>
      <c r="Q6840" s="10" t="s">
        <v>128</v>
      </c>
      <c r="R6840" s="10" t="s">
        <v>148</v>
      </c>
      <c r="S6840" s="10" t="s">
        <v>522</v>
      </c>
    </row>
    <row r="6841">
      <c r="A6841" s="1" t="s">
        <v>8666</v>
      </c>
      <c r="B6841" s="1" t="s">
        <v>375</v>
      </c>
      <c r="C6841" s="1" t="s">
        <v>261</v>
      </c>
      <c r="D6841" s="1" t="s">
        <v>27</v>
      </c>
      <c r="E6841" s="1" t="s">
        <v>179</v>
      </c>
      <c r="F6841" s="1" t="s">
        <v>181</v>
      </c>
      <c r="G6841" s="1" t="s">
        <v>24096</v>
      </c>
      <c r="H6841" s="1" t="s">
        <v>24097</v>
      </c>
      <c r="I6841" s="4">
        <v>84.29950231481482</v>
      </c>
      <c r="J6841" s="1">
        <v>5214.07</v>
      </c>
      <c r="K6841" s="1">
        <v>754.85</v>
      </c>
      <c r="L6841" s="1">
        <v>100.0</v>
      </c>
      <c r="M6841" s="10">
        <f t="array" ref="M6841">_xlfn.XLOOKUP(A6841,subscriptions!B6841:B10004,subscriptions!D6841:D10004)</f>
        <v>80</v>
      </c>
      <c r="N6841" s="10">
        <f t="array" ref="N6841">_xlfn.XLOOKUP(A6841,subscriptions!B6841:B10004,subscriptions!G6841:G10004)</f>
        <v>0</v>
      </c>
      <c r="O6841" s="10">
        <v>80.0</v>
      </c>
      <c r="P6841" s="10" t="str">
        <f t="array" ref="P6841">_xlfn.XLOOKUP(A6841,subscriptions!B6841:B10004,subscriptions!C6841:C10004)</f>
        <v>Roam</v>
      </c>
      <c r="Q6841" s="10" t="s">
        <v>173</v>
      </c>
      <c r="R6841" s="10" t="s">
        <v>148</v>
      </c>
      <c r="S6841" s="10" t="s">
        <v>522</v>
      </c>
    </row>
    <row r="6842">
      <c r="A6842" s="1" t="s">
        <v>8667</v>
      </c>
      <c r="B6842" s="1" t="s">
        <v>2279</v>
      </c>
      <c r="C6842" s="1" t="s">
        <v>1251</v>
      </c>
      <c r="D6842" s="1" t="s">
        <v>153</v>
      </c>
      <c r="E6842" s="1" t="s">
        <v>280</v>
      </c>
      <c r="F6842" s="1" t="s">
        <v>1446</v>
      </c>
      <c r="G6842" s="1" t="s">
        <v>24098</v>
      </c>
      <c r="H6842" s="1" t="s">
        <v>24099</v>
      </c>
      <c r="I6842" s="4">
        <v>84.1717824074074</v>
      </c>
      <c r="J6842" s="1">
        <v>3743.24</v>
      </c>
      <c r="K6842" s="1">
        <v>761.11</v>
      </c>
      <c r="M6842" s="10">
        <f t="array" ref="M6842">_xlfn.XLOOKUP(A6842,subscriptions!B6842:B10004,subscriptions!D6842:D10004)</f>
        <v>250</v>
      </c>
      <c r="N6842" s="10">
        <f t="array" ref="N6842">_xlfn.XLOOKUP(A6842,subscriptions!B6842:B10004,subscriptions!G6842:G10004)</f>
        <v>5</v>
      </c>
      <c r="O6842" s="10">
        <v>237.5</v>
      </c>
      <c r="P6842" s="10" t="str">
        <f t="array" ref="P6842">_xlfn.XLOOKUP(A6842,subscriptions!B6842:B10004,subscriptions!C6842:C10004)</f>
        <v>Business</v>
      </c>
      <c r="Q6842" s="10" t="s">
        <v>194</v>
      </c>
      <c r="R6842" s="10" t="s">
        <v>129</v>
      </c>
      <c r="S6842" s="10" t="s">
        <v>1082</v>
      </c>
    </row>
    <row r="6843">
      <c r="A6843" s="1" t="s">
        <v>8668</v>
      </c>
      <c r="B6843" s="1" t="s">
        <v>508</v>
      </c>
      <c r="C6843" s="1" t="s">
        <v>1347</v>
      </c>
      <c r="D6843" s="1" t="s">
        <v>153</v>
      </c>
      <c r="E6843" s="1" t="s">
        <v>179</v>
      </c>
      <c r="F6843" s="1" t="s">
        <v>1760</v>
      </c>
      <c r="G6843" s="1" t="s">
        <v>24100</v>
      </c>
      <c r="H6843" s="1" t="s">
        <v>24101</v>
      </c>
      <c r="I6843" s="4">
        <v>84.25305555555556</v>
      </c>
      <c r="J6843" s="1">
        <v>323.99</v>
      </c>
      <c r="K6843" s="1">
        <v>89.53</v>
      </c>
      <c r="L6843" s="1">
        <v>100.0</v>
      </c>
      <c r="M6843" s="10">
        <f t="array" ref="M6843">_xlfn.XLOOKUP(A6843,subscriptions!B6843:B10004,subscriptions!D6843:D10004)</f>
        <v>120</v>
      </c>
      <c r="N6843" s="10">
        <f t="array" ref="N6843">_xlfn.XLOOKUP(A6843,subscriptions!B6843:B10004,subscriptions!G6843:G10004)</f>
        <v>10</v>
      </c>
      <c r="O6843" s="10">
        <v>108.0</v>
      </c>
      <c r="P6843" s="10" t="str">
        <f t="array" ref="P6843">_xlfn.XLOOKUP(A6843,subscriptions!B6843:B10004,subscriptions!C6843:C10004)</f>
        <v>Residential</v>
      </c>
      <c r="Q6843" s="10" t="s">
        <v>128</v>
      </c>
      <c r="R6843" s="10" t="s">
        <v>212</v>
      </c>
      <c r="S6843" s="10" t="s">
        <v>916</v>
      </c>
    </row>
    <row r="6844">
      <c r="A6844" s="1" t="s">
        <v>8669</v>
      </c>
      <c r="B6844" s="1" t="s">
        <v>455</v>
      </c>
      <c r="C6844" s="1" t="s">
        <v>827</v>
      </c>
      <c r="D6844" s="1" t="s">
        <v>27</v>
      </c>
      <c r="E6844" s="1" t="s">
        <v>631</v>
      </c>
      <c r="F6844" s="1" t="s">
        <v>922</v>
      </c>
      <c r="G6844" s="1" t="s">
        <v>24102</v>
      </c>
      <c r="H6844" s="1" t="s">
        <v>24103</v>
      </c>
      <c r="I6844" s="4">
        <v>84.29515046296297</v>
      </c>
      <c r="J6844" s="1">
        <v>243.72</v>
      </c>
      <c r="K6844" s="1">
        <v>39.7</v>
      </c>
      <c r="M6844" s="10">
        <f t="array" ref="M6844">_xlfn.XLOOKUP(A6844,subscriptions!B6844:B10004,subscriptions!D6844:D10004)</f>
        <v>50</v>
      </c>
      <c r="N6844" s="10">
        <f t="array" ref="N6844">_xlfn.XLOOKUP(A6844,subscriptions!B6844:B10004,subscriptions!G6844:G10004)</f>
        <v>20</v>
      </c>
      <c r="O6844" s="10">
        <v>40.0</v>
      </c>
      <c r="P6844" s="10" t="str">
        <f t="array" ref="P6844">_xlfn.XLOOKUP(A6844,subscriptions!B6844:B10004,subscriptions!C6844:C10004)</f>
        <v>Mini</v>
      </c>
      <c r="Q6844" s="10" t="s">
        <v>128</v>
      </c>
      <c r="R6844" s="10" t="s">
        <v>148</v>
      </c>
      <c r="S6844" s="10" t="s">
        <v>1026</v>
      </c>
    </row>
    <row r="6845">
      <c r="A6845" s="1" t="s">
        <v>8670</v>
      </c>
      <c r="B6845" s="1" t="s">
        <v>2788</v>
      </c>
      <c r="C6845" s="1" t="s">
        <v>218</v>
      </c>
      <c r="D6845" s="1" t="s">
        <v>153</v>
      </c>
      <c r="E6845" s="1" t="s">
        <v>714</v>
      </c>
      <c r="F6845" s="1" t="s">
        <v>3326</v>
      </c>
      <c r="G6845" s="1" t="s">
        <v>24104</v>
      </c>
      <c r="H6845" s="1" t="s">
        <v>24105</v>
      </c>
      <c r="I6845" s="4">
        <v>84.25141203703704</v>
      </c>
      <c r="J6845" s="1">
        <v>183.92</v>
      </c>
      <c r="K6845" s="1">
        <v>50.42</v>
      </c>
      <c r="M6845" s="10">
        <f t="array" ref="M6845">_xlfn.XLOOKUP(A6845,subscriptions!B6845:B10004,subscriptions!D6845:D10004)</f>
        <v>80</v>
      </c>
      <c r="N6845" s="10">
        <f t="array" ref="N6845">_xlfn.XLOOKUP(A6845,subscriptions!B6845:B10004,subscriptions!G6845:G10004)</f>
        <v>0</v>
      </c>
      <c r="O6845" s="10">
        <v>80.0</v>
      </c>
      <c r="P6845" s="10" t="str">
        <f t="array" ref="P6845">_xlfn.XLOOKUP(A6845,subscriptions!B6845:B10004,subscriptions!C6845:C10004)</f>
        <v>Roam</v>
      </c>
      <c r="Q6845" s="10" t="s">
        <v>173</v>
      </c>
      <c r="R6845" s="10" t="s">
        <v>148</v>
      </c>
      <c r="S6845" s="10" t="s">
        <v>4065</v>
      </c>
    </row>
    <row r="6846">
      <c r="A6846" s="1" t="s">
        <v>8671</v>
      </c>
      <c r="B6846" s="1" t="s">
        <v>2018</v>
      </c>
      <c r="C6846" s="1" t="s">
        <v>1100</v>
      </c>
      <c r="D6846" s="1" t="s">
        <v>27</v>
      </c>
      <c r="E6846" s="1" t="s">
        <v>111</v>
      </c>
      <c r="F6846" s="1" t="s">
        <v>1263</v>
      </c>
      <c r="G6846" s="1" t="s">
        <v>24106</v>
      </c>
      <c r="H6846" s="1" t="s">
        <v>24107</v>
      </c>
      <c r="I6846" s="4">
        <v>84.21351851851851</v>
      </c>
      <c r="J6846" s="1">
        <v>3652.67</v>
      </c>
      <c r="K6846" s="1">
        <v>539.1</v>
      </c>
      <c r="M6846" s="10">
        <f t="array" ref="M6846">_xlfn.XLOOKUP(A6846,subscriptions!B6846:B10004,subscriptions!D6846:D10004)</f>
        <v>120</v>
      </c>
      <c r="N6846" s="10">
        <f t="array" ref="N6846">_xlfn.XLOOKUP(A6846,subscriptions!B6846:B10004,subscriptions!G6846:G10004)</f>
        <v>5</v>
      </c>
      <c r="O6846" s="10">
        <v>114.0</v>
      </c>
      <c r="P6846" s="10" t="str">
        <f t="array" ref="P6846">_xlfn.XLOOKUP(A6846,subscriptions!B6846:B10004,subscriptions!C6846:C10004)</f>
        <v>Residential</v>
      </c>
      <c r="Q6846" s="10" t="s">
        <v>194</v>
      </c>
      <c r="R6846" s="10" t="s">
        <v>212</v>
      </c>
      <c r="S6846" s="10" t="s">
        <v>1915</v>
      </c>
    </row>
    <row r="6847">
      <c r="A6847" s="1" t="s">
        <v>8672</v>
      </c>
      <c r="B6847" s="1" t="s">
        <v>1865</v>
      </c>
      <c r="C6847" s="1" t="s">
        <v>441</v>
      </c>
      <c r="D6847" s="1" t="s">
        <v>153</v>
      </c>
      <c r="E6847" s="1" t="s">
        <v>332</v>
      </c>
      <c r="F6847" s="1" t="s">
        <v>510</v>
      </c>
      <c r="G6847" s="1" t="s">
        <v>24108</v>
      </c>
      <c r="H6847" s="1" t="s">
        <v>24109</v>
      </c>
      <c r="I6847" s="4">
        <v>84.25631944444444</v>
      </c>
      <c r="J6847" s="1">
        <v>372.81</v>
      </c>
      <c r="K6847" s="1">
        <v>85.23</v>
      </c>
      <c r="M6847" s="10">
        <f t="array" ref="M6847">_xlfn.XLOOKUP(A6847,subscriptions!B6847:B10004,subscriptions!D6847:D10004)</f>
        <v>120</v>
      </c>
      <c r="N6847" s="10">
        <f t="array" ref="N6847">_xlfn.XLOOKUP(A6847,subscriptions!B6847:B10004,subscriptions!G6847:G10004)</f>
        <v>10</v>
      </c>
      <c r="O6847" s="10">
        <v>108.0</v>
      </c>
      <c r="P6847" s="10" t="str">
        <f t="array" ref="P6847">_xlfn.XLOOKUP(A6847,subscriptions!B6847:B10004,subscriptions!C6847:C10004)</f>
        <v>Residential</v>
      </c>
      <c r="Q6847" s="10" t="s">
        <v>128</v>
      </c>
      <c r="R6847" s="10" t="s">
        <v>212</v>
      </c>
      <c r="S6847" s="10" t="s">
        <v>130</v>
      </c>
    </row>
    <row r="6848">
      <c r="A6848" s="1" t="s">
        <v>8673</v>
      </c>
      <c r="B6848" s="1" t="s">
        <v>1865</v>
      </c>
      <c r="C6848" s="1" t="s">
        <v>1492</v>
      </c>
      <c r="D6848" s="1" t="s">
        <v>153</v>
      </c>
      <c r="E6848" s="1" t="s">
        <v>111</v>
      </c>
      <c r="F6848" s="1" t="s">
        <v>1855</v>
      </c>
      <c r="G6848" s="1" t="s">
        <v>24110</v>
      </c>
      <c r="H6848" s="1" t="s">
        <v>24111</v>
      </c>
      <c r="I6848" s="4">
        <v>84.2522337962963</v>
      </c>
      <c r="J6848" s="1">
        <v>857.51</v>
      </c>
      <c r="K6848" s="1">
        <v>123.75</v>
      </c>
      <c r="M6848" s="10">
        <f t="array" ref="M6848">_xlfn.XLOOKUP(A6848,subscriptions!B6848:B10004,subscriptions!D6848:D10004)</f>
        <v>120</v>
      </c>
      <c r="N6848" s="10">
        <f t="array" ref="N6848">_xlfn.XLOOKUP(A6848,subscriptions!B6848:B10004,subscriptions!G6848:G10004)</f>
        <v>20</v>
      </c>
      <c r="O6848" s="10">
        <v>96.0</v>
      </c>
      <c r="P6848" s="10" t="str">
        <f t="array" ref="P6848">_xlfn.XLOOKUP(A6848,subscriptions!B6848:B10004,subscriptions!C6848:C10004)</f>
        <v>Residential</v>
      </c>
      <c r="Q6848" s="10" t="s">
        <v>128</v>
      </c>
      <c r="R6848" s="10" t="s">
        <v>148</v>
      </c>
      <c r="S6848" s="10" t="s">
        <v>1008</v>
      </c>
    </row>
    <row r="6849">
      <c r="A6849" s="1" t="s">
        <v>8674</v>
      </c>
      <c r="B6849" s="1" t="s">
        <v>1173</v>
      </c>
      <c r="C6849" s="1" t="s">
        <v>492</v>
      </c>
      <c r="D6849" s="1" t="s">
        <v>27</v>
      </c>
      <c r="E6849" s="1" t="s">
        <v>280</v>
      </c>
      <c r="F6849" s="1" t="s">
        <v>281</v>
      </c>
      <c r="G6849" s="1" t="s">
        <v>24112</v>
      </c>
      <c r="H6849" s="1" t="s">
        <v>24113</v>
      </c>
      <c r="I6849" s="4">
        <v>84.174375</v>
      </c>
      <c r="J6849" s="1">
        <v>943.63</v>
      </c>
      <c r="K6849" s="1">
        <v>117.42</v>
      </c>
      <c r="M6849" s="10">
        <f t="array" ref="M6849">_xlfn.XLOOKUP(A6849,subscriptions!B6849:B10004,subscriptions!D6849:D10004)</f>
        <v>120</v>
      </c>
      <c r="N6849" s="10">
        <f t="array" ref="N6849">_xlfn.XLOOKUP(A6849,subscriptions!B6849:B10004,subscriptions!G6849:G10004)</f>
        <v>0</v>
      </c>
      <c r="O6849" s="10">
        <v>120.0</v>
      </c>
      <c r="P6849" s="10" t="str">
        <f t="array" ref="P6849">_xlfn.XLOOKUP(A6849,subscriptions!B6849:B10004,subscriptions!C6849:C10004)</f>
        <v>Residential</v>
      </c>
      <c r="Q6849" s="10" t="s">
        <v>173</v>
      </c>
      <c r="R6849" s="10" t="s">
        <v>212</v>
      </c>
      <c r="S6849" s="10" t="s">
        <v>507</v>
      </c>
    </row>
    <row r="6850">
      <c r="A6850" s="1" t="s">
        <v>8675</v>
      </c>
      <c r="B6850" s="1" t="s">
        <v>523</v>
      </c>
      <c r="C6850" s="1" t="s">
        <v>734</v>
      </c>
      <c r="D6850" s="1" t="s">
        <v>27</v>
      </c>
      <c r="E6850" s="1" t="s">
        <v>219</v>
      </c>
      <c r="F6850" s="1" t="s">
        <v>574</v>
      </c>
      <c r="G6850" s="1" t="s">
        <v>24114</v>
      </c>
      <c r="H6850" s="1" t="s">
        <v>24115</v>
      </c>
      <c r="I6850" s="4">
        <v>84.21402777777777</v>
      </c>
      <c r="J6850" s="1">
        <v>1420.73</v>
      </c>
      <c r="K6850" s="1">
        <v>199.81</v>
      </c>
      <c r="M6850" s="10">
        <f t="array" ref="M6850">_xlfn.XLOOKUP(A6850,subscriptions!B6850:B10004,subscriptions!D6850:D10004)</f>
        <v>120</v>
      </c>
      <c r="N6850" s="10">
        <f t="array" ref="N6850">_xlfn.XLOOKUP(A6850,subscriptions!B6850:B10004,subscriptions!G6850:G10004)</f>
        <v>5</v>
      </c>
      <c r="O6850" s="10">
        <v>114.0</v>
      </c>
      <c r="P6850" s="10" t="str">
        <f t="array" ref="P6850">_xlfn.XLOOKUP(A6850,subscriptions!B6850:B10004,subscriptions!C6850:C10004)</f>
        <v>Residential</v>
      </c>
      <c r="Q6850" s="10" t="s">
        <v>194</v>
      </c>
      <c r="R6850" s="10" t="s">
        <v>212</v>
      </c>
      <c r="S6850" s="10" t="s">
        <v>388</v>
      </c>
    </row>
    <row r="6851">
      <c r="A6851" s="1" t="s">
        <v>8676</v>
      </c>
      <c r="B6851" s="1" t="s">
        <v>329</v>
      </c>
      <c r="C6851" s="1" t="s">
        <v>426</v>
      </c>
      <c r="D6851" s="1" t="s">
        <v>27</v>
      </c>
      <c r="E6851" s="1" t="s">
        <v>332</v>
      </c>
      <c r="F6851" s="1" t="s">
        <v>618</v>
      </c>
      <c r="G6851" s="1" t="s">
        <v>24116</v>
      </c>
      <c r="H6851" s="1" t="s">
        <v>24117</v>
      </c>
      <c r="I6851" s="4">
        <v>84.211875</v>
      </c>
      <c r="J6851" s="1">
        <v>161.66</v>
      </c>
      <c r="K6851" s="1">
        <v>46.56</v>
      </c>
      <c r="M6851" s="10">
        <f t="array" ref="M6851">_xlfn.XLOOKUP(A6851,subscriptions!B6851:B10004,subscriptions!D6851:D10004)</f>
        <v>50</v>
      </c>
      <c r="N6851" s="10">
        <f t="array" ref="N6851">_xlfn.XLOOKUP(A6851,subscriptions!B6851:B10004,subscriptions!G6851:G10004)</f>
        <v>10</v>
      </c>
      <c r="O6851" s="10">
        <v>45.0</v>
      </c>
      <c r="P6851" s="10" t="str">
        <f t="array" ref="P6851">_xlfn.XLOOKUP(A6851,subscriptions!B6851:B10004,subscriptions!C6851:C10004)</f>
        <v>Mini</v>
      </c>
      <c r="Q6851" s="10" t="s">
        <v>128</v>
      </c>
      <c r="R6851" s="10" t="s">
        <v>148</v>
      </c>
      <c r="S6851" s="10" t="s">
        <v>857</v>
      </c>
    </row>
    <row r="6852">
      <c r="A6852" s="1" t="s">
        <v>8678</v>
      </c>
      <c r="B6852" s="1" t="s">
        <v>1317</v>
      </c>
      <c r="C6852" s="1" t="s">
        <v>473</v>
      </c>
      <c r="D6852" s="1" t="s">
        <v>27</v>
      </c>
      <c r="E6852" s="1" t="s">
        <v>219</v>
      </c>
      <c r="F6852" s="1" t="s">
        <v>1461</v>
      </c>
      <c r="G6852" s="1" t="s">
        <v>24118</v>
      </c>
      <c r="H6852" s="1" t="s">
        <v>24119</v>
      </c>
      <c r="I6852" s="4">
        <v>84.30020833333333</v>
      </c>
      <c r="J6852" s="1">
        <v>435.75</v>
      </c>
      <c r="K6852" s="1">
        <v>110.11</v>
      </c>
      <c r="M6852" s="10">
        <f t="array" ref="M6852">_xlfn.XLOOKUP(A6852,subscriptions!B6852:B10004,subscriptions!D6852:D10004)</f>
        <v>120</v>
      </c>
      <c r="N6852" s="10">
        <f t="array" ref="N6852">_xlfn.XLOOKUP(A6852,subscriptions!B6852:B10004,subscriptions!G6852:G10004)</f>
        <v>20</v>
      </c>
      <c r="O6852" s="10">
        <v>96.0</v>
      </c>
      <c r="P6852" s="10" t="str">
        <f t="array" ref="P6852">_xlfn.XLOOKUP(A6852,subscriptions!B6852:B10004,subscriptions!C6852:C10004)</f>
        <v>Residential</v>
      </c>
      <c r="Q6852" s="10" t="s">
        <v>128</v>
      </c>
      <c r="R6852" s="10" t="s">
        <v>148</v>
      </c>
      <c r="S6852" s="10" t="s">
        <v>1172</v>
      </c>
    </row>
    <row r="6853">
      <c r="A6853" s="1" t="s">
        <v>8680</v>
      </c>
      <c r="B6853" s="1" t="s">
        <v>1506</v>
      </c>
      <c r="C6853" s="1" t="s">
        <v>133</v>
      </c>
      <c r="D6853" s="1" t="s">
        <v>27</v>
      </c>
      <c r="E6853" s="1" t="s">
        <v>219</v>
      </c>
      <c r="F6853" s="1" t="s">
        <v>660</v>
      </c>
      <c r="G6853" s="1" t="s">
        <v>24120</v>
      </c>
      <c r="H6853" s="1" t="s">
        <v>24121</v>
      </c>
      <c r="I6853" s="4">
        <v>84.25356481481481</v>
      </c>
      <c r="J6853" s="1">
        <v>4071.17</v>
      </c>
      <c r="K6853" s="1">
        <v>947.88</v>
      </c>
      <c r="M6853" s="10">
        <f t="array" ref="M6853">_xlfn.XLOOKUP(A6853,subscriptions!B6853:B10004,subscriptions!D6853:D10004)</f>
        <v>120</v>
      </c>
      <c r="N6853" s="10">
        <f t="array" ref="N6853">_xlfn.XLOOKUP(A6853,subscriptions!B6853:B10004,subscriptions!G6853:G10004)</f>
        <v>0</v>
      </c>
      <c r="O6853" s="10">
        <v>120.0</v>
      </c>
      <c r="P6853" s="10" t="str">
        <f t="array" ref="P6853">_xlfn.XLOOKUP(A6853,subscriptions!B6853:B10004,subscriptions!C6853:C10004)</f>
        <v>Residential</v>
      </c>
      <c r="Q6853" s="10" t="s">
        <v>173</v>
      </c>
      <c r="R6853" s="10" t="s">
        <v>212</v>
      </c>
      <c r="S6853" s="10" t="s">
        <v>1832</v>
      </c>
    </row>
    <row r="6854">
      <c r="A6854" s="1" t="s">
        <v>8681</v>
      </c>
      <c r="B6854" s="1" t="s">
        <v>713</v>
      </c>
      <c r="C6854" s="1" t="s">
        <v>750</v>
      </c>
      <c r="D6854" s="1" t="s">
        <v>27</v>
      </c>
      <c r="E6854" s="1" t="s">
        <v>631</v>
      </c>
      <c r="F6854" s="1" t="s">
        <v>2749</v>
      </c>
      <c r="G6854" s="1" t="s">
        <v>24122</v>
      </c>
      <c r="H6854" s="1" t="s">
        <v>24123</v>
      </c>
      <c r="I6854" s="4">
        <v>84.34028935185185</v>
      </c>
      <c r="J6854" s="1">
        <v>3635.65</v>
      </c>
      <c r="K6854" s="1">
        <v>628.91</v>
      </c>
      <c r="M6854" s="10">
        <f t="array" ref="M6854">_xlfn.XLOOKUP(A6854,subscriptions!B6854:B10004,subscriptions!D6854:D10004)</f>
        <v>50</v>
      </c>
      <c r="N6854" s="10">
        <f t="array" ref="N6854">_xlfn.XLOOKUP(A6854,subscriptions!B6854:B10004,subscriptions!G6854:G10004)</f>
        <v>5</v>
      </c>
      <c r="O6854" s="10">
        <v>47.5</v>
      </c>
      <c r="P6854" s="10" t="str">
        <f t="array" ref="P6854">_xlfn.XLOOKUP(A6854,subscriptions!B6854:B10004,subscriptions!C6854:C10004)</f>
        <v>Mini</v>
      </c>
      <c r="Q6854" s="10" t="s">
        <v>194</v>
      </c>
      <c r="R6854" s="10" t="s">
        <v>148</v>
      </c>
      <c r="S6854" s="10" t="s">
        <v>616</v>
      </c>
    </row>
    <row r="6855">
      <c r="A6855" s="1" t="s">
        <v>8682</v>
      </c>
      <c r="B6855" s="1" t="s">
        <v>6037</v>
      </c>
      <c r="C6855" s="1" t="s">
        <v>218</v>
      </c>
      <c r="D6855" s="1" t="s">
        <v>27</v>
      </c>
      <c r="E6855" s="1" t="s">
        <v>262</v>
      </c>
      <c r="F6855" s="1" t="s">
        <v>885</v>
      </c>
      <c r="G6855" s="1" t="s">
        <v>24124</v>
      </c>
      <c r="H6855" s="1" t="s">
        <v>24125</v>
      </c>
      <c r="I6855" s="4">
        <v>84.2545138888889</v>
      </c>
      <c r="J6855" s="1">
        <v>2330.02</v>
      </c>
      <c r="K6855" s="1">
        <v>376.31</v>
      </c>
      <c r="M6855" s="10">
        <f t="array" ref="M6855">_xlfn.XLOOKUP(A6855,subscriptions!B6855:B10004,subscriptions!D6855:D10004)</f>
        <v>120</v>
      </c>
      <c r="N6855" s="10">
        <f t="array" ref="N6855">_xlfn.XLOOKUP(A6855,subscriptions!B6855:B10004,subscriptions!G6855:G10004)</f>
        <v>10</v>
      </c>
      <c r="O6855" s="10">
        <v>108.0</v>
      </c>
      <c r="P6855" s="10" t="str">
        <f t="array" ref="P6855">_xlfn.XLOOKUP(A6855,subscriptions!B6855:B10004,subscriptions!C6855:C10004)</f>
        <v>Residential</v>
      </c>
      <c r="Q6855" s="10" t="s">
        <v>128</v>
      </c>
      <c r="R6855" s="10" t="s">
        <v>212</v>
      </c>
      <c r="S6855" s="10" t="s">
        <v>2046</v>
      </c>
    </row>
    <row r="6856">
      <c r="A6856" s="1" t="s">
        <v>8683</v>
      </c>
      <c r="B6856" s="1" t="s">
        <v>941</v>
      </c>
      <c r="C6856" s="1" t="s">
        <v>1200</v>
      </c>
      <c r="D6856" s="1" t="s">
        <v>27</v>
      </c>
      <c r="E6856" s="1" t="s">
        <v>714</v>
      </c>
      <c r="F6856" s="1" t="s">
        <v>2562</v>
      </c>
      <c r="G6856" s="1" t="s">
        <v>24126</v>
      </c>
      <c r="H6856" s="1" t="s">
        <v>24127</v>
      </c>
      <c r="I6856" s="4">
        <v>84.37858796296297</v>
      </c>
      <c r="J6856" s="1">
        <v>79.39</v>
      </c>
      <c r="K6856" s="1">
        <v>27.43</v>
      </c>
      <c r="M6856" s="10">
        <f t="array" ref="M6856">_xlfn.XLOOKUP(A6856,subscriptions!B6856:B10004,subscriptions!D6856:D10004)</f>
        <v>50</v>
      </c>
      <c r="N6856" s="10">
        <f t="array" ref="N6856">_xlfn.XLOOKUP(A6856,subscriptions!B6856:B10004,subscriptions!G6856:G10004)</f>
        <v>20</v>
      </c>
      <c r="O6856" s="10">
        <v>40.0</v>
      </c>
      <c r="P6856" s="10" t="str">
        <f t="array" ref="P6856">_xlfn.XLOOKUP(A6856,subscriptions!B6856:B10004,subscriptions!C6856:C10004)</f>
        <v>Mini</v>
      </c>
      <c r="Q6856" s="10" t="s">
        <v>128</v>
      </c>
      <c r="R6856" s="10" t="s">
        <v>148</v>
      </c>
      <c r="S6856" s="10" t="s">
        <v>1622</v>
      </c>
    </row>
    <row r="6857">
      <c r="A6857" s="1" t="s">
        <v>8684</v>
      </c>
      <c r="B6857" s="1" t="s">
        <v>1984</v>
      </c>
      <c r="C6857" s="1" t="s">
        <v>26</v>
      </c>
      <c r="D6857" s="1" t="s">
        <v>153</v>
      </c>
      <c r="E6857" s="1" t="s">
        <v>280</v>
      </c>
      <c r="F6857" s="1" t="s">
        <v>873</v>
      </c>
      <c r="G6857" s="1" t="s">
        <v>24128</v>
      </c>
      <c r="H6857" s="1" t="s">
        <v>24129</v>
      </c>
      <c r="I6857" s="4">
        <v>84.17105324074075</v>
      </c>
      <c r="J6857" s="1">
        <v>644.03</v>
      </c>
      <c r="K6857" s="1">
        <v>101.61</v>
      </c>
      <c r="M6857" s="10">
        <f t="array" ref="M6857">_xlfn.XLOOKUP(A6857,subscriptions!B6857:B10004,subscriptions!D6857:D10004)</f>
        <v>120</v>
      </c>
      <c r="N6857" s="10">
        <f t="array" ref="N6857">_xlfn.XLOOKUP(A6857,subscriptions!B6857:B10004,subscriptions!G6857:G10004)</f>
        <v>0</v>
      </c>
      <c r="O6857" s="10">
        <v>120.0</v>
      </c>
      <c r="P6857" s="10" t="str">
        <f t="array" ref="P6857">_xlfn.XLOOKUP(A6857,subscriptions!B6857:B10004,subscriptions!C6857:C10004)</f>
        <v>Residential</v>
      </c>
      <c r="Q6857" s="10" t="s">
        <v>173</v>
      </c>
      <c r="R6857" s="10" t="s">
        <v>212</v>
      </c>
      <c r="S6857" s="10" t="s">
        <v>310</v>
      </c>
    </row>
    <row r="6858">
      <c r="A6858" s="1" t="s">
        <v>8685</v>
      </c>
      <c r="B6858" s="1" t="s">
        <v>4509</v>
      </c>
      <c r="C6858" s="1" t="s">
        <v>605</v>
      </c>
      <c r="D6858" s="1" t="s">
        <v>153</v>
      </c>
      <c r="E6858" s="1" t="s">
        <v>28</v>
      </c>
      <c r="F6858" s="1" t="s">
        <v>2188</v>
      </c>
      <c r="G6858" s="1" t="s">
        <v>24130</v>
      </c>
      <c r="H6858" s="1" t="s">
        <v>24131</v>
      </c>
      <c r="I6858" s="4">
        <v>84.21210648148148</v>
      </c>
      <c r="J6858" s="1">
        <v>1533.13</v>
      </c>
      <c r="K6858" s="1">
        <v>153.06</v>
      </c>
      <c r="M6858" s="10">
        <f t="array" ref="M6858">_xlfn.XLOOKUP(A6858,subscriptions!B6858:B10004,subscriptions!D6858:D10004)</f>
        <v>120</v>
      </c>
      <c r="N6858" s="10">
        <f t="array" ref="N6858">_xlfn.XLOOKUP(A6858,subscriptions!B6858:B10004,subscriptions!G6858:G10004)</f>
        <v>5</v>
      </c>
      <c r="O6858" s="10">
        <v>114.0</v>
      </c>
      <c r="P6858" s="10" t="str">
        <f t="array" ref="P6858">_xlfn.XLOOKUP(A6858,subscriptions!B6858:B10004,subscriptions!C6858:C10004)</f>
        <v>Residential</v>
      </c>
      <c r="Q6858" s="10" t="s">
        <v>194</v>
      </c>
      <c r="R6858" s="10" t="s">
        <v>212</v>
      </c>
      <c r="S6858" s="10" t="s">
        <v>857</v>
      </c>
    </row>
    <row r="6859">
      <c r="A6859" s="1" t="s">
        <v>8686</v>
      </c>
      <c r="B6859" s="1" t="s">
        <v>4627</v>
      </c>
      <c r="C6859" s="1" t="s">
        <v>1251</v>
      </c>
      <c r="D6859" s="1" t="s">
        <v>27</v>
      </c>
      <c r="E6859" s="1" t="s">
        <v>262</v>
      </c>
      <c r="F6859" s="1" t="s">
        <v>674</v>
      </c>
      <c r="G6859" s="1" t="s">
        <v>24132</v>
      </c>
      <c r="H6859" s="1" t="s">
        <v>24133</v>
      </c>
      <c r="I6859" s="4">
        <v>84.340625</v>
      </c>
      <c r="J6859" s="1">
        <v>532.77</v>
      </c>
      <c r="K6859" s="1">
        <v>105.81</v>
      </c>
      <c r="M6859" s="10">
        <f t="array" ref="M6859">_xlfn.XLOOKUP(A6859,subscriptions!B6859:B10004,subscriptions!D6859:D10004)</f>
        <v>80</v>
      </c>
      <c r="N6859" s="10">
        <f t="array" ref="N6859">_xlfn.XLOOKUP(A6859,subscriptions!B6859:B10004,subscriptions!G6859:G10004)</f>
        <v>10</v>
      </c>
      <c r="O6859" s="10">
        <v>72.0</v>
      </c>
      <c r="P6859" s="10" t="str">
        <f t="array" ref="P6859">_xlfn.XLOOKUP(A6859,subscriptions!B6859:B10004,subscriptions!C6859:C10004)</f>
        <v>Roam</v>
      </c>
      <c r="Q6859" s="10" t="s">
        <v>128</v>
      </c>
      <c r="R6859" s="10" t="s">
        <v>148</v>
      </c>
      <c r="S6859" s="10" t="s">
        <v>616</v>
      </c>
    </row>
    <row r="6860">
      <c r="A6860" s="1" t="s">
        <v>8687</v>
      </c>
      <c r="B6860" s="1" t="s">
        <v>426</v>
      </c>
      <c r="C6860" s="1" t="s">
        <v>2007</v>
      </c>
      <c r="D6860" s="1" t="s">
        <v>153</v>
      </c>
      <c r="E6860" s="1" t="s">
        <v>332</v>
      </c>
      <c r="F6860" s="1" t="s">
        <v>618</v>
      </c>
      <c r="G6860" s="1" t="s">
        <v>24134</v>
      </c>
      <c r="H6860" s="1" t="s">
        <v>24135</v>
      </c>
      <c r="I6860" s="4">
        <v>84.25221064814815</v>
      </c>
      <c r="J6860" s="1">
        <v>3655.05</v>
      </c>
      <c r="K6860" s="1">
        <v>598.83</v>
      </c>
      <c r="M6860" s="10">
        <f t="array" ref="M6860">_xlfn.XLOOKUP(A6860,subscriptions!B6860:B10004,subscriptions!D6860:D10004)</f>
        <v>120</v>
      </c>
      <c r="N6860" s="10">
        <f t="array" ref="N6860">_xlfn.XLOOKUP(A6860,subscriptions!B6860:B10004,subscriptions!G6860:G10004)</f>
        <v>20</v>
      </c>
      <c r="O6860" s="10">
        <v>96.0</v>
      </c>
      <c r="P6860" s="10" t="str">
        <f t="array" ref="P6860">_xlfn.XLOOKUP(A6860,subscriptions!B6860:B10004,subscriptions!C6860:C10004)</f>
        <v>Residential</v>
      </c>
      <c r="Q6860" s="10" t="s">
        <v>128</v>
      </c>
      <c r="R6860" s="10" t="s">
        <v>148</v>
      </c>
      <c r="S6860" s="10" t="s">
        <v>1008</v>
      </c>
    </row>
    <row r="6861">
      <c r="A6861" s="1" t="s">
        <v>8688</v>
      </c>
      <c r="B6861" s="1" t="s">
        <v>1460</v>
      </c>
      <c r="C6861" s="1" t="s">
        <v>1388</v>
      </c>
      <c r="D6861" s="1" t="s">
        <v>27</v>
      </c>
      <c r="E6861" s="1" t="s">
        <v>332</v>
      </c>
      <c r="F6861" s="1" t="s">
        <v>736</v>
      </c>
      <c r="G6861" s="1" t="s">
        <v>24136</v>
      </c>
      <c r="H6861" s="1" t="s">
        <v>24137</v>
      </c>
      <c r="I6861" s="4">
        <v>84.33707175925926</v>
      </c>
      <c r="J6861" s="1">
        <v>1557.23</v>
      </c>
      <c r="K6861" s="1">
        <v>241.91</v>
      </c>
      <c r="M6861" s="10">
        <f t="array" ref="M6861">_xlfn.XLOOKUP(A6861,subscriptions!B6861:B10004,subscriptions!D6861:D10004)</f>
        <v>120</v>
      </c>
      <c r="N6861" s="10">
        <f t="array" ref="N6861">_xlfn.XLOOKUP(A6861,subscriptions!B6861:B10004,subscriptions!G6861:G10004)</f>
        <v>0</v>
      </c>
      <c r="O6861" s="10">
        <v>120.0</v>
      </c>
      <c r="P6861" s="10" t="str">
        <f t="array" ref="P6861">_xlfn.XLOOKUP(A6861,subscriptions!B6861:B10004,subscriptions!C6861:C10004)</f>
        <v>Residential</v>
      </c>
      <c r="Q6861" s="10" t="s">
        <v>173</v>
      </c>
      <c r="R6861" s="10" t="s">
        <v>212</v>
      </c>
      <c r="S6861" s="10" t="s">
        <v>968</v>
      </c>
    </row>
    <row r="6862">
      <c r="A6862" s="1" t="s">
        <v>8689</v>
      </c>
      <c r="B6862" s="1" t="s">
        <v>177</v>
      </c>
      <c r="C6862" s="1" t="s">
        <v>456</v>
      </c>
      <c r="D6862" s="1" t="s">
        <v>153</v>
      </c>
      <c r="E6862" s="1" t="s">
        <v>219</v>
      </c>
      <c r="F6862" s="1" t="s">
        <v>2446</v>
      </c>
      <c r="G6862" s="1" t="s">
        <v>24138</v>
      </c>
      <c r="H6862" s="1" t="s">
        <v>20996</v>
      </c>
      <c r="I6862" s="4">
        <v>84.34194444444445</v>
      </c>
      <c r="J6862" s="1">
        <v>161.93</v>
      </c>
      <c r="K6862" s="1">
        <v>37.2</v>
      </c>
      <c r="M6862" s="10">
        <f t="array" ref="M6862">_xlfn.XLOOKUP(A6862,subscriptions!B6862:B10004,subscriptions!D6862:D10004)</f>
        <v>120</v>
      </c>
      <c r="N6862" s="10">
        <f t="array" ref="N6862">_xlfn.XLOOKUP(A6862,subscriptions!B6862:B10004,subscriptions!G6862:G10004)</f>
        <v>5</v>
      </c>
      <c r="O6862" s="10">
        <v>114.0</v>
      </c>
      <c r="P6862" s="10" t="str">
        <f t="array" ref="P6862">_xlfn.XLOOKUP(A6862,subscriptions!B6862:B10004,subscriptions!C6862:C10004)</f>
        <v>Residential</v>
      </c>
      <c r="Q6862" s="10" t="s">
        <v>194</v>
      </c>
      <c r="R6862" s="10" t="s">
        <v>212</v>
      </c>
      <c r="S6862" s="10" t="s">
        <v>1703</v>
      </c>
    </row>
    <row r="6863">
      <c r="A6863" s="1" t="s">
        <v>8691</v>
      </c>
      <c r="B6863" s="1" t="s">
        <v>455</v>
      </c>
      <c r="C6863" s="1" t="s">
        <v>426</v>
      </c>
      <c r="D6863" s="1" t="s">
        <v>27</v>
      </c>
      <c r="E6863" s="1" t="s">
        <v>111</v>
      </c>
      <c r="F6863" s="1" t="s">
        <v>135</v>
      </c>
      <c r="G6863" s="1" t="s">
        <v>24139</v>
      </c>
      <c r="H6863" s="1" t="s">
        <v>24140</v>
      </c>
      <c r="I6863" s="4">
        <v>84.25570601851852</v>
      </c>
      <c r="J6863" s="1">
        <v>3645.44</v>
      </c>
      <c r="K6863" s="1">
        <v>844.44</v>
      </c>
      <c r="M6863" s="10">
        <f t="array" ref="M6863">_xlfn.XLOOKUP(A6863,subscriptions!B6863:B10004,subscriptions!D6863:D10004)</f>
        <v>120</v>
      </c>
      <c r="N6863" s="10">
        <f t="array" ref="N6863">_xlfn.XLOOKUP(A6863,subscriptions!B6863:B10004,subscriptions!G6863:G10004)</f>
        <v>10</v>
      </c>
      <c r="O6863" s="10">
        <v>108.0</v>
      </c>
      <c r="P6863" s="10" t="str">
        <f t="array" ref="P6863">_xlfn.XLOOKUP(A6863,subscriptions!B6863:B10004,subscriptions!C6863:C10004)</f>
        <v>Residential</v>
      </c>
      <c r="Q6863" s="10" t="s">
        <v>128</v>
      </c>
      <c r="R6863" s="10" t="s">
        <v>212</v>
      </c>
      <c r="S6863" s="10" t="s">
        <v>1156</v>
      </c>
    </row>
    <row r="6864">
      <c r="A6864" s="1" t="s">
        <v>8693</v>
      </c>
      <c r="B6864" s="1" t="s">
        <v>1506</v>
      </c>
      <c r="C6864" s="1" t="s">
        <v>556</v>
      </c>
      <c r="D6864" s="1" t="s">
        <v>27</v>
      </c>
      <c r="E6864" s="1" t="s">
        <v>714</v>
      </c>
      <c r="F6864" s="1" t="s">
        <v>3326</v>
      </c>
      <c r="G6864" s="1" t="s">
        <v>24141</v>
      </c>
      <c r="H6864" s="1" t="s">
        <v>24142</v>
      </c>
      <c r="I6864" s="4">
        <v>84.38138888888889</v>
      </c>
      <c r="J6864" s="1">
        <v>4796.82</v>
      </c>
      <c r="K6864" s="1">
        <v>635.64</v>
      </c>
      <c r="M6864" s="10">
        <f t="array" ref="M6864">_xlfn.XLOOKUP(A6864,subscriptions!B6864:B10004,subscriptions!D6864:D10004)</f>
        <v>120</v>
      </c>
      <c r="N6864" s="10">
        <f t="array" ref="N6864">_xlfn.XLOOKUP(A6864,subscriptions!B6864:B10004,subscriptions!G6864:G10004)</f>
        <v>20</v>
      </c>
      <c r="O6864" s="10">
        <v>96.0</v>
      </c>
      <c r="P6864" s="10" t="str">
        <f t="array" ref="P6864">_xlfn.XLOOKUP(A6864,subscriptions!B6864:B10004,subscriptions!C6864:C10004)</f>
        <v>Residential</v>
      </c>
      <c r="Q6864" s="10" t="s">
        <v>128</v>
      </c>
      <c r="R6864" s="10" t="s">
        <v>148</v>
      </c>
      <c r="S6864" s="10" t="s">
        <v>1789</v>
      </c>
    </row>
    <row r="6865">
      <c r="A6865" s="1" t="s">
        <v>8694</v>
      </c>
      <c r="B6865" s="1" t="s">
        <v>1506</v>
      </c>
      <c r="C6865" s="1" t="s">
        <v>110</v>
      </c>
      <c r="D6865" s="1" t="s">
        <v>27</v>
      </c>
      <c r="E6865" s="1" t="s">
        <v>262</v>
      </c>
      <c r="F6865" s="1" t="s">
        <v>674</v>
      </c>
      <c r="G6865" s="1" t="s">
        <v>24143</v>
      </c>
      <c r="H6865" s="1" t="s">
        <v>24144</v>
      </c>
      <c r="I6865" s="4">
        <v>84.29960648148148</v>
      </c>
      <c r="J6865" s="1">
        <v>171.35</v>
      </c>
      <c r="K6865" s="1">
        <v>28.65</v>
      </c>
      <c r="M6865" s="10">
        <f t="array" ref="M6865">_xlfn.XLOOKUP(A6865,subscriptions!B6865:B10004,subscriptions!D6865:D10004)</f>
        <v>80</v>
      </c>
      <c r="N6865" s="10">
        <f t="array" ref="N6865">_xlfn.XLOOKUP(A6865,subscriptions!B6865:B10004,subscriptions!G6865:G10004)</f>
        <v>0</v>
      </c>
      <c r="O6865" s="10">
        <v>80.0</v>
      </c>
      <c r="P6865" s="10" t="str">
        <f t="array" ref="P6865">_xlfn.XLOOKUP(A6865,subscriptions!B6865:B10004,subscriptions!C6865:C10004)</f>
        <v>Roam</v>
      </c>
      <c r="Q6865" s="10" t="s">
        <v>173</v>
      </c>
      <c r="R6865" s="10" t="s">
        <v>148</v>
      </c>
      <c r="S6865" s="10" t="s">
        <v>522</v>
      </c>
    </row>
    <row r="6866">
      <c r="A6866" s="1" t="s">
        <v>8695</v>
      </c>
      <c r="B6866" s="1" t="s">
        <v>425</v>
      </c>
      <c r="C6866" s="1" t="s">
        <v>509</v>
      </c>
      <c r="D6866" s="1" t="s">
        <v>153</v>
      </c>
      <c r="E6866" s="1" t="s">
        <v>28</v>
      </c>
      <c r="F6866" s="1" t="s">
        <v>3899</v>
      </c>
      <c r="G6866" s="1" t="s">
        <v>24145</v>
      </c>
      <c r="H6866" s="1" t="s">
        <v>24146</v>
      </c>
      <c r="I6866" s="4">
        <v>84.20921296296297</v>
      </c>
      <c r="J6866" s="1">
        <v>1190.09</v>
      </c>
      <c r="K6866" s="1">
        <v>275.75</v>
      </c>
      <c r="M6866" s="10">
        <f t="array" ref="M6866">_xlfn.XLOOKUP(A6866,subscriptions!B6866:B10004,subscriptions!D6866:D10004)</f>
        <v>120</v>
      </c>
      <c r="N6866" s="10">
        <f t="array" ref="N6866">_xlfn.XLOOKUP(A6866,subscriptions!B6866:B10004,subscriptions!G6866:G10004)</f>
        <v>5</v>
      </c>
      <c r="O6866" s="10">
        <v>114.0</v>
      </c>
      <c r="P6866" s="10" t="str">
        <f t="array" ref="P6866">_xlfn.XLOOKUP(A6866,subscriptions!B6866:B10004,subscriptions!C6866:C10004)</f>
        <v>Residential</v>
      </c>
      <c r="Q6866" s="10" t="s">
        <v>194</v>
      </c>
      <c r="R6866" s="10" t="s">
        <v>212</v>
      </c>
      <c r="S6866" s="10" t="s">
        <v>1374</v>
      </c>
    </row>
    <row r="6867">
      <c r="A6867" s="1" t="s">
        <v>8696</v>
      </c>
      <c r="B6867" s="1" t="s">
        <v>1995</v>
      </c>
      <c r="C6867" s="1" t="s">
        <v>261</v>
      </c>
      <c r="D6867" s="1" t="s">
        <v>153</v>
      </c>
      <c r="E6867" s="1" t="s">
        <v>111</v>
      </c>
      <c r="F6867" s="1" t="s">
        <v>3756</v>
      </c>
      <c r="G6867" s="1" t="s">
        <v>24147</v>
      </c>
      <c r="H6867" s="1" t="s">
        <v>24148</v>
      </c>
      <c r="I6867" s="4">
        <v>84.30012731481482</v>
      </c>
      <c r="J6867" s="1">
        <v>592.24</v>
      </c>
      <c r="K6867" s="1">
        <v>131.64</v>
      </c>
      <c r="M6867" s="10">
        <f t="array" ref="M6867">_xlfn.XLOOKUP(A6867,subscriptions!B6867:B10004,subscriptions!D6867:D10004)</f>
        <v>80</v>
      </c>
      <c r="N6867" s="10">
        <f t="array" ref="N6867">_xlfn.XLOOKUP(A6867,subscriptions!B6867:B10004,subscriptions!G6867:G10004)</f>
        <v>10</v>
      </c>
      <c r="O6867" s="10">
        <v>72.0</v>
      </c>
      <c r="P6867" s="10" t="str">
        <f t="array" ref="P6867">_xlfn.XLOOKUP(A6867,subscriptions!B6867:B10004,subscriptions!C6867:C10004)</f>
        <v>Roam</v>
      </c>
      <c r="Q6867" s="10" t="s">
        <v>128</v>
      </c>
      <c r="R6867" s="10" t="s">
        <v>148</v>
      </c>
      <c r="S6867" s="10" t="s">
        <v>1172</v>
      </c>
    </row>
    <row r="6868">
      <c r="A6868" s="1" t="s">
        <v>8697</v>
      </c>
      <c r="B6868" s="1" t="s">
        <v>375</v>
      </c>
      <c r="C6868" s="1" t="s">
        <v>1388</v>
      </c>
      <c r="D6868" s="1" t="s">
        <v>27</v>
      </c>
      <c r="E6868" s="1" t="s">
        <v>239</v>
      </c>
      <c r="F6868" s="1" t="s">
        <v>606</v>
      </c>
      <c r="G6868" s="1" t="s">
        <v>24149</v>
      </c>
      <c r="H6868" s="1" t="s">
        <v>24150</v>
      </c>
      <c r="I6868" s="4">
        <v>84.380625</v>
      </c>
      <c r="J6868" s="1">
        <v>798.44</v>
      </c>
      <c r="K6868" s="1">
        <v>197.8</v>
      </c>
      <c r="M6868" s="10">
        <f t="array" ref="M6868">_xlfn.XLOOKUP(A6868,subscriptions!B6868:B10004,subscriptions!D6868:D10004)</f>
        <v>120</v>
      </c>
      <c r="N6868" s="10">
        <f t="array" ref="N6868">_xlfn.XLOOKUP(A6868,subscriptions!B6868:B10004,subscriptions!G6868:G10004)</f>
        <v>20</v>
      </c>
      <c r="O6868" s="10">
        <v>96.0</v>
      </c>
      <c r="P6868" s="10" t="str">
        <f t="array" ref="P6868">_xlfn.XLOOKUP(A6868,subscriptions!B6868:B10004,subscriptions!C6868:C10004)</f>
        <v>Residential</v>
      </c>
      <c r="Q6868" s="10" t="s">
        <v>128</v>
      </c>
      <c r="R6868" s="10" t="s">
        <v>148</v>
      </c>
      <c r="S6868" s="10" t="s">
        <v>762</v>
      </c>
    </row>
    <row r="6869">
      <c r="A6869" s="1" t="s">
        <v>8698</v>
      </c>
      <c r="B6869" s="1" t="s">
        <v>1009</v>
      </c>
      <c r="C6869" s="1" t="s">
        <v>786</v>
      </c>
      <c r="D6869" s="1" t="s">
        <v>153</v>
      </c>
      <c r="E6869" s="1" t="s">
        <v>28</v>
      </c>
      <c r="F6869" s="1" t="s">
        <v>29</v>
      </c>
      <c r="G6869" s="1" t="s">
        <v>24151</v>
      </c>
      <c r="H6869" s="1" t="s">
        <v>24152</v>
      </c>
      <c r="I6869" s="4">
        <v>84.38274305555555</v>
      </c>
      <c r="J6869" s="1">
        <v>347.04</v>
      </c>
      <c r="K6869" s="1">
        <v>67.76</v>
      </c>
      <c r="M6869" s="10">
        <f t="array" ref="M6869">_xlfn.XLOOKUP(A6869,subscriptions!B6869:B10004,subscriptions!D6869:D10004)</f>
        <v>250</v>
      </c>
      <c r="N6869" s="10">
        <f t="array" ref="N6869">_xlfn.XLOOKUP(A6869,subscriptions!B6869:B10004,subscriptions!G6869:G10004)</f>
        <v>0</v>
      </c>
      <c r="O6869" s="10">
        <v>250.0</v>
      </c>
      <c r="P6869" s="10" t="str">
        <f t="array" ref="P6869">_xlfn.XLOOKUP(A6869,subscriptions!B6869:B10004,subscriptions!C6869:C10004)</f>
        <v>Business</v>
      </c>
      <c r="Q6869" s="10" t="s">
        <v>173</v>
      </c>
      <c r="R6869" s="10" t="s">
        <v>129</v>
      </c>
      <c r="S6869" s="10" t="s">
        <v>671</v>
      </c>
    </row>
    <row r="6870">
      <c r="A6870" s="1" t="s">
        <v>8699</v>
      </c>
      <c r="B6870" s="1" t="s">
        <v>842</v>
      </c>
      <c r="C6870" s="1" t="s">
        <v>920</v>
      </c>
      <c r="D6870" s="1" t="s">
        <v>27</v>
      </c>
      <c r="E6870" s="1" t="s">
        <v>111</v>
      </c>
      <c r="F6870" s="1" t="s">
        <v>1263</v>
      </c>
      <c r="G6870" s="1" t="s">
        <v>24153</v>
      </c>
      <c r="H6870" s="1" t="s">
        <v>24154</v>
      </c>
      <c r="I6870" s="4">
        <v>84.33634259259259</v>
      </c>
      <c r="J6870" s="1">
        <v>1344.38</v>
      </c>
      <c r="K6870" s="1">
        <v>249.65</v>
      </c>
      <c r="M6870" s="10">
        <f t="array" ref="M6870">_xlfn.XLOOKUP(A6870,subscriptions!B6870:B10004,subscriptions!D6870:D10004)</f>
        <v>80</v>
      </c>
      <c r="N6870" s="10">
        <f t="array" ref="N6870">_xlfn.XLOOKUP(A6870,subscriptions!B6870:B10004,subscriptions!G6870:G10004)</f>
        <v>5</v>
      </c>
      <c r="O6870" s="10">
        <v>76.0</v>
      </c>
      <c r="P6870" s="10" t="str">
        <f t="array" ref="P6870">_xlfn.XLOOKUP(A6870,subscriptions!B6870:B10004,subscriptions!C6870:C10004)</f>
        <v>Roam</v>
      </c>
      <c r="Q6870" s="10" t="s">
        <v>194</v>
      </c>
      <c r="R6870" s="10" t="s">
        <v>148</v>
      </c>
      <c r="S6870" s="10" t="s">
        <v>1971</v>
      </c>
    </row>
    <row r="6871">
      <c r="A6871" s="1" t="s">
        <v>8700</v>
      </c>
      <c r="B6871" s="1" t="s">
        <v>1624</v>
      </c>
      <c r="C6871" s="1" t="s">
        <v>473</v>
      </c>
      <c r="D6871" s="1" t="s">
        <v>27</v>
      </c>
      <c r="E6871" s="1" t="s">
        <v>332</v>
      </c>
      <c r="F6871" s="1" t="s">
        <v>788</v>
      </c>
      <c r="G6871" s="1" t="s">
        <v>24155</v>
      </c>
      <c r="H6871" s="1" t="s">
        <v>24156</v>
      </c>
      <c r="I6871" s="4">
        <v>84.17304398148148</v>
      </c>
      <c r="J6871" s="1">
        <v>4804.39</v>
      </c>
      <c r="K6871" s="1">
        <v>609.82</v>
      </c>
      <c r="M6871" s="10">
        <f t="array" ref="M6871">_xlfn.XLOOKUP(A6871,subscriptions!B6871:B10004,subscriptions!D6871:D10004)</f>
        <v>50</v>
      </c>
      <c r="N6871" s="10">
        <f t="array" ref="N6871">_xlfn.XLOOKUP(A6871,subscriptions!B6871:B10004,subscriptions!G6871:G10004)</f>
        <v>10</v>
      </c>
      <c r="O6871" s="10">
        <v>45.0</v>
      </c>
      <c r="P6871" s="10" t="str">
        <f t="array" ref="P6871">_xlfn.XLOOKUP(A6871,subscriptions!B6871:B10004,subscriptions!C6871:C10004)</f>
        <v>Mini</v>
      </c>
      <c r="Q6871" s="10" t="s">
        <v>128</v>
      </c>
      <c r="R6871" s="10" t="s">
        <v>148</v>
      </c>
      <c r="S6871" s="10" t="s">
        <v>2630</v>
      </c>
    </row>
    <row r="6872">
      <c r="A6872" s="1" t="s">
        <v>8701</v>
      </c>
      <c r="B6872" s="1" t="s">
        <v>1157</v>
      </c>
      <c r="C6872" s="1" t="s">
        <v>1876</v>
      </c>
      <c r="D6872" s="1" t="s">
        <v>27</v>
      </c>
      <c r="E6872" s="1" t="s">
        <v>332</v>
      </c>
      <c r="F6872" s="1" t="s">
        <v>333</v>
      </c>
      <c r="G6872" s="1" t="s">
        <v>24157</v>
      </c>
      <c r="H6872" s="1" t="s">
        <v>24158</v>
      </c>
      <c r="I6872" s="4">
        <v>84.29523148148148</v>
      </c>
      <c r="J6872" s="1">
        <v>1098.97</v>
      </c>
      <c r="K6872" s="1">
        <v>113.59</v>
      </c>
      <c r="M6872" s="10">
        <f t="array" ref="M6872">_xlfn.XLOOKUP(A6872,subscriptions!B6872:B10004,subscriptions!D6872:D10004)</f>
        <v>120</v>
      </c>
      <c r="N6872" s="10">
        <f t="array" ref="N6872">_xlfn.XLOOKUP(A6872,subscriptions!B6872:B10004,subscriptions!G6872:G10004)</f>
        <v>20</v>
      </c>
      <c r="O6872" s="10">
        <v>96.0</v>
      </c>
      <c r="P6872" s="10" t="str">
        <f t="array" ref="P6872">_xlfn.XLOOKUP(A6872,subscriptions!B6872:B10004,subscriptions!C6872:C10004)</f>
        <v>Residential</v>
      </c>
      <c r="Q6872" s="10" t="s">
        <v>128</v>
      </c>
      <c r="R6872" s="10" t="s">
        <v>148</v>
      </c>
      <c r="S6872" s="10" t="s">
        <v>1026</v>
      </c>
    </row>
    <row r="6873">
      <c r="A6873" s="1" t="s">
        <v>8704</v>
      </c>
      <c r="B6873" s="1" t="s">
        <v>1995</v>
      </c>
      <c r="C6873" s="1" t="s">
        <v>509</v>
      </c>
      <c r="D6873" s="1" t="s">
        <v>153</v>
      </c>
      <c r="E6873" s="1" t="s">
        <v>714</v>
      </c>
      <c r="F6873" s="1" t="s">
        <v>1951</v>
      </c>
      <c r="G6873" s="1" t="s">
        <v>24159</v>
      </c>
      <c r="H6873" s="1" t="s">
        <v>24160</v>
      </c>
      <c r="I6873" s="4">
        <v>84.2564699074074</v>
      </c>
      <c r="J6873" s="1">
        <v>179.83</v>
      </c>
      <c r="K6873" s="1">
        <v>33.82</v>
      </c>
      <c r="M6873" s="10">
        <f t="array" ref="M6873">_xlfn.XLOOKUP(A6873,subscriptions!B6873:B10004,subscriptions!D6873:D10004)</f>
        <v>120</v>
      </c>
      <c r="N6873" s="10">
        <f t="array" ref="N6873">_xlfn.XLOOKUP(A6873,subscriptions!B6873:B10004,subscriptions!G6873:G10004)</f>
        <v>0</v>
      </c>
      <c r="O6873" s="10">
        <v>120.0</v>
      </c>
      <c r="P6873" s="10" t="str">
        <f t="array" ref="P6873">_xlfn.XLOOKUP(A6873,subscriptions!B6873:B10004,subscriptions!C6873:C10004)</f>
        <v>Residential</v>
      </c>
      <c r="Q6873" s="10" t="s">
        <v>173</v>
      </c>
      <c r="R6873" s="10" t="s">
        <v>212</v>
      </c>
      <c r="S6873" s="10" t="s">
        <v>130</v>
      </c>
    </row>
    <row r="6874">
      <c r="A6874" s="1" t="s">
        <v>8705</v>
      </c>
      <c r="B6874" s="1" t="s">
        <v>109</v>
      </c>
      <c r="C6874" s="1" t="s">
        <v>391</v>
      </c>
      <c r="D6874" s="1" t="s">
        <v>27</v>
      </c>
      <c r="E6874" s="1" t="s">
        <v>239</v>
      </c>
      <c r="F6874" s="1" t="s">
        <v>2267</v>
      </c>
      <c r="G6874" s="1" t="s">
        <v>24161</v>
      </c>
      <c r="H6874" s="1" t="s">
        <v>24162</v>
      </c>
      <c r="I6874" s="4">
        <v>84.29802083333334</v>
      </c>
      <c r="J6874" s="1">
        <v>1501.38</v>
      </c>
      <c r="K6874" s="1">
        <v>226.02</v>
      </c>
      <c r="M6874" s="10">
        <f t="array" ref="M6874">_xlfn.XLOOKUP(A6874,subscriptions!B6874:B10004,subscriptions!D6874:D10004)</f>
        <v>120</v>
      </c>
      <c r="N6874" s="10">
        <f t="array" ref="N6874">_xlfn.XLOOKUP(A6874,subscriptions!B6874:B10004,subscriptions!G6874:G10004)</f>
        <v>5</v>
      </c>
      <c r="O6874" s="10">
        <v>114.0</v>
      </c>
      <c r="P6874" s="10" t="str">
        <f t="array" ref="P6874">_xlfn.XLOOKUP(A6874,subscriptions!B6874:B10004,subscriptions!C6874:C10004)</f>
        <v>Residential</v>
      </c>
      <c r="Q6874" s="10" t="s">
        <v>194</v>
      </c>
      <c r="R6874" s="10" t="s">
        <v>212</v>
      </c>
      <c r="S6874" s="10" t="s">
        <v>785</v>
      </c>
    </row>
    <row r="6875">
      <c r="A6875" s="1" t="s">
        <v>8706</v>
      </c>
      <c r="B6875" s="1" t="s">
        <v>969</v>
      </c>
      <c r="C6875" s="1" t="s">
        <v>1347</v>
      </c>
      <c r="D6875" s="1" t="s">
        <v>27</v>
      </c>
      <c r="E6875" s="1" t="s">
        <v>219</v>
      </c>
      <c r="F6875" s="1" t="s">
        <v>971</v>
      </c>
      <c r="G6875" s="1" t="s">
        <v>24163</v>
      </c>
      <c r="H6875" s="1" t="s">
        <v>24164</v>
      </c>
      <c r="I6875" s="4">
        <v>84.29447916666666</v>
      </c>
      <c r="J6875" s="1">
        <v>673.78</v>
      </c>
      <c r="K6875" s="1">
        <v>153.7</v>
      </c>
      <c r="M6875" s="10">
        <f t="array" ref="M6875">_xlfn.XLOOKUP(A6875,subscriptions!B6875:B10004,subscriptions!D6875:D10004)</f>
        <v>80</v>
      </c>
      <c r="N6875" s="10">
        <f t="array" ref="N6875">_xlfn.XLOOKUP(A6875,subscriptions!B6875:B10004,subscriptions!G6875:G10004)</f>
        <v>10</v>
      </c>
      <c r="O6875" s="10">
        <v>72.0</v>
      </c>
      <c r="P6875" s="10" t="str">
        <f t="array" ref="P6875">_xlfn.XLOOKUP(A6875,subscriptions!B6875:B10004,subscriptions!C6875:C10004)</f>
        <v>Roam</v>
      </c>
      <c r="Q6875" s="10" t="s">
        <v>128</v>
      </c>
      <c r="R6875" s="10" t="s">
        <v>148</v>
      </c>
      <c r="S6875" s="10" t="s">
        <v>2075</v>
      </c>
    </row>
    <row r="6876">
      <c r="A6876" s="1" t="s">
        <v>8707</v>
      </c>
      <c r="B6876" s="1" t="s">
        <v>686</v>
      </c>
      <c r="C6876" s="1" t="s">
        <v>2007</v>
      </c>
      <c r="D6876" s="1" t="s">
        <v>153</v>
      </c>
      <c r="E6876" s="1" t="s">
        <v>714</v>
      </c>
      <c r="F6876" s="1" t="s">
        <v>715</v>
      </c>
      <c r="G6876" s="1" t="s">
        <v>24165</v>
      </c>
      <c r="H6876" s="1" t="s">
        <v>24166</v>
      </c>
      <c r="I6876" s="4">
        <v>84.21528935185185</v>
      </c>
      <c r="J6876" s="1">
        <v>2956.13</v>
      </c>
      <c r="K6876" s="1">
        <v>724.98</v>
      </c>
      <c r="M6876" s="10">
        <f t="array" ref="M6876">_xlfn.XLOOKUP(A6876,subscriptions!B6876:B10004,subscriptions!D6876:D10004)</f>
        <v>120</v>
      </c>
      <c r="N6876" s="10">
        <f t="array" ref="N6876">_xlfn.XLOOKUP(A6876,subscriptions!B6876:B10004,subscriptions!G6876:G10004)</f>
        <v>20</v>
      </c>
      <c r="O6876" s="10">
        <v>96.0</v>
      </c>
      <c r="P6876" s="10" t="str">
        <f t="array" ref="P6876">_xlfn.XLOOKUP(A6876,subscriptions!B6876:B10004,subscriptions!C6876:C10004)</f>
        <v>Residential</v>
      </c>
      <c r="Q6876" s="10" t="s">
        <v>128</v>
      </c>
      <c r="R6876" s="10" t="s">
        <v>148</v>
      </c>
      <c r="S6876" s="10" t="s">
        <v>1212</v>
      </c>
    </row>
    <row r="6877">
      <c r="A6877" s="1" t="s">
        <v>8708</v>
      </c>
      <c r="B6877" s="1" t="s">
        <v>329</v>
      </c>
      <c r="C6877" s="1" t="s">
        <v>218</v>
      </c>
      <c r="D6877" s="1" t="s">
        <v>27</v>
      </c>
      <c r="E6877" s="1" t="s">
        <v>714</v>
      </c>
      <c r="F6877" s="1" t="s">
        <v>1866</v>
      </c>
      <c r="G6877" s="1" t="s">
        <v>24167</v>
      </c>
      <c r="H6877" s="1" t="s">
        <v>24168</v>
      </c>
      <c r="I6877" s="4">
        <v>84.17109953703704</v>
      </c>
      <c r="J6877" s="1">
        <v>905.54</v>
      </c>
      <c r="K6877" s="1">
        <v>111.2</v>
      </c>
      <c r="M6877" s="10">
        <f t="array" ref="M6877">_xlfn.XLOOKUP(A6877,subscriptions!B6877:B10004,subscriptions!D6877:D10004)</f>
        <v>120</v>
      </c>
      <c r="N6877" s="10">
        <f t="array" ref="N6877">_xlfn.XLOOKUP(A6877,subscriptions!B6877:B10004,subscriptions!G6877:G10004)</f>
        <v>0</v>
      </c>
      <c r="O6877" s="10">
        <v>120.0</v>
      </c>
      <c r="P6877" s="10" t="str">
        <f t="array" ref="P6877">_xlfn.XLOOKUP(A6877,subscriptions!B6877:B10004,subscriptions!C6877:C10004)</f>
        <v>Residential</v>
      </c>
      <c r="Q6877" s="10" t="s">
        <v>173</v>
      </c>
      <c r="R6877" s="10" t="s">
        <v>212</v>
      </c>
      <c r="S6877" s="10" t="s">
        <v>310</v>
      </c>
    </row>
    <row r="6878">
      <c r="A6878" s="1" t="s">
        <v>8709</v>
      </c>
      <c r="B6878" s="1" t="s">
        <v>2521</v>
      </c>
      <c r="C6878" s="1" t="s">
        <v>2483</v>
      </c>
      <c r="D6878" s="1" t="s">
        <v>153</v>
      </c>
      <c r="E6878" s="1" t="s">
        <v>111</v>
      </c>
      <c r="F6878" s="1" t="s">
        <v>154</v>
      </c>
      <c r="G6878" s="1" t="s">
        <v>24169</v>
      </c>
      <c r="H6878" s="1" t="s">
        <v>24170</v>
      </c>
      <c r="I6878" s="4">
        <v>84.21252314814815</v>
      </c>
      <c r="J6878" s="1">
        <v>371.35</v>
      </c>
      <c r="K6878" s="1">
        <v>47.31</v>
      </c>
      <c r="M6878" s="10">
        <f t="array" ref="M6878">_xlfn.XLOOKUP(A6878,subscriptions!B6878:B10004,subscriptions!D6878:D10004)</f>
        <v>120</v>
      </c>
      <c r="N6878" s="10">
        <f t="array" ref="N6878">_xlfn.XLOOKUP(A6878,subscriptions!B6878:B10004,subscriptions!G6878:G10004)</f>
        <v>5</v>
      </c>
      <c r="O6878" s="10">
        <v>114.0</v>
      </c>
      <c r="P6878" s="10" t="str">
        <f t="array" ref="P6878">_xlfn.XLOOKUP(A6878,subscriptions!B6878:B10004,subscriptions!C6878:C10004)</f>
        <v>Residential</v>
      </c>
      <c r="Q6878" s="10" t="s">
        <v>194</v>
      </c>
      <c r="R6878" s="10" t="s">
        <v>212</v>
      </c>
      <c r="S6878" s="10" t="s">
        <v>813</v>
      </c>
    </row>
    <row r="6879">
      <c r="A6879" s="1" t="s">
        <v>8710</v>
      </c>
      <c r="B6879" s="1" t="s">
        <v>2521</v>
      </c>
      <c r="C6879" s="1" t="s">
        <v>133</v>
      </c>
      <c r="D6879" s="1" t="s">
        <v>153</v>
      </c>
      <c r="E6879" s="1" t="s">
        <v>28</v>
      </c>
      <c r="F6879" s="1" t="s">
        <v>2581</v>
      </c>
      <c r="G6879" s="1" t="s">
        <v>24171</v>
      </c>
      <c r="H6879" s="1" t="s">
        <v>24172</v>
      </c>
      <c r="I6879" s="4">
        <v>84.17018518518519</v>
      </c>
      <c r="J6879" s="1">
        <v>368.13</v>
      </c>
      <c r="K6879" s="1">
        <v>84.27</v>
      </c>
      <c r="M6879" s="10">
        <f t="array" ref="M6879">_xlfn.XLOOKUP(A6879,subscriptions!B6879:B10004,subscriptions!D6879:D10004)</f>
        <v>120</v>
      </c>
      <c r="N6879" s="10">
        <f t="array" ref="N6879">_xlfn.XLOOKUP(A6879,subscriptions!B6879:B10004,subscriptions!G6879:G10004)</f>
        <v>10</v>
      </c>
      <c r="O6879" s="10">
        <v>108.0</v>
      </c>
      <c r="P6879" s="10" t="str">
        <f t="array" ref="P6879">_xlfn.XLOOKUP(A6879,subscriptions!B6879:B10004,subscriptions!C6879:C10004)</f>
        <v>Residential</v>
      </c>
      <c r="Q6879" s="10" t="s">
        <v>128</v>
      </c>
      <c r="R6879" s="10" t="s">
        <v>212</v>
      </c>
      <c r="S6879" s="10" t="s">
        <v>2494</v>
      </c>
    </row>
    <row r="6880">
      <c r="A6880" s="1" t="s">
        <v>8711</v>
      </c>
      <c r="B6880" s="1" t="s">
        <v>4627</v>
      </c>
      <c r="C6880" s="1" t="s">
        <v>1415</v>
      </c>
      <c r="D6880" s="1" t="s">
        <v>27</v>
      </c>
      <c r="E6880" s="1" t="s">
        <v>219</v>
      </c>
      <c r="F6880" s="1" t="s">
        <v>1010</v>
      </c>
      <c r="G6880" s="1" t="s">
        <v>24173</v>
      </c>
      <c r="H6880" s="1" t="s">
        <v>24174</v>
      </c>
      <c r="I6880" s="4">
        <v>84.4190625</v>
      </c>
      <c r="J6880" s="1">
        <v>2246.48</v>
      </c>
      <c r="K6880" s="1">
        <v>299.58</v>
      </c>
      <c r="M6880" s="10">
        <f t="array" ref="M6880">_xlfn.XLOOKUP(A6880,subscriptions!B6880:B10004,subscriptions!D6880:D10004)</f>
        <v>80</v>
      </c>
      <c r="N6880" s="10">
        <f t="array" ref="N6880">_xlfn.XLOOKUP(A6880,subscriptions!B6880:B10004,subscriptions!G6880:G10004)</f>
        <v>20</v>
      </c>
      <c r="O6880" s="10">
        <v>64.0</v>
      </c>
      <c r="P6880" s="10" t="str">
        <f t="array" ref="P6880">_xlfn.XLOOKUP(A6880,subscriptions!B6880:B10004,subscriptions!C6880:C10004)</f>
        <v>Roam</v>
      </c>
      <c r="Q6880" s="10" t="s">
        <v>128</v>
      </c>
      <c r="R6880" s="10" t="s">
        <v>148</v>
      </c>
      <c r="S6880" s="10" t="s">
        <v>1822</v>
      </c>
    </row>
    <row r="6881">
      <c r="A6881" s="1" t="s">
        <v>8712</v>
      </c>
      <c r="B6881" s="1" t="s">
        <v>24</v>
      </c>
      <c r="C6881" s="1" t="s">
        <v>441</v>
      </c>
      <c r="D6881" s="1" t="s">
        <v>27</v>
      </c>
      <c r="E6881" s="1" t="s">
        <v>631</v>
      </c>
      <c r="F6881" s="1" t="s">
        <v>2293</v>
      </c>
      <c r="G6881" s="1" t="s">
        <v>24175</v>
      </c>
      <c r="H6881" s="1" t="s">
        <v>24176</v>
      </c>
      <c r="I6881" s="4">
        <v>84.1689699074074</v>
      </c>
      <c r="J6881" s="1">
        <v>513.03</v>
      </c>
      <c r="K6881" s="1">
        <v>93.96</v>
      </c>
      <c r="M6881" s="10">
        <f t="array" ref="M6881">_xlfn.XLOOKUP(A6881,subscriptions!B6881:B10004,subscriptions!D6881:D10004)</f>
        <v>120</v>
      </c>
      <c r="N6881" s="10">
        <f t="array" ref="N6881">_xlfn.XLOOKUP(A6881,subscriptions!B6881:B10004,subscriptions!G6881:G10004)</f>
        <v>0</v>
      </c>
      <c r="O6881" s="10">
        <v>120.0</v>
      </c>
      <c r="P6881" s="10" t="str">
        <f t="array" ref="P6881">_xlfn.XLOOKUP(A6881,subscriptions!B6881:B10004,subscriptions!C6881:C10004)</f>
        <v>Residential</v>
      </c>
      <c r="Q6881" s="10" t="s">
        <v>173</v>
      </c>
      <c r="R6881" s="10" t="s">
        <v>212</v>
      </c>
      <c r="S6881" s="10" t="s">
        <v>1504</v>
      </c>
    </row>
    <row r="6882">
      <c r="A6882" s="1" t="s">
        <v>8714</v>
      </c>
      <c r="B6882" s="1" t="s">
        <v>2096</v>
      </c>
      <c r="C6882" s="1" t="s">
        <v>26</v>
      </c>
      <c r="D6882" s="1" t="s">
        <v>27</v>
      </c>
      <c r="E6882" s="1" t="s">
        <v>332</v>
      </c>
      <c r="F6882" s="1" t="s">
        <v>618</v>
      </c>
      <c r="G6882" s="1" t="s">
        <v>24177</v>
      </c>
      <c r="H6882" s="1" t="s">
        <v>24178</v>
      </c>
      <c r="I6882" s="4">
        <v>84.29739583333334</v>
      </c>
      <c r="J6882" s="1">
        <v>2236.58</v>
      </c>
      <c r="K6882" s="1">
        <v>238.01</v>
      </c>
      <c r="M6882" s="10">
        <f t="array" ref="M6882">_xlfn.XLOOKUP(A6882,subscriptions!B6882:B10004,subscriptions!D6882:D10004)</f>
        <v>120</v>
      </c>
      <c r="N6882" s="10">
        <f t="array" ref="N6882">_xlfn.XLOOKUP(A6882,subscriptions!B6882:B10004,subscriptions!G6882:G10004)</f>
        <v>5</v>
      </c>
      <c r="O6882" s="10">
        <v>114.0</v>
      </c>
      <c r="P6882" s="10" t="str">
        <f t="array" ref="P6882">_xlfn.XLOOKUP(A6882,subscriptions!B6882:B10004,subscriptions!C6882:C10004)</f>
        <v>Residential</v>
      </c>
      <c r="Q6882" s="10" t="s">
        <v>194</v>
      </c>
      <c r="R6882" s="10" t="s">
        <v>212</v>
      </c>
      <c r="S6882" s="10" t="s">
        <v>407</v>
      </c>
    </row>
    <row r="6883">
      <c r="A6883" s="1" t="s">
        <v>8716</v>
      </c>
      <c r="B6883" s="1" t="s">
        <v>1984</v>
      </c>
      <c r="C6883" s="1" t="s">
        <v>133</v>
      </c>
      <c r="D6883" s="1" t="s">
        <v>153</v>
      </c>
      <c r="E6883" s="1" t="s">
        <v>332</v>
      </c>
      <c r="F6883" s="1" t="s">
        <v>788</v>
      </c>
      <c r="G6883" s="1" t="s">
        <v>24179</v>
      </c>
      <c r="H6883" s="1" t="s">
        <v>24180</v>
      </c>
      <c r="I6883" s="4">
        <v>84.21530092592593</v>
      </c>
      <c r="J6883" s="1">
        <v>395.79</v>
      </c>
      <c r="K6883" s="1">
        <v>74.28</v>
      </c>
      <c r="M6883" s="10">
        <f t="array" ref="M6883">_xlfn.XLOOKUP(A6883,subscriptions!B6883:B10004,subscriptions!D6883:D10004)</f>
        <v>120</v>
      </c>
      <c r="N6883" s="10">
        <f t="array" ref="N6883">_xlfn.XLOOKUP(A6883,subscriptions!B6883:B10004,subscriptions!G6883:G10004)</f>
        <v>10</v>
      </c>
      <c r="O6883" s="10">
        <v>108.0</v>
      </c>
      <c r="P6883" s="10" t="str">
        <f t="array" ref="P6883">_xlfn.XLOOKUP(A6883,subscriptions!B6883:B10004,subscriptions!C6883:C10004)</f>
        <v>Residential</v>
      </c>
      <c r="Q6883" s="10" t="s">
        <v>128</v>
      </c>
      <c r="R6883" s="10" t="s">
        <v>212</v>
      </c>
      <c r="S6883" s="10" t="s">
        <v>1212</v>
      </c>
    </row>
    <row r="6884">
      <c r="A6884" s="1" t="s">
        <v>8717</v>
      </c>
      <c r="B6884" s="1" t="s">
        <v>523</v>
      </c>
      <c r="C6884" s="1" t="s">
        <v>296</v>
      </c>
      <c r="D6884" s="1" t="s">
        <v>27</v>
      </c>
      <c r="E6884" s="1" t="s">
        <v>262</v>
      </c>
      <c r="F6884" s="1" t="s">
        <v>4113</v>
      </c>
      <c r="G6884" s="1" t="s">
        <v>24181</v>
      </c>
      <c r="H6884" s="1" t="s">
        <v>24182</v>
      </c>
      <c r="I6884" s="4">
        <v>84.38074074074073</v>
      </c>
      <c r="J6884" s="1">
        <v>632.22</v>
      </c>
      <c r="K6884" s="1">
        <v>124.27</v>
      </c>
      <c r="M6884" s="10">
        <f t="array" ref="M6884">_xlfn.XLOOKUP(A6884,subscriptions!B6884:B10004,subscriptions!D6884:D10004)</f>
        <v>250</v>
      </c>
      <c r="N6884" s="10">
        <f t="array" ref="N6884">_xlfn.XLOOKUP(A6884,subscriptions!B6884:B10004,subscriptions!G6884:G10004)</f>
        <v>20</v>
      </c>
      <c r="O6884" s="10">
        <v>200.0</v>
      </c>
      <c r="P6884" s="10" t="str">
        <f t="array" ref="P6884">_xlfn.XLOOKUP(A6884,subscriptions!B6884:B10004,subscriptions!C6884:C10004)</f>
        <v>Business</v>
      </c>
      <c r="Q6884" s="10" t="s">
        <v>128</v>
      </c>
      <c r="R6884" s="10" t="s">
        <v>129</v>
      </c>
      <c r="S6884" s="10" t="s">
        <v>762</v>
      </c>
    </row>
    <row r="6885">
      <c r="A6885" s="1" t="s">
        <v>8718</v>
      </c>
      <c r="B6885" s="1" t="s">
        <v>1141</v>
      </c>
      <c r="C6885" s="1" t="s">
        <v>133</v>
      </c>
      <c r="D6885" s="1" t="s">
        <v>27</v>
      </c>
      <c r="E6885" s="1" t="s">
        <v>28</v>
      </c>
      <c r="F6885" s="1" t="s">
        <v>29</v>
      </c>
      <c r="G6885" s="1" t="s">
        <v>24183</v>
      </c>
      <c r="H6885" s="1" t="s">
        <v>24184</v>
      </c>
      <c r="I6885" s="4">
        <v>84.25711805555555</v>
      </c>
      <c r="J6885" s="1">
        <v>989.6</v>
      </c>
      <c r="K6885" s="1">
        <v>103.49</v>
      </c>
      <c r="M6885" s="10">
        <f t="array" ref="M6885">_xlfn.XLOOKUP(A6885,subscriptions!B6885:B10004,subscriptions!D6885:D10004)</f>
        <v>120</v>
      </c>
      <c r="N6885" s="10">
        <f t="array" ref="N6885">_xlfn.XLOOKUP(A6885,subscriptions!B6885:B10004,subscriptions!G6885:G10004)</f>
        <v>0</v>
      </c>
      <c r="O6885" s="10">
        <v>120.0</v>
      </c>
      <c r="P6885" s="10" t="str">
        <f t="array" ref="P6885">_xlfn.XLOOKUP(A6885,subscriptions!B6885:B10004,subscriptions!C6885:C10004)</f>
        <v>Residential</v>
      </c>
      <c r="Q6885" s="10" t="s">
        <v>173</v>
      </c>
      <c r="R6885" s="10" t="s">
        <v>212</v>
      </c>
      <c r="S6885" s="10" t="s">
        <v>175</v>
      </c>
    </row>
    <row r="6886">
      <c r="A6886" s="1" t="s">
        <v>8719</v>
      </c>
      <c r="B6886" s="1" t="s">
        <v>1972</v>
      </c>
      <c r="C6886" s="1" t="s">
        <v>473</v>
      </c>
      <c r="D6886" s="1" t="s">
        <v>27</v>
      </c>
      <c r="E6886" s="1" t="s">
        <v>262</v>
      </c>
      <c r="F6886" s="1" t="s">
        <v>4113</v>
      </c>
      <c r="G6886" s="1" t="s">
        <v>24185</v>
      </c>
      <c r="H6886" s="1" t="s">
        <v>24186</v>
      </c>
      <c r="I6886" s="4">
        <v>84.29311342592592</v>
      </c>
      <c r="J6886" s="1">
        <v>4352.22</v>
      </c>
      <c r="K6886" s="1">
        <v>1008.8</v>
      </c>
      <c r="M6886" s="10">
        <f t="array" ref="M6886">_xlfn.XLOOKUP(A6886,subscriptions!B6886:B10004,subscriptions!D6886:D10004)</f>
        <v>120</v>
      </c>
      <c r="N6886" s="10">
        <f t="array" ref="N6886">_xlfn.XLOOKUP(A6886,subscriptions!B6886:B10004,subscriptions!G6886:G10004)</f>
        <v>5</v>
      </c>
      <c r="O6886" s="10">
        <v>114.0</v>
      </c>
      <c r="P6886" s="10" t="str">
        <f t="array" ref="P6886">_xlfn.XLOOKUP(A6886,subscriptions!B6886:B10004,subscriptions!C6886:C10004)</f>
        <v>Residential</v>
      </c>
      <c r="Q6886" s="10" t="s">
        <v>194</v>
      </c>
      <c r="R6886" s="10" t="s">
        <v>212</v>
      </c>
      <c r="S6886" s="10" t="s">
        <v>1779</v>
      </c>
    </row>
    <row r="6887">
      <c r="A6887" s="1" t="s">
        <v>8720</v>
      </c>
      <c r="B6887" s="1" t="s">
        <v>1886</v>
      </c>
      <c r="C6887" s="1" t="s">
        <v>1347</v>
      </c>
      <c r="D6887" s="1" t="s">
        <v>27</v>
      </c>
      <c r="E6887" s="1" t="s">
        <v>714</v>
      </c>
      <c r="F6887" s="1" t="s">
        <v>2562</v>
      </c>
      <c r="G6887" s="1" t="s">
        <v>24187</v>
      </c>
      <c r="H6887" s="1" t="s">
        <v>24188</v>
      </c>
      <c r="I6887" s="4">
        <v>84.21466435185185</v>
      </c>
      <c r="J6887" s="1">
        <v>4076.46</v>
      </c>
      <c r="K6887" s="1">
        <v>399.39</v>
      </c>
      <c r="M6887" s="10">
        <f t="array" ref="M6887">_xlfn.XLOOKUP(A6887,subscriptions!B6887:B10004,subscriptions!D6887:D10004)</f>
        <v>120</v>
      </c>
      <c r="N6887" s="10">
        <f t="array" ref="N6887">_xlfn.XLOOKUP(A6887,subscriptions!B6887:B10004,subscriptions!G6887:G10004)</f>
        <v>10</v>
      </c>
      <c r="O6887" s="10">
        <v>108.0</v>
      </c>
      <c r="P6887" s="10" t="str">
        <f t="array" ref="P6887">_xlfn.XLOOKUP(A6887,subscriptions!B6887:B10004,subscriptions!C6887:C10004)</f>
        <v>Residential</v>
      </c>
      <c r="Q6887" s="10" t="s">
        <v>128</v>
      </c>
      <c r="R6887" s="10" t="s">
        <v>212</v>
      </c>
      <c r="S6887" s="10" t="s">
        <v>3641</v>
      </c>
    </row>
    <row r="6888">
      <c r="A6888" s="1" t="s">
        <v>8721</v>
      </c>
      <c r="B6888" s="1" t="s">
        <v>589</v>
      </c>
      <c r="C6888" s="1" t="s">
        <v>1388</v>
      </c>
      <c r="D6888" s="1" t="s">
        <v>153</v>
      </c>
      <c r="E6888" s="1" t="s">
        <v>219</v>
      </c>
      <c r="F6888" s="1" t="s">
        <v>458</v>
      </c>
      <c r="G6888" s="1" t="s">
        <v>24189</v>
      </c>
      <c r="H6888" s="1" t="s">
        <v>24190</v>
      </c>
      <c r="I6888" s="4">
        <v>84.37883101851853</v>
      </c>
      <c r="J6888" s="1">
        <v>397.66</v>
      </c>
      <c r="K6888" s="1">
        <v>71.73</v>
      </c>
      <c r="M6888" s="10">
        <f t="array" ref="M6888">_xlfn.XLOOKUP(A6888,subscriptions!B6888:B10004,subscriptions!D6888:D10004)</f>
        <v>120</v>
      </c>
      <c r="N6888" s="10">
        <f t="array" ref="N6888">_xlfn.XLOOKUP(A6888,subscriptions!B6888:B10004,subscriptions!G6888:G10004)</f>
        <v>20</v>
      </c>
      <c r="O6888" s="10">
        <v>96.0</v>
      </c>
      <c r="P6888" s="10" t="str">
        <f t="array" ref="P6888">_xlfn.XLOOKUP(A6888,subscriptions!B6888:B10004,subscriptions!C6888:C10004)</f>
        <v>Residential</v>
      </c>
      <c r="Q6888" s="10" t="s">
        <v>128</v>
      </c>
      <c r="R6888" s="10" t="s">
        <v>148</v>
      </c>
      <c r="S6888" s="10" t="s">
        <v>1622</v>
      </c>
    </row>
    <row r="6889">
      <c r="A6889" s="1" t="s">
        <v>8722</v>
      </c>
      <c r="B6889" s="1" t="s">
        <v>2096</v>
      </c>
      <c r="C6889" s="1" t="s">
        <v>1833</v>
      </c>
      <c r="D6889" s="1" t="s">
        <v>27</v>
      </c>
      <c r="E6889" s="1" t="s">
        <v>28</v>
      </c>
      <c r="F6889" s="1" t="s">
        <v>29</v>
      </c>
      <c r="G6889" s="1" t="s">
        <v>24191</v>
      </c>
      <c r="H6889" s="1" t="s">
        <v>24192</v>
      </c>
      <c r="I6889" s="4">
        <v>84.38137731481481</v>
      </c>
      <c r="J6889" s="1">
        <v>715.26</v>
      </c>
      <c r="K6889" s="1">
        <v>105.89</v>
      </c>
      <c r="M6889" s="10">
        <f t="array" ref="M6889">_xlfn.XLOOKUP(A6889,subscriptions!B6889:B10004,subscriptions!D6889:D10004)</f>
        <v>120</v>
      </c>
      <c r="N6889" s="10">
        <f t="array" ref="N6889">_xlfn.XLOOKUP(A6889,subscriptions!B6889:B10004,subscriptions!G6889:G10004)</f>
        <v>0</v>
      </c>
      <c r="O6889" s="10">
        <v>120.0</v>
      </c>
      <c r="P6889" s="10" t="str">
        <f t="array" ref="P6889">_xlfn.XLOOKUP(A6889,subscriptions!B6889:B10004,subscriptions!C6889:C10004)</f>
        <v>Residential</v>
      </c>
      <c r="Q6889" s="10" t="s">
        <v>173</v>
      </c>
      <c r="R6889" s="10" t="s">
        <v>212</v>
      </c>
      <c r="S6889" s="10" t="s">
        <v>1789</v>
      </c>
    </row>
    <row r="6890">
      <c r="A6890" s="1" t="s">
        <v>8723</v>
      </c>
      <c r="B6890" s="1" t="s">
        <v>1527</v>
      </c>
      <c r="C6890" s="1" t="s">
        <v>1200</v>
      </c>
      <c r="D6890" s="1" t="s">
        <v>153</v>
      </c>
      <c r="E6890" s="1" t="s">
        <v>219</v>
      </c>
      <c r="F6890" s="1" t="s">
        <v>590</v>
      </c>
      <c r="G6890" s="1" t="s">
        <v>24193</v>
      </c>
      <c r="H6890" s="1" t="s">
        <v>24194</v>
      </c>
      <c r="I6890" s="4">
        <v>84.38270833333333</v>
      </c>
      <c r="J6890" s="1">
        <v>292.72</v>
      </c>
      <c r="K6890" s="1">
        <v>42.84</v>
      </c>
      <c r="M6890" s="10">
        <f t="array" ref="M6890">_xlfn.XLOOKUP(A6890,subscriptions!B6890:B10004,subscriptions!D6890:D10004)</f>
        <v>120</v>
      </c>
      <c r="N6890" s="10">
        <f t="array" ref="N6890">_xlfn.XLOOKUP(A6890,subscriptions!B6890:B10004,subscriptions!G6890:G10004)</f>
        <v>5</v>
      </c>
      <c r="O6890" s="10">
        <v>114.0</v>
      </c>
      <c r="P6890" s="10" t="str">
        <f t="array" ref="P6890">_xlfn.XLOOKUP(A6890,subscriptions!B6890:B10004,subscriptions!C6890:C10004)</f>
        <v>Residential</v>
      </c>
      <c r="Q6890" s="10" t="s">
        <v>194</v>
      </c>
      <c r="R6890" s="10" t="s">
        <v>212</v>
      </c>
      <c r="S6890" s="10" t="s">
        <v>671</v>
      </c>
    </row>
    <row r="6891">
      <c r="A6891" s="1" t="s">
        <v>8724</v>
      </c>
      <c r="B6891" s="1" t="s">
        <v>329</v>
      </c>
      <c r="C6891" s="1" t="s">
        <v>456</v>
      </c>
      <c r="D6891" s="1" t="s">
        <v>27</v>
      </c>
      <c r="E6891" s="1" t="s">
        <v>280</v>
      </c>
      <c r="F6891" s="1" t="s">
        <v>411</v>
      </c>
      <c r="G6891" s="1" t="s">
        <v>24195</v>
      </c>
      <c r="H6891" s="1" t="s">
        <v>24196</v>
      </c>
      <c r="I6891" s="4">
        <v>84.41971064814815</v>
      </c>
      <c r="J6891" s="1">
        <v>1119.98</v>
      </c>
      <c r="K6891" s="1">
        <v>168.39</v>
      </c>
      <c r="M6891" s="10">
        <f t="array" ref="M6891">_xlfn.XLOOKUP(A6891,subscriptions!B6891:B10004,subscriptions!D6891:D10004)</f>
        <v>120</v>
      </c>
      <c r="N6891" s="10">
        <f t="array" ref="N6891">_xlfn.XLOOKUP(A6891,subscriptions!B6891:B10004,subscriptions!G6891:G10004)</f>
        <v>10</v>
      </c>
      <c r="O6891" s="10">
        <v>108.0</v>
      </c>
      <c r="P6891" s="10" t="str">
        <f t="array" ref="P6891">_xlfn.XLOOKUP(A6891,subscriptions!B6891:B10004,subscriptions!C6891:C10004)</f>
        <v>Residential</v>
      </c>
      <c r="Q6891" s="10" t="s">
        <v>128</v>
      </c>
      <c r="R6891" s="10" t="s">
        <v>212</v>
      </c>
      <c r="S6891" s="10" t="s">
        <v>1525</v>
      </c>
    </row>
    <row r="6892">
      <c r="A6892" s="1" t="s">
        <v>8725</v>
      </c>
      <c r="B6892" s="1" t="s">
        <v>589</v>
      </c>
      <c r="C6892" s="1" t="s">
        <v>920</v>
      </c>
      <c r="D6892" s="1" t="s">
        <v>153</v>
      </c>
      <c r="E6892" s="1" t="s">
        <v>239</v>
      </c>
      <c r="F6892" s="1" t="s">
        <v>606</v>
      </c>
      <c r="G6892" s="1" t="s">
        <v>24197</v>
      </c>
      <c r="H6892" s="1" t="s">
        <v>24198</v>
      </c>
      <c r="I6892" s="4">
        <v>84.29319444444444</v>
      </c>
      <c r="J6892" s="1">
        <v>975.9</v>
      </c>
      <c r="K6892" s="1">
        <v>129.89</v>
      </c>
      <c r="M6892" s="10">
        <f t="array" ref="M6892">_xlfn.XLOOKUP(A6892,subscriptions!B6892:B10004,subscriptions!D6892:D10004)</f>
        <v>120</v>
      </c>
      <c r="N6892" s="10">
        <f t="array" ref="N6892">_xlfn.XLOOKUP(A6892,subscriptions!B6892:B10004,subscriptions!G6892:G10004)</f>
        <v>20</v>
      </c>
      <c r="O6892" s="10">
        <v>96.0</v>
      </c>
      <c r="P6892" s="10" t="str">
        <f t="array" ref="P6892">_xlfn.XLOOKUP(A6892,subscriptions!B6892:B10004,subscriptions!C6892:C10004)</f>
        <v>Residential</v>
      </c>
      <c r="Q6892" s="10" t="s">
        <v>128</v>
      </c>
      <c r="R6892" s="10" t="s">
        <v>148</v>
      </c>
      <c r="S6892" s="10" t="s">
        <v>1779</v>
      </c>
    </row>
    <row r="6893">
      <c r="A6893" s="1" t="s">
        <v>8726</v>
      </c>
      <c r="B6893" s="1" t="s">
        <v>2534</v>
      </c>
      <c r="C6893" s="1" t="s">
        <v>1507</v>
      </c>
      <c r="D6893" s="1" t="s">
        <v>153</v>
      </c>
      <c r="E6893" s="1" t="s">
        <v>631</v>
      </c>
      <c r="F6893" s="1" t="s">
        <v>2293</v>
      </c>
      <c r="G6893" s="1" t="s">
        <v>24199</v>
      </c>
      <c r="H6893" s="1" t="s">
        <v>24200</v>
      </c>
      <c r="I6893" s="4">
        <v>84.34121527777778</v>
      </c>
      <c r="J6893" s="1">
        <v>3515.32</v>
      </c>
      <c r="K6893" s="1">
        <v>616.75</v>
      </c>
      <c r="M6893" s="10">
        <f t="array" ref="M6893">_xlfn.XLOOKUP(A6893,subscriptions!B6893:B10004,subscriptions!D6893:D10004)</f>
        <v>120</v>
      </c>
      <c r="N6893" s="10">
        <f t="array" ref="N6893">_xlfn.XLOOKUP(A6893,subscriptions!B6893:B10004,subscriptions!G6893:G10004)</f>
        <v>0</v>
      </c>
      <c r="O6893" s="10">
        <v>120.0</v>
      </c>
      <c r="P6893" s="10" t="str">
        <f t="array" ref="P6893">_xlfn.XLOOKUP(A6893,subscriptions!B6893:B10004,subscriptions!C6893:C10004)</f>
        <v>Residential</v>
      </c>
      <c r="Q6893" s="10" t="s">
        <v>173</v>
      </c>
      <c r="R6893" s="10" t="s">
        <v>212</v>
      </c>
      <c r="S6893" s="10" t="s">
        <v>259</v>
      </c>
    </row>
    <row r="6894">
      <c r="A6894" s="1" t="s">
        <v>8729</v>
      </c>
      <c r="B6894" s="1" t="s">
        <v>312</v>
      </c>
      <c r="C6894" s="1" t="s">
        <v>1973</v>
      </c>
      <c r="D6894" s="1" t="s">
        <v>153</v>
      </c>
      <c r="E6894" s="1" t="s">
        <v>714</v>
      </c>
      <c r="F6894" s="1" t="s">
        <v>1866</v>
      </c>
      <c r="G6894" s="1" t="s">
        <v>24201</v>
      </c>
      <c r="H6894" s="1" t="s">
        <v>24202</v>
      </c>
      <c r="I6894" s="4">
        <v>84.33429398148148</v>
      </c>
      <c r="J6894" s="1">
        <v>4039.01</v>
      </c>
      <c r="K6894" s="1">
        <v>503.43</v>
      </c>
      <c r="M6894" s="10">
        <f t="array" ref="M6894">_xlfn.XLOOKUP(A6894,subscriptions!B6894:B10004,subscriptions!D6894:D10004)</f>
        <v>120</v>
      </c>
      <c r="N6894" s="10">
        <f t="array" ref="N6894">_xlfn.XLOOKUP(A6894,subscriptions!B6894:B10004,subscriptions!G6894:G10004)</f>
        <v>5</v>
      </c>
      <c r="O6894" s="10">
        <v>114.0</v>
      </c>
      <c r="P6894" s="10" t="str">
        <f t="array" ref="P6894">_xlfn.XLOOKUP(A6894,subscriptions!B6894:B10004,subscriptions!C6894:C10004)</f>
        <v>Residential</v>
      </c>
      <c r="Q6894" s="10" t="s">
        <v>194</v>
      </c>
      <c r="R6894" s="10" t="s">
        <v>212</v>
      </c>
      <c r="S6894" s="10" t="s">
        <v>195</v>
      </c>
    </row>
    <row r="6895">
      <c r="A6895" s="1" t="s">
        <v>8730</v>
      </c>
      <c r="B6895" s="1" t="s">
        <v>772</v>
      </c>
      <c r="C6895" s="1" t="s">
        <v>456</v>
      </c>
      <c r="D6895" s="1" t="s">
        <v>153</v>
      </c>
      <c r="E6895" s="1" t="s">
        <v>631</v>
      </c>
      <c r="F6895" s="1" t="s">
        <v>632</v>
      </c>
      <c r="G6895" s="1" t="s">
        <v>24203</v>
      </c>
      <c r="H6895" s="1" t="s">
        <v>24204</v>
      </c>
      <c r="I6895" s="4">
        <v>84.21534722222222</v>
      </c>
      <c r="J6895" s="1">
        <v>775.71</v>
      </c>
      <c r="K6895" s="1">
        <v>176.28</v>
      </c>
      <c r="M6895" s="10">
        <f t="array" ref="M6895">_xlfn.XLOOKUP(A6895,subscriptions!B6895:B10004,subscriptions!D6895:D10004)</f>
        <v>120</v>
      </c>
      <c r="N6895" s="10">
        <f t="array" ref="N6895">_xlfn.XLOOKUP(A6895,subscriptions!B6895:B10004,subscriptions!G6895:G10004)</f>
        <v>10</v>
      </c>
      <c r="O6895" s="10">
        <v>108.0</v>
      </c>
      <c r="P6895" s="10" t="str">
        <f t="array" ref="P6895">_xlfn.XLOOKUP(A6895,subscriptions!B6895:B10004,subscriptions!C6895:C10004)</f>
        <v>Residential</v>
      </c>
      <c r="Q6895" s="10" t="s">
        <v>128</v>
      </c>
      <c r="R6895" s="10" t="s">
        <v>212</v>
      </c>
      <c r="S6895" s="10" t="s">
        <v>1212</v>
      </c>
    </row>
    <row r="6896">
      <c r="A6896" s="1" t="s">
        <v>8731</v>
      </c>
      <c r="B6896" s="1" t="s">
        <v>329</v>
      </c>
      <c r="C6896" s="1" t="s">
        <v>920</v>
      </c>
      <c r="D6896" s="1" t="s">
        <v>27</v>
      </c>
      <c r="E6896" s="1" t="s">
        <v>280</v>
      </c>
      <c r="F6896" s="1" t="s">
        <v>873</v>
      </c>
      <c r="G6896" s="1" t="s">
        <v>24205</v>
      </c>
      <c r="H6896" s="1" t="s">
        <v>24206</v>
      </c>
      <c r="I6896" s="4">
        <v>84.2106712962963</v>
      </c>
      <c r="J6896" s="1">
        <v>1065.14</v>
      </c>
      <c r="K6896" s="1">
        <v>144.46</v>
      </c>
      <c r="M6896" s="10">
        <f t="array" ref="M6896">_xlfn.XLOOKUP(A6896,subscriptions!B6896:B10004,subscriptions!D6896:D10004)</f>
        <v>120</v>
      </c>
      <c r="N6896" s="10">
        <f t="array" ref="N6896">_xlfn.XLOOKUP(A6896,subscriptions!B6896:B10004,subscriptions!G6896:G10004)</f>
        <v>20</v>
      </c>
      <c r="O6896" s="10">
        <v>96.0</v>
      </c>
      <c r="P6896" s="10" t="str">
        <f t="array" ref="P6896">_xlfn.XLOOKUP(A6896,subscriptions!B6896:B10004,subscriptions!C6896:C10004)</f>
        <v>Residential</v>
      </c>
      <c r="Q6896" s="10" t="s">
        <v>128</v>
      </c>
      <c r="R6896" s="10" t="s">
        <v>148</v>
      </c>
      <c r="S6896" s="10" t="s">
        <v>770</v>
      </c>
    </row>
    <row r="6897">
      <c r="A6897" s="1" t="s">
        <v>8732</v>
      </c>
      <c r="B6897" s="1" t="s">
        <v>2096</v>
      </c>
      <c r="C6897" s="1" t="s">
        <v>237</v>
      </c>
      <c r="D6897" s="1" t="s">
        <v>27</v>
      </c>
      <c r="E6897" s="1" t="s">
        <v>262</v>
      </c>
      <c r="F6897" s="1" t="s">
        <v>2853</v>
      </c>
      <c r="G6897" s="1" t="s">
        <v>24207</v>
      </c>
      <c r="H6897" s="1" t="s">
        <v>24208</v>
      </c>
      <c r="I6897" s="4">
        <v>84.25587962962963</v>
      </c>
      <c r="J6897" s="1">
        <v>3448.46</v>
      </c>
      <c r="K6897" s="1">
        <v>365.86</v>
      </c>
      <c r="M6897" s="10">
        <f t="array" ref="M6897">_xlfn.XLOOKUP(A6897,subscriptions!B6897:B10004,subscriptions!D6897:D10004)</f>
        <v>120</v>
      </c>
      <c r="N6897" s="10">
        <f t="array" ref="N6897">_xlfn.XLOOKUP(A6897,subscriptions!B6897:B10004,subscriptions!G6897:G10004)</f>
        <v>0</v>
      </c>
      <c r="O6897" s="10">
        <v>120.0</v>
      </c>
      <c r="P6897" s="10" t="str">
        <f t="array" ref="P6897">_xlfn.XLOOKUP(A6897,subscriptions!B6897:B10004,subscriptions!C6897:C10004)</f>
        <v>Residential</v>
      </c>
      <c r="Q6897" s="10" t="s">
        <v>173</v>
      </c>
      <c r="R6897" s="10" t="s">
        <v>212</v>
      </c>
      <c r="S6897" s="10" t="s">
        <v>1156</v>
      </c>
    </row>
    <row r="6898">
      <c r="A6898" s="1" t="s">
        <v>8733</v>
      </c>
      <c r="B6898" s="1" t="s">
        <v>1939</v>
      </c>
      <c r="C6898" s="1" t="s">
        <v>1142</v>
      </c>
      <c r="D6898" s="1" t="s">
        <v>153</v>
      </c>
      <c r="E6898" s="1" t="s">
        <v>631</v>
      </c>
      <c r="F6898" s="1" t="s">
        <v>1115</v>
      </c>
      <c r="G6898" s="1" t="s">
        <v>24209</v>
      </c>
      <c r="H6898" s="1" t="s">
        <v>24210</v>
      </c>
      <c r="I6898" s="4">
        <v>84.25510416666667</v>
      </c>
      <c r="J6898" s="1">
        <v>2515.33</v>
      </c>
      <c r="K6898" s="1">
        <v>298.67</v>
      </c>
      <c r="M6898" s="10">
        <f t="array" ref="M6898">_xlfn.XLOOKUP(A6898,subscriptions!B6898:B10004,subscriptions!D6898:D10004)</f>
        <v>80</v>
      </c>
      <c r="N6898" s="10">
        <f t="array" ref="N6898">_xlfn.XLOOKUP(A6898,subscriptions!B6898:B10004,subscriptions!G6898:G10004)</f>
        <v>5</v>
      </c>
      <c r="O6898" s="10">
        <v>76.0</v>
      </c>
      <c r="P6898" s="10" t="str">
        <f t="array" ref="P6898">_xlfn.XLOOKUP(A6898,subscriptions!B6898:B10004,subscriptions!C6898:C10004)</f>
        <v>Roam</v>
      </c>
      <c r="Q6898" s="10" t="s">
        <v>194</v>
      </c>
      <c r="R6898" s="10" t="s">
        <v>148</v>
      </c>
      <c r="S6898" s="10" t="s">
        <v>149</v>
      </c>
    </row>
    <row r="6899">
      <c r="A6899" s="1" t="s">
        <v>8734</v>
      </c>
      <c r="B6899" s="1" t="s">
        <v>1939</v>
      </c>
      <c r="C6899" s="1" t="s">
        <v>261</v>
      </c>
      <c r="D6899" s="1" t="s">
        <v>153</v>
      </c>
      <c r="E6899" s="1" t="s">
        <v>179</v>
      </c>
      <c r="F6899" s="1" t="s">
        <v>181</v>
      </c>
      <c r="G6899" s="1" t="s">
        <v>24211</v>
      </c>
      <c r="H6899" s="1" t="s">
        <v>24212</v>
      </c>
      <c r="I6899" s="4">
        <v>84.38128472222222</v>
      </c>
      <c r="J6899" s="1">
        <v>55.49</v>
      </c>
      <c r="K6899" s="1">
        <v>21.96</v>
      </c>
      <c r="L6899" s="1">
        <v>100.0</v>
      </c>
      <c r="M6899" s="10">
        <f t="array" ref="M6899">_xlfn.XLOOKUP(A6899,subscriptions!B6899:B10004,subscriptions!D6899:D10004)</f>
        <v>120</v>
      </c>
      <c r="N6899" s="10">
        <f t="array" ref="N6899">_xlfn.XLOOKUP(A6899,subscriptions!B6899:B10004,subscriptions!G6899:G10004)</f>
        <v>10</v>
      </c>
      <c r="O6899" s="10">
        <v>108.0</v>
      </c>
      <c r="P6899" s="10" t="str">
        <f t="array" ref="P6899">_xlfn.XLOOKUP(A6899,subscriptions!B6899:B10004,subscriptions!C6899:C10004)</f>
        <v>Residential</v>
      </c>
      <c r="Q6899" s="10" t="s">
        <v>128</v>
      </c>
      <c r="R6899" s="10" t="s">
        <v>212</v>
      </c>
      <c r="S6899" s="10" t="s">
        <v>1789</v>
      </c>
    </row>
    <row r="6900">
      <c r="A6900" s="1" t="s">
        <v>8735</v>
      </c>
      <c r="B6900" s="1" t="s">
        <v>1972</v>
      </c>
      <c r="C6900" s="1" t="s">
        <v>786</v>
      </c>
      <c r="D6900" s="1" t="s">
        <v>27</v>
      </c>
      <c r="E6900" s="1" t="s">
        <v>332</v>
      </c>
      <c r="F6900" s="1" t="s">
        <v>333</v>
      </c>
      <c r="G6900" s="1" t="s">
        <v>24213</v>
      </c>
      <c r="H6900" s="1" t="s">
        <v>24214</v>
      </c>
      <c r="I6900" s="4">
        <v>84.1753587962963</v>
      </c>
      <c r="J6900" s="1">
        <v>628.63</v>
      </c>
      <c r="K6900" s="1">
        <v>69.32</v>
      </c>
      <c r="M6900" s="10">
        <f t="array" ref="M6900">_xlfn.XLOOKUP(A6900,subscriptions!B6900:B10004,subscriptions!D6900:D10004)</f>
        <v>120</v>
      </c>
      <c r="N6900" s="10">
        <f t="array" ref="N6900">_xlfn.XLOOKUP(A6900,subscriptions!B6900:B10004,subscriptions!G6900:G10004)</f>
        <v>20</v>
      </c>
      <c r="O6900" s="10">
        <v>96.0</v>
      </c>
      <c r="P6900" s="10" t="str">
        <f t="array" ref="P6900">_xlfn.XLOOKUP(A6900,subscriptions!B6900:B10004,subscriptions!C6900:C10004)</f>
        <v>Residential</v>
      </c>
      <c r="Q6900" s="10" t="s">
        <v>128</v>
      </c>
      <c r="R6900" s="10" t="s">
        <v>148</v>
      </c>
      <c r="S6900" s="10" t="s">
        <v>1198</v>
      </c>
    </row>
    <row r="6901">
      <c r="A6901" s="1" t="s">
        <v>8736</v>
      </c>
      <c r="B6901" s="1" t="s">
        <v>4509</v>
      </c>
      <c r="C6901" s="1" t="s">
        <v>296</v>
      </c>
      <c r="D6901" s="1" t="s">
        <v>153</v>
      </c>
      <c r="E6901" s="1" t="s">
        <v>239</v>
      </c>
      <c r="F6901" s="1" t="s">
        <v>2267</v>
      </c>
      <c r="G6901" s="1" t="s">
        <v>24215</v>
      </c>
      <c r="H6901" s="1" t="s">
        <v>24216</v>
      </c>
      <c r="I6901" s="4">
        <v>84.25170138888889</v>
      </c>
      <c r="J6901" s="1">
        <v>871.69</v>
      </c>
      <c r="K6901" s="1">
        <v>105.09</v>
      </c>
      <c r="M6901" s="10">
        <f t="array" ref="M6901">_xlfn.XLOOKUP(A6901,subscriptions!B6901:B10004,subscriptions!D6901:D10004)</f>
        <v>120</v>
      </c>
      <c r="N6901" s="10">
        <f t="array" ref="N6901">_xlfn.XLOOKUP(A6901,subscriptions!B6901:B10004,subscriptions!G6901:G10004)</f>
        <v>0</v>
      </c>
      <c r="O6901" s="10">
        <v>120.0</v>
      </c>
      <c r="P6901" s="10" t="str">
        <f t="array" ref="P6901">_xlfn.XLOOKUP(A6901,subscriptions!B6901:B10004,subscriptions!C6901:C10004)</f>
        <v>Residential</v>
      </c>
      <c r="Q6901" s="10" t="s">
        <v>173</v>
      </c>
      <c r="R6901" s="10" t="s">
        <v>212</v>
      </c>
      <c r="S6901" s="10" t="s">
        <v>4065</v>
      </c>
    </row>
    <row r="6902">
      <c r="A6902" s="1" t="s">
        <v>8737</v>
      </c>
      <c r="B6902" s="1" t="s">
        <v>1009</v>
      </c>
      <c r="C6902" s="1" t="s">
        <v>509</v>
      </c>
      <c r="D6902" s="1" t="s">
        <v>153</v>
      </c>
      <c r="E6902" s="1" t="s">
        <v>219</v>
      </c>
      <c r="F6902" s="1" t="s">
        <v>590</v>
      </c>
      <c r="G6902" s="1" t="s">
        <v>24217</v>
      </c>
      <c r="H6902" s="1" t="s">
        <v>24218</v>
      </c>
      <c r="I6902" s="4">
        <v>84.38221064814815</v>
      </c>
      <c r="J6902" s="1">
        <v>441.49</v>
      </c>
      <c r="K6902" s="1">
        <v>97.43</v>
      </c>
      <c r="M6902" s="10">
        <f t="array" ref="M6902">_xlfn.XLOOKUP(A6902,subscriptions!B6902:B10004,subscriptions!D6902:D10004)</f>
        <v>80</v>
      </c>
      <c r="N6902" s="10">
        <f t="array" ref="N6902">_xlfn.XLOOKUP(A6902,subscriptions!B6902:B10004,subscriptions!G6902:G10004)</f>
        <v>5</v>
      </c>
      <c r="O6902" s="10">
        <v>76.0</v>
      </c>
      <c r="P6902" s="10" t="str">
        <f t="array" ref="P6902">_xlfn.XLOOKUP(A6902,subscriptions!B6902:B10004,subscriptions!C6902:C10004)</f>
        <v>Roam</v>
      </c>
      <c r="Q6902" s="10" t="s">
        <v>194</v>
      </c>
      <c r="R6902" s="10" t="s">
        <v>148</v>
      </c>
      <c r="S6902" s="10" t="s">
        <v>293</v>
      </c>
    </row>
    <row r="6903">
      <c r="A6903" s="1" t="s">
        <v>8740</v>
      </c>
      <c r="B6903" s="1" t="s">
        <v>329</v>
      </c>
      <c r="C6903" s="1" t="s">
        <v>1100</v>
      </c>
      <c r="D6903" s="1" t="s">
        <v>27</v>
      </c>
      <c r="E6903" s="1" t="s">
        <v>179</v>
      </c>
      <c r="F6903" s="1" t="s">
        <v>773</v>
      </c>
      <c r="G6903" s="1" t="s">
        <v>24219</v>
      </c>
      <c r="H6903" s="1" t="s">
        <v>24220</v>
      </c>
      <c r="I6903" s="4">
        <v>84.42091435185185</v>
      </c>
      <c r="J6903" s="1">
        <v>383.91</v>
      </c>
      <c r="K6903" s="1">
        <v>82.15</v>
      </c>
      <c r="L6903" s="1">
        <v>100.0</v>
      </c>
      <c r="M6903" s="10">
        <f t="array" ref="M6903">_xlfn.XLOOKUP(A6903,subscriptions!B6903:B10004,subscriptions!D6903:D10004)</f>
        <v>250</v>
      </c>
      <c r="N6903" s="10">
        <f t="array" ref="N6903">_xlfn.XLOOKUP(A6903,subscriptions!B6903:B10004,subscriptions!G6903:G10004)</f>
        <v>10</v>
      </c>
      <c r="O6903" s="10">
        <v>225.0</v>
      </c>
      <c r="P6903" s="10" t="str">
        <f t="array" ref="P6903">_xlfn.XLOOKUP(A6903,subscriptions!B6903:B10004,subscriptions!C6903:C10004)</f>
        <v>Business</v>
      </c>
      <c r="Q6903" s="10" t="s">
        <v>128</v>
      </c>
      <c r="R6903" s="10" t="s">
        <v>129</v>
      </c>
      <c r="S6903" s="10" t="s">
        <v>2152</v>
      </c>
    </row>
    <row r="6904">
      <c r="A6904" s="1" t="s">
        <v>8741</v>
      </c>
      <c r="B6904" s="1" t="s">
        <v>1226</v>
      </c>
      <c r="C6904" s="1" t="s">
        <v>1876</v>
      </c>
      <c r="D6904" s="1" t="s">
        <v>153</v>
      </c>
      <c r="E6904" s="1" t="s">
        <v>28</v>
      </c>
      <c r="F6904" s="1" t="s">
        <v>29</v>
      </c>
      <c r="G6904" s="1" t="s">
        <v>24221</v>
      </c>
      <c r="H6904" s="1" t="s">
        <v>24222</v>
      </c>
      <c r="I6904" s="4">
        <v>84.33574074074075</v>
      </c>
      <c r="J6904" s="1">
        <v>107.78</v>
      </c>
      <c r="K6904" s="1">
        <v>27.24</v>
      </c>
      <c r="M6904" s="10">
        <f t="array" ref="M6904">_xlfn.XLOOKUP(A6904,subscriptions!B6904:B10004,subscriptions!D6904:D10004)</f>
        <v>120</v>
      </c>
      <c r="N6904" s="10">
        <f t="array" ref="N6904">_xlfn.XLOOKUP(A6904,subscriptions!B6904:B10004,subscriptions!G6904:G10004)</f>
        <v>20</v>
      </c>
      <c r="O6904" s="10">
        <v>96.0</v>
      </c>
      <c r="P6904" s="10" t="str">
        <f t="array" ref="P6904">_xlfn.XLOOKUP(A6904,subscriptions!B6904:B10004,subscriptions!C6904:C10004)</f>
        <v>Residential</v>
      </c>
      <c r="Q6904" s="10" t="s">
        <v>128</v>
      </c>
      <c r="R6904" s="10" t="s">
        <v>148</v>
      </c>
      <c r="S6904" s="10" t="s">
        <v>571</v>
      </c>
    </row>
    <row r="6905">
      <c r="A6905" s="1" t="s">
        <v>8742</v>
      </c>
      <c r="B6905" s="1" t="s">
        <v>645</v>
      </c>
      <c r="C6905" s="1" t="s">
        <v>152</v>
      </c>
      <c r="D6905" s="1" t="s">
        <v>153</v>
      </c>
      <c r="E6905" s="1" t="s">
        <v>631</v>
      </c>
      <c r="F6905" s="1" t="s">
        <v>1318</v>
      </c>
      <c r="G6905" s="1" t="s">
        <v>24223</v>
      </c>
      <c r="H6905" s="1" t="s">
        <v>24224</v>
      </c>
      <c r="I6905" s="4">
        <v>84.25429398148148</v>
      </c>
      <c r="J6905" s="1">
        <v>1596.58</v>
      </c>
      <c r="K6905" s="1">
        <v>242.29</v>
      </c>
      <c r="M6905" s="10">
        <f t="array" ref="M6905">_xlfn.XLOOKUP(A6905,subscriptions!B6905:B10004,subscriptions!D6905:D10004)</f>
        <v>80</v>
      </c>
      <c r="N6905" s="10">
        <f t="array" ref="N6905">_xlfn.XLOOKUP(A6905,subscriptions!B6905:B10004,subscriptions!G6905:G10004)</f>
        <v>0</v>
      </c>
      <c r="O6905" s="10">
        <v>80.0</v>
      </c>
      <c r="P6905" s="10" t="str">
        <f t="array" ref="P6905">_xlfn.XLOOKUP(A6905,subscriptions!B6905:B10004,subscriptions!C6905:C10004)</f>
        <v>Roam</v>
      </c>
      <c r="Q6905" s="10" t="s">
        <v>173</v>
      </c>
      <c r="R6905" s="10" t="s">
        <v>148</v>
      </c>
      <c r="S6905" s="10" t="s">
        <v>2046</v>
      </c>
    </row>
    <row r="6906">
      <c r="A6906" s="1" t="s">
        <v>8743</v>
      </c>
      <c r="B6906" s="1" t="s">
        <v>426</v>
      </c>
      <c r="C6906" s="1" t="s">
        <v>279</v>
      </c>
      <c r="D6906" s="1" t="s">
        <v>153</v>
      </c>
      <c r="E6906" s="1" t="s">
        <v>631</v>
      </c>
      <c r="F6906" s="1" t="s">
        <v>2749</v>
      </c>
      <c r="G6906" s="1" t="s">
        <v>24225</v>
      </c>
      <c r="H6906" s="1" t="s">
        <v>24226</v>
      </c>
      <c r="I6906" s="4">
        <v>84.42118055555555</v>
      </c>
      <c r="J6906" s="1">
        <v>506.75</v>
      </c>
      <c r="K6906" s="1">
        <v>103.96</v>
      </c>
      <c r="M6906" s="10">
        <f t="array" ref="M6906">_xlfn.XLOOKUP(A6906,subscriptions!B6906:B10004,subscriptions!D6906:D10004)</f>
        <v>80</v>
      </c>
      <c r="N6906" s="10">
        <f t="array" ref="N6906">_xlfn.XLOOKUP(A6906,subscriptions!B6906:B10004,subscriptions!G6906:G10004)</f>
        <v>5</v>
      </c>
      <c r="O6906" s="10">
        <v>76.0</v>
      </c>
      <c r="P6906" s="10" t="str">
        <f t="array" ref="P6906">_xlfn.XLOOKUP(A6906,subscriptions!B6906:B10004,subscriptions!C6906:C10004)</f>
        <v>Roam</v>
      </c>
      <c r="Q6906" s="10" t="s">
        <v>194</v>
      </c>
      <c r="R6906" s="10" t="s">
        <v>148</v>
      </c>
      <c r="S6906" s="10" t="s">
        <v>2152</v>
      </c>
    </row>
    <row r="6907">
      <c r="A6907" s="1" t="s">
        <v>8744</v>
      </c>
      <c r="B6907" s="1" t="s">
        <v>109</v>
      </c>
      <c r="C6907" s="1" t="s">
        <v>3912</v>
      </c>
      <c r="D6907" s="1" t="s">
        <v>27</v>
      </c>
      <c r="E6907" s="1" t="s">
        <v>332</v>
      </c>
      <c r="F6907" s="1" t="s">
        <v>1028</v>
      </c>
      <c r="G6907" s="1" t="s">
        <v>24227</v>
      </c>
      <c r="H6907" s="1" t="s">
        <v>24228</v>
      </c>
      <c r="I6907" s="4">
        <v>84.25868055555556</v>
      </c>
      <c r="J6907" s="1">
        <v>130.65</v>
      </c>
      <c r="K6907" s="1">
        <v>20.15</v>
      </c>
      <c r="M6907" s="10">
        <f t="array" ref="M6907">_xlfn.XLOOKUP(A6907,subscriptions!B6907:B10004,subscriptions!D6907:D10004)</f>
        <v>120</v>
      </c>
      <c r="N6907" s="10">
        <f t="array" ref="N6907">_xlfn.XLOOKUP(A6907,subscriptions!B6907:B10004,subscriptions!G6907:G10004)</f>
        <v>10</v>
      </c>
      <c r="O6907" s="10">
        <v>108.0</v>
      </c>
      <c r="P6907" s="10" t="str">
        <f t="array" ref="P6907">_xlfn.XLOOKUP(A6907,subscriptions!B6907:B10004,subscriptions!C6907:C10004)</f>
        <v>Residential</v>
      </c>
      <c r="Q6907" s="10" t="s">
        <v>128</v>
      </c>
      <c r="R6907" s="10" t="s">
        <v>212</v>
      </c>
      <c r="S6907" s="10" t="s">
        <v>4148</v>
      </c>
    </row>
    <row r="6908">
      <c r="A6908" s="1" t="s">
        <v>8745</v>
      </c>
      <c r="B6908" s="1" t="s">
        <v>589</v>
      </c>
      <c r="C6908" s="1" t="s">
        <v>1507</v>
      </c>
      <c r="D6908" s="1" t="s">
        <v>153</v>
      </c>
      <c r="E6908" s="1" t="s">
        <v>111</v>
      </c>
      <c r="F6908" s="1" t="s">
        <v>1917</v>
      </c>
      <c r="G6908" s="1" t="s">
        <v>24229</v>
      </c>
      <c r="H6908" s="1" t="s">
        <v>24230</v>
      </c>
      <c r="I6908" s="4">
        <v>84.25417824074074</v>
      </c>
      <c r="J6908" s="1">
        <v>443.96</v>
      </c>
      <c r="K6908" s="1">
        <v>83.92</v>
      </c>
      <c r="M6908" s="10">
        <f t="array" ref="M6908">_xlfn.XLOOKUP(A6908,subscriptions!B6908:B10004,subscriptions!D6908:D10004)</f>
        <v>80</v>
      </c>
      <c r="N6908" s="10">
        <f t="array" ref="N6908">_xlfn.XLOOKUP(A6908,subscriptions!B6908:B10004,subscriptions!G6908:G10004)</f>
        <v>20</v>
      </c>
      <c r="O6908" s="10">
        <v>64.0</v>
      </c>
      <c r="P6908" s="10" t="str">
        <f t="array" ref="P6908">_xlfn.XLOOKUP(A6908,subscriptions!B6908:B10004,subscriptions!C6908:C10004)</f>
        <v>Roam</v>
      </c>
      <c r="Q6908" s="10" t="s">
        <v>128</v>
      </c>
      <c r="R6908" s="10" t="s">
        <v>148</v>
      </c>
      <c r="S6908" s="10" t="s">
        <v>2046</v>
      </c>
    </row>
    <row r="6909">
      <c r="A6909" s="1" t="s">
        <v>8746</v>
      </c>
      <c r="B6909" s="1" t="s">
        <v>2534</v>
      </c>
      <c r="C6909" s="1" t="s">
        <v>556</v>
      </c>
      <c r="D6909" s="1" t="s">
        <v>153</v>
      </c>
      <c r="E6909" s="1" t="s">
        <v>631</v>
      </c>
      <c r="F6909" s="1" t="s">
        <v>943</v>
      </c>
      <c r="G6909" s="1" t="s">
        <v>24231</v>
      </c>
      <c r="H6909" s="1" t="s">
        <v>24232</v>
      </c>
      <c r="I6909" s="4">
        <v>84.25579861111112</v>
      </c>
      <c r="J6909" s="1">
        <v>2478.58</v>
      </c>
      <c r="K6909" s="1">
        <v>469.49</v>
      </c>
      <c r="M6909" s="10">
        <f t="array" ref="M6909">_xlfn.XLOOKUP(A6909,subscriptions!B6909:B10004,subscriptions!D6909:D10004)</f>
        <v>120</v>
      </c>
      <c r="N6909" s="10">
        <f t="array" ref="N6909">_xlfn.XLOOKUP(A6909,subscriptions!B6909:B10004,subscriptions!G6909:G10004)</f>
        <v>0</v>
      </c>
      <c r="O6909" s="10">
        <v>120.0</v>
      </c>
      <c r="P6909" s="10" t="str">
        <f t="array" ref="P6909">_xlfn.XLOOKUP(A6909,subscriptions!B6909:B10004,subscriptions!C6909:C10004)</f>
        <v>Residential</v>
      </c>
      <c r="Q6909" s="10" t="s">
        <v>173</v>
      </c>
      <c r="R6909" s="10" t="s">
        <v>212</v>
      </c>
      <c r="S6909" s="10" t="s">
        <v>1156</v>
      </c>
    </row>
    <row r="6910">
      <c r="A6910" s="1" t="s">
        <v>8747</v>
      </c>
      <c r="B6910" s="1" t="s">
        <v>1527</v>
      </c>
      <c r="C6910" s="1" t="s">
        <v>330</v>
      </c>
      <c r="D6910" s="1" t="s">
        <v>153</v>
      </c>
      <c r="E6910" s="1" t="s">
        <v>631</v>
      </c>
      <c r="F6910" s="1" t="s">
        <v>2495</v>
      </c>
      <c r="G6910" s="1" t="s">
        <v>24233</v>
      </c>
      <c r="H6910" s="1" t="s">
        <v>24234</v>
      </c>
      <c r="I6910" s="4">
        <v>84.29449074074074</v>
      </c>
      <c r="J6910" s="1">
        <v>2910.65</v>
      </c>
      <c r="K6910" s="1">
        <v>538.85</v>
      </c>
      <c r="M6910" s="10">
        <f t="array" ref="M6910">_xlfn.XLOOKUP(A6910,subscriptions!B6910:B10004,subscriptions!D6910:D10004)</f>
        <v>120</v>
      </c>
      <c r="N6910" s="10">
        <f t="array" ref="N6910">_xlfn.XLOOKUP(A6910,subscriptions!B6910:B10004,subscriptions!G6910:G10004)</f>
        <v>5</v>
      </c>
      <c r="O6910" s="10">
        <v>114.0</v>
      </c>
      <c r="P6910" s="10" t="str">
        <f t="array" ref="P6910">_xlfn.XLOOKUP(A6910,subscriptions!B6910:B10004,subscriptions!C6910:C10004)</f>
        <v>Residential</v>
      </c>
      <c r="Q6910" s="10" t="s">
        <v>194</v>
      </c>
      <c r="R6910" s="10" t="s">
        <v>212</v>
      </c>
      <c r="S6910" s="10" t="s">
        <v>2075</v>
      </c>
    </row>
    <row r="6911">
      <c r="A6911" s="1" t="s">
        <v>8748</v>
      </c>
      <c r="B6911" s="1" t="s">
        <v>455</v>
      </c>
      <c r="C6911" s="1" t="s">
        <v>673</v>
      </c>
      <c r="D6911" s="1" t="s">
        <v>27</v>
      </c>
      <c r="E6911" s="1" t="s">
        <v>262</v>
      </c>
      <c r="F6911" s="1" t="s">
        <v>2853</v>
      </c>
      <c r="G6911" s="1" t="s">
        <v>24235</v>
      </c>
      <c r="H6911" s="1" t="s">
        <v>24236</v>
      </c>
      <c r="I6911" s="4">
        <v>84.16768518518519</v>
      </c>
      <c r="J6911" s="1">
        <v>1039.76</v>
      </c>
      <c r="K6911" s="1">
        <v>144.0</v>
      </c>
      <c r="M6911" s="10">
        <f t="array" ref="M6911">_xlfn.XLOOKUP(A6911,subscriptions!B6911:B10004,subscriptions!D6911:D10004)</f>
        <v>120</v>
      </c>
      <c r="N6911" s="10">
        <f t="array" ref="N6911">_xlfn.XLOOKUP(A6911,subscriptions!B6911:B10004,subscriptions!G6911:G10004)</f>
        <v>10</v>
      </c>
      <c r="O6911" s="10">
        <v>108.0</v>
      </c>
      <c r="P6911" s="10" t="str">
        <f t="array" ref="P6911">_xlfn.XLOOKUP(A6911,subscriptions!B6911:B10004,subscriptions!C6911:C10004)</f>
        <v>Residential</v>
      </c>
      <c r="Q6911" s="10" t="s">
        <v>128</v>
      </c>
      <c r="R6911" s="10" t="s">
        <v>212</v>
      </c>
      <c r="S6911" s="10" t="s">
        <v>1412</v>
      </c>
    </row>
    <row r="6912">
      <c r="A6912" s="1" t="s">
        <v>8751</v>
      </c>
      <c r="B6912" s="1" t="s">
        <v>555</v>
      </c>
      <c r="C6912" s="1" t="s">
        <v>237</v>
      </c>
      <c r="D6912" s="1" t="s">
        <v>153</v>
      </c>
      <c r="E6912" s="1" t="s">
        <v>280</v>
      </c>
      <c r="F6912" s="1" t="s">
        <v>873</v>
      </c>
      <c r="G6912" s="1" t="s">
        <v>24237</v>
      </c>
      <c r="H6912" s="1" t="s">
        <v>24238</v>
      </c>
      <c r="I6912" s="4">
        <v>84.25150462962964</v>
      </c>
      <c r="J6912" s="1">
        <v>856.96</v>
      </c>
      <c r="K6912" s="1">
        <v>211.99</v>
      </c>
      <c r="M6912" s="10">
        <f t="array" ref="M6912">_xlfn.XLOOKUP(A6912,subscriptions!B6912:B10004,subscriptions!D6912:D10004)</f>
        <v>250</v>
      </c>
      <c r="N6912" s="10">
        <f t="array" ref="N6912">_xlfn.XLOOKUP(A6912,subscriptions!B6912:B10004,subscriptions!G6912:G10004)</f>
        <v>20</v>
      </c>
      <c r="O6912" s="10">
        <v>200.0</v>
      </c>
      <c r="P6912" s="10" t="str">
        <f t="array" ref="P6912">_xlfn.XLOOKUP(A6912,subscriptions!B6912:B10004,subscriptions!C6912:C10004)</f>
        <v>Business</v>
      </c>
      <c r="Q6912" s="10" t="s">
        <v>128</v>
      </c>
      <c r="R6912" s="10" t="s">
        <v>129</v>
      </c>
      <c r="S6912" s="10" t="s">
        <v>4065</v>
      </c>
    </row>
    <row r="6913">
      <c r="A6913" s="1" t="s">
        <v>8752</v>
      </c>
      <c r="B6913" s="1" t="s">
        <v>4509</v>
      </c>
      <c r="C6913" s="1" t="s">
        <v>1200</v>
      </c>
      <c r="D6913" s="1" t="s">
        <v>153</v>
      </c>
      <c r="E6913" s="1" t="s">
        <v>280</v>
      </c>
      <c r="F6913" s="1" t="s">
        <v>1478</v>
      </c>
      <c r="G6913" s="1" t="s">
        <v>24239</v>
      </c>
      <c r="H6913" s="1" t="s">
        <v>24240</v>
      </c>
      <c r="I6913" s="4">
        <v>84.16951388888889</v>
      </c>
      <c r="J6913" s="1">
        <v>5765.13</v>
      </c>
      <c r="K6913" s="1">
        <v>951.27</v>
      </c>
      <c r="M6913" s="10">
        <f t="array" ref="M6913">_xlfn.XLOOKUP(A6913,subscriptions!B6913:B10004,subscriptions!D6913:D10004)</f>
        <v>250</v>
      </c>
      <c r="N6913" s="10">
        <f t="array" ref="N6913">_xlfn.XLOOKUP(A6913,subscriptions!B6913:B10004,subscriptions!G6913:G10004)</f>
        <v>0</v>
      </c>
      <c r="O6913" s="10">
        <v>250.0</v>
      </c>
      <c r="P6913" s="10" t="str">
        <f t="array" ref="P6913">_xlfn.XLOOKUP(A6913,subscriptions!B6913:B10004,subscriptions!C6913:C10004)</f>
        <v>Business</v>
      </c>
      <c r="Q6913" s="10" t="s">
        <v>173</v>
      </c>
      <c r="R6913" s="10" t="s">
        <v>129</v>
      </c>
      <c r="S6913" s="10" t="s">
        <v>213</v>
      </c>
    </row>
    <row r="6914">
      <c r="A6914" s="1" t="s">
        <v>8753</v>
      </c>
      <c r="B6914" s="1" t="s">
        <v>969</v>
      </c>
      <c r="C6914" s="1" t="s">
        <v>1347</v>
      </c>
      <c r="D6914" s="1" t="s">
        <v>27</v>
      </c>
      <c r="E6914" s="1" t="s">
        <v>28</v>
      </c>
      <c r="F6914" s="1" t="s">
        <v>801</v>
      </c>
      <c r="G6914" s="1" t="s">
        <v>24241</v>
      </c>
      <c r="H6914" s="1" t="s">
        <v>24242</v>
      </c>
      <c r="I6914" s="4">
        <v>84.17520833333333</v>
      </c>
      <c r="J6914" s="1">
        <v>385.77</v>
      </c>
      <c r="K6914" s="1">
        <v>108.19</v>
      </c>
      <c r="M6914" s="10">
        <f t="array" ref="M6914">_xlfn.XLOOKUP(A6914,subscriptions!B6914:B10004,subscriptions!D6914:D10004)</f>
        <v>120</v>
      </c>
      <c r="N6914" s="10">
        <f t="array" ref="N6914">_xlfn.XLOOKUP(A6914,subscriptions!B6914:B10004,subscriptions!G6914:G10004)</f>
        <v>5</v>
      </c>
      <c r="O6914" s="10">
        <v>114.0</v>
      </c>
      <c r="P6914" s="10" t="str">
        <f t="array" ref="P6914">_xlfn.XLOOKUP(A6914,subscriptions!B6914:B10004,subscriptions!C6914:C10004)</f>
        <v>Residential</v>
      </c>
      <c r="Q6914" s="10" t="s">
        <v>194</v>
      </c>
      <c r="R6914" s="10" t="s">
        <v>212</v>
      </c>
      <c r="S6914" s="10" t="s">
        <v>1198</v>
      </c>
    </row>
    <row r="6915">
      <c r="A6915" s="1" t="s">
        <v>8754</v>
      </c>
      <c r="B6915" s="1" t="s">
        <v>1844</v>
      </c>
      <c r="C6915" s="1" t="s">
        <v>1492</v>
      </c>
      <c r="D6915" s="1" t="s">
        <v>153</v>
      </c>
      <c r="E6915" s="1" t="s">
        <v>28</v>
      </c>
      <c r="F6915" s="1" t="s">
        <v>2188</v>
      </c>
      <c r="G6915" s="1" t="s">
        <v>24243</v>
      </c>
      <c r="H6915" s="1" t="s">
        <v>24244</v>
      </c>
      <c r="I6915" s="4">
        <v>84.38339120370371</v>
      </c>
      <c r="J6915" s="1">
        <v>413.79</v>
      </c>
      <c r="K6915" s="1">
        <v>100.21</v>
      </c>
      <c r="M6915" s="10">
        <f t="array" ref="M6915">_xlfn.XLOOKUP(A6915,subscriptions!B6915:B10004,subscriptions!D6915:D10004)</f>
        <v>250</v>
      </c>
      <c r="N6915" s="10">
        <f t="array" ref="N6915">_xlfn.XLOOKUP(A6915,subscriptions!B6915:B10004,subscriptions!G6915:G10004)</f>
        <v>10</v>
      </c>
      <c r="O6915" s="10">
        <v>225.0</v>
      </c>
      <c r="P6915" s="10" t="str">
        <f t="array" ref="P6915">_xlfn.XLOOKUP(A6915,subscriptions!B6915:B10004,subscriptions!C6915:C10004)</f>
        <v>Business</v>
      </c>
      <c r="Q6915" s="10" t="s">
        <v>128</v>
      </c>
      <c r="R6915" s="10" t="s">
        <v>129</v>
      </c>
      <c r="S6915" s="10" t="s">
        <v>882</v>
      </c>
    </row>
    <row r="6916">
      <c r="A6916" s="1" t="s">
        <v>8755</v>
      </c>
      <c r="B6916" s="1" t="s">
        <v>1157</v>
      </c>
      <c r="C6916" s="1" t="s">
        <v>261</v>
      </c>
      <c r="D6916" s="1" t="s">
        <v>27</v>
      </c>
      <c r="E6916" s="1" t="s">
        <v>714</v>
      </c>
      <c r="F6916" s="1" t="s">
        <v>2171</v>
      </c>
      <c r="G6916" s="1" t="s">
        <v>24245</v>
      </c>
      <c r="H6916" s="1" t="s">
        <v>24246</v>
      </c>
      <c r="I6916" s="4">
        <v>84.37793981481481</v>
      </c>
      <c r="J6916" s="1">
        <v>567.69</v>
      </c>
      <c r="K6916" s="1">
        <v>124.25</v>
      </c>
      <c r="M6916" s="10">
        <f t="array" ref="M6916">_xlfn.XLOOKUP(A6916,subscriptions!B6916:B10004,subscriptions!D6916:D10004)</f>
        <v>80</v>
      </c>
      <c r="N6916" s="10">
        <f t="array" ref="N6916">_xlfn.XLOOKUP(A6916,subscriptions!B6916:B10004,subscriptions!G6916:G10004)</f>
        <v>20</v>
      </c>
      <c r="O6916" s="10">
        <v>64.0</v>
      </c>
      <c r="P6916" s="10" t="str">
        <f t="array" ref="P6916">_xlfn.XLOOKUP(A6916,subscriptions!B6916:B10004,subscriptions!C6916:C10004)</f>
        <v>Roam</v>
      </c>
      <c r="Q6916" s="10" t="s">
        <v>128</v>
      </c>
      <c r="R6916" s="10" t="s">
        <v>148</v>
      </c>
      <c r="S6916" s="10" t="s">
        <v>1302</v>
      </c>
    </row>
    <row r="6917">
      <c r="A6917" s="1" t="s">
        <v>8756</v>
      </c>
      <c r="B6917" s="1" t="s">
        <v>1972</v>
      </c>
      <c r="C6917" s="1" t="s">
        <v>524</v>
      </c>
      <c r="D6917" s="1" t="s">
        <v>27</v>
      </c>
      <c r="E6917" s="1" t="s">
        <v>714</v>
      </c>
      <c r="F6917" s="1" t="s">
        <v>828</v>
      </c>
      <c r="G6917" s="1" t="s">
        <v>24247</v>
      </c>
      <c r="H6917" s="1" t="s">
        <v>24248</v>
      </c>
      <c r="I6917" s="4">
        <v>84.42114583333333</v>
      </c>
      <c r="J6917" s="1">
        <v>334.49</v>
      </c>
      <c r="K6917" s="1">
        <v>39.36</v>
      </c>
      <c r="M6917" s="10">
        <f t="array" ref="M6917">_xlfn.XLOOKUP(A6917,subscriptions!B6917:B10004,subscriptions!D6917:D10004)</f>
        <v>120</v>
      </c>
      <c r="N6917" s="10">
        <f t="array" ref="N6917">_xlfn.XLOOKUP(A6917,subscriptions!B6917:B10004,subscriptions!G6917:G10004)</f>
        <v>0</v>
      </c>
      <c r="O6917" s="10">
        <v>120.0</v>
      </c>
      <c r="P6917" s="10" t="str">
        <f t="array" ref="P6917">_xlfn.XLOOKUP(A6917,subscriptions!B6917:B10004,subscriptions!C6917:C10004)</f>
        <v>Residential</v>
      </c>
      <c r="Q6917" s="10" t="s">
        <v>173</v>
      </c>
      <c r="R6917" s="10" t="s">
        <v>212</v>
      </c>
      <c r="S6917" s="10" t="s">
        <v>2152</v>
      </c>
    </row>
    <row r="6918">
      <c r="A6918" s="1" t="s">
        <v>8757</v>
      </c>
      <c r="B6918" s="1" t="s">
        <v>1844</v>
      </c>
      <c r="C6918" s="1" t="s">
        <v>1876</v>
      </c>
      <c r="D6918" s="1" t="s">
        <v>153</v>
      </c>
      <c r="E6918" s="1" t="s">
        <v>28</v>
      </c>
      <c r="F6918" s="1" t="s">
        <v>2097</v>
      </c>
      <c r="G6918" s="1" t="s">
        <v>24249</v>
      </c>
      <c r="H6918" s="1" t="s">
        <v>24250</v>
      </c>
      <c r="I6918" s="4">
        <v>84.17028935185185</v>
      </c>
      <c r="J6918" s="1">
        <v>765.52</v>
      </c>
      <c r="K6918" s="1">
        <v>80.09</v>
      </c>
      <c r="M6918" s="10">
        <f t="array" ref="M6918">_xlfn.XLOOKUP(A6918,subscriptions!B6918:B10004,subscriptions!D6918:D10004)</f>
        <v>120</v>
      </c>
      <c r="N6918" s="10">
        <f t="array" ref="N6918">_xlfn.XLOOKUP(A6918,subscriptions!B6918:B10004,subscriptions!G6918:G10004)</f>
        <v>5</v>
      </c>
      <c r="O6918" s="10">
        <v>114.0</v>
      </c>
      <c r="P6918" s="10" t="str">
        <f t="array" ref="P6918">_xlfn.XLOOKUP(A6918,subscriptions!B6918:B10004,subscriptions!C6918:C10004)</f>
        <v>Residential</v>
      </c>
      <c r="Q6918" s="10" t="s">
        <v>194</v>
      </c>
      <c r="R6918" s="10" t="s">
        <v>212</v>
      </c>
      <c r="S6918" s="10" t="s">
        <v>2494</v>
      </c>
    </row>
    <row r="6919">
      <c r="A6919" s="1" t="s">
        <v>8758</v>
      </c>
      <c r="B6919" s="1" t="s">
        <v>355</v>
      </c>
      <c r="C6919" s="1" t="s">
        <v>279</v>
      </c>
      <c r="D6919" s="1" t="s">
        <v>153</v>
      </c>
      <c r="E6919" s="1" t="s">
        <v>111</v>
      </c>
      <c r="F6919" s="1" t="s">
        <v>112</v>
      </c>
      <c r="G6919" s="1" t="s">
        <v>24251</v>
      </c>
      <c r="H6919" s="1" t="s">
        <v>24252</v>
      </c>
      <c r="I6919" s="4">
        <v>84.33842592592593</v>
      </c>
      <c r="J6919" s="1">
        <v>3675.89</v>
      </c>
      <c r="K6919" s="1">
        <v>342.88</v>
      </c>
      <c r="M6919" s="10">
        <f t="array" ref="M6919">_xlfn.XLOOKUP(A6919,subscriptions!B6919:B10004,subscriptions!D6919:D10004)</f>
        <v>80</v>
      </c>
      <c r="N6919" s="10">
        <f t="array" ref="N6919">_xlfn.XLOOKUP(A6919,subscriptions!B6919:B10004,subscriptions!G6919:G10004)</f>
        <v>10</v>
      </c>
      <c r="O6919" s="10">
        <v>72.0</v>
      </c>
      <c r="P6919" s="10" t="str">
        <f t="array" ref="P6919">_xlfn.XLOOKUP(A6919,subscriptions!B6919:B10004,subscriptions!C6919:C10004)</f>
        <v>Roam</v>
      </c>
      <c r="Q6919" s="10" t="s">
        <v>128</v>
      </c>
      <c r="R6919" s="10" t="s">
        <v>148</v>
      </c>
      <c r="S6919" s="10" t="s">
        <v>2086</v>
      </c>
    </row>
    <row r="6920">
      <c r="A6920" s="1" t="s">
        <v>8759</v>
      </c>
      <c r="B6920" s="1" t="s">
        <v>6037</v>
      </c>
      <c r="C6920" s="1" t="s">
        <v>750</v>
      </c>
      <c r="D6920" s="1" t="s">
        <v>27</v>
      </c>
      <c r="E6920" s="1" t="s">
        <v>714</v>
      </c>
      <c r="F6920" s="1" t="s">
        <v>828</v>
      </c>
      <c r="G6920" s="1" t="s">
        <v>24253</v>
      </c>
      <c r="H6920" s="1" t="s">
        <v>24254</v>
      </c>
      <c r="I6920" s="4">
        <v>84.17099537037036</v>
      </c>
      <c r="J6920" s="1">
        <v>1483.12</v>
      </c>
      <c r="K6920" s="1">
        <v>277.25</v>
      </c>
      <c r="M6920" s="10">
        <f t="array" ref="M6920">_xlfn.XLOOKUP(A6920,subscriptions!B6920:B10004,subscriptions!D6920:D10004)</f>
        <v>50</v>
      </c>
      <c r="N6920" s="10">
        <f t="array" ref="N6920">_xlfn.XLOOKUP(A6920,subscriptions!B6920:B10004,subscriptions!G6920:G10004)</f>
        <v>20</v>
      </c>
      <c r="O6920" s="10">
        <v>40.0</v>
      </c>
      <c r="P6920" s="10" t="str">
        <f t="array" ref="P6920">_xlfn.XLOOKUP(A6920,subscriptions!B6920:B10004,subscriptions!C6920:C10004)</f>
        <v>Mini</v>
      </c>
      <c r="Q6920" s="10" t="s">
        <v>128</v>
      </c>
      <c r="R6920" s="10" t="s">
        <v>148</v>
      </c>
      <c r="S6920" s="10" t="s">
        <v>310</v>
      </c>
    </row>
    <row r="6921">
      <c r="A6921" s="1" t="s">
        <v>8760</v>
      </c>
      <c r="B6921" s="1" t="s">
        <v>455</v>
      </c>
      <c r="C6921" s="1" t="s">
        <v>1347</v>
      </c>
      <c r="D6921" s="1" t="s">
        <v>27</v>
      </c>
      <c r="E6921" s="1" t="s">
        <v>631</v>
      </c>
      <c r="F6921" s="1" t="s">
        <v>1115</v>
      </c>
      <c r="G6921" s="1" t="s">
        <v>24255</v>
      </c>
      <c r="H6921" s="1" t="s">
        <v>24256</v>
      </c>
      <c r="I6921" s="4">
        <v>84.29653935185185</v>
      </c>
      <c r="J6921" s="1">
        <v>846.41</v>
      </c>
      <c r="K6921" s="1">
        <v>200.87</v>
      </c>
      <c r="M6921" s="10">
        <f t="array" ref="M6921">_xlfn.XLOOKUP(A6921,subscriptions!B6921:B10004,subscriptions!D6921:D10004)</f>
        <v>120</v>
      </c>
      <c r="N6921" s="10">
        <f t="array" ref="N6921">_xlfn.XLOOKUP(A6921,subscriptions!B6921:B10004,subscriptions!G6921:G10004)</f>
        <v>0</v>
      </c>
      <c r="O6921" s="10">
        <v>120.0</v>
      </c>
      <c r="P6921" s="10" t="str">
        <f t="array" ref="P6921">_xlfn.XLOOKUP(A6921,subscriptions!B6921:B10004,subscriptions!C6921:C10004)</f>
        <v>Residential</v>
      </c>
      <c r="Q6921" s="10" t="s">
        <v>173</v>
      </c>
      <c r="R6921" s="10" t="s">
        <v>212</v>
      </c>
      <c r="S6921" s="10" t="s">
        <v>373</v>
      </c>
    </row>
    <row r="6922">
      <c r="A6922" s="1" t="s">
        <v>8761</v>
      </c>
      <c r="B6922" s="1" t="s">
        <v>1262</v>
      </c>
      <c r="C6922" s="1" t="s">
        <v>391</v>
      </c>
      <c r="D6922" s="1" t="s">
        <v>27</v>
      </c>
      <c r="E6922" s="1" t="s">
        <v>219</v>
      </c>
      <c r="F6922" s="1" t="s">
        <v>2446</v>
      </c>
      <c r="G6922" s="1" t="s">
        <v>24257</v>
      </c>
      <c r="H6922" s="1" t="s">
        <v>24258</v>
      </c>
      <c r="I6922" s="4">
        <v>84.1675925925926</v>
      </c>
      <c r="J6922" s="1">
        <v>4136.52</v>
      </c>
      <c r="K6922" s="1">
        <v>956.48</v>
      </c>
      <c r="M6922" s="10">
        <f t="array" ref="M6922">_xlfn.XLOOKUP(A6922,subscriptions!B6922:B10004,subscriptions!D6922:D10004)</f>
        <v>120</v>
      </c>
      <c r="N6922" s="10">
        <f t="array" ref="N6922">_xlfn.XLOOKUP(A6922,subscriptions!B6922:B10004,subscriptions!G6922:G10004)</f>
        <v>5</v>
      </c>
      <c r="O6922" s="10">
        <v>114.0</v>
      </c>
      <c r="P6922" s="10" t="str">
        <f t="array" ref="P6922">_xlfn.XLOOKUP(A6922,subscriptions!B6922:B10004,subscriptions!C6922:C10004)</f>
        <v>Residential</v>
      </c>
      <c r="Q6922" s="10" t="s">
        <v>194</v>
      </c>
      <c r="R6922" s="10" t="s">
        <v>212</v>
      </c>
      <c r="S6922" s="10" t="s">
        <v>1412</v>
      </c>
    </row>
    <row r="6923">
      <c r="A6923" s="1" t="s">
        <v>8762</v>
      </c>
      <c r="B6923" s="1" t="s">
        <v>1972</v>
      </c>
      <c r="C6923" s="1" t="s">
        <v>2483</v>
      </c>
      <c r="D6923" s="1" t="s">
        <v>27</v>
      </c>
      <c r="E6923" s="1" t="s">
        <v>332</v>
      </c>
      <c r="F6923" s="1" t="s">
        <v>1028</v>
      </c>
      <c r="G6923" s="1" t="s">
        <v>24259</v>
      </c>
      <c r="H6923" s="1" t="s">
        <v>24260</v>
      </c>
      <c r="I6923" s="4">
        <v>84.33991898148147</v>
      </c>
      <c r="J6923" s="1">
        <v>124.52</v>
      </c>
      <c r="K6923" s="1">
        <v>41.6</v>
      </c>
      <c r="M6923" s="10">
        <f t="array" ref="M6923">_xlfn.XLOOKUP(A6923,subscriptions!B6923:B10004,subscriptions!D6923:D10004)</f>
        <v>120</v>
      </c>
      <c r="N6923" s="10">
        <f t="array" ref="N6923">_xlfn.XLOOKUP(A6923,subscriptions!B6923:B10004,subscriptions!G6923:G10004)</f>
        <v>10</v>
      </c>
      <c r="O6923" s="10">
        <v>108.0</v>
      </c>
      <c r="P6923" s="10" t="str">
        <f t="array" ref="P6923">_xlfn.XLOOKUP(A6923,subscriptions!B6923:B10004,subscriptions!C6923:C10004)</f>
        <v>Residential</v>
      </c>
      <c r="Q6923" s="10" t="s">
        <v>128</v>
      </c>
      <c r="R6923" s="10" t="s">
        <v>212</v>
      </c>
      <c r="S6923" s="10" t="s">
        <v>234</v>
      </c>
    </row>
    <row r="6924">
      <c r="A6924" s="1" t="s">
        <v>8765</v>
      </c>
      <c r="B6924" s="1" t="s">
        <v>439</v>
      </c>
      <c r="C6924" s="1" t="s">
        <v>3912</v>
      </c>
      <c r="D6924" s="1" t="s">
        <v>153</v>
      </c>
      <c r="E6924" s="1" t="s">
        <v>111</v>
      </c>
      <c r="F6924" s="1" t="s">
        <v>3756</v>
      </c>
      <c r="G6924" s="1" t="s">
        <v>24261</v>
      </c>
      <c r="H6924" s="1" t="s">
        <v>24262</v>
      </c>
      <c r="I6924" s="4">
        <v>84.29377314814815</v>
      </c>
      <c r="J6924" s="1">
        <v>404.11</v>
      </c>
      <c r="K6924" s="1">
        <v>47.0</v>
      </c>
      <c r="M6924" s="10">
        <f t="array" ref="M6924">_xlfn.XLOOKUP(A6924,subscriptions!B6924:B10004,subscriptions!D6924:D10004)</f>
        <v>120</v>
      </c>
      <c r="N6924" s="10">
        <f t="array" ref="N6924">_xlfn.XLOOKUP(A6924,subscriptions!B6924:B10004,subscriptions!G6924:G10004)</f>
        <v>20</v>
      </c>
      <c r="O6924" s="10">
        <v>96.0</v>
      </c>
      <c r="P6924" s="10" t="str">
        <f t="array" ref="P6924">_xlfn.XLOOKUP(A6924,subscriptions!B6924:B10004,subscriptions!C6924:C10004)</f>
        <v>Residential</v>
      </c>
      <c r="Q6924" s="10" t="s">
        <v>128</v>
      </c>
      <c r="R6924" s="10" t="s">
        <v>148</v>
      </c>
      <c r="S6924" s="10" t="s">
        <v>1458</v>
      </c>
    </row>
    <row r="6925">
      <c r="A6925" s="1" t="s">
        <v>8766</v>
      </c>
      <c r="B6925" s="1" t="s">
        <v>842</v>
      </c>
      <c r="C6925" s="1" t="s">
        <v>556</v>
      </c>
      <c r="D6925" s="1" t="s">
        <v>27</v>
      </c>
      <c r="E6925" s="1" t="s">
        <v>714</v>
      </c>
      <c r="F6925" s="1" t="s">
        <v>1866</v>
      </c>
      <c r="G6925" s="1" t="s">
        <v>24263</v>
      </c>
      <c r="H6925" s="1" t="s">
        <v>24264</v>
      </c>
      <c r="I6925" s="4">
        <v>84.38060185185185</v>
      </c>
      <c r="J6925" s="1">
        <v>1301.68</v>
      </c>
      <c r="K6925" s="1">
        <v>164.82</v>
      </c>
      <c r="M6925" s="10">
        <f t="array" ref="M6925">_xlfn.XLOOKUP(A6925,subscriptions!B6925:B10004,subscriptions!D6925:D10004)</f>
        <v>250</v>
      </c>
      <c r="N6925" s="10">
        <f t="array" ref="N6925">_xlfn.XLOOKUP(A6925,subscriptions!B6925:B10004,subscriptions!G6925:G10004)</f>
        <v>0</v>
      </c>
      <c r="O6925" s="10">
        <v>250.0</v>
      </c>
      <c r="P6925" s="10" t="str">
        <f t="array" ref="P6925">_xlfn.XLOOKUP(A6925,subscriptions!B6925:B10004,subscriptions!C6925:C10004)</f>
        <v>Business</v>
      </c>
      <c r="Q6925" s="10" t="s">
        <v>173</v>
      </c>
      <c r="R6925" s="10" t="s">
        <v>129</v>
      </c>
      <c r="S6925" s="10" t="s">
        <v>762</v>
      </c>
    </row>
    <row r="6926">
      <c r="A6926" s="1" t="s">
        <v>8767</v>
      </c>
      <c r="B6926" s="1" t="s">
        <v>1387</v>
      </c>
      <c r="C6926" s="1" t="s">
        <v>1200</v>
      </c>
      <c r="D6926" s="1" t="s">
        <v>27</v>
      </c>
      <c r="E6926" s="1" t="s">
        <v>111</v>
      </c>
      <c r="F6926" s="1" t="s">
        <v>1917</v>
      </c>
      <c r="G6926" s="1" t="s">
        <v>24265</v>
      </c>
      <c r="H6926" s="1" t="s">
        <v>24266</v>
      </c>
      <c r="I6926" s="4">
        <v>84.38018518518518</v>
      </c>
      <c r="J6926" s="1">
        <v>1483.92</v>
      </c>
      <c r="K6926" s="1">
        <v>222.01</v>
      </c>
      <c r="M6926" s="10">
        <f t="array" ref="M6926">_xlfn.XLOOKUP(A6926,subscriptions!B6926:B10004,subscriptions!D6926:D10004)</f>
        <v>50</v>
      </c>
      <c r="N6926" s="10">
        <f t="array" ref="N6926">_xlfn.XLOOKUP(A6926,subscriptions!B6926:B10004,subscriptions!G6926:G10004)</f>
        <v>5</v>
      </c>
      <c r="O6926" s="10">
        <v>47.5</v>
      </c>
      <c r="P6926" s="10" t="str">
        <f t="array" ref="P6926">_xlfn.XLOOKUP(A6926,subscriptions!B6926:B10004,subscriptions!C6926:C10004)</f>
        <v>Mini</v>
      </c>
      <c r="Q6926" s="10" t="s">
        <v>194</v>
      </c>
      <c r="R6926" s="10" t="s">
        <v>148</v>
      </c>
      <c r="S6926" s="10" t="s">
        <v>698</v>
      </c>
    </row>
    <row r="6927">
      <c r="A6927" s="1" t="s">
        <v>8768</v>
      </c>
      <c r="B6927" s="1" t="s">
        <v>748</v>
      </c>
      <c r="C6927" s="1" t="s">
        <v>3912</v>
      </c>
      <c r="D6927" s="1" t="s">
        <v>27</v>
      </c>
      <c r="E6927" s="1" t="s">
        <v>332</v>
      </c>
      <c r="F6927" s="1" t="s">
        <v>333</v>
      </c>
      <c r="G6927" s="1" t="s">
        <v>24267</v>
      </c>
      <c r="H6927" s="1" t="s">
        <v>24268</v>
      </c>
      <c r="I6927" s="4">
        <v>84.38133101851852</v>
      </c>
      <c r="J6927" s="1">
        <v>110.54</v>
      </c>
      <c r="K6927" s="1">
        <v>28.82</v>
      </c>
      <c r="M6927" s="10">
        <f t="array" ref="M6927">_xlfn.XLOOKUP(A6927,subscriptions!B6927:B10004,subscriptions!D6927:D10004)</f>
        <v>80</v>
      </c>
      <c r="N6927" s="10">
        <f t="array" ref="N6927">_xlfn.XLOOKUP(A6927,subscriptions!B6927:B10004,subscriptions!G6927:G10004)</f>
        <v>10</v>
      </c>
      <c r="O6927" s="10">
        <v>72.0</v>
      </c>
      <c r="P6927" s="10" t="str">
        <f t="array" ref="P6927">_xlfn.XLOOKUP(A6927,subscriptions!B6927:B10004,subscriptions!C6927:C10004)</f>
        <v>Roam</v>
      </c>
      <c r="Q6927" s="10" t="s">
        <v>128</v>
      </c>
      <c r="R6927" s="10" t="s">
        <v>148</v>
      </c>
      <c r="S6927" s="10" t="s">
        <v>1789</v>
      </c>
    </row>
    <row r="6928">
      <c r="A6928" s="1" t="s">
        <v>8769</v>
      </c>
      <c r="B6928" s="1" t="s">
        <v>1157</v>
      </c>
      <c r="C6928" s="1" t="s">
        <v>26</v>
      </c>
      <c r="D6928" s="1" t="s">
        <v>27</v>
      </c>
      <c r="E6928" s="1" t="s">
        <v>631</v>
      </c>
      <c r="F6928" s="1" t="s">
        <v>2749</v>
      </c>
      <c r="G6928" s="1" t="s">
        <v>24269</v>
      </c>
      <c r="H6928" s="1" t="s">
        <v>24270</v>
      </c>
      <c r="I6928" s="4">
        <v>84.21265046296297</v>
      </c>
      <c r="J6928" s="1">
        <v>823.85</v>
      </c>
      <c r="K6928" s="1">
        <v>166.14</v>
      </c>
      <c r="M6928" s="10">
        <f t="array" ref="M6928">_xlfn.XLOOKUP(A6928,subscriptions!B6928:B10004,subscriptions!D6928:D10004)</f>
        <v>120</v>
      </c>
      <c r="N6928" s="10">
        <f t="array" ref="N6928">_xlfn.XLOOKUP(A6928,subscriptions!B6928:B10004,subscriptions!G6928:G10004)</f>
        <v>20</v>
      </c>
      <c r="O6928" s="10">
        <v>96.0</v>
      </c>
      <c r="P6928" s="10" t="str">
        <f t="array" ref="P6928">_xlfn.XLOOKUP(A6928,subscriptions!B6928:B10004,subscriptions!C6928:C10004)</f>
        <v>Residential</v>
      </c>
      <c r="Q6928" s="10" t="s">
        <v>128</v>
      </c>
      <c r="R6928" s="10" t="s">
        <v>148</v>
      </c>
      <c r="S6928" s="10" t="s">
        <v>813</v>
      </c>
    </row>
    <row r="6929">
      <c r="A6929" s="1" t="s">
        <v>8770</v>
      </c>
      <c r="B6929" s="1" t="s">
        <v>686</v>
      </c>
      <c r="C6929" s="1" t="s">
        <v>3912</v>
      </c>
      <c r="D6929" s="1" t="s">
        <v>153</v>
      </c>
      <c r="E6929" s="1" t="s">
        <v>280</v>
      </c>
      <c r="F6929" s="1" t="s">
        <v>1706</v>
      </c>
      <c r="G6929" s="1" t="s">
        <v>24271</v>
      </c>
      <c r="H6929" s="1" t="s">
        <v>24272</v>
      </c>
      <c r="I6929" s="4">
        <v>84.1702662037037</v>
      </c>
      <c r="J6929" s="1">
        <v>1621.11</v>
      </c>
      <c r="K6929" s="1">
        <v>396.65</v>
      </c>
      <c r="M6929" s="10">
        <f t="array" ref="M6929">_xlfn.XLOOKUP(A6929,subscriptions!B6929:B10004,subscriptions!D6929:D10004)</f>
        <v>120</v>
      </c>
      <c r="N6929" s="10">
        <f t="array" ref="N6929">_xlfn.XLOOKUP(A6929,subscriptions!B6929:B10004,subscriptions!G6929:G10004)</f>
        <v>0</v>
      </c>
      <c r="O6929" s="10">
        <v>120.0</v>
      </c>
      <c r="P6929" s="10" t="str">
        <f t="array" ref="P6929">_xlfn.XLOOKUP(A6929,subscriptions!B6929:B10004,subscriptions!C6929:C10004)</f>
        <v>Residential</v>
      </c>
      <c r="Q6929" s="10" t="s">
        <v>173</v>
      </c>
      <c r="R6929" s="10" t="s">
        <v>212</v>
      </c>
      <c r="S6929" s="10" t="s">
        <v>2494</v>
      </c>
    </row>
    <row r="6930">
      <c r="A6930" s="1" t="s">
        <v>8771</v>
      </c>
      <c r="B6930" s="1" t="s">
        <v>2279</v>
      </c>
      <c r="C6930" s="1" t="s">
        <v>734</v>
      </c>
      <c r="D6930" s="1" t="s">
        <v>153</v>
      </c>
      <c r="E6930" s="1" t="s">
        <v>332</v>
      </c>
      <c r="F6930" s="1" t="s">
        <v>1028</v>
      </c>
      <c r="G6930" s="1" t="s">
        <v>24273</v>
      </c>
      <c r="H6930" s="1" t="s">
        <v>24274</v>
      </c>
      <c r="I6930" s="4">
        <v>84.17446759259259</v>
      </c>
      <c r="J6930" s="1">
        <v>1846.34</v>
      </c>
      <c r="K6930" s="1">
        <v>415.86</v>
      </c>
      <c r="M6930" s="10">
        <f t="array" ref="M6930">_xlfn.XLOOKUP(A6930,subscriptions!B6930:B10004,subscriptions!D6930:D10004)</f>
        <v>120</v>
      </c>
      <c r="N6930" s="10">
        <f t="array" ref="N6930">_xlfn.XLOOKUP(A6930,subscriptions!B6930:B10004,subscriptions!G6930:G10004)</f>
        <v>5</v>
      </c>
      <c r="O6930" s="10">
        <v>114.0</v>
      </c>
      <c r="P6930" s="10" t="str">
        <f t="array" ref="P6930">_xlfn.XLOOKUP(A6930,subscriptions!B6930:B10004,subscriptions!C6930:C10004)</f>
        <v>Residential</v>
      </c>
      <c r="Q6930" s="10" t="s">
        <v>194</v>
      </c>
      <c r="R6930" s="10" t="s">
        <v>212</v>
      </c>
      <c r="S6930" s="10" t="s">
        <v>507</v>
      </c>
    </row>
    <row r="6931">
      <c r="A6931" s="1" t="s">
        <v>8772</v>
      </c>
      <c r="B6931" s="1" t="s">
        <v>555</v>
      </c>
      <c r="C6931" s="1" t="s">
        <v>1100</v>
      </c>
      <c r="D6931" s="1" t="s">
        <v>153</v>
      </c>
      <c r="E6931" s="1" t="s">
        <v>28</v>
      </c>
      <c r="F6931" s="1" t="s">
        <v>1639</v>
      </c>
      <c r="G6931" s="1" t="s">
        <v>24275</v>
      </c>
      <c r="H6931" s="1" t="s">
        <v>24276</v>
      </c>
      <c r="I6931" s="4">
        <v>84.37734953703703</v>
      </c>
      <c r="J6931" s="1">
        <v>1574.75</v>
      </c>
      <c r="K6931" s="1">
        <v>385.93</v>
      </c>
      <c r="M6931" s="10">
        <f t="array" ref="M6931">_xlfn.XLOOKUP(A6931,subscriptions!B6931:B10004,subscriptions!D6931:D10004)</f>
        <v>120</v>
      </c>
      <c r="N6931" s="10">
        <f t="array" ref="N6931">_xlfn.XLOOKUP(A6931,subscriptions!B6931:B10004,subscriptions!G6931:G10004)</f>
        <v>10</v>
      </c>
      <c r="O6931" s="10">
        <v>108.0</v>
      </c>
      <c r="P6931" s="10" t="str">
        <f t="array" ref="P6931">_xlfn.XLOOKUP(A6931,subscriptions!B6931:B10004,subscriptions!C6931:C10004)</f>
        <v>Residential</v>
      </c>
      <c r="Q6931" s="10" t="s">
        <v>128</v>
      </c>
      <c r="R6931" s="10" t="s">
        <v>212</v>
      </c>
      <c r="S6931" s="10" t="s">
        <v>1360</v>
      </c>
    </row>
    <row r="6932">
      <c r="A6932" s="1" t="s">
        <v>8773</v>
      </c>
      <c r="B6932" s="1" t="s">
        <v>1157</v>
      </c>
      <c r="C6932" s="1" t="s">
        <v>330</v>
      </c>
      <c r="D6932" s="1" t="s">
        <v>27</v>
      </c>
      <c r="E6932" s="1" t="s">
        <v>239</v>
      </c>
      <c r="F6932" s="1" t="s">
        <v>2154</v>
      </c>
      <c r="G6932" s="1" t="s">
        <v>24277</v>
      </c>
      <c r="H6932" s="1" t="s">
        <v>24278</v>
      </c>
      <c r="I6932" s="4">
        <v>84.38142361111112</v>
      </c>
      <c r="J6932" s="1">
        <v>629.74</v>
      </c>
      <c r="K6932" s="1">
        <v>90.36</v>
      </c>
      <c r="M6932" s="10">
        <f t="array" ref="M6932">_xlfn.XLOOKUP(A6932,subscriptions!B6932:B10004,subscriptions!D6932:D10004)</f>
        <v>120</v>
      </c>
      <c r="N6932" s="10">
        <f t="array" ref="N6932">_xlfn.XLOOKUP(A6932,subscriptions!B6932:B10004,subscriptions!G6932:G10004)</f>
        <v>20</v>
      </c>
      <c r="O6932" s="10">
        <v>96.0</v>
      </c>
      <c r="P6932" s="10" t="str">
        <f t="array" ref="P6932">_xlfn.XLOOKUP(A6932,subscriptions!B6932:B10004,subscriptions!C6932:C10004)</f>
        <v>Residential</v>
      </c>
      <c r="Q6932" s="10" t="s">
        <v>128</v>
      </c>
      <c r="R6932" s="10" t="s">
        <v>148</v>
      </c>
      <c r="S6932" s="10" t="s">
        <v>1789</v>
      </c>
    </row>
    <row r="6933">
      <c r="A6933" s="1" t="s">
        <v>8774</v>
      </c>
      <c r="B6933" s="1" t="s">
        <v>1317</v>
      </c>
      <c r="C6933" s="1" t="s">
        <v>178</v>
      </c>
      <c r="D6933" s="1" t="s">
        <v>27</v>
      </c>
      <c r="E6933" s="1" t="s">
        <v>179</v>
      </c>
      <c r="F6933" s="1" t="s">
        <v>357</v>
      </c>
      <c r="G6933" s="1" t="s">
        <v>24279</v>
      </c>
      <c r="H6933" s="1" t="s">
        <v>24280</v>
      </c>
      <c r="I6933" s="4">
        <v>84.33418981481482</v>
      </c>
      <c r="J6933" s="1">
        <v>197.28</v>
      </c>
      <c r="K6933" s="1">
        <v>35.68</v>
      </c>
      <c r="L6933" s="1">
        <v>100.0</v>
      </c>
      <c r="M6933" s="10">
        <f t="array" ref="M6933">_xlfn.XLOOKUP(A6933,subscriptions!B6933:B10004,subscriptions!D6933:D10004)</f>
        <v>120</v>
      </c>
      <c r="N6933" s="10">
        <f t="array" ref="N6933">_xlfn.XLOOKUP(A6933,subscriptions!B6933:B10004,subscriptions!G6933:G10004)</f>
        <v>0</v>
      </c>
      <c r="O6933" s="10">
        <v>120.0</v>
      </c>
      <c r="P6933" s="10" t="str">
        <f t="array" ref="P6933">_xlfn.XLOOKUP(A6933,subscriptions!B6933:B10004,subscriptions!C6933:C10004)</f>
        <v>Residential</v>
      </c>
      <c r="Q6933" s="10" t="s">
        <v>173</v>
      </c>
      <c r="R6933" s="10" t="s">
        <v>212</v>
      </c>
      <c r="S6933" s="10" t="s">
        <v>195</v>
      </c>
    </row>
    <row r="6934">
      <c r="A6934" s="1" t="s">
        <v>8777</v>
      </c>
      <c r="B6934" s="1" t="s">
        <v>589</v>
      </c>
      <c r="C6934" s="1" t="s">
        <v>237</v>
      </c>
      <c r="D6934" s="1" t="s">
        <v>153</v>
      </c>
      <c r="E6934" s="1" t="s">
        <v>631</v>
      </c>
      <c r="F6934" s="1" t="s">
        <v>632</v>
      </c>
      <c r="G6934" s="1" t="s">
        <v>24281</v>
      </c>
      <c r="H6934" s="1" t="s">
        <v>24282</v>
      </c>
      <c r="I6934" s="4">
        <v>84.21143518518518</v>
      </c>
      <c r="J6934" s="1">
        <v>885.6</v>
      </c>
      <c r="K6934" s="1">
        <v>113.01</v>
      </c>
      <c r="M6934" s="10">
        <f t="array" ref="M6934">_xlfn.XLOOKUP(A6934,subscriptions!B6934:B10004,subscriptions!D6934:D10004)</f>
        <v>250</v>
      </c>
      <c r="N6934" s="10">
        <f t="array" ref="N6934">_xlfn.XLOOKUP(A6934,subscriptions!B6934:B10004,subscriptions!G6934:G10004)</f>
        <v>5</v>
      </c>
      <c r="O6934" s="10">
        <v>237.5</v>
      </c>
      <c r="P6934" s="10" t="str">
        <f t="array" ref="P6934">_xlfn.XLOOKUP(A6934,subscriptions!B6934:B10004,subscriptions!C6934:C10004)</f>
        <v>Business</v>
      </c>
      <c r="Q6934" s="10" t="s">
        <v>194</v>
      </c>
      <c r="R6934" s="10" t="s">
        <v>129</v>
      </c>
      <c r="S6934" s="10" t="s">
        <v>438</v>
      </c>
    </row>
    <row r="6935">
      <c r="A6935" s="1" t="s">
        <v>8778</v>
      </c>
      <c r="B6935" s="1" t="s">
        <v>426</v>
      </c>
      <c r="C6935" s="1" t="s">
        <v>1142</v>
      </c>
      <c r="D6935" s="1" t="s">
        <v>153</v>
      </c>
      <c r="E6935" s="1" t="s">
        <v>179</v>
      </c>
      <c r="F6935" s="1" t="s">
        <v>1045</v>
      </c>
      <c r="G6935" s="1" t="s">
        <v>24283</v>
      </c>
      <c r="H6935" s="1" t="s">
        <v>24284</v>
      </c>
      <c r="I6935" s="4">
        <v>84.25561342592593</v>
      </c>
      <c r="J6935" s="1">
        <v>256.75</v>
      </c>
      <c r="K6935" s="1">
        <v>62.38</v>
      </c>
      <c r="L6935" s="1">
        <v>100.0</v>
      </c>
      <c r="M6935" s="10">
        <f t="array" ref="M6935">_xlfn.XLOOKUP(A6935,subscriptions!B6935:B10004,subscriptions!D6935:D10004)</f>
        <v>120</v>
      </c>
      <c r="N6935" s="10">
        <f t="array" ref="N6935">_xlfn.XLOOKUP(A6935,subscriptions!B6935:B10004,subscriptions!G6935:G10004)</f>
        <v>10</v>
      </c>
      <c r="O6935" s="10">
        <v>108.0</v>
      </c>
      <c r="P6935" s="10" t="str">
        <f t="array" ref="P6935">_xlfn.XLOOKUP(A6935,subscriptions!B6935:B10004,subscriptions!C6935:C10004)</f>
        <v>Residential</v>
      </c>
      <c r="Q6935" s="10" t="s">
        <v>128</v>
      </c>
      <c r="R6935" s="10" t="s">
        <v>212</v>
      </c>
      <c r="S6935" s="10" t="s">
        <v>1156</v>
      </c>
    </row>
    <row r="6936">
      <c r="A6936" s="1" t="s">
        <v>8779</v>
      </c>
      <c r="B6936" s="1" t="s">
        <v>1844</v>
      </c>
      <c r="C6936" s="1" t="s">
        <v>1200</v>
      </c>
      <c r="D6936" s="1" t="s">
        <v>153</v>
      </c>
      <c r="E6936" s="1" t="s">
        <v>219</v>
      </c>
      <c r="F6936" s="1" t="s">
        <v>590</v>
      </c>
      <c r="G6936" s="1" t="s">
        <v>24285</v>
      </c>
      <c r="H6936" s="1" t="s">
        <v>24286</v>
      </c>
      <c r="I6936" s="4">
        <v>84.21056712962962</v>
      </c>
      <c r="J6936" s="1">
        <v>4473.95</v>
      </c>
      <c r="K6936" s="1">
        <v>753.57</v>
      </c>
      <c r="M6936" s="10">
        <f t="array" ref="M6936">_xlfn.XLOOKUP(A6936,subscriptions!B6936:B10004,subscriptions!D6936:D10004)</f>
        <v>120</v>
      </c>
      <c r="N6936" s="10">
        <f t="array" ref="N6936">_xlfn.XLOOKUP(A6936,subscriptions!B6936:B10004,subscriptions!G6936:G10004)</f>
        <v>20</v>
      </c>
      <c r="O6936" s="10">
        <v>96.0</v>
      </c>
      <c r="P6936" s="10" t="str">
        <f t="array" ref="P6936">_xlfn.XLOOKUP(A6936,subscriptions!B6936:B10004,subscriptions!C6936:C10004)</f>
        <v>Residential</v>
      </c>
      <c r="Q6936" s="10" t="s">
        <v>128</v>
      </c>
      <c r="R6936" s="10" t="s">
        <v>148</v>
      </c>
      <c r="S6936" s="10" t="s">
        <v>770</v>
      </c>
    </row>
    <row r="6937">
      <c r="A6937" s="1" t="s">
        <v>8780</v>
      </c>
      <c r="B6937" s="1" t="s">
        <v>941</v>
      </c>
      <c r="C6937" s="1" t="s">
        <v>296</v>
      </c>
      <c r="D6937" s="1" t="s">
        <v>27</v>
      </c>
      <c r="E6937" s="1" t="s">
        <v>239</v>
      </c>
      <c r="F6937" s="1" t="s">
        <v>3181</v>
      </c>
      <c r="G6937" s="1" t="s">
        <v>24287</v>
      </c>
      <c r="H6937" s="1" t="s">
        <v>24288</v>
      </c>
      <c r="I6937" s="4">
        <v>84.21075231481481</v>
      </c>
      <c r="J6937" s="1">
        <v>1017.02</v>
      </c>
      <c r="K6937" s="1">
        <v>253.18</v>
      </c>
      <c r="M6937" s="10">
        <f t="array" ref="M6937">_xlfn.XLOOKUP(A6937,subscriptions!B6937:B10004,subscriptions!D6937:D10004)</f>
        <v>80</v>
      </c>
      <c r="N6937" s="10">
        <f t="array" ref="N6937">_xlfn.XLOOKUP(A6937,subscriptions!B6937:B10004,subscriptions!G6937:G10004)</f>
        <v>0</v>
      </c>
      <c r="O6937" s="10">
        <v>80.0</v>
      </c>
      <c r="P6937" s="10" t="str">
        <f t="array" ref="P6937">_xlfn.XLOOKUP(A6937,subscriptions!B6937:B10004,subscriptions!C6937:C10004)</f>
        <v>Roam</v>
      </c>
      <c r="Q6937" s="10" t="s">
        <v>173</v>
      </c>
      <c r="R6937" s="10" t="s">
        <v>148</v>
      </c>
      <c r="S6937" s="10" t="s">
        <v>770</v>
      </c>
    </row>
    <row r="6938">
      <c r="A6938" s="1" t="s">
        <v>8781</v>
      </c>
      <c r="B6938" s="1" t="s">
        <v>1387</v>
      </c>
      <c r="C6938" s="1" t="s">
        <v>1200</v>
      </c>
      <c r="D6938" s="1" t="s">
        <v>27</v>
      </c>
      <c r="E6938" s="1" t="s">
        <v>262</v>
      </c>
      <c r="F6938" s="1" t="s">
        <v>1835</v>
      </c>
      <c r="G6938" s="1" t="s">
        <v>24289</v>
      </c>
      <c r="H6938" s="1" t="s">
        <v>24290</v>
      </c>
      <c r="I6938" s="4">
        <v>84.25582175925926</v>
      </c>
      <c r="J6938" s="1">
        <v>622.46</v>
      </c>
      <c r="K6938" s="1">
        <v>137.0</v>
      </c>
      <c r="M6938" s="10">
        <f t="array" ref="M6938">_xlfn.XLOOKUP(A6938,subscriptions!B6938:B10004,subscriptions!D6938:D10004)</f>
        <v>50</v>
      </c>
      <c r="N6938" s="10">
        <f t="array" ref="N6938">_xlfn.XLOOKUP(A6938,subscriptions!B6938:B10004,subscriptions!G6938:G10004)</f>
        <v>5</v>
      </c>
      <c r="O6938" s="10">
        <v>47.5</v>
      </c>
      <c r="P6938" s="10" t="str">
        <f t="array" ref="P6938">_xlfn.XLOOKUP(A6938,subscriptions!B6938:B10004,subscriptions!C6938:C10004)</f>
        <v>Mini</v>
      </c>
      <c r="Q6938" s="10" t="s">
        <v>194</v>
      </c>
      <c r="R6938" s="10" t="s">
        <v>148</v>
      </c>
      <c r="S6938" s="10" t="s">
        <v>1156</v>
      </c>
    </row>
    <row r="6939">
      <c r="A6939" s="1" t="s">
        <v>8782</v>
      </c>
      <c r="B6939" s="1" t="s">
        <v>109</v>
      </c>
      <c r="C6939" s="1" t="s">
        <v>800</v>
      </c>
      <c r="D6939" s="1" t="s">
        <v>27</v>
      </c>
      <c r="E6939" s="1" t="s">
        <v>332</v>
      </c>
      <c r="F6939" s="1" t="s">
        <v>2415</v>
      </c>
      <c r="G6939" s="1" t="s">
        <v>24291</v>
      </c>
      <c r="H6939" s="1" t="s">
        <v>19635</v>
      </c>
      <c r="I6939" s="4">
        <v>84.33837962962963</v>
      </c>
      <c r="J6939" s="1">
        <v>2230.6</v>
      </c>
      <c r="K6939" s="1">
        <v>406.53</v>
      </c>
      <c r="M6939" s="10">
        <f t="array" ref="M6939">_xlfn.XLOOKUP(A6939,subscriptions!B6939:B10004,subscriptions!D6939:D10004)</f>
        <v>120</v>
      </c>
      <c r="N6939" s="10">
        <f t="array" ref="N6939">_xlfn.XLOOKUP(A6939,subscriptions!B6939:B10004,subscriptions!G6939:G10004)</f>
        <v>10</v>
      </c>
      <c r="O6939" s="10">
        <v>108.0</v>
      </c>
      <c r="P6939" s="10" t="str">
        <f t="array" ref="P6939">_xlfn.XLOOKUP(A6939,subscriptions!B6939:B10004,subscriptions!C6939:C10004)</f>
        <v>Residential</v>
      </c>
      <c r="Q6939" s="10" t="s">
        <v>128</v>
      </c>
      <c r="R6939" s="10" t="s">
        <v>212</v>
      </c>
      <c r="S6939" s="10" t="s">
        <v>2086</v>
      </c>
    </row>
    <row r="6940">
      <c r="A6940" s="1" t="s">
        <v>8783</v>
      </c>
      <c r="B6940" s="1" t="s">
        <v>2018</v>
      </c>
      <c r="C6940" s="1" t="s">
        <v>871</v>
      </c>
      <c r="D6940" s="1" t="s">
        <v>27</v>
      </c>
      <c r="E6940" s="1" t="s">
        <v>631</v>
      </c>
      <c r="F6940" s="1" t="s">
        <v>632</v>
      </c>
      <c r="G6940" s="1" t="s">
        <v>24292</v>
      </c>
      <c r="H6940" s="1" t="s">
        <v>24293</v>
      </c>
      <c r="I6940" s="4">
        <v>84.41751157407407</v>
      </c>
      <c r="J6940" s="1">
        <v>1083.58</v>
      </c>
      <c r="K6940" s="1">
        <v>169.46</v>
      </c>
      <c r="M6940" s="10">
        <f t="array" ref="M6940">_xlfn.XLOOKUP(A6940,subscriptions!B6940:B10004,subscriptions!D6940:D10004)</f>
        <v>120</v>
      </c>
      <c r="N6940" s="10">
        <f t="array" ref="N6940">_xlfn.XLOOKUP(A6940,subscriptions!B6940:B10004,subscriptions!G6940:G10004)</f>
        <v>20</v>
      </c>
      <c r="O6940" s="10">
        <v>96.0</v>
      </c>
      <c r="P6940" s="10" t="str">
        <f t="array" ref="P6940">_xlfn.XLOOKUP(A6940,subscriptions!B6940:B10004,subscriptions!C6940:C10004)</f>
        <v>Residential</v>
      </c>
      <c r="Q6940" s="10" t="s">
        <v>128</v>
      </c>
      <c r="R6940" s="10" t="s">
        <v>148</v>
      </c>
      <c r="S6940" s="10" t="s">
        <v>327</v>
      </c>
    </row>
    <row r="6941">
      <c r="A6941" s="1" t="s">
        <v>8784</v>
      </c>
      <c r="B6941" s="1" t="s">
        <v>508</v>
      </c>
      <c r="C6941" s="1" t="s">
        <v>473</v>
      </c>
      <c r="D6941" s="1" t="s">
        <v>153</v>
      </c>
      <c r="E6941" s="1" t="s">
        <v>280</v>
      </c>
      <c r="F6941" s="1" t="s">
        <v>1446</v>
      </c>
      <c r="G6941" s="1" t="s">
        <v>24294</v>
      </c>
      <c r="H6941" s="1" t="s">
        <v>24295</v>
      </c>
      <c r="I6941" s="4">
        <v>84.17512731481482</v>
      </c>
      <c r="J6941" s="1">
        <v>606.67</v>
      </c>
      <c r="K6941" s="1">
        <v>83.41</v>
      </c>
      <c r="M6941" s="10">
        <f t="array" ref="M6941">_xlfn.XLOOKUP(A6941,subscriptions!B6941:B10004,subscriptions!D6941:D10004)</f>
        <v>80</v>
      </c>
      <c r="N6941" s="10">
        <f t="array" ref="N6941">_xlfn.XLOOKUP(A6941,subscriptions!B6941:B10004,subscriptions!G6941:G10004)</f>
        <v>0</v>
      </c>
      <c r="O6941" s="10">
        <v>80.0</v>
      </c>
      <c r="P6941" s="10" t="str">
        <f t="array" ref="P6941">_xlfn.XLOOKUP(A6941,subscriptions!B6941:B10004,subscriptions!C6941:C10004)</f>
        <v>Roam</v>
      </c>
      <c r="Q6941" s="10" t="s">
        <v>173</v>
      </c>
      <c r="R6941" s="10" t="s">
        <v>148</v>
      </c>
      <c r="S6941" s="10" t="s">
        <v>1198</v>
      </c>
    </row>
    <row r="6942">
      <c r="A6942" s="1" t="s">
        <v>8785</v>
      </c>
      <c r="B6942" s="1" t="s">
        <v>295</v>
      </c>
      <c r="C6942" s="1" t="s">
        <v>441</v>
      </c>
      <c r="D6942" s="1" t="s">
        <v>153</v>
      </c>
      <c r="E6942" s="1" t="s">
        <v>239</v>
      </c>
      <c r="F6942" s="1" t="s">
        <v>2154</v>
      </c>
      <c r="G6942" s="1" t="s">
        <v>24296</v>
      </c>
      <c r="H6942" s="1" t="s">
        <v>24297</v>
      </c>
      <c r="I6942" s="4">
        <v>84.25842592592592</v>
      </c>
      <c r="J6942" s="1">
        <v>2556.71</v>
      </c>
      <c r="K6942" s="1">
        <v>331.65</v>
      </c>
      <c r="M6942" s="10">
        <f t="array" ref="M6942">_xlfn.XLOOKUP(A6942,subscriptions!B6942:B10004,subscriptions!D6942:D10004)</f>
        <v>120</v>
      </c>
      <c r="N6942" s="10">
        <f t="array" ref="N6942">_xlfn.XLOOKUP(A6942,subscriptions!B6942:B10004,subscriptions!G6942:G10004)</f>
        <v>5</v>
      </c>
      <c r="O6942" s="10">
        <v>114.0</v>
      </c>
      <c r="P6942" s="10" t="str">
        <f t="array" ref="P6942">_xlfn.XLOOKUP(A6942,subscriptions!B6942:B10004,subscriptions!C6942:C10004)</f>
        <v>Residential</v>
      </c>
      <c r="Q6942" s="10" t="s">
        <v>194</v>
      </c>
      <c r="R6942" s="10" t="s">
        <v>212</v>
      </c>
      <c r="S6942" s="10" t="s">
        <v>4148</v>
      </c>
    </row>
    <row r="6943">
      <c r="A6943" s="1" t="s">
        <v>8786</v>
      </c>
      <c r="B6943" s="1" t="s">
        <v>1939</v>
      </c>
      <c r="C6943" s="1" t="s">
        <v>133</v>
      </c>
      <c r="D6943" s="1" t="s">
        <v>153</v>
      </c>
      <c r="E6943" s="1" t="s">
        <v>28</v>
      </c>
      <c r="F6943" s="1" t="s">
        <v>3899</v>
      </c>
      <c r="G6943" s="1" t="s">
        <v>24298</v>
      </c>
      <c r="H6943" s="1" t="s">
        <v>24299</v>
      </c>
      <c r="I6943" s="4">
        <v>84.41908564814815</v>
      </c>
      <c r="J6943" s="1">
        <v>3077.83</v>
      </c>
      <c r="K6943" s="1">
        <v>305.52</v>
      </c>
      <c r="M6943" s="10">
        <f t="array" ref="M6943">_xlfn.XLOOKUP(A6943,subscriptions!B6943:B10004,subscriptions!D6943:D10004)</f>
        <v>120</v>
      </c>
      <c r="N6943" s="10">
        <f t="array" ref="N6943">_xlfn.XLOOKUP(A6943,subscriptions!B6943:B10004,subscriptions!G6943:G10004)</f>
        <v>10</v>
      </c>
      <c r="O6943" s="10">
        <v>108.0</v>
      </c>
      <c r="P6943" s="10" t="str">
        <f t="array" ref="P6943">_xlfn.XLOOKUP(A6943,subscriptions!B6943:B10004,subscriptions!C6943:C10004)</f>
        <v>Residential</v>
      </c>
      <c r="Q6943" s="10" t="s">
        <v>128</v>
      </c>
      <c r="R6943" s="10" t="s">
        <v>212</v>
      </c>
      <c r="S6943" s="10" t="s">
        <v>1822</v>
      </c>
    </row>
    <row r="6944">
      <c r="A6944" s="1" t="s">
        <v>8787</v>
      </c>
      <c r="B6944" s="1" t="s">
        <v>870</v>
      </c>
      <c r="C6944" s="1" t="s">
        <v>509</v>
      </c>
      <c r="D6944" s="1" t="s">
        <v>153</v>
      </c>
      <c r="E6944" s="1" t="s">
        <v>111</v>
      </c>
      <c r="F6944" s="1" t="s">
        <v>1362</v>
      </c>
      <c r="G6944" s="1" t="s">
        <v>24300</v>
      </c>
      <c r="H6944" s="1" t="s">
        <v>24301</v>
      </c>
      <c r="I6944" s="4">
        <v>84.41950231481482</v>
      </c>
      <c r="J6944" s="1">
        <v>1726.73</v>
      </c>
      <c r="K6944" s="1">
        <v>358.92</v>
      </c>
      <c r="M6944" s="10">
        <f t="array" ref="M6944">_xlfn.XLOOKUP(A6944,subscriptions!B6944:B10004,subscriptions!D6944:D10004)</f>
        <v>120</v>
      </c>
      <c r="N6944" s="10">
        <f t="array" ref="N6944">_xlfn.XLOOKUP(A6944,subscriptions!B6944:B10004,subscriptions!G6944:G10004)</f>
        <v>20</v>
      </c>
      <c r="O6944" s="10">
        <v>96.0</v>
      </c>
      <c r="P6944" s="10" t="str">
        <f t="array" ref="P6944">_xlfn.XLOOKUP(A6944,subscriptions!B6944:B10004,subscriptions!C6944:C10004)</f>
        <v>Residential</v>
      </c>
      <c r="Q6944" s="10" t="s">
        <v>128</v>
      </c>
      <c r="R6944" s="10" t="s">
        <v>148</v>
      </c>
      <c r="S6944" s="10" t="s">
        <v>1525</v>
      </c>
    </row>
    <row r="6945">
      <c r="A6945" s="1" t="s">
        <v>8790</v>
      </c>
      <c r="B6945" s="1" t="s">
        <v>772</v>
      </c>
      <c r="C6945" s="1" t="s">
        <v>734</v>
      </c>
      <c r="D6945" s="1" t="s">
        <v>153</v>
      </c>
      <c r="E6945" s="1" t="s">
        <v>219</v>
      </c>
      <c r="F6945" s="1" t="s">
        <v>458</v>
      </c>
      <c r="G6945" s="1" t="s">
        <v>24302</v>
      </c>
      <c r="H6945" s="1" t="s">
        <v>24303</v>
      </c>
      <c r="I6945" s="4">
        <v>84.33421296296297</v>
      </c>
      <c r="J6945" s="1">
        <v>122.15</v>
      </c>
      <c r="K6945" s="1">
        <v>16.15</v>
      </c>
      <c r="M6945" s="10">
        <f t="array" ref="M6945">_xlfn.XLOOKUP(A6945,subscriptions!B6945:B10004,subscriptions!D6945:D10004)</f>
        <v>120</v>
      </c>
      <c r="N6945" s="10">
        <f t="array" ref="N6945">_xlfn.XLOOKUP(A6945,subscriptions!B6945:B10004,subscriptions!G6945:G10004)</f>
        <v>0</v>
      </c>
      <c r="O6945" s="10">
        <v>120.0</v>
      </c>
      <c r="P6945" s="10" t="str">
        <f t="array" ref="P6945">_xlfn.XLOOKUP(A6945,subscriptions!B6945:B10004,subscriptions!C6945:C10004)</f>
        <v>Residential</v>
      </c>
      <c r="Q6945" s="10" t="s">
        <v>173</v>
      </c>
      <c r="R6945" s="10" t="s">
        <v>212</v>
      </c>
      <c r="S6945" s="10" t="s">
        <v>195</v>
      </c>
    </row>
    <row r="6946">
      <c r="A6946" s="1" t="s">
        <v>8791</v>
      </c>
      <c r="B6946" s="1" t="s">
        <v>1317</v>
      </c>
      <c r="C6946" s="1" t="s">
        <v>492</v>
      </c>
      <c r="D6946" s="1" t="s">
        <v>27</v>
      </c>
      <c r="E6946" s="1" t="s">
        <v>332</v>
      </c>
      <c r="F6946" s="1" t="s">
        <v>427</v>
      </c>
      <c r="G6946" s="1" t="s">
        <v>24304</v>
      </c>
      <c r="H6946" s="1" t="s">
        <v>24305</v>
      </c>
      <c r="I6946" s="4">
        <v>84.21619212962963</v>
      </c>
      <c r="J6946" s="1">
        <v>1303.18</v>
      </c>
      <c r="K6946" s="1">
        <v>202.67</v>
      </c>
      <c r="M6946" s="10">
        <f t="array" ref="M6946">_xlfn.XLOOKUP(A6946,subscriptions!B6946:B10004,subscriptions!D6946:D10004)</f>
        <v>120</v>
      </c>
      <c r="N6946" s="10">
        <f t="array" ref="N6946">_xlfn.XLOOKUP(A6946,subscriptions!B6946:B10004,subscriptions!G6946:G10004)</f>
        <v>5</v>
      </c>
      <c r="O6946" s="10">
        <v>114.0</v>
      </c>
      <c r="P6946" s="10" t="str">
        <f t="array" ref="P6946">_xlfn.XLOOKUP(A6946,subscriptions!B6946:B10004,subscriptions!C6946:C10004)</f>
        <v>Residential</v>
      </c>
      <c r="Q6946" s="10" t="s">
        <v>194</v>
      </c>
      <c r="R6946" s="10" t="s">
        <v>212</v>
      </c>
      <c r="S6946" s="10" t="s">
        <v>2596</v>
      </c>
    </row>
    <row r="6947">
      <c r="A6947" s="1" t="s">
        <v>8792</v>
      </c>
      <c r="B6947" s="1" t="s">
        <v>763</v>
      </c>
      <c r="C6947" s="1" t="s">
        <v>800</v>
      </c>
      <c r="D6947" s="1" t="s">
        <v>27</v>
      </c>
      <c r="E6947" s="1" t="s">
        <v>332</v>
      </c>
      <c r="F6947" s="1" t="s">
        <v>788</v>
      </c>
      <c r="G6947" s="1" t="s">
        <v>24306</v>
      </c>
      <c r="H6947" s="1" t="s">
        <v>24307</v>
      </c>
      <c r="I6947" s="4">
        <v>84.33989583333333</v>
      </c>
      <c r="J6947" s="1">
        <v>2211.41</v>
      </c>
      <c r="K6947" s="1">
        <v>494.83</v>
      </c>
      <c r="M6947" s="10">
        <f t="array" ref="M6947">_xlfn.XLOOKUP(A6947,subscriptions!B6947:B10004,subscriptions!D6947:D10004)</f>
        <v>120</v>
      </c>
      <c r="N6947" s="10">
        <f t="array" ref="N6947">_xlfn.XLOOKUP(A6947,subscriptions!B6947:B10004,subscriptions!G6947:G10004)</f>
        <v>10</v>
      </c>
      <c r="O6947" s="10">
        <v>108.0</v>
      </c>
      <c r="P6947" s="10" t="str">
        <f t="array" ref="P6947">_xlfn.XLOOKUP(A6947,subscriptions!B6947:B10004,subscriptions!C6947:C10004)</f>
        <v>Residential</v>
      </c>
      <c r="Q6947" s="10" t="s">
        <v>128</v>
      </c>
      <c r="R6947" s="10" t="s">
        <v>212</v>
      </c>
      <c r="S6947" s="10" t="s">
        <v>234</v>
      </c>
    </row>
    <row r="6948">
      <c r="A6948" s="1" t="s">
        <v>8793</v>
      </c>
      <c r="B6948" s="1" t="s">
        <v>312</v>
      </c>
      <c r="C6948" s="1" t="s">
        <v>218</v>
      </c>
      <c r="D6948" s="1" t="s">
        <v>153</v>
      </c>
      <c r="E6948" s="1" t="s">
        <v>714</v>
      </c>
      <c r="F6948" s="1" t="s">
        <v>3326</v>
      </c>
      <c r="G6948" s="1" t="s">
        <v>24308</v>
      </c>
      <c r="H6948" s="1" t="s">
        <v>24309</v>
      </c>
      <c r="I6948" s="4">
        <v>84.25844907407408</v>
      </c>
      <c r="J6948" s="1">
        <v>270.15</v>
      </c>
      <c r="K6948" s="1">
        <v>54.73</v>
      </c>
      <c r="M6948" s="10">
        <f t="array" ref="M6948">_xlfn.XLOOKUP(A6948,subscriptions!B6948:B10004,subscriptions!D6948:D10004)</f>
        <v>80</v>
      </c>
      <c r="N6948" s="10">
        <f t="array" ref="N6948">_xlfn.XLOOKUP(A6948,subscriptions!B6948:B10004,subscriptions!G6948:G10004)</f>
        <v>20</v>
      </c>
      <c r="O6948" s="10">
        <v>64.0</v>
      </c>
      <c r="P6948" s="10" t="str">
        <f t="array" ref="P6948">_xlfn.XLOOKUP(A6948,subscriptions!B6948:B10004,subscriptions!C6948:C10004)</f>
        <v>Roam</v>
      </c>
      <c r="Q6948" s="10" t="s">
        <v>128</v>
      </c>
      <c r="R6948" s="10" t="s">
        <v>148</v>
      </c>
      <c r="S6948" s="10" t="s">
        <v>4148</v>
      </c>
    </row>
    <row r="6949">
      <c r="A6949" s="1" t="s">
        <v>8794</v>
      </c>
      <c r="B6949" s="1" t="s">
        <v>295</v>
      </c>
      <c r="C6949" s="1" t="s">
        <v>1876</v>
      </c>
      <c r="D6949" s="1" t="s">
        <v>153</v>
      </c>
      <c r="E6949" s="1" t="s">
        <v>239</v>
      </c>
      <c r="F6949" s="1" t="s">
        <v>2076</v>
      </c>
      <c r="G6949" s="1" t="s">
        <v>24310</v>
      </c>
      <c r="H6949" s="1" t="s">
        <v>24311</v>
      </c>
      <c r="I6949" s="4">
        <v>84.30012731481482</v>
      </c>
      <c r="J6949" s="1">
        <v>439.46</v>
      </c>
      <c r="K6949" s="1">
        <v>65.66</v>
      </c>
      <c r="M6949" s="10">
        <f t="array" ref="M6949">_xlfn.XLOOKUP(A6949,subscriptions!B6949:B10004,subscriptions!D6949:D10004)</f>
        <v>250</v>
      </c>
      <c r="N6949" s="10">
        <f t="array" ref="N6949">_xlfn.XLOOKUP(A6949,subscriptions!B6949:B10004,subscriptions!G6949:G10004)</f>
        <v>0</v>
      </c>
      <c r="O6949" s="10">
        <v>250.0</v>
      </c>
      <c r="P6949" s="10" t="str">
        <f t="array" ref="P6949">_xlfn.XLOOKUP(A6949,subscriptions!B6949:B10004,subscriptions!C6949:C10004)</f>
        <v>Business</v>
      </c>
      <c r="Q6949" s="10" t="s">
        <v>173</v>
      </c>
      <c r="R6949" s="10" t="s">
        <v>129</v>
      </c>
      <c r="S6949" s="10" t="s">
        <v>1172</v>
      </c>
    </row>
    <row r="6950">
      <c r="A6950" s="1" t="s">
        <v>8795</v>
      </c>
      <c r="B6950" s="1" t="s">
        <v>1506</v>
      </c>
      <c r="C6950" s="1" t="s">
        <v>734</v>
      </c>
      <c r="D6950" s="1" t="s">
        <v>27</v>
      </c>
      <c r="E6950" s="1" t="s">
        <v>714</v>
      </c>
      <c r="F6950" s="1" t="s">
        <v>3326</v>
      </c>
      <c r="G6950" s="1" t="s">
        <v>24312</v>
      </c>
      <c r="H6950" s="1" t="s">
        <v>24313</v>
      </c>
      <c r="I6950" s="4">
        <v>84.17310185185185</v>
      </c>
      <c r="J6950" s="1">
        <v>3261.91</v>
      </c>
      <c r="K6950" s="1">
        <v>759.94</v>
      </c>
      <c r="M6950" s="10">
        <f t="array" ref="M6950">_xlfn.XLOOKUP(A6950,subscriptions!B6950:B10004,subscriptions!D6950:D10004)</f>
        <v>80</v>
      </c>
      <c r="N6950" s="10">
        <f t="array" ref="N6950">_xlfn.XLOOKUP(A6950,subscriptions!B6950:B10004,subscriptions!G6950:G10004)</f>
        <v>5</v>
      </c>
      <c r="O6950" s="10">
        <v>76.0</v>
      </c>
      <c r="P6950" s="10" t="str">
        <f t="array" ref="P6950">_xlfn.XLOOKUP(A6950,subscriptions!B6950:B10004,subscriptions!C6950:C10004)</f>
        <v>Roam</v>
      </c>
      <c r="Q6950" s="10" t="s">
        <v>194</v>
      </c>
      <c r="R6950" s="10" t="s">
        <v>148</v>
      </c>
      <c r="S6950" s="10" t="s">
        <v>2630</v>
      </c>
    </row>
    <row r="6951">
      <c r="A6951" s="1" t="s">
        <v>8796</v>
      </c>
      <c r="B6951" s="1" t="s">
        <v>589</v>
      </c>
      <c r="C6951" s="1" t="s">
        <v>391</v>
      </c>
      <c r="D6951" s="1" t="s">
        <v>153</v>
      </c>
      <c r="E6951" s="1" t="s">
        <v>179</v>
      </c>
      <c r="F6951" s="1" t="s">
        <v>1760</v>
      </c>
      <c r="G6951" s="1" t="s">
        <v>24314</v>
      </c>
      <c r="H6951" s="1" t="s">
        <v>24315</v>
      </c>
      <c r="I6951" s="4">
        <v>84.33420138888889</v>
      </c>
      <c r="J6951" s="1">
        <v>80.49</v>
      </c>
      <c r="K6951" s="1">
        <v>16.6</v>
      </c>
      <c r="L6951" s="1">
        <v>100.0</v>
      </c>
      <c r="M6951" s="10">
        <f t="array" ref="M6951">_xlfn.XLOOKUP(A6951,subscriptions!B6951:B10004,subscriptions!D6951:D10004)</f>
        <v>120</v>
      </c>
      <c r="N6951" s="10">
        <f t="array" ref="N6951">_xlfn.XLOOKUP(A6951,subscriptions!B6951:B10004,subscriptions!G6951:G10004)</f>
        <v>10</v>
      </c>
      <c r="O6951" s="10">
        <v>108.0</v>
      </c>
      <c r="P6951" s="10" t="str">
        <f t="array" ref="P6951">_xlfn.XLOOKUP(A6951,subscriptions!B6951:B10004,subscriptions!C6951:C10004)</f>
        <v>Residential</v>
      </c>
      <c r="Q6951" s="10" t="s">
        <v>128</v>
      </c>
      <c r="R6951" s="10" t="s">
        <v>212</v>
      </c>
      <c r="S6951" s="10" t="s">
        <v>195</v>
      </c>
    </row>
    <row r="6952">
      <c r="A6952" s="1" t="s">
        <v>8797</v>
      </c>
      <c r="B6952" s="1" t="s">
        <v>657</v>
      </c>
      <c r="C6952" s="1" t="s">
        <v>1876</v>
      </c>
      <c r="D6952" s="1" t="s">
        <v>153</v>
      </c>
      <c r="E6952" s="1" t="s">
        <v>219</v>
      </c>
      <c r="F6952" s="1" t="s">
        <v>660</v>
      </c>
      <c r="G6952" s="1" t="s">
        <v>24316</v>
      </c>
      <c r="H6952" s="1" t="s">
        <v>24317</v>
      </c>
      <c r="I6952" s="4">
        <v>84.37732638888889</v>
      </c>
      <c r="J6952" s="1">
        <v>2145.89</v>
      </c>
      <c r="K6952" s="1">
        <v>257.07</v>
      </c>
      <c r="M6952" s="10">
        <f t="array" ref="M6952">_xlfn.XLOOKUP(A6952,subscriptions!B6952:B10004,subscriptions!D6952:D10004)</f>
        <v>120</v>
      </c>
      <c r="N6952" s="10">
        <f t="array" ref="N6952">_xlfn.XLOOKUP(A6952,subscriptions!B6952:B10004,subscriptions!G6952:G10004)</f>
        <v>20</v>
      </c>
      <c r="O6952" s="10">
        <v>96.0</v>
      </c>
      <c r="P6952" s="10" t="str">
        <f t="array" ref="P6952">_xlfn.XLOOKUP(A6952,subscriptions!B6952:B10004,subscriptions!C6952:C10004)</f>
        <v>Residential</v>
      </c>
      <c r="Q6952" s="10" t="s">
        <v>128</v>
      </c>
      <c r="R6952" s="10" t="s">
        <v>148</v>
      </c>
      <c r="S6952" s="10" t="s">
        <v>1360</v>
      </c>
    </row>
    <row r="6953">
      <c r="A6953" s="1" t="s">
        <v>8798</v>
      </c>
      <c r="B6953" s="1" t="s">
        <v>1044</v>
      </c>
      <c r="C6953" s="1" t="s">
        <v>198</v>
      </c>
      <c r="D6953" s="1" t="s">
        <v>27</v>
      </c>
      <c r="E6953" s="1" t="s">
        <v>28</v>
      </c>
      <c r="F6953" s="1" t="s">
        <v>313</v>
      </c>
      <c r="G6953" s="1" t="s">
        <v>24318</v>
      </c>
      <c r="H6953" s="1" t="s">
        <v>24319</v>
      </c>
      <c r="I6953" s="4">
        <v>84.38155092592592</v>
      </c>
      <c r="J6953" s="1">
        <v>1013.03</v>
      </c>
      <c r="K6953" s="1">
        <v>117.17</v>
      </c>
      <c r="M6953" s="10">
        <f t="array" ref="M6953">_xlfn.XLOOKUP(A6953,subscriptions!B6953:B10004,subscriptions!D6953:D10004)</f>
        <v>80</v>
      </c>
      <c r="N6953" s="10">
        <f t="array" ref="N6953">_xlfn.XLOOKUP(A6953,subscriptions!B6953:B10004,subscriptions!G6953:G10004)</f>
        <v>0</v>
      </c>
      <c r="O6953" s="10">
        <v>80.0</v>
      </c>
      <c r="P6953" s="10" t="str">
        <f t="array" ref="P6953">_xlfn.XLOOKUP(A6953,subscriptions!B6953:B10004,subscriptions!C6953:C10004)</f>
        <v>Roam</v>
      </c>
      <c r="Q6953" s="10" t="s">
        <v>173</v>
      </c>
      <c r="R6953" s="10" t="s">
        <v>148</v>
      </c>
      <c r="S6953" s="10" t="s">
        <v>1789</v>
      </c>
    </row>
    <row r="6954">
      <c r="A6954" s="1" t="s">
        <v>8799</v>
      </c>
      <c r="B6954" s="1" t="s">
        <v>713</v>
      </c>
      <c r="C6954" s="1" t="s">
        <v>279</v>
      </c>
      <c r="D6954" s="1" t="s">
        <v>27</v>
      </c>
      <c r="E6954" s="1" t="s">
        <v>111</v>
      </c>
      <c r="F6954" s="1" t="s">
        <v>1906</v>
      </c>
      <c r="G6954" s="1" t="s">
        <v>24320</v>
      </c>
      <c r="H6954" s="1" t="s">
        <v>24321</v>
      </c>
      <c r="I6954" s="4">
        <v>84.34126157407407</v>
      </c>
      <c r="J6954" s="1">
        <v>937.98</v>
      </c>
      <c r="K6954" s="1">
        <v>228.65</v>
      </c>
      <c r="M6954" s="10">
        <f t="array" ref="M6954">_xlfn.XLOOKUP(A6954,subscriptions!B6954:B10004,subscriptions!D6954:D10004)</f>
        <v>80</v>
      </c>
      <c r="N6954" s="10">
        <f t="array" ref="N6954">_xlfn.XLOOKUP(A6954,subscriptions!B6954:B10004,subscriptions!G6954:G10004)</f>
        <v>5</v>
      </c>
      <c r="O6954" s="10">
        <v>76.0</v>
      </c>
      <c r="P6954" s="10" t="str">
        <f t="array" ref="P6954">_xlfn.XLOOKUP(A6954,subscriptions!B6954:B10004,subscriptions!C6954:C10004)</f>
        <v>Roam</v>
      </c>
      <c r="Q6954" s="10" t="s">
        <v>194</v>
      </c>
      <c r="R6954" s="10" t="s">
        <v>148</v>
      </c>
      <c r="S6954" s="10" t="s">
        <v>259</v>
      </c>
    </row>
    <row r="6955">
      <c r="A6955" s="1" t="s">
        <v>8800</v>
      </c>
      <c r="B6955" s="1" t="s">
        <v>2534</v>
      </c>
      <c r="C6955" s="1" t="s">
        <v>884</v>
      </c>
      <c r="D6955" s="1" t="s">
        <v>153</v>
      </c>
      <c r="E6955" s="1" t="s">
        <v>631</v>
      </c>
      <c r="F6955" s="1" t="s">
        <v>943</v>
      </c>
      <c r="G6955" s="1" t="s">
        <v>24322</v>
      </c>
      <c r="H6955" s="1" t="s">
        <v>24323</v>
      </c>
      <c r="I6955" s="4">
        <v>84.33699074074075</v>
      </c>
      <c r="J6955" s="1">
        <v>60.68</v>
      </c>
      <c r="K6955" s="1">
        <v>19.97</v>
      </c>
      <c r="M6955" s="10">
        <f t="array" ref="M6955">_xlfn.XLOOKUP(A6955,subscriptions!B6955:B10004,subscriptions!D6955:D10004)</f>
        <v>120</v>
      </c>
      <c r="N6955" s="10">
        <f t="array" ref="N6955">_xlfn.XLOOKUP(A6955,subscriptions!B6955:B10004,subscriptions!G6955:G10004)</f>
        <v>10</v>
      </c>
      <c r="O6955" s="10">
        <v>108.0</v>
      </c>
      <c r="P6955" s="10" t="str">
        <f t="array" ref="P6955">_xlfn.XLOOKUP(A6955,subscriptions!B6955:B10004,subscriptions!C6955:C10004)</f>
        <v>Residential</v>
      </c>
      <c r="Q6955" s="10" t="s">
        <v>128</v>
      </c>
      <c r="R6955" s="10" t="s">
        <v>212</v>
      </c>
      <c r="S6955" s="10" t="s">
        <v>968</v>
      </c>
    </row>
    <row r="6956">
      <c r="A6956" s="1" t="s">
        <v>8803</v>
      </c>
      <c r="B6956" s="1" t="s">
        <v>1995</v>
      </c>
      <c r="C6956" s="1" t="s">
        <v>1100</v>
      </c>
      <c r="D6956" s="1" t="s">
        <v>153</v>
      </c>
      <c r="E6956" s="1" t="s">
        <v>219</v>
      </c>
      <c r="F6956" s="1" t="s">
        <v>4220</v>
      </c>
      <c r="G6956" s="1" t="s">
        <v>24324</v>
      </c>
      <c r="H6956" s="1" t="s">
        <v>24325</v>
      </c>
      <c r="I6956" s="4">
        <v>84.21142361111112</v>
      </c>
      <c r="J6956" s="1">
        <v>2617.19</v>
      </c>
      <c r="K6956" s="1">
        <v>272.86</v>
      </c>
      <c r="M6956" s="10">
        <f t="array" ref="M6956">_xlfn.XLOOKUP(A6956,subscriptions!B6956:B10004,subscriptions!D6956:D10004)</f>
        <v>120</v>
      </c>
      <c r="N6956" s="10">
        <f t="array" ref="N6956">_xlfn.XLOOKUP(A6956,subscriptions!B6956:B10004,subscriptions!G6956:G10004)</f>
        <v>20</v>
      </c>
      <c r="O6956" s="10">
        <v>96.0</v>
      </c>
      <c r="P6956" s="10" t="str">
        <f t="array" ref="P6956">_xlfn.XLOOKUP(A6956,subscriptions!B6956:B10004,subscriptions!C6956:C10004)</f>
        <v>Residential</v>
      </c>
      <c r="Q6956" s="10" t="s">
        <v>128</v>
      </c>
      <c r="R6956" s="10" t="s">
        <v>148</v>
      </c>
      <c r="S6956" s="10" t="s">
        <v>438</v>
      </c>
    </row>
    <row r="6957">
      <c r="A6957" s="1" t="s">
        <v>8804</v>
      </c>
      <c r="B6957" s="1" t="s">
        <v>1865</v>
      </c>
      <c r="C6957" s="1" t="s">
        <v>391</v>
      </c>
      <c r="D6957" s="1" t="s">
        <v>153</v>
      </c>
      <c r="E6957" s="1" t="s">
        <v>714</v>
      </c>
      <c r="F6957" s="1" t="s">
        <v>715</v>
      </c>
      <c r="G6957" s="1" t="s">
        <v>24326</v>
      </c>
      <c r="H6957" s="1" t="s">
        <v>24327</v>
      </c>
      <c r="I6957" s="4">
        <v>84.29398148148148</v>
      </c>
      <c r="J6957" s="1">
        <v>719.02</v>
      </c>
      <c r="K6957" s="1">
        <v>127.88</v>
      </c>
      <c r="M6957" s="10">
        <f t="array" ref="M6957">_xlfn.XLOOKUP(A6957,subscriptions!B6957:B10004,subscriptions!D6957:D10004)</f>
        <v>120</v>
      </c>
      <c r="N6957" s="10">
        <f t="array" ref="N6957">_xlfn.XLOOKUP(A6957,subscriptions!B6957:B10004,subscriptions!G6957:G10004)</f>
        <v>0</v>
      </c>
      <c r="O6957" s="10">
        <v>120.0</v>
      </c>
      <c r="P6957" s="10" t="str">
        <f t="array" ref="P6957">_xlfn.XLOOKUP(A6957,subscriptions!B6957:B10004,subscriptions!C6957:C10004)</f>
        <v>Residential</v>
      </c>
      <c r="Q6957" s="10" t="s">
        <v>173</v>
      </c>
      <c r="R6957" s="10" t="s">
        <v>212</v>
      </c>
      <c r="S6957" s="10" t="s">
        <v>1458</v>
      </c>
    </row>
    <row r="6958">
      <c r="A6958" s="1" t="s">
        <v>8805</v>
      </c>
      <c r="B6958" s="1" t="s">
        <v>472</v>
      </c>
      <c r="C6958" s="1" t="s">
        <v>1251</v>
      </c>
      <c r="D6958" s="1" t="s">
        <v>27</v>
      </c>
      <c r="E6958" s="1" t="s">
        <v>332</v>
      </c>
      <c r="F6958" s="1" t="s">
        <v>2280</v>
      </c>
      <c r="G6958" s="1" t="s">
        <v>24328</v>
      </c>
      <c r="H6958" s="1" t="s">
        <v>24329</v>
      </c>
      <c r="I6958" s="4">
        <v>84.34042824074074</v>
      </c>
      <c r="J6958" s="1">
        <v>1217.29</v>
      </c>
      <c r="K6958" s="1">
        <v>216.18</v>
      </c>
      <c r="M6958" s="10">
        <f t="array" ref="M6958">_xlfn.XLOOKUP(A6958,subscriptions!B6958:B10004,subscriptions!D6958:D10004)</f>
        <v>120</v>
      </c>
      <c r="N6958" s="10">
        <f t="array" ref="N6958">_xlfn.XLOOKUP(A6958,subscriptions!B6958:B10004,subscriptions!G6958:G10004)</f>
        <v>5</v>
      </c>
      <c r="O6958" s="10">
        <v>114.0</v>
      </c>
      <c r="P6958" s="10" t="str">
        <f t="array" ref="P6958">_xlfn.XLOOKUP(A6958,subscriptions!B6958:B10004,subscriptions!C6958:C10004)</f>
        <v>Residential</v>
      </c>
      <c r="Q6958" s="10" t="s">
        <v>194</v>
      </c>
      <c r="R6958" s="10" t="s">
        <v>212</v>
      </c>
      <c r="S6958" s="10" t="s">
        <v>616</v>
      </c>
    </row>
    <row r="6959">
      <c r="A6959" s="1" t="s">
        <v>8806</v>
      </c>
      <c r="B6959" s="1" t="s">
        <v>1262</v>
      </c>
      <c r="C6959" s="1" t="s">
        <v>441</v>
      </c>
      <c r="D6959" s="1" t="s">
        <v>27</v>
      </c>
      <c r="E6959" s="1" t="s">
        <v>631</v>
      </c>
      <c r="F6959" s="1" t="s">
        <v>922</v>
      </c>
      <c r="G6959" s="1" t="s">
        <v>24330</v>
      </c>
      <c r="H6959" s="1" t="s">
        <v>24331</v>
      </c>
      <c r="I6959" s="4">
        <v>84.38006944444444</v>
      </c>
      <c r="J6959" s="1">
        <v>1746.55</v>
      </c>
      <c r="K6959" s="1">
        <v>171.81</v>
      </c>
      <c r="M6959" s="10">
        <f t="array" ref="M6959">_xlfn.XLOOKUP(A6959,subscriptions!B6959:B10004,subscriptions!D6959:D10004)</f>
        <v>120</v>
      </c>
      <c r="N6959" s="10">
        <f t="array" ref="N6959">_xlfn.XLOOKUP(A6959,subscriptions!B6959:B10004,subscriptions!G6959:G10004)</f>
        <v>10</v>
      </c>
      <c r="O6959" s="10">
        <v>108.0</v>
      </c>
      <c r="P6959" s="10" t="str">
        <f t="array" ref="P6959">_xlfn.XLOOKUP(A6959,subscriptions!B6959:B10004,subscriptions!C6959:C10004)</f>
        <v>Residential</v>
      </c>
      <c r="Q6959" s="10" t="s">
        <v>128</v>
      </c>
      <c r="R6959" s="10" t="s">
        <v>212</v>
      </c>
      <c r="S6959" s="10" t="s">
        <v>698</v>
      </c>
    </row>
    <row r="6960">
      <c r="A6960" s="1" t="s">
        <v>8807</v>
      </c>
      <c r="B6960" s="1" t="s">
        <v>24</v>
      </c>
      <c r="C6960" s="1" t="s">
        <v>1678</v>
      </c>
      <c r="D6960" s="1" t="s">
        <v>27</v>
      </c>
      <c r="E6960" s="1" t="s">
        <v>239</v>
      </c>
      <c r="F6960" s="1" t="s">
        <v>2132</v>
      </c>
      <c r="G6960" s="1" t="s">
        <v>24332</v>
      </c>
      <c r="H6960" s="1" t="s">
        <v>24333</v>
      </c>
      <c r="I6960" s="4">
        <v>84.21282407407408</v>
      </c>
      <c r="J6960" s="1">
        <v>1869.17</v>
      </c>
      <c r="K6960" s="1">
        <v>444.21</v>
      </c>
      <c r="M6960" s="10">
        <f t="array" ref="M6960">_xlfn.XLOOKUP(A6960,subscriptions!B6960:B10004,subscriptions!D6960:D10004)</f>
        <v>120</v>
      </c>
      <c r="N6960" s="10">
        <f t="array" ref="N6960">_xlfn.XLOOKUP(A6960,subscriptions!B6960:B10004,subscriptions!G6960:G10004)</f>
        <v>20</v>
      </c>
      <c r="O6960" s="10">
        <v>96.0</v>
      </c>
      <c r="P6960" s="10" t="str">
        <f t="array" ref="P6960">_xlfn.XLOOKUP(A6960,subscriptions!B6960:B10004,subscriptions!C6960:C10004)</f>
        <v>Residential</v>
      </c>
      <c r="Q6960" s="10" t="s">
        <v>128</v>
      </c>
      <c r="R6960" s="10" t="s">
        <v>148</v>
      </c>
      <c r="S6960" s="10" t="s">
        <v>813</v>
      </c>
    </row>
    <row r="6961">
      <c r="A6961" s="1" t="s">
        <v>8808</v>
      </c>
      <c r="B6961" s="1" t="s">
        <v>1027</v>
      </c>
      <c r="C6961" s="1" t="s">
        <v>1973</v>
      </c>
      <c r="D6961" s="1" t="s">
        <v>153</v>
      </c>
      <c r="E6961" s="1" t="s">
        <v>262</v>
      </c>
      <c r="F6961" s="1" t="s">
        <v>674</v>
      </c>
      <c r="G6961" s="1" t="s">
        <v>24334</v>
      </c>
      <c r="H6961" s="1" t="s">
        <v>24335</v>
      </c>
      <c r="I6961" s="4">
        <v>84.2925925925926</v>
      </c>
      <c r="J6961" s="1">
        <v>4734.67</v>
      </c>
      <c r="K6961" s="1">
        <v>399.02</v>
      </c>
      <c r="M6961" s="10">
        <f t="array" ref="M6961">_xlfn.XLOOKUP(A6961,subscriptions!B6961:B10004,subscriptions!D6961:D10004)</f>
        <v>120</v>
      </c>
      <c r="N6961" s="10">
        <f t="array" ref="N6961">_xlfn.XLOOKUP(A6961,subscriptions!B6961:B10004,subscriptions!G6961:G10004)</f>
        <v>0</v>
      </c>
      <c r="O6961" s="10">
        <v>120.0</v>
      </c>
      <c r="P6961" s="10" t="str">
        <f t="array" ref="P6961">_xlfn.XLOOKUP(A6961,subscriptions!B6961:B10004,subscriptions!C6961:C10004)</f>
        <v>Residential</v>
      </c>
      <c r="Q6961" s="10" t="s">
        <v>173</v>
      </c>
      <c r="R6961" s="10" t="s">
        <v>212</v>
      </c>
      <c r="S6961" s="10" t="s">
        <v>587</v>
      </c>
    </row>
    <row r="6962">
      <c r="A6962" s="1" t="s">
        <v>8809</v>
      </c>
      <c r="B6962" s="1" t="s">
        <v>1044</v>
      </c>
      <c r="C6962" s="1" t="s">
        <v>1415</v>
      </c>
      <c r="D6962" s="1" t="s">
        <v>27</v>
      </c>
      <c r="E6962" s="1" t="s">
        <v>111</v>
      </c>
      <c r="F6962" s="1" t="s">
        <v>1906</v>
      </c>
      <c r="G6962" s="1" t="s">
        <v>24336</v>
      </c>
      <c r="H6962" s="1" t="s">
        <v>24337</v>
      </c>
      <c r="I6962" s="4">
        <v>84.29818287037037</v>
      </c>
      <c r="J6962" s="1">
        <v>1186.82</v>
      </c>
      <c r="K6962" s="1">
        <v>308.62</v>
      </c>
      <c r="M6962" s="10">
        <f t="array" ref="M6962">_xlfn.XLOOKUP(A6962,subscriptions!B6962:B10004,subscriptions!D6962:D10004)</f>
        <v>120</v>
      </c>
      <c r="N6962" s="10">
        <f t="array" ref="N6962">_xlfn.XLOOKUP(A6962,subscriptions!B6962:B10004,subscriptions!G6962:G10004)</f>
        <v>5</v>
      </c>
      <c r="O6962" s="10">
        <v>114.0</v>
      </c>
      <c r="P6962" s="10" t="str">
        <f t="array" ref="P6962">_xlfn.XLOOKUP(A6962,subscriptions!B6962:B10004,subscriptions!C6962:C10004)</f>
        <v>Residential</v>
      </c>
      <c r="Q6962" s="10" t="s">
        <v>194</v>
      </c>
      <c r="R6962" s="10" t="s">
        <v>212</v>
      </c>
      <c r="S6962" s="10" t="s">
        <v>785</v>
      </c>
    </row>
    <row r="6963">
      <c r="A6963" s="1" t="s">
        <v>8810</v>
      </c>
      <c r="B6963" s="1" t="s">
        <v>969</v>
      </c>
      <c r="C6963" s="1" t="s">
        <v>605</v>
      </c>
      <c r="D6963" s="1" t="s">
        <v>27</v>
      </c>
      <c r="E6963" s="1" t="s">
        <v>179</v>
      </c>
      <c r="F6963" s="1" t="s">
        <v>357</v>
      </c>
      <c r="G6963" s="1" t="s">
        <v>24338</v>
      </c>
      <c r="H6963" s="1" t="s">
        <v>24339</v>
      </c>
      <c r="I6963" s="4">
        <v>84.33571759259259</v>
      </c>
      <c r="J6963" s="1">
        <v>815.54</v>
      </c>
      <c r="K6963" s="1">
        <v>170.21</v>
      </c>
      <c r="L6963" s="1">
        <v>100.0</v>
      </c>
      <c r="M6963" s="10">
        <f t="array" ref="M6963">_xlfn.XLOOKUP(A6963,subscriptions!B6963:B10004,subscriptions!D6963:D10004)</f>
        <v>120</v>
      </c>
      <c r="N6963" s="10">
        <f t="array" ref="N6963">_xlfn.XLOOKUP(A6963,subscriptions!B6963:B10004,subscriptions!G6963:G10004)</f>
        <v>10</v>
      </c>
      <c r="O6963" s="10">
        <v>108.0</v>
      </c>
      <c r="P6963" s="10" t="str">
        <f t="array" ref="P6963">_xlfn.XLOOKUP(A6963,subscriptions!B6963:B10004,subscriptions!C6963:C10004)</f>
        <v>Residential</v>
      </c>
      <c r="Q6963" s="10" t="s">
        <v>128</v>
      </c>
      <c r="R6963" s="10" t="s">
        <v>212</v>
      </c>
      <c r="S6963" s="10" t="s">
        <v>571</v>
      </c>
    </row>
    <row r="6964">
      <c r="A6964" s="1" t="s">
        <v>8811</v>
      </c>
      <c r="B6964" s="1" t="s">
        <v>2534</v>
      </c>
      <c r="C6964" s="1" t="s">
        <v>473</v>
      </c>
      <c r="D6964" s="1" t="s">
        <v>153</v>
      </c>
      <c r="E6964" s="1" t="s">
        <v>280</v>
      </c>
      <c r="F6964" s="1" t="s">
        <v>1665</v>
      </c>
      <c r="G6964" s="1" t="s">
        <v>24340</v>
      </c>
      <c r="H6964" s="1" t="s">
        <v>24341</v>
      </c>
      <c r="I6964" s="4">
        <v>84.25351851851852</v>
      </c>
      <c r="J6964" s="1">
        <v>4659.04</v>
      </c>
      <c r="K6964" s="1">
        <v>438.25</v>
      </c>
      <c r="M6964" s="10">
        <f t="array" ref="M6964">_xlfn.XLOOKUP(A6964,subscriptions!B6964:B10004,subscriptions!D6964:D10004)</f>
        <v>50</v>
      </c>
      <c r="N6964" s="10">
        <f t="array" ref="N6964">_xlfn.XLOOKUP(A6964,subscriptions!B6964:B10004,subscriptions!G6964:G10004)</f>
        <v>20</v>
      </c>
      <c r="O6964" s="10">
        <v>40.0</v>
      </c>
      <c r="P6964" s="10" t="str">
        <f t="array" ref="P6964">_xlfn.XLOOKUP(A6964,subscriptions!B6964:B10004,subscriptions!C6964:C10004)</f>
        <v>Mini</v>
      </c>
      <c r="Q6964" s="10" t="s">
        <v>128</v>
      </c>
      <c r="R6964" s="10" t="s">
        <v>148</v>
      </c>
      <c r="S6964" s="10" t="s">
        <v>1832</v>
      </c>
    </row>
    <row r="6965">
      <c r="A6965" s="1" t="s">
        <v>8812</v>
      </c>
      <c r="B6965" s="1" t="s">
        <v>508</v>
      </c>
      <c r="C6965" s="1" t="s">
        <v>178</v>
      </c>
      <c r="D6965" s="1" t="s">
        <v>153</v>
      </c>
      <c r="E6965" s="1" t="s">
        <v>111</v>
      </c>
      <c r="F6965" s="1" t="s">
        <v>1263</v>
      </c>
      <c r="G6965" s="1" t="s">
        <v>24342</v>
      </c>
      <c r="H6965" s="1" t="s">
        <v>24343</v>
      </c>
      <c r="I6965" s="4">
        <v>84.21390046296297</v>
      </c>
      <c r="J6965" s="1">
        <v>1591.3</v>
      </c>
      <c r="K6965" s="1">
        <v>326.56</v>
      </c>
      <c r="M6965" s="10">
        <f t="array" ref="M6965">_xlfn.XLOOKUP(A6965,subscriptions!B6965:B10004,subscriptions!D6965:D10004)</f>
        <v>120</v>
      </c>
      <c r="N6965" s="10">
        <f t="array" ref="N6965">_xlfn.XLOOKUP(A6965,subscriptions!B6965:B10004,subscriptions!G6965:G10004)</f>
        <v>0</v>
      </c>
      <c r="O6965" s="10">
        <v>120.0</v>
      </c>
      <c r="P6965" s="10" t="str">
        <f t="array" ref="P6965">_xlfn.XLOOKUP(A6965,subscriptions!B6965:B10004,subscriptions!C6965:C10004)</f>
        <v>Residential</v>
      </c>
      <c r="Q6965" s="10" t="s">
        <v>173</v>
      </c>
      <c r="R6965" s="10" t="s">
        <v>212</v>
      </c>
      <c r="S6965" s="10" t="s">
        <v>388</v>
      </c>
    </row>
    <row r="6966">
      <c r="A6966" s="1" t="s">
        <v>8813</v>
      </c>
      <c r="B6966" s="1" t="s">
        <v>748</v>
      </c>
      <c r="C6966" s="1" t="s">
        <v>605</v>
      </c>
      <c r="D6966" s="1" t="s">
        <v>27</v>
      </c>
      <c r="E6966" s="1" t="s">
        <v>28</v>
      </c>
      <c r="F6966" s="1" t="s">
        <v>801</v>
      </c>
      <c r="G6966" s="1" t="s">
        <v>24344</v>
      </c>
      <c r="H6966" s="1" t="s">
        <v>24345</v>
      </c>
      <c r="I6966" s="4">
        <v>84.17509259259259</v>
      </c>
      <c r="J6966" s="1">
        <v>581.05</v>
      </c>
      <c r="K6966" s="1">
        <v>114.11</v>
      </c>
      <c r="M6966" s="10">
        <f t="array" ref="M6966">_xlfn.XLOOKUP(A6966,subscriptions!B6966:B10004,subscriptions!D6966:D10004)</f>
        <v>120</v>
      </c>
      <c r="N6966" s="10">
        <f t="array" ref="N6966">_xlfn.XLOOKUP(A6966,subscriptions!B6966:B10004,subscriptions!G6966:G10004)</f>
        <v>5</v>
      </c>
      <c r="O6966" s="10">
        <v>114.0</v>
      </c>
      <c r="P6966" s="10" t="str">
        <f t="array" ref="P6966">_xlfn.XLOOKUP(A6966,subscriptions!B6966:B10004,subscriptions!C6966:C10004)</f>
        <v>Residential</v>
      </c>
      <c r="Q6966" s="10" t="s">
        <v>194</v>
      </c>
      <c r="R6966" s="10" t="s">
        <v>212</v>
      </c>
      <c r="S6966" s="10" t="s">
        <v>1198</v>
      </c>
    </row>
    <row r="6967">
      <c r="A6967" s="1" t="s">
        <v>8816</v>
      </c>
      <c r="B6967" s="1" t="s">
        <v>1262</v>
      </c>
      <c r="C6967" s="1" t="s">
        <v>1100</v>
      </c>
      <c r="D6967" s="1" t="s">
        <v>27</v>
      </c>
      <c r="E6967" s="1" t="s">
        <v>280</v>
      </c>
      <c r="F6967" s="1" t="s">
        <v>2239</v>
      </c>
      <c r="G6967" s="1" t="s">
        <v>24346</v>
      </c>
      <c r="H6967" s="1" t="s">
        <v>24347</v>
      </c>
      <c r="I6967" s="4">
        <v>84.38361111111111</v>
      </c>
      <c r="J6967" s="1">
        <v>252.81</v>
      </c>
      <c r="K6967" s="1">
        <v>65.93</v>
      </c>
      <c r="M6967" s="10">
        <f t="array" ref="M6967">_xlfn.XLOOKUP(A6967,subscriptions!B6967:B10004,subscriptions!D6967:D10004)</f>
        <v>120</v>
      </c>
      <c r="N6967" s="10">
        <f t="array" ref="N6967">_xlfn.XLOOKUP(A6967,subscriptions!B6967:B10004,subscriptions!G6967:G10004)</f>
        <v>10</v>
      </c>
      <c r="O6967" s="10">
        <v>108.0</v>
      </c>
      <c r="P6967" s="10" t="str">
        <f t="array" ref="P6967">_xlfn.XLOOKUP(A6967,subscriptions!B6967:B10004,subscriptions!C6967:C10004)</f>
        <v>Residential</v>
      </c>
      <c r="Q6967" s="10" t="s">
        <v>128</v>
      </c>
      <c r="R6967" s="10" t="s">
        <v>212</v>
      </c>
      <c r="S6967" s="10" t="s">
        <v>882</v>
      </c>
    </row>
    <row r="6968">
      <c r="A6968" s="1" t="s">
        <v>8817</v>
      </c>
      <c r="B6968" s="1" t="s">
        <v>1939</v>
      </c>
      <c r="C6968" s="1" t="s">
        <v>1507</v>
      </c>
      <c r="D6968" s="1" t="s">
        <v>153</v>
      </c>
      <c r="E6968" s="1" t="s">
        <v>280</v>
      </c>
      <c r="F6968" s="1" t="s">
        <v>873</v>
      </c>
      <c r="G6968" s="1" t="s">
        <v>24348</v>
      </c>
      <c r="H6968" s="1" t="s">
        <v>24349</v>
      </c>
      <c r="I6968" s="4">
        <v>84.16952546296297</v>
      </c>
      <c r="J6968" s="1">
        <v>2823.01</v>
      </c>
      <c r="K6968" s="1">
        <v>279.63</v>
      </c>
      <c r="M6968" s="10">
        <f t="array" ref="M6968">_xlfn.XLOOKUP(A6968,subscriptions!B6968:B10004,subscriptions!D6968:D10004)</f>
        <v>50</v>
      </c>
      <c r="N6968" s="10">
        <f t="array" ref="N6968">_xlfn.XLOOKUP(A6968,subscriptions!B6968:B10004,subscriptions!G6968:G10004)</f>
        <v>20</v>
      </c>
      <c r="O6968" s="10">
        <v>40.0</v>
      </c>
      <c r="P6968" s="10" t="str">
        <f t="array" ref="P6968">_xlfn.XLOOKUP(A6968,subscriptions!B6968:B10004,subscriptions!C6968:C10004)</f>
        <v>Mini</v>
      </c>
      <c r="Q6968" s="10" t="s">
        <v>128</v>
      </c>
      <c r="R6968" s="10" t="s">
        <v>148</v>
      </c>
      <c r="S6968" s="10" t="s">
        <v>213</v>
      </c>
    </row>
    <row r="6969">
      <c r="A6969" s="1" t="s">
        <v>8818</v>
      </c>
      <c r="B6969" s="1" t="s">
        <v>1527</v>
      </c>
      <c r="C6969" s="1" t="s">
        <v>750</v>
      </c>
      <c r="D6969" s="1" t="s">
        <v>153</v>
      </c>
      <c r="E6969" s="1" t="s">
        <v>239</v>
      </c>
      <c r="F6969" s="1" t="s">
        <v>3181</v>
      </c>
      <c r="G6969" s="1" t="s">
        <v>24350</v>
      </c>
      <c r="H6969" s="1" t="s">
        <v>24351</v>
      </c>
      <c r="I6969" s="4">
        <v>84.38157407407408</v>
      </c>
      <c r="J6969" s="1">
        <v>724.55</v>
      </c>
      <c r="K6969" s="1">
        <v>138.89</v>
      </c>
      <c r="M6969" s="10">
        <f t="array" ref="M6969">_xlfn.XLOOKUP(A6969,subscriptions!B6969:B10004,subscriptions!D6969:D10004)</f>
        <v>80</v>
      </c>
      <c r="N6969" s="10">
        <f t="array" ref="N6969">_xlfn.XLOOKUP(A6969,subscriptions!B6969:B10004,subscriptions!G6969:G10004)</f>
        <v>0</v>
      </c>
      <c r="O6969" s="10">
        <v>80.0</v>
      </c>
      <c r="P6969" s="10" t="str">
        <f t="array" ref="P6969">_xlfn.XLOOKUP(A6969,subscriptions!B6969:B10004,subscriptions!C6969:C10004)</f>
        <v>Roam</v>
      </c>
      <c r="Q6969" s="10" t="s">
        <v>173</v>
      </c>
      <c r="R6969" s="10" t="s">
        <v>148</v>
      </c>
      <c r="S6969" s="10" t="s">
        <v>1789</v>
      </c>
    </row>
    <row r="6970">
      <c r="A6970" s="1" t="s">
        <v>8819</v>
      </c>
      <c r="B6970" s="1" t="s">
        <v>1414</v>
      </c>
      <c r="C6970" s="1" t="s">
        <v>1507</v>
      </c>
      <c r="D6970" s="1" t="s">
        <v>27</v>
      </c>
      <c r="E6970" s="1" t="s">
        <v>239</v>
      </c>
      <c r="F6970" s="1" t="s">
        <v>606</v>
      </c>
      <c r="G6970" s="1" t="s">
        <v>24352</v>
      </c>
      <c r="H6970" s="1" t="s">
        <v>24353</v>
      </c>
      <c r="I6970" s="4">
        <v>84.37917824074074</v>
      </c>
      <c r="J6970" s="1">
        <v>1670.29</v>
      </c>
      <c r="K6970" s="1">
        <v>387.98</v>
      </c>
      <c r="M6970" s="10">
        <f t="array" ref="M6970">_xlfn.XLOOKUP(A6970,subscriptions!B6970:B10004,subscriptions!D6970:D10004)</f>
        <v>50</v>
      </c>
      <c r="N6970" s="10">
        <f t="array" ref="N6970">_xlfn.XLOOKUP(A6970,subscriptions!B6970:B10004,subscriptions!G6970:G10004)</f>
        <v>5</v>
      </c>
      <c r="O6970" s="10">
        <v>47.5</v>
      </c>
      <c r="P6970" s="10" t="str">
        <f t="array" ref="P6970">_xlfn.XLOOKUP(A6970,subscriptions!B6970:B10004,subscriptions!C6970:C10004)</f>
        <v>Mini</v>
      </c>
      <c r="Q6970" s="10" t="s">
        <v>194</v>
      </c>
      <c r="R6970" s="10" t="s">
        <v>148</v>
      </c>
      <c r="S6970" s="10" t="s">
        <v>2380</v>
      </c>
    </row>
    <row r="6971">
      <c r="A6971" s="1" t="s">
        <v>8820</v>
      </c>
      <c r="B6971" s="1" t="s">
        <v>1865</v>
      </c>
      <c r="C6971" s="1" t="s">
        <v>279</v>
      </c>
      <c r="D6971" s="1" t="s">
        <v>153</v>
      </c>
      <c r="E6971" s="1" t="s">
        <v>262</v>
      </c>
      <c r="F6971" s="1" t="s">
        <v>885</v>
      </c>
      <c r="G6971" s="1" t="s">
        <v>24354</v>
      </c>
      <c r="H6971" s="1" t="s">
        <v>24355</v>
      </c>
      <c r="I6971" s="4">
        <v>84.25221064814815</v>
      </c>
      <c r="J6971" s="1">
        <v>1004.63</v>
      </c>
      <c r="K6971" s="1">
        <v>202.22</v>
      </c>
      <c r="M6971" s="10">
        <f t="array" ref="M6971">_xlfn.XLOOKUP(A6971,subscriptions!B6971:B10004,subscriptions!D6971:D10004)</f>
        <v>120</v>
      </c>
      <c r="N6971" s="10">
        <f t="array" ref="N6971">_xlfn.XLOOKUP(A6971,subscriptions!B6971:B10004,subscriptions!G6971:G10004)</f>
        <v>10</v>
      </c>
      <c r="O6971" s="10">
        <v>108.0</v>
      </c>
      <c r="P6971" s="10" t="str">
        <f t="array" ref="P6971">_xlfn.XLOOKUP(A6971,subscriptions!B6971:B10004,subscriptions!C6971:C10004)</f>
        <v>Residential</v>
      </c>
      <c r="Q6971" s="10" t="s">
        <v>128</v>
      </c>
      <c r="R6971" s="10" t="s">
        <v>212</v>
      </c>
      <c r="S6971" s="10" t="s">
        <v>1008</v>
      </c>
    </row>
    <row r="6972">
      <c r="A6972" s="1" t="s">
        <v>8821</v>
      </c>
      <c r="B6972" s="1" t="s">
        <v>355</v>
      </c>
      <c r="C6972" s="1" t="s">
        <v>884</v>
      </c>
      <c r="D6972" s="1" t="s">
        <v>153</v>
      </c>
      <c r="E6972" s="1" t="s">
        <v>631</v>
      </c>
      <c r="F6972" s="1" t="s">
        <v>2749</v>
      </c>
      <c r="G6972" s="1" t="s">
        <v>24356</v>
      </c>
      <c r="H6972" s="1" t="s">
        <v>24357</v>
      </c>
      <c r="I6972" s="4">
        <v>84.3398611111111</v>
      </c>
      <c r="J6972" s="1">
        <v>382.71</v>
      </c>
      <c r="K6972" s="1">
        <v>71.99</v>
      </c>
      <c r="M6972" s="10">
        <f t="array" ref="M6972">_xlfn.XLOOKUP(A6972,subscriptions!B6972:B10004,subscriptions!D6972:D10004)</f>
        <v>120</v>
      </c>
      <c r="N6972" s="10">
        <f t="array" ref="N6972">_xlfn.XLOOKUP(A6972,subscriptions!B6972:B10004,subscriptions!G6972:G10004)</f>
        <v>20</v>
      </c>
      <c r="O6972" s="10">
        <v>96.0</v>
      </c>
      <c r="P6972" s="10" t="str">
        <f t="array" ref="P6972">_xlfn.XLOOKUP(A6972,subscriptions!B6972:B10004,subscriptions!C6972:C10004)</f>
        <v>Residential</v>
      </c>
      <c r="Q6972" s="10" t="s">
        <v>128</v>
      </c>
      <c r="R6972" s="10" t="s">
        <v>148</v>
      </c>
      <c r="S6972" s="10" t="s">
        <v>234</v>
      </c>
    </row>
    <row r="6973">
      <c r="A6973" s="1" t="s">
        <v>8822</v>
      </c>
      <c r="B6973" s="1" t="s">
        <v>842</v>
      </c>
      <c r="C6973" s="1" t="s">
        <v>2483</v>
      </c>
      <c r="D6973" s="1" t="s">
        <v>27</v>
      </c>
      <c r="E6973" s="1" t="s">
        <v>714</v>
      </c>
      <c r="F6973" s="1" t="s">
        <v>2171</v>
      </c>
      <c r="G6973" s="1" t="s">
        <v>24358</v>
      </c>
      <c r="H6973" s="1" t="s">
        <v>24359</v>
      </c>
      <c r="I6973" s="4">
        <v>84.21206018518518</v>
      </c>
      <c r="J6973" s="1">
        <v>1430.77</v>
      </c>
      <c r="K6973" s="1">
        <v>359.66</v>
      </c>
      <c r="M6973" s="10">
        <f t="array" ref="M6973">_xlfn.XLOOKUP(A6973,subscriptions!B6973:B10004,subscriptions!D6973:D10004)</f>
        <v>50</v>
      </c>
      <c r="N6973" s="10">
        <f t="array" ref="N6973">_xlfn.XLOOKUP(A6973,subscriptions!B6973:B10004,subscriptions!G6973:G10004)</f>
        <v>0</v>
      </c>
      <c r="O6973" s="10">
        <v>50.0</v>
      </c>
      <c r="P6973" s="10" t="str">
        <f t="array" ref="P6973">_xlfn.XLOOKUP(A6973,subscriptions!B6973:B10004,subscriptions!C6973:C10004)</f>
        <v>Mini</v>
      </c>
      <c r="Q6973" s="10" t="s">
        <v>173</v>
      </c>
      <c r="R6973" s="10" t="s">
        <v>148</v>
      </c>
      <c r="S6973" s="10" t="s">
        <v>857</v>
      </c>
    </row>
    <row r="6974">
      <c r="A6974" s="1" t="s">
        <v>8823</v>
      </c>
      <c r="B6974" s="1" t="s">
        <v>686</v>
      </c>
      <c r="C6974" s="1" t="s">
        <v>764</v>
      </c>
      <c r="D6974" s="1" t="s">
        <v>153</v>
      </c>
      <c r="E6974" s="1" t="s">
        <v>179</v>
      </c>
      <c r="F6974" s="1" t="s">
        <v>181</v>
      </c>
      <c r="G6974" s="1" t="s">
        <v>24360</v>
      </c>
      <c r="H6974" s="1" t="s">
        <v>24361</v>
      </c>
      <c r="I6974" s="4">
        <v>84.29612268518518</v>
      </c>
      <c r="J6974" s="1">
        <v>143.9</v>
      </c>
      <c r="K6974" s="1">
        <v>33.28</v>
      </c>
      <c r="L6974" s="1">
        <v>100.0</v>
      </c>
      <c r="M6974" s="10">
        <f t="array" ref="M6974">_xlfn.XLOOKUP(A6974,subscriptions!B6974:B10004,subscriptions!D6974:D10004)</f>
        <v>120</v>
      </c>
      <c r="N6974" s="10">
        <f t="array" ref="N6974">_xlfn.XLOOKUP(A6974,subscriptions!B6974:B10004,subscriptions!G6974:G10004)</f>
        <v>5</v>
      </c>
      <c r="O6974" s="10">
        <v>114.0</v>
      </c>
      <c r="P6974" s="10" t="str">
        <f t="array" ref="P6974">_xlfn.XLOOKUP(A6974,subscriptions!B6974:B10004,subscriptions!C6974:C10004)</f>
        <v>Residential</v>
      </c>
      <c r="Q6974" s="10" t="s">
        <v>194</v>
      </c>
      <c r="R6974" s="10" t="s">
        <v>212</v>
      </c>
      <c r="S6974" s="10" t="s">
        <v>655</v>
      </c>
    </row>
    <row r="6975">
      <c r="A6975" s="1" t="s">
        <v>8824</v>
      </c>
      <c r="B6975" s="1" t="s">
        <v>1984</v>
      </c>
      <c r="C6975" s="1" t="s">
        <v>330</v>
      </c>
      <c r="D6975" s="1" t="s">
        <v>153</v>
      </c>
      <c r="E6975" s="1" t="s">
        <v>262</v>
      </c>
      <c r="F6975" s="1" t="s">
        <v>392</v>
      </c>
      <c r="G6975" s="1" t="s">
        <v>24362</v>
      </c>
      <c r="H6975" s="1" t="s">
        <v>24363</v>
      </c>
      <c r="I6975" s="4">
        <v>84.17116898148149</v>
      </c>
      <c r="J6975" s="1">
        <v>849.97</v>
      </c>
      <c r="K6975" s="1">
        <v>86.18</v>
      </c>
      <c r="M6975" s="10">
        <f t="array" ref="M6975">_xlfn.XLOOKUP(A6975,subscriptions!B6975:B10004,subscriptions!D6975:D10004)</f>
        <v>50</v>
      </c>
      <c r="N6975" s="10">
        <f t="array" ref="N6975">_xlfn.XLOOKUP(A6975,subscriptions!B6975:B10004,subscriptions!G6975:G10004)</f>
        <v>10</v>
      </c>
      <c r="O6975" s="10">
        <v>45.0</v>
      </c>
      <c r="P6975" s="10" t="str">
        <f t="array" ref="P6975">_xlfn.XLOOKUP(A6975,subscriptions!B6975:B10004,subscriptions!C6975:C10004)</f>
        <v>Mini</v>
      </c>
      <c r="Q6975" s="10" t="s">
        <v>128</v>
      </c>
      <c r="R6975" s="10" t="s">
        <v>148</v>
      </c>
      <c r="S6975" s="10" t="s">
        <v>310</v>
      </c>
    </row>
    <row r="6976">
      <c r="A6976" s="1" t="s">
        <v>8825</v>
      </c>
      <c r="B6976" s="1" t="s">
        <v>589</v>
      </c>
      <c r="C6976" s="1" t="s">
        <v>800</v>
      </c>
      <c r="D6976" s="1" t="s">
        <v>153</v>
      </c>
      <c r="E6976" s="1" t="s">
        <v>111</v>
      </c>
      <c r="F6976" s="1" t="s">
        <v>3756</v>
      </c>
      <c r="G6976" s="1" t="s">
        <v>24364</v>
      </c>
      <c r="H6976" s="1" t="s">
        <v>24365</v>
      </c>
      <c r="I6976" s="4">
        <v>84.17383101851851</v>
      </c>
      <c r="J6976" s="1">
        <v>1236.52</v>
      </c>
      <c r="K6976" s="1">
        <v>169.77</v>
      </c>
      <c r="M6976" s="10">
        <f t="array" ref="M6976">_xlfn.XLOOKUP(A6976,subscriptions!B6976:B10004,subscriptions!D6976:D10004)</f>
        <v>120</v>
      </c>
      <c r="N6976" s="10">
        <f t="array" ref="N6976">_xlfn.XLOOKUP(A6976,subscriptions!B6976:B10004,subscriptions!G6976:G10004)</f>
        <v>20</v>
      </c>
      <c r="O6976" s="10">
        <v>96.0</v>
      </c>
      <c r="P6976" s="10" t="str">
        <f t="array" ref="P6976">_xlfn.XLOOKUP(A6976,subscriptions!B6976:B10004,subscriptions!C6976:C10004)</f>
        <v>Residential</v>
      </c>
      <c r="Q6976" s="10" t="s">
        <v>128</v>
      </c>
      <c r="R6976" s="10" t="s">
        <v>148</v>
      </c>
      <c r="S6976" s="10" t="s">
        <v>3087</v>
      </c>
    </row>
    <row r="6977">
      <c r="A6977" s="1" t="s">
        <v>8826</v>
      </c>
      <c r="B6977" s="1" t="s">
        <v>589</v>
      </c>
      <c r="C6977" s="1" t="s">
        <v>456</v>
      </c>
      <c r="D6977" s="1" t="s">
        <v>153</v>
      </c>
      <c r="E6977" s="1" t="s">
        <v>280</v>
      </c>
      <c r="F6977" s="1" t="s">
        <v>376</v>
      </c>
      <c r="G6977" s="1" t="s">
        <v>24366</v>
      </c>
      <c r="H6977" s="1" t="s">
        <v>24367</v>
      </c>
      <c r="I6977" s="4">
        <v>84.29325231481481</v>
      </c>
      <c r="J6977" s="1">
        <v>909.18</v>
      </c>
      <c r="K6977" s="1">
        <v>148.24</v>
      </c>
      <c r="M6977" s="10">
        <f t="array" ref="M6977">_xlfn.XLOOKUP(A6977,subscriptions!B6977:B10004,subscriptions!D6977:D10004)</f>
        <v>80</v>
      </c>
      <c r="N6977" s="10">
        <f t="array" ref="N6977">_xlfn.XLOOKUP(A6977,subscriptions!B6977:B10004,subscriptions!G6977:G10004)</f>
        <v>0</v>
      </c>
      <c r="O6977" s="10">
        <v>80.0</v>
      </c>
      <c r="P6977" s="10" t="str">
        <f t="array" ref="P6977">_xlfn.XLOOKUP(A6977,subscriptions!B6977:B10004,subscriptions!C6977:C10004)</f>
        <v>Roam</v>
      </c>
      <c r="Q6977" s="10" t="s">
        <v>173</v>
      </c>
      <c r="R6977" s="10" t="s">
        <v>148</v>
      </c>
      <c r="S6977" s="10" t="s">
        <v>1779</v>
      </c>
    </row>
    <row r="6978">
      <c r="A6978" s="1" t="s">
        <v>8827</v>
      </c>
      <c r="B6978" s="1" t="s">
        <v>150</v>
      </c>
      <c r="C6978" s="1" t="s">
        <v>178</v>
      </c>
      <c r="D6978" s="1" t="s">
        <v>153</v>
      </c>
      <c r="E6978" s="1" t="s">
        <v>239</v>
      </c>
      <c r="F6978" s="1" t="s">
        <v>240</v>
      </c>
      <c r="G6978" s="1" t="s">
        <v>24368</v>
      </c>
      <c r="H6978" s="1" t="s">
        <v>24369</v>
      </c>
      <c r="I6978" s="4">
        <v>84.2127199074074</v>
      </c>
      <c r="J6978" s="1">
        <v>2121.5</v>
      </c>
      <c r="K6978" s="1">
        <v>393.0</v>
      </c>
      <c r="M6978" s="10">
        <f t="array" ref="M6978">_xlfn.XLOOKUP(A6978,subscriptions!B6978:B10004,subscriptions!D6978:D10004)</f>
        <v>120</v>
      </c>
      <c r="N6978" s="10">
        <f t="array" ref="N6978">_xlfn.XLOOKUP(A6978,subscriptions!B6978:B10004,subscriptions!G6978:G10004)</f>
        <v>5</v>
      </c>
      <c r="O6978" s="10">
        <v>114.0</v>
      </c>
      <c r="P6978" s="10" t="str">
        <f t="array" ref="P6978">_xlfn.XLOOKUP(A6978,subscriptions!B6978:B10004,subscriptions!C6978:C10004)</f>
        <v>Residential</v>
      </c>
      <c r="Q6978" s="10" t="s">
        <v>194</v>
      </c>
      <c r="R6978" s="10" t="s">
        <v>212</v>
      </c>
      <c r="S6978" s="10" t="s">
        <v>813</v>
      </c>
    </row>
    <row r="6979">
      <c r="A6979" s="1" t="s">
        <v>8828</v>
      </c>
      <c r="B6979" s="1" t="s">
        <v>109</v>
      </c>
      <c r="C6979" s="1" t="s">
        <v>441</v>
      </c>
      <c r="D6979" s="1" t="s">
        <v>27</v>
      </c>
      <c r="E6979" s="1" t="s">
        <v>179</v>
      </c>
      <c r="F6979" s="1" t="s">
        <v>844</v>
      </c>
      <c r="G6979" s="1" t="s">
        <v>24370</v>
      </c>
      <c r="H6979" s="1" t="s">
        <v>24371</v>
      </c>
      <c r="I6979" s="4">
        <v>84.21280092592593</v>
      </c>
      <c r="J6979" s="1">
        <v>2689.74</v>
      </c>
      <c r="K6979" s="1">
        <v>654.46</v>
      </c>
      <c r="L6979" s="1">
        <v>100.0</v>
      </c>
      <c r="M6979" s="10">
        <f t="array" ref="M6979">_xlfn.XLOOKUP(A6979,subscriptions!B6979:B10004,subscriptions!D6979:D10004)</f>
        <v>120</v>
      </c>
      <c r="N6979" s="10">
        <f t="array" ref="N6979">_xlfn.XLOOKUP(A6979,subscriptions!B6979:B10004,subscriptions!G6979:G10004)</f>
        <v>10</v>
      </c>
      <c r="O6979" s="10">
        <v>108.0</v>
      </c>
      <c r="P6979" s="10" t="str">
        <f t="array" ref="P6979">_xlfn.XLOOKUP(A6979,subscriptions!B6979:B10004,subscriptions!C6979:C10004)</f>
        <v>Residential</v>
      </c>
      <c r="Q6979" s="10" t="s">
        <v>128</v>
      </c>
      <c r="R6979" s="10" t="s">
        <v>212</v>
      </c>
      <c r="S6979" s="10" t="s">
        <v>813</v>
      </c>
    </row>
    <row r="6980">
      <c r="A6980" s="1" t="s">
        <v>8831</v>
      </c>
      <c r="B6980" s="1" t="s">
        <v>1303</v>
      </c>
      <c r="C6980" s="1" t="s">
        <v>133</v>
      </c>
      <c r="D6980" s="1" t="s">
        <v>153</v>
      </c>
      <c r="E6980" s="1" t="s">
        <v>631</v>
      </c>
      <c r="F6980" s="1" t="s">
        <v>2495</v>
      </c>
      <c r="G6980" s="1" t="s">
        <v>24372</v>
      </c>
      <c r="H6980" s="1" t="s">
        <v>24373</v>
      </c>
      <c r="I6980" s="4">
        <v>84.37805555555556</v>
      </c>
      <c r="J6980" s="1">
        <v>2262.64</v>
      </c>
      <c r="K6980" s="1">
        <v>251.87</v>
      </c>
      <c r="M6980" s="10">
        <f t="array" ref="M6980">_xlfn.XLOOKUP(A6980,subscriptions!B6980:B10004,subscriptions!D6980:D10004)</f>
        <v>120</v>
      </c>
      <c r="N6980" s="10">
        <f t="array" ref="N6980">_xlfn.XLOOKUP(A6980,subscriptions!B6980:B10004,subscriptions!G6980:G10004)</f>
        <v>20</v>
      </c>
      <c r="O6980" s="10">
        <v>96.0</v>
      </c>
      <c r="P6980" s="10" t="str">
        <f t="array" ref="P6980">_xlfn.XLOOKUP(A6980,subscriptions!B6980:B10004,subscriptions!C6980:C10004)</f>
        <v>Residential</v>
      </c>
      <c r="Q6980" s="10" t="s">
        <v>128</v>
      </c>
      <c r="R6980" s="10" t="s">
        <v>148</v>
      </c>
      <c r="S6980" s="10" t="s">
        <v>1302</v>
      </c>
    </row>
    <row r="6981">
      <c r="A6981" s="1" t="s">
        <v>8832</v>
      </c>
      <c r="B6981" s="1" t="s">
        <v>1157</v>
      </c>
      <c r="C6981" s="1" t="s">
        <v>261</v>
      </c>
      <c r="D6981" s="1" t="s">
        <v>27</v>
      </c>
      <c r="E6981" s="1" t="s">
        <v>239</v>
      </c>
      <c r="F6981" s="1" t="s">
        <v>2765</v>
      </c>
      <c r="G6981" s="1" t="s">
        <v>24374</v>
      </c>
      <c r="H6981" s="1" t="s">
        <v>24375</v>
      </c>
      <c r="I6981" s="4">
        <v>84.25768518518518</v>
      </c>
      <c r="J6981" s="1">
        <v>109.38</v>
      </c>
      <c r="K6981" s="1">
        <v>36.87</v>
      </c>
      <c r="M6981" s="10">
        <f t="array" ref="M6981">_xlfn.XLOOKUP(A6981,subscriptions!B6981:B10004,subscriptions!D6981:D10004)</f>
        <v>120</v>
      </c>
      <c r="N6981" s="10">
        <f t="array" ref="N6981">_xlfn.XLOOKUP(A6981,subscriptions!B6981:B10004,subscriptions!G6981:G10004)</f>
        <v>0</v>
      </c>
      <c r="O6981" s="10">
        <v>120.0</v>
      </c>
      <c r="P6981" s="10" t="str">
        <f t="array" ref="P6981">_xlfn.XLOOKUP(A6981,subscriptions!B6981:B10004,subscriptions!C6981:C10004)</f>
        <v>Residential</v>
      </c>
      <c r="Q6981" s="10" t="s">
        <v>173</v>
      </c>
      <c r="R6981" s="10" t="s">
        <v>212</v>
      </c>
      <c r="S6981" s="10" t="s">
        <v>603</v>
      </c>
    </row>
    <row r="6982">
      <c r="A6982" s="1" t="s">
        <v>8833</v>
      </c>
      <c r="B6982" s="1" t="s">
        <v>197</v>
      </c>
      <c r="C6982" s="1" t="s">
        <v>261</v>
      </c>
      <c r="D6982" s="1" t="s">
        <v>153</v>
      </c>
      <c r="E6982" s="1" t="s">
        <v>179</v>
      </c>
      <c r="F6982" s="1" t="s">
        <v>1045</v>
      </c>
      <c r="G6982" s="1" t="s">
        <v>24376</v>
      </c>
      <c r="H6982" s="1" t="s">
        <v>24377</v>
      </c>
      <c r="I6982" s="4">
        <v>84.33488425925925</v>
      </c>
      <c r="J6982" s="1">
        <v>373.75</v>
      </c>
      <c r="K6982" s="1">
        <v>67.56</v>
      </c>
      <c r="L6982" s="1">
        <v>100.0</v>
      </c>
      <c r="M6982" s="10">
        <f t="array" ref="M6982">_xlfn.XLOOKUP(A6982,subscriptions!B6982:B10004,subscriptions!D6982:D10004)</f>
        <v>80</v>
      </c>
      <c r="N6982" s="10">
        <f t="array" ref="N6982">_xlfn.XLOOKUP(A6982,subscriptions!B6982:B10004,subscriptions!G6982:G10004)</f>
        <v>5</v>
      </c>
      <c r="O6982" s="10">
        <v>76.0</v>
      </c>
      <c r="P6982" s="10" t="str">
        <f t="array" ref="P6982">_xlfn.XLOOKUP(A6982,subscriptions!B6982:B10004,subscriptions!C6982:C10004)</f>
        <v>Roam</v>
      </c>
      <c r="Q6982" s="10" t="s">
        <v>194</v>
      </c>
      <c r="R6982" s="10" t="s">
        <v>148</v>
      </c>
      <c r="S6982" s="10" t="s">
        <v>643</v>
      </c>
    </row>
    <row r="6983">
      <c r="A6983" s="1" t="s">
        <v>8834</v>
      </c>
      <c r="B6983" s="1" t="s">
        <v>1262</v>
      </c>
      <c r="C6983" s="1" t="s">
        <v>786</v>
      </c>
      <c r="D6983" s="1" t="s">
        <v>27</v>
      </c>
      <c r="E6983" s="1" t="s">
        <v>631</v>
      </c>
      <c r="F6983" s="1" t="s">
        <v>2549</v>
      </c>
      <c r="G6983" s="1" t="s">
        <v>24378</v>
      </c>
      <c r="H6983" s="1" t="s">
        <v>24379</v>
      </c>
      <c r="I6983" s="4">
        <v>84.2524074074074</v>
      </c>
      <c r="J6983" s="1">
        <v>1203.77</v>
      </c>
      <c r="K6983" s="1">
        <v>204.72</v>
      </c>
      <c r="M6983" s="10">
        <f t="array" ref="M6983">_xlfn.XLOOKUP(A6983,subscriptions!B6983:B10004,subscriptions!D6983:D10004)</f>
        <v>250</v>
      </c>
      <c r="N6983" s="10">
        <f t="array" ref="N6983">_xlfn.XLOOKUP(A6983,subscriptions!B6983:B10004,subscriptions!G6983:G10004)</f>
        <v>10</v>
      </c>
      <c r="O6983" s="10">
        <v>225.0</v>
      </c>
      <c r="P6983" s="10" t="str">
        <f t="array" ref="P6983">_xlfn.XLOOKUP(A6983,subscriptions!B6983:B10004,subscriptions!C6983:C10004)</f>
        <v>Business</v>
      </c>
      <c r="Q6983" s="10" t="s">
        <v>128</v>
      </c>
      <c r="R6983" s="10" t="s">
        <v>129</v>
      </c>
      <c r="S6983" s="10" t="s">
        <v>1008</v>
      </c>
    </row>
    <row r="6984">
      <c r="A6984" s="1" t="s">
        <v>8835</v>
      </c>
      <c r="B6984" s="1" t="s">
        <v>1865</v>
      </c>
      <c r="C6984" s="1" t="s">
        <v>218</v>
      </c>
      <c r="D6984" s="1" t="s">
        <v>153</v>
      </c>
      <c r="E6984" s="1" t="s">
        <v>219</v>
      </c>
      <c r="F6984" s="1" t="s">
        <v>220</v>
      </c>
      <c r="G6984" s="1" t="s">
        <v>24380</v>
      </c>
      <c r="H6984" s="1" t="s">
        <v>24381</v>
      </c>
      <c r="I6984" s="4">
        <v>84.38229166666666</v>
      </c>
      <c r="J6984" s="1">
        <v>4145.95</v>
      </c>
      <c r="K6984" s="1">
        <v>379.33</v>
      </c>
      <c r="M6984" s="10">
        <f t="array" ref="M6984">_xlfn.XLOOKUP(A6984,subscriptions!B6984:B10004,subscriptions!D6984:D10004)</f>
        <v>50</v>
      </c>
      <c r="N6984" s="10">
        <f t="array" ref="N6984">_xlfn.XLOOKUP(A6984,subscriptions!B6984:B10004,subscriptions!G6984:G10004)</f>
        <v>20</v>
      </c>
      <c r="O6984" s="10">
        <v>40.0</v>
      </c>
      <c r="P6984" s="10" t="str">
        <f t="array" ref="P6984">_xlfn.XLOOKUP(A6984,subscriptions!B6984:B10004,subscriptions!C6984:C10004)</f>
        <v>Mini</v>
      </c>
      <c r="Q6984" s="10" t="s">
        <v>128</v>
      </c>
      <c r="R6984" s="10" t="s">
        <v>148</v>
      </c>
      <c r="S6984" s="10" t="s">
        <v>293</v>
      </c>
    </row>
    <row r="6985">
      <c r="A6985" s="1" t="s">
        <v>8836</v>
      </c>
      <c r="B6985" s="1" t="s">
        <v>2279</v>
      </c>
      <c r="C6985" s="1" t="s">
        <v>3912</v>
      </c>
      <c r="D6985" s="1" t="s">
        <v>153</v>
      </c>
      <c r="E6985" s="1" t="s">
        <v>28</v>
      </c>
      <c r="F6985" s="1" t="s">
        <v>801</v>
      </c>
      <c r="G6985" s="1" t="s">
        <v>24382</v>
      </c>
      <c r="H6985" s="1" t="s">
        <v>24383</v>
      </c>
      <c r="I6985" s="4">
        <v>84.4188425925926</v>
      </c>
      <c r="J6985" s="1">
        <v>2752.32</v>
      </c>
      <c r="K6985" s="1">
        <v>420.7</v>
      </c>
      <c r="M6985" s="10">
        <f t="array" ref="M6985">_xlfn.XLOOKUP(A6985,subscriptions!B6985:B10004,subscriptions!D6985:D10004)</f>
        <v>120</v>
      </c>
      <c r="N6985" s="10">
        <f t="array" ref="N6985">_xlfn.XLOOKUP(A6985,subscriptions!B6985:B10004,subscriptions!G6985:G10004)</f>
        <v>0</v>
      </c>
      <c r="O6985" s="10">
        <v>120.0</v>
      </c>
      <c r="P6985" s="10" t="str">
        <f t="array" ref="P6985">_xlfn.XLOOKUP(A6985,subscriptions!B6985:B10004,subscriptions!C6985:C10004)</f>
        <v>Residential</v>
      </c>
      <c r="Q6985" s="10" t="s">
        <v>173</v>
      </c>
      <c r="R6985" s="10" t="s">
        <v>212</v>
      </c>
      <c r="S6985" s="10" t="s">
        <v>1822</v>
      </c>
    </row>
    <row r="6986">
      <c r="A6986" s="1" t="s">
        <v>8837</v>
      </c>
      <c r="B6986" s="1" t="s">
        <v>589</v>
      </c>
      <c r="C6986" s="1" t="s">
        <v>456</v>
      </c>
      <c r="D6986" s="1" t="s">
        <v>153</v>
      </c>
      <c r="E6986" s="1" t="s">
        <v>280</v>
      </c>
      <c r="F6986" s="1" t="s">
        <v>1665</v>
      </c>
      <c r="G6986" s="1" t="s">
        <v>24384</v>
      </c>
      <c r="H6986" s="1" t="s">
        <v>24385</v>
      </c>
      <c r="I6986" s="4">
        <v>84.25695601851852</v>
      </c>
      <c r="J6986" s="1">
        <v>2822.82</v>
      </c>
      <c r="K6986" s="1">
        <v>340.96</v>
      </c>
      <c r="M6986" s="10">
        <f t="array" ref="M6986">_xlfn.XLOOKUP(A6986,subscriptions!B6986:B10004,subscriptions!D6986:D10004)</f>
        <v>120</v>
      </c>
      <c r="N6986" s="10">
        <f t="array" ref="N6986">_xlfn.XLOOKUP(A6986,subscriptions!B6986:B10004,subscriptions!G6986:G10004)</f>
        <v>5</v>
      </c>
      <c r="O6986" s="10">
        <v>114.0</v>
      </c>
      <c r="P6986" s="10" t="str">
        <f t="array" ref="P6986">_xlfn.XLOOKUP(A6986,subscriptions!B6986:B10004,subscriptions!C6986:C10004)</f>
        <v>Residential</v>
      </c>
      <c r="Q6986" s="10" t="s">
        <v>194</v>
      </c>
      <c r="R6986" s="10" t="s">
        <v>212</v>
      </c>
      <c r="S6986" s="10" t="s">
        <v>175</v>
      </c>
    </row>
    <row r="6987">
      <c r="A6987" s="1" t="s">
        <v>8838</v>
      </c>
      <c r="B6987" s="1" t="s">
        <v>1099</v>
      </c>
      <c r="C6987" s="1" t="s">
        <v>1507</v>
      </c>
      <c r="D6987" s="1" t="s">
        <v>153</v>
      </c>
      <c r="E6987" s="1" t="s">
        <v>239</v>
      </c>
      <c r="F6987" s="1" t="s">
        <v>2267</v>
      </c>
      <c r="G6987" s="1" t="s">
        <v>24386</v>
      </c>
      <c r="H6987" s="1" t="s">
        <v>24387</v>
      </c>
      <c r="I6987" s="4">
        <v>84.21342592592593</v>
      </c>
      <c r="J6987" s="1">
        <v>591.9</v>
      </c>
      <c r="K6987" s="1">
        <v>90.97</v>
      </c>
      <c r="M6987" s="10">
        <f t="array" ref="M6987">_xlfn.XLOOKUP(A6987,subscriptions!B6987:B10004,subscriptions!D6987:D10004)</f>
        <v>120</v>
      </c>
      <c r="N6987" s="10">
        <f t="array" ref="N6987">_xlfn.XLOOKUP(A6987,subscriptions!B6987:B10004,subscriptions!G6987:G10004)</f>
        <v>10</v>
      </c>
      <c r="O6987" s="10">
        <v>108.0</v>
      </c>
      <c r="P6987" s="10" t="str">
        <f t="array" ref="P6987">_xlfn.XLOOKUP(A6987,subscriptions!B6987:B10004,subscriptions!C6987:C10004)</f>
        <v>Residential</v>
      </c>
      <c r="Q6987" s="10" t="s">
        <v>128</v>
      </c>
      <c r="R6987" s="10" t="s">
        <v>212</v>
      </c>
      <c r="S6987" s="10" t="s">
        <v>1915</v>
      </c>
    </row>
    <row r="6988">
      <c r="A6988" s="1" t="s">
        <v>8839</v>
      </c>
      <c r="B6988" s="1" t="s">
        <v>278</v>
      </c>
      <c r="C6988" s="1" t="s">
        <v>884</v>
      </c>
      <c r="D6988" s="1" t="s">
        <v>27</v>
      </c>
      <c r="E6988" s="1" t="s">
        <v>239</v>
      </c>
      <c r="F6988" s="1" t="s">
        <v>240</v>
      </c>
      <c r="G6988" s="1" t="s">
        <v>24388</v>
      </c>
      <c r="H6988" s="1" t="s">
        <v>24389</v>
      </c>
      <c r="I6988" s="4">
        <v>84.25164351851852</v>
      </c>
      <c r="J6988" s="1">
        <v>891.73</v>
      </c>
      <c r="K6988" s="1">
        <v>217.7</v>
      </c>
      <c r="M6988" s="10">
        <f t="array" ref="M6988">_xlfn.XLOOKUP(A6988,subscriptions!B6988:B10004,subscriptions!D6988:D10004)</f>
        <v>80</v>
      </c>
      <c r="N6988" s="10">
        <f t="array" ref="N6988">_xlfn.XLOOKUP(A6988,subscriptions!B6988:B10004,subscriptions!G6988:G10004)</f>
        <v>20</v>
      </c>
      <c r="O6988" s="10">
        <v>64.0</v>
      </c>
      <c r="P6988" s="10" t="str">
        <f t="array" ref="P6988">_xlfn.XLOOKUP(A6988,subscriptions!B6988:B10004,subscriptions!C6988:C10004)</f>
        <v>Roam</v>
      </c>
      <c r="Q6988" s="10" t="s">
        <v>128</v>
      </c>
      <c r="R6988" s="10" t="s">
        <v>148</v>
      </c>
      <c r="S6988" s="10" t="s">
        <v>4065</v>
      </c>
    </row>
    <row r="6989">
      <c r="A6989" s="1" t="s">
        <v>8840</v>
      </c>
      <c r="B6989" s="1" t="s">
        <v>177</v>
      </c>
      <c r="C6989" s="1" t="s">
        <v>2007</v>
      </c>
      <c r="D6989" s="1" t="s">
        <v>153</v>
      </c>
      <c r="E6989" s="1" t="s">
        <v>28</v>
      </c>
      <c r="F6989" s="1" t="s">
        <v>1639</v>
      </c>
      <c r="G6989" s="1" t="s">
        <v>24390</v>
      </c>
      <c r="H6989" s="1" t="s">
        <v>24391</v>
      </c>
      <c r="I6989" s="4">
        <v>84.33755787037038</v>
      </c>
      <c r="J6989" s="1">
        <v>1004.32</v>
      </c>
      <c r="K6989" s="1">
        <v>180.86</v>
      </c>
      <c r="M6989" s="10">
        <f t="array" ref="M6989">_xlfn.XLOOKUP(A6989,subscriptions!B6989:B10004,subscriptions!D6989:D10004)</f>
        <v>120</v>
      </c>
      <c r="N6989" s="10">
        <f t="array" ref="N6989">_xlfn.XLOOKUP(A6989,subscriptions!B6989:B10004,subscriptions!G6989:G10004)</f>
        <v>0</v>
      </c>
      <c r="O6989" s="10">
        <v>120.0</v>
      </c>
      <c r="P6989" s="10" t="str">
        <f t="array" ref="P6989">_xlfn.XLOOKUP(A6989,subscriptions!B6989:B10004,subscriptions!C6989:C10004)</f>
        <v>Residential</v>
      </c>
      <c r="Q6989" s="10" t="s">
        <v>173</v>
      </c>
      <c r="R6989" s="10" t="s">
        <v>212</v>
      </c>
      <c r="S6989" s="10" t="s">
        <v>1961</v>
      </c>
    </row>
    <row r="6990">
      <c r="A6990" s="1" t="s">
        <v>8841</v>
      </c>
      <c r="B6990" s="1" t="s">
        <v>455</v>
      </c>
      <c r="C6990" s="1" t="s">
        <v>3912</v>
      </c>
      <c r="D6990" s="1" t="s">
        <v>27</v>
      </c>
      <c r="E6990" s="1" t="s">
        <v>631</v>
      </c>
      <c r="F6990" s="1" t="s">
        <v>1318</v>
      </c>
      <c r="G6990" s="1" t="s">
        <v>24392</v>
      </c>
      <c r="H6990" s="1" t="s">
        <v>20976</v>
      </c>
      <c r="I6990" s="4">
        <v>84.33846064814814</v>
      </c>
      <c r="J6990" s="1">
        <v>306.84</v>
      </c>
      <c r="K6990" s="1">
        <v>89.32</v>
      </c>
      <c r="M6990" s="10">
        <f t="array" ref="M6990">_xlfn.XLOOKUP(A6990,subscriptions!B6990:B10004,subscriptions!D6990:D10004)</f>
        <v>80</v>
      </c>
      <c r="N6990" s="10">
        <f t="array" ref="N6990">_xlfn.XLOOKUP(A6990,subscriptions!B6990:B10004,subscriptions!G6990:G10004)</f>
        <v>5</v>
      </c>
      <c r="O6990" s="10">
        <v>76.0</v>
      </c>
      <c r="P6990" s="10" t="str">
        <f t="array" ref="P6990">_xlfn.XLOOKUP(A6990,subscriptions!B6990:B10004,subscriptions!C6990:C10004)</f>
        <v>Roam</v>
      </c>
      <c r="Q6990" s="10" t="s">
        <v>194</v>
      </c>
      <c r="R6990" s="10" t="s">
        <v>148</v>
      </c>
      <c r="S6990" s="10" t="s">
        <v>2086</v>
      </c>
    </row>
    <row r="6991">
      <c r="A6991" s="1" t="s">
        <v>8842</v>
      </c>
      <c r="B6991" s="1" t="s">
        <v>1226</v>
      </c>
      <c r="C6991" s="1" t="s">
        <v>2483</v>
      </c>
      <c r="D6991" s="1" t="s">
        <v>153</v>
      </c>
      <c r="E6991" s="1" t="s">
        <v>179</v>
      </c>
      <c r="F6991" s="1" t="s">
        <v>1045</v>
      </c>
      <c r="G6991" s="1" t="s">
        <v>24393</v>
      </c>
      <c r="H6991" s="1" t="s">
        <v>24394</v>
      </c>
      <c r="I6991" s="4">
        <v>84.1696875</v>
      </c>
      <c r="J6991" s="1">
        <v>97.34</v>
      </c>
      <c r="K6991" s="1">
        <v>26.85</v>
      </c>
      <c r="L6991" s="1">
        <v>100.0</v>
      </c>
      <c r="M6991" s="10">
        <f t="array" ref="M6991">_xlfn.XLOOKUP(A6991,subscriptions!B6991:B10004,subscriptions!D6991:D10004)</f>
        <v>80</v>
      </c>
      <c r="N6991" s="10">
        <f t="array" ref="N6991">_xlfn.XLOOKUP(A6991,subscriptions!B6991:B10004,subscriptions!G6991:G10004)</f>
        <v>10</v>
      </c>
      <c r="O6991" s="10">
        <v>72.0</v>
      </c>
      <c r="P6991" s="10" t="str">
        <f t="array" ref="P6991">_xlfn.XLOOKUP(A6991,subscriptions!B6991:B10004,subscriptions!C6991:C10004)</f>
        <v>Roam</v>
      </c>
      <c r="Q6991" s="10" t="s">
        <v>128</v>
      </c>
      <c r="R6991" s="10" t="s">
        <v>148</v>
      </c>
      <c r="S6991" s="10" t="s">
        <v>213</v>
      </c>
    </row>
    <row r="6992">
      <c r="A6992" s="1" t="s">
        <v>8845</v>
      </c>
      <c r="B6992" s="1" t="s">
        <v>2279</v>
      </c>
      <c r="C6992" s="1" t="s">
        <v>673</v>
      </c>
      <c r="D6992" s="1" t="s">
        <v>153</v>
      </c>
      <c r="E6992" s="1" t="s">
        <v>111</v>
      </c>
      <c r="F6992" s="1" t="s">
        <v>112</v>
      </c>
      <c r="G6992" s="1" t="s">
        <v>24395</v>
      </c>
      <c r="H6992" s="1" t="s">
        <v>24396</v>
      </c>
      <c r="I6992" s="4">
        <v>84.20996527777778</v>
      </c>
      <c r="J6992" s="1">
        <v>4453.45</v>
      </c>
      <c r="K6992" s="1">
        <v>706.67</v>
      </c>
      <c r="M6992" s="10">
        <f t="array" ref="M6992">_xlfn.XLOOKUP(A6992,subscriptions!B6992:B10004,subscriptions!D6992:D10004)</f>
        <v>80</v>
      </c>
      <c r="N6992" s="10">
        <f t="array" ref="N6992">_xlfn.XLOOKUP(A6992,subscriptions!B6992:B10004,subscriptions!G6992:G10004)</f>
        <v>20</v>
      </c>
      <c r="O6992" s="10">
        <v>64.0</v>
      </c>
      <c r="P6992" s="10" t="str">
        <f t="array" ref="P6992">_xlfn.XLOOKUP(A6992,subscriptions!B6992:B10004,subscriptions!C6992:C10004)</f>
        <v>Roam</v>
      </c>
      <c r="Q6992" s="10" t="s">
        <v>128</v>
      </c>
      <c r="R6992" s="10" t="s">
        <v>148</v>
      </c>
      <c r="S6992" s="10" t="s">
        <v>353</v>
      </c>
    </row>
    <row r="6993">
      <c r="A6993" s="1" t="s">
        <v>8846</v>
      </c>
      <c r="B6993" s="1" t="s">
        <v>1886</v>
      </c>
      <c r="C6993" s="1" t="s">
        <v>1876</v>
      </c>
      <c r="D6993" s="1" t="s">
        <v>27</v>
      </c>
      <c r="E6993" s="1" t="s">
        <v>239</v>
      </c>
      <c r="F6993" s="1" t="s">
        <v>606</v>
      </c>
      <c r="G6993" s="1" t="s">
        <v>24397</v>
      </c>
      <c r="H6993" s="1" t="s">
        <v>24398</v>
      </c>
      <c r="I6993" s="4">
        <v>84.2112037037037</v>
      </c>
      <c r="J6993" s="1">
        <v>463.06</v>
      </c>
      <c r="K6993" s="1">
        <v>120.3</v>
      </c>
      <c r="M6993" s="10">
        <f t="array" ref="M6993">_xlfn.XLOOKUP(A6993,subscriptions!B6993:B10004,subscriptions!D6993:D10004)</f>
        <v>120</v>
      </c>
      <c r="N6993" s="10">
        <f t="array" ref="N6993">_xlfn.XLOOKUP(A6993,subscriptions!B6993:B10004,subscriptions!G6993:G10004)</f>
        <v>0</v>
      </c>
      <c r="O6993" s="10">
        <v>120.0</v>
      </c>
      <c r="P6993" s="10" t="str">
        <f t="array" ref="P6993">_xlfn.XLOOKUP(A6993,subscriptions!B6993:B10004,subscriptions!C6993:C10004)</f>
        <v>Residential</v>
      </c>
      <c r="Q6993" s="10" t="s">
        <v>173</v>
      </c>
      <c r="R6993" s="10" t="s">
        <v>212</v>
      </c>
      <c r="S6993" s="10" t="s">
        <v>438</v>
      </c>
    </row>
    <row r="6994">
      <c r="A6994" s="1" t="s">
        <v>8847</v>
      </c>
      <c r="B6994" s="1" t="s">
        <v>1972</v>
      </c>
      <c r="C6994" s="1" t="s">
        <v>426</v>
      </c>
      <c r="D6994" s="1" t="s">
        <v>27</v>
      </c>
      <c r="E6994" s="1" t="s">
        <v>179</v>
      </c>
      <c r="F6994" s="1" t="s">
        <v>1045</v>
      </c>
      <c r="G6994" s="1" t="s">
        <v>24399</v>
      </c>
      <c r="H6994" s="1" t="s">
        <v>24400</v>
      </c>
      <c r="I6994" s="4">
        <v>84.25642361111112</v>
      </c>
      <c r="J6994" s="1">
        <v>461.55</v>
      </c>
      <c r="K6994" s="1">
        <v>59.05</v>
      </c>
      <c r="L6994" s="1">
        <v>100.0</v>
      </c>
      <c r="M6994" s="10">
        <f t="array" ref="M6994">_xlfn.XLOOKUP(A6994,subscriptions!B6994:B10004,subscriptions!D6994:D10004)</f>
        <v>250</v>
      </c>
      <c r="N6994" s="10">
        <f t="array" ref="N6994">_xlfn.XLOOKUP(A6994,subscriptions!B6994:B10004,subscriptions!G6994:G10004)</f>
        <v>5</v>
      </c>
      <c r="O6994" s="10">
        <v>237.5</v>
      </c>
      <c r="P6994" s="10" t="str">
        <f t="array" ref="P6994">_xlfn.XLOOKUP(A6994,subscriptions!B6994:B10004,subscriptions!C6994:C10004)</f>
        <v>Business</v>
      </c>
      <c r="Q6994" s="10" t="s">
        <v>194</v>
      </c>
      <c r="R6994" s="10" t="s">
        <v>129</v>
      </c>
      <c r="S6994" s="10" t="s">
        <v>130</v>
      </c>
    </row>
    <row r="6995">
      <c r="A6995" s="1" t="s">
        <v>8848</v>
      </c>
      <c r="B6995" s="1" t="s">
        <v>772</v>
      </c>
      <c r="C6995" s="1" t="s">
        <v>524</v>
      </c>
      <c r="D6995" s="1" t="s">
        <v>153</v>
      </c>
      <c r="E6995" s="1" t="s">
        <v>631</v>
      </c>
      <c r="F6995" s="1" t="s">
        <v>2495</v>
      </c>
      <c r="G6995" s="1" t="s">
        <v>24401</v>
      </c>
      <c r="H6995" s="1" t="s">
        <v>24402</v>
      </c>
      <c r="I6995" s="4">
        <v>84.34113425925926</v>
      </c>
      <c r="J6995" s="1">
        <v>180.59</v>
      </c>
      <c r="K6995" s="1">
        <v>26.96</v>
      </c>
      <c r="M6995" s="10">
        <f t="array" ref="M6995">_xlfn.XLOOKUP(A6995,subscriptions!B6995:B10004,subscriptions!D6995:D10004)</f>
        <v>120</v>
      </c>
      <c r="N6995" s="10">
        <f t="array" ref="N6995">_xlfn.XLOOKUP(A6995,subscriptions!B6995:B10004,subscriptions!G6995:G10004)</f>
        <v>10</v>
      </c>
      <c r="O6995" s="10">
        <v>108.0</v>
      </c>
      <c r="P6995" s="10" t="str">
        <f t="array" ref="P6995">_xlfn.XLOOKUP(A6995,subscriptions!B6995:B10004,subscriptions!C6995:C10004)</f>
        <v>Residential</v>
      </c>
      <c r="Q6995" s="10" t="s">
        <v>128</v>
      </c>
      <c r="R6995" s="10" t="s">
        <v>212</v>
      </c>
      <c r="S6995" s="10" t="s">
        <v>259</v>
      </c>
    </row>
    <row r="6996">
      <c r="A6996" s="1" t="s">
        <v>8849</v>
      </c>
      <c r="B6996" s="1" t="s">
        <v>426</v>
      </c>
      <c r="C6996" s="1" t="s">
        <v>110</v>
      </c>
      <c r="D6996" s="1" t="s">
        <v>153</v>
      </c>
      <c r="E6996" s="1" t="s">
        <v>262</v>
      </c>
      <c r="F6996" s="1" t="s">
        <v>2985</v>
      </c>
      <c r="G6996" s="1" t="s">
        <v>24403</v>
      </c>
      <c r="H6996" s="1" t="s">
        <v>24404</v>
      </c>
      <c r="I6996" s="4">
        <v>84.21203703703704</v>
      </c>
      <c r="J6996" s="1">
        <v>4007.25</v>
      </c>
      <c r="K6996" s="1">
        <v>382.04</v>
      </c>
      <c r="M6996" s="10">
        <f t="array" ref="M6996">_xlfn.XLOOKUP(A6996,subscriptions!B6996:B10004,subscriptions!D6996:D10004)</f>
        <v>120</v>
      </c>
      <c r="N6996" s="10">
        <f t="array" ref="N6996">_xlfn.XLOOKUP(A6996,subscriptions!B6996:B10004,subscriptions!G6996:G10004)</f>
        <v>20</v>
      </c>
      <c r="O6996" s="10">
        <v>96.0</v>
      </c>
      <c r="P6996" s="10" t="str">
        <f t="array" ref="P6996">_xlfn.XLOOKUP(A6996,subscriptions!B6996:B10004,subscriptions!C6996:C10004)</f>
        <v>Residential</v>
      </c>
      <c r="Q6996" s="10" t="s">
        <v>128</v>
      </c>
      <c r="R6996" s="10" t="s">
        <v>148</v>
      </c>
      <c r="S6996" s="10" t="s">
        <v>857</v>
      </c>
    </row>
    <row r="6997">
      <c r="A6997" s="1" t="s">
        <v>8850</v>
      </c>
      <c r="B6997" s="1" t="s">
        <v>329</v>
      </c>
      <c r="C6997" s="1" t="s">
        <v>456</v>
      </c>
      <c r="D6997" s="1" t="s">
        <v>27</v>
      </c>
      <c r="E6997" s="1" t="s">
        <v>262</v>
      </c>
      <c r="F6997" s="1" t="s">
        <v>2112</v>
      </c>
      <c r="G6997" s="1" t="s">
        <v>24405</v>
      </c>
      <c r="H6997" s="1" t="s">
        <v>24406</v>
      </c>
      <c r="I6997" s="4">
        <v>84.16876157407407</v>
      </c>
      <c r="J6997" s="1">
        <v>1350.31</v>
      </c>
      <c r="K6997" s="1">
        <v>332.12</v>
      </c>
      <c r="M6997" s="10">
        <f t="array" ref="M6997">_xlfn.XLOOKUP(A6997,subscriptions!B6997:B10004,subscriptions!D6997:D10004)</f>
        <v>120</v>
      </c>
      <c r="N6997" s="10">
        <f t="array" ref="N6997">_xlfn.XLOOKUP(A6997,subscriptions!B6997:B10004,subscriptions!G6997:G10004)</f>
        <v>0</v>
      </c>
      <c r="O6997" s="10">
        <v>120.0</v>
      </c>
      <c r="P6997" s="10" t="str">
        <f t="array" ref="P6997">_xlfn.XLOOKUP(A6997,subscriptions!B6997:B10004,subscriptions!C6997:C10004)</f>
        <v>Residential</v>
      </c>
      <c r="Q6997" s="10" t="s">
        <v>173</v>
      </c>
      <c r="R6997" s="10" t="s">
        <v>212</v>
      </c>
      <c r="S6997" s="10" t="s">
        <v>1504</v>
      </c>
    </row>
    <row r="6998">
      <c r="A6998" s="1" t="s">
        <v>8851</v>
      </c>
      <c r="B6998" s="1" t="s">
        <v>870</v>
      </c>
      <c r="C6998" s="1" t="s">
        <v>1973</v>
      </c>
      <c r="D6998" s="1" t="s">
        <v>153</v>
      </c>
      <c r="E6998" s="1" t="s">
        <v>239</v>
      </c>
      <c r="F6998" s="1" t="s">
        <v>3181</v>
      </c>
      <c r="G6998" s="1" t="s">
        <v>24407</v>
      </c>
      <c r="H6998" s="1" t="s">
        <v>24408</v>
      </c>
      <c r="I6998" s="4">
        <v>84.37809027777777</v>
      </c>
      <c r="J6998" s="1">
        <v>1699.59</v>
      </c>
      <c r="K6998" s="1">
        <v>366.87</v>
      </c>
      <c r="M6998" s="10">
        <f t="array" ref="M6998">_xlfn.XLOOKUP(A6998,subscriptions!B6998:B10004,subscriptions!D6998:D10004)</f>
        <v>120</v>
      </c>
      <c r="N6998" s="10">
        <f t="array" ref="N6998">_xlfn.XLOOKUP(A6998,subscriptions!B6998:B10004,subscriptions!G6998:G10004)</f>
        <v>5</v>
      </c>
      <c r="O6998" s="10">
        <v>114.0</v>
      </c>
      <c r="P6998" s="10" t="str">
        <f t="array" ref="P6998">_xlfn.XLOOKUP(A6998,subscriptions!B6998:B10004,subscriptions!C6998:C10004)</f>
        <v>Residential</v>
      </c>
      <c r="Q6998" s="10" t="s">
        <v>194</v>
      </c>
      <c r="R6998" s="10" t="s">
        <v>212</v>
      </c>
      <c r="S6998" s="10" t="s">
        <v>1302</v>
      </c>
    </row>
    <row r="6999">
      <c r="A6999" s="1" t="s">
        <v>8852</v>
      </c>
      <c r="B6999" s="1" t="s">
        <v>2327</v>
      </c>
      <c r="C6999" s="1" t="s">
        <v>1347</v>
      </c>
      <c r="D6999" s="1" t="s">
        <v>27</v>
      </c>
      <c r="E6999" s="1" t="s">
        <v>28</v>
      </c>
      <c r="F6999" s="1" t="s">
        <v>801</v>
      </c>
      <c r="G6999" s="1" t="s">
        <v>24409</v>
      </c>
      <c r="H6999" s="1" t="s">
        <v>24410</v>
      </c>
      <c r="I6999" s="4">
        <v>84.21408564814814</v>
      </c>
      <c r="J6999" s="1">
        <v>3688.43</v>
      </c>
      <c r="K6999" s="1">
        <v>668.37</v>
      </c>
      <c r="M6999" s="10">
        <f t="array" ref="M6999">_xlfn.XLOOKUP(A6999,subscriptions!B6999:B10004,subscriptions!D6999:D10004)</f>
        <v>120</v>
      </c>
      <c r="N6999" s="10">
        <f t="array" ref="N6999">_xlfn.XLOOKUP(A6999,subscriptions!B6999:B10004,subscriptions!G6999:G10004)</f>
        <v>10</v>
      </c>
      <c r="O6999" s="10">
        <v>108.0</v>
      </c>
      <c r="P6999" s="10" t="str">
        <f t="array" ref="P6999">_xlfn.XLOOKUP(A6999,subscriptions!B6999:B10004,subscriptions!C6999:C10004)</f>
        <v>Residential</v>
      </c>
      <c r="Q6999" s="10" t="s">
        <v>128</v>
      </c>
      <c r="R6999" s="10" t="s">
        <v>212</v>
      </c>
      <c r="S6999" s="10" t="s">
        <v>388</v>
      </c>
    </row>
    <row r="7000">
      <c r="A7000" s="1" t="s">
        <v>8853</v>
      </c>
      <c r="B7000" s="1" t="s">
        <v>1624</v>
      </c>
      <c r="C7000" s="1" t="s">
        <v>441</v>
      </c>
      <c r="D7000" s="1" t="s">
        <v>27</v>
      </c>
      <c r="E7000" s="1" t="s">
        <v>262</v>
      </c>
      <c r="F7000" s="1" t="s">
        <v>4113</v>
      </c>
      <c r="G7000" s="1" t="s">
        <v>24411</v>
      </c>
      <c r="H7000" s="1" t="s">
        <v>24412</v>
      </c>
      <c r="I7000" s="4">
        <v>84.33418981481482</v>
      </c>
      <c r="J7000" s="1">
        <v>686.1</v>
      </c>
      <c r="K7000" s="1">
        <v>105.48</v>
      </c>
      <c r="M7000" s="10">
        <f t="array" ref="M7000">_xlfn.XLOOKUP(A7000,subscriptions!B7000:B10004,subscriptions!D7000:D10004)</f>
        <v>80</v>
      </c>
      <c r="N7000" s="10">
        <f t="array" ref="N7000">_xlfn.XLOOKUP(A7000,subscriptions!B7000:B10004,subscriptions!G7000:G10004)</f>
        <v>20</v>
      </c>
      <c r="O7000" s="10">
        <v>64.0</v>
      </c>
      <c r="P7000" s="10" t="str">
        <f t="array" ref="P7000">_xlfn.XLOOKUP(A7000,subscriptions!B7000:B10004,subscriptions!C7000:C10004)</f>
        <v>Roam</v>
      </c>
      <c r="Q7000" s="10" t="s">
        <v>128</v>
      </c>
      <c r="R7000" s="10" t="s">
        <v>148</v>
      </c>
      <c r="S7000" s="10" t="s">
        <v>195</v>
      </c>
    </row>
    <row r="7001">
      <c r="A7001" s="1" t="s">
        <v>8854</v>
      </c>
      <c r="B7001" s="1" t="s">
        <v>2279</v>
      </c>
      <c r="C7001" s="1" t="s">
        <v>330</v>
      </c>
      <c r="D7001" s="1" t="s">
        <v>153</v>
      </c>
      <c r="E7001" s="1" t="s">
        <v>111</v>
      </c>
      <c r="F7001" s="1" t="s">
        <v>1855</v>
      </c>
      <c r="G7001" s="1" t="s">
        <v>24413</v>
      </c>
      <c r="H7001" s="1" t="s">
        <v>24414</v>
      </c>
      <c r="I7001" s="4">
        <v>84.17237268518518</v>
      </c>
      <c r="J7001" s="1">
        <v>1507.34</v>
      </c>
      <c r="K7001" s="1">
        <v>162.5</v>
      </c>
      <c r="M7001" s="10">
        <f t="array" ref="M7001">_xlfn.XLOOKUP(A7001,subscriptions!B7001:B10004,subscriptions!D7001:D10004)</f>
        <v>80</v>
      </c>
      <c r="N7001" s="10">
        <f t="array" ref="N7001">_xlfn.XLOOKUP(A7001,subscriptions!B7001:B10004,subscriptions!G7001:G10004)</f>
        <v>0</v>
      </c>
      <c r="O7001" s="10">
        <v>80.0</v>
      </c>
      <c r="P7001" s="10" t="str">
        <f t="array" ref="P7001">_xlfn.XLOOKUP(A7001,subscriptions!B7001:B10004,subscriptions!C7001:C10004)</f>
        <v>Roam</v>
      </c>
      <c r="Q7001" s="10" t="s">
        <v>173</v>
      </c>
      <c r="R7001" s="10" t="s">
        <v>148</v>
      </c>
      <c r="S7001" s="10" t="s">
        <v>1637</v>
      </c>
    </row>
    <row r="7002">
      <c r="A7002" s="1" t="s">
        <v>8855</v>
      </c>
      <c r="B7002" s="1" t="s">
        <v>573</v>
      </c>
      <c r="C7002" s="1" t="s">
        <v>1142</v>
      </c>
      <c r="D7002" s="1" t="s">
        <v>27</v>
      </c>
      <c r="E7002" s="1" t="s">
        <v>239</v>
      </c>
      <c r="F7002" s="1" t="s">
        <v>606</v>
      </c>
      <c r="G7002" s="1" t="s">
        <v>24415</v>
      </c>
      <c r="H7002" s="1" t="s">
        <v>24416</v>
      </c>
      <c r="I7002" s="4">
        <v>84.33615740740741</v>
      </c>
      <c r="J7002" s="1">
        <v>109.36</v>
      </c>
      <c r="K7002" s="1">
        <v>39.66</v>
      </c>
      <c r="M7002" s="10">
        <f t="array" ref="M7002">_xlfn.XLOOKUP(A7002,subscriptions!B7002:B10004,subscriptions!D7002:D10004)</f>
        <v>80</v>
      </c>
      <c r="N7002" s="10">
        <f t="array" ref="N7002">_xlfn.XLOOKUP(A7002,subscriptions!B7002:B10004,subscriptions!G7002:G10004)</f>
        <v>5</v>
      </c>
      <c r="O7002" s="10">
        <v>76.0</v>
      </c>
      <c r="P7002" s="10" t="str">
        <f t="array" ref="P7002">_xlfn.XLOOKUP(A7002,subscriptions!B7002:B10004,subscriptions!C7002:C10004)</f>
        <v>Roam</v>
      </c>
      <c r="Q7002" s="10" t="s">
        <v>194</v>
      </c>
      <c r="R7002" s="10" t="s">
        <v>148</v>
      </c>
      <c r="S7002" s="10" t="s">
        <v>1971</v>
      </c>
    </row>
    <row r="7003">
      <c r="A7003" s="1" t="s">
        <v>8856</v>
      </c>
      <c r="B7003" s="1" t="s">
        <v>375</v>
      </c>
      <c r="C7003" s="1" t="s">
        <v>391</v>
      </c>
      <c r="D7003" s="1" t="s">
        <v>27</v>
      </c>
      <c r="E7003" s="1" t="s">
        <v>111</v>
      </c>
      <c r="F7003" s="1" t="s">
        <v>154</v>
      </c>
      <c r="G7003" s="1" t="s">
        <v>24417</v>
      </c>
      <c r="H7003" s="1" t="s">
        <v>24418</v>
      </c>
      <c r="I7003" s="4">
        <v>84.33569444444444</v>
      </c>
      <c r="J7003" s="1">
        <v>360.12</v>
      </c>
      <c r="K7003" s="1">
        <v>93.66</v>
      </c>
      <c r="M7003" s="10">
        <f t="array" ref="M7003">_xlfn.XLOOKUP(A7003,subscriptions!B7003:B10004,subscriptions!D7003:D10004)</f>
        <v>120</v>
      </c>
      <c r="N7003" s="10">
        <f t="array" ref="N7003">_xlfn.XLOOKUP(A7003,subscriptions!B7003:B10004,subscriptions!G7003:G10004)</f>
        <v>10</v>
      </c>
      <c r="O7003" s="10">
        <v>108.0</v>
      </c>
      <c r="P7003" s="10" t="str">
        <f t="array" ref="P7003">_xlfn.XLOOKUP(A7003,subscriptions!B7003:B10004,subscriptions!C7003:C10004)</f>
        <v>Residential</v>
      </c>
      <c r="Q7003" s="10" t="s">
        <v>128</v>
      </c>
      <c r="R7003" s="10" t="s">
        <v>212</v>
      </c>
      <c r="S7003" s="10" t="s">
        <v>571</v>
      </c>
    </row>
    <row r="7004">
      <c r="A7004" s="1" t="s">
        <v>8857</v>
      </c>
      <c r="B7004" s="1" t="s">
        <v>919</v>
      </c>
      <c r="C7004" s="1" t="s">
        <v>764</v>
      </c>
      <c r="D7004" s="1" t="s">
        <v>27</v>
      </c>
      <c r="E7004" s="1" t="s">
        <v>179</v>
      </c>
      <c r="F7004" s="1" t="s">
        <v>844</v>
      </c>
      <c r="G7004" s="1" t="s">
        <v>24419</v>
      </c>
      <c r="H7004" s="1" t="s">
        <v>24420</v>
      </c>
      <c r="I7004" s="4">
        <v>84.25716435185186</v>
      </c>
      <c r="J7004" s="1">
        <v>2718.97</v>
      </c>
      <c r="K7004" s="1">
        <v>519.5</v>
      </c>
      <c r="L7004" s="1">
        <v>100.0</v>
      </c>
      <c r="M7004" s="10">
        <f t="array" ref="M7004">_xlfn.XLOOKUP(A7004,subscriptions!B7004:B10004,subscriptions!D7004:D10004)</f>
        <v>50</v>
      </c>
      <c r="N7004" s="10">
        <f t="array" ref="N7004">_xlfn.XLOOKUP(A7004,subscriptions!B7004:B10004,subscriptions!G7004:G10004)</f>
        <v>20</v>
      </c>
      <c r="O7004" s="10">
        <v>40.0</v>
      </c>
      <c r="P7004" s="10" t="str">
        <f t="array" ref="P7004">_xlfn.XLOOKUP(A7004,subscriptions!B7004:B10004,subscriptions!C7004:C10004)</f>
        <v>Mini</v>
      </c>
      <c r="Q7004" s="10" t="s">
        <v>128</v>
      </c>
      <c r="R7004" s="10" t="s">
        <v>148</v>
      </c>
      <c r="S7004" s="10" t="s">
        <v>175</v>
      </c>
    </row>
    <row r="7005">
      <c r="A7005" s="1" t="s">
        <v>8858</v>
      </c>
      <c r="B7005" s="1" t="s">
        <v>1387</v>
      </c>
      <c r="C7005" s="1" t="s">
        <v>1678</v>
      </c>
      <c r="D7005" s="1" t="s">
        <v>27</v>
      </c>
      <c r="E7005" s="1" t="s">
        <v>219</v>
      </c>
      <c r="F7005" s="1" t="s">
        <v>458</v>
      </c>
      <c r="G7005" s="1" t="s">
        <v>24421</v>
      </c>
      <c r="H7005" s="1" t="s">
        <v>24422</v>
      </c>
      <c r="I7005" s="4">
        <v>84.41972222222222</v>
      </c>
      <c r="J7005" s="1">
        <v>2233.58</v>
      </c>
      <c r="K7005" s="1">
        <v>372.79</v>
      </c>
      <c r="M7005" s="10">
        <f t="array" ref="M7005">_xlfn.XLOOKUP(A7005,subscriptions!B7005:B10004,subscriptions!D7005:D10004)</f>
        <v>120</v>
      </c>
      <c r="N7005" s="10">
        <f t="array" ref="N7005">_xlfn.XLOOKUP(A7005,subscriptions!B7005:B10004,subscriptions!G7005:G10004)</f>
        <v>0</v>
      </c>
      <c r="O7005" s="10">
        <v>120.0</v>
      </c>
      <c r="P7005" s="10" t="str">
        <f t="array" ref="P7005">_xlfn.XLOOKUP(A7005,subscriptions!B7005:B10004,subscriptions!C7005:C10004)</f>
        <v>Residential</v>
      </c>
      <c r="Q7005" s="10" t="s">
        <v>173</v>
      </c>
      <c r="R7005" s="10" t="s">
        <v>212</v>
      </c>
      <c r="S7005" s="10" t="s">
        <v>1525</v>
      </c>
    </row>
    <row r="7006">
      <c r="A7006" s="1" t="s">
        <v>8861</v>
      </c>
      <c r="B7006" s="1" t="s">
        <v>6037</v>
      </c>
      <c r="C7006" s="1" t="s">
        <v>1492</v>
      </c>
      <c r="D7006" s="1" t="s">
        <v>27</v>
      </c>
      <c r="E7006" s="1" t="s">
        <v>280</v>
      </c>
      <c r="F7006" s="1" t="s">
        <v>1478</v>
      </c>
      <c r="G7006" s="1" t="s">
        <v>24423</v>
      </c>
      <c r="H7006" s="1" t="s">
        <v>24424</v>
      </c>
      <c r="I7006" s="4">
        <v>84.33979166666667</v>
      </c>
      <c r="J7006" s="1">
        <v>697.66</v>
      </c>
      <c r="K7006" s="1">
        <v>147.13</v>
      </c>
      <c r="M7006" s="10">
        <f t="array" ref="M7006">_xlfn.XLOOKUP(A7006,subscriptions!B7006:B10004,subscriptions!D7006:D10004)</f>
        <v>120</v>
      </c>
      <c r="N7006" s="10">
        <f t="array" ref="N7006">_xlfn.XLOOKUP(A7006,subscriptions!B7006:B10004,subscriptions!G7006:G10004)</f>
        <v>5</v>
      </c>
      <c r="O7006" s="10">
        <v>114.0</v>
      </c>
      <c r="P7006" s="10" t="str">
        <f t="array" ref="P7006">_xlfn.XLOOKUP(A7006,subscriptions!B7006:B10004,subscriptions!C7006:C10004)</f>
        <v>Residential</v>
      </c>
      <c r="Q7006" s="10" t="s">
        <v>194</v>
      </c>
      <c r="R7006" s="10" t="s">
        <v>212</v>
      </c>
      <c r="S7006" s="10" t="s">
        <v>234</v>
      </c>
    </row>
    <row r="7007">
      <c r="A7007" s="1" t="s">
        <v>8862</v>
      </c>
      <c r="B7007" s="1" t="s">
        <v>1303</v>
      </c>
      <c r="C7007" s="1" t="s">
        <v>764</v>
      </c>
      <c r="D7007" s="1" t="s">
        <v>153</v>
      </c>
      <c r="E7007" s="1" t="s">
        <v>262</v>
      </c>
      <c r="F7007" s="1" t="s">
        <v>885</v>
      </c>
      <c r="G7007" s="1" t="s">
        <v>24425</v>
      </c>
      <c r="H7007" s="1" t="s">
        <v>24426</v>
      </c>
      <c r="I7007" s="4">
        <v>84.30002314814814</v>
      </c>
      <c r="J7007" s="1">
        <v>759.36</v>
      </c>
      <c r="K7007" s="1">
        <v>132.34</v>
      </c>
      <c r="M7007" s="10">
        <f t="array" ref="M7007">_xlfn.XLOOKUP(A7007,subscriptions!B7007:B10004,subscriptions!D7007:D10004)</f>
        <v>120</v>
      </c>
      <c r="N7007" s="10">
        <f t="array" ref="N7007">_xlfn.XLOOKUP(A7007,subscriptions!B7007:B10004,subscriptions!G7007:G10004)</f>
        <v>10</v>
      </c>
      <c r="O7007" s="10">
        <v>108.0</v>
      </c>
      <c r="P7007" s="10" t="str">
        <f t="array" ref="P7007">_xlfn.XLOOKUP(A7007,subscriptions!B7007:B10004,subscriptions!C7007:C10004)</f>
        <v>Residential</v>
      </c>
      <c r="Q7007" s="10" t="s">
        <v>128</v>
      </c>
      <c r="R7007" s="10" t="s">
        <v>212</v>
      </c>
      <c r="S7007" s="10" t="s">
        <v>1172</v>
      </c>
    </row>
    <row r="7008">
      <c r="A7008" s="1" t="s">
        <v>8863</v>
      </c>
      <c r="B7008" s="1" t="s">
        <v>1491</v>
      </c>
      <c r="C7008" s="1" t="s">
        <v>279</v>
      </c>
      <c r="D7008" s="1" t="s">
        <v>153</v>
      </c>
      <c r="E7008" s="1" t="s">
        <v>262</v>
      </c>
      <c r="F7008" s="1" t="s">
        <v>1835</v>
      </c>
      <c r="G7008" s="1" t="s">
        <v>24427</v>
      </c>
      <c r="H7008" s="1" t="s">
        <v>24428</v>
      </c>
      <c r="I7008" s="4">
        <v>84.17246527777777</v>
      </c>
      <c r="J7008" s="1">
        <v>1193.92</v>
      </c>
      <c r="K7008" s="1">
        <v>302.2</v>
      </c>
      <c r="M7008" s="10">
        <f t="array" ref="M7008">_xlfn.XLOOKUP(A7008,subscriptions!B7008:B10004,subscriptions!D7008:D10004)</f>
        <v>120</v>
      </c>
      <c r="N7008" s="10">
        <f t="array" ref="N7008">_xlfn.XLOOKUP(A7008,subscriptions!B7008:B10004,subscriptions!G7008:G10004)</f>
        <v>20</v>
      </c>
      <c r="O7008" s="10">
        <v>96.0</v>
      </c>
      <c r="P7008" s="10" t="str">
        <f t="array" ref="P7008">_xlfn.XLOOKUP(A7008,subscriptions!B7008:B10004,subscriptions!C7008:C10004)</f>
        <v>Residential</v>
      </c>
      <c r="Q7008" s="10" t="s">
        <v>128</v>
      </c>
      <c r="R7008" s="10" t="s">
        <v>148</v>
      </c>
      <c r="S7008" s="10" t="s">
        <v>1637</v>
      </c>
    </row>
    <row r="7009">
      <c r="A7009" s="1" t="s">
        <v>8864</v>
      </c>
      <c r="B7009" s="1" t="s">
        <v>700</v>
      </c>
      <c r="C7009" s="1" t="s">
        <v>26</v>
      </c>
      <c r="D7009" s="1" t="s">
        <v>153</v>
      </c>
      <c r="E7009" s="1" t="s">
        <v>219</v>
      </c>
      <c r="F7009" s="1" t="s">
        <v>590</v>
      </c>
      <c r="G7009" s="1" t="s">
        <v>24429</v>
      </c>
      <c r="H7009" s="1" t="s">
        <v>24430</v>
      </c>
      <c r="I7009" s="4">
        <v>84.41893518518519</v>
      </c>
      <c r="J7009" s="1">
        <v>50.36</v>
      </c>
      <c r="K7009" s="1">
        <v>15.38</v>
      </c>
      <c r="M7009" s="10">
        <f t="array" ref="M7009">_xlfn.XLOOKUP(A7009,subscriptions!B7009:B10004,subscriptions!D7009:D10004)</f>
        <v>120</v>
      </c>
      <c r="N7009" s="10">
        <f t="array" ref="N7009">_xlfn.XLOOKUP(A7009,subscriptions!B7009:B10004,subscriptions!G7009:G10004)</f>
        <v>0</v>
      </c>
      <c r="O7009" s="10">
        <v>120.0</v>
      </c>
      <c r="P7009" s="10" t="str">
        <f t="array" ref="P7009">_xlfn.XLOOKUP(A7009,subscriptions!B7009:B10004,subscriptions!C7009:C10004)</f>
        <v>Residential</v>
      </c>
      <c r="Q7009" s="10" t="s">
        <v>173</v>
      </c>
      <c r="R7009" s="10" t="s">
        <v>212</v>
      </c>
      <c r="S7009" s="10" t="s">
        <v>1822</v>
      </c>
    </row>
    <row r="7010">
      <c r="A7010" s="1" t="s">
        <v>8865</v>
      </c>
      <c r="B7010" s="1" t="s">
        <v>2018</v>
      </c>
      <c r="C7010" s="1" t="s">
        <v>1973</v>
      </c>
      <c r="D7010" s="1" t="s">
        <v>27</v>
      </c>
      <c r="E7010" s="1" t="s">
        <v>219</v>
      </c>
      <c r="F7010" s="1" t="s">
        <v>971</v>
      </c>
      <c r="G7010" s="1" t="s">
        <v>24431</v>
      </c>
      <c r="H7010" s="1" t="s">
        <v>24432</v>
      </c>
      <c r="I7010" s="4">
        <v>84.168125</v>
      </c>
      <c r="J7010" s="1">
        <v>464.11</v>
      </c>
      <c r="K7010" s="1">
        <v>56.49</v>
      </c>
      <c r="M7010" s="10">
        <f t="array" ref="M7010">_xlfn.XLOOKUP(A7010,subscriptions!B7010:B10004,subscriptions!D7010:D10004)</f>
        <v>120</v>
      </c>
      <c r="N7010" s="10">
        <f t="array" ref="N7010">_xlfn.XLOOKUP(A7010,subscriptions!B7010:B10004,subscriptions!G7010:G10004)</f>
        <v>5</v>
      </c>
      <c r="O7010" s="10">
        <v>114.0</v>
      </c>
      <c r="P7010" s="10" t="str">
        <f t="array" ref="P7010">_xlfn.XLOOKUP(A7010,subscriptions!B7010:B10004,subscriptions!C7010:C10004)</f>
        <v>Residential</v>
      </c>
      <c r="Q7010" s="10" t="s">
        <v>194</v>
      </c>
      <c r="R7010" s="10" t="s">
        <v>212</v>
      </c>
      <c r="S7010" s="10" t="s">
        <v>1042</v>
      </c>
    </row>
    <row r="7011">
      <c r="A7011" s="1" t="s">
        <v>8866</v>
      </c>
      <c r="B7011" s="1" t="s">
        <v>1995</v>
      </c>
      <c r="C7011" s="1" t="s">
        <v>673</v>
      </c>
      <c r="D7011" s="1" t="s">
        <v>153</v>
      </c>
      <c r="E7011" s="1" t="s">
        <v>714</v>
      </c>
      <c r="F7011" s="1" t="s">
        <v>2171</v>
      </c>
      <c r="G7011" s="1" t="s">
        <v>24433</v>
      </c>
      <c r="H7011" s="1" t="s">
        <v>24434</v>
      </c>
      <c r="I7011" s="4">
        <v>84.2938425925926</v>
      </c>
      <c r="J7011" s="1">
        <v>400.23</v>
      </c>
      <c r="K7011" s="1">
        <v>89.29</v>
      </c>
      <c r="M7011" s="10">
        <f t="array" ref="M7011">_xlfn.XLOOKUP(A7011,subscriptions!B7011:B10004,subscriptions!D7011:D10004)</f>
        <v>120</v>
      </c>
      <c r="N7011" s="10">
        <f t="array" ref="N7011">_xlfn.XLOOKUP(A7011,subscriptions!B7011:B10004,subscriptions!G7011:G10004)</f>
        <v>10</v>
      </c>
      <c r="O7011" s="10">
        <v>108.0</v>
      </c>
      <c r="P7011" s="10" t="str">
        <f t="array" ref="P7011">_xlfn.XLOOKUP(A7011,subscriptions!B7011:B10004,subscriptions!C7011:C10004)</f>
        <v>Residential</v>
      </c>
      <c r="Q7011" s="10" t="s">
        <v>128</v>
      </c>
      <c r="R7011" s="10" t="s">
        <v>212</v>
      </c>
      <c r="S7011" s="10" t="s">
        <v>1458</v>
      </c>
    </row>
    <row r="7012">
      <c r="A7012" s="1" t="s">
        <v>8867</v>
      </c>
      <c r="B7012" s="1" t="s">
        <v>312</v>
      </c>
      <c r="C7012" s="1" t="s">
        <v>605</v>
      </c>
      <c r="D7012" s="1" t="s">
        <v>153</v>
      </c>
      <c r="E7012" s="1" t="s">
        <v>714</v>
      </c>
      <c r="F7012" s="1" t="s">
        <v>828</v>
      </c>
      <c r="G7012" s="1" t="s">
        <v>24435</v>
      </c>
      <c r="H7012" s="1" t="s">
        <v>24436</v>
      </c>
      <c r="I7012" s="4">
        <v>84.29311342592592</v>
      </c>
      <c r="J7012" s="1">
        <v>482.49</v>
      </c>
      <c r="K7012" s="1">
        <v>108.06</v>
      </c>
      <c r="M7012" s="10">
        <f t="array" ref="M7012">_xlfn.XLOOKUP(A7012,subscriptions!B7012:B10004,subscriptions!D7012:D10004)</f>
        <v>50</v>
      </c>
      <c r="N7012" s="10">
        <f t="array" ref="N7012">_xlfn.XLOOKUP(A7012,subscriptions!B7012:B10004,subscriptions!G7012:G10004)</f>
        <v>20</v>
      </c>
      <c r="O7012" s="10">
        <v>40.0</v>
      </c>
      <c r="P7012" s="10" t="str">
        <f t="array" ref="P7012">_xlfn.XLOOKUP(A7012,subscriptions!B7012:B10004,subscriptions!C7012:C10004)</f>
        <v>Mini</v>
      </c>
      <c r="Q7012" s="10" t="s">
        <v>128</v>
      </c>
      <c r="R7012" s="10" t="s">
        <v>148</v>
      </c>
      <c r="S7012" s="10" t="s">
        <v>1779</v>
      </c>
    </row>
    <row r="7013">
      <c r="A7013" s="1" t="s">
        <v>8868</v>
      </c>
      <c r="B7013" s="1" t="s">
        <v>109</v>
      </c>
      <c r="C7013" s="1" t="s">
        <v>556</v>
      </c>
      <c r="D7013" s="1" t="s">
        <v>27</v>
      </c>
      <c r="E7013" s="1" t="s">
        <v>179</v>
      </c>
      <c r="F7013" s="1" t="s">
        <v>357</v>
      </c>
      <c r="G7013" s="1" t="s">
        <v>24437</v>
      </c>
      <c r="H7013" s="1" t="s">
        <v>24438</v>
      </c>
      <c r="I7013" s="4">
        <v>84.41763888888889</v>
      </c>
      <c r="J7013" s="1">
        <v>2509.12</v>
      </c>
      <c r="K7013" s="1">
        <v>356.82</v>
      </c>
      <c r="L7013" s="1">
        <v>100.0</v>
      </c>
      <c r="M7013" s="10">
        <f t="array" ref="M7013">_xlfn.XLOOKUP(A7013,subscriptions!B7013:B10004,subscriptions!D7013:D10004)</f>
        <v>120</v>
      </c>
      <c r="N7013" s="10">
        <f t="array" ref="N7013">_xlfn.XLOOKUP(A7013,subscriptions!B7013:B10004,subscriptions!G7013:G10004)</f>
        <v>0</v>
      </c>
      <c r="O7013" s="10">
        <v>120.0</v>
      </c>
      <c r="P7013" s="10" t="str">
        <f t="array" ref="P7013">_xlfn.XLOOKUP(A7013,subscriptions!B7013:B10004,subscriptions!C7013:C10004)</f>
        <v>Residential</v>
      </c>
      <c r="Q7013" s="10" t="s">
        <v>173</v>
      </c>
      <c r="R7013" s="10" t="s">
        <v>212</v>
      </c>
      <c r="S7013" s="10" t="s">
        <v>327</v>
      </c>
    </row>
    <row r="7014">
      <c r="A7014" s="1" t="s">
        <v>8869</v>
      </c>
      <c r="B7014" s="1" t="s">
        <v>375</v>
      </c>
      <c r="C7014" s="1" t="s">
        <v>441</v>
      </c>
      <c r="D7014" s="1" t="s">
        <v>27</v>
      </c>
      <c r="E7014" s="1" t="s">
        <v>219</v>
      </c>
      <c r="F7014" s="1" t="s">
        <v>2446</v>
      </c>
      <c r="G7014" s="1" t="s">
        <v>24439</v>
      </c>
      <c r="H7014" s="1" t="s">
        <v>24440</v>
      </c>
      <c r="I7014" s="4">
        <v>84.21325231481481</v>
      </c>
      <c r="J7014" s="1">
        <v>542.08</v>
      </c>
      <c r="K7014" s="1">
        <v>125.36</v>
      </c>
      <c r="M7014" s="10">
        <f t="array" ref="M7014">_xlfn.XLOOKUP(A7014,subscriptions!B7014:B10004,subscriptions!D7014:D10004)</f>
        <v>120</v>
      </c>
      <c r="N7014" s="10">
        <f t="array" ref="N7014">_xlfn.XLOOKUP(A7014,subscriptions!B7014:B10004,subscriptions!G7014:G10004)</f>
        <v>5</v>
      </c>
      <c r="O7014" s="10">
        <v>114.0</v>
      </c>
      <c r="P7014" s="10" t="str">
        <f t="array" ref="P7014">_xlfn.XLOOKUP(A7014,subscriptions!B7014:B10004,subscriptions!C7014:C10004)</f>
        <v>Residential</v>
      </c>
      <c r="Q7014" s="10" t="s">
        <v>194</v>
      </c>
      <c r="R7014" s="10" t="s">
        <v>212</v>
      </c>
      <c r="S7014" s="10" t="s">
        <v>1915</v>
      </c>
    </row>
    <row r="7015">
      <c r="A7015" s="1" t="s">
        <v>8870</v>
      </c>
      <c r="B7015" s="1" t="s">
        <v>312</v>
      </c>
      <c r="C7015" s="1" t="s">
        <v>827</v>
      </c>
      <c r="D7015" s="1" t="s">
        <v>153</v>
      </c>
      <c r="E7015" s="1" t="s">
        <v>280</v>
      </c>
      <c r="F7015" s="1" t="s">
        <v>1446</v>
      </c>
      <c r="G7015" s="1" t="s">
        <v>24441</v>
      </c>
      <c r="H7015" s="1" t="s">
        <v>24442</v>
      </c>
      <c r="I7015" s="4">
        <v>84.2965625</v>
      </c>
      <c r="J7015" s="1">
        <v>368.9</v>
      </c>
      <c r="K7015" s="1">
        <v>85.53</v>
      </c>
      <c r="M7015" s="10">
        <f t="array" ref="M7015">_xlfn.XLOOKUP(A7015,subscriptions!B7015:B10004,subscriptions!D7015:D10004)</f>
        <v>120</v>
      </c>
      <c r="N7015" s="10">
        <f t="array" ref="N7015">_xlfn.XLOOKUP(A7015,subscriptions!B7015:B10004,subscriptions!G7015:G10004)</f>
        <v>10</v>
      </c>
      <c r="O7015" s="10">
        <v>108.0</v>
      </c>
      <c r="P7015" s="10" t="str">
        <f t="array" ref="P7015">_xlfn.XLOOKUP(A7015,subscriptions!B7015:B10004,subscriptions!C7015:C10004)</f>
        <v>Residential</v>
      </c>
      <c r="Q7015" s="10" t="s">
        <v>128</v>
      </c>
      <c r="R7015" s="10" t="s">
        <v>212</v>
      </c>
      <c r="S7015" s="10" t="s">
        <v>373</v>
      </c>
    </row>
    <row r="7016">
      <c r="A7016" s="1" t="s">
        <v>8871</v>
      </c>
      <c r="B7016" s="1" t="s">
        <v>1865</v>
      </c>
      <c r="C7016" s="1" t="s">
        <v>2483</v>
      </c>
      <c r="D7016" s="1" t="s">
        <v>153</v>
      </c>
      <c r="E7016" s="1" t="s">
        <v>179</v>
      </c>
      <c r="F7016" s="1" t="s">
        <v>181</v>
      </c>
      <c r="G7016" s="1" t="s">
        <v>24443</v>
      </c>
      <c r="H7016" s="1" t="s">
        <v>24444</v>
      </c>
      <c r="I7016" s="4">
        <v>84.29252314814815</v>
      </c>
      <c r="J7016" s="1">
        <v>1102.57</v>
      </c>
      <c r="K7016" s="1">
        <v>212.01</v>
      </c>
      <c r="L7016" s="1">
        <v>100.0</v>
      </c>
      <c r="M7016" s="10">
        <f t="array" ref="M7016">_xlfn.XLOOKUP(A7016,subscriptions!B7016:B10004,subscriptions!D7016:D10004)</f>
        <v>120</v>
      </c>
      <c r="N7016" s="10">
        <f t="array" ref="N7016">_xlfn.XLOOKUP(A7016,subscriptions!B7016:B10004,subscriptions!G7016:G10004)</f>
        <v>20</v>
      </c>
      <c r="O7016" s="10">
        <v>96.0</v>
      </c>
      <c r="P7016" s="10" t="str">
        <f t="array" ref="P7016">_xlfn.XLOOKUP(A7016,subscriptions!B7016:B10004,subscriptions!C7016:C10004)</f>
        <v>Residential</v>
      </c>
      <c r="Q7016" s="10" t="s">
        <v>128</v>
      </c>
      <c r="R7016" s="10" t="s">
        <v>148</v>
      </c>
      <c r="S7016" s="10" t="s">
        <v>587</v>
      </c>
    </row>
    <row r="7017">
      <c r="A7017" s="1" t="s">
        <v>8873</v>
      </c>
      <c r="B7017" s="1" t="s">
        <v>814</v>
      </c>
      <c r="C7017" s="1" t="s">
        <v>198</v>
      </c>
      <c r="D7017" s="1" t="s">
        <v>153</v>
      </c>
      <c r="E7017" s="1" t="s">
        <v>262</v>
      </c>
      <c r="F7017" s="1" t="s">
        <v>4113</v>
      </c>
      <c r="G7017" s="1" t="s">
        <v>24445</v>
      </c>
      <c r="H7017" s="1" t="s">
        <v>24446</v>
      </c>
      <c r="I7017" s="4">
        <v>84.41883101851852</v>
      </c>
      <c r="J7017" s="1">
        <v>3060.9</v>
      </c>
      <c r="K7017" s="1">
        <v>632.09</v>
      </c>
      <c r="M7017" s="10">
        <f t="array" ref="M7017">_xlfn.XLOOKUP(A7017,subscriptions!B7017:B10004,subscriptions!D7017:D10004)</f>
        <v>80</v>
      </c>
      <c r="N7017" s="10">
        <f t="array" ref="N7017">_xlfn.XLOOKUP(A7017,subscriptions!B7017:B10004,subscriptions!G7017:G10004)</f>
        <v>0</v>
      </c>
      <c r="O7017" s="10">
        <v>80.0</v>
      </c>
      <c r="P7017" s="10" t="str">
        <f t="array" ref="P7017">_xlfn.XLOOKUP(A7017,subscriptions!B7017:B10004,subscriptions!C7017:C10004)</f>
        <v>Roam</v>
      </c>
      <c r="Q7017" s="10" t="s">
        <v>173</v>
      </c>
      <c r="R7017" s="10" t="s">
        <v>148</v>
      </c>
      <c r="S7017" s="10" t="s">
        <v>1822</v>
      </c>
    </row>
    <row r="7018">
      <c r="A7018" s="1" t="s">
        <v>8875</v>
      </c>
      <c r="B7018" s="1" t="s">
        <v>814</v>
      </c>
      <c r="C7018" s="1" t="s">
        <v>2007</v>
      </c>
      <c r="D7018" s="1" t="s">
        <v>153</v>
      </c>
      <c r="E7018" s="1" t="s">
        <v>179</v>
      </c>
      <c r="F7018" s="1" t="s">
        <v>200</v>
      </c>
      <c r="G7018" s="1" t="s">
        <v>24447</v>
      </c>
      <c r="H7018" s="1" t="s">
        <v>24448</v>
      </c>
      <c r="I7018" s="4">
        <v>84.38341435185185</v>
      </c>
      <c r="J7018" s="1">
        <v>464.32</v>
      </c>
      <c r="K7018" s="1">
        <v>50.9</v>
      </c>
      <c r="L7018" s="1">
        <v>100.0</v>
      </c>
      <c r="M7018" s="10">
        <f t="array" ref="M7018">_xlfn.XLOOKUP(A7018,subscriptions!B7018:B10004,subscriptions!D7018:D10004)</f>
        <v>80</v>
      </c>
      <c r="N7018" s="10">
        <f t="array" ref="N7018">_xlfn.XLOOKUP(A7018,subscriptions!B7018:B10004,subscriptions!G7018:G10004)</f>
        <v>5</v>
      </c>
      <c r="O7018" s="10">
        <v>76.0</v>
      </c>
      <c r="P7018" s="10" t="str">
        <f t="array" ref="P7018">_xlfn.XLOOKUP(A7018,subscriptions!B7018:B10004,subscriptions!C7018:C10004)</f>
        <v>Roam</v>
      </c>
      <c r="Q7018" s="10" t="s">
        <v>194</v>
      </c>
      <c r="R7018" s="10" t="s">
        <v>148</v>
      </c>
      <c r="S7018" s="10" t="s">
        <v>882</v>
      </c>
    </row>
    <row r="7019">
      <c r="A7019" s="1" t="s">
        <v>8876</v>
      </c>
      <c r="B7019" s="1" t="s">
        <v>1844</v>
      </c>
      <c r="C7019" s="1" t="s">
        <v>871</v>
      </c>
      <c r="D7019" s="1" t="s">
        <v>153</v>
      </c>
      <c r="E7019" s="1" t="s">
        <v>280</v>
      </c>
      <c r="F7019" s="1" t="s">
        <v>1665</v>
      </c>
      <c r="G7019" s="1" t="s">
        <v>24449</v>
      </c>
      <c r="H7019" s="1" t="s">
        <v>24450</v>
      </c>
      <c r="I7019" s="4">
        <v>84.37653935185185</v>
      </c>
      <c r="J7019" s="1">
        <v>172.69</v>
      </c>
      <c r="K7019" s="1">
        <v>29.81</v>
      </c>
      <c r="M7019" s="10">
        <f t="array" ref="M7019">_xlfn.XLOOKUP(A7019,subscriptions!B7019:B10004,subscriptions!D7019:D10004)</f>
        <v>50</v>
      </c>
      <c r="N7019" s="10">
        <f t="array" ref="N7019">_xlfn.XLOOKUP(A7019,subscriptions!B7019:B10004,subscriptions!G7019:G10004)</f>
        <v>10</v>
      </c>
      <c r="O7019" s="10">
        <v>45.0</v>
      </c>
      <c r="P7019" s="10" t="str">
        <f t="array" ref="P7019">_xlfn.XLOOKUP(A7019,subscriptions!B7019:B10004,subscriptions!C7019:C10004)</f>
        <v>Mini</v>
      </c>
      <c r="Q7019" s="10" t="s">
        <v>128</v>
      </c>
      <c r="R7019" s="10" t="s">
        <v>148</v>
      </c>
      <c r="S7019" s="10" t="s">
        <v>3910</v>
      </c>
    </row>
    <row r="7020">
      <c r="A7020" s="1" t="s">
        <v>8877</v>
      </c>
      <c r="B7020" s="1" t="s">
        <v>1027</v>
      </c>
      <c r="C7020" s="1" t="s">
        <v>330</v>
      </c>
      <c r="D7020" s="1" t="s">
        <v>153</v>
      </c>
      <c r="E7020" s="1" t="s">
        <v>219</v>
      </c>
      <c r="F7020" s="1" t="s">
        <v>574</v>
      </c>
      <c r="G7020" s="1" t="s">
        <v>24451</v>
      </c>
      <c r="H7020" s="1" t="s">
        <v>24452</v>
      </c>
      <c r="I7020" s="4">
        <v>84.2953125</v>
      </c>
      <c r="J7020" s="1">
        <v>711.03</v>
      </c>
      <c r="K7020" s="1">
        <v>94.85</v>
      </c>
      <c r="M7020" s="10">
        <f t="array" ref="M7020">_xlfn.XLOOKUP(A7020,subscriptions!B7020:B10004,subscriptions!D7020:D10004)</f>
        <v>50</v>
      </c>
      <c r="N7020" s="10">
        <f t="array" ref="N7020">_xlfn.XLOOKUP(A7020,subscriptions!B7020:B10004,subscriptions!G7020:G10004)</f>
        <v>20</v>
      </c>
      <c r="O7020" s="10">
        <v>40.0</v>
      </c>
      <c r="P7020" s="10" t="str">
        <f t="array" ref="P7020">_xlfn.XLOOKUP(A7020,subscriptions!B7020:B10004,subscriptions!C7020:C10004)</f>
        <v>Mini</v>
      </c>
      <c r="Q7020" s="10" t="s">
        <v>128</v>
      </c>
      <c r="R7020" s="10" t="s">
        <v>148</v>
      </c>
      <c r="S7020" s="10" t="s">
        <v>1026</v>
      </c>
    </row>
    <row r="7021">
      <c r="A7021" s="1" t="s">
        <v>8878</v>
      </c>
      <c r="B7021" s="1" t="s">
        <v>1939</v>
      </c>
      <c r="C7021" s="1" t="s">
        <v>279</v>
      </c>
      <c r="D7021" s="1" t="s">
        <v>153</v>
      </c>
      <c r="E7021" s="1" t="s">
        <v>239</v>
      </c>
      <c r="F7021" s="1" t="s">
        <v>2154</v>
      </c>
      <c r="G7021" s="1" t="s">
        <v>24453</v>
      </c>
      <c r="H7021" s="1" t="s">
        <v>24454</v>
      </c>
      <c r="I7021" s="4">
        <v>84.21325231481481</v>
      </c>
      <c r="J7021" s="1">
        <v>2115.42</v>
      </c>
      <c r="K7021" s="1">
        <v>331.66</v>
      </c>
      <c r="M7021" s="10">
        <f t="array" ref="M7021">_xlfn.XLOOKUP(A7021,subscriptions!B7021:B10004,subscriptions!D7021:D10004)</f>
        <v>50</v>
      </c>
      <c r="N7021" s="10">
        <f t="array" ref="N7021">_xlfn.XLOOKUP(A7021,subscriptions!B7021:B10004,subscriptions!G7021:G10004)</f>
        <v>0</v>
      </c>
      <c r="O7021" s="10">
        <v>50.0</v>
      </c>
      <c r="P7021" s="10" t="str">
        <f t="array" ref="P7021">_xlfn.XLOOKUP(A7021,subscriptions!B7021:B10004,subscriptions!C7021:C10004)</f>
        <v>Mini</v>
      </c>
      <c r="Q7021" s="10" t="s">
        <v>173</v>
      </c>
      <c r="R7021" s="10" t="s">
        <v>148</v>
      </c>
      <c r="S7021" s="10" t="s">
        <v>1915</v>
      </c>
    </row>
    <row r="7022">
      <c r="A7022" s="1" t="s">
        <v>8879</v>
      </c>
      <c r="B7022" s="1" t="s">
        <v>1141</v>
      </c>
      <c r="C7022" s="1" t="s">
        <v>605</v>
      </c>
      <c r="D7022" s="1" t="s">
        <v>27</v>
      </c>
      <c r="E7022" s="1" t="s">
        <v>179</v>
      </c>
      <c r="F7022" s="1" t="s">
        <v>1760</v>
      </c>
      <c r="G7022" s="1" t="s">
        <v>24455</v>
      </c>
      <c r="H7022" s="1" t="s">
        <v>24456</v>
      </c>
      <c r="I7022" s="4">
        <v>84.29940972222222</v>
      </c>
      <c r="J7022" s="1">
        <v>1250.07</v>
      </c>
      <c r="K7022" s="1">
        <v>299.05</v>
      </c>
      <c r="L7022" s="1">
        <v>100.0</v>
      </c>
      <c r="M7022" s="10">
        <f t="array" ref="M7022">_xlfn.XLOOKUP(A7022,subscriptions!B7022:B10004,subscriptions!D7022:D10004)</f>
        <v>250</v>
      </c>
      <c r="N7022" s="10">
        <f t="array" ref="N7022">_xlfn.XLOOKUP(A7022,subscriptions!B7022:B10004,subscriptions!G7022:G10004)</f>
        <v>5</v>
      </c>
      <c r="O7022" s="10">
        <v>237.5</v>
      </c>
      <c r="P7022" s="10" t="str">
        <f t="array" ref="P7022">_xlfn.XLOOKUP(A7022,subscriptions!B7022:B10004,subscriptions!C7022:C10004)</f>
        <v>Business</v>
      </c>
      <c r="Q7022" s="10" t="s">
        <v>194</v>
      </c>
      <c r="R7022" s="10" t="s">
        <v>129</v>
      </c>
      <c r="S7022" s="10" t="s">
        <v>522</v>
      </c>
    </row>
    <row r="7023">
      <c r="A7023" s="1" t="s">
        <v>8880</v>
      </c>
      <c r="B7023" s="1" t="s">
        <v>763</v>
      </c>
      <c r="C7023" s="1" t="s">
        <v>296</v>
      </c>
      <c r="D7023" s="1" t="s">
        <v>27</v>
      </c>
      <c r="E7023" s="1" t="s">
        <v>219</v>
      </c>
      <c r="F7023" s="1" t="s">
        <v>660</v>
      </c>
      <c r="G7023" s="1" t="s">
        <v>24457</v>
      </c>
      <c r="H7023" s="1" t="s">
        <v>24458</v>
      </c>
      <c r="I7023" s="4">
        <v>84.21697916666666</v>
      </c>
      <c r="J7023" s="1">
        <v>2595.71</v>
      </c>
      <c r="K7023" s="1">
        <v>615.98</v>
      </c>
      <c r="M7023" s="10">
        <f t="array" ref="M7023">_xlfn.XLOOKUP(A7023,subscriptions!B7023:B10004,subscriptions!D7023:D10004)</f>
        <v>120</v>
      </c>
      <c r="N7023" s="10">
        <f t="array" ref="N7023">_xlfn.XLOOKUP(A7023,subscriptions!B7023:B10004,subscriptions!G7023:G10004)</f>
        <v>10</v>
      </c>
      <c r="O7023" s="10">
        <v>108.0</v>
      </c>
      <c r="P7023" s="10" t="str">
        <f t="array" ref="P7023">_xlfn.XLOOKUP(A7023,subscriptions!B7023:B10004,subscriptions!C7023:C10004)</f>
        <v>Residential</v>
      </c>
      <c r="Q7023" s="10" t="s">
        <v>128</v>
      </c>
      <c r="R7023" s="10" t="s">
        <v>212</v>
      </c>
      <c r="S7023" s="10" t="s">
        <v>453</v>
      </c>
    </row>
    <row r="7024">
      <c r="A7024" s="1" t="s">
        <v>8881</v>
      </c>
      <c r="B7024" s="1" t="s">
        <v>1506</v>
      </c>
      <c r="C7024" s="1" t="s">
        <v>279</v>
      </c>
      <c r="D7024" s="1" t="s">
        <v>27</v>
      </c>
      <c r="E7024" s="1" t="s">
        <v>219</v>
      </c>
      <c r="F7024" s="1" t="s">
        <v>574</v>
      </c>
      <c r="G7024" s="1" t="s">
        <v>24459</v>
      </c>
      <c r="H7024" s="1" t="s">
        <v>24460</v>
      </c>
      <c r="I7024" s="4">
        <v>84.25143518518519</v>
      </c>
      <c r="J7024" s="1">
        <v>4863.1</v>
      </c>
      <c r="K7024" s="1">
        <v>767.43</v>
      </c>
      <c r="M7024" s="10">
        <f t="array" ref="M7024">_xlfn.XLOOKUP(A7024,subscriptions!B7024:B10004,subscriptions!D7024:D10004)</f>
        <v>120</v>
      </c>
      <c r="N7024" s="10">
        <f t="array" ref="N7024">_xlfn.XLOOKUP(A7024,subscriptions!B7024:B10004,subscriptions!G7024:G10004)</f>
        <v>20</v>
      </c>
      <c r="O7024" s="10">
        <v>96.0</v>
      </c>
      <c r="P7024" s="10" t="str">
        <f t="array" ref="P7024">_xlfn.XLOOKUP(A7024,subscriptions!B7024:B10004,subscriptions!C7024:C10004)</f>
        <v>Residential</v>
      </c>
      <c r="Q7024" s="10" t="s">
        <v>128</v>
      </c>
      <c r="R7024" s="10" t="s">
        <v>148</v>
      </c>
      <c r="S7024" s="10" t="s">
        <v>4065</v>
      </c>
    </row>
    <row r="7025">
      <c r="A7025" s="1" t="s">
        <v>8882</v>
      </c>
      <c r="B7025" s="1" t="s">
        <v>4509</v>
      </c>
      <c r="C7025" s="1" t="s">
        <v>1100</v>
      </c>
      <c r="D7025" s="1" t="s">
        <v>153</v>
      </c>
      <c r="E7025" s="1" t="s">
        <v>714</v>
      </c>
      <c r="F7025" s="1" t="s">
        <v>3419</v>
      </c>
      <c r="G7025" s="1" t="s">
        <v>24461</v>
      </c>
      <c r="H7025" s="1" t="s">
        <v>24462</v>
      </c>
      <c r="I7025" s="4">
        <v>84.25430555555556</v>
      </c>
      <c r="J7025" s="1">
        <v>2410.11</v>
      </c>
      <c r="K7025" s="1">
        <v>365.03</v>
      </c>
      <c r="M7025" s="10">
        <f t="array" ref="M7025">_xlfn.XLOOKUP(A7025,subscriptions!B7025:B10004,subscriptions!D7025:D10004)</f>
        <v>250</v>
      </c>
      <c r="N7025" s="10">
        <f t="array" ref="N7025">_xlfn.XLOOKUP(A7025,subscriptions!B7025:B10004,subscriptions!G7025:G10004)</f>
        <v>0</v>
      </c>
      <c r="O7025" s="10">
        <v>250.0</v>
      </c>
      <c r="P7025" s="10" t="str">
        <f t="array" ref="P7025">_xlfn.XLOOKUP(A7025,subscriptions!B7025:B10004,subscriptions!C7025:C10004)</f>
        <v>Business</v>
      </c>
      <c r="Q7025" s="10" t="s">
        <v>173</v>
      </c>
      <c r="R7025" s="10" t="s">
        <v>129</v>
      </c>
      <c r="S7025" s="10" t="s">
        <v>2046</v>
      </c>
    </row>
    <row r="7026">
      <c r="A7026" s="1" t="s">
        <v>8883</v>
      </c>
      <c r="B7026" s="1" t="s">
        <v>278</v>
      </c>
      <c r="C7026" s="1" t="s">
        <v>178</v>
      </c>
      <c r="D7026" s="1" t="s">
        <v>27</v>
      </c>
      <c r="E7026" s="1" t="s">
        <v>714</v>
      </c>
      <c r="F7026" s="1" t="s">
        <v>2171</v>
      </c>
      <c r="G7026" s="1" t="s">
        <v>24463</v>
      </c>
      <c r="H7026" s="1" t="s">
        <v>24464</v>
      </c>
      <c r="I7026" s="4">
        <v>84.29266203703703</v>
      </c>
      <c r="J7026" s="1">
        <v>1438.77</v>
      </c>
      <c r="K7026" s="1">
        <v>334.86</v>
      </c>
      <c r="M7026" s="10">
        <f t="array" ref="M7026">_xlfn.XLOOKUP(A7026,subscriptions!B7026:B10004,subscriptions!D7026:D10004)</f>
        <v>120</v>
      </c>
      <c r="N7026" s="10">
        <f t="array" ref="N7026">_xlfn.XLOOKUP(A7026,subscriptions!B7026:B10004,subscriptions!G7026:G10004)</f>
        <v>5</v>
      </c>
      <c r="O7026" s="10">
        <v>114.0</v>
      </c>
      <c r="P7026" s="10" t="str">
        <f t="array" ref="P7026">_xlfn.XLOOKUP(A7026,subscriptions!B7026:B10004,subscriptions!C7026:C10004)</f>
        <v>Residential</v>
      </c>
      <c r="Q7026" s="10" t="s">
        <v>194</v>
      </c>
      <c r="R7026" s="10" t="s">
        <v>212</v>
      </c>
      <c r="S7026" s="10" t="s">
        <v>587</v>
      </c>
    </row>
    <row r="7027">
      <c r="A7027" s="1" t="s">
        <v>8884</v>
      </c>
      <c r="B7027" s="1" t="s">
        <v>919</v>
      </c>
      <c r="C7027" s="1" t="s">
        <v>1251</v>
      </c>
      <c r="D7027" s="1" t="s">
        <v>27</v>
      </c>
      <c r="E7027" s="1" t="s">
        <v>714</v>
      </c>
      <c r="F7027" s="1" t="s">
        <v>1159</v>
      </c>
      <c r="G7027" s="1" t="s">
        <v>24465</v>
      </c>
      <c r="H7027" s="1" t="s">
        <v>24466</v>
      </c>
      <c r="I7027" s="4">
        <v>84.29240740740741</v>
      </c>
      <c r="J7027" s="1">
        <v>1069.88</v>
      </c>
      <c r="K7027" s="1">
        <v>275.36</v>
      </c>
      <c r="M7027" s="10">
        <f t="array" ref="M7027">_xlfn.XLOOKUP(A7027,subscriptions!B7027:B10004,subscriptions!D7027:D10004)</f>
        <v>120</v>
      </c>
      <c r="N7027" s="10">
        <f t="array" ref="N7027">_xlfn.XLOOKUP(A7027,subscriptions!B7027:B10004,subscriptions!G7027:G10004)</f>
        <v>10</v>
      </c>
      <c r="O7027" s="10">
        <v>108.0</v>
      </c>
      <c r="P7027" s="10" t="str">
        <f t="array" ref="P7027">_xlfn.XLOOKUP(A7027,subscriptions!B7027:B10004,subscriptions!C7027:C10004)</f>
        <v>Residential</v>
      </c>
      <c r="Q7027" s="10" t="s">
        <v>128</v>
      </c>
      <c r="R7027" s="10" t="s">
        <v>212</v>
      </c>
      <c r="S7027" s="10" t="s">
        <v>587</v>
      </c>
    </row>
    <row r="7028">
      <c r="A7028" s="1" t="s">
        <v>8886</v>
      </c>
      <c r="B7028" s="1" t="s">
        <v>197</v>
      </c>
      <c r="C7028" s="1" t="s">
        <v>750</v>
      </c>
      <c r="D7028" s="1" t="s">
        <v>153</v>
      </c>
      <c r="E7028" s="1" t="s">
        <v>28</v>
      </c>
      <c r="F7028" s="1" t="s">
        <v>801</v>
      </c>
      <c r="G7028" s="1" t="s">
        <v>24467</v>
      </c>
      <c r="H7028" s="1" t="s">
        <v>24468</v>
      </c>
      <c r="I7028" s="4">
        <v>84.3774074074074</v>
      </c>
      <c r="J7028" s="1">
        <v>111.34</v>
      </c>
      <c r="K7028" s="1">
        <v>20.47</v>
      </c>
      <c r="M7028" s="10">
        <f t="array" ref="M7028">_xlfn.XLOOKUP(A7028,subscriptions!B7028:B10004,subscriptions!D7028:D10004)</f>
        <v>120</v>
      </c>
      <c r="N7028" s="10">
        <f t="array" ref="N7028">_xlfn.XLOOKUP(A7028,subscriptions!B7028:B10004,subscriptions!G7028:G10004)</f>
        <v>20</v>
      </c>
      <c r="O7028" s="10">
        <v>96.0</v>
      </c>
      <c r="P7028" s="10" t="str">
        <f t="array" ref="P7028">_xlfn.XLOOKUP(A7028,subscriptions!B7028:B10004,subscriptions!C7028:C10004)</f>
        <v>Residential</v>
      </c>
      <c r="Q7028" s="10" t="s">
        <v>128</v>
      </c>
      <c r="R7028" s="10" t="s">
        <v>148</v>
      </c>
      <c r="S7028" s="10" t="s">
        <v>1360</v>
      </c>
    </row>
    <row r="7029">
      <c r="A7029" s="1" t="s">
        <v>8888</v>
      </c>
      <c r="B7029" s="1" t="s">
        <v>763</v>
      </c>
      <c r="C7029" s="1" t="s">
        <v>1973</v>
      </c>
      <c r="D7029" s="1" t="s">
        <v>27</v>
      </c>
      <c r="E7029" s="1" t="s">
        <v>179</v>
      </c>
      <c r="F7029" s="1" t="s">
        <v>357</v>
      </c>
      <c r="G7029" s="1" t="s">
        <v>24469</v>
      </c>
      <c r="H7029" s="1" t="s">
        <v>24470</v>
      </c>
      <c r="I7029" s="4">
        <v>84.42106481481481</v>
      </c>
      <c r="J7029" s="1">
        <v>6283.24</v>
      </c>
      <c r="K7029" s="1">
        <v>1108.21</v>
      </c>
      <c r="L7029" s="1">
        <v>100.0</v>
      </c>
      <c r="M7029" s="10">
        <f t="array" ref="M7029">_xlfn.XLOOKUP(A7029,subscriptions!B7029:B10004,subscriptions!D7029:D10004)</f>
        <v>120</v>
      </c>
      <c r="N7029" s="10">
        <f t="array" ref="N7029">_xlfn.XLOOKUP(A7029,subscriptions!B7029:B10004,subscriptions!G7029:G10004)</f>
        <v>0</v>
      </c>
      <c r="O7029" s="10">
        <v>120.0</v>
      </c>
      <c r="P7029" s="10" t="str">
        <f t="array" ref="P7029">_xlfn.XLOOKUP(A7029,subscriptions!B7029:B10004,subscriptions!C7029:C10004)</f>
        <v>Residential</v>
      </c>
      <c r="Q7029" s="10" t="s">
        <v>173</v>
      </c>
      <c r="R7029" s="10" t="s">
        <v>212</v>
      </c>
      <c r="S7029" s="10" t="s">
        <v>2152</v>
      </c>
    </row>
    <row r="7030">
      <c r="A7030" s="1" t="s">
        <v>8889</v>
      </c>
      <c r="B7030" s="1" t="s">
        <v>1027</v>
      </c>
      <c r="C7030" s="1" t="s">
        <v>110</v>
      </c>
      <c r="D7030" s="1" t="s">
        <v>153</v>
      </c>
      <c r="E7030" s="1" t="s">
        <v>631</v>
      </c>
      <c r="F7030" s="1" t="s">
        <v>1115</v>
      </c>
      <c r="G7030" s="1" t="s">
        <v>24471</v>
      </c>
      <c r="H7030" s="1" t="s">
        <v>24472</v>
      </c>
      <c r="I7030" s="4">
        <v>84.17366898148148</v>
      </c>
      <c r="J7030" s="1">
        <v>775.5</v>
      </c>
      <c r="K7030" s="1">
        <v>148.04</v>
      </c>
      <c r="M7030" s="10">
        <f t="array" ref="M7030">_xlfn.XLOOKUP(A7030,subscriptions!B7030:B10004,subscriptions!D7030:D10004)</f>
        <v>120</v>
      </c>
      <c r="N7030" s="10">
        <f t="array" ref="N7030">_xlfn.XLOOKUP(A7030,subscriptions!B7030:B10004,subscriptions!G7030:G10004)</f>
        <v>5</v>
      </c>
      <c r="O7030" s="10">
        <v>114.0</v>
      </c>
      <c r="P7030" s="10" t="str">
        <f t="array" ref="P7030">_xlfn.XLOOKUP(A7030,subscriptions!B7030:B10004,subscriptions!C7030:C10004)</f>
        <v>Residential</v>
      </c>
      <c r="Q7030" s="10" t="s">
        <v>194</v>
      </c>
      <c r="R7030" s="10" t="s">
        <v>212</v>
      </c>
      <c r="S7030" s="10" t="s">
        <v>3087</v>
      </c>
    </row>
    <row r="7031">
      <c r="A7031" s="1" t="s">
        <v>8890</v>
      </c>
      <c r="B7031" s="1" t="s">
        <v>657</v>
      </c>
      <c r="C7031" s="1" t="s">
        <v>1833</v>
      </c>
      <c r="D7031" s="1" t="s">
        <v>153</v>
      </c>
      <c r="E7031" s="1" t="s">
        <v>280</v>
      </c>
      <c r="F7031" s="1" t="s">
        <v>1478</v>
      </c>
      <c r="G7031" s="1" t="s">
        <v>24473</v>
      </c>
      <c r="H7031" s="1" t="s">
        <v>24474</v>
      </c>
      <c r="I7031" s="4">
        <v>84.21631944444445</v>
      </c>
      <c r="J7031" s="1">
        <v>297.72</v>
      </c>
      <c r="K7031" s="1">
        <v>46.9</v>
      </c>
      <c r="M7031" s="10">
        <f t="array" ref="M7031">_xlfn.XLOOKUP(A7031,subscriptions!B7031:B10004,subscriptions!D7031:D10004)</f>
        <v>80</v>
      </c>
      <c r="N7031" s="10">
        <f t="array" ref="N7031">_xlfn.XLOOKUP(A7031,subscriptions!B7031:B10004,subscriptions!G7031:G10004)</f>
        <v>10</v>
      </c>
      <c r="O7031" s="10">
        <v>72.0</v>
      </c>
      <c r="P7031" s="10" t="str">
        <f t="array" ref="P7031">_xlfn.XLOOKUP(A7031,subscriptions!B7031:B10004,subscriptions!C7031:C10004)</f>
        <v>Roam</v>
      </c>
      <c r="Q7031" s="10" t="s">
        <v>128</v>
      </c>
      <c r="R7031" s="10" t="s">
        <v>148</v>
      </c>
      <c r="S7031" s="10" t="s">
        <v>2596</v>
      </c>
    </row>
    <row r="7032">
      <c r="A7032" s="1" t="s">
        <v>8891</v>
      </c>
      <c r="B7032" s="1" t="s">
        <v>278</v>
      </c>
      <c r="C7032" s="1" t="s">
        <v>1507</v>
      </c>
      <c r="D7032" s="1" t="s">
        <v>27</v>
      </c>
      <c r="E7032" s="1" t="s">
        <v>332</v>
      </c>
      <c r="F7032" s="1" t="s">
        <v>333</v>
      </c>
      <c r="G7032" s="1" t="s">
        <v>24475</v>
      </c>
      <c r="H7032" s="1" t="s">
        <v>24476</v>
      </c>
      <c r="I7032" s="4">
        <v>84.4174537037037</v>
      </c>
      <c r="J7032" s="1">
        <v>1698.11</v>
      </c>
      <c r="K7032" s="1">
        <v>187.67</v>
      </c>
      <c r="M7032" s="10">
        <f t="array" ref="M7032">_xlfn.XLOOKUP(A7032,subscriptions!B7032:B10004,subscriptions!D7032:D10004)</f>
        <v>120</v>
      </c>
      <c r="N7032" s="10">
        <f t="array" ref="N7032">_xlfn.XLOOKUP(A7032,subscriptions!B7032:B10004,subscriptions!G7032:G10004)</f>
        <v>20</v>
      </c>
      <c r="O7032" s="10">
        <v>96.0</v>
      </c>
      <c r="P7032" s="10" t="str">
        <f t="array" ref="P7032">_xlfn.XLOOKUP(A7032,subscriptions!B7032:B10004,subscriptions!C7032:C10004)</f>
        <v>Residential</v>
      </c>
      <c r="Q7032" s="10" t="s">
        <v>128</v>
      </c>
      <c r="R7032" s="10" t="s">
        <v>148</v>
      </c>
      <c r="S7032" s="10" t="s">
        <v>327</v>
      </c>
    </row>
    <row r="7033">
      <c r="A7033" s="1" t="s">
        <v>8892</v>
      </c>
      <c r="B7033" s="1" t="s">
        <v>1624</v>
      </c>
      <c r="C7033" s="1" t="s">
        <v>786</v>
      </c>
      <c r="D7033" s="1" t="s">
        <v>27</v>
      </c>
      <c r="E7033" s="1" t="s">
        <v>714</v>
      </c>
      <c r="F7033" s="1" t="s">
        <v>1159</v>
      </c>
      <c r="G7033" s="1" t="s">
        <v>24477</v>
      </c>
      <c r="H7033" s="1" t="s">
        <v>24478</v>
      </c>
      <c r="I7033" s="4">
        <v>84.38210648148149</v>
      </c>
      <c r="J7033" s="1">
        <v>551.72</v>
      </c>
      <c r="K7033" s="1">
        <v>134.64</v>
      </c>
      <c r="M7033" s="10">
        <f t="array" ref="M7033">_xlfn.XLOOKUP(A7033,subscriptions!B7033:B10004,subscriptions!D7033:D10004)</f>
        <v>120</v>
      </c>
      <c r="N7033" s="10">
        <f t="array" ref="N7033">_xlfn.XLOOKUP(A7033,subscriptions!B7033:B10004,subscriptions!G7033:G10004)</f>
        <v>0</v>
      </c>
      <c r="O7033" s="10">
        <v>120.0</v>
      </c>
      <c r="P7033" s="10" t="str">
        <f t="array" ref="P7033">_xlfn.XLOOKUP(A7033,subscriptions!B7033:B10004,subscriptions!C7033:C10004)</f>
        <v>Residential</v>
      </c>
      <c r="Q7033" s="10" t="s">
        <v>173</v>
      </c>
      <c r="R7033" s="10" t="s">
        <v>212</v>
      </c>
      <c r="S7033" s="10" t="s">
        <v>293</v>
      </c>
    </row>
    <row r="7034">
      <c r="A7034" s="1" t="s">
        <v>8893</v>
      </c>
      <c r="B7034" s="1" t="s">
        <v>713</v>
      </c>
      <c r="C7034" s="1" t="s">
        <v>509</v>
      </c>
      <c r="D7034" s="1" t="s">
        <v>27</v>
      </c>
      <c r="E7034" s="1" t="s">
        <v>28</v>
      </c>
      <c r="F7034" s="1" t="s">
        <v>1639</v>
      </c>
      <c r="G7034" s="1" t="s">
        <v>24479</v>
      </c>
      <c r="H7034" s="1" t="s">
        <v>24480</v>
      </c>
      <c r="I7034" s="4">
        <v>84.17047453703704</v>
      </c>
      <c r="J7034" s="1">
        <v>1372.03</v>
      </c>
      <c r="K7034" s="1">
        <v>127.1</v>
      </c>
      <c r="M7034" s="10">
        <f t="array" ref="M7034">_xlfn.XLOOKUP(A7034,subscriptions!B7034:B10004,subscriptions!D7034:D10004)</f>
        <v>80</v>
      </c>
      <c r="N7034" s="10">
        <f t="array" ref="N7034">_xlfn.XLOOKUP(A7034,subscriptions!B7034:B10004,subscriptions!G7034:G10004)</f>
        <v>5</v>
      </c>
      <c r="O7034" s="10">
        <v>76.0</v>
      </c>
      <c r="P7034" s="10" t="str">
        <f t="array" ref="P7034">_xlfn.XLOOKUP(A7034,subscriptions!B7034:B10004,subscriptions!C7034:C10004)</f>
        <v>Roam</v>
      </c>
      <c r="Q7034" s="10" t="s">
        <v>194</v>
      </c>
      <c r="R7034" s="10" t="s">
        <v>148</v>
      </c>
      <c r="S7034" s="10" t="s">
        <v>2494</v>
      </c>
    </row>
    <row r="7035">
      <c r="A7035" s="1" t="s">
        <v>8894</v>
      </c>
      <c r="B7035" s="1" t="s">
        <v>150</v>
      </c>
      <c r="C7035" s="1" t="s">
        <v>152</v>
      </c>
      <c r="D7035" s="1" t="s">
        <v>153</v>
      </c>
      <c r="E7035" s="1" t="s">
        <v>239</v>
      </c>
      <c r="F7035" s="1" t="s">
        <v>3181</v>
      </c>
      <c r="G7035" s="1" t="s">
        <v>24481</v>
      </c>
      <c r="H7035" s="1" t="s">
        <v>24482</v>
      </c>
      <c r="I7035" s="4">
        <v>84.33418981481482</v>
      </c>
      <c r="J7035" s="1">
        <v>1375.62</v>
      </c>
      <c r="K7035" s="1">
        <v>287.97</v>
      </c>
      <c r="M7035" s="10">
        <f t="array" ref="M7035">_xlfn.XLOOKUP(A7035,subscriptions!B7035:B10004,subscriptions!D7035:D10004)</f>
        <v>250</v>
      </c>
      <c r="N7035" s="10">
        <f t="array" ref="N7035">_xlfn.XLOOKUP(A7035,subscriptions!B7035:B10004,subscriptions!G7035:G10004)</f>
        <v>10</v>
      </c>
      <c r="O7035" s="10">
        <v>225.0</v>
      </c>
      <c r="P7035" s="10" t="str">
        <f t="array" ref="P7035">_xlfn.XLOOKUP(A7035,subscriptions!B7035:B10004,subscriptions!C7035:C10004)</f>
        <v>Business</v>
      </c>
      <c r="Q7035" s="10" t="s">
        <v>128</v>
      </c>
      <c r="R7035" s="10" t="s">
        <v>129</v>
      </c>
      <c r="S7035" s="10" t="s">
        <v>195</v>
      </c>
    </row>
    <row r="7036">
      <c r="A7036" s="1" t="s">
        <v>8895</v>
      </c>
      <c r="B7036" s="1" t="s">
        <v>1984</v>
      </c>
      <c r="C7036" s="1" t="s">
        <v>1678</v>
      </c>
      <c r="D7036" s="1" t="s">
        <v>153</v>
      </c>
      <c r="E7036" s="1" t="s">
        <v>262</v>
      </c>
      <c r="F7036" s="1" t="s">
        <v>4113</v>
      </c>
      <c r="G7036" s="1" t="s">
        <v>24483</v>
      </c>
      <c r="H7036" s="1" t="s">
        <v>24484</v>
      </c>
      <c r="I7036" s="4">
        <v>84.20976851851852</v>
      </c>
      <c r="J7036" s="1">
        <v>935.15</v>
      </c>
      <c r="K7036" s="1">
        <v>150.34</v>
      </c>
      <c r="M7036" s="10">
        <f t="array" ref="M7036">_xlfn.XLOOKUP(A7036,subscriptions!B7036:B10004,subscriptions!D7036:D10004)</f>
        <v>120</v>
      </c>
      <c r="N7036" s="10">
        <f t="array" ref="N7036">_xlfn.XLOOKUP(A7036,subscriptions!B7036:B10004,subscriptions!G7036:G10004)</f>
        <v>20</v>
      </c>
      <c r="O7036" s="10">
        <v>96.0</v>
      </c>
      <c r="P7036" s="10" t="str">
        <f t="array" ref="P7036">_xlfn.XLOOKUP(A7036,subscriptions!B7036:B10004,subscriptions!C7036:C10004)</f>
        <v>Residential</v>
      </c>
      <c r="Q7036" s="10" t="s">
        <v>128</v>
      </c>
      <c r="R7036" s="10" t="s">
        <v>148</v>
      </c>
      <c r="S7036" s="10" t="s">
        <v>353</v>
      </c>
    </row>
    <row r="7037">
      <c r="A7037" s="1" t="s">
        <v>8898</v>
      </c>
      <c r="B7037" s="1" t="s">
        <v>748</v>
      </c>
      <c r="C7037" s="1" t="s">
        <v>133</v>
      </c>
      <c r="D7037" s="1" t="s">
        <v>27</v>
      </c>
      <c r="E7037" s="1" t="s">
        <v>631</v>
      </c>
      <c r="F7037" s="1" t="s">
        <v>2749</v>
      </c>
      <c r="G7037" s="1" t="s">
        <v>24485</v>
      </c>
      <c r="H7037" s="1" t="s">
        <v>24486</v>
      </c>
      <c r="I7037" s="4">
        <v>84.33783564814814</v>
      </c>
      <c r="J7037" s="1">
        <v>2762.92</v>
      </c>
      <c r="K7037" s="1">
        <v>652.06</v>
      </c>
      <c r="M7037" s="10">
        <f t="array" ref="M7037">_xlfn.XLOOKUP(A7037,subscriptions!B7037:B10004,subscriptions!D7037:D10004)</f>
        <v>120</v>
      </c>
      <c r="N7037" s="10">
        <f t="array" ref="N7037">_xlfn.XLOOKUP(A7037,subscriptions!B7037:B10004,subscriptions!G7037:G10004)</f>
        <v>0</v>
      </c>
      <c r="O7037" s="10">
        <v>120.0</v>
      </c>
      <c r="P7037" s="10" t="str">
        <f t="array" ref="P7037">_xlfn.XLOOKUP(A7037,subscriptions!B7037:B10004,subscriptions!C7037:C10004)</f>
        <v>Residential</v>
      </c>
      <c r="Q7037" s="10" t="s">
        <v>173</v>
      </c>
      <c r="R7037" s="10" t="s">
        <v>212</v>
      </c>
      <c r="S7037" s="10" t="s">
        <v>1961</v>
      </c>
    </row>
    <row r="7038">
      <c r="A7038" s="1" t="s">
        <v>8899</v>
      </c>
      <c r="B7038" s="1" t="s">
        <v>1865</v>
      </c>
      <c r="C7038" s="1" t="s">
        <v>1142</v>
      </c>
      <c r="D7038" s="1" t="s">
        <v>153</v>
      </c>
      <c r="E7038" s="1" t="s">
        <v>262</v>
      </c>
      <c r="F7038" s="1" t="s">
        <v>1835</v>
      </c>
      <c r="G7038" s="1" t="s">
        <v>24487</v>
      </c>
      <c r="H7038" s="1" t="s">
        <v>24488</v>
      </c>
      <c r="I7038" s="4">
        <v>84.38210648148149</v>
      </c>
      <c r="J7038" s="1">
        <v>511.76</v>
      </c>
      <c r="K7038" s="1">
        <v>90.67</v>
      </c>
      <c r="M7038" s="10">
        <f t="array" ref="M7038">_xlfn.XLOOKUP(A7038,subscriptions!B7038:B10004,subscriptions!D7038:D10004)</f>
        <v>120</v>
      </c>
      <c r="N7038" s="10">
        <f t="array" ref="N7038">_xlfn.XLOOKUP(A7038,subscriptions!B7038:B10004,subscriptions!G7038:G10004)</f>
        <v>5</v>
      </c>
      <c r="O7038" s="10">
        <v>114.0</v>
      </c>
      <c r="P7038" s="10" t="str">
        <f t="array" ref="P7038">_xlfn.XLOOKUP(A7038,subscriptions!B7038:B10004,subscriptions!C7038:C10004)</f>
        <v>Residential</v>
      </c>
      <c r="Q7038" s="10" t="s">
        <v>194</v>
      </c>
      <c r="R7038" s="10" t="s">
        <v>212</v>
      </c>
      <c r="S7038" s="10" t="s">
        <v>293</v>
      </c>
    </row>
    <row r="7039">
      <c r="A7039" s="1" t="s">
        <v>8900</v>
      </c>
      <c r="B7039" s="1" t="s">
        <v>713</v>
      </c>
      <c r="C7039" s="1" t="s">
        <v>391</v>
      </c>
      <c r="D7039" s="1" t="s">
        <v>27</v>
      </c>
      <c r="E7039" s="1" t="s">
        <v>111</v>
      </c>
      <c r="F7039" s="1" t="s">
        <v>135</v>
      </c>
      <c r="G7039" s="1" t="s">
        <v>24489</v>
      </c>
      <c r="H7039" s="1" t="s">
        <v>24490</v>
      </c>
      <c r="I7039" s="4">
        <v>84.29253472222223</v>
      </c>
      <c r="J7039" s="1">
        <v>943.03</v>
      </c>
      <c r="K7039" s="1">
        <v>198.26</v>
      </c>
      <c r="M7039" s="10">
        <f t="array" ref="M7039">_xlfn.XLOOKUP(A7039,subscriptions!B7039:B10004,subscriptions!D7039:D10004)</f>
        <v>250</v>
      </c>
      <c r="N7039" s="10">
        <f t="array" ref="N7039">_xlfn.XLOOKUP(A7039,subscriptions!B7039:B10004,subscriptions!G7039:G10004)</f>
        <v>10</v>
      </c>
      <c r="O7039" s="10">
        <v>225.0</v>
      </c>
      <c r="P7039" s="10" t="str">
        <f t="array" ref="P7039">_xlfn.XLOOKUP(A7039,subscriptions!B7039:B10004,subscriptions!C7039:C10004)</f>
        <v>Business</v>
      </c>
      <c r="Q7039" s="10" t="s">
        <v>128</v>
      </c>
      <c r="R7039" s="10" t="s">
        <v>129</v>
      </c>
      <c r="S7039" s="10" t="s">
        <v>587</v>
      </c>
    </row>
    <row r="7040">
      <c r="A7040" s="1" t="s">
        <v>8901</v>
      </c>
      <c r="B7040" s="1" t="s">
        <v>1460</v>
      </c>
      <c r="C7040" s="1" t="s">
        <v>750</v>
      </c>
      <c r="D7040" s="1" t="s">
        <v>27</v>
      </c>
      <c r="E7040" s="1" t="s">
        <v>262</v>
      </c>
      <c r="F7040" s="1" t="s">
        <v>2112</v>
      </c>
      <c r="G7040" s="1" t="s">
        <v>24491</v>
      </c>
      <c r="H7040" s="1" t="s">
        <v>24492</v>
      </c>
      <c r="I7040" s="4">
        <v>84.17318287037037</v>
      </c>
      <c r="J7040" s="1">
        <v>1207.29</v>
      </c>
      <c r="K7040" s="1">
        <v>160.08</v>
      </c>
      <c r="M7040" s="10">
        <f t="array" ref="M7040">_xlfn.XLOOKUP(A7040,subscriptions!B7040:B10004,subscriptions!D7040:D10004)</f>
        <v>120</v>
      </c>
      <c r="N7040" s="10">
        <f t="array" ref="N7040">_xlfn.XLOOKUP(A7040,subscriptions!B7040:B10004,subscriptions!G7040:G10004)</f>
        <v>20</v>
      </c>
      <c r="O7040" s="10">
        <v>96.0</v>
      </c>
      <c r="P7040" s="10" t="str">
        <f t="array" ref="P7040">_xlfn.XLOOKUP(A7040,subscriptions!B7040:B10004,subscriptions!C7040:C10004)</f>
        <v>Residential</v>
      </c>
      <c r="Q7040" s="10" t="s">
        <v>128</v>
      </c>
      <c r="R7040" s="10" t="s">
        <v>148</v>
      </c>
      <c r="S7040" s="10" t="s">
        <v>2630</v>
      </c>
    </row>
    <row r="7041">
      <c r="A7041" s="1" t="s">
        <v>8902</v>
      </c>
      <c r="B7041" s="1" t="s">
        <v>589</v>
      </c>
      <c r="C7041" s="1" t="s">
        <v>152</v>
      </c>
      <c r="D7041" s="1" t="s">
        <v>153</v>
      </c>
      <c r="E7041" s="1" t="s">
        <v>111</v>
      </c>
      <c r="F7041" s="1" t="s">
        <v>1263</v>
      </c>
      <c r="G7041" s="1" t="s">
        <v>24493</v>
      </c>
      <c r="H7041" s="1" t="s">
        <v>24494</v>
      </c>
      <c r="I7041" s="4">
        <v>84.33700231481481</v>
      </c>
      <c r="J7041" s="1">
        <v>1684.29</v>
      </c>
      <c r="K7041" s="1">
        <v>337.15</v>
      </c>
      <c r="M7041" s="10">
        <f t="array" ref="M7041">_xlfn.XLOOKUP(A7041,subscriptions!B7041:B10004,subscriptions!D7041:D10004)</f>
        <v>80</v>
      </c>
      <c r="N7041" s="10">
        <f t="array" ref="N7041">_xlfn.XLOOKUP(A7041,subscriptions!B7041:B10004,subscriptions!G7041:G10004)</f>
        <v>0</v>
      </c>
      <c r="O7041" s="10">
        <v>80.0</v>
      </c>
      <c r="P7041" s="10" t="str">
        <f t="array" ref="P7041">_xlfn.XLOOKUP(A7041,subscriptions!B7041:B10004,subscriptions!C7041:C10004)</f>
        <v>Roam</v>
      </c>
      <c r="Q7041" s="10" t="s">
        <v>173</v>
      </c>
      <c r="R7041" s="10" t="s">
        <v>148</v>
      </c>
      <c r="S7041" s="10" t="s">
        <v>968</v>
      </c>
    </row>
    <row r="7042">
      <c r="A7042" s="1" t="s">
        <v>8903</v>
      </c>
      <c r="B7042" s="1" t="s">
        <v>919</v>
      </c>
      <c r="C7042" s="1" t="s">
        <v>1200</v>
      </c>
      <c r="D7042" s="1" t="s">
        <v>27</v>
      </c>
      <c r="E7042" s="1" t="s">
        <v>179</v>
      </c>
      <c r="F7042" s="1" t="s">
        <v>357</v>
      </c>
      <c r="G7042" s="1" t="s">
        <v>24495</v>
      </c>
      <c r="H7042" s="1" t="s">
        <v>24496</v>
      </c>
      <c r="I7042" s="4">
        <v>84.42106481481481</v>
      </c>
      <c r="J7042" s="1">
        <v>2348.52</v>
      </c>
      <c r="K7042" s="1">
        <v>441.22</v>
      </c>
      <c r="L7042" s="1">
        <v>100.0</v>
      </c>
      <c r="M7042" s="10">
        <f t="array" ref="M7042">_xlfn.XLOOKUP(A7042,subscriptions!B7042:B10004,subscriptions!D7042:D10004)</f>
        <v>50</v>
      </c>
      <c r="N7042" s="10">
        <f t="array" ref="N7042">_xlfn.XLOOKUP(A7042,subscriptions!B7042:B10004,subscriptions!G7042:G10004)</f>
        <v>5</v>
      </c>
      <c r="O7042" s="10">
        <v>47.5</v>
      </c>
      <c r="P7042" s="10" t="str">
        <f t="array" ref="P7042">_xlfn.XLOOKUP(A7042,subscriptions!B7042:B10004,subscriptions!C7042:C10004)</f>
        <v>Mini</v>
      </c>
      <c r="Q7042" s="10" t="s">
        <v>194</v>
      </c>
      <c r="R7042" s="10" t="s">
        <v>148</v>
      </c>
      <c r="S7042" s="10" t="s">
        <v>2152</v>
      </c>
    </row>
    <row r="7043">
      <c r="A7043" s="1" t="s">
        <v>8904</v>
      </c>
      <c r="B7043" s="1" t="s">
        <v>2279</v>
      </c>
      <c r="C7043" s="1" t="s">
        <v>1415</v>
      </c>
      <c r="D7043" s="1" t="s">
        <v>153</v>
      </c>
      <c r="E7043" s="1" t="s">
        <v>219</v>
      </c>
      <c r="F7043" s="1" t="s">
        <v>1461</v>
      </c>
      <c r="G7043" s="1" t="s">
        <v>24497</v>
      </c>
      <c r="H7043" s="1" t="s">
        <v>24498</v>
      </c>
      <c r="I7043" s="4">
        <v>84.37715277777778</v>
      </c>
      <c r="J7043" s="1">
        <v>803.31</v>
      </c>
      <c r="K7043" s="1">
        <v>136.02</v>
      </c>
      <c r="M7043" s="10">
        <f t="array" ref="M7043">_xlfn.XLOOKUP(A7043,subscriptions!B7043:B10004,subscriptions!D7043:D10004)</f>
        <v>120</v>
      </c>
      <c r="N7043" s="10">
        <f t="array" ref="N7043">_xlfn.XLOOKUP(A7043,subscriptions!B7043:B10004,subscriptions!G7043:G10004)</f>
        <v>10</v>
      </c>
      <c r="O7043" s="10">
        <v>108.0</v>
      </c>
      <c r="P7043" s="10" t="str">
        <f t="array" ref="P7043">_xlfn.XLOOKUP(A7043,subscriptions!B7043:B10004,subscriptions!C7043:C10004)</f>
        <v>Residential</v>
      </c>
      <c r="Q7043" s="10" t="s">
        <v>128</v>
      </c>
      <c r="R7043" s="10" t="s">
        <v>212</v>
      </c>
      <c r="S7043" s="10" t="s">
        <v>1360</v>
      </c>
    </row>
    <row r="7044">
      <c r="A7044" s="1" t="s">
        <v>8905</v>
      </c>
      <c r="B7044" s="1" t="s">
        <v>2096</v>
      </c>
      <c r="C7044" s="1" t="s">
        <v>330</v>
      </c>
      <c r="D7044" s="1" t="s">
        <v>27</v>
      </c>
      <c r="E7044" s="1" t="s">
        <v>239</v>
      </c>
      <c r="F7044" s="1" t="s">
        <v>2132</v>
      </c>
      <c r="G7044" s="1" t="s">
        <v>24499</v>
      </c>
      <c r="H7044" s="1" t="s">
        <v>24500</v>
      </c>
      <c r="I7044" s="4">
        <v>84.42016203703703</v>
      </c>
      <c r="J7044" s="1">
        <v>1607.89</v>
      </c>
      <c r="K7044" s="1">
        <v>207.02</v>
      </c>
      <c r="M7044" s="10">
        <f t="array" ref="M7044">_xlfn.XLOOKUP(A7044,subscriptions!B7044:B10004,subscriptions!D7044:D10004)</f>
        <v>120</v>
      </c>
      <c r="N7044" s="10">
        <f t="array" ref="N7044">_xlfn.XLOOKUP(A7044,subscriptions!B7044:B10004,subscriptions!G7044:G10004)</f>
        <v>20</v>
      </c>
      <c r="O7044" s="10">
        <v>96.0</v>
      </c>
      <c r="P7044" s="10" t="str">
        <f t="array" ref="P7044">_xlfn.XLOOKUP(A7044,subscriptions!B7044:B10004,subscriptions!C7044:C10004)</f>
        <v>Residential</v>
      </c>
      <c r="Q7044" s="10" t="s">
        <v>128</v>
      </c>
      <c r="R7044" s="10" t="s">
        <v>148</v>
      </c>
      <c r="S7044" s="10" t="s">
        <v>940</v>
      </c>
    </row>
    <row r="7045">
      <c r="A7045" s="1" t="s">
        <v>8906</v>
      </c>
      <c r="B7045" s="1" t="s">
        <v>763</v>
      </c>
      <c r="C7045" s="1" t="s">
        <v>3912</v>
      </c>
      <c r="D7045" s="1" t="s">
        <v>27</v>
      </c>
      <c r="E7045" s="1" t="s">
        <v>239</v>
      </c>
      <c r="F7045" s="1" t="s">
        <v>3181</v>
      </c>
      <c r="G7045" s="1" t="s">
        <v>24501</v>
      </c>
      <c r="H7045" s="1" t="s">
        <v>24502</v>
      </c>
      <c r="I7045" s="4">
        <v>84.20921296296297</v>
      </c>
      <c r="J7045" s="1">
        <v>294.86</v>
      </c>
      <c r="K7045" s="1">
        <v>44.32</v>
      </c>
      <c r="M7045" s="10">
        <f t="array" ref="M7045">_xlfn.XLOOKUP(A7045,subscriptions!B7045:B10004,subscriptions!D7045:D10004)</f>
        <v>120</v>
      </c>
      <c r="N7045" s="10">
        <f t="array" ref="N7045">_xlfn.XLOOKUP(A7045,subscriptions!B7045:B10004,subscriptions!G7045:G10004)</f>
        <v>0</v>
      </c>
      <c r="O7045" s="10">
        <v>120.0</v>
      </c>
      <c r="P7045" s="10" t="str">
        <f t="array" ref="P7045">_xlfn.XLOOKUP(A7045,subscriptions!B7045:B10004,subscriptions!C7045:C10004)</f>
        <v>Residential</v>
      </c>
      <c r="Q7045" s="10" t="s">
        <v>173</v>
      </c>
      <c r="R7045" s="10" t="s">
        <v>212</v>
      </c>
      <c r="S7045" s="10" t="s">
        <v>1374</v>
      </c>
    </row>
    <row r="7046">
      <c r="A7046" s="1" t="s">
        <v>8907</v>
      </c>
      <c r="B7046" s="1" t="s">
        <v>1506</v>
      </c>
      <c r="C7046" s="1" t="s">
        <v>605</v>
      </c>
      <c r="D7046" s="1" t="s">
        <v>27</v>
      </c>
      <c r="E7046" s="1" t="s">
        <v>179</v>
      </c>
      <c r="F7046" s="1" t="s">
        <v>181</v>
      </c>
      <c r="G7046" s="1" t="s">
        <v>24503</v>
      </c>
      <c r="H7046" s="1" t="s">
        <v>24504</v>
      </c>
      <c r="I7046" s="4">
        <v>84.41966435185185</v>
      </c>
      <c r="J7046" s="1">
        <v>4096.74</v>
      </c>
      <c r="K7046" s="1">
        <v>913.44</v>
      </c>
      <c r="L7046" s="1">
        <v>100.0</v>
      </c>
      <c r="M7046" s="10">
        <f t="array" ref="M7046">_xlfn.XLOOKUP(A7046,subscriptions!B7046:B10004,subscriptions!D7046:D10004)</f>
        <v>120</v>
      </c>
      <c r="N7046" s="10">
        <f t="array" ref="N7046">_xlfn.XLOOKUP(A7046,subscriptions!B7046:B10004,subscriptions!G7046:G10004)</f>
        <v>5</v>
      </c>
      <c r="O7046" s="10">
        <v>114.0</v>
      </c>
      <c r="P7046" s="10" t="str">
        <f t="array" ref="P7046">_xlfn.XLOOKUP(A7046,subscriptions!B7046:B10004,subscriptions!C7046:C10004)</f>
        <v>Residential</v>
      </c>
      <c r="Q7046" s="10" t="s">
        <v>194</v>
      </c>
      <c r="R7046" s="10" t="s">
        <v>212</v>
      </c>
      <c r="S7046" s="10" t="s">
        <v>1525</v>
      </c>
    </row>
    <row r="7047">
      <c r="A7047" s="1" t="s">
        <v>8908</v>
      </c>
      <c r="B7047" s="1" t="s">
        <v>657</v>
      </c>
      <c r="C7047" s="1" t="s">
        <v>1415</v>
      </c>
      <c r="D7047" s="1" t="s">
        <v>153</v>
      </c>
      <c r="E7047" s="1" t="s">
        <v>111</v>
      </c>
      <c r="F7047" s="1" t="s">
        <v>154</v>
      </c>
      <c r="G7047" s="1" t="s">
        <v>24505</v>
      </c>
      <c r="H7047" s="1" t="s">
        <v>24506</v>
      </c>
      <c r="I7047" s="4">
        <v>84.38267361111112</v>
      </c>
      <c r="J7047" s="1">
        <v>774.47</v>
      </c>
      <c r="K7047" s="1">
        <v>112.84</v>
      </c>
      <c r="M7047" s="10">
        <f t="array" ref="M7047">_xlfn.XLOOKUP(A7047,subscriptions!B7047:B10004,subscriptions!D7047:D10004)</f>
        <v>120</v>
      </c>
      <c r="N7047" s="10">
        <f t="array" ref="N7047">_xlfn.XLOOKUP(A7047,subscriptions!B7047:B10004,subscriptions!G7047:G10004)</f>
        <v>10</v>
      </c>
      <c r="O7047" s="10">
        <v>108.0</v>
      </c>
      <c r="P7047" s="10" t="str">
        <f t="array" ref="P7047">_xlfn.XLOOKUP(A7047,subscriptions!B7047:B10004,subscriptions!C7047:C10004)</f>
        <v>Residential</v>
      </c>
      <c r="Q7047" s="10" t="s">
        <v>128</v>
      </c>
      <c r="R7047" s="10" t="s">
        <v>212</v>
      </c>
      <c r="S7047" s="10" t="s">
        <v>671</v>
      </c>
    </row>
    <row r="7048">
      <c r="A7048" s="1" t="s">
        <v>8911</v>
      </c>
      <c r="B7048" s="1" t="s">
        <v>2521</v>
      </c>
      <c r="C7048" s="1" t="s">
        <v>26</v>
      </c>
      <c r="D7048" s="1" t="s">
        <v>153</v>
      </c>
      <c r="E7048" s="1" t="s">
        <v>111</v>
      </c>
      <c r="F7048" s="1" t="s">
        <v>1917</v>
      </c>
      <c r="G7048" s="1" t="s">
        <v>24507</v>
      </c>
      <c r="H7048" s="1" t="s">
        <v>24508</v>
      </c>
      <c r="I7048" s="4">
        <v>84.16753472222223</v>
      </c>
      <c r="J7048" s="1">
        <v>2011.34</v>
      </c>
      <c r="K7048" s="1">
        <v>259.65</v>
      </c>
      <c r="M7048" s="10">
        <f t="array" ref="M7048">_xlfn.XLOOKUP(A7048,subscriptions!B7048:B10004,subscriptions!D7048:D10004)</f>
        <v>120</v>
      </c>
      <c r="N7048" s="10">
        <f t="array" ref="N7048">_xlfn.XLOOKUP(A7048,subscriptions!B7048:B10004,subscriptions!G7048:G10004)</f>
        <v>20</v>
      </c>
      <c r="O7048" s="10">
        <v>96.0</v>
      </c>
      <c r="P7048" s="10" t="str">
        <f t="array" ref="P7048">_xlfn.XLOOKUP(A7048,subscriptions!B7048:B10004,subscriptions!C7048:C10004)</f>
        <v>Residential</v>
      </c>
      <c r="Q7048" s="10" t="s">
        <v>128</v>
      </c>
      <c r="R7048" s="10" t="s">
        <v>148</v>
      </c>
      <c r="S7048" s="10" t="s">
        <v>1412</v>
      </c>
    </row>
    <row r="7049">
      <c r="A7049" s="1" t="s">
        <v>8912</v>
      </c>
      <c r="B7049" s="1" t="s">
        <v>109</v>
      </c>
      <c r="C7049" s="1" t="s">
        <v>524</v>
      </c>
      <c r="D7049" s="1" t="s">
        <v>27</v>
      </c>
      <c r="E7049" s="1" t="s">
        <v>111</v>
      </c>
      <c r="F7049" s="1" t="s">
        <v>1227</v>
      </c>
      <c r="G7049" s="1" t="s">
        <v>24509</v>
      </c>
      <c r="H7049" s="1" t="s">
        <v>24510</v>
      </c>
      <c r="I7049" s="4">
        <v>84.33407407407407</v>
      </c>
      <c r="J7049" s="1">
        <v>80.83</v>
      </c>
      <c r="K7049" s="1">
        <v>11.48</v>
      </c>
      <c r="M7049" s="10">
        <f t="array" ref="M7049">_xlfn.XLOOKUP(A7049,subscriptions!B7049:B10004,subscriptions!D7049:D10004)</f>
        <v>80</v>
      </c>
      <c r="N7049" s="10">
        <f t="array" ref="N7049">_xlfn.XLOOKUP(A7049,subscriptions!B7049:B10004,subscriptions!G7049:G10004)</f>
        <v>0</v>
      </c>
      <c r="O7049" s="10">
        <v>80.0</v>
      </c>
      <c r="P7049" s="10" t="str">
        <f t="array" ref="P7049">_xlfn.XLOOKUP(A7049,subscriptions!B7049:B10004,subscriptions!C7049:C10004)</f>
        <v>Roam</v>
      </c>
      <c r="Q7049" s="10" t="s">
        <v>173</v>
      </c>
      <c r="R7049" s="10" t="s">
        <v>148</v>
      </c>
      <c r="S7049" s="10" t="s">
        <v>195</v>
      </c>
    </row>
    <row r="7050">
      <c r="A7050" s="1" t="s">
        <v>8913</v>
      </c>
      <c r="B7050" s="1" t="s">
        <v>2096</v>
      </c>
      <c r="C7050" s="1" t="s">
        <v>152</v>
      </c>
      <c r="D7050" s="1" t="s">
        <v>27</v>
      </c>
      <c r="E7050" s="1" t="s">
        <v>111</v>
      </c>
      <c r="F7050" s="1" t="s">
        <v>112</v>
      </c>
      <c r="G7050" s="1" t="s">
        <v>24511</v>
      </c>
      <c r="H7050" s="1" t="s">
        <v>24512</v>
      </c>
      <c r="I7050" s="4">
        <v>84.21130787037038</v>
      </c>
      <c r="J7050" s="1">
        <v>394.47</v>
      </c>
      <c r="K7050" s="1">
        <v>53.4</v>
      </c>
      <c r="M7050" s="10">
        <f t="array" ref="M7050">_xlfn.XLOOKUP(A7050,subscriptions!B7050:B10004,subscriptions!D7050:D10004)</f>
        <v>120</v>
      </c>
      <c r="N7050" s="10">
        <f t="array" ref="N7050">_xlfn.XLOOKUP(A7050,subscriptions!B7050:B10004,subscriptions!G7050:G10004)</f>
        <v>5</v>
      </c>
      <c r="O7050" s="10">
        <v>114.0</v>
      </c>
      <c r="P7050" s="10" t="str">
        <f t="array" ref="P7050">_xlfn.XLOOKUP(A7050,subscriptions!B7050:B10004,subscriptions!C7050:C10004)</f>
        <v>Residential</v>
      </c>
      <c r="Q7050" s="10" t="s">
        <v>194</v>
      </c>
      <c r="R7050" s="10" t="s">
        <v>212</v>
      </c>
      <c r="S7050" s="10" t="s">
        <v>438</v>
      </c>
    </row>
    <row r="7051">
      <c r="A7051" s="1" t="s">
        <v>8914</v>
      </c>
      <c r="B7051" s="1" t="s">
        <v>4627</v>
      </c>
      <c r="C7051" s="1" t="s">
        <v>110</v>
      </c>
      <c r="D7051" s="1" t="s">
        <v>27</v>
      </c>
      <c r="E7051" s="1" t="s">
        <v>111</v>
      </c>
      <c r="F7051" s="1" t="s">
        <v>3756</v>
      </c>
      <c r="G7051" s="1" t="s">
        <v>24513</v>
      </c>
      <c r="H7051" s="1" t="s">
        <v>24514</v>
      </c>
      <c r="I7051" s="4">
        <v>84.29813657407408</v>
      </c>
      <c r="J7051" s="1">
        <v>1051.46</v>
      </c>
      <c r="K7051" s="1">
        <v>231.65</v>
      </c>
      <c r="M7051" s="10">
        <f t="array" ref="M7051">_xlfn.XLOOKUP(A7051,subscriptions!B7051:B10004,subscriptions!D7051:D10004)</f>
        <v>120</v>
      </c>
      <c r="N7051" s="10">
        <f t="array" ref="N7051">_xlfn.XLOOKUP(A7051,subscriptions!B7051:B10004,subscriptions!G7051:G10004)</f>
        <v>10</v>
      </c>
      <c r="O7051" s="10">
        <v>108.0</v>
      </c>
      <c r="P7051" s="10" t="str">
        <f t="array" ref="P7051">_xlfn.XLOOKUP(A7051,subscriptions!B7051:B10004,subscriptions!C7051:C10004)</f>
        <v>Residential</v>
      </c>
      <c r="Q7051" s="10" t="s">
        <v>128</v>
      </c>
      <c r="R7051" s="10" t="s">
        <v>212</v>
      </c>
      <c r="S7051" s="10" t="s">
        <v>785</v>
      </c>
    </row>
    <row r="7052">
      <c r="A7052" s="1" t="s">
        <v>8915</v>
      </c>
      <c r="B7052" s="1" t="s">
        <v>1506</v>
      </c>
      <c r="C7052" s="1" t="s">
        <v>605</v>
      </c>
      <c r="D7052" s="1" t="s">
        <v>27</v>
      </c>
      <c r="E7052" s="1" t="s">
        <v>714</v>
      </c>
      <c r="F7052" s="1" t="s">
        <v>1866</v>
      </c>
      <c r="G7052" s="1" t="s">
        <v>24515</v>
      </c>
      <c r="H7052" s="1" t="s">
        <v>24516</v>
      </c>
      <c r="I7052" s="4">
        <v>84.3347800925926</v>
      </c>
      <c r="J7052" s="1">
        <v>3208.71</v>
      </c>
      <c r="K7052" s="1">
        <v>742.49</v>
      </c>
      <c r="M7052" s="10">
        <f t="array" ref="M7052">_xlfn.XLOOKUP(A7052,subscriptions!B7052:B10004,subscriptions!D7052:D10004)</f>
        <v>120</v>
      </c>
      <c r="N7052" s="10">
        <f t="array" ref="N7052">_xlfn.XLOOKUP(A7052,subscriptions!B7052:B10004,subscriptions!G7052:G10004)</f>
        <v>20</v>
      </c>
      <c r="O7052" s="10">
        <v>96.0</v>
      </c>
      <c r="P7052" s="10" t="str">
        <f t="array" ref="P7052">_xlfn.XLOOKUP(A7052,subscriptions!B7052:B10004,subscriptions!C7052:C10004)</f>
        <v>Residential</v>
      </c>
      <c r="Q7052" s="10" t="s">
        <v>128</v>
      </c>
      <c r="R7052" s="10" t="s">
        <v>148</v>
      </c>
      <c r="S7052" s="10" t="s">
        <v>643</v>
      </c>
    </row>
    <row r="7053">
      <c r="A7053" s="1" t="s">
        <v>8916</v>
      </c>
      <c r="B7053" s="1" t="s">
        <v>842</v>
      </c>
      <c r="C7053" s="1" t="s">
        <v>605</v>
      </c>
      <c r="D7053" s="1" t="s">
        <v>27</v>
      </c>
      <c r="E7053" s="1" t="s">
        <v>239</v>
      </c>
      <c r="F7053" s="1" t="s">
        <v>240</v>
      </c>
      <c r="G7053" s="1" t="s">
        <v>24517</v>
      </c>
      <c r="H7053" s="1" t="s">
        <v>24518</v>
      </c>
      <c r="I7053" s="4">
        <v>84.29313657407407</v>
      </c>
      <c r="J7053" s="1">
        <v>1173.8</v>
      </c>
      <c r="K7053" s="1">
        <v>129.98</v>
      </c>
      <c r="M7053" s="10">
        <f t="array" ref="M7053">_xlfn.XLOOKUP(A7053,subscriptions!B7053:B10004,subscriptions!D7053:D10004)</f>
        <v>120</v>
      </c>
      <c r="N7053" s="10">
        <f t="array" ref="N7053">_xlfn.XLOOKUP(A7053,subscriptions!B7053:B10004,subscriptions!G7053:G10004)</f>
        <v>0</v>
      </c>
      <c r="O7053" s="10">
        <v>120.0</v>
      </c>
      <c r="P7053" s="10" t="str">
        <f t="array" ref="P7053">_xlfn.XLOOKUP(A7053,subscriptions!B7053:B10004,subscriptions!C7053:C10004)</f>
        <v>Residential</v>
      </c>
      <c r="Q7053" s="10" t="s">
        <v>173</v>
      </c>
      <c r="R7053" s="10" t="s">
        <v>212</v>
      </c>
      <c r="S7053" s="10" t="s">
        <v>1779</v>
      </c>
    </row>
    <row r="7054">
      <c r="A7054" s="1" t="s">
        <v>8917</v>
      </c>
      <c r="B7054" s="1" t="s">
        <v>2534</v>
      </c>
      <c r="C7054" s="1" t="s">
        <v>800</v>
      </c>
      <c r="D7054" s="1" t="s">
        <v>153</v>
      </c>
      <c r="E7054" s="1" t="s">
        <v>262</v>
      </c>
      <c r="F7054" s="1" t="s">
        <v>392</v>
      </c>
      <c r="G7054" s="1" t="s">
        <v>24519</v>
      </c>
      <c r="H7054" s="1" t="s">
        <v>24520</v>
      </c>
      <c r="I7054" s="4">
        <v>84.33711805555555</v>
      </c>
      <c r="J7054" s="1">
        <v>4036.12</v>
      </c>
      <c r="K7054" s="1">
        <v>925.21</v>
      </c>
      <c r="M7054" s="10">
        <f t="array" ref="M7054">_xlfn.XLOOKUP(A7054,subscriptions!B7054:B10004,subscriptions!D7054:D10004)</f>
        <v>120</v>
      </c>
      <c r="N7054" s="10">
        <f t="array" ref="N7054">_xlfn.XLOOKUP(A7054,subscriptions!B7054:B10004,subscriptions!G7054:G10004)</f>
        <v>5</v>
      </c>
      <c r="O7054" s="10">
        <v>114.0</v>
      </c>
      <c r="P7054" s="10" t="str">
        <f t="array" ref="P7054">_xlfn.XLOOKUP(A7054,subscriptions!B7054:B10004,subscriptions!C7054:C10004)</f>
        <v>Residential</v>
      </c>
      <c r="Q7054" s="10" t="s">
        <v>194</v>
      </c>
      <c r="R7054" s="10" t="s">
        <v>212</v>
      </c>
      <c r="S7054" s="10" t="s">
        <v>968</v>
      </c>
    </row>
    <row r="7055">
      <c r="A7055" s="1" t="s">
        <v>8918</v>
      </c>
      <c r="B7055" s="1" t="s">
        <v>329</v>
      </c>
      <c r="C7055" s="1" t="s">
        <v>2483</v>
      </c>
      <c r="D7055" s="1" t="s">
        <v>27</v>
      </c>
      <c r="E7055" s="1" t="s">
        <v>179</v>
      </c>
      <c r="F7055" s="1" t="s">
        <v>1760</v>
      </c>
      <c r="G7055" s="1" t="s">
        <v>24521</v>
      </c>
      <c r="H7055" s="1" t="s">
        <v>24522</v>
      </c>
      <c r="I7055" s="4">
        <v>84.29319444444444</v>
      </c>
      <c r="J7055" s="1">
        <v>1041.88</v>
      </c>
      <c r="K7055" s="1">
        <v>106.7</v>
      </c>
      <c r="L7055" s="1">
        <v>100.0</v>
      </c>
      <c r="M7055" s="10">
        <f t="array" ref="M7055">_xlfn.XLOOKUP(A7055,subscriptions!B7055:B10004,subscriptions!D7055:D10004)</f>
        <v>250</v>
      </c>
      <c r="N7055" s="10">
        <f t="array" ref="N7055">_xlfn.XLOOKUP(A7055,subscriptions!B7055:B10004,subscriptions!G7055:G10004)</f>
        <v>10</v>
      </c>
      <c r="O7055" s="10">
        <v>225.0</v>
      </c>
      <c r="P7055" s="10" t="str">
        <f t="array" ref="P7055">_xlfn.XLOOKUP(A7055,subscriptions!B7055:B10004,subscriptions!C7055:C10004)</f>
        <v>Business</v>
      </c>
      <c r="Q7055" s="10" t="s">
        <v>128</v>
      </c>
      <c r="R7055" s="10" t="s">
        <v>129</v>
      </c>
      <c r="S7055" s="10" t="s">
        <v>1779</v>
      </c>
    </row>
    <row r="7056">
      <c r="A7056" s="1" t="s">
        <v>8919</v>
      </c>
      <c r="B7056" s="1" t="s">
        <v>919</v>
      </c>
      <c r="C7056" s="1" t="s">
        <v>218</v>
      </c>
      <c r="D7056" s="1" t="s">
        <v>27</v>
      </c>
      <c r="E7056" s="1" t="s">
        <v>280</v>
      </c>
      <c r="F7056" s="1" t="s">
        <v>376</v>
      </c>
      <c r="G7056" s="1" t="s">
        <v>24523</v>
      </c>
      <c r="H7056" s="1" t="s">
        <v>24524</v>
      </c>
      <c r="I7056" s="4">
        <v>84.37856481481481</v>
      </c>
      <c r="J7056" s="1">
        <v>1061.34</v>
      </c>
      <c r="K7056" s="1">
        <v>146.85</v>
      </c>
      <c r="M7056" s="10">
        <f t="array" ref="M7056">_xlfn.XLOOKUP(A7056,subscriptions!B7056:B10004,subscriptions!D7056:D10004)</f>
        <v>80</v>
      </c>
      <c r="N7056" s="10">
        <f t="array" ref="N7056">_xlfn.XLOOKUP(A7056,subscriptions!B7056:B10004,subscriptions!G7056:G10004)</f>
        <v>20</v>
      </c>
      <c r="O7056" s="10">
        <v>64.0</v>
      </c>
      <c r="P7056" s="10" t="str">
        <f t="array" ref="P7056">_xlfn.XLOOKUP(A7056,subscriptions!B7056:B10004,subscriptions!C7056:C10004)</f>
        <v>Roam</v>
      </c>
      <c r="Q7056" s="10" t="s">
        <v>128</v>
      </c>
      <c r="R7056" s="10" t="s">
        <v>148</v>
      </c>
      <c r="S7056" s="10" t="s">
        <v>1622</v>
      </c>
    </row>
    <row r="7057">
      <c r="A7057" s="1" t="s">
        <v>8920</v>
      </c>
      <c r="B7057" s="1" t="s">
        <v>295</v>
      </c>
      <c r="C7057" s="1" t="s">
        <v>1678</v>
      </c>
      <c r="D7057" s="1" t="s">
        <v>153</v>
      </c>
      <c r="E7057" s="1" t="s">
        <v>714</v>
      </c>
      <c r="F7057" s="1" t="s">
        <v>2171</v>
      </c>
      <c r="G7057" s="1" t="s">
        <v>24525</v>
      </c>
      <c r="H7057" s="1" t="s">
        <v>24526</v>
      </c>
      <c r="I7057" s="4">
        <v>84.17512731481482</v>
      </c>
      <c r="J7057" s="1">
        <v>241.32</v>
      </c>
      <c r="K7057" s="1">
        <v>49.6</v>
      </c>
      <c r="M7057" s="10">
        <f t="array" ref="M7057">_xlfn.XLOOKUP(A7057,subscriptions!B7057:B10004,subscriptions!D7057:D10004)</f>
        <v>120</v>
      </c>
      <c r="N7057" s="10">
        <f t="array" ref="N7057">_xlfn.XLOOKUP(A7057,subscriptions!B7057:B10004,subscriptions!G7057:G10004)</f>
        <v>0</v>
      </c>
      <c r="O7057" s="10">
        <v>120.0</v>
      </c>
      <c r="P7057" s="10" t="str">
        <f t="array" ref="P7057">_xlfn.XLOOKUP(A7057,subscriptions!B7057:B10004,subscriptions!C7057:C10004)</f>
        <v>Residential</v>
      </c>
      <c r="Q7057" s="10" t="s">
        <v>173</v>
      </c>
      <c r="R7057" s="10" t="s">
        <v>212</v>
      </c>
      <c r="S7057" s="10" t="s">
        <v>1198</v>
      </c>
    </row>
    <row r="7058">
      <c r="A7058" s="1" t="s">
        <v>8921</v>
      </c>
      <c r="B7058" s="1" t="s">
        <v>842</v>
      </c>
      <c r="C7058" s="1" t="s">
        <v>1251</v>
      </c>
      <c r="D7058" s="1" t="s">
        <v>27</v>
      </c>
      <c r="E7058" s="1" t="s">
        <v>239</v>
      </c>
      <c r="F7058" s="1" t="s">
        <v>3181</v>
      </c>
      <c r="G7058" s="1" t="s">
        <v>24527</v>
      </c>
      <c r="H7058" s="1" t="s">
        <v>24528</v>
      </c>
      <c r="I7058" s="4">
        <v>84.3795138888889</v>
      </c>
      <c r="J7058" s="1">
        <v>2484.21</v>
      </c>
      <c r="K7058" s="1">
        <v>346.85</v>
      </c>
      <c r="M7058" s="10">
        <f t="array" ref="M7058">_xlfn.XLOOKUP(A7058,subscriptions!B7058:B10004,subscriptions!D7058:D10004)</f>
        <v>250</v>
      </c>
      <c r="N7058" s="10">
        <f t="array" ref="N7058">_xlfn.XLOOKUP(A7058,subscriptions!B7058:B10004,subscriptions!G7058:G10004)</f>
        <v>5</v>
      </c>
      <c r="O7058" s="10">
        <v>237.5</v>
      </c>
      <c r="P7058" s="10" t="str">
        <f t="array" ref="P7058">_xlfn.XLOOKUP(A7058,subscriptions!B7058:B10004,subscriptions!C7058:C10004)</f>
        <v>Business</v>
      </c>
      <c r="Q7058" s="10" t="s">
        <v>194</v>
      </c>
      <c r="R7058" s="10" t="s">
        <v>129</v>
      </c>
      <c r="S7058" s="10" t="s">
        <v>2380</v>
      </c>
    </row>
    <row r="7059">
      <c r="A7059" s="1" t="s">
        <v>8924</v>
      </c>
      <c r="B7059" s="1" t="s">
        <v>772</v>
      </c>
      <c r="C7059" s="1" t="s">
        <v>2007</v>
      </c>
      <c r="D7059" s="1" t="s">
        <v>153</v>
      </c>
      <c r="E7059" s="1" t="s">
        <v>28</v>
      </c>
      <c r="F7059" s="1" t="s">
        <v>1639</v>
      </c>
      <c r="G7059" s="1" t="s">
        <v>24529</v>
      </c>
      <c r="H7059" s="1" t="s">
        <v>24530</v>
      </c>
      <c r="I7059" s="4">
        <v>84.25788194444445</v>
      </c>
      <c r="J7059" s="1">
        <v>475.47</v>
      </c>
      <c r="K7059" s="1">
        <v>80.98</v>
      </c>
      <c r="M7059" s="10">
        <f t="array" ref="M7059">_xlfn.XLOOKUP(A7059,subscriptions!B7059:B10004,subscriptions!D7059:D10004)</f>
        <v>50</v>
      </c>
      <c r="N7059" s="10">
        <f t="array" ref="N7059">_xlfn.XLOOKUP(A7059,subscriptions!B7059:B10004,subscriptions!G7059:G10004)</f>
        <v>10</v>
      </c>
      <c r="O7059" s="10">
        <v>45.0</v>
      </c>
      <c r="P7059" s="10" t="str">
        <f t="array" ref="P7059">_xlfn.XLOOKUP(A7059,subscriptions!B7059:B10004,subscriptions!C7059:C10004)</f>
        <v>Mini</v>
      </c>
      <c r="Q7059" s="10" t="s">
        <v>128</v>
      </c>
      <c r="R7059" s="10" t="s">
        <v>148</v>
      </c>
      <c r="S7059" s="10" t="s">
        <v>603</v>
      </c>
    </row>
    <row r="7060">
      <c r="A7060" s="1" t="s">
        <v>8925</v>
      </c>
      <c r="B7060" s="1" t="s">
        <v>2327</v>
      </c>
      <c r="C7060" s="1" t="s">
        <v>884</v>
      </c>
      <c r="D7060" s="1" t="s">
        <v>27</v>
      </c>
      <c r="E7060" s="1" t="s">
        <v>28</v>
      </c>
      <c r="F7060" s="1" t="s">
        <v>2097</v>
      </c>
      <c r="G7060" s="1" t="s">
        <v>24531</v>
      </c>
      <c r="H7060" s="1" t="s">
        <v>24532</v>
      </c>
      <c r="I7060" s="4">
        <v>84.33890046296297</v>
      </c>
      <c r="J7060" s="1">
        <v>3498.08</v>
      </c>
      <c r="K7060" s="1">
        <v>639.58</v>
      </c>
      <c r="M7060" s="10">
        <f t="array" ref="M7060">_xlfn.XLOOKUP(A7060,subscriptions!B7060:B10004,subscriptions!D7060:D10004)</f>
        <v>80</v>
      </c>
      <c r="N7060" s="10">
        <f t="array" ref="N7060">_xlfn.XLOOKUP(A7060,subscriptions!B7060:B10004,subscriptions!G7060:G10004)</f>
        <v>20</v>
      </c>
      <c r="O7060" s="10">
        <v>64.0</v>
      </c>
      <c r="P7060" s="10" t="str">
        <f t="array" ref="P7060">_xlfn.XLOOKUP(A7060,subscriptions!B7060:B10004,subscriptions!C7060:C10004)</f>
        <v>Roam</v>
      </c>
      <c r="Q7060" s="10" t="s">
        <v>128</v>
      </c>
      <c r="R7060" s="10" t="s">
        <v>148</v>
      </c>
      <c r="S7060" s="10" t="s">
        <v>2016</v>
      </c>
    </row>
    <row r="7061">
      <c r="A7061" s="1" t="s">
        <v>8926</v>
      </c>
      <c r="B7061" s="1" t="s">
        <v>1099</v>
      </c>
      <c r="C7061" s="1" t="s">
        <v>509</v>
      </c>
      <c r="D7061" s="1" t="s">
        <v>153</v>
      </c>
      <c r="E7061" s="1" t="s">
        <v>280</v>
      </c>
      <c r="F7061" s="1" t="s">
        <v>281</v>
      </c>
      <c r="G7061" s="1" t="s">
        <v>24533</v>
      </c>
      <c r="H7061" s="1" t="s">
        <v>24534</v>
      </c>
      <c r="I7061" s="4">
        <v>84.25298611111111</v>
      </c>
      <c r="J7061" s="1">
        <v>3675.72</v>
      </c>
      <c r="K7061" s="1">
        <v>760.76</v>
      </c>
      <c r="M7061" s="10">
        <f t="array" ref="M7061">_xlfn.XLOOKUP(A7061,subscriptions!B7061:B10004,subscriptions!D7061:D10004)</f>
        <v>120</v>
      </c>
      <c r="N7061" s="10">
        <f t="array" ref="N7061">_xlfn.XLOOKUP(A7061,subscriptions!B7061:B10004,subscriptions!G7061:G10004)</f>
        <v>0</v>
      </c>
      <c r="O7061" s="10">
        <v>120.0</v>
      </c>
      <c r="P7061" s="10" t="str">
        <f t="array" ref="P7061">_xlfn.XLOOKUP(A7061,subscriptions!B7061:B10004,subscriptions!C7061:C10004)</f>
        <v>Residential</v>
      </c>
      <c r="Q7061" s="10" t="s">
        <v>173</v>
      </c>
      <c r="R7061" s="10" t="s">
        <v>212</v>
      </c>
      <c r="S7061" s="10" t="s">
        <v>916</v>
      </c>
    </row>
    <row r="7062">
      <c r="A7062" s="1" t="s">
        <v>8927</v>
      </c>
      <c r="B7062" s="1" t="s">
        <v>1984</v>
      </c>
      <c r="C7062" s="1" t="s">
        <v>1388</v>
      </c>
      <c r="D7062" s="1" t="s">
        <v>153</v>
      </c>
      <c r="E7062" s="1" t="s">
        <v>714</v>
      </c>
      <c r="F7062" s="1" t="s">
        <v>1730</v>
      </c>
      <c r="G7062" s="1" t="s">
        <v>24535</v>
      </c>
      <c r="H7062" s="1" t="s">
        <v>24536</v>
      </c>
      <c r="I7062" s="4">
        <v>84.4195949074074</v>
      </c>
      <c r="J7062" s="1">
        <v>4355.24</v>
      </c>
      <c r="K7062" s="1">
        <v>512.11</v>
      </c>
      <c r="M7062" s="10">
        <f t="array" ref="M7062">_xlfn.XLOOKUP(A7062,subscriptions!B7062:B10004,subscriptions!D7062:D10004)</f>
        <v>120</v>
      </c>
      <c r="N7062" s="10">
        <f t="array" ref="N7062">_xlfn.XLOOKUP(A7062,subscriptions!B7062:B10004,subscriptions!G7062:G10004)</f>
        <v>5</v>
      </c>
      <c r="O7062" s="10">
        <v>114.0</v>
      </c>
      <c r="P7062" s="10" t="str">
        <f t="array" ref="P7062">_xlfn.XLOOKUP(A7062,subscriptions!B7062:B10004,subscriptions!C7062:C10004)</f>
        <v>Residential</v>
      </c>
      <c r="Q7062" s="10" t="s">
        <v>194</v>
      </c>
      <c r="R7062" s="10" t="s">
        <v>212</v>
      </c>
      <c r="S7062" s="10" t="s">
        <v>1525</v>
      </c>
    </row>
    <row r="7063">
      <c r="A7063" s="1" t="s">
        <v>8928</v>
      </c>
      <c r="B7063" s="1" t="s">
        <v>645</v>
      </c>
      <c r="C7063" s="1" t="s">
        <v>26</v>
      </c>
      <c r="D7063" s="1" t="s">
        <v>153</v>
      </c>
      <c r="E7063" s="1" t="s">
        <v>332</v>
      </c>
      <c r="F7063" s="1" t="s">
        <v>333</v>
      </c>
      <c r="G7063" s="1" t="s">
        <v>24537</v>
      </c>
      <c r="H7063" s="1" t="s">
        <v>24538</v>
      </c>
      <c r="I7063" s="4">
        <v>84.38069444444444</v>
      </c>
      <c r="J7063" s="1">
        <v>1151.67</v>
      </c>
      <c r="K7063" s="1">
        <v>180.94</v>
      </c>
      <c r="M7063" s="10">
        <f t="array" ref="M7063">_xlfn.XLOOKUP(A7063,subscriptions!B7063:B10004,subscriptions!D7063:D10004)</f>
        <v>80</v>
      </c>
      <c r="N7063" s="10">
        <f t="array" ref="N7063">_xlfn.XLOOKUP(A7063,subscriptions!B7063:B10004,subscriptions!G7063:G10004)</f>
        <v>10</v>
      </c>
      <c r="O7063" s="10">
        <v>72.0</v>
      </c>
      <c r="P7063" s="10" t="str">
        <f t="array" ref="P7063">_xlfn.XLOOKUP(A7063,subscriptions!B7063:B10004,subscriptions!C7063:C10004)</f>
        <v>Roam</v>
      </c>
      <c r="Q7063" s="10" t="s">
        <v>128</v>
      </c>
      <c r="R7063" s="10" t="s">
        <v>148</v>
      </c>
      <c r="S7063" s="10" t="s">
        <v>762</v>
      </c>
    </row>
    <row r="7064">
      <c r="A7064" s="1" t="s">
        <v>8929</v>
      </c>
      <c r="B7064" s="1" t="s">
        <v>657</v>
      </c>
      <c r="C7064" s="1" t="s">
        <v>473</v>
      </c>
      <c r="D7064" s="1" t="s">
        <v>153</v>
      </c>
      <c r="E7064" s="1" t="s">
        <v>262</v>
      </c>
      <c r="F7064" s="1" t="s">
        <v>2112</v>
      </c>
      <c r="G7064" s="1" t="s">
        <v>24539</v>
      </c>
      <c r="H7064" s="1" t="s">
        <v>24540</v>
      </c>
      <c r="I7064" s="4">
        <v>84.41893518518519</v>
      </c>
      <c r="J7064" s="1">
        <v>1745.59</v>
      </c>
      <c r="K7064" s="1">
        <v>279.02</v>
      </c>
      <c r="M7064" s="10">
        <f t="array" ref="M7064">_xlfn.XLOOKUP(A7064,subscriptions!B7064:B10004,subscriptions!D7064:D10004)</f>
        <v>250</v>
      </c>
      <c r="N7064" s="10">
        <f t="array" ref="N7064">_xlfn.XLOOKUP(A7064,subscriptions!B7064:B10004,subscriptions!G7064:G10004)</f>
        <v>20</v>
      </c>
      <c r="O7064" s="10">
        <v>200.0</v>
      </c>
      <c r="P7064" s="10" t="str">
        <f t="array" ref="P7064">_xlfn.XLOOKUP(A7064,subscriptions!B7064:B10004,subscriptions!C7064:C10004)</f>
        <v>Business</v>
      </c>
      <c r="Q7064" s="10" t="s">
        <v>128</v>
      </c>
      <c r="R7064" s="10" t="s">
        <v>129</v>
      </c>
      <c r="S7064" s="10" t="s">
        <v>1822</v>
      </c>
    </row>
    <row r="7065">
      <c r="A7065" s="1" t="s">
        <v>8930</v>
      </c>
      <c r="B7065" s="1" t="s">
        <v>6037</v>
      </c>
      <c r="C7065" s="1" t="s">
        <v>764</v>
      </c>
      <c r="D7065" s="1" t="s">
        <v>27</v>
      </c>
      <c r="E7065" s="1" t="s">
        <v>179</v>
      </c>
      <c r="F7065" s="1" t="s">
        <v>2311</v>
      </c>
      <c r="G7065" s="1" t="s">
        <v>24541</v>
      </c>
      <c r="H7065" s="1" t="s">
        <v>24542</v>
      </c>
      <c r="I7065" s="4">
        <v>84.21701388888889</v>
      </c>
      <c r="J7065" s="1">
        <v>2311.11</v>
      </c>
      <c r="K7065" s="1">
        <v>444.25</v>
      </c>
      <c r="L7065" s="1">
        <v>100.0</v>
      </c>
      <c r="M7065" s="10">
        <f t="array" ref="M7065">_xlfn.XLOOKUP(A7065,subscriptions!B7065:B10004,subscriptions!D7065:D10004)</f>
        <v>80</v>
      </c>
      <c r="N7065" s="10">
        <f t="array" ref="N7065">_xlfn.XLOOKUP(A7065,subscriptions!B7065:B10004,subscriptions!G7065:G10004)</f>
        <v>0</v>
      </c>
      <c r="O7065" s="10">
        <v>80.0</v>
      </c>
      <c r="P7065" s="10" t="str">
        <f t="array" ref="P7065">_xlfn.XLOOKUP(A7065,subscriptions!B7065:B10004,subscriptions!C7065:C10004)</f>
        <v>Roam</v>
      </c>
      <c r="Q7065" s="10" t="s">
        <v>173</v>
      </c>
      <c r="R7065" s="10" t="s">
        <v>148</v>
      </c>
      <c r="S7065" s="10" t="s">
        <v>453</v>
      </c>
    </row>
    <row r="7066">
      <c r="A7066" s="1" t="s">
        <v>8931</v>
      </c>
      <c r="B7066" s="1" t="s">
        <v>1303</v>
      </c>
      <c r="C7066" s="1" t="s">
        <v>920</v>
      </c>
      <c r="D7066" s="1" t="s">
        <v>153</v>
      </c>
      <c r="E7066" s="1" t="s">
        <v>332</v>
      </c>
      <c r="F7066" s="1" t="s">
        <v>510</v>
      </c>
      <c r="G7066" s="1" t="s">
        <v>24543</v>
      </c>
      <c r="H7066" s="1" t="s">
        <v>24544</v>
      </c>
      <c r="I7066" s="4">
        <v>84.2097800925926</v>
      </c>
      <c r="J7066" s="1">
        <v>260.64</v>
      </c>
      <c r="K7066" s="1">
        <v>70.99</v>
      </c>
      <c r="M7066" s="10">
        <f t="array" ref="M7066">_xlfn.XLOOKUP(A7066,subscriptions!B7066:B10004,subscriptions!D7066:D10004)</f>
        <v>120</v>
      </c>
      <c r="N7066" s="10">
        <f t="array" ref="N7066">_xlfn.XLOOKUP(A7066,subscriptions!B7066:B10004,subscriptions!G7066:G10004)</f>
        <v>5</v>
      </c>
      <c r="O7066" s="10">
        <v>114.0</v>
      </c>
      <c r="P7066" s="10" t="str">
        <f t="array" ref="P7066">_xlfn.XLOOKUP(A7066,subscriptions!B7066:B10004,subscriptions!C7066:C10004)</f>
        <v>Residential</v>
      </c>
      <c r="Q7066" s="10" t="s">
        <v>194</v>
      </c>
      <c r="R7066" s="10" t="s">
        <v>212</v>
      </c>
      <c r="S7066" s="10" t="s">
        <v>353</v>
      </c>
    </row>
    <row r="7067">
      <c r="A7067" s="1" t="s">
        <v>8932</v>
      </c>
      <c r="B7067" s="1" t="s">
        <v>1460</v>
      </c>
      <c r="C7067" s="1" t="s">
        <v>426</v>
      </c>
      <c r="D7067" s="1" t="s">
        <v>27</v>
      </c>
      <c r="E7067" s="1" t="s">
        <v>714</v>
      </c>
      <c r="F7067" s="1" t="s">
        <v>828</v>
      </c>
      <c r="G7067" s="1" t="s">
        <v>24545</v>
      </c>
      <c r="H7067" s="1" t="s">
        <v>24546</v>
      </c>
      <c r="I7067" s="4">
        <v>84.21125</v>
      </c>
      <c r="J7067" s="1">
        <v>1428.03</v>
      </c>
      <c r="K7067" s="1">
        <v>169.87</v>
      </c>
      <c r="M7067" s="10">
        <f t="array" ref="M7067">_xlfn.XLOOKUP(A7067,subscriptions!B7067:B10004,subscriptions!D7067:D10004)</f>
        <v>80</v>
      </c>
      <c r="N7067" s="10">
        <f t="array" ref="N7067">_xlfn.XLOOKUP(A7067,subscriptions!B7067:B10004,subscriptions!G7067:G10004)</f>
        <v>10</v>
      </c>
      <c r="O7067" s="10">
        <v>72.0</v>
      </c>
      <c r="P7067" s="10" t="str">
        <f t="array" ref="P7067">_xlfn.XLOOKUP(A7067,subscriptions!B7067:B10004,subscriptions!C7067:C10004)</f>
        <v>Roam</v>
      </c>
      <c r="Q7067" s="10" t="s">
        <v>128</v>
      </c>
      <c r="R7067" s="10" t="s">
        <v>148</v>
      </c>
      <c r="S7067" s="10" t="s">
        <v>438</v>
      </c>
    </row>
    <row r="7068">
      <c r="A7068" s="1" t="s">
        <v>8933</v>
      </c>
      <c r="B7068" s="1" t="s">
        <v>1173</v>
      </c>
      <c r="C7068" s="1" t="s">
        <v>1200</v>
      </c>
      <c r="D7068" s="1" t="s">
        <v>27</v>
      </c>
      <c r="E7068" s="1" t="s">
        <v>631</v>
      </c>
      <c r="F7068" s="1" t="s">
        <v>1115</v>
      </c>
      <c r="G7068" s="1" t="s">
        <v>24547</v>
      </c>
      <c r="H7068" s="1" t="s">
        <v>24548</v>
      </c>
      <c r="I7068" s="4">
        <v>84.17094907407407</v>
      </c>
      <c r="J7068" s="1">
        <v>102.35</v>
      </c>
      <c r="K7068" s="1">
        <v>35.71</v>
      </c>
      <c r="M7068" s="10">
        <f t="array" ref="M7068">_xlfn.XLOOKUP(A7068,subscriptions!B7068:B10004,subscriptions!D7068:D10004)</f>
        <v>120</v>
      </c>
      <c r="N7068" s="10">
        <f t="array" ref="N7068">_xlfn.XLOOKUP(A7068,subscriptions!B7068:B10004,subscriptions!G7068:G10004)</f>
        <v>20</v>
      </c>
      <c r="O7068" s="10">
        <v>96.0</v>
      </c>
      <c r="P7068" s="10" t="str">
        <f t="array" ref="P7068">_xlfn.XLOOKUP(A7068,subscriptions!B7068:B10004,subscriptions!C7068:C10004)</f>
        <v>Residential</v>
      </c>
      <c r="Q7068" s="10" t="s">
        <v>128</v>
      </c>
      <c r="R7068" s="10" t="s">
        <v>148</v>
      </c>
      <c r="S7068" s="10" t="s">
        <v>310</v>
      </c>
    </row>
    <row r="7069">
      <c r="A7069" s="1" t="s">
        <v>8936</v>
      </c>
      <c r="B7069" s="1" t="s">
        <v>1527</v>
      </c>
      <c r="C7069" s="1" t="s">
        <v>800</v>
      </c>
      <c r="D7069" s="1" t="s">
        <v>153</v>
      </c>
      <c r="E7069" s="1" t="s">
        <v>179</v>
      </c>
      <c r="F7069" s="1" t="s">
        <v>200</v>
      </c>
      <c r="G7069" s="1" t="s">
        <v>24549</v>
      </c>
      <c r="H7069" s="1" t="s">
        <v>24550</v>
      </c>
      <c r="I7069" s="4">
        <v>84.2521875</v>
      </c>
      <c r="J7069" s="1">
        <v>1082.44</v>
      </c>
      <c r="K7069" s="1">
        <v>262.93</v>
      </c>
      <c r="L7069" s="1">
        <v>100.0</v>
      </c>
      <c r="M7069" s="10">
        <f t="array" ref="M7069">_xlfn.XLOOKUP(A7069,subscriptions!B7069:B10004,subscriptions!D7069:D10004)</f>
        <v>250</v>
      </c>
      <c r="N7069" s="10">
        <f t="array" ref="N7069">_xlfn.XLOOKUP(A7069,subscriptions!B7069:B10004,subscriptions!G7069:G10004)</f>
        <v>0</v>
      </c>
      <c r="O7069" s="10">
        <v>250.0</v>
      </c>
      <c r="P7069" s="10" t="str">
        <f t="array" ref="P7069">_xlfn.XLOOKUP(A7069,subscriptions!B7069:B10004,subscriptions!C7069:C10004)</f>
        <v>Business</v>
      </c>
      <c r="Q7069" s="10" t="s">
        <v>173</v>
      </c>
      <c r="R7069" s="10" t="s">
        <v>129</v>
      </c>
      <c r="S7069" s="10" t="s">
        <v>1008</v>
      </c>
    </row>
    <row r="7070">
      <c r="A7070" s="1" t="s">
        <v>8937</v>
      </c>
      <c r="B7070" s="1" t="s">
        <v>589</v>
      </c>
      <c r="C7070" s="1" t="s">
        <v>1492</v>
      </c>
      <c r="D7070" s="1" t="s">
        <v>153</v>
      </c>
      <c r="E7070" s="1" t="s">
        <v>262</v>
      </c>
      <c r="F7070" s="1" t="s">
        <v>4344</v>
      </c>
      <c r="G7070" s="1" t="s">
        <v>24551</v>
      </c>
      <c r="H7070" s="1" t="s">
        <v>24552</v>
      </c>
      <c r="I7070" s="4">
        <v>84.3766087962963</v>
      </c>
      <c r="J7070" s="1">
        <v>302.35</v>
      </c>
      <c r="K7070" s="1">
        <v>39.44</v>
      </c>
      <c r="M7070" s="10">
        <f t="array" ref="M7070">_xlfn.XLOOKUP(A7070,subscriptions!B7070:B10004,subscriptions!D7070:D10004)</f>
        <v>50</v>
      </c>
      <c r="N7070" s="10">
        <f t="array" ref="N7070">_xlfn.XLOOKUP(A7070,subscriptions!B7070:B10004,subscriptions!G7070:G10004)</f>
        <v>5</v>
      </c>
      <c r="O7070" s="10">
        <v>47.5</v>
      </c>
      <c r="P7070" s="10" t="str">
        <f t="array" ref="P7070">_xlfn.XLOOKUP(A7070,subscriptions!B7070:B10004,subscriptions!C7070:C10004)</f>
        <v>Mini</v>
      </c>
      <c r="Q7070" s="10" t="s">
        <v>194</v>
      </c>
      <c r="R7070" s="10" t="s">
        <v>148</v>
      </c>
      <c r="S7070" s="10" t="s">
        <v>3910</v>
      </c>
    </row>
    <row r="7071">
      <c r="A7071" s="1" t="s">
        <v>8938</v>
      </c>
      <c r="B7071" s="1" t="s">
        <v>1995</v>
      </c>
      <c r="C7071" s="1" t="s">
        <v>920</v>
      </c>
      <c r="D7071" s="1" t="s">
        <v>153</v>
      </c>
      <c r="E7071" s="1" t="s">
        <v>179</v>
      </c>
      <c r="F7071" s="1" t="s">
        <v>773</v>
      </c>
      <c r="G7071" s="1" t="s">
        <v>24553</v>
      </c>
      <c r="H7071" s="1" t="s">
        <v>24554</v>
      </c>
      <c r="I7071" s="4">
        <v>84.21412037037037</v>
      </c>
      <c r="J7071" s="1">
        <v>353.03</v>
      </c>
      <c r="K7071" s="1">
        <v>103.18</v>
      </c>
      <c r="L7071" s="1">
        <v>100.0</v>
      </c>
      <c r="M7071" s="10">
        <f t="array" ref="M7071">_xlfn.XLOOKUP(A7071,subscriptions!B7071:B10004,subscriptions!D7071:D10004)</f>
        <v>80</v>
      </c>
      <c r="N7071" s="10">
        <f t="array" ref="N7071">_xlfn.XLOOKUP(A7071,subscriptions!B7071:B10004,subscriptions!G7071:G10004)</f>
        <v>10</v>
      </c>
      <c r="O7071" s="10">
        <v>72.0</v>
      </c>
      <c r="P7071" s="10" t="str">
        <f t="array" ref="P7071">_xlfn.XLOOKUP(A7071,subscriptions!B7071:B10004,subscriptions!C7071:C10004)</f>
        <v>Roam</v>
      </c>
      <c r="Q7071" s="10" t="s">
        <v>128</v>
      </c>
      <c r="R7071" s="10" t="s">
        <v>148</v>
      </c>
      <c r="S7071" s="10" t="s">
        <v>388</v>
      </c>
    </row>
    <row r="7072">
      <c r="A7072" s="1" t="s">
        <v>8939</v>
      </c>
      <c r="B7072" s="1" t="s">
        <v>589</v>
      </c>
      <c r="C7072" s="1" t="s">
        <v>2483</v>
      </c>
      <c r="D7072" s="1" t="s">
        <v>153</v>
      </c>
      <c r="E7072" s="1" t="s">
        <v>280</v>
      </c>
      <c r="F7072" s="1" t="s">
        <v>411</v>
      </c>
      <c r="G7072" s="1" t="s">
        <v>24555</v>
      </c>
      <c r="H7072" s="1" t="s">
        <v>24556</v>
      </c>
      <c r="I7072" s="4">
        <v>84.33614583333333</v>
      </c>
      <c r="J7072" s="1">
        <v>731.31</v>
      </c>
      <c r="K7072" s="1">
        <v>110.68</v>
      </c>
      <c r="M7072" s="10">
        <f t="array" ref="M7072">_xlfn.XLOOKUP(A7072,subscriptions!B7072:B10004,subscriptions!D7072:D10004)</f>
        <v>120</v>
      </c>
      <c r="N7072" s="10">
        <f t="array" ref="N7072">_xlfn.XLOOKUP(A7072,subscriptions!B7072:B10004,subscriptions!G7072:G10004)</f>
        <v>20</v>
      </c>
      <c r="O7072" s="10">
        <v>96.0</v>
      </c>
      <c r="P7072" s="10" t="str">
        <f t="array" ref="P7072">_xlfn.XLOOKUP(A7072,subscriptions!B7072:B10004,subscriptions!C7072:C10004)</f>
        <v>Residential</v>
      </c>
      <c r="Q7072" s="10" t="s">
        <v>128</v>
      </c>
      <c r="R7072" s="10" t="s">
        <v>148</v>
      </c>
      <c r="S7072" s="10" t="s">
        <v>1971</v>
      </c>
    </row>
    <row r="7073">
      <c r="A7073" s="1" t="s">
        <v>8940</v>
      </c>
      <c r="B7073" s="1" t="s">
        <v>1044</v>
      </c>
      <c r="C7073" s="1" t="s">
        <v>218</v>
      </c>
      <c r="D7073" s="1" t="s">
        <v>27</v>
      </c>
      <c r="E7073" s="1" t="s">
        <v>280</v>
      </c>
      <c r="F7073" s="1" t="s">
        <v>411</v>
      </c>
      <c r="G7073" s="1" t="s">
        <v>24557</v>
      </c>
      <c r="H7073" s="1" t="s">
        <v>24558</v>
      </c>
      <c r="I7073" s="4">
        <v>84.33980324074074</v>
      </c>
      <c r="J7073" s="1">
        <v>899.61</v>
      </c>
      <c r="K7073" s="1">
        <v>172.2</v>
      </c>
      <c r="M7073" s="10">
        <f t="array" ref="M7073">_xlfn.XLOOKUP(A7073,subscriptions!B7073:B10004,subscriptions!D7073:D10004)</f>
        <v>120</v>
      </c>
      <c r="N7073" s="10">
        <f t="array" ref="N7073">_xlfn.XLOOKUP(A7073,subscriptions!B7073:B10004,subscriptions!G7073:G10004)</f>
        <v>0</v>
      </c>
      <c r="O7073" s="10">
        <v>120.0</v>
      </c>
      <c r="P7073" s="10" t="str">
        <f t="array" ref="P7073">_xlfn.XLOOKUP(A7073,subscriptions!B7073:B10004,subscriptions!C7073:C10004)</f>
        <v>Residential</v>
      </c>
      <c r="Q7073" s="10" t="s">
        <v>173</v>
      </c>
      <c r="R7073" s="10" t="s">
        <v>212</v>
      </c>
      <c r="S7073" s="10" t="s">
        <v>234</v>
      </c>
    </row>
    <row r="7074">
      <c r="A7074" s="1" t="s">
        <v>8941</v>
      </c>
      <c r="B7074" s="1" t="s">
        <v>1317</v>
      </c>
      <c r="C7074" s="1" t="s">
        <v>473</v>
      </c>
      <c r="D7074" s="1" t="s">
        <v>27</v>
      </c>
      <c r="E7074" s="1" t="s">
        <v>714</v>
      </c>
      <c r="F7074" s="1" t="s">
        <v>1159</v>
      </c>
      <c r="G7074" s="1" t="s">
        <v>24559</v>
      </c>
      <c r="H7074" s="1" t="s">
        <v>24560</v>
      </c>
      <c r="I7074" s="4">
        <v>84.33774305555555</v>
      </c>
      <c r="J7074" s="1">
        <v>1513.95</v>
      </c>
      <c r="K7074" s="1">
        <v>384.63</v>
      </c>
      <c r="M7074" s="10">
        <f t="array" ref="M7074">_xlfn.XLOOKUP(A7074,subscriptions!B7074:B10004,subscriptions!D7074:D10004)</f>
        <v>120</v>
      </c>
      <c r="N7074" s="10">
        <f t="array" ref="N7074">_xlfn.XLOOKUP(A7074,subscriptions!B7074:B10004,subscriptions!G7074:G10004)</f>
        <v>5</v>
      </c>
      <c r="O7074" s="10">
        <v>114.0</v>
      </c>
      <c r="P7074" s="10" t="str">
        <f t="array" ref="P7074">_xlfn.XLOOKUP(A7074,subscriptions!B7074:B10004,subscriptions!C7074:C10004)</f>
        <v>Residential</v>
      </c>
      <c r="Q7074" s="10" t="s">
        <v>194</v>
      </c>
      <c r="R7074" s="10" t="s">
        <v>212</v>
      </c>
      <c r="S7074" s="10" t="s">
        <v>1961</v>
      </c>
    </row>
    <row r="7075">
      <c r="A7075" s="1" t="s">
        <v>8942</v>
      </c>
      <c r="B7075" s="1" t="s">
        <v>589</v>
      </c>
      <c r="C7075" s="1" t="s">
        <v>473</v>
      </c>
      <c r="D7075" s="1" t="s">
        <v>153</v>
      </c>
      <c r="E7075" s="1" t="s">
        <v>239</v>
      </c>
      <c r="F7075" s="1" t="s">
        <v>2154</v>
      </c>
      <c r="G7075" s="1" t="s">
        <v>24561</v>
      </c>
      <c r="H7075" s="1" t="s">
        <v>24562</v>
      </c>
      <c r="I7075" s="4">
        <v>84.25572916666667</v>
      </c>
      <c r="J7075" s="1">
        <v>166.02</v>
      </c>
      <c r="K7075" s="1">
        <v>30.72</v>
      </c>
      <c r="M7075" s="10">
        <f t="array" ref="M7075">_xlfn.XLOOKUP(A7075,subscriptions!B7075:B10004,subscriptions!D7075:D10004)</f>
        <v>120</v>
      </c>
      <c r="N7075" s="10">
        <f t="array" ref="N7075">_xlfn.XLOOKUP(A7075,subscriptions!B7075:B10004,subscriptions!G7075:G10004)</f>
        <v>10</v>
      </c>
      <c r="O7075" s="10">
        <v>108.0</v>
      </c>
      <c r="P7075" s="10" t="str">
        <f t="array" ref="P7075">_xlfn.XLOOKUP(A7075,subscriptions!B7075:B10004,subscriptions!C7075:C10004)</f>
        <v>Residential</v>
      </c>
      <c r="Q7075" s="10" t="s">
        <v>128</v>
      </c>
      <c r="R7075" s="10" t="s">
        <v>212</v>
      </c>
      <c r="S7075" s="10" t="s">
        <v>1156</v>
      </c>
    </row>
    <row r="7076">
      <c r="A7076" s="1" t="s">
        <v>8943</v>
      </c>
      <c r="B7076" s="1" t="s">
        <v>1387</v>
      </c>
      <c r="C7076" s="1" t="s">
        <v>152</v>
      </c>
      <c r="D7076" s="1" t="s">
        <v>27</v>
      </c>
      <c r="E7076" s="1" t="s">
        <v>28</v>
      </c>
      <c r="F7076" s="1" t="s">
        <v>526</v>
      </c>
      <c r="G7076" s="1" t="s">
        <v>24563</v>
      </c>
      <c r="H7076" s="1" t="s">
        <v>24564</v>
      </c>
      <c r="I7076" s="4">
        <v>84.21076388888889</v>
      </c>
      <c r="J7076" s="1">
        <v>1100.84</v>
      </c>
      <c r="K7076" s="1">
        <v>184.23</v>
      </c>
      <c r="M7076" s="10">
        <f t="array" ref="M7076">_xlfn.XLOOKUP(A7076,subscriptions!B7076:B10004,subscriptions!D7076:D10004)</f>
        <v>120</v>
      </c>
      <c r="N7076" s="10">
        <f t="array" ref="N7076">_xlfn.XLOOKUP(A7076,subscriptions!B7076:B10004,subscriptions!G7076:G10004)</f>
        <v>20</v>
      </c>
      <c r="O7076" s="10">
        <v>96.0</v>
      </c>
      <c r="P7076" s="10" t="str">
        <f t="array" ref="P7076">_xlfn.XLOOKUP(A7076,subscriptions!B7076:B10004,subscriptions!C7076:C10004)</f>
        <v>Residential</v>
      </c>
      <c r="Q7076" s="10" t="s">
        <v>128</v>
      </c>
      <c r="R7076" s="10" t="s">
        <v>148</v>
      </c>
      <c r="S7076" s="10" t="s">
        <v>770</v>
      </c>
    </row>
    <row r="7077">
      <c r="A7077" s="1" t="s">
        <v>8944</v>
      </c>
      <c r="B7077" s="1" t="s">
        <v>589</v>
      </c>
      <c r="C7077" s="1" t="s">
        <v>509</v>
      </c>
      <c r="D7077" s="1" t="s">
        <v>153</v>
      </c>
      <c r="E7077" s="1" t="s">
        <v>28</v>
      </c>
      <c r="F7077" s="1" t="s">
        <v>526</v>
      </c>
      <c r="G7077" s="1" t="s">
        <v>24565</v>
      </c>
      <c r="H7077" s="1" t="s">
        <v>24566</v>
      </c>
      <c r="I7077" s="4">
        <v>84.2555787037037</v>
      </c>
      <c r="J7077" s="1">
        <v>352.49</v>
      </c>
      <c r="K7077" s="1">
        <v>46.79</v>
      </c>
      <c r="M7077" s="10">
        <f t="array" ref="M7077">_xlfn.XLOOKUP(A7077,subscriptions!B7077:B10004,subscriptions!D7077:D10004)</f>
        <v>120</v>
      </c>
      <c r="N7077" s="10">
        <f t="array" ref="N7077">_xlfn.XLOOKUP(A7077,subscriptions!B7077:B10004,subscriptions!G7077:G10004)</f>
        <v>0</v>
      </c>
      <c r="O7077" s="10">
        <v>120.0</v>
      </c>
      <c r="P7077" s="10" t="str">
        <f t="array" ref="P7077">_xlfn.XLOOKUP(A7077,subscriptions!B7077:B10004,subscriptions!C7077:C10004)</f>
        <v>Residential</v>
      </c>
      <c r="Q7077" s="10" t="s">
        <v>173</v>
      </c>
      <c r="R7077" s="10" t="s">
        <v>212</v>
      </c>
      <c r="S7077" s="10" t="s">
        <v>1156</v>
      </c>
    </row>
    <row r="7078">
      <c r="A7078" s="1" t="s">
        <v>8946</v>
      </c>
      <c r="B7078" s="1" t="s">
        <v>1865</v>
      </c>
      <c r="C7078" s="1" t="s">
        <v>330</v>
      </c>
      <c r="D7078" s="1" t="s">
        <v>153</v>
      </c>
      <c r="E7078" s="1" t="s">
        <v>262</v>
      </c>
      <c r="F7078" s="1" t="s">
        <v>885</v>
      </c>
      <c r="G7078" s="1" t="s">
        <v>24567</v>
      </c>
      <c r="H7078" s="1" t="s">
        <v>24568</v>
      </c>
      <c r="I7078" s="4">
        <v>84.37796296296297</v>
      </c>
      <c r="J7078" s="1">
        <v>1329.89</v>
      </c>
      <c r="K7078" s="1">
        <v>241.49</v>
      </c>
      <c r="M7078" s="10">
        <f t="array" ref="M7078">_xlfn.XLOOKUP(A7078,subscriptions!B7078:B10004,subscriptions!D7078:D10004)</f>
        <v>80</v>
      </c>
      <c r="N7078" s="10">
        <f t="array" ref="N7078">_xlfn.XLOOKUP(A7078,subscriptions!B7078:B10004,subscriptions!G7078:G10004)</f>
        <v>5</v>
      </c>
      <c r="O7078" s="10">
        <v>76.0</v>
      </c>
      <c r="P7078" s="10" t="str">
        <f t="array" ref="P7078">_xlfn.XLOOKUP(A7078,subscriptions!B7078:B10004,subscriptions!C7078:C10004)</f>
        <v>Roam</v>
      </c>
      <c r="Q7078" s="10" t="s">
        <v>194</v>
      </c>
      <c r="R7078" s="10" t="s">
        <v>148</v>
      </c>
      <c r="S7078" s="10" t="s">
        <v>1302</v>
      </c>
    </row>
    <row r="7079">
      <c r="A7079" s="1" t="s">
        <v>8948</v>
      </c>
      <c r="B7079" s="1" t="s">
        <v>555</v>
      </c>
      <c r="C7079" s="1" t="s">
        <v>884</v>
      </c>
      <c r="D7079" s="1" t="s">
        <v>153</v>
      </c>
      <c r="E7079" s="1" t="s">
        <v>179</v>
      </c>
      <c r="F7079" s="1" t="s">
        <v>2311</v>
      </c>
      <c r="G7079" s="1" t="s">
        <v>24569</v>
      </c>
      <c r="H7079" s="1" t="s">
        <v>24570</v>
      </c>
      <c r="I7079" s="4">
        <v>84.33755787037038</v>
      </c>
      <c r="J7079" s="1">
        <v>1571.7</v>
      </c>
      <c r="K7079" s="1">
        <v>304.87</v>
      </c>
      <c r="L7079" s="1">
        <v>100.0</v>
      </c>
      <c r="M7079" s="10">
        <f t="array" ref="M7079">_xlfn.XLOOKUP(A7079,subscriptions!B7079:B10004,subscriptions!D7079:D10004)</f>
        <v>120</v>
      </c>
      <c r="N7079" s="10">
        <f t="array" ref="N7079">_xlfn.XLOOKUP(A7079,subscriptions!B7079:B10004,subscriptions!G7079:G10004)</f>
        <v>10</v>
      </c>
      <c r="O7079" s="10">
        <v>108.0</v>
      </c>
      <c r="P7079" s="10" t="str">
        <f t="array" ref="P7079">_xlfn.XLOOKUP(A7079,subscriptions!B7079:B10004,subscriptions!C7079:C10004)</f>
        <v>Residential</v>
      </c>
      <c r="Q7079" s="10" t="s">
        <v>128</v>
      </c>
      <c r="R7079" s="10" t="s">
        <v>212</v>
      </c>
      <c r="S7079" s="10" t="s">
        <v>1961</v>
      </c>
    </row>
    <row r="7080">
      <c r="A7080" s="1" t="s">
        <v>8949</v>
      </c>
      <c r="B7080" s="1" t="s">
        <v>1865</v>
      </c>
      <c r="C7080" s="1" t="s">
        <v>524</v>
      </c>
      <c r="D7080" s="1" t="s">
        <v>153</v>
      </c>
      <c r="E7080" s="1" t="s">
        <v>219</v>
      </c>
      <c r="F7080" s="1" t="s">
        <v>574</v>
      </c>
      <c r="G7080" s="1" t="s">
        <v>24571</v>
      </c>
      <c r="H7080" s="1" t="s">
        <v>24572</v>
      </c>
      <c r="I7080" s="4">
        <v>84.25143518518519</v>
      </c>
      <c r="J7080" s="1">
        <v>1270.29</v>
      </c>
      <c r="K7080" s="1">
        <v>121.47</v>
      </c>
      <c r="M7080" s="10">
        <f t="array" ref="M7080">_xlfn.XLOOKUP(A7080,subscriptions!B7080:B10004,subscriptions!D7080:D10004)</f>
        <v>120</v>
      </c>
      <c r="N7080" s="10">
        <f t="array" ref="N7080">_xlfn.XLOOKUP(A7080,subscriptions!B7080:B10004,subscriptions!G7080:G10004)</f>
        <v>20</v>
      </c>
      <c r="O7080" s="10">
        <v>96.0</v>
      </c>
      <c r="P7080" s="10" t="str">
        <f t="array" ref="P7080">_xlfn.XLOOKUP(A7080,subscriptions!B7080:B10004,subscriptions!C7080:C10004)</f>
        <v>Residential</v>
      </c>
      <c r="Q7080" s="10" t="s">
        <v>128</v>
      </c>
      <c r="R7080" s="10" t="s">
        <v>148</v>
      </c>
      <c r="S7080" s="10" t="s">
        <v>4065</v>
      </c>
    </row>
    <row r="7081">
      <c r="A7081" s="1" t="s">
        <v>8950</v>
      </c>
      <c r="B7081" s="1" t="s">
        <v>2018</v>
      </c>
      <c r="C7081" s="1" t="s">
        <v>261</v>
      </c>
      <c r="D7081" s="1" t="s">
        <v>27</v>
      </c>
      <c r="E7081" s="1" t="s">
        <v>332</v>
      </c>
      <c r="F7081" s="1" t="s">
        <v>427</v>
      </c>
      <c r="G7081" s="1" t="s">
        <v>24573</v>
      </c>
      <c r="H7081" s="1" t="s">
        <v>24574</v>
      </c>
      <c r="I7081" s="4">
        <v>84.3785300925926</v>
      </c>
      <c r="J7081" s="1">
        <v>2060.81</v>
      </c>
      <c r="K7081" s="1">
        <v>217.13</v>
      </c>
      <c r="M7081" s="10">
        <f t="array" ref="M7081">_xlfn.XLOOKUP(A7081,subscriptions!B7081:B10004,subscriptions!D7081:D10004)</f>
        <v>120</v>
      </c>
      <c r="N7081" s="10">
        <f t="array" ref="N7081">_xlfn.XLOOKUP(A7081,subscriptions!B7081:B10004,subscriptions!G7081:G10004)</f>
        <v>0</v>
      </c>
      <c r="O7081" s="10">
        <v>120.0</v>
      </c>
      <c r="P7081" s="10" t="str">
        <f t="array" ref="P7081">_xlfn.XLOOKUP(A7081,subscriptions!B7081:B10004,subscriptions!C7081:C10004)</f>
        <v>Residential</v>
      </c>
      <c r="Q7081" s="10" t="s">
        <v>173</v>
      </c>
      <c r="R7081" s="10" t="s">
        <v>212</v>
      </c>
      <c r="S7081" s="10" t="s">
        <v>1622</v>
      </c>
    </row>
    <row r="7082">
      <c r="A7082" s="1" t="s">
        <v>8951</v>
      </c>
      <c r="B7082" s="1" t="s">
        <v>472</v>
      </c>
      <c r="C7082" s="1" t="s">
        <v>658</v>
      </c>
      <c r="D7082" s="1" t="s">
        <v>27</v>
      </c>
      <c r="E7082" s="1" t="s">
        <v>28</v>
      </c>
      <c r="F7082" s="1" t="s">
        <v>2188</v>
      </c>
      <c r="G7082" s="1" t="s">
        <v>24575</v>
      </c>
      <c r="H7082" s="1" t="s">
        <v>24576</v>
      </c>
      <c r="I7082" s="4">
        <v>84.4175925925926</v>
      </c>
      <c r="J7082" s="1">
        <v>663.33</v>
      </c>
      <c r="K7082" s="1">
        <v>98.52</v>
      </c>
      <c r="M7082" s="10">
        <f t="array" ref="M7082">_xlfn.XLOOKUP(A7082,subscriptions!B7082:B10004,subscriptions!D7082:D10004)</f>
        <v>120</v>
      </c>
      <c r="N7082" s="10">
        <f t="array" ref="N7082">_xlfn.XLOOKUP(A7082,subscriptions!B7082:B10004,subscriptions!G7082:G10004)</f>
        <v>5</v>
      </c>
      <c r="O7082" s="10">
        <v>114.0</v>
      </c>
      <c r="P7082" s="10" t="str">
        <f t="array" ref="P7082">_xlfn.XLOOKUP(A7082,subscriptions!B7082:B10004,subscriptions!C7082:C10004)</f>
        <v>Residential</v>
      </c>
      <c r="Q7082" s="10" t="s">
        <v>194</v>
      </c>
      <c r="R7082" s="10" t="s">
        <v>212</v>
      </c>
      <c r="S7082" s="10" t="s">
        <v>327</v>
      </c>
    </row>
    <row r="7083">
      <c r="A7083" s="1" t="s">
        <v>8952</v>
      </c>
      <c r="B7083" s="1" t="s">
        <v>1387</v>
      </c>
      <c r="C7083" s="1" t="s">
        <v>26</v>
      </c>
      <c r="D7083" s="1" t="s">
        <v>27</v>
      </c>
      <c r="E7083" s="1" t="s">
        <v>631</v>
      </c>
      <c r="F7083" s="1" t="s">
        <v>943</v>
      </c>
      <c r="G7083" s="1" t="s">
        <v>24577</v>
      </c>
      <c r="H7083" s="1" t="s">
        <v>24578</v>
      </c>
      <c r="I7083" s="4">
        <v>84.17297453703704</v>
      </c>
      <c r="J7083" s="1">
        <v>2222.94</v>
      </c>
      <c r="K7083" s="1">
        <v>361.69</v>
      </c>
      <c r="M7083" s="10">
        <f t="array" ref="M7083">_xlfn.XLOOKUP(A7083,subscriptions!B7083:B10004,subscriptions!D7083:D10004)</f>
        <v>250</v>
      </c>
      <c r="N7083" s="10">
        <f t="array" ref="N7083">_xlfn.XLOOKUP(A7083,subscriptions!B7083:B10004,subscriptions!G7083:G10004)</f>
        <v>10</v>
      </c>
      <c r="O7083" s="10">
        <v>225.0</v>
      </c>
      <c r="P7083" s="10" t="str">
        <f t="array" ref="P7083">_xlfn.XLOOKUP(A7083,subscriptions!B7083:B10004,subscriptions!C7083:C10004)</f>
        <v>Business</v>
      </c>
      <c r="Q7083" s="10" t="s">
        <v>128</v>
      </c>
      <c r="R7083" s="10" t="s">
        <v>129</v>
      </c>
      <c r="S7083" s="10" t="s">
        <v>2630</v>
      </c>
    </row>
    <row r="7084">
      <c r="A7084" s="1" t="s">
        <v>8953</v>
      </c>
      <c r="B7084" s="1" t="s">
        <v>700</v>
      </c>
      <c r="C7084" s="1" t="s">
        <v>218</v>
      </c>
      <c r="D7084" s="1" t="s">
        <v>153</v>
      </c>
      <c r="E7084" s="1" t="s">
        <v>332</v>
      </c>
      <c r="F7084" s="1" t="s">
        <v>2415</v>
      </c>
      <c r="G7084" s="1" t="s">
        <v>24579</v>
      </c>
      <c r="H7084" s="1" t="s">
        <v>24580</v>
      </c>
      <c r="I7084" s="4">
        <v>84.29584490740741</v>
      </c>
      <c r="J7084" s="1">
        <v>900.48</v>
      </c>
      <c r="K7084" s="1">
        <v>154.19</v>
      </c>
      <c r="M7084" s="10">
        <f t="array" ref="M7084">_xlfn.XLOOKUP(A7084,subscriptions!B7084:B10004,subscriptions!D7084:D10004)</f>
        <v>80</v>
      </c>
      <c r="N7084" s="10">
        <f t="array" ref="N7084">_xlfn.XLOOKUP(A7084,subscriptions!B7084:B10004,subscriptions!G7084:G10004)</f>
        <v>20</v>
      </c>
      <c r="O7084" s="10">
        <v>64.0</v>
      </c>
      <c r="P7084" s="10" t="str">
        <f t="array" ref="P7084">_xlfn.XLOOKUP(A7084,subscriptions!B7084:B10004,subscriptions!C7084:C10004)</f>
        <v>Roam</v>
      </c>
      <c r="Q7084" s="10" t="s">
        <v>128</v>
      </c>
      <c r="R7084" s="10" t="s">
        <v>148</v>
      </c>
      <c r="S7084" s="10" t="s">
        <v>655</v>
      </c>
    </row>
    <row r="7085">
      <c r="A7085" s="1" t="s">
        <v>8954</v>
      </c>
      <c r="B7085" s="1" t="s">
        <v>969</v>
      </c>
      <c r="C7085" s="1" t="s">
        <v>827</v>
      </c>
      <c r="D7085" s="1" t="s">
        <v>27</v>
      </c>
      <c r="E7085" s="1" t="s">
        <v>714</v>
      </c>
      <c r="F7085" s="1" t="s">
        <v>1866</v>
      </c>
      <c r="G7085" s="1" t="s">
        <v>24581</v>
      </c>
      <c r="H7085" s="1" t="s">
        <v>24582</v>
      </c>
      <c r="I7085" s="4">
        <v>84.2958912037037</v>
      </c>
      <c r="J7085" s="1">
        <v>1043.01</v>
      </c>
      <c r="K7085" s="1">
        <v>134.68</v>
      </c>
      <c r="M7085" s="10">
        <f t="array" ref="M7085">_xlfn.XLOOKUP(A7085,subscriptions!B7085:B10004,subscriptions!D7085:D10004)</f>
        <v>120</v>
      </c>
      <c r="N7085" s="10">
        <f t="array" ref="N7085">_xlfn.XLOOKUP(A7085,subscriptions!B7085:B10004,subscriptions!G7085:G10004)</f>
        <v>0</v>
      </c>
      <c r="O7085" s="10">
        <v>120.0</v>
      </c>
      <c r="P7085" s="10" t="str">
        <f t="array" ref="P7085">_xlfn.XLOOKUP(A7085,subscriptions!B7085:B10004,subscriptions!C7085:C10004)</f>
        <v>Residential</v>
      </c>
      <c r="Q7085" s="10" t="s">
        <v>173</v>
      </c>
      <c r="R7085" s="10" t="s">
        <v>212</v>
      </c>
      <c r="S7085" s="10" t="s">
        <v>655</v>
      </c>
    </row>
    <row r="7086">
      <c r="A7086" s="1" t="s">
        <v>8955</v>
      </c>
      <c r="B7086" s="1" t="s">
        <v>132</v>
      </c>
      <c r="C7086" s="1" t="s">
        <v>473</v>
      </c>
      <c r="D7086" s="1" t="s">
        <v>27</v>
      </c>
      <c r="E7086" s="1" t="s">
        <v>239</v>
      </c>
      <c r="F7086" s="1" t="s">
        <v>2765</v>
      </c>
      <c r="G7086" s="1" t="s">
        <v>24583</v>
      </c>
      <c r="H7086" s="1" t="s">
        <v>24584</v>
      </c>
      <c r="I7086" s="4">
        <v>84.17523148148148</v>
      </c>
      <c r="J7086" s="1">
        <v>1616.62</v>
      </c>
      <c r="K7086" s="1">
        <v>141.28</v>
      </c>
      <c r="M7086" s="10">
        <f t="array" ref="M7086">_xlfn.XLOOKUP(A7086,subscriptions!B7086:B10004,subscriptions!D7086:D10004)</f>
        <v>120</v>
      </c>
      <c r="N7086" s="10">
        <f t="array" ref="N7086">_xlfn.XLOOKUP(A7086,subscriptions!B7086:B10004,subscriptions!G7086:G10004)</f>
        <v>5</v>
      </c>
      <c r="O7086" s="10">
        <v>114.0</v>
      </c>
      <c r="P7086" s="10" t="str">
        <f t="array" ref="P7086">_xlfn.XLOOKUP(A7086,subscriptions!B7086:B10004,subscriptions!C7086:C10004)</f>
        <v>Residential</v>
      </c>
      <c r="Q7086" s="10" t="s">
        <v>194</v>
      </c>
      <c r="R7086" s="10" t="s">
        <v>212</v>
      </c>
      <c r="S7086" s="10" t="s">
        <v>1198</v>
      </c>
    </row>
    <row r="7087">
      <c r="A7087" s="1" t="s">
        <v>8956</v>
      </c>
      <c r="B7087" s="1" t="s">
        <v>439</v>
      </c>
      <c r="C7087" s="1" t="s">
        <v>884</v>
      </c>
      <c r="D7087" s="1" t="s">
        <v>153</v>
      </c>
      <c r="E7087" s="1" t="s">
        <v>280</v>
      </c>
      <c r="F7087" s="1" t="s">
        <v>411</v>
      </c>
      <c r="G7087" s="1" t="s">
        <v>24585</v>
      </c>
      <c r="H7087" s="1" t="s">
        <v>24586</v>
      </c>
      <c r="I7087" s="4">
        <v>84.30016203703704</v>
      </c>
      <c r="J7087" s="1">
        <v>77.79</v>
      </c>
      <c r="K7087" s="1">
        <v>21.51</v>
      </c>
      <c r="M7087" s="10">
        <f t="array" ref="M7087">_xlfn.XLOOKUP(A7087,subscriptions!B7087:B10004,subscriptions!D7087:D10004)</f>
        <v>80</v>
      </c>
      <c r="N7087" s="10">
        <f t="array" ref="N7087">_xlfn.XLOOKUP(A7087,subscriptions!B7087:B10004,subscriptions!G7087:G10004)</f>
        <v>10</v>
      </c>
      <c r="O7087" s="10">
        <v>72.0</v>
      </c>
      <c r="P7087" s="10" t="str">
        <f t="array" ref="P7087">_xlfn.XLOOKUP(A7087,subscriptions!B7087:B10004,subscriptions!C7087:C10004)</f>
        <v>Roam</v>
      </c>
      <c r="Q7087" s="10" t="s">
        <v>128</v>
      </c>
      <c r="R7087" s="10" t="s">
        <v>148</v>
      </c>
      <c r="S7087" s="10" t="s">
        <v>1172</v>
      </c>
    </row>
    <row r="7088">
      <c r="A7088" s="1" t="s">
        <v>8959</v>
      </c>
      <c r="B7088" s="1" t="s">
        <v>409</v>
      </c>
      <c r="C7088" s="1" t="s">
        <v>330</v>
      </c>
      <c r="D7088" s="1" t="s">
        <v>27</v>
      </c>
      <c r="E7088" s="1" t="s">
        <v>111</v>
      </c>
      <c r="F7088" s="1" t="s">
        <v>1227</v>
      </c>
      <c r="G7088" s="1" t="s">
        <v>24587</v>
      </c>
      <c r="H7088" s="1" t="s">
        <v>24588</v>
      </c>
      <c r="I7088" s="4">
        <v>84.17106481481481</v>
      </c>
      <c r="J7088" s="1">
        <v>1641.95</v>
      </c>
      <c r="K7088" s="1">
        <v>315.45</v>
      </c>
      <c r="M7088" s="10">
        <f t="array" ref="M7088">_xlfn.XLOOKUP(A7088,subscriptions!B7088:B10004,subscriptions!D7088:D10004)</f>
        <v>120</v>
      </c>
      <c r="N7088" s="10">
        <f t="array" ref="N7088">_xlfn.XLOOKUP(A7088,subscriptions!B7088:B10004,subscriptions!G7088:G10004)</f>
        <v>20</v>
      </c>
      <c r="O7088" s="10">
        <v>96.0</v>
      </c>
      <c r="P7088" s="10" t="str">
        <f t="array" ref="P7088">_xlfn.XLOOKUP(A7088,subscriptions!B7088:B10004,subscriptions!C7088:C10004)</f>
        <v>Residential</v>
      </c>
      <c r="Q7088" s="10" t="s">
        <v>128</v>
      </c>
      <c r="R7088" s="10" t="s">
        <v>148</v>
      </c>
      <c r="S7088" s="10" t="s">
        <v>310</v>
      </c>
    </row>
    <row r="7089">
      <c r="A7089" s="1" t="s">
        <v>8960</v>
      </c>
      <c r="B7089" s="1" t="s">
        <v>919</v>
      </c>
      <c r="C7089" s="1" t="s">
        <v>800</v>
      </c>
      <c r="D7089" s="1" t="s">
        <v>27</v>
      </c>
      <c r="E7089" s="1" t="s">
        <v>631</v>
      </c>
      <c r="F7089" s="1" t="s">
        <v>943</v>
      </c>
      <c r="G7089" s="1" t="s">
        <v>24589</v>
      </c>
      <c r="H7089" s="1" t="s">
        <v>24590</v>
      </c>
      <c r="I7089" s="4">
        <v>84.17177083333333</v>
      </c>
      <c r="J7089" s="1">
        <v>1495.8</v>
      </c>
      <c r="K7089" s="1">
        <v>185.85</v>
      </c>
      <c r="M7089" s="10">
        <f t="array" ref="M7089">_xlfn.XLOOKUP(A7089,subscriptions!B7089:B10004,subscriptions!D7089:D10004)</f>
        <v>120</v>
      </c>
      <c r="N7089" s="10">
        <f t="array" ref="N7089">_xlfn.XLOOKUP(A7089,subscriptions!B7089:B10004,subscriptions!G7089:G10004)</f>
        <v>0</v>
      </c>
      <c r="O7089" s="10">
        <v>120.0</v>
      </c>
      <c r="P7089" s="10" t="str">
        <f t="array" ref="P7089">_xlfn.XLOOKUP(A7089,subscriptions!B7089:B10004,subscriptions!C7089:C10004)</f>
        <v>Residential</v>
      </c>
      <c r="Q7089" s="10" t="s">
        <v>173</v>
      </c>
      <c r="R7089" s="10" t="s">
        <v>212</v>
      </c>
      <c r="S7089" s="10" t="s">
        <v>1082</v>
      </c>
    </row>
    <row r="7090">
      <c r="A7090" s="1" t="s">
        <v>8961</v>
      </c>
      <c r="B7090" s="1" t="s">
        <v>312</v>
      </c>
      <c r="C7090" s="1" t="s">
        <v>456</v>
      </c>
      <c r="D7090" s="1" t="s">
        <v>153</v>
      </c>
      <c r="E7090" s="1" t="s">
        <v>219</v>
      </c>
      <c r="F7090" s="1" t="s">
        <v>660</v>
      </c>
      <c r="G7090" s="1" t="s">
        <v>24591</v>
      </c>
      <c r="H7090" s="1" t="s">
        <v>24592</v>
      </c>
      <c r="I7090" s="4">
        <v>84.20903935185186</v>
      </c>
      <c r="J7090" s="1">
        <v>606.26</v>
      </c>
      <c r="K7090" s="1">
        <v>72.13</v>
      </c>
      <c r="M7090" s="10">
        <f t="array" ref="M7090">_xlfn.XLOOKUP(A7090,subscriptions!B7090:B10004,subscriptions!D7090:D10004)</f>
        <v>120</v>
      </c>
      <c r="N7090" s="10">
        <f t="array" ref="N7090">_xlfn.XLOOKUP(A7090,subscriptions!B7090:B10004,subscriptions!G7090:G10004)</f>
        <v>5</v>
      </c>
      <c r="O7090" s="10">
        <v>114.0</v>
      </c>
      <c r="P7090" s="10" t="str">
        <f t="array" ref="P7090">_xlfn.XLOOKUP(A7090,subscriptions!B7090:B10004,subscriptions!C7090:C10004)</f>
        <v>Residential</v>
      </c>
      <c r="Q7090" s="10" t="s">
        <v>194</v>
      </c>
      <c r="R7090" s="10" t="s">
        <v>212</v>
      </c>
      <c r="S7090" s="10" t="s">
        <v>1374</v>
      </c>
    </row>
    <row r="7091">
      <c r="A7091" s="1" t="s">
        <v>8964</v>
      </c>
      <c r="B7091" s="1" t="s">
        <v>312</v>
      </c>
      <c r="C7091" s="1" t="s">
        <v>426</v>
      </c>
      <c r="D7091" s="1" t="s">
        <v>153</v>
      </c>
      <c r="E7091" s="1" t="s">
        <v>111</v>
      </c>
      <c r="F7091" s="1" t="s">
        <v>1917</v>
      </c>
      <c r="G7091" s="1" t="s">
        <v>24593</v>
      </c>
      <c r="H7091" s="1" t="s">
        <v>24594</v>
      </c>
      <c r="I7091" s="4">
        <v>84.41738425925926</v>
      </c>
      <c r="J7091" s="1">
        <v>184.55</v>
      </c>
      <c r="K7091" s="1">
        <v>37.21</v>
      </c>
      <c r="M7091" s="10">
        <f t="array" ref="M7091">_xlfn.XLOOKUP(A7091,subscriptions!B7091:B10004,subscriptions!D7091:D10004)</f>
        <v>120</v>
      </c>
      <c r="N7091" s="10">
        <f t="array" ref="N7091">_xlfn.XLOOKUP(A7091,subscriptions!B7091:B10004,subscriptions!G7091:G10004)</f>
        <v>10</v>
      </c>
      <c r="O7091" s="10">
        <v>108.0</v>
      </c>
      <c r="P7091" s="10" t="str">
        <f t="array" ref="P7091">_xlfn.XLOOKUP(A7091,subscriptions!B7091:B10004,subscriptions!C7091:C10004)</f>
        <v>Residential</v>
      </c>
      <c r="Q7091" s="10" t="s">
        <v>128</v>
      </c>
      <c r="R7091" s="10" t="s">
        <v>212</v>
      </c>
      <c r="S7091" s="10" t="s">
        <v>327</v>
      </c>
    </row>
    <row r="7092">
      <c r="A7092" s="1" t="s">
        <v>8965</v>
      </c>
      <c r="B7092" s="1" t="s">
        <v>2521</v>
      </c>
      <c r="C7092" s="1" t="s">
        <v>920</v>
      </c>
      <c r="D7092" s="1" t="s">
        <v>153</v>
      </c>
      <c r="E7092" s="1" t="s">
        <v>239</v>
      </c>
      <c r="F7092" s="1" t="s">
        <v>606</v>
      </c>
      <c r="G7092" s="1" t="s">
        <v>24595</v>
      </c>
      <c r="H7092" s="1" t="s">
        <v>24596</v>
      </c>
      <c r="I7092" s="4">
        <v>84.34171296296296</v>
      </c>
      <c r="J7092" s="1">
        <v>193.01</v>
      </c>
      <c r="K7092" s="1">
        <v>38.56</v>
      </c>
      <c r="M7092" s="10">
        <f t="array" ref="M7092">_xlfn.XLOOKUP(A7092,subscriptions!B7092:B10004,subscriptions!D7092:D10004)</f>
        <v>250</v>
      </c>
      <c r="N7092" s="10">
        <f t="array" ref="N7092">_xlfn.XLOOKUP(A7092,subscriptions!B7092:B10004,subscriptions!G7092:G10004)</f>
        <v>20</v>
      </c>
      <c r="O7092" s="10">
        <v>200.0</v>
      </c>
      <c r="P7092" s="10" t="str">
        <f t="array" ref="P7092">_xlfn.XLOOKUP(A7092,subscriptions!B7092:B10004,subscriptions!C7092:C10004)</f>
        <v>Business</v>
      </c>
      <c r="Q7092" s="10" t="s">
        <v>128</v>
      </c>
      <c r="R7092" s="10" t="s">
        <v>129</v>
      </c>
      <c r="S7092" s="10" t="s">
        <v>1703</v>
      </c>
    </row>
    <row r="7093">
      <c r="A7093" s="1" t="s">
        <v>8966</v>
      </c>
      <c r="B7093" s="1" t="s">
        <v>941</v>
      </c>
      <c r="C7093" s="1" t="s">
        <v>2483</v>
      </c>
      <c r="D7093" s="1" t="s">
        <v>27</v>
      </c>
      <c r="E7093" s="1" t="s">
        <v>179</v>
      </c>
      <c r="F7093" s="1" t="s">
        <v>2311</v>
      </c>
      <c r="G7093" s="1" t="s">
        <v>24597</v>
      </c>
      <c r="H7093" s="1" t="s">
        <v>24598</v>
      </c>
      <c r="I7093" s="4">
        <v>84.1689699074074</v>
      </c>
      <c r="J7093" s="1">
        <v>3900.29</v>
      </c>
      <c r="K7093" s="1">
        <v>646.53</v>
      </c>
      <c r="L7093" s="1">
        <v>100.0</v>
      </c>
      <c r="M7093" s="10">
        <f t="array" ref="M7093">_xlfn.XLOOKUP(A7093,subscriptions!B7093:B10004,subscriptions!D7093:D10004)</f>
        <v>120</v>
      </c>
      <c r="N7093" s="10">
        <f t="array" ref="N7093">_xlfn.XLOOKUP(A7093,subscriptions!B7093:B10004,subscriptions!G7093:G10004)</f>
        <v>0</v>
      </c>
      <c r="O7093" s="10">
        <v>120.0</v>
      </c>
      <c r="P7093" s="10" t="str">
        <f t="array" ref="P7093">_xlfn.XLOOKUP(A7093,subscriptions!B7093:B10004,subscriptions!C7093:C10004)</f>
        <v>Residential</v>
      </c>
      <c r="Q7093" s="10" t="s">
        <v>173</v>
      </c>
      <c r="R7093" s="10" t="s">
        <v>212</v>
      </c>
      <c r="S7093" s="10" t="s">
        <v>1504</v>
      </c>
    </row>
    <row r="7094">
      <c r="A7094" s="1" t="s">
        <v>8967</v>
      </c>
      <c r="B7094" s="1" t="s">
        <v>472</v>
      </c>
      <c r="C7094" s="1" t="s">
        <v>237</v>
      </c>
      <c r="D7094" s="1" t="s">
        <v>27</v>
      </c>
      <c r="E7094" s="1" t="s">
        <v>332</v>
      </c>
      <c r="F7094" s="1" t="s">
        <v>1749</v>
      </c>
      <c r="G7094" s="1" t="s">
        <v>24599</v>
      </c>
      <c r="H7094" s="1" t="s">
        <v>24600</v>
      </c>
      <c r="I7094" s="4">
        <v>84.16949074074074</v>
      </c>
      <c r="J7094" s="1">
        <v>1803.29</v>
      </c>
      <c r="K7094" s="1">
        <v>181.23</v>
      </c>
      <c r="M7094" s="10">
        <f t="array" ref="M7094">_xlfn.XLOOKUP(A7094,subscriptions!B7094:B10004,subscriptions!D7094:D10004)</f>
        <v>80</v>
      </c>
      <c r="N7094" s="10">
        <f t="array" ref="N7094">_xlfn.XLOOKUP(A7094,subscriptions!B7094:B10004,subscriptions!G7094:G10004)</f>
        <v>5</v>
      </c>
      <c r="O7094" s="10">
        <v>76.0</v>
      </c>
      <c r="P7094" s="10" t="str">
        <f t="array" ref="P7094">_xlfn.XLOOKUP(A7094,subscriptions!B7094:B10004,subscriptions!C7094:C10004)</f>
        <v>Roam</v>
      </c>
      <c r="Q7094" s="10" t="s">
        <v>194</v>
      </c>
      <c r="R7094" s="10" t="s">
        <v>148</v>
      </c>
      <c r="S7094" s="10" t="s">
        <v>213</v>
      </c>
    </row>
    <row r="7095">
      <c r="A7095" s="1" t="s">
        <v>8968</v>
      </c>
      <c r="B7095" s="1" t="s">
        <v>409</v>
      </c>
      <c r="C7095" s="1" t="s">
        <v>218</v>
      </c>
      <c r="D7095" s="1" t="s">
        <v>27</v>
      </c>
      <c r="E7095" s="1" t="s">
        <v>179</v>
      </c>
      <c r="F7095" s="1" t="s">
        <v>4595</v>
      </c>
      <c r="G7095" s="1" t="s">
        <v>24601</v>
      </c>
      <c r="H7095" s="1" t="s">
        <v>24602</v>
      </c>
      <c r="I7095" s="4">
        <v>84.21326388888889</v>
      </c>
      <c r="J7095" s="1">
        <v>253.91</v>
      </c>
      <c r="K7095" s="1">
        <v>63.65</v>
      </c>
      <c r="L7095" s="1">
        <v>100.0</v>
      </c>
      <c r="M7095" s="10">
        <f t="array" ref="M7095">_xlfn.XLOOKUP(A7095,subscriptions!B7095:B10004,subscriptions!D7095:D10004)</f>
        <v>80</v>
      </c>
      <c r="N7095" s="10">
        <f t="array" ref="N7095">_xlfn.XLOOKUP(A7095,subscriptions!B7095:B10004,subscriptions!G7095:G10004)</f>
        <v>10</v>
      </c>
      <c r="O7095" s="10">
        <v>72.0</v>
      </c>
      <c r="P7095" s="10" t="str">
        <f t="array" ref="P7095">_xlfn.XLOOKUP(A7095,subscriptions!B7095:B10004,subscriptions!C7095:C10004)</f>
        <v>Roam</v>
      </c>
      <c r="Q7095" s="10" t="s">
        <v>128</v>
      </c>
      <c r="R7095" s="10" t="s">
        <v>148</v>
      </c>
      <c r="S7095" s="10" t="s">
        <v>1915</v>
      </c>
    </row>
    <row r="7096">
      <c r="A7096" s="1" t="s">
        <v>8969</v>
      </c>
      <c r="B7096" s="1" t="s">
        <v>439</v>
      </c>
      <c r="C7096" s="1" t="s">
        <v>1200</v>
      </c>
      <c r="D7096" s="1" t="s">
        <v>153</v>
      </c>
      <c r="E7096" s="1" t="s">
        <v>111</v>
      </c>
      <c r="F7096" s="1" t="s">
        <v>1362</v>
      </c>
      <c r="G7096" s="1" t="s">
        <v>24603</v>
      </c>
      <c r="H7096" s="1" t="s">
        <v>24604</v>
      </c>
      <c r="I7096" s="4">
        <v>84.33570601851852</v>
      </c>
      <c r="J7096" s="1">
        <v>711.77</v>
      </c>
      <c r="K7096" s="1">
        <v>68.8</v>
      </c>
      <c r="M7096" s="10">
        <f t="array" ref="M7096">_xlfn.XLOOKUP(A7096,subscriptions!B7096:B10004,subscriptions!D7096:D10004)</f>
        <v>50</v>
      </c>
      <c r="N7096" s="10">
        <f t="array" ref="N7096">_xlfn.XLOOKUP(A7096,subscriptions!B7096:B10004,subscriptions!G7096:G10004)</f>
        <v>20</v>
      </c>
      <c r="O7096" s="10">
        <v>40.0</v>
      </c>
      <c r="P7096" s="10" t="str">
        <f t="array" ref="P7096">_xlfn.XLOOKUP(A7096,subscriptions!B7096:B10004,subscriptions!C7096:C10004)</f>
        <v>Mini</v>
      </c>
      <c r="Q7096" s="10" t="s">
        <v>128</v>
      </c>
      <c r="R7096" s="10" t="s">
        <v>148</v>
      </c>
      <c r="S7096" s="10" t="s">
        <v>571</v>
      </c>
    </row>
    <row r="7097">
      <c r="A7097" s="1" t="s">
        <v>8972</v>
      </c>
      <c r="B7097" s="1" t="s">
        <v>329</v>
      </c>
      <c r="C7097" s="1" t="s">
        <v>524</v>
      </c>
      <c r="D7097" s="1" t="s">
        <v>27</v>
      </c>
      <c r="E7097" s="1" t="s">
        <v>714</v>
      </c>
      <c r="F7097" s="1" t="s">
        <v>1951</v>
      </c>
      <c r="G7097" s="1" t="s">
        <v>24605</v>
      </c>
      <c r="H7097" s="1" t="s">
        <v>24606</v>
      </c>
      <c r="I7097" s="4">
        <v>84.29251157407407</v>
      </c>
      <c r="J7097" s="1">
        <v>1396.51</v>
      </c>
      <c r="K7097" s="1">
        <v>221.9</v>
      </c>
      <c r="M7097" s="10">
        <f t="array" ref="M7097">_xlfn.XLOOKUP(A7097,subscriptions!B7097:B10004,subscriptions!D7097:D10004)</f>
        <v>250</v>
      </c>
      <c r="N7097" s="10">
        <f t="array" ref="N7097">_xlfn.XLOOKUP(A7097,subscriptions!B7097:B10004,subscriptions!G7097:G10004)</f>
        <v>0</v>
      </c>
      <c r="O7097" s="10">
        <v>250.0</v>
      </c>
      <c r="P7097" s="10" t="str">
        <f t="array" ref="P7097">_xlfn.XLOOKUP(A7097,subscriptions!B7097:B10004,subscriptions!C7097:C10004)</f>
        <v>Business</v>
      </c>
      <c r="Q7097" s="10" t="s">
        <v>173</v>
      </c>
      <c r="R7097" s="10" t="s">
        <v>129</v>
      </c>
      <c r="S7097" s="10" t="s">
        <v>587</v>
      </c>
    </row>
    <row r="7098">
      <c r="A7098" s="1" t="s">
        <v>8973</v>
      </c>
      <c r="B7098" s="1" t="s">
        <v>589</v>
      </c>
      <c r="C7098" s="1" t="s">
        <v>218</v>
      </c>
      <c r="D7098" s="1" t="s">
        <v>153</v>
      </c>
      <c r="E7098" s="1" t="s">
        <v>262</v>
      </c>
      <c r="F7098" s="1" t="s">
        <v>4344</v>
      </c>
      <c r="G7098" s="1" t="s">
        <v>24607</v>
      </c>
      <c r="H7098" s="1" t="s">
        <v>24608</v>
      </c>
      <c r="I7098" s="4">
        <v>84.21337962962963</v>
      </c>
      <c r="J7098" s="1">
        <v>2757.92</v>
      </c>
      <c r="K7098" s="1">
        <v>700.89</v>
      </c>
      <c r="M7098" s="10">
        <f t="array" ref="M7098">_xlfn.XLOOKUP(A7098,subscriptions!B7098:B10004,subscriptions!D7098:D10004)</f>
        <v>120</v>
      </c>
      <c r="N7098" s="10">
        <f t="array" ref="N7098">_xlfn.XLOOKUP(A7098,subscriptions!B7098:B10004,subscriptions!G7098:G10004)</f>
        <v>5</v>
      </c>
      <c r="O7098" s="10">
        <v>114.0</v>
      </c>
      <c r="P7098" s="10" t="str">
        <f t="array" ref="P7098">_xlfn.XLOOKUP(A7098,subscriptions!B7098:B10004,subscriptions!C7098:C10004)</f>
        <v>Residential</v>
      </c>
      <c r="Q7098" s="10" t="s">
        <v>194</v>
      </c>
      <c r="R7098" s="10" t="s">
        <v>212</v>
      </c>
      <c r="S7098" s="10" t="s">
        <v>1915</v>
      </c>
    </row>
    <row r="7099">
      <c r="A7099" s="1" t="s">
        <v>8974</v>
      </c>
      <c r="B7099" s="1" t="s">
        <v>6037</v>
      </c>
      <c r="C7099" s="1" t="s">
        <v>391</v>
      </c>
      <c r="D7099" s="1" t="s">
        <v>27</v>
      </c>
      <c r="E7099" s="1" t="s">
        <v>219</v>
      </c>
      <c r="F7099" s="1" t="s">
        <v>220</v>
      </c>
      <c r="G7099" s="1" t="s">
        <v>24609</v>
      </c>
      <c r="H7099" s="1" t="s">
        <v>24610</v>
      </c>
      <c r="I7099" s="4">
        <v>84.25305555555556</v>
      </c>
      <c r="J7099" s="1">
        <v>116.96</v>
      </c>
      <c r="K7099" s="1">
        <v>32.14</v>
      </c>
      <c r="M7099" s="10">
        <f t="array" ref="M7099">_xlfn.XLOOKUP(A7099,subscriptions!B7099:B10004,subscriptions!D7099:D10004)</f>
        <v>120</v>
      </c>
      <c r="N7099" s="10">
        <f t="array" ref="N7099">_xlfn.XLOOKUP(A7099,subscriptions!B7099:B10004,subscriptions!G7099:G10004)</f>
        <v>10</v>
      </c>
      <c r="O7099" s="10">
        <v>108.0</v>
      </c>
      <c r="P7099" s="10" t="str">
        <f t="array" ref="P7099">_xlfn.XLOOKUP(A7099,subscriptions!B7099:B10004,subscriptions!C7099:C10004)</f>
        <v>Residential</v>
      </c>
      <c r="Q7099" s="10" t="s">
        <v>128</v>
      </c>
      <c r="R7099" s="10" t="s">
        <v>212</v>
      </c>
      <c r="S7099" s="10" t="s">
        <v>916</v>
      </c>
    </row>
    <row r="7100">
      <c r="A7100" s="1" t="s">
        <v>8975</v>
      </c>
      <c r="B7100" s="1" t="s">
        <v>645</v>
      </c>
      <c r="C7100" s="1" t="s">
        <v>110</v>
      </c>
      <c r="D7100" s="1" t="s">
        <v>153</v>
      </c>
      <c r="E7100" s="1" t="s">
        <v>219</v>
      </c>
      <c r="F7100" s="1" t="s">
        <v>1461</v>
      </c>
      <c r="G7100" s="1" t="s">
        <v>24611</v>
      </c>
      <c r="H7100" s="1" t="s">
        <v>24612</v>
      </c>
      <c r="I7100" s="4">
        <v>84.42039351851852</v>
      </c>
      <c r="J7100" s="1">
        <v>455.02</v>
      </c>
      <c r="K7100" s="1">
        <v>97.95</v>
      </c>
      <c r="M7100" s="10">
        <f t="array" ref="M7100">_xlfn.XLOOKUP(A7100,subscriptions!B7100:B10004,subscriptions!D7100:D10004)</f>
        <v>120</v>
      </c>
      <c r="N7100" s="10">
        <f t="array" ref="N7100">_xlfn.XLOOKUP(A7100,subscriptions!B7100:B10004,subscriptions!G7100:G10004)</f>
        <v>20</v>
      </c>
      <c r="O7100" s="10">
        <v>96.0</v>
      </c>
      <c r="P7100" s="10" t="str">
        <f t="array" ref="P7100">_xlfn.XLOOKUP(A7100,subscriptions!B7100:B10004,subscriptions!C7100:C10004)</f>
        <v>Residential</v>
      </c>
      <c r="Q7100" s="10" t="s">
        <v>128</v>
      </c>
      <c r="R7100" s="10" t="s">
        <v>148</v>
      </c>
      <c r="S7100" s="10" t="s">
        <v>940</v>
      </c>
    </row>
    <row r="7101">
      <c r="A7101" s="1" t="s">
        <v>8976</v>
      </c>
      <c r="B7101" s="1" t="s">
        <v>555</v>
      </c>
      <c r="C7101" s="1" t="s">
        <v>1973</v>
      </c>
      <c r="D7101" s="1" t="s">
        <v>153</v>
      </c>
      <c r="E7101" s="1" t="s">
        <v>332</v>
      </c>
      <c r="F7101" s="1" t="s">
        <v>2415</v>
      </c>
      <c r="G7101" s="1" t="s">
        <v>24613</v>
      </c>
      <c r="H7101" s="1" t="s">
        <v>24614</v>
      </c>
      <c r="I7101" s="4">
        <v>84.38355324074074</v>
      </c>
      <c r="J7101" s="1">
        <v>3357.49</v>
      </c>
      <c r="K7101" s="1">
        <v>617.33</v>
      </c>
      <c r="M7101" s="10">
        <f t="array" ref="M7101">_xlfn.XLOOKUP(A7101,subscriptions!B7101:B10004,subscriptions!D7101:D10004)</f>
        <v>120</v>
      </c>
      <c r="N7101" s="10">
        <f t="array" ref="N7101">_xlfn.XLOOKUP(A7101,subscriptions!B7101:B10004,subscriptions!G7101:G10004)</f>
        <v>0</v>
      </c>
      <c r="O7101" s="10">
        <v>120.0</v>
      </c>
      <c r="P7101" s="10" t="str">
        <f t="array" ref="P7101">_xlfn.XLOOKUP(A7101,subscriptions!B7101:B10004,subscriptions!C7101:C10004)</f>
        <v>Residential</v>
      </c>
      <c r="Q7101" s="10" t="s">
        <v>173</v>
      </c>
      <c r="R7101" s="10" t="s">
        <v>212</v>
      </c>
      <c r="S7101" s="10" t="s">
        <v>882</v>
      </c>
    </row>
    <row r="7102">
      <c r="A7102" s="1" t="s">
        <v>8977</v>
      </c>
      <c r="B7102" s="1" t="s">
        <v>389</v>
      </c>
      <c r="C7102" s="1" t="s">
        <v>133</v>
      </c>
      <c r="D7102" s="1" t="s">
        <v>27</v>
      </c>
      <c r="E7102" s="1" t="s">
        <v>262</v>
      </c>
      <c r="F7102" s="1" t="s">
        <v>1835</v>
      </c>
      <c r="G7102" s="1" t="s">
        <v>24615</v>
      </c>
      <c r="H7102" s="1" t="s">
        <v>24616</v>
      </c>
      <c r="I7102" s="4">
        <v>84.33563657407407</v>
      </c>
      <c r="J7102" s="1">
        <v>63.81</v>
      </c>
      <c r="K7102" s="1">
        <v>20.0</v>
      </c>
      <c r="M7102" s="10">
        <f t="array" ref="M7102">_xlfn.XLOOKUP(A7102,subscriptions!B7102:B10004,subscriptions!D7102:D10004)</f>
        <v>50</v>
      </c>
      <c r="N7102" s="10">
        <f t="array" ref="N7102">_xlfn.XLOOKUP(A7102,subscriptions!B7102:B10004,subscriptions!G7102:G10004)</f>
        <v>5</v>
      </c>
      <c r="O7102" s="10">
        <v>47.5</v>
      </c>
      <c r="P7102" s="10" t="str">
        <f t="array" ref="P7102">_xlfn.XLOOKUP(A7102,subscriptions!B7102:B10004,subscriptions!C7102:C10004)</f>
        <v>Mini</v>
      </c>
      <c r="Q7102" s="10" t="s">
        <v>194</v>
      </c>
      <c r="R7102" s="10" t="s">
        <v>148</v>
      </c>
      <c r="S7102" s="10" t="s">
        <v>571</v>
      </c>
    </row>
    <row r="7103">
      <c r="A7103" s="1" t="s">
        <v>8978</v>
      </c>
      <c r="B7103" s="1" t="s">
        <v>1226</v>
      </c>
      <c r="C7103" s="1" t="s">
        <v>330</v>
      </c>
      <c r="D7103" s="1" t="s">
        <v>153</v>
      </c>
      <c r="E7103" s="1" t="s">
        <v>28</v>
      </c>
      <c r="F7103" s="1" t="s">
        <v>313</v>
      </c>
      <c r="G7103" s="1" t="s">
        <v>24617</v>
      </c>
      <c r="H7103" s="1" t="s">
        <v>24618</v>
      </c>
      <c r="I7103" s="4">
        <v>84.29798611111111</v>
      </c>
      <c r="J7103" s="1">
        <v>387.34</v>
      </c>
      <c r="K7103" s="1">
        <v>79.8</v>
      </c>
      <c r="M7103" s="10">
        <f t="array" ref="M7103">_xlfn.XLOOKUP(A7103,subscriptions!B7103:B10004,subscriptions!D7103:D10004)</f>
        <v>120</v>
      </c>
      <c r="N7103" s="10">
        <f t="array" ref="N7103">_xlfn.XLOOKUP(A7103,subscriptions!B7103:B10004,subscriptions!G7103:G10004)</f>
        <v>10</v>
      </c>
      <c r="O7103" s="10">
        <v>108.0</v>
      </c>
      <c r="P7103" s="10" t="str">
        <f t="array" ref="P7103">_xlfn.XLOOKUP(A7103,subscriptions!B7103:B10004,subscriptions!C7103:C10004)</f>
        <v>Residential</v>
      </c>
      <c r="Q7103" s="10" t="s">
        <v>128</v>
      </c>
      <c r="R7103" s="10" t="s">
        <v>212</v>
      </c>
      <c r="S7103" s="10" t="s">
        <v>785</v>
      </c>
    </row>
    <row r="7104">
      <c r="A7104" s="1" t="s">
        <v>8979</v>
      </c>
      <c r="B7104" s="1" t="s">
        <v>1664</v>
      </c>
      <c r="C7104" s="1" t="s">
        <v>509</v>
      </c>
      <c r="D7104" s="1" t="s">
        <v>153</v>
      </c>
      <c r="E7104" s="1" t="s">
        <v>332</v>
      </c>
      <c r="F7104" s="1" t="s">
        <v>427</v>
      </c>
      <c r="G7104" s="1" t="s">
        <v>24619</v>
      </c>
      <c r="H7104" s="1" t="s">
        <v>24620</v>
      </c>
      <c r="I7104" s="4">
        <v>84.25221064814815</v>
      </c>
      <c r="J7104" s="1">
        <v>4842.16</v>
      </c>
      <c r="K7104" s="1">
        <v>1027.24</v>
      </c>
      <c r="M7104" s="10">
        <f t="array" ref="M7104">_xlfn.XLOOKUP(A7104,subscriptions!B7104:B10004,subscriptions!D7104:D10004)</f>
        <v>50</v>
      </c>
      <c r="N7104" s="10">
        <f t="array" ref="N7104">_xlfn.XLOOKUP(A7104,subscriptions!B7104:B10004,subscriptions!G7104:G10004)</f>
        <v>20</v>
      </c>
      <c r="O7104" s="10">
        <v>40.0</v>
      </c>
      <c r="P7104" s="10" t="str">
        <f t="array" ref="P7104">_xlfn.XLOOKUP(A7104,subscriptions!B7104:B10004,subscriptions!C7104:C10004)</f>
        <v>Mini</v>
      </c>
      <c r="Q7104" s="10" t="s">
        <v>128</v>
      </c>
      <c r="R7104" s="10" t="s">
        <v>148</v>
      </c>
      <c r="S7104" s="10" t="s">
        <v>1008</v>
      </c>
    </row>
    <row r="7105">
      <c r="A7105" s="1" t="s">
        <v>8980</v>
      </c>
      <c r="B7105" s="1" t="s">
        <v>4509</v>
      </c>
      <c r="C7105" s="1" t="s">
        <v>426</v>
      </c>
      <c r="D7105" s="1" t="s">
        <v>153</v>
      </c>
      <c r="E7105" s="1" t="s">
        <v>28</v>
      </c>
      <c r="F7105" s="1" t="s">
        <v>687</v>
      </c>
      <c r="G7105" s="1" t="s">
        <v>24621</v>
      </c>
      <c r="H7105" s="1" t="s">
        <v>24622</v>
      </c>
      <c r="I7105" s="4">
        <v>84.21623842592592</v>
      </c>
      <c r="J7105" s="1">
        <v>1475.55</v>
      </c>
      <c r="K7105" s="1">
        <v>270.97</v>
      </c>
      <c r="M7105" s="10">
        <f t="array" ref="M7105">_xlfn.XLOOKUP(A7105,subscriptions!B7105:B10004,subscriptions!D7105:D10004)</f>
        <v>80</v>
      </c>
      <c r="N7105" s="10">
        <f t="array" ref="N7105">_xlfn.XLOOKUP(A7105,subscriptions!B7105:B10004,subscriptions!G7105:G10004)</f>
        <v>0</v>
      </c>
      <c r="O7105" s="10">
        <v>80.0</v>
      </c>
      <c r="P7105" s="10" t="str">
        <f t="array" ref="P7105">_xlfn.XLOOKUP(A7105,subscriptions!B7105:B10004,subscriptions!C7105:C10004)</f>
        <v>Roam</v>
      </c>
      <c r="Q7105" s="10" t="s">
        <v>173</v>
      </c>
      <c r="R7105" s="10" t="s">
        <v>148</v>
      </c>
      <c r="S7105" s="10" t="s">
        <v>2596</v>
      </c>
    </row>
    <row r="7106">
      <c r="A7106" s="1" t="s">
        <v>8981</v>
      </c>
      <c r="B7106" s="1" t="s">
        <v>1664</v>
      </c>
      <c r="C7106" s="1" t="s">
        <v>152</v>
      </c>
      <c r="D7106" s="1" t="s">
        <v>153</v>
      </c>
      <c r="E7106" s="1" t="s">
        <v>179</v>
      </c>
      <c r="F7106" s="1" t="s">
        <v>4595</v>
      </c>
      <c r="G7106" s="1" t="s">
        <v>24623</v>
      </c>
      <c r="H7106" s="1" t="s">
        <v>24624</v>
      </c>
      <c r="I7106" s="4">
        <v>84.2543287037037</v>
      </c>
      <c r="J7106" s="1">
        <v>505.05</v>
      </c>
      <c r="K7106" s="1">
        <v>58.48</v>
      </c>
      <c r="L7106" s="1">
        <v>100.0</v>
      </c>
      <c r="M7106" s="10">
        <f t="array" ref="M7106">_xlfn.XLOOKUP(A7106,subscriptions!B7106:B10004,subscriptions!D7106:D10004)</f>
        <v>120</v>
      </c>
      <c r="N7106" s="10">
        <f t="array" ref="N7106">_xlfn.XLOOKUP(A7106,subscriptions!B7106:B10004,subscriptions!G7106:G10004)</f>
        <v>5</v>
      </c>
      <c r="O7106" s="10">
        <v>114.0</v>
      </c>
      <c r="P7106" s="10" t="str">
        <f t="array" ref="P7106">_xlfn.XLOOKUP(A7106,subscriptions!B7106:B10004,subscriptions!C7106:C10004)</f>
        <v>Residential</v>
      </c>
      <c r="Q7106" s="10" t="s">
        <v>194</v>
      </c>
      <c r="R7106" s="10" t="s">
        <v>212</v>
      </c>
      <c r="S7106" s="10" t="s">
        <v>2046</v>
      </c>
    </row>
    <row r="7107">
      <c r="A7107" s="1" t="s">
        <v>8984</v>
      </c>
      <c r="B7107" s="1" t="s">
        <v>1624</v>
      </c>
      <c r="C7107" s="1" t="s">
        <v>110</v>
      </c>
      <c r="D7107" s="1" t="s">
        <v>27</v>
      </c>
      <c r="E7107" s="1" t="s">
        <v>219</v>
      </c>
      <c r="F7107" s="1" t="s">
        <v>2446</v>
      </c>
      <c r="G7107" s="1" t="s">
        <v>24625</v>
      </c>
      <c r="H7107" s="1" t="s">
        <v>24626</v>
      </c>
      <c r="I7107" s="4">
        <v>84.38063657407407</v>
      </c>
      <c r="J7107" s="1">
        <v>154.01</v>
      </c>
      <c r="K7107" s="1">
        <v>43.54</v>
      </c>
      <c r="M7107" s="10">
        <f t="array" ref="M7107">_xlfn.XLOOKUP(A7107,subscriptions!B7107:B10004,subscriptions!D7107:D10004)</f>
        <v>120</v>
      </c>
      <c r="N7107" s="10">
        <f t="array" ref="N7107">_xlfn.XLOOKUP(A7107,subscriptions!B7107:B10004,subscriptions!G7107:G10004)</f>
        <v>10</v>
      </c>
      <c r="O7107" s="10">
        <v>108.0</v>
      </c>
      <c r="P7107" s="10" t="str">
        <f t="array" ref="P7107">_xlfn.XLOOKUP(A7107,subscriptions!B7107:B10004,subscriptions!C7107:C10004)</f>
        <v>Residential</v>
      </c>
      <c r="Q7107" s="10" t="s">
        <v>128</v>
      </c>
      <c r="R7107" s="10" t="s">
        <v>212</v>
      </c>
      <c r="S7107" s="10" t="s">
        <v>762</v>
      </c>
    </row>
    <row r="7108">
      <c r="A7108" s="1" t="s">
        <v>8985</v>
      </c>
      <c r="B7108" s="1" t="s">
        <v>772</v>
      </c>
      <c r="C7108" s="1" t="s">
        <v>279</v>
      </c>
      <c r="D7108" s="1" t="s">
        <v>153</v>
      </c>
      <c r="E7108" s="1" t="s">
        <v>631</v>
      </c>
      <c r="F7108" s="1" t="s">
        <v>1318</v>
      </c>
      <c r="G7108" s="1" t="s">
        <v>24627</v>
      </c>
      <c r="H7108" s="1" t="s">
        <v>24628</v>
      </c>
      <c r="I7108" s="4">
        <v>84.21673611111112</v>
      </c>
      <c r="J7108" s="1">
        <v>92.89</v>
      </c>
      <c r="K7108" s="1">
        <v>26.01</v>
      </c>
      <c r="M7108" s="10">
        <f t="array" ref="M7108">_xlfn.XLOOKUP(A7108,subscriptions!B7108:B10004,subscriptions!D7108:D10004)</f>
        <v>120</v>
      </c>
      <c r="N7108" s="10">
        <f t="array" ref="N7108">_xlfn.XLOOKUP(A7108,subscriptions!B7108:B10004,subscriptions!G7108:G10004)</f>
        <v>20</v>
      </c>
      <c r="O7108" s="10">
        <v>96.0</v>
      </c>
      <c r="P7108" s="10" t="str">
        <f t="array" ref="P7108">_xlfn.XLOOKUP(A7108,subscriptions!B7108:B10004,subscriptions!C7108:C10004)</f>
        <v>Residential</v>
      </c>
      <c r="Q7108" s="10" t="s">
        <v>128</v>
      </c>
      <c r="R7108" s="10" t="s">
        <v>148</v>
      </c>
      <c r="S7108" s="10" t="s">
        <v>453</v>
      </c>
    </row>
    <row r="7109">
      <c r="A7109" s="1" t="s">
        <v>8986</v>
      </c>
      <c r="B7109" s="1" t="s">
        <v>589</v>
      </c>
      <c r="C7109" s="1" t="s">
        <v>524</v>
      </c>
      <c r="D7109" s="1" t="s">
        <v>153</v>
      </c>
      <c r="E7109" s="1" t="s">
        <v>219</v>
      </c>
      <c r="F7109" s="1" t="s">
        <v>458</v>
      </c>
      <c r="G7109" s="1" t="s">
        <v>24629</v>
      </c>
      <c r="H7109" s="1" t="s">
        <v>24630</v>
      </c>
      <c r="I7109" s="4">
        <v>84.21405092592593</v>
      </c>
      <c r="J7109" s="1">
        <v>471.05</v>
      </c>
      <c r="K7109" s="1">
        <v>54.73</v>
      </c>
      <c r="M7109" s="10">
        <f t="array" ref="M7109">_xlfn.XLOOKUP(A7109,subscriptions!B7109:B10004,subscriptions!D7109:D10004)</f>
        <v>250</v>
      </c>
      <c r="N7109" s="10">
        <f t="array" ref="N7109">_xlfn.XLOOKUP(A7109,subscriptions!B7109:B10004,subscriptions!G7109:G10004)</f>
        <v>0</v>
      </c>
      <c r="O7109" s="10">
        <v>250.0</v>
      </c>
      <c r="P7109" s="10" t="str">
        <f t="array" ref="P7109">_xlfn.XLOOKUP(A7109,subscriptions!B7109:B10004,subscriptions!C7109:C10004)</f>
        <v>Business</v>
      </c>
      <c r="Q7109" s="10" t="s">
        <v>173</v>
      </c>
      <c r="R7109" s="10" t="s">
        <v>129</v>
      </c>
      <c r="S7109" s="10" t="s">
        <v>388</v>
      </c>
    </row>
    <row r="7110">
      <c r="A7110" s="1" t="s">
        <v>8987</v>
      </c>
      <c r="B7110" s="1" t="s">
        <v>1044</v>
      </c>
      <c r="C7110" s="1" t="s">
        <v>133</v>
      </c>
      <c r="D7110" s="1" t="s">
        <v>27</v>
      </c>
      <c r="E7110" s="1" t="s">
        <v>111</v>
      </c>
      <c r="F7110" s="1" t="s">
        <v>1906</v>
      </c>
      <c r="G7110" s="1" t="s">
        <v>24631</v>
      </c>
      <c r="H7110" s="1" t="s">
        <v>24632</v>
      </c>
      <c r="I7110" s="4">
        <v>84.2946875</v>
      </c>
      <c r="J7110" s="1">
        <v>3249.08</v>
      </c>
      <c r="K7110" s="1">
        <v>790.26</v>
      </c>
      <c r="M7110" s="10">
        <f t="array" ref="M7110">_xlfn.XLOOKUP(A7110,subscriptions!B7110:B10004,subscriptions!D7110:D10004)</f>
        <v>50</v>
      </c>
      <c r="N7110" s="10">
        <f t="array" ref="N7110">_xlfn.XLOOKUP(A7110,subscriptions!B7110:B10004,subscriptions!G7110:G10004)</f>
        <v>5</v>
      </c>
      <c r="O7110" s="10">
        <v>47.5</v>
      </c>
      <c r="P7110" s="10" t="str">
        <f t="array" ref="P7110">_xlfn.XLOOKUP(A7110,subscriptions!B7110:B10004,subscriptions!C7110:C10004)</f>
        <v>Mini</v>
      </c>
      <c r="Q7110" s="10" t="s">
        <v>194</v>
      </c>
      <c r="R7110" s="10" t="s">
        <v>148</v>
      </c>
      <c r="S7110" s="10" t="s">
        <v>2075</v>
      </c>
    </row>
    <row r="7111">
      <c r="A7111" s="1" t="s">
        <v>8988</v>
      </c>
      <c r="B7111" s="1" t="s">
        <v>1886</v>
      </c>
      <c r="C7111" s="1" t="s">
        <v>178</v>
      </c>
      <c r="D7111" s="1" t="s">
        <v>27</v>
      </c>
      <c r="E7111" s="1" t="s">
        <v>631</v>
      </c>
      <c r="F7111" s="1" t="s">
        <v>632</v>
      </c>
      <c r="G7111" s="1" t="s">
        <v>24633</v>
      </c>
      <c r="H7111" s="1" t="s">
        <v>24634</v>
      </c>
      <c r="I7111" s="4">
        <v>84.2120949074074</v>
      </c>
      <c r="J7111" s="1">
        <v>856.56</v>
      </c>
      <c r="K7111" s="1">
        <v>184.78</v>
      </c>
      <c r="M7111" s="10">
        <f t="array" ref="M7111">_xlfn.XLOOKUP(A7111,subscriptions!B7111:B10004,subscriptions!D7111:D10004)</f>
        <v>120</v>
      </c>
      <c r="N7111" s="10">
        <f t="array" ref="N7111">_xlfn.XLOOKUP(A7111,subscriptions!B7111:B10004,subscriptions!G7111:G10004)</f>
        <v>10</v>
      </c>
      <c r="O7111" s="10">
        <v>108.0</v>
      </c>
      <c r="P7111" s="10" t="str">
        <f t="array" ref="P7111">_xlfn.XLOOKUP(A7111,subscriptions!B7111:B10004,subscriptions!C7111:C10004)</f>
        <v>Residential</v>
      </c>
      <c r="Q7111" s="10" t="s">
        <v>128</v>
      </c>
      <c r="R7111" s="10" t="s">
        <v>212</v>
      </c>
      <c r="S7111" s="10" t="s">
        <v>857</v>
      </c>
    </row>
    <row r="7112">
      <c r="A7112" s="1" t="s">
        <v>8989</v>
      </c>
      <c r="B7112" s="1" t="s">
        <v>1387</v>
      </c>
      <c r="C7112" s="1" t="s">
        <v>1678</v>
      </c>
      <c r="D7112" s="1" t="s">
        <v>27</v>
      </c>
      <c r="E7112" s="1" t="s">
        <v>28</v>
      </c>
      <c r="F7112" s="1" t="s">
        <v>2097</v>
      </c>
      <c r="G7112" s="1" t="s">
        <v>24635</v>
      </c>
      <c r="H7112" s="1" t="s">
        <v>24636</v>
      </c>
      <c r="I7112" s="4">
        <v>84.41892361111111</v>
      </c>
      <c r="J7112" s="1">
        <v>1961.24</v>
      </c>
      <c r="K7112" s="1">
        <v>410.44</v>
      </c>
      <c r="M7112" s="10">
        <f t="array" ref="M7112">_xlfn.XLOOKUP(A7112,subscriptions!B7112:B10004,subscriptions!D7112:D10004)</f>
        <v>120</v>
      </c>
      <c r="N7112" s="10">
        <f t="array" ref="N7112">_xlfn.XLOOKUP(A7112,subscriptions!B7112:B10004,subscriptions!G7112:G10004)</f>
        <v>20</v>
      </c>
      <c r="O7112" s="10">
        <v>96.0</v>
      </c>
      <c r="P7112" s="10" t="str">
        <f t="array" ref="P7112">_xlfn.XLOOKUP(A7112,subscriptions!B7112:B10004,subscriptions!C7112:C10004)</f>
        <v>Residential</v>
      </c>
      <c r="Q7112" s="10" t="s">
        <v>128</v>
      </c>
      <c r="R7112" s="10" t="s">
        <v>148</v>
      </c>
      <c r="S7112" s="10" t="s">
        <v>1822</v>
      </c>
    </row>
    <row r="7113">
      <c r="A7113" s="1" t="s">
        <v>8990</v>
      </c>
      <c r="B7113" s="1" t="s">
        <v>426</v>
      </c>
      <c r="C7113" s="1" t="s">
        <v>426</v>
      </c>
      <c r="D7113" s="1" t="s">
        <v>153</v>
      </c>
      <c r="E7113" s="1" t="s">
        <v>219</v>
      </c>
      <c r="F7113" s="1" t="s">
        <v>1010</v>
      </c>
      <c r="G7113" s="1" t="s">
        <v>24637</v>
      </c>
      <c r="H7113" s="1" t="s">
        <v>24638</v>
      </c>
      <c r="I7113" s="4">
        <v>84.2564699074074</v>
      </c>
      <c r="J7113" s="1">
        <v>3806.78</v>
      </c>
      <c r="K7113" s="1">
        <v>910.61</v>
      </c>
      <c r="M7113" s="10">
        <f t="array" ref="M7113">_xlfn.XLOOKUP(A7113,subscriptions!B7113:B10004,subscriptions!D7113:D10004)</f>
        <v>250</v>
      </c>
      <c r="N7113" s="10">
        <f t="array" ref="N7113">_xlfn.XLOOKUP(A7113,subscriptions!B7113:B10004,subscriptions!G7113:G10004)</f>
        <v>0</v>
      </c>
      <c r="O7113" s="10">
        <v>250.0</v>
      </c>
      <c r="P7113" s="10" t="str">
        <f t="array" ref="P7113">_xlfn.XLOOKUP(A7113,subscriptions!B7113:B10004,subscriptions!C7113:C10004)</f>
        <v>Business</v>
      </c>
      <c r="Q7113" s="10" t="s">
        <v>173</v>
      </c>
      <c r="R7113" s="10" t="s">
        <v>129</v>
      </c>
      <c r="S7113" s="10" t="s">
        <v>130</v>
      </c>
    </row>
    <row r="7114">
      <c r="A7114" s="1" t="s">
        <v>8991</v>
      </c>
      <c r="B7114" s="1" t="s">
        <v>6037</v>
      </c>
      <c r="C7114" s="1" t="s">
        <v>473</v>
      </c>
      <c r="D7114" s="1" t="s">
        <v>27</v>
      </c>
      <c r="E7114" s="1" t="s">
        <v>332</v>
      </c>
      <c r="F7114" s="1" t="s">
        <v>1749</v>
      </c>
      <c r="G7114" s="1" t="s">
        <v>24639</v>
      </c>
      <c r="H7114" s="1" t="s">
        <v>24640</v>
      </c>
      <c r="I7114" s="4">
        <v>84.37724537037037</v>
      </c>
      <c r="J7114" s="1">
        <v>836.48</v>
      </c>
      <c r="K7114" s="1">
        <v>127.44</v>
      </c>
      <c r="M7114" s="10">
        <f t="array" ref="M7114">_xlfn.XLOOKUP(A7114,subscriptions!B7114:B10004,subscriptions!D7114:D10004)</f>
        <v>120</v>
      </c>
      <c r="N7114" s="10">
        <f t="array" ref="N7114">_xlfn.XLOOKUP(A7114,subscriptions!B7114:B10004,subscriptions!G7114:G10004)</f>
        <v>5</v>
      </c>
      <c r="O7114" s="10">
        <v>114.0</v>
      </c>
      <c r="P7114" s="10" t="str">
        <f t="array" ref="P7114">_xlfn.XLOOKUP(A7114,subscriptions!B7114:B10004,subscriptions!C7114:C10004)</f>
        <v>Residential</v>
      </c>
      <c r="Q7114" s="10" t="s">
        <v>194</v>
      </c>
      <c r="R7114" s="10" t="s">
        <v>212</v>
      </c>
      <c r="S7114" s="10" t="s">
        <v>1360</v>
      </c>
    </row>
    <row r="7115">
      <c r="A7115" s="1" t="s">
        <v>8994</v>
      </c>
      <c r="B7115" s="1" t="s">
        <v>295</v>
      </c>
      <c r="C7115" s="1" t="s">
        <v>1251</v>
      </c>
      <c r="D7115" s="1" t="s">
        <v>153</v>
      </c>
      <c r="E7115" s="1" t="s">
        <v>111</v>
      </c>
      <c r="F7115" s="1" t="s">
        <v>1263</v>
      </c>
      <c r="G7115" s="1" t="s">
        <v>24641</v>
      </c>
      <c r="H7115" s="1" t="s">
        <v>24642</v>
      </c>
      <c r="I7115" s="4">
        <v>84.29600694444444</v>
      </c>
      <c r="J7115" s="1">
        <v>368.45</v>
      </c>
      <c r="K7115" s="1">
        <v>59.95</v>
      </c>
      <c r="M7115" s="10">
        <f t="array" ref="M7115">_xlfn.XLOOKUP(A7115,subscriptions!B7115:B10004,subscriptions!D7115:D10004)</f>
        <v>80</v>
      </c>
      <c r="N7115" s="10">
        <f t="array" ref="N7115">_xlfn.XLOOKUP(A7115,subscriptions!B7115:B10004,subscriptions!G7115:G10004)</f>
        <v>10</v>
      </c>
      <c r="O7115" s="10">
        <v>72.0</v>
      </c>
      <c r="P7115" s="10" t="str">
        <f t="array" ref="P7115">_xlfn.XLOOKUP(A7115,subscriptions!B7115:B10004,subscriptions!C7115:C10004)</f>
        <v>Roam</v>
      </c>
      <c r="Q7115" s="10" t="s">
        <v>128</v>
      </c>
      <c r="R7115" s="10" t="s">
        <v>148</v>
      </c>
      <c r="S7115" s="10" t="s">
        <v>655</v>
      </c>
    </row>
    <row r="7116">
      <c r="A7116" s="1" t="s">
        <v>8995</v>
      </c>
      <c r="B7116" s="1" t="s">
        <v>1262</v>
      </c>
      <c r="C7116" s="1" t="s">
        <v>26</v>
      </c>
      <c r="D7116" s="1" t="s">
        <v>27</v>
      </c>
      <c r="E7116" s="1" t="s">
        <v>262</v>
      </c>
      <c r="F7116" s="1" t="s">
        <v>4113</v>
      </c>
      <c r="G7116" s="1" t="s">
        <v>24643</v>
      </c>
      <c r="H7116" s="1" t="s">
        <v>24644</v>
      </c>
      <c r="I7116" s="4">
        <v>84.38273148148149</v>
      </c>
      <c r="J7116" s="1">
        <v>1141.97</v>
      </c>
      <c r="K7116" s="1">
        <v>126.17</v>
      </c>
      <c r="M7116" s="10">
        <f t="array" ref="M7116">_xlfn.XLOOKUP(A7116,subscriptions!B7116:B10004,subscriptions!D7116:D10004)</f>
        <v>120</v>
      </c>
      <c r="N7116" s="10">
        <f t="array" ref="N7116">_xlfn.XLOOKUP(A7116,subscriptions!B7116:B10004,subscriptions!G7116:G10004)</f>
        <v>20</v>
      </c>
      <c r="O7116" s="10">
        <v>96.0</v>
      </c>
      <c r="P7116" s="10" t="str">
        <f t="array" ref="P7116">_xlfn.XLOOKUP(A7116,subscriptions!B7116:B10004,subscriptions!C7116:C10004)</f>
        <v>Residential</v>
      </c>
      <c r="Q7116" s="10" t="s">
        <v>128</v>
      </c>
      <c r="R7116" s="10" t="s">
        <v>148</v>
      </c>
      <c r="S7116" s="10" t="s">
        <v>671</v>
      </c>
    </row>
    <row r="7117">
      <c r="A7117" s="1" t="s">
        <v>8996</v>
      </c>
      <c r="B7117" s="1" t="s">
        <v>657</v>
      </c>
      <c r="C7117" s="1" t="s">
        <v>261</v>
      </c>
      <c r="D7117" s="1" t="s">
        <v>153</v>
      </c>
      <c r="E7117" s="1" t="s">
        <v>239</v>
      </c>
      <c r="F7117" s="1" t="s">
        <v>2154</v>
      </c>
      <c r="G7117" s="1" t="s">
        <v>24645</v>
      </c>
      <c r="H7117" s="1" t="s">
        <v>24646</v>
      </c>
      <c r="I7117" s="4">
        <v>84.25244212962963</v>
      </c>
      <c r="J7117" s="1">
        <v>3630.32</v>
      </c>
      <c r="K7117" s="1">
        <v>833.29</v>
      </c>
      <c r="M7117" s="10">
        <f t="array" ref="M7117">_xlfn.XLOOKUP(A7117,subscriptions!B7117:B10004,subscriptions!D7117:D10004)</f>
        <v>120</v>
      </c>
      <c r="N7117" s="10">
        <f t="array" ref="N7117">_xlfn.XLOOKUP(A7117,subscriptions!B7117:B10004,subscriptions!G7117:G10004)</f>
        <v>0</v>
      </c>
      <c r="O7117" s="10">
        <v>120.0</v>
      </c>
      <c r="P7117" s="10" t="str">
        <f t="array" ref="P7117">_xlfn.XLOOKUP(A7117,subscriptions!B7117:B10004,subscriptions!C7117:C10004)</f>
        <v>Residential</v>
      </c>
      <c r="Q7117" s="10" t="s">
        <v>173</v>
      </c>
      <c r="R7117" s="10" t="s">
        <v>212</v>
      </c>
      <c r="S7117" s="10" t="s">
        <v>1008</v>
      </c>
    </row>
    <row r="7118">
      <c r="A7118" s="1" t="s">
        <v>8997</v>
      </c>
      <c r="B7118" s="1" t="s">
        <v>1044</v>
      </c>
      <c r="C7118" s="1" t="s">
        <v>556</v>
      </c>
      <c r="D7118" s="1" t="s">
        <v>27</v>
      </c>
      <c r="E7118" s="1" t="s">
        <v>280</v>
      </c>
      <c r="F7118" s="1" t="s">
        <v>873</v>
      </c>
      <c r="G7118" s="1" t="s">
        <v>24647</v>
      </c>
      <c r="H7118" s="1" t="s">
        <v>24648</v>
      </c>
      <c r="I7118" s="4">
        <v>84.20917824074074</v>
      </c>
      <c r="J7118" s="1">
        <v>2497.33</v>
      </c>
      <c r="K7118" s="1">
        <v>247.16</v>
      </c>
      <c r="M7118" s="10">
        <f t="array" ref="M7118">_xlfn.XLOOKUP(A7118,subscriptions!B7118:B10004,subscriptions!D7118:D10004)</f>
        <v>120</v>
      </c>
      <c r="N7118" s="10">
        <f t="array" ref="N7118">_xlfn.XLOOKUP(A7118,subscriptions!B7118:B10004,subscriptions!G7118:G10004)</f>
        <v>5</v>
      </c>
      <c r="O7118" s="10">
        <v>114.0</v>
      </c>
      <c r="P7118" s="10" t="str">
        <f t="array" ref="P7118">_xlfn.XLOOKUP(A7118,subscriptions!B7118:B10004,subscriptions!C7118:C10004)</f>
        <v>Residential</v>
      </c>
      <c r="Q7118" s="10" t="s">
        <v>194</v>
      </c>
      <c r="R7118" s="10" t="s">
        <v>212</v>
      </c>
      <c r="S7118" s="10" t="s">
        <v>1374</v>
      </c>
    </row>
    <row r="7119">
      <c r="A7119" s="1" t="s">
        <v>8998</v>
      </c>
      <c r="B7119" s="1" t="s">
        <v>763</v>
      </c>
      <c r="C7119" s="1" t="s">
        <v>456</v>
      </c>
      <c r="D7119" s="1" t="s">
        <v>27</v>
      </c>
      <c r="E7119" s="1" t="s">
        <v>714</v>
      </c>
      <c r="F7119" s="1" t="s">
        <v>3419</v>
      </c>
      <c r="G7119" s="1" t="s">
        <v>24649</v>
      </c>
      <c r="H7119" s="1" t="s">
        <v>24650</v>
      </c>
      <c r="I7119" s="4">
        <v>84.17042824074075</v>
      </c>
      <c r="J7119" s="1">
        <v>152.15</v>
      </c>
      <c r="K7119" s="1">
        <v>35.26</v>
      </c>
      <c r="M7119" s="10">
        <f t="array" ref="M7119">_xlfn.XLOOKUP(A7119,subscriptions!B7119:B10004,subscriptions!D7119:D10004)</f>
        <v>120</v>
      </c>
      <c r="N7119" s="10">
        <f t="array" ref="N7119">_xlfn.XLOOKUP(A7119,subscriptions!B7119:B10004,subscriptions!G7119:G10004)</f>
        <v>10</v>
      </c>
      <c r="O7119" s="10">
        <v>108.0</v>
      </c>
      <c r="P7119" s="10" t="str">
        <f t="array" ref="P7119">_xlfn.XLOOKUP(A7119,subscriptions!B7119:B10004,subscriptions!C7119:C10004)</f>
        <v>Residential</v>
      </c>
      <c r="Q7119" s="10" t="s">
        <v>128</v>
      </c>
      <c r="R7119" s="10" t="s">
        <v>212</v>
      </c>
      <c r="S7119" s="10" t="s">
        <v>2494</v>
      </c>
    </row>
    <row r="7120">
      <c r="A7120" s="1" t="s">
        <v>8999</v>
      </c>
      <c r="B7120" s="1" t="s">
        <v>216</v>
      </c>
      <c r="C7120" s="1" t="s">
        <v>426</v>
      </c>
      <c r="D7120" s="1" t="s">
        <v>153</v>
      </c>
      <c r="E7120" s="1" t="s">
        <v>280</v>
      </c>
      <c r="F7120" s="1" t="s">
        <v>873</v>
      </c>
      <c r="G7120" s="1" t="s">
        <v>24651</v>
      </c>
      <c r="H7120" s="1" t="s">
        <v>24652</v>
      </c>
      <c r="I7120" s="4">
        <v>84.17366898148148</v>
      </c>
      <c r="J7120" s="1">
        <v>1819.28</v>
      </c>
      <c r="K7120" s="1">
        <v>238.57</v>
      </c>
      <c r="M7120" s="10">
        <f t="array" ref="M7120">_xlfn.XLOOKUP(A7120,subscriptions!B7120:B10004,subscriptions!D7120:D10004)</f>
        <v>120</v>
      </c>
      <c r="N7120" s="10">
        <f t="array" ref="N7120">_xlfn.XLOOKUP(A7120,subscriptions!B7120:B10004,subscriptions!G7120:G10004)</f>
        <v>20</v>
      </c>
      <c r="O7120" s="10">
        <v>96.0</v>
      </c>
      <c r="P7120" s="10" t="str">
        <f t="array" ref="P7120">_xlfn.XLOOKUP(A7120,subscriptions!B7120:B10004,subscriptions!C7120:C10004)</f>
        <v>Residential</v>
      </c>
      <c r="Q7120" s="10" t="s">
        <v>128</v>
      </c>
      <c r="R7120" s="10" t="s">
        <v>148</v>
      </c>
      <c r="S7120" s="10" t="s">
        <v>3087</v>
      </c>
    </row>
    <row r="7121">
      <c r="A7121" s="1" t="s">
        <v>9000</v>
      </c>
      <c r="B7121" s="1" t="s">
        <v>941</v>
      </c>
      <c r="C7121" s="1" t="s">
        <v>800</v>
      </c>
      <c r="D7121" s="1" t="s">
        <v>27</v>
      </c>
      <c r="E7121" s="1" t="s">
        <v>179</v>
      </c>
      <c r="F7121" s="1" t="s">
        <v>773</v>
      </c>
      <c r="G7121" s="1" t="s">
        <v>24653</v>
      </c>
      <c r="H7121" s="1" t="s">
        <v>24654</v>
      </c>
      <c r="I7121" s="4">
        <v>84.2940625</v>
      </c>
      <c r="J7121" s="1">
        <v>1322.59</v>
      </c>
      <c r="K7121" s="1">
        <v>151.66</v>
      </c>
      <c r="L7121" s="1">
        <v>100.0</v>
      </c>
      <c r="M7121" s="10">
        <f t="array" ref="M7121">_xlfn.XLOOKUP(A7121,subscriptions!B7121:B10004,subscriptions!D7121:D10004)</f>
        <v>80</v>
      </c>
      <c r="N7121" s="10">
        <f t="array" ref="N7121">_xlfn.XLOOKUP(A7121,subscriptions!B7121:B10004,subscriptions!G7121:G10004)</f>
        <v>0</v>
      </c>
      <c r="O7121" s="10">
        <v>80.0</v>
      </c>
      <c r="P7121" s="10" t="str">
        <f t="array" ref="P7121">_xlfn.XLOOKUP(A7121,subscriptions!B7121:B10004,subscriptions!C7121:C10004)</f>
        <v>Roam</v>
      </c>
      <c r="Q7121" s="10" t="s">
        <v>173</v>
      </c>
      <c r="R7121" s="10" t="s">
        <v>148</v>
      </c>
      <c r="S7121" s="10" t="s">
        <v>1458</v>
      </c>
    </row>
    <row r="7122">
      <c r="A7122" s="1" t="s">
        <v>9001</v>
      </c>
      <c r="B7122" s="1" t="s">
        <v>355</v>
      </c>
      <c r="C7122" s="1" t="s">
        <v>218</v>
      </c>
      <c r="D7122" s="1" t="s">
        <v>153</v>
      </c>
      <c r="E7122" s="1" t="s">
        <v>111</v>
      </c>
      <c r="F7122" s="1" t="s">
        <v>1227</v>
      </c>
      <c r="G7122" s="1" t="s">
        <v>24655</v>
      </c>
      <c r="H7122" s="1" t="s">
        <v>24656</v>
      </c>
      <c r="I7122" s="4">
        <v>84.29945601851851</v>
      </c>
      <c r="J7122" s="1">
        <v>3620.22</v>
      </c>
      <c r="K7122" s="1">
        <v>812.18</v>
      </c>
      <c r="M7122" s="10">
        <f t="array" ref="M7122">_xlfn.XLOOKUP(A7122,subscriptions!B7122:B10004,subscriptions!D7122:D10004)</f>
        <v>80</v>
      </c>
      <c r="N7122" s="10">
        <f t="array" ref="N7122">_xlfn.XLOOKUP(A7122,subscriptions!B7122:B10004,subscriptions!G7122:G10004)</f>
        <v>5</v>
      </c>
      <c r="O7122" s="10">
        <v>76.0</v>
      </c>
      <c r="P7122" s="10" t="str">
        <f t="array" ref="P7122">_xlfn.XLOOKUP(A7122,subscriptions!B7122:B10004,subscriptions!C7122:C10004)</f>
        <v>Roam</v>
      </c>
      <c r="Q7122" s="10" t="s">
        <v>194</v>
      </c>
      <c r="R7122" s="10" t="s">
        <v>148</v>
      </c>
      <c r="S7122" s="10" t="s">
        <v>522</v>
      </c>
    </row>
    <row r="7123">
      <c r="A7123" s="1" t="s">
        <v>9002</v>
      </c>
      <c r="B7123" s="1" t="s">
        <v>1527</v>
      </c>
      <c r="C7123" s="1" t="s">
        <v>1477</v>
      </c>
      <c r="D7123" s="1" t="s">
        <v>153</v>
      </c>
      <c r="E7123" s="1" t="s">
        <v>262</v>
      </c>
      <c r="F7123" s="1" t="s">
        <v>2985</v>
      </c>
      <c r="G7123" s="1" t="s">
        <v>24657</v>
      </c>
      <c r="H7123" s="1" t="s">
        <v>24658</v>
      </c>
      <c r="I7123" s="4">
        <v>84.33422453703703</v>
      </c>
      <c r="J7123" s="1">
        <v>245.99</v>
      </c>
      <c r="K7123" s="1">
        <v>58.54</v>
      </c>
      <c r="M7123" s="10">
        <f t="array" ref="M7123">_xlfn.XLOOKUP(A7123,subscriptions!B7123:B10004,subscriptions!D7123:D10004)</f>
        <v>120</v>
      </c>
      <c r="N7123" s="10">
        <f t="array" ref="N7123">_xlfn.XLOOKUP(A7123,subscriptions!B7123:B10004,subscriptions!G7123:G10004)</f>
        <v>10</v>
      </c>
      <c r="O7123" s="10">
        <v>108.0</v>
      </c>
      <c r="P7123" s="10" t="str">
        <f t="array" ref="P7123">_xlfn.XLOOKUP(A7123,subscriptions!B7123:B10004,subscriptions!C7123:C10004)</f>
        <v>Residential</v>
      </c>
      <c r="Q7123" s="10" t="s">
        <v>128</v>
      </c>
      <c r="R7123" s="10" t="s">
        <v>212</v>
      </c>
      <c r="S7123" s="10" t="s">
        <v>195</v>
      </c>
    </row>
    <row r="7124">
      <c r="A7124" s="1" t="s">
        <v>9005</v>
      </c>
      <c r="B7124" s="1" t="s">
        <v>4509</v>
      </c>
      <c r="C7124" s="1" t="s">
        <v>827</v>
      </c>
      <c r="D7124" s="1" t="s">
        <v>153</v>
      </c>
      <c r="E7124" s="1" t="s">
        <v>262</v>
      </c>
      <c r="F7124" s="1" t="s">
        <v>674</v>
      </c>
      <c r="G7124" s="1" t="s">
        <v>24659</v>
      </c>
      <c r="H7124" s="1" t="s">
        <v>24660</v>
      </c>
      <c r="I7124" s="4">
        <v>84.38207175925926</v>
      </c>
      <c r="J7124" s="1">
        <v>1195.47</v>
      </c>
      <c r="K7124" s="1">
        <v>207.87</v>
      </c>
      <c r="M7124" s="10">
        <f t="array" ref="M7124">_xlfn.XLOOKUP(A7124,subscriptions!B7124:B10004,subscriptions!D7124:D10004)</f>
        <v>250</v>
      </c>
      <c r="N7124" s="10">
        <f t="array" ref="N7124">_xlfn.XLOOKUP(A7124,subscriptions!B7124:B10004,subscriptions!G7124:G10004)</f>
        <v>20</v>
      </c>
      <c r="O7124" s="10">
        <v>200.0</v>
      </c>
      <c r="P7124" s="10" t="str">
        <f t="array" ref="P7124">_xlfn.XLOOKUP(A7124,subscriptions!B7124:B10004,subscriptions!C7124:C10004)</f>
        <v>Business</v>
      </c>
      <c r="Q7124" s="10" t="s">
        <v>128</v>
      </c>
      <c r="R7124" s="10" t="s">
        <v>129</v>
      </c>
      <c r="S7124" s="10" t="s">
        <v>293</v>
      </c>
    </row>
    <row r="7125">
      <c r="A7125" s="1" t="s">
        <v>9006</v>
      </c>
      <c r="B7125" s="1" t="s">
        <v>870</v>
      </c>
      <c r="C7125" s="1" t="s">
        <v>178</v>
      </c>
      <c r="D7125" s="1" t="s">
        <v>153</v>
      </c>
      <c r="E7125" s="1" t="s">
        <v>280</v>
      </c>
      <c r="F7125" s="1" t="s">
        <v>1446</v>
      </c>
      <c r="G7125" s="1" t="s">
        <v>24661</v>
      </c>
      <c r="H7125" s="1" t="s">
        <v>24662</v>
      </c>
      <c r="I7125" s="4">
        <v>84.3757175925926</v>
      </c>
      <c r="J7125" s="1">
        <v>3223.69</v>
      </c>
      <c r="K7125" s="1">
        <v>474.69</v>
      </c>
      <c r="M7125" s="10">
        <f t="array" ref="M7125">_xlfn.XLOOKUP(A7125,subscriptions!B7125:B10004,subscriptions!D7125:D10004)</f>
        <v>120</v>
      </c>
      <c r="N7125" s="10">
        <f t="array" ref="N7125">_xlfn.XLOOKUP(A7125,subscriptions!B7125:B10004,subscriptions!G7125:G10004)</f>
        <v>0</v>
      </c>
      <c r="O7125" s="10">
        <v>120.0</v>
      </c>
      <c r="P7125" s="10" t="str">
        <f t="array" ref="P7125">_xlfn.XLOOKUP(A7125,subscriptions!B7125:B10004,subscriptions!C7125:C10004)</f>
        <v>Residential</v>
      </c>
      <c r="Q7125" s="10" t="s">
        <v>173</v>
      </c>
      <c r="R7125" s="10" t="s">
        <v>212</v>
      </c>
      <c r="S7125" s="10" t="s">
        <v>1442</v>
      </c>
    </row>
    <row r="7126">
      <c r="A7126" s="1" t="s">
        <v>9007</v>
      </c>
      <c r="B7126" s="1" t="s">
        <v>919</v>
      </c>
      <c r="C7126" s="1" t="s">
        <v>1973</v>
      </c>
      <c r="D7126" s="1" t="s">
        <v>27</v>
      </c>
      <c r="E7126" s="1" t="s">
        <v>111</v>
      </c>
      <c r="F7126" s="1" t="s">
        <v>1855</v>
      </c>
      <c r="G7126" s="1" t="s">
        <v>24663</v>
      </c>
      <c r="H7126" s="1" t="s">
        <v>24664</v>
      </c>
      <c r="I7126" s="4">
        <v>84.38276620370371</v>
      </c>
      <c r="J7126" s="1">
        <v>841.51</v>
      </c>
      <c r="K7126" s="1">
        <v>109.6</v>
      </c>
      <c r="M7126" s="10">
        <f t="array" ref="M7126">_xlfn.XLOOKUP(A7126,subscriptions!B7126:B10004,subscriptions!D7126:D10004)</f>
        <v>120</v>
      </c>
      <c r="N7126" s="10">
        <f t="array" ref="N7126">_xlfn.XLOOKUP(A7126,subscriptions!B7126:B10004,subscriptions!G7126:G10004)</f>
        <v>5</v>
      </c>
      <c r="O7126" s="10">
        <v>114.0</v>
      </c>
      <c r="P7126" s="10" t="str">
        <f t="array" ref="P7126">_xlfn.XLOOKUP(A7126,subscriptions!B7126:B10004,subscriptions!C7126:C10004)</f>
        <v>Residential</v>
      </c>
      <c r="Q7126" s="10" t="s">
        <v>194</v>
      </c>
      <c r="R7126" s="10" t="s">
        <v>212</v>
      </c>
      <c r="S7126" s="10" t="s">
        <v>671</v>
      </c>
    </row>
    <row r="7127">
      <c r="A7127" s="1" t="s">
        <v>9008</v>
      </c>
      <c r="B7127" s="1" t="s">
        <v>1865</v>
      </c>
      <c r="C7127" s="1" t="s">
        <v>800</v>
      </c>
      <c r="D7127" s="1" t="s">
        <v>153</v>
      </c>
      <c r="E7127" s="1" t="s">
        <v>631</v>
      </c>
      <c r="F7127" s="1" t="s">
        <v>2495</v>
      </c>
      <c r="G7127" s="1" t="s">
        <v>24665</v>
      </c>
      <c r="H7127" s="1" t="s">
        <v>24666</v>
      </c>
      <c r="I7127" s="4">
        <v>84.1752662037037</v>
      </c>
      <c r="J7127" s="1">
        <v>1036.66</v>
      </c>
      <c r="K7127" s="1">
        <v>118.0</v>
      </c>
      <c r="M7127" s="10">
        <f t="array" ref="M7127">_xlfn.XLOOKUP(A7127,subscriptions!B7127:B10004,subscriptions!D7127:D10004)</f>
        <v>80</v>
      </c>
      <c r="N7127" s="10">
        <f t="array" ref="N7127">_xlfn.XLOOKUP(A7127,subscriptions!B7127:B10004,subscriptions!G7127:G10004)</f>
        <v>10</v>
      </c>
      <c r="O7127" s="10">
        <v>72.0</v>
      </c>
      <c r="P7127" s="10" t="str">
        <f t="array" ref="P7127">_xlfn.XLOOKUP(A7127,subscriptions!B7127:B10004,subscriptions!C7127:C10004)</f>
        <v>Roam</v>
      </c>
      <c r="Q7127" s="10" t="s">
        <v>128</v>
      </c>
      <c r="R7127" s="10" t="s">
        <v>148</v>
      </c>
      <c r="S7127" s="10" t="s">
        <v>1198</v>
      </c>
    </row>
    <row r="7128">
      <c r="A7128" s="1" t="s">
        <v>9009</v>
      </c>
      <c r="B7128" s="1" t="s">
        <v>472</v>
      </c>
      <c r="C7128" s="1" t="s">
        <v>198</v>
      </c>
      <c r="D7128" s="1" t="s">
        <v>27</v>
      </c>
      <c r="E7128" s="1" t="s">
        <v>28</v>
      </c>
      <c r="F7128" s="1" t="s">
        <v>2581</v>
      </c>
      <c r="G7128" s="1" t="s">
        <v>24667</v>
      </c>
      <c r="H7128" s="1" t="s">
        <v>24668</v>
      </c>
      <c r="I7128" s="4">
        <v>84.3795138888889</v>
      </c>
      <c r="J7128" s="1">
        <v>159.6</v>
      </c>
      <c r="K7128" s="1">
        <v>52.57</v>
      </c>
      <c r="M7128" s="10">
        <f t="array" ref="M7128">_xlfn.XLOOKUP(A7128,subscriptions!B7128:B10004,subscriptions!D7128:D10004)</f>
        <v>120</v>
      </c>
      <c r="N7128" s="10">
        <f t="array" ref="N7128">_xlfn.XLOOKUP(A7128,subscriptions!B7128:B10004,subscriptions!G7128:G10004)</f>
        <v>20</v>
      </c>
      <c r="O7128" s="10">
        <v>96.0</v>
      </c>
      <c r="P7128" s="10" t="str">
        <f t="array" ref="P7128">_xlfn.XLOOKUP(A7128,subscriptions!B7128:B10004,subscriptions!C7128:C10004)</f>
        <v>Residential</v>
      </c>
      <c r="Q7128" s="10" t="s">
        <v>128</v>
      </c>
      <c r="R7128" s="10" t="s">
        <v>148</v>
      </c>
      <c r="S7128" s="10" t="s">
        <v>2380</v>
      </c>
    </row>
    <row r="7129">
      <c r="A7129" s="1" t="s">
        <v>9010</v>
      </c>
      <c r="B7129" s="1" t="s">
        <v>1506</v>
      </c>
      <c r="C7129" s="1" t="s">
        <v>1100</v>
      </c>
      <c r="D7129" s="1" t="s">
        <v>27</v>
      </c>
      <c r="E7129" s="1" t="s">
        <v>179</v>
      </c>
      <c r="F7129" s="1" t="s">
        <v>181</v>
      </c>
      <c r="G7129" s="1" t="s">
        <v>24669</v>
      </c>
      <c r="H7129" s="1" t="s">
        <v>23677</v>
      </c>
      <c r="I7129" s="4">
        <v>84.33924768518519</v>
      </c>
      <c r="J7129" s="1">
        <v>538.89</v>
      </c>
      <c r="K7129" s="1">
        <v>92.46</v>
      </c>
      <c r="L7129" s="1">
        <v>100.0</v>
      </c>
      <c r="M7129" s="10">
        <f t="array" ref="M7129">_xlfn.XLOOKUP(A7129,subscriptions!B7129:B10004,subscriptions!D7129:D10004)</f>
        <v>120</v>
      </c>
      <c r="N7129" s="10">
        <f t="array" ref="N7129">_xlfn.XLOOKUP(A7129,subscriptions!B7129:B10004,subscriptions!G7129:G10004)</f>
        <v>0</v>
      </c>
      <c r="O7129" s="10">
        <v>120.0</v>
      </c>
      <c r="P7129" s="10" t="str">
        <f t="array" ref="P7129">_xlfn.XLOOKUP(A7129,subscriptions!B7129:B10004,subscriptions!C7129:C10004)</f>
        <v>Residential</v>
      </c>
      <c r="Q7129" s="10" t="s">
        <v>173</v>
      </c>
      <c r="R7129" s="10" t="s">
        <v>212</v>
      </c>
      <c r="S7129" s="10" t="s">
        <v>2016</v>
      </c>
    </row>
    <row r="7130">
      <c r="A7130" s="1" t="s">
        <v>9011</v>
      </c>
      <c r="B7130" s="1" t="s">
        <v>1262</v>
      </c>
      <c r="C7130" s="1" t="s">
        <v>26</v>
      </c>
      <c r="D7130" s="1" t="s">
        <v>27</v>
      </c>
      <c r="E7130" s="1" t="s">
        <v>714</v>
      </c>
      <c r="F7130" s="1" t="s">
        <v>2171</v>
      </c>
      <c r="G7130" s="1" t="s">
        <v>24670</v>
      </c>
      <c r="H7130" s="1" t="s">
        <v>24671</v>
      </c>
      <c r="I7130" s="4">
        <v>84.1689699074074</v>
      </c>
      <c r="J7130" s="1">
        <v>638.47</v>
      </c>
      <c r="K7130" s="1">
        <v>105.03</v>
      </c>
      <c r="M7130" s="10">
        <f t="array" ref="M7130">_xlfn.XLOOKUP(A7130,subscriptions!B7130:B10004,subscriptions!D7130:D10004)</f>
        <v>120</v>
      </c>
      <c r="N7130" s="10">
        <f t="array" ref="N7130">_xlfn.XLOOKUP(A7130,subscriptions!B7130:B10004,subscriptions!G7130:G10004)</f>
        <v>5</v>
      </c>
      <c r="O7130" s="10">
        <v>114.0</v>
      </c>
      <c r="P7130" s="10" t="str">
        <f t="array" ref="P7130">_xlfn.XLOOKUP(A7130,subscriptions!B7130:B10004,subscriptions!C7130:C10004)</f>
        <v>Residential</v>
      </c>
      <c r="Q7130" s="10" t="s">
        <v>194</v>
      </c>
      <c r="R7130" s="10" t="s">
        <v>212</v>
      </c>
      <c r="S7130" s="10" t="s">
        <v>1504</v>
      </c>
    </row>
    <row r="7131">
      <c r="A7131" s="1" t="s">
        <v>9012</v>
      </c>
      <c r="B7131" s="1" t="s">
        <v>1009</v>
      </c>
      <c r="C7131" s="1" t="s">
        <v>110</v>
      </c>
      <c r="D7131" s="1" t="s">
        <v>153</v>
      </c>
      <c r="E7131" s="1" t="s">
        <v>280</v>
      </c>
      <c r="F7131" s="1" t="s">
        <v>411</v>
      </c>
      <c r="G7131" s="1" t="s">
        <v>24672</v>
      </c>
      <c r="H7131" s="1" t="s">
        <v>24673</v>
      </c>
      <c r="I7131" s="4">
        <v>84.29314814814815</v>
      </c>
      <c r="J7131" s="1">
        <v>4403.98</v>
      </c>
      <c r="K7131" s="1">
        <v>394.08</v>
      </c>
      <c r="M7131" s="10">
        <f t="array" ref="M7131">_xlfn.XLOOKUP(A7131,subscriptions!B7131:B10004,subscriptions!D7131:D10004)</f>
        <v>120</v>
      </c>
      <c r="N7131" s="10">
        <f t="array" ref="N7131">_xlfn.XLOOKUP(A7131,subscriptions!B7131:B10004,subscriptions!G7131:G10004)</f>
        <v>10</v>
      </c>
      <c r="O7131" s="10">
        <v>108.0</v>
      </c>
      <c r="P7131" s="10" t="str">
        <f t="array" ref="P7131">_xlfn.XLOOKUP(A7131,subscriptions!B7131:B10004,subscriptions!C7131:C10004)</f>
        <v>Residential</v>
      </c>
      <c r="Q7131" s="10" t="s">
        <v>128</v>
      </c>
      <c r="R7131" s="10" t="s">
        <v>212</v>
      </c>
      <c r="S7131" s="10" t="s">
        <v>1779</v>
      </c>
    </row>
    <row r="7132">
      <c r="A7132" s="1" t="s">
        <v>9013</v>
      </c>
      <c r="B7132" s="1" t="s">
        <v>1624</v>
      </c>
      <c r="C7132" s="1" t="s">
        <v>1833</v>
      </c>
      <c r="D7132" s="1" t="s">
        <v>27</v>
      </c>
      <c r="E7132" s="1" t="s">
        <v>262</v>
      </c>
      <c r="F7132" s="1" t="s">
        <v>2853</v>
      </c>
      <c r="G7132" s="1" t="s">
        <v>24674</v>
      </c>
      <c r="H7132" s="1" t="s">
        <v>24675</v>
      </c>
      <c r="I7132" s="4">
        <v>84.20986111111111</v>
      </c>
      <c r="J7132" s="1">
        <v>548.32</v>
      </c>
      <c r="K7132" s="1">
        <v>146.54</v>
      </c>
      <c r="M7132" s="10">
        <f t="array" ref="M7132">_xlfn.XLOOKUP(A7132,subscriptions!B7132:B10004,subscriptions!D7132:D10004)</f>
        <v>120</v>
      </c>
      <c r="N7132" s="10">
        <f t="array" ref="N7132">_xlfn.XLOOKUP(A7132,subscriptions!B7132:B10004,subscriptions!G7132:G10004)</f>
        <v>20</v>
      </c>
      <c r="O7132" s="10">
        <v>96.0</v>
      </c>
      <c r="P7132" s="10" t="str">
        <f t="array" ref="P7132">_xlfn.XLOOKUP(A7132,subscriptions!B7132:B10004,subscriptions!C7132:C10004)</f>
        <v>Residential</v>
      </c>
      <c r="Q7132" s="10" t="s">
        <v>128</v>
      </c>
      <c r="R7132" s="10" t="s">
        <v>148</v>
      </c>
      <c r="S7132" s="10" t="s">
        <v>353</v>
      </c>
    </row>
    <row r="7133">
      <c r="A7133" s="1" t="s">
        <v>9016</v>
      </c>
      <c r="B7133" s="1" t="s">
        <v>329</v>
      </c>
      <c r="C7133" s="1" t="s">
        <v>218</v>
      </c>
      <c r="D7133" s="1" t="s">
        <v>27</v>
      </c>
      <c r="E7133" s="1" t="s">
        <v>111</v>
      </c>
      <c r="F7133" s="1" t="s">
        <v>3756</v>
      </c>
      <c r="G7133" s="1" t="s">
        <v>24676</v>
      </c>
      <c r="H7133" s="1" t="s">
        <v>24677</v>
      </c>
      <c r="I7133" s="4">
        <v>84.38355324074074</v>
      </c>
      <c r="J7133" s="1">
        <v>976.69</v>
      </c>
      <c r="K7133" s="1">
        <v>147.74</v>
      </c>
      <c r="M7133" s="10">
        <f t="array" ref="M7133">_xlfn.XLOOKUP(A7133,subscriptions!B7133:B10004,subscriptions!D7133:D10004)</f>
        <v>120</v>
      </c>
      <c r="N7133" s="10">
        <f t="array" ref="N7133">_xlfn.XLOOKUP(A7133,subscriptions!B7133:B10004,subscriptions!G7133:G10004)</f>
        <v>0</v>
      </c>
      <c r="O7133" s="10">
        <v>120.0</v>
      </c>
      <c r="P7133" s="10" t="str">
        <f t="array" ref="P7133">_xlfn.XLOOKUP(A7133,subscriptions!B7133:B10004,subscriptions!C7133:C10004)</f>
        <v>Residential</v>
      </c>
      <c r="Q7133" s="10" t="s">
        <v>173</v>
      </c>
      <c r="R7133" s="10" t="s">
        <v>212</v>
      </c>
      <c r="S7133" s="10" t="s">
        <v>882</v>
      </c>
    </row>
    <row r="7134">
      <c r="A7134" s="1" t="s">
        <v>9017</v>
      </c>
      <c r="B7134" s="1" t="s">
        <v>645</v>
      </c>
      <c r="C7134" s="1" t="s">
        <v>658</v>
      </c>
      <c r="D7134" s="1" t="s">
        <v>153</v>
      </c>
      <c r="E7134" s="1" t="s">
        <v>179</v>
      </c>
      <c r="F7134" s="1" t="s">
        <v>773</v>
      </c>
      <c r="G7134" s="1" t="s">
        <v>24678</v>
      </c>
      <c r="H7134" s="1" t="s">
        <v>24679</v>
      </c>
      <c r="I7134" s="4">
        <v>84.33778935185185</v>
      </c>
      <c r="J7134" s="1">
        <v>1718.93</v>
      </c>
      <c r="K7134" s="1">
        <v>217.25</v>
      </c>
      <c r="L7134" s="1">
        <v>100.0</v>
      </c>
      <c r="M7134" s="10">
        <f t="array" ref="M7134">_xlfn.XLOOKUP(A7134,subscriptions!B7134:B10004,subscriptions!D7134:D10004)</f>
        <v>120</v>
      </c>
      <c r="N7134" s="10">
        <f t="array" ref="N7134">_xlfn.XLOOKUP(A7134,subscriptions!B7134:B10004,subscriptions!G7134:G10004)</f>
        <v>5</v>
      </c>
      <c r="O7134" s="10">
        <v>114.0</v>
      </c>
      <c r="P7134" s="10" t="str">
        <f t="array" ref="P7134">_xlfn.XLOOKUP(A7134,subscriptions!B7134:B10004,subscriptions!C7134:C10004)</f>
        <v>Residential</v>
      </c>
      <c r="Q7134" s="10" t="s">
        <v>194</v>
      </c>
      <c r="R7134" s="10" t="s">
        <v>212</v>
      </c>
      <c r="S7134" s="10" t="s">
        <v>1961</v>
      </c>
    </row>
    <row r="7135">
      <c r="A7135" s="1" t="s">
        <v>9018</v>
      </c>
      <c r="B7135" s="1" t="s">
        <v>508</v>
      </c>
      <c r="C7135" s="1" t="s">
        <v>871</v>
      </c>
      <c r="D7135" s="1" t="s">
        <v>153</v>
      </c>
      <c r="E7135" s="1" t="s">
        <v>28</v>
      </c>
      <c r="F7135" s="1" t="s">
        <v>801</v>
      </c>
      <c r="G7135" s="1" t="s">
        <v>24680</v>
      </c>
      <c r="H7135" s="1" t="s">
        <v>24681</v>
      </c>
      <c r="I7135" s="4">
        <v>84.29325231481481</v>
      </c>
      <c r="J7135" s="1">
        <v>315.43</v>
      </c>
      <c r="K7135" s="1">
        <v>68.52</v>
      </c>
      <c r="M7135" s="10">
        <f t="array" ref="M7135">_xlfn.XLOOKUP(A7135,subscriptions!B7135:B10004,subscriptions!D7135:D10004)</f>
        <v>80</v>
      </c>
      <c r="N7135" s="10">
        <f t="array" ref="N7135">_xlfn.XLOOKUP(A7135,subscriptions!B7135:B10004,subscriptions!G7135:G10004)</f>
        <v>10</v>
      </c>
      <c r="O7135" s="10">
        <v>72.0</v>
      </c>
      <c r="P7135" s="10" t="str">
        <f t="array" ref="P7135">_xlfn.XLOOKUP(A7135,subscriptions!B7135:B10004,subscriptions!C7135:C10004)</f>
        <v>Roam</v>
      </c>
      <c r="Q7135" s="10" t="s">
        <v>128</v>
      </c>
      <c r="R7135" s="10" t="s">
        <v>148</v>
      </c>
      <c r="S7135" s="10" t="s">
        <v>1779</v>
      </c>
    </row>
    <row r="7136">
      <c r="A7136" s="1" t="s">
        <v>9019</v>
      </c>
      <c r="B7136" s="1" t="s">
        <v>132</v>
      </c>
      <c r="C7136" s="1" t="s">
        <v>524</v>
      </c>
      <c r="D7136" s="1" t="s">
        <v>27</v>
      </c>
      <c r="E7136" s="1" t="s">
        <v>239</v>
      </c>
      <c r="F7136" s="1" t="s">
        <v>606</v>
      </c>
      <c r="G7136" s="1" t="s">
        <v>24682</v>
      </c>
      <c r="H7136" s="1" t="s">
        <v>24683</v>
      </c>
      <c r="I7136" s="4">
        <v>84.215625</v>
      </c>
      <c r="J7136" s="1">
        <v>1049.59</v>
      </c>
      <c r="K7136" s="1">
        <v>171.21</v>
      </c>
      <c r="M7136" s="10">
        <f t="array" ref="M7136">_xlfn.XLOOKUP(A7136,subscriptions!B7136:B10004,subscriptions!D7136:D10004)</f>
        <v>250</v>
      </c>
      <c r="N7136" s="10">
        <f t="array" ref="N7136">_xlfn.XLOOKUP(A7136,subscriptions!B7136:B10004,subscriptions!G7136:G10004)</f>
        <v>20</v>
      </c>
      <c r="O7136" s="10">
        <v>200.0</v>
      </c>
      <c r="P7136" s="10" t="str">
        <f t="array" ref="P7136">_xlfn.XLOOKUP(A7136,subscriptions!B7136:B10004,subscriptions!C7136:C10004)</f>
        <v>Business</v>
      </c>
      <c r="Q7136" s="10" t="s">
        <v>128</v>
      </c>
      <c r="R7136" s="10" t="s">
        <v>129</v>
      </c>
      <c r="S7136" s="10" t="s">
        <v>1212</v>
      </c>
    </row>
    <row r="7137">
      <c r="A7137" s="1" t="s">
        <v>9020</v>
      </c>
      <c r="B7137" s="1" t="s">
        <v>842</v>
      </c>
      <c r="C7137" s="1" t="s">
        <v>473</v>
      </c>
      <c r="D7137" s="1" t="s">
        <v>27</v>
      </c>
      <c r="E7137" s="1" t="s">
        <v>219</v>
      </c>
      <c r="F7137" s="1" t="s">
        <v>1461</v>
      </c>
      <c r="G7137" s="1" t="s">
        <v>24684</v>
      </c>
      <c r="H7137" s="1" t="s">
        <v>24685</v>
      </c>
      <c r="I7137" s="4">
        <v>84.17521990740741</v>
      </c>
      <c r="J7137" s="1">
        <v>2062.21</v>
      </c>
      <c r="K7137" s="1">
        <v>413.01</v>
      </c>
      <c r="M7137" s="10">
        <f t="array" ref="M7137">_xlfn.XLOOKUP(A7137,subscriptions!B7137:B10004,subscriptions!D7137:D10004)</f>
        <v>80</v>
      </c>
      <c r="N7137" s="10">
        <f t="array" ref="N7137">_xlfn.XLOOKUP(A7137,subscriptions!B7137:B10004,subscriptions!G7137:G10004)</f>
        <v>0</v>
      </c>
      <c r="O7137" s="10">
        <v>80.0</v>
      </c>
      <c r="P7137" s="10" t="str">
        <f t="array" ref="P7137">_xlfn.XLOOKUP(A7137,subscriptions!B7137:B10004,subscriptions!C7137:C10004)</f>
        <v>Roam</v>
      </c>
      <c r="Q7137" s="10" t="s">
        <v>173</v>
      </c>
      <c r="R7137" s="10" t="s">
        <v>148</v>
      </c>
      <c r="S7137" s="10" t="s">
        <v>1198</v>
      </c>
    </row>
    <row r="7138">
      <c r="A7138" s="1" t="s">
        <v>9021</v>
      </c>
      <c r="B7138" s="1" t="s">
        <v>177</v>
      </c>
      <c r="C7138" s="1" t="s">
        <v>1678</v>
      </c>
      <c r="D7138" s="1" t="s">
        <v>153</v>
      </c>
      <c r="E7138" s="1" t="s">
        <v>239</v>
      </c>
      <c r="F7138" s="1" t="s">
        <v>2132</v>
      </c>
      <c r="G7138" s="1" t="s">
        <v>24686</v>
      </c>
      <c r="H7138" s="1" t="s">
        <v>24687</v>
      </c>
      <c r="I7138" s="4">
        <v>84.2565162037037</v>
      </c>
      <c r="J7138" s="1">
        <v>3074.48</v>
      </c>
      <c r="K7138" s="1">
        <v>469.57</v>
      </c>
      <c r="M7138" s="10">
        <f t="array" ref="M7138">_xlfn.XLOOKUP(A7138,subscriptions!B7138:B10004,subscriptions!D7138:D10004)</f>
        <v>250</v>
      </c>
      <c r="N7138" s="10">
        <f t="array" ref="N7138">_xlfn.XLOOKUP(A7138,subscriptions!B7138:B10004,subscriptions!G7138:G10004)</f>
        <v>5</v>
      </c>
      <c r="O7138" s="10">
        <v>237.5</v>
      </c>
      <c r="P7138" s="10" t="str">
        <f t="array" ref="P7138">_xlfn.XLOOKUP(A7138,subscriptions!B7138:B10004,subscriptions!C7138:C10004)</f>
        <v>Business</v>
      </c>
      <c r="Q7138" s="10" t="s">
        <v>194</v>
      </c>
      <c r="R7138" s="10" t="s">
        <v>129</v>
      </c>
      <c r="S7138" s="10" t="s">
        <v>130</v>
      </c>
    </row>
    <row r="7139">
      <c r="A7139" s="1" t="s">
        <v>9022</v>
      </c>
      <c r="B7139" s="1" t="s">
        <v>589</v>
      </c>
      <c r="C7139" s="1" t="s">
        <v>605</v>
      </c>
      <c r="D7139" s="1" t="s">
        <v>153</v>
      </c>
      <c r="E7139" s="1" t="s">
        <v>28</v>
      </c>
      <c r="F7139" s="1" t="s">
        <v>526</v>
      </c>
      <c r="G7139" s="1" t="s">
        <v>24688</v>
      </c>
      <c r="H7139" s="1" t="s">
        <v>24689</v>
      </c>
      <c r="I7139" s="4">
        <v>84.37599537037038</v>
      </c>
      <c r="J7139" s="1">
        <v>1526.29</v>
      </c>
      <c r="K7139" s="1">
        <v>288.97</v>
      </c>
      <c r="M7139" s="10">
        <f t="array" ref="M7139">_xlfn.XLOOKUP(A7139,subscriptions!B7139:B10004,subscriptions!D7139:D10004)</f>
        <v>250</v>
      </c>
      <c r="N7139" s="10">
        <f t="array" ref="N7139">_xlfn.XLOOKUP(A7139,subscriptions!B7139:B10004,subscriptions!G7139:G10004)</f>
        <v>10</v>
      </c>
      <c r="O7139" s="10">
        <v>225.0</v>
      </c>
      <c r="P7139" s="10" t="str">
        <f t="array" ref="P7139">_xlfn.XLOOKUP(A7139,subscriptions!B7139:B10004,subscriptions!C7139:C10004)</f>
        <v>Business</v>
      </c>
      <c r="Q7139" s="10" t="s">
        <v>128</v>
      </c>
      <c r="R7139" s="10" t="s">
        <v>129</v>
      </c>
      <c r="S7139" s="10" t="s">
        <v>1442</v>
      </c>
    </row>
    <row r="7140">
      <c r="A7140" s="1" t="s">
        <v>9025</v>
      </c>
      <c r="B7140" s="1" t="s">
        <v>772</v>
      </c>
      <c r="C7140" s="1" t="s">
        <v>3912</v>
      </c>
      <c r="D7140" s="1" t="s">
        <v>153</v>
      </c>
      <c r="E7140" s="1" t="s">
        <v>219</v>
      </c>
      <c r="F7140" s="1" t="s">
        <v>1010</v>
      </c>
      <c r="G7140" s="1" t="s">
        <v>24690</v>
      </c>
      <c r="H7140" s="1" t="s">
        <v>24691</v>
      </c>
      <c r="I7140" s="4">
        <v>84.16902777777777</v>
      </c>
      <c r="J7140" s="1">
        <v>1708.7</v>
      </c>
      <c r="K7140" s="1">
        <v>274.19</v>
      </c>
      <c r="M7140" s="10">
        <f t="array" ref="M7140">_xlfn.XLOOKUP(A7140,subscriptions!B7140:B10004,subscriptions!D7140:D10004)</f>
        <v>120</v>
      </c>
      <c r="N7140" s="10">
        <f t="array" ref="N7140">_xlfn.XLOOKUP(A7140,subscriptions!B7140:B10004,subscriptions!G7140:G10004)</f>
        <v>20</v>
      </c>
      <c r="O7140" s="10">
        <v>96.0</v>
      </c>
      <c r="P7140" s="10" t="str">
        <f t="array" ref="P7140">_xlfn.XLOOKUP(A7140,subscriptions!B7140:B10004,subscriptions!C7140:C10004)</f>
        <v>Residential</v>
      </c>
      <c r="Q7140" s="10" t="s">
        <v>128</v>
      </c>
      <c r="R7140" s="10" t="s">
        <v>148</v>
      </c>
      <c r="S7140" s="10" t="s">
        <v>1504</v>
      </c>
    </row>
    <row r="7141">
      <c r="A7141" s="1" t="s">
        <v>9026</v>
      </c>
      <c r="B7141" s="1" t="s">
        <v>772</v>
      </c>
      <c r="C7141" s="1" t="s">
        <v>673</v>
      </c>
      <c r="D7141" s="1" t="s">
        <v>153</v>
      </c>
      <c r="E7141" s="1" t="s">
        <v>631</v>
      </c>
      <c r="F7141" s="1" t="s">
        <v>922</v>
      </c>
      <c r="G7141" s="1" t="s">
        <v>24692</v>
      </c>
      <c r="H7141" s="1" t="s">
        <v>24693</v>
      </c>
      <c r="I7141" s="4">
        <v>84.34171296296296</v>
      </c>
      <c r="J7141" s="1">
        <v>252.5</v>
      </c>
      <c r="K7141" s="1">
        <v>29.38</v>
      </c>
      <c r="M7141" s="10">
        <f t="array" ref="M7141">_xlfn.XLOOKUP(A7141,subscriptions!B7141:B10004,subscriptions!D7141:D10004)</f>
        <v>120</v>
      </c>
      <c r="N7141" s="10">
        <f t="array" ref="N7141">_xlfn.XLOOKUP(A7141,subscriptions!B7141:B10004,subscriptions!G7141:G10004)</f>
        <v>0</v>
      </c>
      <c r="O7141" s="10">
        <v>120.0</v>
      </c>
      <c r="P7141" s="10" t="str">
        <f t="array" ref="P7141">_xlfn.XLOOKUP(A7141,subscriptions!B7141:B10004,subscriptions!C7141:C10004)</f>
        <v>Residential</v>
      </c>
      <c r="Q7141" s="10" t="s">
        <v>173</v>
      </c>
      <c r="R7141" s="10" t="s">
        <v>212</v>
      </c>
      <c r="S7141" s="10" t="s">
        <v>1703</v>
      </c>
    </row>
    <row r="7142">
      <c r="A7142" s="1" t="s">
        <v>9027</v>
      </c>
      <c r="B7142" s="1" t="s">
        <v>713</v>
      </c>
      <c r="C7142" s="1" t="s">
        <v>884</v>
      </c>
      <c r="D7142" s="1" t="s">
        <v>27</v>
      </c>
      <c r="E7142" s="1" t="s">
        <v>280</v>
      </c>
      <c r="F7142" s="1" t="s">
        <v>376</v>
      </c>
      <c r="G7142" s="1" t="s">
        <v>24694</v>
      </c>
      <c r="H7142" s="1" t="s">
        <v>24695</v>
      </c>
      <c r="I7142" s="4">
        <v>84.3814699074074</v>
      </c>
      <c r="J7142" s="1">
        <v>4421.96</v>
      </c>
      <c r="K7142" s="1">
        <v>477.4</v>
      </c>
      <c r="M7142" s="10">
        <f t="array" ref="M7142">_xlfn.XLOOKUP(A7142,subscriptions!B7142:B10004,subscriptions!D7142:D10004)</f>
        <v>80</v>
      </c>
      <c r="N7142" s="10">
        <f t="array" ref="N7142">_xlfn.XLOOKUP(A7142,subscriptions!B7142:B10004,subscriptions!G7142:G10004)</f>
        <v>5</v>
      </c>
      <c r="O7142" s="10">
        <v>76.0</v>
      </c>
      <c r="P7142" s="10" t="str">
        <f t="array" ref="P7142">_xlfn.XLOOKUP(A7142,subscriptions!B7142:B10004,subscriptions!C7142:C10004)</f>
        <v>Roam</v>
      </c>
      <c r="Q7142" s="10" t="s">
        <v>194</v>
      </c>
      <c r="R7142" s="10" t="s">
        <v>148</v>
      </c>
      <c r="S7142" s="10" t="s">
        <v>1789</v>
      </c>
    </row>
    <row r="7143">
      <c r="A7143" s="1" t="s">
        <v>9028</v>
      </c>
      <c r="B7143" s="1" t="s">
        <v>1939</v>
      </c>
      <c r="C7143" s="1" t="s">
        <v>764</v>
      </c>
      <c r="D7143" s="1" t="s">
        <v>153</v>
      </c>
      <c r="E7143" s="1" t="s">
        <v>262</v>
      </c>
      <c r="F7143" s="1" t="s">
        <v>2112</v>
      </c>
      <c r="G7143" s="1" t="s">
        <v>24696</v>
      </c>
      <c r="H7143" s="1" t="s">
        <v>24697</v>
      </c>
      <c r="I7143" s="4">
        <v>84.37804398148148</v>
      </c>
      <c r="J7143" s="1">
        <v>263.34</v>
      </c>
      <c r="K7143" s="1">
        <v>73.2</v>
      </c>
      <c r="M7143" s="10">
        <f t="array" ref="M7143">_xlfn.XLOOKUP(A7143,subscriptions!B7143:B10004,subscriptions!D7143:D10004)</f>
        <v>120</v>
      </c>
      <c r="N7143" s="10">
        <f t="array" ref="N7143">_xlfn.XLOOKUP(A7143,subscriptions!B7143:B10004,subscriptions!G7143:G10004)</f>
        <v>10</v>
      </c>
      <c r="O7143" s="10">
        <v>108.0</v>
      </c>
      <c r="P7143" s="10" t="str">
        <f t="array" ref="P7143">_xlfn.XLOOKUP(A7143,subscriptions!B7143:B10004,subscriptions!C7143:C10004)</f>
        <v>Residential</v>
      </c>
      <c r="Q7143" s="10" t="s">
        <v>128</v>
      </c>
      <c r="R7143" s="10" t="s">
        <v>212</v>
      </c>
      <c r="S7143" s="10" t="s">
        <v>1302</v>
      </c>
    </row>
    <row r="7144">
      <c r="A7144" s="1" t="s">
        <v>9029</v>
      </c>
      <c r="B7144" s="1" t="s">
        <v>1141</v>
      </c>
      <c r="C7144" s="1" t="s">
        <v>441</v>
      </c>
      <c r="D7144" s="1" t="s">
        <v>27</v>
      </c>
      <c r="E7144" s="1" t="s">
        <v>262</v>
      </c>
      <c r="F7144" s="1" t="s">
        <v>1835</v>
      </c>
      <c r="G7144" s="1" t="s">
        <v>24698</v>
      </c>
      <c r="H7144" s="1" t="s">
        <v>24699</v>
      </c>
      <c r="I7144" s="4">
        <v>84.25309027777777</v>
      </c>
      <c r="J7144" s="1">
        <v>2285.3</v>
      </c>
      <c r="K7144" s="1">
        <v>262.19</v>
      </c>
      <c r="M7144" s="10">
        <f t="array" ref="M7144">_xlfn.XLOOKUP(A7144,subscriptions!B7144:B10004,subscriptions!D7144:D10004)</f>
        <v>120</v>
      </c>
      <c r="N7144" s="10">
        <f t="array" ref="N7144">_xlfn.XLOOKUP(A7144,subscriptions!B7144:B10004,subscriptions!G7144:G10004)</f>
        <v>20</v>
      </c>
      <c r="O7144" s="10">
        <v>96.0</v>
      </c>
      <c r="P7144" s="10" t="str">
        <f t="array" ref="P7144">_xlfn.XLOOKUP(A7144,subscriptions!B7144:B10004,subscriptions!C7144:C10004)</f>
        <v>Residential</v>
      </c>
      <c r="Q7144" s="10" t="s">
        <v>128</v>
      </c>
      <c r="R7144" s="10" t="s">
        <v>148</v>
      </c>
      <c r="S7144" s="10" t="s">
        <v>916</v>
      </c>
    </row>
    <row r="7145">
      <c r="A7145" s="1" t="s">
        <v>9030</v>
      </c>
      <c r="B7145" s="1" t="s">
        <v>1027</v>
      </c>
      <c r="C7145" s="1" t="s">
        <v>800</v>
      </c>
      <c r="D7145" s="1" t="s">
        <v>153</v>
      </c>
      <c r="E7145" s="1" t="s">
        <v>179</v>
      </c>
      <c r="F7145" s="1" t="s">
        <v>200</v>
      </c>
      <c r="G7145" s="1" t="s">
        <v>24700</v>
      </c>
      <c r="H7145" s="1" t="s">
        <v>24701</v>
      </c>
      <c r="I7145" s="4">
        <v>84.17371527777777</v>
      </c>
      <c r="J7145" s="1">
        <v>511.45</v>
      </c>
      <c r="K7145" s="1">
        <v>129.88</v>
      </c>
      <c r="L7145" s="1">
        <v>100.0</v>
      </c>
      <c r="M7145" s="10">
        <f t="array" ref="M7145">_xlfn.XLOOKUP(A7145,subscriptions!B7145:B10004,subscriptions!D7145:D10004)</f>
        <v>120</v>
      </c>
      <c r="N7145" s="10">
        <f t="array" ref="N7145">_xlfn.XLOOKUP(A7145,subscriptions!B7145:B10004,subscriptions!G7145:G10004)</f>
        <v>0</v>
      </c>
      <c r="O7145" s="10">
        <v>120.0</v>
      </c>
      <c r="P7145" s="10" t="str">
        <f t="array" ref="P7145">_xlfn.XLOOKUP(A7145,subscriptions!B7145:B10004,subscriptions!C7145:C10004)</f>
        <v>Residential</v>
      </c>
      <c r="Q7145" s="10" t="s">
        <v>173</v>
      </c>
      <c r="R7145" s="10" t="s">
        <v>212</v>
      </c>
      <c r="S7145" s="10" t="s">
        <v>3087</v>
      </c>
    </row>
    <row r="7146">
      <c r="A7146" s="1" t="s">
        <v>9031</v>
      </c>
      <c r="B7146" s="1" t="s">
        <v>6037</v>
      </c>
      <c r="C7146" s="1" t="s">
        <v>764</v>
      </c>
      <c r="D7146" s="1" t="s">
        <v>27</v>
      </c>
      <c r="E7146" s="1" t="s">
        <v>111</v>
      </c>
      <c r="F7146" s="1" t="s">
        <v>154</v>
      </c>
      <c r="G7146" s="1" t="s">
        <v>24702</v>
      </c>
      <c r="H7146" s="1" t="s">
        <v>24703</v>
      </c>
      <c r="I7146" s="4">
        <v>84.25168981481481</v>
      </c>
      <c r="J7146" s="1">
        <v>4117.93</v>
      </c>
      <c r="K7146" s="1">
        <v>832.28</v>
      </c>
      <c r="M7146" s="10">
        <f t="array" ref="M7146">_xlfn.XLOOKUP(A7146,subscriptions!B7146:B10004,subscriptions!D7146:D10004)</f>
        <v>80</v>
      </c>
      <c r="N7146" s="10">
        <f t="array" ref="N7146">_xlfn.XLOOKUP(A7146,subscriptions!B7146:B10004,subscriptions!G7146:G10004)</f>
        <v>5</v>
      </c>
      <c r="O7146" s="10">
        <v>76.0</v>
      </c>
      <c r="P7146" s="10" t="str">
        <f t="array" ref="P7146">_xlfn.XLOOKUP(A7146,subscriptions!B7146:B10004,subscriptions!C7146:C10004)</f>
        <v>Roam</v>
      </c>
      <c r="Q7146" s="10" t="s">
        <v>194</v>
      </c>
      <c r="R7146" s="10" t="s">
        <v>148</v>
      </c>
      <c r="S7146" s="10" t="s">
        <v>4065</v>
      </c>
    </row>
    <row r="7147">
      <c r="A7147" s="1" t="s">
        <v>9032</v>
      </c>
      <c r="B7147" s="1" t="s">
        <v>1303</v>
      </c>
      <c r="C7147" s="1" t="s">
        <v>509</v>
      </c>
      <c r="D7147" s="1" t="s">
        <v>153</v>
      </c>
      <c r="E7147" s="1" t="s">
        <v>332</v>
      </c>
      <c r="F7147" s="1" t="s">
        <v>618</v>
      </c>
      <c r="G7147" s="1" t="s">
        <v>24704</v>
      </c>
      <c r="H7147" s="1" t="s">
        <v>24705</v>
      </c>
      <c r="I7147" s="4">
        <v>84.37849537037037</v>
      </c>
      <c r="J7147" s="1">
        <v>1959.23</v>
      </c>
      <c r="K7147" s="1">
        <v>185.13</v>
      </c>
      <c r="M7147" s="10">
        <f t="array" ref="M7147">_xlfn.XLOOKUP(A7147,subscriptions!B7147:B10004,subscriptions!D7147:D10004)</f>
        <v>50</v>
      </c>
      <c r="N7147" s="10">
        <f t="array" ref="N7147">_xlfn.XLOOKUP(A7147,subscriptions!B7147:B10004,subscriptions!G7147:G10004)</f>
        <v>10</v>
      </c>
      <c r="O7147" s="10">
        <v>45.0</v>
      </c>
      <c r="P7147" s="10" t="str">
        <f t="array" ref="P7147">_xlfn.XLOOKUP(A7147,subscriptions!B7147:B10004,subscriptions!C7147:C10004)</f>
        <v>Mini</v>
      </c>
      <c r="Q7147" s="10" t="s">
        <v>128</v>
      </c>
      <c r="R7147" s="10" t="s">
        <v>148</v>
      </c>
      <c r="S7147" s="10" t="s">
        <v>1622</v>
      </c>
    </row>
    <row r="7148">
      <c r="A7148" s="1" t="s">
        <v>9033</v>
      </c>
      <c r="B7148" s="1" t="s">
        <v>1984</v>
      </c>
      <c r="C7148" s="1" t="s">
        <v>218</v>
      </c>
      <c r="D7148" s="1" t="s">
        <v>153</v>
      </c>
      <c r="E7148" s="1" t="s">
        <v>714</v>
      </c>
      <c r="F7148" s="1" t="s">
        <v>2562</v>
      </c>
      <c r="G7148" s="1" t="s">
        <v>24706</v>
      </c>
      <c r="H7148" s="1" t="s">
        <v>24707</v>
      </c>
      <c r="I7148" s="4">
        <v>84.33695601851852</v>
      </c>
      <c r="J7148" s="1">
        <v>2152.5</v>
      </c>
      <c r="K7148" s="1">
        <v>425.85</v>
      </c>
      <c r="M7148" s="10">
        <f t="array" ref="M7148">_xlfn.XLOOKUP(A7148,subscriptions!B7148:B10004,subscriptions!D7148:D10004)</f>
        <v>50</v>
      </c>
      <c r="N7148" s="10">
        <f t="array" ref="N7148">_xlfn.XLOOKUP(A7148,subscriptions!B7148:B10004,subscriptions!G7148:G10004)</f>
        <v>20</v>
      </c>
      <c r="O7148" s="10">
        <v>40.0</v>
      </c>
      <c r="P7148" s="10" t="str">
        <f t="array" ref="P7148">_xlfn.XLOOKUP(A7148,subscriptions!B7148:B10004,subscriptions!C7148:C10004)</f>
        <v>Mini</v>
      </c>
      <c r="Q7148" s="10" t="s">
        <v>128</v>
      </c>
      <c r="R7148" s="10" t="s">
        <v>148</v>
      </c>
      <c r="S7148" s="10" t="s">
        <v>968</v>
      </c>
    </row>
    <row r="7149">
      <c r="A7149" s="1" t="s">
        <v>9034</v>
      </c>
      <c r="B7149" s="1" t="s">
        <v>1886</v>
      </c>
      <c r="C7149" s="1" t="s">
        <v>764</v>
      </c>
      <c r="D7149" s="1" t="s">
        <v>27</v>
      </c>
      <c r="E7149" s="1" t="s">
        <v>219</v>
      </c>
      <c r="F7149" s="1" t="s">
        <v>590</v>
      </c>
      <c r="G7149" s="1" t="s">
        <v>24708</v>
      </c>
      <c r="H7149" s="1" t="s">
        <v>24709</v>
      </c>
      <c r="I7149" s="4">
        <v>84.17239583333334</v>
      </c>
      <c r="J7149" s="1">
        <v>420.88</v>
      </c>
      <c r="K7149" s="1">
        <v>70.66</v>
      </c>
      <c r="M7149" s="10">
        <f t="array" ref="M7149">_xlfn.XLOOKUP(A7149,subscriptions!B7149:B10004,subscriptions!D7149:D10004)</f>
        <v>120</v>
      </c>
      <c r="N7149" s="10">
        <f t="array" ref="N7149">_xlfn.XLOOKUP(A7149,subscriptions!B7149:B10004,subscriptions!G7149:G10004)</f>
        <v>0</v>
      </c>
      <c r="O7149" s="10">
        <v>120.0</v>
      </c>
      <c r="P7149" s="10" t="str">
        <f t="array" ref="P7149">_xlfn.XLOOKUP(A7149,subscriptions!B7149:B10004,subscriptions!C7149:C10004)</f>
        <v>Residential</v>
      </c>
      <c r="Q7149" s="10" t="s">
        <v>173</v>
      </c>
      <c r="R7149" s="10" t="s">
        <v>212</v>
      </c>
      <c r="S7149" s="10" t="s">
        <v>1637</v>
      </c>
    </row>
    <row r="7150">
      <c r="A7150" s="1" t="s">
        <v>9037</v>
      </c>
      <c r="B7150" s="1" t="s">
        <v>1044</v>
      </c>
      <c r="C7150" s="1" t="s">
        <v>492</v>
      </c>
      <c r="D7150" s="1" t="s">
        <v>27</v>
      </c>
      <c r="E7150" s="1" t="s">
        <v>219</v>
      </c>
      <c r="F7150" s="1" t="s">
        <v>660</v>
      </c>
      <c r="G7150" s="1" t="s">
        <v>24710</v>
      </c>
      <c r="H7150" s="1" t="s">
        <v>24711</v>
      </c>
      <c r="I7150" s="4">
        <v>84.17293981481481</v>
      </c>
      <c r="J7150" s="1">
        <v>927.89</v>
      </c>
      <c r="K7150" s="1">
        <v>116.86</v>
      </c>
      <c r="M7150" s="10">
        <f t="array" ref="M7150">_xlfn.XLOOKUP(A7150,subscriptions!B7150:B10004,subscriptions!D7150:D10004)</f>
        <v>250</v>
      </c>
      <c r="N7150" s="10">
        <f t="array" ref="N7150">_xlfn.XLOOKUP(A7150,subscriptions!B7150:B10004,subscriptions!G7150:G10004)</f>
        <v>5</v>
      </c>
      <c r="O7150" s="10">
        <v>237.5</v>
      </c>
      <c r="P7150" s="10" t="str">
        <f t="array" ref="P7150">_xlfn.XLOOKUP(A7150,subscriptions!B7150:B10004,subscriptions!C7150:C10004)</f>
        <v>Business</v>
      </c>
      <c r="Q7150" s="10" t="s">
        <v>194</v>
      </c>
      <c r="R7150" s="10" t="s">
        <v>129</v>
      </c>
      <c r="S7150" s="10" t="s">
        <v>2630</v>
      </c>
    </row>
    <row r="7151">
      <c r="A7151" s="1" t="s">
        <v>9038</v>
      </c>
      <c r="B7151" s="1" t="s">
        <v>426</v>
      </c>
      <c r="C7151" s="1" t="s">
        <v>426</v>
      </c>
      <c r="D7151" s="1" t="s">
        <v>153</v>
      </c>
      <c r="E7151" s="1" t="s">
        <v>111</v>
      </c>
      <c r="F7151" s="1" t="s">
        <v>135</v>
      </c>
      <c r="G7151" s="1" t="s">
        <v>24712</v>
      </c>
      <c r="H7151" s="1" t="s">
        <v>24713</v>
      </c>
      <c r="I7151" s="4">
        <v>84.25496527777777</v>
      </c>
      <c r="J7151" s="1">
        <v>1492.77</v>
      </c>
      <c r="K7151" s="1">
        <v>187.87</v>
      </c>
      <c r="M7151" s="10">
        <f t="array" ref="M7151">_xlfn.XLOOKUP(A7151,subscriptions!B7151:B10004,subscriptions!D7151:D10004)</f>
        <v>120</v>
      </c>
      <c r="N7151" s="10">
        <f t="array" ref="N7151">_xlfn.XLOOKUP(A7151,subscriptions!B7151:B10004,subscriptions!G7151:G10004)</f>
        <v>10</v>
      </c>
      <c r="O7151" s="10">
        <v>108.0</v>
      </c>
      <c r="P7151" s="10" t="str">
        <f t="array" ref="P7151">_xlfn.XLOOKUP(A7151,subscriptions!B7151:B10004,subscriptions!C7151:C10004)</f>
        <v>Residential</v>
      </c>
      <c r="Q7151" s="10" t="s">
        <v>128</v>
      </c>
      <c r="R7151" s="10" t="s">
        <v>212</v>
      </c>
      <c r="S7151" s="10" t="s">
        <v>149</v>
      </c>
    </row>
    <row r="7152">
      <c r="A7152" s="1" t="s">
        <v>9039</v>
      </c>
      <c r="B7152" s="1" t="s">
        <v>969</v>
      </c>
      <c r="C7152" s="1" t="s">
        <v>1415</v>
      </c>
      <c r="D7152" s="1" t="s">
        <v>27</v>
      </c>
      <c r="E7152" s="1" t="s">
        <v>28</v>
      </c>
      <c r="F7152" s="1" t="s">
        <v>2097</v>
      </c>
      <c r="G7152" s="1" t="s">
        <v>24714</v>
      </c>
      <c r="H7152" s="1" t="s">
        <v>24715</v>
      </c>
      <c r="I7152" s="4">
        <v>84.29616898148149</v>
      </c>
      <c r="J7152" s="1">
        <v>2254.34</v>
      </c>
      <c r="K7152" s="1">
        <v>494.33</v>
      </c>
      <c r="M7152" s="10">
        <f t="array" ref="M7152">_xlfn.XLOOKUP(A7152,subscriptions!B7152:B10004,subscriptions!D7152:D10004)</f>
        <v>120</v>
      </c>
      <c r="N7152" s="10">
        <f t="array" ref="N7152">_xlfn.XLOOKUP(A7152,subscriptions!B7152:B10004,subscriptions!G7152:G10004)</f>
        <v>20</v>
      </c>
      <c r="O7152" s="10">
        <v>96.0</v>
      </c>
      <c r="P7152" s="10" t="str">
        <f t="array" ref="P7152">_xlfn.XLOOKUP(A7152,subscriptions!B7152:B10004,subscriptions!C7152:C10004)</f>
        <v>Residential</v>
      </c>
      <c r="Q7152" s="10" t="s">
        <v>128</v>
      </c>
      <c r="R7152" s="10" t="s">
        <v>148</v>
      </c>
      <c r="S7152" s="10" t="s">
        <v>655</v>
      </c>
    </row>
    <row r="7153">
      <c r="A7153" s="1" t="s">
        <v>9040</v>
      </c>
      <c r="B7153" s="1" t="s">
        <v>763</v>
      </c>
      <c r="C7153" s="1" t="s">
        <v>391</v>
      </c>
      <c r="D7153" s="1" t="s">
        <v>27</v>
      </c>
      <c r="E7153" s="1" t="s">
        <v>179</v>
      </c>
      <c r="F7153" s="1" t="s">
        <v>357</v>
      </c>
      <c r="G7153" s="1" t="s">
        <v>24716</v>
      </c>
      <c r="H7153" s="1" t="s">
        <v>24717</v>
      </c>
      <c r="I7153" s="4">
        <v>84.21351851851851</v>
      </c>
      <c r="J7153" s="1">
        <v>214.65</v>
      </c>
      <c r="K7153" s="1">
        <v>42.86</v>
      </c>
      <c r="L7153" s="1">
        <v>100.0</v>
      </c>
      <c r="M7153" s="10">
        <f t="array" ref="M7153">_xlfn.XLOOKUP(A7153,subscriptions!B7153:B10004,subscriptions!D7153:D10004)</f>
        <v>80</v>
      </c>
      <c r="N7153" s="10">
        <f t="array" ref="N7153">_xlfn.XLOOKUP(A7153,subscriptions!B7153:B10004,subscriptions!G7153:G10004)</f>
        <v>0</v>
      </c>
      <c r="O7153" s="10">
        <v>80.0</v>
      </c>
      <c r="P7153" s="10" t="str">
        <f t="array" ref="P7153">_xlfn.XLOOKUP(A7153,subscriptions!B7153:B10004,subscriptions!C7153:C10004)</f>
        <v>Roam</v>
      </c>
      <c r="Q7153" s="10" t="s">
        <v>173</v>
      </c>
      <c r="R7153" s="10" t="s">
        <v>148</v>
      </c>
      <c r="S7153" s="10" t="s">
        <v>1915</v>
      </c>
    </row>
    <row r="7154">
      <c r="A7154" s="1" t="s">
        <v>9041</v>
      </c>
      <c r="B7154" s="1" t="s">
        <v>1624</v>
      </c>
      <c r="C7154" s="1" t="s">
        <v>1347</v>
      </c>
      <c r="D7154" s="1" t="s">
        <v>27</v>
      </c>
      <c r="E7154" s="1" t="s">
        <v>631</v>
      </c>
      <c r="F7154" s="1" t="s">
        <v>2549</v>
      </c>
      <c r="G7154" s="1" t="s">
        <v>24718</v>
      </c>
      <c r="H7154" s="1" t="s">
        <v>24719</v>
      </c>
      <c r="I7154" s="4">
        <v>84.29888888888888</v>
      </c>
      <c r="J7154" s="1">
        <v>4969.74</v>
      </c>
      <c r="K7154" s="1">
        <v>699.7</v>
      </c>
      <c r="M7154" s="10">
        <f t="array" ref="M7154">_xlfn.XLOOKUP(A7154,subscriptions!B7154:B10004,subscriptions!D7154:D10004)</f>
        <v>80</v>
      </c>
      <c r="N7154" s="10">
        <f t="array" ref="N7154">_xlfn.XLOOKUP(A7154,subscriptions!B7154:B10004,subscriptions!G7154:G10004)</f>
        <v>5</v>
      </c>
      <c r="O7154" s="10">
        <v>76.0</v>
      </c>
      <c r="P7154" s="10" t="str">
        <f t="array" ref="P7154">_xlfn.XLOOKUP(A7154,subscriptions!B7154:B10004,subscriptions!C7154:C10004)</f>
        <v>Roam</v>
      </c>
      <c r="Q7154" s="10" t="s">
        <v>194</v>
      </c>
      <c r="R7154" s="10" t="s">
        <v>148</v>
      </c>
      <c r="S7154" s="10" t="s">
        <v>276</v>
      </c>
    </row>
    <row r="7155">
      <c r="A7155" s="1" t="s">
        <v>9042</v>
      </c>
      <c r="B7155" s="1" t="s">
        <v>1387</v>
      </c>
      <c r="C7155" s="1" t="s">
        <v>764</v>
      </c>
      <c r="D7155" s="1" t="s">
        <v>27</v>
      </c>
      <c r="E7155" s="1" t="s">
        <v>219</v>
      </c>
      <c r="F7155" s="1" t="s">
        <v>1010</v>
      </c>
      <c r="G7155" s="1" t="s">
        <v>24720</v>
      </c>
      <c r="H7155" s="1" t="s">
        <v>24721</v>
      </c>
      <c r="I7155" s="4">
        <v>84.21693287037037</v>
      </c>
      <c r="J7155" s="1">
        <v>3363.92</v>
      </c>
      <c r="K7155" s="1">
        <v>844.86</v>
      </c>
      <c r="M7155" s="10">
        <f t="array" ref="M7155">_xlfn.XLOOKUP(A7155,subscriptions!B7155:B10004,subscriptions!D7155:D10004)</f>
        <v>120</v>
      </c>
      <c r="N7155" s="10">
        <f t="array" ref="N7155">_xlfn.XLOOKUP(A7155,subscriptions!B7155:B10004,subscriptions!G7155:G10004)</f>
        <v>10</v>
      </c>
      <c r="O7155" s="10">
        <v>108.0</v>
      </c>
      <c r="P7155" s="10" t="str">
        <f t="array" ref="P7155">_xlfn.XLOOKUP(A7155,subscriptions!B7155:B10004,subscriptions!C7155:C10004)</f>
        <v>Residential</v>
      </c>
      <c r="Q7155" s="10" t="s">
        <v>128</v>
      </c>
      <c r="R7155" s="10" t="s">
        <v>212</v>
      </c>
      <c r="S7155" s="10" t="s">
        <v>453</v>
      </c>
    </row>
    <row r="7156">
      <c r="A7156" s="1" t="s">
        <v>9043</v>
      </c>
      <c r="B7156" s="1" t="s">
        <v>375</v>
      </c>
      <c r="C7156" s="1" t="s">
        <v>884</v>
      </c>
      <c r="D7156" s="1" t="s">
        <v>27</v>
      </c>
      <c r="E7156" s="1" t="s">
        <v>332</v>
      </c>
      <c r="F7156" s="1" t="s">
        <v>736</v>
      </c>
      <c r="G7156" s="1" t="s">
        <v>24722</v>
      </c>
      <c r="H7156" s="1" t="s">
        <v>24723</v>
      </c>
      <c r="I7156" s="4">
        <v>84.21489583333333</v>
      </c>
      <c r="J7156" s="1">
        <v>522.78</v>
      </c>
      <c r="K7156" s="1">
        <v>123.16</v>
      </c>
      <c r="M7156" s="10">
        <f t="array" ref="M7156">_xlfn.XLOOKUP(A7156,subscriptions!B7156:B10004,subscriptions!D7156:D10004)</f>
        <v>120</v>
      </c>
      <c r="N7156" s="10">
        <f t="array" ref="N7156">_xlfn.XLOOKUP(A7156,subscriptions!B7156:B10004,subscriptions!G7156:G10004)</f>
        <v>20</v>
      </c>
      <c r="O7156" s="10">
        <v>96.0</v>
      </c>
      <c r="P7156" s="10" t="str">
        <f t="array" ref="P7156">_xlfn.XLOOKUP(A7156,subscriptions!B7156:B10004,subscriptions!C7156:C10004)</f>
        <v>Residential</v>
      </c>
      <c r="Q7156" s="10" t="s">
        <v>128</v>
      </c>
      <c r="R7156" s="10" t="s">
        <v>148</v>
      </c>
      <c r="S7156" s="10" t="s">
        <v>3641</v>
      </c>
    </row>
    <row r="7157">
      <c r="A7157" s="1" t="s">
        <v>9044</v>
      </c>
      <c r="B7157" s="1" t="s">
        <v>439</v>
      </c>
      <c r="C7157" s="1" t="s">
        <v>456</v>
      </c>
      <c r="D7157" s="1" t="s">
        <v>153</v>
      </c>
      <c r="E7157" s="1" t="s">
        <v>714</v>
      </c>
      <c r="F7157" s="1" t="s">
        <v>2562</v>
      </c>
      <c r="G7157" s="1" t="s">
        <v>24724</v>
      </c>
      <c r="H7157" s="1" t="s">
        <v>24725</v>
      </c>
      <c r="I7157" s="4">
        <v>84.3411111111111</v>
      </c>
      <c r="J7157" s="1">
        <v>2645.38</v>
      </c>
      <c r="K7157" s="1">
        <v>307.49</v>
      </c>
      <c r="M7157" s="10">
        <f t="array" ref="M7157">_xlfn.XLOOKUP(A7157,subscriptions!B7157:B10004,subscriptions!D7157:D10004)</f>
        <v>80</v>
      </c>
      <c r="N7157" s="10">
        <f t="array" ref="N7157">_xlfn.XLOOKUP(A7157,subscriptions!B7157:B10004,subscriptions!G7157:G10004)</f>
        <v>0</v>
      </c>
      <c r="O7157" s="10">
        <v>80.0</v>
      </c>
      <c r="P7157" s="10" t="str">
        <f t="array" ref="P7157">_xlfn.XLOOKUP(A7157,subscriptions!B7157:B10004,subscriptions!C7157:C10004)</f>
        <v>Roam</v>
      </c>
      <c r="Q7157" s="10" t="s">
        <v>173</v>
      </c>
      <c r="R7157" s="10" t="s">
        <v>148</v>
      </c>
      <c r="S7157" s="10" t="s">
        <v>259</v>
      </c>
    </row>
    <row r="7158">
      <c r="A7158" s="1" t="s">
        <v>9045</v>
      </c>
      <c r="B7158" s="1" t="s">
        <v>278</v>
      </c>
      <c r="C7158" s="1" t="s">
        <v>524</v>
      </c>
      <c r="D7158" s="1" t="s">
        <v>27</v>
      </c>
      <c r="E7158" s="1" t="s">
        <v>179</v>
      </c>
      <c r="F7158" s="1" t="s">
        <v>901</v>
      </c>
      <c r="G7158" s="1" t="s">
        <v>24726</v>
      </c>
      <c r="H7158" s="1" t="s">
        <v>24727</v>
      </c>
      <c r="I7158" s="4">
        <v>84.33412037037037</v>
      </c>
      <c r="J7158" s="1">
        <v>1145.73</v>
      </c>
      <c r="K7158" s="1">
        <v>291.43</v>
      </c>
      <c r="L7158" s="1">
        <v>100.0</v>
      </c>
      <c r="M7158" s="10">
        <f t="array" ref="M7158">_xlfn.XLOOKUP(A7158,subscriptions!B7158:B10004,subscriptions!D7158:D10004)</f>
        <v>80</v>
      </c>
      <c r="N7158" s="10">
        <f t="array" ref="N7158">_xlfn.XLOOKUP(A7158,subscriptions!B7158:B10004,subscriptions!G7158:G10004)</f>
        <v>5</v>
      </c>
      <c r="O7158" s="10">
        <v>76.0</v>
      </c>
      <c r="P7158" s="10" t="str">
        <f t="array" ref="P7158">_xlfn.XLOOKUP(A7158,subscriptions!B7158:B10004,subscriptions!C7158:C10004)</f>
        <v>Roam</v>
      </c>
      <c r="Q7158" s="10" t="s">
        <v>194</v>
      </c>
      <c r="R7158" s="10" t="s">
        <v>148</v>
      </c>
      <c r="S7158" s="10" t="s">
        <v>195</v>
      </c>
    </row>
    <row r="7159">
      <c r="A7159" s="1" t="s">
        <v>9046</v>
      </c>
      <c r="B7159" s="1" t="s">
        <v>6037</v>
      </c>
      <c r="C7159" s="1" t="s">
        <v>1833</v>
      </c>
      <c r="D7159" s="1" t="s">
        <v>27</v>
      </c>
      <c r="E7159" s="1" t="s">
        <v>262</v>
      </c>
      <c r="F7159" s="1" t="s">
        <v>4113</v>
      </c>
      <c r="G7159" s="1" t="s">
        <v>24728</v>
      </c>
      <c r="H7159" s="1" t="s">
        <v>24729</v>
      </c>
      <c r="I7159" s="4">
        <v>84.21672453703704</v>
      </c>
      <c r="J7159" s="1">
        <v>979.31</v>
      </c>
      <c r="K7159" s="1">
        <v>160.3</v>
      </c>
      <c r="M7159" s="10">
        <f t="array" ref="M7159">_xlfn.XLOOKUP(A7159,subscriptions!B7159:B10004,subscriptions!D7159:D10004)</f>
        <v>50</v>
      </c>
      <c r="N7159" s="10">
        <f t="array" ref="N7159">_xlfn.XLOOKUP(A7159,subscriptions!B7159:B10004,subscriptions!G7159:G10004)</f>
        <v>10</v>
      </c>
      <c r="O7159" s="10">
        <v>45.0</v>
      </c>
      <c r="P7159" s="10" t="str">
        <f t="array" ref="P7159">_xlfn.XLOOKUP(A7159,subscriptions!B7159:B10004,subscriptions!C7159:C10004)</f>
        <v>Mini</v>
      </c>
      <c r="Q7159" s="10" t="s">
        <v>128</v>
      </c>
      <c r="R7159" s="10" t="s">
        <v>148</v>
      </c>
      <c r="S7159" s="10" t="s">
        <v>453</v>
      </c>
    </row>
    <row r="7160">
      <c r="A7160" s="1" t="s">
        <v>9047</v>
      </c>
      <c r="B7160" s="1" t="s">
        <v>455</v>
      </c>
      <c r="C7160" s="1" t="s">
        <v>218</v>
      </c>
      <c r="D7160" s="1" t="s">
        <v>27</v>
      </c>
      <c r="E7160" s="1" t="s">
        <v>111</v>
      </c>
      <c r="F7160" s="1" t="s">
        <v>1855</v>
      </c>
      <c r="G7160" s="1" t="s">
        <v>24730</v>
      </c>
      <c r="H7160" s="1" t="s">
        <v>24731</v>
      </c>
      <c r="I7160" s="4">
        <v>84.29472222222222</v>
      </c>
      <c r="J7160" s="1">
        <v>616.27</v>
      </c>
      <c r="K7160" s="1">
        <v>82.89</v>
      </c>
      <c r="M7160" s="10">
        <f t="array" ref="M7160">_xlfn.XLOOKUP(A7160,subscriptions!B7160:B10004,subscriptions!D7160:D10004)</f>
        <v>50</v>
      </c>
      <c r="N7160" s="10">
        <f t="array" ref="N7160">_xlfn.XLOOKUP(A7160,subscriptions!B7160:B10004,subscriptions!G7160:G10004)</f>
        <v>20</v>
      </c>
      <c r="O7160" s="10">
        <v>40.0</v>
      </c>
      <c r="P7160" s="10" t="str">
        <f t="array" ref="P7160">_xlfn.XLOOKUP(A7160,subscriptions!B7160:B10004,subscriptions!C7160:C10004)</f>
        <v>Mini</v>
      </c>
      <c r="Q7160" s="10" t="s">
        <v>128</v>
      </c>
      <c r="R7160" s="10" t="s">
        <v>148</v>
      </c>
      <c r="S7160" s="10" t="s">
        <v>2075</v>
      </c>
    </row>
    <row r="7161">
      <c r="A7161" s="1" t="s">
        <v>9049</v>
      </c>
      <c r="B7161" s="1" t="s">
        <v>1099</v>
      </c>
      <c r="C7161" s="1" t="s">
        <v>658</v>
      </c>
      <c r="D7161" s="1" t="s">
        <v>153</v>
      </c>
      <c r="E7161" s="1" t="s">
        <v>714</v>
      </c>
      <c r="F7161" s="1" t="s">
        <v>2562</v>
      </c>
      <c r="G7161" s="1" t="s">
        <v>24732</v>
      </c>
      <c r="H7161" s="1" t="s">
        <v>24733</v>
      </c>
      <c r="I7161" s="4">
        <v>84.38295138888888</v>
      </c>
      <c r="J7161" s="1">
        <v>1354.71</v>
      </c>
      <c r="K7161" s="1">
        <v>221.69</v>
      </c>
      <c r="M7161" s="10">
        <f t="array" ref="M7161">_xlfn.XLOOKUP(A7161,subscriptions!B7161:B10004,subscriptions!D7161:D10004)</f>
        <v>120</v>
      </c>
      <c r="N7161" s="10">
        <f t="array" ref="N7161">_xlfn.XLOOKUP(A7161,subscriptions!B7161:B10004,subscriptions!G7161:G10004)</f>
        <v>0</v>
      </c>
      <c r="O7161" s="10">
        <v>120.0</v>
      </c>
      <c r="P7161" s="10" t="str">
        <f t="array" ref="P7161">_xlfn.XLOOKUP(A7161,subscriptions!B7161:B10004,subscriptions!C7161:C10004)</f>
        <v>Residential</v>
      </c>
      <c r="Q7161" s="10" t="s">
        <v>173</v>
      </c>
      <c r="R7161" s="10" t="s">
        <v>212</v>
      </c>
      <c r="S7161" s="10" t="s">
        <v>671</v>
      </c>
    </row>
    <row r="7162">
      <c r="A7162" s="1" t="s">
        <v>9051</v>
      </c>
      <c r="B7162" s="1" t="s">
        <v>455</v>
      </c>
      <c r="C7162" s="1" t="s">
        <v>1142</v>
      </c>
      <c r="D7162" s="1" t="s">
        <v>27</v>
      </c>
      <c r="E7162" s="1" t="s">
        <v>179</v>
      </c>
      <c r="F7162" s="1" t="s">
        <v>1045</v>
      </c>
      <c r="G7162" s="1" t="s">
        <v>24734</v>
      </c>
      <c r="H7162" s="1" t="s">
        <v>24735</v>
      </c>
      <c r="I7162" s="4">
        <v>84.25648148148149</v>
      </c>
      <c r="J7162" s="1">
        <v>2013.38</v>
      </c>
      <c r="K7162" s="1">
        <v>276.04</v>
      </c>
      <c r="L7162" s="1">
        <v>100.0</v>
      </c>
      <c r="M7162" s="10">
        <f t="array" ref="M7162">_xlfn.XLOOKUP(A7162,subscriptions!B7162:B10004,subscriptions!D7162:D10004)</f>
        <v>120</v>
      </c>
      <c r="N7162" s="10">
        <f t="array" ref="N7162">_xlfn.XLOOKUP(A7162,subscriptions!B7162:B10004,subscriptions!G7162:G10004)</f>
        <v>5</v>
      </c>
      <c r="O7162" s="10">
        <v>114.0</v>
      </c>
      <c r="P7162" s="10" t="str">
        <f t="array" ref="P7162">_xlfn.XLOOKUP(A7162,subscriptions!B7162:B10004,subscriptions!C7162:C10004)</f>
        <v>Residential</v>
      </c>
      <c r="Q7162" s="10" t="s">
        <v>194</v>
      </c>
      <c r="R7162" s="10" t="s">
        <v>212</v>
      </c>
      <c r="S7162" s="10" t="s">
        <v>130</v>
      </c>
    </row>
    <row r="7163">
      <c r="A7163" s="1" t="s">
        <v>9052</v>
      </c>
      <c r="B7163" s="1" t="s">
        <v>389</v>
      </c>
      <c r="C7163" s="1" t="s">
        <v>1388</v>
      </c>
      <c r="D7163" s="1" t="s">
        <v>27</v>
      </c>
      <c r="E7163" s="1" t="s">
        <v>239</v>
      </c>
      <c r="F7163" s="1" t="s">
        <v>2154</v>
      </c>
      <c r="G7163" s="1" t="s">
        <v>24736</v>
      </c>
      <c r="H7163" s="1" t="s">
        <v>24737</v>
      </c>
      <c r="I7163" s="4">
        <v>84.296875</v>
      </c>
      <c r="J7163" s="1">
        <v>843.82</v>
      </c>
      <c r="K7163" s="1">
        <v>104.03</v>
      </c>
      <c r="M7163" s="10">
        <f t="array" ref="M7163">_xlfn.XLOOKUP(A7163,subscriptions!B7163:B10004,subscriptions!D7163:D10004)</f>
        <v>120</v>
      </c>
      <c r="N7163" s="10">
        <f t="array" ref="N7163">_xlfn.XLOOKUP(A7163,subscriptions!B7163:B10004,subscriptions!G7163:G10004)</f>
        <v>10</v>
      </c>
      <c r="O7163" s="10">
        <v>108.0</v>
      </c>
      <c r="P7163" s="10" t="str">
        <f t="array" ref="P7163">_xlfn.XLOOKUP(A7163,subscriptions!B7163:B10004,subscriptions!C7163:C10004)</f>
        <v>Residential</v>
      </c>
      <c r="Q7163" s="10" t="s">
        <v>128</v>
      </c>
      <c r="R7163" s="10" t="s">
        <v>212</v>
      </c>
      <c r="S7163" s="10" t="s">
        <v>373</v>
      </c>
    </row>
    <row r="7164">
      <c r="A7164" s="1" t="s">
        <v>9053</v>
      </c>
      <c r="B7164" s="1" t="s">
        <v>1506</v>
      </c>
      <c r="C7164" s="1" t="s">
        <v>658</v>
      </c>
      <c r="D7164" s="1" t="s">
        <v>27</v>
      </c>
      <c r="E7164" s="1" t="s">
        <v>262</v>
      </c>
      <c r="F7164" s="1" t="s">
        <v>2112</v>
      </c>
      <c r="G7164" s="1" t="s">
        <v>24738</v>
      </c>
      <c r="H7164" s="1" t="s">
        <v>24739</v>
      </c>
      <c r="I7164" s="4">
        <v>84.3409837962963</v>
      </c>
      <c r="J7164" s="1">
        <v>1538.22</v>
      </c>
      <c r="K7164" s="1">
        <v>387.42</v>
      </c>
      <c r="M7164" s="10">
        <f t="array" ref="M7164">_xlfn.XLOOKUP(A7164,subscriptions!B7164:B10004,subscriptions!D7164:D10004)</f>
        <v>80</v>
      </c>
      <c r="N7164" s="10">
        <f t="array" ref="N7164">_xlfn.XLOOKUP(A7164,subscriptions!B7164:B10004,subscriptions!G7164:G10004)</f>
        <v>20</v>
      </c>
      <c r="O7164" s="10">
        <v>64.0</v>
      </c>
      <c r="P7164" s="10" t="str">
        <f t="array" ref="P7164">_xlfn.XLOOKUP(A7164,subscriptions!B7164:B10004,subscriptions!C7164:C10004)</f>
        <v>Roam</v>
      </c>
      <c r="Q7164" s="10" t="s">
        <v>128</v>
      </c>
      <c r="R7164" s="10" t="s">
        <v>148</v>
      </c>
      <c r="S7164" s="10" t="s">
        <v>259</v>
      </c>
    </row>
    <row r="7165">
      <c r="A7165" s="1" t="s">
        <v>9054</v>
      </c>
      <c r="B7165" s="1" t="s">
        <v>2096</v>
      </c>
      <c r="C7165" s="1" t="s">
        <v>884</v>
      </c>
      <c r="D7165" s="1" t="s">
        <v>27</v>
      </c>
      <c r="E7165" s="1" t="s">
        <v>111</v>
      </c>
      <c r="F7165" s="1" t="s">
        <v>154</v>
      </c>
      <c r="G7165" s="1" t="s">
        <v>24740</v>
      </c>
      <c r="H7165" s="1" t="s">
        <v>24741</v>
      </c>
      <c r="I7165" s="4">
        <v>84.2583449074074</v>
      </c>
      <c r="J7165" s="1">
        <v>1852.53</v>
      </c>
      <c r="K7165" s="1">
        <v>230.54</v>
      </c>
      <c r="M7165" s="10">
        <f t="array" ref="M7165">_xlfn.XLOOKUP(A7165,subscriptions!B7165:B10004,subscriptions!D7165:D10004)</f>
        <v>250</v>
      </c>
      <c r="N7165" s="10">
        <f t="array" ref="N7165">_xlfn.XLOOKUP(A7165,subscriptions!B7165:B10004,subscriptions!G7165:G10004)</f>
        <v>0</v>
      </c>
      <c r="O7165" s="10">
        <v>250.0</v>
      </c>
      <c r="P7165" s="10" t="str">
        <f t="array" ref="P7165">_xlfn.XLOOKUP(A7165,subscriptions!B7165:B10004,subscriptions!C7165:C10004)</f>
        <v>Business</v>
      </c>
      <c r="Q7165" s="10" t="s">
        <v>173</v>
      </c>
      <c r="R7165" s="10" t="s">
        <v>129</v>
      </c>
      <c r="S7165" s="10" t="s">
        <v>4148</v>
      </c>
    </row>
    <row r="7166">
      <c r="A7166" s="1" t="s">
        <v>9055</v>
      </c>
      <c r="B7166" s="1" t="s">
        <v>1009</v>
      </c>
      <c r="C7166" s="1" t="s">
        <v>1100</v>
      </c>
      <c r="D7166" s="1" t="s">
        <v>153</v>
      </c>
      <c r="E7166" s="1" t="s">
        <v>262</v>
      </c>
      <c r="F7166" s="1" t="s">
        <v>674</v>
      </c>
      <c r="G7166" s="1" t="s">
        <v>24742</v>
      </c>
      <c r="H7166" s="1" t="s">
        <v>24743</v>
      </c>
      <c r="I7166" s="4">
        <v>84.29387731481482</v>
      </c>
      <c r="J7166" s="1">
        <v>1912.63</v>
      </c>
      <c r="K7166" s="1">
        <v>209.86</v>
      </c>
      <c r="M7166" s="10">
        <f t="array" ref="M7166">_xlfn.XLOOKUP(A7166,subscriptions!B7166:B10004,subscriptions!D7166:D10004)</f>
        <v>50</v>
      </c>
      <c r="N7166" s="10">
        <f t="array" ref="N7166">_xlfn.XLOOKUP(A7166,subscriptions!B7166:B10004,subscriptions!G7166:G10004)</f>
        <v>5</v>
      </c>
      <c r="O7166" s="10">
        <v>47.5</v>
      </c>
      <c r="P7166" s="10" t="str">
        <f t="array" ref="P7166">_xlfn.XLOOKUP(A7166,subscriptions!B7166:B10004,subscriptions!C7166:C10004)</f>
        <v>Mini</v>
      </c>
      <c r="Q7166" s="10" t="s">
        <v>194</v>
      </c>
      <c r="R7166" s="10" t="s">
        <v>148</v>
      </c>
      <c r="S7166" s="10" t="s">
        <v>1458</v>
      </c>
    </row>
    <row r="7167">
      <c r="A7167" s="1" t="s">
        <v>9056</v>
      </c>
      <c r="B7167" s="1" t="s">
        <v>573</v>
      </c>
      <c r="C7167" s="1" t="s">
        <v>1347</v>
      </c>
      <c r="D7167" s="1" t="s">
        <v>27</v>
      </c>
      <c r="E7167" s="1" t="s">
        <v>714</v>
      </c>
      <c r="F7167" s="1" t="s">
        <v>715</v>
      </c>
      <c r="G7167" s="1" t="s">
        <v>24744</v>
      </c>
      <c r="H7167" s="1" t="s">
        <v>24745</v>
      </c>
      <c r="I7167" s="4">
        <v>84.33909722222222</v>
      </c>
      <c r="J7167" s="1">
        <v>130.05</v>
      </c>
      <c r="K7167" s="1">
        <v>32.68</v>
      </c>
      <c r="M7167" s="10">
        <f t="array" ref="M7167">_xlfn.XLOOKUP(A7167,subscriptions!B7167:B10004,subscriptions!D7167:D10004)</f>
        <v>80</v>
      </c>
      <c r="N7167" s="10">
        <f t="array" ref="N7167">_xlfn.XLOOKUP(A7167,subscriptions!B7167:B10004,subscriptions!G7167:G10004)</f>
        <v>10</v>
      </c>
      <c r="O7167" s="10">
        <v>72.0</v>
      </c>
      <c r="P7167" s="10" t="str">
        <f t="array" ref="P7167">_xlfn.XLOOKUP(A7167,subscriptions!B7167:B10004,subscriptions!C7167:C10004)</f>
        <v>Roam</v>
      </c>
      <c r="Q7167" s="10" t="s">
        <v>128</v>
      </c>
      <c r="R7167" s="10" t="s">
        <v>148</v>
      </c>
      <c r="S7167" s="10" t="s">
        <v>2016</v>
      </c>
    </row>
    <row r="7168">
      <c r="A7168" s="1" t="s">
        <v>9057</v>
      </c>
      <c r="B7168" s="1" t="s">
        <v>555</v>
      </c>
      <c r="C7168" s="1" t="s">
        <v>441</v>
      </c>
      <c r="D7168" s="1" t="s">
        <v>153</v>
      </c>
      <c r="E7168" s="1" t="s">
        <v>262</v>
      </c>
      <c r="F7168" s="1" t="s">
        <v>2853</v>
      </c>
      <c r="G7168" s="1" t="s">
        <v>24746</v>
      </c>
      <c r="H7168" s="1" t="s">
        <v>24747</v>
      </c>
      <c r="I7168" s="4">
        <v>84.34032407407408</v>
      </c>
      <c r="J7168" s="1">
        <v>2996.47</v>
      </c>
      <c r="K7168" s="1">
        <v>456.37</v>
      </c>
      <c r="M7168" s="10">
        <f t="array" ref="M7168">_xlfn.XLOOKUP(A7168,subscriptions!B7168:B10004,subscriptions!D7168:D10004)</f>
        <v>120</v>
      </c>
      <c r="N7168" s="10">
        <f t="array" ref="N7168">_xlfn.XLOOKUP(A7168,subscriptions!B7168:B10004,subscriptions!G7168:G10004)</f>
        <v>20</v>
      </c>
      <c r="O7168" s="10">
        <v>96.0</v>
      </c>
      <c r="P7168" s="10" t="str">
        <f t="array" ref="P7168">_xlfn.XLOOKUP(A7168,subscriptions!B7168:B10004,subscriptions!C7168:C10004)</f>
        <v>Residential</v>
      </c>
      <c r="Q7168" s="10" t="s">
        <v>128</v>
      </c>
      <c r="R7168" s="10" t="s">
        <v>148</v>
      </c>
      <c r="S7168" s="10" t="s">
        <v>616</v>
      </c>
    </row>
    <row r="7169">
      <c r="A7169" s="1" t="s">
        <v>9058</v>
      </c>
      <c r="B7169" s="1" t="s">
        <v>2521</v>
      </c>
      <c r="C7169" s="1" t="s">
        <v>1100</v>
      </c>
      <c r="D7169" s="1" t="s">
        <v>153</v>
      </c>
      <c r="E7169" s="1" t="s">
        <v>179</v>
      </c>
      <c r="F7169" s="1" t="s">
        <v>4595</v>
      </c>
      <c r="G7169" s="1" t="s">
        <v>24748</v>
      </c>
      <c r="H7169" s="1" t="s">
        <v>24749</v>
      </c>
      <c r="I7169" s="4">
        <v>84.25381944444445</v>
      </c>
      <c r="J7169" s="1">
        <v>969.44</v>
      </c>
      <c r="K7169" s="1">
        <v>166.1</v>
      </c>
      <c r="L7169" s="1">
        <v>100.0</v>
      </c>
      <c r="M7169" s="10">
        <f t="array" ref="M7169">_xlfn.XLOOKUP(A7169,subscriptions!B7169:B10004,subscriptions!D7169:D10004)</f>
        <v>80</v>
      </c>
      <c r="N7169" s="10">
        <f t="array" ref="N7169">_xlfn.XLOOKUP(A7169,subscriptions!B7169:B10004,subscriptions!G7169:G10004)</f>
        <v>0</v>
      </c>
      <c r="O7169" s="10">
        <v>80.0</v>
      </c>
      <c r="P7169" s="10" t="str">
        <f t="array" ref="P7169">_xlfn.XLOOKUP(A7169,subscriptions!B7169:B10004,subscriptions!C7169:C10004)</f>
        <v>Roam</v>
      </c>
      <c r="Q7169" s="10" t="s">
        <v>173</v>
      </c>
      <c r="R7169" s="10" t="s">
        <v>148</v>
      </c>
      <c r="S7169" s="10" t="s">
        <v>1832</v>
      </c>
    </row>
    <row r="7170">
      <c r="A7170" s="1" t="s">
        <v>9059</v>
      </c>
      <c r="B7170" s="1" t="s">
        <v>329</v>
      </c>
      <c r="C7170" s="1" t="s">
        <v>2007</v>
      </c>
      <c r="D7170" s="1" t="s">
        <v>27</v>
      </c>
      <c r="E7170" s="1" t="s">
        <v>332</v>
      </c>
      <c r="F7170" s="1" t="s">
        <v>2280</v>
      </c>
      <c r="G7170" s="1" t="s">
        <v>24750</v>
      </c>
      <c r="H7170" s="1" t="s">
        <v>24751</v>
      </c>
      <c r="I7170" s="4">
        <v>84.25357638888889</v>
      </c>
      <c r="J7170" s="1">
        <v>506.56</v>
      </c>
      <c r="K7170" s="1">
        <v>63.89</v>
      </c>
      <c r="M7170" s="10">
        <f t="array" ref="M7170">_xlfn.XLOOKUP(A7170,subscriptions!B7170:B10004,subscriptions!D7170:D10004)</f>
        <v>120</v>
      </c>
      <c r="N7170" s="10">
        <f t="array" ref="N7170">_xlfn.XLOOKUP(A7170,subscriptions!B7170:B10004,subscriptions!G7170:G10004)</f>
        <v>5</v>
      </c>
      <c r="O7170" s="10">
        <v>114.0</v>
      </c>
      <c r="P7170" s="10" t="str">
        <f t="array" ref="P7170">_xlfn.XLOOKUP(A7170,subscriptions!B7170:B10004,subscriptions!C7170:C10004)</f>
        <v>Residential</v>
      </c>
      <c r="Q7170" s="10" t="s">
        <v>194</v>
      </c>
      <c r="R7170" s="10" t="s">
        <v>212</v>
      </c>
      <c r="S7170" s="10" t="s">
        <v>1832</v>
      </c>
    </row>
    <row r="7171">
      <c r="A7171" s="1" t="s">
        <v>9060</v>
      </c>
      <c r="B7171" s="1" t="s">
        <v>1527</v>
      </c>
      <c r="C7171" s="1" t="s">
        <v>473</v>
      </c>
      <c r="D7171" s="1" t="s">
        <v>153</v>
      </c>
      <c r="E7171" s="1" t="s">
        <v>262</v>
      </c>
      <c r="F7171" s="1" t="s">
        <v>2112</v>
      </c>
      <c r="G7171" s="1" t="s">
        <v>24752</v>
      </c>
      <c r="H7171" s="1" t="s">
        <v>24753</v>
      </c>
      <c r="I7171" s="4">
        <v>84.25444444444445</v>
      </c>
      <c r="J7171" s="1">
        <v>465.14</v>
      </c>
      <c r="K7171" s="1">
        <v>73.1</v>
      </c>
      <c r="M7171" s="10">
        <f t="array" ref="M7171">_xlfn.XLOOKUP(A7171,subscriptions!B7171:B10004,subscriptions!D7171:D10004)</f>
        <v>80</v>
      </c>
      <c r="N7171" s="10">
        <f t="array" ref="N7171">_xlfn.XLOOKUP(A7171,subscriptions!B7171:B10004,subscriptions!G7171:G10004)</f>
        <v>10</v>
      </c>
      <c r="O7171" s="10">
        <v>72.0</v>
      </c>
      <c r="P7171" s="10" t="str">
        <f t="array" ref="P7171">_xlfn.XLOOKUP(A7171,subscriptions!B7171:B10004,subscriptions!C7171:C10004)</f>
        <v>Roam</v>
      </c>
      <c r="Q7171" s="10" t="s">
        <v>128</v>
      </c>
      <c r="R7171" s="10" t="s">
        <v>148</v>
      </c>
      <c r="S7171" s="10" t="s">
        <v>2046</v>
      </c>
    </row>
    <row r="7172">
      <c r="A7172" s="1" t="s">
        <v>9063</v>
      </c>
      <c r="B7172" s="1" t="s">
        <v>2788</v>
      </c>
      <c r="C7172" s="1" t="s">
        <v>296</v>
      </c>
      <c r="D7172" s="1" t="s">
        <v>153</v>
      </c>
      <c r="E7172" s="1" t="s">
        <v>239</v>
      </c>
      <c r="F7172" s="1" t="s">
        <v>2154</v>
      </c>
      <c r="G7172" s="1" t="s">
        <v>24754</v>
      </c>
      <c r="H7172" s="1" t="s">
        <v>24755</v>
      </c>
      <c r="I7172" s="4">
        <v>84.37807870370371</v>
      </c>
      <c r="J7172" s="1">
        <v>1039.61</v>
      </c>
      <c r="K7172" s="1">
        <v>116.41</v>
      </c>
      <c r="M7172" s="10">
        <f t="array" ref="M7172">_xlfn.XLOOKUP(A7172,subscriptions!B7172:B10004,subscriptions!D7172:D10004)</f>
        <v>120</v>
      </c>
      <c r="N7172" s="10">
        <f t="array" ref="N7172">_xlfn.XLOOKUP(A7172,subscriptions!B7172:B10004,subscriptions!G7172:G10004)</f>
        <v>20</v>
      </c>
      <c r="O7172" s="10">
        <v>96.0</v>
      </c>
      <c r="P7172" s="10" t="str">
        <f t="array" ref="P7172">_xlfn.XLOOKUP(A7172,subscriptions!B7172:B10004,subscriptions!C7172:C10004)</f>
        <v>Residential</v>
      </c>
      <c r="Q7172" s="10" t="s">
        <v>128</v>
      </c>
      <c r="R7172" s="10" t="s">
        <v>148</v>
      </c>
      <c r="S7172" s="10" t="s">
        <v>1302</v>
      </c>
    </row>
    <row r="7173">
      <c r="A7173" s="1" t="s">
        <v>9066</v>
      </c>
      <c r="B7173" s="1" t="s">
        <v>2327</v>
      </c>
      <c r="C7173" s="1" t="s">
        <v>110</v>
      </c>
      <c r="D7173" s="1" t="s">
        <v>27</v>
      </c>
      <c r="E7173" s="1" t="s">
        <v>714</v>
      </c>
      <c r="F7173" s="1" t="s">
        <v>1951</v>
      </c>
      <c r="G7173" s="1" t="s">
        <v>24756</v>
      </c>
      <c r="H7173" s="1" t="s">
        <v>24757</v>
      </c>
      <c r="I7173" s="4">
        <v>84.17226851851852</v>
      </c>
      <c r="J7173" s="1">
        <v>3318.32</v>
      </c>
      <c r="K7173" s="1">
        <v>610.99</v>
      </c>
      <c r="M7173" s="10">
        <f t="array" ref="M7173">_xlfn.XLOOKUP(A7173,subscriptions!B7173:B10004,subscriptions!D7173:D10004)</f>
        <v>120</v>
      </c>
      <c r="N7173" s="10">
        <f t="array" ref="N7173">_xlfn.XLOOKUP(A7173,subscriptions!B7173:B10004,subscriptions!G7173:G10004)</f>
        <v>0</v>
      </c>
      <c r="O7173" s="10">
        <v>120.0</v>
      </c>
      <c r="P7173" s="10" t="str">
        <f t="array" ref="P7173">_xlfn.XLOOKUP(A7173,subscriptions!B7173:B10004,subscriptions!C7173:C10004)</f>
        <v>Residential</v>
      </c>
      <c r="Q7173" s="10" t="s">
        <v>173</v>
      </c>
      <c r="R7173" s="10" t="s">
        <v>212</v>
      </c>
      <c r="S7173" s="10" t="s">
        <v>1637</v>
      </c>
    </row>
    <row r="7174">
      <c r="A7174" s="1" t="s">
        <v>9067</v>
      </c>
      <c r="B7174" s="1" t="s">
        <v>1303</v>
      </c>
      <c r="C7174" s="1" t="s">
        <v>827</v>
      </c>
      <c r="D7174" s="1" t="s">
        <v>153</v>
      </c>
      <c r="E7174" s="1" t="s">
        <v>179</v>
      </c>
      <c r="F7174" s="1" t="s">
        <v>1045</v>
      </c>
      <c r="G7174" s="1" t="s">
        <v>24758</v>
      </c>
      <c r="H7174" s="1" t="s">
        <v>24759</v>
      </c>
      <c r="I7174" s="4">
        <v>84.21474537037037</v>
      </c>
      <c r="J7174" s="1">
        <v>763.06</v>
      </c>
      <c r="K7174" s="1">
        <v>201.7</v>
      </c>
      <c r="L7174" s="1">
        <v>100.0</v>
      </c>
      <c r="M7174" s="10">
        <f t="array" ref="M7174">_xlfn.XLOOKUP(A7174,subscriptions!B7174:B10004,subscriptions!D7174:D10004)</f>
        <v>120</v>
      </c>
      <c r="N7174" s="10">
        <f t="array" ref="N7174">_xlfn.XLOOKUP(A7174,subscriptions!B7174:B10004,subscriptions!G7174:G10004)</f>
        <v>5</v>
      </c>
      <c r="O7174" s="10">
        <v>114.0</v>
      </c>
      <c r="P7174" s="10" t="str">
        <f t="array" ref="P7174">_xlfn.XLOOKUP(A7174,subscriptions!B7174:B10004,subscriptions!C7174:C10004)</f>
        <v>Residential</v>
      </c>
      <c r="Q7174" s="10" t="s">
        <v>194</v>
      </c>
      <c r="R7174" s="10" t="s">
        <v>212</v>
      </c>
      <c r="S7174" s="10" t="s">
        <v>3641</v>
      </c>
    </row>
    <row r="7175">
      <c r="A7175" s="1" t="s">
        <v>9068</v>
      </c>
      <c r="B7175" s="1" t="s">
        <v>589</v>
      </c>
      <c r="C7175" s="1" t="s">
        <v>1492</v>
      </c>
      <c r="D7175" s="1" t="s">
        <v>153</v>
      </c>
      <c r="E7175" s="1" t="s">
        <v>239</v>
      </c>
      <c r="F7175" s="1" t="s">
        <v>2154</v>
      </c>
      <c r="G7175" s="1" t="s">
        <v>24760</v>
      </c>
      <c r="H7175" s="1" t="s">
        <v>24761</v>
      </c>
      <c r="I7175" s="4">
        <v>84.16822916666666</v>
      </c>
      <c r="J7175" s="1">
        <v>2127.8</v>
      </c>
      <c r="K7175" s="1">
        <v>297.97</v>
      </c>
      <c r="M7175" s="10">
        <f t="array" ref="M7175">_xlfn.XLOOKUP(A7175,subscriptions!B7175:B10004,subscriptions!D7175:D10004)</f>
        <v>120</v>
      </c>
      <c r="N7175" s="10">
        <f t="array" ref="N7175">_xlfn.XLOOKUP(A7175,subscriptions!B7175:B10004,subscriptions!G7175:G10004)</f>
        <v>10</v>
      </c>
      <c r="O7175" s="10">
        <v>108.0</v>
      </c>
      <c r="P7175" s="10" t="str">
        <f t="array" ref="P7175">_xlfn.XLOOKUP(A7175,subscriptions!B7175:B10004,subscriptions!C7175:C10004)</f>
        <v>Residential</v>
      </c>
      <c r="Q7175" s="10" t="s">
        <v>128</v>
      </c>
      <c r="R7175" s="10" t="s">
        <v>212</v>
      </c>
      <c r="S7175" s="10" t="s">
        <v>1042</v>
      </c>
    </row>
    <row r="7176">
      <c r="A7176" s="1" t="s">
        <v>9069</v>
      </c>
      <c r="B7176" s="1" t="s">
        <v>2096</v>
      </c>
      <c r="C7176" s="1" t="s">
        <v>441</v>
      </c>
      <c r="D7176" s="1" t="s">
        <v>27</v>
      </c>
      <c r="E7176" s="1" t="s">
        <v>28</v>
      </c>
      <c r="F7176" s="1" t="s">
        <v>2097</v>
      </c>
      <c r="G7176" s="1" t="s">
        <v>24762</v>
      </c>
      <c r="H7176" s="1" t="s">
        <v>24763</v>
      </c>
      <c r="I7176" s="4">
        <v>84.29263888888889</v>
      </c>
      <c r="J7176" s="1">
        <v>202.75</v>
      </c>
      <c r="K7176" s="1">
        <v>65.01</v>
      </c>
      <c r="M7176" s="10">
        <f t="array" ref="M7176">_xlfn.XLOOKUP(A7176,subscriptions!B7176:B10004,subscriptions!D7176:D10004)</f>
        <v>80</v>
      </c>
      <c r="N7176" s="10">
        <f t="array" ref="N7176">_xlfn.XLOOKUP(A7176,subscriptions!B7176:B10004,subscriptions!G7176:G10004)</f>
        <v>20</v>
      </c>
      <c r="O7176" s="10">
        <v>64.0</v>
      </c>
      <c r="P7176" s="10" t="str">
        <f t="array" ref="P7176">_xlfn.XLOOKUP(A7176,subscriptions!B7176:B10004,subscriptions!C7176:C10004)</f>
        <v>Roam</v>
      </c>
      <c r="Q7176" s="10" t="s">
        <v>128</v>
      </c>
      <c r="R7176" s="10" t="s">
        <v>148</v>
      </c>
      <c r="S7176" s="10" t="s">
        <v>587</v>
      </c>
    </row>
    <row r="7177">
      <c r="A7177" s="1" t="s">
        <v>9070</v>
      </c>
      <c r="B7177" s="1" t="s">
        <v>1317</v>
      </c>
      <c r="C7177" s="1" t="s">
        <v>237</v>
      </c>
      <c r="D7177" s="1" t="s">
        <v>27</v>
      </c>
      <c r="E7177" s="1" t="s">
        <v>714</v>
      </c>
      <c r="F7177" s="1" t="s">
        <v>2562</v>
      </c>
      <c r="G7177" s="1" t="s">
        <v>24764</v>
      </c>
      <c r="H7177" s="1" t="s">
        <v>24765</v>
      </c>
      <c r="I7177" s="4">
        <v>84.33899305555556</v>
      </c>
      <c r="J7177" s="1">
        <v>1019.56</v>
      </c>
      <c r="K7177" s="1">
        <v>142.46</v>
      </c>
      <c r="M7177" s="10">
        <f t="array" ref="M7177">_xlfn.XLOOKUP(A7177,subscriptions!B7177:B10004,subscriptions!D7177:D10004)</f>
        <v>120</v>
      </c>
      <c r="N7177" s="10">
        <f t="array" ref="N7177">_xlfn.XLOOKUP(A7177,subscriptions!B7177:B10004,subscriptions!G7177:G10004)</f>
        <v>0</v>
      </c>
      <c r="O7177" s="10">
        <v>120.0</v>
      </c>
      <c r="P7177" s="10" t="str">
        <f t="array" ref="P7177">_xlfn.XLOOKUP(A7177,subscriptions!B7177:B10004,subscriptions!C7177:C10004)</f>
        <v>Residential</v>
      </c>
      <c r="Q7177" s="10" t="s">
        <v>173</v>
      </c>
      <c r="R7177" s="10" t="s">
        <v>212</v>
      </c>
      <c r="S7177" s="10" t="s">
        <v>2016</v>
      </c>
    </row>
    <row r="7178">
      <c r="A7178" s="1" t="s">
        <v>9071</v>
      </c>
      <c r="B7178" s="1" t="s">
        <v>1099</v>
      </c>
      <c r="C7178" s="1" t="s">
        <v>133</v>
      </c>
      <c r="D7178" s="1" t="s">
        <v>153</v>
      </c>
      <c r="E7178" s="1" t="s">
        <v>714</v>
      </c>
      <c r="F7178" s="1" t="s">
        <v>3326</v>
      </c>
      <c r="G7178" s="1" t="s">
        <v>24766</v>
      </c>
      <c r="H7178" s="1" t="s">
        <v>24767</v>
      </c>
      <c r="I7178" s="4">
        <v>84.37783564814815</v>
      </c>
      <c r="J7178" s="1">
        <v>7234.75</v>
      </c>
      <c r="K7178" s="1">
        <v>1611.33</v>
      </c>
      <c r="M7178" s="10">
        <f t="array" ref="M7178">_xlfn.XLOOKUP(A7178,subscriptions!B7178:B10004,subscriptions!D7178:D10004)</f>
        <v>80</v>
      </c>
      <c r="N7178" s="10">
        <f t="array" ref="N7178">_xlfn.XLOOKUP(A7178,subscriptions!B7178:B10004,subscriptions!G7178:G10004)</f>
        <v>5</v>
      </c>
      <c r="O7178" s="10">
        <v>76.0</v>
      </c>
      <c r="P7178" s="10" t="str">
        <f t="array" ref="P7178">_xlfn.XLOOKUP(A7178,subscriptions!B7178:B10004,subscriptions!C7178:C10004)</f>
        <v>Roam</v>
      </c>
      <c r="Q7178" s="10" t="s">
        <v>194</v>
      </c>
      <c r="R7178" s="10" t="s">
        <v>148</v>
      </c>
      <c r="S7178" s="10" t="s">
        <v>1302</v>
      </c>
    </row>
    <row r="7179">
      <c r="A7179" s="1" t="s">
        <v>9074</v>
      </c>
      <c r="B7179" s="1" t="s">
        <v>2018</v>
      </c>
      <c r="C7179" s="1" t="s">
        <v>441</v>
      </c>
      <c r="D7179" s="1" t="s">
        <v>27</v>
      </c>
      <c r="E7179" s="1" t="s">
        <v>280</v>
      </c>
      <c r="F7179" s="1" t="s">
        <v>376</v>
      </c>
      <c r="G7179" s="1" t="s">
        <v>24768</v>
      </c>
      <c r="H7179" s="1" t="s">
        <v>24769</v>
      </c>
      <c r="I7179" s="4">
        <v>84.21193287037038</v>
      </c>
      <c r="J7179" s="1">
        <v>2257.37</v>
      </c>
      <c r="K7179" s="1">
        <v>454.59</v>
      </c>
      <c r="M7179" s="10">
        <f t="array" ref="M7179">_xlfn.XLOOKUP(A7179,subscriptions!B7179:B10004,subscriptions!D7179:D10004)</f>
        <v>120</v>
      </c>
      <c r="N7179" s="10">
        <f t="array" ref="N7179">_xlfn.XLOOKUP(A7179,subscriptions!B7179:B10004,subscriptions!G7179:G10004)</f>
        <v>10</v>
      </c>
      <c r="O7179" s="10">
        <v>108.0</v>
      </c>
      <c r="P7179" s="10" t="str">
        <f t="array" ref="P7179">_xlfn.XLOOKUP(A7179,subscriptions!B7179:B10004,subscriptions!C7179:C10004)</f>
        <v>Residential</v>
      </c>
      <c r="Q7179" s="10" t="s">
        <v>128</v>
      </c>
      <c r="R7179" s="10" t="s">
        <v>212</v>
      </c>
      <c r="S7179" s="10" t="s">
        <v>857</v>
      </c>
    </row>
    <row r="7180">
      <c r="A7180" s="1" t="s">
        <v>9075</v>
      </c>
      <c r="B7180" s="1" t="s">
        <v>439</v>
      </c>
      <c r="C7180" s="1" t="s">
        <v>152</v>
      </c>
      <c r="D7180" s="1" t="s">
        <v>153</v>
      </c>
      <c r="E7180" s="1" t="s">
        <v>179</v>
      </c>
      <c r="F7180" s="1" t="s">
        <v>1045</v>
      </c>
      <c r="G7180" s="1" t="s">
        <v>24770</v>
      </c>
      <c r="H7180" s="1" t="s">
        <v>24771</v>
      </c>
      <c r="I7180" s="4">
        <v>84.3829050925926</v>
      </c>
      <c r="J7180" s="1">
        <v>404.59</v>
      </c>
      <c r="K7180" s="1">
        <v>54.92</v>
      </c>
      <c r="L7180" s="1">
        <v>100.0</v>
      </c>
      <c r="M7180" s="10">
        <f t="array" ref="M7180">_xlfn.XLOOKUP(A7180,subscriptions!B7180:B10004,subscriptions!D7180:D10004)</f>
        <v>120</v>
      </c>
      <c r="N7180" s="10">
        <f t="array" ref="N7180">_xlfn.XLOOKUP(A7180,subscriptions!B7180:B10004,subscriptions!G7180:G10004)</f>
        <v>20</v>
      </c>
      <c r="O7180" s="10">
        <v>96.0</v>
      </c>
      <c r="P7180" s="10" t="str">
        <f t="array" ref="P7180">_xlfn.XLOOKUP(A7180,subscriptions!B7180:B10004,subscriptions!C7180:C10004)</f>
        <v>Residential</v>
      </c>
      <c r="Q7180" s="10" t="s">
        <v>128</v>
      </c>
      <c r="R7180" s="10" t="s">
        <v>148</v>
      </c>
      <c r="S7180" s="10" t="s">
        <v>671</v>
      </c>
    </row>
    <row r="7181">
      <c r="A7181" s="1" t="s">
        <v>9076</v>
      </c>
      <c r="B7181" s="1" t="s">
        <v>814</v>
      </c>
      <c r="C7181" s="1" t="s">
        <v>152</v>
      </c>
      <c r="D7181" s="1" t="s">
        <v>153</v>
      </c>
      <c r="E7181" s="1" t="s">
        <v>179</v>
      </c>
      <c r="F7181" s="1" t="s">
        <v>901</v>
      </c>
      <c r="G7181" s="1" t="s">
        <v>24772</v>
      </c>
      <c r="H7181" s="1" t="s">
        <v>24773</v>
      </c>
      <c r="I7181" s="4">
        <v>84.34181712962963</v>
      </c>
      <c r="J7181" s="1">
        <v>1094.05</v>
      </c>
      <c r="K7181" s="1">
        <v>225.43</v>
      </c>
      <c r="L7181" s="1">
        <v>100.0</v>
      </c>
      <c r="M7181" s="10">
        <f t="array" ref="M7181">_xlfn.XLOOKUP(A7181,subscriptions!B7181:B10004,subscriptions!D7181:D10004)</f>
        <v>50</v>
      </c>
      <c r="N7181" s="10">
        <f t="array" ref="N7181">_xlfn.XLOOKUP(A7181,subscriptions!B7181:B10004,subscriptions!G7181:G10004)</f>
        <v>0</v>
      </c>
      <c r="O7181" s="10">
        <v>50.0</v>
      </c>
      <c r="P7181" s="10" t="str">
        <f t="array" ref="P7181">_xlfn.XLOOKUP(A7181,subscriptions!B7181:B10004,subscriptions!C7181:C10004)</f>
        <v>Mini</v>
      </c>
      <c r="Q7181" s="10" t="s">
        <v>173</v>
      </c>
      <c r="R7181" s="10" t="s">
        <v>148</v>
      </c>
      <c r="S7181" s="10" t="s">
        <v>1703</v>
      </c>
    </row>
    <row r="7182">
      <c r="A7182" s="1" t="s">
        <v>9077</v>
      </c>
      <c r="B7182" s="1" t="s">
        <v>329</v>
      </c>
      <c r="C7182" s="1" t="s">
        <v>330</v>
      </c>
      <c r="D7182" s="1" t="s">
        <v>27</v>
      </c>
      <c r="E7182" s="1" t="s">
        <v>28</v>
      </c>
      <c r="F7182" s="1" t="s">
        <v>313</v>
      </c>
      <c r="G7182" s="1" t="s">
        <v>24774</v>
      </c>
      <c r="H7182" s="1" t="s">
        <v>24775</v>
      </c>
      <c r="I7182" s="4">
        <v>84.38091435185186</v>
      </c>
      <c r="J7182" s="1">
        <v>449.13</v>
      </c>
      <c r="K7182" s="1">
        <v>64.51</v>
      </c>
      <c r="M7182" s="10">
        <f t="array" ref="M7182">_xlfn.XLOOKUP(A7182,subscriptions!B7182:B10004,subscriptions!D7182:D10004)</f>
        <v>120</v>
      </c>
      <c r="N7182" s="10">
        <f t="array" ref="N7182">_xlfn.XLOOKUP(A7182,subscriptions!B7182:B10004,subscriptions!G7182:G10004)</f>
        <v>5</v>
      </c>
      <c r="O7182" s="10">
        <v>114.0</v>
      </c>
      <c r="P7182" s="10" t="str">
        <f t="array" ref="P7182">_xlfn.XLOOKUP(A7182,subscriptions!B7182:B10004,subscriptions!C7182:C10004)</f>
        <v>Residential</v>
      </c>
      <c r="Q7182" s="10" t="s">
        <v>194</v>
      </c>
      <c r="R7182" s="10" t="s">
        <v>212</v>
      </c>
      <c r="S7182" s="10" t="s">
        <v>762</v>
      </c>
    </row>
    <row r="7183">
      <c r="A7183" s="1" t="s">
        <v>9078</v>
      </c>
      <c r="B7183" s="1" t="s">
        <v>409</v>
      </c>
      <c r="C7183" s="1" t="s">
        <v>884</v>
      </c>
      <c r="D7183" s="1" t="s">
        <v>27</v>
      </c>
      <c r="E7183" s="1" t="s">
        <v>262</v>
      </c>
      <c r="F7183" s="1" t="s">
        <v>2112</v>
      </c>
      <c r="G7183" s="1" t="s">
        <v>24776</v>
      </c>
      <c r="H7183" s="1" t="s">
        <v>24777</v>
      </c>
      <c r="I7183" s="4">
        <v>84.34105324074073</v>
      </c>
      <c r="J7183" s="1">
        <v>840.33</v>
      </c>
      <c r="K7183" s="1">
        <v>106.07</v>
      </c>
      <c r="M7183" s="10">
        <f t="array" ref="M7183">_xlfn.XLOOKUP(A7183,subscriptions!B7183:B10004,subscriptions!D7183:D10004)</f>
        <v>120</v>
      </c>
      <c r="N7183" s="10">
        <f t="array" ref="N7183">_xlfn.XLOOKUP(A7183,subscriptions!B7183:B10004,subscriptions!G7183:G10004)</f>
        <v>10</v>
      </c>
      <c r="O7183" s="10">
        <v>108.0</v>
      </c>
      <c r="P7183" s="10" t="str">
        <f t="array" ref="P7183">_xlfn.XLOOKUP(A7183,subscriptions!B7183:B10004,subscriptions!C7183:C10004)</f>
        <v>Residential</v>
      </c>
      <c r="Q7183" s="10" t="s">
        <v>128</v>
      </c>
      <c r="R7183" s="10" t="s">
        <v>212</v>
      </c>
      <c r="S7183" s="10" t="s">
        <v>259</v>
      </c>
    </row>
    <row r="7184">
      <c r="A7184" s="1" t="s">
        <v>9081</v>
      </c>
      <c r="B7184" s="1" t="s">
        <v>1444</v>
      </c>
      <c r="C7184" s="1" t="s">
        <v>556</v>
      </c>
      <c r="D7184" s="1" t="s">
        <v>27</v>
      </c>
      <c r="E7184" s="1" t="s">
        <v>219</v>
      </c>
      <c r="F7184" s="1" t="s">
        <v>4220</v>
      </c>
      <c r="G7184" s="1" t="s">
        <v>24778</v>
      </c>
      <c r="H7184" s="1" t="s">
        <v>24779</v>
      </c>
      <c r="I7184" s="4">
        <v>84.17165509259259</v>
      </c>
      <c r="J7184" s="1">
        <v>2321.76</v>
      </c>
      <c r="K7184" s="1">
        <v>282.86</v>
      </c>
      <c r="M7184" s="10">
        <f t="array" ref="M7184">_xlfn.XLOOKUP(A7184,subscriptions!B7184:B10004,subscriptions!D7184:D10004)</f>
        <v>80</v>
      </c>
      <c r="N7184" s="10">
        <f t="array" ref="N7184">_xlfn.XLOOKUP(A7184,subscriptions!B7184:B10004,subscriptions!G7184:G10004)</f>
        <v>20</v>
      </c>
      <c r="O7184" s="10">
        <v>64.0</v>
      </c>
      <c r="P7184" s="10" t="str">
        <f t="array" ref="P7184">_xlfn.XLOOKUP(A7184,subscriptions!B7184:B10004,subscriptions!C7184:C10004)</f>
        <v>Roam</v>
      </c>
      <c r="Q7184" s="10" t="s">
        <v>128</v>
      </c>
      <c r="R7184" s="10" t="s">
        <v>148</v>
      </c>
      <c r="S7184" s="10" t="s">
        <v>1082</v>
      </c>
    </row>
    <row r="7185">
      <c r="A7185" s="1" t="s">
        <v>9082</v>
      </c>
      <c r="B7185" s="1" t="s">
        <v>1844</v>
      </c>
      <c r="C7185" s="1" t="s">
        <v>178</v>
      </c>
      <c r="D7185" s="1" t="s">
        <v>153</v>
      </c>
      <c r="E7185" s="1" t="s">
        <v>179</v>
      </c>
      <c r="F7185" s="1" t="s">
        <v>844</v>
      </c>
      <c r="G7185" s="1" t="s">
        <v>24780</v>
      </c>
      <c r="H7185" s="1" t="s">
        <v>24781</v>
      </c>
      <c r="I7185" s="4">
        <v>84.33847222222222</v>
      </c>
      <c r="J7185" s="1">
        <v>2262.52</v>
      </c>
      <c r="K7185" s="1">
        <v>560.94</v>
      </c>
      <c r="L7185" s="1">
        <v>100.0</v>
      </c>
      <c r="M7185" s="10">
        <f t="array" ref="M7185">_xlfn.XLOOKUP(A7185,subscriptions!B7185:B10004,subscriptions!D7185:D10004)</f>
        <v>120</v>
      </c>
      <c r="N7185" s="10">
        <f t="array" ref="N7185">_xlfn.XLOOKUP(A7185,subscriptions!B7185:B10004,subscriptions!G7185:G10004)</f>
        <v>0</v>
      </c>
      <c r="O7185" s="10">
        <v>120.0</v>
      </c>
      <c r="P7185" s="10" t="str">
        <f t="array" ref="P7185">_xlfn.XLOOKUP(A7185,subscriptions!B7185:B10004,subscriptions!C7185:C10004)</f>
        <v>Residential</v>
      </c>
      <c r="Q7185" s="10" t="s">
        <v>173</v>
      </c>
      <c r="R7185" s="10" t="s">
        <v>212</v>
      </c>
      <c r="S7185" s="10" t="s">
        <v>2086</v>
      </c>
    </row>
    <row r="7186">
      <c r="A7186" s="1" t="s">
        <v>9083</v>
      </c>
      <c r="B7186" s="1" t="s">
        <v>941</v>
      </c>
      <c r="C7186" s="1" t="s">
        <v>1678</v>
      </c>
      <c r="D7186" s="1" t="s">
        <v>27</v>
      </c>
      <c r="E7186" s="1" t="s">
        <v>219</v>
      </c>
      <c r="F7186" s="1" t="s">
        <v>220</v>
      </c>
      <c r="G7186" s="1" t="s">
        <v>24782</v>
      </c>
      <c r="H7186" s="1" t="s">
        <v>24783</v>
      </c>
      <c r="I7186" s="4">
        <v>84.33636574074075</v>
      </c>
      <c r="J7186" s="1">
        <v>438.35</v>
      </c>
      <c r="K7186" s="1">
        <v>103.57</v>
      </c>
      <c r="M7186" s="10">
        <f t="array" ref="M7186">_xlfn.XLOOKUP(A7186,subscriptions!B7186:B10004,subscriptions!D7186:D10004)</f>
        <v>80</v>
      </c>
      <c r="N7186" s="10">
        <f t="array" ref="N7186">_xlfn.XLOOKUP(A7186,subscriptions!B7186:B10004,subscriptions!G7186:G10004)</f>
        <v>5</v>
      </c>
      <c r="O7186" s="10">
        <v>76.0</v>
      </c>
      <c r="P7186" s="10" t="str">
        <f t="array" ref="P7186">_xlfn.XLOOKUP(A7186,subscriptions!B7186:B10004,subscriptions!C7186:C10004)</f>
        <v>Roam</v>
      </c>
      <c r="Q7186" s="10" t="s">
        <v>194</v>
      </c>
      <c r="R7186" s="10" t="s">
        <v>148</v>
      </c>
      <c r="S7186" s="10" t="s">
        <v>1971</v>
      </c>
    </row>
    <row r="7187">
      <c r="A7187" s="1" t="s">
        <v>9084</v>
      </c>
      <c r="B7187" s="1" t="s">
        <v>1624</v>
      </c>
      <c r="C7187" s="1" t="s">
        <v>1200</v>
      </c>
      <c r="D7187" s="1" t="s">
        <v>27</v>
      </c>
      <c r="E7187" s="1" t="s">
        <v>280</v>
      </c>
      <c r="F7187" s="1" t="s">
        <v>494</v>
      </c>
      <c r="G7187" s="1" t="s">
        <v>24784</v>
      </c>
      <c r="H7187" s="1" t="s">
        <v>24785</v>
      </c>
      <c r="I7187" s="4">
        <v>84.2159837962963</v>
      </c>
      <c r="J7187" s="1">
        <v>3880.87</v>
      </c>
      <c r="K7187" s="1">
        <v>813.59</v>
      </c>
      <c r="M7187" s="10">
        <f t="array" ref="M7187">_xlfn.XLOOKUP(A7187,subscriptions!B7187:B10004,subscriptions!D7187:D10004)</f>
        <v>120</v>
      </c>
      <c r="N7187" s="10">
        <f t="array" ref="N7187">_xlfn.XLOOKUP(A7187,subscriptions!B7187:B10004,subscriptions!G7187:G10004)</f>
        <v>10</v>
      </c>
      <c r="O7187" s="10">
        <v>108.0</v>
      </c>
      <c r="P7187" s="10" t="str">
        <f t="array" ref="P7187">_xlfn.XLOOKUP(A7187,subscriptions!B7187:B10004,subscriptions!C7187:C10004)</f>
        <v>Residential</v>
      </c>
      <c r="Q7187" s="10" t="s">
        <v>128</v>
      </c>
      <c r="R7187" s="10" t="s">
        <v>212</v>
      </c>
      <c r="S7187" s="10" t="s">
        <v>2596</v>
      </c>
    </row>
    <row r="7188">
      <c r="A7188" s="1" t="s">
        <v>9085</v>
      </c>
      <c r="B7188" s="1" t="s">
        <v>236</v>
      </c>
      <c r="C7188" s="1" t="s">
        <v>734</v>
      </c>
      <c r="D7188" s="1" t="s">
        <v>153</v>
      </c>
      <c r="E7188" s="1" t="s">
        <v>631</v>
      </c>
      <c r="F7188" s="1" t="s">
        <v>2495</v>
      </c>
      <c r="G7188" s="1" t="s">
        <v>24786</v>
      </c>
      <c r="H7188" s="1" t="s">
        <v>24787</v>
      </c>
      <c r="I7188" s="4">
        <v>84.21342592592593</v>
      </c>
      <c r="J7188" s="1">
        <v>1396.82</v>
      </c>
      <c r="K7188" s="1">
        <v>217.38</v>
      </c>
      <c r="M7188" s="10">
        <f t="array" ref="M7188">_xlfn.XLOOKUP(A7188,subscriptions!B7188:B10004,subscriptions!D7188:D10004)</f>
        <v>80</v>
      </c>
      <c r="N7188" s="10">
        <f t="array" ref="N7188">_xlfn.XLOOKUP(A7188,subscriptions!B7188:B10004,subscriptions!G7188:G10004)</f>
        <v>20</v>
      </c>
      <c r="O7188" s="10">
        <v>64.0</v>
      </c>
      <c r="P7188" s="10" t="str">
        <f t="array" ref="P7188">_xlfn.XLOOKUP(A7188,subscriptions!B7188:B10004,subscriptions!C7188:C10004)</f>
        <v>Roam</v>
      </c>
      <c r="Q7188" s="10" t="s">
        <v>128</v>
      </c>
      <c r="R7188" s="10" t="s">
        <v>148</v>
      </c>
      <c r="S7188" s="10" t="s">
        <v>1915</v>
      </c>
    </row>
    <row r="7189">
      <c r="A7189" s="1" t="s">
        <v>9086</v>
      </c>
      <c r="B7189" s="1" t="s">
        <v>150</v>
      </c>
      <c r="C7189" s="1" t="s">
        <v>261</v>
      </c>
      <c r="D7189" s="1" t="s">
        <v>153</v>
      </c>
      <c r="E7189" s="1" t="s">
        <v>239</v>
      </c>
      <c r="F7189" s="1" t="s">
        <v>3181</v>
      </c>
      <c r="G7189" s="1" t="s">
        <v>24788</v>
      </c>
      <c r="H7189" s="1" t="s">
        <v>24789</v>
      </c>
      <c r="I7189" s="4">
        <v>84.17159722222222</v>
      </c>
      <c r="J7189" s="1">
        <v>766.87</v>
      </c>
      <c r="K7189" s="1">
        <v>187.32</v>
      </c>
      <c r="M7189" s="10">
        <f t="array" ref="M7189">_xlfn.XLOOKUP(A7189,subscriptions!B7189:B10004,subscriptions!D7189:D10004)</f>
        <v>120</v>
      </c>
      <c r="N7189" s="10">
        <f t="array" ref="N7189">_xlfn.XLOOKUP(A7189,subscriptions!B7189:B10004,subscriptions!G7189:G10004)</f>
        <v>0</v>
      </c>
      <c r="O7189" s="10">
        <v>120.0</v>
      </c>
      <c r="P7189" s="10" t="str">
        <f t="array" ref="P7189">_xlfn.XLOOKUP(A7189,subscriptions!B7189:B10004,subscriptions!C7189:C10004)</f>
        <v>Residential</v>
      </c>
      <c r="Q7189" s="10" t="s">
        <v>173</v>
      </c>
      <c r="R7189" s="10" t="s">
        <v>212</v>
      </c>
      <c r="S7189" s="10" t="s">
        <v>1082</v>
      </c>
    </row>
    <row r="7190">
      <c r="A7190" s="1" t="s">
        <v>9088</v>
      </c>
      <c r="B7190" s="1" t="s">
        <v>375</v>
      </c>
      <c r="C7190" s="1" t="s">
        <v>26</v>
      </c>
      <c r="D7190" s="1" t="s">
        <v>27</v>
      </c>
      <c r="E7190" s="1" t="s">
        <v>111</v>
      </c>
      <c r="F7190" s="1" t="s">
        <v>1917</v>
      </c>
      <c r="G7190" s="1" t="s">
        <v>24790</v>
      </c>
      <c r="H7190" s="1" t="s">
        <v>24791</v>
      </c>
      <c r="I7190" s="4">
        <v>84.33849537037037</v>
      </c>
      <c r="J7190" s="1">
        <v>1095.54</v>
      </c>
      <c r="K7190" s="1">
        <v>217.56</v>
      </c>
      <c r="M7190" s="10">
        <f t="array" ref="M7190">_xlfn.XLOOKUP(A7190,subscriptions!B7190:B10004,subscriptions!D7190:D10004)</f>
        <v>50</v>
      </c>
      <c r="N7190" s="10">
        <f t="array" ref="N7190">_xlfn.XLOOKUP(A7190,subscriptions!B7190:B10004,subscriptions!G7190:G10004)</f>
        <v>5</v>
      </c>
      <c r="O7190" s="10">
        <v>47.5</v>
      </c>
      <c r="P7190" s="10" t="str">
        <f t="array" ref="P7190">_xlfn.XLOOKUP(A7190,subscriptions!B7190:B10004,subscriptions!C7190:C10004)</f>
        <v>Mini</v>
      </c>
      <c r="Q7190" s="10" t="s">
        <v>194</v>
      </c>
      <c r="R7190" s="10" t="s">
        <v>148</v>
      </c>
      <c r="S7190" s="10" t="s">
        <v>2086</v>
      </c>
    </row>
    <row r="7191">
      <c r="A7191" s="1" t="s">
        <v>9090</v>
      </c>
      <c r="B7191" s="1" t="s">
        <v>1044</v>
      </c>
      <c r="C7191" s="1" t="s">
        <v>2007</v>
      </c>
      <c r="D7191" s="1" t="s">
        <v>27</v>
      </c>
      <c r="E7191" s="1" t="s">
        <v>219</v>
      </c>
      <c r="F7191" s="1" t="s">
        <v>2446</v>
      </c>
      <c r="G7191" s="1" t="s">
        <v>24792</v>
      </c>
      <c r="H7191" s="1" t="s">
        <v>24793</v>
      </c>
      <c r="I7191" s="4">
        <v>84.17020833333333</v>
      </c>
      <c r="J7191" s="1">
        <v>1443.57</v>
      </c>
      <c r="K7191" s="1">
        <v>378.58</v>
      </c>
      <c r="M7191" s="10">
        <f t="array" ref="M7191">_xlfn.XLOOKUP(A7191,subscriptions!B7191:B10004,subscriptions!D7191:D10004)</f>
        <v>50</v>
      </c>
      <c r="N7191" s="10">
        <f t="array" ref="N7191">_xlfn.XLOOKUP(A7191,subscriptions!B7191:B10004,subscriptions!G7191:G10004)</f>
        <v>10</v>
      </c>
      <c r="O7191" s="10">
        <v>45.0</v>
      </c>
      <c r="P7191" s="10" t="str">
        <f t="array" ref="P7191">_xlfn.XLOOKUP(A7191,subscriptions!B7191:B10004,subscriptions!C7191:C10004)</f>
        <v>Mini</v>
      </c>
      <c r="Q7191" s="10" t="s">
        <v>128</v>
      </c>
      <c r="R7191" s="10" t="s">
        <v>148</v>
      </c>
      <c r="S7191" s="10" t="s">
        <v>2494</v>
      </c>
    </row>
    <row r="7192">
      <c r="A7192" s="1" t="s">
        <v>9091</v>
      </c>
      <c r="B7192" s="1" t="s">
        <v>941</v>
      </c>
      <c r="C7192" s="1" t="s">
        <v>605</v>
      </c>
      <c r="D7192" s="1" t="s">
        <v>27</v>
      </c>
      <c r="E7192" s="1" t="s">
        <v>631</v>
      </c>
      <c r="F7192" s="1" t="s">
        <v>1084</v>
      </c>
      <c r="G7192" s="1" t="s">
        <v>24794</v>
      </c>
      <c r="H7192" s="1" t="s">
        <v>24795</v>
      </c>
      <c r="I7192" s="4">
        <v>84.17377314814814</v>
      </c>
      <c r="J7192" s="1">
        <v>1281.1</v>
      </c>
      <c r="K7192" s="1">
        <v>205.97</v>
      </c>
      <c r="M7192" s="10">
        <f t="array" ref="M7192">_xlfn.XLOOKUP(A7192,subscriptions!B7192:B10004,subscriptions!D7192:D10004)</f>
        <v>50</v>
      </c>
      <c r="N7192" s="10">
        <f t="array" ref="N7192">_xlfn.XLOOKUP(A7192,subscriptions!B7192:B10004,subscriptions!G7192:G10004)</f>
        <v>20</v>
      </c>
      <c r="O7192" s="10">
        <v>40.0</v>
      </c>
      <c r="P7192" s="10" t="str">
        <f t="array" ref="P7192">_xlfn.XLOOKUP(A7192,subscriptions!B7192:B10004,subscriptions!C7192:C10004)</f>
        <v>Mini</v>
      </c>
      <c r="Q7192" s="10" t="s">
        <v>128</v>
      </c>
      <c r="R7192" s="10" t="s">
        <v>148</v>
      </c>
      <c r="S7192" s="10" t="s">
        <v>3087</v>
      </c>
    </row>
    <row r="7193">
      <c r="A7193" s="1" t="s">
        <v>9092</v>
      </c>
      <c r="B7193" s="1" t="s">
        <v>1460</v>
      </c>
      <c r="C7193" s="1" t="s">
        <v>110</v>
      </c>
      <c r="D7193" s="1" t="s">
        <v>27</v>
      </c>
      <c r="E7193" s="1" t="s">
        <v>631</v>
      </c>
      <c r="F7193" s="1" t="s">
        <v>2293</v>
      </c>
      <c r="G7193" s="1" t="s">
        <v>24796</v>
      </c>
      <c r="H7193" s="1" t="s">
        <v>24797</v>
      </c>
      <c r="I7193" s="4">
        <v>84.42049768518518</v>
      </c>
      <c r="J7193" s="1">
        <v>1049.48</v>
      </c>
      <c r="K7193" s="1">
        <v>109.29</v>
      </c>
      <c r="M7193" s="10">
        <f t="array" ref="M7193">_xlfn.XLOOKUP(A7193,subscriptions!B7193:B10004,subscriptions!D7193:D10004)</f>
        <v>250</v>
      </c>
      <c r="N7193" s="10">
        <f t="array" ref="N7193">_xlfn.XLOOKUP(A7193,subscriptions!B7193:B10004,subscriptions!G7193:G10004)</f>
        <v>0</v>
      </c>
      <c r="O7193" s="10">
        <v>250.0</v>
      </c>
      <c r="P7193" s="10" t="str">
        <f t="array" ref="P7193">_xlfn.XLOOKUP(A7193,subscriptions!B7193:B10004,subscriptions!C7193:C10004)</f>
        <v>Business</v>
      </c>
      <c r="Q7193" s="10" t="s">
        <v>173</v>
      </c>
      <c r="R7193" s="10" t="s">
        <v>129</v>
      </c>
      <c r="S7193" s="10" t="s">
        <v>940</v>
      </c>
    </row>
    <row r="7194">
      <c r="A7194" s="1" t="s">
        <v>9093</v>
      </c>
      <c r="B7194" s="1" t="s">
        <v>278</v>
      </c>
      <c r="C7194" s="1" t="s">
        <v>26</v>
      </c>
      <c r="D7194" s="1" t="s">
        <v>27</v>
      </c>
      <c r="E7194" s="1" t="s">
        <v>219</v>
      </c>
      <c r="F7194" s="1" t="s">
        <v>220</v>
      </c>
      <c r="G7194" s="1" t="s">
        <v>24798</v>
      </c>
      <c r="H7194" s="1" t="s">
        <v>24799</v>
      </c>
      <c r="I7194" s="4">
        <v>84.38142361111112</v>
      </c>
      <c r="J7194" s="1">
        <v>1104.59</v>
      </c>
      <c r="K7194" s="1">
        <v>150.5</v>
      </c>
      <c r="M7194" s="10">
        <f t="array" ref="M7194">_xlfn.XLOOKUP(A7194,subscriptions!B7194:B10004,subscriptions!D7194:D10004)</f>
        <v>250</v>
      </c>
      <c r="N7194" s="10">
        <f t="array" ref="N7194">_xlfn.XLOOKUP(A7194,subscriptions!B7194:B10004,subscriptions!G7194:G10004)</f>
        <v>5</v>
      </c>
      <c r="O7194" s="10">
        <v>237.5</v>
      </c>
      <c r="P7194" s="10" t="str">
        <f t="array" ref="P7194">_xlfn.XLOOKUP(A7194,subscriptions!B7194:B10004,subscriptions!C7194:C10004)</f>
        <v>Business</v>
      </c>
      <c r="Q7194" s="10" t="s">
        <v>194</v>
      </c>
      <c r="R7194" s="10" t="s">
        <v>129</v>
      </c>
      <c r="S7194" s="10" t="s">
        <v>1789</v>
      </c>
    </row>
    <row r="7195">
      <c r="A7195" s="1" t="s">
        <v>9094</v>
      </c>
      <c r="B7195" s="1" t="s">
        <v>1173</v>
      </c>
      <c r="C7195" s="1" t="s">
        <v>237</v>
      </c>
      <c r="D7195" s="1" t="s">
        <v>27</v>
      </c>
      <c r="E7195" s="1" t="s">
        <v>179</v>
      </c>
      <c r="F7195" s="1" t="s">
        <v>2311</v>
      </c>
      <c r="G7195" s="1" t="s">
        <v>24800</v>
      </c>
      <c r="H7195" s="1" t="s">
        <v>24801</v>
      </c>
      <c r="I7195" s="4">
        <v>84.25417824074074</v>
      </c>
      <c r="J7195" s="1">
        <v>341.13</v>
      </c>
      <c r="K7195" s="1">
        <v>65.13</v>
      </c>
      <c r="L7195" s="1">
        <v>100.0</v>
      </c>
      <c r="M7195" s="10">
        <f t="array" ref="M7195">_xlfn.XLOOKUP(A7195,subscriptions!B7195:B10004,subscriptions!D7195:D10004)</f>
        <v>80</v>
      </c>
      <c r="N7195" s="10">
        <f t="array" ref="N7195">_xlfn.XLOOKUP(A7195,subscriptions!B7195:B10004,subscriptions!G7195:G10004)</f>
        <v>10</v>
      </c>
      <c r="O7195" s="10">
        <v>72.0</v>
      </c>
      <c r="P7195" s="10" t="str">
        <f t="array" ref="P7195">_xlfn.XLOOKUP(A7195,subscriptions!B7195:B10004,subscriptions!C7195:C10004)</f>
        <v>Roam</v>
      </c>
      <c r="Q7195" s="10" t="s">
        <v>128</v>
      </c>
      <c r="R7195" s="10" t="s">
        <v>148</v>
      </c>
      <c r="S7195" s="10" t="s">
        <v>2046</v>
      </c>
    </row>
    <row r="7196">
      <c r="A7196" s="1" t="s">
        <v>9095</v>
      </c>
      <c r="B7196" s="1" t="s">
        <v>1506</v>
      </c>
      <c r="C7196" s="1" t="s">
        <v>3912</v>
      </c>
      <c r="D7196" s="1" t="s">
        <v>27</v>
      </c>
      <c r="E7196" s="1" t="s">
        <v>332</v>
      </c>
      <c r="F7196" s="1" t="s">
        <v>510</v>
      </c>
      <c r="G7196" s="1" t="s">
        <v>24802</v>
      </c>
      <c r="H7196" s="1" t="s">
        <v>24803</v>
      </c>
      <c r="I7196" s="4">
        <v>84.17324074074074</v>
      </c>
      <c r="J7196" s="1">
        <v>2562.83</v>
      </c>
      <c r="K7196" s="1">
        <v>465.2</v>
      </c>
      <c r="M7196" s="10">
        <f t="array" ref="M7196">_xlfn.XLOOKUP(A7196,subscriptions!B7196:B10004,subscriptions!D7196:D10004)</f>
        <v>120</v>
      </c>
      <c r="N7196" s="10">
        <f t="array" ref="N7196">_xlfn.XLOOKUP(A7196,subscriptions!B7196:B10004,subscriptions!G7196:G10004)</f>
        <v>20</v>
      </c>
      <c r="O7196" s="10">
        <v>96.0</v>
      </c>
      <c r="P7196" s="10" t="str">
        <f t="array" ref="P7196">_xlfn.XLOOKUP(A7196,subscriptions!B7196:B10004,subscriptions!C7196:C10004)</f>
        <v>Residential</v>
      </c>
      <c r="Q7196" s="10" t="s">
        <v>128</v>
      </c>
      <c r="R7196" s="10" t="s">
        <v>148</v>
      </c>
      <c r="S7196" s="10" t="s">
        <v>2630</v>
      </c>
    </row>
    <row r="7197">
      <c r="A7197" s="1" t="s">
        <v>9096</v>
      </c>
      <c r="B7197" s="1" t="s">
        <v>24</v>
      </c>
      <c r="C7197" s="1" t="s">
        <v>764</v>
      </c>
      <c r="D7197" s="1" t="s">
        <v>27</v>
      </c>
      <c r="E7197" s="1" t="s">
        <v>179</v>
      </c>
      <c r="F7197" s="1" t="s">
        <v>200</v>
      </c>
      <c r="G7197" s="1" t="s">
        <v>24804</v>
      </c>
      <c r="H7197" s="1" t="s">
        <v>24805</v>
      </c>
      <c r="I7197" s="4">
        <v>84.21259259259259</v>
      </c>
      <c r="J7197" s="1">
        <v>1220.54</v>
      </c>
      <c r="K7197" s="1">
        <v>134.96</v>
      </c>
      <c r="L7197" s="1">
        <v>100.0</v>
      </c>
      <c r="M7197" s="10">
        <f t="array" ref="M7197">_xlfn.XLOOKUP(A7197,subscriptions!B7197:B10004,subscriptions!D7197:D10004)</f>
        <v>120</v>
      </c>
      <c r="N7197" s="10">
        <f t="array" ref="N7197">_xlfn.XLOOKUP(A7197,subscriptions!B7197:B10004,subscriptions!G7197:G10004)</f>
        <v>0</v>
      </c>
      <c r="O7197" s="10">
        <v>120.0</v>
      </c>
      <c r="P7197" s="10" t="str">
        <f t="array" ref="P7197">_xlfn.XLOOKUP(A7197,subscriptions!B7197:B10004,subscriptions!C7197:C10004)</f>
        <v>Residential</v>
      </c>
      <c r="Q7197" s="10" t="s">
        <v>173</v>
      </c>
      <c r="R7197" s="10" t="s">
        <v>212</v>
      </c>
      <c r="S7197" s="10" t="s">
        <v>813</v>
      </c>
    </row>
    <row r="7198">
      <c r="A7198" s="1" t="s">
        <v>9099</v>
      </c>
      <c r="B7198" s="1" t="s">
        <v>919</v>
      </c>
      <c r="C7198" s="1" t="s">
        <v>133</v>
      </c>
      <c r="D7198" s="1" t="s">
        <v>27</v>
      </c>
      <c r="E7198" s="1" t="s">
        <v>28</v>
      </c>
      <c r="F7198" s="1" t="s">
        <v>687</v>
      </c>
      <c r="G7198" s="1" t="s">
        <v>24806</v>
      </c>
      <c r="H7198" s="1" t="s">
        <v>24807</v>
      </c>
      <c r="I7198" s="4">
        <v>84.21207175925926</v>
      </c>
      <c r="J7198" s="1">
        <v>260.76</v>
      </c>
      <c r="K7198" s="1">
        <v>78.74</v>
      </c>
      <c r="M7198" s="10">
        <f t="array" ref="M7198">_xlfn.XLOOKUP(A7198,subscriptions!B7198:B10004,subscriptions!D7198:D10004)</f>
        <v>250</v>
      </c>
      <c r="N7198" s="10">
        <f t="array" ref="N7198">_xlfn.XLOOKUP(A7198,subscriptions!B7198:B10004,subscriptions!G7198:G10004)</f>
        <v>5</v>
      </c>
      <c r="O7198" s="10">
        <v>237.5</v>
      </c>
      <c r="P7198" s="10" t="str">
        <f t="array" ref="P7198">_xlfn.XLOOKUP(A7198,subscriptions!B7198:B10004,subscriptions!C7198:C10004)</f>
        <v>Business</v>
      </c>
      <c r="Q7198" s="10" t="s">
        <v>194</v>
      </c>
      <c r="R7198" s="10" t="s">
        <v>129</v>
      </c>
      <c r="S7198" s="10" t="s">
        <v>857</v>
      </c>
    </row>
    <row r="7199">
      <c r="A7199" s="1" t="s">
        <v>9100</v>
      </c>
      <c r="B7199" s="1" t="s">
        <v>472</v>
      </c>
      <c r="C7199" s="1" t="s">
        <v>605</v>
      </c>
      <c r="D7199" s="1" t="s">
        <v>27</v>
      </c>
      <c r="E7199" s="1" t="s">
        <v>219</v>
      </c>
      <c r="F7199" s="1" t="s">
        <v>1461</v>
      </c>
      <c r="G7199" s="1" t="s">
        <v>24808</v>
      </c>
      <c r="H7199" s="1" t="s">
        <v>24809</v>
      </c>
      <c r="I7199" s="4">
        <v>84.25140046296296</v>
      </c>
      <c r="J7199" s="1">
        <v>2229.66</v>
      </c>
      <c r="K7199" s="1">
        <v>299.55</v>
      </c>
      <c r="M7199" s="10">
        <f t="array" ref="M7199">_xlfn.XLOOKUP(A7199,subscriptions!B7199:B10004,subscriptions!D7199:D10004)</f>
        <v>120</v>
      </c>
      <c r="N7199" s="10">
        <f t="array" ref="N7199">_xlfn.XLOOKUP(A7199,subscriptions!B7199:B10004,subscriptions!G7199:G10004)</f>
        <v>10</v>
      </c>
      <c r="O7199" s="10">
        <v>108.0</v>
      </c>
      <c r="P7199" s="10" t="str">
        <f t="array" ref="P7199">_xlfn.XLOOKUP(A7199,subscriptions!B7199:B10004,subscriptions!C7199:C10004)</f>
        <v>Residential</v>
      </c>
      <c r="Q7199" s="10" t="s">
        <v>128</v>
      </c>
      <c r="R7199" s="10" t="s">
        <v>212</v>
      </c>
      <c r="S7199" s="10" t="s">
        <v>4065</v>
      </c>
    </row>
    <row r="7200">
      <c r="A7200" s="1" t="s">
        <v>9101</v>
      </c>
      <c r="B7200" s="1" t="s">
        <v>763</v>
      </c>
      <c r="C7200" s="1" t="s">
        <v>524</v>
      </c>
      <c r="D7200" s="1" t="s">
        <v>27</v>
      </c>
      <c r="E7200" s="1" t="s">
        <v>179</v>
      </c>
      <c r="F7200" s="1" t="s">
        <v>2311</v>
      </c>
      <c r="G7200" s="1" t="s">
        <v>24810</v>
      </c>
      <c r="H7200" s="1" t="s">
        <v>24811</v>
      </c>
      <c r="I7200" s="4">
        <v>84.2959375</v>
      </c>
      <c r="J7200" s="1">
        <v>4092.2</v>
      </c>
      <c r="K7200" s="1">
        <v>744.51</v>
      </c>
      <c r="L7200" s="1">
        <v>100.0</v>
      </c>
      <c r="M7200" s="10">
        <f t="array" ref="M7200">_xlfn.XLOOKUP(A7200,subscriptions!B7200:B10004,subscriptions!D7200:D10004)</f>
        <v>80</v>
      </c>
      <c r="N7200" s="10">
        <f t="array" ref="N7200">_xlfn.XLOOKUP(A7200,subscriptions!B7200:B10004,subscriptions!G7200:G10004)</f>
        <v>20</v>
      </c>
      <c r="O7200" s="10">
        <v>64.0</v>
      </c>
      <c r="P7200" s="10" t="str">
        <f t="array" ref="P7200">_xlfn.XLOOKUP(A7200,subscriptions!B7200:B10004,subscriptions!C7200:C10004)</f>
        <v>Roam</v>
      </c>
      <c r="Q7200" s="10" t="s">
        <v>128</v>
      </c>
      <c r="R7200" s="10" t="s">
        <v>148</v>
      </c>
      <c r="S7200" s="10" t="s">
        <v>655</v>
      </c>
    </row>
    <row r="7201">
      <c r="A7201" s="1" t="s">
        <v>9102</v>
      </c>
      <c r="B7201" s="1" t="s">
        <v>1444</v>
      </c>
      <c r="C7201" s="1" t="s">
        <v>261</v>
      </c>
      <c r="D7201" s="1" t="s">
        <v>27</v>
      </c>
      <c r="E7201" s="1" t="s">
        <v>179</v>
      </c>
      <c r="F7201" s="1" t="s">
        <v>357</v>
      </c>
      <c r="G7201" s="1" t="s">
        <v>24812</v>
      </c>
      <c r="H7201" s="1" t="s">
        <v>24813</v>
      </c>
      <c r="I7201" s="4">
        <v>84.21549768518518</v>
      </c>
      <c r="J7201" s="1">
        <v>4464.91</v>
      </c>
      <c r="K7201" s="1">
        <v>534.2</v>
      </c>
      <c r="L7201" s="1">
        <v>100.0</v>
      </c>
      <c r="M7201" s="10">
        <f t="array" ref="M7201">_xlfn.XLOOKUP(A7201,subscriptions!B7201:B10004,subscriptions!D7201:D10004)</f>
        <v>120</v>
      </c>
      <c r="N7201" s="10">
        <f t="array" ref="N7201">_xlfn.XLOOKUP(A7201,subscriptions!B7201:B10004,subscriptions!G7201:G10004)</f>
        <v>0</v>
      </c>
      <c r="O7201" s="10">
        <v>120.0</v>
      </c>
      <c r="P7201" s="10" t="str">
        <f t="array" ref="P7201">_xlfn.XLOOKUP(A7201,subscriptions!B7201:B10004,subscriptions!C7201:C10004)</f>
        <v>Residential</v>
      </c>
      <c r="Q7201" s="10" t="s">
        <v>173</v>
      </c>
      <c r="R7201" s="10" t="s">
        <v>212</v>
      </c>
      <c r="S7201" s="10" t="s">
        <v>1212</v>
      </c>
    </row>
    <row r="7202">
      <c r="A7202" s="1" t="s">
        <v>9103</v>
      </c>
      <c r="B7202" s="1" t="s">
        <v>1387</v>
      </c>
      <c r="C7202" s="1" t="s">
        <v>734</v>
      </c>
      <c r="D7202" s="1" t="s">
        <v>27</v>
      </c>
      <c r="E7202" s="1" t="s">
        <v>332</v>
      </c>
      <c r="F7202" s="1" t="s">
        <v>2280</v>
      </c>
      <c r="G7202" s="1" t="s">
        <v>24814</v>
      </c>
      <c r="H7202" s="1" t="s">
        <v>24815</v>
      </c>
      <c r="I7202" s="4">
        <v>84.38359953703704</v>
      </c>
      <c r="J7202" s="1">
        <v>740.72</v>
      </c>
      <c r="K7202" s="1">
        <v>168.37</v>
      </c>
      <c r="M7202" s="10">
        <f t="array" ref="M7202">_xlfn.XLOOKUP(A7202,subscriptions!B7202:B10004,subscriptions!D7202:D10004)</f>
        <v>80</v>
      </c>
      <c r="N7202" s="10">
        <f t="array" ref="N7202">_xlfn.XLOOKUP(A7202,subscriptions!B7202:B10004,subscriptions!G7202:G10004)</f>
        <v>5</v>
      </c>
      <c r="O7202" s="10">
        <v>76.0</v>
      </c>
      <c r="P7202" s="10" t="str">
        <f t="array" ref="P7202">_xlfn.XLOOKUP(A7202,subscriptions!B7202:B10004,subscriptions!C7202:C10004)</f>
        <v>Roam</v>
      </c>
      <c r="Q7202" s="10" t="s">
        <v>194</v>
      </c>
      <c r="R7202" s="10" t="s">
        <v>148</v>
      </c>
      <c r="S7202" s="10" t="s">
        <v>882</v>
      </c>
    </row>
    <row r="7203">
      <c r="A7203" s="1" t="s">
        <v>9104</v>
      </c>
      <c r="B7203" s="1" t="s">
        <v>1844</v>
      </c>
      <c r="C7203" s="1" t="s">
        <v>786</v>
      </c>
      <c r="D7203" s="1" t="s">
        <v>153</v>
      </c>
      <c r="E7203" s="1" t="s">
        <v>631</v>
      </c>
      <c r="F7203" s="1" t="s">
        <v>2749</v>
      </c>
      <c r="G7203" s="1" t="s">
        <v>24816</v>
      </c>
      <c r="H7203" s="1" t="s">
        <v>24817</v>
      </c>
      <c r="I7203" s="4">
        <v>84.37712962962964</v>
      </c>
      <c r="J7203" s="1">
        <v>268.44</v>
      </c>
      <c r="K7203" s="1">
        <v>68.24</v>
      </c>
      <c r="M7203" s="10">
        <f t="array" ref="M7203">_xlfn.XLOOKUP(A7203,subscriptions!B7203:B10004,subscriptions!D7203:D10004)</f>
        <v>250</v>
      </c>
      <c r="N7203" s="10">
        <f t="array" ref="N7203">_xlfn.XLOOKUP(A7203,subscriptions!B7203:B10004,subscriptions!G7203:G10004)</f>
        <v>10</v>
      </c>
      <c r="O7203" s="10">
        <v>225.0</v>
      </c>
      <c r="P7203" s="10" t="str">
        <f t="array" ref="P7203">_xlfn.XLOOKUP(A7203,subscriptions!B7203:B10004,subscriptions!C7203:C10004)</f>
        <v>Business</v>
      </c>
      <c r="Q7203" s="10" t="s">
        <v>128</v>
      </c>
      <c r="R7203" s="10" t="s">
        <v>129</v>
      </c>
      <c r="S7203" s="10" t="s">
        <v>1360</v>
      </c>
    </row>
    <row r="7204">
      <c r="A7204" s="1" t="s">
        <v>9107</v>
      </c>
      <c r="B7204" s="1" t="s">
        <v>523</v>
      </c>
      <c r="C7204" s="1" t="s">
        <v>884</v>
      </c>
      <c r="D7204" s="1" t="s">
        <v>27</v>
      </c>
      <c r="E7204" s="1" t="s">
        <v>111</v>
      </c>
      <c r="F7204" s="1" t="s">
        <v>135</v>
      </c>
      <c r="G7204" s="1" t="s">
        <v>24818</v>
      </c>
      <c r="H7204" s="1" t="s">
        <v>24819</v>
      </c>
      <c r="I7204" s="4">
        <v>84.25351851851852</v>
      </c>
      <c r="J7204" s="1">
        <v>1145.96</v>
      </c>
      <c r="K7204" s="1">
        <v>234.65</v>
      </c>
      <c r="M7204" s="10">
        <f t="array" ref="M7204">_xlfn.XLOOKUP(A7204,subscriptions!B7204:B10004,subscriptions!D7204:D10004)</f>
        <v>250</v>
      </c>
      <c r="N7204" s="10">
        <f t="array" ref="N7204">_xlfn.XLOOKUP(A7204,subscriptions!B7204:B10004,subscriptions!G7204:G10004)</f>
        <v>20</v>
      </c>
      <c r="O7204" s="10">
        <v>200.0</v>
      </c>
      <c r="P7204" s="10" t="str">
        <f t="array" ref="P7204">_xlfn.XLOOKUP(A7204,subscriptions!B7204:B10004,subscriptions!C7204:C10004)</f>
        <v>Business</v>
      </c>
      <c r="Q7204" s="10" t="s">
        <v>128</v>
      </c>
      <c r="R7204" s="10" t="s">
        <v>129</v>
      </c>
      <c r="S7204" s="10" t="s">
        <v>1832</v>
      </c>
    </row>
    <row r="7205">
      <c r="A7205" s="1" t="s">
        <v>9108</v>
      </c>
      <c r="B7205" s="1" t="s">
        <v>312</v>
      </c>
      <c r="C7205" s="1" t="s">
        <v>509</v>
      </c>
      <c r="D7205" s="1" t="s">
        <v>153</v>
      </c>
      <c r="E7205" s="1" t="s">
        <v>179</v>
      </c>
      <c r="F7205" s="1" t="s">
        <v>1045</v>
      </c>
      <c r="G7205" s="1" t="s">
        <v>24820</v>
      </c>
      <c r="H7205" s="1" t="s">
        <v>24821</v>
      </c>
      <c r="I7205" s="4">
        <v>84.34131944444445</v>
      </c>
      <c r="J7205" s="1">
        <v>229.2</v>
      </c>
      <c r="K7205" s="1">
        <v>42.9</v>
      </c>
      <c r="L7205" s="1">
        <v>100.0</v>
      </c>
      <c r="M7205" s="10">
        <f t="array" ref="M7205">_xlfn.XLOOKUP(A7205,subscriptions!B7205:B10004,subscriptions!D7205:D10004)</f>
        <v>120</v>
      </c>
      <c r="N7205" s="10">
        <f t="array" ref="N7205">_xlfn.XLOOKUP(A7205,subscriptions!B7205:B10004,subscriptions!G7205:G10004)</f>
        <v>0</v>
      </c>
      <c r="O7205" s="10">
        <v>120.0</v>
      </c>
      <c r="P7205" s="10" t="str">
        <f t="array" ref="P7205">_xlfn.XLOOKUP(A7205,subscriptions!B7205:B10004,subscriptions!C7205:C10004)</f>
        <v>Residential</v>
      </c>
      <c r="Q7205" s="10" t="s">
        <v>173</v>
      </c>
      <c r="R7205" s="10" t="s">
        <v>212</v>
      </c>
      <c r="S7205" s="10" t="s">
        <v>259</v>
      </c>
    </row>
    <row r="7206">
      <c r="A7206" s="1" t="s">
        <v>9109</v>
      </c>
      <c r="B7206" s="1" t="s">
        <v>1886</v>
      </c>
      <c r="C7206" s="1" t="s">
        <v>827</v>
      </c>
      <c r="D7206" s="1" t="s">
        <v>27</v>
      </c>
      <c r="E7206" s="1" t="s">
        <v>239</v>
      </c>
      <c r="F7206" s="1" t="s">
        <v>606</v>
      </c>
      <c r="G7206" s="1" t="s">
        <v>24822</v>
      </c>
      <c r="H7206" s="1" t="s">
        <v>24823</v>
      </c>
      <c r="I7206" s="4">
        <v>84.37859953703703</v>
      </c>
      <c r="J7206" s="1">
        <v>4126.86</v>
      </c>
      <c r="K7206" s="1">
        <v>886.68</v>
      </c>
      <c r="M7206" s="10">
        <f t="array" ref="M7206">_xlfn.XLOOKUP(A7206,subscriptions!B7206:B10004,subscriptions!D7206:D10004)</f>
        <v>250</v>
      </c>
      <c r="N7206" s="10">
        <f t="array" ref="N7206">_xlfn.XLOOKUP(A7206,subscriptions!B7206:B10004,subscriptions!G7206:G10004)</f>
        <v>5</v>
      </c>
      <c r="O7206" s="10">
        <v>237.5</v>
      </c>
      <c r="P7206" s="10" t="str">
        <f t="array" ref="P7206">_xlfn.XLOOKUP(A7206,subscriptions!B7206:B10004,subscriptions!C7206:C10004)</f>
        <v>Business</v>
      </c>
      <c r="Q7206" s="10" t="s">
        <v>194</v>
      </c>
      <c r="R7206" s="10" t="s">
        <v>129</v>
      </c>
      <c r="S7206" s="10" t="s">
        <v>1622</v>
      </c>
    </row>
    <row r="7207">
      <c r="A7207" s="1" t="s">
        <v>9110</v>
      </c>
      <c r="B7207" s="1" t="s">
        <v>1865</v>
      </c>
      <c r="C7207" s="1" t="s">
        <v>1876</v>
      </c>
      <c r="D7207" s="1" t="s">
        <v>153</v>
      </c>
      <c r="E7207" s="1" t="s">
        <v>28</v>
      </c>
      <c r="F7207" s="1" t="s">
        <v>2097</v>
      </c>
      <c r="G7207" s="1" t="s">
        <v>24824</v>
      </c>
      <c r="H7207" s="1" t="s">
        <v>24825</v>
      </c>
      <c r="I7207" s="4">
        <v>84.34128472222223</v>
      </c>
      <c r="J7207" s="1">
        <v>354.24</v>
      </c>
      <c r="K7207" s="1">
        <v>55.39</v>
      </c>
      <c r="M7207" s="10">
        <f t="array" ref="M7207">_xlfn.XLOOKUP(A7207,subscriptions!B7207:B10004,subscriptions!D7207:D10004)</f>
        <v>50</v>
      </c>
      <c r="N7207" s="10">
        <f t="array" ref="N7207">_xlfn.XLOOKUP(A7207,subscriptions!B7207:B10004,subscriptions!G7207:G10004)</f>
        <v>10</v>
      </c>
      <c r="O7207" s="10">
        <v>45.0</v>
      </c>
      <c r="P7207" s="10" t="str">
        <f t="array" ref="P7207">_xlfn.XLOOKUP(A7207,subscriptions!B7207:B10004,subscriptions!C7207:C10004)</f>
        <v>Mini</v>
      </c>
      <c r="Q7207" s="10" t="s">
        <v>128</v>
      </c>
      <c r="R7207" s="10" t="s">
        <v>148</v>
      </c>
      <c r="S7207" s="10" t="s">
        <v>259</v>
      </c>
    </row>
    <row r="7208">
      <c r="A7208" s="1" t="s">
        <v>9111</v>
      </c>
      <c r="B7208" s="1" t="s">
        <v>2788</v>
      </c>
      <c r="C7208" s="1" t="s">
        <v>734</v>
      </c>
      <c r="D7208" s="1" t="s">
        <v>153</v>
      </c>
      <c r="E7208" s="1" t="s">
        <v>239</v>
      </c>
      <c r="F7208" s="1" t="s">
        <v>2364</v>
      </c>
      <c r="G7208" s="1" t="s">
        <v>24826</v>
      </c>
      <c r="H7208" s="1" t="s">
        <v>24827</v>
      </c>
      <c r="I7208" s="4">
        <v>84.3405787037037</v>
      </c>
      <c r="J7208" s="1">
        <v>487.07</v>
      </c>
      <c r="K7208" s="1">
        <v>96.85</v>
      </c>
      <c r="M7208" s="10">
        <f t="array" ref="M7208">_xlfn.XLOOKUP(A7208,subscriptions!B7208:B10004,subscriptions!D7208:D10004)</f>
        <v>50</v>
      </c>
      <c r="N7208" s="10">
        <f t="array" ref="N7208">_xlfn.XLOOKUP(A7208,subscriptions!B7208:B10004,subscriptions!G7208:G10004)</f>
        <v>20</v>
      </c>
      <c r="O7208" s="10">
        <v>40.0</v>
      </c>
      <c r="P7208" s="10" t="str">
        <f t="array" ref="P7208">_xlfn.XLOOKUP(A7208,subscriptions!B7208:B10004,subscriptions!C7208:C10004)</f>
        <v>Mini</v>
      </c>
      <c r="Q7208" s="10" t="s">
        <v>128</v>
      </c>
      <c r="R7208" s="10" t="s">
        <v>148</v>
      </c>
      <c r="S7208" s="10" t="s">
        <v>616</v>
      </c>
    </row>
    <row r="7209">
      <c r="A7209" s="1" t="s">
        <v>9112</v>
      </c>
      <c r="B7209" s="1" t="s">
        <v>2521</v>
      </c>
      <c r="C7209" s="1" t="s">
        <v>3912</v>
      </c>
      <c r="D7209" s="1" t="s">
        <v>153</v>
      </c>
      <c r="E7209" s="1" t="s">
        <v>111</v>
      </c>
      <c r="F7209" s="1" t="s">
        <v>1227</v>
      </c>
      <c r="G7209" s="1" t="s">
        <v>24828</v>
      </c>
      <c r="H7209" s="1" t="s">
        <v>24829</v>
      </c>
      <c r="I7209" s="4">
        <v>84.29517361111111</v>
      </c>
      <c r="J7209" s="1">
        <v>832.92</v>
      </c>
      <c r="K7209" s="1">
        <v>152.91</v>
      </c>
      <c r="M7209" s="10">
        <f t="array" ref="M7209">_xlfn.XLOOKUP(A7209,subscriptions!B7209:B10004,subscriptions!D7209:D10004)</f>
        <v>120</v>
      </c>
      <c r="N7209" s="10">
        <f t="array" ref="N7209">_xlfn.XLOOKUP(A7209,subscriptions!B7209:B10004,subscriptions!G7209:G10004)</f>
        <v>0</v>
      </c>
      <c r="O7209" s="10">
        <v>120.0</v>
      </c>
      <c r="P7209" s="10" t="str">
        <f t="array" ref="P7209">_xlfn.XLOOKUP(A7209,subscriptions!B7209:B10004,subscriptions!C7209:C10004)</f>
        <v>Residential</v>
      </c>
      <c r="Q7209" s="10" t="s">
        <v>173</v>
      </c>
      <c r="R7209" s="10" t="s">
        <v>212</v>
      </c>
      <c r="S7209" s="10" t="s">
        <v>1026</v>
      </c>
    </row>
    <row r="7210">
      <c r="A7210" s="1" t="s">
        <v>9115</v>
      </c>
      <c r="B7210" s="1" t="s">
        <v>1865</v>
      </c>
      <c r="C7210" s="1" t="s">
        <v>1876</v>
      </c>
      <c r="D7210" s="1" t="s">
        <v>153</v>
      </c>
      <c r="E7210" s="1" t="s">
        <v>28</v>
      </c>
      <c r="F7210" s="1" t="s">
        <v>687</v>
      </c>
      <c r="G7210" s="1" t="s">
        <v>24830</v>
      </c>
      <c r="H7210" s="1" t="s">
        <v>24831</v>
      </c>
      <c r="I7210" s="4">
        <v>84.41905092592593</v>
      </c>
      <c r="J7210" s="1">
        <v>774.73</v>
      </c>
      <c r="K7210" s="1">
        <v>171.03</v>
      </c>
      <c r="M7210" s="10">
        <f t="array" ref="M7210">_xlfn.XLOOKUP(A7210,subscriptions!B7210:B10004,subscriptions!D7210:D10004)</f>
        <v>50</v>
      </c>
      <c r="N7210" s="10">
        <f t="array" ref="N7210">_xlfn.XLOOKUP(A7210,subscriptions!B7210:B10004,subscriptions!G7210:G10004)</f>
        <v>5</v>
      </c>
      <c r="O7210" s="10">
        <v>47.5</v>
      </c>
      <c r="P7210" s="10" t="str">
        <f t="array" ref="P7210">_xlfn.XLOOKUP(A7210,subscriptions!B7210:B10004,subscriptions!C7210:C10004)</f>
        <v>Mini</v>
      </c>
      <c r="Q7210" s="10" t="s">
        <v>194</v>
      </c>
      <c r="R7210" s="10" t="s">
        <v>148</v>
      </c>
      <c r="S7210" s="10" t="s">
        <v>1822</v>
      </c>
    </row>
    <row r="7211">
      <c r="A7211" s="1" t="s">
        <v>9116</v>
      </c>
      <c r="B7211" s="1" t="s">
        <v>455</v>
      </c>
      <c r="C7211" s="1" t="s">
        <v>1388</v>
      </c>
      <c r="D7211" s="1" t="s">
        <v>27</v>
      </c>
      <c r="E7211" s="1" t="s">
        <v>179</v>
      </c>
      <c r="F7211" s="1" t="s">
        <v>1760</v>
      </c>
      <c r="G7211" s="1" t="s">
        <v>24832</v>
      </c>
      <c r="H7211" s="1" t="s">
        <v>24833</v>
      </c>
      <c r="I7211" s="4">
        <v>84.21390046296297</v>
      </c>
      <c r="J7211" s="1">
        <v>2424.65</v>
      </c>
      <c r="K7211" s="1">
        <v>472.81</v>
      </c>
      <c r="L7211" s="1">
        <v>100.0</v>
      </c>
      <c r="M7211" s="10">
        <f t="array" ref="M7211">_xlfn.XLOOKUP(A7211,subscriptions!B7211:B10004,subscriptions!D7211:D10004)</f>
        <v>50</v>
      </c>
      <c r="N7211" s="10">
        <f t="array" ref="N7211">_xlfn.XLOOKUP(A7211,subscriptions!B7211:B10004,subscriptions!G7211:G10004)</f>
        <v>10</v>
      </c>
      <c r="O7211" s="10">
        <v>45.0</v>
      </c>
      <c r="P7211" s="10" t="str">
        <f t="array" ref="P7211">_xlfn.XLOOKUP(A7211,subscriptions!B7211:B10004,subscriptions!C7211:C10004)</f>
        <v>Mini</v>
      </c>
      <c r="Q7211" s="10" t="s">
        <v>128</v>
      </c>
      <c r="R7211" s="10" t="s">
        <v>148</v>
      </c>
      <c r="S7211" s="10" t="s">
        <v>388</v>
      </c>
    </row>
    <row r="7212">
      <c r="A7212" s="1" t="s">
        <v>9117</v>
      </c>
      <c r="B7212" s="1" t="s">
        <v>772</v>
      </c>
      <c r="C7212" s="1" t="s">
        <v>441</v>
      </c>
      <c r="D7212" s="1" t="s">
        <v>153</v>
      </c>
      <c r="E7212" s="1" t="s">
        <v>219</v>
      </c>
      <c r="F7212" s="1" t="s">
        <v>971</v>
      </c>
      <c r="G7212" s="1" t="s">
        <v>24834</v>
      </c>
      <c r="H7212" s="1" t="s">
        <v>24835</v>
      </c>
      <c r="I7212" s="4">
        <v>84.2966087962963</v>
      </c>
      <c r="J7212" s="1">
        <v>964.08</v>
      </c>
      <c r="K7212" s="1">
        <v>161.05</v>
      </c>
      <c r="M7212" s="10">
        <f t="array" ref="M7212">_xlfn.XLOOKUP(A7212,subscriptions!B7212:B10004,subscriptions!D7212:D10004)</f>
        <v>120</v>
      </c>
      <c r="N7212" s="10">
        <f t="array" ref="N7212">_xlfn.XLOOKUP(A7212,subscriptions!B7212:B10004,subscriptions!G7212:G10004)</f>
        <v>20</v>
      </c>
      <c r="O7212" s="10">
        <v>96.0</v>
      </c>
      <c r="P7212" s="10" t="str">
        <f t="array" ref="P7212">_xlfn.XLOOKUP(A7212,subscriptions!B7212:B10004,subscriptions!C7212:C10004)</f>
        <v>Residential</v>
      </c>
      <c r="Q7212" s="10" t="s">
        <v>128</v>
      </c>
      <c r="R7212" s="10" t="s">
        <v>148</v>
      </c>
      <c r="S7212" s="10" t="s">
        <v>373</v>
      </c>
    </row>
    <row r="7213">
      <c r="A7213" s="1" t="s">
        <v>9118</v>
      </c>
      <c r="B7213" s="1" t="s">
        <v>1303</v>
      </c>
      <c r="C7213" s="1" t="s">
        <v>1833</v>
      </c>
      <c r="D7213" s="1" t="s">
        <v>153</v>
      </c>
      <c r="E7213" s="1" t="s">
        <v>179</v>
      </c>
      <c r="F7213" s="1" t="s">
        <v>200</v>
      </c>
      <c r="G7213" s="1" t="s">
        <v>24836</v>
      </c>
      <c r="H7213" s="1" t="s">
        <v>24837</v>
      </c>
      <c r="I7213" s="4">
        <v>84.25440972222222</v>
      </c>
      <c r="J7213" s="1">
        <v>330.88</v>
      </c>
      <c r="K7213" s="1">
        <v>70.05</v>
      </c>
      <c r="L7213" s="1">
        <v>100.0</v>
      </c>
      <c r="M7213" s="10">
        <f t="array" ref="M7213">_xlfn.XLOOKUP(A7213,subscriptions!B7213:B10004,subscriptions!D7213:D10004)</f>
        <v>80</v>
      </c>
      <c r="N7213" s="10">
        <f t="array" ref="N7213">_xlfn.XLOOKUP(A7213,subscriptions!B7213:B10004,subscriptions!G7213:G10004)</f>
        <v>0</v>
      </c>
      <c r="O7213" s="10">
        <v>80.0</v>
      </c>
      <c r="P7213" s="10" t="str">
        <f t="array" ref="P7213">_xlfn.XLOOKUP(A7213,subscriptions!B7213:B10004,subscriptions!C7213:C10004)</f>
        <v>Roam</v>
      </c>
      <c r="Q7213" s="10" t="s">
        <v>173</v>
      </c>
      <c r="R7213" s="10" t="s">
        <v>148</v>
      </c>
      <c r="S7213" s="10" t="s">
        <v>2046</v>
      </c>
    </row>
    <row r="7214">
      <c r="A7214" s="1" t="s">
        <v>9119</v>
      </c>
      <c r="B7214" s="1" t="s">
        <v>1009</v>
      </c>
      <c r="C7214" s="1" t="s">
        <v>1973</v>
      </c>
      <c r="D7214" s="1" t="s">
        <v>153</v>
      </c>
      <c r="E7214" s="1" t="s">
        <v>280</v>
      </c>
      <c r="F7214" s="1" t="s">
        <v>873</v>
      </c>
      <c r="G7214" s="1" t="s">
        <v>24838</v>
      </c>
      <c r="H7214" s="1" t="s">
        <v>24839</v>
      </c>
      <c r="I7214" s="4">
        <v>84.4191087962963</v>
      </c>
      <c r="J7214" s="1">
        <v>516.34</v>
      </c>
      <c r="K7214" s="1">
        <v>88.64</v>
      </c>
      <c r="M7214" s="10">
        <f t="array" ref="M7214">_xlfn.XLOOKUP(A7214,subscriptions!B7214:B10004,subscriptions!D7214:D10004)</f>
        <v>250</v>
      </c>
      <c r="N7214" s="10">
        <f t="array" ref="N7214">_xlfn.XLOOKUP(A7214,subscriptions!B7214:B10004,subscriptions!G7214:G10004)</f>
        <v>5</v>
      </c>
      <c r="O7214" s="10">
        <v>237.5</v>
      </c>
      <c r="P7214" s="10" t="str">
        <f t="array" ref="P7214">_xlfn.XLOOKUP(A7214,subscriptions!B7214:B10004,subscriptions!C7214:C10004)</f>
        <v>Business</v>
      </c>
      <c r="Q7214" s="10" t="s">
        <v>194</v>
      </c>
      <c r="R7214" s="10" t="s">
        <v>129</v>
      </c>
      <c r="S7214" s="10" t="s">
        <v>1822</v>
      </c>
    </row>
    <row r="7215">
      <c r="A7215" s="1" t="s">
        <v>9120</v>
      </c>
      <c r="B7215" s="1" t="s">
        <v>439</v>
      </c>
      <c r="C7215" s="1" t="s">
        <v>1507</v>
      </c>
      <c r="D7215" s="1" t="s">
        <v>153</v>
      </c>
      <c r="E7215" s="1" t="s">
        <v>111</v>
      </c>
      <c r="F7215" s="1" t="s">
        <v>112</v>
      </c>
      <c r="G7215" s="1" t="s">
        <v>24840</v>
      </c>
      <c r="H7215" s="1" t="s">
        <v>24841</v>
      </c>
      <c r="I7215" s="4">
        <v>84.17111111111112</v>
      </c>
      <c r="J7215" s="1">
        <v>1117.31</v>
      </c>
      <c r="K7215" s="1">
        <v>110.4</v>
      </c>
      <c r="M7215" s="10">
        <f t="array" ref="M7215">_xlfn.XLOOKUP(A7215,subscriptions!B7215:B10004,subscriptions!D7215:D10004)</f>
        <v>120</v>
      </c>
      <c r="N7215" s="10">
        <f t="array" ref="N7215">_xlfn.XLOOKUP(A7215,subscriptions!B7215:B10004,subscriptions!G7215:G10004)</f>
        <v>10</v>
      </c>
      <c r="O7215" s="10">
        <v>108.0</v>
      </c>
      <c r="P7215" s="10" t="str">
        <f t="array" ref="P7215">_xlfn.XLOOKUP(A7215,subscriptions!B7215:B10004,subscriptions!C7215:C10004)</f>
        <v>Residential</v>
      </c>
      <c r="Q7215" s="10" t="s">
        <v>128</v>
      </c>
      <c r="R7215" s="10" t="s">
        <v>212</v>
      </c>
      <c r="S7215" s="10" t="s">
        <v>310</v>
      </c>
    </row>
    <row r="7216">
      <c r="A7216" s="1" t="s">
        <v>9123</v>
      </c>
      <c r="B7216" s="1" t="s">
        <v>589</v>
      </c>
      <c r="C7216" s="1" t="s">
        <v>764</v>
      </c>
      <c r="D7216" s="1" t="s">
        <v>153</v>
      </c>
      <c r="E7216" s="1" t="s">
        <v>111</v>
      </c>
      <c r="F7216" s="1" t="s">
        <v>1917</v>
      </c>
      <c r="G7216" s="1" t="s">
        <v>24842</v>
      </c>
      <c r="H7216" s="1" t="s">
        <v>24843</v>
      </c>
      <c r="I7216" s="4">
        <v>84.37743055555555</v>
      </c>
      <c r="J7216" s="1">
        <v>289.29</v>
      </c>
      <c r="K7216" s="1">
        <v>39.01</v>
      </c>
      <c r="M7216" s="10">
        <f t="array" ref="M7216">_xlfn.XLOOKUP(A7216,subscriptions!B7216:B10004,subscriptions!D7216:D10004)</f>
        <v>80</v>
      </c>
      <c r="N7216" s="10">
        <f t="array" ref="N7216">_xlfn.XLOOKUP(A7216,subscriptions!B7216:B10004,subscriptions!G7216:G10004)</f>
        <v>20</v>
      </c>
      <c r="O7216" s="10">
        <v>64.0</v>
      </c>
      <c r="P7216" s="10" t="str">
        <f t="array" ref="P7216">_xlfn.XLOOKUP(A7216,subscriptions!B7216:B10004,subscriptions!C7216:C10004)</f>
        <v>Roam</v>
      </c>
      <c r="Q7216" s="10" t="s">
        <v>128</v>
      </c>
      <c r="R7216" s="10" t="s">
        <v>148</v>
      </c>
      <c r="S7216" s="10" t="s">
        <v>1360</v>
      </c>
    </row>
    <row r="7217">
      <c r="A7217" s="1" t="s">
        <v>9124</v>
      </c>
      <c r="B7217" s="1" t="s">
        <v>1527</v>
      </c>
      <c r="C7217" s="1" t="s">
        <v>556</v>
      </c>
      <c r="D7217" s="1" t="s">
        <v>153</v>
      </c>
      <c r="E7217" s="1" t="s">
        <v>28</v>
      </c>
      <c r="F7217" s="1" t="s">
        <v>29</v>
      </c>
      <c r="G7217" s="1" t="s">
        <v>24844</v>
      </c>
      <c r="H7217" s="1" t="s">
        <v>24845</v>
      </c>
      <c r="I7217" s="4">
        <v>84.2577199074074</v>
      </c>
      <c r="J7217" s="1">
        <v>1468.79</v>
      </c>
      <c r="K7217" s="1">
        <v>212.9</v>
      </c>
      <c r="M7217" s="10">
        <f t="array" ref="M7217">_xlfn.XLOOKUP(A7217,subscriptions!B7217:B10004,subscriptions!D7217:D10004)</f>
        <v>250</v>
      </c>
      <c r="N7217" s="10">
        <f t="array" ref="N7217">_xlfn.XLOOKUP(A7217,subscriptions!B7217:B10004,subscriptions!G7217:G10004)</f>
        <v>0</v>
      </c>
      <c r="O7217" s="10">
        <v>250.0</v>
      </c>
      <c r="P7217" s="10" t="str">
        <f t="array" ref="P7217">_xlfn.XLOOKUP(A7217,subscriptions!B7217:B10004,subscriptions!C7217:C10004)</f>
        <v>Business</v>
      </c>
      <c r="Q7217" s="10" t="s">
        <v>173</v>
      </c>
      <c r="R7217" s="10" t="s">
        <v>129</v>
      </c>
      <c r="S7217" s="10" t="s">
        <v>603</v>
      </c>
    </row>
    <row r="7218">
      <c r="A7218" s="1" t="s">
        <v>9125</v>
      </c>
      <c r="B7218" s="1" t="s">
        <v>686</v>
      </c>
      <c r="C7218" s="1" t="s">
        <v>556</v>
      </c>
      <c r="D7218" s="1" t="s">
        <v>153</v>
      </c>
      <c r="E7218" s="1" t="s">
        <v>28</v>
      </c>
      <c r="F7218" s="1" t="s">
        <v>526</v>
      </c>
      <c r="G7218" s="1" t="s">
        <v>24846</v>
      </c>
      <c r="H7218" s="1" t="s">
        <v>24847</v>
      </c>
      <c r="I7218" s="4">
        <v>84.42017361111111</v>
      </c>
      <c r="J7218" s="1">
        <v>1301.19</v>
      </c>
      <c r="K7218" s="1">
        <v>157.42</v>
      </c>
      <c r="M7218" s="10">
        <f t="array" ref="M7218">_xlfn.XLOOKUP(A7218,subscriptions!B7218:B10004,subscriptions!D7218:D10004)</f>
        <v>80</v>
      </c>
      <c r="N7218" s="10">
        <f t="array" ref="N7218">_xlfn.XLOOKUP(A7218,subscriptions!B7218:B10004,subscriptions!G7218:G10004)</f>
        <v>5</v>
      </c>
      <c r="O7218" s="10">
        <v>76.0</v>
      </c>
      <c r="P7218" s="10" t="str">
        <f t="array" ref="P7218">_xlfn.XLOOKUP(A7218,subscriptions!B7218:B10004,subscriptions!C7218:C10004)</f>
        <v>Roam</v>
      </c>
      <c r="Q7218" s="10" t="s">
        <v>194</v>
      </c>
      <c r="R7218" s="10" t="s">
        <v>148</v>
      </c>
      <c r="S7218" s="10" t="s">
        <v>940</v>
      </c>
    </row>
    <row r="7219">
      <c r="A7219" s="1" t="s">
        <v>9126</v>
      </c>
      <c r="B7219" s="1" t="s">
        <v>870</v>
      </c>
      <c r="C7219" s="1" t="s">
        <v>26</v>
      </c>
      <c r="D7219" s="1" t="s">
        <v>153</v>
      </c>
      <c r="E7219" s="1" t="s">
        <v>179</v>
      </c>
      <c r="F7219" s="1" t="s">
        <v>2311</v>
      </c>
      <c r="G7219" s="1" t="s">
        <v>24848</v>
      </c>
      <c r="H7219" s="1" t="s">
        <v>24849</v>
      </c>
      <c r="I7219" s="4">
        <v>84.38204861111112</v>
      </c>
      <c r="J7219" s="1">
        <v>1931.33</v>
      </c>
      <c r="K7219" s="1">
        <v>265.3</v>
      </c>
      <c r="L7219" s="1">
        <v>100.0</v>
      </c>
      <c r="M7219" s="10">
        <f t="array" ref="M7219">_xlfn.XLOOKUP(A7219,subscriptions!B7219:B10004,subscriptions!D7219:D10004)</f>
        <v>50</v>
      </c>
      <c r="N7219" s="10">
        <f t="array" ref="N7219">_xlfn.XLOOKUP(A7219,subscriptions!B7219:B10004,subscriptions!G7219:G10004)</f>
        <v>10</v>
      </c>
      <c r="O7219" s="10">
        <v>45.0</v>
      </c>
      <c r="P7219" s="10" t="str">
        <f t="array" ref="P7219">_xlfn.XLOOKUP(A7219,subscriptions!B7219:B10004,subscriptions!C7219:C10004)</f>
        <v>Mini</v>
      </c>
      <c r="Q7219" s="10" t="s">
        <v>128</v>
      </c>
      <c r="R7219" s="10" t="s">
        <v>148</v>
      </c>
      <c r="S7219" s="10" t="s">
        <v>293</v>
      </c>
    </row>
    <row r="7220">
      <c r="A7220" s="1" t="s">
        <v>9127</v>
      </c>
      <c r="B7220" s="1" t="s">
        <v>1444</v>
      </c>
      <c r="C7220" s="1" t="s">
        <v>605</v>
      </c>
      <c r="D7220" s="1" t="s">
        <v>27</v>
      </c>
      <c r="E7220" s="1" t="s">
        <v>179</v>
      </c>
      <c r="F7220" s="1" t="s">
        <v>4595</v>
      </c>
      <c r="G7220" s="1" t="s">
        <v>24850</v>
      </c>
      <c r="H7220" s="1" t="s">
        <v>24851</v>
      </c>
      <c r="I7220" s="4">
        <v>84.41815972222223</v>
      </c>
      <c r="J7220" s="1">
        <v>4213.8</v>
      </c>
      <c r="K7220" s="1">
        <v>559.89</v>
      </c>
      <c r="L7220" s="1">
        <v>100.0</v>
      </c>
      <c r="M7220" s="10">
        <f t="array" ref="M7220">_xlfn.XLOOKUP(A7220,subscriptions!B7220:B10004,subscriptions!D7220:D10004)</f>
        <v>120</v>
      </c>
      <c r="N7220" s="10">
        <f t="array" ref="N7220">_xlfn.XLOOKUP(A7220,subscriptions!B7220:B10004,subscriptions!G7220:G10004)</f>
        <v>20</v>
      </c>
      <c r="O7220" s="10">
        <v>96.0</v>
      </c>
      <c r="P7220" s="10" t="str">
        <f t="array" ref="P7220">_xlfn.XLOOKUP(A7220,subscriptions!B7220:B10004,subscriptions!C7220:C10004)</f>
        <v>Residential</v>
      </c>
      <c r="Q7220" s="10" t="s">
        <v>128</v>
      </c>
      <c r="R7220" s="10" t="s">
        <v>148</v>
      </c>
      <c r="S7220" s="10" t="s">
        <v>3020</v>
      </c>
    </row>
    <row r="7221">
      <c r="A7221" s="1" t="s">
        <v>9128</v>
      </c>
      <c r="B7221" s="1" t="s">
        <v>748</v>
      </c>
      <c r="C7221" s="1" t="s">
        <v>133</v>
      </c>
      <c r="D7221" s="1" t="s">
        <v>27</v>
      </c>
      <c r="E7221" s="1" t="s">
        <v>714</v>
      </c>
      <c r="F7221" s="1" t="s">
        <v>3326</v>
      </c>
      <c r="G7221" s="1" t="s">
        <v>24852</v>
      </c>
      <c r="H7221" s="1" t="s">
        <v>24853</v>
      </c>
      <c r="I7221" s="4">
        <v>84.29680555555555</v>
      </c>
      <c r="J7221" s="1">
        <v>3699.97</v>
      </c>
      <c r="K7221" s="1">
        <v>736.88</v>
      </c>
      <c r="M7221" s="10">
        <f t="array" ref="M7221">_xlfn.XLOOKUP(A7221,subscriptions!B7221:B10004,subscriptions!D7221:D10004)</f>
        <v>120</v>
      </c>
      <c r="N7221" s="10">
        <f t="array" ref="N7221">_xlfn.XLOOKUP(A7221,subscriptions!B7221:B10004,subscriptions!G7221:G10004)</f>
        <v>0</v>
      </c>
      <c r="O7221" s="10">
        <v>120.0</v>
      </c>
      <c r="P7221" s="10" t="str">
        <f t="array" ref="P7221">_xlfn.XLOOKUP(A7221,subscriptions!B7221:B10004,subscriptions!C7221:C10004)</f>
        <v>Residential</v>
      </c>
      <c r="Q7221" s="10" t="s">
        <v>173</v>
      </c>
      <c r="R7221" s="10" t="s">
        <v>212</v>
      </c>
      <c r="S7221" s="10" t="s">
        <v>373</v>
      </c>
    </row>
    <row r="7222">
      <c r="A7222" s="1" t="s">
        <v>9131</v>
      </c>
      <c r="B7222" s="1" t="s">
        <v>375</v>
      </c>
      <c r="C7222" s="1" t="s">
        <v>441</v>
      </c>
      <c r="D7222" s="1" t="s">
        <v>27</v>
      </c>
      <c r="E7222" s="1" t="s">
        <v>239</v>
      </c>
      <c r="F7222" s="1" t="s">
        <v>240</v>
      </c>
      <c r="G7222" s="1" t="s">
        <v>24854</v>
      </c>
      <c r="H7222" s="1" t="s">
        <v>24855</v>
      </c>
      <c r="I7222" s="4">
        <v>84.42118055555555</v>
      </c>
      <c r="J7222" s="1">
        <v>4430.26</v>
      </c>
      <c r="K7222" s="1">
        <v>1035.61</v>
      </c>
      <c r="M7222" s="10">
        <f t="array" ref="M7222">_xlfn.XLOOKUP(A7222,subscriptions!B7222:B10004,subscriptions!D7222:D10004)</f>
        <v>80</v>
      </c>
      <c r="N7222" s="10">
        <f t="array" ref="N7222">_xlfn.XLOOKUP(A7222,subscriptions!B7222:B10004,subscriptions!G7222:G10004)</f>
        <v>5</v>
      </c>
      <c r="O7222" s="10">
        <v>76.0</v>
      </c>
      <c r="P7222" s="10" t="str">
        <f t="array" ref="P7222">_xlfn.XLOOKUP(A7222,subscriptions!B7222:B10004,subscriptions!C7222:C10004)</f>
        <v>Roam</v>
      </c>
      <c r="Q7222" s="10" t="s">
        <v>194</v>
      </c>
      <c r="R7222" s="10" t="s">
        <v>148</v>
      </c>
      <c r="S7222" s="10" t="s">
        <v>2152</v>
      </c>
    </row>
    <row r="7223">
      <c r="A7223" s="1" t="s">
        <v>9132</v>
      </c>
      <c r="B7223" s="1" t="s">
        <v>329</v>
      </c>
      <c r="C7223" s="1" t="s">
        <v>296</v>
      </c>
      <c r="D7223" s="1" t="s">
        <v>27</v>
      </c>
      <c r="E7223" s="1" t="s">
        <v>262</v>
      </c>
      <c r="F7223" s="1" t="s">
        <v>2112</v>
      </c>
      <c r="G7223" s="1" t="s">
        <v>24856</v>
      </c>
      <c r="H7223" s="1" t="s">
        <v>24857</v>
      </c>
      <c r="I7223" s="4">
        <v>84.34195601851852</v>
      </c>
      <c r="J7223" s="1">
        <v>470.99</v>
      </c>
      <c r="K7223" s="1">
        <v>128.27</v>
      </c>
      <c r="M7223" s="10">
        <f t="array" ref="M7223">_xlfn.XLOOKUP(A7223,subscriptions!B7223:B10004,subscriptions!D7223:D10004)</f>
        <v>120</v>
      </c>
      <c r="N7223" s="10">
        <f t="array" ref="N7223">_xlfn.XLOOKUP(A7223,subscriptions!B7223:B10004,subscriptions!G7223:G10004)</f>
        <v>10</v>
      </c>
      <c r="O7223" s="10">
        <v>108.0</v>
      </c>
      <c r="P7223" s="10" t="str">
        <f t="array" ref="P7223">_xlfn.XLOOKUP(A7223,subscriptions!B7223:B10004,subscriptions!C7223:C10004)</f>
        <v>Residential</v>
      </c>
      <c r="Q7223" s="10" t="s">
        <v>128</v>
      </c>
      <c r="R7223" s="10" t="s">
        <v>212</v>
      </c>
      <c r="S7223" s="10" t="s">
        <v>1703</v>
      </c>
    </row>
    <row r="7224">
      <c r="A7224" s="1" t="s">
        <v>9133</v>
      </c>
      <c r="B7224" s="1" t="s">
        <v>508</v>
      </c>
      <c r="C7224" s="1" t="s">
        <v>658</v>
      </c>
      <c r="D7224" s="1" t="s">
        <v>153</v>
      </c>
      <c r="E7224" s="1" t="s">
        <v>631</v>
      </c>
      <c r="F7224" s="1" t="s">
        <v>1115</v>
      </c>
      <c r="G7224" s="1" t="s">
        <v>24858</v>
      </c>
      <c r="H7224" s="1" t="s">
        <v>24859</v>
      </c>
      <c r="I7224" s="4">
        <v>84.2924537037037</v>
      </c>
      <c r="J7224" s="1">
        <v>261.59</v>
      </c>
      <c r="K7224" s="1">
        <v>61.24</v>
      </c>
      <c r="M7224" s="10">
        <f t="array" ref="M7224">_xlfn.XLOOKUP(A7224,subscriptions!B7224:B10004,subscriptions!D7224:D10004)</f>
        <v>250</v>
      </c>
      <c r="N7224" s="10">
        <f t="array" ref="N7224">_xlfn.XLOOKUP(A7224,subscriptions!B7224:B10004,subscriptions!G7224:G10004)</f>
        <v>20</v>
      </c>
      <c r="O7224" s="10">
        <v>200.0</v>
      </c>
      <c r="P7224" s="10" t="str">
        <f t="array" ref="P7224">_xlfn.XLOOKUP(A7224,subscriptions!B7224:B10004,subscriptions!C7224:C10004)</f>
        <v>Business</v>
      </c>
      <c r="Q7224" s="10" t="s">
        <v>128</v>
      </c>
      <c r="R7224" s="10" t="s">
        <v>129</v>
      </c>
      <c r="S7224" s="10" t="s">
        <v>587</v>
      </c>
    </row>
    <row r="7225">
      <c r="A7225" s="1" t="s">
        <v>9134</v>
      </c>
      <c r="B7225" s="1" t="s">
        <v>2788</v>
      </c>
      <c r="C7225" s="1" t="s">
        <v>391</v>
      </c>
      <c r="D7225" s="1" t="s">
        <v>153</v>
      </c>
      <c r="E7225" s="1" t="s">
        <v>332</v>
      </c>
      <c r="F7225" s="1" t="s">
        <v>1028</v>
      </c>
      <c r="G7225" s="1" t="s">
        <v>24860</v>
      </c>
      <c r="H7225" s="1" t="s">
        <v>24861</v>
      </c>
      <c r="I7225" s="4">
        <v>84.33630787037038</v>
      </c>
      <c r="J7225" s="1">
        <v>589.9</v>
      </c>
      <c r="K7225" s="1">
        <v>79.1</v>
      </c>
      <c r="M7225" s="10">
        <f t="array" ref="M7225">_xlfn.XLOOKUP(A7225,subscriptions!B7225:B10004,subscriptions!D7225:D10004)</f>
        <v>80</v>
      </c>
      <c r="N7225" s="10">
        <f t="array" ref="N7225">_xlfn.XLOOKUP(A7225,subscriptions!B7225:B10004,subscriptions!G7225:G10004)</f>
        <v>0</v>
      </c>
      <c r="O7225" s="10">
        <v>80.0</v>
      </c>
      <c r="P7225" s="10" t="str">
        <f t="array" ref="P7225">_xlfn.XLOOKUP(A7225,subscriptions!B7225:B10004,subscriptions!C7225:C10004)</f>
        <v>Roam</v>
      </c>
      <c r="Q7225" s="10" t="s">
        <v>173</v>
      </c>
      <c r="R7225" s="10" t="s">
        <v>148</v>
      </c>
      <c r="S7225" s="10" t="s">
        <v>1971</v>
      </c>
    </row>
    <row r="7226">
      <c r="A7226" s="1" t="s">
        <v>9135</v>
      </c>
      <c r="B7226" s="1" t="s">
        <v>455</v>
      </c>
      <c r="C7226" s="1" t="s">
        <v>884</v>
      </c>
      <c r="D7226" s="1" t="s">
        <v>27</v>
      </c>
      <c r="E7226" s="1" t="s">
        <v>332</v>
      </c>
      <c r="F7226" s="1" t="s">
        <v>618</v>
      </c>
      <c r="G7226" s="1" t="s">
        <v>24862</v>
      </c>
      <c r="H7226" s="1" t="s">
        <v>24863</v>
      </c>
      <c r="I7226" s="4">
        <v>84.25724537037037</v>
      </c>
      <c r="J7226" s="1">
        <v>3431.91</v>
      </c>
      <c r="K7226" s="1">
        <v>847.59</v>
      </c>
      <c r="M7226" s="10">
        <f t="array" ref="M7226">_xlfn.XLOOKUP(A7226,subscriptions!B7226:B10004,subscriptions!D7226:D10004)</f>
        <v>120</v>
      </c>
      <c r="N7226" s="10">
        <f t="array" ref="N7226">_xlfn.XLOOKUP(A7226,subscriptions!B7226:B10004,subscriptions!G7226:G10004)</f>
        <v>5</v>
      </c>
      <c r="O7226" s="10">
        <v>114.0</v>
      </c>
      <c r="P7226" s="10" t="str">
        <f t="array" ref="P7226">_xlfn.XLOOKUP(A7226,subscriptions!B7226:B10004,subscriptions!C7226:C10004)</f>
        <v>Residential</v>
      </c>
      <c r="Q7226" s="10" t="s">
        <v>194</v>
      </c>
      <c r="R7226" s="10" t="s">
        <v>212</v>
      </c>
      <c r="S7226" s="10" t="s">
        <v>175</v>
      </c>
    </row>
    <row r="7227">
      <c r="A7227" s="1" t="s">
        <v>9136</v>
      </c>
      <c r="B7227" s="1" t="s">
        <v>573</v>
      </c>
      <c r="C7227" s="1" t="s">
        <v>237</v>
      </c>
      <c r="D7227" s="1" t="s">
        <v>27</v>
      </c>
      <c r="E7227" s="1" t="s">
        <v>280</v>
      </c>
      <c r="F7227" s="1" t="s">
        <v>873</v>
      </c>
      <c r="G7227" s="1" t="s">
        <v>24864</v>
      </c>
      <c r="H7227" s="1" t="s">
        <v>24865</v>
      </c>
      <c r="I7227" s="4">
        <v>84.25230324074074</v>
      </c>
      <c r="J7227" s="1">
        <v>5416.19</v>
      </c>
      <c r="K7227" s="1">
        <v>987.58</v>
      </c>
      <c r="M7227" s="10">
        <f t="array" ref="M7227">_xlfn.XLOOKUP(A7227,subscriptions!B7227:B10004,subscriptions!D7227:D10004)</f>
        <v>120</v>
      </c>
      <c r="N7227" s="10">
        <f t="array" ref="N7227">_xlfn.XLOOKUP(A7227,subscriptions!B7227:B10004,subscriptions!G7227:G10004)</f>
        <v>10</v>
      </c>
      <c r="O7227" s="10">
        <v>108.0</v>
      </c>
      <c r="P7227" s="10" t="str">
        <f t="array" ref="P7227">_xlfn.XLOOKUP(A7227,subscriptions!B7227:B10004,subscriptions!C7227:C10004)</f>
        <v>Residential</v>
      </c>
      <c r="Q7227" s="10" t="s">
        <v>128</v>
      </c>
      <c r="R7227" s="10" t="s">
        <v>212</v>
      </c>
      <c r="S7227" s="10" t="s">
        <v>1008</v>
      </c>
    </row>
    <row r="7228">
      <c r="A7228" s="1" t="s">
        <v>9139</v>
      </c>
      <c r="B7228" s="1" t="s">
        <v>1527</v>
      </c>
      <c r="C7228" s="1" t="s">
        <v>3912</v>
      </c>
      <c r="D7228" s="1" t="s">
        <v>153</v>
      </c>
      <c r="E7228" s="1" t="s">
        <v>280</v>
      </c>
      <c r="F7228" s="1" t="s">
        <v>411</v>
      </c>
      <c r="G7228" s="1" t="s">
        <v>24866</v>
      </c>
      <c r="H7228" s="1" t="s">
        <v>24867</v>
      </c>
      <c r="I7228" s="4">
        <v>84.37652777777778</v>
      </c>
      <c r="J7228" s="1">
        <v>2991.95</v>
      </c>
      <c r="K7228" s="1">
        <v>537.64</v>
      </c>
      <c r="M7228" s="10">
        <f t="array" ref="M7228">_xlfn.XLOOKUP(A7228,subscriptions!B7228:B10004,subscriptions!D7228:D10004)</f>
        <v>80</v>
      </c>
      <c r="N7228" s="10">
        <f t="array" ref="N7228">_xlfn.XLOOKUP(A7228,subscriptions!B7228:B10004,subscriptions!G7228:G10004)</f>
        <v>20</v>
      </c>
      <c r="O7228" s="10">
        <v>64.0</v>
      </c>
      <c r="P7228" s="10" t="str">
        <f t="array" ref="P7228">_xlfn.XLOOKUP(A7228,subscriptions!B7228:B10004,subscriptions!C7228:C10004)</f>
        <v>Roam</v>
      </c>
      <c r="Q7228" s="10" t="s">
        <v>128</v>
      </c>
      <c r="R7228" s="10" t="s">
        <v>148</v>
      </c>
      <c r="S7228" s="10" t="s">
        <v>3910</v>
      </c>
    </row>
    <row r="7229">
      <c r="A7229" s="1" t="s">
        <v>9140</v>
      </c>
      <c r="B7229" s="1" t="s">
        <v>2018</v>
      </c>
      <c r="C7229" s="1" t="s">
        <v>605</v>
      </c>
      <c r="D7229" s="1" t="s">
        <v>27</v>
      </c>
      <c r="E7229" s="1" t="s">
        <v>714</v>
      </c>
      <c r="F7229" s="1" t="s">
        <v>2562</v>
      </c>
      <c r="G7229" s="1" t="s">
        <v>24868</v>
      </c>
      <c r="H7229" s="1" t="s">
        <v>24869</v>
      </c>
      <c r="I7229" s="4">
        <v>84.25707175925926</v>
      </c>
      <c r="J7229" s="1">
        <v>224.83</v>
      </c>
      <c r="K7229" s="1">
        <v>52.81</v>
      </c>
      <c r="M7229" s="10">
        <f t="array" ref="M7229">_xlfn.XLOOKUP(A7229,subscriptions!B7229:B10004,subscriptions!D7229:D10004)</f>
        <v>120</v>
      </c>
      <c r="N7229" s="10">
        <f t="array" ref="N7229">_xlfn.XLOOKUP(A7229,subscriptions!B7229:B10004,subscriptions!G7229:G10004)</f>
        <v>0</v>
      </c>
      <c r="O7229" s="10">
        <v>120.0</v>
      </c>
      <c r="P7229" s="10" t="str">
        <f t="array" ref="P7229">_xlfn.XLOOKUP(A7229,subscriptions!B7229:B10004,subscriptions!C7229:C10004)</f>
        <v>Residential</v>
      </c>
      <c r="Q7229" s="10" t="s">
        <v>173</v>
      </c>
      <c r="R7229" s="10" t="s">
        <v>212</v>
      </c>
      <c r="S7229" s="10" t="s">
        <v>175</v>
      </c>
    </row>
    <row r="7230">
      <c r="A7230" s="1" t="s">
        <v>9141</v>
      </c>
      <c r="B7230" s="1" t="s">
        <v>24</v>
      </c>
      <c r="C7230" s="1" t="s">
        <v>26</v>
      </c>
      <c r="D7230" s="1" t="s">
        <v>27</v>
      </c>
      <c r="E7230" s="1" t="s">
        <v>239</v>
      </c>
      <c r="F7230" s="1" t="s">
        <v>2154</v>
      </c>
      <c r="G7230" s="1" t="s">
        <v>24870</v>
      </c>
      <c r="H7230" s="1" t="s">
        <v>24871</v>
      </c>
      <c r="I7230" s="4">
        <v>84.29795138888889</v>
      </c>
      <c r="J7230" s="1">
        <v>4468.36</v>
      </c>
      <c r="K7230" s="1">
        <v>571.42</v>
      </c>
      <c r="M7230" s="10">
        <f t="array" ref="M7230">_xlfn.XLOOKUP(A7230,subscriptions!B7230:B10004,subscriptions!D7230:D10004)</f>
        <v>120</v>
      </c>
      <c r="N7230" s="10">
        <f t="array" ref="N7230">_xlfn.XLOOKUP(A7230,subscriptions!B7230:B10004,subscriptions!G7230:G10004)</f>
        <v>5</v>
      </c>
      <c r="O7230" s="10">
        <v>114.0</v>
      </c>
      <c r="P7230" s="10" t="str">
        <f t="array" ref="P7230">_xlfn.XLOOKUP(A7230,subscriptions!B7230:B10004,subscriptions!C7230:C10004)</f>
        <v>Residential</v>
      </c>
      <c r="Q7230" s="10" t="s">
        <v>194</v>
      </c>
      <c r="R7230" s="10" t="s">
        <v>212</v>
      </c>
      <c r="S7230" s="10" t="s">
        <v>785</v>
      </c>
    </row>
    <row r="7231">
      <c r="A7231" s="1" t="s">
        <v>9142</v>
      </c>
      <c r="B7231" s="1" t="s">
        <v>1303</v>
      </c>
      <c r="C7231" s="1" t="s">
        <v>1507</v>
      </c>
      <c r="D7231" s="1" t="s">
        <v>153</v>
      </c>
      <c r="E7231" s="1" t="s">
        <v>179</v>
      </c>
      <c r="F7231" s="1" t="s">
        <v>357</v>
      </c>
      <c r="G7231" s="1" t="s">
        <v>24872</v>
      </c>
      <c r="H7231" s="1" t="s">
        <v>24873</v>
      </c>
      <c r="I7231" s="4">
        <v>84.3377199074074</v>
      </c>
      <c r="J7231" s="1">
        <v>875.8</v>
      </c>
      <c r="K7231" s="1">
        <v>146.66</v>
      </c>
      <c r="L7231" s="1">
        <v>100.0</v>
      </c>
      <c r="M7231" s="10">
        <f t="array" ref="M7231">_xlfn.XLOOKUP(A7231,subscriptions!B7231:B10004,subscriptions!D7231:D10004)</f>
        <v>120</v>
      </c>
      <c r="N7231" s="10">
        <f t="array" ref="N7231">_xlfn.XLOOKUP(A7231,subscriptions!B7231:B10004,subscriptions!G7231:G10004)</f>
        <v>10</v>
      </c>
      <c r="O7231" s="10">
        <v>108.0</v>
      </c>
      <c r="P7231" s="10" t="str">
        <f t="array" ref="P7231">_xlfn.XLOOKUP(A7231,subscriptions!B7231:B10004,subscriptions!C7231:C10004)</f>
        <v>Residential</v>
      </c>
      <c r="Q7231" s="10" t="s">
        <v>128</v>
      </c>
      <c r="R7231" s="10" t="s">
        <v>212</v>
      </c>
      <c r="S7231" s="10" t="s">
        <v>1961</v>
      </c>
    </row>
    <row r="7232">
      <c r="A7232" s="1" t="s">
        <v>9143</v>
      </c>
      <c r="B7232" s="1" t="s">
        <v>109</v>
      </c>
      <c r="C7232" s="1" t="s">
        <v>2007</v>
      </c>
      <c r="D7232" s="1" t="s">
        <v>27</v>
      </c>
      <c r="E7232" s="1" t="s">
        <v>179</v>
      </c>
      <c r="F7232" s="1" t="s">
        <v>2311</v>
      </c>
      <c r="G7232" s="1" t="s">
        <v>24874</v>
      </c>
      <c r="H7232" s="1" t="s">
        <v>24875</v>
      </c>
      <c r="I7232" s="4">
        <v>84.17038194444444</v>
      </c>
      <c r="J7232" s="1">
        <v>64.03</v>
      </c>
      <c r="K7232" s="1">
        <v>28.19</v>
      </c>
      <c r="L7232" s="1">
        <v>100.0</v>
      </c>
      <c r="M7232" s="10">
        <f t="array" ref="M7232">_xlfn.XLOOKUP(A7232,subscriptions!B7232:B10004,subscriptions!D7232:D10004)</f>
        <v>250</v>
      </c>
      <c r="N7232" s="10">
        <f t="array" ref="N7232">_xlfn.XLOOKUP(A7232,subscriptions!B7232:B10004,subscriptions!G7232:G10004)</f>
        <v>20</v>
      </c>
      <c r="O7232" s="10">
        <v>200.0</v>
      </c>
      <c r="P7232" s="10" t="str">
        <f t="array" ref="P7232">_xlfn.XLOOKUP(A7232,subscriptions!B7232:B10004,subscriptions!C7232:C10004)</f>
        <v>Business</v>
      </c>
      <c r="Q7232" s="10" t="s">
        <v>128</v>
      </c>
      <c r="R7232" s="10" t="s">
        <v>129</v>
      </c>
      <c r="S7232" s="10" t="s">
        <v>2494</v>
      </c>
    </row>
    <row r="7233">
      <c r="A7233" s="1" t="s">
        <v>9144</v>
      </c>
      <c r="B7233" s="1" t="s">
        <v>1303</v>
      </c>
      <c r="C7233" s="1" t="s">
        <v>218</v>
      </c>
      <c r="D7233" s="1" t="s">
        <v>153</v>
      </c>
      <c r="E7233" s="1" t="s">
        <v>111</v>
      </c>
      <c r="F7233" s="1" t="s">
        <v>1855</v>
      </c>
      <c r="G7233" s="1" t="s">
        <v>24876</v>
      </c>
      <c r="H7233" s="1" t="s">
        <v>24877</v>
      </c>
      <c r="I7233" s="4">
        <v>84.29546296296296</v>
      </c>
      <c r="J7233" s="1">
        <v>926.15</v>
      </c>
      <c r="K7233" s="1">
        <v>217.28</v>
      </c>
      <c r="M7233" s="10">
        <f t="array" ref="M7233">_xlfn.XLOOKUP(A7233,subscriptions!B7233:B10004,subscriptions!D7233:D10004)</f>
        <v>50</v>
      </c>
      <c r="N7233" s="10">
        <f t="array" ref="N7233">_xlfn.XLOOKUP(A7233,subscriptions!B7233:B10004,subscriptions!G7233:G10004)</f>
        <v>0</v>
      </c>
      <c r="O7233" s="10">
        <v>50.0</v>
      </c>
      <c r="P7233" s="10" t="str">
        <f t="array" ref="P7233">_xlfn.XLOOKUP(A7233,subscriptions!B7233:B10004,subscriptions!C7233:C10004)</f>
        <v>Mini</v>
      </c>
      <c r="Q7233" s="10" t="s">
        <v>173</v>
      </c>
      <c r="R7233" s="10" t="s">
        <v>148</v>
      </c>
      <c r="S7233" s="10" t="s">
        <v>1026</v>
      </c>
    </row>
    <row r="7234">
      <c r="A7234" s="1" t="s">
        <v>9147</v>
      </c>
      <c r="B7234" s="1" t="s">
        <v>1444</v>
      </c>
      <c r="C7234" s="1" t="s">
        <v>800</v>
      </c>
      <c r="D7234" s="1" t="s">
        <v>27</v>
      </c>
      <c r="E7234" s="1" t="s">
        <v>280</v>
      </c>
      <c r="F7234" s="1" t="s">
        <v>494</v>
      </c>
      <c r="G7234" s="1" t="s">
        <v>24878</v>
      </c>
      <c r="H7234" s="1" t="s">
        <v>24879</v>
      </c>
      <c r="I7234" s="4">
        <v>84.37856481481481</v>
      </c>
      <c r="J7234" s="1">
        <v>120.75</v>
      </c>
      <c r="K7234" s="1">
        <v>35.13</v>
      </c>
      <c r="M7234" s="10">
        <f t="array" ref="M7234">_xlfn.XLOOKUP(A7234,subscriptions!B7234:B10004,subscriptions!D7234:D10004)</f>
        <v>120</v>
      </c>
      <c r="N7234" s="10">
        <f t="array" ref="N7234">_xlfn.XLOOKUP(A7234,subscriptions!B7234:B10004,subscriptions!G7234:G10004)</f>
        <v>5</v>
      </c>
      <c r="O7234" s="10">
        <v>114.0</v>
      </c>
      <c r="P7234" s="10" t="str">
        <f t="array" ref="P7234">_xlfn.XLOOKUP(A7234,subscriptions!B7234:B10004,subscriptions!C7234:C10004)</f>
        <v>Residential</v>
      </c>
      <c r="Q7234" s="10" t="s">
        <v>194</v>
      </c>
      <c r="R7234" s="10" t="s">
        <v>212</v>
      </c>
      <c r="S7234" s="10" t="s">
        <v>1622</v>
      </c>
    </row>
    <row r="7235">
      <c r="A7235" s="1" t="s">
        <v>9148</v>
      </c>
      <c r="B7235" s="1" t="s">
        <v>329</v>
      </c>
      <c r="C7235" s="1" t="s">
        <v>827</v>
      </c>
      <c r="D7235" s="1" t="s">
        <v>27</v>
      </c>
      <c r="E7235" s="1" t="s">
        <v>714</v>
      </c>
      <c r="F7235" s="1" t="s">
        <v>715</v>
      </c>
      <c r="G7235" s="1" t="s">
        <v>24880</v>
      </c>
      <c r="H7235" s="1" t="s">
        <v>24881</v>
      </c>
      <c r="I7235" s="4">
        <v>84.25719907407408</v>
      </c>
      <c r="J7235" s="1">
        <v>1227.49</v>
      </c>
      <c r="K7235" s="1">
        <v>299.98</v>
      </c>
      <c r="M7235" s="10">
        <f t="array" ref="M7235">_xlfn.XLOOKUP(A7235,subscriptions!B7235:B10004,subscriptions!D7235:D10004)</f>
        <v>250</v>
      </c>
      <c r="N7235" s="10">
        <f t="array" ref="N7235">_xlfn.XLOOKUP(A7235,subscriptions!B7235:B10004,subscriptions!G7235:G10004)</f>
        <v>10</v>
      </c>
      <c r="O7235" s="10">
        <v>225.0</v>
      </c>
      <c r="P7235" s="10" t="str">
        <f t="array" ref="P7235">_xlfn.XLOOKUP(A7235,subscriptions!B7235:B10004,subscriptions!C7235:C10004)</f>
        <v>Business</v>
      </c>
      <c r="Q7235" s="10" t="s">
        <v>128</v>
      </c>
      <c r="R7235" s="10" t="s">
        <v>129</v>
      </c>
      <c r="S7235" s="10" t="s">
        <v>175</v>
      </c>
    </row>
    <row r="7236">
      <c r="A7236" s="1" t="s">
        <v>9149</v>
      </c>
      <c r="B7236" s="1" t="s">
        <v>4509</v>
      </c>
      <c r="C7236" s="1" t="s">
        <v>786</v>
      </c>
      <c r="D7236" s="1" t="s">
        <v>153</v>
      </c>
      <c r="E7236" s="1" t="s">
        <v>280</v>
      </c>
      <c r="F7236" s="1" t="s">
        <v>1478</v>
      </c>
      <c r="G7236" s="1" t="s">
        <v>24882</v>
      </c>
      <c r="H7236" s="1" t="s">
        <v>24883</v>
      </c>
      <c r="I7236" s="4">
        <v>84.21539351851852</v>
      </c>
      <c r="J7236" s="1">
        <v>669.99</v>
      </c>
      <c r="K7236" s="1">
        <v>79.77</v>
      </c>
      <c r="M7236" s="10">
        <f t="array" ref="M7236">_xlfn.XLOOKUP(A7236,subscriptions!B7236:B10004,subscriptions!D7236:D10004)</f>
        <v>120</v>
      </c>
      <c r="N7236" s="10">
        <f t="array" ref="N7236">_xlfn.XLOOKUP(A7236,subscriptions!B7236:B10004,subscriptions!G7236:G10004)</f>
        <v>20</v>
      </c>
      <c r="O7236" s="10">
        <v>96.0</v>
      </c>
      <c r="P7236" s="10" t="str">
        <f t="array" ref="P7236">_xlfn.XLOOKUP(A7236,subscriptions!B7236:B10004,subscriptions!C7236:C10004)</f>
        <v>Residential</v>
      </c>
      <c r="Q7236" s="10" t="s">
        <v>128</v>
      </c>
      <c r="R7236" s="10" t="s">
        <v>148</v>
      </c>
      <c r="S7236" s="10" t="s">
        <v>1212</v>
      </c>
    </row>
    <row r="7237">
      <c r="A7237" s="1" t="s">
        <v>9150</v>
      </c>
      <c r="B7237" s="1" t="s">
        <v>278</v>
      </c>
      <c r="C7237" s="1" t="s">
        <v>237</v>
      </c>
      <c r="D7237" s="1" t="s">
        <v>27</v>
      </c>
      <c r="E7237" s="1" t="s">
        <v>262</v>
      </c>
      <c r="F7237" s="1" t="s">
        <v>1835</v>
      </c>
      <c r="G7237" s="1" t="s">
        <v>24884</v>
      </c>
      <c r="H7237" s="1" t="s">
        <v>24885</v>
      </c>
      <c r="I7237" s="4">
        <v>84.41753472222223</v>
      </c>
      <c r="J7237" s="1">
        <v>1012.07</v>
      </c>
      <c r="K7237" s="1">
        <v>170.86</v>
      </c>
      <c r="M7237" s="10">
        <f t="array" ref="M7237">_xlfn.XLOOKUP(A7237,subscriptions!B7237:B10004,subscriptions!D7237:D10004)</f>
        <v>250</v>
      </c>
      <c r="N7237" s="10">
        <f t="array" ref="N7237">_xlfn.XLOOKUP(A7237,subscriptions!B7237:B10004,subscriptions!G7237:G10004)</f>
        <v>0</v>
      </c>
      <c r="O7237" s="10">
        <v>250.0</v>
      </c>
      <c r="P7237" s="10" t="str">
        <f t="array" ref="P7237">_xlfn.XLOOKUP(A7237,subscriptions!B7237:B10004,subscriptions!C7237:C10004)</f>
        <v>Business</v>
      </c>
      <c r="Q7237" s="10" t="s">
        <v>173</v>
      </c>
      <c r="R7237" s="10" t="s">
        <v>129</v>
      </c>
      <c r="S7237" s="10" t="s">
        <v>327</v>
      </c>
    </row>
    <row r="7238">
      <c r="A7238" s="1" t="s">
        <v>9151</v>
      </c>
      <c r="B7238" s="1" t="s">
        <v>1865</v>
      </c>
      <c r="C7238" s="1" t="s">
        <v>456</v>
      </c>
      <c r="D7238" s="1" t="s">
        <v>153</v>
      </c>
      <c r="E7238" s="1" t="s">
        <v>28</v>
      </c>
      <c r="F7238" s="1" t="s">
        <v>29</v>
      </c>
      <c r="G7238" s="1" t="s">
        <v>24886</v>
      </c>
      <c r="H7238" s="1" t="s">
        <v>24887</v>
      </c>
      <c r="I7238" s="4">
        <v>84.25434027777777</v>
      </c>
      <c r="J7238" s="1">
        <v>1474.66</v>
      </c>
      <c r="K7238" s="1">
        <v>136.47</v>
      </c>
      <c r="M7238" s="10">
        <f t="array" ref="M7238">_xlfn.XLOOKUP(A7238,subscriptions!B7238:B10004,subscriptions!D7238:D10004)</f>
        <v>120</v>
      </c>
      <c r="N7238" s="10">
        <f t="array" ref="N7238">_xlfn.XLOOKUP(A7238,subscriptions!B7238:B10004,subscriptions!G7238:G10004)</f>
        <v>5</v>
      </c>
      <c r="O7238" s="10">
        <v>114.0</v>
      </c>
      <c r="P7238" s="10" t="str">
        <f t="array" ref="P7238">_xlfn.XLOOKUP(A7238,subscriptions!B7238:B10004,subscriptions!C7238:C10004)</f>
        <v>Residential</v>
      </c>
      <c r="Q7238" s="10" t="s">
        <v>194</v>
      </c>
      <c r="R7238" s="10" t="s">
        <v>212</v>
      </c>
      <c r="S7238" s="10" t="s">
        <v>2046</v>
      </c>
    </row>
    <row r="7239">
      <c r="A7239" s="1" t="s">
        <v>9152</v>
      </c>
      <c r="B7239" s="1" t="s">
        <v>4509</v>
      </c>
      <c r="C7239" s="1" t="s">
        <v>509</v>
      </c>
      <c r="D7239" s="1" t="s">
        <v>153</v>
      </c>
      <c r="E7239" s="1" t="s">
        <v>262</v>
      </c>
      <c r="F7239" s="1" t="s">
        <v>674</v>
      </c>
      <c r="G7239" s="1" t="s">
        <v>24888</v>
      </c>
      <c r="H7239" s="1" t="s">
        <v>24889</v>
      </c>
      <c r="I7239" s="4">
        <v>84.25434027777777</v>
      </c>
      <c r="J7239" s="1">
        <v>3096.56</v>
      </c>
      <c r="K7239" s="1">
        <v>686.2</v>
      </c>
      <c r="M7239" s="10">
        <f t="array" ref="M7239">_xlfn.XLOOKUP(A7239,subscriptions!B7239:B10004,subscriptions!D7239:D10004)</f>
        <v>80</v>
      </c>
      <c r="N7239" s="10">
        <f t="array" ref="N7239">_xlfn.XLOOKUP(A7239,subscriptions!B7239:B10004,subscriptions!G7239:G10004)</f>
        <v>10</v>
      </c>
      <c r="O7239" s="10">
        <v>72.0</v>
      </c>
      <c r="P7239" s="10" t="str">
        <f t="array" ref="P7239">_xlfn.XLOOKUP(A7239,subscriptions!B7239:B10004,subscriptions!C7239:C10004)</f>
        <v>Roam</v>
      </c>
      <c r="Q7239" s="10" t="s">
        <v>128</v>
      </c>
      <c r="R7239" s="10" t="s">
        <v>148</v>
      </c>
      <c r="S7239" s="10" t="s">
        <v>2046</v>
      </c>
    </row>
    <row r="7240">
      <c r="A7240" s="1" t="s">
        <v>9155</v>
      </c>
      <c r="B7240" s="1" t="s">
        <v>1865</v>
      </c>
      <c r="C7240" s="1" t="s">
        <v>556</v>
      </c>
      <c r="D7240" s="1" t="s">
        <v>153</v>
      </c>
      <c r="E7240" s="1" t="s">
        <v>28</v>
      </c>
      <c r="F7240" s="1" t="s">
        <v>313</v>
      </c>
      <c r="G7240" s="1" t="s">
        <v>24890</v>
      </c>
      <c r="H7240" s="1" t="s">
        <v>24891</v>
      </c>
      <c r="I7240" s="4">
        <v>84.2132175925926</v>
      </c>
      <c r="J7240" s="1">
        <v>1676.63</v>
      </c>
      <c r="K7240" s="1">
        <v>393.56</v>
      </c>
      <c r="M7240" s="10">
        <f t="array" ref="M7240">_xlfn.XLOOKUP(A7240,subscriptions!B7240:B10004,subscriptions!D7240:D10004)</f>
        <v>120</v>
      </c>
      <c r="N7240" s="10">
        <f t="array" ref="N7240">_xlfn.XLOOKUP(A7240,subscriptions!B7240:B10004,subscriptions!G7240:G10004)</f>
        <v>20</v>
      </c>
      <c r="O7240" s="10">
        <v>96.0</v>
      </c>
      <c r="P7240" s="10" t="str">
        <f t="array" ref="P7240">_xlfn.XLOOKUP(A7240,subscriptions!B7240:B10004,subscriptions!C7240:C10004)</f>
        <v>Residential</v>
      </c>
      <c r="Q7240" s="10" t="s">
        <v>128</v>
      </c>
      <c r="R7240" s="10" t="s">
        <v>148</v>
      </c>
      <c r="S7240" s="10" t="s">
        <v>1915</v>
      </c>
    </row>
    <row r="7241">
      <c r="A7241" s="1" t="s">
        <v>9156</v>
      </c>
      <c r="B7241" s="1" t="s">
        <v>763</v>
      </c>
      <c r="C7241" s="1" t="s">
        <v>426</v>
      </c>
      <c r="D7241" s="1" t="s">
        <v>27</v>
      </c>
      <c r="E7241" s="1" t="s">
        <v>714</v>
      </c>
      <c r="F7241" s="1" t="s">
        <v>2171</v>
      </c>
      <c r="G7241" s="1" t="s">
        <v>24892</v>
      </c>
      <c r="H7241" s="1" t="s">
        <v>24893</v>
      </c>
      <c r="I7241" s="4">
        <v>84.33960648148148</v>
      </c>
      <c r="J7241" s="1">
        <v>903.87</v>
      </c>
      <c r="K7241" s="1">
        <v>88.56</v>
      </c>
      <c r="M7241" s="10">
        <f t="array" ref="M7241">_xlfn.XLOOKUP(A7241,subscriptions!B7241:B10004,subscriptions!D7241:D10004)</f>
        <v>80</v>
      </c>
      <c r="N7241" s="10">
        <f t="array" ref="N7241">_xlfn.XLOOKUP(A7241,subscriptions!B7241:B10004,subscriptions!G7241:G10004)</f>
        <v>0</v>
      </c>
      <c r="O7241" s="10">
        <v>80.0</v>
      </c>
      <c r="P7241" s="10" t="str">
        <f t="array" ref="P7241">_xlfn.XLOOKUP(A7241,subscriptions!B7241:B10004,subscriptions!C7241:C10004)</f>
        <v>Roam</v>
      </c>
      <c r="Q7241" s="10" t="s">
        <v>173</v>
      </c>
      <c r="R7241" s="10" t="s">
        <v>148</v>
      </c>
      <c r="S7241" s="10" t="s">
        <v>234</v>
      </c>
    </row>
    <row r="7242">
      <c r="A7242" s="1" t="s">
        <v>9157</v>
      </c>
      <c r="B7242" s="1" t="s">
        <v>814</v>
      </c>
      <c r="C7242" s="1" t="s">
        <v>800</v>
      </c>
      <c r="D7242" s="1" t="s">
        <v>153</v>
      </c>
      <c r="E7242" s="1" t="s">
        <v>28</v>
      </c>
      <c r="F7242" s="1" t="s">
        <v>2581</v>
      </c>
      <c r="G7242" s="1" t="s">
        <v>24894</v>
      </c>
      <c r="H7242" s="1" t="s">
        <v>24895</v>
      </c>
      <c r="I7242" s="4">
        <v>84.4175</v>
      </c>
      <c r="J7242" s="1">
        <v>2617.44</v>
      </c>
      <c r="K7242" s="1">
        <v>273.73</v>
      </c>
      <c r="M7242" s="10">
        <f t="array" ref="M7242">_xlfn.XLOOKUP(A7242,subscriptions!B7242:B10004,subscriptions!D7242:D10004)</f>
        <v>120</v>
      </c>
      <c r="N7242" s="10">
        <f t="array" ref="N7242">_xlfn.XLOOKUP(A7242,subscriptions!B7242:B10004,subscriptions!G7242:G10004)</f>
        <v>5</v>
      </c>
      <c r="O7242" s="10">
        <v>114.0</v>
      </c>
      <c r="P7242" s="10" t="str">
        <f t="array" ref="P7242">_xlfn.XLOOKUP(A7242,subscriptions!B7242:B10004,subscriptions!C7242:C10004)</f>
        <v>Residential</v>
      </c>
      <c r="Q7242" s="10" t="s">
        <v>194</v>
      </c>
      <c r="R7242" s="10" t="s">
        <v>212</v>
      </c>
      <c r="S7242" s="10" t="s">
        <v>327</v>
      </c>
    </row>
    <row r="7243">
      <c r="A7243" s="1" t="s">
        <v>9158</v>
      </c>
      <c r="B7243" s="1" t="s">
        <v>278</v>
      </c>
      <c r="C7243" s="1" t="s">
        <v>426</v>
      </c>
      <c r="D7243" s="1" t="s">
        <v>27</v>
      </c>
      <c r="E7243" s="1" t="s">
        <v>714</v>
      </c>
      <c r="F7243" s="1" t="s">
        <v>1730</v>
      </c>
      <c r="G7243" s="1" t="s">
        <v>24896</v>
      </c>
      <c r="H7243" s="1" t="s">
        <v>24897</v>
      </c>
      <c r="I7243" s="4">
        <v>84.4181712962963</v>
      </c>
      <c r="J7243" s="1">
        <v>3590.04</v>
      </c>
      <c r="K7243" s="1">
        <v>486.55</v>
      </c>
      <c r="M7243" s="10">
        <f t="array" ref="M7243">_xlfn.XLOOKUP(A7243,subscriptions!B7243:B10004,subscriptions!D7243:D10004)</f>
        <v>50</v>
      </c>
      <c r="N7243" s="10">
        <f t="array" ref="N7243">_xlfn.XLOOKUP(A7243,subscriptions!B7243:B10004,subscriptions!G7243:G10004)</f>
        <v>10</v>
      </c>
      <c r="O7243" s="10">
        <v>45.0</v>
      </c>
      <c r="P7243" s="10" t="str">
        <f t="array" ref="P7243">_xlfn.XLOOKUP(A7243,subscriptions!B7243:B10004,subscriptions!C7243:C10004)</f>
        <v>Mini</v>
      </c>
      <c r="Q7243" s="10" t="s">
        <v>128</v>
      </c>
      <c r="R7243" s="10" t="s">
        <v>148</v>
      </c>
      <c r="S7243" s="10" t="s">
        <v>3020</v>
      </c>
    </row>
    <row r="7244">
      <c r="A7244" s="1" t="s">
        <v>9159</v>
      </c>
      <c r="B7244" s="1" t="s">
        <v>312</v>
      </c>
      <c r="C7244" s="1" t="s">
        <v>1200</v>
      </c>
      <c r="D7244" s="1" t="s">
        <v>153</v>
      </c>
      <c r="E7244" s="1" t="s">
        <v>28</v>
      </c>
      <c r="F7244" s="1" t="s">
        <v>1639</v>
      </c>
      <c r="G7244" s="1" t="s">
        <v>24898</v>
      </c>
      <c r="H7244" s="1" t="s">
        <v>24899</v>
      </c>
      <c r="I7244" s="4">
        <v>84.33913194444445</v>
      </c>
      <c r="J7244" s="1">
        <v>241.34</v>
      </c>
      <c r="K7244" s="1">
        <v>54.11</v>
      </c>
      <c r="M7244" s="10">
        <f t="array" ref="M7244">_xlfn.XLOOKUP(A7244,subscriptions!B7244:B10004,subscriptions!D7244:D10004)</f>
        <v>120</v>
      </c>
      <c r="N7244" s="10">
        <f t="array" ref="N7244">_xlfn.XLOOKUP(A7244,subscriptions!B7244:B10004,subscriptions!G7244:G10004)</f>
        <v>20</v>
      </c>
      <c r="O7244" s="10">
        <v>96.0</v>
      </c>
      <c r="P7244" s="10" t="str">
        <f t="array" ref="P7244">_xlfn.XLOOKUP(A7244,subscriptions!B7244:B10004,subscriptions!C7244:C10004)</f>
        <v>Residential</v>
      </c>
      <c r="Q7244" s="10" t="s">
        <v>128</v>
      </c>
      <c r="R7244" s="10" t="s">
        <v>148</v>
      </c>
      <c r="S7244" s="10" t="s">
        <v>2016</v>
      </c>
    </row>
    <row r="7245">
      <c r="A7245" s="1" t="s">
        <v>9160</v>
      </c>
      <c r="B7245" s="1" t="s">
        <v>555</v>
      </c>
      <c r="C7245" s="1" t="s">
        <v>198</v>
      </c>
      <c r="D7245" s="1" t="s">
        <v>153</v>
      </c>
      <c r="E7245" s="1" t="s">
        <v>631</v>
      </c>
      <c r="F7245" s="1" t="s">
        <v>1084</v>
      </c>
      <c r="G7245" s="1" t="s">
        <v>24900</v>
      </c>
      <c r="H7245" s="1" t="s">
        <v>24901</v>
      </c>
      <c r="I7245" s="4">
        <v>84.38368055555556</v>
      </c>
      <c r="J7245" s="1">
        <v>1188.72</v>
      </c>
      <c r="K7245" s="1">
        <v>141.63</v>
      </c>
      <c r="M7245" s="10">
        <f t="array" ref="M7245">_xlfn.XLOOKUP(A7245,subscriptions!B7245:B10004,subscriptions!D7245:D10004)</f>
        <v>50</v>
      </c>
      <c r="N7245" s="10">
        <f t="array" ref="N7245">_xlfn.XLOOKUP(A7245,subscriptions!B7245:B10004,subscriptions!G7245:G10004)</f>
        <v>0</v>
      </c>
      <c r="O7245" s="10">
        <v>50.0</v>
      </c>
      <c r="P7245" s="10" t="str">
        <f t="array" ref="P7245">_xlfn.XLOOKUP(A7245,subscriptions!B7245:B10004,subscriptions!C7245:C10004)</f>
        <v>Mini</v>
      </c>
      <c r="Q7245" s="10" t="s">
        <v>173</v>
      </c>
      <c r="R7245" s="10" t="s">
        <v>148</v>
      </c>
      <c r="S7245" s="10" t="s">
        <v>882</v>
      </c>
    </row>
    <row r="7246">
      <c r="A7246" s="1" t="s">
        <v>9161</v>
      </c>
      <c r="B7246" s="1" t="s">
        <v>1444</v>
      </c>
      <c r="C7246" s="1" t="s">
        <v>800</v>
      </c>
      <c r="D7246" s="1" t="s">
        <v>27</v>
      </c>
      <c r="E7246" s="1" t="s">
        <v>219</v>
      </c>
      <c r="F7246" s="1" t="s">
        <v>574</v>
      </c>
      <c r="G7246" s="1" t="s">
        <v>24902</v>
      </c>
      <c r="H7246" s="1" t="s">
        <v>24903</v>
      </c>
      <c r="I7246" s="4">
        <v>84.37810185185185</v>
      </c>
      <c r="J7246" s="1">
        <v>552.19</v>
      </c>
      <c r="K7246" s="1">
        <v>119.66</v>
      </c>
      <c r="M7246" s="10">
        <f t="array" ref="M7246">_xlfn.XLOOKUP(A7246,subscriptions!B7246:B10004,subscriptions!D7246:D10004)</f>
        <v>50</v>
      </c>
      <c r="N7246" s="10">
        <f t="array" ref="N7246">_xlfn.XLOOKUP(A7246,subscriptions!B7246:B10004,subscriptions!G7246:G10004)</f>
        <v>5</v>
      </c>
      <c r="O7246" s="10">
        <v>47.5</v>
      </c>
      <c r="P7246" s="10" t="str">
        <f t="array" ref="P7246">_xlfn.XLOOKUP(A7246,subscriptions!B7246:B10004,subscriptions!C7246:C10004)</f>
        <v>Mini</v>
      </c>
      <c r="Q7246" s="10" t="s">
        <v>194</v>
      </c>
      <c r="R7246" s="10" t="s">
        <v>148</v>
      </c>
      <c r="S7246" s="10" t="s">
        <v>1302</v>
      </c>
    </row>
    <row r="7247">
      <c r="A7247" s="1" t="s">
        <v>9164</v>
      </c>
      <c r="B7247" s="1" t="s">
        <v>645</v>
      </c>
      <c r="C7247" s="1" t="s">
        <v>658</v>
      </c>
      <c r="D7247" s="1" t="s">
        <v>153</v>
      </c>
      <c r="E7247" s="1" t="s">
        <v>631</v>
      </c>
      <c r="F7247" s="1" t="s">
        <v>2549</v>
      </c>
      <c r="G7247" s="1" t="s">
        <v>24904</v>
      </c>
      <c r="H7247" s="1" t="s">
        <v>24905</v>
      </c>
      <c r="I7247" s="4">
        <v>84.25447916666667</v>
      </c>
      <c r="J7247" s="1">
        <v>122.31</v>
      </c>
      <c r="K7247" s="1">
        <v>22.74</v>
      </c>
      <c r="M7247" s="10">
        <f t="array" ref="M7247">_xlfn.XLOOKUP(A7247,subscriptions!B7247:B10004,subscriptions!D7247:D10004)</f>
        <v>120</v>
      </c>
      <c r="N7247" s="10">
        <f t="array" ref="N7247">_xlfn.XLOOKUP(A7247,subscriptions!B7247:B10004,subscriptions!G7247:G10004)</f>
        <v>10</v>
      </c>
      <c r="O7247" s="10">
        <v>108.0</v>
      </c>
      <c r="P7247" s="10" t="str">
        <f t="array" ref="P7247">_xlfn.XLOOKUP(A7247,subscriptions!B7247:B10004,subscriptions!C7247:C10004)</f>
        <v>Residential</v>
      </c>
      <c r="Q7247" s="10" t="s">
        <v>128</v>
      </c>
      <c r="R7247" s="10" t="s">
        <v>212</v>
      </c>
      <c r="S7247" s="10" t="s">
        <v>2046</v>
      </c>
    </row>
    <row r="7248">
      <c r="A7248" s="1" t="s">
        <v>9165</v>
      </c>
      <c r="B7248" s="1" t="s">
        <v>772</v>
      </c>
      <c r="C7248" s="1" t="s">
        <v>605</v>
      </c>
      <c r="D7248" s="1" t="s">
        <v>153</v>
      </c>
      <c r="E7248" s="1" t="s">
        <v>179</v>
      </c>
      <c r="F7248" s="1" t="s">
        <v>901</v>
      </c>
      <c r="G7248" s="1" t="s">
        <v>24906</v>
      </c>
      <c r="H7248" s="1" t="s">
        <v>24907</v>
      </c>
      <c r="I7248" s="4">
        <v>84.21390046296297</v>
      </c>
      <c r="J7248" s="1">
        <v>1706.4</v>
      </c>
      <c r="K7248" s="1">
        <v>177.04</v>
      </c>
      <c r="L7248" s="1">
        <v>100.0</v>
      </c>
      <c r="M7248" s="10">
        <f t="array" ref="M7248">_xlfn.XLOOKUP(A7248,subscriptions!B7248:B10004,subscriptions!D7248:D10004)</f>
        <v>120</v>
      </c>
      <c r="N7248" s="10">
        <f t="array" ref="N7248">_xlfn.XLOOKUP(A7248,subscriptions!B7248:B10004,subscriptions!G7248:G10004)</f>
        <v>20</v>
      </c>
      <c r="O7248" s="10">
        <v>96.0</v>
      </c>
      <c r="P7248" s="10" t="str">
        <f t="array" ref="P7248">_xlfn.XLOOKUP(A7248,subscriptions!B7248:B10004,subscriptions!C7248:C10004)</f>
        <v>Residential</v>
      </c>
      <c r="Q7248" s="10" t="s">
        <v>128</v>
      </c>
      <c r="R7248" s="10" t="s">
        <v>148</v>
      </c>
      <c r="S7248" s="10" t="s">
        <v>388</v>
      </c>
    </row>
    <row r="7249">
      <c r="A7249" s="1" t="s">
        <v>9168</v>
      </c>
      <c r="B7249" s="1" t="s">
        <v>1173</v>
      </c>
      <c r="C7249" s="1" t="s">
        <v>1347</v>
      </c>
      <c r="D7249" s="1" t="s">
        <v>27</v>
      </c>
      <c r="E7249" s="1" t="s">
        <v>280</v>
      </c>
      <c r="F7249" s="1" t="s">
        <v>411</v>
      </c>
      <c r="G7249" s="1" t="s">
        <v>24908</v>
      </c>
      <c r="H7249" s="1" t="s">
        <v>24909</v>
      </c>
      <c r="I7249" s="4">
        <v>84.37918981481481</v>
      </c>
      <c r="J7249" s="1">
        <v>3029.15</v>
      </c>
      <c r="K7249" s="1">
        <v>350.25</v>
      </c>
      <c r="M7249" s="10">
        <f t="array" ref="M7249">_xlfn.XLOOKUP(A7249,subscriptions!B7249:B10004,subscriptions!D7249:D10004)</f>
        <v>120</v>
      </c>
      <c r="N7249" s="10">
        <f t="array" ref="N7249">_xlfn.XLOOKUP(A7249,subscriptions!B7249:B10004,subscriptions!G7249:G10004)</f>
        <v>0</v>
      </c>
      <c r="O7249" s="10">
        <v>120.0</v>
      </c>
      <c r="P7249" s="10" t="str">
        <f t="array" ref="P7249">_xlfn.XLOOKUP(A7249,subscriptions!B7249:B10004,subscriptions!C7249:C10004)</f>
        <v>Residential</v>
      </c>
      <c r="Q7249" s="10" t="s">
        <v>173</v>
      </c>
      <c r="R7249" s="10" t="s">
        <v>212</v>
      </c>
      <c r="S7249" s="10" t="s">
        <v>2380</v>
      </c>
    </row>
    <row r="7250">
      <c r="A7250" s="1" t="s">
        <v>9169</v>
      </c>
      <c r="B7250" s="1" t="s">
        <v>1984</v>
      </c>
      <c r="C7250" s="1" t="s">
        <v>1347</v>
      </c>
      <c r="D7250" s="1" t="s">
        <v>153</v>
      </c>
      <c r="E7250" s="1" t="s">
        <v>179</v>
      </c>
      <c r="F7250" s="1" t="s">
        <v>844</v>
      </c>
      <c r="G7250" s="1" t="s">
        <v>24910</v>
      </c>
      <c r="H7250" s="1" t="s">
        <v>24911</v>
      </c>
      <c r="I7250" s="4">
        <v>84.37856481481481</v>
      </c>
      <c r="J7250" s="1">
        <v>316.72</v>
      </c>
      <c r="K7250" s="1">
        <v>75.83</v>
      </c>
      <c r="L7250" s="1">
        <v>100.0</v>
      </c>
      <c r="M7250" s="10">
        <f t="array" ref="M7250">_xlfn.XLOOKUP(A7250,subscriptions!B7250:B10004,subscriptions!D7250:D10004)</f>
        <v>120</v>
      </c>
      <c r="N7250" s="10">
        <f t="array" ref="N7250">_xlfn.XLOOKUP(A7250,subscriptions!B7250:B10004,subscriptions!G7250:G10004)</f>
        <v>5</v>
      </c>
      <c r="O7250" s="10">
        <v>114.0</v>
      </c>
      <c r="P7250" s="10" t="str">
        <f t="array" ref="P7250">_xlfn.XLOOKUP(A7250,subscriptions!B7250:B10004,subscriptions!C7250:C10004)</f>
        <v>Residential</v>
      </c>
      <c r="Q7250" s="10" t="s">
        <v>194</v>
      </c>
      <c r="R7250" s="10" t="s">
        <v>212</v>
      </c>
      <c r="S7250" s="10" t="s">
        <v>1622</v>
      </c>
    </row>
    <row r="7251">
      <c r="A7251" s="1" t="s">
        <v>9170</v>
      </c>
      <c r="B7251" s="1" t="s">
        <v>1303</v>
      </c>
      <c r="C7251" s="1" t="s">
        <v>2007</v>
      </c>
      <c r="D7251" s="1" t="s">
        <v>153</v>
      </c>
      <c r="E7251" s="1" t="s">
        <v>631</v>
      </c>
      <c r="F7251" s="1" t="s">
        <v>1084</v>
      </c>
      <c r="G7251" s="1" t="s">
        <v>24912</v>
      </c>
      <c r="H7251" s="1" t="s">
        <v>24913</v>
      </c>
      <c r="I7251" s="4">
        <v>84.17325231481482</v>
      </c>
      <c r="J7251" s="1">
        <v>2560.27</v>
      </c>
      <c r="K7251" s="1">
        <v>288.69</v>
      </c>
      <c r="M7251" s="10">
        <f t="array" ref="M7251">_xlfn.XLOOKUP(A7251,subscriptions!B7251:B10004,subscriptions!D7251:D10004)</f>
        <v>120</v>
      </c>
      <c r="N7251" s="10">
        <f t="array" ref="N7251">_xlfn.XLOOKUP(A7251,subscriptions!B7251:B10004,subscriptions!G7251:G10004)</f>
        <v>10</v>
      </c>
      <c r="O7251" s="10">
        <v>108.0</v>
      </c>
      <c r="P7251" s="10" t="str">
        <f t="array" ref="P7251">_xlfn.XLOOKUP(A7251,subscriptions!B7251:B10004,subscriptions!C7251:C10004)</f>
        <v>Residential</v>
      </c>
      <c r="Q7251" s="10" t="s">
        <v>128</v>
      </c>
      <c r="R7251" s="10" t="s">
        <v>212</v>
      </c>
      <c r="S7251" s="10" t="s">
        <v>2630</v>
      </c>
    </row>
    <row r="7252">
      <c r="A7252" s="1" t="s">
        <v>9171</v>
      </c>
      <c r="B7252" s="1" t="s">
        <v>2018</v>
      </c>
      <c r="C7252" s="1" t="s">
        <v>178</v>
      </c>
      <c r="D7252" s="1" t="s">
        <v>27</v>
      </c>
      <c r="E7252" s="1" t="s">
        <v>219</v>
      </c>
      <c r="F7252" s="1" t="s">
        <v>220</v>
      </c>
      <c r="G7252" s="1" t="s">
        <v>24914</v>
      </c>
      <c r="H7252" s="1" t="s">
        <v>24915</v>
      </c>
      <c r="I7252" s="4">
        <v>84.37721064814815</v>
      </c>
      <c r="J7252" s="1">
        <v>2930.03</v>
      </c>
      <c r="K7252" s="1">
        <v>632.68</v>
      </c>
      <c r="M7252" s="10">
        <f t="array" ref="M7252">_xlfn.XLOOKUP(A7252,subscriptions!B7252:B10004,subscriptions!D7252:D10004)</f>
        <v>120</v>
      </c>
      <c r="N7252" s="10">
        <f t="array" ref="N7252">_xlfn.XLOOKUP(A7252,subscriptions!B7252:B10004,subscriptions!G7252:G10004)</f>
        <v>20</v>
      </c>
      <c r="O7252" s="10">
        <v>96.0</v>
      </c>
      <c r="P7252" s="10" t="str">
        <f t="array" ref="P7252">_xlfn.XLOOKUP(A7252,subscriptions!B7252:B10004,subscriptions!C7252:C10004)</f>
        <v>Residential</v>
      </c>
      <c r="Q7252" s="10" t="s">
        <v>128</v>
      </c>
      <c r="R7252" s="10" t="s">
        <v>148</v>
      </c>
      <c r="S7252" s="10" t="s">
        <v>1360</v>
      </c>
    </row>
    <row r="7253">
      <c r="A7253" s="1" t="s">
        <v>9172</v>
      </c>
      <c r="B7253" s="1" t="s">
        <v>713</v>
      </c>
      <c r="C7253" s="1" t="s">
        <v>1973</v>
      </c>
      <c r="D7253" s="1" t="s">
        <v>27</v>
      </c>
      <c r="E7253" s="1" t="s">
        <v>219</v>
      </c>
      <c r="F7253" s="1" t="s">
        <v>2446</v>
      </c>
      <c r="G7253" s="1" t="s">
        <v>24916</v>
      </c>
      <c r="H7253" s="1" t="s">
        <v>24917</v>
      </c>
      <c r="I7253" s="4">
        <v>84.25856481481482</v>
      </c>
      <c r="J7253" s="1">
        <v>3736.06</v>
      </c>
      <c r="K7253" s="1">
        <v>546.1</v>
      </c>
      <c r="M7253" s="10">
        <f t="array" ref="M7253">_xlfn.XLOOKUP(A7253,subscriptions!B7253:B10004,subscriptions!D7253:D10004)</f>
        <v>120</v>
      </c>
      <c r="N7253" s="10">
        <f t="array" ref="N7253">_xlfn.XLOOKUP(A7253,subscriptions!B7253:B10004,subscriptions!G7253:G10004)</f>
        <v>0</v>
      </c>
      <c r="O7253" s="10">
        <v>120.0</v>
      </c>
      <c r="P7253" s="10" t="str">
        <f t="array" ref="P7253">_xlfn.XLOOKUP(A7253,subscriptions!B7253:B10004,subscriptions!C7253:C10004)</f>
        <v>Residential</v>
      </c>
      <c r="Q7253" s="10" t="s">
        <v>173</v>
      </c>
      <c r="R7253" s="10" t="s">
        <v>212</v>
      </c>
      <c r="S7253" s="10" t="s">
        <v>4148</v>
      </c>
    </row>
    <row r="7254">
      <c r="A7254" s="1" t="s">
        <v>9173</v>
      </c>
      <c r="B7254" s="1" t="s">
        <v>523</v>
      </c>
      <c r="C7254" s="1" t="s">
        <v>800</v>
      </c>
      <c r="D7254" s="1" t="s">
        <v>27</v>
      </c>
      <c r="E7254" s="1" t="s">
        <v>239</v>
      </c>
      <c r="F7254" s="1" t="s">
        <v>2765</v>
      </c>
      <c r="G7254" s="1" t="s">
        <v>24918</v>
      </c>
      <c r="H7254" s="1" t="s">
        <v>24919</v>
      </c>
      <c r="I7254" s="4">
        <v>84.33715277777777</v>
      </c>
      <c r="J7254" s="1">
        <v>512.41</v>
      </c>
      <c r="K7254" s="1">
        <v>119.98</v>
      </c>
      <c r="M7254" s="10">
        <f t="array" ref="M7254">_xlfn.XLOOKUP(A7254,subscriptions!B7254:B10004,subscriptions!D7254:D10004)</f>
        <v>120</v>
      </c>
      <c r="N7254" s="10">
        <f t="array" ref="N7254">_xlfn.XLOOKUP(A7254,subscriptions!B7254:B10004,subscriptions!G7254:G10004)</f>
        <v>5</v>
      </c>
      <c r="O7254" s="10">
        <v>114.0</v>
      </c>
      <c r="P7254" s="10" t="str">
        <f t="array" ref="P7254">_xlfn.XLOOKUP(A7254,subscriptions!B7254:B10004,subscriptions!C7254:C10004)</f>
        <v>Residential</v>
      </c>
      <c r="Q7254" s="10" t="s">
        <v>194</v>
      </c>
      <c r="R7254" s="10" t="s">
        <v>212</v>
      </c>
      <c r="S7254" s="10" t="s">
        <v>968</v>
      </c>
    </row>
    <row r="7255">
      <c r="A7255" s="1" t="s">
        <v>9176</v>
      </c>
      <c r="B7255" s="1" t="s">
        <v>439</v>
      </c>
      <c r="C7255" s="1" t="s">
        <v>1388</v>
      </c>
      <c r="D7255" s="1" t="s">
        <v>153</v>
      </c>
      <c r="E7255" s="1" t="s">
        <v>280</v>
      </c>
      <c r="F7255" s="1" t="s">
        <v>494</v>
      </c>
      <c r="G7255" s="1" t="s">
        <v>24920</v>
      </c>
      <c r="H7255" s="1" t="s">
        <v>24921</v>
      </c>
      <c r="I7255" s="4">
        <v>84.25074074074074</v>
      </c>
      <c r="J7255" s="1">
        <v>3564.38</v>
      </c>
      <c r="K7255" s="1">
        <v>713.52</v>
      </c>
      <c r="M7255" s="10">
        <f t="array" ref="M7255">_xlfn.XLOOKUP(A7255,subscriptions!B7255:B10004,subscriptions!D7255:D10004)</f>
        <v>120</v>
      </c>
      <c r="N7255" s="10">
        <f t="array" ref="N7255">_xlfn.XLOOKUP(A7255,subscriptions!B7255:B10004,subscriptions!G7255:G10004)</f>
        <v>10</v>
      </c>
      <c r="O7255" s="10">
        <v>108.0</v>
      </c>
      <c r="P7255" s="10" t="str">
        <f t="array" ref="P7255">_xlfn.XLOOKUP(A7255,subscriptions!B7255:B10004,subscriptions!C7255:C10004)</f>
        <v>Residential</v>
      </c>
      <c r="Q7255" s="10" t="s">
        <v>128</v>
      </c>
      <c r="R7255" s="10" t="s">
        <v>212</v>
      </c>
      <c r="S7255" s="10" t="s">
        <v>1691</v>
      </c>
    </row>
    <row r="7256">
      <c r="A7256" s="1" t="s">
        <v>9177</v>
      </c>
      <c r="B7256" s="1" t="s">
        <v>748</v>
      </c>
      <c r="C7256" s="1" t="s">
        <v>426</v>
      </c>
      <c r="D7256" s="1" t="s">
        <v>27</v>
      </c>
      <c r="E7256" s="1" t="s">
        <v>219</v>
      </c>
      <c r="F7256" s="1" t="s">
        <v>220</v>
      </c>
      <c r="G7256" s="1" t="s">
        <v>24922</v>
      </c>
      <c r="H7256" s="1" t="s">
        <v>24923</v>
      </c>
      <c r="I7256" s="4">
        <v>84.16815972222223</v>
      </c>
      <c r="J7256" s="1">
        <v>629.96</v>
      </c>
      <c r="K7256" s="1">
        <v>129.91</v>
      </c>
      <c r="M7256" s="10">
        <f t="array" ref="M7256">_xlfn.XLOOKUP(A7256,subscriptions!B7256:B10004,subscriptions!D7256:D10004)</f>
        <v>120</v>
      </c>
      <c r="N7256" s="10">
        <f t="array" ref="N7256">_xlfn.XLOOKUP(A7256,subscriptions!B7256:B10004,subscriptions!G7256:G10004)</f>
        <v>20</v>
      </c>
      <c r="O7256" s="10">
        <v>96.0</v>
      </c>
      <c r="P7256" s="10" t="str">
        <f t="array" ref="P7256">_xlfn.XLOOKUP(A7256,subscriptions!B7256:B10004,subscriptions!C7256:C10004)</f>
        <v>Residential</v>
      </c>
      <c r="Q7256" s="10" t="s">
        <v>128</v>
      </c>
      <c r="R7256" s="10" t="s">
        <v>148</v>
      </c>
      <c r="S7256" s="10" t="s">
        <v>1042</v>
      </c>
    </row>
    <row r="7257">
      <c r="A7257" s="1" t="s">
        <v>9178</v>
      </c>
      <c r="B7257" s="1" t="s">
        <v>2327</v>
      </c>
      <c r="C7257" s="1" t="s">
        <v>764</v>
      </c>
      <c r="D7257" s="1" t="s">
        <v>27</v>
      </c>
      <c r="E7257" s="1" t="s">
        <v>239</v>
      </c>
      <c r="F7257" s="1" t="s">
        <v>1186</v>
      </c>
      <c r="G7257" s="1" t="s">
        <v>24924</v>
      </c>
      <c r="H7257" s="1" t="s">
        <v>24925</v>
      </c>
      <c r="I7257" s="4">
        <v>84.33700231481481</v>
      </c>
      <c r="J7257" s="1">
        <v>1255.58</v>
      </c>
      <c r="K7257" s="1">
        <v>263.43</v>
      </c>
      <c r="M7257" s="10">
        <f t="array" ref="M7257">_xlfn.XLOOKUP(A7257,subscriptions!B7257:B10004,subscriptions!D7257:D10004)</f>
        <v>50</v>
      </c>
      <c r="N7257" s="10">
        <f t="array" ref="N7257">_xlfn.XLOOKUP(A7257,subscriptions!B7257:B10004,subscriptions!G7257:G10004)</f>
        <v>0</v>
      </c>
      <c r="O7257" s="10">
        <v>50.0</v>
      </c>
      <c r="P7257" s="10" t="str">
        <f t="array" ref="P7257">_xlfn.XLOOKUP(A7257,subscriptions!B7257:B10004,subscriptions!C7257:C10004)</f>
        <v>Mini</v>
      </c>
      <c r="Q7257" s="10" t="s">
        <v>173</v>
      </c>
      <c r="R7257" s="10" t="s">
        <v>148</v>
      </c>
      <c r="S7257" s="10" t="s">
        <v>968</v>
      </c>
    </row>
    <row r="7258">
      <c r="A7258" s="1" t="s">
        <v>9179</v>
      </c>
      <c r="B7258" s="1" t="s">
        <v>329</v>
      </c>
      <c r="C7258" s="1" t="s">
        <v>786</v>
      </c>
      <c r="D7258" s="1" t="s">
        <v>27</v>
      </c>
      <c r="E7258" s="1" t="s">
        <v>332</v>
      </c>
      <c r="F7258" s="1" t="s">
        <v>1749</v>
      </c>
      <c r="G7258" s="1" t="s">
        <v>24926</v>
      </c>
      <c r="H7258" s="1" t="s">
        <v>24927</v>
      </c>
      <c r="I7258" s="4">
        <v>84.38090277777778</v>
      </c>
      <c r="J7258" s="1">
        <v>127.74</v>
      </c>
      <c r="K7258" s="1">
        <v>41.86</v>
      </c>
      <c r="M7258" s="10">
        <f t="array" ref="M7258">_xlfn.XLOOKUP(A7258,subscriptions!B7258:B10004,subscriptions!D7258:D10004)</f>
        <v>80</v>
      </c>
      <c r="N7258" s="10">
        <f t="array" ref="N7258">_xlfn.XLOOKUP(A7258,subscriptions!B7258:B10004,subscriptions!G7258:G10004)</f>
        <v>5</v>
      </c>
      <c r="O7258" s="10">
        <v>76.0</v>
      </c>
      <c r="P7258" s="10" t="str">
        <f t="array" ref="P7258">_xlfn.XLOOKUP(A7258,subscriptions!B7258:B10004,subscriptions!C7258:C10004)</f>
        <v>Roam</v>
      </c>
      <c r="Q7258" s="10" t="s">
        <v>194</v>
      </c>
      <c r="R7258" s="10" t="s">
        <v>148</v>
      </c>
      <c r="S7258" s="10" t="s">
        <v>762</v>
      </c>
    </row>
    <row r="7259">
      <c r="A7259" s="1" t="s">
        <v>9180</v>
      </c>
      <c r="B7259" s="1" t="s">
        <v>1460</v>
      </c>
      <c r="C7259" s="1" t="s">
        <v>764</v>
      </c>
      <c r="D7259" s="1" t="s">
        <v>27</v>
      </c>
      <c r="E7259" s="1" t="s">
        <v>219</v>
      </c>
      <c r="F7259" s="1" t="s">
        <v>458</v>
      </c>
      <c r="G7259" s="1" t="s">
        <v>24928</v>
      </c>
      <c r="H7259" s="1" t="s">
        <v>24929</v>
      </c>
      <c r="I7259" s="4">
        <v>84.17236111111112</v>
      </c>
      <c r="J7259" s="1">
        <v>117.31</v>
      </c>
      <c r="K7259" s="1">
        <v>23.43</v>
      </c>
      <c r="M7259" s="10">
        <f t="array" ref="M7259">_xlfn.XLOOKUP(A7259,subscriptions!B7259:B10004,subscriptions!D7259:D10004)</f>
        <v>120</v>
      </c>
      <c r="N7259" s="10">
        <f t="array" ref="N7259">_xlfn.XLOOKUP(A7259,subscriptions!B7259:B10004,subscriptions!G7259:G10004)</f>
        <v>10</v>
      </c>
      <c r="O7259" s="10">
        <v>108.0</v>
      </c>
      <c r="P7259" s="10" t="str">
        <f t="array" ref="P7259">_xlfn.XLOOKUP(A7259,subscriptions!B7259:B10004,subscriptions!C7259:C10004)</f>
        <v>Residential</v>
      </c>
      <c r="Q7259" s="10" t="s">
        <v>128</v>
      </c>
      <c r="R7259" s="10" t="s">
        <v>212</v>
      </c>
      <c r="S7259" s="10" t="s">
        <v>1637</v>
      </c>
    </row>
    <row r="7260">
      <c r="A7260" s="1" t="s">
        <v>9181</v>
      </c>
      <c r="B7260" s="1" t="s">
        <v>713</v>
      </c>
      <c r="C7260" s="1" t="s">
        <v>1973</v>
      </c>
      <c r="D7260" s="1" t="s">
        <v>27</v>
      </c>
      <c r="E7260" s="1" t="s">
        <v>631</v>
      </c>
      <c r="F7260" s="1" t="s">
        <v>2549</v>
      </c>
      <c r="G7260" s="1" t="s">
        <v>24930</v>
      </c>
      <c r="H7260" s="1" t="s">
        <v>24931</v>
      </c>
      <c r="I7260" s="4">
        <v>84.21325231481481</v>
      </c>
      <c r="J7260" s="1">
        <v>1961.45</v>
      </c>
      <c r="K7260" s="1">
        <v>187.76</v>
      </c>
      <c r="M7260" s="10">
        <f t="array" ref="M7260">_xlfn.XLOOKUP(A7260,subscriptions!B7260:B10004,subscriptions!D7260:D10004)</f>
        <v>120</v>
      </c>
      <c r="N7260" s="10">
        <f t="array" ref="N7260">_xlfn.XLOOKUP(A7260,subscriptions!B7260:B10004,subscriptions!G7260:G10004)</f>
        <v>20</v>
      </c>
      <c r="O7260" s="10">
        <v>96.0</v>
      </c>
      <c r="P7260" s="10" t="str">
        <f t="array" ref="P7260">_xlfn.XLOOKUP(A7260,subscriptions!B7260:B10004,subscriptions!C7260:C10004)</f>
        <v>Residential</v>
      </c>
      <c r="Q7260" s="10" t="s">
        <v>128</v>
      </c>
      <c r="R7260" s="10" t="s">
        <v>148</v>
      </c>
      <c r="S7260" s="10" t="s">
        <v>1915</v>
      </c>
    </row>
    <row r="7261">
      <c r="A7261" s="1" t="s">
        <v>9182</v>
      </c>
      <c r="B7261" s="1" t="s">
        <v>1262</v>
      </c>
      <c r="C7261" s="1" t="s">
        <v>237</v>
      </c>
      <c r="D7261" s="1" t="s">
        <v>27</v>
      </c>
      <c r="E7261" s="1" t="s">
        <v>631</v>
      </c>
      <c r="F7261" s="1" t="s">
        <v>1084</v>
      </c>
      <c r="G7261" s="1" t="s">
        <v>24932</v>
      </c>
      <c r="H7261" s="1" t="s">
        <v>24933</v>
      </c>
      <c r="I7261" s="4">
        <v>84.1717824074074</v>
      </c>
      <c r="J7261" s="1">
        <v>931.78</v>
      </c>
      <c r="K7261" s="1">
        <v>102.6</v>
      </c>
      <c r="M7261" s="10">
        <f t="array" ref="M7261">_xlfn.XLOOKUP(A7261,subscriptions!B7261:B10004,subscriptions!D7261:D10004)</f>
        <v>120</v>
      </c>
      <c r="N7261" s="10">
        <f t="array" ref="N7261">_xlfn.XLOOKUP(A7261,subscriptions!B7261:B10004,subscriptions!G7261:G10004)</f>
        <v>0</v>
      </c>
      <c r="O7261" s="10">
        <v>120.0</v>
      </c>
      <c r="P7261" s="10" t="str">
        <f t="array" ref="P7261">_xlfn.XLOOKUP(A7261,subscriptions!B7261:B10004,subscriptions!C7261:C10004)</f>
        <v>Residential</v>
      </c>
      <c r="Q7261" s="10" t="s">
        <v>173</v>
      </c>
      <c r="R7261" s="10" t="s">
        <v>212</v>
      </c>
      <c r="S7261" s="10" t="s">
        <v>1082</v>
      </c>
    </row>
    <row r="7262">
      <c r="A7262" s="1" t="s">
        <v>9185</v>
      </c>
      <c r="B7262" s="1" t="s">
        <v>645</v>
      </c>
      <c r="C7262" s="1" t="s">
        <v>441</v>
      </c>
      <c r="D7262" s="1" t="s">
        <v>153</v>
      </c>
      <c r="E7262" s="1" t="s">
        <v>631</v>
      </c>
      <c r="F7262" s="1" t="s">
        <v>2549</v>
      </c>
      <c r="G7262" s="1" t="s">
        <v>24934</v>
      </c>
      <c r="H7262" s="1" t="s">
        <v>24935</v>
      </c>
      <c r="I7262" s="4">
        <v>84.25719907407408</v>
      </c>
      <c r="J7262" s="1">
        <v>494.16</v>
      </c>
      <c r="K7262" s="1">
        <v>111.95</v>
      </c>
      <c r="M7262" s="10">
        <f t="array" ref="M7262">_xlfn.XLOOKUP(A7262,subscriptions!B7262:B10004,subscriptions!D7262:D10004)</f>
        <v>80</v>
      </c>
      <c r="N7262" s="10">
        <f t="array" ref="N7262">_xlfn.XLOOKUP(A7262,subscriptions!B7262:B10004,subscriptions!G7262:G10004)</f>
        <v>5</v>
      </c>
      <c r="O7262" s="10">
        <v>76.0</v>
      </c>
      <c r="P7262" s="10" t="str">
        <f t="array" ref="P7262">_xlfn.XLOOKUP(A7262,subscriptions!B7262:B10004,subscriptions!C7262:C10004)</f>
        <v>Roam</v>
      </c>
      <c r="Q7262" s="10" t="s">
        <v>194</v>
      </c>
      <c r="R7262" s="10" t="s">
        <v>148</v>
      </c>
      <c r="S7262" s="10" t="s">
        <v>175</v>
      </c>
    </row>
    <row r="7263">
      <c r="A7263" s="1" t="s">
        <v>9186</v>
      </c>
      <c r="B7263" s="1" t="s">
        <v>969</v>
      </c>
      <c r="C7263" s="1" t="s">
        <v>509</v>
      </c>
      <c r="D7263" s="1" t="s">
        <v>27</v>
      </c>
      <c r="E7263" s="1" t="s">
        <v>631</v>
      </c>
      <c r="F7263" s="1" t="s">
        <v>943</v>
      </c>
      <c r="G7263" s="1" t="s">
        <v>24936</v>
      </c>
      <c r="H7263" s="1" t="s">
        <v>24937</v>
      </c>
      <c r="I7263" s="4">
        <v>84.2959375</v>
      </c>
      <c r="J7263" s="1">
        <v>366.85</v>
      </c>
      <c r="K7263" s="1">
        <v>55.3</v>
      </c>
      <c r="M7263" s="10">
        <f t="array" ref="M7263">_xlfn.XLOOKUP(A7263,subscriptions!B7263:B10004,subscriptions!D7263:D10004)</f>
        <v>120</v>
      </c>
      <c r="N7263" s="10">
        <f t="array" ref="N7263">_xlfn.XLOOKUP(A7263,subscriptions!B7263:B10004,subscriptions!G7263:G10004)</f>
        <v>10</v>
      </c>
      <c r="O7263" s="10">
        <v>108.0</v>
      </c>
      <c r="P7263" s="10" t="str">
        <f t="array" ref="P7263">_xlfn.XLOOKUP(A7263,subscriptions!B7263:B10004,subscriptions!C7263:C10004)</f>
        <v>Residential</v>
      </c>
      <c r="Q7263" s="10" t="s">
        <v>128</v>
      </c>
      <c r="R7263" s="10" t="s">
        <v>212</v>
      </c>
      <c r="S7263" s="10" t="s">
        <v>655</v>
      </c>
    </row>
    <row r="7264">
      <c r="A7264" s="1" t="s">
        <v>9187</v>
      </c>
      <c r="B7264" s="1" t="s">
        <v>455</v>
      </c>
      <c r="C7264" s="1" t="s">
        <v>473</v>
      </c>
      <c r="D7264" s="1" t="s">
        <v>27</v>
      </c>
      <c r="E7264" s="1" t="s">
        <v>262</v>
      </c>
      <c r="F7264" s="1" t="s">
        <v>2853</v>
      </c>
      <c r="G7264" s="1" t="s">
        <v>24938</v>
      </c>
      <c r="H7264" s="1" t="s">
        <v>24939</v>
      </c>
      <c r="I7264" s="4">
        <v>84.334375</v>
      </c>
      <c r="J7264" s="1">
        <v>1712.78</v>
      </c>
      <c r="K7264" s="1">
        <v>165.15</v>
      </c>
      <c r="M7264" s="10">
        <f t="array" ref="M7264">_xlfn.XLOOKUP(A7264,subscriptions!B7264:B10004,subscriptions!D7264:D10004)</f>
        <v>120</v>
      </c>
      <c r="N7264" s="10">
        <f t="array" ref="N7264">_xlfn.XLOOKUP(A7264,subscriptions!B7264:B10004,subscriptions!G7264:G10004)</f>
        <v>20</v>
      </c>
      <c r="O7264" s="10">
        <v>96.0</v>
      </c>
      <c r="P7264" s="10" t="str">
        <f t="array" ref="P7264">_xlfn.XLOOKUP(A7264,subscriptions!B7264:B10004,subscriptions!C7264:C10004)</f>
        <v>Residential</v>
      </c>
      <c r="Q7264" s="10" t="s">
        <v>128</v>
      </c>
      <c r="R7264" s="10" t="s">
        <v>148</v>
      </c>
      <c r="S7264" s="10" t="s">
        <v>195</v>
      </c>
    </row>
    <row r="7265">
      <c r="A7265" s="1" t="s">
        <v>9188</v>
      </c>
      <c r="B7265" s="1" t="s">
        <v>1262</v>
      </c>
      <c r="C7265" s="1" t="s">
        <v>441</v>
      </c>
      <c r="D7265" s="1" t="s">
        <v>27</v>
      </c>
      <c r="E7265" s="1" t="s">
        <v>219</v>
      </c>
      <c r="F7265" s="1" t="s">
        <v>4220</v>
      </c>
      <c r="G7265" s="1" t="s">
        <v>24940</v>
      </c>
      <c r="H7265" s="1" t="s">
        <v>24941</v>
      </c>
      <c r="I7265" s="4">
        <v>84.38349537037037</v>
      </c>
      <c r="J7265" s="1">
        <v>50.6</v>
      </c>
      <c r="K7265" s="1">
        <v>18.59</v>
      </c>
      <c r="M7265" s="10">
        <f t="array" ref="M7265">_xlfn.XLOOKUP(A7265,subscriptions!B7265:B10004,subscriptions!D7265:D10004)</f>
        <v>50</v>
      </c>
      <c r="N7265" s="10">
        <f t="array" ref="N7265">_xlfn.XLOOKUP(A7265,subscriptions!B7265:B10004,subscriptions!G7265:G10004)</f>
        <v>0</v>
      </c>
      <c r="O7265" s="10">
        <v>50.0</v>
      </c>
      <c r="P7265" s="10" t="str">
        <f t="array" ref="P7265">_xlfn.XLOOKUP(A7265,subscriptions!B7265:B10004,subscriptions!C7265:C10004)</f>
        <v>Mini</v>
      </c>
      <c r="Q7265" s="10" t="s">
        <v>173</v>
      </c>
      <c r="R7265" s="10" t="s">
        <v>148</v>
      </c>
      <c r="S7265" s="10" t="s">
        <v>882</v>
      </c>
    </row>
    <row r="7266">
      <c r="A7266" s="1" t="s">
        <v>9189</v>
      </c>
      <c r="B7266" s="1" t="s">
        <v>1664</v>
      </c>
      <c r="C7266" s="1" t="s">
        <v>920</v>
      </c>
      <c r="D7266" s="1" t="s">
        <v>153</v>
      </c>
      <c r="E7266" s="1" t="s">
        <v>111</v>
      </c>
      <c r="F7266" s="1" t="s">
        <v>1227</v>
      </c>
      <c r="G7266" s="1" t="s">
        <v>24942</v>
      </c>
      <c r="H7266" s="1" t="s">
        <v>24943</v>
      </c>
      <c r="I7266" s="4">
        <v>84.209375</v>
      </c>
      <c r="J7266" s="1">
        <v>2509.0</v>
      </c>
      <c r="K7266" s="1">
        <v>470.61</v>
      </c>
      <c r="M7266" s="10">
        <f t="array" ref="M7266">_xlfn.XLOOKUP(A7266,subscriptions!B7266:B10004,subscriptions!D7266:D10004)</f>
        <v>120</v>
      </c>
      <c r="N7266" s="10">
        <f t="array" ref="N7266">_xlfn.XLOOKUP(A7266,subscriptions!B7266:B10004,subscriptions!G7266:G10004)</f>
        <v>5</v>
      </c>
      <c r="O7266" s="10">
        <v>114.0</v>
      </c>
      <c r="P7266" s="10" t="str">
        <f t="array" ref="P7266">_xlfn.XLOOKUP(A7266,subscriptions!B7266:B10004,subscriptions!C7266:C10004)</f>
        <v>Residential</v>
      </c>
      <c r="Q7266" s="10" t="s">
        <v>194</v>
      </c>
      <c r="R7266" s="10" t="s">
        <v>212</v>
      </c>
      <c r="S7266" s="10" t="s">
        <v>1374</v>
      </c>
    </row>
    <row r="7267">
      <c r="A7267" s="1" t="s">
        <v>9190</v>
      </c>
      <c r="B7267" s="1" t="s">
        <v>455</v>
      </c>
      <c r="C7267" s="1" t="s">
        <v>2007</v>
      </c>
      <c r="D7267" s="1" t="s">
        <v>27</v>
      </c>
      <c r="E7267" s="1" t="s">
        <v>332</v>
      </c>
      <c r="F7267" s="1" t="s">
        <v>510</v>
      </c>
      <c r="G7267" s="1" t="s">
        <v>24944</v>
      </c>
      <c r="H7267" s="1" t="s">
        <v>24945</v>
      </c>
      <c r="I7267" s="4">
        <v>84.41886574074074</v>
      </c>
      <c r="J7267" s="1">
        <v>173.85</v>
      </c>
      <c r="K7267" s="1">
        <v>52.83</v>
      </c>
      <c r="M7267" s="10">
        <f t="array" ref="M7267">_xlfn.XLOOKUP(A7267,subscriptions!B7267:B10004,subscriptions!D7267:D10004)</f>
        <v>120</v>
      </c>
      <c r="N7267" s="10">
        <f t="array" ref="N7267">_xlfn.XLOOKUP(A7267,subscriptions!B7267:B10004,subscriptions!G7267:G10004)</f>
        <v>10</v>
      </c>
      <c r="O7267" s="10">
        <v>108.0</v>
      </c>
      <c r="P7267" s="10" t="str">
        <f t="array" ref="P7267">_xlfn.XLOOKUP(A7267,subscriptions!B7267:B10004,subscriptions!C7267:C10004)</f>
        <v>Residential</v>
      </c>
      <c r="Q7267" s="10" t="s">
        <v>128</v>
      </c>
      <c r="R7267" s="10" t="s">
        <v>212</v>
      </c>
      <c r="S7267" s="10" t="s">
        <v>1822</v>
      </c>
    </row>
    <row r="7268">
      <c r="A7268" s="1" t="s">
        <v>9191</v>
      </c>
      <c r="B7268" s="1" t="s">
        <v>389</v>
      </c>
      <c r="C7268" s="1" t="s">
        <v>1477</v>
      </c>
      <c r="D7268" s="1" t="s">
        <v>27</v>
      </c>
      <c r="E7268" s="1" t="s">
        <v>280</v>
      </c>
      <c r="F7268" s="1" t="s">
        <v>1478</v>
      </c>
      <c r="G7268" s="1" t="s">
        <v>24946</v>
      </c>
      <c r="H7268" s="1" t="s">
        <v>24947</v>
      </c>
      <c r="I7268" s="4">
        <v>84.33909722222222</v>
      </c>
      <c r="J7268" s="1">
        <v>368.84</v>
      </c>
      <c r="K7268" s="1">
        <v>86.38</v>
      </c>
      <c r="M7268" s="10">
        <f t="array" ref="M7268">_xlfn.XLOOKUP(A7268,subscriptions!B7268:B10004,subscriptions!D7268:D10004)</f>
        <v>250</v>
      </c>
      <c r="N7268" s="10">
        <f t="array" ref="N7268">_xlfn.XLOOKUP(A7268,subscriptions!B7268:B10004,subscriptions!G7268:G10004)</f>
        <v>20</v>
      </c>
      <c r="O7268" s="10">
        <v>200.0</v>
      </c>
      <c r="P7268" s="10" t="str">
        <f t="array" ref="P7268">_xlfn.XLOOKUP(A7268,subscriptions!B7268:B10004,subscriptions!C7268:C10004)</f>
        <v>Business</v>
      </c>
      <c r="Q7268" s="10" t="s">
        <v>128</v>
      </c>
      <c r="R7268" s="10" t="s">
        <v>129</v>
      </c>
      <c r="S7268" s="10" t="s">
        <v>2016</v>
      </c>
    </row>
    <row r="7269">
      <c r="A7269" s="1" t="s">
        <v>9194</v>
      </c>
      <c r="B7269" s="1" t="s">
        <v>555</v>
      </c>
      <c r="C7269" s="1" t="s">
        <v>556</v>
      </c>
      <c r="D7269" s="1" t="s">
        <v>153</v>
      </c>
      <c r="E7269" s="1" t="s">
        <v>262</v>
      </c>
      <c r="F7269" s="1" t="s">
        <v>2853</v>
      </c>
      <c r="G7269" s="1" t="s">
        <v>24948</v>
      </c>
      <c r="H7269" s="1" t="s">
        <v>24949</v>
      </c>
      <c r="I7269" s="4">
        <v>84.37594907407407</v>
      </c>
      <c r="J7269" s="1">
        <v>782.22</v>
      </c>
      <c r="K7269" s="1">
        <v>175.89</v>
      </c>
      <c r="M7269" s="10">
        <f t="array" ref="M7269">_xlfn.XLOOKUP(A7269,subscriptions!B7269:B10004,subscriptions!D7269:D10004)</f>
        <v>50</v>
      </c>
      <c r="N7269" s="10">
        <f t="array" ref="N7269">_xlfn.XLOOKUP(A7269,subscriptions!B7269:B10004,subscriptions!G7269:G10004)</f>
        <v>0</v>
      </c>
      <c r="O7269" s="10">
        <v>50.0</v>
      </c>
      <c r="P7269" s="10" t="str">
        <f t="array" ref="P7269">_xlfn.XLOOKUP(A7269,subscriptions!B7269:B10004,subscriptions!C7269:C10004)</f>
        <v>Mini</v>
      </c>
      <c r="Q7269" s="10" t="s">
        <v>173</v>
      </c>
      <c r="R7269" s="10" t="s">
        <v>148</v>
      </c>
      <c r="S7269" s="10" t="s">
        <v>1442</v>
      </c>
    </row>
    <row r="7270">
      <c r="A7270" s="1" t="s">
        <v>9195</v>
      </c>
      <c r="B7270" s="1" t="s">
        <v>919</v>
      </c>
      <c r="C7270" s="1" t="s">
        <v>110</v>
      </c>
      <c r="D7270" s="1" t="s">
        <v>27</v>
      </c>
      <c r="E7270" s="1" t="s">
        <v>631</v>
      </c>
      <c r="F7270" s="1" t="s">
        <v>2293</v>
      </c>
      <c r="G7270" s="1" t="s">
        <v>24950</v>
      </c>
      <c r="H7270" s="1" t="s">
        <v>24951</v>
      </c>
      <c r="I7270" s="4">
        <v>84.29802083333334</v>
      </c>
      <c r="J7270" s="1">
        <v>1044.97</v>
      </c>
      <c r="K7270" s="1">
        <v>146.37</v>
      </c>
      <c r="M7270" s="10">
        <f t="array" ref="M7270">_xlfn.XLOOKUP(A7270,subscriptions!B7270:B10004,subscriptions!D7270:D10004)</f>
        <v>120</v>
      </c>
      <c r="N7270" s="10">
        <f t="array" ref="N7270">_xlfn.XLOOKUP(A7270,subscriptions!B7270:B10004,subscriptions!G7270:G10004)</f>
        <v>5</v>
      </c>
      <c r="O7270" s="10">
        <v>114.0</v>
      </c>
      <c r="P7270" s="10" t="str">
        <f t="array" ref="P7270">_xlfn.XLOOKUP(A7270,subscriptions!B7270:B10004,subscriptions!C7270:C10004)</f>
        <v>Residential</v>
      </c>
      <c r="Q7270" s="10" t="s">
        <v>194</v>
      </c>
      <c r="R7270" s="10" t="s">
        <v>212</v>
      </c>
      <c r="S7270" s="10" t="s">
        <v>785</v>
      </c>
    </row>
    <row r="7271">
      <c r="A7271" s="1" t="s">
        <v>9196</v>
      </c>
      <c r="B7271" s="1" t="s">
        <v>2788</v>
      </c>
      <c r="C7271" s="1" t="s">
        <v>1200</v>
      </c>
      <c r="D7271" s="1" t="s">
        <v>153</v>
      </c>
      <c r="E7271" s="1" t="s">
        <v>111</v>
      </c>
      <c r="F7271" s="1" t="s">
        <v>3756</v>
      </c>
      <c r="G7271" s="1" t="s">
        <v>24952</v>
      </c>
      <c r="H7271" s="1" t="s">
        <v>24953</v>
      </c>
      <c r="I7271" s="4">
        <v>84.17170138888889</v>
      </c>
      <c r="J7271" s="1">
        <v>707.75</v>
      </c>
      <c r="K7271" s="1">
        <v>186.65</v>
      </c>
      <c r="M7271" s="10">
        <f t="array" ref="M7271">_xlfn.XLOOKUP(A7271,subscriptions!B7271:B10004,subscriptions!D7271:D10004)</f>
        <v>120</v>
      </c>
      <c r="N7271" s="10">
        <f t="array" ref="N7271">_xlfn.XLOOKUP(A7271,subscriptions!B7271:B10004,subscriptions!G7271:G10004)</f>
        <v>10</v>
      </c>
      <c r="O7271" s="10">
        <v>108.0</v>
      </c>
      <c r="P7271" s="10" t="str">
        <f t="array" ref="P7271">_xlfn.XLOOKUP(A7271,subscriptions!B7271:B10004,subscriptions!C7271:C10004)</f>
        <v>Residential</v>
      </c>
      <c r="Q7271" s="10" t="s">
        <v>128</v>
      </c>
      <c r="R7271" s="10" t="s">
        <v>212</v>
      </c>
      <c r="S7271" s="10" t="s">
        <v>1082</v>
      </c>
    </row>
    <row r="7272">
      <c r="A7272" s="1" t="s">
        <v>9197</v>
      </c>
      <c r="B7272" s="1" t="s">
        <v>1865</v>
      </c>
      <c r="C7272" s="1" t="s">
        <v>1492</v>
      </c>
      <c r="D7272" s="1" t="s">
        <v>153</v>
      </c>
      <c r="E7272" s="1" t="s">
        <v>239</v>
      </c>
      <c r="F7272" s="1" t="s">
        <v>240</v>
      </c>
      <c r="G7272" s="1" t="s">
        <v>24954</v>
      </c>
      <c r="H7272" s="1" t="s">
        <v>24955</v>
      </c>
      <c r="I7272" s="4">
        <v>84.29237268518519</v>
      </c>
      <c r="J7272" s="1">
        <v>630.07</v>
      </c>
      <c r="K7272" s="1">
        <v>88.4</v>
      </c>
      <c r="M7272" s="10">
        <f t="array" ref="M7272">_xlfn.XLOOKUP(A7272,subscriptions!B7272:B10004,subscriptions!D7272:D10004)</f>
        <v>80</v>
      </c>
      <c r="N7272" s="10">
        <f t="array" ref="N7272">_xlfn.XLOOKUP(A7272,subscriptions!B7272:B10004,subscriptions!G7272:G10004)</f>
        <v>20</v>
      </c>
      <c r="O7272" s="10">
        <v>64.0</v>
      </c>
      <c r="P7272" s="10" t="str">
        <f t="array" ref="P7272">_xlfn.XLOOKUP(A7272,subscriptions!B7272:B10004,subscriptions!C7272:C10004)</f>
        <v>Roam</v>
      </c>
      <c r="Q7272" s="10" t="s">
        <v>128</v>
      </c>
      <c r="R7272" s="10" t="s">
        <v>148</v>
      </c>
      <c r="S7272" s="10" t="s">
        <v>587</v>
      </c>
    </row>
    <row r="7273">
      <c r="A7273" s="1" t="s">
        <v>9198</v>
      </c>
      <c r="B7273" s="1" t="s">
        <v>1044</v>
      </c>
      <c r="C7273" s="1" t="s">
        <v>871</v>
      </c>
      <c r="D7273" s="1" t="s">
        <v>27</v>
      </c>
      <c r="E7273" s="1" t="s">
        <v>332</v>
      </c>
      <c r="F7273" s="1" t="s">
        <v>427</v>
      </c>
      <c r="G7273" s="1" t="s">
        <v>24956</v>
      </c>
      <c r="H7273" s="1" t="s">
        <v>24957</v>
      </c>
      <c r="I7273" s="4">
        <v>84.34175925925926</v>
      </c>
      <c r="J7273" s="1">
        <v>5032.86</v>
      </c>
      <c r="K7273" s="1">
        <v>866.36</v>
      </c>
      <c r="M7273" s="10">
        <f t="array" ref="M7273">_xlfn.XLOOKUP(A7273,subscriptions!B7273:B10004,subscriptions!D7273:D10004)</f>
        <v>250</v>
      </c>
      <c r="N7273" s="10">
        <f t="array" ref="N7273">_xlfn.XLOOKUP(A7273,subscriptions!B7273:B10004,subscriptions!G7273:G10004)</f>
        <v>0</v>
      </c>
      <c r="O7273" s="10">
        <v>250.0</v>
      </c>
      <c r="P7273" s="10" t="str">
        <f t="array" ref="P7273">_xlfn.XLOOKUP(A7273,subscriptions!B7273:B10004,subscriptions!C7273:C10004)</f>
        <v>Business</v>
      </c>
      <c r="Q7273" s="10" t="s">
        <v>173</v>
      </c>
      <c r="R7273" s="10" t="s">
        <v>129</v>
      </c>
      <c r="S7273" s="10" t="s">
        <v>1703</v>
      </c>
    </row>
    <row r="7274">
      <c r="A7274" s="1" t="s">
        <v>9199</v>
      </c>
      <c r="B7274" s="1" t="s">
        <v>523</v>
      </c>
      <c r="C7274" s="1" t="s">
        <v>330</v>
      </c>
      <c r="D7274" s="1" t="s">
        <v>27</v>
      </c>
      <c r="E7274" s="1" t="s">
        <v>714</v>
      </c>
      <c r="F7274" s="1" t="s">
        <v>828</v>
      </c>
      <c r="G7274" s="1" t="s">
        <v>24958</v>
      </c>
      <c r="H7274" s="1" t="s">
        <v>24959</v>
      </c>
      <c r="I7274" s="4">
        <v>84.33638888888889</v>
      </c>
      <c r="J7274" s="1">
        <v>1589.07</v>
      </c>
      <c r="K7274" s="1">
        <v>163.08</v>
      </c>
      <c r="M7274" s="10">
        <f t="array" ref="M7274">_xlfn.XLOOKUP(A7274,subscriptions!B7274:B10004,subscriptions!D7274:D10004)</f>
        <v>120</v>
      </c>
      <c r="N7274" s="10">
        <f t="array" ref="N7274">_xlfn.XLOOKUP(A7274,subscriptions!B7274:B10004,subscriptions!G7274:G10004)</f>
        <v>5</v>
      </c>
      <c r="O7274" s="10">
        <v>114.0</v>
      </c>
      <c r="P7274" s="10" t="str">
        <f t="array" ref="P7274">_xlfn.XLOOKUP(A7274,subscriptions!B7274:B10004,subscriptions!C7274:C10004)</f>
        <v>Residential</v>
      </c>
      <c r="Q7274" s="10" t="s">
        <v>194</v>
      </c>
      <c r="R7274" s="10" t="s">
        <v>212</v>
      </c>
      <c r="S7274" s="10" t="s">
        <v>1971</v>
      </c>
    </row>
    <row r="7275">
      <c r="A7275" s="1" t="s">
        <v>9200</v>
      </c>
      <c r="B7275" s="1" t="s">
        <v>1173</v>
      </c>
      <c r="C7275" s="1" t="s">
        <v>279</v>
      </c>
      <c r="D7275" s="1" t="s">
        <v>27</v>
      </c>
      <c r="E7275" s="1" t="s">
        <v>280</v>
      </c>
      <c r="F7275" s="1" t="s">
        <v>494</v>
      </c>
      <c r="G7275" s="1" t="s">
        <v>24960</v>
      </c>
      <c r="H7275" s="1" t="s">
        <v>24961</v>
      </c>
      <c r="I7275" s="4">
        <v>84.25078703703704</v>
      </c>
      <c r="J7275" s="1">
        <v>85.57</v>
      </c>
      <c r="K7275" s="1">
        <v>26.0</v>
      </c>
      <c r="M7275" s="10">
        <f t="array" ref="M7275">_xlfn.XLOOKUP(A7275,subscriptions!B7275:B10004,subscriptions!D7275:D10004)</f>
        <v>120</v>
      </c>
      <c r="N7275" s="10">
        <f t="array" ref="N7275">_xlfn.XLOOKUP(A7275,subscriptions!B7275:B10004,subscriptions!G7275:G10004)</f>
        <v>10</v>
      </c>
      <c r="O7275" s="10">
        <v>108.0</v>
      </c>
      <c r="P7275" s="10" t="str">
        <f t="array" ref="P7275">_xlfn.XLOOKUP(A7275,subscriptions!B7275:B10004,subscriptions!C7275:C10004)</f>
        <v>Residential</v>
      </c>
      <c r="Q7275" s="10" t="s">
        <v>128</v>
      </c>
      <c r="R7275" s="10" t="s">
        <v>212</v>
      </c>
      <c r="S7275" s="10" t="s">
        <v>1691</v>
      </c>
    </row>
    <row r="7276">
      <c r="A7276" s="1" t="s">
        <v>9203</v>
      </c>
      <c r="B7276" s="1" t="s">
        <v>24</v>
      </c>
      <c r="C7276" s="1" t="s">
        <v>3912</v>
      </c>
      <c r="D7276" s="1" t="s">
        <v>27</v>
      </c>
      <c r="E7276" s="1" t="s">
        <v>179</v>
      </c>
      <c r="F7276" s="1" t="s">
        <v>1760</v>
      </c>
      <c r="G7276" s="1" t="s">
        <v>24962</v>
      </c>
      <c r="H7276" s="1" t="s">
        <v>24963</v>
      </c>
      <c r="I7276" s="4">
        <v>84.25721064814815</v>
      </c>
      <c r="J7276" s="1">
        <v>893.64</v>
      </c>
      <c r="K7276" s="1">
        <v>179.53</v>
      </c>
      <c r="L7276" s="1">
        <v>100.0</v>
      </c>
      <c r="M7276" s="10">
        <f t="array" ref="M7276">_xlfn.XLOOKUP(A7276,subscriptions!B7276:B10004,subscriptions!D7276:D10004)</f>
        <v>80</v>
      </c>
      <c r="N7276" s="10">
        <f t="array" ref="N7276">_xlfn.XLOOKUP(A7276,subscriptions!B7276:B10004,subscriptions!G7276:G10004)</f>
        <v>20</v>
      </c>
      <c r="O7276" s="10">
        <v>64.0</v>
      </c>
      <c r="P7276" s="10" t="str">
        <f t="array" ref="P7276">_xlfn.XLOOKUP(A7276,subscriptions!B7276:B10004,subscriptions!C7276:C10004)</f>
        <v>Roam</v>
      </c>
      <c r="Q7276" s="10" t="s">
        <v>128</v>
      </c>
      <c r="R7276" s="10" t="s">
        <v>148</v>
      </c>
      <c r="S7276" s="10" t="s">
        <v>175</v>
      </c>
    </row>
    <row r="7277">
      <c r="A7277" s="1" t="s">
        <v>9204</v>
      </c>
      <c r="B7277" s="1" t="s">
        <v>2096</v>
      </c>
      <c r="C7277" s="1" t="s">
        <v>110</v>
      </c>
      <c r="D7277" s="1" t="s">
        <v>27</v>
      </c>
      <c r="E7277" s="1" t="s">
        <v>280</v>
      </c>
      <c r="F7277" s="1" t="s">
        <v>1446</v>
      </c>
      <c r="G7277" s="1" t="s">
        <v>24964</v>
      </c>
      <c r="H7277" s="1" t="s">
        <v>24965</v>
      </c>
      <c r="I7277" s="4">
        <v>84.2148611111111</v>
      </c>
      <c r="J7277" s="1">
        <v>3169.27</v>
      </c>
      <c r="K7277" s="1">
        <v>344.12</v>
      </c>
      <c r="M7277" s="10">
        <f t="array" ref="M7277">_xlfn.XLOOKUP(A7277,subscriptions!B7277:B10004,subscriptions!D7277:D10004)</f>
        <v>120</v>
      </c>
      <c r="N7277" s="10">
        <f t="array" ref="N7277">_xlfn.XLOOKUP(A7277,subscriptions!B7277:B10004,subscriptions!G7277:G10004)</f>
        <v>0</v>
      </c>
      <c r="O7277" s="10">
        <v>120.0</v>
      </c>
      <c r="P7277" s="10" t="str">
        <f t="array" ref="P7277">_xlfn.XLOOKUP(A7277,subscriptions!B7277:B10004,subscriptions!C7277:C10004)</f>
        <v>Residential</v>
      </c>
      <c r="Q7277" s="10" t="s">
        <v>173</v>
      </c>
      <c r="R7277" s="10" t="s">
        <v>212</v>
      </c>
      <c r="S7277" s="10" t="s">
        <v>3641</v>
      </c>
    </row>
    <row r="7278">
      <c r="A7278" s="1" t="s">
        <v>9205</v>
      </c>
      <c r="B7278" s="1" t="s">
        <v>329</v>
      </c>
      <c r="C7278" s="1" t="s">
        <v>473</v>
      </c>
      <c r="D7278" s="1" t="s">
        <v>27</v>
      </c>
      <c r="E7278" s="1" t="s">
        <v>179</v>
      </c>
      <c r="F7278" s="1" t="s">
        <v>773</v>
      </c>
      <c r="G7278" s="1" t="s">
        <v>24966</v>
      </c>
      <c r="H7278" s="1" t="s">
        <v>24967</v>
      </c>
      <c r="I7278" s="4">
        <v>84.33503472222222</v>
      </c>
      <c r="J7278" s="1">
        <v>588.14</v>
      </c>
      <c r="K7278" s="1">
        <v>96.57</v>
      </c>
      <c r="L7278" s="1">
        <v>100.0</v>
      </c>
      <c r="M7278" s="10">
        <f t="array" ref="M7278">_xlfn.XLOOKUP(A7278,subscriptions!B7278:B10004,subscriptions!D7278:D10004)</f>
        <v>120</v>
      </c>
      <c r="N7278" s="10">
        <f t="array" ref="N7278">_xlfn.XLOOKUP(A7278,subscriptions!B7278:B10004,subscriptions!G7278:G10004)</f>
        <v>5</v>
      </c>
      <c r="O7278" s="10">
        <v>114.0</v>
      </c>
      <c r="P7278" s="10" t="str">
        <f t="array" ref="P7278">_xlfn.XLOOKUP(A7278,subscriptions!B7278:B10004,subscriptions!C7278:C10004)</f>
        <v>Residential</v>
      </c>
      <c r="Q7278" s="10" t="s">
        <v>194</v>
      </c>
      <c r="R7278" s="10" t="s">
        <v>212</v>
      </c>
      <c r="S7278" s="10" t="s">
        <v>643</v>
      </c>
    </row>
    <row r="7279">
      <c r="A7279" s="1" t="s">
        <v>9206</v>
      </c>
      <c r="B7279" s="1" t="s">
        <v>295</v>
      </c>
      <c r="C7279" s="1" t="s">
        <v>1347</v>
      </c>
      <c r="D7279" s="1" t="s">
        <v>153</v>
      </c>
      <c r="E7279" s="1" t="s">
        <v>332</v>
      </c>
      <c r="F7279" s="1" t="s">
        <v>2280</v>
      </c>
      <c r="G7279" s="1" t="s">
        <v>24968</v>
      </c>
      <c r="H7279" s="1" t="s">
        <v>24969</v>
      </c>
      <c r="I7279" s="4">
        <v>84.17118055555555</v>
      </c>
      <c r="J7279" s="1">
        <v>199.0</v>
      </c>
      <c r="K7279" s="1">
        <v>36.87</v>
      </c>
      <c r="M7279" s="10">
        <f t="array" ref="M7279">_xlfn.XLOOKUP(A7279,subscriptions!B7279:B10004,subscriptions!D7279:D10004)</f>
        <v>120</v>
      </c>
      <c r="N7279" s="10">
        <f t="array" ref="N7279">_xlfn.XLOOKUP(A7279,subscriptions!B7279:B10004,subscriptions!G7279:G10004)</f>
        <v>10</v>
      </c>
      <c r="O7279" s="10">
        <v>108.0</v>
      </c>
      <c r="P7279" s="10" t="str">
        <f t="array" ref="P7279">_xlfn.XLOOKUP(A7279,subscriptions!B7279:B10004,subscriptions!C7279:C10004)</f>
        <v>Residential</v>
      </c>
      <c r="Q7279" s="10" t="s">
        <v>128</v>
      </c>
      <c r="R7279" s="10" t="s">
        <v>212</v>
      </c>
      <c r="S7279" s="10" t="s">
        <v>310</v>
      </c>
    </row>
    <row r="7280">
      <c r="A7280" s="1" t="s">
        <v>9207</v>
      </c>
      <c r="B7280" s="1" t="s">
        <v>1387</v>
      </c>
      <c r="C7280" s="1" t="s">
        <v>330</v>
      </c>
      <c r="D7280" s="1" t="s">
        <v>27</v>
      </c>
      <c r="E7280" s="1" t="s">
        <v>111</v>
      </c>
      <c r="F7280" s="1" t="s">
        <v>1917</v>
      </c>
      <c r="G7280" s="1" t="s">
        <v>24970</v>
      </c>
      <c r="H7280" s="1" t="s">
        <v>24971</v>
      </c>
      <c r="I7280" s="4">
        <v>84.29460648148148</v>
      </c>
      <c r="J7280" s="1">
        <v>2180.61</v>
      </c>
      <c r="K7280" s="1">
        <v>392.66</v>
      </c>
      <c r="M7280" s="10">
        <f t="array" ref="M7280">_xlfn.XLOOKUP(A7280,subscriptions!B7280:B10004,subscriptions!D7280:D10004)</f>
        <v>120</v>
      </c>
      <c r="N7280" s="10">
        <f t="array" ref="N7280">_xlfn.XLOOKUP(A7280,subscriptions!B7280:B10004,subscriptions!G7280:G10004)</f>
        <v>20</v>
      </c>
      <c r="O7280" s="10">
        <v>96.0</v>
      </c>
      <c r="P7280" s="10" t="str">
        <f t="array" ref="P7280">_xlfn.XLOOKUP(A7280,subscriptions!B7280:B10004,subscriptions!C7280:C10004)</f>
        <v>Residential</v>
      </c>
      <c r="Q7280" s="10" t="s">
        <v>128</v>
      </c>
      <c r="R7280" s="10" t="s">
        <v>148</v>
      </c>
      <c r="S7280" s="10" t="s">
        <v>2075</v>
      </c>
    </row>
    <row r="7281">
      <c r="A7281" s="1" t="s">
        <v>9208</v>
      </c>
      <c r="B7281" s="1" t="s">
        <v>1027</v>
      </c>
      <c r="C7281" s="1" t="s">
        <v>1142</v>
      </c>
      <c r="D7281" s="1" t="s">
        <v>153</v>
      </c>
      <c r="E7281" s="1" t="s">
        <v>111</v>
      </c>
      <c r="F7281" s="1" t="s">
        <v>1917</v>
      </c>
      <c r="G7281" s="1" t="s">
        <v>24972</v>
      </c>
      <c r="H7281" s="1" t="s">
        <v>24973</v>
      </c>
      <c r="I7281" s="4">
        <v>84.17307870370371</v>
      </c>
      <c r="J7281" s="1">
        <v>1447.16</v>
      </c>
      <c r="K7281" s="1">
        <v>282.03</v>
      </c>
      <c r="M7281" s="10">
        <f t="array" ref="M7281">_xlfn.XLOOKUP(A7281,subscriptions!B7281:B10004,subscriptions!D7281:D10004)</f>
        <v>50</v>
      </c>
      <c r="N7281" s="10">
        <f t="array" ref="N7281">_xlfn.XLOOKUP(A7281,subscriptions!B7281:B10004,subscriptions!G7281:G10004)</f>
        <v>0</v>
      </c>
      <c r="O7281" s="10">
        <v>50.0</v>
      </c>
      <c r="P7281" s="10" t="str">
        <f t="array" ref="P7281">_xlfn.XLOOKUP(A7281,subscriptions!B7281:B10004,subscriptions!C7281:C10004)</f>
        <v>Mini</v>
      </c>
      <c r="Q7281" s="10" t="s">
        <v>173</v>
      </c>
      <c r="R7281" s="10" t="s">
        <v>148</v>
      </c>
      <c r="S7281" s="10" t="s">
        <v>2630</v>
      </c>
    </row>
    <row r="7282">
      <c r="A7282" s="1" t="s">
        <v>9211</v>
      </c>
      <c r="B7282" s="1" t="s">
        <v>713</v>
      </c>
      <c r="C7282" s="1" t="s">
        <v>1477</v>
      </c>
      <c r="D7282" s="1" t="s">
        <v>27</v>
      </c>
      <c r="E7282" s="1" t="s">
        <v>179</v>
      </c>
      <c r="F7282" s="1" t="s">
        <v>1045</v>
      </c>
      <c r="G7282" s="1" t="s">
        <v>24974</v>
      </c>
      <c r="H7282" s="1" t="s">
        <v>24975</v>
      </c>
      <c r="I7282" s="4">
        <v>84.16902777777777</v>
      </c>
      <c r="J7282" s="1">
        <v>1317.05</v>
      </c>
      <c r="K7282" s="1">
        <v>261.02</v>
      </c>
      <c r="L7282" s="1">
        <v>100.0</v>
      </c>
      <c r="M7282" s="10">
        <f t="array" ref="M7282">_xlfn.XLOOKUP(A7282,subscriptions!B7282:B10004,subscriptions!D7282:D10004)</f>
        <v>120</v>
      </c>
      <c r="N7282" s="10">
        <f t="array" ref="N7282">_xlfn.XLOOKUP(A7282,subscriptions!B7282:B10004,subscriptions!G7282:G10004)</f>
        <v>5</v>
      </c>
      <c r="O7282" s="10">
        <v>114.0</v>
      </c>
      <c r="P7282" s="10" t="str">
        <f t="array" ref="P7282">_xlfn.XLOOKUP(A7282,subscriptions!B7282:B10004,subscriptions!C7282:C10004)</f>
        <v>Residential</v>
      </c>
      <c r="Q7282" s="10" t="s">
        <v>194</v>
      </c>
      <c r="R7282" s="10" t="s">
        <v>212</v>
      </c>
      <c r="S7282" s="10" t="s">
        <v>1504</v>
      </c>
    </row>
    <row r="7283">
      <c r="A7283" s="1" t="s">
        <v>9212</v>
      </c>
      <c r="B7283" s="1" t="s">
        <v>1444</v>
      </c>
      <c r="C7283" s="1" t="s">
        <v>26</v>
      </c>
      <c r="D7283" s="1" t="s">
        <v>27</v>
      </c>
      <c r="E7283" s="1" t="s">
        <v>714</v>
      </c>
      <c r="F7283" s="1" t="s">
        <v>3419</v>
      </c>
      <c r="G7283" s="1" t="s">
        <v>24976</v>
      </c>
      <c r="H7283" s="1" t="s">
        <v>24977</v>
      </c>
      <c r="I7283" s="4">
        <v>84.37648148148148</v>
      </c>
      <c r="J7283" s="1">
        <v>132.6</v>
      </c>
      <c r="K7283" s="1">
        <v>27.67</v>
      </c>
      <c r="M7283" s="10">
        <f t="array" ref="M7283">_xlfn.XLOOKUP(A7283,subscriptions!B7283:B10004,subscriptions!D7283:D10004)</f>
        <v>120</v>
      </c>
      <c r="N7283" s="10">
        <f t="array" ref="N7283">_xlfn.XLOOKUP(A7283,subscriptions!B7283:B10004,subscriptions!G7283:G10004)</f>
        <v>10</v>
      </c>
      <c r="O7283" s="10">
        <v>108.0</v>
      </c>
      <c r="P7283" s="10" t="str">
        <f t="array" ref="P7283">_xlfn.XLOOKUP(A7283,subscriptions!B7283:B10004,subscriptions!C7283:C10004)</f>
        <v>Residential</v>
      </c>
      <c r="Q7283" s="10" t="s">
        <v>128</v>
      </c>
      <c r="R7283" s="10" t="s">
        <v>212</v>
      </c>
      <c r="S7283" s="10" t="s">
        <v>3910</v>
      </c>
    </row>
    <row r="7284">
      <c r="A7284" s="1" t="s">
        <v>9213</v>
      </c>
      <c r="B7284" s="1" t="s">
        <v>150</v>
      </c>
      <c r="C7284" s="1" t="s">
        <v>441</v>
      </c>
      <c r="D7284" s="1" t="s">
        <v>153</v>
      </c>
      <c r="E7284" s="1" t="s">
        <v>28</v>
      </c>
      <c r="F7284" s="1" t="s">
        <v>313</v>
      </c>
      <c r="G7284" s="1" t="s">
        <v>24978</v>
      </c>
      <c r="H7284" s="1" t="s">
        <v>24979</v>
      </c>
      <c r="I7284" s="4">
        <v>84.41768518518519</v>
      </c>
      <c r="J7284" s="1">
        <v>277.1</v>
      </c>
      <c r="K7284" s="1">
        <v>41.95</v>
      </c>
      <c r="M7284" s="10">
        <f t="array" ref="M7284">_xlfn.XLOOKUP(A7284,subscriptions!B7284:B10004,subscriptions!D7284:D10004)</f>
        <v>80</v>
      </c>
      <c r="N7284" s="10">
        <f t="array" ref="N7284">_xlfn.XLOOKUP(A7284,subscriptions!B7284:B10004,subscriptions!G7284:G10004)</f>
        <v>20</v>
      </c>
      <c r="O7284" s="10">
        <v>64.0</v>
      </c>
      <c r="P7284" s="10" t="str">
        <f t="array" ref="P7284">_xlfn.XLOOKUP(A7284,subscriptions!B7284:B10004,subscriptions!C7284:C10004)</f>
        <v>Roam</v>
      </c>
      <c r="Q7284" s="10" t="s">
        <v>128</v>
      </c>
      <c r="R7284" s="10" t="s">
        <v>148</v>
      </c>
      <c r="S7284" s="10" t="s">
        <v>327</v>
      </c>
    </row>
    <row r="7285">
      <c r="A7285" s="1" t="s">
        <v>9214</v>
      </c>
      <c r="B7285" s="1" t="s">
        <v>2018</v>
      </c>
      <c r="C7285" s="1" t="s">
        <v>1507</v>
      </c>
      <c r="D7285" s="1" t="s">
        <v>27</v>
      </c>
      <c r="E7285" s="1" t="s">
        <v>262</v>
      </c>
      <c r="F7285" s="1" t="s">
        <v>392</v>
      </c>
      <c r="G7285" s="1" t="s">
        <v>24980</v>
      </c>
      <c r="H7285" s="1" t="s">
        <v>24981</v>
      </c>
      <c r="I7285" s="4">
        <v>84.30032407407407</v>
      </c>
      <c r="J7285" s="1">
        <v>1511.47</v>
      </c>
      <c r="K7285" s="1">
        <v>169.19</v>
      </c>
      <c r="M7285" s="10">
        <f t="array" ref="M7285">_xlfn.XLOOKUP(A7285,subscriptions!B7285:B10004,subscriptions!D7285:D10004)</f>
        <v>120</v>
      </c>
      <c r="N7285" s="10">
        <f t="array" ref="N7285">_xlfn.XLOOKUP(A7285,subscriptions!B7285:B10004,subscriptions!G7285:G10004)</f>
        <v>0</v>
      </c>
      <c r="O7285" s="10">
        <v>120.0</v>
      </c>
      <c r="P7285" s="10" t="str">
        <f t="array" ref="P7285">_xlfn.XLOOKUP(A7285,subscriptions!B7285:B10004,subscriptions!C7285:C10004)</f>
        <v>Residential</v>
      </c>
      <c r="Q7285" s="10" t="s">
        <v>173</v>
      </c>
      <c r="R7285" s="10" t="s">
        <v>212</v>
      </c>
      <c r="S7285" s="10" t="s">
        <v>1172</v>
      </c>
    </row>
    <row r="7286">
      <c r="A7286" s="1" t="s">
        <v>9215</v>
      </c>
      <c r="B7286" s="1" t="s">
        <v>1664</v>
      </c>
      <c r="C7286" s="1" t="s">
        <v>110</v>
      </c>
      <c r="D7286" s="1" t="s">
        <v>153</v>
      </c>
      <c r="E7286" s="1" t="s">
        <v>332</v>
      </c>
      <c r="F7286" s="1" t="s">
        <v>510</v>
      </c>
      <c r="G7286" s="1" t="s">
        <v>24982</v>
      </c>
      <c r="H7286" s="1" t="s">
        <v>24983</v>
      </c>
      <c r="I7286" s="4">
        <v>84.25163194444444</v>
      </c>
      <c r="J7286" s="1">
        <v>399.46</v>
      </c>
      <c r="K7286" s="1">
        <v>55.69</v>
      </c>
      <c r="M7286" s="10">
        <f t="array" ref="M7286">_xlfn.XLOOKUP(A7286,subscriptions!B7286:B10004,subscriptions!D7286:D10004)</f>
        <v>120</v>
      </c>
      <c r="N7286" s="10">
        <f t="array" ref="N7286">_xlfn.XLOOKUP(A7286,subscriptions!B7286:B10004,subscriptions!G7286:G10004)</f>
        <v>5</v>
      </c>
      <c r="O7286" s="10">
        <v>114.0</v>
      </c>
      <c r="P7286" s="10" t="str">
        <f t="array" ref="P7286">_xlfn.XLOOKUP(A7286,subscriptions!B7286:B10004,subscriptions!C7286:C10004)</f>
        <v>Residential</v>
      </c>
      <c r="Q7286" s="10" t="s">
        <v>194</v>
      </c>
      <c r="R7286" s="10" t="s">
        <v>212</v>
      </c>
      <c r="S7286" s="10" t="s">
        <v>4065</v>
      </c>
    </row>
    <row r="7287">
      <c r="A7287" s="1" t="s">
        <v>9216</v>
      </c>
      <c r="B7287" s="1" t="s">
        <v>472</v>
      </c>
      <c r="C7287" s="1" t="s">
        <v>556</v>
      </c>
      <c r="D7287" s="1" t="s">
        <v>27</v>
      </c>
      <c r="E7287" s="1" t="s">
        <v>631</v>
      </c>
      <c r="F7287" s="1" t="s">
        <v>2293</v>
      </c>
      <c r="G7287" s="1" t="s">
        <v>24984</v>
      </c>
      <c r="H7287" s="1" t="s">
        <v>24985</v>
      </c>
      <c r="I7287" s="4">
        <v>84.3370949074074</v>
      </c>
      <c r="J7287" s="1">
        <v>1101.98</v>
      </c>
      <c r="K7287" s="1">
        <v>209.5</v>
      </c>
      <c r="M7287" s="10">
        <f t="array" ref="M7287">_xlfn.XLOOKUP(A7287,subscriptions!B7287:B10004,subscriptions!D7287:D10004)</f>
        <v>120</v>
      </c>
      <c r="N7287" s="10">
        <f t="array" ref="N7287">_xlfn.XLOOKUP(A7287,subscriptions!B7287:B10004,subscriptions!G7287:G10004)</f>
        <v>10</v>
      </c>
      <c r="O7287" s="10">
        <v>108.0</v>
      </c>
      <c r="P7287" s="10" t="str">
        <f t="array" ref="P7287">_xlfn.XLOOKUP(A7287,subscriptions!B7287:B10004,subscriptions!C7287:C10004)</f>
        <v>Residential</v>
      </c>
      <c r="Q7287" s="10" t="s">
        <v>128</v>
      </c>
      <c r="R7287" s="10" t="s">
        <v>212</v>
      </c>
      <c r="S7287" s="10" t="s">
        <v>968</v>
      </c>
    </row>
    <row r="7288">
      <c r="A7288" s="1" t="s">
        <v>9217</v>
      </c>
      <c r="B7288" s="1" t="s">
        <v>1141</v>
      </c>
      <c r="C7288" s="1" t="s">
        <v>492</v>
      </c>
      <c r="D7288" s="1" t="s">
        <v>27</v>
      </c>
      <c r="E7288" s="1" t="s">
        <v>714</v>
      </c>
      <c r="F7288" s="1" t="s">
        <v>828</v>
      </c>
      <c r="G7288" s="1" t="s">
        <v>24986</v>
      </c>
      <c r="H7288" s="1" t="s">
        <v>24987</v>
      </c>
      <c r="I7288" s="4">
        <v>84.29931712962963</v>
      </c>
      <c r="J7288" s="1">
        <v>1230.8</v>
      </c>
      <c r="K7288" s="1">
        <v>136.97</v>
      </c>
      <c r="M7288" s="10">
        <f t="array" ref="M7288">_xlfn.XLOOKUP(A7288,subscriptions!B7288:B10004,subscriptions!D7288:D10004)</f>
        <v>120</v>
      </c>
      <c r="N7288" s="10">
        <f t="array" ref="N7288">_xlfn.XLOOKUP(A7288,subscriptions!B7288:B10004,subscriptions!G7288:G10004)</f>
        <v>20</v>
      </c>
      <c r="O7288" s="10">
        <v>96.0</v>
      </c>
      <c r="P7288" s="10" t="str">
        <f t="array" ref="P7288">_xlfn.XLOOKUP(A7288,subscriptions!B7288:B10004,subscriptions!C7288:C10004)</f>
        <v>Residential</v>
      </c>
      <c r="Q7288" s="10" t="s">
        <v>128</v>
      </c>
      <c r="R7288" s="10" t="s">
        <v>148</v>
      </c>
      <c r="S7288" s="10" t="s">
        <v>522</v>
      </c>
    </row>
    <row r="7289">
      <c r="A7289" s="1" t="s">
        <v>9218</v>
      </c>
      <c r="B7289" s="1" t="s">
        <v>375</v>
      </c>
      <c r="C7289" s="1" t="s">
        <v>426</v>
      </c>
      <c r="D7289" s="1" t="s">
        <v>27</v>
      </c>
      <c r="E7289" s="1" t="s">
        <v>179</v>
      </c>
      <c r="F7289" s="1" t="s">
        <v>4595</v>
      </c>
      <c r="G7289" s="1" t="s">
        <v>24988</v>
      </c>
      <c r="H7289" s="1" t="s">
        <v>24989</v>
      </c>
      <c r="I7289" s="4">
        <v>84.16769675925926</v>
      </c>
      <c r="J7289" s="1">
        <v>550.08</v>
      </c>
      <c r="K7289" s="1">
        <v>89.03</v>
      </c>
      <c r="L7289" s="1">
        <v>100.0</v>
      </c>
      <c r="M7289" s="10">
        <f t="array" ref="M7289">_xlfn.XLOOKUP(A7289,subscriptions!B7289:B10004,subscriptions!D7289:D10004)</f>
        <v>120</v>
      </c>
      <c r="N7289" s="10">
        <f t="array" ref="N7289">_xlfn.XLOOKUP(A7289,subscriptions!B7289:B10004,subscriptions!G7289:G10004)</f>
        <v>0</v>
      </c>
      <c r="O7289" s="10">
        <v>120.0</v>
      </c>
      <c r="P7289" s="10" t="str">
        <f t="array" ref="P7289">_xlfn.XLOOKUP(A7289,subscriptions!B7289:B10004,subscriptions!C7289:C10004)</f>
        <v>Residential</v>
      </c>
      <c r="Q7289" s="10" t="s">
        <v>173</v>
      </c>
      <c r="R7289" s="10" t="s">
        <v>212</v>
      </c>
      <c r="S7289" s="10" t="s">
        <v>1412</v>
      </c>
    </row>
    <row r="7290">
      <c r="A7290" s="1" t="s">
        <v>9219</v>
      </c>
      <c r="B7290" s="1" t="s">
        <v>842</v>
      </c>
      <c r="C7290" s="1" t="s">
        <v>1973</v>
      </c>
      <c r="D7290" s="1" t="s">
        <v>27</v>
      </c>
      <c r="E7290" s="1" t="s">
        <v>262</v>
      </c>
      <c r="F7290" s="1" t="s">
        <v>674</v>
      </c>
      <c r="G7290" s="1" t="s">
        <v>24990</v>
      </c>
      <c r="H7290" s="1" t="s">
        <v>24991</v>
      </c>
      <c r="I7290" s="4">
        <v>84.25238425925926</v>
      </c>
      <c r="J7290" s="1">
        <v>4497.08</v>
      </c>
      <c r="K7290" s="1">
        <v>1070.65</v>
      </c>
      <c r="M7290" s="10">
        <f t="array" ref="M7290">_xlfn.XLOOKUP(A7290,subscriptions!B7290:B10004,subscriptions!D7290:D10004)</f>
        <v>120</v>
      </c>
      <c r="N7290" s="10">
        <f t="array" ref="N7290">_xlfn.XLOOKUP(A7290,subscriptions!B7290:B10004,subscriptions!G7290:G10004)</f>
        <v>5</v>
      </c>
      <c r="O7290" s="10">
        <v>114.0</v>
      </c>
      <c r="P7290" s="10" t="str">
        <f t="array" ref="P7290">_xlfn.XLOOKUP(A7290,subscriptions!B7290:B10004,subscriptions!C7290:C10004)</f>
        <v>Residential</v>
      </c>
      <c r="Q7290" s="10" t="s">
        <v>194</v>
      </c>
      <c r="R7290" s="10" t="s">
        <v>212</v>
      </c>
      <c r="S7290" s="10" t="s">
        <v>1008</v>
      </c>
    </row>
    <row r="7291">
      <c r="A7291" s="1" t="s">
        <v>9220</v>
      </c>
      <c r="B7291" s="1" t="s">
        <v>2279</v>
      </c>
      <c r="C7291" s="1" t="s">
        <v>26</v>
      </c>
      <c r="D7291" s="1" t="s">
        <v>153</v>
      </c>
      <c r="E7291" s="1" t="s">
        <v>714</v>
      </c>
      <c r="F7291" s="1" t="s">
        <v>715</v>
      </c>
      <c r="G7291" s="1" t="s">
        <v>24992</v>
      </c>
      <c r="H7291" s="1" t="s">
        <v>24993</v>
      </c>
      <c r="I7291" s="4">
        <v>84.33840277777777</v>
      </c>
      <c r="J7291" s="1">
        <v>2822.15</v>
      </c>
      <c r="K7291" s="1">
        <v>623.85</v>
      </c>
      <c r="M7291" s="10">
        <f t="array" ref="M7291">_xlfn.XLOOKUP(A7291,subscriptions!B7291:B10004,subscriptions!D7291:D10004)</f>
        <v>250</v>
      </c>
      <c r="N7291" s="10">
        <f t="array" ref="N7291">_xlfn.XLOOKUP(A7291,subscriptions!B7291:B10004,subscriptions!G7291:G10004)</f>
        <v>10</v>
      </c>
      <c r="O7291" s="10">
        <v>225.0</v>
      </c>
      <c r="P7291" s="10" t="str">
        <f t="array" ref="P7291">_xlfn.XLOOKUP(A7291,subscriptions!B7291:B10004,subscriptions!C7291:C10004)</f>
        <v>Business</v>
      </c>
      <c r="Q7291" s="10" t="s">
        <v>128</v>
      </c>
      <c r="R7291" s="10" t="s">
        <v>129</v>
      </c>
      <c r="S7291" s="10" t="s">
        <v>2086</v>
      </c>
    </row>
    <row r="7292">
      <c r="A7292" s="1" t="s">
        <v>9223</v>
      </c>
      <c r="B7292" s="1" t="s">
        <v>236</v>
      </c>
      <c r="C7292" s="1" t="s">
        <v>524</v>
      </c>
      <c r="D7292" s="1" t="s">
        <v>153</v>
      </c>
      <c r="E7292" s="1" t="s">
        <v>631</v>
      </c>
      <c r="F7292" s="1" t="s">
        <v>2293</v>
      </c>
      <c r="G7292" s="1" t="s">
        <v>24994</v>
      </c>
      <c r="H7292" s="1" t="s">
        <v>24995</v>
      </c>
      <c r="I7292" s="4">
        <v>84.2091550925926</v>
      </c>
      <c r="J7292" s="1">
        <v>1972.22</v>
      </c>
      <c r="K7292" s="1">
        <v>338.45</v>
      </c>
      <c r="M7292" s="10">
        <f t="array" ref="M7292">_xlfn.XLOOKUP(A7292,subscriptions!B7292:B10004,subscriptions!D7292:D10004)</f>
        <v>120</v>
      </c>
      <c r="N7292" s="10">
        <f t="array" ref="N7292">_xlfn.XLOOKUP(A7292,subscriptions!B7292:B10004,subscriptions!G7292:G10004)</f>
        <v>20</v>
      </c>
      <c r="O7292" s="10">
        <v>96.0</v>
      </c>
      <c r="P7292" s="10" t="str">
        <f t="array" ref="P7292">_xlfn.XLOOKUP(A7292,subscriptions!B7292:B10004,subscriptions!C7292:C10004)</f>
        <v>Residential</v>
      </c>
      <c r="Q7292" s="10" t="s">
        <v>128</v>
      </c>
      <c r="R7292" s="10" t="s">
        <v>148</v>
      </c>
      <c r="S7292" s="10" t="s">
        <v>1374</v>
      </c>
    </row>
    <row r="7293">
      <c r="A7293" s="1" t="s">
        <v>9224</v>
      </c>
      <c r="B7293" s="1" t="s">
        <v>216</v>
      </c>
      <c r="C7293" s="1" t="s">
        <v>1492</v>
      </c>
      <c r="D7293" s="1" t="s">
        <v>153</v>
      </c>
      <c r="E7293" s="1" t="s">
        <v>111</v>
      </c>
      <c r="F7293" s="1" t="s">
        <v>3756</v>
      </c>
      <c r="G7293" s="1" t="s">
        <v>24996</v>
      </c>
      <c r="H7293" s="1" t="s">
        <v>24997</v>
      </c>
      <c r="I7293" s="4">
        <v>84.2555787037037</v>
      </c>
      <c r="J7293" s="1">
        <v>171.81</v>
      </c>
      <c r="K7293" s="1">
        <v>35.43</v>
      </c>
      <c r="M7293" s="10">
        <f t="array" ref="M7293">_xlfn.XLOOKUP(A7293,subscriptions!B7293:B10004,subscriptions!D7293:D10004)</f>
        <v>80</v>
      </c>
      <c r="N7293" s="10">
        <f t="array" ref="N7293">_xlfn.XLOOKUP(A7293,subscriptions!B7293:B10004,subscriptions!G7293:G10004)</f>
        <v>0</v>
      </c>
      <c r="O7293" s="10">
        <v>80.0</v>
      </c>
      <c r="P7293" s="10" t="str">
        <f t="array" ref="P7293">_xlfn.XLOOKUP(A7293,subscriptions!B7293:B10004,subscriptions!C7293:C10004)</f>
        <v>Roam</v>
      </c>
      <c r="Q7293" s="10" t="s">
        <v>173</v>
      </c>
      <c r="R7293" s="10" t="s">
        <v>148</v>
      </c>
      <c r="S7293" s="10" t="s">
        <v>1156</v>
      </c>
    </row>
    <row r="7294">
      <c r="A7294" s="1" t="s">
        <v>9225</v>
      </c>
      <c r="B7294" s="1" t="s">
        <v>1009</v>
      </c>
      <c r="C7294" s="1" t="s">
        <v>1492</v>
      </c>
      <c r="D7294" s="1" t="s">
        <v>153</v>
      </c>
      <c r="E7294" s="1" t="s">
        <v>262</v>
      </c>
      <c r="F7294" s="1" t="s">
        <v>263</v>
      </c>
      <c r="G7294" s="1" t="s">
        <v>24998</v>
      </c>
      <c r="H7294" s="1" t="s">
        <v>24999</v>
      </c>
      <c r="I7294" s="4">
        <v>84.3808912037037</v>
      </c>
      <c r="J7294" s="1">
        <v>218.29</v>
      </c>
      <c r="K7294" s="1">
        <v>68.59</v>
      </c>
      <c r="M7294" s="10">
        <f t="array" ref="M7294">_xlfn.XLOOKUP(A7294,subscriptions!B7294:B10004,subscriptions!D7294:D10004)</f>
        <v>120</v>
      </c>
      <c r="N7294" s="10">
        <f t="array" ref="N7294">_xlfn.XLOOKUP(A7294,subscriptions!B7294:B10004,subscriptions!G7294:G10004)</f>
        <v>5</v>
      </c>
      <c r="O7294" s="10">
        <v>114.0</v>
      </c>
      <c r="P7294" s="10" t="str">
        <f t="array" ref="P7294">_xlfn.XLOOKUP(A7294,subscriptions!B7294:B10004,subscriptions!C7294:C10004)</f>
        <v>Residential</v>
      </c>
      <c r="Q7294" s="10" t="s">
        <v>194</v>
      </c>
      <c r="R7294" s="10" t="s">
        <v>212</v>
      </c>
      <c r="S7294" s="10" t="s">
        <v>762</v>
      </c>
    </row>
    <row r="7295">
      <c r="A7295" s="1" t="s">
        <v>9226</v>
      </c>
      <c r="B7295" s="1" t="s">
        <v>4509</v>
      </c>
      <c r="C7295" s="1" t="s">
        <v>1200</v>
      </c>
      <c r="D7295" s="1" t="s">
        <v>153</v>
      </c>
      <c r="E7295" s="1" t="s">
        <v>332</v>
      </c>
      <c r="F7295" s="1" t="s">
        <v>788</v>
      </c>
      <c r="G7295" s="1" t="s">
        <v>25000</v>
      </c>
      <c r="H7295" s="1" t="s">
        <v>25001</v>
      </c>
      <c r="I7295" s="4">
        <v>84.21273148148148</v>
      </c>
      <c r="J7295" s="1">
        <v>1068.22</v>
      </c>
      <c r="K7295" s="1">
        <v>133.61</v>
      </c>
      <c r="M7295" s="10">
        <f t="array" ref="M7295">_xlfn.XLOOKUP(A7295,subscriptions!B7295:B10004,subscriptions!D7295:D10004)</f>
        <v>120</v>
      </c>
      <c r="N7295" s="10">
        <f t="array" ref="N7295">_xlfn.XLOOKUP(A7295,subscriptions!B7295:B10004,subscriptions!G7295:G10004)</f>
        <v>10</v>
      </c>
      <c r="O7295" s="10">
        <v>108.0</v>
      </c>
      <c r="P7295" s="10" t="str">
        <f t="array" ref="P7295">_xlfn.XLOOKUP(A7295,subscriptions!B7295:B10004,subscriptions!C7295:C10004)</f>
        <v>Residential</v>
      </c>
      <c r="Q7295" s="10" t="s">
        <v>128</v>
      </c>
      <c r="R7295" s="10" t="s">
        <v>212</v>
      </c>
      <c r="S7295" s="10" t="s">
        <v>813</v>
      </c>
    </row>
    <row r="7296">
      <c r="A7296" s="1" t="s">
        <v>9227</v>
      </c>
      <c r="B7296" s="1" t="s">
        <v>814</v>
      </c>
      <c r="C7296" s="1" t="s">
        <v>1388</v>
      </c>
      <c r="D7296" s="1" t="s">
        <v>153</v>
      </c>
      <c r="E7296" s="1" t="s">
        <v>280</v>
      </c>
      <c r="F7296" s="1" t="s">
        <v>873</v>
      </c>
      <c r="G7296" s="1" t="s">
        <v>25002</v>
      </c>
      <c r="H7296" s="1" t="s">
        <v>25003</v>
      </c>
      <c r="I7296" s="4">
        <v>84.37603009259259</v>
      </c>
      <c r="J7296" s="1">
        <v>312.8</v>
      </c>
      <c r="K7296" s="1">
        <v>44.99</v>
      </c>
      <c r="M7296" s="10">
        <f t="array" ref="M7296">_xlfn.XLOOKUP(A7296,subscriptions!B7296:B10004,subscriptions!D7296:D10004)</f>
        <v>120</v>
      </c>
      <c r="N7296" s="10">
        <f t="array" ref="N7296">_xlfn.XLOOKUP(A7296,subscriptions!B7296:B10004,subscriptions!G7296:G10004)</f>
        <v>20</v>
      </c>
      <c r="O7296" s="10">
        <v>96.0</v>
      </c>
      <c r="P7296" s="10" t="str">
        <f t="array" ref="P7296">_xlfn.XLOOKUP(A7296,subscriptions!B7296:B10004,subscriptions!C7296:C10004)</f>
        <v>Residential</v>
      </c>
      <c r="Q7296" s="10" t="s">
        <v>128</v>
      </c>
      <c r="R7296" s="10" t="s">
        <v>148</v>
      </c>
      <c r="S7296" s="10" t="s">
        <v>1442</v>
      </c>
    </row>
    <row r="7297">
      <c r="A7297" s="1" t="s">
        <v>9228</v>
      </c>
      <c r="B7297" s="1" t="s">
        <v>1173</v>
      </c>
      <c r="C7297" s="1" t="s">
        <v>1492</v>
      </c>
      <c r="D7297" s="1" t="s">
        <v>27</v>
      </c>
      <c r="E7297" s="1" t="s">
        <v>111</v>
      </c>
      <c r="F7297" s="1" t="s">
        <v>1906</v>
      </c>
      <c r="G7297" s="1" t="s">
        <v>25004</v>
      </c>
      <c r="H7297" s="1" t="s">
        <v>25005</v>
      </c>
      <c r="I7297" s="4">
        <v>84.21060185185185</v>
      </c>
      <c r="J7297" s="1">
        <v>5793.28</v>
      </c>
      <c r="K7297" s="1">
        <v>879.54</v>
      </c>
      <c r="M7297" s="10">
        <f t="array" ref="M7297">_xlfn.XLOOKUP(A7297,subscriptions!B7297:B10004,subscriptions!D7297:D10004)</f>
        <v>120</v>
      </c>
      <c r="N7297" s="10">
        <f t="array" ref="N7297">_xlfn.XLOOKUP(A7297,subscriptions!B7297:B10004,subscriptions!G7297:G10004)</f>
        <v>0</v>
      </c>
      <c r="O7297" s="10">
        <v>120.0</v>
      </c>
      <c r="P7297" s="10" t="str">
        <f t="array" ref="P7297">_xlfn.XLOOKUP(A7297,subscriptions!B7297:B10004,subscriptions!C7297:C10004)</f>
        <v>Residential</v>
      </c>
      <c r="Q7297" s="10" t="s">
        <v>173</v>
      </c>
      <c r="R7297" s="10" t="s">
        <v>212</v>
      </c>
      <c r="S7297" s="10" t="s">
        <v>770</v>
      </c>
    </row>
    <row r="7298">
      <c r="A7298" s="1" t="s">
        <v>9229</v>
      </c>
      <c r="B7298" s="1" t="s">
        <v>425</v>
      </c>
      <c r="C7298" s="1" t="s">
        <v>473</v>
      </c>
      <c r="D7298" s="1" t="s">
        <v>153</v>
      </c>
      <c r="E7298" s="1" t="s">
        <v>179</v>
      </c>
      <c r="F7298" s="1" t="s">
        <v>2311</v>
      </c>
      <c r="G7298" s="1" t="s">
        <v>25006</v>
      </c>
      <c r="H7298" s="1" t="s">
        <v>25007</v>
      </c>
      <c r="I7298" s="4">
        <v>84.42024305555556</v>
      </c>
      <c r="J7298" s="1">
        <v>308.89</v>
      </c>
      <c r="K7298" s="1">
        <v>46.49</v>
      </c>
      <c r="L7298" s="1">
        <v>100.0</v>
      </c>
      <c r="M7298" s="10">
        <f t="array" ref="M7298">_xlfn.XLOOKUP(A7298,subscriptions!B7298:B10004,subscriptions!D7298:D10004)</f>
        <v>250</v>
      </c>
      <c r="N7298" s="10">
        <f t="array" ref="N7298">_xlfn.XLOOKUP(A7298,subscriptions!B7298:B10004,subscriptions!G7298:G10004)</f>
        <v>5</v>
      </c>
      <c r="O7298" s="10">
        <v>237.5</v>
      </c>
      <c r="P7298" s="10" t="str">
        <f t="array" ref="P7298">_xlfn.XLOOKUP(A7298,subscriptions!B7298:B10004,subscriptions!C7298:C10004)</f>
        <v>Business</v>
      </c>
      <c r="Q7298" s="10" t="s">
        <v>194</v>
      </c>
      <c r="R7298" s="10" t="s">
        <v>129</v>
      </c>
      <c r="S7298" s="10" t="s">
        <v>940</v>
      </c>
    </row>
    <row r="7299">
      <c r="A7299" s="1" t="s">
        <v>9232</v>
      </c>
      <c r="B7299" s="1" t="s">
        <v>700</v>
      </c>
      <c r="C7299" s="1" t="s">
        <v>827</v>
      </c>
      <c r="D7299" s="1" t="s">
        <v>153</v>
      </c>
      <c r="E7299" s="1" t="s">
        <v>219</v>
      </c>
      <c r="F7299" s="1" t="s">
        <v>1010</v>
      </c>
      <c r="G7299" s="1" t="s">
        <v>25008</v>
      </c>
      <c r="H7299" s="1" t="s">
        <v>25009</v>
      </c>
      <c r="I7299" s="4">
        <v>84.17181712962963</v>
      </c>
      <c r="J7299" s="1">
        <v>1052.59</v>
      </c>
      <c r="K7299" s="1">
        <v>130.96</v>
      </c>
      <c r="M7299" s="10">
        <f t="array" ref="M7299">_xlfn.XLOOKUP(A7299,subscriptions!B7299:B10004,subscriptions!D7299:D10004)</f>
        <v>120</v>
      </c>
      <c r="N7299" s="10">
        <f t="array" ref="N7299">_xlfn.XLOOKUP(A7299,subscriptions!B7299:B10004,subscriptions!G7299:G10004)</f>
        <v>10</v>
      </c>
      <c r="O7299" s="10">
        <v>108.0</v>
      </c>
      <c r="P7299" s="10" t="str">
        <f t="array" ref="P7299">_xlfn.XLOOKUP(A7299,subscriptions!B7299:B10004,subscriptions!C7299:C10004)</f>
        <v>Residential</v>
      </c>
      <c r="Q7299" s="10" t="s">
        <v>128</v>
      </c>
      <c r="R7299" s="10" t="s">
        <v>212</v>
      </c>
      <c r="S7299" s="10" t="s">
        <v>1082</v>
      </c>
    </row>
    <row r="7300">
      <c r="A7300" s="1" t="s">
        <v>9233</v>
      </c>
      <c r="B7300" s="1" t="s">
        <v>1387</v>
      </c>
      <c r="C7300" s="1" t="s">
        <v>492</v>
      </c>
      <c r="D7300" s="1" t="s">
        <v>27</v>
      </c>
      <c r="E7300" s="1" t="s">
        <v>631</v>
      </c>
      <c r="F7300" s="1" t="s">
        <v>2293</v>
      </c>
      <c r="G7300" s="1" t="s">
        <v>25010</v>
      </c>
      <c r="H7300" s="1" t="s">
        <v>25011</v>
      </c>
      <c r="I7300" s="4">
        <v>84.37731481481481</v>
      </c>
      <c r="J7300" s="1">
        <v>729.12</v>
      </c>
      <c r="K7300" s="1">
        <v>197.82</v>
      </c>
      <c r="M7300" s="10">
        <f t="array" ref="M7300">_xlfn.XLOOKUP(A7300,subscriptions!B7300:B10004,subscriptions!D7300:D10004)</f>
        <v>80</v>
      </c>
      <c r="N7300" s="10">
        <f t="array" ref="N7300">_xlfn.XLOOKUP(A7300,subscriptions!B7300:B10004,subscriptions!G7300:G10004)</f>
        <v>20</v>
      </c>
      <c r="O7300" s="10">
        <v>64.0</v>
      </c>
      <c r="P7300" s="10" t="str">
        <f t="array" ref="P7300">_xlfn.XLOOKUP(A7300,subscriptions!B7300:B10004,subscriptions!C7300:C10004)</f>
        <v>Roam</v>
      </c>
      <c r="Q7300" s="10" t="s">
        <v>128</v>
      </c>
      <c r="R7300" s="10" t="s">
        <v>148</v>
      </c>
      <c r="S7300" s="10" t="s">
        <v>1360</v>
      </c>
    </row>
    <row r="7301">
      <c r="A7301" s="1" t="s">
        <v>9234</v>
      </c>
      <c r="B7301" s="1" t="s">
        <v>236</v>
      </c>
      <c r="C7301" s="1" t="s">
        <v>658</v>
      </c>
      <c r="D7301" s="1" t="s">
        <v>153</v>
      </c>
      <c r="E7301" s="1" t="s">
        <v>111</v>
      </c>
      <c r="F7301" s="1" t="s">
        <v>135</v>
      </c>
      <c r="G7301" s="1" t="s">
        <v>25012</v>
      </c>
      <c r="H7301" s="1" t="s">
        <v>25013</v>
      </c>
      <c r="I7301" s="4">
        <v>84.33763888888889</v>
      </c>
      <c r="J7301" s="1">
        <v>1579.92</v>
      </c>
      <c r="K7301" s="1">
        <v>149.35</v>
      </c>
      <c r="M7301" s="10">
        <f t="array" ref="M7301">_xlfn.XLOOKUP(A7301,subscriptions!B7301:B10004,subscriptions!D7301:D10004)</f>
        <v>120</v>
      </c>
      <c r="N7301" s="10">
        <f t="array" ref="N7301">_xlfn.XLOOKUP(A7301,subscriptions!B7301:B10004,subscriptions!G7301:G10004)</f>
        <v>0</v>
      </c>
      <c r="O7301" s="10">
        <v>120.0</v>
      </c>
      <c r="P7301" s="10" t="str">
        <f t="array" ref="P7301">_xlfn.XLOOKUP(A7301,subscriptions!B7301:B10004,subscriptions!C7301:C10004)</f>
        <v>Residential</v>
      </c>
      <c r="Q7301" s="10" t="s">
        <v>173</v>
      </c>
      <c r="R7301" s="10" t="s">
        <v>212</v>
      </c>
      <c r="S7301" s="10" t="s">
        <v>1961</v>
      </c>
    </row>
    <row r="7302">
      <c r="A7302" s="1" t="s">
        <v>9235</v>
      </c>
      <c r="B7302" s="1" t="s">
        <v>842</v>
      </c>
      <c r="C7302" s="1" t="s">
        <v>734</v>
      </c>
      <c r="D7302" s="1" t="s">
        <v>27</v>
      </c>
      <c r="E7302" s="1" t="s">
        <v>631</v>
      </c>
      <c r="F7302" s="1" t="s">
        <v>943</v>
      </c>
      <c r="G7302" s="1" t="s">
        <v>25014</v>
      </c>
      <c r="H7302" s="1" t="s">
        <v>25015</v>
      </c>
      <c r="I7302" s="4">
        <v>84.25864583333333</v>
      </c>
      <c r="J7302" s="1">
        <v>257.23</v>
      </c>
      <c r="K7302" s="1">
        <v>38.26</v>
      </c>
      <c r="M7302" s="10">
        <f t="array" ref="M7302">_xlfn.XLOOKUP(A7302,subscriptions!B7302:B10004,subscriptions!D7302:D10004)</f>
        <v>120</v>
      </c>
      <c r="N7302" s="10">
        <f t="array" ref="N7302">_xlfn.XLOOKUP(A7302,subscriptions!B7302:B10004,subscriptions!G7302:G10004)</f>
        <v>5</v>
      </c>
      <c r="O7302" s="10">
        <v>114.0</v>
      </c>
      <c r="P7302" s="10" t="str">
        <f t="array" ref="P7302">_xlfn.XLOOKUP(A7302,subscriptions!B7302:B10004,subscriptions!C7302:C10004)</f>
        <v>Residential</v>
      </c>
      <c r="Q7302" s="10" t="s">
        <v>194</v>
      </c>
      <c r="R7302" s="10" t="s">
        <v>212</v>
      </c>
      <c r="S7302" s="10" t="s">
        <v>4148</v>
      </c>
    </row>
    <row r="7303">
      <c r="A7303" s="1" t="s">
        <v>9236</v>
      </c>
      <c r="B7303" s="1" t="s">
        <v>686</v>
      </c>
      <c r="C7303" s="1" t="s">
        <v>509</v>
      </c>
      <c r="D7303" s="1" t="s">
        <v>153</v>
      </c>
      <c r="E7303" s="1" t="s">
        <v>280</v>
      </c>
      <c r="F7303" s="1" t="s">
        <v>1706</v>
      </c>
      <c r="G7303" s="1" t="s">
        <v>25016</v>
      </c>
      <c r="H7303" s="1" t="s">
        <v>25017</v>
      </c>
      <c r="I7303" s="4">
        <v>84.17506944444445</v>
      </c>
      <c r="J7303" s="1">
        <v>894.01</v>
      </c>
      <c r="K7303" s="1">
        <v>239.95</v>
      </c>
      <c r="M7303" s="10">
        <f t="array" ref="M7303">_xlfn.XLOOKUP(A7303,subscriptions!B7303:B10004,subscriptions!D7303:D10004)</f>
        <v>120</v>
      </c>
      <c r="N7303" s="10">
        <f t="array" ref="N7303">_xlfn.XLOOKUP(A7303,subscriptions!B7303:B10004,subscriptions!G7303:G10004)</f>
        <v>10</v>
      </c>
      <c r="O7303" s="10">
        <v>108.0</v>
      </c>
      <c r="P7303" s="10" t="str">
        <f t="array" ref="P7303">_xlfn.XLOOKUP(A7303,subscriptions!B7303:B10004,subscriptions!C7303:C10004)</f>
        <v>Residential</v>
      </c>
      <c r="Q7303" s="10" t="s">
        <v>128</v>
      </c>
      <c r="R7303" s="10" t="s">
        <v>212</v>
      </c>
      <c r="S7303" s="10" t="s">
        <v>1198</v>
      </c>
    </row>
    <row r="7304">
      <c r="A7304" s="1" t="s">
        <v>9237</v>
      </c>
      <c r="B7304" s="1" t="s">
        <v>1027</v>
      </c>
      <c r="C7304" s="1" t="s">
        <v>456</v>
      </c>
      <c r="D7304" s="1" t="s">
        <v>153</v>
      </c>
      <c r="E7304" s="1" t="s">
        <v>631</v>
      </c>
      <c r="F7304" s="1" t="s">
        <v>2549</v>
      </c>
      <c r="G7304" s="1" t="s">
        <v>25018</v>
      </c>
      <c r="H7304" s="1" t="s">
        <v>25019</v>
      </c>
      <c r="I7304" s="4">
        <v>84.41744212962963</v>
      </c>
      <c r="J7304" s="1">
        <v>531.77</v>
      </c>
      <c r="K7304" s="1">
        <v>58.46</v>
      </c>
      <c r="M7304" s="10">
        <f t="array" ref="M7304">_xlfn.XLOOKUP(A7304,subscriptions!B7304:B10004,subscriptions!D7304:D10004)</f>
        <v>120</v>
      </c>
      <c r="N7304" s="10">
        <f t="array" ref="N7304">_xlfn.XLOOKUP(A7304,subscriptions!B7304:B10004,subscriptions!G7304:G10004)</f>
        <v>20</v>
      </c>
      <c r="O7304" s="10">
        <v>96.0</v>
      </c>
      <c r="P7304" s="10" t="str">
        <f t="array" ref="P7304">_xlfn.XLOOKUP(A7304,subscriptions!B7304:B10004,subscriptions!C7304:C10004)</f>
        <v>Residential</v>
      </c>
      <c r="Q7304" s="10" t="s">
        <v>128</v>
      </c>
      <c r="R7304" s="10" t="s">
        <v>148</v>
      </c>
      <c r="S7304" s="10" t="s">
        <v>327</v>
      </c>
    </row>
    <row r="7305">
      <c r="A7305" s="1" t="s">
        <v>9238</v>
      </c>
      <c r="B7305" s="1" t="s">
        <v>1414</v>
      </c>
      <c r="C7305" s="1" t="s">
        <v>492</v>
      </c>
      <c r="D7305" s="1" t="s">
        <v>27</v>
      </c>
      <c r="E7305" s="1" t="s">
        <v>332</v>
      </c>
      <c r="F7305" s="1" t="s">
        <v>510</v>
      </c>
      <c r="G7305" s="1" t="s">
        <v>25020</v>
      </c>
      <c r="H7305" s="1" t="s">
        <v>25021</v>
      </c>
      <c r="I7305" s="4">
        <v>84.3815162037037</v>
      </c>
      <c r="J7305" s="1">
        <v>3330.56</v>
      </c>
      <c r="K7305" s="1">
        <v>360.26</v>
      </c>
      <c r="M7305" s="10">
        <f t="array" ref="M7305">_xlfn.XLOOKUP(A7305,subscriptions!B7305:B10004,subscriptions!D7305:D10004)</f>
        <v>120</v>
      </c>
      <c r="N7305" s="10">
        <f t="array" ref="N7305">_xlfn.XLOOKUP(A7305,subscriptions!B7305:B10004,subscriptions!G7305:G10004)</f>
        <v>0</v>
      </c>
      <c r="O7305" s="10">
        <v>120.0</v>
      </c>
      <c r="P7305" s="10" t="str">
        <f t="array" ref="P7305">_xlfn.XLOOKUP(A7305,subscriptions!B7305:B10004,subscriptions!C7305:C10004)</f>
        <v>Residential</v>
      </c>
      <c r="Q7305" s="10" t="s">
        <v>173</v>
      </c>
      <c r="R7305" s="10" t="s">
        <v>212</v>
      </c>
      <c r="S7305" s="10" t="s">
        <v>1789</v>
      </c>
    </row>
    <row r="7306">
      <c r="A7306" s="1" t="s">
        <v>9241</v>
      </c>
      <c r="B7306" s="1" t="s">
        <v>657</v>
      </c>
      <c r="C7306" s="1" t="s">
        <v>1142</v>
      </c>
      <c r="D7306" s="1" t="s">
        <v>153</v>
      </c>
      <c r="E7306" s="1" t="s">
        <v>262</v>
      </c>
      <c r="F7306" s="1" t="s">
        <v>2112</v>
      </c>
      <c r="G7306" s="1" t="s">
        <v>25022</v>
      </c>
      <c r="H7306" s="1" t="s">
        <v>25023</v>
      </c>
      <c r="I7306" s="4">
        <v>84.25168981481481</v>
      </c>
      <c r="J7306" s="1">
        <v>112.15</v>
      </c>
      <c r="K7306" s="1">
        <v>25.54</v>
      </c>
      <c r="M7306" s="10">
        <f t="array" ref="M7306">_xlfn.XLOOKUP(A7306,subscriptions!B7306:B10004,subscriptions!D7306:D10004)</f>
        <v>250</v>
      </c>
      <c r="N7306" s="10">
        <f t="array" ref="N7306">_xlfn.XLOOKUP(A7306,subscriptions!B7306:B10004,subscriptions!G7306:G10004)</f>
        <v>5</v>
      </c>
      <c r="O7306" s="10">
        <v>237.5</v>
      </c>
      <c r="P7306" s="10" t="str">
        <f t="array" ref="P7306">_xlfn.XLOOKUP(A7306,subscriptions!B7306:B10004,subscriptions!C7306:C10004)</f>
        <v>Business</v>
      </c>
      <c r="Q7306" s="10" t="s">
        <v>194</v>
      </c>
      <c r="R7306" s="10" t="s">
        <v>129</v>
      </c>
      <c r="S7306" s="10" t="s">
        <v>4065</v>
      </c>
    </row>
    <row r="7307">
      <c r="A7307" s="1" t="s">
        <v>9242</v>
      </c>
      <c r="B7307" s="1" t="s">
        <v>772</v>
      </c>
      <c r="C7307" s="1" t="s">
        <v>426</v>
      </c>
      <c r="D7307" s="1" t="s">
        <v>153</v>
      </c>
      <c r="E7307" s="1" t="s">
        <v>631</v>
      </c>
      <c r="F7307" s="1" t="s">
        <v>2749</v>
      </c>
      <c r="G7307" s="1" t="s">
        <v>25024</v>
      </c>
      <c r="H7307" s="1" t="s">
        <v>25025</v>
      </c>
      <c r="I7307" s="4">
        <v>84.34113425925926</v>
      </c>
      <c r="J7307" s="1">
        <v>3725.37</v>
      </c>
      <c r="K7307" s="1">
        <v>372.5</v>
      </c>
      <c r="M7307" s="10">
        <f t="array" ref="M7307">_xlfn.XLOOKUP(A7307,subscriptions!B7307:B10004,subscriptions!D7307:D10004)</f>
        <v>120</v>
      </c>
      <c r="N7307" s="10">
        <f t="array" ref="N7307">_xlfn.XLOOKUP(A7307,subscriptions!B7307:B10004,subscriptions!G7307:G10004)</f>
        <v>10</v>
      </c>
      <c r="O7307" s="10">
        <v>108.0</v>
      </c>
      <c r="P7307" s="10" t="str">
        <f t="array" ref="P7307">_xlfn.XLOOKUP(A7307,subscriptions!B7307:B10004,subscriptions!C7307:C10004)</f>
        <v>Residential</v>
      </c>
      <c r="Q7307" s="10" t="s">
        <v>128</v>
      </c>
      <c r="R7307" s="10" t="s">
        <v>212</v>
      </c>
      <c r="S7307" s="10" t="s">
        <v>259</v>
      </c>
    </row>
    <row r="7308">
      <c r="A7308" s="1" t="s">
        <v>9243</v>
      </c>
      <c r="B7308" s="1" t="s">
        <v>355</v>
      </c>
      <c r="C7308" s="1" t="s">
        <v>152</v>
      </c>
      <c r="D7308" s="1" t="s">
        <v>153</v>
      </c>
      <c r="E7308" s="1" t="s">
        <v>262</v>
      </c>
      <c r="F7308" s="1" t="s">
        <v>674</v>
      </c>
      <c r="G7308" s="1" t="s">
        <v>25026</v>
      </c>
      <c r="H7308" s="1" t="s">
        <v>25027</v>
      </c>
      <c r="I7308" s="4">
        <v>84.17037037037036</v>
      </c>
      <c r="J7308" s="1">
        <v>2734.59</v>
      </c>
      <c r="K7308" s="1">
        <v>392.01</v>
      </c>
      <c r="M7308" s="10">
        <f t="array" ref="M7308">_xlfn.XLOOKUP(A7308,subscriptions!B7308:B10004,subscriptions!D7308:D10004)</f>
        <v>120</v>
      </c>
      <c r="N7308" s="10">
        <f t="array" ref="N7308">_xlfn.XLOOKUP(A7308,subscriptions!B7308:B10004,subscriptions!G7308:G10004)</f>
        <v>20</v>
      </c>
      <c r="O7308" s="10">
        <v>96.0</v>
      </c>
      <c r="P7308" s="10" t="str">
        <f t="array" ref="P7308">_xlfn.XLOOKUP(A7308,subscriptions!B7308:B10004,subscriptions!C7308:C10004)</f>
        <v>Residential</v>
      </c>
      <c r="Q7308" s="10" t="s">
        <v>128</v>
      </c>
      <c r="R7308" s="10" t="s">
        <v>148</v>
      </c>
      <c r="S7308" s="10" t="s">
        <v>2494</v>
      </c>
    </row>
    <row r="7309">
      <c r="A7309" s="1" t="s">
        <v>9244</v>
      </c>
      <c r="B7309" s="1" t="s">
        <v>523</v>
      </c>
      <c r="C7309" s="1" t="s">
        <v>734</v>
      </c>
      <c r="D7309" s="1" t="s">
        <v>27</v>
      </c>
      <c r="E7309" s="1" t="s">
        <v>280</v>
      </c>
      <c r="F7309" s="1" t="s">
        <v>411</v>
      </c>
      <c r="G7309" s="1" t="s">
        <v>25028</v>
      </c>
      <c r="H7309" s="1" t="s">
        <v>25029</v>
      </c>
      <c r="I7309" s="4">
        <v>84.33855324074074</v>
      </c>
      <c r="J7309" s="1">
        <v>579.82</v>
      </c>
      <c r="K7309" s="1">
        <v>70.38</v>
      </c>
      <c r="M7309" s="10">
        <f t="array" ref="M7309">_xlfn.XLOOKUP(A7309,subscriptions!B7309:B10004,subscriptions!D7309:D10004)</f>
        <v>250</v>
      </c>
      <c r="N7309" s="10">
        <f t="array" ref="N7309">_xlfn.XLOOKUP(A7309,subscriptions!B7309:B10004,subscriptions!G7309:G10004)</f>
        <v>0</v>
      </c>
      <c r="O7309" s="10">
        <v>250.0</v>
      </c>
      <c r="P7309" s="10" t="str">
        <f t="array" ref="P7309">_xlfn.XLOOKUP(A7309,subscriptions!B7309:B10004,subscriptions!C7309:C10004)</f>
        <v>Business</v>
      </c>
      <c r="Q7309" s="10" t="s">
        <v>173</v>
      </c>
      <c r="R7309" s="10" t="s">
        <v>129</v>
      </c>
      <c r="S7309" s="10" t="s">
        <v>2086</v>
      </c>
    </row>
    <row r="7310">
      <c r="A7310" s="1" t="s">
        <v>9245</v>
      </c>
      <c r="B7310" s="1" t="s">
        <v>657</v>
      </c>
      <c r="C7310" s="1" t="s">
        <v>296</v>
      </c>
      <c r="D7310" s="1" t="s">
        <v>153</v>
      </c>
      <c r="E7310" s="1" t="s">
        <v>332</v>
      </c>
      <c r="F7310" s="1" t="s">
        <v>2280</v>
      </c>
      <c r="G7310" s="1" t="s">
        <v>25030</v>
      </c>
      <c r="H7310" s="1" t="s">
        <v>25031</v>
      </c>
      <c r="I7310" s="4">
        <v>84.34122685185186</v>
      </c>
      <c r="J7310" s="1">
        <v>2385.91</v>
      </c>
      <c r="K7310" s="1">
        <v>359.82</v>
      </c>
      <c r="M7310" s="10">
        <f t="array" ref="M7310">_xlfn.XLOOKUP(A7310,subscriptions!B7310:B10004,subscriptions!D7310:D10004)</f>
        <v>120</v>
      </c>
      <c r="N7310" s="10">
        <f t="array" ref="N7310">_xlfn.XLOOKUP(A7310,subscriptions!B7310:B10004,subscriptions!G7310:G10004)</f>
        <v>5</v>
      </c>
      <c r="O7310" s="10">
        <v>114.0</v>
      </c>
      <c r="P7310" s="10" t="str">
        <f t="array" ref="P7310">_xlfn.XLOOKUP(A7310,subscriptions!B7310:B10004,subscriptions!C7310:C10004)</f>
        <v>Residential</v>
      </c>
      <c r="Q7310" s="10" t="s">
        <v>194</v>
      </c>
      <c r="R7310" s="10" t="s">
        <v>212</v>
      </c>
      <c r="S7310" s="10" t="s">
        <v>259</v>
      </c>
    </row>
    <row r="7311">
      <c r="A7311" s="1" t="s">
        <v>9246</v>
      </c>
      <c r="B7311" s="1" t="s">
        <v>748</v>
      </c>
      <c r="C7311" s="1" t="s">
        <v>1388</v>
      </c>
      <c r="D7311" s="1" t="s">
        <v>27</v>
      </c>
      <c r="E7311" s="1" t="s">
        <v>714</v>
      </c>
      <c r="F7311" s="1" t="s">
        <v>828</v>
      </c>
      <c r="G7311" s="1" t="s">
        <v>25032</v>
      </c>
      <c r="H7311" s="1" t="s">
        <v>25033</v>
      </c>
      <c r="I7311" s="4">
        <v>84.21266203703703</v>
      </c>
      <c r="J7311" s="1">
        <v>97.57</v>
      </c>
      <c r="K7311" s="1">
        <v>34.2</v>
      </c>
      <c r="M7311" s="10">
        <f t="array" ref="M7311">_xlfn.XLOOKUP(A7311,subscriptions!B7311:B10004,subscriptions!D7311:D10004)</f>
        <v>120</v>
      </c>
      <c r="N7311" s="10">
        <f t="array" ref="N7311">_xlfn.XLOOKUP(A7311,subscriptions!B7311:B10004,subscriptions!G7311:G10004)</f>
        <v>10</v>
      </c>
      <c r="O7311" s="10">
        <v>108.0</v>
      </c>
      <c r="P7311" s="10" t="str">
        <f t="array" ref="P7311">_xlfn.XLOOKUP(A7311,subscriptions!B7311:B10004,subscriptions!C7311:C10004)</f>
        <v>Residential</v>
      </c>
      <c r="Q7311" s="10" t="s">
        <v>128</v>
      </c>
      <c r="R7311" s="10" t="s">
        <v>212</v>
      </c>
      <c r="S7311" s="10" t="s">
        <v>813</v>
      </c>
    </row>
    <row r="7312">
      <c r="A7312" s="1" t="s">
        <v>9247</v>
      </c>
      <c r="B7312" s="1" t="s">
        <v>2018</v>
      </c>
      <c r="C7312" s="1" t="s">
        <v>509</v>
      </c>
      <c r="D7312" s="1" t="s">
        <v>27</v>
      </c>
      <c r="E7312" s="1" t="s">
        <v>280</v>
      </c>
      <c r="F7312" s="1" t="s">
        <v>376</v>
      </c>
      <c r="G7312" s="1" t="s">
        <v>25034</v>
      </c>
      <c r="H7312" s="1" t="s">
        <v>25035</v>
      </c>
      <c r="I7312" s="4">
        <v>84.38136574074075</v>
      </c>
      <c r="J7312" s="1">
        <v>5160.77</v>
      </c>
      <c r="K7312" s="1">
        <v>713.2</v>
      </c>
      <c r="M7312" s="10">
        <f t="array" ref="M7312">_xlfn.XLOOKUP(A7312,subscriptions!B7312:B10004,subscriptions!D7312:D10004)</f>
        <v>50</v>
      </c>
      <c r="N7312" s="10">
        <f t="array" ref="N7312">_xlfn.XLOOKUP(A7312,subscriptions!B7312:B10004,subscriptions!G7312:G10004)</f>
        <v>20</v>
      </c>
      <c r="O7312" s="10">
        <v>40.0</v>
      </c>
      <c r="P7312" s="10" t="str">
        <f t="array" ref="P7312">_xlfn.XLOOKUP(A7312,subscriptions!B7312:B10004,subscriptions!C7312:C10004)</f>
        <v>Mini</v>
      </c>
      <c r="Q7312" s="10" t="s">
        <v>128</v>
      </c>
      <c r="R7312" s="10" t="s">
        <v>148</v>
      </c>
      <c r="S7312" s="10" t="s">
        <v>1789</v>
      </c>
    </row>
    <row r="7313">
      <c r="A7313" s="1" t="s">
        <v>9250</v>
      </c>
      <c r="B7313" s="1" t="s">
        <v>645</v>
      </c>
      <c r="C7313" s="1" t="s">
        <v>800</v>
      </c>
      <c r="D7313" s="1" t="s">
        <v>153</v>
      </c>
      <c r="E7313" s="1" t="s">
        <v>219</v>
      </c>
      <c r="F7313" s="1" t="s">
        <v>4220</v>
      </c>
      <c r="G7313" s="1" t="s">
        <v>25036</v>
      </c>
      <c r="H7313" s="1" t="s">
        <v>25037</v>
      </c>
      <c r="I7313" s="4">
        <v>84.25349537037037</v>
      </c>
      <c r="J7313" s="1">
        <v>1171.71</v>
      </c>
      <c r="K7313" s="1">
        <v>150.5</v>
      </c>
      <c r="M7313" s="10">
        <f t="array" ref="M7313">_xlfn.XLOOKUP(A7313,subscriptions!B7313:B10004,subscriptions!D7313:D10004)</f>
        <v>120</v>
      </c>
      <c r="N7313" s="10">
        <f t="array" ref="N7313">_xlfn.XLOOKUP(A7313,subscriptions!B7313:B10004,subscriptions!G7313:G10004)</f>
        <v>0</v>
      </c>
      <c r="O7313" s="10">
        <v>120.0</v>
      </c>
      <c r="P7313" s="10" t="str">
        <f t="array" ref="P7313">_xlfn.XLOOKUP(A7313,subscriptions!B7313:B10004,subscriptions!C7313:C10004)</f>
        <v>Residential</v>
      </c>
      <c r="Q7313" s="10" t="s">
        <v>173</v>
      </c>
      <c r="R7313" s="10" t="s">
        <v>212</v>
      </c>
      <c r="S7313" s="10" t="s">
        <v>1832</v>
      </c>
    </row>
    <row r="7314">
      <c r="A7314" s="1" t="s">
        <v>9251</v>
      </c>
      <c r="B7314" s="1" t="s">
        <v>700</v>
      </c>
      <c r="C7314" s="1" t="s">
        <v>178</v>
      </c>
      <c r="D7314" s="1" t="s">
        <v>153</v>
      </c>
      <c r="E7314" s="1" t="s">
        <v>28</v>
      </c>
      <c r="F7314" s="1" t="s">
        <v>2581</v>
      </c>
      <c r="G7314" s="1" t="s">
        <v>25038</v>
      </c>
      <c r="H7314" s="1" t="s">
        <v>25039</v>
      </c>
      <c r="I7314" s="4">
        <v>84.29608796296296</v>
      </c>
      <c r="J7314" s="1">
        <v>592.06</v>
      </c>
      <c r="K7314" s="1">
        <v>153.67</v>
      </c>
      <c r="M7314" s="10">
        <f t="array" ref="M7314">_xlfn.XLOOKUP(A7314,subscriptions!B7314:B10004,subscriptions!D7314:D10004)</f>
        <v>80</v>
      </c>
      <c r="N7314" s="10">
        <f t="array" ref="N7314">_xlfn.XLOOKUP(A7314,subscriptions!B7314:B10004,subscriptions!G7314:G10004)</f>
        <v>5</v>
      </c>
      <c r="O7314" s="10">
        <v>76.0</v>
      </c>
      <c r="P7314" s="10" t="str">
        <f t="array" ref="P7314">_xlfn.XLOOKUP(A7314,subscriptions!B7314:B10004,subscriptions!C7314:C10004)</f>
        <v>Roam</v>
      </c>
      <c r="Q7314" s="10" t="s">
        <v>194</v>
      </c>
      <c r="R7314" s="10" t="s">
        <v>148</v>
      </c>
      <c r="S7314" s="10" t="s">
        <v>655</v>
      </c>
    </row>
    <row r="7315">
      <c r="A7315" s="1" t="s">
        <v>9252</v>
      </c>
      <c r="B7315" s="1" t="s">
        <v>1844</v>
      </c>
      <c r="C7315" s="1" t="s">
        <v>456</v>
      </c>
      <c r="D7315" s="1" t="s">
        <v>153</v>
      </c>
      <c r="E7315" s="1" t="s">
        <v>332</v>
      </c>
      <c r="F7315" s="1" t="s">
        <v>1749</v>
      </c>
      <c r="G7315" s="1" t="s">
        <v>25040</v>
      </c>
      <c r="H7315" s="1" t="s">
        <v>25041</v>
      </c>
      <c r="I7315" s="4">
        <v>84.29952546296296</v>
      </c>
      <c r="J7315" s="1">
        <v>725.5</v>
      </c>
      <c r="K7315" s="1">
        <v>118.34</v>
      </c>
      <c r="M7315" s="10">
        <f t="array" ref="M7315">_xlfn.XLOOKUP(A7315,subscriptions!B7315:B10004,subscriptions!D7315:D10004)</f>
        <v>80</v>
      </c>
      <c r="N7315" s="10">
        <f t="array" ref="N7315">_xlfn.XLOOKUP(A7315,subscriptions!B7315:B10004,subscriptions!G7315:G10004)</f>
        <v>10</v>
      </c>
      <c r="O7315" s="10">
        <v>72.0</v>
      </c>
      <c r="P7315" s="10" t="str">
        <f t="array" ref="P7315">_xlfn.XLOOKUP(A7315,subscriptions!B7315:B10004,subscriptions!C7315:C10004)</f>
        <v>Roam</v>
      </c>
      <c r="Q7315" s="10" t="s">
        <v>128</v>
      </c>
      <c r="R7315" s="10" t="s">
        <v>148</v>
      </c>
      <c r="S7315" s="10" t="s">
        <v>522</v>
      </c>
    </row>
    <row r="7316">
      <c r="A7316" s="1" t="s">
        <v>9253</v>
      </c>
      <c r="B7316" s="1" t="s">
        <v>409</v>
      </c>
      <c r="C7316" s="1" t="s">
        <v>3912</v>
      </c>
      <c r="D7316" s="1" t="s">
        <v>27</v>
      </c>
      <c r="E7316" s="1" t="s">
        <v>262</v>
      </c>
      <c r="F7316" s="1" t="s">
        <v>2112</v>
      </c>
      <c r="G7316" s="1" t="s">
        <v>25042</v>
      </c>
      <c r="H7316" s="1" t="s">
        <v>25043</v>
      </c>
      <c r="I7316" s="4">
        <v>84.25851851851851</v>
      </c>
      <c r="J7316" s="1">
        <v>153.07</v>
      </c>
      <c r="K7316" s="1">
        <v>33.93</v>
      </c>
      <c r="M7316" s="10">
        <f t="array" ref="M7316">_xlfn.XLOOKUP(A7316,subscriptions!B7316:B10004,subscriptions!D7316:D10004)</f>
        <v>120</v>
      </c>
      <c r="N7316" s="10">
        <f t="array" ref="N7316">_xlfn.XLOOKUP(A7316,subscriptions!B7316:B10004,subscriptions!G7316:G10004)</f>
        <v>20</v>
      </c>
      <c r="O7316" s="10">
        <v>96.0</v>
      </c>
      <c r="P7316" s="10" t="str">
        <f t="array" ref="P7316">_xlfn.XLOOKUP(A7316,subscriptions!B7316:B10004,subscriptions!C7316:C10004)</f>
        <v>Residential</v>
      </c>
      <c r="Q7316" s="10" t="s">
        <v>128</v>
      </c>
      <c r="R7316" s="10" t="s">
        <v>148</v>
      </c>
      <c r="S7316" s="10" t="s">
        <v>4148</v>
      </c>
    </row>
    <row r="7317">
      <c r="A7317" s="1" t="s">
        <v>9254</v>
      </c>
      <c r="B7317" s="1" t="s">
        <v>1506</v>
      </c>
      <c r="C7317" s="1" t="s">
        <v>884</v>
      </c>
      <c r="D7317" s="1" t="s">
        <v>27</v>
      </c>
      <c r="E7317" s="1" t="s">
        <v>332</v>
      </c>
      <c r="F7317" s="1" t="s">
        <v>736</v>
      </c>
      <c r="G7317" s="1" t="s">
        <v>25044</v>
      </c>
      <c r="H7317" s="1" t="s">
        <v>25045</v>
      </c>
      <c r="I7317" s="4">
        <v>84.3774074074074</v>
      </c>
      <c r="J7317" s="1">
        <v>6863.22</v>
      </c>
      <c r="K7317" s="1">
        <v>675.52</v>
      </c>
      <c r="M7317" s="10">
        <f t="array" ref="M7317">_xlfn.XLOOKUP(A7317,subscriptions!B7317:B10004,subscriptions!D7317:D10004)</f>
        <v>120</v>
      </c>
      <c r="N7317" s="10">
        <f t="array" ref="N7317">_xlfn.XLOOKUP(A7317,subscriptions!B7317:B10004,subscriptions!G7317:G10004)</f>
        <v>0</v>
      </c>
      <c r="O7317" s="10">
        <v>120.0</v>
      </c>
      <c r="P7317" s="10" t="str">
        <f t="array" ref="P7317">_xlfn.XLOOKUP(A7317,subscriptions!B7317:B10004,subscriptions!C7317:C10004)</f>
        <v>Residential</v>
      </c>
      <c r="Q7317" s="10" t="s">
        <v>173</v>
      </c>
      <c r="R7317" s="10" t="s">
        <v>212</v>
      </c>
      <c r="S7317" s="10" t="s">
        <v>1360</v>
      </c>
    </row>
    <row r="7318">
      <c r="A7318" s="1" t="s">
        <v>9255</v>
      </c>
      <c r="B7318" s="1" t="s">
        <v>278</v>
      </c>
      <c r="C7318" s="1" t="s">
        <v>827</v>
      </c>
      <c r="D7318" s="1" t="s">
        <v>27</v>
      </c>
      <c r="E7318" s="1" t="s">
        <v>332</v>
      </c>
      <c r="F7318" s="1" t="s">
        <v>2415</v>
      </c>
      <c r="G7318" s="1" t="s">
        <v>25046</v>
      </c>
      <c r="H7318" s="1" t="s">
        <v>25047</v>
      </c>
      <c r="I7318" s="4">
        <v>84.3378125</v>
      </c>
      <c r="J7318" s="1">
        <v>110.13</v>
      </c>
      <c r="K7318" s="1">
        <v>29.17</v>
      </c>
      <c r="M7318" s="10">
        <f t="array" ref="M7318">_xlfn.XLOOKUP(A7318,subscriptions!B7318:B10004,subscriptions!D7318:D10004)</f>
        <v>120</v>
      </c>
      <c r="N7318" s="10">
        <f t="array" ref="N7318">_xlfn.XLOOKUP(A7318,subscriptions!B7318:B10004,subscriptions!G7318:G10004)</f>
        <v>5</v>
      </c>
      <c r="O7318" s="10">
        <v>114.0</v>
      </c>
      <c r="P7318" s="10" t="str">
        <f t="array" ref="P7318">_xlfn.XLOOKUP(A7318,subscriptions!B7318:B10004,subscriptions!C7318:C10004)</f>
        <v>Residential</v>
      </c>
      <c r="Q7318" s="10" t="s">
        <v>194</v>
      </c>
      <c r="R7318" s="10" t="s">
        <v>212</v>
      </c>
      <c r="S7318" s="10" t="s">
        <v>1961</v>
      </c>
    </row>
    <row r="7319">
      <c r="A7319" s="1" t="s">
        <v>9256</v>
      </c>
      <c r="B7319" s="1" t="s">
        <v>1527</v>
      </c>
      <c r="C7319" s="1" t="s">
        <v>920</v>
      </c>
      <c r="D7319" s="1" t="s">
        <v>153</v>
      </c>
      <c r="E7319" s="1" t="s">
        <v>111</v>
      </c>
      <c r="F7319" s="1" t="s">
        <v>135</v>
      </c>
      <c r="G7319" s="1" t="s">
        <v>25048</v>
      </c>
      <c r="H7319" s="1" t="s">
        <v>25049</v>
      </c>
      <c r="I7319" s="4">
        <v>84.33976851851853</v>
      </c>
      <c r="J7319" s="1">
        <v>1645.91</v>
      </c>
      <c r="K7319" s="1">
        <v>311.39</v>
      </c>
      <c r="M7319" s="10">
        <f t="array" ref="M7319">_xlfn.XLOOKUP(A7319,subscriptions!B7319:B10004,subscriptions!D7319:D10004)</f>
        <v>120</v>
      </c>
      <c r="N7319" s="10">
        <f t="array" ref="N7319">_xlfn.XLOOKUP(A7319,subscriptions!B7319:B10004,subscriptions!G7319:G10004)</f>
        <v>10</v>
      </c>
      <c r="O7319" s="10">
        <v>108.0</v>
      </c>
      <c r="P7319" s="10" t="str">
        <f t="array" ref="P7319">_xlfn.XLOOKUP(A7319,subscriptions!B7319:B10004,subscriptions!C7319:C10004)</f>
        <v>Residential</v>
      </c>
      <c r="Q7319" s="10" t="s">
        <v>128</v>
      </c>
      <c r="R7319" s="10" t="s">
        <v>212</v>
      </c>
      <c r="S7319" s="10" t="s">
        <v>234</v>
      </c>
    </row>
    <row r="7320">
      <c r="A7320" s="1" t="s">
        <v>9259</v>
      </c>
      <c r="B7320" s="1" t="s">
        <v>109</v>
      </c>
      <c r="C7320" s="1" t="s">
        <v>456</v>
      </c>
      <c r="D7320" s="1" t="s">
        <v>27</v>
      </c>
      <c r="E7320" s="1" t="s">
        <v>262</v>
      </c>
      <c r="F7320" s="1" t="s">
        <v>2112</v>
      </c>
      <c r="G7320" s="1" t="s">
        <v>25050</v>
      </c>
      <c r="H7320" s="1" t="s">
        <v>25051</v>
      </c>
      <c r="I7320" s="4">
        <v>84.38012731481481</v>
      </c>
      <c r="J7320" s="1">
        <v>927.07</v>
      </c>
      <c r="K7320" s="1">
        <v>173.82</v>
      </c>
      <c r="M7320" s="10">
        <f t="array" ref="M7320">_xlfn.XLOOKUP(A7320,subscriptions!B7320:B10004,subscriptions!D7320:D10004)</f>
        <v>80</v>
      </c>
      <c r="N7320" s="10">
        <f t="array" ref="N7320">_xlfn.XLOOKUP(A7320,subscriptions!B7320:B10004,subscriptions!G7320:G10004)</f>
        <v>20</v>
      </c>
      <c r="O7320" s="10">
        <v>64.0</v>
      </c>
      <c r="P7320" s="10" t="str">
        <f t="array" ref="P7320">_xlfn.XLOOKUP(A7320,subscriptions!B7320:B10004,subscriptions!C7320:C10004)</f>
        <v>Roam</v>
      </c>
      <c r="Q7320" s="10" t="s">
        <v>128</v>
      </c>
      <c r="R7320" s="10" t="s">
        <v>148</v>
      </c>
      <c r="S7320" s="10" t="s">
        <v>698</v>
      </c>
    </row>
    <row r="7321">
      <c r="A7321" s="1" t="s">
        <v>9260</v>
      </c>
      <c r="B7321" s="1" t="s">
        <v>312</v>
      </c>
      <c r="C7321" s="1" t="s">
        <v>279</v>
      </c>
      <c r="D7321" s="1" t="s">
        <v>153</v>
      </c>
      <c r="E7321" s="1" t="s">
        <v>239</v>
      </c>
      <c r="F7321" s="1" t="s">
        <v>606</v>
      </c>
      <c r="G7321" s="1" t="s">
        <v>25052</v>
      </c>
      <c r="H7321" s="1" t="s">
        <v>25053</v>
      </c>
      <c r="I7321" s="4">
        <v>84.379375</v>
      </c>
      <c r="J7321" s="1">
        <v>4511.43</v>
      </c>
      <c r="K7321" s="1">
        <v>665.13</v>
      </c>
      <c r="M7321" s="10">
        <f t="array" ref="M7321">_xlfn.XLOOKUP(A7321,subscriptions!B7321:B10004,subscriptions!D7321:D10004)</f>
        <v>120</v>
      </c>
      <c r="N7321" s="10">
        <f t="array" ref="N7321">_xlfn.XLOOKUP(A7321,subscriptions!B7321:B10004,subscriptions!G7321:G10004)</f>
        <v>0</v>
      </c>
      <c r="O7321" s="10">
        <v>120.0</v>
      </c>
      <c r="P7321" s="10" t="str">
        <f t="array" ref="P7321">_xlfn.XLOOKUP(A7321,subscriptions!B7321:B10004,subscriptions!C7321:C10004)</f>
        <v>Residential</v>
      </c>
      <c r="Q7321" s="10" t="s">
        <v>173</v>
      </c>
      <c r="R7321" s="10" t="s">
        <v>212</v>
      </c>
      <c r="S7321" s="10" t="s">
        <v>2380</v>
      </c>
    </row>
    <row r="7322">
      <c r="A7322" s="1" t="s">
        <v>9261</v>
      </c>
      <c r="B7322" s="1" t="s">
        <v>523</v>
      </c>
      <c r="C7322" s="1" t="s">
        <v>1833</v>
      </c>
      <c r="D7322" s="1" t="s">
        <v>27</v>
      </c>
      <c r="E7322" s="1" t="s">
        <v>219</v>
      </c>
      <c r="F7322" s="1" t="s">
        <v>971</v>
      </c>
      <c r="G7322" s="1" t="s">
        <v>25054</v>
      </c>
      <c r="H7322" s="1" t="s">
        <v>25055</v>
      </c>
      <c r="I7322" s="4">
        <v>84.25858796296296</v>
      </c>
      <c r="J7322" s="1">
        <v>473.54</v>
      </c>
      <c r="K7322" s="1">
        <v>104.27</v>
      </c>
      <c r="M7322" s="10">
        <f t="array" ref="M7322">_xlfn.XLOOKUP(A7322,subscriptions!B7322:B10004,subscriptions!D7322:D10004)</f>
        <v>80</v>
      </c>
      <c r="N7322" s="10">
        <f t="array" ref="N7322">_xlfn.XLOOKUP(A7322,subscriptions!B7322:B10004,subscriptions!G7322:G10004)</f>
        <v>5</v>
      </c>
      <c r="O7322" s="10">
        <v>76.0</v>
      </c>
      <c r="P7322" s="10" t="str">
        <f t="array" ref="P7322">_xlfn.XLOOKUP(A7322,subscriptions!B7322:B10004,subscriptions!C7322:C10004)</f>
        <v>Roam</v>
      </c>
      <c r="Q7322" s="10" t="s">
        <v>194</v>
      </c>
      <c r="R7322" s="10" t="s">
        <v>148</v>
      </c>
      <c r="S7322" s="10" t="s">
        <v>4148</v>
      </c>
    </row>
    <row r="7323">
      <c r="A7323" s="1" t="s">
        <v>9262</v>
      </c>
      <c r="B7323" s="1" t="s">
        <v>2534</v>
      </c>
      <c r="C7323" s="1" t="s">
        <v>920</v>
      </c>
      <c r="D7323" s="1" t="s">
        <v>153</v>
      </c>
      <c r="E7323" s="1" t="s">
        <v>239</v>
      </c>
      <c r="F7323" s="1" t="s">
        <v>3181</v>
      </c>
      <c r="G7323" s="1" t="s">
        <v>25056</v>
      </c>
      <c r="H7323" s="1" t="s">
        <v>25057</v>
      </c>
      <c r="I7323" s="4">
        <v>84.1709375</v>
      </c>
      <c r="J7323" s="1">
        <v>1189.21</v>
      </c>
      <c r="K7323" s="1">
        <v>151.41</v>
      </c>
      <c r="M7323" s="10">
        <f t="array" ref="M7323">_xlfn.XLOOKUP(A7323,subscriptions!B7323:B10004,subscriptions!D7323:D10004)</f>
        <v>80</v>
      </c>
      <c r="N7323" s="10">
        <f t="array" ref="N7323">_xlfn.XLOOKUP(A7323,subscriptions!B7323:B10004,subscriptions!G7323:G10004)</f>
        <v>10</v>
      </c>
      <c r="O7323" s="10">
        <v>72.0</v>
      </c>
      <c r="P7323" s="10" t="str">
        <f t="array" ref="P7323">_xlfn.XLOOKUP(A7323,subscriptions!B7323:B10004,subscriptions!C7323:C10004)</f>
        <v>Roam</v>
      </c>
      <c r="Q7323" s="10" t="s">
        <v>128</v>
      </c>
      <c r="R7323" s="10" t="s">
        <v>148</v>
      </c>
      <c r="S7323" s="10" t="s">
        <v>310</v>
      </c>
    </row>
    <row r="7324">
      <c r="A7324" s="1" t="s">
        <v>9263</v>
      </c>
      <c r="B7324" s="1" t="s">
        <v>686</v>
      </c>
      <c r="C7324" s="1" t="s">
        <v>1477</v>
      </c>
      <c r="D7324" s="1" t="s">
        <v>153</v>
      </c>
      <c r="E7324" s="1" t="s">
        <v>262</v>
      </c>
      <c r="F7324" s="1" t="s">
        <v>2112</v>
      </c>
      <c r="G7324" s="1" t="s">
        <v>25058</v>
      </c>
      <c r="H7324" s="1" t="s">
        <v>25059</v>
      </c>
      <c r="I7324" s="4">
        <v>84.33712962962963</v>
      </c>
      <c r="J7324" s="1">
        <v>1037.7</v>
      </c>
      <c r="K7324" s="1">
        <v>169.19</v>
      </c>
      <c r="M7324" s="10">
        <f t="array" ref="M7324">_xlfn.XLOOKUP(A7324,subscriptions!B7324:B10004,subscriptions!D7324:D10004)</f>
        <v>80</v>
      </c>
      <c r="N7324" s="10">
        <f t="array" ref="N7324">_xlfn.XLOOKUP(A7324,subscriptions!B7324:B10004,subscriptions!G7324:G10004)</f>
        <v>20</v>
      </c>
      <c r="O7324" s="10">
        <v>64.0</v>
      </c>
      <c r="P7324" s="10" t="str">
        <f t="array" ref="P7324">_xlfn.XLOOKUP(A7324,subscriptions!B7324:B10004,subscriptions!C7324:C10004)</f>
        <v>Roam</v>
      </c>
      <c r="Q7324" s="10" t="s">
        <v>128</v>
      </c>
      <c r="R7324" s="10" t="s">
        <v>148</v>
      </c>
      <c r="S7324" s="10" t="s">
        <v>968</v>
      </c>
    </row>
    <row r="7325">
      <c r="A7325" s="1" t="s">
        <v>9264</v>
      </c>
      <c r="B7325" s="1" t="s">
        <v>150</v>
      </c>
      <c r="C7325" s="1" t="s">
        <v>658</v>
      </c>
      <c r="D7325" s="1" t="s">
        <v>153</v>
      </c>
      <c r="E7325" s="1" t="s">
        <v>179</v>
      </c>
      <c r="F7325" s="1" t="s">
        <v>1045</v>
      </c>
      <c r="G7325" s="1" t="s">
        <v>25060</v>
      </c>
      <c r="H7325" s="1" t="s">
        <v>25061</v>
      </c>
      <c r="I7325" s="4">
        <v>84.29950231481482</v>
      </c>
      <c r="J7325" s="1">
        <v>1870.36</v>
      </c>
      <c r="K7325" s="1">
        <v>417.15</v>
      </c>
      <c r="L7325" s="1">
        <v>100.0</v>
      </c>
      <c r="M7325" s="10">
        <f t="array" ref="M7325">_xlfn.XLOOKUP(A7325,subscriptions!B7325:B10004,subscriptions!D7325:D10004)</f>
        <v>50</v>
      </c>
      <c r="N7325" s="10">
        <f t="array" ref="N7325">_xlfn.XLOOKUP(A7325,subscriptions!B7325:B10004,subscriptions!G7325:G10004)</f>
        <v>0</v>
      </c>
      <c r="O7325" s="10">
        <v>50.0</v>
      </c>
      <c r="P7325" s="10" t="str">
        <f t="array" ref="P7325">_xlfn.XLOOKUP(A7325,subscriptions!B7325:B10004,subscriptions!C7325:C10004)</f>
        <v>Mini</v>
      </c>
      <c r="Q7325" s="10" t="s">
        <v>173</v>
      </c>
      <c r="R7325" s="10" t="s">
        <v>148</v>
      </c>
      <c r="S7325" s="10" t="s">
        <v>522</v>
      </c>
    </row>
    <row r="7326">
      <c r="A7326" s="1" t="s">
        <v>9265</v>
      </c>
      <c r="B7326" s="1" t="s">
        <v>1009</v>
      </c>
      <c r="C7326" s="1" t="s">
        <v>492</v>
      </c>
      <c r="D7326" s="1" t="s">
        <v>153</v>
      </c>
      <c r="E7326" s="1" t="s">
        <v>631</v>
      </c>
      <c r="F7326" s="1" t="s">
        <v>1318</v>
      </c>
      <c r="G7326" s="1" t="s">
        <v>25062</v>
      </c>
      <c r="H7326" s="1" t="s">
        <v>25063</v>
      </c>
      <c r="I7326" s="4">
        <v>84.37641203703704</v>
      </c>
      <c r="J7326" s="1">
        <v>155.65</v>
      </c>
      <c r="K7326" s="1">
        <v>34.69</v>
      </c>
      <c r="M7326" s="10">
        <f t="array" ref="M7326">_xlfn.XLOOKUP(A7326,subscriptions!B7326:B10004,subscriptions!D7326:D10004)</f>
        <v>120</v>
      </c>
      <c r="N7326" s="10">
        <f t="array" ref="N7326">_xlfn.XLOOKUP(A7326,subscriptions!B7326:B10004,subscriptions!G7326:G10004)</f>
        <v>5</v>
      </c>
      <c r="O7326" s="10">
        <v>114.0</v>
      </c>
      <c r="P7326" s="10" t="str">
        <f t="array" ref="P7326">_xlfn.XLOOKUP(A7326,subscriptions!B7326:B10004,subscriptions!C7326:C10004)</f>
        <v>Residential</v>
      </c>
      <c r="Q7326" s="10" t="s">
        <v>194</v>
      </c>
      <c r="R7326" s="10" t="s">
        <v>212</v>
      </c>
      <c r="S7326" s="10" t="s">
        <v>3910</v>
      </c>
    </row>
    <row r="7327">
      <c r="A7327" s="1" t="s">
        <v>9268</v>
      </c>
      <c r="B7327" s="1" t="s">
        <v>329</v>
      </c>
      <c r="C7327" s="1" t="s">
        <v>673</v>
      </c>
      <c r="D7327" s="1" t="s">
        <v>27</v>
      </c>
      <c r="E7327" s="1" t="s">
        <v>631</v>
      </c>
      <c r="F7327" s="1" t="s">
        <v>2293</v>
      </c>
      <c r="G7327" s="1" t="s">
        <v>25064</v>
      </c>
      <c r="H7327" s="1" t="s">
        <v>25065</v>
      </c>
      <c r="I7327" s="4">
        <v>84.16881944444444</v>
      </c>
      <c r="J7327" s="1">
        <v>373.11</v>
      </c>
      <c r="K7327" s="1">
        <v>58.16</v>
      </c>
      <c r="M7327" s="10">
        <f t="array" ref="M7327">_xlfn.XLOOKUP(A7327,subscriptions!B7327:B10004,subscriptions!D7327:D10004)</f>
        <v>120</v>
      </c>
      <c r="N7327" s="10">
        <f t="array" ref="N7327">_xlfn.XLOOKUP(A7327,subscriptions!B7327:B10004,subscriptions!G7327:G10004)</f>
        <v>10</v>
      </c>
      <c r="O7327" s="10">
        <v>108.0</v>
      </c>
      <c r="P7327" s="10" t="str">
        <f t="array" ref="P7327">_xlfn.XLOOKUP(A7327,subscriptions!B7327:B10004,subscriptions!C7327:C10004)</f>
        <v>Residential</v>
      </c>
      <c r="Q7327" s="10" t="s">
        <v>128</v>
      </c>
      <c r="R7327" s="10" t="s">
        <v>212</v>
      </c>
      <c r="S7327" s="10" t="s">
        <v>1504</v>
      </c>
    </row>
    <row r="7328">
      <c r="A7328" s="1" t="s">
        <v>9269</v>
      </c>
      <c r="B7328" s="1" t="s">
        <v>197</v>
      </c>
      <c r="C7328" s="1" t="s">
        <v>391</v>
      </c>
      <c r="D7328" s="1" t="s">
        <v>153</v>
      </c>
      <c r="E7328" s="1" t="s">
        <v>262</v>
      </c>
      <c r="F7328" s="1" t="s">
        <v>263</v>
      </c>
      <c r="G7328" s="1" t="s">
        <v>25066</v>
      </c>
      <c r="H7328" s="1" t="s">
        <v>25067</v>
      </c>
      <c r="I7328" s="4">
        <v>84.21127314814815</v>
      </c>
      <c r="J7328" s="1">
        <v>412.28</v>
      </c>
      <c r="K7328" s="1">
        <v>102.43</v>
      </c>
      <c r="M7328" s="10">
        <f t="array" ref="M7328">_xlfn.XLOOKUP(A7328,subscriptions!B7328:B10004,subscriptions!D7328:D10004)</f>
        <v>250</v>
      </c>
      <c r="N7328" s="10">
        <f t="array" ref="N7328">_xlfn.XLOOKUP(A7328,subscriptions!B7328:B10004,subscriptions!G7328:G10004)</f>
        <v>20</v>
      </c>
      <c r="O7328" s="10">
        <v>200.0</v>
      </c>
      <c r="P7328" s="10" t="str">
        <f t="array" ref="P7328">_xlfn.XLOOKUP(A7328,subscriptions!B7328:B10004,subscriptions!C7328:C10004)</f>
        <v>Business</v>
      </c>
      <c r="Q7328" s="10" t="s">
        <v>128</v>
      </c>
      <c r="R7328" s="10" t="s">
        <v>129</v>
      </c>
      <c r="S7328" s="10" t="s">
        <v>438</v>
      </c>
    </row>
    <row r="7329">
      <c r="A7329" s="1" t="s">
        <v>9270</v>
      </c>
      <c r="B7329" s="1" t="s">
        <v>1664</v>
      </c>
      <c r="C7329" s="1" t="s">
        <v>673</v>
      </c>
      <c r="D7329" s="1" t="s">
        <v>153</v>
      </c>
      <c r="E7329" s="1" t="s">
        <v>219</v>
      </c>
      <c r="F7329" s="1" t="s">
        <v>4220</v>
      </c>
      <c r="G7329" s="1" t="s">
        <v>25068</v>
      </c>
      <c r="H7329" s="1" t="s">
        <v>25069</v>
      </c>
      <c r="I7329" s="4">
        <v>84.29320601851852</v>
      </c>
      <c r="J7329" s="1">
        <v>2059.98</v>
      </c>
      <c r="K7329" s="1">
        <v>496.79</v>
      </c>
      <c r="M7329" s="10">
        <f t="array" ref="M7329">_xlfn.XLOOKUP(A7329,subscriptions!B7329:B10004,subscriptions!D7329:D10004)</f>
        <v>120</v>
      </c>
      <c r="N7329" s="10">
        <f t="array" ref="N7329">_xlfn.XLOOKUP(A7329,subscriptions!B7329:B10004,subscriptions!G7329:G10004)</f>
        <v>0</v>
      </c>
      <c r="O7329" s="10">
        <v>120.0</v>
      </c>
      <c r="P7329" s="10" t="str">
        <f t="array" ref="P7329">_xlfn.XLOOKUP(A7329,subscriptions!B7329:B10004,subscriptions!C7329:C10004)</f>
        <v>Residential</v>
      </c>
      <c r="Q7329" s="10" t="s">
        <v>173</v>
      </c>
      <c r="R7329" s="10" t="s">
        <v>212</v>
      </c>
      <c r="S7329" s="10" t="s">
        <v>1779</v>
      </c>
    </row>
    <row r="7330">
      <c r="A7330" s="1" t="s">
        <v>9271</v>
      </c>
      <c r="B7330" s="1" t="s">
        <v>1173</v>
      </c>
      <c r="C7330" s="1" t="s">
        <v>3912</v>
      </c>
      <c r="D7330" s="1" t="s">
        <v>27</v>
      </c>
      <c r="E7330" s="1" t="s">
        <v>219</v>
      </c>
      <c r="F7330" s="1" t="s">
        <v>220</v>
      </c>
      <c r="G7330" s="1" t="s">
        <v>25070</v>
      </c>
      <c r="H7330" s="1" t="s">
        <v>25071</v>
      </c>
      <c r="I7330" s="4">
        <v>84.4202662037037</v>
      </c>
      <c r="J7330" s="1">
        <v>364.49</v>
      </c>
      <c r="K7330" s="1">
        <v>80.82</v>
      </c>
      <c r="M7330" s="10">
        <f t="array" ref="M7330">_xlfn.XLOOKUP(A7330,subscriptions!B7330:B10004,subscriptions!D7330:D10004)</f>
        <v>80</v>
      </c>
      <c r="N7330" s="10">
        <f t="array" ref="N7330">_xlfn.XLOOKUP(A7330,subscriptions!B7330:B10004,subscriptions!G7330:G10004)</f>
        <v>5</v>
      </c>
      <c r="O7330" s="10">
        <v>76.0</v>
      </c>
      <c r="P7330" s="10" t="str">
        <f t="array" ref="P7330">_xlfn.XLOOKUP(A7330,subscriptions!B7330:B10004,subscriptions!C7330:C10004)</f>
        <v>Roam</v>
      </c>
      <c r="Q7330" s="10" t="s">
        <v>194</v>
      </c>
      <c r="R7330" s="10" t="s">
        <v>148</v>
      </c>
      <c r="S7330" s="10" t="s">
        <v>940</v>
      </c>
    </row>
    <row r="7331">
      <c r="A7331" s="1" t="s">
        <v>9272</v>
      </c>
      <c r="B7331" s="1" t="s">
        <v>1624</v>
      </c>
      <c r="C7331" s="1" t="s">
        <v>764</v>
      </c>
      <c r="D7331" s="1" t="s">
        <v>27</v>
      </c>
      <c r="E7331" s="1" t="s">
        <v>714</v>
      </c>
      <c r="F7331" s="1" t="s">
        <v>2171</v>
      </c>
      <c r="G7331" s="1" t="s">
        <v>25072</v>
      </c>
      <c r="H7331" s="1" t="s">
        <v>25073</v>
      </c>
      <c r="I7331" s="4">
        <v>84.37811342592593</v>
      </c>
      <c r="J7331" s="1">
        <v>1328.19</v>
      </c>
      <c r="K7331" s="1">
        <v>270.65</v>
      </c>
      <c r="M7331" s="10">
        <f t="array" ref="M7331">_xlfn.XLOOKUP(A7331,subscriptions!B7331:B10004,subscriptions!D7331:D10004)</f>
        <v>120</v>
      </c>
      <c r="N7331" s="10">
        <f t="array" ref="N7331">_xlfn.XLOOKUP(A7331,subscriptions!B7331:B10004,subscriptions!G7331:G10004)</f>
        <v>10</v>
      </c>
      <c r="O7331" s="10">
        <v>108.0</v>
      </c>
      <c r="P7331" s="10" t="str">
        <f t="array" ref="P7331">_xlfn.XLOOKUP(A7331,subscriptions!B7331:B10004,subscriptions!C7331:C10004)</f>
        <v>Residential</v>
      </c>
      <c r="Q7331" s="10" t="s">
        <v>128</v>
      </c>
      <c r="R7331" s="10" t="s">
        <v>212</v>
      </c>
      <c r="S7331" s="10" t="s">
        <v>1302</v>
      </c>
    </row>
    <row r="7332">
      <c r="A7332" s="1" t="s">
        <v>9273</v>
      </c>
      <c r="B7332" s="1" t="s">
        <v>472</v>
      </c>
      <c r="C7332" s="1" t="s">
        <v>509</v>
      </c>
      <c r="D7332" s="1" t="s">
        <v>27</v>
      </c>
      <c r="E7332" s="1" t="s">
        <v>239</v>
      </c>
      <c r="F7332" s="1" t="s">
        <v>2076</v>
      </c>
      <c r="G7332" s="1" t="s">
        <v>25074</v>
      </c>
      <c r="H7332" s="1" t="s">
        <v>25075</v>
      </c>
      <c r="I7332" s="4">
        <v>84.33855324074074</v>
      </c>
      <c r="J7332" s="1">
        <v>413.57</v>
      </c>
      <c r="K7332" s="1">
        <v>109.64</v>
      </c>
      <c r="M7332" s="10">
        <f t="array" ref="M7332">_xlfn.XLOOKUP(A7332,subscriptions!B7332:B10004,subscriptions!D7332:D10004)</f>
        <v>120</v>
      </c>
      <c r="N7332" s="10">
        <f t="array" ref="N7332">_xlfn.XLOOKUP(A7332,subscriptions!B7332:B10004,subscriptions!G7332:G10004)</f>
        <v>20</v>
      </c>
      <c r="O7332" s="10">
        <v>96.0</v>
      </c>
      <c r="P7332" s="10" t="str">
        <f t="array" ref="P7332">_xlfn.XLOOKUP(A7332,subscriptions!B7332:B10004,subscriptions!C7332:C10004)</f>
        <v>Residential</v>
      </c>
      <c r="Q7332" s="10" t="s">
        <v>128</v>
      </c>
      <c r="R7332" s="10" t="s">
        <v>148</v>
      </c>
      <c r="S7332" s="10" t="s">
        <v>2086</v>
      </c>
    </row>
    <row r="7333">
      <c r="A7333" s="1" t="s">
        <v>9276</v>
      </c>
      <c r="B7333" s="1" t="s">
        <v>355</v>
      </c>
      <c r="C7333" s="1" t="s">
        <v>492</v>
      </c>
      <c r="D7333" s="1" t="s">
        <v>153</v>
      </c>
      <c r="E7333" s="1" t="s">
        <v>332</v>
      </c>
      <c r="F7333" s="1" t="s">
        <v>788</v>
      </c>
      <c r="G7333" s="1" t="s">
        <v>25076</v>
      </c>
      <c r="H7333" s="1" t="s">
        <v>25077</v>
      </c>
      <c r="I7333" s="4">
        <v>84.3833449074074</v>
      </c>
      <c r="J7333" s="1">
        <v>3016.68</v>
      </c>
      <c r="K7333" s="1">
        <v>553.81</v>
      </c>
      <c r="M7333" s="10">
        <f t="array" ref="M7333">_xlfn.XLOOKUP(A7333,subscriptions!B7333:B10004,subscriptions!D7333:D10004)</f>
        <v>120</v>
      </c>
      <c r="N7333" s="10">
        <f t="array" ref="N7333">_xlfn.XLOOKUP(A7333,subscriptions!B7333:B10004,subscriptions!G7333:G10004)</f>
        <v>0</v>
      </c>
      <c r="O7333" s="10">
        <v>120.0</v>
      </c>
      <c r="P7333" s="10" t="str">
        <f t="array" ref="P7333">_xlfn.XLOOKUP(A7333,subscriptions!B7333:B10004,subscriptions!C7333:C10004)</f>
        <v>Residential</v>
      </c>
      <c r="Q7333" s="10" t="s">
        <v>173</v>
      </c>
      <c r="R7333" s="10" t="s">
        <v>212</v>
      </c>
      <c r="S7333" s="10" t="s">
        <v>882</v>
      </c>
    </row>
    <row r="7334">
      <c r="A7334" s="1" t="s">
        <v>9277</v>
      </c>
      <c r="B7334" s="1" t="s">
        <v>355</v>
      </c>
      <c r="C7334" s="1" t="s">
        <v>1200</v>
      </c>
      <c r="D7334" s="1" t="s">
        <v>153</v>
      </c>
      <c r="E7334" s="1" t="s">
        <v>179</v>
      </c>
      <c r="F7334" s="1" t="s">
        <v>773</v>
      </c>
      <c r="G7334" s="1" t="s">
        <v>25078</v>
      </c>
      <c r="H7334" s="1" t="s">
        <v>25079</v>
      </c>
      <c r="I7334" s="4">
        <v>84.42020833333333</v>
      </c>
      <c r="J7334" s="1">
        <v>4325.77</v>
      </c>
      <c r="K7334" s="1">
        <v>712.52</v>
      </c>
      <c r="L7334" s="1">
        <v>100.0</v>
      </c>
      <c r="M7334" s="10">
        <f t="array" ref="M7334">_xlfn.XLOOKUP(A7334,subscriptions!B7334:B10004,subscriptions!D7334:D10004)</f>
        <v>80</v>
      </c>
      <c r="N7334" s="10">
        <f t="array" ref="N7334">_xlfn.XLOOKUP(A7334,subscriptions!B7334:B10004,subscriptions!G7334:G10004)</f>
        <v>5</v>
      </c>
      <c r="O7334" s="10">
        <v>76.0</v>
      </c>
      <c r="P7334" s="10" t="str">
        <f t="array" ref="P7334">_xlfn.XLOOKUP(A7334,subscriptions!B7334:B10004,subscriptions!C7334:C10004)</f>
        <v>Roam</v>
      </c>
      <c r="Q7334" s="10" t="s">
        <v>194</v>
      </c>
      <c r="R7334" s="10" t="s">
        <v>148</v>
      </c>
      <c r="S7334" s="10" t="s">
        <v>940</v>
      </c>
    </row>
    <row r="7335">
      <c r="A7335" s="1" t="s">
        <v>9278</v>
      </c>
      <c r="B7335" s="1" t="s">
        <v>772</v>
      </c>
      <c r="C7335" s="1" t="s">
        <v>330</v>
      </c>
      <c r="D7335" s="1" t="s">
        <v>153</v>
      </c>
      <c r="E7335" s="1" t="s">
        <v>262</v>
      </c>
      <c r="F7335" s="1" t="s">
        <v>2112</v>
      </c>
      <c r="G7335" s="1" t="s">
        <v>25080</v>
      </c>
      <c r="H7335" s="1" t="s">
        <v>25081</v>
      </c>
      <c r="I7335" s="4">
        <v>84.16887731481482</v>
      </c>
      <c r="J7335" s="1">
        <v>1146.25</v>
      </c>
      <c r="K7335" s="1">
        <v>259.92</v>
      </c>
      <c r="M7335" s="10">
        <f t="array" ref="M7335">_xlfn.XLOOKUP(A7335,subscriptions!B7335:B10004,subscriptions!D7335:D10004)</f>
        <v>80</v>
      </c>
      <c r="N7335" s="10">
        <f t="array" ref="N7335">_xlfn.XLOOKUP(A7335,subscriptions!B7335:B10004,subscriptions!G7335:G10004)</f>
        <v>10</v>
      </c>
      <c r="O7335" s="10">
        <v>72.0</v>
      </c>
      <c r="P7335" s="10" t="str">
        <f t="array" ref="P7335">_xlfn.XLOOKUP(A7335,subscriptions!B7335:B10004,subscriptions!C7335:C10004)</f>
        <v>Roam</v>
      </c>
      <c r="Q7335" s="10" t="s">
        <v>128</v>
      </c>
      <c r="R7335" s="10" t="s">
        <v>148</v>
      </c>
      <c r="S7335" s="10" t="s">
        <v>1504</v>
      </c>
    </row>
    <row r="7336">
      <c r="A7336" s="1" t="s">
        <v>9279</v>
      </c>
      <c r="B7336" s="1" t="s">
        <v>842</v>
      </c>
      <c r="C7336" s="1" t="s">
        <v>492</v>
      </c>
      <c r="D7336" s="1" t="s">
        <v>27</v>
      </c>
      <c r="E7336" s="1" t="s">
        <v>28</v>
      </c>
      <c r="F7336" s="1" t="s">
        <v>313</v>
      </c>
      <c r="G7336" s="1" t="s">
        <v>25082</v>
      </c>
      <c r="H7336" s="1" t="s">
        <v>25083</v>
      </c>
      <c r="I7336" s="4">
        <v>84.37930555555556</v>
      </c>
      <c r="J7336" s="1">
        <v>701.51</v>
      </c>
      <c r="K7336" s="1">
        <v>160.42</v>
      </c>
      <c r="M7336" s="10">
        <f t="array" ref="M7336">_xlfn.XLOOKUP(A7336,subscriptions!B7336:B10004,subscriptions!D7336:D10004)</f>
        <v>50</v>
      </c>
      <c r="N7336" s="10">
        <f t="array" ref="N7336">_xlfn.XLOOKUP(A7336,subscriptions!B7336:B10004,subscriptions!G7336:G10004)</f>
        <v>20</v>
      </c>
      <c r="O7336" s="10">
        <v>40.0</v>
      </c>
      <c r="P7336" s="10" t="str">
        <f t="array" ref="P7336">_xlfn.XLOOKUP(A7336,subscriptions!B7336:B10004,subscriptions!C7336:C10004)</f>
        <v>Mini</v>
      </c>
      <c r="Q7336" s="10" t="s">
        <v>128</v>
      </c>
      <c r="R7336" s="10" t="s">
        <v>148</v>
      </c>
      <c r="S7336" s="10" t="s">
        <v>2380</v>
      </c>
    </row>
    <row r="7337">
      <c r="A7337" s="1" t="s">
        <v>9280</v>
      </c>
      <c r="B7337" s="1" t="s">
        <v>1387</v>
      </c>
      <c r="C7337" s="1" t="s">
        <v>261</v>
      </c>
      <c r="D7337" s="1" t="s">
        <v>27</v>
      </c>
      <c r="E7337" s="1" t="s">
        <v>239</v>
      </c>
      <c r="F7337" s="1" t="s">
        <v>1186</v>
      </c>
      <c r="G7337" s="1" t="s">
        <v>25084</v>
      </c>
      <c r="H7337" s="1" t="s">
        <v>25085</v>
      </c>
      <c r="I7337" s="4">
        <v>84.25857638888888</v>
      </c>
      <c r="J7337" s="1">
        <v>449.97</v>
      </c>
      <c r="K7337" s="1">
        <v>120.16</v>
      </c>
      <c r="M7337" s="10">
        <f t="array" ref="M7337">_xlfn.XLOOKUP(A7337,subscriptions!B7337:B10004,subscriptions!D7337:D10004)</f>
        <v>50</v>
      </c>
      <c r="N7337" s="10">
        <f t="array" ref="N7337">_xlfn.XLOOKUP(A7337,subscriptions!B7337:B10004,subscriptions!G7337:G10004)</f>
        <v>0</v>
      </c>
      <c r="O7337" s="10">
        <v>50.0</v>
      </c>
      <c r="P7337" s="10" t="str">
        <f t="array" ref="P7337">_xlfn.XLOOKUP(A7337,subscriptions!B7337:B10004,subscriptions!C7337:C10004)</f>
        <v>Mini</v>
      </c>
      <c r="Q7337" s="10" t="s">
        <v>173</v>
      </c>
      <c r="R7337" s="10" t="s">
        <v>148</v>
      </c>
      <c r="S7337" s="10" t="s">
        <v>4148</v>
      </c>
    </row>
    <row r="7338">
      <c r="A7338" s="1" t="s">
        <v>9281</v>
      </c>
      <c r="B7338" s="1" t="s">
        <v>555</v>
      </c>
      <c r="C7338" s="1" t="s">
        <v>152</v>
      </c>
      <c r="D7338" s="1" t="s">
        <v>153</v>
      </c>
      <c r="E7338" s="1" t="s">
        <v>332</v>
      </c>
      <c r="F7338" s="1" t="s">
        <v>333</v>
      </c>
      <c r="G7338" s="1" t="s">
        <v>25086</v>
      </c>
      <c r="H7338" s="1" t="s">
        <v>25087</v>
      </c>
      <c r="I7338" s="4">
        <v>84.41737268518519</v>
      </c>
      <c r="J7338" s="1">
        <v>126.59</v>
      </c>
      <c r="K7338" s="1">
        <v>25.35</v>
      </c>
      <c r="M7338" s="10">
        <f t="array" ref="M7338">_xlfn.XLOOKUP(A7338,subscriptions!B7338:B10004,subscriptions!D7338:D10004)</f>
        <v>120</v>
      </c>
      <c r="N7338" s="10">
        <f t="array" ref="N7338">_xlfn.XLOOKUP(A7338,subscriptions!B7338:B10004,subscriptions!G7338:G10004)</f>
        <v>5</v>
      </c>
      <c r="O7338" s="10">
        <v>114.0</v>
      </c>
      <c r="P7338" s="10" t="str">
        <f t="array" ref="P7338">_xlfn.XLOOKUP(A7338,subscriptions!B7338:B10004,subscriptions!C7338:C10004)</f>
        <v>Residential</v>
      </c>
      <c r="Q7338" s="10" t="s">
        <v>194</v>
      </c>
      <c r="R7338" s="10" t="s">
        <v>212</v>
      </c>
      <c r="S7338" s="10" t="s">
        <v>327</v>
      </c>
    </row>
    <row r="7339">
      <c r="A7339" s="1" t="s">
        <v>9282</v>
      </c>
      <c r="B7339" s="1" t="s">
        <v>2521</v>
      </c>
      <c r="C7339" s="1" t="s">
        <v>764</v>
      </c>
      <c r="D7339" s="1" t="s">
        <v>153</v>
      </c>
      <c r="E7339" s="1" t="s">
        <v>714</v>
      </c>
      <c r="F7339" s="1" t="s">
        <v>1159</v>
      </c>
      <c r="G7339" s="1" t="s">
        <v>25088</v>
      </c>
      <c r="H7339" s="1" t="s">
        <v>25089</v>
      </c>
      <c r="I7339" s="4">
        <v>84.20938657407407</v>
      </c>
      <c r="J7339" s="1">
        <v>518.99</v>
      </c>
      <c r="K7339" s="1">
        <v>99.33</v>
      </c>
      <c r="M7339" s="10">
        <f t="array" ref="M7339">_xlfn.XLOOKUP(A7339,subscriptions!B7339:B10004,subscriptions!D7339:D10004)</f>
        <v>250</v>
      </c>
      <c r="N7339" s="10">
        <f t="array" ref="N7339">_xlfn.XLOOKUP(A7339,subscriptions!B7339:B10004,subscriptions!G7339:G10004)</f>
        <v>10</v>
      </c>
      <c r="O7339" s="10">
        <v>225.0</v>
      </c>
      <c r="P7339" s="10" t="str">
        <f t="array" ref="P7339">_xlfn.XLOOKUP(A7339,subscriptions!B7339:B10004,subscriptions!C7339:C10004)</f>
        <v>Business</v>
      </c>
      <c r="Q7339" s="10" t="s">
        <v>128</v>
      </c>
      <c r="R7339" s="10" t="s">
        <v>129</v>
      </c>
      <c r="S7339" s="10" t="s">
        <v>1374</v>
      </c>
    </row>
    <row r="7340">
      <c r="A7340" s="1" t="s">
        <v>9284</v>
      </c>
      <c r="B7340" s="1" t="s">
        <v>329</v>
      </c>
      <c r="C7340" s="1" t="s">
        <v>509</v>
      </c>
      <c r="D7340" s="1" t="s">
        <v>27</v>
      </c>
      <c r="E7340" s="1" t="s">
        <v>714</v>
      </c>
      <c r="F7340" s="1" t="s">
        <v>828</v>
      </c>
      <c r="G7340" s="1" t="s">
        <v>25090</v>
      </c>
      <c r="H7340" s="1" t="s">
        <v>25091</v>
      </c>
      <c r="I7340" s="4">
        <v>84.17439814814814</v>
      </c>
      <c r="J7340" s="1">
        <v>1643.0</v>
      </c>
      <c r="K7340" s="1">
        <v>286.28</v>
      </c>
      <c r="M7340" s="10">
        <f t="array" ref="M7340">_xlfn.XLOOKUP(A7340,subscriptions!B7340:B10004,subscriptions!D7340:D10004)</f>
        <v>50</v>
      </c>
      <c r="N7340" s="10">
        <f t="array" ref="N7340">_xlfn.XLOOKUP(A7340,subscriptions!B7340:B10004,subscriptions!G7340:G10004)</f>
        <v>20</v>
      </c>
      <c r="O7340" s="10">
        <v>40.0</v>
      </c>
      <c r="P7340" s="10" t="str">
        <f t="array" ref="P7340">_xlfn.XLOOKUP(A7340,subscriptions!B7340:B10004,subscriptions!C7340:C10004)</f>
        <v>Mini</v>
      </c>
      <c r="Q7340" s="10" t="s">
        <v>128</v>
      </c>
      <c r="R7340" s="10" t="s">
        <v>148</v>
      </c>
      <c r="S7340" s="10" t="s">
        <v>507</v>
      </c>
    </row>
    <row r="7341">
      <c r="A7341" s="1" t="s">
        <v>9286</v>
      </c>
      <c r="B7341" s="1" t="s">
        <v>6037</v>
      </c>
      <c r="C7341" s="1" t="s">
        <v>2007</v>
      </c>
      <c r="D7341" s="1" t="s">
        <v>27</v>
      </c>
      <c r="E7341" s="1" t="s">
        <v>714</v>
      </c>
      <c r="F7341" s="1" t="s">
        <v>1159</v>
      </c>
      <c r="G7341" s="1" t="s">
        <v>25092</v>
      </c>
      <c r="H7341" s="1" t="s">
        <v>25093</v>
      </c>
      <c r="I7341" s="4">
        <v>84.21276620370371</v>
      </c>
      <c r="J7341" s="1">
        <v>1194.12</v>
      </c>
      <c r="K7341" s="1">
        <v>145.3</v>
      </c>
      <c r="M7341" s="10">
        <f t="array" ref="M7341">_xlfn.XLOOKUP(A7341,subscriptions!B7341:B10004,subscriptions!D7341:D10004)</f>
        <v>120</v>
      </c>
      <c r="N7341" s="10">
        <f t="array" ref="N7341">_xlfn.XLOOKUP(A7341,subscriptions!B7341:B10004,subscriptions!G7341:G10004)</f>
        <v>0</v>
      </c>
      <c r="O7341" s="10">
        <v>120.0</v>
      </c>
      <c r="P7341" s="10" t="str">
        <f t="array" ref="P7341">_xlfn.XLOOKUP(A7341,subscriptions!B7341:B10004,subscriptions!C7341:C10004)</f>
        <v>Residential</v>
      </c>
      <c r="Q7341" s="10" t="s">
        <v>173</v>
      </c>
      <c r="R7341" s="10" t="s">
        <v>212</v>
      </c>
      <c r="S7341" s="10" t="s">
        <v>813</v>
      </c>
    </row>
    <row r="7342">
      <c r="A7342" s="1" t="s">
        <v>9287</v>
      </c>
      <c r="B7342" s="1" t="s">
        <v>1624</v>
      </c>
      <c r="C7342" s="1" t="s">
        <v>884</v>
      </c>
      <c r="D7342" s="1" t="s">
        <v>27</v>
      </c>
      <c r="E7342" s="1" t="s">
        <v>239</v>
      </c>
      <c r="F7342" s="1" t="s">
        <v>606</v>
      </c>
      <c r="G7342" s="1" t="s">
        <v>25094</v>
      </c>
      <c r="H7342" s="1" t="s">
        <v>25095</v>
      </c>
      <c r="I7342" s="4">
        <v>84.33765046296297</v>
      </c>
      <c r="J7342" s="1">
        <v>4374.71</v>
      </c>
      <c r="K7342" s="1">
        <v>1022.49</v>
      </c>
      <c r="M7342" s="10">
        <f t="array" ref="M7342">_xlfn.XLOOKUP(A7342,subscriptions!B7342:B10004,subscriptions!D7342:D10004)</f>
        <v>80</v>
      </c>
      <c r="N7342" s="10">
        <f t="array" ref="N7342">_xlfn.XLOOKUP(A7342,subscriptions!B7342:B10004,subscriptions!G7342:G10004)</f>
        <v>5</v>
      </c>
      <c r="O7342" s="10">
        <v>76.0</v>
      </c>
      <c r="P7342" s="10" t="str">
        <f t="array" ref="P7342">_xlfn.XLOOKUP(A7342,subscriptions!B7342:B10004,subscriptions!C7342:C10004)</f>
        <v>Roam</v>
      </c>
      <c r="Q7342" s="10" t="s">
        <v>194</v>
      </c>
      <c r="R7342" s="10" t="s">
        <v>148</v>
      </c>
      <c r="S7342" s="10" t="s">
        <v>1961</v>
      </c>
    </row>
    <row r="7343">
      <c r="A7343" s="1" t="s">
        <v>9288</v>
      </c>
      <c r="B7343" s="1" t="s">
        <v>523</v>
      </c>
      <c r="C7343" s="1" t="s">
        <v>330</v>
      </c>
      <c r="D7343" s="1" t="s">
        <v>27</v>
      </c>
      <c r="E7343" s="1" t="s">
        <v>239</v>
      </c>
      <c r="F7343" s="1" t="s">
        <v>2364</v>
      </c>
      <c r="G7343" s="1" t="s">
        <v>25096</v>
      </c>
      <c r="H7343" s="1" t="s">
        <v>25097</v>
      </c>
      <c r="I7343" s="4">
        <v>84.33969907407408</v>
      </c>
      <c r="J7343" s="1">
        <v>806.96</v>
      </c>
      <c r="K7343" s="1">
        <v>120.47</v>
      </c>
      <c r="M7343" s="10">
        <f t="array" ref="M7343">_xlfn.XLOOKUP(A7343,subscriptions!B7343:B10004,subscriptions!D7343:D10004)</f>
        <v>120</v>
      </c>
      <c r="N7343" s="10">
        <f t="array" ref="N7343">_xlfn.XLOOKUP(A7343,subscriptions!B7343:B10004,subscriptions!G7343:G10004)</f>
        <v>10</v>
      </c>
      <c r="O7343" s="10">
        <v>108.0</v>
      </c>
      <c r="P7343" s="10" t="str">
        <f t="array" ref="P7343">_xlfn.XLOOKUP(A7343,subscriptions!B7343:B10004,subscriptions!C7343:C10004)</f>
        <v>Residential</v>
      </c>
      <c r="Q7343" s="10" t="s">
        <v>128</v>
      </c>
      <c r="R7343" s="10" t="s">
        <v>212</v>
      </c>
      <c r="S7343" s="10" t="s">
        <v>234</v>
      </c>
    </row>
    <row r="7344">
      <c r="A7344" s="1" t="s">
        <v>9289</v>
      </c>
      <c r="B7344" s="1" t="s">
        <v>748</v>
      </c>
      <c r="C7344" s="1" t="s">
        <v>237</v>
      </c>
      <c r="D7344" s="1" t="s">
        <v>27</v>
      </c>
      <c r="E7344" s="1" t="s">
        <v>714</v>
      </c>
      <c r="F7344" s="1" t="s">
        <v>1159</v>
      </c>
      <c r="G7344" s="1" t="s">
        <v>25098</v>
      </c>
      <c r="H7344" s="1" t="s">
        <v>25099</v>
      </c>
      <c r="I7344" s="4">
        <v>84.29454861111111</v>
      </c>
      <c r="J7344" s="1">
        <v>1825.59</v>
      </c>
      <c r="K7344" s="1">
        <v>425.0</v>
      </c>
      <c r="M7344" s="10">
        <f t="array" ref="M7344">_xlfn.XLOOKUP(A7344,subscriptions!B7344:B10004,subscriptions!D7344:D10004)</f>
        <v>80</v>
      </c>
      <c r="N7344" s="10">
        <f t="array" ref="N7344">_xlfn.XLOOKUP(A7344,subscriptions!B7344:B10004,subscriptions!G7344:G10004)</f>
        <v>20</v>
      </c>
      <c r="O7344" s="10">
        <v>64.0</v>
      </c>
      <c r="P7344" s="10" t="str">
        <f t="array" ref="P7344">_xlfn.XLOOKUP(A7344,subscriptions!B7344:B10004,subscriptions!C7344:C10004)</f>
        <v>Roam</v>
      </c>
      <c r="Q7344" s="10" t="s">
        <v>128</v>
      </c>
      <c r="R7344" s="10" t="s">
        <v>148</v>
      </c>
      <c r="S7344" s="10" t="s">
        <v>2075</v>
      </c>
    </row>
    <row r="7345">
      <c r="A7345" s="1" t="s">
        <v>9290</v>
      </c>
      <c r="B7345" s="1" t="s">
        <v>150</v>
      </c>
      <c r="C7345" s="1" t="s">
        <v>218</v>
      </c>
      <c r="D7345" s="1" t="s">
        <v>153</v>
      </c>
      <c r="E7345" s="1" t="s">
        <v>262</v>
      </c>
      <c r="F7345" s="1" t="s">
        <v>1835</v>
      </c>
      <c r="G7345" s="1" t="s">
        <v>25100</v>
      </c>
      <c r="H7345" s="1" t="s">
        <v>25101</v>
      </c>
      <c r="I7345" s="4">
        <v>84.29819444444445</v>
      </c>
      <c r="J7345" s="1">
        <v>1058.03</v>
      </c>
      <c r="K7345" s="1">
        <v>177.05</v>
      </c>
      <c r="M7345" s="10">
        <f t="array" ref="M7345">_xlfn.XLOOKUP(A7345,subscriptions!B7345:B10004,subscriptions!D7345:D10004)</f>
        <v>120</v>
      </c>
      <c r="N7345" s="10">
        <f t="array" ref="N7345">_xlfn.XLOOKUP(A7345,subscriptions!B7345:B10004,subscriptions!G7345:G10004)</f>
        <v>0</v>
      </c>
      <c r="O7345" s="10">
        <v>120.0</v>
      </c>
      <c r="P7345" s="10" t="str">
        <f t="array" ref="P7345">_xlfn.XLOOKUP(A7345,subscriptions!B7345:B10004,subscriptions!C7345:C10004)</f>
        <v>Residential</v>
      </c>
      <c r="Q7345" s="10" t="s">
        <v>173</v>
      </c>
      <c r="R7345" s="10" t="s">
        <v>212</v>
      </c>
      <c r="S7345" s="10" t="s">
        <v>785</v>
      </c>
    </row>
    <row r="7346">
      <c r="A7346" s="1" t="s">
        <v>9291</v>
      </c>
      <c r="B7346" s="1" t="s">
        <v>4509</v>
      </c>
      <c r="C7346" s="1" t="s">
        <v>492</v>
      </c>
      <c r="D7346" s="1" t="s">
        <v>153</v>
      </c>
      <c r="E7346" s="1" t="s">
        <v>631</v>
      </c>
      <c r="F7346" s="1" t="s">
        <v>1318</v>
      </c>
      <c r="G7346" s="1" t="s">
        <v>25102</v>
      </c>
      <c r="H7346" s="1" t="s">
        <v>25103</v>
      </c>
      <c r="I7346" s="4">
        <v>84.38149305555555</v>
      </c>
      <c r="J7346" s="1">
        <v>1127.93</v>
      </c>
      <c r="K7346" s="1">
        <v>253.87</v>
      </c>
      <c r="M7346" s="10">
        <f t="array" ref="M7346">_xlfn.XLOOKUP(A7346,subscriptions!B7346:B10004,subscriptions!D7346:D10004)</f>
        <v>80</v>
      </c>
      <c r="N7346" s="10">
        <f t="array" ref="N7346">_xlfn.XLOOKUP(A7346,subscriptions!B7346:B10004,subscriptions!G7346:G10004)</f>
        <v>5</v>
      </c>
      <c r="O7346" s="10">
        <v>76.0</v>
      </c>
      <c r="P7346" s="10" t="str">
        <f t="array" ref="P7346">_xlfn.XLOOKUP(A7346,subscriptions!B7346:B10004,subscriptions!C7346:C10004)</f>
        <v>Roam</v>
      </c>
      <c r="Q7346" s="10" t="s">
        <v>194</v>
      </c>
      <c r="R7346" s="10" t="s">
        <v>148</v>
      </c>
      <c r="S7346" s="10" t="s">
        <v>1789</v>
      </c>
    </row>
    <row r="7347">
      <c r="A7347" s="1" t="s">
        <v>9294</v>
      </c>
      <c r="B7347" s="1" t="s">
        <v>589</v>
      </c>
      <c r="C7347" s="1" t="s">
        <v>2483</v>
      </c>
      <c r="D7347" s="1" t="s">
        <v>153</v>
      </c>
      <c r="E7347" s="1" t="s">
        <v>111</v>
      </c>
      <c r="F7347" s="1" t="s">
        <v>1362</v>
      </c>
      <c r="G7347" s="1" t="s">
        <v>25104</v>
      </c>
      <c r="H7347" s="1" t="s">
        <v>25105</v>
      </c>
      <c r="I7347" s="4">
        <v>84.37732638888889</v>
      </c>
      <c r="J7347" s="1">
        <v>517.5</v>
      </c>
      <c r="K7347" s="1">
        <v>105.82</v>
      </c>
      <c r="M7347" s="10">
        <f t="array" ref="M7347">_xlfn.XLOOKUP(A7347,subscriptions!B7347:B10004,subscriptions!D7347:D10004)</f>
        <v>120</v>
      </c>
      <c r="N7347" s="10">
        <f t="array" ref="N7347">_xlfn.XLOOKUP(A7347,subscriptions!B7347:B10004,subscriptions!G7347:G10004)</f>
        <v>10</v>
      </c>
      <c r="O7347" s="10">
        <v>108.0</v>
      </c>
      <c r="P7347" s="10" t="str">
        <f t="array" ref="P7347">_xlfn.XLOOKUP(A7347,subscriptions!B7347:B10004,subscriptions!C7347:C10004)</f>
        <v>Residential</v>
      </c>
      <c r="Q7347" s="10" t="s">
        <v>128</v>
      </c>
      <c r="R7347" s="10" t="s">
        <v>212</v>
      </c>
      <c r="S7347" s="10" t="s">
        <v>1360</v>
      </c>
    </row>
    <row r="7348">
      <c r="A7348" s="1" t="s">
        <v>9295</v>
      </c>
      <c r="B7348" s="1" t="s">
        <v>1506</v>
      </c>
      <c r="C7348" s="1" t="s">
        <v>1388</v>
      </c>
      <c r="D7348" s="1" t="s">
        <v>27</v>
      </c>
      <c r="E7348" s="1" t="s">
        <v>262</v>
      </c>
      <c r="F7348" s="1" t="s">
        <v>1835</v>
      </c>
      <c r="G7348" s="1" t="s">
        <v>25106</v>
      </c>
      <c r="H7348" s="1" t="s">
        <v>25107</v>
      </c>
      <c r="I7348" s="4">
        <v>84.2134837962963</v>
      </c>
      <c r="J7348" s="1">
        <v>960.32</v>
      </c>
      <c r="K7348" s="1">
        <v>199.99</v>
      </c>
      <c r="M7348" s="10">
        <f t="array" ref="M7348">_xlfn.XLOOKUP(A7348,subscriptions!B7348:B10004,subscriptions!D7348:D10004)</f>
        <v>120</v>
      </c>
      <c r="N7348" s="10">
        <f t="array" ref="N7348">_xlfn.XLOOKUP(A7348,subscriptions!B7348:B10004,subscriptions!G7348:G10004)</f>
        <v>20</v>
      </c>
      <c r="O7348" s="10">
        <v>96.0</v>
      </c>
      <c r="P7348" s="10" t="str">
        <f t="array" ref="P7348">_xlfn.XLOOKUP(A7348,subscriptions!B7348:B10004,subscriptions!C7348:C10004)</f>
        <v>Residential</v>
      </c>
      <c r="Q7348" s="10" t="s">
        <v>128</v>
      </c>
      <c r="R7348" s="10" t="s">
        <v>148</v>
      </c>
      <c r="S7348" s="10" t="s">
        <v>1915</v>
      </c>
    </row>
    <row r="7349">
      <c r="A7349" s="1" t="s">
        <v>9296</v>
      </c>
      <c r="B7349" s="1" t="s">
        <v>278</v>
      </c>
      <c r="C7349" s="1" t="s">
        <v>764</v>
      </c>
      <c r="D7349" s="1" t="s">
        <v>27</v>
      </c>
      <c r="E7349" s="1" t="s">
        <v>179</v>
      </c>
      <c r="F7349" s="1" t="s">
        <v>901</v>
      </c>
      <c r="G7349" s="1" t="s">
        <v>25108</v>
      </c>
      <c r="H7349" s="1" t="s">
        <v>25109</v>
      </c>
      <c r="I7349" s="4">
        <v>84.42111111111112</v>
      </c>
      <c r="J7349" s="1">
        <v>1004.54</v>
      </c>
      <c r="K7349" s="1">
        <v>123.72</v>
      </c>
      <c r="L7349" s="1">
        <v>100.0</v>
      </c>
      <c r="M7349" s="10">
        <f t="array" ref="M7349">_xlfn.XLOOKUP(A7349,subscriptions!B7349:B10004,subscriptions!D7349:D10004)</f>
        <v>50</v>
      </c>
      <c r="N7349" s="10">
        <f t="array" ref="N7349">_xlfn.XLOOKUP(A7349,subscriptions!B7349:B10004,subscriptions!G7349:G10004)</f>
        <v>0</v>
      </c>
      <c r="O7349" s="10">
        <v>50.0</v>
      </c>
      <c r="P7349" s="10" t="str">
        <f t="array" ref="P7349">_xlfn.XLOOKUP(A7349,subscriptions!B7349:B10004,subscriptions!C7349:C10004)</f>
        <v>Mini</v>
      </c>
      <c r="Q7349" s="10" t="s">
        <v>173</v>
      </c>
      <c r="R7349" s="10" t="s">
        <v>148</v>
      </c>
      <c r="S7349" s="10" t="s">
        <v>2152</v>
      </c>
    </row>
    <row r="7350">
      <c r="A7350" s="1" t="s">
        <v>9297</v>
      </c>
      <c r="B7350" s="1" t="s">
        <v>919</v>
      </c>
      <c r="C7350" s="1" t="s">
        <v>456</v>
      </c>
      <c r="D7350" s="1" t="s">
        <v>27</v>
      </c>
      <c r="E7350" s="1" t="s">
        <v>111</v>
      </c>
      <c r="F7350" s="1" t="s">
        <v>112</v>
      </c>
      <c r="G7350" s="1" t="s">
        <v>25110</v>
      </c>
      <c r="H7350" s="1" t="s">
        <v>25111</v>
      </c>
      <c r="I7350" s="4">
        <v>84.29393518518519</v>
      </c>
      <c r="J7350" s="1">
        <v>1889.55</v>
      </c>
      <c r="K7350" s="1">
        <v>171.4</v>
      </c>
      <c r="M7350" s="10">
        <f t="array" ref="M7350">_xlfn.XLOOKUP(A7350,subscriptions!B7350:B10004,subscriptions!D7350:D10004)</f>
        <v>120</v>
      </c>
      <c r="N7350" s="10">
        <f t="array" ref="N7350">_xlfn.XLOOKUP(A7350,subscriptions!B7350:B10004,subscriptions!G7350:G10004)</f>
        <v>5</v>
      </c>
      <c r="O7350" s="10">
        <v>114.0</v>
      </c>
      <c r="P7350" s="10" t="str">
        <f t="array" ref="P7350">_xlfn.XLOOKUP(A7350,subscriptions!B7350:B10004,subscriptions!C7350:C10004)</f>
        <v>Residential</v>
      </c>
      <c r="Q7350" s="10" t="s">
        <v>194</v>
      </c>
      <c r="R7350" s="10" t="s">
        <v>212</v>
      </c>
      <c r="S7350" s="10" t="s">
        <v>1458</v>
      </c>
    </row>
    <row r="7351">
      <c r="A7351" s="1" t="s">
        <v>9298</v>
      </c>
      <c r="B7351" s="1" t="s">
        <v>589</v>
      </c>
      <c r="C7351" s="1" t="s">
        <v>1347</v>
      </c>
      <c r="D7351" s="1" t="s">
        <v>153</v>
      </c>
      <c r="E7351" s="1" t="s">
        <v>111</v>
      </c>
      <c r="F7351" s="1" t="s">
        <v>3756</v>
      </c>
      <c r="G7351" s="1" t="s">
        <v>25112</v>
      </c>
      <c r="H7351" s="1" t="s">
        <v>25113</v>
      </c>
      <c r="I7351" s="4">
        <v>84.29402777777777</v>
      </c>
      <c r="J7351" s="1">
        <v>4286.2</v>
      </c>
      <c r="K7351" s="1">
        <v>609.49</v>
      </c>
      <c r="M7351" s="10">
        <f t="array" ref="M7351">_xlfn.XLOOKUP(A7351,subscriptions!B7351:B10004,subscriptions!D7351:D10004)</f>
        <v>250</v>
      </c>
      <c r="N7351" s="10">
        <f t="array" ref="N7351">_xlfn.XLOOKUP(A7351,subscriptions!B7351:B10004,subscriptions!G7351:G10004)</f>
        <v>10</v>
      </c>
      <c r="O7351" s="10">
        <v>225.0</v>
      </c>
      <c r="P7351" s="10" t="str">
        <f t="array" ref="P7351">_xlfn.XLOOKUP(A7351,subscriptions!B7351:B10004,subscriptions!C7351:C10004)</f>
        <v>Business</v>
      </c>
      <c r="Q7351" s="10" t="s">
        <v>128</v>
      </c>
      <c r="R7351" s="10" t="s">
        <v>129</v>
      </c>
      <c r="S7351" s="10" t="s">
        <v>1458</v>
      </c>
    </row>
    <row r="7352">
      <c r="A7352" s="1" t="s">
        <v>9299</v>
      </c>
      <c r="B7352" s="1" t="s">
        <v>1972</v>
      </c>
      <c r="C7352" s="1" t="s">
        <v>330</v>
      </c>
      <c r="D7352" s="1" t="s">
        <v>27</v>
      </c>
      <c r="E7352" s="1" t="s">
        <v>262</v>
      </c>
      <c r="F7352" s="1" t="s">
        <v>2853</v>
      </c>
      <c r="G7352" s="1" t="s">
        <v>25114</v>
      </c>
      <c r="H7352" s="1" t="s">
        <v>25115</v>
      </c>
      <c r="I7352" s="4">
        <v>84.2941087962963</v>
      </c>
      <c r="J7352" s="1">
        <v>649.2</v>
      </c>
      <c r="K7352" s="1">
        <v>172.05</v>
      </c>
      <c r="M7352" s="10">
        <f t="array" ref="M7352">_xlfn.XLOOKUP(A7352,subscriptions!B7352:B10004,subscriptions!D7352:D10004)</f>
        <v>50</v>
      </c>
      <c r="N7352" s="10">
        <f t="array" ref="N7352">_xlfn.XLOOKUP(A7352,subscriptions!B7352:B10004,subscriptions!G7352:G10004)</f>
        <v>20</v>
      </c>
      <c r="O7352" s="10">
        <v>40.0</v>
      </c>
      <c r="P7352" s="10" t="str">
        <f t="array" ref="P7352">_xlfn.XLOOKUP(A7352,subscriptions!B7352:B10004,subscriptions!C7352:C10004)</f>
        <v>Mini</v>
      </c>
      <c r="Q7352" s="10" t="s">
        <v>128</v>
      </c>
      <c r="R7352" s="10" t="s">
        <v>148</v>
      </c>
      <c r="S7352" s="10" t="s">
        <v>1458</v>
      </c>
    </row>
    <row r="7353">
      <c r="A7353" s="1" t="s">
        <v>9301</v>
      </c>
      <c r="B7353" s="1" t="s">
        <v>2279</v>
      </c>
      <c r="C7353" s="1" t="s">
        <v>2007</v>
      </c>
      <c r="D7353" s="1" t="s">
        <v>153</v>
      </c>
      <c r="E7353" s="1" t="s">
        <v>179</v>
      </c>
      <c r="F7353" s="1" t="s">
        <v>200</v>
      </c>
      <c r="G7353" s="1" t="s">
        <v>25116</v>
      </c>
      <c r="H7353" s="1" t="s">
        <v>25117</v>
      </c>
      <c r="I7353" s="4">
        <v>84.25723379629629</v>
      </c>
      <c r="J7353" s="1">
        <v>114.68</v>
      </c>
      <c r="K7353" s="1">
        <v>31.32</v>
      </c>
      <c r="L7353" s="1">
        <v>100.0</v>
      </c>
      <c r="M7353" s="10">
        <f t="array" ref="M7353">_xlfn.XLOOKUP(A7353,subscriptions!B7353:B10004,subscriptions!D7353:D10004)</f>
        <v>50</v>
      </c>
      <c r="N7353" s="10">
        <f t="array" ref="N7353">_xlfn.XLOOKUP(A7353,subscriptions!B7353:B10004,subscriptions!G7353:G10004)</f>
        <v>0</v>
      </c>
      <c r="O7353" s="10">
        <v>50.0</v>
      </c>
      <c r="P7353" s="10" t="str">
        <f t="array" ref="P7353">_xlfn.XLOOKUP(A7353,subscriptions!B7353:B10004,subscriptions!C7353:C10004)</f>
        <v>Mini</v>
      </c>
      <c r="Q7353" s="10" t="s">
        <v>173</v>
      </c>
      <c r="R7353" s="10" t="s">
        <v>148</v>
      </c>
      <c r="S7353" s="10" t="s">
        <v>175</v>
      </c>
    </row>
    <row r="7354">
      <c r="A7354" s="1" t="s">
        <v>9303</v>
      </c>
      <c r="B7354" s="1" t="s">
        <v>1157</v>
      </c>
      <c r="C7354" s="1" t="s">
        <v>237</v>
      </c>
      <c r="D7354" s="1" t="s">
        <v>27</v>
      </c>
      <c r="E7354" s="1" t="s">
        <v>280</v>
      </c>
      <c r="F7354" s="1" t="s">
        <v>1446</v>
      </c>
      <c r="G7354" s="1" t="s">
        <v>25118</v>
      </c>
      <c r="H7354" s="1" t="s">
        <v>25119</v>
      </c>
      <c r="I7354" s="4">
        <v>84.2146412037037</v>
      </c>
      <c r="J7354" s="1">
        <v>1078.65</v>
      </c>
      <c r="K7354" s="1">
        <v>242.2</v>
      </c>
      <c r="M7354" s="10">
        <f t="array" ref="M7354">_xlfn.XLOOKUP(A7354,subscriptions!B7354:B10004,subscriptions!D7354:D10004)</f>
        <v>80</v>
      </c>
      <c r="N7354" s="10">
        <f t="array" ref="N7354">_xlfn.XLOOKUP(A7354,subscriptions!B7354:B10004,subscriptions!G7354:G10004)</f>
        <v>5</v>
      </c>
      <c r="O7354" s="10">
        <v>76.0</v>
      </c>
      <c r="P7354" s="10" t="str">
        <f t="array" ref="P7354">_xlfn.XLOOKUP(A7354,subscriptions!B7354:B10004,subscriptions!C7354:C10004)</f>
        <v>Roam</v>
      </c>
      <c r="Q7354" s="10" t="s">
        <v>194</v>
      </c>
      <c r="R7354" s="10" t="s">
        <v>148</v>
      </c>
      <c r="S7354" s="10" t="s">
        <v>3641</v>
      </c>
    </row>
    <row r="7355">
      <c r="A7355" s="1" t="s">
        <v>9304</v>
      </c>
      <c r="B7355" s="1" t="s">
        <v>2788</v>
      </c>
      <c r="C7355" s="1" t="s">
        <v>3912</v>
      </c>
      <c r="D7355" s="1" t="s">
        <v>153</v>
      </c>
      <c r="E7355" s="1" t="s">
        <v>714</v>
      </c>
      <c r="F7355" s="1" t="s">
        <v>3419</v>
      </c>
      <c r="G7355" s="1" t="s">
        <v>25120</v>
      </c>
      <c r="H7355" s="1" t="s">
        <v>25121</v>
      </c>
      <c r="I7355" s="4">
        <v>84.33716435185185</v>
      </c>
      <c r="J7355" s="1">
        <v>1229.41</v>
      </c>
      <c r="K7355" s="1">
        <v>179.76</v>
      </c>
      <c r="M7355" s="10">
        <f t="array" ref="M7355">_xlfn.XLOOKUP(A7355,subscriptions!B7355:B10004,subscriptions!D7355:D10004)</f>
        <v>120</v>
      </c>
      <c r="N7355" s="10">
        <f t="array" ref="N7355">_xlfn.XLOOKUP(A7355,subscriptions!B7355:B10004,subscriptions!G7355:G10004)</f>
        <v>10</v>
      </c>
      <c r="O7355" s="10">
        <v>108.0</v>
      </c>
      <c r="P7355" s="10" t="str">
        <f t="array" ref="P7355">_xlfn.XLOOKUP(A7355,subscriptions!B7355:B10004,subscriptions!C7355:C10004)</f>
        <v>Residential</v>
      </c>
      <c r="Q7355" s="10" t="s">
        <v>128</v>
      </c>
      <c r="R7355" s="10" t="s">
        <v>212</v>
      </c>
      <c r="S7355" s="10" t="s">
        <v>968</v>
      </c>
    </row>
    <row r="7356">
      <c r="A7356" s="1" t="s">
        <v>9305</v>
      </c>
      <c r="B7356" s="1" t="s">
        <v>1317</v>
      </c>
      <c r="C7356" s="1" t="s">
        <v>556</v>
      </c>
      <c r="D7356" s="1" t="s">
        <v>27</v>
      </c>
      <c r="E7356" s="1" t="s">
        <v>239</v>
      </c>
      <c r="F7356" s="1" t="s">
        <v>606</v>
      </c>
      <c r="G7356" s="1" t="s">
        <v>25122</v>
      </c>
      <c r="H7356" s="1" t="s">
        <v>25123</v>
      </c>
      <c r="I7356" s="4">
        <v>84.2947337962963</v>
      </c>
      <c r="J7356" s="1">
        <v>326.68</v>
      </c>
      <c r="K7356" s="1">
        <v>67.28</v>
      </c>
      <c r="M7356" s="10">
        <f t="array" ref="M7356">_xlfn.XLOOKUP(A7356,subscriptions!B7356:B10004,subscriptions!D7356:D10004)</f>
        <v>120</v>
      </c>
      <c r="N7356" s="10">
        <f t="array" ref="N7356">_xlfn.XLOOKUP(A7356,subscriptions!B7356:B10004,subscriptions!G7356:G10004)</f>
        <v>20</v>
      </c>
      <c r="O7356" s="10">
        <v>96.0</v>
      </c>
      <c r="P7356" s="10" t="str">
        <f t="array" ref="P7356">_xlfn.XLOOKUP(A7356,subscriptions!B7356:B10004,subscriptions!C7356:C10004)</f>
        <v>Residential</v>
      </c>
      <c r="Q7356" s="10" t="s">
        <v>128</v>
      </c>
      <c r="R7356" s="10" t="s">
        <v>148</v>
      </c>
      <c r="S7356" s="10" t="s">
        <v>2075</v>
      </c>
    </row>
    <row r="7357">
      <c r="A7357" s="1" t="s">
        <v>9306</v>
      </c>
      <c r="B7357" s="1" t="s">
        <v>1995</v>
      </c>
      <c r="C7357" s="1" t="s">
        <v>473</v>
      </c>
      <c r="D7357" s="1" t="s">
        <v>153</v>
      </c>
      <c r="E7357" s="1" t="s">
        <v>111</v>
      </c>
      <c r="F7357" s="1" t="s">
        <v>154</v>
      </c>
      <c r="G7357" s="1" t="s">
        <v>25124</v>
      </c>
      <c r="H7357" s="1" t="s">
        <v>25125</v>
      </c>
      <c r="I7357" s="4">
        <v>84.21630787037037</v>
      </c>
      <c r="J7357" s="1">
        <v>2193.58</v>
      </c>
      <c r="K7357" s="1">
        <v>278.12</v>
      </c>
      <c r="M7357" s="10">
        <f t="array" ref="M7357">_xlfn.XLOOKUP(A7357,subscriptions!B7357:B10004,subscriptions!D7357:D10004)</f>
        <v>120</v>
      </c>
      <c r="N7357" s="10">
        <f t="array" ref="N7357">_xlfn.XLOOKUP(A7357,subscriptions!B7357:B10004,subscriptions!G7357:G10004)</f>
        <v>0</v>
      </c>
      <c r="O7357" s="10">
        <v>120.0</v>
      </c>
      <c r="P7357" s="10" t="str">
        <f t="array" ref="P7357">_xlfn.XLOOKUP(A7357,subscriptions!B7357:B10004,subscriptions!C7357:C10004)</f>
        <v>Residential</v>
      </c>
      <c r="Q7357" s="10" t="s">
        <v>173</v>
      </c>
      <c r="R7357" s="10" t="s">
        <v>212</v>
      </c>
      <c r="S7357" s="10" t="s">
        <v>2596</v>
      </c>
    </row>
    <row r="7358">
      <c r="A7358" s="1" t="s">
        <v>9307</v>
      </c>
      <c r="B7358" s="1" t="s">
        <v>439</v>
      </c>
      <c r="C7358" s="1" t="s">
        <v>237</v>
      </c>
      <c r="D7358" s="1" t="s">
        <v>153</v>
      </c>
      <c r="E7358" s="1" t="s">
        <v>332</v>
      </c>
      <c r="F7358" s="1" t="s">
        <v>736</v>
      </c>
      <c r="G7358" s="1" t="s">
        <v>25126</v>
      </c>
      <c r="H7358" s="1" t="s">
        <v>25127</v>
      </c>
      <c r="I7358" s="4">
        <v>84.29871527777777</v>
      </c>
      <c r="J7358" s="1">
        <v>6342.49</v>
      </c>
      <c r="K7358" s="1">
        <v>914.74</v>
      </c>
      <c r="M7358" s="10">
        <f t="array" ref="M7358">_xlfn.XLOOKUP(A7358,subscriptions!B7358:B10004,subscriptions!D7358:D10004)</f>
        <v>120</v>
      </c>
      <c r="N7358" s="10">
        <f t="array" ref="N7358">_xlfn.XLOOKUP(A7358,subscriptions!B7358:B10004,subscriptions!G7358:G10004)</f>
        <v>5</v>
      </c>
      <c r="O7358" s="10">
        <v>114.0</v>
      </c>
      <c r="P7358" s="10" t="str">
        <f t="array" ref="P7358">_xlfn.XLOOKUP(A7358,subscriptions!B7358:B10004,subscriptions!C7358:C10004)</f>
        <v>Residential</v>
      </c>
      <c r="Q7358" s="10" t="s">
        <v>194</v>
      </c>
      <c r="R7358" s="10" t="s">
        <v>212</v>
      </c>
      <c r="S7358" s="10" t="s">
        <v>276</v>
      </c>
    </row>
    <row r="7359">
      <c r="A7359" s="1" t="s">
        <v>9308</v>
      </c>
      <c r="B7359" s="1" t="s">
        <v>657</v>
      </c>
      <c r="C7359" s="1" t="s">
        <v>1678</v>
      </c>
      <c r="D7359" s="1" t="s">
        <v>153</v>
      </c>
      <c r="E7359" s="1" t="s">
        <v>262</v>
      </c>
      <c r="F7359" s="1" t="s">
        <v>1835</v>
      </c>
      <c r="G7359" s="1" t="s">
        <v>25128</v>
      </c>
      <c r="H7359" s="1" t="s">
        <v>25129</v>
      </c>
      <c r="I7359" s="4">
        <v>84.29870370370371</v>
      </c>
      <c r="J7359" s="1">
        <v>4421.91</v>
      </c>
      <c r="K7359" s="1">
        <v>923.56</v>
      </c>
      <c r="M7359" s="10">
        <f t="array" ref="M7359">_xlfn.XLOOKUP(A7359,subscriptions!B7359:B10004,subscriptions!D7359:D10004)</f>
        <v>120</v>
      </c>
      <c r="N7359" s="10">
        <f t="array" ref="N7359">_xlfn.XLOOKUP(A7359,subscriptions!B7359:B10004,subscriptions!G7359:G10004)</f>
        <v>10</v>
      </c>
      <c r="O7359" s="10">
        <v>108.0</v>
      </c>
      <c r="P7359" s="10" t="str">
        <f t="array" ref="P7359">_xlfn.XLOOKUP(A7359,subscriptions!B7359:B10004,subscriptions!C7359:C10004)</f>
        <v>Residential</v>
      </c>
      <c r="Q7359" s="10" t="s">
        <v>128</v>
      </c>
      <c r="R7359" s="10" t="s">
        <v>212</v>
      </c>
      <c r="S7359" s="10" t="s">
        <v>276</v>
      </c>
    </row>
    <row r="7360">
      <c r="A7360" s="1" t="s">
        <v>9309</v>
      </c>
      <c r="B7360" s="1" t="s">
        <v>713</v>
      </c>
      <c r="C7360" s="1" t="s">
        <v>509</v>
      </c>
      <c r="D7360" s="1" t="s">
        <v>27</v>
      </c>
      <c r="E7360" s="1" t="s">
        <v>714</v>
      </c>
      <c r="F7360" s="1" t="s">
        <v>715</v>
      </c>
      <c r="G7360" s="1" t="s">
        <v>25130</v>
      </c>
      <c r="H7360" s="1" t="s">
        <v>25131</v>
      </c>
      <c r="I7360" s="4">
        <v>84.17225694444444</v>
      </c>
      <c r="J7360" s="1">
        <v>379.3</v>
      </c>
      <c r="K7360" s="1">
        <v>107.4</v>
      </c>
      <c r="M7360" s="10">
        <f t="array" ref="M7360">_xlfn.XLOOKUP(A7360,subscriptions!B7360:B10004,subscriptions!D7360:D10004)</f>
        <v>50</v>
      </c>
      <c r="N7360" s="10">
        <f t="array" ref="N7360">_xlfn.XLOOKUP(A7360,subscriptions!B7360:B10004,subscriptions!G7360:G10004)</f>
        <v>20</v>
      </c>
      <c r="O7360" s="10">
        <v>40.0</v>
      </c>
      <c r="P7360" s="10" t="str">
        <f t="array" ref="P7360">_xlfn.XLOOKUP(A7360,subscriptions!B7360:B10004,subscriptions!C7360:C10004)</f>
        <v>Mini</v>
      </c>
      <c r="Q7360" s="10" t="s">
        <v>128</v>
      </c>
      <c r="R7360" s="10" t="s">
        <v>148</v>
      </c>
      <c r="S7360" s="10" t="s">
        <v>1637</v>
      </c>
    </row>
    <row r="7361">
      <c r="A7361" s="1" t="s">
        <v>9310</v>
      </c>
      <c r="B7361" s="1" t="s">
        <v>1444</v>
      </c>
      <c r="C7361" s="1" t="s">
        <v>524</v>
      </c>
      <c r="D7361" s="1" t="s">
        <v>27</v>
      </c>
      <c r="E7361" s="1" t="s">
        <v>631</v>
      </c>
      <c r="F7361" s="1" t="s">
        <v>1318</v>
      </c>
      <c r="G7361" s="1" t="s">
        <v>25132</v>
      </c>
      <c r="H7361" s="1" t="s">
        <v>25133</v>
      </c>
      <c r="I7361" s="4">
        <v>84.21131944444444</v>
      </c>
      <c r="J7361" s="1">
        <v>3173.53</v>
      </c>
      <c r="K7361" s="1">
        <v>562.9</v>
      </c>
      <c r="M7361" s="10">
        <f t="array" ref="M7361">_xlfn.XLOOKUP(A7361,subscriptions!B7361:B10004,subscriptions!D7361:D10004)</f>
        <v>120</v>
      </c>
      <c r="N7361" s="10">
        <f t="array" ref="N7361">_xlfn.XLOOKUP(A7361,subscriptions!B7361:B10004,subscriptions!G7361:G10004)</f>
        <v>0</v>
      </c>
      <c r="O7361" s="10">
        <v>120.0</v>
      </c>
      <c r="P7361" s="10" t="str">
        <f t="array" ref="P7361">_xlfn.XLOOKUP(A7361,subscriptions!B7361:B10004,subscriptions!C7361:C10004)</f>
        <v>Residential</v>
      </c>
      <c r="Q7361" s="10" t="s">
        <v>173</v>
      </c>
      <c r="R7361" s="10" t="s">
        <v>212</v>
      </c>
      <c r="S7361" s="10" t="s">
        <v>438</v>
      </c>
    </row>
    <row r="7362">
      <c r="A7362" s="1" t="s">
        <v>9313</v>
      </c>
      <c r="B7362" s="1" t="s">
        <v>1414</v>
      </c>
      <c r="C7362" s="1" t="s">
        <v>764</v>
      </c>
      <c r="D7362" s="1" t="s">
        <v>27</v>
      </c>
      <c r="E7362" s="1" t="s">
        <v>239</v>
      </c>
      <c r="F7362" s="1" t="s">
        <v>2267</v>
      </c>
      <c r="G7362" s="1" t="s">
        <v>25134</v>
      </c>
      <c r="H7362" s="1" t="s">
        <v>25135</v>
      </c>
      <c r="I7362" s="4">
        <v>84.25372685185185</v>
      </c>
      <c r="J7362" s="1">
        <v>1878.6</v>
      </c>
      <c r="K7362" s="1">
        <v>472.27</v>
      </c>
      <c r="M7362" s="10">
        <f t="array" ref="M7362">_xlfn.XLOOKUP(A7362,subscriptions!B7362:B10004,subscriptions!D7362:D10004)</f>
        <v>50</v>
      </c>
      <c r="N7362" s="10">
        <f t="array" ref="N7362">_xlfn.XLOOKUP(A7362,subscriptions!B7362:B10004,subscriptions!G7362:G10004)</f>
        <v>5</v>
      </c>
      <c r="O7362" s="10">
        <v>47.5</v>
      </c>
      <c r="P7362" s="10" t="str">
        <f t="array" ref="P7362">_xlfn.XLOOKUP(A7362,subscriptions!B7362:B10004,subscriptions!C7362:C10004)</f>
        <v>Mini</v>
      </c>
      <c r="Q7362" s="10" t="s">
        <v>194</v>
      </c>
      <c r="R7362" s="10" t="s">
        <v>148</v>
      </c>
      <c r="S7362" s="10" t="s">
        <v>1832</v>
      </c>
    </row>
    <row r="7363">
      <c r="A7363" s="1" t="s">
        <v>9314</v>
      </c>
      <c r="B7363" s="1" t="s">
        <v>1262</v>
      </c>
      <c r="C7363" s="1" t="s">
        <v>605</v>
      </c>
      <c r="D7363" s="1" t="s">
        <v>27</v>
      </c>
      <c r="E7363" s="1" t="s">
        <v>111</v>
      </c>
      <c r="F7363" s="1" t="s">
        <v>3756</v>
      </c>
      <c r="G7363" s="1" t="s">
        <v>25136</v>
      </c>
      <c r="H7363" s="1" t="s">
        <v>25137</v>
      </c>
      <c r="I7363" s="4">
        <v>84.38293981481482</v>
      </c>
      <c r="J7363" s="1">
        <v>957.28</v>
      </c>
      <c r="K7363" s="1">
        <v>118.17</v>
      </c>
      <c r="M7363" s="10">
        <f t="array" ref="M7363">_xlfn.XLOOKUP(A7363,subscriptions!B7363:B10004,subscriptions!D7363:D10004)</f>
        <v>120</v>
      </c>
      <c r="N7363" s="10">
        <f t="array" ref="N7363">_xlfn.XLOOKUP(A7363,subscriptions!B7363:B10004,subscriptions!G7363:G10004)</f>
        <v>10</v>
      </c>
      <c r="O7363" s="10">
        <v>108.0</v>
      </c>
      <c r="P7363" s="10" t="str">
        <f t="array" ref="P7363">_xlfn.XLOOKUP(A7363,subscriptions!B7363:B10004,subscriptions!C7363:C10004)</f>
        <v>Residential</v>
      </c>
      <c r="Q7363" s="10" t="s">
        <v>128</v>
      </c>
      <c r="R7363" s="10" t="s">
        <v>212</v>
      </c>
      <c r="S7363" s="10" t="s">
        <v>671</v>
      </c>
    </row>
    <row r="7364">
      <c r="A7364" s="1" t="s">
        <v>9315</v>
      </c>
      <c r="B7364" s="1" t="s">
        <v>686</v>
      </c>
      <c r="C7364" s="1" t="s">
        <v>330</v>
      </c>
      <c r="D7364" s="1" t="s">
        <v>153</v>
      </c>
      <c r="E7364" s="1" t="s">
        <v>28</v>
      </c>
      <c r="F7364" s="1" t="s">
        <v>313</v>
      </c>
      <c r="G7364" s="1" t="s">
        <v>25138</v>
      </c>
      <c r="H7364" s="1" t="s">
        <v>25139</v>
      </c>
      <c r="I7364" s="4">
        <v>84.37858796296297</v>
      </c>
      <c r="J7364" s="1">
        <v>1216.79</v>
      </c>
      <c r="K7364" s="1">
        <v>143.39</v>
      </c>
      <c r="M7364" s="10">
        <f t="array" ref="M7364">_xlfn.XLOOKUP(A7364,subscriptions!B7364:B10004,subscriptions!D7364:D10004)</f>
        <v>120</v>
      </c>
      <c r="N7364" s="10">
        <f t="array" ref="N7364">_xlfn.XLOOKUP(A7364,subscriptions!B7364:B10004,subscriptions!G7364:G10004)</f>
        <v>20</v>
      </c>
      <c r="O7364" s="10">
        <v>96.0</v>
      </c>
      <c r="P7364" s="10" t="str">
        <f t="array" ref="P7364">_xlfn.XLOOKUP(A7364,subscriptions!B7364:B10004,subscriptions!C7364:C10004)</f>
        <v>Residential</v>
      </c>
      <c r="Q7364" s="10" t="s">
        <v>128</v>
      </c>
      <c r="R7364" s="10" t="s">
        <v>148</v>
      </c>
      <c r="S7364" s="10" t="s">
        <v>1622</v>
      </c>
    </row>
    <row r="7365">
      <c r="A7365" s="1" t="s">
        <v>9316</v>
      </c>
      <c r="B7365" s="1" t="s">
        <v>389</v>
      </c>
      <c r="C7365" s="1" t="s">
        <v>1507</v>
      </c>
      <c r="D7365" s="1" t="s">
        <v>27</v>
      </c>
      <c r="E7365" s="1" t="s">
        <v>219</v>
      </c>
      <c r="F7365" s="1" t="s">
        <v>1010</v>
      </c>
      <c r="G7365" s="1" t="s">
        <v>25140</v>
      </c>
      <c r="H7365" s="1" t="s">
        <v>25141</v>
      </c>
      <c r="I7365" s="4">
        <v>84.33908564814814</v>
      </c>
      <c r="J7365" s="1">
        <v>2891.69</v>
      </c>
      <c r="K7365" s="1">
        <v>405.58</v>
      </c>
      <c r="M7365" s="10">
        <f t="array" ref="M7365">_xlfn.XLOOKUP(A7365,subscriptions!B7365:B10004,subscriptions!D7365:D10004)</f>
        <v>80</v>
      </c>
      <c r="N7365" s="10">
        <f t="array" ref="N7365">_xlfn.XLOOKUP(A7365,subscriptions!B7365:B10004,subscriptions!G7365:G10004)</f>
        <v>0</v>
      </c>
      <c r="O7365" s="10">
        <v>80.0</v>
      </c>
      <c r="P7365" s="10" t="str">
        <f t="array" ref="P7365">_xlfn.XLOOKUP(A7365,subscriptions!B7365:B10004,subscriptions!C7365:C10004)</f>
        <v>Roam</v>
      </c>
      <c r="Q7365" s="10" t="s">
        <v>173</v>
      </c>
      <c r="R7365" s="10" t="s">
        <v>148</v>
      </c>
      <c r="S7365" s="10" t="s">
        <v>2016</v>
      </c>
    </row>
    <row r="7366">
      <c r="A7366" s="1" t="s">
        <v>9317</v>
      </c>
      <c r="B7366" s="1" t="s">
        <v>1939</v>
      </c>
      <c r="C7366" s="1" t="s">
        <v>786</v>
      </c>
      <c r="D7366" s="1" t="s">
        <v>153</v>
      </c>
      <c r="E7366" s="1" t="s">
        <v>280</v>
      </c>
      <c r="F7366" s="1" t="s">
        <v>411</v>
      </c>
      <c r="G7366" s="1" t="s">
        <v>25142</v>
      </c>
      <c r="H7366" s="1" t="s">
        <v>25143</v>
      </c>
      <c r="I7366" s="4">
        <v>84.38361111111111</v>
      </c>
      <c r="J7366" s="1">
        <v>1031.28</v>
      </c>
      <c r="K7366" s="1">
        <v>259.34</v>
      </c>
      <c r="M7366" s="10">
        <f t="array" ref="M7366">_xlfn.XLOOKUP(A7366,subscriptions!B7366:B10004,subscriptions!D7366:D10004)</f>
        <v>120</v>
      </c>
      <c r="N7366" s="10">
        <f t="array" ref="N7366">_xlfn.XLOOKUP(A7366,subscriptions!B7366:B10004,subscriptions!G7366:G10004)</f>
        <v>5</v>
      </c>
      <c r="O7366" s="10">
        <v>114.0</v>
      </c>
      <c r="P7366" s="10" t="str">
        <f t="array" ref="P7366">_xlfn.XLOOKUP(A7366,subscriptions!B7366:B10004,subscriptions!C7366:C10004)</f>
        <v>Residential</v>
      </c>
      <c r="Q7366" s="10" t="s">
        <v>194</v>
      </c>
      <c r="R7366" s="10" t="s">
        <v>212</v>
      </c>
      <c r="S7366" s="10" t="s">
        <v>882</v>
      </c>
    </row>
    <row r="7367">
      <c r="A7367" s="1" t="s">
        <v>9318</v>
      </c>
      <c r="B7367" s="1" t="s">
        <v>132</v>
      </c>
      <c r="C7367" s="1" t="s">
        <v>1678</v>
      </c>
      <c r="D7367" s="1" t="s">
        <v>27</v>
      </c>
      <c r="E7367" s="1" t="s">
        <v>262</v>
      </c>
      <c r="F7367" s="1" t="s">
        <v>4113</v>
      </c>
      <c r="G7367" s="1" t="s">
        <v>25144</v>
      </c>
      <c r="H7367" s="1" t="s">
        <v>25145</v>
      </c>
      <c r="I7367" s="4">
        <v>84.29248842592592</v>
      </c>
      <c r="J7367" s="1">
        <v>750.71</v>
      </c>
      <c r="K7367" s="1">
        <v>100.54</v>
      </c>
      <c r="M7367" s="10">
        <f t="array" ref="M7367">_xlfn.XLOOKUP(A7367,subscriptions!B7367:B10004,subscriptions!D7367:D10004)</f>
        <v>120</v>
      </c>
      <c r="N7367" s="10">
        <f t="array" ref="N7367">_xlfn.XLOOKUP(A7367,subscriptions!B7367:B10004,subscriptions!G7367:G10004)</f>
        <v>10</v>
      </c>
      <c r="O7367" s="10">
        <v>108.0</v>
      </c>
      <c r="P7367" s="10" t="str">
        <f t="array" ref="P7367">_xlfn.XLOOKUP(A7367,subscriptions!B7367:B10004,subscriptions!C7367:C10004)</f>
        <v>Residential</v>
      </c>
      <c r="Q7367" s="10" t="s">
        <v>128</v>
      </c>
      <c r="R7367" s="10" t="s">
        <v>212</v>
      </c>
      <c r="S7367" s="10" t="s">
        <v>587</v>
      </c>
    </row>
    <row r="7368">
      <c r="A7368" s="1" t="s">
        <v>9320</v>
      </c>
      <c r="B7368" s="1" t="s">
        <v>2018</v>
      </c>
      <c r="C7368" s="1" t="s">
        <v>237</v>
      </c>
      <c r="D7368" s="1" t="s">
        <v>27</v>
      </c>
      <c r="E7368" s="1" t="s">
        <v>262</v>
      </c>
      <c r="F7368" s="1" t="s">
        <v>392</v>
      </c>
      <c r="G7368" s="1" t="s">
        <v>25146</v>
      </c>
      <c r="H7368" s="1" t="s">
        <v>25147</v>
      </c>
      <c r="I7368" s="4">
        <v>84.38086805555555</v>
      </c>
      <c r="J7368" s="1">
        <v>1069.6</v>
      </c>
      <c r="K7368" s="1">
        <v>130.89</v>
      </c>
      <c r="M7368" s="10">
        <f t="array" ref="M7368">_xlfn.XLOOKUP(A7368,subscriptions!B7368:B10004,subscriptions!D7368:D10004)</f>
        <v>120</v>
      </c>
      <c r="N7368" s="10">
        <f t="array" ref="N7368">_xlfn.XLOOKUP(A7368,subscriptions!B7368:B10004,subscriptions!G7368:G10004)</f>
        <v>20</v>
      </c>
      <c r="O7368" s="10">
        <v>96.0</v>
      </c>
      <c r="P7368" s="10" t="str">
        <f t="array" ref="P7368">_xlfn.XLOOKUP(A7368,subscriptions!B7368:B10004,subscriptions!C7368:C10004)</f>
        <v>Residential</v>
      </c>
      <c r="Q7368" s="10" t="s">
        <v>128</v>
      </c>
      <c r="R7368" s="10" t="s">
        <v>148</v>
      </c>
      <c r="S7368" s="10" t="s">
        <v>762</v>
      </c>
    </row>
    <row r="7369">
      <c r="A7369" s="1" t="s">
        <v>9322</v>
      </c>
      <c r="B7369" s="1" t="s">
        <v>1995</v>
      </c>
      <c r="C7369" s="1" t="s">
        <v>1492</v>
      </c>
      <c r="D7369" s="1" t="s">
        <v>153</v>
      </c>
      <c r="E7369" s="1" t="s">
        <v>280</v>
      </c>
      <c r="F7369" s="1" t="s">
        <v>376</v>
      </c>
      <c r="G7369" s="1" t="s">
        <v>25148</v>
      </c>
      <c r="H7369" s="1" t="s">
        <v>25149</v>
      </c>
      <c r="I7369" s="4">
        <v>84.21260416666667</v>
      </c>
      <c r="J7369" s="1">
        <v>1348.15</v>
      </c>
      <c r="K7369" s="1">
        <v>241.34</v>
      </c>
      <c r="M7369" s="10">
        <f t="array" ref="M7369">_xlfn.XLOOKUP(A7369,subscriptions!B7369:B10004,subscriptions!D7369:D10004)</f>
        <v>120</v>
      </c>
      <c r="N7369" s="10">
        <f t="array" ref="N7369">_xlfn.XLOOKUP(A7369,subscriptions!B7369:B10004,subscriptions!G7369:G10004)</f>
        <v>0</v>
      </c>
      <c r="O7369" s="10">
        <v>120.0</v>
      </c>
      <c r="P7369" s="10" t="str">
        <f t="array" ref="P7369">_xlfn.XLOOKUP(A7369,subscriptions!B7369:B10004,subscriptions!C7369:C10004)</f>
        <v>Residential</v>
      </c>
      <c r="Q7369" s="10" t="s">
        <v>173</v>
      </c>
      <c r="R7369" s="10" t="s">
        <v>212</v>
      </c>
      <c r="S7369" s="10" t="s">
        <v>813</v>
      </c>
    </row>
    <row r="7370">
      <c r="A7370" s="1" t="s">
        <v>9323</v>
      </c>
      <c r="B7370" s="1" t="s">
        <v>6037</v>
      </c>
      <c r="C7370" s="1" t="s">
        <v>1142</v>
      </c>
      <c r="D7370" s="1" t="s">
        <v>27</v>
      </c>
      <c r="E7370" s="1" t="s">
        <v>332</v>
      </c>
      <c r="F7370" s="1" t="s">
        <v>788</v>
      </c>
      <c r="G7370" s="1" t="s">
        <v>25150</v>
      </c>
      <c r="H7370" s="1" t="s">
        <v>25151</v>
      </c>
      <c r="I7370" s="4">
        <v>84.2162037037037</v>
      </c>
      <c r="J7370" s="1">
        <v>364.37</v>
      </c>
      <c r="K7370" s="1">
        <v>59.53</v>
      </c>
      <c r="M7370" s="10">
        <f t="array" ref="M7370">_xlfn.XLOOKUP(A7370,subscriptions!B7370:B10004,subscriptions!D7370:D10004)</f>
        <v>120</v>
      </c>
      <c r="N7370" s="10">
        <f t="array" ref="N7370">_xlfn.XLOOKUP(A7370,subscriptions!B7370:B10004,subscriptions!G7370:G10004)</f>
        <v>5</v>
      </c>
      <c r="O7370" s="10">
        <v>114.0</v>
      </c>
      <c r="P7370" s="10" t="str">
        <f t="array" ref="P7370">_xlfn.XLOOKUP(A7370,subscriptions!B7370:B10004,subscriptions!C7370:C10004)</f>
        <v>Residential</v>
      </c>
      <c r="Q7370" s="10" t="s">
        <v>194</v>
      </c>
      <c r="R7370" s="10" t="s">
        <v>212</v>
      </c>
      <c r="S7370" s="10" t="s">
        <v>2596</v>
      </c>
    </row>
    <row r="7371">
      <c r="A7371" s="1" t="s">
        <v>9324</v>
      </c>
      <c r="B7371" s="1" t="s">
        <v>4509</v>
      </c>
      <c r="C7371" s="1" t="s">
        <v>279</v>
      </c>
      <c r="D7371" s="1" t="s">
        <v>153</v>
      </c>
      <c r="E7371" s="1" t="s">
        <v>332</v>
      </c>
      <c r="F7371" s="1" t="s">
        <v>510</v>
      </c>
      <c r="G7371" s="1" t="s">
        <v>25152</v>
      </c>
      <c r="H7371" s="1" t="s">
        <v>25153</v>
      </c>
      <c r="I7371" s="4">
        <v>84.25072916666667</v>
      </c>
      <c r="J7371" s="1">
        <v>3517.56</v>
      </c>
      <c r="K7371" s="1">
        <v>544.38</v>
      </c>
      <c r="M7371" s="10">
        <f t="array" ref="M7371">_xlfn.XLOOKUP(A7371,subscriptions!B7371:B10004,subscriptions!D7371:D10004)</f>
        <v>80</v>
      </c>
      <c r="N7371" s="10">
        <f t="array" ref="N7371">_xlfn.XLOOKUP(A7371,subscriptions!B7371:B10004,subscriptions!G7371:G10004)</f>
        <v>10</v>
      </c>
      <c r="O7371" s="10">
        <v>72.0</v>
      </c>
      <c r="P7371" s="10" t="str">
        <f t="array" ref="P7371">_xlfn.XLOOKUP(A7371,subscriptions!B7371:B10004,subscriptions!C7371:C10004)</f>
        <v>Roam</v>
      </c>
      <c r="Q7371" s="10" t="s">
        <v>128</v>
      </c>
      <c r="R7371" s="10" t="s">
        <v>148</v>
      </c>
      <c r="S7371" s="10" t="s">
        <v>1691</v>
      </c>
    </row>
    <row r="7372">
      <c r="A7372" s="1" t="s">
        <v>9325</v>
      </c>
      <c r="B7372" s="1" t="s">
        <v>2534</v>
      </c>
      <c r="C7372" s="1" t="s">
        <v>1678</v>
      </c>
      <c r="D7372" s="1" t="s">
        <v>153</v>
      </c>
      <c r="E7372" s="1" t="s">
        <v>219</v>
      </c>
      <c r="F7372" s="1" t="s">
        <v>590</v>
      </c>
      <c r="G7372" s="1" t="s">
        <v>25154</v>
      </c>
      <c r="H7372" s="1" t="s">
        <v>25155</v>
      </c>
      <c r="I7372" s="4">
        <v>84.21391203703703</v>
      </c>
      <c r="J7372" s="1">
        <v>1732.15</v>
      </c>
      <c r="K7372" s="1">
        <v>290.42</v>
      </c>
      <c r="M7372" s="10">
        <f t="array" ref="M7372">_xlfn.XLOOKUP(A7372,subscriptions!B7372:B10004,subscriptions!D7372:D10004)</f>
        <v>120</v>
      </c>
      <c r="N7372" s="10">
        <f t="array" ref="N7372">_xlfn.XLOOKUP(A7372,subscriptions!B7372:B10004,subscriptions!G7372:G10004)</f>
        <v>20</v>
      </c>
      <c r="O7372" s="10">
        <v>96.0</v>
      </c>
      <c r="P7372" s="10" t="str">
        <f t="array" ref="P7372">_xlfn.XLOOKUP(A7372,subscriptions!B7372:B10004,subscriptions!C7372:C10004)</f>
        <v>Residential</v>
      </c>
      <c r="Q7372" s="10" t="s">
        <v>128</v>
      </c>
      <c r="R7372" s="10" t="s">
        <v>148</v>
      </c>
      <c r="S7372" s="10" t="s">
        <v>388</v>
      </c>
    </row>
    <row r="7373">
      <c r="A7373" s="1" t="s">
        <v>9326</v>
      </c>
      <c r="B7373" s="1" t="s">
        <v>870</v>
      </c>
      <c r="C7373" s="1" t="s">
        <v>473</v>
      </c>
      <c r="D7373" s="1" t="s">
        <v>153</v>
      </c>
      <c r="E7373" s="1" t="s">
        <v>714</v>
      </c>
      <c r="F7373" s="1" t="s">
        <v>3326</v>
      </c>
      <c r="G7373" s="1" t="s">
        <v>25156</v>
      </c>
      <c r="H7373" s="1" t="s">
        <v>25157</v>
      </c>
      <c r="I7373" s="4">
        <v>84.25644675925926</v>
      </c>
      <c r="J7373" s="1">
        <v>1554.69</v>
      </c>
      <c r="K7373" s="1">
        <v>280.57</v>
      </c>
      <c r="M7373" s="10">
        <f t="array" ref="M7373">_xlfn.XLOOKUP(A7373,subscriptions!B7373:B10004,subscriptions!D7373:D10004)</f>
        <v>120</v>
      </c>
      <c r="N7373" s="10">
        <f t="array" ref="N7373">_xlfn.XLOOKUP(A7373,subscriptions!B7373:B10004,subscriptions!G7373:G10004)</f>
        <v>0</v>
      </c>
      <c r="O7373" s="10">
        <v>120.0</v>
      </c>
      <c r="P7373" s="10" t="str">
        <f t="array" ref="P7373">_xlfn.XLOOKUP(A7373,subscriptions!B7373:B10004,subscriptions!C7373:C10004)</f>
        <v>Residential</v>
      </c>
      <c r="Q7373" s="10" t="s">
        <v>173</v>
      </c>
      <c r="R7373" s="10" t="s">
        <v>212</v>
      </c>
      <c r="S7373" s="10" t="s">
        <v>130</v>
      </c>
    </row>
    <row r="7374">
      <c r="A7374" s="1" t="s">
        <v>9327</v>
      </c>
      <c r="B7374" s="1" t="s">
        <v>426</v>
      </c>
      <c r="C7374" s="1" t="s">
        <v>786</v>
      </c>
      <c r="D7374" s="1" t="s">
        <v>153</v>
      </c>
      <c r="E7374" s="1" t="s">
        <v>280</v>
      </c>
      <c r="F7374" s="1" t="s">
        <v>2239</v>
      </c>
      <c r="G7374" s="1" t="s">
        <v>25158</v>
      </c>
      <c r="H7374" s="1" t="s">
        <v>25159</v>
      </c>
      <c r="I7374" s="4">
        <v>84.38295138888888</v>
      </c>
      <c r="J7374" s="1">
        <v>207.2</v>
      </c>
      <c r="K7374" s="1">
        <v>64.75</v>
      </c>
      <c r="M7374" s="10">
        <f t="array" ref="M7374">_xlfn.XLOOKUP(A7374,subscriptions!B7374:B10004,subscriptions!D7374:D10004)</f>
        <v>50</v>
      </c>
      <c r="N7374" s="10">
        <f t="array" ref="N7374">_xlfn.XLOOKUP(A7374,subscriptions!B7374:B10004,subscriptions!G7374:G10004)</f>
        <v>5</v>
      </c>
      <c r="O7374" s="10">
        <v>47.5</v>
      </c>
      <c r="P7374" s="10" t="str">
        <f t="array" ref="P7374">_xlfn.XLOOKUP(A7374,subscriptions!B7374:B10004,subscriptions!C7374:C10004)</f>
        <v>Mini</v>
      </c>
      <c r="Q7374" s="10" t="s">
        <v>194</v>
      </c>
      <c r="R7374" s="10" t="s">
        <v>148</v>
      </c>
      <c r="S7374" s="10" t="s">
        <v>671</v>
      </c>
    </row>
    <row r="7375">
      <c r="A7375" s="1" t="s">
        <v>9328</v>
      </c>
      <c r="B7375" s="1" t="s">
        <v>455</v>
      </c>
      <c r="C7375" s="1" t="s">
        <v>658</v>
      </c>
      <c r="D7375" s="1" t="s">
        <v>27</v>
      </c>
      <c r="E7375" s="1" t="s">
        <v>111</v>
      </c>
      <c r="F7375" s="1" t="s">
        <v>1855</v>
      </c>
      <c r="G7375" s="1" t="s">
        <v>25160</v>
      </c>
      <c r="H7375" s="1" t="s">
        <v>25161</v>
      </c>
      <c r="I7375" s="4">
        <v>84.16748842592592</v>
      </c>
      <c r="J7375" s="1">
        <v>1440.17</v>
      </c>
      <c r="K7375" s="1">
        <v>265.13</v>
      </c>
      <c r="M7375" s="10">
        <f t="array" ref="M7375">_xlfn.XLOOKUP(A7375,subscriptions!B7375:B10004,subscriptions!D7375:D10004)</f>
        <v>120</v>
      </c>
      <c r="N7375" s="10">
        <f t="array" ref="N7375">_xlfn.XLOOKUP(A7375,subscriptions!B7375:B10004,subscriptions!G7375:G10004)</f>
        <v>10</v>
      </c>
      <c r="O7375" s="10">
        <v>108.0</v>
      </c>
      <c r="P7375" s="10" t="str">
        <f t="array" ref="P7375">_xlfn.XLOOKUP(A7375,subscriptions!B7375:B10004,subscriptions!C7375:C10004)</f>
        <v>Residential</v>
      </c>
      <c r="Q7375" s="10" t="s">
        <v>128</v>
      </c>
      <c r="R7375" s="10" t="s">
        <v>212</v>
      </c>
      <c r="S7375" s="10" t="s">
        <v>1412</v>
      </c>
    </row>
    <row r="7376">
      <c r="A7376" s="1" t="s">
        <v>9331</v>
      </c>
      <c r="B7376" s="1" t="s">
        <v>150</v>
      </c>
      <c r="C7376" s="1" t="s">
        <v>1415</v>
      </c>
      <c r="D7376" s="1" t="s">
        <v>153</v>
      </c>
      <c r="E7376" s="1" t="s">
        <v>332</v>
      </c>
      <c r="F7376" s="1" t="s">
        <v>788</v>
      </c>
      <c r="G7376" s="1" t="s">
        <v>25162</v>
      </c>
      <c r="H7376" s="1" t="s">
        <v>25163</v>
      </c>
      <c r="I7376" s="4">
        <v>84.2133449074074</v>
      </c>
      <c r="J7376" s="1">
        <v>243.39</v>
      </c>
      <c r="K7376" s="1">
        <v>40.04</v>
      </c>
      <c r="M7376" s="10">
        <f t="array" ref="M7376">_xlfn.XLOOKUP(A7376,subscriptions!B7376:B10004,subscriptions!D7376:D10004)</f>
        <v>50</v>
      </c>
      <c r="N7376" s="10">
        <f t="array" ref="N7376">_xlfn.XLOOKUP(A7376,subscriptions!B7376:B10004,subscriptions!G7376:G10004)</f>
        <v>20</v>
      </c>
      <c r="O7376" s="10">
        <v>40.0</v>
      </c>
      <c r="P7376" s="10" t="str">
        <f t="array" ref="P7376">_xlfn.XLOOKUP(A7376,subscriptions!B7376:B10004,subscriptions!C7376:C10004)</f>
        <v>Mini</v>
      </c>
      <c r="Q7376" s="10" t="s">
        <v>128</v>
      </c>
      <c r="R7376" s="10" t="s">
        <v>148</v>
      </c>
      <c r="S7376" s="10" t="s">
        <v>1915</v>
      </c>
    </row>
    <row r="7377">
      <c r="A7377" s="1" t="s">
        <v>9332</v>
      </c>
      <c r="B7377" s="1" t="s">
        <v>455</v>
      </c>
      <c r="C7377" s="1" t="s">
        <v>237</v>
      </c>
      <c r="D7377" s="1" t="s">
        <v>27</v>
      </c>
      <c r="E7377" s="1" t="s">
        <v>631</v>
      </c>
      <c r="F7377" s="1" t="s">
        <v>943</v>
      </c>
      <c r="G7377" s="1" t="s">
        <v>25164</v>
      </c>
      <c r="H7377" s="1" t="s">
        <v>25165</v>
      </c>
      <c r="I7377" s="4">
        <v>84.2938425925926</v>
      </c>
      <c r="J7377" s="1">
        <v>172.95</v>
      </c>
      <c r="K7377" s="1">
        <v>34.49</v>
      </c>
      <c r="M7377" s="10">
        <f t="array" ref="M7377">_xlfn.XLOOKUP(A7377,subscriptions!B7377:B10004,subscriptions!D7377:D10004)</f>
        <v>120</v>
      </c>
      <c r="N7377" s="10">
        <f t="array" ref="N7377">_xlfn.XLOOKUP(A7377,subscriptions!B7377:B10004,subscriptions!G7377:G10004)</f>
        <v>0</v>
      </c>
      <c r="O7377" s="10">
        <v>120.0</v>
      </c>
      <c r="P7377" s="10" t="str">
        <f t="array" ref="P7377">_xlfn.XLOOKUP(A7377,subscriptions!B7377:B10004,subscriptions!C7377:C10004)</f>
        <v>Residential</v>
      </c>
      <c r="Q7377" s="10" t="s">
        <v>173</v>
      </c>
      <c r="R7377" s="10" t="s">
        <v>212</v>
      </c>
      <c r="S7377" s="10" t="s">
        <v>1458</v>
      </c>
    </row>
    <row r="7378">
      <c r="A7378" s="1" t="s">
        <v>9333</v>
      </c>
      <c r="B7378" s="1" t="s">
        <v>6037</v>
      </c>
      <c r="C7378" s="1" t="s">
        <v>237</v>
      </c>
      <c r="D7378" s="1" t="s">
        <v>27</v>
      </c>
      <c r="E7378" s="1" t="s">
        <v>631</v>
      </c>
      <c r="F7378" s="1" t="s">
        <v>1318</v>
      </c>
      <c r="G7378" s="1" t="s">
        <v>25166</v>
      </c>
      <c r="H7378" s="1" t="s">
        <v>25167</v>
      </c>
      <c r="I7378" s="4">
        <v>84.2982175925926</v>
      </c>
      <c r="J7378" s="1">
        <v>1173.98</v>
      </c>
      <c r="K7378" s="1">
        <v>116.68</v>
      </c>
      <c r="M7378" s="10">
        <f t="array" ref="M7378">_xlfn.XLOOKUP(A7378,subscriptions!B7378:B10004,subscriptions!D7378:D10004)</f>
        <v>50</v>
      </c>
      <c r="N7378" s="10">
        <f t="array" ref="N7378">_xlfn.XLOOKUP(A7378,subscriptions!B7378:B10004,subscriptions!G7378:G10004)</f>
        <v>5</v>
      </c>
      <c r="O7378" s="10">
        <v>47.5</v>
      </c>
      <c r="P7378" s="10" t="str">
        <f t="array" ref="P7378">_xlfn.XLOOKUP(A7378,subscriptions!B7378:B10004,subscriptions!C7378:C10004)</f>
        <v>Mini</v>
      </c>
      <c r="Q7378" s="10" t="s">
        <v>194</v>
      </c>
      <c r="R7378" s="10" t="s">
        <v>148</v>
      </c>
      <c r="S7378" s="10" t="s">
        <v>785</v>
      </c>
    </row>
    <row r="7379">
      <c r="A7379" s="1" t="s">
        <v>9334</v>
      </c>
      <c r="B7379" s="1" t="s">
        <v>109</v>
      </c>
      <c r="C7379" s="1" t="s">
        <v>1100</v>
      </c>
      <c r="D7379" s="1" t="s">
        <v>27</v>
      </c>
      <c r="E7379" s="1" t="s">
        <v>111</v>
      </c>
      <c r="F7379" s="1" t="s">
        <v>112</v>
      </c>
      <c r="G7379" s="1" t="s">
        <v>25168</v>
      </c>
      <c r="H7379" s="1" t="s">
        <v>25169</v>
      </c>
      <c r="I7379" s="4">
        <v>84.21528935185185</v>
      </c>
      <c r="J7379" s="1">
        <v>823.22</v>
      </c>
      <c r="K7379" s="1">
        <v>189.35</v>
      </c>
      <c r="M7379" s="10">
        <f t="array" ref="M7379">_xlfn.XLOOKUP(A7379,subscriptions!B7379:B10004,subscriptions!D7379:D10004)</f>
        <v>50</v>
      </c>
      <c r="N7379" s="10">
        <f t="array" ref="N7379">_xlfn.XLOOKUP(A7379,subscriptions!B7379:B10004,subscriptions!G7379:G10004)</f>
        <v>10</v>
      </c>
      <c r="O7379" s="10">
        <v>45.0</v>
      </c>
      <c r="P7379" s="10" t="str">
        <f t="array" ref="P7379">_xlfn.XLOOKUP(A7379,subscriptions!B7379:B10004,subscriptions!C7379:C10004)</f>
        <v>Mini</v>
      </c>
      <c r="Q7379" s="10" t="s">
        <v>128</v>
      </c>
      <c r="R7379" s="10" t="s">
        <v>148</v>
      </c>
      <c r="S7379" s="10" t="s">
        <v>1212</v>
      </c>
    </row>
    <row r="7380">
      <c r="A7380" s="1" t="s">
        <v>9335</v>
      </c>
      <c r="B7380" s="1" t="s">
        <v>1009</v>
      </c>
      <c r="C7380" s="1" t="s">
        <v>1876</v>
      </c>
      <c r="D7380" s="1" t="s">
        <v>153</v>
      </c>
      <c r="E7380" s="1" t="s">
        <v>631</v>
      </c>
      <c r="F7380" s="1" t="s">
        <v>922</v>
      </c>
      <c r="G7380" s="1" t="s">
        <v>25170</v>
      </c>
      <c r="H7380" s="1" t="s">
        <v>25171</v>
      </c>
      <c r="I7380" s="4">
        <v>84.20934027777778</v>
      </c>
      <c r="J7380" s="1">
        <v>1383.05</v>
      </c>
      <c r="K7380" s="1">
        <v>265.0</v>
      </c>
      <c r="M7380" s="10">
        <f t="array" ref="M7380">_xlfn.XLOOKUP(A7380,subscriptions!B7380:B10004,subscriptions!D7380:D10004)</f>
        <v>120</v>
      </c>
      <c r="N7380" s="10">
        <f t="array" ref="N7380">_xlfn.XLOOKUP(A7380,subscriptions!B7380:B10004,subscriptions!G7380:G10004)</f>
        <v>20</v>
      </c>
      <c r="O7380" s="10">
        <v>96.0</v>
      </c>
      <c r="P7380" s="10" t="str">
        <f t="array" ref="P7380">_xlfn.XLOOKUP(A7380,subscriptions!B7380:B10004,subscriptions!C7380:C10004)</f>
        <v>Residential</v>
      </c>
      <c r="Q7380" s="10" t="s">
        <v>128</v>
      </c>
      <c r="R7380" s="10" t="s">
        <v>148</v>
      </c>
      <c r="S7380" s="10" t="s">
        <v>1374</v>
      </c>
    </row>
    <row r="7381">
      <c r="A7381" s="1" t="s">
        <v>9336</v>
      </c>
      <c r="B7381" s="1" t="s">
        <v>2327</v>
      </c>
      <c r="C7381" s="1" t="s">
        <v>426</v>
      </c>
      <c r="D7381" s="1" t="s">
        <v>27</v>
      </c>
      <c r="E7381" s="1" t="s">
        <v>280</v>
      </c>
      <c r="F7381" s="1" t="s">
        <v>873</v>
      </c>
      <c r="G7381" s="1" t="s">
        <v>25172</v>
      </c>
      <c r="H7381" s="1" t="s">
        <v>25173</v>
      </c>
      <c r="I7381" s="4">
        <v>84.33421296296297</v>
      </c>
      <c r="J7381" s="1">
        <v>190.18</v>
      </c>
      <c r="K7381" s="1">
        <v>29.18</v>
      </c>
      <c r="M7381" s="10">
        <f t="array" ref="M7381">_xlfn.XLOOKUP(A7381,subscriptions!B7381:B10004,subscriptions!D7381:D10004)</f>
        <v>120</v>
      </c>
      <c r="N7381" s="10">
        <f t="array" ref="N7381">_xlfn.XLOOKUP(A7381,subscriptions!B7381:B10004,subscriptions!G7381:G10004)</f>
        <v>0</v>
      </c>
      <c r="O7381" s="10">
        <v>120.0</v>
      </c>
      <c r="P7381" s="10" t="str">
        <f t="array" ref="P7381">_xlfn.XLOOKUP(A7381,subscriptions!B7381:B10004,subscriptions!C7381:C10004)</f>
        <v>Residential</v>
      </c>
      <c r="Q7381" s="10" t="s">
        <v>173</v>
      </c>
      <c r="R7381" s="10" t="s">
        <v>212</v>
      </c>
      <c r="S7381" s="10" t="s">
        <v>195</v>
      </c>
    </row>
    <row r="7382">
      <c r="A7382" s="1" t="s">
        <v>9337</v>
      </c>
      <c r="B7382" s="1" t="s">
        <v>1444</v>
      </c>
      <c r="C7382" s="1" t="s">
        <v>391</v>
      </c>
      <c r="D7382" s="1" t="s">
        <v>27</v>
      </c>
      <c r="E7382" s="1" t="s">
        <v>219</v>
      </c>
      <c r="F7382" s="1" t="s">
        <v>660</v>
      </c>
      <c r="G7382" s="1" t="s">
        <v>25174</v>
      </c>
      <c r="H7382" s="1" t="s">
        <v>25175</v>
      </c>
      <c r="I7382" s="4">
        <v>84.29959490740741</v>
      </c>
      <c r="J7382" s="1">
        <v>895.77</v>
      </c>
      <c r="K7382" s="1">
        <v>106.21</v>
      </c>
      <c r="M7382" s="10">
        <f t="array" ref="M7382">_xlfn.XLOOKUP(A7382,subscriptions!B7382:B10004,subscriptions!D7382:D10004)</f>
        <v>80</v>
      </c>
      <c r="N7382" s="10">
        <f t="array" ref="N7382">_xlfn.XLOOKUP(A7382,subscriptions!B7382:B10004,subscriptions!G7382:G10004)</f>
        <v>5</v>
      </c>
      <c r="O7382" s="10">
        <v>76.0</v>
      </c>
      <c r="P7382" s="10" t="str">
        <f t="array" ref="P7382">_xlfn.XLOOKUP(A7382,subscriptions!B7382:B10004,subscriptions!C7382:C10004)</f>
        <v>Roam</v>
      </c>
      <c r="Q7382" s="10" t="s">
        <v>194</v>
      </c>
      <c r="R7382" s="10" t="s">
        <v>148</v>
      </c>
      <c r="S7382" s="10" t="s">
        <v>522</v>
      </c>
    </row>
    <row r="7383">
      <c r="A7383" s="1" t="s">
        <v>9338</v>
      </c>
      <c r="B7383" s="1" t="s">
        <v>645</v>
      </c>
      <c r="C7383" s="1" t="s">
        <v>509</v>
      </c>
      <c r="D7383" s="1" t="s">
        <v>153</v>
      </c>
      <c r="E7383" s="1" t="s">
        <v>280</v>
      </c>
      <c r="F7383" s="1" t="s">
        <v>1706</v>
      </c>
      <c r="G7383" s="1" t="s">
        <v>25176</v>
      </c>
      <c r="H7383" s="1" t="s">
        <v>25177</v>
      </c>
      <c r="I7383" s="4">
        <v>84.25157407407407</v>
      </c>
      <c r="J7383" s="1">
        <v>338.17</v>
      </c>
      <c r="K7383" s="1">
        <v>64.06</v>
      </c>
      <c r="M7383" s="10">
        <f t="array" ref="M7383">_xlfn.XLOOKUP(A7383,subscriptions!B7383:B10004,subscriptions!D7383:D10004)</f>
        <v>80</v>
      </c>
      <c r="N7383" s="10">
        <f t="array" ref="N7383">_xlfn.XLOOKUP(A7383,subscriptions!B7383:B10004,subscriptions!G7383:G10004)</f>
        <v>10</v>
      </c>
      <c r="O7383" s="10">
        <v>72.0</v>
      </c>
      <c r="P7383" s="10" t="str">
        <f t="array" ref="P7383">_xlfn.XLOOKUP(A7383,subscriptions!B7383:B10004,subscriptions!C7383:C10004)</f>
        <v>Roam</v>
      </c>
      <c r="Q7383" s="10" t="s">
        <v>128</v>
      </c>
      <c r="R7383" s="10" t="s">
        <v>148</v>
      </c>
      <c r="S7383" s="10" t="s">
        <v>4065</v>
      </c>
    </row>
    <row r="7384">
      <c r="A7384" s="1" t="s">
        <v>9341</v>
      </c>
      <c r="B7384" s="1" t="s">
        <v>1664</v>
      </c>
      <c r="C7384" s="1" t="s">
        <v>800</v>
      </c>
      <c r="D7384" s="1" t="s">
        <v>153</v>
      </c>
      <c r="E7384" s="1" t="s">
        <v>219</v>
      </c>
      <c r="F7384" s="1" t="s">
        <v>574</v>
      </c>
      <c r="G7384" s="1" t="s">
        <v>25178</v>
      </c>
      <c r="H7384" s="1" t="s">
        <v>25179</v>
      </c>
      <c r="I7384" s="4">
        <v>84.16753472222223</v>
      </c>
      <c r="J7384" s="1">
        <v>6575.8</v>
      </c>
      <c r="K7384" s="1">
        <v>785.25</v>
      </c>
      <c r="M7384" s="10">
        <f t="array" ref="M7384">_xlfn.XLOOKUP(A7384,subscriptions!B7384:B10004,subscriptions!D7384:D10004)</f>
        <v>120</v>
      </c>
      <c r="N7384" s="10">
        <f t="array" ref="N7384">_xlfn.XLOOKUP(A7384,subscriptions!B7384:B10004,subscriptions!G7384:G10004)</f>
        <v>20</v>
      </c>
      <c r="O7384" s="10">
        <v>96.0</v>
      </c>
      <c r="P7384" s="10" t="str">
        <f t="array" ref="P7384">_xlfn.XLOOKUP(A7384,subscriptions!B7384:B10004,subscriptions!C7384:C10004)</f>
        <v>Residential</v>
      </c>
      <c r="Q7384" s="10" t="s">
        <v>128</v>
      </c>
      <c r="R7384" s="10" t="s">
        <v>148</v>
      </c>
      <c r="S7384" s="10" t="s">
        <v>1412</v>
      </c>
    </row>
    <row r="7385">
      <c r="A7385" s="1" t="s">
        <v>9342</v>
      </c>
      <c r="B7385" s="1" t="s">
        <v>197</v>
      </c>
      <c r="C7385" s="1" t="s">
        <v>1876</v>
      </c>
      <c r="D7385" s="1" t="s">
        <v>153</v>
      </c>
      <c r="E7385" s="1" t="s">
        <v>28</v>
      </c>
      <c r="F7385" s="1" t="s">
        <v>1639</v>
      </c>
      <c r="G7385" s="1" t="s">
        <v>25180</v>
      </c>
      <c r="H7385" s="1" t="s">
        <v>25181</v>
      </c>
      <c r="I7385" s="4">
        <v>84.2112962962963</v>
      </c>
      <c r="J7385" s="1">
        <v>1285.4</v>
      </c>
      <c r="K7385" s="1">
        <v>330.33</v>
      </c>
      <c r="M7385" s="10">
        <f t="array" ref="M7385">_xlfn.XLOOKUP(A7385,subscriptions!B7385:B10004,subscriptions!D7385:D10004)</f>
        <v>120</v>
      </c>
      <c r="N7385" s="10">
        <f t="array" ref="N7385">_xlfn.XLOOKUP(A7385,subscriptions!B7385:B10004,subscriptions!G7385:G10004)</f>
        <v>0</v>
      </c>
      <c r="O7385" s="10">
        <v>120.0</v>
      </c>
      <c r="P7385" s="10" t="str">
        <f t="array" ref="P7385">_xlfn.XLOOKUP(A7385,subscriptions!B7385:B10004,subscriptions!C7385:C10004)</f>
        <v>Residential</v>
      </c>
      <c r="Q7385" s="10" t="s">
        <v>173</v>
      </c>
      <c r="R7385" s="10" t="s">
        <v>212</v>
      </c>
      <c r="S7385" s="10" t="s">
        <v>438</v>
      </c>
    </row>
    <row r="7386">
      <c r="A7386" s="1" t="s">
        <v>9343</v>
      </c>
      <c r="B7386" s="1" t="s">
        <v>4509</v>
      </c>
      <c r="C7386" s="1" t="s">
        <v>1833</v>
      </c>
      <c r="D7386" s="1" t="s">
        <v>153</v>
      </c>
      <c r="E7386" s="1" t="s">
        <v>111</v>
      </c>
      <c r="F7386" s="1" t="s">
        <v>1263</v>
      </c>
      <c r="G7386" s="1" t="s">
        <v>25182</v>
      </c>
      <c r="H7386" s="1" t="s">
        <v>25183</v>
      </c>
      <c r="I7386" s="4">
        <v>84.2927199074074</v>
      </c>
      <c r="J7386" s="1">
        <v>1794.42</v>
      </c>
      <c r="K7386" s="1">
        <v>180.81</v>
      </c>
      <c r="M7386" s="10">
        <f t="array" ref="M7386">_xlfn.XLOOKUP(A7386,subscriptions!B7386:B10004,subscriptions!D7386:D10004)</f>
        <v>80</v>
      </c>
      <c r="N7386" s="10">
        <f t="array" ref="N7386">_xlfn.XLOOKUP(A7386,subscriptions!B7386:B10004,subscriptions!G7386:G10004)</f>
        <v>5</v>
      </c>
      <c r="O7386" s="10">
        <v>76.0</v>
      </c>
      <c r="P7386" s="10" t="str">
        <f t="array" ref="P7386">_xlfn.XLOOKUP(A7386,subscriptions!B7386:B10004,subscriptions!C7386:C10004)</f>
        <v>Roam</v>
      </c>
      <c r="Q7386" s="10" t="s">
        <v>194</v>
      </c>
      <c r="R7386" s="10" t="s">
        <v>148</v>
      </c>
      <c r="S7386" s="10" t="s">
        <v>587</v>
      </c>
    </row>
    <row r="7387">
      <c r="A7387" s="1" t="s">
        <v>9344</v>
      </c>
      <c r="B7387" s="1" t="s">
        <v>2788</v>
      </c>
      <c r="C7387" s="1" t="s">
        <v>1833</v>
      </c>
      <c r="D7387" s="1" t="s">
        <v>153</v>
      </c>
      <c r="E7387" s="1" t="s">
        <v>111</v>
      </c>
      <c r="F7387" s="1" t="s">
        <v>1362</v>
      </c>
      <c r="G7387" s="1" t="s">
        <v>25184</v>
      </c>
      <c r="H7387" s="1" t="s">
        <v>25185</v>
      </c>
      <c r="I7387" s="4">
        <v>84.33892361111111</v>
      </c>
      <c r="J7387" s="1">
        <v>640.49</v>
      </c>
      <c r="K7387" s="1">
        <v>162.07</v>
      </c>
      <c r="M7387" s="10">
        <f t="array" ref="M7387">_xlfn.XLOOKUP(A7387,subscriptions!B7387:B10004,subscriptions!D7387:D10004)</f>
        <v>80</v>
      </c>
      <c r="N7387" s="10">
        <f t="array" ref="N7387">_xlfn.XLOOKUP(A7387,subscriptions!B7387:B10004,subscriptions!G7387:G10004)</f>
        <v>10</v>
      </c>
      <c r="O7387" s="10">
        <v>72.0</v>
      </c>
      <c r="P7387" s="10" t="str">
        <f t="array" ref="P7387">_xlfn.XLOOKUP(A7387,subscriptions!B7387:B10004,subscriptions!C7387:C10004)</f>
        <v>Roam</v>
      </c>
      <c r="Q7387" s="10" t="s">
        <v>128</v>
      </c>
      <c r="R7387" s="10" t="s">
        <v>148</v>
      </c>
      <c r="S7387" s="10" t="s">
        <v>2016</v>
      </c>
    </row>
    <row r="7388">
      <c r="A7388" s="1" t="s">
        <v>9345</v>
      </c>
      <c r="B7388" s="1" t="s">
        <v>295</v>
      </c>
      <c r="C7388" s="1" t="s">
        <v>1678</v>
      </c>
      <c r="D7388" s="1" t="s">
        <v>153</v>
      </c>
      <c r="E7388" s="1" t="s">
        <v>239</v>
      </c>
      <c r="F7388" s="1" t="s">
        <v>2154</v>
      </c>
      <c r="G7388" s="1" t="s">
        <v>25186</v>
      </c>
      <c r="H7388" s="1" t="s">
        <v>25187</v>
      </c>
      <c r="I7388" s="4">
        <v>84.25349537037037</v>
      </c>
      <c r="J7388" s="1">
        <v>199.3</v>
      </c>
      <c r="K7388" s="1">
        <v>33.38</v>
      </c>
      <c r="M7388" s="10">
        <f t="array" ref="M7388">_xlfn.XLOOKUP(A7388,subscriptions!B7388:B10004,subscriptions!D7388:D10004)</f>
        <v>120</v>
      </c>
      <c r="N7388" s="10">
        <f t="array" ref="N7388">_xlfn.XLOOKUP(A7388,subscriptions!B7388:B10004,subscriptions!G7388:G10004)</f>
        <v>20</v>
      </c>
      <c r="O7388" s="10">
        <v>96.0</v>
      </c>
      <c r="P7388" s="10" t="str">
        <f t="array" ref="P7388">_xlfn.XLOOKUP(A7388,subscriptions!B7388:B10004,subscriptions!C7388:C10004)</f>
        <v>Residential</v>
      </c>
      <c r="Q7388" s="10" t="s">
        <v>128</v>
      </c>
      <c r="R7388" s="10" t="s">
        <v>148</v>
      </c>
      <c r="S7388" s="10" t="s">
        <v>1832</v>
      </c>
    </row>
    <row r="7389">
      <c r="A7389" s="1" t="s">
        <v>9346</v>
      </c>
      <c r="B7389" s="1" t="s">
        <v>197</v>
      </c>
      <c r="C7389" s="1" t="s">
        <v>1492</v>
      </c>
      <c r="D7389" s="1" t="s">
        <v>153</v>
      </c>
      <c r="E7389" s="1" t="s">
        <v>631</v>
      </c>
      <c r="F7389" s="1" t="s">
        <v>2549</v>
      </c>
      <c r="G7389" s="1" t="s">
        <v>25188</v>
      </c>
      <c r="H7389" s="1" t="s">
        <v>25189</v>
      </c>
      <c r="I7389" s="4">
        <v>84.37991898148148</v>
      </c>
      <c r="J7389" s="1">
        <v>5636.5</v>
      </c>
      <c r="K7389" s="1">
        <v>1345.61</v>
      </c>
      <c r="M7389" s="10">
        <f t="array" ref="M7389">_xlfn.XLOOKUP(A7389,subscriptions!B7389:B10004,subscriptions!D7389:D10004)</f>
        <v>80</v>
      </c>
      <c r="N7389" s="10">
        <f t="array" ref="N7389">_xlfn.XLOOKUP(A7389,subscriptions!B7389:B10004,subscriptions!G7389:G10004)</f>
        <v>0</v>
      </c>
      <c r="O7389" s="10">
        <v>80.0</v>
      </c>
      <c r="P7389" s="10" t="str">
        <f t="array" ref="P7389">_xlfn.XLOOKUP(A7389,subscriptions!B7389:B10004,subscriptions!C7389:C10004)</f>
        <v>Roam</v>
      </c>
      <c r="Q7389" s="10" t="s">
        <v>173</v>
      </c>
      <c r="R7389" s="10" t="s">
        <v>148</v>
      </c>
      <c r="S7389" s="10" t="s">
        <v>698</v>
      </c>
    </row>
    <row r="7390">
      <c r="A7390" s="1" t="s">
        <v>9349</v>
      </c>
      <c r="B7390" s="1" t="s">
        <v>919</v>
      </c>
      <c r="C7390" s="1" t="s">
        <v>750</v>
      </c>
      <c r="D7390" s="1" t="s">
        <v>27</v>
      </c>
      <c r="E7390" s="1" t="s">
        <v>714</v>
      </c>
      <c r="F7390" s="1" t="s">
        <v>3419</v>
      </c>
      <c r="G7390" s="1" t="s">
        <v>25190</v>
      </c>
      <c r="H7390" s="1" t="s">
        <v>25191</v>
      </c>
      <c r="I7390" s="4">
        <v>84.21188657407407</v>
      </c>
      <c r="J7390" s="1">
        <v>555.85</v>
      </c>
      <c r="K7390" s="1">
        <v>95.6</v>
      </c>
      <c r="M7390" s="10">
        <f t="array" ref="M7390">_xlfn.XLOOKUP(A7390,subscriptions!B7390:B10004,subscriptions!D7390:D10004)</f>
        <v>50</v>
      </c>
      <c r="N7390" s="10">
        <f t="array" ref="N7390">_xlfn.XLOOKUP(A7390,subscriptions!B7390:B10004,subscriptions!G7390:G10004)</f>
        <v>5</v>
      </c>
      <c r="O7390" s="10">
        <v>47.5</v>
      </c>
      <c r="P7390" s="10" t="str">
        <f t="array" ref="P7390">_xlfn.XLOOKUP(A7390,subscriptions!B7390:B10004,subscriptions!C7390:C10004)</f>
        <v>Mini</v>
      </c>
      <c r="Q7390" s="10" t="s">
        <v>194</v>
      </c>
      <c r="R7390" s="10" t="s">
        <v>148</v>
      </c>
      <c r="S7390" s="10" t="s">
        <v>857</v>
      </c>
    </row>
    <row r="7391">
      <c r="A7391" s="1" t="s">
        <v>9350</v>
      </c>
      <c r="B7391" s="1" t="s">
        <v>969</v>
      </c>
      <c r="C7391" s="1" t="s">
        <v>556</v>
      </c>
      <c r="D7391" s="1" t="s">
        <v>27</v>
      </c>
      <c r="E7391" s="1" t="s">
        <v>714</v>
      </c>
      <c r="F7391" s="1" t="s">
        <v>1951</v>
      </c>
      <c r="G7391" s="1" t="s">
        <v>25192</v>
      </c>
      <c r="H7391" s="1" t="s">
        <v>25193</v>
      </c>
      <c r="I7391" s="4">
        <v>84.29890046296296</v>
      </c>
      <c r="J7391" s="1">
        <v>876.97</v>
      </c>
      <c r="K7391" s="1">
        <v>152.42</v>
      </c>
      <c r="M7391" s="10">
        <f t="array" ref="M7391">_xlfn.XLOOKUP(A7391,subscriptions!B7391:B10004,subscriptions!D7391:D10004)</f>
        <v>250</v>
      </c>
      <c r="N7391" s="10">
        <f t="array" ref="N7391">_xlfn.XLOOKUP(A7391,subscriptions!B7391:B10004,subscriptions!G7391:G10004)</f>
        <v>10</v>
      </c>
      <c r="O7391" s="10">
        <v>225.0</v>
      </c>
      <c r="P7391" s="10" t="str">
        <f t="array" ref="P7391">_xlfn.XLOOKUP(A7391,subscriptions!B7391:B10004,subscriptions!C7391:C10004)</f>
        <v>Business</v>
      </c>
      <c r="Q7391" s="10" t="s">
        <v>128</v>
      </c>
      <c r="R7391" s="10" t="s">
        <v>129</v>
      </c>
      <c r="S7391" s="10" t="s">
        <v>276</v>
      </c>
    </row>
    <row r="7392">
      <c r="A7392" s="1" t="s">
        <v>9351</v>
      </c>
      <c r="B7392" s="1" t="s">
        <v>472</v>
      </c>
      <c r="C7392" s="1" t="s">
        <v>133</v>
      </c>
      <c r="D7392" s="1" t="s">
        <v>27</v>
      </c>
      <c r="E7392" s="1" t="s">
        <v>111</v>
      </c>
      <c r="F7392" s="1" t="s">
        <v>154</v>
      </c>
      <c r="G7392" s="1" t="s">
        <v>25194</v>
      </c>
      <c r="H7392" s="1" t="s">
        <v>25195</v>
      </c>
      <c r="I7392" s="4">
        <v>84.20996527777778</v>
      </c>
      <c r="J7392" s="1">
        <v>1624.15</v>
      </c>
      <c r="K7392" s="1">
        <v>273.86</v>
      </c>
      <c r="M7392" s="10">
        <f t="array" ref="M7392">_xlfn.XLOOKUP(A7392,subscriptions!B7392:B10004,subscriptions!D7392:D10004)</f>
        <v>120</v>
      </c>
      <c r="N7392" s="10">
        <f t="array" ref="N7392">_xlfn.XLOOKUP(A7392,subscriptions!B7392:B10004,subscriptions!G7392:G10004)</f>
        <v>20</v>
      </c>
      <c r="O7392" s="10">
        <v>96.0</v>
      </c>
      <c r="P7392" s="10" t="str">
        <f t="array" ref="P7392">_xlfn.XLOOKUP(A7392,subscriptions!B7392:B10004,subscriptions!C7392:C10004)</f>
        <v>Residential</v>
      </c>
      <c r="Q7392" s="10" t="s">
        <v>128</v>
      </c>
      <c r="R7392" s="10" t="s">
        <v>148</v>
      </c>
      <c r="S7392" s="10" t="s">
        <v>353</v>
      </c>
    </row>
    <row r="7393">
      <c r="A7393" s="1" t="s">
        <v>9352</v>
      </c>
      <c r="B7393" s="1" t="s">
        <v>329</v>
      </c>
      <c r="C7393" s="1" t="s">
        <v>673</v>
      </c>
      <c r="D7393" s="1" t="s">
        <v>27</v>
      </c>
      <c r="E7393" s="1" t="s">
        <v>280</v>
      </c>
      <c r="F7393" s="1" t="s">
        <v>873</v>
      </c>
      <c r="G7393" s="1" t="s">
        <v>25196</v>
      </c>
      <c r="H7393" s="1" t="s">
        <v>25197</v>
      </c>
      <c r="I7393" s="4">
        <v>84.21680555555555</v>
      </c>
      <c r="J7393" s="1">
        <v>87.51</v>
      </c>
      <c r="K7393" s="1">
        <v>17.14</v>
      </c>
      <c r="M7393" s="10">
        <f t="array" ref="M7393">_xlfn.XLOOKUP(A7393,subscriptions!B7393:B10004,subscriptions!D7393:D10004)</f>
        <v>250</v>
      </c>
      <c r="N7393" s="10">
        <f t="array" ref="N7393">_xlfn.XLOOKUP(A7393,subscriptions!B7393:B10004,subscriptions!G7393:G10004)</f>
        <v>0</v>
      </c>
      <c r="O7393" s="10">
        <v>250.0</v>
      </c>
      <c r="P7393" s="10" t="str">
        <f t="array" ref="P7393">_xlfn.XLOOKUP(A7393,subscriptions!B7393:B10004,subscriptions!C7393:C10004)</f>
        <v>Business</v>
      </c>
      <c r="Q7393" s="10" t="s">
        <v>173</v>
      </c>
      <c r="R7393" s="10" t="s">
        <v>129</v>
      </c>
      <c r="S7393" s="10" t="s">
        <v>453</v>
      </c>
    </row>
    <row r="7394">
      <c r="A7394" s="1" t="s">
        <v>9353</v>
      </c>
      <c r="B7394" s="1" t="s">
        <v>2096</v>
      </c>
      <c r="C7394" s="1" t="s">
        <v>1388</v>
      </c>
      <c r="D7394" s="1" t="s">
        <v>27</v>
      </c>
      <c r="E7394" s="1" t="s">
        <v>631</v>
      </c>
      <c r="F7394" s="1" t="s">
        <v>1084</v>
      </c>
      <c r="G7394" s="1" t="s">
        <v>25198</v>
      </c>
      <c r="H7394" s="1" t="s">
        <v>25199</v>
      </c>
      <c r="I7394" s="4">
        <v>84.29545138888889</v>
      </c>
      <c r="J7394" s="1">
        <v>2543.14</v>
      </c>
      <c r="K7394" s="1">
        <v>283.9</v>
      </c>
      <c r="M7394" s="10">
        <f t="array" ref="M7394">_xlfn.XLOOKUP(A7394,subscriptions!B7394:B10004,subscriptions!D7394:D10004)</f>
        <v>250</v>
      </c>
      <c r="N7394" s="10">
        <f t="array" ref="N7394">_xlfn.XLOOKUP(A7394,subscriptions!B7394:B10004,subscriptions!G7394:G10004)</f>
        <v>5</v>
      </c>
      <c r="O7394" s="10">
        <v>237.5</v>
      </c>
      <c r="P7394" s="10" t="str">
        <f t="array" ref="P7394">_xlfn.XLOOKUP(A7394,subscriptions!B7394:B10004,subscriptions!C7394:C10004)</f>
        <v>Business</v>
      </c>
      <c r="Q7394" s="10" t="s">
        <v>194</v>
      </c>
      <c r="R7394" s="10" t="s">
        <v>129</v>
      </c>
      <c r="S7394" s="10" t="s">
        <v>1026</v>
      </c>
    </row>
    <row r="7395">
      <c r="A7395" s="1" t="s">
        <v>9354</v>
      </c>
      <c r="B7395" s="1" t="s">
        <v>150</v>
      </c>
      <c r="C7395" s="1" t="s">
        <v>750</v>
      </c>
      <c r="D7395" s="1" t="s">
        <v>153</v>
      </c>
      <c r="E7395" s="1" t="s">
        <v>219</v>
      </c>
      <c r="F7395" s="1" t="s">
        <v>590</v>
      </c>
      <c r="G7395" s="1" t="s">
        <v>25200</v>
      </c>
      <c r="H7395" s="1" t="s">
        <v>25201</v>
      </c>
      <c r="I7395" s="4">
        <v>84.33899305555556</v>
      </c>
      <c r="J7395" s="1">
        <v>1203.68</v>
      </c>
      <c r="K7395" s="1">
        <v>156.83</v>
      </c>
      <c r="M7395" s="10">
        <f t="array" ref="M7395">_xlfn.XLOOKUP(A7395,subscriptions!B7395:B10004,subscriptions!D7395:D10004)</f>
        <v>120</v>
      </c>
      <c r="N7395" s="10">
        <f t="array" ref="N7395">_xlfn.XLOOKUP(A7395,subscriptions!B7395:B10004,subscriptions!G7395:G10004)</f>
        <v>10</v>
      </c>
      <c r="O7395" s="10">
        <v>108.0</v>
      </c>
      <c r="P7395" s="10" t="str">
        <f t="array" ref="P7395">_xlfn.XLOOKUP(A7395,subscriptions!B7395:B10004,subscriptions!C7395:C10004)</f>
        <v>Residential</v>
      </c>
      <c r="Q7395" s="10" t="s">
        <v>128</v>
      </c>
      <c r="R7395" s="10" t="s">
        <v>212</v>
      </c>
      <c r="S7395" s="10" t="s">
        <v>2016</v>
      </c>
    </row>
    <row r="7396">
      <c r="A7396" s="1" t="s">
        <v>9355</v>
      </c>
      <c r="B7396" s="1" t="s">
        <v>1506</v>
      </c>
      <c r="C7396" s="1" t="s">
        <v>296</v>
      </c>
      <c r="D7396" s="1" t="s">
        <v>27</v>
      </c>
      <c r="E7396" s="1" t="s">
        <v>714</v>
      </c>
      <c r="F7396" s="1" t="s">
        <v>3326</v>
      </c>
      <c r="G7396" s="1" t="s">
        <v>25202</v>
      </c>
      <c r="H7396" s="1" t="s">
        <v>25203</v>
      </c>
      <c r="I7396" s="4">
        <v>84.29891203703704</v>
      </c>
      <c r="J7396" s="1">
        <v>539.05</v>
      </c>
      <c r="K7396" s="1">
        <v>79.34</v>
      </c>
      <c r="M7396" s="10">
        <f t="array" ref="M7396">_xlfn.XLOOKUP(A7396,subscriptions!B7396:B10004,subscriptions!D7396:D10004)</f>
        <v>50</v>
      </c>
      <c r="N7396" s="10">
        <f t="array" ref="N7396">_xlfn.XLOOKUP(A7396,subscriptions!B7396:B10004,subscriptions!G7396:G10004)</f>
        <v>20</v>
      </c>
      <c r="O7396" s="10">
        <v>40.0</v>
      </c>
      <c r="P7396" s="10" t="str">
        <f t="array" ref="P7396">_xlfn.XLOOKUP(A7396,subscriptions!B7396:B10004,subscriptions!C7396:C10004)</f>
        <v>Mini</v>
      </c>
      <c r="Q7396" s="10" t="s">
        <v>128</v>
      </c>
      <c r="R7396" s="10" t="s">
        <v>148</v>
      </c>
      <c r="S7396" s="10" t="s">
        <v>276</v>
      </c>
    </row>
    <row r="7397">
      <c r="A7397" s="1" t="s">
        <v>9358</v>
      </c>
      <c r="B7397" s="1" t="s">
        <v>2521</v>
      </c>
      <c r="C7397" s="1" t="s">
        <v>1388</v>
      </c>
      <c r="D7397" s="1" t="s">
        <v>153</v>
      </c>
      <c r="E7397" s="1" t="s">
        <v>631</v>
      </c>
      <c r="F7397" s="1" t="s">
        <v>922</v>
      </c>
      <c r="G7397" s="1" t="s">
        <v>25204</v>
      </c>
      <c r="H7397" s="1" t="s">
        <v>25205</v>
      </c>
      <c r="I7397" s="4">
        <v>84.41887731481482</v>
      </c>
      <c r="J7397" s="1">
        <v>145.38</v>
      </c>
      <c r="K7397" s="1">
        <v>31.75</v>
      </c>
      <c r="M7397" s="10">
        <f t="array" ref="M7397">_xlfn.XLOOKUP(A7397,subscriptions!B7397:B10004,subscriptions!D7397:D10004)</f>
        <v>120</v>
      </c>
      <c r="N7397" s="10">
        <f t="array" ref="N7397">_xlfn.XLOOKUP(A7397,subscriptions!B7397:B10004,subscriptions!G7397:G10004)</f>
        <v>0</v>
      </c>
      <c r="O7397" s="10">
        <v>120.0</v>
      </c>
      <c r="P7397" s="10" t="str">
        <f t="array" ref="P7397">_xlfn.XLOOKUP(A7397,subscriptions!B7397:B10004,subscriptions!C7397:C10004)</f>
        <v>Residential</v>
      </c>
      <c r="Q7397" s="10" t="s">
        <v>173</v>
      </c>
      <c r="R7397" s="10" t="s">
        <v>212</v>
      </c>
      <c r="S7397" s="10" t="s">
        <v>1822</v>
      </c>
    </row>
    <row r="7398">
      <c r="A7398" s="1" t="s">
        <v>9359</v>
      </c>
      <c r="B7398" s="1" t="s">
        <v>508</v>
      </c>
      <c r="C7398" s="1" t="s">
        <v>1251</v>
      </c>
      <c r="D7398" s="1" t="s">
        <v>153</v>
      </c>
      <c r="E7398" s="1" t="s">
        <v>111</v>
      </c>
      <c r="F7398" s="1" t="s">
        <v>1917</v>
      </c>
      <c r="G7398" s="1" t="s">
        <v>25206</v>
      </c>
      <c r="H7398" s="1" t="s">
        <v>25207</v>
      </c>
      <c r="I7398" s="4">
        <v>84.29663194444444</v>
      </c>
      <c r="J7398" s="1">
        <v>316.0</v>
      </c>
      <c r="K7398" s="1">
        <v>68.6</v>
      </c>
      <c r="M7398" s="10">
        <f t="array" ref="M7398">_xlfn.XLOOKUP(A7398,subscriptions!B7398:B10004,subscriptions!D7398:D10004)</f>
        <v>120</v>
      </c>
      <c r="N7398" s="10">
        <f t="array" ref="N7398">_xlfn.XLOOKUP(A7398,subscriptions!B7398:B10004,subscriptions!G7398:G10004)</f>
        <v>5</v>
      </c>
      <c r="O7398" s="10">
        <v>114.0</v>
      </c>
      <c r="P7398" s="10" t="str">
        <f t="array" ref="P7398">_xlfn.XLOOKUP(A7398,subscriptions!B7398:B10004,subscriptions!C7398:C10004)</f>
        <v>Residential</v>
      </c>
      <c r="Q7398" s="10" t="s">
        <v>194</v>
      </c>
      <c r="R7398" s="10" t="s">
        <v>212</v>
      </c>
      <c r="S7398" s="10" t="s">
        <v>373</v>
      </c>
    </row>
    <row r="7399">
      <c r="A7399" s="1" t="s">
        <v>9360</v>
      </c>
      <c r="B7399" s="1" t="s">
        <v>1009</v>
      </c>
      <c r="C7399" s="1" t="s">
        <v>605</v>
      </c>
      <c r="D7399" s="1" t="s">
        <v>153</v>
      </c>
      <c r="E7399" s="1" t="s">
        <v>111</v>
      </c>
      <c r="F7399" s="1" t="s">
        <v>1855</v>
      </c>
      <c r="G7399" s="1" t="s">
        <v>25208</v>
      </c>
      <c r="H7399" s="1" t="s">
        <v>25209</v>
      </c>
      <c r="I7399" s="4">
        <v>84.29476851851852</v>
      </c>
      <c r="J7399" s="1">
        <v>3431.18</v>
      </c>
      <c r="K7399" s="1">
        <v>682.12</v>
      </c>
      <c r="M7399" s="10">
        <f t="array" ref="M7399">_xlfn.XLOOKUP(A7399,subscriptions!B7399:B10004,subscriptions!D7399:D10004)</f>
        <v>120</v>
      </c>
      <c r="N7399" s="10">
        <f t="array" ref="N7399">_xlfn.XLOOKUP(A7399,subscriptions!B7399:B10004,subscriptions!G7399:G10004)</f>
        <v>10</v>
      </c>
      <c r="O7399" s="10">
        <v>108.0</v>
      </c>
      <c r="P7399" s="10" t="str">
        <f t="array" ref="P7399">_xlfn.XLOOKUP(A7399,subscriptions!B7399:B10004,subscriptions!C7399:C10004)</f>
        <v>Residential</v>
      </c>
      <c r="Q7399" s="10" t="s">
        <v>128</v>
      </c>
      <c r="R7399" s="10" t="s">
        <v>212</v>
      </c>
      <c r="S7399" s="10" t="s">
        <v>2075</v>
      </c>
    </row>
    <row r="7400">
      <c r="A7400" s="1" t="s">
        <v>9361</v>
      </c>
      <c r="B7400" s="1" t="s">
        <v>1844</v>
      </c>
      <c r="C7400" s="1" t="s">
        <v>391</v>
      </c>
      <c r="D7400" s="1" t="s">
        <v>153</v>
      </c>
      <c r="E7400" s="1" t="s">
        <v>239</v>
      </c>
      <c r="F7400" s="1" t="s">
        <v>3181</v>
      </c>
      <c r="G7400" s="1" t="s">
        <v>25210</v>
      </c>
      <c r="H7400" s="1" t="s">
        <v>25211</v>
      </c>
      <c r="I7400" s="4">
        <v>84.1683449074074</v>
      </c>
      <c r="J7400" s="1">
        <v>1787.66</v>
      </c>
      <c r="K7400" s="1">
        <v>238.66</v>
      </c>
      <c r="M7400" s="10">
        <f t="array" ref="M7400">_xlfn.XLOOKUP(A7400,subscriptions!B7400:B10004,subscriptions!D7400:D10004)</f>
        <v>120</v>
      </c>
      <c r="N7400" s="10">
        <f t="array" ref="N7400">_xlfn.XLOOKUP(A7400,subscriptions!B7400:B10004,subscriptions!G7400:G10004)</f>
        <v>20</v>
      </c>
      <c r="O7400" s="10">
        <v>96.0</v>
      </c>
      <c r="P7400" s="10" t="str">
        <f t="array" ref="P7400">_xlfn.XLOOKUP(A7400,subscriptions!B7400:B10004,subscriptions!C7400:C10004)</f>
        <v>Residential</v>
      </c>
      <c r="Q7400" s="10" t="s">
        <v>128</v>
      </c>
      <c r="R7400" s="10" t="s">
        <v>148</v>
      </c>
      <c r="S7400" s="10" t="s">
        <v>1042</v>
      </c>
    </row>
    <row r="7401">
      <c r="A7401" s="1" t="s">
        <v>9362</v>
      </c>
      <c r="B7401" s="1" t="s">
        <v>1099</v>
      </c>
      <c r="C7401" s="1" t="s">
        <v>1142</v>
      </c>
      <c r="D7401" s="1" t="s">
        <v>153</v>
      </c>
      <c r="E7401" s="1" t="s">
        <v>332</v>
      </c>
      <c r="F7401" s="1" t="s">
        <v>427</v>
      </c>
      <c r="G7401" s="1" t="s">
        <v>25212</v>
      </c>
      <c r="H7401" s="1" t="s">
        <v>25213</v>
      </c>
      <c r="I7401" s="4">
        <v>84.25244212962963</v>
      </c>
      <c r="J7401" s="1">
        <v>481.33</v>
      </c>
      <c r="K7401" s="1">
        <v>101.75</v>
      </c>
      <c r="M7401" s="10">
        <f t="array" ref="M7401">_xlfn.XLOOKUP(A7401,subscriptions!B7401:B10004,subscriptions!D7401:D10004)</f>
        <v>80</v>
      </c>
      <c r="N7401" s="10">
        <f t="array" ref="N7401">_xlfn.XLOOKUP(A7401,subscriptions!B7401:B10004,subscriptions!G7401:G10004)</f>
        <v>0</v>
      </c>
      <c r="O7401" s="10">
        <v>80.0</v>
      </c>
      <c r="P7401" s="10" t="str">
        <f t="array" ref="P7401">_xlfn.XLOOKUP(A7401,subscriptions!B7401:B10004,subscriptions!C7401:C10004)</f>
        <v>Roam</v>
      </c>
      <c r="Q7401" s="10" t="s">
        <v>173</v>
      </c>
      <c r="R7401" s="10" t="s">
        <v>148</v>
      </c>
      <c r="S7401" s="10" t="s">
        <v>1008</v>
      </c>
    </row>
    <row r="7402">
      <c r="A7402" s="1" t="s">
        <v>9363</v>
      </c>
      <c r="B7402" s="1" t="s">
        <v>1157</v>
      </c>
      <c r="C7402" s="1" t="s">
        <v>1100</v>
      </c>
      <c r="D7402" s="1" t="s">
        <v>27</v>
      </c>
      <c r="E7402" s="1" t="s">
        <v>332</v>
      </c>
      <c r="F7402" s="1" t="s">
        <v>788</v>
      </c>
      <c r="G7402" s="1" t="s">
        <v>25214</v>
      </c>
      <c r="H7402" s="1" t="s">
        <v>25215</v>
      </c>
      <c r="I7402" s="4">
        <v>84.29880787037037</v>
      </c>
      <c r="J7402" s="1">
        <v>151.78</v>
      </c>
      <c r="K7402" s="1">
        <v>33.2</v>
      </c>
      <c r="M7402" s="10">
        <f t="array" ref="M7402">_xlfn.XLOOKUP(A7402,subscriptions!B7402:B10004,subscriptions!D7402:D10004)</f>
        <v>120</v>
      </c>
      <c r="N7402" s="10">
        <f t="array" ref="N7402">_xlfn.XLOOKUP(A7402,subscriptions!B7402:B10004,subscriptions!G7402:G10004)</f>
        <v>5</v>
      </c>
      <c r="O7402" s="10">
        <v>114.0</v>
      </c>
      <c r="P7402" s="10" t="str">
        <f t="array" ref="P7402">_xlfn.XLOOKUP(A7402,subscriptions!B7402:B10004,subscriptions!C7402:C10004)</f>
        <v>Residential</v>
      </c>
      <c r="Q7402" s="10" t="s">
        <v>194</v>
      </c>
      <c r="R7402" s="10" t="s">
        <v>212</v>
      </c>
      <c r="S7402" s="10" t="s">
        <v>276</v>
      </c>
    </row>
    <row r="7403">
      <c r="A7403" s="1" t="s">
        <v>9364</v>
      </c>
      <c r="B7403" s="1" t="s">
        <v>312</v>
      </c>
      <c r="C7403" s="1" t="s">
        <v>556</v>
      </c>
      <c r="D7403" s="1" t="s">
        <v>153</v>
      </c>
      <c r="E7403" s="1" t="s">
        <v>280</v>
      </c>
      <c r="F7403" s="1" t="s">
        <v>281</v>
      </c>
      <c r="G7403" s="1" t="s">
        <v>25216</v>
      </c>
      <c r="H7403" s="1" t="s">
        <v>25217</v>
      </c>
      <c r="I7403" s="4">
        <v>84.17167824074075</v>
      </c>
      <c r="J7403" s="1">
        <v>1809.75</v>
      </c>
      <c r="K7403" s="1">
        <v>355.62</v>
      </c>
      <c r="M7403" s="10">
        <f t="array" ref="M7403">_xlfn.XLOOKUP(A7403,subscriptions!B7403:B10004,subscriptions!D7403:D10004)</f>
        <v>250</v>
      </c>
      <c r="N7403" s="10">
        <f t="array" ref="N7403">_xlfn.XLOOKUP(A7403,subscriptions!B7403:B10004,subscriptions!G7403:G10004)</f>
        <v>10</v>
      </c>
      <c r="O7403" s="10">
        <v>225.0</v>
      </c>
      <c r="P7403" s="10" t="str">
        <f t="array" ref="P7403">_xlfn.XLOOKUP(A7403,subscriptions!B7403:B10004,subscriptions!C7403:C10004)</f>
        <v>Business</v>
      </c>
      <c r="Q7403" s="10" t="s">
        <v>128</v>
      </c>
      <c r="R7403" s="10" t="s">
        <v>129</v>
      </c>
      <c r="S7403" s="10" t="s">
        <v>1082</v>
      </c>
    </row>
    <row r="7404">
      <c r="A7404" s="1" t="s">
        <v>9367</v>
      </c>
      <c r="B7404" s="1" t="s">
        <v>645</v>
      </c>
      <c r="C7404" s="1" t="s">
        <v>750</v>
      </c>
      <c r="D7404" s="1" t="s">
        <v>153</v>
      </c>
      <c r="E7404" s="1" t="s">
        <v>111</v>
      </c>
      <c r="F7404" s="1" t="s">
        <v>1855</v>
      </c>
      <c r="G7404" s="1" t="s">
        <v>25218</v>
      </c>
      <c r="H7404" s="1" t="s">
        <v>25219</v>
      </c>
      <c r="I7404" s="4">
        <v>84.20983796296296</v>
      </c>
      <c r="J7404" s="1">
        <v>1324.38</v>
      </c>
      <c r="K7404" s="1">
        <v>125.02</v>
      </c>
      <c r="M7404" s="10">
        <f t="array" ref="M7404">_xlfn.XLOOKUP(A7404,subscriptions!B7404:B10004,subscriptions!D7404:D10004)</f>
        <v>120</v>
      </c>
      <c r="N7404" s="10">
        <f t="array" ref="N7404">_xlfn.XLOOKUP(A7404,subscriptions!B7404:B10004,subscriptions!G7404:G10004)</f>
        <v>20</v>
      </c>
      <c r="O7404" s="10">
        <v>96.0</v>
      </c>
      <c r="P7404" s="10" t="str">
        <f t="array" ref="P7404">_xlfn.XLOOKUP(A7404,subscriptions!B7404:B10004,subscriptions!C7404:C10004)</f>
        <v>Residential</v>
      </c>
      <c r="Q7404" s="10" t="s">
        <v>128</v>
      </c>
      <c r="R7404" s="10" t="s">
        <v>148</v>
      </c>
      <c r="S7404" s="10" t="s">
        <v>353</v>
      </c>
    </row>
    <row r="7405">
      <c r="A7405" s="1" t="s">
        <v>9368</v>
      </c>
      <c r="B7405" s="1" t="s">
        <v>941</v>
      </c>
      <c r="C7405" s="1" t="s">
        <v>524</v>
      </c>
      <c r="D7405" s="1" t="s">
        <v>27</v>
      </c>
      <c r="E7405" s="1" t="s">
        <v>28</v>
      </c>
      <c r="F7405" s="1" t="s">
        <v>526</v>
      </c>
      <c r="G7405" s="1" t="s">
        <v>25220</v>
      </c>
      <c r="H7405" s="1" t="s">
        <v>25221</v>
      </c>
      <c r="I7405" s="4">
        <v>84.21702546296297</v>
      </c>
      <c r="J7405" s="1">
        <v>827.58</v>
      </c>
      <c r="K7405" s="1">
        <v>207.18</v>
      </c>
      <c r="M7405" s="10">
        <f t="array" ref="M7405">_xlfn.XLOOKUP(A7405,subscriptions!B7405:B10004,subscriptions!D7405:D10004)</f>
        <v>80</v>
      </c>
      <c r="N7405" s="10">
        <f t="array" ref="N7405">_xlfn.XLOOKUP(A7405,subscriptions!B7405:B10004,subscriptions!G7405:G10004)</f>
        <v>0</v>
      </c>
      <c r="O7405" s="10">
        <v>80.0</v>
      </c>
      <c r="P7405" s="10" t="str">
        <f t="array" ref="P7405">_xlfn.XLOOKUP(A7405,subscriptions!B7405:B10004,subscriptions!C7405:C10004)</f>
        <v>Roam</v>
      </c>
      <c r="Q7405" s="10" t="s">
        <v>173</v>
      </c>
      <c r="R7405" s="10" t="s">
        <v>148</v>
      </c>
      <c r="S7405" s="10" t="s">
        <v>453</v>
      </c>
    </row>
    <row r="7406">
      <c r="A7406" s="1" t="s">
        <v>9369</v>
      </c>
      <c r="B7406" s="1" t="s">
        <v>1865</v>
      </c>
      <c r="C7406" s="1" t="s">
        <v>441</v>
      </c>
      <c r="D7406" s="1" t="s">
        <v>153</v>
      </c>
      <c r="E7406" s="1" t="s">
        <v>714</v>
      </c>
      <c r="F7406" s="1" t="s">
        <v>2562</v>
      </c>
      <c r="G7406" s="1" t="s">
        <v>25222</v>
      </c>
      <c r="H7406" s="1" t="s">
        <v>25223</v>
      </c>
      <c r="I7406" s="4">
        <v>84.1730324074074</v>
      </c>
      <c r="J7406" s="1">
        <v>727.92</v>
      </c>
      <c r="K7406" s="1">
        <v>129.88</v>
      </c>
      <c r="M7406" s="10">
        <f t="array" ref="M7406">_xlfn.XLOOKUP(A7406,subscriptions!B7406:B10004,subscriptions!D7406:D10004)</f>
        <v>120</v>
      </c>
      <c r="N7406" s="10">
        <f t="array" ref="N7406">_xlfn.XLOOKUP(A7406,subscriptions!B7406:B10004,subscriptions!G7406:G10004)</f>
        <v>5</v>
      </c>
      <c r="O7406" s="10">
        <v>114.0</v>
      </c>
      <c r="P7406" s="10" t="str">
        <f t="array" ref="P7406">_xlfn.XLOOKUP(A7406,subscriptions!B7406:B10004,subscriptions!C7406:C10004)</f>
        <v>Residential</v>
      </c>
      <c r="Q7406" s="10" t="s">
        <v>194</v>
      </c>
      <c r="R7406" s="10" t="s">
        <v>212</v>
      </c>
      <c r="S7406" s="10" t="s">
        <v>2630</v>
      </c>
    </row>
    <row r="7407">
      <c r="A7407" s="1" t="s">
        <v>9370</v>
      </c>
      <c r="B7407" s="1" t="s">
        <v>2788</v>
      </c>
      <c r="C7407" s="1" t="s">
        <v>426</v>
      </c>
      <c r="D7407" s="1" t="s">
        <v>153</v>
      </c>
      <c r="E7407" s="1" t="s">
        <v>332</v>
      </c>
      <c r="F7407" s="1" t="s">
        <v>427</v>
      </c>
      <c r="G7407" s="1" t="s">
        <v>25224</v>
      </c>
      <c r="H7407" s="1" t="s">
        <v>25225</v>
      </c>
      <c r="I7407" s="4">
        <v>84.20930555555556</v>
      </c>
      <c r="J7407" s="1">
        <v>416.58</v>
      </c>
      <c r="K7407" s="1">
        <v>109.14</v>
      </c>
      <c r="M7407" s="10">
        <f t="array" ref="M7407">_xlfn.XLOOKUP(A7407,subscriptions!B7407:B10004,subscriptions!D7407:D10004)</f>
        <v>120</v>
      </c>
      <c r="N7407" s="10">
        <f t="array" ref="N7407">_xlfn.XLOOKUP(A7407,subscriptions!B7407:B10004,subscriptions!G7407:G10004)</f>
        <v>10</v>
      </c>
      <c r="O7407" s="10">
        <v>108.0</v>
      </c>
      <c r="P7407" s="10" t="str">
        <f t="array" ref="P7407">_xlfn.XLOOKUP(A7407,subscriptions!B7407:B10004,subscriptions!C7407:C10004)</f>
        <v>Residential</v>
      </c>
      <c r="Q7407" s="10" t="s">
        <v>128</v>
      </c>
      <c r="R7407" s="10" t="s">
        <v>212</v>
      </c>
      <c r="S7407" s="10" t="s">
        <v>1374</v>
      </c>
    </row>
    <row r="7408">
      <c r="A7408" s="1" t="s">
        <v>9371</v>
      </c>
      <c r="B7408" s="1" t="s">
        <v>425</v>
      </c>
      <c r="C7408" s="1" t="s">
        <v>800</v>
      </c>
      <c r="D7408" s="1" t="s">
        <v>153</v>
      </c>
      <c r="E7408" s="1" t="s">
        <v>239</v>
      </c>
      <c r="F7408" s="1" t="s">
        <v>2267</v>
      </c>
      <c r="G7408" s="1" t="s">
        <v>25226</v>
      </c>
      <c r="H7408" s="1" t="s">
        <v>25227</v>
      </c>
      <c r="I7408" s="4">
        <v>84.25636574074075</v>
      </c>
      <c r="J7408" s="1">
        <v>1711.23</v>
      </c>
      <c r="K7408" s="1">
        <v>203.35</v>
      </c>
      <c r="M7408" s="10">
        <f t="array" ref="M7408">_xlfn.XLOOKUP(A7408,subscriptions!B7408:B10004,subscriptions!D7408:D10004)</f>
        <v>50</v>
      </c>
      <c r="N7408" s="10">
        <f t="array" ref="N7408">_xlfn.XLOOKUP(A7408,subscriptions!B7408:B10004,subscriptions!G7408:G10004)</f>
        <v>20</v>
      </c>
      <c r="O7408" s="10">
        <v>40.0</v>
      </c>
      <c r="P7408" s="10" t="str">
        <f t="array" ref="P7408">_xlfn.XLOOKUP(A7408,subscriptions!B7408:B10004,subscriptions!C7408:C10004)</f>
        <v>Mini</v>
      </c>
      <c r="Q7408" s="10" t="s">
        <v>128</v>
      </c>
      <c r="R7408" s="10" t="s">
        <v>148</v>
      </c>
      <c r="S7408" s="10" t="s">
        <v>130</v>
      </c>
    </row>
    <row r="7409">
      <c r="A7409" s="1" t="s">
        <v>9372</v>
      </c>
      <c r="B7409" s="1" t="s">
        <v>197</v>
      </c>
      <c r="C7409" s="1" t="s">
        <v>1142</v>
      </c>
      <c r="D7409" s="1" t="s">
        <v>153</v>
      </c>
      <c r="E7409" s="1" t="s">
        <v>28</v>
      </c>
      <c r="F7409" s="1" t="s">
        <v>1639</v>
      </c>
      <c r="G7409" s="1" t="s">
        <v>25228</v>
      </c>
      <c r="H7409" s="1" t="s">
        <v>25229</v>
      </c>
      <c r="I7409" s="4">
        <v>84.20916666666666</v>
      </c>
      <c r="J7409" s="1">
        <v>5343.62</v>
      </c>
      <c r="K7409" s="1">
        <v>548.18</v>
      </c>
      <c r="M7409" s="10">
        <f t="array" ref="M7409">_xlfn.XLOOKUP(A7409,subscriptions!B7409:B10004,subscriptions!D7409:D10004)</f>
        <v>250</v>
      </c>
      <c r="N7409" s="10">
        <f t="array" ref="N7409">_xlfn.XLOOKUP(A7409,subscriptions!B7409:B10004,subscriptions!G7409:G10004)</f>
        <v>0</v>
      </c>
      <c r="O7409" s="10">
        <v>250.0</v>
      </c>
      <c r="P7409" s="10" t="str">
        <f t="array" ref="P7409">_xlfn.XLOOKUP(A7409,subscriptions!B7409:B10004,subscriptions!C7409:C10004)</f>
        <v>Business</v>
      </c>
      <c r="Q7409" s="10" t="s">
        <v>173</v>
      </c>
      <c r="R7409" s="10" t="s">
        <v>129</v>
      </c>
      <c r="S7409" s="10" t="s">
        <v>1374</v>
      </c>
    </row>
    <row r="7410">
      <c r="A7410" s="1" t="s">
        <v>9375</v>
      </c>
      <c r="B7410" s="1" t="s">
        <v>1844</v>
      </c>
      <c r="C7410" s="1" t="s">
        <v>764</v>
      </c>
      <c r="D7410" s="1" t="s">
        <v>153</v>
      </c>
      <c r="E7410" s="1" t="s">
        <v>219</v>
      </c>
      <c r="F7410" s="1" t="s">
        <v>590</v>
      </c>
      <c r="G7410" s="1" t="s">
        <v>25230</v>
      </c>
      <c r="H7410" s="1" t="s">
        <v>25231</v>
      </c>
      <c r="I7410" s="4">
        <v>84.16879629629629</v>
      </c>
      <c r="J7410" s="1">
        <v>339.86</v>
      </c>
      <c r="K7410" s="1">
        <v>77.5</v>
      </c>
      <c r="M7410" s="10">
        <f t="array" ref="M7410">_xlfn.XLOOKUP(A7410,subscriptions!B7410:B10004,subscriptions!D7410:D10004)</f>
        <v>120</v>
      </c>
      <c r="N7410" s="10">
        <f t="array" ref="N7410">_xlfn.XLOOKUP(A7410,subscriptions!B7410:B10004,subscriptions!G7410:G10004)</f>
        <v>5</v>
      </c>
      <c r="O7410" s="10">
        <v>114.0</v>
      </c>
      <c r="P7410" s="10" t="str">
        <f t="array" ref="P7410">_xlfn.XLOOKUP(A7410,subscriptions!B7410:B10004,subscriptions!C7410:C10004)</f>
        <v>Residential</v>
      </c>
      <c r="Q7410" s="10" t="s">
        <v>194</v>
      </c>
      <c r="R7410" s="10" t="s">
        <v>212</v>
      </c>
      <c r="S7410" s="10" t="s">
        <v>1504</v>
      </c>
    </row>
    <row r="7411">
      <c r="A7411" s="1" t="s">
        <v>9376</v>
      </c>
      <c r="B7411" s="1" t="s">
        <v>1444</v>
      </c>
      <c r="C7411" s="1" t="s">
        <v>827</v>
      </c>
      <c r="D7411" s="1" t="s">
        <v>27</v>
      </c>
      <c r="E7411" s="1" t="s">
        <v>28</v>
      </c>
      <c r="F7411" s="1" t="s">
        <v>801</v>
      </c>
      <c r="G7411" s="1" t="s">
        <v>25232</v>
      </c>
      <c r="H7411" s="1" t="s">
        <v>25233</v>
      </c>
      <c r="I7411" s="4">
        <v>84.2132175925926</v>
      </c>
      <c r="J7411" s="1">
        <v>1413.66</v>
      </c>
      <c r="K7411" s="1">
        <v>276.25</v>
      </c>
      <c r="M7411" s="10">
        <f t="array" ref="M7411">_xlfn.XLOOKUP(A7411,subscriptions!B7411:B10004,subscriptions!D7411:D10004)</f>
        <v>50</v>
      </c>
      <c r="N7411" s="10">
        <f t="array" ref="N7411">_xlfn.XLOOKUP(A7411,subscriptions!B7411:B10004,subscriptions!G7411:G10004)</f>
        <v>10</v>
      </c>
      <c r="O7411" s="10">
        <v>45.0</v>
      </c>
      <c r="P7411" s="10" t="str">
        <f t="array" ref="P7411">_xlfn.XLOOKUP(A7411,subscriptions!B7411:B10004,subscriptions!C7411:C10004)</f>
        <v>Mini</v>
      </c>
      <c r="Q7411" s="10" t="s">
        <v>128</v>
      </c>
      <c r="R7411" s="10" t="s">
        <v>148</v>
      </c>
      <c r="S7411" s="10" t="s">
        <v>1915</v>
      </c>
    </row>
    <row r="7412">
      <c r="A7412" s="1" t="s">
        <v>9377</v>
      </c>
      <c r="B7412" s="1" t="s">
        <v>177</v>
      </c>
      <c r="C7412" s="1" t="s">
        <v>26</v>
      </c>
      <c r="D7412" s="1" t="s">
        <v>153</v>
      </c>
      <c r="E7412" s="1" t="s">
        <v>631</v>
      </c>
      <c r="F7412" s="1" t="s">
        <v>2549</v>
      </c>
      <c r="G7412" s="1" t="s">
        <v>25234</v>
      </c>
      <c r="H7412" s="1" t="s">
        <v>25235</v>
      </c>
      <c r="I7412" s="4">
        <v>84.3779050925926</v>
      </c>
      <c r="J7412" s="1">
        <v>877.95</v>
      </c>
      <c r="K7412" s="1">
        <v>231.23</v>
      </c>
      <c r="M7412" s="10">
        <f t="array" ref="M7412">_xlfn.XLOOKUP(A7412,subscriptions!B7412:B10004,subscriptions!D7412:D10004)</f>
        <v>120</v>
      </c>
      <c r="N7412" s="10">
        <f t="array" ref="N7412">_xlfn.XLOOKUP(A7412,subscriptions!B7412:B10004,subscriptions!G7412:G10004)</f>
        <v>20</v>
      </c>
      <c r="O7412" s="10">
        <v>96.0</v>
      </c>
      <c r="P7412" s="10" t="str">
        <f t="array" ref="P7412">_xlfn.XLOOKUP(A7412,subscriptions!B7412:B10004,subscriptions!C7412:C10004)</f>
        <v>Residential</v>
      </c>
      <c r="Q7412" s="10" t="s">
        <v>128</v>
      </c>
      <c r="R7412" s="10" t="s">
        <v>148</v>
      </c>
      <c r="S7412" s="10" t="s">
        <v>1302</v>
      </c>
    </row>
    <row r="7413">
      <c r="A7413" s="1" t="s">
        <v>9378</v>
      </c>
      <c r="B7413" s="1" t="s">
        <v>1141</v>
      </c>
      <c r="C7413" s="1" t="s">
        <v>2007</v>
      </c>
      <c r="D7413" s="1" t="s">
        <v>27</v>
      </c>
      <c r="E7413" s="1" t="s">
        <v>179</v>
      </c>
      <c r="F7413" s="1" t="s">
        <v>181</v>
      </c>
      <c r="G7413" s="1" t="s">
        <v>25236</v>
      </c>
      <c r="H7413" s="1" t="s">
        <v>25237</v>
      </c>
      <c r="I7413" s="4">
        <v>84.25237268518518</v>
      </c>
      <c r="J7413" s="1">
        <v>937.75</v>
      </c>
      <c r="K7413" s="1">
        <v>233.94</v>
      </c>
      <c r="L7413" s="1">
        <v>100.0</v>
      </c>
      <c r="M7413" s="10">
        <f t="array" ref="M7413">_xlfn.XLOOKUP(A7413,subscriptions!B7413:B10004,subscriptions!D7413:D10004)</f>
        <v>120</v>
      </c>
      <c r="N7413" s="10">
        <f t="array" ref="N7413">_xlfn.XLOOKUP(A7413,subscriptions!B7413:B10004,subscriptions!G7413:G10004)</f>
        <v>0</v>
      </c>
      <c r="O7413" s="10">
        <v>120.0</v>
      </c>
      <c r="P7413" s="10" t="str">
        <f t="array" ref="P7413">_xlfn.XLOOKUP(A7413,subscriptions!B7413:B10004,subscriptions!C7413:C10004)</f>
        <v>Residential</v>
      </c>
      <c r="Q7413" s="10" t="s">
        <v>173</v>
      </c>
      <c r="R7413" s="10" t="s">
        <v>212</v>
      </c>
      <c r="S7413" s="10" t="s">
        <v>1008</v>
      </c>
    </row>
    <row r="7414">
      <c r="A7414" s="1" t="s">
        <v>9379</v>
      </c>
      <c r="B7414" s="1" t="s">
        <v>1099</v>
      </c>
      <c r="C7414" s="1" t="s">
        <v>198</v>
      </c>
      <c r="D7414" s="1" t="s">
        <v>153</v>
      </c>
      <c r="E7414" s="1" t="s">
        <v>332</v>
      </c>
      <c r="F7414" s="1" t="s">
        <v>2415</v>
      </c>
      <c r="G7414" s="1" t="s">
        <v>25238</v>
      </c>
      <c r="H7414" s="1" t="s">
        <v>25239</v>
      </c>
      <c r="I7414" s="4">
        <v>84.38012731481481</v>
      </c>
      <c r="J7414" s="1">
        <v>489.84</v>
      </c>
      <c r="K7414" s="1">
        <v>59.89</v>
      </c>
      <c r="M7414" s="10">
        <f t="array" ref="M7414">_xlfn.XLOOKUP(A7414,subscriptions!B7414:B10004,subscriptions!D7414:D10004)</f>
        <v>80</v>
      </c>
      <c r="N7414" s="10">
        <f t="array" ref="N7414">_xlfn.XLOOKUP(A7414,subscriptions!B7414:B10004,subscriptions!G7414:G10004)</f>
        <v>5</v>
      </c>
      <c r="O7414" s="10">
        <v>76.0</v>
      </c>
      <c r="P7414" s="10" t="str">
        <f t="array" ref="P7414">_xlfn.XLOOKUP(A7414,subscriptions!B7414:B10004,subscriptions!C7414:C10004)</f>
        <v>Roam</v>
      </c>
      <c r="Q7414" s="10" t="s">
        <v>194</v>
      </c>
      <c r="R7414" s="10" t="s">
        <v>148</v>
      </c>
      <c r="S7414" s="10" t="s">
        <v>698</v>
      </c>
    </row>
    <row r="7415">
      <c r="A7415" s="1" t="s">
        <v>9380</v>
      </c>
      <c r="B7415" s="1" t="s">
        <v>1173</v>
      </c>
      <c r="C7415" s="1" t="s">
        <v>2483</v>
      </c>
      <c r="D7415" s="1" t="s">
        <v>27</v>
      </c>
      <c r="E7415" s="1" t="s">
        <v>179</v>
      </c>
      <c r="F7415" s="1" t="s">
        <v>1045</v>
      </c>
      <c r="G7415" s="1" t="s">
        <v>25240</v>
      </c>
      <c r="H7415" s="1" t="s">
        <v>25241</v>
      </c>
      <c r="I7415" s="4">
        <v>84.33565972222222</v>
      </c>
      <c r="J7415" s="1">
        <v>2665.61</v>
      </c>
      <c r="K7415" s="1">
        <v>274.59</v>
      </c>
      <c r="L7415" s="1">
        <v>100.0</v>
      </c>
      <c r="M7415" s="10">
        <f t="array" ref="M7415">_xlfn.XLOOKUP(A7415,subscriptions!B7415:B10004,subscriptions!D7415:D10004)</f>
        <v>120</v>
      </c>
      <c r="N7415" s="10">
        <f t="array" ref="N7415">_xlfn.XLOOKUP(A7415,subscriptions!B7415:B10004,subscriptions!G7415:G10004)</f>
        <v>10</v>
      </c>
      <c r="O7415" s="10">
        <v>108.0</v>
      </c>
      <c r="P7415" s="10" t="str">
        <f t="array" ref="P7415">_xlfn.XLOOKUP(A7415,subscriptions!B7415:B10004,subscriptions!C7415:C10004)</f>
        <v>Residential</v>
      </c>
      <c r="Q7415" s="10" t="s">
        <v>128</v>
      </c>
      <c r="R7415" s="10" t="s">
        <v>212</v>
      </c>
      <c r="S7415" s="10" t="s">
        <v>571</v>
      </c>
    </row>
    <row r="7416">
      <c r="A7416" s="1" t="s">
        <v>9381</v>
      </c>
      <c r="B7416" s="1" t="s">
        <v>919</v>
      </c>
      <c r="C7416" s="1" t="s">
        <v>1347</v>
      </c>
      <c r="D7416" s="1" t="s">
        <v>27</v>
      </c>
      <c r="E7416" s="1" t="s">
        <v>631</v>
      </c>
      <c r="F7416" s="1" t="s">
        <v>2495</v>
      </c>
      <c r="G7416" s="1" t="s">
        <v>25242</v>
      </c>
      <c r="H7416" s="1" t="s">
        <v>25243</v>
      </c>
      <c r="I7416" s="4">
        <v>84.17325231481482</v>
      </c>
      <c r="J7416" s="1">
        <v>1046.13</v>
      </c>
      <c r="K7416" s="1">
        <v>184.63</v>
      </c>
      <c r="M7416" s="10">
        <f t="array" ref="M7416">_xlfn.XLOOKUP(A7416,subscriptions!B7416:B10004,subscriptions!D7416:D10004)</f>
        <v>120</v>
      </c>
      <c r="N7416" s="10">
        <f t="array" ref="N7416">_xlfn.XLOOKUP(A7416,subscriptions!B7416:B10004,subscriptions!G7416:G10004)</f>
        <v>20</v>
      </c>
      <c r="O7416" s="10">
        <v>96.0</v>
      </c>
      <c r="P7416" s="10" t="str">
        <f t="array" ref="P7416">_xlfn.XLOOKUP(A7416,subscriptions!B7416:B10004,subscriptions!C7416:C10004)</f>
        <v>Residential</v>
      </c>
      <c r="Q7416" s="10" t="s">
        <v>128</v>
      </c>
      <c r="R7416" s="10" t="s">
        <v>148</v>
      </c>
      <c r="S7416" s="10" t="s">
        <v>2630</v>
      </c>
    </row>
    <row r="7417">
      <c r="A7417" s="1" t="s">
        <v>9384</v>
      </c>
      <c r="B7417" s="1" t="s">
        <v>1865</v>
      </c>
      <c r="C7417" s="1" t="s">
        <v>198</v>
      </c>
      <c r="D7417" s="1" t="s">
        <v>153</v>
      </c>
      <c r="E7417" s="1" t="s">
        <v>219</v>
      </c>
      <c r="F7417" s="1" t="s">
        <v>574</v>
      </c>
      <c r="G7417" s="1" t="s">
        <v>25244</v>
      </c>
      <c r="H7417" s="1" t="s">
        <v>25245</v>
      </c>
      <c r="I7417" s="4">
        <v>84.20930555555556</v>
      </c>
      <c r="J7417" s="1">
        <v>1225.94</v>
      </c>
      <c r="K7417" s="1">
        <v>264.73</v>
      </c>
      <c r="M7417" s="10">
        <f t="array" ref="M7417">_xlfn.XLOOKUP(A7417,subscriptions!B7417:B10004,subscriptions!D7417:D10004)</f>
        <v>250</v>
      </c>
      <c r="N7417" s="10">
        <f t="array" ref="N7417">_xlfn.XLOOKUP(A7417,subscriptions!B7417:B10004,subscriptions!G7417:G10004)</f>
        <v>0</v>
      </c>
      <c r="O7417" s="10">
        <v>250.0</v>
      </c>
      <c r="P7417" s="10" t="str">
        <f t="array" ref="P7417">_xlfn.XLOOKUP(A7417,subscriptions!B7417:B10004,subscriptions!C7417:C10004)</f>
        <v>Business</v>
      </c>
      <c r="Q7417" s="10" t="s">
        <v>173</v>
      </c>
      <c r="R7417" s="10" t="s">
        <v>129</v>
      </c>
      <c r="S7417" s="10" t="s">
        <v>1374</v>
      </c>
    </row>
    <row r="7418">
      <c r="A7418" s="1" t="s">
        <v>9385</v>
      </c>
      <c r="B7418" s="1" t="s">
        <v>1009</v>
      </c>
      <c r="C7418" s="1" t="s">
        <v>1200</v>
      </c>
      <c r="D7418" s="1" t="s">
        <v>153</v>
      </c>
      <c r="E7418" s="1" t="s">
        <v>631</v>
      </c>
      <c r="F7418" s="1" t="s">
        <v>2293</v>
      </c>
      <c r="G7418" s="1" t="s">
        <v>25246</v>
      </c>
      <c r="H7418" s="1" t="s">
        <v>25247</v>
      </c>
      <c r="I7418" s="4">
        <v>84.33640046296296</v>
      </c>
      <c r="J7418" s="1">
        <v>595.25</v>
      </c>
      <c r="K7418" s="1">
        <v>96.97</v>
      </c>
      <c r="M7418" s="10">
        <f t="array" ref="M7418">_xlfn.XLOOKUP(A7418,subscriptions!B7418:B10004,subscriptions!D7418:D10004)</f>
        <v>120</v>
      </c>
      <c r="N7418" s="10">
        <f t="array" ref="N7418">_xlfn.XLOOKUP(A7418,subscriptions!B7418:B10004,subscriptions!G7418:G10004)</f>
        <v>5</v>
      </c>
      <c r="O7418" s="10">
        <v>114.0</v>
      </c>
      <c r="P7418" s="10" t="str">
        <f t="array" ref="P7418">_xlfn.XLOOKUP(A7418,subscriptions!B7418:B10004,subscriptions!C7418:C10004)</f>
        <v>Residential</v>
      </c>
      <c r="Q7418" s="10" t="s">
        <v>194</v>
      </c>
      <c r="R7418" s="10" t="s">
        <v>212</v>
      </c>
      <c r="S7418" s="10" t="s">
        <v>1971</v>
      </c>
    </row>
    <row r="7419">
      <c r="A7419" s="1" t="s">
        <v>9386</v>
      </c>
      <c r="B7419" s="1" t="s">
        <v>4509</v>
      </c>
      <c r="C7419" s="1" t="s">
        <v>509</v>
      </c>
      <c r="D7419" s="1" t="s">
        <v>153</v>
      </c>
      <c r="E7419" s="1" t="s">
        <v>332</v>
      </c>
      <c r="F7419" s="1" t="s">
        <v>2415</v>
      </c>
      <c r="G7419" s="1" t="s">
        <v>25248</v>
      </c>
      <c r="H7419" s="1" t="s">
        <v>25249</v>
      </c>
      <c r="I7419" s="4">
        <v>84.38021990740741</v>
      </c>
      <c r="J7419" s="1">
        <v>350.99</v>
      </c>
      <c r="K7419" s="1">
        <v>88.93</v>
      </c>
      <c r="M7419" s="10">
        <f t="array" ref="M7419">_xlfn.XLOOKUP(A7419,subscriptions!B7419:B10004,subscriptions!D7419:D10004)</f>
        <v>120</v>
      </c>
      <c r="N7419" s="10">
        <f t="array" ref="N7419">_xlfn.XLOOKUP(A7419,subscriptions!B7419:B10004,subscriptions!G7419:G10004)</f>
        <v>10</v>
      </c>
      <c r="O7419" s="10">
        <v>108.0</v>
      </c>
      <c r="P7419" s="10" t="str">
        <f t="array" ref="P7419">_xlfn.XLOOKUP(A7419,subscriptions!B7419:B10004,subscriptions!C7419:C10004)</f>
        <v>Residential</v>
      </c>
      <c r="Q7419" s="10" t="s">
        <v>128</v>
      </c>
      <c r="R7419" s="10" t="s">
        <v>212</v>
      </c>
      <c r="S7419" s="10" t="s">
        <v>698</v>
      </c>
    </row>
    <row r="7420">
      <c r="A7420" s="1" t="s">
        <v>9387</v>
      </c>
      <c r="B7420" s="1" t="s">
        <v>589</v>
      </c>
      <c r="C7420" s="1" t="s">
        <v>1876</v>
      </c>
      <c r="D7420" s="1" t="s">
        <v>153</v>
      </c>
      <c r="E7420" s="1" t="s">
        <v>219</v>
      </c>
      <c r="F7420" s="1" t="s">
        <v>660</v>
      </c>
      <c r="G7420" s="1" t="s">
        <v>25250</v>
      </c>
      <c r="H7420" s="1" t="s">
        <v>25251</v>
      </c>
      <c r="I7420" s="4">
        <v>84.37930555555556</v>
      </c>
      <c r="J7420" s="1">
        <v>184.74</v>
      </c>
      <c r="K7420" s="1">
        <v>35.58</v>
      </c>
      <c r="M7420" s="10">
        <f t="array" ref="M7420">_xlfn.XLOOKUP(A7420,subscriptions!B7420:B10004,subscriptions!D7420:D10004)</f>
        <v>120</v>
      </c>
      <c r="N7420" s="10">
        <f t="array" ref="N7420">_xlfn.XLOOKUP(A7420,subscriptions!B7420:B10004,subscriptions!G7420:G10004)</f>
        <v>20</v>
      </c>
      <c r="O7420" s="10">
        <v>96.0</v>
      </c>
      <c r="P7420" s="10" t="str">
        <f t="array" ref="P7420">_xlfn.XLOOKUP(A7420,subscriptions!B7420:B10004,subscriptions!C7420:C10004)</f>
        <v>Residential</v>
      </c>
      <c r="Q7420" s="10" t="s">
        <v>128</v>
      </c>
      <c r="R7420" s="10" t="s">
        <v>148</v>
      </c>
      <c r="S7420" s="10" t="s">
        <v>2380</v>
      </c>
    </row>
    <row r="7421">
      <c r="A7421" s="1" t="s">
        <v>9388</v>
      </c>
      <c r="B7421" s="1" t="s">
        <v>686</v>
      </c>
      <c r="C7421" s="1" t="s">
        <v>1251</v>
      </c>
      <c r="D7421" s="1" t="s">
        <v>153</v>
      </c>
      <c r="E7421" s="1" t="s">
        <v>280</v>
      </c>
      <c r="F7421" s="1" t="s">
        <v>281</v>
      </c>
      <c r="G7421" s="1" t="s">
        <v>25252</v>
      </c>
      <c r="H7421" s="1" t="s">
        <v>25253</v>
      </c>
      <c r="I7421" s="4">
        <v>84.17153935185185</v>
      </c>
      <c r="J7421" s="1">
        <v>1928.27</v>
      </c>
      <c r="K7421" s="1">
        <v>464.32</v>
      </c>
      <c r="M7421" s="10">
        <f t="array" ref="M7421">_xlfn.XLOOKUP(A7421,subscriptions!B7421:B10004,subscriptions!D7421:D10004)</f>
        <v>80</v>
      </c>
      <c r="N7421" s="10">
        <f t="array" ref="N7421">_xlfn.XLOOKUP(A7421,subscriptions!B7421:B10004,subscriptions!G7421:G10004)</f>
        <v>0</v>
      </c>
      <c r="O7421" s="10">
        <v>80.0</v>
      </c>
      <c r="P7421" s="10" t="str">
        <f t="array" ref="P7421">_xlfn.XLOOKUP(A7421,subscriptions!B7421:B10004,subscriptions!C7421:C10004)</f>
        <v>Roam</v>
      </c>
      <c r="Q7421" s="10" t="s">
        <v>173</v>
      </c>
      <c r="R7421" s="10" t="s">
        <v>148</v>
      </c>
      <c r="S7421" s="10" t="s">
        <v>1082</v>
      </c>
    </row>
    <row r="7422">
      <c r="A7422" s="1" t="s">
        <v>9389</v>
      </c>
      <c r="B7422" s="1" t="s">
        <v>772</v>
      </c>
      <c r="C7422" s="1" t="s">
        <v>456</v>
      </c>
      <c r="D7422" s="1" t="s">
        <v>153</v>
      </c>
      <c r="E7422" s="1" t="s">
        <v>262</v>
      </c>
      <c r="F7422" s="1" t="s">
        <v>392</v>
      </c>
      <c r="G7422" s="1" t="s">
        <v>25254</v>
      </c>
      <c r="H7422" s="1" t="s">
        <v>25255</v>
      </c>
      <c r="I7422" s="4">
        <v>84.34174768518518</v>
      </c>
      <c r="J7422" s="1">
        <v>377.67</v>
      </c>
      <c r="K7422" s="1">
        <v>68.11</v>
      </c>
      <c r="M7422" s="10">
        <f t="array" ref="M7422">_xlfn.XLOOKUP(A7422,subscriptions!B7422:B10004,subscriptions!D7422:D10004)</f>
        <v>120</v>
      </c>
      <c r="N7422" s="10">
        <f t="array" ref="N7422">_xlfn.XLOOKUP(A7422,subscriptions!B7422:B10004,subscriptions!G7422:G10004)</f>
        <v>5</v>
      </c>
      <c r="O7422" s="10">
        <v>114.0</v>
      </c>
      <c r="P7422" s="10" t="str">
        <f t="array" ref="P7422">_xlfn.XLOOKUP(A7422,subscriptions!B7422:B10004,subscriptions!C7422:C10004)</f>
        <v>Residential</v>
      </c>
      <c r="Q7422" s="10" t="s">
        <v>194</v>
      </c>
      <c r="R7422" s="10" t="s">
        <v>212</v>
      </c>
      <c r="S7422" s="10" t="s">
        <v>1703</v>
      </c>
    </row>
    <row r="7423">
      <c r="A7423" s="1" t="s">
        <v>9390</v>
      </c>
      <c r="B7423" s="1" t="s">
        <v>1444</v>
      </c>
      <c r="C7423" s="1" t="s">
        <v>2483</v>
      </c>
      <c r="D7423" s="1" t="s">
        <v>27</v>
      </c>
      <c r="E7423" s="1" t="s">
        <v>28</v>
      </c>
      <c r="F7423" s="1" t="s">
        <v>687</v>
      </c>
      <c r="G7423" s="1" t="s">
        <v>25256</v>
      </c>
      <c r="H7423" s="1" t="s">
        <v>25257</v>
      </c>
      <c r="I7423" s="4">
        <v>84.21215277777777</v>
      </c>
      <c r="J7423" s="1">
        <v>1807.14</v>
      </c>
      <c r="K7423" s="1">
        <v>425.14</v>
      </c>
      <c r="M7423" s="10">
        <f t="array" ref="M7423">_xlfn.XLOOKUP(A7423,subscriptions!B7423:B10004,subscriptions!D7423:D10004)</f>
        <v>120</v>
      </c>
      <c r="N7423" s="10">
        <f t="array" ref="N7423">_xlfn.XLOOKUP(A7423,subscriptions!B7423:B10004,subscriptions!G7423:G10004)</f>
        <v>10</v>
      </c>
      <c r="O7423" s="10">
        <v>108.0</v>
      </c>
      <c r="P7423" s="10" t="str">
        <f t="array" ref="P7423">_xlfn.XLOOKUP(A7423,subscriptions!B7423:B10004,subscriptions!C7423:C10004)</f>
        <v>Residential</v>
      </c>
      <c r="Q7423" s="10" t="s">
        <v>128</v>
      </c>
      <c r="R7423" s="10" t="s">
        <v>212</v>
      </c>
      <c r="S7423" s="10" t="s">
        <v>857</v>
      </c>
    </row>
    <row r="7424">
      <c r="A7424" s="1" t="s">
        <v>9391</v>
      </c>
      <c r="B7424" s="1" t="s">
        <v>455</v>
      </c>
      <c r="C7424" s="1" t="s">
        <v>509</v>
      </c>
      <c r="D7424" s="1" t="s">
        <v>27</v>
      </c>
      <c r="E7424" s="1" t="s">
        <v>179</v>
      </c>
      <c r="F7424" s="1" t="s">
        <v>1760</v>
      </c>
      <c r="G7424" s="1" t="s">
        <v>25258</v>
      </c>
      <c r="H7424" s="1" t="s">
        <v>25259</v>
      </c>
      <c r="I7424" s="4">
        <v>84.37858796296297</v>
      </c>
      <c r="J7424" s="1">
        <v>792.37</v>
      </c>
      <c r="K7424" s="1">
        <v>121.75</v>
      </c>
      <c r="L7424" s="1">
        <v>100.0</v>
      </c>
      <c r="M7424" s="10">
        <f t="array" ref="M7424">_xlfn.XLOOKUP(A7424,subscriptions!B7424:B10004,subscriptions!D7424:D10004)</f>
        <v>120</v>
      </c>
      <c r="N7424" s="10">
        <f t="array" ref="N7424">_xlfn.XLOOKUP(A7424,subscriptions!B7424:B10004,subscriptions!G7424:G10004)</f>
        <v>20</v>
      </c>
      <c r="O7424" s="10">
        <v>96.0</v>
      </c>
      <c r="P7424" s="10" t="str">
        <f t="array" ref="P7424">_xlfn.XLOOKUP(A7424,subscriptions!B7424:B10004,subscriptions!C7424:C10004)</f>
        <v>Residential</v>
      </c>
      <c r="Q7424" s="10" t="s">
        <v>128</v>
      </c>
      <c r="R7424" s="10" t="s">
        <v>148</v>
      </c>
      <c r="S7424" s="10" t="s">
        <v>1622</v>
      </c>
    </row>
    <row r="7425">
      <c r="A7425" s="1" t="s">
        <v>9394</v>
      </c>
      <c r="B7425" s="1" t="s">
        <v>1886</v>
      </c>
      <c r="C7425" s="1" t="s">
        <v>786</v>
      </c>
      <c r="D7425" s="1" t="s">
        <v>27</v>
      </c>
      <c r="E7425" s="1" t="s">
        <v>280</v>
      </c>
      <c r="F7425" s="1" t="s">
        <v>1706</v>
      </c>
      <c r="G7425" s="1" t="s">
        <v>25260</v>
      </c>
      <c r="H7425" s="1" t="s">
        <v>25261</v>
      </c>
      <c r="I7425" s="4">
        <v>84.1724074074074</v>
      </c>
      <c r="J7425" s="1">
        <v>856.2</v>
      </c>
      <c r="K7425" s="1">
        <v>89.81</v>
      </c>
      <c r="M7425" s="10">
        <f t="array" ref="M7425">_xlfn.XLOOKUP(A7425,subscriptions!B7425:B10004,subscriptions!D7425:D10004)</f>
        <v>250</v>
      </c>
      <c r="N7425" s="10">
        <f t="array" ref="N7425">_xlfn.XLOOKUP(A7425,subscriptions!B7425:B10004,subscriptions!G7425:G10004)</f>
        <v>0</v>
      </c>
      <c r="O7425" s="10">
        <v>250.0</v>
      </c>
      <c r="P7425" s="10" t="str">
        <f t="array" ref="P7425">_xlfn.XLOOKUP(A7425,subscriptions!B7425:B10004,subscriptions!C7425:C10004)</f>
        <v>Business</v>
      </c>
      <c r="Q7425" s="10" t="s">
        <v>173</v>
      </c>
      <c r="R7425" s="10" t="s">
        <v>129</v>
      </c>
      <c r="S7425" s="10" t="s">
        <v>1637</v>
      </c>
    </row>
    <row r="7426">
      <c r="A7426" s="1" t="s">
        <v>9395</v>
      </c>
      <c r="B7426" s="1" t="s">
        <v>1444</v>
      </c>
      <c r="C7426" s="1" t="s">
        <v>296</v>
      </c>
      <c r="D7426" s="1" t="s">
        <v>27</v>
      </c>
      <c r="E7426" s="1" t="s">
        <v>111</v>
      </c>
      <c r="F7426" s="1" t="s">
        <v>1855</v>
      </c>
      <c r="G7426" s="1" t="s">
        <v>25262</v>
      </c>
      <c r="H7426" s="1" t="s">
        <v>25263</v>
      </c>
      <c r="I7426" s="4">
        <v>84.2154861111111</v>
      </c>
      <c r="J7426" s="1">
        <v>999.99</v>
      </c>
      <c r="K7426" s="1">
        <v>131.7</v>
      </c>
      <c r="M7426" s="10">
        <f t="array" ref="M7426">_xlfn.XLOOKUP(A7426,subscriptions!B7426:B10004,subscriptions!D7426:D10004)</f>
        <v>50</v>
      </c>
      <c r="N7426" s="10">
        <f t="array" ref="N7426">_xlfn.XLOOKUP(A7426,subscriptions!B7426:B10004,subscriptions!G7426:G10004)</f>
        <v>5</v>
      </c>
      <c r="O7426" s="10">
        <v>47.5</v>
      </c>
      <c r="P7426" s="10" t="str">
        <f t="array" ref="P7426">_xlfn.XLOOKUP(A7426,subscriptions!B7426:B10004,subscriptions!C7426:C10004)</f>
        <v>Mini</v>
      </c>
      <c r="Q7426" s="10" t="s">
        <v>194</v>
      </c>
      <c r="R7426" s="10" t="s">
        <v>148</v>
      </c>
      <c r="S7426" s="10" t="s">
        <v>1212</v>
      </c>
    </row>
    <row r="7427">
      <c r="A7427" s="1" t="s">
        <v>9396</v>
      </c>
      <c r="B7427" s="1" t="s">
        <v>814</v>
      </c>
      <c r="C7427" s="1" t="s">
        <v>920</v>
      </c>
      <c r="D7427" s="1" t="s">
        <v>153</v>
      </c>
      <c r="E7427" s="1" t="s">
        <v>219</v>
      </c>
      <c r="F7427" s="1" t="s">
        <v>971</v>
      </c>
      <c r="G7427" s="1" t="s">
        <v>25264</v>
      </c>
      <c r="H7427" s="1" t="s">
        <v>25265</v>
      </c>
      <c r="I7427" s="4">
        <v>84.29612268518518</v>
      </c>
      <c r="J7427" s="1">
        <v>737.61</v>
      </c>
      <c r="K7427" s="1">
        <v>113.17</v>
      </c>
      <c r="M7427" s="10">
        <f t="array" ref="M7427">_xlfn.XLOOKUP(A7427,subscriptions!B7427:B10004,subscriptions!D7427:D10004)</f>
        <v>120</v>
      </c>
      <c r="N7427" s="10">
        <f t="array" ref="N7427">_xlfn.XLOOKUP(A7427,subscriptions!B7427:B10004,subscriptions!G7427:G10004)</f>
        <v>10</v>
      </c>
      <c r="O7427" s="10">
        <v>108.0</v>
      </c>
      <c r="P7427" s="10" t="str">
        <f t="array" ref="P7427">_xlfn.XLOOKUP(A7427,subscriptions!B7427:B10004,subscriptions!C7427:C10004)</f>
        <v>Residential</v>
      </c>
      <c r="Q7427" s="10" t="s">
        <v>128</v>
      </c>
      <c r="R7427" s="10" t="s">
        <v>212</v>
      </c>
      <c r="S7427" s="10" t="s">
        <v>655</v>
      </c>
    </row>
    <row r="7428">
      <c r="A7428" s="1" t="s">
        <v>9397</v>
      </c>
      <c r="B7428" s="1" t="s">
        <v>1460</v>
      </c>
      <c r="C7428" s="1" t="s">
        <v>133</v>
      </c>
      <c r="D7428" s="1" t="s">
        <v>27</v>
      </c>
      <c r="E7428" s="1" t="s">
        <v>332</v>
      </c>
      <c r="F7428" s="1" t="s">
        <v>788</v>
      </c>
      <c r="G7428" s="1" t="s">
        <v>25266</v>
      </c>
      <c r="H7428" s="1" t="s">
        <v>25267</v>
      </c>
      <c r="I7428" s="4">
        <v>84.38221064814815</v>
      </c>
      <c r="J7428" s="1">
        <v>209.07</v>
      </c>
      <c r="K7428" s="1">
        <v>52.76</v>
      </c>
      <c r="M7428" s="10">
        <f t="array" ref="M7428">_xlfn.XLOOKUP(A7428,subscriptions!B7428:B10004,subscriptions!D7428:D10004)</f>
        <v>120</v>
      </c>
      <c r="N7428" s="10">
        <f t="array" ref="N7428">_xlfn.XLOOKUP(A7428,subscriptions!B7428:B10004,subscriptions!G7428:G10004)</f>
        <v>20</v>
      </c>
      <c r="O7428" s="10">
        <v>96.0</v>
      </c>
      <c r="P7428" s="10" t="str">
        <f t="array" ref="P7428">_xlfn.XLOOKUP(A7428,subscriptions!B7428:B10004,subscriptions!C7428:C10004)</f>
        <v>Residential</v>
      </c>
      <c r="Q7428" s="10" t="s">
        <v>128</v>
      </c>
      <c r="R7428" s="10" t="s">
        <v>148</v>
      </c>
      <c r="S7428" s="10" t="s">
        <v>293</v>
      </c>
    </row>
    <row r="7429">
      <c r="A7429" s="1" t="s">
        <v>9398</v>
      </c>
      <c r="B7429" s="1" t="s">
        <v>197</v>
      </c>
      <c r="C7429" s="1" t="s">
        <v>391</v>
      </c>
      <c r="D7429" s="1" t="s">
        <v>153</v>
      </c>
      <c r="E7429" s="1" t="s">
        <v>219</v>
      </c>
      <c r="F7429" s="1" t="s">
        <v>1461</v>
      </c>
      <c r="G7429" s="1" t="s">
        <v>25268</v>
      </c>
      <c r="H7429" s="1" t="s">
        <v>25269</v>
      </c>
      <c r="I7429" s="4">
        <v>84.215625</v>
      </c>
      <c r="J7429" s="1">
        <v>605.8</v>
      </c>
      <c r="K7429" s="1">
        <v>134.05</v>
      </c>
      <c r="M7429" s="10">
        <f t="array" ref="M7429">_xlfn.XLOOKUP(A7429,subscriptions!B7429:B10004,subscriptions!D7429:D10004)</f>
        <v>120</v>
      </c>
      <c r="N7429" s="10">
        <f t="array" ref="N7429">_xlfn.XLOOKUP(A7429,subscriptions!B7429:B10004,subscriptions!G7429:G10004)</f>
        <v>0</v>
      </c>
      <c r="O7429" s="10">
        <v>120.0</v>
      </c>
      <c r="P7429" s="10" t="str">
        <f t="array" ref="P7429">_xlfn.XLOOKUP(A7429,subscriptions!B7429:B10004,subscriptions!C7429:C10004)</f>
        <v>Residential</v>
      </c>
      <c r="Q7429" s="10" t="s">
        <v>173</v>
      </c>
      <c r="R7429" s="10" t="s">
        <v>212</v>
      </c>
      <c r="S7429" s="10" t="s">
        <v>1212</v>
      </c>
    </row>
    <row r="7430">
      <c r="A7430" s="1" t="s">
        <v>9399</v>
      </c>
      <c r="B7430" s="1" t="s">
        <v>1624</v>
      </c>
      <c r="C7430" s="1" t="s">
        <v>26</v>
      </c>
      <c r="D7430" s="1" t="s">
        <v>27</v>
      </c>
      <c r="E7430" s="1" t="s">
        <v>28</v>
      </c>
      <c r="F7430" s="1" t="s">
        <v>29</v>
      </c>
      <c r="G7430" s="1" t="s">
        <v>25270</v>
      </c>
      <c r="H7430" s="1" t="s">
        <v>25271</v>
      </c>
      <c r="I7430" s="4">
        <v>84.25211805555556</v>
      </c>
      <c r="J7430" s="1">
        <v>1684.78</v>
      </c>
      <c r="K7430" s="1">
        <v>365.58</v>
      </c>
      <c r="M7430" s="10">
        <f t="array" ref="M7430">_xlfn.XLOOKUP(A7430,subscriptions!B7430:B10004,subscriptions!D7430:D10004)</f>
        <v>80</v>
      </c>
      <c r="N7430" s="10">
        <f t="array" ref="N7430">_xlfn.XLOOKUP(A7430,subscriptions!B7430:B10004,subscriptions!G7430:G10004)</f>
        <v>5</v>
      </c>
      <c r="O7430" s="10">
        <v>76.0</v>
      </c>
      <c r="P7430" s="10" t="str">
        <f t="array" ref="P7430">_xlfn.XLOOKUP(A7430,subscriptions!B7430:B10004,subscriptions!C7430:C10004)</f>
        <v>Roam</v>
      </c>
      <c r="Q7430" s="10" t="s">
        <v>194</v>
      </c>
      <c r="R7430" s="10" t="s">
        <v>148</v>
      </c>
      <c r="S7430" s="10" t="s">
        <v>1008</v>
      </c>
    </row>
    <row r="7431">
      <c r="A7431" s="1" t="s">
        <v>9400</v>
      </c>
      <c r="B7431" s="1" t="s">
        <v>1865</v>
      </c>
      <c r="C7431" s="1" t="s">
        <v>237</v>
      </c>
      <c r="D7431" s="1" t="s">
        <v>153</v>
      </c>
      <c r="E7431" s="1" t="s">
        <v>179</v>
      </c>
      <c r="F7431" s="1" t="s">
        <v>181</v>
      </c>
      <c r="G7431" s="1" t="s">
        <v>25272</v>
      </c>
      <c r="H7431" s="1" t="s">
        <v>25273</v>
      </c>
      <c r="I7431" s="4">
        <v>84.25222222222222</v>
      </c>
      <c r="J7431" s="1">
        <v>1693.95</v>
      </c>
      <c r="K7431" s="1">
        <v>392.65</v>
      </c>
      <c r="L7431" s="1">
        <v>100.0</v>
      </c>
      <c r="M7431" s="10">
        <f t="array" ref="M7431">_xlfn.XLOOKUP(A7431,subscriptions!B7431:B10004,subscriptions!D7431:D10004)</f>
        <v>250</v>
      </c>
      <c r="N7431" s="10">
        <f t="array" ref="N7431">_xlfn.XLOOKUP(A7431,subscriptions!B7431:B10004,subscriptions!G7431:G10004)</f>
        <v>10</v>
      </c>
      <c r="O7431" s="10">
        <v>225.0</v>
      </c>
      <c r="P7431" s="10" t="str">
        <f t="array" ref="P7431">_xlfn.XLOOKUP(A7431,subscriptions!B7431:B10004,subscriptions!C7431:C10004)</f>
        <v>Business</v>
      </c>
      <c r="Q7431" s="10" t="s">
        <v>128</v>
      </c>
      <c r="R7431" s="10" t="s">
        <v>129</v>
      </c>
      <c r="S7431" s="10" t="s">
        <v>1008</v>
      </c>
    </row>
    <row r="7432">
      <c r="A7432" s="1" t="s">
        <v>9403</v>
      </c>
      <c r="B7432" s="1" t="s">
        <v>1099</v>
      </c>
      <c r="C7432" s="1" t="s">
        <v>1142</v>
      </c>
      <c r="D7432" s="1" t="s">
        <v>153</v>
      </c>
      <c r="E7432" s="1" t="s">
        <v>332</v>
      </c>
      <c r="F7432" s="1" t="s">
        <v>736</v>
      </c>
      <c r="G7432" s="1" t="s">
        <v>25274</v>
      </c>
      <c r="H7432" s="1" t="s">
        <v>25275</v>
      </c>
      <c r="I7432" s="4">
        <v>84.29449074074074</v>
      </c>
      <c r="J7432" s="1">
        <v>555.78</v>
      </c>
      <c r="K7432" s="1">
        <v>100.05</v>
      </c>
      <c r="M7432" s="10">
        <f t="array" ref="M7432">_xlfn.XLOOKUP(A7432,subscriptions!B7432:B10004,subscriptions!D7432:D10004)</f>
        <v>120</v>
      </c>
      <c r="N7432" s="10">
        <f t="array" ref="N7432">_xlfn.XLOOKUP(A7432,subscriptions!B7432:B10004,subscriptions!G7432:G10004)</f>
        <v>20</v>
      </c>
      <c r="O7432" s="10">
        <v>96.0</v>
      </c>
      <c r="P7432" s="10" t="str">
        <f t="array" ref="P7432">_xlfn.XLOOKUP(A7432,subscriptions!B7432:B10004,subscriptions!C7432:C10004)</f>
        <v>Residential</v>
      </c>
      <c r="Q7432" s="10" t="s">
        <v>128</v>
      </c>
      <c r="R7432" s="10" t="s">
        <v>148</v>
      </c>
      <c r="S7432" s="10" t="s">
        <v>2075</v>
      </c>
    </row>
    <row r="7433">
      <c r="A7433" s="1" t="s">
        <v>9404</v>
      </c>
      <c r="B7433" s="1" t="s">
        <v>686</v>
      </c>
      <c r="C7433" s="1" t="s">
        <v>764</v>
      </c>
      <c r="D7433" s="1" t="s">
        <v>153</v>
      </c>
      <c r="E7433" s="1" t="s">
        <v>28</v>
      </c>
      <c r="F7433" s="1" t="s">
        <v>2581</v>
      </c>
      <c r="G7433" s="1" t="s">
        <v>25276</v>
      </c>
      <c r="H7433" s="1" t="s">
        <v>25277</v>
      </c>
      <c r="I7433" s="4">
        <v>84.4177199074074</v>
      </c>
      <c r="J7433" s="1">
        <v>974.56</v>
      </c>
      <c r="K7433" s="1">
        <v>197.36</v>
      </c>
      <c r="M7433" s="10">
        <f t="array" ref="M7433">_xlfn.XLOOKUP(A7433,subscriptions!B7433:B10004,subscriptions!D7433:D10004)</f>
        <v>80</v>
      </c>
      <c r="N7433" s="10">
        <f t="array" ref="N7433">_xlfn.XLOOKUP(A7433,subscriptions!B7433:B10004,subscriptions!G7433:G10004)</f>
        <v>0</v>
      </c>
      <c r="O7433" s="10">
        <v>80.0</v>
      </c>
      <c r="P7433" s="10" t="str">
        <f t="array" ref="P7433">_xlfn.XLOOKUP(A7433,subscriptions!B7433:B10004,subscriptions!C7433:C10004)</f>
        <v>Roam</v>
      </c>
      <c r="Q7433" s="10" t="s">
        <v>173</v>
      </c>
      <c r="R7433" s="10" t="s">
        <v>148</v>
      </c>
      <c r="S7433" s="10" t="s">
        <v>327</v>
      </c>
    </row>
    <row r="7434">
      <c r="A7434" s="1" t="s">
        <v>9405</v>
      </c>
      <c r="B7434" s="1" t="s">
        <v>870</v>
      </c>
      <c r="C7434" s="1" t="s">
        <v>330</v>
      </c>
      <c r="D7434" s="1" t="s">
        <v>153</v>
      </c>
      <c r="E7434" s="1" t="s">
        <v>714</v>
      </c>
      <c r="F7434" s="1" t="s">
        <v>1730</v>
      </c>
      <c r="G7434" s="1" t="s">
        <v>25278</v>
      </c>
      <c r="H7434" s="1" t="s">
        <v>25279</v>
      </c>
      <c r="I7434" s="4">
        <v>84.37600694444444</v>
      </c>
      <c r="J7434" s="1">
        <v>372.48</v>
      </c>
      <c r="K7434" s="1">
        <v>42.58</v>
      </c>
      <c r="M7434" s="10">
        <f t="array" ref="M7434">_xlfn.XLOOKUP(A7434,subscriptions!B7434:B10004,subscriptions!D7434:D10004)</f>
        <v>120</v>
      </c>
      <c r="N7434" s="10">
        <f t="array" ref="N7434">_xlfn.XLOOKUP(A7434,subscriptions!B7434:B10004,subscriptions!G7434:G10004)</f>
        <v>5</v>
      </c>
      <c r="O7434" s="10">
        <v>114.0</v>
      </c>
      <c r="P7434" s="10" t="str">
        <f t="array" ref="P7434">_xlfn.XLOOKUP(A7434,subscriptions!B7434:B10004,subscriptions!C7434:C10004)</f>
        <v>Residential</v>
      </c>
      <c r="Q7434" s="10" t="s">
        <v>194</v>
      </c>
      <c r="R7434" s="10" t="s">
        <v>212</v>
      </c>
      <c r="S7434" s="10" t="s">
        <v>1442</v>
      </c>
    </row>
    <row r="7435">
      <c r="A7435" s="1" t="s">
        <v>9406</v>
      </c>
      <c r="B7435" s="1" t="s">
        <v>1886</v>
      </c>
      <c r="C7435" s="1" t="s">
        <v>1347</v>
      </c>
      <c r="D7435" s="1" t="s">
        <v>27</v>
      </c>
      <c r="E7435" s="1" t="s">
        <v>262</v>
      </c>
      <c r="F7435" s="1" t="s">
        <v>392</v>
      </c>
      <c r="G7435" s="1" t="s">
        <v>25280</v>
      </c>
      <c r="H7435" s="1" t="s">
        <v>25281</v>
      </c>
      <c r="I7435" s="4">
        <v>84.16957175925926</v>
      </c>
      <c r="J7435" s="1">
        <v>404.29</v>
      </c>
      <c r="K7435" s="1">
        <v>69.56</v>
      </c>
      <c r="M7435" s="10">
        <f t="array" ref="M7435">_xlfn.XLOOKUP(A7435,subscriptions!B7435:B10004,subscriptions!D7435:D10004)</f>
        <v>80</v>
      </c>
      <c r="N7435" s="10">
        <f t="array" ref="N7435">_xlfn.XLOOKUP(A7435,subscriptions!B7435:B10004,subscriptions!G7435:G10004)</f>
        <v>10</v>
      </c>
      <c r="O7435" s="10">
        <v>72.0</v>
      </c>
      <c r="P7435" s="10" t="str">
        <f t="array" ref="P7435">_xlfn.XLOOKUP(A7435,subscriptions!B7435:B10004,subscriptions!C7435:C10004)</f>
        <v>Roam</v>
      </c>
      <c r="Q7435" s="10" t="s">
        <v>128</v>
      </c>
      <c r="R7435" s="10" t="s">
        <v>148</v>
      </c>
      <c r="S7435" s="10" t="s">
        <v>213</v>
      </c>
    </row>
    <row r="7436">
      <c r="A7436" s="1" t="s">
        <v>9407</v>
      </c>
      <c r="B7436" s="1" t="s">
        <v>1664</v>
      </c>
      <c r="C7436" s="1" t="s">
        <v>509</v>
      </c>
      <c r="D7436" s="1" t="s">
        <v>153</v>
      </c>
      <c r="E7436" s="1" t="s">
        <v>239</v>
      </c>
      <c r="F7436" s="1" t="s">
        <v>2076</v>
      </c>
      <c r="G7436" s="1" t="s">
        <v>25282</v>
      </c>
      <c r="H7436" s="1" t="s">
        <v>25283</v>
      </c>
      <c r="I7436" s="4">
        <v>84.33699074074075</v>
      </c>
      <c r="J7436" s="1">
        <v>84.98</v>
      </c>
      <c r="K7436" s="1">
        <v>27.31</v>
      </c>
      <c r="M7436" s="10">
        <f t="array" ref="M7436">_xlfn.XLOOKUP(A7436,subscriptions!B7436:B10004,subscriptions!D7436:D10004)</f>
        <v>120</v>
      </c>
      <c r="N7436" s="10">
        <f t="array" ref="N7436">_xlfn.XLOOKUP(A7436,subscriptions!B7436:B10004,subscriptions!G7436:G10004)</f>
        <v>20</v>
      </c>
      <c r="O7436" s="10">
        <v>96.0</v>
      </c>
      <c r="P7436" s="10" t="str">
        <f t="array" ref="P7436">_xlfn.XLOOKUP(A7436,subscriptions!B7436:B10004,subscriptions!C7436:C10004)</f>
        <v>Residential</v>
      </c>
      <c r="Q7436" s="10" t="s">
        <v>128</v>
      </c>
      <c r="R7436" s="10" t="s">
        <v>148</v>
      </c>
      <c r="S7436" s="10" t="s">
        <v>968</v>
      </c>
    </row>
    <row r="7437">
      <c r="A7437" s="1" t="s">
        <v>9408</v>
      </c>
      <c r="B7437" s="1" t="s">
        <v>899</v>
      </c>
      <c r="C7437" s="1" t="s">
        <v>764</v>
      </c>
      <c r="D7437" s="1" t="s">
        <v>27</v>
      </c>
      <c r="E7437" s="1" t="s">
        <v>280</v>
      </c>
      <c r="F7437" s="1" t="s">
        <v>873</v>
      </c>
      <c r="G7437" s="1" t="s">
        <v>25284</v>
      </c>
      <c r="H7437" s="1" t="s">
        <v>25285</v>
      </c>
      <c r="I7437" s="4">
        <v>84.42049768518518</v>
      </c>
      <c r="J7437" s="1">
        <v>3455.85</v>
      </c>
      <c r="K7437" s="1">
        <v>693.52</v>
      </c>
      <c r="M7437" s="10">
        <f t="array" ref="M7437">_xlfn.XLOOKUP(A7437,subscriptions!B7437:B10004,subscriptions!D7437:D10004)</f>
        <v>120</v>
      </c>
      <c r="N7437" s="10">
        <f t="array" ref="N7437">_xlfn.XLOOKUP(A7437,subscriptions!B7437:B10004,subscriptions!G7437:G10004)</f>
        <v>0</v>
      </c>
      <c r="O7437" s="10">
        <v>120.0</v>
      </c>
      <c r="P7437" s="10" t="str">
        <f t="array" ref="P7437">_xlfn.XLOOKUP(A7437,subscriptions!B7437:B10004,subscriptions!C7437:C10004)</f>
        <v>Residential</v>
      </c>
      <c r="Q7437" s="10" t="s">
        <v>173</v>
      </c>
      <c r="R7437" s="10" t="s">
        <v>212</v>
      </c>
      <c r="S7437" s="10" t="s">
        <v>940</v>
      </c>
    </row>
    <row r="7438">
      <c r="A7438" s="1" t="s">
        <v>9409</v>
      </c>
      <c r="B7438" s="1" t="s">
        <v>216</v>
      </c>
      <c r="C7438" s="1" t="s">
        <v>1100</v>
      </c>
      <c r="D7438" s="1" t="s">
        <v>153</v>
      </c>
      <c r="E7438" s="1" t="s">
        <v>262</v>
      </c>
      <c r="F7438" s="1" t="s">
        <v>2985</v>
      </c>
      <c r="G7438" s="1" t="s">
        <v>25286</v>
      </c>
      <c r="H7438" s="1" t="s">
        <v>25287</v>
      </c>
      <c r="I7438" s="4">
        <v>84.37934027777777</v>
      </c>
      <c r="J7438" s="1">
        <v>404.93</v>
      </c>
      <c r="K7438" s="1">
        <v>103.17</v>
      </c>
      <c r="M7438" s="10">
        <f t="array" ref="M7438">_xlfn.XLOOKUP(A7438,subscriptions!B7438:B10004,subscriptions!D7438:D10004)</f>
        <v>120</v>
      </c>
      <c r="N7438" s="10">
        <f t="array" ref="N7438">_xlfn.XLOOKUP(A7438,subscriptions!B7438:B10004,subscriptions!G7438:G10004)</f>
        <v>5</v>
      </c>
      <c r="O7438" s="10">
        <v>114.0</v>
      </c>
      <c r="P7438" s="10" t="str">
        <f t="array" ref="P7438">_xlfn.XLOOKUP(A7438,subscriptions!B7438:B10004,subscriptions!C7438:C10004)</f>
        <v>Residential</v>
      </c>
      <c r="Q7438" s="10" t="s">
        <v>194</v>
      </c>
      <c r="R7438" s="10" t="s">
        <v>212</v>
      </c>
      <c r="S7438" s="10" t="s">
        <v>2380</v>
      </c>
    </row>
    <row r="7439">
      <c r="A7439" s="1" t="s">
        <v>9410</v>
      </c>
      <c r="B7439" s="1" t="s">
        <v>573</v>
      </c>
      <c r="C7439" s="1" t="s">
        <v>605</v>
      </c>
      <c r="D7439" s="1" t="s">
        <v>27</v>
      </c>
      <c r="E7439" s="1" t="s">
        <v>262</v>
      </c>
      <c r="F7439" s="1" t="s">
        <v>4113</v>
      </c>
      <c r="G7439" s="1" t="s">
        <v>25288</v>
      </c>
      <c r="H7439" s="1" t="s">
        <v>25289</v>
      </c>
      <c r="I7439" s="4">
        <v>84.17533564814815</v>
      </c>
      <c r="J7439" s="1">
        <v>437.25</v>
      </c>
      <c r="K7439" s="1">
        <v>69.4</v>
      </c>
      <c r="M7439" s="10">
        <f t="array" ref="M7439">_xlfn.XLOOKUP(A7439,subscriptions!B7439:B10004,subscriptions!D7439:D10004)</f>
        <v>80</v>
      </c>
      <c r="N7439" s="10">
        <f t="array" ref="N7439">_xlfn.XLOOKUP(A7439,subscriptions!B7439:B10004,subscriptions!G7439:G10004)</f>
        <v>10</v>
      </c>
      <c r="O7439" s="10">
        <v>72.0</v>
      </c>
      <c r="P7439" s="10" t="str">
        <f t="array" ref="P7439">_xlfn.XLOOKUP(A7439,subscriptions!B7439:B10004,subscriptions!C7439:C10004)</f>
        <v>Roam</v>
      </c>
      <c r="Q7439" s="10" t="s">
        <v>128</v>
      </c>
      <c r="R7439" s="10" t="s">
        <v>148</v>
      </c>
      <c r="S7439" s="10" t="s">
        <v>1198</v>
      </c>
    </row>
    <row r="7440">
      <c r="A7440" s="1" t="s">
        <v>9413</v>
      </c>
      <c r="B7440" s="1" t="s">
        <v>2534</v>
      </c>
      <c r="C7440" s="1" t="s">
        <v>1492</v>
      </c>
      <c r="D7440" s="1" t="s">
        <v>153</v>
      </c>
      <c r="E7440" s="1" t="s">
        <v>262</v>
      </c>
      <c r="F7440" s="1" t="s">
        <v>2853</v>
      </c>
      <c r="G7440" s="1" t="s">
        <v>25290</v>
      </c>
      <c r="H7440" s="1" t="s">
        <v>25291</v>
      </c>
      <c r="I7440" s="4">
        <v>84.3000462962963</v>
      </c>
      <c r="J7440" s="1">
        <v>541.93</v>
      </c>
      <c r="K7440" s="1">
        <v>59.94</v>
      </c>
      <c r="M7440" s="10">
        <f t="array" ref="M7440">_xlfn.XLOOKUP(A7440,subscriptions!B7440:B10004,subscriptions!D7440:D10004)</f>
        <v>120</v>
      </c>
      <c r="N7440" s="10">
        <f t="array" ref="N7440">_xlfn.XLOOKUP(A7440,subscriptions!B7440:B10004,subscriptions!G7440:G10004)</f>
        <v>20</v>
      </c>
      <c r="O7440" s="10">
        <v>96.0</v>
      </c>
      <c r="P7440" s="10" t="str">
        <f t="array" ref="P7440">_xlfn.XLOOKUP(A7440,subscriptions!B7440:B10004,subscriptions!C7440:C10004)</f>
        <v>Residential</v>
      </c>
      <c r="Q7440" s="10" t="s">
        <v>128</v>
      </c>
      <c r="R7440" s="10" t="s">
        <v>148</v>
      </c>
      <c r="S7440" s="10" t="s">
        <v>1172</v>
      </c>
    </row>
    <row r="7441">
      <c r="A7441" s="1" t="s">
        <v>9414</v>
      </c>
      <c r="B7441" s="1" t="s">
        <v>772</v>
      </c>
      <c r="C7441" s="1" t="s">
        <v>218</v>
      </c>
      <c r="D7441" s="1" t="s">
        <v>153</v>
      </c>
      <c r="E7441" s="1" t="s">
        <v>714</v>
      </c>
      <c r="F7441" s="1" t="s">
        <v>3419</v>
      </c>
      <c r="G7441" s="1" t="s">
        <v>25292</v>
      </c>
      <c r="H7441" s="1" t="s">
        <v>25293</v>
      </c>
      <c r="I7441" s="4">
        <v>84.37930555555556</v>
      </c>
      <c r="J7441" s="1">
        <v>254.43</v>
      </c>
      <c r="K7441" s="1">
        <v>63.53</v>
      </c>
      <c r="M7441" s="10">
        <f t="array" ref="M7441">_xlfn.XLOOKUP(A7441,subscriptions!B7441:B10004,subscriptions!D7441:D10004)</f>
        <v>120</v>
      </c>
      <c r="N7441" s="10">
        <f t="array" ref="N7441">_xlfn.XLOOKUP(A7441,subscriptions!B7441:B10004,subscriptions!G7441:G10004)</f>
        <v>0</v>
      </c>
      <c r="O7441" s="10">
        <v>120.0</v>
      </c>
      <c r="P7441" s="10" t="str">
        <f t="array" ref="P7441">_xlfn.XLOOKUP(A7441,subscriptions!B7441:B10004,subscriptions!C7441:C10004)</f>
        <v>Residential</v>
      </c>
      <c r="Q7441" s="10" t="s">
        <v>173</v>
      </c>
      <c r="R7441" s="10" t="s">
        <v>212</v>
      </c>
      <c r="S7441" s="10" t="s">
        <v>2380</v>
      </c>
    </row>
    <row r="7442">
      <c r="A7442" s="1" t="s">
        <v>9415</v>
      </c>
      <c r="B7442" s="1" t="s">
        <v>1141</v>
      </c>
      <c r="C7442" s="1" t="s">
        <v>3912</v>
      </c>
      <c r="D7442" s="1" t="s">
        <v>27</v>
      </c>
      <c r="E7442" s="1" t="s">
        <v>111</v>
      </c>
      <c r="F7442" s="1" t="s">
        <v>1227</v>
      </c>
      <c r="G7442" s="1" t="s">
        <v>25294</v>
      </c>
      <c r="H7442" s="1" t="s">
        <v>25295</v>
      </c>
      <c r="I7442" s="4">
        <v>84.41885416666666</v>
      </c>
      <c r="J7442" s="1">
        <v>1579.41</v>
      </c>
      <c r="K7442" s="1">
        <v>325.21</v>
      </c>
      <c r="M7442" s="10">
        <f t="array" ref="M7442">_xlfn.XLOOKUP(A7442,subscriptions!B7442:B10004,subscriptions!D7442:D10004)</f>
        <v>120</v>
      </c>
      <c r="N7442" s="10">
        <f t="array" ref="N7442">_xlfn.XLOOKUP(A7442,subscriptions!B7442:B10004,subscriptions!G7442:G10004)</f>
        <v>5</v>
      </c>
      <c r="O7442" s="10">
        <v>114.0</v>
      </c>
      <c r="P7442" s="10" t="str">
        <f t="array" ref="P7442">_xlfn.XLOOKUP(A7442,subscriptions!B7442:B10004,subscriptions!C7442:C10004)</f>
        <v>Residential</v>
      </c>
      <c r="Q7442" s="10" t="s">
        <v>194</v>
      </c>
      <c r="R7442" s="10" t="s">
        <v>212</v>
      </c>
      <c r="S7442" s="10" t="s">
        <v>1822</v>
      </c>
    </row>
    <row r="7443">
      <c r="A7443" s="1" t="s">
        <v>9416</v>
      </c>
      <c r="B7443" s="1" t="s">
        <v>700</v>
      </c>
      <c r="C7443" s="1" t="s">
        <v>218</v>
      </c>
      <c r="D7443" s="1" t="s">
        <v>153</v>
      </c>
      <c r="E7443" s="1" t="s">
        <v>332</v>
      </c>
      <c r="F7443" s="1" t="s">
        <v>788</v>
      </c>
      <c r="G7443" s="1" t="s">
        <v>25296</v>
      </c>
      <c r="H7443" s="1" t="s">
        <v>25297</v>
      </c>
      <c r="I7443" s="4">
        <v>84.25783564814814</v>
      </c>
      <c r="J7443" s="1">
        <v>167.17</v>
      </c>
      <c r="K7443" s="1">
        <v>37.64</v>
      </c>
      <c r="M7443" s="10">
        <f t="array" ref="M7443">_xlfn.XLOOKUP(A7443,subscriptions!B7443:B10004,subscriptions!D7443:D10004)</f>
        <v>120</v>
      </c>
      <c r="N7443" s="10">
        <f t="array" ref="N7443">_xlfn.XLOOKUP(A7443,subscriptions!B7443:B10004,subscriptions!G7443:G10004)</f>
        <v>10</v>
      </c>
      <c r="O7443" s="10">
        <v>108.0</v>
      </c>
      <c r="P7443" s="10" t="str">
        <f t="array" ref="P7443">_xlfn.XLOOKUP(A7443,subscriptions!B7443:B10004,subscriptions!C7443:C10004)</f>
        <v>Residential</v>
      </c>
      <c r="Q7443" s="10" t="s">
        <v>128</v>
      </c>
      <c r="R7443" s="10" t="s">
        <v>212</v>
      </c>
      <c r="S7443" s="10" t="s">
        <v>603</v>
      </c>
    </row>
    <row r="7444">
      <c r="A7444" s="1" t="s">
        <v>9417</v>
      </c>
      <c r="B7444" s="1" t="s">
        <v>295</v>
      </c>
      <c r="C7444" s="1" t="s">
        <v>1492</v>
      </c>
      <c r="D7444" s="1" t="s">
        <v>153</v>
      </c>
      <c r="E7444" s="1" t="s">
        <v>714</v>
      </c>
      <c r="F7444" s="1" t="s">
        <v>2171</v>
      </c>
      <c r="G7444" s="1" t="s">
        <v>25298</v>
      </c>
      <c r="H7444" s="1" t="s">
        <v>25299</v>
      </c>
      <c r="I7444" s="4">
        <v>84.21196759259259</v>
      </c>
      <c r="J7444" s="1">
        <v>266.16</v>
      </c>
      <c r="K7444" s="1">
        <v>29.54</v>
      </c>
      <c r="M7444" s="10">
        <f t="array" ref="M7444">_xlfn.XLOOKUP(A7444,subscriptions!B7444:B10004,subscriptions!D7444:D10004)</f>
        <v>80</v>
      </c>
      <c r="N7444" s="10">
        <f t="array" ref="N7444">_xlfn.XLOOKUP(A7444,subscriptions!B7444:B10004,subscriptions!G7444:G10004)</f>
        <v>20</v>
      </c>
      <c r="O7444" s="10">
        <v>64.0</v>
      </c>
      <c r="P7444" s="10" t="str">
        <f t="array" ref="P7444">_xlfn.XLOOKUP(A7444,subscriptions!B7444:B10004,subscriptions!C7444:C10004)</f>
        <v>Roam</v>
      </c>
      <c r="Q7444" s="10" t="s">
        <v>128</v>
      </c>
      <c r="R7444" s="10" t="s">
        <v>148</v>
      </c>
      <c r="S7444" s="10" t="s">
        <v>857</v>
      </c>
    </row>
    <row r="7445">
      <c r="A7445" s="1" t="s">
        <v>9418</v>
      </c>
      <c r="B7445" s="1" t="s">
        <v>842</v>
      </c>
      <c r="C7445" s="1" t="s">
        <v>152</v>
      </c>
      <c r="D7445" s="1" t="s">
        <v>27</v>
      </c>
      <c r="E7445" s="1" t="s">
        <v>262</v>
      </c>
      <c r="F7445" s="1" t="s">
        <v>1835</v>
      </c>
      <c r="G7445" s="1" t="s">
        <v>25300</v>
      </c>
      <c r="H7445" s="1" t="s">
        <v>25301</v>
      </c>
      <c r="I7445" s="4">
        <v>84.3362037037037</v>
      </c>
      <c r="J7445" s="1">
        <v>1602.43</v>
      </c>
      <c r="K7445" s="1">
        <v>197.83</v>
      </c>
      <c r="M7445" s="10">
        <f t="array" ref="M7445">_xlfn.XLOOKUP(A7445,subscriptions!B7445:B10004,subscriptions!D7445:D10004)</f>
        <v>120</v>
      </c>
      <c r="N7445" s="10">
        <f t="array" ref="N7445">_xlfn.XLOOKUP(A7445,subscriptions!B7445:B10004,subscriptions!G7445:G10004)</f>
        <v>0</v>
      </c>
      <c r="O7445" s="10">
        <v>120.0</v>
      </c>
      <c r="P7445" s="10" t="str">
        <f t="array" ref="P7445">_xlfn.XLOOKUP(A7445,subscriptions!B7445:B10004,subscriptions!C7445:C10004)</f>
        <v>Residential</v>
      </c>
      <c r="Q7445" s="10" t="s">
        <v>173</v>
      </c>
      <c r="R7445" s="10" t="s">
        <v>212</v>
      </c>
      <c r="S7445" s="10" t="s">
        <v>1971</v>
      </c>
    </row>
    <row r="7446">
      <c r="A7446" s="1" t="s">
        <v>9419</v>
      </c>
      <c r="B7446" s="1" t="s">
        <v>1262</v>
      </c>
      <c r="C7446" s="1" t="s">
        <v>871</v>
      </c>
      <c r="D7446" s="1" t="s">
        <v>27</v>
      </c>
      <c r="E7446" s="1" t="s">
        <v>714</v>
      </c>
      <c r="F7446" s="1" t="s">
        <v>2171</v>
      </c>
      <c r="G7446" s="1" t="s">
        <v>25302</v>
      </c>
      <c r="H7446" s="1" t="s">
        <v>25303</v>
      </c>
      <c r="I7446" s="4">
        <v>84.38126157407407</v>
      </c>
      <c r="J7446" s="1">
        <v>672.5</v>
      </c>
      <c r="K7446" s="1">
        <v>134.42</v>
      </c>
      <c r="M7446" s="10">
        <f t="array" ref="M7446">_xlfn.XLOOKUP(A7446,subscriptions!B7446:B10004,subscriptions!D7446:D10004)</f>
        <v>80</v>
      </c>
      <c r="N7446" s="10">
        <f t="array" ref="N7446">_xlfn.XLOOKUP(A7446,subscriptions!B7446:B10004,subscriptions!G7446:G10004)</f>
        <v>5</v>
      </c>
      <c r="O7446" s="10">
        <v>76.0</v>
      </c>
      <c r="P7446" s="10" t="str">
        <f t="array" ref="P7446">_xlfn.XLOOKUP(A7446,subscriptions!B7446:B10004,subscriptions!C7446:C10004)</f>
        <v>Roam</v>
      </c>
      <c r="Q7446" s="10" t="s">
        <v>194</v>
      </c>
      <c r="R7446" s="10" t="s">
        <v>148</v>
      </c>
      <c r="S7446" s="10" t="s">
        <v>1789</v>
      </c>
    </row>
    <row r="7447">
      <c r="A7447" s="1" t="s">
        <v>9422</v>
      </c>
      <c r="B7447" s="1" t="s">
        <v>1044</v>
      </c>
      <c r="C7447" s="1" t="s">
        <v>152</v>
      </c>
      <c r="D7447" s="1" t="s">
        <v>27</v>
      </c>
      <c r="E7447" s="1" t="s">
        <v>262</v>
      </c>
      <c r="F7447" s="1" t="s">
        <v>2985</v>
      </c>
      <c r="G7447" s="1" t="s">
        <v>25304</v>
      </c>
      <c r="H7447" s="1" t="s">
        <v>25305</v>
      </c>
      <c r="I7447" s="4">
        <v>84.3355787037037</v>
      </c>
      <c r="J7447" s="1">
        <v>1896.23</v>
      </c>
      <c r="K7447" s="1">
        <v>425.35</v>
      </c>
      <c r="M7447" s="10">
        <f t="array" ref="M7447">_xlfn.XLOOKUP(A7447,subscriptions!B7447:B10004,subscriptions!D7447:D10004)</f>
        <v>80</v>
      </c>
      <c r="N7447" s="10">
        <f t="array" ref="N7447">_xlfn.XLOOKUP(A7447,subscriptions!B7447:B10004,subscriptions!G7447:G10004)</f>
        <v>10</v>
      </c>
      <c r="O7447" s="10">
        <v>72.0</v>
      </c>
      <c r="P7447" s="10" t="str">
        <f t="array" ref="P7447">_xlfn.XLOOKUP(A7447,subscriptions!B7447:B10004,subscriptions!C7447:C10004)</f>
        <v>Roam</v>
      </c>
      <c r="Q7447" s="10" t="s">
        <v>128</v>
      </c>
      <c r="R7447" s="10" t="s">
        <v>148</v>
      </c>
      <c r="S7447" s="10" t="s">
        <v>571</v>
      </c>
    </row>
    <row r="7448">
      <c r="A7448" s="1" t="s">
        <v>9423</v>
      </c>
      <c r="B7448" s="1" t="s">
        <v>1844</v>
      </c>
      <c r="C7448" s="1" t="s">
        <v>178</v>
      </c>
      <c r="D7448" s="1" t="s">
        <v>153</v>
      </c>
      <c r="E7448" s="1" t="s">
        <v>262</v>
      </c>
      <c r="F7448" s="1" t="s">
        <v>2112</v>
      </c>
      <c r="G7448" s="1" t="s">
        <v>25306</v>
      </c>
      <c r="H7448" s="1" t="s">
        <v>25307</v>
      </c>
      <c r="I7448" s="4">
        <v>84.33820601851852</v>
      </c>
      <c r="J7448" s="1">
        <v>1272.72</v>
      </c>
      <c r="K7448" s="1">
        <v>294.98</v>
      </c>
      <c r="M7448" s="10">
        <f t="array" ref="M7448">_xlfn.XLOOKUP(A7448,subscriptions!B7448:B10004,subscriptions!D7448:D10004)</f>
        <v>120</v>
      </c>
      <c r="N7448" s="10">
        <f t="array" ref="N7448">_xlfn.XLOOKUP(A7448,subscriptions!B7448:B10004,subscriptions!G7448:G10004)</f>
        <v>20</v>
      </c>
      <c r="O7448" s="10">
        <v>96.0</v>
      </c>
      <c r="P7448" s="10" t="str">
        <f t="array" ref="P7448">_xlfn.XLOOKUP(A7448,subscriptions!B7448:B10004,subscriptions!C7448:C10004)</f>
        <v>Residential</v>
      </c>
      <c r="Q7448" s="10" t="s">
        <v>128</v>
      </c>
      <c r="R7448" s="10" t="s">
        <v>148</v>
      </c>
      <c r="S7448" s="10" t="s">
        <v>2086</v>
      </c>
    </row>
    <row r="7449">
      <c r="A7449" s="1" t="s">
        <v>9424</v>
      </c>
      <c r="B7449" s="1" t="s">
        <v>24</v>
      </c>
      <c r="C7449" s="1" t="s">
        <v>391</v>
      </c>
      <c r="D7449" s="1" t="s">
        <v>27</v>
      </c>
      <c r="E7449" s="1" t="s">
        <v>332</v>
      </c>
      <c r="F7449" s="1" t="s">
        <v>618</v>
      </c>
      <c r="G7449" s="1" t="s">
        <v>25308</v>
      </c>
      <c r="H7449" s="1" t="s">
        <v>25309</v>
      </c>
      <c r="I7449" s="4">
        <v>84.29741898148148</v>
      </c>
      <c r="J7449" s="1">
        <v>493.61</v>
      </c>
      <c r="K7449" s="1">
        <v>113.68</v>
      </c>
      <c r="M7449" s="10">
        <f t="array" ref="M7449">_xlfn.XLOOKUP(A7449,subscriptions!B7449:B10004,subscriptions!D7449:D10004)</f>
        <v>80</v>
      </c>
      <c r="N7449" s="10">
        <f t="array" ref="N7449">_xlfn.XLOOKUP(A7449,subscriptions!B7449:B10004,subscriptions!G7449:G10004)</f>
        <v>0</v>
      </c>
      <c r="O7449" s="10">
        <v>80.0</v>
      </c>
      <c r="P7449" s="10" t="str">
        <f t="array" ref="P7449">_xlfn.XLOOKUP(A7449,subscriptions!B7449:B10004,subscriptions!C7449:C10004)</f>
        <v>Roam</v>
      </c>
      <c r="Q7449" s="10" t="s">
        <v>173</v>
      </c>
      <c r="R7449" s="10" t="s">
        <v>148</v>
      </c>
      <c r="S7449" s="10" t="s">
        <v>407</v>
      </c>
    </row>
    <row r="7450">
      <c r="A7450" s="1" t="s">
        <v>9425</v>
      </c>
      <c r="B7450" s="1" t="s">
        <v>329</v>
      </c>
      <c r="C7450" s="1" t="s">
        <v>884</v>
      </c>
      <c r="D7450" s="1" t="s">
        <v>27</v>
      </c>
      <c r="E7450" s="1" t="s">
        <v>219</v>
      </c>
      <c r="F7450" s="1" t="s">
        <v>4220</v>
      </c>
      <c r="G7450" s="1" t="s">
        <v>25310</v>
      </c>
      <c r="H7450" s="1" t="s">
        <v>25311</v>
      </c>
      <c r="I7450" s="4">
        <v>84.41890046296297</v>
      </c>
      <c r="J7450" s="1">
        <v>1628.29</v>
      </c>
      <c r="K7450" s="1">
        <v>203.75</v>
      </c>
      <c r="M7450" s="10">
        <f t="array" ref="M7450">_xlfn.XLOOKUP(A7450,subscriptions!B7450:B10004,subscriptions!D7450:D10004)</f>
        <v>120</v>
      </c>
      <c r="N7450" s="10">
        <f t="array" ref="N7450">_xlfn.XLOOKUP(A7450,subscriptions!B7450:B10004,subscriptions!G7450:G10004)</f>
        <v>5</v>
      </c>
      <c r="O7450" s="10">
        <v>114.0</v>
      </c>
      <c r="P7450" s="10" t="str">
        <f t="array" ref="P7450">_xlfn.XLOOKUP(A7450,subscriptions!B7450:B10004,subscriptions!C7450:C10004)</f>
        <v>Residential</v>
      </c>
      <c r="Q7450" s="10" t="s">
        <v>194</v>
      </c>
      <c r="R7450" s="10" t="s">
        <v>212</v>
      </c>
      <c r="S7450" s="10" t="s">
        <v>1822</v>
      </c>
    </row>
    <row r="7451">
      <c r="A7451" s="1" t="s">
        <v>9426</v>
      </c>
      <c r="B7451" s="1" t="s">
        <v>1886</v>
      </c>
      <c r="C7451" s="1" t="s">
        <v>261</v>
      </c>
      <c r="D7451" s="1" t="s">
        <v>27</v>
      </c>
      <c r="E7451" s="1" t="s">
        <v>179</v>
      </c>
      <c r="F7451" s="1" t="s">
        <v>1045</v>
      </c>
      <c r="G7451" s="1" t="s">
        <v>25312</v>
      </c>
      <c r="H7451" s="1" t="s">
        <v>25313</v>
      </c>
      <c r="I7451" s="4">
        <v>84.2952662037037</v>
      </c>
      <c r="J7451" s="1">
        <v>235.41</v>
      </c>
      <c r="K7451" s="1">
        <v>31.42</v>
      </c>
      <c r="L7451" s="1">
        <v>100.0</v>
      </c>
      <c r="M7451" s="10">
        <f t="array" ref="M7451">_xlfn.XLOOKUP(A7451,subscriptions!B7451:B10004,subscriptions!D7451:D10004)</f>
        <v>80</v>
      </c>
      <c r="N7451" s="10">
        <f t="array" ref="N7451">_xlfn.XLOOKUP(A7451,subscriptions!B7451:B10004,subscriptions!G7451:G10004)</f>
        <v>10</v>
      </c>
      <c r="O7451" s="10">
        <v>72.0</v>
      </c>
      <c r="P7451" s="10" t="str">
        <f t="array" ref="P7451">_xlfn.XLOOKUP(A7451,subscriptions!B7451:B10004,subscriptions!C7451:C10004)</f>
        <v>Roam</v>
      </c>
      <c r="Q7451" s="10" t="s">
        <v>128</v>
      </c>
      <c r="R7451" s="10" t="s">
        <v>148</v>
      </c>
      <c r="S7451" s="10" t="s">
        <v>1026</v>
      </c>
    </row>
    <row r="7452">
      <c r="A7452" s="1" t="s">
        <v>9427</v>
      </c>
      <c r="B7452" s="1" t="s">
        <v>508</v>
      </c>
      <c r="C7452" s="1" t="s">
        <v>473</v>
      </c>
      <c r="D7452" s="1" t="s">
        <v>153</v>
      </c>
      <c r="E7452" s="1" t="s">
        <v>219</v>
      </c>
      <c r="F7452" s="1" t="s">
        <v>660</v>
      </c>
      <c r="G7452" s="1" t="s">
        <v>25314</v>
      </c>
      <c r="H7452" s="1" t="s">
        <v>25315</v>
      </c>
      <c r="I7452" s="4">
        <v>84.29606481481481</v>
      </c>
      <c r="J7452" s="1">
        <v>1203.13</v>
      </c>
      <c r="K7452" s="1">
        <v>142.6</v>
      </c>
      <c r="M7452" s="10">
        <f t="array" ref="M7452">_xlfn.XLOOKUP(A7452,subscriptions!B7452:B10004,subscriptions!D7452:D10004)</f>
        <v>80</v>
      </c>
      <c r="N7452" s="10">
        <f t="array" ref="N7452">_xlfn.XLOOKUP(A7452,subscriptions!B7452:B10004,subscriptions!G7452:G10004)</f>
        <v>20</v>
      </c>
      <c r="O7452" s="10">
        <v>64.0</v>
      </c>
      <c r="P7452" s="10" t="str">
        <f t="array" ref="P7452">_xlfn.XLOOKUP(A7452,subscriptions!B7452:B10004,subscriptions!C7452:C10004)</f>
        <v>Roam</v>
      </c>
      <c r="Q7452" s="10" t="s">
        <v>128</v>
      </c>
      <c r="R7452" s="10" t="s">
        <v>148</v>
      </c>
      <c r="S7452" s="10" t="s">
        <v>655</v>
      </c>
    </row>
    <row r="7453">
      <c r="A7453" s="1" t="s">
        <v>9428</v>
      </c>
      <c r="B7453" s="1" t="s">
        <v>748</v>
      </c>
      <c r="C7453" s="1" t="s">
        <v>330</v>
      </c>
      <c r="D7453" s="1" t="s">
        <v>27</v>
      </c>
      <c r="E7453" s="1" t="s">
        <v>714</v>
      </c>
      <c r="F7453" s="1" t="s">
        <v>828</v>
      </c>
      <c r="G7453" s="1" t="s">
        <v>25316</v>
      </c>
      <c r="H7453" s="1" t="s">
        <v>25317</v>
      </c>
      <c r="I7453" s="4">
        <v>84.29888888888888</v>
      </c>
      <c r="J7453" s="1">
        <v>912.11</v>
      </c>
      <c r="K7453" s="1">
        <v>93.48</v>
      </c>
      <c r="M7453" s="10">
        <f t="array" ref="M7453">_xlfn.XLOOKUP(A7453,subscriptions!B7453:B10004,subscriptions!D7453:D10004)</f>
        <v>50</v>
      </c>
      <c r="N7453" s="10">
        <f t="array" ref="N7453">_xlfn.XLOOKUP(A7453,subscriptions!B7453:B10004,subscriptions!G7453:G10004)</f>
        <v>0</v>
      </c>
      <c r="O7453" s="10">
        <v>50.0</v>
      </c>
      <c r="P7453" s="10" t="str">
        <f t="array" ref="P7453">_xlfn.XLOOKUP(A7453,subscriptions!B7453:B10004,subscriptions!C7453:C10004)</f>
        <v>Mini</v>
      </c>
      <c r="Q7453" s="10" t="s">
        <v>173</v>
      </c>
      <c r="R7453" s="10" t="s">
        <v>148</v>
      </c>
      <c r="S7453" s="10" t="s">
        <v>276</v>
      </c>
    </row>
    <row r="7454">
      <c r="A7454" s="1" t="s">
        <v>9431</v>
      </c>
      <c r="B7454" s="1" t="s">
        <v>2534</v>
      </c>
      <c r="C7454" s="1" t="s">
        <v>734</v>
      </c>
      <c r="D7454" s="1" t="s">
        <v>153</v>
      </c>
      <c r="E7454" s="1" t="s">
        <v>714</v>
      </c>
      <c r="F7454" s="1" t="s">
        <v>1866</v>
      </c>
      <c r="G7454" s="1" t="s">
        <v>25318</v>
      </c>
      <c r="H7454" s="1" t="s">
        <v>25319</v>
      </c>
      <c r="I7454" s="4">
        <v>84.1708912037037</v>
      </c>
      <c r="J7454" s="1">
        <v>517.7</v>
      </c>
      <c r="K7454" s="1">
        <v>69.78</v>
      </c>
      <c r="M7454" s="10">
        <f t="array" ref="M7454">_xlfn.XLOOKUP(A7454,subscriptions!B7454:B10004,subscriptions!D7454:D10004)</f>
        <v>120</v>
      </c>
      <c r="N7454" s="10">
        <f t="array" ref="N7454">_xlfn.XLOOKUP(A7454,subscriptions!B7454:B10004,subscriptions!G7454:G10004)</f>
        <v>5</v>
      </c>
      <c r="O7454" s="10">
        <v>114.0</v>
      </c>
      <c r="P7454" s="10" t="str">
        <f t="array" ref="P7454">_xlfn.XLOOKUP(A7454,subscriptions!B7454:B10004,subscriptions!C7454:C10004)</f>
        <v>Residential</v>
      </c>
      <c r="Q7454" s="10" t="s">
        <v>194</v>
      </c>
      <c r="R7454" s="10" t="s">
        <v>212</v>
      </c>
      <c r="S7454" s="10" t="s">
        <v>310</v>
      </c>
    </row>
    <row r="7455">
      <c r="A7455" s="1" t="s">
        <v>9432</v>
      </c>
      <c r="B7455" s="1" t="s">
        <v>1506</v>
      </c>
      <c r="C7455" s="1" t="s">
        <v>673</v>
      </c>
      <c r="D7455" s="1" t="s">
        <v>27</v>
      </c>
      <c r="E7455" s="1" t="s">
        <v>714</v>
      </c>
      <c r="F7455" s="1" t="s">
        <v>3419</v>
      </c>
      <c r="G7455" s="1" t="s">
        <v>25320</v>
      </c>
      <c r="H7455" s="1" t="s">
        <v>25321</v>
      </c>
      <c r="I7455" s="4">
        <v>84.3382175925926</v>
      </c>
      <c r="J7455" s="1">
        <v>1439.53</v>
      </c>
      <c r="K7455" s="1">
        <v>342.41</v>
      </c>
      <c r="M7455" s="10">
        <f t="array" ref="M7455">_xlfn.XLOOKUP(A7455,subscriptions!B7455:B10004,subscriptions!D7455:D10004)</f>
        <v>120</v>
      </c>
      <c r="N7455" s="10">
        <f t="array" ref="N7455">_xlfn.XLOOKUP(A7455,subscriptions!B7455:B10004,subscriptions!G7455:G10004)</f>
        <v>10</v>
      </c>
      <c r="O7455" s="10">
        <v>108.0</v>
      </c>
      <c r="P7455" s="10" t="str">
        <f t="array" ref="P7455">_xlfn.XLOOKUP(A7455,subscriptions!B7455:B10004,subscriptions!C7455:C10004)</f>
        <v>Residential</v>
      </c>
      <c r="Q7455" s="10" t="s">
        <v>128</v>
      </c>
      <c r="R7455" s="10" t="s">
        <v>212</v>
      </c>
      <c r="S7455" s="10" t="s">
        <v>2086</v>
      </c>
    </row>
    <row r="7456">
      <c r="A7456" s="1" t="s">
        <v>9433</v>
      </c>
      <c r="B7456" s="1" t="s">
        <v>1226</v>
      </c>
      <c r="C7456" s="1" t="s">
        <v>1415</v>
      </c>
      <c r="D7456" s="1" t="s">
        <v>153</v>
      </c>
      <c r="E7456" s="1" t="s">
        <v>280</v>
      </c>
      <c r="F7456" s="1" t="s">
        <v>1706</v>
      </c>
      <c r="G7456" s="1" t="s">
        <v>25322</v>
      </c>
      <c r="H7456" s="1" t="s">
        <v>25323</v>
      </c>
      <c r="I7456" s="4">
        <v>84.17253472222222</v>
      </c>
      <c r="J7456" s="1">
        <v>3125.8</v>
      </c>
      <c r="K7456" s="1">
        <v>392.91</v>
      </c>
      <c r="M7456" s="10">
        <f t="array" ref="M7456">_xlfn.XLOOKUP(A7456,subscriptions!B7456:B10004,subscriptions!D7456:D10004)</f>
        <v>120</v>
      </c>
      <c r="N7456" s="10">
        <f t="array" ref="N7456">_xlfn.XLOOKUP(A7456,subscriptions!B7456:B10004,subscriptions!G7456:G10004)</f>
        <v>20</v>
      </c>
      <c r="O7456" s="10">
        <v>96.0</v>
      </c>
      <c r="P7456" s="10" t="str">
        <f t="array" ref="P7456">_xlfn.XLOOKUP(A7456,subscriptions!B7456:B10004,subscriptions!C7456:C10004)</f>
        <v>Residential</v>
      </c>
      <c r="Q7456" s="10" t="s">
        <v>128</v>
      </c>
      <c r="R7456" s="10" t="s">
        <v>148</v>
      </c>
      <c r="S7456" s="10" t="s">
        <v>1637</v>
      </c>
    </row>
    <row r="7457">
      <c r="A7457" s="1" t="s">
        <v>9434</v>
      </c>
      <c r="B7457" s="1" t="s">
        <v>132</v>
      </c>
      <c r="C7457" s="1" t="s">
        <v>734</v>
      </c>
      <c r="D7457" s="1" t="s">
        <v>27</v>
      </c>
      <c r="E7457" s="1" t="s">
        <v>179</v>
      </c>
      <c r="F7457" s="1" t="s">
        <v>901</v>
      </c>
      <c r="G7457" s="1" t="s">
        <v>25324</v>
      </c>
      <c r="H7457" s="1" t="s">
        <v>25325</v>
      </c>
      <c r="I7457" s="4">
        <v>84.21204861111111</v>
      </c>
      <c r="J7457" s="1">
        <v>10275.09</v>
      </c>
      <c r="K7457" s="1">
        <v>931.08</v>
      </c>
      <c r="L7457" s="1">
        <v>100.0</v>
      </c>
      <c r="M7457" s="10">
        <f t="array" ref="M7457">_xlfn.XLOOKUP(A7457,subscriptions!B7457:B10004,subscriptions!D7457:D10004)</f>
        <v>250</v>
      </c>
      <c r="N7457" s="10">
        <f t="array" ref="N7457">_xlfn.XLOOKUP(A7457,subscriptions!B7457:B10004,subscriptions!G7457:G10004)</f>
        <v>0</v>
      </c>
      <c r="O7457" s="10">
        <v>250.0</v>
      </c>
      <c r="P7457" s="10" t="str">
        <f t="array" ref="P7457">_xlfn.XLOOKUP(A7457,subscriptions!B7457:B10004,subscriptions!C7457:C10004)</f>
        <v>Business</v>
      </c>
      <c r="Q7457" s="10" t="s">
        <v>173</v>
      </c>
      <c r="R7457" s="10" t="s">
        <v>129</v>
      </c>
      <c r="S7457" s="10" t="s">
        <v>857</v>
      </c>
    </row>
    <row r="7458">
      <c r="A7458" s="1" t="s">
        <v>9435</v>
      </c>
      <c r="B7458" s="1" t="s">
        <v>375</v>
      </c>
      <c r="C7458" s="1" t="s">
        <v>734</v>
      </c>
      <c r="D7458" s="1" t="s">
        <v>27</v>
      </c>
      <c r="E7458" s="1" t="s">
        <v>714</v>
      </c>
      <c r="F7458" s="1" t="s">
        <v>2171</v>
      </c>
      <c r="G7458" s="1" t="s">
        <v>25326</v>
      </c>
      <c r="H7458" s="1" t="s">
        <v>25327</v>
      </c>
      <c r="I7458" s="4">
        <v>84.25640046296296</v>
      </c>
      <c r="J7458" s="1">
        <v>1453.83</v>
      </c>
      <c r="K7458" s="1">
        <v>227.61</v>
      </c>
      <c r="M7458" s="10">
        <f t="array" ref="M7458">_xlfn.XLOOKUP(A7458,subscriptions!B7458:B10004,subscriptions!D7458:D10004)</f>
        <v>120</v>
      </c>
      <c r="N7458" s="10">
        <f t="array" ref="N7458">_xlfn.XLOOKUP(A7458,subscriptions!B7458:B10004,subscriptions!G7458:G10004)</f>
        <v>5</v>
      </c>
      <c r="O7458" s="10">
        <v>114.0</v>
      </c>
      <c r="P7458" s="10" t="str">
        <f t="array" ref="P7458">_xlfn.XLOOKUP(A7458,subscriptions!B7458:B10004,subscriptions!C7458:C10004)</f>
        <v>Residential</v>
      </c>
      <c r="Q7458" s="10" t="s">
        <v>194</v>
      </c>
      <c r="R7458" s="10" t="s">
        <v>212</v>
      </c>
      <c r="S7458" s="10" t="s">
        <v>130</v>
      </c>
    </row>
    <row r="7459">
      <c r="A7459" s="1" t="s">
        <v>9436</v>
      </c>
      <c r="B7459" s="1" t="s">
        <v>1972</v>
      </c>
      <c r="C7459" s="1" t="s">
        <v>920</v>
      </c>
      <c r="D7459" s="1" t="s">
        <v>27</v>
      </c>
      <c r="E7459" s="1" t="s">
        <v>631</v>
      </c>
      <c r="F7459" s="1" t="s">
        <v>1084</v>
      </c>
      <c r="G7459" s="1" t="s">
        <v>25328</v>
      </c>
      <c r="H7459" s="1" t="s">
        <v>25329</v>
      </c>
      <c r="I7459" s="4">
        <v>84.21064814814815</v>
      </c>
      <c r="J7459" s="1">
        <v>828.05</v>
      </c>
      <c r="K7459" s="1">
        <v>213.43</v>
      </c>
      <c r="M7459" s="10">
        <f t="array" ref="M7459">_xlfn.XLOOKUP(A7459,subscriptions!B7459:B10004,subscriptions!D7459:D10004)</f>
        <v>80</v>
      </c>
      <c r="N7459" s="10">
        <f t="array" ref="N7459">_xlfn.XLOOKUP(A7459,subscriptions!B7459:B10004,subscriptions!G7459:G10004)</f>
        <v>10</v>
      </c>
      <c r="O7459" s="10">
        <v>72.0</v>
      </c>
      <c r="P7459" s="10" t="str">
        <f t="array" ref="P7459">_xlfn.XLOOKUP(A7459,subscriptions!B7459:B10004,subscriptions!C7459:C10004)</f>
        <v>Roam</v>
      </c>
      <c r="Q7459" s="10" t="s">
        <v>128</v>
      </c>
      <c r="R7459" s="10" t="s">
        <v>148</v>
      </c>
      <c r="S7459" s="10" t="s">
        <v>770</v>
      </c>
    </row>
    <row r="7460">
      <c r="A7460" s="1" t="s">
        <v>9437</v>
      </c>
      <c r="B7460" s="1" t="s">
        <v>2096</v>
      </c>
      <c r="C7460" s="1" t="s">
        <v>605</v>
      </c>
      <c r="D7460" s="1" t="s">
        <v>27</v>
      </c>
      <c r="E7460" s="1" t="s">
        <v>219</v>
      </c>
      <c r="F7460" s="1" t="s">
        <v>1461</v>
      </c>
      <c r="G7460" s="1" t="s">
        <v>25330</v>
      </c>
      <c r="H7460" s="1" t="s">
        <v>25331</v>
      </c>
      <c r="I7460" s="4">
        <v>84.2565625</v>
      </c>
      <c r="J7460" s="1">
        <v>432.74</v>
      </c>
      <c r="K7460" s="1">
        <v>104.84</v>
      </c>
      <c r="M7460" s="10">
        <f t="array" ref="M7460">_xlfn.XLOOKUP(A7460,subscriptions!B7460:B10004,subscriptions!D7460:D10004)</f>
        <v>250</v>
      </c>
      <c r="N7460" s="10">
        <f t="array" ref="N7460">_xlfn.XLOOKUP(A7460,subscriptions!B7460:B10004,subscriptions!G7460:G10004)</f>
        <v>20</v>
      </c>
      <c r="O7460" s="10">
        <v>200.0</v>
      </c>
      <c r="P7460" s="10" t="str">
        <f t="array" ref="P7460">_xlfn.XLOOKUP(A7460,subscriptions!B7460:B10004,subscriptions!C7460:C10004)</f>
        <v>Business</v>
      </c>
      <c r="Q7460" s="10" t="s">
        <v>128</v>
      </c>
      <c r="R7460" s="10" t="s">
        <v>129</v>
      </c>
      <c r="S7460" s="10" t="s">
        <v>130</v>
      </c>
    </row>
    <row r="7461">
      <c r="A7461" s="1" t="s">
        <v>9440</v>
      </c>
      <c r="B7461" s="1" t="s">
        <v>589</v>
      </c>
      <c r="C7461" s="1" t="s">
        <v>750</v>
      </c>
      <c r="D7461" s="1" t="s">
        <v>153</v>
      </c>
      <c r="E7461" s="1" t="s">
        <v>179</v>
      </c>
      <c r="F7461" s="1" t="s">
        <v>181</v>
      </c>
      <c r="G7461" s="1" t="s">
        <v>25332</v>
      </c>
      <c r="H7461" s="1" t="s">
        <v>25333</v>
      </c>
      <c r="I7461" s="4">
        <v>84.37800925925926</v>
      </c>
      <c r="J7461" s="1">
        <v>495.78</v>
      </c>
      <c r="K7461" s="1">
        <v>52.43</v>
      </c>
      <c r="L7461" s="1">
        <v>100.0</v>
      </c>
      <c r="M7461" s="10">
        <f t="array" ref="M7461">_xlfn.XLOOKUP(A7461,subscriptions!B7461:B10004,subscriptions!D7461:D10004)</f>
        <v>50</v>
      </c>
      <c r="N7461" s="10">
        <f t="array" ref="N7461">_xlfn.XLOOKUP(A7461,subscriptions!B7461:B10004,subscriptions!G7461:G10004)</f>
        <v>0</v>
      </c>
      <c r="O7461" s="10">
        <v>50.0</v>
      </c>
      <c r="P7461" s="10" t="str">
        <f t="array" ref="P7461">_xlfn.XLOOKUP(A7461,subscriptions!B7461:B10004,subscriptions!C7461:C10004)</f>
        <v>Mini</v>
      </c>
      <c r="Q7461" s="10" t="s">
        <v>173</v>
      </c>
      <c r="R7461" s="10" t="s">
        <v>148</v>
      </c>
      <c r="S7461" s="10" t="s">
        <v>1302</v>
      </c>
    </row>
    <row r="7462">
      <c r="A7462" s="1" t="s">
        <v>9441</v>
      </c>
      <c r="B7462" s="1" t="s">
        <v>969</v>
      </c>
      <c r="C7462" s="1" t="s">
        <v>2483</v>
      </c>
      <c r="D7462" s="1" t="s">
        <v>27</v>
      </c>
      <c r="E7462" s="1" t="s">
        <v>28</v>
      </c>
      <c r="F7462" s="1" t="s">
        <v>3899</v>
      </c>
      <c r="G7462" s="1" t="s">
        <v>25334</v>
      </c>
      <c r="H7462" s="1" t="s">
        <v>25335</v>
      </c>
      <c r="I7462" s="4">
        <v>84.33916666666667</v>
      </c>
      <c r="J7462" s="1">
        <v>1029.32</v>
      </c>
      <c r="K7462" s="1">
        <v>89.13</v>
      </c>
      <c r="M7462" s="10">
        <f t="array" ref="M7462">_xlfn.XLOOKUP(A7462,subscriptions!B7462:B10004,subscriptions!D7462:D10004)</f>
        <v>120</v>
      </c>
      <c r="N7462" s="10">
        <f t="array" ref="N7462">_xlfn.XLOOKUP(A7462,subscriptions!B7462:B10004,subscriptions!G7462:G10004)</f>
        <v>5</v>
      </c>
      <c r="O7462" s="10">
        <v>114.0</v>
      </c>
      <c r="P7462" s="10" t="str">
        <f t="array" ref="P7462">_xlfn.XLOOKUP(A7462,subscriptions!B7462:B10004,subscriptions!C7462:C10004)</f>
        <v>Residential</v>
      </c>
      <c r="Q7462" s="10" t="s">
        <v>194</v>
      </c>
      <c r="R7462" s="10" t="s">
        <v>212</v>
      </c>
      <c r="S7462" s="10" t="s">
        <v>2016</v>
      </c>
    </row>
    <row r="7463">
      <c r="A7463" s="1" t="s">
        <v>9442</v>
      </c>
      <c r="B7463" s="1" t="s">
        <v>426</v>
      </c>
      <c r="C7463" s="1" t="s">
        <v>920</v>
      </c>
      <c r="D7463" s="1" t="s">
        <v>153</v>
      </c>
      <c r="E7463" s="1" t="s">
        <v>332</v>
      </c>
      <c r="F7463" s="1" t="s">
        <v>2280</v>
      </c>
      <c r="G7463" s="1" t="s">
        <v>25336</v>
      </c>
      <c r="H7463" s="1" t="s">
        <v>25337</v>
      </c>
      <c r="I7463" s="4">
        <v>84.34099537037036</v>
      </c>
      <c r="J7463" s="1">
        <v>736.59</v>
      </c>
      <c r="K7463" s="1">
        <v>142.82</v>
      </c>
      <c r="M7463" s="10">
        <f t="array" ref="M7463">_xlfn.XLOOKUP(A7463,subscriptions!B7463:B10004,subscriptions!D7463:D10004)</f>
        <v>120</v>
      </c>
      <c r="N7463" s="10">
        <f t="array" ref="N7463">_xlfn.XLOOKUP(A7463,subscriptions!B7463:B10004,subscriptions!G7463:G10004)</f>
        <v>10</v>
      </c>
      <c r="O7463" s="10">
        <v>108.0</v>
      </c>
      <c r="P7463" s="10" t="str">
        <f t="array" ref="P7463">_xlfn.XLOOKUP(A7463,subscriptions!B7463:B10004,subscriptions!C7463:C10004)</f>
        <v>Residential</v>
      </c>
      <c r="Q7463" s="10" t="s">
        <v>128</v>
      </c>
      <c r="R7463" s="10" t="s">
        <v>212</v>
      </c>
      <c r="S7463" s="10" t="s">
        <v>259</v>
      </c>
    </row>
    <row r="7464">
      <c r="A7464" s="1" t="s">
        <v>9443</v>
      </c>
      <c r="B7464" s="1" t="s">
        <v>1624</v>
      </c>
      <c r="C7464" s="1" t="s">
        <v>1200</v>
      </c>
      <c r="D7464" s="1" t="s">
        <v>27</v>
      </c>
      <c r="E7464" s="1" t="s">
        <v>280</v>
      </c>
      <c r="F7464" s="1" t="s">
        <v>281</v>
      </c>
      <c r="G7464" s="1" t="s">
        <v>25338</v>
      </c>
      <c r="H7464" s="1" t="s">
        <v>25339</v>
      </c>
      <c r="I7464" s="4">
        <v>84.29408564814815</v>
      </c>
      <c r="J7464" s="1">
        <v>3726.88</v>
      </c>
      <c r="K7464" s="1">
        <v>790.82</v>
      </c>
      <c r="M7464" s="10">
        <f t="array" ref="M7464">_xlfn.XLOOKUP(A7464,subscriptions!B7464:B10004,subscriptions!D7464:D10004)</f>
        <v>250</v>
      </c>
      <c r="N7464" s="10">
        <f t="array" ref="N7464">_xlfn.XLOOKUP(A7464,subscriptions!B7464:B10004,subscriptions!G7464:G10004)</f>
        <v>20</v>
      </c>
      <c r="O7464" s="10">
        <v>200.0</v>
      </c>
      <c r="P7464" s="10" t="str">
        <f t="array" ref="P7464">_xlfn.XLOOKUP(A7464,subscriptions!B7464:B10004,subscriptions!C7464:C10004)</f>
        <v>Business</v>
      </c>
      <c r="Q7464" s="10" t="s">
        <v>128</v>
      </c>
      <c r="R7464" s="10" t="s">
        <v>129</v>
      </c>
      <c r="S7464" s="10" t="s">
        <v>1458</v>
      </c>
    </row>
    <row r="7465">
      <c r="A7465" s="1" t="s">
        <v>9444</v>
      </c>
      <c r="B7465" s="1" t="s">
        <v>969</v>
      </c>
      <c r="C7465" s="1" t="s">
        <v>734</v>
      </c>
      <c r="D7465" s="1" t="s">
        <v>27</v>
      </c>
      <c r="E7465" s="1" t="s">
        <v>239</v>
      </c>
      <c r="F7465" s="1" t="s">
        <v>2364</v>
      </c>
      <c r="G7465" s="1" t="s">
        <v>25340</v>
      </c>
      <c r="H7465" s="1" t="s">
        <v>25341</v>
      </c>
      <c r="I7465" s="4">
        <v>84.16945601851852</v>
      </c>
      <c r="J7465" s="1">
        <v>739.0</v>
      </c>
      <c r="K7465" s="1">
        <v>155.3</v>
      </c>
      <c r="M7465" s="10">
        <f t="array" ref="M7465">_xlfn.XLOOKUP(A7465,subscriptions!B7465:B10004,subscriptions!D7465:D10004)</f>
        <v>120</v>
      </c>
      <c r="N7465" s="10">
        <f t="array" ref="N7465">_xlfn.XLOOKUP(A7465,subscriptions!B7465:B10004,subscriptions!G7465:G10004)</f>
        <v>0</v>
      </c>
      <c r="O7465" s="10">
        <v>120.0</v>
      </c>
      <c r="P7465" s="10" t="str">
        <f t="array" ref="P7465">_xlfn.XLOOKUP(A7465,subscriptions!B7465:B10004,subscriptions!C7465:C10004)</f>
        <v>Residential</v>
      </c>
      <c r="Q7465" s="10" t="s">
        <v>173</v>
      </c>
      <c r="R7465" s="10" t="s">
        <v>212</v>
      </c>
      <c r="S7465" s="10" t="s">
        <v>213</v>
      </c>
    </row>
    <row r="7466">
      <c r="A7466" s="1" t="s">
        <v>9445</v>
      </c>
      <c r="B7466" s="1" t="s">
        <v>312</v>
      </c>
      <c r="C7466" s="1" t="s">
        <v>556</v>
      </c>
      <c r="D7466" s="1" t="s">
        <v>153</v>
      </c>
      <c r="E7466" s="1" t="s">
        <v>714</v>
      </c>
      <c r="F7466" s="1" t="s">
        <v>1730</v>
      </c>
      <c r="G7466" s="1" t="s">
        <v>25342</v>
      </c>
      <c r="H7466" s="1" t="s">
        <v>25343</v>
      </c>
      <c r="I7466" s="4">
        <v>84.37650462962964</v>
      </c>
      <c r="J7466" s="1">
        <v>751.28</v>
      </c>
      <c r="K7466" s="1">
        <v>179.59</v>
      </c>
      <c r="M7466" s="10">
        <f t="array" ref="M7466">_xlfn.XLOOKUP(A7466,subscriptions!B7466:B10004,subscriptions!D7466:D10004)</f>
        <v>120</v>
      </c>
      <c r="N7466" s="10">
        <f t="array" ref="N7466">_xlfn.XLOOKUP(A7466,subscriptions!B7466:B10004,subscriptions!G7466:G10004)</f>
        <v>5</v>
      </c>
      <c r="O7466" s="10">
        <v>114.0</v>
      </c>
      <c r="P7466" s="10" t="str">
        <f t="array" ref="P7466">_xlfn.XLOOKUP(A7466,subscriptions!B7466:B10004,subscriptions!C7466:C10004)</f>
        <v>Residential</v>
      </c>
      <c r="Q7466" s="10" t="s">
        <v>194</v>
      </c>
      <c r="R7466" s="10" t="s">
        <v>212</v>
      </c>
      <c r="S7466" s="10" t="s">
        <v>3910</v>
      </c>
    </row>
    <row r="7467">
      <c r="A7467" s="1" t="s">
        <v>9446</v>
      </c>
      <c r="B7467" s="1" t="s">
        <v>472</v>
      </c>
      <c r="C7467" s="1" t="s">
        <v>1507</v>
      </c>
      <c r="D7467" s="1" t="s">
        <v>27</v>
      </c>
      <c r="E7467" s="1" t="s">
        <v>631</v>
      </c>
      <c r="F7467" s="1" t="s">
        <v>2549</v>
      </c>
      <c r="G7467" s="1" t="s">
        <v>25344</v>
      </c>
      <c r="H7467" s="1" t="s">
        <v>25345</v>
      </c>
      <c r="I7467" s="4">
        <v>84.17243055555555</v>
      </c>
      <c r="J7467" s="1">
        <v>775.63</v>
      </c>
      <c r="K7467" s="1">
        <v>142.3</v>
      </c>
      <c r="M7467" s="10">
        <f t="array" ref="M7467">_xlfn.XLOOKUP(A7467,subscriptions!B7467:B10004,subscriptions!D7467:D10004)</f>
        <v>120</v>
      </c>
      <c r="N7467" s="10">
        <f t="array" ref="N7467">_xlfn.XLOOKUP(A7467,subscriptions!B7467:B10004,subscriptions!G7467:G10004)</f>
        <v>10</v>
      </c>
      <c r="O7467" s="10">
        <v>108.0</v>
      </c>
      <c r="P7467" s="10" t="str">
        <f t="array" ref="P7467">_xlfn.XLOOKUP(A7467,subscriptions!B7467:B10004,subscriptions!C7467:C10004)</f>
        <v>Residential</v>
      </c>
      <c r="Q7467" s="10" t="s">
        <v>128</v>
      </c>
      <c r="R7467" s="10" t="s">
        <v>212</v>
      </c>
      <c r="S7467" s="10" t="s">
        <v>1637</v>
      </c>
    </row>
    <row r="7468">
      <c r="A7468" s="1" t="s">
        <v>9449</v>
      </c>
      <c r="B7468" s="1" t="s">
        <v>375</v>
      </c>
      <c r="C7468" s="1" t="s">
        <v>1415</v>
      </c>
      <c r="D7468" s="1" t="s">
        <v>27</v>
      </c>
      <c r="E7468" s="1" t="s">
        <v>239</v>
      </c>
      <c r="F7468" s="1" t="s">
        <v>2364</v>
      </c>
      <c r="G7468" s="1" t="s">
        <v>25346</v>
      </c>
      <c r="H7468" s="1" t="s">
        <v>25347</v>
      </c>
      <c r="I7468" s="4">
        <v>84.37572916666667</v>
      </c>
      <c r="J7468" s="1">
        <v>2767.52</v>
      </c>
      <c r="K7468" s="1">
        <v>544.42</v>
      </c>
      <c r="M7468" s="10">
        <f t="array" ref="M7468">_xlfn.XLOOKUP(A7468,subscriptions!B7468:B10004,subscriptions!D7468:D10004)</f>
        <v>50</v>
      </c>
      <c r="N7468" s="10">
        <f t="array" ref="N7468">_xlfn.XLOOKUP(A7468,subscriptions!B7468:B10004,subscriptions!G7468:G10004)</f>
        <v>20</v>
      </c>
      <c r="O7468" s="10">
        <v>40.0</v>
      </c>
      <c r="P7468" s="10" t="str">
        <f t="array" ref="P7468">_xlfn.XLOOKUP(A7468,subscriptions!B7468:B10004,subscriptions!C7468:C10004)</f>
        <v>Mini</v>
      </c>
      <c r="Q7468" s="10" t="s">
        <v>128</v>
      </c>
      <c r="R7468" s="10" t="s">
        <v>148</v>
      </c>
      <c r="S7468" s="10" t="s">
        <v>1442</v>
      </c>
    </row>
    <row r="7469">
      <c r="A7469" s="1" t="s">
        <v>9450</v>
      </c>
      <c r="B7469" s="1" t="s">
        <v>2788</v>
      </c>
      <c r="C7469" s="1" t="s">
        <v>1388</v>
      </c>
      <c r="D7469" s="1" t="s">
        <v>153</v>
      </c>
      <c r="E7469" s="1" t="s">
        <v>262</v>
      </c>
      <c r="F7469" s="1" t="s">
        <v>263</v>
      </c>
      <c r="G7469" s="1" t="s">
        <v>25348</v>
      </c>
      <c r="H7469" s="1" t="s">
        <v>25349</v>
      </c>
      <c r="I7469" s="4">
        <v>84.2925925925926</v>
      </c>
      <c r="J7469" s="1">
        <v>1628.12</v>
      </c>
      <c r="K7469" s="1">
        <v>161.9</v>
      </c>
      <c r="M7469" s="10">
        <f t="array" ref="M7469">_xlfn.XLOOKUP(A7469,subscriptions!B7469:B10004,subscriptions!D7469:D10004)</f>
        <v>250</v>
      </c>
      <c r="N7469" s="10">
        <f t="array" ref="N7469">_xlfn.XLOOKUP(A7469,subscriptions!B7469:B10004,subscriptions!G7469:G10004)</f>
        <v>0</v>
      </c>
      <c r="O7469" s="10">
        <v>250.0</v>
      </c>
      <c r="P7469" s="10" t="str">
        <f t="array" ref="P7469">_xlfn.XLOOKUP(A7469,subscriptions!B7469:B10004,subscriptions!C7469:C10004)</f>
        <v>Business</v>
      </c>
      <c r="Q7469" s="10" t="s">
        <v>173</v>
      </c>
      <c r="R7469" s="10" t="s">
        <v>129</v>
      </c>
      <c r="S7469" s="10" t="s">
        <v>587</v>
      </c>
    </row>
    <row r="7470">
      <c r="A7470" s="1" t="s">
        <v>9451</v>
      </c>
      <c r="B7470" s="1" t="s">
        <v>1460</v>
      </c>
      <c r="C7470" s="1" t="s">
        <v>237</v>
      </c>
      <c r="D7470" s="1" t="s">
        <v>27</v>
      </c>
      <c r="E7470" s="1" t="s">
        <v>28</v>
      </c>
      <c r="F7470" s="1" t="s">
        <v>526</v>
      </c>
      <c r="G7470" s="1" t="s">
        <v>25350</v>
      </c>
      <c r="H7470" s="1" t="s">
        <v>25351</v>
      </c>
      <c r="I7470" s="4">
        <v>84.42105324074075</v>
      </c>
      <c r="J7470" s="1">
        <v>1478.53</v>
      </c>
      <c r="K7470" s="1">
        <v>163.81</v>
      </c>
      <c r="M7470" s="10">
        <f t="array" ref="M7470">_xlfn.XLOOKUP(A7470,subscriptions!B7470:B10004,subscriptions!D7470:D10004)</f>
        <v>80</v>
      </c>
      <c r="N7470" s="10">
        <f t="array" ref="N7470">_xlfn.XLOOKUP(A7470,subscriptions!B7470:B10004,subscriptions!G7470:G10004)</f>
        <v>5</v>
      </c>
      <c r="O7470" s="10">
        <v>76.0</v>
      </c>
      <c r="P7470" s="10" t="str">
        <f t="array" ref="P7470">_xlfn.XLOOKUP(A7470,subscriptions!B7470:B10004,subscriptions!C7470:C10004)</f>
        <v>Roam</v>
      </c>
      <c r="Q7470" s="10" t="s">
        <v>194</v>
      </c>
      <c r="R7470" s="10" t="s">
        <v>148</v>
      </c>
      <c r="S7470" s="10" t="s">
        <v>2152</v>
      </c>
    </row>
    <row r="7471">
      <c r="A7471" s="1" t="s">
        <v>9452</v>
      </c>
      <c r="B7471" s="1" t="s">
        <v>899</v>
      </c>
      <c r="C7471" s="1" t="s">
        <v>237</v>
      </c>
      <c r="D7471" s="1" t="s">
        <v>27</v>
      </c>
      <c r="E7471" s="1" t="s">
        <v>631</v>
      </c>
      <c r="F7471" s="1" t="s">
        <v>1084</v>
      </c>
      <c r="G7471" s="1" t="s">
        <v>25352</v>
      </c>
      <c r="H7471" s="1" t="s">
        <v>25353</v>
      </c>
      <c r="I7471" s="4">
        <v>84.37577546296296</v>
      </c>
      <c r="J7471" s="1">
        <v>660.02</v>
      </c>
      <c r="K7471" s="1">
        <v>119.28</v>
      </c>
      <c r="M7471" s="10">
        <f t="array" ref="M7471">_xlfn.XLOOKUP(A7471,subscriptions!B7471:B10004,subscriptions!D7471:D10004)</f>
        <v>50</v>
      </c>
      <c r="N7471" s="10">
        <f t="array" ref="N7471">_xlfn.XLOOKUP(A7471,subscriptions!B7471:B10004,subscriptions!G7471:G10004)</f>
        <v>10</v>
      </c>
      <c r="O7471" s="10">
        <v>45.0</v>
      </c>
      <c r="P7471" s="10" t="str">
        <f t="array" ref="P7471">_xlfn.XLOOKUP(A7471,subscriptions!B7471:B10004,subscriptions!C7471:C10004)</f>
        <v>Mini</v>
      </c>
      <c r="Q7471" s="10" t="s">
        <v>128</v>
      </c>
      <c r="R7471" s="10" t="s">
        <v>148</v>
      </c>
      <c r="S7471" s="10" t="s">
        <v>1442</v>
      </c>
    </row>
    <row r="7472">
      <c r="A7472" s="1" t="s">
        <v>9453</v>
      </c>
      <c r="B7472" s="1" t="s">
        <v>2521</v>
      </c>
      <c r="C7472" s="1" t="s">
        <v>1507</v>
      </c>
      <c r="D7472" s="1" t="s">
        <v>153</v>
      </c>
      <c r="E7472" s="1" t="s">
        <v>28</v>
      </c>
      <c r="F7472" s="1" t="s">
        <v>526</v>
      </c>
      <c r="G7472" s="1" t="s">
        <v>25354</v>
      </c>
      <c r="H7472" s="1" t="s">
        <v>25355</v>
      </c>
      <c r="I7472" s="4">
        <v>84.16971064814815</v>
      </c>
      <c r="J7472" s="1">
        <v>2604.83</v>
      </c>
      <c r="K7472" s="1">
        <v>571.69</v>
      </c>
      <c r="M7472" s="10">
        <f t="array" ref="M7472">_xlfn.XLOOKUP(A7472,subscriptions!B7472:B10004,subscriptions!D7472:D10004)</f>
        <v>80</v>
      </c>
      <c r="N7472" s="10">
        <f t="array" ref="N7472">_xlfn.XLOOKUP(A7472,subscriptions!B7472:B10004,subscriptions!G7472:G10004)</f>
        <v>20</v>
      </c>
      <c r="O7472" s="10">
        <v>64.0</v>
      </c>
      <c r="P7472" s="10" t="str">
        <f t="array" ref="P7472">_xlfn.XLOOKUP(A7472,subscriptions!B7472:B10004,subscriptions!C7472:C10004)</f>
        <v>Roam</v>
      </c>
      <c r="Q7472" s="10" t="s">
        <v>128</v>
      </c>
      <c r="R7472" s="10" t="s">
        <v>148</v>
      </c>
      <c r="S7472" s="10" t="s">
        <v>213</v>
      </c>
    </row>
    <row r="7473">
      <c r="A7473" s="1" t="s">
        <v>9454</v>
      </c>
      <c r="B7473" s="1" t="s">
        <v>329</v>
      </c>
      <c r="C7473" s="1" t="s">
        <v>1415</v>
      </c>
      <c r="D7473" s="1" t="s">
        <v>27</v>
      </c>
      <c r="E7473" s="1" t="s">
        <v>280</v>
      </c>
      <c r="F7473" s="1" t="s">
        <v>2239</v>
      </c>
      <c r="G7473" s="1" t="s">
        <v>25356</v>
      </c>
      <c r="H7473" s="1" t="s">
        <v>25357</v>
      </c>
      <c r="I7473" s="4">
        <v>84.25516203703704</v>
      </c>
      <c r="J7473" s="1">
        <v>108.68</v>
      </c>
      <c r="K7473" s="1">
        <v>26.07</v>
      </c>
      <c r="M7473" s="10">
        <f t="array" ref="M7473">_xlfn.XLOOKUP(A7473,subscriptions!B7473:B10004,subscriptions!D7473:D10004)</f>
        <v>120</v>
      </c>
      <c r="N7473" s="10">
        <f t="array" ref="N7473">_xlfn.XLOOKUP(A7473,subscriptions!B7473:B10004,subscriptions!G7473:G10004)</f>
        <v>0</v>
      </c>
      <c r="O7473" s="10">
        <v>120.0</v>
      </c>
      <c r="P7473" s="10" t="str">
        <f t="array" ref="P7473">_xlfn.XLOOKUP(A7473,subscriptions!B7473:B10004,subscriptions!C7473:C10004)</f>
        <v>Residential</v>
      </c>
      <c r="Q7473" s="10" t="s">
        <v>173</v>
      </c>
      <c r="R7473" s="10" t="s">
        <v>212</v>
      </c>
      <c r="S7473" s="10" t="s">
        <v>149</v>
      </c>
    </row>
    <row r="7474">
      <c r="A7474" s="1" t="s">
        <v>9456</v>
      </c>
      <c r="B7474" s="1" t="s">
        <v>329</v>
      </c>
      <c r="C7474" s="1" t="s">
        <v>1251</v>
      </c>
      <c r="D7474" s="1" t="s">
        <v>27</v>
      </c>
      <c r="E7474" s="1" t="s">
        <v>332</v>
      </c>
      <c r="F7474" s="1" t="s">
        <v>788</v>
      </c>
      <c r="G7474" s="1" t="s">
        <v>25358</v>
      </c>
      <c r="H7474" s="1" t="s">
        <v>25359</v>
      </c>
      <c r="I7474" s="4">
        <v>84.25773148148149</v>
      </c>
      <c r="J7474" s="1">
        <v>3119.56</v>
      </c>
      <c r="K7474" s="1">
        <v>702.18</v>
      </c>
      <c r="M7474" s="10">
        <f t="array" ref="M7474">_xlfn.XLOOKUP(A7474,subscriptions!B7474:B10004,subscriptions!D7474:D10004)</f>
        <v>120</v>
      </c>
      <c r="N7474" s="10">
        <f t="array" ref="N7474">_xlfn.XLOOKUP(A7474,subscriptions!B7474:B10004,subscriptions!G7474:G10004)</f>
        <v>5</v>
      </c>
      <c r="O7474" s="10">
        <v>114.0</v>
      </c>
      <c r="P7474" s="10" t="str">
        <f t="array" ref="P7474">_xlfn.XLOOKUP(A7474,subscriptions!B7474:B10004,subscriptions!C7474:C10004)</f>
        <v>Residential</v>
      </c>
      <c r="Q7474" s="10" t="s">
        <v>194</v>
      </c>
      <c r="R7474" s="10" t="s">
        <v>212</v>
      </c>
      <c r="S7474" s="10" t="s">
        <v>603</v>
      </c>
    </row>
    <row r="7475">
      <c r="A7475" s="1" t="s">
        <v>9457</v>
      </c>
      <c r="B7475" s="1" t="s">
        <v>1886</v>
      </c>
      <c r="C7475" s="1" t="s">
        <v>261</v>
      </c>
      <c r="D7475" s="1" t="s">
        <v>27</v>
      </c>
      <c r="E7475" s="1" t="s">
        <v>111</v>
      </c>
      <c r="F7475" s="1" t="s">
        <v>154</v>
      </c>
      <c r="G7475" s="1" t="s">
        <v>25360</v>
      </c>
      <c r="H7475" s="1" t="s">
        <v>25361</v>
      </c>
      <c r="I7475" s="4">
        <v>84.37943287037037</v>
      </c>
      <c r="J7475" s="1">
        <v>1128.47</v>
      </c>
      <c r="K7475" s="1">
        <v>163.32</v>
      </c>
      <c r="M7475" s="10">
        <f t="array" ref="M7475">_xlfn.XLOOKUP(A7475,subscriptions!B7475:B10004,subscriptions!D7475:D10004)</f>
        <v>120</v>
      </c>
      <c r="N7475" s="10">
        <f t="array" ref="N7475">_xlfn.XLOOKUP(A7475,subscriptions!B7475:B10004,subscriptions!G7475:G10004)</f>
        <v>10</v>
      </c>
      <c r="O7475" s="10">
        <v>108.0</v>
      </c>
      <c r="P7475" s="10" t="str">
        <f t="array" ref="P7475">_xlfn.XLOOKUP(A7475,subscriptions!B7475:B10004,subscriptions!C7475:C10004)</f>
        <v>Residential</v>
      </c>
      <c r="Q7475" s="10" t="s">
        <v>128</v>
      </c>
      <c r="R7475" s="10" t="s">
        <v>212</v>
      </c>
      <c r="S7475" s="10" t="s">
        <v>2380</v>
      </c>
    </row>
    <row r="7476">
      <c r="A7476" s="1" t="s">
        <v>9458</v>
      </c>
      <c r="B7476" s="1" t="s">
        <v>236</v>
      </c>
      <c r="C7476" s="1" t="s">
        <v>920</v>
      </c>
      <c r="D7476" s="1" t="s">
        <v>153</v>
      </c>
      <c r="E7476" s="1" t="s">
        <v>631</v>
      </c>
      <c r="F7476" s="1" t="s">
        <v>2495</v>
      </c>
      <c r="G7476" s="1" t="s">
        <v>25362</v>
      </c>
      <c r="H7476" s="1" t="s">
        <v>25363</v>
      </c>
      <c r="I7476" s="4">
        <v>84.33766203703703</v>
      </c>
      <c r="J7476" s="1">
        <v>811.87</v>
      </c>
      <c r="K7476" s="1">
        <v>196.11</v>
      </c>
      <c r="M7476" s="10">
        <f t="array" ref="M7476">_xlfn.XLOOKUP(A7476,subscriptions!B7476:B10004,subscriptions!D7476:D10004)</f>
        <v>120</v>
      </c>
      <c r="N7476" s="10">
        <f t="array" ref="N7476">_xlfn.XLOOKUP(A7476,subscriptions!B7476:B10004,subscriptions!G7476:G10004)</f>
        <v>20</v>
      </c>
      <c r="O7476" s="10">
        <v>96.0</v>
      </c>
      <c r="P7476" s="10" t="str">
        <f t="array" ref="P7476">_xlfn.XLOOKUP(A7476,subscriptions!B7476:B10004,subscriptions!C7476:C10004)</f>
        <v>Residential</v>
      </c>
      <c r="Q7476" s="10" t="s">
        <v>128</v>
      </c>
      <c r="R7476" s="10" t="s">
        <v>148</v>
      </c>
      <c r="S7476" s="10" t="s">
        <v>1961</v>
      </c>
    </row>
    <row r="7477">
      <c r="A7477" s="1" t="s">
        <v>9459</v>
      </c>
      <c r="B7477" s="1" t="s">
        <v>1303</v>
      </c>
      <c r="C7477" s="1" t="s">
        <v>279</v>
      </c>
      <c r="D7477" s="1" t="s">
        <v>153</v>
      </c>
      <c r="E7477" s="1" t="s">
        <v>631</v>
      </c>
      <c r="F7477" s="1" t="s">
        <v>1084</v>
      </c>
      <c r="G7477" s="1" t="s">
        <v>25364</v>
      </c>
      <c r="H7477" s="1" t="s">
        <v>25365</v>
      </c>
      <c r="I7477" s="4">
        <v>84.34046296296296</v>
      </c>
      <c r="J7477" s="1">
        <v>1081.25</v>
      </c>
      <c r="K7477" s="1">
        <v>167.5</v>
      </c>
      <c r="M7477" s="10">
        <f t="array" ref="M7477">_xlfn.XLOOKUP(A7477,subscriptions!B7477:B10004,subscriptions!D7477:D10004)</f>
        <v>120</v>
      </c>
      <c r="N7477" s="10">
        <f t="array" ref="N7477">_xlfn.XLOOKUP(A7477,subscriptions!B7477:B10004,subscriptions!G7477:G10004)</f>
        <v>0</v>
      </c>
      <c r="O7477" s="10">
        <v>120.0</v>
      </c>
      <c r="P7477" s="10" t="str">
        <f t="array" ref="P7477">_xlfn.XLOOKUP(A7477,subscriptions!B7477:B10004,subscriptions!C7477:C10004)</f>
        <v>Residential</v>
      </c>
      <c r="Q7477" s="10" t="s">
        <v>173</v>
      </c>
      <c r="R7477" s="10" t="s">
        <v>212</v>
      </c>
      <c r="S7477" s="10" t="s">
        <v>616</v>
      </c>
    </row>
    <row r="7478">
      <c r="A7478" s="1" t="s">
        <v>9460</v>
      </c>
      <c r="B7478" s="1" t="s">
        <v>295</v>
      </c>
      <c r="C7478" s="1" t="s">
        <v>524</v>
      </c>
      <c r="D7478" s="1" t="s">
        <v>153</v>
      </c>
      <c r="E7478" s="1" t="s">
        <v>262</v>
      </c>
      <c r="F7478" s="1" t="s">
        <v>4344</v>
      </c>
      <c r="G7478" s="1" t="s">
        <v>25366</v>
      </c>
      <c r="H7478" s="1" t="s">
        <v>25367</v>
      </c>
      <c r="I7478" s="4">
        <v>84.25520833333333</v>
      </c>
      <c r="J7478" s="1">
        <v>1701.29</v>
      </c>
      <c r="K7478" s="1">
        <v>275.7</v>
      </c>
      <c r="M7478" s="10">
        <f t="array" ref="M7478">_xlfn.XLOOKUP(A7478,subscriptions!B7478:B10004,subscriptions!D7478:D10004)</f>
        <v>80</v>
      </c>
      <c r="N7478" s="10">
        <f t="array" ref="N7478">_xlfn.XLOOKUP(A7478,subscriptions!B7478:B10004,subscriptions!G7478:G10004)</f>
        <v>5</v>
      </c>
      <c r="O7478" s="10">
        <v>76.0</v>
      </c>
      <c r="P7478" s="10" t="str">
        <f t="array" ref="P7478">_xlfn.XLOOKUP(A7478,subscriptions!B7478:B10004,subscriptions!C7478:C10004)</f>
        <v>Roam</v>
      </c>
      <c r="Q7478" s="10" t="s">
        <v>194</v>
      </c>
      <c r="R7478" s="10" t="s">
        <v>148</v>
      </c>
      <c r="S7478" s="10" t="s">
        <v>149</v>
      </c>
    </row>
    <row r="7479">
      <c r="A7479" s="1" t="s">
        <v>9461</v>
      </c>
      <c r="B7479" s="1" t="s">
        <v>1009</v>
      </c>
      <c r="C7479" s="1" t="s">
        <v>764</v>
      </c>
      <c r="D7479" s="1" t="s">
        <v>153</v>
      </c>
      <c r="E7479" s="1" t="s">
        <v>280</v>
      </c>
      <c r="F7479" s="1" t="s">
        <v>2239</v>
      </c>
      <c r="G7479" s="1" t="s">
        <v>25368</v>
      </c>
      <c r="H7479" s="1" t="s">
        <v>25369</v>
      </c>
      <c r="I7479" s="4">
        <v>84.21121527777778</v>
      </c>
      <c r="J7479" s="1">
        <v>69.27</v>
      </c>
      <c r="K7479" s="1">
        <v>24.9</v>
      </c>
      <c r="M7479" s="10">
        <f t="array" ref="M7479">_xlfn.XLOOKUP(A7479,subscriptions!B7479:B10004,subscriptions!D7479:D10004)</f>
        <v>250</v>
      </c>
      <c r="N7479" s="10">
        <f t="array" ref="N7479">_xlfn.XLOOKUP(A7479,subscriptions!B7479:B10004,subscriptions!G7479:G10004)</f>
        <v>10</v>
      </c>
      <c r="O7479" s="10">
        <v>225.0</v>
      </c>
      <c r="P7479" s="10" t="str">
        <f t="array" ref="P7479">_xlfn.XLOOKUP(A7479,subscriptions!B7479:B10004,subscriptions!C7479:C10004)</f>
        <v>Business</v>
      </c>
      <c r="Q7479" s="10" t="s">
        <v>128</v>
      </c>
      <c r="R7479" s="10" t="s">
        <v>129</v>
      </c>
      <c r="S7479" s="10" t="s">
        <v>438</v>
      </c>
    </row>
    <row r="7480">
      <c r="A7480" s="1" t="s">
        <v>9462</v>
      </c>
      <c r="B7480" s="1" t="s">
        <v>2327</v>
      </c>
      <c r="C7480" s="1" t="s">
        <v>3912</v>
      </c>
      <c r="D7480" s="1" t="s">
        <v>27</v>
      </c>
      <c r="E7480" s="1" t="s">
        <v>262</v>
      </c>
      <c r="F7480" s="1" t="s">
        <v>4344</v>
      </c>
      <c r="G7480" s="1" t="s">
        <v>25370</v>
      </c>
      <c r="H7480" s="1" t="s">
        <v>25371</v>
      </c>
      <c r="I7480" s="4">
        <v>84.29387731481482</v>
      </c>
      <c r="J7480" s="1">
        <v>3128.35</v>
      </c>
      <c r="K7480" s="1">
        <v>546.37</v>
      </c>
      <c r="M7480" s="10">
        <f t="array" ref="M7480">_xlfn.XLOOKUP(A7480,subscriptions!B7480:B10004,subscriptions!D7480:D10004)</f>
        <v>80</v>
      </c>
      <c r="N7480" s="10">
        <f t="array" ref="N7480">_xlfn.XLOOKUP(A7480,subscriptions!B7480:B10004,subscriptions!G7480:G10004)</f>
        <v>20</v>
      </c>
      <c r="O7480" s="10">
        <v>64.0</v>
      </c>
      <c r="P7480" s="10" t="str">
        <f t="array" ref="P7480">_xlfn.XLOOKUP(A7480,subscriptions!B7480:B10004,subscriptions!C7480:C10004)</f>
        <v>Roam</v>
      </c>
      <c r="Q7480" s="10" t="s">
        <v>128</v>
      </c>
      <c r="R7480" s="10" t="s">
        <v>148</v>
      </c>
      <c r="S7480" s="10" t="s">
        <v>1458</v>
      </c>
    </row>
    <row r="7481">
      <c r="A7481" s="1" t="s">
        <v>9463</v>
      </c>
      <c r="B7481" s="1" t="s">
        <v>1226</v>
      </c>
      <c r="C7481" s="1" t="s">
        <v>133</v>
      </c>
      <c r="D7481" s="1" t="s">
        <v>153</v>
      </c>
      <c r="E7481" s="1" t="s">
        <v>280</v>
      </c>
      <c r="F7481" s="1" t="s">
        <v>1446</v>
      </c>
      <c r="G7481" s="1" t="s">
        <v>25372</v>
      </c>
      <c r="H7481" s="1" t="s">
        <v>25373</v>
      </c>
      <c r="I7481" s="4">
        <v>84.4190162037037</v>
      </c>
      <c r="J7481" s="1">
        <v>937.89</v>
      </c>
      <c r="K7481" s="1">
        <v>220.96</v>
      </c>
      <c r="M7481" s="10">
        <f t="array" ref="M7481">_xlfn.XLOOKUP(A7481,subscriptions!B7481:B10004,subscriptions!D7481:D10004)</f>
        <v>120</v>
      </c>
      <c r="N7481" s="10">
        <f t="array" ref="N7481">_xlfn.XLOOKUP(A7481,subscriptions!B7481:B10004,subscriptions!G7481:G10004)</f>
        <v>0</v>
      </c>
      <c r="O7481" s="10">
        <v>120.0</v>
      </c>
      <c r="P7481" s="10" t="str">
        <f t="array" ref="P7481">_xlfn.XLOOKUP(A7481,subscriptions!B7481:B10004,subscriptions!C7481:C10004)</f>
        <v>Residential</v>
      </c>
      <c r="Q7481" s="10" t="s">
        <v>173</v>
      </c>
      <c r="R7481" s="10" t="s">
        <v>212</v>
      </c>
      <c r="S7481" s="10" t="s">
        <v>1822</v>
      </c>
    </row>
    <row r="7482">
      <c r="A7482" s="1" t="s">
        <v>9464</v>
      </c>
      <c r="B7482" s="1" t="s">
        <v>748</v>
      </c>
      <c r="C7482" s="1" t="s">
        <v>764</v>
      </c>
      <c r="D7482" s="1" t="s">
        <v>27</v>
      </c>
      <c r="E7482" s="1" t="s">
        <v>280</v>
      </c>
      <c r="F7482" s="1" t="s">
        <v>494</v>
      </c>
      <c r="G7482" s="1" t="s">
        <v>25374</v>
      </c>
      <c r="H7482" s="1" t="s">
        <v>25375</v>
      </c>
      <c r="I7482" s="4">
        <v>84.17440972222222</v>
      </c>
      <c r="J7482" s="1">
        <v>680.03</v>
      </c>
      <c r="K7482" s="1">
        <v>156.19</v>
      </c>
      <c r="M7482" s="10">
        <f t="array" ref="M7482">_xlfn.XLOOKUP(A7482,subscriptions!B7482:B10004,subscriptions!D7482:D10004)</f>
        <v>50</v>
      </c>
      <c r="N7482" s="10">
        <f t="array" ref="N7482">_xlfn.XLOOKUP(A7482,subscriptions!B7482:B10004,subscriptions!G7482:G10004)</f>
        <v>5</v>
      </c>
      <c r="O7482" s="10">
        <v>47.5</v>
      </c>
      <c r="P7482" s="10" t="str">
        <f t="array" ref="P7482">_xlfn.XLOOKUP(A7482,subscriptions!B7482:B10004,subscriptions!C7482:C10004)</f>
        <v>Mini</v>
      </c>
      <c r="Q7482" s="10" t="s">
        <v>194</v>
      </c>
      <c r="R7482" s="10" t="s">
        <v>148</v>
      </c>
      <c r="S7482" s="10" t="s">
        <v>507</v>
      </c>
    </row>
    <row r="7483">
      <c r="A7483" s="1" t="s">
        <v>9466</v>
      </c>
      <c r="B7483" s="1" t="s">
        <v>278</v>
      </c>
      <c r="C7483" s="1" t="s">
        <v>884</v>
      </c>
      <c r="D7483" s="1" t="s">
        <v>27</v>
      </c>
      <c r="E7483" s="1" t="s">
        <v>219</v>
      </c>
      <c r="F7483" s="1" t="s">
        <v>660</v>
      </c>
      <c r="G7483" s="1" t="s">
        <v>25376</v>
      </c>
      <c r="H7483" s="1" t="s">
        <v>25377</v>
      </c>
      <c r="I7483" s="4">
        <v>84.16878472222223</v>
      </c>
      <c r="J7483" s="1">
        <v>273.18</v>
      </c>
      <c r="K7483" s="1">
        <v>59.89</v>
      </c>
      <c r="M7483" s="10">
        <f t="array" ref="M7483">_xlfn.XLOOKUP(A7483,subscriptions!B7483:B10004,subscriptions!D7483:D10004)</f>
        <v>250</v>
      </c>
      <c r="N7483" s="10">
        <f t="array" ref="N7483">_xlfn.XLOOKUP(A7483,subscriptions!B7483:B10004,subscriptions!G7483:G10004)</f>
        <v>10</v>
      </c>
      <c r="O7483" s="10">
        <v>225.0</v>
      </c>
      <c r="P7483" s="10" t="str">
        <f t="array" ref="P7483">_xlfn.XLOOKUP(A7483,subscriptions!B7483:B10004,subscriptions!C7483:C10004)</f>
        <v>Business</v>
      </c>
      <c r="Q7483" s="10" t="s">
        <v>128</v>
      </c>
      <c r="R7483" s="10" t="s">
        <v>129</v>
      </c>
      <c r="S7483" s="10" t="s">
        <v>1504</v>
      </c>
    </row>
    <row r="7484">
      <c r="A7484" s="1" t="s">
        <v>9467</v>
      </c>
      <c r="B7484" s="1" t="s">
        <v>1886</v>
      </c>
      <c r="C7484" s="1" t="s">
        <v>237</v>
      </c>
      <c r="D7484" s="1" t="s">
        <v>27</v>
      </c>
      <c r="E7484" s="1" t="s">
        <v>239</v>
      </c>
      <c r="F7484" s="1" t="s">
        <v>2154</v>
      </c>
      <c r="G7484" s="1" t="s">
        <v>25378</v>
      </c>
      <c r="H7484" s="1" t="s">
        <v>25379</v>
      </c>
      <c r="I7484" s="4">
        <v>84.29260416666666</v>
      </c>
      <c r="J7484" s="1">
        <v>918.3</v>
      </c>
      <c r="K7484" s="1">
        <v>201.33</v>
      </c>
      <c r="M7484" s="10">
        <f t="array" ref="M7484">_xlfn.XLOOKUP(A7484,subscriptions!B7484:B10004,subscriptions!D7484:D10004)</f>
        <v>120</v>
      </c>
      <c r="N7484" s="10">
        <f t="array" ref="N7484">_xlfn.XLOOKUP(A7484,subscriptions!B7484:B10004,subscriptions!G7484:G10004)</f>
        <v>20</v>
      </c>
      <c r="O7484" s="10">
        <v>96.0</v>
      </c>
      <c r="P7484" s="10" t="str">
        <f t="array" ref="P7484">_xlfn.XLOOKUP(A7484,subscriptions!B7484:B10004,subscriptions!C7484:C10004)</f>
        <v>Residential</v>
      </c>
      <c r="Q7484" s="10" t="s">
        <v>128</v>
      </c>
      <c r="R7484" s="10" t="s">
        <v>148</v>
      </c>
      <c r="S7484" s="10" t="s">
        <v>587</v>
      </c>
    </row>
    <row r="7485">
      <c r="A7485" s="1" t="s">
        <v>9468</v>
      </c>
      <c r="B7485" s="1" t="s">
        <v>842</v>
      </c>
      <c r="C7485" s="1" t="s">
        <v>261</v>
      </c>
      <c r="D7485" s="1" t="s">
        <v>27</v>
      </c>
      <c r="E7485" s="1" t="s">
        <v>219</v>
      </c>
      <c r="F7485" s="1" t="s">
        <v>1010</v>
      </c>
      <c r="G7485" s="1" t="s">
        <v>25380</v>
      </c>
      <c r="H7485" s="1" t="s">
        <v>25381</v>
      </c>
      <c r="I7485" s="4">
        <v>84.21328703703703</v>
      </c>
      <c r="J7485" s="1">
        <v>1078.73</v>
      </c>
      <c r="K7485" s="1">
        <v>101.77</v>
      </c>
      <c r="M7485" s="10">
        <f t="array" ref="M7485">_xlfn.XLOOKUP(A7485,subscriptions!B7485:B10004,subscriptions!D7485:D10004)</f>
        <v>80</v>
      </c>
      <c r="N7485" s="10">
        <f t="array" ref="N7485">_xlfn.XLOOKUP(A7485,subscriptions!B7485:B10004,subscriptions!G7485:G10004)</f>
        <v>0</v>
      </c>
      <c r="O7485" s="10">
        <v>80.0</v>
      </c>
      <c r="P7485" s="10" t="str">
        <f t="array" ref="P7485">_xlfn.XLOOKUP(A7485,subscriptions!B7485:B10004,subscriptions!C7485:C10004)</f>
        <v>Roam</v>
      </c>
      <c r="Q7485" s="10" t="s">
        <v>173</v>
      </c>
      <c r="R7485" s="10" t="s">
        <v>148</v>
      </c>
      <c r="S7485" s="10" t="s">
        <v>1915</v>
      </c>
    </row>
    <row r="7486">
      <c r="A7486" s="1" t="s">
        <v>9469</v>
      </c>
      <c r="B7486" s="1" t="s">
        <v>763</v>
      </c>
      <c r="C7486" s="1" t="s">
        <v>1200</v>
      </c>
      <c r="D7486" s="1" t="s">
        <v>27</v>
      </c>
      <c r="E7486" s="1" t="s">
        <v>262</v>
      </c>
      <c r="F7486" s="1" t="s">
        <v>2853</v>
      </c>
      <c r="G7486" s="1" t="s">
        <v>25382</v>
      </c>
      <c r="H7486" s="1" t="s">
        <v>25383</v>
      </c>
      <c r="I7486" s="4">
        <v>84.38075231481481</v>
      </c>
      <c r="J7486" s="1">
        <v>825.38</v>
      </c>
      <c r="K7486" s="1">
        <v>167.78</v>
      </c>
      <c r="M7486" s="10">
        <f t="array" ref="M7486">_xlfn.XLOOKUP(A7486,subscriptions!B7486:B10004,subscriptions!D7486:D10004)</f>
        <v>80</v>
      </c>
      <c r="N7486" s="10">
        <f t="array" ref="N7486">_xlfn.XLOOKUP(A7486,subscriptions!B7486:B10004,subscriptions!G7486:G10004)</f>
        <v>5</v>
      </c>
      <c r="O7486" s="10">
        <v>76.0</v>
      </c>
      <c r="P7486" s="10" t="str">
        <f t="array" ref="P7486">_xlfn.XLOOKUP(A7486,subscriptions!B7486:B10004,subscriptions!C7486:C10004)</f>
        <v>Roam</v>
      </c>
      <c r="Q7486" s="10" t="s">
        <v>194</v>
      </c>
      <c r="R7486" s="10" t="s">
        <v>148</v>
      </c>
      <c r="S7486" s="10" t="s">
        <v>762</v>
      </c>
    </row>
    <row r="7487">
      <c r="A7487" s="1" t="s">
        <v>9470</v>
      </c>
      <c r="B7487" s="1" t="s">
        <v>425</v>
      </c>
      <c r="C7487" s="1" t="s">
        <v>198</v>
      </c>
      <c r="D7487" s="1" t="s">
        <v>153</v>
      </c>
      <c r="E7487" s="1" t="s">
        <v>28</v>
      </c>
      <c r="F7487" s="1" t="s">
        <v>3899</v>
      </c>
      <c r="G7487" s="1" t="s">
        <v>25384</v>
      </c>
      <c r="H7487" s="1" t="s">
        <v>25385</v>
      </c>
      <c r="I7487" s="4">
        <v>84.33681712962964</v>
      </c>
      <c r="J7487" s="1">
        <v>1752.88</v>
      </c>
      <c r="K7487" s="1">
        <v>441.95</v>
      </c>
      <c r="M7487" s="10">
        <f t="array" ref="M7487">_xlfn.XLOOKUP(A7487,subscriptions!B7487:B10004,subscriptions!D7487:D10004)</f>
        <v>80</v>
      </c>
      <c r="N7487" s="10">
        <f t="array" ref="N7487">_xlfn.XLOOKUP(A7487,subscriptions!B7487:B10004,subscriptions!G7487:G10004)</f>
        <v>10</v>
      </c>
      <c r="O7487" s="10">
        <v>72.0</v>
      </c>
      <c r="P7487" s="10" t="str">
        <f t="array" ref="P7487">_xlfn.XLOOKUP(A7487,subscriptions!B7487:B10004,subscriptions!C7487:C10004)</f>
        <v>Roam</v>
      </c>
      <c r="Q7487" s="10" t="s">
        <v>128</v>
      </c>
      <c r="R7487" s="10" t="s">
        <v>148</v>
      </c>
      <c r="S7487" s="10" t="s">
        <v>968</v>
      </c>
    </row>
    <row r="7488">
      <c r="A7488" s="1" t="s">
        <v>9471</v>
      </c>
      <c r="B7488" s="1" t="s">
        <v>329</v>
      </c>
      <c r="C7488" s="1" t="s">
        <v>786</v>
      </c>
      <c r="D7488" s="1" t="s">
        <v>27</v>
      </c>
      <c r="E7488" s="1" t="s">
        <v>714</v>
      </c>
      <c r="F7488" s="1" t="s">
        <v>715</v>
      </c>
      <c r="G7488" s="1" t="s">
        <v>25386</v>
      </c>
      <c r="H7488" s="1" t="s">
        <v>25387</v>
      </c>
      <c r="I7488" s="4">
        <v>84.34039351851852</v>
      </c>
      <c r="J7488" s="1">
        <v>869.41</v>
      </c>
      <c r="K7488" s="1">
        <v>145.88</v>
      </c>
      <c r="M7488" s="10">
        <f t="array" ref="M7488">_xlfn.XLOOKUP(A7488,subscriptions!B7488:B10004,subscriptions!D7488:D10004)</f>
        <v>120</v>
      </c>
      <c r="N7488" s="10">
        <f t="array" ref="N7488">_xlfn.XLOOKUP(A7488,subscriptions!B7488:B10004,subscriptions!G7488:G10004)</f>
        <v>20</v>
      </c>
      <c r="O7488" s="10">
        <v>96.0</v>
      </c>
      <c r="P7488" s="10" t="str">
        <f t="array" ref="P7488">_xlfn.XLOOKUP(A7488,subscriptions!B7488:B10004,subscriptions!C7488:C10004)</f>
        <v>Residential</v>
      </c>
      <c r="Q7488" s="10" t="s">
        <v>128</v>
      </c>
      <c r="R7488" s="10" t="s">
        <v>148</v>
      </c>
      <c r="S7488" s="10" t="s">
        <v>616</v>
      </c>
    </row>
    <row r="7489">
      <c r="A7489" s="1" t="s">
        <v>9472</v>
      </c>
      <c r="B7489" s="1" t="s">
        <v>425</v>
      </c>
      <c r="C7489" s="1" t="s">
        <v>1251</v>
      </c>
      <c r="D7489" s="1" t="s">
        <v>153</v>
      </c>
      <c r="E7489" s="1" t="s">
        <v>332</v>
      </c>
      <c r="F7489" s="1" t="s">
        <v>2415</v>
      </c>
      <c r="G7489" s="1" t="s">
        <v>25388</v>
      </c>
      <c r="H7489" s="1" t="s">
        <v>25389</v>
      </c>
      <c r="I7489" s="4">
        <v>84.418125</v>
      </c>
      <c r="J7489" s="1">
        <v>4932.44</v>
      </c>
      <c r="K7489" s="1">
        <v>1150.08</v>
      </c>
      <c r="M7489" s="10">
        <f t="array" ref="M7489">_xlfn.XLOOKUP(A7489,subscriptions!B7489:B10004,subscriptions!D7489:D10004)</f>
        <v>80</v>
      </c>
      <c r="N7489" s="10">
        <f t="array" ref="N7489">_xlfn.XLOOKUP(A7489,subscriptions!B7489:B10004,subscriptions!G7489:G10004)</f>
        <v>0</v>
      </c>
      <c r="O7489" s="10">
        <v>80.0</v>
      </c>
      <c r="P7489" s="10" t="str">
        <f t="array" ref="P7489">_xlfn.XLOOKUP(A7489,subscriptions!B7489:B10004,subscriptions!C7489:C10004)</f>
        <v>Roam</v>
      </c>
      <c r="Q7489" s="10" t="s">
        <v>173</v>
      </c>
      <c r="R7489" s="10" t="s">
        <v>148</v>
      </c>
      <c r="S7489" s="10" t="s">
        <v>3020</v>
      </c>
    </row>
    <row r="7490">
      <c r="A7490" s="1" t="s">
        <v>9473</v>
      </c>
      <c r="B7490" s="1" t="s">
        <v>1844</v>
      </c>
      <c r="C7490" s="1" t="s">
        <v>1415</v>
      </c>
      <c r="D7490" s="1" t="s">
        <v>153</v>
      </c>
      <c r="E7490" s="1" t="s">
        <v>179</v>
      </c>
      <c r="F7490" s="1" t="s">
        <v>1760</v>
      </c>
      <c r="G7490" s="1" t="s">
        <v>25390</v>
      </c>
      <c r="H7490" s="1" t="s">
        <v>25391</v>
      </c>
      <c r="I7490" s="4">
        <v>84.2961574074074</v>
      </c>
      <c r="J7490" s="1">
        <v>1421.73</v>
      </c>
      <c r="K7490" s="1">
        <v>316.45</v>
      </c>
      <c r="L7490" s="1">
        <v>100.0</v>
      </c>
      <c r="M7490" s="10">
        <f t="array" ref="M7490">_xlfn.XLOOKUP(A7490,subscriptions!B7490:B10004,subscriptions!D7490:D10004)</f>
        <v>80</v>
      </c>
      <c r="N7490" s="10">
        <f t="array" ref="N7490">_xlfn.XLOOKUP(A7490,subscriptions!B7490:B10004,subscriptions!G7490:G10004)</f>
        <v>5</v>
      </c>
      <c r="O7490" s="10">
        <v>76.0</v>
      </c>
      <c r="P7490" s="10" t="str">
        <f t="array" ref="P7490">_xlfn.XLOOKUP(A7490,subscriptions!B7490:B10004,subscriptions!C7490:C10004)</f>
        <v>Roam</v>
      </c>
      <c r="Q7490" s="10" t="s">
        <v>194</v>
      </c>
      <c r="R7490" s="10" t="s">
        <v>148</v>
      </c>
      <c r="S7490" s="10" t="s">
        <v>655</v>
      </c>
    </row>
    <row r="7491">
      <c r="A7491" s="1" t="s">
        <v>9476</v>
      </c>
      <c r="B7491" s="1" t="s">
        <v>1173</v>
      </c>
      <c r="C7491" s="1" t="s">
        <v>198</v>
      </c>
      <c r="D7491" s="1" t="s">
        <v>27</v>
      </c>
      <c r="E7491" s="1" t="s">
        <v>714</v>
      </c>
      <c r="F7491" s="1" t="s">
        <v>1159</v>
      </c>
      <c r="G7491" s="1" t="s">
        <v>25392</v>
      </c>
      <c r="H7491" s="1" t="s">
        <v>25393</v>
      </c>
      <c r="I7491" s="4">
        <v>84.2528125</v>
      </c>
      <c r="J7491" s="1">
        <v>2521.32</v>
      </c>
      <c r="K7491" s="1">
        <v>282.87</v>
      </c>
      <c r="M7491" s="10">
        <f t="array" ref="M7491">_xlfn.XLOOKUP(A7491,subscriptions!B7491:B10004,subscriptions!D7491:D10004)</f>
        <v>50</v>
      </c>
      <c r="N7491" s="10">
        <f t="array" ref="N7491">_xlfn.XLOOKUP(A7491,subscriptions!B7491:B10004,subscriptions!G7491:G10004)</f>
        <v>10</v>
      </c>
      <c r="O7491" s="10">
        <v>45.0</v>
      </c>
      <c r="P7491" s="10" t="str">
        <f t="array" ref="P7491">_xlfn.XLOOKUP(A7491,subscriptions!B7491:B10004,subscriptions!C7491:C10004)</f>
        <v>Mini</v>
      </c>
      <c r="Q7491" s="10" t="s">
        <v>128</v>
      </c>
      <c r="R7491" s="10" t="s">
        <v>148</v>
      </c>
      <c r="S7491" s="10" t="s">
        <v>916</v>
      </c>
    </row>
    <row r="7492">
      <c r="A7492" s="1" t="s">
        <v>9477</v>
      </c>
      <c r="B7492" s="1" t="s">
        <v>1995</v>
      </c>
      <c r="C7492" s="1" t="s">
        <v>441</v>
      </c>
      <c r="D7492" s="1" t="s">
        <v>153</v>
      </c>
      <c r="E7492" s="1" t="s">
        <v>280</v>
      </c>
      <c r="F7492" s="1" t="s">
        <v>1478</v>
      </c>
      <c r="G7492" s="1" t="s">
        <v>25394</v>
      </c>
      <c r="H7492" s="1" t="s">
        <v>25395</v>
      </c>
      <c r="I7492" s="4">
        <v>84.37862268518519</v>
      </c>
      <c r="J7492" s="1">
        <v>223.72</v>
      </c>
      <c r="K7492" s="1">
        <v>56.84</v>
      </c>
      <c r="M7492" s="10">
        <f t="array" ref="M7492">_xlfn.XLOOKUP(A7492,subscriptions!B7492:B10004,subscriptions!D7492:D10004)</f>
        <v>50</v>
      </c>
      <c r="N7492" s="10">
        <f t="array" ref="N7492">_xlfn.XLOOKUP(A7492,subscriptions!B7492:B10004,subscriptions!G7492:G10004)</f>
        <v>20</v>
      </c>
      <c r="O7492" s="10">
        <v>40.0</v>
      </c>
      <c r="P7492" s="10" t="str">
        <f t="array" ref="P7492">_xlfn.XLOOKUP(A7492,subscriptions!B7492:B10004,subscriptions!C7492:C10004)</f>
        <v>Mini</v>
      </c>
      <c r="Q7492" s="10" t="s">
        <v>128</v>
      </c>
      <c r="R7492" s="10" t="s">
        <v>148</v>
      </c>
      <c r="S7492" s="10" t="s">
        <v>1622</v>
      </c>
    </row>
    <row r="7493">
      <c r="A7493" s="1" t="s">
        <v>9478</v>
      </c>
      <c r="B7493" s="1" t="s">
        <v>1995</v>
      </c>
      <c r="C7493" s="1" t="s">
        <v>1388</v>
      </c>
      <c r="D7493" s="1" t="s">
        <v>153</v>
      </c>
      <c r="E7493" s="1" t="s">
        <v>280</v>
      </c>
      <c r="F7493" s="1" t="s">
        <v>1706</v>
      </c>
      <c r="G7493" s="1" t="s">
        <v>25396</v>
      </c>
      <c r="H7493" s="1" t="s">
        <v>25397</v>
      </c>
      <c r="I7493" s="4">
        <v>84.29815972222222</v>
      </c>
      <c r="J7493" s="1">
        <v>809.48</v>
      </c>
      <c r="K7493" s="1">
        <v>78.03</v>
      </c>
      <c r="M7493" s="10">
        <f t="array" ref="M7493">_xlfn.XLOOKUP(A7493,subscriptions!B7493:B10004,subscriptions!D7493:D10004)</f>
        <v>120</v>
      </c>
      <c r="N7493" s="10">
        <f t="array" ref="N7493">_xlfn.XLOOKUP(A7493,subscriptions!B7493:B10004,subscriptions!G7493:G10004)</f>
        <v>0</v>
      </c>
      <c r="O7493" s="10">
        <v>120.0</v>
      </c>
      <c r="P7493" s="10" t="str">
        <f t="array" ref="P7493">_xlfn.XLOOKUP(A7493,subscriptions!B7493:B10004,subscriptions!C7493:C10004)</f>
        <v>Residential</v>
      </c>
      <c r="Q7493" s="10" t="s">
        <v>173</v>
      </c>
      <c r="R7493" s="10" t="s">
        <v>212</v>
      </c>
      <c r="S7493" s="10" t="s">
        <v>785</v>
      </c>
    </row>
    <row r="7494">
      <c r="A7494" s="1" t="s">
        <v>9479</v>
      </c>
      <c r="B7494" s="1" t="s">
        <v>236</v>
      </c>
      <c r="C7494" s="1" t="s">
        <v>1200</v>
      </c>
      <c r="D7494" s="1" t="s">
        <v>153</v>
      </c>
      <c r="E7494" s="1" t="s">
        <v>239</v>
      </c>
      <c r="F7494" s="1" t="s">
        <v>2267</v>
      </c>
      <c r="G7494" s="1" t="s">
        <v>25398</v>
      </c>
      <c r="H7494" s="1" t="s">
        <v>25399</v>
      </c>
      <c r="I7494" s="4">
        <v>84.33983796296296</v>
      </c>
      <c r="J7494" s="1">
        <v>666.13</v>
      </c>
      <c r="K7494" s="1">
        <v>85.92</v>
      </c>
      <c r="M7494" s="10">
        <f t="array" ref="M7494">_xlfn.XLOOKUP(A7494,subscriptions!B7494:B10004,subscriptions!D7494:D10004)</f>
        <v>120</v>
      </c>
      <c r="N7494" s="10">
        <f t="array" ref="N7494">_xlfn.XLOOKUP(A7494,subscriptions!B7494:B10004,subscriptions!G7494:G10004)</f>
        <v>5</v>
      </c>
      <c r="O7494" s="10">
        <v>114.0</v>
      </c>
      <c r="P7494" s="10" t="str">
        <f t="array" ref="P7494">_xlfn.XLOOKUP(A7494,subscriptions!B7494:B10004,subscriptions!C7494:C10004)</f>
        <v>Residential</v>
      </c>
      <c r="Q7494" s="10" t="s">
        <v>194</v>
      </c>
      <c r="R7494" s="10" t="s">
        <v>212</v>
      </c>
      <c r="S7494" s="10" t="s">
        <v>234</v>
      </c>
    </row>
    <row r="7495">
      <c r="A7495" s="1" t="s">
        <v>9480</v>
      </c>
      <c r="B7495" s="1" t="s">
        <v>1262</v>
      </c>
      <c r="C7495" s="1" t="s">
        <v>3912</v>
      </c>
      <c r="D7495" s="1" t="s">
        <v>27</v>
      </c>
      <c r="E7495" s="1" t="s">
        <v>239</v>
      </c>
      <c r="F7495" s="1" t="s">
        <v>240</v>
      </c>
      <c r="G7495" s="1" t="s">
        <v>25400</v>
      </c>
      <c r="H7495" s="1" t="s">
        <v>25401</v>
      </c>
      <c r="I7495" s="4">
        <v>84.33546296296296</v>
      </c>
      <c r="J7495" s="1">
        <v>1314.15</v>
      </c>
      <c r="K7495" s="1">
        <v>160.21</v>
      </c>
      <c r="M7495" s="10">
        <f t="array" ref="M7495">_xlfn.XLOOKUP(A7495,subscriptions!B7495:B10004,subscriptions!D7495:D10004)</f>
        <v>120</v>
      </c>
      <c r="N7495" s="10">
        <f t="array" ref="N7495">_xlfn.XLOOKUP(A7495,subscriptions!B7495:B10004,subscriptions!G7495:G10004)</f>
        <v>10</v>
      </c>
      <c r="O7495" s="10">
        <v>108.0</v>
      </c>
      <c r="P7495" s="10" t="str">
        <f t="array" ref="P7495">_xlfn.XLOOKUP(A7495,subscriptions!B7495:B10004,subscriptions!C7495:C10004)</f>
        <v>Residential</v>
      </c>
      <c r="Q7495" s="10" t="s">
        <v>128</v>
      </c>
      <c r="R7495" s="10" t="s">
        <v>212</v>
      </c>
      <c r="S7495" s="10" t="s">
        <v>571</v>
      </c>
    </row>
    <row r="7496">
      <c r="A7496" s="1" t="s">
        <v>9481</v>
      </c>
      <c r="B7496" s="1" t="s">
        <v>1995</v>
      </c>
      <c r="C7496" s="1" t="s">
        <v>1200</v>
      </c>
      <c r="D7496" s="1" t="s">
        <v>153</v>
      </c>
      <c r="E7496" s="1" t="s">
        <v>28</v>
      </c>
      <c r="F7496" s="1" t="s">
        <v>29</v>
      </c>
      <c r="G7496" s="1" t="s">
        <v>25402</v>
      </c>
      <c r="H7496" s="1" t="s">
        <v>25403</v>
      </c>
      <c r="I7496" s="4">
        <v>84.33473379629629</v>
      </c>
      <c r="J7496" s="1">
        <v>3011.15</v>
      </c>
      <c r="K7496" s="1">
        <v>450.15</v>
      </c>
      <c r="M7496" s="10">
        <f t="array" ref="M7496">_xlfn.XLOOKUP(A7496,subscriptions!B7496:B10004,subscriptions!D7496:D10004)</f>
        <v>50</v>
      </c>
      <c r="N7496" s="10">
        <f t="array" ref="N7496">_xlfn.XLOOKUP(A7496,subscriptions!B7496:B10004,subscriptions!G7496:G10004)</f>
        <v>20</v>
      </c>
      <c r="O7496" s="10">
        <v>40.0</v>
      </c>
      <c r="P7496" s="10" t="str">
        <f t="array" ref="P7496">_xlfn.XLOOKUP(A7496,subscriptions!B7496:B10004,subscriptions!C7496:C10004)</f>
        <v>Mini</v>
      </c>
      <c r="Q7496" s="10" t="s">
        <v>128</v>
      </c>
      <c r="R7496" s="10" t="s">
        <v>148</v>
      </c>
      <c r="S7496" s="10" t="s">
        <v>643</v>
      </c>
    </row>
    <row r="7497">
      <c r="A7497" s="1" t="s">
        <v>9482</v>
      </c>
      <c r="B7497" s="1" t="s">
        <v>1995</v>
      </c>
      <c r="C7497" s="1" t="s">
        <v>492</v>
      </c>
      <c r="D7497" s="1" t="s">
        <v>153</v>
      </c>
      <c r="E7497" s="1" t="s">
        <v>714</v>
      </c>
      <c r="F7497" s="1" t="s">
        <v>1866</v>
      </c>
      <c r="G7497" s="1" t="s">
        <v>25404</v>
      </c>
      <c r="H7497" s="1" t="s">
        <v>25405</v>
      </c>
      <c r="I7497" s="4">
        <v>84.254375</v>
      </c>
      <c r="J7497" s="1">
        <v>172.37</v>
      </c>
      <c r="K7497" s="1">
        <v>54.37</v>
      </c>
      <c r="M7497" s="10">
        <f t="array" ref="M7497">_xlfn.XLOOKUP(A7497,subscriptions!B7497:B10004,subscriptions!D7497:D10004)</f>
        <v>80</v>
      </c>
      <c r="N7497" s="10">
        <f t="array" ref="N7497">_xlfn.XLOOKUP(A7497,subscriptions!B7497:B10004,subscriptions!G7497:G10004)</f>
        <v>0</v>
      </c>
      <c r="O7497" s="10">
        <v>80.0</v>
      </c>
      <c r="P7497" s="10" t="str">
        <f t="array" ref="P7497">_xlfn.XLOOKUP(A7497,subscriptions!B7497:B10004,subscriptions!C7497:C10004)</f>
        <v>Roam</v>
      </c>
      <c r="Q7497" s="10" t="s">
        <v>173</v>
      </c>
      <c r="R7497" s="10" t="s">
        <v>148</v>
      </c>
      <c r="S7497" s="10" t="s">
        <v>2046</v>
      </c>
    </row>
    <row r="7498">
      <c r="A7498" s="1" t="s">
        <v>9484</v>
      </c>
      <c r="B7498" s="1" t="s">
        <v>1303</v>
      </c>
      <c r="C7498" s="1" t="s">
        <v>1973</v>
      </c>
      <c r="D7498" s="1" t="s">
        <v>153</v>
      </c>
      <c r="E7498" s="1" t="s">
        <v>111</v>
      </c>
      <c r="F7498" s="1" t="s">
        <v>1362</v>
      </c>
      <c r="G7498" s="1" t="s">
        <v>25406</v>
      </c>
      <c r="H7498" s="1" t="s">
        <v>25407</v>
      </c>
      <c r="I7498" s="4">
        <v>84.29682870370371</v>
      </c>
      <c r="J7498" s="1">
        <v>163.01</v>
      </c>
      <c r="K7498" s="1">
        <v>19.27</v>
      </c>
      <c r="M7498" s="10">
        <f t="array" ref="M7498">_xlfn.XLOOKUP(A7498,subscriptions!B7498:B10004,subscriptions!D7498:D10004)</f>
        <v>120</v>
      </c>
      <c r="N7498" s="10">
        <f t="array" ref="N7498">_xlfn.XLOOKUP(A7498,subscriptions!B7498:B10004,subscriptions!G7498:G10004)</f>
        <v>5</v>
      </c>
      <c r="O7498" s="10">
        <v>114.0</v>
      </c>
      <c r="P7498" s="10" t="str">
        <f t="array" ref="P7498">_xlfn.XLOOKUP(A7498,subscriptions!B7498:B10004,subscriptions!C7498:C10004)</f>
        <v>Residential</v>
      </c>
      <c r="Q7498" s="10" t="s">
        <v>194</v>
      </c>
      <c r="R7498" s="10" t="s">
        <v>212</v>
      </c>
      <c r="S7498" s="10" t="s">
        <v>373</v>
      </c>
    </row>
    <row r="7499">
      <c r="A7499" s="1" t="s">
        <v>9486</v>
      </c>
      <c r="B7499" s="1" t="s">
        <v>439</v>
      </c>
      <c r="C7499" s="1" t="s">
        <v>1507</v>
      </c>
      <c r="D7499" s="1" t="s">
        <v>153</v>
      </c>
      <c r="E7499" s="1" t="s">
        <v>262</v>
      </c>
      <c r="F7499" s="1" t="s">
        <v>263</v>
      </c>
      <c r="G7499" s="1" t="s">
        <v>25408</v>
      </c>
      <c r="H7499" s="1" t="s">
        <v>25409</v>
      </c>
      <c r="I7499" s="4">
        <v>84.41767361111111</v>
      </c>
      <c r="J7499" s="1">
        <v>2898.86</v>
      </c>
      <c r="K7499" s="1">
        <v>282.39</v>
      </c>
      <c r="M7499" s="10">
        <f t="array" ref="M7499">_xlfn.XLOOKUP(A7499,subscriptions!B7499:B10004,subscriptions!D7499:D10004)</f>
        <v>80</v>
      </c>
      <c r="N7499" s="10">
        <f t="array" ref="N7499">_xlfn.XLOOKUP(A7499,subscriptions!B7499:B10004,subscriptions!G7499:G10004)</f>
        <v>10</v>
      </c>
      <c r="O7499" s="10">
        <v>72.0</v>
      </c>
      <c r="P7499" s="10" t="str">
        <f t="array" ref="P7499">_xlfn.XLOOKUP(A7499,subscriptions!B7499:B10004,subscriptions!C7499:C10004)</f>
        <v>Roam</v>
      </c>
      <c r="Q7499" s="10" t="s">
        <v>128</v>
      </c>
      <c r="R7499" s="10" t="s">
        <v>148</v>
      </c>
      <c r="S7499" s="10" t="s">
        <v>327</v>
      </c>
    </row>
    <row r="7500">
      <c r="A7500" s="1" t="s">
        <v>9487</v>
      </c>
      <c r="B7500" s="1" t="s">
        <v>132</v>
      </c>
      <c r="C7500" s="1" t="s">
        <v>237</v>
      </c>
      <c r="D7500" s="1" t="s">
        <v>27</v>
      </c>
      <c r="E7500" s="1" t="s">
        <v>262</v>
      </c>
      <c r="F7500" s="1" t="s">
        <v>263</v>
      </c>
      <c r="G7500" s="1" t="s">
        <v>25410</v>
      </c>
      <c r="H7500" s="1" t="s">
        <v>25411</v>
      </c>
      <c r="I7500" s="4">
        <v>84.25765046296296</v>
      </c>
      <c r="J7500" s="1">
        <v>409.0</v>
      </c>
      <c r="K7500" s="1">
        <v>77.3</v>
      </c>
      <c r="M7500" s="10">
        <f t="array" ref="M7500">_xlfn.XLOOKUP(A7500,subscriptions!B7500:B10004,subscriptions!D7500:D10004)</f>
        <v>120</v>
      </c>
      <c r="N7500" s="10">
        <f t="array" ref="N7500">_xlfn.XLOOKUP(A7500,subscriptions!B7500:B10004,subscriptions!G7500:G10004)</f>
        <v>20</v>
      </c>
      <c r="O7500" s="10">
        <v>96.0</v>
      </c>
      <c r="P7500" s="10" t="str">
        <f t="array" ref="P7500">_xlfn.XLOOKUP(A7500,subscriptions!B7500:B10004,subscriptions!C7500:C10004)</f>
        <v>Residential</v>
      </c>
      <c r="Q7500" s="10" t="s">
        <v>128</v>
      </c>
      <c r="R7500" s="10" t="s">
        <v>148</v>
      </c>
      <c r="S7500" s="10" t="s">
        <v>603</v>
      </c>
    </row>
    <row r="7501">
      <c r="A7501" s="1" t="s">
        <v>9488</v>
      </c>
      <c r="B7501" s="1" t="s">
        <v>1027</v>
      </c>
      <c r="C7501" s="1" t="s">
        <v>920</v>
      </c>
      <c r="D7501" s="1" t="s">
        <v>153</v>
      </c>
      <c r="E7501" s="1" t="s">
        <v>280</v>
      </c>
      <c r="F7501" s="1" t="s">
        <v>281</v>
      </c>
      <c r="G7501" s="1" t="s">
        <v>25412</v>
      </c>
      <c r="H7501" s="1" t="s">
        <v>25413</v>
      </c>
      <c r="I7501" s="4">
        <v>84.21201388888889</v>
      </c>
      <c r="J7501" s="1">
        <v>1707.34</v>
      </c>
      <c r="K7501" s="1">
        <v>307.65</v>
      </c>
      <c r="M7501" s="10">
        <f t="array" ref="M7501">_xlfn.XLOOKUP(A7501,subscriptions!B7501:B10004,subscriptions!D7501:D10004)</f>
        <v>80</v>
      </c>
      <c r="N7501" s="10">
        <f t="array" ref="N7501">_xlfn.XLOOKUP(A7501,subscriptions!B7501:B10004,subscriptions!G7501:G10004)</f>
        <v>0</v>
      </c>
      <c r="O7501" s="10">
        <v>80.0</v>
      </c>
      <c r="P7501" s="10" t="str">
        <f t="array" ref="P7501">_xlfn.XLOOKUP(A7501,subscriptions!B7501:B10004,subscriptions!C7501:C10004)</f>
        <v>Roam</v>
      </c>
      <c r="Q7501" s="10" t="s">
        <v>173</v>
      </c>
      <c r="R7501" s="10" t="s">
        <v>148</v>
      </c>
      <c r="S7501" s="10" t="s">
        <v>857</v>
      </c>
    </row>
    <row r="7502">
      <c r="A7502" s="1" t="s">
        <v>9489</v>
      </c>
      <c r="B7502" s="1" t="s">
        <v>1527</v>
      </c>
      <c r="C7502" s="1" t="s">
        <v>391</v>
      </c>
      <c r="D7502" s="1" t="s">
        <v>153</v>
      </c>
      <c r="E7502" s="1" t="s">
        <v>262</v>
      </c>
      <c r="F7502" s="1" t="s">
        <v>885</v>
      </c>
      <c r="G7502" s="1" t="s">
        <v>25414</v>
      </c>
      <c r="H7502" s="1" t="s">
        <v>25415</v>
      </c>
      <c r="I7502" s="4">
        <v>84.37645833333333</v>
      </c>
      <c r="J7502" s="1">
        <v>1224.21</v>
      </c>
      <c r="K7502" s="1">
        <v>120.67</v>
      </c>
      <c r="M7502" s="10">
        <f t="array" ref="M7502">_xlfn.XLOOKUP(A7502,subscriptions!B7502:B10004,subscriptions!D7502:D10004)</f>
        <v>120</v>
      </c>
      <c r="N7502" s="10">
        <f t="array" ref="N7502">_xlfn.XLOOKUP(A7502,subscriptions!B7502:B10004,subscriptions!G7502:G10004)</f>
        <v>5</v>
      </c>
      <c r="O7502" s="10">
        <v>114.0</v>
      </c>
      <c r="P7502" s="10" t="str">
        <f t="array" ref="P7502">_xlfn.XLOOKUP(A7502,subscriptions!B7502:B10004,subscriptions!C7502:C10004)</f>
        <v>Residential</v>
      </c>
      <c r="Q7502" s="10" t="s">
        <v>194</v>
      </c>
      <c r="R7502" s="10" t="s">
        <v>212</v>
      </c>
      <c r="S7502" s="10" t="s">
        <v>3910</v>
      </c>
    </row>
    <row r="7503">
      <c r="A7503" s="1" t="s">
        <v>9490</v>
      </c>
      <c r="B7503" s="1" t="s">
        <v>1460</v>
      </c>
      <c r="C7503" s="1" t="s">
        <v>1347</v>
      </c>
      <c r="D7503" s="1" t="s">
        <v>27</v>
      </c>
      <c r="E7503" s="1" t="s">
        <v>332</v>
      </c>
      <c r="F7503" s="1" t="s">
        <v>1749</v>
      </c>
      <c r="G7503" s="1" t="s">
        <v>25416</v>
      </c>
      <c r="H7503" s="1" t="s">
        <v>25417</v>
      </c>
      <c r="I7503" s="4">
        <v>84.25641203703704</v>
      </c>
      <c r="J7503" s="1">
        <v>2733.69</v>
      </c>
      <c r="K7503" s="1">
        <v>425.48</v>
      </c>
      <c r="M7503" s="10">
        <f t="array" ref="M7503">_xlfn.XLOOKUP(A7503,subscriptions!B7503:B10004,subscriptions!D7503:D10004)</f>
        <v>120</v>
      </c>
      <c r="N7503" s="10">
        <f t="array" ref="N7503">_xlfn.XLOOKUP(A7503,subscriptions!B7503:B10004,subscriptions!G7503:G10004)</f>
        <v>10</v>
      </c>
      <c r="O7503" s="10">
        <v>108.0</v>
      </c>
      <c r="P7503" s="10" t="str">
        <f t="array" ref="P7503">_xlfn.XLOOKUP(A7503,subscriptions!B7503:B10004,subscriptions!C7503:C10004)</f>
        <v>Residential</v>
      </c>
      <c r="Q7503" s="10" t="s">
        <v>128</v>
      </c>
      <c r="R7503" s="10" t="s">
        <v>212</v>
      </c>
      <c r="S7503" s="10" t="s">
        <v>130</v>
      </c>
    </row>
    <row r="7504">
      <c r="A7504" s="1" t="s">
        <v>9491</v>
      </c>
      <c r="B7504" s="1" t="s">
        <v>1099</v>
      </c>
      <c r="C7504" s="1" t="s">
        <v>1876</v>
      </c>
      <c r="D7504" s="1" t="s">
        <v>153</v>
      </c>
      <c r="E7504" s="1" t="s">
        <v>280</v>
      </c>
      <c r="F7504" s="1" t="s">
        <v>873</v>
      </c>
      <c r="G7504" s="1" t="s">
        <v>25418</v>
      </c>
      <c r="H7504" s="1" t="s">
        <v>25419</v>
      </c>
      <c r="I7504" s="4">
        <v>84.41890046296297</v>
      </c>
      <c r="J7504" s="1">
        <v>250.45</v>
      </c>
      <c r="K7504" s="1">
        <v>60.52</v>
      </c>
      <c r="M7504" s="10">
        <f t="array" ref="M7504">_xlfn.XLOOKUP(A7504,subscriptions!B7504:B10004,subscriptions!D7504:D10004)</f>
        <v>120</v>
      </c>
      <c r="N7504" s="10">
        <f t="array" ref="N7504">_xlfn.XLOOKUP(A7504,subscriptions!B7504:B10004,subscriptions!G7504:G10004)</f>
        <v>20</v>
      </c>
      <c r="O7504" s="10">
        <v>96.0</v>
      </c>
      <c r="P7504" s="10" t="str">
        <f t="array" ref="P7504">_xlfn.XLOOKUP(A7504,subscriptions!B7504:B10004,subscriptions!C7504:C10004)</f>
        <v>Residential</v>
      </c>
      <c r="Q7504" s="10" t="s">
        <v>128</v>
      </c>
      <c r="R7504" s="10" t="s">
        <v>148</v>
      </c>
      <c r="S7504" s="10" t="s">
        <v>1822</v>
      </c>
    </row>
    <row r="7505">
      <c r="A7505" s="1" t="s">
        <v>9492</v>
      </c>
      <c r="B7505" s="1" t="s">
        <v>389</v>
      </c>
      <c r="C7505" s="1" t="s">
        <v>178</v>
      </c>
      <c r="D7505" s="1" t="s">
        <v>27</v>
      </c>
      <c r="E7505" s="1" t="s">
        <v>111</v>
      </c>
      <c r="F7505" s="1" t="s">
        <v>1227</v>
      </c>
      <c r="G7505" s="1" t="s">
        <v>25420</v>
      </c>
      <c r="H7505" s="1" t="s">
        <v>25421</v>
      </c>
      <c r="I7505" s="4">
        <v>84.33695601851852</v>
      </c>
      <c r="J7505" s="1">
        <v>258.52</v>
      </c>
      <c r="K7505" s="1">
        <v>64.71</v>
      </c>
      <c r="M7505" s="10">
        <f t="array" ref="M7505">_xlfn.XLOOKUP(A7505,subscriptions!B7505:B10004,subscriptions!D7505:D10004)</f>
        <v>120</v>
      </c>
      <c r="N7505" s="10">
        <f t="array" ref="N7505">_xlfn.XLOOKUP(A7505,subscriptions!B7505:B10004,subscriptions!G7505:G10004)</f>
        <v>0</v>
      </c>
      <c r="O7505" s="10">
        <v>120.0</v>
      </c>
      <c r="P7505" s="10" t="str">
        <f t="array" ref="P7505">_xlfn.XLOOKUP(A7505,subscriptions!B7505:B10004,subscriptions!C7505:C10004)</f>
        <v>Residential</v>
      </c>
      <c r="Q7505" s="10" t="s">
        <v>173</v>
      </c>
      <c r="R7505" s="10" t="s">
        <v>212</v>
      </c>
      <c r="S7505" s="10" t="s">
        <v>968</v>
      </c>
    </row>
    <row r="7506">
      <c r="A7506" s="1" t="s">
        <v>9495</v>
      </c>
      <c r="B7506" s="1" t="s">
        <v>1157</v>
      </c>
      <c r="C7506" s="1" t="s">
        <v>800</v>
      </c>
      <c r="D7506" s="1" t="s">
        <v>27</v>
      </c>
      <c r="E7506" s="1" t="s">
        <v>219</v>
      </c>
      <c r="F7506" s="1" t="s">
        <v>660</v>
      </c>
      <c r="G7506" s="1" t="s">
        <v>25422</v>
      </c>
      <c r="H7506" s="1" t="s">
        <v>25423</v>
      </c>
      <c r="I7506" s="4">
        <v>84.25152777777778</v>
      </c>
      <c r="J7506" s="1">
        <v>1270.66</v>
      </c>
      <c r="K7506" s="1">
        <v>207.87</v>
      </c>
      <c r="M7506" s="10">
        <f t="array" ref="M7506">_xlfn.XLOOKUP(A7506,subscriptions!B7506:B10004,subscriptions!D7506:D10004)</f>
        <v>120</v>
      </c>
      <c r="N7506" s="10">
        <f t="array" ref="N7506">_xlfn.XLOOKUP(A7506,subscriptions!B7506:B10004,subscriptions!G7506:G10004)</f>
        <v>5</v>
      </c>
      <c r="O7506" s="10">
        <v>114.0</v>
      </c>
      <c r="P7506" s="10" t="str">
        <f t="array" ref="P7506">_xlfn.XLOOKUP(A7506,subscriptions!B7506:B10004,subscriptions!C7506:C10004)</f>
        <v>Residential</v>
      </c>
      <c r="Q7506" s="10" t="s">
        <v>194</v>
      </c>
      <c r="R7506" s="10" t="s">
        <v>212</v>
      </c>
      <c r="S7506" s="10" t="s">
        <v>4065</v>
      </c>
    </row>
    <row r="7507">
      <c r="A7507" s="1" t="s">
        <v>9496</v>
      </c>
      <c r="B7507" s="1" t="s">
        <v>842</v>
      </c>
      <c r="C7507" s="1" t="s">
        <v>1477</v>
      </c>
      <c r="D7507" s="1" t="s">
        <v>27</v>
      </c>
      <c r="E7507" s="1" t="s">
        <v>111</v>
      </c>
      <c r="F7507" s="1" t="s">
        <v>135</v>
      </c>
      <c r="G7507" s="1" t="s">
        <v>25424</v>
      </c>
      <c r="H7507" s="1" t="s">
        <v>25425</v>
      </c>
      <c r="I7507" s="4">
        <v>84.20987268518519</v>
      </c>
      <c r="J7507" s="1">
        <v>4438.71</v>
      </c>
      <c r="K7507" s="1">
        <v>393.66</v>
      </c>
      <c r="M7507" s="10">
        <f t="array" ref="M7507">_xlfn.XLOOKUP(A7507,subscriptions!B7507:B10004,subscriptions!D7507:D10004)</f>
        <v>120</v>
      </c>
      <c r="N7507" s="10">
        <f t="array" ref="N7507">_xlfn.XLOOKUP(A7507,subscriptions!B7507:B10004,subscriptions!G7507:G10004)</f>
        <v>10</v>
      </c>
      <c r="O7507" s="10">
        <v>108.0</v>
      </c>
      <c r="P7507" s="10" t="str">
        <f t="array" ref="P7507">_xlfn.XLOOKUP(A7507,subscriptions!B7507:B10004,subscriptions!C7507:C10004)</f>
        <v>Residential</v>
      </c>
      <c r="Q7507" s="10" t="s">
        <v>128</v>
      </c>
      <c r="R7507" s="10" t="s">
        <v>212</v>
      </c>
      <c r="S7507" s="10" t="s">
        <v>353</v>
      </c>
    </row>
    <row r="7508">
      <c r="A7508" s="1" t="s">
        <v>9497</v>
      </c>
      <c r="B7508" s="1" t="s">
        <v>1317</v>
      </c>
      <c r="C7508" s="1" t="s">
        <v>605</v>
      </c>
      <c r="D7508" s="1" t="s">
        <v>27</v>
      </c>
      <c r="E7508" s="1" t="s">
        <v>219</v>
      </c>
      <c r="F7508" s="1" t="s">
        <v>590</v>
      </c>
      <c r="G7508" s="1" t="s">
        <v>25426</v>
      </c>
      <c r="H7508" s="1" t="s">
        <v>25427</v>
      </c>
      <c r="I7508" s="4">
        <v>84.38216435185186</v>
      </c>
      <c r="J7508" s="1">
        <v>854.21</v>
      </c>
      <c r="K7508" s="1">
        <v>113.29</v>
      </c>
      <c r="M7508" s="10">
        <f t="array" ref="M7508">_xlfn.XLOOKUP(A7508,subscriptions!B7508:B10004,subscriptions!D7508:D10004)</f>
        <v>80</v>
      </c>
      <c r="N7508" s="10">
        <f t="array" ref="N7508">_xlfn.XLOOKUP(A7508,subscriptions!B7508:B10004,subscriptions!G7508:G10004)</f>
        <v>20</v>
      </c>
      <c r="O7508" s="10">
        <v>64.0</v>
      </c>
      <c r="P7508" s="10" t="str">
        <f t="array" ref="P7508">_xlfn.XLOOKUP(A7508,subscriptions!B7508:B10004,subscriptions!C7508:C10004)</f>
        <v>Roam</v>
      </c>
      <c r="Q7508" s="10" t="s">
        <v>128</v>
      </c>
      <c r="R7508" s="10" t="s">
        <v>148</v>
      </c>
      <c r="S7508" s="10" t="s">
        <v>293</v>
      </c>
    </row>
    <row r="7509">
      <c r="A7509" s="1" t="s">
        <v>9498</v>
      </c>
      <c r="B7509" s="1" t="s">
        <v>1939</v>
      </c>
      <c r="C7509" s="1" t="s">
        <v>1876</v>
      </c>
      <c r="D7509" s="1" t="s">
        <v>153</v>
      </c>
      <c r="E7509" s="1" t="s">
        <v>111</v>
      </c>
      <c r="F7509" s="1" t="s">
        <v>1263</v>
      </c>
      <c r="G7509" s="1" t="s">
        <v>25428</v>
      </c>
      <c r="H7509" s="1" t="s">
        <v>25429</v>
      </c>
      <c r="I7509" s="4">
        <v>84.33410879629629</v>
      </c>
      <c r="J7509" s="1">
        <v>643.89</v>
      </c>
      <c r="K7509" s="1">
        <v>122.36</v>
      </c>
      <c r="M7509" s="10">
        <f t="array" ref="M7509">_xlfn.XLOOKUP(A7509,subscriptions!B7509:B10004,subscriptions!D7509:D10004)</f>
        <v>120</v>
      </c>
      <c r="N7509" s="10">
        <f t="array" ref="N7509">_xlfn.XLOOKUP(A7509,subscriptions!B7509:B10004,subscriptions!G7509:G10004)</f>
        <v>0</v>
      </c>
      <c r="O7509" s="10">
        <v>120.0</v>
      </c>
      <c r="P7509" s="10" t="str">
        <f t="array" ref="P7509">_xlfn.XLOOKUP(A7509,subscriptions!B7509:B10004,subscriptions!C7509:C10004)</f>
        <v>Residential</v>
      </c>
      <c r="Q7509" s="10" t="s">
        <v>173</v>
      </c>
      <c r="R7509" s="10" t="s">
        <v>212</v>
      </c>
      <c r="S7509" s="10" t="s">
        <v>195</v>
      </c>
    </row>
    <row r="7510">
      <c r="A7510" s="1" t="s">
        <v>9499</v>
      </c>
      <c r="B7510" s="1" t="s">
        <v>409</v>
      </c>
      <c r="C7510" s="1" t="s">
        <v>2483</v>
      </c>
      <c r="D7510" s="1" t="s">
        <v>27</v>
      </c>
      <c r="E7510" s="1" t="s">
        <v>111</v>
      </c>
      <c r="F7510" s="1" t="s">
        <v>1917</v>
      </c>
      <c r="G7510" s="1" t="s">
        <v>25430</v>
      </c>
      <c r="H7510" s="1" t="s">
        <v>25431</v>
      </c>
      <c r="I7510" s="4">
        <v>84.33890046296297</v>
      </c>
      <c r="J7510" s="1">
        <v>1449.73</v>
      </c>
      <c r="K7510" s="1">
        <v>208.94</v>
      </c>
      <c r="M7510" s="10">
        <f t="array" ref="M7510">_xlfn.XLOOKUP(A7510,subscriptions!B7510:B10004,subscriptions!D7510:D10004)</f>
        <v>120</v>
      </c>
      <c r="N7510" s="10">
        <f t="array" ref="N7510">_xlfn.XLOOKUP(A7510,subscriptions!B7510:B10004,subscriptions!G7510:G10004)</f>
        <v>5</v>
      </c>
      <c r="O7510" s="10">
        <v>114.0</v>
      </c>
      <c r="P7510" s="10" t="str">
        <f t="array" ref="P7510">_xlfn.XLOOKUP(A7510,subscriptions!B7510:B10004,subscriptions!C7510:C10004)</f>
        <v>Residential</v>
      </c>
      <c r="Q7510" s="10" t="s">
        <v>194</v>
      </c>
      <c r="R7510" s="10" t="s">
        <v>212</v>
      </c>
      <c r="S7510" s="10" t="s">
        <v>2016</v>
      </c>
    </row>
    <row r="7511">
      <c r="A7511" s="1" t="s">
        <v>9500</v>
      </c>
      <c r="B7511" s="1" t="s">
        <v>1226</v>
      </c>
      <c r="C7511" s="1" t="s">
        <v>296</v>
      </c>
      <c r="D7511" s="1" t="s">
        <v>153</v>
      </c>
      <c r="E7511" s="1" t="s">
        <v>239</v>
      </c>
      <c r="F7511" s="1" t="s">
        <v>240</v>
      </c>
      <c r="G7511" s="1" t="s">
        <v>25432</v>
      </c>
      <c r="H7511" s="1" t="s">
        <v>25433</v>
      </c>
      <c r="I7511" s="4">
        <v>84.37648148148148</v>
      </c>
      <c r="J7511" s="1">
        <v>4048.53</v>
      </c>
      <c r="K7511" s="1">
        <v>679.82</v>
      </c>
      <c r="M7511" s="10">
        <f t="array" ref="M7511">_xlfn.XLOOKUP(A7511,subscriptions!B7511:B10004,subscriptions!D7511:D10004)</f>
        <v>120</v>
      </c>
      <c r="N7511" s="10">
        <f t="array" ref="N7511">_xlfn.XLOOKUP(A7511,subscriptions!B7511:B10004,subscriptions!G7511:G10004)</f>
        <v>10</v>
      </c>
      <c r="O7511" s="10">
        <v>108.0</v>
      </c>
      <c r="P7511" s="10" t="str">
        <f t="array" ref="P7511">_xlfn.XLOOKUP(A7511,subscriptions!B7511:B10004,subscriptions!C7511:C10004)</f>
        <v>Residential</v>
      </c>
      <c r="Q7511" s="10" t="s">
        <v>128</v>
      </c>
      <c r="R7511" s="10" t="s">
        <v>212</v>
      </c>
      <c r="S7511" s="10" t="s">
        <v>3910</v>
      </c>
    </row>
    <row r="7512">
      <c r="A7512" s="1" t="s">
        <v>9501</v>
      </c>
      <c r="B7512" s="1" t="s">
        <v>1865</v>
      </c>
      <c r="C7512" s="1" t="s">
        <v>556</v>
      </c>
      <c r="D7512" s="1" t="s">
        <v>153</v>
      </c>
      <c r="E7512" s="1" t="s">
        <v>111</v>
      </c>
      <c r="F7512" s="1" t="s">
        <v>154</v>
      </c>
      <c r="G7512" s="1" t="s">
        <v>25434</v>
      </c>
      <c r="H7512" s="1" t="s">
        <v>25435</v>
      </c>
      <c r="I7512" s="4">
        <v>84.25768518518518</v>
      </c>
      <c r="J7512" s="1">
        <v>2770.34</v>
      </c>
      <c r="K7512" s="1">
        <v>680.09</v>
      </c>
      <c r="M7512" s="10">
        <f t="array" ref="M7512">_xlfn.XLOOKUP(A7512,subscriptions!B7512:B10004,subscriptions!D7512:D10004)</f>
        <v>120</v>
      </c>
      <c r="N7512" s="10">
        <f t="array" ref="N7512">_xlfn.XLOOKUP(A7512,subscriptions!B7512:B10004,subscriptions!G7512:G10004)</f>
        <v>20</v>
      </c>
      <c r="O7512" s="10">
        <v>96.0</v>
      </c>
      <c r="P7512" s="10" t="str">
        <f t="array" ref="P7512">_xlfn.XLOOKUP(A7512,subscriptions!B7512:B10004,subscriptions!C7512:C10004)</f>
        <v>Residential</v>
      </c>
      <c r="Q7512" s="10" t="s">
        <v>128</v>
      </c>
      <c r="R7512" s="10" t="s">
        <v>148</v>
      </c>
      <c r="S7512" s="10" t="s">
        <v>603</v>
      </c>
    </row>
    <row r="7513">
      <c r="A7513" s="1" t="s">
        <v>9503</v>
      </c>
      <c r="B7513" s="1" t="s">
        <v>278</v>
      </c>
      <c r="C7513" s="1" t="s">
        <v>237</v>
      </c>
      <c r="D7513" s="1" t="s">
        <v>27</v>
      </c>
      <c r="E7513" s="1" t="s">
        <v>219</v>
      </c>
      <c r="F7513" s="1" t="s">
        <v>574</v>
      </c>
      <c r="G7513" s="1" t="s">
        <v>25436</v>
      </c>
      <c r="H7513" s="1" t="s">
        <v>25437</v>
      </c>
      <c r="I7513" s="4">
        <v>84.1702662037037</v>
      </c>
      <c r="J7513" s="1">
        <v>8150.06</v>
      </c>
      <c r="K7513" s="1">
        <v>2046.94</v>
      </c>
      <c r="M7513" s="10">
        <f t="array" ref="M7513">_xlfn.XLOOKUP(A7513,subscriptions!B7513:B10004,subscriptions!D7513:D10004)</f>
        <v>120</v>
      </c>
      <c r="N7513" s="10">
        <f t="array" ref="N7513">_xlfn.XLOOKUP(A7513,subscriptions!B7513:B10004,subscriptions!G7513:G10004)</f>
        <v>0</v>
      </c>
      <c r="O7513" s="10">
        <v>120.0</v>
      </c>
      <c r="P7513" s="10" t="str">
        <f t="array" ref="P7513">_xlfn.XLOOKUP(A7513,subscriptions!B7513:B10004,subscriptions!C7513:C10004)</f>
        <v>Residential</v>
      </c>
      <c r="Q7513" s="10" t="s">
        <v>173</v>
      </c>
      <c r="R7513" s="10" t="s">
        <v>212</v>
      </c>
      <c r="S7513" s="10" t="s">
        <v>2494</v>
      </c>
    </row>
    <row r="7514">
      <c r="A7514" s="1" t="s">
        <v>9505</v>
      </c>
      <c r="B7514" s="1" t="s">
        <v>132</v>
      </c>
      <c r="C7514" s="1" t="s">
        <v>2007</v>
      </c>
      <c r="D7514" s="1" t="s">
        <v>27</v>
      </c>
      <c r="E7514" s="1" t="s">
        <v>111</v>
      </c>
      <c r="F7514" s="1" t="s">
        <v>1906</v>
      </c>
      <c r="G7514" s="1" t="s">
        <v>25438</v>
      </c>
      <c r="H7514" s="1" t="s">
        <v>25439</v>
      </c>
      <c r="I7514" s="4">
        <v>84.17114583333333</v>
      </c>
      <c r="J7514" s="1">
        <v>84.24</v>
      </c>
      <c r="K7514" s="1">
        <v>15.07</v>
      </c>
      <c r="M7514" s="10">
        <f t="array" ref="M7514">_xlfn.XLOOKUP(A7514,subscriptions!B7514:B10004,subscriptions!D7514:D10004)</f>
        <v>80</v>
      </c>
      <c r="N7514" s="10">
        <f t="array" ref="N7514">_xlfn.XLOOKUP(A7514,subscriptions!B7514:B10004,subscriptions!G7514:G10004)</f>
        <v>5</v>
      </c>
      <c r="O7514" s="10">
        <v>76.0</v>
      </c>
      <c r="P7514" s="10" t="str">
        <f t="array" ref="P7514">_xlfn.XLOOKUP(A7514,subscriptions!B7514:B10004,subscriptions!C7514:C10004)</f>
        <v>Roam</v>
      </c>
      <c r="Q7514" s="10" t="s">
        <v>194</v>
      </c>
      <c r="R7514" s="10" t="s">
        <v>148</v>
      </c>
      <c r="S7514" s="10" t="s">
        <v>310</v>
      </c>
    </row>
    <row r="7515">
      <c r="A7515" s="1" t="s">
        <v>9506</v>
      </c>
      <c r="B7515" s="1" t="s">
        <v>1995</v>
      </c>
      <c r="C7515" s="1" t="s">
        <v>1100</v>
      </c>
      <c r="D7515" s="1" t="s">
        <v>153</v>
      </c>
      <c r="E7515" s="1" t="s">
        <v>631</v>
      </c>
      <c r="F7515" s="1" t="s">
        <v>2495</v>
      </c>
      <c r="G7515" s="1" t="s">
        <v>25440</v>
      </c>
      <c r="H7515" s="1" t="s">
        <v>25441</v>
      </c>
      <c r="I7515" s="4">
        <v>84.336875</v>
      </c>
      <c r="J7515" s="1">
        <v>229.63</v>
      </c>
      <c r="K7515" s="1">
        <v>34.46</v>
      </c>
      <c r="M7515" s="10">
        <f t="array" ref="M7515">_xlfn.XLOOKUP(A7515,subscriptions!B7515:B10004,subscriptions!D7515:D10004)</f>
        <v>250</v>
      </c>
      <c r="N7515" s="10">
        <f t="array" ref="N7515">_xlfn.XLOOKUP(A7515,subscriptions!B7515:B10004,subscriptions!G7515:G10004)</f>
        <v>10</v>
      </c>
      <c r="O7515" s="10">
        <v>225.0</v>
      </c>
      <c r="P7515" s="10" t="str">
        <f t="array" ref="P7515">_xlfn.XLOOKUP(A7515,subscriptions!B7515:B10004,subscriptions!C7515:C10004)</f>
        <v>Business</v>
      </c>
      <c r="Q7515" s="10" t="s">
        <v>128</v>
      </c>
      <c r="R7515" s="10" t="s">
        <v>129</v>
      </c>
      <c r="S7515" s="10" t="s">
        <v>968</v>
      </c>
    </row>
    <row r="7516">
      <c r="A7516" s="1" t="s">
        <v>9507</v>
      </c>
      <c r="B7516" s="1" t="s">
        <v>1984</v>
      </c>
      <c r="C7516" s="1" t="s">
        <v>827</v>
      </c>
      <c r="D7516" s="1" t="s">
        <v>153</v>
      </c>
      <c r="E7516" s="1" t="s">
        <v>219</v>
      </c>
      <c r="F7516" s="1" t="s">
        <v>4220</v>
      </c>
      <c r="G7516" s="1" t="s">
        <v>25442</v>
      </c>
      <c r="H7516" s="1" t="s">
        <v>25443</v>
      </c>
      <c r="I7516" s="4">
        <v>84.29386574074074</v>
      </c>
      <c r="J7516" s="1">
        <v>1460.37</v>
      </c>
      <c r="K7516" s="1">
        <v>185.86</v>
      </c>
      <c r="M7516" s="10">
        <f t="array" ref="M7516">_xlfn.XLOOKUP(A7516,subscriptions!B7516:B10004,subscriptions!D7516:D10004)</f>
        <v>250</v>
      </c>
      <c r="N7516" s="10">
        <f t="array" ref="N7516">_xlfn.XLOOKUP(A7516,subscriptions!B7516:B10004,subscriptions!G7516:G10004)</f>
        <v>20</v>
      </c>
      <c r="O7516" s="10">
        <v>200.0</v>
      </c>
      <c r="P7516" s="10" t="str">
        <f t="array" ref="P7516">_xlfn.XLOOKUP(A7516,subscriptions!B7516:B10004,subscriptions!C7516:C10004)</f>
        <v>Business</v>
      </c>
      <c r="Q7516" s="10" t="s">
        <v>128</v>
      </c>
      <c r="R7516" s="10" t="s">
        <v>129</v>
      </c>
      <c r="S7516" s="10" t="s">
        <v>1458</v>
      </c>
    </row>
    <row r="7517">
      <c r="A7517" s="1" t="s">
        <v>9508</v>
      </c>
      <c r="B7517" s="1" t="s">
        <v>700</v>
      </c>
      <c r="C7517" s="1" t="s">
        <v>1100</v>
      </c>
      <c r="D7517" s="1" t="s">
        <v>153</v>
      </c>
      <c r="E7517" s="1" t="s">
        <v>714</v>
      </c>
      <c r="F7517" s="1" t="s">
        <v>2171</v>
      </c>
      <c r="G7517" s="1" t="s">
        <v>25444</v>
      </c>
      <c r="H7517" s="1" t="s">
        <v>25445</v>
      </c>
      <c r="I7517" s="4">
        <v>84.34179398148149</v>
      </c>
      <c r="J7517" s="1">
        <v>2627.01</v>
      </c>
      <c r="K7517" s="1">
        <v>448.13</v>
      </c>
      <c r="M7517" s="10">
        <f t="array" ref="M7517">_xlfn.XLOOKUP(A7517,subscriptions!B7517:B10004,subscriptions!D7517:D10004)</f>
        <v>80</v>
      </c>
      <c r="N7517" s="10">
        <f t="array" ref="N7517">_xlfn.XLOOKUP(A7517,subscriptions!B7517:B10004,subscriptions!G7517:G10004)</f>
        <v>0</v>
      </c>
      <c r="O7517" s="10">
        <v>80.0</v>
      </c>
      <c r="P7517" s="10" t="str">
        <f t="array" ref="P7517">_xlfn.XLOOKUP(A7517,subscriptions!B7517:B10004,subscriptions!C7517:C10004)</f>
        <v>Roam</v>
      </c>
      <c r="Q7517" s="10" t="s">
        <v>173</v>
      </c>
      <c r="R7517" s="10" t="s">
        <v>148</v>
      </c>
      <c r="S7517" s="10" t="s">
        <v>1703</v>
      </c>
    </row>
    <row r="7518">
      <c r="A7518" s="1" t="s">
        <v>9509</v>
      </c>
      <c r="B7518" s="1" t="s">
        <v>177</v>
      </c>
      <c r="C7518" s="1" t="s">
        <v>152</v>
      </c>
      <c r="D7518" s="1" t="s">
        <v>153</v>
      </c>
      <c r="E7518" s="1" t="s">
        <v>332</v>
      </c>
      <c r="F7518" s="1" t="s">
        <v>736</v>
      </c>
      <c r="G7518" s="1" t="s">
        <v>25446</v>
      </c>
      <c r="H7518" s="1" t="s">
        <v>25447</v>
      </c>
      <c r="I7518" s="4">
        <v>84.34119212962963</v>
      </c>
      <c r="J7518" s="1">
        <v>553.72</v>
      </c>
      <c r="K7518" s="1">
        <v>55.09</v>
      </c>
      <c r="M7518" s="10">
        <f t="array" ref="M7518">_xlfn.XLOOKUP(A7518,subscriptions!B7518:B10004,subscriptions!D7518:D10004)</f>
        <v>120</v>
      </c>
      <c r="N7518" s="10">
        <f t="array" ref="N7518">_xlfn.XLOOKUP(A7518,subscriptions!B7518:B10004,subscriptions!G7518:G10004)</f>
        <v>5</v>
      </c>
      <c r="O7518" s="10">
        <v>114.0</v>
      </c>
      <c r="P7518" s="10" t="str">
        <f t="array" ref="P7518">_xlfn.XLOOKUP(A7518,subscriptions!B7518:B10004,subscriptions!C7518:C10004)</f>
        <v>Residential</v>
      </c>
      <c r="Q7518" s="10" t="s">
        <v>194</v>
      </c>
      <c r="R7518" s="10" t="s">
        <v>212</v>
      </c>
      <c r="S7518" s="10" t="s">
        <v>259</v>
      </c>
    </row>
    <row r="7519">
      <c r="A7519" s="1" t="s">
        <v>9510</v>
      </c>
      <c r="B7519" s="1" t="s">
        <v>1844</v>
      </c>
      <c r="C7519" s="1" t="s">
        <v>1973</v>
      </c>
      <c r="D7519" s="1" t="s">
        <v>153</v>
      </c>
      <c r="E7519" s="1" t="s">
        <v>332</v>
      </c>
      <c r="F7519" s="1" t="s">
        <v>736</v>
      </c>
      <c r="G7519" s="1" t="s">
        <v>25448</v>
      </c>
      <c r="H7519" s="1" t="s">
        <v>25449</v>
      </c>
      <c r="I7519" s="4">
        <v>84.25423611111111</v>
      </c>
      <c r="J7519" s="1">
        <v>460.1</v>
      </c>
      <c r="K7519" s="1">
        <v>71.51</v>
      </c>
      <c r="M7519" s="10">
        <f t="array" ref="M7519">_xlfn.XLOOKUP(A7519,subscriptions!B7519:B10004,subscriptions!D7519:D10004)</f>
        <v>120</v>
      </c>
      <c r="N7519" s="10">
        <f t="array" ref="N7519">_xlfn.XLOOKUP(A7519,subscriptions!B7519:B10004,subscriptions!G7519:G10004)</f>
        <v>10</v>
      </c>
      <c r="O7519" s="10">
        <v>108.0</v>
      </c>
      <c r="P7519" s="10" t="str">
        <f t="array" ref="P7519">_xlfn.XLOOKUP(A7519,subscriptions!B7519:B10004,subscriptions!C7519:C10004)</f>
        <v>Residential</v>
      </c>
      <c r="Q7519" s="10" t="s">
        <v>128</v>
      </c>
      <c r="R7519" s="10" t="s">
        <v>212</v>
      </c>
      <c r="S7519" s="10" t="s">
        <v>2046</v>
      </c>
    </row>
    <row r="7520">
      <c r="A7520" s="1" t="s">
        <v>9512</v>
      </c>
      <c r="B7520" s="1" t="s">
        <v>1506</v>
      </c>
      <c r="C7520" s="1" t="s">
        <v>152</v>
      </c>
      <c r="D7520" s="1" t="s">
        <v>27</v>
      </c>
      <c r="E7520" s="1" t="s">
        <v>714</v>
      </c>
      <c r="F7520" s="1" t="s">
        <v>1951</v>
      </c>
      <c r="G7520" s="1" t="s">
        <v>25450</v>
      </c>
      <c r="H7520" s="1" t="s">
        <v>25451</v>
      </c>
      <c r="I7520" s="4">
        <v>84.17233796296296</v>
      </c>
      <c r="J7520" s="1">
        <v>2369.52</v>
      </c>
      <c r="K7520" s="1">
        <v>573.0</v>
      </c>
      <c r="M7520" s="10">
        <f t="array" ref="M7520">_xlfn.XLOOKUP(A7520,subscriptions!B7520:B10004,subscriptions!D7520:D10004)</f>
        <v>120</v>
      </c>
      <c r="N7520" s="10">
        <f t="array" ref="N7520">_xlfn.XLOOKUP(A7520,subscriptions!B7520:B10004,subscriptions!G7520:G10004)</f>
        <v>20</v>
      </c>
      <c r="O7520" s="10">
        <v>96.0</v>
      </c>
      <c r="P7520" s="10" t="str">
        <f t="array" ref="P7520">_xlfn.XLOOKUP(A7520,subscriptions!B7520:B10004,subscriptions!C7520:C10004)</f>
        <v>Residential</v>
      </c>
      <c r="Q7520" s="10" t="s">
        <v>128</v>
      </c>
      <c r="R7520" s="10" t="s">
        <v>148</v>
      </c>
      <c r="S7520" s="10" t="s">
        <v>1637</v>
      </c>
    </row>
    <row r="7521">
      <c r="A7521" s="1" t="s">
        <v>9514</v>
      </c>
      <c r="B7521" s="1" t="s">
        <v>375</v>
      </c>
      <c r="C7521" s="1" t="s">
        <v>492</v>
      </c>
      <c r="D7521" s="1" t="s">
        <v>27</v>
      </c>
      <c r="E7521" s="1" t="s">
        <v>28</v>
      </c>
      <c r="F7521" s="1" t="s">
        <v>2097</v>
      </c>
      <c r="G7521" s="1" t="s">
        <v>25452</v>
      </c>
      <c r="H7521" s="1" t="s">
        <v>25453</v>
      </c>
      <c r="I7521" s="4">
        <v>84.16747685185184</v>
      </c>
      <c r="J7521" s="1">
        <v>137.05</v>
      </c>
      <c r="K7521" s="1">
        <v>29.83</v>
      </c>
      <c r="M7521" s="10">
        <f t="array" ref="M7521">_xlfn.XLOOKUP(A7521,subscriptions!B7521:B10004,subscriptions!D7521:D10004)</f>
        <v>120</v>
      </c>
      <c r="N7521" s="10">
        <f t="array" ref="N7521">_xlfn.XLOOKUP(A7521,subscriptions!B7521:B10004,subscriptions!G7521:G10004)</f>
        <v>0</v>
      </c>
      <c r="O7521" s="10">
        <v>120.0</v>
      </c>
      <c r="P7521" s="10" t="str">
        <f t="array" ref="P7521">_xlfn.XLOOKUP(A7521,subscriptions!B7521:B10004,subscriptions!C7521:C10004)</f>
        <v>Residential</v>
      </c>
      <c r="Q7521" s="10" t="s">
        <v>173</v>
      </c>
      <c r="R7521" s="10" t="s">
        <v>212</v>
      </c>
      <c r="S7521" s="10" t="s">
        <v>1412</v>
      </c>
    </row>
    <row r="7522">
      <c r="A7522" s="1" t="s">
        <v>9515</v>
      </c>
      <c r="B7522" s="1" t="s">
        <v>455</v>
      </c>
      <c r="C7522" s="1" t="s">
        <v>750</v>
      </c>
      <c r="D7522" s="1" t="s">
        <v>27</v>
      </c>
      <c r="E7522" s="1" t="s">
        <v>631</v>
      </c>
      <c r="F7522" s="1" t="s">
        <v>1318</v>
      </c>
      <c r="G7522" s="1" t="s">
        <v>25454</v>
      </c>
      <c r="H7522" s="1" t="s">
        <v>25455</v>
      </c>
      <c r="I7522" s="4">
        <v>84.17452546296296</v>
      </c>
      <c r="J7522" s="1">
        <v>741.58</v>
      </c>
      <c r="K7522" s="1">
        <v>191.37</v>
      </c>
      <c r="M7522" s="10">
        <f t="array" ref="M7522">_xlfn.XLOOKUP(A7522,subscriptions!B7522:B10004,subscriptions!D7522:D10004)</f>
        <v>120</v>
      </c>
      <c r="N7522" s="10">
        <f t="array" ref="N7522">_xlfn.XLOOKUP(A7522,subscriptions!B7522:B10004,subscriptions!G7522:G10004)</f>
        <v>5</v>
      </c>
      <c r="O7522" s="10">
        <v>114.0</v>
      </c>
      <c r="P7522" s="10" t="str">
        <f t="array" ref="P7522">_xlfn.XLOOKUP(A7522,subscriptions!B7522:B10004,subscriptions!C7522:C10004)</f>
        <v>Residential</v>
      </c>
      <c r="Q7522" s="10" t="s">
        <v>194</v>
      </c>
      <c r="R7522" s="10" t="s">
        <v>212</v>
      </c>
      <c r="S7522" s="10" t="s">
        <v>507</v>
      </c>
    </row>
    <row r="7523">
      <c r="A7523" s="1" t="s">
        <v>9516</v>
      </c>
      <c r="B7523" s="1" t="s">
        <v>919</v>
      </c>
      <c r="C7523" s="1" t="s">
        <v>110</v>
      </c>
      <c r="D7523" s="1" t="s">
        <v>27</v>
      </c>
      <c r="E7523" s="1" t="s">
        <v>280</v>
      </c>
      <c r="F7523" s="1" t="s">
        <v>281</v>
      </c>
      <c r="G7523" s="1" t="s">
        <v>25456</v>
      </c>
      <c r="H7523" s="1" t="s">
        <v>25457</v>
      </c>
      <c r="I7523" s="4">
        <v>84.29251157407407</v>
      </c>
      <c r="J7523" s="1">
        <v>1107.25</v>
      </c>
      <c r="K7523" s="1">
        <v>263.99</v>
      </c>
      <c r="M7523" s="10">
        <f t="array" ref="M7523">_xlfn.XLOOKUP(A7523,subscriptions!B7523:B10004,subscriptions!D7523:D10004)</f>
        <v>120</v>
      </c>
      <c r="N7523" s="10">
        <f t="array" ref="N7523">_xlfn.XLOOKUP(A7523,subscriptions!B7523:B10004,subscriptions!G7523:G10004)</f>
        <v>10</v>
      </c>
      <c r="O7523" s="10">
        <v>108.0</v>
      </c>
      <c r="P7523" s="10" t="str">
        <f t="array" ref="P7523">_xlfn.XLOOKUP(A7523,subscriptions!B7523:B10004,subscriptions!C7523:C10004)</f>
        <v>Residential</v>
      </c>
      <c r="Q7523" s="10" t="s">
        <v>128</v>
      </c>
      <c r="R7523" s="10" t="s">
        <v>212</v>
      </c>
      <c r="S7523" s="10" t="s">
        <v>587</v>
      </c>
    </row>
    <row r="7524">
      <c r="A7524" s="1" t="s">
        <v>9517</v>
      </c>
      <c r="B7524" s="1" t="s">
        <v>713</v>
      </c>
      <c r="C7524" s="1" t="s">
        <v>391</v>
      </c>
      <c r="D7524" s="1" t="s">
        <v>27</v>
      </c>
      <c r="E7524" s="1" t="s">
        <v>239</v>
      </c>
      <c r="F7524" s="1" t="s">
        <v>606</v>
      </c>
      <c r="G7524" s="1" t="s">
        <v>25458</v>
      </c>
      <c r="H7524" s="1" t="s">
        <v>25459</v>
      </c>
      <c r="I7524" s="4">
        <v>84.38065972222222</v>
      </c>
      <c r="J7524" s="1">
        <v>1282.66</v>
      </c>
      <c r="K7524" s="1">
        <v>303.22</v>
      </c>
      <c r="M7524" s="10">
        <f t="array" ref="M7524">_xlfn.XLOOKUP(A7524,subscriptions!B7524:B10004,subscriptions!D7524:D10004)</f>
        <v>120</v>
      </c>
      <c r="N7524" s="10">
        <f t="array" ref="N7524">_xlfn.XLOOKUP(A7524,subscriptions!B7524:B10004,subscriptions!G7524:G10004)</f>
        <v>20</v>
      </c>
      <c r="O7524" s="10">
        <v>96.0</v>
      </c>
      <c r="P7524" s="10" t="str">
        <f t="array" ref="P7524">_xlfn.XLOOKUP(A7524,subscriptions!B7524:B10004,subscriptions!C7524:C10004)</f>
        <v>Residential</v>
      </c>
      <c r="Q7524" s="10" t="s">
        <v>128</v>
      </c>
      <c r="R7524" s="10" t="s">
        <v>148</v>
      </c>
      <c r="S7524" s="10" t="s">
        <v>762</v>
      </c>
    </row>
    <row r="7525">
      <c r="A7525" s="1" t="s">
        <v>9518</v>
      </c>
      <c r="B7525" s="1" t="s">
        <v>1886</v>
      </c>
      <c r="C7525" s="1" t="s">
        <v>279</v>
      </c>
      <c r="D7525" s="1" t="s">
        <v>27</v>
      </c>
      <c r="E7525" s="1" t="s">
        <v>219</v>
      </c>
      <c r="F7525" s="1" t="s">
        <v>660</v>
      </c>
      <c r="G7525" s="1" t="s">
        <v>25460</v>
      </c>
      <c r="H7525" s="1" t="s">
        <v>25461</v>
      </c>
      <c r="I7525" s="4">
        <v>84.20990740740741</v>
      </c>
      <c r="J7525" s="1">
        <v>2006.33</v>
      </c>
      <c r="K7525" s="1">
        <v>198.69</v>
      </c>
      <c r="M7525" s="10">
        <f t="array" ref="M7525">_xlfn.XLOOKUP(A7525,subscriptions!B7525:B10004,subscriptions!D7525:D10004)</f>
        <v>120</v>
      </c>
      <c r="N7525" s="10">
        <f t="array" ref="N7525">_xlfn.XLOOKUP(A7525,subscriptions!B7525:B10004,subscriptions!G7525:G10004)</f>
        <v>0</v>
      </c>
      <c r="O7525" s="10">
        <v>120.0</v>
      </c>
      <c r="P7525" s="10" t="str">
        <f t="array" ref="P7525">_xlfn.XLOOKUP(A7525,subscriptions!B7525:B10004,subscriptions!C7525:C10004)</f>
        <v>Residential</v>
      </c>
      <c r="Q7525" s="10" t="s">
        <v>173</v>
      </c>
      <c r="R7525" s="10" t="s">
        <v>212</v>
      </c>
      <c r="S7525" s="10" t="s">
        <v>353</v>
      </c>
    </row>
    <row r="7526">
      <c r="A7526" s="1" t="s">
        <v>9519</v>
      </c>
      <c r="B7526" s="1" t="s">
        <v>329</v>
      </c>
      <c r="C7526" s="1" t="s">
        <v>391</v>
      </c>
      <c r="D7526" s="1" t="s">
        <v>27</v>
      </c>
      <c r="E7526" s="1" t="s">
        <v>332</v>
      </c>
      <c r="F7526" s="1" t="s">
        <v>427</v>
      </c>
      <c r="G7526" s="1" t="s">
        <v>25462</v>
      </c>
      <c r="H7526" s="1" t="s">
        <v>25463</v>
      </c>
      <c r="I7526" s="4">
        <v>84.21413194444445</v>
      </c>
      <c r="J7526" s="1">
        <v>707.4</v>
      </c>
      <c r="K7526" s="1">
        <v>112.7</v>
      </c>
      <c r="M7526" s="10">
        <f t="array" ref="M7526">_xlfn.XLOOKUP(A7526,subscriptions!B7526:B10004,subscriptions!D7526:D10004)</f>
        <v>50</v>
      </c>
      <c r="N7526" s="10">
        <f t="array" ref="N7526">_xlfn.XLOOKUP(A7526,subscriptions!B7526:B10004,subscriptions!G7526:G10004)</f>
        <v>5</v>
      </c>
      <c r="O7526" s="10">
        <v>47.5</v>
      </c>
      <c r="P7526" s="10" t="str">
        <f t="array" ref="P7526">_xlfn.XLOOKUP(A7526,subscriptions!B7526:B10004,subscriptions!C7526:C10004)</f>
        <v>Mini</v>
      </c>
      <c r="Q7526" s="10" t="s">
        <v>194</v>
      </c>
      <c r="R7526" s="10" t="s">
        <v>148</v>
      </c>
      <c r="S7526" s="10" t="s">
        <v>388</v>
      </c>
    </row>
    <row r="7527">
      <c r="A7527" s="1" t="s">
        <v>9520</v>
      </c>
      <c r="B7527" s="1" t="s">
        <v>1317</v>
      </c>
      <c r="C7527" s="1" t="s">
        <v>1100</v>
      </c>
      <c r="D7527" s="1" t="s">
        <v>27</v>
      </c>
      <c r="E7527" s="1" t="s">
        <v>280</v>
      </c>
      <c r="F7527" s="1" t="s">
        <v>281</v>
      </c>
      <c r="G7527" s="1" t="s">
        <v>25464</v>
      </c>
      <c r="H7527" s="1" t="s">
        <v>25465</v>
      </c>
      <c r="I7527" s="4">
        <v>84.29587962962962</v>
      </c>
      <c r="J7527" s="1">
        <v>1472.77</v>
      </c>
      <c r="K7527" s="1">
        <v>259.01</v>
      </c>
      <c r="M7527" s="10">
        <f t="array" ref="M7527">_xlfn.XLOOKUP(A7527,subscriptions!B7527:B10004,subscriptions!D7527:D10004)</f>
        <v>50</v>
      </c>
      <c r="N7527" s="10">
        <f t="array" ref="N7527">_xlfn.XLOOKUP(A7527,subscriptions!B7527:B10004,subscriptions!G7527:G10004)</f>
        <v>10</v>
      </c>
      <c r="O7527" s="10">
        <v>45.0</v>
      </c>
      <c r="P7527" s="10" t="str">
        <f t="array" ref="P7527">_xlfn.XLOOKUP(A7527,subscriptions!B7527:B10004,subscriptions!C7527:C10004)</f>
        <v>Mini</v>
      </c>
      <c r="Q7527" s="10" t="s">
        <v>128</v>
      </c>
      <c r="R7527" s="10" t="s">
        <v>148</v>
      </c>
      <c r="S7527" s="10" t="s">
        <v>655</v>
      </c>
    </row>
    <row r="7528">
      <c r="A7528" s="1" t="s">
        <v>9523</v>
      </c>
      <c r="B7528" s="1" t="s">
        <v>1044</v>
      </c>
      <c r="C7528" s="1" t="s">
        <v>524</v>
      </c>
      <c r="D7528" s="1" t="s">
        <v>27</v>
      </c>
      <c r="E7528" s="1" t="s">
        <v>631</v>
      </c>
      <c r="F7528" s="1" t="s">
        <v>632</v>
      </c>
      <c r="G7528" s="1" t="s">
        <v>25466</v>
      </c>
      <c r="H7528" s="1" t="s">
        <v>25467</v>
      </c>
      <c r="I7528" s="4">
        <v>84.25641203703704</v>
      </c>
      <c r="J7528" s="1">
        <v>1370.57</v>
      </c>
      <c r="K7528" s="1">
        <v>207.96</v>
      </c>
      <c r="M7528" s="10">
        <f t="array" ref="M7528">_xlfn.XLOOKUP(A7528,subscriptions!B7528:B10004,subscriptions!D7528:D10004)</f>
        <v>120</v>
      </c>
      <c r="N7528" s="10">
        <f t="array" ref="N7528">_xlfn.XLOOKUP(A7528,subscriptions!B7528:B10004,subscriptions!G7528:G10004)</f>
        <v>20</v>
      </c>
      <c r="O7528" s="10">
        <v>96.0</v>
      </c>
      <c r="P7528" s="10" t="str">
        <f t="array" ref="P7528">_xlfn.XLOOKUP(A7528,subscriptions!B7528:B10004,subscriptions!C7528:C10004)</f>
        <v>Residential</v>
      </c>
      <c r="Q7528" s="10" t="s">
        <v>128</v>
      </c>
      <c r="R7528" s="10" t="s">
        <v>148</v>
      </c>
      <c r="S7528" s="10" t="s">
        <v>130</v>
      </c>
    </row>
    <row r="7529">
      <c r="A7529" s="1" t="s">
        <v>9524</v>
      </c>
      <c r="B7529" s="1" t="s">
        <v>409</v>
      </c>
      <c r="C7529" s="1" t="s">
        <v>509</v>
      </c>
      <c r="D7529" s="1" t="s">
        <v>27</v>
      </c>
      <c r="E7529" s="1" t="s">
        <v>239</v>
      </c>
      <c r="F7529" s="1" t="s">
        <v>240</v>
      </c>
      <c r="G7529" s="1" t="s">
        <v>25468</v>
      </c>
      <c r="H7529" s="1" t="s">
        <v>25469</v>
      </c>
      <c r="I7529" s="4">
        <v>84.17387731481482</v>
      </c>
      <c r="J7529" s="1">
        <v>1239.84</v>
      </c>
      <c r="K7529" s="1">
        <v>139.14</v>
      </c>
      <c r="M7529" s="10">
        <f t="array" ref="M7529">_xlfn.XLOOKUP(A7529,subscriptions!B7529:B10004,subscriptions!D7529:D10004)</f>
        <v>120</v>
      </c>
      <c r="N7529" s="10">
        <f t="array" ref="N7529">_xlfn.XLOOKUP(A7529,subscriptions!B7529:B10004,subscriptions!G7529:G10004)</f>
        <v>0</v>
      </c>
      <c r="O7529" s="10">
        <v>120.0</v>
      </c>
      <c r="P7529" s="10" t="str">
        <f t="array" ref="P7529">_xlfn.XLOOKUP(A7529,subscriptions!B7529:B10004,subscriptions!C7529:C10004)</f>
        <v>Residential</v>
      </c>
      <c r="Q7529" s="10" t="s">
        <v>173</v>
      </c>
      <c r="R7529" s="10" t="s">
        <v>212</v>
      </c>
      <c r="S7529" s="10" t="s">
        <v>3087</v>
      </c>
    </row>
    <row r="7530">
      <c r="A7530" s="1" t="s">
        <v>9525</v>
      </c>
      <c r="B7530" s="1" t="s">
        <v>1664</v>
      </c>
      <c r="C7530" s="1" t="s">
        <v>198</v>
      </c>
      <c r="D7530" s="1" t="s">
        <v>153</v>
      </c>
      <c r="E7530" s="1" t="s">
        <v>28</v>
      </c>
      <c r="F7530" s="1" t="s">
        <v>3899</v>
      </c>
      <c r="G7530" s="1" t="s">
        <v>25470</v>
      </c>
      <c r="H7530" s="1" t="s">
        <v>25471</v>
      </c>
      <c r="I7530" s="4">
        <v>84.2930787037037</v>
      </c>
      <c r="J7530" s="1">
        <v>1584.49</v>
      </c>
      <c r="K7530" s="1">
        <v>383.47</v>
      </c>
      <c r="M7530" s="10">
        <f t="array" ref="M7530">_xlfn.XLOOKUP(A7530,subscriptions!B7530:B10004,subscriptions!D7530:D10004)</f>
        <v>120</v>
      </c>
      <c r="N7530" s="10">
        <f t="array" ref="N7530">_xlfn.XLOOKUP(A7530,subscriptions!B7530:B10004,subscriptions!G7530:G10004)</f>
        <v>5</v>
      </c>
      <c r="O7530" s="10">
        <v>114.0</v>
      </c>
      <c r="P7530" s="10" t="str">
        <f t="array" ref="P7530">_xlfn.XLOOKUP(A7530,subscriptions!B7530:B10004,subscriptions!C7530:C10004)</f>
        <v>Residential</v>
      </c>
      <c r="Q7530" s="10" t="s">
        <v>194</v>
      </c>
      <c r="R7530" s="10" t="s">
        <v>212</v>
      </c>
      <c r="S7530" s="10" t="s">
        <v>1779</v>
      </c>
    </row>
    <row r="7531">
      <c r="A7531" s="1" t="s">
        <v>9526</v>
      </c>
      <c r="B7531" s="1" t="s">
        <v>1972</v>
      </c>
      <c r="C7531" s="1" t="s">
        <v>750</v>
      </c>
      <c r="D7531" s="1" t="s">
        <v>27</v>
      </c>
      <c r="E7531" s="1" t="s">
        <v>280</v>
      </c>
      <c r="F7531" s="1" t="s">
        <v>1665</v>
      </c>
      <c r="G7531" s="1" t="s">
        <v>25472</v>
      </c>
      <c r="H7531" s="1" t="s">
        <v>25473</v>
      </c>
      <c r="I7531" s="4">
        <v>84.41762731481481</v>
      </c>
      <c r="J7531" s="1">
        <v>500.54</v>
      </c>
      <c r="K7531" s="1">
        <v>110.15</v>
      </c>
      <c r="M7531" s="10">
        <f t="array" ref="M7531">_xlfn.XLOOKUP(A7531,subscriptions!B7531:B10004,subscriptions!D7531:D10004)</f>
        <v>80</v>
      </c>
      <c r="N7531" s="10">
        <f t="array" ref="N7531">_xlfn.XLOOKUP(A7531,subscriptions!B7531:B10004,subscriptions!G7531:G10004)</f>
        <v>10</v>
      </c>
      <c r="O7531" s="10">
        <v>72.0</v>
      </c>
      <c r="P7531" s="10" t="str">
        <f t="array" ref="P7531">_xlfn.XLOOKUP(A7531,subscriptions!B7531:B10004,subscriptions!C7531:C10004)</f>
        <v>Roam</v>
      </c>
      <c r="Q7531" s="10" t="s">
        <v>128</v>
      </c>
      <c r="R7531" s="10" t="s">
        <v>148</v>
      </c>
      <c r="S7531" s="10" t="s">
        <v>327</v>
      </c>
    </row>
    <row r="7532">
      <c r="A7532" s="1" t="s">
        <v>9527</v>
      </c>
      <c r="B7532" s="1" t="s">
        <v>312</v>
      </c>
      <c r="C7532" s="1" t="s">
        <v>296</v>
      </c>
      <c r="D7532" s="1" t="s">
        <v>153</v>
      </c>
      <c r="E7532" s="1" t="s">
        <v>111</v>
      </c>
      <c r="F7532" s="1" t="s">
        <v>135</v>
      </c>
      <c r="G7532" s="1" t="s">
        <v>25474</v>
      </c>
      <c r="H7532" s="1" t="s">
        <v>25475</v>
      </c>
      <c r="I7532" s="4">
        <v>84.37662037037038</v>
      </c>
      <c r="J7532" s="1">
        <v>182.67</v>
      </c>
      <c r="K7532" s="1">
        <v>26.32</v>
      </c>
      <c r="M7532" s="10">
        <f t="array" ref="M7532">_xlfn.XLOOKUP(A7532,subscriptions!B7532:B10004,subscriptions!D7532:D10004)</f>
        <v>120</v>
      </c>
      <c r="N7532" s="10">
        <f t="array" ref="N7532">_xlfn.XLOOKUP(A7532,subscriptions!B7532:B10004,subscriptions!G7532:G10004)</f>
        <v>20</v>
      </c>
      <c r="O7532" s="10">
        <v>96.0</v>
      </c>
      <c r="P7532" s="10" t="str">
        <f t="array" ref="P7532">_xlfn.XLOOKUP(A7532,subscriptions!B7532:B10004,subscriptions!C7532:C10004)</f>
        <v>Residential</v>
      </c>
      <c r="Q7532" s="10" t="s">
        <v>128</v>
      </c>
      <c r="R7532" s="10" t="s">
        <v>148</v>
      </c>
      <c r="S7532" s="10" t="s">
        <v>3910</v>
      </c>
    </row>
    <row r="7533">
      <c r="A7533" s="1" t="s">
        <v>9528</v>
      </c>
      <c r="B7533" s="1" t="s">
        <v>2018</v>
      </c>
      <c r="C7533" s="1" t="s">
        <v>509</v>
      </c>
      <c r="D7533" s="1" t="s">
        <v>27</v>
      </c>
      <c r="E7533" s="1" t="s">
        <v>332</v>
      </c>
      <c r="F7533" s="1" t="s">
        <v>2415</v>
      </c>
      <c r="G7533" s="1" t="s">
        <v>25476</v>
      </c>
      <c r="H7533" s="1" t="s">
        <v>25477</v>
      </c>
      <c r="I7533" s="4">
        <v>84.21556712962963</v>
      </c>
      <c r="J7533" s="1">
        <v>240.51</v>
      </c>
      <c r="K7533" s="1">
        <v>25.49</v>
      </c>
      <c r="M7533" s="10">
        <f t="array" ref="M7533">_xlfn.XLOOKUP(A7533,subscriptions!B7533:B10004,subscriptions!D7533:D10004)</f>
        <v>250</v>
      </c>
      <c r="N7533" s="10">
        <f t="array" ref="N7533">_xlfn.XLOOKUP(A7533,subscriptions!B7533:B10004,subscriptions!G7533:G10004)</f>
        <v>0</v>
      </c>
      <c r="O7533" s="10">
        <v>250.0</v>
      </c>
      <c r="P7533" s="10" t="str">
        <f t="array" ref="P7533">_xlfn.XLOOKUP(A7533,subscriptions!B7533:B10004,subscriptions!C7533:C10004)</f>
        <v>Business</v>
      </c>
      <c r="Q7533" s="10" t="s">
        <v>173</v>
      </c>
      <c r="R7533" s="10" t="s">
        <v>129</v>
      </c>
      <c r="S7533" s="10" t="s">
        <v>1212</v>
      </c>
    </row>
    <row r="7534">
      <c r="A7534" s="1" t="s">
        <v>9529</v>
      </c>
      <c r="B7534" s="1" t="s">
        <v>1444</v>
      </c>
      <c r="C7534" s="1" t="s">
        <v>426</v>
      </c>
      <c r="D7534" s="1" t="s">
        <v>27</v>
      </c>
      <c r="E7534" s="1" t="s">
        <v>631</v>
      </c>
      <c r="F7534" s="1" t="s">
        <v>1084</v>
      </c>
      <c r="G7534" s="1" t="s">
        <v>25478</v>
      </c>
      <c r="H7534" s="1" t="s">
        <v>25479</v>
      </c>
      <c r="I7534" s="4">
        <v>84.42037037037036</v>
      </c>
      <c r="J7534" s="1">
        <v>431.53</v>
      </c>
      <c r="K7534" s="1">
        <v>105.54</v>
      </c>
      <c r="M7534" s="10">
        <f t="array" ref="M7534">_xlfn.XLOOKUP(A7534,subscriptions!B7534:B10004,subscriptions!D7534:D10004)</f>
        <v>120</v>
      </c>
      <c r="N7534" s="10">
        <f t="array" ref="N7534">_xlfn.XLOOKUP(A7534,subscriptions!B7534:B10004,subscriptions!G7534:G10004)</f>
        <v>5</v>
      </c>
      <c r="O7534" s="10">
        <v>114.0</v>
      </c>
      <c r="P7534" s="10" t="str">
        <f t="array" ref="P7534">_xlfn.XLOOKUP(A7534,subscriptions!B7534:B10004,subscriptions!C7534:C10004)</f>
        <v>Residential</v>
      </c>
      <c r="Q7534" s="10" t="s">
        <v>194</v>
      </c>
      <c r="R7534" s="10" t="s">
        <v>212</v>
      </c>
      <c r="S7534" s="10" t="s">
        <v>940</v>
      </c>
    </row>
    <row r="7535">
      <c r="A7535" s="1" t="s">
        <v>9532</v>
      </c>
      <c r="B7535" s="1" t="s">
        <v>329</v>
      </c>
      <c r="C7535" s="1" t="s">
        <v>556</v>
      </c>
      <c r="D7535" s="1" t="s">
        <v>27</v>
      </c>
      <c r="E7535" s="1" t="s">
        <v>239</v>
      </c>
      <c r="F7535" s="1" t="s">
        <v>240</v>
      </c>
      <c r="G7535" s="1" t="s">
        <v>25480</v>
      </c>
      <c r="H7535" s="1" t="s">
        <v>25481</v>
      </c>
      <c r="I7535" s="4">
        <v>84.25706018518518</v>
      </c>
      <c r="J7535" s="1">
        <v>1090.31</v>
      </c>
      <c r="K7535" s="1">
        <v>253.99</v>
      </c>
      <c r="M7535" s="10">
        <f t="array" ref="M7535">_xlfn.XLOOKUP(A7535,subscriptions!B7535:B10004,subscriptions!D7535:D10004)</f>
        <v>120</v>
      </c>
      <c r="N7535" s="10">
        <f t="array" ref="N7535">_xlfn.XLOOKUP(A7535,subscriptions!B7535:B10004,subscriptions!G7535:G10004)</f>
        <v>10</v>
      </c>
      <c r="O7535" s="10">
        <v>108.0</v>
      </c>
      <c r="P7535" s="10" t="str">
        <f t="array" ref="P7535">_xlfn.XLOOKUP(A7535,subscriptions!B7535:B10004,subscriptions!C7535:C10004)</f>
        <v>Residential</v>
      </c>
      <c r="Q7535" s="10" t="s">
        <v>128</v>
      </c>
      <c r="R7535" s="10" t="s">
        <v>212</v>
      </c>
      <c r="S7535" s="10" t="s">
        <v>175</v>
      </c>
    </row>
    <row r="7536">
      <c r="A7536" s="1" t="s">
        <v>9533</v>
      </c>
      <c r="B7536" s="1" t="s">
        <v>295</v>
      </c>
      <c r="C7536" s="1" t="s">
        <v>509</v>
      </c>
      <c r="D7536" s="1" t="s">
        <v>153</v>
      </c>
      <c r="E7536" s="1" t="s">
        <v>262</v>
      </c>
      <c r="F7536" s="1" t="s">
        <v>2853</v>
      </c>
      <c r="G7536" s="1" t="s">
        <v>25482</v>
      </c>
      <c r="H7536" s="1" t="s">
        <v>25483</v>
      </c>
      <c r="I7536" s="4">
        <v>84.21391203703703</v>
      </c>
      <c r="J7536" s="1">
        <v>2803.03</v>
      </c>
      <c r="K7536" s="1">
        <v>573.65</v>
      </c>
      <c r="M7536" s="10">
        <f t="array" ref="M7536">_xlfn.XLOOKUP(A7536,subscriptions!B7536:B10004,subscriptions!D7536:D10004)</f>
        <v>120</v>
      </c>
      <c r="N7536" s="10">
        <f t="array" ref="N7536">_xlfn.XLOOKUP(A7536,subscriptions!B7536:B10004,subscriptions!G7536:G10004)</f>
        <v>20</v>
      </c>
      <c r="O7536" s="10">
        <v>96.0</v>
      </c>
      <c r="P7536" s="10" t="str">
        <f t="array" ref="P7536">_xlfn.XLOOKUP(A7536,subscriptions!B7536:B10004,subscriptions!C7536:C10004)</f>
        <v>Residential</v>
      </c>
      <c r="Q7536" s="10" t="s">
        <v>128</v>
      </c>
      <c r="R7536" s="10" t="s">
        <v>148</v>
      </c>
      <c r="S7536" s="10" t="s">
        <v>388</v>
      </c>
    </row>
    <row r="7537">
      <c r="A7537" s="1" t="s">
        <v>9534</v>
      </c>
      <c r="B7537" s="1" t="s">
        <v>700</v>
      </c>
      <c r="C7537" s="1" t="s">
        <v>1142</v>
      </c>
      <c r="D7537" s="1" t="s">
        <v>153</v>
      </c>
      <c r="E7537" s="1" t="s">
        <v>28</v>
      </c>
      <c r="F7537" s="1" t="s">
        <v>29</v>
      </c>
      <c r="G7537" s="1" t="s">
        <v>25484</v>
      </c>
      <c r="H7537" s="1" t="s">
        <v>25485</v>
      </c>
      <c r="I7537" s="4">
        <v>84.37738425925926</v>
      </c>
      <c r="J7537" s="1">
        <v>1862.44</v>
      </c>
      <c r="K7537" s="1">
        <v>228.4</v>
      </c>
      <c r="M7537" s="10">
        <f t="array" ref="M7537">_xlfn.XLOOKUP(A7537,subscriptions!B7537:B10004,subscriptions!D7537:D10004)</f>
        <v>80</v>
      </c>
      <c r="N7537" s="10">
        <f t="array" ref="N7537">_xlfn.XLOOKUP(A7537,subscriptions!B7537:B10004,subscriptions!G7537:G10004)</f>
        <v>0</v>
      </c>
      <c r="O7537" s="10">
        <v>80.0</v>
      </c>
      <c r="P7537" s="10" t="str">
        <f t="array" ref="P7537">_xlfn.XLOOKUP(A7537,subscriptions!B7537:B10004,subscriptions!C7537:C10004)</f>
        <v>Roam</v>
      </c>
      <c r="Q7537" s="10" t="s">
        <v>173</v>
      </c>
      <c r="R7537" s="10" t="s">
        <v>148</v>
      </c>
      <c r="S7537" s="10" t="s">
        <v>1360</v>
      </c>
    </row>
    <row r="7538">
      <c r="A7538" s="1" t="s">
        <v>9535</v>
      </c>
      <c r="B7538" s="1" t="s">
        <v>1939</v>
      </c>
      <c r="C7538" s="1" t="s">
        <v>441</v>
      </c>
      <c r="D7538" s="1" t="s">
        <v>153</v>
      </c>
      <c r="E7538" s="1" t="s">
        <v>631</v>
      </c>
      <c r="F7538" s="1" t="s">
        <v>2749</v>
      </c>
      <c r="G7538" s="1" t="s">
        <v>25486</v>
      </c>
      <c r="H7538" s="1" t="s">
        <v>25487</v>
      </c>
      <c r="I7538" s="4">
        <v>84.25234953703703</v>
      </c>
      <c r="J7538" s="1">
        <v>2384.13</v>
      </c>
      <c r="K7538" s="1">
        <v>527.13</v>
      </c>
      <c r="M7538" s="10">
        <f t="array" ref="M7538">_xlfn.XLOOKUP(A7538,subscriptions!B7538:B10004,subscriptions!D7538:D10004)</f>
        <v>80</v>
      </c>
      <c r="N7538" s="10">
        <f t="array" ref="N7538">_xlfn.XLOOKUP(A7538,subscriptions!B7538:B10004,subscriptions!G7538:G10004)</f>
        <v>5</v>
      </c>
      <c r="O7538" s="10">
        <v>76.0</v>
      </c>
      <c r="P7538" s="10" t="str">
        <f t="array" ref="P7538">_xlfn.XLOOKUP(A7538,subscriptions!B7538:B10004,subscriptions!C7538:C10004)</f>
        <v>Roam</v>
      </c>
      <c r="Q7538" s="10" t="s">
        <v>194</v>
      </c>
      <c r="R7538" s="10" t="s">
        <v>148</v>
      </c>
      <c r="S7538" s="10" t="s">
        <v>1008</v>
      </c>
    </row>
    <row r="7539">
      <c r="A7539" s="1" t="s">
        <v>9536</v>
      </c>
      <c r="B7539" s="1" t="s">
        <v>409</v>
      </c>
      <c r="C7539" s="1" t="s">
        <v>1678</v>
      </c>
      <c r="D7539" s="1" t="s">
        <v>27</v>
      </c>
      <c r="E7539" s="1" t="s">
        <v>332</v>
      </c>
      <c r="F7539" s="1" t="s">
        <v>788</v>
      </c>
      <c r="G7539" s="1" t="s">
        <v>25488</v>
      </c>
      <c r="H7539" s="1" t="s">
        <v>25489</v>
      </c>
      <c r="I7539" s="4">
        <v>84.16890046296297</v>
      </c>
      <c r="J7539" s="1">
        <v>698.43</v>
      </c>
      <c r="K7539" s="1">
        <v>165.59</v>
      </c>
      <c r="M7539" s="10">
        <f t="array" ref="M7539">_xlfn.XLOOKUP(A7539,subscriptions!B7539:B10004,subscriptions!D7539:D10004)</f>
        <v>120</v>
      </c>
      <c r="N7539" s="10">
        <f t="array" ref="N7539">_xlfn.XLOOKUP(A7539,subscriptions!B7539:B10004,subscriptions!G7539:G10004)</f>
        <v>10</v>
      </c>
      <c r="O7539" s="10">
        <v>108.0</v>
      </c>
      <c r="P7539" s="10" t="str">
        <f t="array" ref="P7539">_xlfn.XLOOKUP(A7539,subscriptions!B7539:B10004,subscriptions!C7539:C10004)</f>
        <v>Residential</v>
      </c>
      <c r="Q7539" s="10" t="s">
        <v>128</v>
      </c>
      <c r="R7539" s="10" t="s">
        <v>212</v>
      </c>
      <c r="S7539" s="10" t="s">
        <v>1504</v>
      </c>
    </row>
    <row r="7540">
      <c r="A7540" s="1" t="s">
        <v>9537</v>
      </c>
      <c r="B7540" s="1" t="s">
        <v>772</v>
      </c>
      <c r="C7540" s="1" t="s">
        <v>764</v>
      </c>
      <c r="D7540" s="1" t="s">
        <v>153</v>
      </c>
      <c r="E7540" s="1" t="s">
        <v>28</v>
      </c>
      <c r="F7540" s="1" t="s">
        <v>3899</v>
      </c>
      <c r="G7540" s="1" t="s">
        <v>25490</v>
      </c>
      <c r="H7540" s="1" t="s">
        <v>25491</v>
      </c>
      <c r="I7540" s="4">
        <v>84.34173611111112</v>
      </c>
      <c r="J7540" s="1">
        <v>827.92</v>
      </c>
      <c r="K7540" s="1">
        <v>192.79</v>
      </c>
      <c r="M7540" s="10">
        <f t="array" ref="M7540">_xlfn.XLOOKUP(A7540,subscriptions!B7540:B10004,subscriptions!D7540:D10004)</f>
        <v>120</v>
      </c>
      <c r="N7540" s="10">
        <f t="array" ref="N7540">_xlfn.XLOOKUP(A7540,subscriptions!B7540:B10004,subscriptions!G7540:G10004)</f>
        <v>20</v>
      </c>
      <c r="O7540" s="10">
        <v>96.0</v>
      </c>
      <c r="P7540" s="10" t="str">
        <f t="array" ref="P7540">_xlfn.XLOOKUP(A7540,subscriptions!B7540:B10004,subscriptions!C7540:C10004)</f>
        <v>Residential</v>
      </c>
      <c r="Q7540" s="10" t="s">
        <v>128</v>
      </c>
      <c r="R7540" s="10" t="s">
        <v>148</v>
      </c>
      <c r="S7540" s="10" t="s">
        <v>1703</v>
      </c>
    </row>
    <row r="7541">
      <c r="A7541" s="1" t="s">
        <v>9540</v>
      </c>
      <c r="B7541" s="1" t="s">
        <v>1995</v>
      </c>
      <c r="C7541" s="1" t="s">
        <v>2483</v>
      </c>
      <c r="D7541" s="1" t="s">
        <v>153</v>
      </c>
      <c r="E7541" s="1" t="s">
        <v>179</v>
      </c>
      <c r="F7541" s="1" t="s">
        <v>357</v>
      </c>
      <c r="G7541" s="1" t="s">
        <v>25492</v>
      </c>
      <c r="H7541" s="1" t="s">
        <v>25493</v>
      </c>
      <c r="I7541" s="4">
        <v>84.17453703703704</v>
      </c>
      <c r="J7541" s="1">
        <v>800.53</v>
      </c>
      <c r="K7541" s="1">
        <v>117.03</v>
      </c>
      <c r="L7541" s="1">
        <v>100.0</v>
      </c>
      <c r="M7541" s="10">
        <f t="array" ref="M7541">_xlfn.XLOOKUP(A7541,subscriptions!B7541:B10004,subscriptions!D7541:D10004)</f>
        <v>80</v>
      </c>
      <c r="N7541" s="10">
        <f t="array" ref="N7541">_xlfn.XLOOKUP(A7541,subscriptions!B7541:B10004,subscriptions!G7541:G10004)</f>
        <v>0</v>
      </c>
      <c r="O7541" s="10">
        <v>80.0</v>
      </c>
      <c r="P7541" s="10" t="str">
        <f t="array" ref="P7541">_xlfn.XLOOKUP(A7541,subscriptions!B7541:B10004,subscriptions!C7541:C10004)</f>
        <v>Roam</v>
      </c>
      <c r="Q7541" s="10" t="s">
        <v>173</v>
      </c>
      <c r="R7541" s="10" t="s">
        <v>148</v>
      </c>
      <c r="S7541" s="10" t="s">
        <v>507</v>
      </c>
    </row>
    <row r="7542">
      <c r="A7542" s="1" t="s">
        <v>9541</v>
      </c>
      <c r="B7542" s="1" t="s">
        <v>216</v>
      </c>
      <c r="C7542" s="1" t="s">
        <v>764</v>
      </c>
      <c r="D7542" s="1" t="s">
        <v>153</v>
      </c>
      <c r="E7542" s="1" t="s">
        <v>179</v>
      </c>
      <c r="F7542" s="1" t="s">
        <v>844</v>
      </c>
      <c r="G7542" s="1" t="s">
        <v>25494</v>
      </c>
      <c r="H7542" s="1" t="s">
        <v>25495</v>
      </c>
      <c r="I7542" s="4">
        <v>84.42096064814815</v>
      </c>
      <c r="J7542" s="1">
        <v>369.55</v>
      </c>
      <c r="K7542" s="1">
        <v>101.36</v>
      </c>
      <c r="L7542" s="1">
        <v>100.0</v>
      </c>
      <c r="M7542" s="10">
        <f t="array" ref="M7542">_xlfn.XLOOKUP(A7542,subscriptions!B7542:B10004,subscriptions!D7542:D10004)</f>
        <v>120</v>
      </c>
      <c r="N7542" s="10">
        <f t="array" ref="N7542">_xlfn.XLOOKUP(A7542,subscriptions!B7542:B10004,subscriptions!G7542:G10004)</f>
        <v>5</v>
      </c>
      <c r="O7542" s="10">
        <v>114.0</v>
      </c>
      <c r="P7542" s="10" t="str">
        <f t="array" ref="P7542">_xlfn.XLOOKUP(A7542,subscriptions!B7542:B10004,subscriptions!C7542:C10004)</f>
        <v>Residential</v>
      </c>
      <c r="Q7542" s="10" t="s">
        <v>194</v>
      </c>
      <c r="R7542" s="10" t="s">
        <v>212</v>
      </c>
      <c r="S7542" s="10" t="s">
        <v>2152</v>
      </c>
    </row>
    <row r="7543">
      <c r="A7543" s="1" t="s">
        <v>9542</v>
      </c>
      <c r="B7543" s="1" t="s">
        <v>1303</v>
      </c>
      <c r="C7543" s="1" t="s">
        <v>1477</v>
      </c>
      <c r="D7543" s="1" t="s">
        <v>153</v>
      </c>
      <c r="E7543" s="1" t="s">
        <v>111</v>
      </c>
      <c r="F7543" s="1" t="s">
        <v>1362</v>
      </c>
      <c r="G7543" s="1" t="s">
        <v>25496</v>
      </c>
      <c r="H7543" s="1" t="s">
        <v>25497</v>
      </c>
      <c r="I7543" s="4">
        <v>84.21136574074075</v>
      </c>
      <c r="J7543" s="1">
        <v>144.76</v>
      </c>
      <c r="K7543" s="1">
        <v>40.48</v>
      </c>
      <c r="M7543" s="10">
        <f t="array" ref="M7543">_xlfn.XLOOKUP(A7543,subscriptions!B7543:B10004,subscriptions!D7543:D10004)</f>
        <v>120</v>
      </c>
      <c r="N7543" s="10">
        <f t="array" ref="N7543">_xlfn.XLOOKUP(A7543,subscriptions!B7543:B10004,subscriptions!G7543:G10004)</f>
        <v>10</v>
      </c>
      <c r="O7543" s="10">
        <v>108.0</v>
      </c>
      <c r="P7543" s="10" t="str">
        <f t="array" ref="P7543">_xlfn.XLOOKUP(A7543,subscriptions!B7543:B10004,subscriptions!C7543:C10004)</f>
        <v>Residential</v>
      </c>
      <c r="Q7543" s="10" t="s">
        <v>128</v>
      </c>
      <c r="R7543" s="10" t="s">
        <v>212</v>
      </c>
      <c r="S7543" s="10" t="s">
        <v>438</v>
      </c>
    </row>
    <row r="7544">
      <c r="A7544" s="1" t="s">
        <v>9543</v>
      </c>
      <c r="B7544" s="1" t="s">
        <v>686</v>
      </c>
      <c r="C7544" s="1" t="s">
        <v>1415</v>
      </c>
      <c r="D7544" s="1" t="s">
        <v>153</v>
      </c>
      <c r="E7544" s="1" t="s">
        <v>332</v>
      </c>
      <c r="F7544" s="1" t="s">
        <v>333</v>
      </c>
      <c r="G7544" s="1" t="s">
        <v>25498</v>
      </c>
      <c r="H7544" s="1" t="s">
        <v>25499</v>
      </c>
      <c r="I7544" s="4">
        <v>84.21605324074073</v>
      </c>
      <c r="J7544" s="1">
        <v>1390.75</v>
      </c>
      <c r="K7544" s="1">
        <v>195.22</v>
      </c>
      <c r="M7544" s="10">
        <f t="array" ref="M7544">_xlfn.XLOOKUP(A7544,subscriptions!B7544:B10004,subscriptions!D7544:D10004)</f>
        <v>120</v>
      </c>
      <c r="N7544" s="10">
        <f t="array" ref="N7544">_xlfn.XLOOKUP(A7544,subscriptions!B7544:B10004,subscriptions!G7544:G10004)</f>
        <v>20</v>
      </c>
      <c r="O7544" s="10">
        <v>96.0</v>
      </c>
      <c r="P7544" s="10" t="str">
        <f t="array" ref="P7544">_xlfn.XLOOKUP(A7544,subscriptions!B7544:B10004,subscriptions!C7544:C10004)</f>
        <v>Residential</v>
      </c>
      <c r="Q7544" s="10" t="s">
        <v>128</v>
      </c>
      <c r="R7544" s="10" t="s">
        <v>148</v>
      </c>
      <c r="S7544" s="10" t="s">
        <v>2596</v>
      </c>
    </row>
    <row r="7545">
      <c r="A7545" s="1" t="s">
        <v>9544</v>
      </c>
      <c r="B7545" s="1" t="s">
        <v>772</v>
      </c>
      <c r="C7545" s="1" t="s">
        <v>1477</v>
      </c>
      <c r="D7545" s="1" t="s">
        <v>153</v>
      </c>
      <c r="E7545" s="1" t="s">
        <v>28</v>
      </c>
      <c r="F7545" s="1" t="s">
        <v>687</v>
      </c>
      <c r="G7545" s="1" t="s">
        <v>25500</v>
      </c>
      <c r="H7545" s="1" t="s">
        <v>25501</v>
      </c>
      <c r="I7545" s="4">
        <v>84.2946875</v>
      </c>
      <c r="J7545" s="1">
        <v>6844.63</v>
      </c>
      <c r="K7545" s="1">
        <v>900.06</v>
      </c>
      <c r="M7545" s="10">
        <f t="array" ref="M7545">_xlfn.XLOOKUP(A7545,subscriptions!B7545:B10004,subscriptions!D7545:D10004)</f>
        <v>120</v>
      </c>
      <c r="N7545" s="10">
        <f t="array" ref="N7545">_xlfn.XLOOKUP(A7545,subscriptions!B7545:B10004,subscriptions!G7545:G10004)</f>
        <v>0</v>
      </c>
      <c r="O7545" s="10">
        <v>120.0</v>
      </c>
      <c r="P7545" s="10" t="str">
        <f t="array" ref="P7545">_xlfn.XLOOKUP(A7545,subscriptions!B7545:B10004,subscriptions!C7545:C10004)</f>
        <v>Residential</v>
      </c>
      <c r="Q7545" s="10" t="s">
        <v>173</v>
      </c>
      <c r="R7545" s="10" t="s">
        <v>212</v>
      </c>
      <c r="S7545" s="10" t="s">
        <v>2075</v>
      </c>
    </row>
    <row r="7546">
      <c r="A7546" s="1" t="s">
        <v>9545</v>
      </c>
      <c r="B7546" s="1" t="s">
        <v>842</v>
      </c>
      <c r="C7546" s="1" t="s">
        <v>509</v>
      </c>
      <c r="D7546" s="1" t="s">
        <v>27</v>
      </c>
      <c r="E7546" s="1" t="s">
        <v>239</v>
      </c>
      <c r="F7546" s="1" t="s">
        <v>1186</v>
      </c>
      <c r="G7546" s="1" t="s">
        <v>25502</v>
      </c>
      <c r="H7546" s="1" t="s">
        <v>25503</v>
      </c>
      <c r="I7546" s="4">
        <v>84.41740740740741</v>
      </c>
      <c r="J7546" s="1">
        <v>323.78</v>
      </c>
      <c r="K7546" s="1">
        <v>74.08</v>
      </c>
      <c r="M7546" s="10">
        <f t="array" ref="M7546">_xlfn.XLOOKUP(A7546,subscriptions!B7546:B10004,subscriptions!D7546:D10004)</f>
        <v>250</v>
      </c>
      <c r="N7546" s="10">
        <f t="array" ref="N7546">_xlfn.XLOOKUP(A7546,subscriptions!B7546:B10004,subscriptions!G7546:G10004)</f>
        <v>5</v>
      </c>
      <c r="O7546" s="10">
        <v>237.5</v>
      </c>
      <c r="P7546" s="10" t="str">
        <f t="array" ref="P7546">_xlfn.XLOOKUP(A7546,subscriptions!B7546:B10004,subscriptions!C7546:C10004)</f>
        <v>Business</v>
      </c>
      <c r="Q7546" s="10" t="s">
        <v>194</v>
      </c>
      <c r="R7546" s="10" t="s">
        <v>129</v>
      </c>
      <c r="S7546" s="10" t="s">
        <v>327</v>
      </c>
    </row>
    <row r="7547">
      <c r="A7547" s="1" t="s">
        <v>9548</v>
      </c>
      <c r="B7547" s="1" t="s">
        <v>941</v>
      </c>
      <c r="C7547" s="1" t="s">
        <v>391</v>
      </c>
      <c r="D7547" s="1" t="s">
        <v>27</v>
      </c>
      <c r="E7547" s="1" t="s">
        <v>219</v>
      </c>
      <c r="F7547" s="1" t="s">
        <v>660</v>
      </c>
      <c r="G7547" s="1" t="s">
        <v>25504</v>
      </c>
      <c r="H7547" s="1" t="s">
        <v>25505</v>
      </c>
      <c r="I7547" s="4">
        <v>84.1730324074074</v>
      </c>
      <c r="J7547" s="1">
        <v>121.71</v>
      </c>
      <c r="K7547" s="1">
        <v>31.96</v>
      </c>
      <c r="M7547" s="10">
        <f t="array" ref="M7547">_xlfn.XLOOKUP(A7547,subscriptions!B7547:B10004,subscriptions!D7547:D10004)</f>
        <v>80</v>
      </c>
      <c r="N7547" s="10">
        <f t="array" ref="N7547">_xlfn.XLOOKUP(A7547,subscriptions!B7547:B10004,subscriptions!G7547:G10004)</f>
        <v>10</v>
      </c>
      <c r="O7547" s="10">
        <v>72.0</v>
      </c>
      <c r="P7547" s="10" t="str">
        <f t="array" ref="P7547">_xlfn.XLOOKUP(A7547,subscriptions!B7547:B10004,subscriptions!C7547:C10004)</f>
        <v>Roam</v>
      </c>
      <c r="Q7547" s="10" t="s">
        <v>128</v>
      </c>
      <c r="R7547" s="10" t="s">
        <v>148</v>
      </c>
      <c r="S7547" s="10" t="s">
        <v>2630</v>
      </c>
    </row>
    <row r="7548">
      <c r="A7548" s="1" t="s">
        <v>9549</v>
      </c>
      <c r="B7548" s="1" t="s">
        <v>1262</v>
      </c>
      <c r="C7548" s="1" t="s">
        <v>1200</v>
      </c>
      <c r="D7548" s="1" t="s">
        <v>27</v>
      </c>
      <c r="E7548" s="1" t="s">
        <v>262</v>
      </c>
      <c r="F7548" s="1" t="s">
        <v>2853</v>
      </c>
      <c r="G7548" s="1" t="s">
        <v>25506</v>
      </c>
      <c r="H7548" s="1" t="s">
        <v>25507</v>
      </c>
      <c r="I7548" s="4">
        <v>84.20935185185185</v>
      </c>
      <c r="J7548" s="1">
        <v>2318.0</v>
      </c>
      <c r="K7548" s="1">
        <v>466.88</v>
      </c>
      <c r="M7548" s="10">
        <f t="array" ref="M7548">_xlfn.XLOOKUP(A7548,subscriptions!B7548:B10004,subscriptions!D7548:D10004)</f>
        <v>120</v>
      </c>
      <c r="N7548" s="10">
        <f t="array" ref="N7548">_xlfn.XLOOKUP(A7548,subscriptions!B7548:B10004,subscriptions!G7548:G10004)</f>
        <v>20</v>
      </c>
      <c r="O7548" s="10">
        <v>96.0</v>
      </c>
      <c r="P7548" s="10" t="str">
        <f t="array" ref="P7548">_xlfn.XLOOKUP(A7548,subscriptions!B7548:B10004,subscriptions!C7548:C10004)</f>
        <v>Residential</v>
      </c>
      <c r="Q7548" s="10" t="s">
        <v>128</v>
      </c>
      <c r="R7548" s="10" t="s">
        <v>148</v>
      </c>
      <c r="S7548" s="10" t="s">
        <v>1374</v>
      </c>
    </row>
    <row r="7549">
      <c r="A7549" s="1" t="s">
        <v>9550</v>
      </c>
      <c r="B7549" s="1" t="s">
        <v>295</v>
      </c>
      <c r="C7549" s="1" t="s">
        <v>426</v>
      </c>
      <c r="D7549" s="1" t="s">
        <v>153</v>
      </c>
      <c r="E7549" s="1" t="s">
        <v>631</v>
      </c>
      <c r="F7549" s="1" t="s">
        <v>1084</v>
      </c>
      <c r="G7549" s="1" t="s">
        <v>25508</v>
      </c>
      <c r="H7549" s="1" t="s">
        <v>25509</v>
      </c>
      <c r="I7549" s="4">
        <v>84.2933449074074</v>
      </c>
      <c r="J7549" s="1">
        <v>486.7</v>
      </c>
      <c r="K7549" s="1">
        <v>90.78</v>
      </c>
      <c r="M7549" s="10">
        <f t="array" ref="M7549">_xlfn.XLOOKUP(A7549,subscriptions!B7549:B10004,subscriptions!D7549:D10004)</f>
        <v>80</v>
      </c>
      <c r="N7549" s="10">
        <f t="array" ref="N7549">_xlfn.XLOOKUP(A7549,subscriptions!B7549:B10004,subscriptions!G7549:G10004)</f>
        <v>0</v>
      </c>
      <c r="O7549" s="10">
        <v>80.0</v>
      </c>
      <c r="P7549" s="10" t="str">
        <f t="array" ref="P7549">_xlfn.XLOOKUP(A7549,subscriptions!B7549:B10004,subscriptions!C7549:C10004)</f>
        <v>Roam</v>
      </c>
      <c r="Q7549" s="10" t="s">
        <v>173</v>
      </c>
      <c r="R7549" s="10" t="s">
        <v>148</v>
      </c>
      <c r="S7549" s="10" t="s">
        <v>1779</v>
      </c>
    </row>
    <row r="7550">
      <c r="A7550" s="1" t="s">
        <v>9551</v>
      </c>
      <c r="B7550" s="1" t="s">
        <v>700</v>
      </c>
      <c r="C7550" s="1" t="s">
        <v>2007</v>
      </c>
      <c r="D7550" s="1" t="s">
        <v>153</v>
      </c>
      <c r="E7550" s="1" t="s">
        <v>280</v>
      </c>
      <c r="F7550" s="1" t="s">
        <v>494</v>
      </c>
      <c r="G7550" s="1" t="s">
        <v>25510</v>
      </c>
      <c r="H7550" s="1" t="s">
        <v>25511</v>
      </c>
      <c r="I7550" s="4">
        <v>84.3350462962963</v>
      </c>
      <c r="J7550" s="1">
        <v>2704.8</v>
      </c>
      <c r="K7550" s="1">
        <v>576.88</v>
      </c>
      <c r="M7550" s="10">
        <f t="array" ref="M7550">_xlfn.XLOOKUP(A7550,subscriptions!B7550:B10004,subscriptions!D7550:D10004)</f>
        <v>80</v>
      </c>
      <c r="N7550" s="10">
        <f t="array" ref="N7550">_xlfn.XLOOKUP(A7550,subscriptions!B7550:B10004,subscriptions!G7550:G10004)</f>
        <v>5</v>
      </c>
      <c r="O7550" s="10">
        <v>76.0</v>
      </c>
      <c r="P7550" s="10" t="str">
        <f t="array" ref="P7550">_xlfn.XLOOKUP(A7550,subscriptions!B7550:B10004,subscriptions!C7550:C10004)</f>
        <v>Roam</v>
      </c>
      <c r="Q7550" s="10" t="s">
        <v>194</v>
      </c>
      <c r="R7550" s="10" t="s">
        <v>148</v>
      </c>
      <c r="S7550" s="10" t="s">
        <v>643</v>
      </c>
    </row>
    <row r="7551">
      <c r="A7551" s="1" t="s">
        <v>9552</v>
      </c>
      <c r="B7551" s="1" t="s">
        <v>772</v>
      </c>
      <c r="C7551" s="1" t="s">
        <v>2007</v>
      </c>
      <c r="D7551" s="1" t="s">
        <v>153</v>
      </c>
      <c r="E7551" s="1" t="s">
        <v>111</v>
      </c>
      <c r="F7551" s="1" t="s">
        <v>1227</v>
      </c>
      <c r="G7551" s="1" t="s">
        <v>25512</v>
      </c>
      <c r="H7551" s="1" t="s">
        <v>25513</v>
      </c>
      <c r="I7551" s="4">
        <v>84.2528125</v>
      </c>
      <c r="J7551" s="1">
        <v>1875.77</v>
      </c>
      <c r="K7551" s="1">
        <v>232.89</v>
      </c>
      <c r="M7551" s="10">
        <f t="array" ref="M7551">_xlfn.XLOOKUP(A7551,subscriptions!B7551:B10004,subscriptions!D7551:D10004)</f>
        <v>250</v>
      </c>
      <c r="N7551" s="10">
        <f t="array" ref="N7551">_xlfn.XLOOKUP(A7551,subscriptions!B7551:B10004,subscriptions!G7551:G10004)</f>
        <v>10</v>
      </c>
      <c r="O7551" s="10">
        <v>225.0</v>
      </c>
      <c r="P7551" s="10" t="str">
        <f t="array" ref="P7551">_xlfn.XLOOKUP(A7551,subscriptions!B7551:B10004,subscriptions!C7551:C10004)</f>
        <v>Business</v>
      </c>
      <c r="Q7551" s="10" t="s">
        <v>128</v>
      </c>
      <c r="R7551" s="10" t="s">
        <v>129</v>
      </c>
      <c r="S7551" s="10" t="s">
        <v>916</v>
      </c>
    </row>
    <row r="7552">
      <c r="A7552" s="1" t="s">
        <v>9553</v>
      </c>
      <c r="B7552" s="1" t="s">
        <v>2327</v>
      </c>
      <c r="C7552" s="1" t="s">
        <v>800</v>
      </c>
      <c r="D7552" s="1" t="s">
        <v>27</v>
      </c>
      <c r="E7552" s="1" t="s">
        <v>631</v>
      </c>
      <c r="F7552" s="1" t="s">
        <v>632</v>
      </c>
      <c r="G7552" s="1" t="s">
        <v>25514</v>
      </c>
      <c r="H7552" s="1" t="s">
        <v>25515</v>
      </c>
      <c r="I7552" s="4">
        <v>84.25280092592592</v>
      </c>
      <c r="J7552" s="1">
        <v>4419.12</v>
      </c>
      <c r="K7552" s="1">
        <v>985.36</v>
      </c>
      <c r="M7552" s="10">
        <f t="array" ref="M7552">_xlfn.XLOOKUP(A7552,subscriptions!B7552:B10004,subscriptions!D7552:D10004)</f>
        <v>120</v>
      </c>
      <c r="N7552" s="10">
        <f t="array" ref="N7552">_xlfn.XLOOKUP(A7552,subscriptions!B7552:B10004,subscriptions!G7552:G10004)</f>
        <v>20</v>
      </c>
      <c r="O7552" s="10">
        <v>96.0</v>
      </c>
      <c r="P7552" s="10" t="str">
        <f t="array" ref="P7552">_xlfn.XLOOKUP(A7552,subscriptions!B7552:B10004,subscriptions!C7552:C10004)</f>
        <v>Residential</v>
      </c>
      <c r="Q7552" s="10" t="s">
        <v>128</v>
      </c>
      <c r="R7552" s="10" t="s">
        <v>148</v>
      </c>
      <c r="S7552" s="10" t="s">
        <v>916</v>
      </c>
    </row>
    <row r="7553">
      <c r="A7553" s="1" t="s">
        <v>9554</v>
      </c>
      <c r="B7553" s="1" t="s">
        <v>355</v>
      </c>
      <c r="C7553" s="1" t="s">
        <v>1200</v>
      </c>
      <c r="D7553" s="1" t="s">
        <v>153</v>
      </c>
      <c r="E7553" s="1" t="s">
        <v>239</v>
      </c>
      <c r="F7553" s="1" t="s">
        <v>2267</v>
      </c>
      <c r="G7553" s="1" t="s">
        <v>25516</v>
      </c>
      <c r="H7553" s="1" t="s">
        <v>25517</v>
      </c>
      <c r="I7553" s="4">
        <v>84.17186342592592</v>
      </c>
      <c r="J7553" s="1">
        <v>838.72</v>
      </c>
      <c r="K7553" s="1">
        <v>164.98</v>
      </c>
      <c r="M7553" s="10">
        <f t="array" ref="M7553">_xlfn.XLOOKUP(A7553,subscriptions!B7553:B10004,subscriptions!D7553:D10004)</f>
        <v>50</v>
      </c>
      <c r="N7553" s="10">
        <f t="array" ref="N7553">_xlfn.XLOOKUP(A7553,subscriptions!B7553:B10004,subscriptions!G7553:G10004)</f>
        <v>0</v>
      </c>
      <c r="O7553" s="10">
        <v>50.0</v>
      </c>
      <c r="P7553" s="10" t="str">
        <f t="array" ref="P7553">_xlfn.XLOOKUP(A7553,subscriptions!B7553:B10004,subscriptions!C7553:C10004)</f>
        <v>Mini</v>
      </c>
      <c r="Q7553" s="10" t="s">
        <v>173</v>
      </c>
      <c r="R7553" s="10" t="s">
        <v>148</v>
      </c>
      <c r="S7553" s="10" t="s">
        <v>1082</v>
      </c>
    </row>
    <row r="7554">
      <c r="A7554" s="1" t="s">
        <v>9557</v>
      </c>
      <c r="B7554" s="1" t="s">
        <v>236</v>
      </c>
      <c r="C7554" s="1" t="s">
        <v>279</v>
      </c>
      <c r="D7554" s="1" t="s">
        <v>153</v>
      </c>
      <c r="E7554" s="1" t="s">
        <v>28</v>
      </c>
      <c r="F7554" s="1" t="s">
        <v>2188</v>
      </c>
      <c r="G7554" s="1" t="s">
        <v>25518</v>
      </c>
      <c r="H7554" s="1" t="s">
        <v>25519</v>
      </c>
      <c r="I7554" s="4">
        <v>84.34193287037037</v>
      </c>
      <c r="J7554" s="1">
        <v>1676.93</v>
      </c>
      <c r="K7554" s="1">
        <v>226.64</v>
      </c>
      <c r="M7554" s="10">
        <f t="array" ref="M7554">_xlfn.XLOOKUP(A7554,subscriptions!B7554:B10004,subscriptions!D7554:D10004)</f>
        <v>120</v>
      </c>
      <c r="N7554" s="10">
        <f t="array" ref="N7554">_xlfn.XLOOKUP(A7554,subscriptions!B7554:B10004,subscriptions!G7554:G10004)</f>
        <v>5</v>
      </c>
      <c r="O7554" s="10">
        <v>114.0</v>
      </c>
      <c r="P7554" s="10" t="str">
        <f t="array" ref="P7554">_xlfn.XLOOKUP(A7554,subscriptions!B7554:B10004,subscriptions!C7554:C10004)</f>
        <v>Residential</v>
      </c>
      <c r="Q7554" s="10" t="s">
        <v>194</v>
      </c>
      <c r="R7554" s="10" t="s">
        <v>212</v>
      </c>
      <c r="S7554" s="10" t="s">
        <v>1703</v>
      </c>
    </row>
    <row r="7555">
      <c r="A7555" s="1" t="s">
        <v>9558</v>
      </c>
      <c r="B7555" s="1" t="s">
        <v>1303</v>
      </c>
      <c r="C7555" s="1" t="s">
        <v>786</v>
      </c>
      <c r="D7555" s="1" t="s">
        <v>153</v>
      </c>
      <c r="E7555" s="1" t="s">
        <v>179</v>
      </c>
      <c r="F7555" s="1" t="s">
        <v>844</v>
      </c>
      <c r="G7555" s="1" t="s">
        <v>25520</v>
      </c>
      <c r="H7555" s="1" t="s">
        <v>25521</v>
      </c>
      <c r="I7555" s="4">
        <v>84.3787037037037</v>
      </c>
      <c r="J7555" s="1">
        <v>987.83</v>
      </c>
      <c r="K7555" s="1">
        <v>197.93</v>
      </c>
      <c r="L7555" s="1">
        <v>100.0</v>
      </c>
      <c r="M7555" s="10">
        <f t="array" ref="M7555">_xlfn.XLOOKUP(A7555,subscriptions!B7555:B10004,subscriptions!D7555:D10004)</f>
        <v>80</v>
      </c>
      <c r="N7555" s="10">
        <f t="array" ref="N7555">_xlfn.XLOOKUP(A7555,subscriptions!B7555:B10004,subscriptions!G7555:G10004)</f>
        <v>10</v>
      </c>
      <c r="O7555" s="10">
        <v>72.0</v>
      </c>
      <c r="P7555" s="10" t="str">
        <f t="array" ref="P7555">_xlfn.XLOOKUP(A7555,subscriptions!B7555:B10004,subscriptions!C7555:C10004)</f>
        <v>Roam</v>
      </c>
      <c r="Q7555" s="10" t="s">
        <v>128</v>
      </c>
      <c r="R7555" s="10" t="s">
        <v>148</v>
      </c>
      <c r="S7555" s="10" t="s">
        <v>1622</v>
      </c>
    </row>
    <row r="7556">
      <c r="A7556" s="1" t="s">
        <v>9559</v>
      </c>
      <c r="B7556" s="1" t="s">
        <v>1157</v>
      </c>
      <c r="C7556" s="1" t="s">
        <v>800</v>
      </c>
      <c r="D7556" s="1" t="s">
        <v>27</v>
      </c>
      <c r="E7556" s="1" t="s">
        <v>179</v>
      </c>
      <c r="F7556" s="1" t="s">
        <v>357</v>
      </c>
      <c r="G7556" s="1" t="s">
        <v>25522</v>
      </c>
      <c r="H7556" s="1" t="s">
        <v>25523</v>
      </c>
      <c r="I7556" s="4">
        <v>84.42112268518518</v>
      </c>
      <c r="J7556" s="1">
        <v>1543.77</v>
      </c>
      <c r="K7556" s="1">
        <v>336.8</v>
      </c>
      <c r="L7556" s="1">
        <v>100.0</v>
      </c>
      <c r="M7556" s="10">
        <f t="array" ref="M7556">_xlfn.XLOOKUP(A7556,subscriptions!B7556:B10004,subscriptions!D7556:D10004)</f>
        <v>120</v>
      </c>
      <c r="N7556" s="10">
        <f t="array" ref="N7556">_xlfn.XLOOKUP(A7556,subscriptions!B7556:B10004,subscriptions!G7556:G10004)</f>
        <v>20</v>
      </c>
      <c r="O7556" s="10">
        <v>96.0</v>
      </c>
      <c r="P7556" s="10" t="str">
        <f t="array" ref="P7556">_xlfn.XLOOKUP(A7556,subscriptions!B7556:B10004,subscriptions!C7556:C10004)</f>
        <v>Residential</v>
      </c>
      <c r="Q7556" s="10" t="s">
        <v>128</v>
      </c>
      <c r="R7556" s="10" t="s">
        <v>148</v>
      </c>
      <c r="S7556" s="10" t="s">
        <v>2152</v>
      </c>
    </row>
    <row r="7557">
      <c r="A7557" s="1" t="s">
        <v>9560</v>
      </c>
      <c r="B7557" s="1" t="s">
        <v>657</v>
      </c>
      <c r="C7557" s="1" t="s">
        <v>2007</v>
      </c>
      <c r="D7557" s="1" t="s">
        <v>153</v>
      </c>
      <c r="E7557" s="1" t="s">
        <v>111</v>
      </c>
      <c r="F7557" s="1" t="s">
        <v>112</v>
      </c>
      <c r="G7557" s="1" t="s">
        <v>25524</v>
      </c>
      <c r="H7557" s="1" t="s">
        <v>25525</v>
      </c>
      <c r="I7557" s="4">
        <v>84.33498842592593</v>
      </c>
      <c r="J7557" s="1">
        <v>945.66</v>
      </c>
      <c r="K7557" s="1">
        <v>198.07</v>
      </c>
      <c r="M7557" s="10">
        <f t="array" ref="M7557">_xlfn.XLOOKUP(A7557,subscriptions!B7557:B10004,subscriptions!D7557:D10004)</f>
        <v>50</v>
      </c>
      <c r="N7557" s="10">
        <f t="array" ref="N7557">_xlfn.XLOOKUP(A7557,subscriptions!B7557:B10004,subscriptions!G7557:G10004)</f>
        <v>0</v>
      </c>
      <c r="O7557" s="10">
        <v>50.0</v>
      </c>
      <c r="P7557" s="10" t="str">
        <f t="array" ref="P7557">_xlfn.XLOOKUP(A7557,subscriptions!B7557:B10004,subscriptions!C7557:C10004)</f>
        <v>Mini</v>
      </c>
      <c r="Q7557" s="10" t="s">
        <v>173</v>
      </c>
      <c r="R7557" s="10" t="s">
        <v>148</v>
      </c>
      <c r="S7557" s="10" t="s">
        <v>643</v>
      </c>
    </row>
    <row r="7558">
      <c r="A7558" s="1" t="s">
        <v>9561</v>
      </c>
      <c r="B7558" s="1" t="s">
        <v>1886</v>
      </c>
      <c r="C7558" s="1" t="s">
        <v>330</v>
      </c>
      <c r="D7558" s="1" t="s">
        <v>27</v>
      </c>
      <c r="E7558" s="1" t="s">
        <v>262</v>
      </c>
      <c r="F7558" s="1" t="s">
        <v>1835</v>
      </c>
      <c r="G7558" s="1" t="s">
        <v>25526</v>
      </c>
      <c r="H7558" s="1" t="s">
        <v>25527</v>
      </c>
      <c r="I7558" s="4">
        <v>84.21612268518518</v>
      </c>
      <c r="J7558" s="1">
        <v>363.55</v>
      </c>
      <c r="K7558" s="1">
        <v>60.51</v>
      </c>
      <c r="M7558" s="10">
        <f t="array" ref="M7558">_xlfn.XLOOKUP(A7558,subscriptions!B7558:B10004,subscriptions!D7558:D10004)</f>
        <v>250</v>
      </c>
      <c r="N7558" s="10">
        <f t="array" ref="N7558">_xlfn.XLOOKUP(A7558,subscriptions!B7558:B10004,subscriptions!G7558:G10004)</f>
        <v>5</v>
      </c>
      <c r="O7558" s="10">
        <v>237.5</v>
      </c>
      <c r="P7558" s="10" t="str">
        <f t="array" ref="P7558">_xlfn.XLOOKUP(A7558,subscriptions!B7558:B10004,subscriptions!C7558:C10004)</f>
        <v>Business</v>
      </c>
      <c r="Q7558" s="10" t="s">
        <v>194</v>
      </c>
      <c r="R7558" s="10" t="s">
        <v>129</v>
      </c>
      <c r="S7558" s="10" t="s">
        <v>2596</v>
      </c>
    </row>
    <row r="7559">
      <c r="A7559" s="1" t="s">
        <v>9562</v>
      </c>
      <c r="B7559" s="1" t="s">
        <v>1226</v>
      </c>
      <c r="C7559" s="1" t="s">
        <v>658</v>
      </c>
      <c r="D7559" s="1" t="s">
        <v>153</v>
      </c>
      <c r="E7559" s="1" t="s">
        <v>332</v>
      </c>
      <c r="F7559" s="1" t="s">
        <v>2415</v>
      </c>
      <c r="G7559" s="1" t="s">
        <v>25528</v>
      </c>
      <c r="H7559" s="1" t="s">
        <v>25529</v>
      </c>
      <c r="I7559" s="4">
        <v>84.1709375</v>
      </c>
      <c r="J7559" s="1">
        <v>1113.6</v>
      </c>
      <c r="K7559" s="1">
        <v>220.78</v>
      </c>
      <c r="M7559" s="10">
        <f t="array" ref="M7559">_xlfn.XLOOKUP(A7559,subscriptions!B7559:B10004,subscriptions!D7559:D10004)</f>
        <v>80</v>
      </c>
      <c r="N7559" s="10">
        <f t="array" ref="N7559">_xlfn.XLOOKUP(A7559,subscriptions!B7559:B10004,subscriptions!G7559:G10004)</f>
        <v>10</v>
      </c>
      <c r="O7559" s="10">
        <v>72.0</v>
      </c>
      <c r="P7559" s="10" t="str">
        <f t="array" ref="P7559">_xlfn.XLOOKUP(A7559,subscriptions!B7559:B10004,subscriptions!C7559:C10004)</f>
        <v>Roam</v>
      </c>
      <c r="Q7559" s="10" t="s">
        <v>128</v>
      </c>
      <c r="R7559" s="10" t="s">
        <v>148</v>
      </c>
      <c r="S7559" s="10" t="s">
        <v>310</v>
      </c>
    </row>
    <row r="7560">
      <c r="A7560" s="1" t="s">
        <v>9563</v>
      </c>
      <c r="B7560" s="1" t="s">
        <v>842</v>
      </c>
      <c r="C7560" s="1" t="s">
        <v>750</v>
      </c>
      <c r="D7560" s="1" t="s">
        <v>27</v>
      </c>
      <c r="E7560" s="1" t="s">
        <v>179</v>
      </c>
      <c r="F7560" s="1" t="s">
        <v>4595</v>
      </c>
      <c r="G7560" s="1" t="s">
        <v>25530</v>
      </c>
      <c r="H7560" s="1" t="s">
        <v>25531</v>
      </c>
      <c r="I7560" s="4">
        <v>84.33615740740741</v>
      </c>
      <c r="J7560" s="1">
        <v>1178.02</v>
      </c>
      <c r="K7560" s="1">
        <v>172.09</v>
      </c>
      <c r="L7560" s="1">
        <v>100.0</v>
      </c>
      <c r="M7560" s="10">
        <f t="array" ref="M7560">_xlfn.XLOOKUP(A7560,subscriptions!B7560:B10004,subscriptions!D7560:D10004)</f>
        <v>80</v>
      </c>
      <c r="N7560" s="10">
        <f t="array" ref="N7560">_xlfn.XLOOKUP(A7560,subscriptions!B7560:B10004,subscriptions!G7560:G10004)</f>
        <v>20</v>
      </c>
      <c r="O7560" s="10">
        <v>64.0</v>
      </c>
      <c r="P7560" s="10" t="str">
        <f t="array" ref="P7560">_xlfn.XLOOKUP(A7560,subscriptions!B7560:B10004,subscriptions!C7560:C10004)</f>
        <v>Roam</v>
      </c>
      <c r="Q7560" s="10" t="s">
        <v>128</v>
      </c>
      <c r="R7560" s="10" t="s">
        <v>148</v>
      </c>
      <c r="S7560" s="10" t="s">
        <v>1971</v>
      </c>
    </row>
    <row r="7561">
      <c r="A7561" s="1" t="s">
        <v>9564</v>
      </c>
      <c r="B7561" s="1" t="s">
        <v>216</v>
      </c>
      <c r="C7561" s="1" t="s">
        <v>786</v>
      </c>
      <c r="D7561" s="1" t="s">
        <v>153</v>
      </c>
      <c r="E7561" s="1" t="s">
        <v>28</v>
      </c>
      <c r="F7561" s="1" t="s">
        <v>1639</v>
      </c>
      <c r="G7561" s="1" t="s">
        <v>25532</v>
      </c>
      <c r="H7561" s="1" t="s">
        <v>25533</v>
      </c>
      <c r="I7561" s="4">
        <v>84.17435185185185</v>
      </c>
      <c r="J7561" s="1">
        <v>2545.87</v>
      </c>
      <c r="K7561" s="1">
        <v>376.99</v>
      </c>
      <c r="M7561" s="10">
        <f t="array" ref="M7561">_xlfn.XLOOKUP(A7561,subscriptions!B7561:B10004,subscriptions!D7561:D10004)</f>
        <v>120</v>
      </c>
      <c r="N7561" s="10">
        <f t="array" ref="N7561">_xlfn.XLOOKUP(A7561,subscriptions!B7561:B10004,subscriptions!G7561:G10004)</f>
        <v>0</v>
      </c>
      <c r="O7561" s="10">
        <v>120.0</v>
      </c>
      <c r="P7561" s="10" t="str">
        <f t="array" ref="P7561">_xlfn.XLOOKUP(A7561,subscriptions!B7561:B10004,subscriptions!C7561:C10004)</f>
        <v>Residential</v>
      </c>
      <c r="Q7561" s="10" t="s">
        <v>173</v>
      </c>
      <c r="R7561" s="10" t="s">
        <v>212</v>
      </c>
      <c r="S7561" s="10" t="s">
        <v>507</v>
      </c>
    </row>
    <row r="7562">
      <c r="A7562" s="1" t="s">
        <v>9567</v>
      </c>
      <c r="B7562" s="1" t="s">
        <v>941</v>
      </c>
      <c r="C7562" s="1" t="s">
        <v>734</v>
      </c>
      <c r="D7562" s="1" t="s">
        <v>27</v>
      </c>
      <c r="E7562" s="1" t="s">
        <v>111</v>
      </c>
      <c r="F7562" s="1" t="s">
        <v>1906</v>
      </c>
      <c r="G7562" s="1" t="s">
        <v>25534</v>
      </c>
      <c r="H7562" s="1" t="s">
        <v>25535</v>
      </c>
      <c r="I7562" s="4">
        <v>84.17534722222223</v>
      </c>
      <c r="J7562" s="1">
        <v>2044.99</v>
      </c>
      <c r="K7562" s="1">
        <v>254.92</v>
      </c>
      <c r="M7562" s="10">
        <f t="array" ref="M7562">_xlfn.XLOOKUP(A7562,subscriptions!B7562:B10004,subscriptions!D7562:D10004)</f>
        <v>120</v>
      </c>
      <c r="N7562" s="10">
        <f t="array" ref="N7562">_xlfn.XLOOKUP(A7562,subscriptions!B7562:B10004,subscriptions!G7562:G10004)</f>
        <v>5</v>
      </c>
      <c r="O7562" s="10">
        <v>114.0</v>
      </c>
      <c r="P7562" s="10" t="str">
        <f t="array" ref="P7562">_xlfn.XLOOKUP(A7562,subscriptions!B7562:B10004,subscriptions!C7562:C10004)</f>
        <v>Residential</v>
      </c>
      <c r="Q7562" s="10" t="s">
        <v>194</v>
      </c>
      <c r="R7562" s="10" t="s">
        <v>212</v>
      </c>
      <c r="S7562" s="10" t="s">
        <v>1198</v>
      </c>
    </row>
    <row r="7563">
      <c r="A7563" s="1" t="s">
        <v>9568</v>
      </c>
      <c r="B7563" s="1" t="s">
        <v>1995</v>
      </c>
      <c r="C7563" s="1" t="s">
        <v>296</v>
      </c>
      <c r="D7563" s="1" t="s">
        <v>153</v>
      </c>
      <c r="E7563" s="1" t="s">
        <v>179</v>
      </c>
      <c r="F7563" s="1" t="s">
        <v>1760</v>
      </c>
      <c r="G7563" s="1" t="s">
        <v>25536</v>
      </c>
      <c r="H7563" s="1" t="s">
        <v>25537</v>
      </c>
      <c r="I7563" s="4">
        <v>84.25640046296296</v>
      </c>
      <c r="J7563" s="1">
        <v>1685.04</v>
      </c>
      <c r="K7563" s="1">
        <v>350.16</v>
      </c>
      <c r="L7563" s="1">
        <v>100.0</v>
      </c>
      <c r="M7563" s="10">
        <f t="array" ref="M7563">_xlfn.XLOOKUP(A7563,subscriptions!B7563:B10004,subscriptions!D7563:D10004)</f>
        <v>120</v>
      </c>
      <c r="N7563" s="10">
        <f t="array" ref="N7563">_xlfn.XLOOKUP(A7563,subscriptions!B7563:B10004,subscriptions!G7563:G10004)</f>
        <v>10</v>
      </c>
      <c r="O7563" s="10">
        <v>108.0</v>
      </c>
      <c r="P7563" s="10" t="str">
        <f t="array" ref="P7563">_xlfn.XLOOKUP(A7563,subscriptions!B7563:B10004,subscriptions!C7563:C10004)</f>
        <v>Residential</v>
      </c>
      <c r="Q7563" s="10" t="s">
        <v>128</v>
      </c>
      <c r="R7563" s="10" t="s">
        <v>212</v>
      </c>
      <c r="S7563" s="10" t="s">
        <v>130</v>
      </c>
    </row>
    <row r="7564">
      <c r="A7564" s="1" t="s">
        <v>9569</v>
      </c>
      <c r="B7564" s="1" t="s">
        <v>508</v>
      </c>
      <c r="C7564" s="1" t="s">
        <v>509</v>
      </c>
      <c r="D7564" s="1" t="s">
        <v>153</v>
      </c>
      <c r="E7564" s="1" t="s">
        <v>332</v>
      </c>
      <c r="F7564" s="1" t="s">
        <v>510</v>
      </c>
      <c r="G7564" s="1" t="s">
        <v>25538</v>
      </c>
      <c r="H7564" s="1" t="s">
        <v>25539</v>
      </c>
      <c r="I7564" s="4">
        <v>84.29952546296296</v>
      </c>
      <c r="J7564" s="1">
        <v>230.52</v>
      </c>
      <c r="K7564" s="1">
        <v>64.08</v>
      </c>
      <c r="M7564" s="10">
        <f t="array" ref="M7564">_xlfn.XLOOKUP(A7564,subscriptions!B7564:B10004,subscriptions!D7564:D10004)</f>
        <v>80</v>
      </c>
      <c r="N7564" s="10">
        <f t="array" ref="N7564">_xlfn.XLOOKUP(A7564,subscriptions!B7564:B10004,subscriptions!G7564:G10004)</f>
        <v>20</v>
      </c>
      <c r="O7564" s="10">
        <v>64.0</v>
      </c>
      <c r="P7564" s="10" t="str">
        <f t="array" ref="P7564">_xlfn.XLOOKUP(A7564,subscriptions!B7564:B10004,subscriptions!C7564:C10004)</f>
        <v>Roam</v>
      </c>
      <c r="Q7564" s="10" t="s">
        <v>128</v>
      </c>
      <c r="R7564" s="10" t="s">
        <v>148</v>
      </c>
      <c r="S7564" s="10" t="s">
        <v>522</v>
      </c>
    </row>
    <row r="7565">
      <c r="A7565" s="1" t="s">
        <v>9570</v>
      </c>
      <c r="B7565" s="1" t="s">
        <v>2279</v>
      </c>
      <c r="C7565" s="1" t="s">
        <v>605</v>
      </c>
      <c r="D7565" s="1" t="s">
        <v>153</v>
      </c>
      <c r="E7565" s="1" t="s">
        <v>219</v>
      </c>
      <c r="F7565" s="1" t="s">
        <v>574</v>
      </c>
      <c r="G7565" s="1" t="s">
        <v>25540</v>
      </c>
      <c r="H7565" s="1" t="s">
        <v>25541</v>
      </c>
      <c r="I7565" s="4">
        <v>84.37641203703704</v>
      </c>
      <c r="J7565" s="1">
        <v>1962.75</v>
      </c>
      <c r="K7565" s="1">
        <v>350.96</v>
      </c>
      <c r="M7565" s="10">
        <f t="array" ref="M7565">_xlfn.XLOOKUP(A7565,subscriptions!B7565:B10004,subscriptions!D7565:D10004)</f>
        <v>120</v>
      </c>
      <c r="N7565" s="10">
        <f t="array" ref="N7565">_xlfn.XLOOKUP(A7565,subscriptions!B7565:B10004,subscriptions!G7565:G10004)</f>
        <v>0</v>
      </c>
      <c r="O7565" s="10">
        <v>120.0</v>
      </c>
      <c r="P7565" s="10" t="str">
        <f t="array" ref="P7565">_xlfn.XLOOKUP(A7565,subscriptions!B7565:B10004,subscriptions!C7565:C10004)</f>
        <v>Residential</v>
      </c>
      <c r="Q7565" s="10" t="s">
        <v>173</v>
      </c>
      <c r="R7565" s="10" t="s">
        <v>212</v>
      </c>
      <c r="S7565" s="10" t="s">
        <v>3910</v>
      </c>
    </row>
    <row r="7566">
      <c r="A7566" s="1" t="s">
        <v>9571</v>
      </c>
      <c r="B7566" s="1" t="s">
        <v>1865</v>
      </c>
      <c r="C7566" s="1" t="s">
        <v>473</v>
      </c>
      <c r="D7566" s="1" t="s">
        <v>153</v>
      </c>
      <c r="E7566" s="1" t="s">
        <v>219</v>
      </c>
      <c r="F7566" s="1" t="s">
        <v>590</v>
      </c>
      <c r="G7566" s="1" t="s">
        <v>25542</v>
      </c>
      <c r="H7566" s="1" t="s">
        <v>25543</v>
      </c>
      <c r="I7566" s="4">
        <v>84.33489583333333</v>
      </c>
      <c r="J7566" s="1">
        <v>1090.64</v>
      </c>
      <c r="K7566" s="1">
        <v>218.14</v>
      </c>
      <c r="M7566" s="10">
        <f t="array" ref="M7566">_xlfn.XLOOKUP(A7566,subscriptions!B7566:B10004,subscriptions!D7566:D10004)</f>
        <v>120</v>
      </c>
      <c r="N7566" s="10">
        <f t="array" ref="N7566">_xlfn.XLOOKUP(A7566,subscriptions!B7566:B10004,subscriptions!G7566:G10004)</f>
        <v>5</v>
      </c>
      <c r="O7566" s="10">
        <v>114.0</v>
      </c>
      <c r="P7566" s="10" t="str">
        <f t="array" ref="P7566">_xlfn.XLOOKUP(A7566,subscriptions!B7566:B10004,subscriptions!C7566:C10004)</f>
        <v>Residential</v>
      </c>
      <c r="Q7566" s="10" t="s">
        <v>194</v>
      </c>
      <c r="R7566" s="10" t="s">
        <v>212</v>
      </c>
      <c r="S7566" s="10" t="s">
        <v>643</v>
      </c>
    </row>
    <row r="7567">
      <c r="A7567" s="1" t="s">
        <v>9572</v>
      </c>
      <c r="B7567" s="1" t="s">
        <v>1387</v>
      </c>
      <c r="C7567" s="1" t="s">
        <v>1876</v>
      </c>
      <c r="D7567" s="1" t="s">
        <v>27</v>
      </c>
      <c r="E7567" s="1" t="s">
        <v>262</v>
      </c>
      <c r="F7567" s="1" t="s">
        <v>263</v>
      </c>
      <c r="G7567" s="1" t="s">
        <v>25544</v>
      </c>
      <c r="H7567" s="1" t="s">
        <v>25545</v>
      </c>
      <c r="I7567" s="4">
        <v>84.21546296296296</v>
      </c>
      <c r="J7567" s="1">
        <v>3417.88</v>
      </c>
      <c r="K7567" s="1">
        <v>521.86</v>
      </c>
      <c r="M7567" s="10">
        <f t="array" ref="M7567">_xlfn.XLOOKUP(A7567,subscriptions!B7567:B10004,subscriptions!D7567:D10004)</f>
        <v>80</v>
      </c>
      <c r="N7567" s="10">
        <f t="array" ref="N7567">_xlfn.XLOOKUP(A7567,subscriptions!B7567:B10004,subscriptions!G7567:G10004)</f>
        <v>10</v>
      </c>
      <c r="O7567" s="10">
        <v>72.0</v>
      </c>
      <c r="P7567" s="10" t="str">
        <f t="array" ref="P7567">_xlfn.XLOOKUP(A7567,subscriptions!B7567:B10004,subscriptions!C7567:C10004)</f>
        <v>Roam</v>
      </c>
      <c r="Q7567" s="10" t="s">
        <v>128</v>
      </c>
      <c r="R7567" s="10" t="s">
        <v>148</v>
      </c>
      <c r="S7567" s="10" t="s">
        <v>1212</v>
      </c>
    </row>
    <row r="7568">
      <c r="A7568" s="1" t="s">
        <v>9573</v>
      </c>
      <c r="B7568" s="1" t="s">
        <v>236</v>
      </c>
      <c r="C7568" s="1" t="s">
        <v>1415</v>
      </c>
      <c r="D7568" s="1" t="s">
        <v>153</v>
      </c>
      <c r="E7568" s="1" t="s">
        <v>280</v>
      </c>
      <c r="F7568" s="1" t="s">
        <v>376</v>
      </c>
      <c r="G7568" s="1" t="s">
        <v>25546</v>
      </c>
      <c r="H7568" s="1" t="s">
        <v>25547</v>
      </c>
      <c r="I7568" s="4">
        <v>84.33488425925925</v>
      </c>
      <c r="J7568" s="1">
        <v>3836.17</v>
      </c>
      <c r="K7568" s="1">
        <v>466.78</v>
      </c>
      <c r="M7568" s="10">
        <f t="array" ref="M7568">_xlfn.XLOOKUP(A7568,subscriptions!B7568:B10004,subscriptions!D7568:D10004)</f>
        <v>80</v>
      </c>
      <c r="N7568" s="10">
        <f t="array" ref="N7568">_xlfn.XLOOKUP(A7568,subscriptions!B7568:B10004,subscriptions!G7568:G10004)</f>
        <v>20</v>
      </c>
      <c r="O7568" s="10">
        <v>64.0</v>
      </c>
      <c r="P7568" s="10" t="str">
        <f t="array" ref="P7568">_xlfn.XLOOKUP(A7568,subscriptions!B7568:B10004,subscriptions!C7568:C10004)</f>
        <v>Roam</v>
      </c>
      <c r="Q7568" s="10" t="s">
        <v>128</v>
      </c>
      <c r="R7568" s="10" t="s">
        <v>148</v>
      </c>
      <c r="S7568" s="10" t="s">
        <v>643</v>
      </c>
    </row>
    <row r="7569">
      <c r="A7569" s="1" t="s">
        <v>9574</v>
      </c>
      <c r="B7569" s="1" t="s">
        <v>870</v>
      </c>
      <c r="C7569" s="1" t="s">
        <v>110</v>
      </c>
      <c r="D7569" s="1" t="s">
        <v>153</v>
      </c>
      <c r="E7569" s="1" t="s">
        <v>714</v>
      </c>
      <c r="F7569" s="1" t="s">
        <v>3326</v>
      </c>
      <c r="G7569" s="1" t="s">
        <v>25548</v>
      </c>
      <c r="H7569" s="1" t="s">
        <v>25549</v>
      </c>
      <c r="I7569" s="4">
        <v>84.21614583333333</v>
      </c>
      <c r="J7569" s="1">
        <v>135.1</v>
      </c>
      <c r="K7569" s="1">
        <v>46.69</v>
      </c>
      <c r="M7569" s="10">
        <f t="array" ref="M7569">_xlfn.XLOOKUP(A7569,subscriptions!B7569:B10004,subscriptions!D7569:D10004)</f>
        <v>80</v>
      </c>
      <c r="N7569" s="10">
        <f t="array" ref="N7569">_xlfn.XLOOKUP(A7569,subscriptions!B7569:B10004,subscriptions!G7569:G10004)</f>
        <v>0</v>
      </c>
      <c r="O7569" s="10">
        <v>80.0</v>
      </c>
      <c r="P7569" s="10" t="str">
        <f t="array" ref="P7569">_xlfn.XLOOKUP(A7569,subscriptions!B7569:B10004,subscriptions!C7569:C10004)</f>
        <v>Roam</v>
      </c>
      <c r="Q7569" s="10" t="s">
        <v>173</v>
      </c>
      <c r="R7569" s="10" t="s">
        <v>148</v>
      </c>
      <c r="S7569" s="10" t="s">
        <v>2596</v>
      </c>
    </row>
    <row r="7570">
      <c r="A7570" s="1" t="s">
        <v>9577</v>
      </c>
      <c r="B7570" s="1" t="s">
        <v>555</v>
      </c>
      <c r="C7570" s="1" t="s">
        <v>1973</v>
      </c>
      <c r="D7570" s="1" t="s">
        <v>153</v>
      </c>
      <c r="E7570" s="1" t="s">
        <v>28</v>
      </c>
      <c r="F7570" s="1" t="s">
        <v>801</v>
      </c>
      <c r="G7570" s="1" t="s">
        <v>25550</v>
      </c>
      <c r="H7570" s="1" t="s">
        <v>25551</v>
      </c>
      <c r="I7570" s="4">
        <v>84.1683912037037</v>
      </c>
      <c r="J7570" s="1">
        <v>2627.55</v>
      </c>
      <c r="K7570" s="1">
        <v>336.68</v>
      </c>
      <c r="M7570" s="10">
        <f t="array" ref="M7570">_xlfn.XLOOKUP(A7570,subscriptions!B7570:B10004,subscriptions!D7570:D10004)</f>
        <v>120</v>
      </c>
      <c r="N7570" s="10">
        <f t="array" ref="N7570">_xlfn.XLOOKUP(A7570,subscriptions!B7570:B10004,subscriptions!G7570:G10004)</f>
        <v>5</v>
      </c>
      <c r="O7570" s="10">
        <v>114.0</v>
      </c>
      <c r="P7570" s="10" t="str">
        <f t="array" ref="P7570">_xlfn.XLOOKUP(A7570,subscriptions!B7570:B10004,subscriptions!C7570:C10004)</f>
        <v>Residential</v>
      </c>
      <c r="Q7570" s="10" t="s">
        <v>194</v>
      </c>
      <c r="R7570" s="10" t="s">
        <v>212</v>
      </c>
      <c r="S7570" s="10" t="s">
        <v>1042</v>
      </c>
    </row>
    <row r="7571">
      <c r="A7571" s="1" t="s">
        <v>9578</v>
      </c>
      <c r="B7571" s="1" t="s">
        <v>1027</v>
      </c>
      <c r="C7571" s="1" t="s">
        <v>426</v>
      </c>
      <c r="D7571" s="1" t="s">
        <v>153</v>
      </c>
      <c r="E7571" s="1" t="s">
        <v>262</v>
      </c>
      <c r="F7571" s="1" t="s">
        <v>392</v>
      </c>
      <c r="G7571" s="1" t="s">
        <v>25552</v>
      </c>
      <c r="H7571" s="1" t="s">
        <v>25553</v>
      </c>
      <c r="I7571" s="4">
        <v>84.21265046296297</v>
      </c>
      <c r="J7571" s="1">
        <v>107.64</v>
      </c>
      <c r="K7571" s="1">
        <v>29.76</v>
      </c>
      <c r="M7571" s="10">
        <f t="array" ref="M7571">_xlfn.XLOOKUP(A7571,subscriptions!B7571:B10004,subscriptions!D7571:D10004)</f>
        <v>120</v>
      </c>
      <c r="N7571" s="10">
        <f t="array" ref="N7571">_xlfn.XLOOKUP(A7571,subscriptions!B7571:B10004,subscriptions!G7571:G10004)</f>
        <v>10</v>
      </c>
      <c r="O7571" s="10">
        <v>108.0</v>
      </c>
      <c r="P7571" s="10" t="str">
        <f t="array" ref="P7571">_xlfn.XLOOKUP(A7571,subscriptions!B7571:B10004,subscriptions!C7571:C10004)</f>
        <v>Residential</v>
      </c>
      <c r="Q7571" s="10" t="s">
        <v>128</v>
      </c>
      <c r="R7571" s="10" t="s">
        <v>212</v>
      </c>
      <c r="S7571" s="10" t="s">
        <v>813</v>
      </c>
    </row>
    <row r="7572">
      <c r="A7572" s="1" t="s">
        <v>9579</v>
      </c>
      <c r="B7572" s="1" t="s">
        <v>1886</v>
      </c>
      <c r="C7572" s="1" t="s">
        <v>456</v>
      </c>
      <c r="D7572" s="1" t="s">
        <v>27</v>
      </c>
      <c r="E7572" s="1" t="s">
        <v>262</v>
      </c>
      <c r="F7572" s="1" t="s">
        <v>885</v>
      </c>
      <c r="G7572" s="1" t="s">
        <v>25554</v>
      </c>
      <c r="H7572" s="1" t="s">
        <v>25555</v>
      </c>
      <c r="I7572" s="4">
        <v>84.2508912037037</v>
      </c>
      <c r="J7572" s="1">
        <v>736.33</v>
      </c>
      <c r="K7572" s="1">
        <v>78.82</v>
      </c>
      <c r="M7572" s="10">
        <f t="array" ref="M7572">_xlfn.XLOOKUP(A7572,subscriptions!B7572:B10004,subscriptions!D7572:D10004)</f>
        <v>50</v>
      </c>
      <c r="N7572" s="10">
        <f t="array" ref="N7572">_xlfn.XLOOKUP(A7572,subscriptions!B7572:B10004,subscriptions!G7572:G10004)</f>
        <v>20</v>
      </c>
      <c r="O7572" s="10">
        <v>40.0</v>
      </c>
      <c r="P7572" s="10" t="str">
        <f t="array" ref="P7572">_xlfn.XLOOKUP(A7572,subscriptions!B7572:B10004,subscriptions!C7572:C10004)</f>
        <v>Mini</v>
      </c>
      <c r="Q7572" s="10" t="s">
        <v>128</v>
      </c>
      <c r="R7572" s="10" t="s">
        <v>148</v>
      </c>
      <c r="S7572" s="10" t="s">
        <v>1691</v>
      </c>
    </row>
    <row r="7573">
      <c r="A7573" s="1" t="s">
        <v>9580</v>
      </c>
      <c r="B7573" s="1" t="s">
        <v>1226</v>
      </c>
      <c r="C7573" s="1" t="s">
        <v>1876</v>
      </c>
      <c r="D7573" s="1" t="s">
        <v>153</v>
      </c>
      <c r="E7573" s="1" t="s">
        <v>332</v>
      </c>
      <c r="F7573" s="1" t="s">
        <v>510</v>
      </c>
      <c r="G7573" s="1" t="s">
        <v>25556</v>
      </c>
      <c r="H7573" s="1" t="s">
        <v>25557</v>
      </c>
      <c r="I7573" s="4">
        <v>84.25219907407407</v>
      </c>
      <c r="J7573" s="1">
        <v>1222.31</v>
      </c>
      <c r="K7573" s="1">
        <v>308.04</v>
      </c>
      <c r="M7573" s="10">
        <f t="array" ref="M7573">_xlfn.XLOOKUP(A7573,subscriptions!B7573:B10004,subscriptions!D7573:D10004)</f>
        <v>120</v>
      </c>
      <c r="N7573" s="10">
        <f t="array" ref="N7573">_xlfn.XLOOKUP(A7573,subscriptions!B7573:B10004,subscriptions!G7573:G10004)</f>
        <v>0</v>
      </c>
      <c r="O7573" s="10">
        <v>120.0</v>
      </c>
      <c r="P7573" s="10" t="str">
        <f t="array" ref="P7573">_xlfn.XLOOKUP(A7573,subscriptions!B7573:B10004,subscriptions!C7573:C10004)</f>
        <v>Residential</v>
      </c>
      <c r="Q7573" s="10" t="s">
        <v>173</v>
      </c>
      <c r="R7573" s="10" t="s">
        <v>212</v>
      </c>
      <c r="S7573" s="10" t="s">
        <v>1008</v>
      </c>
    </row>
    <row r="7574">
      <c r="A7574" s="1" t="s">
        <v>9581</v>
      </c>
      <c r="B7574" s="1" t="s">
        <v>197</v>
      </c>
      <c r="C7574" s="1" t="s">
        <v>1492</v>
      </c>
      <c r="D7574" s="1" t="s">
        <v>153</v>
      </c>
      <c r="E7574" s="1" t="s">
        <v>28</v>
      </c>
      <c r="F7574" s="1" t="s">
        <v>526</v>
      </c>
      <c r="G7574" s="1" t="s">
        <v>25558</v>
      </c>
      <c r="H7574" s="1" t="s">
        <v>25559</v>
      </c>
      <c r="I7574" s="4">
        <v>84.25167824074074</v>
      </c>
      <c r="J7574" s="1">
        <v>290.43</v>
      </c>
      <c r="K7574" s="1">
        <v>66.69</v>
      </c>
      <c r="M7574" s="10">
        <f t="array" ref="M7574">_xlfn.XLOOKUP(A7574,subscriptions!B7574:B10004,subscriptions!D7574:D10004)</f>
        <v>120</v>
      </c>
      <c r="N7574" s="10">
        <f t="array" ref="N7574">_xlfn.XLOOKUP(A7574,subscriptions!B7574:B10004,subscriptions!G7574:G10004)</f>
        <v>5</v>
      </c>
      <c r="O7574" s="10">
        <v>114.0</v>
      </c>
      <c r="P7574" s="10" t="str">
        <f t="array" ref="P7574">_xlfn.XLOOKUP(A7574,subscriptions!B7574:B10004,subscriptions!C7574:C10004)</f>
        <v>Residential</v>
      </c>
      <c r="Q7574" s="10" t="s">
        <v>194</v>
      </c>
      <c r="R7574" s="10" t="s">
        <v>212</v>
      </c>
      <c r="S7574" s="10" t="s">
        <v>4065</v>
      </c>
    </row>
    <row r="7575">
      <c r="A7575" s="1" t="s">
        <v>9582</v>
      </c>
      <c r="B7575" s="1" t="s">
        <v>1027</v>
      </c>
      <c r="C7575" s="1" t="s">
        <v>1492</v>
      </c>
      <c r="D7575" s="1" t="s">
        <v>153</v>
      </c>
      <c r="E7575" s="1" t="s">
        <v>332</v>
      </c>
      <c r="F7575" s="1" t="s">
        <v>788</v>
      </c>
      <c r="G7575" s="1" t="s">
        <v>25560</v>
      </c>
      <c r="H7575" s="1" t="s">
        <v>25561</v>
      </c>
      <c r="I7575" s="4">
        <v>84.341875</v>
      </c>
      <c r="J7575" s="1">
        <v>2107.49</v>
      </c>
      <c r="K7575" s="1">
        <v>391.15</v>
      </c>
      <c r="M7575" s="10">
        <f t="array" ref="M7575">_xlfn.XLOOKUP(A7575,subscriptions!B7575:B10004,subscriptions!D7575:D10004)</f>
        <v>250</v>
      </c>
      <c r="N7575" s="10">
        <f t="array" ref="N7575">_xlfn.XLOOKUP(A7575,subscriptions!B7575:B10004,subscriptions!G7575:G10004)</f>
        <v>10</v>
      </c>
      <c r="O7575" s="10">
        <v>225.0</v>
      </c>
      <c r="P7575" s="10" t="str">
        <f t="array" ref="P7575">_xlfn.XLOOKUP(A7575,subscriptions!B7575:B10004,subscriptions!C7575:C10004)</f>
        <v>Business</v>
      </c>
      <c r="Q7575" s="10" t="s">
        <v>128</v>
      </c>
      <c r="R7575" s="10" t="s">
        <v>129</v>
      </c>
      <c r="S7575" s="10" t="s">
        <v>1703</v>
      </c>
    </row>
    <row r="7576">
      <c r="A7576" s="1" t="s">
        <v>9583</v>
      </c>
      <c r="B7576" s="1" t="s">
        <v>1141</v>
      </c>
      <c r="C7576" s="1" t="s">
        <v>2483</v>
      </c>
      <c r="D7576" s="1" t="s">
        <v>27</v>
      </c>
      <c r="E7576" s="1" t="s">
        <v>714</v>
      </c>
      <c r="F7576" s="1" t="s">
        <v>828</v>
      </c>
      <c r="G7576" s="1" t="s">
        <v>25562</v>
      </c>
      <c r="H7576" s="1" t="s">
        <v>25563</v>
      </c>
      <c r="I7576" s="4">
        <v>84.29517361111111</v>
      </c>
      <c r="J7576" s="1">
        <v>62.58</v>
      </c>
      <c r="K7576" s="1">
        <v>20.92</v>
      </c>
      <c r="M7576" s="10">
        <f t="array" ref="M7576">_xlfn.XLOOKUP(A7576,subscriptions!B7576:B10004,subscriptions!D7576:D10004)</f>
        <v>80</v>
      </c>
      <c r="N7576" s="10">
        <f t="array" ref="N7576">_xlfn.XLOOKUP(A7576,subscriptions!B7576:B10004,subscriptions!G7576:G10004)</f>
        <v>20</v>
      </c>
      <c r="O7576" s="10">
        <v>64.0</v>
      </c>
      <c r="P7576" s="10" t="str">
        <f t="array" ref="P7576">_xlfn.XLOOKUP(A7576,subscriptions!B7576:B10004,subscriptions!C7576:C10004)</f>
        <v>Roam</v>
      </c>
      <c r="Q7576" s="10" t="s">
        <v>128</v>
      </c>
      <c r="R7576" s="10" t="s">
        <v>148</v>
      </c>
      <c r="S7576" s="10" t="s">
        <v>1026</v>
      </c>
    </row>
    <row r="7577">
      <c r="A7577" s="1" t="s">
        <v>9584</v>
      </c>
      <c r="B7577" s="1" t="s">
        <v>1886</v>
      </c>
      <c r="C7577" s="1" t="s">
        <v>133</v>
      </c>
      <c r="D7577" s="1" t="s">
        <v>27</v>
      </c>
      <c r="E7577" s="1" t="s">
        <v>631</v>
      </c>
      <c r="F7577" s="1" t="s">
        <v>2495</v>
      </c>
      <c r="G7577" s="1" t="s">
        <v>25564</v>
      </c>
      <c r="H7577" s="1" t="s">
        <v>25565</v>
      </c>
      <c r="I7577" s="4">
        <v>84.16909722222222</v>
      </c>
      <c r="J7577" s="1">
        <v>326.96</v>
      </c>
      <c r="K7577" s="1">
        <v>58.81</v>
      </c>
      <c r="M7577" s="10">
        <f t="array" ref="M7577">_xlfn.XLOOKUP(A7577,subscriptions!B7577:B10004,subscriptions!D7577:D10004)</f>
        <v>120</v>
      </c>
      <c r="N7577" s="10">
        <f t="array" ref="N7577">_xlfn.XLOOKUP(A7577,subscriptions!B7577:B10004,subscriptions!G7577:G10004)</f>
        <v>0</v>
      </c>
      <c r="O7577" s="10">
        <v>120.0</v>
      </c>
      <c r="P7577" s="10" t="str">
        <f t="array" ref="P7577">_xlfn.XLOOKUP(A7577,subscriptions!B7577:B10004,subscriptions!C7577:C10004)</f>
        <v>Residential</v>
      </c>
      <c r="Q7577" s="10" t="s">
        <v>173</v>
      </c>
      <c r="R7577" s="10" t="s">
        <v>212</v>
      </c>
      <c r="S7577" s="10" t="s">
        <v>1504</v>
      </c>
    </row>
    <row r="7578">
      <c r="A7578" s="1" t="s">
        <v>9585</v>
      </c>
      <c r="B7578" s="1" t="s">
        <v>1141</v>
      </c>
      <c r="C7578" s="1" t="s">
        <v>1876</v>
      </c>
      <c r="D7578" s="1" t="s">
        <v>27</v>
      </c>
      <c r="E7578" s="1" t="s">
        <v>332</v>
      </c>
      <c r="F7578" s="1" t="s">
        <v>510</v>
      </c>
      <c r="G7578" s="1" t="s">
        <v>25566</v>
      </c>
      <c r="H7578" s="1" t="s">
        <v>25567</v>
      </c>
      <c r="I7578" s="4">
        <v>84.21393518518518</v>
      </c>
      <c r="J7578" s="1">
        <v>1354.1</v>
      </c>
      <c r="K7578" s="1">
        <v>325.48</v>
      </c>
      <c r="M7578" s="10">
        <f t="array" ref="M7578">_xlfn.XLOOKUP(A7578,subscriptions!B7578:B10004,subscriptions!D7578:D10004)</f>
        <v>120</v>
      </c>
      <c r="N7578" s="10">
        <f t="array" ref="N7578">_xlfn.XLOOKUP(A7578,subscriptions!B7578:B10004,subscriptions!G7578:G10004)</f>
        <v>5</v>
      </c>
      <c r="O7578" s="10">
        <v>114.0</v>
      </c>
      <c r="P7578" s="10" t="str">
        <f t="array" ref="P7578">_xlfn.XLOOKUP(A7578,subscriptions!B7578:B10004,subscriptions!C7578:C10004)</f>
        <v>Residential</v>
      </c>
      <c r="Q7578" s="10" t="s">
        <v>194</v>
      </c>
      <c r="R7578" s="10" t="s">
        <v>212</v>
      </c>
      <c r="S7578" s="10" t="s">
        <v>388</v>
      </c>
    </row>
    <row r="7579">
      <c r="A7579" s="1" t="s">
        <v>9586</v>
      </c>
      <c r="B7579" s="1" t="s">
        <v>1624</v>
      </c>
      <c r="C7579" s="1" t="s">
        <v>556</v>
      </c>
      <c r="D7579" s="1" t="s">
        <v>27</v>
      </c>
      <c r="E7579" s="1" t="s">
        <v>28</v>
      </c>
      <c r="F7579" s="1" t="s">
        <v>2097</v>
      </c>
      <c r="G7579" s="1" t="s">
        <v>25568</v>
      </c>
      <c r="H7579" s="1" t="s">
        <v>25569</v>
      </c>
      <c r="I7579" s="4">
        <v>84.17090277777778</v>
      </c>
      <c r="J7579" s="1">
        <v>1929.68</v>
      </c>
      <c r="K7579" s="1">
        <v>216.68</v>
      </c>
      <c r="M7579" s="10">
        <f t="array" ref="M7579">_xlfn.XLOOKUP(A7579,subscriptions!B7579:B10004,subscriptions!D7579:D10004)</f>
        <v>120</v>
      </c>
      <c r="N7579" s="10">
        <f t="array" ref="N7579">_xlfn.XLOOKUP(A7579,subscriptions!B7579:B10004,subscriptions!G7579:G10004)</f>
        <v>10</v>
      </c>
      <c r="O7579" s="10">
        <v>108.0</v>
      </c>
      <c r="P7579" s="10" t="str">
        <f t="array" ref="P7579">_xlfn.XLOOKUP(A7579,subscriptions!B7579:B10004,subscriptions!C7579:C10004)</f>
        <v>Residential</v>
      </c>
      <c r="Q7579" s="10" t="s">
        <v>128</v>
      </c>
      <c r="R7579" s="10" t="s">
        <v>212</v>
      </c>
      <c r="S7579" s="10" t="s">
        <v>310</v>
      </c>
    </row>
    <row r="7580">
      <c r="A7580" s="1" t="s">
        <v>9587</v>
      </c>
      <c r="B7580" s="1" t="s">
        <v>4627</v>
      </c>
      <c r="C7580" s="1" t="s">
        <v>764</v>
      </c>
      <c r="D7580" s="1" t="s">
        <v>27</v>
      </c>
      <c r="E7580" s="1" t="s">
        <v>262</v>
      </c>
      <c r="F7580" s="1" t="s">
        <v>263</v>
      </c>
      <c r="G7580" s="1" t="s">
        <v>25570</v>
      </c>
      <c r="H7580" s="1" t="s">
        <v>25571</v>
      </c>
      <c r="I7580" s="4">
        <v>84.16878472222223</v>
      </c>
      <c r="J7580" s="1">
        <v>3776.94</v>
      </c>
      <c r="K7580" s="1">
        <v>507.04</v>
      </c>
      <c r="M7580" s="10">
        <f t="array" ref="M7580">_xlfn.XLOOKUP(A7580,subscriptions!B7580:B10004,subscriptions!D7580:D10004)</f>
        <v>120</v>
      </c>
      <c r="N7580" s="10">
        <f t="array" ref="N7580">_xlfn.XLOOKUP(A7580,subscriptions!B7580:B10004,subscriptions!G7580:G10004)</f>
        <v>20</v>
      </c>
      <c r="O7580" s="10">
        <v>96.0</v>
      </c>
      <c r="P7580" s="10" t="str">
        <f t="array" ref="P7580">_xlfn.XLOOKUP(A7580,subscriptions!B7580:B10004,subscriptions!C7580:C10004)</f>
        <v>Residential</v>
      </c>
      <c r="Q7580" s="10" t="s">
        <v>128</v>
      </c>
      <c r="R7580" s="10" t="s">
        <v>148</v>
      </c>
      <c r="S7580" s="10" t="s">
        <v>1504</v>
      </c>
    </row>
    <row r="7581">
      <c r="A7581" s="1" t="s">
        <v>9590</v>
      </c>
      <c r="B7581" s="1" t="s">
        <v>870</v>
      </c>
      <c r="C7581" s="1" t="s">
        <v>456</v>
      </c>
      <c r="D7581" s="1" t="s">
        <v>153</v>
      </c>
      <c r="E7581" s="1" t="s">
        <v>179</v>
      </c>
      <c r="F7581" s="1" t="s">
        <v>901</v>
      </c>
      <c r="G7581" s="1" t="s">
        <v>25572</v>
      </c>
      <c r="H7581" s="1" t="s">
        <v>25573</v>
      </c>
      <c r="I7581" s="4">
        <v>84.16826388888889</v>
      </c>
      <c r="J7581" s="1">
        <v>1883.7</v>
      </c>
      <c r="K7581" s="1">
        <v>212.78</v>
      </c>
      <c r="L7581" s="1">
        <v>100.0</v>
      </c>
      <c r="M7581" s="10">
        <f t="array" ref="M7581">_xlfn.XLOOKUP(A7581,subscriptions!B7581:B10004,subscriptions!D7581:D10004)</f>
        <v>120</v>
      </c>
      <c r="N7581" s="10">
        <f t="array" ref="N7581">_xlfn.XLOOKUP(A7581,subscriptions!B7581:B10004,subscriptions!G7581:G10004)</f>
        <v>0</v>
      </c>
      <c r="O7581" s="10">
        <v>120.0</v>
      </c>
      <c r="P7581" s="10" t="str">
        <f t="array" ref="P7581">_xlfn.XLOOKUP(A7581,subscriptions!B7581:B10004,subscriptions!C7581:C10004)</f>
        <v>Residential</v>
      </c>
      <c r="Q7581" s="10" t="s">
        <v>173</v>
      </c>
      <c r="R7581" s="10" t="s">
        <v>212</v>
      </c>
      <c r="S7581" s="10" t="s">
        <v>1042</v>
      </c>
    </row>
    <row r="7582">
      <c r="A7582" s="1" t="s">
        <v>9591</v>
      </c>
      <c r="B7582" s="1" t="s">
        <v>589</v>
      </c>
      <c r="C7582" s="1" t="s">
        <v>1347</v>
      </c>
      <c r="D7582" s="1" t="s">
        <v>153</v>
      </c>
      <c r="E7582" s="1" t="s">
        <v>179</v>
      </c>
      <c r="F7582" s="1" t="s">
        <v>200</v>
      </c>
      <c r="G7582" s="1" t="s">
        <v>25574</v>
      </c>
      <c r="H7582" s="1" t="s">
        <v>25575</v>
      </c>
      <c r="I7582" s="4">
        <v>84.25434027777777</v>
      </c>
      <c r="J7582" s="1">
        <v>1721.1</v>
      </c>
      <c r="K7582" s="1">
        <v>347.34</v>
      </c>
      <c r="L7582" s="1">
        <v>100.0</v>
      </c>
      <c r="M7582" s="10">
        <f t="array" ref="M7582">_xlfn.XLOOKUP(A7582,subscriptions!B7582:B10004,subscriptions!D7582:D10004)</f>
        <v>250</v>
      </c>
      <c r="N7582" s="10">
        <f t="array" ref="N7582">_xlfn.XLOOKUP(A7582,subscriptions!B7582:B10004,subscriptions!G7582:G10004)</f>
        <v>5</v>
      </c>
      <c r="O7582" s="10">
        <v>237.5</v>
      </c>
      <c r="P7582" s="10" t="str">
        <f t="array" ref="P7582">_xlfn.XLOOKUP(A7582,subscriptions!B7582:B10004,subscriptions!C7582:C10004)</f>
        <v>Business</v>
      </c>
      <c r="Q7582" s="10" t="s">
        <v>194</v>
      </c>
      <c r="R7582" s="10" t="s">
        <v>129</v>
      </c>
      <c r="S7582" s="10" t="s">
        <v>2046</v>
      </c>
    </row>
    <row r="7583">
      <c r="A7583" s="1" t="s">
        <v>9592</v>
      </c>
      <c r="B7583" s="1" t="s">
        <v>1444</v>
      </c>
      <c r="C7583" s="1" t="s">
        <v>279</v>
      </c>
      <c r="D7583" s="1" t="s">
        <v>27</v>
      </c>
      <c r="E7583" s="1" t="s">
        <v>262</v>
      </c>
      <c r="F7583" s="1" t="s">
        <v>4344</v>
      </c>
      <c r="G7583" s="1" t="s">
        <v>25576</v>
      </c>
      <c r="H7583" s="1" t="s">
        <v>25577</v>
      </c>
      <c r="I7583" s="4">
        <v>84.25724537037037</v>
      </c>
      <c r="J7583" s="1">
        <v>802.16</v>
      </c>
      <c r="K7583" s="1">
        <v>198.62</v>
      </c>
      <c r="M7583" s="10">
        <f t="array" ref="M7583">_xlfn.XLOOKUP(A7583,subscriptions!B7583:B10004,subscriptions!D7583:D10004)</f>
        <v>50</v>
      </c>
      <c r="N7583" s="10">
        <f t="array" ref="N7583">_xlfn.XLOOKUP(A7583,subscriptions!B7583:B10004,subscriptions!G7583:G10004)</f>
        <v>10</v>
      </c>
      <c r="O7583" s="10">
        <v>45.0</v>
      </c>
      <c r="P7583" s="10" t="str">
        <f t="array" ref="P7583">_xlfn.XLOOKUP(A7583,subscriptions!B7583:B10004,subscriptions!C7583:C10004)</f>
        <v>Mini</v>
      </c>
      <c r="Q7583" s="10" t="s">
        <v>128</v>
      </c>
      <c r="R7583" s="10" t="s">
        <v>148</v>
      </c>
      <c r="S7583" s="10" t="s">
        <v>175</v>
      </c>
    </row>
    <row r="7584">
      <c r="A7584" s="1" t="s">
        <v>9593</v>
      </c>
      <c r="B7584" s="1" t="s">
        <v>2534</v>
      </c>
      <c r="C7584" s="1" t="s">
        <v>827</v>
      </c>
      <c r="D7584" s="1" t="s">
        <v>153</v>
      </c>
      <c r="E7584" s="1" t="s">
        <v>280</v>
      </c>
      <c r="F7584" s="1" t="s">
        <v>494</v>
      </c>
      <c r="G7584" s="1" t="s">
        <v>25578</v>
      </c>
      <c r="H7584" s="1" t="s">
        <v>25579</v>
      </c>
      <c r="I7584" s="4">
        <v>84.25295138888889</v>
      </c>
      <c r="J7584" s="1">
        <v>51.93</v>
      </c>
      <c r="K7584" s="1">
        <v>20.52</v>
      </c>
      <c r="M7584" s="10">
        <f t="array" ref="M7584">_xlfn.XLOOKUP(A7584,subscriptions!B7584:B10004,subscriptions!D7584:D10004)</f>
        <v>120</v>
      </c>
      <c r="N7584" s="10">
        <f t="array" ref="N7584">_xlfn.XLOOKUP(A7584,subscriptions!B7584:B10004,subscriptions!G7584:G10004)</f>
        <v>20</v>
      </c>
      <c r="O7584" s="10">
        <v>96.0</v>
      </c>
      <c r="P7584" s="10" t="str">
        <f t="array" ref="P7584">_xlfn.XLOOKUP(A7584,subscriptions!B7584:B10004,subscriptions!C7584:C10004)</f>
        <v>Residential</v>
      </c>
      <c r="Q7584" s="10" t="s">
        <v>128</v>
      </c>
      <c r="R7584" s="10" t="s">
        <v>148</v>
      </c>
      <c r="S7584" s="10" t="s">
        <v>916</v>
      </c>
    </row>
    <row r="7585">
      <c r="A7585" s="1" t="s">
        <v>9594</v>
      </c>
      <c r="B7585" s="1" t="s">
        <v>1995</v>
      </c>
      <c r="C7585" s="1" t="s">
        <v>456</v>
      </c>
      <c r="D7585" s="1" t="s">
        <v>153</v>
      </c>
      <c r="E7585" s="1" t="s">
        <v>28</v>
      </c>
      <c r="F7585" s="1" t="s">
        <v>526</v>
      </c>
      <c r="G7585" s="1" t="s">
        <v>25580</v>
      </c>
      <c r="H7585" s="1" t="s">
        <v>25581</v>
      </c>
      <c r="I7585" s="4">
        <v>84.17453703703704</v>
      </c>
      <c r="J7585" s="1">
        <v>242.02</v>
      </c>
      <c r="K7585" s="1">
        <v>69.58</v>
      </c>
      <c r="M7585" s="10">
        <f t="array" ref="M7585">_xlfn.XLOOKUP(A7585,subscriptions!B7585:B10004,subscriptions!D7585:D10004)</f>
        <v>50</v>
      </c>
      <c r="N7585" s="10">
        <f t="array" ref="N7585">_xlfn.XLOOKUP(A7585,subscriptions!B7585:B10004,subscriptions!G7585:G10004)</f>
        <v>0</v>
      </c>
      <c r="O7585" s="10">
        <v>50.0</v>
      </c>
      <c r="P7585" s="10" t="str">
        <f t="array" ref="P7585">_xlfn.XLOOKUP(A7585,subscriptions!B7585:B10004,subscriptions!C7585:C10004)</f>
        <v>Mini</v>
      </c>
      <c r="Q7585" s="10" t="s">
        <v>173</v>
      </c>
      <c r="R7585" s="10" t="s">
        <v>148</v>
      </c>
      <c r="S7585" s="10" t="s">
        <v>507</v>
      </c>
    </row>
    <row r="7586">
      <c r="A7586" s="1" t="s">
        <v>9595</v>
      </c>
      <c r="B7586" s="1" t="s">
        <v>1527</v>
      </c>
      <c r="C7586" s="1" t="s">
        <v>605</v>
      </c>
      <c r="D7586" s="1" t="s">
        <v>153</v>
      </c>
      <c r="E7586" s="1" t="s">
        <v>714</v>
      </c>
      <c r="F7586" s="1" t="s">
        <v>3326</v>
      </c>
      <c r="G7586" s="1" t="s">
        <v>25582</v>
      </c>
      <c r="H7586" s="1" t="s">
        <v>25583</v>
      </c>
      <c r="I7586" s="4">
        <v>84.21048611111111</v>
      </c>
      <c r="J7586" s="1">
        <v>1197.14</v>
      </c>
      <c r="K7586" s="1">
        <v>197.47</v>
      </c>
      <c r="M7586" s="10">
        <f t="array" ref="M7586">_xlfn.XLOOKUP(A7586,subscriptions!B7586:B10004,subscriptions!D7586:D10004)</f>
        <v>120</v>
      </c>
      <c r="N7586" s="10">
        <f t="array" ref="N7586">_xlfn.XLOOKUP(A7586,subscriptions!B7586:B10004,subscriptions!G7586:G10004)</f>
        <v>5</v>
      </c>
      <c r="O7586" s="10">
        <v>114.0</v>
      </c>
      <c r="P7586" s="10" t="str">
        <f t="array" ref="P7586">_xlfn.XLOOKUP(A7586,subscriptions!B7586:B10004,subscriptions!C7586:C10004)</f>
        <v>Residential</v>
      </c>
      <c r="Q7586" s="10" t="s">
        <v>194</v>
      </c>
      <c r="R7586" s="10" t="s">
        <v>212</v>
      </c>
      <c r="S7586" s="10" t="s">
        <v>770</v>
      </c>
    </row>
    <row r="7587">
      <c r="A7587" s="1" t="s">
        <v>9596</v>
      </c>
      <c r="B7587" s="1" t="s">
        <v>700</v>
      </c>
      <c r="C7587" s="1" t="s">
        <v>330</v>
      </c>
      <c r="D7587" s="1" t="s">
        <v>153</v>
      </c>
      <c r="E7587" s="1" t="s">
        <v>262</v>
      </c>
      <c r="F7587" s="1" t="s">
        <v>4113</v>
      </c>
      <c r="G7587" s="1" t="s">
        <v>25584</v>
      </c>
      <c r="H7587" s="1" t="s">
        <v>25585</v>
      </c>
      <c r="I7587" s="4">
        <v>84.42092592592593</v>
      </c>
      <c r="J7587" s="1">
        <v>1736.49</v>
      </c>
      <c r="K7587" s="1">
        <v>308.82</v>
      </c>
      <c r="M7587" s="10">
        <f t="array" ref="M7587">_xlfn.XLOOKUP(A7587,subscriptions!B7587:B10004,subscriptions!D7587:D10004)</f>
        <v>250</v>
      </c>
      <c r="N7587" s="10">
        <f t="array" ref="N7587">_xlfn.XLOOKUP(A7587,subscriptions!B7587:B10004,subscriptions!G7587:G10004)</f>
        <v>10</v>
      </c>
      <c r="O7587" s="10">
        <v>225.0</v>
      </c>
      <c r="P7587" s="10" t="str">
        <f t="array" ref="P7587">_xlfn.XLOOKUP(A7587,subscriptions!B7587:B10004,subscriptions!C7587:C10004)</f>
        <v>Business</v>
      </c>
      <c r="Q7587" s="10" t="s">
        <v>128</v>
      </c>
      <c r="R7587" s="10" t="s">
        <v>129</v>
      </c>
      <c r="S7587" s="10" t="s">
        <v>2152</v>
      </c>
    </row>
    <row r="7588">
      <c r="A7588" s="1" t="s">
        <v>9597</v>
      </c>
      <c r="B7588" s="1" t="s">
        <v>109</v>
      </c>
      <c r="C7588" s="1" t="s">
        <v>178</v>
      </c>
      <c r="D7588" s="1" t="s">
        <v>27</v>
      </c>
      <c r="E7588" s="1" t="s">
        <v>179</v>
      </c>
      <c r="F7588" s="1" t="s">
        <v>181</v>
      </c>
      <c r="G7588" s="1" t="s">
        <v>25586</v>
      </c>
      <c r="H7588" s="1" t="s">
        <v>25587</v>
      </c>
      <c r="I7588" s="4">
        <v>84.1753587962963</v>
      </c>
      <c r="J7588" s="1">
        <v>860.51</v>
      </c>
      <c r="K7588" s="1">
        <v>91.61</v>
      </c>
      <c r="L7588" s="1">
        <v>100.0</v>
      </c>
      <c r="M7588" s="10">
        <f t="array" ref="M7588">_xlfn.XLOOKUP(A7588,subscriptions!B7588:B10004,subscriptions!D7588:D10004)</f>
        <v>120</v>
      </c>
      <c r="N7588" s="10">
        <f t="array" ref="N7588">_xlfn.XLOOKUP(A7588,subscriptions!B7588:B10004,subscriptions!G7588:G10004)</f>
        <v>20</v>
      </c>
      <c r="O7588" s="10">
        <v>96.0</v>
      </c>
      <c r="P7588" s="10" t="str">
        <f t="array" ref="P7588">_xlfn.XLOOKUP(A7588,subscriptions!B7588:B10004,subscriptions!C7588:C10004)</f>
        <v>Residential</v>
      </c>
      <c r="Q7588" s="10" t="s">
        <v>128</v>
      </c>
      <c r="R7588" s="10" t="s">
        <v>148</v>
      </c>
      <c r="S7588" s="10" t="s">
        <v>1198</v>
      </c>
    </row>
    <row r="7589">
      <c r="A7589" s="1" t="s">
        <v>9598</v>
      </c>
      <c r="B7589" s="1" t="s">
        <v>132</v>
      </c>
      <c r="C7589" s="1" t="s">
        <v>884</v>
      </c>
      <c r="D7589" s="1" t="s">
        <v>27</v>
      </c>
      <c r="E7589" s="1" t="s">
        <v>28</v>
      </c>
      <c r="F7589" s="1" t="s">
        <v>687</v>
      </c>
      <c r="G7589" s="1" t="s">
        <v>25588</v>
      </c>
      <c r="H7589" s="1" t="s">
        <v>25589</v>
      </c>
      <c r="I7589" s="4">
        <v>84.37876157407408</v>
      </c>
      <c r="J7589" s="1">
        <v>2017.78</v>
      </c>
      <c r="K7589" s="1">
        <v>510.75</v>
      </c>
      <c r="M7589" s="10">
        <f t="array" ref="M7589">_xlfn.XLOOKUP(A7589,subscriptions!B7589:B10004,subscriptions!D7589:D10004)</f>
        <v>120</v>
      </c>
      <c r="N7589" s="10">
        <f t="array" ref="N7589">_xlfn.XLOOKUP(A7589,subscriptions!B7589:B10004,subscriptions!G7589:G10004)</f>
        <v>0</v>
      </c>
      <c r="O7589" s="10">
        <v>120.0</v>
      </c>
      <c r="P7589" s="10" t="str">
        <f t="array" ref="P7589">_xlfn.XLOOKUP(A7589,subscriptions!B7589:B10004,subscriptions!C7589:C10004)</f>
        <v>Residential</v>
      </c>
      <c r="Q7589" s="10" t="s">
        <v>173</v>
      </c>
      <c r="R7589" s="10" t="s">
        <v>212</v>
      </c>
      <c r="S7589" s="10" t="s">
        <v>1622</v>
      </c>
    </row>
    <row r="7590">
      <c r="A7590" s="1" t="s">
        <v>9599</v>
      </c>
      <c r="B7590" s="1" t="s">
        <v>409</v>
      </c>
      <c r="C7590" s="1" t="s">
        <v>605</v>
      </c>
      <c r="D7590" s="1" t="s">
        <v>27</v>
      </c>
      <c r="E7590" s="1" t="s">
        <v>179</v>
      </c>
      <c r="F7590" s="1" t="s">
        <v>357</v>
      </c>
      <c r="G7590" s="1" t="s">
        <v>25590</v>
      </c>
      <c r="H7590" s="1" t="s">
        <v>25591</v>
      </c>
      <c r="I7590" s="4">
        <v>84.25210648148148</v>
      </c>
      <c r="J7590" s="1">
        <v>1156.78</v>
      </c>
      <c r="K7590" s="1">
        <v>221.91</v>
      </c>
      <c r="L7590" s="1">
        <v>100.0</v>
      </c>
      <c r="M7590" s="10">
        <f t="array" ref="M7590">_xlfn.XLOOKUP(A7590,subscriptions!B7590:B10004,subscriptions!D7590:D10004)</f>
        <v>120</v>
      </c>
      <c r="N7590" s="10">
        <f t="array" ref="N7590">_xlfn.XLOOKUP(A7590,subscriptions!B7590:B10004,subscriptions!G7590:G10004)</f>
        <v>5</v>
      </c>
      <c r="O7590" s="10">
        <v>114.0</v>
      </c>
      <c r="P7590" s="10" t="str">
        <f t="array" ref="P7590">_xlfn.XLOOKUP(A7590,subscriptions!B7590:B10004,subscriptions!C7590:C10004)</f>
        <v>Residential</v>
      </c>
      <c r="Q7590" s="10" t="s">
        <v>194</v>
      </c>
      <c r="R7590" s="10" t="s">
        <v>212</v>
      </c>
      <c r="S7590" s="10" t="s">
        <v>1008</v>
      </c>
    </row>
    <row r="7591">
      <c r="A7591" s="1" t="s">
        <v>9602</v>
      </c>
      <c r="B7591" s="1" t="s">
        <v>426</v>
      </c>
      <c r="C7591" s="1" t="s">
        <v>658</v>
      </c>
      <c r="D7591" s="1" t="s">
        <v>153</v>
      </c>
      <c r="E7591" s="1" t="s">
        <v>239</v>
      </c>
      <c r="F7591" s="1" t="s">
        <v>2132</v>
      </c>
      <c r="G7591" s="1" t="s">
        <v>25592</v>
      </c>
      <c r="H7591" s="1" t="s">
        <v>25593</v>
      </c>
      <c r="I7591" s="4">
        <v>84.21068287037038</v>
      </c>
      <c r="J7591" s="1">
        <v>165.61</v>
      </c>
      <c r="K7591" s="1">
        <v>30.98</v>
      </c>
      <c r="M7591" s="10">
        <f t="array" ref="M7591">_xlfn.XLOOKUP(A7591,subscriptions!B7591:B10004,subscriptions!D7591:D10004)</f>
        <v>80</v>
      </c>
      <c r="N7591" s="10">
        <f t="array" ref="N7591">_xlfn.XLOOKUP(A7591,subscriptions!B7591:B10004,subscriptions!G7591:G10004)</f>
        <v>10</v>
      </c>
      <c r="O7591" s="10">
        <v>72.0</v>
      </c>
      <c r="P7591" s="10" t="str">
        <f t="array" ref="P7591">_xlfn.XLOOKUP(A7591,subscriptions!B7591:B10004,subscriptions!C7591:C10004)</f>
        <v>Roam</v>
      </c>
      <c r="Q7591" s="10" t="s">
        <v>128</v>
      </c>
      <c r="R7591" s="10" t="s">
        <v>148</v>
      </c>
      <c r="S7591" s="10" t="s">
        <v>770</v>
      </c>
    </row>
    <row r="7592">
      <c r="A7592" s="1" t="s">
        <v>9603</v>
      </c>
      <c r="B7592" s="1" t="s">
        <v>1995</v>
      </c>
      <c r="C7592" s="1" t="s">
        <v>871</v>
      </c>
      <c r="D7592" s="1" t="s">
        <v>153</v>
      </c>
      <c r="E7592" s="1" t="s">
        <v>280</v>
      </c>
      <c r="F7592" s="1" t="s">
        <v>1706</v>
      </c>
      <c r="G7592" s="1" t="s">
        <v>25594</v>
      </c>
      <c r="H7592" s="1" t="s">
        <v>25595</v>
      </c>
      <c r="I7592" s="4">
        <v>84.33686342592593</v>
      </c>
      <c r="J7592" s="1">
        <v>369.82</v>
      </c>
      <c r="K7592" s="1">
        <v>92.81</v>
      </c>
      <c r="M7592" s="10">
        <f t="array" ref="M7592">_xlfn.XLOOKUP(A7592,subscriptions!B7592:B10004,subscriptions!D7592:D10004)</f>
        <v>120</v>
      </c>
      <c r="N7592" s="10">
        <f t="array" ref="N7592">_xlfn.XLOOKUP(A7592,subscriptions!B7592:B10004,subscriptions!G7592:G10004)</f>
        <v>20</v>
      </c>
      <c r="O7592" s="10">
        <v>96.0</v>
      </c>
      <c r="P7592" s="10" t="str">
        <f t="array" ref="P7592">_xlfn.XLOOKUP(A7592,subscriptions!B7592:B10004,subscriptions!C7592:C10004)</f>
        <v>Residential</v>
      </c>
      <c r="Q7592" s="10" t="s">
        <v>128</v>
      </c>
      <c r="R7592" s="10" t="s">
        <v>148</v>
      </c>
      <c r="S7592" s="10" t="s">
        <v>968</v>
      </c>
    </row>
    <row r="7593">
      <c r="A7593" s="1" t="s">
        <v>9604</v>
      </c>
      <c r="B7593" s="1" t="s">
        <v>589</v>
      </c>
      <c r="C7593" s="1" t="s">
        <v>391</v>
      </c>
      <c r="D7593" s="1" t="s">
        <v>153</v>
      </c>
      <c r="E7593" s="1" t="s">
        <v>262</v>
      </c>
      <c r="F7593" s="1" t="s">
        <v>263</v>
      </c>
      <c r="G7593" s="1" t="s">
        <v>25596</v>
      </c>
      <c r="H7593" s="1" t="s">
        <v>25597</v>
      </c>
      <c r="I7593" s="4">
        <v>84.42096064814815</v>
      </c>
      <c r="J7593" s="1">
        <v>2798.86</v>
      </c>
      <c r="K7593" s="1">
        <v>636.78</v>
      </c>
      <c r="M7593" s="10">
        <f t="array" ref="M7593">_xlfn.XLOOKUP(A7593,subscriptions!B7593:B10004,subscriptions!D7593:D10004)</f>
        <v>120</v>
      </c>
      <c r="N7593" s="10">
        <f t="array" ref="N7593">_xlfn.XLOOKUP(A7593,subscriptions!B7593:B10004,subscriptions!G7593:G10004)</f>
        <v>0</v>
      </c>
      <c r="O7593" s="10">
        <v>120.0</v>
      </c>
      <c r="P7593" s="10" t="str">
        <f t="array" ref="P7593">_xlfn.XLOOKUP(A7593,subscriptions!B7593:B10004,subscriptions!C7593:C10004)</f>
        <v>Residential</v>
      </c>
      <c r="Q7593" s="10" t="s">
        <v>173</v>
      </c>
      <c r="R7593" s="10" t="s">
        <v>212</v>
      </c>
      <c r="S7593" s="10" t="s">
        <v>2152</v>
      </c>
    </row>
    <row r="7594">
      <c r="A7594" s="1" t="s">
        <v>9605</v>
      </c>
      <c r="B7594" s="1" t="s">
        <v>4627</v>
      </c>
      <c r="C7594" s="1" t="s">
        <v>920</v>
      </c>
      <c r="D7594" s="1" t="s">
        <v>27</v>
      </c>
      <c r="E7594" s="1" t="s">
        <v>28</v>
      </c>
      <c r="F7594" s="1" t="s">
        <v>313</v>
      </c>
      <c r="G7594" s="1" t="s">
        <v>25598</v>
      </c>
      <c r="H7594" s="1" t="s">
        <v>25599</v>
      </c>
      <c r="I7594" s="4">
        <v>84.17378472222222</v>
      </c>
      <c r="J7594" s="1">
        <v>1986.0</v>
      </c>
      <c r="K7594" s="1">
        <v>228.45</v>
      </c>
      <c r="M7594" s="10">
        <f t="array" ref="M7594">_xlfn.XLOOKUP(A7594,subscriptions!B7594:B10004,subscriptions!D7594:D10004)</f>
        <v>80</v>
      </c>
      <c r="N7594" s="10">
        <f t="array" ref="N7594">_xlfn.XLOOKUP(A7594,subscriptions!B7594:B10004,subscriptions!G7594:G10004)</f>
        <v>5</v>
      </c>
      <c r="O7594" s="10">
        <v>76.0</v>
      </c>
      <c r="P7594" s="10" t="str">
        <f t="array" ref="P7594">_xlfn.XLOOKUP(A7594,subscriptions!B7594:B10004,subscriptions!C7594:C10004)</f>
        <v>Roam</v>
      </c>
      <c r="Q7594" s="10" t="s">
        <v>194</v>
      </c>
      <c r="R7594" s="10" t="s">
        <v>148</v>
      </c>
      <c r="S7594" s="10" t="s">
        <v>3087</v>
      </c>
    </row>
    <row r="7595">
      <c r="A7595" s="1" t="s">
        <v>9606</v>
      </c>
      <c r="B7595" s="1" t="s">
        <v>814</v>
      </c>
      <c r="C7595" s="1" t="s">
        <v>1492</v>
      </c>
      <c r="D7595" s="1" t="s">
        <v>153</v>
      </c>
      <c r="E7595" s="1" t="s">
        <v>262</v>
      </c>
      <c r="F7595" s="1" t="s">
        <v>674</v>
      </c>
      <c r="G7595" s="1" t="s">
        <v>25600</v>
      </c>
      <c r="H7595" s="1" t="s">
        <v>25601</v>
      </c>
      <c r="I7595" s="4">
        <v>84.17016203703703</v>
      </c>
      <c r="J7595" s="1">
        <v>3427.3</v>
      </c>
      <c r="K7595" s="1">
        <v>600.41</v>
      </c>
      <c r="M7595" s="10">
        <f t="array" ref="M7595">_xlfn.XLOOKUP(A7595,subscriptions!B7595:B10004,subscriptions!D7595:D10004)</f>
        <v>80</v>
      </c>
      <c r="N7595" s="10">
        <f t="array" ref="N7595">_xlfn.XLOOKUP(A7595,subscriptions!B7595:B10004,subscriptions!G7595:G10004)</f>
        <v>10</v>
      </c>
      <c r="O7595" s="10">
        <v>72.0</v>
      </c>
      <c r="P7595" s="10" t="str">
        <f t="array" ref="P7595">_xlfn.XLOOKUP(A7595,subscriptions!B7595:B10004,subscriptions!C7595:C10004)</f>
        <v>Roam</v>
      </c>
      <c r="Q7595" s="10" t="s">
        <v>128</v>
      </c>
      <c r="R7595" s="10" t="s">
        <v>148</v>
      </c>
      <c r="S7595" s="10" t="s">
        <v>2494</v>
      </c>
    </row>
    <row r="7596">
      <c r="A7596" s="1" t="s">
        <v>9607</v>
      </c>
      <c r="B7596" s="1" t="s">
        <v>969</v>
      </c>
      <c r="C7596" s="1" t="s">
        <v>734</v>
      </c>
      <c r="D7596" s="1" t="s">
        <v>27</v>
      </c>
      <c r="E7596" s="1" t="s">
        <v>631</v>
      </c>
      <c r="F7596" s="1" t="s">
        <v>1318</v>
      </c>
      <c r="G7596" s="1" t="s">
        <v>25602</v>
      </c>
      <c r="H7596" s="1" t="s">
        <v>25603</v>
      </c>
      <c r="I7596" s="4">
        <v>84.33644675925926</v>
      </c>
      <c r="J7596" s="1">
        <v>237.59</v>
      </c>
      <c r="K7596" s="1">
        <v>46.2</v>
      </c>
      <c r="M7596" s="10">
        <f t="array" ref="M7596">_xlfn.XLOOKUP(A7596,subscriptions!B7596:B10004,subscriptions!D7596:D10004)</f>
        <v>120</v>
      </c>
      <c r="N7596" s="10">
        <f t="array" ref="N7596">_xlfn.XLOOKUP(A7596,subscriptions!B7596:B10004,subscriptions!G7596:G10004)</f>
        <v>20</v>
      </c>
      <c r="O7596" s="10">
        <v>96.0</v>
      </c>
      <c r="P7596" s="10" t="str">
        <f t="array" ref="P7596">_xlfn.XLOOKUP(A7596,subscriptions!B7596:B10004,subscriptions!C7596:C10004)</f>
        <v>Residential</v>
      </c>
      <c r="Q7596" s="10" t="s">
        <v>128</v>
      </c>
      <c r="R7596" s="10" t="s">
        <v>148</v>
      </c>
      <c r="S7596" s="10" t="s">
        <v>1971</v>
      </c>
    </row>
    <row r="7597">
      <c r="A7597" s="1" t="s">
        <v>9608</v>
      </c>
      <c r="B7597" s="1" t="s">
        <v>4509</v>
      </c>
      <c r="C7597" s="1" t="s">
        <v>1477</v>
      </c>
      <c r="D7597" s="1" t="s">
        <v>153</v>
      </c>
      <c r="E7597" s="1" t="s">
        <v>111</v>
      </c>
      <c r="F7597" s="1" t="s">
        <v>3756</v>
      </c>
      <c r="G7597" s="1" t="s">
        <v>25604</v>
      </c>
      <c r="H7597" s="1" t="s">
        <v>25605</v>
      </c>
      <c r="I7597" s="4">
        <v>84.3822800925926</v>
      </c>
      <c r="J7597" s="1">
        <v>6991.51</v>
      </c>
      <c r="K7597" s="1">
        <v>1025.92</v>
      </c>
      <c r="M7597" s="10">
        <f t="array" ref="M7597">_xlfn.XLOOKUP(A7597,subscriptions!B7597:B10004,subscriptions!D7597:D10004)</f>
        <v>250</v>
      </c>
      <c r="N7597" s="10">
        <f t="array" ref="N7597">_xlfn.XLOOKUP(A7597,subscriptions!B7597:B10004,subscriptions!G7597:G10004)</f>
        <v>0</v>
      </c>
      <c r="O7597" s="10">
        <v>250.0</v>
      </c>
      <c r="P7597" s="10" t="str">
        <f t="array" ref="P7597">_xlfn.XLOOKUP(A7597,subscriptions!B7597:B10004,subscriptions!C7597:C10004)</f>
        <v>Business</v>
      </c>
      <c r="Q7597" s="10" t="s">
        <v>173</v>
      </c>
      <c r="R7597" s="10" t="s">
        <v>129</v>
      </c>
      <c r="S7597" s="10" t="s">
        <v>293</v>
      </c>
    </row>
    <row r="7598">
      <c r="A7598" s="1" t="s">
        <v>9609</v>
      </c>
      <c r="B7598" s="1" t="s">
        <v>589</v>
      </c>
      <c r="C7598" s="1" t="s">
        <v>1477</v>
      </c>
      <c r="D7598" s="1" t="s">
        <v>153</v>
      </c>
      <c r="E7598" s="1" t="s">
        <v>239</v>
      </c>
      <c r="F7598" s="1" t="s">
        <v>2132</v>
      </c>
      <c r="G7598" s="1" t="s">
        <v>25606</v>
      </c>
      <c r="H7598" s="1" t="s">
        <v>25607</v>
      </c>
      <c r="I7598" s="4">
        <v>84.33836805555555</v>
      </c>
      <c r="J7598" s="1">
        <v>402.46</v>
      </c>
      <c r="K7598" s="1">
        <v>63.85</v>
      </c>
      <c r="M7598" s="10">
        <f t="array" ref="M7598">_xlfn.XLOOKUP(A7598,subscriptions!B7598:B10004,subscriptions!D7598:D10004)</f>
        <v>120</v>
      </c>
      <c r="N7598" s="10">
        <f t="array" ref="N7598">_xlfn.XLOOKUP(A7598,subscriptions!B7598:B10004,subscriptions!G7598:G10004)</f>
        <v>5</v>
      </c>
      <c r="O7598" s="10">
        <v>114.0</v>
      </c>
      <c r="P7598" s="10" t="str">
        <f t="array" ref="P7598">_xlfn.XLOOKUP(A7598,subscriptions!B7598:B10004,subscriptions!C7598:C10004)</f>
        <v>Residential</v>
      </c>
      <c r="Q7598" s="10" t="s">
        <v>194</v>
      </c>
      <c r="R7598" s="10" t="s">
        <v>212</v>
      </c>
      <c r="S7598" s="10" t="s">
        <v>2086</v>
      </c>
    </row>
    <row r="7599">
      <c r="A7599" s="1" t="s">
        <v>9612</v>
      </c>
      <c r="B7599" s="1" t="s">
        <v>1262</v>
      </c>
      <c r="C7599" s="1" t="s">
        <v>920</v>
      </c>
      <c r="D7599" s="1" t="s">
        <v>27</v>
      </c>
      <c r="E7599" s="1" t="s">
        <v>179</v>
      </c>
      <c r="F7599" s="1" t="s">
        <v>2311</v>
      </c>
      <c r="G7599" s="1" t="s">
        <v>25608</v>
      </c>
      <c r="H7599" s="1" t="s">
        <v>25609</v>
      </c>
      <c r="I7599" s="4">
        <v>84.17258101851851</v>
      </c>
      <c r="J7599" s="1">
        <v>67.77</v>
      </c>
      <c r="K7599" s="1">
        <v>11.9</v>
      </c>
      <c r="L7599" s="1">
        <v>100.0</v>
      </c>
      <c r="M7599" s="10">
        <f t="array" ref="M7599">_xlfn.XLOOKUP(A7599,subscriptions!B7599:B10004,subscriptions!D7599:D10004)</f>
        <v>120</v>
      </c>
      <c r="N7599" s="10">
        <f t="array" ref="N7599">_xlfn.XLOOKUP(A7599,subscriptions!B7599:B10004,subscriptions!G7599:G10004)</f>
        <v>10</v>
      </c>
      <c r="O7599" s="10">
        <v>108.0</v>
      </c>
      <c r="P7599" s="10" t="str">
        <f t="array" ref="P7599">_xlfn.XLOOKUP(A7599,subscriptions!B7599:B10004,subscriptions!C7599:C10004)</f>
        <v>Residential</v>
      </c>
      <c r="Q7599" s="10" t="s">
        <v>128</v>
      </c>
      <c r="R7599" s="10" t="s">
        <v>212</v>
      </c>
      <c r="S7599" s="10" t="s">
        <v>1637</v>
      </c>
    </row>
    <row r="7600">
      <c r="A7600" s="1" t="s">
        <v>9613</v>
      </c>
      <c r="B7600" s="1" t="s">
        <v>1491</v>
      </c>
      <c r="C7600" s="1" t="s">
        <v>1100</v>
      </c>
      <c r="D7600" s="1" t="s">
        <v>153</v>
      </c>
      <c r="E7600" s="1" t="s">
        <v>332</v>
      </c>
      <c r="F7600" s="1" t="s">
        <v>333</v>
      </c>
      <c r="G7600" s="1" t="s">
        <v>25610</v>
      </c>
      <c r="H7600" s="1" t="s">
        <v>25611</v>
      </c>
      <c r="I7600" s="4">
        <v>84.21210648148148</v>
      </c>
      <c r="J7600" s="1">
        <v>8991.66</v>
      </c>
      <c r="K7600" s="1">
        <v>1734.01</v>
      </c>
      <c r="M7600" s="10">
        <f t="array" ref="M7600">_xlfn.XLOOKUP(A7600,subscriptions!B7600:B10004,subscriptions!D7600:D10004)</f>
        <v>80</v>
      </c>
      <c r="N7600" s="10">
        <f t="array" ref="N7600">_xlfn.XLOOKUP(A7600,subscriptions!B7600:B10004,subscriptions!G7600:G10004)</f>
        <v>20</v>
      </c>
      <c r="O7600" s="10">
        <v>64.0</v>
      </c>
      <c r="P7600" s="10" t="str">
        <f t="array" ref="P7600">_xlfn.XLOOKUP(A7600,subscriptions!B7600:B10004,subscriptions!C7600:C10004)</f>
        <v>Roam</v>
      </c>
      <c r="Q7600" s="10" t="s">
        <v>128</v>
      </c>
      <c r="R7600" s="10" t="s">
        <v>148</v>
      </c>
      <c r="S7600" s="10" t="s">
        <v>857</v>
      </c>
    </row>
    <row r="7601">
      <c r="A7601" s="1" t="s">
        <v>9614</v>
      </c>
      <c r="B7601" s="1" t="s">
        <v>426</v>
      </c>
      <c r="C7601" s="1" t="s">
        <v>237</v>
      </c>
      <c r="D7601" s="1" t="s">
        <v>153</v>
      </c>
      <c r="E7601" s="1" t="s">
        <v>219</v>
      </c>
      <c r="F7601" s="1" t="s">
        <v>574</v>
      </c>
      <c r="G7601" s="1" t="s">
        <v>25612</v>
      </c>
      <c r="H7601" s="1" t="s">
        <v>25613</v>
      </c>
      <c r="I7601" s="4">
        <v>84.25556712962963</v>
      </c>
      <c r="J7601" s="1">
        <v>545.0</v>
      </c>
      <c r="K7601" s="1">
        <v>85.97</v>
      </c>
      <c r="M7601" s="10">
        <f t="array" ref="M7601">_xlfn.XLOOKUP(A7601,subscriptions!B7601:B10004,subscriptions!D7601:D10004)</f>
        <v>120</v>
      </c>
      <c r="N7601" s="10">
        <f t="array" ref="N7601">_xlfn.XLOOKUP(A7601,subscriptions!B7601:B10004,subscriptions!G7601:G10004)</f>
        <v>0</v>
      </c>
      <c r="O7601" s="10">
        <v>120.0</v>
      </c>
      <c r="P7601" s="10" t="str">
        <f t="array" ref="P7601">_xlfn.XLOOKUP(A7601,subscriptions!B7601:B10004,subscriptions!C7601:C10004)</f>
        <v>Residential</v>
      </c>
      <c r="Q7601" s="10" t="s">
        <v>173</v>
      </c>
      <c r="R7601" s="10" t="s">
        <v>212</v>
      </c>
      <c r="S7601" s="10" t="s">
        <v>1156</v>
      </c>
    </row>
    <row r="7602">
      <c r="A7602" s="1" t="s">
        <v>9615</v>
      </c>
      <c r="B7602" s="1" t="s">
        <v>555</v>
      </c>
      <c r="C7602" s="1" t="s">
        <v>1477</v>
      </c>
      <c r="D7602" s="1" t="s">
        <v>153</v>
      </c>
      <c r="E7602" s="1" t="s">
        <v>239</v>
      </c>
      <c r="F7602" s="1" t="s">
        <v>2076</v>
      </c>
      <c r="G7602" s="1" t="s">
        <v>25614</v>
      </c>
      <c r="H7602" s="1" t="s">
        <v>25615</v>
      </c>
      <c r="I7602" s="4">
        <v>84.29243055555555</v>
      </c>
      <c r="J7602" s="1">
        <v>1704.02</v>
      </c>
      <c r="K7602" s="1">
        <v>187.02</v>
      </c>
      <c r="M7602" s="10">
        <f t="array" ref="M7602">_xlfn.XLOOKUP(A7602,subscriptions!B7602:B10004,subscriptions!D7602:D10004)</f>
        <v>80</v>
      </c>
      <c r="N7602" s="10">
        <f t="array" ref="N7602">_xlfn.XLOOKUP(A7602,subscriptions!B7602:B10004,subscriptions!G7602:G10004)</f>
        <v>5</v>
      </c>
      <c r="O7602" s="10">
        <v>76.0</v>
      </c>
      <c r="P7602" s="10" t="str">
        <f t="array" ref="P7602">_xlfn.XLOOKUP(A7602,subscriptions!B7602:B10004,subscriptions!C7602:C10004)</f>
        <v>Roam</v>
      </c>
      <c r="Q7602" s="10" t="s">
        <v>194</v>
      </c>
      <c r="R7602" s="10" t="s">
        <v>148</v>
      </c>
      <c r="S7602" s="10" t="s">
        <v>587</v>
      </c>
    </row>
    <row r="7603">
      <c r="A7603" s="1" t="s">
        <v>9616</v>
      </c>
      <c r="B7603" s="1" t="s">
        <v>1387</v>
      </c>
      <c r="C7603" s="1" t="s">
        <v>871</v>
      </c>
      <c r="D7603" s="1" t="s">
        <v>27</v>
      </c>
      <c r="E7603" s="1" t="s">
        <v>714</v>
      </c>
      <c r="F7603" s="1" t="s">
        <v>3419</v>
      </c>
      <c r="G7603" s="1" t="s">
        <v>25616</v>
      </c>
      <c r="H7603" s="1" t="s">
        <v>25617</v>
      </c>
      <c r="I7603" s="4">
        <v>84.33482638888889</v>
      </c>
      <c r="J7603" s="1">
        <v>341.62</v>
      </c>
      <c r="K7603" s="1">
        <v>59.15</v>
      </c>
      <c r="M7603" s="10">
        <f t="array" ref="M7603">_xlfn.XLOOKUP(A7603,subscriptions!B7603:B10004,subscriptions!D7603:D10004)</f>
        <v>50</v>
      </c>
      <c r="N7603" s="10">
        <f t="array" ref="N7603">_xlfn.XLOOKUP(A7603,subscriptions!B7603:B10004,subscriptions!G7603:G10004)</f>
        <v>10</v>
      </c>
      <c r="O7603" s="10">
        <v>45.0</v>
      </c>
      <c r="P7603" s="10" t="str">
        <f t="array" ref="P7603">_xlfn.XLOOKUP(A7603,subscriptions!B7603:B10004,subscriptions!C7603:C10004)</f>
        <v>Mini</v>
      </c>
      <c r="Q7603" s="10" t="s">
        <v>128</v>
      </c>
      <c r="R7603" s="10" t="s">
        <v>148</v>
      </c>
      <c r="S7603" s="10" t="s">
        <v>643</v>
      </c>
    </row>
    <row r="7604">
      <c r="A7604" s="1" t="s">
        <v>9617</v>
      </c>
      <c r="B7604" s="1" t="s">
        <v>1157</v>
      </c>
      <c r="C7604" s="1" t="s">
        <v>492</v>
      </c>
      <c r="D7604" s="1" t="s">
        <v>27</v>
      </c>
      <c r="E7604" s="1" t="s">
        <v>332</v>
      </c>
      <c r="F7604" s="1" t="s">
        <v>618</v>
      </c>
      <c r="G7604" s="1" t="s">
        <v>25618</v>
      </c>
      <c r="H7604" s="1" t="s">
        <v>25619</v>
      </c>
      <c r="I7604" s="4">
        <v>84.33893518518518</v>
      </c>
      <c r="J7604" s="1">
        <v>1352.07</v>
      </c>
      <c r="K7604" s="1">
        <v>202.47</v>
      </c>
      <c r="M7604" s="10">
        <f t="array" ref="M7604">_xlfn.XLOOKUP(A7604,subscriptions!B7604:B10004,subscriptions!D7604:D10004)</f>
        <v>120</v>
      </c>
      <c r="N7604" s="10">
        <f t="array" ref="N7604">_xlfn.XLOOKUP(A7604,subscriptions!B7604:B10004,subscriptions!G7604:G10004)</f>
        <v>20</v>
      </c>
      <c r="O7604" s="10">
        <v>96.0</v>
      </c>
      <c r="P7604" s="10" t="str">
        <f t="array" ref="P7604">_xlfn.XLOOKUP(A7604,subscriptions!B7604:B10004,subscriptions!C7604:C10004)</f>
        <v>Residential</v>
      </c>
      <c r="Q7604" s="10" t="s">
        <v>128</v>
      </c>
      <c r="R7604" s="10" t="s">
        <v>148</v>
      </c>
      <c r="S7604" s="10" t="s">
        <v>2016</v>
      </c>
    </row>
    <row r="7605">
      <c r="A7605" s="1" t="s">
        <v>9618</v>
      </c>
      <c r="B7605" s="1" t="s">
        <v>772</v>
      </c>
      <c r="C7605" s="1" t="s">
        <v>1477</v>
      </c>
      <c r="D7605" s="1" t="s">
        <v>153</v>
      </c>
      <c r="E7605" s="1" t="s">
        <v>714</v>
      </c>
      <c r="F7605" s="1" t="s">
        <v>828</v>
      </c>
      <c r="G7605" s="1" t="s">
        <v>25620</v>
      </c>
      <c r="H7605" s="1" t="s">
        <v>25621</v>
      </c>
      <c r="I7605" s="4">
        <v>84.173125</v>
      </c>
      <c r="J7605" s="1">
        <v>3565.66</v>
      </c>
      <c r="K7605" s="1">
        <v>776.35</v>
      </c>
      <c r="M7605" s="10">
        <f t="array" ref="M7605">_xlfn.XLOOKUP(A7605,subscriptions!B7605:B10004,subscriptions!D7605:D10004)</f>
        <v>120</v>
      </c>
      <c r="N7605" s="10">
        <f t="array" ref="N7605">_xlfn.XLOOKUP(A7605,subscriptions!B7605:B10004,subscriptions!G7605:G10004)</f>
        <v>0</v>
      </c>
      <c r="O7605" s="10">
        <v>120.0</v>
      </c>
      <c r="P7605" s="10" t="str">
        <f t="array" ref="P7605">_xlfn.XLOOKUP(A7605,subscriptions!B7605:B10004,subscriptions!C7605:C10004)</f>
        <v>Residential</v>
      </c>
      <c r="Q7605" s="10" t="s">
        <v>173</v>
      </c>
      <c r="R7605" s="10" t="s">
        <v>212</v>
      </c>
      <c r="S7605" s="10" t="s">
        <v>2630</v>
      </c>
    </row>
    <row r="7606">
      <c r="A7606" s="1" t="s">
        <v>9621</v>
      </c>
      <c r="B7606" s="1" t="s">
        <v>24</v>
      </c>
      <c r="C7606" s="1" t="s">
        <v>1833</v>
      </c>
      <c r="D7606" s="1" t="s">
        <v>27</v>
      </c>
      <c r="E7606" s="1" t="s">
        <v>111</v>
      </c>
      <c r="F7606" s="1" t="s">
        <v>154</v>
      </c>
      <c r="G7606" s="1" t="s">
        <v>25622</v>
      </c>
      <c r="H7606" s="1" t="s">
        <v>25623</v>
      </c>
      <c r="I7606" s="4">
        <v>84.38292824074074</v>
      </c>
      <c r="J7606" s="1">
        <v>628.89</v>
      </c>
      <c r="K7606" s="1">
        <v>134.58</v>
      </c>
      <c r="M7606" s="10">
        <f t="array" ref="M7606">_xlfn.XLOOKUP(A7606,subscriptions!B7606:B10004,subscriptions!D7606:D10004)</f>
        <v>120</v>
      </c>
      <c r="N7606" s="10">
        <f t="array" ref="N7606">_xlfn.XLOOKUP(A7606,subscriptions!B7606:B10004,subscriptions!G7606:G10004)</f>
        <v>5</v>
      </c>
      <c r="O7606" s="10">
        <v>114.0</v>
      </c>
      <c r="P7606" s="10" t="str">
        <f t="array" ref="P7606">_xlfn.XLOOKUP(A7606,subscriptions!B7606:B10004,subscriptions!C7606:C10004)</f>
        <v>Residential</v>
      </c>
      <c r="Q7606" s="10" t="s">
        <v>194</v>
      </c>
      <c r="R7606" s="10" t="s">
        <v>212</v>
      </c>
      <c r="S7606" s="10" t="s">
        <v>671</v>
      </c>
    </row>
    <row r="7607">
      <c r="A7607" s="1" t="s">
        <v>9622</v>
      </c>
      <c r="B7607" s="1" t="s">
        <v>1303</v>
      </c>
      <c r="C7607" s="1" t="s">
        <v>456</v>
      </c>
      <c r="D7607" s="1" t="s">
        <v>153</v>
      </c>
      <c r="E7607" s="1" t="s">
        <v>332</v>
      </c>
      <c r="F7607" s="1" t="s">
        <v>2415</v>
      </c>
      <c r="G7607" s="1" t="s">
        <v>25624</v>
      </c>
      <c r="H7607" s="1" t="s">
        <v>25625</v>
      </c>
      <c r="I7607" s="4">
        <v>84.38341435185185</v>
      </c>
      <c r="J7607" s="1">
        <v>1714.15</v>
      </c>
      <c r="K7607" s="1">
        <v>303.45</v>
      </c>
      <c r="M7607" s="10">
        <f t="array" ref="M7607">_xlfn.XLOOKUP(A7607,subscriptions!B7607:B10004,subscriptions!D7607:D10004)</f>
        <v>120</v>
      </c>
      <c r="N7607" s="10">
        <f t="array" ref="N7607">_xlfn.XLOOKUP(A7607,subscriptions!B7607:B10004,subscriptions!G7607:G10004)</f>
        <v>10</v>
      </c>
      <c r="O7607" s="10">
        <v>108.0</v>
      </c>
      <c r="P7607" s="10" t="str">
        <f t="array" ref="P7607">_xlfn.XLOOKUP(A7607,subscriptions!B7607:B10004,subscriptions!C7607:C10004)</f>
        <v>Residential</v>
      </c>
      <c r="Q7607" s="10" t="s">
        <v>128</v>
      </c>
      <c r="R7607" s="10" t="s">
        <v>212</v>
      </c>
      <c r="S7607" s="10" t="s">
        <v>882</v>
      </c>
    </row>
    <row r="7608">
      <c r="A7608" s="1" t="s">
        <v>9623</v>
      </c>
      <c r="B7608" s="1" t="s">
        <v>197</v>
      </c>
      <c r="C7608" s="1" t="s">
        <v>279</v>
      </c>
      <c r="D7608" s="1" t="s">
        <v>153</v>
      </c>
      <c r="E7608" s="1" t="s">
        <v>332</v>
      </c>
      <c r="F7608" s="1" t="s">
        <v>333</v>
      </c>
      <c r="G7608" s="1" t="s">
        <v>25626</v>
      </c>
      <c r="H7608" s="1" t="s">
        <v>25627</v>
      </c>
      <c r="I7608" s="4">
        <v>84.29732638888889</v>
      </c>
      <c r="J7608" s="1">
        <v>362.2</v>
      </c>
      <c r="K7608" s="1">
        <v>55.94</v>
      </c>
      <c r="M7608" s="10">
        <f t="array" ref="M7608">_xlfn.XLOOKUP(A7608,subscriptions!B7608:B10004,subscriptions!D7608:D10004)</f>
        <v>120</v>
      </c>
      <c r="N7608" s="10">
        <f t="array" ref="N7608">_xlfn.XLOOKUP(A7608,subscriptions!B7608:B10004,subscriptions!G7608:G10004)</f>
        <v>20</v>
      </c>
      <c r="O7608" s="10">
        <v>96.0</v>
      </c>
      <c r="P7608" s="10" t="str">
        <f t="array" ref="P7608">_xlfn.XLOOKUP(A7608,subscriptions!B7608:B10004,subscriptions!C7608:C10004)</f>
        <v>Residential</v>
      </c>
      <c r="Q7608" s="10" t="s">
        <v>128</v>
      </c>
      <c r="R7608" s="10" t="s">
        <v>148</v>
      </c>
      <c r="S7608" s="10" t="s">
        <v>407</v>
      </c>
    </row>
    <row r="7609">
      <c r="A7609" s="1" t="s">
        <v>9624</v>
      </c>
      <c r="B7609" s="1" t="s">
        <v>426</v>
      </c>
      <c r="C7609" s="1" t="s">
        <v>237</v>
      </c>
      <c r="D7609" s="1" t="s">
        <v>153</v>
      </c>
      <c r="E7609" s="1" t="s">
        <v>239</v>
      </c>
      <c r="F7609" s="1" t="s">
        <v>1186</v>
      </c>
      <c r="G7609" s="1" t="s">
        <v>25628</v>
      </c>
      <c r="H7609" s="1" t="s">
        <v>25629</v>
      </c>
      <c r="I7609" s="4">
        <v>84.33752314814815</v>
      </c>
      <c r="J7609" s="1">
        <v>1520.43</v>
      </c>
      <c r="K7609" s="1">
        <v>350.98</v>
      </c>
      <c r="M7609" s="10">
        <f t="array" ref="M7609">_xlfn.XLOOKUP(A7609,subscriptions!B7609:B10004,subscriptions!D7609:D10004)</f>
        <v>120</v>
      </c>
      <c r="N7609" s="10">
        <f t="array" ref="N7609">_xlfn.XLOOKUP(A7609,subscriptions!B7609:B10004,subscriptions!G7609:G10004)</f>
        <v>0</v>
      </c>
      <c r="O7609" s="10">
        <v>120.0</v>
      </c>
      <c r="P7609" s="10" t="str">
        <f t="array" ref="P7609">_xlfn.XLOOKUP(A7609,subscriptions!B7609:B10004,subscriptions!C7609:C10004)</f>
        <v>Residential</v>
      </c>
      <c r="Q7609" s="10" t="s">
        <v>173</v>
      </c>
      <c r="R7609" s="10" t="s">
        <v>212</v>
      </c>
      <c r="S7609" s="10" t="s">
        <v>1961</v>
      </c>
    </row>
    <row r="7610">
      <c r="A7610" s="1" t="s">
        <v>9625</v>
      </c>
      <c r="B7610" s="1" t="s">
        <v>969</v>
      </c>
      <c r="C7610" s="1" t="s">
        <v>786</v>
      </c>
      <c r="D7610" s="1" t="s">
        <v>27</v>
      </c>
      <c r="E7610" s="1" t="s">
        <v>219</v>
      </c>
      <c r="F7610" s="1" t="s">
        <v>574</v>
      </c>
      <c r="G7610" s="1" t="s">
        <v>25630</v>
      </c>
      <c r="H7610" s="1" t="s">
        <v>25631</v>
      </c>
      <c r="I7610" s="4">
        <v>84.25292824074074</v>
      </c>
      <c r="J7610" s="1">
        <v>665.23</v>
      </c>
      <c r="K7610" s="1">
        <v>71.34</v>
      </c>
      <c r="M7610" s="10">
        <f t="array" ref="M7610">_xlfn.XLOOKUP(A7610,subscriptions!B7610:B10004,subscriptions!D7610:D10004)</f>
        <v>120</v>
      </c>
      <c r="N7610" s="10">
        <f t="array" ref="N7610">_xlfn.XLOOKUP(A7610,subscriptions!B7610:B10004,subscriptions!G7610:G10004)</f>
        <v>5</v>
      </c>
      <c r="O7610" s="10">
        <v>114.0</v>
      </c>
      <c r="P7610" s="10" t="str">
        <f t="array" ref="P7610">_xlfn.XLOOKUP(A7610,subscriptions!B7610:B10004,subscriptions!C7610:C10004)</f>
        <v>Residential</v>
      </c>
      <c r="Q7610" s="10" t="s">
        <v>194</v>
      </c>
      <c r="R7610" s="10" t="s">
        <v>212</v>
      </c>
      <c r="S7610" s="10" t="s">
        <v>916</v>
      </c>
    </row>
    <row r="7611">
      <c r="A7611" s="1" t="s">
        <v>9626</v>
      </c>
      <c r="B7611" s="1" t="s">
        <v>24</v>
      </c>
      <c r="C7611" s="1" t="s">
        <v>764</v>
      </c>
      <c r="D7611" s="1" t="s">
        <v>27</v>
      </c>
      <c r="E7611" s="1" t="s">
        <v>179</v>
      </c>
      <c r="F7611" s="1" t="s">
        <v>2311</v>
      </c>
      <c r="G7611" s="1" t="s">
        <v>25632</v>
      </c>
      <c r="H7611" s="1" t="s">
        <v>25633</v>
      </c>
      <c r="I7611" s="4">
        <v>84.33424768518519</v>
      </c>
      <c r="J7611" s="1">
        <v>405.88</v>
      </c>
      <c r="K7611" s="1">
        <v>56.01</v>
      </c>
      <c r="L7611" s="1">
        <v>100.0</v>
      </c>
      <c r="M7611" s="10">
        <f t="array" ref="M7611">_xlfn.XLOOKUP(A7611,subscriptions!B7611:B10004,subscriptions!D7611:D10004)</f>
        <v>120</v>
      </c>
      <c r="N7611" s="10">
        <f t="array" ref="N7611">_xlfn.XLOOKUP(A7611,subscriptions!B7611:B10004,subscriptions!G7611:G10004)</f>
        <v>10</v>
      </c>
      <c r="O7611" s="10">
        <v>108.0</v>
      </c>
      <c r="P7611" s="10" t="str">
        <f t="array" ref="P7611">_xlfn.XLOOKUP(A7611,subscriptions!B7611:B10004,subscriptions!C7611:C10004)</f>
        <v>Residential</v>
      </c>
      <c r="Q7611" s="10" t="s">
        <v>128</v>
      </c>
      <c r="R7611" s="10" t="s">
        <v>212</v>
      </c>
      <c r="S7611" s="10" t="s">
        <v>195</v>
      </c>
    </row>
    <row r="7612">
      <c r="A7612" s="1" t="s">
        <v>9627</v>
      </c>
      <c r="B7612" s="1" t="s">
        <v>197</v>
      </c>
      <c r="C7612" s="1" t="s">
        <v>456</v>
      </c>
      <c r="D7612" s="1" t="s">
        <v>153</v>
      </c>
      <c r="E7612" s="1" t="s">
        <v>219</v>
      </c>
      <c r="F7612" s="1" t="s">
        <v>660</v>
      </c>
      <c r="G7612" s="1" t="s">
        <v>25634</v>
      </c>
      <c r="H7612" s="1" t="s">
        <v>25635</v>
      </c>
      <c r="I7612" s="4">
        <v>84.38</v>
      </c>
      <c r="J7612" s="1">
        <v>613.53</v>
      </c>
      <c r="K7612" s="1">
        <v>134.72</v>
      </c>
      <c r="M7612" s="10">
        <f t="array" ref="M7612">_xlfn.XLOOKUP(A7612,subscriptions!B7612:B10004,subscriptions!D7612:D10004)</f>
        <v>80</v>
      </c>
      <c r="N7612" s="10">
        <f t="array" ref="N7612">_xlfn.XLOOKUP(A7612,subscriptions!B7612:B10004,subscriptions!G7612:G10004)</f>
        <v>20</v>
      </c>
      <c r="O7612" s="10">
        <v>64.0</v>
      </c>
      <c r="P7612" s="10" t="str">
        <f t="array" ref="P7612">_xlfn.XLOOKUP(A7612,subscriptions!B7612:B10004,subscriptions!C7612:C10004)</f>
        <v>Roam</v>
      </c>
      <c r="Q7612" s="10" t="s">
        <v>128</v>
      </c>
      <c r="R7612" s="10" t="s">
        <v>148</v>
      </c>
      <c r="S7612" s="10" t="s">
        <v>698</v>
      </c>
    </row>
    <row r="7613">
      <c r="A7613" s="1" t="s">
        <v>9630</v>
      </c>
      <c r="B7613" s="1" t="s">
        <v>763</v>
      </c>
      <c r="C7613" s="1" t="s">
        <v>456</v>
      </c>
      <c r="D7613" s="1" t="s">
        <v>27</v>
      </c>
      <c r="E7613" s="1" t="s">
        <v>219</v>
      </c>
      <c r="F7613" s="1" t="s">
        <v>1010</v>
      </c>
      <c r="G7613" s="1" t="s">
        <v>25636</v>
      </c>
      <c r="H7613" s="1" t="s">
        <v>25637</v>
      </c>
      <c r="I7613" s="4">
        <v>84.1752662037037</v>
      </c>
      <c r="J7613" s="1">
        <v>345.56</v>
      </c>
      <c r="K7613" s="1">
        <v>55.68</v>
      </c>
      <c r="M7613" s="10">
        <f t="array" ref="M7613">_xlfn.XLOOKUP(A7613,subscriptions!B7613:B10004,subscriptions!D7613:D10004)</f>
        <v>120</v>
      </c>
      <c r="N7613" s="10">
        <f t="array" ref="N7613">_xlfn.XLOOKUP(A7613,subscriptions!B7613:B10004,subscriptions!G7613:G10004)</f>
        <v>0</v>
      </c>
      <c r="O7613" s="10">
        <v>120.0</v>
      </c>
      <c r="P7613" s="10" t="str">
        <f t="array" ref="P7613">_xlfn.XLOOKUP(A7613,subscriptions!B7613:B10004,subscriptions!C7613:C10004)</f>
        <v>Residential</v>
      </c>
      <c r="Q7613" s="10" t="s">
        <v>173</v>
      </c>
      <c r="R7613" s="10" t="s">
        <v>212</v>
      </c>
      <c r="S7613" s="10" t="s">
        <v>1198</v>
      </c>
    </row>
    <row r="7614">
      <c r="A7614" s="1" t="s">
        <v>9631</v>
      </c>
      <c r="B7614" s="1" t="s">
        <v>1226</v>
      </c>
      <c r="C7614" s="1" t="s">
        <v>330</v>
      </c>
      <c r="D7614" s="1" t="s">
        <v>153</v>
      </c>
      <c r="E7614" s="1" t="s">
        <v>280</v>
      </c>
      <c r="F7614" s="1" t="s">
        <v>411</v>
      </c>
      <c r="G7614" s="1" t="s">
        <v>25638</v>
      </c>
      <c r="H7614" s="1" t="s">
        <v>25639</v>
      </c>
      <c r="I7614" s="4">
        <v>84.42104166666667</v>
      </c>
      <c r="J7614" s="1">
        <v>3532.9</v>
      </c>
      <c r="K7614" s="1">
        <v>460.05</v>
      </c>
      <c r="M7614" s="10">
        <f t="array" ref="M7614">_xlfn.XLOOKUP(A7614,subscriptions!B7614:B10004,subscriptions!D7614:D10004)</f>
        <v>120</v>
      </c>
      <c r="N7614" s="10">
        <f t="array" ref="N7614">_xlfn.XLOOKUP(A7614,subscriptions!B7614:B10004,subscriptions!G7614:G10004)</f>
        <v>5</v>
      </c>
      <c r="O7614" s="10">
        <v>114.0</v>
      </c>
      <c r="P7614" s="10" t="str">
        <f t="array" ref="P7614">_xlfn.XLOOKUP(A7614,subscriptions!B7614:B10004,subscriptions!C7614:C10004)</f>
        <v>Residential</v>
      </c>
      <c r="Q7614" s="10" t="s">
        <v>194</v>
      </c>
      <c r="R7614" s="10" t="s">
        <v>212</v>
      </c>
      <c r="S7614" s="10" t="s">
        <v>2152</v>
      </c>
    </row>
    <row r="7615">
      <c r="A7615" s="1" t="s">
        <v>9632</v>
      </c>
      <c r="B7615" s="1" t="s">
        <v>216</v>
      </c>
      <c r="C7615" s="1" t="s">
        <v>26</v>
      </c>
      <c r="D7615" s="1" t="s">
        <v>153</v>
      </c>
      <c r="E7615" s="1" t="s">
        <v>179</v>
      </c>
      <c r="F7615" s="1" t="s">
        <v>357</v>
      </c>
      <c r="G7615" s="1" t="s">
        <v>25640</v>
      </c>
      <c r="H7615" s="1" t="s">
        <v>25641</v>
      </c>
      <c r="I7615" s="4">
        <v>84.42017361111111</v>
      </c>
      <c r="J7615" s="1">
        <v>809.22</v>
      </c>
      <c r="K7615" s="1">
        <v>190.63</v>
      </c>
      <c r="L7615" s="1">
        <v>100.0</v>
      </c>
      <c r="M7615" s="10">
        <f t="array" ref="M7615">_xlfn.XLOOKUP(A7615,subscriptions!B7615:B10004,subscriptions!D7615:D10004)</f>
        <v>80</v>
      </c>
      <c r="N7615" s="10">
        <f t="array" ref="N7615">_xlfn.XLOOKUP(A7615,subscriptions!B7615:B10004,subscriptions!G7615:G10004)</f>
        <v>10</v>
      </c>
      <c r="O7615" s="10">
        <v>72.0</v>
      </c>
      <c r="P7615" s="10" t="str">
        <f t="array" ref="P7615">_xlfn.XLOOKUP(A7615,subscriptions!B7615:B10004,subscriptions!C7615:C10004)</f>
        <v>Roam</v>
      </c>
      <c r="Q7615" s="10" t="s">
        <v>128</v>
      </c>
      <c r="R7615" s="10" t="s">
        <v>148</v>
      </c>
      <c r="S7615" s="10" t="s">
        <v>940</v>
      </c>
    </row>
    <row r="7616">
      <c r="A7616" s="1" t="s">
        <v>9633</v>
      </c>
      <c r="B7616" s="1" t="s">
        <v>523</v>
      </c>
      <c r="C7616" s="1" t="s">
        <v>198</v>
      </c>
      <c r="D7616" s="1" t="s">
        <v>27</v>
      </c>
      <c r="E7616" s="1" t="s">
        <v>219</v>
      </c>
      <c r="F7616" s="1" t="s">
        <v>971</v>
      </c>
      <c r="G7616" s="1" t="s">
        <v>25642</v>
      </c>
      <c r="H7616" s="1" t="s">
        <v>25643</v>
      </c>
      <c r="I7616" s="4">
        <v>84.38141203703704</v>
      </c>
      <c r="J7616" s="1">
        <v>472.11</v>
      </c>
      <c r="K7616" s="1">
        <v>96.33</v>
      </c>
      <c r="M7616" s="10">
        <f t="array" ref="M7616">_xlfn.XLOOKUP(A7616,subscriptions!B7616:B10004,subscriptions!D7616:D10004)</f>
        <v>120</v>
      </c>
      <c r="N7616" s="10">
        <f t="array" ref="N7616">_xlfn.XLOOKUP(A7616,subscriptions!B7616:B10004,subscriptions!G7616:G10004)</f>
        <v>20</v>
      </c>
      <c r="O7616" s="10">
        <v>96.0</v>
      </c>
      <c r="P7616" s="10" t="str">
        <f t="array" ref="P7616">_xlfn.XLOOKUP(A7616,subscriptions!B7616:B10004,subscriptions!C7616:C10004)</f>
        <v>Residential</v>
      </c>
      <c r="Q7616" s="10" t="s">
        <v>128</v>
      </c>
      <c r="R7616" s="10" t="s">
        <v>148</v>
      </c>
      <c r="S7616" s="10" t="s">
        <v>1789</v>
      </c>
    </row>
    <row r="7617">
      <c r="A7617" s="1" t="s">
        <v>9634</v>
      </c>
      <c r="B7617" s="1" t="s">
        <v>1995</v>
      </c>
      <c r="C7617" s="1" t="s">
        <v>237</v>
      </c>
      <c r="D7617" s="1" t="s">
        <v>153</v>
      </c>
      <c r="E7617" s="1" t="s">
        <v>714</v>
      </c>
      <c r="F7617" s="1" t="s">
        <v>1866</v>
      </c>
      <c r="G7617" s="1" t="s">
        <v>25644</v>
      </c>
      <c r="H7617" s="1" t="s">
        <v>25645</v>
      </c>
      <c r="I7617" s="4">
        <v>84.2549537037037</v>
      </c>
      <c r="J7617" s="1">
        <v>942.42</v>
      </c>
      <c r="K7617" s="1">
        <v>115.3</v>
      </c>
      <c r="M7617" s="10">
        <f t="array" ref="M7617">_xlfn.XLOOKUP(A7617,subscriptions!B7617:B10004,subscriptions!D7617:D10004)</f>
        <v>120</v>
      </c>
      <c r="N7617" s="10">
        <f t="array" ref="N7617">_xlfn.XLOOKUP(A7617,subscriptions!B7617:B10004,subscriptions!G7617:G10004)</f>
        <v>0</v>
      </c>
      <c r="O7617" s="10">
        <v>120.0</v>
      </c>
      <c r="P7617" s="10" t="str">
        <f t="array" ref="P7617">_xlfn.XLOOKUP(A7617,subscriptions!B7617:B10004,subscriptions!C7617:C10004)</f>
        <v>Residential</v>
      </c>
      <c r="Q7617" s="10" t="s">
        <v>173</v>
      </c>
      <c r="R7617" s="10" t="s">
        <v>212</v>
      </c>
      <c r="S7617" s="10" t="s">
        <v>149</v>
      </c>
    </row>
    <row r="7618">
      <c r="A7618" s="1" t="s">
        <v>9635</v>
      </c>
      <c r="B7618" s="1" t="s">
        <v>713</v>
      </c>
      <c r="C7618" s="1" t="s">
        <v>1100</v>
      </c>
      <c r="D7618" s="1" t="s">
        <v>27</v>
      </c>
      <c r="E7618" s="1" t="s">
        <v>28</v>
      </c>
      <c r="F7618" s="1" t="s">
        <v>2188</v>
      </c>
      <c r="G7618" s="1" t="s">
        <v>25646</v>
      </c>
      <c r="H7618" s="1" t="s">
        <v>25647</v>
      </c>
      <c r="I7618" s="4">
        <v>84.41737268518519</v>
      </c>
      <c r="J7618" s="1">
        <v>629.68</v>
      </c>
      <c r="K7618" s="1">
        <v>155.34</v>
      </c>
      <c r="M7618" s="10">
        <f t="array" ref="M7618">_xlfn.XLOOKUP(A7618,subscriptions!B7618:B10004,subscriptions!D7618:D10004)</f>
        <v>50</v>
      </c>
      <c r="N7618" s="10">
        <f t="array" ref="N7618">_xlfn.XLOOKUP(A7618,subscriptions!B7618:B10004,subscriptions!G7618:G10004)</f>
        <v>5</v>
      </c>
      <c r="O7618" s="10">
        <v>47.5</v>
      </c>
      <c r="P7618" s="10" t="str">
        <f t="array" ref="P7618">_xlfn.XLOOKUP(A7618,subscriptions!B7618:B10004,subscriptions!C7618:C10004)</f>
        <v>Mini</v>
      </c>
      <c r="Q7618" s="10" t="s">
        <v>194</v>
      </c>
      <c r="R7618" s="10" t="s">
        <v>148</v>
      </c>
      <c r="S7618" s="10" t="s">
        <v>327</v>
      </c>
    </row>
    <row r="7619">
      <c r="A7619" s="1" t="s">
        <v>9636</v>
      </c>
      <c r="B7619" s="1" t="s">
        <v>1984</v>
      </c>
      <c r="C7619" s="1" t="s">
        <v>1415</v>
      </c>
      <c r="D7619" s="1" t="s">
        <v>153</v>
      </c>
      <c r="E7619" s="1" t="s">
        <v>332</v>
      </c>
      <c r="F7619" s="1" t="s">
        <v>427</v>
      </c>
      <c r="G7619" s="1" t="s">
        <v>25648</v>
      </c>
      <c r="H7619" s="1" t="s">
        <v>25649</v>
      </c>
      <c r="I7619" s="4">
        <v>84.29957175925927</v>
      </c>
      <c r="J7619" s="1">
        <v>2096.33</v>
      </c>
      <c r="K7619" s="1">
        <v>394.72</v>
      </c>
      <c r="M7619" s="10">
        <f t="array" ref="M7619">_xlfn.XLOOKUP(A7619,subscriptions!B7619:B10004,subscriptions!D7619:D10004)</f>
        <v>120</v>
      </c>
      <c r="N7619" s="10">
        <f t="array" ref="N7619">_xlfn.XLOOKUP(A7619,subscriptions!B7619:B10004,subscriptions!G7619:G10004)</f>
        <v>10</v>
      </c>
      <c r="O7619" s="10">
        <v>108.0</v>
      </c>
      <c r="P7619" s="10" t="str">
        <f t="array" ref="P7619">_xlfn.XLOOKUP(A7619,subscriptions!B7619:B10004,subscriptions!C7619:C10004)</f>
        <v>Residential</v>
      </c>
      <c r="Q7619" s="10" t="s">
        <v>128</v>
      </c>
      <c r="R7619" s="10" t="s">
        <v>212</v>
      </c>
      <c r="S7619" s="10" t="s">
        <v>522</v>
      </c>
    </row>
    <row r="7620">
      <c r="A7620" s="1" t="s">
        <v>9639</v>
      </c>
      <c r="B7620" s="1" t="s">
        <v>555</v>
      </c>
      <c r="C7620" s="1" t="s">
        <v>673</v>
      </c>
      <c r="D7620" s="1" t="s">
        <v>153</v>
      </c>
      <c r="E7620" s="1" t="s">
        <v>219</v>
      </c>
      <c r="F7620" s="1" t="s">
        <v>1010</v>
      </c>
      <c r="G7620" s="1" t="s">
        <v>25650</v>
      </c>
      <c r="H7620" s="1" t="s">
        <v>25651</v>
      </c>
      <c r="I7620" s="4">
        <v>84.16886574074074</v>
      </c>
      <c r="J7620" s="1">
        <v>5372.11</v>
      </c>
      <c r="K7620" s="1">
        <v>661.56</v>
      </c>
      <c r="M7620" s="10">
        <f t="array" ref="M7620">_xlfn.XLOOKUP(A7620,subscriptions!B7620:B10004,subscriptions!D7620:D10004)</f>
        <v>120</v>
      </c>
      <c r="N7620" s="10">
        <f t="array" ref="N7620">_xlfn.XLOOKUP(A7620,subscriptions!B7620:B10004,subscriptions!G7620:G10004)</f>
        <v>20</v>
      </c>
      <c r="O7620" s="10">
        <v>96.0</v>
      </c>
      <c r="P7620" s="10" t="str">
        <f t="array" ref="P7620">_xlfn.XLOOKUP(A7620,subscriptions!B7620:B10004,subscriptions!C7620:C10004)</f>
        <v>Residential</v>
      </c>
      <c r="Q7620" s="10" t="s">
        <v>128</v>
      </c>
      <c r="R7620" s="10" t="s">
        <v>148</v>
      </c>
      <c r="S7620" s="10" t="s">
        <v>1504</v>
      </c>
    </row>
    <row r="7621">
      <c r="A7621" s="1" t="s">
        <v>9640</v>
      </c>
      <c r="B7621" s="1" t="s">
        <v>2534</v>
      </c>
      <c r="C7621" s="1" t="s">
        <v>492</v>
      </c>
      <c r="D7621" s="1" t="s">
        <v>153</v>
      </c>
      <c r="E7621" s="1" t="s">
        <v>219</v>
      </c>
      <c r="F7621" s="1" t="s">
        <v>2446</v>
      </c>
      <c r="G7621" s="1" t="s">
        <v>25652</v>
      </c>
      <c r="H7621" s="1" t="s">
        <v>25653</v>
      </c>
      <c r="I7621" s="4">
        <v>84.29739583333334</v>
      </c>
      <c r="J7621" s="1">
        <v>914.47</v>
      </c>
      <c r="K7621" s="1">
        <v>83.77</v>
      </c>
      <c r="M7621" s="10">
        <f t="array" ref="M7621">_xlfn.XLOOKUP(A7621,subscriptions!B7621:B10004,subscriptions!D7621:D10004)</f>
        <v>120</v>
      </c>
      <c r="N7621" s="10">
        <f t="array" ref="N7621">_xlfn.XLOOKUP(A7621,subscriptions!B7621:B10004,subscriptions!G7621:G10004)</f>
        <v>0</v>
      </c>
      <c r="O7621" s="10">
        <v>120.0</v>
      </c>
      <c r="P7621" s="10" t="str">
        <f t="array" ref="P7621">_xlfn.XLOOKUP(A7621,subscriptions!B7621:B10004,subscriptions!C7621:C10004)</f>
        <v>Residential</v>
      </c>
      <c r="Q7621" s="10" t="s">
        <v>173</v>
      </c>
      <c r="R7621" s="10" t="s">
        <v>212</v>
      </c>
      <c r="S7621" s="10" t="s">
        <v>407</v>
      </c>
    </row>
    <row r="7622">
      <c r="A7622" s="1" t="s">
        <v>9641</v>
      </c>
      <c r="B7622" s="1" t="s">
        <v>1972</v>
      </c>
      <c r="C7622" s="1" t="s">
        <v>110</v>
      </c>
      <c r="D7622" s="1" t="s">
        <v>27</v>
      </c>
      <c r="E7622" s="1" t="s">
        <v>714</v>
      </c>
      <c r="F7622" s="1" t="s">
        <v>1866</v>
      </c>
      <c r="G7622" s="1" t="s">
        <v>25654</v>
      </c>
      <c r="H7622" s="1" t="s">
        <v>25655</v>
      </c>
      <c r="I7622" s="4">
        <v>84.335</v>
      </c>
      <c r="J7622" s="1">
        <v>3010.28</v>
      </c>
      <c r="K7622" s="1">
        <v>623.81</v>
      </c>
      <c r="M7622" s="10">
        <f t="array" ref="M7622">_xlfn.XLOOKUP(A7622,subscriptions!B7622:B10004,subscriptions!D7622:D10004)</f>
        <v>120</v>
      </c>
      <c r="N7622" s="10">
        <f t="array" ref="N7622">_xlfn.XLOOKUP(A7622,subscriptions!B7622:B10004,subscriptions!G7622:G10004)</f>
        <v>5</v>
      </c>
      <c r="O7622" s="10">
        <v>114.0</v>
      </c>
      <c r="P7622" s="10" t="str">
        <f t="array" ref="P7622">_xlfn.XLOOKUP(A7622,subscriptions!B7622:B10004,subscriptions!C7622:C10004)</f>
        <v>Residential</v>
      </c>
      <c r="Q7622" s="10" t="s">
        <v>194</v>
      </c>
      <c r="R7622" s="10" t="s">
        <v>212</v>
      </c>
      <c r="S7622" s="10" t="s">
        <v>643</v>
      </c>
    </row>
    <row r="7623">
      <c r="A7623" s="1" t="s">
        <v>9642</v>
      </c>
      <c r="B7623" s="1" t="s">
        <v>1624</v>
      </c>
      <c r="C7623" s="1" t="s">
        <v>1100</v>
      </c>
      <c r="D7623" s="1" t="s">
        <v>27</v>
      </c>
      <c r="E7623" s="1" t="s">
        <v>179</v>
      </c>
      <c r="F7623" s="1" t="s">
        <v>200</v>
      </c>
      <c r="G7623" s="1" t="s">
        <v>25656</v>
      </c>
      <c r="H7623" s="1" t="s">
        <v>25657</v>
      </c>
      <c r="I7623" s="4">
        <v>84.38266203703704</v>
      </c>
      <c r="J7623" s="1">
        <v>1301.59</v>
      </c>
      <c r="K7623" s="1">
        <v>284.93</v>
      </c>
      <c r="L7623" s="1">
        <v>100.0</v>
      </c>
      <c r="M7623" s="10">
        <f t="array" ref="M7623">_xlfn.XLOOKUP(A7623,subscriptions!B7623:B10004,subscriptions!D7623:D10004)</f>
        <v>80</v>
      </c>
      <c r="N7623" s="10">
        <f t="array" ref="N7623">_xlfn.XLOOKUP(A7623,subscriptions!B7623:B10004,subscriptions!G7623:G10004)</f>
        <v>10</v>
      </c>
      <c r="O7623" s="10">
        <v>72.0</v>
      </c>
      <c r="P7623" s="10" t="str">
        <f t="array" ref="P7623">_xlfn.XLOOKUP(A7623,subscriptions!B7623:B10004,subscriptions!C7623:C10004)</f>
        <v>Roam</v>
      </c>
      <c r="Q7623" s="10" t="s">
        <v>128</v>
      </c>
      <c r="R7623" s="10" t="s">
        <v>148</v>
      </c>
      <c r="S7623" s="10" t="s">
        <v>671</v>
      </c>
    </row>
    <row r="7624">
      <c r="A7624" s="1" t="s">
        <v>9643</v>
      </c>
      <c r="B7624" s="1" t="s">
        <v>1664</v>
      </c>
      <c r="C7624" s="1" t="s">
        <v>1477</v>
      </c>
      <c r="D7624" s="1" t="s">
        <v>153</v>
      </c>
      <c r="E7624" s="1" t="s">
        <v>28</v>
      </c>
      <c r="F7624" s="1" t="s">
        <v>3899</v>
      </c>
      <c r="G7624" s="1" t="s">
        <v>25658</v>
      </c>
      <c r="H7624" s="1" t="s">
        <v>25659</v>
      </c>
      <c r="I7624" s="4">
        <v>84.17175925925926</v>
      </c>
      <c r="J7624" s="1">
        <v>306.6</v>
      </c>
      <c r="K7624" s="1">
        <v>68.49</v>
      </c>
      <c r="M7624" s="10">
        <f t="array" ref="M7624">_xlfn.XLOOKUP(A7624,subscriptions!B7624:B10004,subscriptions!D7624:D10004)</f>
        <v>120</v>
      </c>
      <c r="N7624" s="10">
        <f t="array" ref="N7624">_xlfn.XLOOKUP(A7624,subscriptions!B7624:B10004,subscriptions!G7624:G10004)</f>
        <v>20</v>
      </c>
      <c r="O7624" s="10">
        <v>96.0</v>
      </c>
      <c r="P7624" s="10" t="str">
        <f t="array" ref="P7624">_xlfn.XLOOKUP(A7624,subscriptions!B7624:B10004,subscriptions!C7624:C10004)</f>
        <v>Residential</v>
      </c>
      <c r="Q7624" s="10" t="s">
        <v>128</v>
      </c>
      <c r="R7624" s="10" t="s">
        <v>148</v>
      </c>
      <c r="S7624" s="10" t="s">
        <v>1082</v>
      </c>
    </row>
    <row r="7625">
      <c r="A7625" s="1" t="s">
        <v>9644</v>
      </c>
      <c r="B7625" s="1" t="s">
        <v>132</v>
      </c>
      <c r="C7625" s="1" t="s">
        <v>237</v>
      </c>
      <c r="D7625" s="1" t="s">
        <v>27</v>
      </c>
      <c r="E7625" s="1" t="s">
        <v>111</v>
      </c>
      <c r="F7625" s="1" t="s">
        <v>1227</v>
      </c>
      <c r="G7625" s="1" t="s">
        <v>25660</v>
      </c>
      <c r="H7625" s="1" t="s">
        <v>25661</v>
      </c>
      <c r="I7625" s="4">
        <v>84.21354166666667</v>
      </c>
      <c r="J7625" s="1">
        <v>1809.79</v>
      </c>
      <c r="K7625" s="1">
        <v>207.06</v>
      </c>
      <c r="M7625" s="10">
        <f t="array" ref="M7625">_xlfn.XLOOKUP(A7625,subscriptions!B7625:B10004,subscriptions!D7625:D10004)</f>
        <v>80</v>
      </c>
      <c r="N7625" s="10">
        <f t="array" ref="N7625">_xlfn.XLOOKUP(A7625,subscriptions!B7625:B10004,subscriptions!G7625:G10004)</f>
        <v>0</v>
      </c>
      <c r="O7625" s="10">
        <v>80.0</v>
      </c>
      <c r="P7625" s="10" t="str">
        <f t="array" ref="P7625">_xlfn.XLOOKUP(A7625,subscriptions!B7625:B10004,subscriptions!C7625:C10004)</f>
        <v>Roam</v>
      </c>
      <c r="Q7625" s="10" t="s">
        <v>173</v>
      </c>
      <c r="R7625" s="10" t="s">
        <v>148</v>
      </c>
      <c r="S7625" s="10" t="s">
        <v>1915</v>
      </c>
    </row>
    <row r="7626">
      <c r="A7626" s="1" t="s">
        <v>9645</v>
      </c>
      <c r="B7626" s="1" t="s">
        <v>355</v>
      </c>
      <c r="C7626" s="1" t="s">
        <v>178</v>
      </c>
      <c r="D7626" s="1" t="s">
        <v>153</v>
      </c>
      <c r="E7626" s="1" t="s">
        <v>262</v>
      </c>
      <c r="F7626" s="1" t="s">
        <v>674</v>
      </c>
      <c r="G7626" s="1" t="s">
        <v>25662</v>
      </c>
      <c r="H7626" s="1" t="s">
        <v>25663</v>
      </c>
      <c r="I7626" s="4">
        <v>84.3786574074074</v>
      </c>
      <c r="J7626" s="1">
        <v>1130.58</v>
      </c>
      <c r="K7626" s="1">
        <v>238.03</v>
      </c>
      <c r="M7626" s="10">
        <f t="array" ref="M7626">_xlfn.XLOOKUP(A7626,subscriptions!B7626:B10004,subscriptions!D7626:D10004)</f>
        <v>120</v>
      </c>
      <c r="N7626" s="10">
        <f t="array" ref="N7626">_xlfn.XLOOKUP(A7626,subscriptions!B7626:B10004,subscriptions!G7626:G10004)</f>
        <v>5</v>
      </c>
      <c r="O7626" s="10">
        <v>114.0</v>
      </c>
      <c r="P7626" s="10" t="str">
        <f t="array" ref="P7626">_xlfn.XLOOKUP(A7626,subscriptions!B7626:B10004,subscriptions!C7626:C10004)</f>
        <v>Residential</v>
      </c>
      <c r="Q7626" s="10" t="s">
        <v>194</v>
      </c>
      <c r="R7626" s="10" t="s">
        <v>212</v>
      </c>
      <c r="S7626" s="10" t="s">
        <v>1622</v>
      </c>
    </row>
    <row r="7627">
      <c r="A7627" s="1" t="s">
        <v>9646</v>
      </c>
      <c r="B7627" s="1" t="s">
        <v>686</v>
      </c>
      <c r="C7627" s="1" t="s">
        <v>734</v>
      </c>
      <c r="D7627" s="1" t="s">
        <v>153</v>
      </c>
      <c r="E7627" s="1" t="s">
        <v>179</v>
      </c>
      <c r="F7627" s="1" t="s">
        <v>4595</v>
      </c>
      <c r="G7627" s="1" t="s">
        <v>25664</v>
      </c>
      <c r="H7627" s="1" t="s">
        <v>25665</v>
      </c>
      <c r="I7627" s="4">
        <v>84.37929398148148</v>
      </c>
      <c r="J7627" s="1">
        <v>1627.33</v>
      </c>
      <c r="K7627" s="1">
        <v>316.56</v>
      </c>
      <c r="L7627" s="1">
        <v>100.0</v>
      </c>
      <c r="M7627" s="10">
        <f t="array" ref="M7627">_xlfn.XLOOKUP(A7627,subscriptions!B7627:B10004,subscriptions!D7627:D10004)</f>
        <v>120</v>
      </c>
      <c r="N7627" s="10">
        <f t="array" ref="N7627">_xlfn.XLOOKUP(A7627,subscriptions!B7627:B10004,subscriptions!G7627:G10004)</f>
        <v>10</v>
      </c>
      <c r="O7627" s="10">
        <v>108.0</v>
      </c>
      <c r="P7627" s="10" t="str">
        <f t="array" ref="P7627">_xlfn.XLOOKUP(A7627,subscriptions!B7627:B10004,subscriptions!C7627:C10004)</f>
        <v>Residential</v>
      </c>
      <c r="Q7627" s="10" t="s">
        <v>128</v>
      </c>
      <c r="R7627" s="10" t="s">
        <v>212</v>
      </c>
      <c r="S7627" s="10" t="s">
        <v>2380</v>
      </c>
    </row>
    <row r="7628">
      <c r="A7628" s="1" t="s">
        <v>9649</v>
      </c>
      <c r="B7628" s="1" t="s">
        <v>899</v>
      </c>
      <c r="C7628" s="1" t="s">
        <v>658</v>
      </c>
      <c r="D7628" s="1" t="s">
        <v>27</v>
      </c>
      <c r="E7628" s="1" t="s">
        <v>179</v>
      </c>
      <c r="F7628" s="1" t="s">
        <v>357</v>
      </c>
      <c r="G7628" s="1" t="s">
        <v>25666</v>
      </c>
      <c r="H7628" s="1" t="s">
        <v>25667</v>
      </c>
      <c r="I7628" s="4">
        <v>84.21461805555556</v>
      </c>
      <c r="J7628" s="1">
        <v>3356.66</v>
      </c>
      <c r="K7628" s="1">
        <v>503.11</v>
      </c>
      <c r="L7628" s="1">
        <v>100.0</v>
      </c>
      <c r="M7628" s="10">
        <f t="array" ref="M7628">_xlfn.XLOOKUP(A7628,subscriptions!B7628:B10004,subscriptions!D7628:D10004)</f>
        <v>120</v>
      </c>
      <c r="N7628" s="10">
        <f t="array" ref="N7628">_xlfn.XLOOKUP(A7628,subscriptions!B7628:B10004,subscriptions!G7628:G10004)</f>
        <v>20</v>
      </c>
      <c r="O7628" s="10">
        <v>96.0</v>
      </c>
      <c r="P7628" s="10" t="str">
        <f t="array" ref="P7628">_xlfn.XLOOKUP(A7628,subscriptions!B7628:B10004,subscriptions!C7628:C10004)</f>
        <v>Residential</v>
      </c>
      <c r="Q7628" s="10" t="s">
        <v>128</v>
      </c>
      <c r="R7628" s="10" t="s">
        <v>148</v>
      </c>
      <c r="S7628" s="10" t="s">
        <v>3641</v>
      </c>
    </row>
    <row r="7629">
      <c r="A7629" s="1" t="s">
        <v>9650</v>
      </c>
      <c r="B7629" s="1" t="s">
        <v>713</v>
      </c>
      <c r="C7629" s="1" t="s">
        <v>556</v>
      </c>
      <c r="D7629" s="1" t="s">
        <v>27</v>
      </c>
      <c r="E7629" s="1" t="s">
        <v>179</v>
      </c>
      <c r="F7629" s="1" t="s">
        <v>200</v>
      </c>
      <c r="G7629" s="1" t="s">
        <v>25668</v>
      </c>
      <c r="H7629" s="1" t="s">
        <v>25669</v>
      </c>
      <c r="I7629" s="4">
        <v>84.1732175925926</v>
      </c>
      <c r="J7629" s="1">
        <v>920.89</v>
      </c>
      <c r="K7629" s="1">
        <v>165.84</v>
      </c>
      <c r="L7629" s="1">
        <v>100.0</v>
      </c>
      <c r="M7629" s="10">
        <f t="array" ref="M7629">_xlfn.XLOOKUP(A7629,subscriptions!B7629:B10004,subscriptions!D7629:D10004)</f>
        <v>50</v>
      </c>
      <c r="N7629" s="10">
        <f t="array" ref="N7629">_xlfn.XLOOKUP(A7629,subscriptions!B7629:B10004,subscriptions!G7629:G10004)</f>
        <v>0</v>
      </c>
      <c r="O7629" s="10">
        <v>50.0</v>
      </c>
      <c r="P7629" s="10" t="str">
        <f t="array" ref="P7629">_xlfn.XLOOKUP(A7629,subscriptions!B7629:B10004,subscriptions!C7629:C10004)</f>
        <v>Mini</v>
      </c>
      <c r="Q7629" s="10" t="s">
        <v>173</v>
      </c>
      <c r="R7629" s="10" t="s">
        <v>148</v>
      </c>
      <c r="S7629" s="10" t="s">
        <v>2630</v>
      </c>
    </row>
    <row r="7630">
      <c r="A7630" s="1" t="s">
        <v>9651</v>
      </c>
      <c r="B7630" s="1" t="s">
        <v>919</v>
      </c>
      <c r="C7630" s="1" t="s">
        <v>1973</v>
      </c>
      <c r="D7630" s="1" t="s">
        <v>27</v>
      </c>
      <c r="E7630" s="1" t="s">
        <v>179</v>
      </c>
      <c r="F7630" s="1" t="s">
        <v>4595</v>
      </c>
      <c r="G7630" s="1" t="s">
        <v>25670</v>
      </c>
      <c r="H7630" s="1" t="s">
        <v>25671</v>
      </c>
      <c r="I7630" s="4">
        <v>84.25578703703704</v>
      </c>
      <c r="J7630" s="1">
        <v>3521.65</v>
      </c>
      <c r="K7630" s="1">
        <v>419.39</v>
      </c>
      <c r="L7630" s="1">
        <v>100.0</v>
      </c>
      <c r="M7630" s="10">
        <f t="array" ref="M7630">_xlfn.XLOOKUP(A7630,subscriptions!B7630:B10004,subscriptions!D7630:D10004)</f>
        <v>250</v>
      </c>
      <c r="N7630" s="10">
        <f t="array" ref="N7630">_xlfn.XLOOKUP(A7630,subscriptions!B7630:B10004,subscriptions!G7630:G10004)</f>
        <v>5</v>
      </c>
      <c r="O7630" s="10">
        <v>237.5</v>
      </c>
      <c r="P7630" s="10" t="str">
        <f t="array" ref="P7630">_xlfn.XLOOKUP(A7630,subscriptions!B7630:B10004,subscriptions!C7630:C10004)</f>
        <v>Business</v>
      </c>
      <c r="Q7630" s="10" t="s">
        <v>194</v>
      </c>
      <c r="R7630" s="10" t="s">
        <v>129</v>
      </c>
      <c r="S7630" s="10" t="s">
        <v>1156</v>
      </c>
    </row>
    <row r="7631">
      <c r="A7631" s="1" t="s">
        <v>9652</v>
      </c>
      <c r="B7631" s="1" t="s">
        <v>1387</v>
      </c>
      <c r="C7631" s="1" t="s">
        <v>152</v>
      </c>
      <c r="D7631" s="1" t="s">
        <v>27</v>
      </c>
      <c r="E7631" s="1" t="s">
        <v>239</v>
      </c>
      <c r="F7631" s="1" t="s">
        <v>606</v>
      </c>
      <c r="G7631" s="1" t="s">
        <v>25672</v>
      </c>
      <c r="H7631" s="1" t="s">
        <v>25673</v>
      </c>
      <c r="I7631" s="4">
        <v>84.25380787037037</v>
      </c>
      <c r="J7631" s="1">
        <v>2133.46</v>
      </c>
      <c r="K7631" s="1">
        <v>243.33</v>
      </c>
      <c r="M7631" s="10">
        <f t="array" ref="M7631">_xlfn.XLOOKUP(A7631,subscriptions!B7631:B10004,subscriptions!D7631:D10004)</f>
        <v>120</v>
      </c>
      <c r="N7631" s="10">
        <f t="array" ref="N7631">_xlfn.XLOOKUP(A7631,subscriptions!B7631:B10004,subscriptions!G7631:G10004)</f>
        <v>10</v>
      </c>
      <c r="O7631" s="10">
        <v>108.0</v>
      </c>
      <c r="P7631" s="10" t="str">
        <f t="array" ref="P7631">_xlfn.XLOOKUP(A7631,subscriptions!B7631:B10004,subscriptions!C7631:C10004)</f>
        <v>Residential</v>
      </c>
      <c r="Q7631" s="10" t="s">
        <v>128</v>
      </c>
      <c r="R7631" s="10" t="s">
        <v>212</v>
      </c>
      <c r="S7631" s="10" t="s">
        <v>1832</v>
      </c>
    </row>
    <row r="7632">
      <c r="A7632" s="1" t="s">
        <v>9653</v>
      </c>
      <c r="B7632" s="1" t="s">
        <v>919</v>
      </c>
      <c r="C7632" s="1" t="s">
        <v>1876</v>
      </c>
      <c r="D7632" s="1" t="s">
        <v>27</v>
      </c>
      <c r="E7632" s="1" t="s">
        <v>239</v>
      </c>
      <c r="F7632" s="1" t="s">
        <v>3181</v>
      </c>
      <c r="G7632" s="1" t="s">
        <v>25674</v>
      </c>
      <c r="H7632" s="1" t="s">
        <v>25675</v>
      </c>
      <c r="I7632" s="4">
        <v>84.21142361111112</v>
      </c>
      <c r="J7632" s="1">
        <v>1055.92</v>
      </c>
      <c r="K7632" s="1">
        <v>224.06</v>
      </c>
      <c r="M7632" s="10">
        <f t="array" ref="M7632">_xlfn.XLOOKUP(A7632,subscriptions!B7632:B10004,subscriptions!D7632:D10004)</f>
        <v>120</v>
      </c>
      <c r="N7632" s="10">
        <f t="array" ref="N7632">_xlfn.XLOOKUP(A7632,subscriptions!B7632:B10004,subscriptions!G7632:G10004)</f>
        <v>20</v>
      </c>
      <c r="O7632" s="10">
        <v>96.0</v>
      </c>
      <c r="P7632" s="10" t="str">
        <f t="array" ref="P7632">_xlfn.XLOOKUP(A7632,subscriptions!B7632:B10004,subscriptions!C7632:C10004)</f>
        <v>Residential</v>
      </c>
      <c r="Q7632" s="10" t="s">
        <v>128</v>
      </c>
      <c r="R7632" s="10" t="s">
        <v>148</v>
      </c>
      <c r="S7632" s="10" t="s">
        <v>438</v>
      </c>
    </row>
    <row r="7633">
      <c r="A7633" s="1" t="s">
        <v>9654</v>
      </c>
      <c r="B7633" s="1" t="s">
        <v>2788</v>
      </c>
      <c r="C7633" s="1" t="s">
        <v>658</v>
      </c>
      <c r="D7633" s="1" t="s">
        <v>153</v>
      </c>
      <c r="E7633" s="1" t="s">
        <v>262</v>
      </c>
      <c r="F7633" s="1" t="s">
        <v>263</v>
      </c>
      <c r="G7633" s="1" t="s">
        <v>25676</v>
      </c>
      <c r="H7633" s="1" t="s">
        <v>25677</v>
      </c>
      <c r="I7633" s="4">
        <v>84.3383449074074</v>
      </c>
      <c r="J7633" s="1">
        <v>1436.57</v>
      </c>
      <c r="K7633" s="1">
        <v>148.24</v>
      </c>
      <c r="M7633" s="10">
        <f t="array" ref="M7633">_xlfn.XLOOKUP(A7633,subscriptions!B7633:B10004,subscriptions!D7633:D10004)</f>
        <v>250</v>
      </c>
      <c r="N7633" s="10">
        <f t="array" ref="N7633">_xlfn.XLOOKUP(A7633,subscriptions!B7633:B10004,subscriptions!G7633:G10004)</f>
        <v>0</v>
      </c>
      <c r="O7633" s="10">
        <v>250.0</v>
      </c>
      <c r="P7633" s="10" t="str">
        <f t="array" ref="P7633">_xlfn.XLOOKUP(A7633,subscriptions!B7633:B10004,subscriptions!C7633:C10004)</f>
        <v>Business</v>
      </c>
      <c r="Q7633" s="10" t="s">
        <v>173</v>
      </c>
      <c r="R7633" s="10" t="s">
        <v>129</v>
      </c>
      <c r="S7633" s="10" t="s">
        <v>2086</v>
      </c>
    </row>
    <row r="7634">
      <c r="A7634" s="1" t="s">
        <v>9656</v>
      </c>
      <c r="B7634" s="1" t="s">
        <v>109</v>
      </c>
      <c r="C7634" s="1" t="s">
        <v>391</v>
      </c>
      <c r="D7634" s="1" t="s">
        <v>27</v>
      </c>
      <c r="E7634" s="1" t="s">
        <v>179</v>
      </c>
      <c r="F7634" s="1" t="s">
        <v>181</v>
      </c>
      <c r="G7634" s="1" t="s">
        <v>25678</v>
      </c>
      <c r="H7634" s="1" t="s">
        <v>25679</v>
      </c>
      <c r="I7634" s="4">
        <v>84.25167824074074</v>
      </c>
      <c r="J7634" s="1">
        <v>640.86</v>
      </c>
      <c r="K7634" s="1">
        <v>167.12</v>
      </c>
      <c r="L7634" s="1">
        <v>100.0</v>
      </c>
      <c r="M7634" s="10">
        <f t="array" ref="M7634">_xlfn.XLOOKUP(A7634,subscriptions!B7634:B10004,subscriptions!D7634:D10004)</f>
        <v>120</v>
      </c>
      <c r="N7634" s="10">
        <f t="array" ref="N7634">_xlfn.XLOOKUP(A7634,subscriptions!B7634:B10004,subscriptions!G7634:G10004)</f>
        <v>5</v>
      </c>
      <c r="O7634" s="10">
        <v>114.0</v>
      </c>
      <c r="P7634" s="10" t="str">
        <f t="array" ref="P7634">_xlfn.XLOOKUP(A7634,subscriptions!B7634:B10004,subscriptions!C7634:C10004)</f>
        <v>Residential</v>
      </c>
      <c r="Q7634" s="10" t="s">
        <v>194</v>
      </c>
      <c r="R7634" s="10" t="s">
        <v>212</v>
      </c>
      <c r="S7634" s="10" t="s">
        <v>4065</v>
      </c>
    </row>
    <row r="7635">
      <c r="A7635" s="1" t="s">
        <v>9658</v>
      </c>
      <c r="B7635" s="1" t="s">
        <v>941</v>
      </c>
      <c r="C7635" s="1" t="s">
        <v>178</v>
      </c>
      <c r="D7635" s="1" t="s">
        <v>27</v>
      </c>
      <c r="E7635" s="1" t="s">
        <v>280</v>
      </c>
      <c r="F7635" s="1" t="s">
        <v>1478</v>
      </c>
      <c r="G7635" s="1" t="s">
        <v>25680</v>
      </c>
      <c r="H7635" s="1" t="s">
        <v>25681</v>
      </c>
      <c r="I7635" s="4">
        <v>84.21609953703704</v>
      </c>
      <c r="J7635" s="1">
        <v>6215.46</v>
      </c>
      <c r="K7635" s="1">
        <v>1023.89</v>
      </c>
      <c r="M7635" s="10">
        <f t="array" ref="M7635">_xlfn.XLOOKUP(A7635,subscriptions!B7635:B10004,subscriptions!D7635:D10004)</f>
        <v>80</v>
      </c>
      <c r="N7635" s="10">
        <f t="array" ref="N7635">_xlfn.XLOOKUP(A7635,subscriptions!B7635:B10004,subscriptions!G7635:G10004)</f>
        <v>10</v>
      </c>
      <c r="O7635" s="10">
        <v>72.0</v>
      </c>
      <c r="P7635" s="10" t="str">
        <f t="array" ref="P7635">_xlfn.XLOOKUP(A7635,subscriptions!B7635:B10004,subscriptions!C7635:C10004)</f>
        <v>Roam</v>
      </c>
      <c r="Q7635" s="10" t="s">
        <v>128</v>
      </c>
      <c r="R7635" s="10" t="s">
        <v>148</v>
      </c>
      <c r="S7635" s="10" t="s">
        <v>2596</v>
      </c>
    </row>
    <row r="7636">
      <c r="A7636" s="1" t="s">
        <v>9659</v>
      </c>
      <c r="B7636" s="1" t="s">
        <v>278</v>
      </c>
      <c r="C7636" s="1" t="s">
        <v>133</v>
      </c>
      <c r="D7636" s="1" t="s">
        <v>27</v>
      </c>
      <c r="E7636" s="1" t="s">
        <v>631</v>
      </c>
      <c r="F7636" s="1" t="s">
        <v>943</v>
      </c>
      <c r="G7636" s="1" t="s">
        <v>25682</v>
      </c>
      <c r="H7636" s="1" t="s">
        <v>25683</v>
      </c>
      <c r="I7636" s="4">
        <v>84.33428240740741</v>
      </c>
      <c r="J7636" s="1">
        <v>1701.0</v>
      </c>
      <c r="K7636" s="1">
        <v>342.76</v>
      </c>
      <c r="M7636" s="10">
        <f t="array" ref="M7636">_xlfn.XLOOKUP(A7636,subscriptions!B7636:B10004,subscriptions!D7636:D10004)</f>
        <v>50</v>
      </c>
      <c r="N7636" s="10">
        <f t="array" ref="N7636">_xlfn.XLOOKUP(A7636,subscriptions!B7636:B10004,subscriptions!G7636:G10004)</f>
        <v>20</v>
      </c>
      <c r="O7636" s="10">
        <v>40.0</v>
      </c>
      <c r="P7636" s="10" t="str">
        <f t="array" ref="P7636">_xlfn.XLOOKUP(A7636,subscriptions!B7636:B10004,subscriptions!C7636:C10004)</f>
        <v>Mini</v>
      </c>
      <c r="Q7636" s="10" t="s">
        <v>128</v>
      </c>
      <c r="R7636" s="10" t="s">
        <v>148</v>
      </c>
      <c r="S7636" s="10" t="s">
        <v>195</v>
      </c>
    </row>
    <row r="7637">
      <c r="A7637" s="1" t="s">
        <v>9660</v>
      </c>
      <c r="B7637" s="1" t="s">
        <v>1664</v>
      </c>
      <c r="C7637" s="1" t="s">
        <v>800</v>
      </c>
      <c r="D7637" s="1" t="s">
        <v>153</v>
      </c>
      <c r="E7637" s="1" t="s">
        <v>179</v>
      </c>
      <c r="F7637" s="1" t="s">
        <v>200</v>
      </c>
      <c r="G7637" s="1" t="s">
        <v>25684</v>
      </c>
      <c r="H7637" s="1" t="s">
        <v>25685</v>
      </c>
      <c r="I7637" s="4">
        <v>84.33410879629629</v>
      </c>
      <c r="J7637" s="1">
        <v>117.26</v>
      </c>
      <c r="K7637" s="1">
        <v>22.84</v>
      </c>
      <c r="L7637" s="1">
        <v>100.0</v>
      </c>
      <c r="M7637" s="10">
        <f t="array" ref="M7637">_xlfn.XLOOKUP(A7637,subscriptions!B7637:B10004,subscriptions!D7637:D10004)</f>
        <v>120</v>
      </c>
      <c r="N7637" s="10">
        <f t="array" ref="N7637">_xlfn.XLOOKUP(A7637,subscriptions!B7637:B10004,subscriptions!G7637:G10004)</f>
        <v>0</v>
      </c>
      <c r="O7637" s="10">
        <v>120.0</v>
      </c>
      <c r="P7637" s="10" t="str">
        <f t="array" ref="P7637">_xlfn.XLOOKUP(A7637,subscriptions!B7637:B10004,subscriptions!C7637:C10004)</f>
        <v>Residential</v>
      </c>
      <c r="Q7637" s="10" t="s">
        <v>173</v>
      </c>
      <c r="R7637" s="10" t="s">
        <v>212</v>
      </c>
      <c r="S7637" s="10" t="s">
        <v>195</v>
      </c>
    </row>
    <row r="7638">
      <c r="A7638" s="1" t="s">
        <v>9661</v>
      </c>
      <c r="B7638" s="1" t="s">
        <v>589</v>
      </c>
      <c r="C7638" s="1" t="s">
        <v>1388</v>
      </c>
      <c r="D7638" s="1" t="s">
        <v>153</v>
      </c>
      <c r="E7638" s="1" t="s">
        <v>631</v>
      </c>
      <c r="F7638" s="1" t="s">
        <v>2495</v>
      </c>
      <c r="G7638" s="1" t="s">
        <v>25686</v>
      </c>
      <c r="H7638" s="1" t="s">
        <v>25687</v>
      </c>
      <c r="I7638" s="4">
        <v>84.25653935185186</v>
      </c>
      <c r="J7638" s="1">
        <v>643.17</v>
      </c>
      <c r="K7638" s="1">
        <v>57.85</v>
      </c>
      <c r="M7638" s="10">
        <f t="array" ref="M7638">_xlfn.XLOOKUP(A7638,subscriptions!B7638:B10004,subscriptions!D7638:D10004)</f>
        <v>80</v>
      </c>
      <c r="N7638" s="10">
        <f t="array" ref="N7638">_xlfn.XLOOKUP(A7638,subscriptions!B7638:B10004,subscriptions!G7638:G10004)</f>
        <v>5</v>
      </c>
      <c r="O7638" s="10">
        <v>76.0</v>
      </c>
      <c r="P7638" s="10" t="str">
        <f t="array" ref="P7638">_xlfn.XLOOKUP(A7638,subscriptions!B7638:B10004,subscriptions!C7638:C10004)</f>
        <v>Roam</v>
      </c>
      <c r="Q7638" s="10" t="s">
        <v>194</v>
      </c>
      <c r="R7638" s="10" t="s">
        <v>148</v>
      </c>
      <c r="S7638" s="10" t="s">
        <v>130</v>
      </c>
    </row>
    <row r="7639">
      <c r="A7639" s="1" t="s">
        <v>9662</v>
      </c>
      <c r="B7639" s="1" t="s">
        <v>6037</v>
      </c>
      <c r="C7639" s="1" t="s">
        <v>734</v>
      </c>
      <c r="D7639" s="1" t="s">
        <v>27</v>
      </c>
      <c r="E7639" s="1" t="s">
        <v>262</v>
      </c>
      <c r="F7639" s="1" t="s">
        <v>4113</v>
      </c>
      <c r="G7639" s="1" t="s">
        <v>25688</v>
      </c>
      <c r="H7639" s="1" t="s">
        <v>25689</v>
      </c>
      <c r="I7639" s="4">
        <v>84.38215277777778</v>
      </c>
      <c r="J7639" s="1">
        <v>1514.52</v>
      </c>
      <c r="K7639" s="1">
        <v>151.86</v>
      </c>
      <c r="M7639" s="10">
        <f t="array" ref="M7639">_xlfn.XLOOKUP(A7639,subscriptions!B7639:B10004,subscriptions!D7639:D10004)</f>
        <v>80</v>
      </c>
      <c r="N7639" s="10">
        <f t="array" ref="N7639">_xlfn.XLOOKUP(A7639,subscriptions!B7639:B10004,subscriptions!G7639:G10004)</f>
        <v>10</v>
      </c>
      <c r="O7639" s="10">
        <v>72.0</v>
      </c>
      <c r="P7639" s="10" t="str">
        <f t="array" ref="P7639">_xlfn.XLOOKUP(A7639,subscriptions!B7639:B10004,subscriptions!C7639:C10004)</f>
        <v>Roam</v>
      </c>
      <c r="Q7639" s="10" t="s">
        <v>128</v>
      </c>
      <c r="R7639" s="10" t="s">
        <v>148</v>
      </c>
      <c r="S7639" s="10" t="s">
        <v>293</v>
      </c>
    </row>
    <row r="7640">
      <c r="A7640" s="1" t="s">
        <v>9663</v>
      </c>
      <c r="B7640" s="1" t="s">
        <v>1141</v>
      </c>
      <c r="C7640" s="1" t="s">
        <v>178</v>
      </c>
      <c r="D7640" s="1" t="s">
        <v>27</v>
      </c>
      <c r="E7640" s="1" t="s">
        <v>179</v>
      </c>
      <c r="F7640" s="1" t="s">
        <v>844</v>
      </c>
      <c r="G7640" s="1" t="s">
        <v>25690</v>
      </c>
      <c r="H7640" s="1" t="s">
        <v>25691</v>
      </c>
      <c r="I7640" s="4">
        <v>84.16769675925926</v>
      </c>
      <c r="J7640" s="1">
        <v>136.97</v>
      </c>
      <c r="K7640" s="1">
        <v>32.07</v>
      </c>
      <c r="L7640" s="1">
        <v>100.0</v>
      </c>
      <c r="M7640" s="10">
        <f t="array" ref="M7640">_xlfn.XLOOKUP(A7640,subscriptions!B7640:B10004,subscriptions!D7640:D10004)</f>
        <v>120</v>
      </c>
      <c r="N7640" s="10">
        <f t="array" ref="N7640">_xlfn.XLOOKUP(A7640,subscriptions!B7640:B10004,subscriptions!G7640:G10004)</f>
        <v>20</v>
      </c>
      <c r="O7640" s="10">
        <v>96.0</v>
      </c>
      <c r="P7640" s="10" t="str">
        <f t="array" ref="P7640">_xlfn.XLOOKUP(A7640,subscriptions!B7640:B10004,subscriptions!C7640:C10004)</f>
        <v>Residential</v>
      </c>
      <c r="Q7640" s="10" t="s">
        <v>128</v>
      </c>
      <c r="R7640" s="10" t="s">
        <v>148</v>
      </c>
      <c r="S7640" s="10" t="s">
        <v>1412</v>
      </c>
    </row>
    <row r="7641">
      <c r="A7641" s="1" t="s">
        <v>9664</v>
      </c>
      <c r="B7641" s="1" t="s">
        <v>589</v>
      </c>
      <c r="C7641" s="1" t="s">
        <v>1251</v>
      </c>
      <c r="D7641" s="1" t="s">
        <v>153</v>
      </c>
      <c r="E7641" s="1" t="s">
        <v>332</v>
      </c>
      <c r="F7641" s="1" t="s">
        <v>1749</v>
      </c>
      <c r="G7641" s="1" t="s">
        <v>25692</v>
      </c>
      <c r="H7641" s="1" t="s">
        <v>25693</v>
      </c>
      <c r="I7641" s="4">
        <v>84.41829861111111</v>
      </c>
      <c r="J7641" s="1">
        <v>86.26</v>
      </c>
      <c r="K7641" s="1">
        <v>24.26</v>
      </c>
      <c r="M7641" s="10">
        <f t="array" ref="M7641">_xlfn.XLOOKUP(A7641,subscriptions!B7641:B10004,subscriptions!D7641:D10004)</f>
        <v>120</v>
      </c>
      <c r="N7641" s="10">
        <f t="array" ref="N7641">_xlfn.XLOOKUP(A7641,subscriptions!B7641:B10004,subscriptions!G7641:G10004)</f>
        <v>0</v>
      </c>
      <c r="O7641" s="10">
        <v>120.0</v>
      </c>
      <c r="P7641" s="10" t="str">
        <f t="array" ref="P7641">_xlfn.XLOOKUP(A7641,subscriptions!B7641:B10004,subscriptions!C7641:C10004)</f>
        <v>Residential</v>
      </c>
      <c r="Q7641" s="10" t="s">
        <v>173</v>
      </c>
      <c r="R7641" s="10" t="s">
        <v>212</v>
      </c>
      <c r="S7641" s="10" t="s">
        <v>3020</v>
      </c>
    </row>
    <row r="7642">
      <c r="A7642" s="1" t="s">
        <v>9667</v>
      </c>
      <c r="B7642" s="1" t="s">
        <v>426</v>
      </c>
      <c r="C7642" s="1" t="s">
        <v>296</v>
      </c>
      <c r="D7642" s="1" t="s">
        <v>153</v>
      </c>
      <c r="E7642" s="1" t="s">
        <v>28</v>
      </c>
      <c r="F7642" s="1" t="s">
        <v>2188</v>
      </c>
      <c r="G7642" s="1" t="s">
        <v>25694</v>
      </c>
      <c r="H7642" s="1" t="s">
        <v>25695</v>
      </c>
      <c r="I7642" s="4">
        <v>84.20986111111111</v>
      </c>
      <c r="J7642" s="1">
        <v>946.82</v>
      </c>
      <c r="K7642" s="1">
        <v>207.31</v>
      </c>
      <c r="M7642" s="10">
        <f t="array" ref="M7642">_xlfn.XLOOKUP(A7642,subscriptions!B7642:B10004,subscriptions!D7642:D10004)</f>
        <v>120</v>
      </c>
      <c r="N7642" s="10">
        <f t="array" ref="N7642">_xlfn.XLOOKUP(A7642,subscriptions!B7642:B10004,subscriptions!G7642:G10004)</f>
        <v>5</v>
      </c>
      <c r="O7642" s="10">
        <v>114.0</v>
      </c>
      <c r="P7642" s="10" t="str">
        <f t="array" ref="P7642">_xlfn.XLOOKUP(A7642,subscriptions!B7642:B10004,subscriptions!C7642:C10004)</f>
        <v>Residential</v>
      </c>
      <c r="Q7642" s="10" t="s">
        <v>194</v>
      </c>
      <c r="R7642" s="10" t="s">
        <v>212</v>
      </c>
      <c r="S7642" s="10" t="s">
        <v>353</v>
      </c>
    </row>
    <row r="7643">
      <c r="A7643" s="1" t="s">
        <v>9668</v>
      </c>
      <c r="B7643" s="1" t="s">
        <v>1044</v>
      </c>
      <c r="C7643" s="1" t="s">
        <v>1477</v>
      </c>
      <c r="D7643" s="1" t="s">
        <v>27</v>
      </c>
      <c r="E7643" s="1" t="s">
        <v>262</v>
      </c>
      <c r="F7643" s="1" t="s">
        <v>4344</v>
      </c>
      <c r="G7643" s="1" t="s">
        <v>25696</v>
      </c>
      <c r="H7643" s="1" t="s">
        <v>25697</v>
      </c>
      <c r="I7643" s="4">
        <v>84.41902777777777</v>
      </c>
      <c r="J7643" s="1">
        <v>656.75</v>
      </c>
      <c r="K7643" s="1">
        <v>98.28</v>
      </c>
      <c r="M7643" s="10">
        <f t="array" ref="M7643">_xlfn.XLOOKUP(A7643,subscriptions!B7643:B10004,subscriptions!D7643:D10004)</f>
        <v>80</v>
      </c>
      <c r="N7643" s="10">
        <f t="array" ref="N7643">_xlfn.XLOOKUP(A7643,subscriptions!B7643:B10004,subscriptions!G7643:G10004)</f>
        <v>10</v>
      </c>
      <c r="O7643" s="10">
        <v>72.0</v>
      </c>
      <c r="P7643" s="10" t="str">
        <f t="array" ref="P7643">_xlfn.XLOOKUP(A7643,subscriptions!B7643:B10004,subscriptions!C7643:C10004)</f>
        <v>Roam</v>
      </c>
      <c r="Q7643" s="10" t="s">
        <v>128</v>
      </c>
      <c r="R7643" s="10" t="s">
        <v>148</v>
      </c>
      <c r="S7643" s="10" t="s">
        <v>1822</v>
      </c>
    </row>
    <row r="7644">
      <c r="A7644" s="1" t="s">
        <v>9669</v>
      </c>
      <c r="B7644" s="1" t="s">
        <v>1262</v>
      </c>
      <c r="C7644" s="1" t="s">
        <v>800</v>
      </c>
      <c r="D7644" s="1" t="s">
        <v>27</v>
      </c>
      <c r="E7644" s="1" t="s">
        <v>714</v>
      </c>
      <c r="F7644" s="1" t="s">
        <v>3419</v>
      </c>
      <c r="G7644" s="1" t="s">
        <v>25698</v>
      </c>
      <c r="H7644" s="1" t="s">
        <v>25699</v>
      </c>
      <c r="I7644" s="4">
        <v>84.20987268518519</v>
      </c>
      <c r="J7644" s="1">
        <v>915.18</v>
      </c>
      <c r="K7644" s="1">
        <v>197.07</v>
      </c>
      <c r="M7644" s="10">
        <f t="array" ref="M7644">_xlfn.XLOOKUP(A7644,subscriptions!B7644:B10004,subscriptions!D7644:D10004)</f>
        <v>120</v>
      </c>
      <c r="N7644" s="10">
        <f t="array" ref="N7644">_xlfn.XLOOKUP(A7644,subscriptions!B7644:B10004,subscriptions!G7644:G10004)</f>
        <v>20</v>
      </c>
      <c r="O7644" s="10">
        <v>96.0</v>
      </c>
      <c r="P7644" s="10" t="str">
        <f t="array" ref="P7644">_xlfn.XLOOKUP(A7644,subscriptions!B7644:B10004,subscriptions!C7644:C10004)</f>
        <v>Residential</v>
      </c>
      <c r="Q7644" s="10" t="s">
        <v>128</v>
      </c>
      <c r="R7644" s="10" t="s">
        <v>148</v>
      </c>
      <c r="S7644" s="10" t="s">
        <v>353</v>
      </c>
    </row>
    <row r="7645">
      <c r="A7645" s="1" t="s">
        <v>9670</v>
      </c>
      <c r="B7645" s="1" t="s">
        <v>1099</v>
      </c>
      <c r="C7645" s="1" t="s">
        <v>2007</v>
      </c>
      <c r="D7645" s="1" t="s">
        <v>153</v>
      </c>
      <c r="E7645" s="1" t="s">
        <v>179</v>
      </c>
      <c r="F7645" s="1" t="s">
        <v>181</v>
      </c>
      <c r="G7645" s="1" t="s">
        <v>25700</v>
      </c>
      <c r="H7645" s="1" t="s">
        <v>25701</v>
      </c>
      <c r="I7645" s="4">
        <v>84.25583333333333</v>
      </c>
      <c r="J7645" s="1">
        <v>507.13</v>
      </c>
      <c r="K7645" s="1">
        <v>92.41</v>
      </c>
      <c r="L7645" s="1">
        <v>100.0</v>
      </c>
      <c r="M7645" s="10">
        <f t="array" ref="M7645">_xlfn.XLOOKUP(A7645,subscriptions!B7645:B10004,subscriptions!D7645:D10004)</f>
        <v>120</v>
      </c>
      <c r="N7645" s="10">
        <f t="array" ref="N7645">_xlfn.XLOOKUP(A7645,subscriptions!B7645:B10004,subscriptions!G7645:G10004)</f>
        <v>0</v>
      </c>
      <c r="O7645" s="10">
        <v>120.0</v>
      </c>
      <c r="P7645" s="10" t="str">
        <f t="array" ref="P7645">_xlfn.XLOOKUP(A7645,subscriptions!B7645:B10004,subscriptions!C7645:C10004)</f>
        <v>Residential</v>
      </c>
      <c r="Q7645" s="10" t="s">
        <v>173</v>
      </c>
      <c r="R7645" s="10" t="s">
        <v>212</v>
      </c>
      <c r="S7645" s="10" t="s">
        <v>1156</v>
      </c>
    </row>
    <row r="7646">
      <c r="A7646" s="1" t="s">
        <v>9671</v>
      </c>
      <c r="B7646" s="1" t="s">
        <v>1141</v>
      </c>
      <c r="C7646" s="1" t="s">
        <v>734</v>
      </c>
      <c r="D7646" s="1" t="s">
        <v>27</v>
      </c>
      <c r="E7646" s="1" t="s">
        <v>239</v>
      </c>
      <c r="F7646" s="1" t="s">
        <v>3181</v>
      </c>
      <c r="G7646" s="1" t="s">
        <v>25702</v>
      </c>
      <c r="H7646" s="1" t="s">
        <v>25703</v>
      </c>
      <c r="I7646" s="4">
        <v>84.3392361111111</v>
      </c>
      <c r="J7646" s="1">
        <v>319.98</v>
      </c>
      <c r="K7646" s="1">
        <v>61.88</v>
      </c>
      <c r="M7646" s="10">
        <f t="array" ref="M7646">_xlfn.XLOOKUP(A7646,subscriptions!B7646:B10004,subscriptions!D7646:D10004)</f>
        <v>120</v>
      </c>
      <c r="N7646" s="10">
        <f t="array" ref="N7646">_xlfn.XLOOKUP(A7646,subscriptions!B7646:B10004,subscriptions!G7646:G10004)</f>
        <v>5</v>
      </c>
      <c r="O7646" s="10">
        <v>114.0</v>
      </c>
      <c r="P7646" s="10" t="str">
        <f t="array" ref="P7646">_xlfn.XLOOKUP(A7646,subscriptions!B7646:B10004,subscriptions!C7646:C10004)</f>
        <v>Residential</v>
      </c>
      <c r="Q7646" s="10" t="s">
        <v>194</v>
      </c>
      <c r="R7646" s="10" t="s">
        <v>212</v>
      </c>
      <c r="S7646" s="10" t="s">
        <v>2016</v>
      </c>
    </row>
    <row r="7647">
      <c r="A7647" s="1" t="s">
        <v>9672</v>
      </c>
      <c r="B7647" s="1" t="s">
        <v>278</v>
      </c>
      <c r="C7647" s="1" t="s">
        <v>218</v>
      </c>
      <c r="D7647" s="1" t="s">
        <v>27</v>
      </c>
      <c r="E7647" s="1" t="s">
        <v>219</v>
      </c>
      <c r="F7647" s="1" t="s">
        <v>4220</v>
      </c>
      <c r="G7647" s="1" t="s">
        <v>25704</v>
      </c>
      <c r="H7647" s="1" t="s">
        <v>25705</v>
      </c>
      <c r="I7647" s="4">
        <v>84.16957175925926</v>
      </c>
      <c r="J7647" s="1">
        <v>1802.64</v>
      </c>
      <c r="K7647" s="1">
        <v>161.88</v>
      </c>
      <c r="M7647" s="10">
        <f t="array" ref="M7647">_xlfn.XLOOKUP(A7647,subscriptions!B7647:B10004,subscriptions!D7647:D10004)</f>
        <v>120</v>
      </c>
      <c r="N7647" s="10">
        <f t="array" ref="N7647">_xlfn.XLOOKUP(A7647,subscriptions!B7647:B10004,subscriptions!G7647:G10004)</f>
        <v>10</v>
      </c>
      <c r="O7647" s="10">
        <v>108.0</v>
      </c>
      <c r="P7647" s="10" t="str">
        <f t="array" ref="P7647">_xlfn.XLOOKUP(A7647,subscriptions!B7647:B10004,subscriptions!C7647:C10004)</f>
        <v>Residential</v>
      </c>
      <c r="Q7647" s="10" t="s">
        <v>128</v>
      </c>
      <c r="R7647" s="10" t="s">
        <v>212</v>
      </c>
      <c r="S7647" s="10" t="s">
        <v>213</v>
      </c>
    </row>
    <row r="7648">
      <c r="A7648" s="1" t="s">
        <v>9673</v>
      </c>
      <c r="B7648" s="1" t="s">
        <v>1444</v>
      </c>
      <c r="C7648" s="1" t="s">
        <v>473</v>
      </c>
      <c r="D7648" s="1" t="s">
        <v>27</v>
      </c>
      <c r="E7648" s="1" t="s">
        <v>332</v>
      </c>
      <c r="F7648" s="1" t="s">
        <v>2415</v>
      </c>
      <c r="G7648" s="1" t="s">
        <v>25706</v>
      </c>
      <c r="H7648" s="1" t="s">
        <v>25707</v>
      </c>
      <c r="I7648" s="4">
        <v>84.21460648148148</v>
      </c>
      <c r="J7648" s="1">
        <v>1134.08</v>
      </c>
      <c r="K7648" s="1">
        <v>103.3</v>
      </c>
      <c r="M7648" s="10">
        <f t="array" ref="M7648">_xlfn.XLOOKUP(A7648,subscriptions!B7648:B10004,subscriptions!D7648:D10004)</f>
        <v>250</v>
      </c>
      <c r="N7648" s="10">
        <f t="array" ref="N7648">_xlfn.XLOOKUP(A7648,subscriptions!B7648:B10004,subscriptions!G7648:G10004)</f>
        <v>20</v>
      </c>
      <c r="O7648" s="10">
        <v>200.0</v>
      </c>
      <c r="P7648" s="10" t="str">
        <f t="array" ref="P7648">_xlfn.XLOOKUP(A7648,subscriptions!B7648:B10004,subscriptions!C7648:C10004)</f>
        <v>Business</v>
      </c>
      <c r="Q7648" s="10" t="s">
        <v>128</v>
      </c>
      <c r="R7648" s="10" t="s">
        <v>129</v>
      </c>
      <c r="S7648" s="10" t="s">
        <v>3641</v>
      </c>
    </row>
    <row r="7649">
      <c r="A7649" s="1" t="s">
        <v>9674</v>
      </c>
      <c r="B7649" s="1" t="s">
        <v>2521</v>
      </c>
      <c r="C7649" s="1" t="s">
        <v>391</v>
      </c>
      <c r="D7649" s="1" t="s">
        <v>153</v>
      </c>
      <c r="E7649" s="1" t="s">
        <v>179</v>
      </c>
      <c r="F7649" s="1" t="s">
        <v>1045</v>
      </c>
      <c r="G7649" s="1" t="s">
        <v>25708</v>
      </c>
      <c r="H7649" s="1" t="s">
        <v>25709</v>
      </c>
      <c r="I7649" s="4">
        <v>84.33621527777778</v>
      </c>
      <c r="J7649" s="1">
        <v>385.0</v>
      </c>
      <c r="K7649" s="1">
        <v>112.4</v>
      </c>
      <c r="L7649" s="1">
        <v>100.0</v>
      </c>
      <c r="M7649" s="10">
        <f t="array" ref="M7649">_xlfn.XLOOKUP(A7649,subscriptions!B7649:B10004,subscriptions!D7649:D10004)</f>
        <v>120</v>
      </c>
      <c r="N7649" s="10">
        <f t="array" ref="N7649">_xlfn.XLOOKUP(A7649,subscriptions!B7649:B10004,subscriptions!G7649:G10004)</f>
        <v>0</v>
      </c>
      <c r="O7649" s="10">
        <v>120.0</v>
      </c>
      <c r="P7649" s="10" t="str">
        <f t="array" ref="P7649">_xlfn.XLOOKUP(A7649,subscriptions!B7649:B10004,subscriptions!C7649:C10004)</f>
        <v>Residential</v>
      </c>
      <c r="Q7649" s="10" t="s">
        <v>173</v>
      </c>
      <c r="R7649" s="10" t="s">
        <v>212</v>
      </c>
      <c r="S7649" s="10" t="s">
        <v>1971</v>
      </c>
    </row>
    <row r="7650">
      <c r="A7650" s="1" t="s">
        <v>9675</v>
      </c>
      <c r="B7650" s="1" t="s">
        <v>278</v>
      </c>
      <c r="C7650" s="1" t="s">
        <v>3912</v>
      </c>
      <c r="D7650" s="1" t="s">
        <v>27</v>
      </c>
      <c r="E7650" s="1" t="s">
        <v>111</v>
      </c>
      <c r="F7650" s="1" t="s">
        <v>1362</v>
      </c>
      <c r="G7650" s="1" t="s">
        <v>25710</v>
      </c>
      <c r="H7650" s="1" t="s">
        <v>25711</v>
      </c>
      <c r="I7650" s="4">
        <v>84.42091435185185</v>
      </c>
      <c r="J7650" s="1">
        <v>627.59</v>
      </c>
      <c r="K7650" s="1">
        <v>90.29</v>
      </c>
      <c r="M7650" s="10">
        <f t="array" ref="M7650">_xlfn.XLOOKUP(A7650,subscriptions!B7650:B10004,subscriptions!D7650:D10004)</f>
        <v>120</v>
      </c>
      <c r="N7650" s="10">
        <f t="array" ref="N7650">_xlfn.XLOOKUP(A7650,subscriptions!B7650:B10004,subscriptions!G7650:G10004)</f>
        <v>5</v>
      </c>
      <c r="O7650" s="10">
        <v>114.0</v>
      </c>
      <c r="P7650" s="10" t="str">
        <f t="array" ref="P7650">_xlfn.XLOOKUP(A7650,subscriptions!B7650:B10004,subscriptions!C7650:C10004)</f>
        <v>Residential</v>
      </c>
      <c r="Q7650" s="10" t="s">
        <v>194</v>
      </c>
      <c r="R7650" s="10" t="s">
        <v>212</v>
      </c>
      <c r="S7650" s="10" t="s">
        <v>2152</v>
      </c>
    </row>
    <row r="7651">
      <c r="A7651" s="1" t="s">
        <v>9678</v>
      </c>
      <c r="B7651" s="1" t="s">
        <v>1226</v>
      </c>
      <c r="C7651" s="1" t="s">
        <v>920</v>
      </c>
      <c r="D7651" s="1" t="s">
        <v>153</v>
      </c>
      <c r="E7651" s="1" t="s">
        <v>280</v>
      </c>
      <c r="F7651" s="1" t="s">
        <v>1665</v>
      </c>
      <c r="G7651" s="1" t="s">
        <v>25712</v>
      </c>
      <c r="H7651" s="1" t="s">
        <v>25713</v>
      </c>
      <c r="I7651" s="4">
        <v>84.21667824074073</v>
      </c>
      <c r="J7651" s="1">
        <v>1394.03</v>
      </c>
      <c r="K7651" s="1">
        <v>310.56</v>
      </c>
      <c r="M7651" s="10">
        <f t="array" ref="M7651">_xlfn.XLOOKUP(A7651,subscriptions!B7651:B10004,subscriptions!D7651:D10004)</f>
        <v>80</v>
      </c>
      <c r="N7651" s="10">
        <f t="array" ref="N7651">_xlfn.XLOOKUP(A7651,subscriptions!B7651:B10004,subscriptions!G7651:G10004)</f>
        <v>10</v>
      </c>
      <c r="O7651" s="10">
        <v>72.0</v>
      </c>
      <c r="P7651" s="10" t="str">
        <f t="array" ref="P7651">_xlfn.XLOOKUP(A7651,subscriptions!B7651:B10004,subscriptions!C7651:C10004)</f>
        <v>Roam</v>
      </c>
      <c r="Q7651" s="10" t="s">
        <v>128</v>
      </c>
      <c r="R7651" s="10" t="s">
        <v>148</v>
      </c>
      <c r="S7651" s="10" t="s">
        <v>453</v>
      </c>
    </row>
    <row r="7652">
      <c r="A7652" s="1" t="s">
        <v>9679</v>
      </c>
      <c r="B7652" s="1" t="s">
        <v>700</v>
      </c>
      <c r="C7652" s="1" t="s">
        <v>2007</v>
      </c>
      <c r="D7652" s="1" t="s">
        <v>153</v>
      </c>
      <c r="E7652" s="1" t="s">
        <v>28</v>
      </c>
      <c r="F7652" s="1" t="s">
        <v>313</v>
      </c>
      <c r="G7652" s="1" t="s">
        <v>25714</v>
      </c>
      <c r="H7652" s="1" t="s">
        <v>25715</v>
      </c>
      <c r="I7652" s="4">
        <v>84.16829861111111</v>
      </c>
      <c r="J7652" s="1">
        <v>162.46</v>
      </c>
      <c r="K7652" s="1">
        <v>54.16</v>
      </c>
      <c r="M7652" s="10">
        <f t="array" ref="M7652">_xlfn.XLOOKUP(A7652,subscriptions!B7652:B10004,subscriptions!D7652:D10004)</f>
        <v>80</v>
      </c>
      <c r="N7652" s="10">
        <f t="array" ref="N7652">_xlfn.XLOOKUP(A7652,subscriptions!B7652:B10004,subscriptions!G7652:G10004)</f>
        <v>20</v>
      </c>
      <c r="O7652" s="10">
        <v>64.0</v>
      </c>
      <c r="P7652" s="10" t="str">
        <f t="array" ref="P7652">_xlfn.XLOOKUP(A7652,subscriptions!B7652:B10004,subscriptions!C7652:C10004)</f>
        <v>Roam</v>
      </c>
      <c r="Q7652" s="10" t="s">
        <v>128</v>
      </c>
      <c r="R7652" s="10" t="s">
        <v>148</v>
      </c>
      <c r="S7652" s="10" t="s">
        <v>1042</v>
      </c>
    </row>
    <row r="7653">
      <c r="A7653" s="1" t="s">
        <v>9680</v>
      </c>
      <c r="B7653" s="1" t="s">
        <v>2327</v>
      </c>
      <c r="C7653" s="1" t="s">
        <v>1492</v>
      </c>
      <c r="D7653" s="1" t="s">
        <v>27</v>
      </c>
      <c r="E7653" s="1" t="s">
        <v>111</v>
      </c>
      <c r="F7653" s="1" t="s">
        <v>1263</v>
      </c>
      <c r="G7653" s="1" t="s">
        <v>25716</v>
      </c>
      <c r="H7653" s="1" t="s">
        <v>25717</v>
      </c>
      <c r="I7653" s="4">
        <v>84.21122685185185</v>
      </c>
      <c r="J7653" s="1">
        <v>289.29</v>
      </c>
      <c r="K7653" s="1">
        <v>69.31</v>
      </c>
      <c r="M7653" s="10">
        <f t="array" ref="M7653">_xlfn.XLOOKUP(A7653,subscriptions!B7653:B10004,subscriptions!D7653:D10004)</f>
        <v>250</v>
      </c>
      <c r="N7653" s="10">
        <f t="array" ref="N7653">_xlfn.XLOOKUP(A7653,subscriptions!B7653:B10004,subscriptions!G7653:G10004)</f>
        <v>0</v>
      </c>
      <c r="O7653" s="10">
        <v>250.0</v>
      </c>
      <c r="P7653" s="10" t="str">
        <f t="array" ref="P7653">_xlfn.XLOOKUP(A7653,subscriptions!B7653:B10004,subscriptions!C7653:C10004)</f>
        <v>Business</v>
      </c>
      <c r="Q7653" s="10" t="s">
        <v>173</v>
      </c>
      <c r="R7653" s="10" t="s">
        <v>129</v>
      </c>
      <c r="S7653" s="10" t="s">
        <v>438</v>
      </c>
    </row>
    <row r="7654">
      <c r="A7654" s="1" t="s">
        <v>9681</v>
      </c>
      <c r="B7654" s="1" t="s">
        <v>2096</v>
      </c>
      <c r="C7654" s="1" t="s">
        <v>133</v>
      </c>
      <c r="D7654" s="1" t="s">
        <v>27</v>
      </c>
      <c r="E7654" s="1" t="s">
        <v>280</v>
      </c>
      <c r="F7654" s="1" t="s">
        <v>1446</v>
      </c>
      <c r="G7654" s="1" t="s">
        <v>25718</v>
      </c>
      <c r="H7654" s="1" t="s">
        <v>25719</v>
      </c>
      <c r="I7654" s="4">
        <v>84.33633101851852</v>
      </c>
      <c r="J7654" s="1">
        <v>164.1</v>
      </c>
      <c r="K7654" s="1">
        <v>48.51</v>
      </c>
      <c r="M7654" s="10">
        <f t="array" ref="M7654">_xlfn.XLOOKUP(A7654,subscriptions!B7654:B10004,subscriptions!D7654:D10004)</f>
        <v>120</v>
      </c>
      <c r="N7654" s="10">
        <f t="array" ref="N7654">_xlfn.XLOOKUP(A7654,subscriptions!B7654:B10004,subscriptions!G7654:G10004)</f>
        <v>5</v>
      </c>
      <c r="O7654" s="10">
        <v>114.0</v>
      </c>
      <c r="P7654" s="10" t="str">
        <f t="array" ref="P7654">_xlfn.XLOOKUP(A7654,subscriptions!B7654:B10004,subscriptions!C7654:C10004)</f>
        <v>Residential</v>
      </c>
      <c r="Q7654" s="10" t="s">
        <v>194</v>
      </c>
      <c r="R7654" s="10" t="s">
        <v>212</v>
      </c>
      <c r="S7654" s="10" t="s">
        <v>1971</v>
      </c>
    </row>
    <row r="7655">
      <c r="A7655" s="1" t="s">
        <v>9682</v>
      </c>
      <c r="B7655" s="1" t="s">
        <v>763</v>
      </c>
      <c r="C7655" s="1" t="s">
        <v>1142</v>
      </c>
      <c r="D7655" s="1" t="s">
        <v>27</v>
      </c>
      <c r="E7655" s="1" t="s">
        <v>219</v>
      </c>
      <c r="F7655" s="1" t="s">
        <v>4220</v>
      </c>
      <c r="G7655" s="1" t="s">
        <v>25720</v>
      </c>
      <c r="H7655" s="1" t="s">
        <v>25721</v>
      </c>
      <c r="I7655" s="4">
        <v>84.29947916666667</v>
      </c>
      <c r="J7655" s="1">
        <v>2559.5</v>
      </c>
      <c r="K7655" s="1">
        <v>570.92</v>
      </c>
      <c r="M7655" s="10">
        <f t="array" ref="M7655">_xlfn.XLOOKUP(A7655,subscriptions!B7655:B10004,subscriptions!D7655:D10004)</f>
        <v>120</v>
      </c>
      <c r="N7655" s="10">
        <f t="array" ref="N7655">_xlfn.XLOOKUP(A7655,subscriptions!B7655:B10004,subscriptions!G7655:G10004)</f>
        <v>10</v>
      </c>
      <c r="O7655" s="10">
        <v>108.0</v>
      </c>
      <c r="P7655" s="10" t="str">
        <f t="array" ref="P7655">_xlfn.XLOOKUP(A7655,subscriptions!B7655:B10004,subscriptions!C7655:C10004)</f>
        <v>Residential</v>
      </c>
      <c r="Q7655" s="10" t="s">
        <v>128</v>
      </c>
      <c r="R7655" s="10" t="s">
        <v>212</v>
      </c>
      <c r="S7655" s="10" t="s">
        <v>522</v>
      </c>
    </row>
    <row r="7656">
      <c r="A7656" s="1" t="s">
        <v>9683</v>
      </c>
      <c r="B7656" s="1" t="s">
        <v>1865</v>
      </c>
      <c r="C7656" s="1" t="s">
        <v>133</v>
      </c>
      <c r="D7656" s="1" t="s">
        <v>153</v>
      </c>
      <c r="E7656" s="1" t="s">
        <v>179</v>
      </c>
      <c r="F7656" s="1" t="s">
        <v>4595</v>
      </c>
      <c r="G7656" s="1" t="s">
        <v>25722</v>
      </c>
      <c r="H7656" s="1" t="s">
        <v>25723</v>
      </c>
      <c r="I7656" s="4">
        <v>84.25209490740741</v>
      </c>
      <c r="J7656" s="1">
        <v>2143.97</v>
      </c>
      <c r="K7656" s="1">
        <v>267.88</v>
      </c>
      <c r="L7656" s="1">
        <v>100.0</v>
      </c>
      <c r="M7656" s="10">
        <f t="array" ref="M7656">_xlfn.XLOOKUP(A7656,subscriptions!B7656:B10004,subscriptions!D7656:D10004)</f>
        <v>80</v>
      </c>
      <c r="N7656" s="10">
        <f t="array" ref="N7656">_xlfn.XLOOKUP(A7656,subscriptions!B7656:B10004,subscriptions!G7656:G10004)</f>
        <v>20</v>
      </c>
      <c r="O7656" s="10">
        <v>64.0</v>
      </c>
      <c r="P7656" s="10" t="str">
        <f t="array" ref="P7656">_xlfn.XLOOKUP(A7656,subscriptions!B7656:B10004,subscriptions!C7656:C10004)</f>
        <v>Roam</v>
      </c>
      <c r="Q7656" s="10" t="s">
        <v>128</v>
      </c>
      <c r="R7656" s="10" t="s">
        <v>148</v>
      </c>
      <c r="S7656" s="10" t="s">
        <v>1008</v>
      </c>
    </row>
    <row r="7657">
      <c r="A7657" s="1" t="s">
        <v>9684</v>
      </c>
      <c r="B7657" s="1" t="s">
        <v>1664</v>
      </c>
      <c r="C7657" s="1" t="s">
        <v>764</v>
      </c>
      <c r="D7657" s="1" t="s">
        <v>153</v>
      </c>
      <c r="E7657" s="1" t="s">
        <v>219</v>
      </c>
      <c r="F7657" s="1" t="s">
        <v>971</v>
      </c>
      <c r="G7657" s="1" t="s">
        <v>25724</v>
      </c>
      <c r="H7657" s="1" t="s">
        <v>25725</v>
      </c>
      <c r="I7657" s="4">
        <v>84.37930555555556</v>
      </c>
      <c r="J7657" s="1">
        <v>2149.45</v>
      </c>
      <c r="K7657" s="1">
        <v>420.44</v>
      </c>
      <c r="M7657" s="10">
        <f t="array" ref="M7657">_xlfn.XLOOKUP(A7657,subscriptions!B7657:B10004,subscriptions!D7657:D10004)</f>
        <v>80</v>
      </c>
      <c r="N7657" s="10">
        <f t="array" ref="N7657">_xlfn.XLOOKUP(A7657,subscriptions!B7657:B10004,subscriptions!G7657:G10004)</f>
        <v>0</v>
      </c>
      <c r="O7657" s="10">
        <v>80.0</v>
      </c>
      <c r="P7657" s="10" t="str">
        <f t="array" ref="P7657">_xlfn.XLOOKUP(A7657,subscriptions!B7657:B10004,subscriptions!C7657:C10004)</f>
        <v>Roam</v>
      </c>
      <c r="Q7657" s="10" t="s">
        <v>173</v>
      </c>
      <c r="R7657" s="10" t="s">
        <v>148</v>
      </c>
      <c r="S7657" s="10" t="s">
        <v>2380</v>
      </c>
    </row>
    <row r="7658">
      <c r="A7658" s="1" t="s">
        <v>9687</v>
      </c>
      <c r="B7658" s="1" t="s">
        <v>1141</v>
      </c>
      <c r="C7658" s="1" t="s">
        <v>261</v>
      </c>
      <c r="D7658" s="1" t="s">
        <v>27</v>
      </c>
      <c r="E7658" s="1" t="s">
        <v>111</v>
      </c>
      <c r="F7658" s="1" t="s">
        <v>1917</v>
      </c>
      <c r="G7658" s="1" t="s">
        <v>25726</v>
      </c>
      <c r="H7658" s="1" t="s">
        <v>25727</v>
      </c>
      <c r="I7658" s="4">
        <v>84.37583333333333</v>
      </c>
      <c r="J7658" s="1">
        <v>1939.89</v>
      </c>
      <c r="K7658" s="1">
        <v>490.8</v>
      </c>
      <c r="M7658" s="10">
        <f t="array" ref="M7658">_xlfn.XLOOKUP(A7658,subscriptions!B7658:B10004,subscriptions!D7658:D10004)</f>
        <v>120</v>
      </c>
      <c r="N7658" s="10">
        <f t="array" ref="N7658">_xlfn.XLOOKUP(A7658,subscriptions!B7658:B10004,subscriptions!G7658:G10004)</f>
        <v>5</v>
      </c>
      <c r="O7658" s="10">
        <v>114.0</v>
      </c>
      <c r="P7658" s="10" t="str">
        <f t="array" ref="P7658">_xlfn.XLOOKUP(A7658,subscriptions!B7658:B10004,subscriptions!C7658:C10004)</f>
        <v>Residential</v>
      </c>
      <c r="Q7658" s="10" t="s">
        <v>194</v>
      </c>
      <c r="R7658" s="10" t="s">
        <v>212</v>
      </c>
      <c r="S7658" s="10" t="s">
        <v>1442</v>
      </c>
    </row>
    <row r="7659">
      <c r="A7659" s="1" t="s">
        <v>9688</v>
      </c>
      <c r="B7659" s="1" t="s">
        <v>216</v>
      </c>
      <c r="C7659" s="1" t="s">
        <v>1347</v>
      </c>
      <c r="D7659" s="1" t="s">
        <v>153</v>
      </c>
      <c r="E7659" s="1" t="s">
        <v>28</v>
      </c>
      <c r="F7659" s="1" t="s">
        <v>2097</v>
      </c>
      <c r="G7659" s="1" t="s">
        <v>25728</v>
      </c>
      <c r="H7659" s="1" t="s">
        <v>25729</v>
      </c>
      <c r="I7659" s="4">
        <v>84.38056712962963</v>
      </c>
      <c r="J7659" s="1">
        <v>1710.2</v>
      </c>
      <c r="K7659" s="1">
        <v>296.06</v>
      </c>
      <c r="M7659" s="10">
        <f t="array" ref="M7659">_xlfn.XLOOKUP(A7659,subscriptions!B7659:B10004,subscriptions!D7659:D10004)</f>
        <v>80</v>
      </c>
      <c r="N7659" s="10">
        <f t="array" ref="N7659">_xlfn.XLOOKUP(A7659,subscriptions!B7659:B10004,subscriptions!G7659:G10004)</f>
        <v>10</v>
      </c>
      <c r="O7659" s="10">
        <v>72.0</v>
      </c>
      <c r="P7659" s="10" t="str">
        <f t="array" ref="P7659">_xlfn.XLOOKUP(A7659,subscriptions!B7659:B10004,subscriptions!C7659:C10004)</f>
        <v>Roam</v>
      </c>
      <c r="Q7659" s="10" t="s">
        <v>128</v>
      </c>
      <c r="R7659" s="10" t="s">
        <v>148</v>
      </c>
      <c r="S7659" s="10" t="s">
        <v>762</v>
      </c>
    </row>
    <row r="7660">
      <c r="A7660" s="1" t="s">
        <v>9689</v>
      </c>
      <c r="B7660" s="1" t="s">
        <v>523</v>
      </c>
      <c r="C7660" s="1" t="s">
        <v>391</v>
      </c>
      <c r="D7660" s="1" t="s">
        <v>27</v>
      </c>
      <c r="E7660" s="1" t="s">
        <v>28</v>
      </c>
      <c r="F7660" s="1" t="s">
        <v>29</v>
      </c>
      <c r="G7660" s="1" t="s">
        <v>25730</v>
      </c>
      <c r="H7660" s="1" t="s">
        <v>25731</v>
      </c>
      <c r="I7660" s="4">
        <v>84.37922453703703</v>
      </c>
      <c r="J7660" s="1">
        <v>1022.24</v>
      </c>
      <c r="K7660" s="1">
        <v>141.58</v>
      </c>
      <c r="M7660" s="10">
        <f t="array" ref="M7660">_xlfn.XLOOKUP(A7660,subscriptions!B7660:B10004,subscriptions!D7660:D10004)</f>
        <v>50</v>
      </c>
      <c r="N7660" s="10">
        <f t="array" ref="N7660">_xlfn.XLOOKUP(A7660,subscriptions!B7660:B10004,subscriptions!G7660:G10004)</f>
        <v>20</v>
      </c>
      <c r="O7660" s="10">
        <v>40.0</v>
      </c>
      <c r="P7660" s="10" t="str">
        <f t="array" ref="P7660">_xlfn.XLOOKUP(A7660,subscriptions!B7660:B10004,subscriptions!C7660:C10004)</f>
        <v>Mini</v>
      </c>
      <c r="Q7660" s="10" t="s">
        <v>128</v>
      </c>
      <c r="R7660" s="10" t="s">
        <v>148</v>
      </c>
      <c r="S7660" s="10" t="s">
        <v>2380</v>
      </c>
    </row>
    <row r="7661">
      <c r="A7661" s="1" t="s">
        <v>9690</v>
      </c>
      <c r="B7661" s="1" t="s">
        <v>814</v>
      </c>
      <c r="C7661" s="1" t="s">
        <v>1347</v>
      </c>
      <c r="D7661" s="1" t="s">
        <v>153</v>
      </c>
      <c r="E7661" s="1" t="s">
        <v>28</v>
      </c>
      <c r="F7661" s="1" t="s">
        <v>801</v>
      </c>
      <c r="G7661" s="1" t="s">
        <v>25732</v>
      </c>
      <c r="H7661" s="1" t="s">
        <v>25733</v>
      </c>
      <c r="I7661" s="4">
        <v>84.29399305555556</v>
      </c>
      <c r="J7661" s="1">
        <v>1592.0</v>
      </c>
      <c r="K7661" s="1">
        <v>269.49</v>
      </c>
      <c r="M7661" s="10">
        <f t="array" ref="M7661">_xlfn.XLOOKUP(A7661,subscriptions!B7661:B10004,subscriptions!D7661:D10004)</f>
        <v>80</v>
      </c>
      <c r="N7661" s="10">
        <f t="array" ref="N7661">_xlfn.XLOOKUP(A7661,subscriptions!B7661:B10004,subscriptions!G7661:G10004)</f>
        <v>0</v>
      </c>
      <c r="O7661" s="10">
        <v>80.0</v>
      </c>
      <c r="P7661" s="10" t="str">
        <f t="array" ref="P7661">_xlfn.XLOOKUP(A7661,subscriptions!B7661:B10004,subscriptions!C7661:C10004)</f>
        <v>Roam</v>
      </c>
      <c r="Q7661" s="10" t="s">
        <v>173</v>
      </c>
      <c r="R7661" s="10" t="s">
        <v>148</v>
      </c>
      <c r="S7661" s="10" t="s">
        <v>1458</v>
      </c>
    </row>
    <row r="7662">
      <c r="A7662" s="1" t="s">
        <v>9691</v>
      </c>
      <c r="B7662" s="1" t="s">
        <v>1414</v>
      </c>
      <c r="C7662" s="1" t="s">
        <v>1251</v>
      </c>
      <c r="D7662" s="1" t="s">
        <v>27</v>
      </c>
      <c r="E7662" s="1" t="s">
        <v>28</v>
      </c>
      <c r="F7662" s="1" t="s">
        <v>801</v>
      </c>
      <c r="G7662" s="1" t="s">
        <v>25734</v>
      </c>
      <c r="H7662" s="1" t="s">
        <v>25735</v>
      </c>
      <c r="I7662" s="4">
        <v>84.17383101851851</v>
      </c>
      <c r="J7662" s="1">
        <v>108.68</v>
      </c>
      <c r="K7662" s="1">
        <v>30.1</v>
      </c>
      <c r="M7662" s="10">
        <f t="array" ref="M7662">_xlfn.XLOOKUP(A7662,subscriptions!B7662:B10004,subscriptions!D7662:D10004)</f>
        <v>120</v>
      </c>
      <c r="N7662" s="10">
        <f t="array" ref="N7662">_xlfn.XLOOKUP(A7662,subscriptions!B7662:B10004,subscriptions!G7662:G10004)</f>
        <v>5</v>
      </c>
      <c r="O7662" s="10">
        <v>114.0</v>
      </c>
      <c r="P7662" s="10" t="str">
        <f t="array" ref="P7662">_xlfn.XLOOKUP(A7662,subscriptions!B7662:B10004,subscriptions!C7662:C10004)</f>
        <v>Residential</v>
      </c>
      <c r="Q7662" s="10" t="s">
        <v>194</v>
      </c>
      <c r="R7662" s="10" t="s">
        <v>212</v>
      </c>
      <c r="S7662" s="10" t="s">
        <v>3087</v>
      </c>
    </row>
    <row r="7663">
      <c r="A7663" s="1" t="s">
        <v>9692</v>
      </c>
      <c r="B7663" s="1" t="s">
        <v>2788</v>
      </c>
      <c r="C7663" s="1" t="s">
        <v>178</v>
      </c>
      <c r="D7663" s="1" t="s">
        <v>153</v>
      </c>
      <c r="E7663" s="1" t="s">
        <v>219</v>
      </c>
      <c r="F7663" s="1" t="s">
        <v>2446</v>
      </c>
      <c r="G7663" s="1" t="s">
        <v>25736</v>
      </c>
      <c r="H7663" s="1" t="s">
        <v>25737</v>
      </c>
      <c r="I7663" s="4">
        <v>84.29618055555555</v>
      </c>
      <c r="J7663" s="1">
        <v>1507.17</v>
      </c>
      <c r="K7663" s="1">
        <v>215.73</v>
      </c>
      <c r="M7663" s="10">
        <f t="array" ref="M7663">_xlfn.XLOOKUP(A7663,subscriptions!B7663:B10004,subscriptions!D7663:D10004)</f>
        <v>250</v>
      </c>
      <c r="N7663" s="10">
        <f t="array" ref="N7663">_xlfn.XLOOKUP(A7663,subscriptions!B7663:B10004,subscriptions!G7663:G10004)</f>
        <v>10</v>
      </c>
      <c r="O7663" s="10">
        <v>225.0</v>
      </c>
      <c r="P7663" s="10" t="str">
        <f t="array" ref="P7663">_xlfn.XLOOKUP(A7663,subscriptions!B7663:B10004,subscriptions!C7663:C10004)</f>
        <v>Business</v>
      </c>
      <c r="Q7663" s="10" t="s">
        <v>128</v>
      </c>
      <c r="R7663" s="10" t="s">
        <v>129</v>
      </c>
      <c r="S7663" s="10" t="s">
        <v>655</v>
      </c>
    </row>
    <row r="7664">
      <c r="A7664" s="1" t="s">
        <v>9693</v>
      </c>
      <c r="B7664" s="1" t="s">
        <v>4627</v>
      </c>
      <c r="C7664" s="1" t="s">
        <v>871</v>
      </c>
      <c r="D7664" s="1" t="s">
        <v>27</v>
      </c>
      <c r="E7664" s="1" t="s">
        <v>28</v>
      </c>
      <c r="F7664" s="1" t="s">
        <v>29</v>
      </c>
      <c r="G7664" s="1" t="s">
        <v>25738</v>
      </c>
      <c r="H7664" s="1" t="s">
        <v>25739</v>
      </c>
      <c r="I7664" s="4">
        <v>84.29962962962964</v>
      </c>
      <c r="J7664" s="1">
        <v>2306.79</v>
      </c>
      <c r="K7664" s="1">
        <v>265.17</v>
      </c>
      <c r="M7664" s="10">
        <f t="array" ref="M7664">_xlfn.XLOOKUP(A7664,subscriptions!B7664:B10004,subscriptions!D7664:D10004)</f>
        <v>80</v>
      </c>
      <c r="N7664" s="10">
        <f t="array" ref="N7664">_xlfn.XLOOKUP(A7664,subscriptions!B7664:B10004,subscriptions!G7664:G10004)</f>
        <v>20</v>
      </c>
      <c r="O7664" s="10">
        <v>64.0</v>
      </c>
      <c r="P7664" s="10" t="str">
        <f t="array" ref="P7664">_xlfn.XLOOKUP(A7664,subscriptions!B7664:B10004,subscriptions!C7664:C10004)</f>
        <v>Roam</v>
      </c>
      <c r="Q7664" s="10" t="s">
        <v>128</v>
      </c>
      <c r="R7664" s="10" t="s">
        <v>148</v>
      </c>
      <c r="S7664" s="10" t="s">
        <v>522</v>
      </c>
    </row>
    <row r="7665">
      <c r="A7665" s="1" t="s">
        <v>9695</v>
      </c>
      <c r="B7665" s="1" t="s">
        <v>236</v>
      </c>
      <c r="C7665" s="1" t="s">
        <v>1388</v>
      </c>
      <c r="D7665" s="1" t="s">
        <v>153</v>
      </c>
      <c r="E7665" s="1" t="s">
        <v>332</v>
      </c>
      <c r="F7665" s="1" t="s">
        <v>427</v>
      </c>
      <c r="G7665" s="1" t="s">
        <v>25740</v>
      </c>
      <c r="H7665" s="1" t="s">
        <v>25741</v>
      </c>
      <c r="I7665" s="4">
        <v>84.25699074074075</v>
      </c>
      <c r="J7665" s="1">
        <v>1090.8</v>
      </c>
      <c r="K7665" s="1">
        <v>140.11</v>
      </c>
      <c r="M7665" s="10">
        <f t="array" ref="M7665">_xlfn.XLOOKUP(A7665,subscriptions!B7665:B10004,subscriptions!D7665:D10004)</f>
        <v>50</v>
      </c>
      <c r="N7665" s="10">
        <f t="array" ref="N7665">_xlfn.XLOOKUP(A7665,subscriptions!B7665:B10004,subscriptions!G7665:G10004)</f>
        <v>0</v>
      </c>
      <c r="O7665" s="10">
        <v>50.0</v>
      </c>
      <c r="P7665" s="10" t="str">
        <f t="array" ref="P7665">_xlfn.XLOOKUP(A7665,subscriptions!B7665:B10004,subscriptions!C7665:C10004)</f>
        <v>Mini</v>
      </c>
      <c r="Q7665" s="10" t="s">
        <v>173</v>
      </c>
      <c r="R7665" s="10" t="s">
        <v>148</v>
      </c>
      <c r="S7665" s="10" t="s">
        <v>175</v>
      </c>
    </row>
    <row r="7666">
      <c r="A7666" s="1" t="s">
        <v>9697</v>
      </c>
      <c r="B7666" s="1" t="s">
        <v>814</v>
      </c>
      <c r="C7666" s="1" t="s">
        <v>296</v>
      </c>
      <c r="D7666" s="1" t="s">
        <v>153</v>
      </c>
      <c r="E7666" s="1" t="s">
        <v>111</v>
      </c>
      <c r="F7666" s="1" t="s">
        <v>1917</v>
      </c>
      <c r="G7666" s="1" t="s">
        <v>25742</v>
      </c>
      <c r="H7666" s="1" t="s">
        <v>25743</v>
      </c>
      <c r="I7666" s="4">
        <v>84.2940625</v>
      </c>
      <c r="J7666" s="1">
        <v>713.61</v>
      </c>
      <c r="K7666" s="1">
        <v>170.48</v>
      </c>
      <c r="M7666" s="10">
        <f t="array" ref="M7666">_xlfn.XLOOKUP(A7666,subscriptions!B7666:B10004,subscriptions!D7666:D10004)</f>
        <v>80</v>
      </c>
      <c r="N7666" s="10">
        <f t="array" ref="N7666">_xlfn.XLOOKUP(A7666,subscriptions!B7666:B10004,subscriptions!G7666:G10004)</f>
        <v>5</v>
      </c>
      <c r="O7666" s="10">
        <v>76.0</v>
      </c>
      <c r="P7666" s="10" t="str">
        <f t="array" ref="P7666">_xlfn.XLOOKUP(A7666,subscriptions!B7666:B10004,subscriptions!C7666:C10004)</f>
        <v>Roam</v>
      </c>
      <c r="Q7666" s="10" t="s">
        <v>194</v>
      </c>
      <c r="R7666" s="10" t="s">
        <v>148</v>
      </c>
      <c r="S7666" s="10" t="s">
        <v>1458</v>
      </c>
    </row>
    <row r="7667">
      <c r="A7667" s="1" t="s">
        <v>9698</v>
      </c>
      <c r="B7667" s="1" t="s">
        <v>472</v>
      </c>
      <c r="C7667" s="1" t="s">
        <v>920</v>
      </c>
      <c r="D7667" s="1" t="s">
        <v>27</v>
      </c>
      <c r="E7667" s="1" t="s">
        <v>332</v>
      </c>
      <c r="F7667" s="1" t="s">
        <v>2280</v>
      </c>
      <c r="G7667" s="1" t="s">
        <v>25744</v>
      </c>
      <c r="H7667" s="1" t="s">
        <v>25745</v>
      </c>
      <c r="I7667" s="4">
        <v>84.25170138888889</v>
      </c>
      <c r="J7667" s="1">
        <v>537.4</v>
      </c>
      <c r="K7667" s="1">
        <v>134.02</v>
      </c>
      <c r="M7667" s="10">
        <f t="array" ref="M7667">_xlfn.XLOOKUP(A7667,subscriptions!B7667:B10004,subscriptions!D7667:D10004)</f>
        <v>50</v>
      </c>
      <c r="N7667" s="10">
        <f t="array" ref="N7667">_xlfn.XLOOKUP(A7667,subscriptions!B7667:B10004,subscriptions!G7667:G10004)</f>
        <v>10</v>
      </c>
      <c r="O7667" s="10">
        <v>45.0</v>
      </c>
      <c r="P7667" s="10" t="str">
        <f t="array" ref="P7667">_xlfn.XLOOKUP(A7667,subscriptions!B7667:B10004,subscriptions!C7667:C10004)</f>
        <v>Mini</v>
      </c>
      <c r="Q7667" s="10" t="s">
        <v>128</v>
      </c>
      <c r="R7667" s="10" t="s">
        <v>148</v>
      </c>
      <c r="S7667" s="10" t="s">
        <v>4065</v>
      </c>
    </row>
    <row r="7668">
      <c r="A7668" s="1" t="s">
        <v>9699</v>
      </c>
      <c r="B7668" s="1" t="s">
        <v>2521</v>
      </c>
      <c r="C7668" s="1" t="s">
        <v>800</v>
      </c>
      <c r="D7668" s="1" t="s">
        <v>153</v>
      </c>
      <c r="E7668" s="1" t="s">
        <v>28</v>
      </c>
      <c r="F7668" s="1" t="s">
        <v>2097</v>
      </c>
      <c r="G7668" s="1" t="s">
        <v>25746</v>
      </c>
      <c r="H7668" s="1" t="s">
        <v>25747</v>
      </c>
      <c r="I7668" s="4">
        <v>84.29538194444444</v>
      </c>
      <c r="J7668" s="1">
        <v>1594.2</v>
      </c>
      <c r="K7668" s="1">
        <v>352.69</v>
      </c>
      <c r="M7668" s="10">
        <f t="array" ref="M7668">_xlfn.XLOOKUP(A7668,subscriptions!B7668:B10004,subscriptions!D7668:D10004)</f>
        <v>120</v>
      </c>
      <c r="N7668" s="10">
        <f t="array" ref="N7668">_xlfn.XLOOKUP(A7668,subscriptions!B7668:B10004,subscriptions!G7668:G10004)</f>
        <v>20</v>
      </c>
      <c r="O7668" s="10">
        <v>96.0</v>
      </c>
      <c r="P7668" s="10" t="str">
        <f t="array" ref="P7668">_xlfn.XLOOKUP(A7668,subscriptions!B7668:B10004,subscriptions!C7668:C10004)</f>
        <v>Residential</v>
      </c>
      <c r="Q7668" s="10" t="s">
        <v>128</v>
      </c>
      <c r="R7668" s="10" t="s">
        <v>148</v>
      </c>
      <c r="S7668" s="10" t="s">
        <v>1026</v>
      </c>
    </row>
    <row r="7669">
      <c r="A7669" s="1" t="s">
        <v>9700</v>
      </c>
      <c r="B7669" s="1" t="s">
        <v>748</v>
      </c>
      <c r="C7669" s="1" t="s">
        <v>198</v>
      </c>
      <c r="D7669" s="1" t="s">
        <v>27</v>
      </c>
      <c r="E7669" s="1" t="s">
        <v>179</v>
      </c>
      <c r="F7669" s="1" t="s">
        <v>844</v>
      </c>
      <c r="G7669" s="1" t="s">
        <v>25748</v>
      </c>
      <c r="H7669" s="1" t="s">
        <v>25749</v>
      </c>
      <c r="I7669" s="4">
        <v>84.2112037037037</v>
      </c>
      <c r="J7669" s="1">
        <v>1820.39</v>
      </c>
      <c r="K7669" s="1">
        <v>459.97</v>
      </c>
      <c r="L7669" s="1">
        <v>100.0</v>
      </c>
      <c r="M7669" s="10">
        <f t="array" ref="M7669">_xlfn.XLOOKUP(A7669,subscriptions!B7669:B10004,subscriptions!D7669:D10004)</f>
        <v>50</v>
      </c>
      <c r="N7669" s="10">
        <f t="array" ref="N7669">_xlfn.XLOOKUP(A7669,subscriptions!B7669:B10004,subscriptions!G7669:G10004)</f>
        <v>0</v>
      </c>
      <c r="O7669" s="10">
        <v>50.0</v>
      </c>
      <c r="P7669" s="10" t="str">
        <f t="array" ref="P7669">_xlfn.XLOOKUP(A7669,subscriptions!B7669:B10004,subscriptions!C7669:C10004)</f>
        <v>Mini</v>
      </c>
      <c r="Q7669" s="10" t="s">
        <v>173</v>
      </c>
      <c r="R7669" s="10" t="s">
        <v>148</v>
      </c>
      <c r="S7669" s="10" t="s">
        <v>438</v>
      </c>
    </row>
    <row r="7670">
      <c r="A7670" s="1" t="s">
        <v>9701</v>
      </c>
      <c r="B7670" s="1" t="s">
        <v>1444</v>
      </c>
      <c r="C7670" s="1" t="s">
        <v>827</v>
      </c>
      <c r="D7670" s="1" t="s">
        <v>27</v>
      </c>
      <c r="E7670" s="1" t="s">
        <v>111</v>
      </c>
      <c r="F7670" s="1" t="s">
        <v>1917</v>
      </c>
      <c r="G7670" s="1" t="s">
        <v>25750</v>
      </c>
      <c r="H7670" s="1" t="s">
        <v>25751</v>
      </c>
      <c r="I7670" s="4">
        <v>84.41822916666666</v>
      </c>
      <c r="J7670" s="1">
        <v>3121.54</v>
      </c>
      <c r="K7670" s="1">
        <v>720.24</v>
      </c>
      <c r="M7670" s="10">
        <f t="array" ref="M7670">_xlfn.XLOOKUP(A7670,subscriptions!B7670:B10004,subscriptions!D7670:D10004)</f>
        <v>120</v>
      </c>
      <c r="N7670" s="10">
        <f t="array" ref="N7670">_xlfn.XLOOKUP(A7670,subscriptions!B7670:B10004,subscriptions!G7670:G10004)</f>
        <v>5</v>
      </c>
      <c r="O7670" s="10">
        <v>114.0</v>
      </c>
      <c r="P7670" s="10" t="str">
        <f t="array" ref="P7670">_xlfn.XLOOKUP(A7670,subscriptions!B7670:B10004,subscriptions!C7670:C10004)</f>
        <v>Residential</v>
      </c>
      <c r="Q7670" s="10" t="s">
        <v>194</v>
      </c>
      <c r="R7670" s="10" t="s">
        <v>212</v>
      </c>
      <c r="S7670" s="10" t="s">
        <v>3020</v>
      </c>
    </row>
    <row r="7671">
      <c r="A7671" s="1" t="s">
        <v>9702</v>
      </c>
      <c r="B7671" s="1" t="s">
        <v>508</v>
      </c>
      <c r="C7671" s="1" t="s">
        <v>509</v>
      </c>
      <c r="D7671" s="1" t="s">
        <v>153</v>
      </c>
      <c r="E7671" s="1" t="s">
        <v>179</v>
      </c>
      <c r="F7671" s="1" t="s">
        <v>901</v>
      </c>
      <c r="G7671" s="1" t="s">
        <v>25752</v>
      </c>
      <c r="H7671" s="1" t="s">
        <v>25753</v>
      </c>
      <c r="I7671" s="4">
        <v>84.29653935185185</v>
      </c>
      <c r="J7671" s="1">
        <v>678.59</v>
      </c>
      <c r="K7671" s="1">
        <v>75.56</v>
      </c>
      <c r="L7671" s="1">
        <v>100.0</v>
      </c>
      <c r="M7671" s="10">
        <f t="array" ref="M7671">_xlfn.XLOOKUP(A7671,subscriptions!B7671:B10004,subscriptions!D7671:D10004)</f>
        <v>120</v>
      </c>
      <c r="N7671" s="10">
        <f t="array" ref="N7671">_xlfn.XLOOKUP(A7671,subscriptions!B7671:B10004,subscriptions!G7671:G10004)</f>
        <v>10</v>
      </c>
      <c r="O7671" s="10">
        <v>108.0</v>
      </c>
      <c r="P7671" s="10" t="str">
        <f t="array" ref="P7671">_xlfn.XLOOKUP(A7671,subscriptions!B7671:B10004,subscriptions!C7671:C10004)</f>
        <v>Residential</v>
      </c>
      <c r="Q7671" s="10" t="s">
        <v>128</v>
      </c>
      <c r="R7671" s="10" t="s">
        <v>212</v>
      </c>
      <c r="S7671" s="10" t="s">
        <v>373</v>
      </c>
    </row>
    <row r="7672">
      <c r="A7672" s="1" t="s">
        <v>9703</v>
      </c>
      <c r="B7672" s="1" t="s">
        <v>216</v>
      </c>
      <c r="C7672" s="1" t="s">
        <v>786</v>
      </c>
      <c r="D7672" s="1" t="s">
        <v>153</v>
      </c>
      <c r="E7672" s="1" t="s">
        <v>111</v>
      </c>
      <c r="F7672" s="1" t="s">
        <v>135</v>
      </c>
      <c r="G7672" s="1" t="s">
        <v>25754</v>
      </c>
      <c r="H7672" s="1" t="s">
        <v>25755</v>
      </c>
      <c r="I7672" s="4">
        <v>84.41899305555556</v>
      </c>
      <c r="J7672" s="1">
        <v>2253.03</v>
      </c>
      <c r="K7672" s="1">
        <v>239.56</v>
      </c>
      <c r="M7672" s="10">
        <f t="array" ref="M7672">_xlfn.XLOOKUP(A7672,subscriptions!B7672:B10004,subscriptions!D7672:D10004)</f>
        <v>250</v>
      </c>
      <c r="N7672" s="10">
        <f t="array" ref="N7672">_xlfn.XLOOKUP(A7672,subscriptions!B7672:B10004,subscriptions!G7672:G10004)</f>
        <v>20</v>
      </c>
      <c r="O7672" s="10">
        <v>200.0</v>
      </c>
      <c r="P7672" s="10" t="str">
        <f t="array" ref="P7672">_xlfn.XLOOKUP(A7672,subscriptions!B7672:B10004,subscriptions!C7672:C10004)</f>
        <v>Business</v>
      </c>
      <c r="Q7672" s="10" t="s">
        <v>128</v>
      </c>
      <c r="R7672" s="10" t="s">
        <v>129</v>
      </c>
      <c r="S7672" s="10" t="s">
        <v>1822</v>
      </c>
    </row>
    <row r="7673">
      <c r="A7673" s="1" t="s">
        <v>9706</v>
      </c>
      <c r="B7673" s="1" t="s">
        <v>2279</v>
      </c>
      <c r="C7673" s="1" t="s">
        <v>1678</v>
      </c>
      <c r="D7673" s="1" t="s">
        <v>153</v>
      </c>
      <c r="E7673" s="1" t="s">
        <v>179</v>
      </c>
      <c r="F7673" s="1" t="s">
        <v>1045</v>
      </c>
      <c r="G7673" s="1" t="s">
        <v>25756</v>
      </c>
      <c r="H7673" s="1" t="s">
        <v>25757</v>
      </c>
      <c r="I7673" s="4">
        <v>84.33913194444445</v>
      </c>
      <c r="J7673" s="1">
        <v>1286.1</v>
      </c>
      <c r="K7673" s="1">
        <v>232.14</v>
      </c>
      <c r="L7673" s="1">
        <v>100.0</v>
      </c>
      <c r="M7673" s="10">
        <f t="array" ref="M7673">_xlfn.XLOOKUP(A7673,subscriptions!B7673:B10004,subscriptions!D7673:D10004)</f>
        <v>120</v>
      </c>
      <c r="N7673" s="10">
        <f t="array" ref="N7673">_xlfn.XLOOKUP(A7673,subscriptions!B7673:B10004,subscriptions!G7673:G10004)</f>
        <v>0</v>
      </c>
      <c r="O7673" s="10">
        <v>120.0</v>
      </c>
      <c r="P7673" s="10" t="str">
        <f t="array" ref="P7673">_xlfn.XLOOKUP(A7673,subscriptions!B7673:B10004,subscriptions!C7673:C10004)</f>
        <v>Residential</v>
      </c>
      <c r="Q7673" s="10" t="s">
        <v>173</v>
      </c>
      <c r="R7673" s="10" t="s">
        <v>212</v>
      </c>
      <c r="S7673" s="10" t="s">
        <v>2016</v>
      </c>
    </row>
    <row r="7674">
      <c r="A7674" s="1" t="s">
        <v>9707</v>
      </c>
      <c r="B7674" s="1" t="s">
        <v>1414</v>
      </c>
      <c r="C7674" s="1" t="s">
        <v>871</v>
      </c>
      <c r="D7674" s="1" t="s">
        <v>27</v>
      </c>
      <c r="E7674" s="1" t="s">
        <v>332</v>
      </c>
      <c r="F7674" s="1" t="s">
        <v>736</v>
      </c>
      <c r="G7674" s="1" t="s">
        <v>25758</v>
      </c>
      <c r="H7674" s="1" t="s">
        <v>25759</v>
      </c>
      <c r="I7674" s="4">
        <v>84.1724074074074</v>
      </c>
      <c r="J7674" s="1">
        <v>3266.28</v>
      </c>
      <c r="K7674" s="1">
        <v>318.33</v>
      </c>
      <c r="M7674" s="10">
        <f t="array" ref="M7674">_xlfn.XLOOKUP(A7674,subscriptions!B7674:B10004,subscriptions!D7674:D10004)</f>
        <v>120</v>
      </c>
      <c r="N7674" s="10">
        <f t="array" ref="N7674">_xlfn.XLOOKUP(A7674,subscriptions!B7674:B10004,subscriptions!G7674:G10004)</f>
        <v>5</v>
      </c>
      <c r="O7674" s="10">
        <v>114.0</v>
      </c>
      <c r="P7674" s="10" t="str">
        <f t="array" ref="P7674">_xlfn.XLOOKUP(A7674,subscriptions!B7674:B10004,subscriptions!C7674:C10004)</f>
        <v>Residential</v>
      </c>
      <c r="Q7674" s="10" t="s">
        <v>194</v>
      </c>
      <c r="R7674" s="10" t="s">
        <v>212</v>
      </c>
      <c r="S7674" s="10" t="s">
        <v>1637</v>
      </c>
    </row>
    <row r="7675">
      <c r="A7675" s="1" t="s">
        <v>9708</v>
      </c>
      <c r="B7675" s="1" t="s">
        <v>1317</v>
      </c>
      <c r="C7675" s="1" t="s">
        <v>330</v>
      </c>
      <c r="D7675" s="1" t="s">
        <v>27</v>
      </c>
      <c r="E7675" s="1" t="s">
        <v>714</v>
      </c>
      <c r="F7675" s="1" t="s">
        <v>828</v>
      </c>
      <c r="G7675" s="1" t="s">
        <v>25760</v>
      </c>
      <c r="H7675" s="1" t="s">
        <v>25761</v>
      </c>
      <c r="I7675" s="4">
        <v>84.17247685185185</v>
      </c>
      <c r="J7675" s="1">
        <v>1175.57</v>
      </c>
      <c r="K7675" s="1">
        <v>233.16</v>
      </c>
      <c r="M7675" s="10">
        <f t="array" ref="M7675">_xlfn.XLOOKUP(A7675,subscriptions!B7675:B10004,subscriptions!D7675:D10004)</f>
        <v>120</v>
      </c>
      <c r="N7675" s="10">
        <f t="array" ref="N7675">_xlfn.XLOOKUP(A7675,subscriptions!B7675:B10004,subscriptions!G7675:G10004)</f>
        <v>10</v>
      </c>
      <c r="O7675" s="10">
        <v>108.0</v>
      </c>
      <c r="P7675" s="10" t="str">
        <f t="array" ref="P7675">_xlfn.XLOOKUP(A7675,subscriptions!B7675:B10004,subscriptions!C7675:C10004)</f>
        <v>Residential</v>
      </c>
      <c r="Q7675" s="10" t="s">
        <v>128</v>
      </c>
      <c r="R7675" s="10" t="s">
        <v>212</v>
      </c>
      <c r="S7675" s="10" t="s">
        <v>1637</v>
      </c>
    </row>
    <row r="7676">
      <c r="A7676" s="1" t="s">
        <v>9709</v>
      </c>
      <c r="B7676" s="1" t="s">
        <v>763</v>
      </c>
      <c r="C7676" s="1" t="s">
        <v>237</v>
      </c>
      <c r="D7676" s="1" t="s">
        <v>27</v>
      </c>
      <c r="E7676" s="1" t="s">
        <v>714</v>
      </c>
      <c r="F7676" s="1" t="s">
        <v>2171</v>
      </c>
      <c r="G7676" s="1" t="s">
        <v>25762</v>
      </c>
      <c r="H7676" s="1" t="s">
        <v>25763</v>
      </c>
      <c r="I7676" s="4">
        <v>84.33993055555555</v>
      </c>
      <c r="J7676" s="1">
        <v>1143.57</v>
      </c>
      <c r="K7676" s="1">
        <v>253.1</v>
      </c>
      <c r="M7676" s="10">
        <f t="array" ref="M7676">_xlfn.XLOOKUP(A7676,subscriptions!B7676:B10004,subscriptions!D7676:D10004)</f>
        <v>80</v>
      </c>
      <c r="N7676" s="10">
        <f t="array" ref="N7676">_xlfn.XLOOKUP(A7676,subscriptions!B7676:B10004,subscriptions!G7676:G10004)</f>
        <v>20</v>
      </c>
      <c r="O7676" s="10">
        <v>64.0</v>
      </c>
      <c r="P7676" s="10" t="str">
        <f t="array" ref="P7676">_xlfn.XLOOKUP(A7676,subscriptions!B7676:B10004,subscriptions!C7676:C10004)</f>
        <v>Roam</v>
      </c>
      <c r="Q7676" s="10" t="s">
        <v>128</v>
      </c>
      <c r="R7676" s="10" t="s">
        <v>148</v>
      </c>
      <c r="S7676" s="10" t="s">
        <v>234</v>
      </c>
    </row>
    <row r="7677">
      <c r="A7677" s="1" t="s">
        <v>9710</v>
      </c>
      <c r="B7677" s="1" t="s">
        <v>1303</v>
      </c>
      <c r="C7677" s="1" t="s">
        <v>456</v>
      </c>
      <c r="D7677" s="1" t="s">
        <v>153</v>
      </c>
      <c r="E7677" s="1" t="s">
        <v>179</v>
      </c>
      <c r="F7677" s="1" t="s">
        <v>901</v>
      </c>
      <c r="G7677" s="1" t="s">
        <v>25764</v>
      </c>
      <c r="H7677" s="1" t="s">
        <v>25765</v>
      </c>
      <c r="I7677" s="4">
        <v>84.2507175925926</v>
      </c>
      <c r="J7677" s="1">
        <v>1343.69</v>
      </c>
      <c r="K7677" s="1">
        <v>160.28</v>
      </c>
      <c r="L7677" s="1">
        <v>100.0</v>
      </c>
      <c r="M7677" s="10">
        <f t="array" ref="M7677">_xlfn.XLOOKUP(A7677,subscriptions!B7677:B10004,subscriptions!D7677:D10004)</f>
        <v>50</v>
      </c>
      <c r="N7677" s="10">
        <f t="array" ref="N7677">_xlfn.XLOOKUP(A7677,subscriptions!B7677:B10004,subscriptions!G7677:G10004)</f>
        <v>0</v>
      </c>
      <c r="O7677" s="10">
        <v>50.0</v>
      </c>
      <c r="P7677" s="10" t="str">
        <f t="array" ref="P7677">_xlfn.XLOOKUP(A7677,subscriptions!B7677:B10004,subscriptions!C7677:C10004)</f>
        <v>Mini</v>
      </c>
      <c r="Q7677" s="10" t="s">
        <v>173</v>
      </c>
      <c r="R7677" s="10" t="s">
        <v>148</v>
      </c>
      <c r="S7677" s="10" t="s">
        <v>1691</v>
      </c>
    </row>
    <row r="7678">
      <c r="A7678" s="1" t="s">
        <v>9711</v>
      </c>
      <c r="B7678" s="1" t="s">
        <v>425</v>
      </c>
      <c r="C7678" s="1" t="s">
        <v>133</v>
      </c>
      <c r="D7678" s="1" t="s">
        <v>153</v>
      </c>
      <c r="E7678" s="1" t="s">
        <v>631</v>
      </c>
      <c r="F7678" s="1" t="s">
        <v>2495</v>
      </c>
      <c r="G7678" s="1" t="s">
        <v>25766</v>
      </c>
      <c r="H7678" s="1" t="s">
        <v>25767</v>
      </c>
      <c r="I7678" s="4">
        <v>84.29680555555555</v>
      </c>
      <c r="J7678" s="1">
        <v>2125.34</v>
      </c>
      <c r="K7678" s="1">
        <v>231.72</v>
      </c>
      <c r="M7678" s="10">
        <f t="array" ref="M7678">_xlfn.XLOOKUP(A7678,subscriptions!B7678:B10004,subscriptions!D7678:D10004)</f>
        <v>120</v>
      </c>
      <c r="N7678" s="10">
        <f t="array" ref="N7678">_xlfn.XLOOKUP(A7678,subscriptions!B7678:B10004,subscriptions!G7678:G10004)</f>
        <v>5</v>
      </c>
      <c r="O7678" s="10">
        <v>114.0</v>
      </c>
      <c r="P7678" s="10" t="str">
        <f t="array" ref="P7678">_xlfn.XLOOKUP(A7678,subscriptions!B7678:B10004,subscriptions!C7678:C10004)</f>
        <v>Residential</v>
      </c>
      <c r="Q7678" s="10" t="s">
        <v>194</v>
      </c>
      <c r="R7678" s="10" t="s">
        <v>212</v>
      </c>
      <c r="S7678" s="10" t="s">
        <v>373</v>
      </c>
    </row>
    <row r="7679">
      <c r="A7679" s="1" t="s">
        <v>9712</v>
      </c>
      <c r="B7679" s="1" t="s">
        <v>1099</v>
      </c>
      <c r="C7679" s="1" t="s">
        <v>524</v>
      </c>
      <c r="D7679" s="1" t="s">
        <v>153</v>
      </c>
      <c r="E7679" s="1" t="s">
        <v>631</v>
      </c>
      <c r="F7679" s="1" t="s">
        <v>632</v>
      </c>
      <c r="G7679" s="1" t="s">
        <v>25768</v>
      </c>
      <c r="H7679" s="1" t="s">
        <v>25769</v>
      </c>
      <c r="I7679" s="4">
        <v>84.25501157407408</v>
      </c>
      <c r="J7679" s="1">
        <v>5065.4</v>
      </c>
      <c r="K7679" s="1">
        <v>430.97</v>
      </c>
      <c r="M7679" s="10">
        <f t="array" ref="M7679">_xlfn.XLOOKUP(A7679,subscriptions!B7679:B10004,subscriptions!D7679:D10004)</f>
        <v>80</v>
      </c>
      <c r="N7679" s="10">
        <f t="array" ref="N7679">_xlfn.XLOOKUP(A7679,subscriptions!B7679:B10004,subscriptions!G7679:G10004)</f>
        <v>10</v>
      </c>
      <c r="O7679" s="10">
        <v>72.0</v>
      </c>
      <c r="P7679" s="10" t="str">
        <f t="array" ref="P7679">_xlfn.XLOOKUP(A7679,subscriptions!B7679:B10004,subscriptions!C7679:C10004)</f>
        <v>Roam</v>
      </c>
      <c r="Q7679" s="10" t="s">
        <v>128</v>
      </c>
      <c r="R7679" s="10" t="s">
        <v>148</v>
      </c>
      <c r="S7679" s="10" t="s">
        <v>149</v>
      </c>
    </row>
    <row r="7680">
      <c r="A7680" s="1" t="s">
        <v>9715</v>
      </c>
      <c r="B7680" s="1" t="s">
        <v>1303</v>
      </c>
      <c r="C7680" s="1" t="s">
        <v>556</v>
      </c>
      <c r="D7680" s="1" t="s">
        <v>153</v>
      </c>
      <c r="E7680" s="1" t="s">
        <v>262</v>
      </c>
      <c r="F7680" s="1" t="s">
        <v>885</v>
      </c>
      <c r="G7680" s="1" t="s">
        <v>25770</v>
      </c>
      <c r="H7680" s="1" t="s">
        <v>25771</v>
      </c>
      <c r="I7680" s="4">
        <v>84.29335648148148</v>
      </c>
      <c r="J7680" s="1">
        <v>164.61</v>
      </c>
      <c r="K7680" s="1">
        <v>28.66</v>
      </c>
      <c r="M7680" s="10">
        <f t="array" ref="M7680">_xlfn.XLOOKUP(A7680,subscriptions!B7680:B10004,subscriptions!D7680:D10004)</f>
        <v>80</v>
      </c>
      <c r="N7680" s="10">
        <f t="array" ref="N7680">_xlfn.XLOOKUP(A7680,subscriptions!B7680:B10004,subscriptions!G7680:G10004)</f>
        <v>20</v>
      </c>
      <c r="O7680" s="10">
        <v>64.0</v>
      </c>
      <c r="P7680" s="10" t="str">
        <f t="array" ref="P7680">_xlfn.XLOOKUP(A7680,subscriptions!B7680:B10004,subscriptions!C7680:C10004)</f>
        <v>Roam</v>
      </c>
      <c r="Q7680" s="10" t="s">
        <v>128</v>
      </c>
      <c r="R7680" s="10" t="s">
        <v>148</v>
      </c>
      <c r="S7680" s="10" t="s">
        <v>1779</v>
      </c>
    </row>
    <row r="7681">
      <c r="A7681" s="1" t="s">
        <v>9716</v>
      </c>
      <c r="B7681" s="1" t="s">
        <v>842</v>
      </c>
      <c r="C7681" s="1" t="s">
        <v>1142</v>
      </c>
      <c r="D7681" s="1" t="s">
        <v>27</v>
      </c>
      <c r="E7681" s="1" t="s">
        <v>111</v>
      </c>
      <c r="F7681" s="1" t="s">
        <v>112</v>
      </c>
      <c r="G7681" s="1" t="s">
        <v>25772</v>
      </c>
      <c r="H7681" s="1" t="s">
        <v>25773</v>
      </c>
      <c r="I7681" s="4">
        <v>84.25230324074074</v>
      </c>
      <c r="J7681" s="1">
        <v>132.37</v>
      </c>
      <c r="K7681" s="1">
        <v>23.27</v>
      </c>
      <c r="M7681" s="10">
        <f t="array" ref="M7681">_xlfn.XLOOKUP(A7681,subscriptions!B7681:B10004,subscriptions!D7681:D10004)</f>
        <v>80</v>
      </c>
      <c r="N7681" s="10">
        <f t="array" ref="N7681">_xlfn.XLOOKUP(A7681,subscriptions!B7681:B10004,subscriptions!G7681:G10004)</f>
        <v>0</v>
      </c>
      <c r="O7681" s="10">
        <v>80.0</v>
      </c>
      <c r="P7681" s="10" t="str">
        <f t="array" ref="P7681">_xlfn.XLOOKUP(A7681,subscriptions!B7681:B10004,subscriptions!C7681:C10004)</f>
        <v>Roam</v>
      </c>
      <c r="Q7681" s="10" t="s">
        <v>173</v>
      </c>
      <c r="R7681" s="10" t="s">
        <v>148</v>
      </c>
      <c r="S7681" s="10" t="s">
        <v>1008</v>
      </c>
    </row>
    <row r="7682">
      <c r="A7682" s="1" t="s">
        <v>9717</v>
      </c>
      <c r="B7682" s="1" t="s">
        <v>2788</v>
      </c>
      <c r="C7682" s="1" t="s">
        <v>871</v>
      </c>
      <c r="D7682" s="1" t="s">
        <v>153</v>
      </c>
      <c r="E7682" s="1" t="s">
        <v>332</v>
      </c>
      <c r="F7682" s="1" t="s">
        <v>1028</v>
      </c>
      <c r="G7682" s="1" t="s">
        <v>25774</v>
      </c>
      <c r="H7682" s="1" t="s">
        <v>25775</v>
      </c>
      <c r="I7682" s="4">
        <v>84.21688657407407</v>
      </c>
      <c r="J7682" s="1">
        <v>4210.09</v>
      </c>
      <c r="K7682" s="1">
        <v>828.91</v>
      </c>
      <c r="M7682" s="10">
        <f t="array" ref="M7682">_xlfn.XLOOKUP(A7682,subscriptions!B7682:B10004,subscriptions!D7682:D10004)</f>
        <v>120</v>
      </c>
      <c r="N7682" s="10">
        <f t="array" ref="N7682">_xlfn.XLOOKUP(A7682,subscriptions!B7682:B10004,subscriptions!G7682:G10004)</f>
        <v>5</v>
      </c>
      <c r="O7682" s="10">
        <v>114.0</v>
      </c>
      <c r="P7682" s="10" t="str">
        <f t="array" ref="P7682">_xlfn.XLOOKUP(A7682,subscriptions!B7682:B10004,subscriptions!C7682:C10004)</f>
        <v>Residential</v>
      </c>
      <c r="Q7682" s="10" t="s">
        <v>194</v>
      </c>
      <c r="R7682" s="10" t="s">
        <v>212</v>
      </c>
      <c r="S7682" s="10" t="s">
        <v>453</v>
      </c>
    </row>
    <row r="7683">
      <c r="A7683" s="1" t="s">
        <v>9718</v>
      </c>
      <c r="B7683" s="1" t="s">
        <v>1527</v>
      </c>
      <c r="C7683" s="1" t="s">
        <v>473</v>
      </c>
      <c r="D7683" s="1" t="s">
        <v>153</v>
      </c>
      <c r="E7683" s="1" t="s">
        <v>111</v>
      </c>
      <c r="F7683" s="1" t="s">
        <v>112</v>
      </c>
      <c r="G7683" s="1" t="s">
        <v>25776</v>
      </c>
      <c r="H7683" s="1" t="s">
        <v>25777</v>
      </c>
      <c r="I7683" s="4">
        <v>84.37577546296296</v>
      </c>
      <c r="J7683" s="1">
        <v>1182.14</v>
      </c>
      <c r="K7683" s="1">
        <v>295.45</v>
      </c>
      <c r="M7683" s="10">
        <f t="array" ref="M7683">_xlfn.XLOOKUP(A7683,subscriptions!B7683:B10004,subscriptions!D7683:D10004)</f>
        <v>120</v>
      </c>
      <c r="N7683" s="10">
        <f t="array" ref="N7683">_xlfn.XLOOKUP(A7683,subscriptions!B7683:B10004,subscriptions!G7683:G10004)</f>
        <v>10</v>
      </c>
      <c r="O7683" s="10">
        <v>108.0</v>
      </c>
      <c r="P7683" s="10" t="str">
        <f t="array" ref="P7683">_xlfn.XLOOKUP(A7683,subscriptions!B7683:B10004,subscriptions!C7683:C10004)</f>
        <v>Residential</v>
      </c>
      <c r="Q7683" s="10" t="s">
        <v>128</v>
      </c>
      <c r="R7683" s="10" t="s">
        <v>212</v>
      </c>
      <c r="S7683" s="10" t="s">
        <v>1442</v>
      </c>
    </row>
    <row r="7684">
      <c r="A7684" s="1" t="s">
        <v>9719</v>
      </c>
      <c r="B7684" s="1" t="s">
        <v>1303</v>
      </c>
      <c r="C7684" s="1" t="s">
        <v>1507</v>
      </c>
      <c r="D7684" s="1" t="s">
        <v>153</v>
      </c>
      <c r="E7684" s="1" t="s">
        <v>239</v>
      </c>
      <c r="F7684" s="1" t="s">
        <v>240</v>
      </c>
      <c r="G7684" s="1" t="s">
        <v>25778</v>
      </c>
      <c r="H7684" s="1" t="s">
        <v>25779</v>
      </c>
      <c r="I7684" s="4">
        <v>84.38297453703704</v>
      </c>
      <c r="J7684" s="1">
        <v>1481.39</v>
      </c>
      <c r="K7684" s="1">
        <v>212.19</v>
      </c>
      <c r="M7684" s="10">
        <f t="array" ref="M7684">_xlfn.XLOOKUP(A7684,subscriptions!B7684:B10004,subscriptions!D7684:D10004)</f>
        <v>120</v>
      </c>
      <c r="N7684" s="10">
        <f t="array" ref="N7684">_xlfn.XLOOKUP(A7684,subscriptions!B7684:B10004,subscriptions!G7684:G10004)</f>
        <v>20</v>
      </c>
      <c r="O7684" s="10">
        <v>96.0</v>
      </c>
      <c r="P7684" s="10" t="str">
        <f t="array" ref="P7684">_xlfn.XLOOKUP(A7684,subscriptions!B7684:B10004,subscriptions!C7684:C10004)</f>
        <v>Residential</v>
      </c>
      <c r="Q7684" s="10" t="s">
        <v>128</v>
      </c>
      <c r="R7684" s="10" t="s">
        <v>148</v>
      </c>
      <c r="S7684" s="10" t="s">
        <v>671</v>
      </c>
    </row>
    <row r="7685">
      <c r="A7685" s="1" t="s">
        <v>9720</v>
      </c>
      <c r="B7685" s="1" t="s">
        <v>1984</v>
      </c>
      <c r="C7685" s="1" t="s">
        <v>1251</v>
      </c>
      <c r="D7685" s="1" t="s">
        <v>153</v>
      </c>
      <c r="E7685" s="1" t="s">
        <v>179</v>
      </c>
      <c r="F7685" s="1" t="s">
        <v>357</v>
      </c>
      <c r="G7685" s="1" t="s">
        <v>25780</v>
      </c>
      <c r="H7685" s="1" t="s">
        <v>25781</v>
      </c>
      <c r="I7685" s="4">
        <v>84.42094907407407</v>
      </c>
      <c r="J7685" s="1">
        <v>1037.9</v>
      </c>
      <c r="K7685" s="1">
        <v>147.44</v>
      </c>
      <c r="L7685" s="1">
        <v>100.0</v>
      </c>
      <c r="M7685" s="10">
        <f t="array" ref="M7685">_xlfn.XLOOKUP(A7685,subscriptions!B7685:B10004,subscriptions!D7685:D10004)</f>
        <v>120</v>
      </c>
      <c r="N7685" s="10">
        <f t="array" ref="N7685">_xlfn.XLOOKUP(A7685,subscriptions!B7685:B10004,subscriptions!G7685:G10004)</f>
        <v>0</v>
      </c>
      <c r="O7685" s="10">
        <v>120.0</v>
      </c>
      <c r="P7685" s="10" t="str">
        <f t="array" ref="P7685">_xlfn.XLOOKUP(A7685,subscriptions!B7685:B10004,subscriptions!C7685:C10004)</f>
        <v>Residential</v>
      </c>
      <c r="Q7685" s="10" t="s">
        <v>173</v>
      </c>
      <c r="R7685" s="10" t="s">
        <v>212</v>
      </c>
      <c r="S7685" s="10" t="s">
        <v>2152</v>
      </c>
    </row>
    <row r="7686">
      <c r="A7686" s="1" t="s">
        <v>9721</v>
      </c>
      <c r="B7686" s="1" t="s">
        <v>1995</v>
      </c>
      <c r="C7686" s="1" t="s">
        <v>1200</v>
      </c>
      <c r="D7686" s="1" t="s">
        <v>153</v>
      </c>
      <c r="E7686" s="1" t="s">
        <v>219</v>
      </c>
      <c r="F7686" s="1" t="s">
        <v>2446</v>
      </c>
      <c r="G7686" s="1" t="s">
        <v>25782</v>
      </c>
      <c r="H7686" s="1" t="s">
        <v>25783</v>
      </c>
      <c r="I7686" s="4">
        <v>84.21045138888888</v>
      </c>
      <c r="J7686" s="1">
        <v>197.51</v>
      </c>
      <c r="K7686" s="1">
        <v>34.27</v>
      </c>
      <c r="M7686" s="10">
        <f t="array" ref="M7686">_xlfn.XLOOKUP(A7686,subscriptions!B7686:B10004,subscriptions!D7686:D10004)</f>
        <v>120</v>
      </c>
      <c r="N7686" s="10">
        <f t="array" ref="N7686">_xlfn.XLOOKUP(A7686,subscriptions!B7686:B10004,subscriptions!G7686:G10004)</f>
        <v>5</v>
      </c>
      <c r="O7686" s="10">
        <v>114.0</v>
      </c>
      <c r="P7686" s="10" t="str">
        <f t="array" ref="P7686">_xlfn.XLOOKUP(A7686,subscriptions!B7686:B10004,subscriptions!C7686:C10004)</f>
        <v>Residential</v>
      </c>
      <c r="Q7686" s="10" t="s">
        <v>194</v>
      </c>
      <c r="R7686" s="10" t="s">
        <v>212</v>
      </c>
      <c r="S7686" s="10" t="s">
        <v>770</v>
      </c>
    </row>
    <row r="7687">
      <c r="A7687" s="1" t="s">
        <v>9723</v>
      </c>
      <c r="B7687" s="1" t="s">
        <v>899</v>
      </c>
      <c r="C7687" s="1" t="s">
        <v>2007</v>
      </c>
      <c r="D7687" s="1" t="s">
        <v>27</v>
      </c>
      <c r="E7687" s="1" t="s">
        <v>714</v>
      </c>
      <c r="F7687" s="1" t="s">
        <v>2562</v>
      </c>
      <c r="G7687" s="1" t="s">
        <v>25784</v>
      </c>
      <c r="H7687" s="1" t="s">
        <v>25785</v>
      </c>
      <c r="I7687" s="4">
        <v>84.17236111111112</v>
      </c>
      <c r="J7687" s="1">
        <v>2242.1</v>
      </c>
      <c r="K7687" s="1">
        <v>275.21</v>
      </c>
      <c r="M7687" s="10">
        <f t="array" ref="M7687">_xlfn.XLOOKUP(A7687,subscriptions!B7687:B10004,subscriptions!D7687:D10004)</f>
        <v>120</v>
      </c>
      <c r="N7687" s="10">
        <f t="array" ref="N7687">_xlfn.XLOOKUP(A7687,subscriptions!B7687:B10004,subscriptions!G7687:G10004)</f>
        <v>10</v>
      </c>
      <c r="O7687" s="10">
        <v>108.0</v>
      </c>
      <c r="P7687" s="10" t="str">
        <f t="array" ref="P7687">_xlfn.XLOOKUP(A7687,subscriptions!B7687:B10004,subscriptions!C7687:C10004)</f>
        <v>Residential</v>
      </c>
      <c r="Q7687" s="10" t="s">
        <v>128</v>
      </c>
      <c r="R7687" s="10" t="s">
        <v>212</v>
      </c>
      <c r="S7687" s="10" t="s">
        <v>1637</v>
      </c>
    </row>
    <row r="7688">
      <c r="A7688" s="1" t="s">
        <v>9725</v>
      </c>
      <c r="B7688" s="1" t="s">
        <v>2534</v>
      </c>
      <c r="C7688" s="1" t="s">
        <v>198</v>
      </c>
      <c r="D7688" s="1" t="s">
        <v>153</v>
      </c>
      <c r="E7688" s="1" t="s">
        <v>179</v>
      </c>
      <c r="F7688" s="1" t="s">
        <v>357</v>
      </c>
      <c r="G7688" s="1" t="s">
        <v>25786</v>
      </c>
      <c r="H7688" s="1" t="s">
        <v>25787</v>
      </c>
      <c r="I7688" s="4">
        <v>84.33851851851851</v>
      </c>
      <c r="J7688" s="1">
        <v>2112.88</v>
      </c>
      <c r="K7688" s="1">
        <v>176.65</v>
      </c>
      <c r="L7688" s="1">
        <v>100.0</v>
      </c>
      <c r="M7688" s="10">
        <f t="array" ref="M7688">_xlfn.XLOOKUP(A7688,subscriptions!B7688:B10004,subscriptions!D7688:D10004)</f>
        <v>120</v>
      </c>
      <c r="N7688" s="10">
        <f t="array" ref="N7688">_xlfn.XLOOKUP(A7688,subscriptions!B7688:B10004,subscriptions!G7688:G10004)</f>
        <v>20</v>
      </c>
      <c r="O7688" s="10">
        <v>96.0</v>
      </c>
      <c r="P7688" s="10" t="str">
        <f t="array" ref="P7688">_xlfn.XLOOKUP(A7688,subscriptions!B7688:B10004,subscriptions!C7688:C10004)</f>
        <v>Residential</v>
      </c>
      <c r="Q7688" s="10" t="s">
        <v>128</v>
      </c>
      <c r="R7688" s="10" t="s">
        <v>148</v>
      </c>
      <c r="S7688" s="10" t="s">
        <v>2086</v>
      </c>
    </row>
    <row r="7689">
      <c r="A7689" s="1" t="s">
        <v>9726</v>
      </c>
      <c r="B7689" s="1" t="s">
        <v>1173</v>
      </c>
      <c r="C7689" s="1" t="s">
        <v>509</v>
      </c>
      <c r="D7689" s="1" t="s">
        <v>27</v>
      </c>
      <c r="E7689" s="1" t="s">
        <v>219</v>
      </c>
      <c r="F7689" s="1" t="s">
        <v>2446</v>
      </c>
      <c r="G7689" s="1" t="s">
        <v>25788</v>
      </c>
      <c r="H7689" s="1" t="s">
        <v>25789</v>
      </c>
      <c r="I7689" s="4">
        <v>84.2522337962963</v>
      </c>
      <c r="J7689" s="1">
        <v>610.3</v>
      </c>
      <c r="K7689" s="1">
        <v>96.88</v>
      </c>
      <c r="M7689" s="10">
        <f t="array" ref="M7689">_xlfn.XLOOKUP(A7689,subscriptions!B7689:B10004,subscriptions!D7689:D10004)</f>
        <v>120</v>
      </c>
      <c r="N7689" s="10">
        <f t="array" ref="N7689">_xlfn.XLOOKUP(A7689,subscriptions!B7689:B10004,subscriptions!G7689:G10004)</f>
        <v>0</v>
      </c>
      <c r="O7689" s="10">
        <v>120.0</v>
      </c>
      <c r="P7689" s="10" t="str">
        <f t="array" ref="P7689">_xlfn.XLOOKUP(A7689,subscriptions!B7689:B10004,subscriptions!C7689:C10004)</f>
        <v>Residential</v>
      </c>
      <c r="Q7689" s="10" t="s">
        <v>173</v>
      </c>
      <c r="R7689" s="10" t="s">
        <v>212</v>
      </c>
      <c r="S7689" s="10" t="s">
        <v>1008</v>
      </c>
    </row>
    <row r="7690">
      <c r="A7690" s="1" t="s">
        <v>9727</v>
      </c>
      <c r="B7690" s="1" t="s">
        <v>589</v>
      </c>
      <c r="C7690" s="1" t="s">
        <v>920</v>
      </c>
      <c r="D7690" s="1" t="s">
        <v>153</v>
      </c>
      <c r="E7690" s="1" t="s">
        <v>179</v>
      </c>
      <c r="F7690" s="1" t="s">
        <v>357</v>
      </c>
      <c r="G7690" s="1" t="s">
        <v>25790</v>
      </c>
      <c r="H7690" s="1" t="s">
        <v>25791</v>
      </c>
      <c r="I7690" s="4">
        <v>84.37854166666666</v>
      </c>
      <c r="J7690" s="1">
        <v>598.44</v>
      </c>
      <c r="K7690" s="1">
        <v>74.56</v>
      </c>
      <c r="L7690" s="1">
        <v>100.0</v>
      </c>
      <c r="M7690" s="10">
        <f t="array" ref="M7690">_xlfn.XLOOKUP(A7690,subscriptions!B7690:B10004,subscriptions!D7690:D10004)</f>
        <v>120</v>
      </c>
      <c r="N7690" s="10">
        <f t="array" ref="N7690">_xlfn.XLOOKUP(A7690,subscriptions!B7690:B10004,subscriptions!G7690:G10004)</f>
        <v>5</v>
      </c>
      <c r="O7690" s="10">
        <v>114.0</v>
      </c>
      <c r="P7690" s="10" t="str">
        <f t="array" ref="P7690">_xlfn.XLOOKUP(A7690,subscriptions!B7690:B10004,subscriptions!C7690:C10004)</f>
        <v>Residential</v>
      </c>
      <c r="Q7690" s="10" t="s">
        <v>194</v>
      </c>
      <c r="R7690" s="10" t="s">
        <v>212</v>
      </c>
      <c r="S7690" s="10" t="s">
        <v>1622</v>
      </c>
    </row>
    <row r="7691">
      <c r="A7691" s="1" t="s">
        <v>9728</v>
      </c>
      <c r="B7691" s="1" t="s">
        <v>1173</v>
      </c>
      <c r="C7691" s="1" t="s">
        <v>26</v>
      </c>
      <c r="D7691" s="1" t="s">
        <v>27</v>
      </c>
      <c r="E7691" s="1" t="s">
        <v>631</v>
      </c>
      <c r="F7691" s="1" t="s">
        <v>2293</v>
      </c>
      <c r="G7691" s="1" t="s">
        <v>25792</v>
      </c>
      <c r="H7691" s="1" t="s">
        <v>25793</v>
      </c>
      <c r="I7691" s="4">
        <v>84.21063657407407</v>
      </c>
      <c r="J7691" s="1">
        <v>2778.77</v>
      </c>
      <c r="K7691" s="1">
        <v>707.91</v>
      </c>
      <c r="M7691" s="10">
        <f t="array" ref="M7691">_xlfn.XLOOKUP(A7691,subscriptions!B7691:B10004,subscriptions!D7691:D10004)</f>
        <v>80</v>
      </c>
      <c r="N7691" s="10">
        <f t="array" ref="N7691">_xlfn.XLOOKUP(A7691,subscriptions!B7691:B10004,subscriptions!G7691:G10004)</f>
        <v>10</v>
      </c>
      <c r="O7691" s="10">
        <v>72.0</v>
      </c>
      <c r="P7691" s="10" t="str">
        <f t="array" ref="P7691">_xlfn.XLOOKUP(A7691,subscriptions!B7691:B10004,subscriptions!C7691:C10004)</f>
        <v>Roam</v>
      </c>
      <c r="Q7691" s="10" t="s">
        <v>128</v>
      </c>
      <c r="R7691" s="10" t="s">
        <v>148</v>
      </c>
      <c r="S7691" s="10" t="s">
        <v>770</v>
      </c>
    </row>
    <row r="7692">
      <c r="A7692" s="1" t="s">
        <v>9729</v>
      </c>
      <c r="B7692" s="1" t="s">
        <v>1009</v>
      </c>
      <c r="C7692" s="1" t="s">
        <v>750</v>
      </c>
      <c r="D7692" s="1" t="s">
        <v>153</v>
      </c>
      <c r="E7692" s="1" t="s">
        <v>714</v>
      </c>
      <c r="F7692" s="1" t="s">
        <v>715</v>
      </c>
      <c r="G7692" s="1" t="s">
        <v>25794</v>
      </c>
      <c r="H7692" s="1" t="s">
        <v>25795</v>
      </c>
      <c r="I7692" s="4">
        <v>84.41949074074074</v>
      </c>
      <c r="J7692" s="1">
        <v>162.66</v>
      </c>
      <c r="K7692" s="1">
        <v>51.07</v>
      </c>
      <c r="M7692" s="10">
        <f t="array" ref="M7692">_xlfn.XLOOKUP(A7692,subscriptions!B7692:B10004,subscriptions!D7692:D10004)</f>
        <v>80</v>
      </c>
      <c r="N7692" s="10">
        <f t="array" ref="N7692">_xlfn.XLOOKUP(A7692,subscriptions!B7692:B10004,subscriptions!G7692:G10004)</f>
        <v>20</v>
      </c>
      <c r="O7692" s="10">
        <v>64.0</v>
      </c>
      <c r="P7692" s="10" t="str">
        <f t="array" ref="P7692">_xlfn.XLOOKUP(A7692,subscriptions!B7692:B10004,subscriptions!C7692:C10004)</f>
        <v>Roam</v>
      </c>
      <c r="Q7692" s="10" t="s">
        <v>128</v>
      </c>
      <c r="R7692" s="10" t="s">
        <v>148</v>
      </c>
      <c r="S7692" s="10" t="s">
        <v>1525</v>
      </c>
    </row>
    <row r="7693">
      <c r="A7693" s="1" t="s">
        <v>9730</v>
      </c>
      <c r="B7693" s="1" t="s">
        <v>713</v>
      </c>
      <c r="C7693" s="1" t="s">
        <v>1876</v>
      </c>
      <c r="D7693" s="1" t="s">
        <v>27</v>
      </c>
      <c r="E7693" s="1" t="s">
        <v>714</v>
      </c>
      <c r="F7693" s="1" t="s">
        <v>1730</v>
      </c>
      <c r="G7693" s="1" t="s">
        <v>25796</v>
      </c>
      <c r="H7693" s="1" t="s">
        <v>25797</v>
      </c>
      <c r="I7693" s="4">
        <v>84.418125</v>
      </c>
      <c r="J7693" s="1">
        <v>3244.27</v>
      </c>
      <c r="K7693" s="1">
        <v>596.64</v>
      </c>
      <c r="M7693" s="10">
        <f t="array" ref="M7693">_xlfn.XLOOKUP(A7693,subscriptions!B7693:B10004,subscriptions!D7693:D10004)</f>
        <v>120</v>
      </c>
      <c r="N7693" s="10">
        <f t="array" ref="N7693">_xlfn.XLOOKUP(A7693,subscriptions!B7693:B10004,subscriptions!G7693:G10004)</f>
        <v>0</v>
      </c>
      <c r="O7693" s="10">
        <v>120.0</v>
      </c>
      <c r="P7693" s="10" t="str">
        <f t="array" ref="P7693">_xlfn.XLOOKUP(A7693,subscriptions!B7693:B10004,subscriptions!C7693:C10004)</f>
        <v>Residential</v>
      </c>
      <c r="Q7693" s="10" t="s">
        <v>173</v>
      </c>
      <c r="R7693" s="10" t="s">
        <v>212</v>
      </c>
      <c r="S7693" s="10" t="s">
        <v>3020</v>
      </c>
    </row>
    <row r="7694">
      <c r="A7694" s="1" t="s">
        <v>9731</v>
      </c>
      <c r="B7694" s="1" t="s">
        <v>1009</v>
      </c>
      <c r="C7694" s="1" t="s">
        <v>296</v>
      </c>
      <c r="D7694" s="1" t="s">
        <v>153</v>
      </c>
      <c r="E7694" s="1" t="s">
        <v>179</v>
      </c>
      <c r="F7694" s="1" t="s">
        <v>181</v>
      </c>
      <c r="G7694" s="1" t="s">
        <v>25798</v>
      </c>
      <c r="H7694" s="1" t="s">
        <v>25799</v>
      </c>
      <c r="I7694" s="4">
        <v>84.38359953703704</v>
      </c>
      <c r="J7694" s="1">
        <v>494.91</v>
      </c>
      <c r="K7694" s="1">
        <v>59.79</v>
      </c>
      <c r="L7694" s="1">
        <v>100.0</v>
      </c>
      <c r="M7694" s="10">
        <f t="array" ref="M7694">_xlfn.XLOOKUP(A7694,subscriptions!B7694:B10004,subscriptions!D7694:D10004)</f>
        <v>120</v>
      </c>
      <c r="N7694" s="10">
        <f t="array" ref="N7694">_xlfn.XLOOKUP(A7694,subscriptions!B7694:B10004,subscriptions!G7694:G10004)</f>
        <v>5</v>
      </c>
      <c r="O7694" s="10">
        <v>114.0</v>
      </c>
      <c r="P7694" s="10" t="str">
        <f t="array" ref="P7694">_xlfn.XLOOKUP(A7694,subscriptions!B7694:B10004,subscriptions!C7694:C10004)</f>
        <v>Residential</v>
      </c>
      <c r="Q7694" s="10" t="s">
        <v>194</v>
      </c>
      <c r="R7694" s="10" t="s">
        <v>212</v>
      </c>
      <c r="S7694" s="10" t="s">
        <v>882</v>
      </c>
    </row>
    <row r="7695">
      <c r="A7695" s="1" t="s">
        <v>9732</v>
      </c>
      <c r="B7695" s="1" t="s">
        <v>1491</v>
      </c>
      <c r="C7695" s="1" t="s">
        <v>509</v>
      </c>
      <c r="D7695" s="1" t="s">
        <v>153</v>
      </c>
      <c r="E7695" s="1" t="s">
        <v>714</v>
      </c>
      <c r="F7695" s="1" t="s">
        <v>3419</v>
      </c>
      <c r="G7695" s="1" t="s">
        <v>25800</v>
      </c>
      <c r="H7695" s="1" t="s">
        <v>25801</v>
      </c>
      <c r="I7695" s="4">
        <v>84.29614583333333</v>
      </c>
      <c r="J7695" s="1">
        <v>1398.36</v>
      </c>
      <c r="K7695" s="1">
        <v>254.38</v>
      </c>
      <c r="M7695" s="10">
        <f t="array" ref="M7695">_xlfn.XLOOKUP(A7695,subscriptions!B7695:B10004,subscriptions!D7695:D10004)</f>
        <v>250</v>
      </c>
      <c r="N7695" s="10">
        <f t="array" ref="N7695">_xlfn.XLOOKUP(A7695,subscriptions!B7695:B10004,subscriptions!G7695:G10004)</f>
        <v>10</v>
      </c>
      <c r="O7695" s="10">
        <v>225.0</v>
      </c>
      <c r="P7695" s="10" t="str">
        <f t="array" ref="P7695">_xlfn.XLOOKUP(A7695,subscriptions!B7695:B10004,subscriptions!C7695:C10004)</f>
        <v>Business</v>
      </c>
      <c r="Q7695" s="10" t="s">
        <v>128</v>
      </c>
      <c r="R7695" s="10" t="s">
        <v>129</v>
      </c>
      <c r="S7695" s="10" t="s">
        <v>655</v>
      </c>
    </row>
    <row r="7696">
      <c r="A7696" s="1" t="s">
        <v>9733</v>
      </c>
      <c r="B7696" s="1" t="s">
        <v>375</v>
      </c>
      <c r="C7696" s="1" t="s">
        <v>296</v>
      </c>
      <c r="D7696" s="1" t="s">
        <v>27</v>
      </c>
      <c r="E7696" s="1" t="s">
        <v>28</v>
      </c>
      <c r="F7696" s="1" t="s">
        <v>526</v>
      </c>
      <c r="G7696" s="1" t="s">
        <v>25802</v>
      </c>
      <c r="H7696" s="1" t="s">
        <v>25803</v>
      </c>
      <c r="I7696" s="4">
        <v>84.16954861111111</v>
      </c>
      <c r="J7696" s="1">
        <v>4173.17</v>
      </c>
      <c r="K7696" s="1">
        <v>470.0</v>
      </c>
      <c r="M7696" s="10">
        <f t="array" ref="M7696">_xlfn.XLOOKUP(A7696,subscriptions!B7696:B10004,subscriptions!D7696:D10004)</f>
        <v>120</v>
      </c>
      <c r="N7696" s="10">
        <f t="array" ref="N7696">_xlfn.XLOOKUP(A7696,subscriptions!B7696:B10004,subscriptions!G7696:G10004)</f>
        <v>20</v>
      </c>
      <c r="O7696" s="10">
        <v>96.0</v>
      </c>
      <c r="P7696" s="10" t="str">
        <f t="array" ref="P7696">_xlfn.XLOOKUP(A7696,subscriptions!B7696:B10004,subscriptions!C7696:C10004)</f>
        <v>Residential</v>
      </c>
      <c r="Q7696" s="10" t="s">
        <v>128</v>
      </c>
      <c r="R7696" s="10" t="s">
        <v>148</v>
      </c>
      <c r="S7696" s="10" t="s">
        <v>213</v>
      </c>
    </row>
    <row r="7697">
      <c r="A7697" s="1" t="s">
        <v>9736</v>
      </c>
      <c r="B7697" s="1" t="s">
        <v>573</v>
      </c>
      <c r="C7697" s="1" t="s">
        <v>1477</v>
      </c>
      <c r="D7697" s="1" t="s">
        <v>27</v>
      </c>
      <c r="E7697" s="1" t="s">
        <v>239</v>
      </c>
      <c r="F7697" s="1" t="s">
        <v>606</v>
      </c>
      <c r="G7697" s="1" t="s">
        <v>25804</v>
      </c>
      <c r="H7697" s="1" t="s">
        <v>25805</v>
      </c>
      <c r="I7697" s="4">
        <v>84.29585648148148</v>
      </c>
      <c r="J7697" s="1">
        <v>1750.38</v>
      </c>
      <c r="K7697" s="1">
        <v>444.18</v>
      </c>
      <c r="M7697" s="10">
        <f t="array" ref="M7697">_xlfn.XLOOKUP(A7697,subscriptions!B7697:B10004,subscriptions!D7697:D10004)</f>
        <v>120</v>
      </c>
      <c r="N7697" s="10">
        <f t="array" ref="N7697">_xlfn.XLOOKUP(A7697,subscriptions!B7697:B10004,subscriptions!G7697:G10004)</f>
        <v>0</v>
      </c>
      <c r="O7697" s="10">
        <v>120.0</v>
      </c>
      <c r="P7697" s="10" t="str">
        <f t="array" ref="P7697">_xlfn.XLOOKUP(A7697,subscriptions!B7697:B10004,subscriptions!C7697:C10004)</f>
        <v>Residential</v>
      </c>
      <c r="Q7697" s="10" t="s">
        <v>173</v>
      </c>
      <c r="R7697" s="10" t="s">
        <v>212</v>
      </c>
      <c r="S7697" s="10" t="s">
        <v>655</v>
      </c>
    </row>
    <row r="7698">
      <c r="A7698" s="1" t="s">
        <v>9737</v>
      </c>
      <c r="B7698" s="1" t="s">
        <v>6037</v>
      </c>
      <c r="C7698" s="1" t="s">
        <v>178</v>
      </c>
      <c r="D7698" s="1" t="s">
        <v>27</v>
      </c>
      <c r="E7698" s="1" t="s">
        <v>262</v>
      </c>
      <c r="F7698" s="1" t="s">
        <v>263</v>
      </c>
      <c r="G7698" s="1" t="s">
        <v>25806</v>
      </c>
      <c r="H7698" s="1" t="s">
        <v>25807</v>
      </c>
      <c r="I7698" s="4">
        <v>84.42103009259259</v>
      </c>
      <c r="J7698" s="1">
        <v>852.75</v>
      </c>
      <c r="K7698" s="1">
        <v>145.92</v>
      </c>
      <c r="M7698" s="10">
        <f t="array" ref="M7698">_xlfn.XLOOKUP(A7698,subscriptions!B7698:B10004,subscriptions!D7698:D10004)</f>
        <v>120</v>
      </c>
      <c r="N7698" s="10">
        <f t="array" ref="N7698">_xlfn.XLOOKUP(A7698,subscriptions!B7698:B10004,subscriptions!G7698:G10004)</f>
        <v>5</v>
      </c>
      <c r="O7698" s="10">
        <v>114.0</v>
      </c>
      <c r="P7698" s="10" t="str">
        <f t="array" ref="P7698">_xlfn.XLOOKUP(A7698,subscriptions!B7698:B10004,subscriptions!C7698:C10004)</f>
        <v>Residential</v>
      </c>
      <c r="Q7698" s="10" t="s">
        <v>194</v>
      </c>
      <c r="R7698" s="10" t="s">
        <v>212</v>
      </c>
      <c r="S7698" s="10" t="s">
        <v>2152</v>
      </c>
    </row>
    <row r="7699">
      <c r="A7699" s="1" t="s">
        <v>9738</v>
      </c>
      <c r="B7699" s="1" t="s">
        <v>899</v>
      </c>
      <c r="C7699" s="1" t="s">
        <v>734</v>
      </c>
      <c r="D7699" s="1" t="s">
        <v>27</v>
      </c>
      <c r="E7699" s="1" t="s">
        <v>239</v>
      </c>
      <c r="F7699" s="1" t="s">
        <v>2154</v>
      </c>
      <c r="G7699" s="1" t="s">
        <v>25808</v>
      </c>
      <c r="H7699" s="1" t="s">
        <v>25809</v>
      </c>
      <c r="I7699" s="4">
        <v>84.41883101851852</v>
      </c>
      <c r="J7699" s="1">
        <v>1804.52</v>
      </c>
      <c r="K7699" s="1">
        <v>230.03</v>
      </c>
      <c r="M7699" s="10">
        <f t="array" ref="M7699">_xlfn.XLOOKUP(A7699,subscriptions!B7699:B10004,subscriptions!D7699:D10004)</f>
        <v>120</v>
      </c>
      <c r="N7699" s="10">
        <f t="array" ref="N7699">_xlfn.XLOOKUP(A7699,subscriptions!B7699:B10004,subscriptions!G7699:G10004)</f>
        <v>10</v>
      </c>
      <c r="O7699" s="10">
        <v>108.0</v>
      </c>
      <c r="P7699" s="10" t="str">
        <f t="array" ref="P7699">_xlfn.XLOOKUP(A7699,subscriptions!B7699:B10004,subscriptions!C7699:C10004)</f>
        <v>Residential</v>
      </c>
      <c r="Q7699" s="10" t="s">
        <v>128</v>
      </c>
      <c r="R7699" s="10" t="s">
        <v>212</v>
      </c>
      <c r="S7699" s="10" t="s">
        <v>1822</v>
      </c>
    </row>
    <row r="7700">
      <c r="A7700" s="1" t="s">
        <v>9739</v>
      </c>
      <c r="B7700" s="1" t="s">
        <v>686</v>
      </c>
      <c r="C7700" s="1" t="s">
        <v>827</v>
      </c>
      <c r="D7700" s="1" t="s">
        <v>153</v>
      </c>
      <c r="E7700" s="1" t="s">
        <v>111</v>
      </c>
      <c r="F7700" s="1" t="s">
        <v>135</v>
      </c>
      <c r="G7700" s="1" t="s">
        <v>25810</v>
      </c>
      <c r="H7700" s="1" t="s">
        <v>25811</v>
      </c>
      <c r="I7700" s="4">
        <v>84.29465277777778</v>
      </c>
      <c r="J7700" s="1">
        <v>682.35</v>
      </c>
      <c r="K7700" s="1">
        <v>83.5</v>
      </c>
      <c r="M7700" s="10">
        <f t="array" ref="M7700">_xlfn.XLOOKUP(A7700,subscriptions!B7700:B10004,subscriptions!D7700:D10004)</f>
        <v>120</v>
      </c>
      <c r="N7700" s="10">
        <f t="array" ref="N7700">_xlfn.XLOOKUP(A7700,subscriptions!B7700:B10004,subscriptions!G7700:G10004)</f>
        <v>20</v>
      </c>
      <c r="O7700" s="10">
        <v>96.0</v>
      </c>
      <c r="P7700" s="10" t="str">
        <f t="array" ref="P7700">_xlfn.XLOOKUP(A7700,subscriptions!B7700:B10004,subscriptions!C7700:C10004)</f>
        <v>Residential</v>
      </c>
      <c r="Q7700" s="10" t="s">
        <v>128</v>
      </c>
      <c r="R7700" s="10" t="s">
        <v>148</v>
      </c>
      <c r="S7700" s="10" t="s">
        <v>2075</v>
      </c>
    </row>
    <row r="7701">
      <c r="A7701" s="1" t="s">
        <v>9740</v>
      </c>
      <c r="B7701" s="1" t="s">
        <v>1995</v>
      </c>
      <c r="C7701" s="1" t="s">
        <v>871</v>
      </c>
      <c r="D7701" s="1" t="s">
        <v>153</v>
      </c>
      <c r="E7701" s="1" t="s">
        <v>239</v>
      </c>
      <c r="F7701" s="1" t="s">
        <v>2132</v>
      </c>
      <c r="G7701" s="1" t="s">
        <v>25812</v>
      </c>
      <c r="H7701" s="1" t="s">
        <v>25813</v>
      </c>
      <c r="I7701" s="4">
        <v>84.25585648148149</v>
      </c>
      <c r="J7701" s="1">
        <v>537.06</v>
      </c>
      <c r="K7701" s="1">
        <v>89.17</v>
      </c>
      <c r="M7701" s="10">
        <f t="array" ref="M7701">_xlfn.XLOOKUP(A7701,subscriptions!B7701:B10004,subscriptions!D7701:D10004)</f>
        <v>120</v>
      </c>
      <c r="N7701" s="10">
        <f t="array" ref="N7701">_xlfn.XLOOKUP(A7701,subscriptions!B7701:B10004,subscriptions!G7701:G10004)</f>
        <v>0</v>
      </c>
      <c r="O7701" s="10">
        <v>120.0</v>
      </c>
      <c r="P7701" s="10" t="str">
        <f t="array" ref="P7701">_xlfn.XLOOKUP(A7701,subscriptions!B7701:B10004,subscriptions!C7701:C10004)</f>
        <v>Residential</v>
      </c>
      <c r="Q7701" s="10" t="s">
        <v>173</v>
      </c>
      <c r="R7701" s="10" t="s">
        <v>212</v>
      </c>
      <c r="S7701" s="10" t="s">
        <v>1156</v>
      </c>
    </row>
    <row r="7702">
      <c r="A7702" s="1" t="s">
        <v>9741</v>
      </c>
      <c r="B7702" s="1" t="s">
        <v>1995</v>
      </c>
      <c r="C7702" s="1" t="s">
        <v>473</v>
      </c>
      <c r="D7702" s="1" t="s">
        <v>153</v>
      </c>
      <c r="E7702" s="1" t="s">
        <v>179</v>
      </c>
      <c r="F7702" s="1" t="s">
        <v>357</v>
      </c>
      <c r="G7702" s="1" t="s">
        <v>25814</v>
      </c>
      <c r="H7702" s="1" t="s">
        <v>25815</v>
      </c>
      <c r="I7702" s="4">
        <v>84.25729166666666</v>
      </c>
      <c r="J7702" s="1">
        <v>8613.17</v>
      </c>
      <c r="K7702" s="1">
        <v>1626.89</v>
      </c>
      <c r="L7702" s="1">
        <v>100.0</v>
      </c>
      <c r="M7702" s="10">
        <f t="array" ref="M7702">_xlfn.XLOOKUP(A7702,subscriptions!B7702:B10004,subscriptions!D7702:D10004)</f>
        <v>250</v>
      </c>
      <c r="N7702" s="10">
        <f t="array" ref="N7702">_xlfn.XLOOKUP(A7702,subscriptions!B7702:B10004,subscriptions!G7702:G10004)</f>
        <v>5</v>
      </c>
      <c r="O7702" s="10">
        <v>237.5</v>
      </c>
      <c r="P7702" s="10" t="str">
        <f t="array" ref="P7702">_xlfn.XLOOKUP(A7702,subscriptions!B7702:B10004,subscriptions!C7702:C10004)</f>
        <v>Business</v>
      </c>
      <c r="Q7702" s="10" t="s">
        <v>194</v>
      </c>
      <c r="R7702" s="10" t="s">
        <v>129</v>
      </c>
      <c r="S7702" s="10" t="s">
        <v>175</v>
      </c>
    </row>
    <row r="7703">
      <c r="A7703" s="1" t="s">
        <v>9742</v>
      </c>
      <c r="B7703" s="1" t="s">
        <v>236</v>
      </c>
      <c r="C7703" s="1" t="s">
        <v>1492</v>
      </c>
      <c r="D7703" s="1" t="s">
        <v>153</v>
      </c>
      <c r="E7703" s="1" t="s">
        <v>28</v>
      </c>
      <c r="F7703" s="1" t="s">
        <v>687</v>
      </c>
      <c r="G7703" s="1" t="s">
        <v>25816</v>
      </c>
      <c r="H7703" s="1" t="s">
        <v>25817</v>
      </c>
      <c r="I7703" s="4">
        <v>84.25168981481481</v>
      </c>
      <c r="J7703" s="1">
        <v>2134.19</v>
      </c>
      <c r="K7703" s="1">
        <v>329.83</v>
      </c>
      <c r="M7703" s="10">
        <f t="array" ref="M7703">_xlfn.XLOOKUP(A7703,subscriptions!B7703:B10004,subscriptions!D7703:D10004)</f>
        <v>120</v>
      </c>
      <c r="N7703" s="10">
        <f t="array" ref="N7703">_xlfn.XLOOKUP(A7703,subscriptions!B7703:B10004,subscriptions!G7703:G10004)</f>
        <v>10</v>
      </c>
      <c r="O7703" s="10">
        <v>108.0</v>
      </c>
      <c r="P7703" s="10" t="str">
        <f t="array" ref="P7703">_xlfn.XLOOKUP(A7703,subscriptions!B7703:B10004,subscriptions!C7703:C10004)</f>
        <v>Residential</v>
      </c>
      <c r="Q7703" s="10" t="s">
        <v>128</v>
      </c>
      <c r="R7703" s="10" t="s">
        <v>212</v>
      </c>
      <c r="S7703" s="10" t="s">
        <v>4065</v>
      </c>
    </row>
    <row r="7704">
      <c r="A7704" s="1" t="s">
        <v>9743</v>
      </c>
      <c r="B7704" s="1" t="s">
        <v>1984</v>
      </c>
      <c r="C7704" s="1" t="s">
        <v>279</v>
      </c>
      <c r="D7704" s="1" t="s">
        <v>153</v>
      </c>
      <c r="E7704" s="1" t="s">
        <v>219</v>
      </c>
      <c r="F7704" s="1" t="s">
        <v>4220</v>
      </c>
      <c r="G7704" s="1" t="s">
        <v>25818</v>
      </c>
      <c r="H7704" s="1" t="s">
        <v>25819</v>
      </c>
      <c r="I7704" s="4">
        <v>84.34028935185185</v>
      </c>
      <c r="J7704" s="1">
        <v>1602.27</v>
      </c>
      <c r="K7704" s="1">
        <v>275.69</v>
      </c>
      <c r="M7704" s="10">
        <f t="array" ref="M7704">_xlfn.XLOOKUP(A7704,subscriptions!B7704:B10004,subscriptions!D7704:D10004)</f>
        <v>80</v>
      </c>
      <c r="N7704" s="10">
        <f t="array" ref="N7704">_xlfn.XLOOKUP(A7704,subscriptions!B7704:B10004,subscriptions!G7704:G10004)</f>
        <v>20</v>
      </c>
      <c r="O7704" s="10">
        <v>64.0</v>
      </c>
      <c r="P7704" s="10" t="str">
        <f t="array" ref="P7704">_xlfn.XLOOKUP(A7704,subscriptions!B7704:B10004,subscriptions!C7704:C10004)</f>
        <v>Roam</v>
      </c>
      <c r="Q7704" s="10" t="s">
        <v>128</v>
      </c>
      <c r="R7704" s="10" t="s">
        <v>148</v>
      </c>
      <c r="S7704" s="10" t="s">
        <v>616</v>
      </c>
    </row>
    <row r="7705">
      <c r="A7705" s="1" t="s">
        <v>9744</v>
      </c>
      <c r="B7705" s="1" t="s">
        <v>2279</v>
      </c>
      <c r="C7705" s="1" t="s">
        <v>658</v>
      </c>
      <c r="D7705" s="1" t="s">
        <v>153</v>
      </c>
      <c r="E7705" s="1" t="s">
        <v>239</v>
      </c>
      <c r="F7705" s="1" t="s">
        <v>2765</v>
      </c>
      <c r="G7705" s="1" t="s">
        <v>25820</v>
      </c>
      <c r="H7705" s="1" t="s">
        <v>25821</v>
      </c>
      <c r="I7705" s="4">
        <v>84.21260416666667</v>
      </c>
      <c r="J7705" s="1">
        <v>708.43</v>
      </c>
      <c r="K7705" s="1">
        <v>87.94</v>
      </c>
      <c r="M7705" s="10">
        <f t="array" ref="M7705">_xlfn.XLOOKUP(A7705,subscriptions!B7705:B10004,subscriptions!D7705:D10004)</f>
        <v>80</v>
      </c>
      <c r="N7705" s="10">
        <f t="array" ref="N7705">_xlfn.XLOOKUP(A7705,subscriptions!B7705:B10004,subscriptions!G7705:G10004)</f>
        <v>0</v>
      </c>
      <c r="O7705" s="10">
        <v>80.0</v>
      </c>
      <c r="P7705" s="10" t="str">
        <f t="array" ref="P7705">_xlfn.XLOOKUP(A7705,subscriptions!B7705:B10004,subscriptions!C7705:C10004)</f>
        <v>Roam</v>
      </c>
      <c r="Q7705" s="10" t="s">
        <v>173</v>
      </c>
      <c r="R7705" s="10" t="s">
        <v>148</v>
      </c>
      <c r="S7705" s="10" t="s">
        <v>813</v>
      </c>
    </row>
    <row r="7706">
      <c r="A7706" s="1" t="s">
        <v>9747</v>
      </c>
      <c r="B7706" s="1" t="s">
        <v>150</v>
      </c>
      <c r="C7706" s="1" t="s">
        <v>920</v>
      </c>
      <c r="D7706" s="1" t="s">
        <v>153</v>
      </c>
      <c r="E7706" s="1" t="s">
        <v>239</v>
      </c>
      <c r="F7706" s="1" t="s">
        <v>2132</v>
      </c>
      <c r="G7706" s="1" t="s">
        <v>25822</v>
      </c>
      <c r="H7706" s="1" t="s">
        <v>25823</v>
      </c>
      <c r="I7706" s="4">
        <v>84.33481481481482</v>
      </c>
      <c r="J7706" s="1">
        <v>125.62</v>
      </c>
      <c r="K7706" s="1">
        <v>31.63</v>
      </c>
      <c r="M7706" s="10">
        <f t="array" ref="M7706">_xlfn.XLOOKUP(A7706,subscriptions!B7706:B10004,subscriptions!D7706:D10004)</f>
        <v>80</v>
      </c>
      <c r="N7706" s="10">
        <f t="array" ref="N7706">_xlfn.XLOOKUP(A7706,subscriptions!B7706:B10004,subscriptions!G7706:G10004)</f>
        <v>5</v>
      </c>
      <c r="O7706" s="10">
        <v>76.0</v>
      </c>
      <c r="P7706" s="10" t="str">
        <f t="array" ref="P7706">_xlfn.XLOOKUP(A7706,subscriptions!B7706:B10004,subscriptions!C7706:C10004)</f>
        <v>Roam</v>
      </c>
      <c r="Q7706" s="10" t="s">
        <v>194</v>
      </c>
      <c r="R7706" s="10" t="s">
        <v>148</v>
      </c>
      <c r="S7706" s="10" t="s">
        <v>643</v>
      </c>
    </row>
    <row r="7707">
      <c r="A7707" s="1" t="s">
        <v>9748</v>
      </c>
      <c r="B7707" s="1" t="s">
        <v>24</v>
      </c>
      <c r="C7707" s="1" t="s">
        <v>764</v>
      </c>
      <c r="D7707" s="1" t="s">
        <v>27</v>
      </c>
      <c r="E7707" s="1" t="s">
        <v>714</v>
      </c>
      <c r="F7707" s="1" t="s">
        <v>828</v>
      </c>
      <c r="G7707" s="1" t="s">
        <v>25824</v>
      </c>
      <c r="H7707" s="1" t="s">
        <v>25825</v>
      </c>
      <c r="I7707" s="4">
        <v>84.33488425925925</v>
      </c>
      <c r="J7707" s="1">
        <v>97.32</v>
      </c>
      <c r="K7707" s="1">
        <v>23.27</v>
      </c>
      <c r="M7707" s="10">
        <f t="array" ref="M7707">_xlfn.XLOOKUP(A7707,subscriptions!B7707:B10004,subscriptions!D7707:D10004)</f>
        <v>250</v>
      </c>
      <c r="N7707" s="10">
        <f t="array" ref="N7707">_xlfn.XLOOKUP(A7707,subscriptions!B7707:B10004,subscriptions!G7707:G10004)</f>
        <v>10</v>
      </c>
      <c r="O7707" s="10">
        <v>225.0</v>
      </c>
      <c r="P7707" s="10" t="str">
        <f t="array" ref="P7707">_xlfn.XLOOKUP(A7707,subscriptions!B7707:B10004,subscriptions!C7707:C10004)</f>
        <v>Business</v>
      </c>
      <c r="Q7707" s="10" t="s">
        <v>128</v>
      </c>
      <c r="R7707" s="10" t="s">
        <v>129</v>
      </c>
      <c r="S7707" s="10" t="s">
        <v>643</v>
      </c>
    </row>
    <row r="7708">
      <c r="A7708" s="1" t="s">
        <v>9749</v>
      </c>
      <c r="B7708" s="1" t="s">
        <v>2018</v>
      </c>
      <c r="C7708" s="1" t="s">
        <v>605</v>
      </c>
      <c r="D7708" s="1" t="s">
        <v>27</v>
      </c>
      <c r="E7708" s="1" t="s">
        <v>239</v>
      </c>
      <c r="F7708" s="1" t="s">
        <v>2076</v>
      </c>
      <c r="G7708" s="1" t="s">
        <v>25826</v>
      </c>
      <c r="H7708" s="1" t="s">
        <v>25827</v>
      </c>
      <c r="I7708" s="4">
        <v>84.37583333333333</v>
      </c>
      <c r="J7708" s="1">
        <v>1261.76</v>
      </c>
      <c r="K7708" s="1">
        <v>259.18</v>
      </c>
      <c r="M7708" s="10">
        <f t="array" ref="M7708">_xlfn.XLOOKUP(A7708,subscriptions!B7708:B10004,subscriptions!D7708:D10004)</f>
        <v>120</v>
      </c>
      <c r="N7708" s="10">
        <f t="array" ref="N7708">_xlfn.XLOOKUP(A7708,subscriptions!B7708:B10004,subscriptions!G7708:G10004)</f>
        <v>20</v>
      </c>
      <c r="O7708" s="10">
        <v>96.0</v>
      </c>
      <c r="P7708" s="10" t="str">
        <f t="array" ref="P7708">_xlfn.XLOOKUP(A7708,subscriptions!B7708:B10004,subscriptions!C7708:C10004)</f>
        <v>Residential</v>
      </c>
      <c r="Q7708" s="10" t="s">
        <v>128</v>
      </c>
      <c r="R7708" s="10" t="s">
        <v>148</v>
      </c>
      <c r="S7708" s="10" t="s">
        <v>1442</v>
      </c>
    </row>
    <row r="7709">
      <c r="A7709" s="1" t="s">
        <v>9750</v>
      </c>
      <c r="B7709" s="1" t="s">
        <v>409</v>
      </c>
      <c r="C7709" s="1" t="s">
        <v>2007</v>
      </c>
      <c r="D7709" s="1" t="s">
        <v>27</v>
      </c>
      <c r="E7709" s="1" t="s">
        <v>111</v>
      </c>
      <c r="F7709" s="1" t="s">
        <v>1917</v>
      </c>
      <c r="G7709" s="1" t="s">
        <v>25828</v>
      </c>
      <c r="H7709" s="1" t="s">
        <v>25829</v>
      </c>
      <c r="I7709" s="4">
        <v>84.21626157407407</v>
      </c>
      <c r="J7709" s="1">
        <v>2203.43</v>
      </c>
      <c r="K7709" s="1">
        <v>205.27</v>
      </c>
      <c r="M7709" s="10">
        <f t="array" ref="M7709">_xlfn.XLOOKUP(A7709,subscriptions!B7709:B10004,subscriptions!D7709:D10004)</f>
        <v>250</v>
      </c>
      <c r="N7709" s="10">
        <f t="array" ref="N7709">_xlfn.XLOOKUP(A7709,subscriptions!B7709:B10004,subscriptions!G7709:G10004)</f>
        <v>0</v>
      </c>
      <c r="O7709" s="10">
        <v>250.0</v>
      </c>
      <c r="P7709" s="10" t="str">
        <f t="array" ref="P7709">_xlfn.XLOOKUP(A7709,subscriptions!B7709:B10004,subscriptions!C7709:C10004)</f>
        <v>Business</v>
      </c>
      <c r="Q7709" s="10" t="s">
        <v>173</v>
      </c>
      <c r="R7709" s="10" t="s">
        <v>129</v>
      </c>
      <c r="S7709" s="10" t="s">
        <v>2596</v>
      </c>
    </row>
    <row r="7710">
      <c r="A7710" s="1" t="s">
        <v>9751</v>
      </c>
      <c r="B7710" s="1" t="s">
        <v>1664</v>
      </c>
      <c r="C7710" s="1" t="s">
        <v>110</v>
      </c>
      <c r="D7710" s="1" t="s">
        <v>153</v>
      </c>
      <c r="E7710" s="1" t="s">
        <v>111</v>
      </c>
      <c r="F7710" s="1" t="s">
        <v>135</v>
      </c>
      <c r="G7710" s="1" t="s">
        <v>25830</v>
      </c>
      <c r="H7710" s="1" t="s">
        <v>25831</v>
      </c>
      <c r="I7710" s="4">
        <v>84.25155092592593</v>
      </c>
      <c r="J7710" s="1">
        <v>1206.27</v>
      </c>
      <c r="K7710" s="1">
        <v>155.35</v>
      </c>
      <c r="M7710" s="10">
        <f t="array" ref="M7710">_xlfn.XLOOKUP(A7710,subscriptions!B7710:B10004,subscriptions!D7710:D10004)</f>
        <v>50</v>
      </c>
      <c r="N7710" s="10">
        <f t="array" ref="N7710">_xlfn.XLOOKUP(A7710,subscriptions!B7710:B10004,subscriptions!G7710:G10004)</f>
        <v>5</v>
      </c>
      <c r="O7710" s="10">
        <v>47.5</v>
      </c>
      <c r="P7710" s="10" t="str">
        <f t="array" ref="P7710">_xlfn.XLOOKUP(A7710,subscriptions!B7710:B10004,subscriptions!C7710:C10004)</f>
        <v>Mini</v>
      </c>
      <c r="Q7710" s="10" t="s">
        <v>194</v>
      </c>
      <c r="R7710" s="10" t="s">
        <v>148</v>
      </c>
      <c r="S7710" s="10" t="s">
        <v>4065</v>
      </c>
    </row>
    <row r="7711">
      <c r="A7711" s="1" t="s">
        <v>9752</v>
      </c>
      <c r="B7711" s="1" t="s">
        <v>899</v>
      </c>
      <c r="C7711" s="1" t="s">
        <v>1507</v>
      </c>
      <c r="D7711" s="1" t="s">
        <v>27</v>
      </c>
      <c r="E7711" s="1" t="s">
        <v>239</v>
      </c>
      <c r="F7711" s="1" t="s">
        <v>3181</v>
      </c>
      <c r="G7711" s="1" t="s">
        <v>25832</v>
      </c>
      <c r="H7711" s="1" t="s">
        <v>25833</v>
      </c>
      <c r="I7711" s="4">
        <v>84.21196759259259</v>
      </c>
      <c r="J7711" s="1">
        <v>2806.25</v>
      </c>
      <c r="K7711" s="1">
        <v>412.35</v>
      </c>
      <c r="M7711" s="10">
        <f t="array" ref="M7711">_xlfn.XLOOKUP(A7711,subscriptions!B7711:B10004,subscriptions!D7711:D10004)</f>
        <v>120</v>
      </c>
      <c r="N7711" s="10">
        <f t="array" ref="N7711">_xlfn.XLOOKUP(A7711,subscriptions!B7711:B10004,subscriptions!G7711:G10004)</f>
        <v>10</v>
      </c>
      <c r="O7711" s="10">
        <v>108.0</v>
      </c>
      <c r="P7711" s="10" t="str">
        <f t="array" ref="P7711">_xlfn.XLOOKUP(A7711,subscriptions!B7711:B10004,subscriptions!C7711:C10004)</f>
        <v>Residential</v>
      </c>
      <c r="Q7711" s="10" t="s">
        <v>128</v>
      </c>
      <c r="R7711" s="10" t="s">
        <v>212</v>
      </c>
      <c r="S7711" s="10" t="s">
        <v>857</v>
      </c>
    </row>
    <row r="7712">
      <c r="A7712" s="1" t="s">
        <v>9753</v>
      </c>
      <c r="B7712" s="1" t="s">
        <v>1444</v>
      </c>
      <c r="C7712" s="1" t="s">
        <v>1347</v>
      </c>
      <c r="D7712" s="1" t="s">
        <v>27</v>
      </c>
      <c r="E7712" s="1" t="s">
        <v>28</v>
      </c>
      <c r="F7712" s="1" t="s">
        <v>2188</v>
      </c>
      <c r="G7712" s="1" t="s">
        <v>25834</v>
      </c>
      <c r="H7712" s="1" t="s">
        <v>25835</v>
      </c>
      <c r="I7712" s="4">
        <v>84.38012731481481</v>
      </c>
      <c r="J7712" s="1">
        <v>101.0</v>
      </c>
      <c r="K7712" s="1">
        <v>24.95</v>
      </c>
      <c r="M7712" s="10">
        <f t="array" ref="M7712">_xlfn.XLOOKUP(A7712,subscriptions!B7712:B10004,subscriptions!D7712:D10004)</f>
        <v>80</v>
      </c>
      <c r="N7712" s="10">
        <f t="array" ref="N7712">_xlfn.XLOOKUP(A7712,subscriptions!B7712:B10004,subscriptions!G7712:G10004)</f>
        <v>20</v>
      </c>
      <c r="O7712" s="10">
        <v>64.0</v>
      </c>
      <c r="P7712" s="10" t="str">
        <f t="array" ref="P7712">_xlfn.XLOOKUP(A7712,subscriptions!B7712:B10004,subscriptions!C7712:C10004)</f>
        <v>Roam</v>
      </c>
      <c r="Q7712" s="10" t="s">
        <v>128</v>
      </c>
      <c r="R7712" s="10" t="s">
        <v>148</v>
      </c>
      <c r="S7712" s="10" t="s">
        <v>698</v>
      </c>
    </row>
    <row r="7713">
      <c r="A7713" s="1" t="s">
        <v>9754</v>
      </c>
      <c r="B7713" s="1" t="s">
        <v>236</v>
      </c>
      <c r="C7713" s="1" t="s">
        <v>509</v>
      </c>
      <c r="D7713" s="1" t="s">
        <v>153</v>
      </c>
      <c r="E7713" s="1" t="s">
        <v>28</v>
      </c>
      <c r="F7713" s="1" t="s">
        <v>2097</v>
      </c>
      <c r="G7713" s="1" t="s">
        <v>25836</v>
      </c>
      <c r="H7713" s="1" t="s">
        <v>25837</v>
      </c>
      <c r="I7713" s="4">
        <v>84.21339120370371</v>
      </c>
      <c r="J7713" s="1">
        <v>735.34</v>
      </c>
      <c r="K7713" s="1">
        <v>125.52</v>
      </c>
      <c r="M7713" s="10">
        <f t="array" ref="M7713">_xlfn.XLOOKUP(A7713,subscriptions!B7713:B10004,subscriptions!D7713:D10004)</f>
        <v>80</v>
      </c>
      <c r="N7713" s="10">
        <f t="array" ref="N7713">_xlfn.XLOOKUP(A7713,subscriptions!B7713:B10004,subscriptions!G7713:G10004)</f>
        <v>0</v>
      </c>
      <c r="O7713" s="10">
        <v>80.0</v>
      </c>
      <c r="P7713" s="10" t="str">
        <f t="array" ref="P7713">_xlfn.XLOOKUP(A7713,subscriptions!B7713:B10004,subscriptions!C7713:C10004)</f>
        <v>Roam</v>
      </c>
      <c r="Q7713" s="10" t="s">
        <v>173</v>
      </c>
      <c r="R7713" s="10" t="s">
        <v>148</v>
      </c>
      <c r="S7713" s="10" t="s">
        <v>1915</v>
      </c>
    </row>
    <row r="7714">
      <c r="A7714" s="1" t="s">
        <v>9755</v>
      </c>
      <c r="B7714" s="1" t="s">
        <v>1262</v>
      </c>
      <c r="C7714" s="1" t="s">
        <v>2007</v>
      </c>
      <c r="D7714" s="1" t="s">
        <v>27</v>
      </c>
      <c r="E7714" s="1" t="s">
        <v>179</v>
      </c>
      <c r="F7714" s="1" t="s">
        <v>773</v>
      </c>
      <c r="G7714" s="1" t="s">
        <v>25838</v>
      </c>
      <c r="H7714" s="1" t="s">
        <v>25839</v>
      </c>
      <c r="I7714" s="4">
        <v>84.21490740740741</v>
      </c>
      <c r="J7714" s="1">
        <v>455.88</v>
      </c>
      <c r="K7714" s="1">
        <v>94.4</v>
      </c>
      <c r="L7714" s="1">
        <v>100.0</v>
      </c>
      <c r="M7714" s="10">
        <f t="array" ref="M7714">_xlfn.XLOOKUP(A7714,subscriptions!B7714:B10004,subscriptions!D7714:D10004)</f>
        <v>50</v>
      </c>
      <c r="N7714" s="10">
        <f t="array" ref="N7714">_xlfn.XLOOKUP(A7714,subscriptions!B7714:B10004,subscriptions!G7714:G10004)</f>
        <v>5</v>
      </c>
      <c r="O7714" s="10">
        <v>47.5</v>
      </c>
      <c r="P7714" s="10" t="str">
        <f t="array" ref="P7714">_xlfn.XLOOKUP(A7714,subscriptions!B7714:B10004,subscriptions!C7714:C10004)</f>
        <v>Mini</v>
      </c>
      <c r="Q7714" s="10" t="s">
        <v>194</v>
      </c>
      <c r="R7714" s="10" t="s">
        <v>148</v>
      </c>
      <c r="S7714" s="10" t="s">
        <v>3641</v>
      </c>
    </row>
    <row r="7715">
      <c r="A7715" s="1" t="s">
        <v>9756</v>
      </c>
      <c r="B7715" s="1" t="s">
        <v>355</v>
      </c>
      <c r="C7715" s="1" t="s">
        <v>1477</v>
      </c>
      <c r="D7715" s="1" t="s">
        <v>153</v>
      </c>
      <c r="E7715" s="1" t="s">
        <v>714</v>
      </c>
      <c r="F7715" s="1" t="s">
        <v>1866</v>
      </c>
      <c r="G7715" s="1" t="s">
        <v>25840</v>
      </c>
      <c r="H7715" s="1" t="s">
        <v>25841</v>
      </c>
      <c r="I7715" s="4">
        <v>84.16888888888889</v>
      </c>
      <c r="J7715" s="1">
        <v>939.34</v>
      </c>
      <c r="K7715" s="1">
        <v>245.09</v>
      </c>
      <c r="M7715" s="10">
        <f t="array" ref="M7715">_xlfn.XLOOKUP(A7715,subscriptions!B7715:B10004,subscriptions!D7715:D10004)</f>
        <v>120</v>
      </c>
      <c r="N7715" s="10">
        <f t="array" ref="N7715">_xlfn.XLOOKUP(A7715,subscriptions!B7715:B10004,subscriptions!G7715:G10004)</f>
        <v>10</v>
      </c>
      <c r="O7715" s="10">
        <v>108.0</v>
      </c>
      <c r="P7715" s="10" t="str">
        <f t="array" ref="P7715">_xlfn.XLOOKUP(A7715,subscriptions!B7715:B10004,subscriptions!C7715:C10004)</f>
        <v>Residential</v>
      </c>
      <c r="Q7715" s="10" t="s">
        <v>128</v>
      </c>
      <c r="R7715" s="10" t="s">
        <v>212</v>
      </c>
      <c r="S7715" s="10" t="s">
        <v>1504</v>
      </c>
    </row>
    <row r="7716">
      <c r="A7716" s="1" t="s">
        <v>9759</v>
      </c>
      <c r="B7716" s="1" t="s">
        <v>2788</v>
      </c>
      <c r="C7716" s="1" t="s">
        <v>441</v>
      </c>
      <c r="D7716" s="1" t="s">
        <v>153</v>
      </c>
      <c r="E7716" s="1" t="s">
        <v>28</v>
      </c>
      <c r="F7716" s="1" t="s">
        <v>687</v>
      </c>
      <c r="G7716" s="1" t="s">
        <v>25842</v>
      </c>
      <c r="H7716" s="1" t="s">
        <v>25843</v>
      </c>
      <c r="I7716" s="4">
        <v>84.29520833333333</v>
      </c>
      <c r="J7716" s="1">
        <v>162.69</v>
      </c>
      <c r="K7716" s="1">
        <v>48.82</v>
      </c>
      <c r="M7716" s="10">
        <f t="array" ref="M7716">_xlfn.XLOOKUP(A7716,subscriptions!B7716:B10004,subscriptions!D7716:D10004)</f>
        <v>80</v>
      </c>
      <c r="N7716" s="10">
        <f t="array" ref="N7716">_xlfn.XLOOKUP(A7716,subscriptions!B7716:B10004,subscriptions!G7716:G10004)</f>
        <v>20</v>
      </c>
      <c r="O7716" s="10">
        <v>64.0</v>
      </c>
      <c r="P7716" s="10" t="str">
        <f t="array" ref="P7716">_xlfn.XLOOKUP(A7716,subscriptions!B7716:B10004,subscriptions!C7716:C10004)</f>
        <v>Roam</v>
      </c>
      <c r="Q7716" s="10" t="s">
        <v>128</v>
      </c>
      <c r="R7716" s="10" t="s">
        <v>148</v>
      </c>
      <c r="S7716" s="10" t="s">
        <v>1026</v>
      </c>
    </row>
    <row r="7717">
      <c r="A7717" s="1" t="s">
        <v>9760</v>
      </c>
      <c r="B7717" s="1" t="s">
        <v>1527</v>
      </c>
      <c r="C7717" s="1" t="s">
        <v>920</v>
      </c>
      <c r="D7717" s="1" t="s">
        <v>153</v>
      </c>
      <c r="E7717" s="1" t="s">
        <v>179</v>
      </c>
      <c r="F7717" s="1" t="s">
        <v>1760</v>
      </c>
      <c r="G7717" s="1" t="s">
        <v>25844</v>
      </c>
      <c r="H7717" s="1" t="s">
        <v>25845</v>
      </c>
      <c r="I7717" s="4">
        <v>84.33894675925926</v>
      </c>
      <c r="J7717" s="1">
        <v>4672.97</v>
      </c>
      <c r="K7717" s="1">
        <v>1164.65</v>
      </c>
      <c r="L7717" s="1">
        <v>100.0</v>
      </c>
      <c r="M7717" s="10">
        <f t="array" ref="M7717">_xlfn.XLOOKUP(A7717,subscriptions!B7717:B10004,subscriptions!D7717:D10004)</f>
        <v>120</v>
      </c>
      <c r="N7717" s="10">
        <f t="array" ref="N7717">_xlfn.XLOOKUP(A7717,subscriptions!B7717:B10004,subscriptions!G7717:G10004)</f>
        <v>0</v>
      </c>
      <c r="O7717" s="10">
        <v>120.0</v>
      </c>
      <c r="P7717" s="10" t="str">
        <f t="array" ref="P7717">_xlfn.XLOOKUP(A7717,subscriptions!B7717:B10004,subscriptions!C7717:C10004)</f>
        <v>Residential</v>
      </c>
      <c r="Q7717" s="10" t="s">
        <v>173</v>
      </c>
      <c r="R7717" s="10" t="s">
        <v>212</v>
      </c>
      <c r="S7717" s="10" t="s">
        <v>2016</v>
      </c>
    </row>
    <row r="7718">
      <c r="A7718" s="1" t="s">
        <v>9761</v>
      </c>
      <c r="B7718" s="1" t="s">
        <v>6037</v>
      </c>
      <c r="C7718" s="1" t="s">
        <v>152</v>
      </c>
      <c r="D7718" s="1" t="s">
        <v>27</v>
      </c>
      <c r="E7718" s="1" t="s">
        <v>179</v>
      </c>
      <c r="F7718" s="1" t="s">
        <v>4595</v>
      </c>
      <c r="G7718" s="1" t="s">
        <v>25846</v>
      </c>
      <c r="H7718" s="1" t="s">
        <v>25847</v>
      </c>
      <c r="I7718" s="4">
        <v>84.1745486111111</v>
      </c>
      <c r="J7718" s="1">
        <v>428.97</v>
      </c>
      <c r="K7718" s="1">
        <v>103.63</v>
      </c>
      <c r="L7718" s="1">
        <v>100.0</v>
      </c>
      <c r="M7718" s="10">
        <f t="array" ref="M7718">_xlfn.XLOOKUP(A7718,subscriptions!B7718:B10004,subscriptions!D7718:D10004)</f>
        <v>120</v>
      </c>
      <c r="N7718" s="10">
        <f t="array" ref="N7718">_xlfn.XLOOKUP(A7718,subscriptions!B7718:B10004,subscriptions!G7718:G10004)</f>
        <v>5</v>
      </c>
      <c r="O7718" s="10">
        <v>114.0</v>
      </c>
      <c r="P7718" s="10" t="str">
        <f t="array" ref="P7718">_xlfn.XLOOKUP(A7718,subscriptions!B7718:B10004,subscriptions!C7718:C10004)</f>
        <v>Residential</v>
      </c>
      <c r="Q7718" s="10" t="s">
        <v>194</v>
      </c>
      <c r="R7718" s="10" t="s">
        <v>212</v>
      </c>
      <c r="S7718" s="10" t="s">
        <v>507</v>
      </c>
    </row>
    <row r="7719">
      <c r="A7719" s="1" t="s">
        <v>9762</v>
      </c>
      <c r="B7719" s="1" t="s">
        <v>4509</v>
      </c>
      <c r="C7719" s="1" t="s">
        <v>1347</v>
      </c>
      <c r="D7719" s="1" t="s">
        <v>153</v>
      </c>
      <c r="E7719" s="1" t="s">
        <v>179</v>
      </c>
      <c r="F7719" s="1" t="s">
        <v>181</v>
      </c>
      <c r="G7719" s="1" t="s">
        <v>25848</v>
      </c>
      <c r="H7719" s="1" t="s">
        <v>25849</v>
      </c>
      <c r="I7719" s="4">
        <v>84.20931712962962</v>
      </c>
      <c r="J7719" s="1">
        <v>3882.5</v>
      </c>
      <c r="K7719" s="1">
        <v>803.75</v>
      </c>
      <c r="L7719" s="1">
        <v>100.0</v>
      </c>
      <c r="M7719" s="10">
        <f t="array" ref="M7719">_xlfn.XLOOKUP(A7719,subscriptions!B7719:B10004,subscriptions!D7719:D10004)</f>
        <v>120</v>
      </c>
      <c r="N7719" s="10">
        <f t="array" ref="N7719">_xlfn.XLOOKUP(A7719,subscriptions!B7719:B10004,subscriptions!G7719:G10004)</f>
        <v>10</v>
      </c>
      <c r="O7719" s="10">
        <v>108.0</v>
      </c>
      <c r="P7719" s="10" t="str">
        <f t="array" ref="P7719">_xlfn.XLOOKUP(A7719,subscriptions!B7719:B10004,subscriptions!C7719:C10004)</f>
        <v>Residential</v>
      </c>
      <c r="Q7719" s="10" t="s">
        <v>128</v>
      </c>
      <c r="R7719" s="10" t="s">
        <v>212</v>
      </c>
      <c r="S7719" s="10" t="s">
        <v>1374</v>
      </c>
    </row>
    <row r="7720">
      <c r="A7720" s="1" t="s">
        <v>9763</v>
      </c>
      <c r="B7720" s="1" t="s">
        <v>1491</v>
      </c>
      <c r="C7720" s="1" t="s">
        <v>1142</v>
      </c>
      <c r="D7720" s="1" t="s">
        <v>153</v>
      </c>
      <c r="E7720" s="1" t="s">
        <v>239</v>
      </c>
      <c r="F7720" s="1" t="s">
        <v>1186</v>
      </c>
      <c r="G7720" s="1" t="s">
        <v>25850</v>
      </c>
      <c r="H7720" s="1" t="s">
        <v>25851</v>
      </c>
      <c r="I7720" s="4">
        <v>84.25143518518519</v>
      </c>
      <c r="J7720" s="1">
        <v>882.41</v>
      </c>
      <c r="K7720" s="1">
        <v>80.76</v>
      </c>
      <c r="M7720" s="10">
        <f t="array" ref="M7720">_xlfn.XLOOKUP(A7720,subscriptions!B7720:B10004,subscriptions!D7720:D10004)</f>
        <v>120</v>
      </c>
      <c r="N7720" s="10">
        <f t="array" ref="N7720">_xlfn.XLOOKUP(A7720,subscriptions!B7720:B10004,subscriptions!G7720:G10004)</f>
        <v>20</v>
      </c>
      <c r="O7720" s="10">
        <v>96.0</v>
      </c>
      <c r="P7720" s="10" t="str">
        <f t="array" ref="P7720">_xlfn.XLOOKUP(A7720,subscriptions!B7720:B10004,subscriptions!C7720:C10004)</f>
        <v>Residential</v>
      </c>
      <c r="Q7720" s="10" t="s">
        <v>128</v>
      </c>
      <c r="R7720" s="10" t="s">
        <v>148</v>
      </c>
      <c r="S7720" s="10" t="s">
        <v>4065</v>
      </c>
    </row>
    <row r="7721">
      <c r="A7721" s="1" t="s">
        <v>9764</v>
      </c>
      <c r="B7721" s="1" t="s">
        <v>842</v>
      </c>
      <c r="C7721" s="1" t="s">
        <v>1251</v>
      </c>
      <c r="D7721" s="1" t="s">
        <v>27</v>
      </c>
      <c r="E7721" s="1" t="s">
        <v>332</v>
      </c>
      <c r="F7721" s="1" t="s">
        <v>427</v>
      </c>
      <c r="G7721" s="1" t="s">
        <v>25852</v>
      </c>
      <c r="H7721" s="1" t="s">
        <v>25853</v>
      </c>
      <c r="I7721" s="4">
        <v>84.30033564814815</v>
      </c>
      <c r="J7721" s="1">
        <v>6402.91</v>
      </c>
      <c r="K7721" s="1">
        <v>983.18</v>
      </c>
      <c r="M7721" s="10">
        <f t="array" ref="M7721">_xlfn.XLOOKUP(A7721,subscriptions!B7721:B10004,subscriptions!D7721:D10004)</f>
        <v>120</v>
      </c>
      <c r="N7721" s="10">
        <f t="array" ref="N7721">_xlfn.XLOOKUP(A7721,subscriptions!B7721:B10004,subscriptions!G7721:G10004)</f>
        <v>0</v>
      </c>
      <c r="O7721" s="10">
        <v>120.0</v>
      </c>
      <c r="P7721" s="10" t="str">
        <f t="array" ref="P7721">_xlfn.XLOOKUP(A7721,subscriptions!B7721:B10004,subscriptions!C7721:C10004)</f>
        <v>Residential</v>
      </c>
      <c r="Q7721" s="10" t="s">
        <v>173</v>
      </c>
      <c r="R7721" s="10" t="s">
        <v>212</v>
      </c>
      <c r="S7721" s="10" t="s">
        <v>1172</v>
      </c>
    </row>
    <row r="7722">
      <c r="A7722" s="1" t="s">
        <v>9765</v>
      </c>
      <c r="B7722" s="1" t="s">
        <v>389</v>
      </c>
      <c r="C7722" s="1" t="s">
        <v>1200</v>
      </c>
      <c r="D7722" s="1" t="s">
        <v>27</v>
      </c>
      <c r="E7722" s="1" t="s">
        <v>28</v>
      </c>
      <c r="F7722" s="1" t="s">
        <v>801</v>
      </c>
      <c r="G7722" s="1" t="s">
        <v>25854</v>
      </c>
      <c r="H7722" s="1" t="s">
        <v>25855</v>
      </c>
      <c r="I7722" s="4">
        <v>84.33851851851851</v>
      </c>
      <c r="J7722" s="1">
        <v>1261.35</v>
      </c>
      <c r="K7722" s="1">
        <v>153.92</v>
      </c>
      <c r="M7722" s="10">
        <f t="array" ref="M7722">_xlfn.XLOOKUP(A7722,subscriptions!B7722:B10004,subscriptions!D7722:D10004)</f>
        <v>80</v>
      </c>
      <c r="N7722" s="10">
        <f t="array" ref="N7722">_xlfn.XLOOKUP(A7722,subscriptions!B7722:B10004,subscriptions!G7722:G10004)</f>
        <v>5</v>
      </c>
      <c r="O7722" s="10">
        <v>76.0</v>
      </c>
      <c r="P7722" s="10" t="str">
        <f t="array" ref="P7722">_xlfn.XLOOKUP(A7722,subscriptions!B7722:B10004,subscriptions!C7722:C10004)</f>
        <v>Roam</v>
      </c>
      <c r="Q7722" s="10" t="s">
        <v>194</v>
      </c>
      <c r="R7722" s="10" t="s">
        <v>148</v>
      </c>
      <c r="S7722" s="10" t="s">
        <v>2086</v>
      </c>
    </row>
    <row r="7723">
      <c r="A7723" s="1" t="s">
        <v>9766</v>
      </c>
      <c r="B7723" s="1" t="s">
        <v>870</v>
      </c>
      <c r="C7723" s="1" t="s">
        <v>1876</v>
      </c>
      <c r="D7723" s="1" t="s">
        <v>153</v>
      </c>
      <c r="E7723" s="1" t="s">
        <v>219</v>
      </c>
      <c r="F7723" s="1" t="s">
        <v>660</v>
      </c>
      <c r="G7723" s="1" t="s">
        <v>25856</v>
      </c>
      <c r="H7723" s="1" t="s">
        <v>25857</v>
      </c>
      <c r="I7723" s="4">
        <v>84.25697916666667</v>
      </c>
      <c r="J7723" s="1">
        <v>4056.84</v>
      </c>
      <c r="K7723" s="1">
        <v>567.24</v>
      </c>
      <c r="M7723" s="10">
        <f t="array" ref="M7723">_xlfn.XLOOKUP(A7723,subscriptions!B7723:B10004,subscriptions!D7723:D10004)</f>
        <v>80</v>
      </c>
      <c r="N7723" s="10">
        <f t="array" ref="N7723">_xlfn.XLOOKUP(A7723,subscriptions!B7723:B10004,subscriptions!G7723:G10004)</f>
        <v>10</v>
      </c>
      <c r="O7723" s="10">
        <v>72.0</v>
      </c>
      <c r="P7723" s="10" t="str">
        <f t="array" ref="P7723">_xlfn.XLOOKUP(A7723,subscriptions!B7723:B10004,subscriptions!C7723:C10004)</f>
        <v>Roam</v>
      </c>
      <c r="Q7723" s="10" t="s">
        <v>128</v>
      </c>
      <c r="R7723" s="10" t="s">
        <v>148</v>
      </c>
      <c r="S7723" s="10" t="s">
        <v>175</v>
      </c>
    </row>
    <row r="7724">
      <c r="A7724" s="1" t="s">
        <v>9767</v>
      </c>
      <c r="B7724" s="1" t="s">
        <v>2279</v>
      </c>
      <c r="C7724" s="1" t="s">
        <v>871</v>
      </c>
      <c r="D7724" s="1" t="s">
        <v>153</v>
      </c>
      <c r="E7724" s="1" t="s">
        <v>631</v>
      </c>
      <c r="F7724" s="1" t="s">
        <v>2293</v>
      </c>
      <c r="G7724" s="1" t="s">
        <v>25858</v>
      </c>
      <c r="H7724" s="1" t="s">
        <v>25859</v>
      </c>
      <c r="I7724" s="4">
        <v>84.29528935185185</v>
      </c>
      <c r="J7724" s="1">
        <v>58.05</v>
      </c>
      <c r="K7724" s="1">
        <v>23.6</v>
      </c>
      <c r="M7724" s="10">
        <f t="array" ref="M7724">_xlfn.XLOOKUP(A7724,subscriptions!B7724:B10004,subscriptions!D7724:D10004)</f>
        <v>250</v>
      </c>
      <c r="N7724" s="10">
        <f t="array" ref="N7724">_xlfn.XLOOKUP(A7724,subscriptions!B7724:B10004,subscriptions!G7724:G10004)</f>
        <v>20</v>
      </c>
      <c r="O7724" s="10">
        <v>200.0</v>
      </c>
      <c r="P7724" s="10" t="str">
        <f t="array" ref="P7724">_xlfn.XLOOKUP(A7724,subscriptions!B7724:B10004,subscriptions!C7724:C10004)</f>
        <v>Business</v>
      </c>
      <c r="Q7724" s="10" t="s">
        <v>128</v>
      </c>
      <c r="R7724" s="10" t="s">
        <v>129</v>
      </c>
      <c r="S7724" s="10" t="s">
        <v>1026</v>
      </c>
    </row>
    <row r="7725">
      <c r="A7725" s="1" t="s">
        <v>9769</v>
      </c>
      <c r="B7725" s="1" t="s">
        <v>1303</v>
      </c>
      <c r="C7725" s="1" t="s">
        <v>1492</v>
      </c>
      <c r="D7725" s="1" t="s">
        <v>153</v>
      </c>
      <c r="E7725" s="1" t="s">
        <v>179</v>
      </c>
      <c r="F7725" s="1" t="s">
        <v>181</v>
      </c>
      <c r="G7725" s="1" t="s">
        <v>25860</v>
      </c>
      <c r="H7725" s="1" t="s">
        <v>25861</v>
      </c>
      <c r="I7725" s="4">
        <v>84.37931712962963</v>
      </c>
      <c r="J7725" s="1">
        <v>2118.91</v>
      </c>
      <c r="K7725" s="1">
        <v>311.4</v>
      </c>
      <c r="L7725" s="1">
        <v>100.0</v>
      </c>
      <c r="M7725" s="10">
        <f t="array" ref="M7725">_xlfn.XLOOKUP(A7725,subscriptions!B7725:B10004,subscriptions!D7725:D10004)</f>
        <v>120</v>
      </c>
      <c r="N7725" s="10">
        <f t="array" ref="N7725">_xlfn.XLOOKUP(A7725,subscriptions!B7725:B10004,subscriptions!G7725:G10004)</f>
        <v>0</v>
      </c>
      <c r="O7725" s="10">
        <v>120.0</v>
      </c>
      <c r="P7725" s="10" t="str">
        <f t="array" ref="P7725">_xlfn.XLOOKUP(A7725,subscriptions!B7725:B10004,subscriptions!C7725:C10004)</f>
        <v>Residential</v>
      </c>
      <c r="Q7725" s="10" t="s">
        <v>173</v>
      </c>
      <c r="R7725" s="10" t="s">
        <v>212</v>
      </c>
      <c r="S7725" s="10" t="s">
        <v>2380</v>
      </c>
    </row>
    <row r="7726">
      <c r="A7726" s="1" t="s">
        <v>9771</v>
      </c>
      <c r="B7726" s="1" t="s">
        <v>1939</v>
      </c>
      <c r="C7726" s="1" t="s">
        <v>1251</v>
      </c>
      <c r="D7726" s="1" t="s">
        <v>153</v>
      </c>
      <c r="E7726" s="1" t="s">
        <v>631</v>
      </c>
      <c r="F7726" s="1" t="s">
        <v>1084</v>
      </c>
      <c r="G7726" s="1" t="s">
        <v>25862</v>
      </c>
      <c r="H7726" s="1" t="s">
        <v>25863</v>
      </c>
      <c r="I7726" s="4">
        <v>84.17501157407408</v>
      </c>
      <c r="J7726" s="1">
        <v>3550.35</v>
      </c>
      <c r="K7726" s="1">
        <v>841.04</v>
      </c>
      <c r="M7726" s="10">
        <f t="array" ref="M7726">_xlfn.XLOOKUP(A7726,subscriptions!B7726:B10004,subscriptions!D7726:D10004)</f>
        <v>120</v>
      </c>
      <c r="N7726" s="10">
        <f t="array" ref="N7726">_xlfn.XLOOKUP(A7726,subscriptions!B7726:B10004,subscriptions!G7726:G10004)</f>
        <v>5</v>
      </c>
      <c r="O7726" s="10">
        <v>114.0</v>
      </c>
      <c r="P7726" s="10" t="str">
        <f t="array" ref="P7726">_xlfn.XLOOKUP(A7726,subscriptions!B7726:B10004,subscriptions!C7726:C10004)</f>
        <v>Residential</v>
      </c>
      <c r="Q7726" s="10" t="s">
        <v>194</v>
      </c>
      <c r="R7726" s="10" t="s">
        <v>212</v>
      </c>
      <c r="S7726" s="10" t="s">
        <v>1198</v>
      </c>
    </row>
    <row r="7727">
      <c r="A7727" s="1" t="s">
        <v>9772</v>
      </c>
      <c r="B7727" s="1" t="s">
        <v>295</v>
      </c>
      <c r="C7727" s="1" t="s">
        <v>1100</v>
      </c>
      <c r="D7727" s="1" t="s">
        <v>153</v>
      </c>
      <c r="E7727" s="1" t="s">
        <v>714</v>
      </c>
      <c r="F7727" s="1" t="s">
        <v>2171</v>
      </c>
      <c r="G7727" s="1" t="s">
        <v>25864</v>
      </c>
      <c r="H7727" s="1" t="s">
        <v>25865</v>
      </c>
      <c r="I7727" s="4">
        <v>84.33716435185185</v>
      </c>
      <c r="J7727" s="1">
        <v>275.75</v>
      </c>
      <c r="K7727" s="1">
        <v>52.98</v>
      </c>
      <c r="M7727" s="10">
        <f t="array" ref="M7727">_xlfn.XLOOKUP(A7727,subscriptions!B7727:B10004,subscriptions!D7727:D10004)</f>
        <v>80</v>
      </c>
      <c r="N7727" s="10">
        <f t="array" ref="N7727">_xlfn.XLOOKUP(A7727,subscriptions!B7727:B10004,subscriptions!G7727:G10004)</f>
        <v>10</v>
      </c>
      <c r="O7727" s="10">
        <v>72.0</v>
      </c>
      <c r="P7727" s="10" t="str">
        <f t="array" ref="P7727">_xlfn.XLOOKUP(A7727,subscriptions!B7727:B10004,subscriptions!C7727:C10004)</f>
        <v>Roam</v>
      </c>
      <c r="Q7727" s="10" t="s">
        <v>128</v>
      </c>
      <c r="R7727" s="10" t="s">
        <v>148</v>
      </c>
      <c r="S7727" s="10" t="s">
        <v>968</v>
      </c>
    </row>
    <row r="7728">
      <c r="A7728" s="1" t="s">
        <v>9773</v>
      </c>
      <c r="B7728" s="1" t="s">
        <v>941</v>
      </c>
      <c r="C7728" s="1" t="s">
        <v>279</v>
      </c>
      <c r="D7728" s="1" t="s">
        <v>27</v>
      </c>
      <c r="E7728" s="1" t="s">
        <v>239</v>
      </c>
      <c r="F7728" s="1" t="s">
        <v>240</v>
      </c>
      <c r="G7728" s="1" t="s">
        <v>25866</v>
      </c>
      <c r="H7728" s="1" t="s">
        <v>25867</v>
      </c>
      <c r="I7728" s="4">
        <v>84.33972222222222</v>
      </c>
      <c r="J7728" s="1">
        <v>201.6</v>
      </c>
      <c r="K7728" s="1">
        <v>42.54</v>
      </c>
      <c r="M7728" s="10">
        <f t="array" ref="M7728">_xlfn.XLOOKUP(A7728,subscriptions!B7728:B10004,subscriptions!D7728:D10004)</f>
        <v>80</v>
      </c>
      <c r="N7728" s="10">
        <f t="array" ref="N7728">_xlfn.XLOOKUP(A7728,subscriptions!B7728:B10004,subscriptions!G7728:G10004)</f>
        <v>20</v>
      </c>
      <c r="O7728" s="10">
        <v>64.0</v>
      </c>
      <c r="P7728" s="10" t="str">
        <f t="array" ref="P7728">_xlfn.XLOOKUP(A7728,subscriptions!B7728:B10004,subscriptions!C7728:C10004)</f>
        <v>Roam</v>
      </c>
      <c r="Q7728" s="10" t="s">
        <v>128</v>
      </c>
      <c r="R7728" s="10" t="s">
        <v>148</v>
      </c>
      <c r="S7728" s="10" t="s">
        <v>234</v>
      </c>
    </row>
    <row r="7729">
      <c r="A7729" s="1" t="s">
        <v>9774</v>
      </c>
      <c r="B7729" s="1" t="s">
        <v>216</v>
      </c>
      <c r="C7729" s="1" t="s">
        <v>1507</v>
      </c>
      <c r="D7729" s="1" t="s">
        <v>153</v>
      </c>
      <c r="E7729" s="1" t="s">
        <v>239</v>
      </c>
      <c r="F7729" s="1" t="s">
        <v>240</v>
      </c>
      <c r="G7729" s="1" t="s">
        <v>25868</v>
      </c>
      <c r="H7729" s="1" t="s">
        <v>25869</v>
      </c>
      <c r="I7729" s="4">
        <v>84.2132175925926</v>
      </c>
      <c r="J7729" s="1">
        <v>878.96</v>
      </c>
      <c r="K7729" s="1">
        <v>172.04</v>
      </c>
      <c r="M7729" s="10">
        <f t="array" ref="M7729">_xlfn.XLOOKUP(A7729,subscriptions!B7729:B10004,subscriptions!D7729:D10004)</f>
        <v>80</v>
      </c>
      <c r="N7729" s="10">
        <f t="array" ref="N7729">_xlfn.XLOOKUP(A7729,subscriptions!B7729:B10004,subscriptions!G7729:G10004)</f>
        <v>0</v>
      </c>
      <c r="O7729" s="10">
        <v>80.0</v>
      </c>
      <c r="P7729" s="10" t="str">
        <f t="array" ref="P7729">_xlfn.XLOOKUP(A7729,subscriptions!B7729:B10004,subscriptions!C7729:C10004)</f>
        <v>Roam</v>
      </c>
      <c r="Q7729" s="10" t="s">
        <v>173</v>
      </c>
      <c r="R7729" s="10" t="s">
        <v>148</v>
      </c>
      <c r="S7729" s="10" t="s">
        <v>1915</v>
      </c>
    </row>
    <row r="7730">
      <c r="A7730" s="1" t="s">
        <v>9775</v>
      </c>
      <c r="B7730" s="1" t="s">
        <v>2327</v>
      </c>
      <c r="C7730" s="1" t="s">
        <v>827</v>
      </c>
      <c r="D7730" s="1" t="s">
        <v>27</v>
      </c>
      <c r="E7730" s="1" t="s">
        <v>631</v>
      </c>
      <c r="F7730" s="1" t="s">
        <v>2495</v>
      </c>
      <c r="G7730" s="1" t="s">
        <v>25870</v>
      </c>
      <c r="H7730" s="1" t="s">
        <v>25871</v>
      </c>
      <c r="I7730" s="4">
        <v>84.34116898148149</v>
      </c>
      <c r="J7730" s="1">
        <v>4119.87</v>
      </c>
      <c r="K7730" s="1">
        <v>718.29</v>
      </c>
      <c r="M7730" s="10">
        <f t="array" ref="M7730">_xlfn.XLOOKUP(A7730,subscriptions!B7730:B10004,subscriptions!D7730:D10004)</f>
        <v>50</v>
      </c>
      <c r="N7730" s="10">
        <f t="array" ref="N7730">_xlfn.XLOOKUP(A7730,subscriptions!B7730:B10004,subscriptions!G7730:G10004)</f>
        <v>5</v>
      </c>
      <c r="O7730" s="10">
        <v>47.5</v>
      </c>
      <c r="P7730" s="10" t="str">
        <f t="array" ref="P7730">_xlfn.XLOOKUP(A7730,subscriptions!B7730:B10004,subscriptions!C7730:C10004)</f>
        <v>Mini</v>
      </c>
      <c r="Q7730" s="10" t="s">
        <v>194</v>
      </c>
      <c r="R7730" s="10" t="s">
        <v>148</v>
      </c>
      <c r="S7730" s="10" t="s">
        <v>259</v>
      </c>
    </row>
    <row r="7731">
      <c r="A7731" s="1" t="s">
        <v>9776</v>
      </c>
      <c r="B7731" s="1" t="s">
        <v>2018</v>
      </c>
      <c r="C7731" s="1" t="s">
        <v>110</v>
      </c>
      <c r="D7731" s="1" t="s">
        <v>27</v>
      </c>
      <c r="E7731" s="1" t="s">
        <v>262</v>
      </c>
      <c r="F7731" s="1" t="s">
        <v>2853</v>
      </c>
      <c r="G7731" s="1" t="s">
        <v>25872</v>
      </c>
      <c r="H7731" s="1" t="s">
        <v>25873</v>
      </c>
      <c r="I7731" s="4">
        <v>84.29738425925926</v>
      </c>
      <c r="J7731" s="1">
        <v>1222.6</v>
      </c>
      <c r="K7731" s="1">
        <v>238.49</v>
      </c>
      <c r="M7731" s="10">
        <f t="array" ref="M7731">_xlfn.XLOOKUP(A7731,subscriptions!B7731:B10004,subscriptions!D7731:D10004)</f>
        <v>120</v>
      </c>
      <c r="N7731" s="10">
        <f t="array" ref="N7731">_xlfn.XLOOKUP(A7731,subscriptions!B7731:B10004,subscriptions!G7731:G10004)</f>
        <v>10</v>
      </c>
      <c r="O7731" s="10">
        <v>108.0</v>
      </c>
      <c r="P7731" s="10" t="str">
        <f t="array" ref="P7731">_xlfn.XLOOKUP(A7731,subscriptions!B7731:B10004,subscriptions!C7731:C10004)</f>
        <v>Residential</v>
      </c>
      <c r="Q7731" s="10" t="s">
        <v>128</v>
      </c>
      <c r="R7731" s="10" t="s">
        <v>212</v>
      </c>
      <c r="S7731" s="10" t="s">
        <v>407</v>
      </c>
    </row>
    <row r="7732">
      <c r="A7732" s="1" t="s">
        <v>9777</v>
      </c>
      <c r="B7732" s="1" t="s">
        <v>472</v>
      </c>
      <c r="C7732" s="1" t="s">
        <v>1100</v>
      </c>
      <c r="D7732" s="1" t="s">
        <v>27</v>
      </c>
      <c r="E7732" s="1" t="s">
        <v>179</v>
      </c>
      <c r="F7732" s="1" t="s">
        <v>357</v>
      </c>
      <c r="G7732" s="1" t="s">
        <v>25874</v>
      </c>
      <c r="H7732" s="1" t="s">
        <v>25875</v>
      </c>
      <c r="I7732" s="4">
        <v>84.17166666666667</v>
      </c>
      <c r="J7732" s="1">
        <v>1174.44</v>
      </c>
      <c r="K7732" s="1">
        <v>201.03</v>
      </c>
      <c r="L7732" s="1">
        <v>100.0</v>
      </c>
      <c r="M7732" s="10">
        <f t="array" ref="M7732">_xlfn.XLOOKUP(A7732,subscriptions!B7732:B10004,subscriptions!D7732:D10004)</f>
        <v>120</v>
      </c>
      <c r="N7732" s="10">
        <f t="array" ref="N7732">_xlfn.XLOOKUP(A7732,subscriptions!B7732:B10004,subscriptions!G7732:G10004)</f>
        <v>20</v>
      </c>
      <c r="O7732" s="10">
        <v>96.0</v>
      </c>
      <c r="P7732" s="10" t="str">
        <f t="array" ref="P7732">_xlfn.XLOOKUP(A7732,subscriptions!B7732:B10004,subscriptions!C7732:C10004)</f>
        <v>Residential</v>
      </c>
      <c r="Q7732" s="10" t="s">
        <v>128</v>
      </c>
      <c r="R7732" s="10" t="s">
        <v>148</v>
      </c>
      <c r="S7732" s="10" t="s">
        <v>1082</v>
      </c>
    </row>
    <row r="7733">
      <c r="A7733" s="1" t="s">
        <v>9778</v>
      </c>
      <c r="B7733" s="1" t="s">
        <v>1262</v>
      </c>
      <c r="C7733" s="1" t="s">
        <v>1477</v>
      </c>
      <c r="D7733" s="1" t="s">
        <v>27</v>
      </c>
      <c r="E7733" s="1" t="s">
        <v>332</v>
      </c>
      <c r="F7733" s="1" t="s">
        <v>1028</v>
      </c>
      <c r="G7733" s="1" t="s">
        <v>25876</v>
      </c>
      <c r="H7733" s="1" t="s">
        <v>25877</v>
      </c>
      <c r="I7733" s="4">
        <v>84.3397337962963</v>
      </c>
      <c r="J7733" s="1">
        <v>278.2</v>
      </c>
      <c r="K7733" s="1">
        <v>75.95</v>
      </c>
      <c r="M7733" s="10">
        <f t="array" ref="M7733">_xlfn.XLOOKUP(A7733,subscriptions!B7733:B10004,subscriptions!D7733:D10004)</f>
        <v>50</v>
      </c>
      <c r="N7733" s="10">
        <f t="array" ref="N7733">_xlfn.XLOOKUP(A7733,subscriptions!B7733:B10004,subscriptions!G7733:G10004)</f>
        <v>0</v>
      </c>
      <c r="O7733" s="10">
        <v>50.0</v>
      </c>
      <c r="P7733" s="10" t="str">
        <f t="array" ref="P7733">_xlfn.XLOOKUP(A7733,subscriptions!B7733:B10004,subscriptions!C7733:C10004)</f>
        <v>Mini</v>
      </c>
      <c r="Q7733" s="10" t="s">
        <v>173</v>
      </c>
      <c r="R7733" s="10" t="s">
        <v>148</v>
      </c>
      <c r="S7733" s="10" t="s">
        <v>234</v>
      </c>
    </row>
    <row r="7734">
      <c r="A7734" s="1" t="s">
        <v>9779</v>
      </c>
      <c r="B7734" s="1" t="s">
        <v>1972</v>
      </c>
      <c r="C7734" s="1" t="s">
        <v>3912</v>
      </c>
      <c r="D7734" s="1" t="s">
        <v>27</v>
      </c>
      <c r="E7734" s="1" t="s">
        <v>631</v>
      </c>
      <c r="F7734" s="1" t="s">
        <v>1084</v>
      </c>
      <c r="G7734" s="1" t="s">
        <v>25878</v>
      </c>
      <c r="H7734" s="1" t="s">
        <v>25879</v>
      </c>
      <c r="I7734" s="4">
        <v>84.29591435185185</v>
      </c>
      <c r="J7734" s="1">
        <v>51.18</v>
      </c>
      <c r="K7734" s="1">
        <v>14.92</v>
      </c>
      <c r="M7734" s="10">
        <f t="array" ref="M7734">_xlfn.XLOOKUP(A7734,subscriptions!B7734:B10004,subscriptions!D7734:D10004)</f>
        <v>120</v>
      </c>
      <c r="N7734" s="10">
        <f t="array" ref="N7734">_xlfn.XLOOKUP(A7734,subscriptions!B7734:B10004,subscriptions!G7734:G10004)</f>
        <v>5</v>
      </c>
      <c r="O7734" s="10">
        <v>114.0</v>
      </c>
      <c r="P7734" s="10" t="str">
        <f t="array" ref="P7734">_xlfn.XLOOKUP(A7734,subscriptions!B7734:B10004,subscriptions!C7734:C10004)</f>
        <v>Residential</v>
      </c>
      <c r="Q7734" s="10" t="s">
        <v>194</v>
      </c>
      <c r="R7734" s="10" t="s">
        <v>212</v>
      </c>
      <c r="S7734" s="10" t="s">
        <v>655</v>
      </c>
    </row>
    <row r="7735">
      <c r="A7735" s="1" t="s">
        <v>9782</v>
      </c>
      <c r="B7735" s="1" t="s">
        <v>312</v>
      </c>
      <c r="C7735" s="1" t="s">
        <v>605</v>
      </c>
      <c r="D7735" s="1" t="s">
        <v>153</v>
      </c>
      <c r="E7735" s="1" t="s">
        <v>631</v>
      </c>
      <c r="F7735" s="1" t="s">
        <v>922</v>
      </c>
      <c r="G7735" s="1" t="s">
        <v>25880</v>
      </c>
      <c r="H7735" s="1" t="s">
        <v>25881</v>
      </c>
      <c r="I7735" s="4">
        <v>84.25369212962963</v>
      </c>
      <c r="J7735" s="1">
        <v>2542.2</v>
      </c>
      <c r="K7735" s="1">
        <v>626.69</v>
      </c>
      <c r="M7735" s="10">
        <f t="array" ref="M7735">_xlfn.XLOOKUP(A7735,subscriptions!B7735:B10004,subscriptions!D7735:D10004)</f>
        <v>120</v>
      </c>
      <c r="N7735" s="10">
        <f t="array" ref="N7735">_xlfn.XLOOKUP(A7735,subscriptions!B7735:B10004,subscriptions!G7735:G10004)</f>
        <v>10</v>
      </c>
      <c r="O7735" s="10">
        <v>108.0</v>
      </c>
      <c r="P7735" s="10" t="str">
        <f t="array" ref="P7735">_xlfn.XLOOKUP(A7735,subscriptions!B7735:B10004,subscriptions!C7735:C10004)</f>
        <v>Residential</v>
      </c>
      <c r="Q7735" s="10" t="s">
        <v>128</v>
      </c>
      <c r="R7735" s="10" t="s">
        <v>212</v>
      </c>
      <c r="S7735" s="10" t="s">
        <v>1832</v>
      </c>
    </row>
    <row r="7736">
      <c r="A7736" s="1" t="s">
        <v>9783</v>
      </c>
      <c r="B7736" s="1" t="s">
        <v>763</v>
      </c>
      <c r="C7736" s="1" t="s">
        <v>1833</v>
      </c>
      <c r="D7736" s="1" t="s">
        <v>27</v>
      </c>
      <c r="E7736" s="1" t="s">
        <v>714</v>
      </c>
      <c r="F7736" s="1" t="s">
        <v>715</v>
      </c>
      <c r="G7736" s="1" t="s">
        <v>25882</v>
      </c>
      <c r="H7736" s="1" t="s">
        <v>25883</v>
      </c>
      <c r="I7736" s="4">
        <v>84.20934027777778</v>
      </c>
      <c r="J7736" s="1">
        <v>187.47</v>
      </c>
      <c r="K7736" s="1">
        <v>61.74</v>
      </c>
      <c r="M7736" s="10">
        <f t="array" ref="M7736">_xlfn.XLOOKUP(A7736,subscriptions!B7736:B10004,subscriptions!D7736:D10004)</f>
        <v>120</v>
      </c>
      <c r="N7736" s="10">
        <f t="array" ref="N7736">_xlfn.XLOOKUP(A7736,subscriptions!B7736:B10004,subscriptions!G7736:G10004)</f>
        <v>20</v>
      </c>
      <c r="O7736" s="10">
        <v>96.0</v>
      </c>
      <c r="P7736" s="10" t="str">
        <f t="array" ref="P7736">_xlfn.XLOOKUP(A7736,subscriptions!B7736:B10004,subscriptions!C7736:C10004)</f>
        <v>Residential</v>
      </c>
      <c r="Q7736" s="10" t="s">
        <v>128</v>
      </c>
      <c r="R7736" s="10" t="s">
        <v>148</v>
      </c>
      <c r="S7736" s="10" t="s">
        <v>1374</v>
      </c>
    </row>
    <row r="7737">
      <c r="A7737" s="1" t="s">
        <v>9784</v>
      </c>
      <c r="B7737" s="1" t="s">
        <v>375</v>
      </c>
      <c r="C7737" s="1" t="s">
        <v>1678</v>
      </c>
      <c r="D7737" s="1" t="s">
        <v>27</v>
      </c>
      <c r="E7737" s="1" t="s">
        <v>219</v>
      </c>
      <c r="F7737" s="1" t="s">
        <v>2446</v>
      </c>
      <c r="G7737" s="1" t="s">
        <v>25884</v>
      </c>
      <c r="H7737" s="1" t="s">
        <v>25885</v>
      </c>
      <c r="I7737" s="4">
        <v>84.17503472222222</v>
      </c>
      <c r="J7737" s="1">
        <v>1557.07</v>
      </c>
      <c r="K7737" s="1">
        <v>365.94</v>
      </c>
      <c r="M7737" s="10">
        <f t="array" ref="M7737">_xlfn.XLOOKUP(A7737,subscriptions!B7737:B10004,subscriptions!D7737:D10004)</f>
        <v>120</v>
      </c>
      <c r="N7737" s="10">
        <f t="array" ref="N7737">_xlfn.XLOOKUP(A7737,subscriptions!B7737:B10004,subscriptions!G7737:G10004)</f>
        <v>0</v>
      </c>
      <c r="O7737" s="10">
        <v>120.0</v>
      </c>
      <c r="P7737" s="10" t="str">
        <f t="array" ref="P7737">_xlfn.XLOOKUP(A7737,subscriptions!B7737:B10004,subscriptions!C7737:C10004)</f>
        <v>Residential</v>
      </c>
      <c r="Q7737" s="10" t="s">
        <v>173</v>
      </c>
      <c r="R7737" s="10" t="s">
        <v>212</v>
      </c>
      <c r="S7737" s="10" t="s">
        <v>1198</v>
      </c>
    </row>
    <row r="7738">
      <c r="A7738" s="1" t="s">
        <v>9785</v>
      </c>
      <c r="B7738" s="1" t="s">
        <v>713</v>
      </c>
      <c r="C7738" s="1" t="s">
        <v>473</v>
      </c>
      <c r="D7738" s="1" t="s">
        <v>27</v>
      </c>
      <c r="E7738" s="1" t="s">
        <v>714</v>
      </c>
      <c r="F7738" s="1" t="s">
        <v>2562</v>
      </c>
      <c r="G7738" s="1" t="s">
        <v>25886</v>
      </c>
      <c r="H7738" s="1" t="s">
        <v>25887</v>
      </c>
      <c r="I7738" s="4">
        <v>84.38269675925926</v>
      </c>
      <c r="J7738" s="1">
        <v>3740.9</v>
      </c>
      <c r="K7738" s="1">
        <v>857.71</v>
      </c>
      <c r="M7738" s="10">
        <f t="array" ref="M7738">_xlfn.XLOOKUP(A7738,subscriptions!B7738:B10004,subscriptions!D7738:D10004)</f>
        <v>120</v>
      </c>
      <c r="N7738" s="10">
        <f t="array" ref="N7738">_xlfn.XLOOKUP(A7738,subscriptions!B7738:B10004,subscriptions!G7738:G10004)</f>
        <v>5</v>
      </c>
      <c r="O7738" s="10">
        <v>114.0</v>
      </c>
      <c r="P7738" s="10" t="str">
        <f t="array" ref="P7738">_xlfn.XLOOKUP(A7738,subscriptions!B7738:B10004,subscriptions!C7738:C10004)</f>
        <v>Residential</v>
      </c>
      <c r="Q7738" s="10" t="s">
        <v>194</v>
      </c>
      <c r="R7738" s="10" t="s">
        <v>212</v>
      </c>
      <c r="S7738" s="10" t="s">
        <v>671</v>
      </c>
    </row>
    <row r="7739">
      <c r="A7739" s="1" t="s">
        <v>9786</v>
      </c>
      <c r="B7739" s="1" t="s">
        <v>24</v>
      </c>
      <c r="C7739" s="1" t="s">
        <v>133</v>
      </c>
      <c r="D7739" s="1" t="s">
        <v>27</v>
      </c>
      <c r="E7739" s="1" t="s">
        <v>280</v>
      </c>
      <c r="F7739" s="1" t="s">
        <v>1446</v>
      </c>
      <c r="G7739" s="1" t="s">
        <v>25888</v>
      </c>
      <c r="H7739" s="1" t="s">
        <v>25889</v>
      </c>
      <c r="I7739" s="4">
        <v>84.17326388888888</v>
      </c>
      <c r="J7739" s="1">
        <v>401.03</v>
      </c>
      <c r="K7739" s="1">
        <v>97.89</v>
      </c>
      <c r="M7739" s="10">
        <f t="array" ref="M7739">_xlfn.XLOOKUP(A7739,subscriptions!B7739:B10004,subscriptions!D7739:D10004)</f>
        <v>120</v>
      </c>
      <c r="N7739" s="10">
        <f t="array" ref="N7739">_xlfn.XLOOKUP(A7739,subscriptions!B7739:B10004,subscriptions!G7739:G10004)</f>
        <v>10</v>
      </c>
      <c r="O7739" s="10">
        <v>108.0</v>
      </c>
      <c r="P7739" s="10" t="str">
        <f t="array" ref="P7739">_xlfn.XLOOKUP(A7739,subscriptions!B7739:B10004,subscriptions!C7739:C10004)</f>
        <v>Residential</v>
      </c>
      <c r="Q7739" s="10" t="s">
        <v>128</v>
      </c>
      <c r="R7739" s="10" t="s">
        <v>212</v>
      </c>
      <c r="S7739" s="10" t="s">
        <v>2630</v>
      </c>
    </row>
    <row r="7740">
      <c r="A7740" s="1" t="s">
        <v>9787</v>
      </c>
      <c r="B7740" s="1" t="s">
        <v>389</v>
      </c>
      <c r="C7740" s="1" t="s">
        <v>26</v>
      </c>
      <c r="D7740" s="1" t="s">
        <v>27</v>
      </c>
      <c r="E7740" s="1" t="s">
        <v>219</v>
      </c>
      <c r="F7740" s="1" t="s">
        <v>4220</v>
      </c>
      <c r="G7740" s="1" t="s">
        <v>25890</v>
      </c>
      <c r="H7740" s="1" t="s">
        <v>25891</v>
      </c>
      <c r="I7740" s="4">
        <v>84.33825231481481</v>
      </c>
      <c r="J7740" s="1">
        <v>1691.66</v>
      </c>
      <c r="K7740" s="1">
        <v>379.92</v>
      </c>
      <c r="M7740" s="10">
        <f t="array" ref="M7740">_xlfn.XLOOKUP(A7740,subscriptions!B7740:B10004,subscriptions!D7740:D10004)</f>
        <v>120</v>
      </c>
      <c r="N7740" s="10">
        <f t="array" ref="N7740">_xlfn.XLOOKUP(A7740,subscriptions!B7740:B10004,subscriptions!G7740:G10004)</f>
        <v>20</v>
      </c>
      <c r="O7740" s="10">
        <v>96.0</v>
      </c>
      <c r="P7740" s="10" t="str">
        <f t="array" ref="P7740">_xlfn.XLOOKUP(A7740,subscriptions!B7740:B10004,subscriptions!C7740:C10004)</f>
        <v>Residential</v>
      </c>
      <c r="Q7740" s="10" t="s">
        <v>128</v>
      </c>
      <c r="R7740" s="10" t="s">
        <v>148</v>
      </c>
      <c r="S7740" s="10" t="s">
        <v>2086</v>
      </c>
    </row>
    <row r="7741">
      <c r="A7741" s="1" t="s">
        <v>9788</v>
      </c>
      <c r="B7741" s="1" t="s">
        <v>1317</v>
      </c>
      <c r="C7741" s="1" t="s">
        <v>827</v>
      </c>
      <c r="D7741" s="1" t="s">
        <v>27</v>
      </c>
      <c r="E7741" s="1" t="s">
        <v>239</v>
      </c>
      <c r="F7741" s="1" t="s">
        <v>2132</v>
      </c>
      <c r="G7741" s="1" t="s">
        <v>25892</v>
      </c>
      <c r="H7741" s="1" t="s">
        <v>25893</v>
      </c>
      <c r="I7741" s="4">
        <v>84.33417824074074</v>
      </c>
      <c r="J7741" s="1">
        <v>172.95</v>
      </c>
      <c r="K7741" s="1">
        <v>43.12</v>
      </c>
      <c r="M7741" s="10">
        <f t="array" ref="M7741">_xlfn.XLOOKUP(A7741,subscriptions!B7741:B10004,subscriptions!D7741:D10004)</f>
        <v>120</v>
      </c>
      <c r="N7741" s="10">
        <f t="array" ref="N7741">_xlfn.XLOOKUP(A7741,subscriptions!B7741:B10004,subscriptions!G7741:G10004)</f>
        <v>0</v>
      </c>
      <c r="O7741" s="10">
        <v>120.0</v>
      </c>
      <c r="P7741" s="10" t="str">
        <f t="array" ref="P7741">_xlfn.XLOOKUP(A7741,subscriptions!B7741:B10004,subscriptions!C7741:C10004)</f>
        <v>Residential</v>
      </c>
      <c r="Q7741" s="10" t="s">
        <v>173</v>
      </c>
      <c r="R7741" s="10" t="s">
        <v>212</v>
      </c>
      <c r="S7741" s="10" t="s">
        <v>195</v>
      </c>
    </row>
    <row r="7742">
      <c r="A7742" s="1" t="s">
        <v>9789</v>
      </c>
      <c r="B7742" s="1" t="s">
        <v>295</v>
      </c>
      <c r="C7742" s="1" t="s">
        <v>2007</v>
      </c>
      <c r="D7742" s="1" t="s">
        <v>153</v>
      </c>
      <c r="E7742" s="1" t="s">
        <v>332</v>
      </c>
      <c r="F7742" s="1" t="s">
        <v>427</v>
      </c>
      <c r="G7742" s="1" t="s">
        <v>25894</v>
      </c>
      <c r="H7742" s="1" t="s">
        <v>25895</v>
      </c>
      <c r="I7742" s="4">
        <v>84.3001736111111</v>
      </c>
      <c r="J7742" s="1">
        <v>1438.58</v>
      </c>
      <c r="K7742" s="1">
        <v>245.32</v>
      </c>
      <c r="M7742" s="10">
        <f t="array" ref="M7742">_xlfn.XLOOKUP(A7742,subscriptions!B7742:B10004,subscriptions!D7742:D10004)</f>
        <v>80</v>
      </c>
      <c r="N7742" s="10">
        <f t="array" ref="N7742">_xlfn.XLOOKUP(A7742,subscriptions!B7742:B10004,subscriptions!G7742:G10004)</f>
        <v>5</v>
      </c>
      <c r="O7742" s="10">
        <v>76.0</v>
      </c>
      <c r="P7742" s="10" t="str">
        <f t="array" ref="P7742">_xlfn.XLOOKUP(A7742,subscriptions!B7742:B10004,subscriptions!C7742:C10004)</f>
        <v>Roam</v>
      </c>
      <c r="Q7742" s="10" t="s">
        <v>194</v>
      </c>
      <c r="R7742" s="10" t="s">
        <v>148</v>
      </c>
      <c r="S7742" s="10" t="s">
        <v>1172</v>
      </c>
    </row>
    <row r="7743">
      <c r="A7743" s="1" t="s">
        <v>9792</v>
      </c>
      <c r="B7743" s="1" t="s">
        <v>312</v>
      </c>
      <c r="C7743" s="1" t="s">
        <v>786</v>
      </c>
      <c r="D7743" s="1" t="s">
        <v>153</v>
      </c>
      <c r="E7743" s="1" t="s">
        <v>239</v>
      </c>
      <c r="F7743" s="1" t="s">
        <v>1186</v>
      </c>
      <c r="G7743" s="1" t="s">
        <v>25896</v>
      </c>
      <c r="H7743" s="1" t="s">
        <v>25897</v>
      </c>
      <c r="I7743" s="4">
        <v>84.33577546296296</v>
      </c>
      <c r="J7743" s="1">
        <v>318.57</v>
      </c>
      <c r="K7743" s="1">
        <v>48.62</v>
      </c>
      <c r="M7743" s="10">
        <f t="array" ref="M7743">_xlfn.XLOOKUP(A7743,subscriptions!B7743:B10004,subscriptions!D7743:D10004)</f>
        <v>250</v>
      </c>
      <c r="N7743" s="10">
        <f t="array" ref="N7743">_xlfn.XLOOKUP(A7743,subscriptions!B7743:B10004,subscriptions!G7743:G10004)</f>
        <v>10</v>
      </c>
      <c r="O7743" s="10">
        <v>225.0</v>
      </c>
      <c r="P7743" s="10" t="str">
        <f t="array" ref="P7743">_xlfn.XLOOKUP(A7743,subscriptions!B7743:B10004,subscriptions!C7743:C10004)</f>
        <v>Business</v>
      </c>
      <c r="Q7743" s="10" t="s">
        <v>128</v>
      </c>
      <c r="R7743" s="10" t="s">
        <v>129</v>
      </c>
      <c r="S7743" s="10" t="s">
        <v>571</v>
      </c>
    </row>
    <row r="7744">
      <c r="A7744" s="1" t="s">
        <v>9793</v>
      </c>
      <c r="B7744" s="1" t="s">
        <v>763</v>
      </c>
      <c r="C7744" s="1" t="s">
        <v>1347</v>
      </c>
      <c r="D7744" s="1" t="s">
        <v>27</v>
      </c>
      <c r="E7744" s="1" t="s">
        <v>28</v>
      </c>
      <c r="F7744" s="1" t="s">
        <v>687</v>
      </c>
      <c r="G7744" s="1" t="s">
        <v>25898</v>
      </c>
      <c r="H7744" s="1" t="s">
        <v>25899</v>
      </c>
      <c r="I7744" s="4">
        <v>84.17182870370371</v>
      </c>
      <c r="J7744" s="1">
        <v>2047.45</v>
      </c>
      <c r="K7744" s="1">
        <v>249.79</v>
      </c>
      <c r="M7744" s="10">
        <f t="array" ref="M7744">_xlfn.XLOOKUP(A7744,subscriptions!B7744:B10004,subscriptions!D7744:D10004)</f>
        <v>120</v>
      </c>
      <c r="N7744" s="10">
        <f t="array" ref="N7744">_xlfn.XLOOKUP(A7744,subscriptions!B7744:B10004,subscriptions!G7744:G10004)</f>
        <v>20</v>
      </c>
      <c r="O7744" s="10">
        <v>96.0</v>
      </c>
      <c r="P7744" s="10" t="str">
        <f t="array" ref="P7744">_xlfn.XLOOKUP(A7744,subscriptions!B7744:B10004,subscriptions!C7744:C10004)</f>
        <v>Residential</v>
      </c>
      <c r="Q7744" s="10" t="s">
        <v>128</v>
      </c>
      <c r="R7744" s="10" t="s">
        <v>148</v>
      </c>
      <c r="S7744" s="10" t="s">
        <v>1082</v>
      </c>
    </row>
    <row r="7745">
      <c r="A7745" s="1" t="s">
        <v>9794</v>
      </c>
      <c r="B7745" s="1" t="s">
        <v>1491</v>
      </c>
      <c r="C7745" s="1" t="s">
        <v>658</v>
      </c>
      <c r="D7745" s="1" t="s">
        <v>153</v>
      </c>
      <c r="E7745" s="1" t="s">
        <v>28</v>
      </c>
      <c r="F7745" s="1" t="s">
        <v>3899</v>
      </c>
      <c r="G7745" s="1" t="s">
        <v>25900</v>
      </c>
      <c r="H7745" s="1" t="s">
        <v>25901</v>
      </c>
      <c r="I7745" s="4">
        <v>84.25630787037036</v>
      </c>
      <c r="J7745" s="1">
        <v>587.65</v>
      </c>
      <c r="K7745" s="1">
        <v>89.9</v>
      </c>
      <c r="M7745" s="10">
        <f t="array" ref="M7745">_xlfn.XLOOKUP(A7745,subscriptions!B7745:B10004,subscriptions!D7745:D10004)</f>
        <v>80</v>
      </c>
      <c r="N7745" s="10">
        <f t="array" ref="N7745">_xlfn.XLOOKUP(A7745,subscriptions!B7745:B10004,subscriptions!G7745:G10004)</f>
        <v>0</v>
      </c>
      <c r="O7745" s="10">
        <v>80.0</v>
      </c>
      <c r="P7745" s="10" t="str">
        <f t="array" ref="P7745">_xlfn.XLOOKUP(A7745,subscriptions!B7745:B10004,subscriptions!C7745:C10004)</f>
        <v>Roam</v>
      </c>
      <c r="Q7745" s="10" t="s">
        <v>173</v>
      </c>
      <c r="R7745" s="10" t="s">
        <v>148</v>
      </c>
      <c r="S7745" s="10" t="s">
        <v>130</v>
      </c>
    </row>
    <row r="7746">
      <c r="A7746" s="1" t="s">
        <v>9795</v>
      </c>
      <c r="B7746" s="1" t="s">
        <v>1387</v>
      </c>
      <c r="C7746" s="1" t="s">
        <v>178</v>
      </c>
      <c r="D7746" s="1" t="s">
        <v>27</v>
      </c>
      <c r="E7746" s="1" t="s">
        <v>179</v>
      </c>
      <c r="F7746" s="1" t="s">
        <v>1760</v>
      </c>
      <c r="G7746" s="1" t="s">
        <v>25902</v>
      </c>
      <c r="H7746" s="1" t="s">
        <v>25903</v>
      </c>
      <c r="I7746" s="4">
        <v>84.25155092592593</v>
      </c>
      <c r="J7746" s="1">
        <v>983.73</v>
      </c>
      <c r="K7746" s="1">
        <v>232.87</v>
      </c>
      <c r="L7746" s="1">
        <v>100.0</v>
      </c>
      <c r="M7746" s="10">
        <f t="array" ref="M7746">_xlfn.XLOOKUP(A7746,subscriptions!B7746:B10004,subscriptions!D7746:D10004)</f>
        <v>120</v>
      </c>
      <c r="N7746" s="10">
        <f t="array" ref="N7746">_xlfn.XLOOKUP(A7746,subscriptions!B7746:B10004,subscriptions!G7746:G10004)</f>
        <v>5</v>
      </c>
      <c r="O7746" s="10">
        <v>114.0</v>
      </c>
      <c r="P7746" s="10" t="str">
        <f t="array" ref="P7746">_xlfn.XLOOKUP(A7746,subscriptions!B7746:B10004,subscriptions!C7746:C10004)</f>
        <v>Residential</v>
      </c>
      <c r="Q7746" s="10" t="s">
        <v>194</v>
      </c>
      <c r="R7746" s="10" t="s">
        <v>212</v>
      </c>
      <c r="S7746" s="10" t="s">
        <v>4065</v>
      </c>
    </row>
    <row r="7747">
      <c r="A7747" s="1" t="s">
        <v>9796</v>
      </c>
      <c r="B7747" s="1" t="s">
        <v>899</v>
      </c>
      <c r="C7747" s="1" t="s">
        <v>1251</v>
      </c>
      <c r="D7747" s="1" t="s">
        <v>27</v>
      </c>
      <c r="E7747" s="1" t="s">
        <v>714</v>
      </c>
      <c r="F7747" s="1" t="s">
        <v>1951</v>
      </c>
      <c r="G7747" s="1" t="s">
        <v>25904</v>
      </c>
      <c r="H7747" s="1" t="s">
        <v>25905</v>
      </c>
      <c r="I7747" s="4">
        <v>84.33960648148148</v>
      </c>
      <c r="J7747" s="1">
        <v>1422.3</v>
      </c>
      <c r="K7747" s="1">
        <v>368.07</v>
      </c>
      <c r="M7747" s="10">
        <f t="array" ref="M7747">_xlfn.XLOOKUP(A7747,subscriptions!B7747:B10004,subscriptions!D7747:D10004)</f>
        <v>250</v>
      </c>
      <c r="N7747" s="10">
        <f t="array" ref="N7747">_xlfn.XLOOKUP(A7747,subscriptions!B7747:B10004,subscriptions!G7747:G10004)</f>
        <v>10</v>
      </c>
      <c r="O7747" s="10">
        <v>225.0</v>
      </c>
      <c r="P7747" s="10" t="str">
        <f t="array" ref="P7747">_xlfn.XLOOKUP(A7747,subscriptions!B7747:B10004,subscriptions!C7747:C10004)</f>
        <v>Business</v>
      </c>
      <c r="Q7747" s="10" t="s">
        <v>128</v>
      </c>
      <c r="R7747" s="10" t="s">
        <v>129</v>
      </c>
      <c r="S7747" s="10" t="s">
        <v>234</v>
      </c>
    </row>
    <row r="7748">
      <c r="A7748" s="1" t="s">
        <v>9797</v>
      </c>
      <c r="B7748" s="1" t="s">
        <v>216</v>
      </c>
      <c r="C7748" s="1" t="s">
        <v>178</v>
      </c>
      <c r="D7748" s="1" t="s">
        <v>153</v>
      </c>
      <c r="E7748" s="1" t="s">
        <v>28</v>
      </c>
      <c r="F7748" s="1" t="s">
        <v>2188</v>
      </c>
      <c r="G7748" s="1" t="s">
        <v>25906</v>
      </c>
      <c r="H7748" s="1" t="s">
        <v>25907</v>
      </c>
      <c r="I7748" s="4">
        <v>84.2112037037037</v>
      </c>
      <c r="J7748" s="1">
        <v>331.8</v>
      </c>
      <c r="K7748" s="1">
        <v>51.09</v>
      </c>
      <c r="M7748" s="10">
        <f t="array" ref="M7748">_xlfn.XLOOKUP(A7748,subscriptions!B7748:B10004,subscriptions!D7748:D10004)</f>
        <v>120</v>
      </c>
      <c r="N7748" s="10">
        <f t="array" ref="N7748">_xlfn.XLOOKUP(A7748,subscriptions!B7748:B10004,subscriptions!G7748:G10004)</f>
        <v>20</v>
      </c>
      <c r="O7748" s="10">
        <v>96.0</v>
      </c>
      <c r="P7748" s="10" t="str">
        <f t="array" ref="P7748">_xlfn.XLOOKUP(A7748,subscriptions!B7748:B10004,subscriptions!C7748:C10004)</f>
        <v>Residential</v>
      </c>
      <c r="Q7748" s="10" t="s">
        <v>128</v>
      </c>
      <c r="R7748" s="10" t="s">
        <v>148</v>
      </c>
      <c r="S7748" s="10" t="s">
        <v>438</v>
      </c>
    </row>
    <row r="7749">
      <c r="A7749" s="1" t="s">
        <v>9798</v>
      </c>
      <c r="B7749" s="1" t="s">
        <v>1995</v>
      </c>
      <c r="C7749" s="1" t="s">
        <v>1507</v>
      </c>
      <c r="D7749" s="1" t="s">
        <v>153</v>
      </c>
      <c r="E7749" s="1" t="s">
        <v>219</v>
      </c>
      <c r="F7749" s="1" t="s">
        <v>971</v>
      </c>
      <c r="G7749" s="1" t="s">
        <v>25908</v>
      </c>
      <c r="H7749" s="1" t="s">
        <v>25909</v>
      </c>
      <c r="I7749" s="4">
        <v>84.37924768518519</v>
      </c>
      <c r="J7749" s="1">
        <v>2080.09</v>
      </c>
      <c r="K7749" s="1">
        <v>421.93</v>
      </c>
      <c r="M7749" s="10">
        <f t="array" ref="M7749">_xlfn.XLOOKUP(A7749,subscriptions!B7749:B10004,subscriptions!D7749:D10004)</f>
        <v>120</v>
      </c>
      <c r="N7749" s="10">
        <f t="array" ref="N7749">_xlfn.XLOOKUP(A7749,subscriptions!B7749:B10004,subscriptions!G7749:G10004)</f>
        <v>0</v>
      </c>
      <c r="O7749" s="10">
        <v>120.0</v>
      </c>
      <c r="P7749" s="10" t="str">
        <f t="array" ref="P7749">_xlfn.XLOOKUP(A7749,subscriptions!B7749:B10004,subscriptions!C7749:C10004)</f>
        <v>Residential</v>
      </c>
      <c r="Q7749" s="10" t="s">
        <v>173</v>
      </c>
      <c r="R7749" s="10" t="s">
        <v>212</v>
      </c>
      <c r="S7749" s="10" t="s">
        <v>2380</v>
      </c>
    </row>
    <row r="7750">
      <c r="A7750" s="1" t="s">
        <v>9799</v>
      </c>
      <c r="B7750" s="1" t="s">
        <v>1460</v>
      </c>
      <c r="C7750" s="1" t="s">
        <v>1678</v>
      </c>
      <c r="D7750" s="1" t="s">
        <v>27</v>
      </c>
      <c r="E7750" s="1" t="s">
        <v>714</v>
      </c>
      <c r="F7750" s="1" t="s">
        <v>1866</v>
      </c>
      <c r="G7750" s="1" t="s">
        <v>25910</v>
      </c>
      <c r="H7750" s="1" t="s">
        <v>25911</v>
      </c>
      <c r="I7750" s="4">
        <v>84.25424768518519</v>
      </c>
      <c r="J7750" s="1">
        <v>590.68</v>
      </c>
      <c r="K7750" s="1">
        <v>75.24</v>
      </c>
      <c r="M7750" s="10">
        <f t="array" ref="M7750">_xlfn.XLOOKUP(A7750,subscriptions!B7750:B10004,subscriptions!D7750:D10004)</f>
        <v>250</v>
      </c>
      <c r="N7750" s="10">
        <f t="array" ref="N7750">_xlfn.XLOOKUP(A7750,subscriptions!B7750:B10004,subscriptions!G7750:G10004)</f>
        <v>5</v>
      </c>
      <c r="O7750" s="10">
        <v>237.5</v>
      </c>
      <c r="P7750" s="10" t="str">
        <f t="array" ref="P7750">_xlfn.XLOOKUP(A7750,subscriptions!B7750:B10004,subscriptions!C7750:C10004)</f>
        <v>Business</v>
      </c>
      <c r="Q7750" s="10" t="s">
        <v>194</v>
      </c>
      <c r="R7750" s="10" t="s">
        <v>129</v>
      </c>
      <c r="S7750" s="10" t="s">
        <v>2046</v>
      </c>
    </row>
    <row r="7751">
      <c r="A7751" s="1" t="s">
        <v>9802</v>
      </c>
      <c r="B7751" s="1" t="s">
        <v>1624</v>
      </c>
      <c r="C7751" s="1" t="s">
        <v>658</v>
      </c>
      <c r="D7751" s="1" t="s">
        <v>27</v>
      </c>
      <c r="E7751" s="1" t="s">
        <v>111</v>
      </c>
      <c r="F7751" s="1" t="s">
        <v>1227</v>
      </c>
      <c r="G7751" s="1" t="s">
        <v>25912</v>
      </c>
      <c r="H7751" s="1" t="s">
        <v>25913</v>
      </c>
      <c r="I7751" s="4">
        <v>84.37583333333333</v>
      </c>
      <c r="J7751" s="1">
        <v>1678.72</v>
      </c>
      <c r="K7751" s="1">
        <v>432.77</v>
      </c>
      <c r="M7751" s="10">
        <f t="array" ref="M7751">_xlfn.XLOOKUP(A7751,subscriptions!B7751:B10004,subscriptions!D7751:D10004)</f>
        <v>250</v>
      </c>
      <c r="N7751" s="10">
        <f t="array" ref="N7751">_xlfn.XLOOKUP(A7751,subscriptions!B7751:B10004,subscriptions!G7751:G10004)</f>
        <v>10</v>
      </c>
      <c r="O7751" s="10">
        <v>225.0</v>
      </c>
      <c r="P7751" s="10" t="str">
        <f t="array" ref="P7751">_xlfn.XLOOKUP(A7751,subscriptions!B7751:B10004,subscriptions!C7751:C10004)</f>
        <v>Business</v>
      </c>
      <c r="Q7751" s="10" t="s">
        <v>128</v>
      </c>
      <c r="R7751" s="10" t="s">
        <v>129</v>
      </c>
      <c r="S7751" s="10" t="s">
        <v>1442</v>
      </c>
    </row>
    <row r="7752">
      <c r="A7752" s="1" t="s">
        <v>9803</v>
      </c>
      <c r="B7752" s="1" t="s">
        <v>2521</v>
      </c>
      <c r="C7752" s="1" t="s">
        <v>492</v>
      </c>
      <c r="D7752" s="1" t="s">
        <v>153</v>
      </c>
      <c r="E7752" s="1" t="s">
        <v>219</v>
      </c>
      <c r="F7752" s="1" t="s">
        <v>458</v>
      </c>
      <c r="G7752" s="1" t="s">
        <v>25914</v>
      </c>
      <c r="H7752" s="1" t="s">
        <v>25915</v>
      </c>
      <c r="I7752" s="4">
        <v>84.3369212962963</v>
      </c>
      <c r="J7752" s="1">
        <v>308.47</v>
      </c>
      <c r="K7752" s="1">
        <v>75.83</v>
      </c>
      <c r="M7752" s="10">
        <f t="array" ref="M7752">_xlfn.XLOOKUP(A7752,subscriptions!B7752:B10004,subscriptions!D7752:D10004)</f>
        <v>80</v>
      </c>
      <c r="N7752" s="10">
        <f t="array" ref="N7752">_xlfn.XLOOKUP(A7752,subscriptions!B7752:B10004,subscriptions!G7752:G10004)</f>
        <v>20</v>
      </c>
      <c r="O7752" s="10">
        <v>64.0</v>
      </c>
      <c r="P7752" s="10" t="str">
        <f t="array" ref="P7752">_xlfn.XLOOKUP(A7752,subscriptions!B7752:B10004,subscriptions!C7752:C10004)</f>
        <v>Roam</v>
      </c>
      <c r="Q7752" s="10" t="s">
        <v>128</v>
      </c>
      <c r="R7752" s="10" t="s">
        <v>148</v>
      </c>
      <c r="S7752" s="10" t="s">
        <v>968</v>
      </c>
    </row>
    <row r="7753">
      <c r="A7753" s="1" t="s">
        <v>9804</v>
      </c>
      <c r="B7753" s="1" t="s">
        <v>1173</v>
      </c>
      <c r="C7753" s="1" t="s">
        <v>152</v>
      </c>
      <c r="D7753" s="1" t="s">
        <v>27</v>
      </c>
      <c r="E7753" s="1" t="s">
        <v>219</v>
      </c>
      <c r="F7753" s="1" t="s">
        <v>2446</v>
      </c>
      <c r="G7753" s="1" t="s">
        <v>25916</v>
      </c>
      <c r="H7753" s="1" t="s">
        <v>25917</v>
      </c>
      <c r="I7753" s="4">
        <v>84.2521412037037</v>
      </c>
      <c r="J7753" s="1">
        <v>1797.69</v>
      </c>
      <c r="K7753" s="1">
        <v>447.53</v>
      </c>
      <c r="M7753" s="10">
        <f t="array" ref="M7753">_xlfn.XLOOKUP(A7753,subscriptions!B7753:B10004,subscriptions!D7753:D10004)</f>
        <v>120</v>
      </c>
      <c r="N7753" s="10">
        <f t="array" ref="N7753">_xlfn.XLOOKUP(A7753,subscriptions!B7753:B10004,subscriptions!G7753:G10004)</f>
        <v>0</v>
      </c>
      <c r="O7753" s="10">
        <v>120.0</v>
      </c>
      <c r="P7753" s="10" t="str">
        <f t="array" ref="P7753">_xlfn.XLOOKUP(A7753,subscriptions!B7753:B10004,subscriptions!C7753:C10004)</f>
        <v>Residential</v>
      </c>
      <c r="Q7753" s="10" t="s">
        <v>173</v>
      </c>
      <c r="R7753" s="10" t="s">
        <v>212</v>
      </c>
      <c r="S7753" s="10" t="s">
        <v>1008</v>
      </c>
    </row>
    <row r="7754">
      <c r="A7754" s="1" t="s">
        <v>9805</v>
      </c>
      <c r="B7754" s="1" t="s">
        <v>329</v>
      </c>
      <c r="C7754" s="1" t="s">
        <v>2483</v>
      </c>
      <c r="D7754" s="1" t="s">
        <v>27</v>
      </c>
      <c r="E7754" s="1" t="s">
        <v>631</v>
      </c>
      <c r="F7754" s="1" t="s">
        <v>943</v>
      </c>
      <c r="G7754" s="1" t="s">
        <v>25918</v>
      </c>
      <c r="H7754" s="1" t="s">
        <v>25919</v>
      </c>
      <c r="I7754" s="4">
        <v>84.34033564814816</v>
      </c>
      <c r="J7754" s="1">
        <v>255.77</v>
      </c>
      <c r="K7754" s="1">
        <v>61.34</v>
      </c>
      <c r="M7754" s="10">
        <f t="array" ref="M7754">_xlfn.XLOOKUP(A7754,subscriptions!B7754:B10004,subscriptions!D7754:D10004)</f>
        <v>80</v>
      </c>
      <c r="N7754" s="10">
        <f t="array" ref="N7754">_xlfn.XLOOKUP(A7754,subscriptions!B7754:B10004,subscriptions!G7754:G10004)</f>
        <v>5</v>
      </c>
      <c r="O7754" s="10">
        <v>76.0</v>
      </c>
      <c r="P7754" s="10" t="str">
        <f t="array" ref="P7754">_xlfn.XLOOKUP(A7754,subscriptions!B7754:B10004,subscriptions!C7754:C10004)</f>
        <v>Roam</v>
      </c>
      <c r="Q7754" s="10" t="s">
        <v>194</v>
      </c>
      <c r="R7754" s="10" t="s">
        <v>148</v>
      </c>
      <c r="S7754" s="10" t="s">
        <v>616</v>
      </c>
    </row>
    <row r="7755">
      <c r="A7755" s="1" t="s">
        <v>9806</v>
      </c>
      <c r="B7755" s="1" t="s">
        <v>2096</v>
      </c>
      <c r="C7755" s="1" t="s">
        <v>2483</v>
      </c>
      <c r="D7755" s="1" t="s">
        <v>27</v>
      </c>
      <c r="E7755" s="1" t="s">
        <v>280</v>
      </c>
      <c r="F7755" s="1" t="s">
        <v>2239</v>
      </c>
      <c r="G7755" s="1" t="s">
        <v>25920</v>
      </c>
      <c r="H7755" s="1" t="s">
        <v>25921</v>
      </c>
      <c r="I7755" s="4">
        <v>84.21126157407407</v>
      </c>
      <c r="J7755" s="1">
        <v>881.01</v>
      </c>
      <c r="K7755" s="1">
        <v>84.87</v>
      </c>
      <c r="M7755" s="10">
        <f t="array" ref="M7755">_xlfn.XLOOKUP(A7755,subscriptions!B7755:B10004,subscriptions!D7755:D10004)</f>
        <v>120</v>
      </c>
      <c r="N7755" s="10">
        <f t="array" ref="N7755">_xlfn.XLOOKUP(A7755,subscriptions!B7755:B10004,subscriptions!G7755:G10004)</f>
        <v>10</v>
      </c>
      <c r="O7755" s="10">
        <v>108.0</v>
      </c>
      <c r="P7755" s="10" t="str">
        <f t="array" ref="P7755">_xlfn.XLOOKUP(A7755,subscriptions!B7755:B10004,subscriptions!C7755:C10004)</f>
        <v>Residential</v>
      </c>
      <c r="Q7755" s="10" t="s">
        <v>128</v>
      </c>
      <c r="R7755" s="10" t="s">
        <v>212</v>
      </c>
      <c r="S7755" s="10" t="s">
        <v>438</v>
      </c>
    </row>
    <row r="7756">
      <c r="A7756" s="1" t="s">
        <v>9807</v>
      </c>
      <c r="B7756" s="1" t="s">
        <v>713</v>
      </c>
      <c r="C7756" s="1" t="s">
        <v>218</v>
      </c>
      <c r="D7756" s="1" t="s">
        <v>27</v>
      </c>
      <c r="E7756" s="1" t="s">
        <v>714</v>
      </c>
      <c r="F7756" s="1" t="s">
        <v>828</v>
      </c>
      <c r="G7756" s="1" t="s">
        <v>25922</v>
      </c>
      <c r="H7756" s="1" t="s">
        <v>25923</v>
      </c>
      <c r="I7756" s="4">
        <v>84.38153935185186</v>
      </c>
      <c r="J7756" s="1">
        <v>475.95</v>
      </c>
      <c r="K7756" s="1">
        <v>78.87</v>
      </c>
      <c r="M7756" s="10">
        <f t="array" ref="M7756">_xlfn.XLOOKUP(A7756,subscriptions!B7756:B10004,subscriptions!D7756:D10004)</f>
        <v>120</v>
      </c>
      <c r="N7756" s="10">
        <f t="array" ref="N7756">_xlfn.XLOOKUP(A7756,subscriptions!B7756:B10004,subscriptions!G7756:G10004)</f>
        <v>20</v>
      </c>
      <c r="O7756" s="10">
        <v>96.0</v>
      </c>
      <c r="P7756" s="10" t="str">
        <f t="array" ref="P7756">_xlfn.XLOOKUP(A7756,subscriptions!B7756:B10004,subscriptions!C7756:C10004)</f>
        <v>Residential</v>
      </c>
      <c r="Q7756" s="10" t="s">
        <v>128</v>
      </c>
      <c r="R7756" s="10" t="s">
        <v>148</v>
      </c>
      <c r="S7756" s="10" t="s">
        <v>1789</v>
      </c>
    </row>
    <row r="7757">
      <c r="A7757" s="1" t="s">
        <v>9808</v>
      </c>
      <c r="B7757" s="1" t="s">
        <v>1303</v>
      </c>
      <c r="C7757" s="1" t="s">
        <v>800</v>
      </c>
      <c r="D7757" s="1" t="s">
        <v>153</v>
      </c>
      <c r="E7757" s="1" t="s">
        <v>179</v>
      </c>
      <c r="F7757" s="1" t="s">
        <v>773</v>
      </c>
      <c r="G7757" s="1" t="s">
        <v>25924</v>
      </c>
      <c r="H7757" s="1" t="s">
        <v>25925</v>
      </c>
      <c r="I7757" s="4">
        <v>84.34119212962963</v>
      </c>
      <c r="J7757" s="1">
        <v>2119.72</v>
      </c>
      <c r="K7757" s="1">
        <v>504.52</v>
      </c>
      <c r="L7757" s="1">
        <v>100.0</v>
      </c>
      <c r="M7757" s="10">
        <f t="array" ref="M7757">_xlfn.XLOOKUP(A7757,subscriptions!B7757:B10004,subscriptions!D7757:D10004)</f>
        <v>120</v>
      </c>
      <c r="N7757" s="10">
        <f t="array" ref="N7757">_xlfn.XLOOKUP(A7757,subscriptions!B7757:B10004,subscriptions!G7757:G10004)</f>
        <v>0</v>
      </c>
      <c r="O7757" s="10">
        <v>120.0</v>
      </c>
      <c r="P7757" s="10" t="str">
        <f t="array" ref="P7757">_xlfn.XLOOKUP(A7757,subscriptions!B7757:B10004,subscriptions!C7757:C10004)</f>
        <v>Residential</v>
      </c>
      <c r="Q7757" s="10" t="s">
        <v>173</v>
      </c>
      <c r="R7757" s="10" t="s">
        <v>212</v>
      </c>
      <c r="S7757" s="10" t="s">
        <v>259</v>
      </c>
    </row>
    <row r="7758">
      <c r="A7758" s="1" t="s">
        <v>9809</v>
      </c>
      <c r="B7758" s="1" t="s">
        <v>1865</v>
      </c>
      <c r="C7758" s="1" t="s">
        <v>1477</v>
      </c>
      <c r="D7758" s="1" t="s">
        <v>153</v>
      </c>
      <c r="E7758" s="1" t="s">
        <v>262</v>
      </c>
      <c r="F7758" s="1" t="s">
        <v>674</v>
      </c>
      <c r="G7758" s="1" t="s">
        <v>25926</v>
      </c>
      <c r="H7758" s="1" t="s">
        <v>25927</v>
      </c>
      <c r="I7758" s="4">
        <v>84.29685185185186</v>
      </c>
      <c r="J7758" s="1">
        <v>505.79</v>
      </c>
      <c r="K7758" s="1">
        <v>85.13</v>
      </c>
      <c r="M7758" s="10">
        <f t="array" ref="M7758">_xlfn.XLOOKUP(A7758,subscriptions!B7758:B10004,subscriptions!D7758:D10004)</f>
        <v>120</v>
      </c>
      <c r="N7758" s="10">
        <f t="array" ref="N7758">_xlfn.XLOOKUP(A7758,subscriptions!B7758:B10004,subscriptions!G7758:G10004)</f>
        <v>5</v>
      </c>
      <c r="O7758" s="10">
        <v>114.0</v>
      </c>
      <c r="P7758" s="10" t="str">
        <f t="array" ref="P7758">_xlfn.XLOOKUP(A7758,subscriptions!B7758:B10004,subscriptions!C7758:C10004)</f>
        <v>Residential</v>
      </c>
      <c r="Q7758" s="10" t="s">
        <v>194</v>
      </c>
      <c r="R7758" s="10" t="s">
        <v>212</v>
      </c>
      <c r="S7758" s="10" t="s">
        <v>373</v>
      </c>
    </row>
    <row r="7759">
      <c r="A7759" s="1" t="s">
        <v>9812</v>
      </c>
      <c r="B7759" s="1" t="s">
        <v>6037</v>
      </c>
      <c r="C7759" s="1" t="s">
        <v>456</v>
      </c>
      <c r="D7759" s="1" t="s">
        <v>27</v>
      </c>
      <c r="E7759" s="1" t="s">
        <v>219</v>
      </c>
      <c r="F7759" s="1" t="s">
        <v>574</v>
      </c>
      <c r="G7759" s="1" t="s">
        <v>25928</v>
      </c>
      <c r="H7759" s="1" t="s">
        <v>25929</v>
      </c>
      <c r="I7759" s="4">
        <v>84.41822916666666</v>
      </c>
      <c r="J7759" s="1">
        <v>3252.02</v>
      </c>
      <c r="K7759" s="1">
        <v>366.43</v>
      </c>
      <c r="M7759" s="10">
        <f t="array" ref="M7759">_xlfn.XLOOKUP(A7759,subscriptions!B7759:B10004,subscriptions!D7759:D10004)</f>
        <v>120</v>
      </c>
      <c r="N7759" s="10">
        <f t="array" ref="N7759">_xlfn.XLOOKUP(A7759,subscriptions!B7759:B10004,subscriptions!G7759:G10004)</f>
        <v>10</v>
      </c>
      <c r="O7759" s="10">
        <v>108.0</v>
      </c>
      <c r="P7759" s="10" t="str">
        <f t="array" ref="P7759">_xlfn.XLOOKUP(A7759,subscriptions!B7759:B10004,subscriptions!C7759:C10004)</f>
        <v>Residential</v>
      </c>
      <c r="Q7759" s="10" t="s">
        <v>128</v>
      </c>
      <c r="R7759" s="10" t="s">
        <v>212</v>
      </c>
      <c r="S7759" s="10" t="s">
        <v>3020</v>
      </c>
    </row>
    <row r="7760">
      <c r="A7760" s="1" t="s">
        <v>9813</v>
      </c>
      <c r="B7760" s="1" t="s">
        <v>425</v>
      </c>
      <c r="C7760" s="1" t="s">
        <v>473</v>
      </c>
      <c r="D7760" s="1" t="s">
        <v>153</v>
      </c>
      <c r="E7760" s="1" t="s">
        <v>280</v>
      </c>
      <c r="F7760" s="1" t="s">
        <v>1706</v>
      </c>
      <c r="G7760" s="1" t="s">
        <v>25930</v>
      </c>
      <c r="H7760" s="1" t="s">
        <v>25931</v>
      </c>
      <c r="I7760" s="4">
        <v>84.25635416666667</v>
      </c>
      <c r="J7760" s="1">
        <v>3385.94</v>
      </c>
      <c r="K7760" s="1">
        <v>671.6</v>
      </c>
      <c r="M7760" s="10">
        <f t="array" ref="M7760">_xlfn.XLOOKUP(A7760,subscriptions!B7760:B10004,subscriptions!D7760:D10004)</f>
        <v>120</v>
      </c>
      <c r="N7760" s="10">
        <f t="array" ref="N7760">_xlfn.XLOOKUP(A7760,subscriptions!B7760:B10004,subscriptions!G7760:G10004)</f>
        <v>20</v>
      </c>
      <c r="O7760" s="10">
        <v>96.0</v>
      </c>
      <c r="P7760" s="10" t="str">
        <f t="array" ref="P7760">_xlfn.XLOOKUP(A7760,subscriptions!B7760:B10004,subscriptions!C7760:C10004)</f>
        <v>Residential</v>
      </c>
      <c r="Q7760" s="10" t="s">
        <v>128</v>
      </c>
      <c r="R7760" s="10" t="s">
        <v>148</v>
      </c>
      <c r="S7760" s="10" t="s">
        <v>130</v>
      </c>
    </row>
    <row r="7761">
      <c r="A7761" s="1" t="s">
        <v>9814</v>
      </c>
      <c r="B7761" s="1" t="s">
        <v>686</v>
      </c>
      <c r="C7761" s="1" t="s">
        <v>133</v>
      </c>
      <c r="D7761" s="1" t="s">
        <v>153</v>
      </c>
      <c r="E7761" s="1" t="s">
        <v>332</v>
      </c>
      <c r="F7761" s="1" t="s">
        <v>1749</v>
      </c>
      <c r="G7761" s="1" t="s">
        <v>25932</v>
      </c>
      <c r="H7761" s="1" t="s">
        <v>25933</v>
      </c>
      <c r="I7761" s="4">
        <v>84.29603009259259</v>
      </c>
      <c r="J7761" s="1">
        <v>378.06</v>
      </c>
      <c r="K7761" s="1">
        <v>66.99</v>
      </c>
      <c r="M7761" s="10">
        <f t="array" ref="M7761">_xlfn.XLOOKUP(A7761,subscriptions!B7761:B10004,subscriptions!D7761:D10004)</f>
        <v>120</v>
      </c>
      <c r="N7761" s="10">
        <f t="array" ref="N7761">_xlfn.XLOOKUP(A7761,subscriptions!B7761:B10004,subscriptions!G7761:G10004)</f>
        <v>0</v>
      </c>
      <c r="O7761" s="10">
        <v>120.0</v>
      </c>
      <c r="P7761" s="10" t="str">
        <f t="array" ref="P7761">_xlfn.XLOOKUP(A7761,subscriptions!B7761:B10004,subscriptions!C7761:C10004)</f>
        <v>Residential</v>
      </c>
      <c r="Q7761" s="10" t="s">
        <v>173</v>
      </c>
      <c r="R7761" s="10" t="s">
        <v>212</v>
      </c>
      <c r="S7761" s="10" t="s">
        <v>655</v>
      </c>
    </row>
    <row r="7762">
      <c r="A7762" s="1" t="s">
        <v>9815</v>
      </c>
      <c r="B7762" s="1" t="s">
        <v>1865</v>
      </c>
      <c r="C7762" s="1" t="s">
        <v>1973</v>
      </c>
      <c r="D7762" s="1" t="s">
        <v>153</v>
      </c>
      <c r="E7762" s="1" t="s">
        <v>631</v>
      </c>
      <c r="F7762" s="1" t="s">
        <v>2293</v>
      </c>
      <c r="G7762" s="1" t="s">
        <v>25934</v>
      </c>
      <c r="H7762" s="1" t="s">
        <v>25935</v>
      </c>
      <c r="I7762" s="4">
        <v>84.37873842592593</v>
      </c>
      <c r="J7762" s="1">
        <v>1477.28</v>
      </c>
      <c r="K7762" s="1">
        <v>168.07</v>
      </c>
      <c r="M7762" s="10">
        <f t="array" ref="M7762">_xlfn.XLOOKUP(A7762,subscriptions!B7762:B10004,subscriptions!D7762:D10004)</f>
        <v>120</v>
      </c>
      <c r="N7762" s="10">
        <f t="array" ref="N7762">_xlfn.XLOOKUP(A7762,subscriptions!B7762:B10004,subscriptions!G7762:G10004)</f>
        <v>5</v>
      </c>
      <c r="O7762" s="10">
        <v>114.0</v>
      </c>
      <c r="P7762" s="10" t="str">
        <f t="array" ref="P7762">_xlfn.XLOOKUP(A7762,subscriptions!B7762:B10004,subscriptions!C7762:C10004)</f>
        <v>Residential</v>
      </c>
      <c r="Q7762" s="10" t="s">
        <v>194</v>
      </c>
      <c r="R7762" s="10" t="s">
        <v>212</v>
      </c>
      <c r="S7762" s="10" t="s">
        <v>1622</v>
      </c>
    </row>
    <row r="7763">
      <c r="A7763" s="1" t="s">
        <v>9816</v>
      </c>
      <c r="B7763" s="1" t="s">
        <v>439</v>
      </c>
      <c r="C7763" s="1" t="s">
        <v>800</v>
      </c>
      <c r="D7763" s="1" t="s">
        <v>153</v>
      </c>
      <c r="E7763" s="1" t="s">
        <v>179</v>
      </c>
      <c r="F7763" s="1" t="s">
        <v>1045</v>
      </c>
      <c r="G7763" s="1" t="s">
        <v>25936</v>
      </c>
      <c r="H7763" s="1" t="s">
        <v>25937</v>
      </c>
      <c r="I7763" s="4">
        <v>84.16819444444444</v>
      </c>
      <c r="J7763" s="1">
        <v>187.71</v>
      </c>
      <c r="K7763" s="1">
        <v>38.41</v>
      </c>
      <c r="L7763" s="1">
        <v>100.0</v>
      </c>
      <c r="M7763" s="10">
        <f t="array" ref="M7763">_xlfn.XLOOKUP(A7763,subscriptions!B7763:B10004,subscriptions!D7763:D10004)</f>
        <v>120</v>
      </c>
      <c r="N7763" s="10">
        <f t="array" ref="N7763">_xlfn.XLOOKUP(A7763,subscriptions!B7763:B10004,subscriptions!G7763:G10004)</f>
        <v>10</v>
      </c>
      <c r="O7763" s="10">
        <v>108.0</v>
      </c>
      <c r="P7763" s="10" t="str">
        <f t="array" ref="P7763">_xlfn.XLOOKUP(A7763,subscriptions!B7763:B10004,subscriptions!C7763:C10004)</f>
        <v>Residential</v>
      </c>
      <c r="Q7763" s="10" t="s">
        <v>128</v>
      </c>
      <c r="R7763" s="10" t="s">
        <v>212</v>
      </c>
      <c r="S7763" s="10" t="s">
        <v>1042</v>
      </c>
    </row>
    <row r="7764">
      <c r="A7764" s="1" t="s">
        <v>9817</v>
      </c>
      <c r="B7764" s="1" t="s">
        <v>1009</v>
      </c>
      <c r="C7764" s="1" t="s">
        <v>750</v>
      </c>
      <c r="D7764" s="1" t="s">
        <v>153</v>
      </c>
      <c r="E7764" s="1" t="s">
        <v>714</v>
      </c>
      <c r="F7764" s="1" t="s">
        <v>3419</v>
      </c>
      <c r="G7764" s="1" t="s">
        <v>25938</v>
      </c>
      <c r="H7764" s="1" t="s">
        <v>25939</v>
      </c>
      <c r="I7764" s="4">
        <v>84.25631944444444</v>
      </c>
      <c r="J7764" s="1">
        <v>795.23</v>
      </c>
      <c r="K7764" s="1">
        <v>83.34</v>
      </c>
      <c r="M7764" s="10">
        <f t="array" ref="M7764">_xlfn.XLOOKUP(A7764,subscriptions!B7764:B10004,subscriptions!D7764:D10004)</f>
        <v>120</v>
      </c>
      <c r="N7764" s="10">
        <f t="array" ref="N7764">_xlfn.XLOOKUP(A7764,subscriptions!B7764:B10004,subscriptions!G7764:G10004)</f>
        <v>20</v>
      </c>
      <c r="O7764" s="10">
        <v>96.0</v>
      </c>
      <c r="P7764" s="10" t="str">
        <f t="array" ref="P7764">_xlfn.XLOOKUP(A7764,subscriptions!B7764:B10004,subscriptions!C7764:C10004)</f>
        <v>Residential</v>
      </c>
      <c r="Q7764" s="10" t="s">
        <v>128</v>
      </c>
      <c r="R7764" s="10" t="s">
        <v>148</v>
      </c>
      <c r="S7764" s="10" t="s">
        <v>130</v>
      </c>
    </row>
    <row r="7765">
      <c r="A7765" s="1" t="s">
        <v>9818</v>
      </c>
      <c r="B7765" s="1" t="s">
        <v>1972</v>
      </c>
      <c r="C7765" s="1" t="s">
        <v>492</v>
      </c>
      <c r="D7765" s="1" t="s">
        <v>27</v>
      </c>
      <c r="E7765" s="1" t="s">
        <v>280</v>
      </c>
      <c r="F7765" s="1" t="s">
        <v>1706</v>
      </c>
      <c r="G7765" s="1" t="s">
        <v>25940</v>
      </c>
      <c r="H7765" s="1" t="s">
        <v>25941</v>
      </c>
      <c r="I7765" s="4">
        <v>84.25361111111111</v>
      </c>
      <c r="J7765" s="1">
        <v>1924.09</v>
      </c>
      <c r="K7765" s="1">
        <v>407.33</v>
      </c>
      <c r="M7765" s="10">
        <f t="array" ref="M7765">_xlfn.XLOOKUP(A7765,subscriptions!B7765:B10004,subscriptions!D7765:D10004)</f>
        <v>80</v>
      </c>
      <c r="N7765" s="10">
        <f t="array" ref="N7765">_xlfn.XLOOKUP(A7765,subscriptions!B7765:B10004,subscriptions!G7765:G10004)</f>
        <v>0</v>
      </c>
      <c r="O7765" s="10">
        <v>80.0</v>
      </c>
      <c r="P7765" s="10" t="str">
        <f t="array" ref="P7765">_xlfn.XLOOKUP(A7765,subscriptions!B7765:B10004,subscriptions!C7765:C10004)</f>
        <v>Roam</v>
      </c>
      <c r="Q7765" s="10" t="s">
        <v>173</v>
      </c>
      <c r="R7765" s="10" t="s">
        <v>148</v>
      </c>
      <c r="S7765" s="10" t="s">
        <v>1832</v>
      </c>
    </row>
    <row r="7766">
      <c r="A7766" s="1" t="s">
        <v>9819</v>
      </c>
      <c r="B7766" s="1" t="s">
        <v>772</v>
      </c>
      <c r="C7766" s="1" t="s">
        <v>827</v>
      </c>
      <c r="D7766" s="1" t="s">
        <v>153</v>
      </c>
      <c r="E7766" s="1" t="s">
        <v>111</v>
      </c>
      <c r="F7766" s="1" t="s">
        <v>135</v>
      </c>
      <c r="G7766" s="1" t="s">
        <v>25942</v>
      </c>
      <c r="H7766" s="1" t="s">
        <v>25943</v>
      </c>
      <c r="I7766" s="4">
        <v>84.29946759259259</v>
      </c>
      <c r="J7766" s="1">
        <v>1665.67</v>
      </c>
      <c r="K7766" s="1">
        <v>214.7</v>
      </c>
      <c r="M7766" s="10">
        <f t="array" ref="M7766">_xlfn.XLOOKUP(A7766,subscriptions!B7766:B10004,subscriptions!D7766:D10004)</f>
        <v>80</v>
      </c>
      <c r="N7766" s="10">
        <f t="array" ref="N7766">_xlfn.XLOOKUP(A7766,subscriptions!B7766:B10004,subscriptions!G7766:G10004)</f>
        <v>5</v>
      </c>
      <c r="O7766" s="10">
        <v>76.0</v>
      </c>
      <c r="P7766" s="10" t="str">
        <f t="array" ref="P7766">_xlfn.XLOOKUP(A7766,subscriptions!B7766:B10004,subscriptions!C7766:C10004)</f>
        <v>Roam</v>
      </c>
      <c r="Q7766" s="10" t="s">
        <v>194</v>
      </c>
      <c r="R7766" s="10" t="s">
        <v>148</v>
      </c>
      <c r="S7766" s="10" t="s">
        <v>522</v>
      </c>
    </row>
    <row r="7767">
      <c r="A7767" s="1" t="s">
        <v>9822</v>
      </c>
      <c r="B7767" s="1" t="s">
        <v>1506</v>
      </c>
      <c r="C7767" s="1" t="s">
        <v>456</v>
      </c>
      <c r="D7767" s="1" t="s">
        <v>27</v>
      </c>
      <c r="E7767" s="1" t="s">
        <v>219</v>
      </c>
      <c r="F7767" s="1" t="s">
        <v>1461</v>
      </c>
      <c r="G7767" s="1" t="s">
        <v>25944</v>
      </c>
      <c r="H7767" s="1" t="s">
        <v>25945</v>
      </c>
      <c r="I7767" s="4">
        <v>84.21480324074074</v>
      </c>
      <c r="J7767" s="1">
        <v>1520.05</v>
      </c>
      <c r="K7767" s="1">
        <v>212.24</v>
      </c>
      <c r="M7767" s="10">
        <f t="array" ref="M7767">_xlfn.XLOOKUP(A7767,subscriptions!B7767:B10004,subscriptions!D7767:D10004)</f>
        <v>120</v>
      </c>
      <c r="N7767" s="10">
        <f t="array" ref="N7767">_xlfn.XLOOKUP(A7767,subscriptions!B7767:B10004,subscriptions!G7767:G10004)</f>
        <v>10</v>
      </c>
      <c r="O7767" s="10">
        <v>108.0</v>
      </c>
      <c r="P7767" s="10" t="str">
        <f t="array" ref="P7767">_xlfn.XLOOKUP(A7767,subscriptions!B7767:B10004,subscriptions!C7767:C10004)</f>
        <v>Residential</v>
      </c>
      <c r="Q7767" s="10" t="s">
        <v>128</v>
      </c>
      <c r="R7767" s="10" t="s">
        <v>212</v>
      </c>
      <c r="S7767" s="10" t="s">
        <v>3641</v>
      </c>
    </row>
    <row r="7768">
      <c r="A7768" s="1" t="s">
        <v>9823</v>
      </c>
      <c r="B7768" s="1" t="s">
        <v>1939</v>
      </c>
      <c r="C7768" s="1" t="s">
        <v>279</v>
      </c>
      <c r="D7768" s="1" t="s">
        <v>153</v>
      </c>
      <c r="E7768" s="1" t="s">
        <v>332</v>
      </c>
      <c r="F7768" s="1" t="s">
        <v>2415</v>
      </c>
      <c r="G7768" s="1" t="s">
        <v>25946</v>
      </c>
      <c r="H7768" s="1" t="s">
        <v>25947</v>
      </c>
      <c r="I7768" s="4">
        <v>84.21392361111111</v>
      </c>
      <c r="J7768" s="1">
        <v>548.06</v>
      </c>
      <c r="K7768" s="1">
        <v>74.56</v>
      </c>
      <c r="M7768" s="10">
        <f t="array" ref="M7768">_xlfn.XLOOKUP(A7768,subscriptions!B7768:B10004,subscriptions!D7768:D10004)</f>
        <v>120</v>
      </c>
      <c r="N7768" s="10">
        <f t="array" ref="N7768">_xlfn.XLOOKUP(A7768,subscriptions!B7768:B10004,subscriptions!G7768:G10004)</f>
        <v>20</v>
      </c>
      <c r="O7768" s="10">
        <v>96.0</v>
      </c>
      <c r="P7768" s="10" t="str">
        <f t="array" ref="P7768">_xlfn.XLOOKUP(A7768,subscriptions!B7768:B10004,subscriptions!C7768:C10004)</f>
        <v>Residential</v>
      </c>
      <c r="Q7768" s="10" t="s">
        <v>128</v>
      </c>
      <c r="R7768" s="10" t="s">
        <v>148</v>
      </c>
      <c r="S7768" s="10" t="s">
        <v>388</v>
      </c>
    </row>
    <row r="7769">
      <c r="A7769" s="1" t="s">
        <v>9824</v>
      </c>
      <c r="B7769" s="1" t="s">
        <v>686</v>
      </c>
      <c r="C7769" s="1" t="s">
        <v>26</v>
      </c>
      <c r="D7769" s="1" t="s">
        <v>153</v>
      </c>
      <c r="E7769" s="1" t="s">
        <v>714</v>
      </c>
      <c r="F7769" s="1" t="s">
        <v>1159</v>
      </c>
      <c r="G7769" s="1" t="s">
        <v>25948</v>
      </c>
      <c r="H7769" s="1" t="s">
        <v>25949</v>
      </c>
      <c r="I7769" s="4">
        <v>84.29609953703704</v>
      </c>
      <c r="J7769" s="1">
        <v>762.28</v>
      </c>
      <c r="K7769" s="1">
        <v>185.69</v>
      </c>
      <c r="M7769" s="10">
        <f t="array" ref="M7769">_xlfn.XLOOKUP(A7769,subscriptions!B7769:B10004,subscriptions!D7769:D10004)</f>
        <v>80</v>
      </c>
      <c r="N7769" s="10">
        <f t="array" ref="N7769">_xlfn.XLOOKUP(A7769,subscriptions!B7769:B10004,subscriptions!G7769:G10004)</f>
        <v>0</v>
      </c>
      <c r="O7769" s="10">
        <v>80.0</v>
      </c>
      <c r="P7769" s="10" t="str">
        <f t="array" ref="P7769">_xlfn.XLOOKUP(A7769,subscriptions!B7769:B10004,subscriptions!C7769:C10004)</f>
        <v>Roam</v>
      </c>
      <c r="Q7769" s="10" t="s">
        <v>173</v>
      </c>
      <c r="R7769" s="10" t="s">
        <v>148</v>
      </c>
      <c r="S7769" s="10" t="s">
        <v>655</v>
      </c>
    </row>
    <row r="7770">
      <c r="A7770" s="1" t="s">
        <v>9825</v>
      </c>
      <c r="B7770" s="1" t="s">
        <v>1317</v>
      </c>
      <c r="C7770" s="1" t="s">
        <v>1833</v>
      </c>
      <c r="D7770" s="1" t="s">
        <v>27</v>
      </c>
      <c r="E7770" s="1" t="s">
        <v>332</v>
      </c>
      <c r="F7770" s="1" t="s">
        <v>427</v>
      </c>
      <c r="G7770" s="1" t="s">
        <v>25950</v>
      </c>
      <c r="H7770" s="1" t="s">
        <v>25951</v>
      </c>
      <c r="I7770" s="4">
        <v>84.17390046296296</v>
      </c>
      <c r="J7770" s="1">
        <v>212.96</v>
      </c>
      <c r="K7770" s="1">
        <v>48.63</v>
      </c>
      <c r="M7770" s="10">
        <f t="array" ref="M7770">_xlfn.XLOOKUP(A7770,subscriptions!B7770:B10004,subscriptions!D7770:D10004)</f>
        <v>120</v>
      </c>
      <c r="N7770" s="10">
        <f t="array" ref="N7770">_xlfn.XLOOKUP(A7770,subscriptions!B7770:B10004,subscriptions!G7770:G10004)</f>
        <v>5</v>
      </c>
      <c r="O7770" s="10">
        <v>114.0</v>
      </c>
      <c r="P7770" s="10" t="str">
        <f t="array" ref="P7770">_xlfn.XLOOKUP(A7770,subscriptions!B7770:B10004,subscriptions!C7770:C10004)</f>
        <v>Residential</v>
      </c>
      <c r="Q7770" s="10" t="s">
        <v>194</v>
      </c>
      <c r="R7770" s="10" t="s">
        <v>212</v>
      </c>
      <c r="S7770" s="10" t="s">
        <v>3087</v>
      </c>
    </row>
    <row r="7771">
      <c r="A7771" s="1" t="s">
        <v>9826</v>
      </c>
      <c r="B7771" s="1" t="s">
        <v>2096</v>
      </c>
      <c r="C7771" s="1" t="s">
        <v>1876</v>
      </c>
      <c r="D7771" s="1" t="s">
        <v>27</v>
      </c>
      <c r="E7771" s="1" t="s">
        <v>179</v>
      </c>
      <c r="F7771" s="1" t="s">
        <v>844</v>
      </c>
      <c r="G7771" s="1" t="s">
        <v>25952</v>
      </c>
      <c r="H7771" s="1" t="s">
        <v>25953</v>
      </c>
      <c r="I7771" s="4">
        <v>84.1746412037037</v>
      </c>
      <c r="J7771" s="1">
        <v>1954.22</v>
      </c>
      <c r="K7771" s="1">
        <v>224.95</v>
      </c>
      <c r="L7771" s="1">
        <v>100.0</v>
      </c>
      <c r="M7771" s="10">
        <f t="array" ref="M7771">_xlfn.XLOOKUP(A7771,subscriptions!B7771:B10004,subscriptions!D7771:D10004)</f>
        <v>120</v>
      </c>
      <c r="N7771" s="10">
        <f t="array" ref="N7771">_xlfn.XLOOKUP(A7771,subscriptions!B7771:B10004,subscriptions!G7771:G10004)</f>
        <v>10</v>
      </c>
      <c r="O7771" s="10">
        <v>108.0</v>
      </c>
      <c r="P7771" s="10" t="str">
        <f t="array" ref="P7771">_xlfn.XLOOKUP(A7771,subscriptions!B7771:B10004,subscriptions!C7771:C10004)</f>
        <v>Residential</v>
      </c>
      <c r="Q7771" s="10" t="s">
        <v>128</v>
      </c>
      <c r="R7771" s="10" t="s">
        <v>212</v>
      </c>
      <c r="S7771" s="10" t="s">
        <v>507</v>
      </c>
    </row>
    <row r="7772">
      <c r="A7772" s="1" t="s">
        <v>9827</v>
      </c>
      <c r="B7772" s="1" t="s">
        <v>508</v>
      </c>
      <c r="C7772" s="1" t="s">
        <v>473</v>
      </c>
      <c r="D7772" s="1" t="s">
        <v>153</v>
      </c>
      <c r="E7772" s="1" t="s">
        <v>28</v>
      </c>
      <c r="F7772" s="1" t="s">
        <v>687</v>
      </c>
      <c r="G7772" s="1" t="s">
        <v>25954</v>
      </c>
      <c r="H7772" s="1" t="s">
        <v>25955</v>
      </c>
      <c r="I7772" s="4">
        <v>84.25644675925926</v>
      </c>
      <c r="J7772" s="1">
        <v>1101.43</v>
      </c>
      <c r="K7772" s="1">
        <v>115.6</v>
      </c>
      <c r="M7772" s="10">
        <f t="array" ref="M7772">_xlfn.XLOOKUP(A7772,subscriptions!B7772:B10004,subscriptions!D7772:D10004)</f>
        <v>120</v>
      </c>
      <c r="N7772" s="10">
        <f t="array" ref="N7772">_xlfn.XLOOKUP(A7772,subscriptions!B7772:B10004,subscriptions!G7772:G10004)</f>
        <v>20</v>
      </c>
      <c r="O7772" s="10">
        <v>96.0</v>
      </c>
      <c r="P7772" s="10" t="str">
        <f t="array" ref="P7772">_xlfn.XLOOKUP(A7772,subscriptions!B7772:B10004,subscriptions!C7772:C10004)</f>
        <v>Residential</v>
      </c>
      <c r="Q7772" s="10" t="s">
        <v>128</v>
      </c>
      <c r="R7772" s="10" t="s">
        <v>148</v>
      </c>
      <c r="S7772" s="10" t="s">
        <v>130</v>
      </c>
    </row>
    <row r="7773">
      <c r="A7773" s="1" t="s">
        <v>9828</v>
      </c>
      <c r="B7773" s="1" t="s">
        <v>4509</v>
      </c>
      <c r="C7773" s="1" t="s">
        <v>473</v>
      </c>
      <c r="D7773" s="1" t="s">
        <v>153</v>
      </c>
      <c r="E7773" s="1" t="s">
        <v>239</v>
      </c>
      <c r="F7773" s="1" t="s">
        <v>3181</v>
      </c>
      <c r="G7773" s="1" t="s">
        <v>25956</v>
      </c>
      <c r="H7773" s="1" t="s">
        <v>25957</v>
      </c>
      <c r="I7773" s="4">
        <v>84.21344907407408</v>
      </c>
      <c r="J7773" s="1">
        <v>1900.44</v>
      </c>
      <c r="K7773" s="1">
        <v>323.7</v>
      </c>
      <c r="M7773" s="10">
        <f t="array" ref="M7773">_xlfn.XLOOKUP(A7773,subscriptions!B7773:B10004,subscriptions!D7773:D10004)</f>
        <v>120</v>
      </c>
      <c r="N7773" s="10">
        <f t="array" ref="N7773">_xlfn.XLOOKUP(A7773,subscriptions!B7773:B10004,subscriptions!G7773:G10004)</f>
        <v>0</v>
      </c>
      <c r="O7773" s="10">
        <v>120.0</v>
      </c>
      <c r="P7773" s="10" t="str">
        <f t="array" ref="P7773">_xlfn.XLOOKUP(A7773,subscriptions!B7773:B10004,subscriptions!C7773:C10004)</f>
        <v>Residential</v>
      </c>
      <c r="Q7773" s="10" t="s">
        <v>173</v>
      </c>
      <c r="R7773" s="10" t="s">
        <v>212</v>
      </c>
      <c r="S7773" s="10" t="s">
        <v>1915</v>
      </c>
    </row>
    <row r="7774">
      <c r="A7774" s="1" t="s">
        <v>9831</v>
      </c>
      <c r="B7774" s="1" t="s">
        <v>2788</v>
      </c>
      <c r="C7774" s="1" t="s">
        <v>1876</v>
      </c>
      <c r="D7774" s="1" t="s">
        <v>153</v>
      </c>
      <c r="E7774" s="1" t="s">
        <v>239</v>
      </c>
      <c r="F7774" s="1" t="s">
        <v>3181</v>
      </c>
      <c r="G7774" s="1" t="s">
        <v>25958</v>
      </c>
      <c r="H7774" s="1" t="s">
        <v>25959</v>
      </c>
      <c r="I7774" s="4">
        <v>84.37665509259259</v>
      </c>
      <c r="J7774" s="1">
        <v>479.41</v>
      </c>
      <c r="K7774" s="1">
        <v>92.11</v>
      </c>
      <c r="M7774" s="10">
        <f t="array" ref="M7774">_xlfn.XLOOKUP(A7774,subscriptions!B7774:B10004,subscriptions!D7774:D10004)</f>
        <v>80</v>
      </c>
      <c r="N7774" s="10">
        <f t="array" ref="N7774">_xlfn.XLOOKUP(A7774,subscriptions!B7774:B10004,subscriptions!G7774:G10004)</f>
        <v>5</v>
      </c>
      <c r="O7774" s="10">
        <v>76.0</v>
      </c>
      <c r="P7774" s="10" t="str">
        <f t="array" ref="P7774">_xlfn.XLOOKUP(A7774,subscriptions!B7774:B10004,subscriptions!C7774:C10004)</f>
        <v>Roam</v>
      </c>
      <c r="Q7774" s="10" t="s">
        <v>194</v>
      </c>
      <c r="R7774" s="10" t="s">
        <v>148</v>
      </c>
      <c r="S7774" s="10" t="s">
        <v>3910</v>
      </c>
    </row>
    <row r="7775">
      <c r="A7775" s="1" t="s">
        <v>9832</v>
      </c>
      <c r="B7775" s="1" t="s">
        <v>236</v>
      </c>
      <c r="C7775" s="1" t="s">
        <v>330</v>
      </c>
      <c r="D7775" s="1" t="s">
        <v>153</v>
      </c>
      <c r="E7775" s="1" t="s">
        <v>714</v>
      </c>
      <c r="F7775" s="1" t="s">
        <v>1730</v>
      </c>
      <c r="G7775" s="1" t="s">
        <v>25960</v>
      </c>
      <c r="H7775" s="1" t="s">
        <v>25961</v>
      </c>
      <c r="I7775" s="4">
        <v>84.38079861111112</v>
      </c>
      <c r="J7775" s="1">
        <v>638.32</v>
      </c>
      <c r="K7775" s="1">
        <v>97.78</v>
      </c>
      <c r="M7775" s="10">
        <f t="array" ref="M7775">_xlfn.XLOOKUP(A7775,subscriptions!B7775:B10004,subscriptions!D7775:D10004)</f>
        <v>120</v>
      </c>
      <c r="N7775" s="10">
        <f t="array" ref="N7775">_xlfn.XLOOKUP(A7775,subscriptions!B7775:B10004,subscriptions!G7775:G10004)</f>
        <v>10</v>
      </c>
      <c r="O7775" s="10">
        <v>108.0</v>
      </c>
      <c r="P7775" s="10" t="str">
        <f t="array" ref="P7775">_xlfn.XLOOKUP(A7775,subscriptions!B7775:B10004,subscriptions!C7775:C10004)</f>
        <v>Residential</v>
      </c>
      <c r="Q7775" s="10" t="s">
        <v>128</v>
      </c>
      <c r="R7775" s="10" t="s">
        <v>212</v>
      </c>
      <c r="S7775" s="10" t="s">
        <v>762</v>
      </c>
    </row>
    <row r="7776">
      <c r="A7776" s="1" t="s">
        <v>9833</v>
      </c>
      <c r="B7776" s="1" t="s">
        <v>2521</v>
      </c>
      <c r="C7776" s="1" t="s">
        <v>1833</v>
      </c>
      <c r="D7776" s="1" t="s">
        <v>153</v>
      </c>
      <c r="E7776" s="1" t="s">
        <v>239</v>
      </c>
      <c r="F7776" s="1" t="s">
        <v>1186</v>
      </c>
      <c r="G7776" s="1" t="s">
        <v>25962</v>
      </c>
      <c r="H7776" s="1" t="s">
        <v>25963</v>
      </c>
      <c r="I7776" s="4">
        <v>84.37806712962963</v>
      </c>
      <c r="J7776" s="1">
        <v>660.18</v>
      </c>
      <c r="K7776" s="1">
        <v>152.82</v>
      </c>
      <c r="M7776" s="10">
        <f t="array" ref="M7776">_xlfn.XLOOKUP(A7776,subscriptions!B7776:B10004,subscriptions!D7776:D10004)</f>
        <v>120</v>
      </c>
      <c r="N7776" s="10">
        <f t="array" ref="N7776">_xlfn.XLOOKUP(A7776,subscriptions!B7776:B10004,subscriptions!G7776:G10004)</f>
        <v>20</v>
      </c>
      <c r="O7776" s="10">
        <v>96.0</v>
      </c>
      <c r="P7776" s="10" t="str">
        <f t="array" ref="P7776">_xlfn.XLOOKUP(A7776,subscriptions!B7776:B10004,subscriptions!C7776:C10004)</f>
        <v>Residential</v>
      </c>
      <c r="Q7776" s="10" t="s">
        <v>128</v>
      </c>
      <c r="R7776" s="10" t="s">
        <v>148</v>
      </c>
      <c r="S7776" s="10" t="s">
        <v>1302</v>
      </c>
    </row>
    <row r="7777">
      <c r="A7777" s="1" t="s">
        <v>9834</v>
      </c>
      <c r="B7777" s="1" t="s">
        <v>1262</v>
      </c>
      <c r="C7777" s="1" t="s">
        <v>3912</v>
      </c>
      <c r="D7777" s="1" t="s">
        <v>27</v>
      </c>
      <c r="E7777" s="1" t="s">
        <v>631</v>
      </c>
      <c r="F7777" s="1" t="s">
        <v>632</v>
      </c>
      <c r="G7777" s="1" t="s">
        <v>25964</v>
      </c>
      <c r="H7777" s="1" t="s">
        <v>25965</v>
      </c>
      <c r="I7777" s="4">
        <v>84.33645833333334</v>
      </c>
      <c r="J7777" s="1">
        <v>89.12</v>
      </c>
      <c r="K7777" s="1">
        <v>31.08</v>
      </c>
      <c r="M7777" s="10">
        <f t="array" ref="M7777">_xlfn.XLOOKUP(A7777,subscriptions!B7777:B10004,subscriptions!D7777:D10004)</f>
        <v>50</v>
      </c>
      <c r="N7777" s="10">
        <f t="array" ref="N7777">_xlfn.XLOOKUP(A7777,subscriptions!B7777:B10004,subscriptions!G7777:G10004)</f>
        <v>0</v>
      </c>
      <c r="O7777" s="10">
        <v>50.0</v>
      </c>
      <c r="P7777" s="10" t="str">
        <f t="array" ref="P7777">_xlfn.XLOOKUP(A7777,subscriptions!B7777:B10004,subscriptions!C7777:C10004)</f>
        <v>Mini</v>
      </c>
      <c r="Q7777" s="10" t="s">
        <v>173</v>
      </c>
      <c r="R7777" s="10" t="s">
        <v>148</v>
      </c>
      <c r="S7777" s="10" t="s">
        <v>1971</v>
      </c>
    </row>
    <row r="7778">
      <c r="A7778" s="1" t="s">
        <v>9835</v>
      </c>
      <c r="B7778" s="1" t="s">
        <v>132</v>
      </c>
      <c r="C7778" s="1" t="s">
        <v>3912</v>
      </c>
      <c r="D7778" s="1" t="s">
        <v>27</v>
      </c>
      <c r="E7778" s="1" t="s">
        <v>631</v>
      </c>
      <c r="F7778" s="1" t="s">
        <v>2293</v>
      </c>
      <c r="G7778" s="1" t="s">
        <v>25966</v>
      </c>
      <c r="H7778" s="1" t="s">
        <v>25967</v>
      </c>
      <c r="I7778" s="4">
        <v>84.33895833333334</v>
      </c>
      <c r="J7778" s="1">
        <v>675.66</v>
      </c>
      <c r="K7778" s="1">
        <v>153.98</v>
      </c>
      <c r="M7778" s="10">
        <f t="array" ref="M7778">_xlfn.XLOOKUP(A7778,subscriptions!B7778:B10004,subscriptions!D7778:D10004)</f>
        <v>250</v>
      </c>
      <c r="N7778" s="10">
        <f t="array" ref="N7778">_xlfn.XLOOKUP(A7778,subscriptions!B7778:B10004,subscriptions!G7778:G10004)</f>
        <v>5</v>
      </c>
      <c r="O7778" s="10">
        <v>237.5</v>
      </c>
      <c r="P7778" s="10" t="str">
        <f t="array" ref="P7778">_xlfn.XLOOKUP(A7778,subscriptions!B7778:B10004,subscriptions!C7778:C10004)</f>
        <v>Business</v>
      </c>
      <c r="Q7778" s="10" t="s">
        <v>194</v>
      </c>
      <c r="R7778" s="10" t="s">
        <v>129</v>
      </c>
      <c r="S7778" s="10" t="s">
        <v>2016</v>
      </c>
    </row>
    <row r="7779">
      <c r="A7779" s="1" t="s">
        <v>9836</v>
      </c>
      <c r="B7779" s="1" t="s">
        <v>686</v>
      </c>
      <c r="C7779" s="1" t="s">
        <v>456</v>
      </c>
      <c r="D7779" s="1" t="s">
        <v>153</v>
      </c>
      <c r="E7779" s="1" t="s">
        <v>179</v>
      </c>
      <c r="F7779" s="1" t="s">
        <v>773</v>
      </c>
      <c r="G7779" s="1" t="s">
        <v>25968</v>
      </c>
      <c r="H7779" s="1" t="s">
        <v>25969</v>
      </c>
      <c r="I7779" s="4">
        <v>84.2953587962963</v>
      </c>
      <c r="J7779" s="1">
        <v>2489.15</v>
      </c>
      <c r="K7779" s="1">
        <v>306.28</v>
      </c>
      <c r="L7779" s="1">
        <v>100.0</v>
      </c>
      <c r="M7779" s="10">
        <f t="array" ref="M7779">_xlfn.XLOOKUP(A7779,subscriptions!B7779:B10004,subscriptions!D7779:D10004)</f>
        <v>80</v>
      </c>
      <c r="N7779" s="10">
        <f t="array" ref="N7779">_xlfn.XLOOKUP(A7779,subscriptions!B7779:B10004,subscriptions!G7779:G10004)</f>
        <v>10</v>
      </c>
      <c r="O7779" s="10">
        <v>72.0</v>
      </c>
      <c r="P7779" s="10" t="str">
        <f t="array" ref="P7779">_xlfn.XLOOKUP(A7779,subscriptions!B7779:B10004,subscriptions!C7779:C10004)</f>
        <v>Roam</v>
      </c>
      <c r="Q7779" s="10" t="s">
        <v>128</v>
      </c>
      <c r="R7779" s="10" t="s">
        <v>148</v>
      </c>
      <c r="S7779" s="10" t="s">
        <v>1026</v>
      </c>
    </row>
    <row r="7780">
      <c r="A7780" s="1" t="s">
        <v>9837</v>
      </c>
      <c r="B7780" s="1" t="s">
        <v>329</v>
      </c>
      <c r="C7780" s="1" t="s">
        <v>1876</v>
      </c>
      <c r="D7780" s="1" t="s">
        <v>27</v>
      </c>
      <c r="E7780" s="1" t="s">
        <v>219</v>
      </c>
      <c r="F7780" s="1" t="s">
        <v>971</v>
      </c>
      <c r="G7780" s="1" t="s">
        <v>25970</v>
      </c>
      <c r="H7780" s="1" t="s">
        <v>25971</v>
      </c>
      <c r="I7780" s="4">
        <v>84.29820601851851</v>
      </c>
      <c r="J7780" s="1">
        <v>3463.89</v>
      </c>
      <c r="K7780" s="1">
        <v>396.43</v>
      </c>
      <c r="M7780" s="10">
        <f t="array" ref="M7780">_xlfn.XLOOKUP(A7780,subscriptions!B7780:B10004,subscriptions!D7780:D10004)</f>
        <v>120</v>
      </c>
      <c r="N7780" s="10">
        <f t="array" ref="N7780">_xlfn.XLOOKUP(A7780,subscriptions!B7780:B10004,subscriptions!G7780:G10004)</f>
        <v>20</v>
      </c>
      <c r="O7780" s="10">
        <v>96.0</v>
      </c>
      <c r="P7780" s="10" t="str">
        <f t="array" ref="P7780">_xlfn.XLOOKUP(A7780,subscriptions!B7780:B10004,subscriptions!C7780:C10004)</f>
        <v>Residential</v>
      </c>
      <c r="Q7780" s="10" t="s">
        <v>128</v>
      </c>
      <c r="R7780" s="10" t="s">
        <v>148</v>
      </c>
      <c r="S7780" s="10" t="s">
        <v>785</v>
      </c>
    </row>
    <row r="7781">
      <c r="A7781" s="1" t="s">
        <v>9838</v>
      </c>
      <c r="B7781" s="1" t="s">
        <v>1491</v>
      </c>
      <c r="C7781" s="1" t="s">
        <v>152</v>
      </c>
      <c r="D7781" s="1" t="s">
        <v>153</v>
      </c>
      <c r="E7781" s="1" t="s">
        <v>219</v>
      </c>
      <c r="F7781" s="1" t="s">
        <v>590</v>
      </c>
      <c r="G7781" s="1" t="s">
        <v>25972</v>
      </c>
      <c r="H7781" s="1" t="s">
        <v>25973</v>
      </c>
      <c r="I7781" s="4">
        <v>84.21194444444444</v>
      </c>
      <c r="J7781" s="1">
        <v>1145.4</v>
      </c>
      <c r="K7781" s="1">
        <v>222.81</v>
      </c>
      <c r="M7781" s="10">
        <f t="array" ref="M7781">_xlfn.XLOOKUP(A7781,subscriptions!B7781:B10004,subscriptions!D7781:D10004)</f>
        <v>120</v>
      </c>
      <c r="N7781" s="10">
        <f t="array" ref="N7781">_xlfn.XLOOKUP(A7781,subscriptions!B7781:B10004,subscriptions!G7781:G10004)</f>
        <v>0</v>
      </c>
      <c r="O7781" s="10">
        <v>120.0</v>
      </c>
      <c r="P7781" s="10" t="str">
        <f t="array" ref="P7781">_xlfn.XLOOKUP(A7781,subscriptions!B7781:B10004,subscriptions!C7781:C10004)</f>
        <v>Residential</v>
      </c>
      <c r="Q7781" s="10" t="s">
        <v>173</v>
      </c>
      <c r="R7781" s="10" t="s">
        <v>212</v>
      </c>
      <c r="S7781" s="10" t="s">
        <v>857</v>
      </c>
    </row>
    <row r="7782">
      <c r="A7782" s="1" t="s">
        <v>9839</v>
      </c>
      <c r="B7782" s="1" t="s">
        <v>197</v>
      </c>
      <c r="C7782" s="1" t="s">
        <v>1415</v>
      </c>
      <c r="D7782" s="1" t="s">
        <v>153</v>
      </c>
      <c r="E7782" s="1" t="s">
        <v>239</v>
      </c>
      <c r="F7782" s="1" t="s">
        <v>2267</v>
      </c>
      <c r="G7782" s="1" t="s">
        <v>25974</v>
      </c>
      <c r="H7782" s="1" t="s">
        <v>25975</v>
      </c>
      <c r="I7782" s="4">
        <v>84.37572916666667</v>
      </c>
      <c r="J7782" s="1">
        <v>961.84</v>
      </c>
      <c r="K7782" s="1">
        <v>238.12</v>
      </c>
      <c r="M7782" s="10">
        <f t="array" ref="M7782">_xlfn.XLOOKUP(A7782,subscriptions!B7782:B10004,subscriptions!D7782:D10004)</f>
        <v>120</v>
      </c>
      <c r="N7782" s="10">
        <f t="array" ref="N7782">_xlfn.XLOOKUP(A7782,subscriptions!B7782:B10004,subscriptions!G7782:G10004)</f>
        <v>5</v>
      </c>
      <c r="O7782" s="10">
        <v>114.0</v>
      </c>
      <c r="P7782" s="10" t="str">
        <f t="array" ref="P7782">_xlfn.XLOOKUP(A7782,subscriptions!B7782:B10004,subscriptions!C7782:C10004)</f>
        <v>Residential</v>
      </c>
      <c r="Q7782" s="10" t="s">
        <v>194</v>
      </c>
      <c r="R7782" s="10" t="s">
        <v>212</v>
      </c>
      <c r="S7782" s="10" t="s">
        <v>1442</v>
      </c>
    </row>
    <row r="7783">
      <c r="A7783" s="1" t="s">
        <v>9840</v>
      </c>
      <c r="B7783" s="1" t="s">
        <v>24</v>
      </c>
      <c r="C7783" s="1" t="s">
        <v>509</v>
      </c>
      <c r="D7783" s="1" t="s">
        <v>27</v>
      </c>
      <c r="E7783" s="1" t="s">
        <v>714</v>
      </c>
      <c r="F7783" s="1" t="s">
        <v>1730</v>
      </c>
      <c r="G7783" s="1" t="s">
        <v>25976</v>
      </c>
      <c r="H7783" s="1" t="s">
        <v>25977</v>
      </c>
      <c r="I7783" s="4">
        <v>84.20997685185185</v>
      </c>
      <c r="J7783" s="1">
        <v>96.96</v>
      </c>
      <c r="K7783" s="1">
        <v>39.8</v>
      </c>
      <c r="M7783" s="10">
        <f t="array" ref="M7783">_xlfn.XLOOKUP(A7783,subscriptions!B7783:B10004,subscriptions!D7783:D10004)</f>
        <v>120</v>
      </c>
      <c r="N7783" s="10">
        <f t="array" ref="N7783">_xlfn.XLOOKUP(A7783,subscriptions!B7783:B10004,subscriptions!G7783:G10004)</f>
        <v>10</v>
      </c>
      <c r="O7783" s="10">
        <v>108.0</v>
      </c>
      <c r="P7783" s="10" t="str">
        <f t="array" ref="P7783">_xlfn.XLOOKUP(A7783,subscriptions!B7783:B10004,subscriptions!C7783:C10004)</f>
        <v>Residential</v>
      </c>
      <c r="Q7783" s="10" t="s">
        <v>128</v>
      </c>
      <c r="R7783" s="10" t="s">
        <v>212</v>
      </c>
      <c r="S7783" s="10" t="s">
        <v>353</v>
      </c>
    </row>
    <row r="7784">
      <c r="A7784" s="1" t="s">
        <v>9843</v>
      </c>
      <c r="B7784" s="1" t="s">
        <v>1506</v>
      </c>
      <c r="C7784" s="1" t="s">
        <v>1415</v>
      </c>
      <c r="D7784" s="1" t="s">
        <v>27</v>
      </c>
      <c r="E7784" s="1" t="s">
        <v>111</v>
      </c>
      <c r="F7784" s="1" t="s">
        <v>1917</v>
      </c>
      <c r="G7784" s="1" t="s">
        <v>25978</v>
      </c>
      <c r="H7784" s="1" t="s">
        <v>25979</v>
      </c>
      <c r="I7784" s="4">
        <v>84.38278935185186</v>
      </c>
      <c r="J7784" s="1">
        <v>3220.48</v>
      </c>
      <c r="K7784" s="1">
        <v>502.48</v>
      </c>
      <c r="M7784" s="10">
        <f t="array" ref="M7784">_xlfn.XLOOKUP(A7784,subscriptions!B7784:B10004,subscriptions!D7784:D10004)</f>
        <v>80</v>
      </c>
      <c r="N7784" s="10">
        <f t="array" ref="N7784">_xlfn.XLOOKUP(A7784,subscriptions!B7784:B10004,subscriptions!G7784:G10004)</f>
        <v>20</v>
      </c>
      <c r="O7784" s="10">
        <v>64.0</v>
      </c>
      <c r="P7784" s="10" t="str">
        <f t="array" ref="P7784">_xlfn.XLOOKUP(A7784,subscriptions!B7784:B10004,subscriptions!C7784:C10004)</f>
        <v>Roam</v>
      </c>
      <c r="Q7784" s="10" t="s">
        <v>128</v>
      </c>
      <c r="R7784" s="10" t="s">
        <v>148</v>
      </c>
      <c r="S7784" s="10" t="s">
        <v>671</v>
      </c>
    </row>
    <row r="7785">
      <c r="A7785" s="1" t="s">
        <v>9844</v>
      </c>
      <c r="B7785" s="1" t="s">
        <v>439</v>
      </c>
      <c r="C7785" s="1" t="s">
        <v>509</v>
      </c>
      <c r="D7785" s="1" t="s">
        <v>153</v>
      </c>
      <c r="E7785" s="1" t="s">
        <v>714</v>
      </c>
      <c r="F7785" s="1" t="s">
        <v>828</v>
      </c>
      <c r="G7785" s="1" t="s">
        <v>25980</v>
      </c>
      <c r="H7785" s="1" t="s">
        <v>25981</v>
      </c>
      <c r="I7785" s="4">
        <v>84.41770833333334</v>
      </c>
      <c r="J7785" s="1">
        <v>69.64</v>
      </c>
      <c r="K7785" s="1">
        <v>26.02</v>
      </c>
      <c r="M7785" s="10">
        <f t="array" ref="M7785">_xlfn.XLOOKUP(A7785,subscriptions!B7785:B10004,subscriptions!D7785:D10004)</f>
        <v>120</v>
      </c>
      <c r="N7785" s="10">
        <f t="array" ref="N7785">_xlfn.XLOOKUP(A7785,subscriptions!B7785:B10004,subscriptions!G7785:G10004)</f>
        <v>0</v>
      </c>
      <c r="O7785" s="10">
        <v>120.0</v>
      </c>
      <c r="P7785" s="10" t="str">
        <f t="array" ref="P7785">_xlfn.XLOOKUP(A7785,subscriptions!B7785:B10004,subscriptions!C7785:C10004)</f>
        <v>Residential</v>
      </c>
      <c r="Q7785" s="10" t="s">
        <v>173</v>
      </c>
      <c r="R7785" s="10" t="s">
        <v>212</v>
      </c>
      <c r="S7785" s="10" t="s">
        <v>327</v>
      </c>
    </row>
    <row r="7786">
      <c r="A7786" s="1" t="s">
        <v>9845</v>
      </c>
      <c r="B7786" s="1" t="s">
        <v>1141</v>
      </c>
      <c r="C7786" s="1" t="s">
        <v>658</v>
      </c>
      <c r="D7786" s="1" t="s">
        <v>27</v>
      </c>
      <c r="E7786" s="1" t="s">
        <v>262</v>
      </c>
      <c r="F7786" s="1" t="s">
        <v>885</v>
      </c>
      <c r="G7786" s="1" t="s">
        <v>25982</v>
      </c>
      <c r="H7786" s="1" t="s">
        <v>25983</v>
      </c>
      <c r="I7786" s="4">
        <v>84.34185185185186</v>
      </c>
      <c r="J7786" s="1">
        <v>4393.83</v>
      </c>
      <c r="K7786" s="1">
        <v>1066.97</v>
      </c>
      <c r="M7786" s="10">
        <f t="array" ref="M7786">_xlfn.XLOOKUP(A7786,subscriptions!B7786:B10004,subscriptions!D7786:D10004)</f>
        <v>80</v>
      </c>
      <c r="N7786" s="10">
        <f t="array" ref="N7786">_xlfn.XLOOKUP(A7786,subscriptions!B7786:B10004,subscriptions!G7786:G10004)</f>
        <v>5</v>
      </c>
      <c r="O7786" s="10">
        <v>76.0</v>
      </c>
      <c r="P7786" s="10" t="str">
        <f t="array" ref="P7786">_xlfn.XLOOKUP(A7786,subscriptions!B7786:B10004,subscriptions!C7786:C10004)</f>
        <v>Roam</v>
      </c>
      <c r="Q7786" s="10" t="s">
        <v>194</v>
      </c>
      <c r="R7786" s="10" t="s">
        <v>148</v>
      </c>
      <c r="S7786" s="10" t="s">
        <v>1703</v>
      </c>
    </row>
    <row r="7787">
      <c r="A7787" s="1" t="s">
        <v>9846</v>
      </c>
      <c r="B7787" s="1" t="s">
        <v>455</v>
      </c>
      <c r="C7787" s="1" t="s">
        <v>1833</v>
      </c>
      <c r="D7787" s="1" t="s">
        <v>27</v>
      </c>
      <c r="E7787" s="1" t="s">
        <v>239</v>
      </c>
      <c r="F7787" s="1" t="s">
        <v>2132</v>
      </c>
      <c r="G7787" s="1" t="s">
        <v>25984</v>
      </c>
      <c r="H7787" s="1" t="s">
        <v>25985</v>
      </c>
      <c r="I7787" s="4">
        <v>84.33895833333334</v>
      </c>
      <c r="J7787" s="1">
        <v>1057.71</v>
      </c>
      <c r="K7787" s="1">
        <v>152.11</v>
      </c>
      <c r="M7787" s="10">
        <f t="array" ref="M7787">_xlfn.XLOOKUP(A7787,subscriptions!B7787:B10004,subscriptions!D7787:D10004)</f>
        <v>250</v>
      </c>
      <c r="N7787" s="10">
        <f t="array" ref="N7787">_xlfn.XLOOKUP(A7787,subscriptions!B7787:B10004,subscriptions!G7787:G10004)</f>
        <v>10</v>
      </c>
      <c r="O7787" s="10">
        <v>225.0</v>
      </c>
      <c r="P7787" s="10" t="str">
        <f t="array" ref="P7787">_xlfn.XLOOKUP(A7787,subscriptions!B7787:B10004,subscriptions!C7787:C10004)</f>
        <v>Business</v>
      </c>
      <c r="Q7787" s="10" t="s">
        <v>128</v>
      </c>
      <c r="R7787" s="10" t="s">
        <v>129</v>
      </c>
      <c r="S7787" s="10" t="s">
        <v>2016</v>
      </c>
    </row>
    <row r="7788">
      <c r="A7788" s="1" t="s">
        <v>9847</v>
      </c>
      <c r="B7788" s="1" t="s">
        <v>508</v>
      </c>
      <c r="C7788" s="1" t="s">
        <v>391</v>
      </c>
      <c r="D7788" s="1" t="s">
        <v>153</v>
      </c>
      <c r="E7788" s="1" t="s">
        <v>28</v>
      </c>
      <c r="F7788" s="1" t="s">
        <v>1639</v>
      </c>
      <c r="G7788" s="1" t="s">
        <v>25986</v>
      </c>
      <c r="H7788" s="1" t="s">
        <v>25987</v>
      </c>
      <c r="I7788" s="4">
        <v>84.42019675925926</v>
      </c>
      <c r="J7788" s="1">
        <v>677.68</v>
      </c>
      <c r="K7788" s="1">
        <v>110.34</v>
      </c>
      <c r="M7788" s="10">
        <f t="array" ref="M7788">_xlfn.XLOOKUP(A7788,subscriptions!B7788:B10004,subscriptions!D7788:D10004)</f>
        <v>120</v>
      </c>
      <c r="N7788" s="10">
        <f t="array" ref="N7788">_xlfn.XLOOKUP(A7788,subscriptions!B7788:B10004,subscriptions!G7788:G10004)</f>
        <v>20</v>
      </c>
      <c r="O7788" s="10">
        <v>96.0</v>
      </c>
      <c r="P7788" s="10" t="str">
        <f t="array" ref="P7788">_xlfn.XLOOKUP(A7788,subscriptions!B7788:B10004,subscriptions!C7788:C10004)</f>
        <v>Residential</v>
      </c>
      <c r="Q7788" s="10" t="s">
        <v>128</v>
      </c>
      <c r="R7788" s="10" t="s">
        <v>148</v>
      </c>
      <c r="S7788" s="10" t="s">
        <v>940</v>
      </c>
    </row>
    <row r="7789">
      <c r="A7789" s="1" t="s">
        <v>9848</v>
      </c>
      <c r="B7789" s="1" t="s">
        <v>523</v>
      </c>
      <c r="C7789" s="1" t="s">
        <v>673</v>
      </c>
      <c r="D7789" s="1" t="s">
        <v>27</v>
      </c>
      <c r="E7789" s="1" t="s">
        <v>219</v>
      </c>
      <c r="F7789" s="1" t="s">
        <v>1461</v>
      </c>
      <c r="G7789" s="1" t="s">
        <v>25988</v>
      </c>
      <c r="H7789" s="1" t="s">
        <v>25989</v>
      </c>
      <c r="I7789" s="4">
        <v>84.17447916666667</v>
      </c>
      <c r="J7789" s="1">
        <v>3919.85</v>
      </c>
      <c r="K7789" s="1">
        <v>569.37</v>
      </c>
      <c r="M7789" s="10">
        <f t="array" ref="M7789">_xlfn.XLOOKUP(A7789,subscriptions!B7789:B10004,subscriptions!D7789:D10004)</f>
        <v>250</v>
      </c>
      <c r="N7789" s="10">
        <f t="array" ref="N7789">_xlfn.XLOOKUP(A7789,subscriptions!B7789:B10004,subscriptions!G7789:G10004)</f>
        <v>0</v>
      </c>
      <c r="O7789" s="10">
        <v>250.0</v>
      </c>
      <c r="P7789" s="10" t="str">
        <f t="array" ref="P7789">_xlfn.XLOOKUP(A7789,subscriptions!B7789:B10004,subscriptions!C7789:C10004)</f>
        <v>Business</v>
      </c>
      <c r="Q7789" s="10" t="s">
        <v>173</v>
      </c>
      <c r="R7789" s="10" t="s">
        <v>129</v>
      </c>
      <c r="S7789" s="10" t="s">
        <v>507</v>
      </c>
    </row>
    <row r="7790">
      <c r="A7790" s="1" t="s">
        <v>9849</v>
      </c>
      <c r="B7790" s="1" t="s">
        <v>1886</v>
      </c>
      <c r="C7790" s="1" t="s">
        <v>1973</v>
      </c>
      <c r="D7790" s="1" t="s">
        <v>27</v>
      </c>
      <c r="E7790" s="1" t="s">
        <v>714</v>
      </c>
      <c r="F7790" s="1" t="s">
        <v>1730</v>
      </c>
      <c r="G7790" s="1" t="s">
        <v>25990</v>
      </c>
      <c r="H7790" s="1" t="s">
        <v>25991</v>
      </c>
      <c r="I7790" s="4">
        <v>84.33498842592593</v>
      </c>
      <c r="J7790" s="1">
        <v>87.04</v>
      </c>
      <c r="K7790" s="1">
        <v>20.25</v>
      </c>
      <c r="M7790" s="10">
        <f t="array" ref="M7790">_xlfn.XLOOKUP(A7790,subscriptions!B7790:B10004,subscriptions!D7790:D10004)</f>
        <v>120</v>
      </c>
      <c r="N7790" s="10">
        <f t="array" ref="N7790">_xlfn.XLOOKUP(A7790,subscriptions!B7790:B10004,subscriptions!G7790:G10004)</f>
        <v>5</v>
      </c>
      <c r="O7790" s="10">
        <v>114.0</v>
      </c>
      <c r="P7790" s="10" t="str">
        <f t="array" ref="P7790">_xlfn.XLOOKUP(A7790,subscriptions!B7790:B10004,subscriptions!C7790:C10004)</f>
        <v>Residential</v>
      </c>
      <c r="Q7790" s="10" t="s">
        <v>194</v>
      </c>
      <c r="R7790" s="10" t="s">
        <v>212</v>
      </c>
      <c r="S7790" s="10" t="s">
        <v>643</v>
      </c>
    </row>
    <row r="7791">
      <c r="A7791" s="1" t="s">
        <v>9850</v>
      </c>
      <c r="B7791" s="1" t="s">
        <v>657</v>
      </c>
      <c r="C7791" s="1" t="s">
        <v>198</v>
      </c>
      <c r="D7791" s="1" t="s">
        <v>153</v>
      </c>
      <c r="E7791" s="1" t="s">
        <v>219</v>
      </c>
      <c r="F7791" s="1" t="s">
        <v>2446</v>
      </c>
      <c r="G7791" s="1" t="s">
        <v>25992</v>
      </c>
      <c r="H7791" s="1" t="s">
        <v>25993</v>
      </c>
      <c r="I7791" s="4">
        <v>84.42100694444444</v>
      </c>
      <c r="J7791" s="1">
        <v>1356.35</v>
      </c>
      <c r="K7791" s="1">
        <v>165.31</v>
      </c>
      <c r="M7791" s="10">
        <f t="array" ref="M7791">_xlfn.XLOOKUP(A7791,subscriptions!B7791:B10004,subscriptions!D7791:D10004)</f>
        <v>80</v>
      </c>
      <c r="N7791" s="10">
        <f t="array" ref="N7791">_xlfn.XLOOKUP(A7791,subscriptions!B7791:B10004,subscriptions!G7791:G10004)</f>
        <v>10</v>
      </c>
      <c r="O7791" s="10">
        <v>72.0</v>
      </c>
      <c r="P7791" s="10" t="str">
        <f t="array" ref="P7791">_xlfn.XLOOKUP(A7791,subscriptions!B7791:B10004,subscriptions!C7791:C10004)</f>
        <v>Roam</v>
      </c>
      <c r="Q7791" s="10" t="s">
        <v>128</v>
      </c>
      <c r="R7791" s="10" t="s">
        <v>148</v>
      </c>
      <c r="S7791" s="10" t="s">
        <v>2152</v>
      </c>
    </row>
    <row r="7792">
      <c r="A7792" s="1" t="s">
        <v>9851</v>
      </c>
      <c r="B7792" s="1" t="s">
        <v>1009</v>
      </c>
      <c r="C7792" s="1" t="s">
        <v>296</v>
      </c>
      <c r="D7792" s="1" t="s">
        <v>153</v>
      </c>
      <c r="E7792" s="1" t="s">
        <v>280</v>
      </c>
      <c r="F7792" s="1" t="s">
        <v>1446</v>
      </c>
      <c r="G7792" s="1" t="s">
        <v>25994</v>
      </c>
      <c r="H7792" s="1" t="s">
        <v>25995</v>
      </c>
      <c r="I7792" s="4">
        <v>84.2142013888889</v>
      </c>
      <c r="J7792" s="1">
        <v>1244.21</v>
      </c>
      <c r="K7792" s="1">
        <v>298.48</v>
      </c>
      <c r="M7792" s="10">
        <f t="array" ref="M7792">_xlfn.XLOOKUP(A7792,subscriptions!B7792:B10004,subscriptions!D7792:D10004)</f>
        <v>250</v>
      </c>
      <c r="N7792" s="10">
        <f t="array" ref="N7792">_xlfn.XLOOKUP(A7792,subscriptions!B7792:B10004,subscriptions!G7792:G10004)</f>
        <v>20</v>
      </c>
      <c r="O7792" s="10">
        <v>200.0</v>
      </c>
      <c r="P7792" s="10" t="str">
        <f t="array" ref="P7792">_xlfn.XLOOKUP(A7792,subscriptions!B7792:B10004,subscriptions!C7792:C10004)</f>
        <v>Business</v>
      </c>
      <c r="Q7792" s="10" t="s">
        <v>128</v>
      </c>
      <c r="R7792" s="10" t="s">
        <v>129</v>
      </c>
      <c r="S7792" s="10" t="s">
        <v>388</v>
      </c>
    </row>
    <row r="7793">
      <c r="A7793" s="1" t="s">
        <v>9852</v>
      </c>
      <c r="B7793" s="1" t="s">
        <v>177</v>
      </c>
      <c r="C7793" s="1" t="s">
        <v>279</v>
      </c>
      <c r="D7793" s="1" t="s">
        <v>153</v>
      </c>
      <c r="E7793" s="1" t="s">
        <v>714</v>
      </c>
      <c r="F7793" s="1" t="s">
        <v>2562</v>
      </c>
      <c r="G7793" s="1" t="s">
        <v>25996</v>
      </c>
      <c r="H7793" s="1" t="s">
        <v>25997</v>
      </c>
      <c r="I7793" s="4">
        <v>84.41763888888889</v>
      </c>
      <c r="J7793" s="1">
        <v>421.39</v>
      </c>
      <c r="K7793" s="1">
        <v>85.56</v>
      </c>
      <c r="M7793" s="10">
        <f t="array" ref="M7793">_xlfn.XLOOKUP(A7793,subscriptions!B7793:B10004,subscriptions!D7793:D10004)</f>
        <v>120</v>
      </c>
      <c r="N7793" s="10">
        <f t="array" ref="N7793">_xlfn.XLOOKUP(A7793,subscriptions!B7793:B10004,subscriptions!G7793:G10004)</f>
        <v>0</v>
      </c>
      <c r="O7793" s="10">
        <v>120.0</v>
      </c>
      <c r="P7793" s="10" t="str">
        <f t="array" ref="P7793">_xlfn.XLOOKUP(A7793,subscriptions!B7793:B10004,subscriptions!C7793:C10004)</f>
        <v>Residential</v>
      </c>
      <c r="Q7793" s="10" t="s">
        <v>173</v>
      </c>
      <c r="R7793" s="10" t="s">
        <v>212</v>
      </c>
      <c r="S7793" s="10" t="s">
        <v>327</v>
      </c>
    </row>
    <row r="7794">
      <c r="A7794" s="1" t="s">
        <v>9853</v>
      </c>
      <c r="B7794" s="1" t="s">
        <v>1972</v>
      </c>
      <c r="C7794" s="1" t="s">
        <v>426</v>
      </c>
      <c r="D7794" s="1" t="s">
        <v>27</v>
      </c>
      <c r="E7794" s="1" t="s">
        <v>111</v>
      </c>
      <c r="F7794" s="1" t="s">
        <v>1263</v>
      </c>
      <c r="G7794" s="1" t="s">
        <v>25998</v>
      </c>
      <c r="H7794" s="1" t="s">
        <v>25999</v>
      </c>
      <c r="I7794" s="4">
        <v>84.37935185185185</v>
      </c>
      <c r="J7794" s="1">
        <v>890.25</v>
      </c>
      <c r="K7794" s="1">
        <v>218.26</v>
      </c>
      <c r="M7794" s="10">
        <f t="array" ref="M7794">_xlfn.XLOOKUP(A7794,subscriptions!B7794:B10004,subscriptions!D7794:D10004)</f>
        <v>80</v>
      </c>
      <c r="N7794" s="10">
        <f t="array" ref="N7794">_xlfn.XLOOKUP(A7794,subscriptions!B7794:B10004,subscriptions!G7794:G10004)</f>
        <v>5</v>
      </c>
      <c r="O7794" s="10">
        <v>76.0</v>
      </c>
      <c r="P7794" s="10" t="str">
        <f t="array" ref="P7794">_xlfn.XLOOKUP(A7794,subscriptions!B7794:B10004,subscriptions!C7794:C10004)</f>
        <v>Roam</v>
      </c>
      <c r="Q7794" s="10" t="s">
        <v>194</v>
      </c>
      <c r="R7794" s="10" t="s">
        <v>148</v>
      </c>
      <c r="S7794" s="10" t="s">
        <v>2380</v>
      </c>
    </row>
    <row r="7795">
      <c r="A7795" s="1" t="s">
        <v>9854</v>
      </c>
      <c r="B7795" s="1" t="s">
        <v>197</v>
      </c>
      <c r="C7795" s="1" t="s">
        <v>750</v>
      </c>
      <c r="D7795" s="1" t="s">
        <v>153</v>
      </c>
      <c r="E7795" s="1" t="s">
        <v>219</v>
      </c>
      <c r="F7795" s="1" t="s">
        <v>2446</v>
      </c>
      <c r="G7795" s="1" t="s">
        <v>26000</v>
      </c>
      <c r="H7795" s="1" t="s">
        <v>26001</v>
      </c>
      <c r="I7795" s="4">
        <v>84.37726851851852</v>
      </c>
      <c r="J7795" s="1">
        <v>1634.47</v>
      </c>
      <c r="K7795" s="1">
        <v>189.64</v>
      </c>
      <c r="M7795" s="10">
        <f t="array" ref="M7795">_xlfn.XLOOKUP(A7795,subscriptions!B7795:B10004,subscriptions!D7795:D10004)</f>
        <v>120</v>
      </c>
      <c r="N7795" s="10">
        <f t="array" ref="N7795">_xlfn.XLOOKUP(A7795,subscriptions!B7795:B10004,subscriptions!G7795:G10004)</f>
        <v>10</v>
      </c>
      <c r="O7795" s="10">
        <v>108.0</v>
      </c>
      <c r="P7795" s="10" t="str">
        <f t="array" ref="P7795">_xlfn.XLOOKUP(A7795,subscriptions!B7795:B10004,subscriptions!C7795:C10004)</f>
        <v>Residential</v>
      </c>
      <c r="Q7795" s="10" t="s">
        <v>128</v>
      </c>
      <c r="R7795" s="10" t="s">
        <v>212</v>
      </c>
      <c r="S7795" s="10" t="s">
        <v>1360</v>
      </c>
    </row>
    <row r="7796">
      <c r="A7796" s="1" t="s">
        <v>9855</v>
      </c>
      <c r="B7796" s="1" t="s">
        <v>150</v>
      </c>
      <c r="C7796" s="1" t="s">
        <v>1200</v>
      </c>
      <c r="D7796" s="1" t="s">
        <v>153</v>
      </c>
      <c r="E7796" s="1" t="s">
        <v>631</v>
      </c>
      <c r="F7796" s="1" t="s">
        <v>2495</v>
      </c>
      <c r="G7796" s="1" t="s">
        <v>26002</v>
      </c>
      <c r="H7796" s="1" t="s">
        <v>26003</v>
      </c>
      <c r="I7796" s="4">
        <v>84.29728009259259</v>
      </c>
      <c r="J7796" s="1">
        <v>1998.15</v>
      </c>
      <c r="K7796" s="1">
        <v>416.39</v>
      </c>
      <c r="M7796" s="10">
        <f t="array" ref="M7796">_xlfn.XLOOKUP(A7796,subscriptions!B7796:B10004,subscriptions!D7796:D10004)</f>
        <v>120</v>
      </c>
      <c r="N7796" s="10">
        <f t="array" ref="N7796">_xlfn.XLOOKUP(A7796,subscriptions!B7796:B10004,subscriptions!G7796:G10004)</f>
        <v>20</v>
      </c>
      <c r="O7796" s="10">
        <v>96.0</v>
      </c>
      <c r="P7796" s="10" t="str">
        <f t="array" ref="P7796">_xlfn.XLOOKUP(A7796,subscriptions!B7796:B10004,subscriptions!C7796:C10004)</f>
        <v>Residential</v>
      </c>
      <c r="Q7796" s="10" t="s">
        <v>128</v>
      </c>
      <c r="R7796" s="10" t="s">
        <v>148</v>
      </c>
      <c r="S7796" s="10" t="s">
        <v>407</v>
      </c>
    </row>
    <row r="7797">
      <c r="A7797" s="1" t="s">
        <v>9856</v>
      </c>
      <c r="B7797" s="1" t="s">
        <v>1414</v>
      </c>
      <c r="C7797" s="1" t="s">
        <v>492</v>
      </c>
      <c r="D7797" s="1" t="s">
        <v>27</v>
      </c>
      <c r="E7797" s="1" t="s">
        <v>239</v>
      </c>
      <c r="F7797" s="1" t="s">
        <v>606</v>
      </c>
      <c r="G7797" s="1" t="s">
        <v>26004</v>
      </c>
      <c r="H7797" s="1" t="s">
        <v>26005</v>
      </c>
      <c r="I7797" s="4">
        <v>84.1744212962963</v>
      </c>
      <c r="J7797" s="1">
        <v>51.08</v>
      </c>
      <c r="K7797" s="1">
        <v>9.06</v>
      </c>
      <c r="M7797" s="10">
        <f t="array" ref="M7797">_xlfn.XLOOKUP(A7797,subscriptions!B7797:B10004,subscriptions!D7797:D10004)</f>
        <v>80</v>
      </c>
      <c r="N7797" s="10">
        <f t="array" ref="N7797">_xlfn.XLOOKUP(A7797,subscriptions!B7797:B10004,subscriptions!G7797:G10004)</f>
        <v>0</v>
      </c>
      <c r="O7797" s="10">
        <v>80.0</v>
      </c>
      <c r="P7797" s="10" t="str">
        <f t="array" ref="P7797">_xlfn.XLOOKUP(A7797,subscriptions!B7797:B10004,subscriptions!C7797:C10004)</f>
        <v>Roam</v>
      </c>
      <c r="Q7797" s="10" t="s">
        <v>173</v>
      </c>
      <c r="R7797" s="10" t="s">
        <v>148</v>
      </c>
      <c r="S7797" s="10" t="s">
        <v>507</v>
      </c>
    </row>
    <row r="7798">
      <c r="A7798" s="1" t="s">
        <v>9859</v>
      </c>
      <c r="B7798" s="1" t="s">
        <v>1141</v>
      </c>
      <c r="C7798" s="1" t="s">
        <v>218</v>
      </c>
      <c r="D7798" s="1" t="s">
        <v>27</v>
      </c>
      <c r="E7798" s="1" t="s">
        <v>111</v>
      </c>
      <c r="F7798" s="1" t="s">
        <v>1227</v>
      </c>
      <c r="G7798" s="1" t="s">
        <v>26006</v>
      </c>
      <c r="H7798" s="1" t="s">
        <v>26007</v>
      </c>
      <c r="I7798" s="4">
        <v>84.3412037037037</v>
      </c>
      <c r="J7798" s="1">
        <v>4193.45</v>
      </c>
      <c r="K7798" s="1">
        <v>767.0</v>
      </c>
      <c r="M7798" s="10">
        <f t="array" ref="M7798">_xlfn.XLOOKUP(A7798,subscriptions!B7798:B10004,subscriptions!D7798:D10004)</f>
        <v>50</v>
      </c>
      <c r="N7798" s="10">
        <f t="array" ref="N7798">_xlfn.XLOOKUP(A7798,subscriptions!B7798:B10004,subscriptions!G7798:G10004)</f>
        <v>5</v>
      </c>
      <c r="O7798" s="10">
        <v>47.5</v>
      </c>
      <c r="P7798" s="10" t="str">
        <f t="array" ref="P7798">_xlfn.XLOOKUP(A7798,subscriptions!B7798:B10004,subscriptions!C7798:C10004)</f>
        <v>Mini</v>
      </c>
      <c r="Q7798" s="10" t="s">
        <v>194</v>
      </c>
      <c r="R7798" s="10" t="s">
        <v>148</v>
      </c>
      <c r="S7798" s="10" t="s">
        <v>259</v>
      </c>
    </row>
    <row r="7799">
      <c r="A7799" s="1" t="s">
        <v>9860</v>
      </c>
      <c r="B7799" s="1" t="s">
        <v>763</v>
      </c>
      <c r="C7799" s="1" t="s">
        <v>441</v>
      </c>
      <c r="D7799" s="1" t="s">
        <v>27</v>
      </c>
      <c r="E7799" s="1" t="s">
        <v>28</v>
      </c>
      <c r="F7799" s="1" t="s">
        <v>2188</v>
      </c>
      <c r="G7799" s="1" t="s">
        <v>26008</v>
      </c>
      <c r="H7799" s="1" t="s">
        <v>26009</v>
      </c>
      <c r="I7799" s="4">
        <v>84.34127314814815</v>
      </c>
      <c r="J7799" s="1">
        <v>319.63</v>
      </c>
      <c r="K7799" s="1">
        <v>55.92</v>
      </c>
      <c r="M7799" s="10">
        <f t="array" ref="M7799">_xlfn.XLOOKUP(A7799,subscriptions!B7799:B10004,subscriptions!D7799:D10004)</f>
        <v>120</v>
      </c>
      <c r="N7799" s="10">
        <f t="array" ref="N7799">_xlfn.XLOOKUP(A7799,subscriptions!B7799:B10004,subscriptions!G7799:G10004)</f>
        <v>10</v>
      </c>
      <c r="O7799" s="10">
        <v>108.0</v>
      </c>
      <c r="P7799" s="10" t="str">
        <f t="array" ref="P7799">_xlfn.XLOOKUP(A7799,subscriptions!B7799:B10004,subscriptions!C7799:C10004)</f>
        <v>Residential</v>
      </c>
      <c r="Q7799" s="10" t="s">
        <v>128</v>
      </c>
      <c r="R7799" s="10" t="s">
        <v>212</v>
      </c>
      <c r="S7799" s="10" t="s">
        <v>259</v>
      </c>
    </row>
    <row r="7800">
      <c r="A7800" s="1" t="s">
        <v>9861</v>
      </c>
      <c r="B7800" s="1" t="s">
        <v>1173</v>
      </c>
      <c r="C7800" s="1" t="s">
        <v>133</v>
      </c>
      <c r="D7800" s="1" t="s">
        <v>27</v>
      </c>
      <c r="E7800" s="1" t="s">
        <v>239</v>
      </c>
      <c r="F7800" s="1" t="s">
        <v>240</v>
      </c>
      <c r="G7800" s="1" t="s">
        <v>26010</v>
      </c>
      <c r="H7800" s="1" t="s">
        <v>26011</v>
      </c>
      <c r="I7800" s="4">
        <v>84.41756944444444</v>
      </c>
      <c r="J7800" s="1">
        <v>449.04</v>
      </c>
      <c r="K7800" s="1">
        <v>84.19</v>
      </c>
      <c r="M7800" s="10">
        <f t="array" ref="M7800">_xlfn.XLOOKUP(A7800,subscriptions!B7800:B10004,subscriptions!D7800:D10004)</f>
        <v>120</v>
      </c>
      <c r="N7800" s="10">
        <f t="array" ref="N7800">_xlfn.XLOOKUP(A7800,subscriptions!B7800:B10004,subscriptions!G7800:G10004)</f>
        <v>20</v>
      </c>
      <c r="O7800" s="10">
        <v>96.0</v>
      </c>
      <c r="P7800" s="10" t="str">
        <f t="array" ref="P7800">_xlfn.XLOOKUP(A7800,subscriptions!B7800:B10004,subscriptions!C7800:C10004)</f>
        <v>Residential</v>
      </c>
      <c r="Q7800" s="10" t="s">
        <v>128</v>
      </c>
      <c r="R7800" s="10" t="s">
        <v>148</v>
      </c>
      <c r="S7800" s="10" t="s">
        <v>327</v>
      </c>
    </row>
    <row r="7801">
      <c r="A7801" s="1" t="s">
        <v>9862</v>
      </c>
      <c r="B7801" s="1" t="s">
        <v>1939</v>
      </c>
      <c r="C7801" s="1" t="s">
        <v>441</v>
      </c>
      <c r="D7801" s="1" t="s">
        <v>153</v>
      </c>
      <c r="E7801" s="1" t="s">
        <v>239</v>
      </c>
      <c r="F7801" s="1" t="s">
        <v>2765</v>
      </c>
      <c r="G7801" s="1" t="s">
        <v>26012</v>
      </c>
      <c r="H7801" s="1" t="s">
        <v>26013</v>
      </c>
      <c r="I7801" s="4">
        <v>84.42096064814815</v>
      </c>
      <c r="J7801" s="1">
        <v>508.71</v>
      </c>
      <c r="K7801" s="1">
        <v>88.75</v>
      </c>
      <c r="M7801" s="10">
        <f t="array" ref="M7801">_xlfn.XLOOKUP(A7801,subscriptions!B7801:B10004,subscriptions!D7801:D10004)</f>
        <v>120</v>
      </c>
      <c r="N7801" s="10">
        <f t="array" ref="N7801">_xlfn.XLOOKUP(A7801,subscriptions!B7801:B10004,subscriptions!G7801:G10004)</f>
        <v>0</v>
      </c>
      <c r="O7801" s="10">
        <v>120.0</v>
      </c>
      <c r="P7801" s="10" t="str">
        <f t="array" ref="P7801">_xlfn.XLOOKUP(A7801,subscriptions!B7801:B10004,subscriptions!C7801:C10004)</f>
        <v>Residential</v>
      </c>
      <c r="Q7801" s="10" t="s">
        <v>173</v>
      </c>
      <c r="R7801" s="10" t="s">
        <v>212</v>
      </c>
      <c r="S7801" s="10" t="s">
        <v>2152</v>
      </c>
    </row>
    <row r="7802">
      <c r="A7802" s="1" t="s">
        <v>9863</v>
      </c>
      <c r="B7802" s="1" t="s">
        <v>177</v>
      </c>
      <c r="C7802" s="1" t="s">
        <v>1492</v>
      </c>
      <c r="D7802" s="1" t="s">
        <v>153</v>
      </c>
      <c r="E7802" s="1" t="s">
        <v>239</v>
      </c>
      <c r="F7802" s="1" t="s">
        <v>606</v>
      </c>
      <c r="G7802" s="1" t="s">
        <v>26014</v>
      </c>
      <c r="H7802" s="1" t="s">
        <v>26015</v>
      </c>
      <c r="I7802" s="4">
        <v>84.25236111111111</v>
      </c>
      <c r="J7802" s="1">
        <v>107.83</v>
      </c>
      <c r="K7802" s="1">
        <v>29.1</v>
      </c>
      <c r="M7802" s="10">
        <f t="array" ref="M7802">_xlfn.XLOOKUP(A7802,subscriptions!B7802:B10004,subscriptions!D7802:D10004)</f>
        <v>120</v>
      </c>
      <c r="N7802" s="10">
        <f t="array" ref="N7802">_xlfn.XLOOKUP(A7802,subscriptions!B7802:B10004,subscriptions!G7802:G10004)</f>
        <v>5</v>
      </c>
      <c r="O7802" s="10">
        <v>114.0</v>
      </c>
      <c r="P7802" s="10" t="str">
        <f t="array" ref="P7802">_xlfn.XLOOKUP(A7802,subscriptions!B7802:B10004,subscriptions!C7802:C10004)</f>
        <v>Residential</v>
      </c>
      <c r="Q7802" s="10" t="s">
        <v>194</v>
      </c>
      <c r="R7802" s="10" t="s">
        <v>212</v>
      </c>
      <c r="S7802" s="10" t="s">
        <v>1008</v>
      </c>
    </row>
    <row r="7803">
      <c r="A7803" s="1" t="s">
        <v>9864</v>
      </c>
      <c r="B7803" s="1" t="s">
        <v>941</v>
      </c>
      <c r="C7803" s="1" t="s">
        <v>1477</v>
      </c>
      <c r="D7803" s="1" t="s">
        <v>27</v>
      </c>
      <c r="E7803" s="1" t="s">
        <v>332</v>
      </c>
      <c r="F7803" s="1" t="s">
        <v>427</v>
      </c>
      <c r="G7803" s="1" t="s">
        <v>26016</v>
      </c>
      <c r="H7803" s="1" t="s">
        <v>26017</v>
      </c>
      <c r="I7803" s="4">
        <v>84.21284722222222</v>
      </c>
      <c r="J7803" s="1">
        <v>246.96</v>
      </c>
      <c r="K7803" s="1">
        <v>62.49</v>
      </c>
      <c r="M7803" s="10">
        <f t="array" ref="M7803">_xlfn.XLOOKUP(A7803,subscriptions!B7803:B10004,subscriptions!D7803:D10004)</f>
        <v>120</v>
      </c>
      <c r="N7803" s="10">
        <f t="array" ref="N7803">_xlfn.XLOOKUP(A7803,subscriptions!B7803:B10004,subscriptions!G7803:G10004)</f>
        <v>10</v>
      </c>
      <c r="O7803" s="10">
        <v>108.0</v>
      </c>
      <c r="P7803" s="10" t="str">
        <f t="array" ref="P7803">_xlfn.XLOOKUP(A7803,subscriptions!B7803:B10004,subscriptions!C7803:C10004)</f>
        <v>Residential</v>
      </c>
      <c r="Q7803" s="10" t="s">
        <v>128</v>
      </c>
      <c r="R7803" s="10" t="s">
        <v>212</v>
      </c>
      <c r="S7803" s="10" t="s">
        <v>813</v>
      </c>
    </row>
    <row r="7804">
      <c r="A7804" s="1" t="s">
        <v>9865</v>
      </c>
      <c r="B7804" s="1" t="s">
        <v>748</v>
      </c>
      <c r="C7804" s="1" t="s">
        <v>492</v>
      </c>
      <c r="D7804" s="1" t="s">
        <v>27</v>
      </c>
      <c r="E7804" s="1" t="s">
        <v>332</v>
      </c>
      <c r="F7804" s="1" t="s">
        <v>1749</v>
      </c>
      <c r="G7804" s="1" t="s">
        <v>26018</v>
      </c>
      <c r="H7804" s="1" t="s">
        <v>26019</v>
      </c>
      <c r="I7804" s="4">
        <v>84.33894675925926</v>
      </c>
      <c r="J7804" s="1">
        <v>6491.02</v>
      </c>
      <c r="K7804" s="1">
        <v>746.92</v>
      </c>
      <c r="M7804" s="10">
        <f t="array" ref="M7804">_xlfn.XLOOKUP(A7804,subscriptions!B7804:B10004,subscriptions!D7804:D10004)</f>
        <v>120</v>
      </c>
      <c r="N7804" s="10">
        <f t="array" ref="N7804">_xlfn.XLOOKUP(A7804,subscriptions!B7804:B10004,subscriptions!G7804:G10004)</f>
        <v>20</v>
      </c>
      <c r="O7804" s="10">
        <v>96.0</v>
      </c>
      <c r="P7804" s="10" t="str">
        <f t="array" ref="P7804">_xlfn.XLOOKUP(A7804,subscriptions!B7804:B10004,subscriptions!C7804:C10004)</f>
        <v>Residential</v>
      </c>
      <c r="Q7804" s="10" t="s">
        <v>128</v>
      </c>
      <c r="R7804" s="10" t="s">
        <v>148</v>
      </c>
      <c r="S7804" s="10" t="s">
        <v>2016</v>
      </c>
    </row>
    <row r="7805">
      <c r="A7805" s="1" t="s">
        <v>9866</v>
      </c>
      <c r="B7805" s="1" t="s">
        <v>1527</v>
      </c>
      <c r="C7805" s="1" t="s">
        <v>152</v>
      </c>
      <c r="D7805" s="1" t="s">
        <v>153</v>
      </c>
      <c r="E7805" s="1" t="s">
        <v>280</v>
      </c>
      <c r="F7805" s="1" t="s">
        <v>281</v>
      </c>
      <c r="G7805" s="1" t="s">
        <v>26020</v>
      </c>
      <c r="H7805" s="1" t="s">
        <v>26021</v>
      </c>
      <c r="I7805" s="4">
        <v>84.17386574074074</v>
      </c>
      <c r="J7805" s="1">
        <v>617.98</v>
      </c>
      <c r="K7805" s="1">
        <v>119.13</v>
      </c>
      <c r="M7805" s="10">
        <f t="array" ref="M7805">_xlfn.XLOOKUP(A7805,subscriptions!B7805:B10004,subscriptions!D7805:D10004)</f>
        <v>80</v>
      </c>
      <c r="N7805" s="10">
        <f t="array" ref="N7805">_xlfn.XLOOKUP(A7805,subscriptions!B7805:B10004,subscriptions!G7805:G10004)</f>
        <v>0</v>
      </c>
      <c r="O7805" s="10">
        <v>80.0</v>
      </c>
      <c r="P7805" s="10" t="str">
        <f t="array" ref="P7805">_xlfn.XLOOKUP(A7805,subscriptions!B7805:B10004,subscriptions!C7805:C10004)</f>
        <v>Roam</v>
      </c>
      <c r="Q7805" s="10" t="s">
        <v>173</v>
      </c>
      <c r="R7805" s="10" t="s">
        <v>148</v>
      </c>
      <c r="S7805" s="10" t="s">
        <v>3087</v>
      </c>
    </row>
    <row r="7806">
      <c r="A7806" s="1" t="s">
        <v>9867</v>
      </c>
      <c r="B7806" s="1" t="s">
        <v>657</v>
      </c>
      <c r="C7806" s="1" t="s">
        <v>2483</v>
      </c>
      <c r="D7806" s="1" t="s">
        <v>153</v>
      </c>
      <c r="E7806" s="1" t="s">
        <v>111</v>
      </c>
      <c r="F7806" s="1" t="s">
        <v>1855</v>
      </c>
      <c r="G7806" s="1" t="s">
        <v>26022</v>
      </c>
      <c r="H7806" s="1" t="s">
        <v>26023</v>
      </c>
      <c r="I7806" s="4">
        <v>84.25511574074073</v>
      </c>
      <c r="J7806" s="1">
        <v>233.76</v>
      </c>
      <c r="K7806" s="1">
        <v>54.0</v>
      </c>
      <c r="M7806" s="10">
        <f t="array" ref="M7806">_xlfn.XLOOKUP(A7806,subscriptions!B7806:B10004,subscriptions!D7806:D10004)</f>
        <v>120</v>
      </c>
      <c r="N7806" s="10">
        <f t="array" ref="N7806">_xlfn.XLOOKUP(A7806,subscriptions!B7806:B10004,subscriptions!G7806:G10004)</f>
        <v>5</v>
      </c>
      <c r="O7806" s="10">
        <v>114.0</v>
      </c>
      <c r="P7806" s="10" t="str">
        <f t="array" ref="P7806">_xlfn.XLOOKUP(A7806,subscriptions!B7806:B10004,subscriptions!C7806:C10004)</f>
        <v>Residential</v>
      </c>
      <c r="Q7806" s="10" t="s">
        <v>194</v>
      </c>
      <c r="R7806" s="10" t="s">
        <v>212</v>
      </c>
      <c r="S7806" s="10" t="s">
        <v>149</v>
      </c>
    </row>
    <row r="7807">
      <c r="A7807" s="1" t="s">
        <v>9869</v>
      </c>
      <c r="B7807" s="1" t="s">
        <v>1624</v>
      </c>
      <c r="C7807" s="1" t="s">
        <v>26</v>
      </c>
      <c r="D7807" s="1" t="s">
        <v>27</v>
      </c>
      <c r="E7807" s="1" t="s">
        <v>179</v>
      </c>
      <c r="F7807" s="1" t="s">
        <v>1760</v>
      </c>
      <c r="G7807" s="1" t="s">
        <v>26024</v>
      </c>
      <c r="H7807" s="1" t="s">
        <v>26025</v>
      </c>
      <c r="I7807" s="4">
        <v>84.1725</v>
      </c>
      <c r="J7807" s="1">
        <v>219.74</v>
      </c>
      <c r="K7807" s="1">
        <v>63.42</v>
      </c>
      <c r="L7807" s="1">
        <v>100.0</v>
      </c>
      <c r="M7807" s="10">
        <f t="array" ref="M7807">_xlfn.XLOOKUP(A7807,subscriptions!B7807:B10004,subscriptions!D7807:D10004)</f>
        <v>120</v>
      </c>
      <c r="N7807" s="10">
        <f t="array" ref="N7807">_xlfn.XLOOKUP(A7807,subscriptions!B7807:B10004,subscriptions!G7807:G10004)</f>
        <v>10</v>
      </c>
      <c r="O7807" s="10">
        <v>108.0</v>
      </c>
      <c r="P7807" s="10" t="str">
        <f t="array" ref="P7807">_xlfn.XLOOKUP(A7807,subscriptions!B7807:B10004,subscriptions!C7807:C10004)</f>
        <v>Residential</v>
      </c>
      <c r="Q7807" s="10" t="s">
        <v>128</v>
      </c>
      <c r="R7807" s="10" t="s">
        <v>212</v>
      </c>
      <c r="S7807" s="10" t="s">
        <v>1637</v>
      </c>
    </row>
    <row r="7808">
      <c r="A7808" s="1" t="s">
        <v>9871</v>
      </c>
      <c r="B7808" s="1" t="s">
        <v>4509</v>
      </c>
      <c r="C7808" s="1" t="s">
        <v>492</v>
      </c>
      <c r="D7808" s="1" t="s">
        <v>153</v>
      </c>
      <c r="E7808" s="1" t="s">
        <v>332</v>
      </c>
      <c r="F7808" s="1" t="s">
        <v>2280</v>
      </c>
      <c r="G7808" s="1" t="s">
        <v>26026</v>
      </c>
      <c r="H7808" s="1" t="s">
        <v>26027</v>
      </c>
      <c r="I7808" s="4">
        <v>84.3395949074074</v>
      </c>
      <c r="J7808" s="1">
        <v>1956.56</v>
      </c>
      <c r="K7808" s="1">
        <v>176.19</v>
      </c>
      <c r="M7808" s="10">
        <f t="array" ref="M7808">_xlfn.XLOOKUP(A7808,subscriptions!B7808:B10004,subscriptions!D7808:D10004)</f>
        <v>80</v>
      </c>
      <c r="N7808" s="10">
        <f t="array" ref="N7808">_xlfn.XLOOKUP(A7808,subscriptions!B7808:B10004,subscriptions!G7808:G10004)</f>
        <v>20</v>
      </c>
      <c r="O7808" s="10">
        <v>64.0</v>
      </c>
      <c r="P7808" s="10" t="str">
        <f t="array" ref="P7808">_xlfn.XLOOKUP(A7808,subscriptions!B7808:B10004,subscriptions!C7808:C10004)</f>
        <v>Roam</v>
      </c>
      <c r="Q7808" s="10" t="s">
        <v>128</v>
      </c>
      <c r="R7808" s="10" t="s">
        <v>148</v>
      </c>
      <c r="S7808" s="10" t="s">
        <v>234</v>
      </c>
    </row>
    <row r="7809">
      <c r="A7809" s="1" t="s">
        <v>9872</v>
      </c>
      <c r="B7809" s="1" t="s">
        <v>1317</v>
      </c>
      <c r="C7809" s="1" t="s">
        <v>441</v>
      </c>
      <c r="D7809" s="1" t="s">
        <v>27</v>
      </c>
      <c r="E7809" s="1" t="s">
        <v>239</v>
      </c>
      <c r="F7809" s="1" t="s">
        <v>2267</v>
      </c>
      <c r="G7809" s="1" t="s">
        <v>26028</v>
      </c>
      <c r="H7809" s="1" t="s">
        <v>26029</v>
      </c>
      <c r="I7809" s="4">
        <v>84.42105324074075</v>
      </c>
      <c r="J7809" s="1">
        <v>2942.08</v>
      </c>
      <c r="K7809" s="1">
        <v>554.4</v>
      </c>
      <c r="M7809" s="10">
        <f t="array" ref="M7809">_xlfn.XLOOKUP(A7809,subscriptions!B7809:B10004,subscriptions!D7809:D10004)</f>
        <v>120</v>
      </c>
      <c r="N7809" s="10">
        <f t="array" ref="N7809">_xlfn.XLOOKUP(A7809,subscriptions!B7809:B10004,subscriptions!G7809:G10004)</f>
        <v>0</v>
      </c>
      <c r="O7809" s="10">
        <v>120.0</v>
      </c>
      <c r="P7809" s="10" t="str">
        <f t="array" ref="P7809">_xlfn.XLOOKUP(A7809,subscriptions!B7809:B10004,subscriptions!C7809:C10004)</f>
        <v>Residential</v>
      </c>
      <c r="Q7809" s="10" t="s">
        <v>173</v>
      </c>
      <c r="R7809" s="10" t="s">
        <v>212</v>
      </c>
      <c r="S7809" s="10" t="s">
        <v>2152</v>
      </c>
    </row>
    <row r="7810">
      <c r="A7810" s="1" t="s">
        <v>9873</v>
      </c>
      <c r="B7810" s="1" t="s">
        <v>1886</v>
      </c>
      <c r="C7810" s="1" t="s">
        <v>330</v>
      </c>
      <c r="D7810" s="1" t="s">
        <v>27</v>
      </c>
      <c r="E7810" s="1" t="s">
        <v>262</v>
      </c>
      <c r="F7810" s="1" t="s">
        <v>1835</v>
      </c>
      <c r="G7810" s="1" t="s">
        <v>26030</v>
      </c>
      <c r="H7810" s="1" t="s">
        <v>26031</v>
      </c>
      <c r="I7810" s="4">
        <v>84.17230324074075</v>
      </c>
      <c r="J7810" s="1">
        <v>495.49</v>
      </c>
      <c r="K7810" s="1">
        <v>106.29</v>
      </c>
      <c r="M7810" s="10">
        <f t="array" ref="M7810">_xlfn.XLOOKUP(A7810,subscriptions!B7810:B10004,subscriptions!D7810:D10004)</f>
        <v>120</v>
      </c>
      <c r="N7810" s="10">
        <f t="array" ref="N7810">_xlfn.XLOOKUP(A7810,subscriptions!B7810:B10004,subscriptions!G7810:G10004)</f>
        <v>5</v>
      </c>
      <c r="O7810" s="10">
        <v>114.0</v>
      </c>
      <c r="P7810" s="10" t="str">
        <f t="array" ref="P7810">_xlfn.XLOOKUP(A7810,subscriptions!B7810:B10004,subscriptions!C7810:C10004)</f>
        <v>Residential</v>
      </c>
      <c r="Q7810" s="10" t="s">
        <v>194</v>
      </c>
      <c r="R7810" s="10" t="s">
        <v>212</v>
      </c>
      <c r="S7810" s="10" t="s">
        <v>1637</v>
      </c>
    </row>
    <row r="7811">
      <c r="A7811" s="1" t="s">
        <v>9874</v>
      </c>
      <c r="B7811" s="1" t="s">
        <v>657</v>
      </c>
      <c r="C7811" s="1" t="s">
        <v>279</v>
      </c>
      <c r="D7811" s="1" t="s">
        <v>153</v>
      </c>
      <c r="E7811" s="1" t="s">
        <v>111</v>
      </c>
      <c r="F7811" s="1" t="s">
        <v>3756</v>
      </c>
      <c r="G7811" s="1" t="s">
        <v>26032</v>
      </c>
      <c r="H7811" s="1" t="s">
        <v>26033</v>
      </c>
      <c r="I7811" s="4">
        <v>84.2974074074074</v>
      </c>
      <c r="J7811" s="1">
        <v>81.7</v>
      </c>
      <c r="K7811" s="1">
        <v>33.28</v>
      </c>
      <c r="M7811" s="10">
        <f t="array" ref="M7811">_xlfn.XLOOKUP(A7811,subscriptions!B7811:B10004,subscriptions!D7811:D10004)</f>
        <v>120</v>
      </c>
      <c r="N7811" s="10">
        <f t="array" ref="N7811">_xlfn.XLOOKUP(A7811,subscriptions!B7811:B10004,subscriptions!G7811:G10004)</f>
        <v>10</v>
      </c>
      <c r="O7811" s="10">
        <v>108.0</v>
      </c>
      <c r="P7811" s="10" t="str">
        <f t="array" ref="P7811">_xlfn.XLOOKUP(A7811,subscriptions!B7811:B10004,subscriptions!C7811:C10004)</f>
        <v>Residential</v>
      </c>
      <c r="Q7811" s="10" t="s">
        <v>128</v>
      </c>
      <c r="R7811" s="10" t="s">
        <v>212</v>
      </c>
      <c r="S7811" s="10" t="s">
        <v>407</v>
      </c>
    </row>
    <row r="7812">
      <c r="A7812" s="1" t="s">
        <v>9875</v>
      </c>
      <c r="B7812" s="1" t="s">
        <v>842</v>
      </c>
      <c r="C7812" s="1" t="s">
        <v>152</v>
      </c>
      <c r="D7812" s="1" t="s">
        <v>27</v>
      </c>
      <c r="E7812" s="1" t="s">
        <v>239</v>
      </c>
      <c r="F7812" s="1" t="s">
        <v>606</v>
      </c>
      <c r="G7812" s="1" t="s">
        <v>26034</v>
      </c>
      <c r="H7812" s="1" t="s">
        <v>26035</v>
      </c>
      <c r="I7812" s="4">
        <v>84.34192129629629</v>
      </c>
      <c r="J7812" s="1">
        <v>428.65</v>
      </c>
      <c r="K7812" s="1">
        <v>67.42</v>
      </c>
      <c r="M7812" s="10">
        <f t="array" ref="M7812">_xlfn.XLOOKUP(A7812,subscriptions!B7812:B10004,subscriptions!D7812:D10004)</f>
        <v>80</v>
      </c>
      <c r="N7812" s="10">
        <f t="array" ref="N7812">_xlfn.XLOOKUP(A7812,subscriptions!B7812:B10004,subscriptions!G7812:G10004)</f>
        <v>20</v>
      </c>
      <c r="O7812" s="10">
        <v>64.0</v>
      </c>
      <c r="P7812" s="10" t="str">
        <f t="array" ref="P7812">_xlfn.XLOOKUP(A7812,subscriptions!B7812:B10004,subscriptions!C7812:C10004)</f>
        <v>Roam</v>
      </c>
      <c r="Q7812" s="10" t="s">
        <v>128</v>
      </c>
      <c r="R7812" s="10" t="s">
        <v>148</v>
      </c>
      <c r="S7812" s="10" t="s">
        <v>1703</v>
      </c>
    </row>
    <row r="7813">
      <c r="A7813" s="1" t="s">
        <v>9876</v>
      </c>
      <c r="B7813" s="1" t="s">
        <v>426</v>
      </c>
      <c r="C7813" s="1" t="s">
        <v>492</v>
      </c>
      <c r="D7813" s="1" t="s">
        <v>153</v>
      </c>
      <c r="E7813" s="1" t="s">
        <v>262</v>
      </c>
      <c r="F7813" s="1" t="s">
        <v>885</v>
      </c>
      <c r="G7813" s="1" t="s">
        <v>26036</v>
      </c>
      <c r="H7813" s="1" t="s">
        <v>26037</v>
      </c>
      <c r="I7813" s="4">
        <v>84.29726851851852</v>
      </c>
      <c r="J7813" s="1">
        <v>137.26</v>
      </c>
      <c r="K7813" s="1">
        <v>47.2</v>
      </c>
      <c r="M7813" s="10">
        <f t="array" ref="M7813">_xlfn.XLOOKUP(A7813,subscriptions!B7813:B10004,subscriptions!D7813:D10004)</f>
        <v>250</v>
      </c>
      <c r="N7813" s="10">
        <f t="array" ref="N7813">_xlfn.XLOOKUP(A7813,subscriptions!B7813:B10004,subscriptions!G7813:G10004)</f>
        <v>0</v>
      </c>
      <c r="O7813" s="10">
        <v>250.0</v>
      </c>
      <c r="P7813" s="10" t="str">
        <f t="array" ref="P7813">_xlfn.XLOOKUP(A7813,subscriptions!B7813:B10004,subscriptions!C7813:C10004)</f>
        <v>Business</v>
      </c>
      <c r="Q7813" s="10" t="s">
        <v>173</v>
      </c>
      <c r="R7813" s="10" t="s">
        <v>129</v>
      </c>
      <c r="S7813" s="10" t="s">
        <v>407</v>
      </c>
    </row>
    <row r="7814">
      <c r="A7814" s="1" t="s">
        <v>9877</v>
      </c>
      <c r="B7814" s="1" t="s">
        <v>2018</v>
      </c>
      <c r="C7814" s="1" t="s">
        <v>509</v>
      </c>
      <c r="D7814" s="1" t="s">
        <v>27</v>
      </c>
      <c r="E7814" s="1" t="s">
        <v>219</v>
      </c>
      <c r="F7814" s="1" t="s">
        <v>971</v>
      </c>
      <c r="G7814" s="1" t="s">
        <v>26038</v>
      </c>
      <c r="H7814" s="1" t="s">
        <v>26039</v>
      </c>
      <c r="I7814" s="4">
        <v>84.25291666666666</v>
      </c>
      <c r="J7814" s="1">
        <v>213.71</v>
      </c>
      <c r="K7814" s="1">
        <v>50.55</v>
      </c>
      <c r="M7814" s="10">
        <f t="array" ref="M7814">_xlfn.XLOOKUP(A7814,subscriptions!B7814:B10004,subscriptions!D7814:D10004)</f>
        <v>80</v>
      </c>
      <c r="N7814" s="10">
        <f t="array" ref="N7814">_xlfn.XLOOKUP(A7814,subscriptions!B7814:B10004,subscriptions!G7814:G10004)</f>
        <v>5</v>
      </c>
      <c r="O7814" s="10">
        <v>76.0</v>
      </c>
      <c r="P7814" s="10" t="str">
        <f t="array" ref="P7814">_xlfn.XLOOKUP(A7814,subscriptions!B7814:B10004,subscriptions!C7814:C10004)</f>
        <v>Roam</v>
      </c>
      <c r="Q7814" s="10" t="s">
        <v>194</v>
      </c>
      <c r="R7814" s="10" t="s">
        <v>148</v>
      </c>
      <c r="S7814" s="10" t="s">
        <v>916</v>
      </c>
    </row>
    <row r="7815">
      <c r="A7815" s="1" t="s">
        <v>9878</v>
      </c>
      <c r="B7815" s="1" t="s">
        <v>355</v>
      </c>
      <c r="C7815" s="1" t="s">
        <v>884</v>
      </c>
      <c r="D7815" s="1" t="s">
        <v>153</v>
      </c>
      <c r="E7815" s="1" t="s">
        <v>28</v>
      </c>
      <c r="F7815" s="1" t="s">
        <v>687</v>
      </c>
      <c r="G7815" s="1" t="s">
        <v>26040</v>
      </c>
      <c r="H7815" s="1" t="s">
        <v>26041</v>
      </c>
      <c r="I7815" s="4">
        <v>84.3409837962963</v>
      </c>
      <c r="J7815" s="1">
        <v>897.15</v>
      </c>
      <c r="K7815" s="1">
        <v>123.08</v>
      </c>
      <c r="M7815" s="10">
        <f t="array" ref="M7815">_xlfn.XLOOKUP(A7815,subscriptions!B7815:B10004,subscriptions!D7815:D10004)</f>
        <v>120</v>
      </c>
      <c r="N7815" s="10">
        <f t="array" ref="N7815">_xlfn.XLOOKUP(A7815,subscriptions!B7815:B10004,subscriptions!G7815:G10004)</f>
        <v>10</v>
      </c>
      <c r="O7815" s="10">
        <v>108.0</v>
      </c>
      <c r="P7815" s="10" t="str">
        <f t="array" ref="P7815">_xlfn.XLOOKUP(A7815,subscriptions!B7815:B10004,subscriptions!C7815:C10004)</f>
        <v>Residential</v>
      </c>
      <c r="Q7815" s="10" t="s">
        <v>128</v>
      </c>
      <c r="R7815" s="10" t="s">
        <v>212</v>
      </c>
      <c r="S7815" s="10" t="s">
        <v>259</v>
      </c>
    </row>
    <row r="7816">
      <c r="A7816" s="1" t="s">
        <v>9879</v>
      </c>
      <c r="B7816" s="1" t="s">
        <v>713</v>
      </c>
      <c r="C7816" s="1" t="s">
        <v>2483</v>
      </c>
      <c r="D7816" s="1" t="s">
        <v>27</v>
      </c>
      <c r="E7816" s="1" t="s">
        <v>28</v>
      </c>
      <c r="F7816" s="1" t="s">
        <v>2097</v>
      </c>
      <c r="G7816" s="1" t="s">
        <v>26042</v>
      </c>
      <c r="H7816" s="1" t="s">
        <v>26043</v>
      </c>
      <c r="I7816" s="4">
        <v>84.37807870370371</v>
      </c>
      <c r="J7816" s="1">
        <v>441.89</v>
      </c>
      <c r="K7816" s="1">
        <v>83.76</v>
      </c>
      <c r="M7816" s="10">
        <f t="array" ref="M7816">_xlfn.XLOOKUP(A7816,subscriptions!B7816:B10004,subscriptions!D7816:D10004)</f>
        <v>120</v>
      </c>
      <c r="N7816" s="10">
        <f t="array" ref="N7816">_xlfn.XLOOKUP(A7816,subscriptions!B7816:B10004,subscriptions!G7816:G10004)</f>
        <v>20</v>
      </c>
      <c r="O7816" s="10">
        <v>96.0</v>
      </c>
      <c r="P7816" s="10" t="str">
        <f t="array" ref="P7816">_xlfn.XLOOKUP(A7816,subscriptions!B7816:B10004,subscriptions!C7816:C10004)</f>
        <v>Residential</v>
      </c>
      <c r="Q7816" s="10" t="s">
        <v>128</v>
      </c>
      <c r="R7816" s="10" t="s">
        <v>148</v>
      </c>
      <c r="S7816" s="10" t="s">
        <v>1302</v>
      </c>
    </row>
    <row r="7817">
      <c r="A7817" s="1" t="s">
        <v>9880</v>
      </c>
      <c r="B7817" s="1" t="s">
        <v>409</v>
      </c>
      <c r="C7817" s="1" t="s">
        <v>750</v>
      </c>
      <c r="D7817" s="1" t="s">
        <v>27</v>
      </c>
      <c r="E7817" s="1" t="s">
        <v>219</v>
      </c>
      <c r="F7817" s="1" t="s">
        <v>1461</v>
      </c>
      <c r="G7817" s="1" t="s">
        <v>26044</v>
      </c>
      <c r="H7817" s="1" t="s">
        <v>26045</v>
      </c>
      <c r="I7817" s="4">
        <v>84.1752662037037</v>
      </c>
      <c r="J7817" s="1">
        <v>1138.34</v>
      </c>
      <c r="K7817" s="1">
        <v>193.12</v>
      </c>
      <c r="M7817" s="10">
        <f t="array" ref="M7817">_xlfn.XLOOKUP(A7817,subscriptions!B7817:B10004,subscriptions!D7817:D10004)</f>
        <v>120</v>
      </c>
      <c r="N7817" s="10">
        <f t="array" ref="N7817">_xlfn.XLOOKUP(A7817,subscriptions!B7817:B10004,subscriptions!G7817:G10004)</f>
        <v>0</v>
      </c>
      <c r="O7817" s="10">
        <v>120.0</v>
      </c>
      <c r="P7817" s="10" t="str">
        <f t="array" ref="P7817">_xlfn.XLOOKUP(A7817,subscriptions!B7817:B10004,subscriptions!C7817:C10004)</f>
        <v>Residential</v>
      </c>
      <c r="Q7817" s="10" t="s">
        <v>173</v>
      </c>
      <c r="R7817" s="10" t="s">
        <v>212</v>
      </c>
      <c r="S7817" s="10" t="s">
        <v>1198</v>
      </c>
    </row>
    <row r="7818">
      <c r="A7818" s="1" t="s">
        <v>9881</v>
      </c>
      <c r="B7818" s="1" t="s">
        <v>389</v>
      </c>
      <c r="C7818" s="1" t="s">
        <v>218</v>
      </c>
      <c r="D7818" s="1" t="s">
        <v>27</v>
      </c>
      <c r="E7818" s="1" t="s">
        <v>332</v>
      </c>
      <c r="F7818" s="1" t="s">
        <v>2415</v>
      </c>
      <c r="G7818" s="1" t="s">
        <v>26046</v>
      </c>
      <c r="H7818" s="1" t="s">
        <v>26047</v>
      </c>
      <c r="I7818" s="4">
        <v>84.33979166666667</v>
      </c>
      <c r="J7818" s="1">
        <v>488.53</v>
      </c>
      <c r="K7818" s="1">
        <v>136.73</v>
      </c>
      <c r="M7818" s="10">
        <f t="array" ref="M7818">_xlfn.XLOOKUP(A7818,subscriptions!B7818:B10004,subscriptions!D7818:D10004)</f>
        <v>250</v>
      </c>
      <c r="N7818" s="10">
        <f t="array" ref="N7818">_xlfn.XLOOKUP(A7818,subscriptions!B7818:B10004,subscriptions!G7818:G10004)</f>
        <v>5</v>
      </c>
      <c r="O7818" s="10">
        <v>237.5</v>
      </c>
      <c r="P7818" s="10" t="str">
        <f t="array" ref="P7818">_xlfn.XLOOKUP(A7818,subscriptions!B7818:B10004,subscriptions!C7818:C10004)</f>
        <v>Business</v>
      </c>
      <c r="Q7818" s="10" t="s">
        <v>194</v>
      </c>
      <c r="R7818" s="10" t="s">
        <v>129</v>
      </c>
      <c r="S7818" s="10" t="s">
        <v>234</v>
      </c>
    </row>
    <row r="7819">
      <c r="A7819" s="1" t="s">
        <v>9884</v>
      </c>
      <c r="B7819" s="1" t="s">
        <v>409</v>
      </c>
      <c r="C7819" s="1" t="s">
        <v>750</v>
      </c>
      <c r="D7819" s="1" t="s">
        <v>27</v>
      </c>
      <c r="E7819" s="1" t="s">
        <v>262</v>
      </c>
      <c r="F7819" s="1" t="s">
        <v>263</v>
      </c>
      <c r="G7819" s="1" t="s">
        <v>26048</v>
      </c>
      <c r="H7819" s="1" t="s">
        <v>26049</v>
      </c>
      <c r="I7819" s="4">
        <v>84.21680555555555</v>
      </c>
      <c r="J7819" s="1">
        <v>4283.61</v>
      </c>
      <c r="K7819" s="1">
        <v>1013.22</v>
      </c>
      <c r="M7819" s="10">
        <f t="array" ref="M7819">_xlfn.XLOOKUP(A7819,subscriptions!B7819:B10004,subscriptions!D7819:D10004)</f>
        <v>250</v>
      </c>
      <c r="N7819" s="10">
        <f t="array" ref="N7819">_xlfn.XLOOKUP(A7819,subscriptions!B7819:B10004,subscriptions!G7819:G10004)</f>
        <v>10</v>
      </c>
      <c r="O7819" s="10">
        <v>225.0</v>
      </c>
      <c r="P7819" s="10" t="str">
        <f t="array" ref="P7819">_xlfn.XLOOKUP(A7819,subscriptions!B7819:B10004,subscriptions!C7819:C10004)</f>
        <v>Business</v>
      </c>
      <c r="Q7819" s="10" t="s">
        <v>128</v>
      </c>
      <c r="R7819" s="10" t="s">
        <v>129</v>
      </c>
      <c r="S7819" s="10" t="s">
        <v>453</v>
      </c>
    </row>
    <row r="7820">
      <c r="A7820" s="1" t="s">
        <v>9885</v>
      </c>
      <c r="B7820" s="1" t="s">
        <v>2279</v>
      </c>
      <c r="C7820" s="1" t="s">
        <v>1876</v>
      </c>
      <c r="D7820" s="1" t="s">
        <v>153</v>
      </c>
      <c r="E7820" s="1" t="s">
        <v>280</v>
      </c>
      <c r="F7820" s="1" t="s">
        <v>1665</v>
      </c>
      <c r="G7820" s="1" t="s">
        <v>26050</v>
      </c>
      <c r="H7820" s="1" t="s">
        <v>26051</v>
      </c>
      <c r="I7820" s="4">
        <v>84.38363425925925</v>
      </c>
      <c r="J7820" s="1">
        <v>3595.8</v>
      </c>
      <c r="K7820" s="1">
        <v>718.85</v>
      </c>
      <c r="M7820" s="10">
        <f t="array" ref="M7820">_xlfn.XLOOKUP(A7820,subscriptions!B7820:B10004,subscriptions!D7820:D10004)</f>
        <v>250</v>
      </c>
      <c r="N7820" s="10">
        <f t="array" ref="N7820">_xlfn.XLOOKUP(A7820,subscriptions!B7820:B10004,subscriptions!G7820:G10004)</f>
        <v>20</v>
      </c>
      <c r="O7820" s="10">
        <v>200.0</v>
      </c>
      <c r="P7820" s="10" t="str">
        <f t="array" ref="P7820">_xlfn.XLOOKUP(A7820,subscriptions!B7820:B10004,subscriptions!C7820:C10004)</f>
        <v>Business</v>
      </c>
      <c r="Q7820" s="10" t="s">
        <v>128</v>
      </c>
      <c r="R7820" s="10" t="s">
        <v>129</v>
      </c>
      <c r="S7820" s="10" t="s">
        <v>882</v>
      </c>
    </row>
    <row r="7821">
      <c r="A7821" s="1" t="s">
        <v>9886</v>
      </c>
      <c r="B7821" s="1" t="s">
        <v>686</v>
      </c>
      <c r="C7821" s="1" t="s">
        <v>673</v>
      </c>
      <c r="D7821" s="1" t="s">
        <v>153</v>
      </c>
      <c r="E7821" s="1" t="s">
        <v>631</v>
      </c>
      <c r="F7821" s="1" t="s">
        <v>2549</v>
      </c>
      <c r="G7821" s="1" t="s">
        <v>26052</v>
      </c>
      <c r="H7821" s="1" t="s">
        <v>26053</v>
      </c>
      <c r="I7821" s="4">
        <v>84.42020833333333</v>
      </c>
      <c r="J7821" s="1">
        <v>1304.85</v>
      </c>
      <c r="K7821" s="1">
        <v>267.19</v>
      </c>
      <c r="M7821" s="10">
        <f t="array" ref="M7821">_xlfn.XLOOKUP(A7821,subscriptions!B7821:B10004,subscriptions!D7821:D10004)</f>
        <v>50</v>
      </c>
      <c r="N7821" s="10">
        <f t="array" ref="N7821">_xlfn.XLOOKUP(A7821,subscriptions!B7821:B10004,subscriptions!G7821:G10004)</f>
        <v>0</v>
      </c>
      <c r="O7821" s="10">
        <v>50.0</v>
      </c>
      <c r="P7821" s="10" t="str">
        <f t="array" ref="P7821">_xlfn.XLOOKUP(A7821,subscriptions!B7821:B10004,subscriptions!C7821:C10004)</f>
        <v>Mini</v>
      </c>
      <c r="Q7821" s="10" t="s">
        <v>173</v>
      </c>
      <c r="R7821" s="10" t="s">
        <v>148</v>
      </c>
      <c r="S7821" s="10" t="s">
        <v>940</v>
      </c>
    </row>
    <row r="7822">
      <c r="A7822" s="1" t="s">
        <v>9887</v>
      </c>
      <c r="B7822" s="1" t="s">
        <v>748</v>
      </c>
      <c r="C7822" s="1" t="s">
        <v>1415</v>
      </c>
      <c r="D7822" s="1" t="s">
        <v>27</v>
      </c>
      <c r="E7822" s="1" t="s">
        <v>111</v>
      </c>
      <c r="F7822" s="1" t="s">
        <v>1263</v>
      </c>
      <c r="G7822" s="1" t="s">
        <v>26054</v>
      </c>
      <c r="H7822" s="1" t="s">
        <v>26055</v>
      </c>
      <c r="I7822" s="4">
        <v>84.37934027777777</v>
      </c>
      <c r="J7822" s="1">
        <v>706.42</v>
      </c>
      <c r="K7822" s="1">
        <v>146.23</v>
      </c>
      <c r="M7822" s="10">
        <f t="array" ref="M7822">_xlfn.XLOOKUP(A7822,subscriptions!B7822:B10004,subscriptions!D7822:D10004)</f>
        <v>120</v>
      </c>
      <c r="N7822" s="10">
        <f t="array" ref="N7822">_xlfn.XLOOKUP(A7822,subscriptions!B7822:B10004,subscriptions!G7822:G10004)</f>
        <v>5</v>
      </c>
      <c r="O7822" s="10">
        <v>114.0</v>
      </c>
      <c r="P7822" s="10" t="str">
        <f t="array" ref="P7822">_xlfn.XLOOKUP(A7822,subscriptions!B7822:B10004,subscriptions!C7822:C10004)</f>
        <v>Residential</v>
      </c>
      <c r="Q7822" s="10" t="s">
        <v>194</v>
      </c>
      <c r="R7822" s="10" t="s">
        <v>212</v>
      </c>
      <c r="S7822" s="10" t="s">
        <v>2380</v>
      </c>
    </row>
    <row r="7823">
      <c r="A7823" s="1" t="s">
        <v>9888</v>
      </c>
      <c r="B7823" s="1" t="s">
        <v>919</v>
      </c>
      <c r="C7823" s="1" t="s">
        <v>1388</v>
      </c>
      <c r="D7823" s="1" t="s">
        <v>27</v>
      </c>
      <c r="E7823" s="1" t="s">
        <v>28</v>
      </c>
      <c r="F7823" s="1" t="s">
        <v>1639</v>
      </c>
      <c r="G7823" s="1" t="s">
        <v>26056</v>
      </c>
      <c r="H7823" s="1" t="s">
        <v>26057</v>
      </c>
      <c r="I7823" s="4">
        <v>84.21695601851852</v>
      </c>
      <c r="J7823" s="1">
        <v>769.83</v>
      </c>
      <c r="K7823" s="1">
        <v>92.38</v>
      </c>
      <c r="M7823" s="10">
        <f t="array" ref="M7823">_xlfn.XLOOKUP(A7823,subscriptions!B7823:B10004,subscriptions!D7823:D10004)</f>
        <v>50</v>
      </c>
      <c r="N7823" s="10">
        <f t="array" ref="N7823">_xlfn.XLOOKUP(A7823,subscriptions!B7823:B10004,subscriptions!G7823:G10004)</f>
        <v>10</v>
      </c>
      <c r="O7823" s="10">
        <v>45.0</v>
      </c>
      <c r="P7823" s="10" t="str">
        <f t="array" ref="P7823">_xlfn.XLOOKUP(A7823,subscriptions!B7823:B10004,subscriptions!C7823:C10004)</f>
        <v>Mini</v>
      </c>
      <c r="Q7823" s="10" t="s">
        <v>128</v>
      </c>
      <c r="R7823" s="10" t="s">
        <v>148</v>
      </c>
      <c r="S7823" s="10" t="s">
        <v>453</v>
      </c>
    </row>
    <row r="7824">
      <c r="A7824" s="1" t="s">
        <v>9889</v>
      </c>
      <c r="B7824" s="1" t="s">
        <v>1044</v>
      </c>
      <c r="C7824" s="1" t="s">
        <v>556</v>
      </c>
      <c r="D7824" s="1" t="s">
        <v>27</v>
      </c>
      <c r="E7824" s="1" t="s">
        <v>219</v>
      </c>
      <c r="F7824" s="1" t="s">
        <v>574</v>
      </c>
      <c r="G7824" s="1" t="s">
        <v>26058</v>
      </c>
      <c r="H7824" s="1" t="s">
        <v>26059</v>
      </c>
      <c r="I7824" s="4">
        <v>84.37930555555556</v>
      </c>
      <c r="J7824" s="1">
        <v>846.17</v>
      </c>
      <c r="K7824" s="1">
        <v>214.91</v>
      </c>
      <c r="M7824" s="10">
        <f t="array" ref="M7824">_xlfn.XLOOKUP(A7824,subscriptions!B7824:B10004,subscriptions!D7824:D10004)</f>
        <v>80</v>
      </c>
      <c r="N7824" s="10">
        <f t="array" ref="N7824">_xlfn.XLOOKUP(A7824,subscriptions!B7824:B10004,subscriptions!G7824:G10004)</f>
        <v>20</v>
      </c>
      <c r="O7824" s="10">
        <v>64.0</v>
      </c>
      <c r="P7824" s="10" t="str">
        <f t="array" ref="P7824">_xlfn.XLOOKUP(A7824,subscriptions!B7824:B10004,subscriptions!C7824:C10004)</f>
        <v>Roam</v>
      </c>
      <c r="Q7824" s="10" t="s">
        <v>128</v>
      </c>
      <c r="R7824" s="10" t="s">
        <v>148</v>
      </c>
      <c r="S7824" s="10" t="s">
        <v>2380</v>
      </c>
    </row>
    <row r="7825">
      <c r="A7825" s="1" t="s">
        <v>9890</v>
      </c>
      <c r="B7825" s="1" t="s">
        <v>1984</v>
      </c>
      <c r="C7825" s="1" t="s">
        <v>26</v>
      </c>
      <c r="D7825" s="1" t="s">
        <v>153</v>
      </c>
      <c r="E7825" s="1" t="s">
        <v>28</v>
      </c>
      <c r="F7825" s="1" t="s">
        <v>1639</v>
      </c>
      <c r="G7825" s="1" t="s">
        <v>26060</v>
      </c>
      <c r="H7825" s="1" t="s">
        <v>26061</v>
      </c>
      <c r="I7825" s="4">
        <v>84.29476851851852</v>
      </c>
      <c r="J7825" s="1">
        <v>2000.61</v>
      </c>
      <c r="K7825" s="1">
        <v>191.3</v>
      </c>
      <c r="M7825" s="10">
        <f t="array" ref="M7825">_xlfn.XLOOKUP(A7825,subscriptions!B7825:B10004,subscriptions!D7825:D10004)</f>
        <v>120</v>
      </c>
      <c r="N7825" s="10">
        <f t="array" ref="N7825">_xlfn.XLOOKUP(A7825,subscriptions!B7825:B10004,subscriptions!G7825:G10004)</f>
        <v>0</v>
      </c>
      <c r="O7825" s="10">
        <v>120.0</v>
      </c>
      <c r="P7825" s="10" t="str">
        <f t="array" ref="P7825">_xlfn.XLOOKUP(A7825,subscriptions!B7825:B10004,subscriptions!C7825:C10004)</f>
        <v>Residential</v>
      </c>
      <c r="Q7825" s="10" t="s">
        <v>173</v>
      </c>
      <c r="R7825" s="10" t="s">
        <v>212</v>
      </c>
      <c r="S7825" s="10" t="s">
        <v>2075</v>
      </c>
    </row>
    <row r="7826">
      <c r="A7826" s="1" t="s">
        <v>9891</v>
      </c>
      <c r="B7826" s="1" t="s">
        <v>686</v>
      </c>
      <c r="C7826" s="1" t="s">
        <v>330</v>
      </c>
      <c r="D7826" s="1" t="s">
        <v>153</v>
      </c>
      <c r="E7826" s="1" t="s">
        <v>239</v>
      </c>
      <c r="F7826" s="1" t="s">
        <v>3181</v>
      </c>
      <c r="G7826" s="1" t="s">
        <v>26062</v>
      </c>
      <c r="H7826" s="1" t="s">
        <v>26063</v>
      </c>
      <c r="I7826" s="4">
        <v>84.33412037037037</v>
      </c>
      <c r="J7826" s="1">
        <v>951.23</v>
      </c>
      <c r="K7826" s="1">
        <v>92.92</v>
      </c>
      <c r="M7826" s="10">
        <f t="array" ref="M7826">_xlfn.XLOOKUP(A7826,subscriptions!B7826:B10004,subscriptions!D7826:D10004)</f>
        <v>120</v>
      </c>
      <c r="N7826" s="10">
        <f t="array" ref="N7826">_xlfn.XLOOKUP(A7826,subscriptions!B7826:B10004,subscriptions!G7826:G10004)</f>
        <v>5</v>
      </c>
      <c r="O7826" s="10">
        <v>114.0</v>
      </c>
      <c r="P7826" s="10" t="str">
        <f t="array" ref="P7826">_xlfn.XLOOKUP(A7826,subscriptions!B7826:B10004,subscriptions!C7826:C10004)</f>
        <v>Residential</v>
      </c>
      <c r="Q7826" s="10" t="s">
        <v>194</v>
      </c>
      <c r="R7826" s="10" t="s">
        <v>212</v>
      </c>
      <c r="S7826" s="10" t="s">
        <v>195</v>
      </c>
    </row>
    <row r="7827">
      <c r="A7827" s="1" t="s">
        <v>9892</v>
      </c>
      <c r="B7827" s="1" t="s">
        <v>713</v>
      </c>
      <c r="C7827" s="1" t="s">
        <v>673</v>
      </c>
      <c r="D7827" s="1" t="s">
        <v>27</v>
      </c>
      <c r="E7827" s="1" t="s">
        <v>179</v>
      </c>
      <c r="F7827" s="1" t="s">
        <v>200</v>
      </c>
      <c r="G7827" s="1" t="s">
        <v>26064</v>
      </c>
      <c r="H7827" s="1" t="s">
        <v>26065</v>
      </c>
      <c r="I7827" s="4">
        <v>84.29252314814815</v>
      </c>
      <c r="J7827" s="1">
        <v>2964.54</v>
      </c>
      <c r="K7827" s="1">
        <v>592.14</v>
      </c>
      <c r="L7827" s="1">
        <v>100.0</v>
      </c>
      <c r="M7827" s="10">
        <f t="array" ref="M7827">_xlfn.XLOOKUP(A7827,subscriptions!B7827:B10004,subscriptions!D7827:D10004)</f>
        <v>120</v>
      </c>
      <c r="N7827" s="10">
        <f t="array" ref="N7827">_xlfn.XLOOKUP(A7827,subscriptions!B7827:B10004,subscriptions!G7827:G10004)</f>
        <v>10</v>
      </c>
      <c r="O7827" s="10">
        <v>108.0</v>
      </c>
      <c r="P7827" s="10" t="str">
        <f t="array" ref="P7827">_xlfn.XLOOKUP(A7827,subscriptions!B7827:B10004,subscriptions!C7827:C10004)</f>
        <v>Residential</v>
      </c>
      <c r="Q7827" s="10" t="s">
        <v>128</v>
      </c>
      <c r="R7827" s="10" t="s">
        <v>212</v>
      </c>
      <c r="S7827" s="10" t="s">
        <v>587</v>
      </c>
    </row>
    <row r="7828">
      <c r="A7828" s="1" t="s">
        <v>9893</v>
      </c>
      <c r="B7828" s="1" t="s">
        <v>2279</v>
      </c>
      <c r="C7828" s="1" t="s">
        <v>1142</v>
      </c>
      <c r="D7828" s="1" t="s">
        <v>153</v>
      </c>
      <c r="E7828" s="1" t="s">
        <v>714</v>
      </c>
      <c r="F7828" s="1" t="s">
        <v>1951</v>
      </c>
      <c r="G7828" s="1" t="s">
        <v>26066</v>
      </c>
      <c r="H7828" s="1" t="s">
        <v>26067</v>
      </c>
      <c r="I7828" s="4">
        <v>84.38369212962964</v>
      </c>
      <c r="J7828" s="1">
        <v>4376.15</v>
      </c>
      <c r="K7828" s="1">
        <v>1045.03</v>
      </c>
      <c r="M7828" s="10">
        <f t="array" ref="M7828">_xlfn.XLOOKUP(A7828,subscriptions!B7828:B10004,subscriptions!D7828:D10004)</f>
        <v>120</v>
      </c>
      <c r="N7828" s="10">
        <f t="array" ref="N7828">_xlfn.XLOOKUP(A7828,subscriptions!B7828:B10004,subscriptions!G7828:G10004)</f>
        <v>20</v>
      </c>
      <c r="O7828" s="10">
        <v>96.0</v>
      </c>
      <c r="P7828" s="10" t="str">
        <f t="array" ref="P7828">_xlfn.XLOOKUP(A7828,subscriptions!B7828:B10004,subscriptions!C7828:C10004)</f>
        <v>Residential</v>
      </c>
      <c r="Q7828" s="10" t="s">
        <v>128</v>
      </c>
      <c r="R7828" s="10" t="s">
        <v>148</v>
      </c>
      <c r="S7828" s="10" t="s">
        <v>882</v>
      </c>
    </row>
    <row r="7829">
      <c r="A7829" s="1" t="s">
        <v>9896</v>
      </c>
      <c r="B7829" s="1" t="s">
        <v>686</v>
      </c>
      <c r="C7829" s="1" t="s">
        <v>920</v>
      </c>
      <c r="D7829" s="1" t="s">
        <v>153</v>
      </c>
      <c r="E7829" s="1" t="s">
        <v>219</v>
      </c>
      <c r="F7829" s="1" t="s">
        <v>458</v>
      </c>
      <c r="G7829" s="1" t="s">
        <v>26068</v>
      </c>
      <c r="H7829" s="1" t="s">
        <v>26069</v>
      </c>
      <c r="I7829" s="4">
        <v>84.25072916666667</v>
      </c>
      <c r="J7829" s="1">
        <v>664.09</v>
      </c>
      <c r="K7829" s="1">
        <v>161.8</v>
      </c>
      <c r="M7829" s="10">
        <f t="array" ref="M7829">_xlfn.XLOOKUP(A7829,subscriptions!B7829:B10004,subscriptions!D7829:D10004)</f>
        <v>120</v>
      </c>
      <c r="N7829" s="10">
        <f t="array" ref="N7829">_xlfn.XLOOKUP(A7829,subscriptions!B7829:B10004,subscriptions!G7829:G10004)</f>
        <v>0</v>
      </c>
      <c r="O7829" s="10">
        <v>120.0</v>
      </c>
      <c r="P7829" s="10" t="str">
        <f t="array" ref="P7829">_xlfn.XLOOKUP(A7829,subscriptions!B7829:B10004,subscriptions!C7829:C10004)</f>
        <v>Residential</v>
      </c>
      <c r="Q7829" s="10" t="s">
        <v>173</v>
      </c>
      <c r="R7829" s="10" t="s">
        <v>212</v>
      </c>
      <c r="S7829" s="10" t="s">
        <v>1691</v>
      </c>
    </row>
    <row r="7830">
      <c r="A7830" s="1" t="s">
        <v>9897</v>
      </c>
      <c r="B7830" s="1" t="s">
        <v>748</v>
      </c>
      <c r="C7830" s="1" t="s">
        <v>2483</v>
      </c>
      <c r="D7830" s="1" t="s">
        <v>27</v>
      </c>
      <c r="E7830" s="1" t="s">
        <v>219</v>
      </c>
      <c r="F7830" s="1" t="s">
        <v>574</v>
      </c>
      <c r="G7830" s="1" t="s">
        <v>26070</v>
      </c>
      <c r="H7830" s="1" t="s">
        <v>26071</v>
      </c>
      <c r="I7830" s="4">
        <v>84.3765625</v>
      </c>
      <c r="J7830" s="1">
        <v>1283.84</v>
      </c>
      <c r="K7830" s="1">
        <v>208.0</v>
      </c>
      <c r="M7830" s="10">
        <f t="array" ref="M7830">_xlfn.XLOOKUP(A7830,subscriptions!B7830:B10004,subscriptions!D7830:D10004)</f>
        <v>80</v>
      </c>
      <c r="N7830" s="10">
        <f t="array" ref="N7830">_xlfn.XLOOKUP(A7830,subscriptions!B7830:B10004,subscriptions!G7830:G10004)</f>
        <v>5</v>
      </c>
      <c r="O7830" s="10">
        <v>76.0</v>
      </c>
      <c r="P7830" s="10" t="str">
        <f t="array" ref="P7830">_xlfn.XLOOKUP(A7830,subscriptions!B7830:B10004,subscriptions!C7830:C10004)</f>
        <v>Roam</v>
      </c>
      <c r="Q7830" s="10" t="s">
        <v>194</v>
      </c>
      <c r="R7830" s="10" t="s">
        <v>148</v>
      </c>
      <c r="S7830" s="10" t="s">
        <v>3910</v>
      </c>
    </row>
    <row r="7831">
      <c r="A7831" s="1" t="s">
        <v>9898</v>
      </c>
      <c r="B7831" s="1" t="s">
        <v>1099</v>
      </c>
      <c r="C7831" s="1" t="s">
        <v>1388</v>
      </c>
      <c r="D7831" s="1" t="s">
        <v>153</v>
      </c>
      <c r="E7831" s="1" t="s">
        <v>332</v>
      </c>
      <c r="F7831" s="1" t="s">
        <v>333</v>
      </c>
      <c r="G7831" s="1" t="s">
        <v>26072</v>
      </c>
      <c r="H7831" s="1" t="s">
        <v>26073</v>
      </c>
      <c r="I7831" s="4">
        <v>84.17447916666667</v>
      </c>
      <c r="J7831" s="1">
        <v>199.82</v>
      </c>
      <c r="K7831" s="1">
        <v>60.34</v>
      </c>
      <c r="M7831" s="10">
        <f t="array" ref="M7831">_xlfn.XLOOKUP(A7831,subscriptions!B7831:B10004,subscriptions!D7831:D10004)</f>
        <v>120</v>
      </c>
      <c r="N7831" s="10">
        <f t="array" ref="N7831">_xlfn.XLOOKUP(A7831,subscriptions!B7831:B10004,subscriptions!G7831:G10004)</f>
        <v>10</v>
      </c>
      <c r="O7831" s="10">
        <v>108.0</v>
      </c>
      <c r="P7831" s="10" t="str">
        <f t="array" ref="P7831">_xlfn.XLOOKUP(A7831,subscriptions!B7831:B10004,subscriptions!C7831:C10004)</f>
        <v>Residential</v>
      </c>
      <c r="Q7831" s="10" t="s">
        <v>128</v>
      </c>
      <c r="R7831" s="10" t="s">
        <v>212</v>
      </c>
      <c r="S7831" s="10" t="s">
        <v>507</v>
      </c>
    </row>
    <row r="7832">
      <c r="A7832" s="1" t="s">
        <v>9899</v>
      </c>
      <c r="B7832" s="1" t="s">
        <v>1099</v>
      </c>
      <c r="C7832" s="1" t="s">
        <v>2483</v>
      </c>
      <c r="D7832" s="1" t="s">
        <v>153</v>
      </c>
      <c r="E7832" s="1" t="s">
        <v>332</v>
      </c>
      <c r="F7832" s="1" t="s">
        <v>2415</v>
      </c>
      <c r="G7832" s="1" t="s">
        <v>26074</v>
      </c>
      <c r="H7832" s="1" t="s">
        <v>26075</v>
      </c>
      <c r="I7832" s="4">
        <v>84.29324074074074</v>
      </c>
      <c r="J7832" s="1">
        <v>385.6</v>
      </c>
      <c r="K7832" s="1">
        <v>56.25</v>
      </c>
      <c r="M7832" s="10">
        <f t="array" ref="M7832">_xlfn.XLOOKUP(A7832,subscriptions!B7832:B10004,subscriptions!D7832:D10004)</f>
        <v>80</v>
      </c>
      <c r="N7832" s="10">
        <f t="array" ref="N7832">_xlfn.XLOOKUP(A7832,subscriptions!B7832:B10004,subscriptions!G7832:G10004)</f>
        <v>20</v>
      </c>
      <c r="O7832" s="10">
        <v>64.0</v>
      </c>
      <c r="P7832" s="10" t="str">
        <f t="array" ref="P7832">_xlfn.XLOOKUP(A7832,subscriptions!B7832:B10004,subscriptions!C7832:C10004)</f>
        <v>Roam</v>
      </c>
      <c r="Q7832" s="10" t="s">
        <v>128</v>
      </c>
      <c r="R7832" s="10" t="s">
        <v>148</v>
      </c>
      <c r="S7832" s="10" t="s">
        <v>1779</v>
      </c>
    </row>
    <row r="7833">
      <c r="A7833" s="1" t="s">
        <v>9900</v>
      </c>
      <c r="B7833" s="1" t="s">
        <v>1317</v>
      </c>
      <c r="C7833" s="1" t="s">
        <v>2483</v>
      </c>
      <c r="D7833" s="1" t="s">
        <v>27</v>
      </c>
      <c r="E7833" s="1" t="s">
        <v>239</v>
      </c>
      <c r="F7833" s="1" t="s">
        <v>606</v>
      </c>
      <c r="G7833" s="1" t="s">
        <v>26076</v>
      </c>
      <c r="H7833" s="1" t="s">
        <v>26077</v>
      </c>
      <c r="I7833" s="4">
        <v>84.20920138888889</v>
      </c>
      <c r="J7833" s="1">
        <v>850.29</v>
      </c>
      <c r="K7833" s="1">
        <v>129.07</v>
      </c>
      <c r="M7833" s="10">
        <f t="array" ref="M7833">_xlfn.XLOOKUP(A7833,subscriptions!B7833:B10004,subscriptions!D7833:D10004)</f>
        <v>120</v>
      </c>
      <c r="N7833" s="10">
        <f t="array" ref="N7833">_xlfn.XLOOKUP(A7833,subscriptions!B7833:B10004,subscriptions!G7833:G10004)</f>
        <v>0</v>
      </c>
      <c r="O7833" s="10">
        <v>120.0</v>
      </c>
      <c r="P7833" s="10" t="str">
        <f t="array" ref="P7833">_xlfn.XLOOKUP(A7833,subscriptions!B7833:B10004,subscriptions!C7833:C10004)</f>
        <v>Residential</v>
      </c>
      <c r="Q7833" s="10" t="s">
        <v>173</v>
      </c>
      <c r="R7833" s="10" t="s">
        <v>212</v>
      </c>
      <c r="S7833" s="10" t="s">
        <v>1374</v>
      </c>
    </row>
    <row r="7834">
      <c r="A7834" s="1" t="s">
        <v>9901</v>
      </c>
      <c r="B7834" s="1" t="s">
        <v>899</v>
      </c>
      <c r="C7834" s="1" t="s">
        <v>152</v>
      </c>
      <c r="D7834" s="1" t="s">
        <v>27</v>
      </c>
      <c r="E7834" s="1" t="s">
        <v>280</v>
      </c>
      <c r="F7834" s="1" t="s">
        <v>1706</v>
      </c>
      <c r="G7834" s="1" t="s">
        <v>26078</v>
      </c>
      <c r="H7834" s="1" t="s">
        <v>26079</v>
      </c>
      <c r="I7834" s="4">
        <v>84.21405092592593</v>
      </c>
      <c r="J7834" s="1">
        <v>396.39</v>
      </c>
      <c r="K7834" s="1">
        <v>94.37</v>
      </c>
      <c r="M7834" s="10">
        <f t="array" ref="M7834">_xlfn.XLOOKUP(A7834,subscriptions!B7834:B10004,subscriptions!D7834:D10004)</f>
        <v>120</v>
      </c>
      <c r="N7834" s="10">
        <f t="array" ref="N7834">_xlfn.XLOOKUP(A7834,subscriptions!B7834:B10004,subscriptions!G7834:G10004)</f>
        <v>5</v>
      </c>
      <c r="O7834" s="10">
        <v>114.0</v>
      </c>
      <c r="P7834" s="10" t="str">
        <f t="array" ref="P7834">_xlfn.XLOOKUP(A7834,subscriptions!B7834:B10004,subscriptions!C7834:C10004)</f>
        <v>Residential</v>
      </c>
      <c r="Q7834" s="10" t="s">
        <v>194</v>
      </c>
      <c r="R7834" s="10" t="s">
        <v>212</v>
      </c>
      <c r="S7834" s="10" t="s">
        <v>388</v>
      </c>
    </row>
    <row r="7835">
      <c r="A7835" s="1" t="s">
        <v>9902</v>
      </c>
      <c r="B7835" s="1" t="s">
        <v>1303</v>
      </c>
      <c r="C7835" s="1" t="s">
        <v>1251</v>
      </c>
      <c r="D7835" s="1" t="s">
        <v>153</v>
      </c>
      <c r="E7835" s="1" t="s">
        <v>262</v>
      </c>
      <c r="F7835" s="1" t="s">
        <v>263</v>
      </c>
      <c r="G7835" s="1" t="s">
        <v>26080</v>
      </c>
      <c r="H7835" s="1" t="s">
        <v>26081</v>
      </c>
      <c r="I7835" s="4">
        <v>84.2134837962963</v>
      </c>
      <c r="J7835" s="1">
        <v>3188.01</v>
      </c>
      <c r="K7835" s="1">
        <v>806.34</v>
      </c>
      <c r="M7835" s="10">
        <f t="array" ref="M7835">_xlfn.XLOOKUP(A7835,subscriptions!B7835:B10004,subscriptions!D7835:D10004)</f>
        <v>120</v>
      </c>
      <c r="N7835" s="10">
        <f t="array" ref="N7835">_xlfn.XLOOKUP(A7835,subscriptions!B7835:B10004,subscriptions!G7835:G10004)</f>
        <v>10</v>
      </c>
      <c r="O7835" s="10">
        <v>108.0</v>
      </c>
      <c r="P7835" s="10" t="str">
        <f t="array" ref="P7835">_xlfn.XLOOKUP(A7835,subscriptions!B7835:B10004,subscriptions!C7835:C10004)</f>
        <v>Residential</v>
      </c>
      <c r="Q7835" s="10" t="s">
        <v>128</v>
      </c>
      <c r="R7835" s="10" t="s">
        <v>212</v>
      </c>
      <c r="S7835" s="10" t="s">
        <v>1915</v>
      </c>
    </row>
    <row r="7836">
      <c r="A7836" s="1" t="s">
        <v>9903</v>
      </c>
      <c r="B7836" s="1" t="s">
        <v>1844</v>
      </c>
      <c r="C7836" s="1" t="s">
        <v>800</v>
      </c>
      <c r="D7836" s="1" t="s">
        <v>153</v>
      </c>
      <c r="E7836" s="1" t="s">
        <v>631</v>
      </c>
      <c r="F7836" s="1" t="s">
        <v>2495</v>
      </c>
      <c r="G7836" s="1" t="s">
        <v>26082</v>
      </c>
      <c r="H7836" s="1" t="s">
        <v>26083</v>
      </c>
      <c r="I7836" s="4">
        <v>84.38060185185185</v>
      </c>
      <c r="J7836" s="1">
        <v>308.47</v>
      </c>
      <c r="K7836" s="1">
        <v>45.49</v>
      </c>
      <c r="M7836" s="10">
        <f t="array" ref="M7836">_xlfn.XLOOKUP(A7836,subscriptions!B7836:B10004,subscriptions!D7836:D10004)</f>
        <v>80</v>
      </c>
      <c r="N7836" s="10">
        <f t="array" ref="N7836">_xlfn.XLOOKUP(A7836,subscriptions!B7836:B10004,subscriptions!G7836:G10004)</f>
        <v>20</v>
      </c>
      <c r="O7836" s="10">
        <v>64.0</v>
      </c>
      <c r="P7836" s="10" t="str">
        <f t="array" ref="P7836">_xlfn.XLOOKUP(A7836,subscriptions!B7836:B10004,subscriptions!C7836:C10004)</f>
        <v>Roam</v>
      </c>
      <c r="Q7836" s="10" t="s">
        <v>128</v>
      </c>
      <c r="R7836" s="10" t="s">
        <v>148</v>
      </c>
      <c r="S7836" s="10" t="s">
        <v>762</v>
      </c>
    </row>
    <row r="7837">
      <c r="A7837" s="1" t="s">
        <v>9904</v>
      </c>
      <c r="B7837" s="1" t="s">
        <v>1506</v>
      </c>
      <c r="C7837" s="1" t="s">
        <v>330</v>
      </c>
      <c r="D7837" s="1" t="s">
        <v>27</v>
      </c>
      <c r="E7837" s="1" t="s">
        <v>219</v>
      </c>
      <c r="F7837" s="1" t="s">
        <v>2446</v>
      </c>
      <c r="G7837" s="1" t="s">
        <v>26084</v>
      </c>
      <c r="H7837" s="1" t="s">
        <v>26085</v>
      </c>
      <c r="I7837" s="4">
        <v>84.38366898148148</v>
      </c>
      <c r="J7837" s="1">
        <v>962.27</v>
      </c>
      <c r="K7837" s="1">
        <v>232.17</v>
      </c>
      <c r="M7837" s="10">
        <f t="array" ref="M7837">_xlfn.XLOOKUP(A7837,subscriptions!B7837:B10004,subscriptions!D7837:D10004)</f>
        <v>250</v>
      </c>
      <c r="N7837" s="10">
        <f t="array" ref="N7837">_xlfn.XLOOKUP(A7837,subscriptions!B7837:B10004,subscriptions!G7837:G10004)</f>
        <v>0</v>
      </c>
      <c r="O7837" s="10">
        <v>250.0</v>
      </c>
      <c r="P7837" s="10" t="str">
        <f t="array" ref="P7837">_xlfn.XLOOKUP(A7837,subscriptions!B7837:B10004,subscriptions!C7837:C10004)</f>
        <v>Business</v>
      </c>
      <c r="Q7837" s="10" t="s">
        <v>173</v>
      </c>
      <c r="R7837" s="10" t="s">
        <v>129</v>
      </c>
      <c r="S7837" s="10" t="s">
        <v>882</v>
      </c>
    </row>
    <row r="7838">
      <c r="A7838" s="1" t="s">
        <v>9905</v>
      </c>
      <c r="B7838" s="1" t="s">
        <v>2788</v>
      </c>
      <c r="C7838" s="1" t="s">
        <v>524</v>
      </c>
      <c r="D7838" s="1" t="s">
        <v>153</v>
      </c>
      <c r="E7838" s="1" t="s">
        <v>239</v>
      </c>
      <c r="F7838" s="1" t="s">
        <v>2132</v>
      </c>
      <c r="G7838" s="1" t="s">
        <v>26086</v>
      </c>
      <c r="H7838" s="1" t="s">
        <v>26087</v>
      </c>
      <c r="I7838" s="4">
        <v>84.38074074074073</v>
      </c>
      <c r="J7838" s="1">
        <v>1445.96</v>
      </c>
      <c r="K7838" s="1">
        <v>133.35</v>
      </c>
      <c r="M7838" s="10">
        <f t="array" ref="M7838">_xlfn.XLOOKUP(A7838,subscriptions!B7838:B10004,subscriptions!D7838:D10004)</f>
        <v>250</v>
      </c>
      <c r="N7838" s="10">
        <f t="array" ref="N7838">_xlfn.XLOOKUP(A7838,subscriptions!B7838:B10004,subscriptions!G7838:G10004)</f>
        <v>5</v>
      </c>
      <c r="O7838" s="10">
        <v>237.5</v>
      </c>
      <c r="P7838" s="10" t="str">
        <f t="array" ref="P7838">_xlfn.XLOOKUP(A7838,subscriptions!B7838:B10004,subscriptions!C7838:C10004)</f>
        <v>Business</v>
      </c>
      <c r="Q7838" s="10" t="s">
        <v>194</v>
      </c>
      <c r="R7838" s="10" t="s">
        <v>129</v>
      </c>
      <c r="S7838" s="10" t="s">
        <v>762</v>
      </c>
    </row>
    <row r="7839">
      <c r="A7839" s="1" t="s">
        <v>9906</v>
      </c>
      <c r="B7839" s="1" t="s">
        <v>1460</v>
      </c>
      <c r="C7839" s="1" t="s">
        <v>1833</v>
      </c>
      <c r="D7839" s="1" t="s">
        <v>27</v>
      </c>
      <c r="E7839" s="1" t="s">
        <v>111</v>
      </c>
      <c r="F7839" s="1" t="s">
        <v>135</v>
      </c>
      <c r="G7839" s="1" t="s">
        <v>26088</v>
      </c>
      <c r="H7839" s="1" t="s">
        <v>26089</v>
      </c>
      <c r="I7839" s="4">
        <v>84.29474537037036</v>
      </c>
      <c r="J7839" s="1">
        <v>1815.82</v>
      </c>
      <c r="K7839" s="1">
        <v>282.96</v>
      </c>
      <c r="M7839" s="10">
        <f t="array" ref="M7839">_xlfn.XLOOKUP(A7839,subscriptions!B7839:B10004,subscriptions!D7839:D10004)</f>
        <v>120</v>
      </c>
      <c r="N7839" s="10">
        <f t="array" ref="N7839">_xlfn.XLOOKUP(A7839,subscriptions!B7839:B10004,subscriptions!G7839:G10004)</f>
        <v>10</v>
      </c>
      <c r="O7839" s="10">
        <v>108.0</v>
      </c>
      <c r="P7839" s="10" t="str">
        <f t="array" ref="P7839">_xlfn.XLOOKUP(A7839,subscriptions!B7839:B10004,subscriptions!C7839:C10004)</f>
        <v>Residential</v>
      </c>
      <c r="Q7839" s="10" t="s">
        <v>128</v>
      </c>
      <c r="R7839" s="10" t="s">
        <v>212</v>
      </c>
      <c r="S7839" s="10" t="s">
        <v>2075</v>
      </c>
    </row>
    <row r="7840">
      <c r="A7840" s="1" t="s">
        <v>9907</v>
      </c>
      <c r="B7840" s="1" t="s">
        <v>1527</v>
      </c>
      <c r="C7840" s="1" t="s">
        <v>1507</v>
      </c>
      <c r="D7840" s="1" t="s">
        <v>153</v>
      </c>
      <c r="E7840" s="1" t="s">
        <v>111</v>
      </c>
      <c r="F7840" s="1" t="s">
        <v>1227</v>
      </c>
      <c r="G7840" s="1" t="s">
        <v>26090</v>
      </c>
      <c r="H7840" s="1" t="s">
        <v>26091</v>
      </c>
      <c r="I7840" s="4">
        <v>84.29545138888889</v>
      </c>
      <c r="J7840" s="1">
        <v>774.5</v>
      </c>
      <c r="K7840" s="1">
        <v>105.64</v>
      </c>
      <c r="M7840" s="10">
        <f t="array" ref="M7840">_xlfn.XLOOKUP(A7840,subscriptions!B7840:B10004,subscriptions!D7840:D10004)</f>
        <v>120</v>
      </c>
      <c r="N7840" s="10">
        <f t="array" ref="N7840">_xlfn.XLOOKUP(A7840,subscriptions!B7840:B10004,subscriptions!G7840:G10004)</f>
        <v>20</v>
      </c>
      <c r="O7840" s="10">
        <v>96.0</v>
      </c>
      <c r="P7840" s="10" t="str">
        <f t="array" ref="P7840">_xlfn.XLOOKUP(A7840,subscriptions!B7840:B10004,subscriptions!C7840:C10004)</f>
        <v>Residential</v>
      </c>
      <c r="Q7840" s="10" t="s">
        <v>128</v>
      </c>
      <c r="R7840" s="10" t="s">
        <v>148</v>
      </c>
      <c r="S7840" s="10" t="s">
        <v>1026</v>
      </c>
    </row>
    <row r="7841">
      <c r="A7841" s="1" t="s">
        <v>9908</v>
      </c>
      <c r="B7841" s="1" t="s">
        <v>1886</v>
      </c>
      <c r="C7841" s="1" t="s">
        <v>426</v>
      </c>
      <c r="D7841" s="1" t="s">
        <v>27</v>
      </c>
      <c r="E7841" s="1" t="s">
        <v>111</v>
      </c>
      <c r="F7841" s="1" t="s">
        <v>112</v>
      </c>
      <c r="G7841" s="1" t="s">
        <v>26092</v>
      </c>
      <c r="H7841" s="1" t="s">
        <v>26093</v>
      </c>
      <c r="I7841" s="4">
        <v>84.20918981481482</v>
      </c>
      <c r="J7841" s="1">
        <v>3099.97</v>
      </c>
      <c r="K7841" s="1">
        <v>426.72</v>
      </c>
      <c r="M7841" s="10">
        <f t="array" ref="M7841">_xlfn.XLOOKUP(A7841,subscriptions!B7841:B10004,subscriptions!D7841:D10004)</f>
        <v>120</v>
      </c>
      <c r="N7841" s="10">
        <f t="array" ref="N7841">_xlfn.XLOOKUP(A7841,subscriptions!B7841:B10004,subscriptions!G7841:G10004)</f>
        <v>0</v>
      </c>
      <c r="O7841" s="10">
        <v>120.0</v>
      </c>
      <c r="P7841" s="10" t="str">
        <f t="array" ref="P7841">_xlfn.XLOOKUP(A7841,subscriptions!B7841:B10004,subscriptions!C7841:C10004)</f>
        <v>Residential</v>
      </c>
      <c r="Q7841" s="10" t="s">
        <v>173</v>
      </c>
      <c r="R7841" s="10" t="s">
        <v>212</v>
      </c>
      <c r="S7841" s="10" t="s">
        <v>1374</v>
      </c>
    </row>
    <row r="7842">
      <c r="A7842" s="1" t="s">
        <v>9911</v>
      </c>
      <c r="B7842" s="1" t="s">
        <v>1939</v>
      </c>
      <c r="C7842" s="1" t="s">
        <v>218</v>
      </c>
      <c r="D7842" s="1" t="s">
        <v>153</v>
      </c>
      <c r="E7842" s="1" t="s">
        <v>332</v>
      </c>
      <c r="F7842" s="1" t="s">
        <v>2415</v>
      </c>
      <c r="G7842" s="1" t="s">
        <v>26094</v>
      </c>
      <c r="H7842" s="1" t="s">
        <v>26095</v>
      </c>
      <c r="I7842" s="4">
        <v>84.37809027777777</v>
      </c>
      <c r="J7842" s="1">
        <v>1310.1</v>
      </c>
      <c r="K7842" s="1">
        <v>174.76</v>
      </c>
      <c r="M7842" s="10">
        <f t="array" ref="M7842">_xlfn.XLOOKUP(A7842,subscriptions!B7842:B10004,subscriptions!D7842:D10004)</f>
        <v>120</v>
      </c>
      <c r="N7842" s="10">
        <f t="array" ref="N7842">_xlfn.XLOOKUP(A7842,subscriptions!B7842:B10004,subscriptions!G7842:G10004)</f>
        <v>5</v>
      </c>
      <c r="O7842" s="10">
        <v>114.0</v>
      </c>
      <c r="P7842" s="10" t="str">
        <f t="array" ref="P7842">_xlfn.XLOOKUP(A7842,subscriptions!B7842:B10004,subscriptions!C7842:C10004)</f>
        <v>Residential</v>
      </c>
      <c r="Q7842" s="10" t="s">
        <v>194</v>
      </c>
      <c r="R7842" s="10" t="s">
        <v>212</v>
      </c>
      <c r="S7842" s="10" t="s">
        <v>1302</v>
      </c>
    </row>
    <row r="7843">
      <c r="A7843" s="1" t="s">
        <v>9912</v>
      </c>
      <c r="B7843" s="1" t="s">
        <v>329</v>
      </c>
      <c r="C7843" s="1" t="s">
        <v>673</v>
      </c>
      <c r="D7843" s="1" t="s">
        <v>27</v>
      </c>
      <c r="E7843" s="1" t="s">
        <v>111</v>
      </c>
      <c r="F7843" s="1" t="s">
        <v>112</v>
      </c>
      <c r="G7843" s="1" t="s">
        <v>26096</v>
      </c>
      <c r="H7843" s="1" t="s">
        <v>26097</v>
      </c>
      <c r="I7843" s="4">
        <v>84.38275462962963</v>
      </c>
      <c r="J7843" s="1">
        <v>918.41</v>
      </c>
      <c r="K7843" s="1">
        <v>147.37</v>
      </c>
      <c r="M7843" s="10">
        <f t="array" ref="M7843">_xlfn.XLOOKUP(A7843,subscriptions!B7843:B10004,subscriptions!D7843:D10004)</f>
        <v>120</v>
      </c>
      <c r="N7843" s="10">
        <f t="array" ref="N7843">_xlfn.XLOOKUP(A7843,subscriptions!B7843:B10004,subscriptions!G7843:G10004)</f>
        <v>10</v>
      </c>
      <c r="O7843" s="10">
        <v>108.0</v>
      </c>
      <c r="P7843" s="10" t="str">
        <f t="array" ref="P7843">_xlfn.XLOOKUP(A7843,subscriptions!B7843:B10004,subscriptions!C7843:C10004)</f>
        <v>Residential</v>
      </c>
      <c r="Q7843" s="10" t="s">
        <v>128</v>
      </c>
      <c r="R7843" s="10" t="s">
        <v>212</v>
      </c>
      <c r="S7843" s="10" t="s">
        <v>671</v>
      </c>
    </row>
    <row r="7844">
      <c r="A7844" s="1" t="s">
        <v>9913</v>
      </c>
      <c r="B7844" s="1" t="s">
        <v>236</v>
      </c>
      <c r="C7844" s="1" t="s">
        <v>1973</v>
      </c>
      <c r="D7844" s="1" t="s">
        <v>153</v>
      </c>
      <c r="E7844" s="1" t="s">
        <v>280</v>
      </c>
      <c r="F7844" s="1" t="s">
        <v>1665</v>
      </c>
      <c r="G7844" s="1" t="s">
        <v>26098</v>
      </c>
      <c r="H7844" s="1" t="s">
        <v>26099</v>
      </c>
      <c r="I7844" s="4">
        <v>84.21672453703704</v>
      </c>
      <c r="J7844" s="1">
        <v>154.41</v>
      </c>
      <c r="K7844" s="1">
        <v>19.84</v>
      </c>
      <c r="M7844" s="10">
        <f t="array" ref="M7844">_xlfn.XLOOKUP(A7844,subscriptions!B7844:B10004,subscriptions!D7844:D10004)</f>
        <v>120</v>
      </c>
      <c r="N7844" s="10">
        <f t="array" ref="N7844">_xlfn.XLOOKUP(A7844,subscriptions!B7844:B10004,subscriptions!G7844:G10004)</f>
        <v>20</v>
      </c>
      <c r="O7844" s="10">
        <v>96.0</v>
      </c>
      <c r="P7844" s="10" t="str">
        <f t="array" ref="P7844">_xlfn.XLOOKUP(A7844,subscriptions!B7844:B10004,subscriptions!C7844:C10004)</f>
        <v>Residential</v>
      </c>
      <c r="Q7844" s="10" t="s">
        <v>128</v>
      </c>
      <c r="R7844" s="10" t="s">
        <v>148</v>
      </c>
      <c r="S7844" s="10" t="s">
        <v>453</v>
      </c>
    </row>
    <row r="7845">
      <c r="A7845" s="1" t="s">
        <v>9914</v>
      </c>
      <c r="B7845" s="1" t="s">
        <v>1414</v>
      </c>
      <c r="C7845" s="1" t="s">
        <v>524</v>
      </c>
      <c r="D7845" s="1" t="s">
        <v>27</v>
      </c>
      <c r="E7845" s="1" t="s">
        <v>631</v>
      </c>
      <c r="F7845" s="1" t="s">
        <v>2293</v>
      </c>
      <c r="G7845" s="1" t="s">
        <v>26100</v>
      </c>
      <c r="H7845" s="1" t="s">
        <v>26101</v>
      </c>
      <c r="I7845" s="4">
        <v>84.2521412037037</v>
      </c>
      <c r="J7845" s="1">
        <v>987.36</v>
      </c>
      <c r="K7845" s="1">
        <v>111.93</v>
      </c>
      <c r="M7845" s="10">
        <f t="array" ref="M7845">_xlfn.XLOOKUP(A7845,subscriptions!B7845:B10004,subscriptions!D7845:D10004)</f>
        <v>120</v>
      </c>
      <c r="N7845" s="10">
        <f t="array" ref="N7845">_xlfn.XLOOKUP(A7845,subscriptions!B7845:B10004,subscriptions!G7845:G10004)</f>
        <v>0</v>
      </c>
      <c r="O7845" s="10">
        <v>120.0</v>
      </c>
      <c r="P7845" s="10" t="str">
        <f t="array" ref="P7845">_xlfn.XLOOKUP(A7845,subscriptions!B7845:B10004,subscriptions!C7845:C10004)</f>
        <v>Residential</v>
      </c>
      <c r="Q7845" s="10" t="s">
        <v>173</v>
      </c>
      <c r="R7845" s="10" t="s">
        <v>212</v>
      </c>
      <c r="S7845" s="10" t="s">
        <v>1008</v>
      </c>
    </row>
    <row r="7846">
      <c r="A7846" s="1" t="s">
        <v>9915</v>
      </c>
      <c r="B7846" s="1" t="s">
        <v>523</v>
      </c>
      <c r="C7846" s="1" t="s">
        <v>871</v>
      </c>
      <c r="D7846" s="1" t="s">
        <v>27</v>
      </c>
      <c r="E7846" s="1" t="s">
        <v>262</v>
      </c>
      <c r="F7846" s="1" t="s">
        <v>2112</v>
      </c>
      <c r="G7846" s="1" t="s">
        <v>26102</v>
      </c>
      <c r="H7846" s="1" t="s">
        <v>26103</v>
      </c>
      <c r="I7846" s="4">
        <v>84.37807870370371</v>
      </c>
      <c r="J7846" s="1">
        <v>2628.34</v>
      </c>
      <c r="K7846" s="1">
        <v>222.58</v>
      </c>
      <c r="M7846" s="10">
        <f t="array" ref="M7846">_xlfn.XLOOKUP(A7846,subscriptions!B7846:B10004,subscriptions!D7846:D10004)</f>
        <v>120</v>
      </c>
      <c r="N7846" s="10">
        <f t="array" ref="N7846">_xlfn.XLOOKUP(A7846,subscriptions!B7846:B10004,subscriptions!G7846:G10004)</f>
        <v>5</v>
      </c>
      <c r="O7846" s="10">
        <v>114.0</v>
      </c>
      <c r="P7846" s="10" t="str">
        <f t="array" ref="P7846">_xlfn.XLOOKUP(A7846,subscriptions!B7846:B10004,subscriptions!C7846:C10004)</f>
        <v>Residential</v>
      </c>
      <c r="Q7846" s="10" t="s">
        <v>194</v>
      </c>
      <c r="R7846" s="10" t="s">
        <v>212</v>
      </c>
      <c r="S7846" s="10" t="s">
        <v>1302</v>
      </c>
    </row>
    <row r="7847">
      <c r="A7847" s="1" t="s">
        <v>9916</v>
      </c>
      <c r="B7847" s="1" t="s">
        <v>132</v>
      </c>
      <c r="C7847" s="1" t="s">
        <v>198</v>
      </c>
      <c r="D7847" s="1" t="s">
        <v>27</v>
      </c>
      <c r="E7847" s="1" t="s">
        <v>262</v>
      </c>
      <c r="F7847" s="1" t="s">
        <v>1835</v>
      </c>
      <c r="G7847" s="1" t="s">
        <v>26104</v>
      </c>
      <c r="H7847" s="1" t="s">
        <v>26105</v>
      </c>
      <c r="I7847" s="4">
        <v>84.21628472222223</v>
      </c>
      <c r="J7847" s="1">
        <v>1479.98</v>
      </c>
      <c r="K7847" s="1">
        <v>182.24</v>
      </c>
      <c r="M7847" s="10">
        <f t="array" ref="M7847">_xlfn.XLOOKUP(A7847,subscriptions!B7847:B10004,subscriptions!D7847:D10004)</f>
        <v>80</v>
      </c>
      <c r="N7847" s="10">
        <f t="array" ref="N7847">_xlfn.XLOOKUP(A7847,subscriptions!B7847:B10004,subscriptions!G7847:G10004)</f>
        <v>10</v>
      </c>
      <c r="O7847" s="10">
        <v>72.0</v>
      </c>
      <c r="P7847" s="10" t="str">
        <f t="array" ref="P7847">_xlfn.XLOOKUP(A7847,subscriptions!B7847:B10004,subscriptions!C7847:C10004)</f>
        <v>Roam</v>
      </c>
      <c r="Q7847" s="10" t="s">
        <v>128</v>
      </c>
      <c r="R7847" s="10" t="s">
        <v>148</v>
      </c>
      <c r="S7847" s="10" t="s">
        <v>2596</v>
      </c>
    </row>
    <row r="7848">
      <c r="A7848" s="1" t="s">
        <v>9917</v>
      </c>
      <c r="B7848" s="1" t="s">
        <v>1444</v>
      </c>
      <c r="C7848" s="1" t="s">
        <v>1507</v>
      </c>
      <c r="D7848" s="1" t="s">
        <v>27</v>
      </c>
      <c r="E7848" s="1" t="s">
        <v>280</v>
      </c>
      <c r="F7848" s="1" t="s">
        <v>411</v>
      </c>
      <c r="G7848" s="1" t="s">
        <v>26106</v>
      </c>
      <c r="H7848" s="1" t="s">
        <v>26107</v>
      </c>
      <c r="I7848" s="4">
        <v>84.21074074074075</v>
      </c>
      <c r="J7848" s="1">
        <v>2727.14</v>
      </c>
      <c r="K7848" s="1">
        <v>688.85</v>
      </c>
      <c r="M7848" s="10">
        <f t="array" ref="M7848">_xlfn.XLOOKUP(A7848,subscriptions!B7848:B10004,subscriptions!D7848:D10004)</f>
        <v>120</v>
      </c>
      <c r="N7848" s="10">
        <f t="array" ref="N7848">_xlfn.XLOOKUP(A7848,subscriptions!B7848:B10004,subscriptions!G7848:G10004)</f>
        <v>20</v>
      </c>
      <c r="O7848" s="10">
        <v>96.0</v>
      </c>
      <c r="P7848" s="10" t="str">
        <f t="array" ref="P7848">_xlfn.XLOOKUP(A7848,subscriptions!B7848:B10004,subscriptions!C7848:C10004)</f>
        <v>Residential</v>
      </c>
      <c r="Q7848" s="10" t="s">
        <v>128</v>
      </c>
      <c r="R7848" s="10" t="s">
        <v>148</v>
      </c>
      <c r="S7848" s="10" t="s">
        <v>770</v>
      </c>
    </row>
    <row r="7849">
      <c r="A7849" s="1" t="s">
        <v>9920</v>
      </c>
      <c r="B7849" s="1" t="s">
        <v>329</v>
      </c>
      <c r="C7849" s="1" t="s">
        <v>1251</v>
      </c>
      <c r="D7849" s="1" t="s">
        <v>27</v>
      </c>
      <c r="E7849" s="1" t="s">
        <v>262</v>
      </c>
      <c r="F7849" s="1" t="s">
        <v>2985</v>
      </c>
      <c r="G7849" s="1" t="s">
        <v>26108</v>
      </c>
      <c r="H7849" s="1" t="s">
        <v>26109</v>
      </c>
      <c r="I7849" s="4">
        <v>84.21408564814814</v>
      </c>
      <c r="J7849" s="1">
        <v>1071.86</v>
      </c>
      <c r="K7849" s="1">
        <v>111.13</v>
      </c>
      <c r="M7849" s="10">
        <f t="array" ref="M7849">_xlfn.XLOOKUP(A7849,subscriptions!B7849:B10004,subscriptions!D7849:D10004)</f>
        <v>120</v>
      </c>
      <c r="N7849" s="10">
        <f t="array" ref="N7849">_xlfn.XLOOKUP(A7849,subscriptions!B7849:B10004,subscriptions!G7849:G10004)</f>
        <v>0</v>
      </c>
      <c r="O7849" s="10">
        <v>120.0</v>
      </c>
      <c r="P7849" s="10" t="str">
        <f t="array" ref="P7849">_xlfn.XLOOKUP(A7849,subscriptions!B7849:B10004,subscriptions!C7849:C10004)</f>
        <v>Residential</v>
      </c>
      <c r="Q7849" s="10" t="s">
        <v>173</v>
      </c>
      <c r="R7849" s="10" t="s">
        <v>212</v>
      </c>
      <c r="S7849" s="10" t="s">
        <v>388</v>
      </c>
    </row>
    <row r="7850">
      <c r="A7850" s="1" t="s">
        <v>9921</v>
      </c>
      <c r="B7850" s="1" t="s">
        <v>355</v>
      </c>
      <c r="C7850" s="1" t="s">
        <v>1833</v>
      </c>
      <c r="D7850" s="1" t="s">
        <v>153</v>
      </c>
      <c r="E7850" s="1" t="s">
        <v>28</v>
      </c>
      <c r="F7850" s="1" t="s">
        <v>801</v>
      </c>
      <c r="G7850" s="1" t="s">
        <v>26110</v>
      </c>
      <c r="H7850" s="1" t="s">
        <v>26111</v>
      </c>
      <c r="I7850" s="4">
        <v>84.33962962962963</v>
      </c>
      <c r="J7850" s="1">
        <v>239.13</v>
      </c>
      <c r="K7850" s="1">
        <v>36.05</v>
      </c>
      <c r="M7850" s="10">
        <f t="array" ref="M7850">_xlfn.XLOOKUP(A7850,subscriptions!B7850:B10004,subscriptions!D7850:D10004)</f>
        <v>120</v>
      </c>
      <c r="N7850" s="10">
        <f t="array" ref="N7850">_xlfn.XLOOKUP(A7850,subscriptions!B7850:B10004,subscriptions!G7850:G10004)</f>
        <v>5</v>
      </c>
      <c r="O7850" s="10">
        <v>114.0</v>
      </c>
      <c r="P7850" s="10" t="str">
        <f t="array" ref="P7850">_xlfn.XLOOKUP(A7850,subscriptions!B7850:B10004,subscriptions!C7850:C10004)</f>
        <v>Residential</v>
      </c>
      <c r="Q7850" s="10" t="s">
        <v>194</v>
      </c>
      <c r="R7850" s="10" t="s">
        <v>212</v>
      </c>
      <c r="S7850" s="10" t="s">
        <v>234</v>
      </c>
    </row>
    <row r="7851">
      <c r="A7851" s="1" t="s">
        <v>9922</v>
      </c>
      <c r="B7851" s="1" t="s">
        <v>109</v>
      </c>
      <c r="C7851" s="1" t="s">
        <v>2483</v>
      </c>
      <c r="D7851" s="1" t="s">
        <v>27</v>
      </c>
      <c r="E7851" s="1" t="s">
        <v>631</v>
      </c>
      <c r="F7851" s="1" t="s">
        <v>943</v>
      </c>
      <c r="G7851" s="1" t="s">
        <v>26112</v>
      </c>
      <c r="H7851" s="1" t="s">
        <v>26113</v>
      </c>
      <c r="I7851" s="4">
        <v>84.17112268518518</v>
      </c>
      <c r="J7851" s="1">
        <v>70.6</v>
      </c>
      <c r="K7851" s="1">
        <v>20.21</v>
      </c>
      <c r="M7851" s="10">
        <f t="array" ref="M7851">_xlfn.XLOOKUP(A7851,subscriptions!B7851:B10004,subscriptions!D7851:D10004)</f>
        <v>50</v>
      </c>
      <c r="N7851" s="10">
        <f t="array" ref="N7851">_xlfn.XLOOKUP(A7851,subscriptions!B7851:B10004,subscriptions!G7851:G10004)</f>
        <v>10</v>
      </c>
      <c r="O7851" s="10">
        <v>45.0</v>
      </c>
      <c r="P7851" s="10" t="str">
        <f t="array" ref="P7851">_xlfn.XLOOKUP(A7851,subscriptions!B7851:B10004,subscriptions!C7851:C10004)</f>
        <v>Mini</v>
      </c>
      <c r="Q7851" s="10" t="s">
        <v>128</v>
      </c>
      <c r="R7851" s="10" t="s">
        <v>148</v>
      </c>
      <c r="S7851" s="10" t="s">
        <v>310</v>
      </c>
    </row>
    <row r="7852">
      <c r="A7852" s="1" t="s">
        <v>9923</v>
      </c>
      <c r="B7852" s="1" t="s">
        <v>2096</v>
      </c>
      <c r="C7852" s="1" t="s">
        <v>871</v>
      </c>
      <c r="D7852" s="1" t="s">
        <v>27</v>
      </c>
      <c r="E7852" s="1" t="s">
        <v>280</v>
      </c>
      <c r="F7852" s="1" t="s">
        <v>1706</v>
      </c>
      <c r="G7852" s="1" t="s">
        <v>26114</v>
      </c>
      <c r="H7852" s="1" t="s">
        <v>26115</v>
      </c>
      <c r="I7852" s="4">
        <v>84.25645833333333</v>
      </c>
      <c r="J7852" s="1">
        <v>591.93</v>
      </c>
      <c r="K7852" s="1">
        <v>158.89</v>
      </c>
      <c r="M7852" s="10">
        <f t="array" ref="M7852">_xlfn.XLOOKUP(A7852,subscriptions!B7852:B10004,subscriptions!D7852:D10004)</f>
        <v>120</v>
      </c>
      <c r="N7852" s="10">
        <f t="array" ref="N7852">_xlfn.XLOOKUP(A7852,subscriptions!B7852:B10004,subscriptions!G7852:G10004)</f>
        <v>20</v>
      </c>
      <c r="O7852" s="10">
        <v>96.0</v>
      </c>
      <c r="P7852" s="10" t="str">
        <f t="array" ref="P7852">_xlfn.XLOOKUP(A7852,subscriptions!B7852:B10004,subscriptions!C7852:C10004)</f>
        <v>Residential</v>
      </c>
      <c r="Q7852" s="10" t="s">
        <v>128</v>
      </c>
      <c r="R7852" s="10" t="s">
        <v>148</v>
      </c>
      <c r="S7852" s="10" t="s">
        <v>130</v>
      </c>
    </row>
    <row r="7853">
      <c r="A7853" s="1" t="s">
        <v>9924</v>
      </c>
      <c r="B7853" s="1" t="s">
        <v>1414</v>
      </c>
      <c r="C7853" s="1" t="s">
        <v>296</v>
      </c>
      <c r="D7853" s="1" t="s">
        <v>27</v>
      </c>
      <c r="E7853" s="1" t="s">
        <v>28</v>
      </c>
      <c r="F7853" s="1" t="s">
        <v>687</v>
      </c>
      <c r="G7853" s="1" t="s">
        <v>26116</v>
      </c>
      <c r="H7853" s="1" t="s">
        <v>26117</v>
      </c>
      <c r="I7853" s="4">
        <v>84.17041666666667</v>
      </c>
      <c r="J7853" s="1">
        <v>1845.95</v>
      </c>
      <c r="K7853" s="1">
        <v>312.8</v>
      </c>
      <c r="M7853" s="10">
        <f t="array" ref="M7853">_xlfn.XLOOKUP(A7853,subscriptions!B7853:B10004,subscriptions!D7853:D10004)</f>
        <v>120</v>
      </c>
      <c r="N7853" s="10">
        <f t="array" ref="N7853">_xlfn.XLOOKUP(A7853,subscriptions!B7853:B10004,subscriptions!G7853:G10004)</f>
        <v>0</v>
      </c>
      <c r="O7853" s="10">
        <v>120.0</v>
      </c>
      <c r="P7853" s="10" t="str">
        <f t="array" ref="P7853">_xlfn.XLOOKUP(A7853,subscriptions!B7853:B10004,subscriptions!C7853:C10004)</f>
        <v>Residential</v>
      </c>
      <c r="Q7853" s="10" t="s">
        <v>173</v>
      </c>
      <c r="R7853" s="10" t="s">
        <v>212</v>
      </c>
      <c r="S7853" s="10" t="s">
        <v>2494</v>
      </c>
    </row>
    <row r="7854">
      <c r="A7854" s="1" t="s">
        <v>9925</v>
      </c>
      <c r="B7854" s="1" t="s">
        <v>1027</v>
      </c>
      <c r="C7854" s="1" t="s">
        <v>152</v>
      </c>
      <c r="D7854" s="1" t="s">
        <v>153</v>
      </c>
      <c r="E7854" s="1" t="s">
        <v>332</v>
      </c>
      <c r="F7854" s="1" t="s">
        <v>427</v>
      </c>
      <c r="G7854" s="1" t="s">
        <v>26118</v>
      </c>
      <c r="H7854" s="1" t="s">
        <v>26119</v>
      </c>
      <c r="I7854" s="4">
        <v>84.25780092592592</v>
      </c>
      <c r="J7854" s="1">
        <v>2392.83</v>
      </c>
      <c r="K7854" s="1">
        <v>351.59</v>
      </c>
      <c r="M7854" s="10">
        <f t="array" ref="M7854">_xlfn.XLOOKUP(A7854,subscriptions!B7854:B10004,subscriptions!D7854:D10004)</f>
        <v>120</v>
      </c>
      <c r="N7854" s="10">
        <f t="array" ref="N7854">_xlfn.XLOOKUP(A7854,subscriptions!B7854:B10004,subscriptions!G7854:G10004)</f>
        <v>5</v>
      </c>
      <c r="O7854" s="10">
        <v>114.0</v>
      </c>
      <c r="P7854" s="10" t="str">
        <f t="array" ref="P7854">_xlfn.XLOOKUP(A7854,subscriptions!B7854:B10004,subscriptions!C7854:C10004)</f>
        <v>Residential</v>
      </c>
      <c r="Q7854" s="10" t="s">
        <v>194</v>
      </c>
      <c r="R7854" s="10" t="s">
        <v>212</v>
      </c>
      <c r="S7854" s="10" t="s">
        <v>603</v>
      </c>
    </row>
    <row r="7855">
      <c r="A7855" s="1" t="s">
        <v>9926</v>
      </c>
      <c r="B7855" s="1" t="s">
        <v>508</v>
      </c>
      <c r="C7855" s="1" t="s">
        <v>750</v>
      </c>
      <c r="D7855" s="1" t="s">
        <v>153</v>
      </c>
      <c r="E7855" s="1" t="s">
        <v>179</v>
      </c>
      <c r="F7855" s="1" t="s">
        <v>1760</v>
      </c>
      <c r="G7855" s="1" t="s">
        <v>26120</v>
      </c>
      <c r="H7855" s="1" t="s">
        <v>26121</v>
      </c>
      <c r="I7855" s="4">
        <v>84.37666666666667</v>
      </c>
      <c r="J7855" s="1">
        <v>575.94</v>
      </c>
      <c r="K7855" s="1">
        <v>89.87</v>
      </c>
      <c r="L7855" s="1">
        <v>100.0</v>
      </c>
      <c r="M7855" s="10">
        <f t="array" ref="M7855">_xlfn.XLOOKUP(A7855,subscriptions!B7855:B10004,subscriptions!D7855:D10004)</f>
        <v>120</v>
      </c>
      <c r="N7855" s="10">
        <f t="array" ref="N7855">_xlfn.XLOOKUP(A7855,subscriptions!B7855:B10004,subscriptions!G7855:G10004)</f>
        <v>10</v>
      </c>
      <c r="O7855" s="10">
        <v>108.0</v>
      </c>
      <c r="P7855" s="10" t="str">
        <f t="array" ref="P7855">_xlfn.XLOOKUP(A7855,subscriptions!B7855:B10004,subscriptions!C7855:C10004)</f>
        <v>Residential</v>
      </c>
      <c r="Q7855" s="10" t="s">
        <v>128</v>
      </c>
      <c r="R7855" s="10" t="s">
        <v>212</v>
      </c>
      <c r="S7855" s="10" t="s">
        <v>3910</v>
      </c>
    </row>
    <row r="7856">
      <c r="A7856" s="1" t="s">
        <v>9929</v>
      </c>
      <c r="B7856" s="1" t="s">
        <v>2327</v>
      </c>
      <c r="C7856" s="1" t="s">
        <v>556</v>
      </c>
      <c r="D7856" s="1" t="s">
        <v>27</v>
      </c>
      <c r="E7856" s="1" t="s">
        <v>179</v>
      </c>
      <c r="F7856" s="1" t="s">
        <v>1045</v>
      </c>
      <c r="G7856" s="1" t="s">
        <v>26122</v>
      </c>
      <c r="H7856" s="1" t="s">
        <v>26123</v>
      </c>
      <c r="I7856" s="4">
        <v>84.42021990740741</v>
      </c>
      <c r="J7856" s="1">
        <v>1076.74</v>
      </c>
      <c r="K7856" s="1">
        <v>247.43</v>
      </c>
      <c r="L7856" s="1">
        <v>100.0</v>
      </c>
      <c r="M7856" s="10">
        <f t="array" ref="M7856">_xlfn.XLOOKUP(A7856,subscriptions!B7856:B10004,subscriptions!D7856:D10004)</f>
        <v>120</v>
      </c>
      <c r="N7856" s="10">
        <f t="array" ref="N7856">_xlfn.XLOOKUP(A7856,subscriptions!B7856:B10004,subscriptions!G7856:G10004)</f>
        <v>20</v>
      </c>
      <c r="O7856" s="10">
        <v>96.0</v>
      </c>
      <c r="P7856" s="10" t="str">
        <f t="array" ref="P7856">_xlfn.XLOOKUP(A7856,subscriptions!B7856:B10004,subscriptions!C7856:C10004)</f>
        <v>Residential</v>
      </c>
      <c r="Q7856" s="10" t="s">
        <v>128</v>
      </c>
      <c r="R7856" s="10" t="s">
        <v>148</v>
      </c>
      <c r="S7856" s="10" t="s">
        <v>940</v>
      </c>
    </row>
    <row r="7857">
      <c r="A7857" s="1" t="s">
        <v>9930</v>
      </c>
      <c r="B7857" s="1" t="s">
        <v>1226</v>
      </c>
      <c r="C7857" s="1" t="s">
        <v>605</v>
      </c>
      <c r="D7857" s="1" t="s">
        <v>153</v>
      </c>
      <c r="E7857" s="1" t="s">
        <v>280</v>
      </c>
      <c r="F7857" s="1" t="s">
        <v>1665</v>
      </c>
      <c r="G7857" s="1" t="s">
        <v>26124</v>
      </c>
      <c r="H7857" s="1" t="s">
        <v>26125</v>
      </c>
      <c r="I7857" s="4">
        <v>84.37994212962963</v>
      </c>
      <c r="J7857" s="1">
        <v>869.99</v>
      </c>
      <c r="K7857" s="1">
        <v>83.22</v>
      </c>
      <c r="M7857" s="10">
        <f t="array" ref="M7857">_xlfn.XLOOKUP(A7857,subscriptions!B7857:B10004,subscriptions!D7857:D10004)</f>
        <v>120</v>
      </c>
      <c r="N7857" s="10">
        <f t="array" ref="N7857">_xlfn.XLOOKUP(A7857,subscriptions!B7857:B10004,subscriptions!G7857:G10004)</f>
        <v>0</v>
      </c>
      <c r="O7857" s="10">
        <v>120.0</v>
      </c>
      <c r="P7857" s="10" t="str">
        <f t="array" ref="P7857">_xlfn.XLOOKUP(A7857,subscriptions!B7857:B10004,subscriptions!C7857:C10004)</f>
        <v>Residential</v>
      </c>
      <c r="Q7857" s="10" t="s">
        <v>173</v>
      </c>
      <c r="R7857" s="10" t="s">
        <v>212</v>
      </c>
      <c r="S7857" s="10" t="s">
        <v>698</v>
      </c>
    </row>
    <row r="7858">
      <c r="A7858" s="1" t="s">
        <v>9931</v>
      </c>
      <c r="B7858" s="1" t="s">
        <v>4509</v>
      </c>
      <c r="C7858" s="1" t="s">
        <v>750</v>
      </c>
      <c r="D7858" s="1" t="s">
        <v>153</v>
      </c>
      <c r="E7858" s="1" t="s">
        <v>262</v>
      </c>
      <c r="F7858" s="1" t="s">
        <v>4113</v>
      </c>
      <c r="G7858" s="1" t="s">
        <v>26126</v>
      </c>
      <c r="H7858" s="1" t="s">
        <v>26127</v>
      </c>
      <c r="I7858" s="4">
        <v>84.41960648148148</v>
      </c>
      <c r="J7858" s="1">
        <v>842.78</v>
      </c>
      <c r="K7858" s="1">
        <v>203.71</v>
      </c>
      <c r="M7858" s="10">
        <f t="array" ref="M7858">_xlfn.XLOOKUP(A7858,subscriptions!B7858:B10004,subscriptions!D7858:D10004)</f>
        <v>50</v>
      </c>
      <c r="N7858" s="10">
        <f t="array" ref="N7858">_xlfn.XLOOKUP(A7858,subscriptions!B7858:B10004,subscriptions!G7858:G10004)</f>
        <v>5</v>
      </c>
      <c r="O7858" s="10">
        <v>47.5</v>
      </c>
      <c r="P7858" s="10" t="str">
        <f t="array" ref="P7858">_xlfn.XLOOKUP(A7858,subscriptions!B7858:B10004,subscriptions!C7858:C10004)</f>
        <v>Mini</v>
      </c>
      <c r="Q7858" s="10" t="s">
        <v>194</v>
      </c>
      <c r="R7858" s="10" t="s">
        <v>148</v>
      </c>
      <c r="S7858" s="10" t="s">
        <v>1525</v>
      </c>
    </row>
    <row r="7859">
      <c r="A7859" s="1" t="s">
        <v>9932</v>
      </c>
      <c r="B7859" s="1" t="s">
        <v>2096</v>
      </c>
      <c r="C7859" s="1" t="s">
        <v>279</v>
      </c>
      <c r="D7859" s="1" t="s">
        <v>27</v>
      </c>
      <c r="E7859" s="1" t="s">
        <v>332</v>
      </c>
      <c r="F7859" s="1" t="s">
        <v>1749</v>
      </c>
      <c r="G7859" s="1" t="s">
        <v>26128</v>
      </c>
      <c r="H7859" s="1" t="s">
        <v>26129</v>
      </c>
      <c r="I7859" s="4">
        <v>84.29390046296297</v>
      </c>
      <c r="J7859" s="1">
        <v>444.68</v>
      </c>
      <c r="K7859" s="1">
        <v>102.72</v>
      </c>
      <c r="M7859" s="10">
        <f t="array" ref="M7859">_xlfn.XLOOKUP(A7859,subscriptions!B7859:B10004,subscriptions!D7859:D10004)</f>
        <v>120</v>
      </c>
      <c r="N7859" s="10">
        <f t="array" ref="N7859">_xlfn.XLOOKUP(A7859,subscriptions!B7859:B10004,subscriptions!G7859:G10004)</f>
        <v>10</v>
      </c>
      <c r="O7859" s="10">
        <v>108.0</v>
      </c>
      <c r="P7859" s="10" t="str">
        <f t="array" ref="P7859">_xlfn.XLOOKUP(A7859,subscriptions!B7859:B10004,subscriptions!C7859:C10004)</f>
        <v>Residential</v>
      </c>
      <c r="Q7859" s="10" t="s">
        <v>128</v>
      </c>
      <c r="R7859" s="10" t="s">
        <v>212</v>
      </c>
      <c r="S7859" s="10" t="s">
        <v>1458</v>
      </c>
    </row>
    <row r="7860">
      <c r="A7860" s="1" t="s">
        <v>9933</v>
      </c>
      <c r="B7860" s="1" t="s">
        <v>748</v>
      </c>
      <c r="C7860" s="1" t="s">
        <v>827</v>
      </c>
      <c r="D7860" s="1" t="s">
        <v>27</v>
      </c>
      <c r="E7860" s="1" t="s">
        <v>332</v>
      </c>
      <c r="F7860" s="1" t="s">
        <v>618</v>
      </c>
      <c r="G7860" s="1" t="s">
        <v>26130</v>
      </c>
      <c r="H7860" s="1" t="s">
        <v>26131</v>
      </c>
      <c r="I7860" s="4">
        <v>84.29601851851852</v>
      </c>
      <c r="J7860" s="1">
        <v>269.92</v>
      </c>
      <c r="K7860" s="1">
        <v>69.84</v>
      </c>
      <c r="M7860" s="10">
        <f t="array" ref="M7860">_xlfn.XLOOKUP(A7860,subscriptions!B7860:B10004,subscriptions!D7860:D10004)</f>
        <v>120</v>
      </c>
      <c r="N7860" s="10">
        <f t="array" ref="N7860">_xlfn.XLOOKUP(A7860,subscriptions!B7860:B10004,subscriptions!G7860:G10004)</f>
        <v>20</v>
      </c>
      <c r="O7860" s="10">
        <v>96.0</v>
      </c>
      <c r="P7860" s="10" t="str">
        <f t="array" ref="P7860">_xlfn.XLOOKUP(A7860,subscriptions!B7860:B10004,subscriptions!C7860:C10004)</f>
        <v>Residential</v>
      </c>
      <c r="Q7860" s="10" t="s">
        <v>128</v>
      </c>
      <c r="R7860" s="10" t="s">
        <v>148</v>
      </c>
      <c r="S7860" s="10" t="s">
        <v>655</v>
      </c>
    </row>
    <row r="7861">
      <c r="A7861" s="1" t="s">
        <v>9934</v>
      </c>
      <c r="B7861" s="1" t="s">
        <v>409</v>
      </c>
      <c r="C7861" s="1" t="s">
        <v>786</v>
      </c>
      <c r="D7861" s="1" t="s">
        <v>27</v>
      </c>
      <c r="E7861" s="1" t="s">
        <v>262</v>
      </c>
      <c r="F7861" s="1" t="s">
        <v>2985</v>
      </c>
      <c r="G7861" s="1" t="s">
        <v>26132</v>
      </c>
      <c r="H7861" s="1" t="s">
        <v>26133</v>
      </c>
      <c r="I7861" s="4">
        <v>84.33490740740741</v>
      </c>
      <c r="J7861" s="1">
        <v>378.52</v>
      </c>
      <c r="K7861" s="1">
        <v>101.5</v>
      </c>
      <c r="M7861" s="10">
        <f t="array" ref="M7861">_xlfn.XLOOKUP(A7861,subscriptions!B7861:B10004,subscriptions!D7861:D10004)</f>
        <v>80</v>
      </c>
      <c r="N7861" s="10">
        <f t="array" ref="N7861">_xlfn.XLOOKUP(A7861,subscriptions!B7861:B10004,subscriptions!G7861:G10004)</f>
        <v>0</v>
      </c>
      <c r="O7861" s="10">
        <v>80.0</v>
      </c>
      <c r="P7861" s="10" t="str">
        <f t="array" ref="P7861">_xlfn.XLOOKUP(A7861,subscriptions!B7861:B10004,subscriptions!C7861:C10004)</f>
        <v>Roam</v>
      </c>
      <c r="Q7861" s="10" t="s">
        <v>173</v>
      </c>
      <c r="R7861" s="10" t="s">
        <v>148</v>
      </c>
      <c r="S7861" s="10" t="s">
        <v>643</v>
      </c>
    </row>
    <row r="7862">
      <c r="A7862" s="1" t="s">
        <v>9935</v>
      </c>
      <c r="B7862" s="1" t="s">
        <v>1226</v>
      </c>
      <c r="C7862" s="1" t="s">
        <v>152</v>
      </c>
      <c r="D7862" s="1" t="s">
        <v>153</v>
      </c>
      <c r="E7862" s="1" t="s">
        <v>219</v>
      </c>
      <c r="F7862" s="1" t="s">
        <v>4220</v>
      </c>
      <c r="G7862" s="1" t="s">
        <v>26134</v>
      </c>
      <c r="H7862" s="1" t="s">
        <v>26135</v>
      </c>
      <c r="I7862" s="4">
        <v>84.33561342592593</v>
      </c>
      <c r="J7862" s="1">
        <v>135.38</v>
      </c>
      <c r="K7862" s="1">
        <v>39.18</v>
      </c>
      <c r="M7862" s="10">
        <f t="array" ref="M7862">_xlfn.XLOOKUP(A7862,subscriptions!B7862:B10004,subscriptions!D7862:D10004)</f>
        <v>120</v>
      </c>
      <c r="N7862" s="10">
        <f t="array" ref="N7862">_xlfn.XLOOKUP(A7862,subscriptions!B7862:B10004,subscriptions!G7862:G10004)</f>
        <v>5</v>
      </c>
      <c r="O7862" s="10">
        <v>114.0</v>
      </c>
      <c r="P7862" s="10" t="str">
        <f t="array" ref="P7862">_xlfn.XLOOKUP(A7862,subscriptions!B7862:B10004,subscriptions!C7862:C10004)</f>
        <v>Residential</v>
      </c>
      <c r="Q7862" s="10" t="s">
        <v>194</v>
      </c>
      <c r="R7862" s="10" t="s">
        <v>212</v>
      </c>
      <c r="S7862" s="10" t="s">
        <v>571</v>
      </c>
    </row>
    <row r="7863">
      <c r="A7863" s="1" t="s">
        <v>9936</v>
      </c>
      <c r="B7863" s="1" t="s">
        <v>713</v>
      </c>
      <c r="C7863" s="1" t="s">
        <v>764</v>
      </c>
      <c r="D7863" s="1" t="s">
        <v>27</v>
      </c>
      <c r="E7863" s="1" t="s">
        <v>332</v>
      </c>
      <c r="F7863" s="1" t="s">
        <v>1028</v>
      </c>
      <c r="G7863" s="1" t="s">
        <v>26136</v>
      </c>
      <c r="H7863" s="1" t="s">
        <v>26137</v>
      </c>
      <c r="I7863" s="4">
        <v>84.29724537037038</v>
      </c>
      <c r="J7863" s="1">
        <v>381.21</v>
      </c>
      <c r="K7863" s="1">
        <v>62.33</v>
      </c>
      <c r="M7863" s="10">
        <f t="array" ref="M7863">_xlfn.XLOOKUP(A7863,subscriptions!B7863:B10004,subscriptions!D7863:D10004)</f>
        <v>80</v>
      </c>
      <c r="N7863" s="10">
        <f t="array" ref="N7863">_xlfn.XLOOKUP(A7863,subscriptions!B7863:B10004,subscriptions!G7863:G10004)</f>
        <v>10</v>
      </c>
      <c r="O7863" s="10">
        <v>72.0</v>
      </c>
      <c r="P7863" s="10" t="str">
        <f t="array" ref="P7863">_xlfn.XLOOKUP(A7863,subscriptions!B7863:B10004,subscriptions!C7863:C10004)</f>
        <v>Roam</v>
      </c>
      <c r="Q7863" s="10" t="s">
        <v>128</v>
      </c>
      <c r="R7863" s="10" t="s">
        <v>148</v>
      </c>
      <c r="S7863" s="10" t="s">
        <v>407</v>
      </c>
    </row>
    <row r="7864">
      <c r="A7864" s="1" t="s">
        <v>9937</v>
      </c>
      <c r="B7864" s="1" t="s">
        <v>1157</v>
      </c>
      <c r="C7864" s="1" t="s">
        <v>524</v>
      </c>
      <c r="D7864" s="1" t="s">
        <v>27</v>
      </c>
      <c r="E7864" s="1" t="s">
        <v>28</v>
      </c>
      <c r="F7864" s="1" t="s">
        <v>526</v>
      </c>
      <c r="G7864" s="1" t="s">
        <v>26138</v>
      </c>
      <c r="H7864" s="1" t="s">
        <v>26139</v>
      </c>
      <c r="I7864" s="4">
        <v>84.29878472222222</v>
      </c>
      <c r="J7864" s="1">
        <v>63.87</v>
      </c>
      <c r="K7864" s="1">
        <v>14.58</v>
      </c>
      <c r="M7864" s="10">
        <f t="array" ref="M7864">_xlfn.XLOOKUP(A7864,subscriptions!B7864:B10004,subscriptions!D7864:D10004)</f>
        <v>120</v>
      </c>
      <c r="N7864" s="10">
        <f t="array" ref="N7864">_xlfn.XLOOKUP(A7864,subscriptions!B7864:B10004,subscriptions!G7864:G10004)</f>
        <v>20</v>
      </c>
      <c r="O7864" s="10">
        <v>96.0</v>
      </c>
      <c r="P7864" s="10" t="str">
        <f t="array" ref="P7864">_xlfn.XLOOKUP(A7864,subscriptions!B7864:B10004,subscriptions!C7864:C10004)</f>
        <v>Residential</v>
      </c>
      <c r="Q7864" s="10" t="s">
        <v>128</v>
      </c>
      <c r="R7864" s="10" t="s">
        <v>148</v>
      </c>
      <c r="S7864" s="10" t="s">
        <v>276</v>
      </c>
    </row>
    <row r="7865">
      <c r="A7865" s="1" t="s">
        <v>9940</v>
      </c>
      <c r="B7865" s="1" t="s">
        <v>2018</v>
      </c>
      <c r="C7865" s="1" t="s">
        <v>827</v>
      </c>
      <c r="D7865" s="1" t="s">
        <v>27</v>
      </c>
      <c r="E7865" s="1" t="s">
        <v>332</v>
      </c>
      <c r="F7865" s="1" t="s">
        <v>736</v>
      </c>
      <c r="G7865" s="1" t="s">
        <v>26140</v>
      </c>
      <c r="H7865" s="1" t="s">
        <v>26141</v>
      </c>
      <c r="I7865" s="4">
        <v>84.3759375</v>
      </c>
      <c r="J7865" s="1">
        <v>1530.3</v>
      </c>
      <c r="K7865" s="1">
        <v>189.43</v>
      </c>
      <c r="M7865" s="10">
        <f t="array" ref="M7865">_xlfn.XLOOKUP(A7865,subscriptions!B7865:B10004,subscriptions!D7865:D10004)</f>
        <v>120</v>
      </c>
      <c r="N7865" s="10">
        <f t="array" ref="N7865">_xlfn.XLOOKUP(A7865,subscriptions!B7865:B10004,subscriptions!G7865:G10004)</f>
        <v>0</v>
      </c>
      <c r="O7865" s="10">
        <v>120.0</v>
      </c>
      <c r="P7865" s="10" t="str">
        <f t="array" ref="P7865">_xlfn.XLOOKUP(A7865,subscriptions!B7865:B10004,subscriptions!C7865:C10004)</f>
        <v>Residential</v>
      </c>
      <c r="Q7865" s="10" t="s">
        <v>173</v>
      </c>
      <c r="R7865" s="10" t="s">
        <v>212</v>
      </c>
      <c r="S7865" s="10" t="s">
        <v>1442</v>
      </c>
    </row>
    <row r="7866">
      <c r="A7866" s="1" t="s">
        <v>9941</v>
      </c>
      <c r="B7866" s="1" t="s">
        <v>1844</v>
      </c>
      <c r="C7866" s="1" t="s">
        <v>524</v>
      </c>
      <c r="D7866" s="1" t="s">
        <v>153</v>
      </c>
      <c r="E7866" s="1" t="s">
        <v>28</v>
      </c>
      <c r="F7866" s="1" t="s">
        <v>29</v>
      </c>
      <c r="G7866" s="1" t="s">
        <v>26142</v>
      </c>
      <c r="H7866" s="1" t="s">
        <v>26143</v>
      </c>
      <c r="I7866" s="4">
        <v>84.25216435185185</v>
      </c>
      <c r="J7866" s="1">
        <v>620.52</v>
      </c>
      <c r="K7866" s="1">
        <v>148.59</v>
      </c>
      <c r="M7866" s="10">
        <f t="array" ref="M7866">_xlfn.XLOOKUP(A7866,subscriptions!B7866:B10004,subscriptions!D7866:D10004)</f>
        <v>120</v>
      </c>
      <c r="N7866" s="10">
        <f t="array" ref="N7866">_xlfn.XLOOKUP(A7866,subscriptions!B7866:B10004,subscriptions!G7866:G10004)</f>
        <v>5</v>
      </c>
      <c r="O7866" s="10">
        <v>114.0</v>
      </c>
      <c r="P7866" s="10" t="str">
        <f t="array" ref="P7866">_xlfn.XLOOKUP(A7866,subscriptions!B7866:B10004,subscriptions!C7866:C10004)</f>
        <v>Residential</v>
      </c>
      <c r="Q7866" s="10" t="s">
        <v>194</v>
      </c>
      <c r="R7866" s="10" t="s">
        <v>212</v>
      </c>
      <c r="S7866" s="10" t="s">
        <v>1008</v>
      </c>
    </row>
    <row r="7867">
      <c r="A7867" s="1" t="s">
        <v>9942</v>
      </c>
      <c r="B7867" s="1" t="s">
        <v>1387</v>
      </c>
      <c r="C7867" s="1" t="s">
        <v>441</v>
      </c>
      <c r="D7867" s="1" t="s">
        <v>27</v>
      </c>
      <c r="E7867" s="1" t="s">
        <v>239</v>
      </c>
      <c r="F7867" s="1" t="s">
        <v>2765</v>
      </c>
      <c r="G7867" s="1" t="s">
        <v>26144</v>
      </c>
      <c r="H7867" s="1" t="s">
        <v>26145</v>
      </c>
      <c r="I7867" s="4">
        <v>84.1715625</v>
      </c>
      <c r="J7867" s="1">
        <v>5475.94</v>
      </c>
      <c r="K7867" s="1">
        <v>662.72</v>
      </c>
      <c r="M7867" s="10">
        <f t="array" ref="M7867">_xlfn.XLOOKUP(A7867,subscriptions!B7867:B10004,subscriptions!D7867:D10004)</f>
        <v>80</v>
      </c>
      <c r="N7867" s="10">
        <f t="array" ref="N7867">_xlfn.XLOOKUP(A7867,subscriptions!B7867:B10004,subscriptions!G7867:G10004)</f>
        <v>10</v>
      </c>
      <c r="O7867" s="10">
        <v>72.0</v>
      </c>
      <c r="P7867" s="10" t="str">
        <f t="array" ref="P7867">_xlfn.XLOOKUP(A7867,subscriptions!B7867:B10004,subscriptions!C7867:C10004)</f>
        <v>Roam</v>
      </c>
      <c r="Q7867" s="10" t="s">
        <v>128</v>
      </c>
      <c r="R7867" s="10" t="s">
        <v>148</v>
      </c>
      <c r="S7867" s="10" t="s">
        <v>1082</v>
      </c>
    </row>
    <row r="7868">
      <c r="A7868" s="1" t="s">
        <v>9943</v>
      </c>
      <c r="B7868" s="1" t="s">
        <v>389</v>
      </c>
      <c r="C7868" s="1" t="s">
        <v>3912</v>
      </c>
      <c r="D7868" s="1" t="s">
        <v>27</v>
      </c>
      <c r="E7868" s="1" t="s">
        <v>28</v>
      </c>
      <c r="F7868" s="1" t="s">
        <v>526</v>
      </c>
      <c r="G7868" s="1" t="s">
        <v>26146</v>
      </c>
      <c r="H7868" s="1" t="s">
        <v>26147</v>
      </c>
      <c r="I7868" s="4">
        <v>84.29875</v>
      </c>
      <c r="J7868" s="1">
        <v>372.98</v>
      </c>
      <c r="K7868" s="1">
        <v>86.1</v>
      </c>
      <c r="M7868" s="10">
        <f t="array" ref="M7868">_xlfn.XLOOKUP(A7868,subscriptions!B7868:B10004,subscriptions!D7868:D10004)</f>
        <v>120</v>
      </c>
      <c r="N7868" s="10">
        <f t="array" ref="N7868">_xlfn.XLOOKUP(A7868,subscriptions!B7868:B10004,subscriptions!G7868:G10004)</f>
        <v>20</v>
      </c>
      <c r="O7868" s="10">
        <v>96.0</v>
      </c>
      <c r="P7868" s="10" t="str">
        <f t="array" ref="P7868">_xlfn.XLOOKUP(A7868,subscriptions!B7868:B10004,subscriptions!C7868:C10004)</f>
        <v>Residential</v>
      </c>
      <c r="Q7868" s="10" t="s">
        <v>128</v>
      </c>
      <c r="R7868" s="10" t="s">
        <v>148</v>
      </c>
      <c r="S7868" s="10" t="s">
        <v>276</v>
      </c>
    </row>
    <row r="7869">
      <c r="A7869" s="1" t="s">
        <v>9944</v>
      </c>
      <c r="B7869" s="1" t="s">
        <v>1157</v>
      </c>
      <c r="C7869" s="1" t="s">
        <v>110</v>
      </c>
      <c r="D7869" s="1" t="s">
        <v>27</v>
      </c>
      <c r="E7869" s="1" t="s">
        <v>714</v>
      </c>
      <c r="F7869" s="1" t="s">
        <v>828</v>
      </c>
      <c r="G7869" s="1" t="s">
        <v>26148</v>
      </c>
      <c r="H7869" s="1" t="s">
        <v>26149</v>
      </c>
      <c r="I7869" s="4">
        <v>84.25638888888889</v>
      </c>
      <c r="J7869" s="1">
        <v>686.58</v>
      </c>
      <c r="K7869" s="1">
        <v>158.48</v>
      </c>
      <c r="M7869" s="10">
        <f t="array" ref="M7869">_xlfn.XLOOKUP(A7869,subscriptions!B7869:B10004,subscriptions!D7869:D10004)</f>
        <v>120</v>
      </c>
      <c r="N7869" s="10">
        <f t="array" ref="N7869">_xlfn.XLOOKUP(A7869,subscriptions!B7869:B10004,subscriptions!G7869:G10004)</f>
        <v>0</v>
      </c>
      <c r="O7869" s="10">
        <v>120.0</v>
      </c>
      <c r="P7869" s="10" t="str">
        <f t="array" ref="P7869">_xlfn.XLOOKUP(A7869,subscriptions!B7869:B10004,subscriptions!C7869:C10004)</f>
        <v>Residential</v>
      </c>
      <c r="Q7869" s="10" t="s">
        <v>173</v>
      </c>
      <c r="R7869" s="10" t="s">
        <v>212</v>
      </c>
      <c r="S7869" s="10" t="s">
        <v>130</v>
      </c>
    </row>
    <row r="7870">
      <c r="A7870" s="1" t="s">
        <v>9945</v>
      </c>
      <c r="B7870" s="1" t="s">
        <v>919</v>
      </c>
      <c r="C7870" s="1" t="s">
        <v>1200</v>
      </c>
      <c r="D7870" s="1" t="s">
        <v>27</v>
      </c>
      <c r="E7870" s="1" t="s">
        <v>262</v>
      </c>
      <c r="F7870" s="1" t="s">
        <v>2985</v>
      </c>
      <c r="G7870" s="1" t="s">
        <v>26150</v>
      </c>
      <c r="H7870" s="1" t="s">
        <v>26151</v>
      </c>
      <c r="I7870" s="4">
        <v>84.29240740740741</v>
      </c>
      <c r="J7870" s="1">
        <v>714.38</v>
      </c>
      <c r="K7870" s="1">
        <v>110.33</v>
      </c>
      <c r="M7870" s="10">
        <f t="array" ref="M7870">_xlfn.XLOOKUP(A7870,subscriptions!B7870:B10004,subscriptions!D7870:D10004)</f>
        <v>250</v>
      </c>
      <c r="N7870" s="10">
        <f t="array" ref="N7870">_xlfn.XLOOKUP(A7870,subscriptions!B7870:B10004,subscriptions!G7870:G10004)</f>
        <v>5</v>
      </c>
      <c r="O7870" s="10">
        <v>237.5</v>
      </c>
      <c r="P7870" s="10" t="str">
        <f t="array" ref="P7870">_xlfn.XLOOKUP(A7870,subscriptions!B7870:B10004,subscriptions!C7870:C10004)</f>
        <v>Business</v>
      </c>
      <c r="Q7870" s="10" t="s">
        <v>194</v>
      </c>
      <c r="R7870" s="10" t="s">
        <v>129</v>
      </c>
      <c r="S7870" s="10" t="s">
        <v>587</v>
      </c>
    </row>
    <row r="7871">
      <c r="A7871" s="1" t="s">
        <v>9946</v>
      </c>
      <c r="B7871" s="1" t="s">
        <v>312</v>
      </c>
      <c r="C7871" s="1" t="s">
        <v>1477</v>
      </c>
      <c r="D7871" s="1" t="s">
        <v>153</v>
      </c>
      <c r="E7871" s="1" t="s">
        <v>714</v>
      </c>
      <c r="F7871" s="1" t="s">
        <v>828</v>
      </c>
      <c r="G7871" s="1" t="s">
        <v>26152</v>
      </c>
      <c r="H7871" s="1" t="s">
        <v>26153</v>
      </c>
      <c r="I7871" s="4">
        <v>84.20980324074074</v>
      </c>
      <c r="J7871" s="1">
        <v>62.73</v>
      </c>
      <c r="K7871" s="1">
        <v>26.37</v>
      </c>
      <c r="M7871" s="10">
        <f t="array" ref="M7871">_xlfn.XLOOKUP(A7871,subscriptions!B7871:B10004,subscriptions!D7871:D10004)</f>
        <v>120</v>
      </c>
      <c r="N7871" s="10">
        <f t="array" ref="N7871">_xlfn.XLOOKUP(A7871,subscriptions!B7871:B10004,subscriptions!G7871:G10004)</f>
        <v>10</v>
      </c>
      <c r="O7871" s="10">
        <v>108.0</v>
      </c>
      <c r="P7871" s="10" t="str">
        <f t="array" ref="P7871">_xlfn.XLOOKUP(A7871,subscriptions!B7871:B10004,subscriptions!C7871:C10004)</f>
        <v>Residential</v>
      </c>
      <c r="Q7871" s="10" t="s">
        <v>128</v>
      </c>
      <c r="R7871" s="10" t="s">
        <v>212</v>
      </c>
      <c r="S7871" s="10" t="s">
        <v>353</v>
      </c>
    </row>
    <row r="7872">
      <c r="A7872" s="1" t="s">
        <v>9947</v>
      </c>
      <c r="B7872" s="1" t="s">
        <v>713</v>
      </c>
      <c r="C7872" s="1" t="s">
        <v>2007</v>
      </c>
      <c r="D7872" s="1" t="s">
        <v>27</v>
      </c>
      <c r="E7872" s="1" t="s">
        <v>280</v>
      </c>
      <c r="F7872" s="1" t="s">
        <v>1446</v>
      </c>
      <c r="G7872" s="1" t="s">
        <v>26154</v>
      </c>
      <c r="H7872" s="1" t="s">
        <v>26155</v>
      </c>
      <c r="I7872" s="4">
        <v>84.42023148148148</v>
      </c>
      <c r="J7872" s="1">
        <v>2791.47</v>
      </c>
      <c r="K7872" s="1">
        <v>505.04</v>
      </c>
      <c r="M7872" s="10">
        <f t="array" ref="M7872">_xlfn.XLOOKUP(A7872,subscriptions!B7872:B10004,subscriptions!D7872:D10004)</f>
        <v>80</v>
      </c>
      <c r="N7872" s="10">
        <f t="array" ref="N7872">_xlfn.XLOOKUP(A7872,subscriptions!B7872:B10004,subscriptions!G7872:G10004)</f>
        <v>20</v>
      </c>
      <c r="O7872" s="10">
        <v>64.0</v>
      </c>
      <c r="P7872" s="10" t="str">
        <f t="array" ref="P7872">_xlfn.XLOOKUP(A7872,subscriptions!B7872:B10004,subscriptions!C7872:C10004)</f>
        <v>Roam</v>
      </c>
      <c r="Q7872" s="10" t="s">
        <v>128</v>
      </c>
      <c r="R7872" s="10" t="s">
        <v>148</v>
      </c>
      <c r="S7872" s="10" t="s">
        <v>940</v>
      </c>
    </row>
    <row r="7873">
      <c r="A7873" s="1" t="s">
        <v>9948</v>
      </c>
      <c r="B7873" s="1" t="s">
        <v>573</v>
      </c>
      <c r="C7873" s="1" t="s">
        <v>3912</v>
      </c>
      <c r="D7873" s="1" t="s">
        <v>27</v>
      </c>
      <c r="E7873" s="1" t="s">
        <v>219</v>
      </c>
      <c r="F7873" s="1" t="s">
        <v>4220</v>
      </c>
      <c r="G7873" s="1" t="s">
        <v>26156</v>
      </c>
      <c r="H7873" s="1" t="s">
        <v>26157</v>
      </c>
      <c r="I7873" s="4">
        <v>84.29398148148148</v>
      </c>
      <c r="J7873" s="1">
        <v>98.78</v>
      </c>
      <c r="K7873" s="1">
        <v>28.1</v>
      </c>
      <c r="M7873" s="10">
        <f t="array" ref="M7873">_xlfn.XLOOKUP(A7873,subscriptions!B7873:B10004,subscriptions!D7873:D10004)</f>
        <v>80</v>
      </c>
      <c r="N7873" s="10">
        <f t="array" ref="N7873">_xlfn.XLOOKUP(A7873,subscriptions!B7873:B10004,subscriptions!G7873:G10004)</f>
        <v>0</v>
      </c>
      <c r="O7873" s="10">
        <v>80.0</v>
      </c>
      <c r="P7873" s="10" t="str">
        <f t="array" ref="P7873">_xlfn.XLOOKUP(A7873,subscriptions!B7873:B10004,subscriptions!C7873:C10004)</f>
        <v>Roam</v>
      </c>
      <c r="Q7873" s="10" t="s">
        <v>173</v>
      </c>
      <c r="R7873" s="10" t="s">
        <v>148</v>
      </c>
      <c r="S7873" s="10" t="s">
        <v>1458</v>
      </c>
    </row>
    <row r="7874">
      <c r="A7874" s="1" t="s">
        <v>9949</v>
      </c>
      <c r="B7874" s="1" t="s">
        <v>1972</v>
      </c>
      <c r="C7874" s="1" t="s">
        <v>441</v>
      </c>
      <c r="D7874" s="1" t="s">
        <v>27</v>
      </c>
      <c r="E7874" s="1" t="s">
        <v>332</v>
      </c>
      <c r="F7874" s="1" t="s">
        <v>510</v>
      </c>
      <c r="G7874" s="1" t="s">
        <v>26158</v>
      </c>
      <c r="H7874" s="1" t="s">
        <v>26159</v>
      </c>
      <c r="I7874" s="4">
        <v>84.33503472222222</v>
      </c>
      <c r="J7874" s="1">
        <v>4274.62</v>
      </c>
      <c r="K7874" s="1">
        <v>828.27</v>
      </c>
      <c r="M7874" s="10">
        <f t="array" ref="M7874">_xlfn.XLOOKUP(A7874,subscriptions!B7874:B10004,subscriptions!D7874:D10004)</f>
        <v>120</v>
      </c>
      <c r="N7874" s="10">
        <f t="array" ref="N7874">_xlfn.XLOOKUP(A7874,subscriptions!B7874:B10004,subscriptions!G7874:G10004)</f>
        <v>5</v>
      </c>
      <c r="O7874" s="10">
        <v>114.0</v>
      </c>
      <c r="P7874" s="10" t="str">
        <f t="array" ref="P7874">_xlfn.XLOOKUP(A7874,subscriptions!B7874:B10004,subscriptions!C7874:C10004)</f>
        <v>Residential</v>
      </c>
      <c r="Q7874" s="10" t="s">
        <v>194</v>
      </c>
      <c r="R7874" s="10" t="s">
        <v>212</v>
      </c>
      <c r="S7874" s="10" t="s">
        <v>643</v>
      </c>
    </row>
    <row r="7875">
      <c r="A7875" s="1" t="s">
        <v>9950</v>
      </c>
      <c r="B7875" s="1" t="s">
        <v>2279</v>
      </c>
      <c r="C7875" s="1" t="s">
        <v>1678</v>
      </c>
      <c r="D7875" s="1" t="s">
        <v>153</v>
      </c>
      <c r="E7875" s="1" t="s">
        <v>332</v>
      </c>
      <c r="F7875" s="1" t="s">
        <v>1028</v>
      </c>
      <c r="G7875" s="1" t="s">
        <v>26160</v>
      </c>
      <c r="H7875" s="1" t="s">
        <v>26161</v>
      </c>
      <c r="I7875" s="4">
        <v>84.34050925925926</v>
      </c>
      <c r="J7875" s="1">
        <v>3389.47</v>
      </c>
      <c r="K7875" s="1">
        <v>572.97</v>
      </c>
      <c r="M7875" s="10">
        <f t="array" ref="M7875">_xlfn.XLOOKUP(A7875,subscriptions!B7875:B10004,subscriptions!D7875:D10004)</f>
        <v>80</v>
      </c>
      <c r="N7875" s="10">
        <f t="array" ref="N7875">_xlfn.XLOOKUP(A7875,subscriptions!B7875:B10004,subscriptions!G7875:G10004)</f>
        <v>10</v>
      </c>
      <c r="O7875" s="10">
        <v>72.0</v>
      </c>
      <c r="P7875" s="10" t="str">
        <f t="array" ref="P7875">_xlfn.XLOOKUP(A7875,subscriptions!B7875:B10004,subscriptions!C7875:C10004)</f>
        <v>Roam</v>
      </c>
      <c r="Q7875" s="10" t="s">
        <v>128</v>
      </c>
      <c r="R7875" s="10" t="s">
        <v>148</v>
      </c>
      <c r="S7875" s="10" t="s">
        <v>616</v>
      </c>
    </row>
    <row r="7876">
      <c r="A7876" s="1" t="s">
        <v>9953</v>
      </c>
      <c r="B7876" s="1" t="s">
        <v>1009</v>
      </c>
      <c r="C7876" s="1" t="s">
        <v>1678</v>
      </c>
      <c r="D7876" s="1" t="s">
        <v>153</v>
      </c>
      <c r="E7876" s="1" t="s">
        <v>28</v>
      </c>
      <c r="F7876" s="1" t="s">
        <v>2097</v>
      </c>
      <c r="G7876" s="1" t="s">
        <v>26162</v>
      </c>
      <c r="H7876" s="1" t="s">
        <v>26163</v>
      </c>
      <c r="I7876" s="4">
        <v>84.38201388888889</v>
      </c>
      <c r="J7876" s="1">
        <v>1200.26</v>
      </c>
      <c r="K7876" s="1">
        <v>230.28</v>
      </c>
      <c r="M7876" s="10">
        <f t="array" ref="M7876">_xlfn.XLOOKUP(A7876,subscriptions!B7876:B10004,subscriptions!D7876:D10004)</f>
        <v>80</v>
      </c>
      <c r="N7876" s="10">
        <f t="array" ref="N7876">_xlfn.XLOOKUP(A7876,subscriptions!B7876:B10004,subscriptions!G7876:G10004)</f>
        <v>20</v>
      </c>
      <c r="O7876" s="10">
        <v>64.0</v>
      </c>
      <c r="P7876" s="10" t="str">
        <f t="array" ref="P7876">_xlfn.XLOOKUP(A7876,subscriptions!B7876:B10004,subscriptions!C7876:C10004)</f>
        <v>Roam</v>
      </c>
      <c r="Q7876" s="10" t="s">
        <v>128</v>
      </c>
      <c r="R7876" s="10" t="s">
        <v>148</v>
      </c>
      <c r="S7876" s="10" t="s">
        <v>293</v>
      </c>
    </row>
    <row r="7877">
      <c r="A7877" s="1" t="s">
        <v>9954</v>
      </c>
      <c r="B7877" s="1" t="s">
        <v>1141</v>
      </c>
      <c r="C7877" s="1" t="s">
        <v>1347</v>
      </c>
      <c r="D7877" s="1" t="s">
        <v>27</v>
      </c>
      <c r="E7877" s="1" t="s">
        <v>239</v>
      </c>
      <c r="F7877" s="1" t="s">
        <v>2765</v>
      </c>
      <c r="G7877" s="1" t="s">
        <v>26164</v>
      </c>
      <c r="H7877" s="1" t="s">
        <v>26165</v>
      </c>
      <c r="I7877" s="4">
        <v>84.37855324074074</v>
      </c>
      <c r="J7877" s="1">
        <v>1226.56</v>
      </c>
      <c r="K7877" s="1">
        <v>261.65</v>
      </c>
      <c r="M7877" s="10">
        <f t="array" ref="M7877">_xlfn.XLOOKUP(A7877,subscriptions!B7877:B10004,subscriptions!D7877:D10004)</f>
        <v>120</v>
      </c>
      <c r="N7877" s="10">
        <f t="array" ref="N7877">_xlfn.XLOOKUP(A7877,subscriptions!B7877:B10004,subscriptions!G7877:G10004)</f>
        <v>0</v>
      </c>
      <c r="O7877" s="10">
        <v>120.0</v>
      </c>
      <c r="P7877" s="10" t="str">
        <f t="array" ref="P7877">_xlfn.XLOOKUP(A7877,subscriptions!B7877:B10004,subscriptions!C7877:C10004)</f>
        <v>Residential</v>
      </c>
      <c r="Q7877" s="10" t="s">
        <v>173</v>
      </c>
      <c r="R7877" s="10" t="s">
        <v>212</v>
      </c>
      <c r="S7877" s="10" t="s">
        <v>1622</v>
      </c>
    </row>
    <row r="7878">
      <c r="A7878" s="1" t="s">
        <v>9955</v>
      </c>
      <c r="B7878" s="1" t="s">
        <v>969</v>
      </c>
      <c r="C7878" s="1" t="s">
        <v>237</v>
      </c>
      <c r="D7878" s="1" t="s">
        <v>27</v>
      </c>
      <c r="E7878" s="1" t="s">
        <v>219</v>
      </c>
      <c r="F7878" s="1" t="s">
        <v>1461</v>
      </c>
      <c r="G7878" s="1" t="s">
        <v>26166</v>
      </c>
      <c r="H7878" s="1" t="s">
        <v>26167</v>
      </c>
      <c r="I7878" s="4">
        <v>84.25716435185186</v>
      </c>
      <c r="J7878" s="1">
        <v>1641.01</v>
      </c>
      <c r="K7878" s="1">
        <v>244.46</v>
      </c>
      <c r="M7878" s="10">
        <f t="array" ref="M7878">_xlfn.XLOOKUP(A7878,subscriptions!B7878:B10004,subscriptions!D7878:D10004)</f>
        <v>80</v>
      </c>
      <c r="N7878" s="10">
        <f t="array" ref="N7878">_xlfn.XLOOKUP(A7878,subscriptions!B7878:B10004,subscriptions!G7878:G10004)</f>
        <v>5</v>
      </c>
      <c r="O7878" s="10">
        <v>76.0</v>
      </c>
      <c r="P7878" s="10" t="str">
        <f t="array" ref="P7878">_xlfn.XLOOKUP(A7878,subscriptions!B7878:B10004,subscriptions!C7878:C10004)</f>
        <v>Roam</v>
      </c>
      <c r="Q7878" s="10" t="s">
        <v>194</v>
      </c>
      <c r="R7878" s="10" t="s">
        <v>148</v>
      </c>
      <c r="S7878" s="10" t="s">
        <v>175</v>
      </c>
    </row>
    <row r="7879">
      <c r="A7879" s="1" t="s">
        <v>9956</v>
      </c>
      <c r="B7879" s="1" t="s">
        <v>686</v>
      </c>
      <c r="C7879" s="1" t="s">
        <v>133</v>
      </c>
      <c r="D7879" s="1" t="s">
        <v>153</v>
      </c>
      <c r="E7879" s="1" t="s">
        <v>262</v>
      </c>
      <c r="F7879" s="1" t="s">
        <v>2112</v>
      </c>
      <c r="G7879" s="1" t="s">
        <v>26168</v>
      </c>
      <c r="H7879" s="1" t="s">
        <v>26169</v>
      </c>
      <c r="I7879" s="4">
        <v>84.25722222222223</v>
      </c>
      <c r="J7879" s="1">
        <v>784.21</v>
      </c>
      <c r="K7879" s="1">
        <v>81.89</v>
      </c>
      <c r="M7879" s="10">
        <f t="array" ref="M7879">_xlfn.XLOOKUP(A7879,subscriptions!B7879:B10004,subscriptions!D7879:D10004)</f>
        <v>120</v>
      </c>
      <c r="N7879" s="10">
        <f t="array" ref="N7879">_xlfn.XLOOKUP(A7879,subscriptions!B7879:B10004,subscriptions!G7879:G10004)</f>
        <v>10</v>
      </c>
      <c r="O7879" s="10">
        <v>108.0</v>
      </c>
      <c r="P7879" s="10" t="str">
        <f t="array" ref="P7879">_xlfn.XLOOKUP(A7879,subscriptions!B7879:B10004,subscriptions!C7879:C10004)</f>
        <v>Residential</v>
      </c>
      <c r="Q7879" s="10" t="s">
        <v>128</v>
      </c>
      <c r="R7879" s="10" t="s">
        <v>212</v>
      </c>
      <c r="S7879" s="10" t="s">
        <v>175</v>
      </c>
    </row>
    <row r="7880">
      <c r="A7880" s="1" t="s">
        <v>9957</v>
      </c>
      <c r="B7880" s="1" t="s">
        <v>1865</v>
      </c>
      <c r="C7880" s="1" t="s">
        <v>800</v>
      </c>
      <c r="D7880" s="1" t="s">
        <v>153</v>
      </c>
      <c r="E7880" s="1" t="s">
        <v>280</v>
      </c>
      <c r="F7880" s="1" t="s">
        <v>2239</v>
      </c>
      <c r="G7880" s="1" t="s">
        <v>26170</v>
      </c>
      <c r="H7880" s="1" t="s">
        <v>26171</v>
      </c>
      <c r="I7880" s="4">
        <v>84.2524074074074</v>
      </c>
      <c r="J7880" s="1">
        <v>1612.88</v>
      </c>
      <c r="K7880" s="1">
        <v>153.15</v>
      </c>
      <c r="M7880" s="10">
        <f t="array" ref="M7880">_xlfn.XLOOKUP(A7880,subscriptions!B7880:B10004,subscriptions!D7880:D10004)</f>
        <v>120</v>
      </c>
      <c r="N7880" s="10">
        <f t="array" ref="N7880">_xlfn.XLOOKUP(A7880,subscriptions!B7880:B10004,subscriptions!G7880:G10004)</f>
        <v>20</v>
      </c>
      <c r="O7880" s="10">
        <v>96.0</v>
      </c>
      <c r="P7880" s="10" t="str">
        <f t="array" ref="P7880">_xlfn.XLOOKUP(A7880,subscriptions!B7880:B10004,subscriptions!C7880:C10004)</f>
        <v>Residential</v>
      </c>
      <c r="Q7880" s="10" t="s">
        <v>128</v>
      </c>
      <c r="R7880" s="10" t="s">
        <v>148</v>
      </c>
      <c r="S7880" s="10" t="s">
        <v>1008</v>
      </c>
    </row>
    <row r="7881">
      <c r="A7881" s="1" t="s">
        <v>9958</v>
      </c>
      <c r="B7881" s="1" t="s">
        <v>150</v>
      </c>
      <c r="C7881" s="1" t="s">
        <v>673</v>
      </c>
      <c r="D7881" s="1" t="s">
        <v>153</v>
      </c>
      <c r="E7881" s="1" t="s">
        <v>111</v>
      </c>
      <c r="F7881" s="1" t="s">
        <v>1917</v>
      </c>
      <c r="G7881" s="1" t="s">
        <v>26172</v>
      </c>
      <c r="H7881" s="1" t="s">
        <v>26173</v>
      </c>
      <c r="I7881" s="4">
        <v>84.38355324074074</v>
      </c>
      <c r="J7881" s="1">
        <v>118.7</v>
      </c>
      <c r="K7881" s="1">
        <v>28.21</v>
      </c>
      <c r="M7881" s="10">
        <f t="array" ref="M7881">_xlfn.XLOOKUP(A7881,subscriptions!B7881:B10004,subscriptions!D7881:D10004)</f>
        <v>120</v>
      </c>
      <c r="N7881" s="10">
        <f t="array" ref="N7881">_xlfn.XLOOKUP(A7881,subscriptions!B7881:B10004,subscriptions!G7881:G10004)</f>
        <v>0</v>
      </c>
      <c r="O7881" s="10">
        <v>120.0</v>
      </c>
      <c r="P7881" s="10" t="str">
        <f t="array" ref="P7881">_xlfn.XLOOKUP(A7881,subscriptions!B7881:B10004,subscriptions!C7881:C10004)</f>
        <v>Residential</v>
      </c>
      <c r="Q7881" s="10" t="s">
        <v>173</v>
      </c>
      <c r="R7881" s="10" t="s">
        <v>212</v>
      </c>
      <c r="S7881" s="10" t="s">
        <v>882</v>
      </c>
    </row>
    <row r="7882">
      <c r="A7882" s="1" t="s">
        <v>9959</v>
      </c>
      <c r="B7882" s="1" t="s">
        <v>132</v>
      </c>
      <c r="C7882" s="1" t="s">
        <v>3912</v>
      </c>
      <c r="D7882" s="1" t="s">
        <v>27</v>
      </c>
      <c r="E7882" s="1" t="s">
        <v>179</v>
      </c>
      <c r="F7882" s="1" t="s">
        <v>200</v>
      </c>
      <c r="G7882" s="1" t="s">
        <v>26174</v>
      </c>
      <c r="H7882" s="1" t="s">
        <v>26175</v>
      </c>
      <c r="I7882" s="4">
        <v>84.34167824074073</v>
      </c>
      <c r="J7882" s="1">
        <v>133.34</v>
      </c>
      <c r="K7882" s="1">
        <v>36.02</v>
      </c>
      <c r="L7882" s="1">
        <v>100.0</v>
      </c>
      <c r="M7882" s="10">
        <f t="array" ref="M7882">_xlfn.XLOOKUP(A7882,subscriptions!B7882:B10004,subscriptions!D7882:D10004)</f>
        <v>120</v>
      </c>
      <c r="N7882" s="10">
        <f t="array" ref="N7882">_xlfn.XLOOKUP(A7882,subscriptions!B7882:B10004,subscriptions!G7882:G10004)</f>
        <v>5</v>
      </c>
      <c r="O7882" s="10">
        <v>114.0</v>
      </c>
      <c r="P7882" s="10" t="str">
        <f t="array" ref="P7882">_xlfn.XLOOKUP(A7882,subscriptions!B7882:B10004,subscriptions!C7882:C10004)</f>
        <v>Residential</v>
      </c>
      <c r="Q7882" s="10" t="s">
        <v>194</v>
      </c>
      <c r="R7882" s="10" t="s">
        <v>212</v>
      </c>
      <c r="S7882" s="10" t="s">
        <v>1703</v>
      </c>
    </row>
    <row r="7883">
      <c r="A7883" s="1" t="s">
        <v>9960</v>
      </c>
      <c r="B7883" s="1" t="s">
        <v>426</v>
      </c>
      <c r="C7883" s="1" t="s">
        <v>133</v>
      </c>
      <c r="D7883" s="1" t="s">
        <v>153</v>
      </c>
      <c r="E7883" s="1" t="s">
        <v>280</v>
      </c>
      <c r="F7883" s="1" t="s">
        <v>494</v>
      </c>
      <c r="G7883" s="1" t="s">
        <v>26176</v>
      </c>
      <c r="H7883" s="1" t="s">
        <v>26177</v>
      </c>
      <c r="I7883" s="4">
        <v>84.33491898148148</v>
      </c>
      <c r="J7883" s="1">
        <v>966.61</v>
      </c>
      <c r="K7883" s="1">
        <v>176.19</v>
      </c>
      <c r="M7883" s="10">
        <f t="array" ref="M7883">_xlfn.XLOOKUP(A7883,subscriptions!B7883:B10004,subscriptions!D7883:D10004)</f>
        <v>120</v>
      </c>
      <c r="N7883" s="10">
        <f t="array" ref="N7883">_xlfn.XLOOKUP(A7883,subscriptions!B7883:B10004,subscriptions!G7883:G10004)</f>
        <v>10</v>
      </c>
      <c r="O7883" s="10">
        <v>108.0</v>
      </c>
      <c r="P7883" s="10" t="str">
        <f t="array" ref="P7883">_xlfn.XLOOKUP(A7883,subscriptions!B7883:B10004,subscriptions!C7883:C10004)</f>
        <v>Residential</v>
      </c>
      <c r="Q7883" s="10" t="s">
        <v>128</v>
      </c>
      <c r="R7883" s="10" t="s">
        <v>212</v>
      </c>
      <c r="S7883" s="10" t="s">
        <v>643</v>
      </c>
    </row>
    <row r="7884">
      <c r="A7884" s="1" t="s">
        <v>9963</v>
      </c>
      <c r="B7884" s="1" t="s">
        <v>1886</v>
      </c>
      <c r="C7884" s="1" t="s">
        <v>178</v>
      </c>
      <c r="D7884" s="1" t="s">
        <v>27</v>
      </c>
      <c r="E7884" s="1" t="s">
        <v>714</v>
      </c>
      <c r="F7884" s="1" t="s">
        <v>3419</v>
      </c>
      <c r="G7884" s="1" t="s">
        <v>26178</v>
      </c>
      <c r="H7884" s="1" t="s">
        <v>26179</v>
      </c>
      <c r="I7884" s="4">
        <v>84.21212962962963</v>
      </c>
      <c r="J7884" s="1">
        <v>1246.5</v>
      </c>
      <c r="K7884" s="1">
        <v>158.44</v>
      </c>
      <c r="M7884" s="10">
        <f t="array" ref="M7884">_xlfn.XLOOKUP(A7884,subscriptions!B7884:B10004,subscriptions!D7884:D10004)</f>
        <v>250</v>
      </c>
      <c r="N7884" s="10">
        <f t="array" ref="N7884">_xlfn.XLOOKUP(A7884,subscriptions!B7884:B10004,subscriptions!G7884:G10004)</f>
        <v>20</v>
      </c>
      <c r="O7884" s="10">
        <v>200.0</v>
      </c>
      <c r="P7884" s="10" t="str">
        <f t="array" ref="P7884">_xlfn.XLOOKUP(A7884,subscriptions!B7884:B10004,subscriptions!C7884:C10004)</f>
        <v>Business</v>
      </c>
      <c r="Q7884" s="10" t="s">
        <v>128</v>
      </c>
      <c r="R7884" s="10" t="s">
        <v>129</v>
      </c>
      <c r="S7884" s="10" t="s">
        <v>857</v>
      </c>
    </row>
    <row r="7885">
      <c r="A7885" s="1" t="s">
        <v>9964</v>
      </c>
      <c r="B7885" s="1" t="s">
        <v>355</v>
      </c>
      <c r="C7885" s="1" t="s">
        <v>110</v>
      </c>
      <c r="D7885" s="1" t="s">
        <v>153</v>
      </c>
      <c r="E7885" s="1" t="s">
        <v>111</v>
      </c>
      <c r="F7885" s="1" t="s">
        <v>1917</v>
      </c>
      <c r="G7885" s="1" t="s">
        <v>26180</v>
      </c>
      <c r="H7885" s="1" t="s">
        <v>26181</v>
      </c>
      <c r="I7885" s="4">
        <v>84.29268518518519</v>
      </c>
      <c r="J7885" s="1">
        <v>3331.44</v>
      </c>
      <c r="K7885" s="1">
        <v>651.11</v>
      </c>
      <c r="M7885" s="10">
        <f t="array" ref="M7885">_xlfn.XLOOKUP(A7885,subscriptions!B7885:B10004,subscriptions!D7885:D10004)</f>
        <v>80</v>
      </c>
      <c r="N7885" s="10">
        <f t="array" ref="N7885">_xlfn.XLOOKUP(A7885,subscriptions!B7885:B10004,subscriptions!G7885:G10004)</f>
        <v>0</v>
      </c>
      <c r="O7885" s="10">
        <v>80.0</v>
      </c>
      <c r="P7885" s="10" t="str">
        <f t="array" ref="P7885">_xlfn.XLOOKUP(A7885,subscriptions!B7885:B10004,subscriptions!C7885:C10004)</f>
        <v>Roam</v>
      </c>
      <c r="Q7885" s="10" t="s">
        <v>173</v>
      </c>
      <c r="R7885" s="10" t="s">
        <v>148</v>
      </c>
      <c r="S7885" s="10" t="s">
        <v>587</v>
      </c>
    </row>
    <row r="7886">
      <c r="A7886" s="1" t="s">
        <v>9965</v>
      </c>
      <c r="B7886" s="1" t="s">
        <v>329</v>
      </c>
      <c r="C7886" s="1" t="s">
        <v>441</v>
      </c>
      <c r="D7886" s="1" t="s">
        <v>27</v>
      </c>
      <c r="E7886" s="1" t="s">
        <v>111</v>
      </c>
      <c r="F7886" s="1" t="s">
        <v>1263</v>
      </c>
      <c r="G7886" s="1" t="s">
        <v>26182</v>
      </c>
      <c r="H7886" s="1" t="s">
        <v>26183</v>
      </c>
      <c r="I7886" s="4">
        <v>84.25424768518519</v>
      </c>
      <c r="J7886" s="1">
        <v>215.83</v>
      </c>
      <c r="K7886" s="1">
        <v>36.02</v>
      </c>
      <c r="M7886" s="10">
        <f t="array" ref="M7886">_xlfn.XLOOKUP(A7886,subscriptions!B7886:B10004,subscriptions!D7886:D10004)</f>
        <v>80</v>
      </c>
      <c r="N7886" s="10">
        <f t="array" ref="N7886">_xlfn.XLOOKUP(A7886,subscriptions!B7886:B10004,subscriptions!G7886:G10004)</f>
        <v>5</v>
      </c>
      <c r="O7886" s="10">
        <v>76.0</v>
      </c>
      <c r="P7886" s="10" t="str">
        <f t="array" ref="P7886">_xlfn.XLOOKUP(A7886,subscriptions!B7886:B10004,subscriptions!C7886:C10004)</f>
        <v>Roam</v>
      </c>
      <c r="Q7886" s="10" t="s">
        <v>194</v>
      </c>
      <c r="R7886" s="10" t="s">
        <v>148</v>
      </c>
      <c r="S7886" s="10" t="s">
        <v>2046</v>
      </c>
    </row>
    <row r="7887">
      <c r="A7887" s="1" t="s">
        <v>9966</v>
      </c>
      <c r="B7887" s="1" t="s">
        <v>439</v>
      </c>
      <c r="C7887" s="1" t="s">
        <v>658</v>
      </c>
      <c r="D7887" s="1" t="s">
        <v>153</v>
      </c>
      <c r="E7887" s="1" t="s">
        <v>262</v>
      </c>
      <c r="F7887" s="1" t="s">
        <v>1835</v>
      </c>
      <c r="G7887" s="1" t="s">
        <v>26184</v>
      </c>
      <c r="H7887" s="1" t="s">
        <v>26185</v>
      </c>
      <c r="I7887" s="4">
        <v>84.17311342592592</v>
      </c>
      <c r="J7887" s="1">
        <v>2644.43</v>
      </c>
      <c r="K7887" s="1">
        <v>633.78</v>
      </c>
      <c r="M7887" s="10">
        <f t="array" ref="M7887">_xlfn.XLOOKUP(A7887,subscriptions!B7887:B10004,subscriptions!D7887:D10004)</f>
        <v>50</v>
      </c>
      <c r="N7887" s="10">
        <f t="array" ref="N7887">_xlfn.XLOOKUP(A7887,subscriptions!B7887:B10004,subscriptions!G7887:G10004)</f>
        <v>10</v>
      </c>
      <c r="O7887" s="10">
        <v>45.0</v>
      </c>
      <c r="P7887" s="10" t="str">
        <f t="array" ref="P7887">_xlfn.XLOOKUP(A7887,subscriptions!B7887:B10004,subscriptions!C7887:C10004)</f>
        <v>Mini</v>
      </c>
      <c r="Q7887" s="10" t="s">
        <v>128</v>
      </c>
      <c r="R7887" s="10" t="s">
        <v>148</v>
      </c>
      <c r="S7887" s="10" t="s">
        <v>2630</v>
      </c>
    </row>
    <row r="7888">
      <c r="A7888" s="1" t="s">
        <v>9967</v>
      </c>
      <c r="B7888" s="1" t="s">
        <v>523</v>
      </c>
      <c r="C7888" s="1" t="s">
        <v>800</v>
      </c>
      <c r="D7888" s="1" t="s">
        <v>27</v>
      </c>
      <c r="E7888" s="1" t="s">
        <v>239</v>
      </c>
      <c r="F7888" s="1" t="s">
        <v>2364</v>
      </c>
      <c r="G7888" s="1" t="s">
        <v>26186</v>
      </c>
      <c r="H7888" s="1" t="s">
        <v>26187</v>
      </c>
      <c r="I7888" s="4">
        <v>84.37596064814815</v>
      </c>
      <c r="J7888" s="1">
        <v>403.67</v>
      </c>
      <c r="K7888" s="1">
        <v>72.14</v>
      </c>
      <c r="M7888" s="10">
        <f t="array" ref="M7888">_xlfn.XLOOKUP(A7888,subscriptions!B7888:B10004,subscriptions!D7888:D10004)</f>
        <v>120</v>
      </c>
      <c r="N7888" s="10">
        <f t="array" ref="N7888">_xlfn.XLOOKUP(A7888,subscriptions!B7888:B10004,subscriptions!G7888:G10004)</f>
        <v>20</v>
      </c>
      <c r="O7888" s="10">
        <v>96.0</v>
      </c>
      <c r="P7888" s="10" t="str">
        <f t="array" ref="P7888">_xlfn.XLOOKUP(A7888,subscriptions!B7888:B10004,subscriptions!C7888:C10004)</f>
        <v>Residential</v>
      </c>
      <c r="Q7888" s="10" t="s">
        <v>128</v>
      </c>
      <c r="R7888" s="10" t="s">
        <v>148</v>
      </c>
      <c r="S7888" s="10" t="s">
        <v>1442</v>
      </c>
    </row>
    <row r="7889">
      <c r="A7889" s="1" t="s">
        <v>9968</v>
      </c>
      <c r="B7889" s="1" t="s">
        <v>132</v>
      </c>
      <c r="C7889" s="1" t="s">
        <v>556</v>
      </c>
      <c r="D7889" s="1" t="s">
        <v>27</v>
      </c>
      <c r="E7889" s="1" t="s">
        <v>111</v>
      </c>
      <c r="F7889" s="1" t="s">
        <v>154</v>
      </c>
      <c r="G7889" s="1" t="s">
        <v>26188</v>
      </c>
      <c r="H7889" s="1" t="s">
        <v>26189</v>
      </c>
      <c r="I7889" s="4">
        <v>84.17295138888889</v>
      </c>
      <c r="J7889" s="1">
        <v>801.52</v>
      </c>
      <c r="K7889" s="1">
        <v>115.08</v>
      </c>
      <c r="M7889" s="10">
        <f t="array" ref="M7889">_xlfn.XLOOKUP(A7889,subscriptions!B7889:B10004,subscriptions!D7889:D10004)</f>
        <v>120</v>
      </c>
      <c r="N7889" s="10">
        <f t="array" ref="N7889">_xlfn.XLOOKUP(A7889,subscriptions!B7889:B10004,subscriptions!G7889:G10004)</f>
        <v>0</v>
      </c>
      <c r="O7889" s="10">
        <v>120.0</v>
      </c>
      <c r="P7889" s="10" t="str">
        <f t="array" ref="P7889">_xlfn.XLOOKUP(A7889,subscriptions!B7889:B10004,subscriptions!C7889:C10004)</f>
        <v>Residential</v>
      </c>
      <c r="Q7889" s="10" t="s">
        <v>173</v>
      </c>
      <c r="R7889" s="10" t="s">
        <v>212</v>
      </c>
      <c r="S7889" s="10" t="s">
        <v>2630</v>
      </c>
    </row>
    <row r="7890">
      <c r="A7890" s="1" t="s">
        <v>9969</v>
      </c>
      <c r="B7890" s="1" t="s">
        <v>919</v>
      </c>
      <c r="C7890" s="1" t="s">
        <v>764</v>
      </c>
      <c r="D7890" s="1" t="s">
        <v>27</v>
      </c>
      <c r="E7890" s="1" t="s">
        <v>631</v>
      </c>
      <c r="F7890" s="1" t="s">
        <v>632</v>
      </c>
      <c r="G7890" s="1" t="s">
        <v>26190</v>
      </c>
      <c r="H7890" s="1" t="s">
        <v>26191</v>
      </c>
      <c r="I7890" s="4">
        <v>84.2965625</v>
      </c>
      <c r="J7890" s="1">
        <v>621.02</v>
      </c>
      <c r="K7890" s="1">
        <v>84.79</v>
      </c>
      <c r="M7890" s="10">
        <f t="array" ref="M7890">_xlfn.XLOOKUP(A7890,subscriptions!B7890:B10004,subscriptions!D7890:D10004)</f>
        <v>80</v>
      </c>
      <c r="N7890" s="10">
        <f t="array" ref="N7890">_xlfn.XLOOKUP(A7890,subscriptions!B7890:B10004,subscriptions!G7890:G10004)</f>
        <v>5</v>
      </c>
      <c r="O7890" s="10">
        <v>76.0</v>
      </c>
      <c r="P7890" s="10" t="str">
        <f t="array" ref="P7890">_xlfn.XLOOKUP(A7890,subscriptions!B7890:B10004,subscriptions!C7890:C10004)</f>
        <v>Roam</v>
      </c>
      <c r="Q7890" s="10" t="s">
        <v>194</v>
      </c>
      <c r="R7890" s="10" t="s">
        <v>148</v>
      </c>
      <c r="S7890" s="10" t="s">
        <v>373</v>
      </c>
    </row>
    <row r="7891">
      <c r="A7891" s="1" t="s">
        <v>9970</v>
      </c>
      <c r="B7891" s="1" t="s">
        <v>1009</v>
      </c>
      <c r="C7891" s="1" t="s">
        <v>524</v>
      </c>
      <c r="D7891" s="1" t="s">
        <v>153</v>
      </c>
      <c r="E7891" s="1" t="s">
        <v>219</v>
      </c>
      <c r="F7891" s="1" t="s">
        <v>2446</v>
      </c>
      <c r="G7891" s="1" t="s">
        <v>26192</v>
      </c>
      <c r="H7891" s="1" t="s">
        <v>26193</v>
      </c>
      <c r="I7891" s="4">
        <v>84.16739583333333</v>
      </c>
      <c r="J7891" s="1">
        <v>816.63</v>
      </c>
      <c r="K7891" s="1">
        <v>131.11</v>
      </c>
      <c r="M7891" s="10">
        <f t="array" ref="M7891">_xlfn.XLOOKUP(A7891,subscriptions!B7891:B10004,subscriptions!D7891:D10004)</f>
        <v>80</v>
      </c>
      <c r="N7891" s="10">
        <f t="array" ref="N7891">_xlfn.XLOOKUP(A7891,subscriptions!B7891:B10004,subscriptions!G7891:G10004)</f>
        <v>10</v>
      </c>
      <c r="O7891" s="10">
        <v>72.0</v>
      </c>
      <c r="P7891" s="10" t="str">
        <f t="array" ref="P7891">_xlfn.XLOOKUP(A7891,subscriptions!B7891:B10004,subscriptions!C7891:C10004)</f>
        <v>Roam</v>
      </c>
      <c r="Q7891" s="10" t="s">
        <v>128</v>
      </c>
      <c r="R7891" s="10" t="s">
        <v>148</v>
      </c>
      <c r="S7891" s="10" t="s">
        <v>1412</v>
      </c>
    </row>
    <row r="7892">
      <c r="A7892" s="1" t="s">
        <v>9971</v>
      </c>
      <c r="B7892" s="1" t="s">
        <v>1491</v>
      </c>
      <c r="C7892" s="1" t="s">
        <v>1100</v>
      </c>
      <c r="D7892" s="1" t="s">
        <v>153</v>
      </c>
      <c r="E7892" s="1" t="s">
        <v>332</v>
      </c>
      <c r="F7892" s="1" t="s">
        <v>618</v>
      </c>
      <c r="G7892" s="1" t="s">
        <v>26194</v>
      </c>
      <c r="H7892" s="1" t="s">
        <v>26195</v>
      </c>
      <c r="I7892" s="4">
        <v>84.21546296296296</v>
      </c>
      <c r="J7892" s="1">
        <v>294.65</v>
      </c>
      <c r="K7892" s="1">
        <v>47.47</v>
      </c>
      <c r="M7892" s="10">
        <f t="array" ref="M7892">_xlfn.XLOOKUP(A7892,subscriptions!B7892:B10004,subscriptions!D7892:D10004)</f>
        <v>120</v>
      </c>
      <c r="N7892" s="10">
        <f t="array" ref="N7892">_xlfn.XLOOKUP(A7892,subscriptions!B7892:B10004,subscriptions!G7892:G10004)</f>
        <v>20</v>
      </c>
      <c r="O7892" s="10">
        <v>96.0</v>
      </c>
      <c r="P7892" s="10" t="str">
        <f t="array" ref="P7892">_xlfn.XLOOKUP(A7892,subscriptions!B7892:B10004,subscriptions!C7892:C10004)</f>
        <v>Residential</v>
      </c>
      <c r="Q7892" s="10" t="s">
        <v>128</v>
      </c>
      <c r="R7892" s="10" t="s">
        <v>148</v>
      </c>
      <c r="S7892" s="10" t="s">
        <v>1212</v>
      </c>
    </row>
    <row r="7893">
      <c r="A7893" s="1" t="s">
        <v>9972</v>
      </c>
      <c r="B7893" s="1" t="s">
        <v>2788</v>
      </c>
      <c r="C7893" s="1" t="s">
        <v>110</v>
      </c>
      <c r="D7893" s="1" t="s">
        <v>153</v>
      </c>
      <c r="E7893" s="1" t="s">
        <v>179</v>
      </c>
      <c r="F7893" s="1" t="s">
        <v>4595</v>
      </c>
      <c r="G7893" s="1" t="s">
        <v>26196</v>
      </c>
      <c r="H7893" s="1" t="s">
        <v>26197</v>
      </c>
      <c r="I7893" s="4">
        <v>84.37855324074074</v>
      </c>
      <c r="J7893" s="1">
        <v>1100.47</v>
      </c>
      <c r="K7893" s="1">
        <v>104.14</v>
      </c>
      <c r="L7893" s="1">
        <v>100.0</v>
      </c>
      <c r="M7893" s="10">
        <f t="array" ref="M7893">_xlfn.XLOOKUP(A7893,subscriptions!B7893:B10004,subscriptions!D7893:D10004)</f>
        <v>120</v>
      </c>
      <c r="N7893" s="10">
        <f t="array" ref="N7893">_xlfn.XLOOKUP(A7893,subscriptions!B7893:B10004,subscriptions!G7893:G10004)</f>
        <v>0</v>
      </c>
      <c r="O7893" s="10">
        <v>120.0</v>
      </c>
      <c r="P7893" s="10" t="str">
        <f t="array" ref="P7893">_xlfn.XLOOKUP(A7893,subscriptions!B7893:B10004,subscriptions!C7893:C10004)</f>
        <v>Residential</v>
      </c>
      <c r="Q7893" s="10" t="s">
        <v>173</v>
      </c>
      <c r="R7893" s="10" t="s">
        <v>212</v>
      </c>
      <c r="S7893" s="10" t="s">
        <v>1622</v>
      </c>
    </row>
    <row r="7894">
      <c r="A7894" s="1" t="s">
        <v>9973</v>
      </c>
      <c r="B7894" s="1" t="s">
        <v>1226</v>
      </c>
      <c r="C7894" s="1" t="s">
        <v>218</v>
      </c>
      <c r="D7894" s="1" t="s">
        <v>153</v>
      </c>
      <c r="E7894" s="1" t="s">
        <v>280</v>
      </c>
      <c r="F7894" s="1" t="s">
        <v>1446</v>
      </c>
      <c r="G7894" s="1" t="s">
        <v>26198</v>
      </c>
      <c r="H7894" s="1" t="s">
        <v>26199</v>
      </c>
      <c r="I7894" s="4">
        <v>84.21695601851852</v>
      </c>
      <c r="J7894" s="1">
        <v>2476.53</v>
      </c>
      <c r="K7894" s="1">
        <v>517.22</v>
      </c>
      <c r="M7894" s="10">
        <f t="array" ref="M7894">_xlfn.XLOOKUP(A7894,subscriptions!B7894:B10004,subscriptions!D7894:D10004)</f>
        <v>80</v>
      </c>
      <c r="N7894" s="10">
        <f t="array" ref="N7894">_xlfn.XLOOKUP(A7894,subscriptions!B7894:B10004,subscriptions!G7894:G10004)</f>
        <v>5</v>
      </c>
      <c r="O7894" s="10">
        <v>76.0</v>
      </c>
      <c r="P7894" s="10" t="str">
        <f t="array" ref="P7894">_xlfn.XLOOKUP(A7894,subscriptions!B7894:B10004,subscriptions!C7894:C10004)</f>
        <v>Roam</v>
      </c>
      <c r="Q7894" s="10" t="s">
        <v>194</v>
      </c>
      <c r="R7894" s="10" t="s">
        <v>148</v>
      </c>
      <c r="S7894" s="10" t="s">
        <v>453</v>
      </c>
    </row>
    <row r="7895">
      <c r="A7895" s="1" t="s">
        <v>9974</v>
      </c>
      <c r="B7895" s="1" t="s">
        <v>772</v>
      </c>
      <c r="C7895" s="1" t="s">
        <v>920</v>
      </c>
      <c r="D7895" s="1" t="s">
        <v>153</v>
      </c>
      <c r="E7895" s="1" t="s">
        <v>332</v>
      </c>
      <c r="F7895" s="1" t="s">
        <v>1028</v>
      </c>
      <c r="G7895" s="1" t="s">
        <v>26200</v>
      </c>
      <c r="H7895" s="1" t="s">
        <v>26201</v>
      </c>
      <c r="I7895" s="4">
        <v>84.21251157407407</v>
      </c>
      <c r="J7895" s="1">
        <v>923.84</v>
      </c>
      <c r="K7895" s="1">
        <v>173.81</v>
      </c>
      <c r="M7895" s="10">
        <f t="array" ref="M7895">_xlfn.XLOOKUP(A7895,subscriptions!B7895:B10004,subscriptions!D7895:D10004)</f>
        <v>120</v>
      </c>
      <c r="N7895" s="10">
        <f t="array" ref="N7895">_xlfn.XLOOKUP(A7895,subscriptions!B7895:B10004,subscriptions!G7895:G10004)</f>
        <v>10</v>
      </c>
      <c r="O7895" s="10">
        <v>108.0</v>
      </c>
      <c r="P7895" s="10" t="str">
        <f t="array" ref="P7895">_xlfn.XLOOKUP(A7895,subscriptions!B7895:B10004,subscriptions!C7895:C10004)</f>
        <v>Residential</v>
      </c>
      <c r="Q7895" s="10" t="s">
        <v>128</v>
      </c>
      <c r="R7895" s="10" t="s">
        <v>212</v>
      </c>
      <c r="S7895" s="10" t="s">
        <v>813</v>
      </c>
    </row>
    <row r="7896">
      <c r="A7896" s="1" t="s">
        <v>9977</v>
      </c>
      <c r="B7896" s="1" t="s">
        <v>1099</v>
      </c>
      <c r="C7896" s="1" t="s">
        <v>296</v>
      </c>
      <c r="D7896" s="1" t="s">
        <v>153</v>
      </c>
      <c r="E7896" s="1" t="s">
        <v>111</v>
      </c>
      <c r="F7896" s="1" t="s">
        <v>112</v>
      </c>
      <c r="G7896" s="1" t="s">
        <v>26202</v>
      </c>
      <c r="H7896" s="1" t="s">
        <v>26203</v>
      </c>
      <c r="I7896" s="4">
        <v>84.37862268518519</v>
      </c>
      <c r="J7896" s="1">
        <v>1061.82</v>
      </c>
      <c r="K7896" s="1">
        <v>172.57</v>
      </c>
      <c r="M7896" s="10">
        <f t="array" ref="M7896">_xlfn.XLOOKUP(A7896,subscriptions!B7896:B10004,subscriptions!D7896:D10004)</f>
        <v>120</v>
      </c>
      <c r="N7896" s="10">
        <f t="array" ref="N7896">_xlfn.XLOOKUP(A7896,subscriptions!B7896:B10004,subscriptions!G7896:G10004)</f>
        <v>20</v>
      </c>
      <c r="O7896" s="10">
        <v>96.0</v>
      </c>
      <c r="P7896" s="10" t="str">
        <f t="array" ref="P7896">_xlfn.XLOOKUP(A7896,subscriptions!B7896:B10004,subscriptions!C7896:C10004)</f>
        <v>Residential</v>
      </c>
      <c r="Q7896" s="10" t="s">
        <v>128</v>
      </c>
      <c r="R7896" s="10" t="s">
        <v>148</v>
      </c>
      <c r="S7896" s="10" t="s">
        <v>1622</v>
      </c>
    </row>
    <row r="7897">
      <c r="A7897" s="1" t="s">
        <v>9978</v>
      </c>
      <c r="B7897" s="1" t="s">
        <v>1972</v>
      </c>
      <c r="C7897" s="1" t="s">
        <v>178</v>
      </c>
      <c r="D7897" s="1" t="s">
        <v>27</v>
      </c>
      <c r="E7897" s="1" t="s">
        <v>28</v>
      </c>
      <c r="F7897" s="1" t="s">
        <v>526</v>
      </c>
      <c r="G7897" s="1" t="s">
        <v>26204</v>
      </c>
      <c r="H7897" s="1" t="s">
        <v>26205</v>
      </c>
      <c r="I7897" s="4">
        <v>84.37670138888889</v>
      </c>
      <c r="J7897" s="1">
        <v>2883.41</v>
      </c>
      <c r="K7897" s="1">
        <v>682.76</v>
      </c>
      <c r="M7897" s="10">
        <f t="array" ref="M7897">_xlfn.XLOOKUP(A7897,subscriptions!B7897:B10004,subscriptions!D7897:D10004)</f>
        <v>80</v>
      </c>
      <c r="N7897" s="10">
        <f t="array" ref="N7897">_xlfn.XLOOKUP(A7897,subscriptions!B7897:B10004,subscriptions!G7897:G10004)</f>
        <v>0</v>
      </c>
      <c r="O7897" s="10">
        <v>80.0</v>
      </c>
      <c r="P7897" s="10" t="str">
        <f t="array" ref="P7897">_xlfn.XLOOKUP(A7897,subscriptions!B7897:B10004,subscriptions!C7897:C10004)</f>
        <v>Roam</v>
      </c>
      <c r="Q7897" s="10" t="s">
        <v>173</v>
      </c>
      <c r="R7897" s="10" t="s">
        <v>148</v>
      </c>
      <c r="S7897" s="10" t="s">
        <v>3910</v>
      </c>
    </row>
    <row r="7898">
      <c r="A7898" s="1" t="s">
        <v>9979</v>
      </c>
      <c r="B7898" s="1" t="s">
        <v>439</v>
      </c>
      <c r="C7898" s="1" t="s">
        <v>198</v>
      </c>
      <c r="D7898" s="1" t="s">
        <v>153</v>
      </c>
      <c r="E7898" s="1" t="s">
        <v>280</v>
      </c>
      <c r="F7898" s="1" t="s">
        <v>494</v>
      </c>
      <c r="G7898" s="1" t="s">
        <v>26206</v>
      </c>
      <c r="H7898" s="1" t="s">
        <v>26207</v>
      </c>
      <c r="I7898" s="4">
        <v>84.25377314814814</v>
      </c>
      <c r="J7898" s="1">
        <v>1886.56</v>
      </c>
      <c r="K7898" s="1">
        <v>263.34</v>
      </c>
      <c r="M7898" s="10">
        <f t="array" ref="M7898">_xlfn.XLOOKUP(A7898,subscriptions!B7898:B10004,subscriptions!D7898:D10004)</f>
        <v>250</v>
      </c>
      <c r="N7898" s="10">
        <f t="array" ref="N7898">_xlfn.XLOOKUP(A7898,subscriptions!B7898:B10004,subscriptions!G7898:G10004)</f>
        <v>5</v>
      </c>
      <c r="O7898" s="10">
        <v>237.5</v>
      </c>
      <c r="P7898" s="10" t="str">
        <f t="array" ref="P7898">_xlfn.XLOOKUP(A7898,subscriptions!B7898:B10004,subscriptions!C7898:C10004)</f>
        <v>Business</v>
      </c>
      <c r="Q7898" s="10" t="s">
        <v>194</v>
      </c>
      <c r="R7898" s="10" t="s">
        <v>129</v>
      </c>
      <c r="S7898" s="10" t="s">
        <v>1832</v>
      </c>
    </row>
    <row r="7899">
      <c r="A7899" s="1" t="s">
        <v>9980</v>
      </c>
      <c r="B7899" s="1" t="s">
        <v>1506</v>
      </c>
      <c r="C7899" s="1" t="s">
        <v>152</v>
      </c>
      <c r="D7899" s="1" t="s">
        <v>27</v>
      </c>
      <c r="E7899" s="1" t="s">
        <v>239</v>
      </c>
      <c r="F7899" s="1" t="s">
        <v>2364</v>
      </c>
      <c r="G7899" s="1" t="s">
        <v>26208</v>
      </c>
      <c r="H7899" s="1" t="s">
        <v>26209</v>
      </c>
      <c r="I7899" s="4">
        <v>84.25638888888889</v>
      </c>
      <c r="J7899" s="1">
        <v>1061.35</v>
      </c>
      <c r="K7899" s="1">
        <v>203.07</v>
      </c>
      <c r="M7899" s="10">
        <f t="array" ref="M7899">_xlfn.XLOOKUP(A7899,subscriptions!B7899:B10004,subscriptions!D7899:D10004)</f>
        <v>80</v>
      </c>
      <c r="N7899" s="10">
        <f t="array" ref="N7899">_xlfn.XLOOKUP(A7899,subscriptions!B7899:B10004,subscriptions!G7899:G10004)</f>
        <v>10</v>
      </c>
      <c r="O7899" s="10">
        <v>72.0</v>
      </c>
      <c r="P7899" s="10" t="str">
        <f t="array" ref="P7899">_xlfn.XLOOKUP(A7899,subscriptions!B7899:B10004,subscriptions!C7899:C10004)</f>
        <v>Roam</v>
      </c>
      <c r="Q7899" s="10" t="s">
        <v>128</v>
      </c>
      <c r="R7899" s="10" t="s">
        <v>148</v>
      </c>
      <c r="S7899" s="10" t="s">
        <v>130</v>
      </c>
    </row>
    <row r="7900">
      <c r="A7900" s="1" t="s">
        <v>9981</v>
      </c>
      <c r="B7900" s="1" t="s">
        <v>523</v>
      </c>
      <c r="C7900" s="1" t="s">
        <v>509</v>
      </c>
      <c r="D7900" s="1" t="s">
        <v>27</v>
      </c>
      <c r="E7900" s="1" t="s">
        <v>179</v>
      </c>
      <c r="F7900" s="1" t="s">
        <v>181</v>
      </c>
      <c r="G7900" s="1" t="s">
        <v>26210</v>
      </c>
      <c r="H7900" s="1" t="s">
        <v>26211</v>
      </c>
      <c r="I7900" s="4">
        <v>84.3815625</v>
      </c>
      <c r="J7900" s="1">
        <v>496.99</v>
      </c>
      <c r="K7900" s="1">
        <v>91.93</v>
      </c>
      <c r="L7900" s="1">
        <v>100.0</v>
      </c>
      <c r="M7900" s="10">
        <f t="array" ref="M7900">_xlfn.XLOOKUP(A7900,subscriptions!B7900:B10004,subscriptions!D7900:D10004)</f>
        <v>120</v>
      </c>
      <c r="N7900" s="10">
        <f t="array" ref="N7900">_xlfn.XLOOKUP(A7900,subscriptions!B7900:B10004,subscriptions!G7900:G10004)</f>
        <v>20</v>
      </c>
      <c r="O7900" s="10">
        <v>96.0</v>
      </c>
      <c r="P7900" s="10" t="str">
        <f t="array" ref="P7900">_xlfn.XLOOKUP(A7900,subscriptions!B7900:B10004,subscriptions!C7900:C10004)</f>
        <v>Residential</v>
      </c>
      <c r="Q7900" s="10" t="s">
        <v>128</v>
      </c>
      <c r="R7900" s="10" t="s">
        <v>148</v>
      </c>
      <c r="S7900" s="10" t="s">
        <v>1789</v>
      </c>
    </row>
    <row r="7901">
      <c r="A7901" s="1" t="s">
        <v>9982</v>
      </c>
      <c r="B7901" s="1" t="s">
        <v>132</v>
      </c>
      <c r="C7901" s="1" t="s">
        <v>218</v>
      </c>
      <c r="D7901" s="1" t="s">
        <v>27</v>
      </c>
      <c r="E7901" s="1" t="s">
        <v>332</v>
      </c>
      <c r="F7901" s="1" t="s">
        <v>618</v>
      </c>
      <c r="G7901" s="1" t="s">
        <v>26212</v>
      </c>
      <c r="H7901" s="1" t="s">
        <v>26213</v>
      </c>
      <c r="I7901" s="4">
        <v>84.29383101851852</v>
      </c>
      <c r="J7901" s="1">
        <v>3293.28</v>
      </c>
      <c r="K7901" s="1">
        <v>545.66</v>
      </c>
      <c r="M7901" s="10">
        <f t="array" ref="M7901">_xlfn.XLOOKUP(A7901,subscriptions!B7901:B10004,subscriptions!D7901:D10004)</f>
        <v>50</v>
      </c>
      <c r="N7901" s="10">
        <f t="array" ref="N7901">_xlfn.XLOOKUP(A7901,subscriptions!B7901:B10004,subscriptions!G7901:G10004)</f>
        <v>0</v>
      </c>
      <c r="O7901" s="10">
        <v>50.0</v>
      </c>
      <c r="P7901" s="10" t="str">
        <f t="array" ref="P7901">_xlfn.XLOOKUP(A7901,subscriptions!B7901:B10004,subscriptions!C7901:C10004)</f>
        <v>Mini</v>
      </c>
      <c r="Q7901" s="10" t="s">
        <v>173</v>
      </c>
      <c r="R7901" s="10" t="s">
        <v>148</v>
      </c>
      <c r="S7901" s="10" t="s">
        <v>1458</v>
      </c>
    </row>
    <row r="7902">
      <c r="A7902" s="1" t="s">
        <v>9983</v>
      </c>
      <c r="B7902" s="1" t="s">
        <v>772</v>
      </c>
      <c r="C7902" s="1" t="s">
        <v>133</v>
      </c>
      <c r="D7902" s="1" t="s">
        <v>153</v>
      </c>
      <c r="E7902" s="1" t="s">
        <v>28</v>
      </c>
      <c r="F7902" s="1" t="s">
        <v>3899</v>
      </c>
      <c r="G7902" s="1" t="s">
        <v>26214</v>
      </c>
      <c r="H7902" s="1" t="s">
        <v>26215</v>
      </c>
      <c r="I7902" s="4">
        <v>84.42113425925926</v>
      </c>
      <c r="J7902" s="1">
        <v>1340.65</v>
      </c>
      <c r="K7902" s="1">
        <v>312.88</v>
      </c>
      <c r="M7902" s="10">
        <f t="array" ref="M7902">_xlfn.XLOOKUP(A7902,subscriptions!B7902:B10004,subscriptions!D7902:D10004)</f>
        <v>120</v>
      </c>
      <c r="N7902" s="10">
        <f t="array" ref="N7902">_xlfn.XLOOKUP(A7902,subscriptions!B7902:B10004,subscriptions!G7902:G10004)</f>
        <v>5</v>
      </c>
      <c r="O7902" s="10">
        <v>114.0</v>
      </c>
      <c r="P7902" s="10" t="str">
        <f t="array" ref="P7902">_xlfn.XLOOKUP(A7902,subscriptions!B7902:B10004,subscriptions!C7902:C10004)</f>
        <v>Residential</v>
      </c>
      <c r="Q7902" s="10" t="s">
        <v>194</v>
      </c>
      <c r="R7902" s="10" t="s">
        <v>212</v>
      </c>
      <c r="S7902" s="10" t="s">
        <v>2152</v>
      </c>
    </row>
    <row r="7903">
      <c r="A7903" s="1" t="s">
        <v>9984</v>
      </c>
      <c r="B7903" s="1" t="s">
        <v>919</v>
      </c>
      <c r="C7903" s="1" t="s">
        <v>3912</v>
      </c>
      <c r="D7903" s="1" t="s">
        <v>27</v>
      </c>
      <c r="E7903" s="1" t="s">
        <v>631</v>
      </c>
      <c r="F7903" s="1" t="s">
        <v>1084</v>
      </c>
      <c r="G7903" s="1" t="s">
        <v>26216</v>
      </c>
      <c r="H7903" s="1" t="s">
        <v>26217</v>
      </c>
      <c r="I7903" s="4">
        <v>84.21206018518518</v>
      </c>
      <c r="J7903" s="1">
        <v>424.9</v>
      </c>
      <c r="K7903" s="1">
        <v>60.18</v>
      </c>
      <c r="M7903" s="10">
        <f t="array" ref="M7903">_xlfn.XLOOKUP(A7903,subscriptions!B7903:B10004,subscriptions!D7903:D10004)</f>
        <v>120</v>
      </c>
      <c r="N7903" s="10">
        <f t="array" ref="N7903">_xlfn.XLOOKUP(A7903,subscriptions!B7903:B10004,subscriptions!G7903:G10004)</f>
        <v>10</v>
      </c>
      <c r="O7903" s="10">
        <v>108.0</v>
      </c>
      <c r="P7903" s="10" t="str">
        <f t="array" ref="P7903">_xlfn.XLOOKUP(A7903,subscriptions!B7903:B10004,subscriptions!C7903:C10004)</f>
        <v>Residential</v>
      </c>
      <c r="Q7903" s="10" t="s">
        <v>128</v>
      </c>
      <c r="R7903" s="10" t="s">
        <v>212</v>
      </c>
      <c r="S7903" s="10" t="s">
        <v>857</v>
      </c>
    </row>
    <row r="7904">
      <c r="A7904" s="1" t="s">
        <v>9985</v>
      </c>
      <c r="B7904" s="1" t="s">
        <v>1414</v>
      </c>
      <c r="C7904" s="1" t="s">
        <v>1973</v>
      </c>
      <c r="D7904" s="1" t="s">
        <v>27</v>
      </c>
      <c r="E7904" s="1" t="s">
        <v>631</v>
      </c>
      <c r="F7904" s="1" t="s">
        <v>632</v>
      </c>
      <c r="G7904" s="1" t="s">
        <v>26218</v>
      </c>
      <c r="H7904" s="1" t="s">
        <v>26219</v>
      </c>
      <c r="I7904" s="4">
        <v>84.21207175925926</v>
      </c>
      <c r="J7904" s="1">
        <v>520.26</v>
      </c>
      <c r="K7904" s="1">
        <v>49.17</v>
      </c>
      <c r="M7904" s="10">
        <f t="array" ref="M7904">_xlfn.XLOOKUP(A7904,subscriptions!B7904:B10004,subscriptions!D7904:D10004)</f>
        <v>120</v>
      </c>
      <c r="N7904" s="10">
        <f t="array" ref="N7904">_xlfn.XLOOKUP(A7904,subscriptions!B7904:B10004,subscriptions!G7904:G10004)</f>
        <v>20</v>
      </c>
      <c r="O7904" s="10">
        <v>96.0</v>
      </c>
      <c r="P7904" s="10" t="str">
        <f t="array" ref="P7904">_xlfn.XLOOKUP(A7904,subscriptions!B7904:B10004,subscriptions!C7904:C10004)</f>
        <v>Residential</v>
      </c>
      <c r="Q7904" s="10" t="s">
        <v>128</v>
      </c>
      <c r="R7904" s="10" t="s">
        <v>148</v>
      </c>
      <c r="S7904" s="10" t="s">
        <v>857</v>
      </c>
    </row>
    <row r="7905">
      <c r="A7905" s="1" t="s">
        <v>9988</v>
      </c>
      <c r="B7905" s="1" t="s">
        <v>1226</v>
      </c>
      <c r="C7905" s="1" t="s">
        <v>441</v>
      </c>
      <c r="D7905" s="1" t="s">
        <v>153</v>
      </c>
      <c r="E7905" s="1" t="s">
        <v>262</v>
      </c>
      <c r="F7905" s="1" t="s">
        <v>2985</v>
      </c>
      <c r="G7905" s="1" t="s">
        <v>26220</v>
      </c>
      <c r="H7905" s="1" t="s">
        <v>26221</v>
      </c>
      <c r="I7905" s="4">
        <v>84.34192129629629</v>
      </c>
      <c r="J7905" s="1">
        <v>2487.84</v>
      </c>
      <c r="K7905" s="1">
        <v>314.26</v>
      </c>
      <c r="M7905" s="10">
        <f t="array" ref="M7905">_xlfn.XLOOKUP(A7905,subscriptions!B7905:B10004,subscriptions!D7905:D10004)</f>
        <v>50</v>
      </c>
      <c r="N7905" s="10">
        <f t="array" ref="N7905">_xlfn.XLOOKUP(A7905,subscriptions!B7905:B10004,subscriptions!G7905:G10004)</f>
        <v>0</v>
      </c>
      <c r="O7905" s="10">
        <v>50.0</v>
      </c>
      <c r="P7905" s="10" t="str">
        <f t="array" ref="P7905">_xlfn.XLOOKUP(A7905,subscriptions!B7905:B10004,subscriptions!C7905:C10004)</f>
        <v>Mini</v>
      </c>
      <c r="Q7905" s="10" t="s">
        <v>173</v>
      </c>
      <c r="R7905" s="10" t="s">
        <v>148</v>
      </c>
      <c r="S7905" s="10" t="s">
        <v>1703</v>
      </c>
    </row>
    <row r="7906">
      <c r="A7906" s="1" t="s">
        <v>9989</v>
      </c>
      <c r="B7906" s="1" t="s">
        <v>686</v>
      </c>
      <c r="C7906" s="1" t="s">
        <v>1876</v>
      </c>
      <c r="D7906" s="1" t="s">
        <v>153</v>
      </c>
      <c r="E7906" s="1" t="s">
        <v>179</v>
      </c>
      <c r="F7906" s="1" t="s">
        <v>357</v>
      </c>
      <c r="G7906" s="1" t="s">
        <v>26222</v>
      </c>
      <c r="H7906" s="1" t="s">
        <v>26223</v>
      </c>
      <c r="I7906" s="4">
        <v>84.29752314814814</v>
      </c>
      <c r="J7906" s="1">
        <v>117.72</v>
      </c>
      <c r="K7906" s="1">
        <v>29.85</v>
      </c>
      <c r="L7906" s="1">
        <v>100.0</v>
      </c>
      <c r="M7906" s="10">
        <f t="array" ref="M7906">_xlfn.XLOOKUP(A7906,subscriptions!B7906:B10004,subscriptions!D7906:D10004)</f>
        <v>250</v>
      </c>
      <c r="N7906" s="10">
        <f t="array" ref="N7906">_xlfn.XLOOKUP(A7906,subscriptions!B7906:B10004,subscriptions!G7906:G10004)</f>
        <v>5</v>
      </c>
      <c r="O7906" s="10">
        <v>237.5</v>
      </c>
      <c r="P7906" s="10" t="str">
        <f t="array" ref="P7906">_xlfn.XLOOKUP(A7906,subscriptions!B7906:B10004,subscriptions!C7906:C10004)</f>
        <v>Business</v>
      </c>
      <c r="Q7906" s="10" t="s">
        <v>194</v>
      </c>
      <c r="R7906" s="10" t="s">
        <v>129</v>
      </c>
      <c r="S7906" s="10" t="s">
        <v>407</v>
      </c>
    </row>
    <row r="7907">
      <c r="A7907" s="1" t="s">
        <v>9990</v>
      </c>
      <c r="B7907" s="1" t="s">
        <v>870</v>
      </c>
      <c r="C7907" s="1" t="s">
        <v>178</v>
      </c>
      <c r="D7907" s="1" t="s">
        <v>153</v>
      </c>
      <c r="E7907" s="1" t="s">
        <v>179</v>
      </c>
      <c r="F7907" s="1" t="s">
        <v>1045</v>
      </c>
      <c r="G7907" s="1" t="s">
        <v>26224</v>
      </c>
      <c r="H7907" s="1" t="s">
        <v>26225</v>
      </c>
      <c r="I7907" s="4">
        <v>84.2161111111111</v>
      </c>
      <c r="J7907" s="1">
        <v>7309.86</v>
      </c>
      <c r="K7907" s="1">
        <v>1380.31</v>
      </c>
      <c r="L7907" s="1">
        <v>100.0</v>
      </c>
      <c r="M7907" s="10">
        <f t="array" ref="M7907">_xlfn.XLOOKUP(A7907,subscriptions!B7907:B10004,subscriptions!D7907:D10004)</f>
        <v>120</v>
      </c>
      <c r="N7907" s="10">
        <f t="array" ref="N7907">_xlfn.XLOOKUP(A7907,subscriptions!B7907:B10004,subscriptions!G7907:G10004)</f>
        <v>10</v>
      </c>
      <c r="O7907" s="10">
        <v>108.0</v>
      </c>
      <c r="P7907" s="10" t="str">
        <f t="array" ref="P7907">_xlfn.XLOOKUP(A7907,subscriptions!B7907:B10004,subscriptions!C7907:C10004)</f>
        <v>Residential</v>
      </c>
      <c r="Q7907" s="10" t="s">
        <v>128</v>
      </c>
      <c r="R7907" s="10" t="s">
        <v>212</v>
      </c>
      <c r="S7907" s="10" t="s">
        <v>2596</v>
      </c>
    </row>
    <row r="7908">
      <c r="A7908" s="1" t="s">
        <v>9991</v>
      </c>
      <c r="B7908" s="1" t="s">
        <v>312</v>
      </c>
      <c r="C7908" s="1" t="s">
        <v>605</v>
      </c>
      <c r="D7908" s="1" t="s">
        <v>153</v>
      </c>
      <c r="E7908" s="1" t="s">
        <v>631</v>
      </c>
      <c r="F7908" s="1" t="s">
        <v>922</v>
      </c>
      <c r="G7908" s="1" t="s">
        <v>26226</v>
      </c>
      <c r="H7908" s="1" t="s">
        <v>26227</v>
      </c>
      <c r="I7908" s="4">
        <v>84.2535300925926</v>
      </c>
      <c r="J7908" s="1">
        <v>259.5</v>
      </c>
      <c r="K7908" s="1">
        <v>69.41</v>
      </c>
      <c r="M7908" s="10">
        <f t="array" ref="M7908">_xlfn.XLOOKUP(A7908,subscriptions!B7908:B10004,subscriptions!D7908:D10004)</f>
        <v>80</v>
      </c>
      <c r="N7908" s="10">
        <f t="array" ref="N7908">_xlfn.XLOOKUP(A7908,subscriptions!B7908:B10004,subscriptions!G7908:G10004)</f>
        <v>20</v>
      </c>
      <c r="O7908" s="10">
        <v>64.0</v>
      </c>
      <c r="P7908" s="10" t="str">
        <f t="array" ref="P7908">_xlfn.XLOOKUP(A7908,subscriptions!B7908:B10004,subscriptions!C7908:C10004)</f>
        <v>Roam</v>
      </c>
      <c r="Q7908" s="10" t="s">
        <v>128</v>
      </c>
      <c r="R7908" s="10" t="s">
        <v>148</v>
      </c>
      <c r="S7908" s="10" t="s">
        <v>1832</v>
      </c>
    </row>
    <row r="7909">
      <c r="A7909" s="1" t="s">
        <v>9992</v>
      </c>
      <c r="B7909" s="1" t="s">
        <v>1844</v>
      </c>
      <c r="C7909" s="1" t="s">
        <v>1477</v>
      </c>
      <c r="D7909" s="1" t="s">
        <v>153</v>
      </c>
      <c r="E7909" s="1" t="s">
        <v>280</v>
      </c>
      <c r="F7909" s="1" t="s">
        <v>1446</v>
      </c>
      <c r="G7909" s="1" t="s">
        <v>26228</v>
      </c>
      <c r="H7909" s="1" t="s">
        <v>26229</v>
      </c>
      <c r="I7909" s="4">
        <v>84.21059027777778</v>
      </c>
      <c r="J7909" s="1">
        <v>2434.96</v>
      </c>
      <c r="K7909" s="1">
        <v>263.1</v>
      </c>
      <c r="M7909" s="10">
        <f t="array" ref="M7909">_xlfn.XLOOKUP(A7909,subscriptions!B7909:B10004,subscriptions!D7909:D10004)</f>
        <v>50</v>
      </c>
      <c r="N7909" s="10">
        <f t="array" ref="N7909">_xlfn.XLOOKUP(A7909,subscriptions!B7909:B10004,subscriptions!G7909:G10004)</f>
        <v>0</v>
      </c>
      <c r="O7909" s="10">
        <v>50.0</v>
      </c>
      <c r="P7909" s="10" t="str">
        <f t="array" ref="P7909">_xlfn.XLOOKUP(A7909,subscriptions!B7909:B10004,subscriptions!C7909:C10004)</f>
        <v>Mini</v>
      </c>
      <c r="Q7909" s="10" t="s">
        <v>173</v>
      </c>
      <c r="R7909" s="10" t="s">
        <v>148</v>
      </c>
      <c r="S7909" s="10" t="s">
        <v>770</v>
      </c>
    </row>
    <row r="7910">
      <c r="A7910" s="1" t="s">
        <v>9993</v>
      </c>
      <c r="B7910" s="1" t="s">
        <v>197</v>
      </c>
      <c r="C7910" s="1" t="s">
        <v>261</v>
      </c>
      <c r="D7910" s="1" t="s">
        <v>153</v>
      </c>
      <c r="E7910" s="1" t="s">
        <v>111</v>
      </c>
      <c r="F7910" s="1" t="s">
        <v>135</v>
      </c>
      <c r="G7910" s="1" t="s">
        <v>26230</v>
      </c>
      <c r="H7910" s="1" t="s">
        <v>26231</v>
      </c>
      <c r="I7910" s="4">
        <v>84.25721064814815</v>
      </c>
      <c r="J7910" s="1">
        <v>803.23</v>
      </c>
      <c r="K7910" s="1">
        <v>139.52</v>
      </c>
      <c r="M7910" s="10">
        <f t="array" ref="M7910">_xlfn.XLOOKUP(A7910,subscriptions!B7910:B10004,subscriptions!D7910:D10004)</f>
        <v>80</v>
      </c>
      <c r="N7910" s="10">
        <f t="array" ref="N7910">_xlfn.XLOOKUP(A7910,subscriptions!B7910:B10004,subscriptions!G7910:G10004)</f>
        <v>5</v>
      </c>
      <c r="O7910" s="10">
        <v>76.0</v>
      </c>
      <c r="P7910" s="10" t="str">
        <f t="array" ref="P7910">_xlfn.XLOOKUP(A7910,subscriptions!B7910:B10004,subscriptions!C7910:C10004)</f>
        <v>Roam</v>
      </c>
      <c r="Q7910" s="10" t="s">
        <v>194</v>
      </c>
      <c r="R7910" s="10" t="s">
        <v>148</v>
      </c>
      <c r="S7910" s="10" t="s">
        <v>175</v>
      </c>
    </row>
    <row r="7911">
      <c r="A7911" s="1" t="s">
        <v>9994</v>
      </c>
      <c r="B7911" s="1" t="s">
        <v>2327</v>
      </c>
      <c r="C7911" s="1" t="s">
        <v>441</v>
      </c>
      <c r="D7911" s="1" t="s">
        <v>27</v>
      </c>
      <c r="E7911" s="1" t="s">
        <v>239</v>
      </c>
      <c r="F7911" s="1" t="s">
        <v>2154</v>
      </c>
      <c r="G7911" s="1" t="s">
        <v>26232</v>
      </c>
      <c r="H7911" s="1" t="s">
        <v>26233</v>
      </c>
      <c r="I7911" s="4">
        <v>84.21212962962963</v>
      </c>
      <c r="J7911" s="1">
        <v>1066.55</v>
      </c>
      <c r="K7911" s="1">
        <v>150.32</v>
      </c>
      <c r="M7911" s="10">
        <f t="array" ref="M7911">_xlfn.XLOOKUP(A7911,subscriptions!B7911:B10004,subscriptions!D7911:D10004)</f>
        <v>120</v>
      </c>
      <c r="N7911" s="10">
        <f t="array" ref="N7911">_xlfn.XLOOKUP(A7911,subscriptions!B7911:B10004,subscriptions!G7911:G10004)</f>
        <v>10</v>
      </c>
      <c r="O7911" s="10">
        <v>108.0</v>
      </c>
      <c r="P7911" s="10" t="str">
        <f t="array" ref="P7911">_xlfn.XLOOKUP(A7911,subscriptions!B7911:B10004,subscriptions!C7911:C10004)</f>
        <v>Residential</v>
      </c>
      <c r="Q7911" s="10" t="s">
        <v>128</v>
      </c>
      <c r="R7911" s="10" t="s">
        <v>212</v>
      </c>
      <c r="S7911" s="10" t="s">
        <v>857</v>
      </c>
    </row>
    <row r="7912">
      <c r="A7912" s="1" t="s">
        <v>9995</v>
      </c>
      <c r="B7912" s="1" t="s">
        <v>763</v>
      </c>
      <c r="C7912" s="1" t="s">
        <v>509</v>
      </c>
      <c r="D7912" s="1" t="s">
        <v>27</v>
      </c>
      <c r="E7912" s="1" t="s">
        <v>28</v>
      </c>
      <c r="F7912" s="1" t="s">
        <v>2581</v>
      </c>
      <c r="G7912" s="1" t="s">
        <v>26234</v>
      </c>
      <c r="H7912" s="1" t="s">
        <v>26235</v>
      </c>
      <c r="I7912" s="4">
        <v>84.335</v>
      </c>
      <c r="J7912" s="1">
        <v>3238.55</v>
      </c>
      <c r="K7912" s="1">
        <v>717.44</v>
      </c>
      <c r="M7912" s="10">
        <f t="array" ref="M7912">_xlfn.XLOOKUP(A7912,subscriptions!B7912:B10004,subscriptions!D7912:D10004)</f>
        <v>250</v>
      </c>
      <c r="N7912" s="10">
        <f t="array" ref="N7912">_xlfn.XLOOKUP(A7912,subscriptions!B7912:B10004,subscriptions!G7912:G10004)</f>
        <v>20</v>
      </c>
      <c r="O7912" s="10">
        <v>200.0</v>
      </c>
      <c r="P7912" s="10" t="str">
        <f t="array" ref="P7912">_xlfn.XLOOKUP(A7912,subscriptions!B7912:B10004,subscriptions!C7912:C10004)</f>
        <v>Business</v>
      </c>
      <c r="Q7912" s="10" t="s">
        <v>128</v>
      </c>
      <c r="R7912" s="10" t="s">
        <v>129</v>
      </c>
      <c r="S7912" s="10" t="s">
        <v>643</v>
      </c>
    </row>
    <row r="7913">
      <c r="A7913" s="1" t="s">
        <v>9996</v>
      </c>
      <c r="B7913" s="1" t="s">
        <v>1624</v>
      </c>
      <c r="C7913" s="1" t="s">
        <v>1477</v>
      </c>
      <c r="D7913" s="1" t="s">
        <v>27</v>
      </c>
      <c r="E7913" s="1" t="s">
        <v>631</v>
      </c>
      <c r="F7913" s="1" t="s">
        <v>2749</v>
      </c>
      <c r="G7913" s="1" t="s">
        <v>26236</v>
      </c>
      <c r="H7913" s="1" t="s">
        <v>26237</v>
      </c>
      <c r="I7913" s="4">
        <v>84.29467592592593</v>
      </c>
      <c r="J7913" s="1">
        <v>848.87</v>
      </c>
      <c r="K7913" s="1">
        <v>193.57</v>
      </c>
      <c r="M7913" s="10">
        <f t="array" ref="M7913">_xlfn.XLOOKUP(A7913,subscriptions!B7913:B10004,subscriptions!D7913:D10004)</f>
        <v>50</v>
      </c>
      <c r="N7913" s="10">
        <f t="array" ref="N7913">_xlfn.XLOOKUP(A7913,subscriptions!B7913:B10004,subscriptions!G7913:G10004)</f>
        <v>0</v>
      </c>
      <c r="O7913" s="10">
        <v>50.0</v>
      </c>
      <c r="P7913" s="10" t="str">
        <f t="array" ref="P7913">_xlfn.XLOOKUP(A7913,subscriptions!B7913:B10004,subscriptions!C7913:C10004)</f>
        <v>Mini</v>
      </c>
      <c r="Q7913" s="10" t="s">
        <v>173</v>
      </c>
      <c r="R7913" s="10" t="s">
        <v>148</v>
      </c>
      <c r="S7913" s="10" t="s">
        <v>2075</v>
      </c>
    </row>
    <row r="7914">
      <c r="A7914" s="1" t="s">
        <v>9997</v>
      </c>
      <c r="B7914" s="1" t="s">
        <v>713</v>
      </c>
      <c r="C7914" s="1" t="s">
        <v>1200</v>
      </c>
      <c r="D7914" s="1" t="s">
        <v>27</v>
      </c>
      <c r="E7914" s="1" t="s">
        <v>332</v>
      </c>
      <c r="F7914" s="1" t="s">
        <v>736</v>
      </c>
      <c r="G7914" s="1" t="s">
        <v>26238</v>
      </c>
      <c r="H7914" s="1" t="s">
        <v>26239</v>
      </c>
      <c r="I7914" s="4">
        <v>84.29269675925926</v>
      </c>
      <c r="J7914" s="1">
        <v>1206.64</v>
      </c>
      <c r="K7914" s="1">
        <v>200.46</v>
      </c>
      <c r="M7914" s="10">
        <f t="array" ref="M7914">_xlfn.XLOOKUP(A7914,subscriptions!B7914:B10004,subscriptions!D7914:D10004)</f>
        <v>50</v>
      </c>
      <c r="N7914" s="10">
        <f t="array" ref="N7914">_xlfn.XLOOKUP(A7914,subscriptions!B7914:B10004,subscriptions!G7914:G10004)</f>
        <v>5</v>
      </c>
      <c r="O7914" s="10">
        <v>47.5</v>
      </c>
      <c r="P7914" s="10" t="str">
        <f t="array" ref="P7914">_xlfn.XLOOKUP(A7914,subscriptions!B7914:B10004,subscriptions!C7914:C10004)</f>
        <v>Mini</v>
      </c>
      <c r="Q7914" s="10" t="s">
        <v>194</v>
      </c>
      <c r="R7914" s="10" t="s">
        <v>148</v>
      </c>
      <c r="S7914" s="10" t="s">
        <v>587</v>
      </c>
    </row>
    <row r="7915">
      <c r="A7915" s="1" t="s">
        <v>9998</v>
      </c>
      <c r="B7915" s="1" t="s">
        <v>1984</v>
      </c>
      <c r="C7915" s="1" t="s">
        <v>1251</v>
      </c>
      <c r="D7915" s="1" t="s">
        <v>153</v>
      </c>
      <c r="E7915" s="1" t="s">
        <v>714</v>
      </c>
      <c r="F7915" s="1" t="s">
        <v>715</v>
      </c>
      <c r="G7915" s="1" t="s">
        <v>26240</v>
      </c>
      <c r="H7915" s="1" t="s">
        <v>26241</v>
      </c>
      <c r="I7915" s="4">
        <v>84.29960648148148</v>
      </c>
      <c r="J7915" s="1">
        <v>125.83</v>
      </c>
      <c r="K7915" s="1">
        <v>41.9</v>
      </c>
      <c r="M7915" s="10">
        <f t="array" ref="M7915">_xlfn.XLOOKUP(A7915,subscriptions!B7915:B10004,subscriptions!D7915:D10004)</f>
        <v>120</v>
      </c>
      <c r="N7915" s="10">
        <f t="array" ref="N7915">_xlfn.XLOOKUP(A7915,subscriptions!B7915:B10004,subscriptions!G7915:G10004)</f>
        <v>10</v>
      </c>
      <c r="O7915" s="10">
        <v>108.0</v>
      </c>
      <c r="P7915" s="10" t="str">
        <f t="array" ref="P7915">_xlfn.XLOOKUP(A7915,subscriptions!B7915:B10004,subscriptions!C7915:C10004)</f>
        <v>Residential</v>
      </c>
      <c r="Q7915" s="10" t="s">
        <v>128</v>
      </c>
      <c r="R7915" s="10" t="s">
        <v>212</v>
      </c>
      <c r="S7915" s="10" t="s">
        <v>522</v>
      </c>
    </row>
    <row r="7916">
      <c r="A7916" s="1" t="s">
        <v>10001</v>
      </c>
      <c r="B7916" s="1" t="s">
        <v>657</v>
      </c>
      <c r="C7916" s="1" t="s">
        <v>1142</v>
      </c>
      <c r="D7916" s="1" t="s">
        <v>153</v>
      </c>
      <c r="E7916" s="1" t="s">
        <v>219</v>
      </c>
      <c r="F7916" s="1" t="s">
        <v>4220</v>
      </c>
      <c r="G7916" s="1" t="s">
        <v>26242</v>
      </c>
      <c r="H7916" s="1" t="s">
        <v>26243</v>
      </c>
      <c r="I7916" s="4">
        <v>84.17153935185185</v>
      </c>
      <c r="J7916" s="1">
        <v>53.53</v>
      </c>
      <c r="K7916" s="1">
        <v>22.43</v>
      </c>
      <c r="M7916" s="10">
        <f t="array" ref="M7916">_xlfn.XLOOKUP(A7916,subscriptions!B7916:B10004,subscriptions!D7916:D10004)</f>
        <v>120</v>
      </c>
      <c r="N7916" s="10">
        <f t="array" ref="N7916">_xlfn.XLOOKUP(A7916,subscriptions!B7916:B10004,subscriptions!G7916:G10004)</f>
        <v>20</v>
      </c>
      <c r="O7916" s="10">
        <v>96.0</v>
      </c>
      <c r="P7916" s="10" t="str">
        <f t="array" ref="P7916">_xlfn.XLOOKUP(A7916,subscriptions!B7916:B10004,subscriptions!C7916:C10004)</f>
        <v>Residential</v>
      </c>
      <c r="Q7916" s="10" t="s">
        <v>128</v>
      </c>
      <c r="R7916" s="10" t="s">
        <v>148</v>
      </c>
      <c r="S7916" s="10" t="s">
        <v>1082</v>
      </c>
    </row>
    <row r="7917">
      <c r="A7917" s="1" t="s">
        <v>10002</v>
      </c>
      <c r="B7917" s="1" t="s">
        <v>355</v>
      </c>
      <c r="C7917" s="1" t="s">
        <v>1507</v>
      </c>
      <c r="D7917" s="1" t="s">
        <v>153</v>
      </c>
      <c r="E7917" s="1" t="s">
        <v>179</v>
      </c>
      <c r="F7917" s="1" t="s">
        <v>1045</v>
      </c>
      <c r="G7917" s="1" t="s">
        <v>26244</v>
      </c>
      <c r="H7917" s="1" t="s">
        <v>26245</v>
      </c>
      <c r="I7917" s="4">
        <v>84.33494212962962</v>
      </c>
      <c r="J7917" s="1">
        <v>471.16</v>
      </c>
      <c r="K7917" s="1">
        <v>78.95</v>
      </c>
      <c r="L7917" s="1">
        <v>100.0</v>
      </c>
      <c r="M7917" s="10">
        <f t="array" ref="M7917">_xlfn.XLOOKUP(A7917,subscriptions!B7917:B10004,subscriptions!D7917:D10004)</f>
        <v>80</v>
      </c>
      <c r="N7917" s="10">
        <f t="array" ref="N7917">_xlfn.XLOOKUP(A7917,subscriptions!B7917:B10004,subscriptions!G7917:G10004)</f>
        <v>0</v>
      </c>
      <c r="O7917" s="10">
        <v>80.0</v>
      </c>
      <c r="P7917" s="10" t="str">
        <f t="array" ref="P7917">_xlfn.XLOOKUP(A7917,subscriptions!B7917:B10004,subscriptions!C7917:C10004)</f>
        <v>Roam</v>
      </c>
      <c r="Q7917" s="10" t="s">
        <v>173</v>
      </c>
      <c r="R7917" s="10" t="s">
        <v>148</v>
      </c>
      <c r="S7917" s="10" t="s">
        <v>643</v>
      </c>
    </row>
    <row r="7918">
      <c r="A7918" s="1" t="s">
        <v>10003</v>
      </c>
      <c r="B7918" s="1" t="s">
        <v>1317</v>
      </c>
      <c r="C7918" s="1" t="s">
        <v>26</v>
      </c>
      <c r="D7918" s="1" t="s">
        <v>27</v>
      </c>
      <c r="E7918" s="1" t="s">
        <v>332</v>
      </c>
      <c r="F7918" s="1" t="s">
        <v>618</v>
      </c>
      <c r="G7918" s="1" t="s">
        <v>26246</v>
      </c>
      <c r="H7918" s="1" t="s">
        <v>26247</v>
      </c>
      <c r="I7918" s="4">
        <v>84.30005787037037</v>
      </c>
      <c r="J7918" s="1">
        <v>1761.89</v>
      </c>
      <c r="K7918" s="1">
        <v>233.91</v>
      </c>
      <c r="M7918" s="10">
        <f t="array" ref="M7918">_xlfn.XLOOKUP(A7918,subscriptions!B7918:B10004,subscriptions!D7918:D10004)</f>
        <v>120</v>
      </c>
      <c r="N7918" s="10">
        <f t="array" ref="N7918">_xlfn.XLOOKUP(A7918,subscriptions!B7918:B10004,subscriptions!G7918:G10004)</f>
        <v>5</v>
      </c>
      <c r="O7918" s="10">
        <v>114.0</v>
      </c>
      <c r="P7918" s="10" t="str">
        <f t="array" ref="P7918">_xlfn.XLOOKUP(A7918,subscriptions!B7918:B10004,subscriptions!C7918:C10004)</f>
        <v>Residential</v>
      </c>
      <c r="Q7918" s="10" t="s">
        <v>194</v>
      </c>
      <c r="R7918" s="10" t="s">
        <v>212</v>
      </c>
      <c r="S7918" s="10" t="s">
        <v>1172</v>
      </c>
    </row>
    <row r="7919">
      <c r="A7919" s="1" t="s">
        <v>10004</v>
      </c>
      <c r="B7919" s="1" t="s">
        <v>555</v>
      </c>
      <c r="C7919" s="1" t="s">
        <v>884</v>
      </c>
      <c r="D7919" s="1" t="s">
        <v>153</v>
      </c>
      <c r="E7919" s="1" t="s">
        <v>280</v>
      </c>
      <c r="F7919" s="1" t="s">
        <v>2239</v>
      </c>
      <c r="G7919" s="1" t="s">
        <v>26248</v>
      </c>
      <c r="H7919" s="1" t="s">
        <v>26249</v>
      </c>
      <c r="I7919" s="4">
        <v>84.2930787037037</v>
      </c>
      <c r="J7919" s="1">
        <v>243.91</v>
      </c>
      <c r="K7919" s="1">
        <v>47.12</v>
      </c>
      <c r="M7919" s="10">
        <f t="array" ref="M7919">_xlfn.XLOOKUP(A7919,subscriptions!B7919:B10004,subscriptions!D7919:D10004)</f>
        <v>120</v>
      </c>
      <c r="N7919" s="10">
        <f t="array" ref="N7919">_xlfn.XLOOKUP(A7919,subscriptions!B7919:B10004,subscriptions!G7919:G10004)</f>
        <v>10</v>
      </c>
      <c r="O7919" s="10">
        <v>108.0</v>
      </c>
      <c r="P7919" s="10" t="str">
        <f t="array" ref="P7919">_xlfn.XLOOKUP(A7919,subscriptions!B7919:B10004,subscriptions!C7919:C10004)</f>
        <v>Residential</v>
      </c>
      <c r="Q7919" s="10" t="s">
        <v>128</v>
      </c>
      <c r="R7919" s="10" t="s">
        <v>212</v>
      </c>
      <c r="S7919" s="10" t="s">
        <v>1779</v>
      </c>
    </row>
    <row r="7920">
      <c r="A7920" s="1" t="s">
        <v>10005</v>
      </c>
      <c r="B7920" s="1" t="s">
        <v>329</v>
      </c>
      <c r="C7920" s="1" t="s">
        <v>1347</v>
      </c>
      <c r="D7920" s="1" t="s">
        <v>27</v>
      </c>
      <c r="E7920" s="1" t="s">
        <v>239</v>
      </c>
      <c r="F7920" s="1" t="s">
        <v>2154</v>
      </c>
      <c r="G7920" s="1" t="s">
        <v>26250</v>
      </c>
      <c r="H7920" s="1" t="s">
        <v>26251</v>
      </c>
      <c r="I7920" s="4">
        <v>84.21344907407408</v>
      </c>
      <c r="J7920" s="1">
        <v>231.15</v>
      </c>
      <c r="K7920" s="1">
        <v>51.73</v>
      </c>
      <c r="M7920" s="10">
        <f t="array" ref="M7920">_xlfn.XLOOKUP(A7920,subscriptions!B7920:B10004,subscriptions!D7920:D10004)</f>
        <v>250</v>
      </c>
      <c r="N7920" s="10">
        <f t="array" ref="N7920">_xlfn.XLOOKUP(A7920,subscriptions!B7920:B10004,subscriptions!G7920:G10004)</f>
        <v>20</v>
      </c>
      <c r="O7920" s="10">
        <v>200.0</v>
      </c>
      <c r="P7920" s="10" t="str">
        <f t="array" ref="P7920">_xlfn.XLOOKUP(A7920,subscriptions!B7920:B10004,subscriptions!C7920:C10004)</f>
        <v>Business</v>
      </c>
      <c r="Q7920" s="10" t="s">
        <v>128</v>
      </c>
      <c r="R7920" s="10" t="s">
        <v>129</v>
      </c>
      <c r="S7920" s="10" t="s">
        <v>1915</v>
      </c>
    </row>
    <row r="7921">
      <c r="A7921" s="1" t="s">
        <v>10006</v>
      </c>
      <c r="B7921" s="1" t="s">
        <v>1506</v>
      </c>
      <c r="C7921" s="1" t="s">
        <v>734</v>
      </c>
      <c r="D7921" s="1" t="s">
        <v>27</v>
      </c>
      <c r="E7921" s="1" t="s">
        <v>28</v>
      </c>
      <c r="F7921" s="1" t="s">
        <v>3899</v>
      </c>
      <c r="G7921" s="1" t="s">
        <v>26252</v>
      </c>
      <c r="H7921" s="1" t="s">
        <v>26253</v>
      </c>
      <c r="I7921" s="4">
        <v>84.20938657407407</v>
      </c>
      <c r="J7921" s="1">
        <v>843.89</v>
      </c>
      <c r="K7921" s="1">
        <v>124.62</v>
      </c>
      <c r="M7921" s="10">
        <f t="array" ref="M7921">_xlfn.XLOOKUP(A7921,subscriptions!B7921:B10004,subscriptions!D7921:D10004)</f>
        <v>250</v>
      </c>
      <c r="N7921" s="10">
        <f t="array" ref="N7921">_xlfn.XLOOKUP(A7921,subscriptions!B7921:B10004,subscriptions!G7921:G10004)</f>
        <v>0</v>
      </c>
      <c r="O7921" s="10">
        <v>250.0</v>
      </c>
      <c r="P7921" s="10" t="str">
        <f t="array" ref="P7921">_xlfn.XLOOKUP(A7921,subscriptions!B7921:B10004,subscriptions!C7921:C10004)</f>
        <v>Business</v>
      </c>
      <c r="Q7921" s="10" t="s">
        <v>173</v>
      </c>
      <c r="R7921" s="10" t="s">
        <v>129</v>
      </c>
      <c r="S7921" s="10" t="s">
        <v>1374</v>
      </c>
    </row>
    <row r="7922">
      <c r="A7922" s="1" t="s">
        <v>10007</v>
      </c>
      <c r="B7922" s="1" t="s">
        <v>1009</v>
      </c>
      <c r="C7922" s="1" t="s">
        <v>456</v>
      </c>
      <c r="D7922" s="1" t="s">
        <v>153</v>
      </c>
      <c r="E7922" s="1" t="s">
        <v>179</v>
      </c>
      <c r="F7922" s="1" t="s">
        <v>181</v>
      </c>
      <c r="G7922" s="1" t="s">
        <v>26254</v>
      </c>
      <c r="H7922" s="1" t="s">
        <v>26255</v>
      </c>
      <c r="I7922" s="4">
        <v>84.25238425925926</v>
      </c>
      <c r="J7922" s="1">
        <v>1615.49</v>
      </c>
      <c r="K7922" s="1">
        <v>310.56</v>
      </c>
      <c r="L7922" s="1">
        <v>100.0</v>
      </c>
      <c r="M7922" s="10">
        <f t="array" ref="M7922">_xlfn.XLOOKUP(A7922,subscriptions!B7922:B10004,subscriptions!D7922:D10004)</f>
        <v>120</v>
      </c>
      <c r="N7922" s="10">
        <f t="array" ref="N7922">_xlfn.XLOOKUP(A7922,subscriptions!B7922:B10004,subscriptions!G7922:G10004)</f>
        <v>5</v>
      </c>
      <c r="O7922" s="10">
        <v>114.0</v>
      </c>
      <c r="P7922" s="10" t="str">
        <f t="array" ref="P7922">_xlfn.XLOOKUP(A7922,subscriptions!B7922:B10004,subscriptions!C7922:C10004)</f>
        <v>Residential</v>
      </c>
      <c r="Q7922" s="10" t="s">
        <v>194</v>
      </c>
      <c r="R7922" s="10" t="s">
        <v>212</v>
      </c>
      <c r="S7922" s="10" t="s">
        <v>1008</v>
      </c>
    </row>
    <row r="7923">
      <c r="A7923" s="1" t="s">
        <v>10008</v>
      </c>
      <c r="B7923" s="1" t="s">
        <v>589</v>
      </c>
      <c r="C7923" s="1" t="s">
        <v>178</v>
      </c>
      <c r="D7923" s="1" t="s">
        <v>153</v>
      </c>
      <c r="E7923" s="1" t="s">
        <v>28</v>
      </c>
      <c r="F7923" s="1" t="s">
        <v>29</v>
      </c>
      <c r="G7923" s="1" t="s">
        <v>26256</v>
      </c>
      <c r="H7923" s="1" t="s">
        <v>26257</v>
      </c>
      <c r="I7923" s="4">
        <v>84.41881944444444</v>
      </c>
      <c r="J7923" s="1">
        <v>1917.57</v>
      </c>
      <c r="K7923" s="1">
        <v>184.97</v>
      </c>
      <c r="M7923" s="10">
        <f t="array" ref="M7923">_xlfn.XLOOKUP(A7923,subscriptions!B7923:B10004,subscriptions!D7923:D10004)</f>
        <v>120</v>
      </c>
      <c r="N7923" s="10">
        <f t="array" ref="N7923">_xlfn.XLOOKUP(A7923,subscriptions!B7923:B10004,subscriptions!G7923:G10004)</f>
        <v>10</v>
      </c>
      <c r="O7923" s="10">
        <v>108.0</v>
      </c>
      <c r="P7923" s="10" t="str">
        <f t="array" ref="P7923">_xlfn.XLOOKUP(A7923,subscriptions!B7923:B10004,subscriptions!C7923:C10004)</f>
        <v>Residential</v>
      </c>
      <c r="Q7923" s="10" t="s">
        <v>128</v>
      </c>
      <c r="R7923" s="10" t="s">
        <v>212</v>
      </c>
      <c r="S7923" s="10" t="s">
        <v>1822</v>
      </c>
    </row>
    <row r="7924">
      <c r="A7924" s="1" t="s">
        <v>10009</v>
      </c>
      <c r="B7924" s="1" t="s">
        <v>1527</v>
      </c>
      <c r="C7924" s="1" t="s">
        <v>1415</v>
      </c>
      <c r="D7924" s="1" t="s">
        <v>153</v>
      </c>
      <c r="E7924" s="1" t="s">
        <v>28</v>
      </c>
      <c r="F7924" s="1" t="s">
        <v>526</v>
      </c>
      <c r="G7924" s="1" t="s">
        <v>26258</v>
      </c>
      <c r="H7924" s="1" t="s">
        <v>26259</v>
      </c>
      <c r="I7924" s="4">
        <v>84.38074074074073</v>
      </c>
      <c r="J7924" s="1">
        <v>344.84</v>
      </c>
      <c r="K7924" s="1">
        <v>63.08</v>
      </c>
      <c r="M7924" s="10">
        <f t="array" ref="M7924">_xlfn.XLOOKUP(A7924,subscriptions!B7924:B10004,subscriptions!D7924:D10004)</f>
        <v>120</v>
      </c>
      <c r="N7924" s="10">
        <f t="array" ref="N7924">_xlfn.XLOOKUP(A7924,subscriptions!B7924:B10004,subscriptions!G7924:G10004)</f>
        <v>20</v>
      </c>
      <c r="O7924" s="10">
        <v>96.0</v>
      </c>
      <c r="P7924" s="10" t="str">
        <f t="array" ref="P7924">_xlfn.XLOOKUP(A7924,subscriptions!B7924:B10004,subscriptions!C7924:C10004)</f>
        <v>Residential</v>
      </c>
      <c r="Q7924" s="10" t="s">
        <v>128</v>
      </c>
      <c r="R7924" s="10" t="s">
        <v>148</v>
      </c>
      <c r="S7924" s="10" t="s">
        <v>762</v>
      </c>
    </row>
    <row r="7925">
      <c r="A7925" s="1" t="s">
        <v>10010</v>
      </c>
      <c r="B7925" s="1" t="s">
        <v>2018</v>
      </c>
      <c r="C7925" s="1" t="s">
        <v>800</v>
      </c>
      <c r="D7925" s="1" t="s">
        <v>27</v>
      </c>
      <c r="E7925" s="1" t="s">
        <v>262</v>
      </c>
      <c r="F7925" s="1" t="s">
        <v>885</v>
      </c>
      <c r="G7925" s="1" t="s">
        <v>26260</v>
      </c>
      <c r="H7925" s="1" t="s">
        <v>26261</v>
      </c>
      <c r="I7925" s="4">
        <v>84.25376157407408</v>
      </c>
      <c r="J7925" s="1">
        <v>174.4</v>
      </c>
      <c r="K7925" s="1">
        <v>42.22</v>
      </c>
      <c r="M7925" s="10">
        <f t="array" ref="M7925">_xlfn.XLOOKUP(A7925,subscriptions!B7925:B10004,subscriptions!D7925:D10004)</f>
        <v>120</v>
      </c>
      <c r="N7925" s="10">
        <f t="array" ref="N7925">_xlfn.XLOOKUP(A7925,subscriptions!B7925:B10004,subscriptions!G7925:G10004)</f>
        <v>0</v>
      </c>
      <c r="O7925" s="10">
        <v>120.0</v>
      </c>
      <c r="P7925" s="10" t="str">
        <f t="array" ref="P7925">_xlfn.XLOOKUP(A7925,subscriptions!B7925:B10004,subscriptions!C7925:C10004)</f>
        <v>Residential</v>
      </c>
      <c r="Q7925" s="10" t="s">
        <v>173</v>
      </c>
      <c r="R7925" s="10" t="s">
        <v>212</v>
      </c>
      <c r="S7925" s="10" t="s">
        <v>1832</v>
      </c>
    </row>
    <row r="7926">
      <c r="A7926" s="1" t="s">
        <v>10011</v>
      </c>
      <c r="B7926" s="1" t="s">
        <v>1972</v>
      </c>
      <c r="C7926" s="1" t="s">
        <v>1507</v>
      </c>
      <c r="D7926" s="1" t="s">
        <v>27</v>
      </c>
      <c r="E7926" s="1" t="s">
        <v>179</v>
      </c>
      <c r="F7926" s="1" t="s">
        <v>773</v>
      </c>
      <c r="G7926" s="1" t="s">
        <v>26262</v>
      </c>
      <c r="H7926" s="1" t="s">
        <v>26263</v>
      </c>
      <c r="I7926" s="4">
        <v>84.21144675925926</v>
      </c>
      <c r="J7926" s="1">
        <v>4280.07</v>
      </c>
      <c r="K7926" s="1">
        <v>693.43</v>
      </c>
      <c r="L7926" s="1">
        <v>100.0</v>
      </c>
      <c r="M7926" s="10">
        <f t="array" ref="M7926">_xlfn.XLOOKUP(A7926,subscriptions!B7926:B10004,subscriptions!D7926:D10004)</f>
        <v>80</v>
      </c>
      <c r="N7926" s="10">
        <f t="array" ref="N7926">_xlfn.XLOOKUP(A7926,subscriptions!B7926:B10004,subscriptions!G7926:G10004)</f>
        <v>5</v>
      </c>
      <c r="O7926" s="10">
        <v>76.0</v>
      </c>
      <c r="P7926" s="10" t="str">
        <f t="array" ref="P7926">_xlfn.XLOOKUP(A7926,subscriptions!B7926:B10004,subscriptions!C7926:C10004)</f>
        <v>Roam</v>
      </c>
      <c r="Q7926" s="10" t="s">
        <v>194</v>
      </c>
      <c r="R7926" s="10" t="s">
        <v>148</v>
      </c>
      <c r="S7926" s="10" t="s">
        <v>438</v>
      </c>
    </row>
    <row r="7927">
      <c r="A7927" s="1" t="s">
        <v>10014</v>
      </c>
      <c r="B7927" s="1" t="s">
        <v>439</v>
      </c>
      <c r="C7927" s="1" t="s">
        <v>750</v>
      </c>
      <c r="D7927" s="1" t="s">
        <v>153</v>
      </c>
      <c r="E7927" s="1" t="s">
        <v>219</v>
      </c>
      <c r="F7927" s="1" t="s">
        <v>971</v>
      </c>
      <c r="G7927" s="1" t="s">
        <v>26264</v>
      </c>
      <c r="H7927" s="1" t="s">
        <v>26265</v>
      </c>
      <c r="I7927" s="4">
        <v>84.33839120370371</v>
      </c>
      <c r="J7927" s="1">
        <v>503.01</v>
      </c>
      <c r="K7927" s="1">
        <v>47.38</v>
      </c>
      <c r="M7927" s="10">
        <f t="array" ref="M7927">_xlfn.XLOOKUP(A7927,subscriptions!B7927:B10004,subscriptions!D7927:D10004)</f>
        <v>250</v>
      </c>
      <c r="N7927" s="10">
        <f t="array" ref="N7927">_xlfn.XLOOKUP(A7927,subscriptions!B7927:B10004,subscriptions!G7927:G10004)</f>
        <v>10</v>
      </c>
      <c r="O7927" s="10">
        <v>225.0</v>
      </c>
      <c r="P7927" s="10" t="str">
        <f t="array" ref="P7927">_xlfn.XLOOKUP(A7927,subscriptions!B7927:B10004,subscriptions!C7927:C10004)</f>
        <v>Business</v>
      </c>
      <c r="Q7927" s="10" t="s">
        <v>128</v>
      </c>
      <c r="R7927" s="10" t="s">
        <v>129</v>
      </c>
      <c r="S7927" s="10" t="s">
        <v>2086</v>
      </c>
    </row>
    <row r="7928">
      <c r="A7928" s="1" t="s">
        <v>10015</v>
      </c>
      <c r="B7928" s="1" t="s">
        <v>2279</v>
      </c>
      <c r="C7928" s="1" t="s">
        <v>1973</v>
      </c>
      <c r="D7928" s="1" t="s">
        <v>153</v>
      </c>
      <c r="E7928" s="1" t="s">
        <v>631</v>
      </c>
      <c r="F7928" s="1" t="s">
        <v>632</v>
      </c>
      <c r="G7928" s="1" t="s">
        <v>26266</v>
      </c>
      <c r="H7928" s="1" t="s">
        <v>26267</v>
      </c>
      <c r="I7928" s="4">
        <v>84.21188657407407</v>
      </c>
      <c r="J7928" s="1">
        <v>2929.52</v>
      </c>
      <c r="K7928" s="1">
        <v>410.4</v>
      </c>
      <c r="M7928" s="10">
        <f t="array" ref="M7928">_xlfn.XLOOKUP(A7928,subscriptions!B7928:B10004,subscriptions!D7928:D10004)</f>
        <v>250</v>
      </c>
      <c r="N7928" s="10">
        <f t="array" ref="N7928">_xlfn.XLOOKUP(A7928,subscriptions!B7928:B10004,subscriptions!G7928:G10004)</f>
        <v>20</v>
      </c>
      <c r="O7928" s="10">
        <v>200.0</v>
      </c>
      <c r="P7928" s="10" t="str">
        <f t="array" ref="P7928">_xlfn.XLOOKUP(A7928,subscriptions!B7928:B10004,subscriptions!C7928:C10004)</f>
        <v>Business</v>
      </c>
      <c r="Q7928" s="10" t="s">
        <v>128</v>
      </c>
      <c r="R7928" s="10" t="s">
        <v>129</v>
      </c>
      <c r="S7928" s="10" t="s">
        <v>857</v>
      </c>
    </row>
    <row r="7929">
      <c r="A7929" s="1" t="s">
        <v>10016</v>
      </c>
      <c r="B7929" s="1" t="s">
        <v>1303</v>
      </c>
      <c r="C7929" s="1" t="s">
        <v>492</v>
      </c>
      <c r="D7929" s="1" t="s">
        <v>153</v>
      </c>
      <c r="E7929" s="1" t="s">
        <v>332</v>
      </c>
      <c r="F7929" s="1" t="s">
        <v>510</v>
      </c>
      <c r="G7929" s="1" t="s">
        <v>26268</v>
      </c>
      <c r="H7929" s="1" t="s">
        <v>26269</v>
      </c>
      <c r="I7929" s="4">
        <v>84.20930555555556</v>
      </c>
      <c r="J7929" s="1">
        <v>3037.05</v>
      </c>
      <c r="K7929" s="1">
        <v>761.5</v>
      </c>
      <c r="M7929" s="10">
        <f t="array" ref="M7929">_xlfn.XLOOKUP(A7929,subscriptions!B7929:B10004,subscriptions!D7929:D10004)</f>
        <v>120</v>
      </c>
      <c r="N7929" s="10">
        <f t="array" ref="N7929">_xlfn.XLOOKUP(A7929,subscriptions!B7929:B10004,subscriptions!G7929:G10004)</f>
        <v>0</v>
      </c>
      <c r="O7929" s="10">
        <v>120.0</v>
      </c>
      <c r="P7929" s="10" t="str">
        <f t="array" ref="P7929">_xlfn.XLOOKUP(A7929,subscriptions!B7929:B10004,subscriptions!C7929:C10004)</f>
        <v>Residential</v>
      </c>
      <c r="Q7929" s="10" t="s">
        <v>173</v>
      </c>
      <c r="R7929" s="10" t="s">
        <v>212</v>
      </c>
      <c r="S7929" s="10" t="s">
        <v>1374</v>
      </c>
    </row>
    <row r="7930">
      <c r="A7930" s="1" t="s">
        <v>10017</v>
      </c>
      <c r="B7930" s="1" t="s">
        <v>1939</v>
      </c>
      <c r="C7930" s="1" t="s">
        <v>734</v>
      </c>
      <c r="D7930" s="1" t="s">
        <v>153</v>
      </c>
      <c r="E7930" s="1" t="s">
        <v>262</v>
      </c>
      <c r="F7930" s="1" t="s">
        <v>1835</v>
      </c>
      <c r="G7930" s="1" t="s">
        <v>26270</v>
      </c>
      <c r="H7930" s="1" t="s">
        <v>26271</v>
      </c>
      <c r="I7930" s="4">
        <v>84.25083333333333</v>
      </c>
      <c r="J7930" s="1">
        <v>2271.06</v>
      </c>
      <c r="K7930" s="1">
        <v>399.52</v>
      </c>
      <c r="M7930" s="10">
        <f t="array" ref="M7930">_xlfn.XLOOKUP(A7930,subscriptions!B7930:B10004,subscriptions!D7930:D10004)</f>
        <v>80</v>
      </c>
      <c r="N7930" s="10">
        <f t="array" ref="N7930">_xlfn.XLOOKUP(A7930,subscriptions!B7930:B10004,subscriptions!G7930:G10004)</f>
        <v>5</v>
      </c>
      <c r="O7930" s="10">
        <v>76.0</v>
      </c>
      <c r="P7930" s="10" t="str">
        <f t="array" ref="P7930">_xlfn.XLOOKUP(A7930,subscriptions!B7930:B10004,subscriptions!C7930:C10004)</f>
        <v>Roam</v>
      </c>
      <c r="Q7930" s="10" t="s">
        <v>194</v>
      </c>
      <c r="R7930" s="10" t="s">
        <v>148</v>
      </c>
      <c r="S7930" s="10" t="s">
        <v>1691</v>
      </c>
    </row>
    <row r="7931">
      <c r="A7931" s="1" t="s">
        <v>10018</v>
      </c>
      <c r="B7931" s="1" t="s">
        <v>2096</v>
      </c>
      <c r="C7931" s="1" t="s">
        <v>1507</v>
      </c>
      <c r="D7931" s="1" t="s">
        <v>27</v>
      </c>
      <c r="E7931" s="1" t="s">
        <v>179</v>
      </c>
      <c r="F7931" s="1" t="s">
        <v>844</v>
      </c>
      <c r="G7931" s="1" t="s">
        <v>26272</v>
      </c>
      <c r="H7931" s="1" t="s">
        <v>26273</v>
      </c>
      <c r="I7931" s="4">
        <v>84.21609953703704</v>
      </c>
      <c r="J7931" s="1">
        <v>327.39</v>
      </c>
      <c r="K7931" s="1">
        <v>85.33</v>
      </c>
      <c r="L7931" s="1">
        <v>100.0</v>
      </c>
      <c r="M7931" s="10">
        <f t="array" ref="M7931">_xlfn.XLOOKUP(A7931,subscriptions!B7931:B10004,subscriptions!D7931:D10004)</f>
        <v>50</v>
      </c>
      <c r="N7931" s="10">
        <f t="array" ref="N7931">_xlfn.XLOOKUP(A7931,subscriptions!B7931:B10004,subscriptions!G7931:G10004)</f>
        <v>10</v>
      </c>
      <c r="O7931" s="10">
        <v>45.0</v>
      </c>
      <c r="P7931" s="10" t="str">
        <f t="array" ref="P7931">_xlfn.XLOOKUP(A7931,subscriptions!B7931:B10004,subscriptions!C7931:C10004)</f>
        <v>Mini</v>
      </c>
      <c r="Q7931" s="10" t="s">
        <v>128</v>
      </c>
      <c r="R7931" s="10" t="s">
        <v>148</v>
      </c>
      <c r="S7931" s="10" t="s">
        <v>2596</v>
      </c>
    </row>
    <row r="7932">
      <c r="A7932" s="1" t="s">
        <v>10019</v>
      </c>
      <c r="B7932" s="1" t="s">
        <v>295</v>
      </c>
      <c r="C7932" s="1" t="s">
        <v>26</v>
      </c>
      <c r="D7932" s="1" t="s">
        <v>153</v>
      </c>
      <c r="E7932" s="1" t="s">
        <v>262</v>
      </c>
      <c r="F7932" s="1" t="s">
        <v>1835</v>
      </c>
      <c r="G7932" s="1" t="s">
        <v>26274</v>
      </c>
      <c r="H7932" s="1" t="s">
        <v>26275</v>
      </c>
      <c r="I7932" s="4">
        <v>84.21540509259259</v>
      </c>
      <c r="J7932" s="1">
        <v>2637.29</v>
      </c>
      <c r="K7932" s="1">
        <v>367.13</v>
      </c>
      <c r="M7932" s="10">
        <f t="array" ref="M7932">_xlfn.XLOOKUP(A7932,subscriptions!B7932:B10004,subscriptions!D7932:D10004)</f>
        <v>50</v>
      </c>
      <c r="N7932" s="10">
        <f t="array" ref="N7932">_xlfn.XLOOKUP(A7932,subscriptions!B7932:B10004,subscriptions!G7932:G10004)</f>
        <v>20</v>
      </c>
      <c r="O7932" s="10">
        <v>40.0</v>
      </c>
      <c r="P7932" s="10" t="str">
        <f t="array" ref="P7932">_xlfn.XLOOKUP(A7932,subscriptions!B7932:B10004,subscriptions!C7932:C10004)</f>
        <v>Mini</v>
      </c>
      <c r="Q7932" s="10" t="s">
        <v>128</v>
      </c>
      <c r="R7932" s="10" t="s">
        <v>148</v>
      </c>
      <c r="S7932" s="10" t="s">
        <v>1212</v>
      </c>
    </row>
    <row r="7933">
      <c r="A7933" s="1" t="s">
        <v>10020</v>
      </c>
      <c r="B7933" s="1" t="s">
        <v>2096</v>
      </c>
      <c r="C7933" s="1" t="s">
        <v>391</v>
      </c>
      <c r="D7933" s="1" t="s">
        <v>27</v>
      </c>
      <c r="E7933" s="1" t="s">
        <v>631</v>
      </c>
      <c r="F7933" s="1" t="s">
        <v>1115</v>
      </c>
      <c r="G7933" s="1" t="s">
        <v>26276</v>
      </c>
      <c r="H7933" s="1" t="s">
        <v>26277</v>
      </c>
      <c r="I7933" s="4">
        <v>84.33976851851853</v>
      </c>
      <c r="J7933" s="1">
        <v>2249.63</v>
      </c>
      <c r="K7933" s="1">
        <v>207.86</v>
      </c>
      <c r="M7933" s="10">
        <f t="array" ref="M7933">_xlfn.XLOOKUP(A7933,subscriptions!B7933:B10004,subscriptions!D7933:D10004)</f>
        <v>120</v>
      </c>
      <c r="N7933" s="10">
        <f t="array" ref="N7933">_xlfn.XLOOKUP(A7933,subscriptions!B7933:B10004,subscriptions!G7933:G10004)</f>
        <v>0</v>
      </c>
      <c r="O7933" s="10">
        <v>120.0</v>
      </c>
      <c r="P7933" s="10" t="str">
        <f t="array" ref="P7933">_xlfn.XLOOKUP(A7933,subscriptions!B7933:B10004,subscriptions!C7933:C10004)</f>
        <v>Residential</v>
      </c>
      <c r="Q7933" s="10" t="s">
        <v>173</v>
      </c>
      <c r="R7933" s="10" t="s">
        <v>212</v>
      </c>
      <c r="S7933" s="10" t="s">
        <v>234</v>
      </c>
    </row>
    <row r="7934">
      <c r="A7934" s="1" t="s">
        <v>10021</v>
      </c>
      <c r="B7934" s="1" t="s">
        <v>2018</v>
      </c>
      <c r="C7934" s="1" t="s">
        <v>1388</v>
      </c>
      <c r="D7934" s="1" t="s">
        <v>27</v>
      </c>
      <c r="E7934" s="1" t="s">
        <v>239</v>
      </c>
      <c r="F7934" s="1" t="s">
        <v>2132</v>
      </c>
      <c r="G7934" s="1" t="s">
        <v>26278</v>
      </c>
      <c r="H7934" s="1" t="s">
        <v>26279</v>
      </c>
      <c r="I7934" s="4">
        <v>84.25215277777778</v>
      </c>
      <c r="J7934" s="1">
        <v>1412.2</v>
      </c>
      <c r="K7934" s="1">
        <v>157.02</v>
      </c>
      <c r="M7934" s="10">
        <f t="array" ref="M7934">_xlfn.XLOOKUP(A7934,subscriptions!B7934:B10004,subscriptions!D7934:D10004)</f>
        <v>120</v>
      </c>
      <c r="N7934" s="10">
        <f t="array" ref="N7934">_xlfn.XLOOKUP(A7934,subscriptions!B7934:B10004,subscriptions!G7934:G10004)</f>
        <v>5</v>
      </c>
      <c r="O7934" s="10">
        <v>114.0</v>
      </c>
      <c r="P7934" s="10" t="str">
        <f t="array" ref="P7934">_xlfn.XLOOKUP(A7934,subscriptions!B7934:B10004,subscriptions!C7934:C10004)</f>
        <v>Residential</v>
      </c>
      <c r="Q7934" s="10" t="s">
        <v>194</v>
      </c>
      <c r="R7934" s="10" t="s">
        <v>212</v>
      </c>
      <c r="S7934" s="10" t="s">
        <v>1008</v>
      </c>
    </row>
    <row r="7935">
      <c r="A7935" s="1" t="s">
        <v>10022</v>
      </c>
      <c r="B7935" s="1" t="s">
        <v>1939</v>
      </c>
      <c r="C7935" s="1" t="s">
        <v>1876</v>
      </c>
      <c r="D7935" s="1" t="s">
        <v>153</v>
      </c>
      <c r="E7935" s="1" t="s">
        <v>111</v>
      </c>
      <c r="F7935" s="1" t="s">
        <v>1906</v>
      </c>
      <c r="G7935" s="1" t="s">
        <v>26280</v>
      </c>
      <c r="H7935" s="1" t="s">
        <v>26281</v>
      </c>
      <c r="I7935" s="4">
        <v>84.17018518518519</v>
      </c>
      <c r="J7935" s="1">
        <v>666.93</v>
      </c>
      <c r="K7935" s="1">
        <v>120.23</v>
      </c>
      <c r="M7935" s="10">
        <f t="array" ref="M7935">_xlfn.XLOOKUP(A7935,subscriptions!B7935:B10004,subscriptions!D7935:D10004)</f>
        <v>120</v>
      </c>
      <c r="N7935" s="10">
        <f t="array" ref="N7935">_xlfn.XLOOKUP(A7935,subscriptions!B7935:B10004,subscriptions!G7935:G10004)</f>
        <v>10</v>
      </c>
      <c r="O7935" s="10">
        <v>108.0</v>
      </c>
      <c r="P7935" s="10" t="str">
        <f t="array" ref="P7935">_xlfn.XLOOKUP(A7935,subscriptions!B7935:B10004,subscriptions!C7935:C10004)</f>
        <v>Residential</v>
      </c>
      <c r="Q7935" s="10" t="s">
        <v>128</v>
      </c>
      <c r="R7935" s="10" t="s">
        <v>212</v>
      </c>
      <c r="S7935" s="10" t="s">
        <v>2494</v>
      </c>
    </row>
    <row r="7936">
      <c r="A7936" s="1" t="s">
        <v>10023</v>
      </c>
      <c r="B7936" s="1" t="s">
        <v>4627</v>
      </c>
      <c r="C7936" s="1" t="s">
        <v>509</v>
      </c>
      <c r="D7936" s="1" t="s">
        <v>27</v>
      </c>
      <c r="E7936" s="1" t="s">
        <v>332</v>
      </c>
      <c r="F7936" s="1" t="s">
        <v>510</v>
      </c>
      <c r="G7936" s="1" t="s">
        <v>26282</v>
      </c>
      <c r="H7936" s="1" t="s">
        <v>26283</v>
      </c>
      <c r="I7936" s="4">
        <v>84.37648148148148</v>
      </c>
      <c r="J7936" s="1">
        <v>506.75</v>
      </c>
      <c r="K7936" s="1">
        <v>115.09</v>
      </c>
      <c r="M7936" s="10">
        <f t="array" ref="M7936">_xlfn.XLOOKUP(A7936,subscriptions!B7936:B10004,subscriptions!D7936:D10004)</f>
        <v>120</v>
      </c>
      <c r="N7936" s="10">
        <f t="array" ref="N7936">_xlfn.XLOOKUP(A7936,subscriptions!B7936:B10004,subscriptions!G7936:G10004)</f>
        <v>20</v>
      </c>
      <c r="O7936" s="10">
        <v>96.0</v>
      </c>
      <c r="P7936" s="10" t="str">
        <f t="array" ref="P7936">_xlfn.XLOOKUP(A7936,subscriptions!B7936:B10004,subscriptions!C7936:C10004)</f>
        <v>Residential</v>
      </c>
      <c r="Q7936" s="10" t="s">
        <v>128</v>
      </c>
      <c r="R7936" s="10" t="s">
        <v>148</v>
      </c>
      <c r="S7936" s="10" t="s">
        <v>3910</v>
      </c>
    </row>
    <row r="7937">
      <c r="A7937" s="1" t="s">
        <v>10024</v>
      </c>
      <c r="B7937" s="1" t="s">
        <v>763</v>
      </c>
      <c r="C7937" s="1" t="s">
        <v>133</v>
      </c>
      <c r="D7937" s="1" t="s">
        <v>27</v>
      </c>
      <c r="E7937" s="1" t="s">
        <v>280</v>
      </c>
      <c r="F7937" s="1" t="s">
        <v>494</v>
      </c>
      <c r="G7937" s="1" t="s">
        <v>26284</v>
      </c>
      <c r="H7937" s="1" t="s">
        <v>26285</v>
      </c>
      <c r="I7937" s="4">
        <v>84.17515046296296</v>
      </c>
      <c r="J7937" s="1">
        <v>244.97</v>
      </c>
      <c r="K7937" s="1">
        <v>75.06</v>
      </c>
      <c r="M7937" s="10">
        <f t="array" ref="M7937">_xlfn.XLOOKUP(A7937,subscriptions!B7937:B10004,subscriptions!D7937:D10004)</f>
        <v>120</v>
      </c>
      <c r="N7937" s="10">
        <f t="array" ref="N7937">_xlfn.XLOOKUP(A7937,subscriptions!B7937:B10004,subscriptions!G7937:G10004)</f>
        <v>0</v>
      </c>
      <c r="O7937" s="10">
        <v>120.0</v>
      </c>
      <c r="P7937" s="10" t="str">
        <f t="array" ref="P7937">_xlfn.XLOOKUP(A7937,subscriptions!B7937:B10004,subscriptions!C7937:C10004)</f>
        <v>Residential</v>
      </c>
      <c r="Q7937" s="10" t="s">
        <v>173</v>
      </c>
      <c r="R7937" s="10" t="s">
        <v>212</v>
      </c>
      <c r="S7937" s="10" t="s">
        <v>1198</v>
      </c>
    </row>
    <row r="7938">
      <c r="A7938" s="1" t="s">
        <v>10025</v>
      </c>
      <c r="B7938" s="1" t="s">
        <v>1886</v>
      </c>
      <c r="C7938" s="1" t="s">
        <v>473</v>
      </c>
      <c r="D7938" s="1" t="s">
        <v>27</v>
      </c>
      <c r="E7938" s="1" t="s">
        <v>219</v>
      </c>
      <c r="F7938" s="1" t="s">
        <v>1010</v>
      </c>
      <c r="G7938" s="1" t="s">
        <v>26286</v>
      </c>
      <c r="H7938" s="1" t="s">
        <v>26287</v>
      </c>
      <c r="I7938" s="4">
        <v>84.38065972222222</v>
      </c>
      <c r="J7938" s="1">
        <v>1119.28</v>
      </c>
      <c r="K7938" s="1">
        <v>188.57</v>
      </c>
      <c r="M7938" s="10">
        <f t="array" ref="M7938">_xlfn.XLOOKUP(A7938,subscriptions!B7938:B10004,subscriptions!D7938:D10004)</f>
        <v>120</v>
      </c>
      <c r="N7938" s="10">
        <f t="array" ref="N7938">_xlfn.XLOOKUP(A7938,subscriptions!B7938:B10004,subscriptions!G7938:G10004)</f>
        <v>5</v>
      </c>
      <c r="O7938" s="10">
        <v>114.0</v>
      </c>
      <c r="P7938" s="10" t="str">
        <f t="array" ref="P7938">_xlfn.XLOOKUP(A7938,subscriptions!B7938:B10004,subscriptions!C7938:C10004)</f>
        <v>Residential</v>
      </c>
      <c r="Q7938" s="10" t="s">
        <v>194</v>
      </c>
      <c r="R7938" s="10" t="s">
        <v>212</v>
      </c>
      <c r="S7938" s="10" t="s">
        <v>762</v>
      </c>
    </row>
    <row r="7939">
      <c r="A7939" s="1" t="s">
        <v>10028</v>
      </c>
      <c r="B7939" s="1" t="s">
        <v>2096</v>
      </c>
      <c r="C7939" s="1" t="s">
        <v>1492</v>
      </c>
      <c r="D7939" s="1" t="s">
        <v>27</v>
      </c>
      <c r="E7939" s="1" t="s">
        <v>28</v>
      </c>
      <c r="F7939" s="1" t="s">
        <v>313</v>
      </c>
      <c r="G7939" s="1" t="s">
        <v>26288</v>
      </c>
      <c r="H7939" s="1" t="s">
        <v>26289</v>
      </c>
      <c r="I7939" s="4">
        <v>84.38142361111112</v>
      </c>
      <c r="J7939" s="1">
        <v>1370.16</v>
      </c>
      <c r="K7939" s="1">
        <v>181.94</v>
      </c>
      <c r="M7939" s="10">
        <f t="array" ref="M7939">_xlfn.XLOOKUP(A7939,subscriptions!B7939:B10004,subscriptions!D7939:D10004)</f>
        <v>120</v>
      </c>
      <c r="N7939" s="10">
        <f t="array" ref="N7939">_xlfn.XLOOKUP(A7939,subscriptions!B7939:B10004,subscriptions!G7939:G10004)</f>
        <v>10</v>
      </c>
      <c r="O7939" s="10">
        <v>108.0</v>
      </c>
      <c r="P7939" s="10" t="str">
        <f t="array" ref="P7939">_xlfn.XLOOKUP(A7939,subscriptions!B7939:B10004,subscriptions!C7939:C10004)</f>
        <v>Residential</v>
      </c>
      <c r="Q7939" s="10" t="s">
        <v>128</v>
      </c>
      <c r="R7939" s="10" t="s">
        <v>212</v>
      </c>
      <c r="S7939" s="10" t="s">
        <v>1789</v>
      </c>
    </row>
    <row r="7940">
      <c r="A7940" s="1" t="s">
        <v>10029</v>
      </c>
      <c r="B7940" s="1" t="s">
        <v>375</v>
      </c>
      <c r="C7940" s="1" t="s">
        <v>473</v>
      </c>
      <c r="D7940" s="1" t="s">
        <v>27</v>
      </c>
      <c r="E7940" s="1" t="s">
        <v>111</v>
      </c>
      <c r="F7940" s="1" t="s">
        <v>135</v>
      </c>
      <c r="G7940" s="1" t="s">
        <v>26290</v>
      </c>
      <c r="H7940" s="1" t="s">
        <v>26291</v>
      </c>
      <c r="I7940" s="4">
        <v>84.1753587962963</v>
      </c>
      <c r="J7940" s="1">
        <v>717.88</v>
      </c>
      <c r="K7940" s="1">
        <v>136.01</v>
      </c>
      <c r="M7940" s="10">
        <f t="array" ref="M7940">_xlfn.XLOOKUP(A7940,subscriptions!B7940:B10004,subscriptions!D7940:D10004)</f>
        <v>120</v>
      </c>
      <c r="N7940" s="10">
        <f t="array" ref="N7940">_xlfn.XLOOKUP(A7940,subscriptions!B7940:B10004,subscriptions!G7940:G10004)</f>
        <v>20</v>
      </c>
      <c r="O7940" s="10">
        <v>96.0</v>
      </c>
      <c r="P7940" s="10" t="str">
        <f t="array" ref="P7940">_xlfn.XLOOKUP(A7940,subscriptions!B7940:B10004,subscriptions!C7940:C10004)</f>
        <v>Residential</v>
      </c>
      <c r="Q7940" s="10" t="s">
        <v>128</v>
      </c>
      <c r="R7940" s="10" t="s">
        <v>148</v>
      </c>
      <c r="S7940" s="10" t="s">
        <v>1198</v>
      </c>
    </row>
    <row r="7941">
      <c r="A7941" s="1" t="s">
        <v>10030</v>
      </c>
      <c r="B7941" s="1" t="s">
        <v>1984</v>
      </c>
      <c r="C7941" s="1" t="s">
        <v>871</v>
      </c>
      <c r="D7941" s="1" t="s">
        <v>153</v>
      </c>
      <c r="E7941" s="1" t="s">
        <v>262</v>
      </c>
      <c r="F7941" s="1" t="s">
        <v>674</v>
      </c>
      <c r="G7941" s="1" t="s">
        <v>26292</v>
      </c>
      <c r="H7941" s="1" t="s">
        <v>26293</v>
      </c>
      <c r="I7941" s="4">
        <v>84.2980324074074</v>
      </c>
      <c r="J7941" s="1">
        <v>1017.56</v>
      </c>
      <c r="K7941" s="1">
        <v>98.09</v>
      </c>
      <c r="M7941" s="10">
        <f t="array" ref="M7941">_xlfn.XLOOKUP(A7941,subscriptions!B7941:B10004,subscriptions!D7941:D10004)</f>
        <v>80</v>
      </c>
      <c r="N7941" s="10">
        <f t="array" ref="N7941">_xlfn.XLOOKUP(A7941,subscriptions!B7941:B10004,subscriptions!G7941:G10004)</f>
        <v>0</v>
      </c>
      <c r="O7941" s="10">
        <v>80.0</v>
      </c>
      <c r="P7941" s="10" t="str">
        <f t="array" ref="P7941">_xlfn.XLOOKUP(A7941,subscriptions!B7941:B10004,subscriptions!C7941:C10004)</f>
        <v>Roam</v>
      </c>
      <c r="Q7941" s="10" t="s">
        <v>173</v>
      </c>
      <c r="R7941" s="10" t="s">
        <v>148</v>
      </c>
      <c r="S7941" s="10" t="s">
        <v>785</v>
      </c>
    </row>
    <row r="7942">
      <c r="A7942" s="1" t="s">
        <v>10031</v>
      </c>
      <c r="B7942" s="1" t="s">
        <v>870</v>
      </c>
      <c r="C7942" s="1" t="s">
        <v>1678</v>
      </c>
      <c r="D7942" s="1" t="s">
        <v>153</v>
      </c>
      <c r="E7942" s="1" t="s">
        <v>714</v>
      </c>
      <c r="F7942" s="1" t="s">
        <v>1159</v>
      </c>
      <c r="G7942" s="1" t="s">
        <v>26294</v>
      </c>
      <c r="H7942" s="1" t="s">
        <v>26295</v>
      </c>
      <c r="I7942" s="4">
        <v>84.29474537037036</v>
      </c>
      <c r="J7942" s="1">
        <v>727.69</v>
      </c>
      <c r="K7942" s="1">
        <v>188.54</v>
      </c>
      <c r="M7942" s="10">
        <f t="array" ref="M7942">_xlfn.XLOOKUP(A7942,subscriptions!B7942:B10004,subscriptions!D7942:D10004)</f>
        <v>80</v>
      </c>
      <c r="N7942" s="10">
        <f t="array" ref="N7942">_xlfn.XLOOKUP(A7942,subscriptions!B7942:B10004,subscriptions!G7942:G10004)</f>
        <v>5</v>
      </c>
      <c r="O7942" s="10">
        <v>76.0</v>
      </c>
      <c r="P7942" s="10" t="str">
        <f t="array" ref="P7942">_xlfn.XLOOKUP(A7942,subscriptions!B7942:B10004,subscriptions!C7942:C10004)</f>
        <v>Roam</v>
      </c>
      <c r="Q7942" s="10" t="s">
        <v>194</v>
      </c>
      <c r="R7942" s="10" t="s">
        <v>148</v>
      </c>
      <c r="S7942" s="10" t="s">
        <v>2075</v>
      </c>
    </row>
    <row r="7943">
      <c r="A7943" s="1" t="s">
        <v>10032</v>
      </c>
      <c r="B7943" s="1" t="s">
        <v>713</v>
      </c>
      <c r="C7943" s="1" t="s">
        <v>1477</v>
      </c>
      <c r="D7943" s="1" t="s">
        <v>27</v>
      </c>
      <c r="E7943" s="1" t="s">
        <v>631</v>
      </c>
      <c r="F7943" s="1" t="s">
        <v>1115</v>
      </c>
      <c r="G7943" s="1" t="s">
        <v>26296</v>
      </c>
      <c r="H7943" s="1" t="s">
        <v>26297</v>
      </c>
      <c r="I7943" s="4">
        <v>84.21121527777778</v>
      </c>
      <c r="J7943" s="1">
        <v>1586.67</v>
      </c>
      <c r="K7943" s="1">
        <v>305.28</v>
      </c>
      <c r="M7943" s="10">
        <f t="array" ref="M7943">_xlfn.XLOOKUP(A7943,subscriptions!B7943:B10004,subscriptions!D7943:D10004)</f>
        <v>120</v>
      </c>
      <c r="N7943" s="10">
        <f t="array" ref="N7943">_xlfn.XLOOKUP(A7943,subscriptions!B7943:B10004,subscriptions!G7943:G10004)</f>
        <v>10</v>
      </c>
      <c r="O7943" s="10">
        <v>108.0</v>
      </c>
      <c r="P7943" s="10" t="str">
        <f t="array" ref="P7943">_xlfn.XLOOKUP(A7943,subscriptions!B7943:B10004,subscriptions!C7943:C10004)</f>
        <v>Residential</v>
      </c>
      <c r="Q7943" s="10" t="s">
        <v>128</v>
      </c>
      <c r="R7943" s="10" t="s">
        <v>212</v>
      </c>
      <c r="S7943" s="10" t="s">
        <v>438</v>
      </c>
    </row>
    <row r="7944">
      <c r="A7944" s="1" t="s">
        <v>10033</v>
      </c>
      <c r="B7944" s="1" t="s">
        <v>375</v>
      </c>
      <c r="C7944" s="1" t="s">
        <v>1492</v>
      </c>
      <c r="D7944" s="1" t="s">
        <v>27</v>
      </c>
      <c r="E7944" s="1" t="s">
        <v>714</v>
      </c>
      <c r="F7944" s="1" t="s">
        <v>3419</v>
      </c>
      <c r="G7944" s="1" t="s">
        <v>26298</v>
      </c>
      <c r="H7944" s="1" t="s">
        <v>26299</v>
      </c>
      <c r="I7944" s="4">
        <v>84.20918981481482</v>
      </c>
      <c r="J7944" s="1">
        <v>3522.89</v>
      </c>
      <c r="K7944" s="1">
        <v>741.39</v>
      </c>
      <c r="M7944" s="10">
        <f t="array" ref="M7944">_xlfn.XLOOKUP(A7944,subscriptions!B7944:B10004,subscriptions!D7944:D10004)</f>
        <v>120</v>
      </c>
      <c r="N7944" s="10">
        <f t="array" ref="N7944">_xlfn.XLOOKUP(A7944,subscriptions!B7944:B10004,subscriptions!G7944:G10004)</f>
        <v>20</v>
      </c>
      <c r="O7944" s="10">
        <v>96.0</v>
      </c>
      <c r="P7944" s="10" t="str">
        <f t="array" ref="P7944">_xlfn.XLOOKUP(A7944,subscriptions!B7944:B10004,subscriptions!C7944:C10004)</f>
        <v>Residential</v>
      </c>
      <c r="Q7944" s="10" t="s">
        <v>128</v>
      </c>
      <c r="R7944" s="10" t="s">
        <v>148</v>
      </c>
      <c r="S7944" s="10" t="s">
        <v>1374</v>
      </c>
    </row>
    <row r="7945">
      <c r="A7945" s="1" t="s">
        <v>10034</v>
      </c>
      <c r="B7945" s="1" t="s">
        <v>1226</v>
      </c>
      <c r="C7945" s="1" t="s">
        <v>110</v>
      </c>
      <c r="D7945" s="1" t="s">
        <v>153</v>
      </c>
      <c r="E7945" s="1" t="s">
        <v>239</v>
      </c>
      <c r="F7945" s="1" t="s">
        <v>606</v>
      </c>
      <c r="G7945" s="1" t="s">
        <v>26300</v>
      </c>
      <c r="H7945" s="1" t="s">
        <v>26301</v>
      </c>
      <c r="I7945" s="4">
        <v>84.2535300925926</v>
      </c>
      <c r="J7945" s="1">
        <v>318.55</v>
      </c>
      <c r="K7945" s="1">
        <v>53.83</v>
      </c>
      <c r="M7945" s="10">
        <f t="array" ref="M7945">_xlfn.XLOOKUP(A7945,subscriptions!B7945:B10004,subscriptions!D7945:D10004)</f>
        <v>50</v>
      </c>
      <c r="N7945" s="10">
        <f t="array" ref="N7945">_xlfn.XLOOKUP(A7945,subscriptions!B7945:B10004,subscriptions!G7945:G10004)</f>
        <v>0</v>
      </c>
      <c r="O7945" s="10">
        <v>50.0</v>
      </c>
      <c r="P7945" s="10" t="str">
        <f t="array" ref="P7945">_xlfn.XLOOKUP(A7945,subscriptions!B7945:B10004,subscriptions!C7945:C10004)</f>
        <v>Mini</v>
      </c>
      <c r="Q7945" s="10" t="s">
        <v>173</v>
      </c>
      <c r="R7945" s="10" t="s">
        <v>148</v>
      </c>
      <c r="S7945" s="10" t="s">
        <v>1832</v>
      </c>
    </row>
    <row r="7946">
      <c r="A7946" s="1" t="s">
        <v>10035</v>
      </c>
      <c r="B7946" s="1" t="s">
        <v>2279</v>
      </c>
      <c r="C7946" s="1" t="s">
        <v>1507</v>
      </c>
      <c r="D7946" s="1" t="s">
        <v>153</v>
      </c>
      <c r="E7946" s="1" t="s">
        <v>714</v>
      </c>
      <c r="F7946" s="1" t="s">
        <v>715</v>
      </c>
      <c r="G7946" s="1" t="s">
        <v>26302</v>
      </c>
      <c r="H7946" s="1" t="s">
        <v>26303</v>
      </c>
      <c r="I7946" s="4">
        <v>84.21342592592593</v>
      </c>
      <c r="J7946" s="1">
        <v>770.47</v>
      </c>
      <c r="K7946" s="1">
        <v>122.47</v>
      </c>
      <c r="M7946" s="10">
        <f t="array" ref="M7946">_xlfn.XLOOKUP(A7946,subscriptions!B7946:B10004,subscriptions!D7946:D10004)</f>
        <v>250</v>
      </c>
      <c r="N7946" s="10">
        <f t="array" ref="N7946">_xlfn.XLOOKUP(A7946,subscriptions!B7946:B10004,subscriptions!G7946:G10004)</f>
        <v>5</v>
      </c>
      <c r="O7946" s="10">
        <v>237.5</v>
      </c>
      <c r="P7946" s="10" t="str">
        <f t="array" ref="P7946">_xlfn.XLOOKUP(A7946,subscriptions!B7946:B10004,subscriptions!C7946:C10004)</f>
        <v>Business</v>
      </c>
      <c r="Q7946" s="10" t="s">
        <v>194</v>
      </c>
      <c r="R7946" s="10" t="s">
        <v>129</v>
      </c>
      <c r="S7946" s="10" t="s">
        <v>1915</v>
      </c>
    </row>
    <row r="7947">
      <c r="A7947" s="1" t="s">
        <v>10036</v>
      </c>
      <c r="B7947" s="1" t="s">
        <v>2534</v>
      </c>
      <c r="C7947" s="1" t="s">
        <v>1678</v>
      </c>
      <c r="D7947" s="1" t="s">
        <v>153</v>
      </c>
      <c r="E7947" s="1" t="s">
        <v>239</v>
      </c>
      <c r="F7947" s="1" t="s">
        <v>1186</v>
      </c>
      <c r="G7947" s="1" t="s">
        <v>26304</v>
      </c>
      <c r="H7947" s="1" t="s">
        <v>26305</v>
      </c>
      <c r="I7947" s="4">
        <v>84.2995486111111</v>
      </c>
      <c r="J7947" s="1">
        <v>277.75</v>
      </c>
      <c r="K7947" s="1">
        <v>61.55</v>
      </c>
      <c r="M7947" s="10">
        <f t="array" ref="M7947">_xlfn.XLOOKUP(A7947,subscriptions!B7947:B10004,subscriptions!D7947:D10004)</f>
        <v>80</v>
      </c>
      <c r="N7947" s="10">
        <f t="array" ref="N7947">_xlfn.XLOOKUP(A7947,subscriptions!B7947:B10004,subscriptions!G7947:G10004)</f>
        <v>10</v>
      </c>
      <c r="O7947" s="10">
        <v>72.0</v>
      </c>
      <c r="P7947" s="10" t="str">
        <f t="array" ref="P7947">_xlfn.XLOOKUP(A7947,subscriptions!B7947:B10004,subscriptions!C7947:C10004)</f>
        <v>Roam</v>
      </c>
      <c r="Q7947" s="10" t="s">
        <v>128</v>
      </c>
      <c r="R7947" s="10" t="s">
        <v>148</v>
      </c>
      <c r="S7947" s="10" t="s">
        <v>522</v>
      </c>
    </row>
    <row r="7948">
      <c r="A7948" s="1" t="s">
        <v>10037</v>
      </c>
      <c r="B7948" s="1" t="s">
        <v>1414</v>
      </c>
      <c r="C7948" s="1" t="s">
        <v>1415</v>
      </c>
      <c r="D7948" s="1" t="s">
        <v>27</v>
      </c>
      <c r="E7948" s="1" t="s">
        <v>111</v>
      </c>
      <c r="F7948" s="1" t="s">
        <v>1263</v>
      </c>
      <c r="G7948" s="1" t="s">
        <v>26306</v>
      </c>
      <c r="H7948" s="1" t="s">
        <v>26307</v>
      </c>
      <c r="I7948" s="4">
        <v>84.37805555555556</v>
      </c>
      <c r="J7948" s="1">
        <v>1521.02</v>
      </c>
      <c r="K7948" s="1">
        <v>369.07</v>
      </c>
      <c r="M7948" s="10">
        <f t="array" ref="M7948">_xlfn.XLOOKUP(A7948,subscriptions!B7948:B10004,subscriptions!D7948:D10004)</f>
        <v>80</v>
      </c>
      <c r="N7948" s="10">
        <f t="array" ref="N7948">_xlfn.XLOOKUP(A7948,subscriptions!B7948:B10004,subscriptions!G7948:G10004)</f>
        <v>20</v>
      </c>
      <c r="O7948" s="10">
        <v>64.0</v>
      </c>
      <c r="P7948" s="10" t="str">
        <f t="array" ref="P7948">_xlfn.XLOOKUP(A7948,subscriptions!B7948:B10004,subscriptions!C7948:C10004)</f>
        <v>Roam</v>
      </c>
      <c r="Q7948" s="10" t="s">
        <v>128</v>
      </c>
      <c r="R7948" s="10" t="s">
        <v>148</v>
      </c>
      <c r="S7948" s="10" t="s">
        <v>1302</v>
      </c>
    </row>
    <row r="7949">
      <c r="A7949" s="1" t="s">
        <v>10038</v>
      </c>
      <c r="B7949" s="1" t="s">
        <v>1027</v>
      </c>
      <c r="C7949" s="1" t="s">
        <v>556</v>
      </c>
      <c r="D7949" s="1" t="s">
        <v>153</v>
      </c>
      <c r="E7949" s="1" t="s">
        <v>28</v>
      </c>
      <c r="F7949" s="1" t="s">
        <v>2097</v>
      </c>
      <c r="G7949" s="1" t="s">
        <v>26308</v>
      </c>
      <c r="H7949" s="1" t="s">
        <v>26309</v>
      </c>
      <c r="I7949" s="4">
        <v>84.2940625</v>
      </c>
      <c r="J7949" s="1">
        <v>2007.74</v>
      </c>
      <c r="K7949" s="1">
        <v>352.92</v>
      </c>
      <c r="M7949" s="10">
        <f t="array" ref="M7949">_xlfn.XLOOKUP(A7949,subscriptions!B7949:B10004,subscriptions!D7949:D10004)</f>
        <v>80</v>
      </c>
      <c r="N7949" s="10">
        <f t="array" ref="N7949">_xlfn.XLOOKUP(A7949,subscriptions!B7949:B10004,subscriptions!G7949:G10004)</f>
        <v>0</v>
      </c>
      <c r="O7949" s="10">
        <v>80.0</v>
      </c>
      <c r="P7949" s="10" t="str">
        <f t="array" ref="P7949">_xlfn.XLOOKUP(A7949,subscriptions!B7949:B10004,subscriptions!C7949:C10004)</f>
        <v>Roam</v>
      </c>
      <c r="Q7949" s="10" t="s">
        <v>173</v>
      </c>
      <c r="R7949" s="10" t="s">
        <v>148</v>
      </c>
      <c r="S7949" s="10" t="s">
        <v>1458</v>
      </c>
    </row>
    <row r="7950">
      <c r="A7950" s="1" t="s">
        <v>10039</v>
      </c>
      <c r="B7950" s="1" t="s">
        <v>1303</v>
      </c>
      <c r="C7950" s="1" t="s">
        <v>1388</v>
      </c>
      <c r="D7950" s="1" t="s">
        <v>153</v>
      </c>
      <c r="E7950" s="1" t="s">
        <v>28</v>
      </c>
      <c r="F7950" s="1" t="s">
        <v>313</v>
      </c>
      <c r="G7950" s="1" t="s">
        <v>26310</v>
      </c>
      <c r="H7950" s="1" t="s">
        <v>26311</v>
      </c>
      <c r="I7950" s="4">
        <v>84.25375</v>
      </c>
      <c r="J7950" s="1">
        <v>4080.45</v>
      </c>
      <c r="K7950" s="1">
        <v>333.03</v>
      </c>
      <c r="M7950" s="10">
        <f t="array" ref="M7950">_xlfn.XLOOKUP(A7950,subscriptions!B7950:B10004,subscriptions!D7950:D10004)</f>
        <v>120</v>
      </c>
      <c r="N7950" s="10">
        <f t="array" ref="N7950">_xlfn.XLOOKUP(A7950,subscriptions!B7950:B10004,subscriptions!G7950:G10004)</f>
        <v>5</v>
      </c>
      <c r="O7950" s="10">
        <v>114.0</v>
      </c>
      <c r="P7950" s="10" t="str">
        <f t="array" ref="P7950">_xlfn.XLOOKUP(A7950,subscriptions!B7950:B10004,subscriptions!C7950:C10004)</f>
        <v>Residential</v>
      </c>
      <c r="Q7950" s="10" t="s">
        <v>194</v>
      </c>
      <c r="R7950" s="10" t="s">
        <v>212</v>
      </c>
      <c r="S7950" s="10" t="s">
        <v>1832</v>
      </c>
    </row>
    <row r="7951">
      <c r="A7951" s="1" t="s">
        <v>10040</v>
      </c>
      <c r="B7951" s="1" t="s">
        <v>389</v>
      </c>
      <c r="C7951" s="1" t="s">
        <v>673</v>
      </c>
      <c r="D7951" s="1" t="s">
        <v>27</v>
      </c>
      <c r="E7951" s="1" t="s">
        <v>262</v>
      </c>
      <c r="F7951" s="1" t="s">
        <v>2985</v>
      </c>
      <c r="G7951" s="1" t="s">
        <v>26312</v>
      </c>
      <c r="H7951" s="1" t="s">
        <v>26313</v>
      </c>
      <c r="I7951" s="4">
        <v>84.37640046296296</v>
      </c>
      <c r="J7951" s="1">
        <v>540.41</v>
      </c>
      <c r="K7951" s="1">
        <v>133.83</v>
      </c>
      <c r="M7951" s="10">
        <f t="array" ref="M7951">_xlfn.XLOOKUP(A7951,subscriptions!B7951:B10004,subscriptions!D7951:D10004)</f>
        <v>120</v>
      </c>
      <c r="N7951" s="10">
        <f t="array" ref="N7951">_xlfn.XLOOKUP(A7951,subscriptions!B7951:B10004,subscriptions!G7951:G10004)</f>
        <v>10</v>
      </c>
      <c r="O7951" s="10">
        <v>108.0</v>
      </c>
      <c r="P7951" s="10" t="str">
        <f t="array" ref="P7951">_xlfn.XLOOKUP(A7951,subscriptions!B7951:B10004,subscriptions!C7951:C10004)</f>
        <v>Residential</v>
      </c>
      <c r="Q7951" s="10" t="s">
        <v>128</v>
      </c>
      <c r="R7951" s="10" t="s">
        <v>212</v>
      </c>
      <c r="S7951" s="10" t="s">
        <v>3910</v>
      </c>
    </row>
    <row r="7952">
      <c r="A7952" s="1" t="s">
        <v>10041</v>
      </c>
      <c r="B7952" s="1" t="s">
        <v>329</v>
      </c>
      <c r="C7952" s="1" t="s">
        <v>110</v>
      </c>
      <c r="D7952" s="1" t="s">
        <v>27</v>
      </c>
      <c r="E7952" s="1" t="s">
        <v>262</v>
      </c>
      <c r="F7952" s="1" t="s">
        <v>2112</v>
      </c>
      <c r="G7952" s="1" t="s">
        <v>26314</v>
      </c>
      <c r="H7952" s="1" t="s">
        <v>26315</v>
      </c>
      <c r="I7952" s="4">
        <v>84.25354166666666</v>
      </c>
      <c r="J7952" s="1">
        <v>4549.95</v>
      </c>
      <c r="K7952" s="1">
        <v>979.73</v>
      </c>
      <c r="M7952" s="10">
        <f t="array" ref="M7952">_xlfn.XLOOKUP(A7952,subscriptions!B7952:B10004,subscriptions!D7952:D10004)</f>
        <v>120</v>
      </c>
      <c r="N7952" s="10">
        <f t="array" ref="N7952">_xlfn.XLOOKUP(A7952,subscriptions!B7952:B10004,subscriptions!G7952:G10004)</f>
        <v>20</v>
      </c>
      <c r="O7952" s="10">
        <v>96.0</v>
      </c>
      <c r="P7952" s="10" t="str">
        <f t="array" ref="P7952">_xlfn.XLOOKUP(A7952,subscriptions!B7952:B10004,subscriptions!C7952:C10004)</f>
        <v>Residential</v>
      </c>
      <c r="Q7952" s="10" t="s">
        <v>128</v>
      </c>
      <c r="R7952" s="10" t="s">
        <v>148</v>
      </c>
      <c r="S7952" s="10" t="s">
        <v>1832</v>
      </c>
    </row>
    <row r="7953">
      <c r="A7953" s="1" t="s">
        <v>10044</v>
      </c>
      <c r="B7953" s="1" t="s">
        <v>1317</v>
      </c>
      <c r="C7953" s="1" t="s">
        <v>800</v>
      </c>
      <c r="D7953" s="1" t="s">
        <v>27</v>
      </c>
      <c r="E7953" s="1" t="s">
        <v>280</v>
      </c>
      <c r="F7953" s="1" t="s">
        <v>281</v>
      </c>
      <c r="G7953" s="1" t="s">
        <v>26316</v>
      </c>
      <c r="H7953" s="1" t="s">
        <v>26317</v>
      </c>
      <c r="I7953" s="4">
        <v>84.3829050925926</v>
      </c>
      <c r="J7953" s="1">
        <v>148.03</v>
      </c>
      <c r="K7953" s="1">
        <v>32.74</v>
      </c>
      <c r="M7953" s="10">
        <f t="array" ref="M7953">_xlfn.XLOOKUP(A7953,subscriptions!B7953:B10004,subscriptions!D7953:D10004)</f>
        <v>80</v>
      </c>
      <c r="N7953" s="10">
        <f t="array" ref="N7953">_xlfn.XLOOKUP(A7953,subscriptions!B7953:B10004,subscriptions!G7953:G10004)</f>
        <v>0</v>
      </c>
      <c r="O7953" s="10">
        <v>80.0</v>
      </c>
      <c r="P7953" s="10" t="str">
        <f t="array" ref="P7953">_xlfn.XLOOKUP(A7953,subscriptions!B7953:B10004,subscriptions!C7953:C10004)</f>
        <v>Roam</v>
      </c>
      <c r="Q7953" s="10" t="s">
        <v>173</v>
      </c>
      <c r="R7953" s="10" t="s">
        <v>148</v>
      </c>
      <c r="S7953" s="10" t="s">
        <v>671</v>
      </c>
    </row>
    <row r="7954">
      <c r="A7954" s="1" t="s">
        <v>10045</v>
      </c>
      <c r="B7954" s="1" t="s">
        <v>1491</v>
      </c>
      <c r="C7954" s="1" t="s">
        <v>673</v>
      </c>
      <c r="D7954" s="1" t="s">
        <v>153</v>
      </c>
      <c r="E7954" s="1" t="s">
        <v>262</v>
      </c>
      <c r="F7954" s="1" t="s">
        <v>885</v>
      </c>
      <c r="G7954" s="1" t="s">
        <v>26318</v>
      </c>
      <c r="H7954" s="1" t="s">
        <v>26319</v>
      </c>
      <c r="I7954" s="4">
        <v>84.17158564814815</v>
      </c>
      <c r="J7954" s="1">
        <v>1435.78</v>
      </c>
      <c r="K7954" s="1">
        <v>268.04</v>
      </c>
      <c r="M7954" s="10">
        <f t="array" ref="M7954">_xlfn.XLOOKUP(A7954,subscriptions!B7954:B10004,subscriptions!D7954:D10004)</f>
        <v>80</v>
      </c>
      <c r="N7954" s="10">
        <f t="array" ref="N7954">_xlfn.XLOOKUP(A7954,subscriptions!B7954:B10004,subscriptions!G7954:G10004)</f>
        <v>5</v>
      </c>
      <c r="O7954" s="10">
        <v>76.0</v>
      </c>
      <c r="P7954" s="10" t="str">
        <f t="array" ref="P7954">_xlfn.XLOOKUP(A7954,subscriptions!B7954:B10004,subscriptions!C7954:C10004)</f>
        <v>Roam</v>
      </c>
      <c r="Q7954" s="10" t="s">
        <v>194</v>
      </c>
      <c r="R7954" s="10" t="s">
        <v>148</v>
      </c>
      <c r="S7954" s="10" t="s">
        <v>1082</v>
      </c>
    </row>
    <row r="7955">
      <c r="A7955" s="1" t="s">
        <v>10046</v>
      </c>
      <c r="B7955" s="1" t="s">
        <v>589</v>
      </c>
      <c r="C7955" s="1" t="s">
        <v>524</v>
      </c>
      <c r="D7955" s="1" t="s">
        <v>153</v>
      </c>
      <c r="E7955" s="1" t="s">
        <v>714</v>
      </c>
      <c r="F7955" s="1" t="s">
        <v>3326</v>
      </c>
      <c r="G7955" s="1" t="s">
        <v>26320</v>
      </c>
      <c r="H7955" s="1" t="s">
        <v>26321</v>
      </c>
      <c r="I7955" s="4">
        <v>84.25300925925926</v>
      </c>
      <c r="J7955" s="1">
        <v>138.24</v>
      </c>
      <c r="K7955" s="1">
        <v>38.78</v>
      </c>
      <c r="M7955" s="10">
        <f t="array" ref="M7955">_xlfn.XLOOKUP(A7955,subscriptions!B7955:B10004,subscriptions!D7955:D10004)</f>
        <v>120</v>
      </c>
      <c r="N7955" s="10">
        <f t="array" ref="N7955">_xlfn.XLOOKUP(A7955,subscriptions!B7955:B10004,subscriptions!G7955:G10004)</f>
        <v>10</v>
      </c>
      <c r="O7955" s="10">
        <v>108.0</v>
      </c>
      <c r="P7955" s="10" t="str">
        <f t="array" ref="P7955">_xlfn.XLOOKUP(A7955,subscriptions!B7955:B10004,subscriptions!C7955:C10004)</f>
        <v>Residential</v>
      </c>
      <c r="Q7955" s="10" t="s">
        <v>128</v>
      </c>
      <c r="R7955" s="10" t="s">
        <v>212</v>
      </c>
      <c r="S7955" s="10" t="s">
        <v>916</v>
      </c>
    </row>
    <row r="7956">
      <c r="A7956" s="1" t="s">
        <v>10047</v>
      </c>
      <c r="B7956" s="1" t="s">
        <v>1141</v>
      </c>
      <c r="C7956" s="1" t="s">
        <v>1142</v>
      </c>
      <c r="D7956" s="1" t="s">
        <v>27</v>
      </c>
      <c r="E7956" s="1" t="s">
        <v>714</v>
      </c>
      <c r="F7956" s="1" t="s">
        <v>2171</v>
      </c>
      <c r="G7956" s="1" t="s">
        <v>26322</v>
      </c>
      <c r="H7956" s="1" t="s">
        <v>26323</v>
      </c>
      <c r="I7956" s="4">
        <v>84.29809027777777</v>
      </c>
      <c r="J7956" s="1">
        <v>3413.28</v>
      </c>
      <c r="K7956" s="1">
        <v>755.67</v>
      </c>
      <c r="M7956" s="10">
        <f t="array" ref="M7956">_xlfn.XLOOKUP(A7956,subscriptions!B7956:B10004,subscriptions!D7956:D10004)</f>
        <v>250</v>
      </c>
      <c r="N7956" s="10">
        <f t="array" ref="N7956">_xlfn.XLOOKUP(A7956,subscriptions!B7956:B10004,subscriptions!G7956:G10004)</f>
        <v>20</v>
      </c>
      <c r="O7956" s="10">
        <v>200.0</v>
      </c>
      <c r="P7956" s="10" t="str">
        <f t="array" ref="P7956">_xlfn.XLOOKUP(A7956,subscriptions!B7956:B10004,subscriptions!C7956:C10004)</f>
        <v>Business</v>
      </c>
      <c r="Q7956" s="10" t="s">
        <v>128</v>
      </c>
      <c r="R7956" s="10" t="s">
        <v>129</v>
      </c>
      <c r="S7956" s="10" t="s">
        <v>785</v>
      </c>
    </row>
    <row r="7957">
      <c r="A7957" s="1" t="s">
        <v>10048</v>
      </c>
      <c r="B7957" s="1" t="s">
        <v>748</v>
      </c>
      <c r="C7957" s="1" t="s">
        <v>827</v>
      </c>
      <c r="D7957" s="1" t="s">
        <v>27</v>
      </c>
      <c r="E7957" s="1" t="s">
        <v>28</v>
      </c>
      <c r="F7957" s="1" t="s">
        <v>313</v>
      </c>
      <c r="G7957" s="1" t="s">
        <v>26324</v>
      </c>
      <c r="H7957" s="1" t="s">
        <v>26325</v>
      </c>
      <c r="I7957" s="4">
        <v>84.29949074074074</v>
      </c>
      <c r="J7957" s="1">
        <v>1181.92</v>
      </c>
      <c r="K7957" s="1">
        <v>213.68</v>
      </c>
      <c r="M7957" s="10">
        <f t="array" ref="M7957">_xlfn.XLOOKUP(A7957,subscriptions!B7957:B10004,subscriptions!D7957:D10004)</f>
        <v>50</v>
      </c>
      <c r="N7957" s="10">
        <f t="array" ref="N7957">_xlfn.XLOOKUP(A7957,subscriptions!B7957:B10004,subscriptions!G7957:G10004)</f>
        <v>0</v>
      </c>
      <c r="O7957" s="10">
        <v>50.0</v>
      </c>
      <c r="P7957" s="10" t="str">
        <f t="array" ref="P7957">_xlfn.XLOOKUP(A7957,subscriptions!B7957:B10004,subscriptions!C7957:C10004)</f>
        <v>Mini</v>
      </c>
      <c r="Q7957" s="10" t="s">
        <v>173</v>
      </c>
      <c r="R7957" s="10" t="s">
        <v>148</v>
      </c>
      <c r="S7957" s="10" t="s">
        <v>522</v>
      </c>
    </row>
    <row r="7958">
      <c r="A7958" s="1" t="s">
        <v>10049</v>
      </c>
      <c r="B7958" s="1" t="s">
        <v>1262</v>
      </c>
      <c r="C7958" s="1" t="s">
        <v>1142</v>
      </c>
      <c r="D7958" s="1" t="s">
        <v>27</v>
      </c>
      <c r="E7958" s="1" t="s">
        <v>262</v>
      </c>
      <c r="F7958" s="1" t="s">
        <v>4113</v>
      </c>
      <c r="G7958" s="1" t="s">
        <v>26326</v>
      </c>
      <c r="H7958" s="1" t="s">
        <v>26327</v>
      </c>
      <c r="I7958" s="4">
        <v>84.37998842592593</v>
      </c>
      <c r="J7958" s="1">
        <v>1710.03</v>
      </c>
      <c r="K7958" s="1">
        <v>154.19</v>
      </c>
      <c r="M7958" s="10">
        <f t="array" ref="M7958">_xlfn.XLOOKUP(A7958,subscriptions!B7958:B10004,subscriptions!D7958:D10004)</f>
        <v>120</v>
      </c>
      <c r="N7958" s="10">
        <f t="array" ref="N7958">_xlfn.XLOOKUP(A7958,subscriptions!B7958:B10004,subscriptions!G7958:G10004)</f>
        <v>5</v>
      </c>
      <c r="O7958" s="10">
        <v>114.0</v>
      </c>
      <c r="P7958" s="10" t="str">
        <f t="array" ref="P7958">_xlfn.XLOOKUP(A7958,subscriptions!B7958:B10004,subscriptions!C7958:C10004)</f>
        <v>Residential</v>
      </c>
      <c r="Q7958" s="10" t="s">
        <v>194</v>
      </c>
      <c r="R7958" s="10" t="s">
        <v>212</v>
      </c>
      <c r="S7958" s="10" t="s">
        <v>698</v>
      </c>
    </row>
    <row r="7959">
      <c r="A7959" s="1" t="s">
        <v>10050</v>
      </c>
      <c r="B7959" s="1" t="s">
        <v>312</v>
      </c>
      <c r="C7959" s="1" t="s">
        <v>734</v>
      </c>
      <c r="D7959" s="1" t="s">
        <v>153</v>
      </c>
      <c r="E7959" s="1" t="s">
        <v>631</v>
      </c>
      <c r="F7959" s="1" t="s">
        <v>1115</v>
      </c>
      <c r="G7959" s="1" t="s">
        <v>26328</v>
      </c>
      <c r="H7959" s="1" t="s">
        <v>26329</v>
      </c>
      <c r="I7959" s="4">
        <v>84.17505787037037</v>
      </c>
      <c r="J7959" s="1">
        <v>2721.89</v>
      </c>
      <c r="K7959" s="1">
        <v>228.02</v>
      </c>
      <c r="M7959" s="10">
        <f t="array" ref="M7959">_xlfn.XLOOKUP(A7959,subscriptions!B7959:B10004,subscriptions!D7959:D10004)</f>
        <v>120</v>
      </c>
      <c r="N7959" s="10">
        <f t="array" ref="N7959">_xlfn.XLOOKUP(A7959,subscriptions!B7959:B10004,subscriptions!G7959:G10004)</f>
        <v>10</v>
      </c>
      <c r="O7959" s="10">
        <v>108.0</v>
      </c>
      <c r="P7959" s="10" t="str">
        <f t="array" ref="P7959">_xlfn.XLOOKUP(A7959,subscriptions!B7959:B10004,subscriptions!C7959:C10004)</f>
        <v>Residential</v>
      </c>
      <c r="Q7959" s="10" t="s">
        <v>128</v>
      </c>
      <c r="R7959" s="10" t="s">
        <v>212</v>
      </c>
      <c r="S7959" s="10" t="s">
        <v>1198</v>
      </c>
    </row>
    <row r="7960">
      <c r="A7960" s="1" t="s">
        <v>10051</v>
      </c>
      <c r="B7960" s="1" t="s">
        <v>150</v>
      </c>
      <c r="C7960" s="1" t="s">
        <v>1200</v>
      </c>
      <c r="D7960" s="1" t="s">
        <v>153</v>
      </c>
      <c r="E7960" s="1" t="s">
        <v>262</v>
      </c>
      <c r="F7960" s="1" t="s">
        <v>674</v>
      </c>
      <c r="G7960" s="1" t="s">
        <v>26330</v>
      </c>
      <c r="H7960" s="1" t="s">
        <v>26331</v>
      </c>
      <c r="I7960" s="4">
        <v>84.29753472222222</v>
      </c>
      <c r="J7960" s="1">
        <v>294.33</v>
      </c>
      <c r="K7960" s="1">
        <v>35.41</v>
      </c>
      <c r="M7960" s="10">
        <f t="array" ref="M7960">_xlfn.XLOOKUP(A7960,subscriptions!B7960:B10004,subscriptions!D7960:D10004)</f>
        <v>120</v>
      </c>
      <c r="N7960" s="10">
        <f t="array" ref="N7960">_xlfn.XLOOKUP(A7960,subscriptions!B7960:B10004,subscriptions!G7960:G10004)</f>
        <v>20</v>
      </c>
      <c r="O7960" s="10">
        <v>96.0</v>
      </c>
      <c r="P7960" s="10" t="str">
        <f t="array" ref="P7960">_xlfn.XLOOKUP(A7960,subscriptions!B7960:B10004,subscriptions!C7960:C10004)</f>
        <v>Residential</v>
      </c>
      <c r="Q7960" s="10" t="s">
        <v>128</v>
      </c>
      <c r="R7960" s="10" t="s">
        <v>148</v>
      </c>
      <c r="S7960" s="10" t="s">
        <v>407</v>
      </c>
    </row>
    <row r="7961">
      <c r="A7961" s="1" t="s">
        <v>10052</v>
      </c>
      <c r="B7961" s="1" t="s">
        <v>1226</v>
      </c>
      <c r="C7961" s="1" t="s">
        <v>1100</v>
      </c>
      <c r="D7961" s="1" t="s">
        <v>153</v>
      </c>
      <c r="E7961" s="1" t="s">
        <v>28</v>
      </c>
      <c r="F7961" s="1" t="s">
        <v>29</v>
      </c>
      <c r="G7961" s="1" t="s">
        <v>26332</v>
      </c>
      <c r="H7961" s="1" t="s">
        <v>26333</v>
      </c>
      <c r="I7961" s="4">
        <v>84.3787962962963</v>
      </c>
      <c r="J7961" s="1">
        <v>109.03</v>
      </c>
      <c r="K7961" s="1">
        <v>24.75</v>
      </c>
      <c r="M7961" s="10">
        <f t="array" ref="M7961">_xlfn.XLOOKUP(A7961,subscriptions!B7961:B10004,subscriptions!D7961:D10004)</f>
        <v>50</v>
      </c>
      <c r="N7961" s="10">
        <f t="array" ref="N7961">_xlfn.XLOOKUP(A7961,subscriptions!B7961:B10004,subscriptions!G7961:G10004)</f>
        <v>0</v>
      </c>
      <c r="O7961" s="10">
        <v>50.0</v>
      </c>
      <c r="P7961" s="10" t="str">
        <f t="array" ref="P7961">_xlfn.XLOOKUP(A7961,subscriptions!B7961:B10004,subscriptions!C7961:C10004)</f>
        <v>Mini</v>
      </c>
      <c r="Q7961" s="10" t="s">
        <v>173</v>
      </c>
      <c r="R7961" s="10" t="s">
        <v>148</v>
      </c>
      <c r="S7961" s="10" t="s">
        <v>1622</v>
      </c>
    </row>
    <row r="7962">
      <c r="A7962" s="1" t="s">
        <v>10053</v>
      </c>
      <c r="B7962" s="1" t="s">
        <v>1444</v>
      </c>
      <c r="C7962" s="1" t="s">
        <v>1100</v>
      </c>
      <c r="D7962" s="1" t="s">
        <v>27</v>
      </c>
      <c r="E7962" s="1" t="s">
        <v>239</v>
      </c>
      <c r="F7962" s="1" t="s">
        <v>2076</v>
      </c>
      <c r="G7962" s="1" t="s">
        <v>26334</v>
      </c>
      <c r="H7962" s="1" t="s">
        <v>26335</v>
      </c>
      <c r="I7962" s="4">
        <v>84.33711805555555</v>
      </c>
      <c r="J7962" s="1">
        <v>3216.47</v>
      </c>
      <c r="K7962" s="1">
        <v>550.98</v>
      </c>
      <c r="M7962" s="10">
        <f t="array" ref="M7962">_xlfn.XLOOKUP(A7962,subscriptions!B7962:B10004,subscriptions!D7962:D10004)</f>
        <v>80</v>
      </c>
      <c r="N7962" s="10">
        <f t="array" ref="N7962">_xlfn.XLOOKUP(A7962,subscriptions!B7962:B10004,subscriptions!G7962:G10004)</f>
        <v>5</v>
      </c>
      <c r="O7962" s="10">
        <v>76.0</v>
      </c>
      <c r="P7962" s="10" t="str">
        <f t="array" ref="P7962">_xlfn.XLOOKUP(A7962,subscriptions!B7962:B10004,subscriptions!C7962:C10004)</f>
        <v>Roam</v>
      </c>
      <c r="Q7962" s="10" t="s">
        <v>194</v>
      </c>
      <c r="R7962" s="10" t="s">
        <v>148</v>
      </c>
      <c r="S7962" s="10" t="s">
        <v>968</v>
      </c>
    </row>
    <row r="7963">
      <c r="A7963" s="1" t="s">
        <v>10054</v>
      </c>
      <c r="B7963" s="1" t="s">
        <v>1027</v>
      </c>
      <c r="C7963" s="1" t="s">
        <v>2483</v>
      </c>
      <c r="D7963" s="1" t="s">
        <v>153</v>
      </c>
      <c r="E7963" s="1" t="s">
        <v>28</v>
      </c>
      <c r="F7963" s="1" t="s">
        <v>2097</v>
      </c>
      <c r="G7963" s="1" t="s">
        <v>26336</v>
      </c>
      <c r="H7963" s="1" t="s">
        <v>26337</v>
      </c>
      <c r="I7963" s="4">
        <v>84.33631944444444</v>
      </c>
      <c r="J7963" s="1">
        <v>617.36</v>
      </c>
      <c r="K7963" s="1">
        <v>85.41</v>
      </c>
      <c r="M7963" s="10">
        <f t="array" ref="M7963">_xlfn.XLOOKUP(A7963,subscriptions!B7963:B10004,subscriptions!D7963:D10004)</f>
        <v>120</v>
      </c>
      <c r="N7963" s="10">
        <f t="array" ref="N7963">_xlfn.XLOOKUP(A7963,subscriptions!B7963:B10004,subscriptions!G7963:G10004)</f>
        <v>10</v>
      </c>
      <c r="O7963" s="10">
        <v>108.0</v>
      </c>
      <c r="P7963" s="10" t="str">
        <f t="array" ref="P7963">_xlfn.XLOOKUP(A7963,subscriptions!B7963:B10004,subscriptions!C7963:C10004)</f>
        <v>Residential</v>
      </c>
      <c r="Q7963" s="10" t="s">
        <v>128</v>
      </c>
      <c r="R7963" s="10" t="s">
        <v>212</v>
      </c>
      <c r="S7963" s="10" t="s">
        <v>1971</v>
      </c>
    </row>
    <row r="7964">
      <c r="A7964" s="1" t="s">
        <v>10055</v>
      </c>
      <c r="B7964" s="1" t="s">
        <v>1444</v>
      </c>
      <c r="C7964" s="1" t="s">
        <v>492</v>
      </c>
      <c r="D7964" s="1" t="s">
        <v>27</v>
      </c>
      <c r="E7964" s="1" t="s">
        <v>332</v>
      </c>
      <c r="F7964" s="1" t="s">
        <v>2415</v>
      </c>
      <c r="G7964" s="1" t="s">
        <v>26338</v>
      </c>
      <c r="H7964" s="1" t="s">
        <v>26339</v>
      </c>
      <c r="I7964" s="4">
        <v>84.21460648148148</v>
      </c>
      <c r="J7964" s="1">
        <v>257.13</v>
      </c>
      <c r="K7964" s="1">
        <v>65.93</v>
      </c>
      <c r="M7964" s="10">
        <f t="array" ref="M7964">_xlfn.XLOOKUP(A7964,subscriptions!B7964:B10004,subscriptions!D7964:D10004)</f>
        <v>120</v>
      </c>
      <c r="N7964" s="10">
        <f t="array" ref="N7964">_xlfn.XLOOKUP(A7964,subscriptions!B7964:B10004,subscriptions!G7964:G10004)</f>
        <v>20</v>
      </c>
      <c r="O7964" s="10">
        <v>96.0</v>
      </c>
      <c r="P7964" s="10" t="str">
        <f t="array" ref="P7964">_xlfn.XLOOKUP(A7964,subscriptions!B7964:B10004,subscriptions!C7964:C10004)</f>
        <v>Residential</v>
      </c>
      <c r="Q7964" s="10" t="s">
        <v>128</v>
      </c>
      <c r="R7964" s="10" t="s">
        <v>148</v>
      </c>
      <c r="S7964" s="10" t="s">
        <v>3641</v>
      </c>
    </row>
    <row r="7965">
      <c r="A7965" s="1" t="s">
        <v>10056</v>
      </c>
      <c r="B7965" s="1" t="s">
        <v>2534</v>
      </c>
      <c r="C7965" s="1" t="s">
        <v>1251</v>
      </c>
      <c r="D7965" s="1" t="s">
        <v>153</v>
      </c>
      <c r="E7965" s="1" t="s">
        <v>262</v>
      </c>
      <c r="F7965" s="1" t="s">
        <v>674</v>
      </c>
      <c r="G7965" s="1" t="s">
        <v>26340</v>
      </c>
      <c r="H7965" s="1" t="s">
        <v>26341</v>
      </c>
      <c r="I7965" s="4">
        <v>84.25715277777778</v>
      </c>
      <c r="J7965" s="1">
        <v>997.97</v>
      </c>
      <c r="K7965" s="1">
        <v>245.45</v>
      </c>
      <c r="M7965" s="10">
        <f t="array" ref="M7965">_xlfn.XLOOKUP(A7965,subscriptions!B7965:B10004,subscriptions!D7965:D10004)</f>
        <v>120</v>
      </c>
      <c r="N7965" s="10">
        <f t="array" ref="N7965">_xlfn.XLOOKUP(A7965,subscriptions!B7965:B10004,subscriptions!G7965:G10004)</f>
        <v>0</v>
      </c>
      <c r="O7965" s="10">
        <v>120.0</v>
      </c>
      <c r="P7965" s="10" t="str">
        <f t="array" ref="P7965">_xlfn.XLOOKUP(A7965,subscriptions!B7965:B10004,subscriptions!C7965:C10004)</f>
        <v>Residential</v>
      </c>
      <c r="Q7965" s="10" t="s">
        <v>173</v>
      </c>
      <c r="R7965" s="10" t="s">
        <v>212</v>
      </c>
      <c r="S7965" s="10" t="s">
        <v>175</v>
      </c>
    </row>
    <row r="7966">
      <c r="A7966" s="1" t="s">
        <v>10059</v>
      </c>
      <c r="B7966" s="1" t="s">
        <v>2534</v>
      </c>
      <c r="C7966" s="1" t="s">
        <v>920</v>
      </c>
      <c r="D7966" s="1" t="s">
        <v>153</v>
      </c>
      <c r="E7966" s="1" t="s">
        <v>714</v>
      </c>
      <c r="F7966" s="1" t="s">
        <v>1159</v>
      </c>
      <c r="G7966" s="1" t="s">
        <v>26342</v>
      </c>
      <c r="H7966" s="1" t="s">
        <v>26343</v>
      </c>
      <c r="I7966" s="4">
        <v>84.29864583333334</v>
      </c>
      <c r="J7966" s="1">
        <v>1418.1</v>
      </c>
      <c r="K7966" s="1">
        <v>174.57</v>
      </c>
      <c r="M7966" s="10">
        <f t="array" ref="M7966">_xlfn.XLOOKUP(A7966,subscriptions!B7966:B10004,subscriptions!D7966:D10004)</f>
        <v>120</v>
      </c>
      <c r="N7966" s="10">
        <f t="array" ref="N7966">_xlfn.XLOOKUP(A7966,subscriptions!B7966:B10004,subscriptions!G7966:G10004)</f>
        <v>5</v>
      </c>
      <c r="O7966" s="10">
        <v>114.0</v>
      </c>
      <c r="P7966" s="10" t="str">
        <f t="array" ref="P7966">_xlfn.XLOOKUP(A7966,subscriptions!B7966:B10004,subscriptions!C7966:C10004)</f>
        <v>Residential</v>
      </c>
      <c r="Q7966" s="10" t="s">
        <v>194</v>
      </c>
      <c r="R7966" s="10" t="s">
        <v>212</v>
      </c>
      <c r="S7966" s="10" t="s">
        <v>276</v>
      </c>
    </row>
    <row r="7967">
      <c r="A7967" s="1" t="s">
        <v>10060</v>
      </c>
      <c r="B7967" s="1" t="s">
        <v>1939</v>
      </c>
      <c r="C7967" s="1" t="s">
        <v>750</v>
      </c>
      <c r="D7967" s="1" t="s">
        <v>153</v>
      </c>
      <c r="E7967" s="1" t="s">
        <v>631</v>
      </c>
      <c r="F7967" s="1" t="s">
        <v>2549</v>
      </c>
      <c r="G7967" s="1" t="s">
        <v>26344</v>
      </c>
      <c r="H7967" s="1" t="s">
        <v>26345</v>
      </c>
      <c r="I7967" s="4">
        <v>84.2522337962963</v>
      </c>
      <c r="J7967" s="1">
        <v>97.19</v>
      </c>
      <c r="K7967" s="1">
        <v>34.48</v>
      </c>
      <c r="M7967" s="10">
        <f t="array" ref="M7967">_xlfn.XLOOKUP(A7967,subscriptions!B7967:B10004,subscriptions!D7967:D10004)</f>
        <v>80</v>
      </c>
      <c r="N7967" s="10">
        <f t="array" ref="N7967">_xlfn.XLOOKUP(A7967,subscriptions!B7967:B10004,subscriptions!G7967:G10004)</f>
        <v>10</v>
      </c>
      <c r="O7967" s="10">
        <v>72.0</v>
      </c>
      <c r="P7967" s="10" t="str">
        <f t="array" ref="P7967">_xlfn.XLOOKUP(A7967,subscriptions!B7967:B10004,subscriptions!C7967:C10004)</f>
        <v>Roam</v>
      </c>
      <c r="Q7967" s="10" t="s">
        <v>128</v>
      </c>
      <c r="R7967" s="10" t="s">
        <v>148</v>
      </c>
      <c r="S7967" s="10" t="s">
        <v>1008</v>
      </c>
    </row>
    <row r="7968">
      <c r="A7968" s="1" t="s">
        <v>10061</v>
      </c>
      <c r="B7968" s="1" t="s">
        <v>1972</v>
      </c>
      <c r="C7968" s="1" t="s">
        <v>658</v>
      </c>
      <c r="D7968" s="1" t="s">
        <v>27</v>
      </c>
      <c r="E7968" s="1" t="s">
        <v>219</v>
      </c>
      <c r="F7968" s="1" t="s">
        <v>590</v>
      </c>
      <c r="G7968" s="1" t="s">
        <v>26346</v>
      </c>
      <c r="H7968" s="1" t="s">
        <v>26347</v>
      </c>
      <c r="I7968" s="4">
        <v>84.3341550925926</v>
      </c>
      <c r="J7968" s="1">
        <v>532.16</v>
      </c>
      <c r="K7968" s="1">
        <v>118.14</v>
      </c>
      <c r="M7968" s="10">
        <f t="array" ref="M7968">_xlfn.XLOOKUP(A7968,subscriptions!B7968:B10004,subscriptions!D7968:D10004)</f>
        <v>120</v>
      </c>
      <c r="N7968" s="10">
        <f t="array" ref="N7968">_xlfn.XLOOKUP(A7968,subscriptions!B7968:B10004,subscriptions!G7968:G10004)</f>
        <v>20</v>
      </c>
      <c r="O7968" s="10">
        <v>96.0</v>
      </c>
      <c r="P7968" s="10" t="str">
        <f t="array" ref="P7968">_xlfn.XLOOKUP(A7968,subscriptions!B7968:B10004,subscriptions!C7968:C10004)</f>
        <v>Residential</v>
      </c>
      <c r="Q7968" s="10" t="s">
        <v>128</v>
      </c>
      <c r="R7968" s="10" t="s">
        <v>148</v>
      </c>
      <c r="S7968" s="10" t="s">
        <v>195</v>
      </c>
    </row>
    <row r="7969">
      <c r="A7969" s="1" t="s">
        <v>10062</v>
      </c>
      <c r="B7969" s="1" t="s">
        <v>329</v>
      </c>
      <c r="C7969" s="1" t="s">
        <v>426</v>
      </c>
      <c r="D7969" s="1" t="s">
        <v>27</v>
      </c>
      <c r="E7969" s="1" t="s">
        <v>280</v>
      </c>
      <c r="F7969" s="1" t="s">
        <v>873</v>
      </c>
      <c r="G7969" s="1" t="s">
        <v>26348</v>
      </c>
      <c r="H7969" s="1" t="s">
        <v>26349</v>
      </c>
      <c r="I7969" s="4">
        <v>84.21701388888889</v>
      </c>
      <c r="J7969" s="1">
        <v>100.02</v>
      </c>
      <c r="K7969" s="1">
        <v>39.44</v>
      </c>
      <c r="M7969" s="10">
        <f t="array" ref="M7969">_xlfn.XLOOKUP(A7969,subscriptions!B7969:B10004,subscriptions!D7969:D10004)</f>
        <v>80</v>
      </c>
      <c r="N7969" s="10">
        <f t="array" ref="N7969">_xlfn.XLOOKUP(A7969,subscriptions!B7969:B10004,subscriptions!G7969:G10004)</f>
        <v>0</v>
      </c>
      <c r="O7969" s="10">
        <v>80.0</v>
      </c>
      <c r="P7969" s="10" t="str">
        <f t="array" ref="P7969">_xlfn.XLOOKUP(A7969,subscriptions!B7969:B10004,subscriptions!C7969:C10004)</f>
        <v>Roam</v>
      </c>
      <c r="Q7969" s="10" t="s">
        <v>173</v>
      </c>
      <c r="R7969" s="10" t="s">
        <v>148</v>
      </c>
      <c r="S7969" s="10" t="s">
        <v>453</v>
      </c>
    </row>
    <row r="7970">
      <c r="A7970" s="1" t="s">
        <v>10063</v>
      </c>
      <c r="B7970" s="1" t="s">
        <v>6037</v>
      </c>
      <c r="C7970" s="1" t="s">
        <v>658</v>
      </c>
      <c r="D7970" s="1" t="s">
        <v>27</v>
      </c>
      <c r="E7970" s="1" t="s">
        <v>332</v>
      </c>
      <c r="F7970" s="1" t="s">
        <v>2415</v>
      </c>
      <c r="G7970" s="1" t="s">
        <v>26350</v>
      </c>
      <c r="H7970" s="1" t="s">
        <v>26351</v>
      </c>
      <c r="I7970" s="4">
        <v>84.30010416666667</v>
      </c>
      <c r="J7970" s="1">
        <v>867.96</v>
      </c>
      <c r="K7970" s="1">
        <v>139.63</v>
      </c>
      <c r="M7970" s="10">
        <f t="array" ref="M7970">_xlfn.XLOOKUP(A7970,subscriptions!B7970:B10004,subscriptions!D7970:D10004)</f>
        <v>250</v>
      </c>
      <c r="N7970" s="10">
        <f t="array" ref="N7970">_xlfn.XLOOKUP(A7970,subscriptions!B7970:B10004,subscriptions!G7970:G10004)</f>
        <v>5</v>
      </c>
      <c r="O7970" s="10">
        <v>237.5</v>
      </c>
      <c r="P7970" s="10" t="str">
        <f t="array" ref="P7970">_xlfn.XLOOKUP(A7970,subscriptions!B7970:B10004,subscriptions!C7970:C10004)</f>
        <v>Business</v>
      </c>
      <c r="Q7970" s="10" t="s">
        <v>194</v>
      </c>
      <c r="R7970" s="10" t="s">
        <v>129</v>
      </c>
      <c r="S7970" s="10" t="s">
        <v>1172</v>
      </c>
    </row>
    <row r="7971">
      <c r="A7971" s="1" t="s">
        <v>10064</v>
      </c>
      <c r="B7971" s="1" t="s">
        <v>1865</v>
      </c>
      <c r="C7971" s="1" t="s">
        <v>1347</v>
      </c>
      <c r="D7971" s="1" t="s">
        <v>153</v>
      </c>
      <c r="E7971" s="1" t="s">
        <v>280</v>
      </c>
      <c r="F7971" s="1" t="s">
        <v>376</v>
      </c>
      <c r="G7971" s="1" t="s">
        <v>26352</v>
      </c>
      <c r="H7971" s="1" t="s">
        <v>26353</v>
      </c>
      <c r="I7971" s="4">
        <v>84.17039351851852</v>
      </c>
      <c r="J7971" s="1">
        <v>3432.12</v>
      </c>
      <c r="K7971" s="1">
        <v>576.16</v>
      </c>
      <c r="M7971" s="10">
        <f t="array" ref="M7971">_xlfn.XLOOKUP(A7971,subscriptions!B7971:B10004,subscriptions!D7971:D10004)</f>
        <v>250</v>
      </c>
      <c r="N7971" s="10">
        <f t="array" ref="N7971">_xlfn.XLOOKUP(A7971,subscriptions!B7971:B10004,subscriptions!G7971:G10004)</f>
        <v>10</v>
      </c>
      <c r="O7971" s="10">
        <v>225.0</v>
      </c>
      <c r="P7971" s="10" t="str">
        <f t="array" ref="P7971">_xlfn.XLOOKUP(A7971,subscriptions!B7971:B10004,subscriptions!C7971:C10004)</f>
        <v>Business</v>
      </c>
      <c r="Q7971" s="10" t="s">
        <v>128</v>
      </c>
      <c r="R7971" s="10" t="s">
        <v>129</v>
      </c>
      <c r="S7971" s="10" t="s">
        <v>2494</v>
      </c>
    </row>
    <row r="7972">
      <c r="A7972" s="1" t="s">
        <v>10065</v>
      </c>
      <c r="B7972" s="1" t="s">
        <v>329</v>
      </c>
      <c r="C7972" s="1" t="s">
        <v>920</v>
      </c>
      <c r="D7972" s="1" t="s">
        <v>27</v>
      </c>
      <c r="E7972" s="1" t="s">
        <v>714</v>
      </c>
      <c r="F7972" s="1" t="s">
        <v>3326</v>
      </c>
      <c r="G7972" s="1" t="s">
        <v>26354</v>
      </c>
      <c r="H7972" s="1" t="s">
        <v>26355</v>
      </c>
      <c r="I7972" s="4">
        <v>84.17363425925926</v>
      </c>
      <c r="J7972" s="1">
        <v>6131.45</v>
      </c>
      <c r="K7972" s="1">
        <v>573.08</v>
      </c>
      <c r="M7972" s="10">
        <f t="array" ref="M7972">_xlfn.XLOOKUP(A7972,subscriptions!B7972:B10004,subscriptions!D7972:D10004)</f>
        <v>120</v>
      </c>
      <c r="N7972" s="10">
        <f t="array" ref="N7972">_xlfn.XLOOKUP(A7972,subscriptions!B7972:B10004,subscriptions!G7972:G10004)</f>
        <v>20</v>
      </c>
      <c r="O7972" s="10">
        <v>96.0</v>
      </c>
      <c r="P7972" s="10" t="str">
        <f t="array" ref="P7972">_xlfn.XLOOKUP(A7972,subscriptions!B7972:B10004,subscriptions!C7972:C10004)</f>
        <v>Residential</v>
      </c>
      <c r="Q7972" s="10" t="s">
        <v>128</v>
      </c>
      <c r="R7972" s="10" t="s">
        <v>148</v>
      </c>
      <c r="S7972" s="10" t="s">
        <v>3087</v>
      </c>
    </row>
    <row r="7973">
      <c r="A7973" s="1" t="s">
        <v>10066</v>
      </c>
      <c r="B7973" s="1" t="s">
        <v>1262</v>
      </c>
      <c r="C7973" s="1" t="s">
        <v>426</v>
      </c>
      <c r="D7973" s="1" t="s">
        <v>27</v>
      </c>
      <c r="E7973" s="1" t="s">
        <v>219</v>
      </c>
      <c r="F7973" s="1" t="s">
        <v>971</v>
      </c>
      <c r="G7973" s="1" t="s">
        <v>26356</v>
      </c>
      <c r="H7973" s="1" t="s">
        <v>26357</v>
      </c>
      <c r="I7973" s="4">
        <v>84.17164351851852</v>
      </c>
      <c r="J7973" s="1">
        <v>1570.23</v>
      </c>
      <c r="K7973" s="1">
        <v>272.92</v>
      </c>
      <c r="M7973" s="10">
        <f t="array" ref="M7973">_xlfn.XLOOKUP(A7973,subscriptions!B7973:B10004,subscriptions!D7973:D10004)</f>
        <v>80</v>
      </c>
      <c r="N7973" s="10">
        <f t="array" ref="N7973">_xlfn.XLOOKUP(A7973,subscriptions!B7973:B10004,subscriptions!G7973:G10004)</f>
        <v>0</v>
      </c>
      <c r="O7973" s="10">
        <v>80.0</v>
      </c>
      <c r="P7973" s="10" t="str">
        <f t="array" ref="P7973">_xlfn.XLOOKUP(A7973,subscriptions!B7973:B10004,subscriptions!C7973:C10004)</f>
        <v>Roam</v>
      </c>
      <c r="Q7973" s="10" t="s">
        <v>173</v>
      </c>
      <c r="R7973" s="10" t="s">
        <v>148</v>
      </c>
      <c r="S7973" s="10" t="s">
        <v>1082</v>
      </c>
    </row>
    <row r="7974">
      <c r="A7974" s="1" t="s">
        <v>10067</v>
      </c>
      <c r="B7974" s="1" t="s">
        <v>1044</v>
      </c>
      <c r="C7974" s="1" t="s">
        <v>827</v>
      </c>
      <c r="D7974" s="1" t="s">
        <v>27</v>
      </c>
      <c r="E7974" s="1" t="s">
        <v>262</v>
      </c>
      <c r="F7974" s="1" t="s">
        <v>2985</v>
      </c>
      <c r="G7974" s="1" t="s">
        <v>26358</v>
      </c>
      <c r="H7974" s="1" t="s">
        <v>26359</v>
      </c>
      <c r="I7974" s="4">
        <v>84.3805787037037</v>
      </c>
      <c r="J7974" s="1">
        <v>314.46</v>
      </c>
      <c r="K7974" s="1">
        <v>79.32</v>
      </c>
      <c r="M7974" s="10">
        <f t="array" ref="M7974">_xlfn.XLOOKUP(A7974,subscriptions!B7974:B10004,subscriptions!D7974:D10004)</f>
        <v>120</v>
      </c>
      <c r="N7974" s="10">
        <f t="array" ref="N7974">_xlfn.XLOOKUP(A7974,subscriptions!B7974:B10004,subscriptions!G7974:G10004)</f>
        <v>5</v>
      </c>
      <c r="O7974" s="10">
        <v>114.0</v>
      </c>
      <c r="P7974" s="10" t="str">
        <f t="array" ref="P7974">_xlfn.XLOOKUP(A7974,subscriptions!B7974:B10004,subscriptions!C7974:C10004)</f>
        <v>Residential</v>
      </c>
      <c r="Q7974" s="10" t="s">
        <v>194</v>
      </c>
      <c r="R7974" s="10" t="s">
        <v>212</v>
      </c>
      <c r="S7974" s="10" t="s">
        <v>762</v>
      </c>
    </row>
    <row r="7975">
      <c r="A7975" s="1" t="s">
        <v>10068</v>
      </c>
      <c r="B7975" s="1" t="s">
        <v>1460</v>
      </c>
      <c r="C7975" s="1" t="s">
        <v>1251</v>
      </c>
      <c r="D7975" s="1" t="s">
        <v>27</v>
      </c>
      <c r="E7975" s="1" t="s">
        <v>262</v>
      </c>
      <c r="F7975" s="1" t="s">
        <v>1835</v>
      </c>
      <c r="G7975" s="1" t="s">
        <v>26360</v>
      </c>
      <c r="H7975" s="1" t="s">
        <v>26361</v>
      </c>
      <c r="I7975" s="4">
        <v>84.3807638888889</v>
      </c>
      <c r="J7975" s="1">
        <v>3594.29</v>
      </c>
      <c r="K7975" s="1">
        <v>296.56</v>
      </c>
      <c r="M7975" s="10">
        <f t="array" ref="M7975">_xlfn.XLOOKUP(A7975,subscriptions!B7975:B10004,subscriptions!D7975:D10004)</f>
        <v>120</v>
      </c>
      <c r="N7975" s="10">
        <f t="array" ref="N7975">_xlfn.XLOOKUP(A7975,subscriptions!B7975:B10004,subscriptions!G7975:G10004)</f>
        <v>10</v>
      </c>
      <c r="O7975" s="10">
        <v>108.0</v>
      </c>
      <c r="P7975" s="10" t="str">
        <f t="array" ref="P7975">_xlfn.XLOOKUP(A7975,subscriptions!B7975:B10004,subscriptions!C7975:C10004)</f>
        <v>Residential</v>
      </c>
      <c r="Q7975" s="10" t="s">
        <v>128</v>
      </c>
      <c r="R7975" s="10" t="s">
        <v>212</v>
      </c>
      <c r="S7975" s="10" t="s">
        <v>762</v>
      </c>
    </row>
    <row r="7976">
      <c r="A7976" s="1" t="s">
        <v>10069</v>
      </c>
      <c r="B7976" s="1" t="s">
        <v>748</v>
      </c>
      <c r="C7976" s="1" t="s">
        <v>237</v>
      </c>
      <c r="D7976" s="1" t="s">
        <v>27</v>
      </c>
      <c r="E7976" s="1" t="s">
        <v>714</v>
      </c>
      <c r="F7976" s="1" t="s">
        <v>828</v>
      </c>
      <c r="G7976" s="1" t="s">
        <v>26362</v>
      </c>
      <c r="H7976" s="1" t="s">
        <v>26363</v>
      </c>
      <c r="I7976" s="4">
        <v>84.20987268518519</v>
      </c>
      <c r="J7976" s="1">
        <v>1139.27</v>
      </c>
      <c r="K7976" s="1">
        <v>238.84</v>
      </c>
      <c r="M7976" s="10">
        <f t="array" ref="M7976">_xlfn.XLOOKUP(A7976,subscriptions!B7976:B10004,subscriptions!D7976:D10004)</f>
        <v>250</v>
      </c>
      <c r="N7976" s="10">
        <f t="array" ref="N7976">_xlfn.XLOOKUP(A7976,subscriptions!B7976:B10004,subscriptions!G7976:G10004)</f>
        <v>20</v>
      </c>
      <c r="O7976" s="10">
        <v>200.0</v>
      </c>
      <c r="P7976" s="10" t="str">
        <f t="array" ref="P7976">_xlfn.XLOOKUP(A7976,subscriptions!B7976:B10004,subscriptions!C7976:C10004)</f>
        <v>Business</v>
      </c>
      <c r="Q7976" s="10" t="s">
        <v>128</v>
      </c>
      <c r="R7976" s="10" t="s">
        <v>129</v>
      </c>
      <c r="S7976" s="10" t="s">
        <v>353</v>
      </c>
    </row>
    <row r="7977">
      <c r="A7977" s="1" t="s">
        <v>10070</v>
      </c>
      <c r="B7977" s="1" t="s">
        <v>1984</v>
      </c>
      <c r="C7977" s="1" t="s">
        <v>178</v>
      </c>
      <c r="D7977" s="1" t="s">
        <v>153</v>
      </c>
      <c r="E7977" s="1" t="s">
        <v>332</v>
      </c>
      <c r="F7977" s="1" t="s">
        <v>2415</v>
      </c>
      <c r="G7977" s="1" t="s">
        <v>26364</v>
      </c>
      <c r="H7977" s="1" t="s">
        <v>26365</v>
      </c>
      <c r="I7977" s="4">
        <v>84.41814814814815</v>
      </c>
      <c r="J7977" s="1">
        <v>300.41</v>
      </c>
      <c r="K7977" s="1">
        <v>31.68</v>
      </c>
      <c r="M7977" s="10">
        <f t="array" ref="M7977">_xlfn.XLOOKUP(A7977,subscriptions!B7977:B10004,subscriptions!D7977:D10004)</f>
        <v>250</v>
      </c>
      <c r="N7977" s="10">
        <f t="array" ref="N7977">_xlfn.XLOOKUP(A7977,subscriptions!B7977:B10004,subscriptions!G7977:G10004)</f>
        <v>0</v>
      </c>
      <c r="O7977" s="10">
        <v>250.0</v>
      </c>
      <c r="P7977" s="10" t="str">
        <f t="array" ref="P7977">_xlfn.XLOOKUP(A7977,subscriptions!B7977:B10004,subscriptions!C7977:C10004)</f>
        <v>Business</v>
      </c>
      <c r="Q7977" s="10" t="s">
        <v>173</v>
      </c>
      <c r="R7977" s="10" t="s">
        <v>129</v>
      </c>
      <c r="S7977" s="10" t="s">
        <v>3020</v>
      </c>
    </row>
    <row r="7978">
      <c r="A7978" s="1" t="s">
        <v>10071</v>
      </c>
      <c r="B7978" s="1" t="s">
        <v>1444</v>
      </c>
      <c r="C7978" s="1" t="s">
        <v>178</v>
      </c>
      <c r="D7978" s="1" t="s">
        <v>27</v>
      </c>
      <c r="E7978" s="1" t="s">
        <v>332</v>
      </c>
      <c r="F7978" s="1" t="s">
        <v>427</v>
      </c>
      <c r="G7978" s="1" t="s">
        <v>26366</v>
      </c>
      <c r="H7978" s="1" t="s">
        <v>26367</v>
      </c>
      <c r="I7978" s="4">
        <v>84.17043981481481</v>
      </c>
      <c r="J7978" s="1">
        <v>3871.32</v>
      </c>
      <c r="K7978" s="1">
        <v>442.43</v>
      </c>
      <c r="M7978" s="10">
        <f t="array" ref="M7978">_xlfn.XLOOKUP(A7978,subscriptions!B7978:B10004,subscriptions!D7978:D10004)</f>
        <v>120</v>
      </c>
      <c r="N7978" s="10">
        <f t="array" ref="N7978">_xlfn.XLOOKUP(A7978,subscriptions!B7978:B10004,subscriptions!G7978:G10004)</f>
        <v>5</v>
      </c>
      <c r="O7978" s="10">
        <v>114.0</v>
      </c>
      <c r="P7978" s="10" t="str">
        <f t="array" ref="P7978">_xlfn.XLOOKUP(A7978,subscriptions!B7978:B10004,subscriptions!C7978:C10004)</f>
        <v>Residential</v>
      </c>
      <c r="Q7978" s="10" t="s">
        <v>194</v>
      </c>
      <c r="R7978" s="10" t="s">
        <v>212</v>
      </c>
      <c r="S7978" s="10" t="s">
        <v>2494</v>
      </c>
    </row>
    <row r="7979">
      <c r="A7979" s="1" t="s">
        <v>10072</v>
      </c>
      <c r="B7979" s="1" t="s">
        <v>573</v>
      </c>
      <c r="C7979" s="1" t="s">
        <v>786</v>
      </c>
      <c r="D7979" s="1" t="s">
        <v>27</v>
      </c>
      <c r="E7979" s="1" t="s">
        <v>239</v>
      </c>
      <c r="F7979" s="1" t="s">
        <v>3181</v>
      </c>
      <c r="G7979" s="1" t="s">
        <v>26368</v>
      </c>
      <c r="H7979" s="1" t="s">
        <v>26369</v>
      </c>
      <c r="I7979" s="4">
        <v>84.37809027777777</v>
      </c>
      <c r="J7979" s="1">
        <v>2174.94</v>
      </c>
      <c r="K7979" s="1">
        <v>180.27</v>
      </c>
      <c r="M7979" s="10">
        <f t="array" ref="M7979">_xlfn.XLOOKUP(A7979,subscriptions!B7979:B10004,subscriptions!D7979:D10004)</f>
        <v>120</v>
      </c>
      <c r="N7979" s="10">
        <f t="array" ref="N7979">_xlfn.XLOOKUP(A7979,subscriptions!B7979:B10004,subscriptions!G7979:G10004)</f>
        <v>10</v>
      </c>
      <c r="O7979" s="10">
        <v>108.0</v>
      </c>
      <c r="P7979" s="10" t="str">
        <f t="array" ref="P7979">_xlfn.XLOOKUP(A7979,subscriptions!B7979:B10004,subscriptions!C7979:C10004)</f>
        <v>Residential</v>
      </c>
      <c r="Q7979" s="10" t="s">
        <v>128</v>
      </c>
      <c r="R7979" s="10" t="s">
        <v>212</v>
      </c>
      <c r="S7979" s="10" t="s">
        <v>1302</v>
      </c>
    </row>
    <row r="7980">
      <c r="A7980" s="1" t="s">
        <v>10073</v>
      </c>
      <c r="B7980" s="1" t="s">
        <v>1624</v>
      </c>
      <c r="C7980" s="1" t="s">
        <v>1251</v>
      </c>
      <c r="D7980" s="1" t="s">
        <v>27</v>
      </c>
      <c r="E7980" s="1" t="s">
        <v>219</v>
      </c>
      <c r="F7980" s="1" t="s">
        <v>1461</v>
      </c>
      <c r="G7980" s="1" t="s">
        <v>26370</v>
      </c>
      <c r="H7980" s="1" t="s">
        <v>26371</v>
      </c>
      <c r="I7980" s="4">
        <v>84.1703125</v>
      </c>
      <c r="J7980" s="1">
        <v>2023.5</v>
      </c>
      <c r="K7980" s="1">
        <v>324.6</v>
      </c>
      <c r="M7980" s="10">
        <f t="array" ref="M7980">_xlfn.XLOOKUP(A7980,subscriptions!B7980:B10004,subscriptions!D7980:D10004)</f>
        <v>120</v>
      </c>
      <c r="N7980" s="10">
        <f t="array" ref="N7980">_xlfn.XLOOKUP(A7980,subscriptions!B7980:B10004,subscriptions!G7980:G10004)</f>
        <v>20</v>
      </c>
      <c r="O7980" s="10">
        <v>96.0</v>
      </c>
      <c r="P7980" s="10" t="str">
        <f t="array" ref="P7980">_xlfn.XLOOKUP(A7980,subscriptions!B7980:B10004,subscriptions!C7980:C10004)</f>
        <v>Residential</v>
      </c>
      <c r="Q7980" s="10" t="s">
        <v>128</v>
      </c>
      <c r="R7980" s="10" t="s">
        <v>148</v>
      </c>
      <c r="S7980" s="10" t="s">
        <v>2494</v>
      </c>
    </row>
    <row r="7981">
      <c r="A7981" s="1" t="s">
        <v>10076</v>
      </c>
      <c r="B7981" s="1" t="s">
        <v>2279</v>
      </c>
      <c r="C7981" s="1" t="s">
        <v>1142</v>
      </c>
      <c r="D7981" s="1" t="s">
        <v>153</v>
      </c>
      <c r="E7981" s="1" t="s">
        <v>280</v>
      </c>
      <c r="F7981" s="1" t="s">
        <v>411</v>
      </c>
      <c r="G7981" s="1" t="s">
        <v>26372</v>
      </c>
      <c r="H7981" s="1" t="s">
        <v>26373</v>
      </c>
      <c r="I7981" s="4">
        <v>84.3382175925926</v>
      </c>
      <c r="J7981" s="1">
        <v>1902.58</v>
      </c>
      <c r="K7981" s="1">
        <v>173.83</v>
      </c>
      <c r="M7981" s="10">
        <f t="array" ref="M7981">_xlfn.XLOOKUP(A7981,subscriptions!B7981:B10004,subscriptions!D7981:D10004)</f>
        <v>50</v>
      </c>
      <c r="N7981" s="10">
        <f t="array" ref="N7981">_xlfn.XLOOKUP(A7981,subscriptions!B7981:B10004,subscriptions!G7981:G10004)</f>
        <v>0</v>
      </c>
      <c r="O7981" s="10">
        <v>50.0</v>
      </c>
      <c r="P7981" s="10" t="str">
        <f t="array" ref="P7981">_xlfn.XLOOKUP(A7981,subscriptions!B7981:B10004,subscriptions!C7981:C10004)</f>
        <v>Mini</v>
      </c>
      <c r="Q7981" s="10" t="s">
        <v>173</v>
      </c>
      <c r="R7981" s="10" t="s">
        <v>148</v>
      </c>
      <c r="S7981" s="10" t="s">
        <v>2086</v>
      </c>
    </row>
    <row r="7982">
      <c r="A7982" s="1" t="s">
        <v>10077</v>
      </c>
      <c r="B7982" s="1" t="s">
        <v>4627</v>
      </c>
      <c r="C7982" s="1" t="s">
        <v>1200</v>
      </c>
      <c r="D7982" s="1" t="s">
        <v>27</v>
      </c>
      <c r="E7982" s="1" t="s">
        <v>179</v>
      </c>
      <c r="F7982" s="1" t="s">
        <v>773</v>
      </c>
      <c r="G7982" s="1" t="s">
        <v>26374</v>
      </c>
      <c r="H7982" s="1" t="s">
        <v>26375</v>
      </c>
      <c r="I7982" s="4">
        <v>84.38202546296296</v>
      </c>
      <c r="J7982" s="1">
        <v>385.35</v>
      </c>
      <c r="K7982" s="1">
        <v>66.39</v>
      </c>
      <c r="L7982" s="1">
        <v>100.0</v>
      </c>
      <c r="M7982" s="10">
        <f t="array" ref="M7982">_xlfn.XLOOKUP(A7982,subscriptions!B7982:B10004,subscriptions!D7982:D10004)</f>
        <v>120</v>
      </c>
      <c r="N7982" s="10">
        <f t="array" ref="N7982">_xlfn.XLOOKUP(A7982,subscriptions!B7982:B10004,subscriptions!G7982:G10004)</f>
        <v>5</v>
      </c>
      <c r="O7982" s="10">
        <v>114.0</v>
      </c>
      <c r="P7982" s="10" t="str">
        <f t="array" ref="P7982">_xlfn.XLOOKUP(A7982,subscriptions!B7982:B10004,subscriptions!C7982:C10004)</f>
        <v>Residential</v>
      </c>
      <c r="Q7982" s="10" t="s">
        <v>194</v>
      </c>
      <c r="R7982" s="10" t="s">
        <v>212</v>
      </c>
      <c r="S7982" s="10" t="s">
        <v>293</v>
      </c>
    </row>
    <row r="7983">
      <c r="A7983" s="1" t="s">
        <v>10078</v>
      </c>
      <c r="B7983" s="1" t="s">
        <v>657</v>
      </c>
      <c r="C7983" s="1" t="s">
        <v>296</v>
      </c>
      <c r="D7983" s="1" t="s">
        <v>153</v>
      </c>
      <c r="E7983" s="1" t="s">
        <v>239</v>
      </c>
      <c r="F7983" s="1" t="s">
        <v>2132</v>
      </c>
      <c r="G7983" s="1" t="s">
        <v>26376</v>
      </c>
      <c r="H7983" s="1" t="s">
        <v>26377</v>
      </c>
      <c r="I7983" s="4">
        <v>84.34173611111112</v>
      </c>
      <c r="J7983" s="1">
        <v>405.5</v>
      </c>
      <c r="K7983" s="1">
        <v>59.01</v>
      </c>
      <c r="M7983" s="10">
        <f t="array" ref="M7983">_xlfn.XLOOKUP(A7983,subscriptions!B7983:B10004,subscriptions!D7983:D10004)</f>
        <v>250</v>
      </c>
      <c r="N7983" s="10">
        <f t="array" ref="N7983">_xlfn.XLOOKUP(A7983,subscriptions!B7983:B10004,subscriptions!G7983:G10004)</f>
        <v>10</v>
      </c>
      <c r="O7983" s="10">
        <v>225.0</v>
      </c>
      <c r="P7983" s="10" t="str">
        <f t="array" ref="P7983">_xlfn.XLOOKUP(A7983,subscriptions!B7983:B10004,subscriptions!C7983:C10004)</f>
        <v>Business</v>
      </c>
      <c r="Q7983" s="10" t="s">
        <v>128</v>
      </c>
      <c r="R7983" s="10" t="s">
        <v>129</v>
      </c>
      <c r="S7983" s="10" t="s">
        <v>1703</v>
      </c>
    </row>
    <row r="7984">
      <c r="A7984" s="1" t="s">
        <v>10079</v>
      </c>
      <c r="B7984" s="1" t="s">
        <v>24</v>
      </c>
      <c r="C7984" s="1" t="s">
        <v>734</v>
      </c>
      <c r="D7984" s="1" t="s">
        <v>27</v>
      </c>
      <c r="E7984" s="1" t="s">
        <v>239</v>
      </c>
      <c r="F7984" s="1" t="s">
        <v>3181</v>
      </c>
      <c r="G7984" s="1" t="s">
        <v>26378</v>
      </c>
      <c r="H7984" s="1" t="s">
        <v>26379</v>
      </c>
      <c r="I7984" s="4">
        <v>84.38021990740741</v>
      </c>
      <c r="J7984" s="1">
        <v>1798.54</v>
      </c>
      <c r="K7984" s="1">
        <v>239.42</v>
      </c>
      <c r="M7984" s="10">
        <f t="array" ref="M7984">_xlfn.XLOOKUP(A7984,subscriptions!B7984:B10004,subscriptions!D7984:D10004)</f>
        <v>120</v>
      </c>
      <c r="N7984" s="10">
        <f t="array" ref="N7984">_xlfn.XLOOKUP(A7984,subscriptions!B7984:B10004,subscriptions!G7984:G10004)</f>
        <v>20</v>
      </c>
      <c r="O7984" s="10">
        <v>96.0</v>
      </c>
      <c r="P7984" s="10" t="str">
        <f t="array" ref="P7984">_xlfn.XLOOKUP(A7984,subscriptions!B7984:B10004,subscriptions!C7984:C10004)</f>
        <v>Residential</v>
      </c>
      <c r="Q7984" s="10" t="s">
        <v>128</v>
      </c>
      <c r="R7984" s="10" t="s">
        <v>148</v>
      </c>
      <c r="S7984" s="10" t="s">
        <v>698</v>
      </c>
    </row>
    <row r="7985">
      <c r="A7985" s="1" t="s">
        <v>10080</v>
      </c>
      <c r="B7985" s="1" t="s">
        <v>589</v>
      </c>
      <c r="C7985" s="1" t="s">
        <v>178</v>
      </c>
      <c r="D7985" s="1" t="s">
        <v>153</v>
      </c>
      <c r="E7985" s="1" t="s">
        <v>239</v>
      </c>
      <c r="F7985" s="1" t="s">
        <v>2267</v>
      </c>
      <c r="G7985" s="1" t="s">
        <v>26380</v>
      </c>
      <c r="H7985" s="1" t="s">
        <v>26381</v>
      </c>
      <c r="I7985" s="4">
        <v>84.16747685185184</v>
      </c>
      <c r="J7985" s="1">
        <v>422.16</v>
      </c>
      <c r="K7985" s="1">
        <v>68.63</v>
      </c>
      <c r="M7985" s="10">
        <f t="array" ref="M7985">_xlfn.XLOOKUP(A7985,subscriptions!B7985:B10004,subscriptions!D7985:D10004)</f>
        <v>80</v>
      </c>
      <c r="N7985" s="10">
        <f t="array" ref="N7985">_xlfn.XLOOKUP(A7985,subscriptions!B7985:B10004,subscriptions!G7985:G10004)</f>
        <v>0</v>
      </c>
      <c r="O7985" s="10">
        <v>80.0</v>
      </c>
      <c r="P7985" s="10" t="str">
        <f t="array" ref="P7985">_xlfn.XLOOKUP(A7985,subscriptions!B7985:B10004,subscriptions!C7985:C10004)</f>
        <v>Roam</v>
      </c>
      <c r="Q7985" s="10" t="s">
        <v>173</v>
      </c>
      <c r="R7985" s="10" t="s">
        <v>148</v>
      </c>
      <c r="S7985" s="10" t="s">
        <v>1412</v>
      </c>
    </row>
    <row r="7986">
      <c r="A7986" s="1" t="s">
        <v>10081</v>
      </c>
      <c r="B7986" s="1" t="s">
        <v>1995</v>
      </c>
      <c r="C7986" s="1" t="s">
        <v>237</v>
      </c>
      <c r="D7986" s="1" t="s">
        <v>153</v>
      </c>
      <c r="E7986" s="1" t="s">
        <v>631</v>
      </c>
      <c r="F7986" s="1" t="s">
        <v>632</v>
      </c>
      <c r="G7986" s="1" t="s">
        <v>26382</v>
      </c>
      <c r="H7986" s="1" t="s">
        <v>26383</v>
      </c>
      <c r="I7986" s="4">
        <v>84.29387731481482</v>
      </c>
      <c r="J7986" s="1">
        <v>916.17</v>
      </c>
      <c r="K7986" s="1">
        <v>94.59</v>
      </c>
      <c r="M7986" s="10">
        <f t="array" ref="M7986">_xlfn.XLOOKUP(A7986,subscriptions!B7986:B10004,subscriptions!D7986:D10004)</f>
        <v>80</v>
      </c>
      <c r="N7986" s="10">
        <f t="array" ref="N7986">_xlfn.XLOOKUP(A7986,subscriptions!B7986:B10004,subscriptions!G7986:G10004)</f>
        <v>5</v>
      </c>
      <c r="O7986" s="10">
        <v>76.0</v>
      </c>
      <c r="P7986" s="10" t="str">
        <f t="array" ref="P7986">_xlfn.XLOOKUP(A7986,subscriptions!B7986:B10004,subscriptions!C7986:C10004)</f>
        <v>Roam</v>
      </c>
      <c r="Q7986" s="10" t="s">
        <v>194</v>
      </c>
      <c r="R7986" s="10" t="s">
        <v>148</v>
      </c>
      <c r="S7986" s="10" t="s">
        <v>1458</v>
      </c>
    </row>
    <row r="7987">
      <c r="A7987" s="1" t="s">
        <v>10082</v>
      </c>
      <c r="B7987" s="1" t="s">
        <v>1009</v>
      </c>
      <c r="C7987" s="1" t="s">
        <v>871</v>
      </c>
      <c r="D7987" s="1" t="s">
        <v>153</v>
      </c>
      <c r="E7987" s="1" t="s">
        <v>262</v>
      </c>
      <c r="F7987" s="1" t="s">
        <v>2853</v>
      </c>
      <c r="G7987" s="1" t="s">
        <v>26384</v>
      </c>
      <c r="H7987" s="1" t="s">
        <v>26385</v>
      </c>
      <c r="I7987" s="4">
        <v>84.38200231481481</v>
      </c>
      <c r="J7987" s="1">
        <v>2334.9</v>
      </c>
      <c r="K7987" s="1">
        <v>275.19</v>
      </c>
      <c r="M7987" s="10">
        <f t="array" ref="M7987">_xlfn.XLOOKUP(A7987,subscriptions!B7987:B10004,subscriptions!D7987:D10004)</f>
        <v>120</v>
      </c>
      <c r="N7987" s="10">
        <f t="array" ref="N7987">_xlfn.XLOOKUP(A7987,subscriptions!B7987:B10004,subscriptions!G7987:G10004)</f>
        <v>10</v>
      </c>
      <c r="O7987" s="10">
        <v>108.0</v>
      </c>
      <c r="P7987" s="10" t="str">
        <f t="array" ref="P7987">_xlfn.XLOOKUP(A7987,subscriptions!B7987:B10004,subscriptions!C7987:C10004)</f>
        <v>Residential</v>
      </c>
      <c r="Q7987" s="10" t="s">
        <v>128</v>
      </c>
      <c r="R7987" s="10" t="s">
        <v>212</v>
      </c>
      <c r="S7987" s="10" t="s">
        <v>293</v>
      </c>
    </row>
    <row r="7988">
      <c r="A7988" s="1" t="s">
        <v>10083</v>
      </c>
      <c r="B7988" s="1" t="s">
        <v>700</v>
      </c>
      <c r="C7988" s="1" t="s">
        <v>26</v>
      </c>
      <c r="D7988" s="1" t="s">
        <v>153</v>
      </c>
      <c r="E7988" s="1" t="s">
        <v>28</v>
      </c>
      <c r="F7988" s="1" t="s">
        <v>2581</v>
      </c>
      <c r="G7988" s="1" t="s">
        <v>26386</v>
      </c>
      <c r="H7988" s="1" t="s">
        <v>26387</v>
      </c>
      <c r="I7988" s="4">
        <v>84.2543287037037</v>
      </c>
      <c r="J7988" s="1">
        <v>2348.39</v>
      </c>
      <c r="K7988" s="1">
        <v>410.63</v>
      </c>
      <c r="M7988" s="10">
        <f t="array" ref="M7988">_xlfn.XLOOKUP(A7988,subscriptions!B7988:B10004,subscriptions!D7988:D10004)</f>
        <v>120</v>
      </c>
      <c r="N7988" s="10">
        <f t="array" ref="N7988">_xlfn.XLOOKUP(A7988,subscriptions!B7988:B10004,subscriptions!G7988:G10004)</f>
        <v>20</v>
      </c>
      <c r="O7988" s="10">
        <v>96.0</v>
      </c>
      <c r="P7988" s="10" t="str">
        <f t="array" ref="P7988">_xlfn.XLOOKUP(A7988,subscriptions!B7988:B10004,subscriptions!C7988:C10004)</f>
        <v>Residential</v>
      </c>
      <c r="Q7988" s="10" t="s">
        <v>128</v>
      </c>
      <c r="R7988" s="10" t="s">
        <v>148</v>
      </c>
      <c r="S7988" s="10" t="s">
        <v>2046</v>
      </c>
    </row>
    <row r="7989">
      <c r="A7989" s="1" t="s">
        <v>10084</v>
      </c>
      <c r="B7989" s="1" t="s">
        <v>2788</v>
      </c>
      <c r="C7989" s="1" t="s">
        <v>456</v>
      </c>
      <c r="D7989" s="1" t="s">
        <v>153</v>
      </c>
      <c r="E7989" s="1" t="s">
        <v>239</v>
      </c>
      <c r="F7989" s="1" t="s">
        <v>2132</v>
      </c>
      <c r="G7989" s="1" t="s">
        <v>26388</v>
      </c>
      <c r="H7989" s="1" t="s">
        <v>26389</v>
      </c>
      <c r="I7989" s="4">
        <v>84.41751157407407</v>
      </c>
      <c r="J7989" s="1">
        <v>955.68</v>
      </c>
      <c r="K7989" s="1">
        <v>185.24</v>
      </c>
      <c r="M7989" s="10">
        <f t="array" ref="M7989">_xlfn.XLOOKUP(A7989,subscriptions!B7989:B10004,subscriptions!D7989:D10004)</f>
        <v>120</v>
      </c>
      <c r="N7989" s="10">
        <f t="array" ref="N7989">_xlfn.XLOOKUP(A7989,subscriptions!B7989:B10004,subscriptions!G7989:G10004)</f>
        <v>0</v>
      </c>
      <c r="O7989" s="10">
        <v>120.0</v>
      </c>
      <c r="P7989" s="10" t="str">
        <f t="array" ref="P7989">_xlfn.XLOOKUP(A7989,subscriptions!B7989:B10004,subscriptions!C7989:C10004)</f>
        <v>Residential</v>
      </c>
      <c r="Q7989" s="10" t="s">
        <v>173</v>
      </c>
      <c r="R7989" s="10" t="s">
        <v>212</v>
      </c>
      <c r="S7989" s="10" t="s">
        <v>327</v>
      </c>
    </row>
    <row r="7990">
      <c r="A7990" s="1" t="s">
        <v>10085</v>
      </c>
      <c r="B7990" s="1" t="s">
        <v>686</v>
      </c>
      <c r="C7990" s="1" t="s">
        <v>1833</v>
      </c>
      <c r="D7990" s="1" t="s">
        <v>153</v>
      </c>
      <c r="E7990" s="1" t="s">
        <v>179</v>
      </c>
      <c r="F7990" s="1" t="s">
        <v>4595</v>
      </c>
      <c r="G7990" s="1" t="s">
        <v>26390</v>
      </c>
      <c r="H7990" s="1" t="s">
        <v>26391</v>
      </c>
      <c r="I7990" s="4">
        <v>84.33993055555555</v>
      </c>
      <c r="J7990" s="1">
        <v>2406.7</v>
      </c>
      <c r="K7990" s="1">
        <v>414.96</v>
      </c>
      <c r="L7990" s="1">
        <v>100.0</v>
      </c>
      <c r="M7990" s="10">
        <f t="array" ref="M7990">_xlfn.XLOOKUP(A7990,subscriptions!B7990:B10004,subscriptions!D7990:D10004)</f>
        <v>120</v>
      </c>
      <c r="N7990" s="10">
        <f t="array" ref="N7990">_xlfn.XLOOKUP(A7990,subscriptions!B7990:B10004,subscriptions!G7990:G10004)</f>
        <v>5</v>
      </c>
      <c r="O7990" s="10">
        <v>114.0</v>
      </c>
      <c r="P7990" s="10" t="str">
        <f t="array" ref="P7990">_xlfn.XLOOKUP(A7990,subscriptions!B7990:B10004,subscriptions!C7990:C10004)</f>
        <v>Residential</v>
      </c>
      <c r="Q7990" s="10" t="s">
        <v>194</v>
      </c>
      <c r="R7990" s="10" t="s">
        <v>212</v>
      </c>
      <c r="S7990" s="10" t="s">
        <v>234</v>
      </c>
    </row>
    <row r="7991">
      <c r="A7991" s="1" t="s">
        <v>10086</v>
      </c>
      <c r="B7991" s="1" t="s">
        <v>2788</v>
      </c>
      <c r="C7991" s="1" t="s">
        <v>509</v>
      </c>
      <c r="D7991" s="1" t="s">
        <v>153</v>
      </c>
      <c r="E7991" s="1" t="s">
        <v>262</v>
      </c>
      <c r="F7991" s="1" t="s">
        <v>4344</v>
      </c>
      <c r="G7991" s="1" t="s">
        <v>26392</v>
      </c>
      <c r="H7991" s="1" t="s">
        <v>26393</v>
      </c>
      <c r="I7991" s="4">
        <v>84.41969907407407</v>
      </c>
      <c r="J7991" s="1">
        <v>2786.01</v>
      </c>
      <c r="K7991" s="1">
        <v>662.48</v>
      </c>
      <c r="M7991" s="10">
        <f t="array" ref="M7991">_xlfn.XLOOKUP(A7991,subscriptions!B7991:B10004,subscriptions!D7991:D10004)</f>
        <v>120</v>
      </c>
      <c r="N7991" s="10">
        <f t="array" ref="N7991">_xlfn.XLOOKUP(A7991,subscriptions!B7991:B10004,subscriptions!G7991:G10004)</f>
        <v>10</v>
      </c>
      <c r="O7991" s="10">
        <v>108.0</v>
      </c>
      <c r="P7991" s="10" t="str">
        <f t="array" ref="P7991">_xlfn.XLOOKUP(A7991,subscriptions!B7991:B10004,subscriptions!C7991:C10004)</f>
        <v>Residential</v>
      </c>
      <c r="Q7991" s="10" t="s">
        <v>128</v>
      </c>
      <c r="R7991" s="10" t="s">
        <v>212</v>
      </c>
      <c r="S7991" s="10" t="s">
        <v>1525</v>
      </c>
    </row>
    <row r="7992">
      <c r="A7992" s="1" t="s">
        <v>10089</v>
      </c>
      <c r="B7992" s="1" t="s">
        <v>657</v>
      </c>
      <c r="C7992" s="1" t="s">
        <v>1973</v>
      </c>
      <c r="D7992" s="1" t="s">
        <v>153</v>
      </c>
      <c r="E7992" s="1" t="s">
        <v>280</v>
      </c>
      <c r="F7992" s="1" t="s">
        <v>411</v>
      </c>
      <c r="G7992" s="1" t="s">
        <v>26394</v>
      </c>
      <c r="H7992" s="1" t="s">
        <v>26395</v>
      </c>
      <c r="I7992" s="4">
        <v>84.30023148148148</v>
      </c>
      <c r="J7992" s="1">
        <v>1645.34</v>
      </c>
      <c r="K7992" s="1">
        <v>252.62</v>
      </c>
      <c r="M7992" s="10">
        <f t="array" ref="M7992">_xlfn.XLOOKUP(A7992,subscriptions!B7992:B10004,subscriptions!D7992:D10004)</f>
        <v>120</v>
      </c>
      <c r="N7992" s="10">
        <f t="array" ref="N7992">_xlfn.XLOOKUP(A7992,subscriptions!B7992:B10004,subscriptions!G7992:G10004)</f>
        <v>20</v>
      </c>
      <c r="O7992" s="10">
        <v>96.0</v>
      </c>
      <c r="P7992" s="10" t="str">
        <f t="array" ref="P7992">_xlfn.XLOOKUP(A7992,subscriptions!B7992:B10004,subscriptions!C7992:C10004)</f>
        <v>Residential</v>
      </c>
      <c r="Q7992" s="10" t="s">
        <v>128</v>
      </c>
      <c r="R7992" s="10" t="s">
        <v>148</v>
      </c>
      <c r="S7992" s="10" t="s">
        <v>1172</v>
      </c>
    </row>
    <row r="7993">
      <c r="A7993" s="1" t="s">
        <v>10090</v>
      </c>
      <c r="B7993" s="1" t="s">
        <v>870</v>
      </c>
      <c r="C7993" s="1" t="s">
        <v>296</v>
      </c>
      <c r="D7993" s="1" t="s">
        <v>153</v>
      </c>
      <c r="E7993" s="1" t="s">
        <v>111</v>
      </c>
      <c r="F7993" s="1" t="s">
        <v>1263</v>
      </c>
      <c r="G7993" s="1" t="s">
        <v>26396</v>
      </c>
      <c r="H7993" s="1" t="s">
        <v>26397</v>
      </c>
      <c r="I7993" s="4">
        <v>84.29460648148148</v>
      </c>
      <c r="J7993" s="1">
        <v>438.98</v>
      </c>
      <c r="K7993" s="1">
        <v>88.48</v>
      </c>
      <c r="M7993" s="10">
        <f t="array" ref="M7993">_xlfn.XLOOKUP(A7993,subscriptions!B7993:B10004,subscriptions!D7993:D10004)</f>
        <v>120</v>
      </c>
      <c r="N7993" s="10">
        <f t="array" ref="N7993">_xlfn.XLOOKUP(A7993,subscriptions!B7993:B10004,subscriptions!G7993:G10004)</f>
        <v>0</v>
      </c>
      <c r="O7993" s="10">
        <v>120.0</v>
      </c>
      <c r="P7993" s="10" t="str">
        <f t="array" ref="P7993">_xlfn.XLOOKUP(A7993,subscriptions!B7993:B10004,subscriptions!C7993:C10004)</f>
        <v>Residential</v>
      </c>
      <c r="Q7993" s="10" t="s">
        <v>173</v>
      </c>
      <c r="R7993" s="10" t="s">
        <v>212</v>
      </c>
      <c r="S7993" s="10" t="s">
        <v>2075</v>
      </c>
    </row>
    <row r="7994">
      <c r="A7994" s="1" t="s">
        <v>10091</v>
      </c>
      <c r="B7994" s="1" t="s">
        <v>842</v>
      </c>
      <c r="C7994" s="1" t="s">
        <v>1415</v>
      </c>
      <c r="D7994" s="1" t="s">
        <v>27</v>
      </c>
      <c r="E7994" s="1" t="s">
        <v>28</v>
      </c>
      <c r="F7994" s="1" t="s">
        <v>526</v>
      </c>
      <c r="G7994" s="1" t="s">
        <v>26398</v>
      </c>
      <c r="H7994" s="1" t="s">
        <v>26399</v>
      </c>
      <c r="I7994" s="4">
        <v>84.29730324074075</v>
      </c>
      <c r="J7994" s="1">
        <v>530.33</v>
      </c>
      <c r="K7994" s="1">
        <v>137.57</v>
      </c>
      <c r="M7994" s="10">
        <f t="array" ref="M7994">_xlfn.XLOOKUP(A7994,subscriptions!B7994:B10004,subscriptions!D7994:D10004)</f>
        <v>120</v>
      </c>
      <c r="N7994" s="10">
        <f t="array" ref="N7994">_xlfn.XLOOKUP(A7994,subscriptions!B7994:B10004,subscriptions!G7994:G10004)</f>
        <v>5</v>
      </c>
      <c r="O7994" s="10">
        <v>114.0</v>
      </c>
      <c r="P7994" s="10" t="str">
        <f t="array" ref="P7994">_xlfn.XLOOKUP(A7994,subscriptions!B7994:B10004,subscriptions!C7994:C10004)</f>
        <v>Residential</v>
      </c>
      <c r="Q7994" s="10" t="s">
        <v>194</v>
      </c>
      <c r="R7994" s="10" t="s">
        <v>212</v>
      </c>
      <c r="S7994" s="10" t="s">
        <v>407</v>
      </c>
    </row>
    <row r="7995">
      <c r="A7995" s="1" t="s">
        <v>10092</v>
      </c>
      <c r="B7995" s="1" t="s">
        <v>573</v>
      </c>
      <c r="C7995" s="1" t="s">
        <v>110</v>
      </c>
      <c r="D7995" s="1" t="s">
        <v>27</v>
      </c>
      <c r="E7995" s="1" t="s">
        <v>219</v>
      </c>
      <c r="F7995" s="1" t="s">
        <v>1010</v>
      </c>
      <c r="G7995" s="1" t="s">
        <v>26400</v>
      </c>
      <c r="H7995" s="1" t="s">
        <v>26401</v>
      </c>
      <c r="I7995" s="4">
        <v>84.33615740740741</v>
      </c>
      <c r="J7995" s="1">
        <v>617.16</v>
      </c>
      <c r="K7995" s="1">
        <v>119.76</v>
      </c>
      <c r="M7995" s="10">
        <f t="array" ref="M7995">_xlfn.XLOOKUP(A7995,subscriptions!B7995:B10004,subscriptions!D7995:D10004)</f>
        <v>120</v>
      </c>
      <c r="N7995" s="10">
        <f t="array" ref="N7995">_xlfn.XLOOKUP(A7995,subscriptions!B7995:B10004,subscriptions!G7995:G10004)</f>
        <v>10</v>
      </c>
      <c r="O7995" s="10">
        <v>108.0</v>
      </c>
      <c r="P7995" s="10" t="str">
        <f t="array" ref="P7995">_xlfn.XLOOKUP(A7995,subscriptions!B7995:B10004,subscriptions!C7995:C10004)</f>
        <v>Residential</v>
      </c>
      <c r="Q7995" s="10" t="s">
        <v>128</v>
      </c>
      <c r="R7995" s="10" t="s">
        <v>212</v>
      </c>
      <c r="S7995" s="10" t="s">
        <v>1971</v>
      </c>
    </row>
    <row r="7996">
      <c r="A7996" s="1" t="s">
        <v>10093</v>
      </c>
      <c r="B7996" s="1" t="s">
        <v>555</v>
      </c>
      <c r="C7996" s="1" t="s">
        <v>218</v>
      </c>
      <c r="D7996" s="1" t="s">
        <v>153</v>
      </c>
      <c r="E7996" s="1" t="s">
        <v>262</v>
      </c>
      <c r="F7996" s="1" t="s">
        <v>674</v>
      </c>
      <c r="G7996" s="1" t="s">
        <v>26402</v>
      </c>
      <c r="H7996" s="1" t="s">
        <v>26403</v>
      </c>
      <c r="I7996" s="4">
        <v>84.33893518518518</v>
      </c>
      <c r="J7996" s="1">
        <v>236.31</v>
      </c>
      <c r="K7996" s="1">
        <v>49.05</v>
      </c>
      <c r="M7996" s="10">
        <f t="array" ref="M7996">_xlfn.XLOOKUP(A7996,subscriptions!B7996:B10004,subscriptions!D7996:D10004)</f>
        <v>120</v>
      </c>
      <c r="N7996" s="10">
        <f t="array" ref="N7996">_xlfn.XLOOKUP(A7996,subscriptions!B7996:B10004,subscriptions!G7996:G10004)</f>
        <v>20</v>
      </c>
      <c r="O7996" s="10">
        <v>96.0</v>
      </c>
      <c r="P7996" s="10" t="str">
        <f t="array" ref="P7996">_xlfn.XLOOKUP(A7996,subscriptions!B7996:B10004,subscriptions!C7996:C10004)</f>
        <v>Residential</v>
      </c>
      <c r="Q7996" s="10" t="s">
        <v>128</v>
      </c>
      <c r="R7996" s="10" t="s">
        <v>148</v>
      </c>
      <c r="S7996" s="10" t="s">
        <v>2016</v>
      </c>
    </row>
    <row r="7997">
      <c r="A7997" s="1" t="s">
        <v>10094</v>
      </c>
      <c r="B7997" s="1" t="s">
        <v>1506</v>
      </c>
      <c r="C7997" s="1" t="s">
        <v>2483</v>
      </c>
      <c r="D7997" s="1" t="s">
        <v>27</v>
      </c>
      <c r="E7997" s="1" t="s">
        <v>239</v>
      </c>
      <c r="F7997" s="1" t="s">
        <v>3181</v>
      </c>
      <c r="G7997" s="1" t="s">
        <v>26404</v>
      </c>
      <c r="H7997" s="1" t="s">
        <v>26405</v>
      </c>
      <c r="I7997" s="4">
        <v>84.29679398148149</v>
      </c>
      <c r="J7997" s="1">
        <v>528.57</v>
      </c>
      <c r="K7997" s="1">
        <v>149.53</v>
      </c>
      <c r="M7997" s="10">
        <f t="array" ref="M7997">_xlfn.XLOOKUP(A7997,subscriptions!B7997:B10004,subscriptions!D7997:D10004)</f>
        <v>120</v>
      </c>
      <c r="N7997" s="10">
        <f t="array" ref="N7997">_xlfn.XLOOKUP(A7997,subscriptions!B7997:B10004,subscriptions!G7997:G10004)</f>
        <v>0</v>
      </c>
      <c r="O7997" s="10">
        <v>120.0</v>
      </c>
      <c r="P7997" s="10" t="str">
        <f t="array" ref="P7997">_xlfn.XLOOKUP(A7997,subscriptions!B7997:B10004,subscriptions!C7997:C10004)</f>
        <v>Residential</v>
      </c>
      <c r="Q7997" s="10" t="s">
        <v>173</v>
      </c>
      <c r="R7997" s="10" t="s">
        <v>212</v>
      </c>
      <c r="S7997" s="10" t="s">
        <v>373</v>
      </c>
    </row>
    <row r="7998">
      <c r="A7998" s="1" t="s">
        <v>10095</v>
      </c>
      <c r="B7998" s="1" t="s">
        <v>899</v>
      </c>
      <c r="C7998" s="1" t="s">
        <v>1833</v>
      </c>
      <c r="D7998" s="1" t="s">
        <v>27</v>
      </c>
      <c r="E7998" s="1" t="s">
        <v>219</v>
      </c>
      <c r="F7998" s="1" t="s">
        <v>1010</v>
      </c>
      <c r="G7998" s="1" t="s">
        <v>26406</v>
      </c>
      <c r="H7998" s="1" t="s">
        <v>26407</v>
      </c>
      <c r="I7998" s="4">
        <v>84.17322916666667</v>
      </c>
      <c r="J7998" s="1">
        <v>402.67</v>
      </c>
      <c r="K7998" s="1">
        <v>60.91</v>
      </c>
      <c r="M7998" s="10">
        <f t="array" ref="M7998">_xlfn.XLOOKUP(A7998,subscriptions!B7998:B10004,subscriptions!D7998:D10004)</f>
        <v>250</v>
      </c>
      <c r="N7998" s="10">
        <f t="array" ref="N7998">_xlfn.XLOOKUP(A7998,subscriptions!B7998:B10004,subscriptions!G7998:G10004)</f>
        <v>5</v>
      </c>
      <c r="O7998" s="10">
        <v>237.5</v>
      </c>
      <c r="P7998" s="10" t="str">
        <f t="array" ref="P7998">_xlfn.XLOOKUP(A7998,subscriptions!B7998:B10004,subscriptions!C7998:C10004)</f>
        <v>Business</v>
      </c>
      <c r="Q7998" s="10" t="s">
        <v>194</v>
      </c>
      <c r="R7998" s="10" t="s">
        <v>129</v>
      </c>
      <c r="S7998" s="10" t="s">
        <v>2630</v>
      </c>
    </row>
    <row r="7999">
      <c r="A7999" s="1" t="s">
        <v>10096</v>
      </c>
      <c r="B7999" s="1" t="s">
        <v>389</v>
      </c>
      <c r="C7999" s="1" t="s">
        <v>1477</v>
      </c>
      <c r="D7999" s="1" t="s">
        <v>27</v>
      </c>
      <c r="E7999" s="1" t="s">
        <v>111</v>
      </c>
      <c r="F7999" s="1" t="s">
        <v>154</v>
      </c>
      <c r="G7999" s="1" t="s">
        <v>26408</v>
      </c>
      <c r="H7999" s="1" t="s">
        <v>26409</v>
      </c>
      <c r="I7999" s="4">
        <v>84.17118055555555</v>
      </c>
      <c r="J7999" s="1">
        <v>961.36</v>
      </c>
      <c r="K7999" s="1">
        <v>104.6</v>
      </c>
      <c r="M7999" s="10">
        <f t="array" ref="M7999">_xlfn.XLOOKUP(A7999,subscriptions!B7999:B10004,subscriptions!D7999:D10004)</f>
        <v>120</v>
      </c>
      <c r="N7999" s="10">
        <f t="array" ref="N7999">_xlfn.XLOOKUP(A7999,subscriptions!B7999:B10004,subscriptions!G7999:G10004)</f>
        <v>10</v>
      </c>
      <c r="O7999" s="10">
        <v>108.0</v>
      </c>
      <c r="P7999" s="10" t="str">
        <f t="array" ref="P7999">_xlfn.XLOOKUP(A7999,subscriptions!B7999:B10004,subscriptions!C7999:C10004)</f>
        <v>Residential</v>
      </c>
      <c r="Q7999" s="10" t="s">
        <v>128</v>
      </c>
      <c r="R7999" s="10" t="s">
        <v>212</v>
      </c>
      <c r="S7999" s="10" t="s">
        <v>310</v>
      </c>
    </row>
    <row r="8000">
      <c r="A8000" s="1" t="s">
        <v>10097</v>
      </c>
      <c r="B8000" s="1" t="s">
        <v>132</v>
      </c>
      <c r="C8000" s="1" t="s">
        <v>1100</v>
      </c>
      <c r="D8000" s="1" t="s">
        <v>27</v>
      </c>
      <c r="E8000" s="1" t="s">
        <v>179</v>
      </c>
      <c r="F8000" s="1" t="s">
        <v>357</v>
      </c>
      <c r="G8000" s="1" t="s">
        <v>26410</v>
      </c>
      <c r="H8000" s="1" t="s">
        <v>26411</v>
      </c>
      <c r="I8000" s="4">
        <v>84.29599537037036</v>
      </c>
      <c r="J8000" s="1">
        <v>3636.1</v>
      </c>
      <c r="K8000" s="1">
        <v>565.12</v>
      </c>
      <c r="L8000" s="1">
        <v>100.0</v>
      </c>
      <c r="M8000" s="10">
        <f t="array" ref="M8000">_xlfn.XLOOKUP(A8000,subscriptions!B8000:B10004,subscriptions!D8000:D10004)</f>
        <v>120</v>
      </c>
      <c r="N8000" s="10">
        <f t="array" ref="N8000">_xlfn.XLOOKUP(A8000,subscriptions!B8000:B10004,subscriptions!G8000:G10004)</f>
        <v>20</v>
      </c>
      <c r="O8000" s="10">
        <v>96.0</v>
      </c>
      <c r="P8000" s="10" t="str">
        <f t="array" ref="P8000">_xlfn.XLOOKUP(A8000,subscriptions!B8000:B10004,subscriptions!C8000:C10004)</f>
        <v>Residential</v>
      </c>
      <c r="Q8000" s="10" t="s">
        <v>128</v>
      </c>
      <c r="R8000" s="10" t="s">
        <v>148</v>
      </c>
      <c r="S8000" s="10" t="s">
        <v>655</v>
      </c>
    </row>
    <row r="8001">
      <c r="A8001" s="1" t="s">
        <v>10098</v>
      </c>
      <c r="B8001" s="1" t="s">
        <v>1303</v>
      </c>
      <c r="C8001" s="1" t="s">
        <v>3912</v>
      </c>
      <c r="D8001" s="1" t="s">
        <v>153</v>
      </c>
      <c r="E8001" s="1" t="s">
        <v>332</v>
      </c>
      <c r="F8001" s="1" t="s">
        <v>2280</v>
      </c>
      <c r="G8001" s="1" t="s">
        <v>26412</v>
      </c>
      <c r="H8001" s="1" t="s">
        <v>26413</v>
      </c>
      <c r="I8001" s="4">
        <v>84.37743055555555</v>
      </c>
      <c r="J8001" s="1">
        <v>215.53</v>
      </c>
      <c r="K8001" s="1">
        <v>37.45</v>
      </c>
      <c r="M8001" s="10">
        <f t="array" ref="M8001">_xlfn.XLOOKUP(A8001,subscriptions!B8001:B10004,subscriptions!D8001:D10004)</f>
        <v>80</v>
      </c>
      <c r="N8001" s="10">
        <f t="array" ref="N8001">_xlfn.XLOOKUP(A8001,subscriptions!B8001:B10004,subscriptions!G8001:G10004)</f>
        <v>0</v>
      </c>
      <c r="O8001" s="10">
        <v>80.0</v>
      </c>
      <c r="P8001" s="10" t="str">
        <f t="array" ref="P8001">_xlfn.XLOOKUP(A8001,subscriptions!B8001:B10004,subscriptions!C8001:C10004)</f>
        <v>Roam</v>
      </c>
      <c r="Q8001" s="10" t="s">
        <v>173</v>
      </c>
      <c r="R8001" s="10" t="s">
        <v>148</v>
      </c>
      <c r="S8001" s="10" t="s">
        <v>1360</v>
      </c>
    </row>
    <row r="8002">
      <c r="A8002" s="1" t="s">
        <v>10101</v>
      </c>
      <c r="B8002" s="1" t="s">
        <v>1664</v>
      </c>
      <c r="C8002" s="1" t="s">
        <v>605</v>
      </c>
      <c r="D8002" s="1" t="s">
        <v>153</v>
      </c>
      <c r="E8002" s="1" t="s">
        <v>179</v>
      </c>
      <c r="F8002" s="1" t="s">
        <v>773</v>
      </c>
      <c r="G8002" s="1" t="s">
        <v>26414</v>
      </c>
      <c r="H8002" s="1" t="s">
        <v>26415</v>
      </c>
      <c r="I8002" s="4">
        <v>84.3382175925926</v>
      </c>
      <c r="J8002" s="1">
        <v>1960.88</v>
      </c>
      <c r="K8002" s="1">
        <v>392.47</v>
      </c>
      <c r="L8002" s="1">
        <v>100.0</v>
      </c>
      <c r="M8002" s="10">
        <f t="array" ref="M8002">_xlfn.XLOOKUP(A8002,subscriptions!B8002:B10004,subscriptions!D8002:D10004)</f>
        <v>80</v>
      </c>
      <c r="N8002" s="10">
        <f t="array" ref="N8002">_xlfn.XLOOKUP(A8002,subscriptions!B8002:B10004,subscriptions!G8002:G10004)</f>
        <v>5</v>
      </c>
      <c r="O8002" s="10">
        <v>76.0</v>
      </c>
      <c r="P8002" s="10" t="str">
        <f t="array" ref="P8002">_xlfn.XLOOKUP(A8002,subscriptions!B8002:B10004,subscriptions!C8002:C10004)</f>
        <v>Roam</v>
      </c>
      <c r="Q8002" s="10" t="s">
        <v>194</v>
      </c>
      <c r="R8002" s="10" t="s">
        <v>148</v>
      </c>
      <c r="S8002" s="10" t="s">
        <v>2086</v>
      </c>
    </row>
    <row r="8003">
      <c r="A8003" s="1" t="s">
        <v>10102</v>
      </c>
      <c r="B8003" s="1" t="s">
        <v>355</v>
      </c>
      <c r="C8003" s="1" t="s">
        <v>1251</v>
      </c>
      <c r="D8003" s="1" t="s">
        <v>153</v>
      </c>
      <c r="E8003" s="1" t="s">
        <v>714</v>
      </c>
      <c r="F8003" s="1" t="s">
        <v>1730</v>
      </c>
      <c r="G8003" s="1" t="s">
        <v>26416</v>
      </c>
      <c r="H8003" s="1" t="s">
        <v>26417</v>
      </c>
      <c r="I8003" s="4">
        <v>84.37858796296297</v>
      </c>
      <c r="J8003" s="1">
        <v>1793.68</v>
      </c>
      <c r="K8003" s="1">
        <v>307.37</v>
      </c>
      <c r="M8003" s="10">
        <f t="array" ref="M8003">_xlfn.XLOOKUP(A8003,subscriptions!B8003:B10004,subscriptions!D8003:D10004)</f>
        <v>120</v>
      </c>
      <c r="N8003" s="10">
        <f t="array" ref="N8003">_xlfn.XLOOKUP(A8003,subscriptions!B8003:B10004,subscriptions!G8003:G10004)</f>
        <v>10</v>
      </c>
      <c r="O8003" s="10">
        <v>108.0</v>
      </c>
      <c r="P8003" s="10" t="str">
        <f t="array" ref="P8003">_xlfn.XLOOKUP(A8003,subscriptions!B8003:B10004,subscriptions!C8003:C10004)</f>
        <v>Residential</v>
      </c>
      <c r="Q8003" s="10" t="s">
        <v>128</v>
      </c>
      <c r="R8003" s="10" t="s">
        <v>212</v>
      </c>
      <c r="S8003" s="10" t="s">
        <v>1622</v>
      </c>
    </row>
    <row r="8004">
      <c r="A8004" s="1" t="s">
        <v>10103</v>
      </c>
      <c r="B8004" s="1" t="s">
        <v>1387</v>
      </c>
      <c r="C8004" s="1" t="s">
        <v>1678</v>
      </c>
      <c r="D8004" s="1" t="s">
        <v>27</v>
      </c>
      <c r="E8004" s="1" t="s">
        <v>111</v>
      </c>
      <c r="F8004" s="1" t="s">
        <v>1917</v>
      </c>
      <c r="G8004" s="1" t="s">
        <v>26418</v>
      </c>
      <c r="H8004" s="1" t="s">
        <v>26419</v>
      </c>
      <c r="I8004" s="4">
        <v>84.33989583333333</v>
      </c>
      <c r="J8004" s="1">
        <v>200.98</v>
      </c>
      <c r="K8004" s="1">
        <v>43.84</v>
      </c>
      <c r="M8004" s="10">
        <f t="array" ref="M8004">_xlfn.XLOOKUP(A8004,subscriptions!B8004:B10004,subscriptions!D8004:D10004)</f>
        <v>120</v>
      </c>
      <c r="N8004" s="10">
        <f t="array" ref="N8004">_xlfn.XLOOKUP(A8004,subscriptions!B8004:B10004,subscriptions!G8004:G10004)</f>
        <v>20</v>
      </c>
      <c r="O8004" s="10">
        <v>96.0</v>
      </c>
      <c r="P8004" s="10" t="str">
        <f t="array" ref="P8004">_xlfn.XLOOKUP(A8004,subscriptions!B8004:B10004,subscriptions!C8004:C10004)</f>
        <v>Residential</v>
      </c>
      <c r="Q8004" s="10" t="s">
        <v>128</v>
      </c>
      <c r="R8004" s="10" t="s">
        <v>148</v>
      </c>
      <c r="S8004" s="10" t="s">
        <v>234</v>
      </c>
    </row>
    <row r="8005">
      <c r="A8005" s="1" t="s">
        <v>10104</v>
      </c>
      <c r="B8005" s="1" t="s">
        <v>1527</v>
      </c>
      <c r="C8005" s="1" t="s">
        <v>456</v>
      </c>
      <c r="D8005" s="1" t="s">
        <v>153</v>
      </c>
      <c r="E8005" s="1" t="s">
        <v>219</v>
      </c>
      <c r="F8005" s="1" t="s">
        <v>458</v>
      </c>
      <c r="G8005" s="1" t="s">
        <v>26420</v>
      </c>
      <c r="H8005" s="1" t="s">
        <v>26421</v>
      </c>
      <c r="I8005" s="4">
        <v>84.33833333333334</v>
      </c>
      <c r="J8005" s="1">
        <v>3887.62</v>
      </c>
      <c r="K8005" s="1">
        <v>533.51</v>
      </c>
      <c r="M8005" s="10">
        <f t="array" ref="M8005">_xlfn.XLOOKUP(A8005,subscriptions!B8005:B10004,subscriptions!D8005:D10004)</f>
        <v>80</v>
      </c>
      <c r="N8005" s="10">
        <f t="array" ref="N8005">_xlfn.XLOOKUP(A8005,subscriptions!B8005:B10004,subscriptions!G8005:G10004)</f>
        <v>0</v>
      </c>
      <c r="O8005" s="10">
        <v>80.0</v>
      </c>
      <c r="P8005" s="10" t="str">
        <f t="array" ref="P8005">_xlfn.XLOOKUP(A8005,subscriptions!B8005:B10004,subscriptions!C8005:C10004)</f>
        <v>Roam</v>
      </c>
      <c r="Q8005" s="10" t="s">
        <v>173</v>
      </c>
      <c r="R8005" s="10" t="s">
        <v>148</v>
      </c>
      <c r="S8005" s="10" t="s">
        <v>2086</v>
      </c>
    </row>
    <row r="8006">
      <c r="A8006" s="1" t="s">
        <v>10105</v>
      </c>
      <c r="B8006" s="1" t="s">
        <v>1173</v>
      </c>
      <c r="C8006" s="1" t="s">
        <v>391</v>
      </c>
      <c r="D8006" s="1" t="s">
        <v>27</v>
      </c>
      <c r="E8006" s="1" t="s">
        <v>111</v>
      </c>
      <c r="F8006" s="1" t="s">
        <v>1227</v>
      </c>
      <c r="G8006" s="1" t="s">
        <v>26422</v>
      </c>
      <c r="H8006" s="1" t="s">
        <v>26423</v>
      </c>
      <c r="I8006" s="4">
        <v>84.2142361111111</v>
      </c>
      <c r="J8006" s="1">
        <v>1310.64</v>
      </c>
      <c r="K8006" s="1">
        <v>210.03</v>
      </c>
      <c r="M8006" s="10">
        <f t="array" ref="M8006">_xlfn.XLOOKUP(A8006,subscriptions!B8006:B10004,subscriptions!D8006:D10004)</f>
        <v>120</v>
      </c>
      <c r="N8006" s="10">
        <f t="array" ref="N8006">_xlfn.XLOOKUP(A8006,subscriptions!B8006:B10004,subscriptions!G8006:G10004)</f>
        <v>5</v>
      </c>
      <c r="O8006" s="10">
        <v>114.0</v>
      </c>
      <c r="P8006" s="10" t="str">
        <f t="array" ref="P8006">_xlfn.XLOOKUP(A8006,subscriptions!B8006:B10004,subscriptions!C8006:C10004)</f>
        <v>Residential</v>
      </c>
      <c r="Q8006" s="10" t="s">
        <v>194</v>
      </c>
      <c r="R8006" s="10" t="s">
        <v>212</v>
      </c>
      <c r="S8006" s="10" t="s">
        <v>388</v>
      </c>
    </row>
    <row r="8007">
      <c r="A8007" s="1" t="s">
        <v>10106</v>
      </c>
      <c r="B8007" s="1" t="s">
        <v>1664</v>
      </c>
      <c r="C8007" s="1" t="s">
        <v>261</v>
      </c>
      <c r="D8007" s="1" t="s">
        <v>153</v>
      </c>
      <c r="E8007" s="1" t="s">
        <v>714</v>
      </c>
      <c r="F8007" s="1" t="s">
        <v>1159</v>
      </c>
      <c r="G8007" s="1" t="s">
        <v>26424</v>
      </c>
      <c r="H8007" s="1" t="s">
        <v>26425</v>
      </c>
      <c r="I8007" s="4">
        <v>84.2090625</v>
      </c>
      <c r="J8007" s="1">
        <v>728.19</v>
      </c>
      <c r="K8007" s="1">
        <v>72.14</v>
      </c>
      <c r="M8007" s="10">
        <f t="array" ref="M8007">_xlfn.XLOOKUP(A8007,subscriptions!B8007:B10004,subscriptions!D8007:D10004)</f>
        <v>80</v>
      </c>
      <c r="N8007" s="10">
        <f t="array" ref="N8007">_xlfn.XLOOKUP(A8007,subscriptions!B8007:B10004,subscriptions!G8007:G10004)</f>
        <v>10</v>
      </c>
      <c r="O8007" s="10">
        <v>72.0</v>
      </c>
      <c r="P8007" s="10" t="str">
        <f t="array" ref="P8007">_xlfn.XLOOKUP(A8007,subscriptions!B8007:B10004,subscriptions!C8007:C10004)</f>
        <v>Roam</v>
      </c>
      <c r="Q8007" s="10" t="s">
        <v>128</v>
      </c>
      <c r="R8007" s="10" t="s">
        <v>148</v>
      </c>
      <c r="S8007" s="10" t="s">
        <v>1374</v>
      </c>
    </row>
    <row r="8008">
      <c r="A8008" s="1" t="s">
        <v>10107</v>
      </c>
      <c r="B8008" s="1" t="s">
        <v>132</v>
      </c>
      <c r="C8008" s="1" t="s">
        <v>1678</v>
      </c>
      <c r="D8008" s="1" t="s">
        <v>27</v>
      </c>
      <c r="E8008" s="1" t="s">
        <v>239</v>
      </c>
      <c r="F8008" s="1" t="s">
        <v>2765</v>
      </c>
      <c r="G8008" s="1" t="s">
        <v>26426</v>
      </c>
      <c r="H8008" s="1" t="s">
        <v>26427</v>
      </c>
      <c r="I8008" s="4">
        <v>84.29653935185185</v>
      </c>
      <c r="J8008" s="1">
        <v>2169.2</v>
      </c>
      <c r="K8008" s="1">
        <v>436.12</v>
      </c>
      <c r="M8008" s="10">
        <f t="array" ref="M8008">_xlfn.XLOOKUP(A8008,subscriptions!B8008:B10004,subscriptions!D8008:D10004)</f>
        <v>80</v>
      </c>
      <c r="N8008" s="10">
        <f t="array" ref="N8008">_xlfn.XLOOKUP(A8008,subscriptions!B8008:B10004,subscriptions!G8008:G10004)</f>
        <v>20</v>
      </c>
      <c r="O8008" s="10">
        <v>64.0</v>
      </c>
      <c r="P8008" s="10" t="str">
        <f t="array" ref="P8008">_xlfn.XLOOKUP(A8008,subscriptions!B8008:B10004,subscriptions!C8008:C10004)</f>
        <v>Roam</v>
      </c>
      <c r="Q8008" s="10" t="s">
        <v>128</v>
      </c>
      <c r="R8008" s="10" t="s">
        <v>148</v>
      </c>
      <c r="S8008" s="10" t="s">
        <v>373</v>
      </c>
    </row>
    <row r="8009">
      <c r="A8009" s="1" t="s">
        <v>10108</v>
      </c>
      <c r="B8009" s="1" t="s">
        <v>4509</v>
      </c>
      <c r="C8009" s="1" t="s">
        <v>871</v>
      </c>
      <c r="D8009" s="1" t="s">
        <v>153</v>
      </c>
      <c r="E8009" s="1" t="s">
        <v>111</v>
      </c>
      <c r="F8009" s="1" t="s">
        <v>1227</v>
      </c>
      <c r="G8009" s="1" t="s">
        <v>26428</v>
      </c>
      <c r="H8009" s="1" t="s">
        <v>26429</v>
      </c>
      <c r="I8009" s="4">
        <v>84.17530092592592</v>
      </c>
      <c r="J8009" s="1">
        <v>496.33</v>
      </c>
      <c r="K8009" s="1">
        <v>108.27</v>
      </c>
      <c r="M8009" s="10">
        <f t="array" ref="M8009">_xlfn.XLOOKUP(A8009,subscriptions!B8009:B10004,subscriptions!D8009:D10004)</f>
        <v>80</v>
      </c>
      <c r="N8009" s="10">
        <f t="array" ref="N8009">_xlfn.XLOOKUP(A8009,subscriptions!B8009:B10004,subscriptions!G8009:G10004)</f>
        <v>0</v>
      </c>
      <c r="O8009" s="10">
        <v>80.0</v>
      </c>
      <c r="P8009" s="10" t="str">
        <f t="array" ref="P8009">_xlfn.XLOOKUP(A8009,subscriptions!B8009:B10004,subscriptions!C8009:C10004)</f>
        <v>Roam</v>
      </c>
      <c r="Q8009" s="10" t="s">
        <v>173</v>
      </c>
      <c r="R8009" s="10" t="s">
        <v>148</v>
      </c>
      <c r="S8009" s="10" t="s">
        <v>1198</v>
      </c>
    </row>
    <row r="8010">
      <c r="A8010" s="1" t="s">
        <v>10109</v>
      </c>
      <c r="B8010" s="1" t="s">
        <v>1414</v>
      </c>
      <c r="C8010" s="1" t="s">
        <v>1678</v>
      </c>
      <c r="D8010" s="1" t="s">
        <v>27</v>
      </c>
      <c r="E8010" s="1" t="s">
        <v>179</v>
      </c>
      <c r="F8010" s="1" t="s">
        <v>844</v>
      </c>
      <c r="G8010" s="1" t="s">
        <v>26430</v>
      </c>
      <c r="H8010" s="1" t="s">
        <v>26431</v>
      </c>
      <c r="I8010" s="4">
        <v>84.17021990740741</v>
      </c>
      <c r="J8010" s="1">
        <v>1823.85</v>
      </c>
      <c r="K8010" s="1">
        <v>328.65</v>
      </c>
      <c r="L8010" s="1">
        <v>100.0</v>
      </c>
      <c r="M8010" s="10">
        <f t="array" ref="M8010">_xlfn.XLOOKUP(A8010,subscriptions!B8010:B10004,subscriptions!D8010:D10004)</f>
        <v>120</v>
      </c>
      <c r="N8010" s="10">
        <f t="array" ref="N8010">_xlfn.XLOOKUP(A8010,subscriptions!B8010:B10004,subscriptions!G8010:G10004)</f>
        <v>5</v>
      </c>
      <c r="O8010" s="10">
        <v>114.0</v>
      </c>
      <c r="P8010" s="10" t="str">
        <f t="array" ref="P8010">_xlfn.XLOOKUP(A8010,subscriptions!B8010:B10004,subscriptions!C8010:C10004)</f>
        <v>Residential</v>
      </c>
      <c r="Q8010" s="10" t="s">
        <v>194</v>
      </c>
      <c r="R8010" s="10" t="s">
        <v>212</v>
      </c>
      <c r="S8010" s="10" t="s">
        <v>2494</v>
      </c>
    </row>
    <row r="8011">
      <c r="A8011" s="1" t="s">
        <v>10110</v>
      </c>
      <c r="B8011" s="1" t="s">
        <v>523</v>
      </c>
      <c r="C8011" s="1" t="s">
        <v>884</v>
      </c>
      <c r="D8011" s="1" t="s">
        <v>27</v>
      </c>
      <c r="E8011" s="1" t="s">
        <v>332</v>
      </c>
      <c r="F8011" s="1" t="s">
        <v>1028</v>
      </c>
      <c r="G8011" s="1" t="s">
        <v>26432</v>
      </c>
      <c r="H8011" s="1" t="s">
        <v>26433</v>
      </c>
      <c r="I8011" s="4">
        <v>84.25157407407407</v>
      </c>
      <c r="J8011" s="1">
        <v>110.78</v>
      </c>
      <c r="K8011" s="1">
        <v>21.55</v>
      </c>
      <c r="M8011" s="10">
        <f t="array" ref="M8011">_xlfn.XLOOKUP(A8011,subscriptions!B8011:B10004,subscriptions!D8011:D10004)</f>
        <v>80</v>
      </c>
      <c r="N8011" s="10">
        <f t="array" ref="N8011">_xlfn.XLOOKUP(A8011,subscriptions!B8011:B10004,subscriptions!G8011:G10004)</f>
        <v>10</v>
      </c>
      <c r="O8011" s="10">
        <v>72.0</v>
      </c>
      <c r="P8011" s="10" t="str">
        <f t="array" ref="P8011">_xlfn.XLOOKUP(A8011,subscriptions!B8011:B10004,subscriptions!C8011:C10004)</f>
        <v>Roam</v>
      </c>
      <c r="Q8011" s="10" t="s">
        <v>128</v>
      </c>
      <c r="R8011" s="10" t="s">
        <v>148</v>
      </c>
      <c r="S8011" s="10" t="s">
        <v>4065</v>
      </c>
    </row>
    <row r="8012">
      <c r="A8012" s="1" t="s">
        <v>10113</v>
      </c>
      <c r="B8012" s="1" t="s">
        <v>2327</v>
      </c>
      <c r="C8012" s="1" t="s">
        <v>330</v>
      </c>
      <c r="D8012" s="1" t="s">
        <v>27</v>
      </c>
      <c r="E8012" s="1" t="s">
        <v>111</v>
      </c>
      <c r="F8012" s="1" t="s">
        <v>1855</v>
      </c>
      <c r="G8012" s="1" t="s">
        <v>26434</v>
      </c>
      <c r="H8012" s="1" t="s">
        <v>26435</v>
      </c>
      <c r="I8012" s="4">
        <v>84.29743055555555</v>
      </c>
      <c r="J8012" s="1">
        <v>2793.33</v>
      </c>
      <c r="K8012" s="1">
        <v>461.27</v>
      </c>
      <c r="M8012" s="10">
        <f t="array" ref="M8012">_xlfn.XLOOKUP(A8012,subscriptions!B8012:B10004,subscriptions!D8012:D10004)</f>
        <v>120</v>
      </c>
      <c r="N8012" s="10">
        <f t="array" ref="N8012">_xlfn.XLOOKUP(A8012,subscriptions!B8012:B10004,subscriptions!G8012:G10004)</f>
        <v>20</v>
      </c>
      <c r="O8012" s="10">
        <v>96.0</v>
      </c>
      <c r="P8012" s="10" t="str">
        <f t="array" ref="P8012">_xlfn.XLOOKUP(A8012,subscriptions!B8012:B10004,subscriptions!C8012:C10004)</f>
        <v>Residential</v>
      </c>
      <c r="Q8012" s="10" t="s">
        <v>128</v>
      </c>
      <c r="R8012" s="10" t="s">
        <v>148</v>
      </c>
      <c r="S8012" s="10" t="s">
        <v>407</v>
      </c>
    </row>
    <row r="8013">
      <c r="A8013" s="1" t="s">
        <v>10114</v>
      </c>
      <c r="B8013" s="1" t="s">
        <v>919</v>
      </c>
      <c r="C8013" s="1" t="s">
        <v>556</v>
      </c>
      <c r="D8013" s="1" t="s">
        <v>27</v>
      </c>
      <c r="E8013" s="1" t="s">
        <v>28</v>
      </c>
      <c r="F8013" s="1" t="s">
        <v>526</v>
      </c>
      <c r="G8013" s="1" t="s">
        <v>26436</v>
      </c>
      <c r="H8013" s="1" t="s">
        <v>26437</v>
      </c>
      <c r="I8013" s="4">
        <v>84.33987268518518</v>
      </c>
      <c r="J8013" s="1">
        <v>941.78</v>
      </c>
      <c r="K8013" s="1">
        <v>94.41</v>
      </c>
      <c r="M8013" s="10">
        <f t="array" ref="M8013">_xlfn.XLOOKUP(A8013,subscriptions!B8013:B10004,subscriptions!D8013:D10004)</f>
        <v>50</v>
      </c>
      <c r="N8013" s="10">
        <f t="array" ref="N8013">_xlfn.XLOOKUP(A8013,subscriptions!B8013:B10004,subscriptions!G8013:G10004)</f>
        <v>0</v>
      </c>
      <c r="O8013" s="10">
        <v>50.0</v>
      </c>
      <c r="P8013" s="10" t="str">
        <f t="array" ref="P8013">_xlfn.XLOOKUP(A8013,subscriptions!B8013:B10004,subscriptions!C8013:C10004)</f>
        <v>Mini</v>
      </c>
      <c r="Q8013" s="10" t="s">
        <v>173</v>
      </c>
      <c r="R8013" s="10" t="s">
        <v>148</v>
      </c>
      <c r="S8013" s="10" t="s">
        <v>234</v>
      </c>
    </row>
    <row r="8014">
      <c r="A8014" s="1" t="s">
        <v>10115</v>
      </c>
      <c r="B8014" s="1" t="s">
        <v>2279</v>
      </c>
      <c r="C8014" s="1" t="s">
        <v>524</v>
      </c>
      <c r="D8014" s="1" t="s">
        <v>153</v>
      </c>
      <c r="E8014" s="1" t="s">
        <v>239</v>
      </c>
      <c r="F8014" s="1" t="s">
        <v>2765</v>
      </c>
      <c r="G8014" s="1" t="s">
        <v>26438</v>
      </c>
      <c r="H8014" s="1" t="s">
        <v>26439</v>
      </c>
      <c r="I8014" s="4">
        <v>84.33403935185186</v>
      </c>
      <c r="J8014" s="1">
        <v>1568.76</v>
      </c>
      <c r="K8014" s="1">
        <v>146.21</v>
      </c>
      <c r="M8014" s="10">
        <f t="array" ref="M8014">_xlfn.XLOOKUP(A8014,subscriptions!B8014:B10004,subscriptions!D8014:D10004)</f>
        <v>120</v>
      </c>
      <c r="N8014" s="10">
        <f t="array" ref="N8014">_xlfn.XLOOKUP(A8014,subscriptions!B8014:B10004,subscriptions!G8014:G10004)</f>
        <v>5</v>
      </c>
      <c r="O8014" s="10">
        <v>114.0</v>
      </c>
      <c r="P8014" s="10" t="str">
        <f t="array" ref="P8014">_xlfn.XLOOKUP(A8014,subscriptions!B8014:B10004,subscriptions!C8014:C10004)</f>
        <v>Residential</v>
      </c>
      <c r="Q8014" s="10" t="s">
        <v>194</v>
      </c>
      <c r="R8014" s="10" t="s">
        <v>212</v>
      </c>
      <c r="S8014" s="10" t="s">
        <v>195</v>
      </c>
    </row>
    <row r="8015">
      <c r="A8015" s="1" t="s">
        <v>10116</v>
      </c>
      <c r="B8015" s="1" t="s">
        <v>842</v>
      </c>
      <c r="C8015" s="1" t="s">
        <v>110</v>
      </c>
      <c r="D8015" s="1" t="s">
        <v>27</v>
      </c>
      <c r="E8015" s="1" t="s">
        <v>262</v>
      </c>
      <c r="F8015" s="1" t="s">
        <v>4113</v>
      </c>
      <c r="G8015" s="1" t="s">
        <v>26440</v>
      </c>
      <c r="H8015" s="1" t="s">
        <v>26441</v>
      </c>
      <c r="I8015" s="4">
        <v>84.42092592592593</v>
      </c>
      <c r="J8015" s="1">
        <v>425.07</v>
      </c>
      <c r="K8015" s="1">
        <v>68.63</v>
      </c>
      <c r="M8015" s="10">
        <f t="array" ref="M8015">_xlfn.XLOOKUP(A8015,subscriptions!B8015:B10004,subscriptions!D8015:D10004)</f>
        <v>120</v>
      </c>
      <c r="N8015" s="10">
        <f t="array" ref="N8015">_xlfn.XLOOKUP(A8015,subscriptions!B8015:B10004,subscriptions!G8015:G10004)</f>
        <v>10</v>
      </c>
      <c r="O8015" s="10">
        <v>108.0</v>
      </c>
      <c r="P8015" s="10" t="str">
        <f t="array" ref="P8015">_xlfn.XLOOKUP(A8015,subscriptions!B8015:B10004,subscriptions!C8015:C10004)</f>
        <v>Residential</v>
      </c>
      <c r="Q8015" s="10" t="s">
        <v>128</v>
      </c>
      <c r="R8015" s="10" t="s">
        <v>212</v>
      </c>
      <c r="S8015" s="10" t="s">
        <v>2152</v>
      </c>
    </row>
    <row r="8016">
      <c r="A8016" s="1" t="s">
        <v>10117</v>
      </c>
      <c r="B8016" s="1" t="s">
        <v>589</v>
      </c>
      <c r="C8016" s="1" t="s">
        <v>1388</v>
      </c>
      <c r="D8016" s="1" t="s">
        <v>153</v>
      </c>
      <c r="E8016" s="1" t="s">
        <v>111</v>
      </c>
      <c r="F8016" s="1" t="s">
        <v>135</v>
      </c>
      <c r="G8016" s="1" t="s">
        <v>26442</v>
      </c>
      <c r="H8016" s="1" t="s">
        <v>26443</v>
      </c>
      <c r="I8016" s="4">
        <v>84.38207175925926</v>
      </c>
      <c r="J8016" s="1">
        <v>1745.5</v>
      </c>
      <c r="K8016" s="1">
        <v>194.65</v>
      </c>
      <c r="M8016" s="10">
        <f t="array" ref="M8016">_xlfn.XLOOKUP(A8016,subscriptions!B8016:B10004,subscriptions!D8016:D10004)</f>
        <v>120</v>
      </c>
      <c r="N8016" s="10">
        <f t="array" ref="N8016">_xlfn.XLOOKUP(A8016,subscriptions!B8016:B10004,subscriptions!G8016:G10004)</f>
        <v>20</v>
      </c>
      <c r="O8016" s="10">
        <v>96.0</v>
      </c>
      <c r="P8016" s="10" t="str">
        <f t="array" ref="P8016">_xlfn.XLOOKUP(A8016,subscriptions!B8016:B10004,subscriptions!C8016:C10004)</f>
        <v>Residential</v>
      </c>
      <c r="Q8016" s="10" t="s">
        <v>128</v>
      </c>
      <c r="R8016" s="10" t="s">
        <v>148</v>
      </c>
      <c r="S8016" s="10" t="s">
        <v>293</v>
      </c>
    </row>
    <row r="8017">
      <c r="A8017" s="1" t="s">
        <v>10118</v>
      </c>
      <c r="B8017" s="1" t="s">
        <v>1984</v>
      </c>
      <c r="C8017" s="1" t="s">
        <v>658</v>
      </c>
      <c r="D8017" s="1" t="s">
        <v>153</v>
      </c>
      <c r="E8017" s="1" t="s">
        <v>280</v>
      </c>
      <c r="F8017" s="1" t="s">
        <v>2239</v>
      </c>
      <c r="G8017" s="1" t="s">
        <v>26444</v>
      </c>
      <c r="H8017" s="1" t="s">
        <v>26445</v>
      </c>
      <c r="I8017" s="4">
        <v>84.2125462962963</v>
      </c>
      <c r="J8017" s="1">
        <v>2269.2</v>
      </c>
      <c r="K8017" s="1">
        <v>531.64</v>
      </c>
      <c r="M8017" s="10">
        <f t="array" ref="M8017">_xlfn.XLOOKUP(A8017,subscriptions!B8017:B10004,subscriptions!D8017:D10004)</f>
        <v>120</v>
      </c>
      <c r="N8017" s="10">
        <f t="array" ref="N8017">_xlfn.XLOOKUP(A8017,subscriptions!B8017:B10004,subscriptions!G8017:G10004)</f>
        <v>0</v>
      </c>
      <c r="O8017" s="10">
        <v>120.0</v>
      </c>
      <c r="P8017" s="10" t="str">
        <f t="array" ref="P8017">_xlfn.XLOOKUP(A8017,subscriptions!B8017:B10004,subscriptions!C8017:C10004)</f>
        <v>Residential</v>
      </c>
      <c r="Q8017" s="10" t="s">
        <v>173</v>
      </c>
      <c r="R8017" s="10" t="s">
        <v>212</v>
      </c>
      <c r="S8017" s="10" t="s">
        <v>813</v>
      </c>
    </row>
    <row r="8018">
      <c r="A8018" s="1" t="s">
        <v>10119</v>
      </c>
      <c r="B8018" s="1" t="s">
        <v>278</v>
      </c>
      <c r="C8018" s="1" t="s">
        <v>110</v>
      </c>
      <c r="D8018" s="1" t="s">
        <v>27</v>
      </c>
      <c r="E8018" s="1" t="s">
        <v>714</v>
      </c>
      <c r="F8018" s="1" t="s">
        <v>1866</v>
      </c>
      <c r="G8018" s="1" t="s">
        <v>26446</v>
      </c>
      <c r="H8018" s="1" t="s">
        <v>26447</v>
      </c>
      <c r="I8018" s="4">
        <v>84.3378125</v>
      </c>
      <c r="J8018" s="1">
        <v>1011.44</v>
      </c>
      <c r="K8018" s="1">
        <v>135.41</v>
      </c>
      <c r="M8018" s="10">
        <f t="array" ref="M8018">_xlfn.XLOOKUP(A8018,subscriptions!B8018:B10004,subscriptions!D8018:D10004)</f>
        <v>120</v>
      </c>
      <c r="N8018" s="10">
        <f t="array" ref="N8018">_xlfn.XLOOKUP(A8018,subscriptions!B8018:B10004,subscriptions!G8018:G10004)</f>
        <v>5</v>
      </c>
      <c r="O8018" s="10">
        <v>114.0</v>
      </c>
      <c r="P8018" s="10" t="str">
        <f t="array" ref="P8018">_xlfn.XLOOKUP(A8018,subscriptions!B8018:B10004,subscriptions!C8018:C10004)</f>
        <v>Residential</v>
      </c>
      <c r="Q8018" s="10" t="s">
        <v>194</v>
      </c>
      <c r="R8018" s="10" t="s">
        <v>212</v>
      </c>
      <c r="S8018" s="10" t="s">
        <v>1961</v>
      </c>
    </row>
    <row r="8019">
      <c r="A8019" s="1" t="s">
        <v>10120</v>
      </c>
      <c r="B8019" s="1" t="s">
        <v>645</v>
      </c>
      <c r="C8019" s="1" t="s">
        <v>261</v>
      </c>
      <c r="D8019" s="1" t="s">
        <v>153</v>
      </c>
      <c r="E8019" s="1" t="s">
        <v>332</v>
      </c>
      <c r="F8019" s="1" t="s">
        <v>333</v>
      </c>
      <c r="G8019" s="1" t="s">
        <v>26448</v>
      </c>
      <c r="H8019" s="1" t="s">
        <v>26449</v>
      </c>
      <c r="I8019" s="4">
        <v>84.17224537037038</v>
      </c>
      <c r="J8019" s="1">
        <v>1492.43</v>
      </c>
      <c r="K8019" s="1">
        <v>255.65</v>
      </c>
      <c r="M8019" s="10">
        <f t="array" ref="M8019">_xlfn.XLOOKUP(A8019,subscriptions!B8019:B10004,subscriptions!D8019:D10004)</f>
        <v>80</v>
      </c>
      <c r="N8019" s="10">
        <f t="array" ref="N8019">_xlfn.XLOOKUP(A8019,subscriptions!B8019:B10004,subscriptions!G8019:G10004)</f>
        <v>10</v>
      </c>
      <c r="O8019" s="10">
        <v>72.0</v>
      </c>
      <c r="P8019" s="10" t="str">
        <f t="array" ref="P8019">_xlfn.XLOOKUP(A8019,subscriptions!B8019:B10004,subscriptions!C8019:C10004)</f>
        <v>Roam</v>
      </c>
      <c r="Q8019" s="10" t="s">
        <v>128</v>
      </c>
      <c r="R8019" s="10" t="s">
        <v>148</v>
      </c>
      <c r="S8019" s="10" t="s">
        <v>1637</v>
      </c>
    </row>
    <row r="8020">
      <c r="A8020" s="1" t="s">
        <v>10121</v>
      </c>
      <c r="B8020" s="1" t="s">
        <v>425</v>
      </c>
      <c r="C8020" s="1" t="s">
        <v>605</v>
      </c>
      <c r="D8020" s="1" t="s">
        <v>153</v>
      </c>
      <c r="E8020" s="1" t="s">
        <v>631</v>
      </c>
      <c r="F8020" s="1" t="s">
        <v>632</v>
      </c>
      <c r="G8020" s="1" t="s">
        <v>26450</v>
      </c>
      <c r="H8020" s="1" t="s">
        <v>26451</v>
      </c>
      <c r="I8020" s="4">
        <v>84.17439814814814</v>
      </c>
      <c r="J8020" s="1">
        <v>964.11</v>
      </c>
      <c r="K8020" s="1">
        <v>140.64</v>
      </c>
      <c r="M8020" s="10">
        <f t="array" ref="M8020">_xlfn.XLOOKUP(A8020,subscriptions!B8020:B10004,subscriptions!D8020:D10004)</f>
        <v>120</v>
      </c>
      <c r="N8020" s="10">
        <f t="array" ref="N8020">_xlfn.XLOOKUP(A8020,subscriptions!B8020:B10004,subscriptions!G8020:G10004)</f>
        <v>20</v>
      </c>
      <c r="O8020" s="10">
        <v>96.0</v>
      </c>
      <c r="P8020" s="10" t="str">
        <f t="array" ref="P8020">_xlfn.XLOOKUP(A8020,subscriptions!B8020:B10004,subscriptions!C8020:C10004)</f>
        <v>Residential</v>
      </c>
      <c r="Q8020" s="10" t="s">
        <v>128</v>
      </c>
      <c r="R8020" s="10" t="s">
        <v>148</v>
      </c>
      <c r="S8020" s="10" t="s">
        <v>507</v>
      </c>
    </row>
    <row r="8021">
      <c r="A8021" s="1" t="s">
        <v>10122</v>
      </c>
      <c r="B8021" s="1" t="s">
        <v>197</v>
      </c>
      <c r="C8021" s="1" t="s">
        <v>1973</v>
      </c>
      <c r="D8021" s="1" t="s">
        <v>153</v>
      </c>
      <c r="E8021" s="1" t="s">
        <v>280</v>
      </c>
      <c r="F8021" s="1" t="s">
        <v>1706</v>
      </c>
      <c r="G8021" s="1" t="s">
        <v>26452</v>
      </c>
      <c r="H8021" s="1" t="s">
        <v>26453</v>
      </c>
      <c r="I8021" s="4">
        <v>84.21276620370371</v>
      </c>
      <c r="J8021" s="1">
        <v>3417.77</v>
      </c>
      <c r="K8021" s="1">
        <v>584.89</v>
      </c>
      <c r="M8021" s="10">
        <f t="array" ref="M8021">_xlfn.XLOOKUP(A8021,subscriptions!B8021:B10004,subscriptions!D8021:D10004)</f>
        <v>120</v>
      </c>
      <c r="N8021" s="10">
        <f t="array" ref="N8021">_xlfn.XLOOKUP(A8021,subscriptions!B8021:B10004,subscriptions!G8021:G10004)</f>
        <v>0</v>
      </c>
      <c r="O8021" s="10">
        <v>120.0</v>
      </c>
      <c r="P8021" s="10" t="str">
        <f t="array" ref="P8021">_xlfn.XLOOKUP(A8021,subscriptions!B8021:B10004,subscriptions!C8021:C10004)</f>
        <v>Residential</v>
      </c>
      <c r="Q8021" s="10" t="s">
        <v>173</v>
      </c>
      <c r="R8021" s="10" t="s">
        <v>212</v>
      </c>
      <c r="S8021" s="10" t="s">
        <v>813</v>
      </c>
    </row>
    <row r="8022">
      <c r="A8022" s="1" t="s">
        <v>10123</v>
      </c>
      <c r="B8022" s="1" t="s">
        <v>216</v>
      </c>
      <c r="C8022" s="1" t="s">
        <v>441</v>
      </c>
      <c r="D8022" s="1" t="s">
        <v>153</v>
      </c>
      <c r="E8022" s="1" t="s">
        <v>631</v>
      </c>
      <c r="F8022" s="1" t="s">
        <v>1084</v>
      </c>
      <c r="G8022" s="1" t="s">
        <v>26454</v>
      </c>
      <c r="H8022" s="1" t="s">
        <v>26455</v>
      </c>
      <c r="I8022" s="4">
        <v>84.21613425925926</v>
      </c>
      <c r="J8022" s="1">
        <v>1083.34</v>
      </c>
      <c r="K8022" s="1">
        <v>212.27</v>
      </c>
      <c r="M8022" s="10">
        <f t="array" ref="M8022">_xlfn.XLOOKUP(A8022,subscriptions!B8022:B10004,subscriptions!D8022:D10004)</f>
        <v>80</v>
      </c>
      <c r="N8022" s="10">
        <f t="array" ref="N8022">_xlfn.XLOOKUP(A8022,subscriptions!B8022:B10004,subscriptions!G8022:G10004)</f>
        <v>5</v>
      </c>
      <c r="O8022" s="10">
        <v>76.0</v>
      </c>
      <c r="P8022" s="10" t="str">
        <f t="array" ref="P8022">_xlfn.XLOOKUP(A8022,subscriptions!B8022:B10004,subscriptions!C8022:C10004)</f>
        <v>Roam</v>
      </c>
      <c r="Q8022" s="10" t="s">
        <v>194</v>
      </c>
      <c r="R8022" s="10" t="s">
        <v>148</v>
      </c>
      <c r="S8022" s="10" t="s">
        <v>2596</v>
      </c>
    </row>
    <row r="8023">
      <c r="A8023" s="1" t="s">
        <v>10126</v>
      </c>
      <c r="B8023" s="1" t="s">
        <v>216</v>
      </c>
      <c r="C8023" s="1" t="s">
        <v>1678</v>
      </c>
      <c r="D8023" s="1" t="s">
        <v>153</v>
      </c>
      <c r="E8023" s="1" t="s">
        <v>262</v>
      </c>
      <c r="F8023" s="1" t="s">
        <v>2985</v>
      </c>
      <c r="G8023" s="1" t="s">
        <v>26456</v>
      </c>
      <c r="H8023" s="1" t="s">
        <v>26457</v>
      </c>
      <c r="I8023" s="4">
        <v>84.41969907407407</v>
      </c>
      <c r="J8023" s="1">
        <v>2815.93</v>
      </c>
      <c r="K8023" s="1">
        <v>518.33</v>
      </c>
      <c r="M8023" s="10">
        <f t="array" ref="M8023">_xlfn.XLOOKUP(A8023,subscriptions!B8023:B10004,subscriptions!D8023:D10004)</f>
        <v>120</v>
      </c>
      <c r="N8023" s="10">
        <f t="array" ref="N8023">_xlfn.XLOOKUP(A8023,subscriptions!B8023:B10004,subscriptions!G8023:G10004)</f>
        <v>10</v>
      </c>
      <c r="O8023" s="10">
        <v>108.0</v>
      </c>
      <c r="P8023" s="10" t="str">
        <f t="array" ref="P8023">_xlfn.XLOOKUP(A8023,subscriptions!B8023:B10004,subscriptions!C8023:C10004)</f>
        <v>Residential</v>
      </c>
      <c r="Q8023" s="10" t="s">
        <v>128</v>
      </c>
      <c r="R8023" s="10" t="s">
        <v>212</v>
      </c>
      <c r="S8023" s="10" t="s">
        <v>1525</v>
      </c>
    </row>
    <row r="8024">
      <c r="A8024" s="1" t="s">
        <v>10127</v>
      </c>
      <c r="B8024" s="1" t="s">
        <v>1414</v>
      </c>
      <c r="C8024" s="1" t="s">
        <v>391</v>
      </c>
      <c r="D8024" s="1" t="s">
        <v>27</v>
      </c>
      <c r="E8024" s="1" t="s">
        <v>280</v>
      </c>
      <c r="F8024" s="1" t="s">
        <v>2239</v>
      </c>
      <c r="G8024" s="1" t="s">
        <v>26458</v>
      </c>
      <c r="H8024" s="1" t="s">
        <v>26459</v>
      </c>
      <c r="I8024" s="4">
        <v>84.21563657407407</v>
      </c>
      <c r="J8024" s="1">
        <v>2474.33</v>
      </c>
      <c r="K8024" s="1">
        <v>458.9</v>
      </c>
      <c r="M8024" s="10">
        <f t="array" ref="M8024">_xlfn.XLOOKUP(A8024,subscriptions!B8024:B10004,subscriptions!D8024:D10004)</f>
        <v>50</v>
      </c>
      <c r="N8024" s="10">
        <f t="array" ref="N8024">_xlfn.XLOOKUP(A8024,subscriptions!B8024:B10004,subscriptions!G8024:G10004)</f>
        <v>20</v>
      </c>
      <c r="O8024" s="10">
        <v>40.0</v>
      </c>
      <c r="P8024" s="10" t="str">
        <f t="array" ref="P8024">_xlfn.XLOOKUP(A8024,subscriptions!B8024:B10004,subscriptions!C8024:C10004)</f>
        <v>Mini</v>
      </c>
      <c r="Q8024" s="10" t="s">
        <v>128</v>
      </c>
      <c r="R8024" s="10" t="s">
        <v>148</v>
      </c>
      <c r="S8024" s="10" t="s">
        <v>1212</v>
      </c>
    </row>
    <row r="8025">
      <c r="A8025" s="1" t="s">
        <v>10128</v>
      </c>
      <c r="B8025" s="1" t="s">
        <v>389</v>
      </c>
      <c r="C8025" s="1" t="s">
        <v>786</v>
      </c>
      <c r="D8025" s="1" t="s">
        <v>27</v>
      </c>
      <c r="E8025" s="1" t="s">
        <v>631</v>
      </c>
      <c r="F8025" s="1" t="s">
        <v>1318</v>
      </c>
      <c r="G8025" s="1" t="s">
        <v>26460</v>
      </c>
      <c r="H8025" s="1" t="s">
        <v>26461</v>
      </c>
      <c r="I8025" s="4">
        <v>84.29335648148148</v>
      </c>
      <c r="J8025" s="1">
        <v>842.73</v>
      </c>
      <c r="K8025" s="1">
        <v>147.79</v>
      </c>
      <c r="M8025" s="10">
        <f t="array" ref="M8025">_xlfn.XLOOKUP(A8025,subscriptions!B8025:B10004,subscriptions!D8025:D10004)</f>
        <v>80</v>
      </c>
      <c r="N8025" s="10">
        <f t="array" ref="N8025">_xlfn.XLOOKUP(A8025,subscriptions!B8025:B10004,subscriptions!G8025:G10004)</f>
        <v>0</v>
      </c>
      <c r="O8025" s="10">
        <v>80.0</v>
      </c>
      <c r="P8025" s="10" t="str">
        <f t="array" ref="P8025">_xlfn.XLOOKUP(A8025,subscriptions!B8025:B10004,subscriptions!C8025:C10004)</f>
        <v>Roam</v>
      </c>
      <c r="Q8025" s="10" t="s">
        <v>173</v>
      </c>
      <c r="R8025" s="10" t="s">
        <v>148</v>
      </c>
      <c r="S8025" s="10" t="s">
        <v>1779</v>
      </c>
    </row>
    <row r="8026">
      <c r="A8026" s="1" t="s">
        <v>10129</v>
      </c>
      <c r="B8026" s="1" t="s">
        <v>329</v>
      </c>
      <c r="C8026" s="1" t="s">
        <v>473</v>
      </c>
      <c r="D8026" s="1" t="s">
        <v>27</v>
      </c>
      <c r="E8026" s="1" t="s">
        <v>179</v>
      </c>
      <c r="F8026" s="1" t="s">
        <v>357</v>
      </c>
      <c r="G8026" s="1" t="s">
        <v>26462</v>
      </c>
      <c r="H8026" s="1" t="s">
        <v>26463</v>
      </c>
      <c r="I8026" s="4">
        <v>84.29677083333333</v>
      </c>
      <c r="J8026" s="1">
        <v>442.21</v>
      </c>
      <c r="K8026" s="1">
        <v>55.96</v>
      </c>
      <c r="L8026" s="1">
        <v>100.0</v>
      </c>
      <c r="M8026" s="10">
        <f t="array" ref="M8026">_xlfn.XLOOKUP(A8026,subscriptions!B8026:B10004,subscriptions!D8026:D10004)</f>
        <v>120</v>
      </c>
      <c r="N8026" s="10">
        <f t="array" ref="N8026">_xlfn.XLOOKUP(A8026,subscriptions!B8026:B10004,subscriptions!G8026:G10004)</f>
        <v>5</v>
      </c>
      <c r="O8026" s="10">
        <v>114.0</v>
      </c>
      <c r="P8026" s="10" t="str">
        <f t="array" ref="P8026">_xlfn.XLOOKUP(A8026,subscriptions!B8026:B10004,subscriptions!C8026:C10004)</f>
        <v>Residential</v>
      </c>
      <c r="Q8026" s="10" t="s">
        <v>194</v>
      </c>
      <c r="R8026" s="10" t="s">
        <v>212</v>
      </c>
      <c r="S8026" s="10" t="s">
        <v>373</v>
      </c>
    </row>
    <row r="8027">
      <c r="A8027" s="1" t="s">
        <v>10130</v>
      </c>
      <c r="B8027" s="1" t="s">
        <v>1939</v>
      </c>
      <c r="C8027" s="1" t="s">
        <v>827</v>
      </c>
      <c r="D8027" s="1" t="s">
        <v>153</v>
      </c>
      <c r="E8027" s="1" t="s">
        <v>714</v>
      </c>
      <c r="F8027" s="1" t="s">
        <v>715</v>
      </c>
      <c r="G8027" s="1" t="s">
        <v>26464</v>
      </c>
      <c r="H8027" s="1" t="s">
        <v>26465</v>
      </c>
      <c r="I8027" s="4">
        <v>84.25376157407408</v>
      </c>
      <c r="J8027" s="1">
        <v>831.52</v>
      </c>
      <c r="K8027" s="1">
        <v>137.6</v>
      </c>
      <c r="M8027" s="10">
        <f t="array" ref="M8027">_xlfn.XLOOKUP(A8027,subscriptions!B8027:B10004,subscriptions!D8027:D10004)</f>
        <v>120</v>
      </c>
      <c r="N8027" s="10">
        <f t="array" ref="N8027">_xlfn.XLOOKUP(A8027,subscriptions!B8027:B10004,subscriptions!G8027:G10004)</f>
        <v>10</v>
      </c>
      <c r="O8027" s="10">
        <v>108.0</v>
      </c>
      <c r="P8027" s="10" t="str">
        <f t="array" ref="P8027">_xlfn.XLOOKUP(A8027,subscriptions!B8027:B10004,subscriptions!C8027:C10004)</f>
        <v>Residential</v>
      </c>
      <c r="Q8027" s="10" t="s">
        <v>128</v>
      </c>
      <c r="R8027" s="10" t="s">
        <v>212</v>
      </c>
      <c r="S8027" s="10" t="s">
        <v>1832</v>
      </c>
    </row>
    <row r="8028">
      <c r="A8028" s="1" t="s">
        <v>10131</v>
      </c>
      <c r="B8028" s="1" t="s">
        <v>969</v>
      </c>
      <c r="C8028" s="1" t="s">
        <v>673</v>
      </c>
      <c r="D8028" s="1" t="s">
        <v>27</v>
      </c>
      <c r="E8028" s="1" t="s">
        <v>332</v>
      </c>
      <c r="F8028" s="1" t="s">
        <v>618</v>
      </c>
      <c r="G8028" s="1" t="s">
        <v>26466</v>
      </c>
      <c r="H8028" s="1" t="s">
        <v>26467</v>
      </c>
      <c r="I8028" s="4">
        <v>84.2549537037037</v>
      </c>
      <c r="J8028" s="1">
        <v>2674.93</v>
      </c>
      <c r="K8028" s="1">
        <v>552.15</v>
      </c>
      <c r="M8028" s="10">
        <f t="array" ref="M8028">_xlfn.XLOOKUP(A8028,subscriptions!B8028:B10004,subscriptions!D8028:D10004)</f>
        <v>250</v>
      </c>
      <c r="N8028" s="10">
        <f t="array" ref="N8028">_xlfn.XLOOKUP(A8028,subscriptions!B8028:B10004,subscriptions!G8028:G10004)</f>
        <v>20</v>
      </c>
      <c r="O8028" s="10">
        <v>200.0</v>
      </c>
      <c r="P8028" s="10" t="str">
        <f t="array" ref="P8028">_xlfn.XLOOKUP(A8028,subscriptions!B8028:B10004,subscriptions!C8028:C10004)</f>
        <v>Business</v>
      </c>
      <c r="Q8028" s="10" t="s">
        <v>128</v>
      </c>
      <c r="R8028" s="10" t="s">
        <v>129</v>
      </c>
      <c r="S8028" s="10" t="s">
        <v>149</v>
      </c>
    </row>
    <row r="8029">
      <c r="A8029" s="1" t="s">
        <v>10132</v>
      </c>
      <c r="B8029" s="1" t="s">
        <v>1984</v>
      </c>
      <c r="C8029" s="1" t="s">
        <v>198</v>
      </c>
      <c r="D8029" s="1" t="s">
        <v>153</v>
      </c>
      <c r="E8029" s="1" t="s">
        <v>631</v>
      </c>
      <c r="F8029" s="1" t="s">
        <v>1318</v>
      </c>
      <c r="G8029" s="1" t="s">
        <v>26468</v>
      </c>
      <c r="H8029" s="1" t="s">
        <v>26469</v>
      </c>
      <c r="I8029" s="4">
        <v>84.21263888888889</v>
      </c>
      <c r="J8029" s="1">
        <v>437.44</v>
      </c>
      <c r="K8029" s="1">
        <v>84.95</v>
      </c>
      <c r="M8029" s="10">
        <f t="array" ref="M8029">_xlfn.XLOOKUP(A8029,subscriptions!B8029:B10004,subscriptions!D8029:D10004)</f>
        <v>120</v>
      </c>
      <c r="N8029" s="10">
        <f t="array" ref="N8029">_xlfn.XLOOKUP(A8029,subscriptions!B8029:B10004,subscriptions!G8029:G10004)</f>
        <v>0</v>
      </c>
      <c r="O8029" s="10">
        <v>120.0</v>
      </c>
      <c r="P8029" s="10" t="str">
        <f t="array" ref="P8029">_xlfn.XLOOKUP(A8029,subscriptions!B8029:B10004,subscriptions!C8029:C10004)</f>
        <v>Residential</v>
      </c>
      <c r="Q8029" s="10" t="s">
        <v>173</v>
      </c>
      <c r="R8029" s="10" t="s">
        <v>212</v>
      </c>
      <c r="S8029" s="10" t="s">
        <v>813</v>
      </c>
    </row>
    <row r="8030">
      <c r="A8030" s="1" t="s">
        <v>10133</v>
      </c>
      <c r="B8030" s="1" t="s">
        <v>132</v>
      </c>
      <c r="C8030" s="1" t="s">
        <v>1200</v>
      </c>
      <c r="D8030" s="1" t="s">
        <v>27</v>
      </c>
      <c r="E8030" s="1" t="s">
        <v>714</v>
      </c>
      <c r="F8030" s="1" t="s">
        <v>715</v>
      </c>
      <c r="G8030" s="1" t="s">
        <v>26470</v>
      </c>
      <c r="H8030" s="1" t="s">
        <v>26471</v>
      </c>
      <c r="I8030" s="4">
        <v>84.17394675925927</v>
      </c>
      <c r="J8030" s="1">
        <v>1164.88</v>
      </c>
      <c r="K8030" s="1">
        <v>185.4</v>
      </c>
      <c r="M8030" s="10">
        <f t="array" ref="M8030">_xlfn.XLOOKUP(A8030,subscriptions!B8030:B10004,subscriptions!D8030:D10004)</f>
        <v>120</v>
      </c>
      <c r="N8030" s="10">
        <f t="array" ref="N8030">_xlfn.XLOOKUP(A8030,subscriptions!B8030:B10004,subscriptions!G8030:G10004)</f>
        <v>5</v>
      </c>
      <c r="O8030" s="10">
        <v>114.0</v>
      </c>
      <c r="P8030" s="10" t="str">
        <f t="array" ref="P8030">_xlfn.XLOOKUP(A8030,subscriptions!B8030:B10004,subscriptions!C8030:C10004)</f>
        <v>Residential</v>
      </c>
      <c r="Q8030" s="10" t="s">
        <v>194</v>
      </c>
      <c r="R8030" s="10" t="s">
        <v>212</v>
      </c>
      <c r="S8030" s="10" t="s">
        <v>3087</v>
      </c>
    </row>
    <row r="8031">
      <c r="A8031" s="1" t="s">
        <v>10134</v>
      </c>
      <c r="B8031" s="1" t="s">
        <v>216</v>
      </c>
      <c r="C8031" s="1" t="s">
        <v>524</v>
      </c>
      <c r="D8031" s="1" t="s">
        <v>153</v>
      </c>
      <c r="E8031" s="1" t="s">
        <v>179</v>
      </c>
      <c r="F8031" s="1" t="s">
        <v>2311</v>
      </c>
      <c r="G8031" s="1" t="s">
        <v>26472</v>
      </c>
      <c r="H8031" s="1" t="s">
        <v>26473</v>
      </c>
      <c r="I8031" s="4">
        <v>84.21413194444445</v>
      </c>
      <c r="J8031" s="1">
        <v>2510.59</v>
      </c>
      <c r="K8031" s="1">
        <v>298.18</v>
      </c>
      <c r="L8031" s="1">
        <v>100.0</v>
      </c>
      <c r="M8031" s="10">
        <f t="array" ref="M8031">_xlfn.XLOOKUP(A8031,subscriptions!B8031:B10004,subscriptions!D8031:D10004)</f>
        <v>120</v>
      </c>
      <c r="N8031" s="10">
        <f t="array" ref="N8031">_xlfn.XLOOKUP(A8031,subscriptions!B8031:B10004,subscriptions!G8031:G10004)</f>
        <v>10</v>
      </c>
      <c r="O8031" s="10">
        <v>108.0</v>
      </c>
      <c r="P8031" s="10" t="str">
        <f t="array" ref="P8031">_xlfn.XLOOKUP(A8031,subscriptions!B8031:B10004,subscriptions!C8031:C10004)</f>
        <v>Residential</v>
      </c>
      <c r="Q8031" s="10" t="s">
        <v>128</v>
      </c>
      <c r="R8031" s="10" t="s">
        <v>212</v>
      </c>
      <c r="S8031" s="10" t="s">
        <v>388</v>
      </c>
    </row>
    <row r="8032">
      <c r="A8032" s="1" t="s">
        <v>10137</v>
      </c>
      <c r="B8032" s="1" t="s">
        <v>4509</v>
      </c>
      <c r="C8032" s="1" t="s">
        <v>218</v>
      </c>
      <c r="D8032" s="1" t="s">
        <v>153</v>
      </c>
      <c r="E8032" s="1" t="s">
        <v>111</v>
      </c>
      <c r="F8032" s="1" t="s">
        <v>1263</v>
      </c>
      <c r="G8032" s="1" t="s">
        <v>26474</v>
      </c>
      <c r="H8032" s="1" t="s">
        <v>26475</v>
      </c>
      <c r="I8032" s="4">
        <v>84.21202546296297</v>
      </c>
      <c r="J8032" s="1">
        <v>704.22</v>
      </c>
      <c r="K8032" s="1">
        <v>101.74</v>
      </c>
      <c r="M8032" s="10">
        <f t="array" ref="M8032">_xlfn.XLOOKUP(A8032,subscriptions!B8032:B10004,subscriptions!D8032:D10004)</f>
        <v>120</v>
      </c>
      <c r="N8032" s="10">
        <f t="array" ref="N8032">_xlfn.XLOOKUP(A8032,subscriptions!B8032:B10004,subscriptions!G8032:G10004)</f>
        <v>20</v>
      </c>
      <c r="O8032" s="10">
        <v>96.0</v>
      </c>
      <c r="P8032" s="10" t="str">
        <f t="array" ref="P8032">_xlfn.XLOOKUP(A8032,subscriptions!B8032:B10004,subscriptions!C8032:C10004)</f>
        <v>Residential</v>
      </c>
      <c r="Q8032" s="10" t="s">
        <v>128</v>
      </c>
      <c r="R8032" s="10" t="s">
        <v>148</v>
      </c>
      <c r="S8032" s="10" t="s">
        <v>857</v>
      </c>
    </row>
    <row r="8033">
      <c r="A8033" s="1" t="s">
        <v>10138</v>
      </c>
      <c r="B8033" s="1" t="s">
        <v>2534</v>
      </c>
      <c r="C8033" s="1" t="s">
        <v>1833</v>
      </c>
      <c r="D8033" s="1" t="s">
        <v>153</v>
      </c>
      <c r="E8033" s="1" t="s">
        <v>179</v>
      </c>
      <c r="F8033" s="1" t="s">
        <v>181</v>
      </c>
      <c r="G8033" s="1" t="s">
        <v>26476</v>
      </c>
      <c r="H8033" s="1" t="s">
        <v>26477</v>
      </c>
      <c r="I8033" s="4">
        <v>84.25644675925926</v>
      </c>
      <c r="J8033" s="1">
        <v>1591.71</v>
      </c>
      <c r="K8033" s="1">
        <v>211.58</v>
      </c>
      <c r="L8033" s="1">
        <v>100.0</v>
      </c>
      <c r="M8033" s="10">
        <f t="array" ref="M8033">_xlfn.XLOOKUP(A8033,subscriptions!B8033:B10004,subscriptions!D8033:D10004)</f>
        <v>80</v>
      </c>
      <c r="N8033" s="10">
        <f t="array" ref="N8033">_xlfn.XLOOKUP(A8033,subscriptions!B8033:B10004,subscriptions!G8033:G10004)</f>
        <v>0</v>
      </c>
      <c r="O8033" s="10">
        <v>80.0</v>
      </c>
      <c r="P8033" s="10" t="str">
        <f t="array" ref="P8033">_xlfn.XLOOKUP(A8033,subscriptions!B8033:B10004,subscriptions!C8033:C10004)</f>
        <v>Roam</v>
      </c>
      <c r="Q8033" s="10" t="s">
        <v>173</v>
      </c>
      <c r="R8033" s="10" t="s">
        <v>148</v>
      </c>
      <c r="S8033" s="10" t="s">
        <v>130</v>
      </c>
    </row>
    <row r="8034">
      <c r="A8034" s="1" t="s">
        <v>10139</v>
      </c>
      <c r="B8034" s="1" t="s">
        <v>1157</v>
      </c>
      <c r="C8034" s="1" t="s">
        <v>178</v>
      </c>
      <c r="D8034" s="1" t="s">
        <v>27</v>
      </c>
      <c r="E8034" s="1" t="s">
        <v>219</v>
      </c>
      <c r="F8034" s="1" t="s">
        <v>590</v>
      </c>
      <c r="G8034" s="1" t="s">
        <v>26478</v>
      </c>
      <c r="H8034" s="1" t="s">
        <v>26479</v>
      </c>
      <c r="I8034" s="4">
        <v>84.34167824074073</v>
      </c>
      <c r="J8034" s="1">
        <v>472.81</v>
      </c>
      <c r="K8034" s="1">
        <v>76.52</v>
      </c>
      <c r="M8034" s="10">
        <f t="array" ref="M8034">_xlfn.XLOOKUP(A8034,subscriptions!B8034:B10004,subscriptions!D8034:D10004)</f>
        <v>120</v>
      </c>
      <c r="N8034" s="10">
        <f t="array" ref="N8034">_xlfn.XLOOKUP(A8034,subscriptions!B8034:B10004,subscriptions!G8034:G10004)</f>
        <v>5</v>
      </c>
      <c r="O8034" s="10">
        <v>114.0</v>
      </c>
      <c r="P8034" s="10" t="str">
        <f t="array" ref="P8034">_xlfn.XLOOKUP(A8034,subscriptions!B8034:B10004,subscriptions!C8034:C10004)</f>
        <v>Residential</v>
      </c>
      <c r="Q8034" s="10" t="s">
        <v>194</v>
      </c>
      <c r="R8034" s="10" t="s">
        <v>212</v>
      </c>
      <c r="S8034" s="10" t="s">
        <v>1703</v>
      </c>
    </row>
    <row r="8035">
      <c r="A8035" s="1" t="s">
        <v>10140</v>
      </c>
      <c r="B8035" s="1" t="s">
        <v>6037</v>
      </c>
      <c r="C8035" s="1" t="s">
        <v>1415</v>
      </c>
      <c r="D8035" s="1" t="s">
        <v>27</v>
      </c>
      <c r="E8035" s="1" t="s">
        <v>332</v>
      </c>
      <c r="F8035" s="1" t="s">
        <v>1749</v>
      </c>
      <c r="G8035" s="1" t="s">
        <v>26480</v>
      </c>
      <c r="H8035" s="1" t="s">
        <v>26481</v>
      </c>
      <c r="I8035" s="4">
        <v>84.41972222222222</v>
      </c>
      <c r="J8035" s="1">
        <v>223.59</v>
      </c>
      <c r="K8035" s="1">
        <v>63.37</v>
      </c>
      <c r="M8035" s="10">
        <f t="array" ref="M8035">_xlfn.XLOOKUP(A8035,subscriptions!B8035:B10004,subscriptions!D8035:D10004)</f>
        <v>250</v>
      </c>
      <c r="N8035" s="10">
        <f t="array" ref="N8035">_xlfn.XLOOKUP(A8035,subscriptions!B8035:B10004,subscriptions!G8035:G10004)</f>
        <v>10</v>
      </c>
      <c r="O8035" s="10">
        <v>225.0</v>
      </c>
      <c r="P8035" s="10" t="str">
        <f t="array" ref="P8035">_xlfn.XLOOKUP(A8035,subscriptions!B8035:B10004,subscriptions!C8035:C10004)</f>
        <v>Business</v>
      </c>
      <c r="Q8035" s="10" t="s">
        <v>128</v>
      </c>
      <c r="R8035" s="10" t="s">
        <v>129</v>
      </c>
      <c r="S8035" s="10" t="s">
        <v>1525</v>
      </c>
    </row>
    <row r="8036">
      <c r="A8036" s="1" t="s">
        <v>10141</v>
      </c>
      <c r="B8036" s="1" t="s">
        <v>355</v>
      </c>
      <c r="C8036" s="1" t="s">
        <v>1415</v>
      </c>
      <c r="D8036" s="1" t="s">
        <v>153</v>
      </c>
      <c r="E8036" s="1" t="s">
        <v>179</v>
      </c>
      <c r="F8036" s="1" t="s">
        <v>773</v>
      </c>
      <c r="G8036" s="1" t="s">
        <v>26482</v>
      </c>
      <c r="H8036" s="1" t="s">
        <v>26483</v>
      </c>
      <c r="I8036" s="4">
        <v>84.33972222222222</v>
      </c>
      <c r="J8036" s="1">
        <v>2422.62</v>
      </c>
      <c r="K8036" s="1">
        <v>368.87</v>
      </c>
      <c r="L8036" s="1">
        <v>100.0</v>
      </c>
      <c r="M8036" s="10">
        <f t="array" ref="M8036">_xlfn.XLOOKUP(A8036,subscriptions!B8036:B10004,subscriptions!D8036:D10004)</f>
        <v>120</v>
      </c>
      <c r="N8036" s="10">
        <f t="array" ref="N8036">_xlfn.XLOOKUP(A8036,subscriptions!B8036:B10004,subscriptions!G8036:G10004)</f>
        <v>20</v>
      </c>
      <c r="O8036" s="10">
        <v>96.0</v>
      </c>
      <c r="P8036" s="10" t="str">
        <f t="array" ref="P8036">_xlfn.XLOOKUP(A8036,subscriptions!B8036:B10004,subscriptions!C8036:C10004)</f>
        <v>Residential</v>
      </c>
      <c r="Q8036" s="10" t="s">
        <v>128</v>
      </c>
      <c r="R8036" s="10" t="s">
        <v>148</v>
      </c>
      <c r="S8036" s="10" t="s">
        <v>234</v>
      </c>
    </row>
    <row r="8037">
      <c r="A8037" s="1" t="s">
        <v>10142</v>
      </c>
      <c r="B8037" s="1" t="s">
        <v>1141</v>
      </c>
      <c r="C8037" s="1" t="s">
        <v>509</v>
      </c>
      <c r="D8037" s="1" t="s">
        <v>27</v>
      </c>
      <c r="E8037" s="1" t="s">
        <v>219</v>
      </c>
      <c r="F8037" s="1" t="s">
        <v>1461</v>
      </c>
      <c r="G8037" s="1" t="s">
        <v>26484</v>
      </c>
      <c r="H8037" s="1" t="s">
        <v>26485</v>
      </c>
      <c r="I8037" s="4">
        <v>84.37744212962963</v>
      </c>
      <c r="J8037" s="1">
        <v>206.32</v>
      </c>
      <c r="K8037" s="1">
        <v>59.56</v>
      </c>
      <c r="M8037" s="10">
        <f t="array" ref="M8037">_xlfn.XLOOKUP(A8037,subscriptions!B8037:B10004,subscriptions!D8037:D10004)</f>
        <v>120</v>
      </c>
      <c r="N8037" s="10">
        <f t="array" ref="N8037">_xlfn.XLOOKUP(A8037,subscriptions!B8037:B10004,subscriptions!G8037:G10004)</f>
        <v>0</v>
      </c>
      <c r="O8037" s="10">
        <v>120.0</v>
      </c>
      <c r="P8037" s="10" t="str">
        <f t="array" ref="P8037">_xlfn.XLOOKUP(A8037,subscriptions!B8037:B10004,subscriptions!C8037:C10004)</f>
        <v>Residential</v>
      </c>
      <c r="Q8037" s="10" t="s">
        <v>173</v>
      </c>
      <c r="R8037" s="10" t="s">
        <v>212</v>
      </c>
      <c r="S8037" s="10" t="s">
        <v>1360</v>
      </c>
    </row>
    <row r="8038">
      <c r="A8038" s="1" t="s">
        <v>10143</v>
      </c>
      <c r="B8038" s="1" t="s">
        <v>2018</v>
      </c>
      <c r="C8038" s="1" t="s">
        <v>1492</v>
      </c>
      <c r="D8038" s="1" t="s">
        <v>27</v>
      </c>
      <c r="E8038" s="1" t="s">
        <v>111</v>
      </c>
      <c r="F8038" s="1" t="s">
        <v>154</v>
      </c>
      <c r="G8038" s="1" t="s">
        <v>26486</v>
      </c>
      <c r="H8038" s="1" t="s">
        <v>26487</v>
      </c>
      <c r="I8038" s="4">
        <v>84.21599537037036</v>
      </c>
      <c r="J8038" s="1">
        <v>524.91</v>
      </c>
      <c r="K8038" s="1">
        <v>121.07</v>
      </c>
      <c r="M8038" s="10">
        <f t="array" ref="M8038">_xlfn.XLOOKUP(A8038,subscriptions!B8038:B10004,subscriptions!D8038:D10004)</f>
        <v>120</v>
      </c>
      <c r="N8038" s="10">
        <f t="array" ref="N8038">_xlfn.XLOOKUP(A8038,subscriptions!B8038:B10004,subscriptions!G8038:G10004)</f>
        <v>5</v>
      </c>
      <c r="O8038" s="10">
        <v>114.0</v>
      </c>
      <c r="P8038" s="10" t="str">
        <f t="array" ref="P8038">_xlfn.XLOOKUP(A8038,subscriptions!B8038:B10004,subscriptions!C8038:C10004)</f>
        <v>Residential</v>
      </c>
      <c r="Q8038" s="10" t="s">
        <v>194</v>
      </c>
      <c r="R8038" s="10" t="s">
        <v>212</v>
      </c>
      <c r="S8038" s="10" t="s">
        <v>2596</v>
      </c>
    </row>
    <row r="8039">
      <c r="A8039" s="1" t="s">
        <v>10144</v>
      </c>
      <c r="B8039" s="1" t="s">
        <v>969</v>
      </c>
      <c r="C8039" s="1" t="s">
        <v>473</v>
      </c>
      <c r="D8039" s="1" t="s">
        <v>27</v>
      </c>
      <c r="E8039" s="1" t="s">
        <v>714</v>
      </c>
      <c r="F8039" s="1" t="s">
        <v>1866</v>
      </c>
      <c r="G8039" s="1" t="s">
        <v>26488</v>
      </c>
      <c r="H8039" s="1" t="s">
        <v>26489</v>
      </c>
      <c r="I8039" s="4">
        <v>84.21324074074074</v>
      </c>
      <c r="J8039" s="1">
        <v>2947.66</v>
      </c>
      <c r="K8039" s="1">
        <v>369.16</v>
      </c>
      <c r="M8039" s="10">
        <f t="array" ref="M8039">_xlfn.XLOOKUP(A8039,subscriptions!B8039:B10004,subscriptions!D8039:D10004)</f>
        <v>80</v>
      </c>
      <c r="N8039" s="10">
        <f t="array" ref="N8039">_xlfn.XLOOKUP(A8039,subscriptions!B8039:B10004,subscriptions!G8039:G10004)</f>
        <v>10</v>
      </c>
      <c r="O8039" s="10">
        <v>72.0</v>
      </c>
      <c r="P8039" s="10" t="str">
        <f t="array" ref="P8039">_xlfn.XLOOKUP(A8039,subscriptions!B8039:B10004,subscriptions!C8039:C10004)</f>
        <v>Roam</v>
      </c>
      <c r="Q8039" s="10" t="s">
        <v>128</v>
      </c>
      <c r="R8039" s="10" t="s">
        <v>148</v>
      </c>
      <c r="S8039" s="10" t="s">
        <v>1915</v>
      </c>
    </row>
    <row r="8040">
      <c r="A8040" s="1" t="s">
        <v>10145</v>
      </c>
      <c r="B8040" s="1" t="s">
        <v>4509</v>
      </c>
      <c r="C8040" s="1" t="s">
        <v>750</v>
      </c>
      <c r="D8040" s="1" t="s">
        <v>153</v>
      </c>
      <c r="E8040" s="1" t="s">
        <v>262</v>
      </c>
      <c r="F8040" s="1" t="s">
        <v>2853</v>
      </c>
      <c r="G8040" s="1" t="s">
        <v>26490</v>
      </c>
      <c r="H8040" s="1" t="s">
        <v>26491</v>
      </c>
      <c r="I8040" s="4">
        <v>84.29460648148148</v>
      </c>
      <c r="J8040" s="1">
        <v>688.05</v>
      </c>
      <c r="K8040" s="1">
        <v>167.78</v>
      </c>
      <c r="M8040" s="10">
        <f t="array" ref="M8040">_xlfn.XLOOKUP(A8040,subscriptions!B8040:B10004,subscriptions!D8040:D10004)</f>
        <v>120</v>
      </c>
      <c r="N8040" s="10">
        <f t="array" ref="N8040">_xlfn.XLOOKUP(A8040,subscriptions!B8040:B10004,subscriptions!G8040:G10004)</f>
        <v>20</v>
      </c>
      <c r="O8040" s="10">
        <v>96.0</v>
      </c>
      <c r="P8040" s="10" t="str">
        <f t="array" ref="P8040">_xlfn.XLOOKUP(A8040,subscriptions!B8040:B10004,subscriptions!C8040:C10004)</f>
        <v>Residential</v>
      </c>
      <c r="Q8040" s="10" t="s">
        <v>128</v>
      </c>
      <c r="R8040" s="10" t="s">
        <v>148</v>
      </c>
      <c r="S8040" s="10" t="s">
        <v>2075</v>
      </c>
    </row>
    <row r="8041">
      <c r="A8041" s="1" t="s">
        <v>10146</v>
      </c>
      <c r="B8041" s="1" t="s">
        <v>24</v>
      </c>
      <c r="C8041" s="1" t="s">
        <v>133</v>
      </c>
      <c r="D8041" s="1" t="s">
        <v>27</v>
      </c>
      <c r="E8041" s="1" t="s">
        <v>262</v>
      </c>
      <c r="F8041" s="1" t="s">
        <v>4344</v>
      </c>
      <c r="G8041" s="1" t="s">
        <v>26492</v>
      </c>
      <c r="H8041" s="1" t="s">
        <v>26493</v>
      </c>
      <c r="I8041" s="4">
        <v>84.17097222222222</v>
      </c>
      <c r="J8041" s="1">
        <v>5470.4</v>
      </c>
      <c r="K8041" s="1">
        <v>1298.47</v>
      </c>
      <c r="M8041" s="10">
        <f t="array" ref="M8041">_xlfn.XLOOKUP(A8041,subscriptions!B8041:B10004,subscriptions!D8041:D10004)</f>
        <v>120</v>
      </c>
      <c r="N8041" s="10">
        <f t="array" ref="N8041">_xlfn.XLOOKUP(A8041,subscriptions!B8041:B10004,subscriptions!G8041:G10004)</f>
        <v>0</v>
      </c>
      <c r="O8041" s="10">
        <v>120.0</v>
      </c>
      <c r="P8041" s="10" t="str">
        <f t="array" ref="P8041">_xlfn.XLOOKUP(A8041,subscriptions!B8041:B10004,subscriptions!C8041:C10004)</f>
        <v>Residential</v>
      </c>
      <c r="Q8041" s="10" t="s">
        <v>173</v>
      </c>
      <c r="R8041" s="10" t="s">
        <v>212</v>
      </c>
      <c r="S8041" s="10" t="s">
        <v>310</v>
      </c>
    </row>
    <row r="8042">
      <c r="A8042" s="1" t="s">
        <v>10149</v>
      </c>
      <c r="B8042" s="1" t="s">
        <v>589</v>
      </c>
      <c r="C8042" s="1" t="s">
        <v>1678</v>
      </c>
      <c r="D8042" s="1" t="s">
        <v>153</v>
      </c>
      <c r="E8042" s="1" t="s">
        <v>28</v>
      </c>
      <c r="F8042" s="1" t="s">
        <v>3899</v>
      </c>
      <c r="G8042" s="1" t="s">
        <v>26494</v>
      </c>
      <c r="H8042" s="1" t="s">
        <v>26495</v>
      </c>
      <c r="I8042" s="4">
        <v>84.25358796296297</v>
      </c>
      <c r="J8042" s="1">
        <v>5898.24</v>
      </c>
      <c r="K8042" s="1">
        <v>1350.75</v>
      </c>
      <c r="M8042" s="10">
        <f t="array" ref="M8042">_xlfn.XLOOKUP(A8042,subscriptions!B8042:B10004,subscriptions!D8042:D10004)</f>
        <v>80</v>
      </c>
      <c r="N8042" s="10">
        <f t="array" ref="N8042">_xlfn.XLOOKUP(A8042,subscriptions!B8042:B10004,subscriptions!G8042:G10004)</f>
        <v>5</v>
      </c>
      <c r="O8042" s="10">
        <v>76.0</v>
      </c>
      <c r="P8042" s="10" t="str">
        <f t="array" ref="P8042">_xlfn.XLOOKUP(A8042,subscriptions!B8042:B10004,subscriptions!C8042:C10004)</f>
        <v>Roam</v>
      </c>
      <c r="Q8042" s="10" t="s">
        <v>194</v>
      </c>
      <c r="R8042" s="10" t="s">
        <v>148</v>
      </c>
      <c r="S8042" s="10" t="s">
        <v>1832</v>
      </c>
    </row>
    <row r="8043">
      <c r="A8043" s="1" t="s">
        <v>10150</v>
      </c>
      <c r="B8043" s="1" t="s">
        <v>132</v>
      </c>
      <c r="C8043" s="1" t="s">
        <v>296</v>
      </c>
      <c r="D8043" s="1" t="s">
        <v>27</v>
      </c>
      <c r="E8043" s="1" t="s">
        <v>111</v>
      </c>
      <c r="F8043" s="1" t="s">
        <v>1362</v>
      </c>
      <c r="G8043" s="1" t="s">
        <v>26496</v>
      </c>
      <c r="H8043" s="1" t="s">
        <v>26497</v>
      </c>
      <c r="I8043" s="4">
        <v>84.29528935185185</v>
      </c>
      <c r="J8043" s="1">
        <v>518.53</v>
      </c>
      <c r="K8043" s="1">
        <v>108.9</v>
      </c>
      <c r="M8043" s="10">
        <f t="array" ref="M8043">_xlfn.XLOOKUP(A8043,subscriptions!B8043:B10004,subscriptions!D8043:D10004)</f>
        <v>120</v>
      </c>
      <c r="N8043" s="10">
        <f t="array" ref="N8043">_xlfn.XLOOKUP(A8043,subscriptions!B8043:B10004,subscriptions!G8043:G10004)</f>
        <v>10</v>
      </c>
      <c r="O8043" s="10">
        <v>108.0</v>
      </c>
      <c r="P8043" s="10" t="str">
        <f t="array" ref="P8043">_xlfn.XLOOKUP(A8043,subscriptions!B8043:B10004,subscriptions!C8043:C10004)</f>
        <v>Residential</v>
      </c>
      <c r="Q8043" s="10" t="s">
        <v>128</v>
      </c>
      <c r="R8043" s="10" t="s">
        <v>212</v>
      </c>
      <c r="S8043" s="10" t="s">
        <v>1026</v>
      </c>
    </row>
    <row r="8044">
      <c r="A8044" s="1" t="s">
        <v>10151</v>
      </c>
      <c r="B8044" s="1" t="s">
        <v>772</v>
      </c>
      <c r="C8044" s="1" t="s">
        <v>261</v>
      </c>
      <c r="D8044" s="1" t="s">
        <v>153</v>
      </c>
      <c r="E8044" s="1" t="s">
        <v>280</v>
      </c>
      <c r="F8044" s="1" t="s">
        <v>1665</v>
      </c>
      <c r="G8044" s="1" t="s">
        <v>26498</v>
      </c>
      <c r="H8044" s="1" t="s">
        <v>26499</v>
      </c>
      <c r="I8044" s="4">
        <v>84.29733796296296</v>
      </c>
      <c r="J8044" s="1">
        <v>112.76</v>
      </c>
      <c r="K8044" s="1">
        <v>17.75</v>
      </c>
      <c r="M8044" s="10">
        <f t="array" ref="M8044">_xlfn.XLOOKUP(A8044,subscriptions!B8044:B10004,subscriptions!D8044:D10004)</f>
        <v>50</v>
      </c>
      <c r="N8044" s="10">
        <f t="array" ref="N8044">_xlfn.XLOOKUP(A8044,subscriptions!B8044:B10004,subscriptions!G8044:G10004)</f>
        <v>20</v>
      </c>
      <c r="O8044" s="10">
        <v>40.0</v>
      </c>
      <c r="P8044" s="10" t="str">
        <f t="array" ref="P8044">_xlfn.XLOOKUP(A8044,subscriptions!B8044:B10004,subscriptions!C8044:C10004)</f>
        <v>Mini</v>
      </c>
      <c r="Q8044" s="10" t="s">
        <v>128</v>
      </c>
      <c r="R8044" s="10" t="s">
        <v>148</v>
      </c>
      <c r="S8044" s="10" t="s">
        <v>407</v>
      </c>
    </row>
    <row r="8045">
      <c r="A8045" s="1" t="s">
        <v>10152</v>
      </c>
      <c r="B8045" s="1" t="s">
        <v>375</v>
      </c>
      <c r="C8045" s="1" t="s">
        <v>1876</v>
      </c>
      <c r="D8045" s="1" t="s">
        <v>27</v>
      </c>
      <c r="E8045" s="1" t="s">
        <v>219</v>
      </c>
      <c r="F8045" s="1" t="s">
        <v>220</v>
      </c>
      <c r="G8045" s="1" t="s">
        <v>26500</v>
      </c>
      <c r="H8045" s="1" t="s">
        <v>26501</v>
      </c>
      <c r="I8045" s="4">
        <v>84.25518518518518</v>
      </c>
      <c r="J8045" s="1">
        <v>1881.49</v>
      </c>
      <c r="K8045" s="1">
        <v>381.71</v>
      </c>
      <c r="M8045" s="10">
        <f t="array" ref="M8045">_xlfn.XLOOKUP(A8045,subscriptions!B8045:B10004,subscriptions!D8045:D10004)</f>
        <v>120</v>
      </c>
      <c r="N8045" s="10">
        <f t="array" ref="N8045">_xlfn.XLOOKUP(A8045,subscriptions!B8045:B10004,subscriptions!G8045:G10004)</f>
        <v>0</v>
      </c>
      <c r="O8045" s="10">
        <v>120.0</v>
      </c>
      <c r="P8045" s="10" t="str">
        <f t="array" ref="P8045">_xlfn.XLOOKUP(A8045,subscriptions!B8045:B10004,subscriptions!C8045:C10004)</f>
        <v>Residential</v>
      </c>
      <c r="Q8045" s="10" t="s">
        <v>173</v>
      </c>
      <c r="R8045" s="10" t="s">
        <v>212</v>
      </c>
      <c r="S8045" s="10" t="s">
        <v>149</v>
      </c>
    </row>
    <row r="8046">
      <c r="A8046" s="1" t="s">
        <v>10153</v>
      </c>
      <c r="B8046" s="1" t="s">
        <v>1506</v>
      </c>
      <c r="C8046" s="1" t="s">
        <v>1347</v>
      </c>
      <c r="D8046" s="1" t="s">
        <v>27</v>
      </c>
      <c r="E8046" s="1" t="s">
        <v>631</v>
      </c>
      <c r="F8046" s="1" t="s">
        <v>1115</v>
      </c>
      <c r="G8046" s="1" t="s">
        <v>26502</v>
      </c>
      <c r="H8046" s="1" t="s">
        <v>26503</v>
      </c>
      <c r="I8046" s="4">
        <v>84.17445601851851</v>
      </c>
      <c r="J8046" s="1">
        <v>949.45</v>
      </c>
      <c r="K8046" s="1">
        <v>118.61</v>
      </c>
      <c r="M8046" s="10">
        <f t="array" ref="M8046">_xlfn.XLOOKUP(A8046,subscriptions!B8046:B10004,subscriptions!D8046:D10004)</f>
        <v>120</v>
      </c>
      <c r="N8046" s="10">
        <f t="array" ref="N8046">_xlfn.XLOOKUP(A8046,subscriptions!B8046:B10004,subscriptions!G8046:G10004)</f>
        <v>5</v>
      </c>
      <c r="O8046" s="10">
        <v>114.0</v>
      </c>
      <c r="P8046" s="10" t="str">
        <f t="array" ref="P8046">_xlfn.XLOOKUP(A8046,subscriptions!B8046:B10004,subscriptions!C8046:C10004)</f>
        <v>Residential</v>
      </c>
      <c r="Q8046" s="10" t="s">
        <v>194</v>
      </c>
      <c r="R8046" s="10" t="s">
        <v>212</v>
      </c>
      <c r="S8046" s="10" t="s">
        <v>507</v>
      </c>
    </row>
    <row r="8047">
      <c r="A8047" s="1" t="s">
        <v>10154</v>
      </c>
      <c r="B8047" s="1" t="s">
        <v>748</v>
      </c>
      <c r="C8047" s="1" t="s">
        <v>1100</v>
      </c>
      <c r="D8047" s="1" t="s">
        <v>27</v>
      </c>
      <c r="E8047" s="1" t="s">
        <v>28</v>
      </c>
      <c r="F8047" s="1" t="s">
        <v>526</v>
      </c>
      <c r="G8047" s="1" t="s">
        <v>26504</v>
      </c>
      <c r="H8047" s="1" t="s">
        <v>26505</v>
      </c>
      <c r="I8047" s="4">
        <v>84.30010416666667</v>
      </c>
      <c r="J8047" s="1">
        <v>209.3</v>
      </c>
      <c r="K8047" s="1">
        <v>48.04</v>
      </c>
      <c r="M8047" s="10">
        <f t="array" ref="M8047">_xlfn.XLOOKUP(A8047,subscriptions!B8047:B10004,subscriptions!D8047:D10004)</f>
        <v>80</v>
      </c>
      <c r="N8047" s="10">
        <f t="array" ref="N8047">_xlfn.XLOOKUP(A8047,subscriptions!B8047:B10004,subscriptions!G8047:G10004)</f>
        <v>10</v>
      </c>
      <c r="O8047" s="10">
        <v>72.0</v>
      </c>
      <c r="P8047" s="10" t="str">
        <f t="array" ref="P8047">_xlfn.XLOOKUP(A8047,subscriptions!B8047:B10004,subscriptions!C8047:C10004)</f>
        <v>Roam</v>
      </c>
      <c r="Q8047" s="10" t="s">
        <v>128</v>
      </c>
      <c r="R8047" s="10" t="s">
        <v>148</v>
      </c>
      <c r="S8047" s="10" t="s">
        <v>1172</v>
      </c>
    </row>
    <row r="8048">
      <c r="A8048" s="1" t="s">
        <v>10155</v>
      </c>
      <c r="B8048" s="1" t="s">
        <v>2096</v>
      </c>
      <c r="C8048" s="1" t="s">
        <v>198</v>
      </c>
      <c r="D8048" s="1" t="s">
        <v>27</v>
      </c>
      <c r="E8048" s="1" t="s">
        <v>280</v>
      </c>
      <c r="F8048" s="1" t="s">
        <v>873</v>
      </c>
      <c r="G8048" s="1" t="s">
        <v>26506</v>
      </c>
      <c r="H8048" s="1" t="s">
        <v>26507</v>
      </c>
      <c r="I8048" s="4">
        <v>84.37731481481481</v>
      </c>
      <c r="J8048" s="1">
        <v>1894.05</v>
      </c>
      <c r="K8048" s="1">
        <v>261.3</v>
      </c>
      <c r="M8048" s="10">
        <f t="array" ref="M8048">_xlfn.XLOOKUP(A8048,subscriptions!B8048:B10004,subscriptions!D8048:D10004)</f>
        <v>80</v>
      </c>
      <c r="N8048" s="10">
        <f t="array" ref="N8048">_xlfn.XLOOKUP(A8048,subscriptions!B8048:B10004,subscriptions!G8048:G10004)</f>
        <v>20</v>
      </c>
      <c r="O8048" s="10">
        <v>64.0</v>
      </c>
      <c r="P8048" s="10" t="str">
        <f t="array" ref="P8048">_xlfn.XLOOKUP(A8048,subscriptions!B8048:B10004,subscriptions!C8048:C10004)</f>
        <v>Roam</v>
      </c>
      <c r="Q8048" s="10" t="s">
        <v>128</v>
      </c>
      <c r="R8048" s="10" t="s">
        <v>148</v>
      </c>
      <c r="S8048" s="10" t="s">
        <v>1360</v>
      </c>
    </row>
    <row r="8049">
      <c r="A8049" s="1" t="s">
        <v>10156</v>
      </c>
      <c r="B8049" s="1" t="s">
        <v>355</v>
      </c>
      <c r="C8049" s="1" t="s">
        <v>492</v>
      </c>
      <c r="D8049" s="1" t="s">
        <v>153</v>
      </c>
      <c r="E8049" s="1" t="s">
        <v>714</v>
      </c>
      <c r="F8049" s="1" t="s">
        <v>1866</v>
      </c>
      <c r="G8049" s="1" t="s">
        <v>26508</v>
      </c>
      <c r="H8049" s="1" t="s">
        <v>26509</v>
      </c>
      <c r="I8049" s="4">
        <v>84.37729166666666</v>
      </c>
      <c r="J8049" s="1">
        <v>97.51</v>
      </c>
      <c r="K8049" s="1">
        <v>19.4</v>
      </c>
      <c r="M8049" s="10">
        <f t="array" ref="M8049">_xlfn.XLOOKUP(A8049,subscriptions!B8049:B10004,subscriptions!D8049:D10004)</f>
        <v>80</v>
      </c>
      <c r="N8049" s="10">
        <f t="array" ref="N8049">_xlfn.XLOOKUP(A8049,subscriptions!B8049:B10004,subscriptions!G8049:G10004)</f>
        <v>0</v>
      </c>
      <c r="O8049" s="10">
        <v>80.0</v>
      </c>
      <c r="P8049" s="10" t="str">
        <f t="array" ref="P8049">_xlfn.XLOOKUP(A8049,subscriptions!B8049:B10004,subscriptions!C8049:C10004)</f>
        <v>Roam</v>
      </c>
      <c r="Q8049" s="10" t="s">
        <v>173</v>
      </c>
      <c r="R8049" s="10" t="s">
        <v>148</v>
      </c>
      <c r="S8049" s="10" t="s">
        <v>1360</v>
      </c>
    </row>
    <row r="8050">
      <c r="A8050" s="1" t="s">
        <v>10157</v>
      </c>
      <c r="B8050" s="1" t="s">
        <v>2327</v>
      </c>
      <c r="C8050" s="1" t="s">
        <v>330</v>
      </c>
      <c r="D8050" s="1" t="s">
        <v>27</v>
      </c>
      <c r="E8050" s="1" t="s">
        <v>332</v>
      </c>
      <c r="F8050" s="1" t="s">
        <v>427</v>
      </c>
      <c r="G8050" s="1" t="s">
        <v>26510</v>
      </c>
      <c r="H8050" s="1" t="s">
        <v>26511</v>
      </c>
      <c r="I8050" s="4">
        <v>84.21398148148148</v>
      </c>
      <c r="J8050" s="1">
        <v>3112.6</v>
      </c>
      <c r="K8050" s="1">
        <v>330.99</v>
      </c>
      <c r="M8050" s="10">
        <f t="array" ref="M8050">_xlfn.XLOOKUP(A8050,subscriptions!B8050:B10004,subscriptions!D8050:D10004)</f>
        <v>250</v>
      </c>
      <c r="N8050" s="10">
        <f t="array" ref="N8050">_xlfn.XLOOKUP(A8050,subscriptions!B8050:B10004,subscriptions!G8050:G10004)</f>
        <v>5</v>
      </c>
      <c r="O8050" s="10">
        <v>237.5</v>
      </c>
      <c r="P8050" s="10" t="str">
        <f t="array" ref="P8050">_xlfn.XLOOKUP(A8050,subscriptions!B8050:B10004,subscriptions!C8050:C10004)</f>
        <v>Business</v>
      </c>
      <c r="Q8050" s="10" t="s">
        <v>194</v>
      </c>
      <c r="R8050" s="10" t="s">
        <v>129</v>
      </c>
      <c r="S8050" s="10" t="s">
        <v>388</v>
      </c>
    </row>
    <row r="8051">
      <c r="A8051" s="1" t="s">
        <v>10158</v>
      </c>
      <c r="B8051" s="1" t="s">
        <v>1939</v>
      </c>
      <c r="C8051" s="1" t="s">
        <v>218</v>
      </c>
      <c r="D8051" s="1" t="s">
        <v>153</v>
      </c>
      <c r="E8051" s="1" t="s">
        <v>28</v>
      </c>
      <c r="F8051" s="1" t="s">
        <v>1639</v>
      </c>
      <c r="G8051" s="1" t="s">
        <v>26512</v>
      </c>
      <c r="H8051" s="1" t="s">
        <v>26513</v>
      </c>
      <c r="I8051" s="4">
        <v>84.38010416666667</v>
      </c>
      <c r="J8051" s="1">
        <v>273.89</v>
      </c>
      <c r="K8051" s="1">
        <v>84.91</v>
      </c>
      <c r="M8051" s="10">
        <f t="array" ref="M8051">_xlfn.XLOOKUP(A8051,subscriptions!B8051:B10004,subscriptions!D8051:D10004)</f>
        <v>120</v>
      </c>
      <c r="N8051" s="10">
        <f t="array" ref="N8051">_xlfn.XLOOKUP(A8051,subscriptions!B8051:B10004,subscriptions!G8051:G10004)</f>
        <v>10</v>
      </c>
      <c r="O8051" s="10">
        <v>108.0</v>
      </c>
      <c r="P8051" s="10" t="str">
        <f t="array" ref="P8051">_xlfn.XLOOKUP(A8051,subscriptions!B8051:B10004,subscriptions!C8051:C10004)</f>
        <v>Residential</v>
      </c>
      <c r="Q8051" s="10" t="s">
        <v>128</v>
      </c>
      <c r="R8051" s="10" t="s">
        <v>212</v>
      </c>
      <c r="S8051" s="10" t="s">
        <v>698</v>
      </c>
    </row>
    <row r="8052">
      <c r="A8052" s="1" t="s">
        <v>10159</v>
      </c>
      <c r="B8052" s="1" t="s">
        <v>177</v>
      </c>
      <c r="C8052" s="1" t="s">
        <v>871</v>
      </c>
      <c r="D8052" s="1" t="s">
        <v>153</v>
      </c>
      <c r="E8052" s="1" t="s">
        <v>28</v>
      </c>
      <c r="F8052" s="1" t="s">
        <v>526</v>
      </c>
      <c r="G8052" s="1" t="s">
        <v>26514</v>
      </c>
      <c r="H8052" s="1" t="s">
        <v>26515</v>
      </c>
      <c r="I8052" s="4">
        <v>84.29333333333334</v>
      </c>
      <c r="J8052" s="1">
        <v>254.27</v>
      </c>
      <c r="K8052" s="1">
        <v>72.01</v>
      </c>
      <c r="M8052" s="10">
        <f t="array" ref="M8052">_xlfn.XLOOKUP(A8052,subscriptions!B8052:B10004,subscriptions!D8052:D10004)</f>
        <v>120</v>
      </c>
      <c r="N8052" s="10">
        <f t="array" ref="N8052">_xlfn.XLOOKUP(A8052,subscriptions!B8052:B10004,subscriptions!G8052:G10004)</f>
        <v>20</v>
      </c>
      <c r="O8052" s="10">
        <v>96.0</v>
      </c>
      <c r="P8052" s="10" t="str">
        <f t="array" ref="P8052">_xlfn.XLOOKUP(A8052,subscriptions!B8052:B10004,subscriptions!C8052:C10004)</f>
        <v>Residential</v>
      </c>
      <c r="Q8052" s="10" t="s">
        <v>128</v>
      </c>
      <c r="R8052" s="10" t="s">
        <v>148</v>
      </c>
      <c r="S8052" s="10" t="s">
        <v>1779</v>
      </c>
    </row>
    <row r="8053">
      <c r="A8053" s="1" t="s">
        <v>10162</v>
      </c>
      <c r="B8053" s="1" t="s">
        <v>1939</v>
      </c>
      <c r="C8053" s="1" t="s">
        <v>2483</v>
      </c>
      <c r="D8053" s="1" t="s">
        <v>153</v>
      </c>
      <c r="E8053" s="1" t="s">
        <v>239</v>
      </c>
      <c r="F8053" s="1" t="s">
        <v>240</v>
      </c>
      <c r="G8053" s="1" t="s">
        <v>26516</v>
      </c>
      <c r="H8053" s="1" t="s">
        <v>26517</v>
      </c>
      <c r="I8053" s="4">
        <v>84.1682175925926</v>
      </c>
      <c r="J8053" s="1">
        <v>339.78</v>
      </c>
      <c r="K8053" s="1">
        <v>87.55</v>
      </c>
      <c r="M8053" s="10">
        <f t="array" ref="M8053">_xlfn.XLOOKUP(A8053,subscriptions!B8053:B10004,subscriptions!D8053:D10004)</f>
        <v>80</v>
      </c>
      <c r="N8053" s="10">
        <f t="array" ref="N8053">_xlfn.XLOOKUP(A8053,subscriptions!B8053:B10004,subscriptions!G8053:G10004)</f>
        <v>0</v>
      </c>
      <c r="O8053" s="10">
        <v>80.0</v>
      </c>
      <c r="P8053" s="10" t="str">
        <f t="array" ref="P8053">_xlfn.XLOOKUP(A8053,subscriptions!B8053:B10004,subscriptions!C8053:C10004)</f>
        <v>Roam</v>
      </c>
      <c r="Q8053" s="10" t="s">
        <v>173</v>
      </c>
      <c r="R8053" s="10" t="s">
        <v>148</v>
      </c>
      <c r="S8053" s="10" t="s">
        <v>1042</v>
      </c>
    </row>
    <row r="8054">
      <c r="A8054" s="1" t="s">
        <v>10163</v>
      </c>
      <c r="B8054" s="1" t="s">
        <v>439</v>
      </c>
      <c r="C8054" s="1" t="s">
        <v>750</v>
      </c>
      <c r="D8054" s="1" t="s">
        <v>153</v>
      </c>
      <c r="E8054" s="1" t="s">
        <v>262</v>
      </c>
      <c r="F8054" s="1" t="s">
        <v>4344</v>
      </c>
      <c r="G8054" s="1" t="s">
        <v>26518</v>
      </c>
      <c r="H8054" s="1" t="s">
        <v>26519</v>
      </c>
      <c r="I8054" s="4">
        <v>84.29479166666667</v>
      </c>
      <c r="J8054" s="1">
        <v>4888.34</v>
      </c>
      <c r="K8054" s="1">
        <v>806.64</v>
      </c>
      <c r="M8054" s="10">
        <f t="array" ref="M8054">_xlfn.XLOOKUP(A8054,subscriptions!B8054:B10004,subscriptions!D8054:D10004)</f>
        <v>120</v>
      </c>
      <c r="N8054" s="10">
        <f t="array" ref="N8054">_xlfn.XLOOKUP(A8054,subscriptions!B8054:B10004,subscriptions!G8054:G10004)</f>
        <v>5</v>
      </c>
      <c r="O8054" s="10">
        <v>114.0</v>
      </c>
      <c r="P8054" s="10" t="str">
        <f t="array" ref="P8054">_xlfn.XLOOKUP(A8054,subscriptions!B8054:B10004,subscriptions!C8054:C10004)</f>
        <v>Residential</v>
      </c>
      <c r="Q8054" s="10" t="s">
        <v>194</v>
      </c>
      <c r="R8054" s="10" t="s">
        <v>212</v>
      </c>
      <c r="S8054" s="10" t="s">
        <v>2075</v>
      </c>
    </row>
    <row r="8055">
      <c r="A8055" s="1" t="s">
        <v>10164</v>
      </c>
      <c r="B8055" s="1" t="s">
        <v>216</v>
      </c>
      <c r="C8055" s="1" t="s">
        <v>441</v>
      </c>
      <c r="D8055" s="1" t="s">
        <v>153</v>
      </c>
      <c r="E8055" s="1" t="s">
        <v>262</v>
      </c>
      <c r="F8055" s="1" t="s">
        <v>4344</v>
      </c>
      <c r="G8055" s="1" t="s">
        <v>26520</v>
      </c>
      <c r="H8055" s="1" t="s">
        <v>26521</v>
      </c>
      <c r="I8055" s="4">
        <v>84.2940625</v>
      </c>
      <c r="J8055" s="1">
        <v>1822.19</v>
      </c>
      <c r="K8055" s="1">
        <v>436.22</v>
      </c>
      <c r="M8055" s="10">
        <f t="array" ref="M8055">_xlfn.XLOOKUP(A8055,subscriptions!B8055:B10004,subscriptions!D8055:D10004)</f>
        <v>80</v>
      </c>
      <c r="N8055" s="10">
        <f t="array" ref="N8055">_xlfn.XLOOKUP(A8055,subscriptions!B8055:B10004,subscriptions!G8055:G10004)</f>
        <v>10</v>
      </c>
      <c r="O8055" s="10">
        <v>72.0</v>
      </c>
      <c r="P8055" s="10" t="str">
        <f t="array" ref="P8055">_xlfn.XLOOKUP(A8055,subscriptions!B8055:B10004,subscriptions!C8055:C10004)</f>
        <v>Roam</v>
      </c>
      <c r="Q8055" s="10" t="s">
        <v>128</v>
      </c>
      <c r="R8055" s="10" t="s">
        <v>148</v>
      </c>
      <c r="S8055" s="10" t="s">
        <v>1458</v>
      </c>
    </row>
    <row r="8056">
      <c r="A8056" s="1" t="s">
        <v>10165</v>
      </c>
      <c r="B8056" s="1" t="s">
        <v>4627</v>
      </c>
      <c r="C8056" s="1" t="s">
        <v>178</v>
      </c>
      <c r="D8056" s="1" t="s">
        <v>27</v>
      </c>
      <c r="E8056" s="1" t="s">
        <v>714</v>
      </c>
      <c r="F8056" s="1" t="s">
        <v>715</v>
      </c>
      <c r="G8056" s="1" t="s">
        <v>26522</v>
      </c>
      <c r="H8056" s="1" t="s">
        <v>26523</v>
      </c>
      <c r="I8056" s="4">
        <v>84.29248842592592</v>
      </c>
      <c r="J8056" s="1">
        <v>2474.48</v>
      </c>
      <c r="K8056" s="1">
        <v>409.11</v>
      </c>
      <c r="M8056" s="10">
        <f t="array" ref="M8056">_xlfn.XLOOKUP(A8056,subscriptions!B8056:B10004,subscriptions!D8056:D10004)</f>
        <v>120</v>
      </c>
      <c r="N8056" s="10">
        <f t="array" ref="N8056">_xlfn.XLOOKUP(A8056,subscriptions!B8056:B10004,subscriptions!G8056:G10004)</f>
        <v>20</v>
      </c>
      <c r="O8056" s="10">
        <v>96.0</v>
      </c>
      <c r="P8056" s="10" t="str">
        <f t="array" ref="P8056">_xlfn.XLOOKUP(A8056,subscriptions!B8056:B10004,subscriptions!C8056:C10004)</f>
        <v>Residential</v>
      </c>
      <c r="Q8056" s="10" t="s">
        <v>128</v>
      </c>
      <c r="R8056" s="10" t="s">
        <v>148</v>
      </c>
      <c r="S8056" s="10" t="s">
        <v>587</v>
      </c>
    </row>
    <row r="8057">
      <c r="A8057" s="1" t="s">
        <v>10166</v>
      </c>
      <c r="B8057" s="1" t="s">
        <v>1226</v>
      </c>
      <c r="C8057" s="1" t="s">
        <v>1100</v>
      </c>
      <c r="D8057" s="1" t="s">
        <v>153</v>
      </c>
      <c r="E8057" s="1" t="s">
        <v>239</v>
      </c>
      <c r="F8057" s="1" t="s">
        <v>2364</v>
      </c>
      <c r="G8057" s="1" t="s">
        <v>26524</v>
      </c>
      <c r="H8057" s="1" t="s">
        <v>26525</v>
      </c>
      <c r="I8057" s="4">
        <v>84.25417824074074</v>
      </c>
      <c r="J8057" s="1">
        <v>810.34</v>
      </c>
      <c r="K8057" s="1">
        <v>99.6</v>
      </c>
      <c r="M8057" s="10">
        <f t="array" ref="M8057">_xlfn.XLOOKUP(A8057,subscriptions!B8057:B10004,subscriptions!D8057:D10004)</f>
        <v>80</v>
      </c>
      <c r="N8057" s="10">
        <f t="array" ref="N8057">_xlfn.XLOOKUP(A8057,subscriptions!B8057:B10004,subscriptions!G8057:G10004)</f>
        <v>0</v>
      </c>
      <c r="O8057" s="10">
        <v>80.0</v>
      </c>
      <c r="P8057" s="10" t="str">
        <f t="array" ref="P8057">_xlfn.XLOOKUP(A8057,subscriptions!B8057:B10004,subscriptions!C8057:C10004)</f>
        <v>Roam</v>
      </c>
      <c r="Q8057" s="10" t="s">
        <v>173</v>
      </c>
      <c r="R8057" s="10" t="s">
        <v>148</v>
      </c>
      <c r="S8057" s="10" t="s">
        <v>2046</v>
      </c>
    </row>
    <row r="8058">
      <c r="A8058" s="1" t="s">
        <v>10167</v>
      </c>
      <c r="B8058" s="1" t="s">
        <v>1414</v>
      </c>
      <c r="C8058" s="1" t="s">
        <v>556</v>
      </c>
      <c r="D8058" s="1" t="s">
        <v>27</v>
      </c>
      <c r="E8058" s="1" t="s">
        <v>239</v>
      </c>
      <c r="F8058" s="1" t="s">
        <v>2765</v>
      </c>
      <c r="G8058" s="1" t="s">
        <v>26526</v>
      </c>
      <c r="H8058" s="1" t="s">
        <v>26527</v>
      </c>
      <c r="I8058" s="4">
        <v>84.38201388888889</v>
      </c>
      <c r="J8058" s="1">
        <v>664.92</v>
      </c>
      <c r="K8058" s="1">
        <v>73.78</v>
      </c>
      <c r="M8058" s="10">
        <f t="array" ref="M8058">_xlfn.XLOOKUP(A8058,subscriptions!B8058:B10004,subscriptions!D8058:D10004)</f>
        <v>120</v>
      </c>
      <c r="N8058" s="10">
        <f t="array" ref="N8058">_xlfn.XLOOKUP(A8058,subscriptions!B8058:B10004,subscriptions!G8058:G10004)</f>
        <v>5</v>
      </c>
      <c r="O8058" s="10">
        <v>114.0</v>
      </c>
      <c r="P8058" s="10" t="str">
        <f t="array" ref="P8058">_xlfn.XLOOKUP(A8058,subscriptions!B8058:B10004,subscriptions!C8058:C10004)</f>
        <v>Residential</v>
      </c>
      <c r="Q8058" s="10" t="s">
        <v>194</v>
      </c>
      <c r="R8058" s="10" t="s">
        <v>212</v>
      </c>
      <c r="S8058" s="10" t="s">
        <v>293</v>
      </c>
    </row>
    <row r="8059">
      <c r="A8059" s="1" t="s">
        <v>10168</v>
      </c>
      <c r="B8059" s="1" t="s">
        <v>409</v>
      </c>
      <c r="C8059" s="1" t="s">
        <v>509</v>
      </c>
      <c r="D8059" s="1" t="s">
        <v>27</v>
      </c>
      <c r="E8059" s="1" t="s">
        <v>332</v>
      </c>
      <c r="F8059" s="1" t="s">
        <v>788</v>
      </c>
      <c r="G8059" s="1" t="s">
        <v>26528</v>
      </c>
      <c r="H8059" s="1" t="s">
        <v>26529</v>
      </c>
      <c r="I8059" s="4">
        <v>84.38212962962963</v>
      </c>
      <c r="J8059" s="1">
        <v>450.81</v>
      </c>
      <c r="K8059" s="1">
        <v>52.96</v>
      </c>
      <c r="M8059" s="10">
        <f t="array" ref="M8059">_xlfn.XLOOKUP(A8059,subscriptions!B8059:B10004,subscriptions!D8059:D10004)</f>
        <v>120</v>
      </c>
      <c r="N8059" s="10">
        <f t="array" ref="N8059">_xlfn.XLOOKUP(A8059,subscriptions!B8059:B10004,subscriptions!G8059:G10004)</f>
        <v>10</v>
      </c>
      <c r="O8059" s="10">
        <v>108.0</v>
      </c>
      <c r="P8059" s="10" t="str">
        <f t="array" ref="P8059">_xlfn.XLOOKUP(A8059,subscriptions!B8059:B10004,subscriptions!C8059:C10004)</f>
        <v>Residential</v>
      </c>
      <c r="Q8059" s="10" t="s">
        <v>128</v>
      </c>
      <c r="R8059" s="10" t="s">
        <v>212</v>
      </c>
      <c r="S8059" s="10" t="s">
        <v>293</v>
      </c>
    </row>
    <row r="8060">
      <c r="A8060" s="1" t="s">
        <v>10169</v>
      </c>
      <c r="B8060" s="1" t="s">
        <v>589</v>
      </c>
      <c r="C8060" s="1" t="s">
        <v>605</v>
      </c>
      <c r="D8060" s="1" t="s">
        <v>153</v>
      </c>
      <c r="E8060" s="1" t="s">
        <v>219</v>
      </c>
      <c r="F8060" s="1" t="s">
        <v>1010</v>
      </c>
      <c r="G8060" s="1" t="s">
        <v>26530</v>
      </c>
      <c r="H8060" s="1" t="s">
        <v>26531</v>
      </c>
      <c r="I8060" s="4">
        <v>84.25864583333333</v>
      </c>
      <c r="J8060" s="1">
        <v>1032.76</v>
      </c>
      <c r="K8060" s="1">
        <v>199.44</v>
      </c>
      <c r="M8060" s="10">
        <f t="array" ref="M8060">_xlfn.XLOOKUP(A8060,subscriptions!B8060:B10004,subscriptions!D8060:D10004)</f>
        <v>80</v>
      </c>
      <c r="N8060" s="10">
        <f t="array" ref="N8060">_xlfn.XLOOKUP(A8060,subscriptions!B8060:B10004,subscriptions!G8060:G10004)</f>
        <v>20</v>
      </c>
      <c r="O8060" s="10">
        <v>64.0</v>
      </c>
      <c r="P8060" s="10" t="str">
        <f t="array" ref="P8060">_xlfn.XLOOKUP(A8060,subscriptions!B8060:B10004,subscriptions!C8060:C10004)</f>
        <v>Roam</v>
      </c>
      <c r="Q8060" s="10" t="s">
        <v>128</v>
      </c>
      <c r="R8060" s="10" t="s">
        <v>148</v>
      </c>
      <c r="S8060" s="10" t="s">
        <v>4148</v>
      </c>
    </row>
    <row r="8061">
      <c r="A8061" s="1" t="s">
        <v>10170</v>
      </c>
      <c r="B8061" s="1" t="s">
        <v>748</v>
      </c>
      <c r="C8061" s="1" t="s">
        <v>1347</v>
      </c>
      <c r="D8061" s="1" t="s">
        <v>27</v>
      </c>
      <c r="E8061" s="1" t="s">
        <v>714</v>
      </c>
      <c r="F8061" s="1" t="s">
        <v>2562</v>
      </c>
      <c r="G8061" s="1" t="s">
        <v>26532</v>
      </c>
      <c r="H8061" s="1" t="s">
        <v>26533</v>
      </c>
      <c r="I8061" s="4">
        <v>84.41887731481482</v>
      </c>
      <c r="J8061" s="1">
        <v>1253.87</v>
      </c>
      <c r="K8061" s="1">
        <v>271.96</v>
      </c>
      <c r="M8061" s="10">
        <f t="array" ref="M8061">_xlfn.XLOOKUP(A8061,subscriptions!B8061:B10004,subscriptions!D8061:D10004)</f>
        <v>120</v>
      </c>
      <c r="N8061" s="10">
        <f t="array" ref="N8061">_xlfn.XLOOKUP(A8061,subscriptions!B8061:B10004,subscriptions!G8061:G10004)</f>
        <v>0</v>
      </c>
      <c r="O8061" s="10">
        <v>120.0</v>
      </c>
      <c r="P8061" s="10" t="str">
        <f t="array" ref="P8061">_xlfn.XLOOKUP(A8061,subscriptions!B8061:B10004,subscriptions!C8061:C10004)</f>
        <v>Residential</v>
      </c>
      <c r="Q8061" s="10" t="s">
        <v>173</v>
      </c>
      <c r="R8061" s="10" t="s">
        <v>212</v>
      </c>
      <c r="S8061" s="10" t="s">
        <v>1822</v>
      </c>
    </row>
    <row r="8062">
      <c r="A8062" s="1" t="s">
        <v>10173</v>
      </c>
      <c r="B8062" s="1" t="s">
        <v>312</v>
      </c>
      <c r="C8062" s="1" t="s">
        <v>1477</v>
      </c>
      <c r="D8062" s="1" t="s">
        <v>153</v>
      </c>
      <c r="E8062" s="1" t="s">
        <v>28</v>
      </c>
      <c r="F8062" s="1" t="s">
        <v>526</v>
      </c>
      <c r="G8062" s="1" t="s">
        <v>26534</v>
      </c>
      <c r="H8062" s="1" t="s">
        <v>26535</v>
      </c>
      <c r="I8062" s="4">
        <v>84.25502314814815</v>
      </c>
      <c r="J8062" s="1">
        <v>1548.59</v>
      </c>
      <c r="K8062" s="1">
        <v>219.12</v>
      </c>
      <c r="M8062" s="10">
        <f t="array" ref="M8062">_xlfn.XLOOKUP(A8062,subscriptions!B8062:B10004,subscriptions!D8062:D10004)</f>
        <v>80</v>
      </c>
      <c r="N8062" s="10">
        <f t="array" ref="N8062">_xlfn.XLOOKUP(A8062,subscriptions!B8062:B10004,subscriptions!G8062:G10004)</f>
        <v>5</v>
      </c>
      <c r="O8062" s="10">
        <v>76.0</v>
      </c>
      <c r="P8062" s="10" t="str">
        <f t="array" ref="P8062">_xlfn.XLOOKUP(A8062,subscriptions!B8062:B10004,subscriptions!C8062:C10004)</f>
        <v>Roam</v>
      </c>
      <c r="Q8062" s="10" t="s">
        <v>194</v>
      </c>
      <c r="R8062" s="10" t="s">
        <v>148</v>
      </c>
      <c r="S8062" s="10" t="s">
        <v>149</v>
      </c>
    </row>
    <row r="8063">
      <c r="A8063" s="1" t="s">
        <v>10174</v>
      </c>
      <c r="B8063" s="1" t="s">
        <v>523</v>
      </c>
      <c r="C8063" s="1" t="s">
        <v>237</v>
      </c>
      <c r="D8063" s="1" t="s">
        <v>27</v>
      </c>
      <c r="E8063" s="1" t="s">
        <v>280</v>
      </c>
      <c r="F8063" s="1" t="s">
        <v>1478</v>
      </c>
      <c r="G8063" s="1" t="s">
        <v>26536</v>
      </c>
      <c r="H8063" s="1" t="s">
        <v>26537</v>
      </c>
      <c r="I8063" s="4">
        <v>84.2133449074074</v>
      </c>
      <c r="J8063" s="1">
        <v>495.83</v>
      </c>
      <c r="K8063" s="1">
        <v>85.56</v>
      </c>
      <c r="M8063" s="10">
        <f t="array" ref="M8063">_xlfn.XLOOKUP(A8063,subscriptions!B8063:B10004,subscriptions!D8063:D10004)</f>
        <v>120</v>
      </c>
      <c r="N8063" s="10">
        <f t="array" ref="N8063">_xlfn.XLOOKUP(A8063,subscriptions!B8063:B10004,subscriptions!G8063:G10004)</f>
        <v>10</v>
      </c>
      <c r="O8063" s="10">
        <v>108.0</v>
      </c>
      <c r="P8063" s="10" t="str">
        <f t="array" ref="P8063">_xlfn.XLOOKUP(A8063,subscriptions!B8063:B10004,subscriptions!C8063:C10004)</f>
        <v>Residential</v>
      </c>
      <c r="Q8063" s="10" t="s">
        <v>128</v>
      </c>
      <c r="R8063" s="10" t="s">
        <v>212</v>
      </c>
      <c r="S8063" s="10" t="s">
        <v>1915</v>
      </c>
    </row>
    <row r="8064">
      <c r="A8064" s="1" t="s">
        <v>10175</v>
      </c>
      <c r="B8064" s="1" t="s">
        <v>1865</v>
      </c>
      <c r="C8064" s="1" t="s">
        <v>1142</v>
      </c>
      <c r="D8064" s="1" t="s">
        <v>153</v>
      </c>
      <c r="E8064" s="1" t="s">
        <v>219</v>
      </c>
      <c r="F8064" s="1" t="s">
        <v>220</v>
      </c>
      <c r="G8064" s="1" t="s">
        <v>26538</v>
      </c>
      <c r="H8064" s="1" t="s">
        <v>26539</v>
      </c>
      <c r="I8064" s="4">
        <v>84.37945601851852</v>
      </c>
      <c r="J8064" s="1">
        <v>4503.75</v>
      </c>
      <c r="K8064" s="1">
        <v>628.52</v>
      </c>
      <c r="M8064" s="10">
        <f t="array" ref="M8064">_xlfn.XLOOKUP(A8064,subscriptions!B8064:B10004,subscriptions!D8064:D10004)</f>
        <v>120</v>
      </c>
      <c r="N8064" s="10">
        <f t="array" ref="N8064">_xlfn.XLOOKUP(A8064,subscriptions!B8064:B10004,subscriptions!G8064:G10004)</f>
        <v>20</v>
      </c>
      <c r="O8064" s="10">
        <v>96.0</v>
      </c>
      <c r="P8064" s="10" t="str">
        <f t="array" ref="P8064">_xlfn.XLOOKUP(A8064,subscriptions!B8064:B10004,subscriptions!C8064:C10004)</f>
        <v>Residential</v>
      </c>
      <c r="Q8064" s="10" t="s">
        <v>128</v>
      </c>
      <c r="R8064" s="10" t="s">
        <v>148</v>
      </c>
      <c r="S8064" s="10" t="s">
        <v>2380</v>
      </c>
    </row>
    <row r="8065">
      <c r="A8065" s="1" t="s">
        <v>10176</v>
      </c>
      <c r="B8065" s="1" t="s">
        <v>278</v>
      </c>
      <c r="C8065" s="1" t="s">
        <v>1347</v>
      </c>
      <c r="D8065" s="1" t="s">
        <v>27</v>
      </c>
      <c r="E8065" s="1" t="s">
        <v>280</v>
      </c>
      <c r="F8065" s="1" t="s">
        <v>376</v>
      </c>
      <c r="G8065" s="1" t="s">
        <v>26540</v>
      </c>
      <c r="H8065" s="1" t="s">
        <v>26541</v>
      </c>
      <c r="I8065" s="4">
        <v>84.38361111111111</v>
      </c>
      <c r="J8065" s="1">
        <v>329.06</v>
      </c>
      <c r="K8065" s="1">
        <v>35.77</v>
      </c>
      <c r="M8065" s="10">
        <f t="array" ref="M8065">_xlfn.XLOOKUP(A8065,subscriptions!B8065:B10004,subscriptions!D8065:D10004)</f>
        <v>120</v>
      </c>
      <c r="N8065" s="10">
        <f t="array" ref="N8065">_xlfn.XLOOKUP(A8065,subscriptions!B8065:B10004,subscriptions!G8065:G10004)</f>
        <v>0</v>
      </c>
      <c r="O8065" s="10">
        <v>120.0</v>
      </c>
      <c r="P8065" s="10" t="str">
        <f t="array" ref="P8065">_xlfn.XLOOKUP(A8065,subscriptions!B8065:B10004,subscriptions!C8065:C10004)</f>
        <v>Residential</v>
      </c>
      <c r="Q8065" s="10" t="s">
        <v>173</v>
      </c>
      <c r="R8065" s="10" t="s">
        <v>212</v>
      </c>
      <c r="S8065" s="10" t="s">
        <v>882</v>
      </c>
    </row>
    <row r="8066">
      <c r="A8066" s="1" t="s">
        <v>10177</v>
      </c>
      <c r="B8066" s="1" t="s">
        <v>1317</v>
      </c>
      <c r="C8066" s="1" t="s">
        <v>800</v>
      </c>
      <c r="D8066" s="1" t="s">
        <v>27</v>
      </c>
      <c r="E8066" s="1" t="s">
        <v>280</v>
      </c>
      <c r="F8066" s="1" t="s">
        <v>1478</v>
      </c>
      <c r="G8066" s="1" t="s">
        <v>26542</v>
      </c>
      <c r="H8066" s="1" t="s">
        <v>26543</v>
      </c>
      <c r="I8066" s="4">
        <v>84.25767361111112</v>
      </c>
      <c r="J8066" s="1">
        <v>5106.87</v>
      </c>
      <c r="K8066" s="1">
        <v>1011.17</v>
      </c>
      <c r="M8066" s="10">
        <f t="array" ref="M8066">_xlfn.XLOOKUP(A8066,subscriptions!B8066:B10004,subscriptions!D8066:D10004)</f>
        <v>120</v>
      </c>
      <c r="N8066" s="10">
        <f t="array" ref="N8066">_xlfn.XLOOKUP(A8066,subscriptions!B8066:B10004,subscriptions!G8066:G10004)</f>
        <v>5</v>
      </c>
      <c r="O8066" s="10">
        <v>114.0</v>
      </c>
      <c r="P8066" s="10" t="str">
        <f t="array" ref="P8066">_xlfn.XLOOKUP(A8066,subscriptions!B8066:B10004,subscriptions!C8066:C10004)</f>
        <v>Residential</v>
      </c>
      <c r="Q8066" s="10" t="s">
        <v>194</v>
      </c>
      <c r="R8066" s="10" t="s">
        <v>212</v>
      </c>
      <c r="S8066" s="10" t="s">
        <v>603</v>
      </c>
    </row>
    <row r="8067">
      <c r="A8067" s="1" t="s">
        <v>10178</v>
      </c>
      <c r="B8067" s="1" t="s">
        <v>870</v>
      </c>
      <c r="C8067" s="1" t="s">
        <v>1100</v>
      </c>
      <c r="D8067" s="1" t="s">
        <v>153</v>
      </c>
      <c r="E8067" s="1" t="s">
        <v>262</v>
      </c>
      <c r="F8067" s="1" t="s">
        <v>392</v>
      </c>
      <c r="G8067" s="1" t="s">
        <v>26544</v>
      </c>
      <c r="H8067" s="1" t="s">
        <v>26545</v>
      </c>
      <c r="I8067" s="4">
        <v>84.17373842592593</v>
      </c>
      <c r="J8067" s="1">
        <v>72.45</v>
      </c>
      <c r="K8067" s="1">
        <v>28.46</v>
      </c>
      <c r="M8067" s="10">
        <f t="array" ref="M8067">_xlfn.XLOOKUP(A8067,subscriptions!B8067:B10004,subscriptions!D8067:D10004)</f>
        <v>120</v>
      </c>
      <c r="N8067" s="10">
        <f t="array" ref="N8067">_xlfn.XLOOKUP(A8067,subscriptions!B8067:B10004,subscriptions!G8067:G10004)</f>
        <v>10</v>
      </c>
      <c r="O8067" s="10">
        <v>108.0</v>
      </c>
      <c r="P8067" s="10" t="str">
        <f t="array" ref="P8067">_xlfn.XLOOKUP(A8067,subscriptions!B8067:B10004,subscriptions!C8067:C10004)</f>
        <v>Residential</v>
      </c>
      <c r="Q8067" s="10" t="s">
        <v>128</v>
      </c>
      <c r="R8067" s="10" t="s">
        <v>212</v>
      </c>
      <c r="S8067" s="10" t="s">
        <v>3087</v>
      </c>
    </row>
    <row r="8068">
      <c r="A8068" s="1" t="s">
        <v>10179</v>
      </c>
      <c r="B8068" s="1" t="s">
        <v>1972</v>
      </c>
      <c r="C8068" s="1" t="s">
        <v>1200</v>
      </c>
      <c r="D8068" s="1" t="s">
        <v>27</v>
      </c>
      <c r="E8068" s="1" t="s">
        <v>219</v>
      </c>
      <c r="F8068" s="1" t="s">
        <v>574</v>
      </c>
      <c r="G8068" s="1" t="s">
        <v>26546</v>
      </c>
      <c r="H8068" s="1" t="s">
        <v>26547</v>
      </c>
      <c r="I8068" s="4">
        <v>84.29940972222222</v>
      </c>
      <c r="J8068" s="1">
        <v>1034.14</v>
      </c>
      <c r="K8068" s="1">
        <v>255.75</v>
      </c>
      <c r="M8068" s="10">
        <f t="array" ref="M8068">_xlfn.XLOOKUP(A8068,subscriptions!B8068:B10004,subscriptions!D8068:D10004)</f>
        <v>120</v>
      </c>
      <c r="N8068" s="10">
        <f t="array" ref="N8068">_xlfn.XLOOKUP(A8068,subscriptions!B8068:B10004,subscriptions!G8068:G10004)</f>
        <v>20</v>
      </c>
      <c r="O8068" s="10">
        <v>96.0</v>
      </c>
      <c r="P8068" s="10" t="str">
        <f t="array" ref="P8068">_xlfn.XLOOKUP(A8068,subscriptions!B8068:B10004,subscriptions!C8068:C10004)</f>
        <v>Residential</v>
      </c>
      <c r="Q8068" s="10" t="s">
        <v>128</v>
      </c>
      <c r="R8068" s="10" t="s">
        <v>148</v>
      </c>
      <c r="S8068" s="10" t="s">
        <v>522</v>
      </c>
    </row>
    <row r="8069">
      <c r="A8069" s="1" t="s">
        <v>10180</v>
      </c>
      <c r="B8069" s="1" t="s">
        <v>969</v>
      </c>
      <c r="C8069" s="1" t="s">
        <v>509</v>
      </c>
      <c r="D8069" s="1" t="s">
        <v>27</v>
      </c>
      <c r="E8069" s="1" t="s">
        <v>219</v>
      </c>
      <c r="F8069" s="1" t="s">
        <v>590</v>
      </c>
      <c r="G8069" s="1" t="s">
        <v>26548</v>
      </c>
      <c r="H8069" s="1" t="s">
        <v>26549</v>
      </c>
      <c r="I8069" s="4">
        <v>84.2953125</v>
      </c>
      <c r="J8069" s="1">
        <v>658.28</v>
      </c>
      <c r="K8069" s="1">
        <v>164.32</v>
      </c>
      <c r="M8069" s="10">
        <f t="array" ref="M8069">_xlfn.XLOOKUP(A8069,subscriptions!B8069:B10004,subscriptions!D8069:D10004)</f>
        <v>120</v>
      </c>
      <c r="N8069" s="10">
        <f t="array" ref="N8069">_xlfn.XLOOKUP(A8069,subscriptions!B8069:B10004,subscriptions!G8069:G10004)</f>
        <v>0</v>
      </c>
      <c r="O8069" s="10">
        <v>120.0</v>
      </c>
      <c r="P8069" s="10" t="str">
        <f t="array" ref="P8069">_xlfn.XLOOKUP(A8069,subscriptions!B8069:B10004,subscriptions!C8069:C10004)</f>
        <v>Residential</v>
      </c>
      <c r="Q8069" s="10" t="s">
        <v>173</v>
      </c>
      <c r="R8069" s="10" t="s">
        <v>212</v>
      </c>
      <c r="S8069" s="10" t="s">
        <v>1026</v>
      </c>
    </row>
    <row r="8070">
      <c r="A8070" s="1" t="s">
        <v>10181</v>
      </c>
      <c r="B8070" s="1" t="s">
        <v>197</v>
      </c>
      <c r="C8070" s="1" t="s">
        <v>556</v>
      </c>
      <c r="D8070" s="1" t="s">
        <v>153</v>
      </c>
      <c r="E8070" s="1" t="s">
        <v>332</v>
      </c>
      <c r="F8070" s="1" t="s">
        <v>736</v>
      </c>
      <c r="G8070" s="1" t="s">
        <v>26550</v>
      </c>
      <c r="H8070" s="1" t="s">
        <v>26551</v>
      </c>
      <c r="I8070" s="4">
        <v>84.20996527777778</v>
      </c>
      <c r="J8070" s="1">
        <v>944.37</v>
      </c>
      <c r="K8070" s="1">
        <v>100.76</v>
      </c>
      <c r="M8070" s="10">
        <f t="array" ref="M8070">_xlfn.XLOOKUP(A8070,subscriptions!B8070:B10004,subscriptions!D8070:D10004)</f>
        <v>120</v>
      </c>
      <c r="N8070" s="10">
        <f t="array" ref="N8070">_xlfn.XLOOKUP(A8070,subscriptions!B8070:B10004,subscriptions!G8070:G10004)</f>
        <v>5</v>
      </c>
      <c r="O8070" s="10">
        <v>114.0</v>
      </c>
      <c r="P8070" s="10" t="str">
        <f t="array" ref="P8070">_xlfn.XLOOKUP(A8070,subscriptions!B8070:B10004,subscriptions!C8070:C10004)</f>
        <v>Residential</v>
      </c>
      <c r="Q8070" s="10" t="s">
        <v>194</v>
      </c>
      <c r="R8070" s="10" t="s">
        <v>212</v>
      </c>
      <c r="S8070" s="10" t="s">
        <v>353</v>
      </c>
    </row>
    <row r="8071">
      <c r="A8071" s="1" t="s">
        <v>10184</v>
      </c>
      <c r="B8071" s="1" t="s">
        <v>236</v>
      </c>
      <c r="C8071" s="1" t="s">
        <v>441</v>
      </c>
      <c r="D8071" s="1" t="s">
        <v>153</v>
      </c>
      <c r="E8071" s="1" t="s">
        <v>28</v>
      </c>
      <c r="F8071" s="1" t="s">
        <v>801</v>
      </c>
      <c r="G8071" s="1" t="s">
        <v>26552</v>
      </c>
      <c r="H8071" s="1" t="s">
        <v>26553</v>
      </c>
      <c r="I8071" s="4">
        <v>84.38293981481482</v>
      </c>
      <c r="J8071" s="1">
        <v>1318.28</v>
      </c>
      <c r="K8071" s="1">
        <v>307.9</v>
      </c>
      <c r="M8071" s="10">
        <f t="array" ref="M8071">_xlfn.XLOOKUP(A8071,subscriptions!B8071:B10004,subscriptions!D8071:D10004)</f>
        <v>80</v>
      </c>
      <c r="N8071" s="10">
        <f t="array" ref="N8071">_xlfn.XLOOKUP(A8071,subscriptions!B8071:B10004,subscriptions!G8071:G10004)</f>
        <v>10</v>
      </c>
      <c r="O8071" s="10">
        <v>72.0</v>
      </c>
      <c r="P8071" s="10" t="str">
        <f t="array" ref="P8071">_xlfn.XLOOKUP(A8071,subscriptions!B8071:B10004,subscriptions!C8071:C10004)</f>
        <v>Roam</v>
      </c>
      <c r="Q8071" s="10" t="s">
        <v>128</v>
      </c>
      <c r="R8071" s="10" t="s">
        <v>148</v>
      </c>
      <c r="S8071" s="10" t="s">
        <v>671</v>
      </c>
    </row>
    <row r="8072">
      <c r="A8072" s="1" t="s">
        <v>10185</v>
      </c>
      <c r="B8072" s="1" t="s">
        <v>109</v>
      </c>
      <c r="C8072" s="1" t="s">
        <v>391</v>
      </c>
      <c r="D8072" s="1" t="s">
        <v>27</v>
      </c>
      <c r="E8072" s="1" t="s">
        <v>111</v>
      </c>
      <c r="F8072" s="1" t="s">
        <v>1263</v>
      </c>
      <c r="G8072" s="1" t="s">
        <v>26554</v>
      </c>
      <c r="H8072" s="1" t="s">
        <v>26555</v>
      </c>
      <c r="I8072" s="4">
        <v>84.29603009259259</v>
      </c>
      <c r="J8072" s="1">
        <v>907.96</v>
      </c>
      <c r="K8072" s="1">
        <v>146.11</v>
      </c>
      <c r="M8072" s="10">
        <f t="array" ref="M8072">_xlfn.XLOOKUP(A8072,subscriptions!B8072:B10004,subscriptions!D8072:D10004)</f>
        <v>120</v>
      </c>
      <c r="N8072" s="10">
        <f t="array" ref="N8072">_xlfn.XLOOKUP(A8072,subscriptions!B8072:B10004,subscriptions!G8072:G10004)</f>
        <v>20</v>
      </c>
      <c r="O8072" s="10">
        <v>96.0</v>
      </c>
      <c r="P8072" s="10" t="str">
        <f t="array" ref="P8072">_xlfn.XLOOKUP(A8072,subscriptions!B8072:B10004,subscriptions!C8072:C10004)</f>
        <v>Residential</v>
      </c>
      <c r="Q8072" s="10" t="s">
        <v>128</v>
      </c>
      <c r="R8072" s="10" t="s">
        <v>148</v>
      </c>
      <c r="S8072" s="10" t="s">
        <v>655</v>
      </c>
    </row>
    <row r="8073">
      <c r="A8073" s="1" t="s">
        <v>10186</v>
      </c>
      <c r="B8073" s="1" t="s">
        <v>814</v>
      </c>
      <c r="C8073" s="1" t="s">
        <v>1251</v>
      </c>
      <c r="D8073" s="1" t="s">
        <v>153</v>
      </c>
      <c r="E8073" s="1" t="s">
        <v>179</v>
      </c>
      <c r="F8073" s="1" t="s">
        <v>901</v>
      </c>
      <c r="G8073" s="1" t="s">
        <v>26556</v>
      </c>
      <c r="H8073" s="1" t="s">
        <v>26557</v>
      </c>
      <c r="I8073" s="4">
        <v>84.25439814814816</v>
      </c>
      <c r="J8073" s="1">
        <v>853.82</v>
      </c>
      <c r="K8073" s="1">
        <v>115.94</v>
      </c>
      <c r="L8073" s="1">
        <v>100.0</v>
      </c>
      <c r="M8073" s="10">
        <f t="array" ref="M8073">_xlfn.XLOOKUP(A8073,subscriptions!B8073:B10004,subscriptions!D8073:D10004)</f>
        <v>50</v>
      </c>
      <c r="N8073" s="10">
        <f t="array" ref="N8073">_xlfn.XLOOKUP(A8073,subscriptions!B8073:B10004,subscriptions!G8073:G10004)</f>
        <v>0</v>
      </c>
      <c r="O8073" s="10">
        <v>50.0</v>
      </c>
      <c r="P8073" s="10" t="str">
        <f t="array" ref="P8073">_xlfn.XLOOKUP(A8073,subscriptions!B8073:B10004,subscriptions!C8073:C10004)</f>
        <v>Mini</v>
      </c>
      <c r="Q8073" s="10" t="s">
        <v>173</v>
      </c>
      <c r="R8073" s="10" t="s">
        <v>148</v>
      </c>
      <c r="S8073" s="10" t="s">
        <v>2046</v>
      </c>
    </row>
    <row r="8074">
      <c r="A8074" s="1" t="s">
        <v>10187</v>
      </c>
      <c r="B8074" s="1" t="s">
        <v>1262</v>
      </c>
      <c r="C8074" s="1" t="s">
        <v>456</v>
      </c>
      <c r="D8074" s="1" t="s">
        <v>27</v>
      </c>
      <c r="E8074" s="1" t="s">
        <v>111</v>
      </c>
      <c r="F8074" s="1" t="s">
        <v>1362</v>
      </c>
      <c r="G8074" s="1" t="s">
        <v>26558</v>
      </c>
      <c r="H8074" s="1" t="s">
        <v>26559</v>
      </c>
      <c r="I8074" s="4">
        <v>84.33891203703703</v>
      </c>
      <c r="J8074" s="1">
        <v>2029.21</v>
      </c>
      <c r="K8074" s="1">
        <v>386.52</v>
      </c>
      <c r="M8074" s="10">
        <f t="array" ref="M8074">_xlfn.XLOOKUP(A8074,subscriptions!B8074:B10004,subscriptions!D8074:D10004)</f>
        <v>120</v>
      </c>
      <c r="N8074" s="10">
        <f t="array" ref="N8074">_xlfn.XLOOKUP(A8074,subscriptions!B8074:B10004,subscriptions!G8074:G10004)</f>
        <v>5</v>
      </c>
      <c r="O8074" s="10">
        <v>114.0</v>
      </c>
      <c r="P8074" s="10" t="str">
        <f t="array" ref="P8074">_xlfn.XLOOKUP(A8074,subscriptions!B8074:B10004,subscriptions!C8074:C10004)</f>
        <v>Residential</v>
      </c>
      <c r="Q8074" s="10" t="s">
        <v>194</v>
      </c>
      <c r="R8074" s="10" t="s">
        <v>212</v>
      </c>
      <c r="S8074" s="10" t="s">
        <v>2016</v>
      </c>
    </row>
    <row r="8075">
      <c r="A8075" s="1" t="s">
        <v>10188</v>
      </c>
      <c r="B8075" s="1" t="s">
        <v>1984</v>
      </c>
      <c r="C8075" s="1" t="s">
        <v>296</v>
      </c>
      <c r="D8075" s="1" t="s">
        <v>153</v>
      </c>
      <c r="E8075" s="1" t="s">
        <v>111</v>
      </c>
      <c r="F8075" s="1" t="s">
        <v>135</v>
      </c>
      <c r="G8075" s="1" t="s">
        <v>26560</v>
      </c>
      <c r="H8075" s="1" t="s">
        <v>26561</v>
      </c>
      <c r="I8075" s="4">
        <v>84.41876157407407</v>
      </c>
      <c r="J8075" s="1">
        <v>1786.95</v>
      </c>
      <c r="K8075" s="1">
        <v>334.02</v>
      </c>
      <c r="M8075" s="10">
        <f t="array" ref="M8075">_xlfn.XLOOKUP(A8075,subscriptions!B8075:B10004,subscriptions!D8075:D10004)</f>
        <v>120</v>
      </c>
      <c r="N8075" s="10">
        <f t="array" ref="N8075">_xlfn.XLOOKUP(A8075,subscriptions!B8075:B10004,subscriptions!G8075:G10004)</f>
        <v>10</v>
      </c>
      <c r="O8075" s="10">
        <v>108.0</v>
      </c>
      <c r="P8075" s="10" t="str">
        <f t="array" ref="P8075">_xlfn.XLOOKUP(A8075,subscriptions!B8075:B10004,subscriptions!C8075:C10004)</f>
        <v>Residential</v>
      </c>
      <c r="Q8075" s="10" t="s">
        <v>128</v>
      </c>
      <c r="R8075" s="10" t="s">
        <v>212</v>
      </c>
      <c r="S8075" s="10" t="s">
        <v>1822</v>
      </c>
    </row>
    <row r="8076">
      <c r="A8076" s="1" t="s">
        <v>10189</v>
      </c>
      <c r="B8076" s="1" t="s">
        <v>763</v>
      </c>
      <c r="C8076" s="1" t="s">
        <v>556</v>
      </c>
      <c r="D8076" s="1" t="s">
        <v>27</v>
      </c>
      <c r="E8076" s="1" t="s">
        <v>332</v>
      </c>
      <c r="F8076" s="1" t="s">
        <v>2415</v>
      </c>
      <c r="G8076" s="1" t="s">
        <v>26562</v>
      </c>
      <c r="H8076" s="1" t="s">
        <v>26563</v>
      </c>
      <c r="I8076" s="4">
        <v>84.4191087962963</v>
      </c>
      <c r="J8076" s="1">
        <v>2737.08</v>
      </c>
      <c r="K8076" s="1">
        <v>685.62</v>
      </c>
      <c r="M8076" s="10">
        <f t="array" ref="M8076">_xlfn.XLOOKUP(A8076,subscriptions!B8076:B10004,subscriptions!D8076:D10004)</f>
        <v>120</v>
      </c>
      <c r="N8076" s="10">
        <f t="array" ref="N8076">_xlfn.XLOOKUP(A8076,subscriptions!B8076:B10004,subscriptions!G8076:G10004)</f>
        <v>20</v>
      </c>
      <c r="O8076" s="10">
        <v>96.0</v>
      </c>
      <c r="P8076" s="10" t="str">
        <f t="array" ref="P8076">_xlfn.XLOOKUP(A8076,subscriptions!B8076:B10004,subscriptions!C8076:C10004)</f>
        <v>Residential</v>
      </c>
      <c r="Q8076" s="10" t="s">
        <v>128</v>
      </c>
      <c r="R8076" s="10" t="s">
        <v>148</v>
      </c>
      <c r="S8076" s="10" t="s">
        <v>1822</v>
      </c>
    </row>
    <row r="8077">
      <c r="A8077" s="1" t="s">
        <v>10190</v>
      </c>
      <c r="B8077" s="1" t="s">
        <v>1414</v>
      </c>
      <c r="C8077" s="1" t="s">
        <v>3912</v>
      </c>
      <c r="D8077" s="1" t="s">
        <v>27</v>
      </c>
      <c r="E8077" s="1" t="s">
        <v>280</v>
      </c>
      <c r="F8077" s="1" t="s">
        <v>494</v>
      </c>
      <c r="G8077" s="1" t="s">
        <v>26564</v>
      </c>
      <c r="H8077" s="1" t="s">
        <v>26565</v>
      </c>
      <c r="I8077" s="4">
        <v>84.21552083333333</v>
      </c>
      <c r="J8077" s="1">
        <v>481.44</v>
      </c>
      <c r="K8077" s="1">
        <v>104.35</v>
      </c>
      <c r="M8077" s="10">
        <f t="array" ref="M8077">_xlfn.XLOOKUP(A8077,subscriptions!B8077:B10004,subscriptions!D8077:D10004)</f>
        <v>120</v>
      </c>
      <c r="N8077" s="10">
        <f t="array" ref="N8077">_xlfn.XLOOKUP(A8077,subscriptions!B8077:B10004,subscriptions!G8077:G10004)</f>
        <v>0</v>
      </c>
      <c r="O8077" s="10">
        <v>120.0</v>
      </c>
      <c r="P8077" s="10" t="str">
        <f t="array" ref="P8077">_xlfn.XLOOKUP(A8077,subscriptions!B8077:B10004,subscriptions!C8077:C10004)</f>
        <v>Residential</v>
      </c>
      <c r="Q8077" s="10" t="s">
        <v>173</v>
      </c>
      <c r="R8077" s="10" t="s">
        <v>212</v>
      </c>
      <c r="S8077" s="10" t="s">
        <v>1212</v>
      </c>
    </row>
    <row r="8078">
      <c r="A8078" s="1" t="s">
        <v>10191</v>
      </c>
      <c r="B8078" s="1" t="s">
        <v>425</v>
      </c>
      <c r="C8078" s="1" t="s">
        <v>1388</v>
      </c>
      <c r="D8078" s="1" t="s">
        <v>153</v>
      </c>
      <c r="E8078" s="1" t="s">
        <v>631</v>
      </c>
      <c r="F8078" s="1" t="s">
        <v>632</v>
      </c>
      <c r="G8078" s="1" t="s">
        <v>26566</v>
      </c>
      <c r="H8078" s="1" t="s">
        <v>26567</v>
      </c>
      <c r="I8078" s="4">
        <v>84.2154513888889</v>
      </c>
      <c r="J8078" s="1">
        <v>1460.6</v>
      </c>
      <c r="K8078" s="1">
        <v>141.67</v>
      </c>
      <c r="M8078" s="10">
        <f t="array" ref="M8078">_xlfn.XLOOKUP(A8078,subscriptions!B8078:B10004,subscriptions!D8078:D10004)</f>
        <v>50</v>
      </c>
      <c r="N8078" s="10">
        <f t="array" ref="N8078">_xlfn.XLOOKUP(A8078,subscriptions!B8078:B10004,subscriptions!G8078:G10004)</f>
        <v>5</v>
      </c>
      <c r="O8078" s="10">
        <v>47.5</v>
      </c>
      <c r="P8078" s="10" t="str">
        <f t="array" ref="P8078">_xlfn.XLOOKUP(A8078,subscriptions!B8078:B10004,subscriptions!C8078:C10004)</f>
        <v>Mini</v>
      </c>
      <c r="Q8078" s="10" t="s">
        <v>194</v>
      </c>
      <c r="R8078" s="10" t="s">
        <v>148</v>
      </c>
      <c r="S8078" s="10" t="s">
        <v>1212</v>
      </c>
    </row>
    <row r="8079">
      <c r="A8079" s="1" t="s">
        <v>10192</v>
      </c>
      <c r="B8079" s="1" t="s">
        <v>426</v>
      </c>
      <c r="C8079" s="1" t="s">
        <v>133</v>
      </c>
      <c r="D8079" s="1" t="s">
        <v>153</v>
      </c>
      <c r="E8079" s="1" t="s">
        <v>631</v>
      </c>
      <c r="F8079" s="1" t="s">
        <v>2293</v>
      </c>
      <c r="G8079" s="1" t="s">
        <v>26568</v>
      </c>
      <c r="H8079" s="1" t="s">
        <v>26569</v>
      </c>
      <c r="I8079" s="4">
        <v>84.37988425925926</v>
      </c>
      <c r="J8079" s="1">
        <v>1369.92</v>
      </c>
      <c r="K8079" s="1">
        <v>239.74</v>
      </c>
      <c r="M8079" s="10">
        <f t="array" ref="M8079">_xlfn.XLOOKUP(A8079,subscriptions!B8079:B10004,subscriptions!D8079:D10004)</f>
        <v>120</v>
      </c>
      <c r="N8079" s="10">
        <f t="array" ref="N8079">_xlfn.XLOOKUP(A8079,subscriptions!B8079:B10004,subscriptions!G8079:G10004)</f>
        <v>10</v>
      </c>
      <c r="O8079" s="10">
        <v>108.0</v>
      </c>
      <c r="P8079" s="10" t="str">
        <f t="array" ref="P8079">_xlfn.XLOOKUP(A8079,subscriptions!B8079:B10004,subscriptions!C8079:C10004)</f>
        <v>Residential</v>
      </c>
      <c r="Q8079" s="10" t="s">
        <v>128</v>
      </c>
      <c r="R8079" s="10" t="s">
        <v>212</v>
      </c>
      <c r="S8079" s="10" t="s">
        <v>698</v>
      </c>
    </row>
    <row r="8080">
      <c r="A8080" s="1" t="s">
        <v>10194</v>
      </c>
      <c r="B8080" s="1" t="s">
        <v>1664</v>
      </c>
      <c r="C8080" s="1" t="s">
        <v>426</v>
      </c>
      <c r="D8080" s="1" t="s">
        <v>153</v>
      </c>
      <c r="E8080" s="1" t="s">
        <v>179</v>
      </c>
      <c r="F8080" s="1" t="s">
        <v>1760</v>
      </c>
      <c r="G8080" s="1" t="s">
        <v>26570</v>
      </c>
      <c r="H8080" s="1" t="s">
        <v>26571</v>
      </c>
      <c r="I8080" s="4">
        <v>84.17525462962963</v>
      </c>
      <c r="J8080" s="1">
        <v>742.43</v>
      </c>
      <c r="K8080" s="1">
        <v>80.16</v>
      </c>
      <c r="L8080" s="1">
        <v>100.0</v>
      </c>
      <c r="M8080" s="10">
        <f t="array" ref="M8080">_xlfn.XLOOKUP(A8080,subscriptions!B8080:B10004,subscriptions!D8080:D10004)</f>
        <v>80</v>
      </c>
      <c r="N8080" s="10">
        <f t="array" ref="N8080">_xlfn.XLOOKUP(A8080,subscriptions!B8080:B10004,subscriptions!G8080:G10004)</f>
        <v>20</v>
      </c>
      <c r="O8080" s="10">
        <v>64.0</v>
      </c>
      <c r="P8080" s="10" t="str">
        <f t="array" ref="P8080">_xlfn.XLOOKUP(A8080,subscriptions!B8080:B10004,subscriptions!C8080:C10004)</f>
        <v>Roam</v>
      </c>
      <c r="Q8080" s="10" t="s">
        <v>128</v>
      </c>
      <c r="R8080" s="10" t="s">
        <v>148</v>
      </c>
      <c r="S8080" s="10" t="s">
        <v>1198</v>
      </c>
    </row>
    <row r="8081">
      <c r="A8081" s="1" t="s">
        <v>10196</v>
      </c>
      <c r="B8081" s="1" t="s">
        <v>1387</v>
      </c>
      <c r="C8081" s="1" t="s">
        <v>800</v>
      </c>
      <c r="D8081" s="1" t="s">
        <v>27</v>
      </c>
      <c r="E8081" s="1" t="s">
        <v>111</v>
      </c>
      <c r="F8081" s="1" t="s">
        <v>3756</v>
      </c>
      <c r="G8081" s="1" t="s">
        <v>26572</v>
      </c>
      <c r="H8081" s="1" t="s">
        <v>26573</v>
      </c>
      <c r="I8081" s="4">
        <v>84.17228009259259</v>
      </c>
      <c r="J8081" s="1">
        <v>1048.47</v>
      </c>
      <c r="K8081" s="1">
        <v>189.6</v>
      </c>
      <c r="M8081" s="10">
        <f t="array" ref="M8081">_xlfn.XLOOKUP(A8081,subscriptions!B8081:B10004,subscriptions!D8081:D10004)</f>
        <v>120</v>
      </c>
      <c r="N8081" s="10">
        <f t="array" ref="N8081">_xlfn.XLOOKUP(A8081,subscriptions!B8081:B10004,subscriptions!G8081:G10004)</f>
        <v>0</v>
      </c>
      <c r="O8081" s="10">
        <v>120.0</v>
      </c>
      <c r="P8081" s="10" t="str">
        <f t="array" ref="P8081">_xlfn.XLOOKUP(A8081,subscriptions!B8081:B10004,subscriptions!C8081:C10004)</f>
        <v>Residential</v>
      </c>
      <c r="Q8081" s="10" t="s">
        <v>173</v>
      </c>
      <c r="R8081" s="10" t="s">
        <v>212</v>
      </c>
      <c r="S8081" s="10" t="s">
        <v>1637</v>
      </c>
    </row>
    <row r="8082">
      <c r="A8082" s="1" t="s">
        <v>10197</v>
      </c>
      <c r="B8082" s="1" t="s">
        <v>1664</v>
      </c>
      <c r="C8082" s="1" t="s">
        <v>198</v>
      </c>
      <c r="D8082" s="1" t="s">
        <v>153</v>
      </c>
      <c r="E8082" s="1" t="s">
        <v>714</v>
      </c>
      <c r="F8082" s="1" t="s">
        <v>1730</v>
      </c>
      <c r="G8082" s="1" t="s">
        <v>26574</v>
      </c>
      <c r="H8082" s="1" t="s">
        <v>26575</v>
      </c>
      <c r="I8082" s="4">
        <v>84.2959375</v>
      </c>
      <c r="J8082" s="1">
        <v>614.84</v>
      </c>
      <c r="K8082" s="1">
        <v>131.45</v>
      </c>
      <c r="M8082" s="10">
        <f t="array" ref="M8082">_xlfn.XLOOKUP(A8082,subscriptions!B8082:B10004,subscriptions!D8082:D10004)</f>
        <v>250</v>
      </c>
      <c r="N8082" s="10">
        <f t="array" ref="N8082">_xlfn.XLOOKUP(A8082,subscriptions!B8082:B10004,subscriptions!G8082:G10004)</f>
        <v>5</v>
      </c>
      <c r="O8082" s="10">
        <v>237.5</v>
      </c>
      <c r="P8082" s="10" t="str">
        <f t="array" ref="P8082">_xlfn.XLOOKUP(A8082,subscriptions!B8082:B10004,subscriptions!C8082:C10004)</f>
        <v>Business</v>
      </c>
      <c r="Q8082" s="10" t="s">
        <v>194</v>
      </c>
      <c r="R8082" s="10" t="s">
        <v>129</v>
      </c>
      <c r="S8082" s="10" t="s">
        <v>655</v>
      </c>
    </row>
    <row r="8083">
      <c r="A8083" s="1" t="s">
        <v>10198</v>
      </c>
      <c r="B8083" s="1" t="s">
        <v>941</v>
      </c>
      <c r="C8083" s="1" t="s">
        <v>133</v>
      </c>
      <c r="D8083" s="1" t="s">
        <v>27</v>
      </c>
      <c r="E8083" s="1" t="s">
        <v>28</v>
      </c>
      <c r="F8083" s="1" t="s">
        <v>29</v>
      </c>
      <c r="G8083" s="1" t="s">
        <v>26576</v>
      </c>
      <c r="H8083" s="1" t="s">
        <v>26577</v>
      </c>
      <c r="I8083" s="4">
        <v>84.29793981481481</v>
      </c>
      <c r="J8083" s="1">
        <v>279.45</v>
      </c>
      <c r="K8083" s="1">
        <v>64.85</v>
      </c>
      <c r="M8083" s="10">
        <f t="array" ref="M8083">_xlfn.XLOOKUP(A8083,subscriptions!B8083:B10004,subscriptions!D8083:D10004)</f>
        <v>120</v>
      </c>
      <c r="N8083" s="10">
        <f t="array" ref="N8083">_xlfn.XLOOKUP(A8083,subscriptions!B8083:B10004,subscriptions!G8083:G10004)</f>
        <v>10</v>
      </c>
      <c r="O8083" s="10">
        <v>108.0</v>
      </c>
      <c r="P8083" s="10" t="str">
        <f t="array" ref="P8083">_xlfn.XLOOKUP(A8083,subscriptions!B8083:B10004,subscriptions!C8083:C10004)</f>
        <v>Residential</v>
      </c>
      <c r="Q8083" s="10" t="s">
        <v>128</v>
      </c>
      <c r="R8083" s="10" t="s">
        <v>212</v>
      </c>
      <c r="S8083" s="10" t="s">
        <v>785</v>
      </c>
    </row>
    <row r="8084">
      <c r="A8084" s="1" t="s">
        <v>10199</v>
      </c>
      <c r="B8084" s="1" t="s">
        <v>1262</v>
      </c>
      <c r="C8084" s="1" t="s">
        <v>473</v>
      </c>
      <c r="D8084" s="1" t="s">
        <v>27</v>
      </c>
      <c r="E8084" s="1" t="s">
        <v>262</v>
      </c>
      <c r="F8084" s="1" t="s">
        <v>4113</v>
      </c>
      <c r="G8084" s="1" t="s">
        <v>26578</v>
      </c>
      <c r="H8084" s="1" t="s">
        <v>26579</v>
      </c>
      <c r="I8084" s="4">
        <v>84.41978009259259</v>
      </c>
      <c r="J8084" s="1">
        <v>410.82</v>
      </c>
      <c r="K8084" s="1">
        <v>77.56</v>
      </c>
      <c r="M8084" s="10">
        <f t="array" ref="M8084">_xlfn.XLOOKUP(A8084,subscriptions!B8084:B10004,subscriptions!D8084:D10004)</f>
        <v>250</v>
      </c>
      <c r="N8084" s="10">
        <f t="array" ref="N8084">_xlfn.XLOOKUP(A8084,subscriptions!B8084:B10004,subscriptions!G8084:G10004)</f>
        <v>20</v>
      </c>
      <c r="O8084" s="10">
        <v>200.0</v>
      </c>
      <c r="P8084" s="10" t="str">
        <f t="array" ref="P8084">_xlfn.XLOOKUP(A8084,subscriptions!B8084:B10004,subscriptions!C8084:C10004)</f>
        <v>Business</v>
      </c>
      <c r="Q8084" s="10" t="s">
        <v>128</v>
      </c>
      <c r="R8084" s="10" t="s">
        <v>129</v>
      </c>
      <c r="S8084" s="10" t="s">
        <v>1525</v>
      </c>
    </row>
    <row r="8085">
      <c r="A8085" s="1" t="s">
        <v>10200</v>
      </c>
      <c r="B8085" s="1" t="s">
        <v>109</v>
      </c>
      <c r="C8085" s="1" t="s">
        <v>1678</v>
      </c>
      <c r="D8085" s="1" t="s">
        <v>27</v>
      </c>
      <c r="E8085" s="1" t="s">
        <v>714</v>
      </c>
      <c r="F8085" s="1" t="s">
        <v>3326</v>
      </c>
      <c r="G8085" s="1" t="s">
        <v>26580</v>
      </c>
      <c r="H8085" s="1" t="s">
        <v>26581</v>
      </c>
      <c r="I8085" s="4">
        <v>84.2141087962963</v>
      </c>
      <c r="J8085" s="1">
        <v>217.26</v>
      </c>
      <c r="K8085" s="1">
        <v>49.75</v>
      </c>
      <c r="M8085" s="10">
        <f t="array" ref="M8085">_xlfn.XLOOKUP(A8085,subscriptions!B8085:B10004,subscriptions!D8085:D10004)</f>
        <v>120</v>
      </c>
      <c r="N8085" s="10">
        <f t="array" ref="N8085">_xlfn.XLOOKUP(A8085,subscriptions!B8085:B10004,subscriptions!G8085:G10004)</f>
        <v>0</v>
      </c>
      <c r="O8085" s="10">
        <v>120.0</v>
      </c>
      <c r="P8085" s="10" t="str">
        <f t="array" ref="P8085">_xlfn.XLOOKUP(A8085,subscriptions!B8085:B10004,subscriptions!C8085:C10004)</f>
        <v>Residential</v>
      </c>
      <c r="Q8085" s="10" t="s">
        <v>173</v>
      </c>
      <c r="R8085" s="10" t="s">
        <v>212</v>
      </c>
      <c r="S8085" s="10" t="s">
        <v>388</v>
      </c>
    </row>
    <row r="8086">
      <c r="A8086" s="1" t="s">
        <v>10201</v>
      </c>
      <c r="B8086" s="1" t="s">
        <v>941</v>
      </c>
      <c r="C8086" s="1" t="s">
        <v>441</v>
      </c>
      <c r="D8086" s="1" t="s">
        <v>27</v>
      </c>
      <c r="E8086" s="1" t="s">
        <v>631</v>
      </c>
      <c r="F8086" s="1" t="s">
        <v>1318</v>
      </c>
      <c r="G8086" s="1" t="s">
        <v>26582</v>
      </c>
      <c r="H8086" s="1" t="s">
        <v>26583</v>
      </c>
      <c r="I8086" s="4">
        <v>84.29456018518519</v>
      </c>
      <c r="J8086" s="1">
        <v>1773.61</v>
      </c>
      <c r="K8086" s="1">
        <v>179.19</v>
      </c>
      <c r="M8086" s="10">
        <f t="array" ref="M8086">_xlfn.XLOOKUP(A8086,subscriptions!B8086:B10004,subscriptions!D8086:D10004)</f>
        <v>120</v>
      </c>
      <c r="N8086" s="10">
        <f t="array" ref="N8086">_xlfn.XLOOKUP(A8086,subscriptions!B8086:B10004,subscriptions!G8086:G10004)</f>
        <v>5</v>
      </c>
      <c r="O8086" s="10">
        <v>114.0</v>
      </c>
      <c r="P8086" s="10" t="str">
        <f t="array" ref="P8086">_xlfn.XLOOKUP(A8086,subscriptions!B8086:B10004,subscriptions!C8086:C10004)</f>
        <v>Residential</v>
      </c>
      <c r="Q8086" s="10" t="s">
        <v>194</v>
      </c>
      <c r="R8086" s="10" t="s">
        <v>212</v>
      </c>
      <c r="S8086" s="10" t="s">
        <v>2075</v>
      </c>
    </row>
    <row r="8087">
      <c r="A8087" s="1" t="s">
        <v>10202</v>
      </c>
      <c r="B8087" s="1" t="s">
        <v>573</v>
      </c>
      <c r="C8087" s="1" t="s">
        <v>473</v>
      </c>
      <c r="D8087" s="1" t="s">
        <v>27</v>
      </c>
      <c r="E8087" s="1" t="s">
        <v>28</v>
      </c>
      <c r="F8087" s="1" t="s">
        <v>801</v>
      </c>
      <c r="G8087" s="1" t="s">
        <v>26584</v>
      </c>
      <c r="H8087" s="1" t="s">
        <v>26585</v>
      </c>
      <c r="I8087" s="4">
        <v>84.29587962962962</v>
      </c>
      <c r="J8087" s="1">
        <v>1671.43</v>
      </c>
      <c r="K8087" s="1">
        <v>407.61</v>
      </c>
      <c r="M8087" s="10">
        <f t="array" ref="M8087">_xlfn.XLOOKUP(A8087,subscriptions!B8087:B10004,subscriptions!D8087:D10004)</f>
        <v>80</v>
      </c>
      <c r="N8087" s="10">
        <f t="array" ref="N8087">_xlfn.XLOOKUP(A8087,subscriptions!B8087:B10004,subscriptions!G8087:G10004)</f>
        <v>10</v>
      </c>
      <c r="O8087" s="10">
        <v>72.0</v>
      </c>
      <c r="P8087" s="10" t="str">
        <f t="array" ref="P8087">_xlfn.XLOOKUP(A8087,subscriptions!B8087:B10004,subscriptions!C8087:C10004)</f>
        <v>Roam</v>
      </c>
      <c r="Q8087" s="10" t="s">
        <v>128</v>
      </c>
      <c r="R8087" s="10" t="s">
        <v>148</v>
      </c>
      <c r="S8087" s="10" t="s">
        <v>655</v>
      </c>
    </row>
    <row r="8088">
      <c r="A8088" s="1" t="s">
        <v>10203</v>
      </c>
      <c r="B8088" s="1" t="s">
        <v>2521</v>
      </c>
      <c r="C8088" s="1" t="s">
        <v>279</v>
      </c>
      <c r="D8088" s="1" t="s">
        <v>153</v>
      </c>
      <c r="E8088" s="1" t="s">
        <v>239</v>
      </c>
      <c r="F8088" s="1" t="s">
        <v>2076</v>
      </c>
      <c r="G8088" s="1" t="s">
        <v>26586</v>
      </c>
      <c r="H8088" s="1" t="s">
        <v>26587</v>
      </c>
      <c r="I8088" s="4">
        <v>84.29377314814815</v>
      </c>
      <c r="J8088" s="1">
        <v>4561.9</v>
      </c>
      <c r="K8088" s="1">
        <v>519.54</v>
      </c>
      <c r="M8088" s="10">
        <f t="array" ref="M8088">_xlfn.XLOOKUP(A8088,subscriptions!B8088:B10004,subscriptions!D8088:D10004)</f>
        <v>250</v>
      </c>
      <c r="N8088" s="10">
        <f t="array" ref="N8088">_xlfn.XLOOKUP(A8088,subscriptions!B8088:B10004,subscriptions!G8088:G10004)</f>
        <v>20</v>
      </c>
      <c r="O8088" s="10">
        <v>200.0</v>
      </c>
      <c r="P8088" s="10" t="str">
        <f t="array" ref="P8088">_xlfn.XLOOKUP(A8088,subscriptions!B8088:B10004,subscriptions!C8088:C10004)</f>
        <v>Business</v>
      </c>
      <c r="Q8088" s="10" t="s">
        <v>128</v>
      </c>
      <c r="R8088" s="10" t="s">
        <v>129</v>
      </c>
      <c r="S8088" s="10" t="s">
        <v>1458</v>
      </c>
    </row>
    <row r="8089">
      <c r="A8089" s="1" t="s">
        <v>10206</v>
      </c>
      <c r="B8089" s="1" t="s">
        <v>1460</v>
      </c>
      <c r="C8089" s="1" t="s">
        <v>330</v>
      </c>
      <c r="D8089" s="1" t="s">
        <v>27</v>
      </c>
      <c r="E8089" s="1" t="s">
        <v>28</v>
      </c>
      <c r="F8089" s="1" t="s">
        <v>313</v>
      </c>
      <c r="G8089" s="1" t="s">
        <v>26588</v>
      </c>
      <c r="H8089" s="1" t="s">
        <v>26589</v>
      </c>
      <c r="I8089" s="4">
        <v>84.38357638888888</v>
      </c>
      <c r="J8089" s="1">
        <v>2012.21</v>
      </c>
      <c r="K8089" s="1">
        <v>327.97</v>
      </c>
      <c r="M8089" s="10">
        <f t="array" ref="M8089">_xlfn.XLOOKUP(A8089,subscriptions!B8089:B10004,subscriptions!D8089:D10004)</f>
        <v>80</v>
      </c>
      <c r="N8089" s="10">
        <f t="array" ref="N8089">_xlfn.XLOOKUP(A8089,subscriptions!B8089:B10004,subscriptions!G8089:G10004)</f>
        <v>0</v>
      </c>
      <c r="O8089" s="10">
        <v>80.0</v>
      </c>
      <c r="P8089" s="10" t="str">
        <f t="array" ref="P8089">_xlfn.XLOOKUP(A8089,subscriptions!B8089:B10004,subscriptions!C8089:C10004)</f>
        <v>Roam</v>
      </c>
      <c r="Q8089" s="10" t="s">
        <v>173</v>
      </c>
      <c r="R8089" s="10" t="s">
        <v>148</v>
      </c>
      <c r="S8089" s="10" t="s">
        <v>882</v>
      </c>
    </row>
    <row r="8090">
      <c r="A8090" s="1" t="s">
        <v>10207</v>
      </c>
      <c r="B8090" s="1" t="s">
        <v>1262</v>
      </c>
      <c r="C8090" s="1" t="s">
        <v>524</v>
      </c>
      <c r="D8090" s="1" t="s">
        <v>27</v>
      </c>
      <c r="E8090" s="1" t="s">
        <v>332</v>
      </c>
      <c r="F8090" s="1" t="s">
        <v>788</v>
      </c>
      <c r="G8090" s="1" t="s">
        <v>26590</v>
      </c>
      <c r="H8090" s="1" t="s">
        <v>26591</v>
      </c>
      <c r="I8090" s="4">
        <v>84.21076388888889</v>
      </c>
      <c r="J8090" s="1">
        <v>130.17</v>
      </c>
      <c r="K8090" s="1">
        <v>14.83</v>
      </c>
      <c r="M8090" s="10">
        <f t="array" ref="M8090">_xlfn.XLOOKUP(A8090,subscriptions!B8090:B10004,subscriptions!D8090:D10004)</f>
        <v>120</v>
      </c>
      <c r="N8090" s="10">
        <f t="array" ref="N8090">_xlfn.XLOOKUP(A8090,subscriptions!B8090:B10004,subscriptions!G8090:G10004)</f>
        <v>5</v>
      </c>
      <c r="O8090" s="10">
        <v>114.0</v>
      </c>
      <c r="P8090" s="10" t="str">
        <f t="array" ref="P8090">_xlfn.XLOOKUP(A8090,subscriptions!B8090:B10004,subscriptions!C8090:C10004)</f>
        <v>Residential</v>
      </c>
      <c r="Q8090" s="10" t="s">
        <v>194</v>
      </c>
      <c r="R8090" s="10" t="s">
        <v>212</v>
      </c>
      <c r="S8090" s="10" t="s">
        <v>770</v>
      </c>
    </row>
    <row r="8091">
      <c r="A8091" s="1" t="s">
        <v>10208</v>
      </c>
      <c r="B8091" s="1" t="s">
        <v>700</v>
      </c>
      <c r="C8091" s="1" t="s">
        <v>1876</v>
      </c>
      <c r="D8091" s="1" t="s">
        <v>153</v>
      </c>
      <c r="E8091" s="1" t="s">
        <v>219</v>
      </c>
      <c r="F8091" s="1" t="s">
        <v>1461</v>
      </c>
      <c r="G8091" s="1" t="s">
        <v>26592</v>
      </c>
      <c r="H8091" s="1" t="s">
        <v>26593</v>
      </c>
      <c r="I8091" s="4">
        <v>84.34056712962963</v>
      </c>
      <c r="J8091" s="1">
        <v>3284.42</v>
      </c>
      <c r="K8091" s="1">
        <v>812.02</v>
      </c>
      <c r="M8091" s="10">
        <f t="array" ref="M8091">_xlfn.XLOOKUP(A8091,subscriptions!B8091:B10004,subscriptions!D8091:D10004)</f>
        <v>120</v>
      </c>
      <c r="N8091" s="10">
        <f t="array" ref="N8091">_xlfn.XLOOKUP(A8091,subscriptions!B8091:B10004,subscriptions!G8091:G10004)</f>
        <v>10</v>
      </c>
      <c r="O8091" s="10">
        <v>108.0</v>
      </c>
      <c r="P8091" s="10" t="str">
        <f t="array" ref="P8091">_xlfn.XLOOKUP(A8091,subscriptions!B8091:B10004,subscriptions!C8091:C10004)</f>
        <v>Residential</v>
      </c>
      <c r="Q8091" s="10" t="s">
        <v>128</v>
      </c>
      <c r="R8091" s="10" t="s">
        <v>212</v>
      </c>
      <c r="S8091" s="10" t="s">
        <v>616</v>
      </c>
    </row>
    <row r="8092">
      <c r="A8092" s="1" t="s">
        <v>10209</v>
      </c>
      <c r="B8092" s="1" t="s">
        <v>1984</v>
      </c>
      <c r="C8092" s="1" t="s">
        <v>426</v>
      </c>
      <c r="D8092" s="1" t="s">
        <v>153</v>
      </c>
      <c r="E8092" s="1" t="s">
        <v>219</v>
      </c>
      <c r="F8092" s="1" t="s">
        <v>4220</v>
      </c>
      <c r="G8092" s="1" t="s">
        <v>26594</v>
      </c>
      <c r="H8092" s="1" t="s">
        <v>26595</v>
      </c>
      <c r="I8092" s="4">
        <v>84.2584375</v>
      </c>
      <c r="J8092" s="1">
        <v>3028.11</v>
      </c>
      <c r="K8092" s="1">
        <v>644.19</v>
      </c>
      <c r="M8092" s="10">
        <f t="array" ref="M8092">_xlfn.XLOOKUP(A8092,subscriptions!B8092:B10004,subscriptions!D8092:D10004)</f>
        <v>120</v>
      </c>
      <c r="N8092" s="10">
        <f t="array" ref="N8092">_xlfn.XLOOKUP(A8092,subscriptions!B8092:B10004,subscriptions!G8092:G10004)</f>
        <v>20</v>
      </c>
      <c r="O8092" s="10">
        <v>96.0</v>
      </c>
      <c r="P8092" s="10" t="str">
        <f t="array" ref="P8092">_xlfn.XLOOKUP(A8092,subscriptions!B8092:B10004,subscriptions!C8092:C10004)</f>
        <v>Residential</v>
      </c>
      <c r="Q8092" s="10" t="s">
        <v>128</v>
      </c>
      <c r="R8092" s="10" t="s">
        <v>148</v>
      </c>
      <c r="S8092" s="10" t="s">
        <v>4148</v>
      </c>
    </row>
    <row r="8093">
      <c r="A8093" s="1" t="s">
        <v>10210</v>
      </c>
      <c r="B8093" s="1" t="s">
        <v>814</v>
      </c>
      <c r="C8093" s="1" t="s">
        <v>1507</v>
      </c>
      <c r="D8093" s="1" t="s">
        <v>153</v>
      </c>
      <c r="E8093" s="1" t="s">
        <v>111</v>
      </c>
      <c r="F8093" s="1" t="s">
        <v>1855</v>
      </c>
      <c r="G8093" s="1" t="s">
        <v>26596</v>
      </c>
      <c r="H8093" s="1" t="s">
        <v>26597</v>
      </c>
      <c r="I8093" s="4">
        <v>84.2535300925926</v>
      </c>
      <c r="J8093" s="1">
        <v>928.65</v>
      </c>
      <c r="K8093" s="1">
        <v>166.44</v>
      </c>
      <c r="M8093" s="10">
        <f t="array" ref="M8093">_xlfn.XLOOKUP(A8093,subscriptions!B8093:B10004,subscriptions!D8093:D10004)</f>
        <v>50</v>
      </c>
      <c r="N8093" s="10">
        <f t="array" ref="N8093">_xlfn.XLOOKUP(A8093,subscriptions!B8093:B10004,subscriptions!G8093:G10004)</f>
        <v>0</v>
      </c>
      <c r="O8093" s="10">
        <v>50.0</v>
      </c>
      <c r="P8093" s="10" t="str">
        <f t="array" ref="P8093">_xlfn.XLOOKUP(A8093,subscriptions!B8093:B10004,subscriptions!C8093:C10004)</f>
        <v>Mini</v>
      </c>
      <c r="Q8093" s="10" t="s">
        <v>173</v>
      </c>
      <c r="R8093" s="10" t="s">
        <v>148</v>
      </c>
      <c r="S8093" s="10" t="s">
        <v>1832</v>
      </c>
    </row>
    <row r="8094">
      <c r="A8094" s="1" t="s">
        <v>10211</v>
      </c>
      <c r="B8094" s="1" t="s">
        <v>523</v>
      </c>
      <c r="C8094" s="1" t="s">
        <v>330</v>
      </c>
      <c r="D8094" s="1" t="s">
        <v>27</v>
      </c>
      <c r="E8094" s="1" t="s">
        <v>111</v>
      </c>
      <c r="F8094" s="1" t="s">
        <v>112</v>
      </c>
      <c r="G8094" s="1" t="s">
        <v>26598</v>
      </c>
      <c r="H8094" s="1" t="s">
        <v>26599</v>
      </c>
      <c r="I8094" s="4">
        <v>84.38346064814814</v>
      </c>
      <c r="J8094" s="1">
        <v>1372.34</v>
      </c>
      <c r="K8094" s="1">
        <v>191.09</v>
      </c>
      <c r="M8094" s="10">
        <f t="array" ref="M8094">_xlfn.XLOOKUP(A8094,subscriptions!B8094:B10004,subscriptions!D8094:D10004)</f>
        <v>120</v>
      </c>
      <c r="N8094" s="10">
        <f t="array" ref="N8094">_xlfn.XLOOKUP(A8094,subscriptions!B8094:B10004,subscriptions!G8094:G10004)</f>
        <v>5</v>
      </c>
      <c r="O8094" s="10">
        <v>114.0</v>
      </c>
      <c r="P8094" s="10" t="str">
        <f t="array" ref="P8094">_xlfn.XLOOKUP(A8094,subscriptions!B8094:B10004,subscriptions!C8094:C10004)</f>
        <v>Residential</v>
      </c>
      <c r="Q8094" s="10" t="s">
        <v>194</v>
      </c>
      <c r="R8094" s="10" t="s">
        <v>212</v>
      </c>
      <c r="S8094" s="10" t="s">
        <v>882</v>
      </c>
    </row>
    <row r="8095">
      <c r="A8095" s="1" t="s">
        <v>10212</v>
      </c>
      <c r="B8095" s="1" t="s">
        <v>236</v>
      </c>
      <c r="C8095" s="1" t="s">
        <v>133</v>
      </c>
      <c r="D8095" s="1" t="s">
        <v>153</v>
      </c>
      <c r="E8095" s="1" t="s">
        <v>179</v>
      </c>
      <c r="F8095" s="1" t="s">
        <v>181</v>
      </c>
      <c r="G8095" s="1" t="s">
        <v>26600</v>
      </c>
      <c r="H8095" s="1" t="s">
        <v>26601</v>
      </c>
      <c r="I8095" s="4">
        <v>84.17456018518519</v>
      </c>
      <c r="J8095" s="1">
        <v>5649.46</v>
      </c>
      <c r="K8095" s="1">
        <v>1082.85</v>
      </c>
      <c r="L8095" s="1">
        <v>100.0</v>
      </c>
      <c r="M8095" s="10">
        <f t="array" ref="M8095">_xlfn.XLOOKUP(A8095,subscriptions!B8095:B10004,subscriptions!D8095:D10004)</f>
        <v>250</v>
      </c>
      <c r="N8095" s="10">
        <f t="array" ref="N8095">_xlfn.XLOOKUP(A8095,subscriptions!B8095:B10004,subscriptions!G8095:G10004)</f>
        <v>10</v>
      </c>
      <c r="O8095" s="10">
        <v>225.0</v>
      </c>
      <c r="P8095" s="10" t="str">
        <f t="array" ref="P8095">_xlfn.XLOOKUP(A8095,subscriptions!B8095:B10004,subscriptions!C8095:C10004)</f>
        <v>Business</v>
      </c>
      <c r="Q8095" s="10" t="s">
        <v>128</v>
      </c>
      <c r="R8095" s="10" t="s">
        <v>129</v>
      </c>
      <c r="S8095" s="10" t="s">
        <v>507</v>
      </c>
    </row>
    <row r="8096">
      <c r="A8096" s="1" t="s">
        <v>10213</v>
      </c>
      <c r="B8096" s="1" t="s">
        <v>899</v>
      </c>
      <c r="C8096" s="1" t="s">
        <v>1347</v>
      </c>
      <c r="D8096" s="1" t="s">
        <v>27</v>
      </c>
      <c r="E8096" s="1" t="s">
        <v>179</v>
      </c>
      <c r="F8096" s="1" t="s">
        <v>844</v>
      </c>
      <c r="G8096" s="1" t="s">
        <v>26602</v>
      </c>
      <c r="H8096" s="1" t="s">
        <v>26603</v>
      </c>
      <c r="I8096" s="4">
        <v>84.33776620370371</v>
      </c>
      <c r="J8096" s="1">
        <v>1189.91</v>
      </c>
      <c r="K8096" s="1">
        <v>270.25</v>
      </c>
      <c r="L8096" s="1">
        <v>100.0</v>
      </c>
      <c r="M8096" s="10">
        <f t="array" ref="M8096">_xlfn.XLOOKUP(A8096,subscriptions!B8096:B10004,subscriptions!D8096:D10004)</f>
        <v>80</v>
      </c>
      <c r="N8096" s="10">
        <f t="array" ref="N8096">_xlfn.XLOOKUP(A8096,subscriptions!B8096:B10004,subscriptions!G8096:G10004)</f>
        <v>20</v>
      </c>
      <c r="O8096" s="10">
        <v>64.0</v>
      </c>
      <c r="P8096" s="10" t="str">
        <f t="array" ref="P8096">_xlfn.XLOOKUP(A8096,subscriptions!B8096:B10004,subscriptions!C8096:C10004)</f>
        <v>Roam</v>
      </c>
      <c r="Q8096" s="10" t="s">
        <v>128</v>
      </c>
      <c r="R8096" s="10" t="s">
        <v>148</v>
      </c>
      <c r="S8096" s="10" t="s">
        <v>1961</v>
      </c>
    </row>
    <row r="8097">
      <c r="A8097" s="1" t="s">
        <v>10214</v>
      </c>
      <c r="B8097" s="1" t="s">
        <v>555</v>
      </c>
      <c r="C8097" s="1" t="s">
        <v>391</v>
      </c>
      <c r="D8097" s="1" t="s">
        <v>153</v>
      </c>
      <c r="E8097" s="1" t="s">
        <v>219</v>
      </c>
      <c r="F8097" s="1" t="s">
        <v>590</v>
      </c>
      <c r="G8097" s="1" t="s">
        <v>26604</v>
      </c>
      <c r="H8097" s="1" t="s">
        <v>26605</v>
      </c>
      <c r="I8097" s="4">
        <v>84.25143518518519</v>
      </c>
      <c r="J8097" s="1">
        <v>3585.91</v>
      </c>
      <c r="K8097" s="1">
        <v>656.95</v>
      </c>
      <c r="M8097" s="10">
        <f t="array" ref="M8097">_xlfn.XLOOKUP(A8097,subscriptions!B8097:B10004,subscriptions!D8097:D10004)</f>
        <v>120</v>
      </c>
      <c r="N8097" s="10">
        <f t="array" ref="N8097">_xlfn.XLOOKUP(A8097,subscriptions!B8097:B10004,subscriptions!G8097:G10004)</f>
        <v>0</v>
      </c>
      <c r="O8097" s="10">
        <v>120.0</v>
      </c>
      <c r="P8097" s="10" t="str">
        <f t="array" ref="P8097">_xlfn.XLOOKUP(A8097,subscriptions!B8097:B10004,subscriptions!C8097:C10004)</f>
        <v>Residential</v>
      </c>
      <c r="Q8097" s="10" t="s">
        <v>173</v>
      </c>
      <c r="R8097" s="10" t="s">
        <v>212</v>
      </c>
      <c r="S8097" s="10" t="s">
        <v>4065</v>
      </c>
    </row>
    <row r="8098">
      <c r="A8098" s="1" t="s">
        <v>10217</v>
      </c>
      <c r="B8098" s="1" t="s">
        <v>1262</v>
      </c>
      <c r="C8098" s="1" t="s">
        <v>456</v>
      </c>
      <c r="D8098" s="1" t="s">
        <v>27</v>
      </c>
      <c r="E8098" s="1" t="s">
        <v>239</v>
      </c>
      <c r="F8098" s="1" t="s">
        <v>606</v>
      </c>
      <c r="G8098" s="1" t="s">
        <v>26606</v>
      </c>
      <c r="H8098" s="1" t="s">
        <v>26607</v>
      </c>
      <c r="I8098" s="4">
        <v>84.29263888888889</v>
      </c>
      <c r="J8098" s="1">
        <v>180.04</v>
      </c>
      <c r="K8098" s="1">
        <v>28.97</v>
      </c>
      <c r="M8098" s="10">
        <f t="array" ref="M8098">_xlfn.XLOOKUP(A8098,subscriptions!B8098:B10004,subscriptions!D8098:D10004)</f>
        <v>120</v>
      </c>
      <c r="N8098" s="10">
        <f t="array" ref="N8098">_xlfn.XLOOKUP(A8098,subscriptions!B8098:B10004,subscriptions!G8098:G10004)</f>
        <v>5</v>
      </c>
      <c r="O8098" s="10">
        <v>114.0</v>
      </c>
      <c r="P8098" s="10" t="str">
        <f t="array" ref="P8098">_xlfn.XLOOKUP(A8098,subscriptions!B8098:B10004,subscriptions!C8098:C10004)</f>
        <v>Residential</v>
      </c>
      <c r="Q8098" s="10" t="s">
        <v>194</v>
      </c>
      <c r="R8098" s="10" t="s">
        <v>212</v>
      </c>
      <c r="S8098" s="10" t="s">
        <v>587</v>
      </c>
    </row>
    <row r="8099">
      <c r="A8099" s="1" t="s">
        <v>10218</v>
      </c>
      <c r="B8099" s="1" t="s">
        <v>1044</v>
      </c>
      <c r="C8099" s="1" t="s">
        <v>1876</v>
      </c>
      <c r="D8099" s="1" t="s">
        <v>27</v>
      </c>
      <c r="E8099" s="1" t="s">
        <v>179</v>
      </c>
      <c r="F8099" s="1" t="s">
        <v>901</v>
      </c>
      <c r="G8099" s="1" t="s">
        <v>26608</v>
      </c>
      <c r="H8099" s="1" t="s">
        <v>26609</v>
      </c>
      <c r="I8099" s="4">
        <v>84.16820601851852</v>
      </c>
      <c r="J8099" s="1">
        <v>368.03</v>
      </c>
      <c r="K8099" s="1">
        <v>79.01</v>
      </c>
      <c r="L8099" s="1">
        <v>100.0</v>
      </c>
      <c r="M8099" s="10">
        <f t="array" ref="M8099">_xlfn.XLOOKUP(A8099,subscriptions!B8099:B10004,subscriptions!D8099:D10004)</f>
        <v>80</v>
      </c>
      <c r="N8099" s="10">
        <f t="array" ref="N8099">_xlfn.XLOOKUP(A8099,subscriptions!B8099:B10004,subscriptions!G8099:G10004)</f>
        <v>10</v>
      </c>
      <c r="O8099" s="10">
        <v>72.0</v>
      </c>
      <c r="P8099" s="10" t="str">
        <f t="array" ref="P8099">_xlfn.XLOOKUP(A8099,subscriptions!B8099:B10004,subscriptions!C8099:C10004)</f>
        <v>Roam</v>
      </c>
      <c r="Q8099" s="10" t="s">
        <v>128</v>
      </c>
      <c r="R8099" s="10" t="s">
        <v>148</v>
      </c>
      <c r="S8099" s="10" t="s">
        <v>1042</v>
      </c>
    </row>
    <row r="8100">
      <c r="A8100" s="1" t="s">
        <v>10219</v>
      </c>
      <c r="B8100" s="1" t="s">
        <v>1664</v>
      </c>
      <c r="C8100" s="1" t="s">
        <v>673</v>
      </c>
      <c r="D8100" s="1" t="s">
        <v>153</v>
      </c>
      <c r="E8100" s="1" t="s">
        <v>631</v>
      </c>
      <c r="F8100" s="1" t="s">
        <v>922</v>
      </c>
      <c r="G8100" s="1" t="s">
        <v>26610</v>
      </c>
      <c r="H8100" s="1" t="s">
        <v>26611</v>
      </c>
      <c r="I8100" s="4">
        <v>84.42094907407407</v>
      </c>
      <c r="J8100" s="1">
        <v>921.75</v>
      </c>
      <c r="K8100" s="1">
        <v>166.97</v>
      </c>
      <c r="M8100" s="10">
        <f t="array" ref="M8100">_xlfn.XLOOKUP(A8100,subscriptions!B8100:B10004,subscriptions!D8100:D10004)</f>
        <v>50</v>
      </c>
      <c r="N8100" s="10">
        <f t="array" ref="N8100">_xlfn.XLOOKUP(A8100,subscriptions!B8100:B10004,subscriptions!G8100:G10004)</f>
        <v>20</v>
      </c>
      <c r="O8100" s="10">
        <v>40.0</v>
      </c>
      <c r="P8100" s="10" t="str">
        <f t="array" ref="P8100">_xlfn.XLOOKUP(A8100,subscriptions!B8100:B10004,subscriptions!C8100:C10004)</f>
        <v>Mini</v>
      </c>
      <c r="Q8100" s="10" t="s">
        <v>128</v>
      </c>
      <c r="R8100" s="10" t="s">
        <v>148</v>
      </c>
      <c r="S8100" s="10" t="s">
        <v>2152</v>
      </c>
    </row>
    <row r="8101">
      <c r="A8101" s="1" t="s">
        <v>10220</v>
      </c>
      <c r="B8101" s="1" t="s">
        <v>236</v>
      </c>
      <c r="C8101" s="1" t="s">
        <v>237</v>
      </c>
      <c r="D8101" s="1" t="s">
        <v>153</v>
      </c>
      <c r="E8101" s="1" t="s">
        <v>28</v>
      </c>
      <c r="F8101" s="1" t="s">
        <v>2581</v>
      </c>
      <c r="G8101" s="1" t="s">
        <v>26612</v>
      </c>
      <c r="H8101" s="1" t="s">
        <v>26613</v>
      </c>
      <c r="I8101" s="4">
        <v>84.37640046296296</v>
      </c>
      <c r="J8101" s="1">
        <v>1368.34</v>
      </c>
      <c r="K8101" s="1">
        <v>170.17</v>
      </c>
      <c r="M8101" s="10">
        <f t="array" ref="M8101">_xlfn.XLOOKUP(A8101,subscriptions!B8101:B10004,subscriptions!D8101:D10004)</f>
        <v>120</v>
      </c>
      <c r="N8101" s="10">
        <f t="array" ref="N8101">_xlfn.XLOOKUP(A8101,subscriptions!B8101:B10004,subscriptions!G8101:G10004)</f>
        <v>0</v>
      </c>
      <c r="O8101" s="10">
        <v>120.0</v>
      </c>
      <c r="P8101" s="10" t="str">
        <f t="array" ref="P8101">_xlfn.XLOOKUP(A8101,subscriptions!B8101:B10004,subscriptions!C8101:C10004)</f>
        <v>Residential</v>
      </c>
      <c r="Q8101" s="10" t="s">
        <v>173</v>
      </c>
      <c r="R8101" s="10" t="s">
        <v>212</v>
      </c>
      <c r="S8101" s="10" t="s">
        <v>3910</v>
      </c>
    </row>
    <row r="8102">
      <c r="A8102" s="1" t="s">
        <v>10221</v>
      </c>
      <c r="B8102" s="1" t="s">
        <v>375</v>
      </c>
      <c r="C8102" s="1" t="s">
        <v>1492</v>
      </c>
      <c r="D8102" s="1" t="s">
        <v>27</v>
      </c>
      <c r="E8102" s="1" t="s">
        <v>631</v>
      </c>
      <c r="F8102" s="1" t="s">
        <v>1084</v>
      </c>
      <c r="G8102" s="1" t="s">
        <v>26614</v>
      </c>
      <c r="H8102" s="1" t="s">
        <v>26615</v>
      </c>
      <c r="I8102" s="4">
        <v>84.25354166666666</v>
      </c>
      <c r="J8102" s="1">
        <v>2591.09</v>
      </c>
      <c r="K8102" s="1">
        <v>558.39</v>
      </c>
      <c r="M8102" s="10">
        <f t="array" ref="M8102">_xlfn.XLOOKUP(A8102,subscriptions!B8102:B10004,subscriptions!D8102:D10004)</f>
        <v>80</v>
      </c>
      <c r="N8102" s="10">
        <f t="array" ref="N8102">_xlfn.XLOOKUP(A8102,subscriptions!B8102:B10004,subscriptions!G8102:G10004)</f>
        <v>5</v>
      </c>
      <c r="O8102" s="10">
        <v>76.0</v>
      </c>
      <c r="P8102" s="10" t="str">
        <f t="array" ref="P8102">_xlfn.XLOOKUP(A8102,subscriptions!B8102:B10004,subscriptions!C8102:C10004)</f>
        <v>Roam</v>
      </c>
      <c r="Q8102" s="10" t="s">
        <v>194</v>
      </c>
      <c r="R8102" s="10" t="s">
        <v>148</v>
      </c>
      <c r="S8102" s="10" t="s">
        <v>1832</v>
      </c>
    </row>
    <row r="8103">
      <c r="A8103" s="1" t="s">
        <v>10222</v>
      </c>
      <c r="B8103" s="1" t="s">
        <v>941</v>
      </c>
      <c r="C8103" s="1" t="s">
        <v>509</v>
      </c>
      <c r="D8103" s="1" t="s">
        <v>27</v>
      </c>
      <c r="E8103" s="1" t="s">
        <v>332</v>
      </c>
      <c r="F8103" s="1" t="s">
        <v>427</v>
      </c>
      <c r="G8103" s="1" t="s">
        <v>26616</v>
      </c>
      <c r="H8103" s="1" t="s">
        <v>26617</v>
      </c>
      <c r="I8103" s="4">
        <v>84.16966435185185</v>
      </c>
      <c r="J8103" s="1">
        <v>6717.4</v>
      </c>
      <c r="K8103" s="1">
        <v>726.82</v>
      </c>
      <c r="M8103" s="10">
        <f t="array" ref="M8103">_xlfn.XLOOKUP(A8103,subscriptions!B8103:B10004,subscriptions!D8103:D10004)</f>
        <v>120</v>
      </c>
      <c r="N8103" s="10">
        <f t="array" ref="N8103">_xlfn.XLOOKUP(A8103,subscriptions!B8103:B10004,subscriptions!G8103:G10004)</f>
        <v>10</v>
      </c>
      <c r="O8103" s="10">
        <v>108.0</v>
      </c>
      <c r="P8103" s="10" t="str">
        <f t="array" ref="P8103">_xlfn.XLOOKUP(A8103,subscriptions!B8103:B10004,subscriptions!C8103:C10004)</f>
        <v>Residential</v>
      </c>
      <c r="Q8103" s="10" t="s">
        <v>128</v>
      </c>
      <c r="R8103" s="10" t="s">
        <v>212</v>
      </c>
      <c r="S8103" s="10" t="s">
        <v>213</v>
      </c>
    </row>
    <row r="8104">
      <c r="A8104" s="1" t="s">
        <v>10223</v>
      </c>
      <c r="B8104" s="1" t="s">
        <v>1886</v>
      </c>
      <c r="C8104" s="1" t="s">
        <v>800</v>
      </c>
      <c r="D8104" s="1" t="s">
        <v>27</v>
      </c>
      <c r="E8104" s="1" t="s">
        <v>219</v>
      </c>
      <c r="F8104" s="1" t="s">
        <v>458</v>
      </c>
      <c r="G8104" s="1" t="s">
        <v>26618</v>
      </c>
      <c r="H8104" s="1" t="s">
        <v>26619</v>
      </c>
      <c r="I8104" s="4">
        <v>84.37949074074074</v>
      </c>
      <c r="J8104" s="1">
        <v>788.62</v>
      </c>
      <c r="K8104" s="1">
        <v>121.45</v>
      </c>
      <c r="M8104" s="10">
        <f t="array" ref="M8104">_xlfn.XLOOKUP(A8104,subscriptions!B8104:B10004,subscriptions!D8104:D10004)</f>
        <v>250</v>
      </c>
      <c r="N8104" s="10">
        <f t="array" ref="N8104">_xlfn.XLOOKUP(A8104,subscriptions!B8104:B10004,subscriptions!G8104:G10004)</f>
        <v>20</v>
      </c>
      <c r="O8104" s="10">
        <v>200.0</v>
      </c>
      <c r="P8104" s="10" t="str">
        <f t="array" ref="P8104">_xlfn.XLOOKUP(A8104,subscriptions!B8104:B10004,subscriptions!C8104:C10004)</f>
        <v>Business</v>
      </c>
      <c r="Q8104" s="10" t="s">
        <v>128</v>
      </c>
      <c r="R8104" s="10" t="s">
        <v>129</v>
      </c>
      <c r="S8104" s="10" t="s">
        <v>2380</v>
      </c>
    </row>
    <row r="8105">
      <c r="A8105" s="1" t="s">
        <v>10224</v>
      </c>
      <c r="B8105" s="1" t="s">
        <v>1226</v>
      </c>
      <c r="C8105" s="1" t="s">
        <v>1251</v>
      </c>
      <c r="D8105" s="1" t="s">
        <v>153</v>
      </c>
      <c r="E8105" s="1" t="s">
        <v>219</v>
      </c>
      <c r="F8105" s="1" t="s">
        <v>4220</v>
      </c>
      <c r="G8105" s="1" t="s">
        <v>26620</v>
      </c>
      <c r="H8105" s="1" t="s">
        <v>26621</v>
      </c>
      <c r="I8105" s="4">
        <v>84.41829861111111</v>
      </c>
      <c r="J8105" s="1">
        <v>122.86</v>
      </c>
      <c r="K8105" s="1">
        <v>30.9</v>
      </c>
      <c r="M8105" s="10">
        <f t="array" ref="M8105">_xlfn.XLOOKUP(A8105,subscriptions!B8105:B10004,subscriptions!D8105:D10004)</f>
        <v>120</v>
      </c>
      <c r="N8105" s="10">
        <f t="array" ref="N8105">_xlfn.XLOOKUP(A8105,subscriptions!B8105:B10004,subscriptions!G8105:G10004)</f>
        <v>0</v>
      </c>
      <c r="O8105" s="10">
        <v>120.0</v>
      </c>
      <c r="P8105" s="10" t="str">
        <f t="array" ref="P8105">_xlfn.XLOOKUP(A8105,subscriptions!B8105:B10004,subscriptions!C8105:C10004)</f>
        <v>Residential</v>
      </c>
      <c r="Q8105" s="10" t="s">
        <v>173</v>
      </c>
      <c r="R8105" s="10" t="s">
        <v>212</v>
      </c>
      <c r="S8105" s="10" t="s">
        <v>3020</v>
      </c>
    </row>
    <row r="8106">
      <c r="A8106" s="1" t="s">
        <v>10225</v>
      </c>
      <c r="B8106" s="1" t="s">
        <v>1491</v>
      </c>
      <c r="C8106" s="1" t="s">
        <v>1388</v>
      </c>
      <c r="D8106" s="1" t="s">
        <v>153</v>
      </c>
      <c r="E8106" s="1" t="s">
        <v>219</v>
      </c>
      <c r="F8106" s="1" t="s">
        <v>590</v>
      </c>
      <c r="G8106" s="1" t="s">
        <v>26622</v>
      </c>
      <c r="H8106" s="1" t="s">
        <v>26623</v>
      </c>
      <c r="I8106" s="4">
        <v>84.41950231481482</v>
      </c>
      <c r="J8106" s="1">
        <v>2472.97</v>
      </c>
      <c r="K8106" s="1">
        <v>416.93</v>
      </c>
      <c r="M8106" s="10">
        <f t="array" ref="M8106">_xlfn.XLOOKUP(A8106,subscriptions!B8106:B10004,subscriptions!D8106:D10004)</f>
        <v>80</v>
      </c>
      <c r="N8106" s="10">
        <f t="array" ref="N8106">_xlfn.XLOOKUP(A8106,subscriptions!B8106:B10004,subscriptions!G8106:G10004)</f>
        <v>5</v>
      </c>
      <c r="O8106" s="10">
        <v>76.0</v>
      </c>
      <c r="P8106" s="10" t="str">
        <f t="array" ref="P8106">_xlfn.XLOOKUP(A8106,subscriptions!B8106:B10004,subscriptions!C8106:C10004)</f>
        <v>Roam</v>
      </c>
      <c r="Q8106" s="10" t="s">
        <v>194</v>
      </c>
      <c r="R8106" s="10" t="s">
        <v>148</v>
      </c>
      <c r="S8106" s="10" t="s">
        <v>1525</v>
      </c>
    </row>
    <row r="8107">
      <c r="A8107" s="1" t="s">
        <v>10228</v>
      </c>
      <c r="B8107" s="1" t="s">
        <v>1009</v>
      </c>
      <c r="C8107" s="1" t="s">
        <v>1388</v>
      </c>
      <c r="D8107" s="1" t="s">
        <v>153</v>
      </c>
      <c r="E8107" s="1" t="s">
        <v>262</v>
      </c>
      <c r="F8107" s="1" t="s">
        <v>4344</v>
      </c>
      <c r="G8107" s="1" t="s">
        <v>26624</v>
      </c>
      <c r="H8107" s="1" t="s">
        <v>26625</v>
      </c>
      <c r="I8107" s="4">
        <v>84.1711574074074</v>
      </c>
      <c r="J8107" s="1">
        <v>1440.95</v>
      </c>
      <c r="K8107" s="1">
        <v>126.77</v>
      </c>
      <c r="M8107" s="10">
        <f t="array" ref="M8107">_xlfn.XLOOKUP(A8107,subscriptions!B8107:B10004,subscriptions!D8107:D10004)</f>
        <v>120</v>
      </c>
      <c r="N8107" s="10">
        <f t="array" ref="N8107">_xlfn.XLOOKUP(A8107,subscriptions!B8107:B10004,subscriptions!G8107:G10004)</f>
        <v>10</v>
      </c>
      <c r="O8107" s="10">
        <v>108.0</v>
      </c>
      <c r="P8107" s="10" t="str">
        <f t="array" ref="P8107">_xlfn.XLOOKUP(A8107,subscriptions!B8107:B10004,subscriptions!C8107:C10004)</f>
        <v>Residential</v>
      </c>
      <c r="Q8107" s="10" t="s">
        <v>128</v>
      </c>
      <c r="R8107" s="10" t="s">
        <v>212</v>
      </c>
      <c r="S8107" s="10" t="s">
        <v>310</v>
      </c>
    </row>
    <row r="8108">
      <c r="A8108" s="1" t="s">
        <v>10229</v>
      </c>
      <c r="B8108" s="1" t="s">
        <v>842</v>
      </c>
      <c r="C8108" s="1" t="s">
        <v>1833</v>
      </c>
      <c r="D8108" s="1" t="s">
        <v>27</v>
      </c>
      <c r="E8108" s="1" t="s">
        <v>239</v>
      </c>
      <c r="F8108" s="1" t="s">
        <v>606</v>
      </c>
      <c r="G8108" s="1" t="s">
        <v>26626</v>
      </c>
      <c r="H8108" s="1" t="s">
        <v>26627</v>
      </c>
      <c r="I8108" s="4">
        <v>84.41960648148148</v>
      </c>
      <c r="J8108" s="1">
        <v>381.99</v>
      </c>
      <c r="K8108" s="1">
        <v>89.98</v>
      </c>
      <c r="M8108" s="10">
        <f t="array" ref="M8108">_xlfn.XLOOKUP(A8108,subscriptions!B8108:B10004,subscriptions!D8108:D10004)</f>
        <v>120</v>
      </c>
      <c r="N8108" s="10">
        <f t="array" ref="N8108">_xlfn.XLOOKUP(A8108,subscriptions!B8108:B10004,subscriptions!G8108:G10004)</f>
        <v>20</v>
      </c>
      <c r="O8108" s="10">
        <v>96.0</v>
      </c>
      <c r="P8108" s="10" t="str">
        <f t="array" ref="P8108">_xlfn.XLOOKUP(A8108,subscriptions!B8108:B10004,subscriptions!C8108:C10004)</f>
        <v>Residential</v>
      </c>
      <c r="Q8108" s="10" t="s">
        <v>128</v>
      </c>
      <c r="R8108" s="10" t="s">
        <v>148</v>
      </c>
      <c r="S8108" s="10" t="s">
        <v>1525</v>
      </c>
    </row>
    <row r="8109">
      <c r="A8109" s="1" t="s">
        <v>10230</v>
      </c>
      <c r="B8109" s="1" t="s">
        <v>1972</v>
      </c>
      <c r="C8109" s="1" t="s">
        <v>556</v>
      </c>
      <c r="D8109" s="1" t="s">
        <v>27</v>
      </c>
      <c r="E8109" s="1" t="s">
        <v>714</v>
      </c>
      <c r="F8109" s="1" t="s">
        <v>715</v>
      </c>
      <c r="G8109" s="1" t="s">
        <v>26628</v>
      </c>
      <c r="H8109" s="1" t="s">
        <v>26629</v>
      </c>
      <c r="I8109" s="4">
        <v>84.21207175925926</v>
      </c>
      <c r="J8109" s="1">
        <v>1074.29</v>
      </c>
      <c r="K8109" s="1">
        <v>204.38</v>
      </c>
      <c r="M8109" s="10">
        <f t="array" ref="M8109">_xlfn.XLOOKUP(A8109,subscriptions!B8109:B10004,subscriptions!D8109:D10004)</f>
        <v>120</v>
      </c>
      <c r="N8109" s="10">
        <f t="array" ref="N8109">_xlfn.XLOOKUP(A8109,subscriptions!B8109:B10004,subscriptions!G8109:G10004)</f>
        <v>0</v>
      </c>
      <c r="O8109" s="10">
        <v>120.0</v>
      </c>
      <c r="P8109" s="10" t="str">
        <f t="array" ref="P8109">_xlfn.XLOOKUP(A8109,subscriptions!B8109:B10004,subscriptions!C8109:C10004)</f>
        <v>Residential</v>
      </c>
      <c r="Q8109" s="10" t="s">
        <v>173</v>
      </c>
      <c r="R8109" s="10" t="s">
        <v>212</v>
      </c>
      <c r="S8109" s="10" t="s">
        <v>857</v>
      </c>
    </row>
    <row r="8110">
      <c r="A8110" s="1" t="s">
        <v>10231</v>
      </c>
      <c r="B8110" s="1" t="s">
        <v>375</v>
      </c>
      <c r="C8110" s="1" t="s">
        <v>750</v>
      </c>
      <c r="D8110" s="1" t="s">
        <v>27</v>
      </c>
      <c r="E8110" s="1" t="s">
        <v>111</v>
      </c>
      <c r="F8110" s="1" t="s">
        <v>3756</v>
      </c>
      <c r="G8110" s="1" t="s">
        <v>26630</v>
      </c>
      <c r="H8110" s="1" t="s">
        <v>26631</v>
      </c>
      <c r="I8110" s="4">
        <v>84.33700231481481</v>
      </c>
      <c r="J8110" s="1">
        <v>2084.0</v>
      </c>
      <c r="K8110" s="1">
        <v>457.91</v>
      </c>
      <c r="M8110" s="10">
        <f t="array" ref="M8110">_xlfn.XLOOKUP(A8110,subscriptions!B8110:B10004,subscriptions!D8110:D10004)</f>
        <v>120</v>
      </c>
      <c r="N8110" s="10">
        <f t="array" ref="N8110">_xlfn.XLOOKUP(A8110,subscriptions!B8110:B10004,subscriptions!G8110:G10004)</f>
        <v>5</v>
      </c>
      <c r="O8110" s="10">
        <v>114.0</v>
      </c>
      <c r="P8110" s="10" t="str">
        <f t="array" ref="P8110">_xlfn.XLOOKUP(A8110,subscriptions!B8110:B10004,subscriptions!C8110:C10004)</f>
        <v>Residential</v>
      </c>
      <c r="Q8110" s="10" t="s">
        <v>194</v>
      </c>
      <c r="R8110" s="10" t="s">
        <v>212</v>
      </c>
      <c r="S8110" s="10" t="s">
        <v>968</v>
      </c>
    </row>
    <row r="8111">
      <c r="A8111" s="1" t="s">
        <v>10232</v>
      </c>
      <c r="B8111" s="1" t="s">
        <v>1460</v>
      </c>
      <c r="C8111" s="1" t="s">
        <v>391</v>
      </c>
      <c r="D8111" s="1" t="s">
        <v>27</v>
      </c>
      <c r="E8111" s="1" t="s">
        <v>239</v>
      </c>
      <c r="F8111" s="1" t="s">
        <v>606</v>
      </c>
      <c r="G8111" s="1" t="s">
        <v>26632</v>
      </c>
      <c r="H8111" s="1" t="s">
        <v>26633</v>
      </c>
      <c r="I8111" s="4">
        <v>84.2952662037037</v>
      </c>
      <c r="J8111" s="1">
        <v>2257.2</v>
      </c>
      <c r="K8111" s="1">
        <v>222.9</v>
      </c>
      <c r="M8111" s="10">
        <f t="array" ref="M8111">_xlfn.XLOOKUP(A8111,subscriptions!B8111:B10004,subscriptions!D8111:D10004)</f>
        <v>120</v>
      </c>
      <c r="N8111" s="10">
        <f t="array" ref="N8111">_xlfn.XLOOKUP(A8111,subscriptions!B8111:B10004,subscriptions!G8111:G10004)</f>
        <v>10</v>
      </c>
      <c r="O8111" s="10">
        <v>108.0</v>
      </c>
      <c r="P8111" s="10" t="str">
        <f t="array" ref="P8111">_xlfn.XLOOKUP(A8111,subscriptions!B8111:B10004,subscriptions!C8111:C10004)</f>
        <v>Residential</v>
      </c>
      <c r="Q8111" s="10" t="s">
        <v>128</v>
      </c>
      <c r="R8111" s="10" t="s">
        <v>212</v>
      </c>
      <c r="S8111" s="10" t="s">
        <v>1026</v>
      </c>
    </row>
    <row r="8112">
      <c r="A8112" s="1" t="s">
        <v>10233</v>
      </c>
      <c r="B8112" s="1" t="s">
        <v>969</v>
      </c>
      <c r="C8112" s="1" t="s">
        <v>884</v>
      </c>
      <c r="D8112" s="1" t="s">
        <v>27</v>
      </c>
      <c r="E8112" s="1" t="s">
        <v>631</v>
      </c>
      <c r="F8112" s="1" t="s">
        <v>2495</v>
      </c>
      <c r="G8112" s="1" t="s">
        <v>26634</v>
      </c>
      <c r="H8112" s="1" t="s">
        <v>26635</v>
      </c>
      <c r="I8112" s="4">
        <v>84.42041666666667</v>
      </c>
      <c r="J8112" s="1">
        <v>1088.58</v>
      </c>
      <c r="K8112" s="1">
        <v>288.52</v>
      </c>
      <c r="M8112" s="10">
        <f t="array" ref="M8112">_xlfn.XLOOKUP(A8112,subscriptions!B8112:B10004,subscriptions!D8112:D10004)</f>
        <v>120</v>
      </c>
      <c r="N8112" s="10">
        <f t="array" ref="N8112">_xlfn.XLOOKUP(A8112,subscriptions!B8112:B10004,subscriptions!G8112:G10004)</f>
        <v>20</v>
      </c>
      <c r="O8112" s="10">
        <v>96.0</v>
      </c>
      <c r="P8112" s="10" t="str">
        <f t="array" ref="P8112">_xlfn.XLOOKUP(A8112,subscriptions!B8112:B10004,subscriptions!C8112:C10004)</f>
        <v>Residential</v>
      </c>
      <c r="Q8112" s="10" t="s">
        <v>128</v>
      </c>
      <c r="R8112" s="10" t="s">
        <v>148</v>
      </c>
      <c r="S8112" s="10" t="s">
        <v>940</v>
      </c>
    </row>
    <row r="8113">
      <c r="A8113" s="1" t="s">
        <v>10234</v>
      </c>
      <c r="B8113" s="1" t="s">
        <v>24</v>
      </c>
      <c r="C8113" s="1" t="s">
        <v>1492</v>
      </c>
      <c r="D8113" s="1" t="s">
        <v>27</v>
      </c>
      <c r="E8113" s="1" t="s">
        <v>179</v>
      </c>
      <c r="F8113" s="1" t="s">
        <v>1045</v>
      </c>
      <c r="G8113" s="1" t="s">
        <v>26636</v>
      </c>
      <c r="H8113" s="1" t="s">
        <v>26637</v>
      </c>
      <c r="I8113" s="4">
        <v>84.38021990740741</v>
      </c>
      <c r="J8113" s="1">
        <v>596.23</v>
      </c>
      <c r="K8113" s="1">
        <v>153.73</v>
      </c>
      <c r="L8113" s="1">
        <v>100.0</v>
      </c>
      <c r="M8113" s="10">
        <f t="array" ref="M8113">_xlfn.XLOOKUP(A8113,subscriptions!B8113:B10004,subscriptions!D8113:D10004)</f>
        <v>250</v>
      </c>
      <c r="N8113" s="10">
        <f t="array" ref="N8113">_xlfn.XLOOKUP(A8113,subscriptions!B8113:B10004,subscriptions!G8113:G10004)</f>
        <v>0</v>
      </c>
      <c r="O8113" s="10">
        <v>250.0</v>
      </c>
      <c r="P8113" s="10" t="str">
        <f t="array" ref="P8113">_xlfn.XLOOKUP(A8113,subscriptions!B8113:B10004,subscriptions!C8113:C10004)</f>
        <v>Business</v>
      </c>
      <c r="Q8113" s="10" t="s">
        <v>173</v>
      </c>
      <c r="R8113" s="10" t="s">
        <v>129</v>
      </c>
      <c r="S8113" s="10" t="s">
        <v>698</v>
      </c>
    </row>
    <row r="8114">
      <c r="A8114" s="1" t="s">
        <v>10235</v>
      </c>
      <c r="B8114" s="1" t="s">
        <v>1414</v>
      </c>
      <c r="C8114" s="1" t="s">
        <v>492</v>
      </c>
      <c r="D8114" s="1" t="s">
        <v>27</v>
      </c>
      <c r="E8114" s="1" t="s">
        <v>262</v>
      </c>
      <c r="F8114" s="1" t="s">
        <v>4344</v>
      </c>
      <c r="G8114" s="1" t="s">
        <v>26638</v>
      </c>
      <c r="H8114" s="1" t="s">
        <v>26639</v>
      </c>
      <c r="I8114" s="4">
        <v>84.37859953703703</v>
      </c>
      <c r="J8114" s="1">
        <v>5509.71</v>
      </c>
      <c r="K8114" s="1">
        <v>1259.92</v>
      </c>
      <c r="M8114" s="10">
        <f t="array" ref="M8114">_xlfn.XLOOKUP(A8114,subscriptions!B8114:B10004,subscriptions!D8114:D10004)</f>
        <v>50</v>
      </c>
      <c r="N8114" s="10">
        <f t="array" ref="N8114">_xlfn.XLOOKUP(A8114,subscriptions!B8114:B10004,subscriptions!G8114:G10004)</f>
        <v>5</v>
      </c>
      <c r="O8114" s="10">
        <v>47.5</v>
      </c>
      <c r="P8114" s="10" t="str">
        <f t="array" ref="P8114">_xlfn.XLOOKUP(A8114,subscriptions!B8114:B10004,subscriptions!C8114:C10004)</f>
        <v>Mini</v>
      </c>
      <c r="Q8114" s="10" t="s">
        <v>194</v>
      </c>
      <c r="R8114" s="10" t="s">
        <v>148</v>
      </c>
      <c r="S8114" s="10" t="s">
        <v>1622</v>
      </c>
    </row>
    <row r="8115">
      <c r="A8115" s="1" t="s">
        <v>10236</v>
      </c>
      <c r="B8115" s="1" t="s">
        <v>236</v>
      </c>
      <c r="C8115" s="1" t="s">
        <v>1477</v>
      </c>
      <c r="D8115" s="1" t="s">
        <v>153</v>
      </c>
      <c r="E8115" s="1" t="s">
        <v>28</v>
      </c>
      <c r="F8115" s="1" t="s">
        <v>2097</v>
      </c>
      <c r="G8115" s="1" t="s">
        <v>26640</v>
      </c>
      <c r="H8115" s="1" t="s">
        <v>26641</v>
      </c>
      <c r="I8115" s="4">
        <v>84.21685185185186</v>
      </c>
      <c r="J8115" s="1">
        <v>1683.12</v>
      </c>
      <c r="K8115" s="1">
        <v>422.96</v>
      </c>
      <c r="M8115" s="10">
        <f t="array" ref="M8115">_xlfn.XLOOKUP(A8115,subscriptions!B8115:B10004,subscriptions!D8115:D10004)</f>
        <v>250</v>
      </c>
      <c r="N8115" s="10">
        <f t="array" ref="N8115">_xlfn.XLOOKUP(A8115,subscriptions!B8115:B10004,subscriptions!G8115:G10004)</f>
        <v>10</v>
      </c>
      <c r="O8115" s="10">
        <v>225.0</v>
      </c>
      <c r="P8115" s="10" t="str">
        <f t="array" ref="P8115">_xlfn.XLOOKUP(A8115,subscriptions!B8115:B10004,subscriptions!C8115:C10004)</f>
        <v>Business</v>
      </c>
      <c r="Q8115" s="10" t="s">
        <v>128</v>
      </c>
      <c r="R8115" s="10" t="s">
        <v>129</v>
      </c>
      <c r="S8115" s="10" t="s">
        <v>453</v>
      </c>
    </row>
    <row r="8116">
      <c r="A8116" s="1" t="s">
        <v>10238</v>
      </c>
      <c r="B8116" s="1" t="s">
        <v>177</v>
      </c>
      <c r="C8116" s="1" t="s">
        <v>1477</v>
      </c>
      <c r="D8116" s="1" t="s">
        <v>153</v>
      </c>
      <c r="E8116" s="1" t="s">
        <v>239</v>
      </c>
      <c r="F8116" s="1" t="s">
        <v>2364</v>
      </c>
      <c r="G8116" s="1" t="s">
        <v>26642</v>
      </c>
      <c r="H8116" s="1" t="s">
        <v>26643</v>
      </c>
      <c r="I8116" s="4">
        <v>84.17084490740741</v>
      </c>
      <c r="J8116" s="1">
        <v>836.97</v>
      </c>
      <c r="K8116" s="1">
        <v>126.91</v>
      </c>
      <c r="M8116" s="10">
        <f t="array" ref="M8116">_xlfn.XLOOKUP(A8116,subscriptions!B8116:B10004,subscriptions!D8116:D10004)</f>
        <v>50</v>
      </c>
      <c r="N8116" s="10">
        <f t="array" ref="N8116">_xlfn.XLOOKUP(A8116,subscriptions!B8116:B10004,subscriptions!G8116:G10004)</f>
        <v>20</v>
      </c>
      <c r="O8116" s="10">
        <v>40.0</v>
      </c>
      <c r="P8116" s="10" t="str">
        <f t="array" ref="P8116">_xlfn.XLOOKUP(A8116,subscriptions!B8116:B10004,subscriptions!C8116:C10004)</f>
        <v>Mini</v>
      </c>
      <c r="Q8116" s="10" t="s">
        <v>128</v>
      </c>
      <c r="R8116" s="10" t="s">
        <v>148</v>
      </c>
      <c r="S8116" s="10" t="s">
        <v>310</v>
      </c>
    </row>
    <row r="8117">
      <c r="A8117" s="1" t="s">
        <v>10240</v>
      </c>
      <c r="B8117" s="1" t="s">
        <v>1984</v>
      </c>
      <c r="C8117" s="1" t="s">
        <v>426</v>
      </c>
      <c r="D8117" s="1" t="s">
        <v>153</v>
      </c>
      <c r="E8117" s="1" t="s">
        <v>28</v>
      </c>
      <c r="F8117" s="1" t="s">
        <v>801</v>
      </c>
      <c r="G8117" s="1" t="s">
        <v>26644</v>
      </c>
      <c r="H8117" s="1" t="s">
        <v>26645</v>
      </c>
      <c r="I8117" s="4">
        <v>84.25795138888888</v>
      </c>
      <c r="J8117" s="1">
        <v>543.72</v>
      </c>
      <c r="K8117" s="1">
        <v>59.64</v>
      </c>
      <c r="M8117" s="10">
        <f t="array" ref="M8117">_xlfn.XLOOKUP(A8117,subscriptions!B8117:B10004,subscriptions!D8117:D10004)</f>
        <v>250</v>
      </c>
      <c r="N8117" s="10">
        <f t="array" ref="N8117">_xlfn.XLOOKUP(A8117,subscriptions!B8117:B10004,subscriptions!G8117:G10004)</f>
        <v>0</v>
      </c>
      <c r="O8117" s="10">
        <v>250.0</v>
      </c>
      <c r="P8117" s="10" t="str">
        <f t="array" ref="P8117">_xlfn.XLOOKUP(A8117,subscriptions!B8117:B10004,subscriptions!C8117:C10004)</f>
        <v>Business</v>
      </c>
      <c r="Q8117" s="10" t="s">
        <v>173</v>
      </c>
      <c r="R8117" s="10" t="s">
        <v>129</v>
      </c>
      <c r="S8117" s="10" t="s">
        <v>603</v>
      </c>
    </row>
    <row r="8118">
      <c r="A8118" s="1" t="s">
        <v>10241</v>
      </c>
      <c r="B8118" s="1" t="s">
        <v>2327</v>
      </c>
      <c r="C8118" s="1" t="s">
        <v>1388</v>
      </c>
      <c r="D8118" s="1" t="s">
        <v>27</v>
      </c>
      <c r="E8118" s="1" t="s">
        <v>111</v>
      </c>
      <c r="F8118" s="1" t="s">
        <v>112</v>
      </c>
      <c r="G8118" s="1" t="s">
        <v>26646</v>
      </c>
      <c r="H8118" s="1" t="s">
        <v>26647</v>
      </c>
      <c r="I8118" s="4">
        <v>84.17395833333333</v>
      </c>
      <c r="J8118" s="1">
        <v>2020.14</v>
      </c>
      <c r="K8118" s="1">
        <v>351.62</v>
      </c>
      <c r="M8118" s="10">
        <f t="array" ref="M8118">_xlfn.XLOOKUP(A8118,subscriptions!B8118:B10004,subscriptions!D8118:D10004)</f>
        <v>120</v>
      </c>
      <c r="N8118" s="10">
        <f t="array" ref="N8118">_xlfn.XLOOKUP(A8118,subscriptions!B8118:B10004,subscriptions!G8118:G10004)</f>
        <v>5</v>
      </c>
      <c r="O8118" s="10">
        <v>114.0</v>
      </c>
      <c r="P8118" s="10" t="str">
        <f t="array" ref="P8118">_xlfn.XLOOKUP(A8118,subscriptions!B8118:B10004,subscriptions!C8118:C10004)</f>
        <v>Residential</v>
      </c>
      <c r="Q8118" s="10" t="s">
        <v>194</v>
      </c>
      <c r="R8118" s="10" t="s">
        <v>212</v>
      </c>
      <c r="S8118" s="10" t="s">
        <v>3087</v>
      </c>
    </row>
    <row r="8119">
      <c r="A8119" s="1" t="s">
        <v>10242</v>
      </c>
      <c r="B8119" s="1" t="s">
        <v>425</v>
      </c>
      <c r="C8119" s="1" t="s">
        <v>827</v>
      </c>
      <c r="D8119" s="1" t="s">
        <v>153</v>
      </c>
      <c r="E8119" s="1" t="s">
        <v>111</v>
      </c>
      <c r="F8119" s="1" t="s">
        <v>135</v>
      </c>
      <c r="G8119" s="1" t="s">
        <v>26648</v>
      </c>
      <c r="H8119" s="1" t="s">
        <v>26649</v>
      </c>
      <c r="I8119" s="4">
        <v>84.17396990740741</v>
      </c>
      <c r="J8119" s="1">
        <v>465.97</v>
      </c>
      <c r="K8119" s="1">
        <v>85.09</v>
      </c>
      <c r="M8119" s="10">
        <f t="array" ref="M8119">_xlfn.XLOOKUP(A8119,subscriptions!B8119:B10004,subscriptions!D8119:D10004)</f>
        <v>120</v>
      </c>
      <c r="N8119" s="10">
        <f t="array" ref="N8119">_xlfn.XLOOKUP(A8119,subscriptions!B8119:B10004,subscriptions!G8119:G10004)</f>
        <v>10</v>
      </c>
      <c r="O8119" s="10">
        <v>108.0</v>
      </c>
      <c r="P8119" s="10" t="str">
        <f t="array" ref="P8119">_xlfn.XLOOKUP(A8119,subscriptions!B8119:B10004,subscriptions!C8119:C10004)</f>
        <v>Residential</v>
      </c>
      <c r="Q8119" s="10" t="s">
        <v>128</v>
      </c>
      <c r="R8119" s="10" t="s">
        <v>212</v>
      </c>
      <c r="S8119" s="10" t="s">
        <v>3087</v>
      </c>
    </row>
    <row r="8120">
      <c r="A8120" s="1" t="s">
        <v>10243</v>
      </c>
      <c r="B8120" s="1" t="s">
        <v>772</v>
      </c>
      <c r="C8120" s="1" t="s">
        <v>1200</v>
      </c>
      <c r="D8120" s="1" t="s">
        <v>153</v>
      </c>
      <c r="E8120" s="1" t="s">
        <v>28</v>
      </c>
      <c r="F8120" s="1" t="s">
        <v>3899</v>
      </c>
      <c r="G8120" s="1" t="s">
        <v>26650</v>
      </c>
      <c r="H8120" s="1" t="s">
        <v>26651</v>
      </c>
      <c r="I8120" s="4">
        <v>84.38366898148148</v>
      </c>
      <c r="J8120" s="1">
        <v>332.59</v>
      </c>
      <c r="K8120" s="1">
        <v>79.74</v>
      </c>
      <c r="M8120" s="10">
        <f t="array" ref="M8120">_xlfn.XLOOKUP(A8120,subscriptions!B8120:B10004,subscriptions!D8120:D10004)</f>
        <v>50</v>
      </c>
      <c r="N8120" s="10">
        <f t="array" ref="N8120">_xlfn.XLOOKUP(A8120,subscriptions!B8120:B10004,subscriptions!G8120:G10004)</f>
        <v>20</v>
      </c>
      <c r="O8120" s="10">
        <v>40.0</v>
      </c>
      <c r="P8120" s="10" t="str">
        <f t="array" ref="P8120">_xlfn.XLOOKUP(A8120,subscriptions!B8120:B10004,subscriptions!C8120:C10004)</f>
        <v>Mini</v>
      </c>
      <c r="Q8120" s="10" t="s">
        <v>128</v>
      </c>
      <c r="R8120" s="10" t="s">
        <v>148</v>
      </c>
      <c r="S8120" s="10" t="s">
        <v>882</v>
      </c>
    </row>
    <row r="8121">
      <c r="A8121" s="1" t="s">
        <v>10244</v>
      </c>
      <c r="B8121" s="1" t="s">
        <v>772</v>
      </c>
      <c r="C8121" s="1" t="s">
        <v>1347</v>
      </c>
      <c r="D8121" s="1" t="s">
        <v>153</v>
      </c>
      <c r="E8121" s="1" t="s">
        <v>262</v>
      </c>
      <c r="F8121" s="1" t="s">
        <v>392</v>
      </c>
      <c r="G8121" s="1" t="s">
        <v>26652</v>
      </c>
      <c r="H8121" s="1" t="s">
        <v>26653</v>
      </c>
      <c r="I8121" s="4">
        <v>84.20936342592593</v>
      </c>
      <c r="J8121" s="1">
        <v>1182.0</v>
      </c>
      <c r="K8121" s="1">
        <v>152.0</v>
      </c>
      <c r="M8121" s="10">
        <f t="array" ref="M8121">_xlfn.XLOOKUP(A8121,subscriptions!B8121:B10004,subscriptions!D8121:D10004)</f>
        <v>120</v>
      </c>
      <c r="N8121" s="10">
        <f t="array" ref="N8121">_xlfn.XLOOKUP(A8121,subscriptions!B8121:B10004,subscriptions!G8121:G10004)</f>
        <v>0</v>
      </c>
      <c r="O8121" s="10">
        <v>120.0</v>
      </c>
      <c r="P8121" s="10" t="str">
        <f t="array" ref="P8121">_xlfn.XLOOKUP(A8121,subscriptions!B8121:B10004,subscriptions!C8121:C10004)</f>
        <v>Residential</v>
      </c>
      <c r="Q8121" s="10" t="s">
        <v>173</v>
      </c>
      <c r="R8121" s="10" t="s">
        <v>212</v>
      </c>
      <c r="S8121" s="10" t="s">
        <v>1374</v>
      </c>
    </row>
    <row r="8122">
      <c r="A8122" s="1" t="s">
        <v>10245</v>
      </c>
      <c r="B8122" s="1" t="s">
        <v>589</v>
      </c>
      <c r="C8122" s="1" t="s">
        <v>178</v>
      </c>
      <c r="D8122" s="1" t="s">
        <v>153</v>
      </c>
      <c r="E8122" s="1" t="s">
        <v>219</v>
      </c>
      <c r="F8122" s="1" t="s">
        <v>971</v>
      </c>
      <c r="G8122" s="1" t="s">
        <v>26654</v>
      </c>
      <c r="H8122" s="1" t="s">
        <v>26655</v>
      </c>
      <c r="I8122" s="4">
        <v>84.25434027777777</v>
      </c>
      <c r="J8122" s="1">
        <v>563.71</v>
      </c>
      <c r="K8122" s="1">
        <v>119.29</v>
      </c>
      <c r="M8122" s="10">
        <f t="array" ref="M8122">_xlfn.XLOOKUP(A8122,subscriptions!B8122:B10004,subscriptions!D8122:D10004)</f>
        <v>120</v>
      </c>
      <c r="N8122" s="10">
        <f t="array" ref="N8122">_xlfn.XLOOKUP(A8122,subscriptions!B8122:B10004,subscriptions!G8122:G10004)</f>
        <v>5</v>
      </c>
      <c r="O8122" s="10">
        <v>114.0</v>
      </c>
      <c r="P8122" s="10" t="str">
        <f t="array" ref="P8122">_xlfn.XLOOKUP(A8122,subscriptions!B8122:B10004,subscriptions!C8122:C10004)</f>
        <v>Residential</v>
      </c>
      <c r="Q8122" s="10" t="s">
        <v>194</v>
      </c>
      <c r="R8122" s="10" t="s">
        <v>212</v>
      </c>
      <c r="S8122" s="10" t="s">
        <v>2046</v>
      </c>
    </row>
    <row r="8123">
      <c r="A8123" s="1" t="s">
        <v>10246</v>
      </c>
      <c r="B8123" s="1" t="s">
        <v>4509</v>
      </c>
      <c r="C8123" s="1" t="s">
        <v>456</v>
      </c>
      <c r="D8123" s="1" t="s">
        <v>153</v>
      </c>
      <c r="E8123" s="1" t="s">
        <v>28</v>
      </c>
      <c r="F8123" s="1" t="s">
        <v>2097</v>
      </c>
      <c r="G8123" s="1" t="s">
        <v>26656</v>
      </c>
      <c r="H8123" s="1" t="s">
        <v>26657</v>
      </c>
      <c r="I8123" s="4">
        <v>84.25236111111111</v>
      </c>
      <c r="J8123" s="1">
        <v>1536.95</v>
      </c>
      <c r="K8123" s="1">
        <v>281.89</v>
      </c>
      <c r="M8123" s="10">
        <f t="array" ref="M8123">_xlfn.XLOOKUP(A8123,subscriptions!B8123:B10004,subscriptions!D8123:D10004)</f>
        <v>120</v>
      </c>
      <c r="N8123" s="10">
        <f t="array" ref="N8123">_xlfn.XLOOKUP(A8123,subscriptions!B8123:B10004,subscriptions!G8123:G10004)</f>
        <v>10</v>
      </c>
      <c r="O8123" s="10">
        <v>108.0</v>
      </c>
      <c r="P8123" s="10" t="str">
        <f t="array" ref="P8123">_xlfn.XLOOKUP(A8123,subscriptions!B8123:B10004,subscriptions!C8123:C10004)</f>
        <v>Residential</v>
      </c>
      <c r="Q8123" s="10" t="s">
        <v>128</v>
      </c>
      <c r="R8123" s="10" t="s">
        <v>212</v>
      </c>
      <c r="S8123" s="10" t="s">
        <v>1008</v>
      </c>
    </row>
    <row r="8124">
      <c r="A8124" s="1" t="s">
        <v>10247</v>
      </c>
      <c r="B8124" s="1" t="s">
        <v>197</v>
      </c>
      <c r="C8124" s="1" t="s">
        <v>492</v>
      </c>
      <c r="D8124" s="1" t="s">
        <v>153</v>
      </c>
      <c r="E8124" s="1" t="s">
        <v>280</v>
      </c>
      <c r="F8124" s="1" t="s">
        <v>281</v>
      </c>
      <c r="G8124" s="1" t="s">
        <v>26658</v>
      </c>
      <c r="H8124" s="1" t="s">
        <v>26659</v>
      </c>
      <c r="I8124" s="4">
        <v>84.17224537037038</v>
      </c>
      <c r="J8124" s="1">
        <v>238.24</v>
      </c>
      <c r="K8124" s="1">
        <v>68.67</v>
      </c>
      <c r="M8124" s="10">
        <f t="array" ref="M8124">_xlfn.XLOOKUP(A8124,subscriptions!B8124:B10004,subscriptions!D8124:D10004)</f>
        <v>120</v>
      </c>
      <c r="N8124" s="10">
        <f t="array" ref="N8124">_xlfn.XLOOKUP(A8124,subscriptions!B8124:B10004,subscriptions!G8124:G10004)</f>
        <v>20</v>
      </c>
      <c r="O8124" s="10">
        <v>96.0</v>
      </c>
      <c r="P8124" s="10" t="str">
        <f t="array" ref="P8124">_xlfn.XLOOKUP(A8124,subscriptions!B8124:B10004,subscriptions!C8124:C10004)</f>
        <v>Residential</v>
      </c>
      <c r="Q8124" s="10" t="s">
        <v>128</v>
      </c>
      <c r="R8124" s="10" t="s">
        <v>148</v>
      </c>
      <c r="S8124" s="10" t="s">
        <v>1637</v>
      </c>
    </row>
    <row r="8125">
      <c r="A8125" s="1" t="s">
        <v>10248</v>
      </c>
      <c r="B8125" s="1" t="s">
        <v>426</v>
      </c>
      <c r="C8125" s="1" t="s">
        <v>279</v>
      </c>
      <c r="D8125" s="1" t="s">
        <v>153</v>
      </c>
      <c r="E8125" s="1" t="s">
        <v>179</v>
      </c>
      <c r="F8125" s="1" t="s">
        <v>1045</v>
      </c>
      <c r="G8125" s="1" t="s">
        <v>26660</v>
      </c>
      <c r="H8125" s="1" t="s">
        <v>26661</v>
      </c>
      <c r="I8125" s="4">
        <v>84.16740740740741</v>
      </c>
      <c r="J8125" s="1">
        <v>1646.06</v>
      </c>
      <c r="K8125" s="1">
        <v>212.48</v>
      </c>
      <c r="L8125" s="1">
        <v>100.0</v>
      </c>
      <c r="M8125" s="10">
        <f t="array" ref="M8125">_xlfn.XLOOKUP(A8125,subscriptions!B8125:B10004,subscriptions!D8125:D10004)</f>
        <v>120</v>
      </c>
      <c r="N8125" s="10">
        <f t="array" ref="N8125">_xlfn.XLOOKUP(A8125,subscriptions!B8125:B10004,subscriptions!G8125:G10004)</f>
        <v>0</v>
      </c>
      <c r="O8125" s="10">
        <v>120.0</v>
      </c>
      <c r="P8125" s="10" t="str">
        <f t="array" ref="P8125">_xlfn.XLOOKUP(A8125,subscriptions!B8125:B10004,subscriptions!C8125:C10004)</f>
        <v>Residential</v>
      </c>
      <c r="Q8125" s="10" t="s">
        <v>173</v>
      </c>
      <c r="R8125" s="10" t="s">
        <v>212</v>
      </c>
      <c r="S8125" s="10" t="s">
        <v>1412</v>
      </c>
    </row>
    <row r="8126">
      <c r="A8126" s="1" t="s">
        <v>10251</v>
      </c>
      <c r="B8126" s="1" t="s">
        <v>150</v>
      </c>
      <c r="C8126" s="1" t="s">
        <v>456</v>
      </c>
      <c r="D8126" s="1" t="s">
        <v>153</v>
      </c>
      <c r="E8126" s="1" t="s">
        <v>262</v>
      </c>
      <c r="F8126" s="1" t="s">
        <v>392</v>
      </c>
      <c r="G8126" s="1" t="s">
        <v>26662</v>
      </c>
      <c r="H8126" s="1" t="s">
        <v>26663</v>
      </c>
      <c r="I8126" s="4">
        <v>84.21204861111111</v>
      </c>
      <c r="J8126" s="1">
        <v>549.64</v>
      </c>
      <c r="K8126" s="1">
        <v>143.94</v>
      </c>
      <c r="M8126" s="10">
        <f t="array" ref="M8126">_xlfn.XLOOKUP(A8126,subscriptions!B8126:B10004,subscriptions!D8126:D10004)</f>
        <v>120</v>
      </c>
      <c r="N8126" s="10">
        <f t="array" ref="N8126">_xlfn.XLOOKUP(A8126,subscriptions!B8126:B10004,subscriptions!G8126:G10004)</f>
        <v>5</v>
      </c>
      <c r="O8126" s="10">
        <v>114.0</v>
      </c>
      <c r="P8126" s="10" t="str">
        <f t="array" ref="P8126">_xlfn.XLOOKUP(A8126,subscriptions!B8126:B10004,subscriptions!C8126:C10004)</f>
        <v>Residential</v>
      </c>
      <c r="Q8126" s="10" t="s">
        <v>194</v>
      </c>
      <c r="R8126" s="10" t="s">
        <v>212</v>
      </c>
      <c r="S8126" s="10" t="s">
        <v>857</v>
      </c>
    </row>
    <row r="8127">
      <c r="A8127" s="1" t="s">
        <v>10252</v>
      </c>
      <c r="B8127" s="1" t="s">
        <v>177</v>
      </c>
      <c r="C8127" s="1" t="s">
        <v>556</v>
      </c>
      <c r="D8127" s="1" t="s">
        <v>153</v>
      </c>
      <c r="E8127" s="1" t="s">
        <v>262</v>
      </c>
      <c r="F8127" s="1" t="s">
        <v>2985</v>
      </c>
      <c r="G8127" s="1" t="s">
        <v>26664</v>
      </c>
      <c r="H8127" s="1" t="s">
        <v>26665</v>
      </c>
      <c r="I8127" s="4">
        <v>84.29802083333334</v>
      </c>
      <c r="J8127" s="1">
        <v>50.36</v>
      </c>
      <c r="K8127" s="1">
        <v>24.32</v>
      </c>
      <c r="M8127" s="10">
        <f t="array" ref="M8127">_xlfn.XLOOKUP(A8127,subscriptions!B8127:B10004,subscriptions!D8127:D10004)</f>
        <v>120</v>
      </c>
      <c r="N8127" s="10">
        <f t="array" ref="N8127">_xlfn.XLOOKUP(A8127,subscriptions!B8127:B10004,subscriptions!G8127:G10004)</f>
        <v>10</v>
      </c>
      <c r="O8127" s="10">
        <v>108.0</v>
      </c>
      <c r="P8127" s="10" t="str">
        <f t="array" ref="P8127">_xlfn.XLOOKUP(A8127,subscriptions!B8127:B10004,subscriptions!C8127:C10004)</f>
        <v>Residential</v>
      </c>
      <c r="Q8127" s="10" t="s">
        <v>128</v>
      </c>
      <c r="R8127" s="10" t="s">
        <v>212</v>
      </c>
      <c r="S8127" s="10" t="s">
        <v>785</v>
      </c>
    </row>
    <row r="8128">
      <c r="A8128" s="1" t="s">
        <v>10253</v>
      </c>
      <c r="B8128" s="1" t="s">
        <v>1506</v>
      </c>
      <c r="C8128" s="1" t="s">
        <v>750</v>
      </c>
      <c r="D8128" s="1" t="s">
        <v>27</v>
      </c>
      <c r="E8128" s="1" t="s">
        <v>280</v>
      </c>
      <c r="F8128" s="1" t="s">
        <v>376</v>
      </c>
      <c r="G8128" s="1" t="s">
        <v>26666</v>
      </c>
      <c r="H8128" s="1" t="s">
        <v>26667</v>
      </c>
      <c r="I8128" s="4">
        <v>84.25714120370371</v>
      </c>
      <c r="J8128" s="1">
        <v>253.62</v>
      </c>
      <c r="K8128" s="1">
        <v>49.77</v>
      </c>
      <c r="M8128" s="10">
        <f t="array" ref="M8128">_xlfn.XLOOKUP(A8128,subscriptions!B8128:B10004,subscriptions!D8128:D10004)</f>
        <v>250</v>
      </c>
      <c r="N8128" s="10">
        <f t="array" ref="N8128">_xlfn.XLOOKUP(A8128,subscriptions!B8128:B10004,subscriptions!G8128:G10004)</f>
        <v>20</v>
      </c>
      <c r="O8128" s="10">
        <v>200.0</v>
      </c>
      <c r="P8128" s="10" t="str">
        <f t="array" ref="P8128">_xlfn.XLOOKUP(A8128,subscriptions!B8128:B10004,subscriptions!C8128:C10004)</f>
        <v>Business</v>
      </c>
      <c r="Q8128" s="10" t="s">
        <v>128</v>
      </c>
      <c r="R8128" s="10" t="s">
        <v>129</v>
      </c>
      <c r="S8128" s="10" t="s">
        <v>175</v>
      </c>
    </row>
    <row r="8129">
      <c r="A8129" s="1" t="s">
        <v>10254</v>
      </c>
      <c r="B8129" s="1" t="s">
        <v>312</v>
      </c>
      <c r="C8129" s="1" t="s">
        <v>920</v>
      </c>
      <c r="D8129" s="1" t="s">
        <v>153</v>
      </c>
      <c r="E8129" s="1" t="s">
        <v>28</v>
      </c>
      <c r="F8129" s="1" t="s">
        <v>2188</v>
      </c>
      <c r="G8129" s="1" t="s">
        <v>26668</v>
      </c>
      <c r="H8129" s="1" t="s">
        <v>26669</v>
      </c>
      <c r="I8129" s="4">
        <v>84.25702546296296</v>
      </c>
      <c r="J8129" s="1">
        <v>4118.43</v>
      </c>
      <c r="K8129" s="1">
        <v>941.65</v>
      </c>
      <c r="M8129" s="10">
        <f t="array" ref="M8129">_xlfn.XLOOKUP(A8129,subscriptions!B8129:B10004,subscriptions!D8129:D10004)</f>
        <v>80</v>
      </c>
      <c r="N8129" s="10">
        <f t="array" ref="N8129">_xlfn.XLOOKUP(A8129,subscriptions!B8129:B10004,subscriptions!G8129:G10004)</f>
        <v>0</v>
      </c>
      <c r="O8129" s="10">
        <v>80.0</v>
      </c>
      <c r="P8129" s="10" t="str">
        <f t="array" ref="P8129">_xlfn.XLOOKUP(A8129,subscriptions!B8129:B10004,subscriptions!C8129:C10004)</f>
        <v>Roam</v>
      </c>
      <c r="Q8129" s="10" t="s">
        <v>173</v>
      </c>
      <c r="R8129" s="10" t="s">
        <v>148</v>
      </c>
      <c r="S8129" s="10" t="s">
        <v>175</v>
      </c>
    </row>
    <row r="8130">
      <c r="A8130" s="1" t="s">
        <v>10255</v>
      </c>
      <c r="B8130" s="1" t="s">
        <v>1527</v>
      </c>
      <c r="C8130" s="1" t="s">
        <v>1507</v>
      </c>
      <c r="D8130" s="1" t="s">
        <v>153</v>
      </c>
      <c r="E8130" s="1" t="s">
        <v>179</v>
      </c>
      <c r="F8130" s="1" t="s">
        <v>181</v>
      </c>
      <c r="G8130" s="1" t="s">
        <v>26670</v>
      </c>
      <c r="H8130" s="1" t="s">
        <v>26671</v>
      </c>
      <c r="I8130" s="4">
        <v>84.33501157407407</v>
      </c>
      <c r="J8130" s="1">
        <v>3080.11</v>
      </c>
      <c r="K8130" s="1">
        <v>274.02</v>
      </c>
      <c r="L8130" s="1">
        <v>100.0</v>
      </c>
      <c r="M8130" s="10">
        <f t="array" ref="M8130">_xlfn.XLOOKUP(A8130,subscriptions!B8130:B10004,subscriptions!D8130:D10004)</f>
        <v>120</v>
      </c>
      <c r="N8130" s="10">
        <f t="array" ref="N8130">_xlfn.XLOOKUP(A8130,subscriptions!B8130:B10004,subscriptions!G8130:G10004)</f>
        <v>5</v>
      </c>
      <c r="O8130" s="10">
        <v>114.0</v>
      </c>
      <c r="P8130" s="10" t="str">
        <f t="array" ref="P8130">_xlfn.XLOOKUP(A8130,subscriptions!B8130:B10004,subscriptions!C8130:C10004)</f>
        <v>Residential</v>
      </c>
      <c r="Q8130" s="10" t="s">
        <v>194</v>
      </c>
      <c r="R8130" s="10" t="s">
        <v>212</v>
      </c>
      <c r="S8130" s="10" t="s">
        <v>643</v>
      </c>
    </row>
    <row r="8131">
      <c r="A8131" s="1" t="s">
        <v>10256</v>
      </c>
      <c r="B8131" s="1" t="s">
        <v>1624</v>
      </c>
      <c r="C8131" s="1" t="s">
        <v>1200</v>
      </c>
      <c r="D8131" s="1" t="s">
        <v>27</v>
      </c>
      <c r="E8131" s="1" t="s">
        <v>179</v>
      </c>
      <c r="F8131" s="1" t="s">
        <v>1760</v>
      </c>
      <c r="G8131" s="1" t="s">
        <v>26672</v>
      </c>
      <c r="H8131" s="1" t="s">
        <v>26673</v>
      </c>
      <c r="I8131" s="4">
        <v>84.21543981481481</v>
      </c>
      <c r="J8131" s="1">
        <v>449.09</v>
      </c>
      <c r="K8131" s="1">
        <v>67.1</v>
      </c>
      <c r="L8131" s="1">
        <v>100.0</v>
      </c>
      <c r="M8131" s="10">
        <f t="array" ref="M8131">_xlfn.XLOOKUP(A8131,subscriptions!B8131:B10004,subscriptions!D8131:D10004)</f>
        <v>120</v>
      </c>
      <c r="N8131" s="10">
        <f t="array" ref="N8131">_xlfn.XLOOKUP(A8131,subscriptions!B8131:B10004,subscriptions!G8131:G10004)</f>
        <v>10</v>
      </c>
      <c r="O8131" s="10">
        <v>108.0</v>
      </c>
      <c r="P8131" s="10" t="str">
        <f t="array" ref="P8131">_xlfn.XLOOKUP(A8131,subscriptions!B8131:B10004,subscriptions!C8131:C10004)</f>
        <v>Residential</v>
      </c>
      <c r="Q8131" s="10" t="s">
        <v>128</v>
      </c>
      <c r="R8131" s="10" t="s">
        <v>212</v>
      </c>
      <c r="S8131" s="10" t="s">
        <v>1212</v>
      </c>
    </row>
    <row r="8132">
      <c r="A8132" s="1" t="s">
        <v>10257</v>
      </c>
      <c r="B8132" s="1" t="s">
        <v>295</v>
      </c>
      <c r="C8132" s="1" t="s">
        <v>152</v>
      </c>
      <c r="D8132" s="1" t="s">
        <v>153</v>
      </c>
      <c r="E8132" s="1" t="s">
        <v>631</v>
      </c>
      <c r="F8132" s="1" t="s">
        <v>1318</v>
      </c>
      <c r="G8132" s="1" t="s">
        <v>26674</v>
      </c>
      <c r="H8132" s="1" t="s">
        <v>26675</v>
      </c>
      <c r="I8132" s="4">
        <v>84.41881944444444</v>
      </c>
      <c r="J8132" s="1">
        <v>2310.13</v>
      </c>
      <c r="K8132" s="1">
        <v>263.51</v>
      </c>
      <c r="M8132" s="10">
        <f t="array" ref="M8132">_xlfn.XLOOKUP(A8132,subscriptions!B8132:B10004,subscriptions!D8132:D10004)</f>
        <v>80</v>
      </c>
      <c r="N8132" s="10">
        <f t="array" ref="N8132">_xlfn.XLOOKUP(A8132,subscriptions!B8132:B10004,subscriptions!G8132:G10004)</f>
        <v>20</v>
      </c>
      <c r="O8132" s="10">
        <v>64.0</v>
      </c>
      <c r="P8132" s="10" t="str">
        <f t="array" ref="P8132">_xlfn.XLOOKUP(A8132,subscriptions!B8132:B10004,subscriptions!C8132:C10004)</f>
        <v>Roam</v>
      </c>
      <c r="Q8132" s="10" t="s">
        <v>128</v>
      </c>
      <c r="R8132" s="10" t="s">
        <v>148</v>
      </c>
      <c r="S8132" s="10" t="s">
        <v>1822</v>
      </c>
    </row>
    <row r="8133">
      <c r="A8133" s="1" t="s">
        <v>10258</v>
      </c>
      <c r="B8133" s="1" t="s">
        <v>941</v>
      </c>
      <c r="C8133" s="1" t="s">
        <v>509</v>
      </c>
      <c r="D8133" s="1" t="s">
        <v>27</v>
      </c>
      <c r="E8133" s="1" t="s">
        <v>332</v>
      </c>
      <c r="F8133" s="1" t="s">
        <v>333</v>
      </c>
      <c r="G8133" s="1" t="s">
        <v>26676</v>
      </c>
      <c r="H8133" s="1" t="s">
        <v>26677</v>
      </c>
      <c r="I8133" s="4">
        <v>84.21327546296297</v>
      </c>
      <c r="J8133" s="1">
        <v>1456.93</v>
      </c>
      <c r="K8133" s="1">
        <v>300.52</v>
      </c>
      <c r="M8133" s="10">
        <f t="array" ref="M8133">_xlfn.XLOOKUP(A8133,subscriptions!B8133:B10004,subscriptions!D8133:D10004)</f>
        <v>120</v>
      </c>
      <c r="N8133" s="10">
        <f t="array" ref="N8133">_xlfn.XLOOKUP(A8133,subscriptions!B8133:B10004,subscriptions!G8133:G10004)</f>
        <v>0</v>
      </c>
      <c r="O8133" s="10">
        <v>120.0</v>
      </c>
      <c r="P8133" s="10" t="str">
        <f t="array" ref="P8133">_xlfn.XLOOKUP(A8133,subscriptions!B8133:B10004,subscriptions!C8133:C10004)</f>
        <v>Residential</v>
      </c>
      <c r="Q8133" s="10" t="s">
        <v>173</v>
      </c>
      <c r="R8133" s="10" t="s">
        <v>212</v>
      </c>
      <c r="S8133" s="10" t="s">
        <v>1915</v>
      </c>
    </row>
    <row r="8134">
      <c r="A8134" s="1" t="s">
        <v>10259</v>
      </c>
      <c r="B8134" s="1" t="s">
        <v>1460</v>
      </c>
      <c r="C8134" s="1" t="s">
        <v>133</v>
      </c>
      <c r="D8134" s="1" t="s">
        <v>27</v>
      </c>
      <c r="E8134" s="1" t="s">
        <v>111</v>
      </c>
      <c r="F8134" s="1" t="s">
        <v>112</v>
      </c>
      <c r="G8134" s="1" t="s">
        <v>26678</v>
      </c>
      <c r="H8134" s="1" t="s">
        <v>26679</v>
      </c>
      <c r="I8134" s="4">
        <v>84.33710648148148</v>
      </c>
      <c r="J8134" s="1">
        <v>5355.77</v>
      </c>
      <c r="K8134" s="1">
        <v>1078.24</v>
      </c>
      <c r="M8134" s="10">
        <f t="array" ref="M8134">_xlfn.XLOOKUP(A8134,subscriptions!B8134:B10004,subscriptions!D8134:D10004)</f>
        <v>120</v>
      </c>
      <c r="N8134" s="10">
        <f t="array" ref="N8134">_xlfn.XLOOKUP(A8134,subscriptions!B8134:B10004,subscriptions!G8134:G10004)</f>
        <v>5</v>
      </c>
      <c r="O8134" s="10">
        <v>114.0</v>
      </c>
      <c r="P8134" s="10" t="str">
        <f t="array" ref="P8134">_xlfn.XLOOKUP(A8134,subscriptions!B8134:B10004,subscriptions!C8134:C10004)</f>
        <v>Residential</v>
      </c>
      <c r="Q8134" s="10" t="s">
        <v>194</v>
      </c>
      <c r="R8134" s="10" t="s">
        <v>212</v>
      </c>
      <c r="S8134" s="10" t="s">
        <v>968</v>
      </c>
    </row>
    <row r="8135">
      <c r="A8135" s="1" t="s">
        <v>10262</v>
      </c>
      <c r="B8135" s="1" t="s">
        <v>1157</v>
      </c>
      <c r="C8135" s="1" t="s">
        <v>426</v>
      </c>
      <c r="D8135" s="1" t="s">
        <v>27</v>
      </c>
      <c r="E8135" s="1" t="s">
        <v>714</v>
      </c>
      <c r="F8135" s="1" t="s">
        <v>3419</v>
      </c>
      <c r="G8135" s="1" t="s">
        <v>26680</v>
      </c>
      <c r="H8135" s="1" t="s">
        <v>26681</v>
      </c>
      <c r="I8135" s="4">
        <v>84.21333333333334</v>
      </c>
      <c r="J8135" s="1">
        <v>751.66</v>
      </c>
      <c r="K8135" s="1">
        <v>107.74</v>
      </c>
      <c r="M8135" s="10">
        <f t="array" ref="M8135">_xlfn.XLOOKUP(A8135,subscriptions!B8135:B10004,subscriptions!D8135:D10004)</f>
        <v>80</v>
      </c>
      <c r="N8135" s="10">
        <f t="array" ref="N8135">_xlfn.XLOOKUP(A8135,subscriptions!B8135:B10004,subscriptions!G8135:G10004)</f>
        <v>10</v>
      </c>
      <c r="O8135" s="10">
        <v>72.0</v>
      </c>
      <c r="P8135" s="10" t="str">
        <f t="array" ref="P8135">_xlfn.XLOOKUP(A8135,subscriptions!B8135:B10004,subscriptions!C8135:C10004)</f>
        <v>Roam</v>
      </c>
      <c r="Q8135" s="10" t="s">
        <v>128</v>
      </c>
      <c r="R8135" s="10" t="s">
        <v>148</v>
      </c>
      <c r="S8135" s="10" t="s">
        <v>1915</v>
      </c>
    </row>
    <row r="8136">
      <c r="A8136" s="1" t="s">
        <v>10263</v>
      </c>
      <c r="B8136" s="1" t="s">
        <v>2521</v>
      </c>
      <c r="C8136" s="1" t="s">
        <v>658</v>
      </c>
      <c r="D8136" s="1" t="s">
        <v>153</v>
      </c>
      <c r="E8136" s="1" t="s">
        <v>28</v>
      </c>
      <c r="F8136" s="1" t="s">
        <v>687</v>
      </c>
      <c r="G8136" s="1" t="s">
        <v>26682</v>
      </c>
      <c r="H8136" s="1" t="s">
        <v>26683</v>
      </c>
      <c r="I8136" s="4">
        <v>84.33421296296297</v>
      </c>
      <c r="J8136" s="1">
        <v>1766.01</v>
      </c>
      <c r="K8136" s="1">
        <v>174.38</v>
      </c>
      <c r="M8136" s="10">
        <f t="array" ref="M8136">_xlfn.XLOOKUP(A8136,subscriptions!B8136:B10004,subscriptions!D8136:D10004)</f>
        <v>50</v>
      </c>
      <c r="N8136" s="10">
        <f t="array" ref="N8136">_xlfn.XLOOKUP(A8136,subscriptions!B8136:B10004,subscriptions!G8136:G10004)</f>
        <v>20</v>
      </c>
      <c r="O8136" s="10">
        <v>40.0</v>
      </c>
      <c r="P8136" s="10" t="str">
        <f t="array" ref="P8136">_xlfn.XLOOKUP(A8136,subscriptions!B8136:B10004,subscriptions!C8136:C10004)</f>
        <v>Mini</v>
      </c>
      <c r="Q8136" s="10" t="s">
        <v>128</v>
      </c>
      <c r="R8136" s="10" t="s">
        <v>148</v>
      </c>
      <c r="S8136" s="10" t="s">
        <v>195</v>
      </c>
    </row>
    <row r="8137">
      <c r="A8137" s="1" t="s">
        <v>10264</v>
      </c>
      <c r="B8137" s="1" t="s">
        <v>312</v>
      </c>
      <c r="C8137" s="1" t="s">
        <v>261</v>
      </c>
      <c r="D8137" s="1" t="s">
        <v>153</v>
      </c>
      <c r="E8137" s="1" t="s">
        <v>28</v>
      </c>
      <c r="F8137" s="1" t="s">
        <v>526</v>
      </c>
      <c r="G8137" s="1" t="s">
        <v>26684</v>
      </c>
      <c r="H8137" s="1" t="s">
        <v>26685</v>
      </c>
      <c r="I8137" s="4">
        <v>84.33640046296296</v>
      </c>
      <c r="J8137" s="1">
        <v>148.47</v>
      </c>
      <c r="K8137" s="1">
        <v>27.9</v>
      </c>
      <c r="M8137" s="10">
        <f t="array" ref="M8137">_xlfn.XLOOKUP(A8137,subscriptions!B8137:B10004,subscriptions!D8137:D10004)</f>
        <v>120</v>
      </c>
      <c r="N8137" s="10">
        <f t="array" ref="N8137">_xlfn.XLOOKUP(A8137,subscriptions!B8137:B10004,subscriptions!G8137:G10004)</f>
        <v>0</v>
      </c>
      <c r="O8137" s="10">
        <v>120.0</v>
      </c>
      <c r="P8137" s="10" t="str">
        <f t="array" ref="P8137">_xlfn.XLOOKUP(A8137,subscriptions!B8137:B10004,subscriptions!C8137:C10004)</f>
        <v>Residential</v>
      </c>
      <c r="Q8137" s="10" t="s">
        <v>173</v>
      </c>
      <c r="R8137" s="10" t="s">
        <v>212</v>
      </c>
      <c r="S8137" s="10" t="s">
        <v>1971</v>
      </c>
    </row>
    <row r="8138">
      <c r="A8138" s="1" t="s">
        <v>10265</v>
      </c>
      <c r="B8138" s="1" t="s">
        <v>1972</v>
      </c>
      <c r="C8138" s="1" t="s">
        <v>1251</v>
      </c>
      <c r="D8138" s="1" t="s">
        <v>27</v>
      </c>
      <c r="E8138" s="1" t="s">
        <v>111</v>
      </c>
      <c r="F8138" s="1" t="s">
        <v>1917</v>
      </c>
      <c r="G8138" s="1" t="s">
        <v>26686</v>
      </c>
      <c r="H8138" s="1" t="s">
        <v>26687</v>
      </c>
      <c r="I8138" s="4">
        <v>84.3391087962963</v>
      </c>
      <c r="J8138" s="1">
        <v>806.89</v>
      </c>
      <c r="K8138" s="1">
        <v>179.03</v>
      </c>
      <c r="M8138" s="10">
        <f t="array" ref="M8138">_xlfn.XLOOKUP(A8138,subscriptions!B8138:B10004,subscriptions!D8138:D10004)</f>
        <v>50</v>
      </c>
      <c r="N8138" s="10">
        <f t="array" ref="N8138">_xlfn.XLOOKUP(A8138,subscriptions!B8138:B10004,subscriptions!G8138:G10004)</f>
        <v>5</v>
      </c>
      <c r="O8138" s="10">
        <v>47.5</v>
      </c>
      <c r="P8138" s="10" t="str">
        <f t="array" ref="P8138">_xlfn.XLOOKUP(A8138,subscriptions!B8138:B10004,subscriptions!C8138:C10004)</f>
        <v>Mini</v>
      </c>
      <c r="Q8138" s="10" t="s">
        <v>194</v>
      </c>
      <c r="R8138" s="10" t="s">
        <v>148</v>
      </c>
      <c r="S8138" s="10" t="s">
        <v>2016</v>
      </c>
    </row>
    <row r="8139">
      <c r="A8139" s="1" t="s">
        <v>10266</v>
      </c>
      <c r="B8139" s="1" t="s">
        <v>1664</v>
      </c>
      <c r="C8139" s="1" t="s">
        <v>1876</v>
      </c>
      <c r="D8139" s="1" t="s">
        <v>153</v>
      </c>
      <c r="E8139" s="1" t="s">
        <v>714</v>
      </c>
      <c r="F8139" s="1" t="s">
        <v>2562</v>
      </c>
      <c r="G8139" s="1" t="s">
        <v>26688</v>
      </c>
      <c r="H8139" s="1" t="s">
        <v>26689</v>
      </c>
      <c r="I8139" s="4">
        <v>84.33853009259259</v>
      </c>
      <c r="J8139" s="1">
        <v>5028.78</v>
      </c>
      <c r="K8139" s="1">
        <v>1248.58</v>
      </c>
      <c r="M8139" s="10">
        <f t="array" ref="M8139">_xlfn.XLOOKUP(A8139,subscriptions!B8139:B10004,subscriptions!D8139:D10004)</f>
        <v>80</v>
      </c>
      <c r="N8139" s="10">
        <f t="array" ref="N8139">_xlfn.XLOOKUP(A8139,subscriptions!B8139:B10004,subscriptions!G8139:G10004)</f>
        <v>10</v>
      </c>
      <c r="O8139" s="10">
        <v>72.0</v>
      </c>
      <c r="P8139" s="10" t="str">
        <f t="array" ref="P8139">_xlfn.XLOOKUP(A8139,subscriptions!B8139:B10004,subscriptions!C8139:C10004)</f>
        <v>Roam</v>
      </c>
      <c r="Q8139" s="10" t="s">
        <v>128</v>
      </c>
      <c r="R8139" s="10" t="s">
        <v>148</v>
      </c>
      <c r="S8139" s="10" t="s">
        <v>2086</v>
      </c>
    </row>
    <row r="8140">
      <c r="A8140" s="1" t="s">
        <v>10267</v>
      </c>
      <c r="B8140" s="1" t="s">
        <v>2018</v>
      </c>
      <c r="C8140" s="1" t="s">
        <v>1492</v>
      </c>
      <c r="D8140" s="1" t="s">
        <v>27</v>
      </c>
      <c r="E8140" s="1" t="s">
        <v>219</v>
      </c>
      <c r="F8140" s="1" t="s">
        <v>220</v>
      </c>
      <c r="G8140" s="1" t="s">
        <v>26690</v>
      </c>
      <c r="H8140" s="1" t="s">
        <v>26691</v>
      </c>
      <c r="I8140" s="4">
        <v>84.37923611111111</v>
      </c>
      <c r="J8140" s="1">
        <v>1211.47</v>
      </c>
      <c r="K8140" s="1">
        <v>291.55</v>
      </c>
      <c r="M8140" s="10">
        <f t="array" ref="M8140">_xlfn.XLOOKUP(A8140,subscriptions!B8140:B10004,subscriptions!D8140:D10004)</f>
        <v>120</v>
      </c>
      <c r="N8140" s="10">
        <f t="array" ref="N8140">_xlfn.XLOOKUP(A8140,subscriptions!B8140:B10004,subscriptions!G8140:G10004)</f>
        <v>20</v>
      </c>
      <c r="O8140" s="10">
        <v>96.0</v>
      </c>
      <c r="P8140" s="10" t="str">
        <f t="array" ref="P8140">_xlfn.XLOOKUP(A8140,subscriptions!B8140:B10004,subscriptions!C8140:C10004)</f>
        <v>Residential</v>
      </c>
      <c r="Q8140" s="10" t="s">
        <v>128</v>
      </c>
      <c r="R8140" s="10" t="s">
        <v>148</v>
      </c>
      <c r="S8140" s="10" t="s">
        <v>2380</v>
      </c>
    </row>
    <row r="8141">
      <c r="A8141" s="1" t="s">
        <v>10268</v>
      </c>
      <c r="B8141" s="1" t="s">
        <v>1444</v>
      </c>
      <c r="C8141" s="1" t="s">
        <v>1415</v>
      </c>
      <c r="D8141" s="1" t="s">
        <v>27</v>
      </c>
      <c r="E8141" s="1" t="s">
        <v>262</v>
      </c>
      <c r="F8141" s="1" t="s">
        <v>263</v>
      </c>
      <c r="G8141" s="1" t="s">
        <v>26692</v>
      </c>
      <c r="H8141" s="1" t="s">
        <v>26693</v>
      </c>
      <c r="I8141" s="4">
        <v>84.29877314814814</v>
      </c>
      <c r="J8141" s="1">
        <v>559.26</v>
      </c>
      <c r="K8141" s="1">
        <v>48.39</v>
      </c>
      <c r="M8141" s="10">
        <f t="array" ref="M8141">_xlfn.XLOOKUP(A8141,subscriptions!B8141:B10004,subscriptions!D8141:D10004)</f>
        <v>80</v>
      </c>
      <c r="N8141" s="10">
        <f t="array" ref="N8141">_xlfn.XLOOKUP(A8141,subscriptions!B8141:B10004,subscriptions!G8141:G10004)</f>
        <v>0</v>
      </c>
      <c r="O8141" s="10">
        <v>80.0</v>
      </c>
      <c r="P8141" s="10" t="str">
        <f t="array" ref="P8141">_xlfn.XLOOKUP(A8141,subscriptions!B8141:B10004,subscriptions!C8141:C10004)</f>
        <v>Roam</v>
      </c>
      <c r="Q8141" s="10" t="s">
        <v>173</v>
      </c>
      <c r="R8141" s="10" t="s">
        <v>148</v>
      </c>
      <c r="S8141" s="10" t="s">
        <v>276</v>
      </c>
    </row>
    <row r="8142">
      <c r="A8142" s="1" t="s">
        <v>10271</v>
      </c>
      <c r="B8142" s="1" t="s">
        <v>899</v>
      </c>
      <c r="C8142" s="1" t="s">
        <v>26</v>
      </c>
      <c r="D8142" s="1" t="s">
        <v>27</v>
      </c>
      <c r="E8142" s="1" t="s">
        <v>280</v>
      </c>
      <c r="F8142" s="1" t="s">
        <v>411</v>
      </c>
      <c r="G8142" s="1" t="s">
        <v>26694</v>
      </c>
      <c r="H8142" s="1" t="s">
        <v>26695</v>
      </c>
      <c r="I8142" s="4">
        <v>84.3003587962963</v>
      </c>
      <c r="J8142" s="1">
        <v>242.21</v>
      </c>
      <c r="K8142" s="1">
        <v>73.23</v>
      </c>
      <c r="M8142" s="10">
        <f t="array" ref="M8142">_xlfn.XLOOKUP(A8142,subscriptions!B8142:B10004,subscriptions!D8142:D10004)</f>
        <v>120</v>
      </c>
      <c r="N8142" s="10">
        <f t="array" ref="N8142">_xlfn.XLOOKUP(A8142,subscriptions!B8142:B10004,subscriptions!G8142:G10004)</f>
        <v>5</v>
      </c>
      <c r="O8142" s="10">
        <v>114.0</v>
      </c>
      <c r="P8142" s="10" t="str">
        <f t="array" ref="P8142">_xlfn.XLOOKUP(A8142,subscriptions!B8142:B10004,subscriptions!C8142:C10004)</f>
        <v>Residential</v>
      </c>
      <c r="Q8142" s="10" t="s">
        <v>194</v>
      </c>
      <c r="R8142" s="10" t="s">
        <v>212</v>
      </c>
      <c r="S8142" s="10" t="s">
        <v>1172</v>
      </c>
    </row>
    <row r="8143">
      <c r="A8143" s="1" t="s">
        <v>10272</v>
      </c>
      <c r="B8143" s="1" t="s">
        <v>278</v>
      </c>
      <c r="C8143" s="1" t="s">
        <v>1100</v>
      </c>
      <c r="D8143" s="1" t="s">
        <v>27</v>
      </c>
      <c r="E8143" s="1" t="s">
        <v>280</v>
      </c>
      <c r="F8143" s="1" t="s">
        <v>494</v>
      </c>
      <c r="G8143" s="1" t="s">
        <v>26696</v>
      </c>
      <c r="H8143" s="1" t="s">
        <v>26697</v>
      </c>
      <c r="I8143" s="4">
        <v>84.21053240740741</v>
      </c>
      <c r="J8143" s="1">
        <v>1873.71</v>
      </c>
      <c r="K8143" s="1">
        <v>339.7</v>
      </c>
      <c r="M8143" s="10">
        <f t="array" ref="M8143">_xlfn.XLOOKUP(A8143,subscriptions!B8143:B10004,subscriptions!D8143:D10004)</f>
        <v>80</v>
      </c>
      <c r="N8143" s="10">
        <f t="array" ref="N8143">_xlfn.XLOOKUP(A8143,subscriptions!B8143:B10004,subscriptions!G8143:G10004)</f>
        <v>10</v>
      </c>
      <c r="O8143" s="10">
        <v>72.0</v>
      </c>
      <c r="P8143" s="10" t="str">
        <f t="array" ref="P8143">_xlfn.XLOOKUP(A8143,subscriptions!B8143:B10004,subscriptions!C8143:C10004)</f>
        <v>Roam</v>
      </c>
      <c r="Q8143" s="10" t="s">
        <v>128</v>
      </c>
      <c r="R8143" s="10" t="s">
        <v>148</v>
      </c>
      <c r="S8143" s="10" t="s">
        <v>770</v>
      </c>
    </row>
    <row r="8144">
      <c r="A8144" s="1" t="s">
        <v>10273</v>
      </c>
      <c r="B8144" s="1" t="s">
        <v>1886</v>
      </c>
      <c r="C8144" s="1" t="s">
        <v>764</v>
      </c>
      <c r="D8144" s="1" t="s">
        <v>27</v>
      </c>
      <c r="E8144" s="1" t="s">
        <v>179</v>
      </c>
      <c r="F8144" s="1" t="s">
        <v>901</v>
      </c>
      <c r="G8144" s="1" t="s">
        <v>26698</v>
      </c>
      <c r="H8144" s="1" t="s">
        <v>26699</v>
      </c>
      <c r="I8144" s="4">
        <v>84.21141203703704</v>
      </c>
      <c r="J8144" s="1">
        <v>1602.85</v>
      </c>
      <c r="K8144" s="1">
        <v>381.23</v>
      </c>
      <c r="L8144" s="1">
        <v>100.0</v>
      </c>
      <c r="M8144" s="10">
        <f t="array" ref="M8144">_xlfn.XLOOKUP(A8144,subscriptions!B8144:B10004,subscriptions!D8144:D10004)</f>
        <v>80</v>
      </c>
      <c r="N8144" s="10">
        <f t="array" ref="N8144">_xlfn.XLOOKUP(A8144,subscriptions!B8144:B10004,subscriptions!G8144:G10004)</f>
        <v>20</v>
      </c>
      <c r="O8144" s="10">
        <v>64.0</v>
      </c>
      <c r="P8144" s="10" t="str">
        <f t="array" ref="P8144">_xlfn.XLOOKUP(A8144,subscriptions!B8144:B10004,subscriptions!C8144:C10004)</f>
        <v>Roam</v>
      </c>
      <c r="Q8144" s="10" t="s">
        <v>128</v>
      </c>
      <c r="R8144" s="10" t="s">
        <v>148</v>
      </c>
      <c r="S8144" s="10" t="s">
        <v>438</v>
      </c>
    </row>
    <row r="8145">
      <c r="A8145" s="1" t="s">
        <v>10274</v>
      </c>
      <c r="B8145" s="1" t="s">
        <v>1226</v>
      </c>
      <c r="C8145" s="1" t="s">
        <v>673</v>
      </c>
      <c r="D8145" s="1" t="s">
        <v>153</v>
      </c>
      <c r="E8145" s="1" t="s">
        <v>239</v>
      </c>
      <c r="F8145" s="1" t="s">
        <v>2132</v>
      </c>
      <c r="G8145" s="1" t="s">
        <v>26700</v>
      </c>
      <c r="H8145" s="1" t="s">
        <v>26701</v>
      </c>
      <c r="I8145" s="4">
        <v>84.1711574074074</v>
      </c>
      <c r="J8145" s="1">
        <v>752.46</v>
      </c>
      <c r="K8145" s="1">
        <v>191.84</v>
      </c>
      <c r="M8145" s="10">
        <f t="array" ref="M8145">_xlfn.XLOOKUP(A8145,subscriptions!B8145:B10004,subscriptions!D8145:D10004)</f>
        <v>250</v>
      </c>
      <c r="N8145" s="10">
        <f t="array" ref="N8145">_xlfn.XLOOKUP(A8145,subscriptions!B8145:B10004,subscriptions!G8145:G10004)</f>
        <v>0</v>
      </c>
      <c r="O8145" s="10">
        <v>250.0</v>
      </c>
      <c r="P8145" s="10" t="str">
        <f t="array" ref="P8145">_xlfn.XLOOKUP(A8145,subscriptions!B8145:B10004,subscriptions!C8145:C10004)</f>
        <v>Business</v>
      </c>
      <c r="Q8145" s="10" t="s">
        <v>173</v>
      </c>
      <c r="R8145" s="10" t="s">
        <v>129</v>
      </c>
      <c r="S8145" s="10" t="s">
        <v>310</v>
      </c>
    </row>
    <row r="8146">
      <c r="A8146" s="1" t="s">
        <v>10275</v>
      </c>
      <c r="B8146" s="1" t="s">
        <v>1226</v>
      </c>
      <c r="C8146" s="1" t="s">
        <v>884</v>
      </c>
      <c r="D8146" s="1" t="s">
        <v>153</v>
      </c>
      <c r="E8146" s="1" t="s">
        <v>262</v>
      </c>
      <c r="F8146" s="1" t="s">
        <v>4344</v>
      </c>
      <c r="G8146" s="1" t="s">
        <v>26702</v>
      </c>
      <c r="H8146" s="1" t="s">
        <v>26703</v>
      </c>
      <c r="I8146" s="4">
        <v>84.3794212962963</v>
      </c>
      <c r="J8146" s="1">
        <v>4572.11</v>
      </c>
      <c r="K8146" s="1">
        <v>1150.43</v>
      </c>
      <c r="M8146" s="10">
        <f t="array" ref="M8146">_xlfn.XLOOKUP(A8146,subscriptions!B8146:B10004,subscriptions!D8146:D10004)</f>
        <v>120</v>
      </c>
      <c r="N8146" s="10">
        <f t="array" ref="N8146">_xlfn.XLOOKUP(A8146,subscriptions!B8146:B10004,subscriptions!G8146:G10004)</f>
        <v>5</v>
      </c>
      <c r="O8146" s="10">
        <v>114.0</v>
      </c>
      <c r="P8146" s="10" t="str">
        <f t="array" ref="P8146">_xlfn.XLOOKUP(A8146,subscriptions!B8146:B10004,subscriptions!C8146:C10004)</f>
        <v>Residential</v>
      </c>
      <c r="Q8146" s="10" t="s">
        <v>194</v>
      </c>
      <c r="R8146" s="10" t="s">
        <v>212</v>
      </c>
      <c r="S8146" s="10" t="s">
        <v>2380</v>
      </c>
    </row>
    <row r="8147">
      <c r="A8147" s="1" t="s">
        <v>10276</v>
      </c>
      <c r="B8147" s="1" t="s">
        <v>1995</v>
      </c>
      <c r="C8147" s="1" t="s">
        <v>261</v>
      </c>
      <c r="D8147" s="1" t="s">
        <v>153</v>
      </c>
      <c r="E8147" s="1" t="s">
        <v>280</v>
      </c>
      <c r="F8147" s="1" t="s">
        <v>376</v>
      </c>
      <c r="G8147" s="1" t="s">
        <v>26704</v>
      </c>
      <c r="H8147" s="1" t="s">
        <v>26705</v>
      </c>
      <c r="I8147" s="4">
        <v>84.21478009259259</v>
      </c>
      <c r="J8147" s="1">
        <v>83.68</v>
      </c>
      <c r="K8147" s="1">
        <v>24.23</v>
      </c>
      <c r="M8147" s="10">
        <f t="array" ref="M8147">_xlfn.XLOOKUP(A8147,subscriptions!B8147:B10004,subscriptions!D8147:D10004)</f>
        <v>80</v>
      </c>
      <c r="N8147" s="10">
        <f t="array" ref="N8147">_xlfn.XLOOKUP(A8147,subscriptions!B8147:B10004,subscriptions!G8147:G10004)</f>
        <v>10</v>
      </c>
      <c r="O8147" s="10">
        <v>72.0</v>
      </c>
      <c r="P8147" s="10" t="str">
        <f t="array" ref="P8147">_xlfn.XLOOKUP(A8147,subscriptions!B8147:B10004,subscriptions!C8147:C10004)</f>
        <v>Roam</v>
      </c>
      <c r="Q8147" s="10" t="s">
        <v>128</v>
      </c>
      <c r="R8147" s="10" t="s">
        <v>148</v>
      </c>
      <c r="S8147" s="10" t="s">
        <v>3641</v>
      </c>
    </row>
    <row r="8148">
      <c r="A8148" s="1" t="s">
        <v>10277</v>
      </c>
      <c r="B8148" s="1" t="s">
        <v>355</v>
      </c>
      <c r="C8148" s="1" t="s">
        <v>1251</v>
      </c>
      <c r="D8148" s="1" t="s">
        <v>153</v>
      </c>
      <c r="E8148" s="1" t="s">
        <v>239</v>
      </c>
      <c r="F8148" s="1" t="s">
        <v>1186</v>
      </c>
      <c r="G8148" s="1" t="s">
        <v>26706</v>
      </c>
      <c r="H8148" s="1" t="s">
        <v>26707</v>
      </c>
      <c r="I8148" s="4">
        <v>84.17434027777777</v>
      </c>
      <c r="J8148" s="1">
        <v>593.01</v>
      </c>
      <c r="K8148" s="1">
        <v>91.52</v>
      </c>
      <c r="M8148" s="10">
        <f t="array" ref="M8148">_xlfn.XLOOKUP(A8148,subscriptions!B8148:B10004,subscriptions!D8148:D10004)</f>
        <v>80</v>
      </c>
      <c r="N8148" s="10">
        <f t="array" ref="N8148">_xlfn.XLOOKUP(A8148,subscriptions!B8148:B10004,subscriptions!G8148:G10004)</f>
        <v>20</v>
      </c>
      <c r="O8148" s="10">
        <v>64.0</v>
      </c>
      <c r="P8148" s="10" t="str">
        <f t="array" ref="P8148">_xlfn.XLOOKUP(A8148,subscriptions!B8148:B10004,subscriptions!C8148:C10004)</f>
        <v>Roam</v>
      </c>
      <c r="Q8148" s="10" t="s">
        <v>128</v>
      </c>
      <c r="R8148" s="10" t="s">
        <v>148</v>
      </c>
      <c r="S8148" s="10" t="s">
        <v>507</v>
      </c>
    </row>
    <row r="8149">
      <c r="A8149" s="1" t="s">
        <v>10278</v>
      </c>
      <c r="B8149" s="1" t="s">
        <v>197</v>
      </c>
      <c r="C8149" s="1" t="s">
        <v>2483</v>
      </c>
      <c r="D8149" s="1" t="s">
        <v>153</v>
      </c>
      <c r="E8149" s="1" t="s">
        <v>219</v>
      </c>
      <c r="F8149" s="1" t="s">
        <v>220</v>
      </c>
      <c r="G8149" s="1" t="s">
        <v>26708</v>
      </c>
      <c r="H8149" s="1" t="s">
        <v>26709</v>
      </c>
      <c r="I8149" s="4">
        <v>84.16909722222222</v>
      </c>
      <c r="J8149" s="1">
        <v>3858.78</v>
      </c>
      <c r="K8149" s="1">
        <v>382.0</v>
      </c>
      <c r="M8149" s="10">
        <f t="array" ref="M8149">_xlfn.XLOOKUP(A8149,subscriptions!B8149:B10004,subscriptions!D8149:D10004)</f>
        <v>120</v>
      </c>
      <c r="N8149" s="10">
        <f t="array" ref="N8149">_xlfn.XLOOKUP(A8149,subscriptions!B8149:B10004,subscriptions!G8149:G10004)</f>
        <v>0</v>
      </c>
      <c r="O8149" s="10">
        <v>120.0</v>
      </c>
      <c r="P8149" s="10" t="str">
        <f t="array" ref="P8149">_xlfn.XLOOKUP(A8149,subscriptions!B8149:B10004,subscriptions!C8149:C10004)</f>
        <v>Residential</v>
      </c>
      <c r="Q8149" s="10" t="s">
        <v>173</v>
      </c>
      <c r="R8149" s="10" t="s">
        <v>212</v>
      </c>
      <c r="S8149" s="10" t="s">
        <v>1504</v>
      </c>
    </row>
    <row r="8150">
      <c r="A8150" s="1" t="s">
        <v>10281</v>
      </c>
      <c r="B8150" s="1" t="s">
        <v>329</v>
      </c>
      <c r="C8150" s="1" t="s">
        <v>133</v>
      </c>
      <c r="D8150" s="1" t="s">
        <v>27</v>
      </c>
      <c r="E8150" s="1" t="s">
        <v>714</v>
      </c>
      <c r="F8150" s="1" t="s">
        <v>828</v>
      </c>
      <c r="G8150" s="1" t="s">
        <v>26710</v>
      </c>
      <c r="H8150" s="1" t="s">
        <v>26711</v>
      </c>
      <c r="I8150" s="4">
        <v>84.29447916666666</v>
      </c>
      <c r="J8150" s="1">
        <v>630.56</v>
      </c>
      <c r="K8150" s="1">
        <v>57.57</v>
      </c>
      <c r="M8150" s="10">
        <f t="array" ref="M8150">_xlfn.XLOOKUP(A8150,subscriptions!B8150:B10004,subscriptions!D8150:D10004)</f>
        <v>120</v>
      </c>
      <c r="N8150" s="10">
        <f t="array" ref="N8150">_xlfn.XLOOKUP(A8150,subscriptions!B8150:B10004,subscriptions!G8150:G10004)</f>
        <v>5</v>
      </c>
      <c r="O8150" s="10">
        <v>114.0</v>
      </c>
      <c r="P8150" s="10" t="str">
        <f t="array" ref="P8150">_xlfn.XLOOKUP(A8150,subscriptions!B8150:B10004,subscriptions!C8150:C10004)</f>
        <v>Residential</v>
      </c>
      <c r="Q8150" s="10" t="s">
        <v>194</v>
      </c>
      <c r="R8150" s="10" t="s">
        <v>212</v>
      </c>
      <c r="S8150" s="10" t="s">
        <v>2075</v>
      </c>
    </row>
    <row r="8151">
      <c r="A8151" s="1" t="s">
        <v>10282</v>
      </c>
      <c r="B8151" s="1" t="s">
        <v>969</v>
      </c>
      <c r="C8151" s="1" t="s">
        <v>441</v>
      </c>
      <c r="D8151" s="1" t="s">
        <v>27</v>
      </c>
      <c r="E8151" s="1" t="s">
        <v>111</v>
      </c>
      <c r="F8151" s="1" t="s">
        <v>1906</v>
      </c>
      <c r="G8151" s="1" t="s">
        <v>26712</v>
      </c>
      <c r="H8151" s="1" t="s">
        <v>26713</v>
      </c>
      <c r="I8151" s="4">
        <v>84.17173611111112</v>
      </c>
      <c r="J8151" s="1">
        <v>486.04</v>
      </c>
      <c r="K8151" s="1">
        <v>134.35</v>
      </c>
      <c r="M8151" s="10">
        <f t="array" ref="M8151">_xlfn.XLOOKUP(A8151,subscriptions!B8151:B10004,subscriptions!D8151:D10004)</f>
        <v>120</v>
      </c>
      <c r="N8151" s="10">
        <f t="array" ref="N8151">_xlfn.XLOOKUP(A8151,subscriptions!B8151:B10004,subscriptions!G8151:G10004)</f>
        <v>10</v>
      </c>
      <c r="O8151" s="10">
        <v>108.0</v>
      </c>
      <c r="P8151" s="10" t="str">
        <f t="array" ref="P8151">_xlfn.XLOOKUP(A8151,subscriptions!B8151:B10004,subscriptions!C8151:C10004)</f>
        <v>Residential</v>
      </c>
      <c r="Q8151" s="10" t="s">
        <v>128</v>
      </c>
      <c r="R8151" s="10" t="s">
        <v>212</v>
      </c>
      <c r="S8151" s="10" t="s">
        <v>1082</v>
      </c>
    </row>
    <row r="8152">
      <c r="A8152" s="1" t="s">
        <v>10283</v>
      </c>
      <c r="B8152" s="1" t="s">
        <v>1984</v>
      </c>
      <c r="C8152" s="1" t="s">
        <v>2007</v>
      </c>
      <c r="D8152" s="1" t="s">
        <v>153</v>
      </c>
      <c r="E8152" s="1" t="s">
        <v>262</v>
      </c>
      <c r="F8152" s="1" t="s">
        <v>1835</v>
      </c>
      <c r="G8152" s="1" t="s">
        <v>26714</v>
      </c>
      <c r="H8152" s="1" t="s">
        <v>26715</v>
      </c>
      <c r="I8152" s="4">
        <v>84.29315972222223</v>
      </c>
      <c r="J8152" s="1">
        <v>1196.06</v>
      </c>
      <c r="K8152" s="1">
        <v>294.61</v>
      </c>
      <c r="M8152" s="10">
        <f t="array" ref="M8152">_xlfn.XLOOKUP(A8152,subscriptions!B8152:B10004,subscriptions!D8152:D10004)</f>
        <v>80</v>
      </c>
      <c r="N8152" s="10">
        <f t="array" ref="N8152">_xlfn.XLOOKUP(A8152,subscriptions!B8152:B10004,subscriptions!G8152:G10004)</f>
        <v>20</v>
      </c>
      <c r="O8152" s="10">
        <v>64.0</v>
      </c>
      <c r="P8152" s="10" t="str">
        <f t="array" ref="P8152">_xlfn.XLOOKUP(A8152,subscriptions!B8152:B10004,subscriptions!C8152:C10004)</f>
        <v>Roam</v>
      </c>
      <c r="Q8152" s="10" t="s">
        <v>128</v>
      </c>
      <c r="R8152" s="10" t="s">
        <v>148</v>
      </c>
      <c r="S8152" s="10" t="s">
        <v>1779</v>
      </c>
    </row>
    <row r="8153">
      <c r="A8153" s="1" t="s">
        <v>10284</v>
      </c>
      <c r="B8153" s="1" t="s">
        <v>589</v>
      </c>
      <c r="C8153" s="1" t="s">
        <v>556</v>
      </c>
      <c r="D8153" s="1" t="s">
        <v>153</v>
      </c>
      <c r="E8153" s="1" t="s">
        <v>111</v>
      </c>
      <c r="F8153" s="1" t="s">
        <v>1855</v>
      </c>
      <c r="G8153" s="1" t="s">
        <v>26716</v>
      </c>
      <c r="H8153" s="1" t="s">
        <v>26717</v>
      </c>
      <c r="I8153" s="4">
        <v>84.25371527777777</v>
      </c>
      <c r="J8153" s="1">
        <v>2654.22</v>
      </c>
      <c r="K8153" s="1">
        <v>496.15</v>
      </c>
      <c r="M8153" s="10">
        <f t="array" ref="M8153">_xlfn.XLOOKUP(A8153,subscriptions!B8153:B10004,subscriptions!D8153:D10004)</f>
        <v>80</v>
      </c>
      <c r="N8153" s="10">
        <f t="array" ref="N8153">_xlfn.XLOOKUP(A8153,subscriptions!B8153:B10004,subscriptions!G8153:G10004)</f>
        <v>0</v>
      </c>
      <c r="O8153" s="10">
        <v>80.0</v>
      </c>
      <c r="P8153" s="10" t="str">
        <f t="array" ref="P8153">_xlfn.XLOOKUP(A8153,subscriptions!B8153:B10004,subscriptions!C8153:C10004)</f>
        <v>Roam</v>
      </c>
      <c r="Q8153" s="10" t="s">
        <v>173</v>
      </c>
      <c r="R8153" s="10" t="s">
        <v>148</v>
      </c>
      <c r="S8153" s="10" t="s">
        <v>1832</v>
      </c>
    </row>
    <row r="8154">
      <c r="A8154" s="1" t="s">
        <v>10285</v>
      </c>
      <c r="B8154" s="1" t="s">
        <v>1506</v>
      </c>
      <c r="C8154" s="1" t="s">
        <v>658</v>
      </c>
      <c r="D8154" s="1" t="s">
        <v>27</v>
      </c>
      <c r="E8154" s="1" t="s">
        <v>28</v>
      </c>
      <c r="F8154" s="1" t="s">
        <v>3899</v>
      </c>
      <c r="G8154" s="1" t="s">
        <v>26718</v>
      </c>
      <c r="H8154" s="1" t="s">
        <v>26719</v>
      </c>
      <c r="I8154" s="4">
        <v>84.21270833333334</v>
      </c>
      <c r="J8154" s="1">
        <v>213.29</v>
      </c>
      <c r="K8154" s="1">
        <v>23.59</v>
      </c>
      <c r="M8154" s="10">
        <f t="array" ref="M8154">_xlfn.XLOOKUP(A8154,subscriptions!B8154:B10004,subscriptions!D8154:D10004)</f>
        <v>120</v>
      </c>
      <c r="N8154" s="10">
        <f t="array" ref="N8154">_xlfn.XLOOKUP(A8154,subscriptions!B8154:B10004,subscriptions!G8154:G10004)</f>
        <v>5</v>
      </c>
      <c r="O8154" s="10">
        <v>114.0</v>
      </c>
      <c r="P8154" s="10" t="str">
        <f t="array" ref="P8154">_xlfn.XLOOKUP(A8154,subscriptions!B8154:B10004,subscriptions!C8154:C10004)</f>
        <v>Residential</v>
      </c>
      <c r="Q8154" s="10" t="s">
        <v>194</v>
      </c>
      <c r="R8154" s="10" t="s">
        <v>212</v>
      </c>
      <c r="S8154" s="10" t="s">
        <v>813</v>
      </c>
    </row>
    <row r="8155">
      <c r="A8155" s="1" t="s">
        <v>10286</v>
      </c>
      <c r="B8155" s="1" t="s">
        <v>1624</v>
      </c>
      <c r="C8155" s="1" t="s">
        <v>1251</v>
      </c>
      <c r="D8155" s="1" t="s">
        <v>27</v>
      </c>
      <c r="E8155" s="1" t="s">
        <v>280</v>
      </c>
      <c r="F8155" s="1" t="s">
        <v>873</v>
      </c>
      <c r="G8155" s="1" t="s">
        <v>26720</v>
      </c>
      <c r="H8155" s="1" t="s">
        <v>26721</v>
      </c>
      <c r="I8155" s="4">
        <v>84.38143518518518</v>
      </c>
      <c r="J8155" s="1">
        <v>4347.6</v>
      </c>
      <c r="K8155" s="1">
        <v>767.18</v>
      </c>
      <c r="M8155" s="10">
        <f t="array" ref="M8155">_xlfn.XLOOKUP(A8155,subscriptions!B8155:B10004,subscriptions!D8155:D10004)</f>
        <v>120</v>
      </c>
      <c r="N8155" s="10">
        <f t="array" ref="N8155">_xlfn.XLOOKUP(A8155,subscriptions!B8155:B10004,subscriptions!G8155:G10004)</f>
        <v>10</v>
      </c>
      <c r="O8155" s="10">
        <v>108.0</v>
      </c>
      <c r="P8155" s="10" t="str">
        <f t="array" ref="P8155">_xlfn.XLOOKUP(A8155,subscriptions!B8155:B10004,subscriptions!C8155:C10004)</f>
        <v>Residential</v>
      </c>
      <c r="Q8155" s="10" t="s">
        <v>128</v>
      </c>
      <c r="R8155" s="10" t="s">
        <v>212</v>
      </c>
      <c r="S8155" s="10" t="s">
        <v>1789</v>
      </c>
    </row>
    <row r="8156">
      <c r="A8156" s="1" t="s">
        <v>10287</v>
      </c>
      <c r="B8156" s="1" t="s">
        <v>899</v>
      </c>
      <c r="C8156" s="1" t="s">
        <v>426</v>
      </c>
      <c r="D8156" s="1" t="s">
        <v>27</v>
      </c>
      <c r="E8156" s="1" t="s">
        <v>28</v>
      </c>
      <c r="F8156" s="1" t="s">
        <v>801</v>
      </c>
      <c r="G8156" s="1" t="s">
        <v>26722</v>
      </c>
      <c r="H8156" s="1" t="s">
        <v>26723</v>
      </c>
      <c r="I8156" s="4">
        <v>84.34171296296296</v>
      </c>
      <c r="J8156" s="1">
        <v>2427.65</v>
      </c>
      <c r="K8156" s="1">
        <v>314.5</v>
      </c>
      <c r="M8156" s="10">
        <f t="array" ref="M8156">_xlfn.XLOOKUP(A8156,subscriptions!B8156:B10004,subscriptions!D8156:D10004)</f>
        <v>250</v>
      </c>
      <c r="N8156" s="10">
        <f t="array" ref="N8156">_xlfn.XLOOKUP(A8156,subscriptions!B8156:B10004,subscriptions!G8156:G10004)</f>
        <v>20</v>
      </c>
      <c r="O8156" s="10">
        <v>200.0</v>
      </c>
      <c r="P8156" s="10" t="str">
        <f t="array" ref="P8156">_xlfn.XLOOKUP(A8156,subscriptions!B8156:B10004,subscriptions!C8156:C10004)</f>
        <v>Business</v>
      </c>
      <c r="Q8156" s="10" t="s">
        <v>128</v>
      </c>
      <c r="R8156" s="10" t="s">
        <v>129</v>
      </c>
      <c r="S8156" s="10" t="s">
        <v>1703</v>
      </c>
    </row>
    <row r="8157">
      <c r="A8157" s="1" t="s">
        <v>10288</v>
      </c>
      <c r="B8157" s="1" t="s">
        <v>1506</v>
      </c>
      <c r="C8157" s="1" t="s">
        <v>198</v>
      </c>
      <c r="D8157" s="1" t="s">
        <v>27</v>
      </c>
      <c r="E8157" s="1" t="s">
        <v>280</v>
      </c>
      <c r="F8157" s="1" t="s">
        <v>281</v>
      </c>
      <c r="G8157" s="1" t="s">
        <v>26724</v>
      </c>
      <c r="H8157" s="1" t="s">
        <v>26725</v>
      </c>
      <c r="I8157" s="4">
        <v>84.1715625</v>
      </c>
      <c r="J8157" s="1">
        <v>349.97</v>
      </c>
      <c r="K8157" s="1">
        <v>47.24</v>
      </c>
      <c r="M8157" s="10">
        <f t="array" ref="M8157">_xlfn.XLOOKUP(A8157,subscriptions!B8157:B10004,subscriptions!D8157:D10004)</f>
        <v>120</v>
      </c>
      <c r="N8157" s="10">
        <f t="array" ref="N8157">_xlfn.XLOOKUP(A8157,subscriptions!B8157:B10004,subscriptions!G8157:G10004)</f>
        <v>0</v>
      </c>
      <c r="O8157" s="10">
        <v>120.0</v>
      </c>
      <c r="P8157" s="10" t="str">
        <f t="array" ref="P8157">_xlfn.XLOOKUP(A8157,subscriptions!B8157:B10004,subscriptions!C8157:C10004)</f>
        <v>Residential</v>
      </c>
      <c r="Q8157" s="10" t="s">
        <v>173</v>
      </c>
      <c r="R8157" s="10" t="s">
        <v>212</v>
      </c>
      <c r="S8157" s="10" t="s">
        <v>1082</v>
      </c>
    </row>
    <row r="8158">
      <c r="A8158" s="1" t="s">
        <v>10289</v>
      </c>
      <c r="B8158" s="1" t="s">
        <v>409</v>
      </c>
      <c r="C8158" s="1" t="s">
        <v>884</v>
      </c>
      <c r="D8158" s="1" t="s">
        <v>27</v>
      </c>
      <c r="E8158" s="1" t="s">
        <v>179</v>
      </c>
      <c r="F8158" s="1" t="s">
        <v>4595</v>
      </c>
      <c r="G8158" s="1" t="s">
        <v>26726</v>
      </c>
      <c r="H8158" s="1" t="s">
        <v>26727</v>
      </c>
      <c r="I8158" s="4">
        <v>84.29796296296297</v>
      </c>
      <c r="J8158" s="1">
        <v>1917.23</v>
      </c>
      <c r="K8158" s="1">
        <v>401.7</v>
      </c>
      <c r="L8158" s="1">
        <v>100.0</v>
      </c>
      <c r="M8158" s="10">
        <f t="array" ref="M8158">_xlfn.XLOOKUP(A8158,subscriptions!B8158:B10004,subscriptions!D8158:D10004)</f>
        <v>80</v>
      </c>
      <c r="N8158" s="10">
        <f t="array" ref="N8158">_xlfn.XLOOKUP(A8158,subscriptions!B8158:B10004,subscriptions!G8158:G10004)</f>
        <v>5</v>
      </c>
      <c r="O8158" s="10">
        <v>76.0</v>
      </c>
      <c r="P8158" s="10" t="str">
        <f t="array" ref="P8158">_xlfn.XLOOKUP(A8158,subscriptions!B8158:B10004,subscriptions!C8158:C10004)</f>
        <v>Roam</v>
      </c>
      <c r="Q8158" s="10" t="s">
        <v>194</v>
      </c>
      <c r="R8158" s="10" t="s">
        <v>148</v>
      </c>
      <c r="S8158" s="10" t="s">
        <v>785</v>
      </c>
    </row>
    <row r="8159">
      <c r="A8159" s="1" t="s">
        <v>10291</v>
      </c>
      <c r="B8159" s="1" t="s">
        <v>589</v>
      </c>
      <c r="C8159" s="1" t="s">
        <v>198</v>
      </c>
      <c r="D8159" s="1" t="s">
        <v>153</v>
      </c>
      <c r="E8159" s="1" t="s">
        <v>631</v>
      </c>
      <c r="F8159" s="1" t="s">
        <v>2549</v>
      </c>
      <c r="G8159" s="1" t="s">
        <v>26728</v>
      </c>
      <c r="H8159" s="1" t="s">
        <v>26729</v>
      </c>
      <c r="I8159" s="4">
        <v>84.42041666666667</v>
      </c>
      <c r="J8159" s="1">
        <v>779.1</v>
      </c>
      <c r="K8159" s="1">
        <v>139.5</v>
      </c>
      <c r="M8159" s="10">
        <f t="array" ref="M8159">_xlfn.XLOOKUP(A8159,subscriptions!B8159:B10004,subscriptions!D8159:D10004)</f>
        <v>120</v>
      </c>
      <c r="N8159" s="10">
        <f t="array" ref="N8159">_xlfn.XLOOKUP(A8159,subscriptions!B8159:B10004,subscriptions!G8159:G10004)</f>
        <v>10</v>
      </c>
      <c r="O8159" s="10">
        <v>108.0</v>
      </c>
      <c r="P8159" s="10" t="str">
        <f t="array" ref="P8159">_xlfn.XLOOKUP(A8159,subscriptions!B8159:B10004,subscriptions!C8159:C10004)</f>
        <v>Residential</v>
      </c>
      <c r="Q8159" s="10" t="s">
        <v>128</v>
      </c>
      <c r="R8159" s="10" t="s">
        <v>212</v>
      </c>
      <c r="S8159" s="10" t="s">
        <v>940</v>
      </c>
    </row>
    <row r="8160">
      <c r="A8160" s="1" t="s">
        <v>10293</v>
      </c>
      <c r="B8160" s="1" t="s">
        <v>573</v>
      </c>
      <c r="C8160" s="1" t="s">
        <v>1251</v>
      </c>
      <c r="D8160" s="1" t="s">
        <v>27</v>
      </c>
      <c r="E8160" s="1" t="s">
        <v>111</v>
      </c>
      <c r="F8160" s="1" t="s">
        <v>1263</v>
      </c>
      <c r="G8160" s="1" t="s">
        <v>26730</v>
      </c>
      <c r="H8160" s="1" t="s">
        <v>26731</v>
      </c>
      <c r="I8160" s="4">
        <v>84.37585648148148</v>
      </c>
      <c r="J8160" s="1">
        <v>821.99</v>
      </c>
      <c r="K8160" s="1">
        <v>159.01</v>
      </c>
      <c r="M8160" s="10">
        <f t="array" ref="M8160">_xlfn.XLOOKUP(A8160,subscriptions!B8160:B10004,subscriptions!D8160:D10004)</f>
        <v>120</v>
      </c>
      <c r="N8160" s="10">
        <f t="array" ref="N8160">_xlfn.XLOOKUP(A8160,subscriptions!B8160:B10004,subscriptions!G8160:G10004)</f>
        <v>20</v>
      </c>
      <c r="O8160" s="10">
        <v>96.0</v>
      </c>
      <c r="P8160" s="10" t="str">
        <f t="array" ref="P8160">_xlfn.XLOOKUP(A8160,subscriptions!B8160:B10004,subscriptions!C8160:C10004)</f>
        <v>Residential</v>
      </c>
      <c r="Q8160" s="10" t="s">
        <v>128</v>
      </c>
      <c r="R8160" s="10" t="s">
        <v>148</v>
      </c>
      <c r="S8160" s="10" t="s">
        <v>1442</v>
      </c>
    </row>
    <row r="8161">
      <c r="A8161" s="1" t="s">
        <v>10294</v>
      </c>
      <c r="B8161" s="1" t="s">
        <v>2521</v>
      </c>
      <c r="C8161" s="1" t="s">
        <v>441</v>
      </c>
      <c r="D8161" s="1" t="s">
        <v>153</v>
      </c>
      <c r="E8161" s="1" t="s">
        <v>280</v>
      </c>
      <c r="F8161" s="1" t="s">
        <v>1478</v>
      </c>
      <c r="G8161" s="1" t="s">
        <v>26732</v>
      </c>
      <c r="H8161" s="1" t="s">
        <v>26733</v>
      </c>
      <c r="I8161" s="4">
        <v>84.3382175925926</v>
      </c>
      <c r="J8161" s="1">
        <v>2343.79</v>
      </c>
      <c r="K8161" s="1">
        <v>350.1</v>
      </c>
      <c r="M8161" s="10">
        <f t="array" ref="M8161">_xlfn.XLOOKUP(A8161,subscriptions!B8161:B10004,subscriptions!D8161:D10004)</f>
        <v>50</v>
      </c>
      <c r="N8161" s="10">
        <f t="array" ref="N8161">_xlfn.XLOOKUP(A8161,subscriptions!B8161:B10004,subscriptions!G8161:G10004)</f>
        <v>0</v>
      </c>
      <c r="O8161" s="10">
        <v>50.0</v>
      </c>
      <c r="P8161" s="10" t="str">
        <f t="array" ref="P8161">_xlfn.XLOOKUP(A8161,subscriptions!B8161:B10004,subscriptions!C8161:C10004)</f>
        <v>Mini</v>
      </c>
      <c r="Q8161" s="10" t="s">
        <v>173</v>
      </c>
      <c r="R8161" s="10" t="s">
        <v>148</v>
      </c>
      <c r="S8161" s="10" t="s">
        <v>2086</v>
      </c>
    </row>
    <row r="8162">
      <c r="A8162" s="1" t="s">
        <v>10295</v>
      </c>
      <c r="B8162" s="1" t="s">
        <v>1984</v>
      </c>
      <c r="C8162" s="1" t="s">
        <v>152</v>
      </c>
      <c r="D8162" s="1" t="s">
        <v>153</v>
      </c>
      <c r="E8162" s="1" t="s">
        <v>631</v>
      </c>
      <c r="F8162" s="1" t="s">
        <v>632</v>
      </c>
      <c r="G8162" s="1" t="s">
        <v>26734</v>
      </c>
      <c r="H8162" s="1" t="s">
        <v>26735</v>
      </c>
      <c r="I8162" s="4">
        <v>84.17243055555555</v>
      </c>
      <c r="J8162" s="1">
        <v>4986.56</v>
      </c>
      <c r="K8162" s="1">
        <v>736.65</v>
      </c>
      <c r="M8162" s="10">
        <f t="array" ref="M8162">_xlfn.XLOOKUP(A8162,subscriptions!B8162:B10004,subscriptions!D8162:D10004)</f>
        <v>120</v>
      </c>
      <c r="N8162" s="10">
        <f t="array" ref="N8162">_xlfn.XLOOKUP(A8162,subscriptions!B8162:B10004,subscriptions!G8162:G10004)</f>
        <v>5</v>
      </c>
      <c r="O8162" s="10">
        <v>114.0</v>
      </c>
      <c r="P8162" s="10" t="str">
        <f t="array" ref="P8162">_xlfn.XLOOKUP(A8162,subscriptions!B8162:B10004,subscriptions!C8162:C10004)</f>
        <v>Residential</v>
      </c>
      <c r="Q8162" s="10" t="s">
        <v>194</v>
      </c>
      <c r="R8162" s="10" t="s">
        <v>212</v>
      </c>
      <c r="S8162" s="10" t="s">
        <v>1637</v>
      </c>
    </row>
    <row r="8163">
      <c r="A8163" s="1" t="s">
        <v>10296</v>
      </c>
      <c r="B8163" s="1" t="s">
        <v>1865</v>
      </c>
      <c r="C8163" s="1" t="s">
        <v>3912</v>
      </c>
      <c r="D8163" s="1" t="s">
        <v>153</v>
      </c>
      <c r="E8163" s="1" t="s">
        <v>179</v>
      </c>
      <c r="F8163" s="1" t="s">
        <v>4595</v>
      </c>
      <c r="G8163" s="1" t="s">
        <v>26736</v>
      </c>
      <c r="H8163" s="1" t="s">
        <v>26737</v>
      </c>
      <c r="I8163" s="4">
        <v>84.2944675925926</v>
      </c>
      <c r="J8163" s="1">
        <v>253.14</v>
      </c>
      <c r="K8163" s="1">
        <v>75.17</v>
      </c>
      <c r="L8163" s="1">
        <v>100.0</v>
      </c>
      <c r="M8163" s="10">
        <f t="array" ref="M8163">_xlfn.XLOOKUP(A8163,subscriptions!B8163:B10004,subscriptions!D8163:D10004)</f>
        <v>120</v>
      </c>
      <c r="N8163" s="10">
        <f t="array" ref="N8163">_xlfn.XLOOKUP(A8163,subscriptions!B8163:B10004,subscriptions!G8163:G10004)</f>
        <v>10</v>
      </c>
      <c r="O8163" s="10">
        <v>108.0</v>
      </c>
      <c r="P8163" s="10" t="str">
        <f t="array" ref="P8163">_xlfn.XLOOKUP(A8163,subscriptions!B8163:B10004,subscriptions!C8163:C10004)</f>
        <v>Residential</v>
      </c>
      <c r="Q8163" s="10" t="s">
        <v>128</v>
      </c>
      <c r="R8163" s="10" t="s">
        <v>212</v>
      </c>
      <c r="S8163" s="10" t="s">
        <v>2075</v>
      </c>
    </row>
    <row r="8164">
      <c r="A8164" s="1" t="s">
        <v>10297</v>
      </c>
      <c r="B8164" s="1" t="s">
        <v>2018</v>
      </c>
      <c r="C8164" s="1" t="s">
        <v>178</v>
      </c>
      <c r="D8164" s="1" t="s">
        <v>27</v>
      </c>
      <c r="E8164" s="1" t="s">
        <v>262</v>
      </c>
      <c r="F8164" s="1" t="s">
        <v>4113</v>
      </c>
      <c r="G8164" s="1" t="s">
        <v>26738</v>
      </c>
      <c r="H8164" s="1" t="s">
        <v>26739</v>
      </c>
      <c r="I8164" s="4">
        <v>84.25090277777778</v>
      </c>
      <c r="J8164" s="1">
        <v>868.72</v>
      </c>
      <c r="K8164" s="1">
        <v>154.63</v>
      </c>
      <c r="M8164" s="10">
        <f t="array" ref="M8164">_xlfn.XLOOKUP(A8164,subscriptions!B8164:B10004,subscriptions!D8164:D10004)</f>
        <v>120</v>
      </c>
      <c r="N8164" s="10">
        <f t="array" ref="N8164">_xlfn.XLOOKUP(A8164,subscriptions!B8164:B10004,subscriptions!G8164:G10004)</f>
        <v>20</v>
      </c>
      <c r="O8164" s="10">
        <v>96.0</v>
      </c>
      <c r="P8164" s="10" t="str">
        <f t="array" ref="P8164">_xlfn.XLOOKUP(A8164,subscriptions!B8164:B10004,subscriptions!C8164:C10004)</f>
        <v>Residential</v>
      </c>
      <c r="Q8164" s="10" t="s">
        <v>128</v>
      </c>
      <c r="R8164" s="10" t="s">
        <v>148</v>
      </c>
      <c r="S8164" s="10" t="s">
        <v>1691</v>
      </c>
    </row>
    <row r="8165">
      <c r="A8165" s="1" t="s">
        <v>10298</v>
      </c>
      <c r="B8165" s="1" t="s">
        <v>1141</v>
      </c>
      <c r="C8165" s="1" t="s">
        <v>673</v>
      </c>
      <c r="D8165" s="1" t="s">
        <v>27</v>
      </c>
      <c r="E8165" s="1" t="s">
        <v>280</v>
      </c>
      <c r="F8165" s="1" t="s">
        <v>376</v>
      </c>
      <c r="G8165" s="1" t="s">
        <v>26740</v>
      </c>
      <c r="H8165" s="1" t="s">
        <v>26741</v>
      </c>
      <c r="I8165" s="4">
        <v>84.21533564814816</v>
      </c>
      <c r="J8165" s="1">
        <v>1033.61</v>
      </c>
      <c r="K8165" s="1">
        <v>153.69</v>
      </c>
      <c r="M8165" s="10">
        <f t="array" ref="M8165">_xlfn.XLOOKUP(A8165,subscriptions!B8165:B10004,subscriptions!D8165:D10004)</f>
        <v>120</v>
      </c>
      <c r="N8165" s="10">
        <f t="array" ref="N8165">_xlfn.XLOOKUP(A8165,subscriptions!B8165:B10004,subscriptions!G8165:G10004)</f>
        <v>0</v>
      </c>
      <c r="O8165" s="10">
        <v>120.0</v>
      </c>
      <c r="P8165" s="10" t="str">
        <f t="array" ref="P8165">_xlfn.XLOOKUP(A8165,subscriptions!B8165:B10004,subscriptions!C8165:C10004)</f>
        <v>Residential</v>
      </c>
      <c r="Q8165" s="10" t="s">
        <v>173</v>
      </c>
      <c r="R8165" s="10" t="s">
        <v>212</v>
      </c>
      <c r="S8165" s="10" t="s">
        <v>1212</v>
      </c>
    </row>
    <row r="8166">
      <c r="A8166" s="1" t="s">
        <v>10299</v>
      </c>
      <c r="B8166" s="1" t="s">
        <v>2018</v>
      </c>
      <c r="C8166" s="1" t="s">
        <v>426</v>
      </c>
      <c r="D8166" s="1" t="s">
        <v>27</v>
      </c>
      <c r="E8166" s="1" t="s">
        <v>631</v>
      </c>
      <c r="F8166" s="1" t="s">
        <v>2293</v>
      </c>
      <c r="G8166" s="1" t="s">
        <v>26742</v>
      </c>
      <c r="H8166" s="1" t="s">
        <v>26743</v>
      </c>
      <c r="I8166" s="4">
        <v>84.29326388888889</v>
      </c>
      <c r="J8166" s="1">
        <v>758.16</v>
      </c>
      <c r="K8166" s="1">
        <v>88.64</v>
      </c>
      <c r="M8166" s="10">
        <f t="array" ref="M8166">_xlfn.XLOOKUP(A8166,subscriptions!B8166:B10004,subscriptions!D8166:D10004)</f>
        <v>120</v>
      </c>
      <c r="N8166" s="10">
        <f t="array" ref="N8166">_xlfn.XLOOKUP(A8166,subscriptions!B8166:B10004,subscriptions!G8166:G10004)</f>
        <v>5</v>
      </c>
      <c r="O8166" s="10">
        <v>114.0</v>
      </c>
      <c r="P8166" s="10" t="str">
        <f t="array" ref="P8166">_xlfn.XLOOKUP(A8166,subscriptions!B8166:B10004,subscriptions!C8166:C10004)</f>
        <v>Residential</v>
      </c>
      <c r="Q8166" s="10" t="s">
        <v>194</v>
      </c>
      <c r="R8166" s="10" t="s">
        <v>212</v>
      </c>
      <c r="S8166" s="10" t="s">
        <v>1779</v>
      </c>
    </row>
    <row r="8167">
      <c r="A8167" s="1" t="s">
        <v>10300</v>
      </c>
      <c r="B8167" s="1" t="s">
        <v>439</v>
      </c>
      <c r="C8167" s="1" t="s">
        <v>1678</v>
      </c>
      <c r="D8167" s="1" t="s">
        <v>153</v>
      </c>
      <c r="E8167" s="1" t="s">
        <v>219</v>
      </c>
      <c r="F8167" s="1" t="s">
        <v>574</v>
      </c>
      <c r="G8167" s="1" t="s">
        <v>26744</v>
      </c>
      <c r="H8167" s="1" t="s">
        <v>26745</v>
      </c>
      <c r="I8167" s="4">
        <v>84.2162037037037</v>
      </c>
      <c r="J8167" s="1">
        <v>726.92</v>
      </c>
      <c r="K8167" s="1">
        <v>73.65</v>
      </c>
      <c r="M8167" s="10">
        <f t="array" ref="M8167">_xlfn.XLOOKUP(A8167,subscriptions!B8167:B10004,subscriptions!D8167:D10004)</f>
        <v>120</v>
      </c>
      <c r="N8167" s="10">
        <f t="array" ref="N8167">_xlfn.XLOOKUP(A8167,subscriptions!B8167:B10004,subscriptions!G8167:G10004)</f>
        <v>10</v>
      </c>
      <c r="O8167" s="10">
        <v>108.0</v>
      </c>
      <c r="P8167" s="10" t="str">
        <f t="array" ref="P8167">_xlfn.XLOOKUP(A8167,subscriptions!B8167:B10004,subscriptions!C8167:C10004)</f>
        <v>Residential</v>
      </c>
      <c r="Q8167" s="10" t="s">
        <v>128</v>
      </c>
      <c r="R8167" s="10" t="s">
        <v>212</v>
      </c>
      <c r="S8167" s="10" t="s">
        <v>2596</v>
      </c>
    </row>
    <row r="8168">
      <c r="A8168" s="1" t="s">
        <v>10301</v>
      </c>
      <c r="B8168" s="1" t="s">
        <v>657</v>
      </c>
      <c r="C8168" s="1" t="s">
        <v>391</v>
      </c>
      <c r="D8168" s="1" t="s">
        <v>153</v>
      </c>
      <c r="E8168" s="1" t="s">
        <v>219</v>
      </c>
      <c r="F8168" s="1" t="s">
        <v>1461</v>
      </c>
      <c r="G8168" s="1" t="s">
        <v>26746</v>
      </c>
      <c r="H8168" s="1" t="s">
        <v>26747</v>
      </c>
      <c r="I8168" s="4">
        <v>84.33846064814814</v>
      </c>
      <c r="J8168" s="1">
        <v>130.53</v>
      </c>
      <c r="K8168" s="1">
        <v>23.92</v>
      </c>
      <c r="M8168" s="10">
        <f t="array" ref="M8168">_xlfn.XLOOKUP(A8168,subscriptions!B8168:B10004,subscriptions!D8168:D10004)</f>
        <v>80</v>
      </c>
      <c r="N8168" s="10">
        <f t="array" ref="N8168">_xlfn.XLOOKUP(A8168,subscriptions!B8168:B10004,subscriptions!G8168:G10004)</f>
        <v>20</v>
      </c>
      <c r="O8168" s="10">
        <v>64.0</v>
      </c>
      <c r="P8168" s="10" t="str">
        <f t="array" ref="P8168">_xlfn.XLOOKUP(A8168,subscriptions!B8168:B10004,subscriptions!C8168:C10004)</f>
        <v>Roam</v>
      </c>
      <c r="Q8168" s="10" t="s">
        <v>128</v>
      </c>
      <c r="R8168" s="10" t="s">
        <v>148</v>
      </c>
      <c r="S8168" s="10" t="s">
        <v>2086</v>
      </c>
    </row>
    <row r="8169">
      <c r="A8169" s="1" t="s">
        <v>10302</v>
      </c>
      <c r="B8169" s="1" t="s">
        <v>355</v>
      </c>
      <c r="C8169" s="1" t="s">
        <v>1415</v>
      </c>
      <c r="D8169" s="1" t="s">
        <v>153</v>
      </c>
      <c r="E8169" s="1" t="s">
        <v>332</v>
      </c>
      <c r="F8169" s="1" t="s">
        <v>618</v>
      </c>
      <c r="G8169" s="1" t="s">
        <v>26748</v>
      </c>
      <c r="H8169" s="1" t="s">
        <v>26749</v>
      </c>
      <c r="I8169" s="4">
        <v>84.29731481481481</v>
      </c>
      <c r="J8169" s="1">
        <v>1785.34</v>
      </c>
      <c r="K8169" s="1">
        <v>412.74</v>
      </c>
      <c r="M8169" s="10">
        <f t="array" ref="M8169">_xlfn.XLOOKUP(A8169,subscriptions!B8169:B10004,subscriptions!D8169:D10004)</f>
        <v>250</v>
      </c>
      <c r="N8169" s="10">
        <f t="array" ref="N8169">_xlfn.XLOOKUP(A8169,subscriptions!B8169:B10004,subscriptions!G8169:G10004)</f>
        <v>0</v>
      </c>
      <c r="O8169" s="10">
        <v>250.0</v>
      </c>
      <c r="P8169" s="10" t="str">
        <f t="array" ref="P8169">_xlfn.XLOOKUP(A8169,subscriptions!B8169:B10004,subscriptions!C8169:C10004)</f>
        <v>Business</v>
      </c>
      <c r="Q8169" s="10" t="s">
        <v>173</v>
      </c>
      <c r="R8169" s="10" t="s">
        <v>129</v>
      </c>
      <c r="S8169" s="10" t="s">
        <v>407</v>
      </c>
    </row>
    <row r="8170">
      <c r="A8170" s="1" t="s">
        <v>10303</v>
      </c>
      <c r="B8170" s="1" t="s">
        <v>941</v>
      </c>
      <c r="C8170" s="1" t="s">
        <v>786</v>
      </c>
      <c r="D8170" s="1" t="s">
        <v>27</v>
      </c>
      <c r="E8170" s="1" t="s">
        <v>179</v>
      </c>
      <c r="F8170" s="1" t="s">
        <v>4595</v>
      </c>
      <c r="G8170" s="1" t="s">
        <v>26750</v>
      </c>
      <c r="H8170" s="1" t="s">
        <v>26751</v>
      </c>
      <c r="I8170" s="4">
        <v>84.25153935185185</v>
      </c>
      <c r="J8170" s="1">
        <v>909.62</v>
      </c>
      <c r="K8170" s="1">
        <v>194.86</v>
      </c>
      <c r="L8170" s="1">
        <v>100.0</v>
      </c>
      <c r="M8170" s="10">
        <f t="array" ref="M8170">_xlfn.XLOOKUP(A8170,subscriptions!B8170:B10004,subscriptions!D8170:D10004)</f>
        <v>80</v>
      </c>
      <c r="N8170" s="10">
        <f t="array" ref="N8170">_xlfn.XLOOKUP(A8170,subscriptions!B8170:B10004,subscriptions!G8170:G10004)</f>
        <v>5</v>
      </c>
      <c r="O8170" s="10">
        <v>76.0</v>
      </c>
      <c r="P8170" s="10" t="str">
        <f t="array" ref="P8170">_xlfn.XLOOKUP(A8170,subscriptions!B8170:B10004,subscriptions!C8170:C10004)</f>
        <v>Roam</v>
      </c>
      <c r="Q8170" s="10" t="s">
        <v>194</v>
      </c>
      <c r="R8170" s="10" t="s">
        <v>148</v>
      </c>
      <c r="S8170" s="10" t="s">
        <v>4065</v>
      </c>
    </row>
    <row r="8171">
      <c r="A8171" s="1" t="s">
        <v>10306</v>
      </c>
      <c r="B8171" s="1" t="s">
        <v>700</v>
      </c>
      <c r="C8171" s="1" t="s">
        <v>492</v>
      </c>
      <c r="D8171" s="1" t="s">
        <v>153</v>
      </c>
      <c r="E8171" s="1" t="s">
        <v>239</v>
      </c>
      <c r="F8171" s="1" t="s">
        <v>606</v>
      </c>
      <c r="G8171" s="1" t="s">
        <v>26752</v>
      </c>
      <c r="H8171" s="1" t="s">
        <v>26753</v>
      </c>
      <c r="I8171" s="4">
        <v>84.17049768518518</v>
      </c>
      <c r="J8171" s="1">
        <v>374.99</v>
      </c>
      <c r="K8171" s="1">
        <v>99.8</v>
      </c>
      <c r="M8171" s="10">
        <f t="array" ref="M8171">_xlfn.XLOOKUP(A8171,subscriptions!B8171:B10004,subscriptions!D8171:D10004)</f>
        <v>50</v>
      </c>
      <c r="N8171" s="10">
        <f t="array" ref="N8171">_xlfn.XLOOKUP(A8171,subscriptions!B8171:B10004,subscriptions!G8171:G10004)</f>
        <v>10</v>
      </c>
      <c r="O8171" s="10">
        <v>45.0</v>
      </c>
      <c r="P8171" s="10" t="str">
        <f t="array" ref="P8171">_xlfn.XLOOKUP(A8171,subscriptions!B8171:B10004,subscriptions!C8171:C10004)</f>
        <v>Mini</v>
      </c>
      <c r="Q8171" s="10" t="s">
        <v>128</v>
      </c>
      <c r="R8171" s="10" t="s">
        <v>148</v>
      </c>
      <c r="S8171" s="10" t="s">
        <v>2494</v>
      </c>
    </row>
    <row r="8172">
      <c r="A8172" s="1" t="s">
        <v>10307</v>
      </c>
      <c r="B8172" s="1" t="s">
        <v>700</v>
      </c>
      <c r="C8172" s="1" t="s">
        <v>658</v>
      </c>
      <c r="D8172" s="1" t="s">
        <v>153</v>
      </c>
      <c r="E8172" s="1" t="s">
        <v>714</v>
      </c>
      <c r="F8172" s="1" t="s">
        <v>2171</v>
      </c>
      <c r="G8172" s="1" t="s">
        <v>26754</v>
      </c>
      <c r="H8172" s="1" t="s">
        <v>26755</v>
      </c>
      <c r="I8172" s="4">
        <v>84.25777777777778</v>
      </c>
      <c r="J8172" s="1">
        <v>2589.5</v>
      </c>
      <c r="K8172" s="1">
        <v>328.55</v>
      </c>
      <c r="M8172" s="10">
        <f t="array" ref="M8172">_xlfn.XLOOKUP(A8172,subscriptions!B8172:B10004,subscriptions!D8172:D10004)</f>
        <v>120</v>
      </c>
      <c r="N8172" s="10">
        <f t="array" ref="N8172">_xlfn.XLOOKUP(A8172,subscriptions!B8172:B10004,subscriptions!G8172:G10004)</f>
        <v>20</v>
      </c>
      <c r="O8172" s="10">
        <v>96.0</v>
      </c>
      <c r="P8172" s="10" t="str">
        <f t="array" ref="P8172">_xlfn.XLOOKUP(A8172,subscriptions!B8172:B10004,subscriptions!C8172:C10004)</f>
        <v>Residential</v>
      </c>
      <c r="Q8172" s="10" t="s">
        <v>128</v>
      </c>
      <c r="R8172" s="10" t="s">
        <v>148</v>
      </c>
      <c r="S8172" s="10" t="s">
        <v>603</v>
      </c>
    </row>
    <row r="8173">
      <c r="A8173" s="1" t="s">
        <v>10308</v>
      </c>
      <c r="B8173" s="1" t="s">
        <v>216</v>
      </c>
      <c r="C8173" s="1" t="s">
        <v>26</v>
      </c>
      <c r="D8173" s="1" t="s">
        <v>153</v>
      </c>
      <c r="E8173" s="1" t="s">
        <v>239</v>
      </c>
      <c r="F8173" s="1" t="s">
        <v>240</v>
      </c>
      <c r="G8173" s="1" t="s">
        <v>26756</v>
      </c>
      <c r="H8173" s="1" t="s">
        <v>26757</v>
      </c>
      <c r="I8173" s="4">
        <v>84.29799768518518</v>
      </c>
      <c r="J8173" s="1">
        <v>2483.49</v>
      </c>
      <c r="K8173" s="1">
        <v>269.3</v>
      </c>
      <c r="M8173" s="10">
        <f t="array" ref="M8173">_xlfn.XLOOKUP(A8173,subscriptions!B8173:B10004,subscriptions!D8173:D10004)</f>
        <v>120</v>
      </c>
      <c r="N8173" s="10">
        <f t="array" ref="N8173">_xlfn.XLOOKUP(A8173,subscriptions!B8173:B10004,subscriptions!G8173:G10004)</f>
        <v>0</v>
      </c>
      <c r="O8173" s="10">
        <v>120.0</v>
      </c>
      <c r="P8173" s="10" t="str">
        <f t="array" ref="P8173">_xlfn.XLOOKUP(A8173,subscriptions!B8173:B10004,subscriptions!C8173:C10004)</f>
        <v>Residential</v>
      </c>
      <c r="Q8173" s="10" t="s">
        <v>173</v>
      </c>
      <c r="R8173" s="10" t="s">
        <v>212</v>
      </c>
      <c r="S8173" s="10" t="s">
        <v>785</v>
      </c>
    </row>
    <row r="8174">
      <c r="A8174" s="1" t="s">
        <v>10309</v>
      </c>
      <c r="B8174" s="1" t="s">
        <v>109</v>
      </c>
      <c r="C8174" s="1" t="s">
        <v>764</v>
      </c>
      <c r="D8174" s="1" t="s">
        <v>27</v>
      </c>
      <c r="E8174" s="1" t="s">
        <v>631</v>
      </c>
      <c r="F8174" s="1" t="s">
        <v>632</v>
      </c>
      <c r="G8174" s="1" t="s">
        <v>26758</v>
      </c>
      <c r="H8174" s="1" t="s">
        <v>26759</v>
      </c>
      <c r="I8174" s="4">
        <v>84.41761574074074</v>
      </c>
      <c r="J8174" s="1">
        <v>1049.44</v>
      </c>
      <c r="K8174" s="1">
        <v>103.26</v>
      </c>
      <c r="M8174" s="10">
        <f t="array" ref="M8174">_xlfn.XLOOKUP(A8174,subscriptions!B8174:B10004,subscriptions!D8174:D10004)</f>
        <v>120</v>
      </c>
      <c r="N8174" s="10">
        <f t="array" ref="N8174">_xlfn.XLOOKUP(A8174,subscriptions!B8174:B10004,subscriptions!G8174:G10004)</f>
        <v>5</v>
      </c>
      <c r="O8174" s="10">
        <v>114.0</v>
      </c>
      <c r="P8174" s="10" t="str">
        <f t="array" ref="P8174">_xlfn.XLOOKUP(A8174,subscriptions!B8174:B10004,subscriptions!C8174:C10004)</f>
        <v>Residential</v>
      </c>
      <c r="Q8174" s="10" t="s">
        <v>194</v>
      </c>
      <c r="R8174" s="10" t="s">
        <v>212</v>
      </c>
      <c r="S8174" s="10" t="s">
        <v>327</v>
      </c>
    </row>
    <row r="8175">
      <c r="A8175" s="1" t="s">
        <v>10310</v>
      </c>
      <c r="B8175" s="1" t="s">
        <v>1009</v>
      </c>
      <c r="C8175" s="1" t="s">
        <v>920</v>
      </c>
      <c r="D8175" s="1" t="s">
        <v>153</v>
      </c>
      <c r="E8175" s="1" t="s">
        <v>262</v>
      </c>
      <c r="F8175" s="1" t="s">
        <v>2112</v>
      </c>
      <c r="G8175" s="1" t="s">
        <v>26760</v>
      </c>
      <c r="H8175" s="1" t="s">
        <v>26761</v>
      </c>
      <c r="I8175" s="4">
        <v>84.25289351851852</v>
      </c>
      <c r="J8175" s="1">
        <v>581.7</v>
      </c>
      <c r="K8175" s="1">
        <v>144.48</v>
      </c>
      <c r="M8175" s="10">
        <f t="array" ref="M8175">_xlfn.XLOOKUP(A8175,subscriptions!B8175:B10004,subscriptions!D8175:D10004)</f>
        <v>120</v>
      </c>
      <c r="N8175" s="10">
        <f t="array" ref="N8175">_xlfn.XLOOKUP(A8175,subscriptions!B8175:B10004,subscriptions!G8175:G10004)</f>
        <v>10</v>
      </c>
      <c r="O8175" s="10">
        <v>108.0</v>
      </c>
      <c r="P8175" s="10" t="str">
        <f t="array" ref="P8175">_xlfn.XLOOKUP(A8175,subscriptions!B8175:B10004,subscriptions!C8175:C10004)</f>
        <v>Residential</v>
      </c>
      <c r="Q8175" s="10" t="s">
        <v>128</v>
      </c>
      <c r="R8175" s="10" t="s">
        <v>212</v>
      </c>
      <c r="S8175" s="10" t="s">
        <v>916</v>
      </c>
    </row>
    <row r="8176">
      <c r="A8176" s="1" t="s">
        <v>10311</v>
      </c>
      <c r="B8176" s="1" t="s">
        <v>132</v>
      </c>
      <c r="C8176" s="1" t="s">
        <v>2483</v>
      </c>
      <c r="D8176" s="1" t="s">
        <v>27</v>
      </c>
      <c r="E8176" s="1" t="s">
        <v>111</v>
      </c>
      <c r="F8176" s="1" t="s">
        <v>1362</v>
      </c>
      <c r="G8176" s="1" t="s">
        <v>26762</v>
      </c>
      <c r="H8176" s="1" t="s">
        <v>26763</v>
      </c>
      <c r="I8176" s="4">
        <v>84.29585648148148</v>
      </c>
      <c r="J8176" s="1">
        <v>1574.55</v>
      </c>
      <c r="K8176" s="1">
        <v>393.27</v>
      </c>
      <c r="M8176" s="10">
        <f t="array" ref="M8176">_xlfn.XLOOKUP(A8176,subscriptions!B8176:B10004,subscriptions!D8176:D10004)</f>
        <v>250</v>
      </c>
      <c r="N8176" s="10">
        <f t="array" ref="N8176">_xlfn.XLOOKUP(A8176,subscriptions!B8176:B10004,subscriptions!G8176:G10004)</f>
        <v>20</v>
      </c>
      <c r="O8176" s="10">
        <v>200.0</v>
      </c>
      <c r="P8176" s="10" t="str">
        <f t="array" ref="P8176">_xlfn.XLOOKUP(A8176,subscriptions!B8176:B10004,subscriptions!C8176:C10004)</f>
        <v>Business</v>
      </c>
      <c r="Q8176" s="10" t="s">
        <v>128</v>
      </c>
      <c r="R8176" s="10" t="s">
        <v>129</v>
      </c>
      <c r="S8176" s="10" t="s">
        <v>655</v>
      </c>
    </row>
    <row r="8177">
      <c r="A8177" s="1" t="s">
        <v>10312</v>
      </c>
      <c r="B8177" s="1" t="s">
        <v>329</v>
      </c>
      <c r="C8177" s="1" t="s">
        <v>237</v>
      </c>
      <c r="D8177" s="1" t="s">
        <v>27</v>
      </c>
      <c r="E8177" s="1" t="s">
        <v>262</v>
      </c>
      <c r="F8177" s="1" t="s">
        <v>2985</v>
      </c>
      <c r="G8177" s="1" t="s">
        <v>26764</v>
      </c>
      <c r="H8177" s="1" t="s">
        <v>26765</v>
      </c>
      <c r="I8177" s="4">
        <v>84.41819444444444</v>
      </c>
      <c r="J8177" s="1">
        <v>559.84</v>
      </c>
      <c r="K8177" s="1">
        <v>136.34</v>
      </c>
      <c r="M8177" s="10">
        <f t="array" ref="M8177">_xlfn.XLOOKUP(A8177,subscriptions!B8177:B10004,subscriptions!D8177:D10004)</f>
        <v>50</v>
      </c>
      <c r="N8177" s="10">
        <f t="array" ref="N8177">_xlfn.XLOOKUP(A8177,subscriptions!B8177:B10004,subscriptions!G8177:G10004)</f>
        <v>0</v>
      </c>
      <c r="O8177" s="10">
        <v>50.0</v>
      </c>
      <c r="P8177" s="10" t="str">
        <f t="array" ref="P8177">_xlfn.XLOOKUP(A8177,subscriptions!B8177:B10004,subscriptions!C8177:C10004)</f>
        <v>Mini</v>
      </c>
      <c r="Q8177" s="10" t="s">
        <v>173</v>
      </c>
      <c r="R8177" s="10" t="s">
        <v>148</v>
      </c>
      <c r="S8177" s="10" t="s">
        <v>3020</v>
      </c>
    </row>
    <row r="8178">
      <c r="A8178" s="1" t="s">
        <v>10313</v>
      </c>
      <c r="B8178" s="1" t="s">
        <v>295</v>
      </c>
      <c r="C8178" s="1" t="s">
        <v>426</v>
      </c>
      <c r="D8178" s="1" t="s">
        <v>153</v>
      </c>
      <c r="E8178" s="1" t="s">
        <v>28</v>
      </c>
      <c r="F8178" s="1" t="s">
        <v>3899</v>
      </c>
      <c r="G8178" s="1" t="s">
        <v>26766</v>
      </c>
      <c r="H8178" s="1" t="s">
        <v>26767</v>
      </c>
      <c r="I8178" s="4">
        <v>84.2154513888889</v>
      </c>
      <c r="J8178" s="1">
        <v>453.8</v>
      </c>
      <c r="K8178" s="1">
        <v>85.13</v>
      </c>
      <c r="M8178" s="10">
        <f t="array" ref="M8178">_xlfn.XLOOKUP(A8178,subscriptions!B8178:B10004,subscriptions!D8178:D10004)</f>
        <v>120</v>
      </c>
      <c r="N8178" s="10">
        <f t="array" ref="N8178">_xlfn.XLOOKUP(A8178,subscriptions!B8178:B10004,subscriptions!G8178:G10004)</f>
        <v>5</v>
      </c>
      <c r="O8178" s="10">
        <v>114.0</v>
      </c>
      <c r="P8178" s="10" t="str">
        <f t="array" ref="P8178">_xlfn.XLOOKUP(A8178,subscriptions!B8178:B10004,subscriptions!C8178:C10004)</f>
        <v>Residential</v>
      </c>
      <c r="Q8178" s="10" t="s">
        <v>194</v>
      </c>
      <c r="R8178" s="10" t="s">
        <v>212</v>
      </c>
      <c r="S8178" s="10" t="s">
        <v>1212</v>
      </c>
    </row>
    <row r="8179">
      <c r="A8179" s="1" t="s">
        <v>10314</v>
      </c>
      <c r="B8179" s="1" t="s">
        <v>2327</v>
      </c>
      <c r="C8179" s="1" t="s">
        <v>884</v>
      </c>
      <c r="D8179" s="1" t="s">
        <v>27</v>
      </c>
      <c r="E8179" s="1" t="s">
        <v>179</v>
      </c>
      <c r="F8179" s="1" t="s">
        <v>1760</v>
      </c>
      <c r="G8179" s="1" t="s">
        <v>26768</v>
      </c>
      <c r="H8179" s="1" t="s">
        <v>26769</v>
      </c>
      <c r="I8179" s="4">
        <v>84.25641203703704</v>
      </c>
      <c r="J8179" s="1">
        <v>2016.86</v>
      </c>
      <c r="K8179" s="1">
        <v>399.72</v>
      </c>
      <c r="L8179" s="1">
        <v>100.0</v>
      </c>
      <c r="M8179" s="10">
        <f t="array" ref="M8179">_xlfn.XLOOKUP(A8179,subscriptions!B8179:B10004,subscriptions!D8179:D10004)</f>
        <v>250</v>
      </c>
      <c r="N8179" s="10">
        <f t="array" ref="N8179">_xlfn.XLOOKUP(A8179,subscriptions!B8179:B10004,subscriptions!G8179:G10004)</f>
        <v>10</v>
      </c>
      <c r="O8179" s="10">
        <v>225.0</v>
      </c>
      <c r="P8179" s="10" t="str">
        <f t="array" ref="P8179">_xlfn.XLOOKUP(A8179,subscriptions!B8179:B10004,subscriptions!C8179:C10004)</f>
        <v>Business</v>
      </c>
      <c r="Q8179" s="10" t="s">
        <v>128</v>
      </c>
      <c r="R8179" s="10" t="s">
        <v>129</v>
      </c>
      <c r="S8179" s="10" t="s">
        <v>130</v>
      </c>
    </row>
    <row r="8180">
      <c r="A8180" s="1" t="s">
        <v>10315</v>
      </c>
      <c r="B8180" s="1" t="s">
        <v>132</v>
      </c>
      <c r="C8180" s="1" t="s">
        <v>2007</v>
      </c>
      <c r="D8180" s="1" t="s">
        <v>27</v>
      </c>
      <c r="E8180" s="1" t="s">
        <v>714</v>
      </c>
      <c r="F8180" s="1" t="s">
        <v>1866</v>
      </c>
      <c r="G8180" s="1" t="s">
        <v>26770</v>
      </c>
      <c r="H8180" s="1" t="s">
        <v>26771</v>
      </c>
      <c r="I8180" s="4">
        <v>84.34201388888889</v>
      </c>
      <c r="J8180" s="1">
        <v>111.74</v>
      </c>
      <c r="K8180" s="1">
        <v>32.42</v>
      </c>
      <c r="M8180" s="10">
        <f t="array" ref="M8180">_xlfn.XLOOKUP(A8180,subscriptions!B8180:B10004,subscriptions!D8180:D10004)</f>
        <v>250</v>
      </c>
      <c r="N8180" s="10">
        <f t="array" ref="N8180">_xlfn.XLOOKUP(A8180,subscriptions!B8180:B10004,subscriptions!G8180:G10004)</f>
        <v>20</v>
      </c>
      <c r="O8180" s="10">
        <v>200.0</v>
      </c>
      <c r="P8180" s="10" t="str">
        <f t="array" ref="P8180">_xlfn.XLOOKUP(A8180,subscriptions!B8180:B10004,subscriptions!C8180:C10004)</f>
        <v>Business</v>
      </c>
      <c r="Q8180" s="10" t="s">
        <v>128</v>
      </c>
      <c r="R8180" s="10" t="s">
        <v>129</v>
      </c>
      <c r="S8180" s="10" t="s">
        <v>1703</v>
      </c>
    </row>
    <row r="8181">
      <c r="A8181" s="1" t="s">
        <v>10316</v>
      </c>
      <c r="B8181" s="1" t="s">
        <v>426</v>
      </c>
      <c r="C8181" s="1" t="s">
        <v>1477</v>
      </c>
      <c r="D8181" s="1" t="s">
        <v>153</v>
      </c>
      <c r="E8181" s="1" t="s">
        <v>714</v>
      </c>
      <c r="F8181" s="1" t="s">
        <v>715</v>
      </c>
      <c r="G8181" s="1" t="s">
        <v>26772</v>
      </c>
      <c r="H8181" s="1" t="s">
        <v>26773</v>
      </c>
      <c r="I8181" s="4">
        <v>84.37925925925926</v>
      </c>
      <c r="J8181" s="1">
        <v>199.35</v>
      </c>
      <c r="K8181" s="1">
        <v>60.52</v>
      </c>
      <c r="M8181" s="10">
        <f t="array" ref="M8181">_xlfn.XLOOKUP(A8181,subscriptions!B8181:B10004,subscriptions!D8181:D10004)</f>
        <v>120</v>
      </c>
      <c r="N8181" s="10">
        <f t="array" ref="N8181">_xlfn.XLOOKUP(A8181,subscriptions!B8181:B10004,subscriptions!G8181:G10004)</f>
        <v>0</v>
      </c>
      <c r="O8181" s="10">
        <v>120.0</v>
      </c>
      <c r="P8181" s="10" t="str">
        <f t="array" ref="P8181">_xlfn.XLOOKUP(A8181,subscriptions!B8181:B10004,subscriptions!C8181:C10004)</f>
        <v>Residential</v>
      </c>
      <c r="Q8181" s="10" t="s">
        <v>173</v>
      </c>
      <c r="R8181" s="10" t="s">
        <v>212</v>
      </c>
      <c r="S8181" s="10" t="s">
        <v>2380</v>
      </c>
    </row>
    <row r="8182">
      <c r="A8182" s="1" t="s">
        <v>10319</v>
      </c>
      <c r="B8182" s="1" t="s">
        <v>329</v>
      </c>
      <c r="C8182" s="1" t="s">
        <v>152</v>
      </c>
      <c r="D8182" s="1" t="s">
        <v>27</v>
      </c>
      <c r="E8182" s="1" t="s">
        <v>262</v>
      </c>
      <c r="F8182" s="1" t="s">
        <v>2985</v>
      </c>
      <c r="G8182" s="1" t="s">
        <v>26774</v>
      </c>
      <c r="H8182" s="1" t="s">
        <v>26775</v>
      </c>
      <c r="I8182" s="4">
        <v>84.29741898148148</v>
      </c>
      <c r="J8182" s="1">
        <v>60.22</v>
      </c>
      <c r="K8182" s="1">
        <v>12.57</v>
      </c>
      <c r="M8182" s="10">
        <f t="array" ref="M8182">_xlfn.XLOOKUP(A8182,subscriptions!B8182:B10004,subscriptions!D8182:D10004)</f>
        <v>80</v>
      </c>
      <c r="N8182" s="10">
        <f t="array" ref="N8182">_xlfn.XLOOKUP(A8182,subscriptions!B8182:B10004,subscriptions!G8182:G10004)</f>
        <v>5</v>
      </c>
      <c r="O8182" s="10">
        <v>76.0</v>
      </c>
      <c r="P8182" s="10" t="str">
        <f t="array" ref="P8182">_xlfn.XLOOKUP(A8182,subscriptions!B8182:B10004,subscriptions!C8182:C10004)</f>
        <v>Roam</v>
      </c>
      <c r="Q8182" s="10" t="s">
        <v>194</v>
      </c>
      <c r="R8182" s="10" t="s">
        <v>148</v>
      </c>
      <c r="S8182" s="10" t="s">
        <v>407</v>
      </c>
    </row>
    <row r="8183">
      <c r="A8183" s="1" t="s">
        <v>10320</v>
      </c>
      <c r="B8183" s="1" t="s">
        <v>1173</v>
      </c>
      <c r="C8183" s="1" t="s">
        <v>2483</v>
      </c>
      <c r="D8183" s="1" t="s">
        <v>27</v>
      </c>
      <c r="E8183" s="1" t="s">
        <v>111</v>
      </c>
      <c r="F8183" s="1" t="s">
        <v>135</v>
      </c>
      <c r="G8183" s="1" t="s">
        <v>26776</v>
      </c>
      <c r="H8183" s="1" t="s">
        <v>26777</v>
      </c>
      <c r="I8183" s="4">
        <v>84.25768518518518</v>
      </c>
      <c r="J8183" s="1">
        <v>298.98</v>
      </c>
      <c r="K8183" s="1">
        <v>60.13</v>
      </c>
      <c r="M8183" s="10">
        <f t="array" ref="M8183">_xlfn.XLOOKUP(A8183,subscriptions!B8183:B10004,subscriptions!D8183:D10004)</f>
        <v>120</v>
      </c>
      <c r="N8183" s="10">
        <f t="array" ref="N8183">_xlfn.XLOOKUP(A8183,subscriptions!B8183:B10004,subscriptions!G8183:G10004)</f>
        <v>10</v>
      </c>
      <c r="O8183" s="10">
        <v>108.0</v>
      </c>
      <c r="P8183" s="10" t="str">
        <f t="array" ref="P8183">_xlfn.XLOOKUP(A8183,subscriptions!B8183:B10004,subscriptions!C8183:C10004)</f>
        <v>Residential</v>
      </c>
      <c r="Q8183" s="10" t="s">
        <v>128</v>
      </c>
      <c r="R8183" s="10" t="s">
        <v>212</v>
      </c>
      <c r="S8183" s="10" t="s">
        <v>603</v>
      </c>
    </row>
    <row r="8184">
      <c r="A8184" s="1" t="s">
        <v>10321</v>
      </c>
      <c r="B8184" s="1" t="s">
        <v>329</v>
      </c>
      <c r="C8184" s="1" t="s">
        <v>1507</v>
      </c>
      <c r="D8184" s="1" t="s">
        <v>27</v>
      </c>
      <c r="E8184" s="1" t="s">
        <v>631</v>
      </c>
      <c r="F8184" s="1" t="s">
        <v>1115</v>
      </c>
      <c r="G8184" s="1" t="s">
        <v>26778</v>
      </c>
      <c r="H8184" s="1" t="s">
        <v>26779</v>
      </c>
      <c r="I8184" s="4">
        <v>84.38335648148148</v>
      </c>
      <c r="J8184" s="1">
        <v>157.23</v>
      </c>
      <c r="K8184" s="1">
        <v>30.42</v>
      </c>
      <c r="M8184" s="10">
        <f t="array" ref="M8184">_xlfn.XLOOKUP(A8184,subscriptions!B8184:B10004,subscriptions!D8184:D10004)</f>
        <v>120</v>
      </c>
      <c r="N8184" s="10">
        <f t="array" ref="N8184">_xlfn.XLOOKUP(A8184,subscriptions!B8184:B10004,subscriptions!G8184:G10004)</f>
        <v>20</v>
      </c>
      <c r="O8184" s="10">
        <v>96.0</v>
      </c>
      <c r="P8184" s="10" t="str">
        <f t="array" ref="P8184">_xlfn.XLOOKUP(A8184,subscriptions!B8184:B10004,subscriptions!C8184:C10004)</f>
        <v>Residential</v>
      </c>
      <c r="Q8184" s="10" t="s">
        <v>128</v>
      </c>
      <c r="R8184" s="10" t="s">
        <v>148</v>
      </c>
      <c r="S8184" s="10" t="s">
        <v>882</v>
      </c>
    </row>
    <row r="8185">
      <c r="A8185" s="1" t="s">
        <v>10322</v>
      </c>
      <c r="B8185" s="1" t="s">
        <v>1886</v>
      </c>
      <c r="C8185" s="1" t="s">
        <v>152</v>
      </c>
      <c r="D8185" s="1" t="s">
        <v>27</v>
      </c>
      <c r="E8185" s="1" t="s">
        <v>28</v>
      </c>
      <c r="F8185" s="1" t="s">
        <v>687</v>
      </c>
      <c r="G8185" s="1" t="s">
        <v>26780</v>
      </c>
      <c r="H8185" s="1" t="s">
        <v>26781</v>
      </c>
      <c r="I8185" s="4">
        <v>84.21340277777777</v>
      </c>
      <c r="J8185" s="1">
        <v>8259.85</v>
      </c>
      <c r="K8185" s="1">
        <v>1051.04</v>
      </c>
      <c r="M8185" s="10">
        <f t="array" ref="M8185">_xlfn.XLOOKUP(A8185,subscriptions!B8185:B10004,subscriptions!D8185:D10004)</f>
        <v>120</v>
      </c>
      <c r="N8185" s="10">
        <f t="array" ref="N8185">_xlfn.XLOOKUP(A8185,subscriptions!B8185:B10004,subscriptions!G8185:G10004)</f>
        <v>0</v>
      </c>
      <c r="O8185" s="10">
        <v>120.0</v>
      </c>
      <c r="P8185" s="10" t="str">
        <f t="array" ref="P8185">_xlfn.XLOOKUP(A8185,subscriptions!B8185:B10004,subscriptions!C8185:C10004)</f>
        <v>Residential</v>
      </c>
      <c r="Q8185" s="10" t="s">
        <v>173</v>
      </c>
      <c r="R8185" s="10" t="s">
        <v>212</v>
      </c>
      <c r="S8185" s="10" t="s">
        <v>1915</v>
      </c>
    </row>
    <row r="8186">
      <c r="A8186" s="1" t="s">
        <v>10323</v>
      </c>
      <c r="B8186" s="1" t="s">
        <v>409</v>
      </c>
      <c r="C8186" s="1" t="s">
        <v>26</v>
      </c>
      <c r="D8186" s="1" t="s">
        <v>27</v>
      </c>
      <c r="E8186" s="1" t="s">
        <v>239</v>
      </c>
      <c r="F8186" s="1" t="s">
        <v>3181</v>
      </c>
      <c r="G8186" s="1" t="s">
        <v>26782</v>
      </c>
      <c r="H8186" s="1" t="s">
        <v>26783</v>
      </c>
      <c r="I8186" s="4">
        <v>84.25518518518518</v>
      </c>
      <c r="J8186" s="1">
        <v>561.22</v>
      </c>
      <c r="K8186" s="1">
        <v>105.84</v>
      </c>
      <c r="M8186" s="10">
        <f t="array" ref="M8186">_xlfn.XLOOKUP(A8186,subscriptions!B8186:B10004,subscriptions!D8186:D10004)</f>
        <v>250</v>
      </c>
      <c r="N8186" s="10">
        <f t="array" ref="N8186">_xlfn.XLOOKUP(A8186,subscriptions!B8186:B10004,subscriptions!G8186:G10004)</f>
        <v>5</v>
      </c>
      <c r="O8186" s="10">
        <v>237.5</v>
      </c>
      <c r="P8186" s="10" t="str">
        <f t="array" ref="P8186">_xlfn.XLOOKUP(A8186,subscriptions!B8186:B10004,subscriptions!C8186:C10004)</f>
        <v>Business</v>
      </c>
      <c r="Q8186" s="10" t="s">
        <v>194</v>
      </c>
      <c r="R8186" s="10" t="s">
        <v>129</v>
      </c>
      <c r="S8186" s="10" t="s">
        <v>149</v>
      </c>
    </row>
    <row r="8187">
      <c r="A8187" s="1" t="s">
        <v>10324</v>
      </c>
      <c r="B8187" s="1" t="s">
        <v>425</v>
      </c>
      <c r="C8187" s="1" t="s">
        <v>1492</v>
      </c>
      <c r="D8187" s="1" t="s">
        <v>153</v>
      </c>
      <c r="E8187" s="1" t="s">
        <v>219</v>
      </c>
      <c r="F8187" s="1" t="s">
        <v>2446</v>
      </c>
      <c r="G8187" s="1" t="s">
        <v>26784</v>
      </c>
      <c r="H8187" s="1" t="s">
        <v>26785</v>
      </c>
      <c r="I8187" s="4">
        <v>84.2544212962963</v>
      </c>
      <c r="J8187" s="1">
        <v>292.49</v>
      </c>
      <c r="K8187" s="1">
        <v>72.5</v>
      </c>
      <c r="M8187" s="10">
        <f t="array" ref="M8187">_xlfn.XLOOKUP(A8187,subscriptions!B8187:B10004,subscriptions!D8187:D10004)</f>
        <v>120</v>
      </c>
      <c r="N8187" s="10">
        <f t="array" ref="N8187">_xlfn.XLOOKUP(A8187,subscriptions!B8187:B10004,subscriptions!G8187:G10004)</f>
        <v>10</v>
      </c>
      <c r="O8187" s="10">
        <v>108.0</v>
      </c>
      <c r="P8187" s="10" t="str">
        <f t="array" ref="P8187">_xlfn.XLOOKUP(A8187,subscriptions!B8187:B10004,subscriptions!C8187:C10004)</f>
        <v>Residential</v>
      </c>
      <c r="Q8187" s="10" t="s">
        <v>128</v>
      </c>
      <c r="R8187" s="10" t="s">
        <v>212</v>
      </c>
      <c r="S8187" s="10" t="s">
        <v>2046</v>
      </c>
    </row>
    <row r="8188">
      <c r="A8188" s="1" t="s">
        <v>10325</v>
      </c>
      <c r="B8188" s="1" t="s">
        <v>1995</v>
      </c>
      <c r="C8188" s="1" t="s">
        <v>1833</v>
      </c>
      <c r="D8188" s="1" t="s">
        <v>153</v>
      </c>
      <c r="E8188" s="1" t="s">
        <v>262</v>
      </c>
      <c r="F8188" s="1" t="s">
        <v>263</v>
      </c>
      <c r="G8188" s="1" t="s">
        <v>26786</v>
      </c>
      <c r="H8188" s="1" t="s">
        <v>26787</v>
      </c>
      <c r="I8188" s="4">
        <v>84.25659722222223</v>
      </c>
      <c r="J8188" s="1">
        <v>463.62</v>
      </c>
      <c r="K8188" s="1">
        <v>92.11</v>
      </c>
      <c r="M8188" s="10">
        <f t="array" ref="M8188">_xlfn.XLOOKUP(A8188,subscriptions!B8188:B10004,subscriptions!D8188:D10004)</f>
        <v>120</v>
      </c>
      <c r="N8188" s="10">
        <f t="array" ref="N8188">_xlfn.XLOOKUP(A8188,subscriptions!B8188:B10004,subscriptions!G8188:G10004)</f>
        <v>20</v>
      </c>
      <c r="O8188" s="10">
        <v>96.0</v>
      </c>
      <c r="P8188" s="10" t="str">
        <f t="array" ref="P8188">_xlfn.XLOOKUP(A8188,subscriptions!B8188:B10004,subscriptions!C8188:C10004)</f>
        <v>Residential</v>
      </c>
      <c r="Q8188" s="10" t="s">
        <v>128</v>
      </c>
      <c r="R8188" s="10" t="s">
        <v>148</v>
      </c>
      <c r="S8188" s="10" t="s">
        <v>130</v>
      </c>
    </row>
    <row r="8189">
      <c r="A8189" s="1" t="s">
        <v>10326</v>
      </c>
      <c r="B8189" s="1" t="s">
        <v>355</v>
      </c>
      <c r="C8189" s="1" t="s">
        <v>473</v>
      </c>
      <c r="D8189" s="1" t="s">
        <v>153</v>
      </c>
      <c r="E8189" s="1" t="s">
        <v>631</v>
      </c>
      <c r="F8189" s="1" t="s">
        <v>922</v>
      </c>
      <c r="G8189" s="1" t="s">
        <v>26788</v>
      </c>
      <c r="H8189" s="1" t="s">
        <v>26789</v>
      </c>
      <c r="I8189" s="4">
        <v>84.16898148148148</v>
      </c>
      <c r="J8189" s="1">
        <v>4176.25</v>
      </c>
      <c r="K8189" s="1">
        <v>351.85</v>
      </c>
      <c r="M8189" s="10">
        <f t="array" ref="M8189">_xlfn.XLOOKUP(A8189,subscriptions!B8189:B10004,subscriptions!D8189:D10004)</f>
        <v>250</v>
      </c>
      <c r="N8189" s="10">
        <f t="array" ref="N8189">_xlfn.XLOOKUP(A8189,subscriptions!B8189:B10004,subscriptions!G8189:G10004)</f>
        <v>0</v>
      </c>
      <c r="O8189" s="10">
        <v>250.0</v>
      </c>
      <c r="P8189" s="10" t="str">
        <f t="array" ref="P8189">_xlfn.XLOOKUP(A8189,subscriptions!B8189:B10004,subscriptions!C8189:C10004)</f>
        <v>Business</v>
      </c>
      <c r="Q8189" s="10" t="s">
        <v>173</v>
      </c>
      <c r="R8189" s="10" t="s">
        <v>129</v>
      </c>
      <c r="S8189" s="10" t="s">
        <v>1504</v>
      </c>
    </row>
    <row r="8190">
      <c r="A8190" s="1" t="s">
        <v>10328</v>
      </c>
      <c r="B8190" s="1" t="s">
        <v>1141</v>
      </c>
      <c r="C8190" s="1" t="s">
        <v>1833</v>
      </c>
      <c r="D8190" s="1" t="s">
        <v>27</v>
      </c>
      <c r="E8190" s="1" t="s">
        <v>28</v>
      </c>
      <c r="F8190" s="1" t="s">
        <v>687</v>
      </c>
      <c r="G8190" s="1" t="s">
        <v>26790</v>
      </c>
      <c r="H8190" s="1" t="s">
        <v>26791</v>
      </c>
      <c r="I8190" s="4">
        <v>84.38208333333333</v>
      </c>
      <c r="J8190" s="1">
        <v>1151.45</v>
      </c>
      <c r="K8190" s="1">
        <v>268.77</v>
      </c>
      <c r="M8190" s="10">
        <f t="array" ref="M8190">_xlfn.XLOOKUP(A8190,subscriptions!B8190:B10004,subscriptions!D8190:D10004)</f>
        <v>120</v>
      </c>
      <c r="N8190" s="10">
        <f t="array" ref="N8190">_xlfn.XLOOKUP(A8190,subscriptions!B8190:B10004,subscriptions!G8190:G10004)</f>
        <v>5</v>
      </c>
      <c r="O8190" s="10">
        <v>114.0</v>
      </c>
      <c r="P8190" s="10" t="str">
        <f t="array" ref="P8190">_xlfn.XLOOKUP(A8190,subscriptions!B8190:B10004,subscriptions!C8190:C10004)</f>
        <v>Residential</v>
      </c>
      <c r="Q8190" s="10" t="s">
        <v>194</v>
      </c>
      <c r="R8190" s="10" t="s">
        <v>212</v>
      </c>
      <c r="S8190" s="10" t="s">
        <v>293</v>
      </c>
    </row>
    <row r="8191">
      <c r="A8191" s="1" t="s">
        <v>10330</v>
      </c>
      <c r="B8191" s="1" t="s">
        <v>375</v>
      </c>
      <c r="C8191" s="1" t="s">
        <v>1876</v>
      </c>
      <c r="D8191" s="1" t="s">
        <v>27</v>
      </c>
      <c r="E8191" s="1" t="s">
        <v>631</v>
      </c>
      <c r="F8191" s="1" t="s">
        <v>1115</v>
      </c>
      <c r="G8191" s="1" t="s">
        <v>26792</v>
      </c>
      <c r="H8191" s="1" t="s">
        <v>26793</v>
      </c>
      <c r="I8191" s="4">
        <v>84.20931712962962</v>
      </c>
      <c r="J8191" s="1">
        <v>730.77</v>
      </c>
      <c r="K8191" s="1">
        <v>101.89</v>
      </c>
      <c r="M8191" s="10">
        <f t="array" ref="M8191">_xlfn.XLOOKUP(A8191,subscriptions!B8191:B10004,subscriptions!D8191:D10004)</f>
        <v>80</v>
      </c>
      <c r="N8191" s="10">
        <f t="array" ref="N8191">_xlfn.XLOOKUP(A8191,subscriptions!B8191:B10004,subscriptions!G8191:G10004)</f>
        <v>10</v>
      </c>
      <c r="O8191" s="10">
        <v>72.0</v>
      </c>
      <c r="P8191" s="10" t="str">
        <f t="array" ref="P8191">_xlfn.XLOOKUP(A8191,subscriptions!B8191:B10004,subscriptions!C8191:C10004)</f>
        <v>Roam</v>
      </c>
      <c r="Q8191" s="10" t="s">
        <v>128</v>
      </c>
      <c r="R8191" s="10" t="s">
        <v>148</v>
      </c>
      <c r="S8191" s="10" t="s">
        <v>1374</v>
      </c>
    </row>
    <row r="8192">
      <c r="A8192" s="1" t="s">
        <v>10331</v>
      </c>
      <c r="B8192" s="1" t="s">
        <v>523</v>
      </c>
      <c r="C8192" s="1" t="s">
        <v>261</v>
      </c>
      <c r="D8192" s="1" t="s">
        <v>27</v>
      </c>
      <c r="E8192" s="1" t="s">
        <v>179</v>
      </c>
      <c r="F8192" s="1" t="s">
        <v>901</v>
      </c>
      <c r="G8192" s="1" t="s">
        <v>26794</v>
      </c>
      <c r="H8192" s="1" t="s">
        <v>26795</v>
      </c>
      <c r="I8192" s="4">
        <v>84.3805787037037</v>
      </c>
      <c r="J8192" s="1">
        <v>3149.98</v>
      </c>
      <c r="K8192" s="1">
        <v>374.98</v>
      </c>
      <c r="L8192" s="1">
        <v>100.0</v>
      </c>
      <c r="M8192" s="10">
        <f t="array" ref="M8192">_xlfn.XLOOKUP(A8192,subscriptions!B8192:B10004,subscriptions!D8192:D10004)</f>
        <v>80</v>
      </c>
      <c r="N8192" s="10">
        <f t="array" ref="N8192">_xlfn.XLOOKUP(A8192,subscriptions!B8192:B10004,subscriptions!G8192:G10004)</f>
        <v>20</v>
      </c>
      <c r="O8192" s="10">
        <v>64.0</v>
      </c>
      <c r="P8192" s="10" t="str">
        <f t="array" ref="P8192">_xlfn.XLOOKUP(A8192,subscriptions!B8192:B10004,subscriptions!C8192:C10004)</f>
        <v>Roam</v>
      </c>
      <c r="Q8192" s="10" t="s">
        <v>128</v>
      </c>
      <c r="R8192" s="10" t="s">
        <v>148</v>
      </c>
      <c r="S8192" s="10" t="s">
        <v>762</v>
      </c>
    </row>
    <row r="8193">
      <c r="A8193" s="1" t="s">
        <v>10332</v>
      </c>
      <c r="B8193" s="1" t="s">
        <v>1157</v>
      </c>
      <c r="C8193" s="1" t="s">
        <v>330</v>
      </c>
      <c r="D8193" s="1" t="s">
        <v>27</v>
      </c>
      <c r="E8193" s="1" t="s">
        <v>631</v>
      </c>
      <c r="F8193" s="1" t="s">
        <v>632</v>
      </c>
      <c r="G8193" s="1" t="s">
        <v>26796</v>
      </c>
      <c r="H8193" s="1" t="s">
        <v>26797</v>
      </c>
      <c r="I8193" s="4">
        <v>84.33434027777778</v>
      </c>
      <c r="J8193" s="1">
        <v>803.77</v>
      </c>
      <c r="K8193" s="1">
        <v>177.55</v>
      </c>
      <c r="M8193" s="10">
        <f t="array" ref="M8193">_xlfn.XLOOKUP(A8193,subscriptions!B8193:B10004,subscriptions!D8193:D10004)</f>
        <v>120</v>
      </c>
      <c r="N8193" s="10">
        <f t="array" ref="N8193">_xlfn.XLOOKUP(A8193,subscriptions!B8193:B10004,subscriptions!G8193:G10004)</f>
        <v>0</v>
      </c>
      <c r="O8193" s="10">
        <v>120.0</v>
      </c>
      <c r="P8193" s="10" t="str">
        <f t="array" ref="P8193">_xlfn.XLOOKUP(A8193,subscriptions!B8193:B10004,subscriptions!C8193:C10004)</f>
        <v>Residential</v>
      </c>
      <c r="Q8193" s="10" t="s">
        <v>173</v>
      </c>
      <c r="R8193" s="10" t="s">
        <v>212</v>
      </c>
      <c r="S8193" s="10" t="s">
        <v>195</v>
      </c>
    </row>
    <row r="8194">
      <c r="A8194" s="1" t="s">
        <v>10333</v>
      </c>
      <c r="B8194" s="1" t="s">
        <v>177</v>
      </c>
      <c r="C8194" s="1" t="s">
        <v>1973</v>
      </c>
      <c r="D8194" s="1" t="s">
        <v>153</v>
      </c>
      <c r="E8194" s="1" t="s">
        <v>280</v>
      </c>
      <c r="F8194" s="1" t="s">
        <v>376</v>
      </c>
      <c r="G8194" s="1" t="s">
        <v>26798</v>
      </c>
      <c r="H8194" s="1" t="s">
        <v>26799</v>
      </c>
      <c r="I8194" s="4">
        <v>84.16905092592593</v>
      </c>
      <c r="J8194" s="1">
        <v>661.97</v>
      </c>
      <c r="K8194" s="1">
        <v>136.0</v>
      </c>
      <c r="M8194" s="10">
        <f t="array" ref="M8194">_xlfn.XLOOKUP(A8194,subscriptions!B8194:B10004,subscriptions!D8194:D10004)</f>
        <v>120</v>
      </c>
      <c r="N8194" s="10">
        <f t="array" ref="N8194">_xlfn.XLOOKUP(A8194,subscriptions!B8194:B10004,subscriptions!G8194:G10004)</f>
        <v>5</v>
      </c>
      <c r="O8194" s="10">
        <v>114.0</v>
      </c>
      <c r="P8194" s="10" t="str">
        <f t="array" ref="P8194">_xlfn.XLOOKUP(A8194,subscriptions!B8194:B10004,subscriptions!C8194:C10004)</f>
        <v>Residential</v>
      </c>
      <c r="Q8194" s="10" t="s">
        <v>194</v>
      </c>
      <c r="R8194" s="10" t="s">
        <v>212</v>
      </c>
      <c r="S8194" s="10" t="s">
        <v>1504</v>
      </c>
    </row>
    <row r="8195">
      <c r="A8195" s="1" t="s">
        <v>10334</v>
      </c>
      <c r="B8195" s="1" t="s">
        <v>523</v>
      </c>
      <c r="C8195" s="1" t="s">
        <v>1833</v>
      </c>
      <c r="D8195" s="1" t="s">
        <v>27</v>
      </c>
      <c r="E8195" s="1" t="s">
        <v>179</v>
      </c>
      <c r="F8195" s="1" t="s">
        <v>901</v>
      </c>
      <c r="G8195" s="1" t="s">
        <v>26800</v>
      </c>
      <c r="H8195" s="1" t="s">
        <v>26801</v>
      </c>
      <c r="I8195" s="4">
        <v>84.1675925925926</v>
      </c>
      <c r="J8195" s="1">
        <v>398.43</v>
      </c>
      <c r="K8195" s="1">
        <v>62.36</v>
      </c>
      <c r="L8195" s="1">
        <v>100.0</v>
      </c>
      <c r="M8195" s="10">
        <f t="array" ref="M8195">_xlfn.XLOOKUP(A8195,subscriptions!B8195:B10004,subscriptions!D8195:D10004)</f>
        <v>80</v>
      </c>
      <c r="N8195" s="10">
        <f t="array" ref="N8195">_xlfn.XLOOKUP(A8195,subscriptions!B8195:B10004,subscriptions!G8195:G10004)</f>
        <v>10</v>
      </c>
      <c r="O8195" s="10">
        <v>72.0</v>
      </c>
      <c r="P8195" s="10" t="str">
        <f t="array" ref="P8195">_xlfn.XLOOKUP(A8195,subscriptions!B8195:B10004,subscriptions!C8195:C10004)</f>
        <v>Roam</v>
      </c>
      <c r="Q8195" s="10" t="s">
        <v>128</v>
      </c>
      <c r="R8195" s="10" t="s">
        <v>148</v>
      </c>
      <c r="S8195" s="10" t="s">
        <v>1412</v>
      </c>
    </row>
    <row r="8196">
      <c r="A8196" s="1" t="s">
        <v>10335</v>
      </c>
      <c r="B8196" s="1" t="s">
        <v>555</v>
      </c>
      <c r="C8196" s="1" t="s">
        <v>152</v>
      </c>
      <c r="D8196" s="1" t="s">
        <v>153</v>
      </c>
      <c r="E8196" s="1" t="s">
        <v>239</v>
      </c>
      <c r="F8196" s="1" t="s">
        <v>2765</v>
      </c>
      <c r="G8196" s="1" t="s">
        <v>26802</v>
      </c>
      <c r="H8196" s="1" t="s">
        <v>26803</v>
      </c>
      <c r="I8196" s="4">
        <v>84.29386574074074</v>
      </c>
      <c r="J8196" s="1">
        <v>761.73</v>
      </c>
      <c r="K8196" s="1">
        <v>82.93</v>
      </c>
      <c r="M8196" s="10">
        <f t="array" ref="M8196">_xlfn.XLOOKUP(A8196,subscriptions!B8196:B10004,subscriptions!D8196:D10004)</f>
        <v>120</v>
      </c>
      <c r="N8196" s="10">
        <f t="array" ref="N8196">_xlfn.XLOOKUP(A8196,subscriptions!B8196:B10004,subscriptions!G8196:G10004)</f>
        <v>20</v>
      </c>
      <c r="O8196" s="10">
        <v>96.0</v>
      </c>
      <c r="P8196" s="10" t="str">
        <f t="array" ref="P8196">_xlfn.XLOOKUP(A8196,subscriptions!B8196:B10004,subscriptions!C8196:C10004)</f>
        <v>Residential</v>
      </c>
      <c r="Q8196" s="10" t="s">
        <v>128</v>
      </c>
      <c r="R8196" s="10" t="s">
        <v>148</v>
      </c>
      <c r="S8196" s="10" t="s">
        <v>1458</v>
      </c>
    </row>
    <row r="8197">
      <c r="A8197" s="1" t="s">
        <v>10336</v>
      </c>
      <c r="B8197" s="1" t="s">
        <v>508</v>
      </c>
      <c r="C8197" s="1" t="s">
        <v>920</v>
      </c>
      <c r="D8197" s="1" t="s">
        <v>153</v>
      </c>
      <c r="E8197" s="1" t="s">
        <v>239</v>
      </c>
      <c r="F8197" s="1" t="s">
        <v>1186</v>
      </c>
      <c r="G8197" s="1" t="s">
        <v>26804</v>
      </c>
      <c r="H8197" s="1" t="s">
        <v>26805</v>
      </c>
      <c r="I8197" s="4">
        <v>84.16826388888889</v>
      </c>
      <c r="J8197" s="1">
        <v>621.2</v>
      </c>
      <c r="K8197" s="1">
        <v>73.78</v>
      </c>
      <c r="M8197" s="10">
        <f t="array" ref="M8197">_xlfn.XLOOKUP(A8197,subscriptions!B8197:B10004,subscriptions!D8197:D10004)</f>
        <v>80</v>
      </c>
      <c r="N8197" s="10">
        <f t="array" ref="N8197">_xlfn.XLOOKUP(A8197,subscriptions!B8197:B10004,subscriptions!G8197:G10004)</f>
        <v>0</v>
      </c>
      <c r="O8197" s="10">
        <v>80.0</v>
      </c>
      <c r="P8197" s="10" t="str">
        <f t="array" ref="P8197">_xlfn.XLOOKUP(A8197,subscriptions!B8197:B10004,subscriptions!C8197:C10004)</f>
        <v>Roam</v>
      </c>
      <c r="Q8197" s="10" t="s">
        <v>173</v>
      </c>
      <c r="R8197" s="10" t="s">
        <v>148</v>
      </c>
      <c r="S8197" s="10" t="s">
        <v>1042</v>
      </c>
    </row>
    <row r="8198">
      <c r="A8198" s="1" t="s">
        <v>10337</v>
      </c>
      <c r="B8198" s="1" t="s">
        <v>2327</v>
      </c>
      <c r="C8198" s="1" t="s">
        <v>2007</v>
      </c>
      <c r="D8198" s="1" t="s">
        <v>27</v>
      </c>
      <c r="E8198" s="1" t="s">
        <v>631</v>
      </c>
      <c r="F8198" s="1" t="s">
        <v>922</v>
      </c>
      <c r="G8198" s="1" t="s">
        <v>26806</v>
      </c>
      <c r="H8198" s="1" t="s">
        <v>26807</v>
      </c>
      <c r="I8198" s="4">
        <v>84.33475694444445</v>
      </c>
      <c r="J8198" s="1">
        <v>1746.57</v>
      </c>
      <c r="K8198" s="1">
        <v>395.51</v>
      </c>
      <c r="M8198" s="10">
        <f t="array" ref="M8198">_xlfn.XLOOKUP(A8198,subscriptions!B8198:B10004,subscriptions!D8198:D10004)</f>
        <v>120</v>
      </c>
      <c r="N8198" s="10">
        <f t="array" ref="N8198">_xlfn.XLOOKUP(A8198,subscriptions!B8198:B10004,subscriptions!G8198:G10004)</f>
        <v>5</v>
      </c>
      <c r="O8198" s="10">
        <v>114.0</v>
      </c>
      <c r="P8198" s="10" t="str">
        <f t="array" ref="P8198">_xlfn.XLOOKUP(A8198,subscriptions!B8198:B10004,subscriptions!C8198:C10004)</f>
        <v>Residential</v>
      </c>
      <c r="Q8198" s="10" t="s">
        <v>194</v>
      </c>
      <c r="R8198" s="10" t="s">
        <v>212</v>
      </c>
      <c r="S8198" s="10" t="s">
        <v>643</v>
      </c>
    </row>
    <row r="8199">
      <c r="A8199" s="1" t="s">
        <v>10339</v>
      </c>
      <c r="B8199" s="1" t="s">
        <v>919</v>
      </c>
      <c r="C8199" s="1" t="s">
        <v>110</v>
      </c>
      <c r="D8199" s="1" t="s">
        <v>27</v>
      </c>
      <c r="E8199" s="1" t="s">
        <v>631</v>
      </c>
      <c r="F8199" s="1" t="s">
        <v>1084</v>
      </c>
      <c r="G8199" s="1" t="s">
        <v>26808</v>
      </c>
      <c r="H8199" s="1" t="s">
        <v>26809</v>
      </c>
      <c r="I8199" s="4">
        <v>84.1696412037037</v>
      </c>
      <c r="J8199" s="1">
        <v>562.85</v>
      </c>
      <c r="K8199" s="1">
        <v>141.5</v>
      </c>
      <c r="M8199" s="10">
        <f t="array" ref="M8199">_xlfn.XLOOKUP(A8199,subscriptions!B8199:B10004,subscriptions!D8199:D10004)</f>
        <v>120</v>
      </c>
      <c r="N8199" s="10">
        <f t="array" ref="N8199">_xlfn.XLOOKUP(A8199,subscriptions!B8199:B10004,subscriptions!G8199:G10004)</f>
        <v>10</v>
      </c>
      <c r="O8199" s="10">
        <v>108.0</v>
      </c>
      <c r="P8199" s="10" t="str">
        <f t="array" ref="P8199">_xlfn.XLOOKUP(A8199,subscriptions!B8199:B10004,subscriptions!C8199:C10004)</f>
        <v>Residential</v>
      </c>
      <c r="Q8199" s="10" t="s">
        <v>128</v>
      </c>
      <c r="R8199" s="10" t="s">
        <v>212</v>
      </c>
      <c r="S8199" s="10" t="s">
        <v>213</v>
      </c>
    </row>
    <row r="8200">
      <c r="A8200" s="1" t="s">
        <v>10341</v>
      </c>
      <c r="B8200" s="1" t="s">
        <v>197</v>
      </c>
      <c r="C8200" s="1" t="s">
        <v>26</v>
      </c>
      <c r="D8200" s="1" t="s">
        <v>153</v>
      </c>
      <c r="E8200" s="1" t="s">
        <v>219</v>
      </c>
      <c r="F8200" s="1" t="s">
        <v>220</v>
      </c>
      <c r="G8200" s="1" t="s">
        <v>26810</v>
      </c>
      <c r="H8200" s="1" t="s">
        <v>26811</v>
      </c>
      <c r="I8200" s="4">
        <v>84.25226851851852</v>
      </c>
      <c r="J8200" s="1">
        <v>1341.28</v>
      </c>
      <c r="K8200" s="1">
        <v>304.69</v>
      </c>
      <c r="M8200" s="10">
        <f t="array" ref="M8200">_xlfn.XLOOKUP(A8200,subscriptions!B8200:B10004,subscriptions!D8200:D10004)</f>
        <v>250</v>
      </c>
      <c r="N8200" s="10">
        <f t="array" ref="N8200">_xlfn.XLOOKUP(A8200,subscriptions!B8200:B10004,subscriptions!G8200:G10004)</f>
        <v>20</v>
      </c>
      <c r="O8200" s="10">
        <v>200.0</v>
      </c>
      <c r="P8200" s="10" t="str">
        <f t="array" ref="P8200">_xlfn.XLOOKUP(A8200,subscriptions!B8200:B10004,subscriptions!C8200:C10004)</f>
        <v>Business</v>
      </c>
      <c r="Q8200" s="10" t="s">
        <v>128</v>
      </c>
      <c r="R8200" s="10" t="s">
        <v>129</v>
      </c>
      <c r="S8200" s="10" t="s">
        <v>1008</v>
      </c>
    </row>
    <row r="8201">
      <c r="A8201" s="1" t="s">
        <v>10342</v>
      </c>
      <c r="B8201" s="1" t="s">
        <v>842</v>
      </c>
      <c r="C8201" s="1" t="s">
        <v>827</v>
      </c>
      <c r="D8201" s="1" t="s">
        <v>27</v>
      </c>
      <c r="E8201" s="1" t="s">
        <v>332</v>
      </c>
      <c r="F8201" s="1" t="s">
        <v>1028</v>
      </c>
      <c r="G8201" s="1" t="s">
        <v>26812</v>
      </c>
      <c r="H8201" s="1" t="s">
        <v>26813</v>
      </c>
      <c r="I8201" s="4">
        <v>84.33476851851852</v>
      </c>
      <c r="J8201" s="1">
        <v>152.25</v>
      </c>
      <c r="K8201" s="1">
        <v>38.0</v>
      </c>
      <c r="M8201" s="10">
        <f t="array" ref="M8201">_xlfn.XLOOKUP(A8201,subscriptions!B8201:B10004,subscriptions!D8201:D10004)</f>
        <v>120</v>
      </c>
      <c r="N8201" s="10">
        <f t="array" ref="N8201">_xlfn.XLOOKUP(A8201,subscriptions!B8201:B10004,subscriptions!G8201:G10004)</f>
        <v>0</v>
      </c>
      <c r="O8201" s="10">
        <v>120.0</v>
      </c>
      <c r="P8201" s="10" t="str">
        <f t="array" ref="P8201">_xlfn.XLOOKUP(A8201,subscriptions!B8201:B10004,subscriptions!C8201:C10004)</f>
        <v>Residential</v>
      </c>
      <c r="Q8201" s="10" t="s">
        <v>173</v>
      </c>
      <c r="R8201" s="10" t="s">
        <v>212</v>
      </c>
      <c r="S8201" s="10" t="s">
        <v>643</v>
      </c>
    </row>
    <row r="8202">
      <c r="A8202" s="1" t="s">
        <v>10343</v>
      </c>
      <c r="B8202" s="1" t="s">
        <v>1387</v>
      </c>
      <c r="C8202" s="1" t="s">
        <v>279</v>
      </c>
      <c r="D8202" s="1" t="s">
        <v>27</v>
      </c>
      <c r="E8202" s="1" t="s">
        <v>239</v>
      </c>
      <c r="F8202" s="1" t="s">
        <v>2364</v>
      </c>
      <c r="G8202" s="1" t="s">
        <v>26814</v>
      </c>
      <c r="H8202" s="1" t="s">
        <v>26815</v>
      </c>
      <c r="I8202" s="4">
        <v>84.2577199074074</v>
      </c>
      <c r="J8202" s="1">
        <v>368.47</v>
      </c>
      <c r="K8202" s="1">
        <v>99.97</v>
      </c>
      <c r="M8202" s="10">
        <f t="array" ref="M8202">_xlfn.XLOOKUP(A8202,subscriptions!B8202:B10004,subscriptions!D8202:D10004)</f>
        <v>250</v>
      </c>
      <c r="N8202" s="10">
        <f t="array" ref="N8202">_xlfn.XLOOKUP(A8202,subscriptions!B8202:B10004,subscriptions!G8202:G10004)</f>
        <v>5</v>
      </c>
      <c r="O8202" s="10">
        <v>237.5</v>
      </c>
      <c r="P8202" s="10" t="str">
        <f t="array" ref="P8202">_xlfn.XLOOKUP(A8202,subscriptions!B8202:B10004,subscriptions!C8202:C10004)</f>
        <v>Business</v>
      </c>
      <c r="Q8202" s="10" t="s">
        <v>194</v>
      </c>
      <c r="R8202" s="10" t="s">
        <v>129</v>
      </c>
      <c r="S8202" s="10" t="s">
        <v>603</v>
      </c>
    </row>
    <row r="8203">
      <c r="A8203" s="1" t="s">
        <v>10344</v>
      </c>
      <c r="B8203" s="1" t="s">
        <v>1844</v>
      </c>
      <c r="C8203" s="1" t="s">
        <v>1492</v>
      </c>
      <c r="D8203" s="1" t="s">
        <v>153</v>
      </c>
      <c r="E8203" s="1" t="s">
        <v>179</v>
      </c>
      <c r="F8203" s="1" t="s">
        <v>200</v>
      </c>
      <c r="G8203" s="1" t="s">
        <v>26816</v>
      </c>
      <c r="H8203" s="1" t="s">
        <v>26817</v>
      </c>
      <c r="I8203" s="4">
        <v>84.34171296296296</v>
      </c>
      <c r="J8203" s="1">
        <v>834.87</v>
      </c>
      <c r="K8203" s="1">
        <v>136.16</v>
      </c>
      <c r="L8203" s="1">
        <v>100.0</v>
      </c>
      <c r="M8203" s="10">
        <f t="array" ref="M8203">_xlfn.XLOOKUP(A8203,subscriptions!B8203:B10004,subscriptions!D8203:D10004)</f>
        <v>250</v>
      </c>
      <c r="N8203" s="10">
        <f t="array" ref="N8203">_xlfn.XLOOKUP(A8203,subscriptions!B8203:B10004,subscriptions!G8203:G10004)</f>
        <v>10</v>
      </c>
      <c r="O8203" s="10">
        <v>225.0</v>
      </c>
      <c r="P8203" s="10" t="str">
        <f t="array" ref="P8203">_xlfn.XLOOKUP(A8203,subscriptions!B8203:B10004,subscriptions!C8203:C10004)</f>
        <v>Business</v>
      </c>
      <c r="Q8203" s="10" t="s">
        <v>128</v>
      </c>
      <c r="R8203" s="10" t="s">
        <v>129</v>
      </c>
      <c r="S8203" s="10" t="s">
        <v>1703</v>
      </c>
    </row>
    <row r="8204">
      <c r="A8204" s="1" t="s">
        <v>10345</v>
      </c>
      <c r="B8204" s="1" t="s">
        <v>523</v>
      </c>
      <c r="C8204" s="1" t="s">
        <v>605</v>
      </c>
      <c r="D8204" s="1" t="s">
        <v>27</v>
      </c>
      <c r="E8204" s="1" t="s">
        <v>631</v>
      </c>
      <c r="F8204" s="1" t="s">
        <v>1115</v>
      </c>
      <c r="G8204" s="1" t="s">
        <v>26818</v>
      </c>
      <c r="H8204" s="1" t="s">
        <v>26819</v>
      </c>
      <c r="I8204" s="4">
        <v>84.21631944444445</v>
      </c>
      <c r="J8204" s="1">
        <v>4195.72</v>
      </c>
      <c r="K8204" s="1">
        <v>1001.27</v>
      </c>
      <c r="M8204" s="10">
        <f t="array" ref="M8204">_xlfn.XLOOKUP(A8204,subscriptions!B8204:B10004,subscriptions!D8204:D10004)</f>
        <v>250</v>
      </c>
      <c r="N8204" s="10">
        <f t="array" ref="N8204">_xlfn.XLOOKUP(A8204,subscriptions!B8204:B10004,subscriptions!G8204:G10004)</f>
        <v>20</v>
      </c>
      <c r="O8204" s="10">
        <v>200.0</v>
      </c>
      <c r="P8204" s="10" t="str">
        <f t="array" ref="P8204">_xlfn.XLOOKUP(A8204,subscriptions!B8204:B10004,subscriptions!C8204:C10004)</f>
        <v>Business</v>
      </c>
      <c r="Q8204" s="10" t="s">
        <v>128</v>
      </c>
      <c r="R8204" s="10" t="s">
        <v>129</v>
      </c>
      <c r="S8204" s="10" t="s">
        <v>2596</v>
      </c>
    </row>
    <row r="8205">
      <c r="A8205" s="1" t="s">
        <v>10346</v>
      </c>
      <c r="B8205" s="1" t="s">
        <v>6037</v>
      </c>
      <c r="C8205" s="1" t="s">
        <v>658</v>
      </c>
      <c r="D8205" s="1" t="s">
        <v>27</v>
      </c>
      <c r="E8205" s="1" t="s">
        <v>239</v>
      </c>
      <c r="F8205" s="1" t="s">
        <v>2132</v>
      </c>
      <c r="G8205" s="1" t="s">
        <v>26820</v>
      </c>
      <c r="H8205" s="1" t="s">
        <v>26821</v>
      </c>
      <c r="I8205" s="4">
        <v>84.3409837962963</v>
      </c>
      <c r="J8205" s="1">
        <v>760.42</v>
      </c>
      <c r="K8205" s="1">
        <v>133.4</v>
      </c>
      <c r="M8205" s="10">
        <f t="array" ref="M8205">_xlfn.XLOOKUP(A8205,subscriptions!B8205:B10004,subscriptions!D8205:D10004)</f>
        <v>120</v>
      </c>
      <c r="N8205" s="10">
        <f t="array" ref="N8205">_xlfn.XLOOKUP(A8205,subscriptions!B8205:B10004,subscriptions!G8205:G10004)</f>
        <v>0</v>
      </c>
      <c r="O8205" s="10">
        <v>120.0</v>
      </c>
      <c r="P8205" s="10" t="str">
        <f t="array" ref="P8205">_xlfn.XLOOKUP(A8205,subscriptions!B8205:B10004,subscriptions!C8205:C10004)</f>
        <v>Residential</v>
      </c>
      <c r="Q8205" s="10" t="s">
        <v>173</v>
      </c>
      <c r="R8205" s="10" t="s">
        <v>212</v>
      </c>
      <c r="S8205" s="10" t="s">
        <v>259</v>
      </c>
    </row>
    <row r="8206">
      <c r="A8206" s="1" t="s">
        <v>10347</v>
      </c>
      <c r="B8206" s="1" t="s">
        <v>919</v>
      </c>
      <c r="C8206" s="1" t="s">
        <v>920</v>
      </c>
      <c r="D8206" s="1" t="s">
        <v>27</v>
      </c>
      <c r="E8206" s="1" t="s">
        <v>631</v>
      </c>
      <c r="F8206" s="1" t="s">
        <v>1115</v>
      </c>
      <c r="G8206" s="1" t="s">
        <v>26822</v>
      </c>
      <c r="H8206" s="1" t="s">
        <v>26823</v>
      </c>
      <c r="I8206" s="4">
        <v>84.17444444444445</v>
      </c>
      <c r="J8206" s="1">
        <v>1686.3</v>
      </c>
      <c r="K8206" s="1">
        <v>375.11</v>
      </c>
      <c r="M8206" s="10">
        <f t="array" ref="M8206">_xlfn.XLOOKUP(A8206,subscriptions!B8206:B10004,subscriptions!D8206:D10004)</f>
        <v>80</v>
      </c>
      <c r="N8206" s="10">
        <f t="array" ref="N8206">_xlfn.XLOOKUP(A8206,subscriptions!B8206:B10004,subscriptions!G8206:G10004)</f>
        <v>5</v>
      </c>
      <c r="O8206" s="10">
        <v>76.0</v>
      </c>
      <c r="P8206" s="10" t="str">
        <f t="array" ref="P8206">_xlfn.XLOOKUP(A8206,subscriptions!B8206:B10004,subscriptions!C8206:C10004)</f>
        <v>Roam</v>
      </c>
      <c r="Q8206" s="10" t="s">
        <v>194</v>
      </c>
      <c r="R8206" s="10" t="s">
        <v>148</v>
      </c>
      <c r="S8206" s="10" t="s">
        <v>507</v>
      </c>
    </row>
    <row r="8207">
      <c r="A8207" s="1" t="s">
        <v>10348</v>
      </c>
      <c r="B8207" s="1" t="s">
        <v>1044</v>
      </c>
      <c r="C8207" s="1" t="s">
        <v>279</v>
      </c>
      <c r="D8207" s="1" t="s">
        <v>27</v>
      </c>
      <c r="E8207" s="1" t="s">
        <v>239</v>
      </c>
      <c r="F8207" s="1" t="s">
        <v>2267</v>
      </c>
      <c r="G8207" s="1" t="s">
        <v>26824</v>
      </c>
      <c r="H8207" s="1" t="s">
        <v>26825</v>
      </c>
      <c r="I8207" s="4">
        <v>84.17383101851851</v>
      </c>
      <c r="J8207" s="1">
        <v>491.73</v>
      </c>
      <c r="K8207" s="1">
        <v>89.53</v>
      </c>
      <c r="M8207" s="10">
        <f t="array" ref="M8207">_xlfn.XLOOKUP(A8207,subscriptions!B8207:B10004,subscriptions!D8207:D10004)</f>
        <v>120</v>
      </c>
      <c r="N8207" s="10">
        <f t="array" ref="N8207">_xlfn.XLOOKUP(A8207,subscriptions!B8207:B10004,subscriptions!G8207:G10004)</f>
        <v>10</v>
      </c>
      <c r="O8207" s="10">
        <v>108.0</v>
      </c>
      <c r="P8207" s="10" t="str">
        <f t="array" ref="P8207">_xlfn.XLOOKUP(A8207,subscriptions!B8207:B10004,subscriptions!C8207:C10004)</f>
        <v>Residential</v>
      </c>
      <c r="Q8207" s="10" t="s">
        <v>128</v>
      </c>
      <c r="R8207" s="10" t="s">
        <v>212</v>
      </c>
      <c r="S8207" s="10" t="s">
        <v>3087</v>
      </c>
    </row>
    <row r="8208">
      <c r="A8208" s="1" t="s">
        <v>10349</v>
      </c>
      <c r="B8208" s="1" t="s">
        <v>713</v>
      </c>
      <c r="C8208" s="1" t="s">
        <v>658</v>
      </c>
      <c r="D8208" s="1" t="s">
        <v>27</v>
      </c>
      <c r="E8208" s="1" t="s">
        <v>179</v>
      </c>
      <c r="F8208" s="1" t="s">
        <v>1045</v>
      </c>
      <c r="G8208" s="1" t="s">
        <v>26826</v>
      </c>
      <c r="H8208" s="1" t="s">
        <v>26827</v>
      </c>
      <c r="I8208" s="4">
        <v>84.16820601851852</v>
      </c>
      <c r="J8208" s="1">
        <v>253.79</v>
      </c>
      <c r="K8208" s="1">
        <v>61.87</v>
      </c>
      <c r="L8208" s="1">
        <v>100.0</v>
      </c>
      <c r="M8208" s="10">
        <f t="array" ref="M8208">_xlfn.XLOOKUP(A8208,subscriptions!B8208:B10004,subscriptions!D8208:D10004)</f>
        <v>120</v>
      </c>
      <c r="N8208" s="10">
        <f t="array" ref="N8208">_xlfn.XLOOKUP(A8208,subscriptions!B8208:B10004,subscriptions!G8208:G10004)</f>
        <v>20</v>
      </c>
      <c r="O8208" s="10">
        <v>96.0</v>
      </c>
      <c r="P8208" s="10" t="str">
        <f t="array" ref="P8208">_xlfn.XLOOKUP(A8208,subscriptions!B8208:B10004,subscriptions!C8208:C10004)</f>
        <v>Residential</v>
      </c>
      <c r="Q8208" s="10" t="s">
        <v>128</v>
      </c>
      <c r="R8208" s="10" t="s">
        <v>148</v>
      </c>
      <c r="S8208" s="10" t="s">
        <v>1042</v>
      </c>
    </row>
    <row r="8209">
      <c r="A8209" s="1" t="s">
        <v>10352</v>
      </c>
      <c r="B8209" s="1" t="s">
        <v>919</v>
      </c>
      <c r="C8209" s="1" t="s">
        <v>1388</v>
      </c>
      <c r="D8209" s="1" t="s">
        <v>27</v>
      </c>
      <c r="E8209" s="1" t="s">
        <v>714</v>
      </c>
      <c r="F8209" s="1" t="s">
        <v>1951</v>
      </c>
      <c r="G8209" s="1" t="s">
        <v>26828</v>
      </c>
      <c r="H8209" s="1" t="s">
        <v>26829</v>
      </c>
      <c r="I8209" s="4">
        <v>84.33576388888889</v>
      </c>
      <c r="J8209" s="1">
        <v>140.48</v>
      </c>
      <c r="K8209" s="1">
        <v>35.66</v>
      </c>
      <c r="M8209" s="10">
        <f t="array" ref="M8209">_xlfn.XLOOKUP(A8209,subscriptions!B8209:B10004,subscriptions!D8209:D10004)</f>
        <v>80</v>
      </c>
      <c r="N8209" s="10">
        <f t="array" ref="N8209">_xlfn.XLOOKUP(A8209,subscriptions!B8209:B10004,subscriptions!G8209:G10004)</f>
        <v>0</v>
      </c>
      <c r="O8209" s="10">
        <v>80.0</v>
      </c>
      <c r="P8209" s="10" t="str">
        <f t="array" ref="P8209">_xlfn.XLOOKUP(A8209,subscriptions!B8209:B10004,subscriptions!C8209:C10004)</f>
        <v>Roam</v>
      </c>
      <c r="Q8209" s="10" t="s">
        <v>173</v>
      </c>
      <c r="R8209" s="10" t="s">
        <v>148</v>
      </c>
      <c r="S8209" s="10" t="s">
        <v>571</v>
      </c>
    </row>
    <row r="8210">
      <c r="A8210" s="1" t="s">
        <v>10353</v>
      </c>
      <c r="B8210" s="1" t="s">
        <v>329</v>
      </c>
      <c r="C8210" s="1" t="s">
        <v>473</v>
      </c>
      <c r="D8210" s="1" t="s">
        <v>27</v>
      </c>
      <c r="E8210" s="1" t="s">
        <v>28</v>
      </c>
      <c r="F8210" s="1" t="s">
        <v>801</v>
      </c>
      <c r="G8210" s="1" t="s">
        <v>26830</v>
      </c>
      <c r="H8210" s="1" t="s">
        <v>26831</v>
      </c>
      <c r="I8210" s="4">
        <v>84.25652777777778</v>
      </c>
      <c r="J8210" s="1">
        <v>596.66</v>
      </c>
      <c r="K8210" s="1">
        <v>160.55</v>
      </c>
      <c r="M8210" s="10">
        <f t="array" ref="M8210">_xlfn.XLOOKUP(A8210,subscriptions!B8210:B10004,subscriptions!D8210:D10004)</f>
        <v>120</v>
      </c>
      <c r="N8210" s="10">
        <f t="array" ref="N8210">_xlfn.XLOOKUP(A8210,subscriptions!B8210:B10004,subscriptions!G8210:G10004)</f>
        <v>5</v>
      </c>
      <c r="O8210" s="10">
        <v>114.0</v>
      </c>
      <c r="P8210" s="10" t="str">
        <f t="array" ref="P8210">_xlfn.XLOOKUP(A8210,subscriptions!B8210:B10004,subscriptions!C8210:C10004)</f>
        <v>Residential</v>
      </c>
      <c r="Q8210" s="10" t="s">
        <v>194</v>
      </c>
      <c r="R8210" s="10" t="s">
        <v>212</v>
      </c>
      <c r="S8210" s="10" t="s">
        <v>130</v>
      </c>
    </row>
    <row r="8211">
      <c r="A8211" s="1" t="s">
        <v>10354</v>
      </c>
      <c r="B8211" s="1" t="s">
        <v>700</v>
      </c>
      <c r="C8211" s="1" t="s">
        <v>261</v>
      </c>
      <c r="D8211" s="1" t="s">
        <v>153</v>
      </c>
      <c r="E8211" s="1" t="s">
        <v>631</v>
      </c>
      <c r="F8211" s="1" t="s">
        <v>2495</v>
      </c>
      <c r="G8211" s="1" t="s">
        <v>26832</v>
      </c>
      <c r="H8211" s="1" t="s">
        <v>26833</v>
      </c>
      <c r="I8211" s="4">
        <v>84.42045138888889</v>
      </c>
      <c r="J8211" s="1">
        <v>307.36</v>
      </c>
      <c r="K8211" s="1">
        <v>33.25</v>
      </c>
      <c r="M8211" s="10">
        <f t="array" ref="M8211">_xlfn.XLOOKUP(A8211,subscriptions!B8211:B10004,subscriptions!D8211:D10004)</f>
        <v>80</v>
      </c>
      <c r="N8211" s="10">
        <f t="array" ref="N8211">_xlfn.XLOOKUP(A8211,subscriptions!B8211:B10004,subscriptions!G8211:G10004)</f>
        <v>10</v>
      </c>
      <c r="O8211" s="10">
        <v>72.0</v>
      </c>
      <c r="P8211" s="10" t="str">
        <f t="array" ref="P8211">_xlfn.XLOOKUP(A8211,subscriptions!B8211:B10004,subscriptions!C8211:C10004)</f>
        <v>Roam</v>
      </c>
      <c r="Q8211" s="10" t="s">
        <v>128</v>
      </c>
      <c r="R8211" s="10" t="s">
        <v>148</v>
      </c>
      <c r="S8211" s="10" t="s">
        <v>940</v>
      </c>
    </row>
    <row r="8212">
      <c r="A8212" s="1" t="s">
        <v>10355</v>
      </c>
      <c r="B8212" s="1" t="s">
        <v>1886</v>
      </c>
      <c r="C8212" s="1" t="s">
        <v>509</v>
      </c>
      <c r="D8212" s="1" t="s">
        <v>27</v>
      </c>
      <c r="E8212" s="1" t="s">
        <v>28</v>
      </c>
      <c r="F8212" s="1" t="s">
        <v>687</v>
      </c>
      <c r="G8212" s="1" t="s">
        <v>26834</v>
      </c>
      <c r="H8212" s="1" t="s">
        <v>26835</v>
      </c>
      <c r="I8212" s="4">
        <v>84.20922453703703</v>
      </c>
      <c r="J8212" s="1">
        <v>336.76</v>
      </c>
      <c r="K8212" s="1">
        <v>52.84</v>
      </c>
      <c r="M8212" s="10">
        <f t="array" ref="M8212">_xlfn.XLOOKUP(A8212,subscriptions!B8212:B10004,subscriptions!D8212:D10004)</f>
        <v>80</v>
      </c>
      <c r="N8212" s="10">
        <f t="array" ref="N8212">_xlfn.XLOOKUP(A8212,subscriptions!B8212:B10004,subscriptions!G8212:G10004)</f>
        <v>20</v>
      </c>
      <c r="O8212" s="10">
        <v>64.0</v>
      </c>
      <c r="P8212" s="10" t="str">
        <f t="array" ref="P8212">_xlfn.XLOOKUP(A8212,subscriptions!B8212:B10004,subscriptions!C8212:C10004)</f>
        <v>Roam</v>
      </c>
      <c r="Q8212" s="10" t="s">
        <v>128</v>
      </c>
      <c r="R8212" s="10" t="s">
        <v>148</v>
      </c>
      <c r="S8212" s="10" t="s">
        <v>1374</v>
      </c>
    </row>
    <row r="8213">
      <c r="A8213" s="1" t="s">
        <v>10356</v>
      </c>
      <c r="B8213" s="1" t="s">
        <v>1972</v>
      </c>
      <c r="C8213" s="1" t="s">
        <v>152</v>
      </c>
      <c r="D8213" s="1" t="s">
        <v>27</v>
      </c>
      <c r="E8213" s="1" t="s">
        <v>332</v>
      </c>
      <c r="F8213" s="1" t="s">
        <v>333</v>
      </c>
      <c r="G8213" s="1" t="s">
        <v>26836</v>
      </c>
      <c r="H8213" s="1" t="s">
        <v>26837</v>
      </c>
      <c r="I8213" s="4">
        <v>84.2989236111111</v>
      </c>
      <c r="J8213" s="1">
        <v>2195.43</v>
      </c>
      <c r="K8213" s="1">
        <v>458.91</v>
      </c>
      <c r="M8213" s="10">
        <f t="array" ref="M8213">_xlfn.XLOOKUP(A8213,subscriptions!B8213:B10004,subscriptions!D8213:D10004)</f>
        <v>120</v>
      </c>
      <c r="N8213" s="10">
        <f t="array" ref="N8213">_xlfn.XLOOKUP(A8213,subscriptions!B8213:B10004,subscriptions!G8213:G10004)</f>
        <v>0</v>
      </c>
      <c r="O8213" s="10">
        <v>120.0</v>
      </c>
      <c r="P8213" s="10" t="str">
        <f t="array" ref="P8213">_xlfn.XLOOKUP(A8213,subscriptions!B8213:B10004,subscriptions!C8213:C10004)</f>
        <v>Residential</v>
      </c>
      <c r="Q8213" s="10" t="s">
        <v>173</v>
      </c>
      <c r="R8213" s="10" t="s">
        <v>212</v>
      </c>
      <c r="S8213" s="10" t="s">
        <v>276</v>
      </c>
    </row>
    <row r="8214">
      <c r="A8214" s="1" t="s">
        <v>10357</v>
      </c>
      <c r="B8214" s="1" t="s">
        <v>216</v>
      </c>
      <c r="C8214" s="1" t="s">
        <v>605</v>
      </c>
      <c r="D8214" s="1" t="s">
        <v>153</v>
      </c>
      <c r="E8214" s="1" t="s">
        <v>219</v>
      </c>
      <c r="F8214" s="1" t="s">
        <v>220</v>
      </c>
      <c r="G8214" s="1" t="s">
        <v>26838</v>
      </c>
      <c r="H8214" s="1" t="s">
        <v>26839</v>
      </c>
      <c r="I8214" s="4">
        <v>84.34184027777778</v>
      </c>
      <c r="J8214" s="1">
        <v>73.95</v>
      </c>
      <c r="K8214" s="1">
        <v>19.57</v>
      </c>
      <c r="M8214" s="10">
        <f t="array" ref="M8214">_xlfn.XLOOKUP(A8214,subscriptions!B8214:B10004,subscriptions!D8214:D10004)</f>
        <v>120</v>
      </c>
      <c r="N8214" s="10">
        <f t="array" ref="N8214">_xlfn.XLOOKUP(A8214,subscriptions!B8214:B10004,subscriptions!G8214:G10004)</f>
        <v>5</v>
      </c>
      <c r="O8214" s="10">
        <v>114.0</v>
      </c>
      <c r="P8214" s="10" t="str">
        <f t="array" ref="P8214">_xlfn.XLOOKUP(A8214,subscriptions!B8214:B10004,subscriptions!C8214:C10004)</f>
        <v>Residential</v>
      </c>
      <c r="Q8214" s="10" t="s">
        <v>194</v>
      </c>
      <c r="R8214" s="10" t="s">
        <v>212</v>
      </c>
      <c r="S8214" s="10" t="s">
        <v>1703</v>
      </c>
    </row>
    <row r="8215">
      <c r="A8215" s="1" t="s">
        <v>10358</v>
      </c>
      <c r="B8215" s="1" t="s">
        <v>409</v>
      </c>
      <c r="C8215" s="1" t="s">
        <v>764</v>
      </c>
      <c r="D8215" s="1" t="s">
        <v>27</v>
      </c>
      <c r="E8215" s="1" t="s">
        <v>714</v>
      </c>
      <c r="F8215" s="1" t="s">
        <v>828</v>
      </c>
      <c r="G8215" s="1" t="s">
        <v>26840</v>
      </c>
      <c r="H8215" s="1" t="s">
        <v>26841</v>
      </c>
      <c r="I8215" s="4">
        <v>84.33474537037037</v>
      </c>
      <c r="J8215" s="1">
        <v>1274.02</v>
      </c>
      <c r="K8215" s="1">
        <v>122.73</v>
      </c>
      <c r="M8215" s="10">
        <f t="array" ref="M8215">_xlfn.XLOOKUP(A8215,subscriptions!B8215:B10004,subscriptions!D8215:D10004)</f>
        <v>120</v>
      </c>
      <c r="N8215" s="10">
        <f t="array" ref="N8215">_xlfn.XLOOKUP(A8215,subscriptions!B8215:B10004,subscriptions!G8215:G10004)</f>
        <v>10</v>
      </c>
      <c r="O8215" s="10">
        <v>108.0</v>
      </c>
      <c r="P8215" s="10" t="str">
        <f t="array" ref="P8215">_xlfn.XLOOKUP(A8215,subscriptions!B8215:B10004,subscriptions!C8215:C10004)</f>
        <v>Residential</v>
      </c>
      <c r="Q8215" s="10" t="s">
        <v>128</v>
      </c>
      <c r="R8215" s="10" t="s">
        <v>212</v>
      </c>
      <c r="S8215" s="10" t="s">
        <v>643</v>
      </c>
    </row>
    <row r="8216">
      <c r="A8216" s="1" t="s">
        <v>10359</v>
      </c>
      <c r="B8216" s="1" t="s">
        <v>573</v>
      </c>
      <c r="C8216" s="1" t="s">
        <v>473</v>
      </c>
      <c r="D8216" s="1" t="s">
        <v>27</v>
      </c>
      <c r="E8216" s="1" t="s">
        <v>262</v>
      </c>
      <c r="F8216" s="1" t="s">
        <v>2985</v>
      </c>
      <c r="G8216" s="1" t="s">
        <v>26842</v>
      </c>
      <c r="H8216" s="1" t="s">
        <v>26843</v>
      </c>
      <c r="I8216" s="4">
        <v>84.29376157407407</v>
      </c>
      <c r="J8216" s="1">
        <v>765.75</v>
      </c>
      <c r="K8216" s="1">
        <v>140.18</v>
      </c>
      <c r="M8216" s="10">
        <f t="array" ref="M8216">_xlfn.XLOOKUP(A8216,subscriptions!B8216:B10004,subscriptions!D8216:D10004)</f>
        <v>120</v>
      </c>
      <c r="N8216" s="10">
        <f t="array" ref="N8216">_xlfn.XLOOKUP(A8216,subscriptions!B8216:B10004,subscriptions!G8216:G10004)</f>
        <v>20</v>
      </c>
      <c r="O8216" s="10">
        <v>96.0</v>
      </c>
      <c r="P8216" s="10" t="str">
        <f t="array" ref="P8216">_xlfn.XLOOKUP(A8216,subscriptions!B8216:B10004,subscriptions!C8216:C10004)</f>
        <v>Residential</v>
      </c>
      <c r="Q8216" s="10" t="s">
        <v>128</v>
      </c>
      <c r="R8216" s="10" t="s">
        <v>148</v>
      </c>
      <c r="S8216" s="10" t="s">
        <v>1458</v>
      </c>
    </row>
    <row r="8217">
      <c r="A8217" s="1" t="s">
        <v>10360</v>
      </c>
      <c r="B8217" s="1" t="s">
        <v>969</v>
      </c>
      <c r="C8217" s="1" t="s">
        <v>509</v>
      </c>
      <c r="D8217" s="1" t="s">
        <v>27</v>
      </c>
      <c r="E8217" s="1" t="s">
        <v>332</v>
      </c>
      <c r="F8217" s="1" t="s">
        <v>618</v>
      </c>
      <c r="G8217" s="1" t="s">
        <v>26844</v>
      </c>
      <c r="H8217" s="1" t="s">
        <v>26845</v>
      </c>
      <c r="I8217" s="4">
        <v>84.25640046296296</v>
      </c>
      <c r="J8217" s="1">
        <v>1109.5</v>
      </c>
      <c r="K8217" s="1">
        <v>210.3</v>
      </c>
      <c r="M8217" s="10">
        <f t="array" ref="M8217">_xlfn.XLOOKUP(A8217,subscriptions!B8217:B10004,subscriptions!D8217:D10004)</f>
        <v>250</v>
      </c>
      <c r="N8217" s="10">
        <f t="array" ref="N8217">_xlfn.XLOOKUP(A8217,subscriptions!B8217:B10004,subscriptions!G8217:G10004)</f>
        <v>0</v>
      </c>
      <c r="O8217" s="10">
        <v>250.0</v>
      </c>
      <c r="P8217" s="10" t="str">
        <f t="array" ref="P8217">_xlfn.XLOOKUP(A8217,subscriptions!B8217:B10004,subscriptions!C8217:C10004)</f>
        <v>Business</v>
      </c>
      <c r="Q8217" s="10" t="s">
        <v>173</v>
      </c>
      <c r="R8217" s="10" t="s">
        <v>129</v>
      </c>
      <c r="S8217" s="10" t="s">
        <v>130</v>
      </c>
    </row>
    <row r="8218">
      <c r="A8218" s="1" t="s">
        <v>10361</v>
      </c>
      <c r="B8218" s="1" t="s">
        <v>748</v>
      </c>
      <c r="C8218" s="1" t="s">
        <v>426</v>
      </c>
      <c r="D8218" s="1" t="s">
        <v>27</v>
      </c>
      <c r="E8218" s="1" t="s">
        <v>332</v>
      </c>
      <c r="F8218" s="1" t="s">
        <v>510</v>
      </c>
      <c r="G8218" s="1" t="s">
        <v>26846</v>
      </c>
      <c r="H8218" s="1" t="s">
        <v>26847</v>
      </c>
      <c r="I8218" s="4">
        <v>84.25425925925926</v>
      </c>
      <c r="J8218" s="1">
        <v>1291.15</v>
      </c>
      <c r="K8218" s="1">
        <v>328.25</v>
      </c>
      <c r="M8218" s="10">
        <f t="array" ref="M8218">_xlfn.XLOOKUP(A8218,subscriptions!B8218:B10004,subscriptions!D8218:D10004)</f>
        <v>120</v>
      </c>
      <c r="N8218" s="10">
        <f t="array" ref="N8218">_xlfn.XLOOKUP(A8218,subscriptions!B8218:B10004,subscriptions!G8218:G10004)</f>
        <v>5</v>
      </c>
      <c r="O8218" s="10">
        <v>114.0</v>
      </c>
      <c r="P8218" s="10" t="str">
        <f t="array" ref="P8218">_xlfn.XLOOKUP(A8218,subscriptions!B8218:B10004,subscriptions!C8218:C10004)</f>
        <v>Residential</v>
      </c>
      <c r="Q8218" s="10" t="s">
        <v>194</v>
      </c>
      <c r="R8218" s="10" t="s">
        <v>212</v>
      </c>
      <c r="S8218" s="10" t="s">
        <v>2046</v>
      </c>
    </row>
    <row r="8219">
      <c r="A8219" s="1" t="s">
        <v>10364</v>
      </c>
      <c r="B8219" s="1" t="s">
        <v>1506</v>
      </c>
      <c r="C8219" s="1" t="s">
        <v>884</v>
      </c>
      <c r="D8219" s="1" t="s">
        <v>27</v>
      </c>
      <c r="E8219" s="1" t="s">
        <v>28</v>
      </c>
      <c r="F8219" s="1" t="s">
        <v>687</v>
      </c>
      <c r="G8219" s="1" t="s">
        <v>26848</v>
      </c>
      <c r="H8219" s="1" t="s">
        <v>26849</v>
      </c>
      <c r="I8219" s="4">
        <v>84.1725</v>
      </c>
      <c r="J8219" s="1">
        <v>613.93</v>
      </c>
      <c r="K8219" s="1">
        <v>82.62</v>
      </c>
      <c r="M8219" s="10">
        <f t="array" ref="M8219">_xlfn.XLOOKUP(A8219,subscriptions!B8219:B10004,subscriptions!D8219:D10004)</f>
        <v>120</v>
      </c>
      <c r="N8219" s="10">
        <f t="array" ref="N8219">_xlfn.XLOOKUP(A8219,subscriptions!B8219:B10004,subscriptions!G8219:G10004)</f>
        <v>10</v>
      </c>
      <c r="O8219" s="10">
        <v>108.0</v>
      </c>
      <c r="P8219" s="10" t="str">
        <f t="array" ref="P8219">_xlfn.XLOOKUP(A8219,subscriptions!B8219:B10004,subscriptions!C8219:C10004)</f>
        <v>Residential</v>
      </c>
      <c r="Q8219" s="10" t="s">
        <v>128</v>
      </c>
      <c r="R8219" s="10" t="s">
        <v>212</v>
      </c>
      <c r="S8219" s="10" t="s">
        <v>1637</v>
      </c>
    </row>
    <row r="8220">
      <c r="A8220" s="1" t="s">
        <v>10365</v>
      </c>
      <c r="B8220" s="1" t="s">
        <v>389</v>
      </c>
      <c r="C8220" s="1" t="s">
        <v>1388</v>
      </c>
      <c r="D8220" s="1" t="s">
        <v>27</v>
      </c>
      <c r="E8220" s="1" t="s">
        <v>714</v>
      </c>
      <c r="F8220" s="1" t="s">
        <v>2562</v>
      </c>
      <c r="G8220" s="1" t="s">
        <v>26850</v>
      </c>
      <c r="H8220" s="1" t="s">
        <v>26851</v>
      </c>
      <c r="I8220" s="4">
        <v>84.3409837962963</v>
      </c>
      <c r="J8220" s="1">
        <v>574.57</v>
      </c>
      <c r="K8220" s="1">
        <v>101.73</v>
      </c>
      <c r="M8220" s="10">
        <f t="array" ref="M8220">_xlfn.XLOOKUP(A8220,subscriptions!B8220:B10004,subscriptions!D8220:D10004)</f>
        <v>120</v>
      </c>
      <c r="N8220" s="10">
        <f t="array" ref="N8220">_xlfn.XLOOKUP(A8220,subscriptions!B8220:B10004,subscriptions!G8220:G10004)</f>
        <v>20</v>
      </c>
      <c r="O8220" s="10">
        <v>96.0</v>
      </c>
      <c r="P8220" s="10" t="str">
        <f t="array" ref="P8220">_xlfn.XLOOKUP(A8220,subscriptions!B8220:B10004,subscriptions!C8220:C10004)</f>
        <v>Residential</v>
      </c>
      <c r="Q8220" s="10" t="s">
        <v>128</v>
      </c>
      <c r="R8220" s="10" t="s">
        <v>148</v>
      </c>
      <c r="S8220" s="10" t="s">
        <v>259</v>
      </c>
    </row>
    <row r="8221">
      <c r="A8221" s="1" t="s">
        <v>10366</v>
      </c>
      <c r="B8221" s="1" t="s">
        <v>1173</v>
      </c>
      <c r="C8221" s="1" t="s">
        <v>426</v>
      </c>
      <c r="D8221" s="1" t="s">
        <v>27</v>
      </c>
      <c r="E8221" s="1" t="s">
        <v>219</v>
      </c>
      <c r="F8221" s="1" t="s">
        <v>2446</v>
      </c>
      <c r="G8221" s="1" t="s">
        <v>26852</v>
      </c>
      <c r="H8221" s="1" t="s">
        <v>26853</v>
      </c>
      <c r="I8221" s="4">
        <v>84.38216435185186</v>
      </c>
      <c r="J8221" s="1">
        <v>2033.02</v>
      </c>
      <c r="K8221" s="1">
        <v>265.72</v>
      </c>
      <c r="M8221" s="10">
        <f t="array" ref="M8221">_xlfn.XLOOKUP(A8221,subscriptions!B8221:B10004,subscriptions!D8221:D10004)</f>
        <v>120</v>
      </c>
      <c r="N8221" s="10">
        <f t="array" ref="N8221">_xlfn.XLOOKUP(A8221,subscriptions!B8221:B10004,subscriptions!G8221:G10004)</f>
        <v>0</v>
      </c>
      <c r="O8221" s="10">
        <v>120.0</v>
      </c>
      <c r="P8221" s="10" t="str">
        <f t="array" ref="P8221">_xlfn.XLOOKUP(A8221,subscriptions!B8221:B10004,subscriptions!C8221:C10004)</f>
        <v>Residential</v>
      </c>
      <c r="Q8221" s="10" t="s">
        <v>173</v>
      </c>
      <c r="R8221" s="10" t="s">
        <v>212</v>
      </c>
      <c r="S8221" s="10" t="s">
        <v>293</v>
      </c>
    </row>
    <row r="8222">
      <c r="A8222" s="1" t="s">
        <v>10367</v>
      </c>
      <c r="B8222" s="1" t="s">
        <v>6037</v>
      </c>
      <c r="C8222" s="1" t="s">
        <v>524</v>
      </c>
      <c r="D8222" s="1" t="s">
        <v>27</v>
      </c>
      <c r="E8222" s="1" t="s">
        <v>631</v>
      </c>
      <c r="F8222" s="1" t="s">
        <v>943</v>
      </c>
      <c r="G8222" s="1" t="s">
        <v>26854</v>
      </c>
      <c r="H8222" s="1" t="s">
        <v>26855</v>
      </c>
      <c r="I8222" s="4">
        <v>84.37950231481481</v>
      </c>
      <c r="J8222" s="1">
        <v>3125.14</v>
      </c>
      <c r="K8222" s="1">
        <v>526.7</v>
      </c>
      <c r="M8222" s="10">
        <f t="array" ref="M8222">_xlfn.XLOOKUP(A8222,subscriptions!B8222:B10004,subscriptions!D8222:D10004)</f>
        <v>120</v>
      </c>
      <c r="N8222" s="10">
        <f t="array" ref="N8222">_xlfn.XLOOKUP(A8222,subscriptions!B8222:B10004,subscriptions!G8222:G10004)</f>
        <v>5</v>
      </c>
      <c r="O8222" s="10">
        <v>114.0</v>
      </c>
      <c r="P8222" s="10" t="str">
        <f t="array" ref="P8222">_xlfn.XLOOKUP(A8222,subscriptions!B8222:B10004,subscriptions!C8222:C10004)</f>
        <v>Residential</v>
      </c>
      <c r="Q8222" s="10" t="s">
        <v>194</v>
      </c>
      <c r="R8222" s="10" t="s">
        <v>212</v>
      </c>
      <c r="S8222" s="10" t="s">
        <v>2380</v>
      </c>
    </row>
    <row r="8223">
      <c r="A8223" s="1" t="s">
        <v>10368</v>
      </c>
      <c r="B8223" s="1" t="s">
        <v>899</v>
      </c>
      <c r="C8223" s="1" t="s">
        <v>1507</v>
      </c>
      <c r="D8223" s="1" t="s">
        <v>27</v>
      </c>
      <c r="E8223" s="1" t="s">
        <v>219</v>
      </c>
      <c r="F8223" s="1" t="s">
        <v>458</v>
      </c>
      <c r="G8223" s="1" t="s">
        <v>26856</v>
      </c>
      <c r="H8223" s="1" t="s">
        <v>26857</v>
      </c>
      <c r="I8223" s="4">
        <v>84.41818287037037</v>
      </c>
      <c r="J8223" s="1">
        <v>370.87</v>
      </c>
      <c r="K8223" s="1">
        <v>83.53</v>
      </c>
      <c r="M8223" s="10">
        <f t="array" ref="M8223">_xlfn.XLOOKUP(A8223,subscriptions!B8223:B10004,subscriptions!D8223:D10004)</f>
        <v>120</v>
      </c>
      <c r="N8223" s="10">
        <f t="array" ref="N8223">_xlfn.XLOOKUP(A8223,subscriptions!B8223:B10004,subscriptions!G8223:G10004)</f>
        <v>10</v>
      </c>
      <c r="O8223" s="10">
        <v>108.0</v>
      </c>
      <c r="P8223" s="10" t="str">
        <f t="array" ref="P8223">_xlfn.XLOOKUP(A8223,subscriptions!B8223:B10004,subscriptions!C8223:C10004)</f>
        <v>Residential</v>
      </c>
      <c r="Q8223" s="10" t="s">
        <v>128</v>
      </c>
      <c r="R8223" s="10" t="s">
        <v>212</v>
      </c>
      <c r="S8223" s="10" t="s">
        <v>3020</v>
      </c>
    </row>
    <row r="8224">
      <c r="A8224" s="1" t="s">
        <v>10369</v>
      </c>
      <c r="B8224" s="1" t="s">
        <v>2788</v>
      </c>
      <c r="C8224" s="1" t="s">
        <v>750</v>
      </c>
      <c r="D8224" s="1" t="s">
        <v>153</v>
      </c>
      <c r="E8224" s="1" t="s">
        <v>280</v>
      </c>
      <c r="F8224" s="1" t="s">
        <v>376</v>
      </c>
      <c r="G8224" s="1" t="s">
        <v>26858</v>
      </c>
      <c r="H8224" s="1" t="s">
        <v>26859</v>
      </c>
      <c r="I8224" s="4">
        <v>84.37736111111111</v>
      </c>
      <c r="J8224" s="1">
        <v>204.08</v>
      </c>
      <c r="K8224" s="1">
        <v>47.04</v>
      </c>
      <c r="M8224" s="10">
        <f t="array" ref="M8224">_xlfn.XLOOKUP(A8224,subscriptions!B8224:B10004,subscriptions!D8224:D10004)</f>
        <v>120</v>
      </c>
      <c r="N8224" s="10">
        <f t="array" ref="N8224">_xlfn.XLOOKUP(A8224,subscriptions!B8224:B10004,subscriptions!G8224:G10004)</f>
        <v>20</v>
      </c>
      <c r="O8224" s="10">
        <v>96.0</v>
      </c>
      <c r="P8224" s="10" t="str">
        <f t="array" ref="P8224">_xlfn.XLOOKUP(A8224,subscriptions!B8224:B10004,subscriptions!C8224:C10004)</f>
        <v>Residential</v>
      </c>
      <c r="Q8224" s="10" t="s">
        <v>128</v>
      </c>
      <c r="R8224" s="10" t="s">
        <v>148</v>
      </c>
      <c r="S8224" s="10" t="s">
        <v>1360</v>
      </c>
    </row>
    <row r="8225">
      <c r="A8225" s="1" t="s">
        <v>10370</v>
      </c>
      <c r="B8225" s="1" t="s">
        <v>197</v>
      </c>
      <c r="C8225" s="1" t="s">
        <v>218</v>
      </c>
      <c r="D8225" s="1" t="s">
        <v>153</v>
      </c>
      <c r="E8225" s="1" t="s">
        <v>28</v>
      </c>
      <c r="F8225" s="1" t="s">
        <v>29</v>
      </c>
      <c r="G8225" s="1" t="s">
        <v>26860</v>
      </c>
      <c r="H8225" s="1" t="s">
        <v>26861</v>
      </c>
      <c r="I8225" s="4">
        <v>84.41831018518519</v>
      </c>
      <c r="J8225" s="1">
        <v>3471.17</v>
      </c>
      <c r="K8225" s="1">
        <v>298.66</v>
      </c>
      <c r="M8225" s="10">
        <f t="array" ref="M8225">_xlfn.XLOOKUP(A8225,subscriptions!B8225:B10004,subscriptions!D8225:D10004)</f>
        <v>250</v>
      </c>
      <c r="N8225" s="10">
        <f t="array" ref="N8225">_xlfn.XLOOKUP(A8225,subscriptions!B8225:B10004,subscriptions!G8225:G10004)</f>
        <v>0</v>
      </c>
      <c r="O8225" s="10">
        <v>250.0</v>
      </c>
      <c r="P8225" s="10" t="str">
        <f t="array" ref="P8225">_xlfn.XLOOKUP(A8225,subscriptions!B8225:B10004,subscriptions!C8225:C10004)</f>
        <v>Business</v>
      </c>
      <c r="Q8225" s="10" t="s">
        <v>173</v>
      </c>
      <c r="R8225" s="10" t="s">
        <v>129</v>
      </c>
      <c r="S8225" s="10" t="s">
        <v>3020</v>
      </c>
    </row>
    <row r="8226">
      <c r="A8226" s="1" t="s">
        <v>10371</v>
      </c>
      <c r="B8226" s="1" t="s">
        <v>4509</v>
      </c>
      <c r="C8226" s="1" t="s">
        <v>1200</v>
      </c>
      <c r="D8226" s="1" t="s">
        <v>153</v>
      </c>
      <c r="E8226" s="1" t="s">
        <v>714</v>
      </c>
      <c r="F8226" s="1" t="s">
        <v>828</v>
      </c>
      <c r="G8226" s="1" t="s">
        <v>26862</v>
      </c>
      <c r="H8226" s="1" t="s">
        <v>26863</v>
      </c>
      <c r="I8226" s="4">
        <v>84.33967592592593</v>
      </c>
      <c r="J8226" s="1">
        <v>695.93</v>
      </c>
      <c r="K8226" s="1">
        <v>108.64</v>
      </c>
      <c r="M8226" s="10">
        <f t="array" ref="M8226">_xlfn.XLOOKUP(A8226,subscriptions!B8226:B10004,subscriptions!D8226:D10004)</f>
        <v>120</v>
      </c>
      <c r="N8226" s="10">
        <f t="array" ref="N8226">_xlfn.XLOOKUP(A8226,subscriptions!B8226:B10004,subscriptions!G8226:G10004)</f>
        <v>5</v>
      </c>
      <c r="O8226" s="10">
        <v>114.0</v>
      </c>
      <c r="P8226" s="10" t="str">
        <f t="array" ref="P8226">_xlfn.XLOOKUP(A8226,subscriptions!B8226:B10004,subscriptions!C8226:C10004)</f>
        <v>Residential</v>
      </c>
      <c r="Q8226" s="10" t="s">
        <v>194</v>
      </c>
      <c r="R8226" s="10" t="s">
        <v>212</v>
      </c>
      <c r="S8226" s="10" t="s">
        <v>234</v>
      </c>
    </row>
    <row r="8227">
      <c r="A8227" s="1" t="s">
        <v>10372</v>
      </c>
      <c r="B8227" s="1" t="s">
        <v>1027</v>
      </c>
      <c r="C8227" s="1" t="s">
        <v>1492</v>
      </c>
      <c r="D8227" s="1" t="s">
        <v>153</v>
      </c>
      <c r="E8227" s="1" t="s">
        <v>262</v>
      </c>
      <c r="F8227" s="1" t="s">
        <v>674</v>
      </c>
      <c r="G8227" s="1" t="s">
        <v>26864</v>
      </c>
      <c r="H8227" s="1" t="s">
        <v>26865</v>
      </c>
      <c r="I8227" s="4">
        <v>84.29949074074074</v>
      </c>
      <c r="J8227" s="1">
        <v>1252.16</v>
      </c>
      <c r="K8227" s="1">
        <v>169.61</v>
      </c>
      <c r="M8227" s="10">
        <f t="array" ref="M8227">_xlfn.XLOOKUP(A8227,subscriptions!B8227:B10004,subscriptions!D8227:D10004)</f>
        <v>120</v>
      </c>
      <c r="N8227" s="10">
        <f t="array" ref="N8227">_xlfn.XLOOKUP(A8227,subscriptions!B8227:B10004,subscriptions!G8227:G10004)</f>
        <v>10</v>
      </c>
      <c r="O8227" s="10">
        <v>108.0</v>
      </c>
      <c r="P8227" s="10" t="str">
        <f t="array" ref="P8227">_xlfn.XLOOKUP(A8227,subscriptions!B8227:B10004,subscriptions!C8227:C10004)</f>
        <v>Residential</v>
      </c>
      <c r="Q8227" s="10" t="s">
        <v>128</v>
      </c>
      <c r="R8227" s="10" t="s">
        <v>212</v>
      </c>
      <c r="S8227" s="10" t="s">
        <v>522</v>
      </c>
    </row>
    <row r="8228">
      <c r="A8228" s="1" t="s">
        <v>10375</v>
      </c>
      <c r="B8228" s="1" t="s">
        <v>842</v>
      </c>
      <c r="C8228" s="1" t="s">
        <v>1142</v>
      </c>
      <c r="D8228" s="1" t="s">
        <v>27</v>
      </c>
      <c r="E8228" s="1" t="s">
        <v>332</v>
      </c>
      <c r="F8228" s="1" t="s">
        <v>2415</v>
      </c>
      <c r="G8228" s="1" t="s">
        <v>26866</v>
      </c>
      <c r="H8228" s="1" t="s">
        <v>26867</v>
      </c>
      <c r="I8228" s="4">
        <v>84.1703587962963</v>
      </c>
      <c r="J8228" s="1">
        <v>718.36</v>
      </c>
      <c r="K8228" s="1">
        <v>134.54</v>
      </c>
      <c r="M8228" s="10">
        <f t="array" ref="M8228">_xlfn.XLOOKUP(A8228,subscriptions!B8228:B10004,subscriptions!D8228:D10004)</f>
        <v>120</v>
      </c>
      <c r="N8228" s="10">
        <f t="array" ref="N8228">_xlfn.XLOOKUP(A8228,subscriptions!B8228:B10004,subscriptions!G8228:G10004)</f>
        <v>20</v>
      </c>
      <c r="O8228" s="10">
        <v>96.0</v>
      </c>
      <c r="P8228" s="10" t="str">
        <f t="array" ref="P8228">_xlfn.XLOOKUP(A8228,subscriptions!B8228:B10004,subscriptions!C8228:C10004)</f>
        <v>Residential</v>
      </c>
      <c r="Q8228" s="10" t="s">
        <v>128</v>
      </c>
      <c r="R8228" s="10" t="s">
        <v>148</v>
      </c>
      <c r="S8228" s="10" t="s">
        <v>2494</v>
      </c>
    </row>
    <row r="8229">
      <c r="A8229" s="1" t="s">
        <v>10376</v>
      </c>
      <c r="B8229" s="1" t="s">
        <v>814</v>
      </c>
      <c r="C8229" s="1" t="s">
        <v>1388</v>
      </c>
      <c r="D8229" s="1" t="s">
        <v>153</v>
      </c>
      <c r="E8229" s="1" t="s">
        <v>239</v>
      </c>
      <c r="F8229" s="1" t="s">
        <v>1186</v>
      </c>
      <c r="G8229" s="1" t="s">
        <v>26868</v>
      </c>
      <c r="H8229" s="1" t="s">
        <v>26869</v>
      </c>
      <c r="I8229" s="4">
        <v>84.42103009259259</v>
      </c>
      <c r="J8229" s="1">
        <v>251.67</v>
      </c>
      <c r="K8229" s="1">
        <v>59.07</v>
      </c>
      <c r="M8229" s="10">
        <f t="array" ref="M8229">_xlfn.XLOOKUP(A8229,subscriptions!B8229:B10004,subscriptions!D8229:D10004)</f>
        <v>120</v>
      </c>
      <c r="N8229" s="10">
        <f t="array" ref="N8229">_xlfn.XLOOKUP(A8229,subscriptions!B8229:B10004,subscriptions!G8229:G10004)</f>
        <v>0</v>
      </c>
      <c r="O8229" s="10">
        <v>120.0</v>
      </c>
      <c r="P8229" s="10" t="str">
        <f t="array" ref="P8229">_xlfn.XLOOKUP(A8229,subscriptions!B8229:B10004,subscriptions!C8229:C10004)</f>
        <v>Residential</v>
      </c>
      <c r="Q8229" s="10" t="s">
        <v>173</v>
      </c>
      <c r="R8229" s="10" t="s">
        <v>212</v>
      </c>
      <c r="S8229" s="10" t="s">
        <v>2152</v>
      </c>
    </row>
    <row r="8230">
      <c r="A8230" s="1" t="s">
        <v>10377</v>
      </c>
      <c r="B8230" s="1" t="s">
        <v>2096</v>
      </c>
      <c r="C8230" s="1" t="s">
        <v>556</v>
      </c>
      <c r="D8230" s="1" t="s">
        <v>27</v>
      </c>
      <c r="E8230" s="1" t="s">
        <v>179</v>
      </c>
      <c r="F8230" s="1" t="s">
        <v>181</v>
      </c>
      <c r="G8230" s="1" t="s">
        <v>26870</v>
      </c>
      <c r="H8230" s="1" t="s">
        <v>26871</v>
      </c>
      <c r="I8230" s="4">
        <v>84.41902777777777</v>
      </c>
      <c r="J8230" s="1">
        <v>1384.95</v>
      </c>
      <c r="K8230" s="1">
        <v>250.04</v>
      </c>
      <c r="L8230" s="1">
        <v>100.0</v>
      </c>
      <c r="M8230" s="10">
        <f t="array" ref="M8230">_xlfn.XLOOKUP(A8230,subscriptions!B8230:B10004,subscriptions!D8230:D10004)</f>
        <v>250</v>
      </c>
      <c r="N8230" s="10">
        <f t="array" ref="N8230">_xlfn.XLOOKUP(A8230,subscriptions!B8230:B10004,subscriptions!G8230:G10004)</f>
        <v>5</v>
      </c>
      <c r="O8230" s="10">
        <v>237.5</v>
      </c>
      <c r="P8230" s="10" t="str">
        <f t="array" ref="P8230">_xlfn.XLOOKUP(A8230,subscriptions!B8230:B10004,subscriptions!C8230:C10004)</f>
        <v>Business</v>
      </c>
      <c r="Q8230" s="10" t="s">
        <v>194</v>
      </c>
      <c r="R8230" s="10" t="s">
        <v>129</v>
      </c>
      <c r="S8230" s="10" t="s">
        <v>1822</v>
      </c>
    </row>
    <row r="8231">
      <c r="A8231" s="1" t="s">
        <v>10378</v>
      </c>
      <c r="B8231" s="1" t="s">
        <v>1527</v>
      </c>
      <c r="C8231" s="1" t="s">
        <v>391</v>
      </c>
      <c r="D8231" s="1" t="s">
        <v>153</v>
      </c>
      <c r="E8231" s="1" t="s">
        <v>262</v>
      </c>
      <c r="F8231" s="1" t="s">
        <v>885</v>
      </c>
      <c r="G8231" s="1" t="s">
        <v>26872</v>
      </c>
      <c r="H8231" s="1" t="s">
        <v>26873</v>
      </c>
      <c r="I8231" s="4">
        <v>84.37575231481482</v>
      </c>
      <c r="J8231" s="1">
        <v>1167.11</v>
      </c>
      <c r="K8231" s="1">
        <v>253.89</v>
      </c>
      <c r="M8231" s="10">
        <f t="array" ref="M8231">_xlfn.XLOOKUP(A8231,subscriptions!B8231:B10004,subscriptions!D8231:D10004)</f>
        <v>80</v>
      </c>
      <c r="N8231" s="10">
        <f t="array" ref="N8231">_xlfn.XLOOKUP(A8231,subscriptions!B8231:B10004,subscriptions!G8231:G10004)</f>
        <v>10</v>
      </c>
      <c r="O8231" s="10">
        <v>72.0</v>
      </c>
      <c r="P8231" s="10" t="str">
        <f t="array" ref="P8231">_xlfn.XLOOKUP(A8231,subscriptions!B8231:B10004,subscriptions!C8231:C10004)</f>
        <v>Roam</v>
      </c>
      <c r="Q8231" s="10" t="s">
        <v>128</v>
      </c>
      <c r="R8231" s="10" t="s">
        <v>148</v>
      </c>
      <c r="S8231" s="10" t="s">
        <v>1442</v>
      </c>
    </row>
    <row r="8232">
      <c r="A8232" s="1" t="s">
        <v>10379</v>
      </c>
      <c r="B8232" s="1" t="s">
        <v>1157</v>
      </c>
      <c r="C8232" s="1" t="s">
        <v>658</v>
      </c>
      <c r="D8232" s="1" t="s">
        <v>27</v>
      </c>
      <c r="E8232" s="1" t="s">
        <v>262</v>
      </c>
      <c r="F8232" s="1" t="s">
        <v>263</v>
      </c>
      <c r="G8232" s="1" t="s">
        <v>26874</v>
      </c>
      <c r="H8232" s="1" t="s">
        <v>26875</v>
      </c>
      <c r="I8232" s="4">
        <v>84.25101851851852</v>
      </c>
      <c r="J8232" s="1">
        <v>390.34</v>
      </c>
      <c r="K8232" s="1">
        <v>64.42</v>
      </c>
      <c r="M8232" s="10">
        <f t="array" ref="M8232">_xlfn.XLOOKUP(A8232,subscriptions!B8232:B10004,subscriptions!D8232:D10004)</f>
        <v>120</v>
      </c>
      <c r="N8232" s="10">
        <f t="array" ref="N8232">_xlfn.XLOOKUP(A8232,subscriptions!B8232:B10004,subscriptions!G8232:G10004)</f>
        <v>20</v>
      </c>
      <c r="O8232" s="10">
        <v>96.0</v>
      </c>
      <c r="P8232" s="10" t="str">
        <f t="array" ref="P8232">_xlfn.XLOOKUP(A8232,subscriptions!B8232:B10004,subscriptions!C8232:C10004)</f>
        <v>Residential</v>
      </c>
      <c r="Q8232" s="10" t="s">
        <v>128</v>
      </c>
      <c r="R8232" s="10" t="s">
        <v>148</v>
      </c>
      <c r="S8232" s="10" t="s">
        <v>1691</v>
      </c>
    </row>
    <row r="8233">
      <c r="A8233" s="1" t="s">
        <v>10380</v>
      </c>
      <c r="B8233" s="1" t="s">
        <v>555</v>
      </c>
      <c r="C8233" s="1" t="s">
        <v>330</v>
      </c>
      <c r="D8233" s="1" t="s">
        <v>153</v>
      </c>
      <c r="E8233" s="1" t="s">
        <v>262</v>
      </c>
      <c r="F8233" s="1" t="s">
        <v>2853</v>
      </c>
      <c r="G8233" s="1" t="s">
        <v>26876</v>
      </c>
      <c r="H8233" s="1" t="s">
        <v>26877</v>
      </c>
      <c r="I8233" s="4">
        <v>84.3396875</v>
      </c>
      <c r="J8233" s="1">
        <v>951.86</v>
      </c>
      <c r="K8233" s="1">
        <v>132.99</v>
      </c>
      <c r="M8233" s="10">
        <f t="array" ref="M8233">_xlfn.XLOOKUP(A8233,subscriptions!B8233:B10004,subscriptions!D8233:D10004)</f>
        <v>120</v>
      </c>
      <c r="N8233" s="10">
        <f t="array" ref="N8233">_xlfn.XLOOKUP(A8233,subscriptions!B8233:B10004,subscriptions!G8233:G10004)</f>
        <v>0</v>
      </c>
      <c r="O8233" s="10">
        <v>120.0</v>
      </c>
      <c r="P8233" s="10" t="str">
        <f t="array" ref="P8233">_xlfn.XLOOKUP(A8233,subscriptions!B8233:B10004,subscriptions!C8233:C10004)</f>
        <v>Residential</v>
      </c>
      <c r="Q8233" s="10" t="s">
        <v>173</v>
      </c>
      <c r="R8233" s="10" t="s">
        <v>212</v>
      </c>
      <c r="S8233" s="10" t="s">
        <v>234</v>
      </c>
    </row>
    <row r="8234">
      <c r="A8234" s="1" t="s">
        <v>10381</v>
      </c>
      <c r="B8234" s="1" t="s">
        <v>555</v>
      </c>
      <c r="C8234" s="1" t="s">
        <v>764</v>
      </c>
      <c r="D8234" s="1" t="s">
        <v>153</v>
      </c>
      <c r="E8234" s="1" t="s">
        <v>262</v>
      </c>
      <c r="F8234" s="1" t="s">
        <v>1835</v>
      </c>
      <c r="G8234" s="1" t="s">
        <v>26878</v>
      </c>
      <c r="H8234" s="1" t="s">
        <v>26879</v>
      </c>
      <c r="I8234" s="4">
        <v>84.25305555555556</v>
      </c>
      <c r="J8234" s="1">
        <v>2441.44</v>
      </c>
      <c r="K8234" s="1">
        <v>358.85</v>
      </c>
      <c r="M8234" s="10">
        <f t="array" ref="M8234">_xlfn.XLOOKUP(A8234,subscriptions!B8234:B10004,subscriptions!D8234:D10004)</f>
        <v>120</v>
      </c>
      <c r="N8234" s="10">
        <f t="array" ref="N8234">_xlfn.XLOOKUP(A8234,subscriptions!B8234:B10004,subscriptions!G8234:G10004)</f>
        <v>5</v>
      </c>
      <c r="O8234" s="10">
        <v>114.0</v>
      </c>
      <c r="P8234" s="10" t="str">
        <f t="array" ref="P8234">_xlfn.XLOOKUP(A8234,subscriptions!B8234:B10004,subscriptions!C8234:C10004)</f>
        <v>Residential</v>
      </c>
      <c r="Q8234" s="10" t="s">
        <v>194</v>
      </c>
      <c r="R8234" s="10" t="s">
        <v>212</v>
      </c>
      <c r="S8234" s="10" t="s">
        <v>916</v>
      </c>
    </row>
    <row r="8235">
      <c r="A8235" s="1" t="s">
        <v>10382</v>
      </c>
      <c r="B8235" s="1" t="s">
        <v>555</v>
      </c>
      <c r="C8235" s="1" t="s">
        <v>2483</v>
      </c>
      <c r="D8235" s="1" t="s">
        <v>153</v>
      </c>
      <c r="E8235" s="1" t="s">
        <v>179</v>
      </c>
      <c r="F8235" s="1" t="s">
        <v>1045</v>
      </c>
      <c r="G8235" s="1" t="s">
        <v>26880</v>
      </c>
      <c r="H8235" s="1" t="s">
        <v>26881</v>
      </c>
      <c r="I8235" s="4">
        <v>84.38153935185186</v>
      </c>
      <c r="J8235" s="1">
        <v>1388.96</v>
      </c>
      <c r="K8235" s="1">
        <v>327.57</v>
      </c>
      <c r="L8235" s="1">
        <v>100.0</v>
      </c>
      <c r="M8235" s="10">
        <f t="array" ref="M8235">_xlfn.XLOOKUP(A8235,subscriptions!B8235:B10004,subscriptions!D8235:D10004)</f>
        <v>250</v>
      </c>
      <c r="N8235" s="10">
        <f t="array" ref="N8235">_xlfn.XLOOKUP(A8235,subscriptions!B8235:B10004,subscriptions!G8235:G10004)</f>
        <v>10</v>
      </c>
      <c r="O8235" s="10">
        <v>225.0</v>
      </c>
      <c r="P8235" s="10" t="str">
        <f t="array" ref="P8235">_xlfn.XLOOKUP(A8235,subscriptions!B8235:B10004,subscriptions!C8235:C10004)</f>
        <v>Business</v>
      </c>
      <c r="Q8235" s="10" t="s">
        <v>128</v>
      </c>
      <c r="R8235" s="10" t="s">
        <v>129</v>
      </c>
      <c r="S8235" s="10" t="s">
        <v>1789</v>
      </c>
    </row>
    <row r="8236">
      <c r="A8236" s="1" t="s">
        <v>10383</v>
      </c>
      <c r="B8236" s="1" t="s">
        <v>1527</v>
      </c>
      <c r="C8236" s="1" t="s">
        <v>750</v>
      </c>
      <c r="D8236" s="1" t="s">
        <v>153</v>
      </c>
      <c r="E8236" s="1" t="s">
        <v>219</v>
      </c>
      <c r="F8236" s="1" t="s">
        <v>2446</v>
      </c>
      <c r="G8236" s="1" t="s">
        <v>26882</v>
      </c>
      <c r="H8236" s="1" t="s">
        <v>26883</v>
      </c>
      <c r="I8236" s="4">
        <v>84.29959490740741</v>
      </c>
      <c r="J8236" s="1">
        <v>202.91</v>
      </c>
      <c r="K8236" s="1">
        <v>44.52</v>
      </c>
      <c r="M8236" s="10">
        <f t="array" ref="M8236">_xlfn.XLOOKUP(A8236,subscriptions!B8236:B10004,subscriptions!D8236:D10004)</f>
        <v>250</v>
      </c>
      <c r="N8236" s="10">
        <f t="array" ref="N8236">_xlfn.XLOOKUP(A8236,subscriptions!B8236:B10004,subscriptions!G8236:G10004)</f>
        <v>20</v>
      </c>
      <c r="O8236" s="10">
        <v>200.0</v>
      </c>
      <c r="P8236" s="10" t="str">
        <f t="array" ref="P8236">_xlfn.XLOOKUP(A8236,subscriptions!B8236:B10004,subscriptions!C8236:C10004)</f>
        <v>Business</v>
      </c>
      <c r="Q8236" s="10" t="s">
        <v>128</v>
      </c>
      <c r="R8236" s="10" t="s">
        <v>129</v>
      </c>
      <c r="S8236" s="10" t="s">
        <v>522</v>
      </c>
    </row>
    <row r="8237">
      <c r="A8237" s="1" t="s">
        <v>10384</v>
      </c>
      <c r="B8237" s="1" t="s">
        <v>1491</v>
      </c>
      <c r="C8237" s="1" t="s">
        <v>764</v>
      </c>
      <c r="D8237" s="1" t="s">
        <v>153</v>
      </c>
      <c r="E8237" s="1" t="s">
        <v>631</v>
      </c>
      <c r="F8237" s="1" t="s">
        <v>2549</v>
      </c>
      <c r="G8237" s="1" t="s">
        <v>26884</v>
      </c>
      <c r="H8237" s="1" t="s">
        <v>26885</v>
      </c>
      <c r="I8237" s="4">
        <v>84.34199074074074</v>
      </c>
      <c r="J8237" s="1">
        <v>1241.18</v>
      </c>
      <c r="K8237" s="1">
        <v>180.27</v>
      </c>
      <c r="M8237" s="10">
        <f t="array" ref="M8237">_xlfn.XLOOKUP(A8237,subscriptions!B8237:B10004,subscriptions!D8237:D10004)</f>
        <v>120</v>
      </c>
      <c r="N8237" s="10">
        <f t="array" ref="N8237">_xlfn.XLOOKUP(A8237,subscriptions!B8237:B10004,subscriptions!G8237:G10004)</f>
        <v>0</v>
      </c>
      <c r="O8237" s="10">
        <v>120.0</v>
      </c>
      <c r="P8237" s="10" t="str">
        <f t="array" ref="P8237">_xlfn.XLOOKUP(A8237,subscriptions!B8237:B10004,subscriptions!C8237:C10004)</f>
        <v>Residential</v>
      </c>
      <c r="Q8237" s="10" t="s">
        <v>173</v>
      </c>
      <c r="R8237" s="10" t="s">
        <v>212</v>
      </c>
      <c r="S8237" s="10" t="s">
        <v>1703</v>
      </c>
    </row>
    <row r="8238">
      <c r="A8238" s="1" t="s">
        <v>10387</v>
      </c>
      <c r="B8238" s="1" t="s">
        <v>1984</v>
      </c>
      <c r="C8238" s="1" t="s">
        <v>279</v>
      </c>
      <c r="D8238" s="1" t="s">
        <v>153</v>
      </c>
      <c r="E8238" s="1" t="s">
        <v>631</v>
      </c>
      <c r="F8238" s="1" t="s">
        <v>632</v>
      </c>
      <c r="G8238" s="1" t="s">
        <v>26886</v>
      </c>
      <c r="H8238" s="1" t="s">
        <v>26887</v>
      </c>
      <c r="I8238" s="4">
        <v>84.34118055555555</v>
      </c>
      <c r="J8238" s="1">
        <v>1869.71</v>
      </c>
      <c r="K8238" s="1">
        <v>221.9</v>
      </c>
      <c r="M8238" s="10">
        <f t="array" ref="M8238">_xlfn.XLOOKUP(A8238,subscriptions!B8238:B10004,subscriptions!D8238:D10004)</f>
        <v>120</v>
      </c>
      <c r="N8238" s="10">
        <f t="array" ref="N8238">_xlfn.XLOOKUP(A8238,subscriptions!B8238:B10004,subscriptions!G8238:G10004)</f>
        <v>5</v>
      </c>
      <c r="O8238" s="10">
        <v>114.0</v>
      </c>
      <c r="P8238" s="10" t="str">
        <f t="array" ref="P8238">_xlfn.XLOOKUP(A8238,subscriptions!B8238:B10004,subscriptions!C8238:C10004)</f>
        <v>Residential</v>
      </c>
      <c r="Q8238" s="10" t="s">
        <v>194</v>
      </c>
      <c r="R8238" s="10" t="s">
        <v>212</v>
      </c>
      <c r="S8238" s="10" t="s">
        <v>259</v>
      </c>
    </row>
    <row r="8239">
      <c r="A8239" s="1" t="s">
        <v>10388</v>
      </c>
      <c r="B8239" s="1" t="s">
        <v>197</v>
      </c>
      <c r="C8239" s="1" t="s">
        <v>261</v>
      </c>
      <c r="D8239" s="1" t="s">
        <v>153</v>
      </c>
      <c r="E8239" s="1" t="s">
        <v>280</v>
      </c>
      <c r="F8239" s="1" t="s">
        <v>1478</v>
      </c>
      <c r="G8239" s="1" t="s">
        <v>26888</v>
      </c>
      <c r="H8239" s="1" t="s">
        <v>26889</v>
      </c>
      <c r="I8239" s="4">
        <v>84.37743055555555</v>
      </c>
      <c r="J8239" s="1">
        <v>2410.41</v>
      </c>
      <c r="K8239" s="1">
        <v>278.34</v>
      </c>
      <c r="M8239" s="10">
        <f t="array" ref="M8239">_xlfn.XLOOKUP(A8239,subscriptions!B8239:B10004,subscriptions!D8239:D10004)</f>
        <v>120</v>
      </c>
      <c r="N8239" s="10">
        <f t="array" ref="N8239">_xlfn.XLOOKUP(A8239,subscriptions!B8239:B10004,subscriptions!G8239:G10004)</f>
        <v>10</v>
      </c>
      <c r="O8239" s="10">
        <v>108.0</v>
      </c>
      <c r="P8239" s="10" t="str">
        <f t="array" ref="P8239">_xlfn.XLOOKUP(A8239,subscriptions!B8239:B10004,subscriptions!C8239:C10004)</f>
        <v>Residential</v>
      </c>
      <c r="Q8239" s="10" t="s">
        <v>128</v>
      </c>
      <c r="R8239" s="10" t="s">
        <v>212</v>
      </c>
      <c r="S8239" s="10" t="s">
        <v>1360</v>
      </c>
    </row>
    <row r="8240">
      <c r="A8240" s="1" t="s">
        <v>10389</v>
      </c>
      <c r="B8240" s="1" t="s">
        <v>2788</v>
      </c>
      <c r="C8240" s="1" t="s">
        <v>1492</v>
      </c>
      <c r="D8240" s="1" t="s">
        <v>153</v>
      </c>
      <c r="E8240" s="1" t="s">
        <v>332</v>
      </c>
      <c r="F8240" s="1" t="s">
        <v>2415</v>
      </c>
      <c r="G8240" s="1" t="s">
        <v>26890</v>
      </c>
      <c r="H8240" s="1" t="s">
        <v>26891</v>
      </c>
      <c r="I8240" s="4">
        <v>84.3792824074074</v>
      </c>
      <c r="J8240" s="1">
        <v>1537.81</v>
      </c>
      <c r="K8240" s="1">
        <v>216.47</v>
      </c>
      <c r="M8240" s="10">
        <f t="array" ref="M8240">_xlfn.XLOOKUP(A8240,subscriptions!B8240:B10004,subscriptions!D8240:D10004)</f>
        <v>80</v>
      </c>
      <c r="N8240" s="10">
        <f t="array" ref="N8240">_xlfn.XLOOKUP(A8240,subscriptions!B8240:B10004,subscriptions!G8240:G10004)</f>
        <v>20</v>
      </c>
      <c r="O8240" s="10">
        <v>64.0</v>
      </c>
      <c r="P8240" s="10" t="str">
        <f t="array" ref="P8240">_xlfn.XLOOKUP(A8240,subscriptions!B8240:B10004,subscriptions!C8240:C10004)</f>
        <v>Roam</v>
      </c>
      <c r="Q8240" s="10" t="s">
        <v>128</v>
      </c>
      <c r="R8240" s="10" t="s">
        <v>148</v>
      </c>
      <c r="S8240" s="10" t="s">
        <v>2380</v>
      </c>
    </row>
    <row r="8241">
      <c r="A8241" s="1" t="s">
        <v>10390</v>
      </c>
      <c r="B8241" s="1" t="s">
        <v>842</v>
      </c>
      <c r="C8241" s="1" t="s">
        <v>509</v>
      </c>
      <c r="D8241" s="1" t="s">
        <v>27</v>
      </c>
      <c r="E8241" s="1" t="s">
        <v>631</v>
      </c>
      <c r="F8241" s="1" t="s">
        <v>2293</v>
      </c>
      <c r="G8241" s="1" t="s">
        <v>26892</v>
      </c>
      <c r="H8241" s="1" t="s">
        <v>26893</v>
      </c>
      <c r="I8241" s="4">
        <v>84.25300925925926</v>
      </c>
      <c r="J8241" s="1">
        <v>298.48</v>
      </c>
      <c r="K8241" s="1">
        <v>68.46</v>
      </c>
      <c r="M8241" s="10">
        <f t="array" ref="M8241">_xlfn.XLOOKUP(A8241,subscriptions!B8241:B10004,subscriptions!D8241:D10004)</f>
        <v>80</v>
      </c>
      <c r="N8241" s="10">
        <f t="array" ref="N8241">_xlfn.XLOOKUP(A8241,subscriptions!B8241:B10004,subscriptions!G8241:G10004)</f>
        <v>0</v>
      </c>
      <c r="O8241" s="10">
        <v>80.0</v>
      </c>
      <c r="P8241" s="10" t="str">
        <f t="array" ref="P8241">_xlfn.XLOOKUP(A8241,subscriptions!B8241:B10004,subscriptions!C8241:C10004)</f>
        <v>Roam</v>
      </c>
      <c r="Q8241" s="10" t="s">
        <v>173</v>
      </c>
      <c r="R8241" s="10" t="s">
        <v>148</v>
      </c>
      <c r="S8241" s="10" t="s">
        <v>916</v>
      </c>
    </row>
    <row r="8242">
      <c r="A8242" s="1" t="s">
        <v>10391</v>
      </c>
      <c r="B8242" s="1" t="s">
        <v>899</v>
      </c>
      <c r="C8242" s="1" t="s">
        <v>800</v>
      </c>
      <c r="D8242" s="1" t="s">
        <v>27</v>
      </c>
      <c r="E8242" s="1" t="s">
        <v>714</v>
      </c>
      <c r="F8242" s="1" t="s">
        <v>828</v>
      </c>
      <c r="G8242" s="1" t="s">
        <v>26894</v>
      </c>
      <c r="H8242" s="1" t="s">
        <v>26895</v>
      </c>
      <c r="I8242" s="4">
        <v>84.34199074074074</v>
      </c>
      <c r="J8242" s="1">
        <v>1907.71</v>
      </c>
      <c r="K8242" s="1">
        <v>195.37</v>
      </c>
      <c r="M8242" s="10">
        <f t="array" ref="M8242">_xlfn.XLOOKUP(A8242,subscriptions!B8242:B10004,subscriptions!D8242:D10004)</f>
        <v>50</v>
      </c>
      <c r="N8242" s="10">
        <f t="array" ref="N8242">_xlfn.XLOOKUP(A8242,subscriptions!B8242:B10004,subscriptions!G8242:G10004)</f>
        <v>5</v>
      </c>
      <c r="O8242" s="10">
        <v>47.5</v>
      </c>
      <c r="P8242" s="10" t="str">
        <f t="array" ref="P8242">_xlfn.XLOOKUP(A8242,subscriptions!B8242:B10004,subscriptions!C8242:C10004)</f>
        <v>Mini</v>
      </c>
      <c r="Q8242" s="10" t="s">
        <v>194</v>
      </c>
      <c r="R8242" s="10" t="s">
        <v>148</v>
      </c>
      <c r="S8242" s="10" t="s">
        <v>1703</v>
      </c>
    </row>
    <row r="8243">
      <c r="A8243" s="1" t="s">
        <v>10392</v>
      </c>
      <c r="B8243" s="1" t="s">
        <v>1173</v>
      </c>
      <c r="C8243" s="1" t="s">
        <v>1477</v>
      </c>
      <c r="D8243" s="1" t="s">
        <v>27</v>
      </c>
      <c r="E8243" s="1" t="s">
        <v>714</v>
      </c>
      <c r="F8243" s="1" t="s">
        <v>1159</v>
      </c>
      <c r="G8243" s="1" t="s">
        <v>26896</v>
      </c>
      <c r="H8243" s="1" t="s">
        <v>26897</v>
      </c>
      <c r="I8243" s="4">
        <v>84.37866898148148</v>
      </c>
      <c r="J8243" s="1">
        <v>1746.74</v>
      </c>
      <c r="K8243" s="1">
        <v>184.71</v>
      </c>
      <c r="M8243" s="10">
        <f t="array" ref="M8243">_xlfn.XLOOKUP(A8243,subscriptions!B8243:B10004,subscriptions!D8243:D10004)</f>
        <v>80</v>
      </c>
      <c r="N8243" s="10">
        <f t="array" ref="N8243">_xlfn.XLOOKUP(A8243,subscriptions!B8243:B10004,subscriptions!G8243:G10004)</f>
        <v>10</v>
      </c>
      <c r="O8243" s="10">
        <v>72.0</v>
      </c>
      <c r="P8243" s="10" t="str">
        <f t="array" ref="P8243">_xlfn.XLOOKUP(A8243,subscriptions!B8243:B10004,subscriptions!C8243:C10004)</f>
        <v>Roam</v>
      </c>
      <c r="Q8243" s="10" t="s">
        <v>128</v>
      </c>
      <c r="R8243" s="10" t="s">
        <v>148</v>
      </c>
      <c r="S8243" s="10" t="s">
        <v>1622</v>
      </c>
    </row>
    <row r="8244">
      <c r="A8244" s="1" t="s">
        <v>10393</v>
      </c>
      <c r="B8244" s="1" t="s">
        <v>2096</v>
      </c>
      <c r="C8244" s="1" t="s">
        <v>473</v>
      </c>
      <c r="D8244" s="1" t="s">
        <v>27</v>
      </c>
      <c r="E8244" s="1" t="s">
        <v>262</v>
      </c>
      <c r="F8244" s="1" t="s">
        <v>4344</v>
      </c>
      <c r="G8244" s="1" t="s">
        <v>26898</v>
      </c>
      <c r="H8244" s="1" t="s">
        <v>26899</v>
      </c>
      <c r="I8244" s="4">
        <v>84.2940162037037</v>
      </c>
      <c r="J8244" s="1">
        <v>87.1</v>
      </c>
      <c r="K8244" s="1">
        <v>25.81</v>
      </c>
      <c r="M8244" s="10">
        <f t="array" ref="M8244">_xlfn.XLOOKUP(A8244,subscriptions!B8244:B10004,subscriptions!D8244:D10004)</f>
        <v>50</v>
      </c>
      <c r="N8244" s="10">
        <f t="array" ref="N8244">_xlfn.XLOOKUP(A8244,subscriptions!B8244:B10004,subscriptions!G8244:G10004)</f>
        <v>20</v>
      </c>
      <c r="O8244" s="10">
        <v>40.0</v>
      </c>
      <c r="P8244" s="10" t="str">
        <f t="array" ref="P8244">_xlfn.XLOOKUP(A8244,subscriptions!B8244:B10004,subscriptions!C8244:C10004)</f>
        <v>Mini</v>
      </c>
      <c r="Q8244" s="10" t="s">
        <v>128</v>
      </c>
      <c r="R8244" s="10" t="s">
        <v>148</v>
      </c>
      <c r="S8244" s="10" t="s">
        <v>1458</v>
      </c>
    </row>
    <row r="8245">
      <c r="A8245" s="1" t="s">
        <v>10394</v>
      </c>
      <c r="B8245" s="1" t="s">
        <v>329</v>
      </c>
      <c r="C8245" s="1" t="s">
        <v>473</v>
      </c>
      <c r="D8245" s="1" t="s">
        <v>27</v>
      </c>
      <c r="E8245" s="1" t="s">
        <v>714</v>
      </c>
      <c r="F8245" s="1" t="s">
        <v>1951</v>
      </c>
      <c r="G8245" s="1" t="s">
        <v>26900</v>
      </c>
      <c r="H8245" s="1" t="s">
        <v>26901</v>
      </c>
      <c r="I8245" s="4">
        <v>84.21672453703704</v>
      </c>
      <c r="J8245" s="1">
        <v>845.9</v>
      </c>
      <c r="K8245" s="1">
        <v>109.52</v>
      </c>
      <c r="M8245" s="10">
        <f t="array" ref="M8245">_xlfn.XLOOKUP(A8245,subscriptions!B8245:B10004,subscriptions!D8245:D10004)</f>
        <v>120</v>
      </c>
      <c r="N8245" s="10">
        <f t="array" ref="N8245">_xlfn.XLOOKUP(A8245,subscriptions!B8245:B10004,subscriptions!G8245:G10004)</f>
        <v>0</v>
      </c>
      <c r="O8245" s="10">
        <v>120.0</v>
      </c>
      <c r="P8245" s="10" t="str">
        <f t="array" ref="P8245">_xlfn.XLOOKUP(A8245,subscriptions!B8245:B10004,subscriptions!C8245:C10004)</f>
        <v>Residential</v>
      </c>
      <c r="Q8245" s="10" t="s">
        <v>173</v>
      </c>
      <c r="R8245" s="10" t="s">
        <v>212</v>
      </c>
      <c r="S8245" s="10" t="s">
        <v>453</v>
      </c>
    </row>
    <row r="8246">
      <c r="A8246" s="1" t="s">
        <v>10395</v>
      </c>
      <c r="B8246" s="1" t="s">
        <v>645</v>
      </c>
      <c r="C8246" s="1" t="s">
        <v>1477</v>
      </c>
      <c r="D8246" s="1" t="s">
        <v>153</v>
      </c>
      <c r="E8246" s="1" t="s">
        <v>219</v>
      </c>
      <c r="F8246" s="1" t="s">
        <v>2446</v>
      </c>
      <c r="G8246" s="1" t="s">
        <v>26902</v>
      </c>
      <c r="H8246" s="1" t="s">
        <v>26903</v>
      </c>
      <c r="I8246" s="4">
        <v>84.21392361111111</v>
      </c>
      <c r="J8246" s="1">
        <v>657.34</v>
      </c>
      <c r="K8246" s="1">
        <v>123.98</v>
      </c>
      <c r="M8246" s="10">
        <f t="array" ref="M8246">_xlfn.XLOOKUP(A8246,subscriptions!B8246:B10004,subscriptions!D8246:D10004)</f>
        <v>120</v>
      </c>
      <c r="N8246" s="10">
        <f t="array" ref="N8246">_xlfn.XLOOKUP(A8246,subscriptions!B8246:B10004,subscriptions!G8246:G10004)</f>
        <v>5</v>
      </c>
      <c r="O8246" s="10">
        <v>114.0</v>
      </c>
      <c r="P8246" s="10" t="str">
        <f t="array" ref="P8246">_xlfn.XLOOKUP(A8246,subscriptions!B8246:B10004,subscriptions!C8246:C10004)</f>
        <v>Residential</v>
      </c>
      <c r="Q8246" s="10" t="s">
        <v>194</v>
      </c>
      <c r="R8246" s="10" t="s">
        <v>212</v>
      </c>
      <c r="S8246" s="10" t="s">
        <v>388</v>
      </c>
    </row>
    <row r="8247">
      <c r="A8247" s="1" t="s">
        <v>10396</v>
      </c>
      <c r="B8247" s="1" t="s">
        <v>177</v>
      </c>
      <c r="C8247" s="1" t="s">
        <v>1347</v>
      </c>
      <c r="D8247" s="1" t="s">
        <v>153</v>
      </c>
      <c r="E8247" s="1" t="s">
        <v>262</v>
      </c>
      <c r="F8247" s="1" t="s">
        <v>263</v>
      </c>
      <c r="G8247" s="1" t="s">
        <v>26904</v>
      </c>
      <c r="H8247" s="1" t="s">
        <v>26905</v>
      </c>
      <c r="I8247" s="4">
        <v>84.29665509259259</v>
      </c>
      <c r="J8247" s="1">
        <v>1710.32</v>
      </c>
      <c r="K8247" s="1">
        <v>386.12</v>
      </c>
      <c r="M8247" s="10">
        <f t="array" ref="M8247">_xlfn.XLOOKUP(A8247,subscriptions!B8247:B10004,subscriptions!D8247:D10004)</f>
        <v>250</v>
      </c>
      <c r="N8247" s="10">
        <f t="array" ref="N8247">_xlfn.XLOOKUP(A8247,subscriptions!B8247:B10004,subscriptions!G8247:G10004)</f>
        <v>10</v>
      </c>
      <c r="O8247" s="10">
        <v>225.0</v>
      </c>
      <c r="P8247" s="10" t="str">
        <f t="array" ref="P8247">_xlfn.XLOOKUP(A8247,subscriptions!B8247:B10004,subscriptions!C8247:C10004)</f>
        <v>Business</v>
      </c>
      <c r="Q8247" s="10" t="s">
        <v>128</v>
      </c>
      <c r="R8247" s="10" t="s">
        <v>129</v>
      </c>
      <c r="S8247" s="10" t="s">
        <v>373</v>
      </c>
    </row>
    <row r="8248">
      <c r="A8248" s="1" t="s">
        <v>10399</v>
      </c>
      <c r="B8248" s="1" t="s">
        <v>2018</v>
      </c>
      <c r="C8248" s="1" t="s">
        <v>218</v>
      </c>
      <c r="D8248" s="1" t="s">
        <v>27</v>
      </c>
      <c r="E8248" s="1" t="s">
        <v>239</v>
      </c>
      <c r="F8248" s="1" t="s">
        <v>240</v>
      </c>
      <c r="G8248" s="1" t="s">
        <v>26906</v>
      </c>
      <c r="H8248" s="1" t="s">
        <v>26907</v>
      </c>
      <c r="I8248" s="4">
        <v>84.25568287037036</v>
      </c>
      <c r="J8248" s="1">
        <v>415.28</v>
      </c>
      <c r="K8248" s="1">
        <v>83.77</v>
      </c>
      <c r="M8248" s="10">
        <f t="array" ref="M8248">_xlfn.XLOOKUP(A8248,subscriptions!B8248:B10004,subscriptions!D8248:D10004)</f>
        <v>80</v>
      </c>
      <c r="N8248" s="10">
        <f t="array" ref="N8248">_xlfn.XLOOKUP(A8248,subscriptions!B8248:B10004,subscriptions!G8248:G10004)</f>
        <v>20</v>
      </c>
      <c r="O8248" s="10">
        <v>64.0</v>
      </c>
      <c r="P8248" s="10" t="str">
        <f t="array" ref="P8248">_xlfn.XLOOKUP(A8248,subscriptions!B8248:B10004,subscriptions!C8248:C10004)</f>
        <v>Roam</v>
      </c>
      <c r="Q8248" s="10" t="s">
        <v>128</v>
      </c>
      <c r="R8248" s="10" t="s">
        <v>148</v>
      </c>
      <c r="S8248" s="10" t="s">
        <v>1156</v>
      </c>
    </row>
    <row r="8249">
      <c r="A8249" s="1" t="s">
        <v>10400</v>
      </c>
      <c r="B8249" s="1" t="s">
        <v>1844</v>
      </c>
      <c r="C8249" s="1" t="s">
        <v>110</v>
      </c>
      <c r="D8249" s="1" t="s">
        <v>153</v>
      </c>
      <c r="E8249" s="1" t="s">
        <v>28</v>
      </c>
      <c r="F8249" s="1" t="s">
        <v>1639</v>
      </c>
      <c r="G8249" s="1" t="s">
        <v>26908</v>
      </c>
      <c r="H8249" s="1" t="s">
        <v>26909</v>
      </c>
      <c r="I8249" s="4">
        <v>84.25278935185185</v>
      </c>
      <c r="J8249" s="1">
        <v>1390.59</v>
      </c>
      <c r="K8249" s="1">
        <v>240.48</v>
      </c>
      <c r="M8249" s="10">
        <f t="array" ref="M8249">_xlfn.XLOOKUP(A8249,subscriptions!B8249:B10004,subscriptions!D8249:D10004)</f>
        <v>120</v>
      </c>
      <c r="N8249" s="10">
        <f t="array" ref="N8249">_xlfn.XLOOKUP(A8249,subscriptions!B8249:B10004,subscriptions!G8249:G10004)</f>
        <v>0</v>
      </c>
      <c r="O8249" s="10">
        <v>120.0</v>
      </c>
      <c r="P8249" s="10" t="str">
        <f t="array" ref="P8249">_xlfn.XLOOKUP(A8249,subscriptions!B8249:B10004,subscriptions!C8249:C10004)</f>
        <v>Residential</v>
      </c>
      <c r="Q8249" s="10" t="s">
        <v>173</v>
      </c>
      <c r="R8249" s="10" t="s">
        <v>212</v>
      </c>
      <c r="S8249" s="10" t="s">
        <v>916</v>
      </c>
    </row>
    <row r="8250">
      <c r="A8250" s="1" t="s">
        <v>10401</v>
      </c>
      <c r="B8250" s="1" t="s">
        <v>1984</v>
      </c>
      <c r="C8250" s="1" t="s">
        <v>1492</v>
      </c>
      <c r="D8250" s="1" t="s">
        <v>153</v>
      </c>
      <c r="E8250" s="1" t="s">
        <v>280</v>
      </c>
      <c r="F8250" s="1" t="s">
        <v>2239</v>
      </c>
      <c r="G8250" s="1" t="s">
        <v>26910</v>
      </c>
      <c r="H8250" s="1" t="s">
        <v>26911</v>
      </c>
      <c r="I8250" s="4">
        <v>84.29606481481481</v>
      </c>
      <c r="J8250" s="1">
        <v>3716.33</v>
      </c>
      <c r="K8250" s="1">
        <v>330.56</v>
      </c>
      <c r="M8250" s="10">
        <f t="array" ref="M8250">_xlfn.XLOOKUP(A8250,subscriptions!B8250:B10004,subscriptions!D8250:D10004)</f>
        <v>120</v>
      </c>
      <c r="N8250" s="10">
        <f t="array" ref="N8250">_xlfn.XLOOKUP(A8250,subscriptions!B8250:B10004,subscriptions!G8250:G10004)</f>
        <v>5</v>
      </c>
      <c r="O8250" s="10">
        <v>114.0</v>
      </c>
      <c r="P8250" s="10" t="str">
        <f t="array" ref="P8250">_xlfn.XLOOKUP(A8250,subscriptions!B8250:B10004,subscriptions!C8250:C10004)</f>
        <v>Residential</v>
      </c>
      <c r="Q8250" s="10" t="s">
        <v>194</v>
      </c>
      <c r="R8250" s="10" t="s">
        <v>212</v>
      </c>
      <c r="S8250" s="10" t="s">
        <v>655</v>
      </c>
    </row>
    <row r="8251">
      <c r="A8251" s="1" t="s">
        <v>10402</v>
      </c>
      <c r="B8251" s="1" t="s">
        <v>1624</v>
      </c>
      <c r="C8251" s="1" t="s">
        <v>658</v>
      </c>
      <c r="D8251" s="1" t="s">
        <v>27</v>
      </c>
      <c r="E8251" s="1" t="s">
        <v>28</v>
      </c>
      <c r="F8251" s="1" t="s">
        <v>1639</v>
      </c>
      <c r="G8251" s="1" t="s">
        <v>26912</v>
      </c>
      <c r="H8251" s="1" t="s">
        <v>26913</v>
      </c>
      <c r="I8251" s="4">
        <v>84.37643518518519</v>
      </c>
      <c r="J8251" s="1">
        <v>2447.76</v>
      </c>
      <c r="K8251" s="1">
        <v>302.76</v>
      </c>
      <c r="M8251" s="10">
        <f t="array" ref="M8251">_xlfn.XLOOKUP(A8251,subscriptions!B8251:B10004,subscriptions!D8251:D10004)</f>
        <v>120</v>
      </c>
      <c r="N8251" s="10">
        <f t="array" ref="N8251">_xlfn.XLOOKUP(A8251,subscriptions!B8251:B10004,subscriptions!G8251:G10004)</f>
        <v>10</v>
      </c>
      <c r="O8251" s="10">
        <v>108.0</v>
      </c>
      <c r="P8251" s="10" t="str">
        <f t="array" ref="P8251">_xlfn.XLOOKUP(A8251,subscriptions!B8251:B10004,subscriptions!C8251:C10004)</f>
        <v>Residential</v>
      </c>
      <c r="Q8251" s="10" t="s">
        <v>128</v>
      </c>
      <c r="R8251" s="10" t="s">
        <v>212</v>
      </c>
      <c r="S8251" s="10" t="s">
        <v>3910</v>
      </c>
    </row>
    <row r="8252">
      <c r="A8252" s="1" t="s">
        <v>10403</v>
      </c>
      <c r="B8252" s="1" t="s">
        <v>2018</v>
      </c>
      <c r="C8252" s="1" t="s">
        <v>871</v>
      </c>
      <c r="D8252" s="1" t="s">
        <v>27</v>
      </c>
      <c r="E8252" s="1" t="s">
        <v>332</v>
      </c>
      <c r="F8252" s="1" t="s">
        <v>510</v>
      </c>
      <c r="G8252" s="1" t="s">
        <v>26914</v>
      </c>
      <c r="H8252" s="1" t="s">
        <v>26915</v>
      </c>
      <c r="I8252" s="4">
        <v>84.29805555555555</v>
      </c>
      <c r="J8252" s="1">
        <v>3866.18</v>
      </c>
      <c r="K8252" s="1">
        <v>699.35</v>
      </c>
      <c r="M8252" s="10">
        <f t="array" ref="M8252">_xlfn.XLOOKUP(A8252,subscriptions!B8252:B10004,subscriptions!D8252:D10004)</f>
        <v>120</v>
      </c>
      <c r="N8252" s="10">
        <f t="array" ref="N8252">_xlfn.XLOOKUP(A8252,subscriptions!B8252:B10004,subscriptions!G8252:G10004)</f>
        <v>20</v>
      </c>
      <c r="O8252" s="10">
        <v>96.0</v>
      </c>
      <c r="P8252" s="10" t="str">
        <f t="array" ref="P8252">_xlfn.XLOOKUP(A8252,subscriptions!B8252:B10004,subscriptions!C8252:C10004)</f>
        <v>Residential</v>
      </c>
      <c r="Q8252" s="10" t="s">
        <v>128</v>
      </c>
      <c r="R8252" s="10" t="s">
        <v>148</v>
      </c>
      <c r="S8252" s="10" t="s">
        <v>785</v>
      </c>
    </row>
    <row r="8253">
      <c r="A8253" s="1" t="s">
        <v>10404</v>
      </c>
      <c r="B8253" s="1" t="s">
        <v>645</v>
      </c>
      <c r="C8253" s="1" t="s">
        <v>1388</v>
      </c>
      <c r="D8253" s="1" t="s">
        <v>153</v>
      </c>
      <c r="E8253" s="1" t="s">
        <v>219</v>
      </c>
      <c r="F8253" s="1" t="s">
        <v>660</v>
      </c>
      <c r="G8253" s="1" t="s">
        <v>26916</v>
      </c>
      <c r="H8253" s="1" t="s">
        <v>26917</v>
      </c>
      <c r="I8253" s="4">
        <v>84.25775462962963</v>
      </c>
      <c r="J8253" s="1">
        <v>5809.97</v>
      </c>
      <c r="K8253" s="1">
        <v>1466.18</v>
      </c>
      <c r="M8253" s="10">
        <f t="array" ref="M8253">_xlfn.XLOOKUP(A8253,subscriptions!B8253:B10004,subscriptions!D8253:D10004)</f>
        <v>80</v>
      </c>
      <c r="N8253" s="10">
        <f t="array" ref="N8253">_xlfn.XLOOKUP(A8253,subscriptions!B8253:B10004,subscriptions!G8253:G10004)</f>
        <v>0</v>
      </c>
      <c r="O8253" s="10">
        <v>80.0</v>
      </c>
      <c r="P8253" s="10" t="str">
        <f t="array" ref="P8253">_xlfn.XLOOKUP(A8253,subscriptions!B8253:B10004,subscriptions!C8253:C10004)</f>
        <v>Roam</v>
      </c>
      <c r="Q8253" s="10" t="s">
        <v>173</v>
      </c>
      <c r="R8253" s="10" t="s">
        <v>148</v>
      </c>
      <c r="S8253" s="10" t="s">
        <v>603</v>
      </c>
    </row>
    <row r="8254">
      <c r="A8254" s="1" t="s">
        <v>10405</v>
      </c>
      <c r="B8254" s="1" t="s">
        <v>772</v>
      </c>
      <c r="C8254" s="1" t="s">
        <v>658</v>
      </c>
      <c r="D8254" s="1" t="s">
        <v>153</v>
      </c>
      <c r="E8254" s="1" t="s">
        <v>111</v>
      </c>
      <c r="F8254" s="1" t="s">
        <v>1227</v>
      </c>
      <c r="G8254" s="1" t="s">
        <v>26918</v>
      </c>
      <c r="H8254" s="1" t="s">
        <v>26919</v>
      </c>
      <c r="I8254" s="4">
        <v>84.25795138888888</v>
      </c>
      <c r="J8254" s="1">
        <v>66.09</v>
      </c>
      <c r="K8254" s="1">
        <v>18.24</v>
      </c>
      <c r="M8254" s="10">
        <f t="array" ref="M8254">_xlfn.XLOOKUP(A8254,subscriptions!B8254:B10004,subscriptions!D8254:D10004)</f>
        <v>250</v>
      </c>
      <c r="N8254" s="10">
        <f t="array" ref="N8254">_xlfn.XLOOKUP(A8254,subscriptions!B8254:B10004,subscriptions!G8254:G10004)</f>
        <v>5</v>
      </c>
      <c r="O8254" s="10">
        <v>237.5</v>
      </c>
      <c r="P8254" s="10" t="str">
        <f t="array" ref="P8254">_xlfn.XLOOKUP(A8254,subscriptions!B8254:B10004,subscriptions!C8254:C10004)</f>
        <v>Business</v>
      </c>
      <c r="Q8254" s="10" t="s">
        <v>194</v>
      </c>
      <c r="R8254" s="10" t="s">
        <v>129</v>
      </c>
      <c r="S8254" s="10" t="s">
        <v>603</v>
      </c>
    </row>
    <row r="8255">
      <c r="A8255" s="1" t="s">
        <v>10406</v>
      </c>
      <c r="B8255" s="1" t="s">
        <v>4627</v>
      </c>
      <c r="C8255" s="1" t="s">
        <v>279</v>
      </c>
      <c r="D8255" s="1" t="s">
        <v>27</v>
      </c>
      <c r="E8255" s="1" t="s">
        <v>280</v>
      </c>
      <c r="F8255" s="1" t="s">
        <v>873</v>
      </c>
      <c r="G8255" s="1" t="s">
        <v>26920</v>
      </c>
      <c r="H8255" s="1" t="s">
        <v>26921</v>
      </c>
      <c r="I8255" s="4">
        <v>84.29310185185186</v>
      </c>
      <c r="J8255" s="1">
        <v>1512.24</v>
      </c>
      <c r="K8255" s="1">
        <v>289.9</v>
      </c>
      <c r="M8255" s="10">
        <f t="array" ref="M8255">_xlfn.XLOOKUP(A8255,subscriptions!B8255:B10004,subscriptions!D8255:D10004)</f>
        <v>50</v>
      </c>
      <c r="N8255" s="10">
        <f t="array" ref="N8255">_xlfn.XLOOKUP(A8255,subscriptions!B8255:B10004,subscriptions!G8255:G10004)</f>
        <v>10</v>
      </c>
      <c r="O8255" s="10">
        <v>45.0</v>
      </c>
      <c r="P8255" s="10" t="str">
        <f t="array" ref="P8255">_xlfn.XLOOKUP(A8255,subscriptions!B8255:B10004,subscriptions!C8255:C10004)</f>
        <v>Mini</v>
      </c>
      <c r="Q8255" s="10" t="s">
        <v>128</v>
      </c>
      <c r="R8255" s="10" t="s">
        <v>148</v>
      </c>
      <c r="S8255" s="10" t="s">
        <v>1779</v>
      </c>
    </row>
    <row r="8256">
      <c r="A8256" s="1" t="s">
        <v>10407</v>
      </c>
      <c r="B8256" s="1" t="s">
        <v>589</v>
      </c>
      <c r="C8256" s="1" t="s">
        <v>1347</v>
      </c>
      <c r="D8256" s="1" t="s">
        <v>153</v>
      </c>
      <c r="E8256" s="1" t="s">
        <v>280</v>
      </c>
      <c r="F8256" s="1" t="s">
        <v>411</v>
      </c>
      <c r="G8256" s="1" t="s">
        <v>26922</v>
      </c>
      <c r="H8256" s="1" t="s">
        <v>26923</v>
      </c>
      <c r="I8256" s="4">
        <v>84.29818287037037</v>
      </c>
      <c r="J8256" s="1">
        <v>848.69</v>
      </c>
      <c r="K8256" s="1">
        <v>205.97</v>
      </c>
      <c r="M8256" s="10">
        <f t="array" ref="M8256">_xlfn.XLOOKUP(A8256,subscriptions!B8256:B10004,subscriptions!D8256:D10004)</f>
        <v>50</v>
      </c>
      <c r="N8256" s="10">
        <f t="array" ref="N8256">_xlfn.XLOOKUP(A8256,subscriptions!B8256:B10004,subscriptions!G8256:G10004)</f>
        <v>20</v>
      </c>
      <c r="O8256" s="10">
        <v>40.0</v>
      </c>
      <c r="P8256" s="10" t="str">
        <f t="array" ref="P8256">_xlfn.XLOOKUP(A8256,subscriptions!B8256:B10004,subscriptions!C8256:C10004)</f>
        <v>Mini</v>
      </c>
      <c r="Q8256" s="10" t="s">
        <v>128</v>
      </c>
      <c r="R8256" s="10" t="s">
        <v>148</v>
      </c>
      <c r="S8256" s="10" t="s">
        <v>785</v>
      </c>
    </row>
    <row r="8257">
      <c r="A8257" s="1" t="s">
        <v>10408</v>
      </c>
      <c r="B8257" s="1" t="s">
        <v>2534</v>
      </c>
      <c r="C8257" s="1" t="s">
        <v>26</v>
      </c>
      <c r="D8257" s="1" t="s">
        <v>153</v>
      </c>
      <c r="E8257" s="1" t="s">
        <v>179</v>
      </c>
      <c r="F8257" s="1" t="s">
        <v>1760</v>
      </c>
      <c r="G8257" s="1" t="s">
        <v>26924</v>
      </c>
      <c r="H8257" s="1" t="s">
        <v>26925</v>
      </c>
      <c r="I8257" s="4">
        <v>84.255625</v>
      </c>
      <c r="J8257" s="1">
        <v>2997.61</v>
      </c>
      <c r="K8257" s="1">
        <v>272.66</v>
      </c>
      <c r="L8257" s="1">
        <v>100.0</v>
      </c>
      <c r="M8257" s="10">
        <f t="array" ref="M8257">_xlfn.XLOOKUP(A8257,subscriptions!B8257:B10004,subscriptions!D8257:D10004)</f>
        <v>50</v>
      </c>
      <c r="N8257" s="10">
        <f t="array" ref="N8257">_xlfn.XLOOKUP(A8257,subscriptions!B8257:B10004,subscriptions!G8257:G10004)</f>
        <v>0</v>
      </c>
      <c r="O8257" s="10">
        <v>50.0</v>
      </c>
      <c r="P8257" s="10" t="str">
        <f t="array" ref="P8257">_xlfn.XLOOKUP(A8257,subscriptions!B8257:B10004,subscriptions!C8257:C10004)</f>
        <v>Mini</v>
      </c>
      <c r="Q8257" s="10" t="s">
        <v>173</v>
      </c>
      <c r="R8257" s="10" t="s">
        <v>148</v>
      </c>
      <c r="S8257" s="10" t="s">
        <v>1156</v>
      </c>
    </row>
    <row r="8258">
      <c r="A8258" s="1" t="s">
        <v>10409</v>
      </c>
      <c r="B8258" s="1" t="s">
        <v>1865</v>
      </c>
      <c r="C8258" s="1" t="s">
        <v>3912</v>
      </c>
      <c r="D8258" s="1" t="s">
        <v>153</v>
      </c>
      <c r="E8258" s="1" t="s">
        <v>28</v>
      </c>
      <c r="F8258" s="1" t="s">
        <v>1639</v>
      </c>
      <c r="G8258" s="1" t="s">
        <v>26926</v>
      </c>
      <c r="H8258" s="1" t="s">
        <v>26927</v>
      </c>
      <c r="I8258" s="4">
        <v>84.41951388888889</v>
      </c>
      <c r="J8258" s="1">
        <v>485.16</v>
      </c>
      <c r="K8258" s="1">
        <v>93.65</v>
      </c>
      <c r="M8258" s="10">
        <f t="array" ref="M8258">_xlfn.XLOOKUP(A8258,subscriptions!B8258:B10004,subscriptions!D8258:D10004)</f>
        <v>120</v>
      </c>
      <c r="N8258" s="10">
        <f t="array" ref="N8258">_xlfn.XLOOKUP(A8258,subscriptions!B8258:B10004,subscriptions!G8258:G10004)</f>
        <v>5</v>
      </c>
      <c r="O8258" s="10">
        <v>114.0</v>
      </c>
      <c r="P8258" s="10" t="str">
        <f t="array" ref="P8258">_xlfn.XLOOKUP(A8258,subscriptions!B8258:B10004,subscriptions!C8258:C10004)</f>
        <v>Residential</v>
      </c>
      <c r="Q8258" s="10" t="s">
        <v>194</v>
      </c>
      <c r="R8258" s="10" t="s">
        <v>212</v>
      </c>
      <c r="S8258" s="10" t="s">
        <v>1525</v>
      </c>
    </row>
    <row r="8259">
      <c r="A8259" s="1" t="s">
        <v>10410</v>
      </c>
      <c r="B8259" s="1" t="s">
        <v>573</v>
      </c>
      <c r="C8259" s="1" t="s">
        <v>1142</v>
      </c>
      <c r="D8259" s="1" t="s">
        <v>27</v>
      </c>
      <c r="E8259" s="1" t="s">
        <v>262</v>
      </c>
      <c r="F8259" s="1" t="s">
        <v>1835</v>
      </c>
      <c r="G8259" s="1" t="s">
        <v>26928</v>
      </c>
      <c r="H8259" s="1" t="s">
        <v>26929</v>
      </c>
      <c r="I8259" s="4">
        <v>84.21280092592593</v>
      </c>
      <c r="J8259" s="1">
        <v>5997.3</v>
      </c>
      <c r="K8259" s="1">
        <v>615.5</v>
      </c>
      <c r="M8259" s="10">
        <f t="array" ref="M8259">_xlfn.XLOOKUP(A8259,subscriptions!B8259:B10004,subscriptions!D8259:D10004)</f>
        <v>80</v>
      </c>
      <c r="N8259" s="10">
        <f t="array" ref="N8259">_xlfn.XLOOKUP(A8259,subscriptions!B8259:B10004,subscriptions!G8259:G10004)</f>
        <v>10</v>
      </c>
      <c r="O8259" s="10">
        <v>72.0</v>
      </c>
      <c r="P8259" s="10" t="str">
        <f t="array" ref="P8259">_xlfn.XLOOKUP(A8259,subscriptions!B8259:B10004,subscriptions!C8259:C10004)</f>
        <v>Roam</v>
      </c>
      <c r="Q8259" s="10" t="s">
        <v>128</v>
      </c>
      <c r="R8259" s="10" t="s">
        <v>148</v>
      </c>
      <c r="S8259" s="10" t="s">
        <v>813</v>
      </c>
    </row>
    <row r="8260">
      <c r="A8260" s="1" t="s">
        <v>10413</v>
      </c>
      <c r="B8260" s="1" t="s">
        <v>1527</v>
      </c>
      <c r="C8260" s="1" t="s">
        <v>1415</v>
      </c>
      <c r="D8260" s="1" t="s">
        <v>153</v>
      </c>
      <c r="E8260" s="1" t="s">
        <v>239</v>
      </c>
      <c r="F8260" s="1" t="s">
        <v>2154</v>
      </c>
      <c r="G8260" s="1" t="s">
        <v>26930</v>
      </c>
      <c r="H8260" s="1" t="s">
        <v>26931</v>
      </c>
      <c r="I8260" s="4">
        <v>84.29726851851852</v>
      </c>
      <c r="J8260" s="1">
        <v>1476.74</v>
      </c>
      <c r="K8260" s="1">
        <v>290.07</v>
      </c>
      <c r="M8260" s="10">
        <f t="array" ref="M8260">_xlfn.XLOOKUP(A8260,subscriptions!B8260:B10004,subscriptions!D8260:D10004)</f>
        <v>50</v>
      </c>
      <c r="N8260" s="10">
        <f t="array" ref="N8260">_xlfn.XLOOKUP(A8260,subscriptions!B8260:B10004,subscriptions!G8260:G10004)</f>
        <v>20</v>
      </c>
      <c r="O8260" s="10">
        <v>40.0</v>
      </c>
      <c r="P8260" s="10" t="str">
        <f t="array" ref="P8260">_xlfn.XLOOKUP(A8260,subscriptions!B8260:B10004,subscriptions!C8260:C10004)</f>
        <v>Mini</v>
      </c>
      <c r="Q8260" s="10" t="s">
        <v>128</v>
      </c>
      <c r="R8260" s="10" t="s">
        <v>148</v>
      </c>
      <c r="S8260" s="10" t="s">
        <v>407</v>
      </c>
    </row>
    <row r="8261">
      <c r="A8261" s="1" t="s">
        <v>10414</v>
      </c>
      <c r="B8261" s="1" t="s">
        <v>1444</v>
      </c>
      <c r="C8261" s="1" t="s">
        <v>198</v>
      </c>
      <c r="D8261" s="1" t="s">
        <v>27</v>
      </c>
      <c r="E8261" s="1" t="s">
        <v>28</v>
      </c>
      <c r="F8261" s="1" t="s">
        <v>2188</v>
      </c>
      <c r="G8261" s="1" t="s">
        <v>26932</v>
      </c>
      <c r="H8261" s="1" t="s">
        <v>26933</v>
      </c>
      <c r="I8261" s="4">
        <v>84.21409722222222</v>
      </c>
      <c r="J8261" s="1">
        <v>2416.45</v>
      </c>
      <c r="K8261" s="1">
        <v>451.6</v>
      </c>
      <c r="M8261" s="10">
        <f t="array" ref="M8261">_xlfn.XLOOKUP(A8261,subscriptions!B8261:B10004,subscriptions!D8261:D10004)</f>
        <v>120</v>
      </c>
      <c r="N8261" s="10">
        <f t="array" ref="N8261">_xlfn.XLOOKUP(A8261,subscriptions!B8261:B10004,subscriptions!G8261:G10004)</f>
        <v>0</v>
      </c>
      <c r="O8261" s="10">
        <v>120.0</v>
      </c>
      <c r="P8261" s="10" t="str">
        <f t="array" ref="P8261">_xlfn.XLOOKUP(A8261,subscriptions!B8261:B10004,subscriptions!C8261:C10004)</f>
        <v>Residential</v>
      </c>
      <c r="Q8261" s="10" t="s">
        <v>173</v>
      </c>
      <c r="R8261" s="10" t="s">
        <v>212</v>
      </c>
      <c r="S8261" s="10" t="s">
        <v>388</v>
      </c>
    </row>
    <row r="8262">
      <c r="A8262" s="1" t="s">
        <v>10415</v>
      </c>
      <c r="B8262" s="1" t="s">
        <v>426</v>
      </c>
      <c r="C8262" s="1" t="s">
        <v>296</v>
      </c>
      <c r="D8262" s="1" t="s">
        <v>153</v>
      </c>
      <c r="E8262" s="1" t="s">
        <v>219</v>
      </c>
      <c r="F8262" s="1" t="s">
        <v>971</v>
      </c>
      <c r="G8262" s="1" t="s">
        <v>26934</v>
      </c>
      <c r="H8262" s="1" t="s">
        <v>26935</v>
      </c>
      <c r="I8262" s="4">
        <v>84.29725694444444</v>
      </c>
      <c r="J8262" s="1">
        <v>184.23</v>
      </c>
      <c r="K8262" s="1">
        <v>41.78</v>
      </c>
      <c r="M8262" s="10">
        <f t="array" ref="M8262">_xlfn.XLOOKUP(A8262,subscriptions!B8262:B10004,subscriptions!D8262:D10004)</f>
        <v>120</v>
      </c>
      <c r="N8262" s="10">
        <f t="array" ref="N8262">_xlfn.XLOOKUP(A8262,subscriptions!B8262:B10004,subscriptions!G8262:G10004)</f>
        <v>5</v>
      </c>
      <c r="O8262" s="10">
        <v>114.0</v>
      </c>
      <c r="P8262" s="10" t="str">
        <f t="array" ref="P8262">_xlfn.XLOOKUP(A8262,subscriptions!B8262:B10004,subscriptions!C8262:C10004)</f>
        <v>Residential</v>
      </c>
      <c r="Q8262" s="10" t="s">
        <v>194</v>
      </c>
      <c r="R8262" s="10" t="s">
        <v>212</v>
      </c>
      <c r="S8262" s="10" t="s">
        <v>407</v>
      </c>
    </row>
    <row r="8263">
      <c r="A8263" s="1" t="s">
        <v>10416</v>
      </c>
      <c r="B8263" s="1" t="s">
        <v>700</v>
      </c>
      <c r="C8263" s="1" t="s">
        <v>456</v>
      </c>
      <c r="D8263" s="1" t="s">
        <v>153</v>
      </c>
      <c r="E8263" s="1" t="s">
        <v>28</v>
      </c>
      <c r="F8263" s="1" t="s">
        <v>526</v>
      </c>
      <c r="G8263" s="1" t="s">
        <v>26936</v>
      </c>
      <c r="H8263" s="1" t="s">
        <v>26937</v>
      </c>
      <c r="I8263" s="4">
        <v>84.21627314814815</v>
      </c>
      <c r="J8263" s="1">
        <v>354.02</v>
      </c>
      <c r="K8263" s="1">
        <v>55.33</v>
      </c>
      <c r="M8263" s="10">
        <f t="array" ref="M8263">_xlfn.XLOOKUP(A8263,subscriptions!B8263:B10004,subscriptions!D8263:D10004)</f>
        <v>120</v>
      </c>
      <c r="N8263" s="10">
        <f t="array" ref="N8263">_xlfn.XLOOKUP(A8263,subscriptions!B8263:B10004,subscriptions!G8263:G10004)</f>
        <v>10</v>
      </c>
      <c r="O8263" s="10">
        <v>108.0</v>
      </c>
      <c r="P8263" s="10" t="str">
        <f t="array" ref="P8263">_xlfn.XLOOKUP(A8263,subscriptions!B8263:B10004,subscriptions!C8263:C10004)</f>
        <v>Residential</v>
      </c>
      <c r="Q8263" s="10" t="s">
        <v>128</v>
      </c>
      <c r="R8263" s="10" t="s">
        <v>212</v>
      </c>
      <c r="S8263" s="10" t="s">
        <v>2596</v>
      </c>
    </row>
    <row r="8264">
      <c r="A8264" s="1" t="s">
        <v>10417</v>
      </c>
      <c r="B8264" s="1" t="s">
        <v>409</v>
      </c>
      <c r="C8264" s="1" t="s">
        <v>1876</v>
      </c>
      <c r="D8264" s="1" t="s">
        <v>27</v>
      </c>
      <c r="E8264" s="1" t="s">
        <v>239</v>
      </c>
      <c r="F8264" s="1" t="s">
        <v>2154</v>
      </c>
      <c r="G8264" s="1" t="s">
        <v>26938</v>
      </c>
      <c r="H8264" s="1" t="s">
        <v>26939</v>
      </c>
      <c r="I8264" s="4">
        <v>84.33898148148148</v>
      </c>
      <c r="J8264" s="1">
        <v>2180.73</v>
      </c>
      <c r="K8264" s="1">
        <v>463.17</v>
      </c>
      <c r="M8264" s="10">
        <f t="array" ref="M8264">_xlfn.XLOOKUP(A8264,subscriptions!B8264:B10004,subscriptions!D8264:D10004)</f>
        <v>120</v>
      </c>
      <c r="N8264" s="10">
        <f t="array" ref="N8264">_xlfn.XLOOKUP(A8264,subscriptions!B8264:B10004,subscriptions!G8264:G10004)</f>
        <v>20</v>
      </c>
      <c r="O8264" s="10">
        <v>96.0</v>
      </c>
      <c r="P8264" s="10" t="str">
        <f t="array" ref="P8264">_xlfn.XLOOKUP(A8264,subscriptions!B8264:B10004,subscriptions!C8264:C10004)</f>
        <v>Residential</v>
      </c>
      <c r="Q8264" s="10" t="s">
        <v>128</v>
      </c>
      <c r="R8264" s="10" t="s">
        <v>148</v>
      </c>
      <c r="S8264" s="10" t="s">
        <v>2016</v>
      </c>
    </row>
    <row r="8265">
      <c r="A8265" s="1" t="s">
        <v>10418</v>
      </c>
      <c r="B8265" s="1" t="s">
        <v>1387</v>
      </c>
      <c r="C8265" s="1" t="s">
        <v>673</v>
      </c>
      <c r="D8265" s="1" t="s">
        <v>27</v>
      </c>
      <c r="E8265" s="1" t="s">
        <v>179</v>
      </c>
      <c r="F8265" s="1" t="s">
        <v>4595</v>
      </c>
      <c r="G8265" s="1" t="s">
        <v>26940</v>
      </c>
      <c r="H8265" s="1" t="s">
        <v>26941</v>
      </c>
      <c r="I8265" s="4">
        <v>84.29799768518518</v>
      </c>
      <c r="J8265" s="1">
        <v>83.35</v>
      </c>
      <c r="K8265" s="1">
        <v>25.58</v>
      </c>
      <c r="L8265" s="1">
        <v>100.0</v>
      </c>
      <c r="M8265" s="10">
        <f t="array" ref="M8265">_xlfn.XLOOKUP(A8265,subscriptions!B8265:B10004,subscriptions!D8265:D10004)</f>
        <v>120</v>
      </c>
      <c r="N8265" s="10">
        <f t="array" ref="N8265">_xlfn.XLOOKUP(A8265,subscriptions!B8265:B10004,subscriptions!G8265:G10004)</f>
        <v>0</v>
      </c>
      <c r="O8265" s="10">
        <v>120.0</v>
      </c>
      <c r="P8265" s="10" t="str">
        <f t="array" ref="P8265">_xlfn.XLOOKUP(A8265,subscriptions!B8265:B10004,subscriptions!C8265:C10004)</f>
        <v>Residential</v>
      </c>
      <c r="Q8265" s="10" t="s">
        <v>173</v>
      </c>
      <c r="R8265" s="10" t="s">
        <v>212</v>
      </c>
      <c r="S8265" s="10" t="s">
        <v>785</v>
      </c>
    </row>
    <row r="8266">
      <c r="A8266" s="1" t="s">
        <v>10419</v>
      </c>
      <c r="B8266" s="1" t="s">
        <v>1009</v>
      </c>
      <c r="C8266" s="1" t="s">
        <v>786</v>
      </c>
      <c r="D8266" s="1" t="s">
        <v>153</v>
      </c>
      <c r="E8266" s="1" t="s">
        <v>332</v>
      </c>
      <c r="F8266" s="1" t="s">
        <v>1749</v>
      </c>
      <c r="G8266" s="1" t="s">
        <v>26942</v>
      </c>
      <c r="H8266" s="1" t="s">
        <v>26943</v>
      </c>
      <c r="I8266" s="4">
        <v>84.37653935185185</v>
      </c>
      <c r="J8266" s="1">
        <v>2596.4</v>
      </c>
      <c r="K8266" s="1">
        <v>534.4</v>
      </c>
      <c r="M8266" s="10">
        <f t="array" ref="M8266">_xlfn.XLOOKUP(A8266,subscriptions!B8266:B10004,subscriptions!D8266:D10004)</f>
        <v>80</v>
      </c>
      <c r="N8266" s="10">
        <f t="array" ref="N8266">_xlfn.XLOOKUP(A8266,subscriptions!B8266:B10004,subscriptions!G8266:G10004)</f>
        <v>5</v>
      </c>
      <c r="O8266" s="10">
        <v>76.0</v>
      </c>
      <c r="P8266" s="10" t="str">
        <f t="array" ref="P8266">_xlfn.XLOOKUP(A8266,subscriptions!B8266:B10004,subscriptions!C8266:C10004)</f>
        <v>Roam</v>
      </c>
      <c r="Q8266" s="10" t="s">
        <v>194</v>
      </c>
      <c r="R8266" s="10" t="s">
        <v>148</v>
      </c>
      <c r="S8266" s="10" t="s">
        <v>3910</v>
      </c>
    </row>
    <row r="8267">
      <c r="A8267" s="1" t="s">
        <v>10420</v>
      </c>
      <c r="B8267" s="1" t="s">
        <v>713</v>
      </c>
      <c r="C8267" s="1" t="s">
        <v>1876</v>
      </c>
      <c r="D8267" s="1" t="s">
        <v>27</v>
      </c>
      <c r="E8267" s="1" t="s">
        <v>280</v>
      </c>
      <c r="F8267" s="1" t="s">
        <v>376</v>
      </c>
      <c r="G8267" s="1" t="s">
        <v>26944</v>
      </c>
      <c r="H8267" s="1" t="s">
        <v>26945</v>
      </c>
      <c r="I8267" s="4">
        <v>84.2509375</v>
      </c>
      <c r="J8267" s="1">
        <v>71.07</v>
      </c>
      <c r="K8267" s="1">
        <v>31.14</v>
      </c>
      <c r="M8267" s="10">
        <f t="array" ref="M8267">_xlfn.XLOOKUP(A8267,subscriptions!B8267:B10004,subscriptions!D8267:D10004)</f>
        <v>120</v>
      </c>
      <c r="N8267" s="10">
        <f t="array" ref="N8267">_xlfn.XLOOKUP(A8267,subscriptions!B8267:B10004,subscriptions!G8267:G10004)</f>
        <v>10</v>
      </c>
      <c r="O8267" s="10">
        <v>108.0</v>
      </c>
      <c r="P8267" s="10" t="str">
        <f t="array" ref="P8267">_xlfn.XLOOKUP(A8267,subscriptions!B8267:B10004,subscriptions!C8267:C10004)</f>
        <v>Residential</v>
      </c>
      <c r="Q8267" s="10" t="s">
        <v>128</v>
      </c>
      <c r="R8267" s="10" t="s">
        <v>212</v>
      </c>
      <c r="S8267" s="10" t="s">
        <v>1691</v>
      </c>
    </row>
    <row r="8268">
      <c r="A8268" s="1" t="s">
        <v>10421</v>
      </c>
      <c r="B8268" s="1" t="s">
        <v>1939</v>
      </c>
      <c r="C8268" s="1" t="s">
        <v>3912</v>
      </c>
      <c r="D8268" s="1" t="s">
        <v>153</v>
      </c>
      <c r="E8268" s="1" t="s">
        <v>332</v>
      </c>
      <c r="F8268" s="1" t="s">
        <v>1028</v>
      </c>
      <c r="G8268" s="1" t="s">
        <v>26946</v>
      </c>
      <c r="H8268" s="1" t="s">
        <v>26947</v>
      </c>
      <c r="I8268" s="4">
        <v>84.38075231481481</v>
      </c>
      <c r="J8268" s="1">
        <v>1655.56</v>
      </c>
      <c r="K8268" s="1">
        <v>315.72</v>
      </c>
      <c r="M8268" s="10">
        <f t="array" ref="M8268">_xlfn.XLOOKUP(A8268,subscriptions!B8268:B10004,subscriptions!D8268:D10004)</f>
        <v>120</v>
      </c>
      <c r="N8268" s="10">
        <f t="array" ref="N8268">_xlfn.XLOOKUP(A8268,subscriptions!B8268:B10004,subscriptions!G8268:G10004)</f>
        <v>20</v>
      </c>
      <c r="O8268" s="10">
        <v>96.0</v>
      </c>
      <c r="P8268" s="10" t="str">
        <f t="array" ref="P8268">_xlfn.XLOOKUP(A8268,subscriptions!B8268:B10004,subscriptions!C8268:C10004)</f>
        <v>Residential</v>
      </c>
      <c r="Q8268" s="10" t="s">
        <v>128</v>
      </c>
      <c r="R8268" s="10" t="s">
        <v>148</v>
      </c>
      <c r="S8268" s="10" t="s">
        <v>762</v>
      </c>
    </row>
    <row r="8269">
      <c r="A8269" s="1" t="s">
        <v>10422</v>
      </c>
      <c r="B8269" s="1" t="s">
        <v>6037</v>
      </c>
      <c r="C8269" s="1" t="s">
        <v>426</v>
      </c>
      <c r="D8269" s="1" t="s">
        <v>27</v>
      </c>
      <c r="E8269" s="1" t="s">
        <v>28</v>
      </c>
      <c r="F8269" s="1" t="s">
        <v>2581</v>
      </c>
      <c r="G8269" s="1" t="s">
        <v>26948</v>
      </c>
      <c r="H8269" s="1" t="s">
        <v>26949</v>
      </c>
      <c r="I8269" s="4">
        <v>84.17447916666667</v>
      </c>
      <c r="J8269" s="1">
        <v>731.42</v>
      </c>
      <c r="K8269" s="1">
        <v>89.16</v>
      </c>
      <c r="M8269" s="10">
        <f t="array" ref="M8269">_xlfn.XLOOKUP(A8269,subscriptions!B8269:B10004,subscriptions!D8269:D10004)</f>
        <v>120</v>
      </c>
      <c r="N8269" s="10">
        <f t="array" ref="N8269">_xlfn.XLOOKUP(A8269,subscriptions!B8269:B10004,subscriptions!G8269:G10004)</f>
        <v>0</v>
      </c>
      <c r="O8269" s="10">
        <v>120.0</v>
      </c>
      <c r="P8269" s="10" t="str">
        <f t="array" ref="P8269">_xlfn.XLOOKUP(A8269,subscriptions!B8269:B10004,subscriptions!C8269:C10004)</f>
        <v>Residential</v>
      </c>
      <c r="Q8269" s="10" t="s">
        <v>173</v>
      </c>
      <c r="R8269" s="10" t="s">
        <v>212</v>
      </c>
      <c r="S8269" s="10" t="s">
        <v>507</v>
      </c>
    </row>
    <row r="8270">
      <c r="A8270" s="1" t="s">
        <v>10425</v>
      </c>
      <c r="B8270" s="1" t="s">
        <v>216</v>
      </c>
      <c r="C8270" s="1" t="s">
        <v>391</v>
      </c>
      <c r="D8270" s="1" t="s">
        <v>153</v>
      </c>
      <c r="E8270" s="1" t="s">
        <v>631</v>
      </c>
      <c r="F8270" s="1" t="s">
        <v>2495</v>
      </c>
      <c r="G8270" s="1" t="s">
        <v>26950</v>
      </c>
      <c r="H8270" s="1" t="s">
        <v>26951</v>
      </c>
      <c r="I8270" s="4">
        <v>84.33413194444445</v>
      </c>
      <c r="J8270" s="1">
        <v>1468.17</v>
      </c>
      <c r="K8270" s="1">
        <v>221.94</v>
      </c>
      <c r="M8270" s="10">
        <f t="array" ref="M8270">_xlfn.XLOOKUP(A8270,subscriptions!B8270:B10004,subscriptions!D8270:D10004)</f>
        <v>120</v>
      </c>
      <c r="N8270" s="10">
        <f t="array" ref="N8270">_xlfn.XLOOKUP(A8270,subscriptions!B8270:B10004,subscriptions!G8270:G10004)</f>
        <v>5</v>
      </c>
      <c r="O8270" s="10">
        <v>114.0</v>
      </c>
      <c r="P8270" s="10" t="str">
        <f t="array" ref="P8270">_xlfn.XLOOKUP(A8270,subscriptions!B8270:B10004,subscriptions!C8270:C10004)</f>
        <v>Residential</v>
      </c>
      <c r="Q8270" s="10" t="s">
        <v>194</v>
      </c>
      <c r="R8270" s="10" t="s">
        <v>212</v>
      </c>
      <c r="S8270" s="10" t="s">
        <v>195</v>
      </c>
    </row>
    <row r="8271">
      <c r="A8271" s="1" t="s">
        <v>10426</v>
      </c>
      <c r="B8271" s="1" t="s">
        <v>4509</v>
      </c>
      <c r="C8271" s="1" t="s">
        <v>673</v>
      </c>
      <c r="D8271" s="1" t="s">
        <v>153</v>
      </c>
      <c r="E8271" s="1" t="s">
        <v>262</v>
      </c>
      <c r="F8271" s="1" t="s">
        <v>1835</v>
      </c>
      <c r="G8271" s="1" t="s">
        <v>26952</v>
      </c>
      <c r="H8271" s="1" t="s">
        <v>26953</v>
      </c>
      <c r="I8271" s="4">
        <v>84.33755787037038</v>
      </c>
      <c r="J8271" s="1">
        <v>1836.25</v>
      </c>
      <c r="K8271" s="1">
        <v>414.48</v>
      </c>
      <c r="M8271" s="10">
        <f t="array" ref="M8271">_xlfn.XLOOKUP(A8271,subscriptions!B8271:B10004,subscriptions!D8271:D10004)</f>
        <v>50</v>
      </c>
      <c r="N8271" s="10">
        <f t="array" ref="N8271">_xlfn.XLOOKUP(A8271,subscriptions!B8271:B10004,subscriptions!G8271:G10004)</f>
        <v>10</v>
      </c>
      <c r="O8271" s="10">
        <v>45.0</v>
      </c>
      <c r="P8271" s="10" t="str">
        <f t="array" ref="P8271">_xlfn.XLOOKUP(A8271,subscriptions!B8271:B10004,subscriptions!C8271:C10004)</f>
        <v>Mini</v>
      </c>
      <c r="Q8271" s="10" t="s">
        <v>128</v>
      </c>
      <c r="R8271" s="10" t="s">
        <v>148</v>
      </c>
      <c r="S8271" s="10" t="s">
        <v>1961</v>
      </c>
    </row>
    <row r="8272">
      <c r="A8272" s="1" t="s">
        <v>10427</v>
      </c>
      <c r="B8272" s="1" t="s">
        <v>2096</v>
      </c>
      <c r="C8272" s="1" t="s">
        <v>750</v>
      </c>
      <c r="D8272" s="1" t="s">
        <v>27</v>
      </c>
      <c r="E8272" s="1" t="s">
        <v>239</v>
      </c>
      <c r="F8272" s="1" t="s">
        <v>2132</v>
      </c>
      <c r="G8272" s="1" t="s">
        <v>26954</v>
      </c>
      <c r="H8272" s="1" t="s">
        <v>26955</v>
      </c>
      <c r="I8272" s="4">
        <v>84.2953125</v>
      </c>
      <c r="J8272" s="1">
        <v>678.91</v>
      </c>
      <c r="K8272" s="1">
        <v>165.73</v>
      </c>
      <c r="M8272" s="10">
        <f t="array" ref="M8272">_xlfn.XLOOKUP(A8272,subscriptions!B8272:B10004,subscriptions!D8272:D10004)</f>
        <v>120</v>
      </c>
      <c r="N8272" s="10">
        <f t="array" ref="N8272">_xlfn.XLOOKUP(A8272,subscriptions!B8272:B10004,subscriptions!G8272:G10004)</f>
        <v>20</v>
      </c>
      <c r="O8272" s="10">
        <v>96.0</v>
      </c>
      <c r="P8272" s="10" t="str">
        <f t="array" ref="P8272">_xlfn.XLOOKUP(A8272,subscriptions!B8272:B10004,subscriptions!C8272:C10004)</f>
        <v>Residential</v>
      </c>
      <c r="Q8272" s="10" t="s">
        <v>128</v>
      </c>
      <c r="R8272" s="10" t="s">
        <v>148</v>
      </c>
      <c r="S8272" s="10" t="s">
        <v>1026</v>
      </c>
    </row>
    <row r="8273">
      <c r="A8273" s="1" t="s">
        <v>10428</v>
      </c>
      <c r="B8273" s="1" t="s">
        <v>1141</v>
      </c>
      <c r="C8273" s="1" t="s">
        <v>2483</v>
      </c>
      <c r="D8273" s="1" t="s">
        <v>27</v>
      </c>
      <c r="E8273" s="1" t="s">
        <v>179</v>
      </c>
      <c r="F8273" s="1" t="s">
        <v>200</v>
      </c>
      <c r="G8273" s="1" t="s">
        <v>26956</v>
      </c>
      <c r="H8273" s="1" t="s">
        <v>26957</v>
      </c>
      <c r="I8273" s="4">
        <v>84.37855324074074</v>
      </c>
      <c r="J8273" s="1">
        <v>221.37</v>
      </c>
      <c r="K8273" s="1">
        <v>48.5</v>
      </c>
      <c r="L8273" s="1">
        <v>100.0</v>
      </c>
      <c r="M8273" s="10">
        <f t="array" ref="M8273">_xlfn.XLOOKUP(A8273,subscriptions!B8273:B10004,subscriptions!D8273:D10004)</f>
        <v>120</v>
      </c>
      <c r="N8273" s="10">
        <f t="array" ref="N8273">_xlfn.XLOOKUP(A8273,subscriptions!B8273:B10004,subscriptions!G8273:G10004)</f>
        <v>0</v>
      </c>
      <c r="O8273" s="10">
        <v>120.0</v>
      </c>
      <c r="P8273" s="10" t="str">
        <f t="array" ref="P8273">_xlfn.XLOOKUP(A8273,subscriptions!B8273:B10004,subscriptions!C8273:C10004)</f>
        <v>Residential</v>
      </c>
      <c r="Q8273" s="10" t="s">
        <v>173</v>
      </c>
      <c r="R8273" s="10" t="s">
        <v>212</v>
      </c>
      <c r="S8273" s="10" t="s">
        <v>1622</v>
      </c>
    </row>
    <row r="8274">
      <c r="A8274" s="1" t="s">
        <v>10429</v>
      </c>
      <c r="B8274" s="1" t="s">
        <v>278</v>
      </c>
      <c r="C8274" s="1" t="s">
        <v>473</v>
      </c>
      <c r="D8274" s="1" t="s">
        <v>27</v>
      </c>
      <c r="E8274" s="1" t="s">
        <v>714</v>
      </c>
      <c r="F8274" s="1" t="s">
        <v>828</v>
      </c>
      <c r="G8274" s="1" t="s">
        <v>26958</v>
      </c>
      <c r="H8274" s="1" t="s">
        <v>26959</v>
      </c>
      <c r="I8274" s="4">
        <v>84.33984953703704</v>
      </c>
      <c r="J8274" s="1">
        <v>158.28</v>
      </c>
      <c r="K8274" s="1">
        <v>29.98</v>
      </c>
      <c r="M8274" s="10">
        <f t="array" ref="M8274">_xlfn.XLOOKUP(A8274,subscriptions!B8274:B10004,subscriptions!D8274:D10004)</f>
        <v>120</v>
      </c>
      <c r="N8274" s="10">
        <f t="array" ref="N8274">_xlfn.XLOOKUP(A8274,subscriptions!B8274:B10004,subscriptions!G8274:G10004)</f>
        <v>5</v>
      </c>
      <c r="O8274" s="10">
        <v>114.0</v>
      </c>
      <c r="P8274" s="10" t="str">
        <f t="array" ref="P8274">_xlfn.XLOOKUP(A8274,subscriptions!B8274:B10004,subscriptions!C8274:C10004)</f>
        <v>Residential</v>
      </c>
      <c r="Q8274" s="10" t="s">
        <v>194</v>
      </c>
      <c r="R8274" s="10" t="s">
        <v>212</v>
      </c>
      <c r="S8274" s="10" t="s">
        <v>234</v>
      </c>
    </row>
    <row r="8275">
      <c r="A8275" s="1" t="s">
        <v>10430</v>
      </c>
      <c r="B8275" s="1" t="s">
        <v>899</v>
      </c>
      <c r="C8275" s="1" t="s">
        <v>658</v>
      </c>
      <c r="D8275" s="1" t="s">
        <v>27</v>
      </c>
      <c r="E8275" s="1" t="s">
        <v>111</v>
      </c>
      <c r="F8275" s="1" t="s">
        <v>3756</v>
      </c>
      <c r="G8275" s="1" t="s">
        <v>26960</v>
      </c>
      <c r="H8275" s="1" t="s">
        <v>26961</v>
      </c>
      <c r="I8275" s="4">
        <v>84.3821875</v>
      </c>
      <c r="J8275" s="1">
        <v>1383.51</v>
      </c>
      <c r="K8275" s="1">
        <v>219.53</v>
      </c>
      <c r="M8275" s="10">
        <f t="array" ref="M8275">_xlfn.XLOOKUP(A8275,subscriptions!B8275:B10004,subscriptions!D8275:D10004)</f>
        <v>120</v>
      </c>
      <c r="N8275" s="10">
        <f t="array" ref="N8275">_xlfn.XLOOKUP(A8275,subscriptions!B8275:B10004,subscriptions!G8275:G10004)</f>
        <v>10</v>
      </c>
      <c r="O8275" s="10">
        <v>108.0</v>
      </c>
      <c r="P8275" s="10" t="str">
        <f t="array" ref="P8275">_xlfn.XLOOKUP(A8275,subscriptions!B8275:B10004,subscriptions!C8275:C10004)</f>
        <v>Residential</v>
      </c>
      <c r="Q8275" s="10" t="s">
        <v>128</v>
      </c>
      <c r="R8275" s="10" t="s">
        <v>212</v>
      </c>
      <c r="S8275" s="10" t="s">
        <v>293</v>
      </c>
    </row>
    <row r="8276">
      <c r="A8276" s="1" t="s">
        <v>10431</v>
      </c>
      <c r="B8276" s="1" t="s">
        <v>1664</v>
      </c>
      <c r="C8276" s="1" t="s">
        <v>296</v>
      </c>
      <c r="D8276" s="1" t="s">
        <v>153</v>
      </c>
      <c r="E8276" s="1" t="s">
        <v>714</v>
      </c>
      <c r="F8276" s="1" t="s">
        <v>1951</v>
      </c>
      <c r="G8276" s="1" t="s">
        <v>26962</v>
      </c>
      <c r="H8276" s="1" t="s">
        <v>26963</v>
      </c>
      <c r="I8276" s="4">
        <v>84.21542824074074</v>
      </c>
      <c r="J8276" s="1">
        <v>1153.0</v>
      </c>
      <c r="K8276" s="1">
        <v>109.29</v>
      </c>
      <c r="M8276" s="10">
        <f t="array" ref="M8276">_xlfn.XLOOKUP(A8276,subscriptions!B8276:B10004,subscriptions!D8276:D10004)</f>
        <v>120</v>
      </c>
      <c r="N8276" s="10">
        <f t="array" ref="N8276">_xlfn.XLOOKUP(A8276,subscriptions!B8276:B10004,subscriptions!G8276:G10004)</f>
        <v>20</v>
      </c>
      <c r="O8276" s="10">
        <v>96.0</v>
      </c>
      <c r="P8276" s="10" t="str">
        <f t="array" ref="P8276">_xlfn.XLOOKUP(A8276,subscriptions!B8276:B10004,subscriptions!C8276:C10004)</f>
        <v>Residential</v>
      </c>
      <c r="Q8276" s="10" t="s">
        <v>128</v>
      </c>
      <c r="R8276" s="10" t="s">
        <v>148</v>
      </c>
      <c r="S8276" s="10" t="s">
        <v>1212</v>
      </c>
    </row>
    <row r="8277">
      <c r="A8277" s="1" t="s">
        <v>10432</v>
      </c>
      <c r="B8277" s="1" t="s">
        <v>109</v>
      </c>
      <c r="C8277" s="1" t="s">
        <v>1347</v>
      </c>
      <c r="D8277" s="1" t="s">
        <v>27</v>
      </c>
      <c r="E8277" s="1" t="s">
        <v>28</v>
      </c>
      <c r="F8277" s="1" t="s">
        <v>526</v>
      </c>
      <c r="G8277" s="1" t="s">
        <v>26964</v>
      </c>
      <c r="H8277" s="1" t="s">
        <v>26965</v>
      </c>
      <c r="I8277" s="4">
        <v>84.33696759259259</v>
      </c>
      <c r="J8277" s="1">
        <v>2083.36</v>
      </c>
      <c r="K8277" s="1">
        <v>402.37</v>
      </c>
      <c r="M8277" s="10">
        <f t="array" ref="M8277">_xlfn.XLOOKUP(A8277,subscriptions!B8277:B10004,subscriptions!D8277:D10004)</f>
        <v>80</v>
      </c>
      <c r="N8277" s="10">
        <f t="array" ref="N8277">_xlfn.XLOOKUP(A8277,subscriptions!B8277:B10004,subscriptions!G8277:G10004)</f>
        <v>0</v>
      </c>
      <c r="O8277" s="10">
        <v>80.0</v>
      </c>
      <c r="P8277" s="10" t="str">
        <f t="array" ref="P8277">_xlfn.XLOOKUP(A8277,subscriptions!B8277:B10004,subscriptions!C8277:C10004)</f>
        <v>Roam</v>
      </c>
      <c r="Q8277" s="10" t="s">
        <v>173</v>
      </c>
      <c r="R8277" s="10" t="s">
        <v>148</v>
      </c>
      <c r="S8277" s="10" t="s">
        <v>968</v>
      </c>
    </row>
    <row r="8278">
      <c r="A8278" s="1" t="s">
        <v>10433</v>
      </c>
      <c r="B8278" s="1" t="s">
        <v>2788</v>
      </c>
      <c r="C8278" s="1" t="s">
        <v>509</v>
      </c>
      <c r="D8278" s="1" t="s">
        <v>153</v>
      </c>
      <c r="E8278" s="1" t="s">
        <v>714</v>
      </c>
      <c r="F8278" s="1" t="s">
        <v>1866</v>
      </c>
      <c r="G8278" s="1" t="s">
        <v>26966</v>
      </c>
      <c r="H8278" s="1" t="s">
        <v>26967</v>
      </c>
      <c r="I8278" s="4">
        <v>84.25634259259259</v>
      </c>
      <c r="J8278" s="1">
        <v>1119.22</v>
      </c>
      <c r="K8278" s="1">
        <v>268.11</v>
      </c>
      <c r="M8278" s="10">
        <f t="array" ref="M8278">_xlfn.XLOOKUP(A8278,subscriptions!B8278:B10004,subscriptions!D8278:D10004)</f>
        <v>80</v>
      </c>
      <c r="N8278" s="10">
        <f t="array" ref="N8278">_xlfn.XLOOKUP(A8278,subscriptions!B8278:B10004,subscriptions!G8278:G10004)</f>
        <v>5</v>
      </c>
      <c r="O8278" s="10">
        <v>76.0</v>
      </c>
      <c r="P8278" s="10" t="str">
        <f t="array" ref="P8278">_xlfn.XLOOKUP(A8278,subscriptions!B8278:B10004,subscriptions!C8278:C10004)</f>
        <v>Roam</v>
      </c>
      <c r="Q8278" s="10" t="s">
        <v>194</v>
      </c>
      <c r="R8278" s="10" t="s">
        <v>148</v>
      </c>
      <c r="S8278" s="10" t="s">
        <v>130</v>
      </c>
    </row>
    <row r="8279">
      <c r="A8279" s="1" t="s">
        <v>10436</v>
      </c>
      <c r="B8279" s="1" t="s">
        <v>177</v>
      </c>
      <c r="C8279" s="1" t="s">
        <v>1492</v>
      </c>
      <c r="D8279" s="1" t="s">
        <v>153</v>
      </c>
      <c r="E8279" s="1" t="s">
        <v>219</v>
      </c>
      <c r="F8279" s="1" t="s">
        <v>971</v>
      </c>
      <c r="G8279" s="1" t="s">
        <v>26968</v>
      </c>
      <c r="H8279" s="1" t="s">
        <v>26969</v>
      </c>
      <c r="I8279" s="4">
        <v>84.41768518518519</v>
      </c>
      <c r="J8279" s="1">
        <v>873.43</v>
      </c>
      <c r="K8279" s="1">
        <v>102.89</v>
      </c>
      <c r="M8279" s="10">
        <f t="array" ref="M8279">_xlfn.XLOOKUP(A8279,subscriptions!B8279:B10004,subscriptions!D8279:D10004)</f>
        <v>80</v>
      </c>
      <c r="N8279" s="10">
        <f t="array" ref="N8279">_xlfn.XLOOKUP(A8279,subscriptions!B8279:B10004,subscriptions!G8279:G10004)</f>
        <v>10</v>
      </c>
      <c r="O8279" s="10">
        <v>72.0</v>
      </c>
      <c r="P8279" s="10" t="str">
        <f t="array" ref="P8279">_xlfn.XLOOKUP(A8279,subscriptions!B8279:B10004,subscriptions!C8279:C10004)</f>
        <v>Roam</v>
      </c>
      <c r="Q8279" s="10" t="s">
        <v>128</v>
      </c>
      <c r="R8279" s="10" t="s">
        <v>148</v>
      </c>
      <c r="S8279" s="10" t="s">
        <v>327</v>
      </c>
    </row>
    <row r="8280">
      <c r="A8280" s="1" t="s">
        <v>10437</v>
      </c>
      <c r="B8280" s="1" t="s">
        <v>1624</v>
      </c>
      <c r="C8280" s="1" t="s">
        <v>178</v>
      </c>
      <c r="D8280" s="1" t="s">
        <v>27</v>
      </c>
      <c r="E8280" s="1" t="s">
        <v>179</v>
      </c>
      <c r="F8280" s="1" t="s">
        <v>1045</v>
      </c>
      <c r="G8280" s="1" t="s">
        <v>26970</v>
      </c>
      <c r="H8280" s="1" t="s">
        <v>26971</v>
      </c>
      <c r="I8280" s="4">
        <v>84.20979166666666</v>
      </c>
      <c r="J8280" s="1">
        <v>811.46</v>
      </c>
      <c r="K8280" s="1">
        <v>115.7</v>
      </c>
      <c r="L8280" s="1">
        <v>100.0</v>
      </c>
      <c r="M8280" s="10">
        <f t="array" ref="M8280">_xlfn.XLOOKUP(A8280,subscriptions!B8280:B10004,subscriptions!D8280:D10004)</f>
        <v>120</v>
      </c>
      <c r="N8280" s="10">
        <f t="array" ref="N8280">_xlfn.XLOOKUP(A8280,subscriptions!B8280:B10004,subscriptions!G8280:G10004)</f>
        <v>20</v>
      </c>
      <c r="O8280" s="10">
        <v>96.0</v>
      </c>
      <c r="P8280" s="10" t="str">
        <f t="array" ref="P8280">_xlfn.XLOOKUP(A8280,subscriptions!B8280:B10004,subscriptions!C8280:C10004)</f>
        <v>Residential</v>
      </c>
      <c r="Q8280" s="10" t="s">
        <v>128</v>
      </c>
      <c r="R8280" s="10" t="s">
        <v>148</v>
      </c>
      <c r="S8280" s="10" t="s">
        <v>353</v>
      </c>
    </row>
    <row r="8281">
      <c r="A8281" s="1" t="s">
        <v>10438</v>
      </c>
      <c r="B8281" s="1" t="s">
        <v>686</v>
      </c>
      <c r="C8281" s="1" t="s">
        <v>786</v>
      </c>
      <c r="D8281" s="1" t="s">
        <v>153</v>
      </c>
      <c r="E8281" s="1" t="s">
        <v>262</v>
      </c>
      <c r="F8281" s="1" t="s">
        <v>674</v>
      </c>
      <c r="G8281" s="1" t="s">
        <v>26972</v>
      </c>
      <c r="H8281" s="1" t="s">
        <v>26973</v>
      </c>
      <c r="I8281" s="4">
        <v>84.33490740740741</v>
      </c>
      <c r="J8281" s="1">
        <v>90.2</v>
      </c>
      <c r="K8281" s="1">
        <v>31.81</v>
      </c>
      <c r="M8281" s="10">
        <f t="array" ref="M8281">_xlfn.XLOOKUP(A8281,subscriptions!B8281:B10004,subscriptions!D8281:D10004)</f>
        <v>120</v>
      </c>
      <c r="N8281" s="10">
        <f t="array" ref="N8281">_xlfn.XLOOKUP(A8281,subscriptions!B8281:B10004,subscriptions!G8281:G10004)</f>
        <v>0</v>
      </c>
      <c r="O8281" s="10">
        <v>120.0</v>
      </c>
      <c r="P8281" s="10" t="str">
        <f t="array" ref="P8281">_xlfn.XLOOKUP(A8281,subscriptions!B8281:B10004,subscriptions!C8281:C10004)</f>
        <v>Residential</v>
      </c>
      <c r="Q8281" s="10" t="s">
        <v>173</v>
      </c>
      <c r="R8281" s="10" t="s">
        <v>212</v>
      </c>
      <c r="S8281" s="10" t="s">
        <v>643</v>
      </c>
    </row>
    <row r="8282">
      <c r="A8282" s="1" t="s">
        <v>10439</v>
      </c>
      <c r="B8282" s="1" t="s">
        <v>472</v>
      </c>
      <c r="C8282" s="1" t="s">
        <v>1251</v>
      </c>
      <c r="D8282" s="1" t="s">
        <v>27</v>
      </c>
      <c r="E8282" s="1" t="s">
        <v>631</v>
      </c>
      <c r="F8282" s="1" t="s">
        <v>2549</v>
      </c>
      <c r="G8282" s="1" t="s">
        <v>26974</v>
      </c>
      <c r="H8282" s="1" t="s">
        <v>26975</v>
      </c>
      <c r="I8282" s="4">
        <v>84.25417824074074</v>
      </c>
      <c r="J8282" s="1">
        <v>663.21</v>
      </c>
      <c r="K8282" s="1">
        <v>110.31</v>
      </c>
      <c r="M8282" s="10">
        <f t="array" ref="M8282">_xlfn.XLOOKUP(A8282,subscriptions!B8282:B10004,subscriptions!D8282:D10004)</f>
        <v>120</v>
      </c>
      <c r="N8282" s="10">
        <f t="array" ref="N8282">_xlfn.XLOOKUP(A8282,subscriptions!B8282:B10004,subscriptions!G8282:G10004)</f>
        <v>5</v>
      </c>
      <c r="O8282" s="10">
        <v>114.0</v>
      </c>
      <c r="P8282" s="10" t="str">
        <f t="array" ref="P8282">_xlfn.XLOOKUP(A8282,subscriptions!B8282:B10004,subscriptions!C8282:C10004)</f>
        <v>Residential</v>
      </c>
      <c r="Q8282" s="10" t="s">
        <v>194</v>
      </c>
      <c r="R8282" s="10" t="s">
        <v>212</v>
      </c>
      <c r="S8282" s="10" t="s">
        <v>2046</v>
      </c>
    </row>
    <row r="8283">
      <c r="A8283" s="1" t="s">
        <v>10440</v>
      </c>
      <c r="B8283" s="1" t="s">
        <v>842</v>
      </c>
      <c r="C8283" s="1" t="s">
        <v>786</v>
      </c>
      <c r="D8283" s="1" t="s">
        <v>27</v>
      </c>
      <c r="E8283" s="1" t="s">
        <v>28</v>
      </c>
      <c r="F8283" s="1" t="s">
        <v>801</v>
      </c>
      <c r="G8283" s="1" t="s">
        <v>26976</v>
      </c>
      <c r="H8283" s="1" t="s">
        <v>26977</v>
      </c>
      <c r="I8283" s="4">
        <v>84.25094907407407</v>
      </c>
      <c r="J8283" s="1">
        <v>5645.81</v>
      </c>
      <c r="K8283" s="1">
        <v>1211.82</v>
      </c>
      <c r="M8283" s="10">
        <f t="array" ref="M8283">_xlfn.XLOOKUP(A8283,subscriptions!B8283:B10004,subscriptions!D8283:D10004)</f>
        <v>120</v>
      </c>
      <c r="N8283" s="10">
        <f t="array" ref="N8283">_xlfn.XLOOKUP(A8283,subscriptions!B8283:B10004,subscriptions!G8283:G10004)</f>
        <v>10</v>
      </c>
      <c r="O8283" s="10">
        <v>108.0</v>
      </c>
      <c r="P8283" s="10" t="str">
        <f t="array" ref="P8283">_xlfn.XLOOKUP(A8283,subscriptions!B8283:B10004,subscriptions!C8283:C10004)</f>
        <v>Residential</v>
      </c>
      <c r="Q8283" s="10" t="s">
        <v>128</v>
      </c>
      <c r="R8283" s="10" t="s">
        <v>212</v>
      </c>
      <c r="S8283" s="10" t="s">
        <v>1691</v>
      </c>
    </row>
    <row r="8284">
      <c r="A8284" s="1" t="s">
        <v>10441</v>
      </c>
      <c r="B8284" s="1" t="s">
        <v>236</v>
      </c>
      <c r="C8284" s="1" t="s">
        <v>1100</v>
      </c>
      <c r="D8284" s="1" t="s">
        <v>153</v>
      </c>
      <c r="E8284" s="1" t="s">
        <v>714</v>
      </c>
      <c r="F8284" s="1" t="s">
        <v>3419</v>
      </c>
      <c r="G8284" s="1" t="s">
        <v>26978</v>
      </c>
      <c r="H8284" s="1" t="s">
        <v>26979</v>
      </c>
      <c r="I8284" s="4">
        <v>84.42019675925926</v>
      </c>
      <c r="J8284" s="1">
        <v>3151.93</v>
      </c>
      <c r="K8284" s="1">
        <v>310.32</v>
      </c>
      <c r="M8284" s="10">
        <f t="array" ref="M8284">_xlfn.XLOOKUP(A8284,subscriptions!B8284:B10004,subscriptions!D8284:D10004)</f>
        <v>80</v>
      </c>
      <c r="N8284" s="10">
        <f t="array" ref="N8284">_xlfn.XLOOKUP(A8284,subscriptions!B8284:B10004,subscriptions!G8284:G10004)</f>
        <v>20</v>
      </c>
      <c r="O8284" s="10">
        <v>64.0</v>
      </c>
      <c r="P8284" s="10" t="str">
        <f t="array" ref="P8284">_xlfn.XLOOKUP(A8284,subscriptions!B8284:B10004,subscriptions!C8284:C10004)</f>
        <v>Roam</v>
      </c>
      <c r="Q8284" s="10" t="s">
        <v>128</v>
      </c>
      <c r="R8284" s="10" t="s">
        <v>148</v>
      </c>
      <c r="S8284" s="10" t="s">
        <v>940</v>
      </c>
    </row>
    <row r="8285">
      <c r="A8285" s="1" t="s">
        <v>10442</v>
      </c>
      <c r="B8285" s="1" t="s">
        <v>2327</v>
      </c>
      <c r="C8285" s="1" t="s">
        <v>1347</v>
      </c>
      <c r="D8285" s="1" t="s">
        <v>27</v>
      </c>
      <c r="E8285" s="1" t="s">
        <v>631</v>
      </c>
      <c r="F8285" s="1" t="s">
        <v>2749</v>
      </c>
      <c r="G8285" s="1" t="s">
        <v>26980</v>
      </c>
      <c r="H8285" s="1" t="s">
        <v>26981</v>
      </c>
      <c r="I8285" s="4">
        <v>84.41828703703703</v>
      </c>
      <c r="J8285" s="1">
        <v>649.32</v>
      </c>
      <c r="K8285" s="1">
        <v>129.64</v>
      </c>
      <c r="M8285" s="10">
        <f t="array" ref="M8285">_xlfn.XLOOKUP(A8285,subscriptions!B8285:B10004,subscriptions!D8285:D10004)</f>
        <v>120</v>
      </c>
      <c r="N8285" s="10">
        <f t="array" ref="N8285">_xlfn.XLOOKUP(A8285,subscriptions!B8285:B10004,subscriptions!G8285:G10004)</f>
        <v>0</v>
      </c>
      <c r="O8285" s="10">
        <v>120.0</v>
      </c>
      <c r="P8285" s="10" t="str">
        <f t="array" ref="P8285">_xlfn.XLOOKUP(A8285,subscriptions!B8285:B10004,subscriptions!C8285:C10004)</f>
        <v>Residential</v>
      </c>
      <c r="Q8285" s="10" t="s">
        <v>173</v>
      </c>
      <c r="R8285" s="10" t="s">
        <v>212</v>
      </c>
      <c r="S8285" s="10" t="s">
        <v>3020</v>
      </c>
    </row>
    <row r="8286">
      <c r="A8286" s="1" t="s">
        <v>10443</v>
      </c>
      <c r="B8286" s="1" t="s">
        <v>1157</v>
      </c>
      <c r="C8286" s="1" t="s">
        <v>1477</v>
      </c>
      <c r="D8286" s="1" t="s">
        <v>27</v>
      </c>
      <c r="E8286" s="1" t="s">
        <v>714</v>
      </c>
      <c r="F8286" s="1" t="s">
        <v>828</v>
      </c>
      <c r="G8286" s="1" t="s">
        <v>26982</v>
      </c>
      <c r="H8286" s="1" t="s">
        <v>26983</v>
      </c>
      <c r="I8286" s="4">
        <v>84.17318287037037</v>
      </c>
      <c r="J8286" s="1">
        <v>1379.35</v>
      </c>
      <c r="K8286" s="1">
        <v>145.61</v>
      </c>
      <c r="M8286" s="10">
        <f t="array" ref="M8286">_xlfn.XLOOKUP(A8286,subscriptions!B8286:B10004,subscriptions!D8286:D10004)</f>
        <v>120</v>
      </c>
      <c r="N8286" s="10">
        <f t="array" ref="N8286">_xlfn.XLOOKUP(A8286,subscriptions!B8286:B10004,subscriptions!G8286:G10004)</f>
        <v>5</v>
      </c>
      <c r="O8286" s="10">
        <v>114.0</v>
      </c>
      <c r="P8286" s="10" t="str">
        <f t="array" ref="P8286">_xlfn.XLOOKUP(A8286,subscriptions!B8286:B10004,subscriptions!C8286:C10004)</f>
        <v>Residential</v>
      </c>
      <c r="Q8286" s="10" t="s">
        <v>194</v>
      </c>
      <c r="R8286" s="10" t="s">
        <v>212</v>
      </c>
      <c r="S8286" s="10" t="s">
        <v>2630</v>
      </c>
    </row>
    <row r="8287">
      <c r="A8287" s="1" t="s">
        <v>10444</v>
      </c>
      <c r="B8287" s="1" t="s">
        <v>1262</v>
      </c>
      <c r="C8287" s="1" t="s">
        <v>1492</v>
      </c>
      <c r="D8287" s="1" t="s">
        <v>27</v>
      </c>
      <c r="E8287" s="1" t="s">
        <v>714</v>
      </c>
      <c r="F8287" s="1" t="s">
        <v>1866</v>
      </c>
      <c r="G8287" s="1" t="s">
        <v>26984</v>
      </c>
      <c r="H8287" s="1" t="s">
        <v>26985</v>
      </c>
      <c r="I8287" s="4">
        <v>84.25084490740741</v>
      </c>
      <c r="J8287" s="1">
        <v>2868.89</v>
      </c>
      <c r="K8287" s="1">
        <v>302.26</v>
      </c>
      <c r="M8287" s="10">
        <f t="array" ref="M8287">_xlfn.XLOOKUP(A8287,subscriptions!B8287:B10004,subscriptions!D8287:D10004)</f>
        <v>50</v>
      </c>
      <c r="N8287" s="10">
        <f t="array" ref="N8287">_xlfn.XLOOKUP(A8287,subscriptions!B8287:B10004,subscriptions!G8287:G10004)</f>
        <v>10</v>
      </c>
      <c r="O8287" s="10">
        <v>45.0</v>
      </c>
      <c r="P8287" s="10" t="str">
        <f t="array" ref="P8287">_xlfn.XLOOKUP(A8287,subscriptions!B8287:B10004,subscriptions!C8287:C10004)</f>
        <v>Mini</v>
      </c>
      <c r="Q8287" s="10" t="s">
        <v>128</v>
      </c>
      <c r="R8287" s="10" t="s">
        <v>148</v>
      </c>
      <c r="S8287" s="10" t="s">
        <v>1691</v>
      </c>
    </row>
    <row r="8288">
      <c r="A8288" s="1" t="s">
        <v>10446</v>
      </c>
      <c r="B8288" s="1" t="s">
        <v>2534</v>
      </c>
      <c r="C8288" s="1" t="s">
        <v>218</v>
      </c>
      <c r="D8288" s="1" t="s">
        <v>153</v>
      </c>
      <c r="E8288" s="1" t="s">
        <v>262</v>
      </c>
      <c r="F8288" s="1" t="s">
        <v>4344</v>
      </c>
      <c r="G8288" s="1" t="s">
        <v>26986</v>
      </c>
      <c r="H8288" s="1" t="s">
        <v>26987</v>
      </c>
      <c r="I8288" s="4">
        <v>84.3370949074074</v>
      </c>
      <c r="J8288" s="1">
        <v>923.15</v>
      </c>
      <c r="K8288" s="1">
        <v>143.79</v>
      </c>
      <c r="M8288" s="10">
        <f t="array" ref="M8288">_xlfn.XLOOKUP(A8288,subscriptions!B8288:B10004,subscriptions!D8288:D10004)</f>
        <v>80</v>
      </c>
      <c r="N8288" s="10">
        <f t="array" ref="N8288">_xlfn.XLOOKUP(A8288,subscriptions!B8288:B10004,subscriptions!G8288:G10004)</f>
        <v>20</v>
      </c>
      <c r="O8288" s="10">
        <v>64.0</v>
      </c>
      <c r="P8288" s="10" t="str">
        <f t="array" ref="P8288">_xlfn.XLOOKUP(A8288,subscriptions!B8288:B10004,subscriptions!C8288:C10004)</f>
        <v>Roam</v>
      </c>
      <c r="Q8288" s="10" t="s">
        <v>128</v>
      </c>
      <c r="R8288" s="10" t="s">
        <v>148</v>
      </c>
      <c r="S8288" s="10" t="s">
        <v>968</v>
      </c>
    </row>
    <row r="8289">
      <c r="A8289" s="1" t="s">
        <v>10448</v>
      </c>
      <c r="B8289" s="1" t="s">
        <v>425</v>
      </c>
      <c r="C8289" s="1" t="s">
        <v>456</v>
      </c>
      <c r="D8289" s="1" t="s">
        <v>153</v>
      </c>
      <c r="E8289" s="1" t="s">
        <v>219</v>
      </c>
      <c r="F8289" s="1" t="s">
        <v>2446</v>
      </c>
      <c r="G8289" s="1" t="s">
        <v>26988</v>
      </c>
      <c r="H8289" s="1" t="s">
        <v>26989</v>
      </c>
      <c r="I8289" s="4">
        <v>84.29670138888889</v>
      </c>
      <c r="J8289" s="1">
        <v>77.18</v>
      </c>
      <c r="K8289" s="1">
        <v>21.81</v>
      </c>
      <c r="M8289" s="10">
        <f t="array" ref="M8289">_xlfn.XLOOKUP(A8289,subscriptions!B8289:B10004,subscriptions!D8289:D10004)</f>
        <v>120</v>
      </c>
      <c r="N8289" s="10">
        <f t="array" ref="N8289">_xlfn.XLOOKUP(A8289,subscriptions!B8289:B10004,subscriptions!G8289:G10004)</f>
        <v>0</v>
      </c>
      <c r="O8289" s="10">
        <v>120.0</v>
      </c>
      <c r="P8289" s="10" t="str">
        <f t="array" ref="P8289">_xlfn.XLOOKUP(A8289,subscriptions!B8289:B10004,subscriptions!C8289:C10004)</f>
        <v>Residential</v>
      </c>
      <c r="Q8289" s="10" t="s">
        <v>173</v>
      </c>
      <c r="R8289" s="10" t="s">
        <v>212</v>
      </c>
      <c r="S8289" s="10" t="s">
        <v>373</v>
      </c>
    </row>
    <row r="8290">
      <c r="A8290" s="1" t="s">
        <v>10449</v>
      </c>
      <c r="B8290" s="1" t="s">
        <v>132</v>
      </c>
      <c r="C8290" s="1" t="s">
        <v>261</v>
      </c>
      <c r="D8290" s="1" t="s">
        <v>27</v>
      </c>
      <c r="E8290" s="1" t="s">
        <v>219</v>
      </c>
      <c r="F8290" s="1" t="s">
        <v>971</v>
      </c>
      <c r="G8290" s="1" t="s">
        <v>26990</v>
      </c>
      <c r="H8290" s="1" t="s">
        <v>26991</v>
      </c>
      <c r="I8290" s="4">
        <v>84.25724537037037</v>
      </c>
      <c r="J8290" s="1">
        <v>166.15</v>
      </c>
      <c r="K8290" s="1">
        <v>29.3</v>
      </c>
      <c r="M8290" s="10">
        <f t="array" ref="M8290">_xlfn.XLOOKUP(A8290,subscriptions!B8290:B10004,subscriptions!D8290:D10004)</f>
        <v>120</v>
      </c>
      <c r="N8290" s="10">
        <f t="array" ref="N8290">_xlfn.XLOOKUP(A8290,subscriptions!B8290:B10004,subscriptions!G8290:G10004)</f>
        <v>5</v>
      </c>
      <c r="O8290" s="10">
        <v>114.0</v>
      </c>
      <c r="P8290" s="10" t="str">
        <f t="array" ref="P8290">_xlfn.XLOOKUP(A8290,subscriptions!B8290:B10004,subscriptions!C8290:C10004)</f>
        <v>Residential</v>
      </c>
      <c r="Q8290" s="10" t="s">
        <v>194</v>
      </c>
      <c r="R8290" s="10" t="s">
        <v>212</v>
      </c>
      <c r="S8290" s="10" t="s">
        <v>175</v>
      </c>
    </row>
    <row r="8291">
      <c r="A8291" s="1" t="s">
        <v>10450</v>
      </c>
      <c r="B8291" s="1" t="s">
        <v>1226</v>
      </c>
      <c r="C8291" s="1" t="s">
        <v>2007</v>
      </c>
      <c r="D8291" s="1" t="s">
        <v>153</v>
      </c>
      <c r="E8291" s="1" t="s">
        <v>262</v>
      </c>
      <c r="F8291" s="1" t="s">
        <v>674</v>
      </c>
      <c r="G8291" s="1" t="s">
        <v>26992</v>
      </c>
      <c r="H8291" s="1" t="s">
        <v>26993</v>
      </c>
      <c r="I8291" s="4">
        <v>84.37729166666666</v>
      </c>
      <c r="J8291" s="1">
        <v>1121.23</v>
      </c>
      <c r="K8291" s="1">
        <v>139.92</v>
      </c>
      <c r="M8291" s="10">
        <f t="array" ref="M8291">_xlfn.XLOOKUP(A8291,subscriptions!B8291:B10004,subscriptions!D8291:D10004)</f>
        <v>80</v>
      </c>
      <c r="N8291" s="10">
        <f t="array" ref="N8291">_xlfn.XLOOKUP(A8291,subscriptions!B8291:B10004,subscriptions!G8291:G10004)</f>
        <v>10</v>
      </c>
      <c r="O8291" s="10">
        <v>72.0</v>
      </c>
      <c r="P8291" s="10" t="str">
        <f t="array" ref="P8291">_xlfn.XLOOKUP(A8291,subscriptions!B8291:B10004,subscriptions!C8291:C10004)</f>
        <v>Roam</v>
      </c>
      <c r="Q8291" s="10" t="s">
        <v>128</v>
      </c>
      <c r="R8291" s="10" t="s">
        <v>148</v>
      </c>
      <c r="S8291" s="10" t="s">
        <v>1360</v>
      </c>
    </row>
    <row r="8292">
      <c r="A8292" s="1" t="s">
        <v>10451</v>
      </c>
      <c r="B8292" s="1" t="s">
        <v>555</v>
      </c>
      <c r="C8292" s="1" t="s">
        <v>1678</v>
      </c>
      <c r="D8292" s="1" t="s">
        <v>153</v>
      </c>
      <c r="E8292" s="1" t="s">
        <v>631</v>
      </c>
      <c r="F8292" s="1" t="s">
        <v>632</v>
      </c>
      <c r="G8292" s="1" t="s">
        <v>26994</v>
      </c>
      <c r="H8292" s="1" t="s">
        <v>26995</v>
      </c>
      <c r="I8292" s="4">
        <v>84.25641203703704</v>
      </c>
      <c r="J8292" s="1">
        <v>5282.06</v>
      </c>
      <c r="K8292" s="1">
        <v>964.3</v>
      </c>
      <c r="M8292" s="10">
        <f t="array" ref="M8292">_xlfn.XLOOKUP(A8292,subscriptions!B8292:B10004,subscriptions!D8292:D10004)</f>
        <v>80</v>
      </c>
      <c r="N8292" s="10">
        <f t="array" ref="N8292">_xlfn.XLOOKUP(A8292,subscriptions!B8292:B10004,subscriptions!G8292:G10004)</f>
        <v>20</v>
      </c>
      <c r="O8292" s="10">
        <v>64.0</v>
      </c>
      <c r="P8292" s="10" t="str">
        <f t="array" ref="P8292">_xlfn.XLOOKUP(A8292,subscriptions!B8292:B10004,subscriptions!C8292:C10004)</f>
        <v>Roam</v>
      </c>
      <c r="Q8292" s="10" t="s">
        <v>128</v>
      </c>
      <c r="R8292" s="10" t="s">
        <v>148</v>
      </c>
      <c r="S8292" s="10" t="s">
        <v>130</v>
      </c>
    </row>
    <row r="8293">
      <c r="A8293" s="1" t="s">
        <v>10452</v>
      </c>
      <c r="B8293" s="1" t="s">
        <v>1460</v>
      </c>
      <c r="C8293" s="1" t="s">
        <v>441</v>
      </c>
      <c r="D8293" s="1" t="s">
        <v>27</v>
      </c>
      <c r="E8293" s="1" t="s">
        <v>714</v>
      </c>
      <c r="F8293" s="1" t="s">
        <v>1866</v>
      </c>
      <c r="G8293" s="1" t="s">
        <v>26996</v>
      </c>
      <c r="H8293" s="1" t="s">
        <v>26997</v>
      </c>
      <c r="I8293" s="4">
        <v>84.25511574074073</v>
      </c>
      <c r="J8293" s="1">
        <v>1822.39</v>
      </c>
      <c r="K8293" s="1">
        <v>422.55</v>
      </c>
      <c r="M8293" s="10">
        <f t="array" ref="M8293">_xlfn.XLOOKUP(A8293,subscriptions!B8293:B10004,subscriptions!D8293:D10004)</f>
        <v>80</v>
      </c>
      <c r="N8293" s="10">
        <f t="array" ref="N8293">_xlfn.XLOOKUP(A8293,subscriptions!B8293:B10004,subscriptions!G8293:G10004)</f>
        <v>0</v>
      </c>
      <c r="O8293" s="10">
        <v>80.0</v>
      </c>
      <c r="P8293" s="10" t="str">
        <f t="array" ref="P8293">_xlfn.XLOOKUP(A8293,subscriptions!B8293:B10004,subscriptions!C8293:C10004)</f>
        <v>Roam</v>
      </c>
      <c r="Q8293" s="10" t="s">
        <v>173</v>
      </c>
      <c r="R8293" s="10" t="s">
        <v>148</v>
      </c>
      <c r="S8293" s="10" t="s">
        <v>149</v>
      </c>
    </row>
    <row r="8294">
      <c r="A8294" s="1" t="s">
        <v>10453</v>
      </c>
      <c r="B8294" s="1" t="s">
        <v>870</v>
      </c>
      <c r="C8294" s="1" t="s">
        <v>110</v>
      </c>
      <c r="D8294" s="1" t="s">
        <v>153</v>
      </c>
      <c r="E8294" s="1" t="s">
        <v>28</v>
      </c>
      <c r="F8294" s="1" t="s">
        <v>29</v>
      </c>
      <c r="G8294" s="1" t="s">
        <v>26998</v>
      </c>
      <c r="H8294" s="1" t="s">
        <v>26999</v>
      </c>
      <c r="I8294" s="4">
        <v>84.29263888888889</v>
      </c>
      <c r="J8294" s="1">
        <v>160.33</v>
      </c>
      <c r="K8294" s="1">
        <v>27.53</v>
      </c>
      <c r="M8294" s="10">
        <f t="array" ref="M8294">_xlfn.XLOOKUP(A8294,subscriptions!B8294:B10004,subscriptions!D8294:D10004)</f>
        <v>120</v>
      </c>
      <c r="N8294" s="10">
        <f t="array" ref="N8294">_xlfn.XLOOKUP(A8294,subscriptions!B8294:B10004,subscriptions!G8294:G10004)</f>
        <v>5</v>
      </c>
      <c r="O8294" s="10">
        <v>114.0</v>
      </c>
      <c r="P8294" s="10" t="str">
        <f t="array" ref="P8294">_xlfn.XLOOKUP(A8294,subscriptions!B8294:B10004,subscriptions!C8294:C10004)</f>
        <v>Residential</v>
      </c>
      <c r="Q8294" s="10" t="s">
        <v>194</v>
      </c>
      <c r="R8294" s="10" t="s">
        <v>212</v>
      </c>
      <c r="S8294" s="10" t="s">
        <v>587</v>
      </c>
    </row>
    <row r="8295">
      <c r="A8295" s="1" t="s">
        <v>10454</v>
      </c>
      <c r="B8295" s="1" t="s">
        <v>523</v>
      </c>
      <c r="C8295" s="1" t="s">
        <v>1200</v>
      </c>
      <c r="D8295" s="1" t="s">
        <v>27</v>
      </c>
      <c r="E8295" s="1" t="s">
        <v>179</v>
      </c>
      <c r="F8295" s="1" t="s">
        <v>1045</v>
      </c>
      <c r="G8295" s="1" t="s">
        <v>27000</v>
      </c>
      <c r="H8295" s="1" t="s">
        <v>27001</v>
      </c>
      <c r="I8295" s="4">
        <v>84.3412037037037</v>
      </c>
      <c r="J8295" s="1">
        <v>364.9</v>
      </c>
      <c r="K8295" s="1">
        <v>87.54</v>
      </c>
      <c r="L8295" s="1">
        <v>100.0</v>
      </c>
      <c r="M8295" s="10">
        <f t="array" ref="M8295">_xlfn.XLOOKUP(A8295,subscriptions!B8295:B10004,subscriptions!D8295:D10004)</f>
        <v>50</v>
      </c>
      <c r="N8295" s="10">
        <f t="array" ref="N8295">_xlfn.XLOOKUP(A8295,subscriptions!B8295:B10004,subscriptions!G8295:G10004)</f>
        <v>10</v>
      </c>
      <c r="O8295" s="10">
        <v>45.0</v>
      </c>
      <c r="P8295" s="10" t="str">
        <f t="array" ref="P8295">_xlfn.XLOOKUP(A8295,subscriptions!B8295:B10004,subscriptions!C8295:C10004)</f>
        <v>Mini</v>
      </c>
      <c r="Q8295" s="10" t="s">
        <v>128</v>
      </c>
      <c r="R8295" s="10" t="s">
        <v>148</v>
      </c>
      <c r="S8295" s="10" t="s">
        <v>259</v>
      </c>
    </row>
    <row r="8296">
      <c r="A8296" s="1" t="s">
        <v>10455</v>
      </c>
      <c r="B8296" s="1" t="s">
        <v>713</v>
      </c>
      <c r="C8296" s="1" t="s">
        <v>920</v>
      </c>
      <c r="D8296" s="1" t="s">
        <v>27</v>
      </c>
      <c r="E8296" s="1" t="s">
        <v>631</v>
      </c>
      <c r="F8296" s="1" t="s">
        <v>2495</v>
      </c>
      <c r="G8296" s="1" t="s">
        <v>27002</v>
      </c>
      <c r="H8296" s="1" t="s">
        <v>27003</v>
      </c>
      <c r="I8296" s="4">
        <v>84.42096064814815</v>
      </c>
      <c r="J8296" s="1">
        <v>2263.17</v>
      </c>
      <c r="K8296" s="1">
        <v>386.5</v>
      </c>
      <c r="M8296" s="10">
        <f t="array" ref="M8296">_xlfn.XLOOKUP(A8296,subscriptions!B8296:B10004,subscriptions!D8296:D10004)</f>
        <v>250</v>
      </c>
      <c r="N8296" s="10">
        <f t="array" ref="N8296">_xlfn.XLOOKUP(A8296,subscriptions!B8296:B10004,subscriptions!G8296:G10004)</f>
        <v>20</v>
      </c>
      <c r="O8296" s="10">
        <v>200.0</v>
      </c>
      <c r="P8296" s="10" t="str">
        <f t="array" ref="P8296">_xlfn.XLOOKUP(A8296,subscriptions!B8296:B10004,subscriptions!C8296:C10004)</f>
        <v>Business</v>
      </c>
      <c r="Q8296" s="10" t="s">
        <v>128</v>
      </c>
      <c r="R8296" s="10" t="s">
        <v>129</v>
      </c>
      <c r="S8296" s="10" t="s">
        <v>2152</v>
      </c>
    </row>
    <row r="8297">
      <c r="A8297" s="1" t="s">
        <v>10456</v>
      </c>
      <c r="B8297" s="1" t="s">
        <v>842</v>
      </c>
      <c r="C8297" s="1" t="s">
        <v>1973</v>
      </c>
      <c r="D8297" s="1" t="s">
        <v>27</v>
      </c>
      <c r="E8297" s="1" t="s">
        <v>239</v>
      </c>
      <c r="F8297" s="1" t="s">
        <v>2765</v>
      </c>
      <c r="G8297" s="1" t="s">
        <v>27004</v>
      </c>
      <c r="H8297" s="1" t="s">
        <v>27005</v>
      </c>
      <c r="I8297" s="4">
        <v>84.38150462962963</v>
      </c>
      <c r="J8297" s="1">
        <v>2812.43</v>
      </c>
      <c r="K8297" s="1">
        <v>675.12</v>
      </c>
      <c r="M8297" s="10">
        <f t="array" ref="M8297">_xlfn.XLOOKUP(A8297,subscriptions!B8297:B10004,subscriptions!D8297:D10004)</f>
        <v>50</v>
      </c>
      <c r="N8297" s="10">
        <f t="array" ref="N8297">_xlfn.XLOOKUP(A8297,subscriptions!B8297:B10004,subscriptions!G8297:G10004)</f>
        <v>0</v>
      </c>
      <c r="O8297" s="10">
        <v>50.0</v>
      </c>
      <c r="P8297" s="10" t="str">
        <f t="array" ref="P8297">_xlfn.XLOOKUP(A8297,subscriptions!B8297:B10004,subscriptions!C8297:C10004)</f>
        <v>Mini</v>
      </c>
      <c r="Q8297" s="10" t="s">
        <v>173</v>
      </c>
      <c r="R8297" s="10" t="s">
        <v>148</v>
      </c>
      <c r="S8297" s="10" t="s">
        <v>1789</v>
      </c>
    </row>
    <row r="8298">
      <c r="A8298" s="1" t="s">
        <v>10457</v>
      </c>
      <c r="B8298" s="1" t="s">
        <v>1865</v>
      </c>
      <c r="C8298" s="1" t="s">
        <v>133</v>
      </c>
      <c r="D8298" s="1" t="s">
        <v>153</v>
      </c>
      <c r="E8298" s="1" t="s">
        <v>262</v>
      </c>
      <c r="F8298" s="1" t="s">
        <v>1835</v>
      </c>
      <c r="G8298" s="1" t="s">
        <v>27006</v>
      </c>
      <c r="H8298" s="1" t="s">
        <v>27007</v>
      </c>
      <c r="I8298" s="4">
        <v>84.17255787037037</v>
      </c>
      <c r="J8298" s="1">
        <v>1492.3</v>
      </c>
      <c r="K8298" s="1">
        <v>325.48</v>
      </c>
      <c r="M8298" s="10">
        <f t="array" ref="M8298">_xlfn.XLOOKUP(A8298,subscriptions!B8298:B10004,subscriptions!D8298:D10004)</f>
        <v>120</v>
      </c>
      <c r="N8298" s="10">
        <f t="array" ref="N8298">_xlfn.XLOOKUP(A8298,subscriptions!B8298:B10004,subscriptions!G8298:G10004)</f>
        <v>5</v>
      </c>
      <c r="O8298" s="10">
        <v>114.0</v>
      </c>
      <c r="P8298" s="10" t="str">
        <f t="array" ref="P8298">_xlfn.XLOOKUP(A8298,subscriptions!B8298:B10004,subscriptions!C8298:C10004)</f>
        <v>Residential</v>
      </c>
      <c r="Q8298" s="10" t="s">
        <v>194</v>
      </c>
      <c r="R8298" s="10" t="s">
        <v>212</v>
      </c>
      <c r="S8298" s="10" t="s">
        <v>1637</v>
      </c>
    </row>
    <row r="8299">
      <c r="A8299" s="1" t="s">
        <v>10458</v>
      </c>
      <c r="B8299" s="1" t="s">
        <v>1387</v>
      </c>
      <c r="C8299" s="1" t="s">
        <v>1492</v>
      </c>
      <c r="D8299" s="1" t="s">
        <v>27</v>
      </c>
      <c r="E8299" s="1" t="s">
        <v>111</v>
      </c>
      <c r="F8299" s="1" t="s">
        <v>1855</v>
      </c>
      <c r="G8299" s="1" t="s">
        <v>27008</v>
      </c>
      <c r="H8299" s="1" t="s">
        <v>27009</v>
      </c>
      <c r="I8299" s="4">
        <v>84.41957175925926</v>
      </c>
      <c r="J8299" s="1">
        <v>1601.02</v>
      </c>
      <c r="K8299" s="1">
        <v>151.47</v>
      </c>
      <c r="M8299" s="10">
        <f t="array" ref="M8299">_xlfn.XLOOKUP(A8299,subscriptions!B8299:B10004,subscriptions!D8299:D10004)</f>
        <v>120</v>
      </c>
      <c r="N8299" s="10">
        <f t="array" ref="N8299">_xlfn.XLOOKUP(A8299,subscriptions!B8299:B10004,subscriptions!G8299:G10004)</f>
        <v>10</v>
      </c>
      <c r="O8299" s="10">
        <v>108.0</v>
      </c>
      <c r="P8299" s="10" t="str">
        <f t="array" ref="P8299">_xlfn.XLOOKUP(A8299,subscriptions!B8299:B10004,subscriptions!C8299:C10004)</f>
        <v>Residential</v>
      </c>
      <c r="Q8299" s="10" t="s">
        <v>128</v>
      </c>
      <c r="R8299" s="10" t="s">
        <v>212</v>
      </c>
      <c r="S8299" s="10" t="s">
        <v>1525</v>
      </c>
    </row>
    <row r="8300">
      <c r="A8300" s="1" t="s">
        <v>10461</v>
      </c>
      <c r="B8300" s="1" t="s">
        <v>772</v>
      </c>
      <c r="C8300" s="1" t="s">
        <v>1142</v>
      </c>
      <c r="D8300" s="1" t="s">
        <v>153</v>
      </c>
      <c r="E8300" s="1" t="s">
        <v>280</v>
      </c>
      <c r="F8300" s="1" t="s">
        <v>1478</v>
      </c>
      <c r="G8300" s="1" t="s">
        <v>27010</v>
      </c>
      <c r="H8300" s="1" t="s">
        <v>27011</v>
      </c>
      <c r="I8300" s="4">
        <v>84.17025462962962</v>
      </c>
      <c r="J8300" s="1">
        <v>93.12</v>
      </c>
      <c r="K8300" s="1">
        <v>35.79</v>
      </c>
      <c r="M8300" s="10">
        <f t="array" ref="M8300">_xlfn.XLOOKUP(A8300,subscriptions!B8300:B10004,subscriptions!D8300:D10004)</f>
        <v>80</v>
      </c>
      <c r="N8300" s="10">
        <f t="array" ref="N8300">_xlfn.XLOOKUP(A8300,subscriptions!B8300:B10004,subscriptions!G8300:G10004)</f>
        <v>20</v>
      </c>
      <c r="O8300" s="10">
        <v>64.0</v>
      </c>
      <c r="P8300" s="10" t="str">
        <f t="array" ref="P8300">_xlfn.XLOOKUP(A8300,subscriptions!B8300:B10004,subscriptions!C8300:C10004)</f>
        <v>Roam</v>
      </c>
      <c r="Q8300" s="10" t="s">
        <v>128</v>
      </c>
      <c r="R8300" s="10" t="s">
        <v>148</v>
      </c>
      <c r="S8300" s="10" t="s">
        <v>2494</v>
      </c>
    </row>
    <row r="8301">
      <c r="A8301" s="1" t="s">
        <v>10462</v>
      </c>
      <c r="B8301" s="1" t="s">
        <v>1491</v>
      </c>
      <c r="C8301" s="1" t="s">
        <v>827</v>
      </c>
      <c r="D8301" s="1" t="s">
        <v>153</v>
      </c>
      <c r="E8301" s="1" t="s">
        <v>280</v>
      </c>
      <c r="F8301" s="1" t="s">
        <v>2239</v>
      </c>
      <c r="G8301" s="1" t="s">
        <v>27012</v>
      </c>
      <c r="H8301" s="1" t="s">
        <v>27013</v>
      </c>
      <c r="I8301" s="4">
        <v>84.29409722222222</v>
      </c>
      <c r="J8301" s="1">
        <v>2695.02</v>
      </c>
      <c r="K8301" s="1">
        <v>547.13</v>
      </c>
      <c r="M8301" s="10">
        <f t="array" ref="M8301">_xlfn.XLOOKUP(A8301,subscriptions!B8301:B10004,subscriptions!D8301:D10004)</f>
        <v>120</v>
      </c>
      <c r="N8301" s="10">
        <f t="array" ref="N8301">_xlfn.XLOOKUP(A8301,subscriptions!B8301:B10004,subscriptions!G8301:G10004)</f>
        <v>0</v>
      </c>
      <c r="O8301" s="10">
        <v>120.0</v>
      </c>
      <c r="P8301" s="10" t="str">
        <f t="array" ref="P8301">_xlfn.XLOOKUP(A8301,subscriptions!B8301:B10004,subscriptions!C8301:C10004)</f>
        <v>Residential</v>
      </c>
      <c r="Q8301" s="10" t="s">
        <v>173</v>
      </c>
      <c r="R8301" s="10" t="s">
        <v>212</v>
      </c>
      <c r="S8301" s="10" t="s">
        <v>1458</v>
      </c>
    </row>
    <row r="8302">
      <c r="A8302" s="1" t="s">
        <v>10463</v>
      </c>
      <c r="B8302" s="1" t="s">
        <v>919</v>
      </c>
      <c r="C8302" s="1" t="s">
        <v>1678</v>
      </c>
      <c r="D8302" s="1" t="s">
        <v>27</v>
      </c>
      <c r="E8302" s="1" t="s">
        <v>631</v>
      </c>
      <c r="F8302" s="1" t="s">
        <v>2293</v>
      </c>
      <c r="G8302" s="1" t="s">
        <v>27014</v>
      </c>
      <c r="H8302" s="1" t="s">
        <v>27015</v>
      </c>
      <c r="I8302" s="4">
        <v>84.2944675925926</v>
      </c>
      <c r="J8302" s="1">
        <v>2378.7</v>
      </c>
      <c r="K8302" s="1">
        <v>469.8</v>
      </c>
      <c r="M8302" s="10">
        <f t="array" ref="M8302">_xlfn.XLOOKUP(A8302,subscriptions!B8302:B10004,subscriptions!D8302:D10004)</f>
        <v>120</v>
      </c>
      <c r="N8302" s="10">
        <f t="array" ref="N8302">_xlfn.XLOOKUP(A8302,subscriptions!B8302:B10004,subscriptions!G8302:G10004)</f>
        <v>5</v>
      </c>
      <c r="O8302" s="10">
        <v>114.0</v>
      </c>
      <c r="P8302" s="10" t="str">
        <f t="array" ref="P8302">_xlfn.XLOOKUP(A8302,subscriptions!B8302:B10004,subscriptions!C8302:C10004)</f>
        <v>Residential</v>
      </c>
      <c r="Q8302" s="10" t="s">
        <v>194</v>
      </c>
      <c r="R8302" s="10" t="s">
        <v>212</v>
      </c>
      <c r="S8302" s="10" t="s">
        <v>2075</v>
      </c>
    </row>
    <row r="8303">
      <c r="A8303" s="1" t="s">
        <v>10464</v>
      </c>
      <c r="B8303" s="1" t="s">
        <v>2096</v>
      </c>
      <c r="C8303" s="1" t="s">
        <v>764</v>
      </c>
      <c r="D8303" s="1" t="s">
        <v>27</v>
      </c>
      <c r="E8303" s="1" t="s">
        <v>280</v>
      </c>
      <c r="F8303" s="1" t="s">
        <v>1706</v>
      </c>
      <c r="G8303" s="1" t="s">
        <v>27016</v>
      </c>
      <c r="H8303" s="1" t="s">
        <v>27017</v>
      </c>
      <c r="I8303" s="4">
        <v>84.42028935185185</v>
      </c>
      <c r="J8303" s="1">
        <v>499.7</v>
      </c>
      <c r="K8303" s="1">
        <v>132.77</v>
      </c>
      <c r="M8303" s="10">
        <f t="array" ref="M8303">_xlfn.XLOOKUP(A8303,subscriptions!B8303:B10004,subscriptions!D8303:D10004)</f>
        <v>120</v>
      </c>
      <c r="N8303" s="10">
        <f t="array" ref="N8303">_xlfn.XLOOKUP(A8303,subscriptions!B8303:B10004,subscriptions!G8303:G10004)</f>
        <v>10</v>
      </c>
      <c r="O8303" s="10">
        <v>108.0</v>
      </c>
      <c r="P8303" s="10" t="str">
        <f t="array" ref="P8303">_xlfn.XLOOKUP(A8303,subscriptions!B8303:B10004,subscriptions!C8303:C10004)</f>
        <v>Residential</v>
      </c>
      <c r="Q8303" s="10" t="s">
        <v>128</v>
      </c>
      <c r="R8303" s="10" t="s">
        <v>212</v>
      </c>
      <c r="S8303" s="10" t="s">
        <v>940</v>
      </c>
    </row>
    <row r="8304">
      <c r="A8304" s="1" t="s">
        <v>10465</v>
      </c>
      <c r="B8304" s="1" t="s">
        <v>1886</v>
      </c>
      <c r="C8304" s="1" t="s">
        <v>110</v>
      </c>
      <c r="D8304" s="1" t="s">
        <v>27</v>
      </c>
      <c r="E8304" s="1" t="s">
        <v>631</v>
      </c>
      <c r="F8304" s="1" t="s">
        <v>1318</v>
      </c>
      <c r="G8304" s="1" t="s">
        <v>27018</v>
      </c>
      <c r="H8304" s="1" t="s">
        <v>27019</v>
      </c>
      <c r="I8304" s="4">
        <v>84.29943287037037</v>
      </c>
      <c r="J8304" s="1">
        <v>1899.98</v>
      </c>
      <c r="K8304" s="1">
        <v>318.19</v>
      </c>
      <c r="M8304" s="10">
        <f t="array" ref="M8304">_xlfn.XLOOKUP(A8304,subscriptions!B8304:B10004,subscriptions!D8304:D10004)</f>
        <v>120</v>
      </c>
      <c r="N8304" s="10">
        <f t="array" ref="N8304">_xlfn.XLOOKUP(A8304,subscriptions!B8304:B10004,subscriptions!G8304:G10004)</f>
        <v>20</v>
      </c>
      <c r="O8304" s="10">
        <v>96.0</v>
      </c>
      <c r="P8304" s="10" t="str">
        <f t="array" ref="P8304">_xlfn.XLOOKUP(A8304,subscriptions!B8304:B10004,subscriptions!C8304:C10004)</f>
        <v>Residential</v>
      </c>
      <c r="Q8304" s="10" t="s">
        <v>128</v>
      </c>
      <c r="R8304" s="10" t="s">
        <v>148</v>
      </c>
      <c r="S8304" s="10" t="s">
        <v>522</v>
      </c>
    </row>
    <row r="8305">
      <c r="A8305" s="1" t="s">
        <v>10466</v>
      </c>
      <c r="B8305" s="1" t="s">
        <v>1865</v>
      </c>
      <c r="C8305" s="1" t="s">
        <v>509</v>
      </c>
      <c r="D8305" s="1" t="s">
        <v>153</v>
      </c>
      <c r="E8305" s="1" t="s">
        <v>631</v>
      </c>
      <c r="F8305" s="1" t="s">
        <v>2293</v>
      </c>
      <c r="G8305" s="1" t="s">
        <v>27020</v>
      </c>
      <c r="H8305" s="1" t="s">
        <v>27021</v>
      </c>
      <c r="I8305" s="4">
        <v>84.38012731481481</v>
      </c>
      <c r="J8305" s="1">
        <v>412.83</v>
      </c>
      <c r="K8305" s="1">
        <v>58.54</v>
      </c>
      <c r="M8305" s="10">
        <f t="array" ref="M8305">_xlfn.XLOOKUP(A8305,subscriptions!B8305:B10004,subscriptions!D8305:D10004)</f>
        <v>120</v>
      </c>
      <c r="N8305" s="10">
        <f t="array" ref="N8305">_xlfn.XLOOKUP(A8305,subscriptions!B8305:B10004,subscriptions!G8305:G10004)</f>
        <v>0</v>
      </c>
      <c r="O8305" s="10">
        <v>120.0</v>
      </c>
      <c r="P8305" s="10" t="str">
        <f t="array" ref="P8305">_xlfn.XLOOKUP(A8305,subscriptions!B8305:B10004,subscriptions!C8305:C10004)</f>
        <v>Residential</v>
      </c>
      <c r="Q8305" s="10" t="s">
        <v>173</v>
      </c>
      <c r="R8305" s="10" t="s">
        <v>212</v>
      </c>
      <c r="S8305" s="10" t="s">
        <v>698</v>
      </c>
    </row>
    <row r="8306">
      <c r="A8306" s="1" t="s">
        <v>10467</v>
      </c>
      <c r="B8306" s="1" t="s">
        <v>109</v>
      </c>
      <c r="C8306" s="1" t="s">
        <v>764</v>
      </c>
      <c r="D8306" s="1" t="s">
        <v>27</v>
      </c>
      <c r="E8306" s="1" t="s">
        <v>714</v>
      </c>
      <c r="F8306" s="1" t="s">
        <v>828</v>
      </c>
      <c r="G8306" s="1" t="s">
        <v>27022</v>
      </c>
      <c r="H8306" s="1" t="s">
        <v>14900</v>
      </c>
      <c r="I8306" s="4">
        <v>84.29956018518519</v>
      </c>
      <c r="J8306" s="1">
        <v>111.75</v>
      </c>
      <c r="K8306" s="1">
        <v>18.58</v>
      </c>
      <c r="M8306" s="10">
        <f t="array" ref="M8306">_xlfn.XLOOKUP(A8306,subscriptions!B8306:B10004,subscriptions!D8306:D10004)</f>
        <v>80</v>
      </c>
      <c r="N8306" s="10">
        <f t="array" ref="N8306">_xlfn.XLOOKUP(A8306,subscriptions!B8306:B10004,subscriptions!G8306:G10004)</f>
        <v>5</v>
      </c>
      <c r="O8306" s="10">
        <v>76.0</v>
      </c>
      <c r="P8306" s="10" t="str">
        <f t="array" ref="P8306">_xlfn.XLOOKUP(A8306,subscriptions!B8306:B10004,subscriptions!C8306:C10004)</f>
        <v>Roam</v>
      </c>
      <c r="Q8306" s="10" t="s">
        <v>194</v>
      </c>
      <c r="R8306" s="10" t="s">
        <v>148</v>
      </c>
      <c r="S8306" s="10" t="s">
        <v>522</v>
      </c>
    </row>
    <row r="8307">
      <c r="A8307" s="1" t="s">
        <v>10468</v>
      </c>
      <c r="B8307" s="1" t="s">
        <v>2096</v>
      </c>
      <c r="C8307" s="1" t="s">
        <v>110</v>
      </c>
      <c r="D8307" s="1" t="s">
        <v>27</v>
      </c>
      <c r="E8307" s="1" t="s">
        <v>179</v>
      </c>
      <c r="F8307" s="1" t="s">
        <v>901</v>
      </c>
      <c r="G8307" s="1" t="s">
        <v>27023</v>
      </c>
      <c r="H8307" s="1" t="s">
        <v>27024</v>
      </c>
      <c r="I8307" s="4">
        <v>84.20980324074074</v>
      </c>
      <c r="J8307" s="1">
        <v>386.85</v>
      </c>
      <c r="K8307" s="1">
        <v>113.39</v>
      </c>
      <c r="L8307" s="1">
        <v>100.0</v>
      </c>
      <c r="M8307" s="10">
        <f t="array" ref="M8307">_xlfn.XLOOKUP(A8307,subscriptions!B8307:B10004,subscriptions!D8307:D10004)</f>
        <v>250</v>
      </c>
      <c r="N8307" s="10">
        <f t="array" ref="N8307">_xlfn.XLOOKUP(A8307,subscriptions!B8307:B10004,subscriptions!G8307:G10004)</f>
        <v>10</v>
      </c>
      <c r="O8307" s="10">
        <v>225.0</v>
      </c>
      <c r="P8307" s="10" t="str">
        <f t="array" ref="P8307">_xlfn.XLOOKUP(A8307,subscriptions!B8307:B10004,subscriptions!C8307:C10004)</f>
        <v>Business</v>
      </c>
      <c r="Q8307" s="10" t="s">
        <v>128</v>
      </c>
      <c r="R8307" s="10" t="s">
        <v>129</v>
      </c>
      <c r="S8307" s="10" t="s">
        <v>353</v>
      </c>
    </row>
    <row r="8308">
      <c r="A8308" s="1" t="s">
        <v>10469</v>
      </c>
      <c r="B8308" s="1" t="s">
        <v>1157</v>
      </c>
      <c r="C8308" s="1" t="s">
        <v>473</v>
      </c>
      <c r="D8308" s="1" t="s">
        <v>27</v>
      </c>
      <c r="E8308" s="1" t="s">
        <v>714</v>
      </c>
      <c r="F8308" s="1" t="s">
        <v>3419</v>
      </c>
      <c r="G8308" s="1" t="s">
        <v>27025</v>
      </c>
      <c r="H8308" s="1" t="s">
        <v>27026</v>
      </c>
      <c r="I8308" s="4">
        <v>84.25096064814815</v>
      </c>
      <c r="J8308" s="1">
        <v>345.17</v>
      </c>
      <c r="K8308" s="1">
        <v>93.63</v>
      </c>
      <c r="M8308" s="10">
        <f t="array" ref="M8308">_xlfn.XLOOKUP(A8308,subscriptions!B8308:B10004,subscriptions!D8308:D10004)</f>
        <v>120</v>
      </c>
      <c r="N8308" s="10">
        <f t="array" ref="N8308">_xlfn.XLOOKUP(A8308,subscriptions!B8308:B10004,subscriptions!G8308:G10004)</f>
        <v>20</v>
      </c>
      <c r="O8308" s="10">
        <v>96.0</v>
      </c>
      <c r="P8308" s="10" t="str">
        <f t="array" ref="P8308">_xlfn.XLOOKUP(A8308,subscriptions!B8308:B10004,subscriptions!C8308:C10004)</f>
        <v>Residential</v>
      </c>
      <c r="Q8308" s="10" t="s">
        <v>128</v>
      </c>
      <c r="R8308" s="10" t="s">
        <v>148</v>
      </c>
      <c r="S8308" s="10" t="s">
        <v>1691</v>
      </c>
    </row>
    <row r="8309">
      <c r="A8309" s="1" t="s">
        <v>10470</v>
      </c>
      <c r="B8309" s="1" t="s">
        <v>1157</v>
      </c>
      <c r="C8309" s="1" t="s">
        <v>1477</v>
      </c>
      <c r="D8309" s="1" t="s">
        <v>27</v>
      </c>
      <c r="E8309" s="1" t="s">
        <v>111</v>
      </c>
      <c r="F8309" s="1" t="s">
        <v>1855</v>
      </c>
      <c r="G8309" s="1" t="s">
        <v>27027</v>
      </c>
      <c r="H8309" s="1" t="s">
        <v>27028</v>
      </c>
      <c r="I8309" s="4">
        <v>84.37716435185185</v>
      </c>
      <c r="J8309" s="1">
        <v>668.16</v>
      </c>
      <c r="K8309" s="1">
        <v>140.94</v>
      </c>
      <c r="M8309" s="10">
        <f t="array" ref="M8309">_xlfn.XLOOKUP(A8309,subscriptions!B8309:B10004,subscriptions!D8309:D10004)</f>
        <v>120</v>
      </c>
      <c r="N8309" s="10">
        <f t="array" ref="N8309">_xlfn.XLOOKUP(A8309,subscriptions!B8309:B10004,subscriptions!G8309:G10004)</f>
        <v>0</v>
      </c>
      <c r="O8309" s="10">
        <v>120.0</v>
      </c>
      <c r="P8309" s="10" t="str">
        <f t="array" ref="P8309">_xlfn.XLOOKUP(A8309,subscriptions!B8309:B10004,subscriptions!C8309:C10004)</f>
        <v>Residential</v>
      </c>
      <c r="Q8309" s="10" t="s">
        <v>173</v>
      </c>
      <c r="R8309" s="10" t="s">
        <v>212</v>
      </c>
      <c r="S8309" s="10" t="s">
        <v>1360</v>
      </c>
    </row>
    <row r="8310">
      <c r="A8310" s="1" t="s">
        <v>10471</v>
      </c>
      <c r="B8310" s="1" t="s">
        <v>2279</v>
      </c>
      <c r="C8310" s="1" t="s">
        <v>1973</v>
      </c>
      <c r="D8310" s="1" t="s">
        <v>153</v>
      </c>
      <c r="E8310" s="1" t="s">
        <v>239</v>
      </c>
      <c r="F8310" s="1" t="s">
        <v>3181</v>
      </c>
      <c r="G8310" s="1" t="s">
        <v>27029</v>
      </c>
      <c r="H8310" s="1" t="s">
        <v>27030</v>
      </c>
      <c r="I8310" s="4">
        <v>84.21144675925926</v>
      </c>
      <c r="J8310" s="1">
        <v>863.09</v>
      </c>
      <c r="K8310" s="1">
        <v>211.71</v>
      </c>
      <c r="M8310" s="10">
        <f t="array" ref="M8310">_xlfn.XLOOKUP(A8310,subscriptions!B8310:B10004,subscriptions!D8310:D10004)</f>
        <v>50</v>
      </c>
      <c r="N8310" s="10">
        <f t="array" ref="N8310">_xlfn.XLOOKUP(A8310,subscriptions!B8310:B10004,subscriptions!G8310:G10004)</f>
        <v>5</v>
      </c>
      <c r="O8310" s="10">
        <v>47.5</v>
      </c>
      <c r="P8310" s="10" t="str">
        <f t="array" ref="P8310">_xlfn.XLOOKUP(A8310,subscriptions!B8310:B10004,subscriptions!C8310:C10004)</f>
        <v>Mini</v>
      </c>
      <c r="Q8310" s="10" t="s">
        <v>194</v>
      </c>
      <c r="R8310" s="10" t="s">
        <v>148</v>
      </c>
      <c r="S8310" s="10" t="s">
        <v>438</v>
      </c>
    </row>
    <row r="8311">
      <c r="A8311" s="1" t="s">
        <v>10472</v>
      </c>
      <c r="B8311" s="1" t="s">
        <v>1099</v>
      </c>
      <c r="C8311" s="1" t="s">
        <v>884</v>
      </c>
      <c r="D8311" s="1" t="s">
        <v>153</v>
      </c>
      <c r="E8311" s="1" t="s">
        <v>262</v>
      </c>
      <c r="F8311" s="1" t="s">
        <v>4344</v>
      </c>
      <c r="G8311" s="1" t="s">
        <v>27031</v>
      </c>
      <c r="H8311" s="1" t="s">
        <v>27032</v>
      </c>
      <c r="I8311" s="4">
        <v>84.17369212962963</v>
      </c>
      <c r="J8311" s="1">
        <v>1115.56</v>
      </c>
      <c r="K8311" s="1">
        <v>183.95</v>
      </c>
      <c r="M8311" s="10">
        <f t="array" ref="M8311">_xlfn.XLOOKUP(A8311,subscriptions!B8311:B10004,subscriptions!D8311:D10004)</f>
        <v>120</v>
      </c>
      <c r="N8311" s="10">
        <f t="array" ref="N8311">_xlfn.XLOOKUP(A8311,subscriptions!B8311:B10004,subscriptions!G8311:G10004)</f>
        <v>10</v>
      </c>
      <c r="O8311" s="10">
        <v>108.0</v>
      </c>
      <c r="P8311" s="10" t="str">
        <f t="array" ref="P8311">_xlfn.XLOOKUP(A8311,subscriptions!B8311:B10004,subscriptions!C8311:C10004)</f>
        <v>Residential</v>
      </c>
      <c r="Q8311" s="10" t="s">
        <v>128</v>
      </c>
      <c r="R8311" s="10" t="s">
        <v>212</v>
      </c>
      <c r="S8311" s="10" t="s">
        <v>3087</v>
      </c>
    </row>
    <row r="8312">
      <c r="A8312" s="1" t="s">
        <v>10475</v>
      </c>
      <c r="B8312" s="1" t="s">
        <v>150</v>
      </c>
      <c r="C8312" s="1" t="s">
        <v>218</v>
      </c>
      <c r="D8312" s="1" t="s">
        <v>153</v>
      </c>
      <c r="E8312" s="1" t="s">
        <v>280</v>
      </c>
      <c r="F8312" s="1" t="s">
        <v>1478</v>
      </c>
      <c r="G8312" s="1" t="s">
        <v>27033</v>
      </c>
      <c r="H8312" s="1" t="s">
        <v>27034</v>
      </c>
      <c r="I8312" s="4">
        <v>84.41895833333334</v>
      </c>
      <c r="J8312" s="1">
        <v>1021.55</v>
      </c>
      <c r="K8312" s="1">
        <v>103.83</v>
      </c>
      <c r="M8312" s="10">
        <f t="array" ref="M8312">_xlfn.XLOOKUP(A8312,subscriptions!B8312:B10004,subscriptions!D8312:D10004)</f>
        <v>120</v>
      </c>
      <c r="N8312" s="10">
        <f t="array" ref="N8312">_xlfn.XLOOKUP(A8312,subscriptions!B8312:B10004,subscriptions!G8312:G10004)</f>
        <v>20</v>
      </c>
      <c r="O8312" s="10">
        <v>96.0</v>
      </c>
      <c r="P8312" s="10" t="str">
        <f t="array" ref="P8312">_xlfn.XLOOKUP(A8312,subscriptions!B8312:B10004,subscriptions!C8312:C10004)</f>
        <v>Residential</v>
      </c>
      <c r="Q8312" s="10" t="s">
        <v>128</v>
      </c>
      <c r="R8312" s="10" t="s">
        <v>148</v>
      </c>
      <c r="S8312" s="10" t="s">
        <v>1822</v>
      </c>
    </row>
    <row r="8313">
      <c r="A8313" s="1" t="s">
        <v>10476</v>
      </c>
      <c r="B8313" s="1" t="s">
        <v>1444</v>
      </c>
      <c r="C8313" s="1" t="s">
        <v>509</v>
      </c>
      <c r="D8313" s="1" t="s">
        <v>27</v>
      </c>
      <c r="E8313" s="1" t="s">
        <v>262</v>
      </c>
      <c r="F8313" s="1" t="s">
        <v>2112</v>
      </c>
      <c r="G8313" s="1" t="s">
        <v>27035</v>
      </c>
      <c r="H8313" s="1" t="s">
        <v>27036</v>
      </c>
      <c r="I8313" s="4">
        <v>84.34122685185186</v>
      </c>
      <c r="J8313" s="1">
        <v>523.45</v>
      </c>
      <c r="K8313" s="1">
        <v>72.05</v>
      </c>
      <c r="M8313" s="10">
        <f t="array" ref="M8313">_xlfn.XLOOKUP(A8313,subscriptions!B8313:B10004,subscriptions!D8313:D10004)</f>
        <v>120</v>
      </c>
      <c r="N8313" s="10">
        <f t="array" ref="N8313">_xlfn.XLOOKUP(A8313,subscriptions!B8313:B10004,subscriptions!G8313:G10004)</f>
        <v>0</v>
      </c>
      <c r="O8313" s="10">
        <v>120.0</v>
      </c>
      <c r="P8313" s="10" t="str">
        <f t="array" ref="P8313">_xlfn.XLOOKUP(A8313,subscriptions!B8313:B10004,subscriptions!C8313:C10004)</f>
        <v>Residential</v>
      </c>
      <c r="Q8313" s="10" t="s">
        <v>173</v>
      </c>
      <c r="R8313" s="10" t="s">
        <v>212</v>
      </c>
      <c r="S8313" s="10" t="s">
        <v>259</v>
      </c>
    </row>
    <row r="8314">
      <c r="A8314" s="1" t="s">
        <v>10477</v>
      </c>
      <c r="B8314" s="1" t="s">
        <v>2096</v>
      </c>
      <c r="C8314" s="1" t="s">
        <v>827</v>
      </c>
      <c r="D8314" s="1" t="s">
        <v>27</v>
      </c>
      <c r="E8314" s="1" t="s">
        <v>631</v>
      </c>
      <c r="F8314" s="1" t="s">
        <v>2293</v>
      </c>
      <c r="G8314" s="1" t="s">
        <v>27037</v>
      </c>
      <c r="H8314" s="1" t="s">
        <v>27038</v>
      </c>
      <c r="I8314" s="4">
        <v>84.42041666666667</v>
      </c>
      <c r="J8314" s="1">
        <v>94.41</v>
      </c>
      <c r="K8314" s="1">
        <v>39.4</v>
      </c>
      <c r="M8314" s="10">
        <f t="array" ref="M8314">_xlfn.XLOOKUP(A8314,subscriptions!B8314:B10004,subscriptions!D8314:D10004)</f>
        <v>50</v>
      </c>
      <c r="N8314" s="10">
        <f t="array" ref="N8314">_xlfn.XLOOKUP(A8314,subscriptions!B8314:B10004,subscriptions!G8314:G10004)</f>
        <v>5</v>
      </c>
      <c r="O8314" s="10">
        <v>47.5</v>
      </c>
      <c r="P8314" s="10" t="str">
        <f t="array" ref="P8314">_xlfn.XLOOKUP(A8314,subscriptions!B8314:B10004,subscriptions!C8314:C10004)</f>
        <v>Mini</v>
      </c>
      <c r="Q8314" s="10" t="s">
        <v>194</v>
      </c>
      <c r="R8314" s="10" t="s">
        <v>148</v>
      </c>
      <c r="S8314" s="10" t="s">
        <v>940</v>
      </c>
    </row>
    <row r="8315">
      <c r="A8315" s="1" t="s">
        <v>10478</v>
      </c>
      <c r="B8315" s="1" t="s">
        <v>355</v>
      </c>
      <c r="C8315" s="1" t="s">
        <v>884</v>
      </c>
      <c r="D8315" s="1" t="s">
        <v>153</v>
      </c>
      <c r="E8315" s="1" t="s">
        <v>239</v>
      </c>
      <c r="F8315" s="1" t="s">
        <v>2765</v>
      </c>
      <c r="G8315" s="1" t="s">
        <v>27039</v>
      </c>
      <c r="H8315" s="1" t="s">
        <v>27040</v>
      </c>
      <c r="I8315" s="4">
        <v>84.38229166666666</v>
      </c>
      <c r="J8315" s="1">
        <v>1443.69</v>
      </c>
      <c r="K8315" s="1">
        <v>244.98</v>
      </c>
      <c r="M8315" s="10">
        <f t="array" ref="M8315">_xlfn.XLOOKUP(A8315,subscriptions!B8315:B10004,subscriptions!D8315:D10004)</f>
        <v>250</v>
      </c>
      <c r="N8315" s="10">
        <f t="array" ref="N8315">_xlfn.XLOOKUP(A8315,subscriptions!B8315:B10004,subscriptions!G8315:G10004)</f>
        <v>10</v>
      </c>
      <c r="O8315" s="10">
        <v>225.0</v>
      </c>
      <c r="P8315" s="10" t="str">
        <f t="array" ref="P8315">_xlfn.XLOOKUP(A8315,subscriptions!B8315:B10004,subscriptions!C8315:C10004)</f>
        <v>Business</v>
      </c>
      <c r="Q8315" s="10" t="s">
        <v>128</v>
      </c>
      <c r="R8315" s="10" t="s">
        <v>129</v>
      </c>
      <c r="S8315" s="10" t="s">
        <v>293</v>
      </c>
    </row>
    <row r="8316">
      <c r="A8316" s="1" t="s">
        <v>10479</v>
      </c>
      <c r="B8316" s="1" t="s">
        <v>236</v>
      </c>
      <c r="C8316" s="1" t="s">
        <v>237</v>
      </c>
      <c r="D8316" s="1" t="s">
        <v>153</v>
      </c>
      <c r="E8316" s="1" t="s">
        <v>262</v>
      </c>
      <c r="F8316" s="1" t="s">
        <v>2985</v>
      </c>
      <c r="G8316" s="1" t="s">
        <v>27041</v>
      </c>
      <c r="H8316" s="1" t="s">
        <v>27042</v>
      </c>
      <c r="I8316" s="4">
        <v>84.42025462962962</v>
      </c>
      <c r="J8316" s="1">
        <v>805.64</v>
      </c>
      <c r="K8316" s="1">
        <v>126.19</v>
      </c>
      <c r="M8316" s="10">
        <f t="array" ref="M8316">_xlfn.XLOOKUP(A8316,subscriptions!B8316:B10004,subscriptions!D8316:D10004)</f>
        <v>80</v>
      </c>
      <c r="N8316" s="10">
        <f t="array" ref="N8316">_xlfn.XLOOKUP(A8316,subscriptions!B8316:B10004,subscriptions!G8316:G10004)</f>
        <v>20</v>
      </c>
      <c r="O8316" s="10">
        <v>64.0</v>
      </c>
      <c r="P8316" s="10" t="str">
        <f t="array" ref="P8316">_xlfn.XLOOKUP(A8316,subscriptions!B8316:B10004,subscriptions!C8316:C10004)</f>
        <v>Roam</v>
      </c>
      <c r="Q8316" s="10" t="s">
        <v>128</v>
      </c>
      <c r="R8316" s="10" t="s">
        <v>148</v>
      </c>
      <c r="S8316" s="10" t="s">
        <v>940</v>
      </c>
    </row>
    <row r="8317">
      <c r="A8317" s="1" t="s">
        <v>10480</v>
      </c>
      <c r="B8317" s="1" t="s">
        <v>236</v>
      </c>
      <c r="C8317" s="1" t="s">
        <v>871</v>
      </c>
      <c r="D8317" s="1" t="s">
        <v>153</v>
      </c>
      <c r="E8317" s="1" t="s">
        <v>631</v>
      </c>
      <c r="F8317" s="1" t="s">
        <v>2749</v>
      </c>
      <c r="G8317" s="1" t="s">
        <v>27043</v>
      </c>
      <c r="H8317" s="1" t="s">
        <v>27044</v>
      </c>
      <c r="I8317" s="4">
        <v>84.29887731481482</v>
      </c>
      <c r="J8317" s="1">
        <v>582.17</v>
      </c>
      <c r="K8317" s="1">
        <v>67.53</v>
      </c>
      <c r="M8317" s="10">
        <f t="array" ref="M8317">_xlfn.XLOOKUP(A8317,subscriptions!B8317:B10004,subscriptions!D8317:D10004)</f>
        <v>120</v>
      </c>
      <c r="N8317" s="10">
        <f t="array" ref="N8317">_xlfn.XLOOKUP(A8317,subscriptions!B8317:B10004,subscriptions!G8317:G10004)</f>
        <v>0</v>
      </c>
      <c r="O8317" s="10">
        <v>120.0</v>
      </c>
      <c r="P8317" s="10" t="str">
        <f t="array" ref="P8317">_xlfn.XLOOKUP(A8317,subscriptions!B8317:B10004,subscriptions!C8317:C10004)</f>
        <v>Residential</v>
      </c>
      <c r="Q8317" s="10" t="s">
        <v>173</v>
      </c>
      <c r="R8317" s="10" t="s">
        <v>212</v>
      </c>
      <c r="S8317" s="10" t="s">
        <v>276</v>
      </c>
    </row>
    <row r="8318">
      <c r="A8318" s="1" t="s">
        <v>10481</v>
      </c>
      <c r="B8318" s="1" t="s">
        <v>1317</v>
      </c>
      <c r="C8318" s="1" t="s">
        <v>2007</v>
      </c>
      <c r="D8318" s="1" t="s">
        <v>27</v>
      </c>
      <c r="E8318" s="1" t="s">
        <v>332</v>
      </c>
      <c r="F8318" s="1" t="s">
        <v>736</v>
      </c>
      <c r="G8318" s="1" t="s">
        <v>27045</v>
      </c>
      <c r="H8318" s="1" t="s">
        <v>27046</v>
      </c>
      <c r="I8318" s="4">
        <v>84.33436342592593</v>
      </c>
      <c r="J8318" s="1">
        <v>3075.44</v>
      </c>
      <c r="K8318" s="1">
        <v>746.48</v>
      </c>
      <c r="M8318" s="10">
        <f t="array" ref="M8318">_xlfn.XLOOKUP(A8318,subscriptions!B8318:B10004,subscriptions!D8318:D10004)</f>
        <v>120</v>
      </c>
      <c r="N8318" s="10">
        <f t="array" ref="N8318">_xlfn.XLOOKUP(A8318,subscriptions!B8318:B10004,subscriptions!G8318:G10004)</f>
        <v>5</v>
      </c>
      <c r="O8318" s="10">
        <v>114.0</v>
      </c>
      <c r="P8318" s="10" t="str">
        <f t="array" ref="P8318">_xlfn.XLOOKUP(A8318,subscriptions!B8318:B10004,subscriptions!C8318:C10004)</f>
        <v>Residential</v>
      </c>
      <c r="Q8318" s="10" t="s">
        <v>194</v>
      </c>
      <c r="R8318" s="10" t="s">
        <v>212</v>
      </c>
      <c r="S8318" s="10" t="s">
        <v>195</v>
      </c>
    </row>
    <row r="8319">
      <c r="A8319" s="1" t="s">
        <v>10482</v>
      </c>
      <c r="B8319" s="1" t="s">
        <v>657</v>
      </c>
      <c r="C8319" s="1" t="s">
        <v>734</v>
      </c>
      <c r="D8319" s="1" t="s">
        <v>153</v>
      </c>
      <c r="E8319" s="1" t="s">
        <v>219</v>
      </c>
      <c r="F8319" s="1" t="s">
        <v>2446</v>
      </c>
      <c r="G8319" s="1" t="s">
        <v>27047</v>
      </c>
      <c r="H8319" s="1" t="s">
        <v>27048</v>
      </c>
      <c r="I8319" s="4">
        <v>84.1730324074074</v>
      </c>
      <c r="J8319" s="1">
        <v>2110.03</v>
      </c>
      <c r="K8319" s="1">
        <v>337.74</v>
      </c>
      <c r="M8319" s="10">
        <f t="array" ref="M8319">_xlfn.XLOOKUP(A8319,subscriptions!B8319:B10004,subscriptions!D8319:D10004)</f>
        <v>80</v>
      </c>
      <c r="N8319" s="10">
        <f t="array" ref="N8319">_xlfn.XLOOKUP(A8319,subscriptions!B8319:B10004,subscriptions!G8319:G10004)</f>
        <v>10</v>
      </c>
      <c r="O8319" s="10">
        <v>72.0</v>
      </c>
      <c r="P8319" s="10" t="str">
        <f t="array" ref="P8319">_xlfn.XLOOKUP(A8319,subscriptions!B8319:B10004,subscriptions!C8319:C10004)</f>
        <v>Roam</v>
      </c>
      <c r="Q8319" s="10" t="s">
        <v>128</v>
      </c>
      <c r="R8319" s="10" t="s">
        <v>148</v>
      </c>
      <c r="S8319" s="10" t="s">
        <v>2630</v>
      </c>
    </row>
    <row r="8320">
      <c r="A8320" s="1" t="s">
        <v>10483</v>
      </c>
      <c r="B8320" s="1" t="s">
        <v>2534</v>
      </c>
      <c r="C8320" s="1" t="s">
        <v>786</v>
      </c>
      <c r="D8320" s="1" t="s">
        <v>153</v>
      </c>
      <c r="E8320" s="1" t="s">
        <v>179</v>
      </c>
      <c r="F8320" s="1" t="s">
        <v>1760</v>
      </c>
      <c r="G8320" s="1" t="s">
        <v>27049</v>
      </c>
      <c r="H8320" s="1" t="s">
        <v>27050</v>
      </c>
      <c r="I8320" s="4">
        <v>84.38355324074074</v>
      </c>
      <c r="J8320" s="1">
        <v>2975.42</v>
      </c>
      <c r="K8320" s="1">
        <v>700.03</v>
      </c>
      <c r="L8320" s="1">
        <v>100.0</v>
      </c>
      <c r="M8320" s="10">
        <f t="array" ref="M8320">_xlfn.XLOOKUP(A8320,subscriptions!B8320:B10004,subscriptions!D8320:D10004)</f>
        <v>120</v>
      </c>
      <c r="N8320" s="10">
        <f t="array" ref="N8320">_xlfn.XLOOKUP(A8320,subscriptions!B8320:B10004,subscriptions!G8320:G10004)</f>
        <v>20</v>
      </c>
      <c r="O8320" s="10">
        <v>96.0</v>
      </c>
      <c r="P8320" s="10" t="str">
        <f t="array" ref="P8320">_xlfn.XLOOKUP(A8320,subscriptions!B8320:B10004,subscriptions!C8320:C10004)</f>
        <v>Residential</v>
      </c>
      <c r="Q8320" s="10" t="s">
        <v>128</v>
      </c>
      <c r="R8320" s="10" t="s">
        <v>148</v>
      </c>
      <c r="S8320" s="10" t="s">
        <v>882</v>
      </c>
    </row>
    <row r="8321">
      <c r="A8321" s="1" t="s">
        <v>10484</v>
      </c>
      <c r="B8321" s="1" t="s">
        <v>1173</v>
      </c>
      <c r="C8321" s="1" t="s">
        <v>330</v>
      </c>
      <c r="D8321" s="1" t="s">
        <v>27</v>
      </c>
      <c r="E8321" s="1" t="s">
        <v>219</v>
      </c>
      <c r="F8321" s="1" t="s">
        <v>590</v>
      </c>
      <c r="G8321" s="1" t="s">
        <v>27051</v>
      </c>
      <c r="H8321" s="1" t="s">
        <v>27052</v>
      </c>
      <c r="I8321" s="4">
        <v>84.21141203703704</v>
      </c>
      <c r="J8321" s="1">
        <v>1074.74</v>
      </c>
      <c r="K8321" s="1">
        <v>153.34</v>
      </c>
      <c r="M8321" s="10">
        <f t="array" ref="M8321">_xlfn.XLOOKUP(A8321,subscriptions!B8321:B10004,subscriptions!D8321:D10004)</f>
        <v>50</v>
      </c>
      <c r="N8321" s="10">
        <f t="array" ref="N8321">_xlfn.XLOOKUP(A8321,subscriptions!B8321:B10004,subscriptions!G8321:G10004)</f>
        <v>0</v>
      </c>
      <c r="O8321" s="10">
        <v>50.0</v>
      </c>
      <c r="P8321" s="10" t="str">
        <f t="array" ref="P8321">_xlfn.XLOOKUP(A8321,subscriptions!B8321:B10004,subscriptions!C8321:C10004)</f>
        <v>Mini</v>
      </c>
      <c r="Q8321" s="10" t="s">
        <v>173</v>
      </c>
      <c r="R8321" s="10" t="s">
        <v>148</v>
      </c>
      <c r="S8321" s="10" t="s">
        <v>438</v>
      </c>
    </row>
    <row r="8322">
      <c r="A8322" s="1" t="s">
        <v>10485</v>
      </c>
      <c r="B8322" s="1" t="s">
        <v>1939</v>
      </c>
      <c r="C8322" s="1" t="s">
        <v>152</v>
      </c>
      <c r="D8322" s="1" t="s">
        <v>153</v>
      </c>
      <c r="E8322" s="1" t="s">
        <v>280</v>
      </c>
      <c r="F8322" s="1" t="s">
        <v>376</v>
      </c>
      <c r="G8322" s="1" t="s">
        <v>27053</v>
      </c>
      <c r="H8322" s="1" t="s">
        <v>27054</v>
      </c>
      <c r="I8322" s="4">
        <v>84.17319444444445</v>
      </c>
      <c r="J8322" s="1">
        <v>260.5</v>
      </c>
      <c r="K8322" s="1">
        <v>61.93</v>
      </c>
      <c r="M8322" s="10">
        <f t="array" ref="M8322">_xlfn.XLOOKUP(A8322,subscriptions!B8322:B10004,subscriptions!D8322:D10004)</f>
        <v>50</v>
      </c>
      <c r="N8322" s="10">
        <f t="array" ref="N8322">_xlfn.XLOOKUP(A8322,subscriptions!B8322:B10004,subscriptions!G8322:G10004)</f>
        <v>5</v>
      </c>
      <c r="O8322" s="10">
        <v>47.5</v>
      </c>
      <c r="P8322" s="10" t="str">
        <f t="array" ref="P8322">_xlfn.XLOOKUP(A8322,subscriptions!B8322:B10004,subscriptions!C8322:C10004)</f>
        <v>Mini</v>
      </c>
      <c r="Q8322" s="10" t="s">
        <v>194</v>
      </c>
      <c r="R8322" s="10" t="s">
        <v>148</v>
      </c>
      <c r="S8322" s="10" t="s">
        <v>2630</v>
      </c>
    </row>
    <row r="8323">
      <c r="A8323" s="1" t="s">
        <v>10486</v>
      </c>
      <c r="B8323" s="1" t="s">
        <v>1995</v>
      </c>
      <c r="C8323" s="1" t="s">
        <v>473</v>
      </c>
      <c r="D8323" s="1" t="s">
        <v>153</v>
      </c>
      <c r="E8323" s="1" t="s">
        <v>219</v>
      </c>
      <c r="F8323" s="1" t="s">
        <v>590</v>
      </c>
      <c r="G8323" s="1" t="s">
        <v>27055</v>
      </c>
      <c r="H8323" s="1" t="s">
        <v>27056</v>
      </c>
      <c r="I8323" s="4">
        <v>84.1725</v>
      </c>
      <c r="J8323" s="1">
        <v>1837.18</v>
      </c>
      <c r="K8323" s="1">
        <v>465.32</v>
      </c>
      <c r="M8323" s="10">
        <f t="array" ref="M8323">_xlfn.XLOOKUP(A8323,subscriptions!B8323:B10004,subscriptions!D8323:D10004)</f>
        <v>120</v>
      </c>
      <c r="N8323" s="10">
        <f t="array" ref="N8323">_xlfn.XLOOKUP(A8323,subscriptions!B8323:B10004,subscriptions!G8323:G10004)</f>
        <v>10</v>
      </c>
      <c r="O8323" s="10">
        <v>108.0</v>
      </c>
      <c r="P8323" s="10" t="str">
        <f t="array" ref="P8323">_xlfn.XLOOKUP(A8323,subscriptions!B8323:B10004,subscriptions!C8323:C10004)</f>
        <v>Residential</v>
      </c>
      <c r="Q8323" s="10" t="s">
        <v>128</v>
      </c>
      <c r="R8323" s="10" t="s">
        <v>212</v>
      </c>
      <c r="S8323" s="10" t="s">
        <v>1637</v>
      </c>
    </row>
    <row r="8324">
      <c r="A8324" s="1" t="s">
        <v>10487</v>
      </c>
      <c r="B8324" s="1" t="s">
        <v>109</v>
      </c>
      <c r="C8324" s="1" t="s">
        <v>1833</v>
      </c>
      <c r="D8324" s="1" t="s">
        <v>27</v>
      </c>
      <c r="E8324" s="1" t="s">
        <v>262</v>
      </c>
      <c r="F8324" s="1" t="s">
        <v>2853</v>
      </c>
      <c r="G8324" s="1" t="s">
        <v>27057</v>
      </c>
      <c r="H8324" s="1" t="s">
        <v>27058</v>
      </c>
      <c r="I8324" s="4">
        <v>84.34202546296297</v>
      </c>
      <c r="J8324" s="1">
        <v>396.15</v>
      </c>
      <c r="K8324" s="1">
        <v>66.63</v>
      </c>
      <c r="M8324" s="10">
        <f t="array" ref="M8324">_xlfn.XLOOKUP(A8324,subscriptions!B8324:B10004,subscriptions!D8324:D10004)</f>
        <v>80</v>
      </c>
      <c r="N8324" s="10">
        <f t="array" ref="N8324">_xlfn.XLOOKUP(A8324,subscriptions!B8324:B10004,subscriptions!G8324:G10004)</f>
        <v>20</v>
      </c>
      <c r="O8324" s="10">
        <v>64.0</v>
      </c>
      <c r="P8324" s="10" t="str">
        <f t="array" ref="P8324">_xlfn.XLOOKUP(A8324,subscriptions!B8324:B10004,subscriptions!C8324:C10004)</f>
        <v>Roam</v>
      </c>
      <c r="Q8324" s="10" t="s">
        <v>128</v>
      </c>
      <c r="R8324" s="10" t="s">
        <v>148</v>
      </c>
      <c r="S8324" s="10" t="s">
        <v>1703</v>
      </c>
    </row>
    <row r="8325">
      <c r="A8325" s="1" t="s">
        <v>10488</v>
      </c>
      <c r="B8325" s="1" t="s">
        <v>919</v>
      </c>
      <c r="C8325" s="1" t="s">
        <v>1973</v>
      </c>
      <c r="D8325" s="1" t="s">
        <v>27</v>
      </c>
      <c r="E8325" s="1" t="s">
        <v>262</v>
      </c>
      <c r="F8325" s="1" t="s">
        <v>4344</v>
      </c>
      <c r="G8325" s="1" t="s">
        <v>27059</v>
      </c>
      <c r="H8325" s="1" t="s">
        <v>27060</v>
      </c>
      <c r="I8325" s="4">
        <v>84.33549768518519</v>
      </c>
      <c r="J8325" s="1">
        <v>923.03</v>
      </c>
      <c r="K8325" s="1">
        <v>200.62</v>
      </c>
      <c r="M8325" s="10">
        <f t="array" ref="M8325">_xlfn.XLOOKUP(A8325,subscriptions!B8325:B10004,subscriptions!D8325:D10004)</f>
        <v>120</v>
      </c>
      <c r="N8325" s="10">
        <f t="array" ref="N8325">_xlfn.XLOOKUP(A8325,subscriptions!B8325:B10004,subscriptions!G8325:G10004)</f>
        <v>0</v>
      </c>
      <c r="O8325" s="10">
        <v>120.0</v>
      </c>
      <c r="P8325" s="10" t="str">
        <f t="array" ref="P8325">_xlfn.XLOOKUP(A8325,subscriptions!B8325:B10004,subscriptions!C8325:C10004)</f>
        <v>Residential</v>
      </c>
      <c r="Q8325" s="10" t="s">
        <v>173</v>
      </c>
      <c r="R8325" s="10" t="s">
        <v>212</v>
      </c>
      <c r="S8325" s="10" t="s">
        <v>571</v>
      </c>
    </row>
    <row r="8326">
      <c r="A8326" s="1" t="s">
        <v>10491</v>
      </c>
      <c r="B8326" s="1" t="s">
        <v>425</v>
      </c>
      <c r="C8326" s="1" t="s">
        <v>556</v>
      </c>
      <c r="D8326" s="1" t="s">
        <v>153</v>
      </c>
      <c r="E8326" s="1" t="s">
        <v>332</v>
      </c>
      <c r="F8326" s="1" t="s">
        <v>736</v>
      </c>
      <c r="G8326" s="1" t="s">
        <v>27061</v>
      </c>
      <c r="H8326" s="1" t="s">
        <v>27062</v>
      </c>
      <c r="I8326" s="4">
        <v>84.38006944444444</v>
      </c>
      <c r="J8326" s="1">
        <v>150.81</v>
      </c>
      <c r="K8326" s="1">
        <v>45.36</v>
      </c>
      <c r="M8326" s="10">
        <f t="array" ref="M8326">_xlfn.XLOOKUP(A8326,subscriptions!B8326:B10004,subscriptions!D8326:D10004)</f>
        <v>120</v>
      </c>
      <c r="N8326" s="10">
        <f t="array" ref="N8326">_xlfn.XLOOKUP(A8326,subscriptions!B8326:B10004,subscriptions!G8326:G10004)</f>
        <v>5</v>
      </c>
      <c r="O8326" s="10">
        <v>114.0</v>
      </c>
      <c r="P8326" s="10" t="str">
        <f t="array" ref="P8326">_xlfn.XLOOKUP(A8326,subscriptions!B8326:B10004,subscriptions!C8326:C10004)</f>
        <v>Residential</v>
      </c>
      <c r="Q8326" s="10" t="s">
        <v>194</v>
      </c>
      <c r="R8326" s="10" t="s">
        <v>212</v>
      </c>
      <c r="S8326" s="10" t="s">
        <v>698</v>
      </c>
    </row>
    <row r="8327">
      <c r="A8327" s="1" t="s">
        <v>10492</v>
      </c>
      <c r="B8327" s="1" t="s">
        <v>899</v>
      </c>
      <c r="C8327" s="1" t="s">
        <v>884</v>
      </c>
      <c r="D8327" s="1" t="s">
        <v>27</v>
      </c>
      <c r="E8327" s="1" t="s">
        <v>262</v>
      </c>
      <c r="F8327" s="1" t="s">
        <v>4344</v>
      </c>
      <c r="G8327" s="1" t="s">
        <v>27063</v>
      </c>
      <c r="H8327" s="1" t="s">
        <v>27064</v>
      </c>
      <c r="I8327" s="4">
        <v>84.29454861111111</v>
      </c>
      <c r="J8327" s="1">
        <v>2667.1</v>
      </c>
      <c r="K8327" s="1">
        <v>263.25</v>
      </c>
      <c r="M8327" s="10">
        <f t="array" ref="M8327">_xlfn.XLOOKUP(A8327,subscriptions!B8327:B10004,subscriptions!D8327:D10004)</f>
        <v>80</v>
      </c>
      <c r="N8327" s="10">
        <f t="array" ref="N8327">_xlfn.XLOOKUP(A8327,subscriptions!B8327:B10004,subscriptions!G8327:G10004)</f>
        <v>10</v>
      </c>
      <c r="O8327" s="10">
        <v>72.0</v>
      </c>
      <c r="P8327" s="10" t="str">
        <f t="array" ref="P8327">_xlfn.XLOOKUP(A8327,subscriptions!B8327:B10004,subscriptions!C8327:C10004)</f>
        <v>Roam</v>
      </c>
      <c r="Q8327" s="10" t="s">
        <v>128</v>
      </c>
      <c r="R8327" s="10" t="s">
        <v>148</v>
      </c>
      <c r="S8327" s="10" t="s">
        <v>2075</v>
      </c>
    </row>
    <row r="8328">
      <c r="A8328" s="1" t="s">
        <v>10493</v>
      </c>
      <c r="B8328" s="1" t="s">
        <v>713</v>
      </c>
      <c r="C8328" s="1" t="s">
        <v>237</v>
      </c>
      <c r="D8328" s="1" t="s">
        <v>27</v>
      </c>
      <c r="E8328" s="1" t="s">
        <v>179</v>
      </c>
      <c r="F8328" s="1" t="s">
        <v>844</v>
      </c>
      <c r="G8328" s="1" t="s">
        <v>27065</v>
      </c>
      <c r="H8328" s="1" t="s">
        <v>27066</v>
      </c>
      <c r="I8328" s="4">
        <v>84.42097222222222</v>
      </c>
      <c r="J8328" s="1">
        <v>251.91</v>
      </c>
      <c r="K8328" s="1">
        <v>69.69</v>
      </c>
      <c r="L8328" s="1">
        <v>100.0</v>
      </c>
      <c r="M8328" s="10">
        <f t="array" ref="M8328">_xlfn.XLOOKUP(A8328,subscriptions!B8328:B10004,subscriptions!D8328:D10004)</f>
        <v>120</v>
      </c>
      <c r="N8328" s="10">
        <f t="array" ref="N8328">_xlfn.XLOOKUP(A8328,subscriptions!B8328:B10004,subscriptions!G8328:G10004)</f>
        <v>20</v>
      </c>
      <c r="O8328" s="10">
        <v>96.0</v>
      </c>
      <c r="P8328" s="10" t="str">
        <f t="array" ref="P8328">_xlfn.XLOOKUP(A8328,subscriptions!B8328:B10004,subscriptions!C8328:C10004)</f>
        <v>Residential</v>
      </c>
      <c r="Q8328" s="10" t="s">
        <v>128</v>
      </c>
      <c r="R8328" s="10" t="s">
        <v>148</v>
      </c>
      <c r="S8328" s="10" t="s">
        <v>2152</v>
      </c>
    </row>
    <row r="8329">
      <c r="A8329" s="1" t="s">
        <v>10494</v>
      </c>
      <c r="B8329" s="1" t="s">
        <v>1262</v>
      </c>
      <c r="C8329" s="1" t="s">
        <v>426</v>
      </c>
      <c r="D8329" s="1" t="s">
        <v>27</v>
      </c>
      <c r="E8329" s="1" t="s">
        <v>631</v>
      </c>
      <c r="F8329" s="1" t="s">
        <v>2293</v>
      </c>
      <c r="G8329" s="1" t="s">
        <v>27067</v>
      </c>
      <c r="H8329" s="1" t="s">
        <v>27068</v>
      </c>
      <c r="I8329" s="4">
        <v>84.29729166666667</v>
      </c>
      <c r="J8329" s="1">
        <v>3551.08</v>
      </c>
      <c r="K8329" s="1">
        <v>802.26</v>
      </c>
      <c r="M8329" s="10">
        <f t="array" ref="M8329">_xlfn.XLOOKUP(A8329,subscriptions!B8329:B10004,subscriptions!D8329:D10004)</f>
        <v>120</v>
      </c>
      <c r="N8329" s="10">
        <f t="array" ref="N8329">_xlfn.XLOOKUP(A8329,subscriptions!B8329:B10004,subscriptions!G8329:G10004)</f>
        <v>0</v>
      </c>
      <c r="O8329" s="10">
        <v>120.0</v>
      </c>
      <c r="P8329" s="10" t="str">
        <f t="array" ref="P8329">_xlfn.XLOOKUP(A8329,subscriptions!B8329:B10004,subscriptions!C8329:C10004)</f>
        <v>Residential</v>
      </c>
      <c r="Q8329" s="10" t="s">
        <v>173</v>
      </c>
      <c r="R8329" s="10" t="s">
        <v>212</v>
      </c>
      <c r="S8329" s="10" t="s">
        <v>407</v>
      </c>
    </row>
    <row r="8330">
      <c r="A8330" s="1" t="s">
        <v>10495</v>
      </c>
      <c r="B8330" s="1" t="s">
        <v>870</v>
      </c>
      <c r="C8330" s="1" t="s">
        <v>3912</v>
      </c>
      <c r="D8330" s="1" t="s">
        <v>153</v>
      </c>
      <c r="E8330" s="1" t="s">
        <v>262</v>
      </c>
      <c r="F8330" s="1" t="s">
        <v>4113</v>
      </c>
      <c r="G8330" s="1" t="s">
        <v>27069</v>
      </c>
      <c r="H8330" s="1" t="s">
        <v>27070</v>
      </c>
      <c r="I8330" s="4">
        <v>84.29452546296297</v>
      </c>
      <c r="J8330" s="1">
        <v>3045.2</v>
      </c>
      <c r="K8330" s="1">
        <v>403.38</v>
      </c>
      <c r="M8330" s="10">
        <f t="array" ref="M8330">_xlfn.XLOOKUP(A8330,subscriptions!B8330:B10004,subscriptions!D8330:D10004)</f>
        <v>80</v>
      </c>
      <c r="N8330" s="10">
        <f t="array" ref="N8330">_xlfn.XLOOKUP(A8330,subscriptions!B8330:B10004,subscriptions!G8330:G10004)</f>
        <v>5</v>
      </c>
      <c r="O8330" s="10">
        <v>76.0</v>
      </c>
      <c r="P8330" s="10" t="str">
        <f t="array" ref="P8330">_xlfn.XLOOKUP(A8330,subscriptions!B8330:B10004,subscriptions!C8330:C10004)</f>
        <v>Roam</v>
      </c>
      <c r="Q8330" s="10" t="s">
        <v>194</v>
      </c>
      <c r="R8330" s="10" t="s">
        <v>148</v>
      </c>
      <c r="S8330" s="10" t="s">
        <v>2075</v>
      </c>
    </row>
    <row r="8331">
      <c r="A8331" s="1" t="s">
        <v>10496</v>
      </c>
      <c r="B8331" s="1" t="s">
        <v>763</v>
      </c>
      <c r="C8331" s="1" t="s">
        <v>178</v>
      </c>
      <c r="D8331" s="1" t="s">
        <v>27</v>
      </c>
      <c r="E8331" s="1" t="s">
        <v>219</v>
      </c>
      <c r="F8331" s="1" t="s">
        <v>1461</v>
      </c>
      <c r="G8331" s="1" t="s">
        <v>27071</v>
      </c>
      <c r="H8331" s="1" t="s">
        <v>27072</v>
      </c>
      <c r="I8331" s="4">
        <v>84.29478009259259</v>
      </c>
      <c r="J8331" s="1">
        <v>987.06</v>
      </c>
      <c r="K8331" s="1">
        <v>245.25</v>
      </c>
      <c r="M8331" s="10">
        <f t="array" ref="M8331">_xlfn.XLOOKUP(A8331,subscriptions!B8331:B10004,subscriptions!D8331:D10004)</f>
        <v>120</v>
      </c>
      <c r="N8331" s="10">
        <f t="array" ref="N8331">_xlfn.XLOOKUP(A8331,subscriptions!B8331:B10004,subscriptions!G8331:G10004)</f>
        <v>10</v>
      </c>
      <c r="O8331" s="10">
        <v>108.0</v>
      </c>
      <c r="P8331" s="10" t="str">
        <f t="array" ref="P8331">_xlfn.XLOOKUP(A8331,subscriptions!B8331:B10004,subscriptions!C8331:C10004)</f>
        <v>Residential</v>
      </c>
      <c r="Q8331" s="10" t="s">
        <v>128</v>
      </c>
      <c r="R8331" s="10" t="s">
        <v>212</v>
      </c>
      <c r="S8331" s="10" t="s">
        <v>2075</v>
      </c>
    </row>
    <row r="8332">
      <c r="A8332" s="1" t="s">
        <v>10497</v>
      </c>
      <c r="B8332" s="1" t="s">
        <v>1027</v>
      </c>
      <c r="C8332" s="1" t="s">
        <v>426</v>
      </c>
      <c r="D8332" s="1" t="s">
        <v>153</v>
      </c>
      <c r="E8332" s="1" t="s">
        <v>332</v>
      </c>
      <c r="F8332" s="1" t="s">
        <v>333</v>
      </c>
      <c r="G8332" s="1" t="s">
        <v>27073</v>
      </c>
      <c r="H8332" s="1" t="s">
        <v>27074</v>
      </c>
      <c r="I8332" s="4">
        <v>84.41960648148148</v>
      </c>
      <c r="J8332" s="1">
        <v>2096.03</v>
      </c>
      <c r="K8332" s="1">
        <v>523.64</v>
      </c>
      <c r="M8332" s="10">
        <f t="array" ref="M8332">_xlfn.XLOOKUP(A8332,subscriptions!B8332:B10004,subscriptions!D8332:D10004)</f>
        <v>120</v>
      </c>
      <c r="N8332" s="10">
        <f t="array" ref="N8332">_xlfn.XLOOKUP(A8332,subscriptions!B8332:B10004,subscriptions!G8332:G10004)</f>
        <v>20</v>
      </c>
      <c r="O8332" s="10">
        <v>96.0</v>
      </c>
      <c r="P8332" s="10" t="str">
        <f t="array" ref="P8332">_xlfn.XLOOKUP(A8332,subscriptions!B8332:B10004,subscriptions!C8332:C10004)</f>
        <v>Residential</v>
      </c>
      <c r="Q8332" s="10" t="s">
        <v>128</v>
      </c>
      <c r="R8332" s="10" t="s">
        <v>148</v>
      </c>
      <c r="S8332" s="10" t="s">
        <v>1525</v>
      </c>
    </row>
    <row r="8333">
      <c r="A8333" s="1" t="s">
        <v>10498</v>
      </c>
      <c r="B8333" s="1" t="s">
        <v>772</v>
      </c>
      <c r="C8333" s="1" t="s">
        <v>330</v>
      </c>
      <c r="D8333" s="1" t="s">
        <v>153</v>
      </c>
      <c r="E8333" s="1" t="s">
        <v>280</v>
      </c>
      <c r="F8333" s="1" t="s">
        <v>1706</v>
      </c>
      <c r="G8333" s="1" t="s">
        <v>27075</v>
      </c>
      <c r="H8333" s="1" t="s">
        <v>27076</v>
      </c>
      <c r="I8333" s="4">
        <v>84.37994212962963</v>
      </c>
      <c r="J8333" s="1">
        <v>1499.19</v>
      </c>
      <c r="K8333" s="1">
        <v>254.14</v>
      </c>
      <c r="M8333" s="10">
        <f t="array" ref="M8333">_xlfn.XLOOKUP(A8333,subscriptions!B8333:B10004,subscriptions!D8333:D10004)</f>
        <v>80</v>
      </c>
      <c r="N8333" s="10">
        <f t="array" ref="N8333">_xlfn.XLOOKUP(A8333,subscriptions!B8333:B10004,subscriptions!G8333:G10004)</f>
        <v>0</v>
      </c>
      <c r="O8333" s="10">
        <v>80.0</v>
      </c>
      <c r="P8333" s="10" t="str">
        <f t="array" ref="P8333">_xlfn.XLOOKUP(A8333,subscriptions!B8333:B10004,subscriptions!C8333:C10004)</f>
        <v>Roam</v>
      </c>
      <c r="Q8333" s="10" t="s">
        <v>173</v>
      </c>
      <c r="R8333" s="10" t="s">
        <v>148</v>
      </c>
      <c r="S8333" s="10" t="s">
        <v>698</v>
      </c>
    </row>
    <row r="8334">
      <c r="A8334" s="1" t="s">
        <v>10499</v>
      </c>
      <c r="B8334" s="1" t="s">
        <v>573</v>
      </c>
      <c r="C8334" s="1" t="s">
        <v>2007</v>
      </c>
      <c r="D8334" s="1" t="s">
        <v>27</v>
      </c>
      <c r="E8334" s="1" t="s">
        <v>262</v>
      </c>
      <c r="F8334" s="1" t="s">
        <v>674</v>
      </c>
      <c r="G8334" s="1" t="s">
        <v>27077</v>
      </c>
      <c r="H8334" s="1" t="s">
        <v>27078</v>
      </c>
      <c r="I8334" s="4">
        <v>84.29592592592593</v>
      </c>
      <c r="J8334" s="1">
        <v>2487.4</v>
      </c>
      <c r="K8334" s="1">
        <v>596.69</v>
      </c>
      <c r="M8334" s="10">
        <f t="array" ref="M8334">_xlfn.XLOOKUP(A8334,subscriptions!B8334:B10004,subscriptions!D8334:D10004)</f>
        <v>80</v>
      </c>
      <c r="N8334" s="10">
        <f t="array" ref="N8334">_xlfn.XLOOKUP(A8334,subscriptions!B8334:B10004,subscriptions!G8334:G10004)</f>
        <v>5</v>
      </c>
      <c r="O8334" s="10">
        <v>76.0</v>
      </c>
      <c r="P8334" s="10" t="str">
        <f t="array" ref="P8334">_xlfn.XLOOKUP(A8334,subscriptions!B8334:B10004,subscriptions!C8334:C10004)</f>
        <v>Roam</v>
      </c>
      <c r="Q8334" s="10" t="s">
        <v>194</v>
      </c>
      <c r="R8334" s="10" t="s">
        <v>148</v>
      </c>
      <c r="S8334" s="10" t="s">
        <v>655</v>
      </c>
    </row>
    <row r="8335">
      <c r="A8335" s="1" t="s">
        <v>10500</v>
      </c>
      <c r="B8335" s="1" t="s">
        <v>1972</v>
      </c>
      <c r="C8335" s="1" t="s">
        <v>524</v>
      </c>
      <c r="D8335" s="1" t="s">
        <v>27</v>
      </c>
      <c r="E8335" s="1" t="s">
        <v>179</v>
      </c>
      <c r="F8335" s="1" t="s">
        <v>181</v>
      </c>
      <c r="G8335" s="1" t="s">
        <v>27079</v>
      </c>
      <c r="H8335" s="1" t="s">
        <v>27080</v>
      </c>
      <c r="I8335" s="4">
        <v>84.2134375</v>
      </c>
      <c r="J8335" s="1">
        <v>897.94</v>
      </c>
      <c r="K8335" s="1">
        <v>92.33</v>
      </c>
      <c r="L8335" s="1">
        <v>100.0</v>
      </c>
      <c r="M8335" s="10">
        <f t="array" ref="M8335">_xlfn.XLOOKUP(A8335,subscriptions!B8335:B10004,subscriptions!D8335:D10004)</f>
        <v>120</v>
      </c>
      <c r="N8335" s="10">
        <f t="array" ref="N8335">_xlfn.XLOOKUP(A8335,subscriptions!B8335:B10004,subscriptions!G8335:G10004)</f>
        <v>10</v>
      </c>
      <c r="O8335" s="10">
        <v>108.0</v>
      </c>
      <c r="P8335" s="10" t="str">
        <f t="array" ref="P8335">_xlfn.XLOOKUP(A8335,subscriptions!B8335:B10004,subscriptions!C8335:C10004)</f>
        <v>Residential</v>
      </c>
      <c r="Q8335" s="10" t="s">
        <v>128</v>
      </c>
      <c r="R8335" s="10" t="s">
        <v>212</v>
      </c>
      <c r="S8335" s="10" t="s">
        <v>1915</v>
      </c>
    </row>
    <row r="8336">
      <c r="A8336" s="1" t="s">
        <v>10501</v>
      </c>
      <c r="B8336" s="1" t="s">
        <v>2279</v>
      </c>
      <c r="C8336" s="1" t="s">
        <v>1507</v>
      </c>
      <c r="D8336" s="1" t="s">
        <v>153</v>
      </c>
      <c r="E8336" s="1" t="s">
        <v>280</v>
      </c>
      <c r="F8336" s="1" t="s">
        <v>1706</v>
      </c>
      <c r="G8336" s="1" t="s">
        <v>27081</v>
      </c>
      <c r="H8336" s="1" t="s">
        <v>27082</v>
      </c>
      <c r="I8336" s="4">
        <v>84.4189699074074</v>
      </c>
      <c r="J8336" s="1">
        <v>2361.33</v>
      </c>
      <c r="K8336" s="1">
        <v>357.54</v>
      </c>
      <c r="M8336" s="10">
        <f t="array" ref="M8336">_xlfn.XLOOKUP(A8336,subscriptions!B8336:B10004,subscriptions!D8336:D10004)</f>
        <v>120</v>
      </c>
      <c r="N8336" s="10">
        <f t="array" ref="N8336">_xlfn.XLOOKUP(A8336,subscriptions!B8336:B10004,subscriptions!G8336:G10004)</f>
        <v>20</v>
      </c>
      <c r="O8336" s="10">
        <v>96.0</v>
      </c>
      <c r="P8336" s="10" t="str">
        <f t="array" ref="P8336">_xlfn.XLOOKUP(A8336,subscriptions!B8336:B10004,subscriptions!C8336:C10004)</f>
        <v>Residential</v>
      </c>
      <c r="Q8336" s="10" t="s">
        <v>128</v>
      </c>
      <c r="R8336" s="10" t="s">
        <v>148</v>
      </c>
      <c r="S8336" s="10" t="s">
        <v>1822</v>
      </c>
    </row>
    <row r="8337">
      <c r="A8337" s="1" t="s">
        <v>10502</v>
      </c>
      <c r="B8337" s="1" t="s">
        <v>4509</v>
      </c>
      <c r="C8337" s="1" t="s">
        <v>1142</v>
      </c>
      <c r="D8337" s="1" t="s">
        <v>153</v>
      </c>
      <c r="E8337" s="1" t="s">
        <v>262</v>
      </c>
      <c r="F8337" s="1" t="s">
        <v>263</v>
      </c>
      <c r="G8337" s="1" t="s">
        <v>27083</v>
      </c>
      <c r="H8337" s="1" t="s">
        <v>27084</v>
      </c>
      <c r="I8337" s="4">
        <v>84.38015046296296</v>
      </c>
      <c r="J8337" s="1">
        <v>981.12</v>
      </c>
      <c r="K8337" s="1">
        <v>102.63</v>
      </c>
      <c r="M8337" s="10">
        <f t="array" ref="M8337">_xlfn.XLOOKUP(A8337,subscriptions!B8337:B10004,subscriptions!D8337:D10004)</f>
        <v>80</v>
      </c>
      <c r="N8337" s="10">
        <f t="array" ref="N8337">_xlfn.XLOOKUP(A8337,subscriptions!B8337:B10004,subscriptions!G8337:G10004)</f>
        <v>0</v>
      </c>
      <c r="O8337" s="10">
        <v>80.0</v>
      </c>
      <c r="P8337" s="10" t="str">
        <f t="array" ref="P8337">_xlfn.XLOOKUP(A8337,subscriptions!B8337:B10004,subscriptions!C8337:C10004)</f>
        <v>Roam</v>
      </c>
      <c r="Q8337" s="10" t="s">
        <v>173</v>
      </c>
      <c r="R8337" s="10" t="s">
        <v>148</v>
      </c>
      <c r="S8337" s="10" t="s">
        <v>698</v>
      </c>
    </row>
    <row r="8338">
      <c r="A8338" s="1" t="s">
        <v>10503</v>
      </c>
      <c r="B8338" s="1" t="s">
        <v>4627</v>
      </c>
      <c r="C8338" s="1" t="s">
        <v>673</v>
      </c>
      <c r="D8338" s="1" t="s">
        <v>27</v>
      </c>
      <c r="E8338" s="1" t="s">
        <v>714</v>
      </c>
      <c r="F8338" s="1" t="s">
        <v>2562</v>
      </c>
      <c r="G8338" s="1" t="s">
        <v>27085</v>
      </c>
      <c r="H8338" s="1" t="s">
        <v>27086</v>
      </c>
      <c r="I8338" s="4">
        <v>84.17368055555555</v>
      </c>
      <c r="J8338" s="1">
        <v>4294.46</v>
      </c>
      <c r="K8338" s="1">
        <v>401.39</v>
      </c>
      <c r="M8338" s="10">
        <f t="array" ref="M8338">_xlfn.XLOOKUP(A8338,subscriptions!B8338:B10004,subscriptions!D8338:D10004)</f>
        <v>120</v>
      </c>
      <c r="N8338" s="10">
        <f t="array" ref="N8338">_xlfn.XLOOKUP(A8338,subscriptions!B8338:B10004,subscriptions!G8338:G10004)</f>
        <v>5</v>
      </c>
      <c r="O8338" s="10">
        <v>114.0</v>
      </c>
      <c r="P8338" s="10" t="str">
        <f t="array" ref="P8338">_xlfn.XLOOKUP(A8338,subscriptions!B8338:B10004,subscriptions!C8338:C10004)</f>
        <v>Residential</v>
      </c>
      <c r="Q8338" s="10" t="s">
        <v>194</v>
      </c>
      <c r="R8338" s="10" t="s">
        <v>212</v>
      </c>
      <c r="S8338" s="10" t="s">
        <v>3087</v>
      </c>
    </row>
    <row r="8339">
      <c r="A8339" s="1" t="s">
        <v>10504</v>
      </c>
      <c r="B8339" s="1" t="s">
        <v>969</v>
      </c>
      <c r="C8339" s="1" t="s">
        <v>456</v>
      </c>
      <c r="D8339" s="1" t="s">
        <v>27</v>
      </c>
      <c r="E8339" s="1" t="s">
        <v>631</v>
      </c>
      <c r="F8339" s="1" t="s">
        <v>1318</v>
      </c>
      <c r="G8339" s="1" t="s">
        <v>27087</v>
      </c>
      <c r="H8339" s="1" t="s">
        <v>27088</v>
      </c>
      <c r="I8339" s="4">
        <v>84.21283564814814</v>
      </c>
      <c r="J8339" s="1">
        <v>1049.38</v>
      </c>
      <c r="K8339" s="1">
        <v>211.76</v>
      </c>
      <c r="M8339" s="10">
        <f t="array" ref="M8339">_xlfn.XLOOKUP(A8339,subscriptions!B8339:B10004,subscriptions!D8339:D10004)</f>
        <v>120</v>
      </c>
      <c r="N8339" s="10">
        <f t="array" ref="N8339">_xlfn.XLOOKUP(A8339,subscriptions!B8339:B10004,subscriptions!G8339:G10004)</f>
        <v>10</v>
      </c>
      <c r="O8339" s="10">
        <v>108.0</v>
      </c>
      <c r="P8339" s="10" t="str">
        <f t="array" ref="P8339">_xlfn.XLOOKUP(A8339,subscriptions!B8339:B10004,subscriptions!C8339:C10004)</f>
        <v>Residential</v>
      </c>
      <c r="Q8339" s="10" t="s">
        <v>128</v>
      </c>
      <c r="R8339" s="10" t="s">
        <v>212</v>
      </c>
      <c r="S8339" s="10" t="s">
        <v>813</v>
      </c>
    </row>
    <row r="8340">
      <c r="A8340" s="1" t="s">
        <v>10505</v>
      </c>
      <c r="B8340" s="1" t="s">
        <v>1173</v>
      </c>
      <c r="C8340" s="1" t="s">
        <v>391</v>
      </c>
      <c r="D8340" s="1" t="s">
        <v>27</v>
      </c>
      <c r="E8340" s="1" t="s">
        <v>631</v>
      </c>
      <c r="F8340" s="1" t="s">
        <v>632</v>
      </c>
      <c r="G8340" s="1" t="s">
        <v>27089</v>
      </c>
      <c r="H8340" s="1" t="s">
        <v>27090</v>
      </c>
      <c r="I8340" s="4">
        <v>84.25300925925926</v>
      </c>
      <c r="J8340" s="1">
        <v>981.57</v>
      </c>
      <c r="K8340" s="1">
        <v>190.4</v>
      </c>
      <c r="M8340" s="10">
        <f t="array" ref="M8340">_xlfn.XLOOKUP(A8340,subscriptions!B8340:B10004,subscriptions!D8340:D10004)</f>
        <v>80</v>
      </c>
      <c r="N8340" s="10">
        <f t="array" ref="N8340">_xlfn.XLOOKUP(A8340,subscriptions!B8340:B10004,subscriptions!G8340:G10004)</f>
        <v>20</v>
      </c>
      <c r="O8340" s="10">
        <v>64.0</v>
      </c>
      <c r="P8340" s="10" t="str">
        <f t="array" ref="P8340">_xlfn.XLOOKUP(A8340,subscriptions!B8340:B10004,subscriptions!C8340:C10004)</f>
        <v>Roam</v>
      </c>
      <c r="Q8340" s="10" t="s">
        <v>128</v>
      </c>
      <c r="R8340" s="10" t="s">
        <v>148</v>
      </c>
      <c r="S8340" s="10" t="s">
        <v>916</v>
      </c>
    </row>
    <row r="8341">
      <c r="A8341" s="1" t="s">
        <v>10506</v>
      </c>
      <c r="B8341" s="1" t="s">
        <v>899</v>
      </c>
      <c r="C8341" s="1" t="s">
        <v>473</v>
      </c>
      <c r="D8341" s="1" t="s">
        <v>27</v>
      </c>
      <c r="E8341" s="1" t="s">
        <v>714</v>
      </c>
      <c r="F8341" s="1" t="s">
        <v>1866</v>
      </c>
      <c r="G8341" s="1" t="s">
        <v>27091</v>
      </c>
      <c r="H8341" s="1" t="s">
        <v>27092</v>
      </c>
      <c r="I8341" s="4">
        <v>84.29474537037036</v>
      </c>
      <c r="J8341" s="1">
        <v>2356.18</v>
      </c>
      <c r="K8341" s="1">
        <v>443.87</v>
      </c>
      <c r="M8341" s="10">
        <f t="array" ref="M8341">_xlfn.XLOOKUP(A8341,subscriptions!B8341:B10004,subscriptions!D8341:D10004)</f>
        <v>250</v>
      </c>
      <c r="N8341" s="10">
        <f t="array" ref="N8341">_xlfn.XLOOKUP(A8341,subscriptions!B8341:B10004,subscriptions!G8341:G10004)</f>
        <v>0</v>
      </c>
      <c r="O8341" s="10">
        <v>250.0</v>
      </c>
      <c r="P8341" s="10" t="str">
        <f t="array" ref="P8341">_xlfn.XLOOKUP(A8341,subscriptions!B8341:B10004,subscriptions!C8341:C10004)</f>
        <v>Business</v>
      </c>
      <c r="Q8341" s="10" t="s">
        <v>173</v>
      </c>
      <c r="R8341" s="10" t="s">
        <v>129</v>
      </c>
      <c r="S8341" s="10" t="s">
        <v>2075</v>
      </c>
    </row>
    <row r="8342">
      <c r="A8342" s="1" t="s">
        <v>10507</v>
      </c>
      <c r="B8342" s="1" t="s">
        <v>1506</v>
      </c>
      <c r="C8342" s="1" t="s">
        <v>3912</v>
      </c>
      <c r="D8342" s="1" t="s">
        <v>27</v>
      </c>
      <c r="E8342" s="1" t="s">
        <v>111</v>
      </c>
      <c r="F8342" s="1" t="s">
        <v>112</v>
      </c>
      <c r="G8342" s="1" t="s">
        <v>27093</v>
      </c>
      <c r="H8342" s="1" t="s">
        <v>27094</v>
      </c>
      <c r="I8342" s="4">
        <v>84.29888888888888</v>
      </c>
      <c r="J8342" s="1">
        <v>2635.4</v>
      </c>
      <c r="K8342" s="1">
        <v>594.48</v>
      </c>
      <c r="M8342" s="10">
        <f t="array" ref="M8342">_xlfn.XLOOKUP(A8342,subscriptions!B8342:B10004,subscriptions!D8342:D10004)</f>
        <v>120</v>
      </c>
      <c r="N8342" s="10">
        <f t="array" ref="N8342">_xlfn.XLOOKUP(A8342,subscriptions!B8342:B10004,subscriptions!G8342:G10004)</f>
        <v>5</v>
      </c>
      <c r="O8342" s="10">
        <v>114.0</v>
      </c>
      <c r="P8342" s="10" t="str">
        <f t="array" ref="P8342">_xlfn.XLOOKUP(A8342,subscriptions!B8342:B10004,subscriptions!C8342:C10004)</f>
        <v>Residential</v>
      </c>
      <c r="Q8342" s="10" t="s">
        <v>194</v>
      </c>
      <c r="R8342" s="10" t="s">
        <v>212</v>
      </c>
      <c r="S8342" s="10" t="s">
        <v>276</v>
      </c>
    </row>
    <row r="8343">
      <c r="A8343" s="1" t="s">
        <v>10508</v>
      </c>
      <c r="B8343" s="1" t="s">
        <v>1444</v>
      </c>
      <c r="C8343" s="1" t="s">
        <v>3912</v>
      </c>
      <c r="D8343" s="1" t="s">
        <v>27</v>
      </c>
      <c r="E8343" s="1" t="s">
        <v>239</v>
      </c>
      <c r="F8343" s="1" t="s">
        <v>2154</v>
      </c>
      <c r="G8343" s="1" t="s">
        <v>27095</v>
      </c>
      <c r="H8343" s="1" t="s">
        <v>27096</v>
      </c>
      <c r="I8343" s="4">
        <v>84.37875</v>
      </c>
      <c r="J8343" s="1">
        <v>1262.8</v>
      </c>
      <c r="K8343" s="1">
        <v>260.39</v>
      </c>
      <c r="M8343" s="10">
        <f t="array" ref="M8343">_xlfn.XLOOKUP(A8343,subscriptions!B8343:B10004,subscriptions!D8343:D10004)</f>
        <v>50</v>
      </c>
      <c r="N8343" s="10">
        <f t="array" ref="N8343">_xlfn.XLOOKUP(A8343,subscriptions!B8343:B10004,subscriptions!G8343:G10004)</f>
        <v>10</v>
      </c>
      <c r="O8343" s="10">
        <v>45.0</v>
      </c>
      <c r="P8343" s="10" t="str">
        <f t="array" ref="P8343">_xlfn.XLOOKUP(A8343,subscriptions!B8343:B10004,subscriptions!C8343:C10004)</f>
        <v>Mini</v>
      </c>
      <c r="Q8343" s="10" t="s">
        <v>128</v>
      </c>
      <c r="R8343" s="10" t="s">
        <v>148</v>
      </c>
      <c r="S8343" s="10" t="s">
        <v>1622</v>
      </c>
    </row>
    <row r="8344">
      <c r="A8344" s="1" t="s">
        <v>10510</v>
      </c>
      <c r="B8344" s="1" t="s">
        <v>409</v>
      </c>
      <c r="C8344" s="1" t="s">
        <v>1347</v>
      </c>
      <c r="D8344" s="1" t="s">
        <v>27</v>
      </c>
      <c r="E8344" s="1" t="s">
        <v>262</v>
      </c>
      <c r="F8344" s="1" t="s">
        <v>674</v>
      </c>
      <c r="G8344" s="1" t="s">
        <v>27097</v>
      </c>
      <c r="H8344" s="1" t="s">
        <v>27098</v>
      </c>
      <c r="I8344" s="4">
        <v>84.29878472222222</v>
      </c>
      <c r="J8344" s="1">
        <v>347.31</v>
      </c>
      <c r="K8344" s="1">
        <v>85.55</v>
      </c>
      <c r="M8344" s="10">
        <f t="array" ref="M8344">_xlfn.XLOOKUP(A8344,subscriptions!B8344:B10004,subscriptions!D8344:D10004)</f>
        <v>120</v>
      </c>
      <c r="N8344" s="10">
        <f t="array" ref="N8344">_xlfn.XLOOKUP(A8344,subscriptions!B8344:B10004,subscriptions!G8344:G10004)</f>
        <v>20</v>
      </c>
      <c r="O8344" s="10">
        <v>96.0</v>
      </c>
      <c r="P8344" s="10" t="str">
        <f t="array" ref="P8344">_xlfn.XLOOKUP(A8344,subscriptions!B8344:B10004,subscriptions!C8344:C10004)</f>
        <v>Residential</v>
      </c>
      <c r="Q8344" s="10" t="s">
        <v>128</v>
      </c>
      <c r="R8344" s="10" t="s">
        <v>148</v>
      </c>
      <c r="S8344" s="10" t="s">
        <v>276</v>
      </c>
    </row>
    <row r="8345">
      <c r="A8345" s="1" t="s">
        <v>10512</v>
      </c>
      <c r="B8345" s="1" t="s">
        <v>4627</v>
      </c>
      <c r="C8345" s="1" t="s">
        <v>492</v>
      </c>
      <c r="D8345" s="1" t="s">
        <v>27</v>
      </c>
      <c r="E8345" s="1" t="s">
        <v>262</v>
      </c>
      <c r="F8345" s="1" t="s">
        <v>4344</v>
      </c>
      <c r="G8345" s="1" t="s">
        <v>27099</v>
      </c>
      <c r="H8345" s="1" t="s">
        <v>27100</v>
      </c>
      <c r="I8345" s="4">
        <v>84.21056712962962</v>
      </c>
      <c r="J8345" s="1">
        <v>995.99</v>
      </c>
      <c r="K8345" s="1">
        <v>183.58</v>
      </c>
      <c r="M8345" s="10">
        <f t="array" ref="M8345">_xlfn.XLOOKUP(A8345,subscriptions!B8345:B10004,subscriptions!D8345:D10004)</f>
        <v>120</v>
      </c>
      <c r="N8345" s="10">
        <f t="array" ref="N8345">_xlfn.XLOOKUP(A8345,subscriptions!B8345:B10004,subscriptions!G8345:G10004)</f>
        <v>0</v>
      </c>
      <c r="O8345" s="10">
        <v>120.0</v>
      </c>
      <c r="P8345" s="10" t="str">
        <f t="array" ref="P8345">_xlfn.XLOOKUP(A8345,subscriptions!B8345:B10004,subscriptions!C8345:C10004)</f>
        <v>Residential</v>
      </c>
      <c r="Q8345" s="10" t="s">
        <v>173</v>
      </c>
      <c r="R8345" s="10" t="s">
        <v>212</v>
      </c>
      <c r="S8345" s="10" t="s">
        <v>770</v>
      </c>
    </row>
    <row r="8346">
      <c r="A8346" s="1" t="s">
        <v>10513</v>
      </c>
      <c r="B8346" s="1" t="s">
        <v>425</v>
      </c>
      <c r="C8346" s="1" t="s">
        <v>509</v>
      </c>
      <c r="D8346" s="1" t="s">
        <v>153</v>
      </c>
      <c r="E8346" s="1" t="s">
        <v>28</v>
      </c>
      <c r="F8346" s="1" t="s">
        <v>29</v>
      </c>
      <c r="G8346" s="1" t="s">
        <v>27101</v>
      </c>
      <c r="H8346" s="1" t="s">
        <v>27102</v>
      </c>
      <c r="I8346" s="4">
        <v>84.17245370370371</v>
      </c>
      <c r="J8346" s="1">
        <v>5216.43</v>
      </c>
      <c r="K8346" s="1">
        <v>1054.29</v>
      </c>
      <c r="M8346" s="10">
        <f t="array" ref="M8346">_xlfn.XLOOKUP(A8346,subscriptions!B8346:B10004,subscriptions!D8346:D10004)</f>
        <v>80</v>
      </c>
      <c r="N8346" s="10">
        <f t="array" ref="N8346">_xlfn.XLOOKUP(A8346,subscriptions!B8346:B10004,subscriptions!G8346:G10004)</f>
        <v>5</v>
      </c>
      <c r="O8346" s="10">
        <v>76.0</v>
      </c>
      <c r="P8346" s="10" t="str">
        <f t="array" ref="P8346">_xlfn.XLOOKUP(A8346,subscriptions!B8346:B10004,subscriptions!C8346:C10004)</f>
        <v>Roam</v>
      </c>
      <c r="Q8346" s="10" t="s">
        <v>194</v>
      </c>
      <c r="R8346" s="10" t="s">
        <v>148</v>
      </c>
      <c r="S8346" s="10" t="s">
        <v>1637</v>
      </c>
    </row>
    <row r="8347">
      <c r="A8347" s="1" t="s">
        <v>10514</v>
      </c>
      <c r="B8347" s="1" t="s">
        <v>1506</v>
      </c>
      <c r="C8347" s="1" t="s">
        <v>556</v>
      </c>
      <c r="D8347" s="1" t="s">
        <v>27</v>
      </c>
      <c r="E8347" s="1" t="s">
        <v>631</v>
      </c>
      <c r="F8347" s="1" t="s">
        <v>2549</v>
      </c>
      <c r="G8347" s="1" t="s">
        <v>27103</v>
      </c>
      <c r="H8347" s="1" t="s">
        <v>27104</v>
      </c>
      <c r="I8347" s="4">
        <v>84.33962962962963</v>
      </c>
      <c r="J8347" s="1">
        <v>2147.47</v>
      </c>
      <c r="K8347" s="1">
        <v>427.79</v>
      </c>
      <c r="M8347" s="10">
        <f t="array" ref="M8347">_xlfn.XLOOKUP(A8347,subscriptions!B8347:B10004,subscriptions!D8347:D10004)</f>
        <v>80</v>
      </c>
      <c r="N8347" s="10">
        <f t="array" ref="N8347">_xlfn.XLOOKUP(A8347,subscriptions!B8347:B10004,subscriptions!G8347:G10004)</f>
        <v>10</v>
      </c>
      <c r="O8347" s="10">
        <v>72.0</v>
      </c>
      <c r="P8347" s="10" t="str">
        <f t="array" ref="P8347">_xlfn.XLOOKUP(A8347,subscriptions!B8347:B10004,subscriptions!C8347:C10004)</f>
        <v>Roam</v>
      </c>
      <c r="Q8347" s="10" t="s">
        <v>128</v>
      </c>
      <c r="R8347" s="10" t="s">
        <v>148</v>
      </c>
      <c r="S8347" s="10" t="s">
        <v>234</v>
      </c>
    </row>
    <row r="8348">
      <c r="A8348" s="1" t="s">
        <v>10515</v>
      </c>
      <c r="B8348" s="1" t="s">
        <v>1972</v>
      </c>
      <c r="C8348" s="1" t="s">
        <v>1973</v>
      </c>
      <c r="D8348" s="1" t="s">
        <v>27</v>
      </c>
      <c r="E8348" s="1" t="s">
        <v>28</v>
      </c>
      <c r="F8348" s="1" t="s">
        <v>29</v>
      </c>
      <c r="G8348" s="1" t="s">
        <v>27105</v>
      </c>
      <c r="H8348" s="1" t="s">
        <v>27106</v>
      </c>
      <c r="I8348" s="4">
        <v>84.37921296296297</v>
      </c>
      <c r="J8348" s="1">
        <v>2550.3</v>
      </c>
      <c r="K8348" s="1">
        <v>269.92</v>
      </c>
      <c r="M8348" s="10">
        <f t="array" ref="M8348">_xlfn.XLOOKUP(A8348,subscriptions!B8348:B10004,subscriptions!D8348:D10004)</f>
        <v>120</v>
      </c>
      <c r="N8348" s="10">
        <f t="array" ref="N8348">_xlfn.XLOOKUP(A8348,subscriptions!B8348:B10004,subscriptions!G8348:G10004)</f>
        <v>20</v>
      </c>
      <c r="O8348" s="10">
        <v>96.0</v>
      </c>
      <c r="P8348" s="10" t="str">
        <f t="array" ref="P8348">_xlfn.XLOOKUP(A8348,subscriptions!B8348:B10004,subscriptions!C8348:C10004)</f>
        <v>Residential</v>
      </c>
      <c r="Q8348" s="10" t="s">
        <v>128</v>
      </c>
      <c r="R8348" s="10" t="s">
        <v>148</v>
      </c>
      <c r="S8348" s="10" t="s">
        <v>2380</v>
      </c>
    </row>
    <row r="8349">
      <c r="A8349" s="1" t="s">
        <v>10516</v>
      </c>
      <c r="B8349" s="1" t="s">
        <v>1099</v>
      </c>
      <c r="C8349" s="1" t="s">
        <v>1347</v>
      </c>
      <c r="D8349" s="1" t="s">
        <v>153</v>
      </c>
      <c r="E8349" s="1" t="s">
        <v>28</v>
      </c>
      <c r="F8349" s="1" t="s">
        <v>3899</v>
      </c>
      <c r="G8349" s="1" t="s">
        <v>27107</v>
      </c>
      <c r="H8349" s="1" t="s">
        <v>27108</v>
      </c>
      <c r="I8349" s="4">
        <v>84.25373842592593</v>
      </c>
      <c r="J8349" s="1">
        <v>100.06</v>
      </c>
      <c r="K8349" s="1">
        <v>16.3</v>
      </c>
      <c r="M8349" s="10">
        <f t="array" ref="M8349">_xlfn.XLOOKUP(A8349,subscriptions!B8349:B10004,subscriptions!D8349:D10004)</f>
        <v>120</v>
      </c>
      <c r="N8349" s="10">
        <f t="array" ref="N8349">_xlfn.XLOOKUP(A8349,subscriptions!B8349:B10004,subscriptions!G8349:G10004)</f>
        <v>0</v>
      </c>
      <c r="O8349" s="10">
        <v>120.0</v>
      </c>
      <c r="P8349" s="10" t="str">
        <f t="array" ref="P8349">_xlfn.XLOOKUP(A8349,subscriptions!B8349:B10004,subscriptions!C8349:C10004)</f>
        <v>Residential</v>
      </c>
      <c r="Q8349" s="10" t="s">
        <v>173</v>
      </c>
      <c r="R8349" s="10" t="s">
        <v>212</v>
      </c>
      <c r="S8349" s="10" t="s">
        <v>1832</v>
      </c>
    </row>
    <row r="8350">
      <c r="A8350" s="1" t="s">
        <v>10517</v>
      </c>
      <c r="B8350" s="1" t="s">
        <v>700</v>
      </c>
      <c r="C8350" s="1" t="s">
        <v>237</v>
      </c>
      <c r="D8350" s="1" t="s">
        <v>153</v>
      </c>
      <c r="E8350" s="1" t="s">
        <v>111</v>
      </c>
      <c r="F8350" s="1" t="s">
        <v>1227</v>
      </c>
      <c r="G8350" s="1" t="s">
        <v>27109</v>
      </c>
      <c r="H8350" s="1" t="s">
        <v>27110</v>
      </c>
      <c r="I8350" s="4">
        <v>84.38341435185185</v>
      </c>
      <c r="J8350" s="1">
        <v>996.27</v>
      </c>
      <c r="K8350" s="1">
        <v>144.19</v>
      </c>
      <c r="M8350" s="10">
        <f t="array" ref="M8350">_xlfn.XLOOKUP(A8350,subscriptions!B8350:B10004,subscriptions!D8350:D10004)</f>
        <v>250</v>
      </c>
      <c r="N8350" s="10">
        <f t="array" ref="N8350">_xlfn.XLOOKUP(A8350,subscriptions!B8350:B10004,subscriptions!G8350:G10004)</f>
        <v>5</v>
      </c>
      <c r="O8350" s="10">
        <v>237.5</v>
      </c>
      <c r="P8350" s="10" t="str">
        <f t="array" ref="P8350">_xlfn.XLOOKUP(A8350,subscriptions!B8350:B10004,subscriptions!C8350:C10004)</f>
        <v>Business</v>
      </c>
      <c r="Q8350" s="10" t="s">
        <v>194</v>
      </c>
      <c r="R8350" s="10" t="s">
        <v>129</v>
      </c>
      <c r="S8350" s="10" t="s">
        <v>882</v>
      </c>
    </row>
    <row r="8351">
      <c r="A8351" s="1" t="s">
        <v>10518</v>
      </c>
      <c r="B8351" s="1" t="s">
        <v>941</v>
      </c>
      <c r="C8351" s="1" t="s">
        <v>198</v>
      </c>
      <c r="D8351" s="1" t="s">
        <v>27</v>
      </c>
      <c r="E8351" s="1" t="s">
        <v>631</v>
      </c>
      <c r="F8351" s="1" t="s">
        <v>2749</v>
      </c>
      <c r="G8351" s="1" t="s">
        <v>27111</v>
      </c>
      <c r="H8351" s="1" t="s">
        <v>27112</v>
      </c>
      <c r="I8351" s="4">
        <v>84.25148148148148</v>
      </c>
      <c r="J8351" s="1">
        <v>1610.32</v>
      </c>
      <c r="K8351" s="1">
        <v>296.72</v>
      </c>
      <c r="M8351" s="10">
        <f t="array" ref="M8351">_xlfn.XLOOKUP(A8351,subscriptions!B8351:B10004,subscriptions!D8351:D10004)</f>
        <v>250</v>
      </c>
      <c r="N8351" s="10">
        <f t="array" ref="N8351">_xlfn.XLOOKUP(A8351,subscriptions!B8351:B10004,subscriptions!G8351:G10004)</f>
        <v>10</v>
      </c>
      <c r="O8351" s="10">
        <v>225.0</v>
      </c>
      <c r="P8351" s="10" t="str">
        <f t="array" ref="P8351">_xlfn.XLOOKUP(A8351,subscriptions!B8351:B10004,subscriptions!C8351:C10004)</f>
        <v>Business</v>
      </c>
      <c r="Q8351" s="10" t="s">
        <v>128</v>
      </c>
      <c r="R8351" s="10" t="s">
        <v>129</v>
      </c>
      <c r="S8351" s="10" t="s">
        <v>4065</v>
      </c>
    </row>
    <row r="8352">
      <c r="A8352" s="1" t="s">
        <v>10519</v>
      </c>
      <c r="B8352" s="1" t="s">
        <v>1984</v>
      </c>
      <c r="C8352" s="1" t="s">
        <v>800</v>
      </c>
      <c r="D8352" s="1" t="s">
        <v>153</v>
      </c>
      <c r="E8352" s="1" t="s">
        <v>262</v>
      </c>
      <c r="F8352" s="1" t="s">
        <v>4344</v>
      </c>
      <c r="G8352" s="1" t="s">
        <v>27113</v>
      </c>
      <c r="H8352" s="1" t="s">
        <v>27114</v>
      </c>
      <c r="I8352" s="4">
        <v>84.37734953703703</v>
      </c>
      <c r="J8352" s="1">
        <v>2708.22</v>
      </c>
      <c r="K8352" s="1">
        <v>320.15</v>
      </c>
      <c r="M8352" s="10">
        <f t="array" ref="M8352">_xlfn.XLOOKUP(A8352,subscriptions!B8352:B10004,subscriptions!D8352:D10004)</f>
        <v>120</v>
      </c>
      <c r="N8352" s="10">
        <f t="array" ref="N8352">_xlfn.XLOOKUP(A8352,subscriptions!B8352:B10004,subscriptions!G8352:G10004)</f>
        <v>20</v>
      </c>
      <c r="O8352" s="10">
        <v>96.0</v>
      </c>
      <c r="P8352" s="10" t="str">
        <f t="array" ref="P8352">_xlfn.XLOOKUP(A8352,subscriptions!B8352:B10004,subscriptions!C8352:C10004)</f>
        <v>Residential</v>
      </c>
      <c r="Q8352" s="10" t="s">
        <v>128</v>
      </c>
      <c r="R8352" s="10" t="s">
        <v>148</v>
      </c>
      <c r="S8352" s="10" t="s">
        <v>1360</v>
      </c>
    </row>
    <row r="8353">
      <c r="A8353" s="1" t="s">
        <v>10520</v>
      </c>
      <c r="B8353" s="1" t="s">
        <v>686</v>
      </c>
      <c r="C8353" s="1" t="s">
        <v>26</v>
      </c>
      <c r="D8353" s="1" t="s">
        <v>153</v>
      </c>
      <c r="E8353" s="1" t="s">
        <v>714</v>
      </c>
      <c r="F8353" s="1" t="s">
        <v>1159</v>
      </c>
      <c r="G8353" s="1" t="s">
        <v>27115</v>
      </c>
      <c r="H8353" s="1" t="s">
        <v>27116</v>
      </c>
      <c r="I8353" s="4">
        <v>84.25304398148148</v>
      </c>
      <c r="J8353" s="1">
        <v>125.79</v>
      </c>
      <c r="K8353" s="1">
        <v>22.12</v>
      </c>
      <c r="M8353" s="10">
        <f t="array" ref="M8353">_xlfn.XLOOKUP(A8353,subscriptions!B8353:B10004,subscriptions!D8353:D10004)</f>
        <v>80</v>
      </c>
      <c r="N8353" s="10">
        <f t="array" ref="N8353">_xlfn.XLOOKUP(A8353,subscriptions!B8353:B10004,subscriptions!G8353:G10004)</f>
        <v>0</v>
      </c>
      <c r="O8353" s="10">
        <v>80.0</v>
      </c>
      <c r="P8353" s="10" t="str">
        <f t="array" ref="P8353">_xlfn.XLOOKUP(A8353,subscriptions!B8353:B10004,subscriptions!C8353:C10004)</f>
        <v>Roam</v>
      </c>
      <c r="Q8353" s="10" t="s">
        <v>173</v>
      </c>
      <c r="R8353" s="10" t="s">
        <v>148</v>
      </c>
      <c r="S8353" s="10" t="s">
        <v>916</v>
      </c>
    </row>
    <row r="8354">
      <c r="A8354" s="1" t="s">
        <v>10521</v>
      </c>
      <c r="B8354" s="1" t="s">
        <v>1995</v>
      </c>
      <c r="C8354" s="1" t="s">
        <v>524</v>
      </c>
      <c r="D8354" s="1" t="s">
        <v>153</v>
      </c>
      <c r="E8354" s="1" t="s">
        <v>111</v>
      </c>
      <c r="F8354" s="1" t="s">
        <v>135</v>
      </c>
      <c r="G8354" s="1" t="s">
        <v>27117</v>
      </c>
      <c r="H8354" s="1" t="s">
        <v>27118</v>
      </c>
      <c r="I8354" s="4">
        <v>84.37587962962964</v>
      </c>
      <c r="J8354" s="1">
        <v>2920.27</v>
      </c>
      <c r="K8354" s="1">
        <v>536.42</v>
      </c>
      <c r="M8354" s="10">
        <f t="array" ref="M8354">_xlfn.XLOOKUP(A8354,subscriptions!B8354:B10004,subscriptions!D8354:D10004)</f>
        <v>120</v>
      </c>
      <c r="N8354" s="10">
        <f t="array" ref="N8354">_xlfn.XLOOKUP(A8354,subscriptions!B8354:B10004,subscriptions!G8354:G10004)</f>
        <v>5</v>
      </c>
      <c r="O8354" s="10">
        <v>114.0</v>
      </c>
      <c r="P8354" s="10" t="str">
        <f t="array" ref="P8354">_xlfn.XLOOKUP(A8354,subscriptions!B8354:B10004,subscriptions!C8354:C10004)</f>
        <v>Residential</v>
      </c>
      <c r="Q8354" s="10" t="s">
        <v>194</v>
      </c>
      <c r="R8354" s="10" t="s">
        <v>212</v>
      </c>
      <c r="S8354" s="10" t="s">
        <v>1442</v>
      </c>
    </row>
    <row r="8355">
      <c r="A8355" s="1" t="s">
        <v>10522</v>
      </c>
      <c r="B8355" s="1" t="s">
        <v>1506</v>
      </c>
      <c r="C8355" s="1" t="s">
        <v>1142</v>
      </c>
      <c r="D8355" s="1" t="s">
        <v>27</v>
      </c>
      <c r="E8355" s="1" t="s">
        <v>28</v>
      </c>
      <c r="F8355" s="1" t="s">
        <v>1639</v>
      </c>
      <c r="G8355" s="1" t="s">
        <v>27119</v>
      </c>
      <c r="H8355" s="1" t="s">
        <v>27120</v>
      </c>
      <c r="I8355" s="4">
        <v>84.3391087962963</v>
      </c>
      <c r="J8355" s="1">
        <v>1242.44</v>
      </c>
      <c r="K8355" s="1">
        <v>137.56</v>
      </c>
      <c r="M8355" s="10">
        <f t="array" ref="M8355">_xlfn.XLOOKUP(A8355,subscriptions!B8355:B10004,subscriptions!D8355:D10004)</f>
        <v>250</v>
      </c>
      <c r="N8355" s="10">
        <f t="array" ref="N8355">_xlfn.XLOOKUP(A8355,subscriptions!B8355:B10004,subscriptions!G8355:G10004)</f>
        <v>10</v>
      </c>
      <c r="O8355" s="10">
        <v>225.0</v>
      </c>
      <c r="P8355" s="10" t="str">
        <f t="array" ref="P8355">_xlfn.XLOOKUP(A8355,subscriptions!B8355:B10004,subscriptions!C8355:C10004)</f>
        <v>Business</v>
      </c>
      <c r="Q8355" s="10" t="s">
        <v>128</v>
      </c>
      <c r="R8355" s="10" t="s">
        <v>129</v>
      </c>
      <c r="S8355" s="10" t="s">
        <v>2016</v>
      </c>
    </row>
    <row r="8356">
      <c r="A8356" s="1" t="s">
        <v>10523</v>
      </c>
      <c r="B8356" s="1" t="s">
        <v>329</v>
      </c>
      <c r="C8356" s="1" t="s">
        <v>198</v>
      </c>
      <c r="D8356" s="1" t="s">
        <v>27</v>
      </c>
      <c r="E8356" s="1" t="s">
        <v>280</v>
      </c>
      <c r="F8356" s="1" t="s">
        <v>494</v>
      </c>
      <c r="G8356" s="1" t="s">
        <v>27121</v>
      </c>
      <c r="H8356" s="1" t="s">
        <v>27122</v>
      </c>
      <c r="I8356" s="4">
        <v>84.2946875</v>
      </c>
      <c r="J8356" s="1">
        <v>379.69</v>
      </c>
      <c r="K8356" s="1">
        <v>93.48</v>
      </c>
      <c r="M8356" s="10">
        <f t="array" ref="M8356">_xlfn.XLOOKUP(A8356,subscriptions!B8356:B10004,subscriptions!D8356:D10004)</f>
        <v>120</v>
      </c>
      <c r="N8356" s="10">
        <f t="array" ref="N8356">_xlfn.XLOOKUP(A8356,subscriptions!B8356:B10004,subscriptions!G8356:G10004)</f>
        <v>20</v>
      </c>
      <c r="O8356" s="10">
        <v>96.0</v>
      </c>
      <c r="P8356" s="10" t="str">
        <f t="array" ref="P8356">_xlfn.XLOOKUP(A8356,subscriptions!B8356:B10004,subscriptions!C8356:C10004)</f>
        <v>Residential</v>
      </c>
      <c r="Q8356" s="10" t="s">
        <v>128</v>
      </c>
      <c r="R8356" s="10" t="s">
        <v>148</v>
      </c>
      <c r="S8356" s="10" t="s">
        <v>2075</v>
      </c>
    </row>
    <row r="8357">
      <c r="A8357" s="1" t="s">
        <v>10524</v>
      </c>
      <c r="B8357" s="1" t="s">
        <v>2327</v>
      </c>
      <c r="C8357" s="1" t="s">
        <v>2483</v>
      </c>
      <c r="D8357" s="1" t="s">
        <v>27</v>
      </c>
      <c r="E8357" s="1" t="s">
        <v>631</v>
      </c>
      <c r="F8357" s="1" t="s">
        <v>2293</v>
      </c>
      <c r="G8357" s="1" t="s">
        <v>27123</v>
      </c>
      <c r="H8357" s="1" t="s">
        <v>27124</v>
      </c>
      <c r="I8357" s="4">
        <v>84.21533564814816</v>
      </c>
      <c r="J8357" s="1">
        <v>622.45</v>
      </c>
      <c r="K8357" s="1">
        <v>141.96</v>
      </c>
      <c r="M8357" s="10">
        <f t="array" ref="M8357">_xlfn.XLOOKUP(A8357,subscriptions!B8357:B10004,subscriptions!D8357:D10004)</f>
        <v>250</v>
      </c>
      <c r="N8357" s="10">
        <f t="array" ref="N8357">_xlfn.XLOOKUP(A8357,subscriptions!B8357:B10004,subscriptions!G8357:G10004)</f>
        <v>0</v>
      </c>
      <c r="O8357" s="10">
        <v>250.0</v>
      </c>
      <c r="P8357" s="10" t="str">
        <f t="array" ref="P8357">_xlfn.XLOOKUP(A8357,subscriptions!B8357:B10004,subscriptions!C8357:C10004)</f>
        <v>Business</v>
      </c>
      <c r="Q8357" s="10" t="s">
        <v>173</v>
      </c>
      <c r="R8357" s="10" t="s">
        <v>129</v>
      </c>
      <c r="S8357" s="10" t="s">
        <v>1212</v>
      </c>
    </row>
    <row r="8358">
      <c r="A8358" s="1" t="s">
        <v>10526</v>
      </c>
      <c r="B8358" s="1" t="s">
        <v>109</v>
      </c>
      <c r="C8358" s="1" t="s">
        <v>1388</v>
      </c>
      <c r="D8358" s="1" t="s">
        <v>27</v>
      </c>
      <c r="E8358" s="1" t="s">
        <v>179</v>
      </c>
      <c r="F8358" s="1" t="s">
        <v>4595</v>
      </c>
      <c r="G8358" s="1" t="s">
        <v>27125</v>
      </c>
      <c r="H8358" s="1" t="s">
        <v>27126</v>
      </c>
      <c r="I8358" s="4">
        <v>84.1703587962963</v>
      </c>
      <c r="J8358" s="1">
        <v>546.78</v>
      </c>
      <c r="K8358" s="1">
        <v>91.91</v>
      </c>
      <c r="L8358" s="1">
        <v>100.0</v>
      </c>
      <c r="M8358" s="10">
        <f t="array" ref="M8358">_xlfn.XLOOKUP(A8358,subscriptions!B8358:B10004,subscriptions!D8358:D10004)</f>
        <v>80</v>
      </c>
      <c r="N8358" s="10">
        <f t="array" ref="N8358">_xlfn.XLOOKUP(A8358,subscriptions!B8358:B10004,subscriptions!G8358:G10004)</f>
        <v>5</v>
      </c>
      <c r="O8358" s="10">
        <v>76.0</v>
      </c>
      <c r="P8358" s="10" t="str">
        <f t="array" ref="P8358">_xlfn.XLOOKUP(A8358,subscriptions!B8358:B10004,subscriptions!C8358:C10004)</f>
        <v>Roam</v>
      </c>
      <c r="Q8358" s="10" t="s">
        <v>194</v>
      </c>
      <c r="R8358" s="10" t="s">
        <v>148</v>
      </c>
      <c r="S8358" s="10" t="s">
        <v>2494</v>
      </c>
    </row>
    <row r="8359">
      <c r="A8359" s="1" t="s">
        <v>10528</v>
      </c>
      <c r="B8359" s="1" t="s">
        <v>2327</v>
      </c>
      <c r="C8359" s="1" t="s">
        <v>296</v>
      </c>
      <c r="D8359" s="1" t="s">
        <v>27</v>
      </c>
      <c r="E8359" s="1" t="s">
        <v>179</v>
      </c>
      <c r="F8359" s="1" t="s">
        <v>2311</v>
      </c>
      <c r="G8359" s="1" t="s">
        <v>27127</v>
      </c>
      <c r="H8359" s="1" t="s">
        <v>27128</v>
      </c>
      <c r="I8359" s="4">
        <v>84.25229166666666</v>
      </c>
      <c r="J8359" s="1">
        <v>1185.28</v>
      </c>
      <c r="K8359" s="1">
        <v>287.42</v>
      </c>
      <c r="L8359" s="1">
        <v>100.0</v>
      </c>
      <c r="M8359" s="10">
        <f t="array" ref="M8359">_xlfn.XLOOKUP(A8359,subscriptions!B8359:B10004,subscriptions!D8359:D10004)</f>
        <v>120</v>
      </c>
      <c r="N8359" s="10">
        <f t="array" ref="N8359">_xlfn.XLOOKUP(A8359,subscriptions!B8359:B10004,subscriptions!G8359:G10004)</f>
        <v>10</v>
      </c>
      <c r="O8359" s="10">
        <v>108.0</v>
      </c>
      <c r="P8359" s="10" t="str">
        <f t="array" ref="P8359">_xlfn.XLOOKUP(A8359,subscriptions!B8359:B10004,subscriptions!C8359:C10004)</f>
        <v>Residential</v>
      </c>
      <c r="Q8359" s="10" t="s">
        <v>128</v>
      </c>
      <c r="R8359" s="10" t="s">
        <v>212</v>
      </c>
      <c r="S8359" s="10" t="s">
        <v>1008</v>
      </c>
    </row>
    <row r="8360">
      <c r="A8360" s="1" t="s">
        <v>10529</v>
      </c>
      <c r="B8360" s="1" t="s">
        <v>814</v>
      </c>
      <c r="C8360" s="1" t="s">
        <v>673</v>
      </c>
      <c r="D8360" s="1" t="s">
        <v>153</v>
      </c>
      <c r="E8360" s="1" t="s">
        <v>239</v>
      </c>
      <c r="F8360" s="1" t="s">
        <v>1186</v>
      </c>
      <c r="G8360" s="1" t="s">
        <v>27129</v>
      </c>
      <c r="H8360" s="1" t="s">
        <v>27130</v>
      </c>
      <c r="I8360" s="4">
        <v>84.21259259259259</v>
      </c>
      <c r="J8360" s="1">
        <v>129.6</v>
      </c>
      <c r="K8360" s="1">
        <v>45.34</v>
      </c>
      <c r="M8360" s="10">
        <f t="array" ref="M8360">_xlfn.XLOOKUP(A8360,subscriptions!B8360:B10004,subscriptions!D8360:D10004)</f>
        <v>120</v>
      </c>
      <c r="N8360" s="10">
        <f t="array" ref="N8360">_xlfn.XLOOKUP(A8360,subscriptions!B8360:B10004,subscriptions!G8360:G10004)</f>
        <v>20</v>
      </c>
      <c r="O8360" s="10">
        <v>96.0</v>
      </c>
      <c r="P8360" s="10" t="str">
        <f t="array" ref="P8360">_xlfn.XLOOKUP(A8360,subscriptions!B8360:B10004,subscriptions!C8360:C10004)</f>
        <v>Residential</v>
      </c>
      <c r="Q8360" s="10" t="s">
        <v>128</v>
      </c>
      <c r="R8360" s="10" t="s">
        <v>148</v>
      </c>
      <c r="S8360" s="10" t="s">
        <v>813</v>
      </c>
    </row>
    <row r="8361">
      <c r="A8361" s="1" t="s">
        <v>10530</v>
      </c>
      <c r="B8361" s="1" t="s">
        <v>1886</v>
      </c>
      <c r="C8361" s="1" t="s">
        <v>1492</v>
      </c>
      <c r="D8361" s="1" t="s">
        <v>27</v>
      </c>
      <c r="E8361" s="1" t="s">
        <v>111</v>
      </c>
      <c r="F8361" s="1" t="s">
        <v>1227</v>
      </c>
      <c r="G8361" s="1" t="s">
        <v>27131</v>
      </c>
      <c r="H8361" s="1" t="s">
        <v>27132</v>
      </c>
      <c r="I8361" s="4">
        <v>84.21042824074074</v>
      </c>
      <c r="J8361" s="1">
        <v>308.92</v>
      </c>
      <c r="K8361" s="1">
        <v>28.71</v>
      </c>
      <c r="M8361" s="10">
        <f t="array" ref="M8361">_xlfn.XLOOKUP(A8361,subscriptions!B8361:B10004,subscriptions!D8361:D10004)</f>
        <v>120</v>
      </c>
      <c r="N8361" s="10">
        <f t="array" ref="N8361">_xlfn.XLOOKUP(A8361,subscriptions!B8361:B10004,subscriptions!G8361:G10004)</f>
        <v>0</v>
      </c>
      <c r="O8361" s="10">
        <v>120.0</v>
      </c>
      <c r="P8361" s="10" t="str">
        <f t="array" ref="P8361">_xlfn.XLOOKUP(A8361,subscriptions!B8361:B10004,subscriptions!C8361:C10004)</f>
        <v>Residential</v>
      </c>
      <c r="Q8361" s="10" t="s">
        <v>173</v>
      </c>
      <c r="R8361" s="10" t="s">
        <v>212</v>
      </c>
      <c r="S8361" s="10" t="s">
        <v>770</v>
      </c>
    </row>
    <row r="8362">
      <c r="A8362" s="1" t="s">
        <v>10531</v>
      </c>
      <c r="B8362" s="1" t="s">
        <v>375</v>
      </c>
      <c r="C8362" s="1" t="s">
        <v>509</v>
      </c>
      <c r="D8362" s="1" t="s">
        <v>27</v>
      </c>
      <c r="E8362" s="1" t="s">
        <v>179</v>
      </c>
      <c r="F8362" s="1" t="s">
        <v>357</v>
      </c>
      <c r="G8362" s="1" t="s">
        <v>27133</v>
      </c>
      <c r="H8362" s="1" t="s">
        <v>27134</v>
      </c>
      <c r="I8362" s="4">
        <v>84.16818287037037</v>
      </c>
      <c r="J8362" s="1">
        <v>2562.51</v>
      </c>
      <c r="K8362" s="1">
        <v>383.4</v>
      </c>
      <c r="L8362" s="1">
        <v>100.0</v>
      </c>
      <c r="M8362" s="10">
        <f t="array" ref="M8362">_xlfn.XLOOKUP(A8362,subscriptions!B8362:B10004,subscriptions!D8362:D10004)</f>
        <v>120</v>
      </c>
      <c r="N8362" s="10">
        <f t="array" ref="N8362">_xlfn.XLOOKUP(A8362,subscriptions!B8362:B10004,subscriptions!G8362:G10004)</f>
        <v>5</v>
      </c>
      <c r="O8362" s="10">
        <v>114.0</v>
      </c>
      <c r="P8362" s="10" t="str">
        <f t="array" ref="P8362">_xlfn.XLOOKUP(A8362,subscriptions!B8362:B10004,subscriptions!C8362:C10004)</f>
        <v>Residential</v>
      </c>
      <c r="Q8362" s="10" t="s">
        <v>194</v>
      </c>
      <c r="R8362" s="10" t="s">
        <v>212</v>
      </c>
      <c r="S8362" s="10" t="s">
        <v>1042</v>
      </c>
    </row>
    <row r="8363">
      <c r="A8363" s="1" t="s">
        <v>10532</v>
      </c>
      <c r="B8363" s="1" t="s">
        <v>439</v>
      </c>
      <c r="C8363" s="1" t="s">
        <v>456</v>
      </c>
      <c r="D8363" s="1" t="s">
        <v>153</v>
      </c>
      <c r="E8363" s="1" t="s">
        <v>714</v>
      </c>
      <c r="F8363" s="1" t="s">
        <v>3326</v>
      </c>
      <c r="G8363" s="1" t="s">
        <v>27135</v>
      </c>
      <c r="H8363" s="1" t="s">
        <v>27136</v>
      </c>
      <c r="I8363" s="4">
        <v>84.38086805555555</v>
      </c>
      <c r="J8363" s="1">
        <v>263.39</v>
      </c>
      <c r="K8363" s="1">
        <v>36.26</v>
      </c>
      <c r="M8363" s="10">
        <f t="array" ref="M8363">_xlfn.XLOOKUP(A8363,subscriptions!B8363:B10004,subscriptions!D8363:D10004)</f>
        <v>120</v>
      </c>
      <c r="N8363" s="10">
        <f t="array" ref="N8363">_xlfn.XLOOKUP(A8363,subscriptions!B8363:B10004,subscriptions!G8363:G10004)</f>
        <v>10</v>
      </c>
      <c r="O8363" s="10">
        <v>108.0</v>
      </c>
      <c r="P8363" s="10" t="str">
        <f t="array" ref="P8363">_xlfn.XLOOKUP(A8363,subscriptions!B8363:B10004,subscriptions!C8363:C10004)</f>
        <v>Residential</v>
      </c>
      <c r="Q8363" s="10" t="s">
        <v>128</v>
      </c>
      <c r="R8363" s="10" t="s">
        <v>212</v>
      </c>
      <c r="S8363" s="10" t="s">
        <v>762</v>
      </c>
    </row>
    <row r="8364">
      <c r="A8364" s="1" t="s">
        <v>10533</v>
      </c>
      <c r="B8364" s="1" t="s">
        <v>1886</v>
      </c>
      <c r="C8364" s="1" t="s">
        <v>1347</v>
      </c>
      <c r="D8364" s="1" t="s">
        <v>27</v>
      </c>
      <c r="E8364" s="1" t="s">
        <v>714</v>
      </c>
      <c r="F8364" s="1" t="s">
        <v>2171</v>
      </c>
      <c r="G8364" s="1" t="s">
        <v>27137</v>
      </c>
      <c r="H8364" s="1" t="s">
        <v>27138</v>
      </c>
      <c r="I8364" s="4">
        <v>84.25351851851852</v>
      </c>
      <c r="J8364" s="1">
        <v>448.68</v>
      </c>
      <c r="K8364" s="1">
        <v>90.61</v>
      </c>
      <c r="M8364" s="10">
        <f t="array" ref="M8364">_xlfn.XLOOKUP(A8364,subscriptions!B8364:B10004,subscriptions!D8364:D10004)</f>
        <v>80</v>
      </c>
      <c r="N8364" s="10">
        <f t="array" ref="N8364">_xlfn.XLOOKUP(A8364,subscriptions!B8364:B10004,subscriptions!G8364:G10004)</f>
        <v>20</v>
      </c>
      <c r="O8364" s="10">
        <v>64.0</v>
      </c>
      <c r="P8364" s="10" t="str">
        <f t="array" ref="P8364">_xlfn.XLOOKUP(A8364,subscriptions!B8364:B10004,subscriptions!C8364:C10004)</f>
        <v>Roam</v>
      </c>
      <c r="Q8364" s="10" t="s">
        <v>128</v>
      </c>
      <c r="R8364" s="10" t="s">
        <v>148</v>
      </c>
      <c r="S8364" s="10" t="s">
        <v>1832</v>
      </c>
    </row>
    <row r="8365">
      <c r="A8365" s="1" t="s">
        <v>10534</v>
      </c>
      <c r="B8365" s="1" t="s">
        <v>312</v>
      </c>
      <c r="C8365" s="1" t="s">
        <v>673</v>
      </c>
      <c r="D8365" s="1" t="s">
        <v>153</v>
      </c>
      <c r="E8365" s="1" t="s">
        <v>179</v>
      </c>
      <c r="F8365" s="1" t="s">
        <v>901</v>
      </c>
      <c r="G8365" s="1" t="s">
        <v>27139</v>
      </c>
      <c r="H8365" s="1" t="s">
        <v>27140</v>
      </c>
      <c r="I8365" s="4">
        <v>84.38369212962964</v>
      </c>
      <c r="J8365" s="1">
        <v>955.98</v>
      </c>
      <c r="K8365" s="1">
        <v>204.84</v>
      </c>
      <c r="L8365" s="1">
        <v>100.0</v>
      </c>
      <c r="M8365" s="10">
        <f t="array" ref="M8365">_xlfn.XLOOKUP(A8365,subscriptions!B8365:B10004,subscriptions!D8365:D10004)</f>
        <v>80</v>
      </c>
      <c r="N8365" s="10">
        <f t="array" ref="N8365">_xlfn.XLOOKUP(A8365,subscriptions!B8365:B10004,subscriptions!G8365:G10004)</f>
        <v>0</v>
      </c>
      <c r="O8365" s="10">
        <v>80.0</v>
      </c>
      <c r="P8365" s="10" t="str">
        <f t="array" ref="P8365">_xlfn.XLOOKUP(A8365,subscriptions!B8365:B10004,subscriptions!C8365:C10004)</f>
        <v>Roam</v>
      </c>
      <c r="Q8365" s="10" t="s">
        <v>173</v>
      </c>
      <c r="R8365" s="10" t="s">
        <v>148</v>
      </c>
      <c r="S8365" s="10" t="s">
        <v>882</v>
      </c>
    </row>
    <row r="8366">
      <c r="A8366" s="1" t="s">
        <v>10535</v>
      </c>
      <c r="B8366" s="1" t="s">
        <v>1027</v>
      </c>
      <c r="C8366" s="1" t="s">
        <v>279</v>
      </c>
      <c r="D8366" s="1" t="s">
        <v>153</v>
      </c>
      <c r="E8366" s="1" t="s">
        <v>111</v>
      </c>
      <c r="F8366" s="1" t="s">
        <v>112</v>
      </c>
      <c r="G8366" s="1" t="s">
        <v>27141</v>
      </c>
      <c r="H8366" s="1" t="s">
        <v>27142</v>
      </c>
      <c r="I8366" s="4">
        <v>84.25584490740741</v>
      </c>
      <c r="J8366" s="1">
        <v>1141.98</v>
      </c>
      <c r="K8366" s="1">
        <v>267.54</v>
      </c>
      <c r="M8366" s="10">
        <f t="array" ref="M8366">_xlfn.XLOOKUP(A8366,subscriptions!B8366:B10004,subscriptions!D8366:D10004)</f>
        <v>120</v>
      </c>
      <c r="N8366" s="10">
        <f t="array" ref="N8366">_xlfn.XLOOKUP(A8366,subscriptions!B8366:B10004,subscriptions!G8366:G10004)</f>
        <v>5</v>
      </c>
      <c r="O8366" s="10">
        <v>114.0</v>
      </c>
      <c r="P8366" s="10" t="str">
        <f t="array" ref="P8366">_xlfn.XLOOKUP(A8366,subscriptions!B8366:B10004,subscriptions!C8366:C10004)</f>
        <v>Residential</v>
      </c>
      <c r="Q8366" s="10" t="s">
        <v>194</v>
      </c>
      <c r="R8366" s="10" t="s">
        <v>212</v>
      </c>
      <c r="S8366" s="10" t="s">
        <v>1156</v>
      </c>
    </row>
    <row r="8367">
      <c r="A8367" s="1" t="s">
        <v>10536</v>
      </c>
      <c r="B8367" s="1" t="s">
        <v>941</v>
      </c>
      <c r="C8367" s="1" t="s">
        <v>1833</v>
      </c>
      <c r="D8367" s="1" t="s">
        <v>27</v>
      </c>
      <c r="E8367" s="1" t="s">
        <v>714</v>
      </c>
      <c r="F8367" s="1" t="s">
        <v>2171</v>
      </c>
      <c r="G8367" s="1" t="s">
        <v>27143</v>
      </c>
      <c r="H8367" s="1" t="s">
        <v>27144</v>
      </c>
      <c r="I8367" s="4">
        <v>84.29591435185185</v>
      </c>
      <c r="J8367" s="1">
        <v>2213.41</v>
      </c>
      <c r="K8367" s="1">
        <v>370.53</v>
      </c>
      <c r="M8367" s="10">
        <f t="array" ref="M8367">_xlfn.XLOOKUP(A8367,subscriptions!B8367:B10004,subscriptions!D8367:D10004)</f>
        <v>80</v>
      </c>
      <c r="N8367" s="10">
        <f t="array" ref="N8367">_xlfn.XLOOKUP(A8367,subscriptions!B8367:B10004,subscriptions!G8367:G10004)</f>
        <v>10</v>
      </c>
      <c r="O8367" s="10">
        <v>72.0</v>
      </c>
      <c r="P8367" s="10" t="str">
        <f t="array" ref="P8367">_xlfn.XLOOKUP(A8367,subscriptions!B8367:B10004,subscriptions!C8367:C10004)</f>
        <v>Roam</v>
      </c>
      <c r="Q8367" s="10" t="s">
        <v>128</v>
      </c>
      <c r="R8367" s="10" t="s">
        <v>148</v>
      </c>
      <c r="S8367" s="10" t="s">
        <v>655</v>
      </c>
    </row>
    <row r="8368">
      <c r="A8368" s="1" t="s">
        <v>10537</v>
      </c>
      <c r="B8368" s="1" t="s">
        <v>1527</v>
      </c>
      <c r="C8368" s="1" t="s">
        <v>871</v>
      </c>
      <c r="D8368" s="1" t="s">
        <v>153</v>
      </c>
      <c r="E8368" s="1" t="s">
        <v>280</v>
      </c>
      <c r="F8368" s="1" t="s">
        <v>376</v>
      </c>
      <c r="G8368" s="1" t="s">
        <v>27145</v>
      </c>
      <c r="H8368" s="1" t="s">
        <v>27146</v>
      </c>
      <c r="I8368" s="4">
        <v>84.33784722222222</v>
      </c>
      <c r="J8368" s="1">
        <v>939.5</v>
      </c>
      <c r="K8368" s="1">
        <v>163.24</v>
      </c>
      <c r="M8368" s="10">
        <f t="array" ref="M8368">_xlfn.XLOOKUP(A8368,subscriptions!B8368:B10004,subscriptions!D8368:D10004)</f>
        <v>80</v>
      </c>
      <c r="N8368" s="10">
        <f t="array" ref="N8368">_xlfn.XLOOKUP(A8368,subscriptions!B8368:B10004,subscriptions!G8368:G10004)</f>
        <v>20</v>
      </c>
      <c r="O8368" s="10">
        <v>64.0</v>
      </c>
      <c r="P8368" s="10" t="str">
        <f t="array" ref="P8368">_xlfn.XLOOKUP(A8368,subscriptions!B8368:B10004,subscriptions!C8368:C10004)</f>
        <v>Roam</v>
      </c>
      <c r="Q8368" s="10" t="s">
        <v>128</v>
      </c>
      <c r="R8368" s="10" t="s">
        <v>148</v>
      </c>
      <c r="S8368" s="10" t="s">
        <v>1961</v>
      </c>
    </row>
    <row r="8369">
      <c r="A8369" s="1" t="s">
        <v>10538</v>
      </c>
      <c r="B8369" s="1" t="s">
        <v>686</v>
      </c>
      <c r="C8369" s="1" t="s">
        <v>133</v>
      </c>
      <c r="D8369" s="1" t="s">
        <v>153</v>
      </c>
      <c r="E8369" s="1" t="s">
        <v>179</v>
      </c>
      <c r="F8369" s="1" t="s">
        <v>4595</v>
      </c>
      <c r="G8369" s="1" t="s">
        <v>27147</v>
      </c>
      <c r="H8369" s="1" t="s">
        <v>27148</v>
      </c>
      <c r="I8369" s="4">
        <v>84.33921296296296</v>
      </c>
      <c r="J8369" s="1">
        <v>2390.0</v>
      </c>
      <c r="K8369" s="1">
        <v>421.74</v>
      </c>
      <c r="L8369" s="1">
        <v>100.0</v>
      </c>
      <c r="M8369" s="10">
        <f t="array" ref="M8369">_xlfn.XLOOKUP(A8369,subscriptions!B8369:B10004,subscriptions!D8369:D10004)</f>
        <v>120</v>
      </c>
      <c r="N8369" s="10">
        <f t="array" ref="N8369">_xlfn.XLOOKUP(A8369,subscriptions!B8369:B10004,subscriptions!G8369:G10004)</f>
        <v>0</v>
      </c>
      <c r="O8369" s="10">
        <v>120.0</v>
      </c>
      <c r="P8369" s="10" t="str">
        <f t="array" ref="P8369">_xlfn.XLOOKUP(A8369,subscriptions!B8369:B10004,subscriptions!C8369:C10004)</f>
        <v>Residential</v>
      </c>
      <c r="Q8369" s="10" t="s">
        <v>173</v>
      </c>
      <c r="R8369" s="10" t="s">
        <v>212</v>
      </c>
      <c r="S8369" s="10" t="s">
        <v>2016</v>
      </c>
    </row>
    <row r="8370">
      <c r="A8370" s="1" t="s">
        <v>10539</v>
      </c>
      <c r="B8370" s="1" t="s">
        <v>508</v>
      </c>
      <c r="C8370" s="1" t="s">
        <v>110</v>
      </c>
      <c r="D8370" s="1" t="s">
        <v>153</v>
      </c>
      <c r="E8370" s="1" t="s">
        <v>714</v>
      </c>
      <c r="F8370" s="1" t="s">
        <v>2562</v>
      </c>
      <c r="G8370" s="1" t="s">
        <v>27149</v>
      </c>
      <c r="H8370" s="1" t="s">
        <v>27150</v>
      </c>
      <c r="I8370" s="4">
        <v>84.25081018518519</v>
      </c>
      <c r="J8370" s="1">
        <v>1494.86</v>
      </c>
      <c r="K8370" s="1">
        <v>284.55</v>
      </c>
      <c r="M8370" s="10">
        <f t="array" ref="M8370">_xlfn.XLOOKUP(A8370,subscriptions!B8370:B10004,subscriptions!D8370:D10004)</f>
        <v>50</v>
      </c>
      <c r="N8370" s="10">
        <f t="array" ref="N8370">_xlfn.XLOOKUP(A8370,subscriptions!B8370:B10004,subscriptions!G8370:G10004)</f>
        <v>5</v>
      </c>
      <c r="O8370" s="10">
        <v>47.5</v>
      </c>
      <c r="P8370" s="10" t="str">
        <f t="array" ref="P8370">_xlfn.XLOOKUP(A8370,subscriptions!B8370:B10004,subscriptions!C8370:C10004)</f>
        <v>Mini</v>
      </c>
      <c r="Q8370" s="10" t="s">
        <v>194</v>
      </c>
      <c r="R8370" s="10" t="s">
        <v>148</v>
      </c>
      <c r="S8370" s="10" t="s">
        <v>1691</v>
      </c>
    </row>
    <row r="8371">
      <c r="A8371" s="1" t="s">
        <v>10540</v>
      </c>
      <c r="B8371" s="1" t="s">
        <v>1009</v>
      </c>
      <c r="C8371" s="1" t="s">
        <v>827</v>
      </c>
      <c r="D8371" s="1" t="s">
        <v>153</v>
      </c>
      <c r="E8371" s="1" t="s">
        <v>111</v>
      </c>
      <c r="F8371" s="1" t="s">
        <v>1227</v>
      </c>
      <c r="G8371" s="1" t="s">
        <v>27151</v>
      </c>
      <c r="H8371" s="1" t="s">
        <v>27152</v>
      </c>
      <c r="I8371" s="4">
        <v>84.41954861111111</v>
      </c>
      <c r="J8371" s="1">
        <v>230.03</v>
      </c>
      <c r="K8371" s="1">
        <v>68.2</v>
      </c>
      <c r="M8371" s="10">
        <f t="array" ref="M8371">_xlfn.XLOOKUP(A8371,subscriptions!B8371:B10004,subscriptions!D8371:D10004)</f>
        <v>120</v>
      </c>
      <c r="N8371" s="10">
        <f t="array" ref="N8371">_xlfn.XLOOKUP(A8371,subscriptions!B8371:B10004,subscriptions!G8371:G10004)</f>
        <v>10</v>
      </c>
      <c r="O8371" s="10">
        <v>108.0</v>
      </c>
      <c r="P8371" s="10" t="str">
        <f t="array" ref="P8371">_xlfn.XLOOKUP(A8371,subscriptions!B8371:B10004,subscriptions!C8371:C10004)</f>
        <v>Residential</v>
      </c>
      <c r="Q8371" s="10" t="s">
        <v>128</v>
      </c>
      <c r="R8371" s="10" t="s">
        <v>212</v>
      </c>
      <c r="S8371" s="10" t="s">
        <v>1525</v>
      </c>
    </row>
    <row r="8372">
      <c r="A8372" s="1" t="s">
        <v>10542</v>
      </c>
      <c r="B8372" s="1" t="s">
        <v>4627</v>
      </c>
      <c r="C8372" s="1" t="s">
        <v>1142</v>
      </c>
      <c r="D8372" s="1" t="s">
        <v>27</v>
      </c>
      <c r="E8372" s="1" t="s">
        <v>179</v>
      </c>
      <c r="F8372" s="1" t="s">
        <v>773</v>
      </c>
      <c r="G8372" s="1" t="s">
        <v>27153</v>
      </c>
      <c r="H8372" s="1" t="s">
        <v>27154</v>
      </c>
      <c r="I8372" s="4">
        <v>84.33436342592593</v>
      </c>
      <c r="J8372" s="1">
        <v>304.99</v>
      </c>
      <c r="K8372" s="1">
        <v>75.16</v>
      </c>
      <c r="L8372" s="1">
        <v>100.0</v>
      </c>
      <c r="M8372" s="10">
        <f t="array" ref="M8372">_xlfn.XLOOKUP(A8372,subscriptions!B8372:B10004,subscriptions!D8372:D10004)</f>
        <v>120</v>
      </c>
      <c r="N8372" s="10">
        <f t="array" ref="N8372">_xlfn.XLOOKUP(A8372,subscriptions!B8372:B10004,subscriptions!G8372:G10004)</f>
        <v>20</v>
      </c>
      <c r="O8372" s="10">
        <v>96.0</v>
      </c>
      <c r="P8372" s="10" t="str">
        <f t="array" ref="P8372">_xlfn.XLOOKUP(A8372,subscriptions!B8372:B10004,subscriptions!C8372:C10004)</f>
        <v>Residential</v>
      </c>
      <c r="Q8372" s="10" t="s">
        <v>128</v>
      </c>
      <c r="R8372" s="10" t="s">
        <v>148</v>
      </c>
      <c r="S8372" s="10" t="s">
        <v>195</v>
      </c>
    </row>
    <row r="8373">
      <c r="A8373" s="1" t="s">
        <v>10544</v>
      </c>
      <c r="B8373" s="1" t="s">
        <v>1664</v>
      </c>
      <c r="C8373" s="1" t="s">
        <v>261</v>
      </c>
      <c r="D8373" s="1" t="s">
        <v>153</v>
      </c>
      <c r="E8373" s="1" t="s">
        <v>262</v>
      </c>
      <c r="F8373" s="1" t="s">
        <v>4113</v>
      </c>
      <c r="G8373" s="1" t="s">
        <v>27155</v>
      </c>
      <c r="H8373" s="1" t="s">
        <v>27156</v>
      </c>
      <c r="I8373" s="4">
        <v>84.33989583333333</v>
      </c>
      <c r="J8373" s="1">
        <v>911.8</v>
      </c>
      <c r="K8373" s="1">
        <v>211.67</v>
      </c>
      <c r="M8373" s="10">
        <f t="array" ref="M8373">_xlfn.XLOOKUP(A8373,subscriptions!B8373:B10004,subscriptions!D8373:D10004)</f>
        <v>120</v>
      </c>
      <c r="N8373" s="10">
        <f t="array" ref="N8373">_xlfn.XLOOKUP(A8373,subscriptions!B8373:B10004,subscriptions!G8373:G10004)</f>
        <v>0</v>
      </c>
      <c r="O8373" s="10">
        <v>120.0</v>
      </c>
      <c r="P8373" s="10" t="str">
        <f t="array" ref="P8373">_xlfn.XLOOKUP(A8373,subscriptions!B8373:B10004,subscriptions!C8373:C10004)</f>
        <v>Residential</v>
      </c>
      <c r="Q8373" s="10" t="s">
        <v>173</v>
      </c>
      <c r="R8373" s="10" t="s">
        <v>212</v>
      </c>
      <c r="S8373" s="10" t="s">
        <v>234</v>
      </c>
    </row>
    <row r="8374">
      <c r="A8374" s="1" t="s">
        <v>10545</v>
      </c>
      <c r="B8374" s="1" t="s">
        <v>573</v>
      </c>
      <c r="C8374" s="1" t="s">
        <v>1200</v>
      </c>
      <c r="D8374" s="1" t="s">
        <v>27</v>
      </c>
      <c r="E8374" s="1" t="s">
        <v>111</v>
      </c>
      <c r="F8374" s="1" t="s">
        <v>135</v>
      </c>
      <c r="G8374" s="1" t="s">
        <v>27157</v>
      </c>
      <c r="H8374" s="1" t="s">
        <v>27158</v>
      </c>
      <c r="I8374" s="4">
        <v>84.33543981481482</v>
      </c>
      <c r="J8374" s="1">
        <v>808.48</v>
      </c>
      <c r="K8374" s="1">
        <v>169.51</v>
      </c>
      <c r="M8374" s="10">
        <f t="array" ref="M8374">_xlfn.XLOOKUP(A8374,subscriptions!B8374:B10004,subscriptions!D8374:D10004)</f>
        <v>120</v>
      </c>
      <c r="N8374" s="10">
        <f t="array" ref="N8374">_xlfn.XLOOKUP(A8374,subscriptions!B8374:B10004,subscriptions!G8374:G10004)</f>
        <v>5</v>
      </c>
      <c r="O8374" s="10">
        <v>114.0</v>
      </c>
      <c r="P8374" s="10" t="str">
        <f t="array" ref="P8374">_xlfn.XLOOKUP(A8374,subscriptions!B8374:B10004,subscriptions!C8374:C10004)</f>
        <v>Residential</v>
      </c>
      <c r="Q8374" s="10" t="s">
        <v>194</v>
      </c>
      <c r="R8374" s="10" t="s">
        <v>212</v>
      </c>
      <c r="S8374" s="10" t="s">
        <v>571</v>
      </c>
    </row>
    <row r="8375">
      <c r="A8375" s="1" t="s">
        <v>10546</v>
      </c>
      <c r="B8375" s="1" t="s">
        <v>425</v>
      </c>
      <c r="C8375" s="1" t="s">
        <v>1388</v>
      </c>
      <c r="D8375" s="1" t="s">
        <v>153</v>
      </c>
      <c r="E8375" s="1" t="s">
        <v>332</v>
      </c>
      <c r="F8375" s="1" t="s">
        <v>618</v>
      </c>
      <c r="G8375" s="1" t="s">
        <v>27159</v>
      </c>
      <c r="H8375" s="1" t="s">
        <v>27160</v>
      </c>
      <c r="I8375" s="4">
        <v>84.37645833333333</v>
      </c>
      <c r="J8375" s="1">
        <v>2091.2</v>
      </c>
      <c r="K8375" s="1">
        <v>417.71</v>
      </c>
      <c r="M8375" s="10">
        <f t="array" ref="M8375">_xlfn.XLOOKUP(A8375,subscriptions!B8375:B10004,subscriptions!D8375:D10004)</f>
        <v>120</v>
      </c>
      <c r="N8375" s="10">
        <f t="array" ref="N8375">_xlfn.XLOOKUP(A8375,subscriptions!B8375:B10004,subscriptions!G8375:G10004)</f>
        <v>10</v>
      </c>
      <c r="O8375" s="10">
        <v>108.0</v>
      </c>
      <c r="P8375" s="10" t="str">
        <f t="array" ref="P8375">_xlfn.XLOOKUP(A8375,subscriptions!B8375:B10004,subscriptions!C8375:C10004)</f>
        <v>Residential</v>
      </c>
      <c r="Q8375" s="10" t="s">
        <v>128</v>
      </c>
      <c r="R8375" s="10" t="s">
        <v>212</v>
      </c>
      <c r="S8375" s="10" t="s">
        <v>3910</v>
      </c>
    </row>
    <row r="8376">
      <c r="A8376" s="1" t="s">
        <v>10547</v>
      </c>
      <c r="B8376" s="1" t="s">
        <v>919</v>
      </c>
      <c r="C8376" s="1" t="s">
        <v>261</v>
      </c>
      <c r="D8376" s="1" t="s">
        <v>27</v>
      </c>
      <c r="E8376" s="1" t="s">
        <v>714</v>
      </c>
      <c r="F8376" s="1" t="s">
        <v>1159</v>
      </c>
      <c r="G8376" s="1" t="s">
        <v>27161</v>
      </c>
      <c r="H8376" s="1" t="s">
        <v>27162</v>
      </c>
      <c r="I8376" s="4">
        <v>84.3759837962963</v>
      </c>
      <c r="J8376" s="1">
        <v>1353.89</v>
      </c>
      <c r="K8376" s="1">
        <v>274.11</v>
      </c>
      <c r="M8376" s="10">
        <f t="array" ref="M8376">_xlfn.XLOOKUP(A8376,subscriptions!B8376:B10004,subscriptions!D8376:D10004)</f>
        <v>80</v>
      </c>
      <c r="N8376" s="10">
        <f t="array" ref="N8376">_xlfn.XLOOKUP(A8376,subscriptions!B8376:B10004,subscriptions!G8376:G10004)</f>
        <v>20</v>
      </c>
      <c r="O8376" s="10">
        <v>64.0</v>
      </c>
      <c r="P8376" s="10" t="str">
        <f t="array" ref="P8376">_xlfn.XLOOKUP(A8376,subscriptions!B8376:B10004,subscriptions!C8376:C10004)</f>
        <v>Roam</v>
      </c>
      <c r="Q8376" s="10" t="s">
        <v>128</v>
      </c>
      <c r="R8376" s="10" t="s">
        <v>148</v>
      </c>
      <c r="S8376" s="10" t="s">
        <v>1442</v>
      </c>
    </row>
    <row r="8377">
      <c r="A8377" s="1" t="s">
        <v>10548</v>
      </c>
      <c r="B8377" s="1" t="s">
        <v>355</v>
      </c>
      <c r="C8377" s="1" t="s">
        <v>800</v>
      </c>
      <c r="D8377" s="1" t="s">
        <v>153</v>
      </c>
      <c r="E8377" s="1" t="s">
        <v>219</v>
      </c>
      <c r="F8377" s="1" t="s">
        <v>1010</v>
      </c>
      <c r="G8377" s="1" t="s">
        <v>27163</v>
      </c>
      <c r="H8377" s="1" t="s">
        <v>27164</v>
      </c>
      <c r="I8377" s="4">
        <v>84.17363425925926</v>
      </c>
      <c r="J8377" s="1">
        <v>786.86</v>
      </c>
      <c r="K8377" s="1">
        <v>194.56</v>
      </c>
      <c r="M8377" s="10">
        <f t="array" ref="M8377">_xlfn.XLOOKUP(A8377,subscriptions!B8377:B10004,subscriptions!D8377:D10004)</f>
        <v>80</v>
      </c>
      <c r="N8377" s="10">
        <f t="array" ref="N8377">_xlfn.XLOOKUP(A8377,subscriptions!B8377:B10004,subscriptions!G8377:G10004)</f>
        <v>0</v>
      </c>
      <c r="O8377" s="10">
        <v>80.0</v>
      </c>
      <c r="P8377" s="10" t="str">
        <f t="array" ref="P8377">_xlfn.XLOOKUP(A8377,subscriptions!B8377:B10004,subscriptions!C8377:C10004)</f>
        <v>Roam</v>
      </c>
      <c r="Q8377" s="10" t="s">
        <v>173</v>
      </c>
      <c r="R8377" s="10" t="s">
        <v>148</v>
      </c>
      <c r="S8377" s="10" t="s">
        <v>3087</v>
      </c>
    </row>
    <row r="8378">
      <c r="A8378" s="1" t="s">
        <v>10549</v>
      </c>
      <c r="B8378" s="1" t="s">
        <v>1939</v>
      </c>
      <c r="C8378" s="1" t="s">
        <v>658</v>
      </c>
      <c r="D8378" s="1" t="s">
        <v>153</v>
      </c>
      <c r="E8378" s="1" t="s">
        <v>239</v>
      </c>
      <c r="F8378" s="1" t="s">
        <v>3181</v>
      </c>
      <c r="G8378" s="1" t="s">
        <v>27165</v>
      </c>
      <c r="H8378" s="1" t="s">
        <v>27166</v>
      </c>
      <c r="I8378" s="4">
        <v>84.25634259259259</v>
      </c>
      <c r="J8378" s="1">
        <v>330.87</v>
      </c>
      <c r="K8378" s="1">
        <v>61.83</v>
      </c>
      <c r="M8378" s="10">
        <f t="array" ref="M8378">_xlfn.XLOOKUP(A8378,subscriptions!B8378:B10004,subscriptions!D8378:D10004)</f>
        <v>120</v>
      </c>
      <c r="N8378" s="10">
        <f t="array" ref="N8378">_xlfn.XLOOKUP(A8378,subscriptions!B8378:B10004,subscriptions!G8378:G10004)</f>
        <v>5</v>
      </c>
      <c r="O8378" s="10">
        <v>114.0</v>
      </c>
      <c r="P8378" s="10" t="str">
        <f t="array" ref="P8378">_xlfn.XLOOKUP(A8378,subscriptions!B8378:B10004,subscriptions!C8378:C10004)</f>
        <v>Residential</v>
      </c>
      <c r="Q8378" s="10" t="s">
        <v>194</v>
      </c>
      <c r="R8378" s="10" t="s">
        <v>212</v>
      </c>
      <c r="S8378" s="10" t="s">
        <v>130</v>
      </c>
    </row>
    <row r="8379">
      <c r="A8379" s="1" t="s">
        <v>10550</v>
      </c>
      <c r="B8379" s="1" t="s">
        <v>589</v>
      </c>
      <c r="C8379" s="1" t="s">
        <v>441</v>
      </c>
      <c r="D8379" s="1" t="s">
        <v>153</v>
      </c>
      <c r="E8379" s="1" t="s">
        <v>219</v>
      </c>
      <c r="F8379" s="1" t="s">
        <v>2446</v>
      </c>
      <c r="G8379" s="1" t="s">
        <v>27167</v>
      </c>
      <c r="H8379" s="1" t="s">
        <v>27168</v>
      </c>
      <c r="I8379" s="4">
        <v>84.42105324074075</v>
      </c>
      <c r="J8379" s="1">
        <v>435.9</v>
      </c>
      <c r="K8379" s="1">
        <v>84.75</v>
      </c>
      <c r="M8379" s="10">
        <f t="array" ref="M8379">_xlfn.XLOOKUP(A8379,subscriptions!B8379:B10004,subscriptions!D8379:D10004)</f>
        <v>120</v>
      </c>
      <c r="N8379" s="10">
        <f t="array" ref="N8379">_xlfn.XLOOKUP(A8379,subscriptions!B8379:B10004,subscriptions!G8379:G10004)</f>
        <v>10</v>
      </c>
      <c r="O8379" s="10">
        <v>108.0</v>
      </c>
      <c r="P8379" s="10" t="str">
        <f t="array" ref="P8379">_xlfn.XLOOKUP(A8379,subscriptions!B8379:B10004,subscriptions!C8379:C10004)</f>
        <v>Residential</v>
      </c>
      <c r="Q8379" s="10" t="s">
        <v>128</v>
      </c>
      <c r="R8379" s="10" t="s">
        <v>212</v>
      </c>
      <c r="S8379" s="10" t="s">
        <v>2152</v>
      </c>
    </row>
    <row r="8380">
      <c r="A8380" s="1" t="s">
        <v>10551</v>
      </c>
      <c r="B8380" s="1" t="s">
        <v>523</v>
      </c>
      <c r="C8380" s="1" t="s">
        <v>3912</v>
      </c>
      <c r="D8380" s="1" t="s">
        <v>27</v>
      </c>
      <c r="E8380" s="1" t="s">
        <v>111</v>
      </c>
      <c r="F8380" s="1" t="s">
        <v>112</v>
      </c>
      <c r="G8380" s="1" t="s">
        <v>27169</v>
      </c>
      <c r="H8380" s="1" t="s">
        <v>27170</v>
      </c>
      <c r="I8380" s="4">
        <v>84.17440972222222</v>
      </c>
      <c r="J8380" s="1">
        <v>1335.27</v>
      </c>
      <c r="K8380" s="1">
        <v>240.79</v>
      </c>
      <c r="M8380" s="10">
        <f t="array" ref="M8380">_xlfn.XLOOKUP(A8380,subscriptions!B8380:B10004,subscriptions!D8380:D10004)</f>
        <v>120</v>
      </c>
      <c r="N8380" s="10">
        <f t="array" ref="N8380">_xlfn.XLOOKUP(A8380,subscriptions!B8380:B10004,subscriptions!G8380:G10004)</f>
        <v>20</v>
      </c>
      <c r="O8380" s="10">
        <v>96.0</v>
      </c>
      <c r="P8380" s="10" t="str">
        <f t="array" ref="P8380">_xlfn.XLOOKUP(A8380,subscriptions!B8380:B10004,subscriptions!C8380:C10004)</f>
        <v>Residential</v>
      </c>
      <c r="Q8380" s="10" t="s">
        <v>128</v>
      </c>
      <c r="R8380" s="10" t="s">
        <v>148</v>
      </c>
      <c r="S8380" s="10" t="s">
        <v>507</v>
      </c>
    </row>
    <row r="8381">
      <c r="A8381" s="1" t="s">
        <v>10552</v>
      </c>
      <c r="B8381" s="1" t="s">
        <v>426</v>
      </c>
      <c r="C8381" s="1" t="s">
        <v>110</v>
      </c>
      <c r="D8381" s="1" t="s">
        <v>153</v>
      </c>
      <c r="E8381" s="1" t="s">
        <v>714</v>
      </c>
      <c r="F8381" s="1" t="s">
        <v>715</v>
      </c>
      <c r="G8381" s="1" t="s">
        <v>27171</v>
      </c>
      <c r="H8381" s="1" t="s">
        <v>27172</v>
      </c>
      <c r="I8381" s="4">
        <v>84.29256944444444</v>
      </c>
      <c r="J8381" s="1">
        <v>876.01</v>
      </c>
      <c r="K8381" s="1">
        <v>94.61</v>
      </c>
      <c r="M8381" s="10">
        <f t="array" ref="M8381">_xlfn.XLOOKUP(A8381,subscriptions!B8381:B10004,subscriptions!D8381:D10004)</f>
        <v>50</v>
      </c>
      <c r="N8381" s="10">
        <f t="array" ref="N8381">_xlfn.XLOOKUP(A8381,subscriptions!B8381:B10004,subscriptions!G8381:G10004)</f>
        <v>0</v>
      </c>
      <c r="O8381" s="10">
        <v>50.0</v>
      </c>
      <c r="P8381" s="10" t="str">
        <f t="array" ref="P8381">_xlfn.XLOOKUP(A8381,subscriptions!B8381:B10004,subscriptions!C8381:C10004)</f>
        <v>Mini</v>
      </c>
      <c r="Q8381" s="10" t="s">
        <v>173</v>
      </c>
      <c r="R8381" s="10" t="s">
        <v>148</v>
      </c>
      <c r="S8381" s="10" t="s">
        <v>587</v>
      </c>
    </row>
    <row r="8382">
      <c r="A8382" s="1" t="s">
        <v>10553</v>
      </c>
      <c r="B8382" s="1" t="s">
        <v>523</v>
      </c>
      <c r="C8382" s="1" t="s">
        <v>198</v>
      </c>
      <c r="D8382" s="1" t="s">
        <v>27</v>
      </c>
      <c r="E8382" s="1" t="s">
        <v>28</v>
      </c>
      <c r="F8382" s="1" t="s">
        <v>29</v>
      </c>
      <c r="G8382" s="1" t="s">
        <v>27173</v>
      </c>
      <c r="H8382" s="1" t="s">
        <v>27174</v>
      </c>
      <c r="I8382" s="4">
        <v>84.38009259259259</v>
      </c>
      <c r="J8382" s="1">
        <v>1135.19</v>
      </c>
      <c r="K8382" s="1">
        <v>133.09</v>
      </c>
      <c r="M8382" s="10">
        <f t="array" ref="M8382">_xlfn.XLOOKUP(A8382,subscriptions!B8382:B10004,subscriptions!D8382:D10004)</f>
        <v>80</v>
      </c>
      <c r="N8382" s="10">
        <f t="array" ref="N8382">_xlfn.XLOOKUP(A8382,subscriptions!B8382:B10004,subscriptions!G8382:G10004)</f>
        <v>5</v>
      </c>
      <c r="O8382" s="10">
        <v>76.0</v>
      </c>
      <c r="P8382" s="10" t="str">
        <f t="array" ref="P8382">_xlfn.XLOOKUP(A8382,subscriptions!B8382:B10004,subscriptions!C8382:C10004)</f>
        <v>Roam</v>
      </c>
      <c r="Q8382" s="10" t="s">
        <v>194</v>
      </c>
      <c r="R8382" s="10" t="s">
        <v>148</v>
      </c>
      <c r="S8382" s="10" t="s">
        <v>698</v>
      </c>
    </row>
    <row r="8383">
      <c r="A8383" s="1" t="s">
        <v>10554</v>
      </c>
      <c r="B8383" s="1" t="s">
        <v>589</v>
      </c>
      <c r="C8383" s="1" t="s">
        <v>734</v>
      </c>
      <c r="D8383" s="1" t="s">
        <v>153</v>
      </c>
      <c r="E8383" s="1" t="s">
        <v>28</v>
      </c>
      <c r="F8383" s="1" t="s">
        <v>526</v>
      </c>
      <c r="G8383" s="1" t="s">
        <v>27175</v>
      </c>
      <c r="H8383" s="1" t="s">
        <v>27176</v>
      </c>
      <c r="I8383" s="4">
        <v>84.16971064814815</v>
      </c>
      <c r="J8383" s="1">
        <v>330.72</v>
      </c>
      <c r="K8383" s="1">
        <v>75.4</v>
      </c>
      <c r="M8383" s="10">
        <f t="array" ref="M8383">_xlfn.XLOOKUP(A8383,subscriptions!B8383:B10004,subscriptions!D8383:D10004)</f>
        <v>120</v>
      </c>
      <c r="N8383" s="10">
        <f t="array" ref="N8383">_xlfn.XLOOKUP(A8383,subscriptions!B8383:B10004,subscriptions!G8383:G10004)</f>
        <v>10</v>
      </c>
      <c r="O8383" s="10">
        <v>108.0</v>
      </c>
      <c r="P8383" s="10" t="str">
        <f t="array" ref="P8383">_xlfn.XLOOKUP(A8383,subscriptions!B8383:B10004,subscriptions!C8383:C10004)</f>
        <v>Residential</v>
      </c>
      <c r="Q8383" s="10" t="s">
        <v>128</v>
      </c>
      <c r="R8383" s="10" t="s">
        <v>212</v>
      </c>
      <c r="S8383" s="10" t="s">
        <v>213</v>
      </c>
    </row>
    <row r="8384">
      <c r="A8384" s="1" t="s">
        <v>10555</v>
      </c>
      <c r="B8384" s="1" t="s">
        <v>329</v>
      </c>
      <c r="C8384" s="1" t="s">
        <v>1492</v>
      </c>
      <c r="D8384" s="1" t="s">
        <v>27</v>
      </c>
      <c r="E8384" s="1" t="s">
        <v>262</v>
      </c>
      <c r="F8384" s="1" t="s">
        <v>2112</v>
      </c>
      <c r="G8384" s="1" t="s">
        <v>27177</v>
      </c>
      <c r="H8384" s="1" t="s">
        <v>27178</v>
      </c>
      <c r="I8384" s="4">
        <v>84.37657407407407</v>
      </c>
      <c r="J8384" s="1">
        <v>1681.09</v>
      </c>
      <c r="K8384" s="1">
        <v>355.51</v>
      </c>
      <c r="M8384" s="10">
        <f t="array" ref="M8384">_xlfn.XLOOKUP(A8384,subscriptions!B8384:B10004,subscriptions!D8384:D10004)</f>
        <v>120</v>
      </c>
      <c r="N8384" s="10">
        <f t="array" ref="N8384">_xlfn.XLOOKUP(A8384,subscriptions!B8384:B10004,subscriptions!G8384:G10004)</f>
        <v>20</v>
      </c>
      <c r="O8384" s="10">
        <v>96.0</v>
      </c>
      <c r="P8384" s="10" t="str">
        <f t="array" ref="P8384">_xlfn.XLOOKUP(A8384,subscriptions!B8384:B10004,subscriptions!C8384:C10004)</f>
        <v>Residential</v>
      </c>
      <c r="Q8384" s="10" t="s">
        <v>128</v>
      </c>
      <c r="R8384" s="10" t="s">
        <v>148</v>
      </c>
      <c r="S8384" s="10" t="s">
        <v>3910</v>
      </c>
    </row>
    <row r="8385">
      <c r="A8385" s="1" t="s">
        <v>10558</v>
      </c>
      <c r="B8385" s="1" t="s">
        <v>573</v>
      </c>
      <c r="C8385" s="1" t="s">
        <v>198</v>
      </c>
      <c r="D8385" s="1" t="s">
        <v>27</v>
      </c>
      <c r="E8385" s="1" t="s">
        <v>219</v>
      </c>
      <c r="F8385" s="1" t="s">
        <v>4220</v>
      </c>
      <c r="G8385" s="1" t="s">
        <v>27179</v>
      </c>
      <c r="H8385" s="1" t="s">
        <v>27180</v>
      </c>
      <c r="I8385" s="4">
        <v>84.29549768518518</v>
      </c>
      <c r="J8385" s="1">
        <v>2921.28</v>
      </c>
      <c r="K8385" s="1">
        <v>331.19</v>
      </c>
      <c r="M8385" s="10">
        <f t="array" ref="M8385">_xlfn.XLOOKUP(A8385,subscriptions!B8385:B10004,subscriptions!D8385:D10004)</f>
        <v>120</v>
      </c>
      <c r="N8385" s="10">
        <f t="array" ref="N8385">_xlfn.XLOOKUP(A8385,subscriptions!B8385:B10004,subscriptions!G8385:G10004)</f>
        <v>0</v>
      </c>
      <c r="O8385" s="10">
        <v>120.0</v>
      </c>
      <c r="P8385" s="10" t="str">
        <f t="array" ref="P8385">_xlfn.XLOOKUP(A8385,subscriptions!B8385:B10004,subscriptions!C8385:C10004)</f>
        <v>Residential</v>
      </c>
      <c r="Q8385" s="10" t="s">
        <v>173</v>
      </c>
      <c r="R8385" s="10" t="s">
        <v>212</v>
      </c>
      <c r="S8385" s="10" t="s">
        <v>1026</v>
      </c>
    </row>
    <row r="8386">
      <c r="A8386" s="1" t="s">
        <v>10559</v>
      </c>
      <c r="B8386" s="1" t="s">
        <v>1099</v>
      </c>
      <c r="C8386" s="1" t="s">
        <v>1200</v>
      </c>
      <c r="D8386" s="1" t="s">
        <v>153</v>
      </c>
      <c r="E8386" s="1" t="s">
        <v>219</v>
      </c>
      <c r="F8386" s="1" t="s">
        <v>1010</v>
      </c>
      <c r="G8386" s="1" t="s">
        <v>27181</v>
      </c>
      <c r="H8386" s="1" t="s">
        <v>27182</v>
      </c>
      <c r="I8386" s="4">
        <v>84.29674768518518</v>
      </c>
      <c r="J8386" s="1">
        <v>497.49</v>
      </c>
      <c r="K8386" s="1">
        <v>81.4</v>
      </c>
      <c r="M8386" s="10">
        <f t="array" ref="M8386">_xlfn.XLOOKUP(A8386,subscriptions!B8386:B10004,subscriptions!D8386:D10004)</f>
        <v>120</v>
      </c>
      <c r="N8386" s="10">
        <f t="array" ref="N8386">_xlfn.XLOOKUP(A8386,subscriptions!B8386:B10004,subscriptions!G8386:G10004)</f>
        <v>5</v>
      </c>
      <c r="O8386" s="10">
        <v>114.0</v>
      </c>
      <c r="P8386" s="10" t="str">
        <f t="array" ref="P8386">_xlfn.XLOOKUP(A8386,subscriptions!B8386:B10004,subscriptions!C8386:C10004)</f>
        <v>Residential</v>
      </c>
      <c r="Q8386" s="10" t="s">
        <v>194</v>
      </c>
      <c r="R8386" s="10" t="s">
        <v>212</v>
      </c>
      <c r="S8386" s="10" t="s">
        <v>373</v>
      </c>
    </row>
    <row r="8387">
      <c r="A8387" s="1" t="s">
        <v>10560</v>
      </c>
      <c r="B8387" s="1" t="s">
        <v>1460</v>
      </c>
      <c r="C8387" s="1" t="s">
        <v>800</v>
      </c>
      <c r="D8387" s="1" t="s">
        <v>27</v>
      </c>
      <c r="E8387" s="1" t="s">
        <v>631</v>
      </c>
      <c r="F8387" s="1" t="s">
        <v>922</v>
      </c>
      <c r="G8387" s="1" t="s">
        <v>27183</v>
      </c>
      <c r="H8387" s="1" t="s">
        <v>27184</v>
      </c>
      <c r="I8387" s="4">
        <v>84.17432870370371</v>
      </c>
      <c r="J8387" s="1">
        <v>1064.48</v>
      </c>
      <c r="K8387" s="1">
        <v>260.06</v>
      </c>
      <c r="M8387" s="10">
        <f t="array" ref="M8387">_xlfn.XLOOKUP(A8387,subscriptions!B8387:B10004,subscriptions!D8387:D10004)</f>
        <v>50</v>
      </c>
      <c r="N8387" s="10">
        <f t="array" ref="N8387">_xlfn.XLOOKUP(A8387,subscriptions!B8387:B10004,subscriptions!G8387:G10004)</f>
        <v>10</v>
      </c>
      <c r="O8387" s="10">
        <v>45.0</v>
      </c>
      <c r="P8387" s="10" t="str">
        <f t="array" ref="P8387">_xlfn.XLOOKUP(A8387,subscriptions!B8387:B10004,subscriptions!C8387:C10004)</f>
        <v>Mini</v>
      </c>
      <c r="Q8387" s="10" t="s">
        <v>128</v>
      </c>
      <c r="R8387" s="10" t="s">
        <v>148</v>
      </c>
      <c r="S8387" s="10" t="s">
        <v>507</v>
      </c>
    </row>
    <row r="8388">
      <c r="A8388" s="1" t="s">
        <v>10561</v>
      </c>
      <c r="B8388" s="1" t="s">
        <v>24</v>
      </c>
      <c r="C8388" s="1" t="s">
        <v>3912</v>
      </c>
      <c r="D8388" s="1" t="s">
        <v>27</v>
      </c>
      <c r="E8388" s="1" t="s">
        <v>239</v>
      </c>
      <c r="F8388" s="1" t="s">
        <v>240</v>
      </c>
      <c r="G8388" s="1" t="s">
        <v>27185</v>
      </c>
      <c r="H8388" s="1" t="s">
        <v>27186</v>
      </c>
      <c r="I8388" s="4">
        <v>84.38358796296296</v>
      </c>
      <c r="J8388" s="1">
        <v>5615.3</v>
      </c>
      <c r="K8388" s="1">
        <v>1195.8</v>
      </c>
      <c r="M8388" s="10">
        <f t="array" ref="M8388">_xlfn.XLOOKUP(A8388,subscriptions!B8388:B10004,subscriptions!D8388:D10004)</f>
        <v>250</v>
      </c>
      <c r="N8388" s="10">
        <f t="array" ref="N8388">_xlfn.XLOOKUP(A8388,subscriptions!B8388:B10004,subscriptions!G8388:G10004)</f>
        <v>20</v>
      </c>
      <c r="O8388" s="10">
        <v>200.0</v>
      </c>
      <c r="P8388" s="10" t="str">
        <f t="array" ref="P8388">_xlfn.XLOOKUP(A8388,subscriptions!B8388:B10004,subscriptions!C8388:C10004)</f>
        <v>Business</v>
      </c>
      <c r="Q8388" s="10" t="s">
        <v>128</v>
      </c>
      <c r="R8388" s="10" t="s">
        <v>129</v>
      </c>
      <c r="S8388" s="10" t="s">
        <v>882</v>
      </c>
    </row>
    <row r="8389">
      <c r="A8389" s="1" t="s">
        <v>10562</v>
      </c>
      <c r="B8389" s="1" t="s">
        <v>1984</v>
      </c>
      <c r="C8389" s="1" t="s">
        <v>1477</v>
      </c>
      <c r="D8389" s="1" t="s">
        <v>153</v>
      </c>
      <c r="E8389" s="1" t="s">
        <v>280</v>
      </c>
      <c r="F8389" s="1" t="s">
        <v>2239</v>
      </c>
      <c r="G8389" s="1" t="s">
        <v>27187</v>
      </c>
      <c r="H8389" s="1" t="s">
        <v>27188</v>
      </c>
      <c r="I8389" s="4">
        <v>84.29246527777778</v>
      </c>
      <c r="J8389" s="1">
        <v>657.99</v>
      </c>
      <c r="K8389" s="1">
        <v>66.67</v>
      </c>
      <c r="M8389" s="10">
        <f t="array" ref="M8389">_xlfn.XLOOKUP(A8389,subscriptions!B8389:B10004,subscriptions!D8389:D10004)</f>
        <v>120</v>
      </c>
      <c r="N8389" s="10">
        <f t="array" ref="N8389">_xlfn.XLOOKUP(A8389,subscriptions!B8389:B10004,subscriptions!G8389:G10004)</f>
        <v>0</v>
      </c>
      <c r="O8389" s="10">
        <v>120.0</v>
      </c>
      <c r="P8389" s="10" t="str">
        <f t="array" ref="P8389">_xlfn.XLOOKUP(A8389,subscriptions!B8389:B10004,subscriptions!C8389:C10004)</f>
        <v>Residential</v>
      </c>
      <c r="Q8389" s="10" t="s">
        <v>173</v>
      </c>
      <c r="R8389" s="10" t="s">
        <v>212</v>
      </c>
      <c r="S8389" s="10" t="s">
        <v>587</v>
      </c>
    </row>
    <row r="8390">
      <c r="A8390" s="1" t="s">
        <v>10563</v>
      </c>
      <c r="B8390" s="1" t="s">
        <v>278</v>
      </c>
      <c r="C8390" s="1" t="s">
        <v>605</v>
      </c>
      <c r="D8390" s="1" t="s">
        <v>27</v>
      </c>
      <c r="E8390" s="1" t="s">
        <v>280</v>
      </c>
      <c r="F8390" s="1" t="s">
        <v>873</v>
      </c>
      <c r="G8390" s="1" t="s">
        <v>27189</v>
      </c>
      <c r="H8390" s="1" t="s">
        <v>27190</v>
      </c>
      <c r="I8390" s="4">
        <v>84.2981712962963</v>
      </c>
      <c r="J8390" s="1">
        <v>1405.97</v>
      </c>
      <c r="K8390" s="1">
        <v>228.51</v>
      </c>
      <c r="M8390" s="10">
        <f t="array" ref="M8390">_xlfn.XLOOKUP(A8390,subscriptions!B8390:B10004,subscriptions!D8390:D10004)</f>
        <v>80</v>
      </c>
      <c r="N8390" s="10">
        <f t="array" ref="N8390">_xlfn.XLOOKUP(A8390,subscriptions!B8390:B10004,subscriptions!G8390:G10004)</f>
        <v>5</v>
      </c>
      <c r="O8390" s="10">
        <v>76.0</v>
      </c>
      <c r="P8390" s="10" t="str">
        <f t="array" ref="P8390">_xlfn.XLOOKUP(A8390,subscriptions!B8390:B10004,subscriptions!C8390:C10004)</f>
        <v>Roam</v>
      </c>
      <c r="Q8390" s="10" t="s">
        <v>194</v>
      </c>
      <c r="R8390" s="10" t="s">
        <v>148</v>
      </c>
      <c r="S8390" s="10" t="s">
        <v>785</v>
      </c>
    </row>
    <row r="8391">
      <c r="A8391" s="1" t="s">
        <v>10564</v>
      </c>
      <c r="B8391" s="1" t="s">
        <v>748</v>
      </c>
      <c r="C8391" s="1" t="s">
        <v>1142</v>
      </c>
      <c r="D8391" s="1" t="s">
        <v>27</v>
      </c>
      <c r="E8391" s="1" t="s">
        <v>631</v>
      </c>
      <c r="F8391" s="1" t="s">
        <v>2495</v>
      </c>
      <c r="G8391" s="1" t="s">
        <v>27191</v>
      </c>
      <c r="H8391" s="1" t="s">
        <v>27192</v>
      </c>
      <c r="I8391" s="4">
        <v>84.25775462962963</v>
      </c>
      <c r="J8391" s="1">
        <v>191.79</v>
      </c>
      <c r="K8391" s="1">
        <v>51.39</v>
      </c>
      <c r="M8391" s="10">
        <f t="array" ref="M8391">_xlfn.XLOOKUP(A8391,subscriptions!B8391:B10004,subscriptions!D8391:D10004)</f>
        <v>50</v>
      </c>
      <c r="N8391" s="10">
        <f t="array" ref="N8391">_xlfn.XLOOKUP(A8391,subscriptions!B8391:B10004,subscriptions!G8391:G10004)</f>
        <v>10</v>
      </c>
      <c r="O8391" s="10">
        <v>45.0</v>
      </c>
      <c r="P8391" s="10" t="str">
        <f t="array" ref="P8391">_xlfn.XLOOKUP(A8391,subscriptions!B8391:B10004,subscriptions!C8391:C10004)</f>
        <v>Mini</v>
      </c>
      <c r="Q8391" s="10" t="s">
        <v>128</v>
      </c>
      <c r="R8391" s="10" t="s">
        <v>148</v>
      </c>
      <c r="S8391" s="10" t="s">
        <v>603</v>
      </c>
    </row>
    <row r="8392">
      <c r="A8392" s="1" t="s">
        <v>10565</v>
      </c>
      <c r="B8392" s="1" t="s">
        <v>1984</v>
      </c>
      <c r="C8392" s="1" t="s">
        <v>884</v>
      </c>
      <c r="D8392" s="1" t="s">
        <v>153</v>
      </c>
      <c r="E8392" s="1" t="s">
        <v>28</v>
      </c>
      <c r="F8392" s="1" t="s">
        <v>2581</v>
      </c>
      <c r="G8392" s="1" t="s">
        <v>27193</v>
      </c>
      <c r="H8392" s="1" t="s">
        <v>27194</v>
      </c>
      <c r="I8392" s="4">
        <v>84.16753472222223</v>
      </c>
      <c r="J8392" s="1">
        <v>1447.16</v>
      </c>
      <c r="K8392" s="1">
        <v>209.39</v>
      </c>
      <c r="M8392" s="10">
        <f t="array" ref="M8392">_xlfn.XLOOKUP(A8392,subscriptions!B8392:B10004,subscriptions!D8392:D10004)</f>
        <v>120</v>
      </c>
      <c r="N8392" s="10">
        <f t="array" ref="N8392">_xlfn.XLOOKUP(A8392,subscriptions!B8392:B10004,subscriptions!G8392:G10004)</f>
        <v>20</v>
      </c>
      <c r="O8392" s="10">
        <v>96.0</v>
      </c>
      <c r="P8392" s="10" t="str">
        <f t="array" ref="P8392">_xlfn.XLOOKUP(A8392,subscriptions!B8392:B10004,subscriptions!C8392:C10004)</f>
        <v>Residential</v>
      </c>
      <c r="Q8392" s="10" t="s">
        <v>128</v>
      </c>
      <c r="R8392" s="10" t="s">
        <v>148</v>
      </c>
      <c r="S8392" s="10" t="s">
        <v>1412</v>
      </c>
    </row>
    <row r="8393">
      <c r="A8393" s="1" t="s">
        <v>10566</v>
      </c>
      <c r="B8393" s="1" t="s">
        <v>236</v>
      </c>
      <c r="C8393" s="1" t="s">
        <v>441</v>
      </c>
      <c r="D8393" s="1" t="s">
        <v>153</v>
      </c>
      <c r="E8393" s="1" t="s">
        <v>280</v>
      </c>
      <c r="F8393" s="1" t="s">
        <v>1446</v>
      </c>
      <c r="G8393" s="1" t="s">
        <v>27195</v>
      </c>
      <c r="H8393" s="1" t="s">
        <v>27196</v>
      </c>
      <c r="I8393" s="4">
        <v>84.29814814814814</v>
      </c>
      <c r="J8393" s="1">
        <v>190.86</v>
      </c>
      <c r="K8393" s="1">
        <v>54.82</v>
      </c>
      <c r="M8393" s="10">
        <f t="array" ref="M8393">_xlfn.XLOOKUP(A8393,subscriptions!B8393:B10004,subscriptions!D8393:D10004)</f>
        <v>80</v>
      </c>
      <c r="N8393" s="10">
        <f t="array" ref="N8393">_xlfn.XLOOKUP(A8393,subscriptions!B8393:B10004,subscriptions!G8393:G10004)</f>
        <v>0</v>
      </c>
      <c r="O8393" s="10">
        <v>80.0</v>
      </c>
      <c r="P8393" s="10" t="str">
        <f t="array" ref="P8393">_xlfn.XLOOKUP(A8393,subscriptions!B8393:B10004,subscriptions!C8393:C10004)</f>
        <v>Roam</v>
      </c>
      <c r="Q8393" s="10" t="s">
        <v>173</v>
      </c>
      <c r="R8393" s="10" t="s">
        <v>148</v>
      </c>
      <c r="S8393" s="10" t="s">
        <v>785</v>
      </c>
    </row>
    <row r="8394">
      <c r="A8394" s="1" t="s">
        <v>10567</v>
      </c>
      <c r="B8394" s="1" t="s">
        <v>2096</v>
      </c>
      <c r="C8394" s="1" t="s">
        <v>492</v>
      </c>
      <c r="D8394" s="1" t="s">
        <v>27</v>
      </c>
      <c r="E8394" s="1" t="s">
        <v>179</v>
      </c>
      <c r="F8394" s="1" t="s">
        <v>357</v>
      </c>
      <c r="G8394" s="1" t="s">
        <v>27197</v>
      </c>
      <c r="H8394" s="1" t="s">
        <v>27198</v>
      </c>
      <c r="I8394" s="4">
        <v>84.21563657407407</v>
      </c>
      <c r="J8394" s="1">
        <v>4849.91</v>
      </c>
      <c r="K8394" s="1">
        <v>541.73</v>
      </c>
      <c r="L8394" s="1">
        <v>100.0</v>
      </c>
      <c r="M8394" s="10">
        <f t="array" ref="M8394">_xlfn.XLOOKUP(A8394,subscriptions!B8394:B10004,subscriptions!D8394:D10004)</f>
        <v>120</v>
      </c>
      <c r="N8394" s="10">
        <f t="array" ref="N8394">_xlfn.XLOOKUP(A8394,subscriptions!B8394:B10004,subscriptions!G8394:G10004)</f>
        <v>5</v>
      </c>
      <c r="O8394" s="10">
        <v>114.0</v>
      </c>
      <c r="P8394" s="10" t="str">
        <f t="array" ref="P8394">_xlfn.XLOOKUP(A8394,subscriptions!B8394:B10004,subscriptions!C8394:C10004)</f>
        <v>Residential</v>
      </c>
      <c r="Q8394" s="10" t="s">
        <v>194</v>
      </c>
      <c r="R8394" s="10" t="s">
        <v>212</v>
      </c>
      <c r="S8394" s="10" t="s">
        <v>1212</v>
      </c>
    </row>
    <row r="8395">
      <c r="A8395" s="1" t="s">
        <v>10568</v>
      </c>
      <c r="B8395" s="1" t="s">
        <v>1865</v>
      </c>
      <c r="C8395" s="1" t="s">
        <v>1507</v>
      </c>
      <c r="D8395" s="1" t="s">
        <v>153</v>
      </c>
      <c r="E8395" s="1" t="s">
        <v>239</v>
      </c>
      <c r="F8395" s="1" t="s">
        <v>2154</v>
      </c>
      <c r="G8395" s="1" t="s">
        <v>27199</v>
      </c>
      <c r="H8395" s="1" t="s">
        <v>27200</v>
      </c>
      <c r="I8395" s="4">
        <v>84.17518518518519</v>
      </c>
      <c r="J8395" s="1">
        <v>1936.39</v>
      </c>
      <c r="K8395" s="1">
        <v>272.33</v>
      </c>
      <c r="M8395" s="10">
        <f t="array" ref="M8395">_xlfn.XLOOKUP(A8395,subscriptions!B8395:B10004,subscriptions!D8395:D10004)</f>
        <v>120</v>
      </c>
      <c r="N8395" s="10">
        <f t="array" ref="N8395">_xlfn.XLOOKUP(A8395,subscriptions!B8395:B10004,subscriptions!G8395:G10004)</f>
        <v>10</v>
      </c>
      <c r="O8395" s="10">
        <v>108.0</v>
      </c>
      <c r="P8395" s="10" t="str">
        <f t="array" ref="P8395">_xlfn.XLOOKUP(A8395,subscriptions!B8395:B10004,subscriptions!C8395:C10004)</f>
        <v>Residential</v>
      </c>
      <c r="Q8395" s="10" t="s">
        <v>128</v>
      </c>
      <c r="R8395" s="10" t="s">
        <v>212</v>
      </c>
      <c r="S8395" s="10" t="s">
        <v>1198</v>
      </c>
    </row>
    <row r="8396">
      <c r="A8396" s="1" t="s">
        <v>10569</v>
      </c>
      <c r="B8396" s="1" t="s">
        <v>177</v>
      </c>
      <c r="C8396" s="1" t="s">
        <v>658</v>
      </c>
      <c r="D8396" s="1" t="s">
        <v>153</v>
      </c>
      <c r="E8396" s="1" t="s">
        <v>262</v>
      </c>
      <c r="F8396" s="1" t="s">
        <v>885</v>
      </c>
      <c r="G8396" s="1" t="s">
        <v>27201</v>
      </c>
      <c r="H8396" s="1" t="s">
        <v>27202</v>
      </c>
      <c r="I8396" s="4">
        <v>84.21392361111111</v>
      </c>
      <c r="J8396" s="1">
        <v>2377.88</v>
      </c>
      <c r="K8396" s="1">
        <v>352.27</v>
      </c>
      <c r="M8396" s="10">
        <f t="array" ref="M8396">_xlfn.XLOOKUP(A8396,subscriptions!B8396:B10004,subscriptions!D8396:D10004)</f>
        <v>120</v>
      </c>
      <c r="N8396" s="10">
        <f t="array" ref="N8396">_xlfn.XLOOKUP(A8396,subscriptions!B8396:B10004,subscriptions!G8396:G10004)</f>
        <v>20</v>
      </c>
      <c r="O8396" s="10">
        <v>96.0</v>
      </c>
      <c r="P8396" s="10" t="str">
        <f t="array" ref="P8396">_xlfn.XLOOKUP(A8396,subscriptions!B8396:B10004,subscriptions!C8396:C10004)</f>
        <v>Residential</v>
      </c>
      <c r="Q8396" s="10" t="s">
        <v>128</v>
      </c>
      <c r="R8396" s="10" t="s">
        <v>148</v>
      </c>
      <c r="S8396" s="10" t="s">
        <v>388</v>
      </c>
    </row>
    <row r="8397">
      <c r="A8397" s="1" t="s">
        <v>10572</v>
      </c>
      <c r="B8397" s="1" t="s">
        <v>2096</v>
      </c>
      <c r="C8397" s="1" t="s">
        <v>26</v>
      </c>
      <c r="D8397" s="1" t="s">
        <v>27</v>
      </c>
      <c r="E8397" s="1" t="s">
        <v>28</v>
      </c>
      <c r="F8397" s="1" t="s">
        <v>2581</v>
      </c>
      <c r="G8397" s="1" t="s">
        <v>27203</v>
      </c>
      <c r="H8397" s="1" t="s">
        <v>27204</v>
      </c>
      <c r="I8397" s="4">
        <v>84.3398263888889</v>
      </c>
      <c r="J8397" s="1">
        <v>1876.62</v>
      </c>
      <c r="K8397" s="1">
        <v>285.56</v>
      </c>
      <c r="M8397" s="10">
        <f t="array" ref="M8397">_xlfn.XLOOKUP(A8397,subscriptions!B8397:B10004,subscriptions!D8397:D10004)</f>
        <v>80</v>
      </c>
      <c r="N8397" s="10">
        <f t="array" ref="N8397">_xlfn.XLOOKUP(A8397,subscriptions!B8397:B10004,subscriptions!G8397:G10004)</f>
        <v>0</v>
      </c>
      <c r="O8397" s="10">
        <v>80.0</v>
      </c>
      <c r="P8397" s="10" t="str">
        <f t="array" ref="P8397">_xlfn.XLOOKUP(A8397,subscriptions!B8397:B10004,subscriptions!C8397:C10004)</f>
        <v>Roam</v>
      </c>
      <c r="Q8397" s="10" t="s">
        <v>173</v>
      </c>
      <c r="R8397" s="10" t="s">
        <v>148</v>
      </c>
      <c r="S8397" s="10" t="s">
        <v>234</v>
      </c>
    </row>
    <row r="8398">
      <c r="A8398" s="1" t="s">
        <v>10573</v>
      </c>
      <c r="B8398" s="1" t="s">
        <v>1865</v>
      </c>
      <c r="C8398" s="1" t="s">
        <v>426</v>
      </c>
      <c r="D8398" s="1" t="s">
        <v>153</v>
      </c>
      <c r="E8398" s="1" t="s">
        <v>280</v>
      </c>
      <c r="F8398" s="1" t="s">
        <v>873</v>
      </c>
      <c r="G8398" s="1" t="s">
        <v>27205</v>
      </c>
      <c r="H8398" s="1" t="s">
        <v>27206</v>
      </c>
      <c r="I8398" s="4">
        <v>84.38267361111112</v>
      </c>
      <c r="J8398" s="1">
        <v>1386.41</v>
      </c>
      <c r="K8398" s="1">
        <v>187.46</v>
      </c>
      <c r="M8398" s="10">
        <f t="array" ref="M8398">_xlfn.XLOOKUP(A8398,subscriptions!B8398:B10004,subscriptions!D8398:D10004)</f>
        <v>120</v>
      </c>
      <c r="N8398" s="10">
        <f t="array" ref="N8398">_xlfn.XLOOKUP(A8398,subscriptions!B8398:B10004,subscriptions!G8398:G10004)</f>
        <v>5</v>
      </c>
      <c r="O8398" s="10">
        <v>114.0</v>
      </c>
      <c r="P8398" s="10" t="str">
        <f t="array" ref="P8398">_xlfn.XLOOKUP(A8398,subscriptions!B8398:B10004,subscriptions!C8398:C10004)</f>
        <v>Residential</v>
      </c>
      <c r="Q8398" s="10" t="s">
        <v>194</v>
      </c>
      <c r="R8398" s="10" t="s">
        <v>212</v>
      </c>
      <c r="S8398" s="10" t="s">
        <v>671</v>
      </c>
    </row>
    <row r="8399">
      <c r="A8399" s="1" t="s">
        <v>10574</v>
      </c>
      <c r="B8399" s="1" t="s">
        <v>1027</v>
      </c>
      <c r="C8399" s="1" t="s">
        <v>1142</v>
      </c>
      <c r="D8399" s="1" t="s">
        <v>153</v>
      </c>
      <c r="E8399" s="1" t="s">
        <v>28</v>
      </c>
      <c r="F8399" s="1" t="s">
        <v>2097</v>
      </c>
      <c r="G8399" s="1" t="s">
        <v>27207</v>
      </c>
      <c r="H8399" s="1" t="s">
        <v>27208</v>
      </c>
      <c r="I8399" s="4">
        <v>84.2980324074074</v>
      </c>
      <c r="J8399" s="1">
        <v>946.52</v>
      </c>
      <c r="K8399" s="1">
        <v>113.98</v>
      </c>
      <c r="M8399" s="10">
        <f t="array" ref="M8399">_xlfn.XLOOKUP(A8399,subscriptions!B8399:B10004,subscriptions!D8399:D10004)</f>
        <v>120</v>
      </c>
      <c r="N8399" s="10">
        <f t="array" ref="N8399">_xlfn.XLOOKUP(A8399,subscriptions!B8399:B10004,subscriptions!G8399:G10004)</f>
        <v>10</v>
      </c>
      <c r="O8399" s="10">
        <v>108.0</v>
      </c>
      <c r="P8399" s="10" t="str">
        <f t="array" ref="P8399">_xlfn.XLOOKUP(A8399,subscriptions!B8399:B10004,subscriptions!C8399:C10004)</f>
        <v>Residential</v>
      </c>
      <c r="Q8399" s="10" t="s">
        <v>128</v>
      </c>
      <c r="R8399" s="10" t="s">
        <v>212</v>
      </c>
      <c r="S8399" s="10" t="s">
        <v>785</v>
      </c>
    </row>
    <row r="8400">
      <c r="A8400" s="1" t="s">
        <v>10575</v>
      </c>
      <c r="B8400" s="1" t="s">
        <v>1141</v>
      </c>
      <c r="C8400" s="1" t="s">
        <v>1973</v>
      </c>
      <c r="D8400" s="1" t="s">
        <v>27</v>
      </c>
      <c r="E8400" s="1" t="s">
        <v>280</v>
      </c>
      <c r="F8400" s="1" t="s">
        <v>2239</v>
      </c>
      <c r="G8400" s="1" t="s">
        <v>27209</v>
      </c>
      <c r="H8400" s="1" t="s">
        <v>27210</v>
      </c>
      <c r="I8400" s="4">
        <v>84.1753125</v>
      </c>
      <c r="J8400" s="1">
        <v>2981.84</v>
      </c>
      <c r="K8400" s="1">
        <v>733.85</v>
      </c>
      <c r="M8400" s="10">
        <f t="array" ref="M8400">_xlfn.XLOOKUP(A8400,subscriptions!B8400:B10004,subscriptions!D8400:D10004)</f>
        <v>120</v>
      </c>
      <c r="N8400" s="10">
        <f t="array" ref="N8400">_xlfn.XLOOKUP(A8400,subscriptions!B8400:B10004,subscriptions!G8400:G10004)</f>
        <v>20</v>
      </c>
      <c r="O8400" s="10">
        <v>96.0</v>
      </c>
      <c r="P8400" s="10" t="str">
        <f t="array" ref="P8400">_xlfn.XLOOKUP(A8400,subscriptions!B8400:B10004,subscriptions!C8400:C10004)</f>
        <v>Residential</v>
      </c>
      <c r="Q8400" s="10" t="s">
        <v>128</v>
      </c>
      <c r="R8400" s="10" t="s">
        <v>148</v>
      </c>
      <c r="S8400" s="10" t="s">
        <v>1198</v>
      </c>
    </row>
    <row r="8401">
      <c r="A8401" s="1" t="s">
        <v>10576</v>
      </c>
      <c r="B8401" s="1" t="s">
        <v>197</v>
      </c>
      <c r="C8401" s="1" t="s">
        <v>1200</v>
      </c>
      <c r="D8401" s="1" t="s">
        <v>153</v>
      </c>
      <c r="E8401" s="1" t="s">
        <v>714</v>
      </c>
      <c r="F8401" s="1" t="s">
        <v>715</v>
      </c>
      <c r="G8401" s="1" t="s">
        <v>27211</v>
      </c>
      <c r="H8401" s="1" t="s">
        <v>27212</v>
      </c>
      <c r="I8401" s="4">
        <v>84.33681712962964</v>
      </c>
      <c r="J8401" s="1">
        <v>4764.11</v>
      </c>
      <c r="K8401" s="1">
        <v>469.91</v>
      </c>
      <c r="M8401" s="10">
        <f t="array" ref="M8401">_xlfn.XLOOKUP(A8401,subscriptions!B8401:B10004,subscriptions!D8401:D10004)</f>
        <v>120</v>
      </c>
      <c r="N8401" s="10">
        <f t="array" ref="N8401">_xlfn.XLOOKUP(A8401,subscriptions!B8401:B10004,subscriptions!G8401:G10004)</f>
        <v>0</v>
      </c>
      <c r="O8401" s="10">
        <v>120.0</v>
      </c>
      <c r="P8401" s="10" t="str">
        <f t="array" ref="P8401">_xlfn.XLOOKUP(A8401,subscriptions!B8401:B10004,subscriptions!C8401:C10004)</f>
        <v>Residential</v>
      </c>
      <c r="Q8401" s="10" t="s">
        <v>173</v>
      </c>
      <c r="R8401" s="10" t="s">
        <v>212</v>
      </c>
      <c r="S8401" s="10" t="s">
        <v>968</v>
      </c>
    </row>
    <row r="8402">
      <c r="A8402" s="1" t="s">
        <v>10577</v>
      </c>
      <c r="B8402" s="1" t="s">
        <v>713</v>
      </c>
      <c r="C8402" s="1" t="s">
        <v>2483</v>
      </c>
      <c r="D8402" s="1" t="s">
        <v>27</v>
      </c>
      <c r="E8402" s="1" t="s">
        <v>262</v>
      </c>
      <c r="F8402" s="1" t="s">
        <v>674</v>
      </c>
      <c r="G8402" s="1" t="s">
        <v>27213</v>
      </c>
      <c r="H8402" s="1" t="s">
        <v>27214</v>
      </c>
      <c r="I8402" s="4">
        <v>84.21540509259259</v>
      </c>
      <c r="J8402" s="1">
        <v>1086.83</v>
      </c>
      <c r="K8402" s="1">
        <v>205.25</v>
      </c>
      <c r="M8402" s="10">
        <f t="array" ref="M8402">_xlfn.XLOOKUP(A8402,subscriptions!B8402:B10004,subscriptions!D8402:D10004)</f>
        <v>120</v>
      </c>
      <c r="N8402" s="10">
        <f t="array" ref="N8402">_xlfn.XLOOKUP(A8402,subscriptions!B8402:B10004,subscriptions!G8402:G10004)</f>
        <v>5</v>
      </c>
      <c r="O8402" s="10">
        <v>114.0</v>
      </c>
      <c r="P8402" s="10" t="str">
        <f t="array" ref="P8402">_xlfn.XLOOKUP(A8402,subscriptions!B8402:B10004,subscriptions!C8402:C10004)</f>
        <v>Residential</v>
      </c>
      <c r="Q8402" s="10" t="s">
        <v>194</v>
      </c>
      <c r="R8402" s="10" t="s">
        <v>212</v>
      </c>
      <c r="S8402" s="10" t="s">
        <v>1212</v>
      </c>
    </row>
    <row r="8403">
      <c r="A8403" s="1" t="s">
        <v>10578</v>
      </c>
      <c r="B8403" s="1" t="s">
        <v>4627</v>
      </c>
      <c r="C8403" s="1" t="s">
        <v>734</v>
      </c>
      <c r="D8403" s="1" t="s">
        <v>27</v>
      </c>
      <c r="E8403" s="1" t="s">
        <v>332</v>
      </c>
      <c r="F8403" s="1" t="s">
        <v>510</v>
      </c>
      <c r="G8403" s="1" t="s">
        <v>27215</v>
      </c>
      <c r="H8403" s="1" t="s">
        <v>27216</v>
      </c>
      <c r="I8403" s="4">
        <v>84.41890046296297</v>
      </c>
      <c r="J8403" s="1">
        <v>4072.15</v>
      </c>
      <c r="K8403" s="1">
        <v>716.26</v>
      </c>
      <c r="M8403" s="10">
        <f t="array" ref="M8403">_xlfn.XLOOKUP(A8403,subscriptions!B8403:B10004,subscriptions!D8403:D10004)</f>
        <v>120</v>
      </c>
      <c r="N8403" s="10">
        <f t="array" ref="N8403">_xlfn.XLOOKUP(A8403,subscriptions!B8403:B10004,subscriptions!G8403:G10004)</f>
        <v>10</v>
      </c>
      <c r="O8403" s="10">
        <v>108.0</v>
      </c>
      <c r="P8403" s="10" t="str">
        <f t="array" ref="P8403">_xlfn.XLOOKUP(A8403,subscriptions!B8403:B10004,subscriptions!C8403:C10004)</f>
        <v>Residential</v>
      </c>
      <c r="Q8403" s="10" t="s">
        <v>128</v>
      </c>
      <c r="R8403" s="10" t="s">
        <v>212</v>
      </c>
      <c r="S8403" s="10" t="s">
        <v>1822</v>
      </c>
    </row>
    <row r="8404">
      <c r="A8404" s="1" t="s">
        <v>10579</v>
      </c>
      <c r="B8404" s="1" t="s">
        <v>2534</v>
      </c>
      <c r="C8404" s="1" t="s">
        <v>786</v>
      </c>
      <c r="D8404" s="1" t="s">
        <v>153</v>
      </c>
      <c r="E8404" s="1" t="s">
        <v>239</v>
      </c>
      <c r="F8404" s="1" t="s">
        <v>2267</v>
      </c>
      <c r="G8404" s="1" t="s">
        <v>27217</v>
      </c>
      <c r="H8404" s="1" t="s">
        <v>27218</v>
      </c>
      <c r="I8404" s="4">
        <v>84.33844907407408</v>
      </c>
      <c r="J8404" s="1">
        <v>1363.2</v>
      </c>
      <c r="K8404" s="1">
        <v>271.76</v>
      </c>
      <c r="M8404" s="10">
        <f t="array" ref="M8404">_xlfn.XLOOKUP(A8404,subscriptions!B8404:B10004,subscriptions!D8404:D10004)</f>
        <v>80</v>
      </c>
      <c r="N8404" s="10">
        <f t="array" ref="N8404">_xlfn.XLOOKUP(A8404,subscriptions!B8404:B10004,subscriptions!G8404:G10004)</f>
        <v>20</v>
      </c>
      <c r="O8404" s="10">
        <v>64.0</v>
      </c>
      <c r="P8404" s="10" t="str">
        <f t="array" ref="P8404">_xlfn.XLOOKUP(A8404,subscriptions!B8404:B10004,subscriptions!C8404:C10004)</f>
        <v>Roam</v>
      </c>
      <c r="Q8404" s="10" t="s">
        <v>128</v>
      </c>
      <c r="R8404" s="10" t="s">
        <v>148</v>
      </c>
      <c r="S8404" s="10" t="s">
        <v>2086</v>
      </c>
    </row>
    <row r="8405">
      <c r="A8405" s="1" t="s">
        <v>10580</v>
      </c>
      <c r="B8405" s="1" t="s">
        <v>870</v>
      </c>
      <c r="C8405" s="1" t="s">
        <v>658</v>
      </c>
      <c r="D8405" s="1" t="s">
        <v>153</v>
      </c>
      <c r="E8405" s="1" t="s">
        <v>262</v>
      </c>
      <c r="F8405" s="1" t="s">
        <v>2985</v>
      </c>
      <c r="G8405" s="1" t="s">
        <v>27219</v>
      </c>
      <c r="H8405" s="1" t="s">
        <v>27220</v>
      </c>
      <c r="I8405" s="4">
        <v>84.21070601851852</v>
      </c>
      <c r="J8405" s="1">
        <v>1209.53</v>
      </c>
      <c r="K8405" s="1">
        <v>220.74</v>
      </c>
      <c r="M8405" s="10">
        <f t="array" ref="M8405">_xlfn.XLOOKUP(A8405,subscriptions!B8405:B10004,subscriptions!D8405:D10004)</f>
        <v>50</v>
      </c>
      <c r="N8405" s="10">
        <f t="array" ref="N8405">_xlfn.XLOOKUP(A8405,subscriptions!B8405:B10004,subscriptions!G8405:G10004)</f>
        <v>0</v>
      </c>
      <c r="O8405" s="10">
        <v>50.0</v>
      </c>
      <c r="P8405" s="10" t="str">
        <f t="array" ref="P8405">_xlfn.XLOOKUP(A8405,subscriptions!B8405:B10004,subscriptions!C8405:C10004)</f>
        <v>Mini</v>
      </c>
      <c r="Q8405" s="10" t="s">
        <v>173</v>
      </c>
      <c r="R8405" s="10" t="s">
        <v>148</v>
      </c>
      <c r="S8405" s="10" t="s">
        <v>770</v>
      </c>
    </row>
    <row r="8406">
      <c r="A8406" s="1" t="s">
        <v>10581</v>
      </c>
      <c r="B8406" s="1" t="s">
        <v>1491</v>
      </c>
      <c r="C8406" s="1" t="s">
        <v>492</v>
      </c>
      <c r="D8406" s="1" t="s">
        <v>153</v>
      </c>
      <c r="E8406" s="1" t="s">
        <v>239</v>
      </c>
      <c r="F8406" s="1" t="s">
        <v>2765</v>
      </c>
      <c r="G8406" s="1" t="s">
        <v>27221</v>
      </c>
      <c r="H8406" s="1" t="s">
        <v>27222</v>
      </c>
      <c r="I8406" s="4">
        <v>84.2153587962963</v>
      </c>
      <c r="J8406" s="1">
        <v>959.03</v>
      </c>
      <c r="K8406" s="1">
        <v>147.0</v>
      </c>
      <c r="M8406" s="10">
        <f t="array" ref="M8406">_xlfn.XLOOKUP(A8406,subscriptions!B8406:B10004,subscriptions!D8406:D10004)</f>
        <v>250</v>
      </c>
      <c r="N8406" s="10">
        <f t="array" ref="N8406">_xlfn.XLOOKUP(A8406,subscriptions!B8406:B10004,subscriptions!G8406:G10004)</f>
        <v>5</v>
      </c>
      <c r="O8406" s="10">
        <v>237.5</v>
      </c>
      <c r="P8406" s="10" t="str">
        <f t="array" ref="P8406">_xlfn.XLOOKUP(A8406,subscriptions!B8406:B10004,subscriptions!C8406:C10004)</f>
        <v>Business</v>
      </c>
      <c r="Q8406" s="10" t="s">
        <v>194</v>
      </c>
      <c r="R8406" s="10" t="s">
        <v>129</v>
      </c>
      <c r="S8406" s="10" t="s">
        <v>1212</v>
      </c>
    </row>
    <row r="8407">
      <c r="A8407" s="1" t="s">
        <v>10582</v>
      </c>
      <c r="B8407" s="1" t="s">
        <v>870</v>
      </c>
      <c r="C8407" s="1" t="s">
        <v>871</v>
      </c>
      <c r="D8407" s="1" t="s">
        <v>153</v>
      </c>
      <c r="E8407" s="1" t="s">
        <v>631</v>
      </c>
      <c r="F8407" s="1" t="s">
        <v>632</v>
      </c>
      <c r="G8407" s="1" t="s">
        <v>27223</v>
      </c>
      <c r="H8407" s="1" t="s">
        <v>27224</v>
      </c>
      <c r="I8407" s="4">
        <v>84.25563657407407</v>
      </c>
      <c r="J8407" s="1">
        <v>402.23</v>
      </c>
      <c r="K8407" s="1">
        <v>53.53</v>
      </c>
      <c r="M8407" s="10">
        <f t="array" ref="M8407">_xlfn.XLOOKUP(A8407,subscriptions!B8407:B10004,subscriptions!D8407:D10004)</f>
        <v>120</v>
      </c>
      <c r="N8407" s="10">
        <f t="array" ref="N8407">_xlfn.XLOOKUP(A8407,subscriptions!B8407:B10004,subscriptions!G8407:G10004)</f>
        <v>10</v>
      </c>
      <c r="O8407" s="10">
        <v>108.0</v>
      </c>
      <c r="P8407" s="10" t="str">
        <f t="array" ref="P8407">_xlfn.XLOOKUP(A8407,subscriptions!B8407:B10004,subscriptions!C8407:C10004)</f>
        <v>Residential</v>
      </c>
      <c r="Q8407" s="10" t="s">
        <v>128</v>
      </c>
      <c r="R8407" s="10" t="s">
        <v>212</v>
      </c>
      <c r="S8407" s="10" t="s">
        <v>1156</v>
      </c>
    </row>
    <row r="8408">
      <c r="A8408" s="1" t="s">
        <v>10585</v>
      </c>
      <c r="B8408" s="1" t="s">
        <v>329</v>
      </c>
      <c r="C8408" s="1" t="s">
        <v>605</v>
      </c>
      <c r="D8408" s="1" t="s">
        <v>27</v>
      </c>
      <c r="E8408" s="1" t="s">
        <v>714</v>
      </c>
      <c r="F8408" s="1" t="s">
        <v>3419</v>
      </c>
      <c r="G8408" s="1" t="s">
        <v>27225</v>
      </c>
      <c r="H8408" s="1" t="s">
        <v>27226</v>
      </c>
      <c r="I8408" s="4">
        <v>84.17028935185185</v>
      </c>
      <c r="J8408" s="1">
        <v>55.59</v>
      </c>
      <c r="K8408" s="1">
        <v>17.57</v>
      </c>
      <c r="M8408" s="10">
        <f t="array" ref="M8408">_xlfn.XLOOKUP(A8408,subscriptions!B8408:B10004,subscriptions!D8408:D10004)</f>
        <v>80</v>
      </c>
      <c r="N8408" s="10">
        <f t="array" ref="N8408">_xlfn.XLOOKUP(A8408,subscriptions!B8408:B10004,subscriptions!G8408:G10004)</f>
        <v>20</v>
      </c>
      <c r="O8408" s="10">
        <v>64.0</v>
      </c>
      <c r="P8408" s="10" t="str">
        <f t="array" ref="P8408">_xlfn.XLOOKUP(A8408,subscriptions!B8408:B10004,subscriptions!C8408:C10004)</f>
        <v>Roam</v>
      </c>
      <c r="Q8408" s="10" t="s">
        <v>128</v>
      </c>
      <c r="R8408" s="10" t="s">
        <v>148</v>
      </c>
      <c r="S8408" s="10" t="s">
        <v>2494</v>
      </c>
    </row>
    <row r="8409">
      <c r="A8409" s="1" t="s">
        <v>10586</v>
      </c>
      <c r="B8409" s="1" t="s">
        <v>4509</v>
      </c>
      <c r="C8409" s="1" t="s">
        <v>1347</v>
      </c>
      <c r="D8409" s="1" t="s">
        <v>153</v>
      </c>
      <c r="E8409" s="1" t="s">
        <v>714</v>
      </c>
      <c r="F8409" s="1" t="s">
        <v>3326</v>
      </c>
      <c r="G8409" s="1" t="s">
        <v>27227</v>
      </c>
      <c r="H8409" s="1" t="s">
        <v>27228</v>
      </c>
      <c r="I8409" s="4">
        <v>84.37733796296297</v>
      </c>
      <c r="J8409" s="1">
        <v>464.63</v>
      </c>
      <c r="K8409" s="1">
        <v>111.98</v>
      </c>
      <c r="M8409" s="10">
        <f t="array" ref="M8409">_xlfn.XLOOKUP(A8409,subscriptions!B8409:B10004,subscriptions!D8409:D10004)</f>
        <v>120</v>
      </c>
      <c r="N8409" s="10">
        <f t="array" ref="N8409">_xlfn.XLOOKUP(A8409,subscriptions!B8409:B10004,subscriptions!G8409:G10004)</f>
        <v>0</v>
      </c>
      <c r="O8409" s="10">
        <v>120.0</v>
      </c>
      <c r="P8409" s="10" t="str">
        <f t="array" ref="P8409">_xlfn.XLOOKUP(A8409,subscriptions!B8409:B10004,subscriptions!C8409:C10004)</f>
        <v>Residential</v>
      </c>
      <c r="Q8409" s="10" t="s">
        <v>173</v>
      </c>
      <c r="R8409" s="10" t="s">
        <v>212</v>
      </c>
      <c r="S8409" s="10" t="s">
        <v>1360</v>
      </c>
    </row>
    <row r="8410">
      <c r="A8410" s="1" t="s">
        <v>10587</v>
      </c>
      <c r="B8410" s="1" t="s">
        <v>1414</v>
      </c>
      <c r="C8410" s="1" t="s">
        <v>3912</v>
      </c>
      <c r="D8410" s="1" t="s">
        <v>27</v>
      </c>
      <c r="E8410" s="1" t="s">
        <v>714</v>
      </c>
      <c r="F8410" s="1" t="s">
        <v>1730</v>
      </c>
      <c r="G8410" s="1" t="s">
        <v>27229</v>
      </c>
      <c r="H8410" s="1" t="s">
        <v>27230</v>
      </c>
      <c r="I8410" s="4">
        <v>84.3003125</v>
      </c>
      <c r="J8410" s="1">
        <v>1119.18</v>
      </c>
      <c r="K8410" s="1">
        <v>239.73</v>
      </c>
      <c r="M8410" s="10">
        <f t="array" ref="M8410">_xlfn.XLOOKUP(A8410,subscriptions!B8410:B10004,subscriptions!D8410:D10004)</f>
        <v>120</v>
      </c>
      <c r="N8410" s="10">
        <f t="array" ref="N8410">_xlfn.XLOOKUP(A8410,subscriptions!B8410:B10004,subscriptions!G8410:G10004)</f>
        <v>5</v>
      </c>
      <c r="O8410" s="10">
        <v>114.0</v>
      </c>
      <c r="P8410" s="10" t="str">
        <f t="array" ref="P8410">_xlfn.XLOOKUP(A8410,subscriptions!B8410:B10004,subscriptions!C8410:C10004)</f>
        <v>Residential</v>
      </c>
      <c r="Q8410" s="10" t="s">
        <v>194</v>
      </c>
      <c r="R8410" s="10" t="s">
        <v>212</v>
      </c>
      <c r="S8410" s="10" t="s">
        <v>1172</v>
      </c>
    </row>
    <row r="8411">
      <c r="A8411" s="1" t="s">
        <v>10588</v>
      </c>
      <c r="B8411" s="1" t="s">
        <v>1460</v>
      </c>
      <c r="C8411" s="1" t="s">
        <v>110</v>
      </c>
      <c r="D8411" s="1" t="s">
        <v>27</v>
      </c>
      <c r="E8411" s="1" t="s">
        <v>111</v>
      </c>
      <c r="F8411" s="1" t="s">
        <v>1362</v>
      </c>
      <c r="G8411" s="1" t="s">
        <v>27231</v>
      </c>
      <c r="H8411" s="1" t="s">
        <v>27232</v>
      </c>
      <c r="I8411" s="4">
        <v>84.29965277777778</v>
      </c>
      <c r="J8411" s="1">
        <v>766.96</v>
      </c>
      <c r="K8411" s="1">
        <v>79.27</v>
      </c>
      <c r="M8411" s="10">
        <f t="array" ref="M8411">_xlfn.XLOOKUP(A8411,subscriptions!B8411:B10004,subscriptions!D8411:D10004)</f>
        <v>120</v>
      </c>
      <c r="N8411" s="10">
        <f t="array" ref="N8411">_xlfn.XLOOKUP(A8411,subscriptions!B8411:B10004,subscriptions!G8411:G10004)</f>
        <v>10</v>
      </c>
      <c r="O8411" s="10">
        <v>108.0</v>
      </c>
      <c r="P8411" s="10" t="str">
        <f t="array" ref="P8411">_xlfn.XLOOKUP(A8411,subscriptions!B8411:B10004,subscriptions!C8411:C10004)</f>
        <v>Residential</v>
      </c>
      <c r="Q8411" s="10" t="s">
        <v>128</v>
      </c>
      <c r="R8411" s="10" t="s">
        <v>212</v>
      </c>
      <c r="S8411" s="10" t="s">
        <v>522</v>
      </c>
    </row>
    <row r="8412">
      <c r="A8412" s="1" t="s">
        <v>10589</v>
      </c>
      <c r="B8412" s="1" t="s">
        <v>1044</v>
      </c>
      <c r="C8412" s="1" t="s">
        <v>218</v>
      </c>
      <c r="D8412" s="1" t="s">
        <v>27</v>
      </c>
      <c r="E8412" s="1" t="s">
        <v>631</v>
      </c>
      <c r="F8412" s="1" t="s">
        <v>943</v>
      </c>
      <c r="G8412" s="1" t="s">
        <v>27233</v>
      </c>
      <c r="H8412" s="1" t="s">
        <v>27234</v>
      </c>
      <c r="I8412" s="4">
        <v>84.4177199074074</v>
      </c>
      <c r="J8412" s="1">
        <v>942.63</v>
      </c>
      <c r="K8412" s="1">
        <v>190.98</v>
      </c>
      <c r="M8412" s="10">
        <f t="array" ref="M8412">_xlfn.XLOOKUP(A8412,subscriptions!B8412:B10004,subscriptions!D8412:D10004)</f>
        <v>250</v>
      </c>
      <c r="N8412" s="10">
        <f t="array" ref="N8412">_xlfn.XLOOKUP(A8412,subscriptions!B8412:B10004,subscriptions!G8412:G10004)</f>
        <v>20</v>
      </c>
      <c r="O8412" s="10">
        <v>200.0</v>
      </c>
      <c r="P8412" s="10" t="str">
        <f t="array" ref="P8412">_xlfn.XLOOKUP(A8412,subscriptions!B8412:B10004,subscriptions!C8412:C10004)</f>
        <v>Business</v>
      </c>
      <c r="Q8412" s="10" t="s">
        <v>128</v>
      </c>
      <c r="R8412" s="10" t="s">
        <v>129</v>
      </c>
      <c r="S8412" s="10" t="s">
        <v>327</v>
      </c>
    </row>
    <row r="8413">
      <c r="A8413" s="1" t="s">
        <v>10590</v>
      </c>
      <c r="B8413" s="1" t="s">
        <v>177</v>
      </c>
      <c r="C8413" s="1" t="s">
        <v>330</v>
      </c>
      <c r="D8413" s="1" t="s">
        <v>153</v>
      </c>
      <c r="E8413" s="1" t="s">
        <v>262</v>
      </c>
      <c r="F8413" s="1" t="s">
        <v>2985</v>
      </c>
      <c r="G8413" s="1" t="s">
        <v>27235</v>
      </c>
      <c r="H8413" s="1" t="s">
        <v>27236</v>
      </c>
      <c r="I8413" s="4">
        <v>84.33483796296296</v>
      </c>
      <c r="J8413" s="1">
        <v>5967.46</v>
      </c>
      <c r="K8413" s="1">
        <v>991.53</v>
      </c>
      <c r="M8413" s="10">
        <f t="array" ref="M8413">_xlfn.XLOOKUP(A8413,subscriptions!B8413:B10004,subscriptions!D8413:D10004)</f>
        <v>120</v>
      </c>
      <c r="N8413" s="10">
        <f t="array" ref="N8413">_xlfn.XLOOKUP(A8413,subscriptions!B8413:B10004,subscriptions!G8413:G10004)</f>
        <v>0</v>
      </c>
      <c r="O8413" s="10">
        <v>120.0</v>
      </c>
      <c r="P8413" s="10" t="str">
        <f t="array" ref="P8413">_xlfn.XLOOKUP(A8413,subscriptions!B8413:B10004,subscriptions!C8413:C10004)</f>
        <v>Residential</v>
      </c>
      <c r="Q8413" s="10" t="s">
        <v>173</v>
      </c>
      <c r="R8413" s="10" t="s">
        <v>212</v>
      </c>
      <c r="S8413" s="10" t="s">
        <v>643</v>
      </c>
    </row>
    <row r="8414">
      <c r="A8414" s="1" t="s">
        <v>10591</v>
      </c>
      <c r="B8414" s="1" t="s">
        <v>2279</v>
      </c>
      <c r="C8414" s="1" t="s">
        <v>218</v>
      </c>
      <c r="D8414" s="1" t="s">
        <v>153</v>
      </c>
      <c r="E8414" s="1" t="s">
        <v>262</v>
      </c>
      <c r="F8414" s="1" t="s">
        <v>2853</v>
      </c>
      <c r="G8414" s="1" t="s">
        <v>27237</v>
      </c>
      <c r="H8414" s="1" t="s">
        <v>27238</v>
      </c>
      <c r="I8414" s="4">
        <v>84.2515625</v>
      </c>
      <c r="J8414" s="1">
        <v>696.8</v>
      </c>
      <c r="K8414" s="1">
        <v>103.18</v>
      </c>
      <c r="M8414" s="10">
        <f t="array" ref="M8414">_xlfn.XLOOKUP(A8414,subscriptions!B8414:B10004,subscriptions!D8414:D10004)</f>
        <v>80</v>
      </c>
      <c r="N8414" s="10">
        <f t="array" ref="N8414">_xlfn.XLOOKUP(A8414,subscriptions!B8414:B10004,subscriptions!G8414:G10004)</f>
        <v>5</v>
      </c>
      <c r="O8414" s="10">
        <v>76.0</v>
      </c>
      <c r="P8414" s="10" t="str">
        <f t="array" ref="P8414">_xlfn.XLOOKUP(A8414,subscriptions!B8414:B10004,subscriptions!C8414:C10004)</f>
        <v>Roam</v>
      </c>
      <c r="Q8414" s="10" t="s">
        <v>194</v>
      </c>
      <c r="R8414" s="10" t="s">
        <v>148</v>
      </c>
      <c r="S8414" s="10" t="s">
        <v>4065</v>
      </c>
    </row>
    <row r="8415">
      <c r="A8415" s="1" t="s">
        <v>10592</v>
      </c>
      <c r="B8415" s="1" t="s">
        <v>941</v>
      </c>
      <c r="C8415" s="1" t="s">
        <v>1507</v>
      </c>
      <c r="D8415" s="1" t="s">
        <v>27</v>
      </c>
      <c r="E8415" s="1" t="s">
        <v>332</v>
      </c>
      <c r="F8415" s="1" t="s">
        <v>1028</v>
      </c>
      <c r="G8415" s="1" t="s">
        <v>27239</v>
      </c>
      <c r="H8415" s="1" t="s">
        <v>27240</v>
      </c>
      <c r="I8415" s="4">
        <v>84.3794212962963</v>
      </c>
      <c r="J8415" s="1">
        <v>952.72</v>
      </c>
      <c r="K8415" s="1">
        <v>166.52</v>
      </c>
      <c r="M8415" s="10">
        <f t="array" ref="M8415">_xlfn.XLOOKUP(A8415,subscriptions!B8415:B10004,subscriptions!D8415:D10004)</f>
        <v>120</v>
      </c>
      <c r="N8415" s="10">
        <f t="array" ref="N8415">_xlfn.XLOOKUP(A8415,subscriptions!B8415:B10004,subscriptions!G8415:G10004)</f>
        <v>10</v>
      </c>
      <c r="O8415" s="10">
        <v>108.0</v>
      </c>
      <c r="P8415" s="10" t="str">
        <f t="array" ref="P8415">_xlfn.XLOOKUP(A8415,subscriptions!B8415:B10004,subscriptions!C8415:C10004)</f>
        <v>Residential</v>
      </c>
      <c r="Q8415" s="10" t="s">
        <v>128</v>
      </c>
      <c r="R8415" s="10" t="s">
        <v>212</v>
      </c>
      <c r="S8415" s="10" t="s">
        <v>2380</v>
      </c>
    </row>
    <row r="8416">
      <c r="A8416" s="1" t="s">
        <v>10593</v>
      </c>
      <c r="B8416" s="1" t="s">
        <v>645</v>
      </c>
      <c r="C8416" s="1" t="s">
        <v>605</v>
      </c>
      <c r="D8416" s="1" t="s">
        <v>153</v>
      </c>
      <c r="E8416" s="1" t="s">
        <v>111</v>
      </c>
      <c r="F8416" s="1" t="s">
        <v>1917</v>
      </c>
      <c r="G8416" s="1" t="s">
        <v>27241</v>
      </c>
      <c r="H8416" s="1" t="s">
        <v>27242</v>
      </c>
      <c r="I8416" s="4">
        <v>84.3795138888889</v>
      </c>
      <c r="J8416" s="1">
        <v>264.97</v>
      </c>
      <c r="K8416" s="1">
        <v>40.77</v>
      </c>
      <c r="M8416" s="10">
        <f t="array" ref="M8416">_xlfn.XLOOKUP(A8416,subscriptions!B8416:B10004,subscriptions!D8416:D10004)</f>
        <v>50</v>
      </c>
      <c r="N8416" s="10">
        <f t="array" ref="N8416">_xlfn.XLOOKUP(A8416,subscriptions!B8416:B10004,subscriptions!G8416:G10004)</f>
        <v>20</v>
      </c>
      <c r="O8416" s="10">
        <v>40.0</v>
      </c>
      <c r="P8416" s="10" t="str">
        <f t="array" ref="P8416">_xlfn.XLOOKUP(A8416,subscriptions!B8416:B10004,subscriptions!C8416:C10004)</f>
        <v>Mini</v>
      </c>
      <c r="Q8416" s="10" t="s">
        <v>128</v>
      </c>
      <c r="R8416" s="10" t="s">
        <v>148</v>
      </c>
      <c r="S8416" s="10" t="s">
        <v>2380</v>
      </c>
    </row>
    <row r="8417">
      <c r="A8417" s="1" t="s">
        <v>10596</v>
      </c>
      <c r="B8417" s="1" t="s">
        <v>132</v>
      </c>
      <c r="C8417" s="1" t="s">
        <v>734</v>
      </c>
      <c r="D8417" s="1" t="s">
        <v>27</v>
      </c>
      <c r="E8417" s="1" t="s">
        <v>262</v>
      </c>
      <c r="F8417" s="1" t="s">
        <v>2853</v>
      </c>
      <c r="G8417" s="1" t="s">
        <v>27243</v>
      </c>
      <c r="H8417" s="1" t="s">
        <v>27244</v>
      </c>
      <c r="I8417" s="4">
        <v>84.21142361111112</v>
      </c>
      <c r="J8417" s="1">
        <v>123.72</v>
      </c>
      <c r="K8417" s="1">
        <v>41.01</v>
      </c>
      <c r="M8417" s="10">
        <f t="array" ref="M8417">_xlfn.XLOOKUP(A8417,subscriptions!B8417:B10004,subscriptions!D8417:D10004)</f>
        <v>120</v>
      </c>
      <c r="N8417" s="10">
        <f t="array" ref="N8417">_xlfn.XLOOKUP(A8417,subscriptions!B8417:B10004,subscriptions!G8417:G10004)</f>
        <v>0</v>
      </c>
      <c r="O8417" s="10">
        <v>120.0</v>
      </c>
      <c r="P8417" s="10" t="str">
        <f t="array" ref="P8417">_xlfn.XLOOKUP(A8417,subscriptions!B8417:B10004,subscriptions!C8417:C10004)</f>
        <v>Residential</v>
      </c>
      <c r="Q8417" s="10" t="s">
        <v>173</v>
      </c>
      <c r="R8417" s="10" t="s">
        <v>212</v>
      </c>
      <c r="S8417" s="10" t="s">
        <v>438</v>
      </c>
    </row>
    <row r="8418">
      <c r="A8418" s="1" t="s">
        <v>10597</v>
      </c>
      <c r="B8418" s="1" t="s">
        <v>589</v>
      </c>
      <c r="C8418" s="1" t="s">
        <v>152</v>
      </c>
      <c r="D8418" s="1" t="s">
        <v>153</v>
      </c>
      <c r="E8418" s="1" t="s">
        <v>714</v>
      </c>
      <c r="F8418" s="1" t="s">
        <v>2171</v>
      </c>
      <c r="G8418" s="1" t="s">
        <v>27245</v>
      </c>
      <c r="H8418" s="1" t="s">
        <v>27246</v>
      </c>
      <c r="I8418" s="4">
        <v>84.33962962962963</v>
      </c>
      <c r="J8418" s="1">
        <v>2290.21</v>
      </c>
      <c r="K8418" s="1">
        <v>333.17</v>
      </c>
      <c r="M8418" s="10">
        <f t="array" ref="M8418">_xlfn.XLOOKUP(A8418,subscriptions!B8418:B10004,subscriptions!D8418:D10004)</f>
        <v>120</v>
      </c>
      <c r="N8418" s="10">
        <f t="array" ref="N8418">_xlfn.XLOOKUP(A8418,subscriptions!B8418:B10004,subscriptions!G8418:G10004)</f>
        <v>5</v>
      </c>
      <c r="O8418" s="10">
        <v>114.0</v>
      </c>
      <c r="P8418" s="10" t="str">
        <f t="array" ref="P8418">_xlfn.XLOOKUP(A8418,subscriptions!B8418:B10004,subscriptions!C8418:C10004)</f>
        <v>Residential</v>
      </c>
      <c r="Q8418" s="10" t="s">
        <v>194</v>
      </c>
      <c r="R8418" s="10" t="s">
        <v>212</v>
      </c>
      <c r="S8418" s="10" t="s">
        <v>234</v>
      </c>
    </row>
    <row r="8419">
      <c r="A8419" s="1" t="s">
        <v>10598</v>
      </c>
      <c r="B8419" s="1" t="s">
        <v>555</v>
      </c>
      <c r="C8419" s="1" t="s">
        <v>391</v>
      </c>
      <c r="D8419" s="1" t="s">
        <v>153</v>
      </c>
      <c r="E8419" s="1" t="s">
        <v>239</v>
      </c>
      <c r="F8419" s="1" t="s">
        <v>2154</v>
      </c>
      <c r="G8419" s="1" t="s">
        <v>27247</v>
      </c>
      <c r="H8419" s="1" t="s">
        <v>27248</v>
      </c>
      <c r="I8419" s="4">
        <v>84.17304398148148</v>
      </c>
      <c r="J8419" s="1">
        <v>1318.34</v>
      </c>
      <c r="K8419" s="1">
        <v>230.15</v>
      </c>
      <c r="M8419" s="10">
        <f t="array" ref="M8419">_xlfn.XLOOKUP(A8419,subscriptions!B8419:B10004,subscriptions!D8419:D10004)</f>
        <v>120</v>
      </c>
      <c r="N8419" s="10">
        <f t="array" ref="N8419">_xlfn.XLOOKUP(A8419,subscriptions!B8419:B10004,subscriptions!G8419:G10004)</f>
        <v>10</v>
      </c>
      <c r="O8419" s="10">
        <v>108.0</v>
      </c>
      <c r="P8419" s="10" t="str">
        <f t="array" ref="P8419">_xlfn.XLOOKUP(A8419,subscriptions!B8419:B10004,subscriptions!C8419:C10004)</f>
        <v>Residential</v>
      </c>
      <c r="Q8419" s="10" t="s">
        <v>128</v>
      </c>
      <c r="R8419" s="10" t="s">
        <v>212</v>
      </c>
      <c r="S8419" s="10" t="s">
        <v>2630</v>
      </c>
    </row>
    <row r="8420">
      <c r="A8420" s="1" t="s">
        <v>10599</v>
      </c>
      <c r="B8420" s="1" t="s">
        <v>1044</v>
      </c>
      <c r="C8420" s="1" t="s">
        <v>1492</v>
      </c>
      <c r="D8420" s="1" t="s">
        <v>27</v>
      </c>
      <c r="E8420" s="1" t="s">
        <v>280</v>
      </c>
      <c r="F8420" s="1" t="s">
        <v>1446</v>
      </c>
      <c r="G8420" s="1" t="s">
        <v>27249</v>
      </c>
      <c r="H8420" s="1" t="s">
        <v>27250</v>
      </c>
      <c r="I8420" s="4">
        <v>84.16954861111111</v>
      </c>
      <c r="J8420" s="1">
        <v>2195.09</v>
      </c>
      <c r="K8420" s="1">
        <v>335.87</v>
      </c>
      <c r="M8420" s="10">
        <f t="array" ref="M8420">_xlfn.XLOOKUP(A8420,subscriptions!B8420:B10004,subscriptions!D8420:D10004)</f>
        <v>120</v>
      </c>
      <c r="N8420" s="10">
        <f t="array" ref="N8420">_xlfn.XLOOKUP(A8420,subscriptions!B8420:B10004,subscriptions!G8420:G10004)</f>
        <v>20</v>
      </c>
      <c r="O8420" s="10">
        <v>96.0</v>
      </c>
      <c r="P8420" s="10" t="str">
        <f t="array" ref="P8420">_xlfn.XLOOKUP(A8420,subscriptions!B8420:B10004,subscriptions!C8420:C10004)</f>
        <v>Residential</v>
      </c>
      <c r="Q8420" s="10" t="s">
        <v>128</v>
      </c>
      <c r="R8420" s="10" t="s">
        <v>148</v>
      </c>
      <c r="S8420" s="10" t="s">
        <v>213</v>
      </c>
    </row>
    <row r="8421">
      <c r="A8421" s="1" t="s">
        <v>10600</v>
      </c>
      <c r="B8421" s="1" t="s">
        <v>555</v>
      </c>
      <c r="C8421" s="1" t="s">
        <v>456</v>
      </c>
      <c r="D8421" s="1" t="s">
        <v>153</v>
      </c>
      <c r="E8421" s="1" t="s">
        <v>631</v>
      </c>
      <c r="F8421" s="1" t="s">
        <v>1084</v>
      </c>
      <c r="G8421" s="1" t="s">
        <v>27251</v>
      </c>
      <c r="H8421" s="1" t="s">
        <v>27252</v>
      </c>
      <c r="I8421" s="4">
        <v>84.29517361111111</v>
      </c>
      <c r="J8421" s="1">
        <v>293.54</v>
      </c>
      <c r="K8421" s="1">
        <v>65.74</v>
      </c>
      <c r="M8421" s="10">
        <f t="array" ref="M8421">_xlfn.XLOOKUP(A8421,subscriptions!B8421:B10004,subscriptions!D8421:D10004)</f>
        <v>50</v>
      </c>
      <c r="N8421" s="10">
        <f t="array" ref="N8421">_xlfn.XLOOKUP(A8421,subscriptions!B8421:B10004,subscriptions!G8421:G10004)</f>
        <v>0</v>
      </c>
      <c r="O8421" s="10">
        <v>50.0</v>
      </c>
      <c r="P8421" s="10" t="str">
        <f t="array" ref="P8421">_xlfn.XLOOKUP(A8421,subscriptions!B8421:B10004,subscriptions!C8421:C10004)</f>
        <v>Mini</v>
      </c>
      <c r="Q8421" s="10" t="s">
        <v>173</v>
      </c>
      <c r="R8421" s="10" t="s">
        <v>148</v>
      </c>
      <c r="S8421" s="10" t="s">
        <v>1026</v>
      </c>
    </row>
    <row r="8422">
      <c r="A8422" s="1" t="s">
        <v>10601</v>
      </c>
      <c r="B8422" s="1" t="s">
        <v>109</v>
      </c>
      <c r="C8422" s="1" t="s">
        <v>605</v>
      </c>
      <c r="D8422" s="1" t="s">
        <v>27</v>
      </c>
      <c r="E8422" s="1" t="s">
        <v>631</v>
      </c>
      <c r="F8422" s="1" t="s">
        <v>943</v>
      </c>
      <c r="G8422" s="1" t="s">
        <v>27253</v>
      </c>
      <c r="H8422" s="1" t="s">
        <v>27254</v>
      </c>
      <c r="I8422" s="4">
        <v>84.17254629629629</v>
      </c>
      <c r="J8422" s="1">
        <v>1322.35</v>
      </c>
      <c r="K8422" s="1">
        <v>228.74</v>
      </c>
      <c r="M8422" s="10">
        <f t="array" ref="M8422">_xlfn.XLOOKUP(A8422,subscriptions!B8422:B10004,subscriptions!D8422:D10004)</f>
        <v>120</v>
      </c>
      <c r="N8422" s="10">
        <f t="array" ref="N8422">_xlfn.XLOOKUP(A8422,subscriptions!B8422:B10004,subscriptions!G8422:G10004)</f>
        <v>5</v>
      </c>
      <c r="O8422" s="10">
        <v>114.0</v>
      </c>
      <c r="P8422" s="10" t="str">
        <f t="array" ref="P8422">_xlfn.XLOOKUP(A8422,subscriptions!B8422:B10004,subscriptions!C8422:C10004)</f>
        <v>Residential</v>
      </c>
      <c r="Q8422" s="10" t="s">
        <v>194</v>
      </c>
      <c r="R8422" s="10" t="s">
        <v>212</v>
      </c>
      <c r="S8422" s="10" t="s">
        <v>1637</v>
      </c>
    </row>
    <row r="8423">
      <c r="A8423" s="1" t="s">
        <v>10602</v>
      </c>
      <c r="B8423" s="1" t="s">
        <v>1099</v>
      </c>
      <c r="C8423" s="1" t="s">
        <v>1200</v>
      </c>
      <c r="D8423" s="1" t="s">
        <v>153</v>
      </c>
      <c r="E8423" s="1" t="s">
        <v>631</v>
      </c>
      <c r="F8423" s="1" t="s">
        <v>2495</v>
      </c>
      <c r="G8423" s="1" t="s">
        <v>27255</v>
      </c>
      <c r="H8423" s="1" t="s">
        <v>27256</v>
      </c>
      <c r="I8423" s="4">
        <v>84.21599537037036</v>
      </c>
      <c r="J8423" s="1">
        <v>488.83</v>
      </c>
      <c r="K8423" s="1">
        <v>74.94</v>
      </c>
      <c r="M8423" s="10">
        <f t="array" ref="M8423">_xlfn.XLOOKUP(A8423,subscriptions!B8423:B10004,subscriptions!D8423:D10004)</f>
        <v>120</v>
      </c>
      <c r="N8423" s="10">
        <f t="array" ref="N8423">_xlfn.XLOOKUP(A8423,subscriptions!B8423:B10004,subscriptions!G8423:G10004)</f>
        <v>10</v>
      </c>
      <c r="O8423" s="10">
        <v>108.0</v>
      </c>
      <c r="P8423" s="10" t="str">
        <f t="array" ref="P8423">_xlfn.XLOOKUP(A8423,subscriptions!B8423:B10004,subscriptions!C8423:C10004)</f>
        <v>Residential</v>
      </c>
      <c r="Q8423" s="10" t="s">
        <v>128</v>
      </c>
      <c r="R8423" s="10" t="s">
        <v>212</v>
      </c>
      <c r="S8423" s="10" t="s">
        <v>2596</v>
      </c>
    </row>
    <row r="8424">
      <c r="A8424" s="1" t="s">
        <v>10603</v>
      </c>
      <c r="B8424" s="1" t="s">
        <v>657</v>
      </c>
      <c r="C8424" s="1" t="s">
        <v>658</v>
      </c>
      <c r="D8424" s="1" t="s">
        <v>153</v>
      </c>
      <c r="E8424" s="1" t="s">
        <v>28</v>
      </c>
      <c r="F8424" s="1" t="s">
        <v>526</v>
      </c>
      <c r="G8424" s="1" t="s">
        <v>27257</v>
      </c>
      <c r="H8424" s="1" t="s">
        <v>27258</v>
      </c>
      <c r="I8424" s="4">
        <v>84.37997685185185</v>
      </c>
      <c r="J8424" s="1">
        <v>438.28</v>
      </c>
      <c r="K8424" s="1">
        <v>119.67</v>
      </c>
      <c r="M8424" s="10">
        <f t="array" ref="M8424">_xlfn.XLOOKUP(A8424,subscriptions!B8424:B10004,subscriptions!D8424:D10004)</f>
        <v>250</v>
      </c>
      <c r="N8424" s="10">
        <f t="array" ref="N8424">_xlfn.XLOOKUP(A8424,subscriptions!B8424:B10004,subscriptions!G8424:G10004)</f>
        <v>20</v>
      </c>
      <c r="O8424" s="10">
        <v>200.0</v>
      </c>
      <c r="P8424" s="10" t="str">
        <f t="array" ref="P8424">_xlfn.XLOOKUP(A8424,subscriptions!B8424:B10004,subscriptions!C8424:C10004)</f>
        <v>Business</v>
      </c>
      <c r="Q8424" s="10" t="s">
        <v>128</v>
      </c>
      <c r="R8424" s="10" t="s">
        <v>129</v>
      </c>
      <c r="S8424" s="10" t="s">
        <v>698</v>
      </c>
    </row>
    <row r="8425">
      <c r="A8425" s="1" t="s">
        <v>10604</v>
      </c>
      <c r="B8425" s="1" t="s">
        <v>1506</v>
      </c>
      <c r="C8425" s="1" t="s">
        <v>1415</v>
      </c>
      <c r="D8425" s="1" t="s">
        <v>27</v>
      </c>
      <c r="E8425" s="1" t="s">
        <v>239</v>
      </c>
      <c r="F8425" s="1" t="s">
        <v>3181</v>
      </c>
      <c r="G8425" s="1" t="s">
        <v>27259</v>
      </c>
      <c r="H8425" s="1" t="s">
        <v>27260</v>
      </c>
      <c r="I8425" s="4">
        <v>84.34059027777778</v>
      </c>
      <c r="J8425" s="1">
        <v>67.39</v>
      </c>
      <c r="K8425" s="1">
        <v>27.88</v>
      </c>
      <c r="M8425" s="10">
        <f t="array" ref="M8425">_xlfn.XLOOKUP(A8425,subscriptions!B8425:B10004,subscriptions!D8425:D10004)</f>
        <v>120</v>
      </c>
      <c r="N8425" s="10">
        <f t="array" ref="N8425">_xlfn.XLOOKUP(A8425,subscriptions!B8425:B10004,subscriptions!G8425:G10004)</f>
        <v>0</v>
      </c>
      <c r="O8425" s="10">
        <v>120.0</v>
      </c>
      <c r="P8425" s="10" t="str">
        <f t="array" ref="P8425">_xlfn.XLOOKUP(A8425,subscriptions!B8425:B10004,subscriptions!C8425:C10004)</f>
        <v>Residential</v>
      </c>
      <c r="Q8425" s="10" t="s">
        <v>173</v>
      </c>
      <c r="R8425" s="10" t="s">
        <v>212</v>
      </c>
      <c r="S8425" s="10" t="s">
        <v>616</v>
      </c>
    </row>
    <row r="8426">
      <c r="A8426" s="1" t="s">
        <v>10605</v>
      </c>
      <c r="B8426" s="1" t="s">
        <v>132</v>
      </c>
      <c r="C8426" s="1" t="s">
        <v>605</v>
      </c>
      <c r="D8426" s="1" t="s">
        <v>27</v>
      </c>
      <c r="E8426" s="1" t="s">
        <v>111</v>
      </c>
      <c r="F8426" s="1" t="s">
        <v>154</v>
      </c>
      <c r="G8426" s="1" t="s">
        <v>27261</v>
      </c>
      <c r="H8426" s="1" t="s">
        <v>27262</v>
      </c>
      <c r="I8426" s="4">
        <v>84.41767361111111</v>
      </c>
      <c r="J8426" s="1">
        <v>259.48</v>
      </c>
      <c r="K8426" s="1">
        <v>60.97</v>
      </c>
      <c r="M8426" s="10">
        <f t="array" ref="M8426">_xlfn.XLOOKUP(A8426,subscriptions!B8426:B10004,subscriptions!D8426:D10004)</f>
        <v>80</v>
      </c>
      <c r="N8426" s="10">
        <f t="array" ref="N8426">_xlfn.XLOOKUP(A8426,subscriptions!B8426:B10004,subscriptions!G8426:G10004)</f>
        <v>5</v>
      </c>
      <c r="O8426" s="10">
        <v>76.0</v>
      </c>
      <c r="P8426" s="10" t="str">
        <f t="array" ref="P8426">_xlfn.XLOOKUP(A8426,subscriptions!B8426:B10004,subscriptions!C8426:C10004)</f>
        <v>Roam</v>
      </c>
      <c r="Q8426" s="10" t="s">
        <v>194</v>
      </c>
      <c r="R8426" s="10" t="s">
        <v>148</v>
      </c>
      <c r="S8426" s="10" t="s">
        <v>327</v>
      </c>
    </row>
    <row r="8427">
      <c r="A8427" s="1" t="s">
        <v>10606</v>
      </c>
      <c r="B8427" s="1" t="s">
        <v>439</v>
      </c>
      <c r="C8427" s="1" t="s">
        <v>237</v>
      </c>
      <c r="D8427" s="1" t="s">
        <v>153</v>
      </c>
      <c r="E8427" s="1" t="s">
        <v>280</v>
      </c>
      <c r="F8427" s="1" t="s">
        <v>494</v>
      </c>
      <c r="G8427" s="1" t="s">
        <v>27263</v>
      </c>
      <c r="H8427" s="1" t="s">
        <v>27264</v>
      </c>
      <c r="I8427" s="4">
        <v>84.3001736111111</v>
      </c>
      <c r="J8427" s="1">
        <v>605.01</v>
      </c>
      <c r="K8427" s="1">
        <v>108.75</v>
      </c>
      <c r="M8427" s="10">
        <f t="array" ref="M8427">_xlfn.XLOOKUP(A8427,subscriptions!B8427:B10004,subscriptions!D8427:D10004)</f>
        <v>120</v>
      </c>
      <c r="N8427" s="10">
        <f t="array" ref="N8427">_xlfn.XLOOKUP(A8427,subscriptions!B8427:B10004,subscriptions!G8427:G10004)</f>
        <v>10</v>
      </c>
      <c r="O8427" s="10">
        <v>108.0</v>
      </c>
      <c r="P8427" s="10" t="str">
        <f t="array" ref="P8427">_xlfn.XLOOKUP(A8427,subscriptions!B8427:B10004,subscriptions!C8427:C10004)</f>
        <v>Residential</v>
      </c>
      <c r="Q8427" s="10" t="s">
        <v>128</v>
      </c>
      <c r="R8427" s="10" t="s">
        <v>212</v>
      </c>
      <c r="S8427" s="10" t="s">
        <v>1172</v>
      </c>
    </row>
    <row r="8428">
      <c r="A8428" s="1" t="s">
        <v>10609</v>
      </c>
      <c r="B8428" s="1" t="s">
        <v>589</v>
      </c>
      <c r="C8428" s="1" t="s">
        <v>764</v>
      </c>
      <c r="D8428" s="1" t="s">
        <v>153</v>
      </c>
      <c r="E8428" s="1" t="s">
        <v>239</v>
      </c>
      <c r="F8428" s="1" t="s">
        <v>3181</v>
      </c>
      <c r="G8428" s="1" t="s">
        <v>27265</v>
      </c>
      <c r="H8428" s="1" t="s">
        <v>27266</v>
      </c>
      <c r="I8428" s="4">
        <v>84.3398611111111</v>
      </c>
      <c r="J8428" s="1">
        <v>236.44</v>
      </c>
      <c r="K8428" s="1">
        <v>73.01</v>
      </c>
      <c r="M8428" s="10">
        <f t="array" ref="M8428">_xlfn.XLOOKUP(A8428,subscriptions!B8428:B10004,subscriptions!D8428:D10004)</f>
        <v>50</v>
      </c>
      <c r="N8428" s="10">
        <f t="array" ref="N8428">_xlfn.XLOOKUP(A8428,subscriptions!B8428:B10004,subscriptions!G8428:G10004)</f>
        <v>20</v>
      </c>
      <c r="O8428" s="10">
        <v>40.0</v>
      </c>
      <c r="P8428" s="10" t="str">
        <f t="array" ref="P8428">_xlfn.XLOOKUP(A8428,subscriptions!B8428:B10004,subscriptions!C8428:C10004)</f>
        <v>Mini</v>
      </c>
      <c r="Q8428" s="10" t="s">
        <v>128</v>
      </c>
      <c r="R8428" s="10" t="s">
        <v>148</v>
      </c>
      <c r="S8428" s="10" t="s">
        <v>234</v>
      </c>
    </row>
    <row r="8429">
      <c r="A8429" s="1" t="s">
        <v>10610</v>
      </c>
      <c r="B8429" s="1" t="s">
        <v>2327</v>
      </c>
      <c r="C8429" s="1" t="s">
        <v>1833</v>
      </c>
      <c r="D8429" s="1" t="s">
        <v>27</v>
      </c>
      <c r="E8429" s="1" t="s">
        <v>179</v>
      </c>
      <c r="F8429" s="1" t="s">
        <v>1045</v>
      </c>
      <c r="G8429" s="1" t="s">
        <v>27267</v>
      </c>
      <c r="H8429" s="1" t="s">
        <v>27268</v>
      </c>
      <c r="I8429" s="4">
        <v>84.17516203703704</v>
      </c>
      <c r="J8429" s="1">
        <v>6437.96</v>
      </c>
      <c r="K8429" s="1">
        <v>774.6</v>
      </c>
      <c r="L8429" s="1">
        <v>100.0</v>
      </c>
      <c r="M8429" s="10">
        <f t="array" ref="M8429">_xlfn.XLOOKUP(A8429,subscriptions!B8429:B10004,subscriptions!D8429:D10004)</f>
        <v>120</v>
      </c>
      <c r="N8429" s="10">
        <f t="array" ref="N8429">_xlfn.XLOOKUP(A8429,subscriptions!B8429:B10004,subscriptions!G8429:G10004)</f>
        <v>0</v>
      </c>
      <c r="O8429" s="10">
        <v>120.0</v>
      </c>
      <c r="P8429" s="10" t="str">
        <f t="array" ref="P8429">_xlfn.XLOOKUP(A8429,subscriptions!B8429:B10004,subscriptions!C8429:C10004)</f>
        <v>Residential</v>
      </c>
      <c r="Q8429" s="10" t="s">
        <v>173</v>
      </c>
      <c r="R8429" s="10" t="s">
        <v>212</v>
      </c>
      <c r="S8429" s="10" t="s">
        <v>1198</v>
      </c>
    </row>
    <row r="8430">
      <c r="A8430" s="1" t="s">
        <v>10611</v>
      </c>
      <c r="B8430" s="1" t="s">
        <v>1972</v>
      </c>
      <c r="C8430" s="1" t="s">
        <v>800</v>
      </c>
      <c r="D8430" s="1" t="s">
        <v>27</v>
      </c>
      <c r="E8430" s="1" t="s">
        <v>262</v>
      </c>
      <c r="F8430" s="1" t="s">
        <v>4344</v>
      </c>
      <c r="G8430" s="1" t="s">
        <v>27269</v>
      </c>
      <c r="H8430" s="1" t="s">
        <v>27270</v>
      </c>
      <c r="I8430" s="4">
        <v>84.33756944444444</v>
      </c>
      <c r="J8430" s="1">
        <v>603.63</v>
      </c>
      <c r="K8430" s="1">
        <v>124.35</v>
      </c>
      <c r="M8430" s="10">
        <f t="array" ref="M8430">_xlfn.XLOOKUP(A8430,subscriptions!B8430:B10004,subscriptions!D8430:D10004)</f>
        <v>80</v>
      </c>
      <c r="N8430" s="10">
        <f t="array" ref="N8430">_xlfn.XLOOKUP(A8430,subscriptions!B8430:B10004,subscriptions!G8430:G10004)</f>
        <v>5</v>
      </c>
      <c r="O8430" s="10">
        <v>76.0</v>
      </c>
      <c r="P8430" s="10" t="str">
        <f t="array" ref="P8430">_xlfn.XLOOKUP(A8430,subscriptions!B8430:B10004,subscriptions!C8430:C10004)</f>
        <v>Roam</v>
      </c>
      <c r="Q8430" s="10" t="s">
        <v>194</v>
      </c>
      <c r="R8430" s="10" t="s">
        <v>148</v>
      </c>
      <c r="S8430" s="10" t="s">
        <v>1961</v>
      </c>
    </row>
    <row r="8431">
      <c r="A8431" s="1" t="s">
        <v>10612</v>
      </c>
      <c r="B8431" s="1" t="s">
        <v>132</v>
      </c>
      <c r="C8431" s="1" t="s">
        <v>1200</v>
      </c>
      <c r="D8431" s="1" t="s">
        <v>27</v>
      </c>
      <c r="E8431" s="1" t="s">
        <v>332</v>
      </c>
      <c r="F8431" s="1" t="s">
        <v>736</v>
      </c>
      <c r="G8431" s="1" t="s">
        <v>27271</v>
      </c>
      <c r="H8431" s="1" t="s">
        <v>27272</v>
      </c>
      <c r="I8431" s="4">
        <v>84.4194675925926</v>
      </c>
      <c r="J8431" s="1">
        <v>259.45</v>
      </c>
      <c r="K8431" s="1">
        <v>67.67</v>
      </c>
      <c r="M8431" s="10">
        <f t="array" ref="M8431">_xlfn.XLOOKUP(A8431,subscriptions!B8431:B10004,subscriptions!D8431:D10004)</f>
        <v>120</v>
      </c>
      <c r="N8431" s="10">
        <f t="array" ref="N8431">_xlfn.XLOOKUP(A8431,subscriptions!B8431:B10004,subscriptions!G8431:G10004)</f>
        <v>10</v>
      </c>
      <c r="O8431" s="10">
        <v>108.0</v>
      </c>
      <c r="P8431" s="10" t="str">
        <f t="array" ref="P8431">_xlfn.XLOOKUP(A8431,subscriptions!B8431:B10004,subscriptions!C8431:C10004)</f>
        <v>Residential</v>
      </c>
      <c r="Q8431" s="10" t="s">
        <v>128</v>
      </c>
      <c r="R8431" s="10" t="s">
        <v>212</v>
      </c>
      <c r="S8431" s="10" t="s">
        <v>1525</v>
      </c>
    </row>
    <row r="8432">
      <c r="A8432" s="1" t="s">
        <v>10613</v>
      </c>
      <c r="B8432" s="1" t="s">
        <v>2279</v>
      </c>
      <c r="C8432" s="1" t="s">
        <v>3912</v>
      </c>
      <c r="D8432" s="1" t="s">
        <v>153</v>
      </c>
      <c r="E8432" s="1" t="s">
        <v>631</v>
      </c>
      <c r="F8432" s="1" t="s">
        <v>943</v>
      </c>
      <c r="G8432" s="1" t="s">
        <v>27273</v>
      </c>
      <c r="H8432" s="1" t="s">
        <v>27274</v>
      </c>
      <c r="I8432" s="4">
        <v>84.17162037037038</v>
      </c>
      <c r="J8432" s="1">
        <v>383.0</v>
      </c>
      <c r="K8432" s="1">
        <v>87.0</v>
      </c>
      <c r="M8432" s="10">
        <f t="array" ref="M8432">_xlfn.XLOOKUP(A8432,subscriptions!B8432:B10004,subscriptions!D8432:D10004)</f>
        <v>120</v>
      </c>
      <c r="N8432" s="10">
        <f t="array" ref="N8432">_xlfn.XLOOKUP(A8432,subscriptions!B8432:B10004,subscriptions!G8432:G10004)</f>
        <v>20</v>
      </c>
      <c r="O8432" s="10">
        <v>96.0</v>
      </c>
      <c r="P8432" s="10" t="str">
        <f t="array" ref="P8432">_xlfn.XLOOKUP(A8432,subscriptions!B8432:B10004,subscriptions!C8432:C10004)</f>
        <v>Residential</v>
      </c>
      <c r="Q8432" s="10" t="s">
        <v>128</v>
      </c>
      <c r="R8432" s="10" t="s">
        <v>148</v>
      </c>
      <c r="S8432" s="10" t="s">
        <v>1082</v>
      </c>
    </row>
    <row r="8433">
      <c r="A8433" s="1" t="s">
        <v>10614</v>
      </c>
      <c r="B8433" s="1" t="s">
        <v>748</v>
      </c>
      <c r="C8433" s="1" t="s">
        <v>110</v>
      </c>
      <c r="D8433" s="1" t="s">
        <v>27</v>
      </c>
      <c r="E8433" s="1" t="s">
        <v>111</v>
      </c>
      <c r="F8433" s="1" t="s">
        <v>1227</v>
      </c>
      <c r="G8433" s="1" t="s">
        <v>27275</v>
      </c>
      <c r="H8433" s="1" t="s">
        <v>27276</v>
      </c>
      <c r="I8433" s="4">
        <v>84.2528587962963</v>
      </c>
      <c r="J8433" s="1">
        <v>1379.02</v>
      </c>
      <c r="K8433" s="1">
        <v>282.44</v>
      </c>
      <c r="M8433" s="10">
        <f t="array" ref="M8433">_xlfn.XLOOKUP(A8433,subscriptions!B8433:B10004,subscriptions!D8433:D10004)</f>
        <v>120</v>
      </c>
      <c r="N8433" s="10">
        <f t="array" ref="N8433">_xlfn.XLOOKUP(A8433,subscriptions!B8433:B10004,subscriptions!G8433:G10004)</f>
        <v>0</v>
      </c>
      <c r="O8433" s="10">
        <v>120.0</v>
      </c>
      <c r="P8433" s="10" t="str">
        <f t="array" ref="P8433">_xlfn.XLOOKUP(A8433,subscriptions!B8433:B10004,subscriptions!C8433:C10004)</f>
        <v>Residential</v>
      </c>
      <c r="Q8433" s="10" t="s">
        <v>173</v>
      </c>
      <c r="R8433" s="10" t="s">
        <v>212</v>
      </c>
      <c r="S8433" s="10" t="s">
        <v>916</v>
      </c>
    </row>
    <row r="8434">
      <c r="A8434" s="1" t="s">
        <v>10615</v>
      </c>
      <c r="B8434" s="1" t="s">
        <v>870</v>
      </c>
      <c r="C8434" s="1" t="s">
        <v>1492</v>
      </c>
      <c r="D8434" s="1" t="s">
        <v>153</v>
      </c>
      <c r="E8434" s="1" t="s">
        <v>262</v>
      </c>
      <c r="F8434" s="1" t="s">
        <v>392</v>
      </c>
      <c r="G8434" s="1" t="s">
        <v>27277</v>
      </c>
      <c r="H8434" s="1" t="s">
        <v>27278</v>
      </c>
      <c r="I8434" s="4">
        <v>84.2555787037037</v>
      </c>
      <c r="J8434" s="1">
        <v>149.28</v>
      </c>
      <c r="K8434" s="1">
        <v>51.58</v>
      </c>
      <c r="M8434" s="10">
        <f t="array" ref="M8434">_xlfn.XLOOKUP(A8434,subscriptions!B8434:B10004,subscriptions!D8434:D10004)</f>
        <v>80</v>
      </c>
      <c r="N8434" s="10">
        <f t="array" ref="N8434">_xlfn.XLOOKUP(A8434,subscriptions!B8434:B10004,subscriptions!G8434:G10004)</f>
        <v>5</v>
      </c>
      <c r="O8434" s="10">
        <v>76.0</v>
      </c>
      <c r="P8434" s="10" t="str">
        <f t="array" ref="P8434">_xlfn.XLOOKUP(A8434,subscriptions!B8434:B10004,subscriptions!C8434:C10004)</f>
        <v>Roam</v>
      </c>
      <c r="Q8434" s="10" t="s">
        <v>194</v>
      </c>
      <c r="R8434" s="10" t="s">
        <v>148</v>
      </c>
      <c r="S8434" s="10" t="s">
        <v>1156</v>
      </c>
    </row>
    <row r="8435">
      <c r="A8435" s="1" t="s">
        <v>10616</v>
      </c>
      <c r="B8435" s="1" t="s">
        <v>1173</v>
      </c>
      <c r="C8435" s="1" t="s">
        <v>1876</v>
      </c>
      <c r="D8435" s="1" t="s">
        <v>27</v>
      </c>
      <c r="E8435" s="1" t="s">
        <v>714</v>
      </c>
      <c r="F8435" s="1" t="s">
        <v>828</v>
      </c>
      <c r="G8435" s="1" t="s">
        <v>27279</v>
      </c>
      <c r="H8435" s="1" t="s">
        <v>27280</v>
      </c>
      <c r="I8435" s="4">
        <v>84.2981712962963</v>
      </c>
      <c r="J8435" s="1">
        <v>3025.48</v>
      </c>
      <c r="K8435" s="1">
        <v>518.15</v>
      </c>
      <c r="M8435" s="10">
        <f t="array" ref="M8435">_xlfn.XLOOKUP(A8435,subscriptions!B8435:B10004,subscriptions!D8435:D10004)</f>
        <v>80</v>
      </c>
      <c r="N8435" s="10">
        <f t="array" ref="N8435">_xlfn.XLOOKUP(A8435,subscriptions!B8435:B10004,subscriptions!G8435:G10004)</f>
        <v>10</v>
      </c>
      <c r="O8435" s="10">
        <v>72.0</v>
      </c>
      <c r="P8435" s="10" t="str">
        <f t="array" ref="P8435">_xlfn.XLOOKUP(A8435,subscriptions!B8435:B10004,subscriptions!C8435:C10004)</f>
        <v>Roam</v>
      </c>
      <c r="Q8435" s="10" t="s">
        <v>128</v>
      </c>
      <c r="R8435" s="10" t="s">
        <v>148</v>
      </c>
      <c r="S8435" s="10" t="s">
        <v>785</v>
      </c>
    </row>
    <row r="8436">
      <c r="A8436" s="1" t="s">
        <v>10617</v>
      </c>
      <c r="B8436" s="1" t="s">
        <v>2018</v>
      </c>
      <c r="C8436" s="1" t="s">
        <v>1973</v>
      </c>
      <c r="D8436" s="1" t="s">
        <v>27</v>
      </c>
      <c r="E8436" s="1" t="s">
        <v>219</v>
      </c>
      <c r="F8436" s="1" t="s">
        <v>660</v>
      </c>
      <c r="G8436" s="1" t="s">
        <v>27281</v>
      </c>
      <c r="H8436" s="1" t="s">
        <v>27282</v>
      </c>
      <c r="I8436" s="4">
        <v>84.33892361111111</v>
      </c>
      <c r="J8436" s="1">
        <v>4935.63</v>
      </c>
      <c r="K8436" s="1">
        <v>430.15</v>
      </c>
      <c r="M8436" s="10">
        <f t="array" ref="M8436">_xlfn.XLOOKUP(A8436,subscriptions!B8436:B10004,subscriptions!D8436:D10004)</f>
        <v>250</v>
      </c>
      <c r="N8436" s="10">
        <f t="array" ref="N8436">_xlfn.XLOOKUP(A8436,subscriptions!B8436:B10004,subscriptions!G8436:G10004)</f>
        <v>20</v>
      </c>
      <c r="O8436" s="10">
        <v>200.0</v>
      </c>
      <c r="P8436" s="10" t="str">
        <f t="array" ref="P8436">_xlfn.XLOOKUP(A8436,subscriptions!B8436:B10004,subscriptions!C8436:C10004)</f>
        <v>Business</v>
      </c>
      <c r="Q8436" s="10" t="s">
        <v>128</v>
      </c>
      <c r="R8436" s="10" t="s">
        <v>129</v>
      </c>
      <c r="S8436" s="10" t="s">
        <v>2016</v>
      </c>
    </row>
    <row r="8437">
      <c r="A8437" s="1" t="s">
        <v>10619</v>
      </c>
      <c r="B8437" s="1" t="s">
        <v>686</v>
      </c>
      <c r="C8437" s="1" t="s">
        <v>1142</v>
      </c>
      <c r="D8437" s="1" t="s">
        <v>153</v>
      </c>
      <c r="E8437" s="1" t="s">
        <v>262</v>
      </c>
      <c r="F8437" s="1" t="s">
        <v>2853</v>
      </c>
      <c r="G8437" s="1" t="s">
        <v>27283</v>
      </c>
      <c r="H8437" s="1" t="s">
        <v>27284</v>
      </c>
      <c r="I8437" s="4">
        <v>84.29944444444445</v>
      </c>
      <c r="J8437" s="1">
        <v>475.03</v>
      </c>
      <c r="K8437" s="1">
        <v>58.25</v>
      </c>
      <c r="M8437" s="10">
        <f t="array" ref="M8437">_xlfn.XLOOKUP(A8437,subscriptions!B8437:B10004,subscriptions!D8437:D10004)</f>
        <v>80</v>
      </c>
      <c r="N8437" s="10">
        <f t="array" ref="N8437">_xlfn.XLOOKUP(A8437,subscriptions!B8437:B10004,subscriptions!G8437:G10004)</f>
        <v>0</v>
      </c>
      <c r="O8437" s="10">
        <v>80.0</v>
      </c>
      <c r="P8437" s="10" t="str">
        <f t="array" ref="P8437">_xlfn.XLOOKUP(A8437,subscriptions!B8437:B10004,subscriptions!C8437:C10004)</f>
        <v>Roam</v>
      </c>
      <c r="Q8437" s="10" t="s">
        <v>173</v>
      </c>
      <c r="R8437" s="10" t="s">
        <v>148</v>
      </c>
      <c r="S8437" s="10" t="s">
        <v>522</v>
      </c>
    </row>
    <row r="8438">
      <c r="A8438" s="1" t="s">
        <v>10621</v>
      </c>
      <c r="B8438" s="1" t="s">
        <v>1027</v>
      </c>
      <c r="C8438" s="1" t="s">
        <v>556</v>
      </c>
      <c r="D8438" s="1" t="s">
        <v>153</v>
      </c>
      <c r="E8438" s="1" t="s">
        <v>714</v>
      </c>
      <c r="F8438" s="1" t="s">
        <v>2171</v>
      </c>
      <c r="G8438" s="1" t="s">
        <v>27285</v>
      </c>
      <c r="H8438" s="1" t="s">
        <v>27286</v>
      </c>
      <c r="I8438" s="4">
        <v>84.34197916666666</v>
      </c>
      <c r="J8438" s="1">
        <v>947.02</v>
      </c>
      <c r="K8438" s="1">
        <v>95.02</v>
      </c>
      <c r="M8438" s="10">
        <f t="array" ref="M8438">_xlfn.XLOOKUP(A8438,subscriptions!B8438:B10004,subscriptions!D8438:D10004)</f>
        <v>80</v>
      </c>
      <c r="N8438" s="10">
        <f t="array" ref="N8438">_xlfn.XLOOKUP(A8438,subscriptions!B8438:B10004,subscriptions!G8438:G10004)</f>
        <v>5</v>
      </c>
      <c r="O8438" s="10">
        <v>76.0</v>
      </c>
      <c r="P8438" s="10" t="str">
        <f t="array" ref="P8438">_xlfn.XLOOKUP(A8438,subscriptions!B8438:B10004,subscriptions!C8438:C10004)</f>
        <v>Roam</v>
      </c>
      <c r="Q8438" s="10" t="s">
        <v>194</v>
      </c>
      <c r="R8438" s="10" t="s">
        <v>148</v>
      </c>
      <c r="S8438" s="10" t="s">
        <v>1703</v>
      </c>
    </row>
    <row r="8439">
      <c r="A8439" s="1" t="s">
        <v>10622</v>
      </c>
      <c r="B8439" s="1" t="s">
        <v>1664</v>
      </c>
      <c r="C8439" s="1" t="s">
        <v>2007</v>
      </c>
      <c r="D8439" s="1" t="s">
        <v>153</v>
      </c>
      <c r="E8439" s="1" t="s">
        <v>28</v>
      </c>
      <c r="F8439" s="1" t="s">
        <v>801</v>
      </c>
      <c r="G8439" s="1" t="s">
        <v>27287</v>
      </c>
      <c r="H8439" s="1" t="s">
        <v>27288</v>
      </c>
      <c r="I8439" s="4">
        <v>84.37725694444444</v>
      </c>
      <c r="J8439" s="1">
        <v>83.57</v>
      </c>
      <c r="K8439" s="1">
        <v>26.13</v>
      </c>
      <c r="M8439" s="10">
        <f t="array" ref="M8439">_xlfn.XLOOKUP(A8439,subscriptions!B8439:B10004,subscriptions!D8439:D10004)</f>
        <v>50</v>
      </c>
      <c r="N8439" s="10">
        <f t="array" ref="N8439">_xlfn.XLOOKUP(A8439,subscriptions!B8439:B10004,subscriptions!G8439:G10004)</f>
        <v>10</v>
      </c>
      <c r="O8439" s="10">
        <v>45.0</v>
      </c>
      <c r="P8439" s="10" t="str">
        <f t="array" ref="P8439">_xlfn.XLOOKUP(A8439,subscriptions!B8439:B10004,subscriptions!C8439:C10004)</f>
        <v>Mini</v>
      </c>
      <c r="Q8439" s="10" t="s">
        <v>128</v>
      </c>
      <c r="R8439" s="10" t="s">
        <v>148</v>
      </c>
      <c r="S8439" s="10" t="s">
        <v>1360</v>
      </c>
    </row>
    <row r="8440">
      <c r="A8440" s="1" t="s">
        <v>10623</v>
      </c>
      <c r="B8440" s="1" t="s">
        <v>1027</v>
      </c>
      <c r="C8440" s="1" t="s">
        <v>1492</v>
      </c>
      <c r="D8440" s="1" t="s">
        <v>153</v>
      </c>
      <c r="E8440" s="1" t="s">
        <v>714</v>
      </c>
      <c r="F8440" s="1" t="s">
        <v>1866</v>
      </c>
      <c r="G8440" s="1" t="s">
        <v>27289</v>
      </c>
      <c r="H8440" s="1" t="s">
        <v>27290</v>
      </c>
      <c r="I8440" s="4">
        <v>84.16835648148148</v>
      </c>
      <c r="J8440" s="1">
        <v>1585.44</v>
      </c>
      <c r="K8440" s="1">
        <v>386.21</v>
      </c>
      <c r="M8440" s="10">
        <f t="array" ref="M8440">_xlfn.XLOOKUP(A8440,subscriptions!B8440:B10004,subscriptions!D8440:D10004)</f>
        <v>120</v>
      </c>
      <c r="N8440" s="10">
        <f t="array" ref="N8440">_xlfn.XLOOKUP(A8440,subscriptions!B8440:B10004,subscriptions!G8440:G10004)</f>
        <v>20</v>
      </c>
      <c r="O8440" s="10">
        <v>96.0</v>
      </c>
      <c r="P8440" s="10" t="str">
        <f t="array" ref="P8440">_xlfn.XLOOKUP(A8440,subscriptions!B8440:B10004,subscriptions!C8440:C10004)</f>
        <v>Residential</v>
      </c>
      <c r="Q8440" s="10" t="s">
        <v>128</v>
      </c>
      <c r="R8440" s="10" t="s">
        <v>148</v>
      </c>
      <c r="S8440" s="10" t="s">
        <v>1042</v>
      </c>
    </row>
    <row r="8441">
      <c r="A8441" s="1" t="s">
        <v>10624</v>
      </c>
      <c r="B8441" s="1" t="s">
        <v>2279</v>
      </c>
      <c r="C8441" s="1" t="s">
        <v>178</v>
      </c>
      <c r="D8441" s="1" t="s">
        <v>153</v>
      </c>
      <c r="E8441" s="1" t="s">
        <v>262</v>
      </c>
      <c r="F8441" s="1" t="s">
        <v>4113</v>
      </c>
      <c r="G8441" s="1" t="s">
        <v>27291</v>
      </c>
      <c r="H8441" s="1" t="s">
        <v>27292</v>
      </c>
      <c r="I8441" s="4">
        <v>84.29890046296296</v>
      </c>
      <c r="J8441" s="1">
        <v>851.46</v>
      </c>
      <c r="K8441" s="1">
        <v>151.83</v>
      </c>
      <c r="M8441" s="10">
        <f t="array" ref="M8441">_xlfn.XLOOKUP(A8441,subscriptions!B8441:B10004,subscriptions!D8441:D10004)</f>
        <v>120</v>
      </c>
      <c r="N8441" s="10">
        <f t="array" ref="N8441">_xlfn.XLOOKUP(A8441,subscriptions!B8441:B10004,subscriptions!G8441:G10004)</f>
        <v>0</v>
      </c>
      <c r="O8441" s="10">
        <v>120.0</v>
      </c>
      <c r="P8441" s="10" t="str">
        <f t="array" ref="P8441">_xlfn.XLOOKUP(A8441,subscriptions!B8441:B10004,subscriptions!C8441:C10004)</f>
        <v>Residential</v>
      </c>
      <c r="Q8441" s="10" t="s">
        <v>173</v>
      </c>
      <c r="R8441" s="10" t="s">
        <v>212</v>
      </c>
      <c r="S8441" s="10" t="s">
        <v>276</v>
      </c>
    </row>
    <row r="8442">
      <c r="A8442" s="1" t="s">
        <v>10625</v>
      </c>
      <c r="B8442" s="1" t="s">
        <v>2534</v>
      </c>
      <c r="C8442" s="1" t="s">
        <v>556</v>
      </c>
      <c r="D8442" s="1" t="s">
        <v>153</v>
      </c>
      <c r="E8442" s="1" t="s">
        <v>111</v>
      </c>
      <c r="F8442" s="1" t="s">
        <v>1855</v>
      </c>
      <c r="G8442" s="1" t="s">
        <v>27293</v>
      </c>
      <c r="H8442" s="1" t="s">
        <v>27294</v>
      </c>
      <c r="I8442" s="4">
        <v>84.21480324074074</v>
      </c>
      <c r="J8442" s="1">
        <v>522.19</v>
      </c>
      <c r="K8442" s="1">
        <v>111.57</v>
      </c>
      <c r="M8442" s="10">
        <f t="array" ref="M8442">_xlfn.XLOOKUP(A8442,subscriptions!B8442:B10004,subscriptions!D8442:D10004)</f>
        <v>120</v>
      </c>
      <c r="N8442" s="10">
        <f t="array" ref="N8442">_xlfn.XLOOKUP(A8442,subscriptions!B8442:B10004,subscriptions!G8442:G10004)</f>
        <v>5</v>
      </c>
      <c r="O8442" s="10">
        <v>114.0</v>
      </c>
      <c r="P8442" s="10" t="str">
        <f t="array" ref="P8442">_xlfn.XLOOKUP(A8442,subscriptions!B8442:B10004,subscriptions!C8442:C10004)</f>
        <v>Residential</v>
      </c>
      <c r="Q8442" s="10" t="s">
        <v>194</v>
      </c>
      <c r="R8442" s="10" t="s">
        <v>212</v>
      </c>
      <c r="S8442" s="10" t="s">
        <v>3641</v>
      </c>
    </row>
    <row r="8443">
      <c r="A8443" s="1" t="s">
        <v>10626</v>
      </c>
      <c r="B8443" s="1" t="s">
        <v>842</v>
      </c>
      <c r="C8443" s="1" t="s">
        <v>456</v>
      </c>
      <c r="D8443" s="1" t="s">
        <v>27</v>
      </c>
      <c r="E8443" s="1" t="s">
        <v>28</v>
      </c>
      <c r="F8443" s="1" t="s">
        <v>29</v>
      </c>
      <c r="G8443" s="1" t="s">
        <v>27295</v>
      </c>
      <c r="H8443" s="1" t="s">
        <v>27296</v>
      </c>
      <c r="I8443" s="4">
        <v>84.38140046296296</v>
      </c>
      <c r="J8443" s="1">
        <v>397.59</v>
      </c>
      <c r="K8443" s="1">
        <v>74.03</v>
      </c>
      <c r="M8443" s="10">
        <f t="array" ref="M8443">_xlfn.XLOOKUP(A8443,subscriptions!B8443:B10004,subscriptions!D8443:D10004)</f>
        <v>80</v>
      </c>
      <c r="N8443" s="10">
        <f t="array" ref="N8443">_xlfn.XLOOKUP(A8443,subscriptions!B8443:B10004,subscriptions!G8443:G10004)</f>
        <v>10</v>
      </c>
      <c r="O8443" s="10">
        <v>72.0</v>
      </c>
      <c r="P8443" s="10" t="str">
        <f t="array" ref="P8443">_xlfn.XLOOKUP(A8443,subscriptions!B8443:B10004,subscriptions!C8443:C10004)</f>
        <v>Roam</v>
      </c>
      <c r="Q8443" s="10" t="s">
        <v>128</v>
      </c>
      <c r="R8443" s="10" t="s">
        <v>148</v>
      </c>
      <c r="S8443" s="10" t="s">
        <v>1789</v>
      </c>
    </row>
    <row r="8444">
      <c r="A8444" s="1" t="s">
        <v>10627</v>
      </c>
      <c r="B8444" s="1" t="s">
        <v>216</v>
      </c>
      <c r="C8444" s="1" t="s">
        <v>800</v>
      </c>
      <c r="D8444" s="1" t="s">
        <v>153</v>
      </c>
      <c r="E8444" s="1" t="s">
        <v>179</v>
      </c>
      <c r="F8444" s="1" t="s">
        <v>357</v>
      </c>
      <c r="G8444" s="1" t="s">
        <v>27297</v>
      </c>
      <c r="H8444" s="1" t="s">
        <v>27298</v>
      </c>
      <c r="I8444" s="4">
        <v>84.38136574074075</v>
      </c>
      <c r="J8444" s="1">
        <v>1642.07</v>
      </c>
      <c r="K8444" s="1">
        <v>195.5</v>
      </c>
      <c r="L8444" s="1">
        <v>100.0</v>
      </c>
      <c r="M8444" s="10">
        <f t="array" ref="M8444">_xlfn.XLOOKUP(A8444,subscriptions!B8444:B10004,subscriptions!D8444:D10004)</f>
        <v>120</v>
      </c>
      <c r="N8444" s="10">
        <f t="array" ref="N8444">_xlfn.XLOOKUP(A8444,subscriptions!B8444:B10004,subscriptions!G8444:G10004)</f>
        <v>20</v>
      </c>
      <c r="O8444" s="10">
        <v>96.0</v>
      </c>
      <c r="P8444" s="10" t="str">
        <f t="array" ref="P8444">_xlfn.XLOOKUP(A8444,subscriptions!B8444:B10004,subscriptions!C8444:C10004)</f>
        <v>Residential</v>
      </c>
      <c r="Q8444" s="10" t="s">
        <v>128</v>
      </c>
      <c r="R8444" s="10" t="s">
        <v>148</v>
      </c>
      <c r="S8444" s="10" t="s">
        <v>1789</v>
      </c>
    </row>
    <row r="8445">
      <c r="A8445" s="1" t="s">
        <v>10628</v>
      </c>
      <c r="B8445" s="1" t="s">
        <v>899</v>
      </c>
      <c r="C8445" s="1" t="s">
        <v>524</v>
      </c>
      <c r="D8445" s="1" t="s">
        <v>27</v>
      </c>
      <c r="E8445" s="1" t="s">
        <v>631</v>
      </c>
      <c r="F8445" s="1" t="s">
        <v>2293</v>
      </c>
      <c r="G8445" s="1" t="s">
        <v>27299</v>
      </c>
      <c r="H8445" s="1" t="s">
        <v>27300</v>
      </c>
      <c r="I8445" s="4">
        <v>84.33498842592593</v>
      </c>
      <c r="J8445" s="1">
        <v>857.34</v>
      </c>
      <c r="K8445" s="1">
        <v>192.15</v>
      </c>
      <c r="M8445" s="10">
        <f t="array" ref="M8445">_xlfn.XLOOKUP(A8445,subscriptions!B8445:B10004,subscriptions!D8445:D10004)</f>
        <v>120</v>
      </c>
      <c r="N8445" s="10">
        <f t="array" ref="N8445">_xlfn.XLOOKUP(A8445,subscriptions!B8445:B10004,subscriptions!G8445:G10004)</f>
        <v>0</v>
      </c>
      <c r="O8445" s="10">
        <v>120.0</v>
      </c>
      <c r="P8445" s="10" t="str">
        <f t="array" ref="P8445">_xlfn.XLOOKUP(A8445,subscriptions!B8445:B10004,subscriptions!C8445:C10004)</f>
        <v>Residential</v>
      </c>
      <c r="Q8445" s="10" t="s">
        <v>173</v>
      </c>
      <c r="R8445" s="10" t="s">
        <v>212</v>
      </c>
      <c r="S8445" s="10" t="s">
        <v>643</v>
      </c>
    </row>
    <row r="8446">
      <c r="A8446" s="1" t="s">
        <v>10629</v>
      </c>
      <c r="B8446" s="1" t="s">
        <v>375</v>
      </c>
      <c r="C8446" s="1" t="s">
        <v>871</v>
      </c>
      <c r="D8446" s="1" t="s">
        <v>27</v>
      </c>
      <c r="E8446" s="1" t="s">
        <v>332</v>
      </c>
      <c r="F8446" s="1" t="s">
        <v>788</v>
      </c>
      <c r="G8446" s="1" t="s">
        <v>27301</v>
      </c>
      <c r="H8446" s="1" t="s">
        <v>27302</v>
      </c>
      <c r="I8446" s="4">
        <v>84.1675925925926</v>
      </c>
      <c r="J8446" s="1">
        <v>347.05</v>
      </c>
      <c r="K8446" s="1">
        <v>91.58</v>
      </c>
      <c r="M8446" s="10">
        <f t="array" ref="M8446">_xlfn.XLOOKUP(A8446,subscriptions!B8446:B10004,subscriptions!D8446:D10004)</f>
        <v>50</v>
      </c>
      <c r="N8446" s="10">
        <f t="array" ref="N8446">_xlfn.XLOOKUP(A8446,subscriptions!B8446:B10004,subscriptions!G8446:G10004)</f>
        <v>5</v>
      </c>
      <c r="O8446" s="10">
        <v>47.5</v>
      </c>
      <c r="P8446" s="10" t="str">
        <f t="array" ref="P8446">_xlfn.XLOOKUP(A8446,subscriptions!B8446:B10004,subscriptions!C8446:C10004)</f>
        <v>Mini</v>
      </c>
      <c r="Q8446" s="10" t="s">
        <v>194</v>
      </c>
      <c r="R8446" s="10" t="s">
        <v>148</v>
      </c>
      <c r="S8446" s="10" t="s">
        <v>1412</v>
      </c>
    </row>
    <row r="8447">
      <c r="A8447" s="1" t="s">
        <v>10631</v>
      </c>
      <c r="B8447" s="1" t="s">
        <v>589</v>
      </c>
      <c r="C8447" s="1" t="s">
        <v>441</v>
      </c>
      <c r="D8447" s="1" t="s">
        <v>153</v>
      </c>
      <c r="E8447" s="1" t="s">
        <v>239</v>
      </c>
      <c r="F8447" s="1" t="s">
        <v>1186</v>
      </c>
      <c r="G8447" s="1" t="s">
        <v>27303</v>
      </c>
      <c r="H8447" s="1" t="s">
        <v>27304</v>
      </c>
      <c r="I8447" s="4">
        <v>84.29607638888889</v>
      </c>
      <c r="J8447" s="1">
        <v>1802.47</v>
      </c>
      <c r="K8447" s="1">
        <v>346.9</v>
      </c>
      <c r="M8447" s="10">
        <f t="array" ref="M8447">_xlfn.XLOOKUP(A8447,subscriptions!B8447:B10004,subscriptions!D8447:D10004)</f>
        <v>120</v>
      </c>
      <c r="N8447" s="10">
        <f t="array" ref="N8447">_xlfn.XLOOKUP(A8447,subscriptions!B8447:B10004,subscriptions!G8447:G10004)</f>
        <v>10</v>
      </c>
      <c r="O8447" s="10">
        <v>108.0</v>
      </c>
      <c r="P8447" s="10" t="str">
        <f t="array" ref="P8447">_xlfn.XLOOKUP(A8447,subscriptions!B8447:B10004,subscriptions!C8447:C10004)</f>
        <v>Residential</v>
      </c>
      <c r="Q8447" s="10" t="s">
        <v>128</v>
      </c>
      <c r="R8447" s="10" t="s">
        <v>212</v>
      </c>
      <c r="S8447" s="10" t="s">
        <v>655</v>
      </c>
    </row>
    <row r="8448">
      <c r="A8448" s="1" t="s">
        <v>10633</v>
      </c>
      <c r="B8448" s="1" t="s">
        <v>1226</v>
      </c>
      <c r="C8448" s="1" t="s">
        <v>1876</v>
      </c>
      <c r="D8448" s="1" t="s">
        <v>153</v>
      </c>
      <c r="E8448" s="1" t="s">
        <v>262</v>
      </c>
      <c r="F8448" s="1" t="s">
        <v>885</v>
      </c>
      <c r="G8448" s="1" t="s">
        <v>27305</v>
      </c>
      <c r="H8448" s="1" t="s">
        <v>27306</v>
      </c>
      <c r="I8448" s="4">
        <v>84.25722222222223</v>
      </c>
      <c r="J8448" s="1">
        <v>1298.86</v>
      </c>
      <c r="K8448" s="1">
        <v>117.98</v>
      </c>
      <c r="M8448" s="10">
        <f t="array" ref="M8448">_xlfn.XLOOKUP(A8448,subscriptions!B8448:B10004,subscriptions!D8448:D10004)</f>
        <v>120</v>
      </c>
      <c r="N8448" s="10">
        <f t="array" ref="N8448">_xlfn.XLOOKUP(A8448,subscriptions!B8448:B10004,subscriptions!G8448:G10004)</f>
        <v>20</v>
      </c>
      <c r="O8448" s="10">
        <v>96.0</v>
      </c>
      <c r="P8448" s="10" t="str">
        <f t="array" ref="P8448">_xlfn.XLOOKUP(A8448,subscriptions!B8448:B10004,subscriptions!C8448:C10004)</f>
        <v>Residential</v>
      </c>
      <c r="Q8448" s="10" t="s">
        <v>128</v>
      </c>
      <c r="R8448" s="10" t="s">
        <v>148</v>
      </c>
      <c r="S8448" s="10" t="s">
        <v>175</v>
      </c>
    </row>
    <row r="8449">
      <c r="A8449" s="1" t="s">
        <v>10634</v>
      </c>
      <c r="B8449" s="1" t="s">
        <v>573</v>
      </c>
      <c r="C8449" s="1" t="s">
        <v>1388</v>
      </c>
      <c r="D8449" s="1" t="s">
        <v>27</v>
      </c>
      <c r="E8449" s="1" t="s">
        <v>714</v>
      </c>
      <c r="F8449" s="1" t="s">
        <v>1159</v>
      </c>
      <c r="G8449" s="1" t="s">
        <v>27307</v>
      </c>
      <c r="H8449" s="1" t="s">
        <v>27308</v>
      </c>
      <c r="I8449" s="4">
        <v>84.29664351851852</v>
      </c>
      <c r="J8449" s="1">
        <v>2985.01</v>
      </c>
      <c r="K8449" s="1">
        <v>386.54</v>
      </c>
      <c r="M8449" s="10">
        <f t="array" ref="M8449">_xlfn.XLOOKUP(A8449,subscriptions!B8449:B10004,subscriptions!D8449:D10004)</f>
        <v>120</v>
      </c>
      <c r="N8449" s="10">
        <f t="array" ref="N8449">_xlfn.XLOOKUP(A8449,subscriptions!B8449:B10004,subscriptions!G8449:G10004)</f>
        <v>0</v>
      </c>
      <c r="O8449" s="10">
        <v>120.0</v>
      </c>
      <c r="P8449" s="10" t="str">
        <f t="array" ref="P8449">_xlfn.XLOOKUP(A8449,subscriptions!B8449:B10004,subscriptions!C8449:C10004)</f>
        <v>Residential</v>
      </c>
      <c r="Q8449" s="10" t="s">
        <v>173</v>
      </c>
      <c r="R8449" s="10" t="s">
        <v>212</v>
      </c>
      <c r="S8449" s="10" t="s">
        <v>373</v>
      </c>
    </row>
    <row r="8450">
      <c r="A8450" s="1" t="s">
        <v>10635</v>
      </c>
      <c r="B8450" s="1" t="s">
        <v>2096</v>
      </c>
      <c r="C8450" s="1" t="s">
        <v>800</v>
      </c>
      <c r="D8450" s="1" t="s">
        <v>27</v>
      </c>
      <c r="E8450" s="1" t="s">
        <v>179</v>
      </c>
      <c r="F8450" s="1" t="s">
        <v>2311</v>
      </c>
      <c r="G8450" s="1" t="s">
        <v>27309</v>
      </c>
      <c r="H8450" s="1" t="s">
        <v>27310</v>
      </c>
      <c r="I8450" s="4">
        <v>84.25450231481481</v>
      </c>
      <c r="J8450" s="1">
        <v>237.45</v>
      </c>
      <c r="K8450" s="1">
        <v>69.85</v>
      </c>
      <c r="L8450" s="1">
        <v>100.0</v>
      </c>
      <c r="M8450" s="10">
        <f t="array" ref="M8450">_xlfn.XLOOKUP(A8450,subscriptions!B8450:B10004,subscriptions!D8450:D10004)</f>
        <v>120</v>
      </c>
      <c r="N8450" s="10">
        <f t="array" ref="N8450">_xlfn.XLOOKUP(A8450,subscriptions!B8450:B10004,subscriptions!G8450:G10004)</f>
        <v>5</v>
      </c>
      <c r="O8450" s="10">
        <v>114.0</v>
      </c>
      <c r="P8450" s="10" t="str">
        <f t="array" ref="P8450">_xlfn.XLOOKUP(A8450,subscriptions!B8450:B10004,subscriptions!C8450:C10004)</f>
        <v>Residential</v>
      </c>
      <c r="Q8450" s="10" t="s">
        <v>194</v>
      </c>
      <c r="R8450" s="10" t="s">
        <v>212</v>
      </c>
      <c r="S8450" s="10" t="s">
        <v>2046</v>
      </c>
    </row>
    <row r="8451">
      <c r="A8451" s="1" t="s">
        <v>10636</v>
      </c>
      <c r="B8451" s="1" t="s">
        <v>763</v>
      </c>
      <c r="C8451" s="1" t="s">
        <v>2007</v>
      </c>
      <c r="D8451" s="1" t="s">
        <v>27</v>
      </c>
      <c r="E8451" s="1" t="s">
        <v>714</v>
      </c>
      <c r="F8451" s="1" t="s">
        <v>3326</v>
      </c>
      <c r="G8451" s="1" t="s">
        <v>27311</v>
      </c>
      <c r="H8451" s="1" t="s">
        <v>27312</v>
      </c>
      <c r="I8451" s="4">
        <v>84.2952662037037</v>
      </c>
      <c r="J8451" s="1">
        <v>2360.33</v>
      </c>
      <c r="K8451" s="1">
        <v>286.03</v>
      </c>
      <c r="M8451" s="10">
        <f t="array" ref="M8451">_xlfn.XLOOKUP(A8451,subscriptions!B8451:B10004,subscriptions!D8451:D10004)</f>
        <v>80</v>
      </c>
      <c r="N8451" s="10">
        <f t="array" ref="N8451">_xlfn.XLOOKUP(A8451,subscriptions!B8451:B10004,subscriptions!G8451:G10004)</f>
        <v>10</v>
      </c>
      <c r="O8451" s="10">
        <v>72.0</v>
      </c>
      <c r="P8451" s="10" t="str">
        <f t="array" ref="P8451">_xlfn.XLOOKUP(A8451,subscriptions!B8451:B10004,subscriptions!C8451:C10004)</f>
        <v>Roam</v>
      </c>
      <c r="Q8451" s="10" t="s">
        <v>128</v>
      </c>
      <c r="R8451" s="10" t="s">
        <v>148</v>
      </c>
      <c r="S8451" s="10" t="s">
        <v>1026</v>
      </c>
    </row>
    <row r="8452">
      <c r="A8452" s="1" t="s">
        <v>10637</v>
      </c>
      <c r="B8452" s="1" t="s">
        <v>1844</v>
      </c>
      <c r="C8452" s="1" t="s">
        <v>1876</v>
      </c>
      <c r="D8452" s="1" t="s">
        <v>153</v>
      </c>
      <c r="E8452" s="1" t="s">
        <v>714</v>
      </c>
      <c r="F8452" s="1" t="s">
        <v>2562</v>
      </c>
      <c r="G8452" s="1" t="s">
        <v>27313</v>
      </c>
      <c r="H8452" s="1" t="s">
        <v>27314</v>
      </c>
      <c r="I8452" s="4">
        <v>84.21405092592593</v>
      </c>
      <c r="J8452" s="1">
        <v>1729.07</v>
      </c>
      <c r="K8452" s="1">
        <v>355.92</v>
      </c>
      <c r="M8452" s="10">
        <f t="array" ref="M8452">_xlfn.XLOOKUP(A8452,subscriptions!B8452:B10004,subscriptions!D8452:D10004)</f>
        <v>120</v>
      </c>
      <c r="N8452" s="10">
        <f t="array" ref="N8452">_xlfn.XLOOKUP(A8452,subscriptions!B8452:B10004,subscriptions!G8452:G10004)</f>
        <v>20</v>
      </c>
      <c r="O8452" s="10">
        <v>96.0</v>
      </c>
      <c r="P8452" s="10" t="str">
        <f t="array" ref="P8452">_xlfn.XLOOKUP(A8452,subscriptions!B8452:B10004,subscriptions!C8452:C10004)</f>
        <v>Residential</v>
      </c>
      <c r="Q8452" s="10" t="s">
        <v>128</v>
      </c>
      <c r="R8452" s="10" t="s">
        <v>148</v>
      </c>
      <c r="S8452" s="10" t="s">
        <v>388</v>
      </c>
    </row>
    <row r="8453">
      <c r="A8453" s="1" t="s">
        <v>10638</v>
      </c>
      <c r="B8453" s="1" t="s">
        <v>2788</v>
      </c>
      <c r="C8453" s="1" t="s">
        <v>296</v>
      </c>
      <c r="D8453" s="1" t="s">
        <v>153</v>
      </c>
      <c r="E8453" s="1" t="s">
        <v>28</v>
      </c>
      <c r="F8453" s="1" t="s">
        <v>313</v>
      </c>
      <c r="G8453" s="1" t="s">
        <v>27315</v>
      </c>
      <c r="H8453" s="1" t="s">
        <v>27316</v>
      </c>
      <c r="I8453" s="4">
        <v>84.25842592592592</v>
      </c>
      <c r="J8453" s="1">
        <v>233.27</v>
      </c>
      <c r="K8453" s="1">
        <v>52.09</v>
      </c>
      <c r="M8453" s="10">
        <f t="array" ref="M8453">_xlfn.XLOOKUP(A8453,subscriptions!B8453:B10004,subscriptions!D8453:D10004)</f>
        <v>80</v>
      </c>
      <c r="N8453" s="10">
        <f t="array" ref="N8453">_xlfn.XLOOKUP(A8453,subscriptions!B8453:B10004,subscriptions!G8453:G10004)</f>
        <v>0</v>
      </c>
      <c r="O8453" s="10">
        <v>80.0</v>
      </c>
      <c r="P8453" s="10" t="str">
        <f t="array" ref="P8453">_xlfn.XLOOKUP(A8453,subscriptions!B8453:B10004,subscriptions!C8453:C10004)</f>
        <v>Roam</v>
      </c>
      <c r="Q8453" s="10" t="s">
        <v>173</v>
      </c>
      <c r="R8453" s="10" t="s">
        <v>148</v>
      </c>
      <c r="S8453" s="10" t="s">
        <v>4148</v>
      </c>
    </row>
    <row r="8454">
      <c r="A8454" s="1" t="s">
        <v>10639</v>
      </c>
      <c r="B8454" s="1" t="s">
        <v>1506</v>
      </c>
      <c r="C8454" s="1" t="s">
        <v>1477</v>
      </c>
      <c r="D8454" s="1" t="s">
        <v>27</v>
      </c>
      <c r="E8454" s="1" t="s">
        <v>179</v>
      </c>
      <c r="F8454" s="1" t="s">
        <v>1760</v>
      </c>
      <c r="G8454" s="1" t="s">
        <v>27317</v>
      </c>
      <c r="H8454" s="1" t="s">
        <v>27318</v>
      </c>
      <c r="I8454" s="4">
        <v>84.17295138888889</v>
      </c>
      <c r="J8454" s="1">
        <v>1830.28</v>
      </c>
      <c r="K8454" s="1">
        <v>171.99</v>
      </c>
      <c r="L8454" s="1">
        <v>100.0</v>
      </c>
      <c r="M8454" s="10">
        <f t="array" ref="M8454">_xlfn.XLOOKUP(A8454,subscriptions!B8454:B10004,subscriptions!D8454:D10004)</f>
        <v>120</v>
      </c>
      <c r="N8454" s="10">
        <f t="array" ref="N8454">_xlfn.XLOOKUP(A8454,subscriptions!B8454:B10004,subscriptions!G8454:G10004)</f>
        <v>5</v>
      </c>
      <c r="O8454" s="10">
        <v>114.0</v>
      </c>
      <c r="P8454" s="10" t="str">
        <f t="array" ref="P8454">_xlfn.XLOOKUP(A8454,subscriptions!B8454:B10004,subscriptions!C8454:C10004)</f>
        <v>Residential</v>
      </c>
      <c r="Q8454" s="10" t="s">
        <v>194</v>
      </c>
      <c r="R8454" s="10" t="s">
        <v>212</v>
      </c>
      <c r="S8454" s="10" t="s">
        <v>2630</v>
      </c>
    </row>
    <row r="8455">
      <c r="A8455" s="1" t="s">
        <v>10640</v>
      </c>
      <c r="B8455" s="1" t="s">
        <v>2788</v>
      </c>
      <c r="C8455" s="1" t="s">
        <v>1251</v>
      </c>
      <c r="D8455" s="1" t="s">
        <v>153</v>
      </c>
      <c r="E8455" s="1" t="s">
        <v>714</v>
      </c>
      <c r="F8455" s="1" t="s">
        <v>1866</v>
      </c>
      <c r="G8455" s="1" t="s">
        <v>27319</v>
      </c>
      <c r="H8455" s="1" t="s">
        <v>27320</v>
      </c>
      <c r="I8455" s="4">
        <v>84.20929398148148</v>
      </c>
      <c r="J8455" s="1">
        <v>923.88</v>
      </c>
      <c r="K8455" s="1">
        <v>105.03</v>
      </c>
      <c r="M8455" s="10">
        <f t="array" ref="M8455">_xlfn.XLOOKUP(A8455,subscriptions!B8455:B10004,subscriptions!D8455:D10004)</f>
        <v>120</v>
      </c>
      <c r="N8455" s="10">
        <f t="array" ref="N8455">_xlfn.XLOOKUP(A8455,subscriptions!B8455:B10004,subscriptions!G8455:G10004)</f>
        <v>10</v>
      </c>
      <c r="O8455" s="10">
        <v>108.0</v>
      </c>
      <c r="P8455" s="10" t="str">
        <f t="array" ref="P8455">_xlfn.XLOOKUP(A8455,subscriptions!B8455:B10004,subscriptions!C8455:C10004)</f>
        <v>Residential</v>
      </c>
      <c r="Q8455" s="10" t="s">
        <v>128</v>
      </c>
      <c r="R8455" s="10" t="s">
        <v>212</v>
      </c>
      <c r="S8455" s="10" t="s">
        <v>1374</v>
      </c>
    </row>
    <row r="8456">
      <c r="A8456" s="1" t="s">
        <v>10641</v>
      </c>
      <c r="B8456" s="1" t="s">
        <v>969</v>
      </c>
      <c r="C8456" s="1" t="s">
        <v>1833</v>
      </c>
      <c r="D8456" s="1" t="s">
        <v>27</v>
      </c>
      <c r="E8456" s="1" t="s">
        <v>332</v>
      </c>
      <c r="F8456" s="1" t="s">
        <v>427</v>
      </c>
      <c r="G8456" s="1" t="s">
        <v>27321</v>
      </c>
      <c r="H8456" s="1" t="s">
        <v>27322</v>
      </c>
      <c r="I8456" s="4">
        <v>84.25487268518519</v>
      </c>
      <c r="J8456" s="1">
        <v>4400.22</v>
      </c>
      <c r="K8456" s="1">
        <v>547.55</v>
      </c>
      <c r="M8456" s="10">
        <f t="array" ref="M8456">_xlfn.XLOOKUP(A8456,subscriptions!B8456:B10004,subscriptions!D8456:D10004)</f>
        <v>120</v>
      </c>
      <c r="N8456" s="10">
        <f t="array" ref="N8456">_xlfn.XLOOKUP(A8456,subscriptions!B8456:B10004,subscriptions!G8456:G10004)</f>
        <v>20</v>
      </c>
      <c r="O8456" s="10">
        <v>96.0</v>
      </c>
      <c r="P8456" s="10" t="str">
        <f t="array" ref="P8456">_xlfn.XLOOKUP(A8456,subscriptions!B8456:B10004,subscriptions!C8456:C10004)</f>
        <v>Residential</v>
      </c>
      <c r="Q8456" s="10" t="s">
        <v>128</v>
      </c>
      <c r="R8456" s="10" t="s">
        <v>148</v>
      </c>
      <c r="S8456" s="10" t="s">
        <v>149</v>
      </c>
    </row>
    <row r="8457">
      <c r="A8457" s="1" t="s">
        <v>10644</v>
      </c>
      <c r="B8457" s="1" t="s">
        <v>1527</v>
      </c>
      <c r="C8457" s="1" t="s">
        <v>1833</v>
      </c>
      <c r="D8457" s="1" t="s">
        <v>153</v>
      </c>
      <c r="E8457" s="1" t="s">
        <v>714</v>
      </c>
      <c r="F8457" s="1" t="s">
        <v>3326</v>
      </c>
      <c r="G8457" s="1" t="s">
        <v>27323</v>
      </c>
      <c r="H8457" s="1" t="s">
        <v>27324</v>
      </c>
      <c r="I8457" s="4">
        <v>84.25855324074074</v>
      </c>
      <c r="J8457" s="1">
        <v>279.05</v>
      </c>
      <c r="K8457" s="1">
        <v>60.74</v>
      </c>
      <c r="M8457" s="10">
        <f t="array" ref="M8457">_xlfn.XLOOKUP(A8457,subscriptions!B8457:B10004,subscriptions!D8457:D10004)</f>
        <v>120</v>
      </c>
      <c r="N8457" s="10">
        <f t="array" ref="N8457">_xlfn.XLOOKUP(A8457,subscriptions!B8457:B10004,subscriptions!G8457:G10004)</f>
        <v>0</v>
      </c>
      <c r="O8457" s="10">
        <v>120.0</v>
      </c>
      <c r="P8457" s="10" t="str">
        <f t="array" ref="P8457">_xlfn.XLOOKUP(A8457,subscriptions!B8457:B10004,subscriptions!C8457:C10004)</f>
        <v>Residential</v>
      </c>
      <c r="Q8457" s="10" t="s">
        <v>173</v>
      </c>
      <c r="R8457" s="10" t="s">
        <v>212</v>
      </c>
      <c r="S8457" s="10" t="s">
        <v>4148</v>
      </c>
    </row>
    <row r="8458">
      <c r="A8458" s="1" t="s">
        <v>10645</v>
      </c>
      <c r="B8458" s="1" t="s">
        <v>2521</v>
      </c>
      <c r="C8458" s="1" t="s">
        <v>492</v>
      </c>
      <c r="D8458" s="1" t="s">
        <v>153</v>
      </c>
      <c r="E8458" s="1" t="s">
        <v>28</v>
      </c>
      <c r="F8458" s="1" t="s">
        <v>2097</v>
      </c>
      <c r="G8458" s="1" t="s">
        <v>27325</v>
      </c>
      <c r="H8458" s="1" t="s">
        <v>27326</v>
      </c>
      <c r="I8458" s="4">
        <v>84.25417824074074</v>
      </c>
      <c r="J8458" s="1">
        <v>1594.33</v>
      </c>
      <c r="K8458" s="1">
        <v>276.83</v>
      </c>
      <c r="M8458" s="10">
        <f t="array" ref="M8458">_xlfn.XLOOKUP(A8458,subscriptions!B8458:B10004,subscriptions!D8458:D10004)</f>
        <v>120</v>
      </c>
      <c r="N8458" s="10">
        <f t="array" ref="N8458">_xlfn.XLOOKUP(A8458,subscriptions!B8458:B10004,subscriptions!G8458:G10004)</f>
        <v>5</v>
      </c>
      <c r="O8458" s="10">
        <v>114.0</v>
      </c>
      <c r="P8458" s="10" t="str">
        <f t="array" ref="P8458">_xlfn.XLOOKUP(A8458,subscriptions!B8458:B10004,subscriptions!C8458:C10004)</f>
        <v>Residential</v>
      </c>
      <c r="Q8458" s="10" t="s">
        <v>194</v>
      </c>
      <c r="R8458" s="10" t="s">
        <v>212</v>
      </c>
      <c r="S8458" s="10" t="s">
        <v>2046</v>
      </c>
    </row>
    <row r="8459">
      <c r="A8459" s="1" t="s">
        <v>10646</v>
      </c>
      <c r="B8459" s="1" t="s">
        <v>2788</v>
      </c>
      <c r="C8459" s="1" t="s">
        <v>1973</v>
      </c>
      <c r="D8459" s="1" t="s">
        <v>153</v>
      </c>
      <c r="E8459" s="1" t="s">
        <v>111</v>
      </c>
      <c r="F8459" s="1" t="s">
        <v>1906</v>
      </c>
      <c r="G8459" s="1" t="s">
        <v>27327</v>
      </c>
      <c r="H8459" s="1" t="s">
        <v>27328</v>
      </c>
      <c r="I8459" s="4">
        <v>84.21673611111112</v>
      </c>
      <c r="J8459" s="1">
        <v>771.85</v>
      </c>
      <c r="K8459" s="1">
        <v>127.83</v>
      </c>
      <c r="M8459" s="10">
        <f t="array" ref="M8459">_xlfn.XLOOKUP(A8459,subscriptions!B8459:B10004,subscriptions!D8459:D10004)</f>
        <v>250</v>
      </c>
      <c r="N8459" s="10">
        <f t="array" ref="N8459">_xlfn.XLOOKUP(A8459,subscriptions!B8459:B10004,subscriptions!G8459:G10004)</f>
        <v>10</v>
      </c>
      <c r="O8459" s="10">
        <v>225.0</v>
      </c>
      <c r="P8459" s="10" t="str">
        <f t="array" ref="P8459">_xlfn.XLOOKUP(A8459,subscriptions!B8459:B10004,subscriptions!C8459:C10004)</f>
        <v>Business</v>
      </c>
      <c r="Q8459" s="10" t="s">
        <v>128</v>
      </c>
      <c r="R8459" s="10" t="s">
        <v>129</v>
      </c>
      <c r="S8459" s="10" t="s">
        <v>453</v>
      </c>
    </row>
    <row r="8460">
      <c r="A8460" s="1" t="s">
        <v>10647</v>
      </c>
      <c r="B8460" s="1" t="s">
        <v>2327</v>
      </c>
      <c r="C8460" s="1" t="s">
        <v>871</v>
      </c>
      <c r="D8460" s="1" t="s">
        <v>27</v>
      </c>
      <c r="E8460" s="1" t="s">
        <v>714</v>
      </c>
      <c r="F8460" s="1" t="s">
        <v>828</v>
      </c>
      <c r="G8460" s="1" t="s">
        <v>27329</v>
      </c>
      <c r="H8460" s="1" t="s">
        <v>27330</v>
      </c>
      <c r="I8460" s="4">
        <v>84.3759375</v>
      </c>
      <c r="J8460" s="1">
        <v>4763.38</v>
      </c>
      <c r="K8460" s="1">
        <v>1189.08</v>
      </c>
      <c r="M8460" s="10">
        <f t="array" ref="M8460">_xlfn.XLOOKUP(A8460,subscriptions!B8460:B10004,subscriptions!D8460:D10004)</f>
        <v>120</v>
      </c>
      <c r="N8460" s="10">
        <f t="array" ref="N8460">_xlfn.XLOOKUP(A8460,subscriptions!B8460:B10004,subscriptions!G8460:G10004)</f>
        <v>20</v>
      </c>
      <c r="O8460" s="10">
        <v>96.0</v>
      </c>
      <c r="P8460" s="10" t="str">
        <f t="array" ref="P8460">_xlfn.XLOOKUP(A8460,subscriptions!B8460:B10004,subscriptions!C8460:C10004)</f>
        <v>Residential</v>
      </c>
      <c r="Q8460" s="10" t="s">
        <v>128</v>
      </c>
      <c r="R8460" s="10" t="s">
        <v>148</v>
      </c>
      <c r="S8460" s="10" t="s">
        <v>1442</v>
      </c>
    </row>
    <row r="8461">
      <c r="A8461" s="1" t="s">
        <v>10648</v>
      </c>
      <c r="B8461" s="1" t="s">
        <v>657</v>
      </c>
      <c r="C8461" s="1" t="s">
        <v>110</v>
      </c>
      <c r="D8461" s="1" t="s">
        <v>153</v>
      </c>
      <c r="E8461" s="1" t="s">
        <v>179</v>
      </c>
      <c r="F8461" s="1" t="s">
        <v>200</v>
      </c>
      <c r="G8461" s="1" t="s">
        <v>27331</v>
      </c>
      <c r="H8461" s="1" t="s">
        <v>27332</v>
      </c>
      <c r="I8461" s="4">
        <v>84.16837962962963</v>
      </c>
      <c r="J8461" s="1">
        <v>650.66</v>
      </c>
      <c r="K8461" s="1">
        <v>153.62</v>
      </c>
      <c r="L8461" s="1">
        <v>100.0</v>
      </c>
      <c r="M8461" s="10">
        <f t="array" ref="M8461">_xlfn.XLOOKUP(A8461,subscriptions!B8461:B10004,subscriptions!D8461:D10004)</f>
        <v>250</v>
      </c>
      <c r="N8461" s="10">
        <f t="array" ref="N8461">_xlfn.XLOOKUP(A8461,subscriptions!B8461:B10004,subscriptions!G8461:G10004)</f>
        <v>0</v>
      </c>
      <c r="O8461" s="10">
        <v>250.0</v>
      </c>
      <c r="P8461" s="10" t="str">
        <f t="array" ref="P8461">_xlfn.XLOOKUP(A8461,subscriptions!B8461:B10004,subscriptions!C8461:C10004)</f>
        <v>Business</v>
      </c>
      <c r="Q8461" s="10" t="s">
        <v>173</v>
      </c>
      <c r="R8461" s="10" t="s">
        <v>129</v>
      </c>
      <c r="S8461" s="10" t="s">
        <v>1042</v>
      </c>
    </row>
    <row r="8462">
      <c r="A8462" s="1" t="s">
        <v>10649</v>
      </c>
      <c r="B8462" s="1" t="s">
        <v>1984</v>
      </c>
      <c r="C8462" s="1" t="s">
        <v>1251</v>
      </c>
      <c r="D8462" s="1" t="s">
        <v>153</v>
      </c>
      <c r="E8462" s="1" t="s">
        <v>714</v>
      </c>
      <c r="F8462" s="1" t="s">
        <v>3419</v>
      </c>
      <c r="G8462" s="1" t="s">
        <v>27333</v>
      </c>
      <c r="H8462" s="1" t="s">
        <v>27334</v>
      </c>
      <c r="I8462" s="4">
        <v>84.25568287037036</v>
      </c>
      <c r="J8462" s="1">
        <v>4962.61</v>
      </c>
      <c r="K8462" s="1">
        <v>978.58</v>
      </c>
      <c r="M8462" s="10">
        <f t="array" ref="M8462">_xlfn.XLOOKUP(A8462,subscriptions!B8462:B10004,subscriptions!D8462:D10004)</f>
        <v>80</v>
      </c>
      <c r="N8462" s="10">
        <f t="array" ref="N8462">_xlfn.XLOOKUP(A8462,subscriptions!B8462:B10004,subscriptions!G8462:G10004)</f>
        <v>5</v>
      </c>
      <c r="O8462" s="10">
        <v>76.0</v>
      </c>
      <c r="P8462" s="10" t="str">
        <f t="array" ref="P8462">_xlfn.XLOOKUP(A8462,subscriptions!B8462:B10004,subscriptions!C8462:C10004)</f>
        <v>Roam</v>
      </c>
      <c r="Q8462" s="10" t="s">
        <v>194</v>
      </c>
      <c r="R8462" s="10" t="s">
        <v>148</v>
      </c>
      <c r="S8462" s="10" t="s">
        <v>1156</v>
      </c>
    </row>
    <row r="8463">
      <c r="A8463" s="1" t="s">
        <v>10650</v>
      </c>
      <c r="B8463" s="1" t="s">
        <v>4627</v>
      </c>
      <c r="C8463" s="1" t="s">
        <v>750</v>
      </c>
      <c r="D8463" s="1" t="s">
        <v>27</v>
      </c>
      <c r="E8463" s="1" t="s">
        <v>219</v>
      </c>
      <c r="F8463" s="1" t="s">
        <v>574</v>
      </c>
      <c r="G8463" s="1" t="s">
        <v>27335</v>
      </c>
      <c r="H8463" s="1" t="s">
        <v>27336</v>
      </c>
      <c r="I8463" s="4">
        <v>84.42112268518518</v>
      </c>
      <c r="J8463" s="1">
        <v>3526.33</v>
      </c>
      <c r="K8463" s="1">
        <v>860.34</v>
      </c>
      <c r="M8463" s="10">
        <f t="array" ref="M8463">_xlfn.XLOOKUP(A8463,subscriptions!B8463:B10004,subscriptions!D8463:D10004)</f>
        <v>250</v>
      </c>
      <c r="N8463" s="10">
        <f t="array" ref="N8463">_xlfn.XLOOKUP(A8463,subscriptions!B8463:B10004,subscriptions!G8463:G10004)</f>
        <v>10</v>
      </c>
      <c r="O8463" s="10">
        <v>225.0</v>
      </c>
      <c r="P8463" s="10" t="str">
        <f t="array" ref="P8463">_xlfn.XLOOKUP(A8463,subscriptions!B8463:B10004,subscriptions!C8463:C10004)</f>
        <v>Business</v>
      </c>
      <c r="Q8463" s="10" t="s">
        <v>128</v>
      </c>
      <c r="R8463" s="10" t="s">
        <v>129</v>
      </c>
      <c r="S8463" s="10" t="s">
        <v>2152</v>
      </c>
    </row>
    <row r="8464">
      <c r="A8464" s="1" t="s">
        <v>10651</v>
      </c>
      <c r="B8464" s="1" t="s">
        <v>1527</v>
      </c>
      <c r="C8464" s="1" t="s">
        <v>1415</v>
      </c>
      <c r="D8464" s="1" t="s">
        <v>153</v>
      </c>
      <c r="E8464" s="1" t="s">
        <v>111</v>
      </c>
      <c r="F8464" s="1" t="s">
        <v>1917</v>
      </c>
      <c r="G8464" s="1" t="s">
        <v>27337</v>
      </c>
      <c r="H8464" s="1" t="s">
        <v>27338</v>
      </c>
      <c r="I8464" s="4">
        <v>84.33565972222222</v>
      </c>
      <c r="J8464" s="1">
        <v>522.85</v>
      </c>
      <c r="K8464" s="1">
        <v>80.45</v>
      </c>
      <c r="M8464" s="10">
        <f t="array" ref="M8464">_xlfn.XLOOKUP(A8464,subscriptions!B8464:B10004,subscriptions!D8464:D10004)</f>
        <v>80</v>
      </c>
      <c r="N8464" s="10">
        <f t="array" ref="N8464">_xlfn.XLOOKUP(A8464,subscriptions!B8464:B10004,subscriptions!G8464:G10004)</f>
        <v>20</v>
      </c>
      <c r="O8464" s="10">
        <v>64.0</v>
      </c>
      <c r="P8464" s="10" t="str">
        <f t="array" ref="P8464">_xlfn.XLOOKUP(A8464,subscriptions!B8464:B10004,subscriptions!C8464:C10004)</f>
        <v>Roam</v>
      </c>
      <c r="Q8464" s="10" t="s">
        <v>128</v>
      </c>
      <c r="R8464" s="10" t="s">
        <v>148</v>
      </c>
      <c r="S8464" s="10" t="s">
        <v>571</v>
      </c>
    </row>
    <row r="8465">
      <c r="A8465" s="1" t="s">
        <v>10652</v>
      </c>
      <c r="B8465" s="1" t="s">
        <v>1303</v>
      </c>
      <c r="C8465" s="1" t="s">
        <v>509</v>
      </c>
      <c r="D8465" s="1" t="s">
        <v>153</v>
      </c>
      <c r="E8465" s="1" t="s">
        <v>714</v>
      </c>
      <c r="F8465" s="1" t="s">
        <v>715</v>
      </c>
      <c r="G8465" s="1" t="s">
        <v>27339</v>
      </c>
      <c r="H8465" s="1" t="s">
        <v>27340</v>
      </c>
      <c r="I8465" s="4">
        <v>84.3340625</v>
      </c>
      <c r="J8465" s="1">
        <v>2490.96</v>
      </c>
      <c r="K8465" s="1">
        <v>331.85</v>
      </c>
      <c r="M8465" s="10">
        <f t="array" ref="M8465">_xlfn.XLOOKUP(A8465,subscriptions!B8465:B10004,subscriptions!D8465:D10004)</f>
        <v>120</v>
      </c>
      <c r="N8465" s="10">
        <f t="array" ref="N8465">_xlfn.XLOOKUP(A8465,subscriptions!B8465:B10004,subscriptions!G8465:G10004)</f>
        <v>0</v>
      </c>
      <c r="O8465" s="10">
        <v>120.0</v>
      </c>
      <c r="P8465" s="10" t="str">
        <f t="array" ref="P8465">_xlfn.XLOOKUP(A8465,subscriptions!B8465:B10004,subscriptions!C8465:C10004)</f>
        <v>Residential</v>
      </c>
      <c r="Q8465" s="10" t="s">
        <v>173</v>
      </c>
      <c r="R8465" s="10" t="s">
        <v>212</v>
      </c>
      <c r="S8465" s="10" t="s">
        <v>195</v>
      </c>
    </row>
    <row r="8466">
      <c r="A8466" s="1" t="s">
        <v>10653</v>
      </c>
      <c r="B8466" s="1" t="s">
        <v>2279</v>
      </c>
      <c r="C8466" s="1" t="s">
        <v>1833</v>
      </c>
      <c r="D8466" s="1" t="s">
        <v>153</v>
      </c>
      <c r="E8466" s="1" t="s">
        <v>714</v>
      </c>
      <c r="F8466" s="1" t="s">
        <v>715</v>
      </c>
      <c r="G8466" s="1" t="s">
        <v>27341</v>
      </c>
      <c r="H8466" s="1" t="s">
        <v>27342</v>
      </c>
      <c r="I8466" s="4">
        <v>84.21466435185185</v>
      </c>
      <c r="J8466" s="1">
        <v>8190.66</v>
      </c>
      <c r="K8466" s="1">
        <v>1841.45</v>
      </c>
      <c r="M8466" s="10">
        <f t="array" ref="M8466">_xlfn.XLOOKUP(A8466,subscriptions!B8466:B10004,subscriptions!D8466:D10004)</f>
        <v>50</v>
      </c>
      <c r="N8466" s="10">
        <f t="array" ref="N8466">_xlfn.XLOOKUP(A8466,subscriptions!B8466:B10004,subscriptions!G8466:G10004)</f>
        <v>5</v>
      </c>
      <c r="O8466" s="10">
        <v>47.5</v>
      </c>
      <c r="P8466" s="10" t="str">
        <f t="array" ref="P8466">_xlfn.XLOOKUP(A8466,subscriptions!B8466:B10004,subscriptions!C8466:C10004)</f>
        <v>Mini</v>
      </c>
      <c r="Q8466" s="10" t="s">
        <v>194</v>
      </c>
      <c r="R8466" s="10" t="s">
        <v>148</v>
      </c>
      <c r="S8466" s="10" t="s">
        <v>3641</v>
      </c>
    </row>
    <row r="8467">
      <c r="A8467" s="1" t="s">
        <v>10654</v>
      </c>
      <c r="B8467" s="1" t="s">
        <v>1886</v>
      </c>
      <c r="C8467" s="1" t="s">
        <v>509</v>
      </c>
      <c r="D8467" s="1" t="s">
        <v>27</v>
      </c>
      <c r="E8467" s="1" t="s">
        <v>262</v>
      </c>
      <c r="F8467" s="1" t="s">
        <v>1835</v>
      </c>
      <c r="G8467" s="1" t="s">
        <v>27343</v>
      </c>
      <c r="H8467" s="1" t="s">
        <v>27344</v>
      </c>
      <c r="I8467" s="4">
        <v>84.38003472222222</v>
      </c>
      <c r="J8467" s="1">
        <v>486.86</v>
      </c>
      <c r="K8467" s="1">
        <v>105.8</v>
      </c>
      <c r="M8467" s="10">
        <f t="array" ref="M8467">_xlfn.XLOOKUP(A8467,subscriptions!B8467:B10004,subscriptions!D8467:D10004)</f>
        <v>120</v>
      </c>
      <c r="N8467" s="10">
        <f t="array" ref="N8467">_xlfn.XLOOKUP(A8467,subscriptions!B8467:B10004,subscriptions!G8467:G10004)</f>
        <v>10</v>
      </c>
      <c r="O8467" s="10">
        <v>108.0</v>
      </c>
      <c r="P8467" s="10" t="str">
        <f t="array" ref="P8467">_xlfn.XLOOKUP(A8467,subscriptions!B8467:B10004,subscriptions!C8467:C10004)</f>
        <v>Residential</v>
      </c>
      <c r="Q8467" s="10" t="s">
        <v>128</v>
      </c>
      <c r="R8467" s="10" t="s">
        <v>212</v>
      </c>
      <c r="S8467" s="10" t="s">
        <v>698</v>
      </c>
    </row>
    <row r="8468">
      <c r="A8468" s="1" t="s">
        <v>10655</v>
      </c>
      <c r="B8468" s="1" t="s">
        <v>555</v>
      </c>
      <c r="C8468" s="1" t="s">
        <v>391</v>
      </c>
      <c r="D8468" s="1" t="s">
        <v>153</v>
      </c>
      <c r="E8468" s="1" t="s">
        <v>631</v>
      </c>
      <c r="F8468" s="1" t="s">
        <v>2549</v>
      </c>
      <c r="G8468" s="1" t="s">
        <v>27345</v>
      </c>
      <c r="H8468" s="1" t="s">
        <v>27346</v>
      </c>
      <c r="I8468" s="4">
        <v>84.17232638888889</v>
      </c>
      <c r="J8468" s="1">
        <v>911.12</v>
      </c>
      <c r="K8468" s="1">
        <v>110.59</v>
      </c>
      <c r="M8468" s="10">
        <f t="array" ref="M8468">_xlfn.XLOOKUP(A8468,subscriptions!B8468:B10004,subscriptions!D8468:D10004)</f>
        <v>120</v>
      </c>
      <c r="N8468" s="10">
        <f t="array" ref="N8468">_xlfn.XLOOKUP(A8468,subscriptions!B8468:B10004,subscriptions!G8468:G10004)</f>
        <v>20</v>
      </c>
      <c r="O8468" s="10">
        <v>96.0</v>
      </c>
      <c r="P8468" s="10" t="str">
        <f t="array" ref="P8468">_xlfn.XLOOKUP(A8468,subscriptions!B8468:B10004,subscriptions!C8468:C10004)</f>
        <v>Residential</v>
      </c>
      <c r="Q8468" s="10" t="s">
        <v>128</v>
      </c>
      <c r="R8468" s="10" t="s">
        <v>148</v>
      </c>
      <c r="S8468" s="10" t="s">
        <v>1637</v>
      </c>
    </row>
    <row r="8469">
      <c r="A8469" s="1" t="s">
        <v>10658</v>
      </c>
      <c r="B8469" s="1" t="s">
        <v>355</v>
      </c>
      <c r="C8469" s="1" t="s">
        <v>1477</v>
      </c>
      <c r="D8469" s="1" t="s">
        <v>153</v>
      </c>
      <c r="E8469" s="1" t="s">
        <v>332</v>
      </c>
      <c r="F8469" s="1" t="s">
        <v>427</v>
      </c>
      <c r="G8469" s="1" t="s">
        <v>27347</v>
      </c>
      <c r="H8469" s="1" t="s">
        <v>27348</v>
      </c>
      <c r="I8469" s="4">
        <v>84.21604166666667</v>
      </c>
      <c r="J8469" s="1">
        <v>1151.52</v>
      </c>
      <c r="K8469" s="1">
        <v>209.87</v>
      </c>
      <c r="M8469" s="10">
        <f t="array" ref="M8469">_xlfn.XLOOKUP(A8469,subscriptions!B8469:B10004,subscriptions!D8469:D10004)</f>
        <v>120</v>
      </c>
      <c r="N8469" s="10">
        <f t="array" ref="N8469">_xlfn.XLOOKUP(A8469,subscriptions!B8469:B10004,subscriptions!G8469:G10004)</f>
        <v>0</v>
      </c>
      <c r="O8469" s="10">
        <v>120.0</v>
      </c>
      <c r="P8469" s="10" t="str">
        <f t="array" ref="P8469">_xlfn.XLOOKUP(A8469,subscriptions!B8469:B10004,subscriptions!C8469:C10004)</f>
        <v>Residential</v>
      </c>
      <c r="Q8469" s="10" t="s">
        <v>173</v>
      </c>
      <c r="R8469" s="10" t="s">
        <v>212</v>
      </c>
      <c r="S8469" s="10" t="s">
        <v>2596</v>
      </c>
    </row>
    <row r="8470">
      <c r="A8470" s="1" t="s">
        <v>10659</v>
      </c>
      <c r="B8470" s="1" t="s">
        <v>1317</v>
      </c>
      <c r="C8470" s="1" t="s">
        <v>524</v>
      </c>
      <c r="D8470" s="1" t="s">
        <v>27</v>
      </c>
      <c r="E8470" s="1" t="s">
        <v>28</v>
      </c>
      <c r="F8470" s="1" t="s">
        <v>2581</v>
      </c>
      <c r="G8470" s="1" t="s">
        <v>27349</v>
      </c>
      <c r="H8470" s="1" t="s">
        <v>27350</v>
      </c>
      <c r="I8470" s="4">
        <v>84.25789351851851</v>
      </c>
      <c r="J8470" s="1">
        <v>574.19</v>
      </c>
      <c r="K8470" s="1">
        <v>112.22</v>
      </c>
      <c r="M8470" s="10">
        <f t="array" ref="M8470">_xlfn.XLOOKUP(A8470,subscriptions!B8470:B10004,subscriptions!D8470:D10004)</f>
        <v>120</v>
      </c>
      <c r="N8470" s="10">
        <f t="array" ref="N8470">_xlfn.XLOOKUP(A8470,subscriptions!B8470:B10004,subscriptions!G8470:G10004)</f>
        <v>5</v>
      </c>
      <c r="O8470" s="10">
        <v>114.0</v>
      </c>
      <c r="P8470" s="10" t="str">
        <f t="array" ref="P8470">_xlfn.XLOOKUP(A8470,subscriptions!B8470:B10004,subscriptions!C8470:C10004)</f>
        <v>Residential</v>
      </c>
      <c r="Q8470" s="10" t="s">
        <v>194</v>
      </c>
      <c r="R8470" s="10" t="s">
        <v>212</v>
      </c>
      <c r="S8470" s="10" t="s">
        <v>603</v>
      </c>
    </row>
    <row r="8471">
      <c r="A8471" s="1" t="s">
        <v>10660</v>
      </c>
      <c r="B8471" s="1" t="s">
        <v>2788</v>
      </c>
      <c r="C8471" s="1" t="s">
        <v>391</v>
      </c>
      <c r="D8471" s="1" t="s">
        <v>153</v>
      </c>
      <c r="E8471" s="1" t="s">
        <v>631</v>
      </c>
      <c r="F8471" s="1" t="s">
        <v>1115</v>
      </c>
      <c r="G8471" s="1" t="s">
        <v>27351</v>
      </c>
      <c r="H8471" s="1" t="s">
        <v>27352</v>
      </c>
      <c r="I8471" s="4">
        <v>84.21042824074074</v>
      </c>
      <c r="J8471" s="1">
        <v>73.07</v>
      </c>
      <c r="K8471" s="1">
        <v>17.71</v>
      </c>
      <c r="M8471" s="10">
        <f t="array" ref="M8471">_xlfn.XLOOKUP(A8471,subscriptions!B8471:B10004,subscriptions!D8471:D10004)</f>
        <v>120</v>
      </c>
      <c r="N8471" s="10">
        <f t="array" ref="N8471">_xlfn.XLOOKUP(A8471,subscriptions!B8471:B10004,subscriptions!G8471:G10004)</f>
        <v>10</v>
      </c>
      <c r="O8471" s="10">
        <v>108.0</v>
      </c>
      <c r="P8471" s="10" t="str">
        <f t="array" ref="P8471">_xlfn.XLOOKUP(A8471,subscriptions!B8471:B10004,subscriptions!C8471:C10004)</f>
        <v>Residential</v>
      </c>
      <c r="Q8471" s="10" t="s">
        <v>128</v>
      </c>
      <c r="R8471" s="10" t="s">
        <v>212</v>
      </c>
      <c r="S8471" s="10" t="s">
        <v>770</v>
      </c>
    </row>
    <row r="8472">
      <c r="A8472" s="1" t="s">
        <v>10661</v>
      </c>
      <c r="B8472" s="1" t="s">
        <v>1624</v>
      </c>
      <c r="C8472" s="1" t="s">
        <v>524</v>
      </c>
      <c r="D8472" s="1" t="s">
        <v>27</v>
      </c>
      <c r="E8472" s="1" t="s">
        <v>179</v>
      </c>
      <c r="F8472" s="1" t="s">
        <v>844</v>
      </c>
      <c r="G8472" s="1" t="s">
        <v>27353</v>
      </c>
      <c r="H8472" s="1" t="s">
        <v>27354</v>
      </c>
      <c r="I8472" s="4">
        <v>84.16765046296297</v>
      </c>
      <c r="J8472" s="1">
        <v>422.94</v>
      </c>
      <c r="K8472" s="1">
        <v>76.93</v>
      </c>
      <c r="L8472" s="1">
        <v>100.0</v>
      </c>
      <c r="M8472" s="10">
        <f t="array" ref="M8472">_xlfn.XLOOKUP(A8472,subscriptions!B8472:B10004,subscriptions!D8472:D10004)</f>
        <v>120</v>
      </c>
      <c r="N8472" s="10">
        <f t="array" ref="N8472">_xlfn.XLOOKUP(A8472,subscriptions!B8472:B10004,subscriptions!G8472:G10004)</f>
        <v>20</v>
      </c>
      <c r="O8472" s="10">
        <v>96.0</v>
      </c>
      <c r="P8472" s="10" t="str">
        <f t="array" ref="P8472">_xlfn.XLOOKUP(A8472,subscriptions!B8472:B10004,subscriptions!C8472:C10004)</f>
        <v>Residential</v>
      </c>
      <c r="Q8472" s="10" t="s">
        <v>128</v>
      </c>
      <c r="R8472" s="10" t="s">
        <v>148</v>
      </c>
      <c r="S8472" s="10" t="s">
        <v>1412</v>
      </c>
    </row>
    <row r="8473">
      <c r="A8473" s="1" t="s">
        <v>10662</v>
      </c>
      <c r="B8473" s="1" t="s">
        <v>645</v>
      </c>
      <c r="C8473" s="1" t="s">
        <v>1833</v>
      </c>
      <c r="D8473" s="1" t="s">
        <v>153</v>
      </c>
      <c r="E8473" s="1" t="s">
        <v>262</v>
      </c>
      <c r="F8473" s="1" t="s">
        <v>1835</v>
      </c>
      <c r="G8473" s="1" t="s">
        <v>27355</v>
      </c>
      <c r="H8473" s="1" t="s">
        <v>27356</v>
      </c>
      <c r="I8473" s="4">
        <v>84.29869212962963</v>
      </c>
      <c r="J8473" s="1">
        <v>546.8</v>
      </c>
      <c r="K8473" s="1">
        <v>103.2</v>
      </c>
      <c r="M8473" s="10">
        <f t="array" ref="M8473">_xlfn.XLOOKUP(A8473,subscriptions!B8473:B10004,subscriptions!D8473:D10004)</f>
        <v>120</v>
      </c>
      <c r="N8473" s="10">
        <f t="array" ref="N8473">_xlfn.XLOOKUP(A8473,subscriptions!B8473:B10004,subscriptions!G8473:G10004)</f>
        <v>0</v>
      </c>
      <c r="O8473" s="10">
        <v>120.0</v>
      </c>
      <c r="P8473" s="10" t="str">
        <f t="array" ref="P8473">_xlfn.XLOOKUP(A8473,subscriptions!B8473:B10004,subscriptions!C8473:C10004)</f>
        <v>Residential</v>
      </c>
      <c r="Q8473" s="10" t="s">
        <v>173</v>
      </c>
      <c r="R8473" s="10" t="s">
        <v>212</v>
      </c>
      <c r="S8473" s="10" t="s">
        <v>276</v>
      </c>
    </row>
    <row r="8474">
      <c r="A8474" s="1" t="s">
        <v>10663</v>
      </c>
      <c r="B8474" s="1" t="s">
        <v>2018</v>
      </c>
      <c r="C8474" s="1" t="s">
        <v>658</v>
      </c>
      <c r="D8474" s="1" t="s">
        <v>27</v>
      </c>
      <c r="E8474" s="1" t="s">
        <v>179</v>
      </c>
      <c r="F8474" s="1" t="s">
        <v>357</v>
      </c>
      <c r="G8474" s="1" t="s">
        <v>27357</v>
      </c>
      <c r="H8474" s="1" t="s">
        <v>27358</v>
      </c>
      <c r="I8474" s="4">
        <v>84.30016203703704</v>
      </c>
      <c r="J8474" s="1">
        <v>929.4</v>
      </c>
      <c r="K8474" s="1">
        <v>150.46</v>
      </c>
      <c r="L8474" s="1">
        <v>100.0</v>
      </c>
      <c r="M8474" s="10">
        <f t="array" ref="M8474">_xlfn.XLOOKUP(A8474,subscriptions!B8474:B10004,subscriptions!D8474:D10004)</f>
        <v>50</v>
      </c>
      <c r="N8474" s="10">
        <f t="array" ref="N8474">_xlfn.XLOOKUP(A8474,subscriptions!B8474:B10004,subscriptions!G8474:G10004)</f>
        <v>5</v>
      </c>
      <c r="O8474" s="10">
        <v>47.5</v>
      </c>
      <c r="P8474" s="10" t="str">
        <f t="array" ref="P8474">_xlfn.XLOOKUP(A8474,subscriptions!B8474:B10004,subscriptions!C8474:C10004)</f>
        <v>Mini</v>
      </c>
      <c r="Q8474" s="10" t="s">
        <v>194</v>
      </c>
      <c r="R8474" s="10" t="s">
        <v>148</v>
      </c>
      <c r="S8474" s="10" t="s">
        <v>1172</v>
      </c>
    </row>
    <row r="8475">
      <c r="A8475" s="1" t="s">
        <v>10664</v>
      </c>
      <c r="B8475" s="1" t="s">
        <v>355</v>
      </c>
      <c r="C8475" s="1" t="s">
        <v>261</v>
      </c>
      <c r="D8475" s="1" t="s">
        <v>153</v>
      </c>
      <c r="E8475" s="1" t="s">
        <v>280</v>
      </c>
      <c r="F8475" s="1" t="s">
        <v>1478</v>
      </c>
      <c r="G8475" s="1" t="s">
        <v>27359</v>
      </c>
      <c r="H8475" s="1" t="s">
        <v>27360</v>
      </c>
      <c r="I8475" s="4">
        <v>84.29248842592592</v>
      </c>
      <c r="J8475" s="1">
        <v>331.49</v>
      </c>
      <c r="K8475" s="1">
        <v>51.04</v>
      </c>
      <c r="M8475" s="10">
        <f t="array" ref="M8475">_xlfn.XLOOKUP(A8475,subscriptions!B8475:B10004,subscriptions!D8475:D10004)</f>
        <v>120</v>
      </c>
      <c r="N8475" s="10">
        <f t="array" ref="N8475">_xlfn.XLOOKUP(A8475,subscriptions!B8475:B10004,subscriptions!G8475:G10004)</f>
        <v>10</v>
      </c>
      <c r="O8475" s="10">
        <v>108.0</v>
      </c>
      <c r="P8475" s="10" t="str">
        <f t="array" ref="P8475">_xlfn.XLOOKUP(A8475,subscriptions!B8475:B10004,subscriptions!C8475:C10004)</f>
        <v>Residential</v>
      </c>
      <c r="Q8475" s="10" t="s">
        <v>128</v>
      </c>
      <c r="R8475" s="10" t="s">
        <v>212</v>
      </c>
      <c r="S8475" s="10" t="s">
        <v>587</v>
      </c>
    </row>
    <row r="8476">
      <c r="A8476" s="1" t="s">
        <v>10665</v>
      </c>
      <c r="B8476" s="1" t="s">
        <v>278</v>
      </c>
      <c r="C8476" s="1" t="s">
        <v>133</v>
      </c>
      <c r="D8476" s="1" t="s">
        <v>27</v>
      </c>
      <c r="E8476" s="1" t="s">
        <v>111</v>
      </c>
      <c r="F8476" s="1" t="s">
        <v>1906</v>
      </c>
      <c r="G8476" s="1" t="s">
        <v>27361</v>
      </c>
      <c r="H8476" s="1" t="s">
        <v>27362</v>
      </c>
      <c r="I8476" s="4">
        <v>84.25586805555555</v>
      </c>
      <c r="J8476" s="1">
        <v>3148.36</v>
      </c>
      <c r="K8476" s="1">
        <v>711.68</v>
      </c>
      <c r="M8476" s="10">
        <f t="array" ref="M8476">_xlfn.XLOOKUP(A8476,subscriptions!B8476:B10004,subscriptions!D8476:D10004)</f>
        <v>250</v>
      </c>
      <c r="N8476" s="10">
        <f t="array" ref="N8476">_xlfn.XLOOKUP(A8476,subscriptions!B8476:B10004,subscriptions!G8476:G10004)</f>
        <v>20</v>
      </c>
      <c r="O8476" s="10">
        <v>200.0</v>
      </c>
      <c r="P8476" s="10" t="str">
        <f t="array" ref="P8476">_xlfn.XLOOKUP(A8476,subscriptions!B8476:B10004,subscriptions!C8476:C10004)</f>
        <v>Business</v>
      </c>
      <c r="Q8476" s="10" t="s">
        <v>128</v>
      </c>
      <c r="R8476" s="10" t="s">
        <v>129</v>
      </c>
      <c r="S8476" s="10" t="s">
        <v>1156</v>
      </c>
    </row>
    <row r="8477">
      <c r="A8477" s="1" t="s">
        <v>10666</v>
      </c>
      <c r="B8477" s="1" t="s">
        <v>523</v>
      </c>
      <c r="C8477" s="1" t="s">
        <v>1507</v>
      </c>
      <c r="D8477" s="1" t="s">
        <v>27</v>
      </c>
      <c r="E8477" s="1" t="s">
        <v>714</v>
      </c>
      <c r="F8477" s="1" t="s">
        <v>2171</v>
      </c>
      <c r="G8477" s="1" t="s">
        <v>27363</v>
      </c>
      <c r="H8477" s="1" t="s">
        <v>27364</v>
      </c>
      <c r="I8477" s="4">
        <v>84.38364583333333</v>
      </c>
      <c r="J8477" s="1">
        <v>1880.72</v>
      </c>
      <c r="K8477" s="1">
        <v>254.39</v>
      </c>
      <c r="M8477" s="10">
        <f t="array" ref="M8477">_xlfn.XLOOKUP(A8477,subscriptions!B8477:B10004,subscriptions!D8477:D10004)</f>
        <v>80</v>
      </c>
      <c r="N8477" s="10">
        <f t="array" ref="N8477">_xlfn.XLOOKUP(A8477,subscriptions!B8477:B10004,subscriptions!G8477:G10004)</f>
        <v>0</v>
      </c>
      <c r="O8477" s="10">
        <v>80.0</v>
      </c>
      <c r="P8477" s="10" t="str">
        <f t="array" ref="P8477">_xlfn.XLOOKUP(A8477,subscriptions!B8477:B10004,subscriptions!C8477:C10004)</f>
        <v>Roam</v>
      </c>
      <c r="Q8477" s="10" t="s">
        <v>173</v>
      </c>
      <c r="R8477" s="10" t="s">
        <v>148</v>
      </c>
      <c r="S8477" s="10" t="s">
        <v>882</v>
      </c>
    </row>
    <row r="8478">
      <c r="A8478" s="1" t="s">
        <v>10667</v>
      </c>
      <c r="B8478" s="1" t="s">
        <v>1624</v>
      </c>
      <c r="C8478" s="1" t="s">
        <v>1251</v>
      </c>
      <c r="D8478" s="1" t="s">
        <v>27</v>
      </c>
      <c r="E8478" s="1" t="s">
        <v>28</v>
      </c>
      <c r="F8478" s="1" t="s">
        <v>313</v>
      </c>
      <c r="G8478" s="1" t="s">
        <v>27365</v>
      </c>
      <c r="H8478" s="1" t="s">
        <v>27366</v>
      </c>
      <c r="I8478" s="4">
        <v>84.21001157407407</v>
      </c>
      <c r="J8478" s="1">
        <v>183.58</v>
      </c>
      <c r="K8478" s="1">
        <v>48.18</v>
      </c>
      <c r="M8478" s="10">
        <f t="array" ref="M8478">_xlfn.XLOOKUP(A8478,subscriptions!B8478:B10004,subscriptions!D8478:D10004)</f>
        <v>120</v>
      </c>
      <c r="N8478" s="10">
        <f t="array" ref="N8478">_xlfn.XLOOKUP(A8478,subscriptions!B8478:B10004,subscriptions!G8478:G10004)</f>
        <v>5</v>
      </c>
      <c r="O8478" s="10">
        <v>114.0</v>
      </c>
      <c r="P8478" s="10" t="str">
        <f t="array" ref="P8478">_xlfn.XLOOKUP(A8478,subscriptions!B8478:B10004,subscriptions!C8478:C10004)</f>
        <v>Residential</v>
      </c>
      <c r="Q8478" s="10" t="s">
        <v>194</v>
      </c>
      <c r="R8478" s="10" t="s">
        <v>212</v>
      </c>
      <c r="S8478" s="10" t="s">
        <v>353</v>
      </c>
    </row>
    <row r="8479">
      <c r="A8479" s="1" t="s">
        <v>10668</v>
      </c>
      <c r="B8479" s="1" t="s">
        <v>1226</v>
      </c>
      <c r="C8479" s="1" t="s">
        <v>473</v>
      </c>
      <c r="D8479" s="1" t="s">
        <v>153</v>
      </c>
      <c r="E8479" s="1" t="s">
        <v>262</v>
      </c>
      <c r="F8479" s="1" t="s">
        <v>4344</v>
      </c>
      <c r="G8479" s="1" t="s">
        <v>27367</v>
      </c>
      <c r="H8479" s="1" t="s">
        <v>27368</v>
      </c>
      <c r="I8479" s="4">
        <v>84.37934027777777</v>
      </c>
      <c r="J8479" s="1">
        <v>1625.13</v>
      </c>
      <c r="K8479" s="1">
        <v>158.12</v>
      </c>
      <c r="M8479" s="10">
        <f t="array" ref="M8479">_xlfn.XLOOKUP(A8479,subscriptions!B8479:B10004,subscriptions!D8479:D10004)</f>
        <v>120</v>
      </c>
      <c r="N8479" s="10">
        <f t="array" ref="N8479">_xlfn.XLOOKUP(A8479,subscriptions!B8479:B10004,subscriptions!G8479:G10004)</f>
        <v>10</v>
      </c>
      <c r="O8479" s="10">
        <v>108.0</v>
      </c>
      <c r="P8479" s="10" t="str">
        <f t="array" ref="P8479">_xlfn.XLOOKUP(A8479,subscriptions!B8479:B10004,subscriptions!C8479:C10004)</f>
        <v>Residential</v>
      </c>
      <c r="Q8479" s="10" t="s">
        <v>128</v>
      </c>
      <c r="R8479" s="10" t="s">
        <v>212</v>
      </c>
      <c r="S8479" s="10" t="s">
        <v>2380</v>
      </c>
    </row>
    <row r="8480">
      <c r="A8480" s="1" t="s">
        <v>10669</v>
      </c>
      <c r="B8480" s="1" t="s">
        <v>1844</v>
      </c>
      <c r="C8480" s="1" t="s">
        <v>658</v>
      </c>
      <c r="D8480" s="1" t="s">
        <v>153</v>
      </c>
      <c r="E8480" s="1" t="s">
        <v>262</v>
      </c>
      <c r="F8480" s="1" t="s">
        <v>885</v>
      </c>
      <c r="G8480" s="1" t="s">
        <v>27369</v>
      </c>
      <c r="H8480" s="1" t="s">
        <v>27370</v>
      </c>
      <c r="I8480" s="4">
        <v>84.2090625</v>
      </c>
      <c r="J8480" s="1">
        <v>1640.49</v>
      </c>
      <c r="K8480" s="1">
        <v>342.52</v>
      </c>
      <c r="M8480" s="10">
        <f t="array" ref="M8480">_xlfn.XLOOKUP(A8480,subscriptions!B8480:B10004,subscriptions!D8480:D10004)</f>
        <v>80</v>
      </c>
      <c r="N8480" s="10">
        <f t="array" ref="N8480">_xlfn.XLOOKUP(A8480,subscriptions!B8480:B10004,subscriptions!G8480:G10004)</f>
        <v>20</v>
      </c>
      <c r="O8480" s="10">
        <v>64.0</v>
      </c>
      <c r="P8480" s="10" t="str">
        <f t="array" ref="P8480">_xlfn.XLOOKUP(A8480,subscriptions!B8480:B10004,subscriptions!C8480:C10004)</f>
        <v>Roam</v>
      </c>
      <c r="Q8480" s="10" t="s">
        <v>128</v>
      </c>
      <c r="R8480" s="10" t="s">
        <v>148</v>
      </c>
      <c r="S8480" s="10" t="s">
        <v>1374</v>
      </c>
    </row>
    <row r="8481">
      <c r="A8481" s="1" t="s">
        <v>10670</v>
      </c>
      <c r="B8481" s="1" t="s">
        <v>1141</v>
      </c>
      <c r="C8481" s="1" t="s">
        <v>441</v>
      </c>
      <c r="D8481" s="1" t="s">
        <v>27</v>
      </c>
      <c r="E8481" s="1" t="s">
        <v>28</v>
      </c>
      <c r="F8481" s="1" t="s">
        <v>3899</v>
      </c>
      <c r="G8481" s="1" t="s">
        <v>27371</v>
      </c>
      <c r="H8481" s="1" t="s">
        <v>27372</v>
      </c>
      <c r="I8481" s="4">
        <v>84.25096064814815</v>
      </c>
      <c r="J8481" s="1">
        <v>4742.91</v>
      </c>
      <c r="K8481" s="1">
        <v>401.45</v>
      </c>
      <c r="M8481" s="10">
        <f t="array" ref="M8481">_xlfn.XLOOKUP(A8481,subscriptions!B8481:B10004,subscriptions!D8481:D10004)</f>
        <v>120</v>
      </c>
      <c r="N8481" s="10">
        <f t="array" ref="N8481">_xlfn.XLOOKUP(A8481,subscriptions!B8481:B10004,subscriptions!G8481:G10004)</f>
        <v>0</v>
      </c>
      <c r="O8481" s="10">
        <v>120.0</v>
      </c>
      <c r="P8481" s="10" t="str">
        <f t="array" ref="P8481">_xlfn.XLOOKUP(A8481,subscriptions!B8481:B10004,subscriptions!C8481:C10004)</f>
        <v>Residential</v>
      </c>
      <c r="Q8481" s="10" t="s">
        <v>173</v>
      </c>
      <c r="R8481" s="10" t="s">
        <v>212</v>
      </c>
      <c r="S8481" s="10" t="s">
        <v>1691</v>
      </c>
    </row>
    <row r="8482">
      <c r="A8482" s="1" t="s">
        <v>10673</v>
      </c>
      <c r="B8482" s="1" t="s">
        <v>2279</v>
      </c>
      <c r="C8482" s="1" t="s">
        <v>178</v>
      </c>
      <c r="D8482" s="1" t="s">
        <v>153</v>
      </c>
      <c r="E8482" s="1" t="s">
        <v>332</v>
      </c>
      <c r="F8482" s="1" t="s">
        <v>618</v>
      </c>
      <c r="G8482" s="1" t="s">
        <v>27373</v>
      </c>
      <c r="H8482" s="1" t="s">
        <v>27374</v>
      </c>
      <c r="I8482" s="4">
        <v>84.33714120370371</v>
      </c>
      <c r="J8482" s="1">
        <v>54.54</v>
      </c>
      <c r="K8482" s="1">
        <v>21.25</v>
      </c>
      <c r="M8482" s="10">
        <f t="array" ref="M8482">_xlfn.XLOOKUP(A8482,subscriptions!B8482:B10004,subscriptions!D8482:D10004)</f>
        <v>50</v>
      </c>
      <c r="N8482" s="10">
        <f t="array" ref="N8482">_xlfn.XLOOKUP(A8482,subscriptions!B8482:B10004,subscriptions!G8482:G10004)</f>
        <v>5</v>
      </c>
      <c r="O8482" s="10">
        <v>47.5</v>
      </c>
      <c r="P8482" s="10" t="str">
        <f t="array" ref="P8482">_xlfn.XLOOKUP(A8482,subscriptions!B8482:B10004,subscriptions!C8482:C10004)</f>
        <v>Mini</v>
      </c>
      <c r="Q8482" s="10" t="s">
        <v>194</v>
      </c>
      <c r="R8482" s="10" t="s">
        <v>148</v>
      </c>
      <c r="S8482" s="10" t="s">
        <v>968</v>
      </c>
    </row>
    <row r="8483">
      <c r="A8483" s="1" t="s">
        <v>10674</v>
      </c>
      <c r="B8483" s="1" t="s">
        <v>295</v>
      </c>
      <c r="C8483" s="1" t="s">
        <v>218</v>
      </c>
      <c r="D8483" s="1" t="s">
        <v>153</v>
      </c>
      <c r="E8483" s="1" t="s">
        <v>280</v>
      </c>
      <c r="F8483" s="1" t="s">
        <v>1446</v>
      </c>
      <c r="G8483" s="1" t="s">
        <v>27375</v>
      </c>
      <c r="H8483" s="1" t="s">
        <v>27376</v>
      </c>
      <c r="I8483" s="4">
        <v>84.41967592592593</v>
      </c>
      <c r="J8483" s="1">
        <v>477.39</v>
      </c>
      <c r="K8483" s="1">
        <v>103.41</v>
      </c>
      <c r="M8483" s="10">
        <f t="array" ref="M8483">_xlfn.XLOOKUP(A8483,subscriptions!B8483:B10004,subscriptions!D8483:D10004)</f>
        <v>120</v>
      </c>
      <c r="N8483" s="10">
        <f t="array" ref="N8483">_xlfn.XLOOKUP(A8483,subscriptions!B8483:B10004,subscriptions!G8483:G10004)</f>
        <v>10</v>
      </c>
      <c r="O8483" s="10">
        <v>108.0</v>
      </c>
      <c r="P8483" s="10" t="str">
        <f t="array" ref="P8483">_xlfn.XLOOKUP(A8483,subscriptions!B8483:B10004,subscriptions!C8483:C10004)</f>
        <v>Residential</v>
      </c>
      <c r="Q8483" s="10" t="s">
        <v>128</v>
      </c>
      <c r="R8483" s="10" t="s">
        <v>212</v>
      </c>
      <c r="S8483" s="10" t="s">
        <v>1525</v>
      </c>
    </row>
    <row r="8484">
      <c r="A8484" s="1" t="s">
        <v>10675</v>
      </c>
      <c r="B8484" s="1" t="s">
        <v>1995</v>
      </c>
      <c r="C8484" s="1" t="s">
        <v>26</v>
      </c>
      <c r="D8484" s="1" t="s">
        <v>153</v>
      </c>
      <c r="E8484" s="1" t="s">
        <v>714</v>
      </c>
      <c r="F8484" s="1" t="s">
        <v>3419</v>
      </c>
      <c r="G8484" s="1" t="s">
        <v>27377</v>
      </c>
      <c r="H8484" s="1" t="s">
        <v>27378</v>
      </c>
      <c r="I8484" s="4">
        <v>84.21679398148149</v>
      </c>
      <c r="J8484" s="1">
        <v>3992.3</v>
      </c>
      <c r="K8484" s="1">
        <v>699.56</v>
      </c>
      <c r="M8484" s="10">
        <f t="array" ref="M8484">_xlfn.XLOOKUP(A8484,subscriptions!B8484:B10004,subscriptions!D8484:D10004)</f>
        <v>120</v>
      </c>
      <c r="N8484" s="10">
        <f t="array" ref="N8484">_xlfn.XLOOKUP(A8484,subscriptions!B8484:B10004,subscriptions!G8484:G10004)</f>
        <v>20</v>
      </c>
      <c r="O8484" s="10">
        <v>96.0</v>
      </c>
      <c r="P8484" s="10" t="str">
        <f t="array" ref="P8484">_xlfn.XLOOKUP(A8484,subscriptions!B8484:B10004,subscriptions!C8484:C10004)</f>
        <v>Residential</v>
      </c>
      <c r="Q8484" s="10" t="s">
        <v>128</v>
      </c>
      <c r="R8484" s="10" t="s">
        <v>148</v>
      </c>
      <c r="S8484" s="10" t="s">
        <v>453</v>
      </c>
    </row>
    <row r="8485">
      <c r="A8485" s="1" t="s">
        <v>10676</v>
      </c>
      <c r="B8485" s="1" t="s">
        <v>1460</v>
      </c>
      <c r="C8485" s="1" t="s">
        <v>786</v>
      </c>
      <c r="D8485" s="1" t="s">
        <v>27</v>
      </c>
      <c r="E8485" s="1" t="s">
        <v>714</v>
      </c>
      <c r="F8485" s="1" t="s">
        <v>2171</v>
      </c>
      <c r="G8485" s="1" t="s">
        <v>27379</v>
      </c>
      <c r="H8485" s="1" t="s">
        <v>27380</v>
      </c>
      <c r="I8485" s="4">
        <v>84.25377314814814</v>
      </c>
      <c r="J8485" s="1">
        <v>4085.33</v>
      </c>
      <c r="K8485" s="1">
        <v>564.64</v>
      </c>
      <c r="M8485" s="10">
        <f t="array" ref="M8485">_xlfn.XLOOKUP(A8485,subscriptions!B8485:B10004,subscriptions!D8485:D10004)</f>
        <v>250</v>
      </c>
      <c r="N8485" s="10">
        <f t="array" ref="N8485">_xlfn.XLOOKUP(A8485,subscriptions!B8485:B10004,subscriptions!G8485:G10004)</f>
        <v>0</v>
      </c>
      <c r="O8485" s="10">
        <v>250.0</v>
      </c>
      <c r="P8485" s="10" t="str">
        <f t="array" ref="P8485">_xlfn.XLOOKUP(A8485,subscriptions!B8485:B10004,subscriptions!C8485:C10004)</f>
        <v>Business</v>
      </c>
      <c r="Q8485" s="10" t="s">
        <v>173</v>
      </c>
      <c r="R8485" s="10" t="s">
        <v>129</v>
      </c>
      <c r="S8485" s="10" t="s">
        <v>1832</v>
      </c>
    </row>
    <row r="8486">
      <c r="A8486" s="1" t="s">
        <v>10677</v>
      </c>
      <c r="B8486" s="1" t="s">
        <v>24</v>
      </c>
      <c r="C8486" s="1" t="s">
        <v>786</v>
      </c>
      <c r="D8486" s="1" t="s">
        <v>27</v>
      </c>
      <c r="E8486" s="1" t="s">
        <v>332</v>
      </c>
      <c r="F8486" s="1" t="s">
        <v>427</v>
      </c>
      <c r="G8486" s="1" t="s">
        <v>27381</v>
      </c>
      <c r="H8486" s="1" t="s">
        <v>27382</v>
      </c>
      <c r="I8486" s="4">
        <v>84.21125</v>
      </c>
      <c r="J8486" s="1">
        <v>1962.59</v>
      </c>
      <c r="K8486" s="1">
        <v>346.12</v>
      </c>
      <c r="M8486" s="10">
        <f t="array" ref="M8486">_xlfn.XLOOKUP(A8486,subscriptions!B8486:B10004,subscriptions!D8486:D10004)</f>
        <v>120</v>
      </c>
      <c r="N8486" s="10">
        <f t="array" ref="N8486">_xlfn.XLOOKUP(A8486,subscriptions!B8486:B10004,subscriptions!G8486:G10004)</f>
        <v>5</v>
      </c>
      <c r="O8486" s="10">
        <v>114.0</v>
      </c>
      <c r="P8486" s="10" t="str">
        <f t="array" ref="P8486">_xlfn.XLOOKUP(A8486,subscriptions!B8486:B10004,subscriptions!C8486:C10004)</f>
        <v>Residential</v>
      </c>
      <c r="Q8486" s="10" t="s">
        <v>194</v>
      </c>
      <c r="R8486" s="10" t="s">
        <v>212</v>
      </c>
      <c r="S8486" s="10" t="s">
        <v>438</v>
      </c>
    </row>
    <row r="8487">
      <c r="A8487" s="1" t="s">
        <v>10678</v>
      </c>
      <c r="B8487" s="1" t="s">
        <v>150</v>
      </c>
      <c r="C8487" s="1" t="s">
        <v>556</v>
      </c>
      <c r="D8487" s="1" t="s">
        <v>153</v>
      </c>
      <c r="E8487" s="1" t="s">
        <v>280</v>
      </c>
      <c r="F8487" s="1" t="s">
        <v>1706</v>
      </c>
      <c r="G8487" s="1" t="s">
        <v>27383</v>
      </c>
      <c r="H8487" s="1" t="s">
        <v>27384</v>
      </c>
      <c r="I8487" s="4">
        <v>84.21354166666667</v>
      </c>
      <c r="J8487" s="1">
        <v>2227.13</v>
      </c>
      <c r="K8487" s="1">
        <v>364.41</v>
      </c>
      <c r="M8487" s="10">
        <f t="array" ref="M8487">_xlfn.XLOOKUP(A8487,subscriptions!B8487:B10004,subscriptions!D8487:D10004)</f>
        <v>80</v>
      </c>
      <c r="N8487" s="10">
        <f t="array" ref="N8487">_xlfn.XLOOKUP(A8487,subscriptions!B8487:B10004,subscriptions!G8487:G10004)</f>
        <v>10</v>
      </c>
      <c r="O8487" s="10">
        <v>72.0</v>
      </c>
      <c r="P8487" s="10" t="str">
        <f t="array" ref="P8487">_xlfn.XLOOKUP(A8487,subscriptions!B8487:B10004,subscriptions!C8487:C10004)</f>
        <v>Roam</v>
      </c>
      <c r="Q8487" s="10" t="s">
        <v>128</v>
      </c>
      <c r="R8487" s="10" t="s">
        <v>148</v>
      </c>
      <c r="S8487" s="10" t="s">
        <v>1915</v>
      </c>
    </row>
    <row r="8488">
      <c r="A8488" s="1" t="s">
        <v>10679</v>
      </c>
      <c r="B8488" s="1" t="s">
        <v>389</v>
      </c>
      <c r="C8488" s="1" t="s">
        <v>279</v>
      </c>
      <c r="D8488" s="1" t="s">
        <v>27</v>
      </c>
      <c r="E8488" s="1" t="s">
        <v>631</v>
      </c>
      <c r="F8488" s="1" t="s">
        <v>2293</v>
      </c>
      <c r="G8488" s="1" t="s">
        <v>27385</v>
      </c>
      <c r="H8488" s="1" t="s">
        <v>27386</v>
      </c>
      <c r="I8488" s="4">
        <v>84.29605324074075</v>
      </c>
      <c r="J8488" s="1">
        <v>193.91</v>
      </c>
      <c r="K8488" s="1">
        <v>42.4</v>
      </c>
      <c r="M8488" s="10">
        <f t="array" ref="M8488">_xlfn.XLOOKUP(A8488,subscriptions!B8488:B10004,subscriptions!D8488:D10004)</f>
        <v>120</v>
      </c>
      <c r="N8488" s="10">
        <f t="array" ref="N8488">_xlfn.XLOOKUP(A8488,subscriptions!B8488:B10004,subscriptions!G8488:G10004)</f>
        <v>20</v>
      </c>
      <c r="O8488" s="10">
        <v>96.0</v>
      </c>
      <c r="P8488" s="10" t="str">
        <f t="array" ref="P8488">_xlfn.XLOOKUP(A8488,subscriptions!B8488:B10004,subscriptions!C8488:C10004)</f>
        <v>Residential</v>
      </c>
      <c r="Q8488" s="10" t="s">
        <v>128</v>
      </c>
      <c r="R8488" s="10" t="s">
        <v>148</v>
      </c>
      <c r="S8488" s="10" t="s">
        <v>655</v>
      </c>
    </row>
    <row r="8489">
      <c r="A8489" s="1" t="s">
        <v>10680</v>
      </c>
      <c r="B8489" s="1" t="s">
        <v>197</v>
      </c>
      <c r="C8489" s="1" t="s">
        <v>1833</v>
      </c>
      <c r="D8489" s="1" t="s">
        <v>153</v>
      </c>
      <c r="E8489" s="1" t="s">
        <v>239</v>
      </c>
      <c r="F8489" s="1" t="s">
        <v>3181</v>
      </c>
      <c r="G8489" s="1" t="s">
        <v>27387</v>
      </c>
      <c r="H8489" s="1" t="s">
        <v>27388</v>
      </c>
      <c r="I8489" s="4">
        <v>84.41886574074074</v>
      </c>
      <c r="J8489" s="1">
        <v>1131.94</v>
      </c>
      <c r="K8489" s="1">
        <v>202.59</v>
      </c>
      <c r="M8489" s="10">
        <f t="array" ref="M8489">_xlfn.XLOOKUP(A8489,subscriptions!B8489:B10004,subscriptions!D8489:D10004)</f>
        <v>250</v>
      </c>
      <c r="N8489" s="10">
        <f t="array" ref="N8489">_xlfn.XLOOKUP(A8489,subscriptions!B8489:B10004,subscriptions!G8489:G10004)</f>
        <v>0</v>
      </c>
      <c r="O8489" s="10">
        <v>250.0</v>
      </c>
      <c r="P8489" s="10" t="str">
        <f t="array" ref="P8489">_xlfn.XLOOKUP(A8489,subscriptions!B8489:B10004,subscriptions!C8489:C10004)</f>
        <v>Business</v>
      </c>
      <c r="Q8489" s="10" t="s">
        <v>173</v>
      </c>
      <c r="R8489" s="10" t="s">
        <v>129</v>
      </c>
      <c r="S8489" s="10" t="s">
        <v>1822</v>
      </c>
    </row>
    <row r="8490">
      <c r="A8490" s="1" t="s">
        <v>10681</v>
      </c>
      <c r="B8490" s="1" t="s">
        <v>713</v>
      </c>
      <c r="C8490" s="1" t="s">
        <v>1678</v>
      </c>
      <c r="D8490" s="1" t="s">
        <v>27</v>
      </c>
      <c r="E8490" s="1" t="s">
        <v>714</v>
      </c>
      <c r="F8490" s="1" t="s">
        <v>1866</v>
      </c>
      <c r="G8490" s="1" t="s">
        <v>27389</v>
      </c>
      <c r="H8490" s="1" t="s">
        <v>27390</v>
      </c>
      <c r="I8490" s="4">
        <v>84.378125</v>
      </c>
      <c r="J8490" s="1">
        <v>445.13</v>
      </c>
      <c r="K8490" s="1">
        <v>50.99</v>
      </c>
      <c r="M8490" s="10">
        <f t="array" ref="M8490">_xlfn.XLOOKUP(A8490,subscriptions!B8490:B10004,subscriptions!D8490:D10004)</f>
        <v>120</v>
      </c>
      <c r="N8490" s="10">
        <f t="array" ref="N8490">_xlfn.XLOOKUP(A8490,subscriptions!B8490:B10004,subscriptions!G8490:G10004)</f>
        <v>5</v>
      </c>
      <c r="O8490" s="10">
        <v>114.0</v>
      </c>
      <c r="P8490" s="10" t="str">
        <f t="array" ref="P8490">_xlfn.XLOOKUP(A8490,subscriptions!B8490:B10004,subscriptions!C8490:C10004)</f>
        <v>Residential</v>
      </c>
      <c r="Q8490" s="10" t="s">
        <v>194</v>
      </c>
      <c r="R8490" s="10" t="s">
        <v>212</v>
      </c>
      <c r="S8490" s="10" t="s">
        <v>1302</v>
      </c>
    </row>
    <row r="8491">
      <c r="A8491" s="1" t="s">
        <v>10682</v>
      </c>
      <c r="B8491" s="1" t="s">
        <v>941</v>
      </c>
      <c r="C8491" s="1" t="s">
        <v>800</v>
      </c>
      <c r="D8491" s="1" t="s">
        <v>27</v>
      </c>
      <c r="E8491" s="1" t="s">
        <v>631</v>
      </c>
      <c r="F8491" s="1" t="s">
        <v>922</v>
      </c>
      <c r="G8491" s="1" t="s">
        <v>27391</v>
      </c>
      <c r="H8491" s="1" t="s">
        <v>27392</v>
      </c>
      <c r="I8491" s="4">
        <v>84.21001157407407</v>
      </c>
      <c r="J8491" s="1">
        <v>349.91</v>
      </c>
      <c r="K8491" s="1">
        <v>35.72</v>
      </c>
      <c r="M8491" s="10">
        <f t="array" ref="M8491">_xlfn.XLOOKUP(A8491,subscriptions!B8491:B10004,subscriptions!D8491:D10004)</f>
        <v>250</v>
      </c>
      <c r="N8491" s="10">
        <f t="array" ref="N8491">_xlfn.XLOOKUP(A8491,subscriptions!B8491:B10004,subscriptions!G8491:G10004)</f>
        <v>10</v>
      </c>
      <c r="O8491" s="10">
        <v>225.0</v>
      </c>
      <c r="P8491" s="10" t="str">
        <f t="array" ref="P8491">_xlfn.XLOOKUP(A8491,subscriptions!B8491:B10004,subscriptions!C8491:C10004)</f>
        <v>Business</v>
      </c>
      <c r="Q8491" s="10" t="s">
        <v>128</v>
      </c>
      <c r="R8491" s="10" t="s">
        <v>129</v>
      </c>
      <c r="S8491" s="10" t="s">
        <v>353</v>
      </c>
    </row>
    <row r="8492">
      <c r="A8492" s="1" t="s">
        <v>10683</v>
      </c>
      <c r="B8492" s="1" t="s">
        <v>2521</v>
      </c>
      <c r="C8492" s="1" t="s">
        <v>1388</v>
      </c>
      <c r="D8492" s="1" t="s">
        <v>153</v>
      </c>
      <c r="E8492" s="1" t="s">
        <v>111</v>
      </c>
      <c r="F8492" s="1" t="s">
        <v>1855</v>
      </c>
      <c r="G8492" s="1" t="s">
        <v>27393</v>
      </c>
      <c r="H8492" s="1" t="s">
        <v>27394</v>
      </c>
      <c r="I8492" s="4">
        <v>84.29263888888889</v>
      </c>
      <c r="J8492" s="1">
        <v>2543.49</v>
      </c>
      <c r="K8492" s="1">
        <v>310.78</v>
      </c>
      <c r="M8492" s="10">
        <f t="array" ref="M8492">_xlfn.XLOOKUP(A8492,subscriptions!B8492:B10004,subscriptions!D8492:D10004)</f>
        <v>120</v>
      </c>
      <c r="N8492" s="10">
        <f t="array" ref="N8492">_xlfn.XLOOKUP(A8492,subscriptions!B8492:B10004,subscriptions!G8492:G10004)</f>
        <v>20</v>
      </c>
      <c r="O8492" s="10">
        <v>96.0</v>
      </c>
      <c r="P8492" s="10" t="str">
        <f t="array" ref="P8492">_xlfn.XLOOKUP(A8492,subscriptions!B8492:B10004,subscriptions!C8492:C10004)</f>
        <v>Residential</v>
      </c>
      <c r="Q8492" s="10" t="s">
        <v>128</v>
      </c>
      <c r="R8492" s="10" t="s">
        <v>148</v>
      </c>
      <c r="S8492" s="10" t="s">
        <v>587</v>
      </c>
    </row>
    <row r="8493">
      <c r="A8493" s="1" t="s">
        <v>10684</v>
      </c>
      <c r="B8493" s="1" t="s">
        <v>375</v>
      </c>
      <c r="C8493" s="1" t="s">
        <v>1492</v>
      </c>
      <c r="D8493" s="1" t="s">
        <v>27</v>
      </c>
      <c r="E8493" s="1" t="s">
        <v>111</v>
      </c>
      <c r="F8493" s="1" t="s">
        <v>1227</v>
      </c>
      <c r="G8493" s="1" t="s">
        <v>27395</v>
      </c>
      <c r="H8493" s="1" t="s">
        <v>27396</v>
      </c>
      <c r="I8493" s="4">
        <v>84.29461805555556</v>
      </c>
      <c r="J8493" s="1">
        <v>267.6</v>
      </c>
      <c r="K8493" s="1">
        <v>65.02</v>
      </c>
      <c r="M8493" s="10">
        <f t="array" ref="M8493">_xlfn.XLOOKUP(A8493,subscriptions!B8493:B10004,subscriptions!D8493:D10004)</f>
        <v>120</v>
      </c>
      <c r="N8493" s="10">
        <f t="array" ref="N8493">_xlfn.XLOOKUP(A8493,subscriptions!B8493:B10004,subscriptions!G8493:G10004)</f>
        <v>0</v>
      </c>
      <c r="O8493" s="10">
        <v>120.0</v>
      </c>
      <c r="P8493" s="10" t="str">
        <f t="array" ref="P8493">_xlfn.XLOOKUP(A8493,subscriptions!B8493:B10004,subscriptions!C8493:C10004)</f>
        <v>Residential</v>
      </c>
      <c r="Q8493" s="10" t="s">
        <v>173</v>
      </c>
      <c r="R8493" s="10" t="s">
        <v>212</v>
      </c>
      <c r="S8493" s="10" t="s">
        <v>2075</v>
      </c>
    </row>
    <row r="8494">
      <c r="A8494" s="1" t="s">
        <v>10685</v>
      </c>
      <c r="B8494" s="1" t="s">
        <v>899</v>
      </c>
      <c r="C8494" s="1" t="s">
        <v>492</v>
      </c>
      <c r="D8494" s="1" t="s">
        <v>27</v>
      </c>
      <c r="E8494" s="1" t="s">
        <v>179</v>
      </c>
      <c r="F8494" s="1" t="s">
        <v>357</v>
      </c>
      <c r="G8494" s="1" t="s">
        <v>27397</v>
      </c>
      <c r="H8494" s="1" t="s">
        <v>27398</v>
      </c>
      <c r="I8494" s="4">
        <v>84.33576388888889</v>
      </c>
      <c r="J8494" s="1">
        <v>998.51</v>
      </c>
      <c r="K8494" s="1">
        <v>255.81</v>
      </c>
      <c r="L8494" s="1">
        <v>100.0</v>
      </c>
      <c r="M8494" s="10">
        <f t="array" ref="M8494">_xlfn.XLOOKUP(A8494,subscriptions!B8494:B10004,subscriptions!D8494:D10004)</f>
        <v>80</v>
      </c>
      <c r="N8494" s="10">
        <f t="array" ref="N8494">_xlfn.XLOOKUP(A8494,subscriptions!B8494:B10004,subscriptions!G8494:G10004)</f>
        <v>5</v>
      </c>
      <c r="O8494" s="10">
        <v>76.0</v>
      </c>
      <c r="P8494" s="10" t="str">
        <f t="array" ref="P8494">_xlfn.XLOOKUP(A8494,subscriptions!B8494:B10004,subscriptions!C8494:C10004)</f>
        <v>Roam</v>
      </c>
      <c r="Q8494" s="10" t="s">
        <v>194</v>
      </c>
      <c r="R8494" s="10" t="s">
        <v>148</v>
      </c>
      <c r="S8494" s="10" t="s">
        <v>571</v>
      </c>
    </row>
    <row r="8495">
      <c r="A8495" s="1" t="s">
        <v>10688</v>
      </c>
      <c r="B8495" s="1" t="s">
        <v>1317</v>
      </c>
      <c r="C8495" s="1" t="s">
        <v>441</v>
      </c>
      <c r="D8495" s="1" t="s">
        <v>27</v>
      </c>
      <c r="E8495" s="1" t="s">
        <v>239</v>
      </c>
      <c r="F8495" s="1" t="s">
        <v>3181</v>
      </c>
      <c r="G8495" s="1" t="s">
        <v>27399</v>
      </c>
      <c r="H8495" s="1" t="s">
        <v>27400</v>
      </c>
      <c r="I8495" s="4">
        <v>84.34054398148149</v>
      </c>
      <c r="J8495" s="1">
        <v>4234.99</v>
      </c>
      <c r="K8495" s="1">
        <v>693.86</v>
      </c>
      <c r="M8495" s="10">
        <f t="array" ref="M8495">_xlfn.XLOOKUP(A8495,subscriptions!B8495:B10004,subscriptions!D8495:D10004)</f>
        <v>80</v>
      </c>
      <c r="N8495" s="10">
        <f t="array" ref="N8495">_xlfn.XLOOKUP(A8495,subscriptions!B8495:B10004,subscriptions!G8495:G10004)</f>
        <v>10</v>
      </c>
      <c r="O8495" s="10">
        <v>72.0</v>
      </c>
      <c r="P8495" s="10" t="str">
        <f t="array" ref="P8495">_xlfn.XLOOKUP(A8495,subscriptions!B8495:B10004,subscriptions!C8495:C10004)</f>
        <v>Roam</v>
      </c>
      <c r="Q8495" s="10" t="s">
        <v>128</v>
      </c>
      <c r="R8495" s="10" t="s">
        <v>148</v>
      </c>
      <c r="S8495" s="10" t="s">
        <v>616</v>
      </c>
    </row>
    <row r="8496">
      <c r="A8496" s="1" t="s">
        <v>10689</v>
      </c>
      <c r="B8496" s="1" t="s">
        <v>1414</v>
      </c>
      <c r="C8496" s="1" t="s">
        <v>827</v>
      </c>
      <c r="D8496" s="1" t="s">
        <v>27</v>
      </c>
      <c r="E8496" s="1" t="s">
        <v>239</v>
      </c>
      <c r="F8496" s="1" t="s">
        <v>2765</v>
      </c>
      <c r="G8496" s="1" t="s">
        <v>27401</v>
      </c>
      <c r="H8496" s="1" t="s">
        <v>27402</v>
      </c>
      <c r="I8496" s="4">
        <v>84.25837962962963</v>
      </c>
      <c r="J8496" s="1">
        <v>358.38</v>
      </c>
      <c r="K8496" s="1">
        <v>72.67</v>
      </c>
      <c r="M8496" s="10">
        <f t="array" ref="M8496">_xlfn.XLOOKUP(A8496,subscriptions!B8496:B10004,subscriptions!D8496:D10004)</f>
        <v>80</v>
      </c>
      <c r="N8496" s="10">
        <f t="array" ref="N8496">_xlfn.XLOOKUP(A8496,subscriptions!B8496:B10004,subscriptions!G8496:G10004)</f>
        <v>20</v>
      </c>
      <c r="O8496" s="10">
        <v>64.0</v>
      </c>
      <c r="P8496" s="10" t="str">
        <f t="array" ref="P8496">_xlfn.XLOOKUP(A8496,subscriptions!B8496:B10004,subscriptions!C8496:C10004)</f>
        <v>Roam</v>
      </c>
      <c r="Q8496" s="10" t="s">
        <v>128</v>
      </c>
      <c r="R8496" s="10" t="s">
        <v>148</v>
      </c>
      <c r="S8496" s="10" t="s">
        <v>4148</v>
      </c>
    </row>
    <row r="8497">
      <c r="A8497" s="1" t="s">
        <v>10690</v>
      </c>
      <c r="B8497" s="1" t="s">
        <v>713</v>
      </c>
      <c r="C8497" s="1" t="s">
        <v>764</v>
      </c>
      <c r="D8497" s="1" t="s">
        <v>27</v>
      </c>
      <c r="E8497" s="1" t="s">
        <v>714</v>
      </c>
      <c r="F8497" s="1" t="s">
        <v>1951</v>
      </c>
      <c r="G8497" s="1" t="s">
        <v>27403</v>
      </c>
      <c r="H8497" s="1" t="s">
        <v>27404</v>
      </c>
      <c r="I8497" s="4">
        <v>84.42109953703704</v>
      </c>
      <c r="J8497" s="1">
        <v>5774.62</v>
      </c>
      <c r="K8497" s="1">
        <v>858.5</v>
      </c>
      <c r="M8497" s="10">
        <f t="array" ref="M8497">_xlfn.XLOOKUP(A8497,subscriptions!B8497:B10004,subscriptions!D8497:D10004)</f>
        <v>80</v>
      </c>
      <c r="N8497" s="10">
        <f t="array" ref="N8497">_xlfn.XLOOKUP(A8497,subscriptions!B8497:B10004,subscriptions!G8497:G10004)</f>
        <v>0</v>
      </c>
      <c r="O8497" s="10">
        <v>80.0</v>
      </c>
      <c r="P8497" s="10" t="str">
        <f t="array" ref="P8497">_xlfn.XLOOKUP(A8497,subscriptions!B8497:B10004,subscriptions!C8497:C10004)</f>
        <v>Roam</v>
      </c>
      <c r="Q8497" s="10" t="s">
        <v>173</v>
      </c>
      <c r="R8497" s="10" t="s">
        <v>148</v>
      </c>
      <c r="S8497" s="10" t="s">
        <v>2152</v>
      </c>
    </row>
    <row r="8498">
      <c r="A8498" s="1" t="s">
        <v>10691</v>
      </c>
      <c r="B8498" s="1" t="s">
        <v>842</v>
      </c>
      <c r="C8498" s="1" t="s">
        <v>884</v>
      </c>
      <c r="D8498" s="1" t="s">
        <v>27</v>
      </c>
      <c r="E8498" s="1" t="s">
        <v>714</v>
      </c>
      <c r="F8498" s="1" t="s">
        <v>828</v>
      </c>
      <c r="G8498" s="1" t="s">
        <v>27405</v>
      </c>
      <c r="H8498" s="1" t="s">
        <v>27406</v>
      </c>
      <c r="I8498" s="4">
        <v>84.20984953703703</v>
      </c>
      <c r="J8498" s="1">
        <v>7797.78</v>
      </c>
      <c r="K8498" s="1">
        <v>1749.22</v>
      </c>
      <c r="M8498" s="10">
        <f t="array" ref="M8498">_xlfn.XLOOKUP(A8498,subscriptions!B8498:B10004,subscriptions!D8498:D10004)</f>
        <v>50</v>
      </c>
      <c r="N8498" s="10">
        <f t="array" ref="N8498">_xlfn.XLOOKUP(A8498,subscriptions!B8498:B10004,subscriptions!G8498:G10004)</f>
        <v>5</v>
      </c>
      <c r="O8498" s="10">
        <v>47.5</v>
      </c>
      <c r="P8498" s="10" t="str">
        <f t="array" ref="P8498">_xlfn.XLOOKUP(A8498,subscriptions!B8498:B10004,subscriptions!C8498:C10004)</f>
        <v>Mini</v>
      </c>
      <c r="Q8498" s="10" t="s">
        <v>194</v>
      </c>
      <c r="R8498" s="10" t="s">
        <v>148</v>
      </c>
      <c r="S8498" s="10" t="s">
        <v>353</v>
      </c>
    </row>
    <row r="8499">
      <c r="A8499" s="1" t="s">
        <v>10692</v>
      </c>
      <c r="B8499" s="1" t="s">
        <v>842</v>
      </c>
      <c r="C8499" s="1" t="s">
        <v>3912</v>
      </c>
      <c r="D8499" s="1" t="s">
        <v>27</v>
      </c>
      <c r="E8499" s="1" t="s">
        <v>179</v>
      </c>
      <c r="F8499" s="1" t="s">
        <v>4595</v>
      </c>
      <c r="G8499" s="1" t="s">
        <v>27407</v>
      </c>
      <c r="H8499" s="1" t="s">
        <v>27408</v>
      </c>
      <c r="I8499" s="4">
        <v>84.41739583333333</v>
      </c>
      <c r="J8499" s="1">
        <v>1266.6</v>
      </c>
      <c r="K8499" s="1">
        <v>315.79</v>
      </c>
      <c r="L8499" s="1">
        <v>100.0</v>
      </c>
      <c r="M8499" s="10">
        <f t="array" ref="M8499">_xlfn.XLOOKUP(A8499,subscriptions!B8499:B10004,subscriptions!D8499:D10004)</f>
        <v>120</v>
      </c>
      <c r="N8499" s="10">
        <f t="array" ref="N8499">_xlfn.XLOOKUP(A8499,subscriptions!B8499:B10004,subscriptions!G8499:G10004)</f>
        <v>10</v>
      </c>
      <c r="O8499" s="10">
        <v>108.0</v>
      </c>
      <c r="P8499" s="10" t="str">
        <f t="array" ref="P8499">_xlfn.XLOOKUP(A8499,subscriptions!B8499:B10004,subscriptions!C8499:C10004)</f>
        <v>Residential</v>
      </c>
      <c r="Q8499" s="10" t="s">
        <v>128</v>
      </c>
      <c r="R8499" s="10" t="s">
        <v>212</v>
      </c>
      <c r="S8499" s="10" t="s">
        <v>327</v>
      </c>
    </row>
    <row r="8500">
      <c r="A8500" s="1" t="s">
        <v>10693</v>
      </c>
      <c r="B8500" s="1" t="s">
        <v>329</v>
      </c>
      <c r="C8500" s="1" t="s">
        <v>261</v>
      </c>
      <c r="D8500" s="1" t="s">
        <v>27</v>
      </c>
      <c r="E8500" s="1" t="s">
        <v>28</v>
      </c>
      <c r="F8500" s="1" t="s">
        <v>2097</v>
      </c>
      <c r="G8500" s="1" t="s">
        <v>27409</v>
      </c>
      <c r="H8500" s="1" t="s">
        <v>27410</v>
      </c>
      <c r="I8500" s="4">
        <v>84.2931712962963</v>
      </c>
      <c r="J8500" s="1">
        <v>329.75</v>
      </c>
      <c r="K8500" s="1">
        <v>31.18</v>
      </c>
      <c r="M8500" s="10">
        <f t="array" ref="M8500">_xlfn.XLOOKUP(A8500,subscriptions!B8500:B10004,subscriptions!D8500:D10004)</f>
        <v>50</v>
      </c>
      <c r="N8500" s="10">
        <f t="array" ref="N8500">_xlfn.XLOOKUP(A8500,subscriptions!B8500:B10004,subscriptions!G8500:G10004)</f>
        <v>20</v>
      </c>
      <c r="O8500" s="10">
        <v>40.0</v>
      </c>
      <c r="P8500" s="10" t="str">
        <f t="array" ref="P8500">_xlfn.XLOOKUP(A8500,subscriptions!B8500:B10004,subscriptions!C8500:C10004)</f>
        <v>Mini</v>
      </c>
      <c r="Q8500" s="10" t="s">
        <v>128</v>
      </c>
      <c r="R8500" s="10" t="s">
        <v>148</v>
      </c>
      <c r="S8500" s="10" t="s">
        <v>1779</v>
      </c>
    </row>
    <row r="8501">
      <c r="A8501" s="1" t="s">
        <v>10694</v>
      </c>
      <c r="B8501" s="1" t="s">
        <v>1527</v>
      </c>
      <c r="C8501" s="1" t="s">
        <v>296</v>
      </c>
      <c r="D8501" s="1" t="s">
        <v>153</v>
      </c>
      <c r="E8501" s="1" t="s">
        <v>239</v>
      </c>
      <c r="F8501" s="1" t="s">
        <v>2364</v>
      </c>
      <c r="G8501" s="1" t="s">
        <v>27411</v>
      </c>
      <c r="H8501" s="1" t="s">
        <v>27412</v>
      </c>
      <c r="I8501" s="4">
        <v>84.25520833333333</v>
      </c>
      <c r="J8501" s="1">
        <v>619.93</v>
      </c>
      <c r="K8501" s="1">
        <v>137.97</v>
      </c>
      <c r="M8501" s="10">
        <f t="array" ref="M8501">_xlfn.XLOOKUP(A8501,subscriptions!B8501:B10004,subscriptions!D8501:D10004)</f>
        <v>120</v>
      </c>
      <c r="N8501" s="10">
        <f t="array" ref="N8501">_xlfn.XLOOKUP(A8501,subscriptions!B8501:B10004,subscriptions!G8501:G10004)</f>
        <v>0</v>
      </c>
      <c r="O8501" s="10">
        <v>120.0</v>
      </c>
      <c r="P8501" s="10" t="str">
        <f t="array" ref="P8501">_xlfn.XLOOKUP(A8501,subscriptions!B8501:B10004,subscriptions!C8501:C10004)</f>
        <v>Residential</v>
      </c>
      <c r="Q8501" s="10" t="s">
        <v>173</v>
      </c>
      <c r="R8501" s="10" t="s">
        <v>212</v>
      </c>
      <c r="S8501" s="10" t="s">
        <v>149</v>
      </c>
    </row>
    <row r="8502">
      <c r="A8502" s="1" t="s">
        <v>10695</v>
      </c>
      <c r="B8502" s="1" t="s">
        <v>573</v>
      </c>
      <c r="C8502" s="1" t="s">
        <v>2483</v>
      </c>
      <c r="D8502" s="1" t="s">
        <v>27</v>
      </c>
      <c r="E8502" s="1" t="s">
        <v>111</v>
      </c>
      <c r="F8502" s="1" t="s">
        <v>1227</v>
      </c>
      <c r="G8502" s="1" t="s">
        <v>27413</v>
      </c>
      <c r="H8502" s="1" t="s">
        <v>27414</v>
      </c>
      <c r="I8502" s="4">
        <v>84.25162037037038</v>
      </c>
      <c r="J8502" s="1">
        <v>878.76</v>
      </c>
      <c r="K8502" s="1">
        <v>180.29</v>
      </c>
      <c r="M8502" s="10">
        <f t="array" ref="M8502">_xlfn.XLOOKUP(A8502,subscriptions!B8502:B10004,subscriptions!D8502:D10004)</f>
        <v>120</v>
      </c>
      <c r="N8502" s="10">
        <f t="array" ref="N8502">_xlfn.XLOOKUP(A8502,subscriptions!B8502:B10004,subscriptions!G8502:G10004)</f>
        <v>5</v>
      </c>
      <c r="O8502" s="10">
        <v>114.0</v>
      </c>
      <c r="P8502" s="10" t="str">
        <f t="array" ref="P8502">_xlfn.XLOOKUP(A8502,subscriptions!B8502:B10004,subscriptions!C8502:C10004)</f>
        <v>Residential</v>
      </c>
      <c r="Q8502" s="10" t="s">
        <v>194</v>
      </c>
      <c r="R8502" s="10" t="s">
        <v>212</v>
      </c>
      <c r="S8502" s="10" t="s">
        <v>4065</v>
      </c>
    </row>
    <row r="8503">
      <c r="A8503" s="1" t="s">
        <v>10696</v>
      </c>
      <c r="B8503" s="1" t="s">
        <v>389</v>
      </c>
      <c r="C8503" s="1" t="s">
        <v>2007</v>
      </c>
      <c r="D8503" s="1" t="s">
        <v>27</v>
      </c>
      <c r="E8503" s="1" t="s">
        <v>631</v>
      </c>
      <c r="F8503" s="1" t="s">
        <v>943</v>
      </c>
      <c r="G8503" s="1" t="s">
        <v>27415</v>
      </c>
      <c r="H8503" s="1" t="s">
        <v>27416</v>
      </c>
      <c r="I8503" s="4">
        <v>84.25219907407407</v>
      </c>
      <c r="J8503" s="1">
        <v>605.13</v>
      </c>
      <c r="K8503" s="1">
        <v>74.16</v>
      </c>
      <c r="M8503" s="10">
        <f t="array" ref="M8503">_xlfn.XLOOKUP(A8503,subscriptions!B8503:B10004,subscriptions!D8503:D10004)</f>
        <v>120</v>
      </c>
      <c r="N8503" s="10">
        <f t="array" ref="N8503">_xlfn.XLOOKUP(A8503,subscriptions!B8503:B10004,subscriptions!G8503:G10004)</f>
        <v>10</v>
      </c>
      <c r="O8503" s="10">
        <v>108.0</v>
      </c>
      <c r="P8503" s="10" t="str">
        <f t="array" ref="P8503">_xlfn.XLOOKUP(A8503,subscriptions!B8503:B10004,subscriptions!C8503:C10004)</f>
        <v>Residential</v>
      </c>
      <c r="Q8503" s="10" t="s">
        <v>128</v>
      </c>
      <c r="R8503" s="10" t="s">
        <v>212</v>
      </c>
      <c r="S8503" s="10" t="s">
        <v>1008</v>
      </c>
    </row>
    <row r="8504">
      <c r="A8504" s="1" t="s">
        <v>10697</v>
      </c>
      <c r="B8504" s="1" t="s">
        <v>1491</v>
      </c>
      <c r="C8504" s="1" t="s">
        <v>2483</v>
      </c>
      <c r="D8504" s="1" t="s">
        <v>153</v>
      </c>
      <c r="E8504" s="1" t="s">
        <v>332</v>
      </c>
      <c r="F8504" s="1" t="s">
        <v>618</v>
      </c>
      <c r="G8504" s="1" t="s">
        <v>27417</v>
      </c>
      <c r="H8504" s="1" t="s">
        <v>27418</v>
      </c>
      <c r="I8504" s="4">
        <v>84.29457175925926</v>
      </c>
      <c r="J8504" s="1">
        <v>544.08</v>
      </c>
      <c r="K8504" s="1">
        <v>85.76</v>
      </c>
      <c r="M8504" s="10">
        <f t="array" ref="M8504">_xlfn.XLOOKUP(A8504,subscriptions!B8504:B10004,subscriptions!D8504:D10004)</f>
        <v>50</v>
      </c>
      <c r="N8504" s="10">
        <f t="array" ref="N8504">_xlfn.XLOOKUP(A8504,subscriptions!B8504:B10004,subscriptions!G8504:G10004)</f>
        <v>20</v>
      </c>
      <c r="O8504" s="10">
        <v>40.0</v>
      </c>
      <c r="P8504" s="10" t="str">
        <f t="array" ref="P8504">_xlfn.XLOOKUP(A8504,subscriptions!B8504:B10004,subscriptions!C8504:C10004)</f>
        <v>Mini</v>
      </c>
      <c r="Q8504" s="10" t="s">
        <v>128</v>
      </c>
      <c r="R8504" s="10" t="s">
        <v>148</v>
      </c>
      <c r="S8504" s="10" t="s">
        <v>2075</v>
      </c>
    </row>
    <row r="8505">
      <c r="A8505" s="1" t="s">
        <v>10698</v>
      </c>
      <c r="B8505" s="1" t="s">
        <v>472</v>
      </c>
      <c r="C8505" s="1" t="s">
        <v>1100</v>
      </c>
      <c r="D8505" s="1" t="s">
        <v>27</v>
      </c>
      <c r="E8505" s="1" t="s">
        <v>219</v>
      </c>
      <c r="F8505" s="1" t="s">
        <v>660</v>
      </c>
      <c r="G8505" s="1" t="s">
        <v>27419</v>
      </c>
      <c r="H8505" s="1" t="s">
        <v>27420</v>
      </c>
      <c r="I8505" s="4">
        <v>84.41756944444444</v>
      </c>
      <c r="J8505" s="1">
        <v>5425.68</v>
      </c>
      <c r="K8505" s="1">
        <v>1189.59</v>
      </c>
      <c r="M8505" s="10">
        <f t="array" ref="M8505">_xlfn.XLOOKUP(A8505,subscriptions!B8505:B10004,subscriptions!D8505:D10004)</f>
        <v>80</v>
      </c>
      <c r="N8505" s="10">
        <f t="array" ref="N8505">_xlfn.XLOOKUP(A8505,subscriptions!B8505:B10004,subscriptions!G8505:G10004)</f>
        <v>0</v>
      </c>
      <c r="O8505" s="10">
        <v>80.0</v>
      </c>
      <c r="P8505" s="10" t="str">
        <f t="array" ref="P8505">_xlfn.XLOOKUP(A8505,subscriptions!B8505:B10004,subscriptions!C8505:C10004)</f>
        <v>Roam</v>
      </c>
      <c r="Q8505" s="10" t="s">
        <v>173</v>
      </c>
      <c r="R8505" s="10" t="s">
        <v>148</v>
      </c>
      <c r="S8505" s="10" t="s">
        <v>327</v>
      </c>
    </row>
    <row r="8506">
      <c r="A8506" s="1" t="s">
        <v>10699</v>
      </c>
      <c r="B8506" s="1" t="s">
        <v>1506</v>
      </c>
      <c r="C8506" s="1" t="s">
        <v>279</v>
      </c>
      <c r="D8506" s="1" t="s">
        <v>27</v>
      </c>
      <c r="E8506" s="1" t="s">
        <v>179</v>
      </c>
      <c r="F8506" s="1" t="s">
        <v>4595</v>
      </c>
      <c r="G8506" s="1" t="s">
        <v>27421</v>
      </c>
      <c r="H8506" s="1" t="s">
        <v>27422</v>
      </c>
      <c r="I8506" s="4">
        <v>84.37788194444444</v>
      </c>
      <c r="J8506" s="1">
        <v>299.73</v>
      </c>
      <c r="K8506" s="1">
        <v>43.63</v>
      </c>
      <c r="L8506" s="1">
        <v>100.0</v>
      </c>
      <c r="M8506" s="10">
        <f t="array" ref="M8506">_xlfn.XLOOKUP(A8506,subscriptions!B8506:B10004,subscriptions!D8506:D10004)</f>
        <v>120</v>
      </c>
      <c r="N8506" s="10">
        <f t="array" ref="N8506">_xlfn.XLOOKUP(A8506,subscriptions!B8506:B10004,subscriptions!G8506:G10004)</f>
        <v>5</v>
      </c>
      <c r="O8506" s="10">
        <v>114.0</v>
      </c>
      <c r="P8506" s="10" t="str">
        <f t="array" ref="P8506">_xlfn.XLOOKUP(A8506,subscriptions!B8506:B10004,subscriptions!C8506:C10004)</f>
        <v>Residential</v>
      </c>
      <c r="Q8506" s="10" t="s">
        <v>194</v>
      </c>
      <c r="R8506" s="10" t="s">
        <v>212</v>
      </c>
      <c r="S8506" s="10" t="s">
        <v>1302</v>
      </c>
    </row>
    <row r="8507">
      <c r="A8507" s="1" t="s">
        <v>10700</v>
      </c>
      <c r="B8507" s="1" t="s">
        <v>2018</v>
      </c>
      <c r="C8507" s="1" t="s">
        <v>1876</v>
      </c>
      <c r="D8507" s="1" t="s">
        <v>27</v>
      </c>
      <c r="E8507" s="1" t="s">
        <v>239</v>
      </c>
      <c r="F8507" s="1" t="s">
        <v>3181</v>
      </c>
      <c r="G8507" s="1" t="s">
        <v>27423</v>
      </c>
      <c r="H8507" s="1" t="s">
        <v>27424</v>
      </c>
      <c r="I8507" s="4">
        <v>84.25152777777778</v>
      </c>
      <c r="J8507" s="1">
        <v>2032.6</v>
      </c>
      <c r="K8507" s="1">
        <v>337.31</v>
      </c>
      <c r="M8507" s="10">
        <f t="array" ref="M8507">_xlfn.XLOOKUP(A8507,subscriptions!B8507:B10004,subscriptions!D8507:D10004)</f>
        <v>120</v>
      </c>
      <c r="N8507" s="10">
        <f t="array" ref="N8507">_xlfn.XLOOKUP(A8507,subscriptions!B8507:B10004,subscriptions!G8507:G10004)</f>
        <v>10</v>
      </c>
      <c r="O8507" s="10">
        <v>108.0</v>
      </c>
      <c r="P8507" s="10" t="str">
        <f t="array" ref="P8507">_xlfn.XLOOKUP(A8507,subscriptions!B8507:B10004,subscriptions!C8507:C10004)</f>
        <v>Residential</v>
      </c>
      <c r="Q8507" s="10" t="s">
        <v>128</v>
      </c>
      <c r="R8507" s="10" t="s">
        <v>212</v>
      </c>
      <c r="S8507" s="10" t="s">
        <v>4065</v>
      </c>
    </row>
    <row r="8508">
      <c r="A8508" s="1" t="s">
        <v>10701</v>
      </c>
      <c r="B8508" s="1" t="s">
        <v>150</v>
      </c>
      <c r="C8508" s="1" t="s">
        <v>3912</v>
      </c>
      <c r="D8508" s="1" t="s">
        <v>153</v>
      </c>
      <c r="E8508" s="1" t="s">
        <v>111</v>
      </c>
      <c r="F8508" s="1" t="s">
        <v>1263</v>
      </c>
      <c r="G8508" s="1" t="s">
        <v>27425</v>
      </c>
      <c r="H8508" s="1" t="s">
        <v>27426</v>
      </c>
      <c r="I8508" s="4">
        <v>84.29806712962963</v>
      </c>
      <c r="J8508" s="1">
        <v>50.62</v>
      </c>
      <c r="K8508" s="1">
        <v>11.94</v>
      </c>
      <c r="M8508" s="10">
        <f t="array" ref="M8508">_xlfn.XLOOKUP(A8508,subscriptions!B8508:B10004,subscriptions!D8508:D10004)</f>
        <v>80</v>
      </c>
      <c r="N8508" s="10">
        <f t="array" ref="N8508">_xlfn.XLOOKUP(A8508,subscriptions!B8508:B10004,subscriptions!G8508:G10004)</f>
        <v>20</v>
      </c>
      <c r="O8508" s="10">
        <v>64.0</v>
      </c>
      <c r="P8508" s="10" t="str">
        <f t="array" ref="P8508">_xlfn.XLOOKUP(A8508,subscriptions!B8508:B10004,subscriptions!C8508:C10004)</f>
        <v>Roam</v>
      </c>
      <c r="Q8508" s="10" t="s">
        <v>128</v>
      </c>
      <c r="R8508" s="10" t="s">
        <v>148</v>
      </c>
      <c r="S8508" s="10" t="s">
        <v>785</v>
      </c>
    </row>
    <row r="8509">
      <c r="A8509" s="1" t="s">
        <v>10702</v>
      </c>
      <c r="B8509" s="1" t="s">
        <v>295</v>
      </c>
      <c r="C8509" s="1" t="s">
        <v>673</v>
      </c>
      <c r="D8509" s="1" t="s">
        <v>153</v>
      </c>
      <c r="E8509" s="1" t="s">
        <v>280</v>
      </c>
      <c r="F8509" s="1" t="s">
        <v>2239</v>
      </c>
      <c r="G8509" s="1" t="s">
        <v>27427</v>
      </c>
      <c r="H8509" s="1" t="s">
        <v>27428</v>
      </c>
      <c r="I8509" s="4">
        <v>84.38346064814814</v>
      </c>
      <c r="J8509" s="1">
        <v>1410.19</v>
      </c>
      <c r="K8509" s="1">
        <v>166.59</v>
      </c>
      <c r="M8509" s="10">
        <f t="array" ref="M8509">_xlfn.XLOOKUP(A8509,subscriptions!B8509:B10004,subscriptions!D8509:D10004)</f>
        <v>120</v>
      </c>
      <c r="N8509" s="10">
        <f t="array" ref="N8509">_xlfn.XLOOKUP(A8509,subscriptions!B8509:B10004,subscriptions!G8509:G10004)</f>
        <v>0</v>
      </c>
      <c r="O8509" s="10">
        <v>120.0</v>
      </c>
      <c r="P8509" s="10" t="str">
        <f t="array" ref="P8509">_xlfn.XLOOKUP(A8509,subscriptions!B8509:B10004,subscriptions!C8509:C10004)</f>
        <v>Residential</v>
      </c>
      <c r="Q8509" s="10" t="s">
        <v>173</v>
      </c>
      <c r="R8509" s="10" t="s">
        <v>212</v>
      </c>
      <c r="S8509" s="10" t="s">
        <v>882</v>
      </c>
    </row>
    <row r="8510">
      <c r="A8510" s="1" t="s">
        <v>10703</v>
      </c>
      <c r="B8510" s="1" t="s">
        <v>814</v>
      </c>
      <c r="C8510" s="1" t="s">
        <v>456</v>
      </c>
      <c r="D8510" s="1" t="s">
        <v>153</v>
      </c>
      <c r="E8510" s="1" t="s">
        <v>179</v>
      </c>
      <c r="F8510" s="1" t="s">
        <v>773</v>
      </c>
      <c r="G8510" s="1" t="s">
        <v>27429</v>
      </c>
      <c r="H8510" s="1" t="s">
        <v>27430</v>
      </c>
      <c r="I8510" s="4">
        <v>84.33907407407408</v>
      </c>
      <c r="J8510" s="1">
        <v>3764.39</v>
      </c>
      <c r="K8510" s="1">
        <v>459.59</v>
      </c>
      <c r="L8510" s="1">
        <v>100.0</v>
      </c>
      <c r="M8510" s="10">
        <f t="array" ref="M8510">_xlfn.XLOOKUP(A8510,subscriptions!B8510:B10004,subscriptions!D8510:D10004)</f>
        <v>120</v>
      </c>
      <c r="N8510" s="10">
        <f t="array" ref="N8510">_xlfn.XLOOKUP(A8510,subscriptions!B8510:B10004,subscriptions!G8510:G10004)</f>
        <v>5</v>
      </c>
      <c r="O8510" s="10">
        <v>114.0</v>
      </c>
      <c r="P8510" s="10" t="str">
        <f t="array" ref="P8510">_xlfn.XLOOKUP(A8510,subscriptions!B8510:B10004,subscriptions!C8510:C10004)</f>
        <v>Residential</v>
      </c>
      <c r="Q8510" s="10" t="s">
        <v>194</v>
      </c>
      <c r="R8510" s="10" t="s">
        <v>212</v>
      </c>
      <c r="S8510" s="10" t="s">
        <v>2016</v>
      </c>
    </row>
    <row r="8511">
      <c r="A8511" s="1" t="s">
        <v>10704</v>
      </c>
      <c r="B8511" s="1" t="s">
        <v>870</v>
      </c>
      <c r="C8511" s="1" t="s">
        <v>658</v>
      </c>
      <c r="D8511" s="1" t="s">
        <v>153</v>
      </c>
      <c r="E8511" s="1" t="s">
        <v>631</v>
      </c>
      <c r="F8511" s="1" t="s">
        <v>1115</v>
      </c>
      <c r="G8511" s="1" t="s">
        <v>27431</v>
      </c>
      <c r="H8511" s="1" t="s">
        <v>27432</v>
      </c>
      <c r="I8511" s="4">
        <v>84.25568287037036</v>
      </c>
      <c r="J8511" s="1">
        <v>559.38</v>
      </c>
      <c r="K8511" s="1">
        <v>138.36</v>
      </c>
      <c r="M8511" s="10">
        <f t="array" ref="M8511">_xlfn.XLOOKUP(A8511,subscriptions!B8511:B10004,subscriptions!D8511:D10004)</f>
        <v>120</v>
      </c>
      <c r="N8511" s="10">
        <f t="array" ref="N8511">_xlfn.XLOOKUP(A8511,subscriptions!B8511:B10004,subscriptions!G8511:G10004)</f>
        <v>10</v>
      </c>
      <c r="O8511" s="10">
        <v>108.0</v>
      </c>
      <c r="P8511" s="10" t="str">
        <f t="array" ref="P8511">_xlfn.XLOOKUP(A8511,subscriptions!B8511:B10004,subscriptions!C8511:C10004)</f>
        <v>Residential</v>
      </c>
      <c r="Q8511" s="10" t="s">
        <v>128</v>
      </c>
      <c r="R8511" s="10" t="s">
        <v>212</v>
      </c>
      <c r="S8511" s="10" t="s">
        <v>1156</v>
      </c>
    </row>
    <row r="8512">
      <c r="A8512" s="1" t="s">
        <v>10705</v>
      </c>
      <c r="B8512" s="1" t="s">
        <v>713</v>
      </c>
      <c r="C8512" s="1" t="s">
        <v>3912</v>
      </c>
      <c r="D8512" s="1" t="s">
        <v>27</v>
      </c>
      <c r="E8512" s="1" t="s">
        <v>179</v>
      </c>
      <c r="F8512" s="1" t="s">
        <v>1045</v>
      </c>
      <c r="G8512" s="1" t="s">
        <v>27433</v>
      </c>
      <c r="H8512" s="1" t="s">
        <v>27434</v>
      </c>
      <c r="I8512" s="4">
        <v>84.16967592592593</v>
      </c>
      <c r="J8512" s="1">
        <v>357.82</v>
      </c>
      <c r="K8512" s="1">
        <v>41.13</v>
      </c>
      <c r="L8512" s="1">
        <v>100.0</v>
      </c>
      <c r="M8512" s="10">
        <f t="array" ref="M8512">_xlfn.XLOOKUP(A8512,subscriptions!B8512:B10004,subscriptions!D8512:D10004)</f>
        <v>120</v>
      </c>
      <c r="N8512" s="10">
        <f t="array" ref="N8512">_xlfn.XLOOKUP(A8512,subscriptions!B8512:B10004,subscriptions!G8512:G10004)</f>
        <v>20</v>
      </c>
      <c r="O8512" s="10">
        <v>96.0</v>
      </c>
      <c r="P8512" s="10" t="str">
        <f t="array" ref="P8512">_xlfn.XLOOKUP(A8512,subscriptions!B8512:B10004,subscriptions!C8512:C10004)</f>
        <v>Residential</v>
      </c>
      <c r="Q8512" s="10" t="s">
        <v>128</v>
      </c>
      <c r="R8512" s="10" t="s">
        <v>148</v>
      </c>
      <c r="S8512" s="10" t="s">
        <v>213</v>
      </c>
    </row>
    <row r="8513">
      <c r="A8513" s="1" t="s">
        <v>10708</v>
      </c>
      <c r="B8513" s="1" t="s">
        <v>1009</v>
      </c>
      <c r="C8513" s="1" t="s">
        <v>1876</v>
      </c>
      <c r="D8513" s="1" t="s">
        <v>153</v>
      </c>
      <c r="E8513" s="1" t="s">
        <v>111</v>
      </c>
      <c r="F8513" s="1" t="s">
        <v>3756</v>
      </c>
      <c r="G8513" s="1" t="s">
        <v>27435</v>
      </c>
      <c r="H8513" s="1" t="s">
        <v>27436</v>
      </c>
      <c r="I8513" s="4">
        <v>84.16975694444444</v>
      </c>
      <c r="J8513" s="1">
        <v>1631.95</v>
      </c>
      <c r="K8513" s="1">
        <v>265.13</v>
      </c>
      <c r="M8513" s="10">
        <f t="array" ref="M8513">_xlfn.XLOOKUP(A8513,subscriptions!B8513:B10004,subscriptions!D8513:D10004)</f>
        <v>250</v>
      </c>
      <c r="N8513" s="10">
        <f t="array" ref="N8513">_xlfn.XLOOKUP(A8513,subscriptions!B8513:B10004,subscriptions!G8513:G10004)</f>
        <v>0</v>
      </c>
      <c r="O8513" s="10">
        <v>250.0</v>
      </c>
      <c r="P8513" s="10" t="str">
        <f t="array" ref="P8513">_xlfn.XLOOKUP(A8513,subscriptions!B8513:B10004,subscriptions!C8513:C10004)</f>
        <v>Business</v>
      </c>
      <c r="Q8513" s="10" t="s">
        <v>173</v>
      </c>
      <c r="R8513" s="10" t="s">
        <v>129</v>
      </c>
      <c r="S8513" s="10" t="s">
        <v>213</v>
      </c>
    </row>
    <row r="8514">
      <c r="A8514" s="1" t="s">
        <v>10709</v>
      </c>
      <c r="B8514" s="1" t="s">
        <v>814</v>
      </c>
      <c r="C8514" s="1" t="s">
        <v>884</v>
      </c>
      <c r="D8514" s="1" t="s">
        <v>153</v>
      </c>
      <c r="E8514" s="1" t="s">
        <v>714</v>
      </c>
      <c r="F8514" s="1" t="s">
        <v>3326</v>
      </c>
      <c r="G8514" s="1" t="s">
        <v>27437</v>
      </c>
      <c r="H8514" s="1" t="s">
        <v>27438</v>
      </c>
      <c r="I8514" s="4">
        <v>84.21328703703703</v>
      </c>
      <c r="J8514" s="1">
        <v>1920.33</v>
      </c>
      <c r="K8514" s="1">
        <v>212.76</v>
      </c>
      <c r="M8514" s="10">
        <f t="array" ref="M8514">_xlfn.XLOOKUP(A8514,subscriptions!B8514:B10004,subscriptions!D8514:D10004)</f>
        <v>250</v>
      </c>
      <c r="N8514" s="10">
        <f t="array" ref="N8514">_xlfn.XLOOKUP(A8514,subscriptions!B8514:B10004,subscriptions!G8514:G10004)</f>
        <v>5</v>
      </c>
      <c r="O8514" s="10">
        <v>237.5</v>
      </c>
      <c r="P8514" s="10" t="str">
        <f t="array" ref="P8514">_xlfn.XLOOKUP(A8514,subscriptions!B8514:B10004,subscriptions!C8514:C10004)</f>
        <v>Business</v>
      </c>
      <c r="Q8514" s="10" t="s">
        <v>194</v>
      </c>
      <c r="R8514" s="10" t="s">
        <v>129</v>
      </c>
      <c r="S8514" s="10" t="s">
        <v>1915</v>
      </c>
    </row>
    <row r="8515">
      <c r="A8515" s="1" t="s">
        <v>10710</v>
      </c>
      <c r="B8515" s="1" t="s">
        <v>2534</v>
      </c>
      <c r="C8515" s="1" t="s">
        <v>734</v>
      </c>
      <c r="D8515" s="1" t="s">
        <v>153</v>
      </c>
      <c r="E8515" s="1" t="s">
        <v>280</v>
      </c>
      <c r="F8515" s="1" t="s">
        <v>281</v>
      </c>
      <c r="G8515" s="1" t="s">
        <v>27439</v>
      </c>
      <c r="H8515" s="1" t="s">
        <v>27440</v>
      </c>
      <c r="I8515" s="4">
        <v>84.2537037037037</v>
      </c>
      <c r="J8515" s="1">
        <v>1797.27</v>
      </c>
      <c r="K8515" s="1">
        <v>256.01</v>
      </c>
      <c r="M8515" s="10">
        <f t="array" ref="M8515">_xlfn.XLOOKUP(A8515,subscriptions!B8515:B10004,subscriptions!D8515:D10004)</f>
        <v>120</v>
      </c>
      <c r="N8515" s="10">
        <f t="array" ref="N8515">_xlfn.XLOOKUP(A8515,subscriptions!B8515:B10004,subscriptions!G8515:G10004)</f>
        <v>10</v>
      </c>
      <c r="O8515" s="10">
        <v>108.0</v>
      </c>
      <c r="P8515" s="10" t="str">
        <f t="array" ref="P8515">_xlfn.XLOOKUP(A8515,subscriptions!B8515:B10004,subscriptions!C8515:C10004)</f>
        <v>Residential</v>
      </c>
      <c r="Q8515" s="10" t="s">
        <v>128</v>
      </c>
      <c r="R8515" s="10" t="s">
        <v>212</v>
      </c>
      <c r="S8515" s="10" t="s">
        <v>1832</v>
      </c>
    </row>
    <row r="8516">
      <c r="A8516" s="1" t="s">
        <v>10711</v>
      </c>
      <c r="B8516" s="1" t="s">
        <v>1414</v>
      </c>
      <c r="C8516" s="1" t="s">
        <v>1507</v>
      </c>
      <c r="D8516" s="1" t="s">
        <v>27</v>
      </c>
      <c r="E8516" s="1" t="s">
        <v>332</v>
      </c>
      <c r="F8516" s="1" t="s">
        <v>618</v>
      </c>
      <c r="G8516" s="1" t="s">
        <v>27441</v>
      </c>
      <c r="H8516" s="1" t="s">
        <v>27442</v>
      </c>
      <c r="I8516" s="4">
        <v>84.21141203703704</v>
      </c>
      <c r="J8516" s="1">
        <v>626.99</v>
      </c>
      <c r="K8516" s="1">
        <v>108.22</v>
      </c>
      <c r="M8516" s="10">
        <f t="array" ref="M8516">_xlfn.XLOOKUP(A8516,subscriptions!B8516:B10004,subscriptions!D8516:D10004)</f>
        <v>50</v>
      </c>
      <c r="N8516" s="10">
        <f t="array" ref="N8516">_xlfn.XLOOKUP(A8516,subscriptions!B8516:B10004,subscriptions!G8516:G10004)</f>
        <v>20</v>
      </c>
      <c r="O8516" s="10">
        <v>40.0</v>
      </c>
      <c r="P8516" s="10" t="str">
        <f t="array" ref="P8516">_xlfn.XLOOKUP(A8516,subscriptions!B8516:B10004,subscriptions!C8516:C10004)</f>
        <v>Mini</v>
      </c>
      <c r="Q8516" s="10" t="s">
        <v>128</v>
      </c>
      <c r="R8516" s="10" t="s">
        <v>148</v>
      </c>
      <c r="S8516" s="10" t="s">
        <v>438</v>
      </c>
    </row>
    <row r="8517">
      <c r="A8517" s="1" t="s">
        <v>10712</v>
      </c>
      <c r="B8517" s="1" t="s">
        <v>573</v>
      </c>
      <c r="C8517" s="1" t="s">
        <v>920</v>
      </c>
      <c r="D8517" s="1" t="s">
        <v>27</v>
      </c>
      <c r="E8517" s="1" t="s">
        <v>714</v>
      </c>
      <c r="F8517" s="1" t="s">
        <v>2171</v>
      </c>
      <c r="G8517" s="1" t="s">
        <v>27443</v>
      </c>
      <c r="H8517" s="1" t="s">
        <v>27444</v>
      </c>
      <c r="I8517" s="4">
        <v>84.17241898148148</v>
      </c>
      <c r="J8517" s="1">
        <v>485.93</v>
      </c>
      <c r="K8517" s="1">
        <v>129.41</v>
      </c>
      <c r="M8517" s="10">
        <f t="array" ref="M8517">_xlfn.XLOOKUP(A8517,subscriptions!B8517:B10004,subscriptions!D8517:D10004)</f>
        <v>120</v>
      </c>
      <c r="N8517" s="10">
        <f t="array" ref="N8517">_xlfn.XLOOKUP(A8517,subscriptions!B8517:B10004,subscriptions!G8517:G10004)</f>
        <v>0</v>
      </c>
      <c r="O8517" s="10">
        <v>120.0</v>
      </c>
      <c r="P8517" s="10" t="str">
        <f t="array" ref="P8517">_xlfn.XLOOKUP(A8517,subscriptions!B8517:B10004,subscriptions!C8517:C10004)</f>
        <v>Residential</v>
      </c>
      <c r="Q8517" s="10" t="s">
        <v>173</v>
      </c>
      <c r="R8517" s="10" t="s">
        <v>212</v>
      </c>
      <c r="S8517" s="10" t="s">
        <v>1637</v>
      </c>
    </row>
    <row r="8518">
      <c r="A8518" s="1" t="s">
        <v>10713</v>
      </c>
      <c r="B8518" s="1" t="s">
        <v>439</v>
      </c>
      <c r="C8518" s="1" t="s">
        <v>198</v>
      </c>
      <c r="D8518" s="1" t="s">
        <v>153</v>
      </c>
      <c r="E8518" s="1" t="s">
        <v>631</v>
      </c>
      <c r="F8518" s="1" t="s">
        <v>2293</v>
      </c>
      <c r="G8518" s="1" t="s">
        <v>27445</v>
      </c>
      <c r="H8518" s="1" t="s">
        <v>27446</v>
      </c>
      <c r="I8518" s="4">
        <v>84.34127314814815</v>
      </c>
      <c r="J8518" s="1">
        <v>4732.58</v>
      </c>
      <c r="K8518" s="1">
        <v>966.44</v>
      </c>
      <c r="M8518" s="10">
        <f t="array" ref="M8518">_xlfn.XLOOKUP(A8518,subscriptions!B8518:B10004,subscriptions!D8518:D10004)</f>
        <v>120</v>
      </c>
      <c r="N8518" s="10">
        <f t="array" ref="N8518">_xlfn.XLOOKUP(A8518,subscriptions!B8518:B10004,subscriptions!G8518:G10004)</f>
        <v>5</v>
      </c>
      <c r="O8518" s="10">
        <v>114.0</v>
      </c>
      <c r="P8518" s="10" t="str">
        <f t="array" ref="P8518">_xlfn.XLOOKUP(A8518,subscriptions!B8518:B10004,subscriptions!C8518:C10004)</f>
        <v>Residential</v>
      </c>
      <c r="Q8518" s="10" t="s">
        <v>194</v>
      </c>
      <c r="R8518" s="10" t="s">
        <v>212</v>
      </c>
      <c r="S8518" s="10" t="s">
        <v>259</v>
      </c>
    </row>
    <row r="8519">
      <c r="A8519" s="1" t="s">
        <v>10714</v>
      </c>
      <c r="B8519" s="1" t="s">
        <v>1173</v>
      </c>
      <c r="C8519" s="1" t="s">
        <v>1507</v>
      </c>
      <c r="D8519" s="1" t="s">
        <v>27</v>
      </c>
      <c r="E8519" s="1" t="s">
        <v>179</v>
      </c>
      <c r="F8519" s="1" t="s">
        <v>4595</v>
      </c>
      <c r="G8519" s="1" t="s">
        <v>27447</v>
      </c>
      <c r="H8519" s="1" t="s">
        <v>27448</v>
      </c>
      <c r="I8519" s="4">
        <v>84.37946759259259</v>
      </c>
      <c r="J8519" s="1">
        <v>3901.77</v>
      </c>
      <c r="K8519" s="1">
        <v>811.69</v>
      </c>
      <c r="L8519" s="1">
        <v>100.0</v>
      </c>
      <c r="M8519" s="10">
        <f t="array" ref="M8519">_xlfn.XLOOKUP(A8519,subscriptions!B8519:B10004,subscriptions!D8519:D10004)</f>
        <v>120</v>
      </c>
      <c r="N8519" s="10">
        <f t="array" ref="N8519">_xlfn.XLOOKUP(A8519,subscriptions!B8519:B10004,subscriptions!G8519:G10004)</f>
        <v>10</v>
      </c>
      <c r="O8519" s="10">
        <v>108.0</v>
      </c>
      <c r="P8519" s="10" t="str">
        <f t="array" ref="P8519">_xlfn.XLOOKUP(A8519,subscriptions!B8519:B10004,subscriptions!C8519:C10004)</f>
        <v>Residential</v>
      </c>
      <c r="Q8519" s="10" t="s">
        <v>128</v>
      </c>
      <c r="R8519" s="10" t="s">
        <v>212</v>
      </c>
      <c r="S8519" s="10" t="s">
        <v>2380</v>
      </c>
    </row>
    <row r="8520">
      <c r="A8520" s="1" t="s">
        <v>10715</v>
      </c>
      <c r="B8520" s="1" t="s">
        <v>4627</v>
      </c>
      <c r="C8520" s="1" t="s">
        <v>871</v>
      </c>
      <c r="D8520" s="1" t="s">
        <v>27</v>
      </c>
      <c r="E8520" s="1" t="s">
        <v>714</v>
      </c>
      <c r="F8520" s="1" t="s">
        <v>1866</v>
      </c>
      <c r="G8520" s="1" t="s">
        <v>27449</v>
      </c>
      <c r="H8520" s="1" t="s">
        <v>27450</v>
      </c>
      <c r="I8520" s="4">
        <v>84.33701388888889</v>
      </c>
      <c r="J8520" s="1">
        <v>966.84</v>
      </c>
      <c r="K8520" s="1">
        <v>228.15</v>
      </c>
      <c r="M8520" s="10">
        <f t="array" ref="M8520">_xlfn.XLOOKUP(A8520,subscriptions!B8520:B10004,subscriptions!D8520:D10004)</f>
        <v>120</v>
      </c>
      <c r="N8520" s="10">
        <f t="array" ref="N8520">_xlfn.XLOOKUP(A8520,subscriptions!B8520:B10004,subscriptions!G8520:G10004)</f>
        <v>20</v>
      </c>
      <c r="O8520" s="10">
        <v>96.0</v>
      </c>
      <c r="P8520" s="10" t="str">
        <f t="array" ref="P8520">_xlfn.XLOOKUP(A8520,subscriptions!B8520:B10004,subscriptions!C8520:C10004)</f>
        <v>Residential</v>
      </c>
      <c r="Q8520" s="10" t="s">
        <v>128</v>
      </c>
      <c r="R8520" s="10" t="s">
        <v>148</v>
      </c>
      <c r="S8520" s="10" t="s">
        <v>968</v>
      </c>
    </row>
    <row r="8521">
      <c r="A8521" s="1" t="s">
        <v>10716</v>
      </c>
      <c r="B8521" s="1" t="s">
        <v>1491</v>
      </c>
      <c r="C8521" s="1" t="s">
        <v>3912</v>
      </c>
      <c r="D8521" s="1" t="s">
        <v>153</v>
      </c>
      <c r="E8521" s="1" t="s">
        <v>714</v>
      </c>
      <c r="F8521" s="1" t="s">
        <v>2171</v>
      </c>
      <c r="G8521" s="1" t="s">
        <v>27451</v>
      </c>
      <c r="H8521" s="1" t="s">
        <v>27452</v>
      </c>
      <c r="I8521" s="4">
        <v>84.21259259259259</v>
      </c>
      <c r="J8521" s="1">
        <v>2858.09</v>
      </c>
      <c r="K8521" s="1">
        <v>707.36</v>
      </c>
      <c r="M8521" s="10">
        <f t="array" ref="M8521">_xlfn.XLOOKUP(A8521,subscriptions!B8521:B10004,subscriptions!D8521:D10004)</f>
        <v>120</v>
      </c>
      <c r="N8521" s="10">
        <f t="array" ref="N8521">_xlfn.XLOOKUP(A8521,subscriptions!B8521:B10004,subscriptions!G8521:G10004)</f>
        <v>0</v>
      </c>
      <c r="O8521" s="10">
        <v>120.0</v>
      </c>
      <c r="P8521" s="10" t="str">
        <f t="array" ref="P8521">_xlfn.XLOOKUP(A8521,subscriptions!B8521:B10004,subscriptions!C8521:C10004)</f>
        <v>Residential</v>
      </c>
      <c r="Q8521" s="10" t="s">
        <v>173</v>
      </c>
      <c r="R8521" s="10" t="s">
        <v>212</v>
      </c>
      <c r="S8521" s="10" t="s">
        <v>813</v>
      </c>
    </row>
    <row r="8522">
      <c r="A8522" s="1" t="s">
        <v>10717</v>
      </c>
      <c r="B8522" s="1" t="s">
        <v>4509</v>
      </c>
      <c r="C8522" s="1" t="s">
        <v>786</v>
      </c>
      <c r="D8522" s="1" t="s">
        <v>153</v>
      </c>
      <c r="E8522" s="1" t="s">
        <v>631</v>
      </c>
      <c r="F8522" s="1" t="s">
        <v>632</v>
      </c>
      <c r="G8522" s="1" t="s">
        <v>27453</v>
      </c>
      <c r="H8522" s="1" t="s">
        <v>27454</v>
      </c>
      <c r="I8522" s="4">
        <v>84.3759375</v>
      </c>
      <c r="J8522" s="1">
        <v>953.11</v>
      </c>
      <c r="K8522" s="1">
        <v>153.8</v>
      </c>
      <c r="M8522" s="10">
        <f t="array" ref="M8522">_xlfn.XLOOKUP(A8522,subscriptions!B8522:B10004,subscriptions!D8522:D10004)</f>
        <v>120</v>
      </c>
      <c r="N8522" s="10">
        <f t="array" ref="N8522">_xlfn.XLOOKUP(A8522,subscriptions!B8522:B10004,subscriptions!G8522:G10004)</f>
        <v>5</v>
      </c>
      <c r="O8522" s="10">
        <v>114.0</v>
      </c>
      <c r="P8522" s="10" t="str">
        <f t="array" ref="P8522">_xlfn.XLOOKUP(A8522,subscriptions!B8522:B10004,subscriptions!C8522:C10004)</f>
        <v>Residential</v>
      </c>
      <c r="Q8522" s="10" t="s">
        <v>194</v>
      </c>
      <c r="R8522" s="10" t="s">
        <v>212</v>
      </c>
      <c r="S8522" s="10" t="s">
        <v>1442</v>
      </c>
    </row>
    <row r="8523">
      <c r="A8523" s="1" t="s">
        <v>10718</v>
      </c>
      <c r="B8523" s="1" t="s">
        <v>1664</v>
      </c>
      <c r="C8523" s="1" t="s">
        <v>3912</v>
      </c>
      <c r="D8523" s="1" t="s">
        <v>153</v>
      </c>
      <c r="E8523" s="1" t="s">
        <v>179</v>
      </c>
      <c r="F8523" s="1" t="s">
        <v>1760</v>
      </c>
      <c r="G8523" s="1" t="s">
        <v>27455</v>
      </c>
      <c r="H8523" s="1" t="s">
        <v>27456</v>
      </c>
      <c r="I8523" s="4">
        <v>84.37950231481481</v>
      </c>
      <c r="J8523" s="1">
        <v>878.48</v>
      </c>
      <c r="K8523" s="1">
        <v>201.68</v>
      </c>
      <c r="L8523" s="1">
        <v>100.0</v>
      </c>
      <c r="M8523" s="10">
        <f t="array" ref="M8523">_xlfn.XLOOKUP(A8523,subscriptions!B8523:B10004,subscriptions!D8523:D10004)</f>
        <v>120</v>
      </c>
      <c r="N8523" s="10">
        <f t="array" ref="N8523">_xlfn.XLOOKUP(A8523,subscriptions!B8523:B10004,subscriptions!G8523:G10004)</f>
        <v>10</v>
      </c>
      <c r="O8523" s="10">
        <v>108.0</v>
      </c>
      <c r="P8523" s="10" t="str">
        <f t="array" ref="P8523">_xlfn.XLOOKUP(A8523,subscriptions!B8523:B10004,subscriptions!C8523:C10004)</f>
        <v>Residential</v>
      </c>
      <c r="Q8523" s="10" t="s">
        <v>128</v>
      </c>
      <c r="R8523" s="10" t="s">
        <v>212</v>
      </c>
      <c r="S8523" s="10" t="s">
        <v>2380</v>
      </c>
    </row>
    <row r="8524">
      <c r="A8524" s="1" t="s">
        <v>10719</v>
      </c>
      <c r="B8524" s="1" t="s">
        <v>455</v>
      </c>
      <c r="C8524" s="1" t="s">
        <v>673</v>
      </c>
      <c r="D8524" s="1" t="s">
        <v>27</v>
      </c>
      <c r="E8524" s="1" t="s">
        <v>28</v>
      </c>
      <c r="F8524" s="1" t="s">
        <v>2188</v>
      </c>
      <c r="G8524" s="1" t="s">
        <v>27457</v>
      </c>
      <c r="H8524" s="1" t="s">
        <v>27458</v>
      </c>
      <c r="I8524" s="4">
        <v>84.21490740740741</v>
      </c>
      <c r="J8524" s="1">
        <v>305.76</v>
      </c>
      <c r="K8524" s="1">
        <v>61.42</v>
      </c>
      <c r="M8524" s="10">
        <f t="array" ref="M8524">_xlfn.XLOOKUP(A8524,subscriptions!B8524:B10004,subscriptions!D8524:D10004)</f>
        <v>50</v>
      </c>
      <c r="N8524" s="10">
        <f t="array" ref="N8524">_xlfn.XLOOKUP(A8524,subscriptions!B8524:B10004,subscriptions!G8524:G10004)</f>
        <v>20</v>
      </c>
      <c r="O8524" s="10">
        <v>40.0</v>
      </c>
      <c r="P8524" s="10" t="str">
        <f t="array" ref="P8524">_xlfn.XLOOKUP(A8524,subscriptions!B8524:B10004,subscriptions!C8524:C10004)</f>
        <v>Mini</v>
      </c>
      <c r="Q8524" s="10" t="s">
        <v>128</v>
      </c>
      <c r="R8524" s="10" t="s">
        <v>148</v>
      </c>
      <c r="S8524" s="10" t="s">
        <v>3641</v>
      </c>
    </row>
    <row r="8525">
      <c r="A8525" s="1" t="s">
        <v>10720</v>
      </c>
      <c r="B8525" s="1" t="s">
        <v>748</v>
      </c>
      <c r="C8525" s="1" t="s">
        <v>296</v>
      </c>
      <c r="D8525" s="1" t="s">
        <v>27</v>
      </c>
      <c r="E8525" s="1" t="s">
        <v>631</v>
      </c>
      <c r="F8525" s="1" t="s">
        <v>1318</v>
      </c>
      <c r="G8525" s="1" t="s">
        <v>27459</v>
      </c>
      <c r="H8525" s="1" t="s">
        <v>27460</v>
      </c>
      <c r="I8525" s="4">
        <v>84.29653935185185</v>
      </c>
      <c r="J8525" s="1">
        <v>883.75</v>
      </c>
      <c r="K8525" s="1">
        <v>97.64</v>
      </c>
      <c r="M8525" s="10">
        <f t="array" ref="M8525">_xlfn.XLOOKUP(A8525,subscriptions!B8525:B10004,subscriptions!D8525:D10004)</f>
        <v>80</v>
      </c>
      <c r="N8525" s="10">
        <f t="array" ref="N8525">_xlfn.XLOOKUP(A8525,subscriptions!B8525:B10004,subscriptions!G8525:G10004)</f>
        <v>0</v>
      </c>
      <c r="O8525" s="10">
        <v>80.0</v>
      </c>
      <c r="P8525" s="10" t="str">
        <f t="array" ref="P8525">_xlfn.XLOOKUP(A8525,subscriptions!B8525:B10004,subscriptions!C8525:C10004)</f>
        <v>Roam</v>
      </c>
      <c r="Q8525" s="10" t="s">
        <v>173</v>
      </c>
      <c r="R8525" s="10" t="s">
        <v>148</v>
      </c>
      <c r="S8525" s="10" t="s">
        <v>373</v>
      </c>
    </row>
    <row r="8526">
      <c r="A8526" s="1" t="s">
        <v>10723</v>
      </c>
      <c r="B8526" s="1" t="s">
        <v>375</v>
      </c>
      <c r="C8526" s="1" t="s">
        <v>441</v>
      </c>
      <c r="D8526" s="1" t="s">
        <v>27</v>
      </c>
      <c r="E8526" s="1" t="s">
        <v>280</v>
      </c>
      <c r="F8526" s="1" t="s">
        <v>1446</v>
      </c>
      <c r="G8526" s="1" t="s">
        <v>27461</v>
      </c>
      <c r="H8526" s="1" t="s">
        <v>27462</v>
      </c>
      <c r="I8526" s="4">
        <v>84.33486111111111</v>
      </c>
      <c r="J8526" s="1">
        <v>1206.39</v>
      </c>
      <c r="K8526" s="1">
        <v>285.65</v>
      </c>
      <c r="M8526" s="10">
        <f t="array" ref="M8526">_xlfn.XLOOKUP(A8526,subscriptions!B8526:B10004,subscriptions!D8526:D10004)</f>
        <v>120</v>
      </c>
      <c r="N8526" s="10">
        <f t="array" ref="N8526">_xlfn.XLOOKUP(A8526,subscriptions!B8526:B10004,subscriptions!G8526:G10004)</f>
        <v>5</v>
      </c>
      <c r="O8526" s="10">
        <v>114.0</v>
      </c>
      <c r="P8526" s="10" t="str">
        <f t="array" ref="P8526">_xlfn.XLOOKUP(A8526,subscriptions!B8526:B10004,subscriptions!C8526:C10004)</f>
        <v>Residential</v>
      </c>
      <c r="Q8526" s="10" t="s">
        <v>194</v>
      </c>
      <c r="R8526" s="10" t="s">
        <v>212</v>
      </c>
      <c r="S8526" s="10" t="s">
        <v>643</v>
      </c>
    </row>
    <row r="8527">
      <c r="A8527" s="1" t="s">
        <v>10724</v>
      </c>
      <c r="B8527" s="1" t="s">
        <v>1141</v>
      </c>
      <c r="C8527" s="1" t="s">
        <v>605</v>
      </c>
      <c r="D8527" s="1" t="s">
        <v>27</v>
      </c>
      <c r="E8527" s="1" t="s">
        <v>262</v>
      </c>
      <c r="F8527" s="1" t="s">
        <v>2985</v>
      </c>
      <c r="G8527" s="1" t="s">
        <v>27463</v>
      </c>
      <c r="H8527" s="1" t="s">
        <v>27464</v>
      </c>
      <c r="I8527" s="4">
        <v>84.34028935185185</v>
      </c>
      <c r="J8527" s="1">
        <v>84.14</v>
      </c>
      <c r="K8527" s="1">
        <v>39.02</v>
      </c>
      <c r="M8527" s="10">
        <f t="array" ref="M8527">_xlfn.XLOOKUP(A8527,subscriptions!B8527:B10004,subscriptions!D8527:D10004)</f>
        <v>120</v>
      </c>
      <c r="N8527" s="10">
        <f t="array" ref="N8527">_xlfn.XLOOKUP(A8527,subscriptions!B8527:B10004,subscriptions!G8527:G10004)</f>
        <v>10</v>
      </c>
      <c r="O8527" s="10">
        <v>108.0</v>
      </c>
      <c r="P8527" s="10" t="str">
        <f t="array" ref="P8527">_xlfn.XLOOKUP(A8527,subscriptions!B8527:B10004,subscriptions!C8527:C10004)</f>
        <v>Residential</v>
      </c>
      <c r="Q8527" s="10" t="s">
        <v>128</v>
      </c>
      <c r="R8527" s="10" t="s">
        <v>212</v>
      </c>
      <c r="S8527" s="10" t="s">
        <v>616</v>
      </c>
    </row>
    <row r="8528">
      <c r="A8528" s="1" t="s">
        <v>10725</v>
      </c>
      <c r="B8528" s="1" t="s">
        <v>763</v>
      </c>
      <c r="C8528" s="1" t="s">
        <v>884</v>
      </c>
      <c r="D8528" s="1" t="s">
        <v>27</v>
      </c>
      <c r="E8528" s="1" t="s">
        <v>179</v>
      </c>
      <c r="F8528" s="1" t="s">
        <v>2311</v>
      </c>
      <c r="G8528" s="1" t="s">
        <v>27465</v>
      </c>
      <c r="H8528" s="1" t="s">
        <v>27466</v>
      </c>
      <c r="I8528" s="4">
        <v>84.25436342592593</v>
      </c>
      <c r="J8528" s="1">
        <v>930.79</v>
      </c>
      <c r="K8528" s="1">
        <v>184.08</v>
      </c>
      <c r="L8528" s="1">
        <v>100.0</v>
      </c>
      <c r="M8528" s="10">
        <f t="array" ref="M8528">_xlfn.XLOOKUP(A8528,subscriptions!B8528:B10004,subscriptions!D8528:D10004)</f>
        <v>120</v>
      </c>
      <c r="N8528" s="10">
        <f t="array" ref="N8528">_xlfn.XLOOKUP(A8528,subscriptions!B8528:B10004,subscriptions!G8528:G10004)</f>
        <v>20</v>
      </c>
      <c r="O8528" s="10">
        <v>96.0</v>
      </c>
      <c r="P8528" s="10" t="str">
        <f t="array" ref="P8528">_xlfn.XLOOKUP(A8528,subscriptions!B8528:B10004,subscriptions!C8528:C10004)</f>
        <v>Residential</v>
      </c>
      <c r="Q8528" s="10" t="s">
        <v>128</v>
      </c>
      <c r="R8528" s="10" t="s">
        <v>148</v>
      </c>
      <c r="S8528" s="10" t="s">
        <v>2046</v>
      </c>
    </row>
    <row r="8529">
      <c r="A8529" s="1" t="s">
        <v>10726</v>
      </c>
      <c r="B8529" s="1" t="s">
        <v>969</v>
      </c>
      <c r="C8529" s="1" t="s">
        <v>391</v>
      </c>
      <c r="D8529" s="1" t="s">
        <v>27</v>
      </c>
      <c r="E8529" s="1" t="s">
        <v>280</v>
      </c>
      <c r="F8529" s="1" t="s">
        <v>281</v>
      </c>
      <c r="G8529" s="1" t="s">
        <v>27467</v>
      </c>
      <c r="H8529" s="1" t="s">
        <v>27468</v>
      </c>
      <c r="I8529" s="4">
        <v>84.29684027777778</v>
      </c>
      <c r="J8529" s="1">
        <v>2330.47</v>
      </c>
      <c r="K8529" s="1">
        <v>530.97</v>
      </c>
      <c r="M8529" s="10">
        <f t="array" ref="M8529">_xlfn.XLOOKUP(A8529,subscriptions!B8529:B10004,subscriptions!D8529:D10004)</f>
        <v>120</v>
      </c>
      <c r="N8529" s="10">
        <f t="array" ref="N8529">_xlfn.XLOOKUP(A8529,subscriptions!B8529:B10004,subscriptions!G8529:G10004)</f>
        <v>0</v>
      </c>
      <c r="O8529" s="10">
        <v>120.0</v>
      </c>
      <c r="P8529" s="10" t="str">
        <f t="array" ref="P8529">_xlfn.XLOOKUP(A8529,subscriptions!B8529:B10004,subscriptions!C8529:C10004)</f>
        <v>Residential</v>
      </c>
      <c r="Q8529" s="10" t="s">
        <v>173</v>
      </c>
      <c r="R8529" s="10" t="s">
        <v>212</v>
      </c>
      <c r="S8529" s="10" t="s">
        <v>373</v>
      </c>
    </row>
    <row r="8530">
      <c r="A8530" s="1" t="s">
        <v>10727</v>
      </c>
      <c r="B8530" s="1" t="s">
        <v>439</v>
      </c>
      <c r="C8530" s="1" t="s">
        <v>178</v>
      </c>
      <c r="D8530" s="1" t="s">
        <v>153</v>
      </c>
      <c r="E8530" s="1" t="s">
        <v>219</v>
      </c>
      <c r="F8530" s="1" t="s">
        <v>4220</v>
      </c>
      <c r="G8530" s="1" t="s">
        <v>27469</v>
      </c>
      <c r="H8530" s="1" t="s">
        <v>27470</v>
      </c>
      <c r="I8530" s="4">
        <v>84.3355787037037</v>
      </c>
      <c r="J8530" s="1">
        <v>1759.37</v>
      </c>
      <c r="K8530" s="1">
        <v>389.37</v>
      </c>
      <c r="M8530" s="10">
        <f t="array" ref="M8530">_xlfn.XLOOKUP(A8530,subscriptions!B8530:B10004,subscriptions!D8530:D10004)</f>
        <v>250</v>
      </c>
      <c r="N8530" s="10">
        <f t="array" ref="N8530">_xlfn.XLOOKUP(A8530,subscriptions!B8530:B10004,subscriptions!G8530:G10004)</f>
        <v>5</v>
      </c>
      <c r="O8530" s="10">
        <v>237.5</v>
      </c>
      <c r="P8530" s="10" t="str">
        <f t="array" ref="P8530">_xlfn.XLOOKUP(A8530,subscriptions!B8530:B10004,subscriptions!C8530:C10004)</f>
        <v>Business</v>
      </c>
      <c r="Q8530" s="10" t="s">
        <v>194</v>
      </c>
      <c r="R8530" s="10" t="s">
        <v>129</v>
      </c>
      <c r="S8530" s="10" t="s">
        <v>571</v>
      </c>
    </row>
    <row r="8531">
      <c r="A8531" s="1" t="s">
        <v>10728</v>
      </c>
      <c r="B8531" s="1" t="s">
        <v>1527</v>
      </c>
      <c r="C8531" s="1" t="s">
        <v>1100</v>
      </c>
      <c r="D8531" s="1" t="s">
        <v>153</v>
      </c>
      <c r="E8531" s="1" t="s">
        <v>714</v>
      </c>
      <c r="F8531" s="1" t="s">
        <v>1159</v>
      </c>
      <c r="G8531" s="1" t="s">
        <v>27471</v>
      </c>
      <c r="H8531" s="1" t="s">
        <v>27472</v>
      </c>
      <c r="I8531" s="4">
        <v>84.38086805555555</v>
      </c>
      <c r="J8531" s="1">
        <v>1562.43</v>
      </c>
      <c r="K8531" s="1">
        <v>320.86</v>
      </c>
      <c r="M8531" s="10">
        <f t="array" ref="M8531">_xlfn.XLOOKUP(A8531,subscriptions!B8531:B10004,subscriptions!D8531:D10004)</f>
        <v>80</v>
      </c>
      <c r="N8531" s="10">
        <f t="array" ref="N8531">_xlfn.XLOOKUP(A8531,subscriptions!B8531:B10004,subscriptions!G8531:G10004)</f>
        <v>10</v>
      </c>
      <c r="O8531" s="10">
        <v>72.0</v>
      </c>
      <c r="P8531" s="10" t="str">
        <f t="array" ref="P8531">_xlfn.XLOOKUP(A8531,subscriptions!B8531:B10004,subscriptions!C8531:C10004)</f>
        <v>Roam</v>
      </c>
      <c r="Q8531" s="10" t="s">
        <v>128</v>
      </c>
      <c r="R8531" s="10" t="s">
        <v>148</v>
      </c>
      <c r="S8531" s="10" t="s">
        <v>762</v>
      </c>
    </row>
    <row r="8532">
      <c r="A8532" s="1" t="s">
        <v>10729</v>
      </c>
      <c r="B8532" s="1" t="s">
        <v>24</v>
      </c>
      <c r="C8532" s="1" t="s">
        <v>492</v>
      </c>
      <c r="D8532" s="1" t="s">
        <v>27</v>
      </c>
      <c r="E8532" s="1" t="s">
        <v>332</v>
      </c>
      <c r="F8532" s="1" t="s">
        <v>427</v>
      </c>
      <c r="G8532" s="1" t="s">
        <v>27473</v>
      </c>
      <c r="H8532" s="1" t="s">
        <v>27474</v>
      </c>
      <c r="I8532" s="4">
        <v>84.3003587962963</v>
      </c>
      <c r="J8532" s="1">
        <v>3654.53</v>
      </c>
      <c r="K8532" s="1">
        <v>359.22</v>
      </c>
      <c r="M8532" s="10">
        <f t="array" ref="M8532">_xlfn.XLOOKUP(A8532,subscriptions!B8532:B10004,subscriptions!D8532:D10004)</f>
        <v>120</v>
      </c>
      <c r="N8532" s="10">
        <f t="array" ref="N8532">_xlfn.XLOOKUP(A8532,subscriptions!B8532:B10004,subscriptions!G8532:G10004)</f>
        <v>20</v>
      </c>
      <c r="O8532" s="10">
        <v>96.0</v>
      </c>
      <c r="P8532" s="10" t="str">
        <f t="array" ref="P8532">_xlfn.XLOOKUP(A8532,subscriptions!B8532:B10004,subscriptions!C8532:C10004)</f>
        <v>Residential</v>
      </c>
      <c r="Q8532" s="10" t="s">
        <v>128</v>
      </c>
      <c r="R8532" s="10" t="s">
        <v>148</v>
      </c>
      <c r="S8532" s="10" t="s">
        <v>1172</v>
      </c>
    </row>
    <row r="8533">
      <c r="A8533" s="1" t="s">
        <v>10730</v>
      </c>
      <c r="B8533" s="1" t="s">
        <v>150</v>
      </c>
      <c r="C8533" s="1" t="s">
        <v>1507</v>
      </c>
      <c r="D8533" s="1" t="s">
        <v>153</v>
      </c>
      <c r="E8533" s="1" t="s">
        <v>631</v>
      </c>
      <c r="F8533" s="1" t="s">
        <v>2293</v>
      </c>
      <c r="G8533" s="1" t="s">
        <v>27475</v>
      </c>
      <c r="H8533" s="1" t="s">
        <v>27476</v>
      </c>
      <c r="I8533" s="4">
        <v>84.25446759259259</v>
      </c>
      <c r="J8533" s="1">
        <v>77.29</v>
      </c>
      <c r="K8533" s="1">
        <v>17.42</v>
      </c>
      <c r="M8533" s="10">
        <f t="array" ref="M8533">_xlfn.XLOOKUP(A8533,subscriptions!B8533:B10004,subscriptions!D8533:D10004)</f>
        <v>250</v>
      </c>
      <c r="N8533" s="10">
        <f t="array" ref="N8533">_xlfn.XLOOKUP(A8533,subscriptions!B8533:B10004,subscriptions!G8533:G10004)</f>
        <v>0</v>
      </c>
      <c r="O8533" s="10">
        <v>250.0</v>
      </c>
      <c r="P8533" s="10" t="str">
        <f t="array" ref="P8533">_xlfn.XLOOKUP(A8533,subscriptions!B8533:B10004,subscriptions!C8533:C10004)</f>
        <v>Business</v>
      </c>
      <c r="Q8533" s="10" t="s">
        <v>173</v>
      </c>
      <c r="R8533" s="10" t="s">
        <v>129</v>
      </c>
      <c r="S8533" s="10" t="s">
        <v>2046</v>
      </c>
    </row>
    <row r="8534">
      <c r="A8534" s="1" t="s">
        <v>10731</v>
      </c>
      <c r="B8534" s="1" t="s">
        <v>1262</v>
      </c>
      <c r="C8534" s="1" t="s">
        <v>673</v>
      </c>
      <c r="D8534" s="1" t="s">
        <v>27</v>
      </c>
      <c r="E8534" s="1" t="s">
        <v>219</v>
      </c>
      <c r="F8534" s="1" t="s">
        <v>574</v>
      </c>
      <c r="G8534" s="1" t="s">
        <v>27477</v>
      </c>
      <c r="H8534" s="1" t="s">
        <v>27478</v>
      </c>
      <c r="I8534" s="4">
        <v>84.38287037037037</v>
      </c>
      <c r="J8534" s="1">
        <v>1271.44</v>
      </c>
      <c r="K8534" s="1">
        <v>253.25</v>
      </c>
      <c r="M8534" s="10">
        <f t="array" ref="M8534">_xlfn.XLOOKUP(A8534,subscriptions!B8534:B10004,subscriptions!D8534:D10004)</f>
        <v>80</v>
      </c>
      <c r="N8534" s="10">
        <f t="array" ref="N8534">_xlfn.XLOOKUP(A8534,subscriptions!B8534:B10004,subscriptions!G8534:G10004)</f>
        <v>5</v>
      </c>
      <c r="O8534" s="10">
        <v>76.0</v>
      </c>
      <c r="P8534" s="10" t="str">
        <f t="array" ref="P8534">_xlfn.XLOOKUP(A8534,subscriptions!B8534:B10004,subscriptions!C8534:C10004)</f>
        <v>Roam</v>
      </c>
      <c r="Q8534" s="10" t="s">
        <v>194</v>
      </c>
      <c r="R8534" s="10" t="s">
        <v>148</v>
      </c>
      <c r="S8534" s="10" t="s">
        <v>671</v>
      </c>
    </row>
    <row r="8535">
      <c r="A8535" s="1" t="s">
        <v>10732</v>
      </c>
      <c r="B8535" s="1" t="s">
        <v>472</v>
      </c>
      <c r="C8535" s="1" t="s">
        <v>178</v>
      </c>
      <c r="D8535" s="1" t="s">
        <v>27</v>
      </c>
      <c r="E8535" s="1" t="s">
        <v>179</v>
      </c>
      <c r="F8535" s="1" t="s">
        <v>200</v>
      </c>
      <c r="G8535" s="1" t="s">
        <v>27479</v>
      </c>
      <c r="H8535" s="1" t="s">
        <v>27480</v>
      </c>
      <c r="I8535" s="4">
        <v>84.42103009259259</v>
      </c>
      <c r="J8535" s="1">
        <v>2372.15</v>
      </c>
      <c r="K8535" s="1">
        <v>256.84</v>
      </c>
      <c r="L8535" s="1">
        <v>100.0</v>
      </c>
      <c r="M8535" s="10">
        <f t="array" ref="M8535">_xlfn.XLOOKUP(A8535,subscriptions!B8535:B10004,subscriptions!D8535:D10004)</f>
        <v>120</v>
      </c>
      <c r="N8535" s="10">
        <f t="array" ref="N8535">_xlfn.XLOOKUP(A8535,subscriptions!B8535:B10004,subscriptions!G8535:G10004)</f>
        <v>10</v>
      </c>
      <c r="O8535" s="10">
        <v>108.0</v>
      </c>
      <c r="P8535" s="10" t="str">
        <f t="array" ref="P8535">_xlfn.XLOOKUP(A8535,subscriptions!B8535:B10004,subscriptions!C8535:C10004)</f>
        <v>Residential</v>
      </c>
      <c r="Q8535" s="10" t="s">
        <v>128</v>
      </c>
      <c r="R8535" s="10" t="s">
        <v>212</v>
      </c>
      <c r="S8535" s="10" t="s">
        <v>2152</v>
      </c>
    </row>
    <row r="8536">
      <c r="A8536" s="1" t="s">
        <v>10735</v>
      </c>
      <c r="B8536" s="1" t="s">
        <v>1317</v>
      </c>
      <c r="C8536" s="1" t="s">
        <v>391</v>
      </c>
      <c r="D8536" s="1" t="s">
        <v>27</v>
      </c>
      <c r="E8536" s="1" t="s">
        <v>332</v>
      </c>
      <c r="F8536" s="1" t="s">
        <v>788</v>
      </c>
      <c r="G8536" s="1" t="s">
        <v>27481</v>
      </c>
      <c r="H8536" s="1" t="s">
        <v>27482</v>
      </c>
      <c r="I8536" s="4">
        <v>84.2565625</v>
      </c>
      <c r="J8536" s="1">
        <v>1219.15</v>
      </c>
      <c r="K8536" s="1">
        <v>169.95</v>
      </c>
      <c r="M8536" s="10">
        <f t="array" ref="M8536">_xlfn.XLOOKUP(A8536,subscriptions!B8536:B10004,subscriptions!D8536:D10004)</f>
        <v>80</v>
      </c>
      <c r="N8536" s="10">
        <f t="array" ref="N8536">_xlfn.XLOOKUP(A8536,subscriptions!B8536:B10004,subscriptions!G8536:G10004)</f>
        <v>20</v>
      </c>
      <c r="O8536" s="10">
        <v>64.0</v>
      </c>
      <c r="P8536" s="10" t="str">
        <f t="array" ref="P8536">_xlfn.XLOOKUP(A8536,subscriptions!B8536:B10004,subscriptions!C8536:C10004)</f>
        <v>Roam</v>
      </c>
      <c r="Q8536" s="10" t="s">
        <v>128</v>
      </c>
      <c r="R8536" s="10" t="s">
        <v>148</v>
      </c>
      <c r="S8536" s="10" t="s">
        <v>130</v>
      </c>
    </row>
    <row r="8537">
      <c r="A8537" s="1" t="s">
        <v>10736</v>
      </c>
      <c r="B8537" s="1" t="s">
        <v>1157</v>
      </c>
      <c r="C8537" s="1" t="s">
        <v>605</v>
      </c>
      <c r="D8537" s="1" t="s">
        <v>27</v>
      </c>
      <c r="E8537" s="1" t="s">
        <v>332</v>
      </c>
      <c r="F8537" s="1" t="s">
        <v>618</v>
      </c>
      <c r="G8537" s="1" t="s">
        <v>27483</v>
      </c>
      <c r="H8537" s="1" t="s">
        <v>27484</v>
      </c>
      <c r="I8537" s="4">
        <v>84.33840277777777</v>
      </c>
      <c r="J8537" s="1">
        <v>637.11</v>
      </c>
      <c r="K8537" s="1">
        <v>136.58</v>
      </c>
      <c r="M8537" s="10">
        <f t="array" ref="M8537">_xlfn.XLOOKUP(A8537,subscriptions!B8537:B10004,subscriptions!D8537:D10004)</f>
        <v>80</v>
      </c>
      <c r="N8537" s="10">
        <f t="array" ref="N8537">_xlfn.XLOOKUP(A8537,subscriptions!B8537:B10004,subscriptions!G8537:G10004)</f>
        <v>0</v>
      </c>
      <c r="O8537" s="10">
        <v>80.0</v>
      </c>
      <c r="P8537" s="10" t="str">
        <f t="array" ref="P8537">_xlfn.XLOOKUP(A8537,subscriptions!B8537:B10004,subscriptions!C8537:C10004)</f>
        <v>Roam</v>
      </c>
      <c r="Q8537" s="10" t="s">
        <v>173</v>
      </c>
      <c r="R8537" s="10" t="s">
        <v>148</v>
      </c>
      <c r="S8537" s="10" t="s">
        <v>2086</v>
      </c>
    </row>
    <row r="8538">
      <c r="A8538" s="1" t="s">
        <v>10737</v>
      </c>
      <c r="B8538" s="1" t="s">
        <v>2788</v>
      </c>
      <c r="C8538" s="1" t="s">
        <v>556</v>
      </c>
      <c r="D8538" s="1" t="s">
        <v>153</v>
      </c>
      <c r="E8538" s="1" t="s">
        <v>111</v>
      </c>
      <c r="F8538" s="1" t="s">
        <v>3756</v>
      </c>
      <c r="G8538" s="1" t="s">
        <v>27485</v>
      </c>
      <c r="H8538" s="1" t="s">
        <v>27486</v>
      </c>
      <c r="I8538" s="4">
        <v>84.3793287037037</v>
      </c>
      <c r="J8538" s="1">
        <v>269.71</v>
      </c>
      <c r="K8538" s="1">
        <v>46.88</v>
      </c>
      <c r="M8538" s="10">
        <f t="array" ref="M8538">_xlfn.XLOOKUP(A8538,subscriptions!B8538:B10004,subscriptions!D8538:D10004)</f>
        <v>120</v>
      </c>
      <c r="N8538" s="10">
        <f t="array" ref="N8538">_xlfn.XLOOKUP(A8538,subscriptions!B8538:B10004,subscriptions!G8538:G10004)</f>
        <v>5</v>
      </c>
      <c r="O8538" s="10">
        <v>114.0</v>
      </c>
      <c r="P8538" s="10" t="str">
        <f t="array" ref="P8538">_xlfn.XLOOKUP(A8538,subscriptions!B8538:B10004,subscriptions!C8538:C10004)</f>
        <v>Residential</v>
      </c>
      <c r="Q8538" s="10" t="s">
        <v>194</v>
      </c>
      <c r="R8538" s="10" t="s">
        <v>212</v>
      </c>
      <c r="S8538" s="10" t="s">
        <v>2380</v>
      </c>
    </row>
    <row r="8539">
      <c r="A8539" s="1" t="s">
        <v>10738</v>
      </c>
      <c r="B8539" s="1" t="s">
        <v>1886</v>
      </c>
      <c r="C8539" s="1" t="s">
        <v>426</v>
      </c>
      <c r="D8539" s="1" t="s">
        <v>27</v>
      </c>
      <c r="E8539" s="1" t="s">
        <v>631</v>
      </c>
      <c r="F8539" s="1" t="s">
        <v>922</v>
      </c>
      <c r="G8539" s="1" t="s">
        <v>27487</v>
      </c>
      <c r="H8539" s="1" t="s">
        <v>27488</v>
      </c>
      <c r="I8539" s="4">
        <v>84.3397337962963</v>
      </c>
      <c r="J8539" s="1">
        <v>3328.04</v>
      </c>
      <c r="K8539" s="1">
        <v>298.77</v>
      </c>
      <c r="M8539" s="10">
        <f t="array" ref="M8539">_xlfn.XLOOKUP(A8539,subscriptions!B8539:B10004,subscriptions!D8539:D10004)</f>
        <v>120</v>
      </c>
      <c r="N8539" s="10">
        <f t="array" ref="N8539">_xlfn.XLOOKUP(A8539,subscriptions!B8539:B10004,subscriptions!G8539:G10004)</f>
        <v>10</v>
      </c>
      <c r="O8539" s="10">
        <v>108.0</v>
      </c>
      <c r="P8539" s="10" t="str">
        <f t="array" ref="P8539">_xlfn.XLOOKUP(A8539,subscriptions!B8539:B10004,subscriptions!C8539:C10004)</f>
        <v>Residential</v>
      </c>
      <c r="Q8539" s="10" t="s">
        <v>128</v>
      </c>
      <c r="R8539" s="10" t="s">
        <v>212</v>
      </c>
      <c r="S8539" s="10" t="s">
        <v>234</v>
      </c>
    </row>
    <row r="8540">
      <c r="A8540" s="1" t="s">
        <v>10739</v>
      </c>
      <c r="B8540" s="1" t="s">
        <v>1027</v>
      </c>
      <c r="C8540" s="1" t="s">
        <v>734</v>
      </c>
      <c r="D8540" s="1" t="s">
        <v>153</v>
      </c>
      <c r="E8540" s="1" t="s">
        <v>262</v>
      </c>
      <c r="F8540" s="1" t="s">
        <v>885</v>
      </c>
      <c r="G8540" s="1" t="s">
        <v>27489</v>
      </c>
      <c r="H8540" s="1" t="s">
        <v>27490</v>
      </c>
      <c r="I8540" s="4">
        <v>84.29670138888889</v>
      </c>
      <c r="J8540" s="1">
        <v>1004.48</v>
      </c>
      <c r="K8540" s="1">
        <v>93.36</v>
      </c>
      <c r="M8540" s="10">
        <f t="array" ref="M8540">_xlfn.XLOOKUP(A8540,subscriptions!B8540:B10004,subscriptions!D8540:D10004)</f>
        <v>120</v>
      </c>
      <c r="N8540" s="10">
        <f t="array" ref="N8540">_xlfn.XLOOKUP(A8540,subscriptions!B8540:B10004,subscriptions!G8540:G10004)</f>
        <v>20</v>
      </c>
      <c r="O8540" s="10">
        <v>96.0</v>
      </c>
      <c r="P8540" s="10" t="str">
        <f t="array" ref="P8540">_xlfn.XLOOKUP(A8540,subscriptions!B8540:B10004,subscriptions!C8540:C10004)</f>
        <v>Residential</v>
      </c>
      <c r="Q8540" s="10" t="s">
        <v>128</v>
      </c>
      <c r="R8540" s="10" t="s">
        <v>148</v>
      </c>
      <c r="S8540" s="10" t="s">
        <v>373</v>
      </c>
    </row>
    <row r="8541">
      <c r="A8541" s="1" t="s">
        <v>10740</v>
      </c>
      <c r="B8541" s="1" t="s">
        <v>236</v>
      </c>
      <c r="C8541" s="1" t="s">
        <v>330</v>
      </c>
      <c r="D8541" s="1" t="s">
        <v>153</v>
      </c>
      <c r="E8541" s="1" t="s">
        <v>262</v>
      </c>
      <c r="F8541" s="1" t="s">
        <v>885</v>
      </c>
      <c r="G8541" s="1" t="s">
        <v>27491</v>
      </c>
      <c r="H8541" s="1" t="s">
        <v>27492</v>
      </c>
      <c r="I8541" s="4">
        <v>84.38127314814815</v>
      </c>
      <c r="J8541" s="1">
        <v>3207.02</v>
      </c>
      <c r="K8541" s="1">
        <v>448.77</v>
      </c>
      <c r="M8541" s="10">
        <f t="array" ref="M8541">_xlfn.XLOOKUP(A8541,subscriptions!B8541:B10004,subscriptions!D8541:D10004)</f>
        <v>80</v>
      </c>
      <c r="N8541" s="10">
        <f t="array" ref="N8541">_xlfn.XLOOKUP(A8541,subscriptions!B8541:B10004,subscriptions!G8541:G10004)</f>
        <v>0</v>
      </c>
      <c r="O8541" s="10">
        <v>80.0</v>
      </c>
      <c r="P8541" s="10" t="str">
        <f t="array" ref="P8541">_xlfn.XLOOKUP(A8541,subscriptions!B8541:B10004,subscriptions!C8541:C10004)</f>
        <v>Roam</v>
      </c>
      <c r="Q8541" s="10" t="s">
        <v>173</v>
      </c>
      <c r="R8541" s="10" t="s">
        <v>148</v>
      </c>
      <c r="S8541" s="10" t="s">
        <v>1789</v>
      </c>
    </row>
    <row r="8542">
      <c r="A8542" s="1" t="s">
        <v>10741</v>
      </c>
      <c r="B8542" s="1" t="s">
        <v>969</v>
      </c>
      <c r="C8542" s="1" t="s">
        <v>473</v>
      </c>
      <c r="D8542" s="1" t="s">
        <v>27</v>
      </c>
      <c r="E8542" s="1" t="s">
        <v>714</v>
      </c>
      <c r="F8542" s="1" t="s">
        <v>1159</v>
      </c>
      <c r="G8542" s="1" t="s">
        <v>27493</v>
      </c>
      <c r="H8542" s="1" t="s">
        <v>27494</v>
      </c>
      <c r="I8542" s="4">
        <v>84.38071759259259</v>
      </c>
      <c r="J8542" s="1">
        <v>1372.3</v>
      </c>
      <c r="K8542" s="1">
        <v>291.32</v>
      </c>
      <c r="M8542" s="10">
        <f t="array" ref="M8542">_xlfn.XLOOKUP(A8542,subscriptions!B8542:B10004,subscriptions!D8542:D10004)</f>
        <v>120</v>
      </c>
      <c r="N8542" s="10">
        <f t="array" ref="N8542">_xlfn.XLOOKUP(A8542,subscriptions!B8542:B10004,subscriptions!G8542:G10004)</f>
        <v>5</v>
      </c>
      <c r="O8542" s="10">
        <v>114.0</v>
      </c>
      <c r="P8542" s="10" t="str">
        <f t="array" ref="P8542">_xlfn.XLOOKUP(A8542,subscriptions!B8542:B10004,subscriptions!C8542:C10004)</f>
        <v>Residential</v>
      </c>
      <c r="Q8542" s="10" t="s">
        <v>194</v>
      </c>
      <c r="R8542" s="10" t="s">
        <v>212</v>
      </c>
      <c r="S8542" s="10" t="s">
        <v>762</v>
      </c>
    </row>
    <row r="8543">
      <c r="A8543" s="1" t="s">
        <v>10742</v>
      </c>
      <c r="B8543" s="1" t="s">
        <v>1972</v>
      </c>
      <c r="C8543" s="1" t="s">
        <v>509</v>
      </c>
      <c r="D8543" s="1" t="s">
        <v>27</v>
      </c>
      <c r="E8543" s="1" t="s">
        <v>262</v>
      </c>
      <c r="F8543" s="1" t="s">
        <v>2853</v>
      </c>
      <c r="G8543" s="1" t="s">
        <v>27495</v>
      </c>
      <c r="H8543" s="1" t="s">
        <v>27496</v>
      </c>
      <c r="I8543" s="4">
        <v>84.334375</v>
      </c>
      <c r="J8543" s="1">
        <v>1732.17</v>
      </c>
      <c r="K8543" s="1">
        <v>358.7</v>
      </c>
      <c r="M8543" s="10">
        <f t="array" ref="M8543">_xlfn.XLOOKUP(A8543,subscriptions!B8543:B10004,subscriptions!D8543:D10004)</f>
        <v>120</v>
      </c>
      <c r="N8543" s="10">
        <f t="array" ref="N8543">_xlfn.XLOOKUP(A8543,subscriptions!B8543:B10004,subscriptions!G8543:G10004)</f>
        <v>10</v>
      </c>
      <c r="O8543" s="10">
        <v>108.0</v>
      </c>
      <c r="P8543" s="10" t="str">
        <f t="array" ref="P8543">_xlfn.XLOOKUP(A8543,subscriptions!B8543:B10004,subscriptions!C8543:C10004)</f>
        <v>Residential</v>
      </c>
      <c r="Q8543" s="10" t="s">
        <v>128</v>
      </c>
      <c r="R8543" s="10" t="s">
        <v>212</v>
      </c>
      <c r="S8543" s="10" t="s">
        <v>195</v>
      </c>
    </row>
    <row r="8544">
      <c r="A8544" s="1" t="s">
        <v>10743</v>
      </c>
      <c r="B8544" s="1" t="s">
        <v>1141</v>
      </c>
      <c r="C8544" s="1" t="s">
        <v>330</v>
      </c>
      <c r="D8544" s="1" t="s">
        <v>27</v>
      </c>
      <c r="E8544" s="1" t="s">
        <v>239</v>
      </c>
      <c r="F8544" s="1" t="s">
        <v>2267</v>
      </c>
      <c r="G8544" s="1" t="s">
        <v>27497</v>
      </c>
      <c r="H8544" s="1" t="s">
        <v>27498</v>
      </c>
      <c r="I8544" s="4">
        <v>84.2100462962963</v>
      </c>
      <c r="J8544" s="1">
        <v>2496.46</v>
      </c>
      <c r="K8544" s="1">
        <v>477.61</v>
      </c>
      <c r="M8544" s="10">
        <f t="array" ref="M8544">_xlfn.XLOOKUP(A8544,subscriptions!B8544:B10004,subscriptions!D8544:D10004)</f>
        <v>80</v>
      </c>
      <c r="N8544" s="10">
        <f t="array" ref="N8544">_xlfn.XLOOKUP(A8544,subscriptions!B8544:B10004,subscriptions!G8544:G10004)</f>
        <v>20</v>
      </c>
      <c r="O8544" s="10">
        <v>64.0</v>
      </c>
      <c r="P8544" s="10" t="str">
        <f t="array" ref="P8544">_xlfn.XLOOKUP(A8544,subscriptions!B8544:B10004,subscriptions!C8544:C10004)</f>
        <v>Roam</v>
      </c>
      <c r="Q8544" s="10" t="s">
        <v>128</v>
      </c>
      <c r="R8544" s="10" t="s">
        <v>148</v>
      </c>
      <c r="S8544" s="10" t="s">
        <v>353</v>
      </c>
    </row>
    <row r="8545">
      <c r="A8545" s="1" t="s">
        <v>10744</v>
      </c>
      <c r="B8545" s="1" t="s">
        <v>657</v>
      </c>
      <c r="C8545" s="1" t="s">
        <v>1477</v>
      </c>
      <c r="D8545" s="1" t="s">
        <v>153</v>
      </c>
      <c r="E8545" s="1" t="s">
        <v>714</v>
      </c>
      <c r="F8545" s="1" t="s">
        <v>3419</v>
      </c>
      <c r="G8545" s="1" t="s">
        <v>27499</v>
      </c>
      <c r="H8545" s="1" t="s">
        <v>27500</v>
      </c>
      <c r="I8545" s="4">
        <v>84.16894675925926</v>
      </c>
      <c r="J8545" s="1">
        <v>1664.49</v>
      </c>
      <c r="K8545" s="1">
        <v>312.57</v>
      </c>
      <c r="M8545" s="10">
        <f t="array" ref="M8545">_xlfn.XLOOKUP(A8545,subscriptions!B8545:B10004,subscriptions!D8545:D10004)</f>
        <v>120</v>
      </c>
      <c r="N8545" s="10">
        <f t="array" ref="N8545">_xlfn.XLOOKUP(A8545,subscriptions!B8545:B10004,subscriptions!G8545:G10004)</f>
        <v>0</v>
      </c>
      <c r="O8545" s="10">
        <v>120.0</v>
      </c>
      <c r="P8545" s="10" t="str">
        <f t="array" ref="P8545">_xlfn.XLOOKUP(A8545,subscriptions!B8545:B10004,subscriptions!C8545:C10004)</f>
        <v>Residential</v>
      </c>
      <c r="Q8545" s="10" t="s">
        <v>173</v>
      </c>
      <c r="R8545" s="10" t="s">
        <v>212</v>
      </c>
      <c r="S8545" s="10" t="s">
        <v>1504</v>
      </c>
    </row>
    <row r="8546">
      <c r="A8546" s="1" t="s">
        <v>10745</v>
      </c>
      <c r="B8546" s="1" t="s">
        <v>1624</v>
      </c>
      <c r="C8546" s="1" t="s">
        <v>673</v>
      </c>
      <c r="D8546" s="1" t="s">
        <v>27</v>
      </c>
      <c r="E8546" s="1" t="s">
        <v>280</v>
      </c>
      <c r="F8546" s="1" t="s">
        <v>1446</v>
      </c>
      <c r="G8546" s="1" t="s">
        <v>27501</v>
      </c>
      <c r="H8546" s="1" t="s">
        <v>27502</v>
      </c>
      <c r="I8546" s="4">
        <v>84.25783564814814</v>
      </c>
      <c r="J8546" s="1">
        <v>811.38</v>
      </c>
      <c r="K8546" s="1">
        <v>112.57</v>
      </c>
      <c r="M8546" s="10">
        <f t="array" ref="M8546">_xlfn.XLOOKUP(A8546,subscriptions!B8546:B10004,subscriptions!D8546:D10004)</f>
        <v>120</v>
      </c>
      <c r="N8546" s="10">
        <f t="array" ref="N8546">_xlfn.XLOOKUP(A8546,subscriptions!B8546:B10004,subscriptions!G8546:G10004)</f>
        <v>5</v>
      </c>
      <c r="O8546" s="10">
        <v>114.0</v>
      </c>
      <c r="P8546" s="10" t="str">
        <f t="array" ref="P8546">_xlfn.XLOOKUP(A8546,subscriptions!B8546:B10004,subscriptions!C8546:C10004)</f>
        <v>Residential</v>
      </c>
      <c r="Q8546" s="10" t="s">
        <v>194</v>
      </c>
      <c r="R8546" s="10" t="s">
        <v>212</v>
      </c>
      <c r="S8546" s="10" t="s">
        <v>603</v>
      </c>
    </row>
    <row r="8547">
      <c r="A8547" s="1" t="s">
        <v>10746</v>
      </c>
      <c r="B8547" s="1" t="s">
        <v>109</v>
      </c>
      <c r="C8547" s="1" t="s">
        <v>1347</v>
      </c>
      <c r="D8547" s="1" t="s">
        <v>27</v>
      </c>
      <c r="E8547" s="1" t="s">
        <v>332</v>
      </c>
      <c r="F8547" s="1" t="s">
        <v>1028</v>
      </c>
      <c r="G8547" s="1" t="s">
        <v>27503</v>
      </c>
      <c r="H8547" s="1" t="s">
        <v>27504</v>
      </c>
      <c r="I8547" s="4">
        <v>84.17116898148149</v>
      </c>
      <c r="J8547" s="1">
        <v>1131.19</v>
      </c>
      <c r="K8547" s="1">
        <v>265.14</v>
      </c>
      <c r="M8547" s="10">
        <f t="array" ref="M8547">_xlfn.XLOOKUP(A8547,subscriptions!B8547:B10004,subscriptions!D8547:D10004)</f>
        <v>250</v>
      </c>
      <c r="N8547" s="10">
        <f t="array" ref="N8547">_xlfn.XLOOKUP(A8547,subscriptions!B8547:B10004,subscriptions!G8547:G10004)</f>
        <v>10</v>
      </c>
      <c r="O8547" s="10">
        <v>225.0</v>
      </c>
      <c r="P8547" s="10" t="str">
        <f t="array" ref="P8547">_xlfn.XLOOKUP(A8547,subscriptions!B8547:B10004,subscriptions!C8547:C10004)</f>
        <v>Business</v>
      </c>
      <c r="Q8547" s="10" t="s">
        <v>128</v>
      </c>
      <c r="R8547" s="10" t="s">
        <v>129</v>
      </c>
      <c r="S8547" s="10" t="s">
        <v>310</v>
      </c>
    </row>
    <row r="8548">
      <c r="A8548" s="1" t="s">
        <v>10748</v>
      </c>
      <c r="B8548" s="1" t="s">
        <v>132</v>
      </c>
      <c r="C8548" s="1" t="s">
        <v>1142</v>
      </c>
      <c r="D8548" s="1" t="s">
        <v>27</v>
      </c>
      <c r="E8548" s="1" t="s">
        <v>111</v>
      </c>
      <c r="F8548" s="1" t="s">
        <v>1263</v>
      </c>
      <c r="G8548" s="1" t="s">
        <v>27505</v>
      </c>
      <c r="H8548" s="1" t="s">
        <v>27506</v>
      </c>
      <c r="I8548" s="4">
        <v>84.3801388888889</v>
      </c>
      <c r="J8548" s="1">
        <v>2487.17</v>
      </c>
      <c r="K8548" s="1">
        <v>295.24</v>
      </c>
      <c r="M8548" s="10">
        <f t="array" ref="M8548">_xlfn.XLOOKUP(A8548,subscriptions!B8548:B10004,subscriptions!D8548:D10004)</f>
        <v>120</v>
      </c>
      <c r="N8548" s="10">
        <f t="array" ref="N8548">_xlfn.XLOOKUP(A8548,subscriptions!B8548:B10004,subscriptions!G8548:G10004)</f>
        <v>20</v>
      </c>
      <c r="O8548" s="10">
        <v>96.0</v>
      </c>
      <c r="P8548" s="10" t="str">
        <f t="array" ref="P8548">_xlfn.XLOOKUP(A8548,subscriptions!B8548:B10004,subscriptions!C8548:C10004)</f>
        <v>Residential</v>
      </c>
      <c r="Q8548" s="10" t="s">
        <v>128</v>
      </c>
      <c r="R8548" s="10" t="s">
        <v>148</v>
      </c>
      <c r="S8548" s="10" t="s">
        <v>698</v>
      </c>
    </row>
    <row r="8549">
      <c r="A8549" s="1" t="s">
        <v>10750</v>
      </c>
      <c r="B8549" s="1" t="s">
        <v>772</v>
      </c>
      <c r="C8549" s="1" t="s">
        <v>133</v>
      </c>
      <c r="D8549" s="1" t="s">
        <v>153</v>
      </c>
      <c r="E8549" s="1" t="s">
        <v>219</v>
      </c>
      <c r="F8549" s="1" t="s">
        <v>660</v>
      </c>
      <c r="G8549" s="1" t="s">
        <v>27507</v>
      </c>
      <c r="H8549" s="1" t="s">
        <v>27508</v>
      </c>
      <c r="I8549" s="4">
        <v>84.42038194444444</v>
      </c>
      <c r="J8549" s="1">
        <v>751.77</v>
      </c>
      <c r="K8549" s="1">
        <v>80.68</v>
      </c>
      <c r="M8549" s="10">
        <f t="array" ref="M8549">_xlfn.XLOOKUP(A8549,subscriptions!B8549:B10004,subscriptions!D8549:D10004)</f>
        <v>120</v>
      </c>
      <c r="N8549" s="10">
        <f t="array" ref="N8549">_xlfn.XLOOKUP(A8549,subscriptions!B8549:B10004,subscriptions!G8549:G10004)</f>
        <v>0</v>
      </c>
      <c r="O8549" s="10">
        <v>120.0</v>
      </c>
      <c r="P8549" s="10" t="str">
        <f t="array" ref="P8549">_xlfn.XLOOKUP(A8549,subscriptions!B8549:B10004,subscriptions!C8549:C10004)</f>
        <v>Residential</v>
      </c>
      <c r="Q8549" s="10" t="s">
        <v>173</v>
      </c>
      <c r="R8549" s="10" t="s">
        <v>212</v>
      </c>
      <c r="S8549" s="10" t="s">
        <v>940</v>
      </c>
    </row>
    <row r="8550">
      <c r="A8550" s="1" t="s">
        <v>10751</v>
      </c>
      <c r="B8550" s="1" t="s">
        <v>748</v>
      </c>
      <c r="C8550" s="1" t="s">
        <v>1678</v>
      </c>
      <c r="D8550" s="1" t="s">
        <v>27</v>
      </c>
      <c r="E8550" s="1" t="s">
        <v>714</v>
      </c>
      <c r="F8550" s="1" t="s">
        <v>3326</v>
      </c>
      <c r="G8550" s="1" t="s">
        <v>27509</v>
      </c>
      <c r="H8550" s="1" t="s">
        <v>27510</v>
      </c>
      <c r="I8550" s="4">
        <v>84.41950231481482</v>
      </c>
      <c r="J8550" s="1">
        <v>786.83</v>
      </c>
      <c r="K8550" s="1">
        <v>137.95</v>
      </c>
      <c r="M8550" s="10">
        <f t="array" ref="M8550">_xlfn.XLOOKUP(A8550,subscriptions!B8550:B10004,subscriptions!D8550:D10004)</f>
        <v>120</v>
      </c>
      <c r="N8550" s="10">
        <f t="array" ref="N8550">_xlfn.XLOOKUP(A8550,subscriptions!B8550:B10004,subscriptions!G8550:G10004)</f>
        <v>5</v>
      </c>
      <c r="O8550" s="10">
        <v>114.0</v>
      </c>
      <c r="P8550" s="10" t="str">
        <f t="array" ref="P8550">_xlfn.XLOOKUP(A8550,subscriptions!B8550:B10004,subscriptions!C8550:C10004)</f>
        <v>Residential</v>
      </c>
      <c r="Q8550" s="10" t="s">
        <v>194</v>
      </c>
      <c r="R8550" s="10" t="s">
        <v>212</v>
      </c>
      <c r="S8550" s="10" t="s">
        <v>1525</v>
      </c>
    </row>
    <row r="8551">
      <c r="A8551" s="1" t="s">
        <v>10752</v>
      </c>
      <c r="B8551" s="1" t="s">
        <v>2018</v>
      </c>
      <c r="C8551" s="1" t="s">
        <v>3912</v>
      </c>
      <c r="D8551" s="1" t="s">
        <v>27</v>
      </c>
      <c r="E8551" s="1" t="s">
        <v>631</v>
      </c>
      <c r="F8551" s="1" t="s">
        <v>632</v>
      </c>
      <c r="G8551" s="1" t="s">
        <v>27511</v>
      </c>
      <c r="H8551" s="1" t="s">
        <v>27512</v>
      </c>
      <c r="I8551" s="4">
        <v>84.25569444444444</v>
      </c>
      <c r="J8551" s="1">
        <v>200.87</v>
      </c>
      <c r="K8551" s="1">
        <v>57.05</v>
      </c>
      <c r="M8551" s="10">
        <f t="array" ref="M8551">_xlfn.XLOOKUP(A8551,subscriptions!B8551:B10004,subscriptions!D8551:D10004)</f>
        <v>80</v>
      </c>
      <c r="N8551" s="10">
        <f t="array" ref="N8551">_xlfn.XLOOKUP(A8551,subscriptions!B8551:B10004,subscriptions!G8551:G10004)</f>
        <v>10</v>
      </c>
      <c r="O8551" s="10">
        <v>72.0</v>
      </c>
      <c r="P8551" s="10" t="str">
        <f t="array" ref="P8551">_xlfn.XLOOKUP(A8551,subscriptions!B8551:B10004,subscriptions!C8551:C10004)</f>
        <v>Roam</v>
      </c>
      <c r="Q8551" s="10" t="s">
        <v>128</v>
      </c>
      <c r="R8551" s="10" t="s">
        <v>148</v>
      </c>
      <c r="S8551" s="10" t="s">
        <v>1156</v>
      </c>
    </row>
    <row r="8552">
      <c r="A8552" s="1" t="s">
        <v>10753</v>
      </c>
      <c r="B8552" s="1" t="s">
        <v>197</v>
      </c>
      <c r="C8552" s="1" t="s">
        <v>1415</v>
      </c>
      <c r="D8552" s="1" t="s">
        <v>153</v>
      </c>
      <c r="E8552" s="1" t="s">
        <v>332</v>
      </c>
      <c r="F8552" s="1" t="s">
        <v>333</v>
      </c>
      <c r="G8552" s="1" t="s">
        <v>27513</v>
      </c>
      <c r="H8552" s="1" t="s">
        <v>27514</v>
      </c>
      <c r="I8552" s="4">
        <v>84.29673611111112</v>
      </c>
      <c r="J8552" s="1">
        <v>3740.34</v>
      </c>
      <c r="K8552" s="1">
        <v>319.11</v>
      </c>
      <c r="M8552" s="10">
        <f t="array" ref="M8552">_xlfn.XLOOKUP(A8552,subscriptions!B8552:B10004,subscriptions!D8552:D10004)</f>
        <v>80</v>
      </c>
      <c r="N8552" s="10">
        <f t="array" ref="N8552">_xlfn.XLOOKUP(A8552,subscriptions!B8552:B10004,subscriptions!G8552:G10004)</f>
        <v>20</v>
      </c>
      <c r="O8552" s="10">
        <v>64.0</v>
      </c>
      <c r="P8552" s="10" t="str">
        <f t="array" ref="P8552">_xlfn.XLOOKUP(A8552,subscriptions!B8552:B10004,subscriptions!C8552:C10004)</f>
        <v>Roam</v>
      </c>
      <c r="Q8552" s="10" t="s">
        <v>128</v>
      </c>
      <c r="R8552" s="10" t="s">
        <v>148</v>
      </c>
      <c r="S8552" s="10" t="s">
        <v>373</v>
      </c>
    </row>
    <row r="8553">
      <c r="A8553" s="1" t="s">
        <v>10754</v>
      </c>
      <c r="B8553" s="1" t="s">
        <v>236</v>
      </c>
      <c r="C8553" s="1" t="s">
        <v>1876</v>
      </c>
      <c r="D8553" s="1" t="s">
        <v>153</v>
      </c>
      <c r="E8553" s="1" t="s">
        <v>280</v>
      </c>
      <c r="F8553" s="1" t="s">
        <v>1478</v>
      </c>
      <c r="G8553" s="1" t="s">
        <v>27515</v>
      </c>
      <c r="H8553" s="1" t="s">
        <v>27516</v>
      </c>
      <c r="I8553" s="4">
        <v>84.2142013888889</v>
      </c>
      <c r="J8553" s="1">
        <v>193.18</v>
      </c>
      <c r="K8553" s="1">
        <v>61.17</v>
      </c>
      <c r="M8553" s="10">
        <f t="array" ref="M8553">_xlfn.XLOOKUP(A8553,subscriptions!B8553:B10004,subscriptions!D8553:D10004)</f>
        <v>120</v>
      </c>
      <c r="N8553" s="10">
        <f t="array" ref="N8553">_xlfn.XLOOKUP(A8553,subscriptions!B8553:B10004,subscriptions!G8553:G10004)</f>
        <v>0</v>
      </c>
      <c r="O8553" s="10">
        <v>120.0</v>
      </c>
      <c r="P8553" s="10" t="str">
        <f t="array" ref="P8553">_xlfn.XLOOKUP(A8553,subscriptions!B8553:B10004,subscriptions!C8553:C10004)</f>
        <v>Residential</v>
      </c>
      <c r="Q8553" s="10" t="s">
        <v>173</v>
      </c>
      <c r="R8553" s="10" t="s">
        <v>212</v>
      </c>
      <c r="S8553" s="10" t="s">
        <v>388</v>
      </c>
    </row>
    <row r="8554">
      <c r="A8554" s="1" t="s">
        <v>10755</v>
      </c>
      <c r="B8554" s="1" t="s">
        <v>700</v>
      </c>
      <c r="C8554" s="1" t="s">
        <v>133</v>
      </c>
      <c r="D8554" s="1" t="s">
        <v>153</v>
      </c>
      <c r="E8554" s="1" t="s">
        <v>332</v>
      </c>
      <c r="F8554" s="1" t="s">
        <v>1749</v>
      </c>
      <c r="G8554" s="1" t="s">
        <v>27517</v>
      </c>
      <c r="H8554" s="1" t="s">
        <v>27518</v>
      </c>
      <c r="I8554" s="4">
        <v>84.41746527777778</v>
      </c>
      <c r="J8554" s="1">
        <v>1617.08</v>
      </c>
      <c r="K8554" s="1">
        <v>173.76</v>
      </c>
      <c r="M8554" s="10">
        <f t="array" ref="M8554">_xlfn.XLOOKUP(A8554,subscriptions!B8554:B10004,subscriptions!D8554:D10004)</f>
        <v>120</v>
      </c>
      <c r="N8554" s="10">
        <f t="array" ref="N8554">_xlfn.XLOOKUP(A8554,subscriptions!B8554:B10004,subscriptions!G8554:G10004)</f>
        <v>5</v>
      </c>
      <c r="O8554" s="10">
        <v>114.0</v>
      </c>
      <c r="P8554" s="10" t="str">
        <f t="array" ref="P8554">_xlfn.XLOOKUP(A8554,subscriptions!B8554:B10004,subscriptions!C8554:C10004)</f>
        <v>Residential</v>
      </c>
      <c r="Q8554" s="10" t="s">
        <v>194</v>
      </c>
      <c r="R8554" s="10" t="s">
        <v>212</v>
      </c>
      <c r="S8554" s="10" t="s">
        <v>327</v>
      </c>
    </row>
    <row r="8555">
      <c r="A8555" s="1" t="s">
        <v>10756</v>
      </c>
      <c r="B8555" s="1" t="s">
        <v>329</v>
      </c>
      <c r="C8555" s="1" t="s">
        <v>556</v>
      </c>
      <c r="D8555" s="1" t="s">
        <v>27</v>
      </c>
      <c r="E8555" s="1" t="s">
        <v>280</v>
      </c>
      <c r="F8555" s="1" t="s">
        <v>1446</v>
      </c>
      <c r="G8555" s="1" t="s">
        <v>27519</v>
      </c>
      <c r="H8555" s="1" t="s">
        <v>27520</v>
      </c>
      <c r="I8555" s="4">
        <v>84.33501157407407</v>
      </c>
      <c r="J8555" s="1">
        <v>849.59</v>
      </c>
      <c r="K8555" s="1">
        <v>200.37</v>
      </c>
      <c r="M8555" s="10">
        <f t="array" ref="M8555">_xlfn.XLOOKUP(A8555,subscriptions!B8555:B10004,subscriptions!D8555:D10004)</f>
        <v>50</v>
      </c>
      <c r="N8555" s="10">
        <f t="array" ref="N8555">_xlfn.XLOOKUP(A8555,subscriptions!B8555:B10004,subscriptions!G8555:G10004)</f>
        <v>10</v>
      </c>
      <c r="O8555" s="10">
        <v>45.0</v>
      </c>
      <c r="P8555" s="10" t="str">
        <f t="array" ref="P8555">_xlfn.XLOOKUP(A8555,subscriptions!B8555:B10004,subscriptions!C8555:C10004)</f>
        <v>Mini</v>
      </c>
      <c r="Q8555" s="10" t="s">
        <v>128</v>
      </c>
      <c r="R8555" s="10" t="s">
        <v>148</v>
      </c>
      <c r="S8555" s="10" t="s">
        <v>643</v>
      </c>
    </row>
    <row r="8556">
      <c r="A8556" s="1" t="s">
        <v>10757</v>
      </c>
      <c r="B8556" s="1" t="s">
        <v>870</v>
      </c>
      <c r="C8556" s="1" t="s">
        <v>605</v>
      </c>
      <c r="D8556" s="1" t="s">
        <v>153</v>
      </c>
      <c r="E8556" s="1" t="s">
        <v>631</v>
      </c>
      <c r="F8556" s="1" t="s">
        <v>2495</v>
      </c>
      <c r="G8556" s="1" t="s">
        <v>27521</v>
      </c>
      <c r="H8556" s="1" t="s">
        <v>27522</v>
      </c>
      <c r="I8556" s="4">
        <v>84.38075231481481</v>
      </c>
      <c r="J8556" s="1">
        <v>830.35</v>
      </c>
      <c r="K8556" s="1">
        <v>211.73</v>
      </c>
      <c r="M8556" s="10">
        <f t="array" ref="M8556">_xlfn.XLOOKUP(A8556,subscriptions!B8556:B10004,subscriptions!D8556:D10004)</f>
        <v>120</v>
      </c>
      <c r="N8556" s="10">
        <f t="array" ref="N8556">_xlfn.XLOOKUP(A8556,subscriptions!B8556:B10004,subscriptions!G8556:G10004)</f>
        <v>20</v>
      </c>
      <c r="O8556" s="10">
        <v>96.0</v>
      </c>
      <c r="P8556" s="10" t="str">
        <f t="array" ref="P8556">_xlfn.XLOOKUP(A8556,subscriptions!B8556:B10004,subscriptions!C8556:C10004)</f>
        <v>Residential</v>
      </c>
      <c r="Q8556" s="10" t="s">
        <v>128</v>
      </c>
      <c r="R8556" s="10" t="s">
        <v>148</v>
      </c>
      <c r="S8556" s="10" t="s">
        <v>762</v>
      </c>
    </row>
    <row r="8557">
      <c r="A8557" s="1" t="s">
        <v>10758</v>
      </c>
      <c r="B8557" s="1" t="s">
        <v>748</v>
      </c>
      <c r="C8557" s="1" t="s">
        <v>492</v>
      </c>
      <c r="D8557" s="1" t="s">
        <v>27</v>
      </c>
      <c r="E8557" s="1" t="s">
        <v>28</v>
      </c>
      <c r="F8557" s="1" t="s">
        <v>2188</v>
      </c>
      <c r="G8557" s="1" t="s">
        <v>27523</v>
      </c>
      <c r="H8557" s="1" t="s">
        <v>27524</v>
      </c>
      <c r="I8557" s="4">
        <v>84.33710648148148</v>
      </c>
      <c r="J8557" s="1">
        <v>1757.05</v>
      </c>
      <c r="K8557" s="1">
        <v>291.44</v>
      </c>
      <c r="M8557" s="10">
        <f t="array" ref="M8557">_xlfn.XLOOKUP(A8557,subscriptions!B8557:B10004,subscriptions!D8557:D10004)</f>
        <v>120</v>
      </c>
      <c r="N8557" s="10">
        <f t="array" ref="N8557">_xlfn.XLOOKUP(A8557,subscriptions!B8557:B10004,subscriptions!G8557:G10004)</f>
        <v>0</v>
      </c>
      <c r="O8557" s="10">
        <v>120.0</v>
      </c>
      <c r="P8557" s="10" t="str">
        <f t="array" ref="P8557">_xlfn.XLOOKUP(A8557,subscriptions!B8557:B10004,subscriptions!C8557:C10004)</f>
        <v>Residential</v>
      </c>
      <c r="Q8557" s="10" t="s">
        <v>173</v>
      </c>
      <c r="R8557" s="10" t="s">
        <v>212</v>
      </c>
      <c r="S8557" s="10" t="s">
        <v>968</v>
      </c>
    </row>
    <row r="8558">
      <c r="A8558" s="1" t="s">
        <v>10759</v>
      </c>
      <c r="B8558" s="1" t="s">
        <v>772</v>
      </c>
      <c r="C8558" s="1" t="s">
        <v>1388</v>
      </c>
      <c r="D8558" s="1" t="s">
        <v>153</v>
      </c>
      <c r="E8558" s="1" t="s">
        <v>179</v>
      </c>
      <c r="F8558" s="1" t="s">
        <v>773</v>
      </c>
      <c r="G8558" s="1" t="s">
        <v>27525</v>
      </c>
      <c r="H8558" s="1" t="s">
        <v>27526</v>
      </c>
      <c r="I8558" s="4">
        <v>84.29604166666667</v>
      </c>
      <c r="J8558" s="1">
        <v>154.18</v>
      </c>
      <c r="K8558" s="1">
        <v>35.0</v>
      </c>
      <c r="L8558" s="1">
        <v>100.0</v>
      </c>
      <c r="M8558" s="10">
        <f t="array" ref="M8558">_xlfn.XLOOKUP(A8558,subscriptions!B8558:B10004,subscriptions!D8558:D10004)</f>
        <v>120</v>
      </c>
      <c r="N8558" s="10">
        <f t="array" ref="N8558">_xlfn.XLOOKUP(A8558,subscriptions!B8558:B10004,subscriptions!G8558:G10004)</f>
        <v>5</v>
      </c>
      <c r="O8558" s="10">
        <v>114.0</v>
      </c>
      <c r="P8558" s="10" t="str">
        <f t="array" ref="P8558">_xlfn.XLOOKUP(A8558,subscriptions!B8558:B10004,subscriptions!C8558:C10004)</f>
        <v>Residential</v>
      </c>
      <c r="Q8558" s="10" t="s">
        <v>194</v>
      </c>
      <c r="R8558" s="10" t="s">
        <v>212</v>
      </c>
      <c r="S8558" s="10" t="s">
        <v>655</v>
      </c>
    </row>
    <row r="8559">
      <c r="A8559" s="1" t="s">
        <v>10761</v>
      </c>
      <c r="B8559" s="1" t="s">
        <v>1506</v>
      </c>
      <c r="C8559" s="1" t="s">
        <v>456</v>
      </c>
      <c r="D8559" s="1" t="s">
        <v>27</v>
      </c>
      <c r="E8559" s="1" t="s">
        <v>219</v>
      </c>
      <c r="F8559" s="1" t="s">
        <v>458</v>
      </c>
      <c r="G8559" s="1" t="s">
        <v>27527</v>
      </c>
      <c r="H8559" s="1" t="s">
        <v>27528</v>
      </c>
      <c r="I8559" s="4">
        <v>84.21119212962962</v>
      </c>
      <c r="J8559" s="1">
        <v>1401.02</v>
      </c>
      <c r="K8559" s="1">
        <v>130.74</v>
      </c>
      <c r="M8559" s="10">
        <f t="array" ref="M8559">_xlfn.XLOOKUP(A8559,subscriptions!B8559:B10004,subscriptions!D8559:D10004)</f>
        <v>120</v>
      </c>
      <c r="N8559" s="10">
        <f t="array" ref="N8559">_xlfn.XLOOKUP(A8559,subscriptions!B8559:B10004,subscriptions!G8559:G10004)</f>
        <v>10</v>
      </c>
      <c r="O8559" s="10">
        <v>108.0</v>
      </c>
      <c r="P8559" s="10" t="str">
        <f t="array" ref="P8559">_xlfn.XLOOKUP(A8559,subscriptions!B8559:B10004,subscriptions!C8559:C10004)</f>
        <v>Residential</v>
      </c>
      <c r="Q8559" s="10" t="s">
        <v>128</v>
      </c>
      <c r="R8559" s="10" t="s">
        <v>212</v>
      </c>
      <c r="S8559" s="10" t="s">
        <v>438</v>
      </c>
    </row>
    <row r="8560">
      <c r="A8560" s="1" t="s">
        <v>10763</v>
      </c>
      <c r="B8560" s="1" t="s">
        <v>1624</v>
      </c>
      <c r="C8560" s="1" t="s">
        <v>524</v>
      </c>
      <c r="D8560" s="1" t="s">
        <v>27</v>
      </c>
      <c r="E8560" s="1" t="s">
        <v>28</v>
      </c>
      <c r="F8560" s="1" t="s">
        <v>2188</v>
      </c>
      <c r="G8560" s="1" t="s">
        <v>27529</v>
      </c>
      <c r="H8560" s="1" t="s">
        <v>27530</v>
      </c>
      <c r="I8560" s="4">
        <v>84.41957175925926</v>
      </c>
      <c r="J8560" s="1">
        <v>2267.82</v>
      </c>
      <c r="K8560" s="1">
        <v>330.09</v>
      </c>
      <c r="M8560" s="10">
        <f t="array" ref="M8560">_xlfn.XLOOKUP(A8560,subscriptions!B8560:B10004,subscriptions!D8560:D10004)</f>
        <v>120</v>
      </c>
      <c r="N8560" s="10">
        <f t="array" ref="N8560">_xlfn.XLOOKUP(A8560,subscriptions!B8560:B10004,subscriptions!G8560:G10004)</f>
        <v>20</v>
      </c>
      <c r="O8560" s="10">
        <v>96.0</v>
      </c>
      <c r="P8560" s="10" t="str">
        <f t="array" ref="P8560">_xlfn.XLOOKUP(A8560,subscriptions!B8560:B10004,subscriptions!C8560:C10004)</f>
        <v>Residential</v>
      </c>
      <c r="Q8560" s="10" t="s">
        <v>128</v>
      </c>
      <c r="R8560" s="10" t="s">
        <v>148</v>
      </c>
      <c r="S8560" s="10" t="s">
        <v>1525</v>
      </c>
    </row>
    <row r="8561">
      <c r="A8561" s="1" t="s">
        <v>10764</v>
      </c>
      <c r="B8561" s="1" t="s">
        <v>555</v>
      </c>
      <c r="C8561" s="1" t="s">
        <v>3912</v>
      </c>
      <c r="D8561" s="1" t="s">
        <v>153</v>
      </c>
      <c r="E8561" s="1" t="s">
        <v>280</v>
      </c>
      <c r="F8561" s="1" t="s">
        <v>494</v>
      </c>
      <c r="G8561" s="1" t="s">
        <v>27531</v>
      </c>
      <c r="H8561" s="1" t="s">
        <v>27532</v>
      </c>
      <c r="I8561" s="4">
        <v>84.16836805555556</v>
      </c>
      <c r="J8561" s="1">
        <v>2692.25</v>
      </c>
      <c r="K8561" s="1">
        <v>485.0</v>
      </c>
      <c r="M8561" s="10">
        <f t="array" ref="M8561">_xlfn.XLOOKUP(A8561,subscriptions!B8561:B10004,subscriptions!D8561:D10004)</f>
        <v>120</v>
      </c>
      <c r="N8561" s="10">
        <f t="array" ref="N8561">_xlfn.XLOOKUP(A8561,subscriptions!B8561:B10004,subscriptions!G8561:G10004)</f>
        <v>0</v>
      </c>
      <c r="O8561" s="10">
        <v>120.0</v>
      </c>
      <c r="P8561" s="10" t="str">
        <f t="array" ref="P8561">_xlfn.XLOOKUP(A8561,subscriptions!B8561:B10004,subscriptions!C8561:C10004)</f>
        <v>Residential</v>
      </c>
      <c r="Q8561" s="10" t="s">
        <v>173</v>
      </c>
      <c r="R8561" s="10" t="s">
        <v>212</v>
      </c>
      <c r="S8561" s="10" t="s">
        <v>1042</v>
      </c>
    </row>
    <row r="8562">
      <c r="A8562" s="1" t="s">
        <v>10765</v>
      </c>
      <c r="B8562" s="1" t="s">
        <v>814</v>
      </c>
      <c r="C8562" s="1" t="s">
        <v>279</v>
      </c>
      <c r="D8562" s="1" t="s">
        <v>153</v>
      </c>
      <c r="E8562" s="1" t="s">
        <v>262</v>
      </c>
      <c r="F8562" s="1" t="s">
        <v>2853</v>
      </c>
      <c r="G8562" s="1" t="s">
        <v>27533</v>
      </c>
      <c r="H8562" s="1" t="s">
        <v>27534</v>
      </c>
      <c r="I8562" s="4">
        <v>84.38</v>
      </c>
      <c r="J8562" s="1">
        <v>330.45</v>
      </c>
      <c r="K8562" s="1">
        <v>77.86</v>
      </c>
      <c r="M8562" s="10">
        <f t="array" ref="M8562">_xlfn.XLOOKUP(A8562,subscriptions!B8562:B10004,subscriptions!D8562:D10004)</f>
        <v>120</v>
      </c>
      <c r="N8562" s="10">
        <f t="array" ref="N8562">_xlfn.XLOOKUP(A8562,subscriptions!B8562:B10004,subscriptions!G8562:G10004)</f>
        <v>5</v>
      </c>
      <c r="O8562" s="10">
        <v>114.0</v>
      </c>
      <c r="P8562" s="10" t="str">
        <f t="array" ref="P8562">_xlfn.XLOOKUP(A8562,subscriptions!B8562:B10004,subscriptions!C8562:C10004)</f>
        <v>Residential</v>
      </c>
      <c r="Q8562" s="10" t="s">
        <v>194</v>
      </c>
      <c r="R8562" s="10" t="s">
        <v>212</v>
      </c>
      <c r="S8562" s="10" t="s">
        <v>698</v>
      </c>
    </row>
    <row r="8563">
      <c r="A8563" s="1" t="s">
        <v>10766</v>
      </c>
      <c r="B8563" s="1" t="s">
        <v>472</v>
      </c>
      <c r="C8563" s="1" t="s">
        <v>800</v>
      </c>
      <c r="D8563" s="1" t="s">
        <v>27</v>
      </c>
      <c r="E8563" s="1" t="s">
        <v>714</v>
      </c>
      <c r="F8563" s="1" t="s">
        <v>1866</v>
      </c>
      <c r="G8563" s="1" t="s">
        <v>27535</v>
      </c>
      <c r="H8563" s="1" t="s">
        <v>27536</v>
      </c>
      <c r="I8563" s="4">
        <v>84.41956018518519</v>
      </c>
      <c r="J8563" s="1">
        <v>3465.65</v>
      </c>
      <c r="K8563" s="1">
        <v>728.36</v>
      </c>
      <c r="M8563" s="10">
        <f t="array" ref="M8563">_xlfn.XLOOKUP(A8563,subscriptions!B8563:B10004,subscriptions!D8563:D10004)</f>
        <v>50</v>
      </c>
      <c r="N8563" s="10">
        <f t="array" ref="N8563">_xlfn.XLOOKUP(A8563,subscriptions!B8563:B10004,subscriptions!G8563:G10004)</f>
        <v>10</v>
      </c>
      <c r="O8563" s="10">
        <v>45.0</v>
      </c>
      <c r="P8563" s="10" t="str">
        <f t="array" ref="P8563">_xlfn.XLOOKUP(A8563,subscriptions!B8563:B10004,subscriptions!C8563:C10004)</f>
        <v>Mini</v>
      </c>
      <c r="Q8563" s="10" t="s">
        <v>128</v>
      </c>
      <c r="R8563" s="10" t="s">
        <v>148</v>
      </c>
      <c r="S8563" s="10" t="s">
        <v>1525</v>
      </c>
    </row>
    <row r="8564">
      <c r="A8564" s="1" t="s">
        <v>10767</v>
      </c>
      <c r="B8564" s="1" t="s">
        <v>523</v>
      </c>
      <c r="C8564" s="1" t="s">
        <v>1492</v>
      </c>
      <c r="D8564" s="1" t="s">
        <v>27</v>
      </c>
      <c r="E8564" s="1" t="s">
        <v>262</v>
      </c>
      <c r="F8564" s="1" t="s">
        <v>263</v>
      </c>
      <c r="G8564" s="1" t="s">
        <v>27537</v>
      </c>
      <c r="H8564" s="1" t="s">
        <v>27538</v>
      </c>
      <c r="I8564" s="4">
        <v>84.41965277777778</v>
      </c>
      <c r="J8564" s="1">
        <v>1651.31</v>
      </c>
      <c r="K8564" s="1">
        <v>420.84</v>
      </c>
      <c r="M8564" s="10">
        <f t="array" ref="M8564">_xlfn.XLOOKUP(A8564,subscriptions!B8564:B10004,subscriptions!D8564:D10004)</f>
        <v>120</v>
      </c>
      <c r="N8564" s="10">
        <f t="array" ref="N8564">_xlfn.XLOOKUP(A8564,subscriptions!B8564:B10004,subscriptions!G8564:G10004)</f>
        <v>20</v>
      </c>
      <c r="O8564" s="10">
        <v>96.0</v>
      </c>
      <c r="P8564" s="10" t="str">
        <f t="array" ref="P8564">_xlfn.XLOOKUP(A8564,subscriptions!B8564:B10004,subscriptions!C8564:C10004)</f>
        <v>Residential</v>
      </c>
      <c r="Q8564" s="10" t="s">
        <v>128</v>
      </c>
      <c r="R8564" s="10" t="s">
        <v>148</v>
      </c>
      <c r="S8564" s="10" t="s">
        <v>1525</v>
      </c>
    </row>
    <row r="8565">
      <c r="A8565" s="1" t="s">
        <v>10768</v>
      </c>
      <c r="B8565" s="1" t="s">
        <v>1317</v>
      </c>
      <c r="C8565" s="1" t="s">
        <v>734</v>
      </c>
      <c r="D8565" s="1" t="s">
        <v>27</v>
      </c>
      <c r="E8565" s="1" t="s">
        <v>714</v>
      </c>
      <c r="F8565" s="1" t="s">
        <v>1730</v>
      </c>
      <c r="G8565" s="1" t="s">
        <v>27539</v>
      </c>
      <c r="H8565" s="1" t="s">
        <v>27540</v>
      </c>
      <c r="I8565" s="4">
        <v>84.25518518518518</v>
      </c>
      <c r="J8565" s="1">
        <v>3253.76</v>
      </c>
      <c r="K8565" s="1">
        <v>574.06</v>
      </c>
      <c r="M8565" s="10">
        <f t="array" ref="M8565">_xlfn.XLOOKUP(A8565,subscriptions!B8565:B10004,subscriptions!D8565:D10004)</f>
        <v>120</v>
      </c>
      <c r="N8565" s="10">
        <f t="array" ref="N8565">_xlfn.XLOOKUP(A8565,subscriptions!B8565:B10004,subscriptions!G8565:G10004)</f>
        <v>0</v>
      </c>
      <c r="O8565" s="10">
        <v>120.0</v>
      </c>
      <c r="P8565" s="10" t="str">
        <f t="array" ref="P8565">_xlfn.XLOOKUP(A8565,subscriptions!B8565:B10004,subscriptions!C8565:C10004)</f>
        <v>Residential</v>
      </c>
      <c r="Q8565" s="10" t="s">
        <v>173</v>
      </c>
      <c r="R8565" s="10" t="s">
        <v>212</v>
      </c>
      <c r="S8565" s="10" t="s">
        <v>149</v>
      </c>
    </row>
    <row r="8566">
      <c r="A8566" s="1" t="s">
        <v>10769</v>
      </c>
      <c r="B8566" s="1" t="s">
        <v>1414</v>
      </c>
      <c r="C8566" s="1" t="s">
        <v>1492</v>
      </c>
      <c r="D8566" s="1" t="s">
        <v>27</v>
      </c>
      <c r="E8566" s="1" t="s">
        <v>714</v>
      </c>
      <c r="F8566" s="1" t="s">
        <v>2562</v>
      </c>
      <c r="G8566" s="1" t="s">
        <v>27541</v>
      </c>
      <c r="H8566" s="1" t="s">
        <v>27542</v>
      </c>
      <c r="I8566" s="4">
        <v>84.3382175925926</v>
      </c>
      <c r="J8566" s="1">
        <v>1046.2</v>
      </c>
      <c r="K8566" s="1">
        <v>268.23</v>
      </c>
      <c r="M8566" s="10">
        <f t="array" ref="M8566">_xlfn.XLOOKUP(A8566,subscriptions!B8566:B10004,subscriptions!D8566:D10004)</f>
        <v>120</v>
      </c>
      <c r="N8566" s="10">
        <f t="array" ref="N8566">_xlfn.XLOOKUP(A8566,subscriptions!B8566:B10004,subscriptions!G8566:G10004)</f>
        <v>5</v>
      </c>
      <c r="O8566" s="10">
        <v>114.0</v>
      </c>
      <c r="P8566" s="10" t="str">
        <f t="array" ref="P8566">_xlfn.XLOOKUP(A8566,subscriptions!B8566:B10004,subscriptions!C8566:C10004)</f>
        <v>Residential</v>
      </c>
      <c r="Q8566" s="10" t="s">
        <v>194</v>
      </c>
      <c r="R8566" s="10" t="s">
        <v>212</v>
      </c>
      <c r="S8566" s="10" t="s">
        <v>2086</v>
      </c>
    </row>
    <row r="8567">
      <c r="A8567" s="1" t="s">
        <v>10770</v>
      </c>
      <c r="B8567" s="1" t="s">
        <v>472</v>
      </c>
      <c r="C8567" s="1" t="s">
        <v>178</v>
      </c>
      <c r="D8567" s="1" t="s">
        <v>27</v>
      </c>
      <c r="E8567" s="1" t="s">
        <v>262</v>
      </c>
      <c r="F8567" s="1" t="s">
        <v>1835</v>
      </c>
      <c r="G8567" s="1" t="s">
        <v>27543</v>
      </c>
      <c r="H8567" s="1" t="s">
        <v>27544</v>
      </c>
      <c r="I8567" s="4">
        <v>84.37950231481481</v>
      </c>
      <c r="J8567" s="1">
        <v>1221.44</v>
      </c>
      <c r="K8567" s="1">
        <v>168.22</v>
      </c>
      <c r="M8567" s="10">
        <f t="array" ref="M8567">_xlfn.XLOOKUP(A8567,subscriptions!B8567:B10004,subscriptions!D8567:D10004)</f>
        <v>120</v>
      </c>
      <c r="N8567" s="10">
        <f t="array" ref="N8567">_xlfn.XLOOKUP(A8567,subscriptions!B8567:B10004,subscriptions!G8567:G10004)</f>
        <v>10</v>
      </c>
      <c r="O8567" s="10">
        <v>108.0</v>
      </c>
      <c r="P8567" s="10" t="str">
        <f t="array" ref="P8567">_xlfn.XLOOKUP(A8567,subscriptions!B8567:B10004,subscriptions!C8567:C10004)</f>
        <v>Residential</v>
      </c>
      <c r="Q8567" s="10" t="s">
        <v>128</v>
      </c>
      <c r="R8567" s="10" t="s">
        <v>212</v>
      </c>
      <c r="S8567" s="10" t="s">
        <v>2380</v>
      </c>
    </row>
    <row r="8568">
      <c r="A8568" s="1" t="s">
        <v>10771</v>
      </c>
      <c r="B8568" s="1" t="s">
        <v>132</v>
      </c>
      <c r="C8568" s="1" t="s">
        <v>456</v>
      </c>
      <c r="D8568" s="1" t="s">
        <v>27</v>
      </c>
      <c r="E8568" s="1" t="s">
        <v>219</v>
      </c>
      <c r="F8568" s="1" t="s">
        <v>574</v>
      </c>
      <c r="G8568" s="1" t="s">
        <v>27545</v>
      </c>
      <c r="H8568" s="1" t="s">
        <v>27546</v>
      </c>
      <c r="I8568" s="4">
        <v>84.41835648148148</v>
      </c>
      <c r="J8568" s="1">
        <v>3820.67</v>
      </c>
      <c r="K8568" s="1">
        <v>958.16</v>
      </c>
      <c r="M8568" s="10">
        <f t="array" ref="M8568">_xlfn.XLOOKUP(A8568,subscriptions!B8568:B10004,subscriptions!D8568:D10004)</f>
        <v>250</v>
      </c>
      <c r="N8568" s="10">
        <f t="array" ref="N8568">_xlfn.XLOOKUP(A8568,subscriptions!B8568:B10004,subscriptions!G8568:G10004)</f>
        <v>20</v>
      </c>
      <c r="O8568" s="10">
        <v>200.0</v>
      </c>
      <c r="P8568" s="10" t="str">
        <f t="array" ref="P8568">_xlfn.XLOOKUP(A8568,subscriptions!B8568:B10004,subscriptions!C8568:C10004)</f>
        <v>Business</v>
      </c>
      <c r="Q8568" s="10" t="s">
        <v>128</v>
      </c>
      <c r="R8568" s="10" t="s">
        <v>129</v>
      </c>
      <c r="S8568" s="10" t="s">
        <v>3020</v>
      </c>
    </row>
    <row r="8569">
      <c r="A8569" s="1" t="s">
        <v>10772</v>
      </c>
      <c r="B8569" s="1" t="s">
        <v>1460</v>
      </c>
      <c r="C8569" s="1" t="s">
        <v>1678</v>
      </c>
      <c r="D8569" s="1" t="s">
        <v>27</v>
      </c>
      <c r="E8569" s="1" t="s">
        <v>631</v>
      </c>
      <c r="F8569" s="1" t="s">
        <v>1084</v>
      </c>
      <c r="G8569" s="1" t="s">
        <v>27547</v>
      </c>
      <c r="H8569" s="1" t="s">
        <v>27548</v>
      </c>
      <c r="I8569" s="4">
        <v>84.2148263888889</v>
      </c>
      <c r="J8569" s="1">
        <v>3502.52</v>
      </c>
      <c r="K8569" s="1">
        <v>562.04</v>
      </c>
      <c r="M8569" s="10">
        <f t="array" ref="M8569">_xlfn.XLOOKUP(A8569,subscriptions!B8569:B10004,subscriptions!D8569:D10004)</f>
        <v>250</v>
      </c>
      <c r="N8569" s="10">
        <f t="array" ref="N8569">_xlfn.XLOOKUP(A8569,subscriptions!B8569:B10004,subscriptions!G8569:G10004)</f>
        <v>0</v>
      </c>
      <c r="O8569" s="10">
        <v>250.0</v>
      </c>
      <c r="P8569" s="10" t="str">
        <f t="array" ref="P8569">_xlfn.XLOOKUP(A8569,subscriptions!B8569:B10004,subscriptions!C8569:C10004)</f>
        <v>Business</v>
      </c>
      <c r="Q8569" s="10" t="s">
        <v>173</v>
      </c>
      <c r="R8569" s="10" t="s">
        <v>129</v>
      </c>
      <c r="S8569" s="10" t="s">
        <v>3641</v>
      </c>
    </row>
    <row r="8570">
      <c r="A8570" s="1" t="s">
        <v>10773</v>
      </c>
      <c r="B8570" s="1" t="s">
        <v>2521</v>
      </c>
      <c r="C8570" s="1" t="s">
        <v>1251</v>
      </c>
      <c r="D8570" s="1" t="s">
        <v>153</v>
      </c>
      <c r="E8570" s="1" t="s">
        <v>631</v>
      </c>
      <c r="F8570" s="1" t="s">
        <v>632</v>
      </c>
      <c r="G8570" s="1" t="s">
        <v>27549</v>
      </c>
      <c r="H8570" s="1" t="s">
        <v>27550</v>
      </c>
      <c r="I8570" s="4">
        <v>84.21673611111112</v>
      </c>
      <c r="J8570" s="1">
        <v>941.75</v>
      </c>
      <c r="K8570" s="1">
        <v>174.35</v>
      </c>
      <c r="M8570" s="10">
        <f t="array" ref="M8570">_xlfn.XLOOKUP(A8570,subscriptions!B8570:B10004,subscriptions!D8570:D10004)</f>
        <v>50</v>
      </c>
      <c r="N8570" s="10">
        <f t="array" ref="N8570">_xlfn.XLOOKUP(A8570,subscriptions!B8570:B10004,subscriptions!G8570:G10004)</f>
        <v>5</v>
      </c>
      <c r="O8570" s="10">
        <v>47.5</v>
      </c>
      <c r="P8570" s="10" t="str">
        <f t="array" ref="P8570">_xlfn.XLOOKUP(A8570,subscriptions!B8570:B10004,subscriptions!C8570:C10004)</f>
        <v>Mini</v>
      </c>
      <c r="Q8570" s="10" t="s">
        <v>194</v>
      </c>
      <c r="R8570" s="10" t="s">
        <v>148</v>
      </c>
      <c r="S8570" s="10" t="s">
        <v>453</v>
      </c>
    </row>
    <row r="8571">
      <c r="A8571" s="1" t="s">
        <v>10775</v>
      </c>
      <c r="B8571" s="1" t="s">
        <v>700</v>
      </c>
      <c r="C8571" s="1" t="s">
        <v>1477</v>
      </c>
      <c r="D8571" s="1" t="s">
        <v>153</v>
      </c>
      <c r="E8571" s="1" t="s">
        <v>28</v>
      </c>
      <c r="F8571" s="1" t="s">
        <v>29</v>
      </c>
      <c r="G8571" s="1" t="s">
        <v>27551</v>
      </c>
      <c r="H8571" s="1" t="s">
        <v>27552</v>
      </c>
      <c r="I8571" s="4">
        <v>84.42042824074075</v>
      </c>
      <c r="J8571" s="1">
        <v>531.16</v>
      </c>
      <c r="K8571" s="1">
        <v>49.83</v>
      </c>
      <c r="M8571" s="10">
        <f t="array" ref="M8571">_xlfn.XLOOKUP(A8571,subscriptions!B8571:B10004,subscriptions!D8571:D10004)</f>
        <v>80</v>
      </c>
      <c r="N8571" s="10">
        <f t="array" ref="N8571">_xlfn.XLOOKUP(A8571,subscriptions!B8571:B10004,subscriptions!G8571:G10004)</f>
        <v>10</v>
      </c>
      <c r="O8571" s="10">
        <v>72.0</v>
      </c>
      <c r="P8571" s="10" t="str">
        <f t="array" ref="P8571">_xlfn.XLOOKUP(A8571,subscriptions!B8571:B10004,subscriptions!C8571:C10004)</f>
        <v>Roam</v>
      </c>
      <c r="Q8571" s="10" t="s">
        <v>128</v>
      </c>
      <c r="R8571" s="10" t="s">
        <v>148</v>
      </c>
      <c r="S8571" s="10" t="s">
        <v>940</v>
      </c>
    </row>
    <row r="8572">
      <c r="A8572" s="1" t="s">
        <v>10777</v>
      </c>
      <c r="B8572" s="1" t="s">
        <v>1173</v>
      </c>
      <c r="C8572" s="1" t="s">
        <v>1973</v>
      </c>
      <c r="D8572" s="1" t="s">
        <v>27</v>
      </c>
      <c r="E8572" s="1" t="s">
        <v>28</v>
      </c>
      <c r="F8572" s="1" t="s">
        <v>801</v>
      </c>
      <c r="G8572" s="1" t="s">
        <v>27553</v>
      </c>
      <c r="H8572" s="1" t="s">
        <v>27554</v>
      </c>
      <c r="I8572" s="4">
        <v>84.3343287037037</v>
      </c>
      <c r="J8572" s="1">
        <v>799.26</v>
      </c>
      <c r="K8572" s="1">
        <v>116.43</v>
      </c>
      <c r="M8572" s="10">
        <f t="array" ref="M8572">_xlfn.XLOOKUP(A8572,subscriptions!B8572:B10004,subscriptions!D8572:D10004)</f>
        <v>120</v>
      </c>
      <c r="N8572" s="10">
        <f t="array" ref="N8572">_xlfn.XLOOKUP(A8572,subscriptions!B8572:B10004,subscriptions!G8572:G10004)</f>
        <v>20</v>
      </c>
      <c r="O8572" s="10">
        <v>96.0</v>
      </c>
      <c r="P8572" s="10" t="str">
        <f t="array" ref="P8572">_xlfn.XLOOKUP(A8572,subscriptions!B8572:B10004,subscriptions!C8572:C10004)</f>
        <v>Residential</v>
      </c>
      <c r="Q8572" s="10" t="s">
        <v>128</v>
      </c>
      <c r="R8572" s="10" t="s">
        <v>148</v>
      </c>
      <c r="S8572" s="10" t="s">
        <v>195</v>
      </c>
    </row>
    <row r="8573">
      <c r="A8573" s="1" t="s">
        <v>10778</v>
      </c>
      <c r="B8573" s="1" t="s">
        <v>1099</v>
      </c>
      <c r="C8573" s="1" t="s">
        <v>391</v>
      </c>
      <c r="D8573" s="1" t="s">
        <v>153</v>
      </c>
      <c r="E8573" s="1" t="s">
        <v>239</v>
      </c>
      <c r="F8573" s="1" t="s">
        <v>3181</v>
      </c>
      <c r="G8573" s="1" t="s">
        <v>27555</v>
      </c>
      <c r="H8573" s="1" t="s">
        <v>27556</v>
      </c>
      <c r="I8573" s="4">
        <v>84.38090277777778</v>
      </c>
      <c r="J8573" s="1">
        <v>785.96</v>
      </c>
      <c r="K8573" s="1">
        <v>101.96</v>
      </c>
      <c r="M8573" s="10">
        <f t="array" ref="M8573">_xlfn.XLOOKUP(A8573,subscriptions!B8573:B10004,subscriptions!D8573:D10004)</f>
        <v>120</v>
      </c>
      <c r="N8573" s="10">
        <f t="array" ref="N8573">_xlfn.XLOOKUP(A8573,subscriptions!B8573:B10004,subscriptions!G8573:G10004)</f>
        <v>0</v>
      </c>
      <c r="O8573" s="10">
        <v>120.0</v>
      </c>
      <c r="P8573" s="10" t="str">
        <f t="array" ref="P8573">_xlfn.XLOOKUP(A8573,subscriptions!B8573:B10004,subscriptions!C8573:C10004)</f>
        <v>Residential</v>
      </c>
      <c r="Q8573" s="10" t="s">
        <v>173</v>
      </c>
      <c r="R8573" s="10" t="s">
        <v>212</v>
      </c>
      <c r="S8573" s="10" t="s">
        <v>762</v>
      </c>
    </row>
    <row r="8574">
      <c r="A8574" s="1" t="s">
        <v>10779</v>
      </c>
      <c r="B8574" s="1" t="s">
        <v>177</v>
      </c>
      <c r="C8574" s="1" t="s">
        <v>26</v>
      </c>
      <c r="D8574" s="1" t="s">
        <v>153</v>
      </c>
      <c r="E8574" s="1" t="s">
        <v>179</v>
      </c>
      <c r="F8574" s="1" t="s">
        <v>1045</v>
      </c>
      <c r="G8574" s="1" t="s">
        <v>27557</v>
      </c>
      <c r="H8574" s="1" t="s">
        <v>27558</v>
      </c>
      <c r="I8574" s="4">
        <v>84.2537037037037</v>
      </c>
      <c r="J8574" s="1">
        <v>557.13</v>
      </c>
      <c r="K8574" s="1">
        <v>66.84</v>
      </c>
      <c r="L8574" s="1">
        <v>100.0</v>
      </c>
      <c r="M8574" s="10">
        <f t="array" ref="M8574">_xlfn.XLOOKUP(A8574,subscriptions!B8574:B10004,subscriptions!D8574:D10004)</f>
        <v>50</v>
      </c>
      <c r="N8574" s="10">
        <f t="array" ref="N8574">_xlfn.XLOOKUP(A8574,subscriptions!B8574:B10004,subscriptions!G8574:G10004)</f>
        <v>5</v>
      </c>
      <c r="O8574" s="10">
        <v>47.5</v>
      </c>
      <c r="P8574" s="10" t="str">
        <f t="array" ref="P8574">_xlfn.XLOOKUP(A8574,subscriptions!B8574:B10004,subscriptions!C8574:C10004)</f>
        <v>Mini</v>
      </c>
      <c r="Q8574" s="10" t="s">
        <v>194</v>
      </c>
      <c r="R8574" s="10" t="s">
        <v>148</v>
      </c>
      <c r="S8574" s="10" t="s">
        <v>1832</v>
      </c>
    </row>
    <row r="8575">
      <c r="A8575" s="1" t="s">
        <v>10780</v>
      </c>
      <c r="B8575" s="1" t="s">
        <v>329</v>
      </c>
      <c r="C8575" s="1" t="s">
        <v>734</v>
      </c>
      <c r="D8575" s="1" t="s">
        <v>27</v>
      </c>
      <c r="E8575" s="1" t="s">
        <v>239</v>
      </c>
      <c r="F8575" s="1" t="s">
        <v>2364</v>
      </c>
      <c r="G8575" s="1" t="s">
        <v>27559</v>
      </c>
      <c r="H8575" s="1" t="s">
        <v>27560</v>
      </c>
      <c r="I8575" s="4">
        <v>84.2530324074074</v>
      </c>
      <c r="J8575" s="1">
        <v>519.15</v>
      </c>
      <c r="K8575" s="1">
        <v>49.66</v>
      </c>
      <c r="M8575" s="10">
        <f t="array" ref="M8575">_xlfn.XLOOKUP(A8575,subscriptions!B8575:B10004,subscriptions!D8575:D10004)</f>
        <v>120</v>
      </c>
      <c r="N8575" s="10">
        <f t="array" ref="N8575">_xlfn.XLOOKUP(A8575,subscriptions!B8575:B10004,subscriptions!G8575:G10004)</f>
        <v>10</v>
      </c>
      <c r="O8575" s="10">
        <v>108.0</v>
      </c>
      <c r="P8575" s="10" t="str">
        <f t="array" ref="P8575">_xlfn.XLOOKUP(A8575,subscriptions!B8575:B10004,subscriptions!C8575:C10004)</f>
        <v>Residential</v>
      </c>
      <c r="Q8575" s="10" t="s">
        <v>128</v>
      </c>
      <c r="R8575" s="10" t="s">
        <v>212</v>
      </c>
      <c r="S8575" s="10" t="s">
        <v>916</v>
      </c>
    </row>
    <row r="8576">
      <c r="A8576" s="1" t="s">
        <v>10781</v>
      </c>
      <c r="B8576" s="1" t="s">
        <v>508</v>
      </c>
      <c r="C8576" s="1" t="s">
        <v>1876</v>
      </c>
      <c r="D8576" s="1" t="s">
        <v>153</v>
      </c>
      <c r="E8576" s="1" t="s">
        <v>262</v>
      </c>
      <c r="F8576" s="1" t="s">
        <v>4344</v>
      </c>
      <c r="G8576" s="1" t="s">
        <v>27561</v>
      </c>
      <c r="H8576" s="1" t="s">
        <v>27562</v>
      </c>
      <c r="I8576" s="4">
        <v>84.29600694444444</v>
      </c>
      <c r="J8576" s="1">
        <v>3010.6</v>
      </c>
      <c r="K8576" s="1">
        <v>739.09</v>
      </c>
      <c r="M8576" s="10">
        <f t="array" ref="M8576">_xlfn.XLOOKUP(A8576,subscriptions!B8576:B10004,subscriptions!D8576:D10004)</f>
        <v>80</v>
      </c>
      <c r="N8576" s="10">
        <f t="array" ref="N8576">_xlfn.XLOOKUP(A8576,subscriptions!B8576:B10004,subscriptions!G8576:G10004)</f>
        <v>20</v>
      </c>
      <c r="O8576" s="10">
        <v>64.0</v>
      </c>
      <c r="P8576" s="10" t="str">
        <f t="array" ref="P8576">_xlfn.XLOOKUP(A8576,subscriptions!B8576:B10004,subscriptions!C8576:C10004)</f>
        <v>Roam</v>
      </c>
      <c r="Q8576" s="10" t="s">
        <v>128</v>
      </c>
      <c r="R8576" s="10" t="s">
        <v>148</v>
      </c>
      <c r="S8576" s="10" t="s">
        <v>655</v>
      </c>
    </row>
    <row r="8577">
      <c r="A8577" s="1" t="s">
        <v>10782</v>
      </c>
      <c r="B8577" s="1" t="s">
        <v>236</v>
      </c>
      <c r="C8577" s="1" t="s">
        <v>152</v>
      </c>
      <c r="D8577" s="1" t="s">
        <v>153</v>
      </c>
      <c r="E8577" s="1" t="s">
        <v>631</v>
      </c>
      <c r="F8577" s="1" t="s">
        <v>1318</v>
      </c>
      <c r="G8577" s="1" t="s">
        <v>27563</v>
      </c>
      <c r="H8577" s="1" t="s">
        <v>27564</v>
      </c>
      <c r="I8577" s="4">
        <v>84.38226851851852</v>
      </c>
      <c r="J8577" s="1">
        <v>158.63</v>
      </c>
      <c r="K8577" s="1">
        <v>44.88</v>
      </c>
      <c r="M8577" s="10">
        <f t="array" ref="M8577">_xlfn.XLOOKUP(A8577,subscriptions!B8577:B10004,subscriptions!D8577:D10004)</f>
        <v>120</v>
      </c>
      <c r="N8577" s="10">
        <f t="array" ref="N8577">_xlfn.XLOOKUP(A8577,subscriptions!B8577:B10004,subscriptions!G8577:G10004)</f>
        <v>0</v>
      </c>
      <c r="O8577" s="10">
        <v>120.0</v>
      </c>
      <c r="P8577" s="10" t="str">
        <f t="array" ref="P8577">_xlfn.XLOOKUP(A8577,subscriptions!B8577:B10004,subscriptions!C8577:C10004)</f>
        <v>Residential</v>
      </c>
      <c r="Q8577" s="10" t="s">
        <v>173</v>
      </c>
      <c r="R8577" s="10" t="s">
        <v>212</v>
      </c>
      <c r="S8577" s="10" t="s">
        <v>293</v>
      </c>
    </row>
    <row r="8578">
      <c r="A8578" s="1" t="s">
        <v>10783</v>
      </c>
      <c r="B8578" s="1" t="s">
        <v>150</v>
      </c>
      <c r="C8578" s="1" t="s">
        <v>524</v>
      </c>
      <c r="D8578" s="1" t="s">
        <v>153</v>
      </c>
      <c r="E8578" s="1" t="s">
        <v>28</v>
      </c>
      <c r="F8578" s="1" t="s">
        <v>2581</v>
      </c>
      <c r="G8578" s="1" t="s">
        <v>27565</v>
      </c>
      <c r="H8578" s="1" t="s">
        <v>27566</v>
      </c>
      <c r="I8578" s="4">
        <v>84.21528935185185</v>
      </c>
      <c r="J8578" s="1">
        <v>1748.0</v>
      </c>
      <c r="K8578" s="1">
        <v>384.73</v>
      </c>
      <c r="M8578" s="10">
        <f t="array" ref="M8578">_xlfn.XLOOKUP(A8578,subscriptions!B8578:B10004,subscriptions!D8578:D10004)</f>
        <v>120</v>
      </c>
      <c r="N8578" s="10">
        <f t="array" ref="N8578">_xlfn.XLOOKUP(A8578,subscriptions!B8578:B10004,subscriptions!G8578:G10004)</f>
        <v>5</v>
      </c>
      <c r="O8578" s="10">
        <v>114.0</v>
      </c>
      <c r="P8578" s="10" t="str">
        <f t="array" ref="P8578">_xlfn.XLOOKUP(A8578,subscriptions!B8578:B10004,subscriptions!C8578:C10004)</f>
        <v>Residential</v>
      </c>
      <c r="Q8578" s="10" t="s">
        <v>194</v>
      </c>
      <c r="R8578" s="10" t="s">
        <v>212</v>
      </c>
      <c r="S8578" s="10" t="s">
        <v>1212</v>
      </c>
    </row>
    <row r="8579">
      <c r="A8579" s="1" t="s">
        <v>10784</v>
      </c>
      <c r="B8579" s="1" t="s">
        <v>589</v>
      </c>
      <c r="C8579" s="1" t="s">
        <v>1973</v>
      </c>
      <c r="D8579" s="1" t="s">
        <v>153</v>
      </c>
      <c r="E8579" s="1" t="s">
        <v>332</v>
      </c>
      <c r="F8579" s="1" t="s">
        <v>618</v>
      </c>
      <c r="G8579" s="1" t="s">
        <v>27567</v>
      </c>
      <c r="H8579" s="1" t="s">
        <v>27568</v>
      </c>
      <c r="I8579" s="4">
        <v>84.2515162037037</v>
      </c>
      <c r="J8579" s="1">
        <v>334.6</v>
      </c>
      <c r="K8579" s="1">
        <v>45.96</v>
      </c>
      <c r="M8579" s="10">
        <f t="array" ref="M8579">_xlfn.XLOOKUP(A8579,subscriptions!B8579:B10004,subscriptions!D8579:D10004)</f>
        <v>120</v>
      </c>
      <c r="N8579" s="10">
        <f t="array" ref="N8579">_xlfn.XLOOKUP(A8579,subscriptions!B8579:B10004,subscriptions!G8579:G10004)</f>
        <v>10</v>
      </c>
      <c r="O8579" s="10">
        <v>108.0</v>
      </c>
      <c r="P8579" s="10" t="str">
        <f t="array" ref="P8579">_xlfn.XLOOKUP(A8579,subscriptions!B8579:B10004,subscriptions!C8579:C10004)</f>
        <v>Residential</v>
      </c>
      <c r="Q8579" s="10" t="s">
        <v>128</v>
      </c>
      <c r="R8579" s="10" t="s">
        <v>212</v>
      </c>
      <c r="S8579" s="10" t="s">
        <v>4065</v>
      </c>
    </row>
    <row r="8580">
      <c r="A8580" s="1" t="s">
        <v>10785</v>
      </c>
      <c r="B8580" s="1" t="s">
        <v>2327</v>
      </c>
      <c r="C8580" s="1" t="s">
        <v>786</v>
      </c>
      <c r="D8580" s="1" t="s">
        <v>27</v>
      </c>
      <c r="E8580" s="1" t="s">
        <v>111</v>
      </c>
      <c r="F8580" s="1" t="s">
        <v>135</v>
      </c>
      <c r="G8580" s="1" t="s">
        <v>27569</v>
      </c>
      <c r="H8580" s="1" t="s">
        <v>27570</v>
      </c>
      <c r="I8580" s="4">
        <v>84.41752314814815</v>
      </c>
      <c r="J8580" s="1">
        <v>683.55</v>
      </c>
      <c r="K8580" s="1">
        <v>103.97</v>
      </c>
      <c r="M8580" s="10">
        <f t="array" ref="M8580">_xlfn.XLOOKUP(A8580,subscriptions!B8580:B10004,subscriptions!D8580:D10004)</f>
        <v>120</v>
      </c>
      <c r="N8580" s="10">
        <f t="array" ref="N8580">_xlfn.XLOOKUP(A8580,subscriptions!B8580:B10004,subscriptions!G8580:G10004)</f>
        <v>20</v>
      </c>
      <c r="O8580" s="10">
        <v>96.0</v>
      </c>
      <c r="P8580" s="10" t="str">
        <f t="array" ref="P8580">_xlfn.XLOOKUP(A8580,subscriptions!B8580:B10004,subscriptions!C8580:C10004)</f>
        <v>Residential</v>
      </c>
      <c r="Q8580" s="10" t="s">
        <v>128</v>
      </c>
      <c r="R8580" s="10" t="s">
        <v>148</v>
      </c>
      <c r="S8580" s="10" t="s">
        <v>327</v>
      </c>
    </row>
    <row r="8581">
      <c r="A8581" s="1" t="s">
        <v>10788</v>
      </c>
      <c r="B8581" s="1" t="s">
        <v>1262</v>
      </c>
      <c r="C8581" s="1" t="s">
        <v>237</v>
      </c>
      <c r="D8581" s="1" t="s">
        <v>27</v>
      </c>
      <c r="E8581" s="1" t="s">
        <v>179</v>
      </c>
      <c r="F8581" s="1" t="s">
        <v>1045</v>
      </c>
      <c r="G8581" s="1" t="s">
        <v>27571</v>
      </c>
      <c r="H8581" s="1" t="s">
        <v>27572</v>
      </c>
      <c r="I8581" s="4">
        <v>84.41770833333334</v>
      </c>
      <c r="J8581" s="1">
        <v>145.28</v>
      </c>
      <c r="K8581" s="1">
        <v>39.66</v>
      </c>
      <c r="L8581" s="1">
        <v>100.0</v>
      </c>
      <c r="M8581" s="10">
        <f t="array" ref="M8581">_xlfn.XLOOKUP(A8581,subscriptions!B8581:B10004,subscriptions!D8581:D10004)</f>
        <v>50</v>
      </c>
      <c r="N8581" s="10">
        <f t="array" ref="N8581">_xlfn.XLOOKUP(A8581,subscriptions!B8581:B10004,subscriptions!G8581:G10004)</f>
        <v>0</v>
      </c>
      <c r="O8581" s="10">
        <v>50.0</v>
      </c>
      <c r="P8581" s="10" t="str">
        <f t="array" ref="P8581">_xlfn.XLOOKUP(A8581,subscriptions!B8581:B10004,subscriptions!C8581:C10004)</f>
        <v>Mini</v>
      </c>
      <c r="Q8581" s="10" t="s">
        <v>173</v>
      </c>
      <c r="R8581" s="10" t="s">
        <v>148</v>
      </c>
      <c r="S8581" s="10" t="s">
        <v>327</v>
      </c>
    </row>
    <row r="8582">
      <c r="A8582" s="1" t="s">
        <v>10789</v>
      </c>
      <c r="B8582" s="1" t="s">
        <v>1460</v>
      </c>
      <c r="C8582" s="1" t="s">
        <v>237</v>
      </c>
      <c r="D8582" s="1" t="s">
        <v>27</v>
      </c>
      <c r="E8582" s="1" t="s">
        <v>111</v>
      </c>
      <c r="F8582" s="1" t="s">
        <v>1855</v>
      </c>
      <c r="G8582" s="1" t="s">
        <v>27573</v>
      </c>
      <c r="H8582" s="1" t="s">
        <v>27574</v>
      </c>
      <c r="I8582" s="4">
        <v>84.33711805555555</v>
      </c>
      <c r="J8582" s="1">
        <v>522.01</v>
      </c>
      <c r="K8582" s="1">
        <v>57.97</v>
      </c>
      <c r="M8582" s="10">
        <f t="array" ref="M8582">_xlfn.XLOOKUP(A8582,subscriptions!B8582:B10004,subscriptions!D8582:D10004)</f>
        <v>120</v>
      </c>
      <c r="N8582" s="10">
        <f t="array" ref="N8582">_xlfn.XLOOKUP(A8582,subscriptions!B8582:B10004,subscriptions!G8582:G10004)</f>
        <v>5</v>
      </c>
      <c r="O8582" s="10">
        <v>114.0</v>
      </c>
      <c r="P8582" s="10" t="str">
        <f t="array" ref="P8582">_xlfn.XLOOKUP(A8582,subscriptions!B8582:B10004,subscriptions!C8582:C10004)</f>
        <v>Residential</v>
      </c>
      <c r="Q8582" s="10" t="s">
        <v>194</v>
      </c>
      <c r="R8582" s="10" t="s">
        <v>212</v>
      </c>
      <c r="S8582" s="10" t="s">
        <v>968</v>
      </c>
    </row>
    <row r="8583">
      <c r="A8583" s="1" t="s">
        <v>10790</v>
      </c>
      <c r="B8583" s="1" t="s">
        <v>1995</v>
      </c>
      <c r="C8583" s="1" t="s">
        <v>827</v>
      </c>
      <c r="D8583" s="1" t="s">
        <v>153</v>
      </c>
      <c r="E8583" s="1" t="s">
        <v>219</v>
      </c>
      <c r="F8583" s="1" t="s">
        <v>2446</v>
      </c>
      <c r="G8583" s="1" t="s">
        <v>27575</v>
      </c>
      <c r="H8583" s="1" t="s">
        <v>27576</v>
      </c>
      <c r="I8583" s="4">
        <v>84.21677083333333</v>
      </c>
      <c r="J8583" s="1">
        <v>2244.25</v>
      </c>
      <c r="K8583" s="1">
        <v>264.87</v>
      </c>
      <c r="M8583" s="10">
        <f t="array" ref="M8583">_xlfn.XLOOKUP(A8583,subscriptions!B8583:B10004,subscriptions!D8583:D10004)</f>
        <v>120</v>
      </c>
      <c r="N8583" s="10">
        <f t="array" ref="N8583">_xlfn.XLOOKUP(A8583,subscriptions!B8583:B10004,subscriptions!G8583:G10004)</f>
        <v>10</v>
      </c>
      <c r="O8583" s="10">
        <v>108.0</v>
      </c>
      <c r="P8583" s="10" t="str">
        <f t="array" ref="P8583">_xlfn.XLOOKUP(A8583,subscriptions!B8583:B10004,subscriptions!C8583:C10004)</f>
        <v>Residential</v>
      </c>
      <c r="Q8583" s="10" t="s">
        <v>128</v>
      </c>
      <c r="R8583" s="10" t="s">
        <v>212</v>
      </c>
      <c r="S8583" s="10" t="s">
        <v>453</v>
      </c>
    </row>
    <row r="8584">
      <c r="A8584" s="1" t="s">
        <v>10791</v>
      </c>
      <c r="B8584" s="1" t="s">
        <v>748</v>
      </c>
      <c r="C8584" s="1" t="s">
        <v>734</v>
      </c>
      <c r="D8584" s="1" t="s">
        <v>27</v>
      </c>
      <c r="E8584" s="1" t="s">
        <v>714</v>
      </c>
      <c r="F8584" s="1" t="s">
        <v>3326</v>
      </c>
      <c r="G8584" s="1" t="s">
        <v>27577</v>
      </c>
      <c r="H8584" s="1" t="s">
        <v>27578</v>
      </c>
      <c r="I8584" s="4">
        <v>84.30021990740741</v>
      </c>
      <c r="J8584" s="1">
        <v>3294.43</v>
      </c>
      <c r="K8584" s="1">
        <v>332.41</v>
      </c>
      <c r="M8584" s="10">
        <f t="array" ref="M8584">_xlfn.XLOOKUP(A8584,subscriptions!B8584:B10004,subscriptions!D8584:D10004)</f>
        <v>120</v>
      </c>
      <c r="N8584" s="10">
        <f t="array" ref="N8584">_xlfn.XLOOKUP(A8584,subscriptions!B8584:B10004,subscriptions!G8584:G10004)</f>
        <v>20</v>
      </c>
      <c r="O8584" s="10">
        <v>96.0</v>
      </c>
      <c r="P8584" s="10" t="str">
        <f t="array" ref="P8584">_xlfn.XLOOKUP(A8584,subscriptions!B8584:B10004,subscriptions!C8584:C10004)</f>
        <v>Residential</v>
      </c>
      <c r="Q8584" s="10" t="s">
        <v>128</v>
      </c>
      <c r="R8584" s="10" t="s">
        <v>148</v>
      </c>
      <c r="S8584" s="10" t="s">
        <v>1172</v>
      </c>
    </row>
    <row r="8585">
      <c r="A8585" s="1" t="s">
        <v>10792</v>
      </c>
      <c r="B8585" s="1" t="s">
        <v>1491</v>
      </c>
      <c r="C8585" s="1" t="s">
        <v>261</v>
      </c>
      <c r="D8585" s="1" t="s">
        <v>153</v>
      </c>
      <c r="E8585" s="1" t="s">
        <v>239</v>
      </c>
      <c r="F8585" s="1" t="s">
        <v>2132</v>
      </c>
      <c r="G8585" s="1" t="s">
        <v>27579</v>
      </c>
      <c r="H8585" s="1" t="s">
        <v>27580</v>
      </c>
      <c r="I8585" s="4">
        <v>84.37665509259259</v>
      </c>
      <c r="J8585" s="1">
        <v>425.63</v>
      </c>
      <c r="K8585" s="1">
        <v>122.53</v>
      </c>
      <c r="M8585" s="10">
        <f t="array" ref="M8585">_xlfn.XLOOKUP(A8585,subscriptions!B8585:B10004,subscriptions!D8585:D10004)</f>
        <v>80</v>
      </c>
      <c r="N8585" s="10">
        <f t="array" ref="N8585">_xlfn.XLOOKUP(A8585,subscriptions!B8585:B10004,subscriptions!G8585:G10004)</f>
        <v>0</v>
      </c>
      <c r="O8585" s="10">
        <v>80.0</v>
      </c>
      <c r="P8585" s="10" t="str">
        <f t="array" ref="P8585">_xlfn.XLOOKUP(A8585,subscriptions!B8585:B10004,subscriptions!C8585:C10004)</f>
        <v>Roam</v>
      </c>
      <c r="Q8585" s="10" t="s">
        <v>173</v>
      </c>
      <c r="R8585" s="10" t="s">
        <v>148</v>
      </c>
      <c r="S8585" s="10" t="s">
        <v>3910</v>
      </c>
    </row>
    <row r="8586">
      <c r="A8586" s="1" t="s">
        <v>10793</v>
      </c>
      <c r="B8586" s="1" t="s">
        <v>1157</v>
      </c>
      <c r="C8586" s="1" t="s">
        <v>426</v>
      </c>
      <c r="D8586" s="1" t="s">
        <v>27</v>
      </c>
      <c r="E8586" s="1" t="s">
        <v>280</v>
      </c>
      <c r="F8586" s="1" t="s">
        <v>1706</v>
      </c>
      <c r="G8586" s="1" t="s">
        <v>27581</v>
      </c>
      <c r="H8586" s="1" t="s">
        <v>27582</v>
      </c>
      <c r="I8586" s="4">
        <v>84.2972337962963</v>
      </c>
      <c r="J8586" s="1">
        <v>984.17</v>
      </c>
      <c r="K8586" s="1">
        <v>158.25</v>
      </c>
      <c r="M8586" s="10">
        <f t="array" ref="M8586">_xlfn.XLOOKUP(A8586,subscriptions!B8586:B10004,subscriptions!D8586:D10004)</f>
        <v>250</v>
      </c>
      <c r="N8586" s="10">
        <f t="array" ref="N8586">_xlfn.XLOOKUP(A8586,subscriptions!B8586:B10004,subscriptions!G8586:G10004)</f>
        <v>5</v>
      </c>
      <c r="O8586" s="10">
        <v>237.5</v>
      </c>
      <c r="P8586" s="10" t="str">
        <f t="array" ref="P8586">_xlfn.XLOOKUP(A8586,subscriptions!B8586:B10004,subscriptions!C8586:C10004)</f>
        <v>Business</v>
      </c>
      <c r="Q8586" s="10" t="s">
        <v>194</v>
      </c>
      <c r="R8586" s="10" t="s">
        <v>129</v>
      </c>
      <c r="S8586" s="10" t="s">
        <v>407</v>
      </c>
    </row>
    <row r="8587">
      <c r="A8587" s="1" t="s">
        <v>10794</v>
      </c>
      <c r="B8587" s="1" t="s">
        <v>763</v>
      </c>
      <c r="C8587" s="1" t="s">
        <v>178</v>
      </c>
      <c r="D8587" s="1" t="s">
        <v>27</v>
      </c>
      <c r="E8587" s="1" t="s">
        <v>631</v>
      </c>
      <c r="F8587" s="1" t="s">
        <v>943</v>
      </c>
      <c r="G8587" s="1" t="s">
        <v>27583</v>
      </c>
      <c r="H8587" s="1" t="s">
        <v>27584</v>
      </c>
      <c r="I8587" s="4">
        <v>84.29533564814815</v>
      </c>
      <c r="J8587" s="1">
        <v>1003.23</v>
      </c>
      <c r="K8587" s="1">
        <v>144.53</v>
      </c>
      <c r="M8587" s="10">
        <f t="array" ref="M8587">_xlfn.XLOOKUP(A8587,subscriptions!B8587:B10004,subscriptions!D8587:D10004)</f>
        <v>120</v>
      </c>
      <c r="N8587" s="10">
        <f t="array" ref="N8587">_xlfn.XLOOKUP(A8587,subscriptions!B8587:B10004,subscriptions!G8587:G10004)</f>
        <v>10</v>
      </c>
      <c r="O8587" s="10">
        <v>108.0</v>
      </c>
      <c r="P8587" s="10" t="str">
        <f t="array" ref="P8587">_xlfn.XLOOKUP(A8587,subscriptions!B8587:B10004,subscriptions!C8587:C10004)</f>
        <v>Residential</v>
      </c>
      <c r="Q8587" s="10" t="s">
        <v>128</v>
      </c>
      <c r="R8587" s="10" t="s">
        <v>212</v>
      </c>
      <c r="S8587" s="10" t="s">
        <v>1026</v>
      </c>
    </row>
    <row r="8588">
      <c r="A8588" s="1" t="s">
        <v>10795</v>
      </c>
      <c r="B8588" s="1" t="s">
        <v>1972</v>
      </c>
      <c r="C8588" s="1" t="s">
        <v>1388</v>
      </c>
      <c r="D8588" s="1" t="s">
        <v>27</v>
      </c>
      <c r="E8588" s="1" t="s">
        <v>111</v>
      </c>
      <c r="F8588" s="1" t="s">
        <v>3756</v>
      </c>
      <c r="G8588" s="1" t="s">
        <v>27585</v>
      </c>
      <c r="H8588" s="1" t="s">
        <v>27586</v>
      </c>
      <c r="I8588" s="4">
        <v>84.30018518518519</v>
      </c>
      <c r="J8588" s="1">
        <v>3152.16</v>
      </c>
      <c r="K8588" s="1">
        <v>367.64</v>
      </c>
      <c r="M8588" s="10">
        <f t="array" ref="M8588">_xlfn.XLOOKUP(A8588,subscriptions!B8588:B10004,subscriptions!D8588:D10004)</f>
        <v>80</v>
      </c>
      <c r="N8588" s="10">
        <f t="array" ref="N8588">_xlfn.XLOOKUP(A8588,subscriptions!B8588:B10004,subscriptions!G8588:G10004)</f>
        <v>20</v>
      </c>
      <c r="O8588" s="10">
        <v>64.0</v>
      </c>
      <c r="P8588" s="10" t="str">
        <f t="array" ref="P8588">_xlfn.XLOOKUP(A8588,subscriptions!B8588:B10004,subscriptions!C8588:C10004)</f>
        <v>Roam</v>
      </c>
      <c r="Q8588" s="10" t="s">
        <v>128</v>
      </c>
      <c r="R8588" s="10" t="s">
        <v>148</v>
      </c>
      <c r="S8588" s="10" t="s">
        <v>1172</v>
      </c>
    </row>
    <row r="8589">
      <c r="A8589" s="1" t="s">
        <v>10796</v>
      </c>
      <c r="B8589" s="1" t="s">
        <v>1099</v>
      </c>
      <c r="C8589" s="1" t="s">
        <v>524</v>
      </c>
      <c r="D8589" s="1" t="s">
        <v>153</v>
      </c>
      <c r="E8589" s="1" t="s">
        <v>262</v>
      </c>
      <c r="F8589" s="1" t="s">
        <v>2112</v>
      </c>
      <c r="G8589" s="1" t="s">
        <v>27587</v>
      </c>
      <c r="H8589" s="1" t="s">
        <v>27588</v>
      </c>
      <c r="I8589" s="4">
        <v>84.21414351851851</v>
      </c>
      <c r="J8589" s="1">
        <v>2208.27</v>
      </c>
      <c r="K8589" s="1">
        <v>214.47</v>
      </c>
      <c r="M8589" s="10">
        <f t="array" ref="M8589">_xlfn.XLOOKUP(A8589,subscriptions!B8589:B10004,subscriptions!D8589:D10004)</f>
        <v>250</v>
      </c>
      <c r="N8589" s="10">
        <f t="array" ref="N8589">_xlfn.XLOOKUP(A8589,subscriptions!B8589:B10004,subscriptions!G8589:G10004)</f>
        <v>0</v>
      </c>
      <c r="O8589" s="10">
        <v>250.0</v>
      </c>
      <c r="P8589" s="10" t="str">
        <f t="array" ref="P8589">_xlfn.XLOOKUP(A8589,subscriptions!B8589:B10004,subscriptions!C8589:C10004)</f>
        <v>Business</v>
      </c>
      <c r="Q8589" s="10" t="s">
        <v>173</v>
      </c>
      <c r="R8589" s="10" t="s">
        <v>129</v>
      </c>
      <c r="S8589" s="10" t="s">
        <v>388</v>
      </c>
    </row>
    <row r="8590">
      <c r="A8590" s="1" t="s">
        <v>10797</v>
      </c>
      <c r="B8590" s="1" t="s">
        <v>555</v>
      </c>
      <c r="C8590" s="1" t="s">
        <v>786</v>
      </c>
      <c r="D8590" s="1" t="s">
        <v>153</v>
      </c>
      <c r="E8590" s="1" t="s">
        <v>262</v>
      </c>
      <c r="F8590" s="1" t="s">
        <v>4113</v>
      </c>
      <c r="G8590" s="1" t="s">
        <v>27589</v>
      </c>
      <c r="H8590" s="1" t="s">
        <v>27590</v>
      </c>
      <c r="I8590" s="4">
        <v>84.33429398148148</v>
      </c>
      <c r="J8590" s="1">
        <v>1129.47</v>
      </c>
      <c r="K8590" s="1">
        <v>271.71</v>
      </c>
      <c r="M8590" s="10">
        <f t="array" ref="M8590">_xlfn.XLOOKUP(A8590,subscriptions!B8590:B10004,subscriptions!D8590:D10004)</f>
        <v>120</v>
      </c>
      <c r="N8590" s="10">
        <f t="array" ref="N8590">_xlfn.XLOOKUP(A8590,subscriptions!B8590:B10004,subscriptions!G8590:G10004)</f>
        <v>5</v>
      </c>
      <c r="O8590" s="10">
        <v>114.0</v>
      </c>
      <c r="P8590" s="10" t="str">
        <f t="array" ref="P8590">_xlfn.XLOOKUP(A8590,subscriptions!B8590:B10004,subscriptions!C8590:C10004)</f>
        <v>Residential</v>
      </c>
      <c r="Q8590" s="10" t="s">
        <v>194</v>
      </c>
      <c r="R8590" s="10" t="s">
        <v>212</v>
      </c>
      <c r="S8590" s="10" t="s">
        <v>195</v>
      </c>
    </row>
    <row r="8591">
      <c r="A8591" s="1" t="s">
        <v>10798</v>
      </c>
      <c r="B8591" s="1" t="s">
        <v>389</v>
      </c>
      <c r="C8591" s="1" t="s">
        <v>1507</v>
      </c>
      <c r="D8591" s="1" t="s">
        <v>27</v>
      </c>
      <c r="E8591" s="1" t="s">
        <v>280</v>
      </c>
      <c r="F8591" s="1" t="s">
        <v>1706</v>
      </c>
      <c r="G8591" s="1" t="s">
        <v>27591</v>
      </c>
      <c r="H8591" s="1" t="s">
        <v>27592</v>
      </c>
      <c r="I8591" s="4">
        <v>84.17104166666667</v>
      </c>
      <c r="J8591" s="1">
        <v>1716.39</v>
      </c>
      <c r="K8591" s="1">
        <v>355.29</v>
      </c>
      <c r="M8591" s="10">
        <f t="array" ref="M8591">_xlfn.XLOOKUP(A8591,subscriptions!B8591:B10004,subscriptions!D8591:D10004)</f>
        <v>120</v>
      </c>
      <c r="N8591" s="10">
        <f t="array" ref="N8591">_xlfn.XLOOKUP(A8591,subscriptions!B8591:B10004,subscriptions!G8591:G10004)</f>
        <v>10</v>
      </c>
      <c r="O8591" s="10">
        <v>108.0</v>
      </c>
      <c r="P8591" s="10" t="str">
        <f t="array" ref="P8591">_xlfn.XLOOKUP(A8591,subscriptions!B8591:B10004,subscriptions!C8591:C10004)</f>
        <v>Residential</v>
      </c>
      <c r="Q8591" s="10" t="s">
        <v>128</v>
      </c>
      <c r="R8591" s="10" t="s">
        <v>212</v>
      </c>
      <c r="S8591" s="10" t="s">
        <v>310</v>
      </c>
    </row>
    <row r="8592">
      <c r="A8592" s="1" t="s">
        <v>10800</v>
      </c>
      <c r="B8592" s="1" t="s">
        <v>1157</v>
      </c>
      <c r="C8592" s="1" t="s">
        <v>2007</v>
      </c>
      <c r="D8592" s="1" t="s">
        <v>27</v>
      </c>
      <c r="E8592" s="1" t="s">
        <v>332</v>
      </c>
      <c r="F8592" s="1" t="s">
        <v>2280</v>
      </c>
      <c r="G8592" s="1" t="s">
        <v>27593</v>
      </c>
      <c r="H8592" s="1" t="s">
        <v>27594</v>
      </c>
      <c r="I8592" s="4">
        <v>84.16979166666667</v>
      </c>
      <c r="J8592" s="1">
        <v>2869.46</v>
      </c>
      <c r="K8592" s="1">
        <v>670.83</v>
      </c>
      <c r="M8592" s="10">
        <f t="array" ref="M8592">_xlfn.XLOOKUP(A8592,subscriptions!B8592:B10004,subscriptions!D8592:D10004)</f>
        <v>120</v>
      </c>
      <c r="N8592" s="10">
        <f t="array" ref="N8592">_xlfn.XLOOKUP(A8592,subscriptions!B8592:B10004,subscriptions!G8592:G10004)</f>
        <v>20</v>
      </c>
      <c r="O8592" s="10">
        <v>96.0</v>
      </c>
      <c r="P8592" s="10" t="str">
        <f t="array" ref="P8592">_xlfn.XLOOKUP(A8592,subscriptions!B8592:B10004,subscriptions!C8592:C10004)</f>
        <v>Residential</v>
      </c>
      <c r="Q8592" s="10" t="s">
        <v>128</v>
      </c>
      <c r="R8592" s="10" t="s">
        <v>148</v>
      </c>
      <c r="S8592" s="10" t="s">
        <v>213</v>
      </c>
    </row>
    <row r="8593">
      <c r="A8593" s="1" t="s">
        <v>10802</v>
      </c>
      <c r="B8593" s="1" t="s">
        <v>2534</v>
      </c>
      <c r="C8593" s="1" t="s">
        <v>330</v>
      </c>
      <c r="D8593" s="1" t="s">
        <v>153</v>
      </c>
      <c r="E8593" s="1" t="s">
        <v>219</v>
      </c>
      <c r="F8593" s="1" t="s">
        <v>660</v>
      </c>
      <c r="G8593" s="1" t="s">
        <v>27595</v>
      </c>
      <c r="H8593" s="1" t="s">
        <v>27596</v>
      </c>
      <c r="I8593" s="4">
        <v>84.33409722222223</v>
      </c>
      <c r="J8593" s="1">
        <v>64.38</v>
      </c>
      <c r="K8593" s="1">
        <v>25.3</v>
      </c>
      <c r="M8593" s="10">
        <f t="array" ref="M8593">_xlfn.XLOOKUP(A8593,subscriptions!B8593:B10004,subscriptions!D8593:D10004)</f>
        <v>120</v>
      </c>
      <c r="N8593" s="10">
        <f t="array" ref="N8593">_xlfn.XLOOKUP(A8593,subscriptions!B8593:B10004,subscriptions!G8593:G10004)</f>
        <v>0</v>
      </c>
      <c r="O8593" s="10">
        <v>120.0</v>
      </c>
      <c r="P8593" s="10" t="str">
        <f t="array" ref="P8593">_xlfn.XLOOKUP(A8593,subscriptions!B8593:B10004,subscriptions!C8593:C10004)</f>
        <v>Residential</v>
      </c>
      <c r="Q8593" s="10" t="s">
        <v>173</v>
      </c>
      <c r="R8593" s="10" t="s">
        <v>212</v>
      </c>
      <c r="S8593" s="10" t="s">
        <v>195</v>
      </c>
    </row>
    <row r="8594">
      <c r="A8594" s="1" t="s">
        <v>10803</v>
      </c>
      <c r="B8594" s="1" t="s">
        <v>1444</v>
      </c>
      <c r="C8594" s="1" t="s">
        <v>1876</v>
      </c>
      <c r="D8594" s="1" t="s">
        <v>27</v>
      </c>
      <c r="E8594" s="1" t="s">
        <v>332</v>
      </c>
      <c r="F8594" s="1" t="s">
        <v>788</v>
      </c>
      <c r="G8594" s="1" t="s">
        <v>27597</v>
      </c>
      <c r="H8594" s="1" t="s">
        <v>27598</v>
      </c>
      <c r="I8594" s="4">
        <v>84.33758101851852</v>
      </c>
      <c r="J8594" s="1">
        <v>823.48</v>
      </c>
      <c r="K8594" s="1">
        <v>183.11</v>
      </c>
      <c r="M8594" s="10">
        <f t="array" ref="M8594">_xlfn.XLOOKUP(A8594,subscriptions!B8594:B10004,subscriptions!D8594:D10004)</f>
        <v>120</v>
      </c>
      <c r="N8594" s="10">
        <f t="array" ref="N8594">_xlfn.XLOOKUP(A8594,subscriptions!B8594:B10004,subscriptions!G8594:G10004)</f>
        <v>5</v>
      </c>
      <c r="O8594" s="10">
        <v>114.0</v>
      </c>
      <c r="P8594" s="10" t="str">
        <f t="array" ref="P8594">_xlfn.XLOOKUP(A8594,subscriptions!B8594:B10004,subscriptions!C8594:C10004)</f>
        <v>Residential</v>
      </c>
      <c r="Q8594" s="10" t="s">
        <v>194</v>
      </c>
      <c r="R8594" s="10" t="s">
        <v>212</v>
      </c>
      <c r="S8594" s="10" t="s">
        <v>1961</v>
      </c>
    </row>
    <row r="8595">
      <c r="A8595" s="1" t="s">
        <v>10804</v>
      </c>
      <c r="B8595" s="1" t="s">
        <v>455</v>
      </c>
      <c r="C8595" s="1" t="s">
        <v>1100</v>
      </c>
      <c r="D8595" s="1" t="s">
        <v>27</v>
      </c>
      <c r="E8595" s="1" t="s">
        <v>262</v>
      </c>
      <c r="F8595" s="1" t="s">
        <v>885</v>
      </c>
      <c r="G8595" s="1" t="s">
        <v>27599</v>
      </c>
      <c r="H8595" s="1" t="s">
        <v>27600</v>
      </c>
      <c r="I8595" s="4">
        <v>84.33623842592593</v>
      </c>
      <c r="J8595" s="1">
        <v>3616.66</v>
      </c>
      <c r="K8595" s="1">
        <v>353.26</v>
      </c>
      <c r="M8595" s="10">
        <f t="array" ref="M8595">_xlfn.XLOOKUP(A8595,subscriptions!B8595:B10004,subscriptions!D8595:D10004)</f>
        <v>80</v>
      </c>
      <c r="N8595" s="10">
        <f t="array" ref="N8595">_xlfn.XLOOKUP(A8595,subscriptions!B8595:B10004,subscriptions!G8595:G10004)</f>
        <v>10</v>
      </c>
      <c r="O8595" s="10">
        <v>72.0</v>
      </c>
      <c r="P8595" s="10" t="str">
        <f t="array" ref="P8595">_xlfn.XLOOKUP(A8595,subscriptions!B8595:B10004,subscriptions!C8595:C10004)</f>
        <v>Roam</v>
      </c>
      <c r="Q8595" s="10" t="s">
        <v>128</v>
      </c>
      <c r="R8595" s="10" t="s">
        <v>148</v>
      </c>
      <c r="S8595" s="10" t="s">
        <v>1971</v>
      </c>
    </row>
    <row r="8596">
      <c r="A8596" s="1" t="s">
        <v>10805</v>
      </c>
      <c r="B8596" s="1" t="s">
        <v>1099</v>
      </c>
      <c r="C8596" s="1" t="s">
        <v>473</v>
      </c>
      <c r="D8596" s="1" t="s">
        <v>153</v>
      </c>
      <c r="E8596" s="1" t="s">
        <v>332</v>
      </c>
      <c r="F8596" s="1" t="s">
        <v>1028</v>
      </c>
      <c r="G8596" s="1" t="s">
        <v>27601</v>
      </c>
      <c r="H8596" s="1" t="s">
        <v>27602</v>
      </c>
      <c r="I8596" s="4">
        <v>84.33475694444445</v>
      </c>
      <c r="J8596" s="1">
        <v>2072.42</v>
      </c>
      <c r="K8596" s="1">
        <v>481.37</v>
      </c>
      <c r="M8596" s="10">
        <f t="array" ref="M8596">_xlfn.XLOOKUP(A8596,subscriptions!B8596:B10004,subscriptions!D8596:D10004)</f>
        <v>120</v>
      </c>
      <c r="N8596" s="10">
        <f t="array" ref="N8596">_xlfn.XLOOKUP(A8596,subscriptions!B8596:B10004,subscriptions!G8596:G10004)</f>
        <v>20</v>
      </c>
      <c r="O8596" s="10">
        <v>96.0</v>
      </c>
      <c r="P8596" s="10" t="str">
        <f t="array" ref="P8596">_xlfn.XLOOKUP(A8596,subscriptions!B8596:B10004,subscriptions!C8596:C10004)</f>
        <v>Residential</v>
      </c>
      <c r="Q8596" s="10" t="s">
        <v>128</v>
      </c>
      <c r="R8596" s="10" t="s">
        <v>148</v>
      </c>
      <c r="S8596" s="10" t="s">
        <v>643</v>
      </c>
    </row>
    <row r="8597">
      <c r="A8597" s="1" t="s">
        <v>10806</v>
      </c>
      <c r="B8597" s="1" t="s">
        <v>455</v>
      </c>
      <c r="C8597" s="1" t="s">
        <v>1388</v>
      </c>
      <c r="D8597" s="1" t="s">
        <v>27</v>
      </c>
      <c r="E8597" s="1" t="s">
        <v>28</v>
      </c>
      <c r="F8597" s="1" t="s">
        <v>313</v>
      </c>
      <c r="G8597" s="1" t="s">
        <v>27603</v>
      </c>
      <c r="H8597" s="1" t="s">
        <v>27604</v>
      </c>
      <c r="I8597" s="4">
        <v>84.20973379629629</v>
      </c>
      <c r="J8597" s="1">
        <v>1224.09</v>
      </c>
      <c r="K8597" s="1">
        <v>227.35</v>
      </c>
      <c r="M8597" s="10">
        <f t="array" ref="M8597">_xlfn.XLOOKUP(A8597,subscriptions!B8597:B10004,subscriptions!D8597:D10004)</f>
        <v>250</v>
      </c>
      <c r="N8597" s="10">
        <f t="array" ref="N8597">_xlfn.XLOOKUP(A8597,subscriptions!B8597:B10004,subscriptions!G8597:G10004)</f>
        <v>0</v>
      </c>
      <c r="O8597" s="10">
        <v>250.0</v>
      </c>
      <c r="P8597" s="10" t="str">
        <f t="array" ref="P8597">_xlfn.XLOOKUP(A8597,subscriptions!B8597:B10004,subscriptions!C8597:C10004)</f>
        <v>Business</v>
      </c>
      <c r="Q8597" s="10" t="s">
        <v>173</v>
      </c>
      <c r="R8597" s="10" t="s">
        <v>129</v>
      </c>
      <c r="S8597" s="10" t="s">
        <v>353</v>
      </c>
    </row>
    <row r="8598">
      <c r="A8598" s="1" t="s">
        <v>10807</v>
      </c>
      <c r="B8598" s="1" t="s">
        <v>748</v>
      </c>
      <c r="C8598" s="1" t="s">
        <v>261</v>
      </c>
      <c r="D8598" s="1" t="s">
        <v>27</v>
      </c>
      <c r="E8598" s="1" t="s">
        <v>179</v>
      </c>
      <c r="F8598" s="1" t="s">
        <v>200</v>
      </c>
      <c r="G8598" s="1" t="s">
        <v>27605</v>
      </c>
      <c r="H8598" s="1" t="s">
        <v>27606</v>
      </c>
      <c r="I8598" s="4">
        <v>84.42018518518519</v>
      </c>
      <c r="J8598" s="1">
        <v>1181.4</v>
      </c>
      <c r="K8598" s="1">
        <v>303.7</v>
      </c>
      <c r="L8598" s="1">
        <v>100.0</v>
      </c>
      <c r="M8598" s="10">
        <f t="array" ref="M8598">_xlfn.XLOOKUP(A8598,subscriptions!B8598:B10004,subscriptions!D8598:D10004)</f>
        <v>120</v>
      </c>
      <c r="N8598" s="10">
        <f t="array" ref="N8598">_xlfn.XLOOKUP(A8598,subscriptions!B8598:B10004,subscriptions!G8598:G10004)</f>
        <v>5</v>
      </c>
      <c r="O8598" s="10">
        <v>114.0</v>
      </c>
      <c r="P8598" s="10" t="str">
        <f t="array" ref="P8598">_xlfn.XLOOKUP(A8598,subscriptions!B8598:B10004,subscriptions!C8598:C10004)</f>
        <v>Residential</v>
      </c>
      <c r="Q8598" s="10" t="s">
        <v>194</v>
      </c>
      <c r="R8598" s="10" t="s">
        <v>212</v>
      </c>
      <c r="S8598" s="10" t="s">
        <v>940</v>
      </c>
    </row>
    <row r="8599">
      <c r="A8599" s="1" t="s">
        <v>10808</v>
      </c>
      <c r="B8599" s="1" t="s">
        <v>1939</v>
      </c>
      <c r="C8599" s="1" t="s">
        <v>1100</v>
      </c>
      <c r="D8599" s="1" t="s">
        <v>153</v>
      </c>
      <c r="E8599" s="1" t="s">
        <v>28</v>
      </c>
      <c r="F8599" s="1" t="s">
        <v>2188</v>
      </c>
      <c r="G8599" s="1" t="s">
        <v>27607</v>
      </c>
      <c r="H8599" s="1" t="s">
        <v>27608</v>
      </c>
      <c r="I8599" s="4">
        <v>84.2572800925926</v>
      </c>
      <c r="J8599" s="1">
        <v>691.04</v>
      </c>
      <c r="K8599" s="1">
        <v>86.5</v>
      </c>
      <c r="M8599" s="10">
        <f t="array" ref="M8599">_xlfn.XLOOKUP(A8599,subscriptions!B8599:B10004,subscriptions!D8599:D10004)</f>
        <v>120</v>
      </c>
      <c r="N8599" s="10">
        <f t="array" ref="N8599">_xlfn.XLOOKUP(A8599,subscriptions!B8599:B10004,subscriptions!G8599:G10004)</f>
        <v>10</v>
      </c>
      <c r="O8599" s="10">
        <v>108.0</v>
      </c>
      <c r="P8599" s="10" t="str">
        <f t="array" ref="P8599">_xlfn.XLOOKUP(A8599,subscriptions!B8599:B10004,subscriptions!C8599:C10004)</f>
        <v>Residential</v>
      </c>
      <c r="Q8599" s="10" t="s">
        <v>128</v>
      </c>
      <c r="R8599" s="10" t="s">
        <v>212</v>
      </c>
      <c r="S8599" s="10" t="s">
        <v>175</v>
      </c>
    </row>
    <row r="8600">
      <c r="A8600" s="1" t="s">
        <v>10809</v>
      </c>
      <c r="B8600" s="1" t="s">
        <v>177</v>
      </c>
      <c r="C8600" s="1" t="s">
        <v>1477</v>
      </c>
      <c r="D8600" s="1" t="s">
        <v>153</v>
      </c>
      <c r="E8600" s="1" t="s">
        <v>219</v>
      </c>
      <c r="F8600" s="1" t="s">
        <v>1010</v>
      </c>
      <c r="G8600" s="1" t="s">
        <v>27609</v>
      </c>
      <c r="H8600" s="1" t="s">
        <v>27610</v>
      </c>
      <c r="I8600" s="4">
        <v>84.38350694444445</v>
      </c>
      <c r="J8600" s="1">
        <v>1152.58</v>
      </c>
      <c r="K8600" s="1">
        <v>151.85</v>
      </c>
      <c r="M8600" s="10">
        <f t="array" ref="M8600">_xlfn.XLOOKUP(A8600,subscriptions!B8600:B10004,subscriptions!D8600:D10004)</f>
        <v>250</v>
      </c>
      <c r="N8600" s="10">
        <f t="array" ref="N8600">_xlfn.XLOOKUP(A8600,subscriptions!B8600:B10004,subscriptions!G8600:G10004)</f>
        <v>20</v>
      </c>
      <c r="O8600" s="10">
        <v>200.0</v>
      </c>
      <c r="P8600" s="10" t="str">
        <f t="array" ref="P8600">_xlfn.XLOOKUP(A8600,subscriptions!B8600:B10004,subscriptions!C8600:C10004)</f>
        <v>Business</v>
      </c>
      <c r="Q8600" s="10" t="s">
        <v>128</v>
      </c>
      <c r="R8600" s="10" t="s">
        <v>129</v>
      </c>
      <c r="S8600" s="10" t="s">
        <v>882</v>
      </c>
    </row>
    <row r="8601">
      <c r="A8601" s="1" t="s">
        <v>10810</v>
      </c>
      <c r="B8601" s="1" t="s">
        <v>1995</v>
      </c>
      <c r="C8601" s="1" t="s">
        <v>2007</v>
      </c>
      <c r="D8601" s="1" t="s">
        <v>153</v>
      </c>
      <c r="E8601" s="1" t="s">
        <v>631</v>
      </c>
      <c r="F8601" s="1" t="s">
        <v>1318</v>
      </c>
      <c r="G8601" s="1" t="s">
        <v>27611</v>
      </c>
      <c r="H8601" s="1" t="s">
        <v>27612</v>
      </c>
      <c r="I8601" s="4">
        <v>84.29811342592592</v>
      </c>
      <c r="J8601" s="1">
        <v>1647.98</v>
      </c>
      <c r="K8601" s="1">
        <v>259.51</v>
      </c>
      <c r="M8601" s="10">
        <f t="array" ref="M8601">_xlfn.XLOOKUP(A8601,subscriptions!B8601:B10004,subscriptions!D8601:D10004)</f>
        <v>50</v>
      </c>
      <c r="N8601" s="10">
        <f t="array" ref="N8601">_xlfn.XLOOKUP(A8601,subscriptions!B8601:B10004,subscriptions!G8601:G10004)</f>
        <v>0</v>
      </c>
      <c r="O8601" s="10">
        <v>50.0</v>
      </c>
      <c r="P8601" s="10" t="str">
        <f t="array" ref="P8601">_xlfn.XLOOKUP(A8601,subscriptions!B8601:B10004,subscriptions!C8601:C10004)</f>
        <v>Mini</v>
      </c>
      <c r="Q8601" s="10" t="s">
        <v>173</v>
      </c>
      <c r="R8601" s="10" t="s">
        <v>148</v>
      </c>
      <c r="S8601" s="10" t="s">
        <v>785</v>
      </c>
    </row>
    <row r="8602">
      <c r="A8602" s="1" t="s">
        <v>10811</v>
      </c>
      <c r="B8602" s="1" t="s">
        <v>686</v>
      </c>
      <c r="C8602" s="1" t="s">
        <v>178</v>
      </c>
      <c r="D8602" s="1" t="s">
        <v>153</v>
      </c>
      <c r="E8602" s="1" t="s">
        <v>28</v>
      </c>
      <c r="F8602" s="1" t="s">
        <v>313</v>
      </c>
      <c r="G8602" s="1" t="s">
        <v>27613</v>
      </c>
      <c r="H8602" s="1" t="s">
        <v>27614</v>
      </c>
      <c r="I8602" s="4">
        <v>84.25722222222223</v>
      </c>
      <c r="J8602" s="1">
        <v>862.86</v>
      </c>
      <c r="K8602" s="1">
        <v>168.21</v>
      </c>
      <c r="M8602" s="10">
        <f t="array" ref="M8602">_xlfn.XLOOKUP(A8602,subscriptions!B8602:B10004,subscriptions!D8602:D10004)</f>
        <v>250</v>
      </c>
      <c r="N8602" s="10">
        <f t="array" ref="N8602">_xlfn.XLOOKUP(A8602,subscriptions!B8602:B10004,subscriptions!G8602:G10004)</f>
        <v>5</v>
      </c>
      <c r="O8602" s="10">
        <v>237.5</v>
      </c>
      <c r="P8602" s="10" t="str">
        <f t="array" ref="P8602">_xlfn.XLOOKUP(A8602,subscriptions!B8602:B10004,subscriptions!C8602:C10004)</f>
        <v>Business</v>
      </c>
      <c r="Q8602" s="10" t="s">
        <v>194</v>
      </c>
      <c r="R8602" s="10" t="s">
        <v>129</v>
      </c>
      <c r="S8602" s="10" t="s">
        <v>175</v>
      </c>
    </row>
    <row r="8603">
      <c r="A8603" s="1" t="s">
        <v>10813</v>
      </c>
      <c r="B8603" s="1" t="s">
        <v>1844</v>
      </c>
      <c r="C8603" s="1" t="s">
        <v>1100</v>
      </c>
      <c r="D8603" s="1" t="s">
        <v>153</v>
      </c>
      <c r="E8603" s="1" t="s">
        <v>219</v>
      </c>
      <c r="F8603" s="1" t="s">
        <v>660</v>
      </c>
      <c r="G8603" s="1" t="s">
        <v>27615</v>
      </c>
      <c r="H8603" s="1" t="s">
        <v>27616</v>
      </c>
      <c r="I8603" s="4">
        <v>84.33577546296296</v>
      </c>
      <c r="J8603" s="1">
        <v>1928.45</v>
      </c>
      <c r="K8603" s="1">
        <v>310.92</v>
      </c>
      <c r="M8603" s="10">
        <f t="array" ref="M8603">_xlfn.XLOOKUP(A8603,subscriptions!B8603:B10004,subscriptions!D8603:D10004)</f>
        <v>80</v>
      </c>
      <c r="N8603" s="10">
        <f t="array" ref="N8603">_xlfn.XLOOKUP(A8603,subscriptions!B8603:B10004,subscriptions!G8603:G10004)</f>
        <v>10</v>
      </c>
      <c r="O8603" s="10">
        <v>72.0</v>
      </c>
      <c r="P8603" s="10" t="str">
        <f t="array" ref="P8603">_xlfn.XLOOKUP(A8603,subscriptions!B8603:B10004,subscriptions!C8603:C10004)</f>
        <v>Roam</v>
      </c>
      <c r="Q8603" s="10" t="s">
        <v>128</v>
      </c>
      <c r="R8603" s="10" t="s">
        <v>148</v>
      </c>
      <c r="S8603" s="10" t="s">
        <v>571</v>
      </c>
    </row>
    <row r="8604">
      <c r="A8604" s="1" t="s">
        <v>10815</v>
      </c>
      <c r="B8604" s="1" t="s">
        <v>109</v>
      </c>
      <c r="C8604" s="1" t="s">
        <v>1347</v>
      </c>
      <c r="D8604" s="1" t="s">
        <v>27</v>
      </c>
      <c r="E8604" s="1" t="s">
        <v>280</v>
      </c>
      <c r="F8604" s="1" t="s">
        <v>1446</v>
      </c>
      <c r="G8604" s="1" t="s">
        <v>27617</v>
      </c>
      <c r="H8604" s="1" t="s">
        <v>27618</v>
      </c>
      <c r="I8604" s="4">
        <v>84.2982175925926</v>
      </c>
      <c r="J8604" s="1">
        <v>3012.43</v>
      </c>
      <c r="K8604" s="1">
        <v>722.34</v>
      </c>
      <c r="M8604" s="10">
        <f t="array" ref="M8604">_xlfn.XLOOKUP(A8604,subscriptions!B8604:B10004,subscriptions!D8604:D10004)</f>
        <v>250</v>
      </c>
      <c r="N8604" s="10">
        <f t="array" ref="N8604">_xlfn.XLOOKUP(A8604,subscriptions!B8604:B10004,subscriptions!G8604:G10004)</f>
        <v>20</v>
      </c>
      <c r="O8604" s="10">
        <v>200.0</v>
      </c>
      <c r="P8604" s="10" t="str">
        <f t="array" ref="P8604">_xlfn.XLOOKUP(A8604,subscriptions!B8604:B10004,subscriptions!C8604:C10004)</f>
        <v>Business</v>
      </c>
      <c r="Q8604" s="10" t="s">
        <v>128</v>
      </c>
      <c r="R8604" s="10" t="s">
        <v>129</v>
      </c>
      <c r="S8604" s="10" t="s">
        <v>785</v>
      </c>
    </row>
    <row r="8605">
      <c r="A8605" s="1" t="s">
        <v>10816</v>
      </c>
      <c r="B8605" s="1" t="s">
        <v>2279</v>
      </c>
      <c r="C8605" s="1" t="s">
        <v>3912</v>
      </c>
      <c r="D8605" s="1" t="s">
        <v>153</v>
      </c>
      <c r="E8605" s="1" t="s">
        <v>714</v>
      </c>
      <c r="F8605" s="1" t="s">
        <v>1730</v>
      </c>
      <c r="G8605" s="1" t="s">
        <v>27619</v>
      </c>
      <c r="H8605" s="1" t="s">
        <v>27620</v>
      </c>
      <c r="I8605" s="4">
        <v>84.29266203703703</v>
      </c>
      <c r="J8605" s="1">
        <v>302.07</v>
      </c>
      <c r="K8605" s="1">
        <v>68.4</v>
      </c>
      <c r="M8605" s="10">
        <f t="array" ref="M8605">_xlfn.XLOOKUP(A8605,subscriptions!B8605:B10004,subscriptions!D8605:D10004)</f>
        <v>80</v>
      </c>
      <c r="N8605" s="10">
        <f t="array" ref="N8605">_xlfn.XLOOKUP(A8605,subscriptions!B8605:B10004,subscriptions!G8605:G10004)</f>
        <v>0</v>
      </c>
      <c r="O8605" s="10">
        <v>80.0</v>
      </c>
      <c r="P8605" s="10" t="str">
        <f t="array" ref="P8605">_xlfn.XLOOKUP(A8605,subscriptions!B8605:B10004,subscriptions!C8605:C10004)</f>
        <v>Roam</v>
      </c>
      <c r="Q8605" s="10" t="s">
        <v>173</v>
      </c>
      <c r="R8605" s="10" t="s">
        <v>148</v>
      </c>
      <c r="S8605" s="10" t="s">
        <v>587</v>
      </c>
    </row>
    <row r="8606">
      <c r="A8606" s="1" t="s">
        <v>10817</v>
      </c>
      <c r="B8606" s="1" t="s">
        <v>312</v>
      </c>
      <c r="C8606" s="1" t="s">
        <v>218</v>
      </c>
      <c r="D8606" s="1" t="s">
        <v>153</v>
      </c>
      <c r="E8606" s="1" t="s">
        <v>262</v>
      </c>
      <c r="F8606" s="1" t="s">
        <v>2853</v>
      </c>
      <c r="G8606" s="1" t="s">
        <v>27621</v>
      </c>
      <c r="H8606" s="1" t="s">
        <v>27622</v>
      </c>
      <c r="I8606" s="4">
        <v>84.25079861111111</v>
      </c>
      <c r="J8606" s="1">
        <v>950.98</v>
      </c>
      <c r="K8606" s="1">
        <v>121.93</v>
      </c>
      <c r="M8606" s="10">
        <f t="array" ref="M8606">_xlfn.XLOOKUP(A8606,subscriptions!B8606:B10004,subscriptions!D8606:D10004)</f>
        <v>50</v>
      </c>
      <c r="N8606" s="10">
        <f t="array" ref="N8606">_xlfn.XLOOKUP(A8606,subscriptions!B8606:B10004,subscriptions!G8606:G10004)</f>
        <v>5</v>
      </c>
      <c r="O8606" s="10">
        <v>47.5</v>
      </c>
      <c r="P8606" s="10" t="str">
        <f t="array" ref="P8606">_xlfn.XLOOKUP(A8606,subscriptions!B8606:B10004,subscriptions!C8606:C10004)</f>
        <v>Mini</v>
      </c>
      <c r="Q8606" s="10" t="s">
        <v>194</v>
      </c>
      <c r="R8606" s="10" t="s">
        <v>148</v>
      </c>
      <c r="S8606" s="10" t="s">
        <v>1691</v>
      </c>
    </row>
    <row r="8607">
      <c r="A8607" s="1" t="s">
        <v>10818</v>
      </c>
      <c r="B8607" s="1" t="s">
        <v>177</v>
      </c>
      <c r="C8607" s="1" t="s">
        <v>1833</v>
      </c>
      <c r="D8607" s="1" t="s">
        <v>153</v>
      </c>
      <c r="E8607" s="1" t="s">
        <v>219</v>
      </c>
      <c r="F8607" s="1" t="s">
        <v>660</v>
      </c>
      <c r="G8607" s="1" t="s">
        <v>27623</v>
      </c>
      <c r="H8607" s="1" t="s">
        <v>27624</v>
      </c>
      <c r="I8607" s="4">
        <v>84.38226851851852</v>
      </c>
      <c r="J8607" s="1">
        <v>836.42</v>
      </c>
      <c r="K8607" s="1">
        <v>205.18</v>
      </c>
      <c r="M8607" s="10">
        <f t="array" ref="M8607">_xlfn.XLOOKUP(A8607,subscriptions!B8607:B10004,subscriptions!D8607:D10004)</f>
        <v>120</v>
      </c>
      <c r="N8607" s="10">
        <f t="array" ref="N8607">_xlfn.XLOOKUP(A8607,subscriptions!B8607:B10004,subscriptions!G8607:G10004)</f>
        <v>10</v>
      </c>
      <c r="O8607" s="10">
        <v>108.0</v>
      </c>
      <c r="P8607" s="10" t="str">
        <f t="array" ref="P8607">_xlfn.XLOOKUP(A8607,subscriptions!B8607:B10004,subscriptions!C8607:C10004)</f>
        <v>Residential</v>
      </c>
      <c r="Q8607" s="10" t="s">
        <v>128</v>
      </c>
      <c r="R8607" s="10" t="s">
        <v>212</v>
      </c>
      <c r="S8607" s="10" t="s">
        <v>293</v>
      </c>
    </row>
    <row r="8608">
      <c r="A8608" s="1" t="s">
        <v>10819</v>
      </c>
      <c r="B8608" s="1" t="s">
        <v>573</v>
      </c>
      <c r="C8608" s="1" t="s">
        <v>441</v>
      </c>
      <c r="D8608" s="1" t="s">
        <v>27</v>
      </c>
      <c r="E8608" s="1" t="s">
        <v>28</v>
      </c>
      <c r="F8608" s="1" t="s">
        <v>2097</v>
      </c>
      <c r="G8608" s="1" t="s">
        <v>27625</v>
      </c>
      <c r="H8608" s="1" t="s">
        <v>27626</v>
      </c>
      <c r="I8608" s="4">
        <v>84.16902777777777</v>
      </c>
      <c r="J8608" s="1">
        <v>1794.56</v>
      </c>
      <c r="K8608" s="1">
        <v>449.89</v>
      </c>
      <c r="M8608" s="10">
        <f t="array" ref="M8608">_xlfn.XLOOKUP(A8608,subscriptions!B8608:B10004,subscriptions!D8608:D10004)</f>
        <v>250</v>
      </c>
      <c r="N8608" s="10">
        <f t="array" ref="N8608">_xlfn.XLOOKUP(A8608,subscriptions!B8608:B10004,subscriptions!G8608:G10004)</f>
        <v>20</v>
      </c>
      <c r="O8608" s="10">
        <v>200.0</v>
      </c>
      <c r="P8608" s="10" t="str">
        <f t="array" ref="P8608">_xlfn.XLOOKUP(A8608,subscriptions!B8608:B10004,subscriptions!C8608:C10004)</f>
        <v>Business</v>
      </c>
      <c r="Q8608" s="10" t="s">
        <v>128</v>
      </c>
      <c r="R8608" s="10" t="s">
        <v>129</v>
      </c>
      <c r="S8608" s="10" t="s">
        <v>1504</v>
      </c>
    </row>
    <row r="8609">
      <c r="A8609" s="1" t="s">
        <v>10820</v>
      </c>
      <c r="B8609" s="1" t="s">
        <v>1972</v>
      </c>
      <c r="C8609" s="1" t="s">
        <v>492</v>
      </c>
      <c r="D8609" s="1" t="s">
        <v>27</v>
      </c>
      <c r="E8609" s="1" t="s">
        <v>111</v>
      </c>
      <c r="F8609" s="1" t="s">
        <v>1917</v>
      </c>
      <c r="G8609" s="1" t="s">
        <v>27627</v>
      </c>
      <c r="H8609" s="1" t="s">
        <v>27628</v>
      </c>
      <c r="I8609" s="4">
        <v>84.3784837962963</v>
      </c>
      <c r="J8609" s="1">
        <v>481.26</v>
      </c>
      <c r="K8609" s="1">
        <v>103.29</v>
      </c>
      <c r="M8609" s="10">
        <f t="array" ref="M8609">_xlfn.XLOOKUP(A8609,subscriptions!B8609:B10004,subscriptions!D8609:D10004)</f>
        <v>120</v>
      </c>
      <c r="N8609" s="10">
        <f t="array" ref="N8609">_xlfn.XLOOKUP(A8609,subscriptions!B8609:B10004,subscriptions!G8609:G10004)</f>
        <v>0</v>
      </c>
      <c r="O8609" s="10">
        <v>120.0</v>
      </c>
      <c r="P8609" s="10" t="str">
        <f t="array" ref="P8609">_xlfn.XLOOKUP(A8609,subscriptions!B8609:B10004,subscriptions!C8609:C10004)</f>
        <v>Residential</v>
      </c>
      <c r="Q8609" s="10" t="s">
        <v>173</v>
      </c>
      <c r="R8609" s="10" t="s">
        <v>212</v>
      </c>
      <c r="S8609" s="10" t="s">
        <v>1622</v>
      </c>
    </row>
    <row r="8610">
      <c r="A8610" s="1" t="s">
        <v>10821</v>
      </c>
      <c r="B8610" s="1" t="s">
        <v>2327</v>
      </c>
      <c r="C8610" s="1" t="s">
        <v>1833</v>
      </c>
      <c r="D8610" s="1" t="s">
        <v>27</v>
      </c>
      <c r="E8610" s="1" t="s">
        <v>219</v>
      </c>
      <c r="F8610" s="1" t="s">
        <v>574</v>
      </c>
      <c r="G8610" s="1" t="s">
        <v>27629</v>
      </c>
      <c r="H8610" s="1" t="s">
        <v>27630</v>
      </c>
      <c r="I8610" s="4">
        <v>84.34192129629629</v>
      </c>
      <c r="J8610" s="1">
        <v>1583.52</v>
      </c>
      <c r="K8610" s="1">
        <v>335.37</v>
      </c>
      <c r="M8610" s="10">
        <f t="array" ref="M8610">_xlfn.XLOOKUP(A8610,subscriptions!B8610:B10004,subscriptions!D8610:D10004)</f>
        <v>80</v>
      </c>
      <c r="N8610" s="10">
        <f t="array" ref="N8610">_xlfn.XLOOKUP(A8610,subscriptions!B8610:B10004,subscriptions!G8610:G10004)</f>
        <v>5</v>
      </c>
      <c r="O8610" s="10">
        <v>76.0</v>
      </c>
      <c r="P8610" s="10" t="str">
        <f t="array" ref="P8610">_xlfn.XLOOKUP(A8610,subscriptions!B8610:B10004,subscriptions!C8610:C10004)</f>
        <v>Roam</v>
      </c>
      <c r="Q8610" s="10" t="s">
        <v>194</v>
      </c>
      <c r="R8610" s="10" t="s">
        <v>148</v>
      </c>
      <c r="S8610" s="10" t="s">
        <v>1703</v>
      </c>
    </row>
    <row r="8611">
      <c r="A8611" s="1" t="s">
        <v>10822</v>
      </c>
      <c r="B8611" s="1" t="s">
        <v>1527</v>
      </c>
      <c r="C8611" s="1" t="s">
        <v>133</v>
      </c>
      <c r="D8611" s="1" t="s">
        <v>153</v>
      </c>
      <c r="E8611" s="1" t="s">
        <v>332</v>
      </c>
      <c r="F8611" s="1" t="s">
        <v>788</v>
      </c>
      <c r="G8611" s="1" t="s">
        <v>27631</v>
      </c>
      <c r="H8611" s="1" t="s">
        <v>27632</v>
      </c>
      <c r="I8611" s="4">
        <v>84.21195601851852</v>
      </c>
      <c r="J8611" s="1">
        <v>3199.33</v>
      </c>
      <c r="K8611" s="1">
        <v>502.22</v>
      </c>
      <c r="M8611" s="10">
        <f t="array" ref="M8611">_xlfn.XLOOKUP(A8611,subscriptions!B8611:B10004,subscriptions!D8611:D10004)</f>
        <v>120</v>
      </c>
      <c r="N8611" s="10">
        <f t="array" ref="N8611">_xlfn.XLOOKUP(A8611,subscriptions!B8611:B10004,subscriptions!G8611:G10004)</f>
        <v>10</v>
      </c>
      <c r="O8611" s="10">
        <v>108.0</v>
      </c>
      <c r="P8611" s="10" t="str">
        <f t="array" ref="P8611">_xlfn.XLOOKUP(A8611,subscriptions!B8611:B10004,subscriptions!C8611:C10004)</f>
        <v>Residential</v>
      </c>
      <c r="Q8611" s="10" t="s">
        <v>128</v>
      </c>
      <c r="R8611" s="10" t="s">
        <v>212</v>
      </c>
      <c r="S8611" s="10" t="s">
        <v>857</v>
      </c>
    </row>
    <row r="8612">
      <c r="A8612" s="1" t="s">
        <v>10823</v>
      </c>
      <c r="B8612" s="1" t="s">
        <v>439</v>
      </c>
      <c r="C8612" s="1" t="s">
        <v>2483</v>
      </c>
      <c r="D8612" s="1" t="s">
        <v>153</v>
      </c>
      <c r="E8612" s="1" t="s">
        <v>332</v>
      </c>
      <c r="F8612" s="1" t="s">
        <v>2280</v>
      </c>
      <c r="G8612" s="1" t="s">
        <v>27633</v>
      </c>
      <c r="H8612" s="1" t="s">
        <v>27634</v>
      </c>
      <c r="I8612" s="4">
        <v>84.33577546296296</v>
      </c>
      <c r="J8612" s="1">
        <v>862.27</v>
      </c>
      <c r="K8612" s="1">
        <v>103.32</v>
      </c>
      <c r="M8612" s="10">
        <f t="array" ref="M8612">_xlfn.XLOOKUP(A8612,subscriptions!B8612:B10004,subscriptions!D8612:D10004)</f>
        <v>120</v>
      </c>
      <c r="N8612" s="10">
        <f t="array" ref="N8612">_xlfn.XLOOKUP(A8612,subscriptions!B8612:B10004,subscriptions!G8612:G10004)</f>
        <v>20</v>
      </c>
      <c r="O8612" s="10">
        <v>96.0</v>
      </c>
      <c r="P8612" s="10" t="str">
        <f t="array" ref="P8612">_xlfn.XLOOKUP(A8612,subscriptions!B8612:B10004,subscriptions!C8612:C10004)</f>
        <v>Residential</v>
      </c>
      <c r="Q8612" s="10" t="s">
        <v>128</v>
      </c>
      <c r="R8612" s="10" t="s">
        <v>148</v>
      </c>
      <c r="S8612" s="10" t="s">
        <v>571</v>
      </c>
    </row>
    <row r="8613">
      <c r="A8613" s="1" t="s">
        <v>10824</v>
      </c>
      <c r="B8613" s="1" t="s">
        <v>2788</v>
      </c>
      <c r="C8613" s="1" t="s">
        <v>673</v>
      </c>
      <c r="D8613" s="1" t="s">
        <v>153</v>
      </c>
      <c r="E8613" s="1" t="s">
        <v>280</v>
      </c>
      <c r="F8613" s="1" t="s">
        <v>411</v>
      </c>
      <c r="G8613" s="1" t="s">
        <v>27635</v>
      </c>
      <c r="H8613" s="1" t="s">
        <v>27636</v>
      </c>
      <c r="I8613" s="4">
        <v>84.29616898148149</v>
      </c>
      <c r="J8613" s="1">
        <v>3678.94</v>
      </c>
      <c r="K8613" s="1">
        <v>692.72</v>
      </c>
      <c r="M8613" s="10">
        <f t="array" ref="M8613">_xlfn.XLOOKUP(A8613,subscriptions!B8613:B10004,subscriptions!D8613:D10004)</f>
        <v>120</v>
      </c>
      <c r="N8613" s="10">
        <f t="array" ref="N8613">_xlfn.XLOOKUP(A8613,subscriptions!B8613:B10004,subscriptions!G8613:G10004)</f>
        <v>0</v>
      </c>
      <c r="O8613" s="10">
        <v>120.0</v>
      </c>
      <c r="P8613" s="10" t="str">
        <f t="array" ref="P8613">_xlfn.XLOOKUP(A8613,subscriptions!B8613:B10004,subscriptions!C8613:C10004)</f>
        <v>Residential</v>
      </c>
      <c r="Q8613" s="10" t="s">
        <v>173</v>
      </c>
      <c r="R8613" s="10" t="s">
        <v>212</v>
      </c>
      <c r="S8613" s="10" t="s">
        <v>655</v>
      </c>
    </row>
    <row r="8614">
      <c r="A8614" s="1" t="s">
        <v>10827</v>
      </c>
      <c r="B8614" s="1" t="s">
        <v>150</v>
      </c>
      <c r="C8614" s="1" t="s">
        <v>178</v>
      </c>
      <c r="D8614" s="1" t="s">
        <v>153</v>
      </c>
      <c r="E8614" s="1" t="s">
        <v>28</v>
      </c>
      <c r="F8614" s="1" t="s">
        <v>29</v>
      </c>
      <c r="G8614" s="1" t="s">
        <v>27637</v>
      </c>
      <c r="H8614" s="1" t="s">
        <v>27638</v>
      </c>
      <c r="I8614" s="4">
        <v>84.34114583333333</v>
      </c>
      <c r="J8614" s="1">
        <v>7528.27</v>
      </c>
      <c r="K8614" s="1">
        <v>1302.03</v>
      </c>
      <c r="M8614" s="10">
        <f t="array" ref="M8614">_xlfn.XLOOKUP(A8614,subscriptions!B8614:B10004,subscriptions!D8614:D10004)</f>
        <v>80</v>
      </c>
      <c r="N8614" s="10">
        <f t="array" ref="N8614">_xlfn.XLOOKUP(A8614,subscriptions!B8614:B10004,subscriptions!G8614:G10004)</f>
        <v>5</v>
      </c>
      <c r="O8614" s="10">
        <v>76.0</v>
      </c>
      <c r="P8614" s="10" t="str">
        <f t="array" ref="P8614">_xlfn.XLOOKUP(A8614,subscriptions!B8614:B10004,subscriptions!C8614:C10004)</f>
        <v>Roam</v>
      </c>
      <c r="Q8614" s="10" t="s">
        <v>194</v>
      </c>
      <c r="R8614" s="10" t="s">
        <v>148</v>
      </c>
      <c r="S8614" s="10" t="s">
        <v>259</v>
      </c>
    </row>
    <row r="8615">
      <c r="A8615" s="1" t="s">
        <v>10828</v>
      </c>
      <c r="B8615" s="1" t="s">
        <v>455</v>
      </c>
      <c r="C8615" s="1" t="s">
        <v>391</v>
      </c>
      <c r="D8615" s="1" t="s">
        <v>27</v>
      </c>
      <c r="E8615" s="1" t="s">
        <v>179</v>
      </c>
      <c r="F8615" s="1" t="s">
        <v>357</v>
      </c>
      <c r="G8615" s="1" t="s">
        <v>27639</v>
      </c>
      <c r="H8615" s="1" t="s">
        <v>27640</v>
      </c>
      <c r="I8615" s="4">
        <v>84.33770833333334</v>
      </c>
      <c r="J8615" s="1">
        <v>218.23</v>
      </c>
      <c r="K8615" s="1">
        <v>31.94</v>
      </c>
      <c r="L8615" s="1">
        <v>100.0</v>
      </c>
      <c r="M8615" s="10">
        <f t="array" ref="M8615">_xlfn.XLOOKUP(A8615,subscriptions!B8615:B10004,subscriptions!D8615:D10004)</f>
        <v>80</v>
      </c>
      <c r="N8615" s="10">
        <f t="array" ref="N8615">_xlfn.XLOOKUP(A8615,subscriptions!B8615:B10004,subscriptions!G8615:G10004)</f>
        <v>10</v>
      </c>
      <c r="O8615" s="10">
        <v>72.0</v>
      </c>
      <c r="P8615" s="10" t="str">
        <f t="array" ref="P8615">_xlfn.XLOOKUP(A8615,subscriptions!B8615:B10004,subscriptions!C8615:C10004)</f>
        <v>Roam</v>
      </c>
      <c r="Q8615" s="10" t="s">
        <v>128</v>
      </c>
      <c r="R8615" s="10" t="s">
        <v>148</v>
      </c>
      <c r="S8615" s="10" t="s">
        <v>1961</v>
      </c>
    </row>
    <row r="8616">
      <c r="A8616" s="1" t="s">
        <v>10829</v>
      </c>
      <c r="B8616" s="1" t="s">
        <v>425</v>
      </c>
      <c r="C8616" s="1" t="s">
        <v>279</v>
      </c>
      <c r="D8616" s="1" t="s">
        <v>153</v>
      </c>
      <c r="E8616" s="1" t="s">
        <v>332</v>
      </c>
      <c r="F8616" s="1" t="s">
        <v>1028</v>
      </c>
      <c r="G8616" s="1" t="s">
        <v>27641</v>
      </c>
      <c r="H8616" s="1" t="s">
        <v>27642</v>
      </c>
      <c r="I8616" s="4">
        <v>84.25637731481481</v>
      </c>
      <c r="J8616" s="1">
        <v>448.01</v>
      </c>
      <c r="K8616" s="1">
        <v>101.29</v>
      </c>
      <c r="M8616" s="10">
        <f t="array" ref="M8616">_xlfn.XLOOKUP(A8616,subscriptions!B8616:B10004,subscriptions!D8616:D10004)</f>
        <v>120</v>
      </c>
      <c r="N8616" s="10">
        <f t="array" ref="N8616">_xlfn.XLOOKUP(A8616,subscriptions!B8616:B10004,subscriptions!G8616:G10004)</f>
        <v>20</v>
      </c>
      <c r="O8616" s="10">
        <v>96.0</v>
      </c>
      <c r="P8616" s="10" t="str">
        <f t="array" ref="P8616">_xlfn.XLOOKUP(A8616,subscriptions!B8616:B10004,subscriptions!C8616:C10004)</f>
        <v>Residential</v>
      </c>
      <c r="Q8616" s="10" t="s">
        <v>128</v>
      </c>
      <c r="R8616" s="10" t="s">
        <v>148</v>
      </c>
      <c r="S8616" s="10" t="s">
        <v>130</v>
      </c>
    </row>
    <row r="8617">
      <c r="A8617" s="1" t="s">
        <v>10830</v>
      </c>
      <c r="B8617" s="1" t="s">
        <v>1262</v>
      </c>
      <c r="C8617" s="1" t="s">
        <v>827</v>
      </c>
      <c r="D8617" s="1" t="s">
        <v>27</v>
      </c>
      <c r="E8617" s="1" t="s">
        <v>111</v>
      </c>
      <c r="F8617" s="1" t="s">
        <v>1917</v>
      </c>
      <c r="G8617" s="1" t="s">
        <v>27643</v>
      </c>
      <c r="H8617" s="1" t="s">
        <v>27644</v>
      </c>
      <c r="I8617" s="4">
        <v>84.21690972222223</v>
      </c>
      <c r="J8617" s="1">
        <v>4555.03</v>
      </c>
      <c r="K8617" s="1">
        <v>900.72</v>
      </c>
      <c r="M8617" s="10">
        <f t="array" ref="M8617">_xlfn.XLOOKUP(A8617,subscriptions!B8617:B10004,subscriptions!D8617:D10004)</f>
        <v>80</v>
      </c>
      <c r="N8617" s="10">
        <f t="array" ref="N8617">_xlfn.XLOOKUP(A8617,subscriptions!B8617:B10004,subscriptions!G8617:G10004)</f>
        <v>0</v>
      </c>
      <c r="O8617" s="10">
        <v>80.0</v>
      </c>
      <c r="P8617" s="10" t="str">
        <f t="array" ref="P8617">_xlfn.XLOOKUP(A8617,subscriptions!B8617:B10004,subscriptions!C8617:C10004)</f>
        <v>Roam</v>
      </c>
      <c r="Q8617" s="10" t="s">
        <v>173</v>
      </c>
      <c r="R8617" s="10" t="s">
        <v>148</v>
      </c>
      <c r="S8617" s="10" t="s">
        <v>453</v>
      </c>
    </row>
    <row r="8618">
      <c r="A8618" s="1" t="s">
        <v>10831</v>
      </c>
      <c r="B8618" s="1" t="s">
        <v>425</v>
      </c>
      <c r="C8618" s="1" t="s">
        <v>2483</v>
      </c>
      <c r="D8618" s="1" t="s">
        <v>153</v>
      </c>
      <c r="E8618" s="1" t="s">
        <v>631</v>
      </c>
      <c r="F8618" s="1" t="s">
        <v>1318</v>
      </c>
      <c r="G8618" s="1" t="s">
        <v>27645</v>
      </c>
      <c r="H8618" s="1" t="s">
        <v>27646</v>
      </c>
      <c r="I8618" s="4">
        <v>84.37849537037037</v>
      </c>
      <c r="J8618" s="1">
        <v>4816.88</v>
      </c>
      <c r="K8618" s="1">
        <v>825.39</v>
      </c>
      <c r="M8618" s="10">
        <f t="array" ref="M8618">_xlfn.XLOOKUP(A8618,subscriptions!B8618:B10004,subscriptions!D8618:D10004)</f>
        <v>80</v>
      </c>
      <c r="N8618" s="10">
        <f t="array" ref="N8618">_xlfn.XLOOKUP(A8618,subscriptions!B8618:B10004,subscriptions!G8618:G10004)</f>
        <v>5</v>
      </c>
      <c r="O8618" s="10">
        <v>76.0</v>
      </c>
      <c r="P8618" s="10" t="str">
        <f t="array" ref="P8618">_xlfn.XLOOKUP(A8618,subscriptions!B8618:B10004,subscriptions!C8618:C10004)</f>
        <v>Roam</v>
      </c>
      <c r="Q8618" s="10" t="s">
        <v>194</v>
      </c>
      <c r="R8618" s="10" t="s">
        <v>148</v>
      </c>
      <c r="S8618" s="10" t="s">
        <v>1622</v>
      </c>
    </row>
    <row r="8619">
      <c r="A8619" s="1" t="s">
        <v>10832</v>
      </c>
      <c r="B8619" s="1" t="s">
        <v>355</v>
      </c>
      <c r="C8619" s="1" t="s">
        <v>1142</v>
      </c>
      <c r="D8619" s="1" t="s">
        <v>153</v>
      </c>
      <c r="E8619" s="1" t="s">
        <v>280</v>
      </c>
      <c r="F8619" s="1" t="s">
        <v>1478</v>
      </c>
      <c r="G8619" s="1" t="s">
        <v>27647</v>
      </c>
      <c r="H8619" s="1" t="s">
        <v>27648</v>
      </c>
      <c r="I8619" s="4">
        <v>84.16755787037037</v>
      </c>
      <c r="J8619" s="1">
        <v>204.22</v>
      </c>
      <c r="K8619" s="1">
        <v>34.82</v>
      </c>
      <c r="M8619" s="10">
        <f t="array" ref="M8619">_xlfn.XLOOKUP(A8619,subscriptions!B8619:B10004,subscriptions!D8619:D10004)</f>
        <v>120</v>
      </c>
      <c r="N8619" s="10">
        <f t="array" ref="N8619">_xlfn.XLOOKUP(A8619,subscriptions!B8619:B10004,subscriptions!G8619:G10004)</f>
        <v>10</v>
      </c>
      <c r="O8619" s="10">
        <v>108.0</v>
      </c>
      <c r="P8619" s="10" t="str">
        <f t="array" ref="P8619">_xlfn.XLOOKUP(A8619,subscriptions!B8619:B10004,subscriptions!C8619:C10004)</f>
        <v>Residential</v>
      </c>
      <c r="Q8619" s="10" t="s">
        <v>128</v>
      </c>
      <c r="R8619" s="10" t="s">
        <v>212</v>
      </c>
      <c r="S8619" s="10" t="s">
        <v>1412</v>
      </c>
    </row>
    <row r="8620">
      <c r="A8620" s="1" t="s">
        <v>10833</v>
      </c>
      <c r="B8620" s="1" t="s">
        <v>389</v>
      </c>
      <c r="C8620" s="1" t="s">
        <v>152</v>
      </c>
      <c r="D8620" s="1" t="s">
        <v>27</v>
      </c>
      <c r="E8620" s="1" t="s">
        <v>262</v>
      </c>
      <c r="F8620" s="1" t="s">
        <v>674</v>
      </c>
      <c r="G8620" s="1" t="s">
        <v>27649</v>
      </c>
      <c r="H8620" s="1" t="s">
        <v>27650</v>
      </c>
      <c r="I8620" s="4">
        <v>84.29888888888888</v>
      </c>
      <c r="J8620" s="1">
        <v>72.67</v>
      </c>
      <c r="K8620" s="1">
        <v>14.52</v>
      </c>
      <c r="M8620" s="10">
        <f t="array" ref="M8620">_xlfn.XLOOKUP(A8620,subscriptions!B8620:B10004,subscriptions!D8620:D10004)</f>
        <v>80</v>
      </c>
      <c r="N8620" s="10">
        <f t="array" ref="N8620">_xlfn.XLOOKUP(A8620,subscriptions!B8620:B10004,subscriptions!G8620:G10004)</f>
        <v>20</v>
      </c>
      <c r="O8620" s="10">
        <v>64.0</v>
      </c>
      <c r="P8620" s="10" t="str">
        <f t="array" ref="P8620">_xlfn.XLOOKUP(A8620,subscriptions!B8620:B10004,subscriptions!C8620:C10004)</f>
        <v>Roam</v>
      </c>
      <c r="Q8620" s="10" t="s">
        <v>128</v>
      </c>
      <c r="R8620" s="10" t="s">
        <v>148</v>
      </c>
      <c r="S8620" s="10" t="s">
        <v>276</v>
      </c>
    </row>
    <row r="8621">
      <c r="A8621" s="1" t="s">
        <v>10834</v>
      </c>
      <c r="B8621" s="1" t="s">
        <v>236</v>
      </c>
      <c r="C8621" s="1" t="s">
        <v>658</v>
      </c>
      <c r="D8621" s="1" t="s">
        <v>153</v>
      </c>
      <c r="E8621" s="1" t="s">
        <v>280</v>
      </c>
      <c r="F8621" s="1" t="s">
        <v>1446</v>
      </c>
      <c r="G8621" s="1" t="s">
        <v>27651</v>
      </c>
      <c r="H8621" s="1" t="s">
        <v>27652</v>
      </c>
      <c r="I8621" s="4">
        <v>84.21695601851852</v>
      </c>
      <c r="J8621" s="1">
        <v>313.5</v>
      </c>
      <c r="K8621" s="1">
        <v>93.44</v>
      </c>
      <c r="M8621" s="10">
        <f t="array" ref="M8621">_xlfn.XLOOKUP(A8621,subscriptions!B8621:B10004,subscriptions!D8621:D10004)</f>
        <v>120</v>
      </c>
      <c r="N8621" s="10">
        <f t="array" ref="N8621">_xlfn.XLOOKUP(A8621,subscriptions!B8621:B10004,subscriptions!G8621:G10004)</f>
        <v>0</v>
      </c>
      <c r="O8621" s="10">
        <v>120.0</v>
      </c>
      <c r="P8621" s="10" t="str">
        <f t="array" ref="P8621">_xlfn.XLOOKUP(A8621,subscriptions!B8621:B10004,subscriptions!C8621:C10004)</f>
        <v>Residential</v>
      </c>
      <c r="Q8621" s="10" t="s">
        <v>173</v>
      </c>
      <c r="R8621" s="10" t="s">
        <v>212</v>
      </c>
      <c r="S8621" s="10" t="s">
        <v>453</v>
      </c>
    </row>
    <row r="8622">
      <c r="A8622" s="1" t="s">
        <v>10835</v>
      </c>
      <c r="B8622" s="1" t="s">
        <v>899</v>
      </c>
      <c r="C8622" s="1" t="s">
        <v>734</v>
      </c>
      <c r="D8622" s="1" t="s">
        <v>27</v>
      </c>
      <c r="E8622" s="1" t="s">
        <v>219</v>
      </c>
      <c r="F8622" s="1" t="s">
        <v>574</v>
      </c>
      <c r="G8622" s="1" t="s">
        <v>27653</v>
      </c>
      <c r="H8622" s="1" t="s">
        <v>27654</v>
      </c>
      <c r="I8622" s="4">
        <v>84.21700231481482</v>
      </c>
      <c r="J8622" s="1">
        <v>8336.99</v>
      </c>
      <c r="K8622" s="1">
        <v>1133.06</v>
      </c>
      <c r="M8622" s="10">
        <f t="array" ref="M8622">_xlfn.XLOOKUP(A8622,subscriptions!B8622:B10004,subscriptions!D8622:D10004)</f>
        <v>80</v>
      </c>
      <c r="N8622" s="10">
        <f t="array" ref="N8622">_xlfn.XLOOKUP(A8622,subscriptions!B8622:B10004,subscriptions!G8622:G10004)</f>
        <v>5</v>
      </c>
      <c r="O8622" s="10">
        <v>76.0</v>
      </c>
      <c r="P8622" s="10" t="str">
        <f t="array" ref="P8622">_xlfn.XLOOKUP(A8622,subscriptions!B8622:B10004,subscriptions!C8622:C10004)</f>
        <v>Roam</v>
      </c>
      <c r="Q8622" s="10" t="s">
        <v>194</v>
      </c>
      <c r="R8622" s="10" t="s">
        <v>148</v>
      </c>
      <c r="S8622" s="10" t="s">
        <v>453</v>
      </c>
    </row>
    <row r="8623">
      <c r="A8623" s="1" t="s">
        <v>10836</v>
      </c>
      <c r="B8623" s="1" t="s">
        <v>1317</v>
      </c>
      <c r="C8623" s="1" t="s">
        <v>237</v>
      </c>
      <c r="D8623" s="1" t="s">
        <v>27</v>
      </c>
      <c r="E8623" s="1" t="s">
        <v>332</v>
      </c>
      <c r="F8623" s="1" t="s">
        <v>1749</v>
      </c>
      <c r="G8623" s="1" t="s">
        <v>27655</v>
      </c>
      <c r="H8623" s="1" t="s">
        <v>27656</v>
      </c>
      <c r="I8623" s="4">
        <v>84.17304398148148</v>
      </c>
      <c r="J8623" s="1">
        <v>347.68</v>
      </c>
      <c r="K8623" s="1">
        <v>85.11</v>
      </c>
      <c r="M8623" s="10">
        <f t="array" ref="M8623">_xlfn.XLOOKUP(A8623,subscriptions!B8623:B10004,subscriptions!D8623:D10004)</f>
        <v>250</v>
      </c>
      <c r="N8623" s="10">
        <f t="array" ref="N8623">_xlfn.XLOOKUP(A8623,subscriptions!B8623:B10004,subscriptions!G8623:G10004)</f>
        <v>10</v>
      </c>
      <c r="O8623" s="10">
        <v>225.0</v>
      </c>
      <c r="P8623" s="10" t="str">
        <f t="array" ref="P8623">_xlfn.XLOOKUP(A8623,subscriptions!B8623:B10004,subscriptions!C8623:C10004)</f>
        <v>Business</v>
      </c>
      <c r="Q8623" s="10" t="s">
        <v>128</v>
      </c>
      <c r="R8623" s="10" t="s">
        <v>129</v>
      </c>
      <c r="S8623" s="10" t="s">
        <v>2630</v>
      </c>
    </row>
    <row r="8624">
      <c r="A8624" s="1" t="s">
        <v>10839</v>
      </c>
      <c r="B8624" s="1" t="s">
        <v>1624</v>
      </c>
      <c r="C8624" s="1" t="s">
        <v>1507</v>
      </c>
      <c r="D8624" s="1" t="s">
        <v>27</v>
      </c>
      <c r="E8624" s="1" t="s">
        <v>332</v>
      </c>
      <c r="F8624" s="1" t="s">
        <v>510</v>
      </c>
      <c r="G8624" s="1" t="s">
        <v>27657</v>
      </c>
      <c r="H8624" s="1" t="s">
        <v>27658</v>
      </c>
      <c r="I8624" s="4">
        <v>84.21675925925926</v>
      </c>
      <c r="J8624" s="1">
        <v>1097.38</v>
      </c>
      <c r="K8624" s="1">
        <v>137.3</v>
      </c>
      <c r="M8624" s="10">
        <f t="array" ref="M8624">_xlfn.XLOOKUP(A8624,subscriptions!B8624:B10004,subscriptions!D8624:D10004)</f>
        <v>80</v>
      </c>
      <c r="N8624" s="10">
        <f t="array" ref="N8624">_xlfn.XLOOKUP(A8624,subscriptions!B8624:B10004,subscriptions!G8624:G10004)</f>
        <v>20</v>
      </c>
      <c r="O8624" s="10">
        <v>64.0</v>
      </c>
      <c r="P8624" s="10" t="str">
        <f t="array" ref="P8624">_xlfn.XLOOKUP(A8624,subscriptions!B8624:B10004,subscriptions!C8624:C10004)</f>
        <v>Roam</v>
      </c>
      <c r="Q8624" s="10" t="s">
        <v>128</v>
      </c>
      <c r="R8624" s="10" t="s">
        <v>148</v>
      </c>
      <c r="S8624" s="10" t="s">
        <v>453</v>
      </c>
    </row>
    <row r="8625">
      <c r="A8625" s="1" t="s">
        <v>10840</v>
      </c>
      <c r="B8625" s="1" t="s">
        <v>439</v>
      </c>
      <c r="C8625" s="1" t="s">
        <v>178</v>
      </c>
      <c r="D8625" s="1" t="s">
        <v>153</v>
      </c>
      <c r="E8625" s="1" t="s">
        <v>262</v>
      </c>
      <c r="F8625" s="1" t="s">
        <v>885</v>
      </c>
      <c r="G8625" s="1" t="s">
        <v>27659</v>
      </c>
      <c r="H8625" s="1" t="s">
        <v>27660</v>
      </c>
      <c r="I8625" s="4">
        <v>84.38275462962963</v>
      </c>
      <c r="J8625" s="1">
        <v>2879.94</v>
      </c>
      <c r="K8625" s="1">
        <v>641.89</v>
      </c>
      <c r="M8625" s="10">
        <f t="array" ref="M8625">_xlfn.XLOOKUP(A8625,subscriptions!B8625:B10004,subscriptions!D8625:D10004)</f>
        <v>120</v>
      </c>
      <c r="N8625" s="10">
        <f t="array" ref="N8625">_xlfn.XLOOKUP(A8625,subscriptions!B8625:B10004,subscriptions!G8625:G10004)</f>
        <v>0</v>
      </c>
      <c r="O8625" s="10">
        <v>120.0</v>
      </c>
      <c r="P8625" s="10" t="str">
        <f t="array" ref="P8625">_xlfn.XLOOKUP(A8625,subscriptions!B8625:B10004,subscriptions!C8625:C10004)</f>
        <v>Residential</v>
      </c>
      <c r="Q8625" s="10" t="s">
        <v>173</v>
      </c>
      <c r="R8625" s="10" t="s">
        <v>212</v>
      </c>
      <c r="S8625" s="10" t="s">
        <v>671</v>
      </c>
    </row>
    <row r="8626">
      <c r="A8626" s="1" t="s">
        <v>10841</v>
      </c>
      <c r="B8626" s="1" t="s">
        <v>1886</v>
      </c>
      <c r="C8626" s="1" t="s">
        <v>279</v>
      </c>
      <c r="D8626" s="1" t="s">
        <v>27</v>
      </c>
      <c r="E8626" s="1" t="s">
        <v>111</v>
      </c>
      <c r="F8626" s="1" t="s">
        <v>1917</v>
      </c>
      <c r="G8626" s="1" t="s">
        <v>27661</v>
      </c>
      <c r="H8626" s="1" t="s">
        <v>27662</v>
      </c>
      <c r="I8626" s="4">
        <v>84.30033564814815</v>
      </c>
      <c r="J8626" s="1">
        <v>80.92</v>
      </c>
      <c r="K8626" s="1">
        <v>22.37</v>
      </c>
      <c r="M8626" s="10">
        <f t="array" ref="M8626">_xlfn.XLOOKUP(A8626,subscriptions!B8626:B10004,subscriptions!D8626:D10004)</f>
        <v>50</v>
      </c>
      <c r="N8626" s="10">
        <f t="array" ref="N8626">_xlfn.XLOOKUP(A8626,subscriptions!B8626:B10004,subscriptions!G8626:G10004)</f>
        <v>5</v>
      </c>
      <c r="O8626" s="10">
        <v>47.5</v>
      </c>
      <c r="P8626" s="10" t="str">
        <f t="array" ref="P8626">_xlfn.XLOOKUP(A8626,subscriptions!B8626:B10004,subscriptions!C8626:C10004)</f>
        <v>Mini</v>
      </c>
      <c r="Q8626" s="10" t="s">
        <v>194</v>
      </c>
      <c r="R8626" s="10" t="s">
        <v>148</v>
      </c>
      <c r="S8626" s="10" t="s">
        <v>1172</v>
      </c>
    </row>
    <row r="8627">
      <c r="A8627" s="1" t="s">
        <v>10842</v>
      </c>
      <c r="B8627" s="1" t="s">
        <v>573</v>
      </c>
      <c r="C8627" s="1" t="s">
        <v>750</v>
      </c>
      <c r="D8627" s="1" t="s">
        <v>27</v>
      </c>
      <c r="E8627" s="1" t="s">
        <v>219</v>
      </c>
      <c r="F8627" s="1" t="s">
        <v>4220</v>
      </c>
      <c r="G8627" s="1" t="s">
        <v>27663</v>
      </c>
      <c r="H8627" s="1" t="s">
        <v>27664</v>
      </c>
      <c r="I8627" s="4">
        <v>84.17314814814814</v>
      </c>
      <c r="J8627" s="1">
        <v>1441.36</v>
      </c>
      <c r="K8627" s="1">
        <v>145.74</v>
      </c>
      <c r="M8627" s="10">
        <f t="array" ref="M8627">_xlfn.XLOOKUP(A8627,subscriptions!B8627:B10004,subscriptions!D8627:D10004)</f>
        <v>120</v>
      </c>
      <c r="N8627" s="10">
        <f t="array" ref="N8627">_xlfn.XLOOKUP(A8627,subscriptions!B8627:B10004,subscriptions!G8627:G10004)</f>
        <v>10</v>
      </c>
      <c r="O8627" s="10">
        <v>108.0</v>
      </c>
      <c r="P8627" s="10" t="str">
        <f t="array" ref="P8627">_xlfn.XLOOKUP(A8627,subscriptions!B8627:B10004,subscriptions!C8627:C10004)</f>
        <v>Residential</v>
      </c>
      <c r="Q8627" s="10" t="s">
        <v>128</v>
      </c>
      <c r="R8627" s="10" t="s">
        <v>212</v>
      </c>
      <c r="S8627" s="10" t="s">
        <v>2630</v>
      </c>
    </row>
    <row r="8628">
      <c r="A8628" s="1" t="s">
        <v>10843</v>
      </c>
      <c r="B8628" s="1" t="s">
        <v>2279</v>
      </c>
      <c r="C8628" s="1" t="s">
        <v>133</v>
      </c>
      <c r="D8628" s="1" t="s">
        <v>153</v>
      </c>
      <c r="E8628" s="1" t="s">
        <v>262</v>
      </c>
      <c r="F8628" s="1" t="s">
        <v>674</v>
      </c>
      <c r="G8628" s="1" t="s">
        <v>27665</v>
      </c>
      <c r="H8628" s="1" t="s">
        <v>27666</v>
      </c>
      <c r="I8628" s="4">
        <v>84.34178240740741</v>
      </c>
      <c r="J8628" s="1">
        <v>536.57</v>
      </c>
      <c r="K8628" s="1">
        <v>65.72</v>
      </c>
      <c r="M8628" s="10">
        <f t="array" ref="M8628">_xlfn.XLOOKUP(A8628,subscriptions!B8628:B10004,subscriptions!D8628:D10004)</f>
        <v>120</v>
      </c>
      <c r="N8628" s="10">
        <f t="array" ref="N8628">_xlfn.XLOOKUP(A8628,subscriptions!B8628:B10004,subscriptions!G8628:G10004)</f>
        <v>20</v>
      </c>
      <c r="O8628" s="10">
        <v>96.0</v>
      </c>
      <c r="P8628" s="10" t="str">
        <f t="array" ref="P8628">_xlfn.XLOOKUP(A8628,subscriptions!B8628:B10004,subscriptions!C8628:C10004)</f>
        <v>Residential</v>
      </c>
      <c r="Q8628" s="10" t="s">
        <v>128</v>
      </c>
      <c r="R8628" s="10" t="s">
        <v>148</v>
      </c>
      <c r="S8628" s="10" t="s">
        <v>1703</v>
      </c>
    </row>
    <row r="8629">
      <c r="A8629" s="1" t="s">
        <v>10844</v>
      </c>
      <c r="B8629" s="1" t="s">
        <v>425</v>
      </c>
      <c r="C8629" s="1" t="s">
        <v>673</v>
      </c>
      <c r="D8629" s="1" t="s">
        <v>153</v>
      </c>
      <c r="E8629" s="1" t="s">
        <v>179</v>
      </c>
      <c r="F8629" s="1" t="s">
        <v>181</v>
      </c>
      <c r="G8629" s="1" t="s">
        <v>27667</v>
      </c>
      <c r="H8629" s="1" t="s">
        <v>27668</v>
      </c>
      <c r="I8629" s="4">
        <v>84.4188425925926</v>
      </c>
      <c r="J8629" s="1">
        <v>3024.4</v>
      </c>
      <c r="K8629" s="1">
        <v>763.6</v>
      </c>
      <c r="L8629" s="1">
        <v>100.0</v>
      </c>
      <c r="M8629" s="10">
        <f t="array" ref="M8629">_xlfn.XLOOKUP(A8629,subscriptions!B8629:B10004,subscriptions!D8629:D10004)</f>
        <v>120</v>
      </c>
      <c r="N8629" s="10">
        <f t="array" ref="N8629">_xlfn.XLOOKUP(A8629,subscriptions!B8629:B10004,subscriptions!G8629:G10004)</f>
        <v>0</v>
      </c>
      <c r="O8629" s="10">
        <v>120.0</v>
      </c>
      <c r="P8629" s="10" t="str">
        <f t="array" ref="P8629">_xlfn.XLOOKUP(A8629,subscriptions!B8629:B10004,subscriptions!C8629:C10004)</f>
        <v>Residential</v>
      </c>
      <c r="Q8629" s="10" t="s">
        <v>173</v>
      </c>
      <c r="R8629" s="10" t="s">
        <v>212</v>
      </c>
      <c r="S8629" s="10" t="s">
        <v>1822</v>
      </c>
    </row>
    <row r="8630">
      <c r="A8630" s="1" t="s">
        <v>10845</v>
      </c>
      <c r="B8630" s="1" t="s">
        <v>1009</v>
      </c>
      <c r="C8630" s="1" t="s">
        <v>26</v>
      </c>
      <c r="D8630" s="1" t="s">
        <v>153</v>
      </c>
      <c r="E8630" s="1" t="s">
        <v>219</v>
      </c>
      <c r="F8630" s="1" t="s">
        <v>971</v>
      </c>
      <c r="G8630" s="1" t="s">
        <v>27669</v>
      </c>
      <c r="H8630" s="1" t="s">
        <v>27670</v>
      </c>
      <c r="I8630" s="4">
        <v>84.2509375</v>
      </c>
      <c r="J8630" s="1">
        <v>549.98</v>
      </c>
      <c r="K8630" s="1">
        <v>114.22</v>
      </c>
      <c r="M8630" s="10">
        <f t="array" ref="M8630">_xlfn.XLOOKUP(A8630,subscriptions!B8630:B10004,subscriptions!D8630:D10004)</f>
        <v>120</v>
      </c>
      <c r="N8630" s="10">
        <f t="array" ref="N8630">_xlfn.XLOOKUP(A8630,subscriptions!B8630:B10004,subscriptions!G8630:G10004)</f>
        <v>5</v>
      </c>
      <c r="O8630" s="10">
        <v>114.0</v>
      </c>
      <c r="P8630" s="10" t="str">
        <f t="array" ref="P8630">_xlfn.XLOOKUP(A8630,subscriptions!B8630:B10004,subscriptions!C8630:C10004)</f>
        <v>Residential</v>
      </c>
      <c r="Q8630" s="10" t="s">
        <v>194</v>
      </c>
      <c r="R8630" s="10" t="s">
        <v>212</v>
      </c>
      <c r="S8630" s="10" t="s">
        <v>1691</v>
      </c>
    </row>
    <row r="8631">
      <c r="A8631" s="1" t="s">
        <v>10846</v>
      </c>
      <c r="B8631" s="1" t="s">
        <v>1173</v>
      </c>
      <c r="C8631" s="1" t="s">
        <v>279</v>
      </c>
      <c r="D8631" s="1" t="s">
        <v>27</v>
      </c>
      <c r="E8631" s="1" t="s">
        <v>111</v>
      </c>
      <c r="F8631" s="1" t="s">
        <v>1917</v>
      </c>
      <c r="G8631" s="1" t="s">
        <v>27671</v>
      </c>
      <c r="H8631" s="1" t="s">
        <v>27672</v>
      </c>
      <c r="I8631" s="4">
        <v>84.29326388888889</v>
      </c>
      <c r="J8631" s="1">
        <v>1791.16</v>
      </c>
      <c r="K8631" s="1">
        <v>204.9</v>
      </c>
      <c r="M8631" s="10">
        <f t="array" ref="M8631">_xlfn.XLOOKUP(A8631,subscriptions!B8631:B10004,subscriptions!D8631:D10004)</f>
        <v>80</v>
      </c>
      <c r="N8631" s="10">
        <f t="array" ref="N8631">_xlfn.XLOOKUP(A8631,subscriptions!B8631:B10004,subscriptions!G8631:G10004)</f>
        <v>10</v>
      </c>
      <c r="O8631" s="10">
        <v>72.0</v>
      </c>
      <c r="P8631" s="10" t="str">
        <f t="array" ref="P8631">_xlfn.XLOOKUP(A8631,subscriptions!B8631:B10004,subscriptions!C8631:C10004)</f>
        <v>Roam</v>
      </c>
      <c r="Q8631" s="10" t="s">
        <v>128</v>
      </c>
      <c r="R8631" s="10" t="s">
        <v>148</v>
      </c>
      <c r="S8631" s="10" t="s">
        <v>1779</v>
      </c>
    </row>
    <row r="8632">
      <c r="A8632" s="1" t="s">
        <v>10847</v>
      </c>
      <c r="B8632" s="1" t="s">
        <v>150</v>
      </c>
      <c r="C8632" s="1" t="s">
        <v>605</v>
      </c>
      <c r="D8632" s="1" t="s">
        <v>153</v>
      </c>
      <c r="E8632" s="1" t="s">
        <v>714</v>
      </c>
      <c r="F8632" s="1" t="s">
        <v>1866</v>
      </c>
      <c r="G8632" s="1" t="s">
        <v>27673</v>
      </c>
      <c r="H8632" s="1" t="s">
        <v>27674</v>
      </c>
      <c r="I8632" s="4">
        <v>84.29256944444444</v>
      </c>
      <c r="J8632" s="1">
        <v>1732.3</v>
      </c>
      <c r="K8632" s="1">
        <v>154.46</v>
      </c>
      <c r="M8632" s="10">
        <f t="array" ref="M8632">_xlfn.XLOOKUP(A8632,subscriptions!B8632:B10004,subscriptions!D8632:D10004)</f>
        <v>120</v>
      </c>
      <c r="N8632" s="10">
        <f t="array" ref="N8632">_xlfn.XLOOKUP(A8632,subscriptions!B8632:B10004,subscriptions!G8632:G10004)</f>
        <v>20</v>
      </c>
      <c r="O8632" s="10">
        <v>96.0</v>
      </c>
      <c r="P8632" s="10" t="str">
        <f t="array" ref="P8632">_xlfn.XLOOKUP(A8632,subscriptions!B8632:B10004,subscriptions!C8632:C10004)</f>
        <v>Residential</v>
      </c>
      <c r="Q8632" s="10" t="s">
        <v>128</v>
      </c>
      <c r="R8632" s="10" t="s">
        <v>148</v>
      </c>
      <c r="S8632" s="10" t="s">
        <v>587</v>
      </c>
    </row>
    <row r="8633">
      <c r="A8633" s="1" t="s">
        <v>10848</v>
      </c>
      <c r="B8633" s="1" t="s">
        <v>657</v>
      </c>
      <c r="C8633" s="1" t="s">
        <v>884</v>
      </c>
      <c r="D8633" s="1" t="s">
        <v>153</v>
      </c>
      <c r="E8633" s="1" t="s">
        <v>111</v>
      </c>
      <c r="F8633" s="1" t="s">
        <v>154</v>
      </c>
      <c r="G8633" s="1" t="s">
        <v>27675</v>
      </c>
      <c r="H8633" s="1" t="s">
        <v>27676</v>
      </c>
      <c r="I8633" s="4">
        <v>84.33701388888889</v>
      </c>
      <c r="J8633" s="1">
        <v>425.57</v>
      </c>
      <c r="K8633" s="1">
        <v>85.74</v>
      </c>
      <c r="M8633" s="10">
        <f t="array" ref="M8633">_xlfn.XLOOKUP(A8633,subscriptions!B8633:B10004,subscriptions!D8633:D10004)</f>
        <v>80</v>
      </c>
      <c r="N8633" s="10">
        <f t="array" ref="N8633">_xlfn.XLOOKUP(A8633,subscriptions!B8633:B10004,subscriptions!G8633:G10004)</f>
        <v>0</v>
      </c>
      <c r="O8633" s="10">
        <v>80.0</v>
      </c>
      <c r="P8633" s="10" t="str">
        <f t="array" ref="P8633">_xlfn.XLOOKUP(A8633,subscriptions!B8633:B10004,subscriptions!C8633:C10004)</f>
        <v>Roam</v>
      </c>
      <c r="Q8633" s="10" t="s">
        <v>173</v>
      </c>
      <c r="R8633" s="10" t="s">
        <v>148</v>
      </c>
      <c r="S8633" s="10" t="s">
        <v>968</v>
      </c>
    </row>
    <row r="8634">
      <c r="A8634" s="1" t="s">
        <v>10850</v>
      </c>
      <c r="B8634" s="1" t="s">
        <v>1099</v>
      </c>
      <c r="C8634" s="1" t="s">
        <v>218</v>
      </c>
      <c r="D8634" s="1" t="s">
        <v>153</v>
      </c>
      <c r="E8634" s="1" t="s">
        <v>179</v>
      </c>
      <c r="F8634" s="1" t="s">
        <v>4595</v>
      </c>
      <c r="G8634" s="1" t="s">
        <v>27677</v>
      </c>
      <c r="H8634" s="1" t="s">
        <v>27678</v>
      </c>
      <c r="I8634" s="4">
        <v>84.34039351851852</v>
      </c>
      <c r="J8634" s="1">
        <v>103.13</v>
      </c>
      <c r="K8634" s="1">
        <v>27.41</v>
      </c>
      <c r="L8634" s="1">
        <v>100.0</v>
      </c>
      <c r="M8634" s="10">
        <f t="array" ref="M8634">_xlfn.XLOOKUP(A8634,subscriptions!B8634:B10004,subscriptions!D8634:D10004)</f>
        <v>120</v>
      </c>
      <c r="N8634" s="10">
        <f t="array" ref="N8634">_xlfn.XLOOKUP(A8634,subscriptions!B8634:B10004,subscriptions!G8634:G10004)</f>
        <v>5</v>
      </c>
      <c r="O8634" s="10">
        <v>114.0</v>
      </c>
      <c r="P8634" s="10" t="str">
        <f t="array" ref="P8634">_xlfn.XLOOKUP(A8634,subscriptions!B8634:B10004,subscriptions!C8634:C10004)</f>
        <v>Residential</v>
      </c>
      <c r="Q8634" s="10" t="s">
        <v>194</v>
      </c>
      <c r="R8634" s="10" t="s">
        <v>212</v>
      </c>
      <c r="S8634" s="10" t="s">
        <v>616</v>
      </c>
    </row>
    <row r="8635">
      <c r="A8635" s="1" t="s">
        <v>10852</v>
      </c>
      <c r="B8635" s="1" t="s">
        <v>573</v>
      </c>
      <c r="C8635" s="1" t="s">
        <v>1492</v>
      </c>
      <c r="D8635" s="1" t="s">
        <v>27</v>
      </c>
      <c r="E8635" s="1" t="s">
        <v>28</v>
      </c>
      <c r="F8635" s="1" t="s">
        <v>801</v>
      </c>
      <c r="G8635" s="1" t="s">
        <v>27679</v>
      </c>
      <c r="H8635" s="1" t="s">
        <v>27680</v>
      </c>
      <c r="I8635" s="4">
        <v>84.25861111111111</v>
      </c>
      <c r="J8635" s="1">
        <v>839.54</v>
      </c>
      <c r="K8635" s="1">
        <v>88.98</v>
      </c>
      <c r="M8635" s="10">
        <f t="array" ref="M8635">_xlfn.XLOOKUP(A8635,subscriptions!B8635:B10004,subscriptions!D8635:D10004)</f>
        <v>250</v>
      </c>
      <c r="N8635" s="10">
        <f t="array" ref="N8635">_xlfn.XLOOKUP(A8635,subscriptions!B8635:B10004,subscriptions!G8635:G10004)</f>
        <v>10</v>
      </c>
      <c r="O8635" s="10">
        <v>225.0</v>
      </c>
      <c r="P8635" s="10" t="str">
        <f t="array" ref="P8635">_xlfn.XLOOKUP(A8635,subscriptions!B8635:B10004,subscriptions!C8635:C10004)</f>
        <v>Business</v>
      </c>
      <c r="Q8635" s="10" t="s">
        <v>128</v>
      </c>
      <c r="R8635" s="10" t="s">
        <v>129</v>
      </c>
      <c r="S8635" s="10" t="s">
        <v>4148</v>
      </c>
    </row>
    <row r="8636">
      <c r="A8636" s="1" t="s">
        <v>10853</v>
      </c>
      <c r="B8636" s="1" t="s">
        <v>1387</v>
      </c>
      <c r="C8636" s="1" t="s">
        <v>133</v>
      </c>
      <c r="D8636" s="1" t="s">
        <v>27</v>
      </c>
      <c r="E8636" s="1" t="s">
        <v>239</v>
      </c>
      <c r="F8636" s="1" t="s">
        <v>2076</v>
      </c>
      <c r="G8636" s="1" t="s">
        <v>27681</v>
      </c>
      <c r="H8636" s="1" t="s">
        <v>27682</v>
      </c>
      <c r="I8636" s="4">
        <v>84.29724537037038</v>
      </c>
      <c r="J8636" s="1">
        <v>562.03</v>
      </c>
      <c r="K8636" s="1">
        <v>60.07</v>
      </c>
      <c r="M8636" s="10">
        <f t="array" ref="M8636">_xlfn.XLOOKUP(A8636,subscriptions!B8636:B10004,subscriptions!D8636:D10004)</f>
        <v>50</v>
      </c>
      <c r="N8636" s="10">
        <f t="array" ref="N8636">_xlfn.XLOOKUP(A8636,subscriptions!B8636:B10004,subscriptions!G8636:G10004)</f>
        <v>20</v>
      </c>
      <c r="O8636" s="10">
        <v>40.0</v>
      </c>
      <c r="P8636" s="10" t="str">
        <f t="array" ref="P8636">_xlfn.XLOOKUP(A8636,subscriptions!B8636:B10004,subscriptions!C8636:C10004)</f>
        <v>Mini</v>
      </c>
      <c r="Q8636" s="10" t="s">
        <v>128</v>
      </c>
      <c r="R8636" s="10" t="s">
        <v>148</v>
      </c>
      <c r="S8636" s="10" t="s">
        <v>407</v>
      </c>
    </row>
    <row r="8637">
      <c r="A8637" s="1" t="s">
        <v>10854</v>
      </c>
      <c r="B8637" s="1" t="s">
        <v>1624</v>
      </c>
      <c r="C8637" s="1" t="s">
        <v>524</v>
      </c>
      <c r="D8637" s="1" t="s">
        <v>27</v>
      </c>
      <c r="E8637" s="1" t="s">
        <v>111</v>
      </c>
      <c r="F8637" s="1" t="s">
        <v>1855</v>
      </c>
      <c r="G8637" s="1" t="s">
        <v>27683</v>
      </c>
      <c r="H8637" s="1" t="s">
        <v>27684</v>
      </c>
      <c r="I8637" s="4">
        <v>84.42109953703704</v>
      </c>
      <c r="J8637" s="1">
        <v>2533.05</v>
      </c>
      <c r="K8637" s="1">
        <v>631.45</v>
      </c>
      <c r="M8637" s="10">
        <f t="array" ref="M8637">_xlfn.XLOOKUP(A8637,subscriptions!B8637:B10004,subscriptions!D8637:D10004)</f>
        <v>80</v>
      </c>
      <c r="N8637" s="10">
        <f t="array" ref="N8637">_xlfn.XLOOKUP(A8637,subscriptions!B8637:B10004,subscriptions!G8637:G10004)</f>
        <v>0</v>
      </c>
      <c r="O8637" s="10">
        <v>80.0</v>
      </c>
      <c r="P8637" s="10" t="str">
        <f t="array" ref="P8637">_xlfn.XLOOKUP(A8637,subscriptions!B8637:B10004,subscriptions!C8637:C10004)</f>
        <v>Roam</v>
      </c>
      <c r="Q8637" s="10" t="s">
        <v>173</v>
      </c>
      <c r="R8637" s="10" t="s">
        <v>148</v>
      </c>
      <c r="S8637" s="10" t="s">
        <v>2152</v>
      </c>
    </row>
    <row r="8638">
      <c r="A8638" s="1" t="s">
        <v>10855</v>
      </c>
      <c r="B8638" s="1" t="s">
        <v>177</v>
      </c>
      <c r="C8638" s="1" t="s">
        <v>279</v>
      </c>
      <c r="D8638" s="1" t="s">
        <v>153</v>
      </c>
      <c r="E8638" s="1" t="s">
        <v>219</v>
      </c>
      <c r="F8638" s="1" t="s">
        <v>590</v>
      </c>
      <c r="G8638" s="1" t="s">
        <v>27685</v>
      </c>
      <c r="H8638" s="1" t="s">
        <v>27686</v>
      </c>
      <c r="I8638" s="4">
        <v>84.3820949074074</v>
      </c>
      <c r="J8638" s="1">
        <v>2466.89</v>
      </c>
      <c r="K8638" s="1">
        <v>424.33</v>
      </c>
      <c r="M8638" s="10">
        <f t="array" ref="M8638">_xlfn.XLOOKUP(A8638,subscriptions!B8638:B10004,subscriptions!D8638:D10004)</f>
        <v>120</v>
      </c>
      <c r="N8638" s="10">
        <f t="array" ref="N8638">_xlfn.XLOOKUP(A8638,subscriptions!B8638:B10004,subscriptions!G8638:G10004)</f>
        <v>5</v>
      </c>
      <c r="O8638" s="10">
        <v>114.0</v>
      </c>
      <c r="P8638" s="10" t="str">
        <f t="array" ref="P8638">_xlfn.XLOOKUP(A8638,subscriptions!B8638:B10004,subscriptions!C8638:C10004)</f>
        <v>Residential</v>
      </c>
      <c r="Q8638" s="10" t="s">
        <v>194</v>
      </c>
      <c r="R8638" s="10" t="s">
        <v>212</v>
      </c>
      <c r="S8638" s="10" t="s">
        <v>293</v>
      </c>
    </row>
    <row r="8639">
      <c r="A8639" s="1" t="s">
        <v>10856</v>
      </c>
      <c r="B8639" s="1" t="s">
        <v>295</v>
      </c>
      <c r="C8639" s="1" t="s">
        <v>1492</v>
      </c>
      <c r="D8639" s="1" t="s">
        <v>153</v>
      </c>
      <c r="E8639" s="1" t="s">
        <v>631</v>
      </c>
      <c r="F8639" s="1" t="s">
        <v>943</v>
      </c>
      <c r="G8639" s="1" t="s">
        <v>27687</v>
      </c>
      <c r="H8639" s="1" t="s">
        <v>27688</v>
      </c>
      <c r="I8639" s="4">
        <v>84.34179398148149</v>
      </c>
      <c r="J8639" s="1">
        <v>966.04</v>
      </c>
      <c r="K8639" s="1">
        <v>163.89</v>
      </c>
      <c r="M8639" s="10">
        <f t="array" ref="M8639">_xlfn.XLOOKUP(A8639,subscriptions!B8639:B10004,subscriptions!D8639:D10004)</f>
        <v>80</v>
      </c>
      <c r="N8639" s="10">
        <f t="array" ref="N8639">_xlfn.XLOOKUP(A8639,subscriptions!B8639:B10004,subscriptions!G8639:G10004)</f>
        <v>10</v>
      </c>
      <c r="O8639" s="10">
        <v>72.0</v>
      </c>
      <c r="P8639" s="10" t="str">
        <f t="array" ref="P8639">_xlfn.XLOOKUP(A8639,subscriptions!B8639:B10004,subscriptions!C8639:C10004)</f>
        <v>Roam</v>
      </c>
      <c r="Q8639" s="10" t="s">
        <v>128</v>
      </c>
      <c r="R8639" s="10" t="s">
        <v>148</v>
      </c>
      <c r="S8639" s="10" t="s">
        <v>1703</v>
      </c>
    </row>
    <row r="8640">
      <c r="A8640" s="1" t="s">
        <v>10857</v>
      </c>
      <c r="B8640" s="1" t="s">
        <v>1303</v>
      </c>
      <c r="C8640" s="1" t="s">
        <v>330</v>
      </c>
      <c r="D8640" s="1" t="s">
        <v>153</v>
      </c>
      <c r="E8640" s="1" t="s">
        <v>280</v>
      </c>
      <c r="F8640" s="1" t="s">
        <v>1706</v>
      </c>
      <c r="G8640" s="1" t="s">
        <v>27689</v>
      </c>
      <c r="H8640" s="1" t="s">
        <v>27690</v>
      </c>
      <c r="I8640" s="4">
        <v>84.25859953703704</v>
      </c>
      <c r="J8640" s="1">
        <v>1449.06</v>
      </c>
      <c r="K8640" s="1">
        <v>218.34</v>
      </c>
      <c r="M8640" s="10">
        <f t="array" ref="M8640">_xlfn.XLOOKUP(A8640,subscriptions!B8640:B10004,subscriptions!D8640:D10004)</f>
        <v>120</v>
      </c>
      <c r="N8640" s="10">
        <f t="array" ref="N8640">_xlfn.XLOOKUP(A8640,subscriptions!B8640:B10004,subscriptions!G8640:G10004)</f>
        <v>20</v>
      </c>
      <c r="O8640" s="10">
        <v>96.0</v>
      </c>
      <c r="P8640" s="10" t="str">
        <f t="array" ref="P8640">_xlfn.XLOOKUP(A8640,subscriptions!B8640:B10004,subscriptions!C8640:C10004)</f>
        <v>Residential</v>
      </c>
      <c r="Q8640" s="10" t="s">
        <v>128</v>
      </c>
      <c r="R8640" s="10" t="s">
        <v>148</v>
      </c>
      <c r="S8640" s="10" t="s">
        <v>4148</v>
      </c>
    </row>
    <row r="8641">
      <c r="A8641" s="1" t="s">
        <v>10858</v>
      </c>
      <c r="B8641" s="1" t="s">
        <v>132</v>
      </c>
      <c r="C8641" s="1" t="s">
        <v>786</v>
      </c>
      <c r="D8641" s="1" t="s">
        <v>27</v>
      </c>
      <c r="E8641" s="1" t="s">
        <v>332</v>
      </c>
      <c r="F8641" s="1" t="s">
        <v>1749</v>
      </c>
      <c r="G8641" s="1" t="s">
        <v>27691</v>
      </c>
      <c r="H8641" s="1" t="s">
        <v>27692</v>
      </c>
      <c r="I8641" s="4">
        <v>84.21614583333333</v>
      </c>
      <c r="J8641" s="1">
        <v>1440.49</v>
      </c>
      <c r="K8641" s="1">
        <v>302.36</v>
      </c>
      <c r="M8641" s="10">
        <f t="array" ref="M8641">_xlfn.XLOOKUP(A8641,subscriptions!B8641:B10004,subscriptions!D8641:D10004)</f>
        <v>250</v>
      </c>
      <c r="N8641" s="10">
        <f t="array" ref="N8641">_xlfn.XLOOKUP(A8641,subscriptions!B8641:B10004,subscriptions!G8641:G10004)</f>
        <v>0</v>
      </c>
      <c r="O8641" s="10">
        <v>250.0</v>
      </c>
      <c r="P8641" s="10" t="str">
        <f t="array" ref="P8641">_xlfn.XLOOKUP(A8641,subscriptions!B8641:B10004,subscriptions!C8641:C10004)</f>
        <v>Business</v>
      </c>
      <c r="Q8641" s="10" t="s">
        <v>173</v>
      </c>
      <c r="R8641" s="10" t="s">
        <v>129</v>
      </c>
      <c r="S8641" s="10" t="s">
        <v>2596</v>
      </c>
    </row>
    <row r="8642">
      <c r="A8642" s="1" t="s">
        <v>10859</v>
      </c>
      <c r="B8642" s="1" t="s">
        <v>713</v>
      </c>
      <c r="C8642" s="1" t="s">
        <v>1876</v>
      </c>
      <c r="D8642" s="1" t="s">
        <v>27</v>
      </c>
      <c r="E8642" s="1" t="s">
        <v>631</v>
      </c>
      <c r="F8642" s="1" t="s">
        <v>1084</v>
      </c>
      <c r="G8642" s="1" t="s">
        <v>27693</v>
      </c>
      <c r="H8642" s="1" t="s">
        <v>27694</v>
      </c>
      <c r="I8642" s="4">
        <v>84.1680787037037</v>
      </c>
      <c r="J8642" s="1">
        <v>2683.07</v>
      </c>
      <c r="K8642" s="1">
        <v>680.94</v>
      </c>
      <c r="M8642" s="10">
        <f t="array" ref="M8642">_xlfn.XLOOKUP(A8642,subscriptions!B8642:B10004,subscriptions!D8642:D10004)</f>
        <v>120</v>
      </c>
      <c r="N8642" s="10">
        <f t="array" ref="N8642">_xlfn.XLOOKUP(A8642,subscriptions!B8642:B10004,subscriptions!G8642:G10004)</f>
        <v>5</v>
      </c>
      <c r="O8642" s="10">
        <v>114.0</v>
      </c>
      <c r="P8642" s="10" t="str">
        <f t="array" ref="P8642">_xlfn.XLOOKUP(A8642,subscriptions!B8642:B10004,subscriptions!C8642:C10004)</f>
        <v>Residential</v>
      </c>
      <c r="Q8642" s="10" t="s">
        <v>194</v>
      </c>
      <c r="R8642" s="10" t="s">
        <v>212</v>
      </c>
      <c r="S8642" s="10" t="s">
        <v>1042</v>
      </c>
    </row>
    <row r="8643">
      <c r="A8643" s="1" t="s">
        <v>10860</v>
      </c>
      <c r="B8643" s="1" t="s">
        <v>899</v>
      </c>
      <c r="C8643" s="1" t="s">
        <v>750</v>
      </c>
      <c r="D8643" s="1" t="s">
        <v>27</v>
      </c>
      <c r="E8643" s="1" t="s">
        <v>262</v>
      </c>
      <c r="F8643" s="1" t="s">
        <v>4344</v>
      </c>
      <c r="G8643" s="1" t="s">
        <v>27695</v>
      </c>
      <c r="H8643" s="1" t="s">
        <v>27696</v>
      </c>
      <c r="I8643" s="4">
        <v>84.3759837962963</v>
      </c>
      <c r="J8643" s="1">
        <v>880.08</v>
      </c>
      <c r="K8643" s="1">
        <v>87.48</v>
      </c>
      <c r="M8643" s="10">
        <f t="array" ref="M8643">_xlfn.XLOOKUP(A8643,subscriptions!B8643:B10004,subscriptions!D8643:D10004)</f>
        <v>50</v>
      </c>
      <c r="N8643" s="10">
        <f t="array" ref="N8643">_xlfn.XLOOKUP(A8643,subscriptions!B8643:B10004,subscriptions!G8643:G10004)</f>
        <v>10</v>
      </c>
      <c r="O8643" s="10">
        <v>45.0</v>
      </c>
      <c r="P8643" s="10" t="str">
        <f t="array" ref="P8643">_xlfn.XLOOKUP(A8643,subscriptions!B8643:B10004,subscriptions!C8643:C10004)</f>
        <v>Mini</v>
      </c>
      <c r="Q8643" s="10" t="s">
        <v>128</v>
      </c>
      <c r="R8643" s="10" t="s">
        <v>148</v>
      </c>
      <c r="S8643" s="10" t="s">
        <v>1442</v>
      </c>
    </row>
    <row r="8644">
      <c r="A8644" s="1" t="s">
        <v>10861</v>
      </c>
      <c r="B8644" s="1" t="s">
        <v>389</v>
      </c>
      <c r="C8644" s="1" t="s">
        <v>605</v>
      </c>
      <c r="D8644" s="1" t="s">
        <v>27</v>
      </c>
      <c r="E8644" s="1" t="s">
        <v>179</v>
      </c>
      <c r="F8644" s="1" t="s">
        <v>844</v>
      </c>
      <c r="G8644" s="1" t="s">
        <v>27697</v>
      </c>
      <c r="H8644" s="1" t="s">
        <v>27698</v>
      </c>
      <c r="I8644" s="4">
        <v>84.21555555555555</v>
      </c>
      <c r="J8644" s="1">
        <v>533.3</v>
      </c>
      <c r="K8644" s="1">
        <v>62.28</v>
      </c>
      <c r="L8644" s="1">
        <v>100.0</v>
      </c>
      <c r="M8644" s="10">
        <f t="array" ref="M8644">_xlfn.XLOOKUP(A8644,subscriptions!B8644:B10004,subscriptions!D8644:D10004)</f>
        <v>120</v>
      </c>
      <c r="N8644" s="10">
        <f t="array" ref="N8644">_xlfn.XLOOKUP(A8644,subscriptions!B8644:B10004,subscriptions!G8644:G10004)</f>
        <v>20</v>
      </c>
      <c r="O8644" s="10">
        <v>96.0</v>
      </c>
      <c r="P8644" s="10" t="str">
        <f t="array" ref="P8644">_xlfn.XLOOKUP(A8644,subscriptions!B8644:B10004,subscriptions!C8644:C10004)</f>
        <v>Residential</v>
      </c>
      <c r="Q8644" s="10" t="s">
        <v>128</v>
      </c>
      <c r="R8644" s="10" t="s">
        <v>148</v>
      </c>
      <c r="S8644" s="10" t="s">
        <v>1212</v>
      </c>
    </row>
    <row r="8645">
      <c r="A8645" s="1" t="s">
        <v>10863</v>
      </c>
      <c r="B8645" s="1" t="s">
        <v>329</v>
      </c>
      <c r="C8645" s="1" t="s">
        <v>426</v>
      </c>
      <c r="D8645" s="1" t="s">
        <v>27</v>
      </c>
      <c r="E8645" s="1" t="s">
        <v>219</v>
      </c>
      <c r="F8645" s="1" t="s">
        <v>4220</v>
      </c>
      <c r="G8645" s="1" t="s">
        <v>27699</v>
      </c>
      <c r="H8645" s="1" t="s">
        <v>27700</v>
      </c>
      <c r="I8645" s="4">
        <v>84.25796296296296</v>
      </c>
      <c r="J8645" s="1">
        <v>511.9</v>
      </c>
      <c r="K8645" s="1">
        <v>107.21</v>
      </c>
      <c r="M8645" s="10">
        <f t="array" ref="M8645">_xlfn.XLOOKUP(A8645,subscriptions!B8645:B10004,subscriptions!D8645:D10004)</f>
        <v>120</v>
      </c>
      <c r="N8645" s="10">
        <f t="array" ref="N8645">_xlfn.XLOOKUP(A8645,subscriptions!B8645:B10004,subscriptions!G8645:G10004)</f>
        <v>0</v>
      </c>
      <c r="O8645" s="10">
        <v>120.0</v>
      </c>
      <c r="P8645" s="10" t="str">
        <f t="array" ref="P8645">_xlfn.XLOOKUP(A8645,subscriptions!B8645:B10004,subscriptions!C8645:C10004)</f>
        <v>Residential</v>
      </c>
      <c r="Q8645" s="10" t="s">
        <v>173</v>
      </c>
      <c r="R8645" s="10" t="s">
        <v>212</v>
      </c>
      <c r="S8645" s="10" t="s">
        <v>603</v>
      </c>
    </row>
    <row r="8646">
      <c r="A8646" s="1" t="s">
        <v>10865</v>
      </c>
      <c r="B8646" s="1" t="s">
        <v>312</v>
      </c>
      <c r="C8646" s="1" t="s">
        <v>218</v>
      </c>
      <c r="D8646" s="1" t="s">
        <v>153</v>
      </c>
      <c r="E8646" s="1" t="s">
        <v>332</v>
      </c>
      <c r="F8646" s="1" t="s">
        <v>2280</v>
      </c>
      <c r="G8646" s="1" t="s">
        <v>27701</v>
      </c>
      <c r="H8646" s="1" t="s">
        <v>27702</v>
      </c>
      <c r="I8646" s="4">
        <v>84.29748842592592</v>
      </c>
      <c r="J8646" s="1">
        <v>1202.43</v>
      </c>
      <c r="K8646" s="1">
        <v>200.78</v>
      </c>
      <c r="M8646" s="10">
        <f t="array" ref="M8646">_xlfn.XLOOKUP(A8646,subscriptions!B8646:B10004,subscriptions!D8646:D10004)</f>
        <v>120</v>
      </c>
      <c r="N8646" s="10">
        <f t="array" ref="N8646">_xlfn.XLOOKUP(A8646,subscriptions!B8646:B10004,subscriptions!G8646:G10004)</f>
        <v>5</v>
      </c>
      <c r="O8646" s="10">
        <v>114.0</v>
      </c>
      <c r="P8646" s="10" t="str">
        <f t="array" ref="P8646">_xlfn.XLOOKUP(A8646,subscriptions!B8646:B10004,subscriptions!C8646:C10004)</f>
        <v>Residential</v>
      </c>
      <c r="Q8646" s="10" t="s">
        <v>194</v>
      </c>
      <c r="R8646" s="10" t="s">
        <v>212</v>
      </c>
      <c r="S8646" s="10" t="s">
        <v>407</v>
      </c>
    </row>
    <row r="8647">
      <c r="A8647" s="1" t="s">
        <v>10866</v>
      </c>
      <c r="B8647" s="1" t="s">
        <v>899</v>
      </c>
      <c r="C8647" s="1" t="s">
        <v>800</v>
      </c>
      <c r="D8647" s="1" t="s">
        <v>27</v>
      </c>
      <c r="E8647" s="1" t="s">
        <v>219</v>
      </c>
      <c r="F8647" s="1" t="s">
        <v>458</v>
      </c>
      <c r="G8647" s="1" t="s">
        <v>27703</v>
      </c>
      <c r="H8647" s="1" t="s">
        <v>27704</v>
      </c>
      <c r="I8647" s="4">
        <v>84.21072916666667</v>
      </c>
      <c r="J8647" s="1">
        <v>944.43</v>
      </c>
      <c r="K8647" s="1">
        <v>214.76</v>
      </c>
      <c r="M8647" s="10">
        <f t="array" ref="M8647">_xlfn.XLOOKUP(A8647,subscriptions!B8647:B10004,subscriptions!D8647:D10004)</f>
        <v>50</v>
      </c>
      <c r="N8647" s="10">
        <f t="array" ref="N8647">_xlfn.XLOOKUP(A8647,subscriptions!B8647:B10004,subscriptions!G8647:G10004)</f>
        <v>10</v>
      </c>
      <c r="O8647" s="10">
        <v>45.0</v>
      </c>
      <c r="P8647" s="10" t="str">
        <f t="array" ref="P8647">_xlfn.XLOOKUP(A8647,subscriptions!B8647:B10004,subscriptions!C8647:C10004)</f>
        <v>Mini</v>
      </c>
      <c r="Q8647" s="10" t="s">
        <v>128</v>
      </c>
      <c r="R8647" s="10" t="s">
        <v>148</v>
      </c>
      <c r="S8647" s="10" t="s">
        <v>770</v>
      </c>
    </row>
    <row r="8648">
      <c r="A8648" s="1" t="s">
        <v>10867</v>
      </c>
      <c r="B8648" s="1" t="s">
        <v>236</v>
      </c>
      <c r="C8648" s="1" t="s">
        <v>1876</v>
      </c>
      <c r="D8648" s="1" t="s">
        <v>153</v>
      </c>
      <c r="E8648" s="1" t="s">
        <v>219</v>
      </c>
      <c r="F8648" s="1" t="s">
        <v>660</v>
      </c>
      <c r="G8648" s="1" t="s">
        <v>27705</v>
      </c>
      <c r="H8648" s="1" t="s">
        <v>27706</v>
      </c>
      <c r="I8648" s="4">
        <v>84.41966435185185</v>
      </c>
      <c r="J8648" s="1">
        <v>920.05</v>
      </c>
      <c r="K8648" s="1">
        <v>107.39</v>
      </c>
      <c r="M8648" s="10">
        <f t="array" ref="M8648">_xlfn.XLOOKUP(A8648,subscriptions!B8648:B10004,subscriptions!D8648:D10004)</f>
        <v>120</v>
      </c>
      <c r="N8648" s="10">
        <f t="array" ref="N8648">_xlfn.XLOOKUP(A8648,subscriptions!B8648:B10004,subscriptions!G8648:G10004)</f>
        <v>20</v>
      </c>
      <c r="O8648" s="10">
        <v>96.0</v>
      </c>
      <c r="P8648" s="10" t="str">
        <f t="array" ref="P8648">_xlfn.XLOOKUP(A8648,subscriptions!B8648:B10004,subscriptions!C8648:C10004)</f>
        <v>Residential</v>
      </c>
      <c r="Q8648" s="10" t="s">
        <v>128</v>
      </c>
      <c r="R8648" s="10" t="s">
        <v>148</v>
      </c>
      <c r="S8648" s="10" t="s">
        <v>1525</v>
      </c>
    </row>
    <row r="8649">
      <c r="A8649" s="1" t="s">
        <v>10868</v>
      </c>
      <c r="B8649" s="1" t="s">
        <v>1886</v>
      </c>
      <c r="C8649" s="1" t="s">
        <v>218</v>
      </c>
      <c r="D8649" s="1" t="s">
        <v>27</v>
      </c>
      <c r="E8649" s="1" t="s">
        <v>111</v>
      </c>
      <c r="F8649" s="1" t="s">
        <v>3756</v>
      </c>
      <c r="G8649" s="1" t="s">
        <v>27707</v>
      </c>
      <c r="H8649" s="1" t="s">
        <v>27708</v>
      </c>
      <c r="I8649" s="4">
        <v>84.21283564814814</v>
      </c>
      <c r="J8649" s="1">
        <v>193.34</v>
      </c>
      <c r="K8649" s="1">
        <v>48.67</v>
      </c>
      <c r="M8649" s="10">
        <f t="array" ref="M8649">_xlfn.XLOOKUP(A8649,subscriptions!B8649:B10004,subscriptions!D8649:D10004)</f>
        <v>120</v>
      </c>
      <c r="N8649" s="10">
        <f t="array" ref="N8649">_xlfn.XLOOKUP(A8649,subscriptions!B8649:B10004,subscriptions!G8649:G10004)</f>
        <v>0</v>
      </c>
      <c r="O8649" s="10">
        <v>120.0</v>
      </c>
      <c r="P8649" s="10" t="str">
        <f t="array" ref="P8649">_xlfn.XLOOKUP(A8649,subscriptions!B8649:B10004,subscriptions!C8649:C10004)</f>
        <v>Residential</v>
      </c>
      <c r="Q8649" s="10" t="s">
        <v>173</v>
      </c>
      <c r="R8649" s="10" t="s">
        <v>212</v>
      </c>
      <c r="S8649" s="10" t="s">
        <v>813</v>
      </c>
    </row>
    <row r="8650">
      <c r="A8650" s="1" t="s">
        <v>10869</v>
      </c>
      <c r="B8650" s="1" t="s">
        <v>555</v>
      </c>
      <c r="C8650" s="1" t="s">
        <v>2483</v>
      </c>
      <c r="D8650" s="1" t="s">
        <v>153</v>
      </c>
      <c r="E8650" s="1" t="s">
        <v>262</v>
      </c>
      <c r="F8650" s="1" t="s">
        <v>392</v>
      </c>
      <c r="G8650" s="1" t="s">
        <v>27709</v>
      </c>
      <c r="H8650" s="1" t="s">
        <v>27710</v>
      </c>
      <c r="I8650" s="4">
        <v>84.17113425925926</v>
      </c>
      <c r="J8650" s="1">
        <v>1951.99</v>
      </c>
      <c r="K8650" s="1">
        <v>239.75</v>
      </c>
      <c r="M8650" s="10">
        <f t="array" ref="M8650">_xlfn.XLOOKUP(A8650,subscriptions!B8650:B10004,subscriptions!D8650:D10004)</f>
        <v>120</v>
      </c>
      <c r="N8650" s="10">
        <f t="array" ref="N8650">_xlfn.XLOOKUP(A8650,subscriptions!B8650:B10004,subscriptions!G8650:G10004)</f>
        <v>5</v>
      </c>
      <c r="O8650" s="10">
        <v>114.0</v>
      </c>
      <c r="P8650" s="10" t="str">
        <f t="array" ref="P8650">_xlfn.XLOOKUP(A8650,subscriptions!B8650:B10004,subscriptions!C8650:C10004)</f>
        <v>Residential</v>
      </c>
      <c r="Q8650" s="10" t="s">
        <v>194</v>
      </c>
      <c r="R8650" s="10" t="s">
        <v>212</v>
      </c>
      <c r="S8650" s="10" t="s">
        <v>310</v>
      </c>
    </row>
    <row r="8651">
      <c r="A8651" s="1" t="s">
        <v>10870</v>
      </c>
      <c r="B8651" s="1" t="s">
        <v>1303</v>
      </c>
      <c r="C8651" s="1" t="s">
        <v>764</v>
      </c>
      <c r="D8651" s="1" t="s">
        <v>153</v>
      </c>
      <c r="E8651" s="1" t="s">
        <v>280</v>
      </c>
      <c r="F8651" s="1" t="s">
        <v>494</v>
      </c>
      <c r="G8651" s="1" t="s">
        <v>27711</v>
      </c>
      <c r="H8651" s="1" t="s">
        <v>27712</v>
      </c>
      <c r="I8651" s="4">
        <v>84.41813657407407</v>
      </c>
      <c r="J8651" s="1">
        <v>410.7</v>
      </c>
      <c r="K8651" s="1">
        <v>95.9</v>
      </c>
      <c r="M8651" s="10">
        <f t="array" ref="M8651">_xlfn.XLOOKUP(A8651,subscriptions!B8651:B10004,subscriptions!D8651:D10004)</f>
        <v>120</v>
      </c>
      <c r="N8651" s="10">
        <f t="array" ref="N8651">_xlfn.XLOOKUP(A8651,subscriptions!B8651:B10004,subscriptions!G8651:G10004)</f>
        <v>10</v>
      </c>
      <c r="O8651" s="10">
        <v>108.0</v>
      </c>
      <c r="P8651" s="10" t="str">
        <f t="array" ref="P8651">_xlfn.XLOOKUP(A8651,subscriptions!B8651:B10004,subscriptions!C8651:C10004)</f>
        <v>Residential</v>
      </c>
      <c r="Q8651" s="10" t="s">
        <v>128</v>
      </c>
      <c r="R8651" s="10" t="s">
        <v>212</v>
      </c>
      <c r="S8651" s="10" t="s">
        <v>3020</v>
      </c>
    </row>
    <row r="8652">
      <c r="A8652" s="1" t="s">
        <v>10871</v>
      </c>
      <c r="B8652" s="1" t="s">
        <v>1387</v>
      </c>
      <c r="C8652" s="1" t="s">
        <v>1492</v>
      </c>
      <c r="D8652" s="1" t="s">
        <v>27</v>
      </c>
      <c r="E8652" s="1" t="s">
        <v>179</v>
      </c>
      <c r="F8652" s="1" t="s">
        <v>901</v>
      </c>
      <c r="G8652" s="1" t="s">
        <v>27713</v>
      </c>
      <c r="H8652" s="1" t="s">
        <v>27714</v>
      </c>
      <c r="I8652" s="4">
        <v>84.25520833333333</v>
      </c>
      <c r="J8652" s="1">
        <v>379.01</v>
      </c>
      <c r="K8652" s="1">
        <v>90.24</v>
      </c>
      <c r="L8652" s="1">
        <v>100.0</v>
      </c>
      <c r="M8652" s="10">
        <f t="array" ref="M8652">_xlfn.XLOOKUP(A8652,subscriptions!B8652:B10004,subscriptions!D8652:D10004)</f>
        <v>120</v>
      </c>
      <c r="N8652" s="10">
        <f t="array" ref="N8652">_xlfn.XLOOKUP(A8652,subscriptions!B8652:B10004,subscriptions!G8652:G10004)</f>
        <v>20</v>
      </c>
      <c r="O8652" s="10">
        <v>96.0</v>
      </c>
      <c r="P8652" s="10" t="str">
        <f t="array" ref="P8652">_xlfn.XLOOKUP(A8652,subscriptions!B8652:B10004,subscriptions!C8652:C10004)</f>
        <v>Residential</v>
      </c>
      <c r="Q8652" s="10" t="s">
        <v>128</v>
      </c>
      <c r="R8652" s="10" t="s">
        <v>148</v>
      </c>
      <c r="S8652" s="10" t="s">
        <v>149</v>
      </c>
    </row>
    <row r="8653">
      <c r="A8653" s="1" t="s">
        <v>10872</v>
      </c>
      <c r="B8653" s="1" t="s">
        <v>6037</v>
      </c>
      <c r="C8653" s="1" t="s">
        <v>237</v>
      </c>
      <c r="D8653" s="1" t="s">
        <v>27</v>
      </c>
      <c r="E8653" s="1" t="s">
        <v>239</v>
      </c>
      <c r="F8653" s="1" t="s">
        <v>1186</v>
      </c>
      <c r="G8653" s="1" t="s">
        <v>27715</v>
      </c>
      <c r="H8653" s="1" t="s">
        <v>27716</v>
      </c>
      <c r="I8653" s="4">
        <v>84.37717592592593</v>
      </c>
      <c r="J8653" s="1">
        <v>848.48</v>
      </c>
      <c r="K8653" s="1">
        <v>89.06</v>
      </c>
      <c r="M8653" s="10">
        <f t="array" ref="M8653">_xlfn.XLOOKUP(A8653,subscriptions!B8653:B10004,subscriptions!D8653:D10004)</f>
        <v>50</v>
      </c>
      <c r="N8653" s="10">
        <f t="array" ref="N8653">_xlfn.XLOOKUP(A8653,subscriptions!B8653:B10004,subscriptions!G8653:G10004)</f>
        <v>0</v>
      </c>
      <c r="O8653" s="10">
        <v>50.0</v>
      </c>
      <c r="P8653" s="10" t="str">
        <f t="array" ref="P8653">_xlfn.XLOOKUP(A8653,subscriptions!B8653:B10004,subscriptions!C8653:C10004)</f>
        <v>Mini</v>
      </c>
      <c r="Q8653" s="10" t="s">
        <v>173</v>
      </c>
      <c r="R8653" s="10" t="s">
        <v>148</v>
      </c>
      <c r="S8653" s="10" t="s">
        <v>1360</v>
      </c>
    </row>
    <row r="8654">
      <c r="A8654" s="1" t="s">
        <v>10873</v>
      </c>
      <c r="B8654" s="1" t="s">
        <v>409</v>
      </c>
      <c r="C8654" s="1" t="s">
        <v>734</v>
      </c>
      <c r="D8654" s="1" t="s">
        <v>27</v>
      </c>
      <c r="E8654" s="1" t="s">
        <v>111</v>
      </c>
      <c r="F8654" s="1" t="s">
        <v>1362</v>
      </c>
      <c r="G8654" s="1" t="s">
        <v>27717</v>
      </c>
      <c r="H8654" s="1" t="s">
        <v>27718</v>
      </c>
      <c r="I8654" s="4">
        <v>84.25850694444445</v>
      </c>
      <c r="J8654" s="1">
        <v>437.73</v>
      </c>
      <c r="K8654" s="1">
        <v>48.94</v>
      </c>
      <c r="M8654" s="10">
        <f t="array" ref="M8654">_xlfn.XLOOKUP(A8654,subscriptions!B8654:B10004,subscriptions!D8654:D10004)</f>
        <v>120</v>
      </c>
      <c r="N8654" s="10">
        <f t="array" ref="N8654">_xlfn.XLOOKUP(A8654,subscriptions!B8654:B10004,subscriptions!G8654:G10004)</f>
        <v>5</v>
      </c>
      <c r="O8654" s="10">
        <v>114.0</v>
      </c>
      <c r="P8654" s="10" t="str">
        <f t="array" ref="P8654">_xlfn.XLOOKUP(A8654,subscriptions!B8654:B10004,subscriptions!C8654:C10004)</f>
        <v>Residential</v>
      </c>
      <c r="Q8654" s="10" t="s">
        <v>194</v>
      </c>
      <c r="R8654" s="10" t="s">
        <v>212</v>
      </c>
      <c r="S8654" s="10" t="s">
        <v>4148</v>
      </c>
    </row>
    <row r="8655">
      <c r="A8655" s="1" t="s">
        <v>10874</v>
      </c>
      <c r="B8655" s="1" t="s">
        <v>1099</v>
      </c>
      <c r="C8655" s="1" t="s">
        <v>279</v>
      </c>
      <c r="D8655" s="1" t="s">
        <v>153</v>
      </c>
      <c r="E8655" s="1" t="s">
        <v>332</v>
      </c>
      <c r="F8655" s="1" t="s">
        <v>1749</v>
      </c>
      <c r="G8655" s="1" t="s">
        <v>27719</v>
      </c>
      <c r="H8655" s="1" t="s">
        <v>27720</v>
      </c>
      <c r="I8655" s="4">
        <v>84.3398263888889</v>
      </c>
      <c r="J8655" s="1">
        <v>1365.09</v>
      </c>
      <c r="K8655" s="1">
        <v>176.48</v>
      </c>
      <c r="M8655" s="10">
        <f t="array" ref="M8655">_xlfn.XLOOKUP(A8655,subscriptions!B8655:B10004,subscriptions!D8655:D10004)</f>
        <v>80</v>
      </c>
      <c r="N8655" s="10">
        <f t="array" ref="N8655">_xlfn.XLOOKUP(A8655,subscriptions!B8655:B10004,subscriptions!G8655:G10004)</f>
        <v>10</v>
      </c>
      <c r="O8655" s="10">
        <v>72.0</v>
      </c>
      <c r="P8655" s="10" t="str">
        <f t="array" ref="P8655">_xlfn.XLOOKUP(A8655,subscriptions!B8655:B10004,subscriptions!C8655:C10004)</f>
        <v>Roam</v>
      </c>
      <c r="Q8655" s="10" t="s">
        <v>128</v>
      </c>
      <c r="R8655" s="10" t="s">
        <v>148</v>
      </c>
      <c r="S8655" s="10" t="s">
        <v>234</v>
      </c>
    </row>
    <row r="8656">
      <c r="A8656" s="1" t="s">
        <v>10877</v>
      </c>
      <c r="B8656" s="1" t="s">
        <v>4627</v>
      </c>
      <c r="C8656" s="1" t="s">
        <v>1833</v>
      </c>
      <c r="D8656" s="1" t="s">
        <v>27</v>
      </c>
      <c r="E8656" s="1" t="s">
        <v>332</v>
      </c>
      <c r="F8656" s="1" t="s">
        <v>1028</v>
      </c>
      <c r="G8656" s="1" t="s">
        <v>27721</v>
      </c>
      <c r="H8656" s="1" t="s">
        <v>27722</v>
      </c>
      <c r="I8656" s="4">
        <v>84.20981481481482</v>
      </c>
      <c r="J8656" s="1">
        <v>746.54</v>
      </c>
      <c r="K8656" s="1">
        <v>111.07</v>
      </c>
      <c r="M8656" s="10">
        <f t="array" ref="M8656">_xlfn.XLOOKUP(A8656,subscriptions!B8656:B10004,subscriptions!D8656:D10004)</f>
        <v>120</v>
      </c>
      <c r="N8656" s="10">
        <f t="array" ref="N8656">_xlfn.XLOOKUP(A8656,subscriptions!B8656:B10004,subscriptions!G8656:G10004)</f>
        <v>20</v>
      </c>
      <c r="O8656" s="10">
        <v>96.0</v>
      </c>
      <c r="P8656" s="10" t="str">
        <f t="array" ref="P8656">_xlfn.XLOOKUP(A8656,subscriptions!B8656:B10004,subscriptions!C8656:C10004)</f>
        <v>Residential</v>
      </c>
      <c r="Q8656" s="10" t="s">
        <v>128</v>
      </c>
      <c r="R8656" s="10" t="s">
        <v>148</v>
      </c>
      <c r="S8656" s="10" t="s">
        <v>353</v>
      </c>
    </row>
    <row r="8657">
      <c r="A8657" s="1" t="s">
        <v>10878</v>
      </c>
      <c r="B8657" s="1" t="s">
        <v>763</v>
      </c>
      <c r="C8657" s="1" t="s">
        <v>1492</v>
      </c>
      <c r="D8657" s="1" t="s">
        <v>27</v>
      </c>
      <c r="E8657" s="1" t="s">
        <v>28</v>
      </c>
      <c r="F8657" s="1" t="s">
        <v>313</v>
      </c>
      <c r="G8657" s="1" t="s">
        <v>27723</v>
      </c>
      <c r="H8657" s="1" t="s">
        <v>27724</v>
      </c>
      <c r="I8657" s="4">
        <v>84.33496527777778</v>
      </c>
      <c r="J8657" s="1">
        <v>943.79</v>
      </c>
      <c r="K8657" s="1">
        <v>108.51</v>
      </c>
      <c r="M8657" s="10">
        <f t="array" ref="M8657">_xlfn.XLOOKUP(A8657,subscriptions!B8657:B10004,subscriptions!D8657:D10004)</f>
        <v>120</v>
      </c>
      <c r="N8657" s="10">
        <f t="array" ref="N8657">_xlfn.XLOOKUP(A8657,subscriptions!B8657:B10004,subscriptions!G8657:G10004)</f>
        <v>0</v>
      </c>
      <c r="O8657" s="10">
        <v>120.0</v>
      </c>
      <c r="P8657" s="10" t="str">
        <f t="array" ref="P8657">_xlfn.XLOOKUP(A8657,subscriptions!B8657:B10004,subscriptions!C8657:C10004)</f>
        <v>Residential</v>
      </c>
      <c r="Q8657" s="10" t="s">
        <v>173</v>
      </c>
      <c r="R8657" s="10" t="s">
        <v>212</v>
      </c>
      <c r="S8657" s="10" t="s">
        <v>643</v>
      </c>
    </row>
    <row r="8658">
      <c r="A8658" s="1" t="s">
        <v>10879</v>
      </c>
      <c r="B8658" s="1" t="s">
        <v>355</v>
      </c>
      <c r="C8658" s="1" t="s">
        <v>658</v>
      </c>
      <c r="D8658" s="1" t="s">
        <v>153</v>
      </c>
      <c r="E8658" s="1" t="s">
        <v>219</v>
      </c>
      <c r="F8658" s="1" t="s">
        <v>4220</v>
      </c>
      <c r="G8658" s="1" t="s">
        <v>27725</v>
      </c>
      <c r="H8658" s="1" t="s">
        <v>27726</v>
      </c>
      <c r="I8658" s="4">
        <v>84.29756944444445</v>
      </c>
      <c r="J8658" s="1">
        <v>1205.59</v>
      </c>
      <c r="K8658" s="1">
        <v>122.11</v>
      </c>
      <c r="M8658" s="10">
        <f t="array" ref="M8658">_xlfn.XLOOKUP(A8658,subscriptions!B8658:B10004,subscriptions!D8658:D10004)</f>
        <v>120</v>
      </c>
      <c r="N8658" s="10">
        <f t="array" ref="N8658">_xlfn.XLOOKUP(A8658,subscriptions!B8658:B10004,subscriptions!G8658:G10004)</f>
        <v>5</v>
      </c>
      <c r="O8658" s="10">
        <v>114.0</v>
      </c>
      <c r="P8658" s="10" t="str">
        <f t="array" ref="P8658">_xlfn.XLOOKUP(A8658,subscriptions!B8658:B10004,subscriptions!C8658:C10004)</f>
        <v>Residential</v>
      </c>
      <c r="Q8658" s="10" t="s">
        <v>194</v>
      </c>
      <c r="R8658" s="10" t="s">
        <v>212</v>
      </c>
      <c r="S8658" s="10" t="s">
        <v>407</v>
      </c>
    </row>
    <row r="8659">
      <c r="A8659" s="1" t="s">
        <v>10880</v>
      </c>
      <c r="B8659" s="1" t="s">
        <v>4627</v>
      </c>
      <c r="C8659" s="1" t="s">
        <v>441</v>
      </c>
      <c r="D8659" s="1" t="s">
        <v>27</v>
      </c>
      <c r="E8659" s="1" t="s">
        <v>714</v>
      </c>
      <c r="F8659" s="1" t="s">
        <v>1866</v>
      </c>
      <c r="G8659" s="1" t="s">
        <v>27727</v>
      </c>
      <c r="H8659" s="1" t="s">
        <v>27728</v>
      </c>
      <c r="I8659" s="4">
        <v>84.21326388888889</v>
      </c>
      <c r="J8659" s="1">
        <v>391.36</v>
      </c>
      <c r="K8659" s="1">
        <v>66.11</v>
      </c>
      <c r="M8659" s="10">
        <f t="array" ref="M8659">_xlfn.XLOOKUP(A8659,subscriptions!B8659:B10004,subscriptions!D8659:D10004)</f>
        <v>120</v>
      </c>
      <c r="N8659" s="10">
        <f t="array" ref="N8659">_xlfn.XLOOKUP(A8659,subscriptions!B8659:B10004,subscriptions!G8659:G10004)</f>
        <v>10</v>
      </c>
      <c r="O8659" s="10">
        <v>108.0</v>
      </c>
      <c r="P8659" s="10" t="str">
        <f t="array" ref="P8659">_xlfn.XLOOKUP(A8659,subscriptions!B8659:B10004,subscriptions!C8659:C10004)</f>
        <v>Residential</v>
      </c>
      <c r="Q8659" s="10" t="s">
        <v>128</v>
      </c>
      <c r="R8659" s="10" t="s">
        <v>212</v>
      </c>
      <c r="S8659" s="10" t="s">
        <v>1915</v>
      </c>
    </row>
    <row r="8660">
      <c r="A8660" s="1" t="s">
        <v>10881</v>
      </c>
      <c r="B8660" s="1" t="s">
        <v>1865</v>
      </c>
      <c r="C8660" s="1" t="s">
        <v>2007</v>
      </c>
      <c r="D8660" s="1" t="s">
        <v>153</v>
      </c>
      <c r="E8660" s="1" t="s">
        <v>111</v>
      </c>
      <c r="F8660" s="1" t="s">
        <v>1227</v>
      </c>
      <c r="G8660" s="1" t="s">
        <v>27729</v>
      </c>
      <c r="H8660" s="1" t="s">
        <v>27730</v>
      </c>
      <c r="I8660" s="4">
        <v>84.38128472222222</v>
      </c>
      <c r="J8660" s="1">
        <v>303.96</v>
      </c>
      <c r="K8660" s="1">
        <v>67.05</v>
      </c>
      <c r="M8660" s="10">
        <f t="array" ref="M8660">_xlfn.XLOOKUP(A8660,subscriptions!B8660:B10004,subscriptions!D8660:D10004)</f>
        <v>120</v>
      </c>
      <c r="N8660" s="10">
        <f t="array" ref="N8660">_xlfn.XLOOKUP(A8660,subscriptions!B8660:B10004,subscriptions!G8660:G10004)</f>
        <v>20</v>
      </c>
      <c r="O8660" s="10">
        <v>96.0</v>
      </c>
      <c r="P8660" s="10" t="str">
        <f t="array" ref="P8660">_xlfn.XLOOKUP(A8660,subscriptions!B8660:B10004,subscriptions!C8660:C10004)</f>
        <v>Residential</v>
      </c>
      <c r="Q8660" s="10" t="s">
        <v>128</v>
      </c>
      <c r="R8660" s="10" t="s">
        <v>148</v>
      </c>
      <c r="S8660" s="10" t="s">
        <v>1789</v>
      </c>
    </row>
    <row r="8661">
      <c r="A8661" s="1" t="s">
        <v>10882</v>
      </c>
      <c r="B8661" s="1" t="s">
        <v>1527</v>
      </c>
      <c r="C8661" s="1" t="s">
        <v>1388</v>
      </c>
      <c r="D8661" s="1" t="s">
        <v>153</v>
      </c>
      <c r="E8661" s="1" t="s">
        <v>714</v>
      </c>
      <c r="F8661" s="1" t="s">
        <v>1866</v>
      </c>
      <c r="G8661" s="1" t="s">
        <v>27731</v>
      </c>
      <c r="H8661" s="1" t="s">
        <v>27732</v>
      </c>
      <c r="I8661" s="4">
        <v>84.29802083333334</v>
      </c>
      <c r="J8661" s="1">
        <v>3235.68</v>
      </c>
      <c r="K8661" s="1">
        <v>614.95</v>
      </c>
      <c r="M8661" s="10">
        <f t="array" ref="M8661">_xlfn.XLOOKUP(A8661,subscriptions!B8661:B10004,subscriptions!D8661:D10004)</f>
        <v>80</v>
      </c>
      <c r="N8661" s="10">
        <f t="array" ref="N8661">_xlfn.XLOOKUP(A8661,subscriptions!B8661:B10004,subscriptions!G8661:G10004)</f>
        <v>0</v>
      </c>
      <c r="O8661" s="10">
        <v>80.0</v>
      </c>
      <c r="P8661" s="10" t="str">
        <f t="array" ref="P8661">_xlfn.XLOOKUP(A8661,subscriptions!B8661:B10004,subscriptions!C8661:C10004)</f>
        <v>Roam</v>
      </c>
      <c r="Q8661" s="10" t="s">
        <v>173</v>
      </c>
      <c r="R8661" s="10" t="s">
        <v>148</v>
      </c>
      <c r="S8661" s="10" t="s">
        <v>785</v>
      </c>
    </row>
    <row r="8662">
      <c r="A8662" s="1" t="s">
        <v>10883</v>
      </c>
      <c r="B8662" s="1" t="s">
        <v>472</v>
      </c>
      <c r="C8662" s="1" t="s">
        <v>524</v>
      </c>
      <c r="D8662" s="1" t="s">
        <v>27</v>
      </c>
      <c r="E8662" s="1" t="s">
        <v>28</v>
      </c>
      <c r="F8662" s="1" t="s">
        <v>29</v>
      </c>
      <c r="G8662" s="1" t="s">
        <v>27733</v>
      </c>
      <c r="H8662" s="1" t="s">
        <v>27734</v>
      </c>
      <c r="I8662" s="4">
        <v>84.37799768518518</v>
      </c>
      <c r="J8662" s="1">
        <v>903.01</v>
      </c>
      <c r="K8662" s="1">
        <v>124.94</v>
      </c>
      <c r="M8662" s="10">
        <f t="array" ref="M8662">_xlfn.XLOOKUP(A8662,subscriptions!B8662:B10004,subscriptions!D8662:D10004)</f>
        <v>120</v>
      </c>
      <c r="N8662" s="10">
        <f t="array" ref="N8662">_xlfn.XLOOKUP(A8662,subscriptions!B8662:B10004,subscriptions!G8662:G10004)</f>
        <v>5</v>
      </c>
      <c r="O8662" s="10">
        <v>114.0</v>
      </c>
      <c r="P8662" s="10" t="str">
        <f t="array" ref="P8662">_xlfn.XLOOKUP(A8662,subscriptions!B8662:B10004,subscriptions!C8662:C10004)</f>
        <v>Residential</v>
      </c>
      <c r="Q8662" s="10" t="s">
        <v>194</v>
      </c>
      <c r="R8662" s="10" t="s">
        <v>212</v>
      </c>
      <c r="S8662" s="10" t="s">
        <v>1302</v>
      </c>
    </row>
    <row r="8663">
      <c r="A8663" s="1" t="s">
        <v>10884</v>
      </c>
      <c r="B8663" s="1" t="s">
        <v>1009</v>
      </c>
      <c r="C8663" s="1" t="s">
        <v>261</v>
      </c>
      <c r="D8663" s="1" t="s">
        <v>153</v>
      </c>
      <c r="E8663" s="1" t="s">
        <v>239</v>
      </c>
      <c r="F8663" s="1" t="s">
        <v>240</v>
      </c>
      <c r="G8663" s="1" t="s">
        <v>27735</v>
      </c>
      <c r="H8663" s="1" t="s">
        <v>27736</v>
      </c>
      <c r="I8663" s="4">
        <v>84.38131944444444</v>
      </c>
      <c r="J8663" s="1">
        <v>846.78</v>
      </c>
      <c r="K8663" s="1">
        <v>217.73</v>
      </c>
      <c r="M8663" s="10">
        <f t="array" ref="M8663">_xlfn.XLOOKUP(A8663,subscriptions!B8663:B10004,subscriptions!D8663:D10004)</f>
        <v>120</v>
      </c>
      <c r="N8663" s="10">
        <f t="array" ref="N8663">_xlfn.XLOOKUP(A8663,subscriptions!B8663:B10004,subscriptions!G8663:G10004)</f>
        <v>10</v>
      </c>
      <c r="O8663" s="10">
        <v>108.0</v>
      </c>
      <c r="P8663" s="10" t="str">
        <f t="array" ref="P8663">_xlfn.XLOOKUP(A8663,subscriptions!B8663:B10004,subscriptions!C8663:C10004)</f>
        <v>Residential</v>
      </c>
      <c r="Q8663" s="10" t="s">
        <v>128</v>
      </c>
      <c r="R8663" s="10" t="s">
        <v>212</v>
      </c>
      <c r="S8663" s="10" t="s">
        <v>1789</v>
      </c>
    </row>
    <row r="8664">
      <c r="A8664" s="1" t="s">
        <v>10885</v>
      </c>
      <c r="B8664" s="1" t="s">
        <v>425</v>
      </c>
      <c r="C8664" s="1" t="s">
        <v>524</v>
      </c>
      <c r="D8664" s="1" t="s">
        <v>153</v>
      </c>
      <c r="E8664" s="1" t="s">
        <v>28</v>
      </c>
      <c r="F8664" s="1" t="s">
        <v>801</v>
      </c>
      <c r="G8664" s="1" t="s">
        <v>27737</v>
      </c>
      <c r="H8664" s="1" t="s">
        <v>27738</v>
      </c>
      <c r="I8664" s="4">
        <v>84.2105787037037</v>
      </c>
      <c r="J8664" s="1">
        <v>104.39</v>
      </c>
      <c r="K8664" s="1">
        <v>31.41</v>
      </c>
      <c r="M8664" s="10">
        <f t="array" ref="M8664">_xlfn.XLOOKUP(A8664,subscriptions!B8664:B10004,subscriptions!D8664:D10004)</f>
        <v>120</v>
      </c>
      <c r="N8664" s="10">
        <f t="array" ref="N8664">_xlfn.XLOOKUP(A8664,subscriptions!B8664:B10004,subscriptions!G8664:G10004)</f>
        <v>20</v>
      </c>
      <c r="O8664" s="10">
        <v>96.0</v>
      </c>
      <c r="P8664" s="10" t="str">
        <f t="array" ref="P8664">_xlfn.XLOOKUP(A8664,subscriptions!B8664:B10004,subscriptions!C8664:C10004)</f>
        <v>Residential</v>
      </c>
      <c r="Q8664" s="10" t="s">
        <v>128</v>
      </c>
      <c r="R8664" s="10" t="s">
        <v>148</v>
      </c>
      <c r="S8664" s="10" t="s">
        <v>770</v>
      </c>
    </row>
    <row r="8665">
      <c r="A8665" s="1" t="s">
        <v>10888</v>
      </c>
      <c r="B8665" s="1" t="s">
        <v>1099</v>
      </c>
      <c r="C8665" s="1" t="s">
        <v>330</v>
      </c>
      <c r="D8665" s="1" t="s">
        <v>153</v>
      </c>
      <c r="E8665" s="1" t="s">
        <v>219</v>
      </c>
      <c r="F8665" s="1" t="s">
        <v>458</v>
      </c>
      <c r="G8665" s="1" t="s">
        <v>27739</v>
      </c>
      <c r="H8665" s="1" t="s">
        <v>27740</v>
      </c>
      <c r="I8665" s="4">
        <v>84.34173611111112</v>
      </c>
      <c r="J8665" s="1">
        <v>1083.66</v>
      </c>
      <c r="K8665" s="1">
        <v>250.41</v>
      </c>
      <c r="M8665" s="10">
        <f t="array" ref="M8665">_xlfn.XLOOKUP(A8665,subscriptions!B8665:B10004,subscriptions!D8665:D10004)</f>
        <v>120</v>
      </c>
      <c r="N8665" s="10">
        <f t="array" ref="N8665">_xlfn.XLOOKUP(A8665,subscriptions!B8665:B10004,subscriptions!G8665:G10004)</f>
        <v>0</v>
      </c>
      <c r="O8665" s="10">
        <v>120.0</v>
      </c>
      <c r="P8665" s="10" t="str">
        <f t="array" ref="P8665">_xlfn.XLOOKUP(A8665,subscriptions!B8665:B10004,subscriptions!C8665:C10004)</f>
        <v>Residential</v>
      </c>
      <c r="Q8665" s="10" t="s">
        <v>173</v>
      </c>
      <c r="R8665" s="10" t="s">
        <v>212</v>
      </c>
      <c r="S8665" s="10" t="s">
        <v>1703</v>
      </c>
    </row>
    <row r="8666">
      <c r="A8666" s="1" t="s">
        <v>10889</v>
      </c>
      <c r="B8666" s="1" t="s">
        <v>4627</v>
      </c>
      <c r="C8666" s="1" t="s">
        <v>658</v>
      </c>
      <c r="D8666" s="1" t="s">
        <v>27</v>
      </c>
      <c r="E8666" s="1" t="s">
        <v>332</v>
      </c>
      <c r="F8666" s="1" t="s">
        <v>788</v>
      </c>
      <c r="G8666" s="1" t="s">
        <v>27741</v>
      </c>
      <c r="H8666" s="1" t="s">
        <v>27742</v>
      </c>
      <c r="I8666" s="4">
        <v>84.17232638888889</v>
      </c>
      <c r="J8666" s="1">
        <v>1261.73</v>
      </c>
      <c r="K8666" s="1">
        <v>189.22</v>
      </c>
      <c r="M8666" s="10">
        <f t="array" ref="M8666">_xlfn.XLOOKUP(A8666,subscriptions!B8666:B10004,subscriptions!D8666:D10004)</f>
        <v>120</v>
      </c>
      <c r="N8666" s="10">
        <f t="array" ref="N8666">_xlfn.XLOOKUP(A8666,subscriptions!B8666:B10004,subscriptions!G8666:G10004)</f>
        <v>5</v>
      </c>
      <c r="O8666" s="10">
        <v>114.0</v>
      </c>
      <c r="P8666" s="10" t="str">
        <f t="array" ref="P8666">_xlfn.XLOOKUP(A8666,subscriptions!B8666:B10004,subscriptions!C8666:C10004)</f>
        <v>Residential</v>
      </c>
      <c r="Q8666" s="10" t="s">
        <v>194</v>
      </c>
      <c r="R8666" s="10" t="s">
        <v>212</v>
      </c>
      <c r="S8666" s="10" t="s">
        <v>1637</v>
      </c>
    </row>
    <row r="8667">
      <c r="A8667" s="1" t="s">
        <v>10890</v>
      </c>
      <c r="B8667" s="1" t="s">
        <v>748</v>
      </c>
      <c r="C8667" s="1" t="s">
        <v>1876</v>
      </c>
      <c r="D8667" s="1" t="s">
        <v>27</v>
      </c>
      <c r="E8667" s="1" t="s">
        <v>332</v>
      </c>
      <c r="F8667" s="1" t="s">
        <v>736</v>
      </c>
      <c r="G8667" s="1" t="s">
        <v>27743</v>
      </c>
      <c r="H8667" s="1" t="s">
        <v>27744</v>
      </c>
      <c r="I8667" s="4">
        <v>84.29950231481482</v>
      </c>
      <c r="J8667" s="1">
        <v>1277.52</v>
      </c>
      <c r="K8667" s="1">
        <v>206.59</v>
      </c>
      <c r="M8667" s="10">
        <f t="array" ref="M8667">_xlfn.XLOOKUP(A8667,subscriptions!B8667:B10004,subscriptions!D8667:D10004)</f>
        <v>80</v>
      </c>
      <c r="N8667" s="10">
        <f t="array" ref="N8667">_xlfn.XLOOKUP(A8667,subscriptions!B8667:B10004,subscriptions!G8667:G10004)</f>
        <v>10</v>
      </c>
      <c r="O8667" s="10">
        <v>72.0</v>
      </c>
      <c r="P8667" s="10" t="str">
        <f t="array" ref="P8667">_xlfn.XLOOKUP(A8667,subscriptions!B8667:B10004,subscriptions!C8667:C10004)</f>
        <v>Roam</v>
      </c>
      <c r="Q8667" s="10" t="s">
        <v>128</v>
      </c>
      <c r="R8667" s="10" t="s">
        <v>148</v>
      </c>
      <c r="S8667" s="10" t="s">
        <v>522</v>
      </c>
    </row>
    <row r="8668">
      <c r="A8668" s="1" t="s">
        <v>10891</v>
      </c>
      <c r="B8668" s="1" t="s">
        <v>1044</v>
      </c>
      <c r="C8668" s="1" t="s">
        <v>1200</v>
      </c>
      <c r="D8668" s="1" t="s">
        <v>27</v>
      </c>
      <c r="E8668" s="1" t="s">
        <v>332</v>
      </c>
      <c r="F8668" s="1" t="s">
        <v>1749</v>
      </c>
      <c r="G8668" s="1" t="s">
        <v>27745</v>
      </c>
      <c r="H8668" s="1" t="s">
        <v>27746</v>
      </c>
      <c r="I8668" s="4">
        <v>84.38068287037036</v>
      </c>
      <c r="J8668" s="1">
        <v>1891.53</v>
      </c>
      <c r="K8668" s="1">
        <v>452.32</v>
      </c>
      <c r="M8668" s="10">
        <f t="array" ref="M8668">_xlfn.XLOOKUP(A8668,subscriptions!B8668:B10004,subscriptions!D8668:D10004)</f>
        <v>120</v>
      </c>
      <c r="N8668" s="10">
        <f t="array" ref="N8668">_xlfn.XLOOKUP(A8668,subscriptions!B8668:B10004,subscriptions!G8668:G10004)</f>
        <v>20</v>
      </c>
      <c r="O8668" s="10">
        <v>96.0</v>
      </c>
      <c r="P8668" s="10" t="str">
        <f t="array" ref="P8668">_xlfn.XLOOKUP(A8668,subscriptions!B8668:B10004,subscriptions!C8668:C10004)</f>
        <v>Residential</v>
      </c>
      <c r="Q8668" s="10" t="s">
        <v>128</v>
      </c>
      <c r="R8668" s="10" t="s">
        <v>148</v>
      </c>
      <c r="S8668" s="10" t="s">
        <v>762</v>
      </c>
    </row>
    <row r="8669">
      <c r="A8669" s="1" t="s">
        <v>10892</v>
      </c>
      <c r="B8669" s="1" t="s">
        <v>713</v>
      </c>
      <c r="C8669" s="1" t="s">
        <v>26</v>
      </c>
      <c r="D8669" s="1" t="s">
        <v>27</v>
      </c>
      <c r="E8669" s="1" t="s">
        <v>28</v>
      </c>
      <c r="F8669" s="1" t="s">
        <v>2581</v>
      </c>
      <c r="G8669" s="1" t="s">
        <v>27747</v>
      </c>
      <c r="H8669" s="1" t="s">
        <v>27748</v>
      </c>
      <c r="I8669" s="4">
        <v>84.2933449074074</v>
      </c>
      <c r="J8669" s="1">
        <v>343.08</v>
      </c>
      <c r="K8669" s="1">
        <v>49.41</v>
      </c>
      <c r="M8669" s="10">
        <f t="array" ref="M8669">_xlfn.XLOOKUP(A8669,subscriptions!B8669:B10004,subscriptions!D8669:D10004)</f>
        <v>120</v>
      </c>
      <c r="N8669" s="10">
        <f t="array" ref="N8669">_xlfn.XLOOKUP(A8669,subscriptions!B8669:B10004,subscriptions!G8669:G10004)</f>
        <v>0</v>
      </c>
      <c r="O8669" s="10">
        <v>120.0</v>
      </c>
      <c r="P8669" s="10" t="str">
        <f t="array" ref="P8669">_xlfn.XLOOKUP(A8669,subscriptions!B8669:B10004,subscriptions!C8669:C10004)</f>
        <v>Residential</v>
      </c>
      <c r="Q8669" s="10" t="s">
        <v>173</v>
      </c>
      <c r="R8669" s="10" t="s">
        <v>212</v>
      </c>
      <c r="S8669" s="10" t="s">
        <v>1779</v>
      </c>
    </row>
    <row r="8670">
      <c r="A8670" s="1" t="s">
        <v>10893</v>
      </c>
      <c r="B8670" s="1" t="s">
        <v>236</v>
      </c>
      <c r="C8670" s="1" t="s">
        <v>296</v>
      </c>
      <c r="D8670" s="1" t="s">
        <v>153</v>
      </c>
      <c r="E8670" s="1" t="s">
        <v>28</v>
      </c>
      <c r="F8670" s="1" t="s">
        <v>2581</v>
      </c>
      <c r="G8670" s="1" t="s">
        <v>27749</v>
      </c>
      <c r="H8670" s="1" t="s">
        <v>27750</v>
      </c>
      <c r="I8670" s="4">
        <v>84.16758101851852</v>
      </c>
      <c r="J8670" s="1">
        <v>485.98</v>
      </c>
      <c r="K8670" s="1">
        <v>101.32</v>
      </c>
      <c r="M8670" s="10">
        <f t="array" ref="M8670">_xlfn.XLOOKUP(A8670,subscriptions!B8670:B10004,subscriptions!D8670:D10004)</f>
        <v>50</v>
      </c>
      <c r="N8670" s="10">
        <f t="array" ref="N8670">_xlfn.XLOOKUP(A8670,subscriptions!B8670:B10004,subscriptions!G8670:G10004)</f>
        <v>5</v>
      </c>
      <c r="O8670" s="10">
        <v>47.5</v>
      </c>
      <c r="P8670" s="10" t="str">
        <f t="array" ref="P8670">_xlfn.XLOOKUP(A8670,subscriptions!B8670:B10004,subscriptions!C8670:C10004)</f>
        <v>Mini</v>
      </c>
      <c r="Q8670" s="10" t="s">
        <v>194</v>
      </c>
      <c r="R8670" s="10" t="s">
        <v>148</v>
      </c>
      <c r="S8670" s="10" t="s">
        <v>1412</v>
      </c>
    </row>
    <row r="8671">
      <c r="A8671" s="1" t="s">
        <v>10894</v>
      </c>
      <c r="B8671" s="1" t="s">
        <v>2096</v>
      </c>
      <c r="C8671" s="1" t="s">
        <v>827</v>
      </c>
      <c r="D8671" s="1" t="s">
        <v>27</v>
      </c>
      <c r="E8671" s="1" t="s">
        <v>239</v>
      </c>
      <c r="F8671" s="1" t="s">
        <v>2154</v>
      </c>
      <c r="G8671" s="1" t="s">
        <v>27751</v>
      </c>
      <c r="H8671" s="1" t="s">
        <v>27752</v>
      </c>
      <c r="I8671" s="4">
        <v>84.21276620370371</v>
      </c>
      <c r="J8671" s="1">
        <v>2546.87</v>
      </c>
      <c r="K8671" s="1">
        <v>415.08</v>
      </c>
      <c r="M8671" s="10">
        <f t="array" ref="M8671">_xlfn.XLOOKUP(A8671,subscriptions!B8671:B10004,subscriptions!D8671:D10004)</f>
        <v>250</v>
      </c>
      <c r="N8671" s="10">
        <f t="array" ref="N8671">_xlfn.XLOOKUP(A8671,subscriptions!B8671:B10004,subscriptions!G8671:G10004)</f>
        <v>10</v>
      </c>
      <c r="O8671" s="10">
        <v>225.0</v>
      </c>
      <c r="P8671" s="10" t="str">
        <f t="array" ref="P8671">_xlfn.XLOOKUP(A8671,subscriptions!B8671:B10004,subscriptions!C8671:C10004)</f>
        <v>Business</v>
      </c>
      <c r="Q8671" s="10" t="s">
        <v>128</v>
      </c>
      <c r="R8671" s="10" t="s">
        <v>129</v>
      </c>
      <c r="S8671" s="10" t="s">
        <v>813</v>
      </c>
    </row>
    <row r="8672">
      <c r="A8672" s="1" t="s">
        <v>10895</v>
      </c>
      <c r="B8672" s="1" t="s">
        <v>197</v>
      </c>
      <c r="C8672" s="1" t="s">
        <v>750</v>
      </c>
      <c r="D8672" s="1" t="s">
        <v>153</v>
      </c>
      <c r="E8672" s="1" t="s">
        <v>714</v>
      </c>
      <c r="F8672" s="1" t="s">
        <v>1159</v>
      </c>
      <c r="G8672" s="1" t="s">
        <v>27753</v>
      </c>
      <c r="H8672" s="1" t="s">
        <v>27754</v>
      </c>
      <c r="I8672" s="4">
        <v>84.33421296296297</v>
      </c>
      <c r="J8672" s="1">
        <v>4461.03</v>
      </c>
      <c r="K8672" s="1">
        <v>558.05</v>
      </c>
      <c r="M8672" s="10">
        <f t="array" ref="M8672">_xlfn.XLOOKUP(A8672,subscriptions!B8672:B10004,subscriptions!D8672:D10004)</f>
        <v>120</v>
      </c>
      <c r="N8672" s="10">
        <f t="array" ref="N8672">_xlfn.XLOOKUP(A8672,subscriptions!B8672:B10004,subscriptions!G8672:G10004)</f>
        <v>20</v>
      </c>
      <c r="O8672" s="10">
        <v>96.0</v>
      </c>
      <c r="P8672" s="10" t="str">
        <f t="array" ref="P8672">_xlfn.XLOOKUP(A8672,subscriptions!B8672:B10004,subscriptions!C8672:C10004)</f>
        <v>Residential</v>
      </c>
      <c r="Q8672" s="10" t="s">
        <v>128</v>
      </c>
      <c r="R8672" s="10" t="s">
        <v>148</v>
      </c>
      <c r="S8672" s="10" t="s">
        <v>195</v>
      </c>
    </row>
    <row r="8673">
      <c r="A8673" s="1" t="s">
        <v>10896</v>
      </c>
      <c r="B8673" s="1" t="s">
        <v>355</v>
      </c>
      <c r="C8673" s="1" t="s">
        <v>556</v>
      </c>
      <c r="D8673" s="1" t="s">
        <v>153</v>
      </c>
      <c r="E8673" s="1" t="s">
        <v>111</v>
      </c>
      <c r="F8673" s="1" t="s">
        <v>1855</v>
      </c>
      <c r="G8673" s="1" t="s">
        <v>27755</v>
      </c>
      <c r="H8673" s="1" t="s">
        <v>27756</v>
      </c>
      <c r="I8673" s="4">
        <v>84.29380787037037</v>
      </c>
      <c r="J8673" s="1">
        <v>269.16</v>
      </c>
      <c r="K8673" s="1">
        <v>38.75</v>
      </c>
      <c r="M8673" s="10">
        <f t="array" ref="M8673">_xlfn.XLOOKUP(A8673,subscriptions!B8673:B10004,subscriptions!D8673:D10004)</f>
        <v>120</v>
      </c>
      <c r="N8673" s="10">
        <f t="array" ref="N8673">_xlfn.XLOOKUP(A8673,subscriptions!B8673:B10004,subscriptions!G8673:G10004)</f>
        <v>0</v>
      </c>
      <c r="O8673" s="10">
        <v>120.0</v>
      </c>
      <c r="P8673" s="10" t="str">
        <f t="array" ref="P8673">_xlfn.XLOOKUP(A8673,subscriptions!B8673:B10004,subscriptions!C8673:C10004)</f>
        <v>Residential</v>
      </c>
      <c r="Q8673" s="10" t="s">
        <v>173</v>
      </c>
      <c r="R8673" s="10" t="s">
        <v>212</v>
      </c>
      <c r="S8673" s="10" t="s">
        <v>1458</v>
      </c>
    </row>
    <row r="8674">
      <c r="A8674" s="1" t="s">
        <v>10897</v>
      </c>
      <c r="B8674" s="1" t="s">
        <v>657</v>
      </c>
      <c r="C8674" s="1" t="s">
        <v>473</v>
      </c>
      <c r="D8674" s="1" t="s">
        <v>153</v>
      </c>
      <c r="E8674" s="1" t="s">
        <v>332</v>
      </c>
      <c r="F8674" s="1" t="s">
        <v>427</v>
      </c>
      <c r="G8674" s="1" t="s">
        <v>27757</v>
      </c>
      <c r="H8674" s="1" t="s">
        <v>27758</v>
      </c>
      <c r="I8674" s="4">
        <v>84.17307870370371</v>
      </c>
      <c r="J8674" s="1">
        <v>1082.69</v>
      </c>
      <c r="K8674" s="1">
        <v>285.12</v>
      </c>
      <c r="M8674" s="10">
        <f t="array" ref="M8674">_xlfn.XLOOKUP(A8674,subscriptions!B8674:B10004,subscriptions!D8674:D10004)</f>
        <v>120</v>
      </c>
      <c r="N8674" s="10">
        <f t="array" ref="N8674">_xlfn.XLOOKUP(A8674,subscriptions!B8674:B10004,subscriptions!G8674:G10004)</f>
        <v>5</v>
      </c>
      <c r="O8674" s="10">
        <v>114.0</v>
      </c>
      <c r="P8674" s="10" t="str">
        <f t="array" ref="P8674">_xlfn.XLOOKUP(A8674,subscriptions!B8674:B10004,subscriptions!C8674:C10004)</f>
        <v>Residential</v>
      </c>
      <c r="Q8674" s="10" t="s">
        <v>194</v>
      </c>
      <c r="R8674" s="10" t="s">
        <v>212</v>
      </c>
      <c r="S8674" s="10" t="s">
        <v>2630</v>
      </c>
    </row>
    <row r="8675">
      <c r="A8675" s="1" t="s">
        <v>10898</v>
      </c>
      <c r="B8675" s="1" t="s">
        <v>1009</v>
      </c>
      <c r="C8675" s="1" t="s">
        <v>1100</v>
      </c>
      <c r="D8675" s="1" t="s">
        <v>153</v>
      </c>
      <c r="E8675" s="1" t="s">
        <v>714</v>
      </c>
      <c r="F8675" s="1" t="s">
        <v>828</v>
      </c>
      <c r="G8675" s="1" t="s">
        <v>27759</v>
      </c>
      <c r="H8675" s="1" t="s">
        <v>27760</v>
      </c>
      <c r="I8675" s="4">
        <v>84.37991898148148</v>
      </c>
      <c r="J8675" s="1">
        <v>411.53</v>
      </c>
      <c r="K8675" s="1">
        <v>52.8</v>
      </c>
      <c r="M8675" s="10">
        <f t="array" ref="M8675">_xlfn.XLOOKUP(A8675,subscriptions!B8675:B10004,subscriptions!D8675:D10004)</f>
        <v>250</v>
      </c>
      <c r="N8675" s="10">
        <f t="array" ref="N8675">_xlfn.XLOOKUP(A8675,subscriptions!B8675:B10004,subscriptions!G8675:G10004)</f>
        <v>10</v>
      </c>
      <c r="O8675" s="10">
        <v>225.0</v>
      </c>
      <c r="P8675" s="10" t="str">
        <f t="array" ref="P8675">_xlfn.XLOOKUP(A8675,subscriptions!B8675:B10004,subscriptions!C8675:C10004)</f>
        <v>Business</v>
      </c>
      <c r="Q8675" s="10" t="s">
        <v>128</v>
      </c>
      <c r="R8675" s="10" t="s">
        <v>129</v>
      </c>
      <c r="S8675" s="10" t="s">
        <v>698</v>
      </c>
    </row>
    <row r="8676">
      <c r="A8676" s="1" t="s">
        <v>10901</v>
      </c>
      <c r="B8676" s="1" t="s">
        <v>645</v>
      </c>
      <c r="C8676" s="1" t="s">
        <v>492</v>
      </c>
      <c r="D8676" s="1" t="s">
        <v>153</v>
      </c>
      <c r="E8676" s="1" t="s">
        <v>111</v>
      </c>
      <c r="F8676" s="1" t="s">
        <v>1263</v>
      </c>
      <c r="G8676" s="1" t="s">
        <v>27761</v>
      </c>
      <c r="H8676" s="1" t="s">
        <v>27762</v>
      </c>
      <c r="I8676" s="4">
        <v>84.25354166666666</v>
      </c>
      <c r="J8676" s="1">
        <v>142.93</v>
      </c>
      <c r="K8676" s="1">
        <v>33.63</v>
      </c>
      <c r="M8676" s="10">
        <f t="array" ref="M8676">_xlfn.XLOOKUP(A8676,subscriptions!B8676:B10004,subscriptions!D8676:D10004)</f>
        <v>120</v>
      </c>
      <c r="N8676" s="10">
        <f t="array" ref="N8676">_xlfn.XLOOKUP(A8676,subscriptions!B8676:B10004,subscriptions!G8676:G10004)</f>
        <v>20</v>
      </c>
      <c r="O8676" s="10">
        <v>96.0</v>
      </c>
      <c r="P8676" s="10" t="str">
        <f t="array" ref="P8676">_xlfn.XLOOKUP(A8676,subscriptions!B8676:B10004,subscriptions!C8676:C10004)</f>
        <v>Residential</v>
      </c>
      <c r="Q8676" s="10" t="s">
        <v>128</v>
      </c>
      <c r="R8676" s="10" t="s">
        <v>148</v>
      </c>
      <c r="S8676" s="10" t="s">
        <v>1832</v>
      </c>
    </row>
    <row r="8677">
      <c r="A8677" s="1" t="s">
        <v>10902</v>
      </c>
      <c r="B8677" s="1" t="s">
        <v>472</v>
      </c>
      <c r="C8677" s="1" t="s">
        <v>110</v>
      </c>
      <c r="D8677" s="1" t="s">
        <v>27</v>
      </c>
      <c r="E8677" s="1" t="s">
        <v>631</v>
      </c>
      <c r="F8677" s="1" t="s">
        <v>632</v>
      </c>
      <c r="G8677" s="1" t="s">
        <v>27763</v>
      </c>
      <c r="H8677" s="1" t="s">
        <v>27764</v>
      </c>
      <c r="I8677" s="4">
        <v>84.33501157407407</v>
      </c>
      <c r="J8677" s="1">
        <v>640.68</v>
      </c>
      <c r="K8677" s="1">
        <v>153.7</v>
      </c>
      <c r="M8677" s="10">
        <f t="array" ref="M8677">_xlfn.XLOOKUP(A8677,subscriptions!B8677:B10004,subscriptions!D8677:D10004)</f>
        <v>80</v>
      </c>
      <c r="N8677" s="10">
        <f t="array" ref="N8677">_xlfn.XLOOKUP(A8677,subscriptions!B8677:B10004,subscriptions!G8677:G10004)</f>
        <v>0</v>
      </c>
      <c r="O8677" s="10">
        <v>80.0</v>
      </c>
      <c r="P8677" s="10" t="str">
        <f t="array" ref="P8677">_xlfn.XLOOKUP(A8677,subscriptions!B8677:B10004,subscriptions!C8677:C10004)</f>
        <v>Roam</v>
      </c>
      <c r="Q8677" s="10" t="s">
        <v>173</v>
      </c>
      <c r="R8677" s="10" t="s">
        <v>148</v>
      </c>
      <c r="S8677" s="10" t="s">
        <v>643</v>
      </c>
    </row>
    <row r="8678">
      <c r="A8678" s="1" t="s">
        <v>10903</v>
      </c>
      <c r="B8678" s="1" t="s">
        <v>1664</v>
      </c>
      <c r="C8678" s="1" t="s">
        <v>1388</v>
      </c>
      <c r="D8678" s="1" t="s">
        <v>153</v>
      </c>
      <c r="E8678" s="1" t="s">
        <v>219</v>
      </c>
      <c r="F8678" s="1" t="s">
        <v>220</v>
      </c>
      <c r="G8678" s="1" t="s">
        <v>27765</v>
      </c>
      <c r="H8678" s="1" t="s">
        <v>27766</v>
      </c>
      <c r="I8678" s="4">
        <v>84.29745370370371</v>
      </c>
      <c r="J8678" s="1">
        <v>282.68</v>
      </c>
      <c r="K8678" s="1">
        <v>52.64</v>
      </c>
      <c r="M8678" s="10">
        <f t="array" ref="M8678">_xlfn.XLOOKUP(A8678,subscriptions!B8678:B10004,subscriptions!D8678:D10004)</f>
        <v>50</v>
      </c>
      <c r="N8678" s="10">
        <f t="array" ref="N8678">_xlfn.XLOOKUP(A8678,subscriptions!B8678:B10004,subscriptions!G8678:G10004)</f>
        <v>5</v>
      </c>
      <c r="O8678" s="10">
        <v>47.5</v>
      </c>
      <c r="P8678" s="10" t="str">
        <f t="array" ref="P8678">_xlfn.XLOOKUP(A8678,subscriptions!B8678:B10004,subscriptions!C8678:C10004)</f>
        <v>Mini</v>
      </c>
      <c r="Q8678" s="10" t="s">
        <v>194</v>
      </c>
      <c r="R8678" s="10" t="s">
        <v>148</v>
      </c>
      <c r="S8678" s="10" t="s">
        <v>407</v>
      </c>
    </row>
    <row r="8679">
      <c r="A8679" s="1" t="s">
        <v>10904</v>
      </c>
      <c r="B8679" s="1" t="s">
        <v>657</v>
      </c>
      <c r="C8679" s="1" t="s">
        <v>237</v>
      </c>
      <c r="D8679" s="1" t="s">
        <v>153</v>
      </c>
      <c r="E8679" s="1" t="s">
        <v>332</v>
      </c>
      <c r="F8679" s="1" t="s">
        <v>618</v>
      </c>
      <c r="G8679" s="1" t="s">
        <v>27767</v>
      </c>
      <c r="H8679" s="1" t="s">
        <v>27768</v>
      </c>
      <c r="I8679" s="4">
        <v>84.17460648148148</v>
      </c>
      <c r="J8679" s="1">
        <v>1906.47</v>
      </c>
      <c r="K8679" s="1">
        <v>274.14</v>
      </c>
      <c r="M8679" s="10">
        <f t="array" ref="M8679">_xlfn.XLOOKUP(A8679,subscriptions!B8679:B10004,subscriptions!D8679:D10004)</f>
        <v>120</v>
      </c>
      <c r="N8679" s="10">
        <f t="array" ref="N8679">_xlfn.XLOOKUP(A8679,subscriptions!B8679:B10004,subscriptions!G8679:G10004)</f>
        <v>10</v>
      </c>
      <c r="O8679" s="10">
        <v>108.0</v>
      </c>
      <c r="P8679" s="10" t="str">
        <f t="array" ref="P8679">_xlfn.XLOOKUP(A8679,subscriptions!B8679:B10004,subscriptions!C8679:C10004)</f>
        <v>Residential</v>
      </c>
      <c r="Q8679" s="10" t="s">
        <v>128</v>
      </c>
      <c r="R8679" s="10" t="s">
        <v>212</v>
      </c>
      <c r="S8679" s="10" t="s">
        <v>507</v>
      </c>
    </row>
    <row r="8680">
      <c r="A8680" s="1" t="s">
        <v>10905</v>
      </c>
      <c r="B8680" s="1" t="s">
        <v>686</v>
      </c>
      <c r="C8680" s="1" t="s">
        <v>750</v>
      </c>
      <c r="D8680" s="1" t="s">
        <v>153</v>
      </c>
      <c r="E8680" s="1" t="s">
        <v>111</v>
      </c>
      <c r="F8680" s="1" t="s">
        <v>1227</v>
      </c>
      <c r="G8680" s="1" t="s">
        <v>27769</v>
      </c>
      <c r="H8680" s="1" t="s">
        <v>27770</v>
      </c>
      <c r="I8680" s="4">
        <v>84.38229166666666</v>
      </c>
      <c r="J8680" s="1">
        <v>1194.47</v>
      </c>
      <c r="K8680" s="1">
        <v>247.21</v>
      </c>
      <c r="M8680" s="10">
        <f t="array" ref="M8680">_xlfn.XLOOKUP(A8680,subscriptions!B8680:B10004,subscriptions!D8680:D10004)</f>
        <v>120</v>
      </c>
      <c r="N8680" s="10">
        <f t="array" ref="N8680">_xlfn.XLOOKUP(A8680,subscriptions!B8680:B10004,subscriptions!G8680:G10004)</f>
        <v>20</v>
      </c>
      <c r="O8680" s="10">
        <v>96.0</v>
      </c>
      <c r="P8680" s="10" t="str">
        <f t="array" ref="P8680">_xlfn.XLOOKUP(A8680,subscriptions!B8680:B10004,subscriptions!C8680:C10004)</f>
        <v>Residential</v>
      </c>
      <c r="Q8680" s="10" t="s">
        <v>128</v>
      </c>
      <c r="R8680" s="10" t="s">
        <v>148</v>
      </c>
      <c r="S8680" s="10" t="s">
        <v>293</v>
      </c>
    </row>
    <row r="8681">
      <c r="A8681" s="1" t="s">
        <v>10906</v>
      </c>
      <c r="B8681" s="1" t="s">
        <v>4627</v>
      </c>
      <c r="C8681" s="1" t="s">
        <v>1678</v>
      </c>
      <c r="D8681" s="1" t="s">
        <v>27</v>
      </c>
      <c r="E8681" s="1" t="s">
        <v>111</v>
      </c>
      <c r="F8681" s="1" t="s">
        <v>1362</v>
      </c>
      <c r="G8681" s="1" t="s">
        <v>27771</v>
      </c>
      <c r="H8681" s="1" t="s">
        <v>27772</v>
      </c>
      <c r="I8681" s="4">
        <v>84.25766203703704</v>
      </c>
      <c r="J8681" s="1">
        <v>282.94</v>
      </c>
      <c r="K8681" s="1">
        <v>61.64</v>
      </c>
      <c r="M8681" s="10">
        <f t="array" ref="M8681">_xlfn.XLOOKUP(A8681,subscriptions!B8681:B10004,subscriptions!D8681:D10004)</f>
        <v>120</v>
      </c>
      <c r="N8681" s="10">
        <f t="array" ref="N8681">_xlfn.XLOOKUP(A8681,subscriptions!B8681:B10004,subscriptions!G8681:G10004)</f>
        <v>0</v>
      </c>
      <c r="O8681" s="10">
        <v>120.0</v>
      </c>
      <c r="P8681" s="10" t="str">
        <f t="array" ref="P8681">_xlfn.XLOOKUP(A8681,subscriptions!B8681:B10004,subscriptions!C8681:C10004)</f>
        <v>Residential</v>
      </c>
      <c r="Q8681" s="10" t="s">
        <v>173</v>
      </c>
      <c r="R8681" s="10" t="s">
        <v>212</v>
      </c>
      <c r="S8681" s="10" t="s">
        <v>603</v>
      </c>
    </row>
    <row r="8682">
      <c r="A8682" s="1" t="s">
        <v>10907</v>
      </c>
      <c r="B8682" s="1" t="s">
        <v>6037</v>
      </c>
      <c r="C8682" s="1" t="s">
        <v>473</v>
      </c>
      <c r="D8682" s="1" t="s">
        <v>27</v>
      </c>
      <c r="E8682" s="1" t="s">
        <v>239</v>
      </c>
      <c r="F8682" s="1" t="s">
        <v>2765</v>
      </c>
      <c r="G8682" s="1" t="s">
        <v>27773</v>
      </c>
      <c r="H8682" s="1" t="s">
        <v>27774</v>
      </c>
      <c r="I8682" s="4">
        <v>84.34061342592592</v>
      </c>
      <c r="J8682" s="1">
        <v>63.93</v>
      </c>
      <c r="K8682" s="1">
        <v>17.31</v>
      </c>
      <c r="M8682" s="10">
        <f t="array" ref="M8682">_xlfn.XLOOKUP(A8682,subscriptions!B8682:B10004,subscriptions!D8682:D10004)</f>
        <v>120</v>
      </c>
      <c r="N8682" s="10">
        <f t="array" ref="N8682">_xlfn.XLOOKUP(A8682,subscriptions!B8682:B10004,subscriptions!G8682:G10004)</f>
        <v>5</v>
      </c>
      <c r="O8682" s="10">
        <v>114.0</v>
      </c>
      <c r="P8682" s="10" t="str">
        <f t="array" ref="P8682">_xlfn.XLOOKUP(A8682,subscriptions!B8682:B10004,subscriptions!C8682:C10004)</f>
        <v>Residential</v>
      </c>
      <c r="Q8682" s="10" t="s">
        <v>194</v>
      </c>
      <c r="R8682" s="10" t="s">
        <v>212</v>
      </c>
      <c r="S8682" s="10" t="s">
        <v>616</v>
      </c>
    </row>
    <row r="8683">
      <c r="A8683" s="1" t="s">
        <v>10908</v>
      </c>
      <c r="B8683" s="1" t="s">
        <v>772</v>
      </c>
      <c r="C8683" s="1" t="s">
        <v>734</v>
      </c>
      <c r="D8683" s="1" t="s">
        <v>153</v>
      </c>
      <c r="E8683" s="1" t="s">
        <v>219</v>
      </c>
      <c r="F8683" s="1" t="s">
        <v>2446</v>
      </c>
      <c r="G8683" s="1" t="s">
        <v>27775</v>
      </c>
      <c r="H8683" s="1" t="s">
        <v>27776</v>
      </c>
      <c r="I8683" s="4">
        <v>84.2125462962963</v>
      </c>
      <c r="J8683" s="1">
        <v>2526.62</v>
      </c>
      <c r="K8683" s="1">
        <v>564.54</v>
      </c>
      <c r="M8683" s="10">
        <f t="array" ref="M8683">_xlfn.XLOOKUP(A8683,subscriptions!B8683:B10004,subscriptions!D8683:D10004)</f>
        <v>120</v>
      </c>
      <c r="N8683" s="10">
        <f t="array" ref="N8683">_xlfn.XLOOKUP(A8683,subscriptions!B8683:B10004,subscriptions!G8683:G10004)</f>
        <v>10</v>
      </c>
      <c r="O8683" s="10">
        <v>108.0</v>
      </c>
      <c r="P8683" s="10" t="str">
        <f t="array" ref="P8683">_xlfn.XLOOKUP(A8683,subscriptions!B8683:B10004,subscriptions!C8683:C10004)</f>
        <v>Residential</v>
      </c>
      <c r="Q8683" s="10" t="s">
        <v>128</v>
      </c>
      <c r="R8683" s="10" t="s">
        <v>212</v>
      </c>
      <c r="S8683" s="10" t="s">
        <v>813</v>
      </c>
    </row>
    <row r="8684">
      <c r="A8684" s="1" t="s">
        <v>10909</v>
      </c>
      <c r="B8684" s="1" t="s">
        <v>941</v>
      </c>
      <c r="C8684" s="1" t="s">
        <v>492</v>
      </c>
      <c r="D8684" s="1" t="s">
        <v>27</v>
      </c>
      <c r="E8684" s="1" t="s">
        <v>714</v>
      </c>
      <c r="F8684" s="1" t="s">
        <v>2562</v>
      </c>
      <c r="G8684" s="1" t="s">
        <v>27777</v>
      </c>
      <c r="H8684" s="1" t="s">
        <v>27778</v>
      </c>
      <c r="I8684" s="4">
        <v>84.37864583333334</v>
      </c>
      <c r="J8684" s="1">
        <v>340.73</v>
      </c>
      <c r="K8684" s="1">
        <v>58.86</v>
      </c>
      <c r="M8684" s="10">
        <f t="array" ref="M8684">_xlfn.XLOOKUP(A8684,subscriptions!B8684:B10004,subscriptions!D8684:D10004)</f>
        <v>250</v>
      </c>
      <c r="N8684" s="10">
        <f t="array" ref="N8684">_xlfn.XLOOKUP(A8684,subscriptions!B8684:B10004,subscriptions!G8684:G10004)</f>
        <v>20</v>
      </c>
      <c r="O8684" s="10">
        <v>200.0</v>
      </c>
      <c r="P8684" s="10" t="str">
        <f t="array" ref="P8684">_xlfn.XLOOKUP(A8684,subscriptions!B8684:B10004,subscriptions!C8684:C10004)</f>
        <v>Business</v>
      </c>
      <c r="Q8684" s="10" t="s">
        <v>128</v>
      </c>
      <c r="R8684" s="10" t="s">
        <v>129</v>
      </c>
      <c r="S8684" s="10" t="s">
        <v>1622</v>
      </c>
    </row>
    <row r="8685">
      <c r="A8685" s="1" t="s">
        <v>10910</v>
      </c>
      <c r="B8685" s="1" t="s">
        <v>508</v>
      </c>
      <c r="C8685" s="1" t="s">
        <v>279</v>
      </c>
      <c r="D8685" s="1" t="s">
        <v>153</v>
      </c>
      <c r="E8685" s="1" t="s">
        <v>262</v>
      </c>
      <c r="F8685" s="1" t="s">
        <v>4113</v>
      </c>
      <c r="G8685" s="1" t="s">
        <v>27779</v>
      </c>
      <c r="H8685" s="1" t="s">
        <v>27780</v>
      </c>
      <c r="I8685" s="4">
        <v>84.37934027777777</v>
      </c>
      <c r="J8685" s="1">
        <v>1447.93</v>
      </c>
      <c r="K8685" s="1">
        <v>237.81</v>
      </c>
      <c r="M8685" s="10">
        <f t="array" ref="M8685">_xlfn.XLOOKUP(A8685,subscriptions!B8685:B10004,subscriptions!D8685:D10004)</f>
        <v>120</v>
      </c>
      <c r="N8685" s="10">
        <f t="array" ref="N8685">_xlfn.XLOOKUP(A8685,subscriptions!B8685:B10004,subscriptions!G8685:G10004)</f>
        <v>0</v>
      </c>
      <c r="O8685" s="10">
        <v>120.0</v>
      </c>
      <c r="P8685" s="10" t="str">
        <f t="array" ref="P8685">_xlfn.XLOOKUP(A8685,subscriptions!B8685:B10004,subscriptions!C8685:C10004)</f>
        <v>Residential</v>
      </c>
      <c r="Q8685" s="10" t="s">
        <v>173</v>
      </c>
      <c r="R8685" s="10" t="s">
        <v>212</v>
      </c>
      <c r="S8685" s="10" t="s">
        <v>2380</v>
      </c>
    </row>
    <row r="8686">
      <c r="A8686" s="1" t="s">
        <v>10911</v>
      </c>
      <c r="B8686" s="1" t="s">
        <v>645</v>
      </c>
      <c r="C8686" s="1" t="s">
        <v>1251</v>
      </c>
      <c r="D8686" s="1" t="s">
        <v>153</v>
      </c>
      <c r="E8686" s="1" t="s">
        <v>179</v>
      </c>
      <c r="F8686" s="1" t="s">
        <v>181</v>
      </c>
      <c r="G8686" s="1" t="s">
        <v>27781</v>
      </c>
      <c r="H8686" s="1" t="s">
        <v>27782</v>
      </c>
      <c r="I8686" s="4">
        <v>84.341875</v>
      </c>
      <c r="J8686" s="1">
        <v>666.29</v>
      </c>
      <c r="K8686" s="1">
        <v>140.1</v>
      </c>
      <c r="L8686" s="1">
        <v>100.0</v>
      </c>
      <c r="M8686" s="10">
        <f t="array" ref="M8686">_xlfn.XLOOKUP(A8686,subscriptions!B8686:B10004,subscriptions!D8686:D10004)</f>
        <v>80</v>
      </c>
      <c r="N8686" s="10">
        <f t="array" ref="N8686">_xlfn.XLOOKUP(A8686,subscriptions!B8686:B10004,subscriptions!G8686:G10004)</f>
        <v>5</v>
      </c>
      <c r="O8686" s="10">
        <v>76.0</v>
      </c>
      <c r="P8686" s="10" t="str">
        <f t="array" ref="P8686">_xlfn.XLOOKUP(A8686,subscriptions!B8686:B10004,subscriptions!C8686:C10004)</f>
        <v>Roam</v>
      </c>
      <c r="Q8686" s="10" t="s">
        <v>194</v>
      </c>
      <c r="R8686" s="10" t="s">
        <v>148</v>
      </c>
      <c r="S8686" s="10" t="s">
        <v>1703</v>
      </c>
    </row>
    <row r="8687">
      <c r="A8687" s="1" t="s">
        <v>10912</v>
      </c>
      <c r="B8687" s="1" t="s">
        <v>455</v>
      </c>
      <c r="C8687" s="1" t="s">
        <v>871</v>
      </c>
      <c r="D8687" s="1" t="s">
        <v>27</v>
      </c>
      <c r="E8687" s="1" t="s">
        <v>714</v>
      </c>
      <c r="F8687" s="1" t="s">
        <v>3419</v>
      </c>
      <c r="G8687" s="1" t="s">
        <v>27783</v>
      </c>
      <c r="H8687" s="1" t="s">
        <v>27784</v>
      </c>
      <c r="I8687" s="4">
        <v>84.33756944444444</v>
      </c>
      <c r="J8687" s="1">
        <v>1370.97</v>
      </c>
      <c r="K8687" s="1">
        <v>172.04</v>
      </c>
      <c r="M8687" s="10">
        <f t="array" ref="M8687">_xlfn.XLOOKUP(A8687,subscriptions!B8687:B10004,subscriptions!D8687:D10004)</f>
        <v>80</v>
      </c>
      <c r="N8687" s="10">
        <f t="array" ref="N8687">_xlfn.XLOOKUP(A8687,subscriptions!B8687:B10004,subscriptions!G8687:G10004)</f>
        <v>10</v>
      </c>
      <c r="O8687" s="10">
        <v>72.0</v>
      </c>
      <c r="P8687" s="10" t="str">
        <f t="array" ref="P8687">_xlfn.XLOOKUP(A8687,subscriptions!B8687:B10004,subscriptions!C8687:C10004)</f>
        <v>Roam</v>
      </c>
      <c r="Q8687" s="10" t="s">
        <v>128</v>
      </c>
      <c r="R8687" s="10" t="s">
        <v>148</v>
      </c>
      <c r="S8687" s="10" t="s">
        <v>1961</v>
      </c>
    </row>
    <row r="8688">
      <c r="A8688" s="1" t="s">
        <v>10914</v>
      </c>
      <c r="B8688" s="1" t="s">
        <v>236</v>
      </c>
      <c r="C8688" s="1" t="s">
        <v>827</v>
      </c>
      <c r="D8688" s="1" t="s">
        <v>153</v>
      </c>
      <c r="E8688" s="1" t="s">
        <v>714</v>
      </c>
      <c r="F8688" s="1" t="s">
        <v>1730</v>
      </c>
      <c r="G8688" s="1" t="s">
        <v>27785</v>
      </c>
      <c r="H8688" s="1" t="s">
        <v>27786</v>
      </c>
      <c r="I8688" s="4">
        <v>84.17108796296296</v>
      </c>
      <c r="J8688" s="1">
        <v>618.94</v>
      </c>
      <c r="K8688" s="1">
        <v>122.44</v>
      </c>
      <c r="M8688" s="10">
        <f t="array" ref="M8688">_xlfn.XLOOKUP(A8688,subscriptions!B8688:B10004,subscriptions!D8688:D10004)</f>
        <v>80</v>
      </c>
      <c r="N8688" s="10">
        <f t="array" ref="N8688">_xlfn.XLOOKUP(A8688,subscriptions!B8688:B10004,subscriptions!G8688:G10004)</f>
        <v>20</v>
      </c>
      <c r="O8688" s="10">
        <v>64.0</v>
      </c>
      <c r="P8688" s="10" t="str">
        <f t="array" ref="P8688">_xlfn.XLOOKUP(A8688,subscriptions!B8688:B10004,subscriptions!C8688:C10004)</f>
        <v>Roam</v>
      </c>
      <c r="Q8688" s="10" t="s">
        <v>128</v>
      </c>
      <c r="R8688" s="10" t="s">
        <v>148</v>
      </c>
      <c r="S8688" s="10" t="s">
        <v>310</v>
      </c>
    </row>
    <row r="8689">
      <c r="A8689" s="1" t="s">
        <v>10916</v>
      </c>
      <c r="B8689" s="1" t="s">
        <v>1886</v>
      </c>
      <c r="C8689" s="1" t="s">
        <v>261</v>
      </c>
      <c r="D8689" s="1" t="s">
        <v>27</v>
      </c>
      <c r="E8689" s="1" t="s">
        <v>262</v>
      </c>
      <c r="F8689" s="1" t="s">
        <v>2853</v>
      </c>
      <c r="G8689" s="1" t="s">
        <v>27787</v>
      </c>
      <c r="H8689" s="1" t="s">
        <v>27788</v>
      </c>
      <c r="I8689" s="4">
        <v>84.29398148148148</v>
      </c>
      <c r="J8689" s="1">
        <v>186.43</v>
      </c>
      <c r="K8689" s="1">
        <v>23.62</v>
      </c>
      <c r="M8689" s="10">
        <f t="array" ref="M8689">_xlfn.XLOOKUP(A8689,subscriptions!B8689:B10004,subscriptions!D8689:D10004)</f>
        <v>50</v>
      </c>
      <c r="N8689" s="10">
        <f t="array" ref="N8689">_xlfn.XLOOKUP(A8689,subscriptions!B8689:B10004,subscriptions!G8689:G10004)</f>
        <v>0</v>
      </c>
      <c r="O8689" s="10">
        <v>50.0</v>
      </c>
      <c r="P8689" s="10" t="str">
        <f t="array" ref="P8689">_xlfn.XLOOKUP(A8689,subscriptions!B8689:B10004,subscriptions!C8689:C10004)</f>
        <v>Mini</v>
      </c>
      <c r="Q8689" s="10" t="s">
        <v>173</v>
      </c>
      <c r="R8689" s="10" t="s">
        <v>148</v>
      </c>
      <c r="S8689" s="10" t="s">
        <v>1458</v>
      </c>
    </row>
    <row r="8690">
      <c r="A8690" s="1" t="s">
        <v>10917</v>
      </c>
      <c r="B8690" s="1" t="s">
        <v>389</v>
      </c>
      <c r="C8690" s="1" t="s">
        <v>2007</v>
      </c>
      <c r="D8690" s="1" t="s">
        <v>27</v>
      </c>
      <c r="E8690" s="1" t="s">
        <v>714</v>
      </c>
      <c r="F8690" s="1" t="s">
        <v>1866</v>
      </c>
      <c r="G8690" s="1" t="s">
        <v>27789</v>
      </c>
      <c r="H8690" s="1" t="s">
        <v>27790</v>
      </c>
      <c r="I8690" s="4">
        <v>84.42024305555556</v>
      </c>
      <c r="J8690" s="1">
        <v>428.38</v>
      </c>
      <c r="K8690" s="1">
        <v>56.03</v>
      </c>
      <c r="M8690" s="10">
        <f t="array" ref="M8690">_xlfn.XLOOKUP(A8690,subscriptions!B8690:B10004,subscriptions!D8690:D10004)</f>
        <v>120</v>
      </c>
      <c r="N8690" s="10">
        <f t="array" ref="N8690">_xlfn.XLOOKUP(A8690,subscriptions!B8690:B10004,subscriptions!G8690:G10004)</f>
        <v>5</v>
      </c>
      <c r="O8690" s="10">
        <v>114.0</v>
      </c>
      <c r="P8690" s="10" t="str">
        <f t="array" ref="P8690">_xlfn.XLOOKUP(A8690,subscriptions!B8690:B10004,subscriptions!C8690:C10004)</f>
        <v>Residential</v>
      </c>
      <c r="Q8690" s="10" t="s">
        <v>194</v>
      </c>
      <c r="R8690" s="10" t="s">
        <v>212</v>
      </c>
      <c r="S8690" s="10" t="s">
        <v>940</v>
      </c>
    </row>
    <row r="8691">
      <c r="A8691" s="1" t="s">
        <v>10918</v>
      </c>
      <c r="B8691" s="1" t="s">
        <v>919</v>
      </c>
      <c r="C8691" s="1" t="s">
        <v>827</v>
      </c>
      <c r="D8691" s="1" t="s">
        <v>27</v>
      </c>
      <c r="E8691" s="1" t="s">
        <v>262</v>
      </c>
      <c r="F8691" s="1" t="s">
        <v>4113</v>
      </c>
      <c r="G8691" s="1" t="s">
        <v>27791</v>
      </c>
      <c r="H8691" s="1" t="s">
        <v>27792</v>
      </c>
      <c r="I8691" s="4">
        <v>84.17394675925927</v>
      </c>
      <c r="J8691" s="1">
        <v>362.49</v>
      </c>
      <c r="K8691" s="1">
        <v>70.25</v>
      </c>
      <c r="M8691" s="10">
        <f t="array" ref="M8691">_xlfn.XLOOKUP(A8691,subscriptions!B8691:B10004,subscriptions!D8691:D10004)</f>
        <v>80</v>
      </c>
      <c r="N8691" s="10">
        <f t="array" ref="N8691">_xlfn.XLOOKUP(A8691,subscriptions!B8691:B10004,subscriptions!G8691:G10004)</f>
        <v>10</v>
      </c>
      <c r="O8691" s="10">
        <v>72.0</v>
      </c>
      <c r="P8691" s="10" t="str">
        <f t="array" ref="P8691">_xlfn.XLOOKUP(A8691,subscriptions!B8691:B10004,subscriptions!C8691:C10004)</f>
        <v>Roam</v>
      </c>
      <c r="Q8691" s="10" t="s">
        <v>128</v>
      </c>
      <c r="R8691" s="10" t="s">
        <v>148</v>
      </c>
      <c r="S8691" s="10" t="s">
        <v>3087</v>
      </c>
    </row>
    <row r="8692">
      <c r="A8692" s="1" t="s">
        <v>10919</v>
      </c>
      <c r="B8692" s="1" t="s">
        <v>1527</v>
      </c>
      <c r="C8692" s="1" t="s">
        <v>556</v>
      </c>
      <c r="D8692" s="1" t="s">
        <v>153</v>
      </c>
      <c r="E8692" s="1" t="s">
        <v>219</v>
      </c>
      <c r="F8692" s="1" t="s">
        <v>1010</v>
      </c>
      <c r="G8692" s="1" t="s">
        <v>27793</v>
      </c>
      <c r="H8692" s="1" t="s">
        <v>27794</v>
      </c>
      <c r="I8692" s="4">
        <v>84.25862268518519</v>
      </c>
      <c r="J8692" s="1">
        <v>887.98</v>
      </c>
      <c r="K8692" s="1">
        <v>205.45</v>
      </c>
      <c r="M8692" s="10">
        <f t="array" ref="M8692">_xlfn.XLOOKUP(A8692,subscriptions!B8692:B10004,subscriptions!D8692:D10004)</f>
        <v>120</v>
      </c>
      <c r="N8692" s="10">
        <f t="array" ref="N8692">_xlfn.XLOOKUP(A8692,subscriptions!B8692:B10004,subscriptions!G8692:G10004)</f>
        <v>20</v>
      </c>
      <c r="O8692" s="10">
        <v>96.0</v>
      </c>
      <c r="P8692" s="10" t="str">
        <f t="array" ref="P8692">_xlfn.XLOOKUP(A8692,subscriptions!B8692:B10004,subscriptions!C8692:C10004)</f>
        <v>Residential</v>
      </c>
      <c r="Q8692" s="10" t="s">
        <v>128</v>
      </c>
      <c r="R8692" s="10" t="s">
        <v>148</v>
      </c>
      <c r="S8692" s="10" t="s">
        <v>4148</v>
      </c>
    </row>
    <row r="8693">
      <c r="A8693" s="1" t="s">
        <v>10920</v>
      </c>
      <c r="B8693" s="1" t="s">
        <v>375</v>
      </c>
      <c r="C8693" s="1" t="s">
        <v>1251</v>
      </c>
      <c r="D8693" s="1" t="s">
        <v>27</v>
      </c>
      <c r="E8693" s="1" t="s">
        <v>28</v>
      </c>
      <c r="F8693" s="1" t="s">
        <v>1639</v>
      </c>
      <c r="G8693" s="1" t="s">
        <v>27795</v>
      </c>
      <c r="H8693" s="1" t="s">
        <v>27796</v>
      </c>
      <c r="I8693" s="4">
        <v>84.33711805555555</v>
      </c>
      <c r="J8693" s="1">
        <v>1660.66</v>
      </c>
      <c r="K8693" s="1">
        <v>372.93</v>
      </c>
      <c r="M8693" s="10">
        <f t="array" ref="M8693">_xlfn.XLOOKUP(A8693,subscriptions!B8693:B10004,subscriptions!D8693:D10004)</f>
        <v>120</v>
      </c>
      <c r="N8693" s="10">
        <f t="array" ref="N8693">_xlfn.XLOOKUP(A8693,subscriptions!B8693:B10004,subscriptions!G8693:G10004)</f>
        <v>0</v>
      </c>
      <c r="O8693" s="10">
        <v>120.0</v>
      </c>
      <c r="P8693" s="10" t="str">
        <f t="array" ref="P8693">_xlfn.XLOOKUP(A8693,subscriptions!B8693:B10004,subscriptions!C8693:C10004)</f>
        <v>Residential</v>
      </c>
      <c r="Q8693" s="10" t="s">
        <v>173</v>
      </c>
      <c r="R8693" s="10" t="s">
        <v>212</v>
      </c>
      <c r="S8693" s="10" t="s">
        <v>968</v>
      </c>
    </row>
    <row r="8694">
      <c r="A8694" s="1" t="s">
        <v>10921</v>
      </c>
      <c r="B8694" s="1" t="s">
        <v>1414</v>
      </c>
      <c r="C8694" s="1" t="s">
        <v>509</v>
      </c>
      <c r="D8694" s="1" t="s">
        <v>27</v>
      </c>
      <c r="E8694" s="1" t="s">
        <v>239</v>
      </c>
      <c r="F8694" s="1" t="s">
        <v>1186</v>
      </c>
      <c r="G8694" s="1" t="s">
        <v>27797</v>
      </c>
      <c r="H8694" s="1" t="s">
        <v>27798</v>
      </c>
      <c r="I8694" s="4">
        <v>84.21681712962963</v>
      </c>
      <c r="J8694" s="1">
        <v>509.39</v>
      </c>
      <c r="K8694" s="1">
        <v>113.44</v>
      </c>
      <c r="M8694" s="10">
        <f t="array" ref="M8694">_xlfn.XLOOKUP(A8694,subscriptions!B8694:B10004,subscriptions!D8694:D10004)</f>
        <v>250</v>
      </c>
      <c r="N8694" s="10">
        <f t="array" ref="N8694">_xlfn.XLOOKUP(A8694,subscriptions!B8694:B10004,subscriptions!G8694:G10004)</f>
        <v>5</v>
      </c>
      <c r="O8694" s="10">
        <v>237.5</v>
      </c>
      <c r="P8694" s="10" t="str">
        <f t="array" ref="P8694">_xlfn.XLOOKUP(A8694,subscriptions!B8694:B10004,subscriptions!C8694:C10004)</f>
        <v>Business</v>
      </c>
      <c r="Q8694" s="10" t="s">
        <v>194</v>
      </c>
      <c r="R8694" s="10" t="s">
        <v>129</v>
      </c>
      <c r="S8694" s="10" t="s">
        <v>453</v>
      </c>
    </row>
    <row r="8695">
      <c r="A8695" s="1" t="s">
        <v>10922</v>
      </c>
      <c r="B8695" s="1" t="s">
        <v>1173</v>
      </c>
      <c r="C8695" s="1" t="s">
        <v>1200</v>
      </c>
      <c r="D8695" s="1" t="s">
        <v>27</v>
      </c>
      <c r="E8695" s="1" t="s">
        <v>714</v>
      </c>
      <c r="F8695" s="1" t="s">
        <v>1159</v>
      </c>
      <c r="G8695" s="1" t="s">
        <v>27799</v>
      </c>
      <c r="H8695" s="1" t="s">
        <v>27800</v>
      </c>
      <c r="I8695" s="4">
        <v>84.17527777777778</v>
      </c>
      <c r="J8695" s="1">
        <v>68.22</v>
      </c>
      <c r="K8695" s="1">
        <v>19.32</v>
      </c>
      <c r="M8695" s="10">
        <f t="array" ref="M8695">_xlfn.XLOOKUP(A8695,subscriptions!B8695:B10004,subscriptions!D8695:D10004)</f>
        <v>50</v>
      </c>
      <c r="N8695" s="10">
        <f t="array" ref="N8695">_xlfn.XLOOKUP(A8695,subscriptions!B8695:B10004,subscriptions!G8695:G10004)</f>
        <v>10</v>
      </c>
      <c r="O8695" s="10">
        <v>45.0</v>
      </c>
      <c r="P8695" s="10" t="str">
        <f t="array" ref="P8695">_xlfn.XLOOKUP(A8695,subscriptions!B8695:B10004,subscriptions!C8695:C10004)</f>
        <v>Mini</v>
      </c>
      <c r="Q8695" s="10" t="s">
        <v>128</v>
      </c>
      <c r="R8695" s="10" t="s">
        <v>148</v>
      </c>
      <c r="S8695" s="10" t="s">
        <v>1198</v>
      </c>
    </row>
    <row r="8696">
      <c r="A8696" s="1" t="s">
        <v>10923</v>
      </c>
      <c r="B8696" s="1" t="s">
        <v>2534</v>
      </c>
      <c r="C8696" s="1" t="s">
        <v>441</v>
      </c>
      <c r="D8696" s="1" t="s">
        <v>153</v>
      </c>
      <c r="E8696" s="1" t="s">
        <v>28</v>
      </c>
      <c r="F8696" s="1" t="s">
        <v>3899</v>
      </c>
      <c r="G8696" s="1" t="s">
        <v>27801</v>
      </c>
      <c r="H8696" s="1" t="s">
        <v>27802</v>
      </c>
      <c r="I8696" s="4">
        <v>84.21483796296296</v>
      </c>
      <c r="J8696" s="1">
        <v>1147.64</v>
      </c>
      <c r="K8696" s="1">
        <v>257.99</v>
      </c>
      <c r="M8696" s="10">
        <f t="array" ref="M8696">_xlfn.XLOOKUP(A8696,subscriptions!B8696:B10004,subscriptions!D8696:D10004)</f>
        <v>120</v>
      </c>
      <c r="N8696" s="10">
        <f t="array" ref="N8696">_xlfn.XLOOKUP(A8696,subscriptions!B8696:B10004,subscriptions!G8696:G10004)</f>
        <v>20</v>
      </c>
      <c r="O8696" s="10">
        <v>96.0</v>
      </c>
      <c r="P8696" s="10" t="str">
        <f t="array" ref="P8696">_xlfn.XLOOKUP(A8696,subscriptions!B8696:B10004,subscriptions!C8696:C10004)</f>
        <v>Residential</v>
      </c>
      <c r="Q8696" s="10" t="s">
        <v>128</v>
      </c>
      <c r="R8696" s="10" t="s">
        <v>148</v>
      </c>
      <c r="S8696" s="10" t="s">
        <v>3641</v>
      </c>
    </row>
    <row r="8697">
      <c r="A8697" s="1" t="s">
        <v>10924</v>
      </c>
      <c r="B8697" s="1" t="s">
        <v>6037</v>
      </c>
      <c r="C8697" s="1" t="s">
        <v>3912</v>
      </c>
      <c r="D8697" s="1" t="s">
        <v>27</v>
      </c>
      <c r="E8697" s="1" t="s">
        <v>179</v>
      </c>
      <c r="F8697" s="1" t="s">
        <v>1045</v>
      </c>
      <c r="G8697" s="1" t="s">
        <v>27803</v>
      </c>
      <c r="H8697" s="1" t="s">
        <v>27804</v>
      </c>
      <c r="I8697" s="4">
        <v>84.38134259259259</v>
      </c>
      <c r="J8697" s="1">
        <v>1446.19</v>
      </c>
      <c r="K8697" s="1">
        <v>357.21</v>
      </c>
      <c r="L8697" s="1">
        <v>100.0</v>
      </c>
      <c r="M8697" s="10">
        <f t="array" ref="M8697">_xlfn.XLOOKUP(A8697,subscriptions!B8697:B10004,subscriptions!D8697:D10004)</f>
        <v>250</v>
      </c>
      <c r="N8697" s="10">
        <f t="array" ref="N8697">_xlfn.XLOOKUP(A8697,subscriptions!B8697:B10004,subscriptions!G8697:G10004)</f>
        <v>0</v>
      </c>
      <c r="O8697" s="10">
        <v>250.0</v>
      </c>
      <c r="P8697" s="10" t="str">
        <f t="array" ref="P8697">_xlfn.XLOOKUP(A8697,subscriptions!B8697:B10004,subscriptions!C8697:C10004)</f>
        <v>Business</v>
      </c>
      <c r="Q8697" s="10" t="s">
        <v>173</v>
      </c>
      <c r="R8697" s="10" t="s">
        <v>129</v>
      </c>
      <c r="S8697" s="10" t="s">
        <v>1789</v>
      </c>
    </row>
    <row r="8698">
      <c r="A8698" s="1" t="s">
        <v>10925</v>
      </c>
      <c r="B8698" s="1" t="s">
        <v>1995</v>
      </c>
      <c r="C8698" s="1" t="s">
        <v>237</v>
      </c>
      <c r="D8698" s="1" t="s">
        <v>153</v>
      </c>
      <c r="E8698" s="1" t="s">
        <v>219</v>
      </c>
      <c r="F8698" s="1" t="s">
        <v>971</v>
      </c>
      <c r="G8698" s="1" t="s">
        <v>27805</v>
      </c>
      <c r="H8698" s="1" t="s">
        <v>27806</v>
      </c>
      <c r="I8698" s="4">
        <v>84.29825231481482</v>
      </c>
      <c r="J8698" s="1">
        <v>4990.01</v>
      </c>
      <c r="K8698" s="1">
        <v>1199.75</v>
      </c>
      <c r="M8698" s="10">
        <f t="array" ref="M8698">_xlfn.XLOOKUP(A8698,subscriptions!B8698:B10004,subscriptions!D8698:D10004)</f>
        <v>120</v>
      </c>
      <c r="N8698" s="10">
        <f t="array" ref="N8698">_xlfn.XLOOKUP(A8698,subscriptions!B8698:B10004,subscriptions!G8698:G10004)</f>
        <v>5</v>
      </c>
      <c r="O8698" s="10">
        <v>114.0</v>
      </c>
      <c r="P8698" s="10" t="str">
        <f t="array" ref="P8698">_xlfn.XLOOKUP(A8698,subscriptions!B8698:B10004,subscriptions!C8698:C10004)</f>
        <v>Residential</v>
      </c>
      <c r="Q8698" s="10" t="s">
        <v>194</v>
      </c>
      <c r="R8698" s="10" t="s">
        <v>212</v>
      </c>
      <c r="S8698" s="10" t="s">
        <v>785</v>
      </c>
    </row>
    <row r="8699">
      <c r="A8699" s="1" t="s">
        <v>10927</v>
      </c>
      <c r="B8699" s="1" t="s">
        <v>573</v>
      </c>
      <c r="C8699" s="1" t="s">
        <v>871</v>
      </c>
      <c r="D8699" s="1" t="s">
        <v>27</v>
      </c>
      <c r="E8699" s="1" t="s">
        <v>280</v>
      </c>
      <c r="F8699" s="1" t="s">
        <v>1665</v>
      </c>
      <c r="G8699" s="1" t="s">
        <v>27807</v>
      </c>
      <c r="H8699" s="1" t="s">
        <v>27808</v>
      </c>
      <c r="I8699" s="4">
        <v>84.21276620370371</v>
      </c>
      <c r="J8699" s="1">
        <v>1385.46</v>
      </c>
      <c r="K8699" s="1">
        <v>324.41</v>
      </c>
      <c r="M8699" s="10">
        <f t="array" ref="M8699">_xlfn.XLOOKUP(A8699,subscriptions!B8699:B10004,subscriptions!D8699:D10004)</f>
        <v>120</v>
      </c>
      <c r="N8699" s="10">
        <f t="array" ref="N8699">_xlfn.XLOOKUP(A8699,subscriptions!B8699:B10004,subscriptions!G8699:G10004)</f>
        <v>10</v>
      </c>
      <c r="O8699" s="10">
        <v>108.0</v>
      </c>
      <c r="P8699" s="10" t="str">
        <f t="array" ref="P8699">_xlfn.XLOOKUP(A8699,subscriptions!B8699:B10004,subscriptions!C8699:C10004)</f>
        <v>Residential</v>
      </c>
      <c r="Q8699" s="10" t="s">
        <v>128</v>
      </c>
      <c r="R8699" s="10" t="s">
        <v>212</v>
      </c>
      <c r="S8699" s="10" t="s">
        <v>813</v>
      </c>
    </row>
    <row r="8700">
      <c r="A8700" s="1" t="s">
        <v>10929</v>
      </c>
      <c r="B8700" s="1" t="s">
        <v>329</v>
      </c>
      <c r="C8700" s="1" t="s">
        <v>524</v>
      </c>
      <c r="D8700" s="1" t="s">
        <v>27</v>
      </c>
      <c r="E8700" s="1" t="s">
        <v>262</v>
      </c>
      <c r="F8700" s="1" t="s">
        <v>263</v>
      </c>
      <c r="G8700" s="1" t="s">
        <v>27809</v>
      </c>
      <c r="H8700" s="1" t="s">
        <v>27810</v>
      </c>
      <c r="I8700" s="4">
        <v>84.2153125</v>
      </c>
      <c r="J8700" s="1">
        <v>1005.64</v>
      </c>
      <c r="K8700" s="1">
        <v>164.56</v>
      </c>
      <c r="M8700" s="10">
        <f t="array" ref="M8700">_xlfn.XLOOKUP(A8700,subscriptions!B8700:B10004,subscriptions!D8700:D10004)</f>
        <v>120</v>
      </c>
      <c r="N8700" s="10">
        <f t="array" ref="N8700">_xlfn.XLOOKUP(A8700,subscriptions!B8700:B10004,subscriptions!G8700:G10004)</f>
        <v>20</v>
      </c>
      <c r="O8700" s="10">
        <v>96.0</v>
      </c>
      <c r="P8700" s="10" t="str">
        <f t="array" ref="P8700">_xlfn.XLOOKUP(A8700,subscriptions!B8700:B10004,subscriptions!C8700:C10004)</f>
        <v>Residential</v>
      </c>
      <c r="Q8700" s="10" t="s">
        <v>128</v>
      </c>
      <c r="R8700" s="10" t="s">
        <v>148</v>
      </c>
      <c r="S8700" s="10" t="s">
        <v>1212</v>
      </c>
    </row>
    <row r="8701">
      <c r="A8701" s="1" t="s">
        <v>10930</v>
      </c>
      <c r="B8701" s="1" t="s">
        <v>312</v>
      </c>
      <c r="C8701" s="1" t="s">
        <v>152</v>
      </c>
      <c r="D8701" s="1" t="s">
        <v>153</v>
      </c>
      <c r="E8701" s="1" t="s">
        <v>280</v>
      </c>
      <c r="F8701" s="1" t="s">
        <v>411</v>
      </c>
      <c r="G8701" s="1" t="s">
        <v>27811</v>
      </c>
      <c r="H8701" s="1" t="s">
        <v>27812</v>
      </c>
      <c r="I8701" s="4">
        <v>84.41909722222222</v>
      </c>
      <c r="J8701" s="1">
        <v>1327.87</v>
      </c>
      <c r="K8701" s="1">
        <v>349.79</v>
      </c>
      <c r="M8701" s="10">
        <f t="array" ref="M8701">_xlfn.XLOOKUP(A8701,subscriptions!B8701:B10004,subscriptions!D8701:D10004)</f>
        <v>250</v>
      </c>
      <c r="N8701" s="10">
        <f t="array" ref="N8701">_xlfn.XLOOKUP(A8701,subscriptions!B8701:B10004,subscriptions!G8701:G10004)</f>
        <v>0</v>
      </c>
      <c r="O8701" s="10">
        <v>250.0</v>
      </c>
      <c r="P8701" s="10" t="str">
        <f t="array" ref="P8701">_xlfn.XLOOKUP(A8701,subscriptions!B8701:B10004,subscriptions!C8701:C10004)</f>
        <v>Business</v>
      </c>
      <c r="Q8701" s="10" t="s">
        <v>173</v>
      </c>
      <c r="R8701" s="10" t="s">
        <v>129</v>
      </c>
      <c r="S8701" s="10" t="s">
        <v>1822</v>
      </c>
    </row>
    <row r="8702">
      <c r="A8702" s="1" t="s">
        <v>10931</v>
      </c>
      <c r="B8702" s="1" t="s">
        <v>772</v>
      </c>
      <c r="C8702" s="1" t="s">
        <v>133</v>
      </c>
      <c r="D8702" s="1" t="s">
        <v>153</v>
      </c>
      <c r="E8702" s="1" t="s">
        <v>631</v>
      </c>
      <c r="F8702" s="1" t="s">
        <v>2293</v>
      </c>
      <c r="G8702" s="1" t="s">
        <v>27813</v>
      </c>
      <c r="H8702" s="1" t="s">
        <v>27814</v>
      </c>
      <c r="I8702" s="4">
        <v>84.41878472222223</v>
      </c>
      <c r="J8702" s="1">
        <v>3994.56</v>
      </c>
      <c r="K8702" s="1">
        <v>929.11</v>
      </c>
      <c r="M8702" s="10">
        <f t="array" ref="M8702">_xlfn.XLOOKUP(A8702,subscriptions!B8702:B10004,subscriptions!D8702:D10004)</f>
        <v>80</v>
      </c>
      <c r="N8702" s="10">
        <f t="array" ref="N8702">_xlfn.XLOOKUP(A8702,subscriptions!B8702:B10004,subscriptions!G8702:G10004)</f>
        <v>5</v>
      </c>
      <c r="O8702" s="10">
        <v>76.0</v>
      </c>
      <c r="P8702" s="10" t="str">
        <f t="array" ref="P8702">_xlfn.XLOOKUP(A8702,subscriptions!B8702:B10004,subscriptions!C8702:C10004)</f>
        <v>Roam</v>
      </c>
      <c r="Q8702" s="10" t="s">
        <v>194</v>
      </c>
      <c r="R8702" s="10" t="s">
        <v>148</v>
      </c>
      <c r="S8702" s="10" t="s">
        <v>1822</v>
      </c>
    </row>
    <row r="8703">
      <c r="A8703" s="1" t="s">
        <v>10932</v>
      </c>
      <c r="B8703" s="1" t="s">
        <v>1939</v>
      </c>
      <c r="C8703" s="1" t="s">
        <v>1678</v>
      </c>
      <c r="D8703" s="1" t="s">
        <v>153</v>
      </c>
      <c r="E8703" s="1" t="s">
        <v>631</v>
      </c>
      <c r="F8703" s="1" t="s">
        <v>1115</v>
      </c>
      <c r="G8703" s="1" t="s">
        <v>27815</v>
      </c>
      <c r="H8703" s="1" t="s">
        <v>27816</v>
      </c>
      <c r="I8703" s="4">
        <v>84.29876157407408</v>
      </c>
      <c r="J8703" s="1">
        <v>2693.69</v>
      </c>
      <c r="K8703" s="1">
        <v>331.86</v>
      </c>
      <c r="M8703" s="10">
        <f t="array" ref="M8703">_xlfn.XLOOKUP(A8703,subscriptions!B8703:B10004,subscriptions!D8703:D10004)</f>
        <v>50</v>
      </c>
      <c r="N8703" s="10">
        <f t="array" ref="N8703">_xlfn.XLOOKUP(A8703,subscriptions!B8703:B10004,subscriptions!G8703:G10004)</f>
        <v>10</v>
      </c>
      <c r="O8703" s="10">
        <v>45.0</v>
      </c>
      <c r="P8703" s="10" t="str">
        <f t="array" ref="P8703">_xlfn.XLOOKUP(A8703,subscriptions!B8703:B10004,subscriptions!C8703:C10004)</f>
        <v>Mini</v>
      </c>
      <c r="Q8703" s="10" t="s">
        <v>128</v>
      </c>
      <c r="R8703" s="10" t="s">
        <v>148</v>
      </c>
      <c r="S8703" s="10" t="s">
        <v>276</v>
      </c>
    </row>
    <row r="8704">
      <c r="A8704" s="1" t="s">
        <v>10933</v>
      </c>
      <c r="B8704" s="1" t="s">
        <v>2018</v>
      </c>
      <c r="C8704" s="1" t="s">
        <v>110</v>
      </c>
      <c r="D8704" s="1" t="s">
        <v>27</v>
      </c>
      <c r="E8704" s="1" t="s">
        <v>179</v>
      </c>
      <c r="F8704" s="1" t="s">
        <v>1045</v>
      </c>
      <c r="G8704" s="1" t="s">
        <v>27817</v>
      </c>
      <c r="H8704" s="1" t="s">
        <v>27818</v>
      </c>
      <c r="I8704" s="4">
        <v>84.17091435185185</v>
      </c>
      <c r="J8704" s="1">
        <v>635.08</v>
      </c>
      <c r="K8704" s="1">
        <v>157.41</v>
      </c>
      <c r="L8704" s="1">
        <v>100.0</v>
      </c>
      <c r="M8704" s="10">
        <f t="array" ref="M8704">_xlfn.XLOOKUP(A8704,subscriptions!B8704:B10004,subscriptions!D8704:D10004)</f>
        <v>120</v>
      </c>
      <c r="N8704" s="10">
        <f t="array" ref="N8704">_xlfn.XLOOKUP(A8704,subscriptions!B8704:B10004,subscriptions!G8704:G10004)</f>
        <v>20</v>
      </c>
      <c r="O8704" s="10">
        <v>96.0</v>
      </c>
      <c r="P8704" s="10" t="str">
        <f t="array" ref="P8704">_xlfn.XLOOKUP(A8704,subscriptions!B8704:B10004,subscriptions!C8704:C10004)</f>
        <v>Residential</v>
      </c>
      <c r="Q8704" s="10" t="s">
        <v>128</v>
      </c>
      <c r="R8704" s="10" t="s">
        <v>148</v>
      </c>
      <c r="S8704" s="10" t="s">
        <v>310</v>
      </c>
    </row>
    <row r="8705">
      <c r="A8705" s="1" t="s">
        <v>10934</v>
      </c>
      <c r="B8705" s="1" t="s">
        <v>772</v>
      </c>
      <c r="C8705" s="1" t="s">
        <v>1142</v>
      </c>
      <c r="D8705" s="1" t="s">
        <v>153</v>
      </c>
      <c r="E8705" s="1" t="s">
        <v>262</v>
      </c>
      <c r="F8705" s="1" t="s">
        <v>2853</v>
      </c>
      <c r="G8705" s="1" t="s">
        <v>27819</v>
      </c>
      <c r="H8705" s="1" t="s">
        <v>27820</v>
      </c>
      <c r="I8705" s="4">
        <v>84.21688657407407</v>
      </c>
      <c r="J8705" s="1">
        <v>456.25</v>
      </c>
      <c r="K8705" s="1">
        <v>48.86</v>
      </c>
      <c r="M8705" s="10">
        <f t="array" ref="M8705">_xlfn.XLOOKUP(A8705,subscriptions!B8705:B10004,subscriptions!D8705:D10004)</f>
        <v>120</v>
      </c>
      <c r="N8705" s="10">
        <f t="array" ref="N8705">_xlfn.XLOOKUP(A8705,subscriptions!B8705:B10004,subscriptions!G8705:G10004)</f>
        <v>0</v>
      </c>
      <c r="O8705" s="10">
        <v>120.0</v>
      </c>
      <c r="P8705" s="10" t="str">
        <f t="array" ref="P8705">_xlfn.XLOOKUP(A8705,subscriptions!B8705:B10004,subscriptions!C8705:C10004)</f>
        <v>Residential</v>
      </c>
      <c r="Q8705" s="10" t="s">
        <v>173</v>
      </c>
      <c r="R8705" s="10" t="s">
        <v>212</v>
      </c>
      <c r="S8705" s="10" t="s">
        <v>453</v>
      </c>
    </row>
    <row r="8706">
      <c r="A8706" s="1" t="s">
        <v>10935</v>
      </c>
      <c r="B8706" s="1" t="s">
        <v>177</v>
      </c>
      <c r="C8706" s="1" t="s">
        <v>673</v>
      </c>
      <c r="D8706" s="1" t="s">
        <v>153</v>
      </c>
      <c r="E8706" s="1" t="s">
        <v>239</v>
      </c>
      <c r="F8706" s="1" t="s">
        <v>240</v>
      </c>
      <c r="G8706" s="1" t="s">
        <v>27821</v>
      </c>
      <c r="H8706" s="1" t="s">
        <v>27822</v>
      </c>
      <c r="I8706" s="4">
        <v>84.3382175925926</v>
      </c>
      <c r="J8706" s="1">
        <v>507.01</v>
      </c>
      <c r="K8706" s="1">
        <v>98.23</v>
      </c>
      <c r="M8706" s="10">
        <f t="array" ref="M8706">_xlfn.XLOOKUP(A8706,subscriptions!B8706:B10004,subscriptions!D8706:D10004)</f>
        <v>120</v>
      </c>
      <c r="N8706" s="10">
        <f t="array" ref="N8706">_xlfn.XLOOKUP(A8706,subscriptions!B8706:B10004,subscriptions!G8706:G10004)</f>
        <v>5</v>
      </c>
      <c r="O8706" s="10">
        <v>114.0</v>
      </c>
      <c r="P8706" s="10" t="str">
        <f t="array" ref="P8706">_xlfn.XLOOKUP(A8706,subscriptions!B8706:B10004,subscriptions!C8706:C10004)</f>
        <v>Residential</v>
      </c>
      <c r="Q8706" s="10" t="s">
        <v>194</v>
      </c>
      <c r="R8706" s="10" t="s">
        <v>212</v>
      </c>
      <c r="S8706" s="10" t="s">
        <v>2086</v>
      </c>
    </row>
    <row r="8707">
      <c r="A8707" s="1" t="s">
        <v>10936</v>
      </c>
      <c r="B8707" s="1" t="s">
        <v>1865</v>
      </c>
      <c r="C8707" s="1" t="s">
        <v>426</v>
      </c>
      <c r="D8707" s="1" t="s">
        <v>153</v>
      </c>
      <c r="E8707" s="1" t="s">
        <v>631</v>
      </c>
      <c r="F8707" s="1" t="s">
        <v>943</v>
      </c>
      <c r="G8707" s="1" t="s">
        <v>27823</v>
      </c>
      <c r="H8707" s="1" t="s">
        <v>27824</v>
      </c>
      <c r="I8707" s="4">
        <v>84.17314814814814</v>
      </c>
      <c r="J8707" s="1">
        <v>1103.04</v>
      </c>
      <c r="K8707" s="1">
        <v>101.43</v>
      </c>
      <c r="M8707" s="10">
        <f t="array" ref="M8707">_xlfn.XLOOKUP(A8707,subscriptions!B8707:B10004,subscriptions!D8707:D10004)</f>
        <v>120</v>
      </c>
      <c r="N8707" s="10">
        <f t="array" ref="N8707">_xlfn.XLOOKUP(A8707,subscriptions!B8707:B10004,subscriptions!G8707:G10004)</f>
        <v>10</v>
      </c>
      <c r="O8707" s="10">
        <v>108.0</v>
      </c>
      <c r="P8707" s="10" t="str">
        <f t="array" ref="P8707">_xlfn.XLOOKUP(A8707,subscriptions!B8707:B10004,subscriptions!C8707:C10004)</f>
        <v>Residential</v>
      </c>
      <c r="Q8707" s="10" t="s">
        <v>128</v>
      </c>
      <c r="R8707" s="10" t="s">
        <v>212</v>
      </c>
      <c r="S8707" s="10" t="s">
        <v>2630</v>
      </c>
    </row>
    <row r="8708">
      <c r="A8708" s="1" t="s">
        <v>10937</v>
      </c>
      <c r="B8708" s="1" t="s">
        <v>472</v>
      </c>
      <c r="C8708" s="1" t="s">
        <v>1347</v>
      </c>
      <c r="D8708" s="1" t="s">
        <v>27</v>
      </c>
      <c r="E8708" s="1" t="s">
        <v>262</v>
      </c>
      <c r="F8708" s="1" t="s">
        <v>263</v>
      </c>
      <c r="G8708" s="1" t="s">
        <v>27825</v>
      </c>
      <c r="H8708" s="1" t="s">
        <v>27826</v>
      </c>
      <c r="I8708" s="4">
        <v>84.29741898148148</v>
      </c>
      <c r="J8708" s="1">
        <v>2094.16</v>
      </c>
      <c r="K8708" s="1">
        <v>475.65</v>
      </c>
      <c r="M8708" s="10">
        <f t="array" ref="M8708">_xlfn.XLOOKUP(A8708,subscriptions!B8708:B10004,subscriptions!D8708:D10004)</f>
        <v>120</v>
      </c>
      <c r="N8708" s="10">
        <f t="array" ref="N8708">_xlfn.XLOOKUP(A8708,subscriptions!B8708:B10004,subscriptions!G8708:G10004)</f>
        <v>20</v>
      </c>
      <c r="O8708" s="10">
        <v>96.0</v>
      </c>
      <c r="P8708" s="10" t="str">
        <f t="array" ref="P8708">_xlfn.XLOOKUP(A8708,subscriptions!B8708:B10004,subscriptions!C8708:C10004)</f>
        <v>Residential</v>
      </c>
      <c r="Q8708" s="10" t="s">
        <v>128</v>
      </c>
      <c r="R8708" s="10" t="s">
        <v>148</v>
      </c>
      <c r="S8708" s="10" t="s">
        <v>407</v>
      </c>
    </row>
    <row r="8709">
      <c r="A8709" s="1" t="s">
        <v>10938</v>
      </c>
      <c r="B8709" s="1" t="s">
        <v>1527</v>
      </c>
      <c r="C8709" s="1" t="s">
        <v>261</v>
      </c>
      <c r="D8709" s="1" t="s">
        <v>153</v>
      </c>
      <c r="E8709" s="1" t="s">
        <v>262</v>
      </c>
      <c r="F8709" s="1" t="s">
        <v>1835</v>
      </c>
      <c r="G8709" s="1" t="s">
        <v>27827</v>
      </c>
      <c r="H8709" s="1" t="s">
        <v>27828</v>
      </c>
      <c r="I8709" s="4">
        <v>84.38134259259259</v>
      </c>
      <c r="J8709" s="1">
        <v>1099.41</v>
      </c>
      <c r="K8709" s="1">
        <v>131.53</v>
      </c>
      <c r="M8709" s="10">
        <f t="array" ref="M8709">_xlfn.XLOOKUP(A8709,subscriptions!B8709:B10004,subscriptions!D8709:D10004)</f>
        <v>120</v>
      </c>
      <c r="N8709" s="10">
        <f t="array" ref="N8709">_xlfn.XLOOKUP(A8709,subscriptions!B8709:B10004,subscriptions!G8709:G10004)</f>
        <v>0</v>
      </c>
      <c r="O8709" s="10">
        <v>120.0</v>
      </c>
      <c r="P8709" s="10" t="str">
        <f t="array" ref="P8709">_xlfn.XLOOKUP(A8709,subscriptions!B8709:B10004,subscriptions!C8709:C10004)</f>
        <v>Residential</v>
      </c>
      <c r="Q8709" s="10" t="s">
        <v>173</v>
      </c>
      <c r="R8709" s="10" t="s">
        <v>212</v>
      </c>
      <c r="S8709" s="10" t="s">
        <v>1789</v>
      </c>
    </row>
    <row r="8710">
      <c r="A8710" s="1" t="s">
        <v>10939</v>
      </c>
      <c r="B8710" s="1" t="s">
        <v>329</v>
      </c>
      <c r="C8710" s="1" t="s">
        <v>1876</v>
      </c>
      <c r="D8710" s="1" t="s">
        <v>27</v>
      </c>
      <c r="E8710" s="1" t="s">
        <v>332</v>
      </c>
      <c r="F8710" s="1" t="s">
        <v>510</v>
      </c>
      <c r="G8710" s="1" t="s">
        <v>27829</v>
      </c>
      <c r="H8710" s="1" t="s">
        <v>27830</v>
      </c>
      <c r="I8710" s="4">
        <v>84.37744212962963</v>
      </c>
      <c r="J8710" s="1">
        <v>155.31</v>
      </c>
      <c r="K8710" s="1">
        <v>35.25</v>
      </c>
      <c r="M8710" s="10">
        <f t="array" ref="M8710">_xlfn.XLOOKUP(A8710,subscriptions!B8710:B10004,subscriptions!D8710:D10004)</f>
        <v>120</v>
      </c>
      <c r="N8710" s="10">
        <f t="array" ref="N8710">_xlfn.XLOOKUP(A8710,subscriptions!B8710:B10004,subscriptions!G8710:G10004)</f>
        <v>5</v>
      </c>
      <c r="O8710" s="10">
        <v>114.0</v>
      </c>
      <c r="P8710" s="10" t="str">
        <f t="array" ref="P8710">_xlfn.XLOOKUP(A8710,subscriptions!B8710:B10004,subscriptions!C8710:C10004)</f>
        <v>Residential</v>
      </c>
      <c r="Q8710" s="10" t="s">
        <v>194</v>
      </c>
      <c r="R8710" s="10" t="s">
        <v>212</v>
      </c>
      <c r="S8710" s="10" t="s">
        <v>1360</v>
      </c>
    </row>
    <row r="8711">
      <c r="A8711" s="1" t="s">
        <v>10940</v>
      </c>
      <c r="B8711" s="1" t="s">
        <v>389</v>
      </c>
      <c r="C8711" s="1" t="s">
        <v>524</v>
      </c>
      <c r="D8711" s="1" t="s">
        <v>27</v>
      </c>
      <c r="E8711" s="1" t="s">
        <v>280</v>
      </c>
      <c r="F8711" s="1" t="s">
        <v>1478</v>
      </c>
      <c r="G8711" s="1" t="s">
        <v>27831</v>
      </c>
      <c r="H8711" s="1" t="s">
        <v>27832</v>
      </c>
      <c r="I8711" s="4">
        <v>84.41828703703703</v>
      </c>
      <c r="J8711" s="1">
        <v>1978.75</v>
      </c>
      <c r="K8711" s="1">
        <v>319.1</v>
      </c>
      <c r="M8711" s="10">
        <f t="array" ref="M8711">_xlfn.XLOOKUP(A8711,subscriptions!B8711:B10004,subscriptions!D8711:D10004)</f>
        <v>120</v>
      </c>
      <c r="N8711" s="10">
        <f t="array" ref="N8711">_xlfn.XLOOKUP(A8711,subscriptions!B8711:B10004,subscriptions!G8711:G10004)</f>
        <v>10</v>
      </c>
      <c r="O8711" s="10">
        <v>108.0</v>
      </c>
      <c r="P8711" s="10" t="str">
        <f t="array" ref="P8711">_xlfn.XLOOKUP(A8711,subscriptions!B8711:B10004,subscriptions!C8711:C10004)</f>
        <v>Residential</v>
      </c>
      <c r="Q8711" s="10" t="s">
        <v>128</v>
      </c>
      <c r="R8711" s="10" t="s">
        <v>212</v>
      </c>
      <c r="S8711" s="10" t="s">
        <v>3020</v>
      </c>
    </row>
    <row r="8712">
      <c r="A8712" s="1" t="s">
        <v>10943</v>
      </c>
      <c r="B8712" s="1" t="s">
        <v>2534</v>
      </c>
      <c r="C8712" s="1" t="s">
        <v>296</v>
      </c>
      <c r="D8712" s="1" t="s">
        <v>153</v>
      </c>
      <c r="E8712" s="1" t="s">
        <v>179</v>
      </c>
      <c r="F8712" s="1" t="s">
        <v>1045</v>
      </c>
      <c r="G8712" s="1" t="s">
        <v>27833</v>
      </c>
      <c r="H8712" s="1" t="s">
        <v>27834</v>
      </c>
      <c r="I8712" s="4">
        <v>84.33684027777778</v>
      </c>
      <c r="J8712" s="1">
        <v>2509.61</v>
      </c>
      <c r="K8712" s="1">
        <v>352.22</v>
      </c>
      <c r="L8712" s="1">
        <v>100.0</v>
      </c>
      <c r="M8712" s="10">
        <f t="array" ref="M8712">_xlfn.XLOOKUP(A8712,subscriptions!B8712:B10004,subscriptions!D8712:D10004)</f>
        <v>120</v>
      </c>
      <c r="N8712" s="10">
        <f t="array" ref="N8712">_xlfn.XLOOKUP(A8712,subscriptions!B8712:B10004,subscriptions!G8712:G10004)</f>
        <v>20</v>
      </c>
      <c r="O8712" s="10">
        <v>96.0</v>
      </c>
      <c r="P8712" s="10" t="str">
        <f t="array" ref="P8712">_xlfn.XLOOKUP(A8712,subscriptions!B8712:B10004,subscriptions!C8712:C10004)</f>
        <v>Residential</v>
      </c>
      <c r="Q8712" s="10" t="s">
        <v>128</v>
      </c>
      <c r="R8712" s="10" t="s">
        <v>148</v>
      </c>
      <c r="S8712" s="10" t="s">
        <v>968</v>
      </c>
    </row>
    <row r="8713">
      <c r="A8713" s="1" t="s">
        <v>10944</v>
      </c>
      <c r="B8713" s="1" t="s">
        <v>1262</v>
      </c>
      <c r="C8713" s="1" t="s">
        <v>1973</v>
      </c>
      <c r="D8713" s="1" t="s">
        <v>27</v>
      </c>
      <c r="E8713" s="1" t="s">
        <v>714</v>
      </c>
      <c r="F8713" s="1" t="s">
        <v>1159</v>
      </c>
      <c r="G8713" s="1" t="s">
        <v>27835</v>
      </c>
      <c r="H8713" s="1" t="s">
        <v>27836</v>
      </c>
      <c r="I8713" s="4">
        <v>84.41768518518519</v>
      </c>
      <c r="J8713" s="1">
        <v>562.67</v>
      </c>
      <c r="K8713" s="1">
        <v>99.84</v>
      </c>
      <c r="M8713" s="10">
        <f t="array" ref="M8713">_xlfn.XLOOKUP(A8713,subscriptions!B8713:B10004,subscriptions!D8713:D10004)</f>
        <v>80</v>
      </c>
      <c r="N8713" s="10">
        <f t="array" ref="N8713">_xlfn.XLOOKUP(A8713,subscriptions!B8713:B10004,subscriptions!G8713:G10004)</f>
        <v>0</v>
      </c>
      <c r="O8713" s="10">
        <v>80.0</v>
      </c>
      <c r="P8713" s="10" t="str">
        <f t="array" ref="P8713">_xlfn.XLOOKUP(A8713,subscriptions!B8713:B10004,subscriptions!C8713:C10004)</f>
        <v>Roam</v>
      </c>
      <c r="Q8713" s="10" t="s">
        <v>173</v>
      </c>
      <c r="R8713" s="10" t="s">
        <v>148</v>
      </c>
      <c r="S8713" s="10" t="s">
        <v>327</v>
      </c>
    </row>
    <row r="8714">
      <c r="A8714" s="1" t="s">
        <v>10945</v>
      </c>
      <c r="B8714" s="1" t="s">
        <v>1444</v>
      </c>
      <c r="C8714" s="1" t="s">
        <v>605</v>
      </c>
      <c r="D8714" s="1" t="s">
        <v>27</v>
      </c>
      <c r="E8714" s="1" t="s">
        <v>631</v>
      </c>
      <c r="F8714" s="1" t="s">
        <v>1318</v>
      </c>
      <c r="G8714" s="1" t="s">
        <v>27837</v>
      </c>
      <c r="H8714" s="1" t="s">
        <v>27838</v>
      </c>
      <c r="I8714" s="4">
        <v>84.2558912037037</v>
      </c>
      <c r="J8714" s="1">
        <v>1686.53</v>
      </c>
      <c r="K8714" s="1">
        <v>371.87</v>
      </c>
      <c r="M8714" s="10">
        <f t="array" ref="M8714">_xlfn.XLOOKUP(A8714,subscriptions!B8714:B10004,subscriptions!D8714:D10004)</f>
        <v>120</v>
      </c>
      <c r="N8714" s="10">
        <f t="array" ref="N8714">_xlfn.XLOOKUP(A8714,subscriptions!B8714:B10004,subscriptions!G8714:G10004)</f>
        <v>5</v>
      </c>
      <c r="O8714" s="10">
        <v>114.0</v>
      </c>
      <c r="P8714" s="10" t="str">
        <f t="array" ref="P8714">_xlfn.XLOOKUP(A8714,subscriptions!B8714:B10004,subscriptions!C8714:C10004)</f>
        <v>Residential</v>
      </c>
      <c r="Q8714" s="10" t="s">
        <v>194</v>
      </c>
      <c r="R8714" s="10" t="s">
        <v>212</v>
      </c>
      <c r="S8714" s="10" t="s">
        <v>1156</v>
      </c>
    </row>
    <row r="8715">
      <c r="A8715" s="1" t="s">
        <v>10946</v>
      </c>
      <c r="B8715" s="1" t="s">
        <v>1044</v>
      </c>
      <c r="C8715" s="1" t="s">
        <v>2007</v>
      </c>
      <c r="D8715" s="1" t="s">
        <v>27</v>
      </c>
      <c r="E8715" s="1" t="s">
        <v>219</v>
      </c>
      <c r="F8715" s="1" t="s">
        <v>4220</v>
      </c>
      <c r="G8715" s="1" t="s">
        <v>27839</v>
      </c>
      <c r="H8715" s="1" t="s">
        <v>27840</v>
      </c>
      <c r="I8715" s="4">
        <v>84.2168287037037</v>
      </c>
      <c r="J8715" s="1">
        <v>884.24</v>
      </c>
      <c r="K8715" s="1">
        <v>158.95</v>
      </c>
      <c r="M8715" s="10">
        <f t="array" ref="M8715">_xlfn.XLOOKUP(A8715,subscriptions!B8715:B10004,subscriptions!D8715:D10004)</f>
        <v>80</v>
      </c>
      <c r="N8715" s="10">
        <f t="array" ref="N8715">_xlfn.XLOOKUP(A8715,subscriptions!B8715:B10004,subscriptions!G8715:G10004)</f>
        <v>10</v>
      </c>
      <c r="O8715" s="10">
        <v>72.0</v>
      </c>
      <c r="P8715" s="10" t="str">
        <f t="array" ref="P8715">_xlfn.XLOOKUP(A8715,subscriptions!B8715:B10004,subscriptions!C8715:C10004)</f>
        <v>Roam</v>
      </c>
      <c r="Q8715" s="10" t="s">
        <v>128</v>
      </c>
      <c r="R8715" s="10" t="s">
        <v>148</v>
      </c>
      <c r="S8715" s="10" t="s">
        <v>453</v>
      </c>
    </row>
    <row r="8716">
      <c r="A8716" s="1" t="s">
        <v>10947</v>
      </c>
      <c r="B8716" s="1" t="s">
        <v>355</v>
      </c>
      <c r="C8716" s="1" t="s">
        <v>1973</v>
      </c>
      <c r="D8716" s="1" t="s">
        <v>153</v>
      </c>
      <c r="E8716" s="1" t="s">
        <v>280</v>
      </c>
      <c r="F8716" s="1" t="s">
        <v>1665</v>
      </c>
      <c r="G8716" s="1" t="s">
        <v>27841</v>
      </c>
      <c r="H8716" s="1" t="s">
        <v>27842</v>
      </c>
      <c r="I8716" s="4">
        <v>84.33564814814815</v>
      </c>
      <c r="J8716" s="1">
        <v>3348.95</v>
      </c>
      <c r="K8716" s="1">
        <v>454.27</v>
      </c>
      <c r="M8716" s="10">
        <f t="array" ref="M8716">_xlfn.XLOOKUP(A8716,subscriptions!B8716:B10004,subscriptions!D8716:D10004)</f>
        <v>50</v>
      </c>
      <c r="N8716" s="10">
        <f t="array" ref="N8716">_xlfn.XLOOKUP(A8716,subscriptions!B8716:B10004,subscriptions!G8716:G10004)</f>
        <v>20</v>
      </c>
      <c r="O8716" s="10">
        <v>40.0</v>
      </c>
      <c r="P8716" s="10" t="str">
        <f t="array" ref="P8716">_xlfn.XLOOKUP(A8716,subscriptions!B8716:B10004,subscriptions!C8716:C10004)</f>
        <v>Mini</v>
      </c>
      <c r="Q8716" s="10" t="s">
        <v>128</v>
      </c>
      <c r="R8716" s="10" t="s">
        <v>148</v>
      </c>
      <c r="S8716" s="10" t="s">
        <v>571</v>
      </c>
    </row>
    <row r="8717">
      <c r="A8717" s="1" t="s">
        <v>10948</v>
      </c>
      <c r="B8717" s="1" t="s">
        <v>508</v>
      </c>
      <c r="C8717" s="1" t="s">
        <v>556</v>
      </c>
      <c r="D8717" s="1" t="s">
        <v>153</v>
      </c>
      <c r="E8717" s="1" t="s">
        <v>631</v>
      </c>
      <c r="F8717" s="1" t="s">
        <v>2549</v>
      </c>
      <c r="G8717" s="1" t="s">
        <v>27843</v>
      </c>
      <c r="H8717" s="1" t="s">
        <v>27844</v>
      </c>
      <c r="I8717" s="4">
        <v>84.25711805555555</v>
      </c>
      <c r="J8717" s="1">
        <v>2848.68</v>
      </c>
      <c r="K8717" s="1">
        <v>716.87</v>
      </c>
      <c r="M8717" s="10">
        <f t="array" ref="M8717">_xlfn.XLOOKUP(A8717,subscriptions!B8717:B10004,subscriptions!D8717:D10004)</f>
        <v>80</v>
      </c>
      <c r="N8717" s="10">
        <f t="array" ref="N8717">_xlfn.XLOOKUP(A8717,subscriptions!B8717:B10004,subscriptions!G8717:G10004)</f>
        <v>0</v>
      </c>
      <c r="O8717" s="10">
        <v>80.0</v>
      </c>
      <c r="P8717" s="10" t="str">
        <f t="array" ref="P8717">_xlfn.XLOOKUP(A8717,subscriptions!B8717:B10004,subscriptions!C8717:C10004)</f>
        <v>Roam</v>
      </c>
      <c r="Q8717" s="10" t="s">
        <v>173</v>
      </c>
      <c r="R8717" s="10" t="s">
        <v>148</v>
      </c>
      <c r="S8717" s="10" t="s">
        <v>175</v>
      </c>
    </row>
    <row r="8718">
      <c r="A8718" s="1" t="s">
        <v>10949</v>
      </c>
      <c r="B8718" s="1" t="s">
        <v>1844</v>
      </c>
      <c r="C8718" s="1" t="s">
        <v>237</v>
      </c>
      <c r="D8718" s="1" t="s">
        <v>153</v>
      </c>
      <c r="E8718" s="1" t="s">
        <v>262</v>
      </c>
      <c r="F8718" s="1" t="s">
        <v>2112</v>
      </c>
      <c r="G8718" s="1" t="s">
        <v>27845</v>
      </c>
      <c r="H8718" s="1" t="s">
        <v>27846</v>
      </c>
      <c r="I8718" s="4">
        <v>84.37796296296297</v>
      </c>
      <c r="J8718" s="1">
        <v>1168.03</v>
      </c>
      <c r="K8718" s="1">
        <v>180.49</v>
      </c>
      <c r="M8718" s="10">
        <f t="array" ref="M8718">_xlfn.XLOOKUP(A8718,subscriptions!B8718:B10004,subscriptions!D8718:D10004)</f>
        <v>120</v>
      </c>
      <c r="N8718" s="10">
        <f t="array" ref="N8718">_xlfn.XLOOKUP(A8718,subscriptions!B8718:B10004,subscriptions!G8718:G10004)</f>
        <v>5</v>
      </c>
      <c r="O8718" s="10">
        <v>114.0</v>
      </c>
      <c r="P8718" s="10" t="str">
        <f t="array" ref="P8718">_xlfn.XLOOKUP(A8718,subscriptions!B8718:B10004,subscriptions!C8718:C10004)</f>
        <v>Residential</v>
      </c>
      <c r="Q8718" s="10" t="s">
        <v>194</v>
      </c>
      <c r="R8718" s="10" t="s">
        <v>212</v>
      </c>
      <c r="S8718" s="10" t="s">
        <v>1302</v>
      </c>
    </row>
    <row r="8719">
      <c r="A8719" s="1" t="s">
        <v>10952</v>
      </c>
      <c r="B8719" s="1" t="s">
        <v>814</v>
      </c>
      <c r="C8719" s="1" t="s">
        <v>750</v>
      </c>
      <c r="D8719" s="1" t="s">
        <v>153</v>
      </c>
      <c r="E8719" s="1" t="s">
        <v>262</v>
      </c>
      <c r="F8719" s="1" t="s">
        <v>392</v>
      </c>
      <c r="G8719" s="1" t="s">
        <v>27847</v>
      </c>
      <c r="H8719" s="1" t="s">
        <v>27848</v>
      </c>
      <c r="I8719" s="4">
        <v>84.30025462962963</v>
      </c>
      <c r="J8719" s="1">
        <v>1814.08</v>
      </c>
      <c r="K8719" s="1">
        <v>404.84</v>
      </c>
      <c r="M8719" s="10">
        <f t="array" ref="M8719">_xlfn.XLOOKUP(A8719,subscriptions!B8719:B10004,subscriptions!D8719:D10004)</f>
        <v>120</v>
      </c>
      <c r="N8719" s="10">
        <f t="array" ref="N8719">_xlfn.XLOOKUP(A8719,subscriptions!B8719:B10004,subscriptions!G8719:G10004)</f>
        <v>10</v>
      </c>
      <c r="O8719" s="10">
        <v>108.0</v>
      </c>
      <c r="P8719" s="10" t="str">
        <f t="array" ref="P8719">_xlfn.XLOOKUP(A8719,subscriptions!B8719:B10004,subscriptions!C8719:C10004)</f>
        <v>Residential</v>
      </c>
      <c r="Q8719" s="10" t="s">
        <v>128</v>
      </c>
      <c r="R8719" s="10" t="s">
        <v>212</v>
      </c>
      <c r="S8719" s="10" t="s">
        <v>1172</v>
      </c>
    </row>
    <row r="8720">
      <c r="A8720" s="1" t="s">
        <v>10953</v>
      </c>
      <c r="B8720" s="1" t="s">
        <v>1664</v>
      </c>
      <c r="C8720" s="1" t="s">
        <v>296</v>
      </c>
      <c r="D8720" s="1" t="s">
        <v>153</v>
      </c>
      <c r="E8720" s="1" t="s">
        <v>280</v>
      </c>
      <c r="F8720" s="1" t="s">
        <v>1665</v>
      </c>
      <c r="G8720" s="1" t="s">
        <v>27849</v>
      </c>
      <c r="H8720" s="1" t="s">
        <v>27850</v>
      </c>
      <c r="I8720" s="4">
        <v>84.38127314814815</v>
      </c>
      <c r="J8720" s="1">
        <v>3272.86</v>
      </c>
      <c r="K8720" s="1">
        <v>718.58</v>
      </c>
      <c r="M8720" s="10">
        <f t="array" ref="M8720">_xlfn.XLOOKUP(A8720,subscriptions!B8720:B10004,subscriptions!D8720:D10004)</f>
        <v>120</v>
      </c>
      <c r="N8720" s="10">
        <f t="array" ref="N8720">_xlfn.XLOOKUP(A8720,subscriptions!B8720:B10004,subscriptions!G8720:G10004)</f>
        <v>20</v>
      </c>
      <c r="O8720" s="10">
        <v>96.0</v>
      </c>
      <c r="P8720" s="10" t="str">
        <f t="array" ref="P8720">_xlfn.XLOOKUP(A8720,subscriptions!B8720:B10004,subscriptions!C8720:C10004)</f>
        <v>Residential</v>
      </c>
      <c r="Q8720" s="10" t="s">
        <v>128</v>
      </c>
      <c r="R8720" s="10" t="s">
        <v>148</v>
      </c>
      <c r="S8720" s="10" t="s">
        <v>1789</v>
      </c>
    </row>
    <row r="8721">
      <c r="A8721" s="1" t="s">
        <v>10954</v>
      </c>
      <c r="B8721" s="1" t="s">
        <v>1414</v>
      </c>
      <c r="C8721" s="1" t="s">
        <v>1507</v>
      </c>
      <c r="D8721" s="1" t="s">
        <v>27</v>
      </c>
      <c r="E8721" s="1" t="s">
        <v>714</v>
      </c>
      <c r="F8721" s="1" t="s">
        <v>1866</v>
      </c>
      <c r="G8721" s="1" t="s">
        <v>27851</v>
      </c>
      <c r="H8721" s="1" t="s">
        <v>27852</v>
      </c>
      <c r="I8721" s="4">
        <v>84.17255787037037</v>
      </c>
      <c r="J8721" s="1">
        <v>1076.93</v>
      </c>
      <c r="K8721" s="1">
        <v>273.93</v>
      </c>
      <c r="M8721" s="10">
        <f t="array" ref="M8721">_xlfn.XLOOKUP(A8721,subscriptions!B8721:B10004,subscriptions!D8721:D10004)</f>
        <v>80</v>
      </c>
      <c r="N8721" s="10">
        <f t="array" ref="N8721">_xlfn.XLOOKUP(A8721,subscriptions!B8721:B10004,subscriptions!G8721:G10004)</f>
        <v>0</v>
      </c>
      <c r="O8721" s="10">
        <v>80.0</v>
      </c>
      <c r="P8721" s="10" t="str">
        <f t="array" ref="P8721">_xlfn.XLOOKUP(A8721,subscriptions!B8721:B10004,subscriptions!C8721:C10004)</f>
        <v>Roam</v>
      </c>
      <c r="Q8721" s="10" t="s">
        <v>173</v>
      </c>
      <c r="R8721" s="10" t="s">
        <v>148</v>
      </c>
      <c r="S8721" s="10" t="s">
        <v>1637</v>
      </c>
    </row>
    <row r="8722">
      <c r="A8722" s="1" t="s">
        <v>10955</v>
      </c>
      <c r="B8722" s="1" t="s">
        <v>2534</v>
      </c>
      <c r="C8722" s="1" t="s">
        <v>110</v>
      </c>
      <c r="D8722" s="1" t="s">
        <v>153</v>
      </c>
      <c r="E8722" s="1" t="s">
        <v>332</v>
      </c>
      <c r="F8722" s="1" t="s">
        <v>788</v>
      </c>
      <c r="G8722" s="1" t="s">
        <v>27853</v>
      </c>
      <c r="H8722" s="1" t="s">
        <v>27854</v>
      </c>
      <c r="I8722" s="4">
        <v>84.37659722222222</v>
      </c>
      <c r="J8722" s="1">
        <v>613.68</v>
      </c>
      <c r="K8722" s="1">
        <v>59.95</v>
      </c>
      <c r="M8722" s="10">
        <f t="array" ref="M8722">_xlfn.XLOOKUP(A8722,subscriptions!B8722:B10004,subscriptions!D8722:D10004)</f>
        <v>120</v>
      </c>
      <c r="N8722" s="10">
        <f t="array" ref="N8722">_xlfn.XLOOKUP(A8722,subscriptions!B8722:B10004,subscriptions!G8722:G10004)</f>
        <v>5</v>
      </c>
      <c r="O8722" s="10">
        <v>114.0</v>
      </c>
      <c r="P8722" s="10" t="str">
        <f t="array" ref="P8722">_xlfn.XLOOKUP(A8722,subscriptions!B8722:B10004,subscriptions!C8722:C10004)</f>
        <v>Residential</v>
      </c>
      <c r="Q8722" s="10" t="s">
        <v>194</v>
      </c>
      <c r="R8722" s="10" t="s">
        <v>212</v>
      </c>
      <c r="S8722" s="10" t="s">
        <v>3910</v>
      </c>
    </row>
    <row r="8723">
      <c r="A8723" s="1" t="s">
        <v>10956</v>
      </c>
      <c r="B8723" s="1" t="s">
        <v>1027</v>
      </c>
      <c r="C8723" s="1" t="s">
        <v>827</v>
      </c>
      <c r="D8723" s="1" t="s">
        <v>153</v>
      </c>
      <c r="E8723" s="1" t="s">
        <v>239</v>
      </c>
      <c r="F8723" s="1" t="s">
        <v>2267</v>
      </c>
      <c r="G8723" s="1" t="s">
        <v>27855</v>
      </c>
      <c r="H8723" s="1" t="s">
        <v>27856</v>
      </c>
      <c r="I8723" s="4">
        <v>84.21414351851851</v>
      </c>
      <c r="J8723" s="1">
        <v>2151.6</v>
      </c>
      <c r="K8723" s="1">
        <v>338.63</v>
      </c>
      <c r="M8723" s="10">
        <f t="array" ref="M8723">_xlfn.XLOOKUP(A8723,subscriptions!B8723:B10004,subscriptions!D8723:D10004)</f>
        <v>80</v>
      </c>
      <c r="N8723" s="10">
        <f t="array" ref="N8723">_xlfn.XLOOKUP(A8723,subscriptions!B8723:B10004,subscriptions!G8723:G10004)</f>
        <v>10</v>
      </c>
      <c r="O8723" s="10">
        <v>72.0</v>
      </c>
      <c r="P8723" s="10" t="str">
        <f t="array" ref="P8723">_xlfn.XLOOKUP(A8723,subscriptions!B8723:B10004,subscriptions!C8723:C10004)</f>
        <v>Roam</v>
      </c>
      <c r="Q8723" s="10" t="s">
        <v>128</v>
      </c>
      <c r="R8723" s="10" t="s">
        <v>148</v>
      </c>
      <c r="S8723" s="10" t="s">
        <v>388</v>
      </c>
    </row>
    <row r="8724">
      <c r="A8724" s="1" t="s">
        <v>10957</v>
      </c>
      <c r="B8724" s="1" t="s">
        <v>150</v>
      </c>
      <c r="C8724" s="1" t="s">
        <v>261</v>
      </c>
      <c r="D8724" s="1" t="s">
        <v>153</v>
      </c>
      <c r="E8724" s="1" t="s">
        <v>239</v>
      </c>
      <c r="F8724" s="1" t="s">
        <v>2364</v>
      </c>
      <c r="G8724" s="1" t="s">
        <v>27857</v>
      </c>
      <c r="H8724" s="1" t="s">
        <v>27858</v>
      </c>
      <c r="I8724" s="4">
        <v>84.21700231481482</v>
      </c>
      <c r="J8724" s="1">
        <v>422.82</v>
      </c>
      <c r="K8724" s="1">
        <v>78.63</v>
      </c>
      <c r="M8724" s="10">
        <f t="array" ref="M8724">_xlfn.XLOOKUP(A8724,subscriptions!B8724:B10004,subscriptions!D8724:D10004)</f>
        <v>80</v>
      </c>
      <c r="N8724" s="10">
        <f t="array" ref="N8724">_xlfn.XLOOKUP(A8724,subscriptions!B8724:B10004,subscriptions!G8724:G10004)</f>
        <v>20</v>
      </c>
      <c r="O8724" s="10">
        <v>64.0</v>
      </c>
      <c r="P8724" s="10" t="str">
        <f t="array" ref="P8724">_xlfn.XLOOKUP(A8724,subscriptions!B8724:B10004,subscriptions!C8724:C10004)</f>
        <v>Roam</v>
      </c>
      <c r="Q8724" s="10" t="s">
        <v>128</v>
      </c>
      <c r="R8724" s="10" t="s">
        <v>148</v>
      </c>
      <c r="S8724" s="10" t="s">
        <v>453</v>
      </c>
    </row>
    <row r="8725">
      <c r="A8725" s="1" t="s">
        <v>10958</v>
      </c>
      <c r="B8725" s="1" t="s">
        <v>589</v>
      </c>
      <c r="C8725" s="1" t="s">
        <v>1876</v>
      </c>
      <c r="D8725" s="1" t="s">
        <v>153</v>
      </c>
      <c r="E8725" s="1" t="s">
        <v>219</v>
      </c>
      <c r="F8725" s="1" t="s">
        <v>1461</v>
      </c>
      <c r="G8725" s="1" t="s">
        <v>27859</v>
      </c>
      <c r="H8725" s="1" t="s">
        <v>27860</v>
      </c>
      <c r="I8725" s="4">
        <v>84.25212962962964</v>
      </c>
      <c r="J8725" s="1">
        <v>787.84</v>
      </c>
      <c r="K8725" s="1">
        <v>156.61</v>
      </c>
      <c r="M8725" s="10">
        <f t="array" ref="M8725">_xlfn.XLOOKUP(A8725,subscriptions!B8725:B10004,subscriptions!D8725:D10004)</f>
        <v>120</v>
      </c>
      <c r="N8725" s="10">
        <f t="array" ref="N8725">_xlfn.XLOOKUP(A8725,subscriptions!B8725:B10004,subscriptions!G8725:G10004)</f>
        <v>0</v>
      </c>
      <c r="O8725" s="10">
        <v>120.0</v>
      </c>
      <c r="P8725" s="10" t="str">
        <f t="array" ref="P8725">_xlfn.XLOOKUP(A8725,subscriptions!B8725:B10004,subscriptions!C8725:C10004)</f>
        <v>Residential</v>
      </c>
      <c r="Q8725" s="10" t="s">
        <v>173</v>
      </c>
      <c r="R8725" s="10" t="s">
        <v>212</v>
      </c>
      <c r="S8725" s="10" t="s">
        <v>1008</v>
      </c>
    </row>
    <row r="8726">
      <c r="A8726" s="1" t="s">
        <v>10961</v>
      </c>
      <c r="B8726" s="1" t="s">
        <v>2521</v>
      </c>
      <c r="C8726" s="1" t="s">
        <v>456</v>
      </c>
      <c r="D8726" s="1" t="s">
        <v>153</v>
      </c>
      <c r="E8726" s="1" t="s">
        <v>631</v>
      </c>
      <c r="F8726" s="1" t="s">
        <v>2495</v>
      </c>
      <c r="G8726" s="1" t="s">
        <v>27861</v>
      </c>
      <c r="H8726" s="1" t="s">
        <v>27862</v>
      </c>
      <c r="I8726" s="4">
        <v>84.25556712962963</v>
      </c>
      <c r="J8726" s="1">
        <v>3061.82</v>
      </c>
      <c r="K8726" s="1">
        <v>465.6</v>
      </c>
      <c r="M8726" s="10">
        <f t="array" ref="M8726">_xlfn.XLOOKUP(A8726,subscriptions!B8726:B10004,subscriptions!D8726:D10004)</f>
        <v>120</v>
      </c>
      <c r="N8726" s="10">
        <f t="array" ref="N8726">_xlfn.XLOOKUP(A8726,subscriptions!B8726:B10004,subscriptions!G8726:G10004)</f>
        <v>5</v>
      </c>
      <c r="O8726" s="10">
        <v>114.0</v>
      </c>
      <c r="P8726" s="10" t="str">
        <f t="array" ref="P8726">_xlfn.XLOOKUP(A8726,subscriptions!B8726:B10004,subscriptions!C8726:C10004)</f>
        <v>Residential</v>
      </c>
      <c r="Q8726" s="10" t="s">
        <v>194</v>
      </c>
      <c r="R8726" s="10" t="s">
        <v>212</v>
      </c>
      <c r="S8726" s="10" t="s">
        <v>1156</v>
      </c>
    </row>
    <row r="8727">
      <c r="A8727" s="1" t="s">
        <v>10962</v>
      </c>
      <c r="B8727" s="1" t="s">
        <v>2534</v>
      </c>
      <c r="C8727" s="1" t="s">
        <v>1876</v>
      </c>
      <c r="D8727" s="1" t="s">
        <v>153</v>
      </c>
      <c r="E8727" s="1" t="s">
        <v>280</v>
      </c>
      <c r="F8727" s="1" t="s">
        <v>376</v>
      </c>
      <c r="G8727" s="1" t="s">
        <v>27863</v>
      </c>
      <c r="H8727" s="1" t="s">
        <v>27864</v>
      </c>
      <c r="I8727" s="4">
        <v>84.38141203703704</v>
      </c>
      <c r="J8727" s="1">
        <v>1983.33</v>
      </c>
      <c r="K8727" s="1">
        <v>308.87</v>
      </c>
      <c r="M8727" s="10">
        <f t="array" ref="M8727">_xlfn.XLOOKUP(A8727,subscriptions!B8727:B10004,subscriptions!D8727:D10004)</f>
        <v>120</v>
      </c>
      <c r="N8727" s="10">
        <f t="array" ref="N8727">_xlfn.XLOOKUP(A8727,subscriptions!B8727:B10004,subscriptions!G8727:G10004)</f>
        <v>10</v>
      </c>
      <c r="O8727" s="10">
        <v>108.0</v>
      </c>
      <c r="P8727" s="10" t="str">
        <f t="array" ref="P8727">_xlfn.XLOOKUP(A8727,subscriptions!B8727:B10004,subscriptions!C8727:C10004)</f>
        <v>Residential</v>
      </c>
      <c r="Q8727" s="10" t="s">
        <v>128</v>
      </c>
      <c r="R8727" s="10" t="s">
        <v>212</v>
      </c>
      <c r="S8727" s="10" t="s">
        <v>1789</v>
      </c>
    </row>
    <row r="8728">
      <c r="A8728" s="1" t="s">
        <v>10963</v>
      </c>
      <c r="B8728" s="1" t="s">
        <v>555</v>
      </c>
      <c r="C8728" s="1" t="s">
        <v>441</v>
      </c>
      <c r="D8728" s="1" t="s">
        <v>153</v>
      </c>
      <c r="E8728" s="1" t="s">
        <v>28</v>
      </c>
      <c r="F8728" s="1" t="s">
        <v>29</v>
      </c>
      <c r="G8728" s="1" t="s">
        <v>27865</v>
      </c>
      <c r="H8728" s="1" t="s">
        <v>27866</v>
      </c>
      <c r="I8728" s="4">
        <v>84.20983796296296</v>
      </c>
      <c r="J8728" s="1">
        <v>825.8</v>
      </c>
      <c r="K8728" s="1">
        <v>85.92</v>
      </c>
      <c r="M8728" s="10">
        <f t="array" ref="M8728">_xlfn.XLOOKUP(A8728,subscriptions!B8728:B10004,subscriptions!D8728:D10004)</f>
        <v>120</v>
      </c>
      <c r="N8728" s="10">
        <f t="array" ref="N8728">_xlfn.XLOOKUP(A8728,subscriptions!B8728:B10004,subscriptions!G8728:G10004)</f>
        <v>20</v>
      </c>
      <c r="O8728" s="10">
        <v>96.0</v>
      </c>
      <c r="P8728" s="10" t="str">
        <f t="array" ref="P8728">_xlfn.XLOOKUP(A8728,subscriptions!B8728:B10004,subscriptions!C8728:C10004)</f>
        <v>Residential</v>
      </c>
      <c r="Q8728" s="10" t="s">
        <v>128</v>
      </c>
      <c r="R8728" s="10" t="s">
        <v>148</v>
      </c>
      <c r="S8728" s="10" t="s">
        <v>353</v>
      </c>
    </row>
    <row r="8729">
      <c r="A8729" s="1" t="s">
        <v>10964</v>
      </c>
      <c r="B8729" s="1" t="s">
        <v>375</v>
      </c>
      <c r="C8729" s="1" t="s">
        <v>456</v>
      </c>
      <c r="D8729" s="1" t="s">
        <v>27</v>
      </c>
      <c r="E8729" s="1" t="s">
        <v>262</v>
      </c>
      <c r="F8729" s="1" t="s">
        <v>4113</v>
      </c>
      <c r="G8729" s="1" t="s">
        <v>27867</v>
      </c>
      <c r="H8729" s="1" t="s">
        <v>27868</v>
      </c>
      <c r="I8729" s="4">
        <v>84.33483796296296</v>
      </c>
      <c r="J8729" s="1">
        <v>412.62</v>
      </c>
      <c r="K8729" s="1">
        <v>92.88</v>
      </c>
      <c r="M8729" s="10">
        <f t="array" ref="M8729">_xlfn.XLOOKUP(A8729,subscriptions!B8729:B10004,subscriptions!D8729:D10004)</f>
        <v>120</v>
      </c>
      <c r="N8729" s="10">
        <f t="array" ref="N8729">_xlfn.XLOOKUP(A8729,subscriptions!B8729:B10004,subscriptions!G8729:G10004)</f>
        <v>0</v>
      </c>
      <c r="O8729" s="10">
        <v>120.0</v>
      </c>
      <c r="P8729" s="10" t="str">
        <f t="array" ref="P8729">_xlfn.XLOOKUP(A8729,subscriptions!B8729:B10004,subscriptions!C8729:C10004)</f>
        <v>Residential</v>
      </c>
      <c r="Q8729" s="10" t="s">
        <v>173</v>
      </c>
      <c r="R8729" s="10" t="s">
        <v>212</v>
      </c>
      <c r="S8729" s="10" t="s">
        <v>643</v>
      </c>
    </row>
    <row r="8730">
      <c r="A8730" s="1" t="s">
        <v>10965</v>
      </c>
      <c r="B8730" s="1" t="s">
        <v>216</v>
      </c>
      <c r="C8730" s="1" t="s">
        <v>673</v>
      </c>
      <c r="D8730" s="1" t="s">
        <v>153</v>
      </c>
      <c r="E8730" s="1" t="s">
        <v>239</v>
      </c>
      <c r="F8730" s="1" t="s">
        <v>3181</v>
      </c>
      <c r="G8730" s="1" t="s">
        <v>27869</v>
      </c>
      <c r="H8730" s="1" t="s">
        <v>27870</v>
      </c>
      <c r="I8730" s="4">
        <v>84.20909722222223</v>
      </c>
      <c r="J8730" s="1">
        <v>710.01</v>
      </c>
      <c r="K8730" s="1">
        <v>154.21</v>
      </c>
      <c r="M8730" s="10">
        <f t="array" ref="M8730">_xlfn.XLOOKUP(A8730,subscriptions!B8730:B10004,subscriptions!D8730:D10004)</f>
        <v>50</v>
      </c>
      <c r="N8730" s="10">
        <f t="array" ref="N8730">_xlfn.XLOOKUP(A8730,subscriptions!B8730:B10004,subscriptions!G8730:G10004)</f>
        <v>5</v>
      </c>
      <c r="O8730" s="10">
        <v>47.5</v>
      </c>
      <c r="P8730" s="10" t="str">
        <f t="array" ref="P8730">_xlfn.XLOOKUP(A8730,subscriptions!B8730:B10004,subscriptions!C8730:C10004)</f>
        <v>Mini</v>
      </c>
      <c r="Q8730" s="10" t="s">
        <v>194</v>
      </c>
      <c r="R8730" s="10" t="s">
        <v>148</v>
      </c>
      <c r="S8730" s="10" t="s">
        <v>1374</v>
      </c>
    </row>
    <row r="8731">
      <c r="A8731" s="1" t="s">
        <v>10966</v>
      </c>
      <c r="B8731" s="1" t="s">
        <v>772</v>
      </c>
      <c r="C8731" s="1" t="s">
        <v>750</v>
      </c>
      <c r="D8731" s="1" t="s">
        <v>153</v>
      </c>
      <c r="E8731" s="1" t="s">
        <v>28</v>
      </c>
      <c r="F8731" s="1" t="s">
        <v>1639</v>
      </c>
      <c r="G8731" s="1" t="s">
        <v>27871</v>
      </c>
      <c r="H8731" s="1" t="s">
        <v>27872</v>
      </c>
      <c r="I8731" s="4">
        <v>84.38138888888889</v>
      </c>
      <c r="J8731" s="1">
        <v>551.33</v>
      </c>
      <c r="K8731" s="1">
        <v>65.17</v>
      </c>
      <c r="M8731" s="10">
        <f t="array" ref="M8731">_xlfn.XLOOKUP(A8731,subscriptions!B8731:B10004,subscriptions!D8731:D10004)</f>
        <v>120</v>
      </c>
      <c r="N8731" s="10">
        <f t="array" ref="N8731">_xlfn.XLOOKUP(A8731,subscriptions!B8731:B10004,subscriptions!G8731:G10004)</f>
        <v>10</v>
      </c>
      <c r="O8731" s="10">
        <v>108.0</v>
      </c>
      <c r="P8731" s="10" t="str">
        <f t="array" ref="P8731">_xlfn.XLOOKUP(A8731,subscriptions!B8731:B10004,subscriptions!C8731:C10004)</f>
        <v>Residential</v>
      </c>
      <c r="Q8731" s="10" t="s">
        <v>128</v>
      </c>
      <c r="R8731" s="10" t="s">
        <v>212</v>
      </c>
      <c r="S8731" s="10" t="s">
        <v>1789</v>
      </c>
    </row>
    <row r="8732">
      <c r="A8732" s="1" t="s">
        <v>10967</v>
      </c>
      <c r="B8732" s="1" t="s">
        <v>508</v>
      </c>
      <c r="C8732" s="1" t="s">
        <v>152</v>
      </c>
      <c r="D8732" s="1" t="s">
        <v>153</v>
      </c>
      <c r="E8732" s="1" t="s">
        <v>714</v>
      </c>
      <c r="F8732" s="1" t="s">
        <v>1730</v>
      </c>
      <c r="G8732" s="1" t="s">
        <v>27873</v>
      </c>
      <c r="H8732" s="1" t="s">
        <v>27874</v>
      </c>
      <c r="I8732" s="4">
        <v>84.38270833333333</v>
      </c>
      <c r="J8732" s="1">
        <v>340.54</v>
      </c>
      <c r="K8732" s="1">
        <v>57.83</v>
      </c>
      <c r="M8732" s="10">
        <f t="array" ref="M8732">_xlfn.XLOOKUP(A8732,subscriptions!B8732:B10004,subscriptions!D8732:D10004)</f>
        <v>120</v>
      </c>
      <c r="N8732" s="10">
        <f t="array" ref="N8732">_xlfn.XLOOKUP(A8732,subscriptions!B8732:B10004,subscriptions!G8732:G10004)</f>
        <v>20</v>
      </c>
      <c r="O8732" s="10">
        <v>96.0</v>
      </c>
      <c r="P8732" s="10" t="str">
        <f t="array" ref="P8732">_xlfn.XLOOKUP(A8732,subscriptions!B8732:B10004,subscriptions!C8732:C10004)</f>
        <v>Residential</v>
      </c>
      <c r="Q8732" s="10" t="s">
        <v>128</v>
      </c>
      <c r="R8732" s="10" t="s">
        <v>148</v>
      </c>
      <c r="S8732" s="10" t="s">
        <v>671</v>
      </c>
    </row>
    <row r="8733">
      <c r="A8733" s="1" t="s">
        <v>10968</v>
      </c>
      <c r="B8733" s="1" t="s">
        <v>1317</v>
      </c>
      <c r="C8733" s="1" t="s">
        <v>26</v>
      </c>
      <c r="D8733" s="1" t="s">
        <v>27</v>
      </c>
      <c r="E8733" s="1" t="s">
        <v>239</v>
      </c>
      <c r="F8733" s="1" t="s">
        <v>606</v>
      </c>
      <c r="G8733" s="1" t="s">
        <v>27875</v>
      </c>
      <c r="H8733" s="1" t="s">
        <v>27876</v>
      </c>
      <c r="I8733" s="4">
        <v>84.25782407407408</v>
      </c>
      <c r="J8733" s="1">
        <v>2089.96</v>
      </c>
      <c r="K8733" s="1">
        <v>321.93</v>
      </c>
      <c r="M8733" s="10">
        <f t="array" ref="M8733">_xlfn.XLOOKUP(A8733,subscriptions!B8733:B10004,subscriptions!D8733:D10004)</f>
        <v>80</v>
      </c>
      <c r="N8733" s="10">
        <f t="array" ref="N8733">_xlfn.XLOOKUP(A8733,subscriptions!B8733:B10004,subscriptions!G8733:G10004)</f>
        <v>0</v>
      </c>
      <c r="O8733" s="10">
        <v>80.0</v>
      </c>
      <c r="P8733" s="10" t="str">
        <f t="array" ref="P8733">_xlfn.XLOOKUP(A8733,subscriptions!B8733:B10004,subscriptions!C8733:C10004)</f>
        <v>Roam</v>
      </c>
      <c r="Q8733" s="10" t="s">
        <v>173</v>
      </c>
      <c r="R8733" s="10" t="s">
        <v>148</v>
      </c>
      <c r="S8733" s="10" t="s">
        <v>603</v>
      </c>
    </row>
    <row r="8734">
      <c r="A8734" s="1" t="s">
        <v>10969</v>
      </c>
      <c r="B8734" s="1" t="s">
        <v>389</v>
      </c>
      <c r="C8734" s="1" t="s">
        <v>764</v>
      </c>
      <c r="D8734" s="1" t="s">
        <v>27</v>
      </c>
      <c r="E8734" s="1" t="s">
        <v>111</v>
      </c>
      <c r="F8734" s="1" t="s">
        <v>135</v>
      </c>
      <c r="G8734" s="1" t="s">
        <v>27877</v>
      </c>
      <c r="H8734" s="1" t="s">
        <v>27878</v>
      </c>
      <c r="I8734" s="4">
        <v>84.1715625</v>
      </c>
      <c r="J8734" s="1">
        <v>485.67</v>
      </c>
      <c r="K8734" s="1">
        <v>81.61</v>
      </c>
      <c r="M8734" s="10">
        <f t="array" ref="M8734">_xlfn.XLOOKUP(A8734,subscriptions!B8734:B10004,subscriptions!D8734:D10004)</f>
        <v>120</v>
      </c>
      <c r="N8734" s="10">
        <f t="array" ref="N8734">_xlfn.XLOOKUP(A8734,subscriptions!B8734:B10004,subscriptions!G8734:G10004)</f>
        <v>5</v>
      </c>
      <c r="O8734" s="10">
        <v>114.0</v>
      </c>
      <c r="P8734" s="10" t="str">
        <f t="array" ref="P8734">_xlfn.XLOOKUP(A8734,subscriptions!B8734:B10004,subscriptions!C8734:C10004)</f>
        <v>Residential</v>
      </c>
      <c r="Q8734" s="10" t="s">
        <v>194</v>
      </c>
      <c r="R8734" s="10" t="s">
        <v>212</v>
      </c>
      <c r="S8734" s="10" t="s">
        <v>1082</v>
      </c>
    </row>
    <row r="8735">
      <c r="A8735" s="1" t="s">
        <v>10970</v>
      </c>
      <c r="B8735" s="1" t="s">
        <v>2096</v>
      </c>
      <c r="C8735" s="1" t="s">
        <v>26</v>
      </c>
      <c r="D8735" s="1" t="s">
        <v>27</v>
      </c>
      <c r="E8735" s="1" t="s">
        <v>239</v>
      </c>
      <c r="F8735" s="1" t="s">
        <v>2765</v>
      </c>
      <c r="G8735" s="1" t="s">
        <v>27879</v>
      </c>
      <c r="H8735" s="1" t="s">
        <v>27880</v>
      </c>
      <c r="I8735" s="4">
        <v>84.38221064814815</v>
      </c>
      <c r="J8735" s="1">
        <v>958.16</v>
      </c>
      <c r="K8735" s="1">
        <v>109.9</v>
      </c>
      <c r="M8735" s="10">
        <f t="array" ref="M8735">_xlfn.XLOOKUP(A8735,subscriptions!B8735:B10004,subscriptions!D8735:D10004)</f>
        <v>50</v>
      </c>
      <c r="N8735" s="10">
        <f t="array" ref="N8735">_xlfn.XLOOKUP(A8735,subscriptions!B8735:B10004,subscriptions!G8735:G10004)</f>
        <v>10</v>
      </c>
      <c r="O8735" s="10">
        <v>45.0</v>
      </c>
      <c r="P8735" s="10" t="str">
        <f t="array" ref="P8735">_xlfn.XLOOKUP(A8735,subscriptions!B8735:B10004,subscriptions!C8735:C10004)</f>
        <v>Mini</v>
      </c>
      <c r="Q8735" s="10" t="s">
        <v>128</v>
      </c>
      <c r="R8735" s="10" t="s">
        <v>148</v>
      </c>
      <c r="S8735" s="10" t="s">
        <v>293</v>
      </c>
    </row>
    <row r="8736">
      <c r="A8736" s="1" t="s">
        <v>10971</v>
      </c>
      <c r="B8736" s="1" t="s">
        <v>1027</v>
      </c>
      <c r="C8736" s="1" t="s">
        <v>261</v>
      </c>
      <c r="D8736" s="1" t="s">
        <v>153</v>
      </c>
      <c r="E8736" s="1" t="s">
        <v>631</v>
      </c>
      <c r="F8736" s="1" t="s">
        <v>943</v>
      </c>
      <c r="G8736" s="1" t="s">
        <v>27881</v>
      </c>
      <c r="H8736" s="1" t="s">
        <v>27882</v>
      </c>
      <c r="I8736" s="4">
        <v>84.16900462962963</v>
      </c>
      <c r="J8736" s="1">
        <v>781.3</v>
      </c>
      <c r="K8736" s="1">
        <v>156.06</v>
      </c>
      <c r="M8736" s="10">
        <f t="array" ref="M8736">_xlfn.XLOOKUP(A8736,subscriptions!B8736:B10004,subscriptions!D8736:D10004)</f>
        <v>80</v>
      </c>
      <c r="N8736" s="10">
        <f t="array" ref="N8736">_xlfn.XLOOKUP(A8736,subscriptions!B8736:B10004,subscriptions!G8736:G10004)</f>
        <v>20</v>
      </c>
      <c r="O8736" s="10">
        <v>64.0</v>
      </c>
      <c r="P8736" s="10" t="str">
        <f t="array" ref="P8736">_xlfn.XLOOKUP(A8736,subscriptions!B8736:B10004,subscriptions!C8736:C10004)</f>
        <v>Roam</v>
      </c>
      <c r="Q8736" s="10" t="s">
        <v>128</v>
      </c>
      <c r="R8736" s="10" t="s">
        <v>148</v>
      </c>
      <c r="S8736" s="10" t="s">
        <v>1504</v>
      </c>
    </row>
    <row r="8737">
      <c r="A8737" s="1" t="s">
        <v>10974</v>
      </c>
      <c r="B8737" s="1" t="s">
        <v>375</v>
      </c>
      <c r="C8737" s="1" t="s">
        <v>871</v>
      </c>
      <c r="D8737" s="1" t="s">
        <v>27</v>
      </c>
      <c r="E8737" s="1" t="s">
        <v>332</v>
      </c>
      <c r="F8737" s="1" t="s">
        <v>510</v>
      </c>
      <c r="G8737" s="1" t="s">
        <v>27883</v>
      </c>
      <c r="H8737" s="1" t="s">
        <v>27884</v>
      </c>
      <c r="I8737" s="4">
        <v>84.41765046296297</v>
      </c>
      <c r="J8737" s="1">
        <v>6082.54</v>
      </c>
      <c r="K8737" s="1">
        <v>815.26</v>
      </c>
      <c r="M8737" s="10">
        <f t="array" ref="M8737">_xlfn.XLOOKUP(A8737,subscriptions!B8737:B10004,subscriptions!D8737:D10004)</f>
        <v>80</v>
      </c>
      <c r="N8737" s="10">
        <f t="array" ref="N8737">_xlfn.XLOOKUP(A8737,subscriptions!B8737:B10004,subscriptions!G8737:G10004)</f>
        <v>0</v>
      </c>
      <c r="O8737" s="10">
        <v>80.0</v>
      </c>
      <c r="P8737" s="10" t="str">
        <f t="array" ref="P8737">_xlfn.XLOOKUP(A8737,subscriptions!B8737:B10004,subscriptions!C8737:C10004)</f>
        <v>Roam</v>
      </c>
      <c r="Q8737" s="10" t="s">
        <v>173</v>
      </c>
      <c r="R8737" s="10" t="s">
        <v>148</v>
      </c>
      <c r="S8737" s="10" t="s">
        <v>327</v>
      </c>
    </row>
    <row r="8738">
      <c r="A8738" s="1" t="s">
        <v>10975</v>
      </c>
      <c r="B8738" s="1" t="s">
        <v>355</v>
      </c>
      <c r="C8738" s="1" t="s">
        <v>2483</v>
      </c>
      <c r="D8738" s="1" t="s">
        <v>153</v>
      </c>
      <c r="E8738" s="1" t="s">
        <v>262</v>
      </c>
      <c r="F8738" s="1" t="s">
        <v>674</v>
      </c>
      <c r="G8738" s="1" t="s">
        <v>27885</v>
      </c>
      <c r="H8738" s="1" t="s">
        <v>27886</v>
      </c>
      <c r="I8738" s="4">
        <v>84.29527777777778</v>
      </c>
      <c r="J8738" s="1">
        <v>794.13</v>
      </c>
      <c r="K8738" s="1">
        <v>158.66</v>
      </c>
      <c r="M8738" s="10">
        <f t="array" ref="M8738">_xlfn.XLOOKUP(A8738,subscriptions!B8738:B10004,subscriptions!D8738:D10004)</f>
        <v>80</v>
      </c>
      <c r="N8738" s="10">
        <f t="array" ref="N8738">_xlfn.XLOOKUP(A8738,subscriptions!B8738:B10004,subscriptions!G8738:G10004)</f>
        <v>5</v>
      </c>
      <c r="O8738" s="10">
        <v>76.0</v>
      </c>
      <c r="P8738" s="10" t="str">
        <f t="array" ref="P8738">_xlfn.XLOOKUP(A8738,subscriptions!B8738:B10004,subscriptions!C8738:C10004)</f>
        <v>Roam</v>
      </c>
      <c r="Q8738" s="10" t="s">
        <v>194</v>
      </c>
      <c r="R8738" s="10" t="s">
        <v>148</v>
      </c>
      <c r="S8738" s="10" t="s">
        <v>1026</v>
      </c>
    </row>
    <row r="8739">
      <c r="A8739" s="1" t="s">
        <v>10976</v>
      </c>
      <c r="B8739" s="1" t="s">
        <v>1044</v>
      </c>
      <c r="C8739" s="1" t="s">
        <v>1388</v>
      </c>
      <c r="D8739" s="1" t="s">
        <v>27</v>
      </c>
      <c r="E8739" s="1" t="s">
        <v>111</v>
      </c>
      <c r="F8739" s="1" t="s">
        <v>154</v>
      </c>
      <c r="G8739" s="1" t="s">
        <v>27887</v>
      </c>
      <c r="H8739" s="1" t="s">
        <v>27888</v>
      </c>
      <c r="I8739" s="4">
        <v>84.2528587962963</v>
      </c>
      <c r="J8739" s="1">
        <v>175.04</v>
      </c>
      <c r="K8739" s="1">
        <v>54.71</v>
      </c>
      <c r="M8739" s="10">
        <f t="array" ref="M8739">_xlfn.XLOOKUP(A8739,subscriptions!B8739:B10004,subscriptions!D8739:D10004)</f>
        <v>120</v>
      </c>
      <c r="N8739" s="10">
        <f t="array" ref="N8739">_xlfn.XLOOKUP(A8739,subscriptions!B8739:B10004,subscriptions!G8739:G10004)</f>
        <v>10</v>
      </c>
      <c r="O8739" s="10">
        <v>108.0</v>
      </c>
      <c r="P8739" s="10" t="str">
        <f t="array" ref="P8739">_xlfn.XLOOKUP(A8739,subscriptions!B8739:B10004,subscriptions!C8739:C10004)</f>
        <v>Residential</v>
      </c>
      <c r="Q8739" s="10" t="s">
        <v>128</v>
      </c>
      <c r="R8739" s="10" t="s">
        <v>212</v>
      </c>
      <c r="S8739" s="10" t="s">
        <v>916</v>
      </c>
    </row>
    <row r="8740">
      <c r="A8740" s="1" t="s">
        <v>10977</v>
      </c>
      <c r="B8740" s="1" t="s">
        <v>1972</v>
      </c>
      <c r="C8740" s="1" t="s">
        <v>456</v>
      </c>
      <c r="D8740" s="1" t="s">
        <v>27</v>
      </c>
      <c r="E8740" s="1" t="s">
        <v>332</v>
      </c>
      <c r="F8740" s="1" t="s">
        <v>510</v>
      </c>
      <c r="G8740" s="1" t="s">
        <v>27889</v>
      </c>
      <c r="H8740" s="1" t="s">
        <v>27890</v>
      </c>
      <c r="I8740" s="4">
        <v>84.2931712962963</v>
      </c>
      <c r="J8740" s="1">
        <v>191.18</v>
      </c>
      <c r="K8740" s="1">
        <v>40.01</v>
      </c>
      <c r="M8740" s="10">
        <f t="array" ref="M8740">_xlfn.XLOOKUP(A8740,subscriptions!B8740:B10004,subscriptions!D8740:D10004)</f>
        <v>120</v>
      </c>
      <c r="N8740" s="10">
        <f t="array" ref="N8740">_xlfn.XLOOKUP(A8740,subscriptions!B8740:B10004,subscriptions!G8740:G10004)</f>
        <v>20</v>
      </c>
      <c r="O8740" s="10">
        <v>96.0</v>
      </c>
      <c r="P8740" s="10" t="str">
        <f t="array" ref="P8740">_xlfn.XLOOKUP(A8740,subscriptions!B8740:B10004,subscriptions!C8740:C10004)</f>
        <v>Residential</v>
      </c>
      <c r="Q8740" s="10" t="s">
        <v>128</v>
      </c>
      <c r="R8740" s="10" t="s">
        <v>148</v>
      </c>
      <c r="S8740" s="10" t="s">
        <v>1779</v>
      </c>
    </row>
    <row r="8741">
      <c r="A8741" s="1" t="s">
        <v>10978</v>
      </c>
      <c r="B8741" s="1" t="s">
        <v>177</v>
      </c>
      <c r="C8741" s="1" t="s">
        <v>1142</v>
      </c>
      <c r="D8741" s="1" t="s">
        <v>153</v>
      </c>
      <c r="E8741" s="1" t="s">
        <v>631</v>
      </c>
      <c r="F8741" s="1" t="s">
        <v>922</v>
      </c>
      <c r="G8741" s="1" t="s">
        <v>27891</v>
      </c>
      <c r="H8741" s="1" t="s">
        <v>27892</v>
      </c>
      <c r="I8741" s="4">
        <v>84.29675925925926</v>
      </c>
      <c r="J8741" s="1">
        <v>1390.16</v>
      </c>
      <c r="K8741" s="1">
        <v>216.95</v>
      </c>
      <c r="M8741" s="10">
        <f t="array" ref="M8741">_xlfn.XLOOKUP(A8741,subscriptions!B8741:B10004,subscriptions!D8741:D10004)</f>
        <v>50</v>
      </c>
      <c r="N8741" s="10">
        <f t="array" ref="N8741">_xlfn.XLOOKUP(A8741,subscriptions!B8741:B10004,subscriptions!G8741:G10004)</f>
        <v>0</v>
      </c>
      <c r="O8741" s="10">
        <v>50.0</v>
      </c>
      <c r="P8741" s="10" t="str">
        <f t="array" ref="P8741">_xlfn.XLOOKUP(A8741,subscriptions!B8741:B10004,subscriptions!C8741:C10004)</f>
        <v>Mini</v>
      </c>
      <c r="Q8741" s="10" t="s">
        <v>173</v>
      </c>
      <c r="R8741" s="10" t="s">
        <v>148</v>
      </c>
      <c r="S8741" s="10" t="s">
        <v>373</v>
      </c>
    </row>
    <row r="8742">
      <c r="A8742" s="1" t="s">
        <v>10979</v>
      </c>
      <c r="B8742" s="1" t="s">
        <v>1972</v>
      </c>
      <c r="C8742" s="1" t="s">
        <v>2483</v>
      </c>
      <c r="D8742" s="1" t="s">
        <v>27</v>
      </c>
      <c r="E8742" s="1" t="s">
        <v>262</v>
      </c>
      <c r="F8742" s="1" t="s">
        <v>885</v>
      </c>
      <c r="G8742" s="1" t="s">
        <v>27893</v>
      </c>
      <c r="H8742" s="1" t="s">
        <v>27894</v>
      </c>
      <c r="I8742" s="4">
        <v>84.29744212962963</v>
      </c>
      <c r="J8742" s="1">
        <v>1422.05</v>
      </c>
      <c r="K8742" s="1">
        <v>217.06</v>
      </c>
      <c r="M8742" s="10">
        <f t="array" ref="M8742">_xlfn.XLOOKUP(A8742,subscriptions!B8742:B10004,subscriptions!D8742:D10004)</f>
        <v>120</v>
      </c>
      <c r="N8742" s="10">
        <f t="array" ref="N8742">_xlfn.XLOOKUP(A8742,subscriptions!B8742:B10004,subscriptions!G8742:G10004)</f>
        <v>5</v>
      </c>
      <c r="O8742" s="10">
        <v>114.0</v>
      </c>
      <c r="P8742" s="10" t="str">
        <f t="array" ref="P8742">_xlfn.XLOOKUP(A8742,subscriptions!B8742:B10004,subscriptions!C8742:C10004)</f>
        <v>Residential</v>
      </c>
      <c r="Q8742" s="10" t="s">
        <v>194</v>
      </c>
      <c r="R8742" s="10" t="s">
        <v>212</v>
      </c>
      <c r="S8742" s="10" t="s">
        <v>407</v>
      </c>
    </row>
    <row r="8743">
      <c r="A8743" s="1" t="s">
        <v>10980</v>
      </c>
      <c r="B8743" s="1" t="s">
        <v>645</v>
      </c>
      <c r="C8743" s="1" t="s">
        <v>441</v>
      </c>
      <c r="D8743" s="1" t="s">
        <v>153</v>
      </c>
      <c r="E8743" s="1" t="s">
        <v>280</v>
      </c>
      <c r="F8743" s="1" t="s">
        <v>1446</v>
      </c>
      <c r="G8743" s="1" t="s">
        <v>27895</v>
      </c>
      <c r="H8743" s="1" t="s">
        <v>27896</v>
      </c>
      <c r="I8743" s="4">
        <v>84.33621527777778</v>
      </c>
      <c r="J8743" s="1">
        <v>863.88</v>
      </c>
      <c r="K8743" s="1">
        <v>202.59</v>
      </c>
      <c r="M8743" s="10">
        <f t="array" ref="M8743">_xlfn.XLOOKUP(A8743,subscriptions!B8743:B10004,subscriptions!D8743:D10004)</f>
        <v>120</v>
      </c>
      <c r="N8743" s="10">
        <f t="array" ref="N8743">_xlfn.XLOOKUP(A8743,subscriptions!B8743:B10004,subscriptions!G8743:G10004)</f>
        <v>10</v>
      </c>
      <c r="O8743" s="10">
        <v>108.0</v>
      </c>
      <c r="P8743" s="10" t="str">
        <f t="array" ref="P8743">_xlfn.XLOOKUP(A8743,subscriptions!B8743:B10004,subscriptions!C8743:C10004)</f>
        <v>Residential</v>
      </c>
      <c r="Q8743" s="10" t="s">
        <v>128</v>
      </c>
      <c r="R8743" s="10" t="s">
        <v>212</v>
      </c>
      <c r="S8743" s="10" t="s">
        <v>1971</v>
      </c>
    </row>
    <row r="8744">
      <c r="A8744" s="1" t="s">
        <v>10981</v>
      </c>
      <c r="B8744" s="1" t="s">
        <v>2018</v>
      </c>
      <c r="C8744" s="1" t="s">
        <v>473</v>
      </c>
      <c r="D8744" s="1" t="s">
        <v>27</v>
      </c>
      <c r="E8744" s="1" t="s">
        <v>280</v>
      </c>
      <c r="F8744" s="1" t="s">
        <v>281</v>
      </c>
      <c r="G8744" s="1" t="s">
        <v>27897</v>
      </c>
      <c r="H8744" s="1" t="s">
        <v>27898</v>
      </c>
      <c r="I8744" s="4">
        <v>84.38357638888888</v>
      </c>
      <c r="J8744" s="1">
        <v>898.04</v>
      </c>
      <c r="K8744" s="1">
        <v>176.29</v>
      </c>
      <c r="M8744" s="10">
        <f t="array" ref="M8744">_xlfn.XLOOKUP(A8744,subscriptions!B8744:B10004,subscriptions!D8744:D10004)</f>
        <v>120</v>
      </c>
      <c r="N8744" s="10">
        <f t="array" ref="N8744">_xlfn.XLOOKUP(A8744,subscriptions!B8744:B10004,subscriptions!G8744:G10004)</f>
        <v>20</v>
      </c>
      <c r="O8744" s="10">
        <v>96.0</v>
      </c>
      <c r="P8744" s="10" t="str">
        <f t="array" ref="P8744">_xlfn.XLOOKUP(A8744,subscriptions!B8744:B10004,subscriptions!C8744:C10004)</f>
        <v>Residential</v>
      </c>
      <c r="Q8744" s="10" t="s">
        <v>128</v>
      </c>
      <c r="R8744" s="10" t="s">
        <v>148</v>
      </c>
      <c r="S8744" s="10" t="s">
        <v>882</v>
      </c>
    </row>
    <row r="8745">
      <c r="A8745" s="1" t="s">
        <v>10982</v>
      </c>
      <c r="B8745" s="1" t="s">
        <v>748</v>
      </c>
      <c r="C8745" s="1" t="s">
        <v>1415</v>
      </c>
      <c r="D8745" s="1" t="s">
        <v>27</v>
      </c>
      <c r="E8745" s="1" t="s">
        <v>332</v>
      </c>
      <c r="F8745" s="1" t="s">
        <v>1749</v>
      </c>
      <c r="G8745" s="1" t="s">
        <v>27899</v>
      </c>
      <c r="H8745" s="1" t="s">
        <v>27900</v>
      </c>
      <c r="I8745" s="4">
        <v>84.38068287037036</v>
      </c>
      <c r="J8745" s="1">
        <v>133.16</v>
      </c>
      <c r="K8745" s="1">
        <v>22.15</v>
      </c>
      <c r="M8745" s="10">
        <f t="array" ref="M8745">_xlfn.XLOOKUP(A8745,subscriptions!B8745:B10004,subscriptions!D8745:D10004)</f>
        <v>120</v>
      </c>
      <c r="N8745" s="10">
        <f t="array" ref="N8745">_xlfn.XLOOKUP(A8745,subscriptions!B8745:B10004,subscriptions!G8745:G10004)</f>
        <v>0</v>
      </c>
      <c r="O8745" s="10">
        <v>120.0</v>
      </c>
      <c r="P8745" s="10" t="str">
        <f t="array" ref="P8745">_xlfn.XLOOKUP(A8745,subscriptions!B8745:B10004,subscriptions!C8745:C10004)</f>
        <v>Residential</v>
      </c>
      <c r="Q8745" s="10" t="s">
        <v>173</v>
      </c>
      <c r="R8745" s="10" t="s">
        <v>212</v>
      </c>
      <c r="S8745" s="10" t="s">
        <v>762</v>
      </c>
    </row>
    <row r="8746">
      <c r="A8746" s="1" t="s">
        <v>10983</v>
      </c>
      <c r="B8746" s="1" t="s">
        <v>555</v>
      </c>
      <c r="C8746" s="1" t="s">
        <v>764</v>
      </c>
      <c r="D8746" s="1" t="s">
        <v>153</v>
      </c>
      <c r="E8746" s="1" t="s">
        <v>239</v>
      </c>
      <c r="F8746" s="1" t="s">
        <v>2076</v>
      </c>
      <c r="G8746" s="1" t="s">
        <v>27901</v>
      </c>
      <c r="H8746" s="1" t="s">
        <v>27902</v>
      </c>
      <c r="I8746" s="4">
        <v>84.33694444444444</v>
      </c>
      <c r="J8746" s="1">
        <v>1140.2</v>
      </c>
      <c r="K8746" s="1">
        <v>189.65</v>
      </c>
      <c r="M8746" s="10">
        <f t="array" ref="M8746">_xlfn.XLOOKUP(A8746,subscriptions!B8746:B10004,subscriptions!D8746:D10004)</f>
        <v>120</v>
      </c>
      <c r="N8746" s="10">
        <f t="array" ref="N8746">_xlfn.XLOOKUP(A8746,subscriptions!B8746:B10004,subscriptions!G8746:G10004)</f>
        <v>5</v>
      </c>
      <c r="O8746" s="10">
        <v>114.0</v>
      </c>
      <c r="P8746" s="10" t="str">
        <f t="array" ref="P8746">_xlfn.XLOOKUP(A8746,subscriptions!B8746:B10004,subscriptions!C8746:C10004)</f>
        <v>Residential</v>
      </c>
      <c r="Q8746" s="10" t="s">
        <v>194</v>
      </c>
      <c r="R8746" s="10" t="s">
        <v>212</v>
      </c>
      <c r="S8746" s="10" t="s">
        <v>968</v>
      </c>
    </row>
    <row r="8747">
      <c r="A8747" s="1" t="s">
        <v>10984</v>
      </c>
      <c r="B8747" s="1" t="s">
        <v>645</v>
      </c>
      <c r="C8747" s="1" t="s">
        <v>473</v>
      </c>
      <c r="D8747" s="1" t="s">
        <v>153</v>
      </c>
      <c r="E8747" s="1" t="s">
        <v>239</v>
      </c>
      <c r="F8747" s="1" t="s">
        <v>240</v>
      </c>
      <c r="G8747" s="1" t="s">
        <v>27903</v>
      </c>
      <c r="H8747" s="1" t="s">
        <v>27904</v>
      </c>
      <c r="I8747" s="4">
        <v>84.29453703703703</v>
      </c>
      <c r="J8747" s="1">
        <v>1104.01</v>
      </c>
      <c r="K8747" s="1">
        <v>220.85</v>
      </c>
      <c r="M8747" s="10">
        <f t="array" ref="M8747">_xlfn.XLOOKUP(A8747,subscriptions!B8747:B10004,subscriptions!D8747:D10004)</f>
        <v>120</v>
      </c>
      <c r="N8747" s="10">
        <f t="array" ref="N8747">_xlfn.XLOOKUP(A8747,subscriptions!B8747:B10004,subscriptions!G8747:G10004)</f>
        <v>10</v>
      </c>
      <c r="O8747" s="10">
        <v>108.0</v>
      </c>
      <c r="P8747" s="10" t="str">
        <f t="array" ref="P8747">_xlfn.XLOOKUP(A8747,subscriptions!B8747:B10004,subscriptions!C8747:C10004)</f>
        <v>Residential</v>
      </c>
      <c r="Q8747" s="10" t="s">
        <v>128</v>
      </c>
      <c r="R8747" s="10" t="s">
        <v>212</v>
      </c>
      <c r="S8747" s="10" t="s">
        <v>2075</v>
      </c>
    </row>
    <row r="8748">
      <c r="A8748" s="1" t="s">
        <v>10985</v>
      </c>
      <c r="B8748" s="1" t="s">
        <v>589</v>
      </c>
      <c r="C8748" s="1" t="s">
        <v>764</v>
      </c>
      <c r="D8748" s="1" t="s">
        <v>153</v>
      </c>
      <c r="E8748" s="1" t="s">
        <v>280</v>
      </c>
      <c r="F8748" s="1" t="s">
        <v>494</v>
      </c>
      <c r="G8748" s="1" t="s">
        <v>27905</v>
      </c>
      <c r="H8748" s="1" t="s">
        <v>27906</v>
      </c>
      <c r="I8748" s="4">
        <v>84.3778587962963</v>
      </c>
      <c r="J8748" s="1">
        <v>292.98</v>
      </c>
      <c r="K8748" s="1">
        <v>61.19</v>
      </c>
      <c r="M8748" s="10">
        <f t="array" ref="M8748">_xlfn.XLOOKUP(A8748,subscriptions!B8748:B10004,subscriptions!D8748:D10004)</f>
        <v>80</v>
      </c>
      <c r="N8748" s="10">
        <f t="array" ref="N8748">_xlfn.XLOOKUP(A8748,subscriptions!B8748:B10004,subscriptions!G8748:G10004)</f>
        <v>20</v>
      </c>
      <c r="O8748" s="10">
        <v>64.0</v>
      </c>
      <c r="P8748" s="10" t="str">
        <f t="array" ref="P8748">_xlfn.XLOOKUP(A8748,subscriptions!B8748:B10004,subscriptions!C8748:C10004)</f>
        <v>Roam</v>
      </c>
      <c r="Q8748" s="10" t="s">
        <v>128</v>
      </c>
      <c r="R8748" s="10" t="s">
        <v>148</v>
      </c>
      <c r="S8748" s="10" t="s">
        <v>1302</v>
      </c>
    </row>
    <row r="8749">
      <c r="A8749" s="1" t="s">
        <v>10986</v>
      </c>
      <c r="B8749" s="1" t="s">
        <v>1624</v>
      </c>
      <c r="C8749" s="1" t="s">
        <v>827</v>
      </c>
      <c r="D8749" s="1" t="s">
        <v>27</v>
      </c>
      <c r="E8749" s="1" t="s">
        <v>280</v>
      </c>
      <c r="F8749" s="1" t="s">
        <v>873</v>
      </c>
      <c r="G8749" s="1" t="s">
        <v>27907</v>
      </c>
      <c r="H8749" s="1" t="s">
        <v>27908</v>
      </c>
      <c r="I8749" s="4">
        <v>84.2556712962963</v>
      </c>
      <c r="J8749" s="1">
        <v>214.45</v>
      </c>
      <c r="K8749" s="1">
        <v>38.53</v>
      </c>
      <c r="M8749" s="10">
        <f t="array" ref="M8749">_xlfn.XLOOKUP(A8749,subscriptions!B8749:B10004,subscriptions!D8749:D10004)</f>
        <v>120</v>
      </c>
      <c r="N8749" s="10">
        <f t="array" ref="N8749">_xlfn.XLOOKUP(A8749,subscriptions!B8749:B10004,subscriptions!G8749:G10004)</f>
        <v>0</v>
      </c>
      <c r="O8749" s="10">
        <v>120.0</v>
      </c>
      <c r="P8749" s="10" t="str">
        <f t="array" ref="P8749">_xlfn.XLOOKUP(A8749,subscriptions!B8749:B10004,subscriptions!C8749:C10004)</f>
        <v>Residential</v>
      </c>
      <c r="Q8749" s="10" t="s">
        <v>173</v>
      </c>
      <c r="R8749" s="10" t="s">
        <v>212</v>
      </c>
      <c r="S8749" s="10" t="s">
        <v>1156</v>
      </c>
    </row>
    <row r="8750">
      <c r="A8750" s="1" t="s">
        <v>10987</v>
      </c>
      <c r="B8750" s="1" t="s">
        <v>355</v>
      </c>
      <c r="C8750" s="1" t="s">
        <v>764</v>
      </c>
      <c r="D8750" s="1" t="s">
        <v>153</v>
      </c>
      <c r="E8750" s="1" t="s">
        <v>262</v>
      </c>
      <c r="F8750" s="1" t="s">
        <v>4113</v>
      </c>
      <c r="G8750" s="1" t="s">
        <v>27909</v>
      </c>
      <c r="H8750" s="1" t="s">
        <v>27910</v>
      </c>
      <c r="I8750" s="4">
        <v>84.21255787037038</v>
      </c>
      <c r="J8750" s="1">
        <v>247.85</v>
      </c>
      <c r="K8750" s="1">
        <v>54.88</v>
      </c>
      <c r="M8750" s="10">
        <f t="array" ref="M8750">_xlfn.XLOOKUP(A8750,subscriptions!B8750:B10004,subscriptions!D8750:D10004)</f>
        <v>120</v>
      </c>
      <c r="N8750" s="10">
        <f t="array" ref="N8750">_xlfn.XLOOKUP(A8750,subscriptions!B8750:B10004,subscriptions!G8750:G10004)</f>
        <v>5</v>
      </c>
      <c r="O8750" s="10">
        <v>114.0</v>
      </c>
      <c r="P8750" s="10" t="str">
        <f t="array" ref="P8750">_xlfn.XLOOKUP(A8750,subscriptions!B8750:B10004,subscriptions!C8750:C10004)</f>
        <v>Residential</v>
      </c>
      <c r="Q8750" s="10" t="s">
        <v>194</v>
      </c>
      <c r="R8750" s="10" t="s">
        <v>212</v>
      </c>
      <c r="S8750" s="10" t="s">
        <v>813</v>
      </c>
    </row>
    <row r="8751">
      <c r="A8751" s="1" t="s">
        <v>10988</v>
      </c>
      <c r="B8751" s="1" t="s">
        <v>1387</v>
      </c>
      <c r="C8751" s="1" t="s">
        <v>871</v>
      </c>
      <c r="D8751" s="1" t="s">
        <v>27</v>
      </c>
      <c r="E8751" s="1" t="s">
        <v>239</v>
      </c>
      <c r="F8751" s="1" t="s">
        <v>240</v>
      </c>
      <c r="G8751" s="1" t="s">
        <v>27911</v>
      </c>
      <c r="H8751" s="1" t="s">
        <v>27912</v>
      </c>
      <c r="I8751" s="4">
        <v>84.38068287037036</v>
      </c>
      <c r="J8751" s="1">
        <v>209.76</v>
      </c>
      <c r="K8751" s="1">
        <v>51.59</v>
      </c>
      <c r="M8751" s="10">
        <f t="array" ref="M8751">_xlfn.XLOOKUP(A8751,subscriptions!B8751:B10004,subscriptions!D8751:D10004)</f>
        <v>250</v>
      </c>
      <c r="N8751" s="10">
        <f t="array" ref="N8751">_xlfn.XLOOKUP(A8751,subscriptions!B8751:B10004,subscriptions!G8751:G10004)</f>
        <v>10</v>
      </c>
      <c r="O8751" s="10">
        <v>225.0</v>
      </c>
      <c r="P8751" s="10" t="str">
        <f t="array" ref="P8751">_xlfn.XLOOKUP(A8751,subscriptions!B8751:B10004,subscriptions!C8751:C10004)</f>
        <v>Business</v>
      </c>
      <c r="Q8751" s="10" t="s">
        <v>128</v>
      </c>
      <c r="R8751" s="10" t="s">
        <v>129</v>
      </c>
      <c r="S8751" s="10" t="s">
        <v>762</v>
      </c>
    </row>
    <row r="8752">
      <c r="A8752" s="1" t="s">
        <v>10989</v>
      </c>
      <c r="B8752" s="1" t="s">
        <v>426</v>
      </c>
      <c r="C8752" s="1" t="s">
        <v>133</v>
      </c>
      <c r="D8752" s="1" t="s">
        <v>153</v>
      </c>
      <c r="E8752" s="1" t="s">
        <v>28</v>
      </c>
      <c r="F8752" s="1" t="s">
        <v>687</v>
      </c>
      <c r="G8752" s="1" t="s">
        <v>27913</v>
      </c>
      <c r="H8752" s="1" t="s">
        <v>27914</v>
      </c>
      <c r="I8752" s="4">
        <v>84.17524305555555</v>
      </c>
      <c r="J8752" s="1">
        <v>1461.29</v>
      </c>
      <c r="K8752" s="1">
        <v>359.46</v>
      </c>
      <c r="M8752" s="10">
        <f t="array" ref="M8752">_xlfn.XLOOKUP(A8752,subscriptions!B8752:B10004,subscriptions!D8752:D10004)</f>
        <v>80</v>
      </c>
      <c r="N8752" s="10">
        <f t="array" ref="N8752">_xlfn.XLOOKUP(A8752,subscriptions!B8752:B10004,subscriptions!G8752:G10004)</f>
        <v>20</v>
      </c>
      <c r="O8752" s="10">
        <v>64.0</v>
      </c>
      <c r="P8752" s="10" t="str">
        <f t="array" ref="P8752">_xlfn.XLOOKUP(A8752,subscriptions!B8752:B10004,subscriptions!C8752:C10004)</f>
        <v>Roam</v>
      </c>
      <c r="Q8752" s="10" t="s">
        <v>128</v>
      </c>
      <c r="R8752" s="10" t="s">
        <v>148</v>
      </c>
      <c r="S8752" s="10" t="s">
        <v>1198</v>
      </c>
    </row>
    <row r="8753">
      <c r="A8753" s="1" t="s">
        <v>10990</v>
      </c>
      <c r="B8753" s="1" t="s">
        <v>329</v>
      </c>
      <c r="C8753" s="1" t="s">
        <v>492</v>
      </c>
      <c r="D8753" s="1" t="s">
        <v>27</v>
      </c>
      <c r="E8753" s="1" t="s">
        <v>631</v>
      </c>
      <c r="F8753" s="1" t="s">
        <v>2293</v>
      </c>
      <c r="G8753" s="1" t="s">
        <v>27915</v>
      </c>
      <c r="H8753" s="1" t="s">
        <v>27916</v>
      </c>
      <c r="I8753" s="4">
        <v>84.20989583333333</v>
      </c>
      <c r="J8753" s="1">
        <v>378.13</v>
      </c>
      <c r="K8753" s="1">
        <v>53.19</v>
      </c>
      <c r="M8753" s="10">
        <f t="array" ref="M8753">_xlfn.XLOOKUP(A8753,subscriptions!B8753:B10004,subscriptions!D8753:D10004)</f>
        <v>80</v>
      </c>
      <c r="N8753" s="10">
        <f t="array" ref="N8753">_xlfn.XLOOKUP(A8753,subscriptions!B8753:B10004,subscriptions!G8753:G10004)</f>
        <v>0</v>
      </c>
      <c r="O8753" s="10">
        <v>80.0</v>
      </c>
      <c r="P8753" s="10" t="str">
        <f t="array" ref="P8753">_xlfn.XLOOKUP(A8753,subscriptions!B8753:B10004,subscriptions!C8753:C10004)</f>
        <v>Roam</v>
      </c>
      <c r="Q8753" s="10" t="s">
        <v>173</v>
      </c>
      <c r="R8753" s="10" t="s">
        <v>148</v>
      </c>
      <c r="S8753" s="10" t="s">
        <v>353</v>
      </c>
    </row>
    <row r="8754">
      <c r="A8754" s="1" t="s">
        <v>10992</v>
      </c>
      <c r="B8754" s="1" t="s">
        <v>236</v>
      </c>
      <c r="C8754" s="1" t="s">
        <v>509</v>
      </c>
      <c r="D8754" s="1" t="s">
        <v>153</v>
      </c>
      <c r="E8754" s="1" t="s">
        <v>219</v>
      </c>
      <c r="F8754" s="1" t="s">
        <v>4220</v>
      </c>
      <c r="G8754" s="1" t="s">
        <v>27917</v>
      </c>
      <c r="H8754" s="1" t="s">
        <v>27918</v>
      </c>
      <c r="I8754" s="4">
        <v>84.25155092592593</v>
      </c>
      <c r="J8754" s="1">
        <v>484.39</v>
      </c>
      <c r="K8754" s="1">
        <v>116.07</v>
      </c>
      <c r="M8754" s="10">
        <f t="array" ref="M8754">_xlfn.XLOOKUP(A8754,subscriptions!B8754:B10004,subscriptions!D8754:D10004)</f>
        <v>80</v>
      </c>
      <c r="N8754" s="10">
        <f t="array" ref="N8754">_xlfn.XLOOKUP(A8754,subscriptions!B8754:B10004,subscriptions!G8754:G10004)</f>
        <v>5</v>
      </c>
      <c r="O8754" s="10">
        <v>76.0</v>
      </c>
      <c r="P8754" s="10" t="str">
        <f t="array" ref="P8754">_xlfn.XLOOKUP(A8754,subscriptions!B8754:B10004,subscriptions!C8754:C10004)</f>
        <v>Roam</v>
      </c>
      <c r="Q8754" s="10" t="s">
        <v>194</v>
      </c>
      <c r="R8754" s="10" t="s">
        <v>148</v>
      </c>
      <c r="S8754" s="10" t="s">
        <v>4065</v>
      </c>
    </row>
    <row r="8755">
      <c r="A8755" s="1" t="s">
        <v>10994</v>
      </c>
      <c r="B8755" s="1" t="s">
        <v>1414</v>
      </c>
      <c r="C8755" s="1" t="s">
        <v>1200</v>
      </c>
      <c r="D8755" s="1" t="s">
        <v>27</v>
      </c>
      <c r="E8755" s="1" t="s">
        <v>28</v>
      </c>
      <c r="F8755" s="1" t="s">
        <v>2188</v>
      </c>
      <c r="G8755" s="1" t="s">
        <v>27919</v>
      </c>
      <c r="H8755" s="1" t="s">
        <v>27920</v>
      </c>
      <c r="I8755" s="4">
        <v>84.25501157407408</v>
      </c>
      <c r="J8755" s="1">
        <v>335.96</v>
      </c>
      <c r="K8755" s="1">
        <v>75.21</v>
      </c>
      <c r="M8755" s="10">
        <f t="array" ref="M8755">_xlfn.XLOOKUP(A8755,subscriptions!B8755:B10004,subscriptions!D8755:D10004)</f>
        <v>120</v>
      </c>
      <c r="N8755" s="10">
        <f t="array" ref="N8755">_xlfn.XLOOKUP(A8755,subscriptions!B8755:B10004,subscriptions!G8755:G10004)</f>
        <v>10</v>
      </c>
      <c r="O8755" s="10">
        <v>108.0</v>
      </c>
      <c r="P8755" s="10" t="str">
        <f t="array" ref="P8755">_xlfn.XLOOKUP(A8755,subscriptions!B8755:B10004,subscriptions!C8755:C10004)</f>
        <v>Residential</v>
      </c>
      <c r="Q8755" s="10" t="s">
        <v>128</v>
      </c>
      <c r="R8755" s="10" t="s">
        <v>212</v>
      </c>
      <c r="S8755" s="10" t="s">
        <v>149</v>
      </c>
    </row>
    <row r="8756">
      <c r="A8756" s="1" t="s">
        <v>10995</v>
      </c>
      <c r="B8756" s="1" t="s">
        <v>329</v>
      </c>
      <c r="C8756" s="1" t="s">
        <v>2007</v>
      </c>
      <c r="D8756" s="1" t="s">
        <v>27</v>
      </c>
      <c r="E8756" s="1" t="s">
        <v>631</v>
      </c>
      <c r="F8756" s="1" t="s">
        <v>2495</v>
      </c>
      <c r="G8756" s="1" t="s">
        <v>27921</v>
      </c>
      <c r="H8756" s="1" t="s">
        <v>27922</v>
      </c>
      <c r="I8756" s="4">
        <v>84.29331018518519</v>
      </c>
      <c r="J8756" s="1">
        <v>4799.26</v>
      </c>
      <c r="K8756" s="1">
        <v>450.98</v>
      </c>
      <c r="M8756" s="10">
        <f t="array" ref="M8756">_xlfn.XLOOKUP(A8756,subscriptions!B8756:B10004,subscriptions!D8756:D10004)</f>
        <v>250</v>
      </c>
      <c r="N8756" s="10">
        <f t="array" ref="N8756">_xlfn.XLOOKUP(A8756,subscriptions!B8756:B10004,subscriptions!G8756:G10004)</f>
        <v>20</v>
      </c>
      <c r="O8756" s="10">
        <v>200.0</v>
      </c>
      <c r="P8756" s="10" t="str">
        <f t="array" ref="P8756">_xlfn.XLOOKUP(A8756,subscriptions!B8756:B10004,subscriptions!C8756:C10004)</f>
        <v>Business</v>
      </c>
      <c r="Q8756" s="10" t="s">
        <v>128</v>
      </c>
      <c r="R8756" s="10" t="s">
        <v>129</v>
      </c>
      <c r="S8756" s="10" t="s">
        <v>1779</v>
      </c>
    </row>
    <row r="8757">
      <c r="A8757" s="1" t="s">
        <v>10996</v>
      </c>
      <c r="B8757" s="1" t="s">
        <v>1387</v>
      </c>
      <c r="C8757" s="1" t="s">
        <v>473</v>
      </c>
      <c r="D8757" s="1" t="s">
        <v>27</v>
      </c>
      <c r="E8757" s="1" t="s">
        <v>714</v>
      </c>
      <c r="F8757" s="1" t="s">
        <v>3326</v>
      </c>
      <c r="G8757" s="1" t="s">
        <v>27923</v>
      </c>
      <c r="H8757" s="1" t="s">
        <v>27924</v>
      </c>
      <c r="I8757" s="4">
        <v>84.33706018518518</v>
      </c>
      <c r="J8757" s="1">
        <v>2942.58</v>
      </c>
      <c r="K8757" s="1">
        <v>683.52</v>
      </c>
      <c r="M8757" s="10">
        <f t="array" ref="M8757">_xlfn.XLOOKUP(A8757,subscriptions!B8757:B10004,subscriptions!D8757:D10004)</f>
        <v>250</v>
      </c>
      <c r="N8757" s="10">
        <f t="array" ref="N8757">_xlfn.XLOOKUP(A8757,subscriptions!B8757:B10004,subscriptions!G8757:G10004)</f>
        <v>0</v>
      </c>
      <c r="O8757" s="10">
        <v>250.0</v>
      </c>
      <c r="P8757" s="10" t="str">
        <f t="array" ref="P8757">_xlfn.XLOOKUP(A8757,subscriptions!B8757:B10004,subscriptions!C8757:C10004)</f>
        <v>Business</v>
      </c>
      <c r="Q8757" s="10" t="s">
        <v>173</v>
      </c>
      <c r="R8757" s="10" t="s">
        <v>129</v>
      </c>
      <c r="S8757" s="10" t="s">
        <v>968</v>
      </c>
    </row>
    <row r="8758">
      <c r="A8758" s="1" t="s">
        <v>10997</v>
      </c>
      <c r="B8758" s="1" t="s">
        <v>589</v>
      </c>
      <c r="C8758" s="1" t="s">
        <v>786</v>
      </c>
      <c r="D8758" s="1" t="s">
        <v>153</v>
      </c>
      <c r="E8758" s="1" t="s">
        <v>239</v>
      </c>
      <c r="F8758" s="1" t="s">
        <v>606</v>
      </c>
      <c r="G8758" s="1" t="s">
        <v>27925</v>
      </c>
      <c r="H8758" s="1" t="s">
        <v>27926</v>
      </c>
      <c r="I8758" s="4">
        <v>84.33766203703703</v>
      </c>
      <c r="J8758" s="1">
        <v>443.01</v>
      </c>
      <c r="K8758" s="1">
        <v>77.55</v>
      </c>
      <c r="M8758" s="10">
        <f t="array" ref="M8758">_xlfn.XLOOKUP(A8758,subscriptions!B8758:B10004,subscriptions!D8758:D10004)</f>
        <v>250</v>
      </c>
      <c r="N8758" s="10">
        <f t="array" ref="N8758">_xlfn.XLOOKUP(A8758,subscriptions!B8758:B10004,subscriptions!G8758:G10004)</f>
        <v>5</v>
      </c>
      <c r="O8758" s="10">
        <v>237.5</v>
      </c>
      <c r="P8758" s="10" t="str">
        <f t="array" ref="P8758">_xlfn.XLOOKUP(A8758,subscriptions!B8758:B10004,subscriptions!C8758:C10004)</f>
        <v>Business</v>
      </c>
      <c r="Q8758" s="10" t="s">
        <v>194</v>
      </c>
      <c r="R8758" s="10" t="s">
        <v>129</v>
      </c>
      <c r="S8758" s="10" t="s">
        <v>1961</v>
      </c>
    </row>
    <row r="8759">
      <c r="A8759" s="1" t="s">
        <v>10998</v>
      </c>
      <c r="B8759" s="1" t="s">
        <v>132</v>
      </c>
      <c r="C8759" s="1" t="s">
        <v>1100</v>
      </c>
      <c r="D8759" s="1" t="s">
        <v>27</v>
      </c>
      <c r="E8759" s="1" t="s">
        <v>332</v>
      </c>
      <c r="F8759" s="1" t="s">
        <v>1028</v>
      </c>
      <c r="G8759" s="1" t="s">
        <v>27927</v>
      </c>
      <c r="H8759" s="1" t="s">
        <v>27928</v>
      </c>
      <c r="I8759" s="4">
        <v>84.34043981481481</v>
      </c>
      <c r="J8759" s="1">
        <v>645.28</v>
      </c>
      <c r="K8759" s="1">
        <v>179.38</v>
      </c>
      <c r="M8759" s="10">
        <f t="array" ref="M8759">_xlfn.XLOOKUP(A8759,subscriptions!B8759:B10004,subscriptions!D8759:D10004)</f>
        <v>120</v>
      </c>
      <c r="N8759" s="10">
        <f t="array" ref="N8759">_xlfn.XLOOKUP(A8759,subscriptions!B8759:B10004,subscriptions!G8759:G10004)</f>
        <v>10</v>
      </c>
      <c r="O8759" s="10">
        <v>108.0</v>
      </c>
      <c r="P8759" s="10" t="str">
        <f t="array" ref="P8759">_xlfn.XLOOKUP(A8759,subscriptions!B8759:B10004,subscriptions!C8759:C10004)</f>
        <v>Residential</v>
      </c>
      <c r="Q8759" s="10" t="s">
        <v>128</v>
      </c>
      <c r="R8759" s="10" t="s">
        <v>212</v>
      </c>
      <c r="S8759" s="10" t="s">
        <v>616</v>
      </c>
    </row>
    <row r="8760">
      <c r="A8760" s="1" t="s">
        <v>10999</v>
      </c>
      <c r="B8760" s="1" t="s">
        <v>1226</v>
      </c>
      <c r="C8760" s="1" t="s">
        <v>261</v>
      </c>
      <c r="D8760" s="1" t="s">
        <v>153</v>
      </c>
      <c r="E8760" s="1" t="s">
        <v>332</v>
      </c>
      <c r="F8760" s="1" t="s">
        <v>427</v>
      </c>
      <c r="G8760" s="1" t="s">
        <v>27929</v>
      </c>
      <c r="H8760" s="1" t="s">
        <v>27930</v>
      </c>
      <c r="I8760" s="4">
        <v>84.21479166666667</v>
      </c>
      <c r="J8760" s="1">
        <v>403.38</v>
      </c>
      <c r="K8760" s="1">
        <v>67.21</v>
      </c>
      <c r="M8760" s="10">
        <f t="array" ref="M8760">_xlfn.XLOOKUP(A8760,subscriptions!B8760:B10004,subscriptions!D8760:D10004)</f>
        <v>120</v>
      </c>
      <c r="N8760" s="10">
        <f t="array" ref="N8760">_xlfn.XLOOKUP(A8760,subscriptions!B8760:B10004,subscriptions!G8760:G10004)</f>
        <v>20</v>
      </c>
      <c r="O8760" s="10">
        <v>96.0</v>
      </c>
      <c r="P8760" s="10" t="str">
        <f t="array" ref="P8760">_xlfn.XLOOKUP(A8760,subscriptions!B8760:B10004,subscriptions!C8760:C10004)</f>
        <v>Residential</v>
      </c>
      <c r="Q8760" s="10" t="s">
        <v>128</v>
      </c>
      <c r="R8760" s="10" t="s">
        <v>148</v>
      </c>
      <c r="S8760" s="10" t="s">
        <v>3641</v>
      </c>
    </row>
    <row r="8761">
      <c r="A8761" s="1" t="s">
        <v>11000</v>
      </c>
      <c r="B8761" s="1" t="s">
        <v>455</v>
      </c>
      <c r="C8761" s="1" t="s">
        <v>750</v>
      </c>
      <c r="D8761" s="1" t="s">
        <v>27</v>
      </c>
      <c r="E8761" s="1" t="s">
        <v>262</v>
      </c>
      <c r="F8761" s="1" t="s">
        <v>674</v>
      </c>
      <c r="G8761" s="1" t="s">
        <v>27931</v>
      </c>
      <c r="H8761" s="1" t="s">
        <v>27932</v>
      </c>
      <c r="I8761" s="4">
        <v>84.1677199074074</v>
      </c>
      <c r="J8761" s="1">
        <v>1065.54</v>
      </c>
      <c r="K8761" s="1">
        <v>157.54</v>
      </c>
      <c r="M8761" s="10">
        <f t="array" ref="M8761">_xlfn.XLOOKUP(A8761,subscriptions!B8761:B10004,subscriptions!D8761:D10004)</f>
        <v>120</v>
      </c>
      <c r="N8761" s="10">
        <f t="array" ref="N8761">_xlfn.XLOOKUP(A8761,subscriptions!B8761:B10004,subscriptions!G8761:G10004)</f>
        <v>0</v>
      </c>
      <c r="O8761" s="10">
        <v>120.0</v>
      </c>
      <c r="P8761" s="10" t="str">
        <f t="array" ref="P8761">_xlfn.XLOOKUP(A8761,subscriptions!B8761:B10004,subscriptions!C8761:C10004)</f>
        <v>Residential</v>
      </c>
      <c r="Q8761" s="10" t="s">
        <v>173</v>
      </c>
      <c r="R8761" s="10" t="s">
        <v>212</v>
      </c>
      <c r="S8761" s="10" t="s">
        <v>1412</v>
      </c>
    </row>
    <row r="8762">
      <c r="A8762" s="1" t="s">
        <v>11001</v>
      </c>
      <c r="B8762" s="1" t="s">
        <v>1099</v>
      </c>
      <c r="C8762" s="1" t="s">
        <v>473</v>
      </c>
      <c r="D8762" s="1" t="s">
        <v>153</v>
      </c>
      <c r="E8762" s="1" t="s">
        <v>631</v>
      </c>
      <c r="F8762" s="1" t="s">
        <v>943</v>
      </c>
      <c r="G8762" s="1" t="s">
        <v>27933</v>
      </c>
      <c r="H8762" s="1" t="s">
        <v>27934</v>
      </c>
      <c r="I8762" s="4">
        <v>84.17118055555555</v>
      </c>
      <c r="J8762" s="1">
        <v>79.71</v>
      </c>
      <c r="K8762" s="1">
        <v>13.05</v>
      </c>
      <c r="M8762" s="10">
        <f t="array" ref="M8762">_xlfn.XLOOKUP(A8762,subscriptions!B8762:B10004,subscriptions!D8762:D10004)</f>
        <v>80</v>
      </c>
      <c r="N8762" s="10">
        <f t="array" ref="N8762">_xlfn.XLOOKUP(A8762,subscriptions!B8762:B10004,subscriptions!G8762:G10004)</f>
        <v>5</v>
      </c>
      <c r="O8762" s="10">
        <v>76.0</v>
      </c>
      <c r="P8762" s="10" t="str">
        <f t="array" ref="P8762">_xlfn.XLOOKUP(A8762,subscriptions!B8762:B10004,subscriptions!C8762:C10004)</f>
        <v>Roam</v>
      </c>
      <c r="Q8762" s="10" t="s">
        <v>194</v>
      </c>
      <c r="R8762" s="10" t="s">
        <v>148</v>
      </c>
      <c r="S8762" s="10" t="s">
        <v>310</v>
      </c>
    </row>
    <row r="8763">
      <c r="A8763" s="1" t="s">
        <v>11002</v>
      </c>
      <c r="B8763" s="1" t="s">
        <v>2096</v>
      </c>
      <c r="C8763" s="1" t="s">
        <v>237</v>
      </c>
      <c r="D8763" s="1" t="s">
        <v>27</v>
      </c>
      <c r="E8763" s="1" t="s">
        <v>280</v>
      </c>
      <c r="F8763" s="1" t="s">
        <v>1478</v>
      </c>
      <c r="G8763" s="1" t="s">
        <v>27935</v>
      </c>
      <c r="H8763" s="1" t="s">
        <v>27936</v>
      </c>
      <c r="I8763" s="4">
        <v>84.21354166666667</v>
      </c>
      <c r="J8763" s="1">
        <v>1719.23</v>
      </c>
      <c r="K8763" s="1">
        <v>405.57</v>
      </c>
      <c r="M8763" s="10">
        <f t="array" ref="M8763">_xlfn.XLOOKUP(A8763,subscriptions!B8763:B10004,subscriptions!D8763:D10004)</f>
        <v>120</v>
      </c>
      <c r="N8763" s="10">
        <f t="array" ref="N8763">_xlfn.XLOOKUP(A8763,subscriptions!B8763:B10004,subscriptions!G8763:G10004)</f>
        <v>10</v>
      </c>
      <c r="O8763" s="10">
        <v>108.0</v>
      </c>
      <c r="P8763" s="10" t="str">
        <f t="array" ref="P8763">_xlfn.XLOOKUP(A8763,subscriptions!B8763:B10004,subscriptions!C8763:C10004)</f>
        <v>Residential</v>
      </c>
      <c r="Q8763" s="10" t="s">
        <v>128</v>
      </c>
      <c r="R8763" s="10" t="s">
        <v>212</v>
      </c>
      <c r="S8763" s="10" t="s">
        <v>1915</v>
      </c>
    </row>
    <row r="8764">
      <c r="A8764" s="1" t="s">
        <v>11005</v>
      </c>
      <c r="B8764" s="1" t="s">
        <v>455</v>
      </c>
      <c r="C8764" s="1" t="s">
        <v>524</v>
      </c>
      <c r="D8764" s="1" t="s">
        <v>27</v>
      </c>
      <c r="E8764" s="1" t="s">
        <v>239</v>
      </c>
      <c r="F8764" s="1" t="s">
        <v>2765</v>
      </c>
      <c r="G8764" s="1" t="s">
        <v>27937</v>
      </c>
      <c r="H8764" s="1" t="s">
        <v>27938</v>
      </c>
      <c r="I8764" s="4">
        <v>84.16820601851852</v>
      </c>
      <c r="J8764" s="1">
        <v>1160.86</v>
      </c>
      <c r="K8764" s="1">
        <v>194.39</v>
      </c>
      <c r="M8764" s="10">
        <f t="array" ref="M8764">_xlfn.XLOOKUP(A8764,subscriptions!B8764:B10004,subscriptions!D8764:D10004)</f>
        <v>80</v>
      </c>
      <c r="N8764" s="10">
        <f t="array" ref="N8764">_xlfn.XLOOKUP(A8764,subscriptions!B8764:B10004,subscriptions!G8764:G10004)</f>
        <v>20</v>
      </c>
      <c r="O8764" s="10">
        <v>64.0</v>
      </c>
      <c r="P8764" s="10" t="str">
        <f t="array" ref="P8764">_xlfn.XLOOKUP(A8764,subscriptions!B8764:B10004,subscriptions!C8764:C10004)</f>
        <v>Roam</v>
      </c>
      <c r="Q8764" s="10" t="s">
        <v>128</v>
      </c>
      <c r="R8764" s="10" t="s">
        <v>148</v>
      </c>
      <c r="S8764" s="10" t="s">
        <v>1042</v>
      </c>
    </row>
    <row r="8765">
      <c r="A8765" s="1" t="s">
        <v>11006</v>
      </c>
      <c r="B8765" s="1" t="s">
        <v>1939</v>
      </c>
      <c r="C8765" s="1" t="s">
        <v>279</v>
      </c>
      <c r="D8765" s="1" t="s">
        <v>153</v>
      </c>
      <c r="E8765" s="1" t="s">
        <v>332</v>
      </c>
      <c r="F8765" s="1" t="s">
        <v>2280</v>
      </c>
      <c r="G8765" s="1" t="s">
        <v>27939</v>
      </c>
      <c r="H8765" s="1" t="s">
        <v>27940</v>
      </c>
      <c r="I8765" s="4">
        <v>84.41903935185185</v>
      </c>
      <c r="J8765" s="1">
        <v>3483.6</v>
      </c>
      <c r="K8765" s="1">
        <v>444.79</v>
      </c>
      <c r="M8765" s="10">
        <f t="array" ref="M8765">_xlfn.XLOOKUP(A8765,subscriptions!B8765:B10004,subscriptions!D8765:D10004)</f>
        <v>80</v>
      </c>
      <c r="N8765" s="10">
        <f t="array" ref="N8765">_xlfn.XLOOKUP(A8765,subscriptions!B8765:B10004,subscriptions!G8765:G10004)</f>
        <v>0</v>
      </c>
      <c r="O8765" s="10">
        <v>80.0</v>
      </c>
      <c r="P8765" s="10" t="str">
        <f t="array" ref="P8765">_xlfn.XLOOKUP(A8765,subscriptions!B8765:B10004,subscriptions!C8765:C10004)</f>
        <v>Roam</v>
      </c>
      <c r="Q8765" s="10" t="s">
        <v>173</v>
      </c>
      <c r="R8765" s="10" t="s">
        <v>148</v>
      </c>
      <c r="S8765" s="10" t="s">
        <v>1822</v>
      </c>
    </row>
    <row r="8766">
      <c r="A8766" s="1" t="s">
        <v>11007</v>
      </c>
      <c r="B8766" s="1" t="s">
        <v>4509</v>
      </c>
      <c r="C8766" s="1" t="s">
        <v>673</v>
      </c>
      <c r="D8766" s="1" t="s">
        <v>153</v>
      </c>
      <c r="E8766" s="1" t="s">
        <v>111</v>
      </c>
      <c r="F8766" s="1" t="s">
        <v>1917</v>
      </c>
      <c r="G8766" s="1" t="s">
        <v>27941</v>
      </c>
      <c r="H8766" s="1" t="s">
        <v>27942</v>
      </c>
      <c r="I8766" s="4">
        <v>84.33695601851852</v>
      </c>
      <c r="J8766" s="1">
        <v>319.39</v>
      </c>
      <c r="K8766" s="1">
        <v>50.89</v>
      </c>
      <c r="M8766" s="10">
        <f t="array" ref="M8766">_xlfn.XLOOKUP(A8766,subscriptions!B8766:B10004,subscriptions!D8766:D10004)</f>
        <v>120</v>
      </c>
      <c r="N8766" s="10">
        <f t="array" ref="N8766">_xlfn.XLOOKUP(A8766,subscriptions!B8766:B10004,subscriptions!G8766:G10004)</f>
        <v>5</v>
      </c>
      <c r="O8766" s="10">
        <v>114.0</v>
      </c>
      <c r="P8766" s="10" t="str">
        <f t="array" ref="P8766">_xlfn.XLOOKUP(A8766,subscriptions!B8766:B10004,subscriptions!C8766:C10004)</f>
        <v>Residential</v>
      </c>
      <c r="Q8766" s="10" t="s">
        <v>194</v>
      </c>
      <c r="R8766" s="10" t="s">
        <v>212</v>
      </c>
      <c r="S8766" s="10" t="s">
        <v>968</v>
      </c>
    </row>
    <row r="8767">
      <c r="A8767" s="1" t="s">
        <v>11008</v>
      </c>
      <c r="B8767" s="1" t="s">
        <v>455</v>
      </c>
      <c r="C8767" s="1" t="s">
        <v>1251</v>
      </c>
      <c r="D8767" s="1" t="s">
        <v>27</v>
      </c>
      <c r="E8767" s="1" t="s">
        <v>280</v>
      </c>
      <c r="F8767" s="1" t="s">
        <v>873</v>
      </c>
      <c r="G8767" s="1" t="s">
        <v>27943</v>
      </c>
      <c r="H8767" s="1" t="s">
        <v>27944</v>
      </c>
      <c r="I8767" s="4">
        <v>84.25642361111112</v>
      </c>
      <c r="J8767" s="1">
        <v>2495.3</v>
      </c>
      <c r="K8767" s="1">
        <v>293.53</v>
      </c>
      <c r="M8767" s="10">
        <f t="array" ref="M8767">_xlfn.XLOOKUP(A8767,subscriptions!B8767:B10004,subscriptions!D8767:D10004)</f>
        <v>120</v>
      </c>
      <c r="N8767" s="10">
        <f t="array" ref="N8767">_xlfn.XLOOKUP(A8767,subscriptions!B8767:B10004,subscriptions!G8767:G10004)</f>
        <v>10</v>
      </c>
      <c r="O8767" s="10">
        <v>108.0</v>
      </c>
      <c r="P8767" s="10" t="str">
        <f t="array" ref="P8767">_xlfn.XLOOKUP(A8767,subscriptions!B8767:B10004,subscriptions!C8767:C10004)</f>
        <v>Residential</v>
      </c>
      <c r="Q8767" s="10" t="s">
        <v>128</v>
      </c>
      <c r="R8767" s="10" t="s">
        <v>212</v>
      </c>
      <c r="S8767" s="10" t="s">
        <v>130</v>
      </c>
    </row>
    <row r="8768">
      <c r="A8768" s="1" t="s">
        <v>11009</v>
      </c>
      <c r="B8768" s="1" t="s">
        <v>4509</v>
      </c>
      <c r="C8768" s="1" t="s">
        <v>884</v>
      </c>
      <c r="D8768" s="1" t="s">
        <v>153</v>
      </c>
      <c r="E8768" s="1" t="s">
        <v>631</v>
      </c>
      <c r="F8768" s="1" t="s">
        <v>2549</v>
      </c>
      <c r="G8768" s="1" t="s">
        <v>27945</v>
      </c>
      <c r="H8768" s="1" t="s">
        <v>27946</v>
      </c>
      <c r="I8768" s="4">
        <v>84.29888888888888</v>
      </c>
      <c r="J8768" s="1">
        <v>2405.04</v>
      </c>
      <c r="K8768" s="1">
        <v>335.27</v>
      </c>
      <c r="M8768" s="10">
        <f t="array" ref="M8768">_xlfn.XLOOKUP(A8768,subscriptions!B8768:B10004,subscriptions!D8768:D10004)</f>
        <v>120</v>
      </c>
      <c r="N8768" s="10">
        <f t="array" ref="N8768">_xlfn.XLOOKUP(A8768,subscriptions!B8768:B10004,subscriptions!G8768:G10004)</f>
        <v>20</v>
      </c>
      <c r="O8768" s="10">
        <v>96.0</v>
      </c>
      <c r="P8768" s="10" t="str">
        <f t="array" ref="P8768">_xlfn.XLOOKUP(A8768,subscriptions!B8768:B10004,subscriptions!C8768:C10004)</f>
        <v>Residential</v>
      </c>
      <c r="Q8768" s="10" t="s">
        <v>128</v>
      </c>
      <c r="R8768" s="10" t="s">
        <v>148</v>
      </c>
      <c r="S8768" s="10" t="s">
        <v>276</v>
      </c>
    </row>
    <row r="8769">
      <c r="A8769" s="1" t="s">
        <v>11010</v>
      </c>
      <c r="B8769" s="1" t="s">
        <v>24</v>
      </c>
      <c r="C8769" s="1" t="s">
        <v>509</v>
      </c>
      <c r="D8769" s="1" t="s">
        <v>27</v>
      </c>
      <c r="E8769" s="1" t="s">
        <v>239</v>
      </c>
      <c r="F8769" s="1" t="s">
        <v>2364</v>
      </c>
      <c r="G8769" s="1" t="s">
        <v>27947</v>
      </c>
      <c r="H8769" s="1" t="s">
        <v>27948</v>
      </c>
      <c r="I8769" s="4">
        <v>84.38064814814815</v>
      </c>
      <c r="J8769" s="1">
        <v>254.04</v>
      </c>
      <c r="K8769" s="1">
        <v>76.22</v>
      </c>
      <c r="M8769" s="10">
        <f t="array" ref="M8769">_xlfn.XLOOKUP(A8769,subscriptions!B8769:B10004,subscriptions!D8769:D10004)</f>
        <v>80</v>
      </c>
      <c r="N8769" s="10">
        <f t="array" ref="N8769">_xlfn.XLOOKUP(A8769,subscriptions!B8769:B10004,subscriptions!G8769:G10004)</f>
        <v>0</v>
      </c>
      <c r="O8769" s="10">
        <v>80.0</v>
      </c>
      <c r="P8769" s="10" t="str">
        <f t="array" ref="P8769">_xlfn.XLOOKUP(A8769,subscriptions!B8769:B10004,subscriptions!C8769:C10004)</f>
        <v>Roam</v>
      </c>
      <c r="Q8769" s="10" t="s">
        <v>173</v>
      </c>
      <c r="R8769" s="10" t="s">
        <v>148</v>
      </c>
      <c r="S8769" s="10" t="s">
        <v>762</v>
      </c>
    </row>
    <row r="8770">
      <c r="A8770" s="1" t="s">
        <v>11011</v>
      </c>
      <c r="B8770" s="1" t="s">
        <v>700</v>
      </c>
      <c r="C8770" s="1" t="s">
        <v>133</v>
      </c>
      <c r="D8770" s="1" t="s">
        <v>153</v>
      </c>
      <c r="E8770" s="1" t="s">
        <v>262</v>
      </c>
      <c r="F8770" s="1" t="s">
        <v>1835</v>
      </c>
      <c r="G8770" s="1" t="s">
        <v>27949</v>
      </c>
      <c r="H8770" s="1" t="s">
        <v>27950</v>
      </c>
      <c r="I8770" s="4">
        <v>84.29409722222222</v>
      </c>
      <c r="J8770" s="1">
        <v>812.64</v>
      </c>
      <c r="K8770" s="1">
        <v>168.84</v>
      </c>
      <c r="M8770" s="10">
        <f t="array" ref="M8770">_xlfn.XLOOKUP(A8770,subscriptions!B8770:B10004,subscriptions!D8770:D10004)</f>
        <v>80</v>
      </c>
      <c r="N8770" s="10">
        <f t="array" ref="N8770">_xlfn.XLOOKUP(A8770,subscriptions!B8770:B10004,subscriptions!G8770:G10004)</f>
        <v>5</v>
      </c>
      <c r="O8770" s="10">
        <v>76.0</v>
      </c>
      <c r="P8770" s="10" t="str">
        <f t="array" ref="P8770">_xlfn.XLOOKUP(A8770,subscriptions!B8770:B10004,subscriptions!C8770:C10004)</f>
        <v>Roam</v>
      </c>
      <c r="Q8770" s="10" t="s">
        <v>194</v>
      </c>
      <c r="R8770" s="10" t="s">
        <v>148</v>
      </c>
      <c r="S8770" s="10" t="s">
        <v>1458</v>
      </c>
    </row>
    <row r="8771">
      <c r="A8771" s="1" t="s">
        <v>11012</v>
      </c>
      <c r="B8771" s="1" t="s">
        <v>589</v>
      </c>
      <c r="C8771" s="1" t="s">
        <v>1678</v>
      </c>
      <c r="D8771" s="1" t="s">
        <v>153</v>
      </c>
      <c r="E8771" s="1" t="s">
        <v>714</v>
      </c>
      <c r="F8771" s="1" t="s">
        <v>828</v>
      </c>
      <c r="G8771" s="1" t="s">
        <v>27951</v>
      </c>
      <c r="H8771" s="1" t="s">
        <v>27952</v>
      </c>
      <c r="I8771" s="4">
        <v>84.4203587962963</v>
      </c>
      <c r="J8771" s="1">
        <v>329.77</v>
      </c>
      <c r="K8771" s="1">
        <v>76.85</v>
      </c>
      <c r="M8771" s="10">
        <f t="array" ref="M8771">_xlfn.XLOOKUP(A8771,subscriptions!B8771:B10004,subscriptions!D8771:D10004)</f>
        <v>120</v>
      </c>
      <c r="N8771" s="10">
        <f t="array" ref="N8771">_xlfn.XLOOKUP(A8771,subscriptions!B8771:B10004,subscriptions!G8771:G10004)</f>
        <v>10</v>
      </c>
      <c r="O8771" s="10">
        <v>108.0</v>
      </c>
      <c r="P8771" s="10" t="str">
        <f t="array" ref="P8771">_xlfn.XLOOKUP(A8771,subscriptions!B8771:B10004,subscriptions!C8771:C10004)</f>
        <v>Residential</v>
      </c>
      <c r="Q8771" s="10" t="s">
        <v>128</v>
      </c>
      <c r="R8771" s="10" t="s">
        <v>212</v>
      </c>
      <c r="S8771" s="10" t="s">
        <v>940</v>
      </c>
    </row>
    <row r="8772">
      <c r="A8772" s="1" t="s">
        <v>11013</v>
      </c>
      <c r="B8772" s="1" t="s">
        <v>278</v>
      </c>
      <c r="C8772" s="1" t="s">
        <v>871</v>
      </c>
      <c r="D8772" s="1" t="s">
        <v>27</v>
      </c>
      <c r="E8772" s="1" t="s">
        <v>219</v>
      </c>
      <c r="F8772" s="1" t="s">
        <v>1461</v>
      </c>
      <c r="G8772" s="1" t="s">
        <v>27953</v>
      </c>
      <c r="H8772" s="1" t="s">
        <v>27954</v>
      </c>
      <c r="I8772" s="4">
        <v>84.20991898148148</v>
      </c>
      <c r="J8772" s="1">
        <v>490.99</v>
      </c>
      <c r="K8772" s="1">
        <v>54.08</v>
      </c>
      <c r="M8772" s="10">
        <f t="array" ref="M8772">_xlfn.XLOOKUP(A8772,subscriptions!B8772:B10004,subscriptions!D8772:D10004)</f>
        <v>80</v>
      </c>
      <c r="N8772" s="10">
        <f t="array" ref="N8772">_xlfn.XLOOKUP(A8772,subscriptions!B8772:B10004,subscriptions!G8772:G10004)</f>
        <v>20</v>
      </c>
      <c r="O8772" s="10">
        <v>64.0</v>
      </c>
      <c r="P8772" s="10" t="str">
        <f t="array" ref="P8772">_xlfn.XLOOKUP(A8772,subscriptions!B8772:B10004,subscriptions!C8772:C10004)</f>
        <v>Roam</v>
      </c>
      <c r="Q8772" s="10" t="s">
        <v>128</v>
      </c>
      <c r="R8772" s="10" t="s">
        <v>148</v>
      </c>
      <c r="S8772" s="10" t="s">
        <v>353</v>
      </c>
    </row>
    <row r="8773">
      <c r="A8773" s="1" t="s">
        <v>11014</v>
      </c>
      <c r="B8773" s="1" t="s">
        <v>177</v>
      </c>
      <c r="C8773" s="1" t="s">
        <v>2483</v>
      </c>
      <c r="D8773" s="1" t="s">
        <v>153</v>
      </c>
      <c r="E8773" s="1" t="s">
        <v>332</v>
      </c>
      <c r="F8773" s="1" t="s">
        <v>2415</v>
      </c>
      <c r="G8773" s="1" t="s">
        <v>27955</v>
      </c>
      <c r="H8773" s="1" t="s">
        <v>27956</v>
      </c>
      <c r="I8773" s="4">
        <v>84.38350694444445</v>
      </c>
      <c r="J8773" s="1">
        <v>508.25</v>
      </c>
      <c r="K8773" s="1">
        <v>87.26</v>
      </c>
      <c r="M8773" s="10">
        <f t="array" ref="M8773">_xlfn.XLOOKUP(A8773,subscriptions!B8773:B10004,subscriptions!D8773:D10004)</f>
        <v>80</v>
      </c>
      <c r="N8773" s="10">
        <f t="array" ref="N8773">_xlfn.XLOOKUP(A8773,subscriptions!B8773:B10004,subscriptions!G8773:G10004)</f>
        <v>0</v>
      </c>
      <c r="O8773" s="10">
        <v>80.0</v>
      </c>
      <c r="P8773" s="10" t="str">
        <f t="array" ref="P8773">_xlfn.XLOOKUP(A8773,subscriptions!B8773:B10004,subscriptions!C8773:C10004)</f>
        <v>Roam</v>
      </c>
      <c r="Q8773" s="10" t="s">
        <v>173</v>
      </c>
      <c r="R8773" s="10" t="s">
        <v>148</v>
      </c>
      <c r="S8773" s="10" t="s">
        <v>882</v>
      </c>
    </row>
    <row r="8774">
      <c r="A8774" s="1" t="s">
        <v>11017</v>
      </c>
      <c r="B8774" s="1" t="s">
        <v>1844</v>
      </c>
      <c r="C8774" s="1" t="s">
        <v>1100</v>
      </c>
      <c r="D8774" s="1" t="s">
        <v>153</v>
      </c>
      <c r="E8774" s="1" t="s">
        <v>631</v>
      </c>
      <c r="F8774" s="1" t="s">
        <v>1115</v>
      </c>
      <c r="G8774" s="1" t="s">
        <v>27957</v>
      </c>
      <c r="H8774" s="1" t="s">
        <v>27958</v>
      </c>
      <c r="I8774" s="4">
        <v>84.25421296296297</v>
      </c>
      <c r="J8774" s="1">
        <v>1268.69</v>
      </c>
      <c r="K8774" s="1">
        <v>331.49</v>
      </c>
      <c r="M8774" s="10">
        <f t="array" ref="M8774">_xlfn.XLOOKUP(A8774,subscriptions!B8774:B10004,subscriptions!D8774:D10004)</f>
        <v>120</v>
      </c>
      <c r="N8774" s="10">
        <f t="array" ref="N8774">_xlfn.XLOOKUP(A8774,subscriptions!B8774:B10004,subscriptions!G8774:G10004)</f>
        <v>5</v>
      </c>
      <c r="O8774" s="10">
        <v>114.0</v>
      </c>
      <c r="P8774" s="10" t="str">
        <f t="array" ref="P8774">_xlfn.XLOOKUP(A8774,subscriptions!B8774:B10004,subscriptions!C8774:C10004)</f>
        <v>Residential</v>
      </c>
      <c r="Q8774" s="10" t="s">
        <v>194</v>
      </c>
      <c r="R8774" s="10" t="s">
        <v>212</v>
      </c>
      <c r="S8774" s="10" t="s">
        <v>2046</v>
      </c>
    </row>
    <row r="8775">
      <c r="A8775" s="1" t="s">
        <v>11018</v>
      </c>
      <c r="B8775" s="1" t="s">
        <v>814</v>
      </c>
      <c r="C8775" s="1" t="s">
        <v>871</v>
      </c>
      <c r="D8775" s="1" t="s">
        <v>153</v>
      </c>
      <c r="E8775" s="1" t="s">
        <v>714</v>
      </c>
      <c r="F8775" s="1" t="s">
        <v>3419</v>
      </c>
      <c r="G8775" s="1" t="s">
        <v>27959</v>
      </c>
      <c r="H8775" s="1" t="s">
        <v>27960</v>
      </c>
      <c r="I8775" s="4">
        <v>84.34193287037037</v>
      </c>
      <c r="J8775" s="1">
        <v>845.04</v>
      </c>
      <c r="K8775" s="1">
        <v>109.47</v>
      </c>
      <c r="M8775" s="10">
        <f t="array" ref="M8775">_xlfn.XLOOKUP(A8775,subscriptions!B8775:B10004,subscriptions!D8775:D10004)</f>
        <v>120</v>
      </c>
      <c r="N8775" s="10">
        <f t="array" ref="N8775">_xlfn.XLOOKUP(A8775,subscriptions!B8775:B10004,subscriptions!G8775:G10004)</f>
        <v>10</v>
      </c>
      <c r="O8775" s="10">
        <v>108.0</v>
      </c>
      <c r="P8775" s="10" t="str">
        <f t="array" ref="P8775">_xlfn.XLOOKUP(A8775,subscriptions!B8775:B10004,subscriptions!C8775:C10004)</f>
        <v>Residential</v>
      </c>
      <c r="Q8775" s="10" t="s">
        <v>128</v>
      </c>
      <c r="R8775" s="10" t="s">
        <v>212</v>
      </c>
      <c r="S8775" s="10" t="s">
        <v>1703</v>
      </c>
    </row>
    <row r="8776">
      <c r="A8776" s="1" t="s">
        <v>11019</v>
      </c>
      <c r="B8776" s="1" t="s">
        <v>409</v>
      </c>
      <c r="C8776" s="1" t="s">
        <v>1973</v>
      </c>
      <c r="D8776" s="1" t="s">
        <v>27</v>
      </c>
      <c r="E8776" s="1" t="s">
        <v>179</v>
      </c>
      <c r="F8776" s="1" t="s">
        <v>2311</v>
      </c>
      <c r="G8776" s="1" t="s">
        <v>27961</v>
      </c>
      <c r="H8776" s="1" t="s">
        <v>27962</v>
      </c>
      <c r="I8776" s="4">
        <v>84.209375</v>
      </c>
      <c r="J8776" s="1">
        <v>4477.08</v>
      </c>
      <c r="K8776" s="1">
        <v>1001.98</v>
      </c>
      <c r="L8776" s="1">
        <v>100.0</v>
      </c>
      <c r="M8776" s="10">
        <f t="array" ref="M8776">_xlfn.XLOOKUP(A8776,subscriptions!B8776:B10004,subscriptions!D8776:D10004)</f>
        <v>80</v>
      </c>
      <c r="N8776" s="10">
        <f t="array" ref="N8776">_xlfn.XLOOKUP(A8776,subscriptions!B8776:B10004,subscriptions!G8776:G10004)</f>
        <v>20</v>
      </c>
      <c r="O8776" s="10">
        <v>64.0</v>
      </c>
      <c r="P8776" s="10" t="str">
        <f t="array" ref="P8776">_xlfn.XLOOKUP(A8776,subscriptions!B8776:B10004,subscriptions!C8776:C10004)</f>
        <v>Roam</v>
      </c>
      <c r="Q8776" s="10" t="s">
        <v>128</v>
      </c>
      <c r="R8776" s="10" t="s">
        <v>148</v>
      </c>
      <c r="S8776" s="10" t="s">
        <v>1374</v>
      </c>
    </row>
    <row r="8777">
      <c r="A8777" s="1" t="s">
        <v>11020</v>
      </c>
      <c r="B8777" s="1" t="s">
        <v>1173</v>
      </c>
      <c r="C8777" s="1" t="s">
        <v>1678</v>
      </c>
      <c r="D8777" s="1" t="s">
        <v>27</v>
      </c>
      <c r="E8777" s="1" t="s">
        <v>262</v>
      </c>
      <c r="F8777" s="1" t="s">
        <v>2985</v>
      </c>
      <c r="G8777" s="1" t="s">
        <v>27963</v>
      </c>
      <c r="H8777" s="1" t="s">
        <v>27964</v>
      </c>
      <c r="I8777" s="4">
        <v>84.17106481481481</v>
      </c>
      <c r="J8777" s="1">
        <v>252.65</v>
      </c>
      <c r="K8777" s="1">
        <v>66.16</v>
      </c>
      <c r="M8777" s="10">
        <f t="array" ref="M8777">_xlfn.XLOOKUP(A8777,subscriptions!B8777:B10004,subscriptions!D8777:D10004)</f>
        <v>80</v>
      </c>
      <c r="N8777" s="10">
        <f t="array" ref="N8777">_xlfn.XLOOKUP(A8777,subscriptions!B8777:B10004,subscriptions!G8777:G10004)</f>
        <v>0</v>
      </c>
      <c r="O8777" s="10">
        <v>80.0</v>
      </c>
      <c r="P8777" s="10" t="str">
        <f t="array" ref="P8777">_xlfn.XLOOKUP(A8777,subscriptions!B8777:B10004,subscriptions!C8777:C10004)</f>
        <v>Roam</v>
      </c>
      <c r="Q8777" s="10" t="s">
        <v>173</v>
      </c>
      <c r="R8777" s="10" t="s">
        <v>148</v>
      </c>
      <c r="S8777" s="10" t="s">
        <v>310</v>
      </c>
    </row>
    <row r="8778">
      <c r="A8778" s="1" t="s">
        <v>11021</v>
      </c>
      <c r="B8778" s="1" t="s">
        <v>842</v>
      </c>
      <c r="C8778" s="1" t="s">
        <v>764</v>
      </c>
      <c r="D8778" s="1" t="s">
        <v>27</v>
      </c>
      <c r="E8778" s="1" t="s">
        <v>332</v>
      </c>
      <c r="F8778" s="1" t="s">
        <v>618</v>
      </c>
      <c r="G8778" s="1" t="s">
        <v>27965</v>
      </c>
      <c r="H8778" s="1" t="s">
        <v>27966</v>
      </c>
      <c r="I8778" s="4">
        <v>84.2112962962963</v>
      </c>
      <c r="J8778" s="1">
        <v>5506.83</v>
      </c>
      <c r="K8778" s="1">
        <v>749.55</v>
      </c>
      <c r="M8778" s="10">
        <f t="array" ref="M8778">_xlfn.XLOOKUP(A8778,subscriptions!B8778:B10004,subscriptions!D8778:D10004)</f>
        <v>120</v>
      </c>
      <c r="N8778" s="10">
        <f t="array" ref="N8778">_xlfn.XLOOKUP(A8778,subscriptions!B8778:B10004,subscriptions!G8778:G10004)</f>
        <v>5</v>
      </c>
      <c r="O8778" s="10">
        <v>114.0</v>
      </c>
      <c r="P8778" s="10" t="str">
        <f t="array" ref="P8778">_xlfn.XLOOKUP(A8778,subscriptions!B8778:B10004,subscriptions!C8778:C10004)</f>
        <v>Residential</v>
      </c>
      <c r="Q8778" s="10" t="s">
        <v>194</v>
      </c>
      <c r="R8778" s="10" t="s">
        <v>212</v>
      </c>
      <c r="S8778" s="10" t="s">
        <v>438</v>
      </c>
    </row>
    <row r="8779">
      <c r="A8779" s="1" t="s">
        <v>11022</v>
      </c>
      <c r="B8779" s="1" t="s">
        <v>4509</v>
      </c>
      <c r="C8779" s="1" t="s">
        <v>178</v>
      </c>
      <c r="D8779" s="1" t="s">
        <v>153</v>
      </c>
      <c r="E8779" s="1" t="s">
        <v>219</v>
      </c>
      <c r="F8779" s="1" t="s">
        <v>1461</v>
      </c>
      <c r="G8779" s="1" t="s">
        <v>27967</v>
      </c>
      <c r="H8779" s="1" t="s">
        <v>27968</v>
      </c>
      <c r="I8779" s="4">
        <v>84.2966087962963</v>
      </c>
      <c r="J8779" s="1">
        <v>443.29</v>
      </c>
      <c r="K8779" s="1">
        <v>62.75</v>
      </c>
      <c r="M8779" s="10">
        <f t="array" ref="M8779">_xlfn.XLOOKUP(A8779,subscriptions!B8779:B10004,subscriptions!D8779:D10004)</f>
        <v>120</v>
      </c>
      <c r="N8779" s="10">
        <f t="array" ref="N8779">_xlfn.XLOOKUP(A8779,subscriptions!B8779:B10004,subscriptions!G8779:G10004)</f>
        <v>10</v>
      </c>
      <c r="O8779" s="10">
        <v>108.0</v>
      </c>
      <c r="P8779" s="10" t="str">
        <f t="array" ref="P8779">_xlfn.XLOOKUP(A8779,subscriptions!B8779:B10004,subscriptions!C8779:C10004)</f>
        <v>Residential</v>
      </c>
      <c r="Q8779" s="10" t="s">
        <v>128</v>
      </c>
      <c r="R8779" s="10" t="s">
        <v>212</v>
      </c>
      <c r="S8779" s="10" t="s">
        <v>373</v>
      </c>
    </row>
    <row r="8780">
      <c r="A8780" s="1" t="s">
        <v>11023</v>
      </c>
      <c r="B8780" s="1" t="s">
        <v>1506</v>
      </c>
      <c r="C8780" s="1" t="s">
        <v>26</v>
      </c>
      <c r="D8780" s="1" t="s">
        <v>27</v>
      </c>
      <c r="E8780" s="1" t="s">
        <v>631</v>
      </c>
      <c r="F8780" s="1" t="s">
        <v>922</v>
      </c>
      <c r="G8780" s="1" t="s">
        <v>27969</v>
      </c>
      <c r="H8780" s="1" t="s">
        <v>27970</v>
      </c>
      <c r="I8780" s="4">
        <v>84.2508912037037</v>
      </c>
      <c r="J8780" s="1">
        <v>2273.38</v>
      </c>
      <c r="K8780" s="1">
        <v>275.8</v>
      </c>
      <c r="M8780" s="10">
        <f t="array" ref="M8780">_xlfn.XLOOKUP(A8780,subscriptions!B8780:B10004,subscriptions!D8780:D10004)</f>
        <v>80</v>
      </c>
      <c r="N8780" s="10">
        <f t="array" ref="N8780">_xlfn.XLOOKUP(A8780,subscriptions!B8780:B10004,subscriptions!G8780:G10004)</f>
        <v>20</v>
      </c>
      <c r="O8780" s="10">
        <v>64.0</v>
      </c>
      <c r="P8780" s="10" t="str">
        <f t="array" ref="P8780">_xlfn.XLOOKUP(A8780,subscriptions!B8780:B10004,subscriptions!C8780:C10004)</f>
        <v>Roam</v>
      </c>
      <c r="Q8780" s="10" t="s">
        <v>128</v>
      </c>
      <c r="R8780" s="10" t="s">
        <v>148</v>
      </c>
      <c r="S8780" s="10" t="s">
        <v>1691</v>
      </c>
    </row>
    <row r="8781">
      <c r="A8781" s="1" t="s">
        <v>11024</v>
      </c>
      <c r="B8781" s="1" t="s">
        <v>409</v>
      </c>
      <c r="C8781" s="1" t="s">
        <v>456</v>
      </c>
      <c r="D8781" s="1" t="s">
        <v>27</v>
      </c>
      <c r="E8781" s="1" t="s">
        <v>714</v>
      </c>
      <c r="F8781" s="1" t="s">
        <v>1730</v>
      </c>
      <c r="G8781" s="1" t="s">
        <v>27971</v>
      </c>
      <c r="H8781" s="1" t="s">
        <v>27972</v>
      </c>
      <c r="I8781" s="4">
        <v>84.17506944444445</v>
      </c>
      <c r="J8781" s="1">
        <v>670.93</v>
      </c>
      <c r="K8781" s="1">
        <v>180.98</v>
      </c>
      <c r="M8781" s="10">
        <f t="array" ref="M8781">_xlfn.XLOOKUP(A8781,subscriptions!B8781:B10004,subscriptions!D8781:D10004)</f>
        <v>50</v>
      </c>
      <c r="N8781" s="10">
        <f t="array" ref="N8781">_xlfn.XLOOKUP(A8781,subscriptions!B8781:B10004,subscriptions!G8781:G10004)</f>
        <v>0</v>
      </c>
      <c r="O8781" s="10">
        <v>50.0</v>
      </c>
      <c r="P8781" s="10" t="str">
        <f t="array" ref="P8781">_xlfn.XLOOKUP(A8781,subscriptions!B8781:B10004,subscriptions!C8781:C10004)</f>
        <v>Mini</v>
      </c>
      <c r="Q8781" s="10" t="s">
        <v>173</v>
      </c>
      <c r="R8781" s="10" t="s">
        <v>148</v>
      </c>
      <c r="S8781" s="10" t="s">
        <v>1198</v>
      </c>
    </row>
    <row r="8782">
      <c r="A8782" s="1" t="s">
        <v>11025</v>
      </c>
      <c r="B8782" s="1" t="s">
        <v>1664</v>
      </c>
      <c r="C8782" s="1" t="s">
        <v>658</v>
      </c>
      <c r="D8782" s="1" t="s">
        <v>153</v>
      </c>
      <c r="E8782" s="1" t="s">
        <v>714</v>
      </c>
      <c r="F8782" s="1" t="s">
        <v>2171</v>
      </c>
      <c r="G8782" s="1" t="s">
        <v>27973</v>
      </c>
      <c r="H8782" s="1" t="s">
        <v>27974</v>
      </c>
      <c r="I8782" s="4">
        <v>84.42030092592593</v>
      </c>
      <c r="J8782" s="1">
        <v>281.62</v>
      </c>
      <c r="K8782" s="1">
        <v>56.33</v>
      </c>
      <c r="M8782" s="10">
        <f t="array" ref="M8782">_xlfn.XLOOKUP(A8782,subscriptions!B8782:B10004,subscriptions!D8782:D10004)</f>
        <v>250</v>
      </c>
      <c r="N8782" s="10">
        <f t="array" ref="N8782">_xlfn.XLOOKUP(A8782,subscriptions!B8782:B10004,subscriptions!G8782:G10004)</f>
        <v>5</v>
      </c>
      <c r="O8782" s="10">
        <v>237.5</v>
      </c>
      <c r="P8782" s="10" t="str">
        <f t="array" ref="P8782">_xlfn.XLOOKUP(A8782,subscriptions!B8782:B10004,subscriptions!C8782:C10004)</f>
        <v>Business</v>
      </c>
      <c r="Q8782" s="10" t="s">
        <v>194</v>
      </c>
      <c r="R8782" s="10" t="s">
        <v>129</v>
      </c>
      <c r="S8782" s="10" t="s">
        <v>940</v>
      </c>
    </row>
    <row r="8783">
      <c r="A8783" s="1" t="s">
        <v>11026</v>
      </c>
      <c r="B8783" s="1" t="s">
        <v>713</v>
      </c>
      <c r="C8783" s="1" t="s">
        <v>178</v>
      </c>
      <c r="D8783" s="1" t="s">
        <v>27</v>
      </c>
      <c r="E8783" s="1" t="s">
        <v>111</v>
      </c>
      <c r="F8783" s="1" t="s">
        <v>1855</v>
      </c>
      <c r="G8783" s="1" t="s">
        <v>27975</v>
      </c>
      <c r="H8783" s="1" t="s">
        <v>27976</v>
      </c>
      <c r="I8783" s="4">
        <v>84.37778935185185</v>
      </c>
      <c r="J8783" s="1">
        <v>2976.72</v>
      </c>
      <c r="K8783" s="1">
        <v>270.86</v>
      </c>
      <c r="M8783" s="10">
        <f t="array" ref="M8783">_xlfn.XLOOKUP(A8783,subscriptions!B8783:B10004,subscriptions!D8783:D10004)</f>
        <v>120</v>
      </c>
      <c r="N8783" s="10">
        <f t="array" ref="N8783">_xlfn.XLOOKUP(A8783,subscriptions!B8783:B10004,subscriptions!G8783:G10004)</f>
        <v>10</v>
      </c>
      <c r="O8783" s="10">
        <v>108.0</v>
      </c>
      <c r="P8783" s="10" t="str">
        <f t="array" ref="P8783">_xlfn.XLOOKUP(A8783,subscriptions!B8783:B10004,subscriptions!C8783:C10004)</f>
        <v>Residential</v>
      </c>
      <c r="Q8783" s="10" t="s">
        <v>128</v>
      </c>
      <c r="R8783" s="10" t="s">
        <v>212</v>
      </c>
      <c r="S8783" s="10" t="s">
        <v>1302</v>
      </c>
    </row>
    <row r="8784">
      <c r="A8784" s="1" t="s">
        <v>11027</v>
      </c>
      <c r="B8784" s="1" t="s">
        <v>329</v>
      </c>
      <c r="C8784" s="1" t="s">
        <v>673</v>
      </c>
      <c r="D8784" s="1" t="s">
        <v>27</v>
      </c>
      <c r="E8784" s="1" t="s">
        <v>714</v>
      </c>
      <c r="F8784" s="1" t="s">
        <v>715</v>
      </c>
      <c r="G8784" s="1" t="s">
        <v>27977</v>
      </c>
      <c r="H8784" s="1" t="s">
        <v>27978</v>
      </c>
      <c r="I8784" s="4">
        <v>84.17443287037037</v>
      </c>
      <c r="J8784" s="1">
        <v>604.12</v>
      </c>
      <c r="K8784" s="1">
        <v>89.11</v>
      </c>
      <c r="M8784" s="10">
        <f t="array" ref="M8784">_xlfn.XLOOKUP(A8784,subscriptions!B8784:B10004,subscriptions!D8784:D10004)</f>
        <v>120</v>
      </c>
      <c r="N8784" s="10">
        <f t="array" ref="N8784">_xlfn.XLOOKUP(A8784,subscriptions!B8784:B10004,subscriptions!G8784:G10004)</f>
        <v>20</v>
      </c>
      <c r="O8784" s="10">
        <v>96.0</v>
      </c>
      <c r="P8784" s="10" t="str">
        <f t="array" ref="P8784">_xlfn.XLOOKUP(A8784,subscriptions!B8784:B10004,subscriptions!C8784:C10004)</f>
        <v>Residential</v>
      </c>
      <c r="Q8784" s="10" t="s">
        <v>128</v>
      </c>
      <c r="R8784" s="10" t="s">
        <v>148</v>
      </c>
      <c r="S8784" s="10" t="s">
        <v>507</v>
      </c>
    </row>
    <row r="8785">
      <c r="A8785" s="1" t="s">
        <v>11029</v>
      </c>
      <c r="B8785" s="1" t="s">
        <v>1624</v>
      </c>
      <c r="C8785" s="1" t="s">
        <v>391</v>
      </c>
      <c r="D8785" s="1" t="s">
        <v>27</v>
      </c>
      <c r="E8785" s="1" t="s">
        <v>111</v>
      </c>
      <c r="F8785" s="1" t="s">
        <v>1855</v>
      </c>
      <c r="G8785" s="1" t="s">
        <v>27979</v>
      </c>
      <c r="H8785" s="1" t="s">
        <v>27980</v>
      </c>
      <c r="I8785" s="4">
        <v>84.34177083333333</v>
      </c>
      <c r="J8785" s="1">
        <v>1663.17</v>
      </c>
      <c r="K8785" s="1">
        <v>377.24</v>
      </c>
      <c r="M8785" s="10">
        <f t="array" ref="M8785">_xlfn.XLOOKUP(A8785,subscriptions!B8785:B10004,subscriptions!D8785:D10004)</f>
        <v>80</v>
      </c>
      <c r="N8785" s="10">
        <f t="array" ref="N8785">_xlfn.XLOOKUP(A8785,subscriptions!B8785:B10004,subscriptions!G8785:G10004)</f>
        <v>0</v>
      </c>
      <c r="O8785" s="10">
        <v>80.0</v>
      </c>
      <c r="P8785" s="10" t="str">
        <f t="array" ref="P8785">_xlfn.XLOOKUP(A8785,subscriptions!B8785:B10004,subscriptions!C8785:C10004)</f>
        <v>Roam</v>
      </c>
      <c r="Q8785" s="10" t="s">
        <v>173</v>
      </c>
      <c r="R8785" s="10" t="s">
        <v>148</v>
      </c>
      <c r="S8785" s="10" t="s">
        <v>1703</v>
      </c>
    </row>
    <row r="8786">
      <c r="A8786" s="1" t="s">
        <v>11031</v>
      </c>
      <c r="B8786" s="1" t="s">
        <v>1317</v>
      </c>
      <c r="C8786" s="1" t="s">
        <v>3912</v>
      </c>
      <c r="D8786" s="1" t="s">
        <v>27</v>
      </c>
      <c r="E8786" s="1" t="s">
        <v>239</v>
      </c>
      <c r="F8786" s="1" t="s">
        <v>3181</v>
      </c>
      <c r="G8786" s="1" t="s">
        <v>27981</v>
      </c>
      <c r="H8786" s="1" t="s">
        <v>27982</v>
      </c>
      <c r="I8786" s="4">
        <v>84.21471064814814</v>
      </c>
      <c r="J8786" s="1">
        <v>1303.6</v>
      </c>
      <c r="K8786" s="1">
        <v>179.52</v>
      </c>
      <c r="M8786" s="10">
        <f t="array" ref="M8786">_xlfn.XLOOKUP(A8786,subscriptions!B8786:B10004,subscriptions!D8786:D10004)</f>
        <v>80</v>
      </c>
      <c r="N8786" s="10">
        <f t="array" ref="N8786">_xlfn.XLOOKUP(A8786,subscriptions!B8786:B10004,subscriptions!G8786:G10004)</f>
        <v>5</v>
      </c>
      <c r="O8786" s="10">
        <v>76.0</v>
      </c>
      <c r="P8786" s="10" t="str">
        <f t="array" ref="P8786">_xlfn.XLOOKUP(A8786,subscriptions!B8786:B10004,subscriptions!C8786:C10004)</f>
        <v>Roam</v>
      </c>
      <c r="Q8786" s="10" t="s">
        <v>194</v>
      </c>
      <c r="R8786" s="10" t="s">
        <v>148</v>
      </c>
      <c r="S8786" s="10" t="s">
        <v>3641</v>
      </c>
    </row>
    <row r="8787">
      <c r="A8787" s="1" t="s">
        <v>11032</v>
      </c>
      <c r="B8787" s="1" t="s">
        <v>455</v>
      </c>
      <c r="C8787" s="1" t="s">
        <v>279</v>
      </c>
      <c r="D8787" s="1" t="s">
        <v>27</v>
      </c>
      <c r="E8787" s="1" t="s">
        <v>631</v>
      </c>
      <c r="F8787" s="1" t="s">
        <v>1318</v>
      </c>
      <c r="G8787" s="1" t="s">
        <v>27983</v>
      </c>
      <c r="H8787" s="1" t="s">
        <v>27984</v>
      </c>
      <c r="I8787" s="4">
        <v>84.33758101851852</v>
      </c>
      <c r="J8787" s="1">
        <v>1007.3</v>
      </c>
      <c r="K8787" s="1">
        <v>227.17</v>
      </c>
      <c r="M8787" s="10">
        <f t="array" ref="M8787">_xlfn.XLOOKUP(A8787,subscriptions!B8787:B10004,subscriptions!D8787:D10004)</f>
        <v>120</v>
      </c>
      <c r="N8787" s="10">
        <f t="array" ref="N8787">_xlfn.XLOOKUP(A8787,subscriptions!B8787:B10004,subscriptions!G8787:G10004)</f>
        <v>10</v>
      </c>
      <c r="O8787" s="10">
        <v>108.0</v>
      </c>
      <c r="P8787" s="10" t="str">
        <f t="array" ref="P8787">_xlfn.XLOOKUP(A8787,subscriptions!B8787:B10004,subscriptions!C8787:C10004)</f>
        <v>Residential</v>
      </c>
      <c r="Q8787" s="10" t="s">
        <v>128</v>
      </c>
      <c r="R8787" s="10" t="s">
        <v>212</v>
      </c>
      <c r="S8787" s="10" t="s">
        <v>1961</v>
      </c>
    </row>
    <row r="8788">
      <c r="A8788" s="1" t="s">
        <v>11033</v>
      </c>
      <c r="B8788" s="1" t="s">
        <v>1491</v>
      </c>
      <c r="C8788" s="1" t="s">
        <v>1251</v>
      </c>
      <c r="D8788" s="1" t="s">
        <v>153</v>
      </c>
      <c r="E8788" s="1" t="s">
        <v>239</v>
      </c>
      <c r="F8788" s="1" t="s">
        <v>3181</v>
      </c>
      <c r="G8788" s="1" t="s">
        <v>27985</v>
      </c>
      <c r="H8788" s="1" t="s">
        <v>27986</v>
      </c>
      <c r="I8788" s="4">
        <v>84.17179398148149</v>
      </c>
      <c r="J8788" s="1">
        <v>1077.23</v>
      </c>
      <c r="K8788" s="1">
        <v>170.27</v>
      </c>
      <c r="M8788" s="10">
        <f t="array" ref="M8788">_xlfn.XLOOKUP(A8788,subscriptions!B8788:B10004,subscriptions!D8788:D10004)</f>
        <v>120</v>
      </c>
      <c r="N8788" s="10">
        <f t="array" ref="N8788">_xlfn.XLOOKUP(A8788,subscriptions!B8788:B10004,subscriptions!G8788:G10004)</f>
        <v>20</v>
      </c>
      <c r="O8788" s="10">
        <v>96.0</v>
      </c>
      <c r="P8788" s="10" t="str">
        <f t="array" ref="P8788">_xlfn.XLOOKUP(A8788,subscriptions!B8788:B10004,subscriptions!C8788:C10004)</f>
        <v>Residential</v>
      </c>
      <c r="Q8788" s="10" t="s">
        <v>128</v>
      </c>
      <c r="R8788" s="10" t="s">
        <v>148</v>
      </c>
      <c r="S8788" s="10" t="s">
        <v>1082</v>
      </c>
    </row>
    <row r="8789">
      <c r="A8789" s="1" t="s">
        <v>11034</v>
      </c>
      <c r="B8789" s="1" t="s">
        <v>2096</v>
      </c>
      <c r="C8789" s="1" t="s">
        <v>330</v>
      </c>
      <c r="D8789" s="1" t="s">
        <v>27</v>
      </c>
      <c r="E8789" s="1" t="s">
        <v>111</v>
      </c>
      <c r="F8789" s="1" t="s">
        <v>154</v>
      </c>
      <c r="G8789" s="1" t="s">
        <v>27987</v>
      </c>
      <c r="H8789" s="1" t="s">
        <v>27988</v>
      </c>
      <c r="I8789" s="4">
        <v>84.3829050925926</v>
      </c>
      <c r="J8789" s="1">
        <v>2026.48</v>
      </c>
      <c r="K8789" s="1">
        <v>253.86</v>
      </c>
      <c r="M8789" s="10">
        <f t="array" ref="M8789">_xlfn.XLOOKUP(A8789,subscriptions!B8789:B10004,subscriptions!D8789:D10004)</f>
        <v>120</v>
      </c>
      <c r="N8789" s="10">
        <f t="array" ref="N8789">_xlfn.XLOOKUP(A8789,subscriptions!B8789:B10004,subscriptions!G8789:G10004)</f>
        <v>0</v>
      </c>
      <c r="O8789" s="10">
        <v>120.0</v>
      </c>
      <c r="P8789" s="10" t="str">
        <f t="array" ref="P8789">_xlfn.XLOOKUP(A8789,subscriptions!B8789:B10004,subscriptions!C8789:C10004)</f>
        <v>Residential</v>
      </c>
      <c r="Q8789" s="10" t="s">
        <v>173</v>
      </c>
      <c r="R8789" s="10" t="s">
        <v>212</v>
      </c>
      <c r="S8789" s="10" t="s">
        <v>671</v>
      </c>
    </row>
    <row r="8790">
      <c r="A8790" s="1" t="s">
        <v>11035</v>
      </c>
      <c r="B8790" s="1" t="s">
        <v>1972</v>
      </c>
      <c r="C8790" s="1" t="s">
        <v>2483</v>
      </c>
      <c r="D8790" s="1" t="s">
        <v>27</v>
      </c>
      <c r="E8790" s="1" t="s">
        <v>631</v>
      </c>
      <c r="F8790" s="1" t="s">
        <v>2495</v>
      </c>
      <c r="G8790" s="1" t="s">
        <v>27989</v>
      </c>
      <c r="H8790" s="1" t="s">
        <v>27990</v>
      </c>
      <c r="I8790" s="4">
        <v>84.2947337962963</v>
      </c>
      <c r="J8790" s="1">
        <v>187.8</v>
      </c>
      <c r="K8790" s="1">
        <v>24.79</v>
      </c>
      <c r="M8790" s="10">
        <f t="array" ref="M8790">_xlfn.XLOOKUP(A8790,subscriptions!B8790:B10004,subscriptions!D8790:D10004)</f>
        <v>50</v>
      </c>
      <c r="N8790" s="10">
        <f t="array" ref="N8790">_xlfn.XLOOKUP(A8790,subscriptions!B8790:B10004,subscriptions!G8790:G10004)</f>
        <v>5</v>
      </c>
      <c r="O8790" s="10">
        <v>47.5</v>
      </c>
      <c r="P8790" s="10" t="str">
        <f t="array" ref="P8790">_xlfn.XLOOKUP(A8790,subscriptions!B8790:B10004,subscriptions!C8790:C10004)</f>
        <v>Mini</v>
      </c>
      <c r="Q8790" s="10" t="s">
        <v>194</v>
      </c>
      <c r="R8790" s="10" t="s">
        <v>148</v>
      </c>
      <c r="S8790" s="10" t="s">
        <v>2075</v>
      </c>
    </row>
    <row r="8791">
      <c r="A8791" s="1" t="s">
        <v>11036</v>
      </c>
      <c r="B8791" s="1" t="s">
        <v>1527</v>
      </c>
      <c r="C8791" s="1" t="s">
        <v>426</v>
      </c>
      <c r="D8791" s="1" t="s">
        <v>153</v>
      </c>
      <c r="E8791" s="1" t="s">
        <v>631</v>
      </c>
      <c r="F8791" s="1" t="s">
        <v>1318</v>
      </c>
      <c r="G8791" s="1" t="s">
        <v>27991</v>
      </c>
      <c r="H8791" s="1" t="s">
        <v>27992</v>
      </c>
      <c r="I8791" s="4">
        <v>84.41945601851852</v>
      </c>
      <c r="J8791" s="1">
        <v>1704.75</v>
      </c>
      <c r="K8791" s="1">
        <v>238.52</v>
      </c>
      <c r="M8791" s="10">
        <f t="array" ref="M8791">_xlfn.XLOOKUP(A8791,subscriptions!B8791:B10004,subscriptions!D8791:D10004)</f>
        <v>120</v>
      </c>
      <c r="N8791" s="10">
        <f t="array" ref="N8791">_xlfn.XLOOKUP(A8791,subscriptions!B8791:B10004,subscriptions!G8791:G10004)</f>
        <v>10</v>
      </c>
      <c r="O8791" s="10">
        <v>108.0</v>
      </c>
      <c r="P8791" s="10" t="str">
        <f t="array" ref="P8791">_xlfn.XLOOKUP(A8791,subscriptions!B8791:B10004,subscriptions!C8791:C10004)</f>
        <v>Residential</v>
      </c>
      <c r="Q8791" s="10" t="s">
        <v>128</v>
      </c>
      <c r="R8791" s="10" t="s">
        <v>212</v>
      </c>
      <c r="S8791" s="10" t="s">
        <v>1525</v>
      </c>
    </row>
    <row r="8792">
      <c r="A8792" s="1" t="s">
        <v>11037</v>
      </c>
      <c r="B8792" s="1" t="s">
        <v>573</v>
      </c>
      <c r="C8792" s="1" t="s">
        <v>750</v>
      </c>
      <c r="D8792" s="1" t="s">
        <v>27</v>
      </c>
      <c r="E8792" s="1" t="s">
        <v>332</v>
      </c>
      <c r="F8792" s="1" t="s">
        <v>2415</v>
      </c>
      <c r="G8792" s="1" t="s">
        <v>27993</v>
      </c>
      <c r="H8792" s="1" t="s">
        <v>27994</v>
      </c>
      <c r="I8792" s="4">
        <v>84.30027777777778</v>
      </c>
      <c r="J8792" s="1">
        <v>3442.34</v>
      </c>
      <c r="K8792" s="1">
        <v>514.49</v>
      </c>
      <c r="M8792" s="10">
        <f t="array" ref="M8792">_xlfn.XLOOKUP(A8792,subscriptions!B8792:B10004,subscriptions!D8792:D10004)</f>
        <v>120</v>
      </c>
      <c r="N8792" s="10">
        <f t="array" ref="N8792">_xlfn.XLOOKUP(A8792,subscriptions!B8792:B10004,subscriptions!G8792:G10004)</f>
        <v>20</v>
      </c>
      <c r="O8792" s="10">
        <v>96.0</v>
      </c>
      <c r="P8792" s="10" t="str">
        <f t="array" ref="P8792">_xlfn.XLOOKUP(A8792,subscriptions!B8792:B10004,subscriptions!C8792:C10004)</f>
        <v>Residential</v>
      </c>
      <c r="Q8792" s="10" t="s">
        <v>128</v>
      </c>
      <c r="R8792" s="10" t="s">
        <v>148</v>
      </c>
      <c r="S8792" s="10" t="s">
        <v>1172</v>
      </c>
    </row>
    <row r="8793">
      <c r="A8793" s="1" t="s">
        <v>11040</v>
      </c>
      <c r="B8793" s="1" t="s">
        <v>312</v>
      </c>
      <c r="C8793" s="1" t="s">
        <v>658</v>
      </c>
      <c r="D8793" s="1" t="s">
        <v>153</v>
      </c>
      <c r="E8793" s="1" t="s">
        <v>111</v>
      </c>
      <c r="F8793" s="1" t="s">
        <v>1855</v>
      </c>
      <c r="G8793" s="1" t="s">
        <v>27995</v>
      </c>
      <c r="H8793" s="1" t="s">
        <v>27996</v>
      </c>
      <c r="I8793" s="4">
        <v>84.2509375</v>
      </c>
      <c r="J8793" s="1">
        <v>139.29</v>
      </c>
      <c r="K8793" s="1">
        <v>38.83</v>
      </c>
      <c r="M8793" s="10">
        <f t="array" ref="M8793">_xlfn.XLOOKUP(A8793,subscriptions!B8793:B10004,subscriptions!D8793:D10004)</f>
        <v>120</v>
      </c>
      <c r="N8793" s="10">
        <f t="array" ref="N8793">_xlfn.XLOOKUP(A8793,subscriptions!B8793:B10004,subscriptions!G8793:G10004)</f>
        <v>0</v>
      </c>
      <c r="O8793" s="10">
        <v>120.0</v>
      </c>
      <c r="P8793" s="10" t="str">
        <f t="array" ref="P8793">_xlfn.XLOOKUP(A8793,subscriptions!B8793:B10004,subscriptions!C8793:C10004)</f>
        <v>Residential</v>
      </c>
      <c r="Q8793" s="10" t="s">
        <v>173</v>
      </c>
      <c r="R8793" s="10" t="s">
        <v>212</v>
      </c>
      <c r="S8793" s="10" t="s">
        <v>1691</v>
      </c>
    </row>
    <row r="8794">
      <c r="A8794" s="1" t="s">
        <v>11041</v>
      </c>
      <c r="B8794" s="1" t="s">
        <v>1995</v>
      </c>
      <c r="C8794" s="1" t="s">
        <v>261</v>
      </c>
      <c r="D8794" s="1" t="s">
        <v>153</v>
      </c>
      <c r="E8794" s="1" t="s">
        <v>332</v>
      </c>
      <c r="F8794" s="1" t="s">
        <v>1028</v>
      </c>
      <c r="G8794" s="1" t="s">
        <v>27997</v>
      </c>
      <c r="H8794" s="1" t="s">
        <v>27998</v>
      </c>
      <c r="I8794" s="4">
        <v>84.2154513888889</v>
      </c>
      <c r="J8794" s="1">
        <v>277.37</v>
      </c>
      <c r="K8794" s="1">
        <v>47.13</v>
      </c>
      <c r="M8794" s="10">
        <f t="array" ref="M8794">_xlfn.XLOOKUP(A8794,subscriptions!B8794:B10004,subscriptions!D8794:D10004)</f>
        <v>120</v>
      </c>
      <c r="N8794" s="10">
        <f t="array" ref="N8794">_xlfn.XLOOKUP(A8794,subscriptions!B8794:B10004,subscriptions!G8794:G10004)</f>
        <v>5</v>
      </c>
      <c r="O8794" s="10">
        <v>114.0</v>
      </c>
      <c r="P8794" s="10" t="str">
        <f t="array" ref="P8794">_xlfn.XLOOKUP(A8794,subscriptions!B8794:B10004,subscriptions!C8794:C10004)</f>
        <v>Residential</v>
      </c>
      <c r="Q8794" s="10" t="s">
        <v>194</v>
      </c>
      <c r="R8794" s="10" t="s">
        <v>212</v>
      </c>
      <c r="S8794" s="10" t="s">
        <v>1212</v>
      </c>
    </row>
    <row r="8795">
      <c r="A8795" s="1" t="s">
        <v>11042</v>
      </c>
      <c r="B8795" s="1" t="s">
        <v>763</v>
      </c>
      <c r="C8795" s="1" t="s">
        <v>734</v>
      </c>
      <c r="D8795" s="1" t="s">
        <v>27</v>
      </c>
      <c r="E8795" s="1" t="s">
        <v>239</v>
      </c>
      <c r="F8795" s="1" t="s">
        <v>1186</v>
      </c>
      <c r="G8795" s="1" t="s">
        <v>27999</v>
      </c>
      <c r="H8795" s="1" t="s">
        <v>28000</v>
      </c>
      <c r="I8795" s="4">
        <v>84.25782407407408</v>
      </c>
      <c r="J8795" s="1">
        <v>1941.51</v>
      </c>
      <c r="K8795" s="1">
        <v>321.65</v>
      </c>
      <c r="M8795" s="10">
        <f t="array" ref="M8795">_xlfn.XLOOKUP(A8795,subscriptions!B8795:B10004,subscriptions!D8795:D10004)</f>
        <v>120</v>
      </c>
      <c r="N8795" s="10">
        <f t="array" ref="N8795">_xlfn.XLOOKUP(A8795,subscriptions!B8795:B10004,subscriptions!G8795:G10004)</f>
        <v>10</v>
      </c>
      <c r="O8795" s="10">
        <v>108.0</v>
      </c>
      <c r="P8795" s="10" t="str">
        <f t="array" ref="P8795">_xlfn.XLOOKUP(A8795,subscriptions!B8795:B10004,subscriptions!C8795:C10004)</f>
        <v>Residential</v>
      </c>
      <c r="Q8795" s="10" t="s">
        <v>128</v>
      </c>
      <c r="R8795" s="10" t="s">
        <v>212</v>
      </c>
      <c r="S8795" s="10" t="s">
        <v>603</v>
      </c>
    </row>
    <row r="8796">
      <c r="A8796" s="1" t="s">
        <v>11043</v>
      </c>
      <c r="B8796" s="1" t="s">
        <v>132</v>
      </c>
      <c r="C8796" s="1" t="s">
        <v>261</v>
      </c>
      <c r="D8796" s="1" t="s">
        <v>27</v>
      </c>
      <c r="E8796" s="1" t="s">
        <v>332</v>
      </c>
      <c r="F8796" s="1" t="s">
        <v>427</v>
      </c>
      <c r="G8796" s="1" t="s">
        <v>28001</v>
      </c>
      <c r="H8796" s="1" t="s">
        <v>28002</v>
      </c>
      <c r="I8796" s="4">
        <v>84.21623842592592</v>
      </c>
      <c r="J8796" s="1">
        <v>912.46</v>
      </c>
      <c r="K8796" s="1">
        <v>216.39</v>
      </c>
      <c r="M8796" s="10">
        <f t="array" ref="M8796">_xlfn.XLOOKUP(A8796,subscriptions!B8796:B10004,subscriptions!D8796:D10004)</f>
        <v>120</v>
      </c>
      <c r="N8796" s="10">
        <f t="array" ref="N8796">_xlfn.XLOOKUP(A8796,subscriptions!B8796:B10004,subscriptions!G8796:G10004)</f>
        <v>20</v>
      </c>
      <c r="O8796" s="10">
        <v>96.0</v>
      </c>
      <c r="P8796" s="10" t="str">
        <f t="array" ref="P8796">_xlfn.XLOOKUP(A8796,subscriptions!B8796:B10004,subscriptions!C8796:C10004)</f>
        <v>Residential</v>
      </c>
      <c r="Q8796" s="10" t="s">
        <v>128</v>
      </c>
      <c r="R8796" s="10" t="s">
        <v>148</v>
      </c>
      <c r="S8796" s="10" t="s">
        <v>2596</v>
      </c>
    </row>
    <row r="8797">
      <c r="A8797" s="1" t="s">
        <v>11044</v>
      </c>
      <c r="B8797" s="1" t="s">
        <v>1886</v>
      </c>
      <c r="C8797" s="1" t="s">
        <v>330</v>
      </c>
      <c r="D8797" s="1" t="s">
        <v>27</v>
      </c>
      <c r="E8797" s="1" t="s">
        <v>179</v>
      </c>
      <c r="F8797" s="1" t="s">
        <v>901</v>
      </c>
      <c r="G8797" s="1" t="s">
        <v>28003</v>
      </c>
      <c r="H8797" s="1" t="s">
        <v>28004</v>
      </c>
      <c r="I8797" s="4">
        <v>84.42020833333333</v>
      </c>
      <c r="J8797" s="1">
        <v>825.14</v>
      </c>
      <c r="K8797" s="1">
        <v>86.15</v>
      </c>
      <c r="L8797" s="1">
        <v>100.0</v>
      </c>
      <c r="M8797" s="10">
        <f t="array" ref="M8797">_xlfn.XLOOKUP(A8797,subscriptions!B8797:B10004,subscriptions!D8797:D10004)</f>
        <v>80</v>
      </c>
      <c r="N8797" s="10">
        <f t="array" ref="N8797">_xlfn.XLOOKUP(A8797,subscriptions!B8797:B10004,subscriptions!G8797:G10004)</f>
        <v>0</v>
      </c>
      <c r="O8797" s="10">
        <v>80.0</v>
      </c>
      <c r="P8797" s="10" t="str">
        <f t="array" ref="P8797">_xlfn.XLOOKUP(A8797,subscriptions!B8797:B10004,subscriptions!C8797:C10004)</f>
        <v>Roam</v>
      </c>
      <c r="Q8797" s="10" t="s">
        <v>173</v>
      </c>
      <c r="R8797" s="10" t="s">
        <v>148</v>
      </c>
      <c r="S8797" s="10" t="s">
        <v>940</v>
      </c>
    </row>
    <row r="8798">
      <c r="A8798" s="1" t="s">
        <v>11045</v>
      </c>
      <c r="B8798" s="1" t="s">
        <v>772</v>
      </c>
      <c r="C8798" s="1" t="s">
        <v>1200</v>
      </c>
      <c r="D8798" s="1" t="s">
        <v>153</v>
      </c>
      <c r="E8798" s="1" t="s">
        <v>280</v>
      </c>
      <c r="F8798" s="1" t="s">
        <v>873</v>
      </c>
      <c r="G8798" s="1" t="s">
        <v>28005</v>
      </c>
      <c r="H8798" s="1" t="s">
        <v>28006</v>
      </c>
      <c r="I8798" s="4">
        <v>84.29239583333333</v>
      </c>
      <c r="J8798" s="1">
        <v>270.95</v>
      </c>
      <c r="K8798" s="1">
        <v>48.32</v>
      </c>
      <c r="M8798" s="10">
        <f t="array" ref="M8798">_xlfn.XLOOKUP(A8798,subscriptions!B8798:B10004,subscriptions!D8798:D10004)</f>
        <v>120</v>
      </c>
      <c r="N8798" s="10">
        <f t="array" ref="N8798">_xlfn.XLOOKUP(A8798,subscriptions!B8798:B10004,subscriptions!G8798:G10004)</f>
        <v>5</v>
      </c>
      <c r="O8798" s="10">
        <v>114.0</v>
      </c>
      <c r="P8798" s="10" t="str">
        <f t="array" ref="P8798">_xlfn.XLOOKUP(A8798,subscriptions!B8798:B10004,subscriptions!C8798:C10004)</f>
        <v>Residential</v>
      </c>
      <c r="Q8798" s="10" t="s">
        <v>194</v>
      </c>
      <c r="R8798" s="10" t="s">
        <v>212</v>
      </c>
      <c r="S8798" s="10" t="s">
        <v>587</v>
      </c>
    </row>
    <row r="8799">
      <c r="A8799" s="1" t="s">
        <v>11046</v>
      </c>
      <c r="B8799" s="1" t="s">
        <v>842</v>
      </c>
      <c r="C8799" s="1" t="s">
        <v>800</v>
      </c>
      <c r="D8799" s="1" t="s">
        <v>27</v>
      </c>
      <c r="E8799" s="1" t="s">
        <v>631</v>
      </c>
      <c r="F8799" s="1" t="s">
        <v>1318</v>
      </c>
      <c r="G8799" s="1" t="s">
        <v>28007</v>
      </c>
      <c r="H8799" s="1" t="s">
        <v>28008</v>
      </c>
      <c r="I8799" s="4">
        <v>84.25383101851853</v>
      </c>
      <c r="J8799" s="1">
        <v>1110.17</v>
      </c>
      <c r="K8799" s="1">
        <v>101.33</v>
      </c>
      <c r="M8799" s="10">
        <f t="array" ref="M8799">_xlfn.XLOOKUP(A8799,subscriptions!B8799:B10004,subscriptions!D8799:D10004)</f>
        <v>50</v>
      </c>
      <c r="N8799" s="10">
        <f t="array" ref="N8799">_xlfn.XLOOKUP(A8799,subscriptions!B8799:B10004,subscriptions!G8799:G10004)</f>
        <v>10</v>
      </c>
      <c r="O8799" s="10">
        <v>45.0</v>
      </c>
      <c r="P8799" s="10" t="str">
        <f t="array" ref="P8799">_xlfn.XLOOKUP(A8799,subscriptions!B8799:B10004,subscriptions!C8799:C10004)</f>
        <v>Mini</v>
      </c>
      <c r="Q8799" s="10" t="s">
        <v>128</v>
      </c>
      <c r="R8799" s="10" t="s">
        <v>148</v>
      </c>
      <c r="S8799" s="10" t="s">
        <v>1832</v>
      </c>
    </row>
    <row r="8800">
      <c r="A8800" s="1" t="s">
        <v>11047</v>
      </c>
      <c r="B8800" s="1" t="s">
        <v>589</v>
      </c>
      <c r="C8800" s="1" t="s">
        <v>391</v>
      </c>
      <c r="D8800" s="1" t="s">
        <v>153</v>
      </c>
      <c r="E8800" s="1" t="s">
        <v>111</v>
      </c>
      <c r="F8800" s="1" t="s">
        <v>3756</v>
      </c>
      <c r="G8800" s="1" t="s">
        <v>28009</v>
      </c>
      <c r="H8800" s="1" t="s">
        <v>28010</v>
      </c>
      <c r="I8800" s="4">
        <v>84.1708912037037</v>
      </c>
      <c r="J8800" s="1">
        <v>252.95</v>
      </c>
      <c r="K8800" s="1">
        <v>69.76</v>
      </c>
      <c r="M8800" s="10">
        <f t="array" ref="M8800">_xlfn.XLOOKUP(A8800,subscriptions!B8800:B10004,subscriptions!D8800:D10004)</f>
        <v>250</v>
      </c>
      <c r="N8800" s="10">
        <f t="array" ref="N8800">_xlfn.XLOOKUP(A8800,subscriptions!B8800:B10004,subscriptions!G8800:G10004)</f>
        <v>20</v>
      </c>
      <c r="O8800" s="10">
        <v>200.0</v>
      </c>
      <c r="P8800" s="10" t="str">
        <f t="array" ref="P8800">_xlfn.XLOOKUP(A8800,subscriptions!B8800:B10004,subscriptions!C8800:C10004)</f>
        <v>Business</v>
      </c>
      <c r="Q8800" s="10" t="s">
        <v>128</v>
      </c>
      <c r="R8800" s="10" t="s">
        <v>129</v>
      </c>
      <c r="S8800" s="10" t="s">
        <v>310</v>
      </c>
    </row>
    <row r="8801">
      <c r="A8801" s="1" t="s">
        <v>11048</v>
      </c>
      <c r="B8801" s="1" t="s">
        <v>1157</v>
      </c>
      <c r="C8801" s="1" t="s">
        <v>1142</v>
      </c>
      <c r="D8801" s="1" t="s">
        <v>27</v>
      </c>
      <c r="E8801" s="1" t="s">
        <v>262</v>
      </c>
      <c r="F8801" s="1" t="s">
        <v>263</v>
      </c>
      <c r="G8801" s="1" t="s">
        <v>28011</v>
      </c>
      <c r="H8801" s="1" t="s">
        <v>28012</v>
      </c>
      <c r="I8801" s="4">
        <v>84.30033564814815</v>
      </c>
      <c r="J8801" s="1">
        <v>1021.17</v>
      </c>
      <c r="K8801" s="1">
        <v>231.38</v>
      </c>
      <c r="M8801" s="10">
        <f t="array" ref="M8801">_xlfn.XLOOKUP(A8801,subscriptions!B8801:B10004,subscriptions!D8801:D10004)</f>
        <v>80</v>
      </c>
      <c r="N8801" s="10">
        <f t="array" ref="N8801">_xlfn.XLOOKUP(A8801,subscriptions!B8801:B10004,subscriptions!G8801:G10004)</f>
        <v>0</v>
      </c>
      <c r="O8801" s="10">
        <v>80.0</v>
      </c>
      <c r="P8801" s="10" t="str">
        <f t="array" ref="P8801">_xlfn.XLOOKUP(A8801,subscriptions!B8801:B10004,subscriptions!C8801:C10004)</f>
        <v>Roam</v>
      </c>
      <c r="Q8801" s="10" t="s">
        <v>173</v>
      </c>
      <c r="R8801" s="10" t="s">
        <v>148</v>
      </c>
      <c r="S8801" s="10" t="s">
        <v>1172</v>
      </c>
    </row>
    <row r="8802">
      <c r="A8802" s="1" t="s">
        <v>11049</v>
      </c>
      <c r="B8802" s="1" t="s">
        <v>2327</v>
      </c>
      <c r="C8802" s="1" t="s">
        <v>1100</v>
      </c>
      <c r="D8802" s="1" t="s">
        <v>27</v>
      </c>
      <c r="E8802" s="1" t="s">
        <v>239</v>
      </c>
      <c r="F8802" s="1" t="s">
        <v>1186</v>
      </c>
      <c r="G8802" s="1" t="s">
        <v>28013</v>
      </c>
      <c r="H8802" s="1" t="s">
        <v>28014</v>
      </c>
      <c r="I8802" s="4">
        <v>84.42038194444444</v>
      </c>
      <c r="J8802" s="1">
        <v>2213.44</v>
      </c>
      <c r="K8802" s="1">
        <v>384.53</v>
      </c>
      <c r="M8802" s="10">
        <f t="array" ref="M8802">_xlfn.XLOOKUP(A8802,subscriptions!B8802:B10004,subscriptions!D8802:D10004)</f>
        <v>120</v>
      </c>
      <c r="N8802" s="10">
        <f t="array" ref="N8802">_xlfn.XLOOKUP(A8802,subscriptions!B8802:B10004,subscriptions!G8802:G10004)</f>
        <v>5</v>
      </c>
      <c r="O8802" s="10">
        <v>114.0</v>
      </c>
      <c r="P8802" s="10" t="str">
        <f t="array" ref="P8802">_xlfn.XLOOKUP(A8802,subscriptions!B8802:B10004,subscriptions!C8802:C10004)</f>
        <v>Residential</v>
      </c>
      <c r="Q8802" s="10" t="s">
        <v>194</v>
      </c>
      <c r="R8802" s="10" t="s">
        <v>212</v>
      </c>
      <c r="S8802" s="10" t="s">
        <v>940</v>
      </c>
    </row>
    <row r="8803">
      <c r="A8803" s="1" t="s">
        <v>11050</v>
      </c>
      <c r="B8803" s="1" t="s">
        <v>1387</v>
      </c>
      <c r="C8803" s="1" t="s">
        <v>152</v>
      </c>
      <c r="D8803" s="1" t="s">
        <v>27</v>
      </c>
      <c r="E8803" s="1" t="s">
        <v>179</v>
      </c>
      <c r="F8803" s="1" t="s">
        <v>2311</v>
      </c>
      <c r="G8803" s="1" t="s">
        <v>28015</v>
      </c>
      <c r="H8803" s="1" t="s">
        <v>28016</v>
      </c>
      <c r="I8803" s="4">
        <v>84.2154513888889</v>
      </c>
      <c r="J8803" s="1">
        <v>498.14</v>
      </c>
      <c r="K8803" s="1">
        <v>126.0</v>
      </c>
      <c r="L8803" s="1">
        <v>100.0</v>
      </c>
      <c r="M8803" s="10">
        <f t="array" ref="M8803">_xlfn.XLOOKUP(A8803,subscriptions!B8803:B10004,subscriptions!D8803:D10004)</f>
        <v>120</v>
      </c>
      <c r="N8803" s="10">
        <f t="array" ref="N8803">_xlfn.XLOOKUP(A8803,subscriptions!B8803:B10004,subscriptions!G8803:G10004)</f>
        <v>10</v>
      </c>
      <c r="O8803" s="10">
        <v>108.0</v>
      </c>
      <c r="P8803" s="10" t="str">
        <f t="array" ref="P8803">_xlfn.XLOOKUP(A8803,subscriptions!B8803:B10004,subscriptions!C8803:C10004)</f>
        <v>Residential</v>
      </c>
      <c r="Q8803" s="10" t="s">
        <v>128</v>
      </c>
      <c r="R8803" s="10" t="s">
        <v>212</v>
      </c>
      <c r="S8803" s="10" t="s">
        <v>1212</v>
      </c>
    </row>
    <row r="8804">
      <c r="A8804" s="1" t="s">
        <v>11053</v>
      </c>
      <c r="B8804" s="1" t="s">
        <v>573</v>
      </c>
      <c r="C8804" s="1" t="s">
        <v>2483</v>
      </c>
      <c r="D8804" s="1" t="s">
        <v>27</v>
      </c>
      <c r="E8804" s="1" t="s">
        <v>631</v>
      </c>
      <c r="F8804" s="1" t="s">
        <v>2549</v>
      </c>
      <c r="G8804" s="1" t="s">
        <v>28017</v>
      </c>
      <c r="H8804" s="1" t="s">
        <v>28018</v>
      </c>
      <c r="I8804" s="4">
        <v>84.17461805555556</v>
      </c>
      <c r="J8804" s="1">
        <v>1033.16</v>
      </c>
      <c r="K8804" s="1">
        <v>146.84</v>
      </c>
      <c r="M8804" s="10">
        <f t="array" ref="M8804">_xlfn.XLOOKUP(A8804,subscriptions!B8804:B10004,subscriptions!D8804:D10004)</f>
        <v>120</v>
      </c>
      <c r="N8804" s="10">
        <f t="array" ref="N8804">_xlfn.XLOOKUP(A8804,subscriptions!B8804:B10004,subscriptions!G8804:G10004)</f>
        <v>20</v>
      </c>
      <c r="O8804" s="10">
        <v>96.0</v>
      </c>
      <c r="P8804" s="10" t="str">
        <f t="array" ref="P8804">_xlfn.XLOOKUP(A8804,subscriptions!B8804:B10004,subscriptions!C8804:C10004)</f>
        <v>Residential</v>
      </c>
      <c r="Q8804" s="10" t="s">
        <v>128</v>
      </c>
      <c r="R8804" s="10" t="s">
        <v>148</v>
      </c>
      <c r="S8804" s="10" t="s">
        <v>507</v>
      </c>
    </row>
    <row r="8805">
      <c r="A8805" s="1" t="s">
        <v>11054</v>
      </c>
      <c r="B8805" s="1" t="s">
        <v>197</v>
      </c>
      <c r="C8805" s="1" t="s">
        <v>1973</v>
      </c>
      <c r="D8805" s="1" t="s">
        <v>153</v>
      </c>
      <c r="E8805" s="1" t="s">
        <v>219</v>
      </c>
      <c r="F8805" s="1" t="s">
        <v>4220</v>
      </c>
      <c r="G8805" s="1" t="s">
        <v>28019</v>
      </c>
      <c r="H8805" s="1" t="s">
        <v>28020</v>
      </c>
      <c r="I8805" s="4">
        <v>84.2154513888889</v>
      </c>
      <c r="J8805" s="1">
        <v>7295.47</v>
      </c>
      <c r="K8805" s="1">
        <v>888.94</v>
      </c>
      <c r="M8805" s="10">
        <f t="array" ref="M8805">_xlfn.XLOOKUP(A8805,subscriptions!B8805:B10004,subscriptions!D8805:D10004)</f>
        <v>120</v>
      </c>
      <c r="N8805" s="10">
        <f t="array" ref="N8805">_xlfn.XLOOKUP(A8805,subscriptions!B8805:B10004,subscriptions!G8805:G10004)</f>
        <v>0</v>
      </c>
      <c r="O8805" s="10">
        <v>120.0</v>
      </c>
      <c r="P8805" s="10" t="str">
        <f t="array" ref="P8805">_xlfn.XLOOKUP(A8805,subscriptions!B8805:B10004,subscriptions!C8805:C10004)</f>
        <v>Residential</v>
      </c>
      <c r="Q8805" s="10" t="s">
        <v>173</v>
      </c>
      <c r="R8805" s="10" t="s">
        <v>212</v>
      </c>
      <c r="S8805" s="10" t="s">
        <v>1212</v>
      </c>
    </row>
    <row r="8806">
      <c r="A8806" s="1" t="s">
        <v>11055</v>
      </c>
      <c r="B8806" s="1" t="s">
        <v>1009</v>
      </c>
      <c r="C8806" s="1" t="s">
        <v>524</v>
      </c>
      <c r="D8806" s="1" t="s">
        <v>153</v>
      </c>
      <c r="E8806" s="1" t="s">
        <v>219</v>
      </c>
      <c r="F8806" s="1" t="s">
        <v>574</v>
      </c>
      <c r="G8806" s="1" t="s">
        <v>28021</v>
      </c>
      <c r="H8806" s="1" t="s">
        <v>28022</v>
      </c>
      <c r="I8806" s="4">
        <v>84.25712962962963</v>
      </c>
      <c r="J8806" s="1">
        <v>1790.65</v>
      </c>
      <c r="K8806" s="1">
        <v>221.43</v>
      </c>
      <c r="M8806" s="10">
        <f t="array" ref="M8806">_xlfn.XLOOKUP(A8806,subscriptions!B8806:B10004,subscriptions!D8806:D10004)</f>
        <v>120</v>
      </c>
      <c r="N8806" s="10">
        <f t="array" ref="N8806">_xlfn.XLOOKUP(A8806,subscriptions!B8806:B10004,subscriptions!G8806:G10004)</f>
        <v>5</v>
      </c>
      <c r="O8806" s="10">
        <v>114.0</v>
      </c>
      <c r="P8806" s="10" t="str">
        <f t="array" ref="P8806">_xlfn.XLOOKUP(A8806,subscriptions!B8806:B10004,subscriptions!C8806:C10004)</f>
        <v>Residential</v>
      </c>
      <c r="Q8806" s="10" t="s">
        <v>194</v>
      </c>
      <c r="R8806" s="10" t="s">
        <v>212</v>
      </c>
      <c r="S8806" s="10" t="s">
        <v>175</v>
      </c>
    </row>
    <row r="8807">
      <c r="A8807" s="1" t="s">
        <v>11056</v>
      </c>
      <c r="B8807" s="1" t="s">
        <v>2521</v>
      </c>
      <c r="C8807" s="1" t="s">
        <v>198</v>
      </c>
      <c r="D8807" s="1" t="s">
        <v>153</v>
      </c>
      <c r="E8807" s="1" t="s">
        <v>28</v>
      </c>
      <c r="F8807" s="1" t="s">
        <v>313</v>
      </c>
      <c r="G8807" s="1" t="s">
        <v>28023</v>
      </c>
      <c r="H8807" s="1" t="s">
        <v>28024</v>
      </c>
      <c r="I8807" s="4">
        <v>84.37795138888889</v>
      </c>
      <c r="J8807" s="1">
        <v>2811.65</v>
      </c>
      <c r="K8807" s="1">
        <v>529.38</v>
      </c>
      <c r="M8807" s="10">
        <f t="array" ref="M8807">_xlfn.XLOOKUP(A8807,subscriptions!B8807:B10004,subscriptions!D8807:D10004)</f>
        <v>120</v>
      </c>
      <c r="N8807" s="10">
        <f t="array" ref="N8807">_xlfn.XLOOKUP(A8807,subscriptions!B8807:B10004,subscriptions!G8807:G10004)</f>
        <v>10</v>
      </c>
      <c r="O8807" s="10">
        <v>108.0</v>
      </c>
      <c r="P8807" s="10" t="str">
        <f t="array" ref="P8807">_xlfn.XLOOKUP(A8807,subscriptions!B8807:B10004,subscriptions!C8807:C10004)</f>
        <v>Residential</v>
      </c>
      <c r="Q8807" s="10" t="s">
        <v>128</v>
      </c>
      <c r="R8807" s="10" t="s">
        <v>212</v>
      </c>
      <c r="S8807" s="10" t="s">
        <v>1302</v>
      </c>
    </row>
    <row r="8808">
      <c r="A8808" s="1" t="s">
        <v>11057</v>
      </c>
      <c r="B8808" s="1" t="s">
        <v>6037</v>
      </c>
      <c r="C8808" s="1" t="s">
        <v>871</v>
      </c>
      <c r="D8808" s="1" t="s">
        <v>27</v>
      </c>
      <c r="E8808" s="1" t="s">
        <v>111</v>
      </c>
      <c r="F8808" s="1" t="s">
        <v>1906</v>
      </c>
      <c r="G8808" s="1" t="s">
        <v>28025</v>
      </c>
      <c r="H8808" s="1" t="s">
        <v>28026</v>
      </c>
      <c r="I8808" s="4">
        <v>84.293125</v>
      </c>
      <c r="J8808" s="1">
        <v>853.82</v>
      </c>
      <c r="K8808" s="1">
        <v>190.92</v>
      </c>
      <c r="M8808" s="10">
        <f t="array" ref="M8808">_xlfn.XLOOKUP(A8808,subscriptions!B8808:B10004,subscriptions!D8808:D10004)</f>
        <v>120</v>
      </c>
      <c r="N8808" s="10">
        <f t="array" ref="N8808">_xlfn.XLOOKUP(A8808,subscriptions!B8808:B10004,subscriptions!G8808:G10004)</f>
        <v>20</v>
      </c>
      <c r="O8808" s="10">
        <v>96.0</v>
      </c>
      <c r="P8808" s="10" t="str">
        <f t="array" ref="P8808">_xlfn.XLOOKUP(A8808,subscriptions!B8808:B10004,subscriptions!C8808:C10004)</f>
        <v>Residential</v>
      </c>
      <c r="Q8808" s="10" t="s">
        <v>128</v>
      </c>
      <c r="R8808" s="10" t="s">
        <v>148</v>
      </c>
      <c r="S8808" s="10" t="s">
        <v>1779</v>
      </c>
    </row>
    <row r="8809">
      <c r="A8809" s="1" t="s">
        <v>11058</v>
      </c>
      <c r="B8809" s="1" t="s">
        <v>1844</v>
      </c>
      <c r="C8809" s="1" t="s">
        <v>2007</v>
      </c>
      <c r="D8809" s="1" t="s">
        <v>153</v>
      </c>
      <c r="E8809" s="1" t="s">
        <v>219</v>
      </c>
      <c r="F8809" s="1" t="s">
        <v>220</v>
      </c>
      <c r="G8809" s="1" t="s">
        <v>28027</v>
      </c>
      <c r="H8809" s="1" t="s">
        <v>28028</v>
      </c>
      <c r="I8809" s="4">
        <v>84.25766203703704</v>
      </c>
      <c r="J8809" s="1">
        <v>2240.63</v>
      </c>
      <c r="K8809" s="1">
        <v>285.23</v>
      </c>
      <c r="M8809" s="10">
        <f t="array" ref="M8809">_xlfn.XLOOKUP(A8809,subscriptions!B8809:B10004,subscriptions!D8809:D10004)</f>
        <v>250</v>
      </c>
      <c r="N8809" s="10">
        <f t="array" ref="N8809">_xlfn.XLOOKUP(A8809,subscriptions!B8809:B10004,subscriptions!G8809:G10004)</f>
        <v>0</v>
      </c>
      <c r="O8809" s="10">
        <v>250.0</v>
      </c>
      <c r="P8809" s="10" t="str">
        <f t="array" ref="P8809">_xlfn.XLOOKUP(A8809,subscriptions!B8809:B10004,subscriptions!C8809:C10004)</f>
        <v>Business</v>
      </c>
      <c r="Q8809" s="10" t="s">
        <v>173</v>
      </c>
      <c r="R8809" s="10" t="s">
        <v>129</v>
      </c>
      <c r="S8809" s="10" t="s">
        <v>603</v>
      </c>
    </row>
    <row r="8810">
      <c r="A8810" s="1" t="s">
        <v>11059</v>
      </c>
      <c r="B8810" s="1" t="s">
        <v>1972</v>
      </c>
      <c r="C8810" s="1" t="s">
        <v>110</v>
      </c>
      <c r="D8810" s="1" t="s">
        <v>27</v>
      </c>
      <c r="E8810" s="1" t="s">
        <v>219</v>
      </c>
      <c r="F8810" s="1" t="s">
        <v>590</v>
      </c>
      <c r="G8810" s="1" t="s">
        <v>28029</v>
      </c>
      <c r="H8810" s="1" t="s">
        <v>28030</v>
      </c>
      <c r="I8810" s="4">
        <v>84.38340277777777</v>
      </c>
      <c r="J8810" s="1">
        <v>112.03</v>
      </c>
      <c r="K8810" s="1">
        <v>27.22</v>
      </c>
      <c r="M8810" s="10">
        <f t="array" ref="M8810">_xlfn.XLOOKUP(A8810,subscriptions!B8810:B10004,subscriptions!D8810:D10004)</f>
        <v>80</v>
      </c>
      <c r="N8810" s="10">
        <f t="array" ref="N8810">_xlfn.XLOOKUP(A8810,subscriptions!B8810:B10004,subscriptions!G8810:G10004)</f>
        <v>5</v>
      </c>
      <c r="O8810" s="10">
        <v>76.0</v>
      </c>
      <c r="P8810" s="10" t="str">
        <f t="array" ref="P8810">_xlfn.XLOOKUP(A8810,subscriptions!B8810:B10004,subscriptions!C8810:C10004)</f>
        <v>Roam</v>
      </c>
      <c r="Q8810" s="10" t="s">
        <v>194</v>
      </c>
      <c r="R8810" s="10" t="s">
        <v>148</v>
      </c>
      <c r="S8810" s="10" t="s">
        <v>882</v>
      </c>
    </row>
    <row r="8811">
      <c r="A8811" s="1" t="s">
        <v>11060</v>
      </c>
      <c r="B8811" s="1" t="s">
        <v>109</v>
      </c>
      <c r="C8811" s="1" t="s">
        <v>734</v>
      </c>
      <c r="D8811" s="1" t="s">
        <v>27</v>
      </c>
      <c r="E8811" s="1" t="s">
        <v>262</v>
      </c>
      <c r="F8811" s="1" t="s">
        <v>885</v>
      </c>
      <c r="G8811" s="1" t="s">
        <v>28031</v>
      </c>
      <c r="H8811" s="1" t="s">
        <v>28032</v>
      </c>
      <c r="I8811" s="4">
        <v>84.41949074074074</v>
      </c>
      <c r="J8811" s="1">
        <v>246.72</v>
      </c>
      <c r="K8811" s="1">
        <v>32.13</v>
      </c>
      <c r="M8811" s="10">
        <f t="array" ref="M8811">_xlfn.XLOOKUP(A8811,subscriptions!B8811:B10004,subscriptions!D8811:D10004)</f>
        <v>80</v>
      </c>
      <c r="N8811" s="10">
        <f t="array" ref="N8811">_xlfn.XLOOKUP(A8811,subscriptions!B8811:B10004,subscriptions!G8811:G10004)</f>
        <v>10</v>
      </c>
      <c r="O8811" s="10">
        <v>72.0</v>
      </c>
      <c r="P8811" s="10" t="str">
        <f t="array" ref="P8811">_xlfn.XLOOKUP(A8811,subscriptions!B8811:B10004,subscriptions!C8811:C10004)</f>
        <v>Roam</v>
      </c>
      <c r="Q8811" s="10" t="s">
        <v>128</v>
      </c>
      <c r="R8811" s="10" t="s">
        <v>148</v>
      </c>
      <c r="S8811" s="10" t="s">
        <v>1525</v>
      </c>
    </row>
    <row r="8812">
      <c r="A8812" s="1" t="s">
        <v>11061</v>
      </c>
      <c r="B8812" s="1" t="s">
        <v>941</v>
      </c>
      <c r="C8812" s="1" t="s">
        <v>1492</v>
      </c>
      <c r="D8812" s="1" t="s">
        <v>27</v>
      </c>
      <c r="E8812" s="1" t="s">
        <v>239</v>
      </c>
      <c r="F8812" s="1" t="s">
        <v>2765</v>
      </c>
      <c r="G8812" s="1" t="s">
        <v>28033</v>
      </c>
      <c r="H8812" s="1" t="s">
        <v>28034</v>
      </c>
      <c r="I8812" s="4">
        <v>84.37993055555556</v>
      </c>
      <c r="J8812" s="1">
        <v>390.48</v>
      </c>
      <c r="K8812" s="1">
        <v>74.77</v>
      </c>
      <c r="M8812" s="10">
        <f t="array" ref="M8812">_xlfn.XLOOKUP(A8812,subscriptions!B8812:B10004,subscriptions!D8812:D10004)</f>
        <v>250</v>
      </c>
      <c r="N8812" s="10">
        <f t="array" ref="N8812">_xlfn.XLOOKUP(A8812,subscriptions!B8812:B10004,subscriptions!G8812:G10004)</f>
        <v>20</v>
      </c>
      <c r="O8812" s="10">
        <v>200.0</v>
      </c>
      <c r="P8812" s="10" t="str">
        <f t="array" ref="P8812">_xlfn.XLOOKUP(A8812,subscriptions!B8812:B10004,subscriptions!C8812:C10004)</f>
        <v>Business</v>
      </c>
      <c r="Q8812" s="10" t="s">
        <v>128</v>
      </c>
      <c r="R8812" s="10" t="s">
        <v>129</v>
      </c>
      <c r="S8812" s="10" t="s">
        <v>698</v>
      </c>
    </row>
    <row r="8813">
      <c r="A8813" s="1" t="s">
        <v>11064</v>
      </c>
      <c r="B8813" s="1" t="s">
        <v>899</v>
      </c>
      <c r="C8813" s="1" t="s">
        <v>3912</v>
      </c>
      <c r="D8813" s="1" t="s">
        <v>27</v>
      </c>
      <c r="E8813" s="1" t="s">
        <v>262</v>
      </c>
      <c r="F8813" s="1" t="s">
        <v>392</v>
      </c>
      <c r="G8813" s="1" t="s">
        <v>28035</v>
      </c>
      <c r="H8813" s="1" t="s">
        <v>28036</v>
      </c>
      <c r="I8813" s="4">
        <v>84.30020833333333</v>
      </c>
      <c r="J8813" s="1">
        <v>821.13</v>
      </c>
      <c r="K8813" s="1">
        <v>162.98</v>
      </c>
      <c r="M8813" s="10">
        <f t="array" ref="M8813">_xlfn.XLOOKUP(A8813,subscriptions!B8813:B10004,subscriptions!D8813:D10004)</f>
        <v>120</v>
      </c>
      <c r="N8813" s="10">
        <f t="array" ref="N8813">_xlfn.XLOOKUP(A8813,subscriptions!B8813:B10004,subscriptions!G8813:G10004)</f>
        <v>0</v>
      </c>
      <c r="O8813" s="10">
        <v>120.0</v>
      </c>
      <c r="P8813" s="10" t="str">
        <f t="array" ref="P8813">_xlfn.XLOOKUP(A8813,subscriptions!B8813:B10004,subscriptions!C8813:C10004)</f>
        <v>Residential</v>
      </c>
      <c r="Q8813" s="10" t="s">
        <v>173</v>
      </c>
      <c r="R8813" s="10" t="s">
        <v>212</v>
      </c>
      <c r="S8813" s="10" t="s">
        <v>1172</v>
      </c>
    </row>
    <row r="8814">
      <c r="A8814" s="1" t="s">
        <v>11065</v>
      </c>
      <c r="B8814" s="1" t="s">
        <v>1157</v>
      </c>
      <c r="C8814" s="1" t="s">
        <v>456</v>
      </c>
      <c r="D8814" s="1" t="s">
        <v>27</v>
      </c>
      <c r="E8814" s="1" t="s">
        <v>179</v>
      </c>
      <c r="F8814" s="1" t="s">
        <v>4595</v>
      </c>
      <c r="G8814" s="1" t="s">
        <v>28037</v>
      </c>
      <c r="H8814" s="1" t="s">
        <v>28038</v>
      </c>
      <c r="I8814" s="4">
        <v>84.29663194444444</v>
      </c>
      <c r="J8814" s="1">
        <v>2853.72</v>
      </c>
      <c r="K8814" s="1">
        <v>482.7</v>
      </c>
      <c r="L8814" s="1">
        <v>100.0</v>
      </c>
      <c r="M8814" s="10">
        <f t="array" ref="M8814">_xlfn.XLOOKUP(A8814,subscriptions!B8814:B10004,subscriptions!D8814:D10004)</f>
        <v>120</v>
      </c>
      <c r="N8814" s="10">
        <f t="array" ref="N8814">_xlfn.XLOOKUP(A8814,subscriptions!B8814:B10004,subscriptions!G8814:G10004)</f>
        <v>5</v>
      </c>
      <c r="O8814" s="10">
        <v>114.0</v>
      </c>
      <c r="P8814" s="10" t="str">
        <f t="array" ref="P8814">_xlfn.XLOOKUP(A8814,subscriptions!B8814:B10004,subscriptions!C8814:C10004)</f>
        <v>Residential</v>
      </c>
      <c r="Q8814" s="10" t="s">
        <v>194</v>
      </c>
      <c r="R8814" s="10" t="s">
        <v>212</v>
      </c>
      <c r="S8814" s="10" t="s">
        <v>373</v>
      </c>
    </row>
    <row r="8815">
      <c r="A8815" s="1" t="s">
        <v>11066</v>
      </c>
      <c r="B8815" s="1" t="s">
        <v>2534</v>
      </c>
      <c r="C8815" s="1" t="s">
        <v>734</v>
      </c>
      <c r="D8815" s="1" t="s">
        <v>153</v>
      </c>
      <c r="E8815" s="1" t="s">
        <v>714</v>
      </c>
      <c r="F8815" s="1" t="s">
        <v>2562</v>
      </c>
      <c r="G8815" s="1" t="s">
        <v>28039</v>
      </c>
      <c r="H8815" s="1" t="s">
        <v>28040</v>
      </c>
      <c r="I8815" s="4">
        <v>84.41893518518519</v>
      </c>
      <c r="J8815" s="1">
        <v>687.58</v>
      </c>
      <c r="K8815" s="1">
        <v>95.63</v>
      </c>
      <c r="M8815" s="10">
        <f t="array" ref="M8815">_xlfn.XLOOKUP(A8815,subscriptions!B8815:B10004,subscriptions!D8815:D10004)</f>
        <v>120</v>
      </c>
      <c r="N8815" s="10">
        <f t="array" ref="N8815">_xlfn.XLOOKUP(A8815,subscriptions!B8815:B10004,subscriptions!G8815:G10004)</f>
        <v>10</v>
      </c>
      <c r="O8815" s="10">
        <v>108.0</v>
      </c>
      <c r="P8815" s="10" t="str">
        <f t="array" ref="P8815">_xlfn.XLOOKUP(A8815,subscriptions!B8815:B10004,subscriptions!C8815:C10004)</f>
        <v>Residential</v>
      </c>
      <c r="Q8815" s="10" t="s">
        <v>128</v>
      </c>
      <c r="R8815" s="10" t="s">
        <v>212</v>
      </c>
      <c r="S8815" s="10" t="s">
        <v>1822</v>
      </c>
    </row>
    <row r="8816">
      <c r="A8816" s="1" t="s">
        <v>11067</v>
      </c>
      <c r="B8816" s="1" t="s">
        <v>455</v>
      </c>
      <c r="C8816" s="1" t="s">
        <v>2007</v>
      </c>
      <c r="D8816" s="1" t="s">
        <v>27</v>
      </c>
      <c r="E8816" s="1" t="s">
        <v>28</v>
      </c>
      <c r="F8816" s="1" t="s">
        <v>2581</v>
      </c>
      <c r="G8816" s="1" t="s">
        <v>28041</v>
      </c>
      <c r="H8816" s="1" t="s">
        <v>28042</v>
      </c>
      <c r="I8816" s="4">
        <v>84.3828125</v>
      </c>
      <c r="J8816" s="1">
        <v>1644.67</v>
      </c>
      <c r="K8816" s="1">
        <v>404.27</v>
      </c>
      <c r="M8816" s="10">
        <f t="array" ref="M8816">_xlfn.XLOOKUP(A8816,subscriptions!B8816:B10004,subscriptions!D8816:D10004)</f>
        <v>120</v>
      </c>
      <c r="N8816" s="10">
        <f t="array" ref="N8816">_xlfn.XLOOKUP(A8816,subscriptions!B8816:B10004,subscriptions!G8816:G10004)</f>
        <v>20</v>
      </c>
      <c r="O8816" s="10">
        <v>96.0</v>
      </c>
      <c r="P8816" s="10" t="str">
        <f t="array" ref="P8816">_xlfn.XLOOKUP(A8816,subscriptions!B8816:B10004,subscriptions!C8816:C10004)</f>
        <v>Residential</v>
      </c>
      <c r="Q8816" s="10" t="s">
        <v>128</v>
      </c>
      <c r="R8816" s="10" t="s">
        <v>148</v>
      </c>
      <c r="S8816" s="10" t="s">
        <v>671</v>
      </c>
    </row>
    <row r="8817">
      <c r="A8817" s="1" t="s">
        <v>11068</v>
      </c>
      <c r="B8817" s="1" t="s">
        <v>439</v>
      </c>
      <c r="C8817" s="1" t="s">
        <v>261</v>
      </c>
      <c r="D8817" s="1" t="s">
        <v>153</v>
      </c>
      <c r="E8817" s="1" t="s">
        <v>262</v>
      </c>
      <c r="F8817" s="1" t="s">
        <v>263</v>
      </c>
      <c r="G8817" s="1" t="s">
        <v>28043</v>
      </c>
      <c r="H8817" s="1" t="s">
        <v>28044</v>
      </c>
      <c r="I8817" s="4">
        <v>84.17322916666667</v>
      </c>
      <c r="J8817" s="1">
        <v>1903.27</v>
      </c>
      <c r="K8817" s="1">
        <v>340.71</v>
      </c>
      <c r="M8817" s="10">
        <f t="array" ref="M8817">_xlfn.XLOOKUP(A8817,subscriptions!B8817:B10004,subscriptions!D8817:D10004)</f>
        <v>120</v>
      </c>
      <c r="N8817" s="10">
        <f t="array" ref="N8817">_xlfn.XLOOKUP(A8817,subscriptions!B8817:B10004,subscriptions!G8817:G10004)</f>
        <v>0</v>
      </c>
      <c r="O8817" s="10">
        <v>120.0</v>
      </c>
      <c r="P8817" s="10" t="str">
        <f t="array" ref="P8817">_xlfn.XLOOKUP(A8817,subscriptions!B8817:B10004,subscriptions!C8817:C10004)</f>
        <v>Residential</v>
      </c>
      <c r="Q8817" s="10" t="s">
        <v>173</v>
      </c>
      <c r="R8817" s="10" t="s">
        <v>212</v>
      </c>
      <c r="S8817" s="10" t="s">
        <v>2630</v>
      </c>
    </row>
    <row r="8818">
      <c r="A8818" s="1" t="s">
        <v>11069</v>
      </c>
      <c r="B8818" s="1" t="s">
        <v>1844</v>
      </c>
      <c r="C8818" s="1" t="s">
        <v>1251</v>
      </c>
      <c r="D8818" s="1" t="s">
        <v>153</v>
      </c>
      <c r="E8818" s="1" t="s">
        <v>714</v>
      </c>
      <c r="F8818" s="1" t="s">
        <v>3419</v>
      </c>
      <c r="G8818" s="1" t="s">
        <v>28045</v>
      </c>
      <c r="H8818" s="1" t="s">
        <v>28046</v>
      </c>
      <c r="I8818" s="4">
        <v>84.17512731481482</v>
      </c>
      <c r="J8818" s="1">
        <v>1373.49</v>
      </c>
      <c r="K8818" s="1">
        <v>263.58</v>
      </c>
      <c r="M8818" s="10">
        <f t="array" ref="M8818">_xlfn.XLOOKUP(A8818,subscriptions!B8818:B10004,subscriptions!D8818:D10004)</f>
        <v>120</v>
      </c>
      <c r="N8818" s="10">
        <f t="array" ref="N8818">_xlfn.XLOOKUP(A8818,subscriptions!B8818:B10004,subscriptions!G8818:G10004)</f>
        <v>5</v>
      </c>
      <c r="O8818" s="10">
        <v>114.0</v>
      </c>
      <c r="P8818" s="10" t="str">
        <f t="array" ref="P8818">_xlfn.XLOOKUP(A8818,subscriptions!B8818:B10004,subscriptions!C8818:C10004)</f>
        <v>Residential</v>
      </c>
      <c r="Q8818" s="10" t="s">
        <v>194</v>
      </c>
      <c r="R8818" s="10" t="s">
        <v>212</v>
      </c>
      <c r="S8818" s="10" t="s">
        <v>1198</v>
      </c>
    </row>
    <row r="8819">
      <c r="A8819" s="1" t="s">
        <v>11070</v>
      </c>
      <c r="B8819" s="1" t="s">
        <v>329</v>
      </c>
      <c r="C8819" s="1" t="s">
        <v>261</v>
      </c>
      <c r="D8819" s="1" t="s">
        <v>27</v>
      </c>
      <c r="E8819" s="1" t="s">
        <v>28</v>
      </c>
      <c r="F8819" s="1" t="s">
        <v>313</v>
      </c>
      <c r="G8819" s="1" t="s">
        <v>28047</v>
      </c>
      <c r="H8819" s="1" t="s">
        <v>28048</v>
      </c>
      <c r="I8819" s="4">
        <v>84.33853009259259</v>
      </c>
      <c r="J8819" s="1">
        <v>712.98</v>
      </c>
      <c r="K8819" s="1">
        <v>187.62</v>
      </c>
      <c r="M8819" s="10">
        <f t="array" ref="M8819">_xlfn.XLOOKUP(A8819,subscriptions!B8819:B10004,subscriptions!D8819:D10004)</f>
        <v>250</v>
      </c>
      <c r="N8819" s="10">
        <f t="array" ref="N8819">_xlfn.XLOOKUP(A8819,subscriptions!B8819:B10004,subscriptions!G8819:G10004)</f>
        <v>10</v>
      </c>
      <c r="O8819" s="10">
        <v>225.0</v>
      </c>
      <c r="P8819" s="10" t="str">
        <f t="array" ref="P8819">_xlfn.XLOOKUP(A8819,subscriptions!B8819:B10004,subscriptions!C8819:C10004)</f>
        <v>Business</v>
      </c>
      <c r="Q8819" s="10" t="s">
        <v>128</v>
      </c>
      <c r="R8819" s="10" t="s">
        <v>129</v>
      </c>
      <c r="S8819" s="10" t="s">
        <v>2086</v>
      </c>
    </row>
    <row r="8820">
      <c r="A8820" s="1" t="s">
        <v>11071</v>
      </c>
      <c r="B8820" s="1" t="s">
        <v>2534</v>
      </c>
      <c r="C8820" s="1" t="s">
        <v>509</v>
      </c>
      <c r="D8820" s="1" t="s">
        <v>153</v>
      </c>
      <c r="E8820" s="1" t="s">
        <v>179</v>
      </c>
      <c r="F8820" s="1" t="s">
        <v>1760</v>
      </c>
      <c r="G8820" s="1" t="s">
        <v>28049</v>
      </c>
      <c r="H8820" s="1" t="s">
        <v>28050</v>
      </c>
      <c r="I8820" s="4">
        <v>84.29466435185185</v>
      </c>
      <c r="J8820" s="1">
        <v>1340.76</v>
      </c>
      <c r="K8820" s="1">
        <v>229.18</v>
      </c>
      <c r="L8820" s="1">
        <v>100.0</v>
      </c>
      <c r="M8820" s="10">
        <f t="array" ref="M8820">_xlfn.XLOOKUP(A8820,subscriptions!B8820:B10004,subscriptions!D8820:D10004)</f>
        <v>80</v>
      </c>
      <c r="N8820" s="10">
        <f t="array" ref="N8820">_xlfn.XLOOKUP(A8820,subscriptions!B8820:B10004,subscriptions!G8820:G10004)</f>
        <v>20</v>
      </c>
      <c r="O8820" s="10">
        <v>64.0</v>
      </c>
      <c r="P8820" s="10" t="str">
        <f t="array" ref="P8820">_xlfn.XLOOKUP(A8820,subscriptions!B8820:B10004,subscriptions!C8820:C10004)</f>
        <v>Roam</v>
      </c>
      <c r="Q8820" s="10" t="s">
        <v>128</v>
      </c>
      <c r="R8820" s="10" t="s">
        <v>148</v>
      </c>
      <c r="S8820" s="10" t="s">
        <v>2075</v>
      </c>
    </row>
    <row r="8821">
      <c r="A8821" s="1" t="s">
        <v>11072</v>
      </c>
      <c r="B8821" s="1" t="s">
        <v>748</v>
      </c>
      <c r="C8821" s="1" t="s">
        <v>827</v>
      </c>
      <c r="D8821" s="1" t="s">
        <v>27</v>
      </c>
      <c r="E8821" s="1" t="s">
        <v>332</v>
      </c>
      <c r="F8821" s="1" t="s">
        <v>333</v>
      </c>
      <c r="G8821" s="1" t="s">
        <v>28051</v>
      </c>
      <c r="H8821" s="1" t="s">
        <v>28052</v>
      </c>
      <c r="I8821" s="4">
        <v>84.21537037037037</v>
      </c>
      <c r="J8821" s="1">
        <v>678.43</v>
      </c>
      <c r="K8821" s="1">
        <v>91.18</v>
      </c>
      <c r="M8821" s="10">
        <f t="array" ref="M8821">_xlfn.XLOOKUP(A8821,subscriptions!B8821:B10004,subscriptions!D8821:D10004)</f>
        <v>250</v>
      </c>
      <c r="N8821" s="10">
        <f t="array" ref="N8821">_xlfn.XLOOKUP(A8821,subscriptions!B8821:B10004,subscriptions!G8821:G10004)</f>
        <v>0</v>
      </c>
      <c r="O8821" s="10">
        <v>250.0</v>
      </c>
      <c r="P8821" s="10" t="str">
        <f t="array" ref="P8821">_xlfn.XLOOKUP(A8821,subscriptions!B8821:B10004,subscriptions!C8821:C10004)</f>
        <v>Business</v>
      </c>
      <c r="Q8821" s="10" t="s">
        <v>173</v>
      </c>
      <c r="R8821" s="10" t="s">
        <v>129</v>
      </c>
      <c r="S8821" s="10" t="s">
        <v>1212</v>
      </c>
    </row>
    <row r="8822">
      <c r="A8822" s="1" t="s">
        <v>11075</v>
      </c>
      <c r="B8822" s="1" t="s">
        <v>236</v>
      </c>
      <c r="C8822" s="1" t="s">
        <v>2007</v>
      </c>
      <c r="D8822" s="1" t="s">
        <v>153</v>
      </c>
      <c r="E8822" s="1" t="s">
        <v>332</v>
      </c>
      <c r="F8822" s="1" t="s">
        <v>788</v>
      </c>
      <c r="G8822" s="1" t="s">
        <v>28053</v>
      </c>
      <c r="H8822" s="1" t="s">
        <v>28054</v>
      </c>
      <c r="I8822" s="4">
        <v>84.2145949074074</v>
      </c>
      <c r="J8822" s="1">
        <v>181.4</v>
      </c>
      <c r="K8822" s="1">
        <v>18.35</v>
      </c>
      <c r="M8822" s="10">
        <f t="array" ref="M8822">_xlfn.XLOOKUP(A8822,subscriptions!B8822:B10004,subscriptions!D8822:D10004)</f>
        <v>50</v>
      </c>
      <c r="N8822" s="10">
        <f t="array" ref="N8822">_xlfn.XLOOKUP(A8822,subscriptions!B8822:B10004,subscriptions!G8822:G10004)</f>
        <v>5</v>
      </c>
      <c r="O8822" s="10">
        <v>47.5</v>
      </c>
      <c r="P8822" s="10" t="str">
        <f t="array" ref="P8822">_xlfn.XLOOKUP(A8822,subscriptions!B8822:B10004,subscriptions!C8822:C10004)</f>
        <v>Mini</v>
      </c>
      <c r="Q8822" s="10" t="s">
        <v>194</v>
      </c>
      <c r="R8822" s="10" t="s">
        <v>148</v>
      </c>
      <c r="S8822" s="10" t="s">
        <v>3641</v>
      </c>
    </row>
    <row r="8823">
      <c r="A8823" s="1" t="s">
        <v>11076</v>
      </c>
      <c r="B8823" s="1" t="s">
        <v>409</v>
      </c>
      <c r="C8823" s="1" t="s">
        <v>1100</v>
      </c>
      <c r="D8823" s="1" t="s">
        <v>27</v>
      </c>
      <c r="E8823" s="1" t="s">
        <v>262</v>
      </c>
      <c r="F8823" s="1" t="s">
        <v>674</v>
      </c>
      <c r="G8823" s="1" t="s">
        <v>28055</v>
      </c>
      <c r="H8823" s="1" t="s">
        <v>28056</v>
      </c>
      <c r="I8823" s="4">
        <v>84.33850694444445</v>
      </c>
      <c r="J8823" s="1">
        <v>7451.34</v>
      </c>
      <c r="K8823" s="1">
        <v>1351.23</v>
      </c>
      <c r="M8823" s="10">
        <f t="array" ref="M8823">_xlfn.XLOOKUP(A8823,subscriptions!B8823:B10004,subscriptions!D8823:D10004)</f>
        <v>120</v>
      </c>
      <c r="N8823" s="10">
        <f t="array" ref="N8823">_xlfn.XLOOKUP(A8823,subscriptions!B8823:B10004,subscriptions!G8823:G10004)</f>
        <v>10</v>
      </c>
      <c r="O8823" s="10">
        <v>108.0</v>
      </c>
      <c r="P8823" s="10" t="str">
        <f t="array" ref="P8823">_xlfn.XLOOKUP(A8823,subscriptions!B8823:B10004,subscriptions!C8823:C10004)</f>
        <v>Residential</v>
      </c>
      <c r="Q8823" s="10" t="s">
        <v>128</v>
      </c>
      <c r="R8823" s="10" t="s">
        <v>212</v>
      </c>
      <c r="S8823" s="10" t="s">
        <v>2086</v>
      </c>
    </row>
    <row r="8824">
      <c r="A8824" s="1" t="s">
        <v>11077</v>
      </c>
      <c r="B8824" s="1" t="s">
        <v>1844</v>
      </c>
      <c r="C8824" s="1" t="s">
        <v>178</v>
      </c>
      <c r="D8824" s="1" t="s">
        <v>153</v>
      </c>
      <c r="E8824" s="1" t="s">
        <v>262</v>
      </c>
      <c r="F8824" s="1" t="s">
        <v>392</v>
      </c>
      <c r="G8824" s="1" t="s">
        <v>28057</v>
      </c>
      <c r="H8824" s="1" t="s">
        <v>28058</v>
      </c>
      <c r="I8824" s="4">
        <v>84.29447916666666</v>
      </c>
      <c r="J8824" s="1">
        <v>254.04</v>
      </c>
      <c r="K8824" s="1">
        <v>57.85</v>
      </c>
      <c r="M8824" s="10">
        <f t="array" ref="M8824">_xlfn.XLOOKUP(A8824,subscriptions!B8824:B10004,subscriptions!D8824:D10004)</f>
        <v>120</v>
      </c>
      <c r="N8824" s="10">
        <f t="array" ref="N8824">_xlfn.XLOOKUP(A8824,subscriptions!B8824:B10004,subscriptions!G8824:G10004)</f>
        <v>20</v>
      </c>
      <c r="O8824" s="10">
        <v>96.0</v>
      </c>
      <c r="P8824" s="10" t="str">
        <f t="array" ref="P8824">_xlfn.XLOOKUP(A8824,subscriptions!B8824:B10004,subscriptions!C8824:C10004)</f>
        <v>Residential</v>
      </c>
      <c r="Q8824" s="10" t="s">
        <v>128</v>
      </c>
      <c r="R8824" s="10" t="s">
        <v>148</v>
      </c>
      <c r="S8824" s="10" t="s">
        <v>2075</v>
      </c>
    </row>
    <row r="8825">
      <c r="A8825" s="1" t="s">
        <v>11078</v>
      </c>
      <c r="B8825" s="1" t="s">
        <v>177</v>
      </c>
      <c r="C8825" s="1" t="s">
        <v>426</v>
      </c>
      <c r="D8825" s="1" t="s">
        <v>153</v>
      </c>
      <c r="E8825" s="1" t="s">
        <v>219</v>
      </c>
      <c r="F8825" s="1" t="s">
        <v>574</v>
      </c>
      <c r="G8825" s="1" t="s">
        <v>28059</v>
      </c>
      <c r="H8825" s="1" t="s">
        <v>28060</v>
      </c>
      <c r="I8825" s="4">
        <v>84.2959837962963</v>
      </c>
      <c r="J8825" s="1">
        <v>162.65</v>
      </c>
      <c r="K8825" s="1">
        <v>39.62</v>
      </c>
      <c r="M8825" s="10">
        <f t="array" ref="M8825">_xlfn.XLOOKUP(A8825,subscriptions!B8825:B10004,subscriptions!D8825:D10004)</f>
        <v>120</v>
      </c>
      <c r="N8825" s="10">
        <f t="array" ref="N8825">_xlfn.XLOOKUP(A8825,subscriptions!B8825:B10004,subscriptions!G8825:G10004)</f>
        <v>0</v>
      </c>
      <c r="O8825" s="10">
        <v>120.0</v>
      </c>
      <c r="P8825" s="10" t="str">
        <f t="array" ref="P8825">_xlfn.XLOOKUP(A8825,subscriptions!B8825:B10004,subscriptions!C8825:C10004)</f>
        <v>Residential</v>
      </c>
      <c r="Q8825" s="10" t="s">
        <v>173</v>
      </c>
      <c r="R8825" s="10" t="s">
        <v>212</v>
      </c>
      <c r="S8825" s="10" t="s">
        <v>655</v>
      </c>
    </row>
    <row r="8826">
      <c r="A8826" s="1" t="s">
        <v>11079</v>
      </c>
      <c r="B8826" s="1" t="s">
        <v>772</v>
      </c>
      <c r="C8826" s="1" t="s">
        <v>441</v>
      </c>
      <c r="D8826" s="1" t="s">
        <v>153</v>
      </c>
      <c r="E8826" s="1" t="s">
        <v>332</v>
      </c>
      <c r="F8826" s="1" t="s">
        <v>1028</v>
      </c>
      <c r="G8826" s="1" t="s">
        <v>28061</v>
      </c>
      <c r="H8826" s="1" t="s">
        <v>28062</v>
      </c>
      <c r="I8826" s="4">
        <v>84.25216435185185</v>
      </c>
      <c r="J8826" s="1">
        <v>3212.14</v>
      </c>
      <c r="K8826" s="1">
        <v>300.0</v>
      </c>
      <c r="M8826" s="10">
        <f t="array" ref="M8826">_xlfn.XLOOKUP(A8826,subscriptions!B8826:B10004,subscriptions!D8826:D10004)</f>
        <v>120</v>
      </c>
      <c r="N8826" s="10">
        <f t="array" ref="N8826">_xlfn.XLOOKUP(A8826,subscriptions!B8826:B10004,subscriptions!G8826:G10004)</f>
        <v>5</v>
      </c>
      <c r="O8826" s="10">
        <v>114.0</v>
      </c>
      <c r="P8826" s="10" t="str">
        <f t="array" ref="P8826">_xlfn.XLOOKUP(A8826,subscriptions!B8826:B10004,subscriptions!C8826:C10004)</f>
        <v>Residential</v>
      </c>
      <c r="Q8826" s="10" t="s">
        <v>194</v>
      </c>
      <c r="R8826" s="10" t="s">
        <v>212</v>
      </c>
      <c r="S8826" s="10" t="s">
        <v>1008</v>
      </c>
    </row>
    <row r="8827">
      <c r="A8827" s="1" t="s">
        <v>11080</v>
      </c>
      <c r="B8827" s="1" t="s">
        <v>919</v>
      </c>
      <c r="C8827" s="1" t="s">
        <v>2483</v>
      </c>
      <c r="D8827" s="1" t="s">
        <v>27</v>
      </c>
      <c r="E8827" s="1" t="s">
        <v>631</v>
      </c>
      <c r="F8827" s="1" t="s">
        <v>2549</v>
      </c>
      <c r="G8827" s="1" t="s">
        <v>28063</v>
      </c>
      <c r="H8827" s="1" t="s">
        <v>28064</v>
      </c>
      <c r="I8827" s="4">
        <v>84.37921296296297</v>
      </c>
      <c r="J8827" s="1">
        <v>588.95</v>
      </c>
      <c r="K8827" s="1">
        <v>120.11</v>
      </c>
      <c r="M8827" s="10">
        <f t="array" ref="M8827">_xlfn.XLOOKUP(A8827,subscriptions!B8827:B10004,subscriptions!D8827:D10004)</f>
        <v>120</v>
      </c>
      <c r="N8827" s="10">
        <f t="array" ref="N8827">_xlfn.XLOOKUP(A8827,subscriptions!B8827:B10004,subscriptions!G8827:G10004)</f>
        <v>10</v>
      </c>
      <c r="O8827" s="10">
        <v>108.0</v>
      </c>
      <c r="P8827" s="10" t="str">
        <f t="array" ref="P8827">_xlfn.XLOOKUP(A8827,subscriptions!B8827:B10004,subscriptions!C8827:C10004)</f>
        <v>Residential</v>
      </c>
      <c r="Q8827" s="10" t="s">
        <v>128</v>
      </c>
      <c r="R8827" s="10" t="s">
        <v>212</v>
      </c>
      <c r="S8827" s="10" t="s">
        <v>2380</v>
      </c>
    </row>
    <row r="8828">
      <c r="A8828" s="1" t="s">
        <v>11081</v>
      </c>
      <c r="B8828" s="1" t="s">
        <v>2327</v>
      </c>
      <c r="C8828" s="1" t="s">
        <v>1973</v>
      </c>
      <c r="D8828" s="1" t="s">
        <v>27</v>
      </c>
      <c r="E8828" s="1" t="s">
        <v>714</v>
      </c>
      <c r="F8828" s="1" t="s">
        <v>1730</v>
      </c>
      <c r="G8828" s="1" t="s">
        <v>28065</v>
      </c>
      <c r="H8828" s="1" t="s">
        <v>28066</v>
      </c>
      <c r="I8828" s="4">
        <v>84.38346064814814</v>
      </c>
      <c r="J8828" s="1">
        <v>1626.01</v>
      </c>
      <c r="K8828" s="1">
        <v>414.65</v>
      </c>
      <c r="M8828" s="10">
        <f t="array" ref="M8828">_xlfn.XLOOKUP(A8828,subscriptions!B8828:B10004,subscriptions!D8828:D10004)</f>
        <v>80</v>
      </c>
      <c r="N8828" s="10">
        <f t="array" ref="N8828">_xlfn.XLOOKUP(A8828,subscriptions!B8828:B10004,subscriptions!G8828:G10004)</f>
        <v>20</v>
      </c>
      <c r="O8828" s="10">
        <v>64.0</v>
      </c>
      <c r="P8828" s="10" t="str">
        <f t="array" ref="P8828">_xlfn.XLOOKUP(A8828,subscriptions!B8828:B10004,subscriptions!C8828:C10004)</f>
        <v>Roam</v>
      </c>
      <c r="Q8828" s="10" t="s">
        <v>128</v>
      </c>
      <c r="R8828" s="10" t="s">
        <v>148</v>
      </c>
      <c r="S8828" s="10" t="s">
        <v>882</v>
      </c>
    </row>
    <row r="8829">
      <c r="A8829" s="1" t="s">
        <v>11082</v>
      </c>
      <c r="B8829" s="1" t="s">
        <v>523</v>
      </c>
      <c r="C8829" s="1" t="s">
        <v>279</v>
      </c>
      <c r="D8829" s="1" t="s">
        <v>27</v>
      </c>
      <c r="E8829" s="1" t="s">
        <v>332</v>
      </c>
      <c r="F8829" s="1" t="s">
        <v>1028</v>
      </c>
      <c r="G8829" s="1" t="s">
        <v>28067</v>
      </c>
      <c r="H8829" s="1" t="s">
        <v>28068</v>
      </c>
      <c r="I8829" s="4">
        <v>84.25152777777778</v>
      </c>
      <c r="J8829" s="1">
        <v>648.49</v>
      </c>
      <c r="K8829" s="1">
        <v>116.38</v>
      </c>
      <c r="M8829" s="10">
        <f t="array" ref="M8829">_xlfn.XLOOKUP(A8829,subscriptions!B8829:B10004,subscriptions!D8829:D10004)</f>
        <v>120</v>
      </c>
      <c r="N8829" s="10">
        <f t="array" ref="N8829">_xlfn.XLOOKUP(A8829,subscriptions!B8829:B10004,subscriptions!G8829:G10004)</f>
        <v>0</v>
      </c>
      <c r="O8829" s="10">
        <v>120.0</v>
      </c>
      <c r="P8829" s="10" t="str">
        <f t="array" ref="P8829">_xlfn.XLOOKUP(A8829,subscriptions!B8829:B10004,subscriptions!C8829:C10004)</f>
        <v>Residential</v>
      </c>
      <c r="Q8829" s="10" t="s">
        <v>173</v>
      </c>
      <c r="R8829" s="10" t="s">
        <v>212</v>
      </c>
      <c r="S8829" s="10" t="s">
        <v>4065</v>
      </c>
    </row>
    <row r="8830">
      <c r="A8830" s="1" t="s">
        <v>11083</v>
      </c>
      <c r="B8830" s="1" t="s">
        <v>1099</v>
      </c>
      <c r="C8830" s="1" t="s">
        <v>218</v>
      </c>
      <c r="D8830" s="1" t="s">
        <v>153</v>
      </c>
      <c r="E8830" s="1" t="s">
        <v>239</v>
      </c>
      <c r="F8830" s="1" t="s">
        <v>2267</v>
      </c>
      <c r="G8830" s="1" t="s">
        <v>28069</v>
      </c>
      <c r="H8830" s="1" t="s">
        <v>28070</v>
      </c>
      <c r="I8830" s="4">
        <v>84.25304398148148</v>
      </c>
      <c r="J8830" s="1">
        <v>795.02</v>
      </c>
      <c r="K8830" s="1">
        <v>200.0</v>
      </c>
      <c r="M8830" s="10">
        <f t="array" ref="M8830">_xlfn.XLOOKUP(A8830,subscriptions!B8830:B10004,subscriptions!D8830:D10004)</f>
        <v>80</v>
      </c>
      <c r="N8830" s="10">
        <f t="array" ref="N8830">_xlfn.XLOOKUP(A8830,subscriptions!B8830:B10004,subscriptions!G8830:G10004)</f>
        <v>5</v>
      </c>
      <c r="O8830" s="10">
        <v>76.0</v>
      </c>
      <c r="P8830" s="10" t="str">
        <f t="array" ref="P8830">_xlfn.XLOOKUP(A8830,subscriptions!B8830:B10004,subscriptions!C8830:C10004)</f>
        <v>Roam</v>
      </c>
      <c r="Q8830" s="10" t="s">
        <v>194</v>
      </c>
      <c r="R8830" s="10" t="s">
        <v>148</v>
      </c>
      <c r="S8830" s="10" t="s">
        <v>916</v>
      </c>
    </row>
    <row r="8831">
      <c r="A8831" s="1" t="s">
        <v>11086</v>
      </c>
      <c r="B8831" s="1" t="s">
        <v>1527</v>
      </c>
      <c r="C8831" s="1" t="s">
        <v>3912</v>
      </c>
      <c r="D8831" s="1" t="s">
        <v>153</v>
      </c>
      <c r="E8831" s="1" t="s">
        <v>280</v>
      </c>
      <c r="F8831" s="1" t="s">
        <v>1478</v>
      </c>
      <c r="G8831" s="1" t="s">
        <v>28071</v>
      </c>
      <c r="H8831" s="1" t="s">
        <v>28072</v>
      </c>
      <c r="I8831" s="4">
        <v>84.38012731481481</v>
      </c>
      <c r="J8831" s="1">
        <v>505.95</v>
      </c>
      <c r="K8831" s="1">
        <v>74.46</v>
      </c>
      <c r="M8831" s="10">
        <f t="array" ref="M8831">_xlfn.XLOOKUP(A8831,subscriptions!B8831:B10004,subscriptions!D8831:D10004)</f>
        <v>120</v>
      </c>
      <c r="N8831" s="10">
        <f t="array" ref="N8831">_xlfn.XLOOKUP(A8831,subscriptions!B8831:B10004,subscriptions!G8831:G10004)</f>
        <v>10</v>
      </c>
      <c r="O8831" s="10">
        <v>108.0</v>
      </c>
      <c r="P8831" s="10" t="str">
        <f t="array" ref="P8831">_xlfn.XLOOKUP(A8831,subscriptions!B8831:B10004,subscriptions!C8831:C10004)</f>
        <v>Residential</v>
      </c>
      <c r="Q8831" s="10" t="s">
        <v>128</v>
      </c>
      <c r="R8831" s="10" t="s">
        <v>212</v>
      </c>
      <c r="S8831" s="10" t="s">
        <v>698</v>
      </c>
    </row>
    <row r="8832">
      <c r="A8832" s="1" t="s">
        <v>11087</v>
      </c>
      <c r="B8832" s="1" t="s">
        <v>1173</v>
      </c>
      <c r="C8832" s="1" t="s">
        <v>1492</v>
      </c>
      <c r="D8832" s="1" t="s">
        <v>27</v>
      </c>
      <c r="E8832" s="1" t="s">
        <v>280</v>
      </c>
      <c r="F8832" s="1" t="s">
        <v>494</v>
      </c>
      <c r="G8832" s="1" t="s">
        <v>28073</v>
      </c>
      <c r="H8832" s="1" t="s">
        <v>28074</v>
      </c>
      <c r="I8832" s="4">
        <v>84.41755787037037</v>
      </c>
      <c r="J8832" s="1">
        <v>680.21</v>
      </c>
      <c r="K8832" s="1">
        <v>96.24</v>
      </c>
      <c r="M8832" s="10">
        <f t="array" ref="M8832">_xlfn.XLOOKUP(A8832,subscriptions!B8832:B10004,subscriptions!D8832:D10004)</f>
        <v>120</v>
      </c>
      <c r="N8832" s="10">
        <f t="array" ref="N8832">_xlfn.XLOOKUP(A8832,subscriptions!B8832:B10004,subscriptions!G8832:G10004)</f>
        <v>20</v>
      </c>
      <c r="O8832" s="10">
        <v>96.0</v>
      </c>
      <c r="P8832" s="10" t="str">
        <f t="array" ref="P8832">_xlfn.XLOOKUP(A8832,subscriptions!B8832:B10004,subscriptions!C8832:C10004)</f>
        <v>Residential</v>
      </c>
      <c r="Q8832" s="10" t="s">
        <v>128</v>
      </c>
      <c r="R8832" s="10" t="s">
        <v>148</v>
      </c>
      <c r="S8832" s="10" t="s">
        <v>327</v>
      </c>
    </row>
    <row r="8833">
      <c r="A8833" s="1" t="s">
        <v>11088</v>
      </c>
      <c r="B8833" s="1" t="s">
        <v>236</v>
      </c>
      <c r="C8833" s="1" t="s">
        <v>261</v>
      </c>
      <c r="D8833" s="1" t="s">
        <v>153</v>
      </c>
      <c r="E8833" s="1" t="s">
        <v>28</v>
      </c>
      <c r="F8833" s="1" t="s">
        <v>687</v>
      </c>
      <c r="G8833" s="1" t="s">
        <v>28075</v>
      </c>
      <c r="H8833" s="1" t="s">
        <v>28076</v>
      </c>
      <c r="I8833" s="4">
        <v>84.29802083333334</v>
      </c>
      <c r="J8833" s="1">
        <v>843.23</v>
      </c>
      <c r="K8833" s="1">
        <v>99.93</v>
      </c>
      <c r="M8833" s="10">
        <f t="array" ref="M8833">_xlfn.XLOOKUP(A8833,subscriptions!B8833:B10004,subscriptions!D8833:D10004)</f>
        <v>120</v>
      </c>
      <c r="N8833" s="10">
        <f t="array" ref="N8833">_xlfn.XLOOKUP(A8833,subscriptions!B8833:B10004,subscriptions!G8833:G10004)</f>
        <v>0</v>
      </c>
      <c r="O8833" s="10">
        <v>120.0</v>
      </c>
      <c r="P8833" s="10" t="str">
        <f t="array" ref="P8833">_xlfn.XLOOKUP(A8833,subscriptions!B8833:B10004,subscriptions!C8833:C10004)</f>
        <v>Residential</v>
      </c>
      <c r="Q8833" s="10" t="s">
        <v>173</v>
      </c>
      <c r="R8833" s="10" t="s">
        <v>212</v>
      </c>
      <c r="S8833" s="10" t="s">
        <v>785</v>
      </c>
    </row>
    <row r="8834">
      <c r="A8834" s="1" t="s">
        <v>11089</v>
      </c>
      <c r="B8834" s="1" t="s">
        <v>472</v>
      </c>
      <c r="C8834" s="1" t="s">
        <v>3912</v>
      </c>
      <c r="D8834" s="1" t="s">
        <v>27</v>
      </c>
      <c r="E8834" s="1" t="s">
        <v>714</v>
      </c>
      <c r="F8834" s="1" t="s">
        <v>2562</v>
      </c>
      <c r="G8834" s="1" t="s">
        <v>28077</v>
      </c>
      <c r="H8834" s="1" t="s">
        <v>28078</v>
      </c>
      <c r="I8834" s="4">
        <v>84.1696412037037</v>
      </c>
      <c r="J8834" s="1">
        <v>1961.68</v>
      </c>
      <c r="K8834" s="1">
        <v>317.97</v>
      </c>
      <c r="M8834" s="10">
        <f t="array" ref="M8834">_xlfn.XLOOKUP(A8834,subscriptions!B8834:B10004,subscriptions!D8834:D10004)</f>
        <v>120</v>
      </c>
      <c r="N8834" s="10">
        <f t="array" ref="N8834">_xlfn.XLOOKUP(A8834,subscriptions!B8834:B10004,subscriptions!G8834:G10004)</f>
        <v>5</v>
      </c>
      <c r="O8834" s="10">
        <v>114.0</v>
      </c>
      <c r="P8834" s="10" t="str">
        <f t="array" ref="P8834">_xlfn.XLOOKUP(A8834,subscriptions!B8834:B10004,subscriptions!C8834:C10004)</f>
        <v>Residential</v>
      </c>
      <c r="Q8834" s="10" t="s">
        <v>194</v>
      </c>
      <c r="R8834" s="10" t="s">
        <v>212</v>
      </c>
      <c r="S8834" s="10" t="s">
        <v>213</v>
      </c>
    </row>
    <row r="8835">
      <c r="A8835" s="1" t="s">
        <v>11090</v>
      </c>
      <c r="B8835" s="1" t="s">
        <v>1303</v>
      </c>
      <c r="C8835" s="1" t="s">
        <v>673</v>
      </c>
      <c r="D8835" s="1" t="s">
        <v>153</v>
      </c>
      <c r="E8835" s="1" t="s">
        <v>219</v>
      </c>
      <c r="F8835" s="1" t="s">
        <v>660</v>
      </c>
      <c r="G8835" s="1" t="s">
        <v>28079</v>
      </c>
      <c r="H8835" s="1" t="s">
        <v>28080</v>
      </c>
      <c r="I8835" s="4">
        <v>84.21216435185185</v>
      </c>
      <c r="J8835" s="1">
        <v>1124.73</v>
      </c>
      <c r="K8835" s="1">
        <v>256.56</v>
      </c>
      <c r="M8835" s="10">
        <f t="array" ref="M8835">_xlfn.XLOOKUP(A8835,subscriptions!B8835:B10004,subscriptions!D8835:D10004)</f>
        <v>120</v>
      </c>
      <c r="N8835" s="10">
        <f t="array" ref="N8835">_xlfn.XLOOKUP(A8835,subscriptions!B8835:B10004,subscriptions!G8835:G10004)</f>
        <v>10</v>
      </c>
      <c r="O8835" s="10">
        <v>108.0</v>
      </c>
      <c r="P8835" s="10" t="str">
        <f t="array" ref="P8835">_xlfn.XLOOKUP(A8835,subscriptions!B8835:B10004,subscriptions!C8835:C10004)</f>
        <v>Residential</v>
      </c>
      <c r="Q8835" s="10" t="s">
        <v>128</v>
      </c>
      <c r="R8835" s="10" t="s">
        <v>212</v>
      </c>
      <c r="S8835" s="10" t="s">
        <v>857</v>
      </c>
    </row>
    <row r="8836">
      <c r="A8836" s="1" t="s">
        <v>11091</v>
      </c>
      <c r="B8836" s="1" t="s">
        <v>2521</v>
      </c>
      <c r="C8836" s="1" t="s">
        <v>1477</v>
      </c>
      <c r="D8836" s="1" t="s">
        <v>153</v>
      </c>
      <c r="E8836" s="1" t="s">
        <v>111</v>
      </c>
      <c r="F8836" s="1" t="s">
        <v>3756</v>
      </c>
      <c r="G8836" s="1" t="s">
        <v>28081</v>
      </c>
      <c r="H8836" s="1" t="s">
        <v>28082</v>
      </c>
      <c r="I8836" s="4">
        <v>84.29590277777778</v>
      </c>
      <c r="J8836" s="1">
        <v>4362.0</v>
      </c>
      <c r="K8836" s="1">
        <v>621.84</v>
      </c>
      <c r="M8836" s="10">
        <f t="array" ref="M8836">_xlfn.XLOOKUP(A8836,subscriptions!B8836:B10004,subscriptions!D8836:D10004)</f>
        <v>50</v>
      </c>
      <c r="N8836" s="10">
        <f t="array" ref="N8836">_xlfn.XLOOKUP(A8836,subscriptions!B8836:B10004,subscriptions!G8836:G10004)</f>
        <v>20</v>
      </c>
      <c r="O8836" s="10">
        <v>40.0</v>
      </c>
      <c r="P8836" s="10" t="str">
        <f t="array" ref="P8836">_xlfn.XLOOKUP(A8836,subscriptions!B8836:B10004,subscriptions!C8836:C10004)</f>
        <v>Mini</v>
      </c>
      <c r="Q8836" s="10" t="s">
        <v>128</v>
      </c>
      <c r="R8836" s="10" t="s">
        <v>148</v>
      </c>
      <c r="S8836" s="10" t="s">
        <v>655</v>
      </c>
    </row>
    <row r="8837">
      <c r="A8837" s="1" t="s">
        <v>11092</v>
      </c>
      <c r="B8837" s="1" t="s">
        <v>236</v>
      </c>
      <c r="C8837" s="1" t="s">
        <v>1415</v>
      </c>
      <c r="D8837" s="1" t="s">
        <v>153</v>
      </c>
      <c r="E8837" s="1" t="s">
        <v>239</v>
      </c>
      <c r="F8837" s="1" t="s">
        <v>3181</v>
      </c>
      <c r="G8837" s="1" t="s">
        <v>28083</v>
      </c>
      <c r="H8837" s="1" t="s">
        <v>28084</v>
      </c>
      <c r="I8837" s="4">
        <v>84.17157407407407</v>
      </c>
      <c r="J8837" s="1">
        <v>114.17</v>
      </c>
      <c r="K8837" s="1">
        <v>40.55</v>
      </c>
      <c r="M8837" s="10">
        <f t="array" ref="M8837">_xlfn.XLOOKUP(A8837,subscriptions!B8837:B10004,subscriptions!D8837:D10004)</f>
        <v>80</v>
      </c>
      <c r="N8837" s="10">
        <f t="array" ref="N8837">_xlfn.XLOOKUP(A8837,subscriptions!B8837:B10004,subscriptions!G8837:G10004)</f>
        <v>0</v>
      </c>
      <c r="O8837" s="10">
        <v>80.0</v>
      </c>
      <c r="P8837" s="10" t="str">
        <f t="array" ref="P8837">_xlfn.XLOOKUP(A8837,subscriptions!B8837:B10004,subscriptions!C8837:C10004)</f>
        <v>Roam</v>
      </c>
      <c r="Q8837" s="10" t="s">
        <v>173</v>
      </c>
      <c r="R8837" s="10" t="s">
        <v>148</v>
      </c>
      <c r="S8837" s="10" t="s">
        <v>1082</v>
      </c>
    </row>
    <row r="8838">
      <c r="A8838" s="1" t="s">
        <v>11093</v>
      </c>
      <c r="B8838" s="1" t="s">
        <v>389</v>
      </c>
      <c r="C8838" s="1" t="s">
        <v>237</v>
      </c>
      <c r="D8838" s="1" t="s">
        <v>27</v>
      </c>
      <c r="E8838" s="1" t="s">
        <v>111</v>
      </c>
      <c r="F8838" s="1" t="s">
        <v>1906</v>
      </c>
      <c r="G8838" s="1" t="s">
        <v>28085</v>
      </c>
      <c r="H8838" s="1" t="s">
        <v>28086</v>
      </c>
      <c r="I8838" s="4">
        <v>84.25354166666666</v>
      </c>
      <c r="J8838" s="1">
        <v>1098.95</v>
      </c>
      <c r="K8838" s="1">
        <v>147.15</v>
      </c>
      <c r="M8838" s="10">
        <f t="array" ref="M8838">_xlfn.XLOOKUP(A8838,subscriptions!B8838:B10004,subscriptions!D8838:D10004)</f>
        <v>250</v>
      </c>
      <c r="N8838" s="10">
        <f t="array" ref="N8838">_xlfn.XLOOKUP(A8838,subscriptions!B8838:B10004,subscriptions!G8838:G10004)</f>
        <v>5</v>
      </c>
      <c r="O8838" s="10">
        <v>237.5</v>
      </c>
      <c r="P8838" s="10" t="str">
        <f t="array" ref="P8838">_xlfn.XLOOKUP(A8838,subscriptions!B8838:B10004,subscriptions!C8838:C10004)</f>
        <v>Business</v>
      </c>
      <c r="Q8838" s="10" t="s">
        <v>194</v>
      </c>
      <c r="R8838" s="10" t="s">
        <v>129</v>
      </c>
      <c r="S8838" s="10" t="s">
        <v>1832</v>
      </c>
    </row>
    <row r="8839">
      <c r="A8839" s="1" t="s">
        <v>11094</v>
      </c>
      <c r="B8839" s="1" t="s">
        <v>455</v>
      </c>
      <c r="C8839" s="1" t="s">
        <v>1507</v>
      </c>
      <c r="D8839" s="1" t="s">
        <v>27</v>
      </c>
      <c r="E8839" s="1" t="s">
        <v>239</v>
      </c>
      <c r="F8839" s="1" t="s">
        <v>2076</v>
      </c>
      <c r="G8839" s="1" t="s">
        <v>28087</v>
      </c>
      <c r="H8839" s="1" t="s">
        <v>28088</v>
      </c>
      <c r="I8839" s="4">
        <v>84.29893518518519</v>
      </c>
      <c r="J8839" s="1">
        <v>1366.42</v>
      </c>
      <c r="K8839" s="1">
        <v>297.25</v>
      </c>
      <c r="M8839" s="10">
        <f t="array" ref="M8839">_xlfn.XLOOKUP(A8839,subscriptions!B8839:B10004,subscriptions!D8839:D10004)</f>
        <v>120</v>
      </c>
      <c r="N8839" s="10">
        <f t="array" ref="N8839">_xlfn.XLOOKUP(A8839,subscriptions!B8839:B10004,subscriptions!G8839:G10004)</f>
        <v>10</v>
      </c>
      <c r="O8839" s="10">
        <v>108.0</v>
      </c>
      <c r="P8839" s="10" t="str">
        <f t="array" ref="P8839">_xlfn.XLOOKUP(A8839,subscriptions!B8839:B10004,subscriptions!C8839:C10004)</f>
        <v>Residential</v>
      </c>
      <c r="Q8839" s="10" t="s">
        <v>128</v>
      </c>
      <c r="R8839" s="10" t="s">
        <v>212</v>
      </c>
      <c r="S8839" s="10" t="s">
        <v>276</v>
      </c>
    </row>
    <row r="8840">
      <c r="A8840" s="1" t="s">
        <v>11097</v>
      </c>
      <c r="B8840" s="1" t="s">
        <v>2327</v>
      </c>
      <c r="C8840" s="1" t="s">
        <v>884</v>
      </c>
      <c r="D8840" s="1" t="s">
        <v>27</v>
      </c>
      <c r="E8840" s="1" t="s">
        <v>28</v>
      </c>
      <c r="F8840" s="1" t="s">
        <v>313</v>
      </c>
      <c r="G8840" s="1" t="s">
        <v>28089</v>
      </c>
      <c r="H8840" s="1" t="s">
        <v>28090</v>
      </c>
      <c r="I8840" s="4">
        <v>84.21326388888889</v>
      </c>
      <c r="J8840" s="1">
        <v>3842.29</v>
      </c>
      <c r="K8840" s="1">
        <v>654.08</v>
      </c>
      <c r="M8840" s="10">
        <f t="array" ref="M8840">_xlfn.XLOOKUP(A8840,subscriptions!B8840:B10004,subscriptions!D8840:D10004)</f>
        <v>120</v>
      </c>
      <c r="N8840" s="10">
        <f t="array" ref="N8840">_xlfn.XLOOKUP(A8840,subscriptions!B8840:B10004,subscriptions!G8840:G10004)</f>
        <v>20</v>
      </c>
      <c r="O8840" s="10">
        <v>96.0</v>
      </c>
      <c r="P8840" s="10" t="str">
        <f t="array" ref="P8840">_xlfn.XLOOKUP(A8840,subscriptions!B8840:B10004,subscriptions!C8840:C10004)</f>
        <v>Residential</v>
      </c>
      <c r="Q8840" s="10" t="s">
        <v>128</v>
      </c>
      <c r="R8840" s="10" t="s">
        <v>148</v>
      </c>
      <c r="S8840" s="10" t="s">
        <v>1915</v>
      </c>
    </row>
    <row r="8841">
      <c r="A8841" s="1" t="s">
        <v>11098</v>
      </c>
      <c r="B8841" s="1" t="s">
        <v>6037</v>
      </c>
      <c r="C8841" s="1" t="s">
        <v>261</v>
      </c>
      <c r="D8841" s="1" t="s">
        <v>27</v>
      </c>
      <c r="E8841" s="1" t="s">
        <v>28</v>
      </c>
      <c r="F8841" s="1" t="s">
        <v>313</v>
      </c>
      <c r="G8841" s="1" t="s">
        <v>28091</v>
      </c>
      <c r="H8841" s="1" t="s">
        <v>28092</v>
      </c>
      <c r="I8841" s="4">
        <v>84.21528935185185</v>
      </c>
      <c r="J8841" s="1">
        <v>125.61</v>
      </c>
      <c r="K8841" s="1">
        <v>27.23</v>
      </c>
      <c r="M8841" s="10">
        <f t="array" ref="M8841">_xlfn.XLOOKUP(A8841,subscriptions!B8841:B10004,subscriptions!D8841:D10004)</f>
        <v>50</v>
      </c>
      <c r="N8841" s="10">
        <f t="array" ref="N8841">_xlfn.XLOOKUP(A8841,subscriptions!B8841:B10004,subscriptions!G8841:G10004)</f>
        <v>0</v>
      </c>
      <c r="O8841" s="10">
        <v>50.0</v>
      </c>
      <c r="P8841" s="10" t="str">
        <f t="array" ref="P8841">_xlfn.XLOOKUP(A8841,subscriptions!B8841:B10004,subscriptions!C8841:C10004)</f>
        <v>Mini</v>
      </c>
      <c r="Q8841" s="10" t="s">
        <v>173</v>
      </c>
      <c r="R8841" s="10" t="s">
        <v>148</v>
      </c>
      <c r="S8841" s="10" t="s">
        <v>1212</v>
      </c>
    </row>
    <row r="8842">
      <c r="A8842" s="1" t="s">
        <v>11099</v>
      </c>
      <c r="B8842" s="1" t="s">
        <v>657</v>
      </c>
      <c r="C8842" s="1" t="s">
        <v>492</v>
      </c>
      <c r="D8842" s="1" t="s">
        <v>153</v>
      </c>
      <c r="E8842" s="1" t="s">
        <v>332</v>
      </c>
      <c r="F8842" s="1" t="s">
        <v>736</v>
      </c>
      <c r="G8842" s="1" t="s">
        <v>28093</v>
      </c>
      <c r="H8842" s="1" t="s">
        <v>28094</v>
      </c>
      <c r="I8842" s="4">
        <v>84.29822916666667</v>
      </c>
      <c r="J8842" s="1">
        <v>1328.21</v>
      </c>
      <c r="K8842" s="1">
        <v>229.51</v>
      </c>
      <c r="M8842" s="10">
        <f t="array" ref="M8842">_xlfn.XLOOKUP(A8842,subscriptions!B8842:B10004,subscriptions!D8842:D10004)</f>
        <v>80</v>
      </c>
      <c r="N8842" s="10">
        <f t="array" ref="N8842">_xlfn.XLOOKUP(A8842,subscriptions!B8842:B10004,subscriptions!G8842:G10004)</f>
        <v>5</v>
      </c>
      <c r="O8842" s="10">
        <v>76.0</v>
      </c>
      <c r="P8842" s="10" t="str">
        <f t="array" ref="P8842">_xlfn.XLOOKUP(A8842,subscriptions!B8842:B10004,subscriptions!C8842:C10004)</f>
        <v>Roam</v>
      </c>
      <c r="Q8842" s="10" t="s">
        <v>194</v>
      </c>
      <c r="R8842" s="10" t="s">
        <v>148</v>
      </c>
      <c r="S8842" s="10" t="s">
        <v>785</v>
      </c>
    </row>
    <row r="8843">
      <c r="A8843" s="1" t="s">
        <v>11100</v>
      </c>
      <c r="B8843" s="1" t="s">
        <v>1491</v>
      </c>
      <c r="C8843" s="1" t="s">
        <v>920</v>
      </c>
      <c r="D8843" s="1" t="s">
        <v>153</v>
      </c>
      <c r="E8843" s="1" t="s">
        <v>280</v>
      </c>
      <c r="F8843" s="1" t="s">
        <v>1478</v>
      </c>
      <c r="G8843" s="1" t="s">
        <v>28095</v>
      </c>
      <c r="H8843" s="1" t="s">
        <v>28096</v>
      </c>
      <c r="I8843" s="4">
        <v>84.25146990740741</v>
      </c>
      <c r="J8843" s="1">
        <v>2932.43</v>
      </c>
      <c r="K8843" s="1">
        <v>598.49</v>
      </c>
      <c r="M8843" s="10">
        <f t="array" ref="M8843">_xlfn.XLOOKUP(A8843,subscriptions!B8843:B10004,subscriptions!D8843:D10004)</f>
        <v>120</v>
      </c>
      <c r="N8843" s="10">
        <f t="array" ref="N8843">_xlfn.XLOOKUP(A8843,subscriptions!B8843:B10004,subscriptions!G8843:G10004)</f>
        <v>10</v>
      </c>
      <c r="O8843" s="10">
        <v>108.0</v>
      </c>
      <c r="P8843" s="10" t="str">
        <f t="array" ref="P8843">_xlfn.XLOOKUP(A8843,subscriptions!B8843:B10004,subscriptions!C8843:C10004)</f>
        <v>Residential</v>
      </c>
      <c r="Q8843" s="10" t="s">
        <v>128</v>
      </c>
      <c r="R8843" s="10" t="s">
        <v>212</v>
      </c>
      <c r="S8843" s="10" t="s">
        <v>4065</v>
      </c>
    </row>
    <row r="8844">
      <c r="A8844" s="1" t="s">
        <v>11101</v>
      </c>
      <c r="B8844" s="1" t="s">
        <v>523</v>
      </c>
      <c r="C8844" s="1" t="s">
        <v>456</v>
      </c>
      <c r="D8844" s="1" t="s">
        <v>27</v>
      </c>
      <c r="E8844" s="1" t="s">
        <v>219</v>
      </c>
      <c r="F8844" s="1" t="s">
        <v>4220</v>
      </c>
      <c r="G8844" s="1" t="s">
        <v>28097</v>
      </c>
      <c r="H8844" s="1" t="s">
        <v>28098</v>
      </c>
      <c r="I8844" s="4">
        <v>84.2551388888889</v>
      </c>
      <c r="J8844" s="1">
        <v>465.46</v>
      </c>
      <c r="K8844" s="1">
        <v>110.19</v>
      </c>
      <c r="M8844" s="10">
        <f t="array" ref="M8844">_xlfn.XLOOKUP(A8844,subscriptions!B8844:B10004,subscriptions!D8844:D10004)</f>
        <v>120</v>
      </c>
      <c r="N8844" s="10">
        <f t="array" ref="N8844">_xlfn.XLOOKUP(A8844,subscriptions!B8844:B10004,subscriptions!G8844:G10004)</f>
        <v>20</v>
      </c>
      <c r="O8844" s="10">
        <v>96.0</v>
      </c>
      <c r="P8844" s="10" t="str">
        <f t="array" ref="P8844">_xlfn.XLOOKUP(A8844,subscriptions!B8844:B10004,subscriptions!C8844:C10004)</f>
        <v>Residential</v>
      </c>
      <c r="Q8844" s="10" t="s">
        <v>128</v>
      </c>
      <c r="R8844" s="10" t="s">
        <v>148</v>
      </c>
      <c r="S8844" s="10" t="s">
        <v>149</v>
      </c>
    </row>
    <row r="8845">
      <c r="A8845" s="1" t="s">
        <v>11102</v>
      </c>
      <c r="B8845" s="1" t="s">
        <v>1387</v>
      </c>
      <c r="C8845" s="1" t="s">
        <v>786</v>
      </c>
      <c r="D8845" s="1" t="s">
        <v>27</v>
      </c>
      <c r="E8845" s="1" t="s">
        <v>219</v>
      </c>
      <c r="F8845" s="1" t="s">
        <v>2446</v>
      </c>
      <c r="G8845" s="1" t="s">
        <v>28099</v>
      </c>
      <c r="H8845" s="1" t="s">
        <v>28100</v>
      </c>
      <c r="I8845" s="4">
        <v>84.3765625</v>
      </c>
      <c r="J8845" s="1">
        <v>3184.75</v>
      </c>
      <c r="K8845" s="1">
        <v>299.12</v>
      </c>
      <c r="M8845" s="10">
        <f t="array" ref="M8845">_xlfn.XLOOKUP(A8845,subscriptions!B8845:B10004,subscriptions!D8845:D10004)</f>
        <v>50</v>
      </c>
      <c r="N8845" s="10">
        <f t="array" ref="N8845">_xlfn.XLOOKUP(A8845,subscriptions!B8845:B10004,subscriptions!G8845:G10004)</f>
        <v>0</v>
      </c>
      <c r="O8845" s="10">
        <v>50.0</v>
      </c>
      <c r="P8845" s="10" t="str">
        <f t="array" ref="P8845">_xlfn.XLOOKUP(A8845,subscriptions!B8845:B10004,subscriptions!C8845:C10004)</f>
        <v>Mini</v>
      </c>
      <c r="Q8845" s="10" t="s">
        <v>173</v>
      </c>
      <c r="R8845" s="10" t="s">
        <v>148</v>
      </c>
      <c r="S8845" s="10" t="s">
        <v>3910</v>
      </c>
    </row>
    <row r="8846">
      <c r="A8846" s="1" t="s">
        <v>11103</v>
      </c>
      <c r="B8846" s="1" t="s">
        <v>1939</v>
      </c>
      <c r="C8846" s="1" t="s">
        <v>1142</v>
      </c>
      <c r="D8846" s="1" t="s">
        <v>153</v>
      </c>
      <c r="E8846" s="1" t="s">
        <v>280</v>
      </c>
      <c r="F8846" s="1" t="s">
        <v>2239</v>
      </c>
      <c r="G8846" s="1" t="s">
        <v>28101</v>
      </c>
      <c r="H8846" s="1" t="s">
        <v>28102</v>
      </c>
      <c r="I8846" s="4">
        <v>84.34113425925926</v>
      </c>
      <c r="J8846" s="1">
        <v>78.84</v>
      </c>
      <c r="K8846" s="1">
        <v>20.26</v>
      </c>
      <c r="M8846" s="10">
        <f t="array" ref="M8846">_xlfn.XLOOKUP(A8846,subscriptions!B8846:B10004,subscriptions!D8846:D10004)</f>
        <v>120</v>
      </c>
      <c r="N8846" s="10">
        <f t="array" ref="N8846">_xlfn.XLOOKUP(A8846,subscriptions!B8846:B10004,subscriptions!G8846:G10004)</f>
        <v>5</v>
      </c>
      <c r="O8846" s="10">
        <v>114.0</v>
      </c>
      <c r="P8846" s="10" t="str">
        <f t="array" ref="P8846">_xlfn.XLOOKUP(A8846,subscriptions!B8846:B10004,subscriptions!C8846:C10004)</f>
        <v>Residential</v>
      </c>
      <c r="Q8846" s="10" t="s">
        <v>194</v>
      </c>
      <c r="R8846" s="10" t="s">
        <v>212</v>
      </c>
      <c r="S8846" s="10" t="s">
        <v>259</v>
      </c>
    </row>
    <row r="8847">
      <c r="A8847" s="1" t="s">
        <v>11104</v>
      </c>
      <c r="B8847" s="1" t="s">
        <v>197</v>
      </c>
      <c r="C8847" s="1" t="s">
        <v>426</v>
      </c>
      <c r="D8847" s="1" t="s">
        <v>153</v>
      </c>
      <c r="E8847" s="1" t="s">
        <v>280</v>
      </c>
      <c r="F8847" s="1" t="s">
        <v>873</v>
      </c>
      <c r="G8847" s="1" t="s">
        <v>28103</v>
      </c>
      <c r="H8847" s="1" t="s">
        <v>28104</v>
      </c>
      <c r="I8847" s="4">
        <v>84.16881944444444</v>
      </c>
      <c r="J8847" s="1">
        <v>2027.7</v>
      </c>
      <c r="K8847" s="1">
        <v>418.28</v>
      </c>
      <c r="M8847" s="10">
        <f t="array" ref="M8847">_xlfn.XLOOKUP(A8847,subscriptions!B8847:B10004,subscriptions!D8847:D10004)</f>
        <v>120</v>
      </c>
      <c r="N8847" s="10">
        <f t="array" ref="N8847">_xlfn.XLOOKUP(A8847,subscriptions!B8847:B10004,subscriptions!G8847:G10004)</f>
        <v>10</v>
      </c>
      <c r="O8847" s="10">
        <v>108.0</v>
      </c>
      <c r="P8847" s="10" t="str">
        <f t="array" ref="P8847">_xlfn.XLOOKUP(A8847,subscriptions!B8847:B10004,subscriptions!C8847:C10004)</f>
        <v>Residential</v>
      </c>
      <c r="Q8847" s="10" t="s">
        <v>128</v>
      </c>
      <c r="R8847" s="10" t="s">
        <v>212</v>
      </c>
      <c r="S8847" s="10" t="s">
        <v>1504</v>
      </c>
    </row>
    <row r="8848">
      <c r="A8848" s="1" t="s">
        <v>11105</v>
      </c>
      <c r="B8848" s="1" t="s">
        <v>941</v>
      </c>
      <c r="C8848" s="1" t="s">
        <v>1251</v>
      </c>
      <c r="D8848" s="1" t="s">
        <v>27</v>
      </c>
      <c r="E8848" s="1" t="s">
        <v>179</v>
      </c>
      <c r="F8848" s="1" t="s">
        <v>200</v>
      </c>
      <c r="G8848" s="1" t="s">
        <v>28105</v>
      </c>
      <c r="H8848" s="1" t="s">
        <v>28106</v>
      </c>
      <c r="I8848" s="4">
        <v>84.20935185185185</v>
      </c>
      <c r="J8848" s="1">
        <v>4107.13</v>
      </c>
      <c r="K8848" s="1">
        <v>475.67</v>
      </c>
      <c r="L8848" s="1">
        <v>100.0</v>
      </c>
      <c r="M8848" s="10">
        <f t="array" ref="M8848">_xlfn.XLOOKUP(A8848,subscriptions!B8848:B10004,subscriptions!D8848:D10004)</f>
        <v>120</v>
      </c>
      <c r="N8848" s="10">
        <f t="array" ref="N8848">_xlfn.XLOOKUP(A8848,subscriptions!B8848:B10004,subscriptions!G8848:G10004)</f>
        <v>20</v>
      </c>
      <c r="O8848" s="10">
        <v>96.0</v>
      </c>
      <c r="P8848" s="10" t="str">
        <f t="array" ref="P8848">_xlfn.XLOOKUP(A8848,subscriptions!B8848:B10004,subscriptions!C8848:C10004)</f>
        <v>Residential</v>
      </c>
      <c r="Q8848" s="10" t="s">
        <v>128</v>
      </c>
      <c r="R8848" s="10" t="s">
        <v>148</v>
      </c>
      <c r="S8848" s="10" t="s">
        <v>1374</v>
      </c>
    </row>
    <row r="8849">
      <c r="A8849" s="1" t="s">
        <v>11108</v>
      </c>
      <c r="B8849" s="1" t="s">
        <v>2534</v>
      </c>
      <c r="C8849" s="1" t="s">
        <v>296</v>
      </c>
      <c r="D8849" s="1" t="s">
        <v>153</v>
      </c>
      <c r="E8849" s="1" t="s">
        <v>280</v>
      </c>
      <c r="F8849" s="1" t="s">
        <v>1478</v>
      </c>
      <c r="G8849" s="1" t="s">
        <v>28107</v>
      </c>
      <c r="H8849" s="1" t="s">
        <v>28108</v>
      </c>
      <c r="I8849" s="4">
        <v>84.38226851851852</v>
      </c>
      <c r="J8849" s="1">
        <v>1655.9</v>
      </c>
      <c r="K8849" s="1">
        <v>284.59</v>
      </c>
      <c r="M8849" s="10">
        <f t="array" ref="M8849">_xlfn.XLOOKUP(A8849,subscriptions!B8849:B10004,subscriptions!D8849:D10004)</f>
        <v>80</v>
      </c>
      <c r="N8849" s="10">
        <f t="array" ref="N8849">_xlfn.XLOOKUP(A8849,subscriptions!B8849:B10004,subscriptions!G8849:G10004)</f>
        <v>0</v>
      </c>
      <c r="O8849" s="10">
        <v>80.0</v>
      </c>
      <c r="P8849" s="10" t="str">
        <f t="array" ref="P8849">_xlfn.XLOOKUP(A8849,subscriptions!B8849:B10004,subscriptions!C8849:C10004)</f>
        <v>Roam</v>
      </c>
      <c r="Q8849" s="10" t="s">
        <v>173</v>
      </c>
      <c r="R8849" s="10" t="s">
        <v>148</v>
      </c>
      <c r="S8849" s="10" t="s">
        <v>293</v>
      </c>
    </row>
    <row r="8850">
      <c r="A8850" s="1" t="s">
        <v>11109</v>
      </c>
      <c r="B8850" s="1" t="s">
        <v>2018</v>
      </c>
      <c r="C8850" s="1" t="s">
        <v>786</v>
      </c>
      <c r="D8850" s="1" t="s">
        <v>27</v>
      </c>
      <c r="E8850" s="1" t="s">
        <v>714</v>
      </c>
      <c r="F8850" s="1" t="s">
        <v>1951</v>
      </c>
      <c r="G8850" s="1" t="s">
        <v>28109</v>
      </c>
      <c r="H8850" s="1" t="s">
        <v>28110</v>
      </c>
      <c r="I8850" s="4">
        <v>84.25568287037036</v>
      </c>
      <c r="J8850" s="1">
        <v>917.13</v>
      </c>
      <c r="K8850" s="1">
        <v>236.08</v>
      </c>
      <c r="M8850" s="10">
        <f t="array" ref="M8850">_xlfn.XLOOKUP(A8850,subscriptions!B8850:B10004,subscriptions!D8850:D10004)</f>
        <v>120</v>
      </c>
      <c r="N8850" s="10">
        <f t="array" ref="N8850">_xlfn.XLOOKUP(A8850,subscriptions!B8850:B10004,subscriptions!G8850:G10004)</f>
        <v>5</v>
      </c>
      <c r="O8850" s="10">
        <v>114.0</v>
      </c>
      <c r="P8850" s="10" t="str">
        <f t="array" ref="P8850">_xlfn.XLOOKUP(A8850,subscriptions!B8850:B10004,subscriptions!C8850:C10004)</f>
        <v>Residential</v>
      </c>
      <c r="Q8850" s="10" t="s">
        <v>194</v>
      </c>
      <c r="R8850" s="10" t="s">
        <v>212</v>
      </c>
      <c r="S8850" s="10" t="s">
        <v>1156</v>
      </c>
    </row>
    <row r="8851">
      <c r="A8851" s="1" t="s">
        <v>11110</v>
      </c>
      <c r="B8851" s="1" t="s">
        <v>426</v>
      </c>
      <c r="C8851" s="1" t="s">
        <v>237</v>
      </c>
      <c r="D8851" s="1" t="s">
        <v>153</v>
      </c>
      <c r="E8851" s="1" t="s">
        <v>280</v>
      </c>
      <c r="F8851" s="1" t="s">
        <v>411</v>
      </c>
      <c r="G8851" s="1" t="s">
        <v>28111</v>
      </c>
      <c r="H8851" s="1" t="s">
        <v>28112</v>
      </c>
      <c r="I8851" s="4">
        <v>84.25842592592592</v>
      </c>
      <c r="J8851" s="1">
        <v>118.88</v>
      </c>
      <c r="K8851" s="1">
        <v>15.46</v>
      </c>
      <c r="M8851" s="10">
        <f t="array" ref="M8851">_xlfn.XLOOKUP(A8851,subscriptions!B8851:B10004,subscriptions!D8851:D10004)</f>
        <v>80</v>
      </c>
      <c r="N8851" s="10">
        <f t="array" ref="N8851">_xlfn.XLOOKUP(A8851,subscriptions!B8851:B10004,subscriptions!G8851:G10004)</f>
        <v>10</v>
      </c>
      <c r="O8851" s="10">
        <v>72.0</v>
      </c>
      <c r="P8851" s="10" t="str">
        <f t="array" ref="P8851">_xlfn.XLOOKUP(A8851,subscriptions!B8851:B10004,subscriptions!C8851:C10004)</f>
        <v>Roam</v>
      </c>
      <c r="Q8851" s="10" t="s">
        <v>128</v>
      </c>
      <c r="R8851" s="10" t="s">
        <v>148</v>
      </c>
      <c r="S8851" s="10" t="s">
        <v>4148</v>
      </c>
    </row>
    <row r="8852">
      <c r="A8852" s="1" t="s">
        <v>11111</v>
      </c>
      <c r="B8852" s="1" t="s">
        <v>814</v>
      </c>
      <c r="C8852" s="1" t="s">
        <v>237</v>
      </c>
      <c r="D8852" s="1" t="s">
        <v>153</v>
      </c>
      <c r="E8852" s="1" t="s">
        <v>714</v>
      </c>
      <c r="F8852" s="1" t="s">
        <v>715</v>
      </c>
      <c r="G8852" s="1" t="s">
        <v>28113</v>
      </c>
      <c r="H8852" s="1" t="s">
        <v>28114</v>
      </c>
      <c r="I8852" s="4">
        <v>84.38275462962963</v>
      </c>
      <c r="J8852" s="1">
        <v>3840.73</v>
      </c>
      <c r="K8852" s="1">
        <v>725.38</v>
      </c>
      <c r="M8852" s="10">
        <f t="array" ref="M8852">_xlfn.XLOOKUP(A8852,subscriptions!B8852:B10004,subscriptions!D8852:D10004)</f>
        <v>120</v>
      </c>
      <c r="N8852" s="10">
        <f t="array" ref="N8852">_xlfn.XLOOKUP(A8852,subscriptions!B8852:B10004,subscriptions!G8852:G10004)</f>
        <v>20</v>
      </c>
      <c r="O8852" s="10">
        <v>96.0</v>
      </c>
      <c r="P8852" s="10" t="str">
        <f t="array" ref="P8852">_xlfn.XLOOKUP(A8852,subscriptions!B8852:B10004,subscriptions!C8852:C10004)</f>
        <v>Residential</v>
      </c>
      <c r="Q8852" s="10" t="s">
        <v>128</v>
      </c>
      <c r="R8852" s="10" t="s">
        <v>148</v>
      </c>
      <c r="S8852" s="10" t="s">
        <v>671</v>
      </c>
    </row>
    <row r="8853">
      <c r="A8853" s="1" t="s">
        <v>11112</v>
      </c>
      <c r="B8853" s="1" t="s">
        <v>842</v>
      </c>
      <c r="C8853" s="1" t="s">
        <v>237</v>
      </c>
      <c r="D8853" s="1" t="s">
        <v>27</v>
      </c>
      <c r="E8853" s="1" t="s">
        <v>714</v>
      </c>
      <c r="F8853" s="1" t="s">
        <v>828</v>
      </c>
      <c r="G8853" s="1" t="s">
        <v>28115</v>
      </c>
      <c r="H8853" s="1" t="s">
        <v>28116</v>
      </c>
      <c r="I8853" s="4">
        <v>84.38354166666667</v>
      </c>
      <c r="J8853" s="1">
        <v>1003.16</v>
      </c>
      <c r="K8853" s="1">
        <v>224.39</v>
      </c>
      <c r="M8853" s="10">
        <f t="array" ref="M8853">_xlfn.XLOOKUP(A8853,subscriptions!B8853:B10004,subscriptions!D8853:D10004)</f>
        <v>120</v>
      </c>
      <c r="N8853" s="10">
        <f t="array" ref="N8853">_xlfn.XLOOKUP(A8853,subscriptions!B8853:B10004,subscriptions!G8853:G10004)</f>
        <v>0</v>
      </c>
      <c r="O8853" s="10">
        <v>120.0</v>
      </c>
      <c r="P8853" s="10" t="str">
        <f t="array" ref="P8853">_xlfn.XLOOKUP(A8853,subscriptions!B8853:B10004,subscriptions!C8853:C10004)</f>
        <v>Residential</v>
      </c>
      <c r="Q8853" s="10" t="s">
        <v>173</v>
      </c>
      <c r="R8853" s="10" t="s">
        <v>212</v>
      </c>
      <c r="S8853" s="10" t="s">
        <v>882</v>
      </c>
    </row>
    <row r="8854">
      <c r="A8854" s="1" t="s">
        <v>11113</v>
      </c>
      <c r="B8854" s="1" t="s">
        <v>1387</v>
      </c>
      <c r="C8854" s="1" t="s">
        <v>152</v>
      </c>
      <c r="D8854" s="1" t="s">
        <v>27</v>
      </c>
      <c r="E8854" s="1" t="s">
        <v>28</v>
      </c>
      <c r="F8854" s="1" t="s">
        <v>2188</v>
      </c>
      <c r="G8854" s="1" t="s">
        <v>28117</v>
      </c>
      <c r="H8854" s="1" t="s">
        <v>28118</v>
      </c>
      <c r="I8854" s="4">
        <v>84.17045138888889</v>
      </c>
      <c r="J8854" s="1">
        <v>94.14</v>
      </c>
      <c r="K8854" s="1">
        <v>32.4</v>
      </c>
      <c r="M8854" s="10">
        <f t="array" ref="M8854">_xlfn.XLOOKUP(A8854,subscriptions!B8854:B10004,subscriptions!D8854:D10004)</f>
        <v>120</v>
      </c>
      <c r="N8854" s="10">
        <f t="array" ref="N8854">_xlfn.XLOOKUP(A8854,subscriptions!B8854:B10004,subscriptions!G8854:G10004)</f>
        <v>5</v>
      </c>
      <c r="O8854" s="10">
        <v>114.0</v>
      </c>
      <c r="P8854" s="10" t="str">
        <f t="array" ref="P8854">_xlfn.XLOOKUP(A8854,subscriptions!B8854:B10004,subscriptions!C8854:C10004)</f>
        <v>Residential</v>
      </c>
      <c r="Q8854" s="10" t="s">
        <v>194</v>
      </c>
      <c r="R8854" s="10" t="s">
        <v>212</v>
      </c>
      <c r="S8854" s="10" t="s">
        <v>2494</v>
      </c>
    </row>
    <row r="8855">
      <c r="A8855" s="1" t="s">
        <v>11114</v>
      </c>
      <c r="B8855" s="1" t="s">
        <v>1387</v>
      </c>
      <c r="C8855" s="1" t="s">
        <v>1477</v>
      </c>
      <c r="D8855" s="1" t="s">
        <v>27</v>
      </c>
      <c r="E8855" s="1" t="s">
        <v>179</v>
      </c>
      <c r="F8855" s="1" t="s">
        <v>844</v>
      </c>
      <c r="G8855" s="1" t="s">
        <v>28119</v>
      </c>
      <c r="H8855" s="1" t="s">
        <v>28120</v>
      </c>
      <c r="I8855" s="4">
        <v>84.21344907407408</v>
      </c>
      <c r="J8855" s="1">
        <v>1805.91</v>
      </c>
      <c r="K8855" s="1">
        <v>361.66</v>
      </c>
      <c r="L8855" s="1">
        <v>100.0</v>
      </c>
      <c r="M8855" s="10">
        <f t="array" ref="M8855">_xlfn.XLOOKUP(A8855,subscriptions!B8855:B10004,subscriptions!D8855:D10004)</f>
        <v>120</v>
      </c>
      <c r="N8855" s="10">
        <f t="array" ref="N8855">_xlfn.XLOOKUP(A8855,subscriptions!B8855:B10004,subscriptions!G8855:G10004)</f>
        <v>10</v>
      </c>
      <c r="O8855" s="10">
        <v>108.0</v>
      </c>
      <c r="P8855" s="10" t="str">
        <f t="array" ref="P8855">_xlfn.XLOOKUP(A8855,subscriptions!B8855:B10004,subscriptions!C8855:C10004)</f>
        <v>Residential</v>
      </c>
      <c r="Q8855" s="10" t="s">
        <v>128</v>
      </c>
      <c r="R8855" s="10" t="s">
        <v>212</v>
      </c>
      <c r="S8855" s="10" t="s">
        <v>1915</v>
      </c>
    </row>
    <row r="8856">
      <c r="A8856" s="1" t="s">
        <v>11115</v>
      </c>
      <c r="B8856" s="1" t="s">
        <v>686</v>
      </c>
      <c r="C8856" s="1" t="s">
        <v>658</v>
      </c>
      <c r="D8856" s="1" t="s">
        <v>153</v>
      </c>
      <c r="E8856" s="1" t="s">
        <v>262</v>
      </c>
      <c r="F8856" s="1" t="s">
        <v>885</v>
      </c>
      <c r="G8856" s="1" t="s">
        <v>28121</v>
      </c>
      <c r="H8856" s="1" t="s">
        <v>28122</v>
      </c>
      <c r="I8856" s="4">
        <v>84.33975694444445</v>
      </c>
      <c r="J8856" s="1">
        <v>1036.2</v>
      </c>
      <c r="K8856" s="1">
        <v>219.67</v>
      </c>
      <c r="M8856" s="10">
        <f t="array" ref="M8856">_xlfn.XLOOKUP(A8856,subscriptions!B8856:B10004,subscriptions!D8856:D10004)</f>
        <v>120</v>
      </c>
      <c r="N8856" s="10">
        <f t="array" ref="N8856">_xlfn.XLOOKUP(A8856,subscriptions!B8856:B10004,subscriptions!G8856:G10004)</f>
        <v>20</v>
      </c>
      <c r="O8856" s="10">
        <v>96.0</v>
      </c>
      <c r="P8856" s="10" t="str">
        <f t="array" ref="P8856">_xlfn.XLOOKUP(A8856,subscriptions!B8856:B10004,subscriptions!C8856:C10004)</f>
        <v>Residential</v>
      </c>
      <c r="Q8856" s="10" t="s">
        <v>128</v>
      </c>
      <c r="R8856" s="10" t="s">
        <v>148</v>
      </c>
      <c r="S8856" s="10" t="s">
        <v>234</v>
      </c>
    </row>
    <row r="8857">
      <c r="A8857" s="1" t="s">
        <v>11116</v>
      </c>
      <c r="B8857" s="1" t="s">
        <v>1317</v>
      </c>
      <c r="C8857" s="1" t="s">
        <v>456</v>
      </c>
      <c r="D8857" s="1" t="s">
        <v>27</v>
      </c>
      <c r="E8857" s="1" t="s">
        <v>239</v>
      </c>
      <c r="F8857" s="1" t="s">
        <v>606</v>
      </c>
      <c r="G8857" s="1" t="s">
        <v>28123</v>
      </c>
      <c r="H8857" s="1" t="s">
        <v>28124</v>
      </c>
      <c r="I8857" s="4">
        <v>84.21472222222222</v>
      </c>
      <c r="J8857" s="1">
        <v>249.18</v>
      </c>
      <c r="K8857" s="1">
        <v>58.55</v>
      </c>
      <c r="M8857" s="10">
        <f t="array" ref="M8857">_xlfn.XLOOKUP(A8857,subscriptions!B8857:B10004,subscriptions!D8857:D10004)</f>
        <v>120</v>
      </c>
      <c r="N8857" s="10">
        <f t="array" ref="N8857">_xlfn.XLOOKUP(A8857,subscriptions!B8857:B10004,subscriptions!G8857:G10004)</f>
        <v>0</v>
      </c>
      <c r="O8857" s="10">
        <v>120.0</v>
      </c>
      <c r="P8857" s="10" t="str">
        <f t="array" ref="P8857">_xlfn.XLOOKUP(A8857,subscriptions!B8857:B10004,subscriptions!C8857:C10004)</f>
        <v>Residential</v>
      </c>
      <c r="Q8857" s="10" t="s">
        <v>173</v>
      </c>
      <c r="R8857" s="10" t="s">
        <v>212</v>
      </c>
      <c r="S8857" s="10" t="s">
        <v>3641</v>
      </c>
    </row>
    <row r="8858">
      <c r="A8858" s="1" t="s">
        <v>11117</v>
      </c>
      <c r="B8858" s="1" t="s">
        <v>1972</v>
      </c>
      <c r="C8858" s="1" t="s">
        <v>456</v>
      </c>
      <c r="D8858" s="1" t="s">
        <v>27</v>
      </c>
      <c r="E8858" s="1" t="s">
        <v>179</v>
      </c>
      <c r="F8858" s="1" t="s">
        <v>200</v>
      </c>
      <c r="G8858" s="1" t="s">
        <v>28125</v>
      </c>
      <c r="H8858" s="1" t="s">
        <v>28126</v>
      </c>
      <c r="I8858" s="4">
        <v>84.21623842592592</v>
      </c>
      <c r="J8858" s="1">
        <v>411.72</v>
      </c>
      <c r="K8858" s="1">
        <v>60.5</v>
      </c>
      <c r="L8858" s="1">
        <v>100.0</v>
      </c>
      <c r="M8858" s="10">
        <f t="array" ref="M8858">_xlfn.XLOOKUP(A8858,subscriptions!B8858:B10004,subscriptions!D8858:D10004)</f>
        <v>120</v>
      </c>
      <c r="N8858" s="10">
        <f t="array" ref="N8858">_xlfn.XLOOKUP(A8858,subscriptions!B8858:B10004,subscriptions!G8858:G10004)</f>
        <v>5</v>
      </c>
      <c r="O8858" s="10">
        <v>114.0</v>
      </c>
      <c r="P8858" s="10" t="str">
        <f t="array" ref="P8858">_xlfn.XLOOKUP(A8858,subscriptions!B8858:B10004,subscriptions!C8858:C10004)</f>
        <v>Residential</v>
      </c>
      <c r="Q8858" s="10" t="s">
        <v>194</v>
      </c>
      <c r="R8858" s="10" t="s">
        <v>212</v>
      </c>
      <c r="S8858" s="10" t="s">
        <v>2596</v>
      </c>
    </row>
    <row r="8859">
      <c r="A8859" s="1" t="s">
        <v>11118</v>
      </c>
      <c r="B8859" s="1" t="s">
        <v>1317</v>
      </c>
      <c r="C8859" s="1" t="s">
        <v>605</v>
      </c>
      <c r="D8859" s="1" t="s">
        <v>27</v>
      </c>
      <c r="E8859" s="1" t="s">
        <v>262</v>
      </c>
      <c r="F8859" s="1" t="s">
        <v>392</v>
      </c>
      <c r="G8859" s="1" t="s">
        <v>28127</v>
      </c>
      <c r="H8859" s="1" t="s">
        <v>28128</v>
      </c>
      <c r="I8859" s="4">
        <v>84.16902777777777</v>
      </c>
      <c r="J8859" s="1">
        <v>150.0</v>
      </c>
      <c r="K8859" s="1">
        <v>45.93</v>
      </c>
      <c r="M8859" s="10">
        <f t="array" ref="M8859">_xlfn.XLOOKUP(A8859,subscriptions!B8859:B10004,subscriptions!D8859:D10004)</f>
        <v>80</v>
      </c>
      <c r="N8859" s="10">
        <f t="array" ref="N8859">_xlfn.XLOOKUP(A8859,subscriptions!B8859:B10004,subscriptions!G8859:G10004)</f>
        <v>10</v>
      </c>
      <c r="O8859" s="10">
        <v>72.0</v>
      </c>
      <c r="P8859" s="10" t="str">
        <f t="array" ref="P8859">_xlfn.XLOOKUP(A8859,subscriptions!B8859:B10004,subscriptions!C8859:C10004)</f>
        <v>Roam</v>
      </c>
      <c r="Q8859" s="10" t="s">
        <v>128</v>
      </c>
      <c r="R8859" s="10" t="s">
        <v>148</v>
      </c>
      <c r="S8859" s="10" t="s">
        <v>1504</v>
      </c>
    </row>
    <row r="8860">
      <c r="A8860" s="1" t="s">
        <v>11119</v>
      </c>
      <c r="B8860" s="1" t="s">
        <v>1865</v>
      </c>
      <c r="C8860" s="1" t="s">
        <v>330</v>
      </c>
      <c r="D8860" s="1" t="s">
        <v>153</v>
      </c>
      <c r="E8860" s="1" t="s">
        <v>111</v>
      </c>
      <c r="F8860" s="1" t="s">
        <v>1227</v>
      </c>
      <c r="G8860" s="1" t="s">
        <v>28129</v>
      </c>
      <c r="H8860" s="1" t="s">
        <v>28130</v>
      </c>
      <c r="I8860" s="4">
        <v>84.38131944444444</v>
      </c>
      <c r="J8860" s="1">
        <v>1331.01</v>
      </c>
      <c r="K8860" s="1">
        <v>128.92</v>
      </c>
      <c r="M8860" s="10">
        <f t="array" ref="M8860">_xlfn.XLOOKUP(A8860,subscriptions!B8860:B10004,subscriptions!D8860:D10004)</f>
        <v>120</v>
      </c>
      <c r="N8860" s="10">
        <f t="array" ref="N8860">_xlfn.XLOOKUP(A8860,subscriptions!B8860:B10004,subscriptions!G8860:G10004)</f>
        <v>20</v>
      </c>
      <c r="O8860" s="10">
        <v>96.0</v>
      </c>
      <c r="P8860" s="10" t="str">
        <f t="array" ref="P8860">_xlfn.XLOOKUP(A8860,subscriptions!B8860:B10004,subscriptions!C8860:C10004)</f>
        <v>Residential</v>
      </c>
      <c r="Q8860" s="10" t="s">
        <v>128</v>
      </c>
      <c r="R8860" s="10" t="s">
        <v>148</v>
      </c>
      <c r="S8860" s="10" t="s">
        <v>1789</v>
      </c>
    </row>
    <row r="8861">
      <c r="A8861" s="1" t="s">
        <v>11121</v>
      </c>
      <c r="B8861" s="1" t="s">
        <v>1317</v>
      </c>
      <c r="C8861" s="1" t="s">
        <v>920</v>
      </c>
      <c r="D8861" s="1" t="s">
        <v>27</v>
      </c>
      <c r="E8861" s="1" t="s">
        <v>714</v>
      </c>
      <c r="F8861" s="1" t="s">
        <v>1866</v>
      </c>
      <c r="G8861" s="1" t="s">
        <v>28131</v>
      </c>
      <c r="H8861" s="1" t="s">
        <v>28132</v>
      </c>
      <c r="I8861" s="4">
        <v>84.34042824074074</v>
      </c>
      <c r="J8861" s="1">
        <v>1509.41</v>
      </c>
      <c r="K8861" s="1">
        <v>288.88</v>
      </c>
      <c r="M8861" s="10">
        <f t="array" ref="M8861">_xlfn.XLOOKUP(A8861,subscriptions!B8861:B10004,subscriptions!D8861:D10004)</f>
        <v>120</v>
      </c>
      <c r="N8861" s="10">
        <f t="array" ref="N8861">_xlfn.XLOOKUP(A8861,subscriptions!B8861:B10004,subscriptions!G8861:G10004)</f>
        <v>0</v>
      </c>
      <c r="O8861" s="10">
        <v>120.0</v>
      </c>
      <c r="P8861" s="10" t="str">
        <f t="array" ref="P8861">_xlfn.XLOOKUP(A8861,subscriptions!B8861:B10004,subscriptions!C8861:C10004)</f>
        <v>Residential</v>
      </c>
      <c r="Q8861" s="10" t="s">
        <v>173</v>
      </c>
      <c r="R8861" s="10" t="s">
        <v>212</v>
      </c>
      <c r="S8861" s="10" t="s">
        <v>616</v>
      </c>
    </row>
    <row r="8862">
      <c r="A8862" s="1" t="s">
        <v>11123</v>
      </c>
      <c r="B8862" s="1" t="s">
        <v>1844</v>
      </c>
      <c r="C8862" s="1" t="s">
        <v>1200</v>
      </c>
      <c r="D8862" s="1" t="s">
        <v>153</v>
      </c>
      <c r="E8862" s="1" t="s">
        <v>28</v>
      </c>
      <c r="F8862" s="1" t="s">
        <v>2188</v>
      </c>
      <c r="G8862" s="1" t="s">
        <v>28133</v>
      </c>
      <c r="H8862" s="1" t="s">
        <v>28134</v>
      </c>
      <c r="I8862" s="4">
        <v>84.41881944444444</v>
      </c>
      <c r="J8862" s="1">
        <v>1107.05</v>
      </c>
      <c r="K8862" s="1">
        <v>177.46</v>
      </c>
      <c r="M8862" s="10">
        <f t="array" ref="M8862">_xlfn.XLOOKUP(A8862,subscriptions!B8862:B10004,subscriptions!D8862:D10004)</f>
        <v>120</v>
      </c>
      <c r="N8862" s="10">
        <f t="array" ref="N8862">_xlfn.XLOOKUP(A8862,subscriptions!B8862:B10004,subscriptions!G8862:G10004)</f>
        <v>5</v>
      </c>
      <c r="O8862" s="10">
        <v>114.0</v>
      </c>
      <c r="P8862" s="10" t="str">
        <f t="array" ref="P8862">_xlfn.XLOOKUP(A8862,subscriptions!B8862:B10004,subscriptions!C8862:C10004)</f>
        <v>Residential</v>
      </c>
      <c r="Q8862" s="10" t="s">
        <v>194</v>
      </c>
      <c r="R8862" s="10" t="s">
        <v>212</v>
      </c>
      <c r="S8862" s="10" t="s">
        <v>1822</v>
      </c>
    </row>
    <row r="8863">
      <c r="A8863" s="1" t="s">
        <v>11124</v>
      </c>
      <c r="B8863" s="1" t="s">
        <v>1444</v>
      </c>
      <c r="C8863" s="1" t="s">
        <v>1142</v>
      </c>
      <c r="D8863" s="1" t="s">
        <v>27</v>
      </c>
      <c r="E8863" s="1" t="s">
        <v>239</v>
      </c>
      <c r="F8863" s="1" t="s">
        <v>2132</v>
      </c>
      <c r="G8863" s="1" t="s">
        <v>28135</v>
      </c>
      <c r="H8863" s="1" t="s">
        <v>28136</v>
      </c>
      <c r="I8863" s="4">
        <v>84.38369212962964</v>
      </c>
      <c r="J8863" s="1">
        <v>2598.24</v>
      </c>
      <c r="K8863" s="1">
        <v>611.79</v>
      </c>
      <c r="M8863" s="10">
        <f t="array" ref="M8863">_xlfn.XLOOKUP(A8863,subscriptions!B8863:B10004,subscriptions!D8863:D10004)</f>
        <v>120</v>
      </c>
      <c r="N8863" s="10">
        <f t="array" ref="N8863">_xlfn.XLOOKUP(A8863,subscriptions!B8863:B10004,subscriptions!G8863:G10004)</f>
        <v>10</v>
      </c>
      <c r="O8863" s="10">
        <v>108.0</v>
      </c>
      <c r="P8863" s="10" t="str">
        <f t="array" ref="P8863">_xlfn.XLOOKUP(A8863,subscriptions!B8863:B10004,subscriptions!C8863:C10004)</f>
        <v>Residential</v>
      </c>
      <c r="Q8863" s="10" t="s">
        <v>128</v>
      </c>
      <c r="R8863" s="10" t="s">
        <v>212</v>
      </c>
      <c r="S8863" s="10" t="s">
        <v>882</v>
      </c>
    </row>
    <row r="8864">
      <c r="A8864" s="1" t="s">
        <v>11125</v>
      </c>
      <c r="B8864" s="1" t="s">
        <v>573</v>
      </c>
      <c r="C8864" s="1" t="s">
        <v>884</v>
      </c>
      <c r="D8864" s="1" t="s">
        <v>27</v>
      </c>
      <c r="E8864" s="1" t="s">
        <v>179</v>
      </c>
      <c r="F8864" s="1" t="s">
        <v>200</v>
      </c>
      <c r="G8864" s="1" t="s">
        <v>28137</v>
      </c>
      <c r="H8864" s="1" t="s">
        <v>28138</v>
      </c>
      <c r="I8864" s="4">
        <v>84.29938657407408</v>
      </c>
      <c r="J8864" s="1">
        <v>3010.02</v>
      </c>
      <c r="K8864" s="1">
        <v>601.97</v>
      </c>
      <c r="L8864" s="1">
        <v>100.0</v>
      </c>
      <c r="M8864" s="10">
        <f t="array" ref="M8864">_xlfn.XLOOKUP(A8864,subscriptions!B8864:B10004,subscriptions!D8864:D10004)</f>
        <v>120</v>
      </c>
      <c r="N8864" s="10">
        <f t="array" ref="N8864">_xlfn.XLOOKUP(A8864,subscriptions!B8864:B10004,subscriptions!G8864:G10004)</f>
        <v>20</v>
      </c>
      <c r="O8864" s="10">
        <v>96.0</v>
      </c>
      <c r="P8864" s="10" t="str">
        <f t="array" ref="P8864">_xlfn.XLOOKUP(A8864,subscriptions!B8864:B10004,subscriptions!C8864:C10004)</f>
        <v>Residential</v>
      </c>
      <c r="Q8864" s="10" t="s">
        <v>128</v>
      </c>
      <c r="R8864" s="10" t="s">
        <v>148</v>
      </c>
      <c r="S8864" s="10" t="s">
        <v>522</v>
      </c>
    </row>
    <row r="8865">
      <c r="A8865" s="1" t="s">
        <v>11126</v>
      </c>
      <c r="B8865" s="1" t="s">
        <v>1009</v>
      </c>
      <c r="C8865" s="1" t="s">
        <v>426</v>
      </c>
      <c r="D8865" s="1" t="s">
        <v>153</v>
      </c>
      <c r="E8865" s="1" t="s">
        <v>332</v>
      </c>
      <c r="F8865" s="1" t="s">
        <v>2415</v>
      </c>
      <c r="G8865" s="1" t="s">
        <v>28139</v>
      </c>
      <c r="H8865" s="1" t="s">
        <v>28140</v>
      </c>
      <c r="I8865" s="4">
        <v>84.29467592592593</v>
      </c>
      <c r="J8865" s="1">
        <v>1484.2</v>
      </c>
      <c r="K8865" s="1">
        <v>216.2</v>
      </c>
      <c r="M8865" s="10">
        <f t="array" ref="M8865">_xlfn.XLOOKUP(A8865,subscriptions!B8865:B10004,subscriptions!D8865:D10004)</f>
        <v>250</v>
      </c>
      <c r="N8865" s="10">
        <f t="array" ref="N8865">_xlfn.XLOOKUP(A8865,subscriptions!B8865:B10004,subscriptions!G8865:G10004)</f>
        <v>0</v>
      </c>
      <c r="O8865" s="10">
        <v>250.0</v>
      </c>
      <c r="P8865" s="10" t="str">
        <f t="array" ref="P8865">_xlfn.XLOOKUP(A8865,subscriptions!B8865:B10004,subscriptions!C8865:C10004)</f>
        <v>Business</v>
      </c>
      <c r="Q8865" s="10" t="s">
        <v>173</v>
      </c>
      <c r="R8865" s="10" t="s">
        <v>129</v>
      </c>
      <c r="S8865" s="10" t="s">
        <v>2075</v>
      </c>
    </row>
    <row r="8866">
      <c r="A8866" s="1" t="s">
        <v>11127</v>
      </c>
      <c r="B8866" s="1" t="s">
        <v>657</v>
      </c>
      <c r="C8866" s="1" t="s">
        <v>133</v>
      </c>
      <c r="D8866" s="1" t="s">
        <v>153</v>
      </c>
      <c r="E8866" s="1" t="s">
        <v>239</v>
      </c>
      <c r="F8866" s="1" t="s">
        <v>2364</v>
      </c>
      <c r="G8866" s="1" t="s">
        <v>28141</v>
      </c>
      <c r="H8866" s="1" t="s">
        <v>28142</v>
      </c>
      <c r="I8866" s="4">
        <v>84.29606481481481</v>
      </c>
      <c r="J8866" s="1">
        <v>69.26</v>
      </c>
      <c r="K8866" s="1">
        <v>31.93</v>
      </c>
      <c r="M8866" s="10">
        <f t="array" ref="M8866">_xlfn.XLOOKUP(A8866,subscriptions!B8866:B10004,subscriptions!D8866:D10004)</f>
        <v>120</v>
      </c>
      <c r="N8866" s="10">
        <f t="array" ref="N8866">_xlfn.XLOOKUP(A8866,subscriptions!B8866:B10004,subscriptions!G8866:G10004)</f>
        <v>5</v>
      </c>
      <c r="O8866" s="10">
        <v>114.0</v>
      </c>
      <c r="P8866" s="10" t="str">
        <f t="array" ref="P8866">_xlfn.XLOOKUP(A8866,subscriptions!B8866:B10004,subscriptions!C8866:C10004)</f>
        <v>Residential</v>
      </c>
      <c r="Q8866" s="10" t="s">
        <v>194</v>
      </c>
      <c r="R8866" s="10" t="s">
        <v>212</v>
      </c>
      <c r="S8866" s="10" t="s">
        <v>655</v>
      </c>
    </row>
    <row r="8867">
      <c r="A8867" s="1" t="s">
        <v>11128</v>
      </c>
      <c r="B8867" s="1" t="s">
        <v>870</v>
      </c>
      <c r="C8867" s="1" t="s">
        <v>764</v>
      </c>
      <c r="D8867" s="1" t="s">
        <v>153</v>
      </c>
      <c r="E8867" s="1" t="s">
        <v>111</v>
      </c>
      <c r="F8867" s="1" t="s">
        <v>154</v>
      </c>
      <c r="G8867" s="1" t="s">
        <v>28143</v>
      </c>
      <c r="H8867" s="1" t="s">
        <v>28144</v>
      </c>
      <c r="I8867" s="4">
        <v>84.33423611111111</v>
      </c>
      <c r="J8867" s="1">
        <v>1832.3</v>
      </c>
      <c r="K8867" s="1">
        <v>313.5</v>
      </c>
      <c r="M8867" s="10">
        <f t="array" ref="M8867">_xlfn.XLOOKUP(A8867,subscriptions!B8867:B10004,subscriptions!D8867:D10004)</f>
        <v>120</v>
      </c>
      <c r="N8867" s="10">
        <f t="array" ref="N8867">_xlfn.XLOOKUP(A8867,subscriptions!B8867:B10004,subscriptions!G8867:G10004)</f>
        <v>10</v>
      </c>
      <c r="O8867" s="10">
        <v>108.0</v>
      </c>
      <c r="P8867" s="10" t="str">
        <f t="array" ref="P8867">_xlfn.XLOOKUP(A8867,subscriptions!B8867:B10004,subscriptions!C8867:C10004)</f>
        <v>Residential</v>
      </c>
      <c r="Q8867" s="10" t="s">
        <v>128</v>
      </c>
      <c r="R8867" s="10" t="s">
        <v>212</v>
      </c>
      <c r="S8867" s="10" t="s">
        <v>195</v>
      </c>
    </row>
    <row r="8868">
      <c r="A8868" s="1" t="s">
        <v>11129</v>
      </c>
      <c r="B8868" s="1" t="s">
        <v>6037</v>
      </c>
      <c r="C8868" s="1" t="s">
        <v>673</v>
      </c>
      <c r="D8868" s="1" t="s">
        <v>27</v>
      </c>
      <c r="E8868" s="1" t="s">
        <v>179</v>
      </c>
      <c r="F8868" s="1" t="s">
        <v>901</v>
      </c>
      <c r="G8868" s="1" t="s">
        <v>28145</v>
      </c>
      <c r="H8868" s="1" t="s">
        <v>28146</v>
      </c>
      <c r="I8868" s="4">
        <v>84.17153935185185</v>
      </c>
      <c r="J8868" s="1">
        <v>861.93</v>
      </c>
      <c r="K8868" s="1">
        <v>209.46</v>
      </c>
      <c r="L8868" s="1">
        <v>100.0</v>
      </c>
      <c r="M8868" s="10">
        <f t="array" ref="M8868">_xlfn.XLOOKUP(A8868,subscriptions!B8868:B10004,subscriptions!D8868:D10004)</f>
        <v>250</v>
      </c>
      <c r="N8868" s="10">
        <f t="array" ref="N8868">_xlfn.XLOOKUP(A8868,subscriptions!B8868:B10004,subscriptions!G8868:G10004)</f>
        <v>20</v>
      </c>
      <c r="O8868" s="10">
        <v>200.0</v>
      </c>
      <c r="P8868" s="10" t="str">
        <f t="array" ref="P8868">_xlfn.XLOOKUP(A8868,subscriptions!B8868:B10004,subscriptions!C8868:C10004)</f>
        <v>Business</v>
      </c>
      <c r="Q8868" s="10" t="s">
        <v>128</v>
      </c>
      <c r="R8868" s="10" t="s">
        <v>129</v>
      </c>
      <c r="S8868" s="10" t="s">
        <v>1082</v>
      </c>
    </row>
    <row r="8869">
      <c r="A8869" s="1" t="s">
        <v>11130</v>
      </c>
      <c r="B8869" s="1" t="s">
        <v>389</v>
      </c>
      <c r="C8869" s="1" t="s">
        <v>2007</v>
      </c>
      <c r="D8869" s="1" t="s">
        <v>27</v>
      </c>
      <c r="E8869" s="1" t="s">
        <v>262</v>
      </c>
      <c r="F8869" s="1" t="s">
        <v>674</v>
      </c>
      <c r="G8869" s="1" t="s">
        <v>28147</v>
      </c>
      <c r="H8869" s="1" t="s">
        <v>28148</v>
      </c>
      <c r="I8869" s="4">
        <v>84.25842592592592</v>
      </c>
      <c r="J8869" s="1">
        <v>1300.54</v>
      </c>
      <c r="K8869" s="1">
        <v>269.24</v>
      </c>
      <c r="M8869" s="10">
        <f t="array" ref="M8869">_xlfn.XLOOKUP(A8869,subscriptions!B8869:B10004,subscriptions!D8869:D10004)</f>
        <v>120</v>
      </c>
      <c r="N8869" s="10">
        <f t="array" ref="N8869">_xlfn.XLOOKUP(A8869,subscriptions!B8869:B10004,subscriptions!G8869:G10004)</f>
        <v>0</v>
      </c>
      <c r="O8869" s="10">
        <v>120.0</v>
      </c>
      <c r="P8869" s="10" t="str">
        <f t="array" ref="P8869">_xlfn.XLOOKUP(A8869,subscriptions!B8869:B10004,subscriptions!C8869:C10004)</f>
        <v>Residential</v>
      </c>
      <c r="Q8869" s="10" t="s">
        <v>173</v>
      </c>
      <c r="R8869" s="10" t="s">
        <v>212</v>
      </c>
      <c r="S8869" s="10" t="s">
        <v>4148</v>
      </c>
    </row>
    <row r="8870">
      <c r="A8870" s="1" t="s">
        <v>11131</v>
      </c>
      <c r="B8870" s="1" t="s">
        <v>1317</v>
      </c>
      <c r="C8870" s="1" t="s">
        <v>218</v>
      </c>
      <c r="D8870" s="1" t="s">
        <v>27</v>
      </c>
      <c r="E8870" s="1" t="s">
        <v>631</v>
      </c>
      <c r="F8870" s="1" t="s">
        <v>632</v>
      </c>
      <c r="G8870" s="1" t="s">
        <v>28149</v>
      </c>
      <c r="H8870" s="1" t="s">
        <v>28150</v>
      </c>
      <c r="I8870" s="4">
        <v>84.38295138888888</v>
      </c>
      <c r="J8870" s="1">
        <v>1620.8</v>
      </c>
      <c r="K8870" s="1">
        <v>274.79</v>
      </c>
      <c r="M8870" s="10">
        <f t="array" ref="M8870">_xlfn.XLOOKUP(A8870,subscriptions!B8870:B10004,subscriptions!D8870:D10004)</f>
        <v>120</v>
      </c>
      <c r="N8870" s="10">
        <f t="array" ref="N8870">_xlfn.XLOOKUP(A8870,subscriptions!B8870:B10004,subscriptions!G8870:G10004)</f>
        <v>5</v>
      </c>
      <c r="O8870" s="10">
        <v>114.0</v>
      </c>
      <c r="P8870" s="10" t="str">
        <f t="array" ref="P8870">_xlfn.XLOOKUP(A8870,subscriptions!B8870:B10004,subscriptions!C8870:C10004)</f>
        <v>Residential</v>
      </c>
      <c r="Q8870" s="10" t="s">
        <v>194</v>
      </c>
      <c r="R8870" s="10" t="s">
        <v>212</v>
      </c>
      <c r="S8870" s="10" t="s">
        <v>671</v>
      </c>
    </row>
    <row r="8871">
      <c r="A8871" s="1" t="s">
        <v>11132</v>
      </c>
      <c r="B8871" s="1" t="s">
        <v>870</v>
      </c>
      <c r="C8871" s="1" t="s">
        <v>1347</v>
      </c>
      <c r="D8871" s="1" t="s">
        <v>153</v>
      </c>
      <c r="E8871" s="1" t="s">
        <v>262</v>
      </c>
      <c r="F8871" s="1" t="s">
        <v>392</v>
      </c>
      <c r="G8871" s="1" t="s">
        <v>28151</v>
      </c>
      <c r="H8871" s="1" t="s">
        <v>28152</v>
      </c>
      <c r="I8871" s="4">
        <v>84.21697916666666</v>
      </c>
      <c r="J8871" s="1">
        <v>696.72</v>
      </c>
      <c r="K8871" s="1">
        <v>159.21</v>
      </c>
      <c r="M8871" s="10">
        <f t="array" ref="M8871">_xlfn.XLOOKUP(A8871,subscriptions!B8871:B10004,subscriptions!D8871:D10004)</f>
        <v>120</v>
      </c>
      <c r="N8871" s="10">
        <f t="array" ref="N8871">_xlfn.XLOOKUP(A8871,subscriptions!B8871:B10004,subscriptions!G8871:G10004)</f>
        <v>10</v>
      </c>
      <c r="O8871" s="10">
        <v>108.0</v>
      </c>
      <c r="P8871" s="10" t="str">
        <f t="array" ref="P8871">_xlfn.XLOOKUP(A8871,subscriptions!B8871:B10004,subscriptions!C8871:C10004)</f>
        <v>Residential</v>
      </c>
      <c r="Q8871" s="10" t="s">
        <v>128</v>
      </c>
      <c r="R8871" s="10" t="s">
        <v>212</v>
      </c>
      <c r="S8871" s="10" t="s">
        <v>453</v>
      </c>
    </row>
    <row r="8872">
      <c r="A8872" s="1" t="s">
        <v>11133</v>
      </c>
      <c r="B8872" s="1" t="s">
        <v>197</v>
      </c>
      <c r="C8872" s="1" t="s">
        <v>152</v>
      </c>
      <c r="D8872" s="1" t="s">
        <v>153</v>
      </c>
      <c r="E8872" s="1" t="s">
        <v>219</v>
      </c>
      <c r="F8872" s="1" t="s">
        <v>1461</v>
      </c>
      <c r="G8872" s="1" t="s">
        <v>28153</v>
      </c>
      <c r="H8872" s="1" t="s">
        <v>28154</v>
      </c>
      <c r="I8872" s="4">
        <v>84.29733796296296</v>
      </c>
      <c r="J8872" s="1">
        <v>3785.15</v>
      </c>
      <c r="K8872" s="1">
        <v>515.89</v>
      </c>
      <c r="M8872" s="10">
        <f t="array" ref="M8872">_xlfn.XLOOKUP(A8872,subscriptions!B8872:B10004,subscriptions!D8872:D10004)</f>
        <v>50</v>
      </c>
      <c r="N8872" s="10">
        <f t="array" ref="N8872">_xlfn.XLOOKUP(A8872,subscriptions!B8872:B10004,subscriptions!G8872:G10004)</f>
        <v>20</v>
      </c>
      <c r="O8872" s="10">
        <v>40.0</v>
      </c>
      <c r="P8872" s="10" t="str">
        <f t="array" ref="P8872">_xlfn.XLOOKUP(A8872,subscriptions!B8872:B10004,subscriptions!C8872:C10004)</f>
        <v>Mini</v>
      </c>
      <c r="Q8872" s="10" t="s">
        <v>128</v>
      </c>
      <c r="R8872" s="10" t="s">
        <v>148</v>
      </c>
      <c r="S8872" s="10" t="s">
        <v>407</v>
      </c>
    </row>
    <row r="8873">
      <c r="A8873" s="1" t="s">
        <v>11134</v>
      </c>
      <c r="B8873" s="1" t="s">
        <v>278</v>
      </c>
      <c r="C8873" s="1" t="s">
        <v>237</v>
      </c>
      <c r="D8873" s="1" t="s">
        <v>27</v>
      </c>
      <c r="E8873" s="1" t="s">
        <v>239</v>
      </c>
      <c r="F8873" s="1" t="s">
        <v>2132</v>
      </c>
      <c r="G8873" s="1" t="s">
        <v>28155</v>
      </c>
      <c r="H8873" s="1" t="s">
        <v>28156</v>
      </c>
      <c r="I8873" s="4">
        <v>84.17387731481482</v>
      </c>
      <c r="J8873" s="1">
        <v>265.76</v>
      </c>
      <c r="K8873" s="1">
        <v>74.92</v>
      </c>
      <c r="M8873" s="10">
        <f t="array" ref="M8873">_xlfn.XLOOKUP(A8873,subscriptions!B8873:B10004,subscriptions!D8873:D10004)</f>
        <v>120</v>
      </c>
      <c r="N8873" s="10">
        <f t="array" ref="N8873">_xlfn.XLOOKUP(A8873,subscriptions!B8873:B10004,subscriptions!G8873:G10004)</f>
        <v>0</v>
      </c>
      <c r="O8873" s="10">
        <v>120.0</v>
      </c>
      <c r="P8873" s="10" t="str">
        <f t="array" ref="P8873">_xlfn.XLOOKUP(A8873,subscriptions!B8873:B10004,subscriptions!C8873:C10004)</f>
        <v>Residential</v>
      </c>
      <c r="Q8873" s="10" t="s">
        <v>173</v>
      </c>
      <c r="R8873" s="10" t="s">
        <v>212</v>
      </c>
      <c r="S8873" s="10" t="s">
        <v>3087</v>
      </c>
    </row>
    <row r="8874">
      <c r="A8874" s="1" t="s">
        <v>11137</v>
      </c>
      <c r="B8874" s="1" t="s">
        <v>1009</v>
      </c>
      <c r="C8874" s="1" t="s">
        <v>1833</v>
      </c>
      <c r="D8874" s="1" t="s">
        <v>153</v>
      </c>
      <c r="E8874" s="1" t="s">
        <v>262</v>
      </c>
      <c r="F8874" s="1" t="s">
        <v>4344</v>
      </c>
      <c r="G8874" s="1" t="s">
        <v>28157</v>
      </c>
      <c r="H8874" s="1" t="s">
        <v>28158</v>
      </c>
      <c r="I8874" s="4">
        <v>84.37927083333334</v>
      </c>
      <c r="J8874" s="1">
        <v>1719.88</v>
      </c>
      <c r="K8874" s="1">
        <v>223.13</v>
      </c>
      <c r="M8874" s="10">
        <f t="array" ref="M8874">_xlfn.XLOOKUP(A8874,subscriptions!B8874:B10004,subscriptions!D8874:D10004)</f>
        <v>120</v>
      </c>
      <c r="N8874" s="10">
        <f t="array" ref="N8874">_xlfn.XLOOKUP(A8874,subscriptions!B8874:B10004,subscriptions!G8874:G10004)</f>
        <v>5</v>
      </c>
      <c r="O8874" s="10">
        <v>114.0</v>
      </c>
      <c r="P8874" s="10" t="str">
        <f t="array" ref="P8874">_xlfn.XLOOKUP(A8874,subscriptions!B8874:B10004,subscriptions!C8874:C10004)</f>
        <v>Residential</v>
      </c>
      <c r="Q8874" s="10" t="s">
        <v>194</v>
      </c>
      <c r="R8874" s="10" t="s">
        <v>212</v>
      </c>
      <c r="S8874" s="10" t="s">
        <v>2380</v>
      </c>
    </row>
    <row r="8875">
      <c r="A8875" s="1" t="s">
        <v>11138</v>
      </c>
      <c r="B8875" s="1" t="s">
        <v>1886</v>
      </c>
      <c r="C8875" s="1" t="s">
        <v>1415</v>
      </c>
      <c r="D8875" s="1" t="s">
        <v>27</v>
      </c>
      <c r="E8875" s="1" t="s">
        <v>179</v>
      </c>
      <c r="F8875" s="1" t="s">
        <v>844</v>
      </c>
      <c r="G8875" s="1" t="s">
        <v>28159</v>
      </c>
      <c r="H8875" s="1" t="s">
        <v>28160</v>
      </c>
      <c r="I8875" s="4">
        <v>84.38347222222222</v>
      </c>
      <c r="J8875" s="1">
        <v>56.55</v>
      </c>
      <c r="K8875" s="1">
        <v>16.62</v>
      </c>
      <c r="L8875" s="1">
        <v>100.0</v>
      </c>
      <c r="M8875" s="10">
        <f t="array" ref="M8875">_xlfn.XLOOKUP(A8875,subscriptions!B8875:B10004,subscriptions!D8875:D10004)</f>
        <v>120</v>
      </c>
      <c r="N8875" s="10">
        <f t="array" ref="N8875">_xlfn.XLOOKUP(A8875,subscriptions!B8875:B10004,subscriptions!G8875:G10004)</f>
        <v>10</v>
      </c>
      <c r="O8875" s="10">
        <v>108.0</v>
      </c>
      <c r="P8875" s="10" t="str">
        <f t="array" ref="P8875">_xlfn.XLOOKUP(A8875,subscriptions!B8875:B10004,subscriptions!C8875:C10004)</f>
        <v>Residential</v>
      </c>
      <c r="Q8875" s="10" t="s">
        <v>128</v>
      </c>
      <c r="R8875" s="10" t="s">
        <v>212</v>
      </c>
      <c r="S8875" s="10" t="s">
        <v>882</v>
      </c>
    </row>
    <row r="8876">
      <c r="A8876" s="1" t="s">
        <v>11139</v>
      </c>
      <c r="B8876" s="1" t="s">
        <v>1226</v>
      </c>
      <c r="C8876" s="1" t="s">
        <v>871</v>
      </c>
      <c r="D8876" s="1" t="s">
        <v>153</v>
      </c>
      <c r="E8876" s="1" t="s">
        <v>179</v>
      </c>
      <c r="F8876" s="1" t="s">
        <v>1760</v>
      </c>
      <c r="G8876" s="1" t="s">
        <v>28161</v>
      </c>
      <c r="H8876" s="1" t="s">
        <v>28162</v>
      </c>
      <c r="I8876" s="4">
        <v>84.29604166666667</v>
      </c>
      <c r="J8876" s="1">
        <v>3928.44</v>
      </c>
      <c r="K8876" s="1">
        <v>819.47</v>
      </c>
      <c r="L8876" s="1">
        <v>100.0</v>
      </c>
      <c r="M8876" s="10">
        <f t="array" ref="M8876">_xlfn.XLOOKUP(A8876,subscriptions!B8876:B10004,subscriptions!D8876:D10004)</f>
        <v>50</v>
      </c>
      <c r="N8876" s="10">
        <f t="array" ref="N8876">_xlfn.XLOOKUP(A8876,subscriptions!B8876:B10004,subscriptions!G8876:G10004)</f>
        <v>20</v>
      </c>
      <c r="O8876" s="10">
        <v>40.0</v>
      </c>
      <c r="P8876" s="10" t="str">
        <f t="array" ref="P8876">_xlfn.XLOOKUP(A8876,subscriptions!B8876:B10004,subscriptions!C8876:C10004)</f>
        <v>Mini</v>
      </c>
      <c r="Q8876" s="10" t="s">
        <v>128</v>
      </c>
      <c r="R8876" s="10" t="s">
        <v>148</v>
      </c>
      <c r="S8876" s="10" t="s">
        <v>655</v>
      </c>
    </row>
    <row r="8877">
      <c r="A8877" s="1" t="s">
        <v>11140</v>
      </c>
      <c r="B8877" s="1" t="s">
        <v>1099</v>
      </c>
      <c r="C8877" s="1" t="s">
        <v>1507</v>
      </c>
      <c r="D8877" s="1" t="s">
        <v>153</v>
      </c>
      <c r="E8877" s="1" t="s">
        <v>111</v>
      </c>
      <c r="F8877" s="1" t="s">
        <v>1227</v>
      </c>
      <c r="G8877" s="1" t="s">
        <v>28163</v>
      </c>
      <c r="H8877" s="1" t="s">
        <v>28164</v>
      </c>
      <c r="I8877" s="4">
        <v>84.37799768518518</v>
      </c>
      <c r="J8877" s="1">
        <v>229.03</v>
      </c>
      <c r="K8877" s="1">
        <v>48.9</v>
      </c>
      <c r="M8877" s="10">
        <f t="array" ref="M8877">_xlfn.XLOOKUP(A8877,subscriptions!B8877:B10004,subscriptions!D8877:D10004)</f>
        <v>120</v>
      </c>
      <c r="N8877" s="10">
        <f t="array" ref="N8877">_xlfn.XLOOKUP(A8877,subscriptions!B8877:B10004,subscriptions!G8877:G10004)</f>
        <v>0</v>
      </c>
      <c r="O8877" s="10">
        <v>120.0</v>
      </c>
      <c r="P8877" s="10" t="str">
        <f t="array" ref="P8877">_xlfn.XLOOKUP(A8877,subscriptions!B8877:B10004,subscriptions!C8877:C10004)</f>
        <v>Residential</v>
      </c>
      <c r="Q8877" s="10" t="s">
        <v>173</v>
      </c>
      <c r="R8877" s="10" t="s">
        <v>212</v>
      </c>
      <c r="S8877" s="10" t="s">
        <v>1302</v>
      </c>
    </row>
    <row r="8878">
      <c r="A8878" s="1" t="s">
        <v>11141</v>
      </c>
      <c r="B8878" s="1" t="s">
        <v>1141</v>
      </c>
      <c r="C8878" s="1" t="s">
        <v>178</v>
      </c>
      <c r="D8878" s="1" t="s">
        <v>27</v>
      </c>
      <c r="E8878" s="1" t="s">
        <v>239</v>
      </c>
      <c r="F8878" s="1" t="s">
        <v>2267</v>
      </c>
      <c r="G8878" s="1" t="s">
        <v>28165</v>
      </c>
      <c r="H8878" s="1" t="s">
        <v>28166</v>
      </c>
      <c r="I8878" s="4">
        <v>84.25447916666667</v>
      </c>
      <c r="J8878" s="1">
        <v>199.54</v>
      </c>
      <c r="K8878" s="1">
        <v>32.87</v>
      </c>
      <c r="M8878" s="10">
        <f t="array" ref="M8878">_xlfn.XLOOKUP(A8878,subscriptions!B8878:B10004,subscriptions!D8878:D10004)</f>
        <v>250</v>
      </c>
      <c r="N8878" s="10">
        <f t="array" ref="N8878">_xlfn.XLOOKUP(A8878,subscriptions!B8878:B10004,subscriptions!G8878:G10004)</f>
        <v>5</v>
      </c>
      <c r="O8878" s="10">
        <v>237.5</v>
      </c>
      <c r="P8878" s="10" t="str">
        <f t="array" ref="P8878">_xlfn.XLOOKUP(A8878,subscriptions!B8878:B10004,subscriptions!C8878:C10004)</f>
        <v>Business</v>
      </c>
      <c r="Q8878" s="10" t="s">
        <v>194</v>
      </c>
      <c r="R8878" s="10" t="s">
        <v>129</v>
      </c>
      <c r="S8878" s="10" t="s">
        <v>2046</v>
      </c>
    </row>
    <row r="8879">
      <c r="A8879" s="1" t="s">
        <v>11142</v>
      </c>
      <c r="B8879" s="1" t="s">
        <v>919</v>
      </c>
      <c r="C8879" s="1" t="s">
        <v>110</v>
      </c>
      <c r="D8879" s="1" t="s">
        <v>27</v>
      </c>
      <c r="E8879" s="1" t="s">
        <v>262</v>
      </c>
      <c r="F8879" s="1" t="s">
        <v>2112</v>
      </c>
      <c r="G8879" s="1" t="s">
        <v>28167</v>
      </c>
      <c r="H8879" s="1" t="s">
        <v>28168</v>
      </c>
      <c r="I8879" s="4">
        <v>84.38265046296296</v>
      </c>
      <c r="J8879" s="1">
        <v>657.47</v>
      </c>
      <c r="K8879" s="1">
        <v>133.03</v>
      </c>
      <c r="M8879" s="10">
        <f t="array" ref="M8879">_xlfn.XLOOKUP(A8879,subscriptions!B8879:B10004,subscriptions!D8879:D10004)</f>
        <v>50</v>
      </c>
      <c r="N8879" s="10">
        <f t="array" ref="N8879">_xlfn.XLOOKUP(A8879,subscriptions!B8879:B10004,subscriptions!G8879:G10004)</f>
        <v>10</v>
      </c>
      <c r="O8879" s="10">
        <v>45.0</v>
      </c>
      <c r="P8879" s="10" t="str">
        <f t="array" ref="P8879">_xlfn.XLOOKUP(A8879,subscriptions!B8879:B10004,subscriptions!C8879:C10004)</f>
        <v>Mini</v>
      </c>
      <c r="Q8879" s="10" t="s">
        <v>128</v>
      </c>
      <c r="R8879" s="10" t="s">
        <v>148</v>
      </c>
      <c r="S8879" s="10" t="s">
        <v>671</v>
      </c>
    </row>
    <row r="8880">
      <c r="A8880" s="1" t="s">
        <v>11143</v>
      </c>
      <c r="B8880" s="1" t="s">
        <v>1262</v>
      </c>
      <c r="C8880" s="1" t="s">
        <v>178</v>
      </c>
      <c r="D8880" s="1" t="s">
        <v>27</v>
      </c>
      <c r="E8880" s="1" t="s">
        <v>280</v>
      </c>
      <c r="F8880" s="1" t="s">
        <v>1706</v>
      </c>
      <c r="G8880" s="1" t="s">
        <v>28169</v>
      </c>
      <c r="H8880" s="1" t="s">
        <v>28170</v>
      </c>
      <c r="I8880" s="4">
        <v>84.17384259259259</v>
      </c>
      <c r="J8880" s="1">
        <v>751.57</v>
      </c>
      <c r="K8880" s="1">
        <v>111.09</v>
      </c>
      <c r="M8880" s="10">
        <f t="array" ref="M8880">_xlfn.XLOOKUP(A8880,subscriptions!B8880:B10004,subscriptions!D8880:D10004)</f>
        <v>50</v>
      </c>
      <c r="N8880" s="10">
        <f t="array" ref="N8880">_xlfn.XLOOKUP(A8880,subscriptions!B8880:B10004,subscriptions!G8880:G10004)</f>
        <v>20</v>
      </c>
      <c r="O8880" s="10">
        <v>40.0</v>
      </c>
      <c r="P8880" s="10" t="str">
        <f t="array" ref="P8880">_xlfn.XLOOKUP(A8880,subscriptions!B8880:B10004,subscriptions!C8880:C10004)</f>
        <v>Mini</v>
      </c>
      <c r="Q8880" s="10" t="s">
        <v>128</v>
      </c>
      <c r="R8880" s="10" t="s">
        <v>148</v>
      </c>
      <c r="S8880" s="10" t="s">
        <v>3087</v>
      </c>
    </row>
    <row r="8881">
      <c r="A8881" s="1" t="s">
        <v>11144</v>
      </c>
      <c r="B8881" s="1" t="s">
        <v>1984</v>
      </c>
      <c r="C8881" s="1" t="s">
        <v>1876</v>
      </c>
      <c r="D8881" s="1" t="s">
        <v>153</v>
      </c>
      <c r="E8881" s="1" t="s">
        <v>111</v>
      </c>
      <c r="F8881" s="1" t="s">
        <v>1855</v>
      </c>
      <c r="G8881" s="1" t="s">
        <v>28171</v>
      </c>
      <c r="H8881" s="1" t="s">
        <v>28172</v>
      </c>
      <c r="I8881" s="4">
        <v>84.38144675925926</v>
      </c>
      <c r="J8881" s="1">
        <v>411.77</v>
      </c>
      <c r="K8881" s="1">
        <v>94.62</v>
      </c>
      <c r="M8881" s="10">
        <f t="array" ref="M8881">_xlfn.XLOOKUP(A8881,subscriptions!B8881:B10004,subscriptions!D8881:D10004)</f>
        <v>120</v>
      </c>
      <c r="N8881" s="10">
        <f t="array" ref="N8881">_xlfn.XLOOKUP(A8881,subscriptions!B8881:B10004,subscriptions!G8881:G10004)</f>
        <v>0</v>
      </c>
      <c r="O8881" s="10">
        <v>120.0</v>
      </c>
      <c r="P8881" s="10" t="str">
        <f t="array" ref="P8881">_xlfn.XLOOKUP(A8881,subscriptions!B8881:B10004,subscriptions!C8881:C10004)</f>
        <v>Residential</v>
      </c>
      <c r="Q8881" s="10" t="s">
        <v>173</v>
      </c>
      <c r="R8881" s="10" t="s">
        <v>212</v>
      </c>
      <c r="S8881" s="10" t="s">
        <v>1789</v>
      </c>
    </row>
    <row r="8882">
      <c r="A8882" s="1" t="s">
        <v>11145</v>
      </c>
      <c r="B8882" s="1" t="s">
        <v>4627</v>
      </c>
      <c r="C8882" s="1" t="s">
        <v>1251</v>
      </c>
      <c r="D8882" s="1" t="s">
        <v>27</v>
      </c>
      <c r="E8882" s="1" t="s">
        <v>239</v>
      </c>
      <c r="F8882" s="1" t="s">
        <v>2267</v>
      </c>
      <c r="G8882" s="1" t="s">
        <v>28173</v>
      </c>
      <c r="H8882" s="1" t="s">
        <v>28174</v>
      </c>
      <c r="I8882" s="4">
        <v>84.21697916666666</v>
      </c>
      <c r="J8882" s="1">
        <v>1369.65</v>
      </c>
      <c r="K8882" s="1">
        <v>128.55</v>
      </c>
      <c r="M8882" s="10">
        <f t="array" ref="M8882">_xlfn.XLOOKUP(A8882,subscriptions!B8882:B10004,subscriptions!D8882:D10004)</f>
        <v>80</v>
      </c>
      <c r="N8882" s="10">
        <f t="array" ref="N8882">_xlfn.XLOOKUP(A8882,subscriptions!B8882:B10004,subscriptions!G8882:G10004)</f>
        <v>5</v>
      </c>
      <c r="O8882" s="10">
        <v>76.0</v>
      </c>
      <c r="P8882" s="10" t="str">
        <f t="array" ref="P8882">_xlfn.XLOOKUP(A8882,subscriptions!B8882:B10004,subscriptions!C8882:C10004)</f>
        <v>Roam</v>
      </c>
      <c r="Q8882" s="10" t="s">
        <v>194</v>
      </c>
      <c r="R8882" s="10" t="s">
        <v>148</v>
      </c>
      <c r="S8882" s="10" t="s">
        <v>453</v>
      </c>
    </row>
    <row r="8883">
      <c r="A8883" s="1" t="s">
        <v>11146</v>
      </c>
      <c r="B8883" s="1" t="s">
        <v>2279</v>
      </c>
      <c r="C8883" s="1" t="s">
        <v>673</v>
      </c>
      <c r="D8883" s="1" t="s">
        <v>153</v>
      </c>
      <c r="E8883" s="1" t="s">
        <v>332</v>
      </c>
      <c r="F8883" s="1" t="s">
        <v>333</v>
      </c>
      <c r="G8883" s="1" t="s">
        <v>28175</v>
      </c>
      <c r="H8883" s="1" t="s">
        <v>28176</v>
      </c>
      <c r="I8883" s="4">
        <v>84.17108796296296</v>
      </c>
      <c r="J8883" s="1">
        <v>927.55</v>
      </c>
      <c r="K8883" s="1">
        <v>160.19</v>
      </c>
      <c r="M8883" s="10">
        <f t="array" ref="M8883">_xlfn.XLOOKUP(A8883,subscriptions!B8883:B10004,subscriptions!D8883:D10004)</f>
        <v>120</v>
      </c>
      <c r="N8883" s="10">
        <f t="array" ref="N8883">_xlfn.XLOOKUP(A8883,subscriptions!B8883:B10004,subscriptions!G8883:G10004)</f>
        <v>10</v>
      </c>
      <c r="O8883" s="10">
        <v>108.0</v>
      </c>
      <c r="P8883" s="10" t="str">
        <f t="array" ref="P8883">_xlfn.XLOOKUP(A8883,subscriptions!B8883:B10004,subscriptions!C8883:C10004)</f>
        <v>Residential</v>
      </c>
      <c r="Q8883" s="10" t="s">
        <v>128</v>
      </c>
      <c r="R8883" s="10" t="s">
        <v>212</v>
      </c>
      <c r="S8883" s="10" t="s">
        <v>310</v>
      </c>
    </row>
    <row r="8884">
      <c r="A8884" s="1" t="s">
        <v>11148</v>
      </c>
      <c r="B8884" s="1" t="s">
        <v>941</v>
      </c>
      <c r="C8884" s="1" t="s">
        <v>218</v>
      </c>
      <c r="D8884" s="1" t="s">
        <v>27</v>
      </c>
      <c r="E8884" s="1" t="s">
        <v>219</v>
      </c>
      <c r="F8884" s="1" t="s">
        <v>660</v>
      </c>
      <c r="G8884" s="1" t="s">
        <v>28177</v>
      </c>
      <c r="H8884" s="1" t="s">
        <v>28178</v>
      </c>
      <c r="I8884" s="4">
        <v>84.38009259259259</v>
      </c>
      <c r="J8884" s="1">
        <v>102.16</v>
      </c>
      <c r="K8884" s="1">
        <v>33.84</v>
      </c>
      <c r="M8884" s="10">
        <f t="array" ref="M8884">_xlfn.XLOOKUP(A8884,subscriptions!B8884:B10004,subscriptions!D8884:D10004)</f>
        <v>80</v>
      </c>
      <c r="N8884" s="10">
        <f t="array" ref="N8884">_xlfn.XLOOKUP(A8884,subscriptions!B8884:B10004,subscriptions!G8884:G10004)</f>
        <v>20</v>
      </c>
      <c r="O8884" s="10">
        <v>64.0</v>
      </c>
      <c r="P8884" s="10" t="str">
        <f t="array" ref="P8884">_xlfn.XLOOKUP(A8884,subscriptions!B8884:B10004,subscriptions!C8884:C10004)</f>
        <v>Roam</v>
      </c>
      <c r="Q8884" s="10" t="s">
        <v>128</v>
      </c>
      <c r="R8884" s="10" t="s">
        <v>148</v>
      </c>
      <c r="S8884" s="10" t="s">
        <v>698</v>
      </c>
    </row>
    <row r="8885">
      <c r="A8885" s="1" t="s">
        <v>11150</v>
      </c>
      <c r="B8885" s="1" t="s">
        <v>295</v>
      </c>
      <c r="C8885" s="1" t="s">
        <v>673</v>
      </c>
      <c r="D8885" s="1" t="s">
        <v>153</v>
      </c>
      <c r="E8885" s="1" t="s">
        <v>219</v>
      </c>
      <c r="F8885" s="1" t="s">
        <v>1010</v>
      </c>
      <c r="G8885" s="1" t="s">
        <v>28179</v>
      </c>
      <c r="H8885" s="1" t="s">
        <v>28180</v>
      </c>
      <c r="I8885" s="4">
        <v>84.37998842592593</v>
      </c>
      <c r="J8885" s="1">
        <v>627.73</v>
      </c>
      <c r="K8885" s="1">
        <v>130.54</v>
      </c>
      <c r="M8885" s="10">
        <f t="array" ref="M8885">_xlfn.XLOOKUP(A8885,subscriptions!B8885:B10004,subscriptions!D8885:D10004)</f>
        <v>120</v>
      </c>
      <c r="N8885" s="10">
        <f t="array" ref="N8885">_xlfn.XLOOKUP(A8885,subscriptions!B8885:B10004,subscriptions!G8885:G10004)</f>
        <v>0</v>
      </c>
      <c r="O8885" s="10">
        <v>120.0</v>
      </c>
      <c r="P8885" s="10" t="str">
        <f t="array" ref="P8885">_xlfn.XLOOKUP(A8885,subscriptions!B8885:B10004,subscriptions!C8885:C10004)</f>
        <v>Residential</v>
      </c>
      <c r="Q8885" s="10" t="s">
        <v>173</v>
      </c>
      <c r="R8885" s="10" t="s">
        <v>212</v>
      </c>
      <c r="S8885" s="10" t="s">
        <v>698</v>
      </c>
    </row>
    <row r="8886">
      <c r="A8886" s="1" t="s">
        <v>11151</v>
      </c>
      <c r="B8886" s="1" t="s">
        <v>329</v>
      </c>
      <c r="C8886" s="1" t="s">
        <v>1142</v>
      </c>
      <c r="D8886" s="1" t="s">
        <v>27</v>
      </c>
      <c r="E8886" s="1" t="s">
        <v>631</v>
      </c>
      <c r="F8886" s="1" t="s">
        <v>1084</v>
      </c>
      <c r="G8886" s="1" t="s">
        <v>28181</v>
      </c>
      <c r="H8886" s="1" t="s">
        <v>28182</v>
      </c>
      <c r="I8886" s="4">
        <v>84.41893518518519</v>
      </c>
      <c r="J8886" s="1">
        <v>2544.52</v>
      </c>
      <c r="K8886" s="1">
        <v>255.33</v>
      </c>
      <c r="M8886" s="10">
        <f t="array" ref="M8886">_xlfn.XLOOKUP(A8886,subscriptions!B8886:B10004,subscriptions!D8886:D10004)</f>
        <v>80</v>
      </c>
      <c r="N8886" s="10">
        <f t="array" ref="N8886">_xlfn.XLOOKUP(A8886,subscriptions!B8886:B10004,subscriptions!G8886:G10004)</f>
        <v>5</v>
      </c>
      <c r="O8886" s="10">
        <v>76.0</v>
      </c>
      <c r="P8886" s="10" t="str">
        <f t="array" ref="P8886">_xlfn.XLOOKUP(A8886,subscriptions!B8886:B10004,subscriptions!C8886:C10004)</f>
        <v>Roam</v>
      </c>
      <c r="Q8886" s="10" t="s">
        <v>194</v>
      </c>
      <c r="R8886" s="10" t="s">
        <v>148</v>
      </c>
      <c r="S8886" s="10" t="s">
        <v>1822</v>
      </c>
    </row>
    <row r="8887">
      <c r="A8887" s="1" t="s">
        <v>11152</v>
      </c>
      <c r="B8887" s="1" t="s">
        <v>2534</v>
      </c>
      <c r="C8887" s="1" t="s">
        <v>1507</v>
      </c>
      <c r="D8887" s="1" t="s">
        <v>153</v>
      </c>
      <c r="E8887" s="1" t="s">
        <v>239</v>
      </c>
      <c r="F8887" s="1" t="s">
        <v>1186</v>
      </c>
      <c r="G8887" s="1" t="s">
        <v>28183</v>
      </c>
      <c r="H8887" s="1" t="s">
        <v>28184</v>
      </c>
      <c r="I8887" s="4">
        <v>84.21069444444444</v>
      </c>
      <c r="J8887" s="1">
        <v>1805.33</v>
      </c>
      <c r="K8887" s="1">
        <v>367.11</v>
      </c>
      <c r="M8887" s="10">
        <f t="array" ref="M8887">_xlfn.XLOOKUP(A8887,subscriptions!B8887:B10004,subscriptions!D8887:D10004)</f>
        <v>80</v>
      </c>
      <c r="N8887" s="10">
        <f t="array" ref="N8887">_xlfn.XLOOKUP(A8887,subscriptions!B8887:B10004,subscriptions!G8887:G10004)</f>
        <v>10</v>
      </c>
      <c r="O8887" s="10">
        <v>72.0</v>
      </c>
      <c r="P8887" s="10" t="str">
        <f t="array" ref="P8887">_xlfn.XLOOKUP(A8887,subscriptions!B8887:B10004,subscriptions!C8887:C10004)</f>
        <v>Roam</v>
      </c>
      <c r="Q8887" s="10" t="s">
        <v>128</v>
      </c>
      <c r="R8887" s="10" t="s">
        <v>148</v>
      </c>
      <c r="S8887" s="10" t="s">
        <v>770</v>
      </c>
    </row>
    <row r="8888">
      <c r="A8888" s="1" t="s">
        <v>11153</v>
      </c>
      <c r="B8888" s="1" t="s">
        <v>969</v>
      </c>
      <c r="C8888" s="1" t="s">
        <v>800</v>
      </c>
      <c r="D8888" s="1" t="s">
        <v>27</v>
      </c>
      <c r="E8888" s="1" t="s">
        <v>631</v>
      </c>
      <c r="F8888" s="1" t="s">
        <v>1318</v>
      </c>
      <c r="G8888" s="1" t="s">
        <v>28185</v>
      </c>
      <c r="H8888" s="1" t="s">
        <v>28186</v>
      </c>
      <c r="I8888" s="4">
        <v>84.29795138888889</v>
      </c>
      <c r="J8888" s="1">
        <v>1985.77</v>
      </c>
      <c r="K8888" s="1">
        <v>350.6</v>
      </c>
      <c r="M8888" s="10">
        <f t="array" ref="M8888">_xlfn.XLOOKUP(A8888,subscriptions!B8888:B10004,subscriptions!D8888:D10004)</f>
        <v>120</v>
      </c>
      <c r="N8888" s="10">
        <f t="array" ref="N8888">_xlfn.XLOOKUP(A8888,subscriptions!B8888:B10004,subscriptions!G8888:G10004)</f>
        <v>20</v>
      </c>
      <c r="O8888" s="10">
        <v>96.0</v>
      </c>
      <c r="P8888" s="10" t="str">
        <f t="array" ref="P8888">_xlfn.XLOOKUP(A8888,subscriptions!B8888:B10004,subscriptions!C8888:C10004)</f>
        <v>Residential</v>
      </c>
      <c r="Q8888" s="10" t="s">
        <v>128</v>
      </c>
      <c r="R8888" s="10" t="s">
        <v>148</v>
      </c>
      <c r="S8888" s="10" t="s">
        <v>785</v>
      </c>
    </row>
    <row r="8889">
      <c r="A8889" s="1" t="s">
        <v>11154</v>
      </c>
      <c r="B8889" s="1" t="s">
        <v>1027</v>
      </c>
      <c r="C8889" s="1" t="s">
        <v>1477</v>
      </c>
      <c r="D8889" s="1" t="s">
        <v>153</v>
      </c>
      <c r="E8889" s="1" t="s">
        <v>239</v>
      </c>
      <c r="F8889" s="1" t="s">
        <v>2765</v>
      </c>
      <c r="G8889" s="1" t="s">
        <v>28187</v>
      </c>
      <c r="H8889" s="1" t="s">
        <v>28188</v>
      </c>
      <c r="I8889" s="4">
        <v>84.25768518518518</v>
      </c>
      <c r="J8889" s="1">
        <v>1846.57</v>
      </c>
      <c r="K8889" s="1">
        <v>441.47</v>
      </c>
      <c r="M8889" s="10">
        <f t="array" ref="M8889">_xlfn.XLOOKUP(A8889,subscriptions!B8889:B10004,subscriptions!D8889:D10004)</f>
        <v>80</v>
      </c>
      <c r="N8889" s="10">
        <f t="array" ref="N8889">_xlfn.XLOOKUP(A8889,subscriptions!B8889:B10004,subscriptions!G8889:G10004)</f>
        <v>0</v>
      </c>
      <c r="O8889" s="10">
        <v>80.0</v>
      </c>
      <c r="P8889" s="10" t="str">
        <f t="array" ref="P8889">_xlfn.XLOOKUP(A8889,subscriptions!B8889:B10004,subscriptions!C8889:C10004)</f>
        <v>Roam</v>
      </c>
      <c r="Q8889" s="10" t="s">
        <v>173</v>
      </c>
      <c r="R8889" s="10" t="s">
        <v>148</v>
      </c>
      <c r="S8889" s="10" t="s">
        <v>603</v>
      </c>
    </row>
    <row r="8890">
      <c r="A8890" s="1" t="s">
        <v>11155</v>
      </c>
      <c r="B8890" s="1" t="s">
        <v>1939</v>
      </c>
      <c r="C8890" s="1" t="s">
        <v>673</v>
      </c>
      <c r="D8890" s="1" t="s">
        <v>153</v>
      </c>
      <c r="E8890" s="1" t="s">
        <v>111</v>
      </c>
      <c r="F8890" s="1" t="s">
        <v>112</v>
      </c>
      <c r="G8890" s="1" t="s">
        <v>28189</v>
      </c>
      <c r="H8890" s="1" t="s">
        <v>28190</v>
      </c>
      <c r="I8890" s="4">
        <v>84.17324074074074</v>
      </c>
      <c r="J8890" s="1">
        <v>608.71</v>
      </c>
      <c r="K8890" s="1">
        <v>75.36</v>
      </c>
      <c r="M8890" s="10">
        <f t="array" ref="M8890">_xlfn.XLOOKUP(A8890,subscriptions!B8890:B10004,subscriptions!D8890:D10004)</f>
        <v>50</v>
      </c>
      <c r="N8890" s="10">
        <f t="array" ref="N8890">_xlfn.XLOOKUP(A8890,subscriptions!B8890:B10004,subscriptions!G8890:G10004)</f>
        <v>5</v>
      </c>
      <c r="O8890" s="10">
        <v>47.5</v>
      </c>
      <c r="P8890" s="10" t="str">
        <f t="array" ref="P8890">_xlfn.XLOOKUP(A8890,subscriptions!B8890:B10004,subscriptions!C8890:C10004)</f>
        <v>Mini</v>
      </c>
      <c r="Q8890" s="10" t="s">
        <v>194</v>
      </c>
      <c r="R8890" s="10" t="s">
        <v>148</v>
      </c>
      <c r="S8890" s="10" t="s">
        <v>2630</v>
      </c>
    </row>
    <row r="8891">
      <c r="A8891" s="1" t="s">
        <v>11156</v>
      </c>
      <c r="B8891" s="1" t="s">
        <v>508</v>
      </c>
      <c r="C8891" s="1" t="s">
        <v>1973</v>
      </c>
      <c r="D8891" s="1" t="s">
        <v>153</v>
      </c>
      <c r="E8891" s="1" t="s">
        <v>179</v>
      </c>
      <c r="F8891" s="1" t="s">
        <v>1045</v>
      </c>
      <c r="G8891" s="1" t="s">
        <v>28191</v>
      </c>
      <c r="H8891" s="1" t="s">
        <v>28192</v>
      </c>
      <c r="I8891" s="4">
        <v>84.17387731481482</v>
      </c>
      <c r="J8891" s="1">
        <v>207.48</v>
      </c>
      <c r="K8891" s="1">
        <v>60.66</v>
      </c>
      <c r="L8891" s="1">
        <v>100.0</v>
      </c>
      <c r="M8891" s="10">
        <f t="array" ref="M8891">_xlfn.XLOOKUP(A8891,subscriptions!B8891:B10004,subscriptions!D8891:D10004)</f>
        <v>120</v>
      </c>
      <c r="N8891" s="10">
        <f t="array" ref="N8891">_xlfn.XLOOKUP(A8891,subscriptions!B8891:B10004,subscriptions!G8891:G10004)</f>
        <v>10</v>
      </c>
      <c r="O8891" s="10">
        <v>108.0</v>
      </c>
      <c r="P8891" s="10" t="str">
        <f t="array" ref="P8891">_xlfn.XLOOKUP(A8891,subscriptions!B8891:B10004,subscriptions!C8891:C10004)</f>
        <v>Residential</v>
      </c>
      <c r="Q8891" s="10" t="s">
        <v>128</v>
      </c>
      <c r="R8891" s="10" t="s">
        <v>212</v>
      </c>
      <c r="S8891" s="10" t="s">
        <v>3087</v>
      </c>
    </row>
    <row r="8892">
      <c r="A8892" s="1" t="s">
        <v>11157</v>
      </c>
      <c r="B8892" s="1" t="s">
        <v>2521</v>
      </c>
      <c r="C8892" s="1" t="s">
        <v>1678</v>
      </c>
      <c r="D8892" s="1" t="s">
        <v>153</v>
      </c>
      <c r="E8892" s="1" t="s">
        <v>219</v>
      </c>
      <c r="F8892" s="1" t="s">
        <v>971</v>
      </c>
      <c r="G8892" s="1" t="s">
        <v>28193</v>
      </c>
      <c r="H8892" s="1" t="s">
        <v>28194</v>
      </c>
      <c r="I8892" s="4">
        <v>84.21282407407408</v>
      </c>
      <c r="J8892" s="1">
        <v>527.14</v>
      </c>
      <c r="K8892" s="1">
        <v>63.62</v>
      </c>
      <c r="M8892" s="10">
        <f t="array" ref="M8892">_xlfn.XLOOKUP(A8892,subscriptions!B8892:B10004,subscriptions!D8892:D10004)</f>
        <v>50</v>
      </c>
      <c r="N8892" s="10">
        <f t="array" ref="N8892">_xlfn.XLOOKUP(A8892,subscriptions!B8892:B10004,subscriptions!G8892:G10004)</f>
        <v>20</v>
      </c>
      <c r="O8892" s="10">
        <v>40.0</v>
      </c>
      <c r="P8892" s="10" t="str">
        <f t="array" ref="P8892">_xlfn.XLOOKUP(A8892,subscriptions!B8892:B10004,subscriptions!C8892:C10004)</f>
        <v>Mini</v>
      </c>
      <c r="Q8892" s="10" t="s">
        <v>128</v>
      </c>
      <c r="R8892" s="10" t="s">
        <v>148</v>
      </c>
      <c r="S8892" s="10" t="s">
        <v>813</v>
      </c>
    </row>
    <row r="8893">
      <c r="A8893" s="1" t="s">
        <v>11158</v>
      </c>
      <c r="B8893" s="1" t="s">
        <v>589</v>
      </c>
      <c r="C8893" s="1" t="s">
        <v>509</v>
      </c>
      <c r="D8893" s="1" t="s">
        <v>153</v>
      </c>
      <c r="E8893" s="1" t="s">
        <v>262</v>
      </c>
      <c r="F8893" s="1" t="s">
        <v>263</v>
      </c>
      <c r="G8893" s="1" t="s">
        <v>28195</v>
      </c>
      <c r="H8893" s="1" t="s">
        <v>28196</v>
      </c>
      <c r="I8893" s="4">
        <v>84.16741898148148</v>
      </c>
      <c r="J8893" s="1">
        <v>2723.77</v>
      </c>
      <c r="K8893" s="1">
        <v>539.74</v>
      </c>
      <c r="M8893" s="10">
        <f t="array" ref="M8893">_xlfn.XLOOKUP(A8893,subscriptions!B8893:B10004,subscriptions!D8893:D10004)</f>
        <v>120</v>
      </c>
      <c r="N8893" s="10">
        <f t="array" ref="N8893">_xlfn.XLOOKUP(A8893,subscriptions!B8893:B10004,subscriptions!G8893:G10004)</f>
        <v>0</v>
      </c>
      <c r="O8893" s="10">
        <v>120.0</v>
      </c>
      <c r="P8893" s="10" t="str">
        <f t="array" ref="P8893">_xlfn.XLOOKUP(A8893,subscriptions!B8893:B10004,subscriptions!C8893:C10004)</f>
        <v>Residential</v>
      </c>
      <c r="Q8893" s="10" t="s">
        <v>173</v>
      </c>
      <c r="R8893" s="10" t="s">
        <v>212</v>
      </c>
      <c r="S8893" s="10" t="s">
        <v>1412</v>
      </c>
    </row>
    <row r="8894">
      <c r="A8894" s="1" t="s">
        <v>11161</v>
      </c>
      <c r="B8894" s="1" t="s">
        <v>1527</v>
      </c>
      <c r="C8894" s="1" t="s">
        <v>391</v>
      </c>
      <c r="D8894" s="1" t="s">
        <v>153</v>
      </c>
      <c r="E8894" s="1" t="s">
        <v>111</v>
      </c>
      <c r="F8894" s="1" t="s">
        <v>1362</v>
      </c>
      <c r="G8894" s="1" t="s">
        <v>28197</v>
      </c>
      <c r="H8894" s="1" t="s">
        <v>28198</v>
      </c>
      <c r="I8894" s="4">
        <v>84.3403125</v>
      </c>
      <c r="J8894" s="1">
        <v>5953.77</v>
      </c>
      <c r="K8894" s="1">
        <v>596.79</v>
      </c>
      <c r="M8894" s="10">
        <f t="array" ref="M8894">_xlfn.XLOOKUP(A8894,subscriptions!B8894:B10004,subscriptions!D8894:D10004)</f>
        <v>120</v>
      </c>
      <c r="N8894" s="10">
        <f t="array" ref="N8894">_xlfn.XLOOKUP(A8894,subscriptions!B8894:B10004,subscriptions!G8894:G10004)</f>
        <v>5</v>
      </c>
      <c r="O8894" s="10">
        <v>114.0</v>
      </c>
      <c r="P8894" s="10" t="str">
        <f t="array" ref="P8894">_xlfn.XLOOKUP(A8894,subscriptions!B8894:B10004,subscriptions!C8894:C10004)</f>
        <v>Residential</v>
      </c>
      <c r="Q8894" s="10" t="s">
        <v>194</v>
      </c>
      <c r="R8894" s="10" t="s">
        <v>212</v>
      </c>
      <c r="S8894" s="10" t="s">
        <v>616</v>
      </c>
    </row>
    <row r="8895">
      <c r="A8895" s="1" t="s">
        <v>11162</v>
      </c>
      <c r="B8895" s="1" t="s">
        <v>375</v>
      </c>
      <c r="C8895" s="1" t="s">
        <v>884</v>
      </c>
      <c r="D8895" s="1" t="s">
        <v>27</v>
      </c>
      <c r="E8895" s="1" t="s">
        <v>219</v>
      </c>
      <c r="F8895" s="1" t="s">
        <v>574</v>
      </c>
      <c r="G8895" s="1" t="s">
        <v>28199</v>
      </c>
      <c r="H8895" s="1" t="s">
        <v>28200</v>
      </c>
      <c r="I8895" s="4">
        <v>84.21472222222222</v>
      </c>
      <c r="J8895" s="1">
        <v>1071.37</v>
      </c>
      <c r="K8895" s="1">
        <v>266.66</v>
      </c>
      <c r="M8895" s="10">
        <f t="array" ref="M8895">_xlfn.XLOOKUP(A8895,subscriptions!B8895:B10004,subscriptions!D8895:D10004)</f>
        <v>250</v>
      </c>
      <c r="N8895" s="10">
        <f t="array" ref="N8895">_xlfn.XLOOKUP(A8895,subscriptions!B8895:B10004,subscriptions!G8895:G10004)</f>
        <v>10</v>
      </c>
      <c r="O8895" s="10">
        <v>225.0</v>
      </c>
      <c r="P8895" s="10" t="str">
        <f t="array" ref="P8895">_xlfn.XLOOKUP(A8895,subscriptions!B8895:B10004,subscriptions!C8895:C10004)</f>
        <v>Business</v>
      </c>
      <c r="Q8895" s="10" t="s">
        <v>128</v>
      </c>
      <c r="R8895" s="10" t="s">
        <v>129</v>
      </c>
      <c r="S8895" s="10" t="s">
        <v>3641</v>
      </c>
    </row>
    <row r="8896">
      <c r="A8896" s="1" t="s">
        <v>11163</v>
      </c>
      <c r="B8896" s="1" t="s">
        <v>2521</v>
      </c>
      <c r="C8896" s="1" t="s">
        <v>1100</v>
      </c>
      <c r="D8896" s="1" t="s">
        <v>153</v>
      </c>
      <c r="E8896" s="1" t="s">
        <v>262</v>
      </c>
      <c r="F8896" s="1" t="s">
        <v>392</v>
      </c>
      <c r="G8896" s="1" t="s">
        <v>28201</v>
      </c>
      <c r="H8896" s="1" t="s">
        <v>28202</v>
      </c>
      <c r="I8896" s="4">
        <v>84.33405092592592</v>
      </c>
      <c r="J8896" s="1">
        <v>64.62</v>
      </c>
      <c r="K8896" s="1">
        <v>23.27</v>
      </c>
      <c r="M8896" s="10">
        <f t="array" ref="M8896">_xlfn.XLOOKUP(A8896,subscriptions!B8896:B10004,subscriptions!D8896:D10004)</f>
        <v>50</v>
      </c>
      <c r="N8896" s="10">
        <f t="array" ref="N8896">_xlfn.XLOOKUP(A8896,subscriptions!B8896:B10004,subscriptions!G8896:G10004)</f>
        <v>20</v>
      </c>
      <c r="O8896" s="10">
        <v>40.0</v>
      </c>
      <c r="P8896" s="10" t="str">
        <f t="array" ref="P8896">_xlfn.XLOOKUP(A8896,subscriptions!B8896:B10004,subscriptions!C8896:C10004)</f>
        <v>Mini</v>
      </c>
      <c r="Q8896" s="10" t="s">
        <v>128</v>
      </c>
      <c r="R8896" s="10" t="s">
        <v>148</v>
      </c>
      <c r="S8896" s="10" t="s">
        <v>195</v>
      </c>
    </row>
    <row r="8897">
      <c r="A8897" s="1" t="s">
        <v>11164</v>
      </c>
      <c r="B8897" s="1" t="s">
        <v>409</v>
      </c>
      <c r="C8897" s="1" t="s">
        <v>26</v>
      </c>
      <c r="D8897" s="1" t="s">
        <v>27</v>
      </c>
      <c r="E8897" s="1" t="s">
        <v>219</v>
      </c>
      <c r="F8897" s="1" t="s">
        <v>4220</v>
      </c>
      <c r="G8897" s="1" t="s">
        <v>28203</v>
      </c>
      <c r="H8897" s="1" t="s">
        <v>28204</v>
      </c>
      <c r="I8897" s="4">
        <v>84.20918981481482</v>
      </c>
      <c r="J8897" s="1">
        <v>276.31</v>
      </c>
      <c r="K8897" s="1">
        <v>64.84</v>
      </c>
      <c r="M8897" s="10">
        <f t="array" ref="M8897">_xlfn.XLOOKUP(A8897,subscriptions!B8897:B10004,subscriptions!D8897:D10004)</f>
        <v>120</v>
      </c>
      <c r="N8897" s="10">
        <f t="array" ref="N8897">_xlfn.XLOOKUP(A8897,subscriptions!B8897:B10004,subscriptions!G8897:G10004)</f>
        <v>0</v>
      </c>
      <c r="O8897" s="10">
        <v>120.0</v>
      </c>
      <c r="P8897" s="10" t="str">
        <f t="array" ref="P8897">_xlfn.XLOOKUP(A8897,subscriptions!B8897:B10004,subscriptions!C8897:C10004)</f>
        <v>Residential</v>
      </c>
      <c r="Q8897" s="10" t="s">
        <v>173</v>
      </c>
      <c r="R8897" s="10" t="s">
        <v>212</v>
      </c>
      <c r="S8897" s="10" t="s">
        <v>1374</v>
      </c>
    </row>
    <row r="8898">
      <c r="A8898" s="1" t="s">
        <v>11165</v>
      </c>
      <c r="B8898" s="1" t="s">
        <v>150</v>
      </c>
      <c r="C8898" s="1" t="s">
        <v>2483</v>
      </c>
      <c r="D8898" s="1" t="s">
        <v>153</v>
      </c>
      <c r="E8898" s="1" t="s">
        <v>111</v>
      </c>
      <c r="F8898" s="1" t="s">
        <v>1855</v>
      </c>
      <c r="G8898" s="1" t="s">
        <v>28205</v>
      </c>
      <c r="H8898" s="1" t="s">
        <v>28206</v>
      </c>
      <c r="I8898" s="4">
        <v>84.418125</v>
      </c>
      <c r="J8898" s="1">
        <v>633.09</v>
      </c>
      <c r="K8898" s="1">
        <v>86.82</v>
      </c>
      <c r="M8898" s="10">
        <f t="array" ref="M8898">_xlfn.XLOOKUP(A8898,subscriptions!B8898:B10004,subscriptions!D8898:D10004)</f>
        <v>120</v>
      </c>
      <c r="N8898" s="10">
        <f t="array" ref="N8898">_xlfn.XLOOKUP(A8898,subscriptions!B8898:B10004,subscriptions!G8898:G10004)</f>
        <v>5</v>
      </c>
      <c r="O8898" s="10">
        <v>114.0</v>
      </c>
      <c r="P8898" s="10" t="str">
        <f t="array" ref="P8898">_xlfn.XLOOKUP(A8898,subscriptions!B8898:B10004,subscriptions!C8898:C10004)</f>
        <v>Residential</v>
      </c>
      <c r="Q8898" s="10" t="s">
        <v>194</v>
      </c>
      <c r="R8898" s="10" t="s">
        <v>212</v>
      </c>
      <c r="S8898" s="10" t="s">
        <v>3020</v>
      </c>
    </row>
    <row r="8899">
      <c r="A8899" s="1" t="s">
        <v>11166</v>
      </c>
      <c r="B8899" s="1" t="s">
        <v>4509</v>
      </c>
      <c r="C8899" s="1" t="s">
        <v>296</v>
      </c>
      <c r="D8899" s="1" t="s">
        <v>153</v>
      </c>
      <c r="E8899" s="1" t="s">
        <v>631</v>
      </c>
      <c r="F8899" s="1" t="s">
        <v>2293</v>
      </c>
      <c r="G8899" s="1" t="s">
        <v>28207</v>
      </c>
      <c r="H8899" s="1" t="s">
        <v>28208</v>
      </c>
      <c r="I8899" s="4">
        <v>84.42113425925926</v>
      </c>
      <c r="J8899" s="1">
        <v>1346.21</v>
      </c>
      <c r="K8899" s="1">
        <v>280.39</v>
      </c>
      <c r="M8899" s="10">
        <f t="array" ref="M8899">_xlfn.XLOOKUP(A8899,subscriptions!B8899:B10004,subscriptions!D8899:D10004)</f>
        <v>250</v>
      </c>
      <c r="N8899" s="10">
        <f t="array" ref="N8899">_xlfn.XLOOKUP(A8899,subscriptions!B8899:B10004,subscriptions!G8899:G10004)</f>
        <v>10</v>
      </c>
      <c r="O8899" s="10">
        <v>225.0</v>
      </c>
      <c r="P8899" s="10" t="str">
        <f t="array" ref="P8899">_xlfn.XLOOKUP(A8899,subscriptions!B8899:B10004,subscriptions!C8899:C10004)</f>
        <v>Business</v>
      </c>
      <c r="Q8899" s="10" t="s">
        <v>128</v>
      </c>
      <c r="R8899" s="10" t="s">
        <v>129</v>
      </c>
      <c r="S8899" s="10" t="s">
        <v>2152</v>
      </c>
    </row>
    <row r="8900">
      <c r="A8900" s="1" t="s">
        <v>11167</v>
      </c>
      <c r="B8900" s="1" t="s">
        <v>216</v>
      </c>
      <c r="C8900" s="1" t="s">
        <v>26</v>
      </c>
      <c r="D8900" s="1" t="s">
        <v>153</v>
      </c>
      <c r="E8900" s="1" t="s">
        <v>714</v>
      </c>
      <c r="F8900" s="1" t="s">
        <v>828</v>
      </c>
      <c r="G8900" s="1" t="s">
        <v>28209</v>
      </c>
      <c r="H8900" s="1" t="s">
        <v>28210</v>
      </c>
      <c r="I8900" s="4">
        <v>84.38277777777778</v>
      </c>
      <c r="J8900" s="1">
        <v>167.09</v>
      </c>
      <c r="K8900" s="1">
        <v>50.91</v>
      </c>
      <c r="M8900" s="10">
        <f t="array" ref="M8900">_xlfn.XLOOKUP(A8900,subscriptions!B8900:B10004,subscriptions!D8900:D10004)</f>
        <v>120</v>
      </c>
      <c r="N8900" s="10">
        <f t="array" ref="N8900">_xlfn.XLOOKUP(A8900,subscriptions!B8900:B10004,subscriptions!G8900:G10004)</f>
        <v>20</v>
      </c>
      <c r="O8900" s="10">
        <v>96.0</v>
      </c>
      <c r="P8900" s="10" t="str">
        <f t="array" ref="P8900">_xlfn.XLOOKUP(A8900,subscriptions!B8900:B10004,subscriptions!C8900:C10004)</f>
        <v>Residential</v>
      </c>
      <c r="Q8900" s="10" t="s">
        <v>128</v>
      </c>
      <c r="R8900" s="10" t="s">
        <v>148</v>
      </c>
      <c r="S8900" s="10" t="s">
        <v>671</v>
      </c>
    </row>
    <row r="8901">
      <c r="A8901" s="1" t="s">
        <v>11168</v>
      </c>
      <c r="B8901" s="1" t="s">
        <v>1226</v>
      </c>
      <c r="C8901" s="1" t="s">
        <v>1876</v>
      </c>
      <c r="D8901" s="1" t="s">
        <v>153</v>
      </c>
      <c r="E8901" s="1" t="s">
        <v>262</v>
      </c>
      <c r="F8901" s="1" t="s">
        <v>263</v>
      </c>
      <c r="G8901" s="1" t="s">
        <v>28211</v>
      </c>
      <c r="H8901" s="1" t="s">
        <v>28212</v>
      </c>
      <c r="I8901" s="4">
        <v>84.33420138888889</v>
      </c>
      <c r="J8901" s="1">
        <v>4356.49</v>
      </c>
      <c r="K8901" s="1">
        <v>395.69</v>
      </c>
      <c r="M8901" s="10">
        <f t="array" ref="M8901">_xlfn.XLOOKUP(A8901,subscriptions!B8901:B10004,subscriptions!D8901:D10004)</f>
        <v>120</v>
      </c>
      <c r="N8901" s="10">
        <f t="array" ref="N8901">_xlfn.XLOOKUP(A8901,subscriptions!B8901:B10004,subscriptions!G8901:G10004)</f>
        <v>0</v>
      </c>
      <c r="O8901" s="10">
        <v>120.0</v>
      </c>
      <c r="P8901" s="10" t="str">
        <f t="array" ref="P8901">_xlfn.XLOOKUP(A8901,subscriptions!B8901:B10004,subscriptions!C8901:C10004)</f>
        <v>Residential</v>
      </c>
      <c r="Q8901" s="10" t="s">
        <v>173</v>
      </c>
      <c r="R8901" s="10" t="s">
        <v>212</v>
      </c>
      <c r="S8901" s="10" t="s">
        <v>195</v>
      </c>
    </row>
    <row r="8902">
      <c r="A8902" s="1" t="s">
        <v>11169</v>
      </c>
      <c r="B8902" s="1" t="s">
        <v>1939</v>
      </c>
      <c r="C8902" s="1" t="s">
        <v>800</v>
      </c>
      <c r="D8902" s="1" t="s">
        <v>153</v>
      </c>
      <c r="E8902" s="1" t="s">
        <v>332</v>
      </c>
      <c r="F8902" s="1" t="s">
        <v>618</v>
      </c>
      <c r="G8902" s="1" t="s">
        <v>28213</v>
      </c>
      <c r="H8902" s="1" t="s">
        <v>28214</v>
      </c>
      <c r="I8902" s="4">
        <v>84.33490740740741</v>
      </c>
      <c r="J8902" s="1">
        <v>731.39</v>
      </c>
      <c r="K8902" s="1">
        <v>152.98</v>
      </c>
      <c r="M8902" s="10">
        <f t="array" ref="M8902">_xlfn.XLOOKUP(A8902,subscriptions!B8902:B10004,subscriptions!D8902:D10004)</f>
        <v>80</v>
      </c>
      <c r="N8902" s="10">
        <f t="array" ref="N8902">_xlfn.XLOOKUP(A8902,subscriptions!B8902:B10004,subscriptions!G8902:G10004)</f>
        <v>5</v>
      </c>
      <c r="O8902" s="10">
        <v>76.0</v>
      </c>
      <c r="P8902" s="10" t="str">
        <f t="array" ref="P8902">_xlfn.XLOOKUP(A8902,subscriptions!B8902:B10004,subscriptions!C8902:C10004)</f>
        <v>Roam</v>
      </c>
      <c r="Q8902" s="10" t="s">
        <v>194</v>
      </c>
      <c r="R8902" s="10" t="s">
        <v>148</v>
      </c>
      <c r="S8902" s="10" t="s">
        <v>643</v>
      </c>
    </row>
    <row r="8903">
      <c r="A8903" s="1" t="s">
        <v>11170</v>
      </c>
      <c r="B8903" s="1" t="s">
        <v>1624</v>
      </c>
      <c r="C8903" s="1" t="s">
        <v>750</v>
      </c>
      <c r="D8903" s="1" t="s">
        <v>27</v>
      </c>
      <c r="E8903" s="1" t="s">
        <v>179</v>
      </c>
      <c r="F8903" s="1" t="s">
        <v>4595</v>
      </c>
      <c r="G8903" s="1" t="s">
        <v>28215</v>
      </c>
      <c r="H8903" s="1" t="s">
        <v>28216</v>
      </c>
      <c r="I8903" s="4">
        <v>84.17184027777778</v>
      </c>
      <c r="J8903" s="1">
        <v>3705.62</v>
      </c>
      <c r="K8903" s="1">
        <v>409.39</v>
      </c>
      <c r="L8903" s="1">
        <v>100.0</v>
      </c>
      <c r="M8903" s="10">
        <f t="array" ref="M8903">_xlfn.XLOOKUP(A8903,subscriptions!B8903:B10004,subscriptions!D8903:D10004)</f>
        <v>50</v>
      </c>
      <c r="N8903" s="10">
        <f t="array" ref="N8903">_xlfn.XLOOKUP(A8903,subscriptions!B8903:B10004,subscriptions!G8903:G10004)</f>
        <v>10</v>
      </c>
      <c r="O8903" s="10">
        <v>45.0</v>
      </c>
      <c r="P8903" s="10" t="str">
        <f t="array" ref="P8903">_xlfn.XLOOKUP(A8903,subscriptions!B8903:B10004,subscriptions!C8903:C10004)</f>
        <v>Mini</v>
      </c>
      <c r="Q8903" s="10" t="s">
        <v>128</v>
      </c>
      <c r="R8903" s="10" t="s">
        <v>148</v>
      </c>
      <c r="S8903" s="10" t="s">
        <v>1082</v>
      </c>
    </row>
    <row r="8904">
      <c r="A8904" s="1" t="s">
        <v>11173</v>
      </c>
      <c r="B8904" s="1" t="s">
        <v>375</v>
      </c>
      <c r="C8904" s="1" t="s">
        <v>800</v>
      </c>
      <c r="D8904" s="1" t="s">
        <v>27</v>
      </c>
      <c r="E8904" s="1" t="s">
        <v>219</v>
      </c>
      <c r="F8904" s="1" t="s">
        <v>2446</v>
      </c>
      <c r="G8904" s="1" t="s">
        <v>28217</v>
      </c>
      <c r="H8904" s="1" t="s">
        <v>28218</v>
      </c>
      <c r="I8904" s="4">
        <v>84.3801388888889</v>
      </c>
      <c r="J8904" s="1">
        <v>2324.75</v>
      </c>
      <c r="K8904" s="1">
        <v>282.34</v>
      </c>
      <c r="M8904" s="10">
        <f t="array" ref="M8904">_xlfn.XLOOKUP(A8904,subscriptions!B8904:B10004,subscriptions!D8904:D10004)</f>
        <v>120</v>
      </c>
      <c r="N8904" s="10">
        <f t="array" ref="N8904">_xlfn.XLOOKUP(A8904,subscriptions!B8904:B10004,subscriptions!G8904:G10004)</f>
        <v>20</v>
      </c>
      <c r="O8904" s="10">
        <v>96.0</v>
      </c>
      <c r="P8904" s="10" t="str">
        <f t="array" ref="P8904">_xlfn.XLOOKUP(A8904,subscriptions!B8904:B10004,subscriptions!C8904:C10004)</f>
        <v>Residential</v>
      </c>
      <c r="Q8904" s="10" t="s">
        <v>128</v>
      </c>
      <c r="R8904" s="10" t="s">
        <v>148</v>
      </c>
      <c r="S8904" s="10" t="s">
        <v>698</v>
      </c>
    </row>
    <row r="8905">
      <c r="A8905" s="1" t="s">
        <v>11174</v>
      </c>
      <c r="B8905" s="1" t="s">
        <v>1886</v>
      </c>
      <c r="C8905" s="1" t="s">
        <v>920</v>
      </c>
      <c r="D8905" s="1" t="s">
        <v>27</v>
      </c>
      <c r="E8905" s="1" t="s">
        <v>111</v>
      </c>
      <c r="F8905" s="1" t="s">
        <v>1227</v>
      </c>
      <c r="G8905" s="1" t="s">
        <v>28219</v>
      </c>
      <c r="H8905" s="1" t="s">
        <v>28220</v>
      </c>
      <c r="I8905" s="4">
        <v>84.29815972222222</v>
      </c>
      <c r="J8905" s="1">
        <v>2162.43</v>
      </c>
      <c r="K8905" s="1">
        <v>319.06</v>
      </c>
      <c r="M8905" s="10">
        <f t="array" ref="M8905">_xlfn.XLOOKUP(A8905,subscriptions!B8905:B10004,subscriptions!D8905:D10004)</f>
        <v>120</v>
      </c>
      <c r="N8905" s="10">
        <f t="array" ref="N8905">_xlfn.XLOOKUP(A8905,subscriptions!B8905:B10004,subscriptions!G8905:G10004)</f>
        <v>0</v>
      </c>
      <c r="O8905" s="10">
        <v>120.0</v>
      </c>
      <c r="P8905" s="10" t="str">
        <f t="array" ref="P8905">_xlfn.XLOOKUP(A8905,subscriptions!B8905:B10004,subscriptions!C8905:C10004)</f>
        <v>Residential</v>
      </c>
      <c r="Q8905" s="10" t="s">
        <v>173</v>
      </c>
      <c r="R8905" s="10" t="s">
        <v>212</v>
      </c>
      <c r="S8905" s="10" t="s">
        <v>785</v>
      </c>
    </row>
    <row r="8906">
      <c r="A8906" s="1" t="s">
        <v>11175</v>
      </c>
      <c r="B8906" s="1" t="s">
        <v>555</v>
      </c>
      <c r="C8906" s="1" t="s">
        <v>198</v>
      </c>
      <c r="D8906" s="1" t="s">
        <v>153</v>
      </c>
      <c r="E8906" s="1" t="s">
        <v>219</v>
      </c>
      <c r="F8906" s="1" t="s">
        <v>220</v>
      </c>
      <c r="G8906" s="1" t="s">
        <v>28221</v>
      </c>
      <c r="H8906" s="1" t="s">
        <v>28222</v>
      </c>
      <c r="I8906" s="4">
        <v>84.25797453703704</v>
      </c>
      <c r="J8906" s="1">
        <v>1449.85</v>
      </c>
      <c r="K8906" s="1">
        <v>226.18</v>
      </c>
      <c r="M8906" s="10">
        <f t="array" ref="M8906">_xlfn.XLOOKUP(A8906,subscriptions!B8906:B10004,subscriptions!D8906:D10004)</f>
        <v>80</v>
      </c>
      <c r="N8906" s="10">
        <f t="array" ref="N8906">_xlfn.XLOOKUP(A8906,subscriptions!B8906:B10004,subscriptions!G8906:G10004)</f>
        <v>5</v>
      </c>
      <c r="O8906" s="10">
        <v>76.0</v>
      </c>
      <c r="P8906" s="10" t="str">
        <f t="array" ref="P8906">_xlfn.XLOOKUP(A8906,subscriptions!B8906:B10004,subscriptions!C8906:C10004)</f>
        <v>Roam</v>
      </c>
      <c r="Q8906" s="10" t="s">
        <v>194</v>
      </c>
      <c r="R8906" s="10" t="s">
        <v>148</v>
      </c>
      <c r="S8906" s="10" t="s">
        <v>603</v>
      </c>
    </row>
    <row r="8907">
      <c r="A8907" s="1" t="s">
        <v>11176</v>
      </c>
      <c r="B8907" s="1" t="s">
        <v>969</v>
      </c>
      <c r="C8907" s="1" t="s">
        <v>330</v>
      </c>
      <c r="D8907" s="1" t="s">
        <v>27</v>
      </c>
      <c r="E8907" s="1" t="s">
        <v>239</v>
      </c>
      <c r="F8907" s="1" t="s">
        <v>2154</v>
      </c>
      <c r="G8907" s="1" t="s">
        <v>28223</v>
      </c>
      <c r="H8907" s="1" t="s">
        <v>28224</v>
      </c>
      <c r="I8907" s="4">
        <v>84.42028935185185</v>
      </c>
      <c r="J8907" s="1">
        <v>1528.4</v>
      </c>
      <c r="K8907" s="1">
        <v>265.43</v>
      </c>
      <c r="M8907" s="10">
        <f t="array" ref="M8907">_xlfn.XLOOKUP(A8907,subscriptions!B8907:B10004,subscriptions!D8907:D10004)</f>
        <v>80</v>
      </c>
      <c r="N8907" s="10">
        <f t="array" ref="N8907">_xlfn.XLOOKUP(A8907,subscriptions!B8907:B10004,subscriptions!G8907:G10004)</f>
        <v>10</v>
      </c>
      <c r="O8907" s="10">
        <v>72.0</v>
      </c>
      <c r="P8907" s="10" t="str">
        <f t="array" ref="P8907">_xlfn.XLOOKUP(A8907,subscriptions!B8907:B10004,subscriptions!C8907:C10004)</f>
        <v>Roam</v>
      </c>
      <c r="Q8907" s="10" t="s">
        <v>128</v>
      </c>
      <c r="R8907" s="10" t="s">
        <v>148</v>
      </c>
      <c r="S8907" s="10" t="s">
        <v>940</v>
      </c>
    </row>
    <row r="8908">
      <c r="A8908" s="1" t="s">
        <v>11177</v>
      </c>
      <c r="B8908" s="1" t="s">
        <v>1506</v>
      </c>
      <c r="C8908" s="1" t="s">
        <v>1347</v>
      </c>
      <c r="D8908" s="1" t="s">
        <v>27</v>
      </c>
      <c r="E8908" s="1" t="s">
        <v>179</v>
      </c>
      <c r="F8908" s="1" t="s">
        <v>901</v>
      </c>
      <c r="G8908" s="1" t="s">
        <v>28225</v>
      </c>
      <c r="H8908" s="1" t="s">
        <v>28226</v>
      </c>
      <c r="I8908" s="4">
        <v>84.41738425925926</v>
      </c>
      <c r="J8908" s="1">
        <v>1574.18</v>
      </c>
      <c r="K8908" s="1">
        <v>215.51</v>
      </c>
      <c r="L8908" s="1">
        <v>100.0</v>
      </c>
      <c r="M8908" s="10">
        <f t="array" ref="M8908">_xlfn.XLOOKUP(A8908,subscriptions!B8908:B10004,subscriptions!D8908:D10004)</f>
        <v>50</v>
      </c>
      <c r="N8908" s="10">
        <f t="array" ref="N8908">_xlfn.XLOOKUP(A8908,subscriptions!B8908:B10004,subscriptions!G8908:G10004)</f>
        <v>20</v>
      </c>
      <c r="O8908" s="10">
        <v>40.0</v>
      </c>
      <c r="P8908" s="10" t="str">
        <f t="array" ref="P8908">_xlfn.XLOOKUP(A8908,subscriptions!B8908:B10004,subscriptions!C8908:C10004)</f>
        <v>Mini</v>
      </c>
      <c r="Q8908" s="10" t="s">
        <v>128</v>
      </c>
      <c r="R8908" s="10" t="s">
        <v>148</v>
      </c>
      <c r="S8908" s="10" t="s">
        <v>327</v>
      </c>
    </row>
    <row r="8909">
      <c r="A8909" s="1" t="s">
        <v>11178</v>
      </c>
      <c r="B8909" s="1" t="s">
        <v>941</v>
      </c>
      <c r="C8909" s="1" t="s">
        <v>1415</v>
      </c>
      <c r="D8909" s="1" t="s">
        <v>27</v>
      </c>
      <c r="E8909" s="1" t="s">
        <v>714</v>
      </c>
      <c r="F8909" s="1" t="s">
        <v>1159</v>
      </c>
      <c r="G8909" s="1" t="s">
        <v>28227</v>
      </c>
      <c r="H8909" s="1" t="s">
        <v>28228</v>
      </c>
      <c r="I8909" s="4">
        <v>84.37743055555555</v>
      </c>
      <c r="J8909" s="1">
        <v>1536.2</v>
      </c>
      <c r="K8909" s="1">
        <v>163.56</v>
      </c>
      <c r="M8909" s="10">
        <f t="array" ref="M8909">_xlfn.XLOOKUP(A8909,subscriptions!B8909:B10004,subscriptions!D8909:D10004)</f>
        <v>120</v>
      </c>
      <c r="N8909" s="10">
        <f t="array" ref="N8909">_xlfn.XLOOKUP(A8909,subscriptions!B8909:B10004,subscriptions!G8909:G10004)</f>
        <v>0</v>
      </c>
      <c r="O8909" s="10">
        <v>120.0</v>
      </c>
      <c r="P8909" s="10" t="str">
        <f t="array" ref="P8909">_xlfn.XLOOKUP(A8909,subscriptions!B8909:B10004,subscriptions!C8909:C10004)</f>
        <v>Residential</v>
      </c>
      <c r="Q8909" s="10" t="s">
        <v>173</v>
      </c>
      <c r="R8909" s="10" t="s">
        <v>212</v>
      </c>
      <c r="S8909" s="10" t="s">
        <v>1360</v>
      </c>
    </row>
    <row r="8910">
      <c r="A8910" s="1" t="s">
        <v>11179</v>
      </c>
      <c r="B8910" s="1" t="s">
        <v>109</v>
      </c>
      <c r="C8910" s="1" t="s">
        <v>3912</v>
      </c>
      <c r="D8910" s="1" t="s">
        <v>27</v>
      </c>
      <c r="E8910" s="1" t="s">
        <v>631</v>
      </c>
      <c r="F8910" s="1" t="s">
        <v>2549</v>
      </c>
      <c r="G8910" s="1" t="s">
        <v>28229</v>
      </c>
      <c r="H8910" s="1" t="s">
        <v>28230</v>
      </c>
      <c r="I8910" s="4">
        <v>84.17048611111112</v>
      </c>
      <c r="J8910" s="1">
        <v>1260.24</v>
      </c>
      <c r="K8910" s="1">
        <v>250.16</v>
      </c>
      <c r="M8910" s="10">
        <f t="array" ref="M8910">_xlfn.XLOOKUP(A8910,subscriptions!B8910:B10004,subscriptions!D8910:D10004)</f>
        <v>50</v>
      </c>
      <c r="N8910" s="10">
        <f t="array" ref="N8910">_xlfn.XLOOKUP(A8910,subscriptions!B8910:B10004,subscriptions!G8910:G10004)</f>
        <v>5</v>
      </c>
      <c r="O8910" s="10">
        <v>47.5</v>
      </c>
      <c r="P8910" s="10" t="str">
        <f t="array" ref="P8910">_xlfn.XLOOKUP(A8910,subscriptions!B8910:B10004,subscriptions!C8910:C10004)</f>
        <v>Mini</v>
      </c>
      <c r="Q8910" s="10" t="s">
        <v>194</v>
      </c>
      <c r="R8910" s="10" t="s">
        <v>148</v>
      </c>
      <c r="S8910" s="10" t="s">
        <v>2494</v>
      </c>
    </row>
    <row r="8911">
      <c r="A8911" s="1" t="s">
        <v>11180</v>
      </c>
      <c r="B8911" s="1" t="s">
        <v>295</v>
      </c>
      <c r="C8911" s="1" t="s">
        <v>673</v>
      </c>
      <c r="D8911" s="1" t="s">
        <v>153</v>
      </c>
      <c r="E8911" s="1" t="s">
        <v>262</v>
      </c>
      <c r="F8911" s="1" t="s">
        <v>2985</v>
      </c>
      <c r="G8911" s="1" t="s">
        <v>28231</v>
      </c>
      <c r="H8911" s="1" t="s">
        <v>28232</v>
      </c>
      <c r="I8911" s="4">
        <v>84.33644675925926</v>
      </c>
      <c r="J8911" s="1">
        <v>6498.08</v>
      </c>
      <c r="K8911" s="1">
        <v>1460.42</v>
      </c>
      <c r="M8911" s="10">
        <f t="array" ref="M8911">_xlfn.XLOOKUP(A8911,subscriptions!B8911:B10004,subscriptions!D8911:D10004)</f>
        <v>120</v>
      </c>
      <c r="N8911" s="10">
        <f t="array" ref="N8911">_xlfn.XLOOKUP(A8911,subscriptions!B8911:B10004,subscriptions!G8911:G10004)</f>
        <v>10</v>
      </c>
      <c r="O8911" s="10">
        <v>108.0</v>
      </c>
      <c r="P8911" s="10" t="str">
        <f t="array" ref="P8911">_xlfn.XLOOKUP(A8911,subscriptions!B8911:B10004,subscriptions!C8911:C10004)</f>
        <v>Residential</v>
      </c>
      <c r="Q8911" s="10" t="s">
        <v>128</v>
      </c>
      <c r="R8911" s="10" t="s">
        <v>212</v>
      </c>
      <c r="S8911" s="10" t="s">
        <v>1971</v>
      </c>
    </row>
    <row r="8912">
      <c r="A8912" s="1" t="s">
        <v>11181</v>
      </c>
      <c r="B8912" s="1" t="s">
        <v>329</v>
      </c>
      <c r="C8912" s="1" t="s">
        <v>764</v>
      </c>
      <c r="D8912" s="1" t="s">
        <v>27</v>
      </c>
      <c r="E8912" s="1" t="s">
        <v>631</v>
      </c>
      <c r="F8912" s="1" t="s">
        <v>632</v>
      </c>
      <c r="G8912" s="1" t="s">
        <v>28233</v>
      </c>
      <c r="H8912" s="1" t="s">
        <v>28234</v>
      </c>
      <c r="I8912" s="4">
        <v>84.25719907407408</v>
      </c>
      <c r="J8912" s="1">
        <v>2026.78</v>
      </c>
      <c r="K8912" s="1">
        <v>434.47</v>
      </c>
      <c r="M8912" s="10">
        <f t="array" ref="M8912">_xlfn.XLOOKUP(A8912,subscriptions!B8912:B10004,subscriptions!D8912:D10004)</f>
        <v>120</v>
      </c>
      <c r="N8912" s="10">
        <f t="array" ref="N8912">_xlfn.XLOOKUP(A8912,subscriptions!B8912:B10004,subscriptions!G8912:G10004)</f>
        <v>20</v>
      </c>
      <c r="O8912" s="10">
        <v>96.0</v>
      </c>
      <c r="P8912" s="10" t="str">
        <f t="array" ref="P8912">_xlfn.XLOOKUP(A8912,subscriptions!B8912:B10004,subscriptions!C8912:C10004)</f>
        <v>Residential</v>
      </c>
      <c r="Q8912" s="10" t="s">
        <v>128</v>
      </c>
      <c r="R8912" s="10" t="s">
        <v>148</v>
      </c>
      <c r="S8912" s="10" t="s">
        <v>175</v>
      </c>
    </row>
    <row r="8913">
      <c r="A8913" s="1" t="s">
        <v>11182</v>
      </c>
      <c r="B8913" s="1" t="s">
        <v>329</v>
      </c>
      <c r="C8913" s="1" t="s">
        <v>1833</v>
      </c>
      <c r="D8913" s="1" t="s">
        <v>27</v>
      </c>
      <c r="E8913" s="1" t="s">
        <v>631</v>
      </c>
      <c r="F8913" s="1" t="s">
        <v>2549</v>
      </c>
      <c r="G8913" s="1" t="s">
        <v>28235</v>
      </c>
      <c r="H8913" s="1" t="s">
        <v>28236</v>
      </c>
      <c r="I8913" s="4">
        <v>84.2946875</v>
      </c>
      <c r="J8913" s="1">
        <v>2300.51</v>
      </c>
      <c r="K8913" s="1">
        <v>286.94</v>
      </c>
      <c r="M8913" s="10">
        <f t="array" ref="M8913">_xlfn.XLOOKUP(A8913,subscriptions!B8913:B10004,subscriptions!D8913:D10004)</f>
        <v>80</v>
      </c>
      <c r="N8913" s="10">
        <f t="array" ref="N8913">_xlfn.XLOOKUP(A8913,subscriptions!B8913:B10004,subscriptions!G8913:G10004)</f>
        <v>0</v>
      </c>
      <c r="O8913" s="10">
        <v>80.0</v>
      </c>
      <c r="P8913" s="10" t="str">
        <f t="array" ref="P8913">_xlfn.XLOOKUP(A8913,subscriptions!B8913:B10004,subscriptions!C8913:C10004)</f>
        <v>Roam</v>
      </c>
      <c r="Q8913" s="10" t="s">
        <v>173</v>
      </c>
      <c r="R8913" s="10" t="s">
        <v>148</v>
      </c>
      <c r="S8913" s="10" t="s">
        <v>2075</v>
      </c>
    </row>
    <row r="8914">
      <c r="A8914" s="1" t="s">
        <v>11183</v>
      </c>
      <c r="B8914" s="1" t="s">
        <v>1044</v>
      </c>
      <c r="C8914" s="1" t="s">
        <v>26</v>
      </c>
      <c r="D8914" s="1" t="s">
        <v>27</v>
      </c>
      <c r="E8914" s="1" t="s">
        <v>179</v>
      </c>
      <c r="F8914" s="1" t="s">
        <v>357</v>
      </c>
      <c r="G8914" s="1" t="s">
        <v>28237</v>
      </c>
      <c r="H8914" s="1" t="s">
        <v>28238</v>
      </c>
      <c r="I8914" s="4">
        <v>84.38204861111112</v>
      </c>
      <c r="J8914" s="1">
        <v>3139.02</v>
      </c>
      <c r="K8914" s="1">
        <v>576.8</v>
      </c>
      <c r="L8914" s="1">
        <v>100.0</v>
      </c>
      <c r="M8914" s="10">
        <f t="array" ref="M8914">_xlfn.XLOOKUP(A8914,subscriptions!B8914:B10004,subscriptions!D8914:D10004)</f>
        <v>120</v>
      </c>
      <c r="N8914" s="10">
        <f t="array" ref="N8914">_xlfn.XLOOKUP(A8914,subscriptions!B8914:B10004,subscriptions!G8914:G10004)</f>
        <v>5</v>
      </c>
      <c r="O8914" s="10">
        <v>114.0</v>
      </c>
      <c r="P8914" s="10" t="str">
        <f t="array" ref="P8914">_xlfn.XLOOKUP(A8914,subscriptions!B8914:B10004,subscriptions!C8914:C10004)</f>
        <v>Residential</v>
      </c>
      <c r="Q8914" s="10" t="s">
        <v>194</v>
      </c>
      <c r="R8914" s="10" t="s">
        <v>212</v>
      </c>
      <c r="S8914" s="10" t="s">
        <v>293</v>
      </c>
    </row>
    <row r="8915">
      <c r="A8915" s="1" t="s">
        <v>11185</v>
      </c>
      <c r="B8915" s="1" t="s">
        <v>842</v>
      </c>
      <c r="C8915" s="1" t="s">
        <v>1415</v>
      </c>
      <c r="D8915" s="1" t="s">
        <v>27</v>
      </c>
      <c r="E8915" s="1" t="s">
        <v>219</v>
      </c>
      <c r="F8915" s="1" t="s">
        <v>1461</v>
      </c>
      <c r="G8915" s="1" t="s">
        <v>28239</v>
      </c>
      <c r="H8915" s="1" t="s">
        <v>28240</v>
      </c>
      <c r="I8915" s="4">
        <v>84.29747685185185</v>
      </c>
      <c r="J8915" s="1">
        <v>414.33</v>
      </c>
      <c r="K8915" s="1">
        <v>107.4</v>
      </c>
      <c r="M8915" s="10">
        <f t="array" ref="M8915">_xlfn.XLOOKUP(A8915,subscriptions!B8915:B10004,subscriptions!D8915:D10004)</f>
        <v>120</v>
      </c>
      <c r="N8915" s="10">
        <f t="array" ref="N8915">_xlfn.XLOOKUP(A8915,subscriptions!B8915:B10004,subscriptions!G8915:G10004)</f>
        <v>10</v>
      </c>
      <c r="O8915" s="10">
        <v>108.0</v>
      </c>
      <c r="P8915" s="10" t="str">
        <f t="array" ref="P8915">_xlfn.XLOOKUP(A8915,subscriptions!B8915:B10004,subscriptions!C8915:C10004)</f>
        <v>Residential</v>
      </c>
      <c r="Q8915" s="10" t="s">
        <v>128</v>
      </c>
      <c r="R8915" s="10" t="s">
        <v>212</v>
      </c>
      <c r="S8915" s="10" t="s">
        <v>407</v>
      </c>
    </row>
    <row r="8916">
      <c r="A8916" s="1" t="s">
        <v>11187</v>
      </c>
      <c r="B8916" s="1" t="s">
        <v>589</v>
      </c>
      <c r="C8916" s="1" t="s">
        <v>673</v>
      </c>
      <c r="D8916" s="1" t="s">
        <v>153</v>
      </c>
      <c r="E8916" s="1" t="s">
        <v>280</v>
      </c>
      <c r="F8916" s="1" t="s">
        <v>376</v>
      </c>
      <c r="G8916" s="1" t="s">
        <v>28241</v>
      </c>
      <c r="H8916" s="1" t="s">
        <v>28242</v>
      </c>
      <c r="I8916" s="4">
        <v>84.33980324074074</v>
      </c>
      <c r="J8916" s="1">
        <v>181.29</v>
      </c>
      <c r="K8916" s="1">
        <v>30.17</v>
      </c>
      <c r="M8916" s="10">
        <f t="array" ref="M8916">_xlfn.XLOOKUP(A8916,subscriptions!B8916:B10004,subscriptions!D8916:D10004)</f>
        <v>50</v>
      </c>
      <c r="N8916" s="10">
        <f t="array" ref="N8916">_xlfn.XLOOKUP(A8916,subscriptions!B8916:B10004,subscriptions!G8916:G10004)</f>
        <v>20</v>
      </c>
      <c r="O8916" s="10">
        <v>40.0</v>
      </c>
      <c r="P8916" s="10" t="str">
        <f t="array" ref="P8916">_xlfn.XLOOKUP(A8916,subscriptions!B8916:B10004,subscriptions!C8916:C10004)</f>
        <v>Mini</v>
      </c>
      <c r="Q8916" s="10" t="s">
        <v>128</v>
      </c>
      <c r="R8916" s="10" t="s">
        <v>148</v>
      </c>
      <c r="S8916" s="10" t="s">
        <v>234</v>
      </c>
    </row>
    <row r="8917">
      <c r="A8917" s="1" t="s">
        <v>11188</v>
      </c>
      <c r="B8917" s="1" t="s">
        <v>700</v>
      </c>
      <c r="C8917" s="1" t="s">
        <v>1833</v>
      </c>
      <c r="D8917" s="1" t="s">
        <v>153</v>
      </c>
      <c r="E8917" s="1" t="s">
        <v>179</v>
      </c>
      <c r="F8917" s="1" t="s">
        <v>1760</v>
      </c>
      <c r="G8917" s="1" t="s">
        <v>28243</v>
      </c>
      <c r="H8917" s="1" t="s">
        <v>28244</v>
      </c>
      <c r="I8917" s="4">
        <v>84.29469907407407</v>
      </c>
      <c r="J8917" s="1">
        <v>1039.26</v>
      </c>
      <c r="K8917" s="1">
        <v>227.17</v>
      </c>
      <c r="L8917" s="1">
        <v>100.0</v>
      </c>
      <c r="M8917" s="10">
        <f t="array" ref="M8917">_xlfn.XLOOKUP(A8917,subscriptions!B8917:B10004,subscriptions!D8917:D10004)</f>
        <v>250</v>
      </c>
      <c r="N8917" s="10">
        <f t="array" ref="N8917">_xlfn.XLOOKUP(A8917,subscriptions!B8917:B10004,subscriptions!G8917:G10004)</f>
        <v>0</v>
      </c>
      <c r="O8917" s="10">
        <v>250.0</v>
      </c>
      <c r="P8917" s="10" t="str">
        <f t="array" ref="P8917">_xlfn.XLOOKUP(A8917,subscriptions!B8917:B10004,subscriptions!C8917:C10004)</f>
        <v>Business</v>
      </c>
      <c r="Q8917" s="10" t="s">
        <v>173</v>
      </c>
      <c r="R8917" s="10" t="s">
        <v>129</v>
      </c>
      <c r="S8917" s="10" t="s">
        <v>2075</v>
      </c>
    </row>
    <row r="8918">
      <c r="A8918" s="1" t="s">
        <v>11189</v>
      </c>
      <c r="B8918" s="1" t="s">
        <v>713</v>
      </c>
      <c r="C8918" s="1" t="s">
        <v>800</v>
      </c>
      <c r="D8918" s="1" t="s">
        <v>27</v>
      </c>
      <c r="E8918" s="1" t="s">
        <v>631</v>
      </c>
      <c r="F8918" s="1" t="s">
        <v>2293</v>
      </c>
      <c r="G8918" s="1" t="s">
        <v>28245</v>
      </c>
      <c r="H8918" s="1" t="s">
        <v>28246</v>
      </c>
      <c r="I8918" s="4">
        <v>84.33716435185185</v>
      </c>
      <c r="J8918" s="1">
        <v>1132.57</v>
      </c>
      <c r="K8918" s="1">
        <v>200.2</v>
      </c>
      <c r="M8918" s="10">
        <f t="array" ref="M8918">_xlfn.XLOOKUP(A8918,subscriptions!B8918:B10004,subscriptions!D8918:D10004)</f>
        <v>250</v>
      </c>
      <c r="N8918" s="10">
        <f t="array" ref="N8918">_xlfn.XLOOKUP(A8918,subscriptions!B8918:B10004,subscriptions!G8918:G10004)</f>
        <v>5</v>
      </c>
      <c r="O8918" s="10">
        <v>237.5</v>
      </c>
      <c r="P8918" s="10" t="str">
        <f t="array" ref="P8918">_xlfn.XLOOKUP(A8918,subscriptions!B8918:B10004,subscriptions!C8918:C10004)</f>
        <v>Business</v>
      </c>
      <c r="Q8918" s="10" t="s">
        <v>194</v>
      </c>
      <c r="R8918" s="10" t="s">
        <v>129</v>
      </c>
      <c r="S8918" s="10" t="s">
        <v>968</v>
      </c>
    </row>
    <row r="8919">
      <c r="A8919" s="1" t="s">
        <v>11190</v>
      </c>
      <c r="B8919" s="1" t="s">
        <v>472</v>
      </c>
      <c r="C8919" s="1" t="s">
        <v>178</v>
      </c>
      <c r="D8919" s="1" t="s">
        <v>27</v>
      </c>
      <c r="E8919" s="1" t="s">
        <v>28</v>
      </c>
      <c r="F8919" s="1" t="s">
        <v>801</v>
      </c>
      <c r="G8919" s="1" t="s">
        <v>28247</v>
      </c>
      <c r="H8919" s="1" t="s">
        <v>28248</v>
      </c>
      <c r="I8919" s="4">
        <v>84.42016203703703</v>
      </c>
      <c r="J8919" s="1">
        <v>2700.73</v>
      </c>
      <c r="K8919" s="1">
        <v>613.69</v>
      </c>
      <c r="M8919" s="10">
        <f t="array" ref="M8919">_xlfn.XLOOKUP(A8919,subscriptions!B8919:B10004,subscriptions!D8919:D10004)</f>
        <v>120</v>
      </c>
      <c r="N8919" s="10">
        <f t="array" ref="N8919">_xlfn.XLOOKUP(A8919,subscriptions!B8919:B10004,subscriptions!G8919:G10004)</f>
        <v>10</v>
      </c>
      <c r="O8919" s="10">
        <v>108.0</v>
      </c>
      <c r="P8919" s="10" t="str">
        <f t="array" ref="P8919">_xlfn.XLOOKUP(A8919,subscriptions!B8919:B10004,subscriptions!C8919:C10004)</f>
        <v>Residential</v>
      </c>
      <c r="Q8919" s="10" t="s">
        <v>128</v>
      </c>
      <c r="R8919" s="10" t="s">
        <v>212</v>
      </c>
      <c r="S8919" s="10" t="s">
        <v>940</v>
      </c>
    </row>
    <row r="8920">
      <c r="A8920" s="1" t="s">
        <v>11191</v>
      </c>
      <c r="B8920" s="1" t="s">
        <v>312</v>
      </c>
      <c r="C8920" s="1" t="s">
        <v>473</v>
      </c>
      <c r="D8920" s="1" t="s">
        <v>153</v>
      </c>
      <c r="E8920" s="1" t="s">
        <v>111</v>
      </c>
      <c r="F8920" s="1" t="s">
        <v>112</v>
      </c>
      <c r="G8920" s="1" t="s">
        <v>28249</v>
      </c>
      <c r="H8920" s="1" t="s">
        <v>28250</v>
      </c>
      <c r="I8920" s="4">
        <v>84.3392013888889</v>
      </c>
      <c r="J8920" s="1">
        <v>929.9</v>
      </c>
      <c r="K8920" s="1">
        <v>185.32</v>
      </c>
      <c r="M8920" s="10">
        <f t="array" ref="M8920">_xlfn.XLOOKUP(A8920,subscriptions!B8920:B10004,subscriptions!D8920:D10004)</f>
        <v>50</v>
      </c>
      <c r="N8920" s="10">
        <f t="array" ref="N8920">_xlfn.XLOOKUP(A8920,subscriptions!B8920:B10004,subscriptions!G8920:G10004)</f>
        <v>20</v>
      </c>
      <c r="O8920" s="10">
        <v>40.0</v>
      </c>
      <c r="P8920" s="10" t="str">
        <f t="array" ref="P8920">_xlfn.XLOOKUP(A8920,subscriptions!B8920:B10004,subscriptions!C8920:C10004)</f>
        <v>Mini</v>
      </c>
      <c r="Q8920" s="10" t="s">
        <v>128</v>
      </c>
      <c r="R8920" s="10" t="s">
        <v>148</v>
      </c>
      <c r="S8920" s="10" t="s">
        <v>2016</v>
      </c>
    </row>
    <row r="8921">
      <c r="A8921" s="1" t="s">
        <v>11192</v>
      </c>
      <c r="B8921" s="1" t="s">
        <v>1886</v>
      </c>
      <c r="C8921" s="1" t="s">
        <v>1492</v>
      </c>
      <c r="D8921" s="1" t="s">
        <v>27</v>
      </c>
      <c r="E8921" s="1" t="s">
        <v>28</v>
      </c>
      <c r="F8921" s="1" t="s">
        <v>526</v>
      </c>
      <c r="G8921" s="1" t="s">
        <v>28251</v>
      </c>
      <c r="H8921" s="1" t="s">
        <v>28252</v>
      </c>
      <c r="I8921" s="4">
        <v>84.2516087962963</v>
      </c>
      <c r="J8921" s="1">
        <v>1318.93</v>
      </c>
      <c r="K8921" s="1">
        <v>136.08</v>
      </c>
      <c r="M8921" s="10">
        <f t="array" ref="M8921">_xlfn.XLOOKUP(A8921,subscriptions!B8921:B10004,subscriptions!D8921:D10004)</f>
        <v>120</v>
      </c>
      <c r="N8921" s="10">
        <f t="array" ref="N8921">_xlfn.XLOOKUP(A8921,subscriptions!B8921:B10004,subscriptions!G8921:G10004)</f>
        <v>0</v>
      </c>
      <c r="O8921" s="10">
        <v>120.0</v>
      </c>
      <c r="P8921" s="10" t="str">
        <f t="array" ref="P8921">_xlfn.XLOOKUP(A8921,subscriptions!B8921:B10004,subscriptions!C8921:C10004)</f>
        <v>Residential</v>
      </c>
      <c r="Q8921" s="10" t="s">
        <v>173</v>
      </c>
      <c r="R8921" s="10" t="s">
        <v>212</v>
      </c>
      <c r="S8921" s="10" t="s">
        <v>4065</v>
      </c>
    </row>
    <row r="8922">
      <c r="A8922" s="1" t="s">
        <v>11193</v>
      </c>
      <c r="B8922" s="1" t="s">
        <v>713</v>
      </c>
      <c r="C8922" s="1" t="s">
        <v>456</v>
      </c>
      <c r="D8922" s="1" t="s">
        <v>27</v>
      </c>
      <c r="E8922" s="1" t="s">
        <v>239</v>
      </c>
      <c r="F8922" s="1" t="s">
        <v>2154</v>
      </c>
      <c r="G8922" s="1" t="s">
        <v>28253</v>
      </c>
      <c r="H8922" s="1" t="s">
        <v>28254</v>
      </c>
      <c r="I8922" s="4">
        <v>84.34115740740741</v>
      </c>
      <c r="J8922" s="1">
        <v>1173.21</v>
      </c>
      <c r="K8922" s="1">
        <v>242.5</v>
      </c>
      <c r="M8922" s="10">
        <f t="array" ref="M8922">_xlfn.XLOOKUP(A8922,subscriptions!B8922:B10004,subscriptions!D8922:D10004)</f>
        <v>120</v>
      </c>
      <c r="N8922" s="10">
        <f t="array" ref="N8922">_xlfn.XLOOKUP(A8922,subscriptions!B8922:B10004,subscriptions!G8922:G10004)</f>
        <v>5</v>
      </c>
      <c r="O8922" s="10">
        <v>114.0</v>
      </c>
      <c r="P8922" s="10" t="str">
        <f t="array" ref="P8922">_xlfn.XLOOKUP(A8922,subscriptions!B8922:B10004,subscriptions!C8922:C10004)</f>
        <v>Residential</v>
      </c>
      <c r="Q8922" s="10" t="s">
        <v>194</v>
      </c>
      <c r="R8922" s="10" t="s">
        <v>212</v>
      </c>
      <c r="S8922" s="10" t="s">
        <v>259</v>
      </c>
    </row>
    <row r="8923">
      <c r="A8923" s="1" t="s">
        <v>11194</v>
      </c>
      <c r="B8923" s="1" t="s">
        <v>2327</v>
      </c>
      <c r="C8923" s="1" t="s">
        <v>2007</v>
      </c>
      <c r="D8923" s="1" t="s">
        <v>27</v>
      </c>
      <c r="E8923" s="1" t="s">
        <v>219</v>
      </c>
      <c r="F8923" s="1" t="s">
        <v>971</v>
      </c>
      <c r="G8923" s="1" t="s">
        <v>28255</v>
      </c>
      <c r="H8923" s="1" t="s">
        <v>28256</v>
      </c>
      <c r="I8923" s="4">
        <v>84.33908564814814</v>
      </c>
      <c r="J8923" s="1">
        <v>108.43</v>
      </c>
      <c r="K8923" s="1">
        <v>35.79</v>
      </c>
      <c r="M8923" s="10">
        <f t="array" ref="M8923">_xlfn.XLOOKUP(A8923,subscriptions!B8923:B10004,subscriptions!D8923:D10004)</f>
        <v>120</v>
      </c>
      <c r="N8923" s="10">
        <f t="array" ref="N8923">_xlfn.XLOOKUP(A8923,subscriptions!B8923:B10004,subscriptions!G8923:G10004)</f>
        <v>10</v>
      </c>
      <c r="O8923" s="10">
        <v>108.0</v>
      </c>
      <c r="P8923" s="10" t="str">
        <f t="array" ref="P8923">_xlfn.XLOOKUP(A8923,subscriptions!B8923:B10004,subscriptions!C8923:C10004)</f>
        <v>Residential</v>
      </c>
      <c r="Q8923" s="10" t="s">
        <v>128</v>
      </c>
      <c r="R8923" s="10" t="s">
        <v>212</v>
      </c>
      <c r="S8923" s="10" t="s">
        <v>2016</v>
      </c>
    </row>
    <row r="8924">
      <c r="A8924" s="1" t="s">
        <v>11195</v>
      </c>
      <c r="B8924" s="1" t="s">
        <v>1317</v>
      </c>
      <c r="C8924" s="1" t="s">
        <v>261</v>
      </c>
      <c r="D8924" s="1" t="s">
        <v>27</v>
      </c>
      <c r="E8924" s="1" t="s">
        <v>179</v>
      </c>
      <c r="F8924" s="1" t="s">
        <v>181</v>
      </c>
      <c r="G8924" s="1" t="s">
        <v>28257</v>
      </c>
      <c r="H8924" s="1" t="s">
        <v>28258</v>
      </c>
      <c r="I8924" s="4">
        <v>84.33914351851851</v>
      </c>
      <c r="J8924" s="1">
        <v>1482.61</v>
      </c>
      <c r="K8924" s="1">
        <v>164.77</v>
      </c>
      <c r="L8924" s="1">
        <v>100.0</v>
      </c>
      <c r="M8924" s="10">
        <f t="array" ref="M8924">_xlfn.XLOOKUP(A8924,subscriptions!B8924:B10004,subscriptions!D8924:D10004)</f>
        <v>120</v>
      </c>
      <c r="N8924" s="10">
        <f t="array" ref="N8924">_xlfn.XLOOKUP(A8924,subscriptions!B8924:B10004,subscriptions!G8924:G10004)</f>
        <v>20</v>
      </c>
      <c r="O8924" s="10">
        <v>96.0</v>
      </c>
      <c r="P8924" s="10" t="str">
        <f t="array" ref="P8924">_xlfn.XLOOKUP(A8924,subscriptions!B8924:B10004,subscriptions!C8924:C10004)</f>
        <v>Residential</v>
      </c>
      <c r="Q8924" s="10" t="s">
        <v>128</v>
      </c>
      <c r="R8924" s="10" t="s">
        <v>148</v>
      </c>
      <c r="S8924" s="10" t="s">
        <v>2016</v>
      </c>
    </row>
    <row r="8925">
      <c r="A8925" s="1" t="s">
        <v>11196</v>
      </c>
      <c r="B8925" s="1" t="s">
        <v>1527</v>
      </c>
      <c r="C8925" s="1" t="s">
        <v>1678</v>
      </c>
      <c r="D8925" s="1" t="s">
        <v>153</v>
      </c>
      <c r="E8925" s="1" t="s">
        <v>179</v>
      </c>
      <c r="F8925" s="1" t="s">
        <v>844</v>
      </c>
      <c r="G8925" s="1" t="s">
        <v>28259</v>
      </c>
      <c r="H8925" s="1" t="s">
        <v>28260</v>
      </c>
      <c r="I8925" s="4">
        <v>84.16953703703703</v>
      </c>
      <c r="J8925" s="1">
        <v>2690.77</v>
      </c>
      <c r="K8925" s="1">
        <v>479.11</v>
      </c>
      <c r="L8925" s="1">
        <v>100.0</v>
      </c>
      <c r="M8925" s="10">
        <f t="array" ref="M8925">_xlfn.XLOOKUP(A8925,subscriptions!B8925:B10004,subscriptions!D8925:D10004)</f>
        <v>250</v>
      </c>
      <c r="N8925" s="10">
        <f t="array" ref="N8925">_xlfn.XLOOKUP(A8925,subscriptions!B8925:B10004,subscriptions!G8925:G10004)</f>
        <v>0</v>
      </c>
      <c r="O8925" s="10">
        <v>250.0</v>
      </c>
      <c r="P8925" s="10" t="str">
        <f t="array" ref="P8925">_xlfn.XLOOKUP(A8925,subscriptions!B8925:B10004,subscriptions!C8925:C10004)</f>
        <v>Business</v>
      </c>
      <c r="Q8925" s="10" t="s">
        <v>173</v>
      </c>
      <c r="R8925" s="10" t="s">
        <v>129</v>
      </c>
      <c r="S8925" s="10" t="s">
        <v>213</v>
      </c>
    </row>
    <row r="8926">
      <c r="A8926" s="1" t="s">
        <v>11197</v>
      </c>
      <c r="B8926" s="1" t="s">
        <v>409</v>
      </c>
      <c r="C8926" s="1" t="s">
        <v>218</v>
      </c>
      <c r="D8926" s="1" t="s">
        <v>27</v>
      </c>
      <c r="E8926" s="1" t="s">
        <v>332</v>
      </c>
      <c r="F8926" s="1" t="s">
        <v>333</v>
      </c>
      <c r="G8926" s="1" t="s">
        <v>28261</v>
      </c>
      <c r="H8926" s="1" t="s">
        <v>28262</v>
      </c>
      <c r="I8926" s="4">
        <v>84.16737268518519</v>
      </c>
      <c r="J8926" s="1">
        <v>307.07</v>
      </c>
      <c r="K8926" s="1">
        <v>55.46</v>
      </c>
      <c r="M8926" s="10">
        <f t="array" ref="M8926">_xlfn.XLOOKUP(A8926,subscriptions!B8926:B10004,subscriptions!D8926:D10004)</f>
        <v>120</v>
      </c>
      <c r="N8926" s="10">
        <f t="array" ref="N8926">_xlfn.XLOOKUP(A8926,subscriptions!B8926:B10004,subscriptions!G8926:G10004)</f>
        <v>5</v>
      </c>
      <c r="O8926" s="10">
        <v>114.0</v>
      </c>
      <c r="P8926" s="10" t="str">
        <f t="array" ref="P8926">_xlfn.XLOOKUP(A8926,subscriptions!B8926:B10004,subscriptions!C8926:C10004)</f>
        <v>Residential</v>
      </c>
      <c r="Q8926" s="10" t="s">
        <v>194</v>
      </c>
      <c r="R8926" s="10" t="s">
        <v>212</v>
      </c>
      <c r="S8926" s="10" t="s">
        <v>1412</v>
      </c>
    </row>
    <row r="8927">
      <c r="A8927" s="1" t="s">
        <v>11198</v>
      </c>
      <c r="B8927" s="1" t="s">
        <v>109</v>
      </c>
      <c r="C8927" s="1" t="s">
        <v>764</v>
      </c>
      <c r="D8927" s="1" t="s">
        <v>27</v>
      </c>
      <c r="E8927" s="1" t="s">
        <v>239</v>
      </c>
      <c r="F8927" s="1" t="s">
        <v>606</v>
      </c>
      <c r="G8927" s="1" t="s">
        <v>28263</v>
      </c>
      <c r="H8927" s="1" t="s">
        <v>28264</v>
      </c>
      <c r="I8927" s="4">
        <v>84.34046296296296</v>
      </c>
      <c r="J8927" s="1">
        <v>1403.33</v>
      </c>
      <c r="K8927" s="1">
        <v>329.57</v>
      </c>
      <c r="M8927" s="10">
        <f t="array" ref="M8927">_xlfn.XLOOKUP(A8927,subscriptions!B8927:B10004,subscriptions!D8927:D10004)</f>
        <v>120</v>
      </c>
      <c r="N8927" s="10">
        <f t="array" ref="N8927">_xlfn.XLOOKUP(A8927,subscriptions!B8927:B10004,subscriptions!G8927:G10004)</f>
        <v>10</v>
      </c>
      <c r="O8927" s="10">
        <v>108.0</v>
      </c>
      <c r="P8927" s="10" t="str">
        <f t="array" ref="P8927">_xlfn.XLOOKUP(A8927,subscriptions!B8927:B10004,subscriptions!C8927:C10004)</f>
        <v>Residential</v>
      </c>
      <c r="Q8927" s="10" t="s">
        <v>128</v>
      </c>
      <c r="R8927" s="10" t="s">
        <v>212</v>
      </c>
      <c r="S8927" s="10" t="s">
        <v>616</v>
      </c>
    </row>
    <row r="8928">
      <c r="A8928" s="1" t="s">
        <v>11199</v>
      </c>
      <c r="B8928" s="1" t="s">
        <v>523</v>
      </c>
      <c r="C8928" s="1" t="s">
        <v>1507</v>
      </c>
      <c r="D8928" s="1" t="s">
        <v>27</v>
      </c>
      <c r="E8928" s="1" t="s">
        <v>219</v>
      </c>
      <c r="F8928" s="1" t="s">
        <v>1010</v>
      </c>
      <c r="G8928" s="1" t="s">
        <v>28265</v>
      </c>
      <c r="H8928" s="1" t="s">
        <v>28266</v>
      </c>
      <c r="I8928" s="4">
        <v>84.33503472222222</v>
      </c>
      <c r="J8928" s="1">
        <v>1400.66</v>
      </c>
      <c r="K8928" s="1">
        <v>135.95</v>
      </c>
      <c r="M8928" s="10">
        <f t="array" ref="M8928">_xlfn.XLOOKUP(A8928,subscriptions!B8928:B10004,subscriptions!D8928:D10004)</f>
        <v>120</v>
      </c>
      <c r="N8928" s="10">
        <f t="array" ref="N8928">_xlfn.XLOOKUP(A8928,subscriptions!B8928:B10004,subscriptions!G8928:G10004)</f>
        <v>20</v>
      </c>
      <c r="O8928" s="10">
        <v>96.0</v>
      </c>
      <c r="P8928" s="10" t="str">
        <f t="array" ref="P8928">_xlfn.XLOOKUP(A8928,subscriptions!B8928:B10004,subscriptions!C8928:C10004)</f>
        <v>Residential</v>
      </c>
      <c r="Q8928" s="10" t="s">
        <v>128</v>
      </c>
      <c r="R8928" s="10" t="s">
        <v>148</v>
      </c>
      <c r="S8928" s="10" t="s">
        <v>643</v>
      </c>
    </row>
    <row r="8929">
      <c r="A8929" s="1" t="s">
        <v>11202</v>
      </c>
      <c r="B8929" s="1" t="s">
        <v>472</v>
      </c>
      <c r="C8929" s="1" t="s">
        <v>178</v>
      </c>
      <c r="D8929" s="1" t="s">
        <v>27</v>
      </c>
      <c r="E8929" s="1" t="s">
        <v>280</v>
      </c>
      <c r="F8929" s="1" t="s">
        <v>873</v>
      </c>
      <c r="G8929" s="1" t="s">
        <v>28267</v>
      </c>
      <c r="H8929" s="1" t="s">
        <v>28268</v>
      </c>
      <c r="I8929" s="4">
        <v>84.21121527777778</v>
      </c>
      <c r="J8929" s="1">
        <v>319.02</v>
      </c>
      <c r="K8929" s="1">
        <v>52.64</v>
      </c>
      <c r="M8929" s="10">
        <f t="array" ref="M8929">_xlfn.XLOOKUP(A8929,subscriptions!B8929:B10004,subscriptions!D8929:D10004)</f>
        <v>120</v>
      </c>
      <c r="N8929" s="10">
        <f t="array" ref="N8929">_xlfn.XLOOKUP(A8929,subscriptions!B8929:B10004,subscriptions!G8929:G10004)</f>
        <v>0</v>
      </c>
      <c r="O8929" s="10">
        <v>120.0</v>
      </c>
      <c r="P8929" s="10" t="str">
        <f t="array" ref="P8929">_xlfn.XLOOKUP(A8929,subscriptions!B8929:B10004,subscriptions!C8929:C10004)</f>
        <v>Residential</v>
      </c>
      <c r="Q8929" s="10" t="s">
        <v>173</v>
      </c>
      <c r="R8929" s="10" t="s">
        <v>212</v>
      </c>
      <c r="S8929" s="10" t="s">
        <v>438</v>
      </c>
    </row>
    <row r="8930">
      <c r="A8930" s="1" t="s">
        <v>11203</v>
      </c>
      <c r="B8930" s="1" t="s">
        <v>573</v>
      </c>
      <c r="C8930" s="1" t="s">
        <v>1142</v>
      </c>
      <c r="D8930" s="1" t="s">
        <v>27</v>
      </c>
      <c r="E8930" s="1" t="s">
        <v>714</v>
      </c>
      <c r="F8930" s="1" t="s">
        <v>715</v>
      </c>
      <c r="G8930" s="1" t="s">
        <v>28269</v>
      </c>
      <c r="H8930" s="1" t="s">
        <v>28270</v>
      </c>
      <c r="I8930" s="4">
        <v>84.29407407407408</v>
      </c>
      <c r="J8930" s="1">
        <v>247.67</v>
      </c>
      <c r="K8930" s="1">
        <v>38.97</v>
      </c>
      <c r="M8930" s="10">
        <f t="array" ref="M8930">_xlfn.XLOOKUP(A8930,subscriptions!B8930:B10004,subscriptions!D8930:D10004)</f>
        <v>50</v>
      </c>
      <c r="N8930" s="10">
        <f t="array" ref="N8930">_xlfn.XLOOKUP(A8930,subscriptions!B8930:B10004,subscriptions!G8930:G10004)</f>
        <v>5</v>
      </c>
      <c r="O8930" s="10">
        <v>47.5</v>
      </c>
      <c r="P8930" s="10" t="str">
        <f t="array" ref="P8930">_xlfn.XLOOKUP(A8930,subscriptions!B8930:B10004,subscriptions!C8930:C10004)</f>
        <v>Mini</v>
      </c>
      <c r="Q8930" s="10" t="s">
        <v>194</v>
      </c>
      <c r="R8930" s="10" t="s">
        <v>148</v>
      </c>
      <c r="S8930" s="10" t="s">
        <v>1458</v>
      </c>
    </row>
    <row r="8931">
      <c r="A8931" s="1" t="s">
        <v>11204</v>
      </c>
      <c r="B8931" s="1" t="s">
        <v>295</v>
      </c>
      <c r="C8931" s="1" t="s">
        <v>261</v>
      </c>
      <c r="D8931" s="1" t="s">
        <v>153</v>
      </c>
      <c r="E8931" s="1" t="s">
        <v>28</v>
      </c>
      <c r="F8931" s="1" t="s">
        <v>687</v>
      </c>
      <c r="G8931" s="1" t="s">
        <v>28271</v>
      </c>
      <c r="H8931" s="1" t="s">
        <v>28272</v>
      </c>
      <c r="I8931" s="4">
        <v>84.17508101851851</v>
      </c>
      <c r="J8931" s="1">
        <v>5921.94</v>
      </c>
      <c r="K8931" s="1">
        <v>857.0</v>
      </c>
      <c r="M8931" s="10">
        <f t="array" ref="M8931">_xlfn.XLOOKUP(A8931,subscriptions!B8931:B10004,subscriptions!D8931:D10004)</f>
        <v>80</v>
      </c>
      <c r="N8931" s="10">
        <f t="array" ref="N8931">_xlfn.XLOOKUP(A8931,subscriptions!B8931:B10004,subscriptions!G8931:G10004)</f>
        <v>10</v>
      </c>
      <c r="O8931" s="10">
        <v>72.0</v>
      </c>
      <c r="P8931" s="10" t="str">
        <f t="array" ref="P8931">_xlfn.XLOOKUP(A8931,subscriptions!B8931:B10004,subscriptions!C8931:C10004)</f>
        <v>Roam</v>
      </c>
      <c r="Q8931" s="10" t="s">
        <v>128</v>
      </c>
      <c r="R8931" s="10" t="s">
        <v>148</v>
      </c>
      <c r="S8931" s="10" t="s">
        <v>1198</v>
      </c>
    </row>
    <row r="8932">
      <c r="A8932" s="1" t="s">
        <v>11205</v>
      </c>
      <c r="B8932" s="1" t="s">
        <v>1387</v>
      </c>
      <c r="C8932" s="1" t="s">
        <v>198</v>
      </c>
      <c r="D8932" s="1" t="s">
        <v>27</v>
      </c>
      <c r="E8932" s="1" t="s">
        <v>280</v>
      </c>
      <c r="F8932" s="1" t="s">
        <v>1446</v>
      </c>
      <c r="G8932" s="1" t="s">
        <v>28273</v>
      </c>
      <c r="H8932" s="1" t="s">
        <v>28274</v>
      </c>
      <c r="I8932" s="4">
        <v>84.30033564814815</v>
      </c>
      <c r="J8932" s="1">
        <v>800.62</v>
      </c>
      <c r="K8932" s="1">
        <v>134.13</v>
      </c>
      <c r="M8932" s="10">
        <f t="array" ref="M8932">_xlfn.XLOOKUP(A8932,subscriptions!B8932:B10004,subscriptions!D8932:D10004)</f>
        <v>120</v>
      </c>
      <c r="N8932" s="10">
        <f t="array" ref="N8932">_xlfn.XLOOKUP(A8932,subscriptions!B8932:B10004,subscriptions!G8932:G10004)</f>
        <v>20</v>
      </c>
      <c r="O8932" s="10">
        <v>96.0</v>
      </c>
      <c r="P8932" s="10" t="str">
        <f t="array" ref="P8932">_xlfn.XLOOKUP(A8932,subscriptions!B8932:B10004,subscriptions!C8932:C10004)</f>
        <v>Residential</v>
      </c>
      <c r="Q8932" s="10" t="s">
        <v>128</v>
      </c>
      <c r="R8932" s="10" t="s">
        <v>148</v>
      </c>
      <c r="S8932" s="10" t="s">
        <v>1172</v>
      </c>
    </row>
    <row r="8933">
      <c r="A8933" s="1" t="s">
        <v>11206</v>
      </c>
      <c r="B8933" s="1" t="s">
        <v>236</v>
      </c>
      <c r="C8933" s="1" t="s">
        <v>605</v>
      </c>
      <c r="D8933" s="1" t="s">
        <v>153</v>
      </c>
      <c r="E8933" s="1" t="s">
        <v>28</v>
      </c>
      <c r="F8933" s="1" t="s">
        <v>2188</v>
      </c>
      <c r="G8933" s="1" t="s">
        <v>28275</v>
      </c>
      <c r="H8933" s="1" t="s">
        <v>28276</v>
      </c>
      <c r="I8933" s="4">
        <v>84.34192129629629</v>
      </c>
      <c r="J8933" s="1">
        <v>437.03</v>
      </c>
      <c r="K8933" s="1">
        <v>96.78</v>
      </c>
      <c r="M8933" s="10">
        <f t="array" ref="M8933">_xlfn.XLOOKUP(A8933,subscriptions!B8933:B10004,subscriptions!D8933:D10004)</f>
        <v>120</v>
      </c>
      <c r="N8933" s="10">
        <f t="array" ref="N8933">_xlfn.XLOOKUP(A8933,subscriptions!B8933:B10004,subscriptions!G8933:G10004)</f>
        <v>0</v>
      </c>
      <c r="O8933" s="10">
        <v>120.0</v>
      </c>
      <c r="P8933" s="10" t="str">
        <f t="array" ref="P8933">_xlfn.XLOOKUP(A8933,subscriptions!B8933:B10004,subscriptions!C8933:C10004)</f>
        <v>Residential</v>
      </c>
      <c r="Q8933" s="10" t="s">
        <v>173</v>
      </c>
      <c r="R8933" s="10" t="s">
        <v>212</v>
      </c>
      <c r="S8933" s="10" t="s">
        <v>1703</v>
      </c>
    </row>
    <row r="8934">
      <c r="A8934" s="1" t="s">
        <v>11207</v>
      </c>
      <c r="B8934" s="1" t="s">
        <v>941</v>
      </c>
      <c r="C8934" s="1" t="s">
        <v>764</v>
      </c>
      <c r="D8934" s="1" t="s">
        <v>27</v>
      </c>
      <c r="E8934" s="1" t="s">
        <v>239</v>
      </c>
      <c r="F8934" s="1" t="s">
        <v>2267</v>
      </c>
      <c r="G8934" s="1" t="s">
        <v>28277</v>
      </c>
      <c r="H8934" s="1" t="s">
        <v>28278</v>
      </c>
      <c r="I8934" s="4">
        <v>84.17386574074074</v>
      </c>
      <c r="J8934" s="1">
        <v>331.89</v>
      </c>
      <c r="K8934" s="1">
        <v>43.6</v>
      </c>
      <c r="M8934" s="10">
        <f t="array" ref="M8934">_xlfn.XLOOKUP(A8934,subscriptions!B8934:B10004,subscriptions!D8934:D10004)</f>
        <v>120</v>
      </c>
      <c r="N8934" s="10">
        <f t="array" ref="N8934">_xlfn.XLOOKUP(A8934,subscriptions!B8934:B10004,subscriptions!G8934:G10004)</f>
        <v>5</v>
      </c>
      <c r="O8934" s="10">
        <v>114.0</v>
      </c>
      <c r="P8934" s="10" t="str">
        <f t="array" ref="P8934">_xlfn.XLOOKUP(A8934,subscriptions!B8934:B10004,subscriptions!C8934:C10004)</f>
        <v>Residential</v>
      </c>
      <c r="Q8934" s="10" t="s">
        <v>194</v>
      </c>
      <c r="R8934" s="10" t="s">
        <v>212</v>
      </c>
      <c r="S8934" s="10" t="s">
        <v>3087</v>
      </c>
    </row>
    <row r="8935">
      <c r="A8935" s="1" t="s">
        <v>11208</v>
      </c>
      <c r="B8935" s="1" t="s">
        <v>389</v>
      </c>
      <c r="C8935" s="1" t="s">
        <v>26</v>
      </c>
      <c r="D8935" s="1" t="s">
        <v>27</v>
      </c>
      <c r="E8935" s="1" t="s">
        <v>219</v>
      </c>
      <c r="F8935" s="1" t="s">
        <v>1010</v>
      </c>
      <c r="G8935" s="1" t="s">
        <v>28279</v>
      </c>
      <c r="H8935" s="1" t="s">
        <v>28280</v>
      </c>
      <c r="I8935" s="4">
        <v>84.25634259259259</v>
      </c>
      <c r="J8935" s="1">
        <v>1702.13</v>
      </c>
      <c r="K8935" s="1">
        <v>327.36</v>
      </c>
      <c r="M8935" s="10">
        <f t="array" ref="M8935">_xlfn.XLOOKUP(A8935,subscriptions!B8935:B10004,subscriptions!D8935:D10004)</f>
        <v>120</v>
      </c>
      <c r="N8935" s="10">
        <f t="array" ref="N8935">_xlfn.XLOOKUP(A8935,subscriptions!B8935:B10004,subscriptions!G8935:G10004)</f>
        <v>10</v>
      </c>
      <c r="O8935" s="10">
        <v>108.0</v>
      </c>
      <c r="P8935" s="10" t="str">
        <f t="array" ref="P8935">_xlfn.XLOOKUP(A8935,subscriptions!B8935:B10004,subscriptions!C8935:C10004)</f>
        <v>Residential</v>
      </c>
      <c r="Q8935" s="10" t="s">
        <v>128</v>
      </c>
      <c r="R8935" s="10" t="s">
        <v>212</v>
      </c>
      <c r="S8935" s="10" t="s">
        <v>130</v>
      </c>
    </row>
    <row r="8936">
      <c r="A8936" s="1" t="s">
        <v>11209</v>
      </c>
      <c r="B8936" s="1" t="s">
        <v>589</v>
      </c>
      <c r="C8936" s="1" t="s">
        <v>152</v>
      </c>
      <c r="D8936" s="1" t="s">
        <v>153</v>
      </c>
      <c r="E8936" s="1" t="s">
        <v>714</v>
      </c>
      <c r="F8936" s="1" t="s">
        <v>1730</v>
      </c>
      <c r="G8936" s="1" t="s">
        <v>28281</v>
      </c>
      <c r="H8936" s="1" t="s">
        <v>28282</v>
      </c>
      <c r="I8936" s="4">
        <v>84.16965277777778</v>
      </c>
      <c r="J8936" s="1">
        <v>1460.28</v>
      </c>
      <c r="K8936" s="1">
        <v>171.41</v>
      </c>
      <c r="M8936" s="10">
        <f t="array" ref="M8936">_xlfn.XLOOKUP(A8936,subscriptions!B8936:B10004,subscriptions!D8936:D10004)</f>
        <v>80</v>
      </c>
      <c r="N8936" s="10">
        <f t="array" ref="N8936">_xlfn.XLOOKUP(A8936,subscriptions!B8936:B10004,subscriptions!G8936:G10004)</f>
        <v>20</v>
      </c>
      <c r="O8936" s="10">
        <v>64.0</v>
      </c>
      <c r="P8936" s="10" t="str">
        <f t="array" ref="P8936">_xlfn.XLOOKUP(A8936,subscriptions!B8936:B10004,subscriptions!C8936:C10004)</f>
        <v>Roam</v>
      </c>
      <c r="Q8936" s="10" t="s">
        <v>128</v>
      </c>
      <c r="R8936" s="10" t="s">
        <v>148</v>
      </c>
      <c r="S8936" s="10" t="s">
        <v>213</v>
      </c>
    </row>
    <row r="8937">
      <c r="A8937" s="1" t="s">
        <v>11210</v>
      </c>
      <c r="B8937" s="1" t="s">
        <v>700</v>
      </c>
      <c r="C8937" s="1" t="s">
        <v>1492</v>
      </c>
      <c r="D8937" s="1" t="s">
        <v>153</v>
      </c>
      <c r="E8937" s="1" t="s">
        <v>714</v>
      </c>
      <c r="F8937" s="1" t="s">
        <v>1159</v>
      </c>
      <c r="G8937" s="1" t="s">
        <v>28283</v>
      </c>
      <c r="H8937" s="1" t="s">
        <v>28284</v>
      </c>
      <c r="I8937" s="4">
        <v>84.21621527777778</v>
      </c>
      <c r="J8937" s="1">
        <v>1597.35</v>
      </c>
      <c r="K8937" s="1">
        <v>185.68</v>
      </c>
      <c r="M8937" s="10">
        <f t="array" ref="M8937">_xlfn.XLOOKUP(A8937,subscriptions!B8937:B10004,subscriptions!D8937:D10004)</f>
        <v>80</v>
      </c>
      <c r="N8937" s="10">
        <f t="array" ref="N8937">_xlfn.XLOOKUP(A8937,subscriptions!B8937:B10004,subscriptions!G8937:G10004)</f>
        <v>0</v>
      </c>
      <c r="O8937" s="10">
        <v>80.0</v>
      </c>
      <c r="P8937" s="10" t="str">
        <f t="array" ref="P8937">_xlfn.XLOOKUP(A8937,subscriptions!B8937:B10004,subscriptions!C8937:C10004)</f>
        <v>Roam</v>
      </c>
      <c r="Q8937" s="10" t="s">
        <v>173</v>
      </c>
      <c r="R8937" s="10" t="s">
        <v>148</v>
      </c>
      <c r="S8937" s="10" t="s">
        <v>2596</v>
      </c>
    </row>
    <row r="8938">
      <c r="A8938" s="1" t="s">
        <v>11211</v>
      </c>
      <c r="B8938" s="1" t="s">
        <v>969</v>
      </c>
      <c r="C8938" s="1" t="s">
        <v>1876</v>
      </c>
      <c r="D8938" s="1" t="s">
        <v>27</v>
      </c>
      <c r="E8938" s="1" t="s">
        <v>239</v>
      </c>
      <c r="F8938" s="1" t="s">
        <v>3181</v>
      </c>
      <c r="G8938" s="1" t="s">
        <v>28285</v>
      </c>
      <c r="H8938" s="1" t="s">
        <v>28286</v>
      </c>
      <c r="I8938" s="4">
        <v>84.21600694444444</v>
      </c>
      <c r="J8938" s="1">
        <v>188.18</v>
      </c>
      <c r="K8938" s="1">
        <v>57.61</v>
      </c>
      <c r="M8938" s="10">
        <f t="array" ref="M8938">_xlfn.XLOOKUP(A8938,subscriptions!B8938:B10004,subscriptions!D8938:D10004)</f>
        <v>80</v>
      </c>
      <c r="N8938" s="10">
        <f t="array" ref="N8938">_xlfn.XLOOKUP(A8938,subscriptions!B8938:B10004,subscriptions!G8938:G10004)</f>
        <v>5</v>
      </c>
      <c r="O8938" s="10">
        <v>76.0</v>
      </c>
      <c r="P8938" s="10" t="str">
        <f t="array" ref="P8938">_xlfn.XLOOKUP(A8938,subscriptions!B8938:B10004,subscriptions!C8938:C10004)</f>
        <v>Roam</v>
      </c>
      <c r="Q8938" s="10" t="s">
        <v>194</v>
      </c>
      <c r="R8938" s="10" t="s">
        <v>148</v>
      </c>
      <c r="S8938" s="10" t="s">
        <v>2596</v>
      </c>
    </row>
    <row r="8939">
      <c r="A8939" s="1" t="s">
        <v>11212</v>
      </c>
      <c r="B8939" s="1" t="s">
        <v>439</v>
      </c>
      <c r="C8939" s="1" t="s">
        <v>296</v>
      </c>
      <c r="D8939" s="1" t="s">
        <v>153</v>
      </c>
      <c r="E8939" s="1" t="s">
        <v>280</v>
      </c>
      <c r="F8939" s="1" t="s">
        <v>2239</v>
      </c>
      <c r="G8939" s="1" t="s">
        <v>28287</v>
      </c>
      <c r="H8939" s="1" t="s">
        <v>28288</v>
      </c>
      <c r="I8939" s="4">
        <v>84.37649305555556</v>
      </c>
      <c r="J8939" s="1">
        <v>3409.9</v>
      </c>
      <c r="K8939" s="1">
        <v>844.84</v>
      </c>
      <c r="M8939" s="10">
        <f t="array" ref="M8939">_xlfn.XLOOKUP(A8939,subscriptions!B8939:B10004,subscriptions!D8939:D10004)</f>
        <v>50</v>
      </c>
      <c r="N8939" s="10">
        <f t="array" ref="N8939">_xlfn.XLOOKUP(A8939,subscriptions!B8939:B10004,subscriptions!G8939:G10004)</f>
        <v>10</v>
      </c>
      <c r="O8939" s="10">
        <v>45.0</v>
      </c>
      <c r="P8939" s="10" t="str">
        <f t="array" ref="P8939">_xlfn.XLOOKUP(A8939,subscriptions!B8939:B10004,subscriptions!C8939:C10004)</f>
        <v>Mini</v>
      </c>
      <c r="Q8939" s="10" t="s">
        <v>128</v>
      </c>
      <c r="R8939" s="10" t="s">
        <v>148</v>
      </c>
      <c r="S8939" s="10" t="s">
        <v>3910</v>
      </c>
    </row>
    <row r="8940">
      <c r="A8940" s="1" t="s">
        <v>11213</v>
      </c>
      <c r="B8940" s="1" t="s">
        <v>1491</v>
      </c>
      <c r="C8940" s="1" t="s">
        <v>1142</v>
      </c>
      <c r="D8940" s="1" t="s">
        <v>153</v>
      </c>
      <c r="E8940" s="1" t="s">
        <v>179</v>
      </c>
      <c r="F8940" s="1" t="s">
        <v>181</v>
      </c>
      <c r="G8940" s="1" t="s">
        <v>28289</v>
      </c>
      <c r="H8940" s="1" t="s">
        <v>28290</v>
      </c>
      <c r="I8940" s="4">
        <v>84.25730324074074</v>
      </c>
      <c r="J8940" s="1">
        <v>789.64</v>
      </c>
      <c r="K8940" s="1">
        <v>201.17</v>
      </c>
      <c r="L8940" s="1">
        <v>100.0</v>
      </c>
      <c r="M8940" s="10">
        <f t="array" ref="M8940">_xlfn.XLOOKUP(A8940,subscriptions!B8940:B10004,subscriptions!D8940:D10004)</f>
        <v>120</v>
      </c>
      <c r="N8940" s="10">
        <f t="array" ref="N8940">_xlfn.XLOOKUP(A8940,subscriptions!B8940:B10004,subscriptions!G8940:G10004)</f>
        <v>20</v>
      </c>
      <c r="O8940" s="10">
        <v>96.0</v>
      </c>
      <c r="P8940" s="10" t="str">
        <f t="array" ref="P8940">_xlfn.XLOOKUP(A8940,subscriptions!B8940:B10004,subscriptions!C8940:C10004)</f>
        <v>Residential</v>
      </c>
      <c r="Q8940" s="10" t="s">
        <v>128</v>
      </c>
      <c r="R8940" s="10" t="s">
        <v>148</v>
      </c>
      <c r="S8940" s="10" t="s">
        <v>175</v>
      </c>
    </row>
    <row r="8941">
      <c r="A8941" s="1" t="s">
        <v>11216</v>
      </c>
      <c r="B8941" s="1" t="s">
        <v>1157</v>
      </c>
      <c r="C8941" s="1" t="s">
        <v>456</v>
      </c>
      <c r="D8941" s="1" t="s">
        <v>27</v>
      </c>
      <c r="E8941" s="1" t="s">
        <v>179</v>
      </c>
      <c r="F8941" s="1" t="s">
        <v>773</v>
      </c>
      <c r="G8941" s="1" t="s">
        <v>28291</v>
      </c>
      <c r="H8941" s="1" t="s">
        <v>28292</v>
      </c>
      <c r="I8941" s="4">
        <v>84.25373842592593</v>
      </c>
      <c r="J8941" s="1">
        <v>613.94</v>
      </c>
      <c r="K8941" s="1">
        <v>76.84</v>
      </c>
      <c r="L8941" s="1">
        <v>100.0</v>
      </c>
      <c r="M8941" s="10">
        <f t="array" ref="M8941">_xlfn.XLOOKUP(A8941,subscriptions!B8941:B10004,subscriptions!D8941:D10004)</f>
        <v>120</v>
      </c>
      <c r="N8941" s="10">
        <f t="array" ref="N8941">_xlfn.XLOOKUP(A8941,subscriptions!B8941:B10004,subscriptions!G8941:G10004)</f>
        <v>0</v>
      </c>
      <c r="O8941" s="10">
        <v>120.0</v>
      </c>
      <c r="P8941" s="10" t="str">
        <f t="array" ref="P8941">_xlfn.XLOOKUP(A8941,subscriptions!B8941:B10004,subscriptions!C8941:C10004)</f>
        <v>Residential</v>
      </c>
      <c r="Q8941" s="10" t="s">
        <v>173</v>
      </c>
      <c r="R8941" s="10" t="s">
        <v>212</v>
      </c>
      <c r="S8941" s="10" t="s">
        <v>1832</v>
      </c>
    </row>
    <row r="8942">
      <c r="A8942" s="1" t="s">
        <v>11217</v>
      </c>
      <c r="B8942" s="1" t="s">
        <v>713</v>
      </c>
      <c r="C8942" s="1" t="s">
        <v>426</v>
      </c>
      <c r="D8942" s="1" t="s">
        <v>27</v>
      </c>
      <c r="E8942" s="1" t="s">
        <v>332</v>
      </c>
      <c r="F8942" s="1" t="s">
        <v>736</v>
      </c>
      <c r="G8942" s="1" t="s">
        <v>28293</v>
      </c>
      <c r="H8942" s="1" t="s">
        <v>28294</v>
      </c>
      <c r="I8942" s="4">
        <v>84.21265046296297</v>
      </c>
      <c r="J8942" s="1">
        <v>980.85</v>
      </c>
      <c r="K8942" s="1">
        <v>179.97</v>
      </c>
      <c r="M8942" s="10">
        <f t="array" ref="M8942">_xlfn.XLOOKUP(A8942,subscriptions!B8942:B10004,subscriptions!D8942:D10004)</f>
        <v>50</v>
      </c>
      <c r="N8942" s="10">
        <f t="array" ref="N8942">_xlfn.XLOOKUP(A8942,subscriptions!B8942:B10004,subscriptions!G8942:G10004)</f>
        <v>5</v>
      </c>
      <c r="O8942" s="10">
        <v>47.5</v>
      </c>
      <c r="P8942" s="10" t="str">
        <f t="array" ref="P8942">_xlfn.XLOOKUP(A8942,subscriptions!B8942:B10004,subscriptions!C8942:C10004)</f>
        <v>Mini</v>
      </c>
      <c r="Q8942" s="10" t="s">
        <v>194</v>
      </c>
      <c r="R8942" s="10" t="s">
        <v>148</v>
      </c>
      <c r="S8942" s="10" t="s">
        <v>813</v>
      </c>
    </row>
    <row r="8943">
      <c r="A8943" s="1" t="s">
        <v>11218</v>
      </c>
      <c r="B8943" s="1" t="s">
        <v>312</v>
      </c>
      <c r="C8943" s="1" t="s">
        <v>133</v>
      </c>
      <c r="D8943" s="1" t="s">
        <v>153</v>
      </c>
      <c r="E8943" s="1" t="s">
        <v>714</v>
      </c>
      <c r="F8943" s="1" t="s">
        <v>1866</v>
      </c>
      <c r="G8943" s="1" t="s">
        <v>28295</v>
      </c>
      <c r="H8943" s="1" t="s">
        <v>28296</v>
      </c>
      <c r="I8943" s="4">
        <v>84.25094907407407</v>
      </c>
      <c r="J8943" s="1">
        <v>791.61</v>
      </c>
      <c r="K8943" s="1">
        <v>99.55</v>
      </c>
      <c r="M8943" s="10">
        <f t="array" ref="M8943">_xlfn.XLOOKUP(A8943,subscriptions!B8943:B10004,subscriptions!D8943:D10004)</f>
        <v>80</v>
      </c>
      <c r="N8943" s="10">
        <f t="array" ref="N8943">_xlfn.XLOOKUP(A8943,subscriptions!B8943:B10004,subscriptions!G8943:G10004)</f>
        <v>10</v>
      </c>
      <c r="O8943" s="10">
        <v>72.0</v>
      </c>
      <c r="P8943" s="10" t="str">
        <f t="array" ref="P8943">_xlfn.XLOOKUP(A8943,subscriptions!B8943:B10004,subscriptions!C8943:C10004)</f>
        <v>Roam</v>
      </c>
      <c r="Q8943" s="10" t="s">
        <v>128</v>
      </c>
      <c r="R8943" s="10" t="s">
        <v>148</v>
      </c>
      <c r="S8943" s="10" t="s">
        <v>1691</v>
      </c>
    </row>
    <row r="8944">
      <c r="A8944" s="1" t="s">
        <v>11219</v>
      </c>
      <c r="B8944" s="1" t="s">
        <v>657</v>
      </c>
      <c r="C8944" s="1" t="s">
        <v>1415</v>
      </c>
      <c r="D8944" s="1" t="s">
        <v>153</v>
      </c>
      <c r="E8944" s="1" t="s">
        <v>219</v>
      </c>
      <c r="F8944" s="1" t="s">
        <v>220</v>
      </c>
      <c r="G8944" s="1" t="s">
        <v>28297</v>
      </c>
      <c r="H8944" s="1" t="s">
        <v>28298</v>
      </c>
      <c r="I8944" s="4">
        <v>84.29684027777778</v>
      </c>
      <c r="J8944" s="1">
        <v>3037.99</v>
      </c>
      <c r="K8944" s="1">
        <v>309.93</v>
      </c>
      <c r="M8944" s="10">
        <f t="array" ref="M8944">_xlfn.XLOOKUP(A8944,subscriptions!B8944:B10004,subscriptions!D8944:D10004)</f>
        <v>50</v>
      </c>
      <c r="N8944" s="10">
        <f t="array" ref="N8944">_xlfn.XLOOKUP(A8944,subscriptions!B8944:B10004,subscriptions!G8944:G10004)</f>
        <v>20</v>
      </c>
      <c r="O8944" s="10">
        <v>40.0</v>
      </c>
      <c r="P8944" s="10" t="str">
        <f t="array" ref="P8944">_xlfn.XLOOKUP(A8944,subscriptions!B8944:B10004,subscriptions!C8944:C10004)</f>
        <v>Mini</v>
      </c>
      <c r="Q8944" s="10" t="s">
        <v>128</v>
      </c>
      <c r="R8944" s="10" t="s">
        <v>148</v>
      </c>
      <c r="S8944" s="10" t="s">
        <v>373</v>
      </c>
    </row>
    <row r="8945">
      <c r="A8945" s="1" t="s">
        <v>11220</v>
      </c>
      <c r="B8945" s="1" t="s">
        <v>1044</v>
      </c>
      <c r="C8945" s="1" t="s">
        <v>237</v>
      </c>
      <c r="D8945" s="1" t="s">
        <v>27</v>
      </c>
      <c r="E8945" s="1" t="s">
        <v>714</v>
      </c>
      <c r="F8945" s="1" t="s">
        <v>1159</v>
      </c>
      <c r="G8945" s="1" t="s">
        <v>28299</v>
      </c>
      <c r="H8945" s="1" t="s">
        <v>28300</v>
      </c>
      <c r="I8945" s="4">
        <v>84.41832175925926</v>
      </c>
      <c r="J8945" s="1">
        <v>4023.14</v>
      </c>
      <c r="K8945" s="1">
        <v>765.07</v>
      </c>
      <c r="M8945" s="10">
        <f t="array" ref="M8945">_xlfn.XLOOKUP(A8945,subscriptions!B8945:B10004,subscriptions!D8945:D10004)</f>
        <v>80</v>
      </c>
      <c r="N8945" s="10">
        <f t="array" ref="N8945">_xlfn.XLOOKUP(A8945,subscriptions!B8945:B10004,subscriptions!G8945:G10004)</f>
        <v>0</v>
      </c>
      <c r="O8945" s="10">
        <v>80.0</v>
      </c>
      <c r="P8945" s="10" t="str">
        <f t="array" ref="P8945">_xlfn.XLOOKUP(A8945,subscriptions!B8945:B10004,subscriptions!C8945:C10004)</f>
        <v>Roam</v>
      </c>
      <c r="Q8945" s="10" t="s">
        <v>173</v>
      </c>
      <c r="R8945" s="10" t="s">
        <v>148</v>
      </c>
      <c r="S8945" s="10" t="s">
        <v>3020</v>
      </c>
    </row>
    <row r="8946">
      <c r="A8946" s="1" t="s">
        <v>11221</v>
      </c>
      <c r="B8946" s="1" t="s">
        <v>1460</v>
      </c>
      <c r="C8946" s="1" t="s">
        <v>1142</v>
      </c>
      <c r="D8946" s="1" t="s">
        <v>27</v>
      </c>
      <c r="E8946" s="1" t="s">
        <v>239</v>
      </c>
      <c r="F8946" s="1" t="s">
        <v>2076</v>
      </c>
      <c r="G8946" s="1" t="s">
        <v>28301</v>
      </c>
      <c r="H8946" s="1" t="s">
        <v>28302</v>
      </c>
      <c r="I8946" s="4">
        <v>84.25793981481482</v>
      </c>
      <c r="J8946" s="1">
        <v>592.43</v>
      </c>
      <c r="K8946" s="1">
        <v>126.63</v>
      </c>
      <c r="M8946" s="10">
        <f t="array" ref="M8946">_xlfn.XLOOKUP(A8946,subscriptions!B8946:B10004,subscriptions!D8946:D10004)</f>
        <v>50</v>
      </c>
      <c r="N8946" s="10">
        <f t="array" ref="N8946">_xlfn.XLOOKUP(A8946,subscriptions!B8946:B10004,subscriptions!G8946:G10004)</f>
        <v>5</v>
      </c>
      <c r="O8946" s="10">
        <v>47.5</v>
      </c>
      <c r="P8946" s="10" t="str">
        <f t="array" ref="P8946">_xlfn.XLOOKUP(A8946,subscriptions!B8946:B10004,subscriptions!C8946:C10004)</f>
        <v>Mini</v>
      </c>
      <c r="Q8946" s="10" t="s">
        <v>194</v>
      </c>
      <c r="R8946" s="10" t="s">
        <v>148</v>
      </c>
      <c r="S8946" s="10" t="s">
        <v>603</v>
      </c>
    </row>
    <row r="8947">
      <c r="A8947" s="1" t="s">
        <v>11222</v>
      </c>
      <c r="B8947" s="1" t="s">
        <v>2018</v>
      </c>
      <c r="C8947" s="1" t="s">
        <v>2007</v>
      </c>
      <c r="D8947" s="1" t="s">
        <v>27</v>
      </c>
      <c r="E8947" s="1" t="s">
        <v>280</v>
      </c>
      <c r="F8947" s="1" t="s">
        <v>411</v>
      </c>
      <c r="G8947" s="1" t="s">
        <v>28303</v>
      </c>
      <c r="H8947" s="1" t="s">
        <v>28304</v>
      </c>
      <c r="I8947" s="4">
        <v>84.3405787037037</v>
      </c>
      <c r="J8947" s="1">
        <v>3041.94</v>
      </c>
      <c r="K8947" s="1">
        <v>647.81</v>
      </c>
      <c r="M8947" s="10">
        <f t="array" ref="M8947">_xlfn.XLOOKUP(A8947,subscriptions!B8947:B10004,subscriptions!D8947:D10004)</f>
        <v>120</v>
      </c>
      <c r="N8947" s="10">
        <f t="array" ref="N8947">_xlfn.XLOOKUP(A8947,subscriptions!B8947:B10004,subscriptions!G8947:G10004)</f>
        <v>10</v>
      </c>
      <c r="O8947" s="10">
        <v>108.0</v>
      </c>
      <c r="P8947" s="10" t="str">
        <f t="array" ref="P8947">_xlfn.XLOOKUP(A8947,subscriptions!B8947:B10004,subscriptions!C8947:C10004)</f>
        <v>Residential</v>
      </c>
      <c r="Q8947" s="10" t="s">
        <v>128</v>
      </c>
      <c r="R8947" s="10" t="s">
        <v>212</v>
      </c>
      <c r="S8947" s="10" t="s">
        <v>616</v>
      </c>
    </row>
    <row r="8948">
      <c r="A8948" s="1" t="s">
        <v>11223</v>
      </c>
      <c r="B8948" s="1" t="s">
        <v>1995</v>
      </c>
      <c r="C8948" s="1" t="s">
        <v>1833</v>
      </c>
      <c r="D8948" s="1" t="s">
        <v>153</v>
      </c>
      <c r="E8948" s="1" t="s">
        <v>631</v>
      </c>
      <c r="F8948" s="1" t="s">
        <v>1115</v>
      </c>
      <c r="G8948" s="1" t="s">
        <v>28305</v>
      </c>
      <c r="H8948" s="1" t="s">
        <v>28306</v>
      </c>
      <c r="I8948" s="4">
        <v>84.20917824074074</v>
      </c>
      <c r="J8948" s="1">
        <v>2331.61</v>
      </c>
      <c r="K8948" s="1">
        <v>369.11</v>
      </c>
      <c r="M8948" s="10">
        <f t="array" ref="M8948">_xlfn.XLOOKUP(A8948,subscriptions!B8948:B10004,subscriptions!D8948:D10004)</f>
        <v>120</v>
      </c>
      <c r="N8948" s="10">
        <f t="array" ref="N8948">_xlfn.XLOOKUP(A8948,subscriptions!B8948:B10004,subscriptions!G8948:G10004)</f>
        <v>20</v>
      </c>
      <c r="O8948" s="10">
        <v>96.0</v>
      </c>
      <c r="P8948" s="10" t="str">
        <f t="array" ref="P8948">_xlfn.XLOOKUP(A8948,subscriptions!B8948:B10004,subscriptions!C8948:C10004)</f>
        <v>Residential</v>
      </c>
      <c r="Q8948" s="10" t="s">
        <v>128</v>
      </c>
      <c r="R8948" s="10" t="s">
        <v>148</v>
      </c>
      <c r="S8948" s="10" t="s">
        <v>1374</v>
      </c>
    </row>
    <row r="8949">
      <c r="A8949" s="1" t="s">
        <v>11224</v>
      </c>
      <c r="B8949" s="1" t="s">
        <v>295</v>
      </c>
      <c r="C8949" s="1" t="s">
        <v>178</v>
      </c>
      <c r="D8949" s="1" t="s">
        <v>153</v>
      </c>
      <c r="E8949" s="1" t="s">
        <v>262</v>
      </c>
      <c r="F8949" s="1" t="s">
        <v>263</v>
      </c>
      <c r="G8949" s="1" t="s">
        <v>28307</v>
      </c>
      <c r="H8949" s="1" t="s">
        <v>28308</v>
      </c>
      <c r="I8949" s="4">
        <v>84.41758101851852</v>
      </c>
      <c r="J8949" s="1">
        <v>4056.3</v>
      </c>
      <c r="K8949" s="1">
        <v>584.24</v>
      </c>
      <c r="M8949" s="10">
        <f t="array" ref="M8949">_xlfn.XLOOKUP(A8949,subscriptions!B8949:B10004,subscriptions!D8949:D10004)</f>
        <v>120</v>
      </c>
      <c r="N8949" s="10">
        <f t="array" ref="N8949">_xlfn.XLOOKUP(A8949,subscriptions!B8949:B10004,subscriptions!G8949:G10004)</f>
        <v>0</v>
      </c>
      <c r="O8949" s="10">
        <v>120.0</v>
      </c>
      <c r="P8949" s="10" t="str">
        <f t="array" ref="P8949">_xlfn.XLOOKUP(A8949,subscriptions!B8949:B10004,subscriptions!C8949:C10004)</f>
        <v>Residential</v>
      </c>
      <c r="Q8949" s="10" t="s">
        <v>173</v>
      </c>
      <c r="R8949" s="10" t="s">
        <v>212</v>
      </c>
      <c r="S8949" s="10" t="s">
        <v>327</v>
      </c>
    </row>
    <row r="8950">
      <c r="A8950" s="1" t="s">
        <v>11225</v>
      </c>
      <c r="B8950" s="1" t="s">
        <v>1044</v>
      </c>
      <c r="C8950" s="1" t="s">
        <v>330</v>
      </c>
      <c r="D8950" s="1" t="s">
        <v>27</v>
      </c>
      <c r="E8950" s="1" t="s">
        <v>239</v>
      </c>
      <c r="F8950" s="1" t="s">
        <v>2364</v>
      </c>
      <c r="G8950" s="1" t="s">
        <v>28309</v>
      </c>
      <c r="H8950" s="1" t="s">
        <v>28310</v>
      </c>
      <c r="I8950" s="4">
        <v>84.34173611111112</v>
      </c>
      <c r="J8950" s="1">
        <v>473.05</v>
      </c>
      <c r="K8950" s="1">
        <v>110.72</v>
      </c>
      <c r="M8950" s="10">
        <f t="array" ref="M8950">_xlfn.XLOOKUP(A8950,subscriptions!B8950:B10004,subscriptions!D8950:D10004)</f>
        <v>120</v>
      </c>
      <c r="N8950" s="10">
        <f t="array" ref="N8950">_xlfn.XLOOKUP(A8950,subscriptions!B8950:B10004,subscriptions!G8950:G10004)</f>
        <v>5</v>
      </c>
      <c r="O8950" s="10">
        <v>114.0</v>
      </c>
      <c r="P8950" s="10" t="str">
        <f t="array" ref="P8950">_xlfn.XLOOKUP(A8950,subscriptions!B8950:B10004,subscriptions!C8950:C10004)</f>
        <v>Residential</v>
      </c>
      <c r="Q8950" s="10" t="s">
        <v>194</v>
      </c>
      <c r="R8950" s="10" t="s">
        <v>212</v>
      </c>
      <c r="S8950" s="10" t="s">
        <v>1703</v>
      </c>
    </row>
    <row r="8951">
      <c r="A8951" s="1" t="s">
        <v>11226</v>
      </c>
      <c r="B8951" s="1" t="s">
        <v>329</v>
      </c>
      <c r="C8951" s="1" t="s">
        <v>1678</v>
      </c>
      <c r="D8951" s="1" t="s">
        <v>27</v>
      </c>
      <c r="E8951" s="1" t="s">
        <v>219</v>
      </c>
      <c r="F8951" s="1" t="s">
        <v>1010</v>
      </c>
      <c r="G8951" s="1" t="s">
        <v>28311</v>
      </c>
      <c r="H8951" s="1" t="s">
        <v>28312</v>
      </c>
      <c r="I8951" s="4">
        <v>84.17109953703704</v>
      </c>
      <c r="J8951" s="1">
        <v>1340.43</v>
      </c>
      <c r="K8951" s="1">
        <v>335.33</v>
      </c>
      <c r="M8951" s="10">
        <f t="array" ref="M8951">_xlfn.XLOOKUP(A8951,subscriptions!B8951:B10004,subscriptions!D8951:D10004)</f>
        <v>50</v>
      </c>
      <c r="N8951" s="10">
        <f t="array" ref="N8951">_xlfn.XLOOKUP(A8951,subscriptions!B8951:B10004,subscriptions!G8951:G10004)</f>
        <v>10</v>
      </c>
      <c r="O8951" s="10">
        <v>45.0</v>
      </c>
      <c r="P8951" s="10" t="str">
        <f t="array" ref="P8951">_xlfn.XLOOKUP(A8951,subscriptions!B8951:B10004,subscriptions!C8951:C10004)</f>
        <v>Mini</v>
      </c>
      <c r="Q8951" s="10" t="s">
        <v>128</v>
      </c>
      <c r="R8951" s="10" t="s">
        <v>148</v>
      </c>
      <c r="S8951" s="10" t="s">
        <v>310</v>
      </c>
    </row>
    <row r="8952">
      <c r="A8952" s="1" t="s">
        <v>11227</v>
      </c>
      <c r="B8952" s="1" t="s">
        <v>1865</v>
      </c>
      <c r="C8952" s="1" t="s">
        <v>871</v>
      </c>
      <c r="D8952" s="1" t="s">
        <v>153</v>
      </c>
      <c r="E8952" s="1" t="s">
        <v>111</v>
      </c>
      <c r="F8952" s="1" t="s">
        <v>1227</v>
      </c>
      <c r="G8952" s="1" t="s">
        <v>28313</v>
      </c>
      <c r="H8952" s="1" t="s">
        <v>28314</v>
      </c>
      <c r="I8952" s="4">
        <v>84.33403935185186</v>
      </c>
      <c r="J8952" s="1">
        <v>531.43</v>
      </c>
      <c r="K8952" s="1">
        <v>100.87</v>
      </c>
      <c r="M8952" s="10">
        <f t="array" ref="M8952">_xlfn.XLOOKUP(A8952,subscriptions!B8952:B10004,subscriptions!D8952:D10004)</f>
        <v>80</v>
      </c>
      <c r="N8952" s="10">
        <f t="array" ref="N8952">_xlfn.XLOOKUP(A8952,subscriptions!B8952:B10004,subscriptions!G8952:G10004)</f>
        <v>20</v>
      </c>
      <c r="O8952" s="10">
        <v>64.0</v>
      </c>
      <c r="P8952" s="10" t="str">
        <f t="array" ref="P8952">_xlfn.XLOOKUP(A8952,subscriptions!B8952:B10004,subscriptions!C8952:C10004)</f>
        <v>Roam</v>
      </c>
      <c r="Q8952" s="10" t="s">
        <v>128</v>
      </c>
      <c r="R8952" s="10" t="s">
        <v>148</v>
      </c>
      <c r="S8952" s="10" t="s">
        <v>195</v>
      </c>
    </row>
    <row r="8953">
      <c r="A8953" s="1" t="s">
        <v>11228</v>
      </c>
      <c r="B8953" s="1" t="s">
        <v>1844</v>
      </c>
      <c r="C8953" s="1" t="s">
        <v>764</v>
      </c>
      <c r="D8953" s="1" t="s">
        <v>153</v>
      </c>
      <c r="E8953" s="1" t="s">
        <v>332</v>
      </c>
      <c r="F8953" s="1" t="s">
        <v>427</v>
      </c>
      <c r="G8953" s="1" t="s">
        <v>28315</v>
      </c>
      <c r="H8953" s="1" t="s">
        <v>28316</v>
      </c>
      <c r="I8953" s="4">
        <v>84.33693287037038</v>
      </c>
      <c r="J8953" s="1">
        <v>2656.71</v>
      </c>
      <c r="K8953" s="1">
        <v>435.76</v>
      </c>
      <c r="M8953" s="10">
        <f t="array" ref="M8953">_xlfn.XLOOKUP(A8953,subscriptions!B8953:B10004,subscriptions!D8953:D10004)</f>
        <v>250</v>
      </c>
      <c r="N8953" s="10">
        <f t="array" ref="N8953">_xlfn.XLOOKUP(A8953,subscriptions!B8953:B10004,subscriptions!G8953:G10004)</f>
        <v>0</v>
      </c>
      <c r="O8953" s="10">
        <v>250.0</v>
      </c>
      <c r="P8953" s="10" t="str">
        <f t="array" ref="P8953">_xlfn.XLOOKUP(A8953,subscriptions!B8953:B10004,subscriptions!C8953:C10004)</f>
        <v>Business</v>
      </c>
      <c r="Q8953" s="10" t="s">
        <v>173</v>
      </c>
      <c r="R8953" s="10" t="s">
        <v>129</v>
      </c>
      <c r="S8953" s="10" t="s">
        <v>968</v>
      </c>
    </row>
    <row r="8954">
      <c r="A8954" s="1" t="s">
        <v>11231</v>
      </c>
      <c r="B8954" s="1" t="s">
        <v>150</v>
      </c>
      <c r="C8954" s="1" t="s">
        <v>1200</v>
      </c>
      <c r="D8954" s="1" t="s">
        <v>153</v>
      </c>
      <c r="E8954" s="1" t="s">
        <v>714</v>
      </c>
      <c r="F8954" s="1" t="s">
        <v>3419</v>
      </c>
      <c r="G8954" s="1" t="s">
        <v>28317</v>
      </c>
      <c r="H8954" s="1" t="s">
        <v>28318</v>
      </c>
      <c r="I8954" s="4">
        <v>84.29609953703704</v>
      </c>
      <c r="J8954" s="1">
        <v>58.01</v>
      </c>
      <c r="K8954" s="1">
        <v>16.84</v>
      </c>
      <c r="M8954" s="10">
        <f t="array" ref="M8954">_xlfn.XLOOKUP(A8954,subscriptions!B8954:B10004,subscriptions!D8954:D10004)</f>
        <v>120</v>
      </c>
      <c r="N8954" s="10">
        <f t="array" ref="N8954">_xlfn.XLOOKUP(A8954,subscriptions!B8954:B10004,subscriptions!G8954:G10004)</f>
        <v>5</v>
      </c>
      <c r="O8954" s="10">
        <v>114.0</v>
      </c>
      <c r="P8954" s="10" t="str">
        <f t="array" ref="P8954">_xlfn.XLOOKUP(A8954,subscriptions!B8954:B10004,subscriptions!C8954:C10004)</f>
        <v>Residential</v>
      </c>
      <c r="Q8954" s="10" t="s">
        <v>194</v>
      </c>
      <c r="R8954" s="10" t="s">
        <v>212</v>
      </c>
      <c r="S8954" s="10" t="s">
        <v>655</v>
      </c>
    </row>
    <row r="8955">
      <c r="A8955" s="1" t="s">
        <v>11232</v>
      </c>
      <c r="B8955" s="1" t="s">
        <v>1984</v>
      </c>
      <c r="C8955" s="1" t="s">
        <v>492</v>
      </c>
      <c r="D8955" s="1" t="s">
        <v>153</v>
      </c>
      <c r="E8955" s="1" t="s">
        <v>631</v>
      </c>
      <c r="F8955" s="1" t="s">
        <v>2495</v>
      </c>
      <c r="G8955" s="1" t="s">
        <v>28319</v>
      </c>
      <c r="H8955" s="1" t="s">
        <v>17379</v>
      </c>
      <c r="I8955" s="4">
        <v>84.37940972222222</v>
      </c>
      <c r="J8955" s="1">
        <v>1297.99</v>
      </c>
      <c r="K8955" s="1">
        <v>207.29</v>
      </c>
      <c r="M8955" s="10">
        <f t="array" ref="M8955">_xlfn.XLOOKUP(A8955,subscriptions!B8955:B10004,subscriptions!D8955:D10004)</f>
        <v>120</v>
      </c>
      <c r="N8955" s="10">
        <f t="array" ref="N8955">_xlfn.XLOOKUP(A8955,subscriptions!B8955:B10004,subscriptions!G8955:G10004)</f>
        <v>10</v>
      </c>
      <c r="O8955" s="10">
        <v>108.0</v>
      </c>
      <c r="P8955" s="10" t="str">
        <f t="array" ref="P8955">_xlfn.XLOOKUP(A8955,subscriptions!B8955:B10004,subscriptions!C8955:C10004)</f>
        <v>Residential</v>
      </c>
      <c r="Q8955" s="10" t="s">
        <v>128</v>
      </c>
      <c r="R8955" s="10" t="s">
        <v>212</v>
      </c>
      <c r="S8955" s="10" t="s">
        <v>2380</v>
      </c>
    </row>
    <row r="8956">
      <c r="A8956" s="1" t="s">
        <v>11233</v>
      </c>
      <c r="B8956" s="1" t="s">
        <v>1527</v>
      </c>
      <c r="C8956" s="1" t="s">
        <v>786</v>
      </c>
      <c r="D8956" s="1" t="s">
        <v>153</v>
      </c>
      <c r="E8956" s="1" t="s">
        <v>714</v>
      </c>
      <c r="F8956" s="1" t="s">
        <v>2171</v>
      </c>
      <c r="G8956" s="1" t="s">
        <v>28320</v>
      </c>
      <c r="H8956" s="1" t="s">
        <v>28321</v>
      </c>
      <c r="I8956" s="4">
        <v>84.37949074074074</v>
      </c>
      <c r="J8956" s="1">
        <v>671.46</v>
      </c>
      <c r="K8956" s="1">
        <v>85.5</v>
      </c>
      <c r="M8956" s="10">
        <f t="array" ref="M8956">_xlfn.XLOOKUP(A8956,subscriptions!B8956:B10004,subscriptions!D8956:D10004)</f>
        <v>120</v>
      </c>
      <c r="N8956" s="10">
        <f t="array" ref="N8956">_xlfn.XLOOKUP(A8956,subscriptions!B8956:B10004,subscriptions!G8956:G10004)</f>
        <v>20</v>
      </c>
      <c r="O8956" s="10">
        <v>96.0</v>
      </c>
      <c r="P8956" s="10" t="str">
        <f t="array" ref="P8956">_xlfn.XLOOKUP(A8956,subscriptions!B8956:B10004,subscriptions!C8956:C10004)</f>
        <v>Residential</v>
      </c>
      <c r="Q8956" s="10" t="s">
        <v>128</v>
      </c>
      <c r="R8956" s="10" t="s">
        <v>148</v>
      </c>
      <c r="S8956" s="10" t="s">
        <v>2380</v>
      </c>
    </row>
    <row r="8957">
      <c r="A8957" s="1" t="s">
        <v>11234</v>
      </c>
      <c r="B8957" s="1" t="s">
        <v>4627</v>
      </c>
      <c r="C8957" s="1" t="s">
        <v>827</v>
      </c>
      <c r="D8957" s="1" t="s">
        <v>27</v>
      </c>
      <c r="E8957" s="1" t="s">
        <v>219</v>
      </c>
      <c r="F8957" s="1" t="s">
        <v>220</v>
      </c>
      <c r="G8957" s="1" t="s">
        <v>28322</v>
      </c>
      <c r="H8957" s="1" t="s">
        <v>28323</v>
      </c>
      <c r="I8957" s="4">
        <v>84.17380787037037</v>
      </c>
      <c r="J8957" s="1">
        <v>634.43</v>
      </c>
      <c r="K8957" s="1">
        <v>135.78</v>
      </c>
      <c r="M8957" s="10">
        <f t="array" ref="M8957">_xlfn.XLOOKUP(A8957,subscriptions!B8957:B10004,subscriptions!D8957:D10004)</f>
        <v>80</v>
      </c>
      <c r="N8957" s="10">
        <f t="array" ref="N8957">_xlfn.XLOOKUP(A8957,subscriptions!B8957:B10004,subscriptions!G8957:G10004)</f>
        <v>0</v>
      </c>
      <c r="O8957" s="10">
        <v>80.0</v>
      </c>
      <c r="P8957" s="10" t="str">
        <f t="array" ref="P8957">_xlfn.XLOOKUP(A8957,subscriptions!B8957:B10004,subscriptions!C8957:C10004)</f>
        <v>Roam</v>
      </c>
      <c r="Q8957" s="10" t="s">
        <v>173</v>
      </c>
      <c r="R8957" s="10" t="s">
        <v>148</v>
      </c>
      <c r="S8957" s="10" t="s">
        <v>3087</v>
      </c>
    </row>
    <row r="8958">
      <c r="A8958" s="1" t="s">
        <v>11235</v>
      </c>
      <c r="B8958" s="1" t="s">
        <v>312</v>
      </c>
      <c r="C8958" s="1" t="s">
        <v>473</v>
      </c>
      <c r="D8958" s="1" t="s">
        <v>153</v>
      </c>
      <c r="E8958" s="1" t="s">
        <v>631</v>
      </c>
      <c r="F8958" s="1" t="s">
        <v>1318</v>
      </c>
      <c r="G8958" s="1" t="s">
        <v>28324</v>
      </c>
      <c r="H8958" s="1" t="s">
        <v>28325</v>
      </c>
      <c r="I8958" s="4">
        <v>84.20916666666666</v>
      </c>
      <c r="J8958" s="1">
        <v>1603.06</v>
      </c>
      <c r="K8958" s="1">
        <v>234.49</v>
      </c>
      <c r="M8958" s="10">
        <f t="array" ref="M8958">_xlfn.XLOOKUP(A8958,subscriptions!B8958:B10004,subscriptions!D8958:D10004)</f>
        <v>120</v>
      </c>
      <c r="N8958" s="10">
        <f t="array" ref="N8958">_xlfn.XLOOKUP(A8958,subscriptions!B8958:B10004,subscriptions!G8958:G10004)</f>
        <v>5</v>
      </c>
      <c r="O8958" s="10">
        <v>114.0</v>
      </c>
      <c r="P8958" s="10" t="str">
        <f t="array" ref="P8958">_xlfn.XLOOKUP(A8958,subscriptions!B8958:B10004,subscriptions!C8958:C10004)</f>
        <v>Residential</v>
      </c>
      <c r="Q8958" s="10" t="s">
        <v>194</v>
      </c>
      <c r="R8958" s="10" t="s">
        <v>212</v>
      </c>
      <c r="S8958" s="10" t="s">
        <v>1374</v>
      </c>
    </row>
    <row r="8959">
      <c r="A8959" s="1" t="s">
        <v>11236</v>
      </c>
      <c r="B8959" s="1" t="s">
        <v>197</v>
      </c>
      <c r="C8959" s="1" t="s">
        <v>178</v>
      </c>
      <c r="D8959" s="1" t="s">
        <v>153</v>
      </c>
      <c r="E8959" s="1" t="s">
        <v>111</v>
      </c>
      <c r="F8959" s="1" t="s">
        <v>1906</v>
      </c>
      <c r="G8959" s="1" t="s">
        <v>28326</v>
      </c>
      <c r="H8959" s="1" t="s">
        <v>28327</v>
      </c>
      <c r="I8959" s="4">
        <v>84.29670138888889</v>
      </c>
      <c r="J8959" s="1">
        <v>2910.6</v>
      </c>
      <c r="K8959" s="1">
        <v>322.33</v>
      </c>
      <c r="M8959" s="10">
        <f t="array" ref="M8959">_xlfn.XLOOKUP(A8959,subscriptions!B8959:B10004,subscriptions!D8959:D10004)</f>
        <v>250</v>
      </c>
      <c r="N8959" s="10">
        <f t="array" ref="N8959">_xlfn.XLOOKUP(A8959,subscriptions!B8959:B10004,subscriptions!G8959:G10004)</f>
        <v>10</v>
      </c>
      <c r="O8959" s="10">
        <v>225.0</v>
      </c>
      <c r="P8959" s="10" t="str">
        <f t="array" ref="P8959">_xlfn.XLOOKUP(A8959,subscriptions!B8959:B10004,subscriptions!C8959:C10004)</f>
        <v>Business</v>
      </c>
      <c r="Q8959" s="10" t="s">
        <v>128</v>
      </c>
      <c r="R8959" s="10" t="s">
        <v>129</v>
      </c>
      <c r="S8959" s="10" t="s">
        <v>373</v>
      </c>
    </row>
    <row r="8960">
      <c r="A8960" s="1" t="s">
        <v>11237</v>
      </c>
      <c r="B8960" s="1" t="s">
        <v>1664</v>
      </c>
      <c r="C8960" s="1" t="s">
        <v>441</v>
      </c>
      <c r="D8960" s="1" t="s">
        <v>153</v>
      </c>
      <c r="E8960" s="1" t="s">
        <v>714</v>
      </c>
      <c r="F8960" s="1" t="s">
        <v>1866</v>
      </c>
      <c r="G8960" s="1" t="s">
        <v>28328</v>
      </c>
      <c r="H8960" s="1" t="s">
        <v>28329</v>
      </c>
      <c r="I8960" s="4">
        <v>84.21255787037038</v>
      </c>
      <c r="J8960" s="1">
        <v>1459.32</v>
      </c>
      <c r="K8960" s="1">
        <v>301.2</v>
      </c>
      <c r="M8960" s="10">
        <f t="array" ref="M8960">_xlfn.XLOOKUP(A8960,subscriptions!B8960:B10004,subscriptions!D8960:D10004)</f>
        <v>120</v>
      </c>
      <c r="N8960" s="10">
        <f t="array" ref="N8960">_xlfn.XLOOKUP(A8960,subscriptions!B8960:B10004,subscriptions!G8960:G10004)</f>
        <v>20</v>
      </c>
      <c r="O8960" s="10">
        <v>96.0</v>
      </c>
      <c r="P8960" s="10" t="str">
        <f t="array" ref="P8960">_xlfn.XLOOKUP(A8960,subscriptions!B8960:B10004,subscriptions!C8960:C10004)</f>
        <v>Residential</v>
      </c>
      <c r="Q8960" s="10" t="s">
        <v>128</v>
      </c>
      <c r="R8960" s="10" t="s">
        <v>148</v>
      </c>
      <c r="S8960" s="10" t="s">
        <v>813</v>
      </c>
    </row>
    <row r="8961">
      <c r="A8961" s="1" t="s">
        <v>11238</v>
      </c>
      <c r="B8961" s="1" t="s">
        <v>4627</v>
      </c>
      <c r="C8961" s="1" t="s">
        <v>1876</v>
      </c>
      <c r="D8961" s="1" t="s">
        <v>27</v>
      </c>
      <c r="E8961" s="1" t="s">
        <v>262</v>
      </c>
      <c r="F8961" s="1" t="s">
        <v>263</v>
      </c>
      <c r="G8961" s="1" t="s">
        <v>28330</v>
      </c>
      <c r="H8961" s="1" t="s">
        <v>28331</v>
      </c>
      <c r="I8961" s="4">
        <v>84.33431712962962</v>
      </c>
      <c r="J8961" s="1">
        <v>2927.75</v>
      </c>
      <c r="K8961" s="1">
        <v>426.37</v>
      </c>
      <c r="M8961" s="10">
        <f t="array" ref="M8961">_xlfn.XLOOKUP(A8961,subscriptions!B8961:B10004,subscriptions!D8961:D10004)</f>
        <v>80</v>
      </c>
      <c r="N8961" s="10">
        <f t="array" ref="N8961">_xlfn.XLOOKUP(A8961,subscriptions!B8961:B10004,subscriptions!G8961:G10004)</f>
        <v>0</v>
      </c>
      <c r="O8961" s="10">
        <v>80.0</v>
      </c>
      <c r="P8961" s="10" t="str">
        <f t="array" ref="P8961">_xlfn.XLOOKUP(A8961,subscriptions!B8961:B10004,subscriptions!C8961:C10004)</f>
        <v>Roam</v>
      </c>
      <c r="Q8961" s="10" t="s">
        <v>173</v>
      </c>
      <c r="R8961" s="10" t="s">
        <v>148</v>
      </c>
      <c r="S8961" s="10" t="s">
        <v>195</v>
      </c>
    </row>
    <row r="8962">
      <c r="A8962" s="1" t="s">
        <v>11239</v>
      </c>
      <c r="B8962" s="1" t="s">
        <v>329</v>
      </c>
      <c r="C8962" s="1" t="s">
        <v>658</v>
      </c>
      <c r="D8962" s="1" t="s">
        <v>27</v>
      </c>
      <c r="E8962" s="1" t="s">
        <v>332</v>
      </c>
      <c r="F8962" s="1" t="s">
        <v>2280</v>
      </c>
      <c r="G8962" s="1" t="s">
        <v>28332</v>
      </c>
      <c r="H8962" s="1" t="s">
        <v>28333</v>
      </c>
      <c r="I8962" s="4">
        <v>84.25769675925926</v>
      </c>
      <c r="J8962" s="1">
        <v>511.01</v>
      </c>
      <c r="K8962" s="1">
        <v>80.2</v>
      </c>
      <c r="M8962" s="10">
        <f t="array" ref="M8962">_xlfn.XLOOKUP(A8962,subscriptions!B8962:B10004,subscriptions!D8962:D10004)</f>
        <v>120</v>
      </c>
      <c r="N8962" s="10">
        <f t="array" ref="N8962">_xlfn.XLOOKUP(A8962,subscriptions!B8962:B10004,subscriptions!G8962:G10004)</f>
        <v>5</v>
      </c>
      <c r="O8962" s="10">
        <v>114.0</v>
      </c>
      <c r="P8962" s="10" t="str">
        <f t="array" ref="P8962">_xlfn.XLOOKUP(A8962,subscriptions!B8962:B10004,subscriptions!C8962:C10004)</f>
        <v>Residential</v>
      </c>
      <c r="Q8962" s="10" t="s">
        <v>194</v>
      </c>
      <c r="R8962" s="10" t="s">
        <v>212</v>
      </c>
      <c r="S8962" s="10" t="s">
        <v>603</v>
      </c>
    </row>
    <row r="8963">
      <c r="A8963" s="1" t="s">
        <v>11240</v>
      </c>
      <c r="B8963" s="1" t="s">
        <v>6037</v>
      </c>
      <c r="C8963" s="1" t="s">
        <v>556</v>
      </c>
      <c r="D8963" s="1" t="s">
        <v>27</v>
      </c>
      <c r="E8963" s="1" t="s">
        <v>179</v>
      </c>
      <c r="F8963" s="1" t="s">
        <v>1045</v>
      </c>
      <c r="G8963" s="1" t="s">
        <v>28334</v>
      </c>
      <c r="H8963" s="1" t="s">
        <v>28335</v>
      </c>
      <c r="I8963" s="4">
        <v>84.25502314814815</v>
      </c>
      <c r="J8963" s="1">
        <v>1149.4</v>
      </c>
      <c r="K8963" s="1">
        <v>210.41</v>
      </c>
      <c r="L8963" s="1">
        <v>100.0</v>
      </c>
      <c r="M8963" s="10">
        <f t="array" ref="M8963">_xlfn.XLOOKUP(A8963,subscriptions!B8963:B10004,subscriptions!D8963:D10004)</f>
        <v>80</v>
      </c>
      <c r="N8963" s="10">
        <f t="array" ref="N8963">_xlfn.XLOOKUP(A8963,subscriptions!B8963:B10004,subscriptions!G8963:G10004)</f>
        <v>10</v>
      </c>
      <c r="O8963" s="10">
        <v>72.0</v>
      </c>
      <c r="P8963" s="10" t="str">
        <f t="array" ref="P8963">_xlfn.XLOOKUP(A8963,subscriptions!B8963:B10004,subscriptions!C8963:C10004)</f>
        <v>Roam</v>
      </c>
      <c r="Q8963" s="10" t="s">
        <v>128</v>
      </c>
      <c r="R8963" s="10" t="s">
        <v>148</v>
      </c>
      <c r="S8963" s="10" t="s">
        <v>149</v>
      </c>
    </row>
    <row r="8964">
      <c r="A8964" s="1" t="s">
        <v>11241</v>
      </c>
      <c r="B8964" s="1" t="s">
        <v>295</v>
      </c>
      <c r="C8964" s="1" t="s">
        <v>786</v>
      </c>
      <c r="D8964" s="1" t="s">
        <v>153</v>
      </c>
      <c r="E8964" s="1" t="s">
        <v>714</v>
      </c>
      <c r="F8964" s="1" t="s">
        <v>1866</v>
      </c>
      <c r="G8964" s="1" t="s">
        <v>28336</v>
      </c>
      <c r="H8964" s="1" t="s">
        <v>28337</v>
      </c>
      <c r="I8964" s="4">
        <v>84.20912037037037</v>
      </c>
      <c r="J8964" s="1">
        <v>948.22</v>
      </c>
      <c r="K8964" s="1">
        <v>171.82</v>
      </c>
      <c r="M8964" s="10">
        <f t="array" ref="M8964">_xlfn.XLOOKUP(A8964,subscriptions!B8964:B10004,subscriptions!D8964:D10004)</f>
        <v>80</v>
      </c>
      <c r="N8964" s="10">
        <f t="array" ref="N8964">_xlfn.XLOOKUP(A8964,subscriptions!B8964:B10004,subscriptions!G8964:G10004)</f>
        <v>20</v>
      </c>
      <c r="O8964" s="10">
        <v>64.0</v>
      </c>
      <c r="P8964" s="10" t="str">
        <f t="array" ref="P8964">_xlfn.XLOOKUP(A8964,subscriptions!B8964:B10004,subscriptions!C8964:C10004)</f>
        <v>Roam</v>
      </c>
      <c r="Q8964" s="10" t="s">
        <v>128</v>
      </c>
      <c r="R8964" s="10" t="s">
        <v>148</v>
      </c>
      <c r="S8964" s="10" t="s">
        <v>1374</v>
      </c>
    </row>
    <row r="8965">
      <c r="A8965" s="1" t="s">
        <v>11242</v>
      </c>
      <c r="B8965" s="1" t="s">
        <v>1099</v>
      </c>
      <c r="C8965" s="1" t="s">
        <v>1142</v>
      </c>
      <c r="D8965" s="1" t="s">
        <v>153</v>
      </c>
      <c r="E8965" s="1" t="s">
        <v>219</v>
      </c>
      <c r="F8965" s="1" t="s">
        <v>1010</v>
      </c>
      <c r="G8965" s="1" t="s">
        <v>28338</v>
      </c>
      <c r="H8965" s="1" t="s">
        <v>28339</v>
      </c>
      <c r="I8965" s="4">
        <v>84.30012731481482</v>
      </c>
      <c r="J8965" s="1">
        <v>67.57</v>
      </c>
      <c r="K8965" s="1">
        <v>30.15</v>
      </c>
      <c r="M8965" s="10">
        <f t="array" ref="M8965">_xlfn.XLOOKUP(A8965,subscriptions!B8965:B10004,subscriptions!D8965:D10004)</f>
        <v>50</v>
      </c>
      <c r="N8965" s="10">
        <f t="array" ref="N8965">_xlfn.XLOOKUP(A8965,subscriptions!B8965:B10004,subscriptions!G8965:G10004)</f>
        <v>0</v>
      </c>
      <c r="O8965" s="10">
        <v>50.0</v>
      </c>
      <c r="P8965" s="10" t="str">
        <f t="array" ref="P8965">_xlfn.XLOOKUP(A8965,subscriptions!B8965:B10004,subscriptions!C8965:C10004)</f>
        <v>Mini</v>
      </c>
      <c r="Q8965" s="10" t="s">
        <v>173</v>
      </c>
      <c r="R8965" s="10" t="s">
        <v>148</v>
      </c>
      <c r="S8965" s="10" t="s">
        <v>1172</v>
      </c>
    </row>
    <row r="8966">
      <c r="A8966" s="1" t="s">
        <v>11245</v>
      </c>
      <c r="B8966" s="1" t="s">
        <v>1262</v>
      </c>
      <c r="C8966" s="1" t="s">
        <v>1251</v>
      </c>
      <c r="D8966" s="1" t="s">
        <v>27</v>
      </c>
      <c r="E8966" s="1" t="s">
        <v>714</v>
      </c>
      <c r="F8966" s="1" t="s">
        <v>2171</v>
      </c>
      <c r="G8966" s="1" t="s">
        <v>28340</v>
      </c>
      <c r="H8966" s="1" t="s">
        <v>23825</v>
      </c>
      <c r="I8966" s="4">
        <v>84.25847222222222</v>
      </c>
      <c r="J8966" s="1">
        <v>1270.64</v>
      </c>
      <c r="K8966" s="1">
        <v>167.75</v>
      </c>
      <c r="M8966" s="10">
        <f t="array" ref="M8966">_xlfn.XLOOKUP(A8966,subscriptions!B8966:B10004,subscriptions!D8966:D10004)</f>
        <v>80</v>
      </c>
      <c r="N8966" s="10">
        <f t="array" ref="N8966">_xlfn.XLOOKUP(A8966,subscriptions!B8966:B10004,subscriptions!G8966:G10004)</f>
        <v>5</v>
      </c>
      <c r="O8966" s="10">
        <v>76.0</v>
      </c>
      <c r="P8966" s="10" t="str">
        <f t="array" ref="P8966">_xlfn.XLOOKUP(A8966,subscriptions!B8966:B10004,subscriptions!C8966:C10004)</f>
        <v>Roam</v>
      </c>
      <c r="Q8966" s="10" t="s">
        <v>194</v>
      </c>
      <c r="R8966" s="10" t="s">
        <v>148</v>
      </c>
      <c r="S8966" s="10" t="s">
        <v>4148</v>
      </c>
    </row>
    <row r="8967">
      <c r="A8967" s="1" t="s">
        <v>11246</v>
      </c>
      <c r="B8967" s="1" t="s">
        <v>919</v>
      </c>
      <c r="C8967" s="1" t="s">
        <v>1492</v>
      </c>
      <c r="D8967" s="1" t="s">
        <v>27</v>
      </c>
      <c r="E8967" s="1" t="s">
        <v>280</v>
      </c>
      <c r="F8967" s="1" t="s">
        <v>1665</v>
      </c>
      <c r="G8967" s="1" t="s">
        <v>28341</v>
      </c>
      <c r="H8967" s="1" t="s">
        <v>28342</v>
      </c>
      <c r="I8967" s="4">
        <v>84.21116898148148</v>
      </c>
      <c r="J8967" s="1">
        <v>1674.95</v>
      </c>
      <c r="K8967" s="1">
        <v>192.73</v>
      </c>
      <c r="M8967" s="10">
        <f t="array" ref="M8967">_xlfn.XLOOKUP(A8967,subscriptions!B8967:B10004,subscriptions!D8967:D10004)</f>
        <v>250</v>
      </c>
      <c r="N8967" s="10">
        <f t="array" ref="N8967">_xlfn.XLOOKUP(A8967,subscriptions!B8967:B10004,subscriptions!G8967:G10004)</f>
        <v>10</v>
      </c>
      <c r="O8967" s="10">
        <v>225.0</v>
      </c>
      <c r="P8967" s="10" t="str">
        <f t="array" ref="P8967">_xlfn.XLOOKUP(A8967,subscriptions!B8967:B10004,subscriptions!C8967:C10004)</f>
        <v>Business</v>
      </c>
      <c r="Q8967" s="10" t="s">
        <v>128</v>
      </c>
      <c r="R8967" s="10" t="s">
        <v>129</v>
      </c>
      <c r="S8967" s="10" t="s">
        <v>438</v>
      </c>
    </row>
    <row r="8968">
      <c r="A8968" s="1" t="s">
        <v>11247</v>
      </c>
      <c r="B8968" s="1" t="s">
        <v>700</v>
      </c>
      <c r="C8968" s="1" t="s">
        <v>133</v>
      </c>
      <c r="D8968" s="1" t="s">
        <v>153</v>
      </c>
      <c r="E8968" s="1" t="s">
        <v>262</v>
      </c>
      <c r="F8968" s="1" t="s">
        <v>2853</v>
      </c>
      <c r="G8968" s="1" t="s">
        <v>28343</v>
      </c>
      <c r="H8968" s="1" t="s">
        <v>28344</v>
      </c>
      <c r="I8968" s="4">
        <v>84.41831018518519</v>
      </c>
      <c r="J8968" s="1">
        <v>1394.42</v>
      </c>
      <c r="K8968" s="1">
        <v>123.92</v>
      </c>
      <c r="M8968" s="10">
        <f t="array" ref="M8968">_xlfn.XLOOKUP(A8968,subscriptions!B8968:B10004,subscriptions!D8968:D10004)</f>
        <v>80</v>
      </c>
      <c r="N8968" s="10">
        <f t="array" ref="N8968">_xlfn.XLOOKUP(A8968,subscriptions!B8968:B10004,subscriptions!G8968:G10004)</f>
        <v>20</v>
      </c>
      <c r="O8968" s="10">
        <v>64.0</v>
      </c>
      <c r="P8968" s="10" t="str">
        <f t="array" ref="P8968">_xlfn.XLOOKUP(A8968,subscriptions!B8968:B10004,subscriptions!C8968:C10004)</f>
        <v>Roam</v>
      </c>
      <c r="Q8968" s="10" t="s">
        <v>128</v>
      </c>
      <c r="R8968" s="10" t="s">
        <v>148</v>
      </c>
      <c r="S8968" s="10" t="s">
        <v>3020</v>
      </c>
    </row>
    <row r="8969">
      <c r="A8969" s="1" t="s">
        <v>11248</v>
      </c>
      <c r="B8969" s="1" t="s">
        <v>375</v>
      </c>
      <c r="C8969" s="1" t="s">
        <v>1876</v>
      </c>
      <c r="D8969" s="1" t="s">
        <v>27</v>
      </c>
      <c r="E8969" s="1" t="s">
        <v>714</v>
      </c>
      <c r="F8969" s="1" t="s">
        <v>2562</v>
      </c>
      <c r="G8969" s="1" t="s">
        <v>28345</v>
      </c>
      <c r="H8969" s="1" t="s">
        <v>28346</v>
      </c>
      <c r="I8969" s="4">
        <v>84.42094907407407</v>
      </c>
      <c r="J8969" s="1">
        <v>2049.3</v>
      </c>
      <c r="K8969" s="1">
        <v>389.42</v>
      </c>
      <c r="M8969" s="10">
        <f t="array" ref="M8969">_xlfn.XLOOKUP(A8969,subscriptions!B8969:B10004,subscriptions!D8969:D10004)</f>
        <v>80</v>
      </c>
      <c r="N8969" s="10">
        <f t="array" ref="N8969">_xlfn.XLOOKUP(A8969,subscriptions!B8969:B10004,subscriptions!G8969:G10004)</f>
        <v>0</v>
      </c>
      <c r="O8969" s="10">
        <v>80.0</v>
      </c>
      <c r="P8969" s="10" t="str">
        <f t="array" ref="P8969">_xlfn.XLOOKUP(A8969,subscriptions!B8969:B10004,subscriptions!C8969:C10004)</f>
        <v>Roam</v>
      </c>
      <c r="Q8969" s="10" t="s">
        <v>173</v>
      </c>
      <c r="R8969" s="10" t="s">
        <v>148</v>
      </c>
      <c r="S8969" s="10" t="s">
        <v>2152</v>
      </c>
    </row>
    <row r="8970">
      <c r="A8970" s="1" t="s">
        <v>11249</v>
      </c>
      <c r="B8970" s="1" t="s">
        <v>748</v>
      </c>
      <c r="C8970" s="1" t="s">
        <v>786</v>
      </c>
      <c r="D8970" s="1" t="s">
        <v>27</v>
      </c>
      <c r="E8970" s="1" t="s">
        <v>219</v>
      </c>
      <c r="F8970" s="1" t="s">
        <v>574</v>
      </c>
      <c r="G8970" s="1" t="s">
        <v>28347</v>
      </c>
      <c r="H8970" s="1" t="s">
        <v>28348</v>
      </c>
      <c r="I8970" s="4">
        <v>84.16899305555556</v>
      </c>
      <c r="J8970" s="1">
        <v>1320.64</v>
      </c>
      <c r="K8970" s="1">
        <v>295.39</v>
      </c>
      <c r="M8970" s="10">
        <f t="array" ref="M8970">_xlfn.XLOOKUP(A8970,subscriptions!B8970:B10004,subscriptions!D8970:D10004)</f>
        <v>120</v>
      </c>
      <c r="N8970" s="10">
        <f t="array" ref="N8970">_xlfn.XLOOKUP(A8970,subscriptions!B8970:B10004,subscriptions!G8970:G10004)</f>
        <v>5</v>
      </c>
      <c r="O8970" s="10">
        <v>114.0</v>
      </c>
      <c r="P8970" s="10" t="str">
        <f t="array" ref="P8970">_xlfn.XLOOKUP(A8970,subscriptions!B8970:B10004,subscriptions!C8970:C10004)</f>
        <v>Residential</v>
      </c>
      <c r="Q8970" s="10" t="s">
        <v>194</v>
      </c>
      <c r="R8970" s="10" t="s">
        <v>212</v>
      </c>
      <c r="S8970" s="10" t="s">
        <v>1504</v>
      </c>
    </row>
    <row r="8971">
      <c r="A8971" s="1" t="s">
        <v>11250</v>
      </c>
      <c r="B8971" s="1" t="s">
        <v>1226</v>
      </c>
      <c r="C8971" s="1" t="s">
        <v>473</v>
      </c>
      <c r="D8971" s="1" t="s">
        <v>153</v>
      </c>
      <c r="E8971" s="1" t="s">
        <v>714</v>
      </c>
      <c r="F8971" s="1" t="s">
        <v>2562</v>
      </c>
      <c r="G8971" s="1" t="s">
        <v>28349</v>
      </c>
      <c r="H8971" s="1" t="s">
        <v>28350</v>
      </c>
      <c r="I8971" s="4">
        <v>84.34109953703704</v>
      </c>
      <c r="J8971" s="1">
        <v>153.62</v>
      </c>
      <c r="K8971" s="1">
        <v>37.69</v>
      </c>
      <c r="M8971" s="10">
        <f t="array" ref="M8971">_xlfn.XLOOKUP(A8971,subscriptions!B8971:B10004,subscriptions!D8971:D10004)</f>
        <v>80</v>
      </c>
      <c r="N8971" s="10">
        <f t="array" ref="N8971">_xlfn.XLOOKUP(A8971,subscriptions!B8971:B10004,subscriptions!G8971:G10004)</f>
        <v>10</v>
      </c>
      <c r="O8971" s="10">
        <v>72.0</v>
      </c>
      <c r="P8971" s="10" t="str">
        <f t="array" ref="P8971">_xlfn.XLOOKUP(A8971,subscriptions!B8971:B10004,subscriptions!C8971:C10004)</f>
        <v>Roam</v>
      </c>
      <c r="Q8971" s="10" t="s">
        <v>128</v>
      </c>
      <c r="R8971" s="10" t="s">
        <v>148</v>
      </c>
      <c r="S8971" s="10" t="s">
        <v>259</v>
      </c>
    </row>
    <row r="8972">
      <c r="A8972" s="1" t="s">
        <v>11251</v>
      </c>
      <c r="B8972" s="1" t="s">
        <v>1624</v>
      </c>
      <c r="C8972" s="1" t="s">
        <v>673</v>
      </c>
      <c r="D8972" s="1" t="s">
        <v>27</v>
      </c>
      <c r="E8972" s="1" t="s">
        <v>280</v>
      </c>
      <c r="F8972" s="1" t="s">
        <v>281</v>
      </c>
      <c r="G8972" s="1" t="s">
        <v>28351</v>
      </c>
      <c r="H8972" s="1" t="s">
        <v>28352</v>
      </c>
      <c r="I8972" s="4">
        <v>84.209375</v>
      </c>
      <c r="J8972" s="1">
        <v>235.7</v>
      </c>
      <c r="K8972" s="1">
        <v>70.52</v>
      </c>
      <c r="M8972" s="10">
        <f t="array" ref="M8972">_xlfn.XLOOKUP(A8972,subscriptions!B8972:B10004,subscriptions!D8972:D10004)</f>
        <v>120</v>
      </c>
      <c r="N8972" s="10">
        <f t="array" ref="N8972">_xlfn.XLOOKUP(A8972,subscriptions!B8972:B10004,subscriptions!G8972:G10004)</f>
        <v>20</v>
      </c>
      <c r="O8972" s="10">
        <v>96.0</v>
      </c>
      <c r="P8972" s="10" t="str">
        <f t="array" ref="P8972">_xlfn.XLOOKUP(A8972,subscriptions!B8972:B10004,subscriptions!C8972:C10004)</f>
        <v>Residential</v>
      </c>
      <c r="Q8972" s="10" t="s">
        <v>128</v>
      </c>
      <c r="R8972" s="10" t="s">
        <v>148</v>
      </c>
      <c r="S8972" s="10" t="s">
        <v>1374</v>
      </c>
    </row>
    <row r="8973">
      <c r="A8973" s="1" t="s">
        <v>11252</v>
      </c>
      <c r="B8973" s="1" t="s">
        <v>842</v>
      </c>
      <c r="C8973" s="1" t="s">
        <v>198</v>
      </c>
      <c r="D8973" s="1" t="s">
        <v>27</v>
      </c>
      <c r="E8973" s="1" t="s">
        <v>219</v>
      </c>
      <c r="F8973" s="1" t="s">
        <v>220</v>
      </c>
      <c r="G8973" s="1" t="s">
        <v>28353</v>
      </c>
      <c r="H8973" s="1" t="s">
        <v>28354</v>
      </c>
      <c r="I8973" s="4">
        <v>84.16965277777778</v>
      </c>
      <c r="J8973" s="1">
        <v>1411.27</v>
      </c>
      <c r="K8973" s="1">
        <v>134.73</v>
      </c>
      <c r="M8973" s="10">
        <f t="array" ref="M8973">_xlfn.XLOOKUP(A8973,subscriptions!B8973:B10004,subscriptions!D8973:D10004)</f>
        <v>250</v>
      </c>
      <c r="N8973" s="10">
        <f t="array" ref="N8973">_xlfn.XLOOKUP(A8973,subscriptions!B8973:B10004,subscriptions!G8973:G10004)</f>
        <v>0</v>
      </c>
      <c r="O8973" s="10">
        <v>250.0</v>
      </c>
      <c r="P8973" s="10" t="str">
        <f t="array" ref="P8973">_xlfn.XLOOKUP(A8973,subscriptions!B8973:B10004,subscriptions!C8973:C10004)</f>
        <v>Business</v>
      </c>
      <c r="Q8973" s="10" t="s">
        <v>173</v>
      </c>
      <c r="R8973" s="10" t="s">
        <v>129</v>
      </c>
      <c r="S8973" s="10" t="s">
        <v>213</v>
      </c>
    </row>
    <row r="8974">
      <c r="A8974" s="1" t="s">
        <v>11253</v>
      </c>
      <c r="B8974" s="1" t="s">
        <v>2534</v>
      </c>
      <c r="C8974" s="1" t="s">
        <v>296</v>
      </c>
      <c r="D8974" s="1" t="s">
        <v>153</v>
      </c>
      <c r="E8974" s="1" t="s">
        <v>28</v>
      </c>
      <c r="F8974" s="1" t="s">
        <v>687</v>
      </c>
      <c r="G8974" s="1" t="s">
        <v>28355</v>
      </c>
      <c r="H8974" s="1" t="s">
        <v>28356</v>
      </c>
      <c r="I8974" s="4">
        <v>84.37880787037037</v>
      </c>
      <c r="J8974" s="1">
        <v>532.33</v>
      </c>
      <c r="K8974" s="1">
        <v>100.8</v>
      </c>
      <c r="M8974" s="10">
        <f t="array" ref="M8974">_xlfn.XLOOKUP(A8974,subscriptions!B8974:B10004,subscriptions!D8974:D10004)</f>
        <v>120</v>
      </c>
      <c r="N8974" s="10">
        <f t="array" ref="N8974">_xlfn.XLOOKUP(A8974,subscriptions!B8974:B10004,subscriptions!G8974:G10004)</f>
        <v>5</v>
      </c>
      <c r="O8974" s="10">
        <v>114.0</v>
      </c>
      <c r="P8974" s="10" t="str">
        <f t="array" ref="P8974">_xlfn.XLOOKUP(A8974,subscriptions!B8974:B10004,subscriptions!C8974:C10004)</f>
        <v>Residential</v>
      </c>
      <c r="Q8974" s="10" t="s">
        <v>194</v>
      </c>
      <c r="R8974" s="10" t="s">
        <v>212</v>
      </c>
      <c r="S8974" s="10" t="s">
        <v>1622</v>
      </c>
    </row>
    <row r="8975">
      <c r="A8975" s="1" t="s">
        <v>11254</v>
      </c>
      <c r="B8975" s="1" t="s">
        <v>1939</v>
      </c>
      <c r="C8975" s="1" t="s">
        <v>673</v>
      </c>
      <c r="D8975" s="1" t="s">
        <v>153</v>
      </c>
      <c r="E8975" s="1" t="s">
        <v>219</v>
      </c>
      <c r="F8975" s="1" t="s">
        <v>1461</v>
      </c>
      <c r="G8975" s="1" t="s">
        <v>28357</v>
      </c>
      <c r="H8975" s="1" t="s">
        <v>28358</v>
      </c>
      <c r="I8975" s="4">
        <v>84.21284722222222</v>
      </c>
      <c r="J8975" s="1">
        <v>174.49</v>
      </c>
      <c r="K8975" s="1">
        <v>40.13</v>
      </c>
      <c r="M8975" s="10">
        <f t="array" ref="M8975">_xlfn.XLOOKUP(A8975,subscriptions!B8975:B10004,subscriptions!D8975:D10004)</f>
        <v>120</v>
      </c>
      <c r="N8975" s="10">
        <f t="array" ref="N8975">_xlfn.XLOOKUP(A8975,subscriptions!B8975:B10004,subscriptions!G8975:G10004)</f>
        <v>10</v>
      </c>
      <c r="O8975" s="10">
        <v>108.0</v>
      </c>
      <c r="P8975" s="10" t="str">
        <f t="array" ref="P8975">_xlfn.XLOOKUP(A8975,subscriptions!B8975:B10004,subscriptions!C8975:C10004)</f>
        <v>Residential</v>
      </c>
      <c r="Q8975" s="10" t="s">
        <v>128</v>
      </c>
      <c r="R8975" s="10" t="s">
        <v>212</v>
      </c>
      <c r="S8975" s="10" t="s">
        <v>813</v>
      </c>
    </row>
    <row r="8976">
      <c r="A8976" s="1" t="s">
        <v>11255</v>
      </c>
      <c r="B8976" s="1" t="s">
        <v>2788</v>
      </c>
      <c r="C8976" s="1" t="s">
        <v>473</v>
      </c>
      <c r="D8976" s="1" t="s">
        <v>153</v>
      </c>
      <c r="E8976" s="1" t="s">
        <v>631</v>
      </c>
      <c r="F8976" s="1" t="s">
        <v>1318</v>
      </c>
      <c r="G8976" s="1" t="s">
        <v>28359</v>
      </c>
      <c r="H8976" s="1" t="s">
        <v>28360</v>
      </c>
      <c r="I8976" s="4">
        <v>84.17168981481481</v>
      </c>
      <c r="J8976" s="1">
        <v>892.13</v>
      </c>
      <c r="K8976" s="1">
        <v>195.91</v>
      </c>
      <c r="M8976" s="10">
        <f t="array" ref="M8976">_xlfn.XLOOKUP(A8976,subscriptions!B8976:B10004,subscriptions!D8976:D10004)</f>
        <v>50</v>
      </c>
      <c r="N8976" s="10">
        <f t="array" ref="N8976">_xlfn.XLOOKUP(A8976,subscriptions!B8976:B10004,subscriptions!G8976:G10004)</f>
        <v>20</v>
      </c>
      <c r="O8976" s="10">
        <v>40.0</v>
      </c>
      <c r="P8976" s="10" t="str">
        <f t="array" ref="P8976">_xlfn.XLOOKUP(A8976,subscriptions!B8976:B10004,subscriptions!C8976:C10004)</f>
        <v>Mini</v>
      </c>
      <c r="Q8976" s="10" t="s">
        <v>128</v>
      </c>
      <c r="R8976" s="10" t="s">
        <v>148</v>
      </c>
      <c r="S8976" s="10" t="s">
        <v>1082</v>
      </c>
    </row>
    <row r="8977">
      <c r="A8977" s="1" t="s">
        <v>11256</v>
      </c>
      <c r="B8977" s="1" t="s">
        <v>24</v>
      </c>
      <c r="C8977" s="1" t="s">
        <v>133</v>
      </c>
      <c r="D8977" s="1" t="s">
        <v>27</v>
      </c>
      <c r="E8977" s="1" t="s">
        <v>179</v>
      </c>
      <c r="F8977" s="1" t="s">
        <v>2311</v>
      </c>
      <c r="G8977" s="1" t="s">
        <v>28361</v>
      </c>
      <c r="H8977" s="1" t="s">
        <v>28362</v>
      </c>
      <c r="I8977" s="4">
        <v>84.37724537037037</v>
      </c>
      <c r="J8977" s="1">
        <v>1262.24</v>
      </c>
      <c r="K8977" s="1">
        <v>301.34</v>
      </c>
      <c r="L8977" s="1">
        <v>100.0</v>
      </c>
      <c r="M8977" s="10">
        <f t="array" ref="M8977">_xlfn.XLOOKUP(A8977,subscriptions!B8977:B10004,subscriptions!D8977:D10004)</f>
        <v>120</v>
      </c>
      <c r="N8977" s="10">
        <f t="array" ref="N8977">_xlfn.XLOOKUP(A8977,subscriptions!B8977:B10004,subscriptions!G8977:G10004)</f>
        <v>0</v>
      </c>
      <c r="O8977" s="10">
        <v>120.0</v>
      </c>
      <c r="P8977" s="10" t="str">
        <f t="array" ref="P8977">_xlfn.XLOOKUP(A8977,subscriptions!B8977:B10004,subscriptions!C8977:C10004)</f>
        <v>Residential</v>
      </c>
      <c r="Q8977" s="10" t="s">
        <v>173</v>
      </c>
      <c r="R8977" s="10" t="s">
        <v>212</v>
      </c>
      <c r="S8977" s="10" t="s">
        <v>1360</v>
      </c>
    </row>
    <row r="8978">
      <c r="A8978" s="1" t="s">
        <v>11257</v>
      </c>
      <c r="B8978" s="1" t="s">
        <v>109</v>
      </c>
      <c r="C8978" s="1" t="s">
        <v>920</v>
      </c>
      <c r="D8978" s="1" t="s">
        <v>27</v>
      </c>
      <c r="E8978" s="1" t="s">
        <v>332</v>
      </c>
      <c r="F8978" s="1" t="s">
        <v>510</v>
      </c>
      <c r="G8978" s="1" t="s">
        <v>28363</v>
      </c>
      <c r="H8978" s="1" t="s">
        <v>28364</v>
      </c>
      <c r="I8978" s="4">
        <v>84.254375</v>
      </c>
      <c r="J8978" s="1">
        <v>647.91</v>
      </c>
      <c r="K8978" s="1">
        <v>103.6</v>
      </c>
      <c r="M8978" s="10">
        <f t="array" ref="M8978">_xlfn.XLOOKUP(A8978,subscriptions!B8978:B10004,subscriptions!D8978:D10004)</f>
        <v>80</v>
      </c>
      <c r="N8978" s="10">
        <f t="array" ref="N8978">_xlfn.XLOOKUP(A8978,subscriptions!B8978:B10004,subscriptions!G8978:G10004)</f>
        <v>5</v>
      </c>
      <c r="O8978" s="10">
        <v>76.0</v>
      </c>
      <c r="P8978" s="10" t="str">
        <f t="array" ref="P8978">_xlfn.XLOOKUP(A8978,subscriptions!B8978:B10004,subscriptions!C8978:C10004)</f>
        <v>Roam</v>
      </c>
      <c r="Q8978" s="10" t="s">
        <v>194</v>
      </c>
      <c r="R8978" s="10" t="s">
        <v>148</v>
      </c>
      <c r="S8978" s="10" t="s">
        <v>2046</v>
      </c>
    </row>
    <row r="8979">
      <c r="A8979" s="1" t="s">
        <v>11258</v>
      </c>
      <c r="B8979" s="1" t="s">
        <v>1972</v>
      </c>
      <c r="C8979" s="1" t="s">
        <v>509</v>
      </c>
      <c r="D8979" s="1" t="s">
        <v>27</v>
      </c>
      <c r="E8979" s="1" t="s">
        <v>262</v>
      </c>
      <c r="F8979" s="1" t="s">
        <v>4113</v>
      </c>
      <c r="G8979" s="1" t="s">
        <v>28365</v>
      </c>
      <c r="H8979" s="1" t="s">
        <v>28366</v>
      </c>
      <c r="I8979" s="4">
        <v>84.29462962962963</v>
      </c>
      <c r="J8979" s="1">
        <v>1961.77</v>
      </c>
      <c r="K8979" s="1">
        <v>366.34</v>
      </c>
      <c r="M8979" s="10">
        <f t="array" ref="M8979">_xlfn.XLOOKUP(A8979,subscriptions!B8979:B10004,subscriptions!D8979:D10004)</f>
        <v>120</v>
      </c>
      <c r="N8979" s="10">
        <f t="array" ref="N8979">_xlfn.XLOOKUP(A8979,subscriptions!B8979:B10004,subscriptions!G8979:G10004)</f>
        <v>10</v>
      </c>
      <c r="O8979" s="10">
        <v>108.0</v>
      </c>
      <c r="P8979" s="10" t="str">
        <f t="array" ref="P8979">_xlfn.XLOOKUP(A8979,subscriptions!B8979:B10004,subscriptions!C8979:C10004)</f>
        <v>Residential</v>
      </c>
      <c r="Q8979" s="10" t="s">
        <v>128</v>
      </c>
      <c r="R8979" s="10" t="s">
        <v>212</v>
      </c>
      <c r="S8979" s="10" t="s">
        <v>2075</v>
      </c>
    </row>
    <row r="8980">
      <c r="A8980" s="1" t="s">
        <v>11261</v>
      </c>
      <c r="B8980" s="1" t="s">
        <v>2327</v>
      </c>
      <c r="C8980" s="1" t="s">
        <v>1492</v>
      </c>
      <c r="D8980" s="1" t="s">
        <v>27</v>
      </c>
      <c r="E8980" s="1" t="s">
        <v>179</v>
      </c>
      <c r="F8980" s="1" t="s">
        <v>4595</v>
      </c>
      <c r="G8980" s="1" t="s">
        <v>28367</v>
      </c>
      <c r="H8980" s="1" t="s">
        <v>28368</v>
      </c>
      <c r="I8980" s="4">
        <v>84.41824074074074</v>
      </c>
      <c r="J8980" s="1">
        <v>1598.27</v>
      </c>
      <c r="K8980" s="1">
        <v>321.28</v>
      </c>
      <c r="L8980" s="1">
        <v>100.0</v>
      </c>
      <c r="M8980" s="10">
        <f t="array" ref="M8980">_xlfn.XLOOKUP(A8980,subscriptions!B8980:B10004,subscriptions!D8980:D10004)</f>
        <v>80</v>
      </c>
      <c r="N8980" s="10">
        <f t="array" ref="N8980">_xlfn.XLOOKUP(A8980,subscriptions!B8980:B10004,subscriptions!G8980:G10004)</f>
        <v>20</v>
      </c>
      <c r="O8980" s="10">
        <v>64.0</v>
      </c>
      <c r="P8980" s="10" t="str">
        <f t="array" ref="P8980">_xlfn.XLOOKUP(A8980,subscriptions!B8980:B10004,subscriptions!C8980:C10004)</f>
        <v>Roam</v>
      </c>
      <c r="Q8980" s="10" t="s">
        <v>128</v>
      </c>
      <c r="R8980" s="10" t="s">
        <v>148</v>
      </c>
      <c r="S8980" s="10" t="s">
        <v>3020</v>
      </c>
    </row>
    <row r="8981">
      <c r="A8981" s="1" t="s">
        <v>11262</v>
      </c>
      <c r="B8981" s="1" t="s">
        <v>1664</v>
      </c>
      <c r="C8981" s="1" t="s">
        <v>133</v>
      </c>
      <c r="D8981" s="1" t="s">
        <v>153</v>
      </c>
      <c r="E8981" s="1" t="s">
        <v>28</v>
      </c>
      <c r="F8981" s="1" t="s">
        <v>801</v>
      </c>
      <c r="G8981" s="1" t="s">
        <v>28369</v>
      </c>
      <c r="H8981" s="1" t="s">
        <v>28370</v>
      </c>
      <c r="I8981" s="4">
        <v>84.38142361111112</v>
      </c>
      <c r="J8981" s="1">
        <v>657.04</v>
      </c>
      <c r="K8981" s="1">
        <v>89.41</v>
      </c>
      <c r="M8981" s="10">
        <f t="array" ref="M8981">_xlfn.XLOOKUP(A8981,subscriptions!B8981:B10004,subscriptions!D8981:D10004)</f>
        <v>120</v>
      </c>
      <c r="N8981" s="10">
        <f t="array" ref="N8981">_xlfn.XLOOKUP(A8981,subscriptions!B8981:B10004,subscriptions!G8981:G10004)</f>
        <v>0</v>
      </c>
      <c r="O8981" s="10">
        <v>120.0</v>
      </c>
      <c r="P8981" s="10" t="str">
        <f t="array" ref="P8981">_xlfn.XLOOKUP(A8981,subscriptions!B8981:B10004,subscriptions!C8981:C10004)</f>
        <v>Residential</v>
      </c>
      <c r="Q8981" s="10" t="s">
        <v>173</v>
      </c>
      <c r="R8981" s="10" t="s">
        <v>212</v>
      </c>
      <c r="S8981" s="10" t="s">
        <v>1789</v>
      </c>
    </row>
    <row r="8982">
      <c r="A8982" s="1" t="s">
        <v>11263</v>
      </c>
      <c r="B8982" s="1" t="s">
        <v>177</v>
      </c>
      <c r="C8982" s="1" t="s">
        <v>1833</v>
      </c>
      <c r="D8982" s="1" t="s">
        <v>153</v>
      </c>
      <c r="E8982" s="1" t="s">
        <v>714</v>
      </c>
      <c r="F8982" s="1" t="s">
        <v>828</v>
      </c>
      <c r="G8982" s="1" t="s">
        <v>28371</v>
      </c>
      <c r="H8982" s="1" t="s">
        <v>28372</v>
      </c>
      <c r="I8982" s="4">
        <v>84.29592592592593</v>
      </c>
      <c r="J8982" s="1">
        <v>2158.97</v>
      </c>
      <c r="K8982" s="1">
        <v>198.72</v>
      </c>
      <c r="M8982" s="10">
        <f t="array" ref="M8982">_xlfn.XLOOKUP(A8982,subscriptions!B8982:B10004,subscriptions!D8982:D10004)</f>
        <v>120</v>
      </c>
      <c r="N8982" s="10">
        <f t="array" ref="N8982">_xlfn.XLOOKUP(A8982,subscriptions!B8982:B10004,subscriptions!G8982:G10004)</f>
        <v>5</v>
      </c>
      <c r="O8982" s="10">
        <v>114.0</v>
      </c>
      <c r="P8982" s="10" t="str">
        <f t="array" ref="P8982">_xlfn.XLOOKUP(A8982,subscriptions!B8982:B10004,subscriptions!C8982:C10004)</f>
        <v>Residential</v>
      </c>
      <c r="Q8982" s="10" t="s">
        <v>194</v>
      </c>
      <c r="R8982" s="10" t="s">
        <v>212</v>
      </c>
      <c r="S8982" s="10" t="s">
        <v>655</v>
      </c>
    </row>
    <row r="8983">
      <c r="A8983" s="1" t="s">
        <v>11264</v>
      </c>
      <c r="B8983" s="1" t="s">
        <v>523</v>
      </c>
      <c r="C8983" s="1" t="s">
        <v>237</v>
      </c>
      <c r="D8983" s="1" t="s">
        <v>27</v>
      </c>
      <c r="E8983" s="1" t="s">
        <v>179</v>
      </c>
      <c r="F8983" s="1" t="s">
        <v>1045</v>
      </c>
      <c r="G8983" s="1" t="s">
        <v>28373</v>
      </c>
      <c r="H8983" s="1" t="s">
        <v>28374</v>
      </c>
      <c r="I8983" s="4">
        <v>84.33482638888889</v>
      </c>
      <c r="J8983" s="1">
        <v>1619.15</v>
      </c>
      <c r="K8983" s="1">
        <v>163.85</v>
      </c>
      <c r="L8983" s="1">
        <v>100.0</v>
      </c>
      <c r="M8983" s="10">
        <f t="array" ref="M8983">_xlfn.XLOOKUP(A8983,subscriptions!B8983:B10004,subscriptions!D8983:D10004)</f>
        <v>250</v>
      </c>
      <c r="N8983" s="10">
        <f t="array" ref="N8983">_xlfn.XLOOKUP(A8983,subscriptions!B8983:B10004,subscriptions!G8983:G10004)</f>
        <v>10</v>
      </c>
      <c r="O8983" s="10">
        <v>225.0</v>
      </c>
      <c r="P8983" s="10" t="str">
        <f t="array" ref="P8983">_xlfn.XLOOKUP(A8983,subscriptions!B8983:B10004,subscriptions!C8983:C10004)</f>
        <v>Business</v>
      </c>
      <c r="Q8983" s="10" t="s">
        <v>128</v>
      </c>
      <c r="R8983" s="10" t="s">
        <v>129</v>
      </c>
      <c r="S8983" s="10" t="s">
        <v>643</v>
      </c>
    </row>
    <row r="8984">
      <c r="A8984" s="1" t="s">
        <v>11265</v>
      </c>
      <c r="B8984" s="1" t="s">
        <v>1506</v>
      </c>
      <c r="C8984" s="1" t="s">
        <v>198</v>
      </c>
      <c r="D8984" s="1" t="s">
        <v>27</v>
      </c>
      <c r="E8984" s="1" t="s">
        <v>111</v>
      </c>
      <c r="F8984" s="1" t="s">
        <v>1263</v>
      </c>
      <c r="G8984" s="1" t="s">
        <v>28375</v>
      </c>
      <c r="H8984" s="1" t="s">
        <v>28376</v>
      </c>
      <c r="I8984" s="4">
        <v>84.21621527777778</v>
      </c>
      <c r="J8984" s="1">
        <v>1571.87</v>
      </c>
      <c r="K8984" s="1">
        <v>333.36</v>
      </c>
      <c r="M8984" s="10">
        <f t="array" ref="M8984">_xlfn.XLOOKUP(A8984,subscriptions!B8984:B10004,subscriptions!D8984:D10004)</f>
        <v>250</v>
      </c>
      <c r="N8984" s="10">
        <f t="array" ref="N8984">_xlfn.XLOOKUP(A8984,subscriptions!B8984:B10004,subscriptions!G8984:G10004)</f>
        <v>20</v>
      </c>
      <c r="O8984" s="10">
        <v>200.0</v>
      </c>
      <c r="P8984" s="10" t="str">
        <f t="array" ref="P8984">_xlfn.XLOOKUP(A8984,subscriptions!B8984:B10004,subscriptions!C8984:C10004)</f>
        <v>Business</v>
      </c>
      <c r="Q8984" s="10" t="s">
        <v>128</v>
      </c>
      <c r="R8984" s="10" t="s">
        <v>129</v>
      </c>
      <c r="S8984" s="10" t="s">
        <v>2596</v>
      </c>
    </row>
    <row r="8985">
      <c r="A8985" s="1" t="s">
        <v>11266</v>
      </c>
      <c r="B8985" s="1" t="s">
        <v>1972</v>
      </c>
      <c r="C8985" s="1" t="s">
        <v>178</v>
      </c>
      <c r="D8985" s="1" t="s">
        <v>27</v>
      </c>
      <c r="E8985" s="1" t="s">
        <v>332</v>
      </c>
      <c r="F8985" s="1" t="s">
        <v>1028</v>
      </c>
      <c r="G8985" s="1" t="s">
        <v>28377</v>
      </c>
      <c r="H8985" s="1" t="s">
        <v>28378</v>
      </c>
      <c r="I8985" s="4">
        <v>84.16813657407407</v>
      </c>
      <c r="J8985" s="1">
        <v>1259.23</v>
      </c>
      <c r="K8985" s="1">
        <v>284.15</v>
      </c>
      <c r="M8985" s="10">
        <f t="array" ref="M8985">_xlfn.XLOOKUP(A8985,subscriptions!B8985:B10004,subscriptions!D8985:D10004)</f>
        <v>120</v>
      </c>
      <c r="N8985" s="10">
        <f t="array" ref="N8985">_xlfn.XLOOKUP(A8985,subscriptions!B8985:B10004,subscriptions!G8985:G10004)</f>
        <v>0</v>
      </c>
      <c r="O8985" s="10">
        <v>120.0</v>
      </c>
      <c r="P8985" s="10" t="str">
        <f t="array" ref="P8985">_xlfn.XLOOKUP(A8985,subscriptions!B8985:B10004,subscriptions!C8985:C10004)</f>
        <v>Residential</v>
      </c>
      <c r="Q8985" s="10" t="s">
        <v>173</v>
      </c>
      <c r="R8985" s="10" t="s">
        <v>212</v>
      </c>
      <c r="S8985" s="10" t="s">
        <v>1042</v>
      </c>
    </row>
    <row r="8986">
      <c r="A8986" s="1" t="s">
        <v>11267</v>
      </c>
      <c r="B8986" s="1" t="s">
        <v>425</v>
      </c>
      <c r="C8986" s="1" t="s">
        <v>1388</v>
      </c>
      <c r="D8986" s="1" t="s">
        <v>153</v>
      </c>
      <c r="E8986" s="1" t="s">
        <v>714</v>
      </c>
      <c r="F8986" s="1" t="s">
        <v>715</v>
      </c>
      <c r="G8986" s="1" t="s">
        <v>28379</v>
      </c>
      <c r="H8986" s="1" t="s">
        <v>28380</v>
      </c>
      <c r="I8986" s="4">
        <v>84.20984953703703</v>
      </c>
      <c r="J8986" s="1">
        <v>67.18</v>
      </c>
      <c r="K8986" s="1">
        <v>23.37</v>
      </c>
      <c r="M8986" s="10">
        <f t="array" ref="M8986">_xlfn.XLOOKUP(A8986,subscriptions!B8986:B10004,subscriptions!D8986:D10004)</f>
        <v>120</v>
      </c>
      <c r="N8986" s="10">
        <f t="array" ref="N8986">_xlfn.XLOOKUP(A8986,subscriptions!B8986:B10004,subscriptions!G8986:G10004)</f>
        <v>5</v>
      </c>
      <c r="O8986" s="10">
        <v>114.0</v>
      </c>
      <c r="P8986" s="10" t="str">
        <f t="array" ref="P8986">_xlfn.XLOOKUP(A8986,subscriptions!B8986:B10004,subscriptions!C8986:C10004)</f>
        <v>Residential</v>
      </c>
      <c r="Q8986" s="10" t="s">
        <v>194</v>
      </c>
      <c r="R8986" s="10" t="s">
        <v>212</v>
      </c>
      <c r="S8986" s="10" t="s">
        <v>353</v>
      </c>
    </row>
    <row r="8987">
      <c r="A8987" s="1" t="s">
        <v>11268</v>
      </c>
      <c r="B8987" s="1" t="s">
        <v>1099</v>
      </c>
      <c r="C8987" s="1" t="s">
        <v>296</v>
      </c>
      <c r="D8987" s="1" t="s">
        <v>153</v>
      </c>
      <c r="E8987" s="1" t="s">
        <v>714</v>
      </c>
      <c r="F8987" s="1" t="s">
        <v>2171</v>
      </c>
      <c r="G8987" s="1" t="s">
        <v>28381</v>
      </c>
      <c r="H8987" s="1" t="s">
        <v>28382</v>
      </c>
      <c r="I8987" s="4">
        <v>84.42116898148149</v>
      </c>
      <c r="J8987" s="1">
        <v>1838.6</v>
      </c>
      <c r="K8987" s="1">
        <v>205.16</v>
      </c>
      <c r="M8987" s="10">
        <f t="array" ref="M8987">_xlfn.XLOOKUP(A8987,subscriptions!B8987:B10004,subscriptions!D8987:D10004)</f>
        <v>120</v>
      </c>
      <c r="N8987" s="10">
        <f t="array" ref="N8987">_xlfn.XLOOKUP(A8987,subscriptions!B8987:B10004,subscriptions!G8987:G10004)</f>
        <v>10</v>
      </c>
      <c r="O8987" s="10">
        <v>108.0</v>
      </c>
      <c r="P8987" s="10" t="str">
        <f t="array" ref="P8987">_xlfn.XLOOKUP(A8987,subscriptions!B8987:B10004,subscriptions!C8987:C10004)</f>
        <v>Residential</v>
      </c>
      <c r="Q8987" s="10" t="s">
        <v>128</v>
      </c>
      <c r="R8987" s="10" t="s">
        <v>212</v>
      </c>
      <c r="S8987" s="10" t="s">
        <v>2152</v>
      </c>
    </row>
    <row r="8988">
      <c r="A8988" s="1" t="s">
        <v>11269</v>
      </c>
      <c r="B8988" s="1" t="s">
        <v>2534</v>
      </c>
      <c r="C8988" s="1" t="s">
        <v>237</v>
      </c>
      <c r="D8988" s="1" t="s">
        <v>153</v>
      </c>
      <c r="E8988" s="1" t="s">
        <v>179</v>
      </c>
      <c r="F8988" s="1" t="s">
        <v>901</v>
      </c>
      <c r="G8988" s="1" t="s">
        <v>28383</v>
      </c>
      <c r="H8988" s="1" t="s">
        <v>28384</v>
      </c>
      <c r="I8988" s="4">
        <v>84.2139699074074</v>
      </c>
      <c r="J8988" s="1">
        <v>757.51</v>
      </c>
      <c r="K8988" s="1">
        <v>188.76</v>
      </c>
      <c r="L8988" s="1">
        <v>100.0</v>
      </c>
      <c r="M8988" s="10">
        <f t="array" ref="M8988">_xlfn.XLOOKUP(A8988,subscriptions!B8988:B10004,subscriptions!D8988:D10004)</f>
        <v>120</v>
      </c>
      <c r="N8988" s="10">
        <f t="array" ref="N8988">_xlfn.XLOOKUP(A8988,subscriptions!B8988:B10004,subscriptions!G8988:G10004)</f>
        <v>20</v>
      </c>
      <c r="O8988" s="10">
        <v>96.0</v>
      </c>
      <c r="P8988" s="10" t="str">
        <f t="array" ref="P8988">_xlfn.XLOOKUP(A8988,subscriptions!B8988:B10004,subscriptions!C8988:C10004)</f>
        <v>Residential</v>
      </c>
      <c r="Q8988" s="10" t="s">
        <v>128</v>
      </c>
      <c r="R8988" s="10" t="s">
        <v>148</v>
      </c>
      <c r="S8988" s="10" t="s">
        <v>388</v>
      </c>
    </row>
    <row r="8989">
      <c r="A8989" s="1" t="s">
        <v>11270</v>
      </c>
      <c r="B8989" s="1" t="s">
        <v>1303</v>
      </c>
      <c r="C8989" s="1" t="s">
        <v>152</v>
      </c>
      <c r="D8989" s="1" t="s">
        <v>153</v>
      </c>
      <c r="E8989" s="1" t="s">
        <v>631</v>
      </c>
      <c r="F8989" s="1" t="s">
        <v>922</v>
      </c>
      <c r="G8989" s="1" t="s">
        <v>28385</v>
      </c>
      <c r="H8989" s="1" t="s">
        <v>28386</v>
      </c>
      <c r="I8989" s="4">
        <v>84.42084490740741</v>
      </c>
      <c r="J8989" s="1">
        <v>4336.82</v>
      </c>
      <c r="K8989" s="1">
        <v>519.6</v>
      </c>
      <c r="M8989" s="10">
        <f t="array" ref="M8989">_xlfn.XLOOKUP(A8989,subscriptions!B8989:B10004,subscriptions!D8989:D10004)</f>
        <v>120</v>
      </c>
      <c r="N8989" s="10">
        <f t="array" ref="N8989">_xlfn.XLOOKUP(A8989,subscriptions!B8989:B10004,subscriptions!G8989:G10004)</f>
        <v>0</v>
      </c>
      <c r="O8989" s="10">
        <v>120.0</v>
      </c>
      <c r="P8989" s="10" t="str">
        <f t="array" ref="P8989">_xlfn.XLOOKUP(A8989,subscriptions!B8989:B10004,subscriptions!C8989:C10004)</f>
        <v>Residential</v>
      </c>
      <c r="Q8989" s="10" t="s">
        <v>173</v>
      </c>
      <c r="R8989" s="10" t="s">
        <v>212</v>
      </c>
      <c r="S8989" s="10" t="s">
        <v>2152</v>
      </c>
    </row>
    <row r="8990">
      <c r="A8990" s="1" t="s">
        <v>11271</v>
      </c>
      <c r="B8990" s="1" t="s">
        <v>713</v>
      </c>
      <c r="C8990" s="1" t="s">
        <v>1142</v>
      </c>
      <c r="D8990" s="1" t="s">
        <v>27</v>
      </c>
      <c r="E8990" s="1" t="s">
        <v>280</v>
      </c>
      <c r="F8990" s="1" t="s">
        <v>873</v>
      </c>
      <c r="G8990" s="1" t="s">
        <v>28387</v>
      </c>
      <c r="H8990" s="1" t="s">
        <v>28388</v>
      </c>
      <c r="I8990" s="4">
        <v>84.37732638888889</v>
      </c>
      <c r="J8990" s="1">
        <v>2605.5</v>
      </c>
      <c r="K8990" s="1">
        <v>588.26</v>
      </c>
      <c r="M8990" s="10">
        <f t="array" ref="M8990">_xlfn.XLOOKUP(A8990,subscriptions!B8990:B10004,subscriptions!D8990:D10004)</f>
        <v>120</v>
      </c>
      <c r="N8990" s="10">
        <f t="array" ref="N8990">_xlfn.XLOOKUP(A8990,subscriptions!B8990:B10004,subscriptions!G8990:G10004)</f>
        <v>5</v>
      </c>
      <c r="O8990" s="10">
        <v>114.0</v>
      </c>
      <c r="P8990" s="10" t="str">
        <f t="array" ref="P8990">_xlfn.XLOOKUP(A8990,subscriptions!B8990:B10004,subscriptions!C8990:C10004)</f>
        <v>Residential</v>
      </c>
      <c r="Q8990" s="10" t="s">
        <v>194</v>
      </c>
      <c r="R8990" s="10" t="s">
        <v>212</v>
      </c>
      <c r="S8990" s="10" t="s">
        <v>1360</v>
      </c>
    </row>
    <row r="8991">
      <c r="A8991" s="1" t="s">
        <v>11272</v>
      </c>
      <c r="B8991" s="1" t="s">
        <v>439</v>
      </c>
      <c r="C8991" s="1" t="s">
        <v>1347</v>
      </c>
      <c r="D8991" s="1" t="s">
        <v>153</v>
      </c>
      <c r="E8991" s="1" t="s">
        <v>239</v>
      </c>
      <c r="F8991" s="1" t="s">
        <v>606</v>
      </c>
      <c r="G8991" s="1" t="s">
        <v>28389</v>
      </c>
      <c r="H8991" s="1" t="s">
        <v>28390</v>
      </c>
      <c r="I8991" s="4">
        <v>84.25777777777778</v>
      </c>
      <c r="J8991" s="1">
        <v>1378.99</v>
      </c>
      <c r="K8991" s="1">
        <v>321.45</v>
      </c>
      <c r="M8991" s="10">
        <f t="array" ref="M8991">_xlfn.XLOOKUP(A8991,subscriptions!B8991:B10004,subscriptions!D8991:D10004)</f>
        <v>120</v>
      </c>
      <c r="N8991" s="10">
        <f t="array" ref="N8991">_xlfn.XLOOKUP(A8991,subscriptions!B8991:B10004,subscriptions!G8991:G10004)</f>
        <v>10</v>
      </c>
      <c r="O8991" s="10">
        <v>108.0</v>
      </c>
      <c r="P8991" s="10" t="str">
        <f t="array" ref="P8991">_xlfn.XLOOKUP(A8991,subscriptions!B8991:B10004,subscriptions!C8991:C10004)</f>
        <v>Residential</v>
      </c>
      <c r="Q8991" s="10" t="s">
        <v>128</v>
      </c>
      <c r="R8991" s="10" t="s">
        <v>212</v>
      </c>
      <c r="S8991" s="10" t="s">
        <v>603</v>
      </c>
    </row>
    <row r="8992">
      <c r="A8992" s="1" t="s">
        <v>11275</v>
      </c>
      <c r="B8992" s="1" t="s">
        <v>1995</v>
      </c>
      <c r="C8992" s="1" t="s">
        <v>1251</v>
      </c>
      <c r="D8992" s="1" t="s">
        <v>153</v>
      </c>
      <c r="E8992" s="1" t="s">
        <v>28</v>
      </c>
      <c r="F8992" s="1" t="s">
        <v>2581</v>
      </c>
      <c r="G8992" s="1" t="s">
        <v>28391</v>
      </c>
      <c r="H8992" s="1" t="s">
        <v>28392</v>
      </c>
      <c r="I8992" s="4">
        <v>84.29534722222222</v>
      </c>
      <c r="J8992" s="1">
        <v>485.89</v>
      </c>
      <c r="K8992" s="1">
        <v>67.76</v>
      </c>
      <c r="M8992" s="10">
        <f t="array" ref="M8992">_xlfn.XLOOKUP(A8992,subscriptions!B8992:B10004,subscriptions!D8992:D10004)</f>
        <v>120</v>
      </c>
      <c r="N8992" s="10">
        <f t="array" ref="N8992">_xlfn.XLOOKUP(A8992,subscriptions!B8992:B10004,subscriptions!G8992:G10004)</f>
        <v>20</v>
      </c>
      <c r="O8992" s="10">
        <v>96.0</v>
      </c>
      <c r="P8992" s="10" t="str">
        <f t="array" ref="P8992">_xlfn.XLOOKUP(A8992,subscriptions!B8992:B10004,subscriptions!C8992:C10004)</f>
        <v>Residential</v>
      </c>
      <c r="Q8992" s="10" t="s">
        <v>128</v>
      </c>
      <c r="R8992" s="10" t="s">
        <v>148</v>
      </c>
      <c r="S8992" s="10" t="s">
        <v>1026</v>
      </c>
    </row>
    <row r="8993">
      <c r="A8993" s="1" t="s">
        <v>11276</v>
      </c>
      <c r="B8993" s="1" t="s">
        <v>329</v>
      </c>
      <c r="C8993" s="1" t="s">
        <v>279</v>
      </c>
      <c r="D8993" s="1" t="s">
        <v>27</v>
      </c>
      <c r="E8993" s="1" t="s">
        <v>28</v>
      </c>
      <c r="F8993" s="1" t="s">
        <v>3899</v>
      </c>
      <c r="G8993" s="1" t="s">
        <v>28393</v>
      </c>
      <c r="H8993" s="1" t="s">
        <v>28394</v>
      </c>
      <c r="I8993" s="4">
        <v>84.33436342592593</v>
      </c>
      <c r="J8993" s="1">
        <v>391.7</v>
      </c>
      <c r="K8993" s="1">
        <v>82.43</v>
      </c>
      <c r="M8993" s="10">
        <f t="array" ref="M8993">_xlfn.XLOOKUP(A8993,subscriptions!B8993:B10004,subscriptions!D8993:D10004)</f>
        <v>80</v>
      </c>
      <c r="N8993" s="10">
        <f t="array" ref="N8993">_xlfn.XLOOKUP(A8993,subscriptions!B8993:B10004,subscriptions!G8993:G10004)</f>
        <v>0</v>
      </c>
      <c r="O8993" s="10">
        <v>80.0</v>
      </c>
      <c r="P8993" s="10" t="str">
        <f t="array" ref="P8993">_xlfn.XLOOKUP(A8993,subscriptions!B8993:B10004,subscriptions!C8993:C10004)</f>
        <v>Roam</v>
      </c>
      <c r="Q8993" s="10" t="s">
        <v>173</v>
      </c>
      <c r="R8993" s="10" t="s">
        <v>148</v>
      </c>
      <c r="S8993" s="10" t="s">
        <v>195</v>
      </c>
    </row>
    <row r="8994">
      <c r="A8994" s="1" t="s">
        <v>11277</v>
      </c>
      <c r="B8994" s="1" t="s">
        <v>555</v>
      </c>
      <c r="C8994" s="1" t="s">
        <v>1876</v>
      </c>
      <c r="D8994" s="1" t="s">
        <v>153</v>
      </c>
      <c r="E8994" s="1" t="s">
        <v>219</v>
      </c>
      <c r="F8994" s="1" t="s">
        <v>590</v>
      </c>
      <c r="G8994" s="1" t="s">
        <v>28395</v>
      </c>
      <c r="H8994" s="1" t="s">
        <v>28396</v>
      </c>
      <c r="I8994" s="4">
        <v>84.25782407407408</v>
      </c>
      <c r="J8994" s="1">
        <v>674.15</v>
      </c>
      <c r="K8994" s="1">
        <v>130.51</v>
      </c>
      <c r="M8994" s="10">
        <f t="array" ref="M8994">_xlfn.XLOOKUP(A8994,subscriptions!B8994:B10004,subscriptions!D8994:D10004)</f>
        <v>250</v>
      </c>
      <c r="N8994" s="10">
        <f t="array" ref="N8994">_xlfn.XLOOKUP(A8994,subscriptions!B8994:B10004,subscriptions!G8994:G10004)</f>
        <v>5</v>
      </c>
      <c r="O8994" s="10">
        <v>237.5</v>
      </c>
      <c r="P8994" s="10" t="str">
        <f t="array" ref="P8994">_xlfn.XLOOKUP(A8994,subscriptions!B8994:B10004,subscriptions!C8994:C10004)</f>
        <v>Business</v>
      </c>
      <c r="Q8994" s="10" t="s">
        <v>194</v>
      </c>
      <c r="R8994" s="10" t="s">
        <v>129</v>
      </c>
      <c r="S8994" s="10" t="s">
        <v>603</v>
      </c>
    </row>
    <row r="8995">
      <c r="A8995" s="1" t="s">
        <v>11278</v>
      </c>
      <c r="B8995" s="1" t="s">
        <v>1460</v>
      </c>
      <c r="C8995" s="1" t="s">
        <v>750</v>
      </c>
      <c r="D8995" s="1" t="s">
        <v>27</v>
      </c>
      <c r="E8995" s="1" t="s">
        <v>262</v>
      </c>
      <c r="F8995" s="1" t="s">
        <v>4344</v>
      </c>
      <c r="G8995" s="1" t="s">
        <v>28397</v>
      </c>
      <c r="H8995" s="1" t="s">
        <v>28398</v>
      </c>
      <c r="I8995" s="4">
        <v>84.21392361111111</v>
      </c>
      <c r="J8995" s="1">
        <v>1021.02</v>
      </c>
      <c r="K8995" s="1">
        <v>179.6</v>
      </c>
      <c r="M8995" s="10">
        <f t="array" ref="M8995">_xlfn.XLOOKUP(A8995,subscriptions!B8995:B10004,subscriptions!D8995:D10004)</f>
        <v>120</v>
      </c>
      <c r="N8995" s="10">
        <f t="array" ref="N8995">_xlfn.XLOOKUP(A8995,subscriptions!B8995:B10004,subscriptions!G8995:G10004)</f>
        <v>10</v>
      </c>
      <c r="O8995" s="10">
        <v>108.0</v>
      </c>
      <c r="P8995" s="10" t="str">
        <f t="array" ref="P8995">_xlfn.XLOOKUP(A8995,subscriptions!B8995:B10004,subscriptions!C8995:C10004)</f>
        <v>Residential</v>
      </c>
      <c r="Q8995" s="10" t="s">
        <v>128</v>
      </c>
      <c r="R8995" s="10" t="s">
        <v>212</v>
      </c>
      <c r="S8995" s="10" t="s">
        <v>388</v>
      </c>
    </row>
    <row r="8996">
      <c r="A8996" s="1" t="s">
        <v>11279</v>
      </c>
      <c r="B8996" s="1" t="s">
        <v>109</v>
      </c>
      <c r="C8996" s="1" t="s">
        <v>1477</v>
      </c>
      <c r="D8996" s="1" t="s">
        <v>27</v>
      </c>
      <c r="E8996" s="1" t="s">
        <v>280</v>
      </c>
      <c r="F8996" s="1" t="s">
        <v>494</v>
      </c>
      <c r="G8996" s="1" t="s">
        <v>28399</v>
      </c>
      <c r="H8996" s="1" t="s">
        <v>28400</v>
      </c>
      <c r="I8996" s="4">
        <v>84.20924768518519</v>
      </c>
      <c r="J8996" s="1">
        <v>576.6</v>
      </c>
      <c r="K8996" s="1">
        <v>130.67</v>
      </c>
      <c r="M8996" s="10">
        <f t="array" ref="M8996">_xlfn.XLOOKUP(A8996,subscriptions!B8996:B10004,subscriptions!D8996:D10004)</f>
        <v>250</v>
      </c>
      <c r="N8996" s="10">
        <f t="array" ref="N8996">_xlfn.XLOOKUP(A8996,subscriptions!B8996:B10004,subscriptions!G8996:G10004)</f>
        <v>20</v>
      </c>
      <c r="O8996" s="10">
        <v>200.0</v>
      </c>
      <c r="P8996" s="10" t="str">
        <f t="array" ref="P8996">_xlfn.XLOOKUP(A8996,subscriptions!B8996:B10004,subscriptions!C8996:C10004)</f>
        <v>Business</v>
      </c>
      <c r="Q8996" s="10" t="s">
        <v>128</v>
      </c>
      <c r="R8996" s="10" t="s">
        <v>129</v>
      </c>
      <c r="S8996" s="10" t="s">
        <v>1374</v>
      </c>
    </row>
    <row r="8997">
      <c r="A8997" s="1" t="s">
        <v>11280</v>
      </c>
      <c r="B8997" s="1" t="s">
        <v>1995</v>
      </c>
      <c r="C8997" s="1" t="s">
        <v>524</v>
      </c>
      <c r="D8997" s="1" t="s">
        <v>153</v>
      </c>
      <c r="E8997" s="1" t="s">
        <v>714</v>
      </c>
      <c r="F8997" s="1" t="s">
        <v>828</v>
      </c>
      <c r="G8997" s="1" t="s">
        <v>28401</v>
      </c>
      <c r="H8997" s="1" t="s">
        <v>28402</v>
      </c>
      <c r="I8997" s="4">
        <v>84.20916666666666</v>
      </c>
      <c r="J8997" s="1">
        <v>1135.19</v>
      </c>
      <c r="K8997" s="1">
        <v>234.2</v>
      </c>
      <c r="M8997" s="10">
        <f t="array" ref="M8997">_xlfn.XLOOKUP(A8997,subscriptions!B8997:B10004,subscriptions!D8997:D10004)</f>
        <v>80</v>
      </c>
      <c r="N8997" s="10">
        <f t="array" ref="N8997">_xlfn.XLOOKUP(A8997,subscriptions!B8997:B10004,subscriptions!G8997:G10004)</f>
        <v>0</v>
      </c>
      <c r="O8997" s="10">
        <v>80.0</v>
      </c>
      <c r="P8997" s="10" t="str">
        <f t="array" ref="P8997">_xlfn.XLOOKUP(A8997,subscriptions!B8997:B10004,subscriptions!C8997:C10004)</f>
        <v>Roam</v>
      </c>
      <c r="Q8997" s="10" t="s">
        <v>173</v>
      </c>
      <c r="R8997" s="10" t="s">
        <v>148</v>
      </c>
      <c r="S8997" s="10" t="s">
        <v>1374</v>
      </c>
    </row>
    <row r="8998">
      <c r="A8998" s="1" t="s">
        <v>11281</v>
      </c>
      <c r="B8998" s="1" t="s">
        <v>1173</v>
      </c>
      <c r="C8998" s="1" t="s">
        <v>198</v>
      </c>
      <c r="D8998" s="1" t="s">
        <v>27</v>
      </c>
      <c r="E8998" s="1" t="s">
        <v>28</v>
      </c>
      <c r="F8998" s="1" t="s">
        <v>1639</v>
      </c>
      <c r="G8998" s="1" t="s">
        <v>28403</v>
      </c>
      <c r="H8998" s="1" t="s">
        <v>28404</v>
      </c>
      <c r="I8998" s="4">
        <v>84.37806712962963</v>
      </c>
      <c r="J8998" s="1">
        <v>321.15</v>
      </c>
      <c r="K8998" s="1">
        <v>75.07</v>
      </c>
      <c r="M8998" s="10">
        <f t="array" ref="M8998">_xlfn.XLOOKUP(A8998,subscriptions!B8998:B10004,subscriptions!D8998:D10004)</f>
        <v>50</v>
      </c>
      <c r="N8998" s="10">
        <f t="array" ref="N8998">_xlfn.XLOOKUP(A8998,subscriptions!B8998:B10004,subscriptions!G8998:G10004)</f>
        <v>5</v>
      </c>
      <c r="O8998" s="10">
        <v>47.5</v>
      </c>
      <c r="P8998" s="10" t="str">
        <f t="array" ref="P8998">_xlfn.XLOOKUP(A8998,subscriptions!B8998:B10004,subscriptions!C8998:C10004)</f>
        <v>Mini</v>
      </c>
      <c r="Q8998" s="10" t="s">
        <v>194</v>
      </c>
      <c r="R8998" s="10" t="s">
        <v>148</v>
      </c>
      <c r="S8998" s="10" t="s">
        <v>1302</v>
      </c>
    </row>
    <row r="8999">
      <c r="A8999" s="1" t="s">
        <v>11282</v>
      </c>
      <c r="B8999" s="1" t="s">
        <v>842</v>
      </c>
      <c r="C8999" s="1" t="s">
        <v>1388</v>
      </c>
      <c r="D8999" s="1" t="s">
        <v>27</v>
      </c>
      <c r="E8999" s="1" t="s">
        <v>179</v>
      </c>
      <c r="F8999" s="1" t="s">
        <v>200</v>
      </c>
      <c r="G8999" s="1" t="s">
        <v>28405</v>
      </c>
      <c r="H8999" s="1" t="s">
        <v>28406</v>
      </c>
      <c r="I8999" s="4">
        <v>84.30003472222222</v>
      </c>
      <c r="J8999" s="1">
        <v>5755.61</v>
      </c>
      <c r="K8999" s="1">
        <v>847.51</v>
      </c>
      <c r="L8999" s="1">
        <v>100.0</v>
      </c>
      <c r="M8999" s="10">
        <f t="array" ref="M8999">_xlfn.XLOOKUP(A8999,subscriptions!B8999:B10004,subscriptions!D8999:D10004)</f>
        <v>50</v>
      </c>
      <c r="N8999" s="10">
        <f t="array" ref="N8999">_xlfn.XLOOKUP(A8999,subscriptions!B8999:B10004,subscriptions!G8999:G10004)</f>
        <v>10</v>
      </c>
      <c r="O8999" s="10">
        <v>45.0</v>
      </c>
      <c r="P8999" s="10" t="str">
        <f t="array" ref="P8999">_xlfn.XLOOKUP(A8999,subscriptions!B8999:B10004,subscriptions!C8999:C10004)</f>
        <v>Mini</v>
      </c>
      <c r="Q8999" s="10" t="s">
        <v>128</v>
      </c>
      <c r="R8999" s="10" t="s">
        <v>148</v>
      </c>
      <c r="S8999" s="10" t="s">
        <v>1172</v>
      </c>
    </row>
    <row r="9000">
      <c r="A9000" s="1" t="s">
        <v>11283</v>
      </c>
      <c r="B9000" s="1" t="s">
        <v>426</v>
      </c>
      <c r="C9000" s="1" t="s">
        <v>556</v>
      </c>
      <c r="D9000" s="1" t="s">
        <v>153</v>
      </c>
      <c r="E9000" s="1" t="s">
        <v>714</v>
      </c>
      <c r="F9000" s="1" t="s">
        <v>3326</v>
      </c>
      <c r="G9000" s="1" t="s">
        <v>28407</v>
      </c>
      <c r="H9000" s="1" t="s">
        <v>28408</v>
      </c>
      <c r="I9000" s="4">
        <v>84.21552083333333</v>
      </c>
      <c r="J9000" s="1">
        <v>221.31</v>
      </c>
      <c r="K9000" s="1">
        <v>30.33</v>
      </c>
      <c r="M9000" s="10">
        <f t="array" ref="M9000">_xlfn.XLOOKUP(A9000,subscriptions!B9000:B10004,subscriptions!D9000:D10004)</f>
        <v>80</v>
      </c>
      <c r="N9000" s="10">
        <f t="array" ref="N9000">_xlfn.XLOOKUP(A9000,subscriptions!B9000:B10004,subscriptions!G9000:G10004)</f>
        <v>20</v>
      </c>
      <c r="O9000" s="10">
        <v>64.0</v>
      </c>
      <c r="P9000" s="10" t="str">
        <f t="array" ref="P9000">_xlfn.XLOOKUP(A9000,subscriptions!B9000:B10004,subscriptions!C9000:C10004)</f>
        <v>Roam</v>
      </c>
      <c r="Q9000" s="10" t="s">
        <v>128</v>
      </c>
      <c r="R9000" s="10" t="s">
        <v>148</v>
      </c>
      <c r="S9000" s="10" t="s">
        <v>1212</v>
      </c>
    </row>
    <row r="9001">
      <c r="A9001" s="1" t="s">
        <v>11284</v>
      </c>
      <c r="B9001" s="1" t="s">
        <v>1664</v>
      </c>
      <c r="C9001" s="1" t="s">
        <v>920</v>
      </c>
      <c r="D9001" s="1" t="s">
        <v>153</v>
      </c>
      <c r="E9001" s="1" t="s">
        <v>332</v>
      </c>
      <c r="F9001" s="1" t="s">
        <v>510</v>
      </c>
      <c r="G9001" s="1" t="s">
        <v>28409</v>
      </c>
      <c r="H9001" s="1" t="s">
        <v>28410</v>
      </c>
      <c r="I9001" s="4">
        <v>84.42041666666667</v>
      </c>
      <c r="J9001" s="1">
        <v>4081.14</v>
      </c>
      <c r="K9001" s="1">
        <v>908.43</v>
      </c>
      <c r="M9001" s="10">
        <f t="array" ref="M9001">_xlfn.XLOOKUP(A9001,subscriptions!B9001:B10004,subscriptions!D9001:D10004)</f>
        <v>120</v>
      </c>
      <c r="N9001" s="10">
        <f t="array" ref="N9001">_xlfn.XLOOKUP(A9001,subscriptions!B9001:B10004,subscriptions!G9001:G10004)</f>
        <v>0</v>
      </c>
      <c r="O9001" s="10">
        <v>120.0</v>
      </c>
      <c r="P9001" s="10" t="str">
        <f t="array" ref="P9001">_xlfn.XLOOKUP(A9001,subscriptions!B9001:B10004,subscriptions!C9001:C10004)</f>
        <v>Residential</v>
      </c>
      <c r="Q9001" s="10" t="s">
        <v>173</v>
      </c>
      <c r="R9001" s="10" t="s">
        <v>212</v>
      </c>
      <c r="S9001" s="10" t="s">
        <v>940</v>
      </c>
    </row>
    <row r="9002">
      <c r="A9002" s="1" t="s">
        <v>11285</v>
      </c>
      <c r="B9002" s="1" t="s">
        <v>1387</v>
      </c>
      <c r="C9002" s="1" t="s">
        <v>330</v>
      </c>
      <c r="D9002" s="1" t="s">
        <v>27</v>
      </c>
      <c r="E9002" s="1" t="s">
        <v>179</v>
      </c>
      <c r="F9002" s="1" t="s">
        <v>200</v>
      </c>
      <c r="G9002" s="1" t="s">
        <v>28411</v>
      </c>
      <c r="H9002" s="1" t="s">
        <v>28412</v>
      </c>
      <c r="I9002" s="4">
        <v>84.34043981481481</v>
      </c>
      <c r="J9002" s="1">
        <v>3722.77</v>
      </c>
      <c r="K9002" s="1">
        <v>814.13</v>
      </c>
      <c r="L9002" s="1">
        <v>100.0</v>
      </c>
      <c r="M9002" s="10">
        <f t="array" ref="M9002">_xlfn.XLOOKUP(A9002,subscriptions!B9002:B10004,subscriptions!D9002:D10004)</f>
        <v>250</v>
      </c>
      <c r="N9002" s="10">
        <f t="array" ref="N9002">_xlfn.XLOOKUP(A9002,subscriptions!B9002:B10004,subscriptions!G9002:G10004)</f>
        <v>5</v>
      </c>
      <c r="O9002" s="10">
        <v>237.5</v>
      </c>
      <c r="P9002" s="10" t="str">
        <f t="array" ref="P9002">_xlfn.XLOOKUP(A9002,subscriptions!B9002:B10004,subscriptions!C9002:C10004)</f>
        <v>Business</v>
      </c>
      <c r="Q9002" s="10" t="s">
        <v>194</v>
      </c>
      <c r="R9002" s="10" t="s">
        <v>129</v>
      </c>
      <c r="S9002" s="10" t="s">
        <v>616</v>
      </c>
    </row>
    <row r="9003">
      <c r="A9003" s="1" t="s">
        <v>11286</v>
      </c>
      <c r="B9003" s="1" t="s">
        <v>1527</v>
      </c>
      <c r="C9003" s="1" t="s">
        <v>1492</v>
      </c>
      <c r="D9003" s="1" t="s">
        <v>153</v>
      </c>
      <c r="E9003" s="1" t="s">
        <v>111</v>
      </c>
      <c r="F9003" s="1" t="s">
        <v>1362</v>
      </c>
      <c r="G9003" s="1" t="s">
        <v>28413</v>
      </c>
      <c r="H9003" s="1" t="s">
        <v>28414</v>
      </c>
      <c r="I9003" s="4">
        <v>84.21190972222222</v>
      </c>
      <c r="J9003" s="1">
        <v>1167.8</v>
      </c>
      <c r="K9003" s="1">
        <v>245.19</v>
      </c>
      <c r="M9003" s="10">
        <f t="array" ref="M9003">_xlfn.XLOOKUP(A9003,subscriptions!B9003:B10004,subscriptions!D9003:D10004)</f>
        <v>120</v>
      </c>
      <c r="N9003" s="10">
        <f t="array" ref="N9003">_xlfn.XLOOKUP(A9003,subscriptions!B9003:B10004,subscriptions!G9003:G10004)</f>
        <v>10</v>
      </c>
      <c r="O9003" s="10">
        <v>108.0</v>
      </c>
      <c r="P9003" s="10" t="str">
        <f t="array" ref="P9003">_xlfn.XLOOKUP(A9003,subscriptions!B9003:B10004,subscriptions!C9003:C10004)</f>
        <v>Residential</v>
      </c>
      <c r="Q9003" s="10" t="s">
        <v>128</v>
      </c>
      <c r="R9003" s="10" t="s">
        <v>212</v>
      </c>
      <c r="S9003" s="10" t="s">
        <v>857</v>
      </c>
    </row>
    <row r="9004">
      <c r="A9004" s="1" t="s">
        <v>11288</v>
      </c>
      <c r="B9004" s="1" t="s">
        <v>455</v>
      </c>
      <c r="C9004" s="1" t="s">
        <v>2007</v>
      </c>
      <c r="D9004" s="1" t="s">
        <v>27</v>
      </c>
      <c r="E9004" s="1" t="s">
        <v>332</v>
      </c>
      <c r="F9004" s="1" t="s">
        <v>788</v>
      </c>
      <c r="G9004" s="1" t="s">
        <v>28415</v>
      </c>
      <c r="H9004" s="1" t="s">
        <v>28416</v>
      </c>
      <c r="I9004" s="4">
        <v>84.41908564814815</v>
      </c>
      <c r="J9004" s="1">
        <v>1985.99</v>
      </c>
      <c r="K9004" s="1">
        <v>453.39</v>
      </c>
      <c r="M9004" s="10">
        <f t="array" ref="M9004">_xlfn.XLOOKUP(A9004,subscriptions!B9004:B10004,subscriptions!D9004:D10004)</f>
        <v>250</v>
      </c>
      <c r="N9004" s="10">
        <f t="array" ref="N9004">_xlfn.XLOOKUP(A9004,subscriptions!B9004:B10004,subscriptions!G9004:G10004)</f>
        <v>20</v>
      </c>
      <c r="O9004" s="10">
        <v>200.0</v>
      </c>
      <c r="P9004" s="10" t="str">
        <f t="array" ref="P9004">_xlfn.XLOOKUP(A9004,subscriptions!B9004:B10004,subscriptions!C9004:C10004)</f>
        <v>Business</v>
      </c>
      <c r="Q9004" s="10" t="s">
        <v>128</v>
      </c>
      <c r="R9004" s="10" t="s">
        <v>129</v>
      </c>
      <c r="S9004" s="10" t="s">
        <v>1822</v>
      </c>
    </row>
    <row r="9005">
      <c r="A9005" s="1" t="s">
        <v>11290</v>
      </c>
      <c r="B9005" s="1" t="s">
        <v>1865</v>
      </c>
      <c r="C9005" s="1" t="s">
        <v>524</v>
      </c>
      <c r="D9005" s="1" t="s">
        <v>153</v>
      </c>
      <c r="E9005" s="1" t="s">
        <v>179</v>
      </c>
      <c r="F9005" s="1" t="s">
        <v>2311</v>
      </c>
      <c r="G9005" s="1" t="s">
        <v>28417</v>
      </c>
      <c r="H9005" s="1" t="s">
        <v>28418</v>
      </c>
      <c r="I9005" s="4">
        <v>84.16887731481482</v>
      </c>
      <c r="J9005" s="1">
        <v>909.18</v>
      </c>
      <c r="K9005" s="1">
        <v>222.06</v>
      </c>
      <c r="L9005" s="1">
        <v>100.0</v>
      </c>
      <c r="M9005" s="10">
        <f t="array" ref="M9005">_xlfn.XLOOKUP(A9005,subscriptions!B9005:B10004,subscriptions!D9005:D10004)</f>
        <v>80</v>
      </c>
      <c r="N9005" s="10">
        <f t="array" ref="N9005">_xlfn.XLOOKUP(A9005,subscriptions!B9005:B10004,subscriptions!G9005:G10004)</f>
        <v>0</v>
      </c>
      <c r="O9005" s="10">
        <v>80.0</v>
      </c>
      <c r="P9005" s="10" t="str">
        <f t="array" ref="P9005">_xlfn.XLOOKUP(A9005,subscriptions!B9005:B10004,subscriptions!C9005:C10004)</f>
        <v>Roam</v>
      </c>
      <c r="Q9005" s="10" t="s">
        <v>173</v>
      </c>
      <c r="R9005" s="10" t="s">
        <v>148</v>
      </c>
      <c r="S9005" s="10" t="s">
        <v>1504</v>
      </c>
    </row>
    <row r="9006">
      <c r="A9006" s="1" t="s">
        <v>11291</v>
      </c>
      <c r="B9006" s="1" t="s">
        <v>899</v>
      </c>
      <c r="C9006" s="1" t="s">
        <v>1251</v>
      </c>
      <c r="D9006" s="1" t="s">
        <v>27</v>
      </c>
      <c r="E9006" s="1" t="s">
        <v>332</v>
      </c>
      <c r="F9006" s="1" t="s">
        <v>618</v>
      </c>
      <c r="G9006" s="1" t="s">
        <v>28419</v>
      </c>
      <c r="H9006" s="1" t="s">
        <v>28420</v>
      </c>
      <c r="I9006" s="4">
        <v>84.17519675925926</v>
      </c>
      <c r="J9006" s="1">
        <v>1541.52</v>
      </c>
      <c r="K9006" s="1">
        <v>234.81</v>
      </c>
      <c r="M9006" s="10">
        <f t="array" ref="M9006">_xlfn.XLOOKUP(A9006,subscriptions!B9006:B10004,subscriptions!D9006:D10004)</f>
        <v>120</v>
      </c>
      <c r="N9006" s="10">
        <f t="array" ref="N9006">_xlfn.XLOOKUP(A9006,subscriptions!B9006:B10004,subscriptions!G9006:G10004)</f>
        <v>5</v>
      </c>
      <c r="O9006" s="10">
        <v>114.0</v>
      </c>
      <c r="P9006" s="10" t="str">
        <f t="array" ref="P9006">_xlfn.XLOOKUP(A9006,subscriptions!B9006:B10004,subscriptions!C9006:C10004)</f>
        <v>Residential</v>
      </c>
      <c r="Q9006" s="10" t="s">
        <v>194</v>
      </c>
      <c r="R9006" s="10" t="s">
        <v>212</v>
      </c>
      <c r="S9006" s="10" t="s">
        <v>1198</v>
      </c>
    </row>
    <row r="9007">
      <c r="A9007" s="1" t="s">
        <v>11292</v>
      </c>
      <c r="B9007" s="1" t="s">
        <v>2279</v>
      </c>
      <c r="C9007" s="1" t="s">
        <v>605</v>
      </c>
      <c r="D9007" s="1" t="s">
        <v>153</v>
      </c>
      <c r="E9007" s="1" t="s">
        <v>262</v>
      </c>
      <c r="F9007" s="1" t="s">
        <v>392</v>
      </c>
      <c r="G9007" s="1" t="s">
        <v>28421</v>
      </c>
      <c r="H9007" s="1" t="s">
        <v>28422</v>
      </c>
      <c r="I9007" s="4">
        <v>84.21422453703704</v>
      </c>
      <c r="J9007" s="1">
        <v>674.58</v>
      </c>
      <c r="K9007" s="1">
        <v>94.12</v>
      </c>
      <c r="M9007" s="10">
        <f t="array" ref="M9007">_xlfn.XLOOKUP(A9007,subscriptions!B9007:B10004,subscriptions!D9007:D10004)</f>
        <v>120</v>
      </c>
      <c r="N9007" s="10">
        <f t="array" ref="N9007">_xlfn.XLOOKUP(A9007,subscriptions!B9007:B10004,subscriptions!G9007:G10004)</f>
        <v>10</v>
      </c>
      <c r="O9007" s="10">
        <v>108.0</v>
      </c>
      <c r="P9007" s="10" t="str">
        <f t="array" ref="P9007">_xlfn.XLOOKUP(A9007,subscriptions!B9007:B10004,subscriptions!C9007:C10004)</f>
        <v>Residential</v>
      </c>
      <c r="Q9007" s="10" t="s">
        <v>128</v>
      </c>
      <c r="R9007" s="10" t="s">
        <v>212</v>
      </c>
      <c r="S9007" s="10" t="s">
        <v>388</v>
      </c>
    </row>
    <row r="9008">
      <c r="A9008" s="1" t="s">
        <v>11293</v>
      </c>
      <c r="B9008" s="1" t="s">
        <v>177</v>
      </c>
      <c r="C9008" s="1" t="s">
        <v>110</v>
      </c>
      <c r="D9008" s="1" t="s">
        <v>153</v>
      </c>
      <c r="E9008" s="1" t="s">
        <v>219</v>
      </c>
      <c r="F9008" s="1" t="s">
        <v>574</v>
      </c>
      <c r="G9008" s="1" t="s">
        <v>28423</v>
      </c>
      <c r="H9008" s="1" t="s">
        <v>28424</v>
      </c>
      <c r="I9008" s="4">
        <v>84.21469907407408</v>
      </c>
      <c r="J9008" s="1">
        <v>587.5</v>
      </c>
      <c r="K9008" s="1">
        <v>135.16</v>
      </c>
      <c r="M9008" s="10">
        <f t="array" ref="M9008">_xlfn.XLOOKUP(A9008,subscriptions!B9008:B10004,subscriptions!D9008:D10004)</f>
        <v>80</v>
      </c>
      <c r="N9008" s="10">
        <f t="array" ref="N9008">_xlfn.XLOOKUP(A9008,subscriptions!B9008:B10004,subscriptions!G9008:G10004)</f>
        <v>20</v>
      </c>
      <c r="O9008" s="10">
        <v>64.0</v>
      </c>
      <c r="P9008" s="10" t="str">
        <f t="array" ref="P9008">_xlfn.XLOOKUP(A9008,subscriptions!B9008:B10004,subscriptions!C9008:C10004)</f>
        <v>Roam</v>
      </c>
      <c r="Q9008" s="10" t="s">
        <v>128</v>
      </c>
      <c r="R9008" s="10" t="s">
        <v>148</v>
      </c>
      <c r="S9008" s="10" t="s">
        <v>3641</v>
      </c>
    </row>
    <row r="9009">
      <c r="A9009" s="1" t="s">
        <v>11294</v>
      </c>
      <c r="B9009" s="1" t="s">
        <v>713</v>
      </c>
      <c r="C9009" s="1" t="s">
        <v>673</v>
      </c>
      <c r="D9009" s="1" t="s">
        <v>27</v>
      </c>
      <c r="E9009" s="1" t="s">
        <v>219</v>
      </c>
      <c r="F9009" s="1" t="s">
        <v>971</v>
      </c>
      <c r="G9009" s="1" t="s">
        <v>28425</v>
      </c>
      <c r="H9009" s="1" t="s">
        <v>28426</v>
      </c>
      <c r="I9009" s="4">
        <v>84.17113425925926</v>
      </c>
      <c r="J9009" s="1">
        <v>1344.94</v>
      </c>
      <c r="K9009" s="1">
        <v>337.25</v>
      </c>
      <c r="M9009" s="10">
        <f t="array" ref="M9009">_xlfn.XLOOKUP(A9009,subscriptions!B9009:B10004,subscriptions!D9009:D10004)</f>
        <v>250</v>
      </c>
      <c r="N9009" s="10">
        <f t="array" ref="N9009">_xlfn.XLOOKUP(A9009,subscriptions!B9009:B10004,subscriptions!G9009:G10004)</f>
        <v>0</v>
      </c>
      <c r="O9009" s="10">
        <v>250.0</v>
      </c>
      <c r="P9009" s="10" t="str">
        <f t="array" ref="P9009">_xlfn.XLOOKUP(A9009,subscriptions!B9009:B10004,subscriptions!C9009:C10004)</f>
        <v>Business</v>
      </c>
      <c r="Q9009" s="10" t="s">
        <v>173</v>
      </c>
      <c r="R9009" s="10" t="s">
        <v>129</v>
      </c>
      <c r="S9009" s="10" t="s">
        <v>310</v>
      </c>
    </row>
    <row r="9010">
      <c r="A9010" s="1" t="s">
        <v>11295</v>
      </c>
      <c r="B9010" s="1" t="s">
        <v>2534</v>
      </c>
      <c r="C9010" s="1" t="s">
        <v>391</v>
      </c>
      <c r="D9010" s="1" t="s">
        <v>153</v>
      </c>
      <c r="E9010" s="1" t="s">
        <v>179</v>
      </c>
      <c r="F9010" s="1" t="s">
        <v>844</v>
      </c>
      <c r="G9010" s="1" t="s">
        <v>28427</v>
      </c>
      <c r="H9010" s="1" t="s">
        <v>28428</v>
      </c>
      <c r="I9010" s="4">
        <v>84.34034722222222</v>
      </c>
      <c r="J9010" s="1">
        <v>1084.12</v>
      </c>
      <c r="K9010" s="1">
        <v>226.2</v>
      </c>
      <c r="L9010" s="1">
        <v>100.0</v>
      </c>
      <c r="M9010" s="10">
        <f t="array" ref="M9010">_xlfn.XLOOKUP(A9010,subscriptions!B9010:B10004,subscriptions!D9010:D10004)</f>
        <v>120</v>
      </c>
      <c r="N9010" s="10">
        <f t="array" ref="N9010">_xlfn.XLOOKUP(A9010,subscriptions!B9010:B10004,subscriptions!G9010:G10004)</f>
        <v>5</v>
      </c>
      <c r="O9010" s="10">
        <v>114.0</v>
      </c>
      <c r="P9010" s="10" t="str">
        <f t="array" ref="P9010">_xlfn.XLOOKUP(A9010,subscriptions!B9010:B10004,subscriptions!C9010:C10004)</f>
        <v>Residential</v>
      </c>
      <c r="Q9010" s="10" t="s">
        <v>194</v>
      </c>
      <c r="R9010" s="10" t="s">
        <v>212</v>
      </c>
      <c r="S9010" s="10" t="s">
        <v>616</v>
      </c>
    </row>
    <row r="9011">
      <c r="A9011" s="1" t="s">
        <v>11296</v>
      </c>
      <c r="B9011" s="1" t="s">
        <v>508</v>
      </c>
      <c r="C9011" s="1" t="s">
        <v>1507</v>
      </c>
      <c r="D9011" s="1" t="s">
        <v>153</v>
      </c>
      <c r="E9011" s="1" t="s">
        <v>111</v>
      </c>
      <c r="F9011" s="1" t="s">
        <v>112</v>
      </c>
      <c r="G9011" s="1" t="s">
        <v>28429</v>
      </c>
      <c r="H9011" s="1" t="s">
        <v>28430</v>
      </c>
      <c r="I9011" s="4">
        <v>84.3362037037037</v>
      </c>
      <c r="J9011" s="1">
        <v>1349.6</v>
      </c>
      <c r="K9011" s="1">
        <v>329.46</v>
      </c>
      <c r="M9011" s="10">
        <f t="array" ref="M9011">_xlfn.XLOOKUP(A9011,subscriptions!B9011:B10004,subscriptions!D9011:D10004)</f>
        <v>120</v>
      </c>
      <c r="N9011" s="10">
        <f t="array" ref="N9011">_xlfn.XLOOKUP(A9011,subscriptions!B9011:B10004,subscriptions!G9011:G10004)</f>
        <v>10</v>
      </c>
      <c r="O9011" s="10">
        <v>108.0</v>
      </c>
      <c r="P9011" s="10" t="str">
        <f t="array" ref="P9011">_xlfn.XLOOKUP(A9011,subscriptions!B9011:B10004,subscriptions!C9011:C10004)</f>
        <v>Residential</v>
      </c>
      <c r="Q9011" s="10" t="s">
        <v>128</v>
      </c>
      <c r="R9011" s="10" t="s">
        <v>212</v>
      </c>
      <c r="S9011" s="10" t="s">
        <v>1971</v>
      </c>
    </row>
    <row r="9012">
      <c r="A9012" s="1" t="s">
        <v>11297</v>
      </c>
      <c r="B9012" s="1" t="s">
        <v>589</v>
      </c>
      <c r="C9012" s="1" t="s">
        <v>133</v>
      </c>
      <c r="D9012" s="1" t="s">
        <v>153</v>
      </c>
      <c r="E9012" s="1" t="s">
        <v>332</v>
      </c>
      <c r="F9012" s="1" t="s">
        <v>2280</v>
      </c>
      <c r="G9012" s="1" t="s">
        <v>28431</v>
      </c>
      <c r="H9012" s="1" t="s">
        <v>28432</v>
      </c>
      <c r="I9012" s="4">
        <v>84.33638888888889</v>
      </c>
      <c r="J9012" s="1">
        <v>556.7</v>
      </c>
      <c r="K9012" s="1">
        <v>76.07</v>
      </c>
      <c r="M9012" s="10">
        <f t="array" ref="M9012">_xlfn.XLOOKUP(A9012,subscriptions!B9012:B10004,subscriptions!D9012:D10004)</f>
        <v>250</v>
      </c>
      <c r="N9012" s="10">
        <f t="array" ref="N9012">_xlfn.XLOOKUP(A9012,subscriptions!B9012:B10004,subscriptions!G9012:G10004)</f>
        <v>20</v>
      </c>
      <c r="O9012" s="10">
        <v>200.0</v>
      </c>
      <c r="P9012" s="10" t="str">
        <f t="array" ref="P9012">_xlfn.XLOOKUP(A9012,subscriptions!B9012:B10004,subscriptions!C9012:C10004)</f>
        <v>Business</v>
      </c>
      <c r="Q9012" s="10" t="s">
        <v>128</v>
      </c>
      <c r="R9012" s="10" t="s">
        <v>129</v>
      </c>
      <c r="S9012" s="10" t="s">
        <v>1971</v>
      </c>
    </row>
    <row r="9013">
      <c r="A9013" s="1" t="s">
        <v>11298</v>
      </c>
      <c r="B9013" s="1" t="s">
        <v>1624</v>
      </c>
      <c r="C9013" s="1" t="s">
        <v>237</v>
      </c>
      <c r="D9013" s="1" t="s">
        <v>27</v>
      </c>
      <c r="E9013" s="1" t="s">
        <v>332</v>
      </c>
      <c r="F9013" s="1" t="s">
        <v>510</v>
      </c>
      <c r="G9013" s="1" t="s">
        <v>28433</v>
      </c>
      <c r="H9013" s="1" t="s">
        <v>28434</v>
      </c>
      <c r="I9013" s="4">
        <v>84.3833449074074</v>
      </c>
      <c r="J9013" s="1">
        <v>735.83</v>
      </c>
      <c r="K9013" s="1">
        <v>191.41</v>
      </c>
      <c r="M9013" s="10">
        <f t="array" ref="M9013">_xlfn.XLOOKUP(A9013,subscriptions!B9013:B10004,subscriptions!D9013:D10004)</f>
        <v>120</v>
      </c>
      <c r="N9013" s="10">
        <f t="array" ref="N9013">_xlfn.XLOOKUP(A9013,subscriptions!B9013:B10004,subscriptions!G9013:G10004)</f>
        <v>0</v>
      </c>
      <c r="O9013" s="10">
        <v>120.0</v>
      </c>
      <c r="P9013" s="10" t="str">
        <f t="array" ref="P9013">_xlfn.XLOOKUP(A9013,subscriptions!B9013:B10004,subscriptions!C9013:C10004)</f>
        <v>Residential</v>
      </c>
      <c r="Q9013" s="10" t="s">
        <v>173</v>
      </c>
      <c r="R9013" s="10" t="s">
        <v>212</v>
      </c>
      <c r="S9013" s="10" t="s">
        <v>882</v>
      </c>
    </row>
    <row r="9014">
      <c r="A9014" s="1" t="s">
        <v>11299</v>
      </c>
      <c r="B9014" s="1" t="s">
        <v>1491</v>
      </c>
      <c r="C9014" s="1" t="s">
        <v>391</v>
      </c>
      <c r="D9014" s="1" t="s">
        <v>153</v>
      </c>
      <c r="E9014" s="1" t="s">
        <v>631</v>
      </c>
      <c r="F9014" s="1" t="s">
        <v>2749</v>
      </c>
      <c r="G9014" s="1" t="s">
        <v>28435</v>
      </c>
      <c r="H9014" s="1" t="s">
        <v>28436</v>
      </c>
      <c r="I9014" s="4">
        <v>84.3001736111111</v>
      </c>
      <c r="J9014" s="1">
        <v>181.44</v>
      </c>
      <c r="K9014" s="1">
        <v>32.08</v>
      </c>
      <c r="M9014" s="10">
        <f t="array" ref="M9014">_xlfn.XLOOKUP(A9014,subscriptions!B9014:B10004,subscriptions!D9014:D10004)</f>
        <v>80</v>
      </c>
      <c r="N9014" s="10">
        <f t="array" ref="N9014">_xlfn.XLOOKUP(A9014,subscriptions!B9014:B10004,subscriptions!G9014:G10004)</f>
        <v>5</v>
      </c>
      <c r="O9014" s="10">
        <v>76.0</v>
      </c>
      <c r="P9014" s="10" t="str">
        <f t="array" ref="P9014">_xlfn.XLOOKUP(A9014,subscriptions!B9014:B10004,subscriptions!C9014:C10004)</f>
        <v>Roam</v>
      </c>
      <c r="Q9014" s="10" t="s">
        <v>194</v>
      </c>
      <c r="R9014" s="10" t="s">
        <v>148</v>
      </c>
      <c r="S9014" s="10" t="s">
        <v>1172</v>
      </c>
    </row>
    <row r="9015">
      <c r="A9015" s="1" t="s">
        <v>11302</v>
      </c>
      <c r="B9015" s="1" t="s">
        <v>1387</v>
      </c>
      <c r="C9015" s="1" t="s">
        <v>391</v>
      </c>
      <c r="D9015" s="1" t="s">
        <v>27</v>
      </c>
      <c r="E9015" s="1" t="s">
        <v>239</v>
      </c>
      <c r="F9015" s="1" t="s">
        <v>2765</v>
      </c>
      <c r="G9015" s="1" t="s">
        <v>28437</v>
      </c>
      <c r="H9015" s="1" t="s">
        <v>28438</v>
      </c>
      <c r="I9015" s="4">
        <v>84.3003125</v>
      </c>
      <c r="J9015" s="1">
        <v>130.54</v>
      </c>
      <c r="K9015" s="1">
        <v>20.09</v>
      </c>
      <c r="M9015" s="10">
        <f t="array" ref="M9015">_xlfn.XLOOKUP(A9015,subscriptions!B9015:B10004,subscriptions!D9015:D10004)</f>
        <v>120</v>
      </c>
      <c r="N9015" s="10">
        <f t="array" ref="N9015">_xlfn.XLOOKUP(A9015,subscriptions!B9015:B10004,subscriptions!G9015:G10004)</f>
        <v>10</v>
      </c>
      <c r="O9015" s="10">
        <v>108.0</v>
      </c>
      <c r="P9015" s="10" t="str">
        <f t="array" ref="P9015">_xlfn.XLOOKUP(A9015,subscriptions!B9015:B10004,subscriptions!C9015:C10004)</f>
        <v>Residential</v>
      </c>
      <c r="Q9015" s="10" t="s">
        <v>128</v>
      </c>
      <c r="R9015" s="10" t="s">
        <v>212</v>
      </c>
      <c r="S9015" s="10" t="s">
        <v>1172</v>
      </c>
    </row>
    <row r="9016">
      <c r="A9016" s="1" t="s">
        <v>11303</v>
      </c>
      <c r="B9016" s="1" t="s">
        <v>1624</v>
      </c>
      <c r="C9016" s="1" t="s">
        <v>673</v>
      </c>
      <c r="D9016" s="1" t="s">
        <v>27</v>
      </c>
      <c r="E9016" s="1" t="s">
        <v>280</v>
      </c>
      <c r="F9016" s="1" t="s">
        <v>494</v>
      </c>
      <c r="G9016" s="1" t="s">
        <v>28439</v>
      </c>
      <c r="H9016" s="1" t="s">
        <v>28440</v>
      </c>
      <c r="I9016" s="4">
        <v>84.21329861111111</v>
      </c>
      <c r="J9016" s="1">
        <v>488.45</v>
      </c>
      <c r="K9016" s="1">
        <v>105.92</v>
      </c>
      <c r="M9016" s="10">
        <f t="array" ref="M9016">_xlfn.XLOOKUP(A9016,subscriptions!B9016:B10004,subscriptions!D9016:D10004)</f>
        <v>120</v>
      </c>
      <c r="N9016" s="10">
        <f t="array" ref="N9016">_xlfn.XLOOKUP(A9016,subscriptions!B9016:B10004,subscriptions!G9016:G10004)</f>
        <v>20</v>
      </c>
      <c r="O9016" s="10">
        <v>96.0</v>
      </c>
      <c r="P9016" s="10" t="str">
        <f t="array" ref="P9016">_xlfn.XLOOKUP(A9016,subscriptions!B9016:B10004,subscriptions!C9016:C10004)</f>
        <v>Residential</v>
      </c>
      <c r="Q9016" s="10" t="s">
        <v>128</v>
      </c>
      <c r="R9016" s="10" t="s">
        <v>148</v>
      </c>
      <c r="S9016" s="10" t="s">
        <v>1915</v>
      </c>
    </row>
    <row r="9017">
      <c r="A9017" s="1" t="s">
        <v>11304</v>
      </c>
      <c r="B9017" s="1" t="s">
        <v>329</v>
      </c>
      <c r="C9017" s="1" t="s">
        <v>786</v>
      </c>
      <c r="D9017" s="1" t="s">
        <v>27</v>
      </c>
      <c r="E9017" s="1" t="s">
        <v>179</v>
      </c>
      <c r="F9017" s="1" t="s">
        <v>4595</v>
      </c>
      <c r="G9017" s="1" t="s">
        <v>28441</v>
      </c>
      <c r="H9017" s="1" t="s">
        <v>28442</v>
      </c>
      <c r="I9017" s="4">
        <v>84.3403587962963</v>
      </c>
      <c r="J9017" s="1">
        <v>165.72</v>
      </c>
      <c r="K9017" s="1">
        <v>49.4</v>
      </c>
      <c r="L9017" s="1">
        <v>100.0</v>
      </c>
      <c r="M9017" s="10">
        <f t="array" ref="M9017">_xlfn.XLOOKUP(A9017,subscriptions!B9017:B10004,subscriptions!D9017:D10004)</f>
        <v>120</v>
      </c>
      <c r="N9017" s="10">
        <f t="array" ref="N9017">_xlfn.XLOOKUP(A9017,subscriptions!B9017:B10004,subscriptions!G9017:G10004)</f>
        <v>0</v>
      </c>
      <c r="O9017" s="10">
        <v>120.0</v>
      </c>
      <c r="P9017" s="10" t="str">
        <f t="array" ref="P9017">_xlfn.XLOOKUP(A9017,subscriptions!B9017:B10004,subscriptions!C9017:C10004)</f>
        <v>Residential</v>
      </c>
      <c r="Q9017" s="10" t="s">
        <v>173</v>
      </c>
      <c r="R9017" s="10" t="s">
        <v>212</v>
      </c>
      <c r="S9017" s="10" t="s">
        <v>616</v>
      </c>
    </row>
    <row r="9018">
      <c r="A9018" s="1" t="s">
        <v>11305</v>
      </c>
      <c r="B9018" s="1" t="s">
        <v>24</v>
      </c>
      <c r="C9018" s="1" t="s">
        <v>750</v>
      </c>
      <c r="D9018" s="1" t="s">
        <v>27</v>
      </c>
      <c r="E9018" s="1" t="s">
        <v>28</v>
      </c>
      <c r="F9018" s="1" t="s">
        <v>2097</v>
      </c>
      <c r="G9018" s="1" t="s">
        <v>28443</v>
      </c>
      <c r="H9018" s="1" t="s">
        <v>28444</v>
      </c>
      <c r="I9018" s="4">
        <v>84.29591435185185</v>
      </c>
      <c r="J9018" s="1">
        <v>214.35</v>
      </c>
      <c r="K9018" s="1">
        <v>31.62</v>
      </c>
      <c r="M9018" s="10">
        <f t="array" ref="M9018">_xlfn.XLOOKUP(A9018,subscriptions!B9018:B10004,subscriptions!D9018:D10004)</f>
        <v>120</v>
      </c>
      <c r="N9018" s="10">
        <f t="array" ref="N9018">_xlfn.XLOOKUP(A9018,subscriptions!B9018:B10004,subscriptions!G9018:G10004)</f>
        <v>5</v>
      </c>
      <c r="O9018" s="10">
        <v>114.0</v>
      </c>
      <c r="P9018" s="10" t="str">
        <f t="array" ref="P9018">_xlfn.XLOOKUP(A9018,subscriptions!B9018:B10004,subscriptions!C9018:C10004)</f>
        <v>Residential</v>
      </c>
      <c r="Q9018" s="10" t="s">
        <v>194</v>
      </c>
      <c r="R9018" s="10" t="s">
        <v>212</v>
      </c>
      <c r="S9018" s="10" t="s">
        <v>655</v>
      </c>
    </row>
    <row r="9019">
      <c r="A9019" s="1" t="s">
        <v>11306</v>
      </c>
      <c r="B9019" s="1" t="s">
        <v>426</v>
      </c>
      <c r="C9019" s="1" t="s">
        <v>1973</v>
      </c>
      <c r="D9019" s="1" t="s">
        <v>153</v>
      </c>
      <c r="E9019" s="1" t="s">
        <v>219</v>
      </c>
      <c r="F9019" s="1" t="s">
        <v>660</v>
      </c>
      <c r="G9019" s="1" t="s">
        <v>28445</v>
      </c>
      <c r="H9019" s="1" t="s">
        <v>28446</v>
      </c>
      <c r="I9019" s="4">
        <v>84.38296296296296</v>
      </c>
      <c r="J9019" s="1">
        <v>2564.4</v>
      </c>
      <c r="K9019" s="1">
        <v>529.66</v>
      </c>
      <c r="M9019" s="10">
        <f t="array" ref="M9019">_xlfn.XLOOKUP(A9019,subscriptions!B9019:B10004,subscriptions!D9019:D10004)</f>
        <v>120</v>
      </c>
      <c r="N9019" s="10">
        <f t="array" ref="N9019">_xlfn.XLOOKUP(A9019,subscriptions!B9019:B10004,subscriptions!G9019:G10004)</f>
        <v>10</v>
      </c>
      <c r="O9019" s="10">
        <v>108.0</v>
      </c>
      <c r="P9019" s="10" t="str">
        <f t="array" ref="P9019">_xlfn.XLOOKUP(A9019,subscriptions!B9019:B10004,subscriptions!C9019:C10004)</f>
        <v>Residential</v>
      </c>
      <c r="Q9019" s="10" t="s">
        <v>128</v>
      </c>
      <c r="R9019" s="10" t="s">
        <v>212</v>
      </c>
      <c r="S9019" s="10" t="s">
        <v>671</v>
      </c>
    </row>
    <row r="9020">
      <c r="A9020" s="1" t="s">
        <v>11307</v>
      </c>
      <c r="B9020" s="1" t="s">
        <v>426</v>
      </c>
      <c r="C9020" s="1" t="s">
        <v>152</v>
      </c>
      <c r="D9020" s="1" t="s">
        <v>153</v>
      </c>
      <c r="E9020" s="1" t="s">
        <v>219</v>
      </c>
      <c r="F9020" s="1" t="s">
        <v>458</v>
      </c>
      <c r="G9020" s="1" t="s">
        <v>28447</v>
      </c>
      <c r="H9020" s="1" t="s">
        <v>28448</v>
      </c>
      <c r="I9020" s="4">
        <v>84.16890046296297</v>
      </c>
      <c r="J9020" s="1">
        <v>109.47</v>
      </c>
      <c r="K9020" s="1">
        <v>40.04</v>
      </c>
      <c r="M9020" s="10">
        <f t="array" ref="M9020">_xlfn.XLOOKUP(A9020,subscriptions!B9020:B10004,subscriptions!D9020:D10004)</f>
        <v>120</v>
      </c>
      <c r="N9020" s="10">
        <f t="array" ref="N9020">_xlfn.XLOOKUP(A9020,subscriptions!B9020:B10004,subscriptions!G9020:G10004)</f>
        <v>20</v>
      </c>
      <c r="O9020" s="10">
        <v>96.0</v>
      </c>
      <c r="P9020" s="10" t="str">
        <f t="array" ref="P9020">_xlfn.XLOOKUP(A9020,subscriptions!B9020:B10004,subscriptions!C9020:C10004)</f>
        <v>Residential</v>
      </c>
      <c r="Q9020" s="10" t="s">
        <v>128</v>
      </c>
      <c r="R9020" s="10" t="s">
        <v>148</v>
      </c>
      <c r="S9020" s="10" t="s">
        <v>1504</v>
      </c>
    </row>
    <row r="9021">
      <c r="A9021" s="1" t="s">
        <v>11308</v>
      </c>
      <c r="B9021" s="1" t="s">
        <v>1624</v>
      </c>
      <c r="C9021" s="1" t="s">
        <v>673</v>
      </c>
      <c r="D9021" s="1" t="s">
        <v>27</v>
      </c>
      <c r="E9021" s="1" t="s">
        <v>262</v>
      </c>
      <c r="F9021" s="1" t="s">
        <v>2985</v>
      </c>
      <c r="G9021" s="1" t="s">
        <v>28449</v>
      </c>
      <c r="H9021" s="1" t="s">
        <v>28450</v>
      </c>
      <c r="I9021" s="4">
        <v>84.29400462962963</v>
      </c>
      <c r="J9021" s="1">
        <v>1663.56</v>
      </c>
      <c r="K9021" s="1">
        <v>409.36</v>
      </c>
      <c r="M9021" s="10">
        <f t="array" ref="M9021">_xlfn.XLOOKUP(A9021,subscriptions!B9021:B10004,subscriptions!D9021:D10004)</f>
        <v>120</v>
      </c>
      <c r="N9021" s="10">
        <f t="array" ref="N9021">_xlfn.XLOOKUP(A9021,subscriptions!B9021:B10004,subscriptions!G9021:G10004)</f>
        <v>0</v>
      </c>
      <c r="O9021" s="10">
        <v>120.0</v>
      </c>
      <c r="P9021" s="10" t="str">
        <f t="array" ref="P9021">_xlfn.XLOOKUP(A9021,subscriptions!B9021:B10004,subscriptions!C9021:C10004)</f>
        <v>Residential</v>
      </c>
      <c r="Q9021" s="10" t="s">
        <v>173</v>
      </c>
      <c r="R9021" s="10" t="s">
        <v>212</v>
      </c>
      <c r="S9021" s="10" t="s">
        <v>1458</v>
      </c>
    </row>
    <row r="9022">
      <c r="A9022" s="1" t="s">
        <v>11309</v>
      </c>
      <c r="B9022" s="1" t="s">
        <v>1262</v>
      </c>
      <c r="C9022" s="1" t="s">
        <v>2007</v>
      </c>
      <c r="D9022" s="1" t="s">
        <v>27</v>
      </c>
      <c r="E9022" s="1" t="s">
        <v>28</v>
      </c>
      <c r="F9022" s="1" t="s">
        <v>2581</v>
      </c>
      <c r="G9022" s="1" t="s">
        <v>28451</v>
      </c>
      <c r="H9022" s="1" t="s">
        <v>28452</v>
      </c>
      <c r="I9022" s="4">
        <v>84.25770833333333</v>
      </c>
      <c r="J9022" s="1">
        <v>527.33</v>
      </c>
      <c r="K9022" s="1">
        <v>91.53</v>
      </c>
      <c r="M9022" s="10">
        <f t="array" ref="M9022">_xlfn.XLOOKUP(A9022,subscriptions!B9022:B10004,subscriptions!D9022:D10004)</f>
        <v>50</v>
      </c>
      <c r="N9022" s="10">
        <f t="array" ref="N9022">_xlfn.XLOOKUP(A9022,subscriptions!B9022:B10004,subscriptions!G9022:G10004)</f>
        <v>5</v>
      </c>
      <c r="O9022" s="10">
        <v>47.5</v>
      </c>
      <c r="P9022" s="10" t="str">
        <f t="array" ref="P9022">_xlfn.XLOOKUP(A9022,subscriptions!B9022:B10004,subscriptions!C9022:C10004)</f>
        <v>Mini</v>
      </c>
      <c r="Q9022" s="10" t="s">
        <v>194</v>
      </c>
      <c r="R9022" s="10" t="s">
        <v>148</v>
      </c>
      <c r="S9022" s="10" t="s">
        <v>603</v>
      </c>
    </row>
    <row r="9023">
      <c r="A9023" s="1" t="s">
        <v>11310</v>
      </c>
      <c r="B9023" s="1" t="s">
        <v>1262</v>
      </c>
      <c r="C9023" s="1" t="s">
        <v>509</v>
      </c>
      <c r="D9023" s="1" t="s">
        <v>27</v>
      </c>
      <c r="E9023" s="1" t="s">
        <v>111</v>
      </c>
      <c r="F9023" s="1" t="s">
        <v>1263</v>
      </c>
      <c r="G9023" s="1" t="s">
        <v>28453</v>
      </c>
      <c r="H9023" s="1" t="s">
        <v>28454</v>
      </c>
      <c r="I9023" s="4">
        <v>84.21700231481482</v>
      </c>
      <c r="J9023" s="1">
        <v>3128.27</v>
      </c>
      <c r="K9023" s="1">
        <v>514.89</v>
      </c>
      <c r="M9023" s="10">
        <f t="array" ref="M9023">_xlfn.XLOOKUP(A9023,subscriptions!B9023:B10004,subscriptions!D9023:D10004)</f>
        <v>120</v>
      </c>
      <c r="N9023" s="10">
        <f t="array" ref="N9023">_xlfn.XLOOKUP(A9023,subscriptions!B9023:B10004,subscriptions!G9023:G10004)</f>
        <v>10</v>
      </c>
      <c r="O9023" s="10">
        <v>108.0</v>
      </c>
      <c r="P9023" s="10" t="str">
        <f t="array" ref="P9023">_xlfn.XLOOKUP(A9023,subscriptions!B9023:B10004,subscriptions!C9023:C10004)</f>
        <v>Residential</v>
      </c>
      <c r="Q9023" s="10" t="s">
        <v>128</v>
      </c>
      <c r="R9023" s="10" t="s">
        <v>212</v>
      </c>
      <c r="S9023" s="10" t="s">
        <v>453</v>
      </c>
    </row>
    <row r="9024">
      <c r="A9024" s="1" t="s">
        <v>11311</v>
      </c>
      <c r="B9024" s="1" t="s">
        <v>1027</v>
      </c>
      <c r="C9024" s="1" t="s">
        <v>2483</v>
      </c>
      <c r="D9024" s="1" t="s">
        <v>153</v>
      </c>
      <c r="E9024" s="1" t="s">
        <v>111</v>
      </c>
      <c r="F9024" s="1" t="s">
        <v>1227</v>
      </c>
      <c r="G9024" s="1" t="s">
        <v>28455</v>
      </c>
      <c r="H9024" s="1" t="s">
        <v>28456</v>
      </c>
      <c r="I9024" s="4">
        <v>84.33424768518519</v>
      </c>
      <c r="J9024" s="1">
        <v>1045.36</v>
      </c>
      <c r="K9024" s="1">
        <v>181.66</v>
      </c>
      <c r="M9024" s="10">
        <f t="array" ref="M9024">_xlfn.XLOOKUP(A9024,subscriptions!B9024:B10004,subscriptions!D9024:D10004)</f>
        <v>250</v>
      </c>
      <c r="N9024" s="10">
        <f t="array" ref="N9024">_xlfn.XLOOKUP(A9024,subscriptions!B9024:B10004,subscriptions!G9024:G10004)</f>
        <v>20</v>
      </c>
      <c r="O9024" s="10">
        <v>200.0</v>
      </c>
      <c r="P9024" s="10" t="str">
        <f t="array" ref="P9024">_xlfn.XLOOKUP(A9024,subscriptions!B9024:B10004,subscriptions!C9024:C10004)</f>
        <v>Business</v>
      </c>
      <c r="Q9024" s="10" t="s">
        <v>128</v>
      </c>
      <c r="R9024" s="10" t="s">
        <v>129</v>
      </c>
      <c r="S9024" s="10" t="s">
        <v>195</v>
      </c>
    </row>
    <row r="9025">
      <c r="A9025" s="1" t="s">
        <v>11312</v>
      </c>
      <c r="B9025" s="1" t="s">
        <v>508</v>
      </c>
      <c r="C9025" s="1" t="s">
        <v>884</v>
      </c>
      <c r="D9025" s="1" t="s">
        <v>153</v>
      </c>
      <c r="E9025" s="1" t="s">
        <v>631</v>
      </c>
      <c r="F9025" s="1" t="s">
        <v>1084</v>
      </c>
      <c r="G9025" s="1" t="s">
        <v>28457</v>
      </c>
      <c r="H9025" s="1" t="s">
        <v>28458</v>
      </c>
      <c r="I9025" s="4">
        <v>84.25570601851852</v>
      </c>
      <c r="J9025" s="1">
        <v>597.01</v>
      </c>
      <c r="K9025" s="1">
        <v>98.52</v>
      </c>
      <c r="M9025" s="10">
        <f t="array" ref="M9025">_xlfn.XLOOKUP(A9025,subscriptions!B9025:B10004,subscriptions!D9025:D10004)</f>
        <v>120</v>
      </c>
      <c r="N9025" s="10">
        <f t="array" ref="N9025">_xlfn.XLOOKUP(A9025,subscriptions!B9025:B10004,subscriptions!G9025:G10004)</f>
        <v>0</v>
      </c>
      <c r="O9025" s="10">
        <v>120.0</v>
      </c>
      <c r="P9025" s="10" t="str">
        <f t="array" ref="P9025">_xlfn.XLOOKUP(A9025,subscriptions!B9025:B10004,subscriptions!C9025:C10004)</f>
        <v>Residential</v>
      </c>
      <c r="Q9025" s="10" t="s">
        <v>173</v>
      </c>
      <c r="R9025" s="10" t="s">
        <v>212</v>
      </c>
      <c r="S9025" s="10" t="s">
        <v>1156</v>
      </c>
    </row>
    <row r="9026">
      <c r="A9026" s="1" t="s">
        <v>11313</v>
      </c>
      <c r="B9026" s="1" t="s">
        <v>1387</v>
      </c>
      <c r="C9026" s="1" t="s">
        <v>658</v>
      </c>
      <c r="D9026" s="1" t="s">
        <v>27</v>
      </c>
      <c r="E9026" s="1" t="s">
        <v>239</v>
      </c>
      <c r="F9026" s="1" t="s">
        <v>2076</v>
      </c>
      <c r="G9026" s="1" t="s">
        <v>28459</v>
      </c>
      <c r="H9026" s="1" t="s">
        <v>28460</v>
      </c>
      <c r="I9026" s="4">
        <v>84.16831018518519</v>
      </c>
      <c r="J9026" s="1">
        <v>1143.59</v>
      </c>
      <c r="K9026" s="1">
        <v>188.82</v>
      </c>
      <c r="M9026" s="10">
        <f t="array" ref="M9026">_xlfn.XLOOKUP(A9026,subscriptions!B9026:B10004,subscriptions!D9026:D10004)</f>
        <v>120</v>
      </c>
      <c r="N9026" s="10">
        <f t="array" ref="N9026">_xlfn.XLOOKUP(A9026,subscriptions!B9026:B10004,subscriptions!G9026:G10004)</f>
        <v>5</v>
      </c>
      <c r="O9026" s="10">
        <v>114.0</v>
      </c>
      <c r="P9026" s="10" t="str">
        <f t="array" ref="P9026">_xlfn.XLOOKUP(A9026,subscriptions!B9026:B10004,subscriptions!C9026:C10004)</f>
        <v>Residential</v>
      </c>
      <c r="Q9026" s="10" t="s">
        <v>194</v>
      </c>
      <c r="R9026" s="10" t="s">
        <v>212</v>
      </c>
      <c r="S9026" s="10" t="s">
        <v>1042</v>
      </c>
    </row>
    <row r="9027">
      <c r="A9027" s="1" t="s">
        <v>11314</v>
      </c>
      <c r="B9027" s="1" t="s">
        <v>1939</v>
      </c>
      <c r="C9027" s="1" t="s">
        <v>786</v>
      </c>
      <c r="D9027" s="1" t="s">
        <v>153</v>
      </c>
      <c r="E9027" s="1" t="s">
        <v>239</v>
      </c>
      <c r="F9027" s="1" t="s">
        <v>1186</v>
      </c>
      <c r="G9027" s="1" t="s">
        <v>28461</v>
      </c>
      <c r="H9027" s="1" t="s">
        <v>28462</v>
      </c>
      <c r="I9027" s="4">
        <v>84.16949074074074</v>
      </c>
      <c r="J9027" s="1">
        <v>771.8</v>
      </c>
      <c r="K9027" s="1">
        <v>200.47</v>
      </c>
      <c r="M9027" s="10">
        <f t="array" ref="M9027">_xlfn.XLOOKUP(A9027,subscriptions!B9027:B10004,subscriptions!D9027:D10004)</f>
        <v>80</v>
      </c>
      <c r="N9027" s="10">
        <f t="array" ref="N9027">_xlfn.XLOOKUP(A9027,subscriptions!B9027:B10004,subscriptions!G9027:G10004)</f>
        <v>10</v>
      </c>
      <c r="O9027" s="10">
        <v>72.0</v>
      </c>
      <c r="P9027" s="10" t="str">
        <f t="array" ref="P9027">_xlfn.XLOOKUP(A9027,subscriptions!B9027:B10004,subscriptions!C9027:C10004)</f>
        <v>Roam</v>
      </c>
      <c r="Q9027" s="10" t="s">
        <v>128</v>
      </c>
      <c r="R9027" s="10" t="s">
        <v>148</v>
      </c>
      <c r="S9027" s="10" t="s">
        <v>213</v>
      </c>
    </row>
    <row r="9028">
      <c r="A9028" s="1" t="s">
        <v>11315</v>
      </c>
      <c r="B9028" s="1" t="s">
        <v>1303</v>
      </c>
      <c r="C9028" s="1" t="s">
        <v>1492</v>
      </c>
      <c r="D9028" s="1" t="s">
        <v>153</v>
      </c>
      <c r="E9028" s="1" t="s">
        <v>714</v>
      </c>
      <c r="F9028" s="1" t="s">
        <v>1951</v>
      </c>
      <c r="G9028" s="1" t="s">
        <v>28463</v>
      </c>
      <c r="H9028" s="1" t="s">
        <v>28464</v>
      </c>
      <c r="I9028" s="4">
        <v>84.16907407407408</v>
      </c>
      <c r="J9028" s="1">
        <v>1296.21</v>
      </c>
      <c r="K9028" s="1">
        <v>316.03</v>
      </c>
      <c r="M9028" s="10">
        <f t="array" ref="M9028">_xlfn.XLOOKUP(A9028,subscriptions!B9028:B10004,subscriptions!D9028:D10004)</f>
        <v>120</v>
      </c>
      <c r="N9028" s="10">
        <f t="array" ref="N9028">_xlfn.XLOOKUP(A9028,subscriptions!B9028:B10004,subscriptions!G9028:G10004)</f>
        <v>20</v>
      </c>
      <c r="O9028" s="10">
        <v>96.0</v>
      </c>
      <c r="P9028" s="10" t="str">
        <f t="array" ref="P9028">_xlfn.XLOOKUP(A9028,subscriptions!B9028:B10004,subscriptions!C9028:C10004)</f>
        <v>Residential</v>
      </c>
      <c r="Q9028" s="10" t="s">
        <v>128</v>
      </c>
      <c r="R9028" s="10" t="s">
        <v>148</v>
      </c>
      <c r="S9028" s="10" t="s">
        <v>1504</v>
      </c>
    </row>
    <row r="9029">
      <c r="A9029" s="1" t="s">
        <v>11318</v>
      </c>
      <c r="B9029" s="1" t="s">
        <v>329</v>
      </c>
      <c r="C9029" s="1" t="s">
        <v>556</v>
      </c>
      <c r="D9029" s="1" t="s">
        <v>27</v>
      </c>
      <c r="E9029" s="1" t="s">
        <v>239</v>
      </c>
      <c r="F9029" s="1" t="s">
        <v>2076</v>
      </c>
      <c r="G9029" s="1" t="s">
        <v>28465</v>
      </c>
      <c r="H9029" s="1" t="s">
        <v>28466</v>
      </c>
      <c r="I9029" s="4">
        <v>84.33914351851851</v>
      </c>
      <c r="J9029" s="1">
        <v>232.46</v>
      </c>
      <c r="K9029" s="1">
        <v>25.11</v>
      </c>
      <c r="M9029" s="10">
        <f t="array" ref="M9029">_xlfn.XLOOKUP(A9029,subscriptions!B9029:B10004,subscriptions!D9029:D10004)</f>
        <v>80</v>
      </c>
      <c r="N9029" s="10">
        <f t="array" ref="N9029">_xlfn.XLOOKUP(A9029,subscriptions!B9029:B10004,subscriptions!G9029:G10004)</f>
        <v>0</v>
      </c>
      <c r="O9029" s="10">
        <v>80.0</v>
      </c>
      <c r="P9029" s="10" t="str">
        <f t="array" ref="P9029">_xlfn.XLOOKUP(A9029,subscriptions!B9029:B10004,subscriptions!C9029:C10004)</f>
        <v>Roam</v>
      </c>
      <c r="Q9029" s="10" t="s">
        <v>173</v>
      </c>
      <c r="R9029" s="10" t="s">
        <v>148</v>
      </c>
      <c r="S9029" s="10" t="s">
        <v>2016</v>
      </c>
    </row>
    <row r="9030">
      <c r="A9030" s="1" t="s">
        <v>11319</v>
      </c>
      <c r="B9030" s="1" t="s">
        <v>177</v>
      </c>
      <c r="C9030" s="1" t="s">
        <v>198</v>
      </c>
      <c r="D9030" s="1" t="s">
        <v>153</v>
      </c>
      <c r="E9030" s="1" t="s">
        <v>28</v>
      </c>
      <c r="F9030" s="1" t="s">
        <v>2581</v>
      </c>
      <c r="G9030" s="1" t="s">
        <v>28467</v>
      </c>
      <c r="H9030" s="1" t="s">
        <v>28468</v>
      </c>
      <c r="I9030" s="4">
        <v>84.17164351851852</v>
      </c>
      <c r="J9030" s="1">
        <v>8758.97</v>
      </c>
      <c r="K9030" s="1">
        <v>1718.69</v>
      </c>
      <c r="M9030" s="10">
        <f t="array" ref="M9030">_xlfn.XLOOKUP(A9030,subscriptions!B9030:B10004,subscriptions!D9030:D10004)</f>
        <v>120</v>
      </c>
      <c r="N9030" s="10">
        <f t="array" ref="N9030">_xlfn.XLOOKUP(A9030,subscriptions!B9030:B10004,subscriptions!G9030:G10004)</f>
        <v>5</v>
      </c>
      <c r="O9030" s="10">
        <v>114.0</v>
      </c>
      <c r="P9030" s="10" t="str">
        <f t="array" ref="P9030">_xlfn.XLOOKUP(A9030,subscriptions!B9030:B10004,subscriptions!C9030:C10004)</f>
        <v>Residential</v>
      </c>
      <c r="Q9030" s="10" t="s">
        <v>194</v>
      </c>
      <c r="R9030" s="10" t="s">
        <v>212</v>
      </c>
      <c r="S9030" s="10" t="s">
        <v>1082</v>
      </c>
    </row>
    <row r="9031">
      <c r="A9031" s="1" t="s">
        <v>11320</v>
      </c>
      <c r="B9031" s="1" t="s">
        <v>236</v>
      </c>
      <c r="C9031" s="1" t="s">
        <v>218</v>
      </c>
      <c r="D9031" s="1" t="s">
        <v>153</v>
      </c>
      <c r="E9031" s="1" t="s">
        <v>219</v>
      </c>
      <c r="F9031" s="1" t="s">
        <v>1461</v>
      </c>
      <c r="G9031" s="1" t="s">
        <v>28469</v>
      </c>
      <c r="H9031" s="1" t="s">
        <v>28470</v>
      </c>
      <c r="I9031" s="4">
        <v>84.21263888888889</v>
      </c>
      <c r="J9031" s="1">
        <v>881.53</v>
      </c>
      <c r="K9031" s="1">
        <v>137.83</v>
      </c>
      <c r="M9031" s="10">
        <f t="array" ref="M9031">_xlfn.XLOOKUP(A9031,subscriptions!B9031:B10004,subscriptions!D9031:D10004)</f>
        <v>250</v>
      </c>
      <c r="N9031" s="10">
        <f t="array" ref="N9031">_xlfn.XLOOKUP(A9031,subscriptions!B9031:B10004,subscriptions!G9031:G10004)</f>
        <v>10</v>
      </c>
      <c r="O9031" s="10">
        <v>225.0</v>
      </c>
      <c r="P9031" s="10" t="str">
        <f t="array" ref="P9031">_xlfn.XLOOKUP(A9031,subscriptions!B9031:B10004,subscriptions!C9031:C10004)</f>
        <v>Business</v>
      </c>
      <c r="Q9031" s="10" t="s">
        <v>128</v>
      </c>
      <c r="R9031" s="10" t="s">
        <v>129</v>
      </c>
      <c r="S9031" s="10" t="s">
        <v>813</v>
      </c>
    </row>
    <row r="9032">
      <c r="A9032" s="1" t="s">
        <v>11321</v>
      </c>
      <c r="B9032" s="1" t="s">
        <v>2279</v>
      </c>
      <c r="C9032" s="1" t="s">
        <v>26</v>
      </c>
      <c r="D9032" s="1" t="s">
        <v>153</v>
      </c>
      <c r="E9032" s="1" t="s">
        <v>714</v>
      </c>
      <c r="F9032" s="1" t="s">
        <v>2171</v>
      </c>
      <c r="G9032" s="1" t="s">
        <v>28471</v>
      </c>
      <c r="H9032" s="1" t="s">
        <v>28472</v>
      </c>
      <c r="I9032" s="4">
        <v>84.29953703703704</v>
      </c>
      <c r="J9032" s="1">
        <v>692.1</v>
      </c>
      <c r="K9032" s="1">
        <v>172.81</v>
      </c>
      <c r="M9032" s="10">
        <f t="array" ref="M9032">_xlfn.XLOOKUP(A9032,subscriptions!B9032:B10004,subscriptions!D9032:D10004)</f>
        <v>80</v>
      </c>
      <c r="N9032" s="10">
        <f t="array" ref="N9032">_xlfn.XLOOKUP(A9032,subscriptions!B9032:B10004,subscriptions!G9032:G10004)</f>
        <v>20</v>
      </c>
      <c r="O9032" s="10">
        <v>64.0</v>
      </c>
      <c r="P9032" s="10" t="str">
        <f t="array" ref="P9032">_xlfn.XLOOKUP(A9032,subscriptions!B9032:B10004,subscriptions!C9032:C10004)</f>
        <v>Roam</v>
      </c>
      <c r="Q9032" s="10" t="s">
        <v>128</v>
      </c>
      <c r="R9032" s="10" t="s">
        <v>148</v>
      </c>
      <c r="S9032" s="10" t="s">
        <v>522</v>
      </c>
    </row>
    <row r="9033">
      <c r="A9033" s="1" t="s">
        <v>11322</v>
      </c>
      <c r="B9033" s="1" t="s">
        <v>1886</v>
      </c>
      <c r="C9033" s="1" t="s">
        <v>456</v>
      </c>
      <c r="D9033" s="1" t="s">
        <v>27</v>
      </c>
      <c r="E9033" s="1" t="s">
        <v>28</v>
      </c>
      <c r="F9033" s="1" t="s">
        <v>526</v>
      </c>
      <c r="G9033" s="1" t="s">
        <v>28473</v>
      </c>
      <c r="H9033" s="1" t="s">
        <v>28474</v>
      </c>
      <c r="I9033" s="4">
        <v>84.37997685185185</v>
      </c>
      <c r="J9033" s="1">
        <v>1907.9</v>
      </c>
      <c r="K9033" s="1">
        <v>348.92</v>
      </c>
      <c r="M9033" s="10">
        <f t="array" ref="M9033">_xlfn.XLOOKUP(A9033,subscriptions!B9033:B10004,subscriptions!D9033:D10004)</f>
        <v>250</v>
      </c>
      <c r="N9033" s="10">
        <f t="array" ref="N9033">_xlfn.XLOOKUP(A9033,subscriptions!B9033:B10004,subscriptions!G9033:G10004)</f>
        <v>0</v>
      </c>
      <c r="O9033" s="10">
        <v>250.0</v>
      </c>
      <c r="P9033" s="10" t="str">
        <f t="array" ref="P9033">_xlfn.XLOOKUP(A9033,subscriptions!B9033:B10004,subscriptions!C9033:C10004)</f>
        <v>Business</v>
      </c>
      <c r="Q9033" s="10" t="s">
        <v>173</v>
      </c>
      <c r="R9033" s="10" t="s">
        <v>129</v>
      </c>
      <c r="S9033" s="10" t="s">
        <v>698</v>
      </c>
    </row>
    <row r="9034">
      <c r="A9034" s="1" t="s">
        <v>11323</v>
      </c>
      <c r="B9034" s="1" t="s">
        <v>1303</v>
      </c>
      <c r="C9034" s="1" t="s">
        <v>2007</v>
      </c>
      <c r="D9034" s="1" t="s">
        <v>153</v>
      </c>
      <c r="E9034" s="1" t="s">
        <v>332</v>
      </c>
      <c r="F9034" s="1" t="s">
        <v>788</v>
      </c>
      <c r="G9034" s="1" t="s">
        <v>28475</v>
      </c>
      <c r="H9034" s="1" t="s">
        <v>28476</v>
      </c>
      <c r="I9034" s="4">
        <v>84.30028935185184</v>
      </c>
      <c r="J9034" s="1">
        <v>728.6</v>
      </c>
      <c r="K9034" s="1">
        <v>106.61</v>
      </c>
      <c r="M9034" s="10">
        <f t="array" ref="M9034">_xlfn.XLOOKUP(A9034,subscriptions!B9034:B10004,subscriptions!D9034:D10004)</f>
        <v>120</v>
      </c>
      <c r="N9034" s="10">
        <f t="array" ref="N9034">_xlfn.XLOOKUP(A9034,subscriptions!B9034:B10004,subscriptions!G9034:G10004)</f>
        <v>5</v>
      </c>
      <c r="O9034" s="10">
        <v>114.0</v>
      </c>
      <c r="P9034" s="10" t="str">
        <f t="array" ref="P9034">_xlfn.XLOOKUP(A9034,subscriptions!B9034:B10004,subscriptions!C9034:C10004)</f>
        <v>Residential</v>
      </c>
      <c r="Q9034" s="10" t="s">
        <v>194</v>
      </c>
      <c r="R9034" s="10" t="s">
        <v>212</v>
      </c>
      <c r="S9034" s="10" t="s">
        <v>1172</v>
      </c>
    </row>
    <row r="9035">
      <c r="A9035" s="1" t="s">
        <v>11324</v>
      </c>
      <c r="B9035" s="1" t="s">
        <v>1414</v>
      </c>
      <c r="C9035" s="1" t="s">
        <v>237</v>
      </c>
      <c r="D9035" s="1" t="s">
        <v>27</v>
      </c>
      <c r="E9035" s="1" t="s">
        <v>239</v>
      </c>
      <c r="F9035" s="1" t="s">
        <v>2076</v>
      </c>
      <c r="G9035" s="1" t="s">
        <v>28477</v>
      </c>
      <c r="H9035" s="1" t="s">
        <v>28478</v>
      </c>
      <c r="I9035" s="4">
        <v>84.37944444444445</v>
      </c>
      <c r="J9035" s="1">
        <v>2737.11</v>
      </c>
      <c r="K9035" s="1">
        <v>377.57</v>
      </c>
      <c r="M9035" s="10">
        <f t="array" ref="M9035">_xlfn.XLOOKUP(A9035,subscriptions!B9035:B10004,subscriptions!D9035:D10004)</f>
        <v>80</v>
      </c>
      <c r="N9035" s="10">
        <f t="array" ref="N9035">_xlfn.XLOOKUP(A9035,subscriptions!B9035:B10004,subscriptions!G9035:G10004)</f>
        <v>10</v>
      </c>
      <c r="O9035" s="10">
        <v>72.0</v>
      </c>
      <c r="P9035" s="10" t="str">
        <f t="array" ref="P9035">_xlfn.XLOOKUP(A9035,subscriptions!B9035:B10004,subscriptions!C9035:C10004)</f>
        <v>Roam</v>
      </c>
      <c r="Q9035" s="10" t="s">
        <v>128</v>
      </c>
      <c r="R9035" s="10" t="s">
        <v>148</v>
      </c>
      <c r="S9035" s="10" t="s">
        <v>2380</v>
      </c>
    </row>
    <row r="9036">
      <c r="A9036" s="1" t="s">
        <v>11325</v>
      </c>
      <c r="B9036" s="1" t="s">
        <v>197</v>
      </c>
      <c r="C9036" s="1" t="s">
        <v>1200</v>
      </c>
      <c r="D9036" s="1" t="s">
        <v>153</v>
      </c>
      <c r="E9036" s="1" t="s">
        <v>111</v>
      </c>
      <c r="F9036" s="1" t="s">
        <v>1855</v>
      </c>
      <c r="G9036" s="1" t="s">
        <v>28479</v>
      </c>
      <c r="H9036" s="1" t="s">
        <v>28480</v>
      </c>
      <c r="I9036" s="4">
        <v>84.38351851851851</v>
      </c>
      <c r="J9036" s="1">
        <v>958.45</v>
      </c>
      <c r="K9036" s="1">
        <v>140.72</v>
      </c>
      <c r="M9036" s="10">
        <f t="array" ref="M9036">_xlfn.XLOOKUP(A9036,subscriptions!B9036:B10004,subscriptions!D9036:D10004)</f>
        <v>120</v>
      </c>
      <c r="N9036" s="10">
        <f t="array" ref="N9036">_xlfn.XLOOKUP(A9036,subscriptions!B9036:B10004,subscriptions!G9036:G10004)</f>
        <v>20</v>
      </c>
      <c r="O9036" s="10">
        <v>96.0</v>
      </c>
      <c r="P9036" s="10" t="str">
        <f t="array" ref="P9036">_xlfn.XLOOKUP(A9036,subscriptions!B9036:B10004,subscriptions!C9036:C10004)</f>
        <v>Residential</v>
      </c>
      <c r="Q9036" s="10" t="s">
        <v>128</v>
      </c>
      <c r="R9036" s="10" t="s">
        <v>148</v>
      </c>
      <c r="S9036" s="10" t="s">
        <v>882</v>
      </c>
    </row>
    <row r="9037">
      <c r="A9037" s="1" t="s">
        <v>11326</v>
      </c>
      <c r="B9037" s="1" t="s">
        <v>409</v>
      </c>
      <c r="C9037" s="1" t="s">
        <v>658</v>
      </c>
      <c r="D9037" s="1" t="s">
        <v>27</v>
      </c>
      <c r="E9037" s="1" t="s">
        <v>239</v>
      </c>
      <c r="F9037" s="1" t="s">
        <v>2132</v>
      </c>
      <c r="G9037" s="1" t="s">
        <v>28481</v>
      </c>
      <c r="H9037" s="1" t="s">
        <v>28482</v>
      </c>
      <c r="I9037" s="4">
        <v>84.17016203703703</v>
      </c>
      <c r="J9037" s="1">
        <v>1957.08</v>
      </c>
      <c r="K9037" s="1">
        <v>347.37</v>
      </c>
      <c r="M9037" s="10">
        <f t="array" ref="M9037">_xlfn.XLOOKUP(A9037,subscriptions!B9037:B10004,subscriptions!D9037:D10004)</f>
        <v>120</v>
      </c>
      <c r="N9037" s="10">
        <f t="array" ref="N9037">_xlfn.XLOOKUP(A9037,subscriptions!B9037:B10004,subscriptions!G9037:G10004)</f>
        <v>0</v>
      </c>
      <c r="O9037" s="10">
        <v>120.0</v>
      </c>
      <c r="P9037" s="10" t="str">
        <f t="array" ref="P9037">_xlfn.XLOOKUP(A9037,subscriptions!B9037:B10004,subscriptions!C9037:C10004)</f>
        <v>Residential</v>
      </c>
      <c r="Q9037" s="10" t="s">
        <v>173</v>
      </c>
      <c r="R9037" s="10" t="s">
        <v>212</v>
      </c>
      <c r="S9037" s="10" t="s">
        <v>2494</v>
      </c>
    </row>
    <row r="9038">
      <c r="A9038" s="1" t="s">
        <v>11327</v>
      </c>
      <c r="B9038" s="1" t="s">
        <v>842</v>
      </c>
      <c r="C9038" s="1" t="s">
        <v>178</v>
      </c>
      <c r="D9038" s="1" t="s">
        <v>27</v>
      </c>
      <c r="E9038" s="1" t="s">
        <v>111</v>
      </c>
      <c r="F9038" s="1" t="s">
        <v>1362</v>
      </c>
      <c r="G9038" s="1" t="s">
        <v>28483</v>
      </c>
      <c r="H9038" s="1" t="s">
        <v>28484</v>
      </c>
      <c r="I9038" s="4">
        <v>84.38355324074074</v>
      </c>
      <c r="J9038" s="1">
        <v>220.51</v>
      </c>
      <c r="K9038" s="1">
        <v>41.38</v>
      </c>
      <c r="M9038" s="10">
        <f t="array" ref="M9038">_xlfn.XLOOKUP(A9038,subscriptions!B9038:B10004,subscriptions!D9038:D10004)</f>
        <v>80</v>
      </c>
      <c r="N9038" s="10">
        <f t="array" ref="N9038">_xlfn.XLOOKUP(A9038,subscriptions!B9038:B10004,subscriptions!G9038:G10004)</f>
        <v>5</v>
      </c>
      <c r="O9038" s="10">
        <v>76.0</v>
      </c>
      <c r="P9038" s="10" t="str">
        <f t="array" ref="P9038">_xlfn.XLOOKUP(A9038,subscriptions!B9038:B10004,subscriptions!C9038:C10004)</f>
        <v>Roam</v>
      </c>
      <c r="Q9038" s="10" t="s">
        <v>194</v>
      </c>
      <c r="R9038" s="10" t="s">
        <v>148</v>
      </c>
      <c r="S9038" s="10" t="s">
        <v>882</v>
      </c>
    </row>
    <row r="9039">
      <c r="A9039" s="1" t="s">
        <v>11328</v>
      </c>
      <c r="B9039" s="1" t="s">
        <v>1157</v>
      </c>
      <c r="C9039" s="1" t="s">
        <v>734</v>
      </c>
      <c r="D9039" s="1" t="s">
        <v>27</v>
      </c>
      <c r="E9039" s="1" t="s">
        <v>714</v>
      </c>
      <c r="F9039" s="1" t="s">
        <v>2171</v>
      </c>
      <c r="G9039" s="1" t="s">
        <v>28485</v>
      </c>
      <c r="H9039" s="1" t="s">
        <v>28486</v>
      </c>
      <c r="I9039" s="4">
        <v>84.2931712962963</v>
      </c>
      <c r="J9039" s="1">
        <v>2857.37</v>
      </c>
      <c r="K9039" s="1">
        <v>730.8</v>
      </c>
      <c r="M9039" s="10">
        <f t="array" ref="M9039">_xlfn.XLOOKUP(A9039,subscriptions!B9039:B10004,subscriptions!D9039:D10004)</f>
        <v>80</v>
      </c>
      <c r="N9039" s="10">
        <f t="array" ref="N9039">_xlfn.XLOOKUP(A9039,subscriptions!B9039:B10004,subscriptions!G9039:G10004)</f>
        <v>10</v>
      </c>
      <c r="O9039" s="10">
        <v>72.0</v>
      </c>
      <c r="P9039" s="10" t="str">
        <f t="array" ref="P9039">_xlfn.XLOOKUP(A9039,subscriptions!B9039:B10004,subscriptions!C9039:C10004)</f>
        <v>Roam</v>
      </c>
      <c r="Q9039" s="10" t="s">
        <v>128</v>
      </c>
      <c r="R9039" s="10" t="s">
        <v>148</v>
      </c>
      <c r="S9039" s="10" t="s">
        <v>1779</v>
      </c>
    </row>
    <row r="9040">
      <c r="A9040" s="1" t="s">
        <v>11329</v>
      </c>
      <c r="B9040" s="1" t="s">
        <v>312</v>
      </c>
      <c r="C9040" s="1" t="s">
        <v>1833</v>
      </c>
      <c r="D9040" s="1" t="s">
        <v>153</v>
      </c>
      <c r="E9040" s="1" t="s">
        <v>631</v>
      </c>
      <c r="F9040" s="1" t="s">
        <v>943</v>
      </c>
      <c r="G9040" s="1" t="s">
        <v>28487</v>
      </c>
      <c r="H9040" s="1" t="s">
        <v>28488</v>
      </c>
      <c r="I9040" s="4">
        <v>84.335625</v>
      </c>
      <c r="J9040" s="1">
        <v>2046.11</v>
      </c>
      <c r="K9040" s="1">
        <v>198.12</v>
      </c>
      <c r="M9040" s="10">
        <f t="array" ref="M9040">_xlfn.XLOOKUP(A9040,subscriptions!B9040:B10004,subscriptions!D9040:D10004)</f>
        <v>250</v>
      </c>
      <c r="N9040" s="10">
        <f t="array" ref="N9040">_xlfn.XLOOKUP(A9040,subscriptions!B9040:B10004,subscriptions!G9040:G10004)</f>
        <v>20</v>
      </c>
      <c r="O9040" s="10">
        <v>200.0</v>
      </c>
      <c r="P9040" s="10" t="str">
        <f t="array" ref="P9040">_xlfn.XLOOKUP(A9040,subscriptions!B9040:B10004,subscriptions!C9040:C10004)</f>
        <v>Business</v>
      </c>
      <c r="Q9040" s="10" t="s">
        <v>128</v>
      </c>
      <c r="R9040" s="10" t="s">
        <v>129</v>
      </c>
      <c r="S9040" s="10" t="s">
        <v>571</v>
      </c>
    </row>
    <row r="9041">
      <c r="A9041" s="1" t="s">
        <v>11330</v>
      </c>
      <c r="B9041" s="1" t="s">
        <v>150</v>
      </c>
      <c r="C9041" s="1" t="s">
        <v>920</v>
      </c>
      <c r="D9041" s="1" t="s">
        <v>153</v>
      </c>
      <c r="E9041" s="1" t="s">
        <v>332</v>
      </c>
      <c r="F9041" s="1" t="s">
        <v>510</v>
      </c>
      <c r="G9041" s="1" t="s">
        <v>28489</v>
      </c>
      <c r="H9041" s="1" t="s">
        <v>28490</v>
      </c>
      <c r="I9041" s="4">
        <v>84.25502314814815</v>
      </c>
      <c r="J9041" s="1">
        <v>406.85</v>
      </c>
      <c r="K9041" s="1">
        <v>36.46</v>
      </c>
      <c r="M9041" s="10">
        <f t="array" ref="M9041">_xlfn.XLOOKUP(A9041,subscriptions!B9041:B10004,subscriptions!D9041:D10004)</f>
        <v>120</v>
      </c>
      <c r="N9041" s="10">
        <f t="array" ref="N9041">_xlfn.XLOOKUP(A9041,subscriptions!B9041:B10004,subscriptions!G9041:G10004)</f>
        <v>0</v>
      </c>
      <c r="O9041" s="10">
        <v>120.0</v>
      </c>
      <c r="P9041" s="10" t="str">
        <f t="array" ref="P9041">_xlfn.XLOOKUP(A9041,subscriptions!B9041:B10004,subscriptions!C9041:C10004)</f>
        <v>Residential</v>
      </c>
      <c r="Q9041" s="10" t="s">
        <v>173</v>
      </c>
      <c r="R9041" s="10" t="s">
        <v>212</v>
      </c>
      <c r="S9041" s="10" t="s">
        <v>149</v>
      </c>
    </row>
    <row r="9042">
      <c r="A9042" s="1" t="s">
        <v>11333</v>
      </c>
      <c r="B9042" s="1" t="s">
        <v>1844</v>
      </c>
      <c r="C9042" s="1" t="s">
        <v>556</v>
      </c>
      <c r="D9042" s="1" t="s">
        <v>153</v>
      </c>
      <c r="E9042" s="1" t="s">
        <v>219</v>
      </c>
      <c r="F9042" s="1" t="s">
        <v>4220</v>
      </c>
      <c r="G9042" s="1" t="s">
        <v>28491</v>
      </c>
      <c r="H9042" s="1" t="s">
        <v>28492</v>
      </c>
      <c r="I9042" s="4">
        <v>84.33681712962964</v>
      </c>
      <c r="J9042" s="1">
        <v>285.48</v>
      </c>
      <c r="K9042" s="1">
        <v>36.23</v>
      </c>
      <c r="M9042" s="10">
        <f t="array" ref="M9042">_xlfn.XLOOKUP(A9042,subscriptions!B9042:B10004,subscriptions!D9042:D10004)</f>
        <v>120</v>
      </c>
      <c r="N9042" s="10">
        <f t="array" ref="N9042">_xlfn.XLOOKUP(A9042,subscriptions!B9042:B10004,subscriptions!G9042:G10004)</f>
        <v>5</v>
      </c>
      <c r="O9042" s="10">
        <v>114.0</v>
      </c>
      <c r="P9042" s="10" t="str">
        <f t="array" ref="P9042">_xlfn.XLOOKUP(A9042,subscriptions!B9042:B10004,subscriptions!C9042:C10004)</f>
        <v>Residential</v>
      </c>
      <c r="Q9042" s="10" t="s">
        <v>194</v>
      </c>
      <c r="R9042" s="10" t="s">
        <v>212</v>
      </c>
      <c r="S9042" s="10" t="s">
        <v>968</v>
      </c>
    </row>
    <row r="9043">
      <c r="A9043" s="1" t="s">
        <v>11334</v>
      </c>
      <c r="B9043" s="1" t="s">
        <v>409</v>
      </c>
      <c r="C9043" s="1" t="s">
        <v>1100</v>
      </c>
      <c r="D9043" s="1" t="s">
        <v>27</v>
      </c>
      <c r="E9043" s="1" t="s">
        <v>111</v>
      </c>
      <c r="F9043" s="1" t="s">
        <v>1263</v>
      </c>
      <c r="G9043" s="1" t="s">
        <v>28493</v>
      </c>
      <c r="H9043" s="1" t="s">
        <v>28494</v>
      </c>
      <c r="I9043" s="4">
        <v>84.29607638888889</v>
      </c>
      <c r="J9043" s="1">
        <v>620.34</v>
      </c>
      <c r="K9043" s="1">
        <v>133.17</v>
      </c>
      <c r="M9043" s="10">
        <f t="array" ref="M9043">_xlfn.XLOOKUP(A9043,subscriptions!B9043:B10004,subscriptions!D9043:D10004)</f>
        <v>120</v>
      </c>
      <c r="N9043" s="10">
        <f t="array" ref="N9043">_xlfn.XLOOKUP(A9043,subscriptions!B9043:B10004,subscriptions!G9043:G10004)</f>
        <v>10</v>
      </c>
      <c r="O9043" s="10">
        <v>108.0</v>
      </c>
      <c r="P9043" s="10" t="str">
        <f t="array" ref="P9043">_xlfn.XLOOKUP(A9043,subscriptions!B9043:B10004,subscriptions!C9043:C10004)</f>
        <v>Residential</v>
      </c>
      <c r="Q9043" s="10" t="s">
        <v>128</v>
      </c>
      <c r="R9043" s="10" t="s">
        <v>212</v>
      </c>
      <c r="S9043" s="10" t="s">
        <v>655</v>
      </c>
    </row>
    <row r="9044">
      <c r="A9044" s="1" t="s">
        <v>11335</v>
      </c>
      <c r="B9044" s="1" t="s">
        <v>24</v>
      </c>
      <c r="C9044" s="1" t="s">
        <v>279</v>
      </c>
      <c r="D9044" s="1" t="s">
        <v>27</v>
      </c>
      <c r="E9044" s="1" t="s">
        <v>219</v>
      </c>
      <c r="F9044" s="1" t="s">
        <v>660</v>
      </c>
      <c r="G9044" s="1" t="s">
        <v>28495</v>
      </c>
      <c r="H9044" s="1" t="s">
        <v>28496</v>
      </c>
      <c r="I9044" s="4">
        <v>84.38291666666667</v>
      </c>
      <c r="J9044" s="1">
        <v>5648.97</v>
      </c>
      <c r="K9044" s="1">
        <v>1331.5</v>
      </c>
      <c r="M9044" s="10">
        <f t="array" ref="M9044">_xlfn.XLOOKUP(A9044,subscriptions!B9044:B10004,subscriptions!D9044:D10004)</f>
        <v>80</v>
      </c>
      <c r="N9044" s="10">
        <f t="array" ref="N9044">_xlfn.XLOOKUP(A9044,subscriptions!B9044:B10004,subscriptions!G9044:G10004)</f>
        <v>20</v>
      </c>
      <c r="O9044" s="10">
        <v>64.0</v>
      </c>
      <c r="P9044" s="10" t="str">
        <f t="array" ref="P9044">_xlfn.XLOOKUP(A9044,subscriptions!B9044:B10004,subscriptions!C9044:C10004)</f>
        <v>Roam</v>
      </c>
      <c r="Q9044" s="10" t="s">
        <v>128</v>
      </c>
      <c r="R9044" s="10" t="s">
        <v>148</v>
      </c>
      <c r="S9044" s="10" t="s">
        <v>671</v>
      </c>
    </row>
    <row r="9045">
      <c r="A9045" s="1" t="s">
        <v>11336</v>
      </c>
      <c r="B9045" s="1" t="s">
        <v>1317</v>
      </c>
      <c r="C9045" s="1" t="s">
        <v>2007</v>
      </c>
      <c r="D9045" s="1" t="s">
        <v>27</v>
      </c>
      <c r="E9045" s="1" t="s">
        <v>262</v>
      </c>
      <c r="F9045" s="1" t="s">
        <v>674</v>
      </c>
      <c r="G9045" s="1" t="s">
        <v>28497</v>
      </c>
      <c r="H9045" s="1" t="s">
        <v>28498</v>
      </c>
      <c r="I9045" s="4">
        <v>84.33576388888889</v>
      </c>
      <c r="J9045" s="1">
        <v>495.25</v>
      </c>
      <c r="K9045" s="1">
        <v>77.28</v>
      </c>
      <c r="M9045" s="10">
        <f t="array" ref="M9045">_xlfn.XLOOKUP(A9045,subscriptions!B9045:B10004,subscriptions!D9045:D10004)</f>
        <v>120</v>
      </c>
      <c r="N9045" s="10">
        <f t="array" ref="N9045">_xlfn.XLOOKUP(A9045,subscriptions!B9045:B10004,subscriptions!G9045:G10004)</f>
        <v>0</v>
      </c>
      <c r="O9045" s="10">
        <v>120.0</v>
      </c>
      <c r="P9045" s="10" t="str">
        <f t="array" ref="P9045">_xlfn.XLOOKUP(A9045,subscriptions!B9045:B10004,subscriptions!C9045:C10004)</f>
        <v>Residential</v>
      </c>
      <c r="Q9045" s="10" t="s">
        <v>173</v>
      </c>
      <c r="R9045" s="10" t="s">
        <v>212</v>
      </c>
      <c r="S9045" s="10" t="s">
        <v>571</v>
      </c>
    </row>
    <row r="9046">
      <c r="A9046" s="1" t="s">
        <v>11337</v>
      </c>
      <c r="B9046" s="1" t="s">
        <v>1527</v>
      </c>
      <c r="C9046" s="1" t="s">
        <v>1477</v>
      </c>
      <c r="D9046" s="1" t="s">
        <v>153</v>
      </c>
      <c r="E9046" s="1" t="s">
        <v>239</v>
      </c>
      <c r="F9046" s="1" t="s">
        <v>1186</v>
      </c>
      <c r="G9046" s="1" t="s">
        <v>28499</v>
      </c>
      <c r="H9046" s="1" t="s">
        <v>28500</v>
      </c>
      <c r="I9046" s="4">
        <v>84.41881944444444</v>
      </c>
      <c r="J9046" s="1">
        <v>963.56</v>
      </c>
      <c r="K9046" s="1">
        <v>166.19</v>
      </c>
      <c r="M9046" s="10">
        <f t="array" ref="M9046">_xlfn.XLOOKUP(A9046,subscriptions!B9046:B10004,subscriptions!D9046:D10004)</f>
        <v>120</v>
      </c>
      <c r="N9046" s="10">
        <f t="array" ref="N9046">_xlfn.XLOOKUP(A9046,subscriptions!B9046:B10004,subscriptions!G9046:G10004)</f>
        <v>5</v>
      </c>
      <c r="O9046" s="10">
        <v>114.0</v>
      </c>
      <c r="P9046" s="10" t="str">
        <f t="array" ref="P9046">_xlfn.XLOOKUP(A9046,subscriptions!B9046:B10004,subscriptions!C9046:C10004)</f>
        <v>Residential</v>
      </c>
      <c r="Q9046" s="10" t="s">
        <v>194</v>
      </c>
      <c r="R9046" s="10" t="s">
        <v>212</v>
      </c>
      <c r="S9046" s="10" t="s">
        <v>1822</v>
      </c>
    </row>
    <row r="9047">
      <c r="A9047" s="1" t="s">
        <v>11338</v>
      </c>
      <c r="B9047" s="1" t="s">
        <v>555</v>
      </c>
      <c r="C9047" s="1" t="s">
        <v>3912</v>
      </c>
      <c r="D9047" s="1" t="s">
        <v>153</v>
      </c>
      <c r="E9047" s="1" t="s">
        <v>179</v>
      </c>
      <c r="F9047" s="1" t="s">
        <v>357</v>
      </c>
      <c r="G9047" s="1" t="s">
        <v>28501</v>
      </c>
      <c r="H9047" s="1" t="s">
        <v>28502</v>
      </c>
      <c r="I9047" s="4">
        <v>84.33645833333334</v>
      </c>
      <c r="J9047" s="1">
        <v>95.72</v>
      </c>
      <c r="K9047" s="1">
        <v>23.12</v>
      </c>
      <c r="L9047" s="1">
        <v>100.0</v>
      </c>
      <c r="M9047" s="10">
        <f t="array" ref="M9047">_xlfn.XLOOKUP(A9047,subscriptions!B9047:B10004,subscriptions!D9047:D10004)</f>
        <v>50</v>
      </c>
      <c r="N9047" s="10">
        <f t="array" ref="N9047">_xlfn.XLOOKUP(A9047,subscriptions!B9047:B10004,subscriptions!G9047:G10004)</f>
        <v>10</v>
      </c>
      <c r="O9047" s="10">
        <v>45.0</v>
      </c>
      <c r="P9047" s="10" t="str">
        <f t="array" ref="P9047">_xlfn.XLOOKUP(A9047,subscriptions!B9047:B10004,subscriptions!C9047:C10004)</f>
        <v>Mini</v>
      </c>
      <c r="Q9047" s="10" t="s">
        <v>128</v>
      </c>
      <c r="R9047" s="10" t="s">
        <v>148</v>
      </c>
      <c r="S9047" s="10" t="s">
        <v>1971</v>
      </c>
    </row>
    <row r="9048">
      <c r="A9048" s="1" t="s">
        <v>11339</v>
      </c>
      <c r="B9048" s="1" t="s">
        <v>713</v>
      </c>
      <c r="C9048" s="1" t="s">
        <v>1200</v>
      </c>
      <c r="D9048" s="1" t="s">
        <v>27</v>
      </c>
      <c r="E9048" s="1" t="s">
        <v>239</v>
      </c>
      <c r="F9048" s="1" t="s">
        <v>2132</v>
      </c>
      <c r="G9048" s="1" t="s">
        <v>28503</v>
      </c>
      <c r="H9048" s="1" t="s">
        <v>28504</v>
      </c>
      <c r="I9048" s="4">
        <v>84.41753472222223</v>
      </c>
      <c r="J9048" s="1">
        <v>809.32</v>
      </c>
      <c r="K9048" s="1">
        <v>216.47</v>
      </c>
      <c r="M9048" s="10">
        <f t="array" ref="M9048">_xlfn.XLOOKUP(A9048,subscriptions!B9048:B10004,subscriptions!D9048:D10004)</f>
        <v>120</v>
      </c>
      <c r="N9048" s="10">
        <f t="array" ref="N9048">_xlfn.XLOOKUP(A9048,subscriptions!B9048:B10004,subscriptions!G9048:G10004)</f>
        <v>20</v>
      </c>
      <c r="O9048" s="10">
        <v>96.0</v>
      </c>
      <c r="P9048" s="10" t="str">
        <f t="array" ref="P9048">_xlfn.XLOOKUP(A9048,subscriptions!B9048:B10004,subscriptions!C9048:C10004)</f>
        <v>Residential</v>
      </c>
      <c r="Q9048" s="10" t="s">
        <v>128</v>
      </c>
      <c r="R9048" s="10" t="s">
        <v>148</v>
      </c>
      <c r="S9048" s="10" t="s">
        <v>327</v>
      </c>
    </row>
    <row r="9049">
      <c r="A9049" s="1" t="s">
        <v>11340</v>
      </c>
      <c r="B9049" s="1" t="s">
        <v>177</v>
      </c>
      <c r="C9049" s="1" t="s">
        <v>2483</v>
      </c>
      <c r="D9049" s="1" t="s">
        <v>153</v>
      </c>
      <c r="E9049" s="1" t="s">
        <v>219</v>
      </c>
      <c r="F9049" s="1" t="s">
        <v>590</v>
      </c>
      <c r="G9049" s="1" t="s">
        <v>28505</v>
      </c>
      <c r="H9049" s="1" t="s">
        <v>28506</v>
      </c>
      <c r="I9049" s="4">
        <v>84.34101851851852</v>
      </c>
      <c r="J9049" s="1">
        <v>1320.57</v>
      </c>
      <c r="K9049" s="1">
        <v>315.47</v>
      </c>
      <c r="M9049" s="10">
        <f t="array" ref="M9049">_xlfn.XLOOKUP(A9049,subscriptions!B9049:B10004,subscriptions!D9049:D10004)</f>
        <v>120</v>
      </c>
      <c r="N9049" s="10">
        <f t="array" ref="N9049">_xlfn.XLOOKUP(A9049,subscriptions!B9049:B10004,subscriptions!G9049:G10004)</f>
        <v>0</v>
      </c>
      <c r="O9049" s="10">
        <v>120.0</v>
      </c>
      <c r="P9049" s="10" t="str">
        <f t="array" ref="P9049">_xlfn.XLOOKUP(A9049,subscriptions!B9049:B10004,subscriptions!C9049:C10004)</f>
        <v>Residential</v>
      </c>
      <c r="Q9049" s="10" t="s">
        <v>173</v>
      </c>
      <c r="R9049" s="10" t="s">
        <v>212</v>
      </c>
      <c r="S9049" s="10" t="s">
        <v>259</v>
      </c>
    </row>
    <row r="9050">
      <c r="A9050" s="1" t="s">
        <v>11341</v>
      </c>
      <c r="B9050" s="1" t="s">
        <v>1506</v>
      </c>
      <c r="C9050" s="1" t="s">
        <v>658</v>
      </c>
      <c r="D9050" s="1" t="s">
        <v>27</v>
      </c>
      <c r="E9050" s="1" t="s">
        <v>280</v>
      </c>
      <c r="F9050" s="1" t="s">
        <v>494</v>
      </c>
      <c r="G9050" s="1" t="s">
        <v>28507</v>
      </c>
      <c r="H9050" s="1" t="s">
        <v>28508</v>
      </c>
      <c r="I9050" s="4">
        <v>84.17521990740741</v>
      </c>
      <c r="J9050" s="1">
        <v>4640.39</v>
      </c>
      <c r="K9050" s="1">
        <v>609.07</v>
      </c>
      <c r="M9050" s="10">
        <f t="array" ref="M9050">_xlfn.XLOOKUP(A9050,subscriptions!B9050:B10004,subscriptions!D9050:D10004)</f>
        <v>80</v>
      </c>
      <c r="N9050" s="10">
        <f t="array" ref="N9050">_xlfn.XLOOKUP(A9050,subscriptions!B9050:B10004,subscriptions!G9050:G10004)</f>
        <v>5</v>
      </c>
      <c r="O9050" s="10">
        <v>76.0</v>
      </c>
      <c r="P9050" s="10" t="str">
        <f t="array" ref="P9050">_xlfn.XLOOKUP(A9050,subscriptions!B9050:B10004,subscriptions!C9050:C10004)</f>
        <v>Roam</v>
      </c>
      <c r="Q9050" s="10" t="s">
        <v>194</v>
      </c>
      <c r="R9050" s="10" t="s">
        <v>148</v>
      </c>
      <c r="S9050" s="10" t="s">
        <v>1198</v>
      </c>
    </row>
    <row r="9051">
      <c r="A9051" s="1" t="s">
        <v>11342</v>
      </c>
      <c r="B9051" s="1" t="s">
        <v>1262</v>
      </c>
      <c r="C9051" s="1" t="s">
        <v>605</v>
      </c>
      <c r="D9051" s="1" t="s">
        <v>27</v>
      </c>
      <c r="E9051" s="1" t="s">
        <v>332</v>
      </c>
      <c r="F9051" s="1" t="s">
        <v>1028</v>
      </c>
      <c r="G9051" s="1" t="s">
        <v>28509</v>
      </c>
      <c r="H9051" s="1" t="s">
        <v>28510</v>
      </c>
      <c r="I9051" s="4">
        <v>84.2981712962963</v>
      </c>
      <c r="J9051" s="1">
        <v>1140.79</v>
      </c>
      <c r="K9051" s="1">
        <v>154.54</v>
      </c>
      <c r="M9051" s="10">
        <f t="array" ref="M9051">_xlfn.XLOOKUP(A9051,subscriptions!B9051:B10004,subscriptions!D9051:D10004)</f>
        <v>50</v>
      </c>
      <c r="N9051" s="10">
        <f t="array" ref="N9051">_xlfn.XLOOKUP(A9051,subscriptions!B9051:B10004,subscriptions!G9051:G10004)</f>
        <v>10</v>
      </c>
      <c r="O9051" s="10">
        <v>45.0</v>
      </c>
      <c r="P9051" s="10" t="str">
        <f t="array" ref="P9051">_xlfn.XLOOKUP(A9051,subscriptions!B9051:B10004,subscriptions!C9051:C10004)</f>
        <v>Mini</v>
      </c>
      <c r="Q9051" s="10" t="s">
        <v>128</v>
      </c>
      <c r="R9051" s="10" t="s">
        <v>148</v>
      </c>
      <c r="S9051" s="10" t="s">
        <v>785</v>
      </c>
    </row>
    <row r="9052">
      <c r="A9052" s="1" t="s">
        <v>11343</v>
      </c>
      <c r="B9052" s="1" t="s">
        <v>870</v>
      </c>
      <c r="C9052" s="1" t="s">
        <v>218</v>
      </c>
      <c r="D9052" s="1" t="s">
        <v>153</v>
      </c>
      <c r="E9052" s="1" t="s">
        <v>332</v>
      </c>
      <c r="F9052" s="1" t="s">
        <v>2280</v>
      </c>
      <c r="G9052" s="1" t="s">
        <v>28511</v>
      </c>
      <c r="H9052" s="1" t="s">
        <v>28512</v>
      </c>
      <c r="I9052" s="4">
        <v>84.21391203703703</v>
      </c>
      <c r="J9052" s="1">
        <v>2614.78</v>
      </c>
      <c r="K9052" s="1">
        <v>276.26</v>
      </c>
      <c r="M9052" s="10">
        <f t="array" ref="M9052">_xlfn.XLOOKUP(A9052,subscriptions!B9052:B10004,subscriptions!D9052:D10004)</f>
        <v>120</v>
      </c>
      <c r="N9052" s="10">
        <f t="array" ref="N9052">_xlfn.XLOOKUP(A9052,subscriptions!B9052:B10004,subscriptions!G9052:G10004)</f>
        <v>20</v>
      </c>
      <c r="O9052" s="10">
        <v>96.0</v>
      </c>
      <c r="P9052" s="10" t="str">
        <f t="array" ref="P9052">_xlfn.XLOOKUP(A9052,subscriptions!B9052:B10004,subscriptions!C9052:C10004)</f>
        <v>Residential</v>
      </c>
      <c r="Q9052" s="10" t="s">
        <v>128</v>
      </c>
      <c r="R9052" s="10" t="s">
        <v>148</v>
      </c>
      <c r="S9052" s="10" t="s">
        <v>388</v>
      </c>
    </row>
    <row r="9053">
      <c r="A9053" s="1" t="s">
        <v>11344</v>
      </c>
      <c r="B9053" s="1" t="s">
        <v>1527</v>
      </c>
      <c r="C9053" s="1" t="s">
        <v>1200</v>
      </c>
      <c r="D9053" s="1" t="s">
        <v>153</v>
      </c>
      <c r="E9053" s="1" t="s">
        <v>239</v>
      </c>
      <c r="F9053" s="1" t="s">
        <v>2267</v>
      </c>
      <c r="G9053" s="1" t="s">
        <v>28513</v>
      </c>
      <c r="H9053" s="1" t="s">
        <v>28514</v>
      </c>
      <c r="I9053" s="4">
        <v>84.37577546296296</v>
      </c>
      <c r="J9053" s="1">
        <v>1238.22</v>
      </c>
      <c r="K9053" s="1">
        <v>153.58</v>
      </c>
      <c r="M9053" s="10">
        <f t="array" ref="M9053">_xlfn.XLOOKUP(A9053,subscriptions!B9053:B10004,subscriptions!D9053:D10004)</f>
        <v>80</v>
      </c>
      <c r="N9053" s="10">
        <f t="array" ref="N9053">_xlfn.XLOOKUP(A9053,subscriptions!B9053:B10004,subscriptions!G9053:G10004)</f>
        <v>0</v>
      </c>
      <c r="O9053" s="10">
        <v>80.0</v>
      </c>
      <c r="P9053" s="10" t="str">
        <f t="array" ref="P9053">_xlfn.XLOOKUP(A9053,subscriptions!B9053:B10004,subscriptions!C9053:C10004)</f>
        <v>Roam</v>
      </c>
      <c r="Q9053" s="10" t="s">
        <v>173</v>
      </c>
      <c r="R9053" s="10" t="s">
        <v>148</v>
      </c>
      <c r="S9053" s="10" t="s">
        <v>1442</v>
      </c>
    </row>
    <row r="9054">
      <c r="A9054" s="1" t="s">
        <v>11347</v>
      </c>
      <c r="B9054" s="1" t="s">
        <v>4627</v>
      </c>
      <c r="C9054" s="1" t="s">
        <v>1507</v>
      </c>
      <c r="D9054" s="1" t="s">
        <v>27</v>
      </c>
      <c r="E9054" s="1" t="s">
        <v>239</v>
      </c>
      <c r="F9054" s="1" t="s">
        <v>1186</v>
      </c>
      <c r="G9054" s="1" t="s">
        <v>28515</v>
      </c>
      <c r="H9054" s="1" t="s">
        <v>28516</v>
      </c>
      <c r="I9054" s="4">
        <v>84.17016203703703</v>
      </c>
      <c r="J9054" s="1">
        <v>112.46</v>
      </c>
      <c r="K9054" s="1">
        <v>29.18</v>
      </c>
      <c r="M9054" s="10">
        <f t="array" ref="M9054">_xlfn.XLOOKUP(A9054,subscriptions!B9054:B10004,subscriptions!D9054:D10004)</f>
        <v>120</v>
      </c>
      <c r="N9054" s="10">
        <f t="array" ref="N9054">_xlfn.XLOOKUP(A9054,subscriptions!B9054:B10004,subscriptions!G9054:G10004)</f>
        <v>5</v>
      </c>
      <c r="O9054" s="10">
        <v>114.0</v>
      </c>
      <c r="P9054" s="10" t="str">
        <f t="array" ref="P9054">_xlfn.XLOOKUP(A9054,subscriptions!B9054:B10004,subscriptions!C9054:C10004)</f>
        <v>Residential</v>
      </c>
      <c r="Q9054" s="10" t="s">
        <v>194</v>
      </c>
      <c r="R9054" s="10" t="s">
        <v>212</v>
      </c>
      <c r="S9054" s="10" t="s">
        <v>2494</v>
      </c>
    </row>
    <row r="9055">
      <c r="A9055" s="1" t="s">
        <v>11348</v>
      </c>
      <c r="B9055" s="1" t="s">
        <v>700</v>
      </c>
      <c r="C9055" s="1" t="s">
        <v>2483</v>
      </c>
      <c r="D9055" s="1" t="s">
        <v>153</v>
      </c>
      <c r="E9055" s="1" t="s">
        <v>28</v>
      </c>
      <c r="F9055" s="1" t="s">
        <v>526</v>
      </c>
      <c r="G9055" s="1" t="s">
        <v>28517</v>
      </c>
      <c r="H9055" s="1" t="s">
        <v>28518</v>
      </c>
      <c r="I9055" s="4">
        <v>84.21123842592593</v>
      </c>
      <c r="J9055" s="1">
        <v>617.52</v>
      </c>
      <c r="K9055" s="1">
        <v>81.22</v>
      </c>
      <c r="M9055" s="10">
        <f t="array" ref="M9055">_xlfn.XLOOKUP(A9055,subscriptions!B9055:B10004,subscriptions!D9055:D10004)</f>
        <v>120</v>
      </c>
      <c r="N9055" s="10">
        <f t="array" ref="N9055">_xlfn.XLOOKUP(A9055,subscriptions!B9055:B10004,subscriptions!G9055:G10004)</f>
        <v>10</v>
      </c>
      <c r="O9055" s="10">
        <v>108.0</v>
      </c>
      <c r="P9055" s="10" t="str">
        <f t="array" ref="P9055">_xlfn.XLOOKUP(A9055,subscriptions!B9055:B10004,subscriptions!C9055:C10004)</f>
        <v>Residential</v>
      </c>
      <c r="Q9055" s="10" t="s">
        <v>128</v>
      </c>
      <c r="R9055" s="10" t="s">
        <v>212</v>
      </c>
      <c r="S9055" s="10" t="s">
        <v>438</v>
      </c>
    </row>
    <row r="9056">
      <c r="A9056" s="1" t="s">
        <v>11349</v>
      </c>
      <c r="B9056" s="1" t="s">
        <v>1886</v>
      </c>
      <c r="C9056" s="1" t="s">
        <v>1507</v>
      </c>
      <c r="D9056" s="1" t="s">
        <v>27</v>
      </c>
      <c r="E9056" s="1" t="s">
        <v>631</v>
      </c>
      <c r="F9056" s="1" t="s">
        <v>2495</v>
      </c>
      <c r="G9056" s="1" t="s">
        <v>28519</v>
      </c>
      <c r="H9056" s="1" t="s">
        <v>28520</v>
      </c>
      <c r="I9056" s="4">
        <v>84.25489583333334</v>
      </c>
      <c r="J9056" s="1">
        <v>1335.44</v>
      </c>
      <c r="K9056" s="1">
        <v>229.85</v>
      </c>
      <c r="M9056" s="10">
        <f t="array" ref="M9056">_xlfn.XLOOKUP(A9056,subscriptions!B9056:B10004,subscriptions!D9056:D10004)</f>
        <v>250</v>
      </c>
      <c r="N9056" s="10">
        <f t="array" ref="N9056">_xlfn.XLOOKUP(A9056,subscriptions!B9056:B10004,subscriptions!G9056:G10004)</f>
        <v>20</v>
      </c>
      <c r="O9056" s="10">
        <v>200.0</v>
      </c>
      <c r="P9056" s="10" t="str">
        <f t="array" ref="P9056">_xlfn.XLOOKUP(A9056,subscriptions!B9056:B10004,subscriptions!C9056:C10004)</f>
        <v>Business</v>
      </c>
      <c r="Q9056" s="10" t="s">
        <v>128</v>
      </c>
      <c r="R9056" s="10" t="s">
        <v>129</v>
      </c>
      <c r="S9056" s="10" t="s">
        <v>149</v>
      </c>
    </row>
    <row r="9057">
      <c r="A9057" s="1" t="s">
        <v>11350</v>
      </c>
      <c r="B9057" s="1" t="s">
        <v>713</v>
      </c>
      <c r="C9057" s="1" t="s">
        <v>1507</v>
      </c>
      <c r="D9057" s="1" t="s">
        <v>27</v>
      </c>
      <c r="E9057" s="1" t="s">
        <v>111</v>
      </c>
      <c r="F9057" s="1" t="s">
        <v>1917</v>
      </c>
      <c r="G9057" s="1" t="s">
        <v>28521</v>
      </c>
      <c r="H9057" s="1" t="s">
        <v>28522</v>
      </c>
      <c r="I9057" s="4">
        <v>84.25497685185185</v>
      </c>
      <c r="J9057" s="1">
        <v>4561.52</v>
      </c>
      <c r="K9057" s="1">
        <v>818.47</v>
      </c>
      <c r="M9057" s="10">
        <f t="array" ref="M9057">_xlfn.XLOOKUP(A9057,subscriptions!B9057:B10004,subscriptions!D9057:D10004)</f>
        <v>120</v>
      </c>
      <c r="N9057" s="10">
        <f t="array" ref="N9057">_xlfn.XLOOKUP(A9057,subscriptions!B9057:B10004,subscriptions!G9057:G10004)</f>
        <v>0</v>
      </c>
      <c r="O9057" s="10">
        <v>120.0</v>
      </c>
      <c r="P9057" s="10" t="str">
        <f t="array" ref="P9057">_xlfn.XLOOKUP(A9057,subscriptions!B9057:B10004,subscriptions!C9057:C10004)</f>
        <v>Residential</v>
      </c>
      <c r="Q9057" s="10" t="s">
        <v>173</v>
      </c>
      <c r="R9057" s="10" t="s">
        <v>212</v>
      </c>
      <c r="S9057" s="10" t="s">
        <v>149</v>
      </c>
    </row>
    <row r="9058">
      <c r="A9058" s="1" t="s">
        <v>11351</v>
      </c>
      <c r="B9058" s="1" t="s">
        <v>278</v>
      </c>
      <c r="C9058" s="1" t="s">
        <v>524</v>
      </c>
      <c r="D9058" s="1" t="s">
        <v>27</v>
      </c>
      <c r="E9058" s="1" t="s">
        <v>262</v>
      </c>
      <c r="F9058" s="1" t="s">
        <v>4113</v>
      </c>
      <c r="G9058" s="1" t="s">
        <v>28523</v>
      </c>
      <c r="H9058" s="1" t="s">
        <v>28524</v>
      </c>
      <c r="I9058" s="4">
        <v>84.21069444444444</v>
      </c>
      <c r="J9058" s="1">
        <v>2989.88</v>
      </c>
      <c r="K9058" s="1">
        <v>654.88</v>
      </c>
      <c r="M9058" s="10">
        <f t="array" ref="M9058">_xlfn.XLOOKUP(A9058,subscriptions!B9058:B10004,subscriptions!D9058:D10004)</f>
        <v>120</v>
      </c>
      <c r="N9058" s="10">
        <f t="array" ref="N9058">_xlfn.XLOOKUP(A9058,subscriptions!B9058:B10004,subscriptions!G9058:G10004)</f>
        <v>5</v>
      </c>
      <c r="O9058" s="10">
        <v>114.0</v>
      </c>
      <c r="P9058" s="10" t="str">
        <f t="array" ref="P9058">_xlfn.XLOOKUP(A9058,subscriptions!B9058:B10004,subscriptions!C9058:C10004)</f>
        <v>Residential</v>
      </c>
      <c r="Q9058" s="10" t="s">
        <v>194</v>
      </c>
      <c r="R9058" s="10" t="s">
        <v>212</v>
      </c>
      <c r="S9058" s="10" t="s">
        <v>770</v>
      </c>
    </row>
    <row r="9059">
      <c r="A9059" s="1" t="s">
        <v>11352</v>
      </c>
      <c r="B9059" s="1" t="s">
        <v>4509</v>
      </c>
      <c r="C9059" s="1" t="s">
        <v>198</v>
      </c>
      <c r="D9059" s="1" t="s">
        <v>153</v>
      </c>
      <c r="E9059" s="1" t="s">
        <v>332</v>
      </c>
      <c r="F9059" s="1" t="s">
        <v>510</v>
      </c>
      <c r="G9059" s="1" t="s">
        <v>28525</v>
      </c>
      <c r="H9059" s="1" t="s">
        <v>28526</v>
      </c>
      <c r="I9059" s="4">
        <v>84.34186342592592</v>
      </c>
      <c r="J9059" s="1">
        <v>438.85</v>
      </c>
      <c r="K9059" s="1">
        <v>84.14</v>
      </c>
      <c r="M9059" s="10">
        <f t="array" ref="M9059">_xlfn.XLOOKUP(A9059,subscriptions!B9059:B10004,subscriptions!D9059:D10004)</f>
        <v>120</v>
      </c>
      <c r="N9059" s="10">
        <f t="array" ref="N9059">_xlfn.XLOOKUP(A9059,subscriptions!B9059:B10004,subscriptions!G9059:G10004)</f>
        <v>10</v>
      </c>
      <c r="O9059" s="10">
        <v>108.0</v>
      </c>
      <c r="P9059" s="10" t="str">
        <f t="array" ref="P9059">_xlfn.XLOOKUP(A9059,subscriptions!B9059:B10004,subscriptions!C9059:C10004)</f>
        <v>Residential</v>
      </c>
      <c r="Q9059" s="10" t="s">
        <v>128</v>
      </c>
      <c r="R9059" s="10" t="s">
        <v>212</v>
      </c>
      <c r="S9059" s="10" t="s">
        <v>1703</v>
      </c>
    </row>
    <row r="9060">
      <c r="A9060" s="1" t="s">
        <v>11353</v>
      </c>
      <c r="B9060" s="1" t="s">
        <v>842</v>
      </c>
      <c r="C9060" s="1" t="s">
        <v>3912</v>
      </c>
      <c r="D9060" s="1" t="s">
        <v>27</v>
      </c>
      <c r="E9060" s="1" t="s">
        <v>28</v>
      </c>
      <c r="F9060" s="1" t="s">
        <v>29</v>
      </c>
      <c r="G9060" s="1" t="s">
        <v>28527</v>
      </c>
      <c r="H9060" s="1" t="s">
        <v>28528</v>
      </c>
      <c r="I9060" s="4">
        <v>84.21603009259259</v>
      </c>
      <c r="J9060" s="1">
        <v>422.9</v>
      </c>
      <c r="K9060" s="1">
        <v>69.94</v>
      </c>
      <c r="M9060" s="10">
        <f t="array" ref="M9060">_xlfn.XLOOKUP(A9060,subscriptions!B9060:B10004,subscriptions!D9060:D10004)</f>
        <v>120</v>
      </c>
      <c r="N9060" s="10">
        <f t="array" ref="N9060">_xlfn.XLOOKUP(A9060,subscriptions!B9060:B10004,subscriptions!G9060:G10004)</f>
        <v>20</v>
      </c>
      <c r="O9060" s="10">
        <v>96.0</v>
      </c>
      <c r="P9060" s="10" t="str">
        <f t="array" ref="P9060">_xlfn.XLOOKUP(A9060,subscriptions!B9060:B10004,subscriptions!C9060:C10004)</f>
        <v>Residential</v>
      </c>
      <c r="Q9060" s="10" t="s">
        <v>128</v>
      </c>
      <c r="R9060" s="10" t="s">
        <v>148</v>
      </c>
      <c r="S9060" s="10" t="s">
        <v>2596</v>
      </c>
    </row>
    <row r="9061">
      <c r="A9061" s="1" t="s">
        <v>11354</v>
      </c>
      <c r="B9061" s="1" t="s">
        <v>713</v>
      </c>
      <c r="C9061" s="1" t="s">
        <v>152</v>
      </c>
      <c r="D9061" s="1" t="s">
        <v>27</v>
      </c>
      <c r="E9061" s="1" t="s">
        <v>714</v>
      </c>
      <c r="F9061" s="1" t="s">
        <v>1866</v>
      </c>
      <c r="G9061" s="1" t="s">
        <v>28529</v>
      </c>
      <c r="H9061" s="1" t="s">
        <v>28530</v>
      </c>
      <c r="I9061" s="4">
        <v>84.16753472222223</v>
      </c>
      <c r="J9061" s="1">
        <v>386.92</v>
      </c>
      <c r="K9061" s="1">
        <v>96.04</v>
      </c>
      <c r="M9061" s="10">
        <f t="array" ref="M9061">_xlfn.XLOOKUP(A9061,subscriptions!B9061:B10004,subscriptions!D9061:D10004)</f>
        <v>120</v>
      </c>
      <c r="N9061" s="10">
        <f t="array" ref="N9061">_xlfn.XLOOKUP(A9061,subscriptions!B9061:B10004,subscriptions!G9061:G10004)</f>
        <v>0</v>
      </c>
      <c r="O9061" s="10">
        <v>120.0</v>
      </c>
      <c r="P9061" s="10" t="str">
        <f t="array" ref="P9061">_xlfn.XLOOKUP(A9061,subscriptions!B9061:B10004,subscriptions!C9061:C10004)</f>
        <v>Residential</v>
      </c>
      <c r="Q9061" s="10" t="s">
        <v>173</v>
      </c>
      <c r="R9061" s="10" t="s">
        <v>212</v>
      </c>
      <c r="S9061" s="10" t="s">
        <v>1412</v>
      </c>
    </row>
    <row r="9062">
      <c r="A9062" s="1" t="s">
        <v>11355</v>
      </c>
      <c r="B9062" s="1" t="s">
        <v>2788</v>
      </c>
      <c r="C9062" s="1" t="s">
        <v>556</v>
      </c>
      <c r="D9062" s="1" t="s">
        <v>153</v>
      </c>
      <c r="E9062" s="1" t="s">
        <v>179</v>
      </c>
      <c r="F9062" s="1" t="s">
        <v>357</v>
      </c>
      <c r="G9062" s="1" t="s">
        <v>28531</v>
      </c>
      <c r="H9062" s="1" t="s">
        <v>28532</v>
      </c>
      <c r="I9062" s="4">
        <v>84.33410879629629</v>
      </c>
      <c r="J9062" s="1">
        <v>3886.19</v>
      </c>
      <c r="K9062" s="1">
        <v>858.21</v>
      </c>
      <c r="L9062" s="1">
        <v>100.0</v>
      </c>
      <c r="M9062" s="10">
        <f t="array" ref="M9062">_xlfn.XLOOKUP(A9062,subscriptions!B9062:B10004,subscriptions!D9062:D10004)</f>
        <v>80</v>
      </c>
      <c r="N9062" s="10">
        <f t="array" ref="N9062">_xlfn.XLOOKUP(A9062,subscriptions!B9062:B10004,subscriptions!G9062:G10004)</f>
        <v>5</v>
      </c>
      <c r="O9062" s="10">
        <v>76.0</v>
      </c>
      <c r="P9062" s="10" t="str">
        <f t="array" ref="P9062">_xlfn.XLOOKUP(A9062,subscriptions!B9062:B10004,subscriptions!C9062:C10004)</f>
        <v>Roam</v>
      </c>
      <c r="Q9062" s="10" t="s">
        <v>194</v>
      </c>
      <c r="R9062" s="10" t="s">
        <v>148</v>
      </c>
      <c r="S9062" s="10" t="s">
        <v>195</v>
      </c>
    </row>
    <row r="9063">
      <c r="A9063" s="1" t="s">
        <v>11358</v>
      </c>
      <c r="B9063" s="1" t="s">
        <v>409</v>
      </c>
      <c r="C9063" s="1" t="s">
        <v>1415</v>
      </c>
      <c r="D9063" s="1" t="s">
        <v>27</v>
      </c>
      <c r="E9063" s="1" t="s">
        <v>262</v>
      </c>
      <c r="F9063" s="1" t="s">
        <v>392</v>
      </c>
      <c r="G9063" s="1" t="s">
        <v>28533</v>
      </c>
      <c r="H9063" s="1" t="s">
        <v>28534</v>
      </c>
      <c r="I9063" s="4">
        <v>84.25075231481482</v>
      </c>
      <c r="J9063" s="1">
        <v>2922.58</v>
      </c>
      <c r="K9063" s="1">
        <v>611.28</v>
      </c>
      <c r="M9063" s="10">
        <f t="array" ref="M9063">_xlfn.XLOOKUP(A9063,subscriptions!B9063:B10004,subscriptions!D9063:D10004)</f>
        <v>120</v>
      </c>
      <c r="N9063" s="10">
        <f t="array" ref="N9063">_xlfn.XLOOKUP(A9063,subscriptions!B9063:B10004,subscriptions!G9063:G10004)</f>
        <v>10</v>
      </c>
      <c r="O9063" s="10">
        <v>108.0</v>
      </c>
      <c r="P9063" s="10" t="str">
        <f t="array" ref="P9063">_xlfn.XLOOKUP(A9063,subscriptions!B9063:B10004,subscriptions!C9063:C10004)</f>
        <v>Residential</v>
      </c>
      <c r="Q9063" s="10" t="s">
        <v>128</v>
      </c>
      <c r="R9063" s="10" t="s">
        <v>212</v>
      </c>
      <c r="S9063" s="10" t="s">
        <v>1691</v>
      </c>
    </row>
    <row r="9064">
      <c r="A9064" s="1" t="s">
        <v>11359</v>
      </c>
      <c r="B9064" s="1" t="s">
        <v>1173</v>
      </c>
      <c r="C9064" s="1" t="s">
        <v>426</v>
      </c>
      <c r="D9064" s="1" t="s">
        <v>27</v>
      </c>
      <c r="E9064" s="1" t="s">
        <v>262</v>
      </c>
      <c r="F9064" s="1" t="s">
        <v>674</v>
      </c>
      <c r="G9064" s="1" t="s">
        <v>28535</v>
      </c>
      <c r="H9064" s="1" t="s">
        <v>28536</v>
      </c>
      <c r="I9064" s="4">
        <v>84.37991898148148</v>
      </c>
      <c r="J9064" s="1">
        <v>2286.71</v>
      </c>
      <c r="K9064" s="1">
        <v>466.28</v>
      </c>
      <c r="M9064" s="10">
        <f t="array" ref="M9064">_xlfn.XLOOKUP(A9064,subscriptions!B9064:B10004,subscriptions!D9064:D10004)</f>
        <v>120</v>
      </c>
      <c r="N9064" s="10">
        <f t="array" ref="N9064">_xlfn.XLOOKUP(A9064,subscriptions!B9064:B10004,subscriptions!G9064:G10004)</f>
        <v>20</v>
      </c>
      <c r="O9064" s="10">
        <v>96.0</v>
      </c>
      <c r="P9064" s="10" t="str">
        <f t="array" ref="P9064">_xlfn.XLOOKUP(A9064,subscriptions!B9064:B10004,subscriptions!C9064:C10004)</f>
        <v>Residential</v>
      </c>
      <c r="Q9064" s="10" t="s">
        <v>128</v>
      </c>
      <c r="R9064" s="10" t="s">
        <v>148</v>
      </c>
      <c r="S9064" s="10" t="s">
        <v>698</v>
      </c>
    </row>
    <row r="9065">
      <c r="A9065" s="1" t="s">
        <v>11360</v>
      </c>
      <c r="B9065" s="1" t="s">
        <v>1099</v>
      </c>
      <c r="C9065" s="1" t="s">
        <v>391</v>
      </c>
      <c r="D9065" s="1" t="s">
        <v>153</v>
      </c>
      <c r="E9065" s="1" t="s">
        <v>332</v>
      </c>
      <c r="F9065" s="1" t="s">
        <v>2415</v>
      </c>
      <c r="G9065" s="1" t="s">
        <v>28537</v>
      </c>
      <c r="H9065" s="1" t="s">
        <v>28538</v>
      </c>
      <c r="I9065" s="4">
        <v>84.17162037037038</v>
      </c>
      <c r="J9065" s="1">
        <v>798.19</v>
      </c>
      <c r="K9065" s="1">
        <v>153.06</v>
      </c>
      <c r="M9065" s="10">
        <f t="array" ref="M9065">_xlfn.XLOOKUP(A9065,subscriptions!B9065:B10004,subscriptions!D9065:D10004)</f>
        <v>120</v>
      </c>
      <c r="N9065" s="10">
        <f t="array" ref="N9065">_xlfn.XLOOKUP(A9065,subscriptions!B9065:B10004,subscriptions!G9065:G10004)</f>
        <v>0</v>
      </c>
      <c r="O9065" s="10">
        <v>120.0</v>
      </c>
      <c r="P9065" s="10" t="str">
        <f t="array" ref="P9065">_xlfn.XLOOKUP(A9065,subscriptions!B9065:B10004,subscriptions!C9065:C10004)</f>
        <v>Residential</v>
      </c>
      <c r="Q9065" s="10" t="s">
        <v>173</v>
      </c>
      <c r="R9065" s="10" t="s">
        <v>212</v>
      </c>
      <c r="S9065" s="10" t="s">
        <v>1082</v>
      </c>
    </row>
    <row r="9066">
      <c r="A9066" s="1" t="s">
        <v>11361</v>
      </c>
      <c r="B9066" s="1" t="s">
        <v>1995</v>
      </c>
      <c r="C9066" s="1" t="s">
        <v>1100</v>
      </c>
      <c r="D9066" s="1" t="s">
        <v>153</v>
      </c>
      <c r="E9066" s="1" t="s">
        <v>280</v>
      </c>
      <c r="F9066" s="1" t="s">
        <v>376</v>
      </c>
      <c r="G9066" s="1" t="s">
        <v>28539</v>
      </c>
      <c r="H9066" s="1" t="s">
        <v>28540</v>
      </c>
      <c r="I9066" s="4">
        <v>84.34186342592592</v>
      </c>
      <c r="J9066" s="1">
        <v>1102.92</v>
      </c>
      <c r="K9066" s="1">
        <v>132.85</v>
      </c>
      <c r="M9066" s="10">
        <f t="array" ref="M9066">_xlfn.XLOOKUP(A9066,subscriptions!B9066:B10004,subscriptions!D9066:D10004)</f>
        <v>80</v>
      </c>
      <c r="N9066" s="10">
        <f t="array" ref="N9066">_xlfn.XLOOKUP(A9066,subscriptions!B9066:B10004,subscriptions!G9066:G10004)</f>
        <v>5</v>
      </c>
      <c r="O9066" s="10">
        <v>76.0</v>
      </c>
      <c r="P9066" s="10" t="str">
        <f t="array" ref="P9066">_xlfn.XLOOKUP(A9066,subscriptions!B9066:B10004,subscriptions!C9066:C10004)</f>
        <v>Roam</v>
      </c>
      <c r="Q9066" s="10" t="s">
        <v>194</v>
      </c>
      <c r="R9066" s="10" t="s">
        <v>148</v>
      </c>
      <c r="S9066" s="10" t="s">
        <v>1703</v>
      </c>
    </row>
    <row r="9067">
      <c r="A9067" s="1" t="s">
        <v>11362</v>
      </c>
      <c r="B9067" s="1" t="s">
        <v>1027</v>
      </c>
      <c r="C9067" s="1" t="s">
        <v>1415</v>
      </c>
      <c r="D9067" s="1" t="s">
        <v>153</v>
      </c>
      <c r="E9067" s="1" t="s">
        <v>28</v>
      </c>
      <c r="F9067" s="1" t="s">
        <v>526</v>
      </c>
      <c r="G9067" s="1" t="s">
        <v>28541</v>
      </c>
      <c r="H9067" s="1" t="s">
        <v>28542</v>
      </c>
      <c r="I9067" s="4">
        <v>84.33422453703703</v>
      </c>
      <c r="J9067" s="1">
        <v>986.36</v>
      </c>
      <c r="K9067" s="1">
        <v>151.17</v>
      </c>
      <c r="M9067" s="10">
        <f t="array" ref="M9067">_xlfn.XLOOKUP(A9067,subscriptions!B9067:B10004,subscriptions!D9067:D10004)</f>
        <v>120</v>
      </c>
      <c r="N9067" s="10">
        <f t="array" ref="N9067">_xlfn.XLOOKUP(A9067,subscriptions!B9067:B10004,subscriptions!G9067:G10004)</f>
        <v>10</v>
      </c>
      <c r="O9067" s="10">
        <v>108.0</v>
      </c>
      <c r="P9067" s="10" t="str">
        <f t="array" ref="P9067">_xlfn.XLOOKUP(A9067,subscriptions!B9067:B10004,subscriptions!C9067:C10004)</f>
        <v>Residential</v>
      </c>
      <c r="Q9067" s="10" t="s">
        <v>128</v>
      </c>
      <c r="R9067" s="10" t="s">
        <v>212</v>
      </c>
      <c r="S9067" s="10" t="s">
        <v>195</v>
      </c>
    </row>
    <row r="9068">
      <c r="A9068" s="1" t="s">
        <v>11363</v>
      </c>
      <c r="B9068" s="1" t="s">
        <v>6037</v>
      </c>
      <c r="C9068" s="1" t="s">
        <v>1200</v>
      </c>
      <c r="D9068" s="1" t="s">
        <v>27</v>
      </c>
      <c r="E9068" s="1" t="s">
        <v>111</v>
      </c>
      <c r="F9068" s="1" t="s">
        <v>1227</v>
      </c>
      <c r="G9068" s="1" t="s">
        <v>28543</v>
      </c>
      <c r="H9068" s="1" t="s">
        <v>28544</v>
      </c>
      <c r="I9068" s="4">
        <v>84.33833333333334</v>
      </c>
      <c r="J9068" s="1">
        <v>488.33</v>
      </c>
      <c r="K9068" s="1">
        <v>121.56</v>
      </c>
      <c r="M9068" s="10">
        <f t="array" ref="M9068">_xlfn.XLOOKUP(A9068,subscriptions!B9068:B10004,subscriptions!D9068:D10004)</f>
        <v>50</v>
      </c>
      <c r="N9068" s="10">
        <f t="array" ref="N9068">_xlfn.XLOOKUP(A9068,subscriptions!B9068:B10004,subscriptions!G9068:G10004)</f>
        <v>20</v>
      </c>
      <c r="O9068" s="10">
        <v>40.0</v>
      </c>
      <c r="P9068" s="10" t="str">
        <f t="array" ref="P9068">_xlfn.XLOOKUP(A9068,subscriptions!B9068:B10004,subscriptions!C9068:C10004)</f>
        <v>Mini</v>
      </c>
      <c r="Q9068" s="10" t="s">
        <v>128</v>
      </c>
      <c r="R9068" s="10" t="s">
        <v>148</v>
      </c>
      <c r="S9068" s="10" t="s">
        <v>2086</v>
      </c>
    </row>
    <row r="9069">
      <c r="A9069" s="1" t="s">
        <v>11364</v>
      </c>
      <c r="B9069" s="1" t="s">
        <v>409</v>
      </c>
      <c r="C9069" s="1" t="s">
        <v>1347</v>
      </c>
      <c r="D9069" s="1" t="s">
        <v>27</v>
      </c>
      <c r="E9069" s="1" t="s">
        <v>631</v>
      </c>
      <c r="F9069" s="1" t="s">
        <v>1115</v>
      </c>
      <c r="G9069" s="1" t="s">
        <v>28545</v>
      </c>
      <c r="H9069" s="1" t="s">
        <v>28546</v>
      </c>
      <c r="I9069" s="4">
        <v>84.21392361111111</v>
      </c>
      <c r="J9069" s="1">
        <v>1104.88</v>
      </c>
      <c r="K9069" s="1">
        <v>139.28</v>
      </c>
      <c r="M9069" s="10">
        <f t="array" ref="M9069">_xlfn.XLOOKUP(A9069,subscriptions!B9069:B10004,subscriptions!D9069:D10004)</f>
        <v>80</v>
      </c>
      <c r="N9069" s="10">
        <f t="array" ref="N9069">_xlfn.XLOOKUP(A9069,subscriptions!B9069:B10004,subscriptions!G9069:G10004)</f>
        <v>0</v>
      </c>
      <c r="O9069" s="10">
        <v>80.0</v>
      </c>
      <c r="P9069" s="10" t="str">
        <f t="array" ref="P9069">_xlfn.XLOOKUP(A9069,subscriptions!B9069:B10004,subscriptions!C9069:C10004)</f>
        <v>Roam</v>
      </c>
      <c r="Q9069" s="10" t="s">
        <v>173</v>
      </c>
      <c r="R9069" s="10" t="s">
        <v>148</v>
      </c>
      <c r="S9069" s="10" t="s">
        <v>388</v>
      </c>
    </row>
    <row r="9070">
      <c r="A9070" s="1" t="s">
        <v>11365</v>
      </c>
      <c r="B9070" s="1" t="s">
        <v>2018</v>
      </c>
      <c r="C9070" s="1" t="s">
        <v>391</v>
      </c>
      <c r="D9070" s="1" t="s">
        <v>27</v>
      </c>
      <c r="E9070" s="1" t="s">
        <v>332</v>
      </c>
      <c r="F9070" s="1" t="s">
        <v>1028</v>
      </c>
      <c r="G9070" s="1" t="s">
        <v>28547</v>
      </c>
      <c r="H9070" s="1" t="s">
        <v>28548</v>
      </c>
      <c r="I9070" s="4">
        <v>84.3814699074074</v>
      </c>
      <c r="J9070" s="1">
        <v>96.46</v>
      </c>
      <c r="K9070" s="1">
        <v>29.21</v>
      </c>
      <c r="M9070" s="10">
        <f t="array" ref="M9070">_xlfn.XLOOKUP(A9070,subscriptions!B9070:B10004,subscriptions!D9070:D10004)</f>
        <v>250</v>
      </c>
      <c r="N9070" s="10">
        <f t="array" ref="N9070">_xlfn.XLOOKUP(A9070,subscriptions!B9070:B10004,subscriptions!G9070:G10004)</f>
        <v>5</v>
      </c>
      <c r="O9070" s="10">
        <v>237.5</v>
      </c>
      <c r="P9070" s="10" t="str">
        <f t="array" ref="P9070">_xlfn.XLOOKUP(A9070,subscriptions!B9070:B10004,subscriptions!C9070:C10004)</f>
        <v>Business</v>
      </c>
      <c r="Q9070" s="10" t="s">
        <v>194</v>
      </c>
      <c r="R9070" s="10" t="s">
        <v>129</v>
      </c>
      <c r="S9070" s="10" t="s">
        <v>1789</v>
      </c>
    </row>
    <row r="9071">
      <c r="A9071" s="1" t="s">
        <v>11366</v>
      </c>
      <c r="B9071" s="1" t="s">
        <v>2521</v>
      </c>
      <c r="C9071" s="1" t="s">
        <v>1833</v>
      </c>
      <c r="D9071" s="1" t="s">
        <v>153</v>
      </c>
      <c r="E9071" s="1" t="s">
        <v>332</v>
      </c>
      <c r="F9071" s="1" t="s">
        <v>1028</v>
      </c>
      <c r="G9071" s="1" t="s">
        <v>28549</v>
      </c>
      <c r="H9071" s="1" t="s">
        <v>28550</v>
      </c>
      <c r="I9071" s="4">
        <v>84.2996412037037</v>
      </c>
      <c r="J9071" s="1">
        <v>262.02</v>
      </c>
      <c r="K9071" s="1">
        <v>41.32</v>
      </c>
      <c r="M9071" s="10">
        <f t="array" ref="M9071">_xlfn.XLOOKUP(A9071,subscriptions!B9071:B10004,subscriptions!D9071:D10004)</f>
        <v>120</v>
      </c>
      <c r="N9071" s="10">
        <f t="array" ref="N9071">_xlfn.XLOOKUP(A9071,subscriptions!B9071:B10004,subscriptions!G9071:G10004)</f>
        <v>10</v>
      </c>
      <c r="O9071" s="10">
        <v>108.0</v>
      </c>
      <c r="P9071" s="10" t="str">
        <f t="array" ref="P9071">_xlfn.XLOOKUP(A9071,subscriptions!B9071:B10004,subscriptions!C9071:C10004)</f>
        <v>Residential</v>
      </c>
      <c r="Q9071" s="10" t="s">
        <v>128</v>
      </c>
      <c r="R9071" s="10" t="s">
        <v>212</v>
      </c>
      <c r="S9071" s="10" t="s">
        <v>522</v>
      </c>
    </row>
    <row r="9072">
      <c r="A9072" s="1" t="s">
        <v>11369</v>
      </c>
      <c r="B9072" s="1" t="s">
        <v>1995</v>
      </c>
      <c r="C9072" s="1" t="s">
        <v>524</v>
      </c>
      <c r="D9072" s="1" t="s">
        <v>153</v>
      </c>
      <c r="E9072" s="1" t="s">
        <v>714</v>
      </c>
      <c r="F9072" s="1" t="s">
        <v>715</v>
      </c>
      <c r="G9072" s="1" t="s">
        <v>28551</v>
      </c>
      <c r="H9072" s="1" t="s">
        <v>28552</v>
      </c>
      <c r="I9072" s="4">
        <v>84.34028935185185</v>
      </c>
      <c r="J9072" s="1">
        <v>3315.11</v>
      </c>
      <c r="K9072" s="1">
        <v>745.82</v>
      </c>
      <c r="M9072" s="10">
        <f t="array" ref="M9072">_xlfn.XLOOKUP(A9072,subscriptions!B9072:B10004,subscriptions!D9072:D10004)</f>
        <v>120</v>
      </c>
      <c r="N9072" s="10">
        <f t="array" ref="N9072">_xlfn.XLOOKUP(A9072,subscriptions!B9072:B10004,subscriptions!G9072:G10004)</f>
        <v>20</v>
      </c>
      <c r="O9072" s="10">
        <v>96.0</v>
      </c>
      <c r="P9072" s="10" t="str">
        <f t="array" ref="P9072">_xlfn.XLOOKUP(A9072,subscriptions!B9072:B10004,subscriptions!C9072:C10004)</f>
        <v>Residential</v>
      </c>
      <c r="Q9072" s="10" t="s">
        <v>128</v>
      </c>
      <c r="R9072" s="10" t="s">
        <v>148</v>
      </c>
      <c r="S9072" s="10" t="s">
        <v>616</v>
      </c>
    </row>
    <row r="9073">
      <c r="A9073" s="1" t="s">
        <v>11370</v>
      </c>
      <c r="B9073" s="1" t="s">
        <v>1173</v>
      </c>
      <c r="C9073" s="1" t="s">
        <v>330</v>
      </c>
      <c r="D9073" s="1" t="s">
        <v>27</v>
      </c>
      <c r="E9073" s="1" t="s">
        <v>219</v>
      </c>
      <c r="F9073" s="1" t="s">
        <v>458</v>
      </c>
      <c r="G9073" s="1" t="s">
        <v>28553</v>
      </c>
      <c r="H9073" s="1" t="s">
        <v>28554</v>
      </c>
      <c r="I9073" s="4">
        <v>84.3774074074074</v>
      </c>
      <c r="J9073" s="1">
        <v>2139.55</v>
      </c>
      <c r="K9073" s="1">
        <v>426.86</v>
      </c>
      <c r="M9073" s="10">
        <f t="array" ref="M9073">_xlfn.XLOOKUP(A9073,subscriptions!B9073:B10004,subscriptions!D9073:D10004)</f>
        <v>250</v>
      </c>
      <c r="N9073" s="10">
        <f t="array" ref="N9073">_xlfn.XLOOKUP(A9073,subscriptions!B9073:B10004,subscriptions!G9073:G10004)</f>
        <v>0</v>
      </c>
      <c r="O9073" s="10">
        <v>250.0</v>
      </c>
      <c r="P9073" s="10" t="str">
        <f t="array" ref="P9073">_xlfn.XLOOKUP(A9073,subscriptions!B9073:B10004,subscriptions!C9073:C10004)</f>
        <v>Business</v>
      </c>
      <c r="Q9073" s="10" t="s">
        <v>173</v>
      </c>
      <c r="R9073" s="10" t="s">
        <v>129</v>
      </c>
      <c r="S9073" s="10" t="s">
        <v>1360</v>
      </c>
    </row>
    <row r="9074">
      <c r="A9074" s="1" t="s">
        <v>11371</v>
      </c>
      <c r="B9074" s="1" t="s">
        <v>1387</v>
      </c>
      <c r="C9074" s="1" t="s">
        <v>391</v>
      </c>
      <c r="D9074" s="1" t="s">
        <v>27</v>
      </c>
      <c r="E9074" s="1" t="s">
        <v>239</v>
      </c>
      <c r="F9074" s="1" t="s">
        <v>2267</v>
      </c>
      <c r="G9074" s="1" t="s">
        <v>28555</v>
      </c>
      <c r="H9074" s="1" t="s">
        <v>28556</v>
      </c>
      <c r="I9074" s="4">
        <v>84.25219907407407</v>
      </c>
      <c r="J9074" s="1">
        <v>874.53</v>
      </c>
      <c r="K9074" s="1">
        <v>101.16</v>
      </c>
      <c r="M9074" s="10">
        <f t="array" ref="M9074">_xlfn.XLOOKUP(A9074,subscriptions!B9074:B10004,subscriptions!D9074:D10004)</f>
        <v>120</v>
      </c>
      <c r="N9074" s="10">
        <f t="array" ref="N9074">_xlfn.XLOOKUP(A9074,subscriptions!B9074:B10004,subscriptions!G9074:G10004)</f>
        <v>5</v>
      </c>
      <c r="O9074" s="10">
        <v>114.0</v>
      </c>
      <c r="P9074" s="10" t="str">
        <f t="array" ref="P9074">_xlfn.XLOOKUP(A9074,subscriptions!B9074:B10004,subscriptions!C9074:C10004)</f>
        <v>Residential</v>
      </c>
      <c r="Q9074" s="10" t="s">
        <v>194</v>
      </c>
      <c r="R9074" s="10" t="s">
        <v>212</v>
      </c>
      <c r="S9074" s="10" t="s">
        <v>1008</v>
      </c>
    </row>
    <row r="9075">
      <c r="A9075" s="1" t="s">
        <v>11372</v>
      </c>
      <c r="B9075" s="1" t="s">
        <v>1886</v>
      </c>
      <c r="C9075" s="1" t="s">
        <v>133</v>
      </c>
      <c r="D9075" s="1" t="s">
        <v>27</v>
      </c>
      <c r="E9075" s="1" t="s">
        <v>219</v>
      </c>
      <c r="F9075" s="1" t="s">
        <v>220</v>
      </c>
      <c r="G9075" s="1" t="s">
        <v>28557</v>
      </c>
      <c r="H9075" s="1" t="s">
        <v>28558</v>
      </c>
      <c r="I9075" s="4">
        <v>84.38012731481481</v>
      </c>
      <c r="J9075" s="1">
        <v>1142.07</v>
      </c>
      <c r="K9075" s="1">
        <v>147.52</v>
      </c>
      <c r="M9075" s="10">
        <f t="array" ref="M9075">_xlfn.XLOOKUP(A9075,subscriptions!B9075:B10004,subscriptions!D9075:D10004)</f>
        <v>120</v>
      </c>
      <c r="N9075" s="10">
        <f t="array" ref="N9075">_xlfn.XLOOKUP(A9075,subscriptions!B9075:B10004,subscriptions!G9075:G10004)</f>
        <v>10</v>
      </c>
      <c r="O9075" s="10">
        <v>108.0</v>
      </c>
      <c r="P9075" s="10" t="str">
        <f t="array" ref="P9075">_xlfn.XLOOKUP(A9075,subscriptions!B9075:B10004,subscriptions!C9075:C10004)</f>
        <v>Residential</v>
      </c>
      <c r="Q9075" s="10" t="s">
        <v>128</v>
      </c>
      <c r="R9075" s="10" t="s">
        <v>212</v>
      </c>
      <c r="S9075" s="10" t="s">
        <v>698</v>
      </c>
    </row>
    <row r="9076">
      <c r="A9076" s="1" t="s">
        <v>11373</v>
      </c>
      <c r="B9076" s="1" t="s">
        <v>772</v>
      </c>
      <c r="C9076" s="1" t="s">
        <v>800</v>
      </c>
      <c r="D9076" s="1" t="s">
        <v>153</v>
      </c>
      <c r="E9076" s="1" t="s">
        <v>219</v>
      </c>
      <c r="F9076" s="1" t="s">
        <v>1461</v>
      </c>
      <c r="G9076" s="1" t="s">
        <v>28559</v>
      </c>
      <c r="H9076" s="1" t="s">
        <v>28560</v>
      </c>
      <c r="I9076" s="4">
        <v>84.29810185185185</v>
      </c>
      <c r="J9076" s="1">
        <v>743.05</v>
      </c>
      <c r="K9076" s="1">
        <v>144.09</v>
      </c>
      <c r="M9076" s="10">
        <f t="array" ref="M9076">_xlfn.XLOOKUP(A9076,subscriptions!B9076:B10004,subscriptions!D9076:D10004)</f>
        <v>250</v>
      </c>
      <c r="N9076" s="10">
        <f t="array" ref="N9076">_xlfn.XLOOKUP(A9076,subscriptions!B9076:B10004,subscriptions!G9076:G10004)</f>
        <v>20</v>
      </c>
      <c r="O9076" s="10">
        <v>200.0</v>
      </c>
      <c r="P9076" s="10" t="str">
        <f t="array" ref="P9076">_xlfn.XLOOKUP(A9076,subscriptions!B9076:B10004,subscriptions!C9076:C10004)</f>
        <v>Business</v>
      </c>
      <c r="Q9076" s="10" t="s">
        <v>128</v>
      </c>
      <c r="R9076" s="10" t="s">
        <v>129</v>
      </c>
      <c r="S9076" s="10" t="s">
        <v>785</v>
      </c>
    </row>
    <row r="9077">
      <c r="A9077" s="1" t="s">
        <v>11374</v>
      </c>
      <c r="B9077" s="1" t="s">
        <v>1865</v>
      </c>
      <c r="C9077" s="1" t="s">
        <v>1251</v>
      </c>
      <c r="D9077" s="1" t="s">
        <v>153</v>
      </c>
      <c r="E9077" s="1" t="s">
        <v>28</v>
      </c>
      <c r="F9077" s="1" t="s">
        <v>687</v>
      </c>
      <c r="G9077" s="1" t="s">
        <v>28561</v>
      </c>
      <c r="H9077" s="1" t="s">
        <v>28562</v>
      </c>
      <c r="I9077" s="4">
        <v>84.29337962962963</v>
      </c>
      <c r="J9077" s="1">
        <v>2075.12</v>
      </c>
      <c r="K9077" s="1">
        <v>200.82</v>
      </c>
      <c r="M9077" s="10">
        <f t="array" ref="M9077">_xlfn.XLOOKUP(A9077,subscriptions!B9077:B10004,subscriptions!D9077:D10004)</f>
        <v>120</v>
      </c>
      <c r="N9077" s="10">
        <f t="array" ref="N9077">_xlfn.XLOOKUP(A9077,subscriptions!B9077:B10004,subscriptions!G9077:G10004)</f>
        <v>0</v>
      </c>
      <c r="O9077" s="10">
        <v>120.0</v>
      </c>
      <c r="P9077" s="10" t="str">
        <f t="array" ref="P9077">_xlfn.XLOOKUP(A9077,subscriptions!B9077:B10004,subscriptions!C9077:C10004)</f>
        <v>Residential</v>
      </c>
      <c r="Q9077" s="10" t="s">
        <v>173</v>
      </c>
      <c r="R9077" s="10" t="s">
        <v>212</v>
      </c>
      <c r="S9077" s="10" t="s">
        <v>1779</v>
      </c>
    </row>
    <row r="9078">
      <c r="A9078" s="1" t="s">
        <v>11375</v>
      </c>
      <c r="B9078" s="1" t="s">
        <v>132</v>
      </c>
      <c r="C9078" s="1" t="s">
        <v>426</v>
      </c>
      <c r="D9078" s="1" t="s">
        <v>27</v>
      </c>
      <c r="E9078" s="1" t="s">
        <v>219</v>
      </c>
      <c r="F9078" s="1" t="s">
        <v>1010</v>
      </c>
      <c r="G9078" s="1" t="s">
        <v>28563</v>
      </c>
      <c r="H9078" s="1" t="s">
        <v>28564</v>
      </c>
      <c r="I9078" s="4">
        <v>84.33836805555555</v>
      </c>
      <c r="J9078" s="1">
        <v>2350.02</v>
      </c>
      <c r="K9078" s="1">
        <v>559.3</v>
      </c>
      <c r="M9078" s="10">
        <f t="array" ref="M9078">_xlfn.XLOOKUP(A9078,subscriptions!B9078:B10004,subscriptions!D9078:D10004)</f>
        <v>250</v>
      </c>
      <c r="N9078" s="10">
        <f t="array" ref="N9078">_xlfn.XLOOKUP(A9078,subscriptions!B9078:B10004,subscriptions!G9078:G10004)</f>
        <v>5</v>
      </c>
      <c r="O9078" s="10">
        <v>237.5</v>
      </c>
      <c r="P9078" s="10" t="str">
        <f t="array" ref="P9078">_xlfn.XLOOKUP(A9078,subscriptions!B9078:B10004,subscriptions!C9078:C10004)</f>
        <v>Business</v>
      </c>
      <c r="Q9078" s="10" t="s">
        <v>194</v>
      </c>
      <c r="R9078" s="10" t="s">
        <v>129</v>
      </c>
      <c r="S9078" s="10" t="s">
        <v>2086</v>
      </c>
    </row>
    <row r="9079">
      <c r="A9079" s="1" t="s">
        <v>11376</v>
      </c>
      <c r="B9079" s="1" t="s">
        <v>919</v>
      </c>
      <c r="C9079" s="1" t="s">
        <v>1876</v>
      </c>
      <c r="D9079" s="1" t="s">
        <v>27</v>
      </c>
      <c r="E9079" s="1" t="s">
        <v>714</v>
      </c>
      <c r="F9079" s="1" t="s">
        <v>1730</v>
      </c>
      <c r="G9079" s="1" t="s">
        <v>28565</v>
      </c>
      <c r="H9079" s="1" t="s">
        <v>28566</v>
      </c>
      <c r="I9079" s="4">
        <v>84.21476851851853</v>
      </c>
      <c r="J9079" s="1">
        <v>2211.35</v>
      </c>
      <c r="K9079" s="1">
        <v>526.16</v>
      </c>
      <c r="M9079" s="10">
        <f t="array" ref="M9079">_xlfn.XLOOKUP(A9079,subscriptions!B9079:B10004,subscriptions!D9079:D10004)</f>
        <v>120</v>
      </c>
      <c r="N9079" s="10">
        <f t="array" ref="N9079">_xlfn.XLOOKUP(A9079,subscriptions!B9079:B10004,subscriptions!G9079:G10004)</f>
        <v>10</v>
      </c>
      <c r="O9079" s="10">
        <v>108.0</v>
      </c>
      <c r="P9079" s="10" t="str">
        <f t="array" ref="P9079">_xlfn.XLOOKUP(A9079,subscriptions!B9079:B10004,subscriptions!C9079:C10004)</f>
        <v>Residential</v>
      </c>
      <c r="Q9079" s="10" t="s">
        <v>128</v>
      </c>
      <c r="R9079" s="10" t="s">
        <v>212</v>
      </c>
      <c r="S9079" s="10" t="s">
        <v>3641</v>
      </c>
    </row>
    <row r="9080">
      <c r="A9080" s="1" t="s">
        <v>11377</v>
      </c>
      <c r="B9080" s="1" t="s">
        <v>2327</v>
      </c>
      <c r="C9080" s="1" t="s">
        <v>492</v>
      </c>
      <c r="D9080" s="1" t="s">
        <v>27</v>
      </c>
      <c r="E9080" s="1" t="s">
        <v>332</v>
      </c>
      <c r="F9080" s="1" t="s">
        <v>333</v>
      </c>
      <c r="G9080" s="1" t="s">
        <v>28567</v>
      </c>
      <c r="H9080" s="1" t="s">
        <v>28568</v>
      </c>
      <c r="I9080" s="4">
        <v>84.38278935185186</v>
      </c>
      <c r="J9080" s="1">
        <v>1973.51</v>
      </c>
      <c r="K9080" s="1">
        <v>206.09</v>
      </c>
      <c r="M9080" s="10">
        <f t="array" ref="M9080">_xlfn.XLOOKUP(A9080,subscriptions!B9080:B10004,subscriptions!D9080:D10004)</f>
        <v>80</v>
      </c>
      <c r="N9080" s="10">
        <f t="array" ref="N9080">_xlfn.XLOOKUP(A9080,subscriptions!B9080:B10004,subscriptions!G9080:G10004)</f>
        <v>20</v>
      </c>
      <c r="O9080" s="10">
        <v>64.0</v>
      </c>
      <c r="P9080" s="10" t="str">
        <f t="array" ref="P9080">_xlfn.XLOOKUP(A9080,subscriptions!B9080:B10004,subscriptions!C9080:C10004)</f>
        <v>Roam</v>
      </c>
      <c r="Q9080" s="10" t="s">
        <v>128</v>
      </c>
      <c r="R9080" s="10" t="s">
        <v>148</v>
      </c>
      <c r="S9080" s="10" t="s">
        <v>671</v>
      </c>
    </row>
    <row r="9081">
      <c r="A9081" s="1" t="s">
        <v>11380</v>
      </c>
      <c r="B9081" s="1" t="s">
        <v>2279</v>
      </c>
      <c r="C9081" s="1" t="s">
        <v>556</v>
      </c>
      <c r="D9081" s="1" t="s">
        <v>153</v>
      </c>
      <c r="E9081" s="1" t="s">
        <v>219</v>
      </c>
      <c r="F9081" s="1" t="s">
        <v>220</v>
      </c>
      <c r="G9081" s="1" t="s">
        <v>28569</v>
      </c>
      <c r="H9081" s="1" t="s">
        <v>28570</v>
      </c>
      <c r="I9081" s="4">
        <v>84.17090277777778</v>
      </c>
      <c r="J9081" s="1">
        <v>393.18</v>
      </c>
      <c r="K9081" s="1">
        <v>83.97</v>
      </c>
      <c r="M9081" s="10">
        <f t="array" ref="M9081">_xlfn.XLOOKUP(A9081,subscriptions!B9081:B10004,subscriptions!D9081:D10004)</f>
        <v>120</v>
      </c>
      <c r="N9081" s="10">
        <f t="array" ref="N9081">_xlfn.XLOOKUP(A9081,subscriptions!B9081:B10004,subscriptions!G9081:G10004)</f>
        <v>0</v>
      </c>
      <c r="O9081" s="10">
        <v>120.0</v>
      </c>
      <c r="P9081" s="10" t="str">
        <f t="array" ref="P9081">_xlfn.XLOOKUP(A9081,subscriptions!B9081:B10004,subscriptions!C9081:C10004)</f>
        <v>Residential</v>
      </c>
      <c r="Q9081" s="10" t="s">
        <v>173</v>
      </c>
      <c r="R9081" s="10" t="s">
        <v>212</v>
      </c>
      <c r="S9081" s="10" t="s">
        <v>310</v>
      </c>
    </row>
    <row r="9082">
      <c r="A9082" s="1" t="s">
        <v>11381</v>
      </c>
      <c r="B9082" s="1" t="s">
        <v>2788</v>
      </c>
      <c r="C9082" s="1" t="s">
        <v>218</v>
      </c>
      <c r="D9082" s="1" t="s">
        <v>153</v>
      </c>
      <c r="E9082" s="1" t="s">
        <v>28</v>
      </c>
      <c r="F9082" s="1" t="s">
        <v>801</v>
      </c>
      <c r="G9082" s="1" t="s">
        <v>28571</v>
      </c>
      <c r="H9082" s="1" t="s">
        <v>28572</v>
      </c>
      <c r="I9082" s="4">
        <v>84.17298611111111</v>
      </c>
      <c r="J9082" s="1">
        <v>668.67</v>
      </c>
      <c r="K9082" s="1">
        <v>158.22</v>
      </c>
      <c r="M9082" s="10">
        <f t="array" ref="M9082">_xlfn.XLOOKUP(A9082,subscriptions!B9082:B10004,subscriptions!D9082:D10004)</f>
        <v>120</v>
      </c>
      <c r="N9082" s="10">
        <f t="array" ref="N9082">_xlfn.XLOOKUP(A9082,subscriptions!B9082:B10004,subscriptions!G9082:G10004)</f>
        <v>5</v>
      </c>
      <c r="O9082" s="10">
        <v>114.0</v>
      </c>
      <c r="P9082" s="10" t="str">
        <f t="array" ref="P9082">_xlfn.XLOOKUP(A9082,subscriptions!B9082:B10004,subscriptions!C9082:C10004)</f>
        <v>Residential</v>
      </c>
      <c r="Q9082" s="10" t="s">
        <v>194</v>
      </c>
      <c r="R9082" s="10" t="s">
        <v>212</v>
      </c>
      <c r="S9082" s="10" t="s">
        <v>2630</v>
      </c>
    </row>
    <row r="9083">
      <c r="A9083" s="1" t="s">
        <v>11382</v>
      </c>
      <c r="B9083" s="1" t="s">
        <v>109</v>
      </c>
      <c r="C9083" s="1" t="s">
        <v>1388</v>
      </c>
      <c r="D9083" s="1" t="s">
        <v>27</v>
      </c>
      <c r="E9083" s="1" t="s">
        <v>631</v>
      </c>
      <c r="F9083" s="1" t="s">
        <v>1084</v>
      </c>
      <c r="G9083" s="1" t="s">
        <v>28573</v>
      </c>
      <c r="H9083" s="1" t="s">
        <v>28574</v>
      </c>
      <c r="I9083" s="4">
        <v>84.42112268518518</v>
      </c>
      <c r="J9083" s="1">
        <v>1001.88</v>
      </c>
      <c r="K9083" s="1">
        <v>99.7</v>
      </c>
      <c r="M9083" s="10">
        <f t="array" ref="M9083">_xlfn.XLOOKUP(A9083,subscriptions!B9083:B10004,subscriptions!D9083:D10004)</f>
        <v>80</v>
      </c>
      <c r="N9083" s="10">
        <f t="array" ref="N9083">_xlfn.XLOOKUP(A9083,subscriptions!B9083:B10004,subscriptions!G9083:G10004)</f>
        <v>10</v>
      </c>
      <c r="O9083" s="10">
        <v>72.0</v>
      </c>
      <c r="P9083" s="10" t="str">
        <f t="array" ref="P9083">_xlfn.XLOOKUP(A9083,subscriptions!B9083:B10004,subscriptions!C9083:C10004)</f>
        <v>Roam</v>
      </c>
      <c r="Q9083" s="10" t="s">
        <v>128</v>
      </c>
      <c r="R9083" s="10" t="s">
        <v>148</v>
      </c>
      <c r="S9083" s="10" t="s">
        <v>2152</v>
      </c>
    </row>
    <row r="9084">
      <c r="A9084" s="1" t="s">
        <v>11383</v>
      </c>
      <c r="B9084" s="1" t="s">
        <v>1527</v>
      </c>
      <c r="C9084" s="1" t="s">
        <v>26</v>
      </c>
      <c r="D9084" s="1" t="s">
        <v>153</v>
      </c>
      <c r="E9084" s="1" t="s">
        <v>262</v>
      </c>
      <c r="F9084" s="1" t="s">
        <v>4113</v>
      </c>
      <c r="G9084" s="1" t="s">
        <v>28575</v>
      </c>
      <c r="H9084" s="1" t="s">
        <v>28576</v>
      </c>
      <c r="I9084" s="4">
        <v>84.2154861111111</v>
      </c>
      <c r="J9084" s="1">
        <v>652.49</v>
      </c>
      <c r="K9084" s="1">
        <v>82.49</v>
      </c>
      <c r="M9084" s="10">
        <f t="array" ref="M9084">_xlfn.XLOOKUP(A9084,subscriptions!B9084:B10004,subscriptions!D9084:D10004)</f>
        <v>80</v>
      </c>
      <c r="N9084" s="10">
        <f t="array" ref="N9084">_xlfn.XLOOKUP(A9084,subscriptions!B9084:B10004,subscriptions!G9084:G10004)</f>
        <v>20</v>
      </c>
      <c r="O9084" s="10">
        <v>64.0</v>
      </c>
      <c r="P9084" s="10" t="str">
        <f t="array" ref="P9084">_xlfn.XLOOKUP(A9084,subscriptions!B9084:B10004,subscriptions!C9084:C10004)</f>
        <v>Roam</v>
      </c>
      <c r="Q9084" s="10" t="s">
        <v>128</v>
      </c>
      <c r="R9084" s="10" t="s">
        <v>148</v>
      </c>
      <c r="S9084" s="10" t="s">
        <v>1212</v>
      </c>
    </row>
    <row r="9085">
      <c r="A9085" s="1" t="s">
        <v>11384</v>
      </c>
      <c r="B9085" s="1" t="s">
        <v>1624</v>
      </c>
      <c r="C9085" s="1" t="s">
        <v>152</v>
      </c>
      <c r="D9085" s="1" t="s">
        <v>27</v>
      </c>
      <c r="E9085" s="1" t="s">
        <v>280</v>
      </c>
      <c r="F9085" s="1" t="s">
        <v>1706</v>
      </c>
      <c r="G9085" s="1" t="s">
        <v>28577</v>
      </c>
      <c r="H9085" s="1" t="s">
        <v>28578</v>
      </c>
      <c r="I9085" s="4">
        <v>84.21142361111112</v>
      </c>
      <c r="J9085" s="1">
        <v>2159.38</v>
      </c>
      <c r="K9085" s="1">
        <v>464.53</v>
      </c>
      <c r="M9085" s="10">
        <f t="array" ref="M9085">_xlfn.XLOOKUP(A9085,subscriptions!B9085:B10004,subscriptions!D9085:D10004)</f>
        <v>120</v>
      </c>
      <c r="N9085" s="10">
        <f t="array" ref="N9085">_xlfn.XLOOKUP(A9085,subscriptions!B9085:B10004,subscriptions!G9085:G10004)</f>
        <v>0</v>
      </c>
      <c r="O9085" s="10">
        <v>120.0</v>
      </c>
      <c r="P9085" s="10" t="str">
        <f t="array" ref="P9085">_xlfn.XLOOKUP(A9085,subscriptions!B9085:B10004,subscriptions!C9085:C10004)</f>
        <v>Residential</v>
      </c>
      <c r="Q9085" s="10" t="s">
        <v>173</v>
      </c>
      <c r="R9085" s="10" t="s">
        <v>212</v>
      </c>
      <c r="S9085" s="10" t="s">
        <v>438</v>
      </c>
    </row>
    <row r="9086">
      <c r="A9086" s="1" t="s">
        <v>11385</v>
      </c>
      <c r="B9086" s="1" t="s">
        <v>6037</v>
      </c>
      <c r="C9086" s="1" t="s">
        <v>1678</v>
      </c>
      <c r="D9086" s="1" t="s">
        <v>27</v>
      </c>
      <c r="E9086" s="1" t="s">
        <v>219</v>
      </c>
      <c r="F9086" s="1" t="s">
        <v>1010</v>
      </c>
      <c r="G9086" s="1" t="s">
        <v>28579</v>
      </c>
      <c r="H9086" s="1" t="s">
        <v>28580</v>
      </c>
      <c r="I9086" s="4">
        <v>84.2571875</v>
      </c>
      <c r="J9086" s="1">
        <v>649.27</v>
      </c>
      <c r="K9086" s="1">
        <v>150.98</v>
      </c>
      <c r="M9086" s="10">
        <f t="array" ref="M9086">_xlfn.XLOOKUP(A9086,subscriptions!B9086:B10004,subscriptions!D9086:D10004)</f>
        <v>250</v>
      </c>
      <c r="N9086" s="10">
        <f t="array" ref="N9086">_xlfn.XLOOKUP(A9086,subscriptions!B9086:B10004,subscriptions!G9086:G10004)</f>
        <v>5</v>
      </c>
      <c r="O9086" s="10">
        <v>237.5</v>
      </c>
      <c r="P9086" s="10" t="str">
        <f t="array" ref="P9086">_xlfn.XLOOKUP(A9086,subscriptions!B9086:B10004,subscriptions!C9086:C10004)</f>
        <v>Business</v>
      </c>
      <c r="Q9086" s="10" t="s">
        <v>194</v>
      </c>
      <c r="R9086" s="10" t="s">
        <v>129</v>
      </c>
      <c r="S9086" s="10" t="s">
        <v>175</v>
      </c>
    </row>
    <row r="9087">
      <c r="A9087" s="1" t="s">
        <v>11386</v>
      </c>
      <c r="B9087" s="1" t="s">
        <v>748</v>
      </c>
      <c r="C9087" s="1" t="s">
        <v>3912</v>
      </c>
      <c r="D9087" s="1" t="s">
        <v>27</v>
      </c>
      <c r="E9087" s="1" t="s">
        <v>262</v>
      </c>
      <c r="F9087" s="1" t="s">
        <v>4113</v>
      </c>
      <c r="G9087" s="1" t="s">
        <v>28581</v>
      </c>
      <c r="H9087" s="1" t="s">
        <v>28582</v>
      </c>
      <c r="I9087" s="4">
        <v>84.34201388888889</v>
      </c>
      <c r="J9087" s="1">
        <v>273.15</v>
      </c>
      <c r="K9087" s="1">
        <v>77.86</v>
      </c>
      <c r="M9087" s="10">
        <f t="array" ref="M9087">_xlfn.XLOOKUP(A9087,subscriptions!B9087:B10004,subscriptions!D9087:D10004)</f>
        <v>120</v>
      </c>
      <c r="N9087" s="10">
        <f t="array" ref="N9087">_xlfn.XLOOKUP(A9087,subscriptions!B9087:B10004,subscriptions!G9087:G10004)</f>
        <v>10</v>
      </c>
      <c r="O9087" s="10">
        <v>108.0</v>
      </c>
      <c r="P9087" s="10" t="str">
        <f t="array" ref="P9087">_xlfn.XLOOKUP(A9087,subscriptions!B9087:B10004,subscriptions!C9087:C10004)</f>
        <v>Residential</v>
      </c>
      <c r="Q9087" s="10" t="s">
        <v>128</v>
      </c>
      <c r="R9087" s="10" t="s">
        <v>212</v>
      </c>
      <c r="S9087" s="10" t="s">
        <v>1703</v>
      </c>
    </row>
    <row r="9088">
      <c r="A9088" s="1" t="s">
        <v>11387</v>
      </c>
      <c r="B9088" s="1" t="s">
        <v>278</v>
      </c>
      <c r="C9088" s="1" t="s">
        <v>750</v>
      </c>
      <c r="D9088" s="1" t="s">
        <v>27</v>
      </c>
      <c r="E9088" s="1" t="s">
        <v>219</v>
      </c>
      <c r="F9088" s="1" t="s">
        <v>1461</v>
      </c>
      <c r="G9088" s="1" t="s">
        <v>28583</v>
      </c>
      <c r="H9088" s="1" t="s">
        <v>28584</v>
      </c>
      <c r="I9088" s="4">
        <v>84.3396412037037</v>
      </c>
      <c r="J9088" s="1">
        <v>813.84</v>
      </c>
      <c r="K9088" s="1">
        <v>186.52</v>
      </c>
      <c r="M9088" s="10">
        <f t="array" ref="M9088">_xlfn.XLOOKUP(A9088,subscriptions!B9088:B10004,subscriptions!D9088:D10004)</f>
        <v>80</v>
      </c>
      <c r="N9088" s="10">
        <f t="array" ref="N9088">_xlfn.XLOOKUP(A9088,subscriptions!B9088:B10004,subscriptions!G9088:G10004)</f>
        <v>20</v>
      </c>
      <c r="O9088" s="10">
        <v>64.0</v>
      </c>
      <c r="P9088" s="10" t="str">
        <f t="array" ref="P9088">_xlfn.XLOOKUP(A9088,subscriptions!B9088:B10004,subscriptions!C9088:C10004)</f>
        <v>Roam</v>
      </c>
      <c r="Q9088" s="10" t="s">
        <v>128</v>
      </c>
      <c r="R9088" s="10" t="s">
        <v>148</v>
      </c>
      <c r="S9088" s="10" t="s">
        <v>234</v>
      </c>
    </row>
    <row r="9089">
      <c r="A9089" s="1" t="s">
        <v>11388</v>
      </c>
      <c r="B9089" s="1" t="s">
        <v>216</v>
      </c>
      <c r="C9089" s="1" t="s">
        <v>920</v>
      </c>
      <c r="D9089" s="1" t="s">
        <v>153</v>
      </c>
      <c r="E9089" s="1" t="s">
        <v>262</v>
      </c>
      <c r="F9089" s="1" t="s">
        <v>674</v>
      </c>
      <c r="G9089" s="1" t="s">
        <v>28585</v>
      </c>
      <c r="H9089" s="1" t="s">
        <v>28586</v>
      </c>
      <c r="I9089" s="4">
        <v>84.29454861111111</v>
      </c>
      <c r="J9089" s="1">
        <v>5911.63</v>
      </c>
      <c r="K9089" s="1">
        <v>1456.67</v>
      </c>
      <c r="M9089" s="10">
        <f t="array" ref="M9089">_xlfn.XLOOKUP(A9089,subscriptions!B9089:B10004,subscriptions!D9089:D10004)</f>
        <v>250</v>
      </c>
      <c r="N9089" s="10">
        <f t="array" ref="N9089">_xlfn.XLOOKUP(A9089,subscriptions!B9089:B10004,subscriptions!G9089:G10004)</f>
        <v>0</v>
      </c>
      <c r="O9089" s="10">
        <v>250.0</v>
      </c>
      <c r="P9089" s="10" t="str">
        <f t="array" ref="P9089">_xlfn.XLOOKUP(A9089,subscriptions!B9089:B10004,subscriptions!C9089:C10004)</f>
        <v>Business</v>
      </c>
      <c r="Q9089" s="10" t="s">
        <v>173</v>
      </c>
      <c r="R9089" s="10" t="s">
        <v>129</v>
      </c>
      <c r="S9089" s="10" t="s">
        <v>2075</v>
      </c>
    </row>
    <row r="9090">
      <c r="A9090" s="1" t="s">
        <v>11389</v>
      </c>
      <c r="B9090" s="1" t="s">
        <v>375</v>
      </c>
      <c r="C9090" s="1" t="s">
        <v>509</v>
      </c>
      <c r="D9090" s="1" t="s">
        <v>27</v>
      </c>
      <c r="E9090" s="1" t="s">
        <v>280</v>
      </c>
      <c r="F9090" s="1" t="s">
        <v>1706</v>
      </c>
      <c r="G9090" s="1" t="s">
        <v>28587</v>
      </c>
      <c r="H9090" s="1" t="s">
        <v>28588</v>
      </c>
      <c r="I9090" s="4">
        <v>84.3396412037037</v>
      </c>
      <c r="J9090" s="1">
        <v>434.05</v>
      </c>
      <c r="K9090" s="1">
        <v>60.86</v>
      </c>
      <c r="M9090" s="10">
        <f t="array" ref="M9090">_xlfn.XLOOKUP(A9090,subscriptions!B9090:B10004,subscriptions!D9090:D10004)</f>
        <v>120</v>
      </c>
      <c r="N9090" s="10">
        <f t="array" ref="N9090">_xlfn.XLOOKUP(A9090,subscriptions!B9090:B10004,subscriptions!G9090:G10004)</f>
        <v>5</v>
      </c>
      <c r="O9090" s="10">
        <v>114.0</v>
      </c>
      <c r="P9090" s="10" t="str">
        <f t="array" ref="P9090">_xlfn.XLOOKUP(A9090,subscriptions!B9090:B10004,subscriptions!C9090:C10004)</f>
        <v>Residential</v>
      </c>
      <c r="Q9090" s="10" t="s">
        <v>194</v>
      </c>
      <c r="R9090" s="10" t="s">
        <v>212</v>
      </c>
      <c r="S9090" s="10" t="s">
        <v>234</v>
      </c>
    </row>
    <row r="9091">
      <c r="A9091" s="1" t="s">
        <v>11390</v>
      </c>
      <c r="B9091" s="1" t="s">
        <v>686</v>
      </c>
      <c r="C9091" s="1" t="s">
        <v>279</v>
      </c>
      <c r="D9091" s="1" t="s">
        <v>153</v>
      </c>
      <c r="E9091" s="1" t="s">
        <v>714</v>
      </c>
      <c r="F9091" s="1" t="s">
        <v>1159</v>
      </c>
      <c r="G9091" s="1" t="s">
        <v>28589</v>
      </c>
      <c r="H9091" s="1" t="s">
        <v>28590</v>
      </c>
      <c r="I9091" s="4">
        <v>84.25082175925925</v>
      </c>
      <c r="J9091" s="1">
        <v>1470.74</v>
      </c>
      <c r="K9091" s="1">
        <v>193.59</v>
      </c>
      <c r="M9091" s="10">
        <f t="array" ref="M9091">_xlfn.XLOOKUP(A9091,subscriptions!B9091:B10004,subscriptions!D9091:D10004)</f>
        <v>120</v>
      </c>
      <c r="N9091" s="10">
        <f t="array" ref="N9091">_xlfn.XLOOKUP(A9091,subscriptions!B9091:B10004,subscriptions!G9091:G10004)</f>
        <v>10</v>
      </c>
      <c r="O9091" s="10">
        <v>108.0</v>
      </c>
      <c r="P9091" s="10" t="str">
        <f t="array" ref="P9091">_xlfn.XLOOKUP(A9091,subscriptions!B9091:B10004,subscriptions!C9091:C10004)</f>
        <v>Residential</v>
      </c>
      <c r="Q9091" s="10" t="s">
        <v>128</v>
      </c>
      <c r="R9091" s="10" t="s">
        <v>212</v>
      </c>
      <c r="S9091" s="10" t="s">
        <v>1691</v>
      </c>
    </row>
    <row r="9092">
      <c r="A9092" s="1" t="s">
        <v>11391</v>
      </c>
      <c r="B9092" s="1" t="s">
        <v>686</v>
      </c>
      <c r="C9092" s="1" t="s">
        <v>673</v>
      </c>
      <c r="D9092" s="1" t="s">
        <v>153</v>
      </c>
      <c r="E9092" s="1" t="s">
        <v>714</v>
      </c>
      <c r="F9092" s="1" t="s">
        <v>1730</v>
      </c>
      <c r="G9092" s="1" t="s">
        <v>28591</v>
      </c>
      <c r="H9092" s="1" t="s">
        <v>28592</v>
      </c>
      <c r="I9092" s="4">
        <v>84.3362962962963</v>
      </c>
      <c r="J9092" s="1">
        <v>901.02</v>
      </c>
      <c r="K9092" s="1">
        <v>173.78</v>
      </c>
      <c r="M9092" s="10">
        <f t="array" ref="M9092">_xlfn.XLOOKUP(A9092,subscriptions!B9092:B10004,subscriptions!D9092:D10004)</f>
        <v>120</v>
      </c>
      <c r="N9092" s="10">
        <f t="array" ref="N9092">_xlfn.XLOOKUP(A9092,subscriptions!B9092:B10004,subscriptions!G9092:G10004)</f>
        <v>20</v>
      </c>
      <c r="O9092" s="10">
        <v>96.0</v>
      </c>
      <c r="P9092" s="10" t="str">
        <f t="array" ref="P9092">_xlfn.XLOOKUP(A9092,subscriptions!B9092:B10004,subscriptions!C9092:C10004)</f>
        <v>Residential</v>
      </c>
      <c r="Q9092" s="10" t="s">
        <v>128</v>
      </c>
      <c r="R9092" s="10" t="s">
        <v>148</v>
      </c>
      <c r="S9092" s="10" t="s">
        <v>1971</v>
      </c>
    </row>
    <row r="9093">
      <c r="A9093" s="1" t="s">
        <v>11392</v>
      </c>
      <c r="B9093" s="1" t="s">
        <v>1984</v>
      </c>
      <c r="C9093" s="1" t="s">
        <v>1251</v>
      </c>
      <c r="D9093" s="1" t="s">
        <v>153</v>
      </c>
      <c r="E9093" s="1" t="s">
        <v>219</v>
      </c>
      <c r="F9093" s="1" t="s">
        <v>971</v>
      </c>
      <c r="G9093" s="1" t="s">
        <v>28593</v>
      </c>
      <c r="H9093" s="1" t="s">
        <v>28594</v>
      </c>
      <c r="I9093" s="4">
        <v>84.3392361111111</v>
      </c>
      <c r="J9093" s="1">
        <v>160.51</v>
      </c>
      <c r="K9093" s="1">
        <v>37.04</v>
      </c>
      <c r="M9093" s="10">
        <f t="array" ref="M9093">_xlfn.XLOOKUP(A9093,subscriptions!B9093:B10004,subscriptions!D9093:D10004)</f>
        <v>80</v>
      </c>
      <c r="N9093" s="10">
        <f t="array" ref="N9093">_xlfn.XLOOKUP(A9093,subscriptions!B9093:B10004,subscriptions!G9093:G10004)</f>
        <v>0</v>
      </c>
      <c r="O9093" s="10">
        <v>80.0</v>
      </c>
      <c r="P9093" s="10" t="str">
        <f t="array" ref="P9093">_xlfn.XLOOKUP(A9093,subscriptions!B9093:B10004,subscriptions!C9093:C10004)</f>
        <v>Roam</v>
      </c>
      <c r="Q9093" s="10" t="s">
        <v>173</v>
      </c>
      <c r="R9093" s="10" t="s">
        <v>148</v>
      </c>
      <c r="S9093" s="10" t="s">
        <v>2016</v>
      </c>
    </row>
    <row r="9094">
      <c r="A9094" s="1" t="s">
        <v>11395</v>
      </c>
      <c r="B9094" s="1" t="s">
        <v>1865</v>
      </c>
      <c r="C9094" s="1" t="s">
        <v>1973</v>
      </c>
      <c r="D9094" s="1" t="s">
        <v>153</v>
      </c>
      <c r="E9094" s="1" t="s">
        <v>262</v>
      </c>
      <c r="F9094" s="1" t="s">
        <v>4344</v>
      </c>
      <c r="G9094" s="1" t="s">
        <v>28595</v>
      </c>
      <c r="H9094" s="1" t="s">
        <v>28596</v>
      </c>
      <c r="I9094" s="4">
        <v>84.2528125</v>
      </c>
      <c r="J9094" s="1">
        <v>1053.78</v>
      </c>
      <c r="K9094" s="1">
        <v>167.35</v>
      </c>
      <c r="M9094" s="10">
        <f t="array" ref="M9094">_xlfn.XLOOKUP(A9094,subscriptions!B9094:B10004,subscriptions!D9094:D10004)</f>
        <v>250</v>
      </c>
      <c r="N9094" s="10">
        <f t="array" ref="N9094">_xlfn.XLOOKUP(A9094,subscriptions!B9094:B10004,subscriptions!G9094:G10004)</f>
        <v>5</v>
      </c>
      <c r="O9094" s="10">
        <v>237.5</v>
      </c>
      <c r="P9094" s="10" t="str">
        <f t="array" ref="P9094">_xlfn.XLOOKUP(A9094,subscriptions!B9094:B10004,subscriptions!C9094:C10004)</f>
        <v>Business</v>
      </c>
      <c r="Q9094" s="10" t="s">
        <v>194</v>
      </c>
      <c r="R9094" s="10" t="s">
        <v>129</v>
      </c>
      <c r="S9094" s="10" t="s">
        <v>916</v>
      </c>
    </row>
    <row r="9095">
      <c r="A9095" s="1" t="s">
        <v>11396</v>
      </c>
      <c r="B9095" s="1" t="s">
        <v>2788</v>
      </c>
      <c r="C9095" s="1" t="s">
        <v>426</v>
      </c>
      <c r="D9095" s="1" t="s">
        <v>153</v>
      </c>
      <c r="E9095" s="1" t="s">
        <v>179</v>
      </c>
      <c r="F9095" s="1" t="s">
        <v>357</v>
      </c>
      <c r="G9095" s="1" t="s">
        <v>28597</v>
      </c>
      <c r="H9095" s="1" t="s">
        <v>28598</v>
      </c>
      <c r="I9095" s="4">
        <v>84.37662037037038</v>
      </c>
      <c r="J9095" s="1">
        <v>1866.82</v>
      </c>
      <c r="K9095" s="1">
        <v>235.19</v>
      </c>
      <c r="L9095" s="1">
        <v>100.0</v>
      </c>
      <c r="M9095" s="10">
        <f t="array" ref="M9095">_xlfn.XLOOKUP(A9095,subscriptions!B9095:B10004,subscriptions!D9095:D10004)</f>
        <v>120</v>
      </c>
      <c r="N9095" s="10">
        <f t="array" ref="N9095">_xlfn.XLOOKUP(A9095,subscriptions!B9095:B10004,subscriptions!G9095:G10004)</f>
        <v>10</v>
      </c>
      <c r="O9095" s="10">
        <v>108.0</v>
      </c>
      <c r="P9095" s="10" t="str">
        <f t="array" ref="P9095">_xlfn.XLOOKUP(A9095,subscriptions!B9095:B10004,subscriptions!C9095:C10004)</f>
        <v>Residential</v>
      </c>
      <c r="Q9095" s="10" t="s">
        <v>128</v>
      </c>
      <c r="R9095" s="10" t="s">
        <v>212</v>
      </c>
      <c r="S9095" s="10" t="s">
        <v>3910</v>
      </c>
    </row>
    <row r="9096">
      <c r="A9096" s="1" t="s">
        <v>11397</v>
      </c>
      <c r="B9096" s="1" t="s">
        <v>1527</v>
      </c>
      <c r="C9096" s="1" t="s">
        <v>110</v>
      </c>
      <c r="D9096" s="1" t="s">
        <v>153</v>
      </c>
      <c r="E9096" s="1" t="s">
        <v>332</v>
      </c>
      <c r="F9096" s="1" t="s">
        <v>1028</v>
      </c>
      <c r="G9096" s="1" t="s">
        <v>28599</v>
      </c>
      <c r="H9096" s="1" t="s">
        <v>28600</v>
      </c>
      <c r="I9096" s="4">
        <v>84.21273148148148</v>
      </c>
      <c r="J9096" s="1">
        <v>1129.91</v>
      </c>
      <c r="K9096" s="1">
        <v>148.08</v>
      </c>
      <c r="M9096" s="10">
        <f t="array" ref="M9096">_xlfn.XLOOKUP(A9096,subscriptions!B9096:B10004,subscriptions!D9096:D10004)</f>
        <v>120</v>
      </c>
      <c r="N9096" s="10">
        <f t="array" ref="N9096">_xlfn.XLOOKUP(A9096,subscriptions!B9096:B10004,subscriptions!G9096:G10004)</f>
        <v>20</v>
      </c>
      <c r="O9096" s="10">
        <v>96.0</v>
      </c>
      <c r="P9096" s="10" t="str">
        <f t="array" ref="P9096">_xlfn.XLOOKUP(A9096,subscriptions!B9096:B10004,subscriptions!C9096:C10004)</f>
        <v>Residential</v>
      </c>
      <c r="Q9096" s="10" t="s">
        <v>128</v>
      </c>
      <c r="R9096" s="10" t="s">
        <v>148</v>
      </c>
      <c r="S9096" s="10" t="s">
        <v>813</v>
      </c>
    </row>
    <row r="9097">
      <c r="A9097" s="1" t="s">
        <v>11398</v>
      </c>
      <c r="B9097" s="1" t="s">
        <v>4509</v>
      </c>
      <c r="C9097" s="1" t="s">
        <v>456</v>
      </c>
      <c r="D9097" s="1" t="s">
        <v>153</v>
      </c>
      <c r="E9097" s="1" t="s">
        <v>219</v>
      </c>
      <c r="F9097" s="1" t="s">
        <v>971</v>
      </c>
      <c r="G9097" s="1" t="s">
        <v>28601</v>
      </c>
      <c r="H9097" s="1" t="s">
        <v>28602</v>
      </c>
      <c r="I9097" s="4">
        <v>84.33763888888889</v>
      </c>
      <c r="J9097" s="1">
        <v>3134.83</v>
      </c>
      <c r="K9097" s="1">
        <v>560.99</v>
      </c>
      <c r="M9097" s="10">
        <f t="array" ref="M9097">_xlfn.XLOOKUP(A9097,subscriptions!B9097:B10004,subscriptions!D9097:D10004)</f>
        <v>120</v>
      </c>
      <c r="N9097" s="10">
        <f t="array" ref="N9097">_xlfn.XLOOKUP(A9097,subscriptions!B9097:B10004,subscriptions!G9097:G10004)</f>
        <v>0</v>
      </c>
      <c r="O9097" s="10">
        <v>120.0</v>
      </c>
      <c r="P9097" s="10" t="str">
        <f t="array" ref="P9097">_xlfn.XLOOKUP(A9097,subscriptions!B9097:B10004,subscriptions!C9097:C10004)</f>
        <v>Residential</v>
      </c>
      <c r="Q9097" s="10" t="s">
        <v>173</v>
      </c>
      <c r="R9097" s="10" t="s">
        <v>212</v>
      </c>
      <c r="S9097" s="10" t="s">
        <v>1961</v>
      </c>
    </row>
    <row r="9098">
      <c r="A9098" s="1" t="s">
        <v>11399</v>
      </c>
      <c r="B9098" s="1" t="s">
        <v>1506</v>
      </c>
      <c r="C9098" s="1" t="s">
        <v>764</v>
      </c>
      <c r="D9098" s="1" t="s">
        <v>27</v>
      </c>
      <c r="E9098" s="1" t="s">
        <v>631</v>
      </c>
      <c r="F9098" s="1" t="s">
        <v>922</v>
      </c>
      <c r="G9098" s="1" t="s">
        <v>28603</v>
      </c>
      <c r="H9098" s="1" t="s">
        <v>28604</v>
      </c>
      <c r="I9098" s="4">
        <v>84.17388888888888</v>
      </c>
      <c r="J9098" s="1">
        <v>561.49</v>
      </c>
      <c r="K9098" s="1">
        <v>131.19</v>
      </c>
      <c r="M9098" s="10">
        <f t="array" ref="M9098">_xlfn.XLOOKUP(A9098,subscriptions!B9098:B10004,subscriptions!D9098:D10004)</f>
        <v>120</v>
      </c>
      <c r="N9098" s="10">
        <f t="array" ref="N9098">_xlfn.XLOOKUP(A9098,subscriptions!B9098:B10004,subscriptions!G9098:G10004)</f>
        <v>5</v>
      </c>
      <c r="O9098" s="10">
        <v>114.0</v>
      </c>
      <c r="P9098" s="10" t="str">
        <f t="array" ref="P9098">_xlfn.XLOOKUP(A9098,subscriptions!B9098:B10004,subscriptions!C9098:C10004)</f>
        <v>Residential</v>
      </c>
      <c r="Q9098" s="10" t="s">
        <v>194</v>
      </c>
      <c r="R9098" s="10" t="s">
        <v>212</v>
      </c>
      <c r="S9098" s="10" t="s">
        <v>3087</v>
      </c>
    </row>
    <row r="9099">
      <c r="A9099" s="1" t="s">
        <v>11400</v>
      </c>
      <c r="B9099" s="1" t="s">
        <v>814</v>
      </c>
      <c r="C9099" s="1" t="s">
        <v>1973</v>
      </c>
      <c r="D9099" s="1" t="s">
        <v>153</v>
      </c>
      <c r="E9099" s="1" t="s">
        <v>179</v>
      </c>
      <c r="F9099" s="1" t="s">
        <v>844</v>
      </c>
      <c r="G9099" s="1" t="s">
        <v>28605</v>
      </c>
      <c r="H9099" s="1" t="s">
        <v>28606</v>
      </c>
      <c r="I9099" s="4">
        <v>84.29940972222222</v>
      </c>
      <c r="J9099" s="1">
        <v>185.3</v>
      </c>
      <c r="K9099" s="1">
        <v>48.69</v>
      </c>
      <c r="L9099" s="1">
        <v>100.0</v>
      </c>
      <c r="M9099" s="10">
        <f t="array" ref="M9099">_xlfn.XLOOKUP(A9099,subscriptions!B9099:B10004,subscriptions!D9099:D10004)</f>
        <v>120</v>
      </c>
      <c r="N9099" s="10">
        <f t="array" ref="N9099">_xlfn.XLOOKUP(A9099,subscriptions!B9099:B10004,subscriptions!G9099:G10004)</f>
        <v>10</v>
      </c>
      <c r="O9099" s="10">
        <v>108.0</v>
      </c>
      <c r="P9099" s="10" t="str">
        <f t="array" ref="P9099">_xlfn.XLOOKUP(A9099,subscriptions!B9099:B10004,subscriptions!C9099:C10004)</f>
        <v>Residential</v>
      </c>
      <c r="Q9099" s="10" t="s">
        <v>128</v>
      </c>
      <c r="R9099" s="10" t="s">
        <v>212</v>
      </c>
      <c r="S9099" s="10" t="s">
        <v>522</v>
      </c>
    </row>
    <row r="9100">
      <c r="A9100" s="1" t="s">
        <v>11401</v>
      </c>
      <c r="B9100" s="1" t="s">
        <v>2018</v>
      </c>
      <c r="C9100" s="1" t="s">
        <v>473</v>
      </c>
      <c r="D9100" s="1" t="s">
        <v>27</v>
      </c>
      <c r="E9100" s="1" t="s">
        <v>179</v>
      </c>
      <c r="F9100" s="1" t="s">
        <v>844</v>
      </c>
      <c r="G9100" s="1" t="s">
        <v>28607</v>
      </c>
      <c r="H9100" s="1" t="s">
        <v>28608</v>
      </c>
      <c r="I9100" s="4">
        <v>84.33548611111111</v>
      </c>
      <c r="J9100" s="1">
        <v>4186.62</v>
      </c>
      <c r="K9100" s="1">
        <v>589.26</v>
      </c>
      <c r="L9100" s="1">
        <v>100.0</v>
      </c>
      <c r="M9100" s="10">
        <f t="array" ref="M9100">_xlfn.XLOOKUP(A9100,subscriptions!B9100:B10004,subscriptions!D9100:D10004)</f>
        <v>250</v>
      </c>
      <c r="N9100" s="10">
        <f t="array" ref="N9100">_xlfn.XLOOKUP(A9100,subscriptions!B9100:B10004,subscriptions!G9100:G10004)</f>
        <v>20</v>
      </c>
      <c r="O9100" s="10">
        <v>200.0</v>
      </c>
      <c r="P9100" s="10" t="str">
        <f t="array" ref="P9100">_xlfn.XLOOKUP(A9100,subscriptions!B9100:B10004,subscriptions!C9100:C10004)</f>
        <v>Business</v>
      </c>
      <c r="Q9100" s="10" t="s">
        <v>128</v>
      </c>
      <c r="R9100" s="10" t="s">
        <v>129</v>
      </c>
      <c r="S9100" s="10" t="s">
        <v>571</v>
      </c>
    </row>
    <row r="9101">
      <c r="A9101" s="1" t="s">
        <v>11402</v>
      </c>
      <c r="B9101" s="1" t="s">
        <v>425</v>
      </c>
      <c r="C9101" s="1" t="s">
        <v>198</v>
      </c>
      <c r="D9101" s="1" t="s">
        <v>153</v>
      </c>
      <c r="E9101" s="1" t="s">
        <v>111</v>
      </c>
      <c r="F9101" s="1" t="s">
        <v>1906</v>
      </c>
      <c r="G9101" s="1" t="s">
        <v>28609</v>
      </c>
      <c r="H9101" s="1" t="s">
        <v>28610</v>
      </c>
      <c r="I9101" s="4">
        <v>84.25702546296296</v>
      </c>
      <c r="J9101" s="1">
        <v>762.7</v>
      </c>
      <c r="K9101" s="1">
        <v>147.71</v>
      </c>
      <c r="M9101" s="10">
        <f t="array" ref="M9101">_xlfn.XLOOKUP(A9101,subscriptions!B9101:B10004,subscriptions!D9101:D10004)</f>
        <v>80</v>
      </c>
      <c r="N9101" s="10">
        <f t="array" ref="N9101">_xlfn.XLOOKUP(A9101,subscriptions!B9101:B10004,subscriptions!G9101:G10004)</f>
        <v>0</v>
      </c>
      <c r="O9101" s="10">
        <v>80.0</v>
      </c>
      <c r="P9101" s="10" t="str">
        <f t="array" ref="P9101">_xlfn.XLOOKUP(A9101,subscriptions!B9101:B10004,subscriptions!C9101:C10004)</f>
        <v>Roam</v>
      </c>
      <c r="Q9101" s="10" t="s">
        <v>173</v>
      </c>
      <c r="R9101" s="10" t="s">
        <v>148</v>
      </c>
      <c r="S9101" s="10" t="s">
        <v>175</v>
      </c>
    </row>
    <row r="9102">
      <c r="A9102" s="1" t="s">
        <v>11403</v>
      </c>
      <c r="B9102" s="1" t="s">
        <v>177</v>
      </c>
      <c r="C9102" s="1" t="s">
        <v>871</v>
      </c>
      <c r="D9102" s="1" t="s">
        <v>153</v>
      </c>
      <c r="E9102" s="1" t="s">
        <v>332</v>
      </c>
      <c r="F9102" s="1" t="s">
        <v>510</v>
      </c>
      <c r="G9102" s="1" t="s">
        <v>28611</v>
      </c>
      <c r="H9102" s="1" t="s">
        <v>28612</v>
      </c>
      <c r="I9102" s="4">
        <v>84.38135416666667</v>
      </c>
      <c r="J9102" s="1">
        <v>1338.47</v>
      </c>
      <c r="K9102" s="1">
        <v>137.67</v>
      </c>
      <c r="M9102" s="10">
        <f t="array" ref="M9102">_xlfn.XLOOKUP(A9102,subscriptions!B9102:B10004,subscriptions!D9102:D10004)</f>
        <v>250</v>
      </c>
      <c r="N9102" s="10">
        <f t="array" ref="N9102">_xlfn.XLOOKUP(A9102,subscriptions!B9102:B10004,subscriptions!G9102:G10004)</f>
        <v>5</v>
      </c>
      <c r="O9102" s="10">
        <v>237.5</v>
      </c>
      <c r="P9102" s="10" t="str">
        <f t="array" ref="P9102">_xlfn.XLOOKUP(A9102,subscriptions!B9102:B10004,subscriptions!C9102:C10004)</f>
        <v>Business</v>
      </c>
      <c r="Q9102" s="10" t="s">
        <v>194</v>
      </c>
      <c r="R9102" s="10" t="s">
        <v>129</v>
      </c>
      <c r="S9102" s="10" t="s">
        <v>1789</v>
      </c>
    </row>
    <row r="9103">
      <c r="A9103" s="1" t="s">
        <v>11404</v>
      </c>
      <c r="B9103" s="1" t="s">
        <v>969</v>
      </c>
      <c r="C9103" s="1" t="s">
        <v>1142</v>
      </c>
      <c r="D9103" s="1" t="s">
        <v>27</v>
      </c>
      <c r="E9103" s="1" t="s">
        <v>332</v>
      </c>
      <c r="F9103" s="1" t="s">
        <v>736</v>
      </c>
      <c r="G9103" s="1" t="s">
        <v>28613</v>
      </c>
      <c r="H9103" s="1" t="s">
        <v>28614</v>
      </c>
      <c r="I9103" s="4">
        <v>84.16880787037037</v>
      </c>
      <c r="J9103" s="1">
        <v>2405.35</v>
      </c>
      <c r="K9103" s="1">
        <v>553.28</v>
      </c>
      <c r="M9103" s="10">
        <f t="array" ref="M9103">_xlfn.XLOOKUP(A9103,subscriptions!B9103:B10004,subscriptions!D9103:D10004)</f>
        <v>120</v>
      </c>
      <c r="N9103" s="10">
        <f t="array" ref="N9103">_xlfn.XLOOKUP(A9103,subscriptions!B9103:B10004,subscriptions!G9103:G10004)</f>
        <v>10</v>
      </c>
      <c r="O9103" s="10">
        <v>108.0</v>
      </c>
      <c r="P9103" s="10" t="str">
        <f t="array" ref="P9103">_xlfn.XLOOKUP(A9103,subscriptions!B9103:B10004,subscriptions!C9103:C10004)</f>
        <v>Residential</v>
      </c>
      <c r="Q9103" s="10" t="s">
        <v>128</v>
      </c>
      <c r="R9103" s="10" t="s">
        <v>212</v>
      </c>
      <c r="S9103" s="10" t="s">
        <v>1504</v>
      </c>
    </row>
    <row r="9104">
      <c r="A9104" s="1" t="s">
        <v>11405</v>
      </c>
      <c r="B9104" s="1" t="s">
        <v>1262</v>
      </c>
      <c r="C9104" s="1" t="s">
        <v>524</v>
      </c>
      <c r="D9104" s="1" t="s">
        <v>27</v>
      </c>
      <c r="E9104" s="1" t="s">
        <v>111</v>
      </c>
      <c r="F9104" s="1" t="s">
        <v>154</v>
      </c>
      <c r="G9104" s="1" t="s">
        <v>28615</v>
      </c>
      <c r="H9104" s="1" t="s">
        <v>28616</v>
      </c>
      <c r="I9104" s="4">
        <v>84.41810185185186</v>
      </c>
      <c r="J9104" s="1">
        <v>638.04</v>
      </c>
      <c r="K9104" s="1">
        <v>119.6</v>
      </c>
      <c r="M9104" s="10">
        <f t="array" ref="M9104">_xlfn.XLOOKUP(A9104,subscriptions!B9104:B10004,subscriptions!D9104:D10004)</f>
        <v>120</v>
      </c>
      <c r="N9104" s="10">
        <f t="array" ref="N9104">_xlfn.XLOOKUP(A9104,subscriptions!B9104:B10004,subscriptions!G9104:G10004)</f>
        <v>20</v>
      </c>
      <c r="O9104" s="10">
        <v>96.0</v>
      </c>
      <c r="P9104" s="10" t="str">
        <f t="array" ref="P9104">_xlfn.XLOOKUP(A9104,subscriptions!B9104:B10004,subscriptions!C9104:C10004)</f>
        <v>Residential</v>
      </c>
      <c r="Q9104" s="10" t="s">
        <v>128</v>
      </c>
      <c r="R9104" s="10" t="s">
        <v>148</v>
      </c>
      <c r="S9104" s="10" t="s">
        <v>3020</v>
      </c>
    </row>
    <row r="9105">
      <c r="A9105" s="1" t="s">
        <v>11406</v>
      </c>
      <c r="B9105" s="1" t="s">
        <v>1460</v>
      </c>
      <c r="C9105" s="1" t="s">
        <v>2007</v>
      </c>
      <c r="D9105" s="1" t="s">
        <v>27</v>
      </c>
      <c r="E9105" s="1" t="s">
        <v>179</v>
      </c>
      <c r="F9105" s="1" t="s">
        <v>773</v>
      </c>
      <c r="G9105" s="1" t="s">
        <v>28617</v>
      </c>
      <c r="H9105" s="1" t="s">
        <v>28618</v>
      </c>
      <c r="I9105" s="4">
        <v>84.16815972222223</v>
      </c>
      <c r="J9105" s="1">
        <v>1939.04</v>
      </c>
      <c r="K9105" s="1">
        <v>207.89</v>
      </c>
      <c r="L9105" s="1">
        <v>100.0</v>
      </c>
      <c r="M9105" s="10">
        <f t="array" ref="M9105">_xlfn.XLOOKUP(A9105,subscriptions!B9105:B10004,subscriptions!D9105:D10004)</f>
        <v>50</v>
      </c>
      <c r="N9105" s="10">
        <f t="array" ref="N9105">_xlfn.XLOOKUP(A9105,subscriptions!B9105:B10004,subscriptions!G9105:G10004)</f>
        <v>0</v>
      </c>
      <c r="O9105" s="10">
        <v>50.0</v>
      </c>
      <c r="P9105" s="10" t="str">
        <f t="array" ref="P9105">_xlfn.XLOOKUP(A9105,subscriptions!B9105:B10004,subscriptions!C9105:C10004)</f>
        <v>Mini</v>
      </c>
      <c r="Q9105" s="10" t="s">
        <v>173</v>
      </c>
      <c r="R9105" s="10" t="s">
        <v>148</v>
      </c>
      <c r="S9105" s="10" t="s">
        <v>1042</v>
      </c>
    </row>
    <row r="9106">
      <c r="A9106" s="1" t="s">
        <v>11407</v>
      </c>
      <c r="B9106" s="1" t="s">
        <v>1141</v>
      </c>
      <c r="C9106" s="1" t="s">
        <v>110</v>
      </c>
      <c r="D9106" s="1" t="s">
        <v>27</v>
      </c>
      <c r="E9106" s="1" t="s">
        <v>631</v>
      </c>
      <c r="F9106" s="1" t="s">
        <v>1115</v>
      </c>
      <c r="G9106" s="1" t="s">
        <v>28619</v>
      </c>
      <c r="H9106" s="1" t="s">
        <v>28620</v>
      </c>
      <c r="I9106" s="4">
        <v>84.21556712962963</v>
      </c>
      <c r="J9106" s="1">
        <v>268.27</v>
      </c>
      <c r="K9106" s="1">
        <v>74.31</v>
      </c>
      <c r="M9106" s="10">
        <f t="array" ref="M9106">_xlfn.XLOOKUP(A9106,subscriptions!B9106:B10004,subscriptions!D9106:D10004)</f>
        <v>120</v>
      </c>
      <c r="N9106" s="10">
        <f t="array" ref="N9106">_xlfn.XLOOKUP(A9106,subscriptions!B9106:B10004,subscriptions!G9106:G10004)</f>
        <v>5</v>
      </c>
      <c r="O9106" s="10">
        <v>114.0</v>
      </c>
      <c r="P9106" s="10" t="str">
        <f t="array" ref="P9106">_xlfn.XLOOKUP(A9106,subscriptions!B9106:B10004,subscriptions!C9106:C10004)</f>
        <v>Residential</v>
      </c>
      <c r="Q9106" s="10" t="s">
        <v>194</v>
      </c>
      <c r="R9106" s="10" t="s">
        <v>212</v>
      </c>
      <c r="S9106" s="10" t="s">
        <v>1212</v>
      </c>
    </row>
    <row r="9107">
      <c r="A9107" s="1" t="s">
        <v>11410</v>
      </c>
      <c r="B9107" s="1" t="s">
        <v>1414</v>
      </c>
      <c r="C9107" s="1" t="s">
        <v>1388</v>
      </c>
      <c r="D9107" s="1" t="s">
        <v>27</v>
      </c>
      <c r="E9107" s="1" t="s">
        <v>28</v>
      </c>
      <c r="F9107" s="1" t="s">
        <v>2188</v>
      </c>
      <c r="G9107" s="1" t="s">
        <v>28621</v>
      </c>
      <c r="H9107" s="1" t="s">
        <v>28622</v>
      </c>
      <c r="I9107" s="4">
        <v>84.21672453703704</v>
      </c>
      <c r="J9107" s="1">
        <v>566.47</v>
      </c>
      <c r="K9107" s="1">
        <v>93.95</v>
      </c>
      <c r="M9107" s="10">
        <f t="array" ref="M9107">_xlfn.XLOOKUP(A9107,subscriptions!B9107:B10004,subscriptions!D9107:D10004)</f>
        <v>80</v>
      </c>
      <c r="N9107" s="10">
        <f t="array" ref="N9107">_xlfn.XLOOKUP(A9107,subscriptions!B9107:B10004,subscriptions!G9107:G10004)</f>
        <v>10</v>
      </c>
      <c r="O9107" s="10">
        <v>72.0</v>
      </c>
      <c r="P9107" s="10" t="str">
        <f t="array" ref="P9107">_xlfn.XLOOKUP(A9107,subscriptions!B9107:B10004,subscriptions!C9107:C10004)</f>
        <v>Roam</v>
      </c>
      <c r="Q9107" s="10" t="s">
        <v>128</v>
      </c>
      <c r="R9107" s="10" t="s">
        <v>148</v>
      </c>
      <c r="S9107" s="10" t="s">
        <v>453</v>
      </c>
    </row>
    <row r="9108">
      <c r="A9108" s="1" t="s">
        <v>11411</v>
      </c>
      <c r="B9108" s="1" t="s">
        <v>426</v>
      </c>
      <c r="C9108" s="1" t="s">
        <v>871</v>
      </c>
      <c r="D9108" s="1" t="s">
        <v>153</v>
      </c>
      <c r="E9108" s="1" t="s">
        <v>179</v>
      </c>
      <c r="F9108" s="1" t="s">
        <v>1045</v>
      </c>
      <c r="G9108" s="1" t="s">
        <v>28623</v>
      </c>
      <c r="H9108" s="1" t="s">
        <v>28624</v>
      </c>
      <c r="I9108" s="4">
        <v>84.38131944444444</v>
      </c>
      <c r="J9108" s="1">
        <v>284.47</v>
      </c>
      <c r="K9108" s="1">
        <v>53.34</v>
      </c>
      <c r="L9108" s="1">
        <v>100.0</v>
      </c>
      <c r="M9108" s="10">
        <f t="array" ref="M9108">_xlfn.XLOOKUP(A9108,subscriptions!B9108:B10004,subscriptions!D9108:D10004)</f>
        <v>120</v>
      </c>
      <c r="N9108" s="10">
        <f t="array" ref="N9108">_xlfn.XLOOKUP(A9108,subscriptions!B9108:B10004,subscriptions!G9108:G10004)</f>
        <v>20</v>
      </c>
      <c r="O9108" s="10">
        <v>96.0</v>
      </c>
      <c r="P9108" s="10" t="str">
        <f t="array" ref="P9108">_xlfn.XLOOKUP(A9108,subscriptions!B9108:B10004,subscriptions!C9108:C10004)</f>
        <v>Residential</v>
      </c>
      <c r="Q9108" s="10" t="s">
        <v>128</v>
      </c>
      <c r="R9108" s="10" t="s">
        <v>148</v>
      </c>
      <c r="S9108" s="10" t="s">
        <v>1789</v>
      </c>
    </row>
    <row r="9109">
      <c r="A9109" s="1" t="s">
        <v>11412</v>
      </c>
      <c r="B9109" s="1" t="s">
        <v>109</v>
      </c>
      <c r="C9109" s="1" t="s">
        <v>827</v>
      </c>
      <c r="D9109" s="1" t="s">
        <v>27</v>
      </c>
      <c r="E9109" s="1" t="s">
        <v>219</v>
      </c>
      <c r="F9109" s="1" t="s">
        <v>458</v>
      </c>
      <c r="G9109" s="1" t="s">
        <v>28625</v>
      </c>
      <c r="H9109" s="1" t="s">
        <v>28626</v>
      </c>
      <c r="I9109" s="4">
        <v>84.38074074074073</v>
      </c>
      <c r="J9109" s="1">
        <v>2550.84</v>
      </c>
      <c r="K9109" s="1">
        <v>467.67</v>
      </c>
      <c r="M9109" s="10">
        <f t="array" ref="M9109">_xlfn.XLOOKUP(A9109,subscriptions!B9109:B10004,subscriptions!D9109:D10004)</f>
        <v>120</v>
      </c>
      <c r="N9109" s="10">
        <f t="array" ref="N9109">_xlfn.XLOOKUP(A9109,subscriptions!B9109:B10004,subscriptions!G9109:G10004)</f>
        <v>0</v>
      </c>
      <c r="O9109" s="10">
        <v>120.0</v>
      </c>
      <c r="P9109" s="10" t="str">
        <f t="array" ref="P9109">_xlfn.XLOOKUP(A9109,subscriptions!B9109:B10004,subscriptions!C9109:C10004)</f>
        <v>Residential</v>
      </c>
      <c r="Q9109" s="10" t="s">
        <v>173</v>
      </c>
      <c r="R9109" s="10" t="s">
        <v>212</v>
      </c>
      <c r="S9109" s="10" t="s">
        <v>762</v>
      </c>
    </row>
    <row r="9110">
      <c r="A9110" s="1" t="s">
        <v>11413</v>
      </c>
      <c r="B9110" s="1" t="s">
        <v>1027</v>
      </c>
      <c r="C9110" s="1" t="s">
        <v>800</v>
      </c>
      <c r="D9110" s="1" t="s">
        <v>153</v>
      </c>
      <c r="E9110" s="1" t="s">
        <v>111</v>
      </c>
      <c r="F9110" s="1" t="s">
        <v>1917</v>
      </c>
      <c r="G9110" s="1" t="s">
        <v>28627</v>
      </c>
      <c r="H9110" s="1" t="s">
        <v>28628</v>
      </c>
      <c r="I9110" s="4">
        <v>84.38009259259259</v>
      </c>
      <c r="J9110" s="1">
        <v>427.8</v>
      </c>
      <c r="K9110" s="1">
        <v>68.76</v>
      </c>
      <c r="M9110" s="10">
        <f t="array" ref="M9110">_xlfn.XLOOKUP(A9110,subscriptions!B9110:B10004,subscriptions!D9110:D10004)</f>
        <v>120</v>
      </c>
      <c r="N9110" s="10">
        <f t="array" ref="N9110">_xlfn.XLOOKUP(A9110,subscriptions!B9110:B10004,subscriptions!G9110:G10004)</f>
        <v>5</v>
      </c>
      <c r="O9110" s="10">
        <v>114.0</v>
      </c>
      <c r="P9110" s="10" t="str">
        <f t="array" ref="P9110">_xlfn.XLOOKUP(A9110,subscriptions!B9110:B10004,subscriptions!C9110:C10004)</f>
        <v>Residential</v>
      </c>
      <c r="Q9110" s="10" t="s">
        <v>194</v>
      </c>
      <c r="R9110" s="10" t="s">
        <v>212</v>
      </c>
      <c r="S9110" s="10" t="s">
        <v>698</v>
      </c>
    </row>
    <row r="9111">
      <c r="A9111" s="1" t="s">
        <v>11414</v>
      </c>
      <c r="B9111" s="1" t="s">
        <v>1972</v>
      </c>
      <c r="C9111" s="1" t="s">
        <v>133</v>
      </c>
      <c r="D9111" s="1" t="s">
        <v>27</v>
      </c>
      <c r="E9111" s="1" t="s">
        <v>28</v>
      </c>
      <c r="F9111" s="1" t="s">
        <v>2188</v>
      </c>
      <c r="G9111" s="1" t="s">
        <v>28629</v>
      </c>
      <c r="H9111" s="1" t="s">
        <v>28630</v>
      </c>
      <c r="I9111" s="4">
        <v>84.17380787037037</v>
      </c>
      <c r="J9111" s="1">
        <v>1945.6</v>
      </c>
      <c r="K9111" s="1">
        <v>179.94</v>
      </c>
      <c r="M9111" s="10">
        <f t="array" ref="M9111">_xlfn.XLOOKUP(A9111,subscriptions!B9111:B10004,subscriptions!D9111:D10004)</f>
        <v>120</v>
      </c>
      <c r="N9111" s="10">
        <f t="array" ref="N9111">_xlfn.XLOOKUP(A9111,subscriptions!B9111:B10004,subscriptions!G9111:G10004)</f>
        <v>10</v>
      </c>
      <c r="O9111" s="10">
        <v>108.0</v>
      </c>
      <c r="P9111" s="10" t="str">
        <f t="array" ref="P9111">_xlfn.XLOOKUP(A9111,subscriptions!B9111:B10004,subscriptions!C9111:C10004)</f>
        <v>Residential</v>
      </c>
      <c r="Q9111" s="10" t="s">
        <v>128</v>
      </c>
      <c r="R9111" s="10" t="s">
        <v>212</v>
      </c>
      <c r="S9111" s="10" t="s">
        <v>3087</v>
      </c>
    </row>
    <row r="9112">
      <c r="A9112" s="1" t="s">
        <v>11415</v>
      </c>
      <c r="B9112" s="1" t="s">
        <v>312</v>
      </c>
      <c r="C9112" s="1" t="s">
        <v>800</v>
      </c>
      <c r="D9112" s="1" t="s">
        <v>153</v>
      </c>
      <c r="E9112" s="1" t="s">
        <v>28</v>
      </c>
      <c r="F9112" s="1" t="s">
        <v>2097</v>
      </c>
      <c r="G9112" s="1" t="s">
        <v>28631</v>
      </c>
      <c r="H9112" s="1" t="s">
        <v>28632</v>
      </c>
      <c r="I9112" s="4">
        <v>84.29471064814815</v>
      </c>
      <c r="J9112" s="1">
        <v>4354.93</v>
      </c>
      <c r="K9112" s="1">
        <v>865.09</v>
      </c>
      <c r="M9112" s="10">
        <f t="array" ref="M9112">_xlfn.XLOOKUP(A9112,subscriptions!B9112:B10004,subscriptions!D9112:D10004)</f>
        <v>120</v>
      </c>
      <c r="N9112" s="10">
        <f t="array" ref="N9112">_xlfn.XLOOKUP(A9112,subscriptions!B9112:B10004,subscriptions!G9112:G10004)</f>
        <v>20</v>
      </c>
      <c r="O9112" s="10">
        <v>96.0</v>
      </c>
      <c r="P9112" s="10" t="str">
        <f t="array" ref="P9112">_xlfn.XLOOKUP(A9112,subscriptions!B9112:B10004,subscriptions!C9112:C10004)</f>
        <v>Residential</v>
      </c>
      <c r="Q9112" s="10" t="s">
        <v>128</v>
      </c>
      <c r="R9112" s="10" t="s">
        <v>148</v>
      </c>
      <c r="S9112" s="10" t="s">
        <v>2075</v>
      </c>
    </row>
    <row r="9113">
      <c r="A9113" s="1" t="s">
        <v>11416</v>
      </c>
      <c r="B9113" s="1" t="s">
        <v>1157</v>
      </c>
      <c r="C9113" s="1" t="s">
        <v>1251</v>
      </c>
      <c r="D9113" s="1" t="s">
        <v>27</v>
      </c>
      <c r="E9113" s="1" t="s">
        <v>239</v>
      </c>
      <c r="F9113" s="1" t="s">
        <v>2765</v>
      </c>
      <c r="G9113" s="1" t="s">
        <v>28633</v>
      </c>
      <c r="H9113" s="1" t="s">
        <v>28634</v>
      </c>
      <c r="I9113" s="4">
        <v>84.29752314814814</v>
      </c>
      <c r="J9113" s="1">
        <v>1175.44</v>
      </c>
      <c r="K9113" s="1">
        <v>243.69</v>
      </c>
      <c r="M9113" s="10">
        <f t="array" ref="M9113">_xlfn.XLOOKUP(A9113,subscriptions!B9113:B10004,subscriptions!D9113:D10004)</f>
        <v>80</v>
      </c>
      <c r="N9113" s="10">
        <f t="array" ref="N9113">_xlfn.XLOOKUP(A9113,subscriptions!B9113:B10004,subscriptions!G9113:G10004)</f>
        <v>0</v>
      </c>
      <c r="O9113" s="10">
        <v>80.0</v>
      </c>
      <c r="P9113" s="10" t="str">
        <f t="array" ref="P9113">_xlfn.XLOOKUP(A9113,subscriptions!B9113:B10004,subscriptions!C9113:C10004)</f>
        <v>Roam</v>
      </c>
      <c r="Q9113" s="10" t="s">
        <v>173</v>
      </c>
      <c r="R9113" s="10" t="s">
        <v>148</v>
      </c>
      <c r="S9113" s="10" t="s">
        <v>407</v>
      </c>
    </row>
    <row r="9114">
      <c r="A9114" s="1" t="s">
        <v>11417</v>
      </c>
      <c r="B9114" s="1" t="s">
        <v>472</v>
      </c>
      <c r="C9114" s="1" t="s">
        <v>673</v>
      </c>
      <c r="D9114" s="1" t="s">
        <v>27</v>
      </c>
      <c r="E9114" s="1" t="s">
        <v>239</v>
      </c>
      <c r="F9114" s="1" t="s">
        <v>2076</v>
      </c>
      <c r="G9114" s="1" t="s">
        <v>28635</v>
      </c>
      <c r="H9114" s="1" t="s">
        <v>28636</v>
      </c>
      <c r="I9114" s="4">
        <v>84.29798611111111</v>
      </c>
      <c r="J9114" s="1">
        <v>1214.89</v>
      </c>
      <c r="K9114" s="1">
        <v>262.21</v>
      </c>
      <c r="M9114" s="10">
        <f t="array" ref="M9114">_xlfn.XLOOKUP(A9114,subscriptions!B9114:B10004,subscriptions!D9114:D10004)</f>
        <v>120</v>
      </c>
      <c r="N9114" s="10">
        <f t="array" ref="N9114">_xlfn.XLOOKUP(A9114,subscriptions!B9114:B10004,subscriptions!G9114:G10004)</f>
        <v>5</v>
      </c>
      <c r="O9114" s="10">
        <v>114.0</v>
      </c>
      <c r="P9114" s="10" t="str">
        <f t="array" ref="P9114">_xlfn.XLOOKUP(A9114,subscriptions!B9114:B10004,subscriptions!C9114:C10004)</f>
        <v>Residential</v>
      </c>
      <c r="Q9114" s="10" t="s">
        <v>194</v>
      </c>
      <c r="R9114" s="10" t="s">
        <v>212</v>
      </c>
      <c r="S9114" s="10" t="s">
        <v>785</v>
      </c>
    </row>
    <row r="9115">
      <c r="A9115" s="1" t="s">
        <v>11418</v>
      </c>
      <c r="B9115" s="1" t="s">
        <v>329</v>
      </c>
      <c r="C9115" s="1" t="s">
        <v>1492</v>
      </c>
      <c r="D9115" s="1" t="s">
        <v>27</v>
      </c>
      <c r="E9115" s="1" t="s">
        <v>714</v>
      </c>
      <c r="F9115" s="1" t="s">
        <v>3419</v>
      </c>
      <c r="G9115" s="1" t="s">
        <v>28637</v>
      </c>
      <c r="H9115" s="1" t="s">
        <v>28638</v>
      </c>
      <c r="I9115" s="4">
        <v>84.33924768518519</v>
      </c>
      <c r="J9115" s="1">
        <v>977.15</v>
      </c>
      <c r="K9115" s="1">
        <v>91.23</v>
      </c>
      <c r="M9115" s="10">
        <f t="array" ref="M9115">_xlfn.XLOOKUP(A9115,subscriptions!B9115:B10004,subscriptions!D9115:D10004)</f>
        <v>80</v>
      </c>
      <c r="N9115" s="10">
        <f t="array" ref="N9115">_xlfn.XLOOKUP(A9115,subscriptions!B9115:B10004,subscriptions!G9115:G10004)</f>
        <v>10</v>
      </c>
      <c r="O9115" s="10">
        <v>72.0</v>
      </c>
      <c r="P9115" s="10" t="str">
        <f t="array" ref="P9115">_xlfn.XLOOKUP(A9115,subscriptions!B9115:B10004,subscriptions!C9115:C10004)</f>
        <v>Roam</v>
      </c>
      <c r="Q9115" s="10" t="s">
        <v>128</v>
      </c>
      <c r="R9115" s="10" t="s">
        <v>148</v>
      </c>
      <c r="S9115" s="10" t="s">
        <v>2016</v>
      </c>
    </row>
    <row r="9116">
      <c r="A9116" s="1" t="s">
        <v>11419</v>
      </c>
      <c r="B9116" s="1" t="s">
        <v>573</v>
      </c>
      <c r="C9116" s="1" t="s">
        <v>133</v>
      </c>
      <c r="D9116" s="1" t="s">
        <v>27</v>
      </c>
      <c r="E9116" s="1" t="s">
        <v>28</v>
      </c>
      <c r="F9116" s="1" t="s">
        <v>526</v>
      </c>
      <c r="G9116" s="1" t="s">
        <v>28639</v>
      </c>
      <c r="H9116" s="1" t="s">
        <v>28640</v>
      </c>
      <c r="I9116" s="4">
        <v>84.25515046296296</v>
      </c>
      <c r="J9116" s="1">
        <v>641.54</v>
      </c>
      <c r="K9116" s="1">
        <v>67.08</v>
      </c>
      <c r="M9116" s="10">
        <f t="array" ref="M9116">_xlfn.XLOOKUP(A9116,subscriptions!B9116:B10004,subscriptions!D9116:D10004)</f>
        <v>120</v>
      </c>
      <c r="N9116" s="10">
        <f t="array" ref="N9116">_xlfn.XLOOKUP(A9116,subscriptions!B9116:B10004,subscriptions!G9116:G10004)</f>
        <v>20</v>
      </c>
      <c r="O9116" s="10">
        <v>96.0</v>
      </c>
      <c r="P9116" s="10" t="str">
        <f t="array" ref="P9116">_xlfn.XLOOKUP(A9116,subscriptions!B9116:B10004,subscriptions!C9116:C10004)</f>
        <v>Residential</v>
      </c>
      <c r="Q9116" s="10" t="s">
        <v>128</v>
      </c>
      <c r="R9116" s="10" t="s">
        <v>148</v>
      </c>
      <c r="S9116" s="10" t="s">
        <v>149</v>
      </c>
    </row>
    <row r="9117">
      <c r="A9117" s="1" t="s">
        <v>11420</v>
      </c>
      <c r="B9117" s="1" t="s">
        <v>899</v>
      </c>
      <c r="C9117" s="1" t="s">
        <v>1251</v>
      </c>
      <c r="D9117" s="1" t="s">
        <v>27</v>
      </c>
      <c r="E9117" s="1" t="s">
        <v>111</v>
      </c>
      <c r="F9117" s="1" t="s">
        <v>1263</v>
      </c>
      <c r="G9117" s="1" t="s">
        <v>28641</v>
      </c>
      <c r="H9117" s="1" t="s">
        <v>28642</v>
      </c>
      <c r="I9117" s="4">
        <v>84.42099537037036</v>
      </c>
      <c r="J9117" s="1">
        <v>1018.41</v>
      </c>
      <c r="K9117" s="1">
        <v>138.08</v>
      </c>
      <c r="M9117" s="10">
        <f t="array" ref="M9117">_xlfn.XLOOKUP(A9117,subscriptions!B9117:B10004,subscriptions!D9117:D10004)</f>
        <v>120</v>
      </c>
      <c r="N9117" s="10">
        <f t="array" ref="N9117">_xlfn.XLOOKUP(A9117,subscriptions!B9117:B10004,subscriptions!G9117:G10004)</f>
        <v>0</v>
      </c>
      <c r="O9117" s="10">
        <v>120.0</v>
      </c>
      <c r="P9117" s="10" t="str">
        <f t="array" ref="P9117">_xlfn.XLOOKUP(A9117,subscriptions!B9117:B10004,subscriptions!C9117:C10004)</f>
        <v>Residential</v>
      </c>
      <c r="Q9117" s="10" t="s">
        <v>173</v>
      </c>
      <c r="R9117" s="10" t="s">
        <v>212</v>
      </c>
      <c r="S9117" s="10" t="s">
        <v>2152</v>
      </c>
    </row>
    <row r="9118">
      <c r="A9118" s="1" t="s">
        <v>11421</v>
      </c>
      <c r="B9118" s="1" t="s">
        <v>1460</v>
      </c>
      <c r="C9118" s="1" t="s">
        <v>658</v>
      </c>
      <c r="D9118" s="1" t="s">
        <v>27</v>
      </c>
      <c r="E9118" s="1" t="s">
        <v>332</v>
      </c>
      <c r="F9118" s="1" t="s">
        <v>510</v>
      </c>
      <c r="G9118" s="1" t="s">
        <v>28643</v>
      </c>
      <c r="H9118" s="1" t="s">
        <v>28644</v>
      </c>
      <c r="I9118" s="4">
        <v>84.21351851851851</v>
      </c>
      <c r="J9118" s="1">
        <v>1435.0</v>
      </c>
      <c r="K9118" s="1">
        <v>130.08</v>
      </c>
      <c r="M9118" s="10">
        <f t="array" ref="M9118">_xlfn.XLOOKUP(A9118,subscriptions!B9118:B10004,subscriptions!D9118:D10004)</f>
        <v>50</v>
      </c>
      <c r="N9118" s="10">
        <f t="array" ref="N9118">_xlfn.XLOOKUP(A9118,subscriptions!B9118:B10004,subscriptions!G9118:G10004)</f>
        <v>5</v>
      </c>
      <c r="O9118" s="10">
        <v>47.5</v>
      </c>
      <c r="P9118" s="10" t="str">
        <f t="array" ref="P9118">_xlfn.XLOOKUP(A9118,subscriptions!B9118:B10004,subscriptions!C9118:C10004)</f>
        <v>Mini</v>
      </c>
      <c r="Q9118" s="10" t="s">
        <v>194</v>
      </c>
      <c r="R9118" s="10" t="s">
        <v>148</v>
      </c>
      <c r="S9118" s="10" t="s">
        <v>1915</v>
      </c>
    </row>
    <row r="9119">
      <c r="A9119" s="1" t="s">
        <v>11422</v>
      </c>
      <c r="B9119" s="1" t="s">
        <v>1141</v>
      </c>
      <c r="C9119" s="1" t="s">
        <v>198</v>
      </c>
      <c r="D9119" s="1" t="s">
        <v>27</v>
      </c>
      <c r="E9119" s="1" t="s">
        <v>714</v>
      </c>
      <c r="F9119" s="1" t="s">
        <v>1951</v>
      </c>
      <c r="G9119" s="1" t="s">
        <v>28645</v>
      </c>
      <c r="H9119" s="1" t="s">
        <v>28646</v>
      </c>
      <c r="I9119" s="4">
        <v>84.34043981481481</v>
      </c>
      <c r="J9119" s="1">
        <v>6452.14</v>
      </c>
      <c r="K9119" s="1">
        <v>663.18</v>
      </c>
      <c r="M9119" s="10">
        <f t="array" ref="M9119">_xlfn.XLOOKUP(A9119,subscriptions!B9119:B10004,subscriptions!D9119:D10004)</f>
        <v>250</v>
      </c>
      <c r="N9119" s="10">
        <f t="array" ref="N9119">_xlfn.XLOOKUP(A9119,subscriptions!B9119:B10004,subscriptions!G9119:G10004)</f>
        <v>10</v>
      </c>
      <c r="O9119" s="10">
        <v>225.0</v>
      </c>
      <c r="P9119" s="10" t="str">
        <f t="array" ref="P9119">_xlfn.XLOOKUP(A9119,subscriptions!B9119:B10004,subscriptions!C9119:C10004)</f>
        <v>Business</v>
      </c>
      <c r="Q9119" s="10" t="s">
        <v>128</v>
      </c>
      <c r="R9119" s="10" t="s">
        <v>129</v>
      </c>
      <c r="S9119" s="10" t="s">
        <v>616</v>
      </c>
    </row>
    <row r="9120">
      <c r="A9120" s="1" t="s">
        <v>11423</v>
      </c>
      <c r="B9120" s="1" t="s">
        <v>589</v>
      </c>
      <c r="C9120" s="1" t="s">
        <v>237</v>
      </c>
      <c r="D9120" s="1" t="s">
        <v>153</v>
      </c>
      <c r="E9120" s="1" t="s">
        <v>262</v>
      </c>
      <c r="F9120" s="1" t="s">
        <v>4344</v>
      </c>
      <c r="G9120" s="1" t="s">
        <v>28647</v>
      </c>
      <c r="H9120" s="1" t="s">
        <v>28648</v>
      </c>
      <c r="I9120" s="4">
        <v>84.37811342592593</v>
      </c>
      <c r="J9120" s="1">
        <v>4215.25</v>
      </c>
      <c r="K9120" s="1">
        <v>817.32</v>
      </c>
      <c r="M9120" s="10">
        <f t="array" ref="M9120">_xlfn.XLOOKUP(A9120,subscriptions!B9120:B10004,subscriptions!D9120:D10004)</f>
        <v>120</v>
      </c>
      <c r="N9120" s="10">
        <f t="array" ref="N9120">_xlfn.XLOOKUP(A9120,subscriptions!B9120:B10004,subscriptions!G9120:G10004)</f>
        <v>20</v>
      </c>
      <c r="O9120" s="10">
        <v>96.0</v>
      </c>
      <c r="P9120" s="10" t="str">
        <f t="array" ref="P9120">_xlfn.XLOOKUP(A9120,subscriptions!B9120:B10004,subscriptions!C9120:C10004)</f>
        <v>Residential</v>
      </c>
      <c r="Q9120" s="10" t="s">
        <v>128</v>
      </c>
      <c r="R9120" s="10" t="s">
        <v>148</v>
      </c>
      <c r="S9120" s="10" t="s">
        <v>1302</v>
      </c>
    </row>
    <row r="9121">
      <c r="A9121" s="1" t="s">
        <v>11424</v>
      </c>
      <c r="B9121" s="1" t="s">
        <v>814</v>
      </c>
      <c r="C9121" s="1" t="s">
        <v>26</v>
      </c>
      <c r="D9121" s="1" t="s">
        <v>153</v>
      </c>
      <c r="E9121" s="1" t="s">
        <v>219</v>
      </c>
      <c r="F9121" s="1" t="s">
        <v>4220</v>
      </c>
      <c r="G9121" s="1" t="s">
        <v>28649</v>
      </c>
      <c r="H9121" s="1" t="s">
        <v>28650</v>
      </c>
      <c r="I9121" s="4">
        <v>84.38200231481481</v>
      </c>
      <c r="J9121" s="1">
        <v>3022.42</v>
      </c>
      <c r="K9121" s="1">
        <v>674.29</v>
      </c>
      <c r="M9121" s="10">
        <f t="array" ref="M9121">_xlfn.XLOOKUP(A9121,subscriptions!B9121:B10004,subscriptions!D9121:D10004)</f>
        <v>50</v>
      </c>
      <c r="N9121" s="10">
        <f t="array" ref="N9121">_xlfn.XLOOKUP(A9121,subscriptions!B9121:B10004,subscriptions!G9121:G10004)</f>
        <v>0</v>
      </c>
      <c r="O9121" s="10">
        <v>50.0</v>
      </c>
      <c r="P9121" s="10" t="str">
        <f t="array" ref="P9121">_xlfn.XLOOKUP(A9121,subscriptions!B9121:B10004,subscriptions!C9121:C10004)</f>
        <v>Mini</v>
      </c>
      <c r="Q9121" s="10" t="s">
        <v>173</v>
      </c>
      <c r="R9121" s="10" t="s">
        <v>148</v>
      </c>
      <c r="S9121" s="10" t="s">
        <v>293</v>
      </c>
    </row>
    <row r="9122">
      <c r="A9122" s="1" t="s">
        <v>11427</v>
      </c>
      <c r="B9122" s="1" t="s">
        <v>645</v>
      </c>
      <c r="C9122" s="1" t="s">
        <v>1678</v>
      </c>
      <c r="D9122" s="1" t="s">
        <v>153</v>
      </c>
      <c r="E9122" s="1" t="s">
        <v>239</v>
      </c>
      <c r="F9122" s="1" t="s">
        <v>2154</v>
      </c>
      <c r="G9122" s="1" t="s">
        <v>28651</v>
      </c>
      <c r="H9122" s="1" t="s">
        <v>28652</v>
      </c>
      <c r="I9122" s="4">
        <v>84.37778935185185</v>
      </c>
      <c r="J9122" s="1">
        <v>3349.1</v>
      </c>
      <c r="K9122" s="1">
        <v>376.64</v>
      </c>
      <c r="M9122" s="10">
        <f t="array" ref="M9122">_xlfn.XLOOKUP(A9122,subscriptions!B9122:B10004,subscriptions!D9122:D10004)</f>
        <v>120</v>
      </c>
      <c r="N9122" s="10">
        <f t="array" ref="N9122">_xlfn.XLOOKUP(A9122,subscriptions!B9122:B10004,subscriptions!G9122:G10004)</f>
        <v>5</v>
      </c>
      <c r="O9122" s="10">
        <v>114.0</v>
      </c>
      <c r="P9122" s="10" t="str">
        <f t="array" ref="P9122">_xlfn.XLOOKUP(A9122,subscriptions!B9122:B10004,subscriptions!C9122:C10004)</f>
        <v>Residential</v>
      </c>
      <c r="Q9122" s="10" t="s">
        <v>194</v>
      </c>
      <c r="R9122" s="10" t="s">
        <v>212</v>
      </c>
      <c r="S9122" s="10" t="s">
        <v>1302</v>
      </c>
    </row>
    <row r="9123">
      <c r="A9123" s="1" t="s">
        <v>11428</v>
      </c>
      <c r="B9123" s="1" t="s">
        <v>2018</v>
      </c>
      <c r="C9123" s="1" t="s">
        <v>3912</v>
      </c>
      <c r="D9123" s="1" t="s">
        <v>27</v>
      </c>
      <c r="E9123" s="1" t="s">
        <v>111</v>
      </c>
      <c r="F9123" s="1" t="s">
        <v>1855</v>
      </c>
      <c r="G9123" s="1" t="s">
        <v>28653</v>
      </c>
      <c r="H9123" s="1" t="s">
        <v>28654</v>
      </c>
      <c r="I9123" s="4">
        <v>84.21138888888889</v>
      </c>
      <c r="J9123" s="1">
        <v>996.24</v>
      </c>
      <c r="K9123" s="1">
        <v>101.37</v>
      </c>
      <c r="M9123" s="10">
        <f t="array" ref="M9123">_xlfn.XLOOKUP(A9123,subscriptions!B9123:B10004,subscriptions!D9123:D10004)</f>
        <v>50</v>
      </c>
      <c r="N9123" s="10">
        <f t="array" ref="N9123">_xlfn.XLOOKUP(A9123,subscriptions!B9123:B10004,subscriptions!G9123:G10004)</f>
        <v>10</v>
      </c>
      <c r="O9123" s="10">
        <v>45.0</v>
      </c>
      <c r="P9123" s="10" t="str">
        <f t="array" ref="P9123">_xlfn.XLOOKUP(A9123,subscriptions!B9123:B10004,subscriptions!C9123:C10004)</f>
        <v>Mini</v>
      </c>
      <c r="Q9123" s="10" t="s">
        <v>128</v>
      </c>
      <c r="R9123" s="10" t="s">
        <v>148</v>
      </c>
      <c r="S9123" s="10" t="s">
        <v>438</v>
      </c>
    </row>
    <row r="9124">
      <c r="A9124" s="1" t="s">
        <v>11429</v>
      </c>
      <c r="B9124" s="1" t="s">
        <v>1491</v>
      </c>
      <c r="C9124" s="1" t="s">
        <v>198</v>
      </c>
      <c r="D9124" s="1" t="s">
        <v>153</v>
      </c>
      <c r="E9124" s="1" t="s">
        <v>332</v>
      </c>
      <c r="F9124" s="1" t="s">
        <v>1749</v>
      </c>
      <c r="G9124" s="1" t="s">
        <v>28655</v>
      </c>
      <c r="H9124" s="1" t="s">
        <v>28656</v>
      </c>
      <c r="I9124" s="4">
        <v>84.29604166666667</v>
      </c>
      <c r="J9124" s="1">
        <v>1656.98</v>
      </c>
      <c r="K9124" s="1">
        <v>318.87</v>
      </c>
      <c r="M9124" s="10">
        <f t="array" ref="M9124">_xlfn.XLOOKUP(A9124,subscriptions!B9124:B10004,subscriptions!D9124:D10004)</f>
        <v>250</v>
      </c>
      <c r="N9124" s="10">
        <f t="array" ref="N9124">_xlfn.XLOOKUP(A9124,subscriptions!B9124:B10004,subscriptions!G9124:G10004)</f>
        <v>20</v>
      </c>
      <c r="O9124" s="10">
        <v>200.0</v>
      </c>
      <c r="P9124" s="10" t="str">
        <f t="array" ref="P9124">_xlfn.XLOOKUP(A9124,subscriptions!B9124:B10004,subscriptions!C9124:C10004)</f>
        <v>Business</v>
      </c>
      <c r="Q9124" s="10" t="s">
        <v>128</v>
      </c>
      <c r="R9124" s="10" t="s">
        <v>129</v>
      </c>
      <c r="S9124" s="10" t="s">
        <v>655</v>
      </c>
    </row>
    <row r="9125">
      <c r="A9125" s="1" t="s">
        <v>11430</v>
      </c>
      <c r="B9125" s="1" t="s">
        <v>329</v>
      </c>
      <c r="C9125" s="1" t="s">
        <v>1251</v>
      </c>
      <c r="D9125" s="1" t="s">
        <v>27</v>
      </c>
      <c r="E9125" s="1" t="s">
        <v>714</v>
      </c>
      <c r="F9125" s="1" t="s">
        <v>3419</v>
      </c>
      <c r="G9125" s="1" t="s">
        <v>28657</v>
      </c>
      <c r="H9125" s="1" t="s">
        <v>28658</v>
      </c>
      <c r="I9125" s="4">
        <v>84.37949074074074</v>
      </c>
      <c r="J9125" s="1">
        <v>3431.65</v>
      </c>
      <c r="K9125" s="1">
        <v>580.29</v>
      </c>
      <c r="M9125" s="10">
        <f t="array" ref="M9125">_xlfn.XLOOKUP(A9125,subscriptions!B9125:B10004,subscriptions!D9125:D10004)</f>
        <v>120</v>
      </c>
      <c r="N9125" s="10">
        <f t="array" ref="N9125">_xlfn.XLOOKUP(A9125,subscriptions!B9125:B10004,subscriptions!G9125:G10004)</f>
        <v>0</v>
      </c>
      <c r="O9125" s="10">
        <v>120.0</v>
      </c>
      <c r="P9125" s="10" t="str">
        <f t="array" ref="P9125">_xlfn.XLOOKUP(A9125,subscriptions!B9125:B10004,subscriptions!C9125:C10004)</f>
        <v>Residential</v>
      </c>
      <c r="Q9125" s="10" t="s">
        <v>173</v>
      </c>
      <c r="R9125" s="10" t="s">
        <v>212</v>
      </c>
      <c r="S9125" s="10" t="s">
        <v>2380</v>
      </c>
    </row>
    <row r="9126">
      <c r="A9126" s="1" t="s">
        <v>11431</v>
      </c>
      <c r="B9126" s="1" t="s">
        <v>1303</v>
      </c>
      <c r="C9126" s="1" t="s">
        <v>492</v>
      </c>
      <c r="D9126" s="1" t="s">
        <v>153</v>
      </c>
      <c r="E9126" s="1" t="s">
        <v>280</v>
      </c>
      <c r="F9126" s="1" t="s">
        <v>1706</v>
      </c>
      <c r="G9126" s="1" t="s">
        <v>28659</v>
      </c>
      <c r="H9126" s="1" t="s">
        <v>28660</v>
      </c>
      <c r="I9126" s="4">
        <v>84.334375</v>
      </c>
      <c r="J9126" s="1">
        <v>798.72</v>
      </c>
      <c r="K9126" s="1">
        <v>140.65</v>
      </c>
      <c r="M9126" s="10">
        <f t="array" ref="M9126">_xlfn.XLOOKUP(A9126,subscriptions!B9126:B10004,subscriptions!D9126:D10004)</f>
        <v>120</v>
      </c>
      <c r="N9126" s="10">
        <f t="array" ref="N9126">_xlfn.XLOOKUP(A9126,subscriptions!B9126:B10004,subscriptions!G9126:G10004)</f>
        <v>5</v>
      </c>
      <c r="O9126" s="10">
        <v>114.0</v>
      </c>
      <c r="P9126" s="10" t="str">
        <f t="array" ref="P9126">_xlfn.XLOOKUP(A9126,subscriptions!B9126:B10004,subscriptions!C9126:C10004)</f>
        <v>Residential</v>
      </c>
      <c r="Q9126" s="10" t="s">
        <v>194</v>
      </c>
      <c r="R9126" s="10" t="s">
        <v>212</v>
      </c>
      <c r="S9126" s="10" t="s">
        <v>195</v>
      </c>
    </row>
    <row r="9127">
      <c r="A9127" s="1" t="s">
        <v>11432</v>
      </c>
      <c r="B9127" s="1" t="s">
        <v>1624</v>
      </c>
      <c r="C9127" s="1" t="s">
        <v>3912</v>
      </c>
      <c r="D9127" s="1" t="s">
        <v>27</v>
      </c>
      <c r="E9127" s="1" t="s">
        <v>219</v>
      </c>
      <c r="F9127" s="1" t="s">
        <v>220</v>
      </c>
      <c r="G9127" s="1" t="s">
        <v>28661</v>
      </c>
      <c r="H9127" s="1" t="s">
        <v>28662</v>
      </c>
      <c r="I9127" s="4">
        <v>84.2932175925926</v>
      </c>
      <c r="J9127" s="1">
        <v>4945.91</v>
      </c>
      <c r="K9127" s="1">
        <v>1214.72</v>
      </c>
      <c r="M9127" s="10">
        <f t="array" ref="M9127">_xlfn.XLOOKUP(A9127,subscriptions!B9127:B10004,subscriptions!D9127:D10004)</f>
        <v>50</v>
      </c>
      <c r="N9127" s="10">
        <f t="array" ref="N9127">_xlfn.XLOOKUP(A9127,subscriptions!B9127:B10004,subscriptions!G9127:G10004)</f>
        <v>10</v>
      </c>
      <c r="O9127" s="10">
        <v>45.0</v>
      </c>
      <c r="P9127" s="10" t="str">
        <f t="array" ref="P9127">_xlfn.XLOOKUP(A9127,subscriptions!B9127:B10004,subscriptions!C9127:C10004)</f>
        <v>Mini</v>
      </c>
      <c r="Q9127" s="10" t="s">
        <v>128</v>
      </c>
      <c r="R9127" s="10" t="s">
        <v>148</v>
      </c>
      <c r="S9127" s="10" t="s">
        <v>1779</v>
      </c>
    </row>
    <row r="9128">
      <c r="A9128" s="1" t="s">
        <v>11433</v>
      </c>
      <c r="B9128" s="1" t="s">
        <v>439</v>
      </c>
      <c r="C9128" s="1" t="s">
        <v>441</v>
      </c>
      <c r="D9128" s="1" t="s">
        <v>153</v>
      </c>
      <c r="E9128" s="1" t="s">
        <v>332</v>
      </c>
      <c r="F9128" s="1" t="s">
        <v>2415</v>
      </c>
      <c r="G9128" s="1" t="s">
        <v>28663</v>
      </c>
      <c r="H9128" s="1" t="s">
        <v>28664</v>
      </c>
      <c r="I9128" s="4">
        <v>84.29542824074075</v>
      </c>
      <c r="J9128" s="1">
        <v>856.23</v>
      </c>
      <c r="K9128" s="1">
        <v>103.65</v>
      </c>
      <c r="M9128" s="10">
        <f t="array" ref="M9128">_xlfn.XLOOKUP(A9128,subscriptions!B9128:B10004,subscriptions!D9128:D10004)</f>
        <v>120</v>
      </c>
      <c r="N9128" s="10">
        <f t="array" ref="N9128">_xlfn.XLOOKUP(A9128,subscriptions!B9128:B10004,subscriptions!G9128:G10004)</f>
        <v>20</v>
      </c>
      <c r="O9128" s="10">
        <v>96.0</v>
      </c>
      <c r="P9128" s="10" t="str">
        <f t="array" ref="P9128">_xlfn.XLOOKUP(A9128,subscriptions!B9128:B10004,subscriptions!C9128:C10004)</f>
        <v>Residential</v>
      </c>
      <c r="Q9128" s="10" t="s">
        <v>128</v>
      </c>
      <c r="R9128" s="10" t="s">
        <v>148</v>
      </c>
      <c r="S9128" s="10" t="s">
        <v>1026</v>
      </c>
    </row>
    <row r="9129">
      <c r="A9129" s="1" t="s">
        <v>11434</v>
      </c>
      <c r="B9129" s="1" t="s">
        <v>1099</v>
      </c>
      <c r="C9129" s="1" t="s">
        <v>178</v>
      </c>
      <c r="D9129" s="1" t="s">
        <v>153</v>
      </c>
      <c r="E9129" s="1" t="s">
        <v>714</v>
      </c>
      <c r="F9129" s="1" t="s">
        <v>1951</v>
      </c>
      <c r="G9129" s="1" t="s">
        <v>28665</v>
      </c>
      <c r="H9129" s="1" t="s">
        <v>28666</v>
      </c>
      <c r="I9129" s="4">
        <v>84.25846064814814</v>
      </c>
      <c r="J9129" s="1">
        <v>1428.5</v>
      </c>
      <c r="K9129" s="1">
        <v>356.91</v>
      </c>
      <c r="M9129" s="10">
        <f t="array" ref="M9129">_xlfn.XLOOKUP(A9129,subscriptions!B9129:B10004,subscriptions!D9129:D10004)</f>
        <v>120</v>
      </c>
      <c r="N9129" s="10">
        <f t="array" ref="N9129">_xlfn.XLOOKUP(A9129,subscriptions!B9129:B10004,subscriptions!G9129:G10004)</f>
        <v>0</v>
      </c>
      <c r="O9129" s="10">
        <v>120.0</v>
      </c>
      <c r="P9129" s="10" t="str">
        <f t="array" ref="P9129">_xlfn.XLOOKUP(A9129,subscriptions!B9129:B10004,subscriptions!C9129:C10004)</f>
        <v>Residential</v>
      </c>
      <c r="Q9129" s="10" t="s">
        <v>173</v>
      </c>
      <c r="R9129" s="10" t="s">
        <v>212</v>
      </c>
      <c r="S9129" s="10" t="s">
        <v>4148</v>
      </c>
    </row>
    <row r="9130">
      <c r="A9130" s="1" t="s">
        <v>11435</v>
      </c>
      <c r="B9130" s="1" t="s">
        <v>1044</v>
      </c>
      <c r="C9130" s="1" t="s">
        <v>884</v>
      </c>
      <c r="D9130" s="1" t="s">
        <v>27</v>
      </c>
      <c r="E9130" s="1" t="s">
        <v>111</v>
      </c>
      <c r="F9130" s="1" t="s">
        <v>112</v>
      </c>
      <c r="G9130" s="1" t="s">
        <v>28667</v>
      </c>
      <c r="H9130" s="1" t="s">
        <v>28668</v>
      </c>
      <c r="I9130" s="4">
        <v>84.29887731481482</v>
      </c>
      <c r="J9130" s="1">
        <v>1905.8</v>
      </c>
      <c r="K9130" s="1">
        <v>190.83</v>
      </c>
      <c r="M9130" s="10">
        <f t="array" ref="M9130">_xlfn.XLOOKUP(A9130,subscriptions!B9130:B10004,subscriptions!D9130:D10004)</f>
        <v>80</v>
      </c>
      <c r="N9130" s="10">
        <f t="array" ref="N9130">_xlfn.XLOOKUP(A9130,subscriptions!B9130:B10004,subscriptions!G9130:G10004)</f>
        <v>5</v>
      </c>
      <c r="O9130" s="10">
        <v>76.0</v>
      </c>
      <c r="P9130" s="10" t="str">
        <f t="array" ref="P9130">_xlfn.XLOOKUP(A9130,subscriptions!B9130:B10004,subscriptions!C9130:C10004)</f>
        <v>Roam</v>
      </c>
      <c r="Q9130" s="10" t="s">
        <v>194</v>
      </c>
      <c r="R9130" s="10" t="s">
        <v>148</v>
      </c>
      <c r="S9130" s="10" t="s">
        <v>276</v>
      </c>
    </row>
    <row r="9131">
      <c r="A9131" s="1" t="s">
        <v>11436</v>
      </c>
      <c r="B9131" s="1" t="s">
        <v>1527</v>
      </c>
      <c r="C9131" s="1" t="s">
        <v>198</v>
      </c>
      <c r="D9131" s="1" t="s">
        <v>153</v>
      </c>
      <c r="E9131" s="1" t="s">
        <v>332</v>
      </c>
      <c r="F9131" s="1" t="s">
        <v>2415</v>
      </c>
      <c r="G9131" s="1" t="s">
        <v>28669</v>
      </c>
      <c r="H9131" s="1" t="s">
        <v>28670</v>
      </c>
      <c r="I9131" s="4">
        <v>84.29932870370371</v>
      </c>
      <c r="J9131" s="1">
        <v>4561.46</v>
      </c>
      <c r="K9131" s="1">
        <v>676.63</v>
      </c>
      <c r="M9131" s="10">
        <f t="array" ref="M9131">_xlfn.XLOOKUP(A9131,subscriptions!B9131:B10004,subscriptions!D9131:D10004)</f>
        <v>50</v>
      </c>
      <c r="N9131" s="10">
        <f t="array" ref="N9131">_xlfn.XLOOKUP(A9131,subscriptions!B9131:B10004,subscriptions!G9131:G10004)</f>
        <v>10</v>
      </c>
      <c r="O9131" s="10">
        <v>45.0</v>
      </c>
      <c r="P9131" s="10" t="str">
        <f t="array" ref="P9131">_xlfn.XLOOKUP(A9131,subscriptions!B9131:B10004,subscriptions!C9131:C10004)</f>
        <v>Mini</v>
      </c>
      <c r="Q9131" s="10" t="s">
        <v>128</v>
      </c>
      <c r="R9131" s="10" t="s">
        <v>148</v>
      </c>
      <c r="S9131" s="10" t="s">
        <v>522</v>
      </c>
    </row>
    <row r="9132">
      <c r="A9132" s="1" t="s">
        <v>11437</v>
      </c>
      <c r="B9132" s="1" t="s">
        <v>2279</v>
      </c>
      <c r="C9132" s="1" t="s">
        <v>26</v>
      </c>
      <c r="D9132" s="1" t="s">
        <v>153</v>
      </c>
      <c r="E9132" s="1" t="s">
        <v>28</v>
      </c>
      <c r="F9132" s="1" t="s">
        <v>29</v>
      </c>
      <c r="G9132" s="1" t="s">
        <v>28671</v>
      </c>
      <c r="H9132" s="1" t="s">
        <v>28672</v>
      </c>
      <c r="I9132" s="4">
        <v>84.21282407407408</v>
      </c>
      <c r="J9132" s="1">
        <v>470.79</v>
      </c>
      <c r="K9132" s="1">
        <v>100.27</v>
      </c>
      <c r="M9132" s="10">
        <f t="array" ref="M9132">_xlfn.XLOOKUP(A9132,subscriptions!B9132:B10004,subscriptions!D9132:D10004)</f>
        <v>120</v>
      </c>
      <c r="N9132" s="10">
        <f t="array" ref="N9132">_xlfn.XLOOKUP(A9132,subscriptions!B9132:B10004,subscriptions!G9132:G10004)</f>
        <v>20</v>
      </c>
      <c r="O9132" s="10">
        <v>96.0</v>
      </c>
      <c r="P9132" s="10" t="str">
        <f t="array" ref="P9132">_xlfn.XLOOKUP(A9132,subscriptions!B9132:B10004,subscriptions!C9132:C10004)</f>
        <v>Residential</v>
      </c>
      <c r="Q9132" s="10" t="s">
        <v>128</v>
      </c>
      <c r="R9132" s="10" t="s">
        <v>148</v>
      </c>
      <c r="S9132" s="10" t="s">
        <v>813</v>
      </c>
    </row>
    <row r="9133">
      <c r="A9133" s="1" t="s">
        <v>11438</v>
      </c>
      <c r="B9133" s="1" t="s">
        <v>1972</v>
      </c>
      <c r="C9133" s="1" t="s">
        <v>1678</v>
      </c>
      <c r="D9133" s="1" t="s">
        <v>27</v>
      </c>
      <c r="E9133" s="1" t="s">
        <v>111</v>
      </c>
      <c r="F9133" s="1" t="s">
        <v>1227</v>
      </c>
      <c r="G9133" s="1" t="s">
        <v>28673</v>
      </c>
      <c r="H9133" s="1" t="s">
        <v>28674</v>
      </c>
      <c r="I9133" s="4">
        <v>84.37601851851852</v>
      </c>
      <c r="J9133" s="1">
        <v>2106.41</v>
      </c>
      <c r="K9133" s="1">
        <v>461.96</v>
      </c>
      <c r="M9133" s="10">
        <f t="array" ref="M9133">_xlfn.XLOOKUP(A9133,subscriptions!B9133:B10004,subscriptions!D9133:D10004)</f>
        <v>50</v>
      </c>
      <c r="N9133" s="10">
        <f t="array" ref="N9133">_xlfn.XLOOKUP(A9133,subscriptions!B9133:B10004,subscriptions!G9133:G10004)</f>
        <v>0</v>
      </c>
      <c r="O9133" s="10">
        <v>50.0</v>
      </c>
      <c r="P9133" s="10" t="str">
        <f t="array" ref="P9133">_xlfn.XLOOKUP(A9133,subscriptions!B9133:B10004,subscriptions!C9133:C10004)</f>
        <v>Mini</v>
      </c>
      <c r="Q9133" s="10" t="s">
        <v>173</v>
      </c>
      <c r="R9133" s="10" t="s">
        <v>148</v>
      </c>
      <c r="S9133" s="10" t="s">
        <v>1442</v>
      </c>
    </row>
    <row r="9134">
      <c r="A9134" s="1" t="s">
        <v>11439</v>
      </c>
      <c r="B9134" s="1" t="s">
        <v>1173</v>
      </c>
      <c r="C9134" s="1" t="s">
        <v>133</v>
      </c>
      <c r="D9134" s="1" t="s">
        <v>27</v>
      </c>
      <c r="E9134" s="1" t="s">
        <v>28</v>
      </c>
      <c r="F9134" s="1" t="s">
        <v>1639</v>
      </c>
      <c r="G9134" s="1" t="s">
        <v>28675</v>
      </c>
      <c r="H9134" s="1" t="s">
        <v>28676</v>
      </c>
      <c r="I9134" s="4">
        <v>84.2542824074074</v>
      </c>
      <c r="J9134" s="1">
        <v>1153.5</v>
      </c>
      <c r="K9134" s="1">
        <v>132.0</v>
      </c>
      <c r="M9134" s="10">
        <f t="array" ref="M9134">_xlfn.XLOOKUP(A9134,subscriptions!B9134:B10004,subscriptions!D9134:D10004)</f>
        <v>250</v>
      </c>
      <c r="N9134" s="10">
        <f t="array" ref="N9134">_xlfn.XLOOKUP(A9134,subscriptions!B9134:B10004,subscriptions!G9134:G10004)</f>
        <v>5</v>
      </c>
      <c r="O9134" s="10">
        <v>237.5</v>
      </c>
      <c r="P9134" s="10" t="str">
        <f t="array" ref="P9134">_xlfn.XLOOKUP(A9134,subscriptions!B9134:B10004,subscriptions!C9134:C10004)</f>
        <v>Business</v>
      </c>
      <c r="Q9134" s="10" t="s">
        <v>194</v>
      </c>
      <c r="R9134" s="10" t="s">
        <v>129</v>
      </c>
      <c r="S9134" s="10" t="s">
        <v>2046</v>
      </c>
    </row>
    <row r="9135">
      <c r="A9135" s="1" t="s">
        <v>11441</v>
      </c>
      <c r="B9135" s="1" t="s">
        <v>4627</v>
      </c>
      <c r="C9135" s="1" t="s">
        <v>786</v>
      </c>
      <c r="D9135" s="1" t="s">
        <v>27</v>
      </c>
      <c r="E9135" s="1" t="s">
        <v>111</v>
      </c>
      <c r="F9135" s="1" t="s">
        <v>3756</v>
      </c>
      <c r="G9135" s="1" t="s">
        <v>28677</v>
      </c>
      <c r="H9135" s="1" t="s">
        <v>28678</v>
      </c>
      <c r="I9135" s="4">
        <v>84.38143518518518</v>
      </c>
      <c r="J9135" s="1">
        <v>519.1</v>
      </c>
      <c r="K9135" s="1">
        <v>87.65</v>
      </c>
      <c r="M9135" s="10">
        <f t="array" ref="M9135">_xlfn.XLOOKUP(A9135,subscriptions!B9135:B10004,subscriptions!D9135:D10004)</f>
        <v>250</v>
      </c>
      <c r="N9135" s="10">
        <f t="array" ref="N9135">_xlfn.XLOOKUP(A9135,subscriptions!B9135:B10004,subscriptions!G9135:G10004)</f>
        <v>10</v>
      </c>
      <c r="O9135" s="10">
        <v>225.0</v>
      </c>
      <c r="P9135" s="10" t="str">
        <f t="array" ref="P9135">_xlfn.XLOOKUP(A9135,subscriptions!B9135:B10004,subscriptions!C9135:C10004)</f>
        <v>Business</v>
      </c>
      <c r="Q9135" s="10" t="s">
        <v>128</v>
      </c>
      <c r="R9135" s="10" t="s">
        <v>129</v>
      </c>
      <c r="S9135" s="10" t="s">
        <v>1789</v>
      </c>
    </row>
    <row r="9136">
      <c r="A9136" s="1" t="s">
        <v>11443</v>
      </c>
      <c r="B9136" s="1" t="s">
        <v>1303</v>
      </c>
      <c r="C9136" s="1" t="s">
        <v>473</v>
      </c>
      <c r="D9136" s="1" t="s">
        <v>153</v>
      </c>
      <c r="E9136" s="1" t="s">
        <v>219</v>
      </c>
      <c r="F9136" s="1" t="s">
        <v>590</v>
      </c>
      <c r="G9136" s="1" t="s">
        <v>28679</v>
      </c>
      <c r="H9136" s="1" t="s">
        <v>28680</v>
      </c>
      <c r="I9136" s="4">
        <v>84.17293981481481</v>
      </c>
      <c r="J9136" s="1">
        <v>2298.23</v>
      </c>
      <c r="K9136" s="1">
        <v>418.85</v>
      </c>
      <c r="M9136" s="10">
        <f t="array" ref="M9136">_xlfn.XLOOKUP(A9136,subscriptions!B9136:B10004,subscriptions!D9136:D10004)</f>
        <v>120</v>
      </c>
      <c r="N9136" s="10">
        <f t="array" ref="N9136">_xlfn.XLOOKUP(A9136,subscriptions!B9136:B10004,subscriptions!G9136:G10004)</f>
        <v>20</v>
      </c>
      <c r="O9136" s="10">
        <v>96.0</v>
      </c>
      <c r="P9136" s="10" t="str">
        <f t="array" ref="P9136">_xlfn.XLOOKUP(A9136,subscriptions!B9136:B10004,subscriptions!C9136:C10004)</f>
        <v>Residential</v>
      </c>
      <c r="Q9136" s="10" t="s">
        <v>128</v>
      </c>
      <c r="R9136" s="10" t="s">
        <v>148</v>
      </c>
      <c r="S9136" s="10" t="s">
        <v>2630</v>
      </c>
    </row>
    <row r="9137">
      <c r="A9137" s="1" t="s">
        <v>11444</v>
      </c>
      <c r="B9137" s="1" t="s">
        <v>919</v>
      </c>
      <c r="C9137" s="1" t="s">
        <v>2007</v>
      </c>
      <c r="D9137" s="1" t="s">
        <v>27</v>
      </c>
      <c r="E9137" s="1" t="s">
        <v>262</v>
      </c>
      <c r="F9137" s="1" t="s">
        <v>392</v>
      </c>
      <c r="G9137" s="1" t="s">
        <v>28681</v>
      </c>
      <c r="H9137" s="1" t="s">
        <v>28682</v>
      </c>
      <c r="I9137" s="4">
        <v>84.25659722222223</v>
      </c>
      <c r="J9137" s="1">
        <v>1255.19</v>
      </c>
      <c r="K9137" s="1">
        <v>301.83</v>
      </c>
      <c r="M9137" s="10">
        <f t="array" ref="M9137">_xlfn.XLOOKUP(A9137,subscriptions!B9137:B10004,subscriptions!D9137:D10004)</f>
        <v>120</v>
      </c>
      <c r="N9137" s="10">
        <f t="array" ref="N9137">_xlfn.XLOOKUP(A9137,subscriptions!B9137:B10004,subscriptions!G9137:G10004)</f>
        <v>0</v>
      </c>
      <c r="O9137" s="10">
        <v>120.0</v>
      </c>
      <c r="P9137" s="10" t="str">
        <f t="array" ref="P9137">_xlfn.XLOOKUP(A9137,subscriptions!B9137:B10004,subscriptions!C9137:C10004)</f>
        <v>Residential</v>
      </c>
      <c r="Q9137" s="10" t="s">
        <v>173</v>
      </c>
      <c r="R9137" s="10" t="s">
        <v>212</v>
      </c>
      <c r="S9137" s="10" t="s">
        <v>130</v>
      </c>
    </row>
    <row r="9138">
      <c r="A9138" s="1" t="s">
        <v>11445</v>
      </c>
      <c r="B9138" s="1" t="s">
        <v>645</v>
      </c>
      <c r="C9138" s="1" t="s">
        <v>1388</v>
      </c>
      <c r="D9138" s="1" t="s">
        <v>153</v>
      </c>
      <c r="E9138" s="1" t="s">
        <v>28</v>
      </c>
      <c r="F9138" s="1" t="s">
        <v>29</v>
      </c>
      <c r="G9138" s="1" t="s">
        <v>28683</v>
      </c>
      <c r="H9138" s="1" t="s">
        <v>28684</v>
      </c>
      <c r="I9138" s="4">
        <v>84.17243055555555</v>
      </c>
      <c r="J9138" s="1">
        <v>1672.52</v>
      </c>
      <c r="K9138" s="1">
        <v>166.52</v>
      </c>
      <c r="M9138" s="10">
        <f t="array" ref="M9138">_xlfn.XLOOKUP(A9138,subscriptions!B9138:B10004,subscriptions!D9138:D10004)</f>
        <v>120</v>
      </c>
      <c r="N9138" s="10">
        <f t="array" ref="N9138">_xlfn.XLOOKUP(A9138,subscriptions!B9138:B10004,subscriptions!G9138:G10004)</f>
        <v>5</v>
      </c>
      <c r="O9138" s="10">
        <v>114.0</v>
      </c>
      <c r="P9138" s="10" t="str">
        <f t="array" ref="P9138">_xlfn.XLOOKUP(A9138,subscriptions!B9138:B10004,subscriptions!C9138:C10004)</f>
        <v>Residential</v>
      </c>
      <c r="Q9138" s="10" t="s">
        <v>194</v>
      </c>
      <c r="R9138" s="10" t="s">
        <v>212</v>
      </c>
      <c r="S9138" s="10" t="s">
        <v>1637</v>
      </c>
    </row>
    <row r="9139">
      <c r="A9139" s="1" t="s">
        <v>11446</v>
      </c>
      <c r="B9139" s="1" t="s">
        <v>763</v>
      </c>
      <c r="C9139" s="1" t="s">
        <v>786</v>
      </c>
      <c r="D9139" s="1" t="s">
        <v>27</v>
      </c>
      <c r="E9139" s="1" t="s">
        <v>262</v>
      </c>
      <c r="F9139" s="1" t="s">
        <v>674</v>
      </c>
      <c r="G9139" s="1" t="s">
        <v>28685</v>
      </c>
      <c r="H9139" s="1" t="s">
        <v>28686</v>
      </c>
      <c r="I9139" s="4">
        <v>84.17520833333333</v>
      </c>
      <c r="J9139" s="1">
        <v>634.91</v>
      </c>
      <c r="K9139" s="1">
        <v>158.66</v>
      </c>
      <c r="M9139" s="10">
        <f t="array" ref="M9139">_xlfn.XLOOKUP(A9139,subscriptions!B9139:B10004,subscriptions!D9139:D10004)</f>
        <v>120</v>
      </c>
      <c r="N9139" s="10">
        <f t="array" ref="N9139">_xlfn.XLOOKUP(A9139,subscriptions!B9139:B10004,subscriptions!G9139:G10004)</f>
        <v>10</v>
      </c>
      <c r="O9139" s="10">
        <v>108.0</v>
      </c>
      <c r="P9139" s="10" t="str">
        <f t="array" ref="P9139">_xlfn.XLOOKUP(A9139,subscriptions!B9139:B10004,subscriptions!C9139:C10004)</f>
        <v>Residential</v>
      </c>
      <c r="Q9139" s="10" t="s">
        <v>128</v>
      </c>
      <c r="R9139" s="10" t="s">
        <v>212</v>
      </c>
      <c r="S9139" s="10" t="s">
        <v>1198</v>
      </c>
    </row>
    <row r="9140">
      <c r="A9140" s="1" t="s">
        <v>11447</v>
      </c>
      <c r="B9140" s="1" t="s">
        <v>1157</v>
      </c>
      <c r="C9140" s="1" t="s">
        <v>426</v>
      </c>
      <c r="D9140" s="1" t="s">
        <v>27</v>
      </c>
      <c r="E9140" s="1" t="s">
        <v>262</v>
      </c>
      <c r="F9140" s="1" t="s">
        <v>674</v>
      </c>
      <c r="G9140" s="1" t="s">
        <v>28687</v>
      </c>
      <c r="H9140" s="1" t="s">
        <v>28688</v>
      </c>
      <c r="I9140" s="4">
        <v>84.3779050925926</v>
      </c>
      <c r="J9140" s="1">
        <v>1034.57</v>
      </c>
      <c r="K9140" s="1">
        <v>117.13</v>
      </c>
      <c r="M9140" s="10">
        <f t="array" ref="M9140">_xlfn.XLOOKUP(A9140,subscriptions!B9140:B10004,subscriptions!D9140:D10004)</f>
        <v>120</v>
      </c>
      <c r="N9140" s="10">
        <f t="array" ref="N9140">_xlfn.XLOOKUP(A9140,subscriptions!B9140:B10004,subscriptions!G9140:G10004)</f>
        <v>20</v>
      </c>
      <c r="O9140" s="10">
        <v>96.0</v>
      </c>
      <c r="P9140" s="10" t="str">
        <f t="array" ref="P9140">_xlfn.XLOOKUP(A9140,subscriptions!B9140:B10004,subscriptions!C9140:C10004)</f>
        <v>Residential</v>
      </c>
      <c r="Q9140" s="10" t="s">
        <v>128</v>
      </c>
      <c r="R9140" s="10" t="s">
        <v>148</v>
      </c>
      <c r="S9140" s="10" t="s">
        <v>1302</v>
      </c>
    </row>
    <row r="9141">
      <c r="A9141" s="1" t="s">
        <v>11448</v>
      </c>
      <c r="B9141" s="1" t="s">
        <v>455</v>
      </c>
      <c r="C9141" s="1" t="s">
        <v>1415</v>
      </c>
      <c r="D9141" s="1" t="s">
        <v>27</v>
      </c>
      <c r="E9141" s="1" t="s">
        <v>631</v>
      </c>
      <c r="F9141" s="1" t="s">
        <v>632</v>
      </c>
      <c r="G9141" s="1" t="s">
        <v>28689</v>
      </c>
      <c r="H9141" s="1" t="s">
        <v>28690</v>
      </c>
      <c r="I9141" s="4">
        <v>84.16976851851852</v>
      </c>
      <c r="J9141" s="1">
        <v>1490.97</v>
      </c>
      <c r="K9141" s="1">
        <v>223.76</v>
      </c>
      <c r="M9141" s="10">
        <f t="array" ref="M9141">_xlfn.XLOOKUP(A9141,subscriptions!B9141:B10004,subscriptions!D9141:D10004)</f>
        <v>120</v>
      </c>
      <c r="N9141" s="10">
        <f t="array" ref="N9141">_xlfn.XLOOKUP(A9141,subscriptions!B9141:B10004,subscriptions!G9141:G10004)</f>
        <v>0</v>
      </c>
      <c r="O9141" s="10">
        <v>120.0</v>
      </c>
      <c r="P9141" s="10" t="str">
        <f t="array" ref="P9141">_xlfn.XLOOKUP(A9141,subscriptions!B9141:B10004,subscriptions!C9141:C10004)</f>
        <v>Residential</v>
      </c>
      <c r="Q9141" s="10" t="s">
        <v>173</v>
      </c>
      <c r="R9141" s="10" t="s">
        <v>212</v>
      </c>
      <c r="S9141" s="10" t="s">
        <v>213</v>
      </c>
    </row>
    <row r="9142">
      <c r="A9142" s="1" t="s">
        <v>11449</v>
      </c>
      <c r="B9142" s="1" t="s">
        <v>589</v>
      </c>
      <c r="C9142" s="1" t="s">
        <v>734</v>
      </c>
      <c r="D9142" s="1" t="s">
        <v>153</v>
      </c>
      <c r="E9142" s="1" t="s">
        <v>280</v>
      </c>
      <c r="F9142" s="1" t="s">
        <v>2239</v>
      </c>
      <c r="G9142" s="1" t="s">
        <v>28691</v>
      </c>
      <c r="H9142" s="1" t="s">
        <v>28692</v>
      </c>
      <c r="I9142" s="4">
        <v>84.34105324074073</v>
      </c>
      <c r="J9142" s="1">
        <v>828.57</v>
      </c>
      <c r="K9142" s="1">
        <v>156.45</v>
      </c>
      <c r="M9142" s="10">
        <f t="array" ref="M9142">_xlfn.XLOOKUP(A9142,subscriptions!B9142:B10004,subscriptions!D9142:D10004)</f>
        <v>250</v>
      </c>
      <c r="N9142" s="10">
        <f t="array" ref="N9142">_xlfn.XLOOKUP(A9142,subscriptions!B9142:B10004,subscriptions!G9142:G10004)</f>
        <v>5</v>
      </c>
      <c r="O9142" s="10">
        <v>237.5</v>
      </c>
      <c r="P9142" s="10" t="str">
        <f t="array" ref="P9142">_xlfn.XLOOKUP(A9142,subscriptions!B9142:B10004,subscriptions!C9142:C10004)</f>
        <v>Business</v>
      </c>
      <c r="Q9142" s="10" t="s">
        <v>194</v>
      </c>
      <c r="R9142" s="10" t="s">
        <v>129</v>
      </c>
      <c r="S9142" s="10" t="s">
        <v>259</v>
      </c>
    </row>
    <row r="9143">
      <c r="A9143" s="1" t="s">
        <v>11450</v>
      </c>
      <c r="B9143" s="1" t="s">
        <v>6037</v>
      </c>
      <c r="C9143" s="1" t="s">
        <v>110</v>
      </c>
      <c r="D9143" s="1" t="s">
        <v>27</v>
      </c>
      <c r="E9143" s="1" t="s">
        <v>262</v>
      </c>
      <c r="F9143" s="1" t="s">
        <v>2853</v>
      </c>
      <c r="G9143" s="1" t="s">
        <v>28693</v>
      </c>
      <c r="H9143" s="1" t="s">
        <v>28694</v>
      </c>
      <c r="I9143" s="4">
        <v>84.41893518518519</v>
      </c>
      <c r="J9143" s="1">
        <v>381.67</v>
      </c>
      <c r="K9143" s="1">
        <v>101.62</v>
      </c>
      <c r="M9143" s="10">
        <f t="array" ref="M9143">_xlfn.XLOOKUP(A9143,subscriptions!B9143:B10004,subscriptions!D9143:D10004)</f>
        <v>250</v>
      </c>
      <c r="N9143" s="10">
        <f t="array" ref="N9143">_xlfn.XLOOKUP(A9143,subscriptions!B9143:B10004,subscriptions!G9143:G10004)</f>
        <v>10</v>
      </c>
      <c r="O9143" s="10">
        <v>225.0</v>
      </c>
      <c r="P9143" s="10" t="str">
        <f t="array" ref="P9143">_xlfn.XLOOKUP(A9143,subscriptions!B9143:B10004,subscriptions!C9143:C10004)</f>
        <v>Business</v>
      </c>
      <c r="Q9143" s="10" t="s">
        <v>128</v>
      </c>
      <c r="R9143" s="10" t="s">
        <v>129</v>
      </c>
      <c r="S9143" s="10" t="s">
        <v>1822</v>
      </c>
    </row>
    <row r="9144">
      <c r="A9144" s="1" t="s">
        <v>11451</v>
      </c>
      <c r="B9144" s="1" t="s">
        <v>1527</v>
      </c>
      <c r="C9144" s="1" t="s">
        <v>658</v>
      </c>
      <c r="D9144" s="1" t="s">
        <v>153</v>
      </c>
      <c r="E9144" s="1" t="s">
        <v>111</v>
      </c>
      <c r="F9144" s="1" t="s">
        <v>1917</v>
      </c>
      <c r="G9144" s="1" t="s">
        <v>28695</v>
      </c>
      <c r="H9144" s="1" t="s">
        <v>28696</v>
      </c>
      <c r="I9144" s="4">
        <v>84.20924768518519</v>
      </c>
      <c r="J9144" s="1">
        <v>4941.13</v>
      </c>
      <c r="K9144" s="1">
        <v>684.73</v>
      </c>
      <c r="M9144" s="10">
        <f t="array" ref="M9144">_xlfn.XLOOKUP(A9144,subscriptions!B9144:B10004,subscriptions!D9144:D10004)</f>
        <v>120</v>
      </c>
      <c r="N9144" s="10">
        <f t="array" ref="N9144">_xlfn.XLOOKUP(A9144,subscriptions!B9144:B10004,subscriptions!G9144:G10004)</f>
        <v>20</v>
      </c>
      <c r="O9144" s="10">
        <v>96.0</v>
      </c>
      <c r="P9144" s="10" t="str">
        <f t="array" ref="P9144">_xlfn.XLOOKUP(A9144,subscriptions!B9144:B10004,subscriptions!C9144:C10004)</f>
        <v>Residential</v>
      </c>
      <c r="Q9144" s="10" t="s">
        <v>128</v>
      </c>
      <c r="R9144" s="10" t="s">
        <v>148</v>
      </c>
      <c r="S9144" s="10" t="s">
        <v>1374</v>
      </c>
    </row>
    <row r="9145">
      <c r="A9145" s="1" t="s">
        <v>11452</v>
      </c>
      <c r="B9145" s="1" t="s">
        <v>1972</v>
      </c>
      <c r="C9145" s="1" t="s">
        <v>1876</v>
      </c>
      <c r="D9145" s="1" t="s">
        <v>27</v>
      </c>
      <c r="E9145" s="1" t="s">
        <v>28</v>
      </c>
      <c r="F9145" s="1" t="s">
        <v>313</v>
      </c>
      <c r="G9145" s="1" t="s">
        <v>28697</v>
      </c>
      <c r="H9145" s="1" t="s">
        <v>28698</v>
      </c>
      <c r="I9145" s="4">
        <v>84.2946875</v>
      </c>
      <c r="J9145" s="1">
        <v>1124.52</v>
      </c>
      <c r="K9145" s="1">
        <v>241.31</v>
      </c>
      <c r="M9145" s="10">
        <f t="array" ref="M9145">_xlfn.XLOOKUP(A9145,subscriptions!B9145:B10004,subscriptions!D9145:D10004)</f>
        <v>80</v>
      </c>
      <c r="N9145" s="10">
        <f t="array" ref="N9145">_xlfn.XLOOKUP(A9145,subscriptions!B9145:B10004,subscriptions!G9145:G10004)</f>
        <v>0</v>
      </c>
      <c r="O9145" s="10">
        <v>80.0</v>
      </c>
      <c r="P9145" s="10" t="str">
        <f t="array" ref="P9145">_xlfn.XLOOKUP(A9145,subscriptions!B9145:B10004,subscriptions!C9145:C10004)</f>
        <v>Roam</v>
      </c>
      <c r="Q9145" s="10" t="s">
        <v>173</v>
      </c>
      <c r="R9145" s="10" t="s">
        <v>148</v>
      </c>
      <c r="S9145" s="10" t="s">
        <v>2075</v>
      </c>
    </row>
    <row r="9146">
      <c r="A9146" s="1" t="s">
        <v>11453</v>
      </c>
      <c r="B9146" s="1" t="s">
        <v>1624</v>
      </c>
      <c r="C9146" s="1" t="s">
        <v>1678</v>
      </c>
      <c r="D9146" s="1" t="s">
        <v>27</v>
      </c>
      <c r="E9146" s="1" t="s">
        <v>179</v>
      </c>
      <c r="F9146" s="1" t="s">
        <v>181</v>
      </c>
      <c r="G9146" s="1" t="s">
        <v>28699</v>
      </c>
      <c r="H9146" s="1" t="s">
        <v>28700</v>
      </c>
      <c r="I9146" s="4">
        <v>84.33576388888889</v>
      </c>
      <c r="J9146" s="1">
        <v>2035.94</v>
      </c>
      <c r="K9146" s="1">
        <v>441.58</v>
      </c>
      <c r="L9146" s="1">
        <v>100.0</v>
      </c>
      <c r="M9146" s="10">
        <f t="array" ref="M9146">_xlfn.XLOOKUP(A9146,subscriptions!B9146:B10004,subscriptions!D9146:D10004)</f>
        <v>120</v>
      </c>
      <c r="N9146" s="10">
        <f t="array" ref="N9146">_xlfn.XLOOKUP(A9146,subscriptions!B9146:B10004,subscriptions!G9146:G10004)</f>
        <v>5</v>
      </c>
      <c r="O9146" s="10">
        <v>114.0</v>
      </c>
      <c r="P9146" s="10" t="str">
        <f t="array" ref="P9146">_xlfn.XLOOKUP(A9146,subscriptions!B9146:B10004,subscriptions!C9146:C10004)</f>
        <v>Residential</v>
      </c>
      <c r="Q9146" s="10" t="s">
        <v>194</v>
      </c>
      <c r="R9146" s="10" t="s">
        <v>212</v>
      </c>
      <c r="S9146" s="10" t="s">
        <v>571</v>
      </c>
    </row>
    <row r="9147">
      <c r="A9147" s="1" t="s">
        <v>11454</v>
      </c>
      <c r="B9147" s="1" t="s">
        <v>748</v>
      </c>
      <c r="C9147" s="1" t="s">
        <v>605</v>
      </c>
      <c r="D9147" s="1" t="s">
        <v>27</v>
      </c>
      <c r="E9147" s="1" t="s">
        <v>332</v>
      </c>
      <c r="F9147" s="1" t="s">
        <v>736</v>
      </c>
      <c r="G9147" s="1" t="s">
        <v>28701</v>
      </c>
      <c r="H9147" s="1" t="s">
        <v>28702</v>
      </c>
      <c r="I9147" s="4">
        <v>84.38223379629629</v>
      </c>
      <c r="J9147" s="1">
        <v>844.11</v>
      </c>
      <c r="K9147" s="1">
        <v>125.88</v>
      </c>
      <c r="M9147" s="10">
        <f t="array" ref="M9147">_xlfn.XLOOKUP(A9147,subscriptions!B9147:B10004,subscriptions!D9147:D10004)</f>
        <v>50</v>
      </c>
      <c r="N9147" s="10">
        <f t="array" ref="N9147">_xlfn.XLOOKUP(A9147,subscriptions!B9147:B10004,subscriptions!G9147:G10004)</f>
        <v>10</v>
      </c>
      <c r="O9147" s="10">
        <v>45.0</v>
      </c>
      <c r="P9147" s="10" t="str">
        <f t="array" ref="P9147">_xlfn.XLOOKUP(A9147,subscriptions!B9147:B10004,subscriptions!C9147:C10004)</f>
        <v>Mini</v>
      </c>
      <c r="Q9147" s="10" t="s">
        <v>128</v>
      </c>
      <c r="R9147" s="10" t="s">
        <v>148</v>
      </c>
      <c r="S9147" s="10" t="s">
        <v>293</v>
      </c>
    </row>
    <row r="9148">
      <c r="A9148" s="1" t="s">
        <v>11455</v>
      </c>
      <c r="B9148" s="1" t="s">
        <v>278</v>
      </c>
      <c r="C9148" s="1" t="s">
        <v>1142</v>
      </c>
      <c r="D9148" s="1" t="s">
        <v>27</v>
      </c>
      <c r="E9148" s="1" t="s">
        <v>714</v>
      </c>
      <c r="F9148" s="1" t="s">
        <v>715</v>
      </c>
      <c r="G9148" s="1" t="s">
        <v>28703</v>
      </c>
      <c r="H9148" s="1" t="s">
        <v>28704</v>
      </c>
      <c r="I9148" s="4">
        <v>84.29950231481482</v>
      </c>
      <c r="J9148" s="1">
        <v>708.06</v>
      </c>
      <c r="K9148" s="1">
        <v>118.29</v>
      </c>
      <c r="M9148" s="10">
        <f t="array" ref="M9148">_xlfn.XLOOKUP(A9148,subscriptions!B9148:B10004,subscriptions!D9148:D10004)</f>
        <v>120</v>
      </c>
      <c r="N9148" s="10">
        <f t="array" ref="N9148">_xlfn.XLOOKUP(A9148,subscriptions!B9148:B10004,subscriptions!G9148:G10004)</f>
        <v>20</v>
      </c>
      <c r="O9148" s="10">
        <v>96.0</v>
      </c>
      <c r="P9148" s="10" t="str">
        <f t="array" ref="P9148">_xlfn.XLOOKUP(A9148,subscriptions!B9148:B10004,subscriptions!C9148:C10004)</f>
        <v>Residential</v>
      </c>
      <c r="Q9148" s="10" t="s">
        <v>128</v>
      </c>
      <c r="R9148" s="10" t="s">
        <v>148</v>
      </c>
      <c r="S9148" s="10" t="s">
        <v>522</v>
      </c>
    </row>
    <row r="9149">
      <c r="A9149" s="1" t="s">
        <v>11456</v>
      </c>
      <c r="B9149" s="1" t="s">
        <v>1624</v>
      </c>
      <c r="C9149" s="1" t="s">
        <v>673</v>
      </c>
      <c r="D9149" s="1" t="s">
        <v>27</v>
      </c>
      <c r="E9149" s="1" t="s">
        <v>219</v>
      </c>
      <c r="F9149" s="1" t="s">
        <v>220</v>
      </c>
      <c r="G9149" s="1" t="s">
        <v>28705</v>
      </c>
      <c r="H9149" s="1" t="s">
        <v>28706</v>
      </c>
      <c r="I9149" s="4">
        <v>84.21206018518518</v>
      </c>
      <c r="J9149" s="1">
        <v>834.26</v>
      </c>
      <c r="K9149" s="1">
        <v>142.73</v>
      </c>
      <c r="M9149" s="10">
        <f t="array" ref="M9149">_xlfn.XLOOKUP(A9149,subscriptions!B9149:B10004,subscriptions!D9149:D10004)</f>
        <v>120</v>
      </c>
      <c r="N9149" s="10">
        <f t="array" ref="N9149">_xlfn.XLOOKUP(A9149,subscriptions!B9149:B10004,subscriptions!G9149:G10004)</f>
        <v>0</v>
      </c>
      <c r="O9149" s="10">
        <v>120.0</v>
      </c>
      <c r="P9149" s="10" t="str">
        <f t="array" ref="P9149">_xlfn.XLOOKUP(A9149,subscriptions!B9149:B10004,subscriptions!C9149:C10004)</f>
        <v>Residential</v>
      </c>
      <c r="Q9149" s="10" t="s">
        <v>173</v>
      </c>
      <c r="R9149" s="10" t="s">
        <v>212</v>
      </c>
      <c r="S9149" s="10" t="s">
        <v>857</v>
      </c>
    </row>
    <row r="9150">
      <c r="A9150" s="1" t="s">
        <v>11459</v>
      </c>
      <c r="B9150" s="1" t="s">
        <v>1491</v>
      </c>
      <c r="C9150" s="1" t="s">
        <v>1100</v>
      </c>
      <c r="D9150" s="1" t="s">
        <v>153</v>
      </c>
      <c r="E9150" s="1" t="s">
        <v>280</v>
      </c>
      <c r="F9150" s="1" t="s">
        <v>1478</v>
      </c>
      <c r="G9150" s="1" t="s">
        <v>28707</v>
      </c>
      <c r="H9150" s="1" t="s">
        <v>28708</v>
      </c>
      <c r="I9150" s="4">
        <v>84.3395949074074</v>
      </c>
      <c r="J9150" s="1">
        <v>839.41</v>
      </c>
      <c r="K9150" s="1">
        <v>165.21</v>
      </c>
      <c r="M9150" s="10">
        <f t="array" ref="M9150">_xlfn.XLOOKUP(A9150,subscriptions!B9150:B10004,subscriptions!D9150:D10004)</f>
        <v>120</v>
      </c>
      <c r="N9150" s="10">
        <f t="array" ref="N9150">_xlfn.XLOOKUP(A9150,subscriptions!B9150:B10004,subscriptions!G9150:G10004)</f>
        <v>5</v>
      </c>
      <c r="O9150" s="10">
        <v>114.0</v>
      </c>
      <c r="P9150" s="10" t="str">
        <f t="array" ref="P9150">_xlfn.XLOOKUP(A9150,subscriptions!B9150:B10004,subscriptions!C9150:C10004)</f>
        <v>Residential</v>
      </c>
      <c r="Q9150" s="10" t="s">
        <v>194</v>
      </c>
      <c r="R9150" s="10" t="s">
        <v>212</v>
      </c>
      <c r="S9150" s="10" t="s">
        <v>234</v>
      </c>
    </row>
    <row r="9151">
      <c r="A9151" s="1" t="s">
        <v>11460</v>
      </c>
      <c r="B9151" s="1" t="s">
        <v>109</v>
      </c>
      <c r="C9151" s="1" t="s">
        <v>110</v>
      </c>
      <c r="D9151" s="1" t="s">
        <v>27</v>
      </c>
      <c r="E9151" s="1" t="s">
        <v>179</v>
      </c>
      <c r="F9151" s="1" t="s">
        <v>901</v>
      </c>
      <c r="G9151" s="1" t="s">
        <v>28709</v>
      </c>
      <c r="H9151" s="1" t="s">
        <v>28710</v>
      </c>
      <c r="I9151" s="4">
        <v>84.33642361111112</v>
      </c>
      <c r="J9151" s="1">
        <v>1228.49</v>
      </c>
      <c r="K9151" s="1">
        <v>223.5</v>
      </c>
      <c r="L9151" s="1">
        <v>100.0</v>
      </c>
      <c r="M9151" s="10">
        <f t="array" ref="M9151">_xlfn.XLOOKUP(A9151,subscriptions!B9151:B10004,subscriptions!D9151:D10004)</f>
        <v>120</v>
      </c>
      <c r="N9151" s="10">
        <f t="array" ref="N9151">_xlfn.XLOOKUP(A9151,subscriptions!B9151:B10004,subscriptions!G9151:G10004)</f>
        <v>10</v>
      </c>
      <c r="O9151" s="10">
        <v>108.0</v>
      </c>
      <c r="P9151" s="10" t="str">
        <f t="array" ref="P9151">_xlfn.XLOOKUP(A9151,subscriptions!B9151:B10004,subscriptions!C9151:C10004)</f>
        <v>Residential</v>
      </c>
      <c r="Q9151" s="10" t="s">
        <v>128</v>
      </c>
      <c r="R9151" s="10" t="s">
        <v>212</v>
      </c>
      <c r="S9151" s="10" t="s">
        <v>1971</v>
      </c>
    </row>
    <row r="9152">
      <c r="A9152" s="1" t="s">
        <v>11461</v>
      </c>
      <c r="B9152" s="1" t="s">
        <v>657</v>
      </c>
      <c r="C9152" s="1" t="s">
        <v>441</v>
      </c>
      <c r="D9152" s="1" t="s">
        <v>153</v>
      </c>
      <c r="E9152" s="1" t="s">
        <v>280</v>
      </c>
      <c r="F9152" s="1" t="s">
        <v>2239</v>
      </c>
      <c r="G9152" s="1" t="s">
        <v>28711</v>
      </c>
      <c r="H9152" s="1" t="s">
        <v>28712</v>
      </c>
      <c r="I9152" s="4">
        <v>84.21395833333334</v>
      </c>
      <c r="J9152" s="1">
        <v>1226.15</v>
      </c>
      <c r="K9152" s="1">
        <v>243.37</v>
      </c>
      <c r="M9152" s="10">
        <f t="array" ref="M9152">_xlfn.XLOOKUP(A9152,subscriptions!B9152:B10004,subscriptions!D9152:D10004)</f>
        <v>50</v>
      </c>
      <c r="N9152" s="10">
        <f t="array" ref="N9152">_xlfn.XLOOKUP(A9152,subscriptions!B9152:B10004,subscriptions!G9152:G10004)</f>
        <v>20</v>
      </c>
      <c r="O9152" s="10">
        <v>40.0</v>
      </c>
      <c r="P9152" s="10" t="str">
        <f t="array" ref="P9152">_xlfn.XLOOKUP(A9152,subscriptions!B9152:B10004,subscriptions!C9152:C10004)</f>
        <v>Mini</v>
      </c>
      <c r="Q9152" s="10" t="s">
        <v>128</v>
      </c>
      <c r="R9152" s="10" t="s">
        <v>148</v>
      </c>
      <c r="S9152" s="10" t="s">
        <v>388</v>
      </c>
    </row>
    <row r="9153">
      <c r="A9153" s="1" t="s">
        <v>11462</v>
      </c>
      <c r="B9153" s="1" t="s">
        <v>1624</v>
      </c>
      <c r="C9153" s="1" t="s">
        <v>2483</v>
      </c>
      <c r="D9153" s="1" t="s">
        <v>27</v>
      </c>
      <c r="E9153" s="1" t="s">
        <v>239</v>
      </c>
      <c r="F9153" s="1" t="s">
        <v>2132</v>
      </c>
      <c r="G9153" s="1" t="s">
        <v>28713</v>
      </c>
      <c r="H9153" s="1" t="s">
        <v>28714</v>
      </c>
      <c r="I9153" s="4">
        <v>84.25648148148149</v>
      </c>
      <c r="J9153" s="1">
        <v>1081.21</v>
      </c>
      <c r="K9153" s="1">
        <v>185.58</v>
      </c>
      <c r="M9153" s="10">
        <f t="array" ref="M9153">_xlfn.XLOOKUP(A9153,subscriptions!B9153:B10004,subscriptions!D9153:D10004)</f>
        <v>50</v>
      </c>
      <c r="N9153" s="10">
        <f t="array" ref="N9153">_xlfn.XLOOKUP(A9153,subscriptions!B9153:B10004,subscriptions!G9153:G10004)</f>
        <v>0</v>
      </c>
      <c r="O9153" s="10">
        <v>50.0</v>
      </c>
      <c r="P9153" s="10" t="str">
        <f t="array" ref="P9153">_xlfn.XLOOKUP(A9153,subscriptions!B9153:B10004,subscriptions!C9153:C10004)</f>
        <v>Mini</v>
      </c>
      <c r="Q9153" s="10" t="s">
        <v>173</v>
      </c>
      <c r="R9153" s="10" t="s">
        <v>148</v>
      </c>
      <c r="S9153" s="10" t="s">
        <v>130</v>
      </c>
    </row>
    <row r="9154">
      <c r="A9154" s="1" t="s">
        <v>11463</v>
      </c>
      <c r="B9154" s="1" t="s">
        <v>389</v>
      </c>
      <c r="C9154" s="1" t="s">
        <v>1833</v>
      </c>
      <c r="D9154" s="1" t="s">
        <v>27</v>
      </c>
      <c r="E9154" s="1" t="s">
        <v>219</v>
      </c>
      <c r="F9154" s="1" t="s">
        <v>590</v>
      </c>
      <c r="G9154" s="1" t="s">
        <v>28715</v>
      </c>
      <c r="H9154" s="1" t="s">
        <v>28716</v>
      </c>
      <c r="I9154" s="4">
        <v>84.21258101851852</v>
      </c>
      <c r="J9154" s="1">
        <v>267.17</v>
      </c>
      <c r="K9154" s="1">
        <v>36.35</v>
      </c>
      <c r="M9154" s="10">
        <f t="array" ref="M9154">_xlfn.XLOOKUP(A9154,subscriptions!B9154:B10004,subscriptions!D9154:D10004)</f>
        <v>120</v>
      </c>
      <c r="N9154" s="10">
        <f t="array" ref="N9154">_xlfn.XLOOKUP(A9154,subscriptions!B9154:B10004,subscriptions!G9154:G10004)</f>
        <v>5</v>
      </c>
      <c r="O9154" s="10">
        <v>114.0</v>
      </c>
      <c r="P9154" s="10" t="str">
        <f t="array" ref="P9154">_xlfn.XLOOKUP(A9154,subscriptions!B9154:B10004,subscriptions!C9154:C10004)</f>
        <v>Residential</v>
      </c>
      <c r="Q9154" s="10" t="s">
        <v>194</v>
      </c>
      <c r="R9154" s="10" t="s">
        <v>212</v>
      </c>
      <c r="S9154" s="10" t="s">
        <v>813</v>
      </c>
    </row>
    <row r="9155">
      <c r="A9155" s="1" t="s">
        <v>11464</v>
      </c>
      <c r="B9155" s="1" t="s">
        <v>899</v>
      </c>
      <c r="C9155" s="1" t="s">
        <v>26</v>
      </c>
      <c r="D9155" s="1" t="s">
        <v>27</v>
      </c>
      <c r="E9155" s="1" t="s">
        <v>219</v>
      </c>
      <c r="F9155" s="1" t="s">
        <v>660</v>
      </c>
      <c r="G9155" s="1" t="s">
        <v>28717</v>
      </c>
      <c r="H9155" s="1" t="s">
        <v>28718</v>
      </c>
      <c r="I9155" s="4">
        <v>84.3812962962963</v>
      </c>
      <c r="J9155" s="1">
        <v>1077.99</v>
      </c>
      <c r="K9155" s="1">
        <v>137.51</v>
      </c>
      <c r="M9155" s="10">
        <f t="array" ref="M9155">_xlfn.XLOOKUP(A9155,subscriptions!B9155:B10004,subscriptions!D9155:D10004)</f>
        <v>120</v>
      </c>
      <c r="N9155" s="10">
        <f t="array" ref="N9155">_xlfn.XLOOKUP(A9155,subscriptions!B9155:B10004,subscriptions!G9155:G10004)</f>
        <v>10</v>
      </c>
      <c r="O9155" s="10">
        <v>108.0</v>
      </c>
      <c r="P9155" s="10" t="str">
        <f t="array" ref="P9155">_xlfn.XLOOKUP(A9155,subscriptions!B9155:B10004,subscriptions!C9155:C10004)</f>
        <v>Residential</v>
      </c>
      <c r="Q9155" s="10" t="s">
        <v>128</v>
      </c>
      <c r="R9155" s="10" t="s">
        <v>212</v>
      </c>
      <c r="S9155" s="10" t="s">
        <v>1789</v>
      </c>
    </row>
    <row r="9156">
      <c r="A9156" s="1" t="s">
        <v>11465</v>
      </c>
      <c r="B9156" s="1" t="s">
        <v>1009</v>
      </c>
      <c r="C9156" s="1" t="s">
        <v>1973</v>
      </c>
      <c r="D9156" s="1" t="s">
        <v>153</v>
      </c>
      <c r="E9156" s="1" t="s">
        <v>179</v>
      </c>
      <c r="F9156" s="1" t="s">
        <v>2311</v>
      </c>
      <c r="G9156" s="1" t="s">
        <v>28719</v>
      </c>
      <c r="H9156" s="1" t="s">
        <v>28720</v>
      </c>
      <c r="I9156" s="4">
        <v>84.16746527777778</v>
      </c>
      <c r="J9156" s="1">
        <v>327.88</v>
      </c>
      <c r="K9156" s="1">
        <v>52.79</v>
      </c>
      <c r="L9156" s="1">
        <v>100.0</v>
      </c>
      <c r="M9156" s="10">
        <f t="array" ref="M9156">_xlfn.XLOOKUP(A9156,subscriptions!B9156:B10004,subscriptions!D9156:D10004)</f>
        <v>120</v>
      </c>
      <c r="N9156" s="10">
        <f t="array" ref="N9156">_xlfn.XLOOKUP(A9156,subscriptions!B9156:B10004,subscriptions!G9156:G10004)</f>
        <v>20</v>
      </c>
      <c r="O9156" s="10">
        <v>96.0</v>
      </c>
      <c r="P9156" s="10" t="str">
        <f t="array" ref="P9156">_xlfn.XLOOKUP(A9156,subscriptions!B9156:B10004,subscriptions!C9156:C10004)</f>
        <v>Residential</v>
      </c>
      <c r="Q9156" s="10" t="s">
        <v>128</v>
      </c>
      <c r="R9156" s="10" t="s">
        <v>148</v>
      </c>
      <c r="S9156" s="10" t="s">
        <v>1412</v>
      </c>
    </row>
    <row r="9157">
      <c r="A9157" s="1" t="s">
        <v>11466</v>
      </c>
      <c r="B9157" s="1" t="s">
        <v>278</v>
      </c>
      <c r="C9157" s="1" t="s">
        <v>198</v>
      </c>
      <c r="D9157" s="1" t="s">
        <v>27</v>
      </c>
      <c r="E9157" s="1" t="s">
        <v>28</v>
      </c>
      <c r="F9157" s="1" t="s">
        <v>2188</v>
      </c>
      <c r="G9157" s="1" t="s">
        <v>28721</v>
      </c>
      <c r="H9157" s="1" t="s">
        <v>28722</v>
      </c>
      <c r="I9157" s="4">
        <v>84.21072916666667</v>
      </c>
      <c r="J9157" s="1">
        <v>252.25</v>
      </c>
      <c r="K9157" s="1">
        <v>59.77</v>
      </c>
      <c r="M9157" s="10">
        <f t="array" ref="M9157">_xlfn.XLOOKUP(A9157,subscriptions!B9157:B10004,subscriptions!D9157:D10004)</f>
        <v>120</v>
      </c>
      <c r="N9157" s="10">
        <f t="array" ref="N9157">_xlfn.XLOOKUP(A9157,subscriptions!B9157:B10004,subscriptions!G9157:G10004)</f>
        <v>0</v>
      </c>
      <c r="O9157" s="10">
        <v>120.0</v>
      </c>
      <c r="P9157" s="10" t="str">
        <f t="array" ref="P9157">_xlfn.XLOOKUP(A9157,subscriptions!B9157:B10004,subscriptions!C9157:C10004)</f>
        <v>Residential</v>
      </c>
      <c r="Q9157" s="10" t="s">
        <v>173</v>
      </c>
      <c r="R9157" s="10" t="s">
        <v>212</v>
      </c>
      <c r="S9157" s="10" t="s">
        <v>770</v>
      </c>
    </row>
    <row r="9158">
      <c r="A9158" s="1" t="s">
        <v>11467</v>
      </c>
      <c r="B9158" s="1" t="s">
        <v>814</v>
      </c>
      <c r="C9158" s="1" t="s">
        <v>1876</v>
      </c>
      <c r="D9158" s="1" t="s">
        <v>153</v>
      </c>
      <c r="E9158" s="1" t="s">
        <v>262</v>
      </c>
      <c r="F9158" s="1" t="s">
        <v>4113</v>
      </c>
      <c r="G9158" s="1" t="s">
        <v>28723</v>
      </c>
      <c r="H9158" s="1" t="s">
        <v>28724</v>
      </c>
      <c r="I9158" s="4">
        <v>84.33820601851852</v>
      </c>
      <c r="J9158" s="1">
        <v>4096.68</v>
      </c>
      <c r="K9158" s="1">
        <v>628.25</v>
      </c>
      <c r="M9158" s="10">
        <f t="array" ref="M9158">_xlfn.XLOOKUP(A9158,subscriptions!B9158:B10004,subscriptions!D9158:D10004)</f>
        <v>80</v>
      </c>
      <c r="N9158" s="10">
        <f t="array" ref="N9158">_xlfn.XLOOKUP(A9158,subscriptions!B9158:B10004,subscriptions!G9158:G10004)</f>
        <v>5</v>
      </c>
      <c r="O9158" s="10">
        <v>76.0</v>
      </c>
      <c r="P9158" s="10" t="str">
        <f t="array" ref="P9158">_xlfn.XLOOKUP(A9158,subscriptions!B9158:B10004,subscriptions!C9158:C10004)</f>
        <v>Roam</v>
      </c>
      <c r="Q9158" s="10" t="s">
        <v>194</v>
      </c>
      <c r="R9158" s="10" t="s">
        <v>148</v>
      </c>
      <c r="S9158" s="10" t="s">
        <v>2086</v>
      </c>
    </row>
    <row r="9159">
      <c r="A9159" s="1" t="s">
        <v>11468</v>
      </c>
      <c r="B9159" s="1" t="s">
        <v>2788</v>
      </c>
      <c r="C9159" s="1" t="s">
        <v>3912</v>
      </c>
      <c r="D9159" s="1" t="s">
        <v>153</v>
      </c>
      <c r="E9159" s="1" t="s">
        <v>262</v>
      </c>
      <c r="F9159" s="1" t="s">
        <v>2985</v>
      </c>
      <c r="G9159" s="1" t="s">
        <v>28725</v>
      </c>
      <c r="H9159" s="1" t="s">
        <v>28726</v>
      </c>
      <c r="I9159" s="4">
        <v>84.33890046296297</v>
      </c>
      <c r="J9159" s="1">
        <v>1443.11</v>
      </c>
      <c r="K9159" s="1">
        <v>192.85</v>
      </c>
      <c r="M9159" s="10">
        <f t="array" ref="M9159">_xlfn.XLOOKUP(A9159,subscriptions!B9159:B10004,subscriptions!D9159:D10004)</f>
        <v>80</v>
      </c>
      <c r="N9159" s="10">
        <f t="array" ref="N9159">_xlfn.XLOOKUP(A9159,subscriptions!B9159:B10004,subscriptions!G9159:G10004)</f>
        <v>10</v>
      </c>
      <c r="O9159" s="10">
        <v>72.0</v>
      </c>
      <c r="P9159" s="10" t="str">
        <f t="array" ref="P9159">_xlfn.XLOOKUP(A9159,subscriptions!B9159:B10004,subscriptions!C9159:C10004)</f>
        <v>Roam</v>
      </c>
      <c r="Q9159" s="10" t="s">
        <v>128</v>
      </c>
      <c r="R9159" s="10" t="s">
        <v>148</v>
      </c>
      <c r="S9159" s="10" t="s">
        <v>2016</v>
      </c>
    </row>
    <row r="9160">
      <c r="A9160" s="1" t="s">
        <v>11469</v>
      </c>
      <c r="B9160" s="1" t="s">
        <v>4509</v>
      </c>
      <c r="C9160" s="1" t="s">
        <v>764</v>
      </c>
      <c r="D9160" s="1" t="s">
        <v>153</v>
      </c>
      <c r="E9160" s="1" t="s">
        <v>714</v>
      </c>
      <c r="F9160" s="1" t="s">
        <v>2562</v>
      </c>
      <c r="G9160" s="1" t="s">
        <v>28727</v>
      </c>
      <c r="H9160" s="1" t="s">
        <v>28728</v>
      </c>
      <c r="I9160" s="4">
        <v>84.29471064814815</v>
      </c>
      <c r="J9160" s="1">
        <v>1665.97</v>
      </c>
      <c r="K9160" s="1">
        <v>368.41</v>
      </c>
      <c r="M9160" s="10">
        <f t="array" ref="M9160">_xlfn.XLOOKUP(A9160,subscriptions!B9160:B10004,subscriptions!D9160:D10004)</f>
        <v>120</v>
      </c>
      <c r="N9160" s="10">
        <f t="array" ref="N9160">_xlfn.XLOOKUP(A9160,subscriptions!B9160:B10004,subscriptions!G9160:G10004)</f>
        <v>20</v>
      </c>
      <c r="O9160" s="10">
        <v>96.0</v>
      </c>
      <c r="P9160" s="10" t="str">
        <f t="array" ref="P9160">_xlfn.XLOOKUP(A9160,subscriptions!B9160:B10004,subscriptions!C9160:C10004)</f>
        <v>Residential</v>
      </c>
      <c r="Q9160" s="10" t="s">
        <v>128</v>
      </c>
      <c r="R9160" s="10" t="s">
        <v>148</v>
      </c>
      <c r="S9160" s="10" t="s">
        <v>2075</v>
      </c>
    </row>
    <row r="9161">
      <c r="A9161" s="1" t="s">
        <v>11470</v>
      </c>
      <c r="B9161" s="1" t="s">
        <v>1414</v>
      </c>
      <c r="C9161" s="1" t="s">
        <v>1477</v>
      </c>
      <c r="D9161" s="1" t="s">
        <v>27</v>
      </c>
      <c r="E9161" s="1" t="s">
        <v>631</v>
      </c>
      <c r="F9161" s="1" t="s">
        <v>632</v>
      </c>
      <c r="G9161" s="1" t="s">
        <v>28729</v>
      </c>
      <c r="H9161" s="1" t="s">
        <v>28730</v>
      </c>
      <c r="I9161" s="4">
        <v>84.29876157407408</v>
      </c>
      <c r="J9161" s="1">
        <v>820.73</v>
      </c>
      <c r="K9161" s="1">
        <v>211.18</v>
      </c>
      <c r="M9161" s="10">
        <f t="array" ref="M9161">_xlfn.XLOOKUP(A9161,subscriptions!B9161:B10004,subscriptions!D9161:D10004)</f>
        <v>80</v>
      </c>
      <c r="N9161" s="10">
        <f t="array" ref="N9161">_xlfn.XLOOKUP(A9161,subscriptions!B9161:B10004,subscriptions!G9161:G10004)</f>
        <v>0</v>
      </c>
      <c r="O9161" s="10">
        <v>80.0</v>
      </c>
      <c r="P9161" s="10" t="str">
        <f t="array" ref="P9161">_xlfn.XLOOKUP(A9161,subscriptions!B9161:B10004,subscriptions!C9161:C10004)</f>
        <v>Roam</v>
      </c>
      <c r="Q9161" s="10" t="s">
        <v>173</v>
      </c>
      <c r="R9161" s="10" t="s">
        <v>148</v>
      </c>
      <c r="S9161" s="10" t="s">
        <v>276</v>
      </c>
    </row>
    <row r="9162">
      <c r="A9162" s="1" t="s">
        <v>11471</v>
      </c>
      <c r="B9162" s="1" t="s">
        <v>1984</v>
      </c>
      <c r="C9162" s="1" t="s">
        <v>556</v>
      </c>
      <c r="D9162" s="1" t="s">
        <v>153</v>
      </c>
      <c r="E9162" s="1" t="s">
        <v>28</v>
      </c>
      <c r="F9162" s="1" t="s">
        <v>2188</v>
      </c>
      <c r="G9162" s="1" t="s">
        <v>28731</v>
      </c>
      <c r="H9162" s="1" t="s">
        <v>28732</v>
      </c>
      <c r="I9162" s="4">
        <v>84.33983796296296</v>
      </c>
      <c r="J9162" s="1">
        <v>3645.03</v>
      </c>
      <c r="K9162" s="1">
        <v>651.93</v>
      </c>
      <c r="M9162" s="10">
        <f t="array" ref="M9162">_xlfn.XLOOKUP(A9162,subscriptions!B9162:B10004,subscriptions!D9162:D10004)</f>
        <v>120</v>
      </c>
      <c r="N9162" s="10">
        <f t="array" ref="N9162">_xlfn.XLOOKUP(A9162,subscriptions!B9162:B10004,subscriptions!G9162:G10004)</f>
        <v>5</v>
      </c>
      <c r="O9162" s="10">
        <v>114.0</v>
      </c>
      <c r="P9162" s="10" t="str">
        <f t="array" ref="P9162">_xlfn.XLOOKUP(A9162,subscriptions!B9162:B10004,subscriptions!C9162:C10004)</f>
        <v>Residential</v>
      </c>
      <c r="Q9162" s="10" t="s">
        <v>194</v>
      </c>
      <c r="R9162" s="10" t="s">
        <v>212</v>
      </c>
      <c r="S9162" s="10" t="s">
        <v>234</v>
      </c>
    </row>
    <row r="9163">
      <c r="A9163" s="1" t="s">
        <v>11474</v>
      </c>
      <c r="B9163" s="1" t="s">
        <v>425</v>
      </c>
      <c r="C9163" s="1" t="s">
        <v>750</v>
      </c>
      <c r="D9163" s="1" t="s">
        <v>153</v>
      </c>
      <c r="E9163" s="1" t="s">
        <v>239</v>
      </c>
      <c r="F9163" s="1" t="s">
        <v>2076</v>
      </c>
      <c r="G9163" s="1" t="s">
        <v>28733</v>
      </c>
      <c r="H9163" s="1" t="s">
        <v>28734</v>
      </c>
      <c r="I9163" s="4">
        <v>84.25796296296296</v>
      </c>
      <c r="J9163" s="1">
        <v>1573.88</v>
      </c>
      <c r="K9163" s="1">
        <v>267.32</v>
      </c>
      <c r="M9163" s="10">
        <f t="array" ref="M9163">_xlfn.XLOOKUP(A9163,subscriptions!B9163:B10004,subscriptions!D9163:D10004)</f>
        <v>120</v>
      </c>
      <c r="N9163" s="10">
        <f t="array" ref="N9163">_xlfn.XLOOKUP(A9163,subscriptions!B9163:B10004,subscriptions!G9163:G10004)</f>
        <v>10</v>
      </c>
      <c r="O9163" s="10">
        <v>108.0</v>
      </c>
      <c r="P9163" s="10" t="str">
        <f t="array" ref="P9163">_xlfn.XLOOKUP(A9163,subscriptions!B9163:B10004,subscriptions!C9163:C10004)</f>
        <v>Residential</v>
      </c>
      <c r="Q9163" s="10" t="s">
        <v>128</v>
      </c>
      <c r="R9163" s="10" t="s">
        <v>212</v>
      </c>
      <c r="S9163" s="10" t="s">
        <v>603</v>
      </c>
    </row>
    <row r="9164">
      <c r="A9164" s="1" t="s">
        <v>11475</v>
      </c>
      <c r="B9164" s="1" t="s">
        <v>1226</v>
      </c>
      <c r="C9164" s="1" t="s">
        <v>658</v>
      </c>
      <c r="D9164" s="1" t="s">
        <v>153</v>
      </c>
      <c r="E9164" s="1" t="s">
        <v>332</v>
      </c>
      <c r="F9164" s="1" t="s">
        <v>788</v>
      </c>
      <c r="G9164" s="1" t="s">
        <v>28735</v>
      </c>
      <c r="H9164" s="1" t="s">
        <v>28736</v>
      </c>
      <c r="I9164" s="4">
        <v>84.21599537037036</v>
      </c>
      <c r="J9164" s="1">
        <v>2249.11</v>
      </c>
      <c r="K9164" s="1">
        <v>372.16</v>
      </c>
      <c r="M9164" s="10">
        <f t="array" ref="M9164">_xlfn.XLOOKUP(A9164,subscriptions!B9164:B10004,subscriptions!D9164:D10004)</f>
        <v>120</v>
      </c>
      <c r="N9164" s="10">
        <f t="array" ref="N9164">_xlfn.XLOOKUP(A9164,subscriptions!B9164:B10004,subscriptions!G9164:G10004)</f>
        <v>20</v>
      </c>
      <c r="O9164" s="10">
        <v>96.0</v>
      </c>
      <c r="P9164" s="10" t="str">
        <f t="array" ref="P9164">_xlfn.XLOOKUP(A9164,subscriptions!B9164:B10004,subscriptions!C9164:C10004)</f>
        <v>Residential</v>
      </c>
      <c r="Q9164" s="10" t="s">
        <v>128</v>
      </c>
      <c r="R9164" s="10" t="s">
        <v>148</v>
      </c>
      <c r="S9164" s="10" t="s">
        <v>2596</v>
      </c>
    </row>
    <row r="9165">
      <c r="A9165" s="1" t="s">
        <v>11476</v>
      </c>
      <c r="B9165" s="1" t="s">
        <v>2788</v>
      </c>
      <c r="C9165" s="1" t="s">
        <v>473</v>
      </c>
      <c r="D9165" s="1" t="s">
        <v>153</v>
      </c>
      <c r="E9165" s="1" t="s">
        <v>280</v>
      </c>
      <c r="F9165" s="1" t="s">
        <v>2239</v>
      </c>
      <c r="G9165" s="1" t="s">
        <v>28737</v>
      </c>
      <c r="H9165" s="1" t="s">
        <v>28738</v>
      </c>
      <c r="I9165" s="4">
        <v>84.34055555555555</v>
      </c>
      <c r="J9165" s="1">
        <v>739.63</v>
      </c>
      <c r="K9165" s="1">
        <v>102.97</v>
      </c>
      <c r="M9165" s="10">
        <f t="array" ref="M9165">_xlfn.XLOOKUP(A9165,subscriptions!B9165:B10004,subscriptions!D9165:D10004)</f>
        <v>250</v>
      </c>
      <c r="N9165" s="10">
        <f t="array" ref="N9165">_xlfn.XLOOKUP(A9165,subscriptions!B9165:B10004,subscriptions!G9165:G10004)</f>
        <v>0</v>
      </c>
      <c r="O9165" s="10">
        <v>250.0</v>
      </c>
      <c r="P9165" s="10" t="str">
        <f t="array" ref="P9165">_xlfn.XLOOKUP(A9165,subscriptions!B9165:B10004,subscriptions!C9165:C10004)</f>
        <v>Business</v>
      </c>
      <c r="Q9165" s="10" t="s">
        <v>173</v>
      </c>
      <c r="R9165" s="10" t="s">
        <v>129</v>
      </c>
      <c r="S9165" s="10" t="s">
        <v>616</v>
      </c>
    </row>
    <row r="9166">
      <c r="A9166" s="1" t="s">
        <v>11477</v>
      </c>
      <c r="B9166" s="1" t="s">
        <v>645</v>
      </c>
      <c r="C9166" s="1" t="s">
        <v>509</v>
      </c>
      <c r="D9166" s="1" t="s">
        <v>153</v>
      </c>
      <c r="E9166" s="1" t="s">
        <v>714</v>
      </c>
      <c r="F9166" s="1" t="s">
        <v>2562</v>
      </c>
      <c r="G9166" s="1" t="s">
        <v>28739</v>
      </c>
      <c r="H9166" s="1" t="s">
        <v>28740</v>
      </c>
      <c r="I9166" s="4">
        <v>84.17028935185185</v>
      </c>
      <c r="J9166" s="1">
        <v>4878.76</v>
      </c>
      <c r="K9166" s="1">
        <v>740.08</v>
      </c>
      <c r="M9166" s="10">
        <f t="array" ref="M9166">_xlfn.XLOOKUP(A9166,subscriptions!B9166:B10004,subscriptions!D9166:D10004)</f>
        <v>120</v>
      </c>
      <c r="N9166" s="10">
        <f t="array" ref="N9166">_xlfn.XLOOKUP(A9166,subscriptions!B9166:B10004,subscriptions!G9166:G10004)</f>
        <v>5</v>
      </c>
      <c r="O9166" s="10">
        <v>114.0</v>
      </c>
      <c r="P9166" s="10" t="str">
        <f t="array" ref="P9166">_xlfn.XLOOKUP(A9166,subscriptions!B9166:B10004,subscriptions!C9166:C10004)</f>
        <v>Residential</v>
      </c>
      <c r="Q9166" s="10" t="s">
        <v>194</v>
      </c>
      <c r="R9166" s="10" t="s">
        <v>212</v>
      </c>
      <c r="S9166" s="10" t="s">
        <v>2494</v>
      </c>
    </row>
    <row r="9167">
      <c r="A9167" s="1" t="s">
        <v>11478</v>
      </c>
      <c r="B9167" s="1" t="s">
        <v>329</v>
      </c>
      <c r="C9167" s="1" t="s">
        <v>658</v>
      </c>
      <c r="D9167" s="1" t="s">
        <v>27</v>
      </c>
      <c r="E9167" s="1" t="s">
        <v>239</v>
      </c>
      <c r="F9167" s="1" t="s">
        <v>606</v>
      </c>
      <c r="G9167" s="1" t="s">
        <v>28741</v>
      </c>
      <c r="H9167" s="1" t="s">
        <v>28742</v>
      </c>
      <c r="I9167" s="4">
        <v>84.16770833333334</v>
      </c>
      <c r="J9167" s="1">
        <v>2626.05</v>
      </c>
      <c r="K9167" s="1">
        <v>631.69</v>
      </c>
      <c r="M9167" s="10">
        <f t="array" ref="M9167">_xlfn.XLOOKUP(A9167,subscriptions!B9167:B10004,subscriptions!D9167:D10004)</f>
        <v>120</v>
      </c>
      <c r="N9167" s="10">
        <f t="array" ref="N9167">_xlfn.XLOOKUP(A9167,subscriptions!B9167:B10004,subscriptions!G9167:G10004)</f>
        <v>10</v>
      </c>
      <c r="O9167" s="10">
        <v>108.0</v>
      </c>
      <c r="P9167" s="10" t="str">
        <f t="array" ref="P9167">_xlfn.XLOOKUP(A9167,subscriptions!B9167:B10004,subscriptions!C9167:C10004)</f>
        <v>Residential</v>
      </c>
      <c r="Q9167" s="10" t="s">
        <v>128</v>
      </c>
      <c r="R9167" s="10" t="s">
        <v>212</v>
      </c>
      <c r="S9167" s="10" t="s">
        <v>1412</v>
      </c>
    </row>
    <row r="9168">
      <c r="A9168" s="1" t="s">
        <v>11479</v>
      </c>
      <c r="B9168" s="1" t="s">
        <v>1886</v>
      </c>
      <c r="C9168" s="1" t="s">
        <v>1415</v>
      </c>
      <c r="D9168" s="1" t="s">
        <v>27</v>
      </c>
      <c r="E9168" s="1" t="s">
        <v>111</v>
      </c>
      <c r="F9168" s="1" t="s">
        <v>1362</v>
      </c>
      <c r="G9168" s="1" t="s">
        <v>28743</v>
      </c>
      <c r="H9168" s="1" t="s">
        <v>28744</v>
      </c>
      <c r="I9168" s="4">
        <v>84.34033564814816</v>
      </c>
      <c r="J9168" s="1">
        <v>2935.69</v>
      </c>
      <c r="K9168" s="1">
        <v>477.9</v>
      </c>
      <c r="M9168" s="10">
        <f t="array" ref="M9168">_xlfn.XLOOKUP(A9168,subscriptions!B9168:B10004,subscriptions!D9168:D10004)</f>
        <v>120</v>
      </c>
      <c r="N9168" s="10">
        <f t="array" ref="N9168">_xlfn.XLOOKUP(A9168,subscriptions!B9168:B10004,subscriptions!G9168:G10004)</f>
        <v>20</v>
      </c>
      <c r="O9168" s="10">
        <v>96.0</v>
      </c>
      <c r="P9168" s="10" t="str">
        <f t="array" ref="P9168">_xlfn.XLOOKUP(A9168,subscriptions!B9168:B10004,subscriptions!C9168:C10004)</f>
        <v>Residential</v>
      </c>
      <c r="Q9168" s="10" t="s">
        <v>128</v>
      </c>
      <c r="R9168" s="10" t="s">
        <v>148</v>
      </c>
      <c r="S9168" s="10" t="s">
        <v>616</v>
      </c>
    </row>
    <row r="9169">
      <c r="A9169" s="1" t="s">
        <v>11480</v>
      </c>
      <c r="B9169" s="1" t="s">
        <v>2521</v>
      </c>
      <c r="C9169" s="1" t="s">
        <v>1200</v>
      </c>
      <c r="D9169" s="1" t="s">
        <v>153</v>
      </c>
      <c r="E9169" s="1" t="s">
        <v>239</v>
      </c>
      <c r="F9169" s="1" t="s">
        <v>2267</v>
      </c>
      <c r="G9169" s="1" t="s">
        <v>28745</v>
      </c>
      <c r="H9169" s="1" t="s">
        <v>28746</v>
      </c>
      <c r="I9169" s="4">
        <v>84.29380787037037</v>
      </c>
      <c r="J9169" s="1">
        <v>333.47</v>
      </c>
      <c r="K9169" s="1">
        <v>58.78</v>
      </c>
      <c r="M9169" s="10">
        <f t="array" ref="M9169">_xlfn.XLOOKUP(A9169,subscriptions!B9169:B10004,subscriptions!D9169:D10004)</f>
        <v>120</v>
      </c>
      <c r="N9169" s="10">
        <f t="array" ref="N9169">_xlfn.XLOOKUP(A9169,subscriptions!B9169:B10004,subscriptions!G9169:G10004)</f>
        <v>0</v>
      </c>
      <c r="O9169" s="10">
        <v>120.0</v>
      </c>
      <c r="P9169" s="10" t="str">
        <f t="array" ref="P9169">_xlfn.XLOOKUP(A9169,subscriptions!B9169:B10004,subscriptions!C9169:C10004)</f>
        <v>Residential</v>
      </c>
      <c r="Q9169" s="10" t="s">
        <v>173</v>
      </c>
      <c r="R9169" s="10" t="s">
        <v>212</v>
      </c>
      <c r="S9169" s="10" t="s">
        <v>1458</v>
      </c>
    </row>
    <row r="9170">
      <c r="A9170" s="1" t="s">
        <v>11481</v>
      </c>
      <c r="B9170" s="1" t="s">
        <v>870</v>
      </c>
      <c r="C9170" s="1" t="s">
        <v>110</v>
      </c>
      <c r="D9170" s="1" t="s">
        <v>153</v>
      </c>
      <c r="E9170" s="1" t="s">
        <v>714</v>
      </c>
      <c r="F9170" s="1" t="s">
        <v>828</v>
      </c>
      <c r="G9170" s="1" t="s">
        <v>28747</v>
      </c>
      <c r="H9170" s="1" t="s">
        <v>28748</v>
      </c>
      <c r="I9170" s="4">
        <v>84.29666666666667</v>
      </c>
      <c r="J9170" s="1">
        <v>524.05</v>
      </c>
      <c r="K9170" s="1">
        <v>139.12</v>
      </c>
      <c r="M9170" s="10">
        <f t="array" ref="M9170">_xlfn.XLOOKUP(A9170,subscriptions!B9170:B10004,subscriptions!D9170:D10004)</f>
        <v>120</v>
      </c>
      <c r="N9170" s="10">
        <f t="array" ref="N9170">_xlfn.XLOOKUP(A9170,subscriptions!B9170:B10004,subscriptions!G9170:G10004)</f>
        <v>5</v>
      </c>
      <c r="O9170" s="10">
        <v>114.0</v>
      </c>
      <c r="P9170" s="10" t="str">
        <f t="array" ref="P9170">_xlfn.XLOOKUP(A9170,subscriptions!B9170:B10004,subscriptions!C9170:C10004)</f>
        <v>Residential</v>
      </c>
      <c r="Q9170" s="10" t="s">
        <v>194</v>
      </c>
      <c r="R9170" s="10" t="s">
        <v>212</v>
      </c>
      <c r="S9170" s="10" t="s">
        <v>373</v>
      </c>
    </row>
    <row r="9171">
      <c r="A9171" s="1" t="s">
        <v>11482</v>
      </c>
      <c r="B9171" s="1" t="s">
        <v>1157</v>
      </c>
      <c r="C9171" s="1" t="s">
        <v>605</v>
      </c>
      <c r="D9171" s="1" t="s">
        <v>27</v>
      </c>
      <c r="E9171" s="1" t="s">
        <v>111</v>
      </c>
      <c r="F9171" s="1" t="s">
        <v>1855</v>
      </c>
      <c r="G9171" s="1" t="s">
        <v>28749</v>
      </c>
      <c r="H9171" s="1" t="s">
        <v>28750</v>
      </c>
      <c r="I9171" s="4">
        <v>84.42105324074075</v>
      </c>
      <c r="J9171" s="1">
        <v>554.52</v>
      </c>
      <c r="K9171" s="1">
        <v>134.72</v>
      </c>
      <c r="M9171" s="10">
        <f t="array" ref="M9171">_xlfn.XLOOKUP(A9171,subscriptions!B9171:B10004,subscriptions!D9171:D10004)</f>
        <v>120</v>
      </c>
      <c r="N9171" s="10">
        <f t="array" ref="N9171">_xlfn.XLOOKUP(A9171,subscriptions!B9171:B10004,subscriptions!G9171:G10004)</f>
        <v>10</v>
      </c>
      <c r="O9171" s="10">
        <v>108.0</v>
      </c>
      <c r="P9171" s="10" t="str">
        <f t="array" ref="P9171">_xlfn.XLOOKUP(A9171,subscriptions!B9171:B10004,subscriptions!C9171:C10004)</f>
        <v>Residential</v>
      </c>
      <c r="Q9171" s="10" t="s">
        <v>128</v>
      </c>
      <c r="R9171" s="10" t="s">
        <v>212</v>
      </c>
      <c r="S9171" s="10" t="s">
        <v>2152</v>
      </c>
    </row>
    <row r="9172">
      <c r="A9172" s="1" t="s">
        <v>11483</v>
      </c>
      <c r="B9172" s="1" t="s">
        <v>109</v>
      </c>
      <c r="C9172" s="1" t="s">
        <v>3912</v>
      </c>
      <c r="D9172" s="1" t="s">
        <v>27</v>
      </c>
      <c r="E9172" s="1" t="s">
        <v>179</v>
      </c>
      <c r="F9172" s="1" t="s">
        <v>901</v>
      </c>
      <c r="G9172" s="1" t="s">
        <v>28751</v>
      </c>
      <c r="H9172" s="1" t="s">
        <v>28752</v>
      </c>
      <c r="I9172" s="4">
        <v>84.38219907407408</v>
      </c>
      <c r="J9172" s="1">
        <v>523.94</v>
      </c>
      <c r="K9172" s="1">
        <v>61.87</v>
      </c>
      <c r="L9172" s="1">
        <v>100.0</v>
      </c>
      <c r="M9172" s="10">
        <f t="array" ref="M9172">_xlfn.XLOOKUP(A9172,subscriptions!B9172:B10004,subscriptions!D9172:D10004)</f>
        <v>120</v>
      </c>
      <c r="N9172" s="10">
        <f t="array" ref="N9172">_xlfn.XLOOKUP(A9172,subscriptions!B9172:B10004,subscriptions!G9172:G10004)</f>
        <v>20</v>
      </c>
      <c r="O9172" s="10">
        <v>96.0</v>
      </c>
      <c r="P9172" s="10" t="str">
        <f t="array" ref="P9172">_xlfn.XLOOKUP(A9172,subscriptions!B9172:B10004,subscriptions!C9172:C10004)</f>
        <v>Residential</v>
      </c>
      <c r="Q9172" s="10" t="s">
        <v>128</v>
      </c>
      <c r="R9172" s="10" t="s">
        <v>148</v>
      </c>
      <c r="S9172" s="10" t="s">
        <v>293</v>
      </c>
    </row>
    <row r="9173">
      <c r="A9173" s="1" t="s">
        <v>11484</v>
      </c>
      <c r="B9173" s="1" t="s">
        <v>2534</v>
      </c>
      <c r="C9173" s="1" t="s">
        <v>1876</v>
      </c>
      <c r="D9173" s="1" t="s">
        <v>153</v>
      </c>
      <c r="E9173" s="1" t="s">
        <v>111</v>
      </c>
      <c r="F9173" s="1" t="s">
        <v>1917</v>
      </c>
      <c r="G9173" s="1" t="s">
        <v>28753</v>
      </c>
      <c r="H9173" s="1" t="s">
        <v>28754</v>
      </c>
      <c r="I9173" s="4">
        <v>84.17105324074075</v>
      </c>
      <c r="J9173" s="1">
        <v>2950.76</v>
      </c>
      <c r="K9173" s="1">
        <v>678.42</v>
      </c>
      <c r="M9173" s="10">
        <f t="array" ref="M9173">_xlfn.XLOOKUP(A9173,subscriptions!B9173:B10004,subscriptions!D9173:D10004)</f>
        <v>120</v>
      </c>
      <c r="N9173" s="10">
        <f t="array" ref="N9173">_xlfn.XLOOKUP(A9173,subscriptions!B9173:B10004,subscriptions!G9173:G10004)</f>
        <v>0</v>
      </c>
      <c r="O9173" s="10">
        <v>120.0</v>
      </c>
      <c r="P9173" s="10" t="str">
        <f t="array" ref="P9173">_xlfn.XLOOKUP(A9173,subscriptions!B9173:B10004,subscriptions!C9173:C10004)</f>
        <v>Residential</v>
      </c>
      <c r="Q9173" s="10" t="s">
        <v>173</v>
      </c>
      <c r="R9173" s="10" t="s">
        <v>212</v>
      </c>
      <c r="S9173" s="10" t="s">
        <v>310</v>
      </c>
    </row>
    <row r="9174">
      <c r="A9174" s="1" t="s">
        <v>11485</v>
      </c>
      <c r="B9174" s="1" t="s">
        <v>1009</v>
      </c>
      <c r="C9174" s="1" t="s">
        <v>556</v>
      </c>
      <c r="D9174" s="1" t="s">
        <v>153</v>
      </c>
      <c r="E9174" s="1" t="s">
        <v>28</v>
      </c>
      <c r="F9174" s="1" t="s">
        <v>2581</v>
      </c>
      <c r="G9174" s="1" t="s">
        <v>28755</v>
      </c>
      <c r="H9174" s="1" t="s">
        <v>28756</v>
      </c>
      <c r="I9174" s="4">
        <v>84.2967824074074</v>
      </c>
      <c r="J9174" s="1">
        <v>98.61</v>
      </c>
      <c r="K9174" s="1">
        <v>26.05</v>
      </c>
      <c r="M9174" s="10">
        <f t="array" ref="M9174">_xlfn.XLOOKUP(A9174,subscriptions!B9174:B10004,subscriptions!D9174:D10004)</f>
        <v>120</v>
      </c>
      <c r="N9174" s="10">
        <f t="array" ref="N9174">_xlfn.XLOOKUP(A9174,subscriptions!B9174:B10004,subscriptions!G9174:G10004)</f>
        <v>5</v>
      </c>
      <c r="O9174" s="10">
        <v>114.0</v>
      </c>
      <c r="P9174" s="10" t="str">
        <f t="array" ref="P9174">_xlfn.XLOOKUP(A9174,subscriptions!B9174:B10004,subscriptions!C9174:C10004)</f>
        <v>Residential</v>
      </c>
      <c r="Q9174" s="10" t="s">
        <v>194</v>
      </c>
      <c r="R9174" s="10" t="s">
        <v>212</v>
      </c>
      <c r="S9174" s="10" t="s">
        <v>373</v>
      </c>
    </row>
    <row r="9175">
      <c r="A9175" s="1" t="s">
        <v>11486</v>
      </c>
      <c r="B9175" s="1" t="s">
        <v>278</v>
      </c>
      <c r="C9175" s="1" t="s">
        <v>261</v>
      </c>
      <c r="D9175" s="1" t="s">
        <v>27</v>
      </c>
      <c r="E9175" s="1" t="s">
        <v>332</v>
      </c>
      <c r="F9175" s="1" t="s">
        <v>510</v>
      </c>
      <c r="G9175" s="1" t="s">
        <v>28757</v>
      </c>
      <c r="H9175" s="1" t="s">
        <v>28758</v>
      </c>
      <c r="I9175" s="4">
        <v>84.25702546296296</v>
      </c>
      <c r="J9175" s="1">
        <v>168.73</v>
      </c>
      <c r="K9175" s="1">
        <v>42.68</v>
      </c>
      <c r="M9175" s="10">
        <f t="array" ref="M9175">_xlfn.XLOOKUP(A9175,subscriptions!B9175:B10004,subscriptions!D9175:D10004)</f>
        <v>80</v>
      </c>
      <c r="N9175" s="10">
        <f t="array" ref="N9175">_xlfn.XLOOKUP(A9175,subscriptions!B9175:B10004,subscriptions!G9175:G10004)</f>
        <v>10</v>
      </c>
      <c r="O9175" s="10">
        <v>72.0</v>
      </c>
      <c r="P9175" s="10" t="str">
        <f t="array" ref="P9175">_xlfn.XLOOKUP(A9175,subscriptions!B9175:B10004,subscriptions!C9175:C10004)</f>
        <v>Roam</v>
      </c>
      <c r="Q9175" s="10" t="s">
        <v>128</v>
      </c>
      <c r="R9175" s="10" t="s">
        <v>148</v>
      </c>
      <c r="S9175" s="10" t="s">
        <v>175</v>
      </c>
    </row>
    <row r="9176">
      <c r="A9176" s="1" t="s">
        <v>11488</v>
      </c>
      <c r="B9176" s="1" t="s">
        <v>814</v>
      </c>
      <c r="C9176" s="1" t="s">
        <v>133</v>
      </c>
      <c r="D9176" s="1" t="s">
        <v>153</v>
      </c>
      <c r="E9176" s="1" t="s">
        <v>262</v>
      </c>
      <c r="F9176" s="1" t="s">
        <v>392</v>
      </c>
      <c r="G9176" s="1" t="s">
        <v>28759</v>
      </c>
      <c r="H9176" s="1" t="s">
        <v>28760</v>
      </c>
      <c r="I9176" s="4">
        <v>84.29462962962963</v>
      </c>
      <c r="J9176" s="1">
        <v>530.13</v>
      </c>
      <c r="K9176" s="1">
        <v>61.55</v>
      </c>
      <c r="M9176" s="10">
        <f t="array" ref="M9176">_xlfn.XLOOKUP(A9176,subscriptions!B9176:B10004,subscriptions!D9176:D10004)</f>
        <v>250</v>
      </c>
      <c r="N9176" s="10">
        <f t="array" ref="N9176">_xlfn.XLOOKUP(A9176,subscriptions!B9176:B10004,subscriptions!G9176:G10004)</f>
        <v>20</v>
      </c>
      <c r="O9176" s="10">
        <v>200.0</v>
      </c>
      <c r="P9176" s="10" t="str">
        <f t="array" ref="P9176">_xlfn.XLOOKUP(A9176,subscriptions!B9176:B10004,subscriptions!C9176:C10004)</f>
        <v>Business</v>
      </c>
      <c r="Q9176" s="10" t="s">
        <v>128</v>
      </c>
      <c r="R9176" s="10" t="s">
        <v>129</v>
      </c>
      <c r="S9176" s="10" t="s">
        <v>2075</v>
      </c>
    </row>
    <row r="9177">
      <c r="A9177" s="1" t="s">
        <v>11490</v>
      </c>
      <c r="B9177" s="1" t="s">
        <v>455</v>
      </c>
      <c r="C9177" s="1" t="s">
        <v>1388</v>
      </c>
      <c r="D9177" s="1" t="s">
        <v>27</v>
      </c>
      <c r="E9177" s="1" t="s">
        <v>714</v>
      </c>
      <c r="F9177" s="1" t="s">
        <v>1951</v>
      </c>
      <c r="G9177" s="1" t="s">
        <v>28761</v>
      </c>
      <c r="H9177" s="1" t="s">
        <v>28762</v>
      </c>
      <c r="I9177" s="4">
        <v>84.21628472222223</v>
      </c>
      <c r="J9177" s="1">
        <v>384.48</v>
      </c>
      <c r="K9177" s="1">
        <v>97.07</v>
      </c>
      <c r="M9177" s="10">
        <f t="array" ref="M9177">_xlfn.XLOOKUP(A9177,subscriptions!B9177:B10004,subscriptions!D9177:D10004)</f>
        <v>120</v>
      </c>
      <c r="N9177" s="10">
        <f t="array" ref="N9177">_xlfn.XLOOKUP(A9177,subscriptions!B9177:B10004,subscriptions!G9177:G10004)</f>
        <v>0</v>
      </c>
      <c r="O9177" s="10">
        <v>120.0</v>
      </c>
      <c r="P9177" s="10" t="str">
        <f t="array" ref="P9177">_xlfn.XLOOKUP(A9177,subscriptions!B9177:B10004,subscriptions!C9177:C10004)</f>
        <v>Residential</v>
      </c>
      <c r="Q9177" s="10" t="s">
        <v>173</v>
      </c>
      <c r="R9177" s="10" t="s">
        <v>212</v>
      </c>
      <c r="S9177" s="10" t="s">
        <v>2596</v>
      </c>
    </row>
    <row r="9178">
      <c r="A9178" s="1" t="s">
        <v>11491</v>
      </c>
      <c r="B9178" s="1" t="s">
        <v>969</v>
      </c>
      <c r="C9178" s="1" t="s">
        <v>1100</v>
      </c>
      <c r="D9178" s="1" t="s">
        <v>27</v>
      </c>
      <c r="E9178" s="1" t="s">
        <v>179</v>
      </c>
      <c r="F9178" s="1" t="s">
        <v>773</v>
      </c>
      <c r="G9178" s="1" t="s">
        <v>28763</v>
      </c>
      <c r="H9178" s="1" t="s">
        <v>28764</v>
      </c>
      <c r="I9178" s="4">
        <v>84.25225694444444</v>
      </c>
      <c r="J9178" s="1">
        <v>445.67</v>
      </c>
      <c r="K9178" s="1">
        <v>116.0</v>
      </c>
      <c r="L9178" s="1">
        <v>100.0</v>
      </c>
      <c r="M9178" s="10">
        <f t="array" ref="M9178">_xlfn.XLOOKUP(A9178,subscriptions!B9178:B10004,subscriptions!D9178:D10004)</f>
        <v>80</v>
      </c>
      <c r="N9178" s="10">
        <f t="array" ref="N9178">_xlfn.XLOOKUP(A9178,subscriptions!B9178:B10004,subscriptions!G9178:G10004)</f>
        <v>5</v>
      </c>
      <c r="O9178" s="10">
        <v>76.0</v>
      </c>
      <c r="P9178" s="10" t="str">
        <f t="array" ref="P9178">_xlfn.XLOOKUP(A9178,subscriptions!B9178:B10004,subscriptions!C9178:C10004)</f>
        <v>Roam</v>
      </c>
      <c r="Q9178" s="10" t="s">
        <v>194</v>
      </c>
      <c r="R9178" s="10" t="s">
        <v>148</v>
      </c>
      <c r="S9178" s="10" t="s">
        <v>1008</v>
      </c>
    </row>
    <row r="9179">
      <c r="A9179" s="1" t="s">
        <v>11492</v>
      </c>
      <c r="B9179" s="1" t="s">
        <v>919</v>
      </c>
      <c r="C9179" s="1" t="s">
        <v>2007</v>
      </c>
      <c r="D9179" s="1" t="s">
        <v>27</v>
      </c>
      <c r="E9179" s="1" t="s">
        <v>28</v>
      </c>
      <c r="F9179" s="1" t="s">
        <v>801</v>
      </c>
      <c r="G9179" s="1" t="s">
        <v>28765</v>
      </c>
      <c r="H9179" s="1" t="s">
        <v>28766</v>
      </c>
      <c r="I9179" s="4">
        <v>84.17501157407408</v>
      </c>
      <c r="J9179" s="1">
        <v>2448.81</v>
      </c>
      <c r="K9179" s="1">
        <v>337.47</v>
      </c>
      <c r="M9179" s="10">
        <f t="array" ref="M9179">_xlfn.XLOOKUP(A9179,subscriptions!B9179:B10004,subscriptions!D9179:D10004)</f>
        <v>120</v>
      </c>
      <c r="N9179" s="10">
        <f t="array" ref="N9179">_xlfn.XLOOKUP(A9179,subscriptions!B9179:B10004,subscriptions!G9179:G10004)</f>
        <v>10</v>
      </c>
      <c r="O9179" s="10">
        <v>108.0</v>
      </c>
      <c r="P9179" s="10" t="str">
        <f t="array" ref="P9179">_xlfn.XLOOKUP(A9179,subscriptions!B9179:B10004,subscriptions!C9179:C10004)</f>
        <v>Residential</v>
      </c>
      <c r="Q9179" s="10" t="s">
        <v>128</v>
      </c>
      <c r="R9179" s="10" t="s">
        <v>212</v>
      </c>
      <c r="S9179" s="10" t="s">
        <v>1198</v>
      </c>
    </row>
    <row r="9180">
      <c r="A9180" s="1" t="s">
        <v>11493</v>
      </c>
      <c r="B9180" s="1" t="s">
        <v>4509</v>
      </c>
      <c r="C9180" s="1" t="s">
        <v>1200</v>
      </c>
      <c r="D9180" s="1" t="s">
        <v>153</v>
      </c>
      <c r="E9180" s="1" t="s">
        <v>714</v>
      </c>
      <c r="F9180" s="1" t="s">
        <v>2171</v>
      </c>
      <c r="G9180" s="1" t="s">
        <v>28767</v>
      </c>
      <c r="H9180" s="1" t="s">
        <v>28768</v>
      </c>
      <c r="I9180" s="4">
        <v>84.38195601851852</v>
      </c>
      <c r="J9180" s="1">
        <v>1292.17</v>
      </c>
      <c r="K9180" s="1">
        <v>135.64</v>
      </c>
      <c r="M9180" s="10">
        <f t="array" ref="M9180">_xlfn.XLOOKUP(A9180,subscriptions!B9180:B10004,subscriptions!D9180:D10004)</f>
        <v>50</v>
      </c>
      <c r="N9180" s="10">
        <f t="array" ref="N9180">_xlfn.XLOOKUP(A9180,subscriptions!B9180:B10004,subscriptions!G9180:G10004)</f>
        <v>20</v>
      </c>
      <c r="O9180" s="10">
        <v>40.0</v>
      </c>
      <c r="P9180" s="10" t="str">
        <f t="array" ref="P9180">_xlfn.XLOOKUP(A9180,subscriptions!B9180:B10004,subscriptions!C9180:C10004)</f>
        <v>Mini</v>
      </c>
      <c r="Q9180" s="10" t="s">
        <v>128</v>
      </c>
      <c r="R9180" s="10" t="s">
        <v>148</v>
      </c>
      <c r="S9180" s="10" t="s">
        <v>293</v>
      </c>
    </row>
    <row r="9181">
      <c r="A9181" s="1" t="s">
        <v>11494</v>
      </c>
      <c r="B9181" s="1" t="s">
        <v>355</v>
      </c>
      <c r="C9181" s="1" t="s">
        <v>279</v>
      </c>
      <c r="D9181" s="1" t="s">
        <v>153</v>
      </c>
      <c r="E9181" s="1" t="s">
        <v>219</v>
      </c>
      <c r="F9181" s="1" t="s">
        <v>574</v>
      </c>
      <c r="G9181" s="1" t="s">
        <v>28769</v>
      </c>
      <c r="H9181" s="1" t="s">
        <v>28770</v>
      </c>
      <c r="I9181" s="4">
        <v>84.34172453703704</v>
      </c>
      <c r="J9181" s="1">
        <v>58.68</v>
      </c>
      <c r="K9181" s="1">
        <v>22.13</v>
      </c>
      <c r="M9181" s="10">
        <f t="array" ref="M9181">_xlfn.XLOOKUP(A9181,subscriptions!B9181:B10004,subscriptions!D9181:D10004)</f>
        <v>120</v>
      </c>
      <c r="N9181" s="10">
        <f t="array" ref="N9181">_xlfn.XLOOKUP(A9181,subscriptions!B9181:B10004,subscriptions!G9181:G10004)</f>
        <v>0</v>
      </c>
      <c r="O9181" s="10">
        <v>120.0</v>
      </c>
      <c r="P9181" s="10" t="str">
        <f t="array" ref="P9181">_xlfn.XLOOKUP(A9181,subscriptions!B9181:B10004,subscriptions!C9181:C10004)</f>
        <v>Residential</v>
      </c>
      <c r="Q9181" s="10" t="s">
        <v>173</v>
      </c>
      <c r="R9181" s="10" t="s">
        <v>212</v>
      </c>
      <c r="S9181" s="10" t="s">
        <v>1703</v>
      </c>
    </row>
    <row r="9182">
      <c r="A9182" s="1" t="s">
        <v>11495</v>
      </c>
      <c r="B9182" s="1" t="s">
        <v>2534</v>
      </c>
      <c r="C9182" s="1" t="s">
        <v>296</v>
      </c>
      <c r="D9182" s="1" t="s">
        <v>153</v>
      </c>
      <c r="E9182" s="1" t="s">
        <v>714</v>
      </c>
      <c r="F9182" s="1" t="s">
        <v>3326</v>
      </c>
      <c r="G9182" s="1" t="s">
        <v>28771</v>
      </c>
      <c r="H9182" s="1" t="s">
        <v>28772</v>
      </c>
      <c r="I9182" s="4">
        <v>84.38056712962963</v>
      </c>
      <c r="J9182" s="1">
        <v>891.4</v>
      </c>
      <c r="K9182" s="1">
        <v>109.8</v>
      </c>
      <c r="M9182" s="10">
        <f t="array" ref="M9182">_xlfn.XLOOKUP(A9182,subscriptions!B9182:B10004,subscriptions!D9182:D10004)</f>
        <v>120</v>
      </c>
      <c r="N9182" s="10">
        <f t="array" ref="N9182">_xlfn.XLOOKUP(A9182,subscriptions!B9182:B10004,subscriptions!G9182:G10004)</f>
        <v>5</v>
      </c>
      <c r="O9182" s="10">
        <v>114.0</v>
      </c>
      <c r="P9182" s="10" t="str">
        <f t="array" ref="P9182">_xlfn.XLOOKUP(A9182,subscriptions!B9182:B10004,subscriptions!C9182:C10004)</f>
        <v>Residential</v>
      </c>
      <c r="Q9182" s="10" t="s">
        <v>194</v>
      </c>
      <c r="R9182" s="10" t="s">
        <v>212</v>
      </c>
      <c r="S9182" s="10" t="s">
        <v>762</v>
      </c>
    </row>
    <row r="9183">
      <c r="A9183" s="1" t="s">
        <v>11496</v>
      </c>
      <c r="B9183" s="1" t="s">
        <v>589</v>
      </c>
      <c r="C9183" s="1" t="s">
        <v>1507</v>
      </c>
      <c r="D9183" s="1" t="s">
        <v>153</v>
      </c>
      <c r="E9183" s="1" t="s">
        <v>631</v>
      </c>
      <c r="F9183" s="1" t="s">
        <v>2549</v>
      </c>
      <c r="G9183" s="1" t="s">
        <v>28773</v>
      </c>
      <c r="H9183" s="1" t="s">
        <v>28774</v>
      </c>
      <c r="I9183" s="4">
        <v>84.25643518518518</v>
      </c>
      <c r="J9183" s="1">
        <v>836.08</v>
      </c>
      <c r="K9183" s="1">
        <v>109.83</v>
      </c>
      <c r="M9183" s="10">
        <f t="array" ref="M9183">_xlfn.XLOOKUP(A9183,subscriptions!B9183:B10004,subscriptions!D9183:D10004)</f>
        <v>120</v>
      </c>
      <c r="N9183" s="10">
        <f t="array" ref="N9183">_xlfn.XLOOKUP(A9183,subscriptions!B9183:B10004,subscriptions!G9183:G10004)</f>
        <v>10</v>
      </c>
      <c r="O9183" s="10">
        <v>108.0</v>
      </c>
      <c r="P9183" s="10" t="str">
        <f t="array" ref="P9183">_xlfn.XLOOKUP(A9183,subscriptions!B9183:B10004,subscriptions!C9183:C10004)</f>
        <v>Residential</v>
      </c>
      <c r="Q9183" s="10" t="s">
        <v>128</v>
      </c>
      <c r="R9183" s="10" t="s">
        <v>212</v>
      </c>
      <c r="S9183" s="10" t="s">
        <v>130</v>
      </c>
    </row>
    <row r="9184">
      <c r="A9184" s="1" t="s">
        <v>11497</v>
      </c>
      <c r="B9184" s="1" t="s">
        <v>589</v>
      </c>
      <c r="C9184" s="1" t="s">
        <v>1507</v>
      </c>
      <c r="D9184" s="1" t="s">
        <v>153</v>
      </c>
      <c r="E9184" s="1" t="s">
        <v>631</v>
      </c>
      <c r="F9184" s="1" t="s">
        <v>1115</v>
      </c>
      <c r="G9184" s="1" t="s">
        <v>28775</v>
      </c>
      <c r="H9184" s="1" t="s">
        <v>28776</v>
      </c>
      <c r="I9184" s="4">
        <v>84.21543981481481</v>
      </c>
      <c r="J9184" s="1">
        <v>231.46</v>
      </c>
      <c r="K9184" s="1">
        <v>47.72</v>
      </c>
      <c r="M9184" s="10">
        <f t="array" ref="M9184">_xlfn.XLOOKUP(A9184,subscriptions!B9184:B10004,subscriptions!D9184:D10004)</f>
        <v>120</v>
      </c>
      <c r="N9184" s="10">
        <f t="array" ref="N9184">_xlfn.XLOOKUP(A9184,subscriptions!B9184:B10004,subscriptions!G9184:G10004)</f>
        <v>20</v>
      </c>
      <c r="O9184" s="10">
        <v>96.0</v>
      </c>
      <c r="P9184" s="10" t="str">
        <f t="array" ref="P9184">_xlfn.XLOOKUP(A9184,subscriptions!B9184:B10004,subscriptions!C9184:C10004)</f>
        <v>Residential</v>
      </c>
      <c r="Q9184" s="10" t="s">
        <v>128</v>
      </c>
      <c r="R9184" s="10" t="s">
        <v>148</v>
      </c>
      <c r="S9184" s="10" t="s">
        <v>1212</v>
      </c>
    </row>
    <row r="9185">
      <c r="A9185" s="1" t="s">
        <v>11498</v>
      </c>
      <c r="B9185" s="1" t="s">
        <v>2788</v>
      </c>
      <c r="C9185" s="1" t="s">
        <v>1142</v>
      </c>
      <c r="D9185" s="1" t="s">
        <v>153</v>
      </c>
      <c r="E9185" s="1" t="s">
        <v>239</v>
      </c>
      <c r="F9185" s="1" t="s">
        <v>2132</v>
      </c>
      <c r="G9185" s="1" t="s">
        <v>28777</v>
      </c>
      <c r="H9185" s="1" t="s">
        <v>28778</v>
      </c>
      <c r="I9185" s="4">
        <v>84.41879629629629</v>
      </c>
      <c r="J9185" s="1">
        <v>1741.17</v>
      </c>
      <c r="K9185" s="1">
        <v>171.51</v>
      </c>
      <c r="M9185" s="10">
        <f t="array" ref="M9185">_xlfn.XLOOKUP(A9185,subscriptions!B9185:B10004,subscriptions!D9185:D10004)</f>
        <v>50</v>
      </c>
      <c r="N9185" s="10">
        <f t="array" ref="N9185">_xlfn.XLOOKUP(A9185,subscriptions!B9185:B10004,subscriptions!G9185:G10004)</f>
        <v>0</v>
      </c>
      <c r="O9185" s="10">
        <v>50.0</v>
      </c>
      <c r="P9185" s="10" t="str">
        <f t="array" ref="P9185">_xlfn.XLOOKUP(A9185,subscriptions!B9185:B10004,subscriptions!C9185:C10004)</f>
        <v>Mini</v>
      </c>
      <c r="Q9185" s="10" t="s">
        <v>173</v>
      </c>
      <c r="R9185" s="10" t="s">
        <v>148</v>
      </c>
      <c r="S9185" s="10" t="s">
        <v>1822</v>
      </c>
    </row>
    <row r="9186">
      <c r="A9186" s="1" t="s">
        <v>11499</v>
      </c>
      <c r="B9186" s="1" t="s">
        <v>1009</v>
      </c>
      <c r="C9186" s="1" t="s">
        <v>1388</v>
      </c>
      <c r="D9186" s="1" t="s">
        <v>153</v>
      </c>
      <c r="E9186" s="1" t="s">
        <v>219</v>
      </c>
      <c r="F9186" s="1" t="s">
        <v>1010</v>
      </c>
      <c r="G9186" s="1" t="s">
        <v>28779</v>
      </c>
      <c r="H9186" s="1" t="s">
        <v>28780</v>
      </c>
      <c r="I9186" s="4">
        <v>84.17170138888889</v>
      </c>
      <c r="J9186" s="1">
        <v>1866.48</v>
      </c>
      <c r="K9186" s="1">
        <v>361.61</v>
      </c>
      <c r="M9186" s="10">
        <f t="array" ref="M9186">_xlfn.XLOOKUP(A9186,subscriptions!B9186:B10004,subscriptions!D9186:D10004)</f>
        <v>120</v>
      </c>
      <c r="N9186" s="10">
        <f t="array" ref="N9186">_xlfn.XLOOKUP(A9186,subscriptions!B9186:B10004,subscriptions!G9186:G10004)</f>
        <v>5</v>
      </c>
      <c r="O9186" s="10">
        <v>114.0</v>
      </c>
      <c r="P9186" s="10" t="str">
        <f t="array" ref="P9186">_xlfn.XLOOKUP(A9186,subscriptions!B9186:B10004,subscriptions!C9186:C10004)</f>
        <v>Residential</v>
      </c>
      <c r="Q9186" s="10" t="s">
        <v>194</v>
      </c>
      <c r="R9186" s="10" t="s">
        <v>212</v>
      </c>
      <c r="S9186" s="10" t="s">
        <v>1082</v>
      </c>
    </row>
    <row r="9187">
      <c r="A9187" s="1" t="s">
        <v>11500</v>
      </c>
      <c r="B9187" s="1" t="s">
        <v>969</v>
      </c>
      <c r="C9187" s="1" t="s">
        <v>1678</v>
      </c>
      <c r="D9187" s="1" t="s">
        <v>27</v>
      </c>
      <c r="E9187" s="1" t="s">
        <v>262</v>
      </c>
      <c r="F9187" s="1" t="s">
        <v>2853</v>
      </c>
      <c r="G9187" s="1" t="s">
        <v>28781</v>
      </c>
      <c r="H9187" s="1" t="s">
        <v>28782</v>
      </c>
      <c r="I9187" s="4">
        <v>84.37738425925926</v>
      </c>
      <c r="J9187" s="1">
        <v>1964.24</v>
      </c>
      <c r="K9187" s="1">
        <v>278.94</v>
      </c>
      <c r="M9187" s="10">
        <f t="array" ref="M9187">_xlfn.XLOOKUP(A9187,subscriptions!B9187:B10004,subscriptions!D9187:D10004)</f>
        <v>120</v>
      </c>
      <c r="N9187" s="10">
        <f t="array" ref="N9187">_xlfn.XLOOKUP(A9187,subscriptions!B9187:B10004,subscriptions!G9187:G10004)</f>
        <v>10</v>
      </c>
      <c r="O9187" s="10">
        <v>108.0</v>
      </c>
      <c r="P9187" s="10" t="str">
        <f t="array" ref="P9187">_xlfn.XLOOKUP(A9187,subscriptions!B9187:B10004,subscriptions!C9187:C10004)</f>
        <v>Residential</v>
      </c>
      <c r="Q9187" s="10" t="s">
        <v>128</v>
      </c>
      <c r="R9187" s="10" t="s">
        <v>212</v>
      </c>
      <c r="S9187" s="10" t="s">
        <v>1360</v>
      </c>
    </row>
    <row r="9188">
      <c r="A9188" s="1" t="s">
        <v>11501</v>
      </c>
      <c r="B9188" s="1" t="s">
        <v>1262</v>
      </c>
      <c r="C9188" s="1" t="s">
        <v>673</v>
      </c>
      <c r="D9188" s="1" t="s">
        <v>27</v>
      </c>
      <c r="E9188" s="1" t="s">
        <v>714</v>
      </c>
      <c r="F9188" s="1" t="s">
        <v>1159</v>
      </c>
      <c r="G9188" s="1" t="s">
        <v>28783</v>
      </c>
      <c r="H9188" s="1" t="s">
        <v>28784</v>
      </c>
      <c r="I9188" s="4">
        <v>84.17112268518518</v>
      </c>
      <c r="J9188" s="1">
        <v>2005.53</v>
      </c>
      <c r="K9188" s="1">
        <v>289.37</v>
      </c>
      <c r="M9188" s="10">
        <f t="array" ref="M9188">_xlfn.XLOOKUP(A9188,subscriptions!B9188:B10004,subscriptions!D9188:D10004)</f>
        <v>120</v>
      </c>
      <c r="N9188" s="10">
        <f t="array" ref="N9188">_xlfn.XLOOKUP(A9188,subscriptions!B9188:B10004,subscriptions!G9188:G10004)</f>
        <v>20</v>
      </c>
      <c r="O9188" s="10">
        <v>96.0</v>
      </c>
      <c r="P9188" s="10" t="str">
        <f t="array" ref="P9188">_xlfn.XLOOKUP(A9188,subscriptions!B9188:B10004,subscriptions!C9188:C10004)</f>
        <v>Residential</v>
      </c>
      <c r="Q9188" s="10" t="s">
        <v>128</v>
      </c>
      <c r="R9188" s="10" t="s">
        <v>148</v>
      </c>
      <c r="S9188" s="10" t="s">
        <v>310</v>
      </c>
    </row>
    <row r="9189">
      <c r="A9189" s="1" t="s">
        <v>11502</v>
      </c>
      <c r="B9189" s="1" t="s">
        <v>1664</v>
      </c>
      <c r="C9189" s="1" t="s">
        <v>605</v>
      </c>
      <c r="D9189" s="1" t="s">
        <v>153</v>
      </c>
      <c r="E9189" s="1" t="s">
        <v>714</v>
      </c>
      <c r="F9189" s="1" t="s">
        <v>2562</v>
      </c>
      <c r="G9189" s="1" t="s">
        <v>28785</v>
      </c>
      <c r="H9189" s="1" t="s">
        <v>28786</v>
      </c>
      <c r="I9189" s="4">
        <v>84.33702546296297</v>
      </c>
      <c r="J9189" s="1">
        <v>50.08</v>
      </c>
      <c r="K9189" s="1">
        <v>21.48</v>
      </c>
      <c r="M9189" s="10">
        <f t="array" ref="M9189">_xlfn.XLOOKUP(A9189,subscriptions!B9189:B10004,subscriptions!D9189:D10004)</f>
        <v>120</v>
      </c>
      <c r="N9189" s="10">
        <f t="array" ref="N9189">_xlfn.XLOOKUP(A9189,subscriptions!B9189:B10004,subscriptions!G9189:G10004)</f>
        <v>0</v>
      </c>
      <c r="O9189" s="10">
        <v>120.0</v>
      </c>
      <c r="P9189" s="10" t="str">
        <f t="array" ref="P9189">_xlfn.XLOOKUP(A9189,subscriptions!B9189:B10004,subscriptions!C9189:C10004)</f>
        <v>Residential</v>
      </c>
      <c r="Q9189" s="10" t="s">
        <v>173</v>
      </c>
      <c r="R9189" s="10" t="s">
        <v>212</v>
      </c>
      <c r="S9189" s="10" t="s">
        <v>968</v>
      </c>
    </row>
    <row r="9190">
      <c r="A9190" s="1" t="s">
        <v>11505</v>
      </c>
      <c r="B9190" s="1" t="s">
        <v>1226</v>
      </c>
      <c r="C9190" s="1" t="s">
        <v>237</v>
      </c>
      <c r="D9190" s="1" t="s">
        <v>153</v>
      </c>
      <c r="E9190" s="1" t="s">
        <v>714</v>
      </c>
      <c r="F9190" s="1" t="s">
        <v>1730</v>
      </c>
      <c r="G9190" s="1" t="s">
        <v>28787</v>
      </c>
      <c r="H9190" s="1" t="s">
        <v>28788</v>
      </c>
      <c r="I9190" s="4">
        <v>84.29447916666666</v>
      </c>
      <c r="J9190" s="1">
        <v>4666.09</v>
      </c>
      <c r="K9190" s="1">
        <v>1152.05</v>
      </c>
      <c r="M9190" s="10">
        <f t="array" ref="M9190">_xlfn.XLOOKUP(A9190,subscriptions!B9190:B10004,subscriptions!D9190:D10004)</f>
        <v>120</v>
      </c>
      <c r="N9190" s="10">
        <f t="array" ref="N9190">_xlfn.XLOOKUP(A9190,subscriptions!B9190:B10004,subscriptions!G9190:G10004)</f>
        <v>5</v>
      </c>
      <c r="O9190" s="10">
        <v>114.0</v>
      </c>
      <c r="P9190" s="10" t="str">
        <f t="array" ref="P9190">_xlfn.XLOOKUP(A9190,subscriptions!B9190:B10004,subscriptions!C9190:C10004)</f>
        <v>Residential</v>
      </c>
      <c r="Q9190" s="10" t="s">
        <v>194</v>
      </c>
      <c r="R9190" s="10" t="s">
        <v>212</v>
      </c>
      <c r="S9190" s="10" t="s">
        <v>2075</v>
      </c>
    </row>
    <row r="9191">
      <c r="A9191" s="1" t="s">
        <v>11506</v>
      </c>
      <c r="B9191" s="1" t="s">
        <v>686</v>
      </c>
      <c r="C9191" s="1" t="s">
        <v>296</v>
      </c>
      <c r="D9191" s="1" t="s">
        <v>153</v>
      </c>
      <c r="E9191" s="1" t="s">
        <v>262</v>
      </c>
      <c r="F9191" s="1" t="s">
        <v>263</v>
      </c>
      <c r="G9191" s="1" t="s">
        <v>28789</v>
      </c>
      <c r="H9191" s="1" t="s">
        <v>28790</v>
      </c>
      <c r="I9191" s="4">
        <v>84.33424768518519</v>
      </c>
      <c r="J9191" s="1">
        <v>2574.7</v>
      </c>
      <c r="K9191" s="1">
        <v>570.82</v>
      </c>
      <c r="M9191" s="10">
        <f t="array" ref="M9191">_xlfn.XLOOKUP(A9191,subscriptions!B9191:B10004,subscriptions!D9191:D10004)</f>
        <v>120</v>
      </c>
      <c r="N9191" s="10">
        <f t="array" ref="N9191">_xlfn.XLOOKUP(A9191,subscriptions!B9191:B10004,subscriptions!G9191:G10004)</f>
        <v>10</v>
      </c>
      <c r="O9191" s="10">
        <v>108.0</v>
      </c>
      <c r="P9191" s="10" t="str">
        <f t="array" ref="P9191">_xlfn.XLOOKUP(A9191,subscriptions!B9191:B10004,subscriptions!C9191:C10004)</f>
        <v>Residential</v>
      </c>
      <c r="Q9191" s="10" t="s">
        <v>128</v>
      </c>
      <c r="R9191" s="10" t="s">
        <v>212</v>
      </c>
      <c r="S9191" s="10" t="s">
        <v>195</v>
      </c>
    </row>
    <row r="9192">
      <c r="A9192" s="1" t="s">
        <v>11507</v>
      </c>
      <c r="B9192" s="1" t="s">
        <v>713</v>
      </c>
      <c r="C9192" s="1" t="s">
        <v>524</v>
      </c>
      <c r="D9192" s="1" t="s">
        <v>27</v>
      </c>
      <c r="E9192" s="1" t="s">
        <v>631</v>
      </c>
      <c r="F9192" s="1" t="s">
        <v>2293</v>
      </c>
      <c r="G9192" s="1" t="s">
        <v>28791</v>
      </c>
      <c r="H9192" s="1" t="s">
        <v>28792</v>
      </c>
      <c r="I9192" s="4">
        <v>84.21136574074075</v>
      </c>
      <c r="J9192" s="1">
        <v>3564.82</v>
      </c>
      <c r="K9192" s="1">
        <v>441.85</v>
      </c>
      <c r="M9192" s="10">
        <f t="array" ref="M9192">_xlfn.XLOOKUP(A9192,subscriptions!B9192:B10004,subscriptions!D9192:D10004)</f>
        <v>250</v>
      </c>
      <c r="N9192" s="10">
        <f t="array" ref="N9192">_xlfn.XLOOKUP(A9192,subscriptions!B9192:B10004,subscriptions!G9192:G10004)</f>
        <v>20</v>
      </c>
      <c r="O9192" s="10">
        <v>200.0</v>
      </c>
      <c r="P9192" s="10" t="str">
        <f t="array" ref="P9192">_xlfn.XLOOKUP(A9192,subscriptions!B9192:B10004,subscriptions!C9192:C10004)</f>
        <v>Business</v>
      </c>
      <c r="Q9192" s="10" t="s">
        <v>128</v>
      </c>
      <c r="R9192" s="10" t="s">
        <v>129</v>
      </c>
      <c r="S9192" s="10" t="s">
        <v>438</v>
      </c>
    </row>
    <row r="9193">
      <c r="A9193" s="1" t="s">
        <v>11508</v>
      </c>
      <c r="B9193" s="1" t="s">
        <v>1995</v>
      </c>
      <c r="C9193" s="1" t="s">
        <v>1492</v>
      </c>
      <c r="D9193" s="1" t="s">
        <v>153</v>
      </c>
      <c r="E9193" s="1" t="s">
        <v>111</v>
      </c>
      <c r="F9193" s="1" t="s">
        <v>1906</v>
      </c>
      <c r="G9193" s="1" t="s">
        <v>28793</v>
      </c>
      <c r="H9193" s="1" t="s">
        <v>28794</v>
      </c>
      <c r="I9193" s="4">
        <v>84.1752662037037</v>
      </c>
      <c r="J9193" s="1">
        <v>73.65</v>
      </c>
      <c r="K9193" s="1">
        <v>20.72</v>
      </c>
      <c r="M9193" s="10">
        <f t="array" ref="M9193">_xlfn.XLOOKUP(A9193,subscriptions!B9193:B10004,subscriptions!D9193:D10004)</f>
        <v>80</v>
      </c>
      <c r="N9193" s="10">
        <f t="array" ref="N9193">_xlfn.XLOOKUP(A9193,subscriptions!B9193:B10004,subscriptions!G9193:G10004)</f>
        <v>0</v>
      </c>
      <c r="O9193" s="10">
        <v>80.0</v>
      </c>
      <c r="P9193" s="10" t="str">
        <f t="array" ref="P9193">_xlfn.XLOOKUP(A9193,subscriptions!B9193:B10004,subscriptions!C9193:C10004)</f>
        <v>Roam</v>
      </c>
      <c r="Q9193" s="10" t="s">
        <v>173</v>
      </c>
      <c r="R9193" s="10" t="s">
        <v>148</v>
      </c>
      <c r="S9193" s="10" t="s">
        <v>1198</v>
      </c>
    </row>
    <row r="9194">
      <c r="A9194" s="1" t="s">
        <v>11509</v>
      </c>
      <c r="B9194" s="1" t="s">
        <v>1044</v>
      </c>
      <c r="C9194" s="1" t="s">
        <v>426</v>
      </c>
      <c r="D9194" s="1" t="s">
        <v>27</v>
      </c>
      <c r="E9194" s="1" t="s">
        <v>111</v>
      </c>
      <c r="F9194" s="1" t="s">
        <v>3756</v>
      </c>
      <c r="G9194" s="1" t="s">
        <v>28795</v>
      </c>
      <c r="H9194" s="1" t="s">
        <v>28796</v>
      </c>
      <c r="I9194" s="4">
        <v>84.33701388888889</v>
      </c>
      <c r="J9194" s="1">
        <v>4123.95</v>
      </c>
      <c r="K9194" s="1">
        <v>641.96</v>
      </c>
      <c r="M9194" s="10">
        <f t="array" ref="M9194">_xlfn.XLOOKUP(A9194,subscriptions!B9194:B10004,subscriptions!D9194:D10004)</f>
        <v>120</v>
      </c>
      <c r="N9194" s="10">
        <f t="array" ref="N9194">_xlfn.XLOOKUP(A9194,subscriptions!B9194:B10004,subscriptions!G9194:G10004)</f>
        <v>5</v>
      </c>
      <c r="O9194" s="10">
        <v>114.0</v>
      </c>
      <c r="P9194" s="10" t="str">
        <f t="array" ref="P9194">_xlfn.XLOOKUP(A9194,subscriptions!B9194:B10004,subscriptions!C9194:C10004)</f>
        <v>Residential</v>
      </c>
      <c r="Q9194" s="10" t="s">
        <v>194</v>
      </c>
      <c r="R9194" s="10" t="s">
        <v>212</v>
      </c>
      <c r="S9194" s="10" t="s">
        <v>968</v>
      </c>
    </row>
    <row r="9195">
      <c r="A9195" s="1" t="s">
        <v>11510</v>
      </c>
      <c r="B9195" s="1" t="s">
        <v>1844</v>
      </c>
      <c r="C9195" s="1" t="s">
        <v>920</v>
      </c>
      <c r="D9195" s="1" t="s">
        <v>153</v>
      </c>
      <c r="E9195" s="1" t="s">
        <v>332</v>
      </c>
      <c r="F9195" s="1" t="s">
        <v>618</v>
      </c>
      <c r="G9195" s="1" t="s">
        <v>28797</v>
      </c>
      <c r="H9195" s="1" t="s">
        <v>28798</v>
      </c>
      <c r="I9195" s="4">
        <v>84.41738425925926</v>
      </c>
      <c r="J9195" s="1">
        <v>2539.43</v>
      </c>
      <c r="K9195" s="1">
        <v>621.62</v>
      </c>
      <c r="M9195" s="10">
        <f t="array" ref="M9195">_xlfn.XLOOKUP(A9195,subscriptions!B9195:B10004,subscriptions!D9195:D10004)</f>
        <v>120</v>
      </c>
      <c r="N9195" s="10">
        <f t="array" ref="N9195">_xlfn.XLOOKUP(A9195,subscriptions!B9195:B10004,subscriptions!G9195:G10004)</f>
        <v>10</v>
      </c>
      <c r="O9195" s="10">
        <v>108.0</v>
      </c>
      <c r="P9195" s="10" t="str">
        <f t="array" ref="P9195">_xlfn.XLOOKUP(A9195,subscriptions!B9195:B10004,subscriptions!C9195:C10004)</f>
        <v>Residential</v>
      </c>
      <c r="Q9195" s="10" t="s">
        <v>128</v>
      </c>
      <c r="R9195" s="10" t="s">
        <v>212</v>
      </c>
      <c r="S9195" s="10" t="s">
        <v>327</v>
      </c>
    </row>
    <row r="9196">
      <c r="A9196" s="1" t="s">
        <v>11511</v>
      </c>
      <c r="B9196" s="1" t="s">
        <v>329</v>
      </c>
      <c r="C9196" s="1" t="s">
        <v>750</v>
      </c>
      <c r="D9196" s="1" t="s">
        <v>27</v>
      </c>
      <c r="E9196" s="1" t="s">
        <v>239</v>
      </c>
      <c r="F9196" s="1" t="s">
        <v>606</v>
      </c>
      <c r="G9196" s="1" t="s">
        <v>28799</v>
      </c>
      <c r="H9196" s="1" t="s">
        <v>28800</v>
      </c>
      <c r="I9196" s="4">
        <v>84.29618055555555</v>
      </c>
      <c r="J9196" s="1">
        <v>2773.03</v>
      </c>
      <c r="K9196" s="1">
        <v>613.51</v>
      </c>
      <c r="M9196" s="10">
        <f t="array" ref="M9196">_xlfn.XLOOKUP(A9196,subscriptions!B9196:B10004,subscriptions!D9196:D10004)</f>
        <v>120</v>
      </c>
      <c r="N9196" s="10">
        <f t="array" ref="N9196">_xlfn.XLOOKUP(A9196,subscriptions!B9196:B10004,subscriptions!G9196:G10004)</f>
        <v>20</v>
      </c>
      <c r="O9196" s="10">
        <v>96.0</v>
      </c>
      <c r="P9196" s="10" t="str">
        <f t="array" ref="P9196">_xlfn.XLOOKUP(A9196,subscriptions!B9196:B10004,subscriptions!C9196:C10004)</f>
        <v>Residential</v>
      </c>
      <c r="Q9196" s="10" t="s">
        <v>128</v>
      </c>
      <c r="R9196" s="10" t="s">
        <v>148</v>
      </c>
      <c r="S9196" s="10" t="s">
        <v>655</v>
      </c>
    </row>
    <row r="9197">
      <c r="A9197" s="1" t="s">
        <v>11512</v>
      </c>
      <c r="B9197" s="1" t="s">
        <v>109</v>
      </c>
      <c r="C9197" s="1" t="s">
        <v>800</v>
      </c>
      <c r="D9197" s="1" t="s">
        <v>27</v>
      </c>
      <c r="E9197" s="1" t="s">
        <v>332</v>
      </c>
      <c r="F9197" s="1" t="s">
        <v>1028</v>
      </c>
      <c r="G9197" s="1" t="s">
        <v>28801</v>
      </c>
      <c r="H9197" s="1" t="s">
        <v>28802</v>
      </c>
      <c r="I9197" s="4">
        <v>84.25787037037037</v>
      </c>
      <c r="J9197" s="1">
        <v>196.89</v>
      </c>
      <c r="K9197" s="1">
        <v>47.03</v>
      </c>
      <c r="M9197" s="10">
        <f t="array" ref="M9197">_xlfn.XLOOKUP(A9197,subscriptions!B9197:B10004,subscriptions!D9197:D10004)</f>
        <v>120</v>
      </c>
      <c r="N9197" s="10">
        <f t="array" ref="N9197">_xlfn.XLOOKUP(A9197,subscriptions!B9197:B10004,subscriptions!G9197:G10004)</f>
        <v>0</v>
      </c>
      <c r="O9197" s="10">
        <v>120.0</v>
      </c>
      <c r="P9197" s="10" t="str">
        <f t="array" ref="P9197">_xlfn.XLOOKUP(A9197,subscriptions!B9197:B10004,subscriptions!C9197:C10004)</f>
        <v>Residential</v>
      </c>
      <c r="Q9197" s="10" t="s">
        <v>173</v>
      </c>
      <c r="R9197" s="10" t="s">
        <v>212</v>
      </c>
      <c r="S9197" s="10" t="s">
        <v>603</v>
      </c>
    </row>
    <row r="9198">
      <c r="A9198" s="1" t="s">
        <v>11513</v>
      </c>
      <c r="B9198" s="1" t="s">
        <v>1141</v>
      </c>
      <c r="C9198" s="1" t="s">
        <v>296</v>
      </c>
      <c r="D9198" s="1" t="s">
        <v>27</v>
      </c>
      <c r="E9198" s="1" t="s">
        <v>280</v>
      </c>
      <c r="F9198" s="1" t="s">
        <v>1706</v>
      </c>
      <c r="G9198" s="1" t="s">
        <v>28803</v>
      </c>
      <c r="H9198" s="1" t="s">
        <v>28804</v>
      </c>
      <c r="I9198" s="4">
        <v>84.29896990740741</v>
      </c>
      <c r="J9198" s="1">
        <v>2063.58</v>
      </c>
      <c r="K9198" s="1">
        <v>401.85</v>
      </c>
      <c r="M9198" s="10">
        <f t="array" ref="M9198">_xlfn.XLOOKUP(A9198,subscriptions!B9198:B10004,subscriptions!D9198:D10004)</f>
        <v>250</v>
      </c>
      <c r="N9198" s="10">
        <f t="array" ref="N9198">_xlfn.XLOOKUP(A9198,subscriptions!B9198:B10004,subscriptions!G9198:G10004)</f>
        <v>5</v>
      </c>
      <c r="O9198" s="10">
        <v>237.5</v>
      </c>
      <c r="P9198" s="10" t="str">
        <f t="array" ref="P9198">_xlfn.XLOOKUP(A9198,subscriptions!B9198:B10004,subscriptions!C9198:C10004)</f>
        <v>Business</v>
      </c>
      <c r="Q9198" s="10" t="s">
        <v>194</v>
      </c>
      <c r="R9198" s="10" t="s">
        <v>129</v>
      </c>
      <c r="S9198" s="10" t="s">
        <v>276</v>
      </c>
    </row>
    <row r="9199">
      <c r="A9199" s="1" t="s">
        <v>11514</v>
      </c>
      <c r="B9199" s="1" t="s">
        <v>177</v>
      </c>
      <c r="C9199" s="1" t="s">
        <v>237</v>
      </c>
      <c r="D9199" s="1" t="s">
        <v>153</v>
      </c>
      <c r="E9199" s="1" t="s">
        <v>219</v>
      </c>
      <c r="F9199" s="1" t="s">
        <v>1461</v>
      </c>
      <c r="G9199" s="1" t="s">
        <v>28805</v>
      </c>
      <c r="H9199" s="1" t="s">
        <v>28806</v>
      </c>
      <c r="I9199" s="4">
        <v>84.4194675925926</v>
      </c>
      <c r="J9199" s="1">
        <v>4875.19</v>
      </c>
      <c r="K9199" s="1">
        <v>1113.17</v>
      </c>
      <c r="M9199" s="10">
        <f t="array" ref="M9199">_xlfn.XLOOKUP(A9199,subscriptions!B9199:B10004,subscriptions!D9199:D10004)</f>
        <v>80</v>
      </c>
      <c r="N9199" s="10">
        <f t="array" ref="N9199">_xlfn.XLOOKUP(A9199,subscriptions!B9199:B10004,subscriptions!G9199:G10004)</f>
        <v>10</v>
      </c>
      <c r="O9199" s="10">
        <v>72.0</v>
      </c>
      <c r="P9199" s="10" t="str">
        <f t="array" ref="P9199">_xlfn.XLOOKUP(A9199,subscriptions!B9199:B10004,subscriptions!C9199:C10004)</f>
        <v>Roam</v>
      </c>
      <c r="Q9199" s="10" t="s">
        <v>128</v>
      </c>
      <c r="R9199" s="10" t="s">
        <v>148</v>
      </c>
      <c r="S9199" s="10" t="s">
        <v>1525</v>
      </c>
    </row>
    <row r="9200">
      <c r="A9200" s="1" t="s">
        <v>11515</v>
      </c>
      <c r="B9200" s="1" t="s">
        <v>295</v>
      </c>
      <c r="C9200" s="1" t="s">
        <v>509</v>
      </c>
      <c r="D9200" s="1" t="s">
        <v>153</v>
      </c>
      <c r="E9200" s="1" t="s">
        <v>332</v>
      </c>
      <c r="F9200" s="1" t="s">
        <v>736</v>
      </c>
      <c r="G9200" s="1" t="s">
        <v>28807</v>
      </c>
      <c r="H9200" s="1" t="s">
        <v>28808</v>
      </c>
      <c r="I9200" s="4">
        <v>84.25170138888889</v>
      </c>
      <c r="J9200" s="1">
        <v>1752.36</v>
      </c>
      <c r="K9200" s="1">
        <v>154.01</v>
      </c>
      <c r="M9200" s="10">
        <f t="array" ref="M9200">_xlfn.XLOOKUP(A9200,subscriptions!B9200:B10004,subscriptions!D9200:D10004)</f>
        <v>120</v>
      </c>
      <c r="N9200" s="10">
        <f t="array" ref="N9200">_xlfn.XLOOKUP(A9200,subscriptions!B9200:B10004,subscriptions!G9200:G10004)</f>
        <v>20</v>
      </c>
      <c r="O9200" s="10">
        <v>96.0</v>
      </c>
      <c r="P9200" s="10" t="str">
        <f t="array" ref="P9200">_xlfn.XLOOKUP(A9200,subscriptions!B9200:B10004,subscriptions!C9200:C10004)</f>
        <v>Residential</v>
      </c>
      <c r="Q9200" s="10" t="s">
        <v>128</v>
      </c>
      <c r="R9200" s="10" t="s">
        <v>148</v>
      </c>
      <c r="S9200" s="10" t="s">
        <v>4065</v>
      </c>
    </row>
    <row r="9201">
      <c r="A9201" s="1" t="s">
        <v>11516</v>
      </c>
      <c r="B9201" s="1" t="s">
        <v>24</v>
      </c>
      <c r="C9201" s="1" t="s">
        <v>827</v>
      </c>
      <c r="D9201" s="1" t="s">
        <v>27</v>
      </c>
      <c r="E9201" s="1" t="s">
        <v>280</v>
      </c>
      <c r="F9201" s="1" t="s">
        <v>1665</v>
      </c>
      <c r="G9201" s="1" t="s">
        <v>28809</v>
      </c>
      <c r="H9201" s="1" t="s">
        <v>28810</v>
      </c>
      <c r="I9201" s="4">
        <v>84.29592592592593</v>
      </c>
      <c r="J9201" s="1">
        <v>1317.91</v>
      </c>
      <c r="K9201" s="1">
        <v>238.29</v>
      </c>
      <c r="M9201" s="10">
        <f t="array" ref="M9201">_xlfn.XLOOKUP(A9201,subscriptions!B9201:B10004,subscriptions!D9201:D10004)</f>
        <v>250</v>
      </c>
      <c r="N9201" s="10">
        <f t="array" ref="N9201">_xlfn.XLOOKUP(A9201,subscriptions!B9201:B10004,subscriptions!G9201:G10004)</f>
        <v>0</v>
      </c>
      <c r="O9201" s="10">
        <v>250.0</v>
      </c>
      <c r="P9201" s="10" t="str">
        <f t="array" ref="P9201">_xlfn.XLOOKUP(A9201,subscriptions!B9201:B10004,subscriptions!C9201:C10004)</f>
        <v>Business</v>
      </c>
      <c r="Q9201" s="10" t="s">
        <v>173</v>
      </c>
      <c r="R9201" s="10" t="s">
        <v>129</v>
      </c>
      <c r="S9201" s="10" t="s">
        <v>655</v>
      </c>
    </row>
    <row r="9202">
      <c r="A9202" s="1" t="s">
        <v>11517</v>
      </c>
      <c r="B9202" s="1" t="s">
        <v>2279</v>
      </c>
      <c r="C9202" s="1" t="s">
        <v>1477</v>
      </c>
      <c r="D9202" s="1" t="s">
        <v>153</v>
      </c>
      <c r="E9202" s="1" t="s">
        <v>262</v>
      </c>
      <c r="F9202" s="1" t="s">
        <v>885</v>
      </c>
      <c r="G9202" s="1" t="s">
        <v>28811</v>
      </c>
      <c r="H9202" s="1" t="s">
        <v>28812</v>
      </c>
      <c r="I9202" s="4">
        <v>84.17103009259259</v>
      </c>
      <c r="J9202" s="1">
        <v>4417.91</v>
      </c>
      <c r="K9202" s="1">
        <v>987.69</v>
      </c>
      <c r="M9202" s="10">
        <f t="array" ref="M9202">_xlfn.XLOOKUP(A9202,subscriptions!B9202:B10004,subscriptions!D9202:D10004)</f>
        <v>50</v>
      </c>
      <c r="N9202" s="10">
        <f t="array" ref="N9202">_xlfn.XLOOKUP(A9202,subscriptions!B9202:B10004,subscriptions!G9202:G10004)</f>
        <v>5</v>
      </c>
      <c r="O9202" s="10">
        <v>47.5</v>
      </c>
      <c r="P9202" s="10" t="str">
        <f t="array" ref="P9202">_xlfn.XLOOKUP(A9202,subscriptions!B9202:B10004,subscriptions!C9202:C10004)</f>
        <v>Mini</v>
      </c>
      <c r="Q9202" s="10" t="s">
        <v>194</v>
      </c>
      <c r="R9202" s="10" t="s">
        <v>148</v>
      </c>
      <c r="S9202" s="10" t="s">
        <v>310</v>
      </c>
    </row>
    <row r="9203">
      <c r="A9203" s="1" t="s">
        <v>11520</v>
      </c>
      <c r="B9203" s="1" t="s">
        <v>842</v>
      </c>
      <c r="C9203" s="1" t="s">
        <v>509</v>
      </c>
      <c r="D9203" s="1" t="s">
        <v>27</v>
      </c>
      <c r="E9203" s="1" t="s">
        <v>631</v>
      </c>
      <c r="F9203" s="1" t="s">
        <v>1084</v>
      </c>
      <c r="G9203" s="1" t="s">
        <v>28813</v>
      </c>
      <c r="H9203" s="1" t="s">
        <v>28814</v>
      </c>
      <c r="I9203" s="4">
        <v>84.37989583333334</v>
      </c>
      <c r="J9203" s="1">
        <v>927.62</v>
      </c>
      <c r="K9203" s="1">
        <v>199.84</v>
      </c>
      <c r="M9203" s="10">
        <f t="array" ref="M9203">_xlfn.XLOOKUP(A9203,subscriptions!B9203:B10004,subscriptions!D9203:D10004)</f>
        <v>250</v>
      </c>
      <c r="N9203" s="10">
        <f t="array" ref="N9203">_xlfn.XLOOKUP(A9203,subscriptions!B9203:B10004,subscriptions!G9203:G10004)</f>
        <v>10</v>
      </c>
      <c r="O9203" s="10">
        <v>225.0</v>
      </c>
      <c r="P9203" s="10" t="str">
        <f t="array" ref="P9203">_xlfn.XLOOKUP(A9203,subscriptions!B9203:B10004,subscriptions!C9203:C10004)</f>
        <v>Business</v>
      </c>
      <c r="Q9203" s="10" t="s">
        <v>128</v>
      </c>
      <c r="R9203" s="10" t="s">
        <v>129</v>
      </c>
      <c r="S9203" s="10" t="s">
        <v>698</v>
      </c>
    </row>
    <row r="9204">
      <c r="A9204" s="1" t="s">
        <v>11521</v>
      </c>
      <c r="B9204" s="1" t="s">
        <v>150</v>
      </c>
      <c r="C9204" s="1" t="s">
        <v>1251</v>
      </c>
      <c r="D9204" s="1" t="s">
        <v>153</v>
      </c>
      <c r="E9204" s="1" t="s">
        <v>28</v>
      </c>
      <c r="F9204" s="1" t="s">
        <v>313</v>
      </c>
      <c r="G9204" s="1" t="s">
        <v>28815</v>
      </c>
      <c r="H9204" s="1" t="s">
        <v>28816</v>
      </c>
      <c r="I9204" s="4">
        <v>84.33917824074074</v>
      </c>
      <c r="J9204" s="1">
        <v>1421.79</v>
      </c>
      <c r="K9204" s="1">
        <v>358.18</v>
      </c>
      <c r="M9204" s="10">
        <f t="array" ref="M9204">_xlfn.XLOOKUP(A9204,subscriptions!B9204:B10004,subscriptions!D9204:D10004)</f>
        <v>120</v>
      </c>
      <c r="N9204" s="10">
        <f t="array" ref="N9204">_xlfn.XLOOKUP(A9204,subscriptions!B9204:B10004,subscriptions!G9204:G10004)</f>
        <v>20</v>
      </c>
      <c r="O9204" s="10">
        <v>96.0</v>
      </c>
      <c r="P9204" s="10" t="str">
        <f t="array" ref="P9204">_xlfn.XLOOKUP(A9204,subscriptions!B9204:B10004,subscriptions!C9204:C10004)</f>
        <v>Residential</v>
      </c>
      <c r="Q9204" s="10" t="s">
        <v>128</v>
      </c>
      <c r="R9204" s="10" t="s">
        <v>148</v>
      </c>
      <c r="S9204" s="10" t="s">
        <v>2016</v>
      </c>
    </row>
    <row r="9205">
      <c r="A9205" s="1" t="s">
        <v>11522</v>
      </c>
      <c r="B9205" s="1" t="s">
        <v>1844</v>
      </c>
      <c r="C9205" s="1" t="s">
        <v>1678</v>
      </c>
      <c r="D9205" s="1" t="s">
        <v>153</v>
      </c>
      <c r="E9205" s="1" t="s">
        <v>262</v>
      </c>
      <c r="F9205" s="1" t="s">
        <v>392</v>
      </c>
      <c r="G9205" s="1" t="s">
        <v>28817</v>
      </c>
      <c r="H9205" s="1" t="s">
        <v>28818</v>
      </c>
      <c r="I9205" s="4">
        <v>84.33473379629629</v>
      </c>
      <c r="J9205" s="1">
        <v>1020.36</v>
      </c>
      <c r="K9205" s="1">
        <v>146.37</v>
      </c>
      <c r="M9205" s="10">
        <f t="array" ref="M9205">_xlfn.XLOOKUP(A9205,subscriptions!B9205:B10004,subscriptions!D9205:D10004)</f>
        <v>80</v>
      </c>
      <c r="N9205" s="10">
        <f t="array" ref="N9205">_xlfn.XLOOKUP(A9205,subscriptions!B9205:B10004,subscriptions!G9205:G10004)</f>
        <v>0</v>
      </c>
      <c r="O9205" s="10">
        <v>80.0</v>
      </c>
      <c r="P9205" s="10" t="str">
        <f t="array" ref="P9205">_xlfn.XLOOKUP(A9205,subscriptions!B9205:B10004,subscriptions!C9205:C10004)</f>
        <v>Roam</v>
      </c>
      <c r="Q9205" s="10" t="s">
        <v>173</v>
      </c>
      <c r="R9205" s="10" t="s">
        <v>148</v>
      </c>
      <c r="S9205" s="10" t="s">
        <v>643</v>
      </c>
    </row>
    <row r="9206">
      <c r="A9206" s="1" t="s">
        <v>11523</v>
      </c>
      <c r="B9206" s="1" t="s">
        <v>508</v>
      </c>
      <c r="C9206" s="1" t="s">
        <v>734</v>
      </c>
      <c r="D9206" s="1" t="s">
        <v>153</v>
      </c>
      <c r="E9206" s="1" t="s">
        <v>280</v>
      </c>
      <c r="F9206" s="1" t="s">
        <v>1706</v>
      </c>
      <c r="G9206" s="1" t="s">
        <v>28819</v>
      </c>
      <c r="H9206" s="1" t="s">
        <v>28820</v>
      </c>
      <c r="I9206" s="4">
        <v>84.17362268518518</v>
      </c>
      <c r="J9206" s="1">
        <v>4101.16</v>
      </c>
      <c r="K9206" s="1">
        <v>854.21</v>
      </c>
      <c r="M9206" s="10">
        <f t="array" ref="M9206">_xlfn.XLOOKUP(A9206,subscriptions!B9206:B10004,subscriptions!D9206:D10004)</f>
        <v>80</v>
      </c>
      <c r="N9206" s="10">
        <f t="array" ref="N9206">_xlfn.XLOOKUP(A9206,subscriptions!B9206:B10004,subscriptions!G9206:G10004)</f>
        <v>5</v>
      </c>
      <c r="O9206" s="10">
        <v>76.0</v>
      </c>
      <c r="P9206" s="10" t="str">
        <f t="array" ref="P9206">_xlfn.XLOOKUP(A9206,subscriptions!B9206:B10004,subscriptions!C9206:C10004)</f>
        <v>Roam</v>
      </c>
      <c r="Q9206" s="10" t="s">
        <v>194</v>
      </c>
      <c r="R9206" s="10" t="s">
        <v>148</v>
      </c>
      <c r="S9206" s="10" t="s">
        <v>3087</v>
      </c>
    </row>
    <row r="9207">
      <c r="A9207" s="1" t="s">
        <v>11524</v>
      </c>
      <c r="B9207" s="1" t="s">
        <v>389</v>
      </c>
      <c r="C9207" s="1" t="s">
        <v>261</v>
      </c>
      <c r="D9207" s="1" t="s">
        <v>27</v>
      </c>
      <c r="E9207" s="1" t="s">
        <v>714</v>
      </c>
      <c r="F9207" s="1" t="s">
        <v>1866</v>
      </c>
      <c r="G9207" s="1" t="s">
        <v>28821</v>
      </c>
      <c r="H9207" s="1" t="s">
        <v>28822</v>
      </c>
      <c r="I9207" s="4">
        <v>84.29728009259259</v>
      </c>
      <c r="J9207" s="1">
        <v>168.7</v>
      </c>
      <c r="K9207" s="1">
        <v>37.51</v>
      </c>
      <c r="M9207" s="10">
        <f t="array" ref="M9207">_xlfn.XLOOKUP(A9207,subscriptions!B9207:B10004,subscriptions!D9207:D10004)</f>
        <v>120</v>
      </c>
      <c r="N9207" s="10">
        <f t="array" ref="N9207">_xlfn.XLOOKUP(A9207,subscriptions!B9207:B10004,subscriptions!G9207:G10004)</f>
        <v>10</v>
      </c>
      <c r="O9207" s="10">
        <v>108.0</v>
      </c>
      <c r="P9207" s="10" t="str">
        <f t="array" ref="P9207">_xlfn.XLOOKUP(A9207,subscriptions!B9207:B10004,subscriptions!C9207:C10004)</f>
        <v>Residential</v>
      </c>
      <c r="Q9207" s="10" t="s">
        <v>128</v>
      </c>
      <c r="R9207" s="10" t="s">
        <v>212</v>
      </c>
      <c r="S9207" s="10" t="s">
        <v>407</v>
      </c>
    </row>
    <row r="9208">
      <c r="A9208" s="1" t="s">
        <v>11525</v>
      </c>
      <c r="B9208" s="1" t="s">
        <v>573</v>
      </c>
      <c r="C9208" s="1" t="s">
        <v>473</v>
      </c>
      <c r="D9208" s="1" t="s">
        <v>27</v>
      </c>
      <c r="E9208" s="1" t="s">
        <v>219</v>
      </c>
      <c r="F9208" s="1" t="s">
        <v>971</v>
      </c>
      <c r="G9208" s="1" t="s">
        <v>28823</v>
      </c>
      <c r="H9208" s="1" t="s">
        <v>28824</v>
      </c>
      <c r="I9208" s="4">
        <v>84.16743055555555</v>
      </c>
      <c r="J9208" s="1">
        <v>1093.08</v>
      </c>
      <c r="K9208" s="1">
        <v>97.3</v>
      </c>
      <c r="M9208" s="10">
        <f t="array" ref="M9208">_xlfn.XLOOKUP(A9208,subscriptions!B9208:B10004,subscriptions!D9208:D10004)</f>
        <v>80</v>
      </c>
      <c r="N9208" s="10">
        <f t="array" ref="N9208">_xlfn.XLOOKUP(A9208,subscriptions!B9208:B10004,subscriptions!G9208:G10004)</f>
        <v>20</v>
      </c>
      <c r="O9208" s="10">
        <v>64.0</v>
      </c>
      <c r="P9208" s="10" t="str">
        <f t="array" ref="P9208">_xlfn.XLOOKUP(A9208,subscriptions!B9208:B10004,subscriptions!C9208:C10004)</f>
        <v>Roam</v>
      </c>
      <c r="Q9208" s="10" t="s">
        <v>128</v>
      </c>
      <c r="R9208" s="10" t="s">
        <v>148</v>
      </c>
      <c r="S9208" s="10" t="s">
        <v>1412</v>
      </c>
    </row>
    <row r="9209">
      <c r="A9209" s="1" t="s">
        <v>11526</v>
      </c>
      <c r="B9209" s="1" t="s">
        <v>941</v>
      </c>
      <c r="C9209" s="1" t="s">
        <v>391</v>
      </c>
      <c r="D9209" s="1" t="s">
        <v>27</v>
      </c>
      <c r="E9209" s="1" t="s">
        <v>280</v>
      </c>
      <c r="F9209" s="1" t="s">
        <v>411</v>
      </c>
      <c r="G9209" s="1" t="s">
        <v>28825</v>
      </c>
      <c r="H9209" s="1" t="s">
        <v>28826</v>
      </c>
      <c r="I9209" s="4">
        <v>84.25563657407407</v>
      </c>
      <c r="J9209" s="1">
        <v>1792.1</v>
      </c>
      <c r="K9209" s="1">
        <v>215.73</v>
      </c>
      <c r="M9209" s="10">
        <f t="array" ref="M9209">_xlfn.XLOOKUP(A9209,subscriptions!B9209:B10004,subscriptions!D9209:D10004)</f>
        <v>120</v>
      </c>
      <c r="N9209" s="10">
        <f t="array" ref="N9209">_xlfn.XLOOKUP(A9209,subscriptions!B9209:B10004,subscriptions!G9209:G10004)</f>
        <v>0</v>
      </c>
      <c r="O9209" s="10">
        <v>120.0</v>
      </c>
      <c r="P9209" s="10" t="str">
        <f t="array" ref="P9209">_xlfn.XLOOKUP(A9209,subscriptions!B9209:B10004,subscriptions!C9209:C10004)</f>
        <v>Residential</v>
      </c>
      <c r="Q9209" s="10" t="s">
        <v>173</v>
      </c>
      <c r="R9209" s="10" t="s">
        <v>212</v>
      </c>
      <c r="S9209" s="10" t="s">
        <v>1156</v>
      </c>
    </row>
    <row r="9210">
      <c r="A9210" s="1" t="s">
        <v>11527</v>
      </c>
      <c r="B9210" s="1" t="s">
        <v>1141</v>
      </c>
      <c r="C9210" s="1" t="s">
        <v>473</v>
      </c>
      <c r="D9210" s="1" t="s">
        <v>27</v>
      </c>
      <c r="E9210" s="1" t="s">
        <v>280</v>
      </c>
      <c r="F9210" s="1" t="s">
        <v>376</v>
      </c>
      <c r="G9210" s="1" t="s">
        <v>28827</v>
      </c>
      <c r="H9210" s="1" t="s">
        <v>28828</v>
      </c>
      <c r="I9210" s="4">
        <v>84.41758101851852</v>
      </c>
      <c r="J9210" s="1">
        <v>2404.65</v>
      </c>
      <c r="K9210" s="1">
        <v>554.86</v>
      </c>
      <c r="M9210" s="10">
        <f t="array" ref="M9210">_xlfn.XLOOKUP(A9210,subscriptions!B9210:B10004,subscriptions!D9210:D10004)</f>
        <v>80</v>
      </c>
      <c r="N9210" s="10">
        <f t="array" ref="N9210">_xlfn.XLOOKUP(A9210,subscriptions!B9210:B10004,subscriptions!G9210:G10004)</f>
        <v>5</v>
      </c>
      <c r="O9210" s="10">
        <v>76.0</v>
      </c>
      <c r="P9210" s="10" t="str">
        <f t="array" ref="P9210">_xlfn.XLOOKUP(A9210,subscriptions!B9210:B10004,subscriptions!C9210:C10004)</f>
        <v>Roam</v>
      </c>
      <c r="Q9210" s="10" t="s">
        <v>194</v>
      </c>
      <c r="R9210" s="10" t="s">
        <v>148</v>
      </c>
      <c r="S9210" s="10" t="s">
        <v>327</v>
      </c>
    </row>
    <row r="9211">
      <c r="A9211" s="1" t="s">
        <v>11528</v>
      </c>
      <c r="B9211" s="1" t="s">
        <v>425</v>
      </c>
      <c r="C9211" s="1" t="s">
        <v>920</v>
      </c>
      <c r="D9211" s="1" t="s">
        <v>153</v>
      </c>
      <c r="E9211" s="1" t="s">
        <v>332</v>
      </c>
      <c r="F9211" s="1" t="s">
        <v>2415</v>
      </c>
      <c r="G9211" s="1" t="s">
        <v>28829</v>
      </c>
      <c r="H9211" s="1" t="s">
        <v>28830</v>
      </c>
      <c r="I9211" s="4">
        <v>84.3807638888889</v>
      </c>
      <c r="J9211" s="1">
        <v>1362.07</v>
      </c>
      <c r="K9211" s="1">
        <v>136.45</v>
      </c>
      <c r="M9211" s="10">
        <f t="array" ref="M9211">_xlfn.XLOOKUP(A9211,subscriptions!B9211:B10004,subscriptions!D9211:D10004)</f>
        <v>120</v>
      </c>
      <c r="N9211" s="10">
        <f t="array" ref="N9211">_xlfn.XLOOKUP(A9211,subscriptions!B9211:B10004,subscriptions!G9211:G10004)</f>
        <v>10</v>
      </c>
      <c r="O9211" s="10">
        <v>108.0</v>
      </c>
      <c r="P9211" s="10" t="str">
        <f t="array" ref="P9211">_xlfn.XLOOKUP(A9211,subscriptions!B9211:B10004,subscriptions!C9211:C10004)</f>
        <v>Residential</v>
      </c>
      <c r="Q9211" s="10" t="s">
        <v>128</v>
      </c>
      <c r="R9211" s="10" t="s">
        <v>212</v>
      </c>
      <c r="S9211" s="10" t="s">
        <v>762</v>
      </c>
    </row>
    <row r="9212">
      <c r="A9212" s="1" t="s">
        <v>11529</v>
      </c>
      <c r="B9212" s="1" t="s">
        <v>1506</v>
      </c>
      <c r="C9212" s="1" t="s">
        <v>786</v>
      </c>
      <c r="D9212" s="1" t="s">
        <v>27</v>
      </c>
      <c r="E9212" s="1" t="s">
        <v>332</v>
      </c>
      <c r="F9212" s="1" t="s">
        <v>2415</v>
      </c>
      <c r="G9212" s="1" t="s">
        <v>28831</v>
      </c>
      <c r="H9212" s="1" t="s">
        <v>28832</v>
      </c>
      <c r="I9212" s="4">
        <v>84.21071759259259</v>
      </c>
      <c r="J9212" s="1">
        <v>3643.99</v>
      </c>
      <c r="K9212" s="1">
        <v>769.0</v>
      </c>
      <c r="M9212" s="10">
        <f t="array" ref="M9212">_xlfn.XLOOKUP(A9212,subscriptions!B9212:B10004,subscriptions!D9212:D10004)</f>
        <v>120</v>
      </c>
      <c r="N9212" s="10">
        <f t="array" ref="N9212">_xlfn.XLOOKUP(A9212,subscriptions!B9212:B10004,subscriptions!G9212:G10004)</f>
        <v>20</v>
      </c>
      <c r="O9212" s="10">
        <v>96.0</v>
      </c>
      <c r="P9212" s="10" t="str">
        <f t="array" ref="P9212">_xlfn.XLOOKUP(A9212,subscriptions!B9212:B10004,subscriptions!C9212:C10004)</f>
        <v>Residential</v>
      </c>
      <c r="Q9212" s="10" t="s">
        <v>128</v>
      </c>
      <c r="R9212" s="10" t="s">
        <v>148</v>
      </c>
      <c r="S9212" s="10" t="s">
        <v>770</v>
      </c>
    </row>
    <row r="9213">
      <c r="A9213" s="1" t="s">
        <v>11530</v>
      </c>
      <c r="B9213" s="1" t="s">
        <v>409</v>
      </c>
      <c r="C9213" s="1" t="s">
        <v>884</v>
      </c>
      <c r="D9213" s="1" t="s">
        <v>27</v>
      </c>
      <c r="E9213" s="1" t="s">
        <v>219</v>
      </c>
      <c r="F9213" s="1" t="s">
        <v>1010</v>
      </c>
      <c r="G9213" s="1" t="s">
        <v>28833</v>
      </c>
      <c r="H9213" s="1" t="s">
        <v>28834</v>
      </c>
      <c r="I9213" s="4">
        <v>84.33900462962963</v>
      </c>
      <c r="J9213" s="1">
        <v>4320.75</v>
      </c>
      <c r="K9213" s="1">
        <v>848.46</v>
      </c>
      <c r="M9213" s="10">
        <f t="array" ref="M9213">_xlfn.XLOOKUP(A9213,subscriptions!B9213:B10004,subscriptions!D9213:D10004)</f>
        <v>120</v>
      </c>
      <c r="N9213" s="10">
        <f t="array" ref="N9213">_xlfn.XLOOKUP(A9213,subscriptions!B9213:B10004,subscriptions!G9213:G10004)</f>
        <v>0</v>
      </c>
      <c r="O9213" s="10">
        <v>120.0</v>
      </c>
      <c r="P9213" s="10" t="str">
        <f t="array" ref="P9213">_xlfn.XLOOKUP(A9213,subscriptions!B9213:B10004,subscriptions!C9213:C10004)</f>
        <v>Residential</v>
      </c>
      <c r="Q9213" s="10" t="s">
        <v>173</v>
      </c>
      <c r="R9213" s="10" t="s">
        <v>212</v>
      </c>
      <c r="S9213" s="10" t="s">
        <v>2016</v>
      </c>
    </row>
    <row r="9214">
      <c r="A9214" s="1" t="s">
        <v>11531</v>
      </c>
      <c r="B9214" s="1" t="s">
        <v>772</v>
      </c>
      <c r="C9214" s="1" t="s">
        <v>1492</v>
      </c>
      <c r="D9214" s="1" t="s">
        <v>153</v>
      </c>
      <c r="E9214" s="1" t="s">
        <v>631</v>
      </c>
      <c r="F9214" s="1" t="s">
        <v>1115</v>
      </c>
      <c r="G9214" s="1" t="s">
        <v>28835</v>
      </c>
      <c r="H9214" s="1" t="s">
        <v>28836</v>
      </c>
      <c r="I9214" s="4">
        <v>84.21402777777777</v>
      </c>
      <c r="J9214" s="1">
        <v>149.72</v>
      </c>
      <c r="K9214" s="1">
        <v>42.74</v>
      </c>
      <c r="M9214" s="10">
        <f t="array" ref="M9214">_xlfn.XLOOKUP(A9214,subscriptions!B9214:B10004,subscriptions!D9214:D10004)</f>
        <v>120</v>
      </c>
      <c r="N9214" s="10">
        <f t="array" ref="N9214">_xlfn.XLOOKUP(A9214,subscriptions!B9214:B10004,subscriptions!G9214:G10004)</f>
        <v>5</v>
      </c>
      <c r="O9214" s="10">
        <v>114.0</v>
      </c>
      <c r="P9214" s="10" t="str">
        <f t="array" ref="P9214">_xlfn.XLOOKUP(A9214,subscriptions!B9214:B10004,subscriptions!C9214:C10004)</f>
        <v>Residential</v>
      </c>
      <c r="Q9214" s="10" t="s">
        <v>194</v>
      </c>
      <c r="R9214" s="10" t="s">
        <v>212</v>
      </c>
      <c r="S9214" s="10" t="s">
        <v>388</v>
      </c>
    </row>
    <row r="9215">
      <c r="A9215" s="1" t="s">
        <v>11534</v>
      </c>
      <c r="B9215" s="1" t="s">
        <v>686</v>
      </c>
      <c r="C9215" s="1" t="s">
        <v>330</v>
      </c>
      <c r="D9215" s="1" t="s">
        <v>153</v>
      </c>
      <c r="E9215" s="1" t="s">
        <v>280</v>
      </c>
      <c r="F9215" s="1" t="s">
        <v>1446</v>
      </c>
      <c r="G9215" s="1" t="s">
        <v>28837</v>
      </c>
      <c r="H9215" s="1" t="s">
        <v>28838</v>
      </c>
      <c r="I9215" s="4">
        <v>84.34195601851852</v>
      </c>
      <c r="J9215" s="1">
        <v>822.18</v>
      </c>
      <c r="K9215" s="1">
        <v>88.94</v>
      </c>
      <c r="M9215" s="10">
        <f t="array" ref="M9215">_xlfn.XLOOKUP(A9215,subscriptions!B9215:B10004,subscriptions!D9215:D10004)</f>
        <v>50</v>
      </c>
      <c r="N9215" s="10">
        <f t="array" ref="N9215">_xlfn.XLOOKUP(A9215,subscriptions!B9215:B10004,subscriptions!G9215:G10004)</f>
        <v>10</v>
      </c>
      <c r="O9215" s="10">
        <v>45.0</v>
      </c>
      <c r="P9215" s="10" t="str">
        <f t="array" ref="P9215">_xlfn.XLOOKUP(A9215,subscriptions!B9215:B10004,subscriptions!C9215:C10004)</f>
        <v>Mini</v>
      </c>
      <c r="Q9215" s="10" t="s">
        <v>128</v>
      </c>
      <c r="R9215" s="10" t="s">
        <v>148</v>
      </c>
      <c r="S9215" s="10" t="s">
        <v>1703</v>
      </c>
    </row>
    <row r="9216">
      <c r="A9216" s="1" t="s">
        <v>11535</v>
      </c>
      <c r="B9216" s="1" t="s">
        <v>589</v>
      </c>
      <c r="C9216" s="1" t="s">
        <v>1876</v>
      </c>
      <c r="D9216" s="1" t="s">
        <v>153</v>
      </c>
      <c r="E9216" s="1" t="s">
        <v>179</v>
      </c>
      <c r="F9216" s="1" t="s">
        <v>200</v>
      </c>
      <c r="G9216" s="1" t="s">
        <v>28839</v>
      </c>
      <c r="H9216" s="1" t="s">
        <v>28840</v>
      </c>
      <c r="I9216" s="4">
        <v>84.21604166666667</v>
      </c>
      <c r="J9216" s="1">
        <v>85.61</v>
      </c>
      <c r="K9216" s="1">
        <v>38.17</v>
      </c>
      <c r="L9216" s="1">
        <v>100.0</v>
      </c>
      <c r="M9216" s="10">
        <f t="array" ref="M9216">_xlfn.XLOOKUP(A9216,subscriptions!B9216:B10004,subscriptions!D9216:D10004)</f>
        <v>250</v>
      </c>
      <c r="N9216" s="10">
        <f t="array" ref="N9216">_xlfn.XLOOKUP(A9216,subscriptions!B9216:B10004,subscriptions!G9216:G10004)</f>
        <v>20</v>
      </c>
      <c r="O9216" s="10">
        <v>200.0</v>
      </c>
      <c r="P9216" s="10" t="str">
        <f t="array" ref="P9216">_xlfn.XLOOKUP(A9216,subscriptions!B9216:B10004,subscriptions!C9216:C10004)</f>
        <v>Business</v>
      </c>
      <c r="Q9216" s="10" t="s">
        <v>128</v>
      </c>
      <c r="R9216" s="10" t="s">
        <v>129</v>
      </c>
      <c r="S9216" s="10" t="s">
        <v>2596</v>
      </c>
    </row>
    <row r="9217">
      <c r="A9217" s="1" t="s">
        <v>11536</v>
      </c>
      <c r="B9217" s="1" t="s">
        <v>6037</v>
      </c>
      <c r="C9217" s="1" t="s">
        <v>492</v>
      </c>
      <c r="D9217" s="1" t="s">
        <v>27</v>
      </c>
      <c r="E9217" s="1" t="s">
        <v>219</v>
      </c>
      <c r="F9217" s="1" t="s">
        <v>220</v>
      </c>
      <c r="G9217" s="1" t="s">
        <v>28841</v>
      </c>
      <c r="H9217" s="1" t="s">
        <v>28842</v>
      </c>
      <c r="I9217" s="4">
        <v>84.25100694444444</v>
      </c>
      <c r="J9217" s="1">
        <v>649.41</v>
      </c>
      <c r="K9217" s="1">
        <v>66.79</v>
      </c>
      <c r="M9217" s="10">
        <f t="array" ref="M9217">_xlfn.XLOOKUP(A9217,subscriptions!B9217:B10004,subscriptions!D9217:D10004)</f>
        <v>80</v>
      </c>
      <c r="N9217" s="10">
        <f t="array" ref="N9217">_xlfn.XLOOKUP(A9217,subscriptions!B9217:B10004,subscriptions!G9217:G10004)</f>
        <v>0</v>
      </c>
      <c r="O9217" s="10">
        <v>80.0</v>
      </c>
      <c r="P9217" s="10" t="str">
        <f t="array" ref="P9217">_xlfn.XLOOKUP(A9217,subscriptions!B9217:B10004,subscriptions!C9217:C10004)</f>
        <v>Roam</v>
      </c>
      <c r="Q9217" s="10" t="s">
        <v>173</v>
      </c>
      <c r="R9217" s="10" t="s">
        <v>148</v>
      </c>
      <c r="S9217" s="10" t="s">
        <v>1691</v>
      </c>
    </row>
    <row r="9218">
      <c r="A9218" s="1" t="s">
        <v>11537</v>
      </c>
      <c r="B9218" s="1" t="s">
        <v>216</v>
      </c>
      <c r="C9218" s="1" t="s">
        <v>330</v>
      </c>
      <c r="D9218" s="1" t="s">
        <v>153</v>
      </c>
      <c r="E9218" s="1" t="s">
        <v>179</v>
      </c>
      <c r="F9218" s="1" t="s">
        <v>181</v>
      </c>
      <c r="G9218" s="1" t="s">
        <v>28843</v>
      </c>
      <c r="H9218" s="1" t="s">
        <v>28844</v>
      </c>
      <c r="I9218" s="4">
        <v>84.1737962962963</v>
      </c>
      <c r="J9218" s="1">
        <v>1204.62</v>
      </c>
      <c r="K9218" s="1">
        <v>215.88</v>
      </c>
      <c r="L9218" s="1">
        <v>100.0</v>
      </c>
      <c r="M9218" s="10">
        <f t="array" ref="M9218">_xlfn.XLOOKUP(A9218,subscriptions!B9218:B10004,subscriptions!D9218:D10004)</f>
        <v>120</v>
      </c>
      <c r="N9218" s="10">
        <f t="array" ref="N9218">_xlfn.XLOOKUP(A9218,subscriptions!B9218:B10004,subscriptions!G9218:G10004)</f>
        <v>5</v>
      </c>
      <c r="O9218" s="10">
        <v>114.0</v>
      </c>
      <c r="P9218" s="10" t="str">
        <f t="array" ref="P9218">_xlfn.XLOOKUP(A9218,subscriptions!B9218:B10004,subscriptions!C9218:C10004)</f>
        <v>Residential</v>
      </c>
      <c r="Q9218" s="10" t="s">
        <v>194</v>
      </c>
      <c r="R9218" s="10" t="s">
        <v>212</v>
      </c>
      <c r="S9218" s="10" t="s">
        <v>3087</v>
      </c>
    </row>
    <row r="9219">
      <c r="A9219" s="1" t="s">
        <v>11538</v>
      </c>
      <c r="B9219" s="1" t="s">
        <v>2327</v>
      </c>
      <c r="C9219" s="1" t="s">
        <v>605</v>
      </c>
      <c r="D9219" s="1" t="s">
        <v>27</v>
      </c>
      <c r="E9219" s="1" t="s">
        <v>332</v>
      </c>
      <c r="F9219" s="1" t="s">
        <v>333</v>
      </c>
      <c r="G9219" s="1" t="s">
        <v>28845</v>
      </c>
      <c r="H9219" s="1" t="s">
        <v>28846</v>
      </c>
      <c r="I9219" s="4">
        <v>84.42027777777778</v>
      </c>
      <c r="J9219" s="1">
        <v>3675.23</v>
      </c>
      <c r="K9219" s="1">
        <v>691.37</v>
      </c>
      <c r="M9219" s="10">
        <f t="array" ref="M9219">_xlfn.XLOOKUP(A9219,subscriptions!B9219:B10004,subscriptions!D9219:D10004)</f>
        <v>120</v>
      </c>
      <c r="N9219" s="10">
        <f t="array" ref="N9219">_xlfn.XLOOKUP(A9219,subscriptions!B9219:B10004,subscriptions!G9219:G10004)</f>
        <v>10</v>
      </c>
      <c r="O9219" s="10">
        <v>108.0</v>
      </c>
      <c r="P9219" s="10" t="str">
        <f t="array" ref="P9219">_xlfn.XLOOKUP(A9219,subscriptions!B9219:B10004,subscriptions!C9219:C10004)</f>
        <v>Residential</v>
      </c>
      <c r="Q9219" s="10" t="s">
        <v>128</v>
      </c>
      <c r="R9219" s="10" t="s">
        <v>212</v>
      </c>
      <c r="S9219" s="10" t="s">
        <v>940</v>
      </c>
    </row>
    <row r="9220">
      <c r="A9220" s="1" t="s">
        <v>11539</v>
      </c>
      <c r="B9220" s="1" t="s">
        <v>657</v>
      </c>
      <c r="C9220" s="1" t="s">
        <v>1142</v>
      </c>
      <c r="D9220" s="1" t="s">
        <v>153</v>
      </c>
      <c r="E9220" s="1" t="s">
        <v>280</v>
      </c>
      <c r="F9220" s="1" t="s">
        <v>1446</v>
      </c>
      <c r="G9220" s="1" t="s">
        <v>28847</v>
      </c>
      <c r="H9220" s="1" t="s">
        <v>28848</v>
      </c>
      <c r="I9220" s="4">
        <v>84.37868055555556</v>
      </c>
      <c r="J9220" s="1">
        <v>2861.61</v>
      </c>
      <c r="K9220" s="1">
        <v>362.51</v>
      </c>
      <c r="M9220" s="10">
        <f t="array" ref="M9220">_xlfn.XLOOKUP(A9220,subscriptions!B9220:B10004,subscriptions!D9220:D10004)</f>
        <v>120</v>
      </c>
      <c r="N9220" s="10">
        <f t="array" ref="N9220">_xlfn.XLOOKUP(A9220,subscriptions!B9220:B10004,subscriptions!G9220:G10004)</f>
        <v>20</v>
      </c>
      <c r="O9220" s="10">
        <v>96.0</v>
      </c>
      <c r="P9220" s="10" t="str">
        <f t="array" ref="P9220">_xlfn.XLOOKUP(A9220,subscriptions!B9220:B10004,subscriptions!C9220:C10004)</f>
        <v>Residential</v>
      </c>
      <c r="Q9220" s="10" t="s">
        <v>128</v>
      </c>
      <c r="R9220" s="10" t="s">
        <v>148</v>
      </c>
      <c r="S9220" s="10" t="s">
        <v>1622</v>
      </c>
    </row>
    <row r="9221">
      <c r="A9221" s="1" t="s">
        <v>11540</v>
      </c>
      <c r="B9221" s="1" t="s">
        <v>1527</v>
      </c>
      <c r="C9221" s="1" t="s">
        <v>1678</v>
      </c>
      <c r="D9221" s="1" t="s">
        <v>153</v>
      </c>
      <c r="E9221" s="1" t="s">
        <v>179</v>
      </c>
      <c r="F9221" s="1" t="s">
        <v>844</v>
      </c>
      <c r="G9221" s="1" t="s">
        <v>28849</v>
      </c>
      <c r="H9221" s="1" t="s">
        <v>28850</v>
      </c>
      <c r="I9221" s="4">
        <v>84.25349537037037</v>
      </c>
      <c r="J9221" s="1">
        <v>254.59</v>
      </c>
      <c r="K9221" s="1">
        <v>51.5</v>
      </c>
      <c r="L9221" s="1">
        <v>100.0</v>
      </c>
      <c r="M9221" s="10">
        <f t="array" ref="M9221">_xlfn.XLOOKUP(A9221,subscriptions!B9221:B10004,subscriptions!D9221:D10004)</f>
        <v>120</v>
      </c>
      <c r="N9221" s="10">
        <f t="array" ref="N9221">_xlfn.XLOOKUP(A9221,subscriptions!B9221:B10004,subscriptions!G9221:G10004)</f>
        <v>0</v>
      </c>
      <c r="O9221" s="10">
        <v>120.0</v>
      </c>
      <c r="P9221" s="10" t="str">
        <f t="array" ref="P9221">_xlfn.XLOOKUP(A9221,subscriptions!B9221:B10004,subscriptions!C9221:C10004)</f>
        <v>Residential</v>
      </c>
      <c r="Q9221" s="10" t="s">
        <v>173</v>
      </c>
      <c r="R9221" s="10" t="s">
        <v>212</v>
      </c>
      <c r="S9221" s="10" t="s">
        <v>1832</v>
      </c>
    </row>
    <row r="9222">
      <c r="A9222" s="1" t="s">
        <v>11541</v>
      </c>
      <c r="B9222" s="1" t="s">
        <v>1984</v>
      </c>
      <c r="C9222" s="1" t="s">
        <v>524</v>
      </c>
      <c r="D9222" s="1" t="s">
        <v>153</v>
      </c>
      <c r="E9222" s="1" t="s">
        <v>28</v>
      </c>
      <c r="F9222" s="1" t="s">
        <v>2188</v>
      </c>
      <c r="G9222" s="1" t="s">
        <v>28851</v>
      </c>
      <c r="H9222" s="1" t="s">
        <v>28852</v>
      </c>
      <c r="I9222" s="4">
        <v>84.41815972222223</v>
      </c>
      <c r="J9222" s="1">
        <v>196.47</v>
      </c>
      <c r="K9222" s="1">
        <v>41.77</v>
      </c>
      <c r="M9222" s="10">
        <f t="array" ref="M9222">_xlfn.XLOOKUP(A9222,subscriptions!B9222:B10004,subscriptions!D9222:D10004)</f>
        <v>80</v>
      </c>
      <c r="N9222" s="10">
        <f t="array" ref="N9222">_xlfn.XLOOKUP(A9222,subscriptions!B9222:B10004,subscriptions!G9222:G10004)</f>
        <v>5</v>
      </c>
      <c r="O9222" s="10">
        <v>76.0</v>
      </c>
      <c r="P9222" s="10" t="str">
        <f t="array" ref="P9222">_xlfn.XLOOKUP(A9222,subscriptions!B9222:B10004,subscriptions!C9222:C10004)</f>
        <v>Roam</v>
      </c>
      <c r="Q9222" s="10" t="s">
        <v>194</v>
      </c>
      <c r="R9222" s="10" t="s">
        <v>148</v>
      </c>
      <c r="S9222" s="10" t="s">
        <v>3020</v>
      </c>
    </row>
    <row r="9223">
      <c r="A9223" s="1" t="s">
        <v>11542</v>
      </c>
      <c r="B9223" s="1" t="s">
        <v>1460</v>
      </c>
      <c r="C9223" s="1" t="s">
        <v>279</v>
      </c>
      <c r="D9223" s="1" t="s">
        <v>27</v>
      </c>
      <c r="E9223" s="1" t="s">
        <v>179</v>
      </c>
      <c r="F9223" s="1" t="s">
        <v>357</v>
      </c>
      <c r="G9223" s="1" t="s">
        <v>28853</v>
      </c>
      <c r="H9223" s="1" t="s">
        <v>28854</v>
      </c>
      <c r="I9223" s="4">
        <v>84.38285879629629</v>
      </c>
      <c r="J9223" s="1">
        <v>1384.72</v>
      </c>
      <c r="K9223" s="1">
        <v>193.27</v>
      </c>
      <c r="L9223" s="1">
        <v>100.0</v>
      </c>
      <c r="M9223" s="10">
        <f t="array" ref="M9223">_xlfn.XLOOKUP(A9223,subscriptions!B9223:B10004,subscriptions!D9223:D10004)</f>
        <v>120</v>
      </c>
      <c r="N9223" s="10">
        <f t="array" ref="N9223">_xlfn.XLOOKUP(A9223,subscriptions!B9223:B10004,subscriptions!G9223:G10004)</f>
        <v>10</v>
      </c>
      <c r="O9223" s="10">
        <v>108.0</v>
      </c>
      <c r="P9223" s="10" t="str">
        <f t="array" ref="P9223">_xlfn.XLOOKUP(A9223,subscriptions!B9223:B10004,subscriptions!C9223:C10004)</f>
        <v>Residential</v>
      </c>
      <c r="Q9223" s="10" t="s">
        <v>128</v>
      </c>
      <c r="R9223" s="10" t="s">
        <v>212</v>
      </c>
      <c r="S9223" s="10" t="s">
        <v>671</v>
      </c>
    </row>
    <row r="9224">
      <c r="A9224" s="1" t="s">
        <v>11543</v>
      </c>
      <c r="B9224" s="1" t="s">
        <v>1527</v>
      </c>
      <c r="C9224" s="1" t="s">
        <v>920</v>
      </c>
      <c r="D9224" s="1" t="s">
        <v>153</v>
      </c>
      <c r="E9224" s="1" t="s">
        <v>111</v>
      </c>
      <c r="F9224" s="1" t="s">
        <v>3756</v>
      </c>
      <c r="G9224" s="1" t="s">
        <v>28855</v>
      </c>
      <c r="H9224" s="1" t="s">
        <v>28856</v>
      </c>
      <c r="I9224" s="4">
        <v>84.25293981481481</v>
      </c>
      <c r="J9224" s="1">
        <v>1189.31</v>
      </c>
      <c r="K9224" s="1">
        <v>219.82</v>
      </c>
      <c r="M9224" s="10">
        <f t="array" ref="M9224">_xlfn.XLOOKUP(A9224,subscriptions!B9224:B10004,subscriptions!D9224:D10004)</f>
        <v>50</v>
      </c>
      <c r="N9224" s="10">
        <f t="array" ref="N9224">_xlfn.XLOOKUP(A9224,subscriptions!B9224:B10004,subscriptions!G9224:G10004)</f>
        <v>20</v>
      </c>
      <c r="O9224" s="10">
        <v>40.0</v>
      </c>
      <c r="P9224" s="10" t="str">
        <f t="array" ref="P9224">_xlfn.XLOOKUP(A9224,subscriptions!B9224:B10004,subscriptions!C9224:C10004)</f>
        <v>Mini</v>
      </c>
      <c r="Q9224" s="10" t="s">
        <v>128</v>
      </c>
      <c r="R9224" s="10" t="s">
        <v>148</v>
      </c>
      <c r="S9224" s="10" t="s">
        <v>916</v>
      </c>
    </row>
    <row r="9225">
      <c r="A9225" s="1" t="s">
        <v>11544</v>
      </c>
      <c r="B9225" s="1" t="s">
        <v>772</v>
      </c>
      <c r="C9225" s="1" t="s">
        <v>2483</v>
      </c>
      <c r="D9225" s="1" t="s">
        <v>153</v>
      </c>
      <c r="E9225" s="1" t="s">
        <v>239</v>
      </c>
      <c r="F9225" s="1" t="s">
        <v>2364</v>
      </c>
      <c r="G9225" s="1" t="s">
        <v>28857</v>
      </c>
      <c r="H9225" s="1" t="s">
        <v>28858</v>
      </c>
      <c r="I9225" s="4">
        <v>84.29959490740741</v>
      </c>
      <c r="J9225" s="1">
        <v>514.64</v>
      </c>
      <c r="K9225" s="1">
        <v>108.52</v>
      </c>
      <c r="M9225" s="10">
        <f t="array" ref="M9225">_xlfn.XLOOKUP(A9225,subscriptions!B9225:B10004,subscriptions!D9225:D10004)</f>
        <v>80</v>
      </c>
      <c r="N9225" s="10">
        <f t="array" ref="N9225">_xlfn.XLOOKUP(A9225,subscriptions!B9225:B10004,subscriptions!G9225:G10004)</f>
        <v>0</v>
      </c>
      <c r="O9225" s="10">
        <v>80.0</v>
      </c>
      <c r="P9225" s="10" t="str">
        <f t="array" ref="P9225">_xlfn.XLOOKUP(A9225,subscriptions!B9225:B10004,subscriptions!C9225:C10004)</f>
        <v>Roam</v>
      </c>
      <c r="Q9225" s="10" t="s">
        <v>173</v>
      </c>
      <c r="R9225" s="10" t="s">
        <v>148</v>
      </c>
      <c r="S9225" s="10" t="s">
        <v>522</v>
      </c>
    </row>
    <row r="9226">
      <c r="A9226" s="1" t="s">
        <v>11545</v>
      </c>
      <c r="B9226" s="1" t="s">
        <v>6037</v>
      </c>
      <c r="C9226" s="1" t="s">
        <v>800</v>
      </c>
      <c r="D9226" s="1" t="s">
        <v>27</v>
      </c>
      <c r="E9226" s="1" t="s">
        <v>280</v>
      </c>
      <c r="F9226" s="1" t="s">
        <v>376</v>
      </c>
      <c r="G9226" s="1" t="s">
        <v>28859</v>
      </c>
      <c r="H9226" s="1" t="s">
        <v>28860</v>
      </c>
      <c r="I9226" s="4">
        <v>84.2958912037037</v>
      </c>
      <c r="J9226" s="1">
        <v>3495.7</v>
      </c>
      <c r="K9226" s="1">
        <v>809.47</v>
      </c>
      <c r="M9226" s="10">
        <f t="array" ref="M9226">_xlfn.XLOOKUP(A9226,subscriptions!B9226:B10004,subscriptions!D9226:D10004)</f>
        <v>250</v>
      </c>
      <c r="N9226" s="10">
        <f t="array" ref="N9226">_xlfn.XLOOKUP(A9226,subscriptions!B9226:B10004,subscriptions!G9226:G10004)</f>
        <v>5</v>
      </c>
      <c r="O9226" s="10">
        <v>237.5</v>
      </c>
      <c r="P9226" s="10" t="str">
        <f t="array" ref="P9226">_xlfn.XLOOKUP(A9226,subscriptions!B9226:B10004,subscriptions!C9226:C10004)</f>
        <v>Business</v>
      </c>
      <c r="Q9226" s="10" t="s">
        <v>194</v>
      </c>
      <c r="R9226" s="10" t="s">
        <v>129</v>
      </c>
      <c r="S9226" s="10" t="s">
        <v>655</v>
      </c>
    </row>
    <row r="9227">
      <c r="A9227" s="1" t="s">
        <v>11546</v>
      </c>
      <c r="B9227" s="1" t="s">
        <v>2018</v>
      </c>
      <c r="C9227" s="1" t="s">
        <v>1477</v>
      </c>
      <c r="D9227" s="1" t="s">
        <v>27</v>
      </c>
      <c r="E9227" s="1" t="s">
        <v>111</v>
      </c>
      <c r="F9227" s="1" t="s">
        <v>1917</v>
      </c>
      <c r="G9227" s="1" t="s">
        <v>28861</v>
      </c>
      <c r="H9227" s="1" t="s">
        <v>28862</v>
      </c>
      <c r="I9227" s="4">
        <v>84.34059027777778</v>
      </c>
      <c r="J9227" s="1">
        <v>3983.49</v>
      </c>
      <c r="K9227" s="1">
        <v>864.24</v>
      </c>
      <c r="M9227" s="10">
        <f t="array" ref="M9227">_xlfn.XLOOKUP(A9227,subscriptions!B9227:B10004,subscriptions!D9227:D10004)</f>
        <v>80</v>
      </c>
      <c r="N9227" s="10">
        <f t="array" ref="N9227">_xlfn.XLOOKUP(A9227,subscriptions!B9227:B10004,subscriptions!G9227:G10004)</f>
        <v>10</v>
      </c>
      <c r="O9227" s="10">
        <v>72.0</v>
      </c>
      <c r="P9227" s="10" t="str">
        <f t="array" ref="P9227">_xlfn.XLOOKUP(A9227,subscriptions!B9227:B10004,subscriptions!C9227:C10004)</f>
        <v>Roam</v>
      </c>
      <c r="Q9227" s="10" t="s">
        <v>128</v>
      </c>
      <c r="R9227" s="10" t="s">
        <v>148</v>
      </c>
      <c r="S9227" s="10" t="s">
        <v>616</v>
      </c>
    </row>
    <row r="9228">
      <c r="A9228" s="1" t="s">
        <v>11547</v>
      </c>
      <c r="B9228" s="1" t="s">
        <v>1173</v>
      </c>
      <c r="C9228" s="1" t="s">
        <v>1100</v>
      </c>
      <c r="D9228" s="1" t="s">
        <v>27</v>
      </c>
      <c r="E9228" s="1" t="s">
        <v>280</v>
      </c>
      <c r="F9228" s="1" t="s">
        <v>1446</v>
      </c>
      <c r="G9228" s="1" t="s">
        <v>28863</v>
      </c>
      <c r="H9228" s="1" t="s">
        <v>28864</v>
      </c>
      <c r="I9228" s="4">
        <v>84.21215277777777</v>
      </c>
      <c r="J9228" s="1">
        <v>822.78</v>
      </c>
      <c r="K9228" s="1">
        <v>211.7</v>
      </c>
      <c r="M9228" s="10">
        <f t="array" ref="M9228">_xlfn.XLOOKUP(A9228,subscriptions!B9228:B10004,subscriptions!D9228:D10004)</f>
        <v>120</v>
      </c>
      <c r="N9228" s="10">
        <f t="array" ref="N9228">_xlfn.XLOOKUP(A9228,subscriptions!B9228:B10004,subscriptions!G9228:G10004)</f>
        <v>20</v>
      </c>
      <c r="O9228" s="10">
        <v>96.0</v>
      </c>
      <c r="P9228" s="10" t="str">
        <f t="array" ref="P9228">_xlfn.XLOOKUP(A9228,subscriptions!B9228:B10004,subscriptions!C9228:C10004)</f>
        <v>Residential</v>
      </c>
      <c r="Q9228" s="10" t="s">
        <v>128</v>
      </c>
      <c r="R9228" s="10" t="s">
        <v>148</v>
      </c>
      <c r="S9228" s="10" t="s">
        <v>857</v>
      </c>
    </row>
    <row r="9229">
      <c r="A9229" s="1" t="s">
        <v>11550</v>
      </c>
      <c r="B9229" s="1" t="s">
        <v>1844</v>
      </c>
      <c r="C9229" s="1" t="s">
        <v>1833</v>
      </c>
      <c r="D9229" s="1" t="s">
        <v>153</v>
      </c>
      <c r="E9229" s="1" t="s">
        <v>179</v>
      </c>
      <c r="F9229" s="1" t="s">
        <v>844</v>
      </c>
      <c r="G9229" s="1" t="s">
        <v>28865</v>
      </c>
      <c r="H9229" s="1" t="s">
        <v>28866</v>
      </c>
      <c r="I9229" s="4">
        <v>84.2146875</v>
      </c>
      <c r="J9229" s="1">
        <v>3365.04</v>
      </c>
      <c r="K9229" s="1">
        <v>593.07</v>
      </c>
      <c r="L9229" s="1">
        <v>100.0</v>
      </c>
      <c r="M9229" s="10">
        <f t="array" ref="M9229">_xlfn.XLOOKUP(A9229,subscriptions!B9229:B10004,subscriptions!D9229:D10004)</f>
        <v>50</v>
      </c>
      <c r="N9229" s="10">
        <f t="array" ref="N9229">_xlfn.XLOOKUP(A9229,subscriptions!B9229:B10004,subscriptions!G9229:G10004)</f>
        <v>0</v>
      </c>
      <c r="O9229" s="10">
        <v>50.0</v>
      </c>
      <c r="P9229" s="10" t="str">
        <f t="array" ref="P9229">_xlfn.XLOOKUP(A9229,subscriptions!B9229:B10004,subscriptions!C9229:C10004)</f>
        <v>Mini</v>
      </c>
      <c r="Q9229" s="10" t="s">
        <v>173</v>
      </c>
      <c r="R9229" s="10" t="s">
        <v>148</v>
      </c>
      <c r="S9229" s="10" t="s">
        <v>3641</v>
      </c>
    </row>
    <row r="9230">
      <c r="A9230" s="1" t="s">
        <v>11551</v>
      </c>
      <c r="B9230" s="1" t="s">
        <v>216</v>
      </c>
      <c r="C9230" s="1" t="s">
        <v>133</v>
      </c>
      <c r="D9230" s="1" t="s">
        <v>153</v>
      </c>
      <c r="E9230" s="1" t="s">
        <v>631</v>
      </c>
      <c r="F9230" s="1" t="s">
        <v>2749</v>
      </c>
      <c r="G9230" s="1" t="s">
        <v>28867</v>
      </c>
      <c r="H9230" s="1" t="s">
        <v>28868</v>
      </c>
      <c r="I9230" s="4">
        <v>84.29325231481481</v>
      </c>
      <c r="J9230" s="1">
        <v>776.64</v>
      </c>
      <c r="K9230" s="1">
        <v>155.51</v>
      </c>
      <c r="M9230" s="10">
        <f t="array" ref="M9230">_xlfn.XLOOKUP(A9230,subscriptions!B9230:B10004,subscriptions!D9230:D10004)</f>
        <v>250</v>
      </c>
      <c r="N9230" s="10">
        <f t="array" ref="N9230">_xlfn.XLOOKUP(A9230,subscriptions!B9230:B10004,subscriptions!G9230:G10004)</f>
        <v>5</v>
      </c>
      <c r="O9230" s="10">
        <v>237.5</v>
      </c>
      <c r="P9230" s="10" t="str">
        <f t="array" ref="P9230">_xlfn.XLOOKUP(A9230,subscriptions!B9230:B10004,subscriptions!C9230:C10004)</f>
        <v>Business</v>
      </c>
      <c r="Q9230" s="10" t="s">
        <v>194</v>
      </c>
      <c r="R9230" s="10" t="s">
        <v>129</v>
      </c>
      <c r="S9230" s="10" t="s">
        <v>1779</v>
      </c>
    </row>
    <row r="9231">
      <c r="A9231" s="1" t="s">
        <v>11552</v>
      </c>
      <c r="B9231" s="1" t="s">
        <v>426</v>
      </c>
      <c r="C9231" s="1" t="s">
        <v>456</v>
      </c>
      <c r="D9231" s="1" t="s">
        <v>153</v>
      </c>
      <c r="E9231" s="1" t="s">
        <v>219</v>
      </c>
      <c r="F9231" s="1" t="s">
        <v>4220</v>
      </c>
      <c r="G9231" s="1" t="s">
        <v>28869</v>
      </c>
      <c r="H9231" s="1" t="s">
        <v>28870</v>
      </c>
      <c r="I9231" s="4">
        <v>84.25243055555555</v>
      </c>
      <c r="J9231" s="1">
        <v>2052.36</v>
      </c>
      <c r="K9231" s="1">
        <v>378.59</v>
      </c>
      <c r="M9231" s="10">
        <f t="array" ref="M9231">_xlfn.XLOOKUP(A9231,subscriptions!B9231:B10004,subscriptions!D9231:D10004)</f>
        <v>120</v>
      </c>
      <c r="N9231" s="10">
        <f t="array" ref="N9231">_xlfn.XLOOKUP(A9231,subscriptions!B9231:B10004,subscriptions!G9231:G10004)</f>
        <v>10</v>
      </c>
      <c r="O9231" s="10">
        <v>108.0</v>
      </c>
      <c r="P9231" s="10" t="str">
        <f t="array" ref="P9231">_xlfn.XLOOKUP(A9231,subscriptions!B9231:B10004,subscriptions!C9231:C10004)</f>
        <v>Residential</v>
      </c>
      <c r="Q9231" s="10" t="s">
        <v>128</v>
      </c>
      <c r="R9231" s="10" t="s">
        <v>212</v>
      </c>
      <c r="S9231" s="10" t="s">
        <v>1008</v>
      </c>
    </row>
    <row r="9232">
      <c r="A9232" s="1" t="s">
        <v>11553</v>
      </c>
      <c r="B9232" s="1" t="s">
        <v>1865</v>
      </c>
      <c r="C9232" s="1" t="s">
        <v>786</v>
      </c>
      <c r="D9232" s="1" t="s">
        <v>153</v>
      </c>
      <c r="E9232" s="1" t="s">
        <v>219</v>
      </c>
      <c r="F9232" s="1" t="s">
        <v>1461</v>
      </c>
      <c r="G9232" s="1" t="s">
        <v>28871</v>
      </c>
      <c r="H9232" s="1" t="s">
        <v>28872</v>
      </c>
      <c r="I9232" s="4">
        <v>84.33483796296296</v>
      </c>
      <c r="J9232" s="1">
        <v>1019.23</v>
      </c>
      <c r="K9232" s="1">
        <v>166.61</v>
      </c>
      <c r="M9232" s="10">
        <f t="array" ref="M9232">_xlfn.XLOOKUP(A9232,subscriptions!B9232:B10004,subscriptions!D9232:D10004)</f>
        <v>120</v>
      </c>
      <c r="N9232" s="10">
        <f t="array" ref="N9232">_xlfn.XLOOKUP(A9232,subscriptions!B9232:B10004,subscriptions!G9232:G10004)</f>
        <v>20</v>
      </c>
      <c r="O9232" s="10">
        <v>96.0</v>
      </c>
      <c r="P9232" s="10" t="str">
        <f t="array" ref="P9232">_xlfn.XLOOKUP(A9232,subscriptions!B9232:B10004,subscriptions!C9232:C10004)</f>
        <v>Residential</v>
      </c>
      <c r="Q9232" s="10" t="s">
        <v>128</v>
      </c>
      <c r="R9232" s="10" t="s">
        <v>148</v>
      </c>
      <c r="S9232" s="10" t="s">
        <v>643</v>
      </c>
    </row>
    <row r="9233">
      <c r="A9233" s="1" t="s">
        <v>11554</v>
      </c>
      <c r="B9233" s="1" t="s">
        <v>1886</v>
      </c>
      <c r="C9233" s="1" t="s">
        <v>1142</v>
      </c>
      <c r="D9233" s="1" t="s">
        <v>27</v>
      </c>
      <c r="E9233" s="1" t="s">
        <v>111</v>
      </c>
      <c r="F9233" s="1" t="s">
        <v>154</v>
      </c>
      <c r="G9233" s="1" t="s">
        <v>28873</v>
      </c>
      <c r="H9233" s="1" t="s">
        <v>28874</v>
      </c>
      <c r="I9233" s="4">
        <v>84.17445601851851</v>
      </c>
      <c r="J9233" s="1">
        <v>246.16</v>
      </c>
      <c r="K9233" s="1">
        <v>37.3</v>
      </c>
      <c r="M9233" s="10">
        <f t="array" ref="M9233">_xlfn.XLOOKUP(A9233,subscriptions!B9233:B10004,subscriptions!D9233:D10004)</f>
        <v>120</v>
      </c>
      <c r="N9233" s="10">
        <f t="array" ref="N9233">_xlfn.XLOOKUP(A9233,subscriptions!B9233:B10004,subscriptions!G9233:G10004)</f>
        <v>0</v>
      </c>
      <c r="O9233" s="10">
        <v>120.0</v>
      </c>
      <c r="P9233" s="10" t="str">
        <f t="array" ref="P9233">_xlfn.XLOOKUP(A9233,subscriptions!B9233:B10004,subscriptions!C9233:C10004)</f>
        <v>Residential</v>
      </c>
      <c r="Q9233" s="10" t="s">
        <v>173</v>
      </c>
      <c r="R9233" s="10" t="s">
        <v>212</v>
      </c>
      <c r="S9233" s="10" t="s">
        <v>507</v>
      </c>
    </row>
    <row r="9234">
      <c r="A9234" s="1" t="s">
        <v>11555</v>
      </c>
      <c r="B9234" s="1" t="s">
        <v>4627</v>
      </c>
      <c r="C9234" s="1" t="s">
        <v>920</v>
      </c>
      <c r="D9234" s="1" t="s">
        <v>27</v>
      </c>
      <c r="E9234" s="1" t="s">
        <v>28</v>
      </c>
      <c r="F9234" s="1" t="s">
        <v>2581</v>
      </c>
      <c r="G9234" s="1" t="s">
        <v>28875</v>
      </c>
      <c r="H9234" s="1" t="s">
        <v>28876</v>
      </c>
      <c r="I9234" s="4">
        <v>84.34033564814816</v>
      </c>
      <c r="J9234" s="1">
        <v>3995.26</v>
      </c>
      <c r="K9234" s="1">
        <v>540.17</v>
      </c>
      <c r="M9234" s="10">
        <f t="array" ref="M9234">_xlfn.XLOOKUP(A9234,subscriptions!B9234:B10004,subscriptions!D9234:D10004)</f>
        <v>120</v>
      </c>
      <c r="N9234" s="10">
        <f t="array" ref="N9234">_xlfn.XLOOKUP(A9234,subscriptions!B9234:B10004,subscriptions!G9234:G10004)</f>
        <v>5</v>
      </c>
      <c r="O9234" s="10">
        <v>114.0</v>
      </c>
      <c r="P9234" s="10" t="str">
        <f t="array" ref="P9234">_xlfn.XLOOKUP(A9234,subscriptions!B9234:B10004,subscriptions!C9234:C10004)</f>
        <v>Residential</v>
      </c>
      <c r="Q9234" s="10" t="s">
        <v>194</v>
      </c>
      <c r="R9234" s="10" t="s">
        <v>212</v>
      </c>
      <c r="S9234" s="10" t="s">
        <v>616</v>
      </c>
    </row>
    <row r="9235">
      <c r="A9235" s="1" t="s">
        <v>11556</v>
      </c>
      <c r="B9235" s="1" t="s">
        <v>555</v>
      </c>
      <c r="C9235" s="1" t="s">
        <v>218</v>
      </c>
      <c r="D9235" s="1" t="s">
        <v>153</v>
      </c>
      <c r="E9235" s="1" t="s">
        <v>219</v>
      </c>
      <c r="F9235" s="1" t="s">
        <v>1461</v>
      </c>
      <c r="G9235" s="1" t="s">
        <v>28877</v>
      </c>
      <c r="H9235" s="1" t="s">
        <v>28878</v>
      </c>
      <c r="I9235" s="4">
        <v>84.21119212962962</v>
      </c>
      <c r="J9235" s="1">
        <v>957.97</v>
      </c>
      <c r="K9235" s="1">
        <v>218.82</v>
      </c>
      <c r="M9235" s="10">
        <f t="array" ref="M9235">_xlfn.XLOOKUP(A9235,subscriptions!B9235:B10004,subscriptions!D9235:D10004)</f>
        <v>50</v>
      </c>
      <c r="N9235" s="10">
        <f t="array" ref="N9235">_xlfn.XLOOKUP(A9235,subscriptions!B9235:B10004,subscriptions!G9235:G10004)</f>
        <v>10</v>
      </c>
      <c r="O9235" s="10">
        <v>45.0</v>
      </c>
      <c r="P9235" s="10" t="str">
        <f t="array" ref="P9235">_xlfn.XLOOKUP(A9235,subscriptions!B9235:B10004,subscriptions!C9235:C10004)</f>
        <v>Mini</v>
      </c>
      <c r="Q9235" s="10" t="s">
        <v>128</v>
      </c>
      <c r="R9235" s="10" t="s">
        <v>148</v>
      </c>
      <c r="S9235" s="10" t="s">
        <v>438</v>
      </c>
    </row>
    <row r="9236">
      <c r="A9236" s="1" t="s">
        <v>11557</v>
      </c>
      <c r="B9236" s="1" t="s">
        <v>842</v>
      </c>
      <c r="C9236" s="1" t="s">
        <v>261</v>
      </c>
      <c r="D9236" s="1" t="s">
        <v>27</v>
      </c>
      <c r="E9236" s="1" t="s">
        <v>111</v>
      </c>
      <c r="F9236" s="1" t="s">
        <v>1362</v>
      </c>
      <c r="G9236" s="1" t="s">
        <v>28879</v>
      </c>
      <c r="H9236" s="1" t="s">
        <v>28880</v>
      </c>
      <c r="I9236" s="4">
        <v>84.21460648148148</v>
      </c>
      <c r="J9236" s="1">
        <v>2039.14</v>
      </c>
      <c r="K9236" s="1">
        <v>500.2</v>
      </c>
      <c r="M9236" s="10">
        <f t="array" ref="M9236">_xlfn.XLOOKUP(A9236,subscriptions!B9236:B10004,subscriptions!D9236:D10004)</f>
        <v>80</v>
      </c>
      <c r="N9236" s="10">
        <f t="array" ref="N9236">_xlfn.XLOOKUP(A9236,subscriptions!B9236:B10004,subscriptions!G9236:G10004)</f>
        <v>20</v>
      </c>
      <c r="O9236" s="10">
        <v>64.0</v>
      </c>
      <c r="P9236" s="10" t="str">
        <f t="array" ref="P9236">_xlfn.XLOOKUP(A9236,subscriptions!B9236:B10004,subscriptions!C9236:C10004)</f>
        <v>Roam</v>
      </c>
      <c r="Q9236" s="10" t="s">
        <v>128</v>
      </c>
      <c r="R9236" s="10" t="s">
        <v>148</v>
      </c>
      <c r="S9236" s="10" t="s">
        <v>3641</v>
      </c>
    </row>
    <row r="9237">
      <c r="A9237" s="1" t="s">
        <v>11558</v>
      </c>
      <c r="B9237" s="1" t="s">
        <v>409</v>
      </c>
      <c r="C9237" s="1" t="s">
        <v>920</v>
      </c>
      <c r="D9237" s="1" t="s">
        <v>27</v>
      </c>
      <c r="E9237" s="1" t="s">
        <v>219</v>
      </c>
      <c r="F9237" s="1" t="s">
        <v>590</v>
      </c>
      <c r="G9237" s="1" t="s">
        <v>28881</v>
      </c>
      <c r="H9237" s="1" t="s">
        <v>28882</v>
      </c>
      <c r="I9237" s="4">
        <v>84.38155092592592</v>
      </c>
      <c r="J9237" s="1">
        <v>736.34</v>
      </c>
      <c r="K9237" s="1">
        <v>132.06</v>
      </c>
      <c r="M9237" s="10">
        <f t="array" ref="M9237">_xlfn.XLOOKUP(A9237,subscriptions!B9237:B10004,subscriptions!D9237:D10004)</f>
        <v>120</v>
      </c>
      <c r="N9237" s="10">
        <f t="array" ref="N9237">_xlfn.XLOOKUP(A9237,subscriptions!B9237:B10004,subscriptions!G9237:G10004)</f>
        <v>0</v>
      </c>
      <c r="O9237" s="10">
        <v>120.0</v>
      </c>
      <c r="P9237" s="10" t="str">
        <f t="array" ref="P9237">_xlfn.XLOOKUP(A9237,subscriptions!B9237:B10004,subscriptions!C9237:C10004)</f>
        <v>Residential</v>
      </c>
      <c r="Q9237" s="10" t="s">
        <v>173</v>
      </c>
      <c r="R9237" s="10" t="s">
        <v>212</v>
      </c>
      <c r="S9237" s="10" t="s">
        <v>1789</v>
      </c>
    </row>
    <row r="9238">
      <c r="A9238" s="1" t="s">
        <v>11559</v>
      </c>
      <c r="B9238" s="1" t="s">
        <v>109</v>
      </c>
      <c r="C9238" s="1" t="s">
        <v>509</v>
      </c>
      <c r="D9238" s="1" t="s">
        <v>27</v>
      </c>
      <c r="E9238" s="1" t="s">
        <v>239</v>
      </c>
      <c r="F9238" s="1" t="s">
        <v>2132</v>
      </c>
      <c r="G9238" s="1" t="s">
        <v>28883</v>
      </c>
      <c r="H9238" s="1" t="s">
        <v>28884</v>
      </c>
      <c r="I9238" s="4">
        <v>84.16894675925926</v>
      </c>
      <c r="J9238" s="1">
        <v>78.59</v>
      </c>
      <c r="K9238" s="1">
        <v>23.62</v>
      </c>
      <c r="M9238" s="10">
        <f t="array" ref="M9238">_xlfn.XLOOKUP(A9238,subscriptions!B9238:B10004,subscriptions!D9238:D10004)</f>
        <v>120</v>
      </c>
      <c r="N9238" s="10">
        <f t="array" ref="N9238">_xlfn.XLOOKUP(A9238,subscriptions!B9238:B10004,subscriptions!G9238:G10004)</f>
        <v>5</v>
      </c>
      <c r="O9238" s="10">
        <v>114.0</v>
      </c>
      <c r="P9238" s="10" t="str">
        <f t="array" ref="P9238">_xlfn.XLOOKUP(A9238,subscriptions!B9238:B10004,subscriptions!C9238:C10004)</f>
        <v>Residential</v>
      </c>
      <c r="Q9238" s="10" t="s">
        <v>194</v>
      </c>
      <c r="R9238" s="10" t="s">
        <v>212</v>
      </c>
      <c r="S9238" s="10" t="s">
        <v>1504</v>
      </c>
    </row>
    <row r="9239">
      <c r="A9239" s="1" t="s">
        <v>11560</v>
      </c>
      <c r="B9239" s="1" t="s">
        <v>150</v>
      </c>
      <c r="C9239" s="1" t="s">
        <v>1833</v>
      </c>
      <c r="D9239" s="1" t="s">
        <v>153</v>
      </c>
      <c r="E9239" s="1" t="s">
        <v>219</v>
      </c>
      <c r="F9239" s="1" t="s">
        <v>2446</v>
      </c>
      <c r="G9239" s="1" t="s">
        <v>28885</v>
      </c>
      <c r="H9239" s="1" t="s">
        <v>28886</v>
      </c>
      <c r="I9239" s="4">
        <v>84.29688657407408</v>
      </c>
      <c r="J9239" s="1">
        <v>208.92</v>
      </c>
      <c r="K9239" s="1">
        <v>48.87</v>
      </c>
      <c r="M9239" s="10">
        <f t="array" ref="M9239">_xlfn.XLOOKUP(A9239,subscriptions!B9239:B10004,subscriptions!D9239:D10004)</f>
        <v>120</v>
      </c>
      <c r="N9239" s="10">
        <f t="array" ref="N9239">_xlfn.XLOOKUP(A9239,subscriptions!B9239:B10004,subscriptions!G9239:G10004)</f>
        <v>10</v>
      </c>
      <c r="O9239" s="10">
        <v>108.0</v>
      </c>
      <c r="P9239" s="10" t="str">
        <f t="array" ref="P9239">_xlfn.XLOOKUP(A9239,subscriptions!B9239:B10004,subscriptions!C9239:C10004)</f>
        <v>Residential</v>
      </c>
      <c r="Q9239" s="10" t="s">
        <v>128</v>
      </c>
      <c r="R9239" s="10" t="s">
        <v>212</v>
      </c>
      <c r="S9239" s="10" t="s">
        <v>373</v>
      </c>
    </row>
    <row r="9240">
      <c r="A9240" s="1" t="s">
        <v>11561</v>
      </c>
      <c r="B9240" s="1" t="s">
        <v>389</v>
      </c>
      <c r="C9240" s="1" t="s">
        <v>330</v>
      </c>
      <c r="D9240" s="1" t="s">
        <v>27</v>
      </c>
      <c r="E9240" s="1" t="s">
        <v>28</v>
      </c>
      <c r="F9240" s="1" t="s">
        <v>29</v>
      </c>
      <c r="G9240" s="1" t="s">
        <v>28887</v>
      </c>
      <c r="H9240" s="1" t="s">
        <v>28888</v>
      </c>
      <c r="I9240" s="4">
        <v>84.25717592592592</v>
      </c>
      <c r="J9240" s="1">
        <v>1078.42</v>
      </c>
      <c r="K9240" s="1">
        <v>244.14</v>
      </c>
      <c r="M9240" s="10">
        <f t="array" ref="M9240">_xlfn.XLOOKUP(A9240,subscriptions!B9240:B10004,subscriptions!D9240:D10004)</f>
        <v>80</v>
      </c>
      <c r="N9240" s="10">
        <f t="array" ref="N9240">_xlfn.XLOOKUP(A9240,subscriptions!B9240:B10004,subscriptions!G9240:G10004)</f>
        <v>20</v>
      </c>
      <c r="O9240" s="10">
        <v>64.0</v>
      </c>
      <c r="P9240" s="10" t="str">
        <f t="array" ref="P9240">_xlfn.XLOOKUP(A9240,subscriptions!B9240:B10004,subscriptions!C9240:C10004)</f>
        <v>Roam</v>
      </c>
      <c r="Q9240" s="10" t="s">
        <v>128</v>
      </c>
      <c r="R9240" s="10" t="s">
        <v>148</v>
      </c>
      <c r="S9240" s="10" t="s">
        <v>175</v>
      </c>
    </row>
    <row r="9241">
      <c r="A9241" s="1" t="s">
        <v>11562</v>
      </c>
      <c r="B9241" s="1" t="s">
        <v>700</v>
      </c>
      <c r="C9241" s="1" t="s">
        <v>279</v>
      </c>
      <c r="D9241" s="1" t="s">
        <v>153</v>
      </c>
      <c r="E9241" s="1" t="s">
        <v>631</v>
      </c>
      <c r="F9241" s="1" t="s">
        <v>922</v>
      </c>
      <c r="G9241" s="1" t="s">
        <v>28889</v>
      </c>
      <c r="H9241" s="1" t="s">
        <v>28890</v>
      </c>
      <c r="I9241" s="4">
        <v>84.16811342592592</v>
      </c>
      <c r="J9241" s="1">
        <v>1806.6</v>
      </c>
      <c r="K9241" s="1">
        <v>398.5</v>
      </c>
      <c r="M9241" s="10">
        <f t="array" ref="M9241">_xlfn.XLOOKUP(A9241,subscriptions!B9241:B10004,subscriptions!D9241:D10004)</f>
        <v>120</v>
      </c>
      <c r="N9241" s="10">
        <f t="array" ref="N9241">_xlfn.XLOOKUP(A9241,subscriptions!B9241:B10004,subscriptions!G9241:G10004)</f>
        <v>0</v>
      </c>
      <c r="O9241" s="10">
        <v>120.0</v>
      </c>
      <c r="P9241" s="10" t="str">
        <f t="array" ref="P9241">_xlfn.XLOOKUP(A9241,subscriptions!B9241:B10004,subscriptions!C9241:C10004)</f>
        <v>Residential</v>
      </c>
      <c r="Q9241" s="10" t="s">
        <v>173</v>
      </c>
      <c r="R9241" s="10" t="s">
        <v>212</v>
      </c>
      <c r="S9241" s="10" t="s">
        <v>1042</v>
      </c>
    </row>
    <row r="9242">
      <c r="A9242" s="1" t="s">
        <v>11565</v>
      </c>
      <c r="B9242" s="1" t="s">
        <v>1939</v>
      </c>
      <c r="C9242" s="1" t="s">
        <v>920</v>
      </c>
      <c r="D9242" s="1" t="s">
        <v>153</v>
      </c>
      <c r="E9242" s="1" t="s">
        <v>714</v>
      </c>
      <c r="F9242" s="1" t="s">
        <v>3419</v>
      </c>
      <c r="G9242" s="1" t="s">
        <v>28891</v>
      </c>
      <c r="H9242" s="1" t="s">
        <v>28892</v>
      </c>
      <c r="I9242" s="4">
        <v>84.17045138888889</v>
      </c>
      <c r="J9242" s="1">
        <v>661.36</v>
      </c>
      <c r="K9242" s="1">
        <v>126.85</v>
      </c>
      <c r="M9242" s="10">
        <f t="array" ref="M9242">_xlfn.XLOOKUP(A9242,subscriptions!B9242:B10004,subscriptions!D9242:D10004)</f>
        <v>120</v>
      </c>
      <c r="N9242" s="10">
        <f t="array" ref="N9242">_xlfn.XLOOKUP(A9242,subscriptions!B9242:B10004,subscriptions!G9242:G10004)</f>
        <v>5</v>
      </c>
      <c r="O9242" s="10">
        <v>114.0</v>
      </c>
      <c r="P9242" s="10" t="str">
        <f t="array" ref="P9242">_xlfn.XLOOKUP(A9242,subscriptions!B9242:B10004,subscriptions!C9242:C10004)</f>
        <v>Residential</v>
      </c>
      <c r="Q9242" s="10" t="s">
        <v>194</v>
      </c>
      <c r="R9242" s="10" t="s">
        <v>212</v>
      </c>
      <c r="S9242" s="10" t="s">
        <v>2494</v>
      </c>
    </row>
    <row r="9243">
      <c r="A9243" s="1" t="s">
        <v>11566</v>
      </c>
      <c r="B9243" s="1" t="s">
        <v>1844</v>
      </c>
      <c r="C9243" s="1" t="s">
        <v>509</v>
      </c>
      <c r="D9243" s="1" t="s">
        <v>153</v>
      </c>
      <c r="E9243" s="1" t="s">
        <v>714</v>
      </c>
      <c r="F9243" s="1" t="s">
        <v>828</v>
      </c>
      <c r="G9243" s="1" t="s">
        <v>28893</v>
      </c>
      <c r="H9243" s="1" t="s">
        <v>28894</v>
      </c>
      <c r="I9243" s="4">
        <v>84.1689699074074</v>
      </c>
      <c r="J9243" s="1">
        <v>1833.57</v>
      </c>
      <c r="K9243" s="1">
        <v>429.91</v>
      </c>
      <c r="M9243" s="10">
        <f t="array" ref="M9243">_xlfn.XLOOKUP(A9243,subscriptions!B9243:B10004,subscriptions!D9243:D10004)</f>
        <v>120</v>
      </c>
      <c r="N9243" s="10">
        <f t="array" ref="N9243">_xlfn.XLOOKUP(A9243,subscriptions!B9243:B10004,subscriptions!G9243:G10004)</f>
        <v>10</v>
      </c>
      <c r="O9243" s="10">
        <v>108.0</v>
      </c>
      <c r="P9243" s="10" t="str">
        <f t="array" ref="P9243">_xlfn.XLOOKUP(A9243,subscriptions!B9243:B10004,subscriptions!C9243:C10004)</f>
        <v>Residential</v>
      </c>
      <c r="Q9243" s="10" t="s">
        <v>128</v>
      </c>
      <c r="R9243" s="10" t="s">
        <v>212</v>
      </c>
      <c r="S9243" s="10" t="s">
        <v>1504</v>
      </c>
    </row>
    <row r="9244">
      <c r="A9244" s="1" t="s">
        <v>11567</v>
      </c>
      <c r="B9244" s="1" t="s">
        <v>1844</v>
      </c>
      <c r="C9244" s="1" t="s">
        <v>456</v>
      </c>
      <c r="D9244" s="1" t="s">
        <v>153</v>
      </c>
      <c r="E9244" s="1" t="s">
        <v>219</v>
      </c>
      <c r="F9244" s="1" t="s">
        <v>1010</v>
      </c>
      <c r="G9244" s="1" t="s">
        <v>28895</v>
      </c>
      <c r="H9244" s="1" t="s">
        <v>28896</v>
      </c>
      <c r="I9244" s="4">
        <v>84.29665509259259</v>
      </c>
      <c r="J9244" s="1">
        <v>1849.15</v>
      </c>
      <c r="K9244" s="1">
        <v>436.3</v>
      </c>
      <c r="M9244" s="10">
        <f t="array" ref="M9244">_xlfn.XLOOKUP(A9244,subscriptions!B9244:B10004,subscriptions!D9244:D10004)</f>
        <v>120</v>
      </c>
      <c r="N9244" s="10">
        <f t="array" ref="N9244">_xlfn.XLOOKUP(A9244,subscriptions!B9244:B10004,subscriptions!G9244:G10004)</f>
        <v>20</v>
      </c>
      <c r="O9244" s="10">
        <v>96.0</v>
      </c>
      <c r="P9244" s="10" t="str">
        <f t="array" ref="P9244">_xlfn.XLOOKUP(A9244,subscriptions!B9244:B10004,subscriptions!C9244:C10004)</f>
        <v>Residential</v>
      </c>
      <c r="Q9244" s="10" t="s">
        <v>128</v>
      </c>
      <c r="R9244" s="10" t="s">
        <v>148</v>
      </c>
      <c r="S9244" s="10" t="s">
        <v>373</v>
      </c>
    </row>
    <row r="9245">
      <c r="A9245" s="1" t="s">
        <v>11568</v>
      </c>
      <c r="B9245" s="1" t="s">
        <v>1624</v>
      </c>
      <c r="C9245" s="1" t="s">
        <v>261</v>
      </c>
      <c r="D9245" s="1" t="s">
        <v>27</v>
      </c>
      <c r="E9245" s="1" t="s">
        <v>332</v>
      </c>
      <c r="F9245" s="1" t="s">
        <v>1749</v>
      </c>
      <c r="G9245" s="1" t="s">
        <v>28897</v>
      </c>
      <c r="H9245" s="1" t="s">
        <v>28898</v>
      </c>
      <c r="I9245" s="4">
        <v>84.3787962962963</v>
      </c>
      <c r="J9245" s="1">
        <v>1875.77</v>
      </c>
      <c r="K9245" s="1">
        <v>331.44</v>
      </c>
      <c r="M9245" s="10">
        <f t="array" ref="M9245">_xlfn.XLOOKUP(A9245,subscriptions!B9245:B10004,subscriptions!D9245:D10004)</f>
        <v>250</v>
      </c>
      <c r="N9245" s="10">
        <f t="array" ref="N9245">_xlfn.XLOOKUP(A9245,subscriptions!B9245:B10004,subscriptions!G9245:G10004)</f>
        <v>0</v>
      </c>
      <c r="O9245" s="10">
        <v>250.0</v>
      </c>
      <c r="P9245" s="10" t="str">
        <f t="array" ref="P9245">_xlfn.XLOOKUP(A9245,subscriptions!B9245:B10004,subscriptions!C9245:C10004)</f>
        <v>Business</v>
      </c>
      <c r="Q9245" s="10" t="s">
        <v>173</v>
      </c>
      <c r="R9245" s="10" t="s">
        <v>129</v>
      </c>
      <c r="S9245" s="10" t="s">
        <v>1622</v>
      </c>
    </row>
    <row r="9246">
      <c r="A9246" s="1" t="s">
        <v>11569</v>
      </c>
      <c r="B9246" s="1" t="s">
        <v>295</v>
      </c>
      <c r="C9246" s="1" t="s">
        <v>884</v>
      </c>
      <c r="D9246" s="1" t="s">
        <v>153</v>
      </c>
      <c r="E9246" s="1" t="s">
        <v>280</v>
      </c>
      <c r="F9246" s="1" t="s">
        <v>376</v>
      </c>
      <c r="G9246" s="1" t="s">
        <v>28899</v>
      </c>
      <c r="H9246" s="1" t="s">
        <v>28900</v>
      </c>
      <c r="I9246" s="4">
        <v>84.37989583333334</v>
      </c>
      <c r="J9246" s="1">
        <v>1067.45</v>
      </c>
      <c r="K9246" s="1">
        <v>219.27</v>
      </c>
      <c r="M9246" s="10">
        <f t="array" ref="M9246">_xlfn.XLOOKUP(A9246,subscriptions!B9246:B10004,subscriptions!D9246:D10004)</f>
        <v>120</v>
      </c>
      <c r="N9246" s="10">
        <f t="array" ref="N9246">_xlfn.XLOOKUP(A9246,subscriptions!B9246:B10004,subscriptions!G9246:G10004)</f>
        <v>5</v>
      </c>
      <c r="O9246" s="10">
        <v>114.0</v>
      </c>
      <c r="P9246" s="10" t="str">
        <f t="array" ref="P9246">_xlfn.XLOOKUP(A9246,subscriptions!B9246:B10004,subscriptions!C9246:C10004)</f>
        <v>Residential</v>
      </c>
      <c r="Q9246" s="10" t="s">
        <v>194</v>
      </c>
      <c r="R9246" s="10" t="s">
        <v>212</v>
      </c>
      <c r="S9246" s="10" t="s">
        <v>698</v>
      </c>
    </row>
    <row r="9247">
      <c r="A9247" s="1" t="s">
        <v>11570</v>
      </c>
      <c r="B9247" s="1" t="s">
        <v>1226</v>
      </c>
      <c r="C9247" s="1" t="s">
        <v>734</v>
      </c>
      <c r="D9247" s="1" t="s">
        <v>153</v>
      </c>
      <c r="E9247" s="1" t="s">
        <v>111</v>
      </c>
      <c r="F9247" s="1" t="s">
        <v>112</v>
      </c>
      <c r="G9247" s="1" t="s">
        <v>28901</v>
      </c>
      <c r="H9247" s="1" t="s">
        <v>28902</v>
      </c>
      <c r="I9247" s="4">
        <v>84.38134259259259</v>
      </c>
      <c r="J9247" s="1">
        <v>3745.65</v>
      </c>
      <c r="K9247" s="1">
        <v>597.0</v>
      </c>
      <c r="M9247" s="10">
        <f t="array" ref="M9247">_xlfn.XLOOKUP(A9247,subscriptions!B9247:B10004,subscriptions!D9247:D10004)</f>
        <v>120</v>
      </c>
      <c r="N9247" s="10">
        <f t="array" ref="N9247">_xlfn.XLOOKUP(A9247,subscriptions!B9247:B10004,subscriptions!G9247:G10004)</f>
        <v>10</v>
      </c>
      <c r="O9247" s="10">
        <v>108.0</v>
      </c>
      <c r="P9247" s="10" t="str">
        <f t="array" ref="P9247">_xlfn.XLOOKUP(A9247,subscriptions!B9247:B10004,subscriptions!C9247:C10004)</f>
        <v>Residential</v>
      </c>
      <c r="Q9247" s="10" t="s">
        <v>128</v>
      </c>
      <c r="R9247" s="10" t="s">
        <v>212</v>
      </c>
      <c r="S9247" s="10" t="s">
        <v>1789</v>
      </c>
    </row>
    <row r="9248">
      <c r="A9248" s="1" t="s">
        <v>11571</v>
      </c>
      <c r="B9248" s="1" t="s">
        <v>1664</v>
      </c>
      <c r="C9248" s="1" t="s">
        <v>750</v>
      </c>
      <c r="D9248" s="1" t="s">
        <v>153</v>
      </c>
      <c r="E9248" s="1" t="s">
        <v>280</v>
      </c>
      <c r="F9248" s="1" t="s">
        <v>1706</v>
      </c>
      <c r="G9248" s="1" t="s">
        <v>28903</v>
      </c>
      <c r="H9248" s="1" t="s">
        <v>28904</v>
      </c>
      <c r="I9248" s="4">
        <v>84.37866898148148</v>
      </c>
      <c r="J9248" s="1">
        <v>1057.66</v>
      </c>
      <c r="K9248" s="1">
        <v>103.47</v>
      </c>
      <c r="M9248" s="10">
        <f t="array" ref="M9248">_xlfn.XLOOKUP(A9248,subscriptions!B9248:B10004,subscriptions!D9248:D10004)</f>
        <v>250</v>
      </c>
      <c r="N9248" s="10">
        <f t="array" ref="N9248">_xlfn.XLOOKUP(A9248,subscriptions!B9248:B10004,subscriptions!G9248:G10004)</f>
        <v>20</v>
      </c>
      <c r="O9248" s="10">
        <v>200.0</v>
      </c>
      <c r="P9248" s="10" t="str">
        <f t="array" ref="P9248">_xlfn.XLOOKUP(A9248,subscriptions!B9248:B10004,subscriptions!C9248:C10004)</f>
        <v>Business</v>
      </c>
      <c r="Q9248" s="10" t="s">
        <v>128</v>
      </c>
      <c r="R9248" s="10" t="s">
        <v>129</v>
      </c>
      <c r="S9248" s="10" t="s">
        <v>1622</v>
      </c>
    </row>
    <row r="9249">
      <c r="A9249" s="1" t="s">
        <v>11572</v>
      </c>
      <c r="B9249" s="1" t="s">
        <v>426</v>
      </c>
      <c r="C9249" s="1" t="s">
        <v>871</v>
      </c>
      <c r="D9249" s="1" t="s">
        <v>153</v>
      </c>
      <c r="E9249" s="1" t="s">
        <v>28</v>
      </c>
      <c r="F9249" s="1" t="s">
        <v>2188</v>
      </c>
      <c r="G9249" s="1" t="s">
        <v>28905</v>
      </c>
      <c r="H9249" s="1" t="s">
        <v>28906</v>
      </c>
      <c r="I9249" s="4">
        <v>84.29863425925926</v>
      </c>
      <c r="J9249" s="1">
        <v>947.48</v>
      </c>
      <c r="K9249" s="1">
        <v>117.78</v>
      </c>
      <c r="M9249" s="10">
        <f t="array" ref="M9249">_xlfn.XLOOKUP(A9249,subscriptions!B9249:B10004,subscriptions!D9249:D10004)</f>
        <v>120</v>
      </c>
      <c r="N9249" s="10">
        <f t="array" ref="N9249">_xlfn.XLOOKUP(A9249,subscriptions!B9249:B10004,subscriptions!G9249:G10004)</f>
        <v>0</v>
      </c>
      <c r="O9249" s="10">
        <v>120.0</v>
      </c>
      <c r="P9249" s="10" t="str">
        <f t="array" ref="P9249">_xlfn.XLOOKUP(A9249,subscriptions!B9249:B10004,subscriptions!C9249:C10004)</f>
        <v>Residential</v>
      </c>
      <c r="Q9249" s="10" t="s">
        <v>173</v>
      </c>
      <c r="R9249" s="10" t="s">
        <v>212</v>
      </c>
      <c r="S9249" s="10" t="s">
        <v>276</v>
      </c>
    </row>
    <row r="9250">
      <c r="A9250" s="1" t="s">
        <v>11573</v>
      </c>
      <c r="B9250" s="1" t="s">
        <v>455</v>
      </c>
      <c r="C9250" s="1" t="s">
        <v>1142</v>
      </c>
      <c r="D9250" s="1" t="s">
        <v>27</v>
      </c>
      <c r="E9250" s="1" t="s">
        <v>239</v>
      </c>
      <c r="F9250" s="1" t="s">
        <v>1186</v>
      </c>
      <c r="G9250" s="1" t="s">
        <v>28907</v>
      </c>
      <c r="H9250" s="1" t="s">
        <v>28908</v>
      </c>
      <c r="I9250" s="4">
        <v>84.29539351851852</v>
      </c>
      <c r="J9250" s="1">
        <v>383.55</v>
      </c>
      <c r="K9250" s="1">
        <v>64.08</v>
      </c>
      <c r="M9250" s="10">
        <f t="array" ref="M9250">_xlfn.XLOOKUP(A9250,subscriptions!B9250:B10004,subscriptions!D9250:D10004)</f>
        <v>120</v>
      </c>
      <c r="N9250" s="10">
        <f t="array" ref="N9250">_xlfn.XLOOKUP(A9250,subscriptions!B9250:B10004,subscriptions!G9250:G10004)</f>
        <v>5</v>
      </c>
      <c r="O9250" s="10">
        <v>114.0</v>
      </c>
      <c r="P9250" s="10" t="str">
        <f t="array" ref="P9250">_xlfn.XLOOKUP(A9250,subscriptions!B9250:B10004,subscriptions!C9250:C10004)</f>
        <v>Residential</v>
      </c>
      <c r="Q9250" s="10" t="s">
        <v>194</v>
      </c>
      <c r="R9250" s="10" t="s">
        <v>212</v>
      </c>
      <c r="S9250" s="10" t="s">
        <v>1026</v>
      </c>
    </row>
    <row r="9251">
      <c r="A9251" s="1" t="s">
        <v>11574</v>
      </c>
      <c r="B9251" s="1" t="s">
        <v>1173</v>
      </c>
      <c r="C9251" s="1" t="s">
        <v>800</v>
      </c>
      <c r="D9251" s="1" t="s">
        <v>27</v>
      </c>
      <c r="E9251" s="1" t="s">
        <v>239</v>
      </c>
      <c r="F9251" s="1" t="s">
        <v>240</v>
      </c>
      <c r="G9251" s="1" t="s">
        <v>28909</v>
      </c>
      <c r="H9251" s="1" t="s">
        <v>28910</v>
      </c>
      <c r="I9251" s="4">
        <v>84.21674768518518</v>
      </c>
      <c r="J9251" s="1">
        <v>601.51</v>
      </c>
      <c r="K9251" s="1">
        <v>61.17</v>
      </c>
      <c r="M9251" s="10">
        <f t="array" ref="M9251">_xlfn.XLOOKUP(A9251,subscriptions!B9251:B10004,subscriptions!D9251:D10004)</f>
        <v>80</v>
      </c>
      <c r="N9251" s="10">
        <f t="array" ref="N9251">_xlfn.XLOOKUP(A9251,subscriptions!B9251:B10004,subscriptions!G9251:G10004)</f>
        <v>10</v>
      </c>
      <c r="O9251" s="10">
        <v>72.0</v>
      </c>
      <c r="P9251" s="10" t="str">
        <f t="array" ref="P9251">_xlfn.XLOOKUP(A9251,subscriptions!B9251:B10004,subscriptions!C9251:C10004)</f>
        <v>Roam</v>
      </c>
      <c r="Q9251" s="10" t="s">
        <v>128</v>
      </c>
      <c r="R9251" s="10" t="s">
        <v>148</v>
      </c>
      <c r="S9251" s="10" t="s">
        <v>453</v>
      </c>
    </row>
    <row r="9252">
      <c r="A9252" s="1" t="s">
        <v>11575</v>
      </c>
      <c r="B9252" s="1" t="s">
        <v>455</v>
      </c>
      <c r="C9252" s="1" t="s">
        <v>261</v>
      </c>
      <c r="D9252" s="1" t="s">
        <v>27</v>
      </c>
      <c r="E9252" s="1" t="s">
        <v>28</v>
      </c>
      <c r="F9252" s="1" t="s">
        <v>1639</v>
      </c>
      <c r="G9252" s="1" t="s">
        <v>28911</v>
      </c>
      <c r="H9252" s="1" t="s">
        <v>28912</v>
      </c>
      <c r="I9252" s="4">
        <v>84.34034722222222</v>
      </c>
      <c r="J9252" s="1">
        <v>114.89</v>
      </c>
      <c r="K9252" s="1">
        <v>15.46</v>
      </c>
      <c r="M9252" s="10">
        <f t="array" ref="M9252">_xlfn.XLOOKUP(A9252,subscriptions!B9252:B10004,subscriptions!D9252:D10004)</f>
        <v>120</v>
      </c>
      <c r="N9252" s="10">
        <f t="array" ref="N9252">_xlfn.XLOOKUP(A9252,subscriptions!B9252:B10004,subscriptions!G9252:G10004)</f>
        <v>20</v>
      </c>
      <c r="O9252" s="10">
        <v>96.0</v>
      </c>
      <c r="P9252" s="10" t="str">
        <f t="array" ref="P9252">_xlfn.XLOOKUP(A9252,subscriptions!B9252:B10004,subscriptions!C9252:C10004)</f>
        <v>Residential</v>
      </c>
      <c r="Q9252" s="10" t="s">
        <v>128</v>
      </c>
      <c r="R9252" s="10" t="s">
        <v>148</v>
      </c>
      <c r="S9252" s="10" t="s">
        <v>616</v>
      </c>
    </row>
    <row r="9253">
      <c r="A9253" s="1" t="s">
        <v>11576</v>
      </c>
      <c r="B9253" s="1" t="s">
        <v>508</v>
      </c>
      <c r="C9253" s="1" t="s">
        <v>884</v>
      </c>
      <c r="D9253" s="1" t="s">
        <v>153</v>
      </c>
      <c r="E9253" s="1" t="s">
        <v>280</v>
      </c>
      <c r="F9253" s="1" t="s">
        <v>873</v>
      </c>
      <c r="G9253" s="1" t="s">
        <v>28913</v>
      </c>
      <c r="H9253" s="1" t="s">
        <v>28914</v>
      </c>
      <c r="I9253" s="4">
        <v>84.20903935185186</v>
      </c>
      <c r="J9253" s="1">
        <v>1555.78</v>
      </c>
      <c r="K9253" s="1">
        <v>360.64</v>
      </c>
      <c r="M9253" s="10">
        <f t="array" ref="M9253">_xlfn.XLOOKUP(A9253,subscriptions!B9253:B10004,subscriptions!D9253:D10004)</f>
        <v>120</v>
      </c>
      <c r="N9253" s="10">
        <f t="array" ref="N9253">_xlfn.XLOOKUP(A9253,subscriptions!B9253:B10004,subscriptions!G9253:G10004)</f>
        <v>0</v>
      </c>
      <c r="O9253" s="10">
        <v>120.0</v>
      </c>
      <c r="P9253" s="10" t="str">
        <f t="array" ref="P9253">_xlfn.XLOOKUP(A9253,subscriptions!B9253:B10004,subscriptions!C9253:C10004)</f>
        <v>Residential</v>
      </c>
      <c r="Q9253" s="10" t="s">
        <v>173</v>
      </c>
      <c r="R9253" s="10" t="s">
        <v>212</v>
      </c>
      <c r="S9253" s="10" t="s">
        <v>1374</v>
      </c>
    </row>
    <row r="9254">
      <c r="A9254" s="1" t="s">
        <v>11577</v>
      </c>
      <c r="B9254" s="1" t="s">
        <v>589</v>
      </c>
      <c r="C9254" s="1" t="s">
        <v>279</v>
      </c>
      <c r="D9254" s="1" t="s">
        <v>153</v>
      </c>
      <c r="E9254" s="1" t="s">
        <v>179</v>
      </c>
      <c r="F9254" s="1" t="s">
        <v>901</v>
      </c>
      <c r="G9254" s="1" t="s">
        <v>28915</v>
      </c>
      <c r="H9254" s="1" t="s">
        <v>28916</v>
      </c>
      <c r="I9254" s="4">
        <v>84.34032407407408</v>
      </c>
      <c r="J9254" s="1">
        <v>478.6</v>
      </c>
      <c r="K9254" s="1">
        <v>74.21</v>
      </c>
      <c r="L9254" s="1">
        <v>100.0</v>
      </c>
      <c r="M9254" s="10">
        <f t="array" ref="M9254">_xlfn.XLOOKUP(A9254,subscriptions!B9254:B10004,subscriptions!D9254:D10004)</f>
        <v>120</v>
      </c>
      <c r="N9254" s="10">
        <f t="array" ref="N9254">_xlfn.XLOOKUP(A9254,subscriptions!B9254:B10004,subscriptions!G9254:G10004)</f>
        <v>5</v>
      </c>
      <c r="O9254" s="10">
        <v>114.0</v>
      </c>
      <c r="P9254" s="10" t="str">
        <f t="array" ref="P9254">_xlfn.XLOOKUP(A9254,subscriptions!B9254:B10004,subscriptions!C9254:C10004)</f>
        <v>Residential</v>
      </c>
      <c r="Q9254" s="10" t="s">
        <v>194</v>
      </c>
      <c r="R9254" s="10" t="s">
        <v>212</v>
      </c>
      <c r="S9254" s="10" t="s">
        <v>616</v>
      </c>
    </row>
    <row r="9255">
      <c r="A9255" s="1" t="s">
        <v>11579</v>
      </c>
      <c r="B9255" s="1" t="s">
        <v>555</v>
      </c>
      <c r="C9255" s="1" t="s">
        <v>786</v>
      </c>
      <c r="D9255" s="1" t="s">
        <v>153</v>
      </c>
      <c r="E9255" s="1" t="s">
        <v>714</v>
      </c>
      <c r="F9255" s="1" t="s">
        <v>1730</v>
      </c>
      <c r="G9255" s="1" t="s">
        <v>28917</v>
      </c>
      <c r="H9255" s="1" t="s">
        <v>28918</v>
      </c>
      <c r="I9255" s="4">
        <v>84.30020833333333</v>
      </c>
      <c r="J9255" s="1">
        <v>593.94</v>
      </c>
      <c r="K9255" s="1">
        <v>81.79</v>
      </c>
      <c r="M9255" s="10">
        <f t="array" ref="M9255">_xlfn.XLOOKUP(A9255,subscriptions!B9255:B10004,subscriptions!D9255:D10004)</f>
        <v>120</v>
      </c>
      <c r="N9255" s="10">
        <f t="array" ref="N9255">_xlfn.XLOOKUP(A9255,subscriptions!B9255:B10004,subscriptions!G9255:G10004)</f>
        <v>10</v>
      </c>
      <c r="O9255" s="10">
        <v>108.0</v>
      </c>
      <c r="P9255" s="10" t="str">
        <f t="array" ref="P9255">_xlfn.XLOOKUP(A9255,subscriptions!B9255:B10004,subscriptions!C9255:C10004)</f>
        <v>Residential</v>
      </c>
      <c r="Q9255" s="10" t="s">
        <v>128</v>
      </c>
      <c r="R9255" s="10" t="s">
        <v>212</v>
      </c>
      <c r="S9255" s="10" t="s">
        <v>1172</v>
      </c>
    </row>
    <row r="9256">
      <c r="A9256" s="1" t="s">
        <v>11581</v>
      </c>
      <c r="B9256" s="1" t="s">
        <v>6037</v>
      </c>
      <c r="C9256" s="1" t="s">
        <v>2007</v>
      </c>
      <c r="D9256" s="1" t="s">
        <v>27</v>
      </c>
      <c r="E9256" s="1" t="s">
        <v>631</v>
      </c>
      <c r="F9256" s="1" t="s">
        <v>2495</v>
      </c>
      <c r="G9256" s="1" t="s">
        <v>28919</v>
      </c>
      <c r="H9256" s="1" t="s">
        <v>28920</v>
      </c>
      <c r="I9256" s="4">
        <v>84.41876157407407</v>
      </c>
      <c r="J9256" s="1">
        <v>2259.84</v>
      </c>
      <c r="K9256" s="1">
        <v>428.58</v>
      </c>
      <c r="M9256" s="10">
        <f t="array" ref="M9256">_xlfn.XLOOKUP(A9256,subscriptions!B9256:B10004,subscriptions!D9256:D10004)</f>
        <v>250</v>
      </c>
      <c r="N9256" s="10">
        <f t="array" ref="N9256">_xlfn.XLOOKUP(A9256,subscriptions!B9256:B10004,subscriptions!G9256:G10004)</f>
        <v>20</v>
      </c>
      <c r="O9256" s="10">
        <v>200.0</v>
      </c>
      <c r="P9256" s="10" t="str">
        <f t="array" ref="P9256">_xlfn.XLOOKUP(A9256,subscriptions!B9256:B10004,subscriptions!C9256:C10004)</f>
        <v>Business</v>
      </c>
      <c r="Q9256" s="10" t="s">
        <v>128</v>
      </c>
      <c r="R9256" s="10" t="s">
        <v>129</v>
      </c>
      <c r="S9256" s="10" t="s">
        <v>1822</v>
      </c>
    </row>
    <row r="9257">
      <c r="A9257" s="1" t="s">
        <v>11582</v>
      </c>
      <c r="B9257" s="1" t="s">
        <v>508</v>
      </c>
      <c r="C9257" s="1" t="s">
        <v>871</v>
      </c>
      <c r="D9257" s="1" t="s">
        <v>153</v>
      </c>
      <c r="E9257" s="1" t="s">
        <v>262</v>
      </c>
      <c r="F9257" s="1" t="s">
        <v>1835</v>
      </c>
      <c r="G9257" s="1" t="s">
        <v>28921</v>
      </c>
      <c r="H9257" s="1" t="s">
        <v>28922</v>
      </c>
      <c r="I9257" s="4">
        <v>84.29609953703704</v>
      </c>
      <c r="J9257" s="1">
        <v>644.51</v>
      </c>
      <c r="K9257" s="1">
        <v>80.86</v>
      </c>
      <c r="M9257" s="10">
        <f t="array" ref="M9257">_xlfn.XLOOKUP(A9257,subscriptions!B9257:B10004,subscriptions!D9257:D10004)</f>
        <v>80</v>
      </c>
      <c r="N9257" s="10">
        <f t="array" ref="N9257">_xlfn.XLOOKUP(A9257,subscriptions!B9257:B10004,subscriptions!G9257:G10004)</f>
        <v>0</v>
      </c>
      <c r="O9257" s="10">
        <v>80.0</v>
      </c>
      <c r="P9257" s="10" t="str">
        <f t="array" ref="P9257">_xlfn.XLOOKUP(A9257,subscriptions!B9257:B10004,subscriptions!C9257:C10004)</f>
        <v>Roam</v>
      </c>
      <c r="Q9257" s="10" t="s">
        <v>173</v>
      </c>
      <c r="R9257" s="10" t="s">
        <v>148</v>
      </c>
      <c r="S9257" s="10" t="s">
        <v>655</v>
      </c>
    </row>
    <row r="9258">
      <c r="A9258" s="1" t="s">
        <v>11583</v>
      </c>
      <c r="B9258" s="1" t="s">
        <v>278</v>
      </c>
      <c r="C9258" s="1" t="s">
        <v>152</v>
      </c>
      <c r="D9258" s="1" t="s">
        <v>27</v>
      </c>
      <c r="E9258" s="1" t="s">
        <v>332</v>
      </c>
      <c r="F9258" s="1" t="s">
        <v>1028</v>
      </c>
      <c r="G9258" s="1" t="s">
        <v>28923</v>
      </c>
      <c r="H9258" s="1" t="s">
        <v>28924</v>
      </c>
      <c r="I9258" s="4">
        <v>84.37930555555556</v>
      </c>
      <c r="J9258" s="1">
        <v>466.0</v>
      </c>
      <c r="K9258" s="1">
        <v>116.66</v>
      </c>
      <c r="M9258" s="10">
        <f t="array" ref="M9258">_xlfn.XLOOKUP(A9258,subscriptions!B9258:B10004,subscriptions!D9258:D10004)</f>
        <v>80</v>
      </c>
      <c r="N9258" s="10">
        <f t="array" ref="N9258">_xlfn.XLOOKUP(A9258,subscriptions!B9258:B10004,subscriptions!G9258:G10004)</f>
        <v>5</v>
      </c>
      <c r="O9258" s="10">
        <v>76.0</v>
      </c>
      <c r="P9258" s="10" t="str">
        <f t="array" ref="P9258">_xlfn.XLOOKUP(A9258,subscriptions!B9258:B10004,subscriptions!C9258:C10004)</f>
        <v>Roam</v>
      </c>
      <c r="Q9258" s="10" t="s">
        <v>194</v>
      </c>
      <c r="R9258" s="10" t="s">
        <v>148</v>
      </c>
      <c r="S9258" s="10" t="s">
        <v>2380</v>
      </c>
    </row>
    <row r="9259">
      <c r="A9259" s="1" t="s">
        <v>11584</v>
      </c>
      <c r="B9259" s="1" t="s">
        <v>523</v>
      </c>
      <c r="C9259" s="1" t="s">
        <v>1833</v>
      </c>
      <c r="D9259" s="1" t="s">
        <v>27</v>
      </c>
      <c r="E9259" s="1" t="s">
        <v>111</v>
      </c>
      <c r="F9259" s="1" t="s">
        <v>3756</v>
      </c>
      <c r="G9259" s="1" t="s">
        <v>28925</v>
      </c>
      <c r="H9259" s="1" t="s">
        <v>28926</v>
      </c>
      <c r="I9259" s="4">
        <v>84.42092592592593</v>
      </c>
      <c r="J9259" s="1">
        <v>327.79</v>
      </c>
      <c r="K9259" s="1">
        <v>78.98</v>
      </c>
      <c r="M9259" s="10">
        <f t="array" ref="M9259">_xlfn.XLOOKUP(A9259,subscriptions!B9259:B10004,subscriptions!D9259:D10004)</f>
        <v>120</v>
      </c>
      <c r="N9259" s="10">
        <f t="array" ref="N9259">_xlfn.XLOOKUP(A9259,subscriptions!B9259:B10004,subscriptions!G9259:G10004)</f>
        <v>10</v>
      </c>
      <c r="O9259" s="10">
        <v>108.0</v>
      </c>
      <c r="P9259" s="10" t="str">
        <f t="array" ref="P9259">_xlfn.XLOOKUP(A9259,subscriptions!B9259:B10004,subscriptions!C9259:C10004)</f>
        <v>Residential</v>
      </c>
      <c r="Q9259" s="10" t="s">
        <v>128</v>
      </c>
      <c r="R9259" s="10" t="s">
        <v>212</v>
      </c>
      <c r="S9259" s="10" t="s">
        <v>2152</v>
      </c>
    </row>
    <row r="9260">
      <c r="A9260" s="1" t="s">
        <v>11585</v>
      </c>
      <c r="B9260" s="1" t="s">
        <v>1099</v>
      </c>
      <c r="C9260" s="1" t="s">
        <v>1142</v>
      </c>
      <c r="D9260" s="1" t="s">
        <v>153</v>
      </c>
      <c r="E9260" s="1" t="s">
        <v>111</v>
      </c>
      <c r="F9260" s="1" t="s">
        <v>1906</v>
      </c>
      <c r="G9260" s="1" t="s">
        <v>28927</v>
      </c>
      <c r="H9260" s="1" t="s">
        <v>28928</v>
      </c>
      <c r="I9260" s="4">
        <v>84.20938657407407</v>
      </c>
      <c r="J9260" s="1">
        <v>2286.54</v>
      </c>
      <c r="K9260" s="1">
        <v>573.35</v>
      </c>
      <c r="M9260" s="10">
        <f t="array" ref="M9260">_xlfn.XLOOKUP(A9260,subscriptions!B9260:B10004,subscriptions!D9260:D10004)</f>
        <v>120</v>
      </c>
      <c r="N9260" s="10">
        <f t="array" ref="N9260">_xlfn.XLOOKUP(A9260,subscriptions!B9260:B10004,subscriptions!G9260:G10004)</f>
        <v>20</v>
      </c>
      <c r="O9260" s="10">
        <v>96.0</v>
      </c>
      <c r="P9260" s="10" t="str">
        <f t="array" ref="P9260">_xlfn.XLOOKUP(A9260,subscriptions!B9260:B10004,subscriptions!C9260:C10004)</f>
        <v>Residential</v>
      </c>
      <c r="Q9260" s="10" t="s">
        <v>128</v>
      </c>
      <c r="R9260" s="10" t="s">
        <v>148</v>
      </c>
      <c r="S9260" s="10" t="s">
        <v>1374</v>
      </c>
    </row>
    <row r="9261">
      <c r="A9261" s="1" t="s">
        <v>11586</v>
      </c>
      <c r="B9261" s="1" t="s">
        <v>389</v>
      </c>
      <c r="C9261" s="1" t="s">
        <v>920</v>
      </c>
      <c r="D9261" s="1" t="s">
        <v>27</v>
      </c>
      <c r="E9261" s="1" t="s">
        <v>332</v>
      </c>
      <c r="F9261" s="1" t="s">
        <v>427</v>
      </c>
      <c r="G9261" s="1" t="s">
        <v>28929</v>
      </c>
      <c r="H9261" s="1" t="s">
        <v>28930</v>
      </c>
      <c r="I9261" s="4">
        <v>84.16738425925926</v>
      </c>
      <c r="J9261" s="1">
        <v>258.39</v>
      </c>
      <c r="K9261" s="1">
        <v>26.78</v>
      </c>
      <c r="M9261" s="10">
        <f t="array" ref="M9261">_xlfn.XLOOKUP(A9261,subscriptions!B9261:B10004,subscriptions!D9261:D10004)</f>
        <v>120</v>
      </c>
      <c r="N9261" s="10">
        <f t="array" ref="N9261">_xlfn.XLOOKUP(A9261,subscriptions!B9261:B10004,subscriptions!G9261:G10004)</f>
        <v>0</v>
      </c>
      <c r="O9261" s="10">
        <v>120.0</v>
      </c>
      <c r="P9261" s="10" t="str">
        <f t="array" ref="P9261">_xlfn.XLOOKUP(A9261,subscriptions!B9261:B10004,subscriptions!C9261:C10004)</f>
        <v>Residential</v>
      </c>
      <c r="Q9261" s="10" t="s">
        <v>173</v>
      </c>
      <c r="R9261" s="10" t="s">
        <v>212</v>
      </c>
      <c r="S9261" s="10" t="s">
        <v>1412</v>
      </c>
    </row>
    <row r="9262">
      <c r="A9262" s="1" t="s">
        <v>11587</v>
      </c>
      <c r="B9262" s="1" t="s">
        <v>700</v>
      </c>
      <c r="C9262" s="1" t="s">
        <v>734</v>
      </c>
      <c r="D9262" s="1" t="s">
        <v>153</v>
      </c>
      <c r="E9262" s="1" t="s">
        <v>262</v>
      </c>
      <c r="F9262" s="1" t="s">
        <v>2112</v>
      </c>
      <c r="G9262" s="1" t="s">
        <v>28931</v>
      </c>
      <c r="H9262" s="1" t="s">
        <v>28932</v>
      </c>
      <c r="I9262" s="4">
        <v>84.3834375</v>
      </c>
      <c r="J9262" s="1">
        <v>957.03</v>
      </c>
      <c r="K9262" s="1">
        <v>103.63</v>
      </c>
      <c r="M9262" s="10">
        <f t="array" ref="M9262">_xlfn.XLOOKUP(A9262,subscriptions!B9262:B10004,subscriptions!D9262:D10004)</f>
        <v>80</v>
      </c>
      <c r="N9262" s="10">
        <f t="array" ref="N9262">_xlfn.XLOOKUP(A9262,subscriptions!B9262:B10004,subscriptions!G9262:G10004)</f>
        <v>5</v>
      </c>
      <c r="O9262" s="10">
        <v>76.0</v>
      </c>
      <c r="P9262" s="10" t="str">
        <f t="array" ref="P9262">_xlfn.XLOOKUP(A9262,subscriptions!B9262:B10004,subscriptions!C9262:C10004)</f>
        <v>Roam</v>
      </c>
      <c r="Q9262" s="10" t="s">
        <v>194</v>
      </c>
      <c r="R9262" s="10" t="s">
        <v>148</v>
      </c>
      <c r="S9262" s="10" t="s">
        <v>882</v>
      </c>
    </row>
    <row r="9263">
      <c r="A9263" s="1" t="s">
        <v>11588</v>
      </c>
      <c r="B9263" s="1" t="s">
        <v>455</v>
      </c>
      <c r="C9263" s="1" t="s">
        <v>133</v>
      </c>
      <c r="D9263" s="1" t="s">
        <v>27</v>
      </c>
      <c r="E9263" s="1" t="s">
        <v>239</v>
      </c>
      <c r="F9263" s="1" t="s">
        <v>2132</v>
      </c>
      <c r="G9263" s="1" t="s">
        <v>28933</v>
      </c>
      <c r="H9263" s="1" t="s">
        <v>28934</v>
      </c>
      <c r="I9263" s="4">
        <v>84.21685185185186</v>
      </c>
      <c r="J9263" s="1">
        <v>1110.66</v>
      </c>
      <c r="K9263" s="1">
        <v>264.28</v>
      </c>
      <c r="M9263" s="10">
        <f t="array" ref="M9263">_xlfn.XLOOKUP(A9263,subscriptions!B9263:B10004,subscriptions!D9263:D10004)</f>
        <v>120</v>
      </c>
      <c r="N9263" s="10">
        <f t="array" ref="N9263">_xlfn.XLOOKUP(A9263,subscriptions!B9263:B10004,subscriptions!G9263:G10004)</f>
        <v>10</v>
      </c>
      <c r="O9263" s="10">
        <v>108.0</v>
      </c>
      <c r="P9263" s="10" t="str">
        <f t="array" ref="P9263">_xlfn.XLOOKUP(A9263,subscriptions!B9263:B10004,subscriptions!C9263:C10004)</f>
        <v>Residential</v>
      </c>
      <c r="Q9263" s="10" t="s">
        <v>128</v>
      </c>
      <c r="R9263" s="10" t="s">
        <v>212</v>
      </c>
      <c r="S9263" s="10" t="s">
        <v>453</v>
      </c>
    </row>
    <row r="9264">
      <c r="A9264" s="1" t="s">
        <v>11589</v>
      </c>
      <c r="B9264" s="1" t="s">
        <v>1460</v>
      </c>
      <c r="C9264" s="1" t="s">
        <v>426</v>
      </c>
      <c r="D9264" s="1" t="s">
        <v>27</v>
      </c>
      <c r="E9264" s="1" t="s">
        <v>28</v>
      </c>
      <c r="F9264" s="1" t="s">
        <v>3899</v>
      </c>
      <c r="G9264" s="1" t="s">
        <v>28935</v>
      </c>
      <c r="H9264" s="1" t="s">
        <v>28936</v>
      </c>
      <c r="I9264" s="4">
        <v>84.21694444444445</v>
      </c>
      <c r="J9264" s="1">
        <v>1794.2</v>
      </c>
      <c r="K9264" s="1">
        <v>448.07</v>
      </c>
      <c r="M9264" s="10">
        <f t="array" ref="M9264">_xlfn.XLOOKUP(A9264,subscriptions!B9264:B10004,subscriptions!D9264:D10004)</f>
        <v>50</v>
      </c>
      <c r="N9264" s="10">
        <f t="array" ref="N9264">_xlfn.XLOOKUP(A9264,subscriptions!B9264:B10004,subscriptions!G9264:G10004)</f>
        <v>20</v>
      </c>
      <c r="O9264" s="10">
        <v>40.0</v>
      </c>
      <c r="P9264" s="10" t="str">
        <f t="array" ref="P9264">_xlfn.XLOOKUP(A9264,subscriptions!B9264:B10004,subscriptions!C9264:C10004)</f>
        <v>Mini</v>
      </c>
      <c r="Q9264" s="10" t="s">
        <v>128</v>
      </c>
      <c r="R9264" s="10" t="s">
        <v>148</v>
      </c>
      <c r="S9264" s="10" t="s">
        <v>453</v>
      </c>
    </row>
    <row r="9265">
      <c r="A9265" s="1" t="s">
        <v>11590</v>
      </c>
      <c r="B9265" s="1" t="s">
        <v>425</v>
      </c>
      <c r="C9265" s="1" t="s">
        <v>524</v>
      </c>
      <c r="D9265" s="1" t="s">
        <v>153</v>
      </c>
      <c r="E9265" s="1" t="s">
        <v>219</v>
      </c>
      <c r="F9265" s="1" t="s">
        <v>660</v>
      </c>
      <c r="G9265" s="1" t="s">
        <v>28937</v>
      </c>
      <c r="H9265" s="1" t="s">
        <v>28938</v>
      </c>
      <c r="I9265" s="4">
        <v>84.20908564814815</v>
      </c>
      <c r="J9265" s="1">
        <v>1554.75</v>
      </c>
      <c r="K9265" s="1">
        <v>286.63</v>
      </c>
      <c r="M9265" s="10">
        <f t="array" ref="M9265">_xlfn.XLOOKUP(A9265,subscriptions!B9265:B10004,subscriptions!D9265:D10004)</f>
        <v>120</v>
      </c>
      <c r="N9265" s="10">
        <f t="array" ref="N9265">_xlfn.XLOOKUP(A9265,subscriptions!B9265:B10004,subscriptions!G9265:G10004)</f>
        <v>0</v>
      </c>
      <c r="O9265" s="10">
        <v>120.0</v>
      </c>
      <c r="P9265" s="10" t="str">
        <f t="array" ref="P9265">_xlfn.XLOOKUP(A9265,subscriptions!B9265:B10004,subscriptions!C9265:C10004)</f>
        <v>Residential</v>
      </c>
      <c r="Q9265" s="10" t="s">
        <v>173</v>
      </c>
      <c r="R9265" s="10" t="s">
        <v>212</v>
      </c>
      <c r="S9265" s="10" t="s">
        <v>1374</v>
      </c>
    </row>
    <row r="9266">
      <c r="A9266" s="1" t="s">
        <v>11591</v>
      </c>
      <c r="B9266" s="1" t="s">
        <v>329</v>
      </c>
      <c r="C9266" s="1" t="s">
        <v>509</v>
      </c>
      <c r="D9266" s="1" t="s">
        <v>27</v>
      </c>
      <c r="E9266" s="1" t="s">
        <v>631</v>
      </c>
      <c r="F9266" s="1" t="s">
        <v>1084</v>
      </c>
      <c r="G9266" s="1" t="s">
        <v>28939</v>
      </c>
      <c r="H9266" s="1" t="s">
        <v>28940</v>
      </c>
      <c r="I9266" s="4">
        <v>84.41766203703703</v>
      </c>
      <c r="J9266" s="1">
        <v>2546.8</v>
      </c>
      <c r="K9266" s="1">
        <v>602.31</v>
      </c>
      <c r="M9266" s="10">
        <f t="array" ref="M9266">_xlfn.XLOOKUP(A9266,subscriptions!B9266:B10004,subscriptions!D9266:D10004)</f>
        <v>80</v>
      </c>
      <c r="N9266" s="10">
        <f t="array" ref="N9266">_xlfn.XLOOKUP(A9266,subscriptions!B9266:B10004,subscriptions!G9266:G10004)</f>
        <v>5</v>
      </c>
      <c r="O9266" s="10">
        <v>76.0</v>
      </c>
      <c r="P9266" s="10" t="str">
        <f t="array" ref="P9266">_xlfn.XLOOKUP(A9266,subscriptions!B9266:B10004,subscriptions!C9266:C10004)</f>
        <v>Roam</v>
      </c>
      <c r="Q9266" s="10" t="s">
        <v>194</v>
      </c>
      <c r="R9266" s="10" t="s">
        <v>148</v>
      </c>
      <c r="S9266" s="10" t="s">
        <v>327</v>
      </c>
    </row>
    <row r="9267">
      <c r="A9267" s="1" t="s">
        <v>11592</v>
      </c>
      <c r="B9267" s="1" t="s">
        <v>455</v>
      </c>
      <c r="C9267" s="1" t="s">
        <v>605</v>
      </c>
      <c r="D9267" s="1" t="s">
        <v>27</v>
      </c>
      <c r="E9267" s="1" t="s">
        <v>28</v>
      </c>
      <c r="F9267" s="1" t="s">
        <v>526</v>
      </c>
      <c r="G9267" s="1" t="s">
        <v>28941</v>
      </c>
      <c r="H9267" s="1" t="s">
        <v>28942</v>
      </c>
      <c r="I9267" s="4">
        <v>84.293125</v>
      </c>
      <c r="J9267" s="1">
        <v>118.68</v>
      </c>
      <c r="K9267" s="1">
        <v>21.02</v>
      </c>
      <c r="M9267" s="10">
        <f t="array" ref="M9267">_xlfn.XLOOKUP(A9267,subscriptions!B9267:B10004,subscriptions!D9267:D10004)</f>
        <v>250</v>
      </c>
      <c r="N9267" s="10">
        <f t="array" ref="N9267">_xlfn.XLOOKUP(A9267,subscriptions!B9267:B10004,subscriptions!G9267:G10004)</f>
        <v>10</v>
      </c>
      <c r="O9267" s="10">
        <v>225.0</v>
      </c>
      <c r="P9267" s="10" t="str">
        <f t="array" ref="P9267">_xlfn.XLOOKUP(A9267,subscriptions!B9267:B10004,subscriptions!C9267:C10004)</f>
        <v>Business</v>
      </c>
      <c r="Q9267" s="10" t="s">
        <v>128</v>
      </c>
      <c r="R9267" s="10" t="s">
        <v>129</v>
      </c>
      <c r="S9267" s="10" t="s">
        <v>1779</v>
      </c>
    </row>
    <row r="9268">
      <c r="A9268" s="1" t="s">
        <v>11593</v>
      </c>
      <c r="B9268" s="1" t="s">
        <v>1984</v>
      </c>
      <c r="C9268" s="1" t="s">
        <v>734</v>
      </c>
      <c r="D9268" s="1" t="s">
        <v>153</v>
      </c>
      <c r="E9268" s="1" t="s">
        <v>179</v>
      </c>
      <c r="F9268" s="1" t="s">
        <v>4595</v>
      </c>
      <c r="G9268" s="1" t="s">
        <v>28943</v>
      </c>
      <c r="H9268" s="1" t="s">
        <v>28944</v>
      </c>
      <c r="I9268" s="4">
        <v>84.21074074074075</v>
      </c>
      <c r="J9268" s="1">
        <v>577.4</v>
      </c>
      <c r="K9268" s="1">
        <v>74.8</v>
      </c>
      <c r="L9268" s="1">
        <v>100.0</v>
      </c>
      <c r="M9268" s="10">
        <f t="array" ref="M9268">_xlfn.XLOOKUP(A9268,subscriptions!B9268:B10004,subscriptions!D9268:D10004)</f>
        <v>120</v>
      </c>
      <c r="N9268" s="10">
        <f t="array" ref="N9268">_xlfn.XLOOKUP(A9268,subscriptions!B9268:B10004,subscriptions!G9268:G10004)</f>
        <v>20</v>
      </c>
      <c r="O9268" s="10">
        <v>96.0</v>
      </c>
      <c r="P9268" s="10" t="str">
        <f t="array" ref="P9268">_xlfn.XLOOKUP(A9268,subscriptions!B9268:B10004,subscriptions!C9268:C10004)</f>
        <v>Residential</v>
      </c>
      <c r="Q9268" s="10" t="s">
        <v>128</v>
      </c>
      <c r="R9268" s="10" t="s">
        <v>148</v>
      </c>
      <c r="S9268" s="10" t="s">
        <v>770</v>
      </c>
    </row>
    <row r="9269">
      <c r="A9269" s="1" t="s">
        <v>11596</v>
      </c>
      <c r="B9269" s="1" t="s">
        <v>1506</v>
      </c>
      <c r="C9269" s="1" t="s">
        <v>152</v>
      </c>
      <c r="D9269" s="1" t="s">
        <v>27</v>
      </c>
      <c r="E9269" s="1" t="s">
        <v>179</v>
      </c>
      <c r="F9269" s="1" t="s">
        <v>1760</v>
      </c>
      <c r="G9269" s="1" t="s">
        <v>28945</v>
      </c>
      <c r="H9269" s="1" t="s">
        <v>28946</v>
      </c>
      <c r="I9269" s="4">
        <v>84.25848379629629</v>
      </c>
      <c r="J9269" s="1">
        <v>543.04</v>
      </c>
      <c r="K9269" s="1">
        <v>71.15</v>
      </c>
      <c r="L9269" s="1">
        <v>100.0</v>
      </c>
      <c r="M9269" s="10">
        <f t="array" ref="M9269">_xlfn.XLOOKUP(A9269,subscriptions!B9269:B10004,subscriptions!D9269:D10004)</f>
        <v>80</v>
      </c>
      <c r="N9269" s="10">
        <f t="array" ref="N9269">_xlfn.XLOOKUP(A9269,subscriptions!B9269:B10004,subscriptions!G9269:G10004)</f>
        <v>0</v>
      </c>
      <c r="O9269" s="10">
        <v>80.0</v>
      </c>
      <c r="P9269" s="10" t="str">
        <f t="array" ref="P9269">_xlfn.XLOOKUP(A9269,subscriptions!B9269:B10004,subscriptions!C9269:C10004)</f>
        <v>Roam</v>
      </c>
      <c r="Q9269" s="10" t="s">
        <v>173</v>
      </c>
      <c r="R9269" s="10" t="s">
        <v>148</v>
      </c>
      <c r="S9269" s="10" t="s">
        <v>4148</v>
      </c>
    </row>
    <row r="9270">
      <c r="A9270" s="1" t="s">
        <v>11597</v>
      </c>
      <c r="B9270" s="1" t="s">
        <v>919</v>
      </c>
      <c r="C9270" s="1" t="s">
        <v>218</v>
      </c>
      <c r="D9270" s="1" t="s">
        <v>27</v>
      </c>
      <c r="E9270" s="1" t="s">
        <v>219</v>
      </c>
      <c r="F9270" s="1" t="s">
        <v>1461</v>
      </c>
      <c r="G9270" s="1" t="s">
        <v>28947</v>
      </c>
      <c r="H9270" s="1" t="s">
        <v>28948</v>
      </c>
      <c r="I9270" s="4">
        <v>84.16811342592592</v>
      </c>
      <c r="J9270" s="1">
        <v>286.77</v>
      </c>
      <c r="K9270" s="1">
        <v>58.26</v>
      </c>
      <c r="M9270" s="10">
        <f t="array" ref="M9270">_xlfn.XLOOKUP(A9270,subscriptions!B9270:B10004,subscriptions!D9270:D10004)</f>
        <v>120</v>
      </c>
      <c r="N9270" s="10">
        <f t="array" ref="N9270">_xlfn.XLOOKUP(A9270,subscriptions!B9270:B10004,subscriptions!G9270:G10004)</f>
        <v>5</v>
      </c>
      <c r="O9270" s="10">
        <v>114.0</v>
      </c>
      <c r="P9270" s="10" t="str">
        <f t="array" ref="P9270">_xlfn.XLOOKUP(A9270,subscriptions!B9270:B10004,subscriptions!C9270:C10004)</f>
        <v>Residential</v>
      </c>
      <c r="Q9270" s="10" t="s">
        <v>194</v>
      </c>
      <c r="R9270" s="10" t="s">
        <v>212</v>
      </c>
      <c r="S9270" s="10" t="s">
        <v>1042</v>
      </c>
    </row>
    <row r="9271">
      <c r="A9271" s="1" t="s">
        <v>11598</v>
      </c>
      <c r="B9271" s="1" t="s">
        <v>236</v>
      </c>
      <c r="C9271" s="1" t="s">
        <v>750</v>
      </c>
      <c r="D9271" s="1" t="s">
        <v>153</v>
      </c>
      <c r="E9271" s="1" t="s">
        <v>28</v>
      </c>
      <c r="F9271" s="1" t="s">
        <v>1639</v>
      </c>
      <c r="G9271" s="1" t="s">
        <v>28949</v>
      </c>
      <c r="H9271" s="1" t="s">
        <v>28950</v>
      </c>
      <c r="I9271" s="4">
        <v>84.29673611111112</v>
      </c>
      <c r="J9271" s="1">
        <v>562.0</v>
      </c>
      <c r="K9271" s="1">
        <v>76.85</v>
      </c>
      <c r="M9271" s="10">
        <f t="array" ref="M9271">_xlfn.XLOOKUP(A9271,subscriptions!B9271:B10004,subscriptions!D9271:D10004)</f>
        <v>80</v>
      </c>
      <c r="N9271" s="10">
        <f t="array" ref="N9271">_xlfn.XLOOKUP(A9271,subscriptions!B9271:B10004,subscriptions!G9271:G10004)</f>
        <v>10</v>
      </c>
      <c r="O9271" s="10">
        <v>72.0</v>
      </c>
      <c r="P9271" s="10" t="str">
        <f t="array" ref="P9271">_xlfn.XLOOKUP(A9271,subscriptions!B9271:B10004,subscriptions!C9271:C10004)</f>
        <v>Roam</v>
      </c>
      <c r="Q9271" s="10" t="s">
        <v>128</v>
      </c>
      <c r="R9271" s="10" t="s">
        <v>148</v>
      </c>
      <c r="S9271" s="10" t="s">
        <v>373</v>
      </c>
    </row>
    <row r="9272">
      <c r="A9272" s="1" t="s">
        <v>11599</v>
      </c>
      <c r="B9272" s="1" t="s">
        <v>4627</v>
      </c>
      <c r="C9272" s="1" t="s">
        <v>1678</v>
      </c>
      <c r="D9272" s="1" t="s">
        <v>27</v>
      </c>
      <c r="E9272" s="1" t="s">
        <v>332</v>
      </c>
      <c r="F9272" s="1" t="s">
        <v>618</v>
      </c>
      <c r="G9272" s="1" t="s">
        <v>28951</v>
      </c>
      <c r="H9272" s="1" t="s">
        <v>28952</v>
      </c>
      <c r="I9272" s="4">
        <v>84.21056712962962</v>
      </c>
      <c r="J9272" s="1">
        <v>606.09</v>
      </c>
      <c r="K9272" s="1">
        <v>102.52</v>
      </c>
      <c r="M9272" s="10">
        <f t="array" ref="M9272">_xlfn.XLOOKUP(A9272,subscriptions!B9272:B10004,subscriptions!D9272:D10004)</f>
        <v>120</v>
      </c>
      <c r="N9272" s="10">
        <f t="array" ref="N9272">_xlfn.XLOOKUP(A9272,subscriptions!B9272:B10004,subscriptions!G9272:G10004)</f>
        <v>20</v>
      </c>
      <c r="O9272" s="10">
        <v>96.0</v>
      </c>
      <c r="P9272" s="10" t="str">
        <f t="array" ref="P9272">_xlfn.XLOOKUP(A9272,subscriptions!B9272:B10004,subscriptions!C9272:C10004)</f>
        <v>Residential</v>
      </c>
      <c r="Q9272" s="10" t="s">
        <v>128</v>
      </c>
      <c r="R9272" s="10" t="s">
        <v>148</v>
      </c>
      <c r="S9272" s="10" t="s">
        <v>770</v>
      </c>
    </row>
    <row r="9273">
      <c r="A9273" s="1" t="s">
        <v>11600</v>
      </c>
      <c r="B9273" s="1" t="s">
        <v>1009</v>
      </c>
      <c r="C9273" s="1" t="s">
        <v>524</v>
      </c>
      <c r="D9273" s="1" t="s">
        <v>153</v>
      </c>
      <c r="E9273" s="1" t="s">
        <v>280</v>
      </c>
      <c r="F9273" s="1" t="s">
        <v>873</v>
      </c>
      <c r="G9273" s="1" t="s">
        <v>28953</v>
      </c>
      <c r="H9273" s="1" t="s">
        <v>28954</v>
      </c>
      <c r="I9273" s="4">
        <v>84.17527777777778</v>
      </c>
      <c r="J9273" s="1">
        <v>1156.85</v>
      </c>
      <c r="K9273" s="1">
        <v>103.14</v>
      </c>
      <c r="M9273" s="10">
        <f t="array" ref="M9273">_xlfn.XLOOKUP(A9273,subscriptions!B9273:B10004,subscriptions!D9273:D10004)</f>
        <v>80</v>
      </c>
      <c r="N9273" s="10">
        <f t="array" ref="N9273">_xlfn.XLOOKUP(A9273,subscriptions!B9273:B10004,subscriptions!G9273:G10004)</f>
        <v>0</v>
      </c>
      <c r="O9273" s="10">
        <v>80.0</v>
      </c>
      <c r="P9273" s="10" t="str">
        <f t="array" ref="P9273">_xlfn.XLOOKUP(A9273,subscriptions!B9273:B10004,subscriptions!C9273:C10004)</f>
        <v>Roam</v>
      </c>
      <c r="Q9273" s="10" t="s">
        <v>173</v>
      </c>
      <c r="R9273" s="10" t="s">
        <v>148</v>
      </c>
      <c r="S9273" s="10" t="s">
        <v>1198</v>
      </c>
    </row>
    <row r="9274">
      <c r="A9274" s="1" t="s">
        <v>11601</v>
      </c>
      <c r="B9274" s="1" t="s">
        <v>657</v>
      </c>
      <c r="C9274" s="1" t="s">
        <v>2007</v>
      </c>
      <c r="D9274" s="1" t="s">
        <v>153</v>
      </c>
      <c r="E9274" s="1" t="s">
        <v>239</v>
      </c>
      <c r="F9274" s="1" t="s">
        <v>2154</v>
      </c>
      <c r="G9274" s="1" t="s">
        <v>28955</v>
      </c>
      <c r="H9274" s="1" t="s">
        <v>28956</v>
      </c>
      <c r="I9274" s="4">
        <v>84.2958912037037</v>
      </c>
      <c r="J9274" s="1">
        <v>1684.65</v>
      </c>
      <c r="K9274" s="1">
        <v>410.48</v>
      </c>
      <c r="M9274" s="10">
        <f t="array" ref="M9274">_xlfn.XLOOKUP(A9274,subscriptions!B9274:B10004,subscriptions!D9274:D10004)</f>
        <v>120</v>
      </c>
      <c r="N9274" s="10">
        <f t="array" ref="N9274">_xlfn.XLOOKUP(A9274,subscriptions!B9274:B10004,subscriptions!G9274:G10004)</f>
        <v>5</v>
      </c>
      <c r="O9274" s="10">
        <v>114.0</v>
      </c>
      <c r="P9274" s="10" t="str">
        <f t="array" ref="P9274">_xlfn.XLOOKUP(A9274,subscriptions!B9274:B10004,subscriptions!C9274:C10004)</f>
        <v>Residential</v>
      </c>
      <c r="Q9274" s="10" t="s">
        <v>194</v>
      </c>
      <c r="R9274" s="10" t="s">
        <v>212</v>
      </c>
      <c r="S9274" s="10" t="s">
        <v>655</v>
      </c>
    </row>
    <row r="9275">
      <c r="A9275" s="1" t="s">
        <v>11602</v>
      </c>
      <c r="B9275" s="1" t="s">
        <v>772</v>
      </c>
      <c r="C9275" s="1" t="s">
        <v>456</v>
      </c>
      <c r="D9275" s="1" t="s">
        <v>153</v>
      </c>
      <c r="E9275" s="1" t="s">
        <v>714</v>
      </c>
      <c r="F9275" s="1" t="s">
        <v>1866</v>
      </c>
      <c r="G9275" s="1" t="s">
        <v>28957</v>
      </c>
      <c r="H9275" s="1" t="s">
        <v>28958</v>
      </c>
      <c r="I9275" s="4">
        <v>84.37875</v>
      </c>
      <c r="J9275" s="1">
        <v>769.72</v>
      </c>
      <c r="K9275" s="1">
        <v>139.95</v>
      </c>
      <c r="M9275" s="10">
        <f t="array" ref="M9275">_xlfn.XLOOKUP(A9275,subscriptions!B9275:B10004,subscriptions!D9275:D10004)</f>
        <v>120</v>
      </c>
      <c r="N9275" s="10">
        <f t="array" ref="N9275">_xlfn.XLOOKUP(A9275,subscriptions!B9275:B10004,subscriptions!G9275:G10004)</f>
        <v>10</v>
      </c>
      <c r="O9275" s="10">
        <v>108.0</v>
      </c>
      <c r="P9275" s="10" t="str">
        <f t="array" ref="P9275">_xlfn.XLOOKUP(A9275,subscriptions!B9275:B10004,subscriptions!C9275:C10004)</f>
        <v>Residential</v>
      </c>
      <c r="Q9275" s="10" t="s">
        <v>128</v>
      </c>
      <c r="R9275" s="10" t="s">
        <v>212</v>
      </c>
      <c r="S9275" s="10" t="s">
        <v>1622</v>
      </c>
    </row>
    <row r="9276">
      <c r="A9276" s="1" t="s">
        <v>11603</v>
      </c>
      <c r="B9276" s="1" t="s">
        <v>1027</v>
      </c>
      <c r="C9276" s="1" t="s">
        <v>456</v>
      </c>
      <c r="D9276" s="1" t="s">
        <v>153</v>
      </c>
      <c r="E9276" s="1" t="s">
        <v>714</v>
      </c>
      <c r="F9276" s="1" t="s">
        <v>2562</v>
      </c>
      <c r="G9276" s="1" t="s">
        <v>28959</v>
      </c>
      <c r="H9276" s="1" t="s">
        <v>28960</v>
      </c>
      <c r="I9276" s="4">
        <v>84.37871527777777</v>
      </c>
      <c r="J9276" s="1">
        <v>1956.61</v>
      </c>
      <c r="K9276" s="1">
        <v>430.51</v>
      </c>
      <c r="M9276" s="10">
        <f t="array" ref="M9276">_xlfn.XLOOKUP(A9276,subscriptions!B9276:B10004,subscriptions!D9276:D10004)</f>
        <v>120</v>
      </c>
      <c r="N9276" s="10">
        <f t="array" ref="N9276">_xlfn.XLOOKUP(A9276,subscriptions!B9276:B10004,subscriptions!G9276:G10004)</f>
        <v>20</v>
      </c>
      <c r="O9276" s="10">
        <v>96.0</v>
      </c>
      <c r="P9276" s="10" t="str">
        <f t="array" ref="P9276">_xlfn.XLOOKUP(A9276,subscriptions!B9276:B10004,subscriptions!C9276:C10004)</f>
        <v>Residential</v>
      </c>
      <c r="Q9276" s="10" t="s">
        <v>128</v>
      </c>
      <c r="R9276" s="10" t="s">
        <v>148</v>
      </c>
      <c r="S9276" s="10" t="s">
        <v>1622</v>
      </c>
    </row>
    <row r="9277">
      <c r="A9277" s="1" t="s">
        <v>11604</v>
      </c>
      <c r="B9277" s="1" t="s">
        <v>1262</v>
      </c>
      <c r="C9277" s="1" t="s">
        <v>456</v>
      </c>
      <c r="D9277" s="1" t="s">
        <v>27</v>
      </c>
      <c r="E9277" s="1" t="s">
        <v>28</v>
      </c>
      <c r="F9277" s="1" t="s">
        <v>1639</v>
      </c>
      <c r="G9277" s="1" t="s">
        <v>28961</v>
      </c>
      <c r="H9277" s="1" t="s">
        <v>28962</v>
      </c>
      <c r="I9277" s="4">
        <v>84.29474537037036</v>
      </c>
      <c r="J9277" s="1">
        <v>664.58</v>
      </c>
      <c r="K9277" s="1">
        <v>138.72</v>
      </c>
      <c r="M9277" s="10">
        <f t="array" ref="M9277">_xlfn.XLOOKUP(A9277,subscriptions!B9277:B10004,subscriptions!D9277:D10004)</f>
        <v>80</v>
      </c>
      <c r="N9277" s="10">
        <f t="array" ref="N9277">_xlfn.XLOOKUP(A9277,subscriptions!B9277:B10004,subscriptions!G9277:G10004)</f>
        <v>0</v>
      </c>
      <c r="O9277" s="10">
        <v>80.0</v>
      </c>
      <c r="P9277" s="10" t="str">
        <f t="array" ref="P9277">_xlfn.XLOOKUP(A9277,subscriptions!B9277:B10004,subscriptions!C9277:C10004)</f>
        <v>Roam</v>
      </c>
      <c r="Q9277" s="10" t="s">
        <v>173</v>
      </c>
      <c r="R9277" s="10" t="s">
        <v>148</v>
      </c>
      <c r="S9277" s="10" t="s">
        <v>2075</v>
      </c>
    </row>
    <row r="9278">
      <c r="A9278" s="1" t="s">
        <v>11605</v>
      </c>
      <c r="B9278" s="1" t="s">
        <v>713</v>
      </c>
      <c r="C9278" s="1" t="s">
        <v>279</v>
      </c>
      <c r="D9278" s="1" t="s">
        <v>27</v>
      </c>
      <c r="E9278" s="1" t="s">
        <v>280</v>
      </c>
      <c r="F9278" s="1" t="s">
        <v>1446</v>
      </c>
      <c r="G9278" s="1" t="s">
        <v>28963</v>
      </c>
      <c r="H9278" s="1" t="s">
        <v>28964</v>
      </c>
      <c r="I9278" s="4">
        <v>84.33784722222222</v>
      </c>
      <c r="J9278" s="1">
        <v>564.33</v>
      </c>
      <c r="K9278" s="1">
        <v>130.2</v>
      </c>
      <c r="M9278" s="10">
        <f t="array" ref="M9278">_xlfn.XLOOKUP(A9278,subscriptions!B9278:B10004,subscriptions!D9278:D10004)</f>
        <v>250</v>
      </c>
      <c r="N9278" s="10">
        <f t="array" ref="N9278">_xlfn.XLOOKUP(A9278,subscriptions!B9278:B10004,subscriptions!G9278:G10004)</f>
        <v>5</v>
      </c>
      <c r="O9278" s="10">
        <v>237.5</v>
      </c>
      <c r="P9278" s="10" t="str">
        <f t="array" ref="P9278">_xlfn.XLOOKUP(A9278,subscriptions!B9278:B10004,subscriptions!C9278:C10004)</f>
        <v>Business</v>
      </c>
      <c r="Q9278" s="10" t="s">
        <v>194</v>
      </c>
      <c r="R9278" s="10" t="s">
        <v>129</v>
      </c>
      <c r="S9278" s="10" t="s">
        <v>1961</v>
      </c>
    </row>
    <row r="9279">
      <c r="A9279" s="1" t="s">
        <v>11606</v>
      </c>
      <c r="B9279" s="1" t="s">
        <v>236</v>
      </c>
      <c r="C9279" s="1" t="s">
        <v>2007</v>
      </c>
      <c r="D9279" s="1" t="s">
        <v>153</v>
      </c>
      <c r="E9279" s="1" t="s">
        <v>280</v>
      </c>
      <c r="F9279" s="1" t="s">
        <v>281</v>
      </c>
      <c r="G9279" s="1" t="s">
        <v>28965</v>
      </c>
      <c r="H9279" s="1" t="s">
        <v>28966</v>
      </c>
      <c r="I9279" s="4">
        <v>84.3389699074074</v>
      </c>
      <c r="J9279" s="1">
        <v>1218.67</v>
      </c>
      <c r="K9279" s="1">
        <v>210.8</v>
      </c>
      <c r="M9279" s="10">
        <f t="array" ref="M9279">_xlfn.XLOOKUP(A9279,subscriptions!B9279:B10004,subscriptions!D9279:D10004)</f>
        <v>120</v>
      </c>
      <c r="N9279" s="10">
        <f t="array" ref="N9279">_xlfn.XLOOKUP(A9279,subscriptions!B9279:B10004,subscriptions!G9279:G10004)</f>
        <v>10</v>
      </c>
      <c r="O9279" s="10">
        <v>108.0</v>
      </c>
      <c r="P9279" s="10" t="str">
        <f t="array" ref="P9279">_xlfn.XLOOKUP(A9279,subscriptions!B9279:B10004,subscriptions!C9279:C10004)</f>
        <v>Residential</v>
      </c>
      <c r="Q9279" s="10" t="s">
        <v>128</v>
      </c>
      <c r="R9279" s="10" t="s">
        <v>212</v>
      </c>
      <c r="S9279" s="10" t="s">
        <v>2016</v>
      </c>
    </row>
    <row r="9280">
      <c r="A9280" s="1" t="s">
        <v>11607</v>
      </c>
      <c r="B9280" s="1" t="s">
        <v>1157</v>
      </c>
      <c r="C9280" s="1" t="s">
        <v>178</v>
      </c>
      <c r="D9280" s="1" t="s">
        <v>27</v>
      </c>
      <c r="E9280" s="1" t="s">
        <v>280</v>
      </c>
      <c r="F9280" s="1" t="s">
        <v>411</v>
      </c>
      <c r="G9280" s="1" t="s">
        <v>28967</v>
      </c>
      <c r="H9280" s="1" t="s">
        <v>28968</v>
      </c>
      <c r="I9280" s="4">
        <v>84.34129629629629</v>
      </c>
      <c r="J9280" s="1">
        <v>86.0</v>
      </c>
      <c r="K9280" s="1">
        <v>29.93</v>
      </c>
      <c r="M9280" s="10">
        <f t="array" ref="M9280">_xlfn.XLOOKUP(A9280,subscriptions!B9280:B10004,subscriptions!D9280:D10004)</f>
        <v>120</v>
      </c>
      <c r="N9280" s="10">
        <f t="array" ref="N9280">_xlfn.XLOOKUP(A9280,subscriptions!B9280:B10004,subscriptions!G9280:G10004)</f>
        <v>20</v>
      </c>
      <c r="O9280" s="10">
        <v>96.0</v>
      </c>
      <c r="P9280" s="10" t="str">
        <f t="array" ref="P9280">_xlfn.XLOOKUP(A9280,subscriptions!B9280:B10004,subscriptions!C9280:C10004)</f>
        <v>Residential</v>
      </c>
      <c r="Q9280" s="10" t="s">
        <v>128</v>
      </c>
      <c r="R9280" s="10" t="s">
        <v>148</v>
      </c>
      <c r="S9280" s="10" t="s">
        <v>259</v>
      </c>
    </row>
    <row r="9281">
      <c r="A9281" s="1" t="s">
        <v>11608</v>
      </c>
      <c r="B9281" s="1" t="s">
        <v>713</v>
      </c>
      <c r="C9281" s="1" t="s">
        <v>1507</v>
      </c>
      <c r="D9281" s="1" t="s">
        <v>27</v>
      </c>
      <c r="E9281" s="1" t="s">
        <v>111</v>
      </c>
      <c r="F9281" s="1" t="s">
        <v>135</v>
      </c>
      <c r="G9281" s="1" t="s">
        <v>28969</v>
      </c>
      <c r="H9281" s="1" t="s">
        <v>28970</v>
      </c>
      <c r="I9281" s="4">
        <v>84.25657407407408</v>
      </c>
      <c r="J9281" s="1">
        <v>174.73</v>
      </c>
      <c r="K9281" s="1">
        <v>45.02</v>
      </c>
      <c r="M9281" s="10">
        <f t="array" ref="M9281">_xlfn.XLOOKUP(A9281,subscriptions!B9281:B10004,subscriptions!D9281:D10004)</f>
        <v>250</v>
      </c>
      <c r="N9281" s="10">
        <f t="array" ref="N9281">_xlfn.XLOOKUP(A9281,subscriptions!B9281:B10004,subscriptions!G9281:G10004)</f>
        <v>0</v>
      </c>
      <c r="O9281" s="10">
        <v>250.0</v>
      </c>
      <c r="P9281" s="10" t="str">
        <f t="array" ref="P9281">_xlfn.XLOOKUP(A9281,subscriptions!B9281:B10004,subscriptions!C9281:C10004)</f>
        <v>Business</v>
      </c>
      <c r="Q9281" s="10" t="s">
        <v>173</v>
      </c>
      <c r="R9281" s="10" t="s">
        <v>129</v>
      </c>
      <c r="S9281" s="10" t="s">
        <v>130</v>
      </c>
    </row>
    <row r="9282">
      <c r="A9282" s="1" t="s">
        <v>11609</v>
      </c>
      <c r="B9282" s="1" t="s">
        <v>4509</v>
      </c>
      <c r="C9282" s="1" t="s">
        <v>3912</v>
      </c>
      <c r="D9282" s="1" t="s">
        <v>153</v>
      </c>
      <c r="E9282" s="1" t="s">
        <v>332</v>
      </c>
      <c r="F9282" s="1" t="s">
        <v>736</v>
      </c>
      <c r="G9282" s="1" t="s">
        <v>28971</v>
      </c>
      <c r="H9282" s="1" t="s">
        <v>28972</v>
      </c>
      <c r="I9282" s="4">
        <v>84.33494212962962</v>
      </c>
      <c r="J9282" s="1">
        <v>861.85</v>
      </c>
      <c r="K9282" s="1">
        <v>143.97</v>
      </c>
      <c r="M9282" s="10">
        <f t="array" ref="M9282">_xlfn.XLOOKUP(A9282,subscriptions!B9282:B10004,subscriptions!D9282:D10004)</f>
        <v>120</v>
      </c>
      <c r="N9282" s="10">
        <f t="array" ref="N9282">_xlfn.XLOOKUP(A9282,subscriptions!B9282:B10004,subscriptions!G9282:G10004)</f>
        <v>5</v>
      </c>
      <c r="O9282" s="10">
        <v>114.0</v>
      </c>
      <c r="P9282" s="10" t="str">
        <f t="array" ref="P9282">_xlfn.XLOOKUP(A9282,subscriptions!B9282:B10004,subscriptions!C9282:C10004)</f>
        <v>Residential</v>
      </c>
      <c r="Q9282" s="10" t="s">
        <v>194</v>
      </c>
      <c r="R9282" s="10" t="s">
        <v>212</v>
      </c>
      <c r="S9282" s="10" t="s">
        <v>643</v>
      </c>
    </row>
    <row r="9283">
      <c r="A9283" s="1" t="s">
        <v>11612</v>
      </c>
      <c r="B9283" s="1" t="s">
        <v>573</v>
      </c>
      <c r="C9283" s="1" t="s">
        <v>2007</v>
      </c>
      <c r="D9283" s="1" t="s">
        <v>27</v>
      </c>
      <c r="E9283" s="1" t="s">
        <v>219</v>
      </c>
      <c r="F9283" s="1" t="s">
        <v>220</v>
      </c>
      <c r="G9283" s="1" t="s">
        <v>28973</v>
      </c>
      <c r="H9283" s="1" t="s">
        <v>28974</v>
      </c>
      <c r="I9283" s="4">
        <v>84.41899305555556</v>
      </c>
      <c r="J9283" s="1">
        <v>4344.76</v>
      </c>
      <c r="K9283" s="1">
        <v>499.31</v>
      </c>
      <c r="M9283" s="10">
        <f t="array" ref="M9283">_xlfn.XLOOKUP(A9283,subscriptions!B9283:B10004,subscriptions!D9283:D10004)</f>
        <v>120</v>
      </c>
      <c r="N9283" s="10">
        <f t="array" ref="N9283">_xlfn.XLOOKUP(A9283,subscriptions!B9283:B10004,subscriptions!G9283:G10004)</f>
        <v>10</v>
      </c>
      <c r="O9283" s="10">
        <v>108.0</v>
      </c>
      <c r="P9283" s="10" t="str">
        <f t="array" ref="P9283">_xlfn.XLOOKUP(A9283,subscriptions!B9283:B10004,subscriptions!C9283:C10004)</f>
        <v>Residential</v>
      </c>
      <c r="Q9283" s="10" t="s">
        <v>128</v>
      </c>
      <c r="R9283" s="10" t="s">
        <v>212</v>
      </c>
      <c r="S9283" s="10" t="s">
        <v>1822</v>
      </c>
    </row>
    <row r="9284">
      <c r="A9284" s="1" t="s">
        <v>11613</v>
      </c>
      <c r="B9284" s="1" t="s">
        <v>842</v>
      </c>
      <c r="C9284" s="1" t="s">
        <v>658</v>
      </c>
      <c r="D9284" s="1" t="s">
        <v>27</v>
      </c>
      <c r="E9284" s="1" t="s">
        <v>28</v>
      </c>
      <c r="F9284" s="1" t="s">
        <v>2097</v>
      </c>
      <c r="G9284" s="1" t="s">
        <v>28975</v>
      </c>
      <c r="H9284" s="1" t="s">
        <v>28976</v>
      </c>
      <c r="I9284" s="4">
        <v>84.25866898148148</v>
      </c>
      <c r="J9284" s="1">
        <v>1967.57</v>
      </c>
      <c r="K9284" s="1">
        <v>393.93</v>
      </c>
      <c r="M9284" s="10">
        <f t="array" ref="M9284">_xlfn.XLOOKUP(A9284,subscriptions!B9284:B10004,subscriptions!D9284:D10004)</f>
        <v>120</v>
      </c>
      <c r="N9284" s="10">
        <f t="array" ref="N9284">_xlfn.XLOOKUP(A9284,subscriptions!B9284:B10004,subscriptions!G9284:G10004)</f>
        <v>20</v>
      </c>
      <c r="O9284" s="10">
        <v>96.0</v>
      </c>
      <c r="P9284" s="10" t="str">
        <f t="array" ref="P9284">_xlfn.XLOOKUP(A9284,subscriptions!B9284:B10004,subscriptions!C9284:C10004)</f>
        <v>Residential</v>
      </c>
      <c r="Q9284" s="10" t="s">
        <v>128</v>
      </c>
      <c r="R9284" s="10" t="s">
        <v>148</v>
      </c>
      <c r="S9284" s="10" t="s">
        <v>4148</v>
      </c>
    </row>
    <row r="9285">
      <c r="A9285" s="1" t="s">
        <v>11614</v>
      </c>
      <c r="B9285" s="1" t="s">
        <v>763</v>
      </c>
      <c r="C9285" s="1" t="s">
        <v>492</v>
      </c>
      <c r="D9285" s="1" t="s">
        <v>27</v>
      </c>
      <c r="E9285" s="1" t="s">
        <v>262</v>
      </c>
      <c r="F9285" s="1" t="s">
        <v>392</v>
      </c>
      <c r="G9285" s="1" t="s">
        <v>28977</v>
      </c>
      <c r="H9285" s="1" t="s">
        <v>28978</v>
      </c>
      <c r="I9285" s="4">
        <v>84.2933449074074</v>
      </c>
      <c r="J9285" s="1">
        <v>188.38</v>
      </c>
      <c r="K9285" s="1">
        <v>35.57</v>
      </c>
      <c r="M9285" s="10">
        <f t="array" ref="M9285">_xlfn.XLOOKUP(A9285,subscriptions!B9285:B10004,subscriptions!D9285:D10004)</f>
        <v>120</v>
      </c>
      <c r="N9285" s="10">
        <f t="array" ref="N9285">_xlfn.XLOOKUP(A9285,subscriptions!B9285:B10004,subscriptions!G9285:G10004)</f>
        <v>0</v>
      </c>
      <c r="O9285" s="10">
        <v>120.0</v>
      </c>
      <c r="P9285" s="10" t="str">
        <f t="array" ref="P9285">_xlfn.XLOOKUP(A9285,subscriptions!B9285:B10004,subscriptions!C9285:C10004)</f>
        <v>Residential</v>
      </c>
      <c r="Q9285" s="10" t="s">
        <v>173</v>
      </c>
      <c r="R9285" s="10" t="s">
        <v>212</v>
      </c>
      <c r="S9285" s="10" t="s">
        <v>1779</v>
      </c>
    </row>
    <row r="9286">
      <c r="A9286" s="1" t="s">
        <v>11615</v>
      </c>
      <c r="B9286" s="1" t="s">
        <v>425</v>
      </c>
      <c r="C9286" s="1" t="s">
        <v>1492</v>
      </c>
      <c r="D9286" s="1" t="s">
        <v>153</v>
      </c>
      <c r="E9286" s="1" t="s">
        <v>714</v>
      </c>
      <c r="F9286" s="1" t="s">
        <v>3326</v>
      </c>
      <c r="G9286" s="1" t="s">
        <v>28979</v>
      </c>
      <c r="H9286" s="1" t="s">
        <v>28980</v>
      </c>
      <c r="I9286" s="4">
        <v>84.17229166666667</v>
      </c>
      <c r="J9286" s="1">
        <v>2859.3</v>
      </c>
      <c r="K9286" s="1">
        <v>401.73</v>
      </c>
      <c r="M9286" s="10">
        <f t="array" ref="M9286">_xlfn.XLOOKUP(A9286,subscriptions!B9286:B10004,subscriptions!D9286:D10004)</f>
        <v>80</v>
      </c>
      <c r="N9286" s="10">
        <f t="array" ref="N9286">_xlfn.XLOOKUP(A9286,subscriptions!B9286:B10004,subscriptions!G9286:G10004)</f>
        <v>5</v>
      </c>
      <c r="O9286" s="10">
        <v>76.0</v>
      </c>
      <c r="P9286" s="10" t="str">
        <f t="array" ref="P9286">_xlfn.XLOOKUP(A9286,subscriptions!B9286:B10004,subscriptions!C9286:C10004)</f>
        <v>Roam</v>
      </c>
      <c r="Q9286" s="10" t="s">
        <v>194</v>
      </c>
      <c r="R9286" s="10" t="s">
        <v>148</v>
      </c>
      <c r="S9286" s="10" t="s">
        <v>1637</v>
      </c>
    </row>
    <row r="9287">
      <c r="A9287" s="1" t="s">
        <v>11616</v>
      </c>
      <c r="B9287" s="1" t="s">
        <v>4509</v>
      </c>
      <c r="C9287" s="1" t="s">
        <v>261</v>
      </c>
      <c r="D9287" s="1" t="s">
        <v>153</v>
      </c>
      <c r="E9287" s="1" t="s">
        <v>631</v>
      </c>
      <c r="F9287" s="1" t="s">
        <v>632</v>
      </c>
      <c r="G9287" s="1" t="s">
        <v>28981</v>
      </c>
      <c r="H9287" s="1" t="s">
        <v>28982</v>
      </c>
      <c r="I9287" s="4">
        <v>84.29246527777778</v>
      </c>
      <c r="J9287" s="1">
        <v>2026.84</v>
      </c>
      <c r="K9287" s="1">
        <v>339.22</v>
      </c>
      <c r="M9287" s="10">
        <f t="array" ref="M9287">_xlfn.XLOOKUP(A9287,subscriptions!B9287:B10004,subscriptions!D9287:D10004)</f>
        <v>120</v>
      </c>
      <c r="N9287" s="10">
        <f t="array" ref="N9287">_xlfn.XLOOKUP(A9287,subscriptions!B9287:B10004,subscriptions!G9287:G10004)</f>
        <v>10</v>
      </c>
      <c r="O9287" s="10">
        <v>108.0</v>
      </c>
      <c r="P9287" s="10" t="str">
        <f t="array" ref="P9287">_xlfn.XLOOKUP(A9287,subscriptions!B9287:B10004,subscriptions!C9287:C10004)</f>
        <v>Residential</v>
      </c>
      <c r="Q9287" s="10" t="s">
        <v>128</v>
      </c>
      <c r="R9287" s="10" t="s">
        <v>212</v>
      </c>
      <c r="S9287" s="10" t="s">
        <v>587</v>
      </c>
    </row>
    <row r="9288">
      <c r="A9288" s="1" t="s">
        <v>11617</v>
      </c>
      <c r="B9288" s="1" t="s">
        <v>1624</v>
      </c>
      <c r="C9288" s="1" t="s">
        <v>871</v>
      </c>
      <c r="D9288" s="1" t="s">
        <v>27</v>
      </c>
      <c r="E9288" s="1" t="s">
        <v>239</v>
      </c>
      <c r="F9288" s="1" t="s">
        <v>3181</v>
      </c>
      <c r="G9288" s="1" t="s">
        <v>28983</v>
      </c>
      <c r="H9288" s="1" t="s">
        <v>28984</v>
      </c>
      <c r="I9288" s="4">
        <v>84.17104166666667</v>
      </c>
      <c r="J9288" s="1">
        <v>1466.06</v>
      </c>
      <c r="K9288" s="1">
        <v>312.38</v>
      </c>
      <c r="M9288" s="10">
        <f t="array" ref="M9288">_xlfn.XLOOKUP(A9288,subscriptions!B9288:B10004,subscriptions!D9288:D10004)</f>
        <v>50</v>
      </c>
      <c r="N9288" s="10">
        <f t="array" ref="N9288">_xlfn.XLOOKUP(A9288,subscriptions!B9288:B10004,subscriptions!G9288:G10004)</f>
        <v>20</v>
      </c>
      <c r="O9288" s="10">
        <v>40.0</v>
      </c>
      <c r="P9288" s="10" t="str">
        <f t="array" ref="P9288">_xlfn.XLOOKUP(A9288,subscriptions!B9288:B10004,subscriptions!C9288:C10004)</f>
        <v>Mini</v>
      </c>
      <c r="Q9288" s="10" t="s">
        <v>128</v>
      </c>
      <c r="R9288" s="10" t="s">
        <v>148</v>
      </c>
      <c r="S9288" s="10" t="s">
        <v>310</v>
      </c>
    </row>
    <row r="9289">
      <c r="A9289" s="1" t="s">
        <v>11618</v>
      </c>
      <c r="B9289" s="1" t="s">
        <v>700</v>
      </c>
      <c r="C9289" s="1" t="s">
        <v>827</v>
      </c>
      <c r="D9289" s="1" t="s">
        <v>153</v>
      </c>
      <c r="E9289" s="1" t="s">
        <v>111</v>
      </c>
      <c r="F9289" s="1" t="s">
        <v>1227</v>
      </c>
      <c r="G9289" s="1" t="s">
        <v>28985</v>
      </c>
      <c r="H9289" s="1" t="s">
        <v>28986</v>
      </c>
      <c r="I9289" s="4">
        <v>84.29515046296297</v>
      </c>
      <c r="J9289" s="1">
        <v>2624.64</v>
      </c>
      <c r="K9289" s="1">
        <v>354.85</v>
      </c>
      <c r="M9289" s="10">
        <f t="array" ref="M9289">_xlfn.XLOOKUP(A9289,subscriptions!B9289:B10004,subscriptions!D9289:D10004)</f>
        <v>120</v>
      </c>
      <c r="N9289" s="10">
        <f t="array" ref="N9289">_xlfn.XLOOKUP(A9289,subscriptions!B9289:B10004,subscriptions!G9289:G10004)</f>
        <v>0</v>
      </c>
      <c r="O9289" s="10">
        <v>120.0</v>
      </c>
      <c r="P9289" s="10" t="str">
        <f t="array" ref="P9289">_xlfn.XLOOKUP(A9289,subscriptions!B9289:B10004,subscriptions!C9289:C10004)</f>
        <v>Residential</v>
      </c>
      <c r="Q9289" s="10" t="s">
        <v>173</v>
      </c>
      <c r="R9289" s="10" t="s">
        <v>212</v>
      </c>
      <c r="S9289" s="10" t="s">
        <v>1026</v>
      </c>
    </row>
    <row r="9290">
      <c r="A9290" s="1" t="s">
        <v>11619</v>
      </c>
      <c r="B9290" s="1" t="s">
        <v>1262</v>
      </c>
      <c r="C9290" s="1" t="s">
        <v>473</v>
      </c>
      <c r="D9290" s="1" t="s">
        <v>27</v>
      </c>
      <c r="E9290" s="1" t="s">
        <v>631</v>
      </c>
      <c r="F9290" s="1" t="s">
        <v>632</v>
      </c>
      <c r="G9290" s="1" t="s">
        <v>28987</v>
      </c>
      <c r="H9290" s="1" t="s">
        <v>28988</v>
      </c>
      <c r="I9290" s="4">
        <v>84.38346064814814</v>
      </c>
      <c r="J9290" s="1">
        <v>826.55</v>
      </c>
      <c r="K9290" s="1">
        <v>169.9</v>
      </c>
      <c r="M9290" s="10">
        <f t="array" ref="M9290">_xlfn.XLOOKUP(A9290,subscriptions!B9290:B10004,subscriptions!D9290:D10004)</f>
        <v>80</v>
      </c>
      <c r="N9290" s="10">
        <f t="array" ref="N9290">_xlfn.XLOOKUP(A9290,subscriptions!B9290:B10004,subscriptions!G9290:G10004)</f>
        <v>5</v>
      </c>
      <c r="O9290" s="10">
        <v>76.0</v>
      </c>
      <c r="P9290" s="10" t="str">
        <f t="array" ref="P9290">_xlfn.XLOOKUP(A9290,subscriptions!B9290:B10004,subscriptions!C9290:C10004)</f>
        <v>Roam</v>
      </c>
      <c r="Q9290" s="10" t="s">
        <v>194</v>
      </c>
      <c r="R9290" s="10" t="s">
        <v>148</v>
      </c>
      <c r="S9290" s="10" t="s">
        <v>882</v>
      </c>
    </row>
    <row r="9291">
      <c r="A9291" s="1" t="s">
        <v>11620</v>
      </c>
      <c r="B9291" s="1" t="s">
        <v>713</v>
      </c>
      <c r="C9291" s="1" t="s">
        <v>178</v>
      </c>
      <c r="D9291" s="1" t="s">
        <v>27</v>
      </c>
      <c r="E9291" s="1" t="s">
        <v>111</v>
      </c>
      <c r="F9291" s="1" t="s">
        <v>1227</v>
      </c>
      <c r="G9291" s="1" t="s">
        <v>28989</v>
      </c>
      <c r="H9291" s="1" t="s">
        <v>28990</v>
      </c>
      <c r="I9291" s="4">
        <v>84.30009259259259</v>
      </c>
      <c r="J9291" s="1">
        <v>425.58</v>
      </c>
      <c r="K9291" s="1">
        <v>120.36</v>
      </c>
      <c r="M9291" s="10">
        <f t="array" ref="M9291">_xlfn.XLOOKUP(A9291,subscriptions!B9291:B10004,subscriptions!D9291:D10004)</f>
        <v>250</v>
      </c>
      <c r="N9291" s="10">
        <f t="array" ref="N9291">_xlfn.XLOOKUP(A9291,subscriptions!B9291:B10004,subscriptions!G9291:G10004)</f>
        <v>10</v>
      </c>
      <c r="O9291" s="10">
        <v>225.0</v>
      </c>
      <c r="P9291" s="10" t="str">
        <f t="array" ref="P9291">_xlfn.XLOOKUP(A9291,subscriptions!B9291:B10004,subscriptions!C9291:C10004)</f>
        <v>Business</v>
      </c>
      <c r="Q9291" s="10" t="s">
        <v>128</v>
      </c>
      <c r="R9291" s="10" t="s">
        <v>129</v>
      </c>
      <c r="S9291" s="10" t="s">
        <v>1172</v>
      </c>
    </row>
    <row r="9292">
      <c r="A9292" s="1" t="s">
        <v>11621</v>
      </c>
      <c r="B9292" s="1" t="s">
        <v>700</v>
      </c>
      <c r="C9292" s="1" t="s">
        <v>133</v>
      </c>
      <c r="D9292" s="1" t="s">
        <v>153</v>
      </c>
      <c r="E9292" s="1" t="s">
        <v>28</v>
      </c>
      <c r="F9292" s="1" t="s">
        <v>2097</v>
      </c>
      <c r="G9292" s="1" t="s">
        <v>28991</v>
      </c>
      <c r="H9292" s="1" t="s">
        <v>28992</v>
      </c>
      <c r="I9292" s="4">
        <v>84.33849537037037</v>
      </c>
      <c r="J9292" s="1">
        <v>1126.23</v>
      </c>
      <c r="K9292" s="1">
        <v>131.05</v>
      </c>
      <c r="M9292" s="10">
        <f t="array" ref="M9292">_xlfn.XLOOKUP(A9292,subscriptions!B9292:B10004,subscriptions!D9292:D10004)</f>
        <v>50</v>
      </c>
      <c r="N9292" s="10">
        <f t="array" ref="N9292">_xlfn.XLOOKUP(A9292,subscriptions!B9292:B10004,subscriptions!G9292:G10004)</f>
        <v>20</v>
      </c>
      <c r="O9292" s="10">
        <v>40.0</v>
      </c>
      <c r="P9292" s="10" t="str">
        <f t="array" ref="P9292">_xlfn.XLOOKUP(A9292,subscriptions!B9292:B10004,subscriptions!C9292:C10004)</f>
        <v>Mini</v>
      </c>
      <c r="Q9292" s="10" t="s">
        <v>128</v>
      </c>
      <c r="R9292" s="10" t="s">
        <v>148</v>
      </c>
      <c r="S9292" s="10" t="s">
        <v>2086</v>
      </c>
    </row>
    <row r="9293">
      <c r="A9293" s="1" t="s">
        <v>11622</v>
      </c>
      <c r="B9293" s="1" t="s">
        <v>426</v>
      </c>
      <c r="C9293" s="1" t="s">
        <v>110</v>
      </c>
      <c r="D9293" s="1" t="s">
        <v>153</v>
      </c>
      <c r="E9293" s="1" t="s">
        <v>714</v>
      </c>
      <c r="F9293" s="1" t="s">
        <v>3419</v>
      </c>
      <c r="G9293" s="1" t="s">
        <v>28993</v>
      </c>
      <c r="H9293" s="1" t="s">
        <v>28994</v>
      </c>
      <c r="I9293" s="4">
        <v>84.33618055555556</v>
      </c>
      <c r="J9293" s="1">
        <v>1243.91</v>
      </c>
      <c r="K9293" s="1">
        <v>255.24</v>
      </c>
      <c r="M9293" s="10">
        <f t="array" ref="M9293">_xlfn.XLOOKUP(A9293,subscriptions!B9293:B10004,subscriptions!D9293:D10004)</f>
        <v>120</v>
      </c>
      <c r="N9293" s="10">
        <f t="array" ref="N9293">_xlfn.XLOOKUP(A9293,subscriptions!B9293:B10004,subscriptions!G9293:G10004)</f>
        <v>0</v>
      </c>
      <c r="O9293" s="10">
        <v>120.0</v>
      </c>
      <c r="P9293" s="10" t="str">
        <f t="array" ref="P9293">_xlfn.XLOOKUP(A9293,subscriptions!B9293:B10004,subscriptions!C9293:C10004)</f>
        <v>Residential</v>
      </c>
      <c r="Q9293" s="10" t="s">
        <v>173</v>
      </c>
      <c r="R9293" s="10" t="s">
        <v>212</v>
      </c>
      <c r="S9293" s="10" t="s">
        <v>1971</v>
      </c>
    </row>
    <row r="9294">
      <c r="A9294" s="1" t="s">
        <v>11623</v>
      </c>
      <c r="B9294" s="1" t="s">
        <v>278</v>
      </c>
      <c r="C9294" s="1" t="s">
        <v>1388</v>
      </c>
      <c r="D9294" s="1" t="s">
        <v>27</v>
      </c>
      <c r="E9294" s="1" t="s">
        <v>262</v>
      </c>
      <c r="F9294" s="1" t="s">
        <v>4113</v>
      </c>
      <c r="G9294" s="1" t="s">
        <v>28995</v>
      </c>
      <c r="H9294" s="1" t="s">
        <v>28996</v>
      </c>
      <c r="I9294" s="4">
        <v>84.3417013888889</v>
      </c>
      <c r="J9294" s="1">
        <v>1209.35</v>
      </c>
      <c r="K9294" s="1">
        <v>146.34</v>
      </c>
      <c r="M9294" s="10">
        <f t="array" ref="M9294">_xlfn.XLOOKUP(A9294,subscriptions!B9294:B10004,subscriptions!D9294:D10004)</f>
        <v>120</v>
      </c>
      <c r="N9294" s="10">
        <f t="array" ref="N9294">_xlfn.XLOOKUP(A9294,subscriptions!B9294:B10004,subscriptions!G9294:G10004)</f>
        <v>5</v>
      </c>
      <c r="O9294" s="10">
        <v>114.0</v>
      </c>
      <c r="P9294" s="10" t="str">
        <f t="array" ref="P9294">_xlfn.XLOOKUP(A9294,subscriptions!B9294:B10004,subscriptions!C9294:C10004)</f>
        <v>Residential</v>
      </c>
      <c r="Q9294" s="10" t="s">
        <v>194</v>
      </c>
      <c r="R9294" s="10" t="s">
        <v>212</v>
      </c>
      <c r="S9294" s="10" t="s">
        <v>1703</v>
      </c>
    </row>
    <row r="9295">
      <c r="A9295" s="1" t="s">
        <v>11625</v>
      </c>
      <c r="B9295" s="1" t="s">
        <v>919</v>
      </c>
      <c r="C9295" s="1" t="s">
        <v>1200</v>
      </c>
      <c r="D9295" s="1" t="s">
        <v>27</v>
      </c>
      <c r="E9295" s="1" t="s">
        <v>332</v>
      </c>
      <c r="F9295" s="1" t="s">
        <v>333</v>
      </c>
      <c r="G9295" s="1" t="s">
        <v>28997</v>
      </c>
      <c r="H9295" s="1" t="s">
        <v>28998</v>
      </c>
      <c r="I9295" s="4">
        <v>84.25851851851851</v>
      </c>
      <c r="J9295" s="1">
        <v>1298.87</v>
      </c>
      <c r="K9295" s="1">
        <v>111.19</v>
      </c>
      <c r="M9295" s="10">
        <f t="array" ref="M9295">_xlfn.XLOOKUP(A9295,subscriptions!B9295:B10004,subscriptions!D9295:D10004)</f>
        <v>80</v>
      </c>
      <c r="N9295" s="10">
        <f t="array" ref="N9295">_xlfn.XLOOKUP(A9295,subscriptions!B9295:B10004,subscriptions!G9295:G10004)</f>
        <v>10</v>
      </c>
      <c r="O9295" s="10">
        <v>72.0</v>
      </c>
      <c r="P9295" s="10" t="str">
        <f t="array" ref="P9295">_xlfn.XLOOKUP(A9295,subscriptions!B9295:B10004,subscriptions!C9295:C10004)</f>
        <v>Roam</v>
      </c>
      <c r="Q9295" s="10" t="s">
        <v>128</v>
      </c>
      <c r="R9295" s="10" t="s">
        <v>148</v>
      </c>
      <c r="S9295" s="10" t="s">
        <v>4148</v>
      </c>
    </row>
    <row r="9296">
      <c r="A9296" s="1" t="s">
        <v>11627</v>
      </c>
      <c r="B9296" s="1" t="s">
        <v>4509</v>
      </c>
      <c r="C9296" s="1" t="s">
        <v>26</v>
      </c>
      <c r="D9296" s="1" t="s">
        <v>153</v>
      </c>
      <c r="E9296" s="1" t="s">
        <v>111</v>
      </c>
      <c r="F9296" s="1" t="s">
        <v>154</v>
      </c>
      <c r="G9296" s="1" t="s">
        <v>28999</v>
      </c>
      <c r="H9296" s="1" t="s">
        <v>29000</v>
      </c>
      <c r="I9296" s="4">
        <v>84.38152777777778</v>
      </c>
      <c r="J9296" s="1">
        <v>4505.24</v>
      </c>
      <c r="K9296" s="1">
        <v>647.47</v>
      </c>
      <c r="M9296" s="10">
        <f t="array" ref="M9296">_xlfn.XLOOKUP(A9296,subscriptions!B9296:B10004,subscriptions!D9296:D10004)</f>
        <v>120</v>
      </c>
      <c r="N9296" s="10">
        <f t="array" ref="N9296">_xlfn.XLOOKUP(A9296,subscriptions!B9296:B10004,subscriptions!G9296:G10004)</f>
        <v>20</v>
      </c>
      <c r="O9296" s="10">
        <v>96.0</v>
      </c>
      <c r="P9296" s="10" t="str">
        <f t="array" ref="P9296">_xlfn.XLOOKUP(A9296,subscriptions!B9296:B10004,subscriptions!C9296:C10004)</f>
        <v>Residential</v>
      </c>
      <c r="Q9296" s="10" t="s">
        <v>128</v>
      </c>
      <c r="R9296" s="10" t="s">
        <v>148</v>
      </c>
      <c r="S9296" s="10" t="s">
        <v>1789</v>
      </c>
    </row>
    <row r="9297">
      <c r="A9297" s="1" t="s">
        <v>11628</v>
      </c>
      <c r="B9297" s="1" t="s">
        <v>919</v>
      </c>
      <c r="C9297" s="1" t="s">
        <v>786</v>
      </c>
      <c r="D9297" s="1" t="s">
        <v>27</v>
      </c>
      <c r="E9297" s="1" t="s">
        <v>179</v>
      </c>
      <c r="F9297" s="1" t="s">
        <v>357</v>
      </c>
      <c r="G9297" s="1" t="s">
        <v>29001</v>
      </c>
      <c r="H9297" s="1" t="s">
        <v>29002</v>
      </c>
      <c r="I9297" s="4">
        <v>84.21328703703703</v>
      </c>
      <c r="J9297" s="1">
        <v>3537.95</v>
      </c>
      <c r="K9297" s="1">
        <v>765.27</v>
      </c>
      <c r="L9297" s="1">
        <v>100.0</v>
      </c>
      <c r="M9297" s="10">
        <f t="array" ref="M9297">_xlfn.XLOOKUP(A9297,subscriptions!B9297:B10004,subscriptions!D9297:D10004)</f>
        <v>50</v>
      </c>
      <c r="N9297" s="10">
        <f t="array" ref="N9297">_xlfn.XLOOKUP(A9297,subscriptions!B9297:B10004,subscriptions!G9297:G10004)</f>
        <v>0</v>
      </c>
      <c r="O9297" s="10">
        <v>50.0</v>
      </c>
      <c r="P9297" s="10" t="str">
        <f t="array" ref="P9297">_xlfn.XLOOKUP(A9297,subscriptions!B9297:B10004,subscriptions!C9297:C10004)</f>
        <v>Mini</v>
      </c>
      <c r="Q9297" s="10" t="s">
        <v>173</v>
      </c>
      <c r="R9297" s="10" t="s">
        <v>148</v>
      </c>
      <c r="S9297" s="10" t="s">
        <v>1915</v>
      </c>
    </row>
    <row r="9298">
      <c r="A9298" s="1" t="s">
        <v>11629</v>
      </c>
      <c r="B9298" s="1" t="s">
        <v>1972</v>
      </c>
      <c r="C9298" s="1" t="s">
        <v>658</v>
      </c>
      <c r="D9298" s="1" t="s">
        <v>27</v>
      </c>
      <c r="E9298" s="1" t="s">
        <v>631</v>
      </c>
      <c r="F9298" s="1" t="s">
        <v>2293</v>
      </c>
      <c r="G9298" s="1" t="s">
        <v>29003</v>
      </c>
      <c r="H9298" s="1" t="s">
        <v>29004</v>
      </c>
      <c r="I9298" s="4">
        <v>84.33855324074074</v>
      </c>
      <c r="J9298" s="1">
        <v>3177.79</v>
      </c>
      <c r="K9298" s="1">
        <v>730.28</v>
      </c>
      <c r="M9298" s="10">
        <f t="array" ref="M9298">_xlfn.XLOOKUP(A9298,subscriptions!B9298:B10004,subscriptions!D9298:D10004)</f>
        <v>120</v>
      </c>
      <c r="N9298" s="10">
        <f t="array" ref="N9298">_xlfn.XLOOKUP(A9298,subscriptions!B9298:B10004,subscriptions!G9298:G10004)</f>
        <v>5</v>
      </c>
      <c r="O9298" s="10">
        <v>114.0</v>
      </c>
      <c r="P9298" s="10" t="str">
        <f t="array" ref="P9298">_xlfn.XLOOKUP(A9298,subscriptions!B9298:B10004,subscriptions!C9298:C10004)</f>
        <v>Residential</v>
      </c>
      <c r="Q9298" s="10" t="s">
        <v>194</v>
      </c>
      <c r="R9298" s="10" t="s">
        <v>212</v>
      </c>
      <c r="S9298" s="10" t="s">
        <v>2086</v>
      </c>
    </row>
    <row r="9299">
      <c r="A9299" s="1" t="s">
        <v>11630</v>
      </c>
      <c r="B9299" s="1" t="s">
        <v>455</v>
      </c>
      <c r="C9299" s="1" t="s">
        <v>2483</v>
      </c>
      <c r="D9299" s="1" t="s">
        <v>27</v>
      </c>
      <c r="E9299" s="1" t="s">
        <v>179</v>
      </c>
      <c r="F9299" s="1" t="s">
        <v>1760</v>
      </c>
      <c r="G9299" s="1" t="s">
        <v>29005</v>
      </c>
      <c r="H9299" s="1" t="s">
        <v>29006</v>
      </c>
      <c r="I9299" s="4">
        <v>84.38196759259259</v>
      </c>
      <c r="J9299" s="1">
        <v>2474.82</v>
      </c>
      <c r="K9299" s="1">
        <v>620.5</v>
      </c>
      <c r="L9299" s="1">
        <v>100.0</v>
      </c>
      <c r="M9299" s="10">
        <f t="array" ref="M9299">_xlfn.XLOOKUP(A9299,subscriptions!B9299:B10004,subscriptions!D9299:D10004)</f>
        <v>120</v>
      </c>
      <c r="N9299" s="10">
        <f t="array" ref="N9299">_xlfn.XLOOKUP(A9299,subscriptions!B9299:B10004,subscriptions!G9299:G10004)</f>
        <v>10</v>
      </c>
      <c r="O9299" s="10">
        <v>108.0</v>
      </c>
      <c r="P9299" s="10" t="str">
        <f t="array" ref="P9299">_xlfn.XLOOKUP(A9299,subscriptions!B9299:B10004,subscriptions!C9299:C10004)</f>
        <v>Residential</v>
      </c>
      <c r="Q9299" s="10" t="s">
        <v>128</v>
      </c>
      <c r="R9299" s="10" t="s">
        <v>212</v>
      </c>
      <c r="S9299" s="10" t="s">
        <v>293</v>
      </c>
    </row>
    <row r="9300">
      <c r="A9300" s="1" t="s">
        <v>11631</v>
      </c>
      <c r="B9300" s="1" t="s">
        <v>1844</v>
      </c>
      <c r="C9300" s="1" t="s">
        <v>1973</v>
      </c>
      <c r="D9300" s="1" t="s">
        <v>153</v>
      </c>
      <c r="E9300" s="1" t="s">
        <v>631</v>
      </c>
      <c r="F9300" s="1" t="s">
        <v>2549</v>
      </c>
      <c r="G9300" s="1" t="s">
        <v>29007</v>
      </c>
      <c r="H9300" s="1" t="s">
        <v>29008</v>
      </c>
      <c r="I9300" s="4">
        <v>84.33696759259259</v>
      </c>
      <c r="J9300" s="1">
        <v>4358.36</v>
      </c>
      <c r="K9300" s="1">
        <v>935.4</v>
      </c>
      <c r="M9300" s="10">
        <f t="array" ref="M9300">_xlfn.XLOOKUP(A9300,subscriptions!B9300:B10004,subscriptions!D9300:D10004)</f>
        <v>80</v>
      </c>
      <c r="N9300" s="10">
        <f t="array" ref="N9300">_xlfn.XLOOKUP(A9300,subscriptions!B9300:B10004,subscriptions!G9300:G10004)</f>
        <v>20</v>
      </c>
      <c r="O9300" s="10">
        <v>64.0</v>
      </c>
      <c r="P9300" s="10" t="str">
        <f t="array" ref="P9300">_xlfn.XLOOKUP(A9300,subscriptions!B9300:B10004,subscriptions!C9300:C10004)</f>
        <v>Roam</v>
      </c>
      <c r="Q9300" s="10" t="s">
        <v>128</v>
      </c>
      <c r="R9300" s="10" t="s">
        <v>148</v>
      </c>
      <c r="S9300" s="10" t="s">
        <v>968</v>
      </c>
    </row>
    <row r="9301">
      <c r="A9301" s="1" t="s">
        <v>11632</v>
      </c>
      <c r="B9301" s="1" t="s">
        <v>842</v>
      </c>
      <c r="C9301" s="1" t="s">
        <v>198</v>
      </c>
      <c r="D9301" s="1" t="s">
        <v>27</v>
      </c>
      <c r="E9301" s="1" t="s">
        <v>179</v>
      </c>
      <c r="F9301" s="1" t="s">
        <v>1760</v>
      </c>
      <c r="G9301" s="1" t="s">
        <v>29009</v>
      </c>
      <c r="H9301" s="1" t="s">
        <v>29010</v>
      </c>
      <c r="I9301" s="4">
        <v>84.33760416666667</v>
      </c>
      <c r="J9301" s="1">
        <v>205.53</v>
      </c>
      <c r="K9301" s="1">
        <v>46.55</v>
      </c>
      <c r="L9301" s="1">
        <v>100.0</v>
      </c>
      <c r="M9301" s="10">
        <f t="array" ref="M9301">_xlfn.XLOOKUP(A9301,subscriptions!B9301:B10004,subscriptions!D9301:D10004)</f>
        <v>120</v>
      </c>
      <c r="N9301" s="10">
        <f t="array" ref="N9301">_xlfn.XLOOKUP(A9301,subscriptions!B9301:B10004,subscriptions!G9301:G10004)</f>
        <v>0</v>
      </c>
      <c r="O9301" s="10">
        <v>120.0</v>
      </c>
      <c r="P9301" s="10" t="str">
        <f t="array" ref="P9301">_xlfn.XLOOKUP(A9301,subscriptions!B9301:B10004,subscriptions!C9301:C10004)</f>
        <v>Residential</v>
      </c>
      <c r="Q9301" s="10" t="s">
        <v>173</v>
      </c>
      <c r="R9301" s="10" t="s">
        <v>212</v>
      </c>
      <c r="S9301" s="10" t="s">
        <v>1961</v>
      </c>
    </row>
    <row r="9302">
      <c r="A9302" s="1" t="s">
        <v>11633</v>
      </c>
      <c r="B9302" s="1" t="s">
        <v>1624</v>
      </c>
      <c r="C9302" s="1" t="s">
        <v>441</v>
      </c>
      <c r="D9302" s="1" t="s">
        <v>27</v>
      </c>
      <c r="E9302" s="1" t="s">
        <v>28</v>
      </c>
      <c r="F9302" s="1" t="s">
        <v>2097</v>
      </c>
      <c r="G9302" s="1" t="s">
        <v>29011</v>
      </c>
      <c r="H9302" s="1" t="s">
        <v>29012</v>
      </c>
      <c r="I9302" s="4">
        <v>84.21673611111112</v>
      </c>
      <c r="J9302" s="1">
        <v>512.08</v>
      </c>
      <c r="K9302" s="1">
        <v>56.39</v>
      </c>
      <c r="M9302" s="10">
        <f t="array" ref="M9302">_xlfn.XLOOKUP(A9302,subscriptions!B9302:B10004,subscriptions!D9302:D10004)</f>
        <v>120</v>
      </c>
      <c r="N9302" s="10">
        <f t="array" ref="N9302">_xlfn.XLOOKUP(A9302,subscriptions!B9302:B10004,subscriptions!G9302:G10004)</f>
        <v>5</v>
      </c>
      <c r="O9302" s="10">
        <v>114.0</v>
      </c>
      <c r="P9302" s="10" t="str">
        <f t="array" ref="P9302">_xlfn.XLOOKUP(A9302,subscriptions!B9302:B10004,subscriptions!C9302:C10004)</f>
        <v>Residential</v>
      </c>
      <c r="Q9302" s="10" t="s">
        <v>194</v>
      </c>
      <c r="R9302" s="10" t="s">
        <v>212</v>
      </c>
      <c r="S9302" s="10" t="s">
        <v>453</v>
      </c>
    </row>
    <row r="9303">
      <c r="A9303" s="1" t="s">
        <v>11634</v>
      </c>
      <c r="B9303" s="1" t="s">
        <v>2327</v>
      </c>
      <c r="C9303" s="1" t="s">
        <v>1142</v>
      </c>
      <c r="D9303" s="1" t="s">
        <v>27</v>
      </c>
      <c r="E9303" s="1" t="s">
        <v>179</v>
      </c>
      <c r="F9303" s="1" t="s">
        <v>773</v>
      </c>
      <c r="G9303" s="1" t="s">
        <v>29013</v>
      </c>
      <c r="H9303" s="1" t="s">
        <v>29014</v>
      </c>
      <c r="I9303" s="4">
        <v>84.17167824074075</v>
      </c>
      <c r="J9303" s="1">
        <v>1074.96</v>
      </c>
      <c r="K9303" s="1">
        <v>239.72</v>
      </c>
      <c r="L9303" s="1">
        <v>100.0</v>
      </c>
      <c r="M9303" s="10">
        <f t="array" ref="M9303">_xlfn.XLOOKUP(A9303,subscriptions!B9303:B10004,subscriptions!D9303:D10004)</f>
        <v>250</v>
      </c>
      <c r="N9303" s="10">
        <f t="array" ref="N9303">_xlfn.XLOOKUP(A9303,subscriptions!B9303:B10004,subscriptions!G9303:G10004)</f>
        <v>10</v>
      </c>
      <c r="O9303" s="10">
        <v>225.0</v>
      </c>
      <c r="P9303" s="10" t="str">
        <f t="array" ref="P9303">_xlfn.XLOOKUP(A9303,subscriptions!B9303:B10004,subscriptions!C9303:C10004)</f>
        <v>Business</v>
      </c>
      <c r="Q9303" s="10" t="s">
        <v>128</v>
      </c>
      <c r="R9303" s="10" t="s">
        <v>129</v>
      </c>
      <c r="S9303" s="10" t="s">
        <v>1082</v>
      </c>
    </row>
    <row r="9304">
      <c r="A9304" s="1" t="s">
        <v>11635</v>
      </c>
      <c r="B9304" s="1" t="s">
        <v>1262</v>
      </c>
      <c r="C9304" s="1" t="s">
        <v>786</v>
      </c>
      <c r="D9304" s="1" t="s">
        <v>27</v>
      </c>
      <c r="E9304" s="1" t="s">
        <v>179</v>
      </c>
      <c r="F9304" s="1" t="s">
        <v>901</v>
      </c>
      <c r="G9304" s="1" t="s">
        <v>29015</v>
      </c>
      <c r="H9304" s="1" t="s">
        <v>29016</v>
      </c>
      <c r="I9304" s="4">
        <v>84.37581018518519</v>
      </c>
      <c r="J9304" s="1">
        <v>2861.42</v>
      </c>
      <c r="K9304" s="1">
        <v>413.75</v>
      </c>
      <c r="L9304" s="1">
        <v>100.0</v>
      </c>
      <c r="M9304" s="10">
        <f t="array" ref="M9304">_xlfn.XLOOKUP(A9304,subscriptions!B9304:B10004,subscriptions!D9304:D10004)</f>
        <v>50</v>
      </c>
      <c r="N9304" s="10">
        <f t="array" ref="N9304">_xlfn.XLOOKUP(A9304,subscriptions!B9304:B10004,subscriptions!G9304:G10004)</f>
        <v>20</v>
      </c>
      <c r="O9304" s="10">
        <v>40.0</v>
      </c>
      <c r="P9304" s="10" t="str">
        <f t="array" ref="P9304">_xlfn.XLOOKUP(A9304,subscriptions!B9304:B10004,subscriptions!C9304:C10004)</f>
        <v>Mini</v>
      </c>
      <c r="Q9304" s="10" t="s">
        <v>128</v>
      </c>
      <c r="R9304" s="10" t="s">
        <v>148</v>
      </c>
      <c r="S9304" s="10" t="s">
        <v>1442</v>
      </c>
    </row>
    <row r="9305">
      <c r="A9305" s="1" t="s">
        <v>11636</v>
      </c>
      <c r="B9305" s="1" t="s">
        <v>1414</v>
      </c>
      <c r="C9305" s="1" t="s">
        <v>1347</v>
      </c>
      <c r="D9305" s="1" t="s">
        <v>27</v>
      </c>
      <c r="E9305" s="1" t="s">
        <v>714</v>
      </c>
      <c r="F9305" s="1" t="s">
        <v>2171</v>
      </c>
      <c r="G9305" s="1" t="s">
        <v>29017</v>
      </c>
      <c r="H9305" s="1" t="s">
        <v>29018</v>
      </c>
      <c r="I9305" s="4">
        <v>84.21344907407408</v>
      </c>
      <c r="J9305" s="1">
        <v>1105.3</v>
      </c>
      <c r="K9305" s="1">
        <v>169.74</v>
      </c>
      <c r="M9305" s="10">
        <f t="array" ref="M9305">_xlfn.XLOOKUP(A9305,subscriptions!B9305:B10004,subscriptions!D9305:D10004)</f>
        <v>120</v>
      </c>
      <c r="N9305" s="10">
        <f t="array" ref="N9305">_xlfn.XLOOKUP(A9305,subscriptions!B9305:B10004,subscriptions!G9305:G10004)</f>
        <v>0</v>
      </c>
      <c r="O9305" s="10">
        <v>120.0</v>
      </c>
      <c r="P9305" s="10" t="str">
        <f t="array" ref="P9305">_xlfn.XLOOKUP(A9305,subscriptions!B9305:B10004,subscriptions!C9305:C10004)</f>
        <v>Residential</v>
      </c>
      <c r="Q9305" s="10" t="s">
        <v>173</v>
      </c>
      <c r="R9305" s="10" t="s">
        <v>212</v>
      </c>
      <c r="S9305" s="10" t="s">
        <v>1915</v>
      </c>
    </row>
    <row r="9306">
      <c r="A9306" s="1" t="s">
        <v>11637</v>
      </c>
      <c r="B9306" s="1" t="s">
        <v>1027</v>
      </c>
      <c r="C9306" s="1" t="s">
        <v>1251</v>
      </c>
      <c r="D9306" s="1" t="s">
        <v>153</v>
      </c>
      <c r="E9306" s="1" t="s">
        <v>219</v>
      </c>
      <c r="F9306" s="1" t="s">
        <v>220</v>
      </c>
      <c r="G9306" s="1" t="s">
        <v>29019</v>
      </c>
      <c r="H9306" s="1" t="s">
        <v>29020</v>
      </c>
      <c r="I9306" s="4">
        <v>84.2127199074074</v>
      </c>
      <c r="J9306" s="1">
        <v>2117.7</v>
      </c>
      <c r="K9306" s="1">
        <v>235.7</v>
      </c>
      <c r="M9306" s="10">
        <f t="array" ref="M9306">_xlfn.XLOOKUP(A9306,subscriptions!B9306:B10004,subscriptions!D9306:D10004)</f>
        <v>120</v>
      </c>
      <c r="N9306" s="10">
        <f t="array" ref="N9306">_xlfn.XLOOKUP(A9306,subscriptions!B9306:B10004,subscriptions!G9306:G10004)</f>
        <v>5</v>
      </c>
      <c r="O9306" s="10">
        <v>114.0</v>
      </c>
      <c r="P9306" s="10" t="str">
        <f t="array" ref="P9306">_xlfn.XLOOKUP(A9306,subscriptions!B9306:B10004,subscriptions!C9306:C10004)</f>
        <v>Residential</v>
      </c>
      <c r="Q9306" s="10" t="s">
        <v>194</v>
      </c>
      <c r="R9306" s="10" t="s">
        <v>212</v>
      </c>
      <c r="S9306" s="10" t="s">
        <v>813</v>
      </c>
    </row>
    <row r="9307">
      <c r="A9307" s="1" t="s">
        <v>11638</v>
      </c>
      <c r="B9307" s="1" t="s">
        <v>1262</v>
      </c>
      <c r="C9307" s="1" t="s">
        <v>218</v>
      </c>
      <c r="D9307" s="1" t="s">
        <v>27</v>
      </c>
      <c r="E9307" s="1" t="s">
        <v>280</v>
      </c>
      <c r="F9307" s="1" t="s">
        <v>1478</v>
      </c>
      <c r="G9307" s="1" t="s">
        <v>29021</v>
      </c>
      <c r="H9307" s="1" t="s">
        <v>29022</v>
      </c>
      <c r="I9307" s="4">
        <v>84.25090277777778</v>
      </c>
      <c r="J9307" s="1">
        <v>274.42</v>
      </c>
      <c r="K9307" s="1">
        <v>24.81</v>
      </c>
      <c r="M9307" s="10">
        <f t="array" ref="M9307">_xlfn.XLOOKUP(A9307,subscriptions!B9307:B10004,subscriptions!D9307:D10004)</f>
        <v>120</v>
      </c>
      <c r="N9307" s="10">
        <f t="array" ref="N9307">_xlfn.XLOOKUP(A9307,subscriptions!B9307:B10004,subscriptions!G9307:G10004)</f>
        <v>10</v>
      </c>
      <c r="O9307" s="10">
        <v>108.0</v>
      </c>
      <c r="P9307" s="10" t="str">
        <f t="array" ref="P9307">_xlfn.XLOOKUP(A9307,subscriptions!B9307:B10004,subscriptions!C9307:C10004)</f>
        <v>Residential</v>
      </c>
      <c r="Q9307" s="10" t="s">
        <v>128</v>
      </c>
      <c r="R9307" s="10" t="s">
        <v>212</v>
      </c>
      <c r="S9307" s="10" t="s">
        <v>1691</v>
      </c>
    </row>
    <row r="9308">
      <c r="A9308" s="1" t="s">
        <v>11640</v>
      </c>
      <c r="B9308" s="1" t="s">
        <v>1303</v>
      </c>
      <c r="C9308" s="1" t="s">
        <v>1833</v>
      </c>
      <c r="D9308" s="1" t="s">
        <v>153</v>
      </c>
      <c r="E9308" s="1" t="s">
        <v>262</v>
      </c>
      <c r="F9308" s="1" t="s">
        <v>1835</v>
      </c>
      <c r="G9308" s="1" t="s">
        <v>29023</v>
      </c>
      <c r="H9308" s="1" t="s">
        <v>29024</v>
      </c>
      <c r="I9308" s="4">
        <v>84.29318287037037</v>
      </c>
      <c r="J9308" s="1">
        <v>486.36</v>
      </c>
      <c r="K9308" s="1">
        <v>71.23</v>
      </c>
      <c r="M9308" s="10">
        <f t="array" ref="M9308">_xlfn.XLOOKUP(A9308,subscriptions!B9308:B10004,subscriptions!D9308:D10004)</f>
        <v>120</v>
      </c>
      <c r="N9308" s="10">
        <f t="array" ref="N9308">_xlfn.XLOOKUP(A9308,subscriptions!B9308:B10004,subscriptions!G9308:G10004)</f>
        <v>20</v>
      </c>
      <c r="O9308" s="10">
        <v>96.0</v>
      </c>
      <c r="P9308" s="10" t="str">
        <f t="array" ref="P9308">_xlfn.XLOOKUP(A9308,subscriptions!B9308:B10004,subscriptions!C9308:C10004)</f>
        <v>Residential</v>
      </c>
      <c r="Q9308" s="10" t="s">
        <v>128</v>
      </c>
      <c r="R9308" s="10" t="s">
        <v>148</v>
      </c>
      <c r="S9308" s="10" t="s">
        <v>1779</v>
      </c>
    </row>
    <row r="9309">
      <c r="A9309" s="1" t="s">
        <v>11642</v>
      </c>
      <c r="B9309" s="1" t="s">
        <v>236</v>
      </c>
      <c r="C9309" s="1" t="s">
        <v>473</v>
      </c>
      <c r="D9309" s="1" t="s">
        <v>153</v>
      </c>
      <c r="E9309" s="1" t="s">
        <v>239</v>
      </c>
      <c r="F9309" s="1" t="s">
        <v>1186</v>
      </c>
      <c r="G9309" s="1" t="s">
        <v>29025</v>
      </c>
      <c r="H9309" s="1" t="s">
        <v>29026</v>
      </c>
      <c r="I9309" s="4">
        <v>84.29335648148148</v>
      </c>
      <c r="J9309" s="1">
        <v>2023.9</v>
      </c>
      <c r="K9309" s="1">
        <v>402.27</v>
      </c>
      <c r="M9309" s="10">
        <f t="array" ref="M9309">_xlfn.XLOOKUP(A9309,subscriptions!B9309:B10004,subscriptions!D9309:D10004)</f>
        <v>120</v>
      </c>
      <c r="N9309" s="10">
        <f t="array" ref="N9309">_xlfn.XLOOKUP(A9309,subscriptions!B9309:B10004,subscriptions!G9309:G10004)</f>
        <v>0</v>
      </c>
      <c r="O9309" s="10">
        <v>120.0</v>
      </c>
      <c r="P9309" s="10" t="str">
        <f t="array" ref="P9309">_xlfn.XLOOKUP(A9309,subscriptions!B9309:B10004,subscriptions!C9309:C10004)</f>
        <v>Residential</v>
      </c>
      <c r="Q9309" s="10" t="s">
        <v>173</v>
      </c>
      <c r="R9309" s="10" t="s">
        <v>212</v>
      </c>
      <c r="S9309" s="10" t="s">
        <v>1779</v>
      </c>
    </row>
    <row r="9310">
      <c r="A9310" s="1" t="s">
        <v>11643</v>
      </c>
      <c r="B9310" s="1" t="s">
        <v>1624</v>
      </c>
      <c r="C9310" s="1" t="s">
        <v>920</v>
      </c>
      <c r="D9310" s="1" t="s">
        <v>27</v>
      </c>
      <c r="E9310" s="1" t="s">
        <v>280</v>
      </c>
      <c r="F9310" s="1" t="s">
        <v>281</v>
      </c>
      <c r="G9310" s="1" t="s">
        <v>29027</v>
      </c>
      <c r="H9310" s="1" t="s">
        <v>29028</v>
      </c>
      <c r="I9310" s="4">
        <v>84.25377314814814</v>
      </c>
      <c r="J9310" s="1">
        <v>320.01</v>
      </c>
      <c r="K9310" s="1">
        <v>69.81</v>
      </c>
      <c r="M9310" s="10">
        <f t="array" ref="M9310">_xlfn.XLOOKUP(A9310,subscriptions!B9310:B10004,subscriptions!D9310:D10004)</f>
        <v>120</v>
      </c>
      <c r="N9310" s="10">
        <f t="array" ref="N9310">_xlfn.XLOOKUP(A9310,subscriptions!B9310:B10004,subscriptions!G9310:G10004)</f>
        <v>5</v>
      </c>
      <c r="O9310" s="10">
        <v>114.0</v>
      </c>
      <c r="P9310" s="10" t="str">
        <f t="array" ref="P9310">_xlfn.XLOOKUP(A9310,subscriptions!B9310:B10004,subscriptions!C9310:C10004)</f>
        <v>Residential</v>
      </c>
      <c r="Q9310" s="10" t="s">
        <v>194</v>
      </c>
      <c r="R9310" s="10" t="s">
        <v>212</v>
      </c>
      <c r="S9310" s="10" t="s">
        <v>1832</v>
      </c>
    </row>
    <row r="9311">
      <c r="A9311" s="1" t="s">
        <v>11644</v>
      </c>
      <c r="B9311" s="1" t="s">
        <v>1303</v>
      </c>
      <c r="C9311" s="1" t="s">
        <v>750</v>
      </c>
      <c r="D9311" s="1" t="s">
        <v>153</v>
      </c>
      <c r="E9311" s="1" t="s">
        <v>219</v>
      </c>
      <c r="F9311" s="1" t="s">
        <v>2446</v>
      </c>
      <c r="G9311" s="1" t="s">
        <v>29029</v>
      </c>
      <c r="H9311" s="1" t="s">
        <v>29030</v>
      </c>
      <c r="I9311" s="4">
        <v>84.29387731481482</v>
      </c>
      <c r="J9311" s="1">
        <v>699.31</v>
      </c>
      <c r="K9311" s="1">
        <v>114.21</v>
      </c>
      <c r="M9311" s="10">
        <f t="array" ref="M9311">_xlfn.XLOOKUP(A9311,subscriptions!B9311:B10004,subscriptions!D9311:D10004)</f>
        <v>50</v>
      </c>
      <c r="N9311" s="10">
        <f t="array" ref="N9311">_xlfn.XLOOKUP(A9311,subscriptions!B9311:B10004,subscriptions!G9311:G10004)</f>
        <v>10</v>
      </c>
      <c r="O9311" s="10">
        <v>45.0</v>
      </c>
      <c r="P9311" s="10" t="str">
        <f t="array" ref="P9311">_xlfn.XLOOKUP(A9311,subscriptions!B9311:B10004,subscriptions!C9311:C10004)</f>
        <v>Mini</v>
      </c>
      <c r="Q9311" s="10" t="s">
        <v>128</v>
      </c>
      <c r="R9311" s="10" t="s">
        <v>148</v>
      </c>
      <c r="S9311" s="10" t="s">
        <v>1458</v>
      </c>
    </row>
    <row r="9312">
      <c r="A9312" s="1" t="s">
        <v>11645</v>
      </c>
      <c r="B9312" s="1" t="s">
        <v>772</v>
      </c>
      <c r="C9312" s="1" t="s">
        <v>920</v>
      </c>
      <c r="D9312" s="1" t="s">
        <v>153</v>
      </c>
      <c r="E9312" s="1" t="s">
        <v>714</v>
      </c>
      <c r="F9312" s="1" t="s">
        <v>715</v>
      </c>
      <c r="G9312" s="1" t="s">
        <v>29031</v>
      </c>
      <c r="H9312" s="1" t="s">
        <v>29032</v>
      </c>
      <c r="I9312" s="4">
        <v>84.16814814814815</v>
      </c>
      <c r="J9312" s="1">
        <v>511.55</v>
      </c>
      <c r="K9312" s="1">
        <v>92.73</v>
      </c>
      <c r="M9312" s="10">
        <f t="array" ref="M9312">_xlfn.XLOOKUP(A9312,subscriptions!B9312:B10004,subscriptions!D9312:D10004)</f>
        <v>50</v>
      </c>
      <c r="N9312" s="10">
        <f t="array" ref="N9312">_xlfn.XLOOKUP(A9312,subscriptions!B9312:B10004,subscriptions!G9312:G10004)</f>
        <v>20</v>
      </c>
      <c r="O9312" s="10">
        <v>40.0</v>
      </c>
      <c r="P9312" s="10" t="str">
        <f t="array" ref="P9312">_xlfn.XLOOKUP(A9312,subscriptions!B9312:B10004,subscriptions!C9312:C10004)</f>
        <v>Mini</v>
      </c>
      <c r="Q9312" s="10" t="s">
        <v>128</v>
      </c>
      <c r="R9312" s="10" t="s">
        <v>148</v>
      </c>
      <c r="S9312" s="10" t="s">
        <v>1042</v>
      </c>
    </row>
    <row r="9313">
      <c r="A9313" s="1" t="s">
        <v>11646</v>
      </c>
      <c r="B9313" s="1" t="s">
        <v>1444</v>
      </c>
      <c r="C9313" s="1" t="s">
        <v>391</v>
      </c>
      <c r="D9313" s="1" t="s">
        <v>27</v>
      </c>
      <c r="E9313" s="1" t="s">
        <v>239</v>
      </c>
      <c r="F9313" s="1" t="s">
        <v>2076</v>
      </c>
      <c r="G9313" s="1" t="s">
        <v>29033</v>
      </c>
      <c r="H9313" s="1" t="s">
        <v>29034</v>
      </c>
      <c r="I9313" s="4">
        <v>84.37923611111111</v>
      </c>
      <c r="J9313" s="1">
        <v>695.86</v>
      </c>
      <c r="K9313" s="1">
        <v>122.66</v>
      </c>
      <c r="M9313" s="10">
        <f t="array" ref="M9313">_xlfn.XLOOKUP(A9313,subscriptions!B9313:B10004,subscriptions!D9313:D10004)</f>
        <v>120</v>
      </c>
      <c r="N9313" s="10">
        <f t="array" ref="N9313">_xlfn.XLOOKUP(A9313,subscriptions!B9313:B10004,subscriptions!G9313:G10004)</f>
        <v>0</v>
      </c>
      <c r="O9313" s="10">
        <v>120.0</v>
      </c>
      <c r="P9313" s="10" t="str">
        <f t="array" ref="P9313">_xlfn.XLOOKUP(A9313,subscriptions!B9313:B10004,subscriptions!C9313:C10004)</f>
        <v>Residential</v>
      </c>
      <c r="Q9313" s="10" t="s">
        <v>173</v>
      </c>
      <c r="R9313" s="10" t="s">
        <v>212</v>
      </c>
      <c r="S9313" s="10" t="s">
        <v>2380</v>
      </c>
    </row>
    <row r="9314">
      <c r="A9314" s="1" t="s">
        <v>11647</v>
      </c>
      <c r="B9314" s="1" t="s">
        <v>748</v>
      </c>
      <c r="C9314" s="1" t="s">
        <v>2483</v>
      </c>
      <c r="D9314" s="1" t="s">
        <v>27</v>
      </c>
      <c r="E9314" s="1" t="s">
        <v>28</v>
      </c>
      <c r="F9314" s="1" t="s">
        <v>313</v>
      </c>
      <c r="G9314" s="1" t="s">
        <v>29035</v>
      </c>
      <c r="H9314" s="1" t="s">
        <v>29036</v>
      </c>
      <c r="I9314" s="4">
        <v>84.17157407407407</v>
      </c>
      <c r="J9314" s="1">
        <v>1898.17</v>
      </c>
      <c r="K9314" s="1">
        <v>200.61</v>
      </c>
      <c r="M9314" s="10">
        <f t="array" ref="M9314">_xlfn.XLOOKUP(A9314,subscriptions!B9314:B10004,subscriptions!D9314:D10004)</f>
        <v>250</v>
      </c>
      <c r="N9314" s="10">
        <f t="array" ref="N9314">_xlfn.XLOOKUP(A9314,subscriptions!B9314:B10004,subscriptions!G9314:G10004)</f>
        <v>5</v>
      </c>
      <c r="O9314" s="10">
        <v>237.5</v>
      </c>
      <c r="P9314" s="10" t="str">
        <f t="array" ref="P9314">_xlfn.XLOOKUP(A9314,subscriptions!B9314:B10004,subscriptions!C9314:C10004)</f>
        <v>Business</v>
      </c>
      <c r="Q9314" s="10" t="s">
        <v>194</v>
      </c>
      <c r="R9314" s="10" t="s">
        <v>129</v>
      </c>
      <c r="S9314" s="10" t="s">
        <v>1082</v>
      </c>
    </row>
    <row r="9315">
      <c r="A9315" s="1" t="s">
        <v>11648</v>
      </c>
      <c r="B9315" s="1" t="s">
        <v>1262</v>
      </c>
      <c r="C9315" s="1" t="s">
        <v>492</v>
      </c>
      <c r="D9315" s="1" t="s">
        <v>27</v>
      </c>
      <c r="E9315" s="1" t="s">
        <v>332</v>
      </c>
      <c r="F9315" s="1" t="s">
        <v>427</v>
      </c>
      <c r="G9315" s="1" t="s">
        <v>29037</v>
      </c>
      <c r="H9315" s="1" t="s">
        <v>29038</v>
      </c>
      <c r="I9315" s="4">
        <v>84.1690162037037</v>
      </c>
      <c r="J9315" s="1">
        <v>737.94</v>
      </c>
      <c r="K9315" s="1">
        <v>166.41</v>
      </c>
      <c r="M9315" s="10">
        <f t="array" ref="M9315">_xlfn.XLOOKUP(A9315,subscriptions!B9315:B10004,subscriptions!D9315:D10004)</f>
        <v>80</v>
      </c>
      <c r="N9315" s="10">
        <f t="array" ref="N9315">_xlfn.XLOOKUP(A9315,subscriptions!B9315:B10004,subscriptions!G9315:G10004)</f>
        <v>10</v>
      </c>
      <c r="O9315" s="10">
        <v>72.0</v>
      </c>
      <c r="P9315" s="10" t="str">
        <f t="array" ref="P9315">_xlfn.XLOOKUP(A9315,subscriptions!B9315:B10004,subscriptions!C9315:C10004)</f>
        <v>Roam</v>
      </c>
      <c r="Q9315" s="10" t="s">
        <v>128</v>
      </c>
      <c r="R9315" s="10" t="s">
        <v>148</v>
      </c>
      <c r="S9315" s="10" t="s">
        <v>1504</v>
      </c>
    </row>
    <row r="9316">
      <c r="A9316" s="1" t="s">
        <v>11649</v>
      </c>
      <c r="B9316" s="1" t="s">
        <v>2018</v>
      </c>
      <c r="C9316" s="1" t="s">
        <v>1492</v>
      </c>
      <c r="D9316" s="1" t="s">
        <v>27</v>
      </c>
      <c r="E9316" s="1" t="s">
        <v>714</v>
      </c>
      <c r="F9316" s="1" t="s">
        <v>1730</v>
      </c>
      <c r="G9316" s="1" t="s">
        <v>29039</v>
      </c>
      <c r="H9316" s="1" t="s">
        <v>29040</v>
      </c>
      <c r="I9316" s="4">
        <v>84.34099537037036</v>
      </c>
      <c r="J9316" s="1">
        <v>1265.41</v>
      </c>
      <c r="K9316" s="1">
        <v>260.85</v>
      </c>
      <c r="M9316" s="10">
        <f t="array" ref="M9316">_xlfn.XLOOKUP(A9316,subscriptions!B9316:B10004,subscriptions!D9316:D10004)</f>
        <v>120</v>
      </c>
      <c r="N9316" s="10">
        <f t="array" ref="N9316">_xlfn.XLOOKUP(A9316,subscriptions!B9316:B10004,subscriptions!G9316:G10004)</f>
        <v>20</v>
      </c>
      <c r="O9316" s="10">
        <v>96.0</v>
      </c>
      <c r="P9316" s="10" t="str">
        <f t="array" ref="P9316">_xlfn.XLOOKUP(A9316,subscriptions!B9316:B10004,subscriptions!C9316:C10004)</f>
        <v>Residential</v>
      </c>
      <c r="Q9316" s="10" t="s">
        <v>128</v>
      </c>
      <c r="R9316" s="10" t="s">
        <v>148</v>
      </c>
      <c r="S9316" s="10" t="s">
        <v>259</v>
      </c>
    </row>
    <row r="9317">
      <c r="A9317" s="1" t="s">
        <v>11650</v>
      </c>
      <c r="B9317" s="1" t="s">
        <v>589</v>
      </c>
      <c r="C9317" s="1" t="s">
        <v>261</v>
      </c>
      <c r="D9317" s="1" t="s">
        <v>153</v>
      </c>
      <c r="E9317" s="1" t="s">
        <v>219</v>
      </c>
      <c r="F9317" s="1" t="s">
        <v>590</v>
      </c>
      <c r="G9317" s="1" t="s">
        <v>29041</v>
      </c>
      <c r="H9317" s="1" t="s">
        <v>29042</v>
      </c>
      <c r="I9317" s="4">
        <v>84.41741898148148</v>
      </c>
      <c r="J9317" s="1">
        <v>207.93</v>
      </c>
      <c r="K9317" s="1">
        <v>33.47</v>
      </c>
      <c r="M9317" s="10">
        <f t="array" ref="M9317">_xlfn.XLOOKUP(A9317,subscriptions!B9317:B10004,subscriptions!D9317:D10004)</f>
        <v>120</v>
      </c>
      <c r="N9317" s="10">
        <f t="array" ref="N9317">_xlfn.XLOOKUP(A9317,subscriptions!B9317:B10004,subscriptions!G9317:G10004)</f>
        <v>0</v>
      </c>
      <c r="O9317" s="10">
        <v>120.0</v>
      </c>
      <c r="P9317" s="10" t="str">
        <f t="array" ref="P9317">_xlfn.XLOOKUP(A9317,subscriptions!B9317:B10004,subscriptions!C9317:C10004)</f>
        <v>Residential</v>
      </c>
      <c r="Q9317" s="10" t="s">
        <v>173</v>
      </c>
      <c r="R9317" s="10" t="s">
        <v>212</v>
      </c>
      <c r="S9317" s="10" t="s">
        <v>327</v>
      </c>
    </row>
    <row r="9318">
      <c r="A9318" s="1" t="s">
        <v>11651</v>
      </c>
      <c r="B9318" s="1" t="s">
        <v>150</v>
      </c>
      <c r="C9318" s="1" t="s">
        <v>1415</v>
      </c>
      <c r="D9318" s="1" t="s">
        <v>153</v>
      </c>
      <c r="E9318" s="1" t="s">
        <v>332</v>
      </c>
      <c r="F9318" s="1" t="s">
        <v>2415</v>
      </c>
      <c r="G9318" s="1" t="s">
        <v>29043</v>
      </c>
      <c r="H9318" s="1" t="s">
        <v>29044</v>
      </c>
      <c r="I9318" s="4">
        <v>84.38217592592592</v>
      </c>
      <c r="J9318" s="1">
        <v>2502.27</v>
      </c>
      <c r="K9318" s="1">
        <v>532.64</v>
      </c>
      <c r="M9318" s="10">
        <f t="array" ref="M9318">_xlfn.XLOOKUP(A9318,subscriptions!B9318:B10004,subscriptions!D9318:D10004)</f>
        <v>80</v>
      </c>
      <c r="N9318" s="10">
        <f t="array" ref="N9318">_xlfn.XLOOKUP(A9318,subscriptions!B9318:B10004,subscriptions!G9318:G10004)</f>
        <v>5</v>
      </c>
      <c r="O9318" s="10">
        <v>76.0</v>
      </c>
      <c r="P9318" s="10" t="str">
        <f t="array" ref="P9318">_xlfn.XLOOKUP(A9318,subscriptions!B9318:B10004,subscriptions!C9318:C10004)</f>
        <v>Roam</v>
      </c>
      <c r="Q9318" s="10" t="s">
        <v>194</v>
      </c>
      <c r="R9318" s="10" t="s">
        <v>148</v>
      </c>
      <c r="S9318" s="10" t="s">
        <v>293</v>
      </c>
    </row>
    <row r="9319">
      <c r="A9319" s="1" t="s">
        <v>11652</v>
      </c>
      <c r="B9319" s="1" t="s">
        <v>425</v>
      </c>
      <c r="C9319" s="1" t="s">
        <v>330</v>
      </c>
      <c r="D9319" s="1" t="s">
        <v>153</v>
      </c>
      <c r="E9319" s="1" t="s">
        <v>332</v>
      </c>
      <c r="F9319" s="1" t="s">
        <v>1749</v>
      </c>
      <c r="G9319" s="1" t="s">
        <v>29045</v>
      </c>
      <c r="H9319" s="1" t="s">
        <v>29046</v>
      </c>
      <c r="I9319" s="4">
        <v>84.34100694444444</v>
      </c>
      <c r="J9319" s="1">
        <v>742.79</v>
      </c>
      <c r="K9319" s="1">
        <v>137.75</v>
      </c>
      <c r="M9319" s="10">
        <f t="array" ref="M9319">_xlfn.XLOOKUP(A9319,subscriptions!B9319:B10004,subscriptions!D9319:D10004)</f>
        <v>120</v>
      </c>
      <c r="N9319" s="10">
        <f t="array" ref="N9319">_xlfn.XLOOKUP(A9319,subscriptions!B9319:B10004,subscriptions!G9319:G10004)</f>
        <v>10</v>
      </c>
      <c r="O9319" s="10">
        <v>108.0</v>
      </c>
      <c r="P9319" s="10" t="str">
        <f t="array" ref="P9319">_xlfn.XLOOKUP(A9319,subscriptions!B9319:B10004,subscriptions!C9319:C10004)</f>
        <v>Residential</v>
      </c>
      <c r="Q9319" s="10" t="s">
        <v>128</v>
      </c>
      <c r="R9319" s="10" t="s">
        <v>212</v>
      </c>
      <c r="S9319" s="10" t="s">
        <v>259</v>
      </c>
    </row>
    <row r="9320">
      <c r="A9320" s="1" t="s">
        <v>11653</v>
      </c>
      <c r="B9320" s="1" t="s">
        <v>523</v>
      </c>
      <c r="C9320" s="1" t="s">
        <v>198</v>
      </c>
      <c r="D9320" s="1" t="s">
        <v>27</v>
      </c>
      <c r="E9320" s="1" t="s">
        <v>714</v>
      </c>
      <c r="F9320" s="1" t="s">
        <v>828</v>
      </c>
      <c r="G9320" s="1" t="s">
        <v>29047</v>
      </c>
      <c r="H9320" s="1" t="s">
        <v>29048</v>
      </c>
      <c r="I9320" s="4">
        <v>84.38204861111112</v>
      </c>
      <c r="J9320" s="1">
        <v>1618.46</v>
      </c>
      <c r="K9320" s="1">
        <v>329.54</v>
      </c>
      <c r="M9320" s="10">
        <f t="array" ref="M9320">_xlfn.XLOOKUP(A9320,subscriptions!B9320:B10004,subscriptions!D9320:D10004)</f>
        <v>80</v>
      </c>
      <c r="N9320" s="10">
        <f t="array" ref="N9320">_xlfn.XLOOKUP(A9320,subscriptions!B9320:B10004,subscriptions!G9320:G10004)</f>
        <v>20</v>
      </c>
      <c r="O9320" s="10">
        <v>64.0</v>
      </c>
      <c r="P9320" s="10" t="str">
        <f t="array" ref="P9320">_xlfn.XLOOKUP(A9320,subscriptions!B9320:B10004,subscriptions!C9320:C10004)</f>
        <v>Roam</v>
      </c>
      <c r="Q9320" s="10" t="s">
        <v>128</v>
      </c>
      <c r="R9320" s="10" t="s">
        <v>148</v>
      </c>
      <c r="S9320" s="10" t="s">
        <v>293</v>
      </c>
    </row>
    <row r="9321">
      <c r="A9321" s="1" t="s">
        <v>11654</v>
      </c>
      <c r="B9321" s="1" t="s">
        <v>1027</v>
      </c>
      <c r="C9321" s="1" t="s">
        <v>279</v>
      </c>
      <c r="D9321" s="1" t="s">
        <v>153</v>
      </c>
      <c r="E9321" s="1" t="s">
        <v>631</v>
      </c>
      <c r="F9321" s="1" t="s">
        <v>2293</v>
      </c>
      <c r="G9321" s="1" t="s">
        <v>29049</v>
      </c>
      <c r="H9321" s="1" t="s">
        <v>29050</v>
      </c>
      <c r="I9321" s="4">
        <v>84.37811342592593</v>
      </c>
      <c r="J9321" s="1">
        <v>1988.6</v>
      </c>
      <c r="K9321" s="1">
        <v>354.75</v>
      </c>
      <c r="M9321" s="10">
        <f t="array" ref="M9321">_xlfn.XLOOKUP(A9321,subscriptions!B9321:B10004,subscriptions!D9321:D10004)</f>
        <v>250</v>
      </c>
      <c r="N9321" s="10">
        <f t="array" ref="N9321">_xlfn.XLOOKUP(A9321,subscriptions!B9321:B10004,subscriptions!G9321:G10004)</f>
        <v>0</v>
      </c>
      <c r="O9321" s="10">
        <v>250.0</v>
      </c>
      <c r="P9321" s="10" t="str">
        <f t="array" ref="P9321">_xlfn.XLOOKUP(A9321,subscriptions!B9321:B10004,subscriptions!C9321:C10004)</f>
        <v>Business</v>
      </c>
      <c r="Q9321" s="10" t="s">
        <v>173</v>
      </c>
      <c r="R9321" s="10" t="s">
        <v>129</v>
      </c>
      <c r="S9321" s="10" t="s">
        <v>1302</v>
      </c>
    </row>
    <row r="9322">
      <c r="A9322" s="1" t="s">
        <v>11655</v>
      </c>
      <c r="B9322" s="1" t="s">
        <v>1141</v>
      </c>
      <c r="C9322" s="1" t="s">
        <v>658</v>
      </c>
      <c r="D9322" s="1" t="s">
        <v>27</v>
      </c>
      <c r="E9322" s="1" t="s">
        <v>631</v>
      </c>
      <c r="F9322" s="1" t="s">
        <v>632</v>
      </c>
      <c r="G9322" s="1" t="s">
        <v>29051</v>
      </c>
      <c r="H9322" s="1" t="s">
        <v>29052</v>
      </c>
      <c r="I9322" s="4">
        <v>84.37716435185185</v>
      </c>
      <c r="J9322" s="1">
        <v>402.94</v>
      </c>
      <c r="K9322" s="1">
        <v>55.61</v>
      </c>
      <c r="M9322" s="10">
        <f t="array" ref="M9322">_xlfn.XLOOKUP(A9322,subscriptions!B9322:B10004,subscriptions!D9322:D10004)</f>
        <v>50</v>
      </c>
      <c r="N9322" s="10">
        <f t="array" ref="N9322">_xlfn.XLOOKUP(A9322,subscriptions!B9322:B10004,subscriptions!G9322:G10004)</f>
        <v>5</v>
      </c>
      <c r="O9322" s="10">
        <v>47.5</v>
      </c>
      <c r="P9322" s="10" t="str">
        <f t="array" ref="P9322">_xlfn.XLOOKUP(A9322,subscriptions!B9322:B10004,subscriptions!C9322:C10004)</f>
        <v>Mini</v>
      </c>
      <c r="Q9322" s="10" t="s">
        <v>194</v>
      </c>
      <c r="R9322" s="10" t="s">
        <v>148</v>
      </c>
      <c r="S9322" s="10" t="s">
        <v>1360</v>
      </c>
    </row>
    <row r="9323">
      <c r="A9323" s="1" t="s">
        <v>11658</v>
      </c>
      <c r="B9323" s="1" t="s">
        <v>1414</v>
      </c>
      <c r="C9323" s="1" t="s">
        <v>26</v>
      </c>
      <c r="D9323" s="1" t="s">
        <v>27</v>
      </c>
      <c r="E9323" s="1" t="s">
        <v>262</v>
      </c>
      <c r="F9323" s="1" t="s">
        <v>4113</v>
      </c>
      <c r="G9323" s="1" t="s">
        <v>29053</v>
      </c>
      <c r="H9323" s="1" t="s">
        <v>29054</v>
      </c>
      <c r="I9323" s="4">
        <v>84.41751157407407</v>
      </c>
      <c r="J9323" s="1">
        <v>3290.0</v>
      </c>
      <c r="K9323" s="1">
        <v>738.76</v>
      </c>
      <c r="M9323" s="10">
        <f t="array" ref="M9323">_xlfn.XLOOKUP(A9323,subscriptions!B9323:B10004,subscriptions!D9323:D10004)</f>
        <v>50</v>
      </c>
      <c r="N9323" s="10">
        <f t="array" ref="N9323">_xlfn.XLOOKUP(A9323,subscriptions!B9323:B10004,subscriptions!G9323:G10004)</f>
        <v>10</v>
      </c>
      <c r="O9323" s="10">
        <v>45.0</v>
      </c>
      <c r="P9323" s="10" t="str">
        <f t="array" ref="P9323">_xlfn.XLOOKUP(A9323,subscriptions!B9323:B10004,subscriptions!C9323:C10004)</f>
        <v>Mini</v>
      </c>
      <c r="Q9323" s="10" t="s">
        <v>128</v>
      </c>
      <c r="R9323" s="10" t="s">
        <v>148</v>
      </c>
      <c r="S9323" s="10" t="s">
        <v>327</v>
      </c>
    </row>
    <row r="9324">
      <c r="A9324" s="1" t="s">
        <v>11659</v>
      </c>
      <c r="B9324" s="1" t="s">
        <v>24</v>
      </c>
      <c r="C9324" s="1" t="s">
        <v>524</v>
      </c>
      <c r="D9324" s="1" t="s">
        <v>27</v>
      </c>
      <c r="E9324" s="1" t="s">
        <v>631</v>
      </c>
      <c r="F9324" s="1" t="s">
        <v>1084</v>
      </c>
      <c r="G9324" s="1" t="s">
        <v>29055</v>
      </c>
      <c r="H9324" s="1" t="s">
        <v>29056</v>
      </c>
      <c r="I9324" s="4">
        <v>84.29667824074075</v>
      </c>
      <c r="J9324" s="1">
        <v>1486.55</v>
      </c>
      <c r="K9324" s="1">
        <v>356.17</v>
      </c>
      <c r="M9324" s="10">
        <f t="array" ref="M9324">_xlfn.XLOOKUP(A9324,subscriptions!B9324:B10004,subscriptions!D9324:D10004)</f>
        <v>50</v>
      </c>
      <c r="N9324" s="10">
        <f t="array" ref="N9324">_xlfn.XLOOKUP(A9324,subscriptions!B9324:B10004,subscriptions!G9324:G10004)</f>
        <v>20</v>
      </c>
      <c r="O9324" s="10">
        <v>40.0</v>
      </c>
      <c r="P9324" s="10" t="str">
        <f t="array" ref="P9324">_xlfn.XLOOKUP(A9324,subscriptions!B9324:B10004,subscriptions!C9324:C10004)</f>
        <v>Mini</v>
      </c>
      <c r="Q9324" s="10" t="s">
        <v>128</v>
      </c>
      <c r="R9324" s="10" t="s">
        <v>148</v>
      </c>
      <c r="S9324" s="10" t="s">
        <v>373</v>
      </c>
    </row>
    <row r="9325">
      <c r="A9325" s="1" t="s">
        <v>11660</v>
      </c>
      <c r="B9325" s="1" t="s">
        <v>109</v>
      </c>
      <c r="C9325" s="1" t="s">
        <v>198</v>
      </c>
      <c r="D9325" s="1" t="s">
        <v>27</v>
      </c>
      <c r="E9325" s="1" t="s">
        <v>714</v>
      </c>
      <c r="F9325" s="1" t="s">
        <v>1951</v>
      </c>
      <c r="G9325" s="1" t="s">
        <v>29057</v>
      </c>
      <c r="H9325" s="1" t="s">
        <v>29058</v>
      </c>
      <c r="I9325" s="4">
        <v>84.37883101851853</v>
      </c>
      <c r="J9325" s="1">
        <v>889.83</v>
      </c>
      <c r="K9325" s="1">
        <v>131.18</v>
      </c>
      <c r="M9325" s="10">
        <f t="array" ref="M9325">_xlfn.XLOOKUP(A9325,subscriptions!B9325:B10004,subscriptions!D9325:D10004)</f>
        <v>120</v>
      </c>
      <c r="N9325" s="10">
        <f t="array" ref="N9325">_xlfn.XLOOKUP(A9325,subscriptions!B9325:B10004,subscriptions!G9325:G10004)</f>
        <v>0</v>
      </c>
      <c r="O9325" s="10">
        <v>120.0</v>
      </c>
      <c r="P9325" s="10" t="str">
        <f t="array" ref="P9325">_xlfn.XLOOKUP(A9325,subscriptions!B9325:B10004,subscriptions!C9325:C10004)</f>
        <v>Residential</v>
      </c>
      <c r="Q9325" s="10" t="s">
        <v>173</v>
      </c>
      <c r="R9325" s="10" t="s">
        <v>212</v>
      </c>
      <c r="S9325" s="10" t="s">
        <v>1622</v>
      </c>
    </row>
    <row r="9326">
      <c r="A9326" s="1" t="s">
        <v>11661</v>
      </c>
      <c r="B9326" s="1" t="s">
        <v>1844</v>
      </c>
      <c r="C9326" s="1" t="s">
        <v>1678</v>
      </c>
      <c r="D9326" s="1" t="s">
        <v>153</v>
      </c>
      <c r="E9326" s="1" t="s">
        <v>239</v>
      </c>
      <c r="F9326" s="1" t="s">
        <v>606</v>
      </c>
      <c r="G9326" s="1" t="s">
        <v>29059</v>
      </c>
      <c r="H9326" s="1" t="s">
        <v>29060</v>
      </c>
      <c r="I9326" s="4">
        <v>84.33990740740741</v>
      </c>
      <c r="J9326" s="1">
        <v>351.95</v>
      </c>
      <c r="K9326" s="1">
        <v>68.94</v>
      </c>
      <c r="M9326" s="10">
        <f t="array" ref="M9326">_xlfn.XLOOKUP(A9326,subscriptions!B9326:B10004,subscriptions!D9326:D10004)</f>
        <v>50</v>
      </c>
      <c r="N9326" s="10">
        <f t="array" ref="N9326">_xlfn.XLOOKUP(A9326,subscriptions!B9326:B10004,subscriptions!G9326:G10004)</f>
        <v>5</v>
      </c>
      <c r="O9326" s="10">
        <v>47.5</v>
      </c>
      <c r="P9326" s="10" t="str">
        <f t="array" ref="P9326">_xlfn.XLOOKUP(A9326,subscriptions!B9326:B10004,subscriptions!C9326:C10004)</f>
        <v>Mini</v>
      </c>
      <c r="Q9326" s="10" t="s">
        <v>194</v>
      </c>
      <c r="R9326" s="10" t="s">
        <v>148</v>
      </c>
      <c r="S9326" s="10" t="s">
        <v>234</v>
      </c>
    </row>
    <row r="9327">
      <c r="A9327" s="1" t="s">
        <v>11662</v>
      </c>
      <c r="B9327" s="1" t="s">
        <v>1491</v>
      </c>
      <c r="C9327" s="1" t="s">
        <v>1388</v>
      </c>
      <c r="D9327" s="1" t="s">
        <v>153</v>
      </c>
      <c r="E9327" s="1" t="s">
        <v>332</v>
      </c>
      <c r="F9327" s="1" t="s">
        <v>618</v>
      </c>
      <c r="G9327" s="1" t="s">
        <v>29061</v>
      </c>
      <c r="H9327" s="1" t="s">
        <v>29062</v>
      </c>
      <c r="I9327" s="4">
        <v>84.29601851851852</v>
      </c>
      <c r="J9327" s="1">
        <v>4328.77</v>
      </c>
      <c r="K9327" s="1">
        <v>767.98</v>
      </c>
      <c r="M9327" s="10">
        <f t="array" ref="M9327">_xlfn.XLOOKUP(A9327,subscriptions!B9327:B10004,subscriptions!D9327:D10004)</f>
        <v>250</v>
      </c>
      <c r="N9327" s="10">
        <f t="array" ref="N9327">_xlfn.XLOOKUP(A9327,subscriptions!B9327:B10004,subscriptions!G9327:G10004)</f>
        <v>10</v>
      </c>
      <c r="O9327" s="10">
        <v>225.0</v>
      </c>
      <c r="P9327" s="10" t="str">
        <f t="array" ref="P9327">_xlfn.XLOOKUP(A9327,subscriptions!B9327:B10004,subscriptions!C9327:C10004)</f>
        <v>Business</v>
      </c>
      <c r="Q9327" s="10" t="s">
        <v>128</v>
      </c>
      <c r="R9327" s="10" t="s">
        <v>129</v>
      </c>
      <c r="S9327" s="10" t="s">
        <v>655</v>
      </c>
    </row>
    <row r="9328">
      <c r="A9328" s="1" t="s">
        <v>11663</v>
      </c>
      <c r="B9328" s="1" t="s">
        <v>389</v>
      </c>
      <c r="C9328" s="1" t="s">
        <v>1876</v>
      </c>
      <c r="D9328" s="1" t="s">
        <v>27</v>
      </c>
      <c r="E9328" s="1" t="s">
        <v>332</v>
      </c>
      <c r="F9328" s="1" t="s">
        <v>333</v>
      </c>
      <c r="G9328" s="1" t="s">
        <v>29063</v>
      </c>
      <c r="H9328" s="1" t="s">
        <v>29064</v>
      </c>
      <c r="I9328" s="4">
        <v>84.38359953703704</v>
      </c>
      <c r="J9328" s="1">
        <v>2160.16</v>
      </c>
      <c r="K9328" s="1">
        <v>295.38</v>
      </c>
      <c r="M9328" s="10">
        <f t="array" ref="M9328">_xlfn.XLOOKUP(A9328,subscriptions!B9328:B10004,subscriptions!D9328:D10004)</f>
        <v>50</v>
      </c>
      <c r="N9328" s="10">
        <f t="array" ref="N9328">_xlfn.XLOOKUP(A9328,subscriptions!B9328:B10004,subscriptions!G9328:G10004)</f>
        <v>20</v>
      </c>
      <c r="O9328" s="10">
        <v>40.0</v>
      </c>
      <c r="P9328" s="10" t="str">
        <f t="array" ref="P9328">_xlfn.XLOOKUP(A9328,subscriptions!B9328:B10004,subscriptions!C9328:C10004)</f>
        <v>Mini</v>
      </c>
      <c r="Q9328" s="10" t="s">
        <v>128</v>
      </c>
      <c r="R9328" s="10" t="s">
        <v>148</v>
      </c>
      <c r="S9328" s="10" t="s">
        <v>882</v>
      </c>
    </row>
    <row r="9329">
      <c r="A9329" s="1" t="s">
        <v>11664</v>
      </c>
      <c r="B9329" s="1" t="s">
        <v>1886</v>
      </c>
      <c r="C9329" s="1" t="s">
        <v>237</v>
      </c>
      <c r="D9329" s="1" t="s">
        <v>27</v>
      </c>
      <c r="E9329" s="1" t="s">
        <v>28</v>
      </c>
      <c r="F9329" s="1" t="s">
        <v>2581</v>
      </c>
      <c r="G9329" s="1" t="s">
        <v>29065</v>
      </c>
      <c r="H9329" s="1" t="s">
        <v>29066</v>
      </c>
      <c r="I9329" s="4">
        <v>84.1674537037037</v>
      </c>
      <c r="J9329" s="1">
        <v>399.84</v>
      </c>
      <c r="K9329" s="1">
        <v>100.31</v>
      </c>
      <c r="M9329" s="10">
        <f t="array" ref="M9329">_xlfn.XLOOKUP(A9329,subscriptions!B9329:B10004,subscriptions!D9329:D10004)</f>
        <v>120</v>
      </c>
      <c r="N9329" s="10">
        <f t="array" ref="N9329">_xlfn.XLOOKUP(A9329,subscriptions!B9329:B10004,subscriptions!G9329:G10004)</f>
        <v>0</v>
      </c>
      <c r="O9329" s="10">
        <v>120.0</v>
      </c>
      <c r="P9329" s="10" t="str">
        <f t="array" ref="P9329">_xlfn.XLOOKUP(A9329,subscriptions!B9329:B10004,subscriptions!C9329:C10004)</f>
        <v>Residential</v>
      </c>
      <c r="Q9329" s="10" t="s">
        <v>173</v>
      </c>
      <c r="R9329" s="10" t="s">
        <v>212</v>
      </c>
      <c r="S9329" s="10" t="s">
        <v>1412</v>
      </c>
    </row>
    <row r="9330">
      <c r="A9330" s="1" t="s">
        <v>11665</v>
      </c>
      <c r="B9330" s="1" t="s">
        <v>2327</v>
      </c>
      <c r="C9330" s="1" t="s">
        <v>279</v>
      </c>
      <c r="D9330" s="1" t="s">
        <v>27</v>
      </c>
      <c r="E9330" s="1" t="s">
        <v>714</v>
      </c>
      <c r="F9330" s="1" t="s">
        <v>3419</v>
      </c>
      <c r="G9330" s="1" t="s">
        <v>29067</v>
      </c>
      <c r="H9330" s="1" t="s">
        <v>29068</v>
      </c>
      <c r="I9330" s="4">
        <v>84.42042824074075</v>
      </c>
      <c r="J9330" s="1">
        <v>668.08</v>
      </c>
      <c r="K9330" s="1">
        <v>148.85</v>
      </c>
      <c r="M9330" s="10">
        <f t="array" ref="M9330">_xlfn.XLOOKUP(A9330,subscriptions!B9330:B10004,subscriptions!D9330:D10004)</f>
        <v>120</v>
      </c>
      <c r="N9330" s="10">
        <f t="array" ref="N9330">_xlfn.XLOOKUP(A9330,subscriptions!B9330:B10004,subscriptions!G9330:G10004)</f>
        <v>5</v>
      </c>
      <c r="O9330" s="10">
        <v>114.0</v>
      </c>
      <c r="P9330" s="10" t="str">
        <f t="array" ref="P9330">_xlfn.XLOOKUP(A9330,subscriptions!B9330:B10004,subscriptions!C9330:C10004)</f>
        <v>Residential</v>
      </c>
      <c r="Q9330" s="10" t="s">
        <v>194</v>
      </c>
      <c r="R9330" s="10" t="s">
        <v>212</v>
      </c>
      <c r="S9330" s="10" t="s">
        <v>940</v>
      </c>
    </row>
    <row r="9331">
      <c r="A9331" s="1" t="s">
        <v>11666</v>
      </c>
      <c r="B9331" s="1" t="s">
        <v>1141</v>
      </c>
      <c r="C9331" s="1" t="s">
        <v>556</v>
      </c>
      <c r="D9331" s="1" t="s">
        <v>27</v>
      </c>
      <c r="E9331" s="1" t="s">
        <v>262</v>
      </c>
      <c r="F9331" s="1" t="s">
        <v>1835</v>
      </c>
      <c r="G9331" s="1" t="s">
        <v>29069</v>
      </c>
      <c r="H9331" s="1" t="s">
        <v>29070</v>
      </c>
      <c r="I9331" s="4">
        <v>84.21070601851852</v>
      </c>
      <c r="J9331" s="1">
        <v>2538.53</v>
      </c>
      <c r="K9331" s="1">
        <v>414.95</v>
      </c>
      <c r="M9331" s="10">
        <f t="array" ref="M9331">_xlfn.XLOOKUP(A9331,subscriptions!B9331:B10004,subscriptions!D9331:D10004)</f>
        <v>80</v>
      </c>
      <c r="N9331" s="10">
        <f t="array" ref="N9331">_xlfn.XLOOKUP(A9331,subscriptions!B9331:B10004,subscriptions!G9331:G10004)</f>
        <v>10</v>
      </c>
      <c r="O9331" s="10">
        <v>72.0</v>
      </c>
      <c r="P9331" s="10" t="str">
        <f t="array" ref="P9331">_xlfn.XLOOKUP(A9331,subscriptions!B9331:B10004,subscriptions!C9331:C10004)</f>
        <v>Roam</v>
      </c>
      <c r="Q9331" s="10" t="s">
        <v>128</v>
      </c>
      <c r="R9331" s="10" t="s">
        <v>148</v>
      </c>
      <c r="S9331" s="10" t="s">
        <v>770</v>
      </c>
    </row>
    <row r="9332">
      <c r="A9332" s="1" t="s">
        <v>11667</v>
      </c>
      <c r="B9332" s="1" t="s">
        <v>439</v>
      </c>
      <c r="C9332" s="1" t="s">
        <v>673</v>
      </c>
      <c r="D9332" s="1" t="s">
        <v>153</v>
      </c>
      <c r="E9332" s="1" t="s">
        <v>111</v>
      </c>
      <c r="F9332" s="1" t="s">
        <v>1362</v>
      </c>
      <c r="G9332" s="1" t="s">
        <v>29071</v>
      </c>
      <c r="H9332" s="1" t="s">
        <v>29072</v>
      </c>
      <c r="I9332" s="4">
        <v>84.17232638888889</v>
      </c>
      <c r="J9332" s="1">
        <v>1834.5</v>
      </c>
      <c r="K9332" s="1">
        <v>238.81</v>
      </c>
      <c r="M9332" s="10">
        <f t="array" ref="M9332">_xlfn.XLOOKUP(A9332,subscriptions!B9332:B10004,subscriptions!D9332:D10004)</f>
        <v>120</v>
      </c>
      <c r="N9332" s="10">
        <f t="array" ref="N9332">_xlfn.XLOOKUP(A9332,subscriptions!B9332:B10004,subscriptions!G9332:G10004)</f>
        <v>20</v>
      </c>
      <c r="O9332" s="10">
        <v>96.0</v>
      </c>
      <c r="P9332" s="10" t="str">
        <f t="array" ref="P9332">_xlfn.XLOOKUP(A9332,subscriptions!B9332:B10004,subscriptions!C9332:C10004)</f>
        <v>Residential</v>
      </c>
      <c r="Q9332" s="10" t="s">
        <v>128</v>
      </c>
      <c r="R9332" s="10" t="s">
        <v>148</v>
      </c>
      <c r="S9332" s="10" t="s">
        <v>1637</v>
      </c>
    </row>
    <row r="9333">
      <c r="A9333" s="1" t="s">
        <v>11668</v>
      </c>
      <c r="B9333" s="1" t="s">
        <v>814</v>
      </c>
      <c r="C9333" s="1" t="s">
        <v>605</v>
      </c>
      <c r="D9333" s="1" t="s">
        <v>153</v>
      </c>
      <c r="E9333" s="1" t="s">
        <v>332</v>
      </c>
      <c r="F9333" s="1" t="s">
        <v>788</v>
      </c>
      <c r="G9333" s="1" t="s">
        <v>29073</v>
      </c>
      <c r="H9333" s="1" t="s">
        <v>29074</v>
      </c>
      <c r="I9333" s="4">
        <v>84.38141203703704</v>
      </c>
      <c r="J9333" s="1">
        <v>2227.27</v>
      </c>
      <c r="K9333" s="1">
        <v>342.9</v>
      </c>
      <c r="M9333" s="10">
        <f t="array" ref="M9333">_xlfn.XLOOKUP(A9333,subscriptions!B9333:B10004,subscriptions!D9333:D10004)</f>
        <v>250</v>
      </c>
      <c r="N9333" s="10">
        <f t="array" ref="N9333">_xlfn.XLOOKUP(A9333,subscriptions!B9333:B10004,subscriptions!G9333:G10004)</f>
        <v>0</v>
      </c>
      <c r="O9333" s="10">
        <v>250.0</v>
      </c>
      <c r="P9333" s="10" t="str">
        <f t="array" ref="P9333">_xlfn.XLOOKUP(A9333,subscriptions!B9333:B10004,subscriptions!C9333:C10004)</f>
        <v>Business</v>
      </c>
      <c r="Q9333" s="10" t="s">
        <v>173</v>
      </c>
      <c r="R9333" s="10" t="s">
        <v>129</v>
      </c>
      <c r="S9333" s="10" t="s">
        <v>1789</v>
      </c>
    </row>
    <row r="9334">
      <c r="A9334" s="1" t="s">
        <v>11669</v>
      </c>
      <c r="B9334" s="1" t="s">
        <v>1226</v>
      </c>
      <c r="C9334" s="1" t="s">
        <v>456</v>
      </c>
      <c r="D9334" s="1" t="s">
        <v>153</v>
      </c>
      <c r="E9334" s="1" t="s">
        <v>179</v>
      </c>
      <c r="F9334" s="1" t="s">
        <v>901</v>
      </c>
      <c r="G9334" s="1" t="s">
        <v>29075</v>
      </c>
      <c r="H9334" s="1" t="s">
        <v>29076</v>
      </c>
      <c r="I9334" s="4">
        <v>84.41747685185184</v>
      </c>
      <c r="J9334" s="1">
        <v>922.95</v>
      </c>
      <c r="K9334" s="1">
        <v>223.91</v>
      </c>
      <c r="L9334" s="1">
        <v>100.0</v>
      </c>
      <c r="M9334" s="10">
        <f t="array" ref="M9334">_xlfn.XLOOKUP(A9334,subscriptions!B9334:B10004,subscriptions!D9334:D10004)</f>
        <v>120</v>
      </c>
      <c r="N9334" s="10">
        <f t="array" ref="N9334">_xlfn.XLOOKUP(A9334,subscriptions!B9334:B10004,subscriptions!G9334:G10004)</f>
        <v>5</v>
      </c>
      <c r="O9334" s="10">
        <v>114.0</v>
      </c>
      <c r="P9334" s="10" t="str">
        <f t="array" ref="P9334">_xlfn.XLOOKUP(A9334,subscriptions!B9334:B10004,subscriptions!C9334:C10004)</f>
        <v>Residential</v>
      </c>
      <c r="Q9334" s="10" t="s">
        <v>194</v>
      </c>
      <c r="R9334" s="10" t="s">
        <v>212</v>
      </c>
      <c r="S9334" s="10" t="s">
        <v>327</v>
      </c>
    </row>
    <row r="9335">
      <c r="A9335" s="1" t="s">
        <v>11670</v>
      </c>
      <c r="B9335" s="1" t="s">
        <v>1995</v>
      </c>
      <c r="C9335" s="1" t="s">
        <v>152</v>
      </c>
      <c r="D9335" s="1" t="s">
        <v>153</v>
      </c>
      <c r="E9335" s="1" t="s">
        <v>631</v>
      </c>
      <c r="F9335" s="1" t="s">
        <v>922</v>
      </c>
      <c r="G9335" s="1" t="s">
        <v>29077</v>
      </c>
      <c r="H9335" s="1" t="s">
        <v>29078</v>
      </c>
      <c r="I9335" s="4">
        <v>84.37946759259259</v>
      </c>
      <c r="J9335" s="1">
        <v>1940.69</v>
      </c>
      <c r="K9335" s="1">
        <v>461.68</v>
      </c>
      <c r="M9335" s="10">
        <f t="array" ref="M9335">_xlfn.XLOOKUP(A9335,subscriptions!B9335:B10004,subscriptions!D9335:D10004)</f>
        <v>120</v>
      </c>
      <c r="N9335" s="10">
        <f t="array" ref="N9335">_xlfn.XLOOKUP(A9335,subscriptions!B9335:B10004,subscriptions!G9335:G10004)</f>
        <v>10</v>
      </c>
      <c r="O9335" s="10">
        <v>108.0</v>
      </c>
      <c r="P9335" s="10" t="str">
        <f t="array" ref="P9335">_xlfn.XLOOKUP(A9335,subscriptions!B9335:B10004,subscriptions!C9335:C10004)</f>
        <v>Residential</v>
      </c>
      <c r="Q9335" s="10" t="s">
        <v>128</v>
      </c>
      <c r="R9335" s="10" t="s">
        <v>212</v>
      </c>
      <c r="S9335" s="10" t="s">
        <v>2380</v>
      </c>
    </row>
    <row r="9336">
      <c r="A9336" s="1" t="s">
        <v>11671</v>
      </c>
      <c r="B9336" s="1" t="s">
        <v>1624</v>
      </c>
      <c r="C9336" s="1" t="s">
        <v>261</v>
      </c>
      <c r="D9336" s="1" t="s">
        <v>27</v>
      </c>
      <c r="E9336" s="1" t="s">
        <v>111</v>
      </c>
      <c r="F9336" s="1" t="s">
        <v>1906</v>
      </c>
      <c r="G9336" s="1" t="s">
        <v>29079</v>
      </c>
      <c r="H9336" s="1" t="s">
        <v>29080</v>
      </c>
      <c r="I9336" s="4">
        <v>84.2933449074074</v>
      </c>
      <c r="J9336" s="1">
        <v>782.85</v>
      </c>
      <c r="K9336" s="1">
        <v>73.75</v>
      </c>
      <c r="M9336" s="10">
        <f t="array" ref="M9336">_xlfn.XLOOKUP(A9336,subscriptions!B9336:B10004,subscriptions!D9336:D10004)</f>
        <v>120</v>
      </c>
      <c r="N9336" s="10">
        <f t="array" ref="N9336">_xlfn.XLOOKUP(A9336,subscriptions!B9336:B10004,subscriptions!G9336:G10004)</f>
        <v>20</v>
      </c>
      <c r="O9336" s="10">
        <v>96.0</v>
      </c>
      <c r="P9336" s="10" t="str">
        <f t="array" ref="P9336">_xlfn.XLOOKUP(A9336,subscriptions!B9336:B10004,subscriptions!C9336:C10004)</f>
        <v>Residential</v>
      </c>
      <c r="Q9336" s="10" t="s">
        <v>128</v>
      </c>
      <c r="R9336" s="10" t="s">
        <v>148</v>
      </c>
      <c r="S9336" s="10" t="s">
        <v>1779</v>
      </c>
    </row>
    <row r="9337">
      <c r="A9337" s="1" t="s">
        <v>11672</v>
      </c>
      <c r="B9337" s="1" t="s">
        <v>1939</v>
      </c>
      <c r="C9337" s="1" t="s">
        <v>800</v>
      </c>
      <c r="D9337" s="1" t="s">
        <v>153</v>
      </c>
      <c r="E9337" s="1" t="s">
        <v>280</v>
      </c>
      <c r="F9337" s="1" t="s">
        <v>494</v>
      </c>
      <c r="G9337" s="1" t="s">
        <v>29081</v>
      </c>
      <c r="H9337" s="1" t="s">
        <v>29082</v>
      </c>
      <c r="I9337" s="4">
        <v>84.25767361111112</v>
      </c>
      <c r="J9337" s="1">
        <v>405.98</v>
      </c>
      <c r="K9337" s="1">
        <v>86.69</v>
      </c>
      <c r="M9337" s="10">
        <f t="array" ref="M9337">_xlfn.XLOOKUP(A9337,subscriptions!B9337:B10004,subscriptions!D9337:D10004)</f>
        <v>120</v>
      </c>
      <c r="N9337" s="10">
        <f t="array" ref="N9337">_xlfn.XLOOKUP(A9337,subscriptions!B9337:B10004,subscriptions!G9337:G10004)</f>
        <v>0</v>
      </c>
      <c r="O9337" s="10">
        <v>120.0</v>
      </c>
      <c r="P9337" s="10" t="str">
        <f t="array" ref="P9337">_xlfn.XLOOKUP(A9337,subscriptions!B9337:B10004,subscriptions!C9337:C10004)</f>
        <v>Residential</v>
      </c>
      <c r="Q9337" s="10" t="s">
        <v>173</v>
      </c>
      <c r="R9337" s="10" t="s">
        <v>212</v>
      </c>
      <c r="S9337" s="10" t="s">
        <v>603</v>
      </c>
    </row>
    <row r="9338">
      <c r="A9338" s="1" t="s">
        <v>11675</v>
      </c>
      <c r="B9338" s="1" t="s">
        <v>814</v>
      </c>
      <c r="C9338" s="1" t="s">
        <v>473</v>
      </c>
      <c r="D9338" s="1" t="s">
        <v>153</v>
      </c>
      <c r="E9338" s="1" t="s">
        <v>179</v>
      </c>
      <c r="F9338" s="1" t="s">
        <v>1760</v>
      </c>
      <c r="G9338" s="1" t="s">
        <v>29083</v>
      </c>
      <c r="H9338" s="1" t="s">
        <v>29084</v>
      </c>
      <c r="I9338" s="4">
        <v>84.21112268518519</v>
      </c>
      <c r="J9338" s="1">
        <v>1552.27</v>
      </c>
      <c r="K9338" s="1">
        <v>377.37</v>
      </c>
      <c r="L9338" s="1">
        <v>100.0</v>
      </c>
      <c r="M9338" s="10">
        <f t="array" ref="M9338">_xlfn.XLOOKUP(A9338,subscriptions!B9338:B10004,subscriptions!D9338:D10004)</f>
        <v>120</v>
      </c>
      <c r="N9338" s="10">
        <f t="array" ref="N9338">_xlfn.XLOOKUP(A9338,subscriptions!B9338:B10004,subscriptions!G9338:G10004)</f>
        <v>5</v>
      </c>
      <c r="O9338" s="10">
        <v>114.0</v>
      </c>
      <c r="P9338" s="10" t="str">
        <f t="array" ref="P9338">_xlfn.XLOOKUP(A9338,subscriptions!B9338:B10004,subscriptions!C9338:C10004)</f>
        <v>Residential</v>
      </c>
      <c r="Q9338" s="10" t="s">
        <v>194</v>
      </c>
      <c r="R9338" s="10" t="s">
        <v>212</v>
      </c>
      <c r="S9338" s="10" t="s">
        <v>438</v>
      </c>
    </row>
    <row r="9339">
      <c r="A9339" s="1" t="s">
        <v>11676</v>
      </c>
      <c r="B9339" s="1" t="s">
        <v>573</v>
      </c>
      <c r="C9339" s="1" t="s">
        <v>1100</v>
      </c>
      <c r="D9339" s="1" t="s">
        <v>27</v>
      </c>
      <c r="E9339" s="1" t="s">
        <v>239</v>
      </c>
      <c r="F9339" s="1" t="s">
        <v>2132</v>
      </c>
      <c r="G9339" s="1" t="s">
        <v>29085</v>
      </c>
      <c r="H9339" s="1" t="s">
        <v>29086</v>
      </c>
      <c r="I9339" s="4">
        <v>84.1717824074074</v>
      </c>
      <c r="J9339" s="1">
        <v>5645.42</v>
      </c>
      <c r="K9339" s="1">
        <v>862.93</v>
      </c>
      <c r="M9339" s="10">
        <f t="array" ref="M9339">_xlfn.XLOOKUP(A9339,subscriptions!B9339:B10004,subscriptions!D9339:D10004)</f>
        <v>120</v>
      </c>
      <c r="N9339" s="10">
        <f t="array" ref="N9339">_xlfn.XLOOKUP(A9339,subscriptions!B9339:B10004,subscriptions!G9339:G10004)</f>
        <v>10</v>
      </c>
      <c r="O9339" s="10">
        <v>108.0</v>
      </c>
      <c r="P9339" s="10" t="str">
        <f t="array" ref="P9339">_xlfn.XLOOKUP(A9339,subscriptions!B9339:B10004,subscriptions!C9339:C10004)</f>
        <v>Residential</v>
      </c>
      <c r="Q9339" s="10" t="s">
        <v>128</v>
      </c>
      <c r="R9339" s="10" t="s">
        <v>212</v>
      </c>
      <c r="S9339" s="10" t="s">
        <v>1082</v>
      </c>
    </row>
    <row r="9340">
      <c r="A9340" s="1" t="s">
        <v>11677</v>
      </c>
      <c r="B9340" s="1" t="s">
        <v>1262</v>
      </c>
      <c r="C9340" s="1" t="s">
        <v>673</v>
      </c>
      <c r="D9340" s="1" t="s">
        <v>27</v>
      </c>
      <c r="E9340" s="1" t="s">
        <v>280</v>
      </c>
      <c r="F9340" s="1" t="s">
        <v>376</v>
      </c>
      <c r="G9340" s="1" t="s">
        <v>29087</v>
      </c>
      <c r="H9340" s="1" t="s">
        <v>29088</v>
      </c>
      <c r="I9340" s="4">
        <v>84.29326388888889</v>
      </c>
      <c r="J9340" s="1">
        <v>607.9</v>
      </c>
      <c r="K9340" s="1">
        <v>170.26</v>
      </c>
      <c r="M9340" s="10">
        <f t="array" ref="M9340">_xlfn.XLOOKUP(A9340,subscriptions!B9340:B10004,subscriptions!D9340:D10004)</f>
        <v>80</v>
      </c>
      <c r="N9340" s="10">
        <f t="array" ref="N9340">_xlfn.XLOOKUP(A9340,subscriptions!B9340:B10004,subscriptions!G9340:G10004)</f>
        <v>20</v>
      </c>
      <c r="O9340" s="10">
        <v>64.0</v>
      </c>
      <c r="P9340" s="10" t="str">
        <f t="array" ref="P9340">_xlfn.XLOOKUP(A9340,subscriptions!B9340:B10004,subscriptions!C9340:C10004)</f>
        <v>Roam</v>
      </c>
      <c r="Q9340" s="10" t="s">
        <v>128</v>
      </c>
      <c r="R9340" s="10" t="s">
        <v>148</v>
      </c>
      <c r="S9340" s="10" t="s">
        <v>1779</v>
      </c>
    </row>
    <row r="9341">
      <c r="A9341" s="1" t="s">
        <v>11678</v>
      </c>
      <c r="B9341" s="1" t="s">
        <v>748</v>
      </c>
      <c r="C9341" s="1" t="s">
        <v>426</v>
      </c>
      <c r="D9341" s="1" t="s">
        <v>27</v>
      </c>
      <c r="E9341" s="1" t="s">
        <v>111</v>
      </c>
      <c r="F9341" s="1" t="s">
        <v>1227</v>
      </c>
      <c r="G9341" s="1" t="s">
        <v>29089</v>
      </c>
      <c r="H9341" s="1" t="s">
        <v>29090</v>
      </c>
      <c r="I9341" s="4">
        <v>84.29947916666667</v>
      </c>
      <c r="J9341" s="1">
        <v>976.97</v>
      </c>
      <c r="K9341" s="1">
        <v>128.87</v>
      </c>
      <c r="M9341" s="10">
        <f t="array" ref="M9341">_xlfn.XLOOKUP(A9341,subscriptions!B9341:B10004,subscriptions!D9341:D10004)</f>
        <v>50</v>
      </c>
      <c r="N9341" s="10">
        <f t="array" ref="N9341">_xlfn.XLOOKUP(A9341,subscriptions!B9341:B10004,subscriptions!G9341:G10004)</f>
        <v>0</v>
      </c>
      <c r="O9341" s="10">
        <v>50.0</v>
      </c>
      <c r="P9341" s="10" t="str">
        <f t="array" ref="P9341">_xlfn.XLOOKUP(A9341,subscriptions!B9341:B10004,subscriptions!C9341:C10004)</f>
        <v>Mini</v>
      </c>
      <c r="Q9341" s="10" t="s">
        <v>173</v>
      </c>
      <c r="R9341" s="10" t="s">
        <v>148</v>
      </c>
      <c r="S9341" s="10" t="s">
        <v>522</v>
      </c>
    </row>
    <row r="9342">
      <c r="A9342" s="1" t="s">
        <v>11679</v>
      </c>
      <c r="B9342" s="1" t="s">
        <v>1886</v>
      </c>
      <c r="C9342" s="1" t="s">
        <v>492</v>
      </c>
      <c r="D9342" s="1" t="s">
        <v>27</v>
      </c>
      <c r="E9342" s="1" t="s">
        <v>179</v>
      </c>
      <c r="F9342" s="1" t="s">
        <v>4595</v>
      </c>
      <c r="G9342" s="1" t="s">
        <v>29091</v>
      </c>
      <c r="H9342" s="1" t="s">
        <v>29092</v>
      </c>
      <c r="I9342" s="4">
        <v>84.37788194444444</v>
      </c>
      <c r="J9342" s="1">
        <v>1731.29</v>
      </c>
      <c r="K9342" s="1">
        <v>271.3</v>
      </c>
      <c r="L9342" s="1">
        <v>100.0</v>
      </c>
      <c r="M9342" s="10">
        <f t="array" ref="M9342">_xlfn.XLOOKUP(A9342,subscriptions!B9342:B10004,subscriptions!D9342:D10004)</f>
        <v>120</v>
      </c>
      <c r="N9342" s="10">
        <f t="array" ref="N9342">_xlfn.XLOOKUP(A9342,subscriptions!B9342:B10004,subscriptions!G9342:G10004)</f>
        <v>5</v>
      </c>
      <c r="O9342" s="10">
        <v>114.0</v>
      </c>
      <c r="P9342" s="10" t="str">
        <f t="array" ref="P9342">_xlfn.XLOOKUP(A9342,subscriptions!B9342:B10004,subscriptions!C9342:C10004)</f>
        <v>Residential</v>
      </c>
      <c r="Q9342" s="10" t="s">
        <v>194</v>
      </c>
      <c r="R9342" s="10" t="s">
        <v>212</v>
      </c>
      <c r="S9342" s="10" t="s">
        <v>1302</v>
      </c>
    </row>
    <row r="9343">
      <c r="A9343" s="1" t="s">
        <v>11680</v>
      </c>
      <c r="B9343" s="1" t="s">
        <v>941</v>
      </c>
      <c r="C9343" s="1" t="s">
        <v>734</v>
      </c>
      <c r="D9343" s="1" t="s">
        <v>27</v>
      </c>
      <c r="E9343" s="1" t="s">
        <v>111</v>
      </c>
      <c r="F9343" s="1" t="s">
        <v>154</v>
      </c>
      <c r="G9343" s="1" t="s">
        <v>29093</v>
      </c>
      <c r="H9343" s="1" t="s">
        <v>29094</v>
      </c>
      <c r="I9343" s="4">
        <v>84.33568287037038</v>
      </c>
      <c r="J9343" s="1">
        <v>1219.71</v>
      </c>
      <c r="K9343" s="1">
        <v>301.3</v>
      </c>
      <c r="M9343" s="10">
        <f t="array" ref="M9343">_xlfn.XLOOKUP(A9343,subscriptions!B9343:B10004,subscriptions!D9343:D10004)</f>
        <v>120</v>
      </c>
      <c r="N9343" s="10">
        <f t="array" ref="N9343">_xlfn.XLOOKUP(A9343,subscriptions!B9343:B10004,subscriptions!G9343:G10004)</f>
        <v>10</v>
      </c>
      <c r="O9343" s="10">
        <v>108.0</v>
      </c>
      <c r="P9343" s="10" t="str">
        <f t="array" ref="P9343">_xlfn.XLOOKUP(A9343,subscriptions!B9343:B10004,subscriptions!C9343:C10004)</f>
        <v>Residential</v>
      </c>
      <c r="Q9343" s="10" t="s">
        <v>128</v>
      </c>
      <c r="R9343" s="10" t="s">
        <v>212</v>
      </c>
      <c r="S9343" s="10" t="s">
        <v>571</v>
      </c>
    </row>
    <row r="9344">
      <c r="A9344" s="1" t="s">
        <v>11681</v>
      </c>
      <c r="B9344" s="1" t="s">
        <v>329</v>
      </c>
      <c r="C9344" s="1" t="s">
        <v>152</v>
      </c>
      <c r="D9344" s="1" t="s">
        <v>27</v>
      </c>
      <c r="E9344" s="1" t="s">
        <v>332</v>
      </c>
      <c r="F9344" s="1" t="s">
        <v>618</v>
      </c>
      <c r="G9344" s="1" t="s">
        <v>29095</v>
      </c>
      <c r="H9344" s="1" t="s">
        <v>29096</v>
      </c>
      <c r="I9344" s="4">
        <v>84.30033564814815</v>
      </c>
      <c r="J9344" s="1">
        <v>2831.36</v>
      </c>
      <c r="K9344" s="1">
        <v>348.54</v>
      </c>
      <c r="M9344" s="10">
        <f t="array" ref="M9344">_xlfn.XLOOKUP(A9344,subscriptions!B9344:B10004,subscriptions!D9344:D10004)</f>
        <v>120</v>
      </c>
      <c r="N9344" s="10">
        <f t="array" ref="N9344">_xlfn.XLOOKUP(A9344,subscriptions!B9344:B10004,subscriptions!G9344:G10004)</f>
        <v>20</v>
      </c>
      <c r="O9344" s="10">
        <v>96.0</v>
      </c>
      <c r="P9344" s="10" t="str">
        <f t="array" ref="P9344">_xlfn.XLOOKUP(A9344,subscriptions!B9344:B10004,subscriptions!C9344:C10004)</f>
        <v>Residential</v>
      </c>
      <c r="Q9344" s="10" t="s">
        <v>128</v>
      </c>
      <c r="R9344" s="10" t="s">
        <v>148</v>
      </c>
      <c r="S9344" s="10" t="s">
        <v>1172</v>
      </c>
    </row>
    <row r="9345">
      <c r="A9345" s="1" t="s">
        <v>11682</v>
      </c>
      <c r="B9345" s="1" t="s">
        <v>1317</v>
      </c>
      <c r="C9345" s="1" t="s">
        <v>152</v>
      </c>
      <c r="D9345" s="1" t="s">
        <v>27</v>
      </c>
      <c r="E9345" s="1" t="s">
        <v>714</v>
      </c>
      <c r="F9345" s="1" t="s">
        <v>3419</v>
      </c>
      <c r="G9345" s="1" t="s">
        <v>29097</v>
      </c>
      <c r="H9345" s="1" t="s">
        <v>29098</v>
      </c>
      <c r="I9345" s="4">
        <v>84.21680555555555</v>
      </c>
      <c r="J9345" s="1">
        <v>2201.61</v>
      </c>
      <c r="K9345" s="1">
        <v>391.65</v>
      </c>
      <c r="M9345" s="10">
        <f t="array" ref="M9345">_xlfn.XLOOKUP(A9345,subscriptions!B9345:B10004,subscriptions!D9345:D10004)</f>
        <v>250</v>
      </c>
      <c r="N9345" s="10">
        <f t="array" ref="N9345">_xlfn.XLOOKUP(A9345,subscriptions!B9345:B10004,subscriptions!G9345:G10004)</f>
        <v>0</v>
      </c>
      <c r="O9345" s="10">
        <v>250.0</v>
      </c>
      <c r="P9345" s="10" t="str">
        <f t="array" ref="P9345">_xlfn.XLOOKUP(A9345,subscriptions!B9345:B10004,subscriptions!C9345:C10004)</f>
        <v>Business</v>
      </c>
      <c r="Q9345" s="10" t="s">
        <v>173</v>
      </c>
      <c r="R9345" s="10" t="s">
        <v>129</v>
      </c>
      <c r="S9345" s="10" t="s">
        <v>453</v>
      </c>
    </row>
    <row r="9346">
      <c r="A9346" s="1" t="s">
        <v>11683</v>
      </c>
      <c r="B9346" s="1" t="s">
        <v>355</v>
      </c>
      <c r="C9346" s="1" t="s">
        <v>133</v>
      </c>
      <c r="D9346" s="1" t="s">
        <v>153</v>
      </c>
      <c r="E9346" s="1" t="s">
        <v>332</v>
      </c>
      <c r="F9346" s="1" t="s">
        <v>2415</v>
      </c>
      <c r="G9346" s="1" t="s">
        <v>29099</v>
      </c>
      <c r="H9346" s="1" t="s">
        <v>29100</v>
      </c>
      <c r="I9346" s="4">
        <v>84.2946412037037</v>
      </c>
      <c r="J9346" s="1">
        <v>140.1</v>
      </c>
      <c r="K9346" s="1">
        <v>36.3</v>
      </c>
      <c r="M9346" s="10">
        <f t="array" ref="M9346">_xlfn.XLOOKUP(A9346,subscriptions!B9346:B10004,subscriptions!D9346:D10004)</f>
        <v>50</v>
      </c>
      <c r="N9346" s="10">
        <f t="array" ref="N9346">_xlfn.XLOOKUP(A9346,subscriptions!B9346:B10004,subscriptions!G9346:G10004)</f>
        <v>5</v>
      </c>
      <c r="O9346" s="10">
        <v>47.5</v>
      </c>
      <c r="P9346" s="10" t="str">
        <f t="array" ref="P9346">_xlfn.XLOOKUP(A9346,subscriptions!B9346:B10004,subscriptions!C9346:C10004)</f>
        <v>Mini</v>
      </c>
      <c r="Q9346" s="10" t="s">
        <v>194</v>
      </c>
      <c r="R9346" s="10" t="s">
        <v>148</v>
      </c>
      <c r="S9346" s="10" t="s">
        <v>2075</v>
      </c>
    </row>
    <row r="9347">
      <c r="A9347" s="1" t="s">
        <v>11684</v>
      </c>
      <c r="B9347" s="1" t="s">
        <v>1141</v>
      </c>
      <c r="C9347" s="1" t="s">
        <v>1251</v>
      </c>
      <c r="D9347" s="1" t="s">
        <v>27</v>
      </c>
      <c r="E9347" s="1" t="s">
        <v>631</v>
      </c>
      <c r="F9347" s="1" t="s">
        <v>1115</v>
      </c>
      <c r="G9347" s="1" t="s">
        <v>29101</v>
      </c>
      <c r="H9347" s="1" t="s">
        <v>29102</v>
      </c>
      <c r="I9347" s="4">
        <v>84.20974537037037</v>
      </c>
      <c r="J9347" s="1">
        <v>9726.67</v>
      </c>
      <c r="K9347" s="1">
        <v>1629.66</v>
      </c>
      <c r="M9347" s="10">
        <f t="array" ref="M9347">_xlfn.XLOOKUP(A9347,subscriptions!B9347:B10004,subscriptions!D9347:D10004)</f>
        <v>250</v>
      </c>
      <c r="N9347" s="10">
        <f t="array" ref="N9347">_xlfn.XLOOKUP(A9347,subscriptions!B9347:B10004,subscriptions!G9347:G10004)</f>
        <v>10</v>
      </c>
      <c r="O9347" s="10">
        <v>225.0</v>
      </c>
      <c r="P9347" s="10" t="str">
        <f t="array" ref="P9347">_xlfn.XLOOKUP(A9347,subscriptions!B9347:B10004,subscriptions!C9347:C10004)</f>
        <v>Business</v>
      </c>
      <c r="Q9347" s="10" t="s">
        <v>128</v>
      </c>
      <c r="R9347" s="10" t="s">
        <v>129</v>
      </c>
      <c r="S9347" s="10" t="s">
        <v>353</v>
      </c>
    </row>
    <row r="9348">
      <c r="A9348" s="1" t="s">
        <v>11685</v>
      </c>
      <c r="B9348" s="1" t="s">
        <v>197</v>
      </c>
      <c r="C9348" s="1" t="s">
        <v>920</v>
      </c>
      <c r="D9348" s="1" t="s">
        <v>153</v>
      </c>
      <c r="E9348" s="1" t="s">
        <v>714</v>
      </c>
      <c r="F9348" s="1" t="s">
        <v>3419</v>
      </c>
      <c r="G9348" s="1" t="s">
        <v>29103</v>
      </c>
      <c r="H9348" s="1" t="s">
        <v>29104</v>
      </c>
      <c r="I9348" s="4">
        <v>84.2974074074074</v>
      </c>
      <c r="J9348" s="1">
        <v>2143.93</v>
      </c>
      <c r="K9348" s="1">
        <v>363.4</v>
      </c>
      <c r="M9348" s="10">
        <f t="array" ref="M9348">_xlfn.XLOOKUP(A9348,subscriptions!B9348:B10004,subscriptions!D9348:D10004)</f>
        <v>120</v>
      </c>
      <c r="N9348" s="10">
        <f t="array" ref="N9348">_xlfn.XLOOKUP(A9348,subscriptions!B9348:B10004,subscriptions!G9348:G10004)</f>
        <v>20</v>
      </c>
      <c r="O9348" s="10">
        <v>96.0</v>
      </c>
      <c r="P9348" s="10" t="str">
        <f t="array" ref="P9348">_xlfn.XLOOKUP(A9348,subscriptions!B9348:B10004,subscriptions!C9348:C10004)</f>
        <v>Residential</v>
      </c>
      <c r="Q9348" s="10" t="s">
        <v>128</v>
      </c>
      <c r="R9348" s="10" t="s">
        <v>148</v>
      </c>
      <c r="S9348" s="10" t="s">
        <v>407</v>
      </c>
    </row>
    <row r="9349">
      <c r="A9349" s="1" t="s">
        <v>11686</v>
      </c>
      <c r="B9349" s="1" t="s">
        <v>842</v>
      </c>
      <c r="C9349" s="1" t="s">
        <v>330</v>
      </c>
      <c r="D9349" s="1" t="s">
        <v>27</v>
      </c>
      <c r="E9349" s="1" t="s">
        <v>280</v>
      </c>
      <c r="F9349" s="1" t="s">
        <v>494</v>
      </c>
      <c r="G9349" s="1" t="s">
        <v>29105</v>
      </c>
      <c r="H9349" s="1" t="s">
        <v>29106</v>
      </c>
      <c r="I9349" s="4">
        <v>84.25074074074074</v>
      </c>
      <c r="J9349" s="1">
        <v>3041.58</v>
      </c>
      <c r="K9349" s="1">
        <v>443.71</v>
      </c>
      <c r="M9349" s="10">
        <f t="array" ref="M9349">_xlfn.XLOOKUP(A9349,subscriptions!B9349:B10004,subscriptions!D9349:D10004)</f>
        <v>120</v>
      </c>
      <c r="N9349" s="10">
        <f t="array" ref="N9349">_xlfn.XLOOKUP(A9349,subscriptions!B9349:B10004,subscriptions!G9349:G10004)</f>
        <v>0</v>
      </c>
      <c r="O9349" s="10">
        <v>120.0</v>
      </c>
      <c r="P9349" s="10" t="str">
        <f t="array" ref="P9349">_xlfn.XLOOKUP(A9349,subscriptions!B9349:B10004,subscriptions!C9349:C10004)</f>
        <v>Residential</v>
      </c>
      <c r="Q9349" s="10" t="s">
        <v>173</v>
      </c>
      <c r="R9349" s="10" t="s">
        <v>212</v>
      </c>
      <c r="S9349" s="10" t="s">
        <v>1691</v>
      </c>
    </row>
    <row r="9350">
      <c r="A9350" s="1" t="s">
        <v>11687</v>
      </c>
      <c r="B9350" s="1" t="s">
        <v>713</v>
      </c>
      <c r="C9350" s="1" t="s">
        <v>1477</v>
      </c>
      <c r="D9350" s="1" t="s">
        <v>27</v>
      </c>
      <c r="E9350" s="1" t="s">
        <v>714</v>
      </c>
      <c r="F9350" s="1" t="s">
        <v>3326</v>
      </c>
      <c r="G9350" s="1" t="s">
        <v>29107</v>
      </c>
      <c r="H9350" s="1" t="s">
        <v>29108</v>
      </c>
      <c r="I9350" s="4">
        <v>84.29822916666667</v>
      </c>
      <c r="J9350" s="1">
        <v>1629.88</v>
      </c>
      <c r="K9350" s="1">
        <v>280.42</v>
      </c>
      <c r="M9350" s="10">
        <f t="array" ref="M9350">_xlfn.XLOOKUP(A9350,subscriptions!B9350:B10004,subscriptions!D9350:D10004)</f>
        <v>120</v>
      </c>
      <c r="N9350" s="10">
        <f t="array" ref="N9350">_xlfn.XLOOKUP(A9350,subscriptions!B9350:B10004,subscriptions!G9350:G10004)</f>
        <v>5</v>
      </c>
      <c r="O9350" s="10">
        <v>114.0</v>
      </c>
      <c r="P9350" s="10" t="str">
        <f t="array" ref="P9350">_xlfn.XLOOKUP(A9350,subscriptions!B9350:B10004,subscriptions!C9350:C10004)</f>
        <v>Residential</v>
      </c>
      <c r="Q9350" s="10" t="s">
        <v>194</v>
      </c>
      <c r="R9350" s="10" t="s">
        <v>212</v>
      </c>
      <c r="S9350" s="10" t="s">
        <v>785</v>
      </c>
    </row>
    <row r="9351">
      <c r="A9351" s="1" t="s">
        <v>11688</v>
      </c>
      <c r="B9351" s="1" t="s">
        <v>1317</v>
      </c>
      <c r="C9351" s="1" t="s">
        <v>1833</v>
      </c>
      <c r="D9351" s="1" t="s">
        <v>27</v>
      </c>
      <c r="E9351" s="1" t="s">
        <v>714</v>
      </c>
      <c r="F9351" s="1" t="s">
        <v>3419</v>
      </c>
      <c r="G9351" s="1" t="s">
        <v>29109</v>
      </c>
      <c r="H9351" s="1" t="s">
        <v>29110</v>
      </c>
      <c r="I9351" s="4">
        <v>84.33560185185185</v>
      </c>
      <c r="J9351" s="1">
        <v>2959.89</v>
      </c>
      <c r="K9351" s="1">
        <v>628.27</v>
      </c>
      <c r="M9351" s="10">
        <f t="array" ref="M9351">_xlfn.XLOOKUP(A9351,subscriptions!B9351:B10004,subscriptions!D9351:D10004)</f>
        <v>120</v>
      </c>
      <c r="N9351" s="10">
        <f t="array" ref="N9351">_xlfn.XLOOKUP(A9351,subscriptions!B9351:B10004,subscriptions!G9351:G10004)</f>
        <v>10</v>
      </c>
      <c r="O9351" s="10">
        <v>108.0</v>
      </c>
      <c r="P9351" s="10" t="str">
        <f t="array" ref="P9351">_xlfn.XLOOKUP(A9351,subscriptions!B9351:B10004,subscriptions!C9351:C10004)</f>
        <v>Residential</v>
      </c>
      <c r="Q9351" s="10" t="s">
        <v>128</v>
      </c>
      <c r="R9351" s="10" t="s">
        <v>212</v>
      </c>
      <c r="S9351" s="10" t="s">
        <v>571</v>
      </c>
    </row>
    <row r="9352">
      <c r="A9352" s="1" t="s">
        <v>11691</v>
      </c>
      <c r="B9352" s="1" t="s">
        <v>1624</v>
      </c>
      <c r="C9352" s="1" t="s">
        <v>605</v>
      </c>
      <c r="D9352" s="1" t="s">
        <v>27</v>
      </c>
      <c r="E9352" s="1" t="s">
        <v>280</v>
      </c>
      <c r="F9352" s="1" t="s">
        <v>873</v>
      </c>
      <c r="G9352" s="1" t="s">
        <v>29111</v>
      </c>
      <c r="H9352" s="1" t="s">
        <v>29112</v>
      </c>
      <c r="I9352" s="4">
        <v>84.33684027777778</v>
      </c>
      <c r="J9352" s="1">
        <v>228.82</v>
      </c>
      <c r="K9352" s="1">
        <v>57.21</v>
      </c>
      <c r="M9352" s="10">
        <f t="array" ref="M9352">_xlfn.XLOOKUP(A9352,subscriptions!B9352:B10004,subscriptions!D9352:D10004)</f>
        <v>120</v>
      </c>
      <c r="N9352" s="10">
        <f t="array" ref="N9352">_xlfn.XLOOKUP(A9352,subscriptions!B9352:B10004,subscriptions!G9352:G10004)</f>
        <v>20</v>
      </c>
      <c r="O9352" s="10">
        <v>96.0</v>
      </c>
      <c r="P9352" s="10" t="str">
        <f t="array" ref="P9352">_xlfn.XLOOKUP(A9352,subscriptions!B9352:B10004,subscriptions!C9352:C10004)</f>
        <v>Residential</v>
      </c>
      <c r="Q9352" s="10" t="s">
        <v>128</v>
      </c>
      <c r="R9352" s="10" t="s">
        <v>148</v>
      </c>
      <c r="S9352" s="10" t="s">
        <v>968</v>
      </c>
    </row>
    <row r="9353">
      <c r="A9353" s="1" t="s">
        <v>11692</v>
      </c>
      <c r="B9353" s="1" t="s">
        <v>1527</v>
      </c>
      <c r="C9353" s="1" t="s">
        <v>456</v>
      </c>
      <c r="D9353" s="1" t="s">
        <v>153</v>
      </c>
      <c r="E9353" s="1" t="s">
        <v>219</v>
      </c>
      <c r="F9353" s="1" t="s">
        <v>458</v>
      </c>
      <c r="G9353" s="1" t="s">
        <v>29113</v>
      </c>
      <c r="H9353" s="1" t="s">
        <v>29114</v>
      </c>
      <c r="I9353" s="4">
        <v>84.33702546296297</v>
      </c>
      <c r="J9353" s="1">
        <v>690.96</v>
      </c>
      <c r="K9353" s="1">
        <v>130.24</v>
      </c>
      <c r="M9353" s="10">
        <f t="array" ref="M9353">_xlfn.XLOOKUP(A9353,subscriptions!B9353:B10004,subscriptions!D9353:D10004)</f>
        <v>250</v>
      </c>
      <c r="N9353" s="10">
        <f t="array" ref="N9353">_xlfn.XLOOKUP(A9353,subscriptions!B9353:B10004,subscriptions!G9353:G10004)</f>
        <v>0</v>
      </c>
      <c r="O9353" s="10">
        <v>250.0</v>
      </c>
      <c r="P9353" s="10" t="str">
        <f t="array" ref="P9353">_xlfn.XLOOKUP(A9353,subscriptions!B9353:B10004,subscriptions!C9353:C10004)</f>
        <v>Business</v>
      </c>
      <c r="Q9353" s="10" t="s">
        <v>173</v>
      </c>
      <c r="R9353" s="10" t="s">
        <v>129</v>
      </c>
      <c r="S9353" s="10" t="s">
        <v>968</v>
      </c>
    </row>
    <row r="9354">
      <c r="A9354" s="1" t="s">
        <v>11693</v>
      </c>
      <c r="B9354" s="1" t="s">
        <v>870</v>
      </c>
      <c r="C9354" s="1" t="s">
        <v>473</v>
      </c>
      <c r="D9354" s="1" t="s">
        <v>153</v>
      </c>
      <c r="E9354" s="1" t="s">
        <v>111</v>
      </c>
      <c r="F9354" s="1" t="s">
        <v>1906</v>
      </c>
      <c r="G9354" s="1" t="s">
        <v>29115</v>
      </c>
      <c r="H9354" s="1" t="s">
        <v>29116</v>
      </c>
      <c r="I9354" s="4">
        <v>84.2524074074074</v>
      </c>
      <c r="J9354" s="1">
        <v>3186.31</v>
      </c>
      <c r="K9354" s="1">
        <v>466.77</v>
      </c>
      <c r="M9354" s="10">
        <f t="array" ref="M9354">_xlfn.XLOOKUP(A9354,subscriptions!B9354:B10004,subscriptions!D9354:D10004)</f>
        <v>120</v>
      </c>
      <c r="N9354" s="10">
        <f t="array" ref="N9354">_xlfn.XLOOKUP(A9354,subscriptions!B9354:B10004,subscriptions!G9354:G10004)</f>
        <v>5</v>
      </c>
      <c r="O9354" s="10">
        <v>114.0</v>
      </c>
      <c r="P9354" s="10" t="str">
        <f t="array" ref="P9354">_xlfn.XLOOKUP(A9354,subscriptions!B9354:B10004,subscriptions!C9354:C10004)</f>
        <v>Residential</v>
      </c>
      <c r="Q9354" s="10" t="s">
        <v>194</v>
      </c>
      <c r="R9354" s="10" t="s">
        <v>212</v>
      </c>
      <c r="S9354" s="10" t="s">
        <v>1008</v>
      </c>
    </row>
    <row r="9355">
      <c r="A9355" s="1" t="s">
        <v>11694</v>
      </c>
      <c r="B9355" s="1" t="s">
        <v>2096</v>
      </c>
      <c r="C9355" s="1" t="s">
        <v>218</v>
      </c>
      <c r="D9355" s="1" t="s">
        <v>27</v>
      </c>
      <c r="E9355" s="1" t="s">
        <v>219</v>
      </c>
      <c r="F9355" s="1" t="s">
        <v>590</v>
      </c>
      <c r="G9355" s="1" t="s">
        <v>29117</v>
      </c>
      <c r="H9355" s="1" t="s">
        <v>29118</v>
      </c>
      <c r="I9355" s="4">
        <v>84.21199074074075</v>
      </c>
      <c r="J9355" s="1">
        <v>387.82</v>
      </c>
      <c r="K9355" s="1">
        <v>110.27</v>
      </c>
      <c r="M9355" s="10">
        <f t="array" ref="M9355">_xlfn.XLOOKUP(A9355,subscriptions!B9355:B10004,subscriptions!D9355:D10004)</f>
        <v>120</v>
      </c>
      <c r="N9355" s="10">
        <f t="array" ref="N9355">_xlfn.XLOOKUP(A9355,subscriptions!B9355:B10004,subscriptions!G9355:G10004)</f>
        <v>10</v>
      </c>
      <c r="O9355" s="10">
        <v>108.0</v>
      </c>
      <c r="P9355" s="10" t="str">
        <f t="array" ref="P9355">_xlfn.XLOOKUP(A9355,subscriptions!B9355:B10004,subscriptions!C9355:C10004)</f>
        <v>Residential</v>
      </c>
      <c r="Q9355" s="10" t="s">
        <v>128</v>
      </c>
      <c r="R9355" s="10" t="s">
        <v>212</v>
      </c>
      <c r="S9355" s="10" t="s">
        <v>857</v>
      </c>
    </row>
    <row r="9356">
      <c r="A9356" s="1" t="s">
        <v>11695</v>
      </c>
      <c r="B9356" s="1" t="s">
        <v>312</v>
      </c>
      <c r="C9356" s="1" t="s">
        <v>133</v>
      </c>
      <c r="D9356" s="1" t="s">
        <v>153</v>
      </c>
      <c r="E9356" s="1" t="s">
        <v>219</v>
      </c>
      <c r="F9356" s="1" t="s">
        <v>4220</v>
      </c>
      <c r="G9356" s="1" t="s">
        <v>29119</v>
      </c>
      <c r="H9356" s="1" t="s">
        <v>29120</v>
      </c>
      <c r="I9356" s="4">
        <v>84.25292824074074</v>
      </c>
      <c r="J9356" s="1">
        <v>172.21</v>
      </c>
      <c r="K9356" s="1">
        <v>38.8</v>
      </c>
      <c r="M9356" s="10">
        <f t="array" ref="M9356">_xlfn.XLOOKUP(A9356,subscriptions!B9356:B10004,subscriptions!D9356:D10004)</f>
        <v>50</v>
      </c>
      <c r="N9356" s="10">
        <f t="array" ref="N9356">_xlfn.XLOOKUP(A9356,subscriptions!B9356:B10004,subscriptions!G9356:G10004)</f>
        <v>20</v>
      </c>
      <c r="O9356" s="10">
        <v>40.0</v>
      </c>
      <c r="P9356" s="10" t="str">
        <f t="array" ref="P9356">_xlfn.XLOOKUP(A9356,subscriptions!B9356:B10004,subscriptions!C9356:C10004)</f>
        <v>Mini</v>
      </c>
      <c r="Q9356" s="10" t="s">
        <v>128</v>
      </c>
      <c r="R9356" s="10" t="s">
        <v>148</v>
      </c>
      <c r="S9356" s="10" t="s">
        <v>916</v>
      </c>
    </row>
    <row r="9357">
      <c r="A9357" s="1" t="s">
        <v>11696</v>
      </c>
      <c r="B9357" s="1" t="s">
        <v>1624</v>
      </c>
      <c r="C9357" s="1" t="s">
        <v>441</v>
      </c>
      <c r="D9357" s="1" t="s">
        <v>27</v>
      </c>
      <c r="E9357" s="1" t="s">
        <v>714</v>
      </c>
      <c r="F9357" s="1" t="s">
        <v>715</v>
      </c>
      <c r="G9357" s="1" t="s">
        <v>29121</v>
      </c>
      <c r="H9357" s="1" t="s">
        <v>29122</v>
      </c>
      <c r="I9357" s="4">
        <v>84.3392013888889</v>
      </c>
      <c r="J9357" s="1">
        <v>2377.6</v>
      </c>
      <c r="K9357" s="1">
        <v>248.86</v>
      </c>
      <c r="M9357" s="10">
        <f t="array" ref="M9357">_xlfn.XLOOKUP(A9357,subscriptions!B9357:B10004,subscriptions!D9357:D10004)</f>
        <v>120</v>
      </c>
      <c r="N9357" s="10">
        <f t="array" ref="N9357">_xlfn.XLOOKUP(A9357,subscriptions!B9357:B10004,subscriptions!G9357:G10004)</f>
        <v>0</v>
      </c>
      <c r="O9357" s="10">
        <v>120.0</v>
      </c>
      <c r="P9357" s="10" t="str">
        <f t="array" ref="P9357">_xlfn.XLOOKUP(A9357,subscriptions!B9357:B10004,subscriptions!C9357:C10004)</f>
        <v>Residential</v>
      </c>
      <c r="Q9357" s="10" t="s">
        <v>173</v>
      </c>
      <c r="R9357" s="10" t="s">
        <v>212</v>
      </c>
      <c r="S9357" s="10" t="s">
        <v>2016</v>
      </c>
    </row>
    <row r="9358">
      <c r="A9358" s="1" t="s">
        <v>11697</v>
      </c>
      <c r="B9358" s="1" t="s">
        <v>2096</v>
      </c>
      <c r="C9358" s="1" t="s">
        <v>178</v>
      </c>
      <c r="D9358" s="1" t="s">
        <v>27</v>
      </c>
      <c r="E9358" s="1" t="s">
        <v>219</v>
      </c>
      <c r="F9358" s="1" t="s">
        <v>660</v>
      </c>
      <c r="G9358" s="1" t="s">
        <v>29123</v>
      </c>
      <c r="H9358" s="1" t="s">
        <v>29124</v>
      </c>
      <c r="I9358" s="4">
        <v>84.4175925925926</v>
      </c>
      <c r="J9358" s="1">
        <v>2757.14</v>
      </c>
      <c r="K9358" s="1">
        <v>323.14</v>
      </c>
      <c r="M9358" s="10">
        <f t="array" ref="M9358">_xlfn.XLOOKUP(A9358,subscriptions!B9358:B10004,subscriptions!D9358:D10004)</f>
        <v>120</v>
      </c>
      <c r="N9358" s="10">
        <f t="array" ref="N9358">_xlfn.XLOOKUP(A9358,subscriptions!B9358:B10004,subscriptions!G9358:G10004)</f>
        <v>5</v>
      </c>
      <c r="O9358" s="10">
        <v>114.0</v>
      </c>
      <c r="P9358" s="10" t="str">
        <f t="array" ref="P9358">_xlfn.XLOOKUP(A9358,subscriptions!B9358:B10004,subscriptions!C9358:C10004)</f>
        <v>Residential</v>
      </c>
      <c r="Q9358" s="10" t="s">
        <v>194</v>
      </c>
      <c r="R9358" s="10" t="s">
        <v>212</v>
      </c>
      <c r="S9358" s="10" t="s">
        <v>327</v>
      </c>
    </row>
    <row r="9359">
      <c r="A9359" s="1" t="s">
        <v>11698</v>
      </c>
      <c r="B9359" s="1" t="s">
        <v>109</v>
      </c>
      <c r="C9359" s="1" t="s">
        <v>110</v>
      </c>
      <c r="D9359" s="1" t="s">
        <v>27</v>
      </c>
      <c r="E9359" s="1" t="s">
        <v>239</v>
      </c>
      <c r="F9359" s="1" t="s">
        <v>1186</v>
      </c>
      <c r="G9359" s="1" t="s">
        <v>29125</v>
      </c>
      <c r="H9359" s="1" t="s">
        <v>29126</v>
      </c>
      <c r="I9359" s="4">
        <v>84.21681712962963</v>
      </c>
      <c r="J9359" s="1">
        <v>316.27</v>
      </c>
      <c r="K9359" s="1">
        <v>68.57</v>
      </c>
      <c r="M9359" s="10">
        <f t="array" ref="M9359">_xlfn.XLOOKUP(A9359,subscriptions!B9359:B10004,subscriptions!D9359:D10004)</f>
        <v>80</v>
      </c>
      <c r="N9359" s="10">
        <f t="array" ref="N9359">_xlfn.XLOOKUP(A9359,subscriptions!B9359:B10004,subscriptions!G9359:G10004)</f>
        <v>10</v>
      </c>
      <c r="O9359" s="10">
        <v>72.0</v>
      </c>
      <c r="P9359" s="10" t="str">
        <f t="array" ref="P9359">_xlfn.XLOOKUP(A9359,subscriptions!B9359:B10004,subscriptions!C9359:C10004)</f>
        <v>Roam</v>
      </c>
      <c r="Q9359" s="10" t="s">
        <v>128</v>
      </c>
      <c r="R9359" s="10" t="s">
        <v>148</v>
      </c>
      <c r="S9359" s="10" t="s">
        <v>453</v>
      </c>
    </row>
    <row r="9360">
      <c r="A9360" s="1" t="s">
        <v>11699</v>
      </c>
      <c r="B9360" s="1" t="s">
        <v>2279</v>
      </c>
      <c r="C9360" s="1" t="s">
        <v>330</v>
      </c>
      <c r="D9360" s="1" t="s">
        <v>153</v>
      </c>
      <c r="E9360" s="1" t="s">
        <v>28</v>
      </c>
      <c r="F9360" s="1" t="s">
        <v>1639</v>
      </c>
      <c r="G9360" s="1" t="s">
        <v>29127</v>
      </c>
      <c r="H9360" s="1" t="s">
        <v>29128</v>
      </c>
      <c r="I9360" s="4">
        <v>84.21126157407407</v>
      </c>
      <c r="J9360" s="1">
        <v>2939.78</v>
      </c>
      <c r="K9360" s="1">
        <v>311.5</v>
      </c>
      <c r="M9360" s="10">
        <f t="array" ref="M9360">_xlfn.XLOOKUP(A9360,subscriptions!B9360:B10004,subscriptions!D9360:D10004)</f>
        <v>80</v>
      </c>
      <c r="N9360" s="10">
        <f t="array" ref="N9360">_xlfn.XLOOKUP(A9360,subscriptions!B9360:B10004,subscriptions!G9360:G10004)</f>
        <v>20</v>
      </c>
      <c r="O9360" s="10">
        <v>64.0</v>
      </c>
      <c r="P9360" s="10" t="str">
        <f t="array" ref="P9360">_xlfn.XLOOKUP(A9360,subscriptions!B9360:B10004,subscriptions!C9360:C10004)</f>
        <v>Roam</v>
      </c>
      <c r="Q9360" s="10" t="s">
        <v>128</v>
      </c>
      <c r="R9360" s="10" t="s">
        <v>148</v>
      </c>
      <c r="S9360" s="10" t="s">
        <v>438</v>
      </c>
    </row>
    <row r="9361">
      <c r="A9361" s="1" t="s">
        <v>11700</v>
      </c>
      <c r="B9361" s="1" t="s">
        <v>1444</v>
      </c>
      <c r="C9361" s="1" t="s">
        <v>1200</v>
      </c>
      <c r="D9361" s="1" t="s">
        <v>27</v>
      </c>
      <c r="E9361" s="1" t="s">
        <v>631</v>
      </c>
      <c r="F9361" s="1" t="s">
        <v>2293</v>
      </c>
      <c r="G9361" s="1" t="s">
        <v>29129</v>
      </c>
      <c r="H9361" s="1" t="s">
        <v>29130</v>
      </c>
      <c r="I9361" s="4">
        <v>84.3383449074074</v>
      </c>
      <c r="J9361" s="1">
        <v>1791.22</v>
      </c>
      <c r="K9361" s="1">
        <v>319.52</v>
      </c>
      <c r="M9361" s="10">
        <f t="array" ref="M9361">_xlfn.XLOOKUP(A9361,subscriptions!B9361:B10004,subscriptions!D9361:D10004)</f>
        <v>120</v>
      </c>
      <c r="N9361" s="10">
        <f t="array" ref="N9361">_xlfn.XLOOKUP(A9361,subscriptions!B9361:B10004,subscriptions!G9361:G10004)</f>
        <v>0</v>
      </c>
      <c r="O9361" s="10">
        <v>120.0</v>
      </c>
      <c r="P9361" s="10" t="str">
        <f t="array" ref="P9361">_xlfn.XLOOKUP(A9361,subscriptions!B9361:B10004,subscriptions!C9361:C10004)</f>
        <v>Residential</v>
      </c>
      <c r="Q9361" s="10" t="s">
        <v>173</v>
      </c>
      <c r="R9361" s="10" t="s">
        <v>212</v>
      </c>
      <c r="S9361" s="10" t="s">
        <v>2086</v>
      </c>
    </row>
    <row r="9362">
      <c r="A9362" s="1" t="s">
        <v>11701</v>
      </c>
      <c r="B9362" s="1" t="s">
        <v>216</v>
      </c>
      <c r="C9362" s="1" t="s">
        <v>1507</v>
      </c>
      <c r="D9362" s="1" t="s">
        <v>153</v>
      </c>
      <c r="E9362" s="1" t="s">
        <v>332</v>
      </c>
      <c r="F9362" s="1" t="s">
        <v>736</v>
      </c>
      <c r="G9362" s="1" t="s">
        <v>29131</v>
      </c>
      <c r="H9362" s="1" t="s">
        <v>29132</v>
      </c>
      <c r="I9362" s="4">
        <v>84.21047453703704</v>
      </c>
      <c r="J9362" s="1">
        <v>1151.21</v>
      </c>
      <c r="K9362" s="1">
        <v>176.81</v>
      </c>
      <c r="M9362" s="10">
        <f t="array" ref="M9362">_xlfn.XLOOKUP(A9362,subscriptions!B9362:B10004,subscriptions!D9362:D10004)</f>
        <v>120</v>
      </c>
      <c r="N9362" s="10">
        <f t="array" ref="N9362">_xlfn.XLOOKUP(A9362,subscriptions!B9362:B10004,subscriptions!G9362:G10004)</f>
        <v>5</v>
      </c>
      <c r="O9362" s="10">
        <v>114.0</v>
      </c>
      <c r="P9362" s="10" t="str">
        <f t="array" ref="P9362">_xlfn.XLOOKUP(A9362,subscriptions!B9362:B10004,subscriptions!C9362:C10004)</f>
        <v>Residential</v>
      </c>
      <c r="Q9362" s="10" t="s">
        <v>194</v>
      </c>
      <c r="R9362" s="10" t="s">
        <v>212</v>
      </c>
      <c r="S9362" s="10" t="s">
        <v>770</v>
      </c>
    </row>
    <row r="9363">
      <c r="A9363" s="1" t="s">
        <v>11702</v>
      </c>
      <c r="B9363" s="1" t="s">
        <v>2521</v>
      </c>
      <c r="C9363" s="1" t="s">
        <v>1477</v>
      </c>
      <c r="D9363" s="1" t="s">
        <v>153</v>
      </c>
      <c r="E9363" s="1" t="s">
        <v>262</v>
      </c>
      <c r="F9363" s="1" t="s">
        <v>674</v>
      </c>
      <c r="G9363" s="1" t="s">
        <v>29133</v>
      </c>
      <c r="H9363" s="1" t="s">
        <v>29134</v>
      </c>
      <c r="I9363" s="4">
        <v>84.17042824074075</v>
      </c>
      <c r="J9363" s="1">
        <v>2710.14</v>
      </c>
      <c r="K9363" s="1">
        <v>473.52</v>
      </c>
      <c r="M9363" s="10">
        <f t="array" ref="M9363">_xlfn.XLOOKUP(A9363,subscriptions!B9363:B10004,subscriptions!D9363:D10004)</f>
        <v>80</v>
      </c>
      <c r="N9363" s="10">
        <f t="array" ref="N9363">_xlfn.XLOOKUP(A9363,subscriptions!B9363:B10004,subscriptions!G9363:G10004)</f>
        <v>10</v>
      </c>
      <c r="O9363" s="10">
        <v>72.0</v>
      </c>
      <c r="P9363" s="10" t="str">
        <f t="array" ref="P9363">_xlfn.XLOOKUP(A9363,subscriptions!B9363:B10004,subscriptions!C9363:C10004)</f>
        <v>Roam</v>
      </c>
      <c r="Q9363" s="10" t="s">
        <v>128</v>
      </c>
      <c r="R9363" s="10" t="s">
        <v>148</v>
      </c>
      <c r="S9363" s="10" t="s">
        <v>2494</v>
      </c>
    </row>
    <row r="9364">
      <c r="A9364" s="1" t="s">
        <v>11703</v>
      </c>
      <c r="B9364" s="1" t="s">
        <v>2018</v>
      </c>
      <c r="C9364" s="1" t="s">
        <v>3912</v>
      </c>
      <c r="D9364" s="1" t="s">
        <v>27</v>
      </c>
      <c r="E9364" s="1" t="s">
        <v>111</v>
      </c>
      <c r="F9364" s="1" t="s">
        <v>3756</v>
      </c>
      <c r="G9364" s="1" t="s">
        <v>29135</v>
      </c>
      <c r="H9364" s="1" t="s">
        <v>29136</v>
      </c>
      <c r="I9364" s="4">
        <v>84.41747685185184</v>
      </c>
      <c r="J9364" s="1">
        <v>865.15</v>
      </c>
      <c r="K9364" s="1">
        <v>95.64</v>
      </c>
      <c r="M9364" s="10">
        <f t="array" ref="M9364">_xlfn.XLOOKUP(A9364,subscriptions!B9364:B10004,subscriptions!D9364:D10004)</f>
        <v>120</v>
      </c>
      <c r="N9364" s="10">
        <f t="array" ref="N9364">_xlfn.XLOOKUP(A9364,subscriptions!B9364:B10004,subscriptions!G9364:G10004)</f>
        <v>20</v>
      </c>
      <c r="O9364" s="10">
        <v>96.0</v>
      </c>
      <c r="P9364" s="10" t="str">
        <f t="array" ref="P9364">_xlfn.XLOOKUP(A9364,subscriptions!B9364:B10004,subscriptions!C9364:C10004)</f>
        <v>Residential</v>
      </c>
      <c r="Q9364" s="10" t="s">
        <v>128</v>
      </c>
      <c r="R9364" s="10" t="s">
        <v>148</v>
      </c>
      <c r="S9364" s="10" t="s">
        <v>327</v>
      </c>
    </row>
    <row r="9365">
      <c r="A9365" s="1" t="s">
        <v>11705</v>
      </c>
      <c r="B9365" s="1" t="s">
        <v>573</v>
      </c>
      <c r="C9365" s="1" t="s">
        <v>3912</v>
      </c>
      <c r="D9365" s="1" t="s">
        <v>27</v>
      </c>
      <c r="E9365" s="1" t="s">
        <v>631</v>
      </c>
      <c r="F9365" s="1" t="s">
        <v>1318</v>
      </c>
      <c r="G9365" s="1" t="s">
        <v>29137</v>
      </c>
      <c r="H9365" s="1" t="s">
        <v>29138</v>
      </c>
      <c r="I9365" s="4">
        <v>84.37658564814815</v>
      </c>
      <c r="J9365" s="1">
        <v>373.5</v>
      </c>
      <c r="K9365" s="1">
        <v>57.71</v>
      </c>
      <c r="M9365" s="10">
        <f t="array" ref="M9365">_xlfn.XLOOKUP(A9365,subscriptions!B9365:B10004,subscriptions!D9365:D10004)</f>
        <v>120</v>
      </c>
      <c r="N9365" s="10">
        <f t="array" ref="N9365">_xlfn.XLOOKUP(A9365,subscriptions!B9365:B10004,subscriptions!G9365:G10004)</f>
        <v>0</v>
      </c>
      <c r="O9365" s="10">
        <v>120.0</v>
      </c>
      <c r="P9365" s="10" t="str">
        <f t="array" ref="P9365">_xlfn.XLOOKUP(A9365,subscriptions!B9365:B10004,subscriptions!C9365:C10004)</f>
        <v>Residential</v>
      </c>
      <c r="Q9365" s="10" t="s">
        <v>173</v>
      </c>
      <c r="R9365" s="10" t="s">
        <v>212</v>
      </c>
      <c r="S9365" s="10" t="s">
        <v>3910</v>
      </c>
    </row>
    <row r="9366">
      <c r="A9366" s="1" t="s">
        <v>11707</v>
      </c>
      <c r="B9366" s="1" t="s">
        <v>329</v>
      </c>
      <c r="C9366" s="1" t="s">
        <v>764</v>
      </c>
      <c r="D9366" s="1" t="s">
        <v>27</v>
      </c>
      <c r="E9366" s="1" t="s">
        <v>111</v>
      </c>
      <c r="F9366" s="1" t="s">
        <v>154</v>
      </c>
      <c r="G9366" s="1" t="s">
        <v>29139</v>
      </c>
      <c r="H9366" s="1" t="s">
        <v>29140</v>
      </c>
      <c r="I9366" s="4">
        <v>84.38145833333333</v>
      </c>
      <c r="J9366" s="1">
        <v>552.9</v>
      </c>
      <c r="K9366" s="1">
        <v>135.06</v>
      </c>
      <c r="M9366" s="10">
        <f t="array" ref="M9366">_xlfn.XLOOKUP(A9366,subscriptions!B9366:B10004,subscriptions!D9366:D10004)</f>
        <v>50</v>
      </c>
      <c r="N9366" s="10">
        <f t="array" ref="N9366">_xlfn.XLOOKUP(A9366,subscriptions!B9366:B10004,subscriptions!G9366:G10004)</f>
        <v>5</v>
      </c>
      <c r="O9366" s="10">
        <v>47.5</v>
      </c>
      <c r="P9366" s="10" t="str">
        <f t="array" ref="P9366">_xlfn.XLOOKUP(A9366,subscriptions!B9366:B10004,subscriptions!C9366:C10004)</f>
        <v>Mini</v>
      </c>
      <c r="Q9366" s="10" t="s">
        <v>194</v>
      </c>
      <c r="R9366" s="10" t="s">
        <v>148</v>
      </c>
      <c r="S9366" s="10" t="s">
        <v>1789</v>
      </c>
    </row>
    <row r="9367">
      <c r="A9367" s="1" t="s">
        <v>11708</v>
      </c>
      <c r="B9367" s="1" t="s">
        <v>899</v>
      </c>
      <c r="C9367" s="1" t="s">
        <v>764</v>
      </c>
      <c r="D9367" s="1" t="s">
        <v>27</v>
      </c>
      <c r="E9367" s="1" t="s">
        <v>28</v>
      </c>
      <c r="F9367" s="1" t="s">
        <v>2581</v>
      </c>
      <c r="G9367" s="1" t="s">
        <v>29141</v>
      </c>
      <c r="H9367" s="1" t="s">
        <v>29142</v>
      </c>
      <c r="I9367" s="4">
        <v>84.3814699074074</v>
      </c>
      <c r="J9367" s="1">
        <v>1105.29</v>
      </c>
      <c r="K9367" s="1">
        <v>126.45</v>
      </c>
      <c r="M9367" s="10">
        <f t="array" ref="M9367">_xlfn.XLOOKUP(A9367,subscriptions!B9367:B10004,subscriptions!D9367:D10004)</f>
        <v>80</v>
      </c>
      <c r="N9367" s="10">
        <f t="array" ref="N9367">_xlfn.XLOOKUP(A9367,subscriptions!B9367:B10004,subscriptions!G9367:G10004)</f>
        <v>10</v>
      </c>
      <c r="O9367" s="10">
        <v>72.0</v>
      </c>
      <c r="P9367" s="10" t="str">
        <f t="array" ref="P9367">_xlfn.XLOOKUP(A9367,subscriptions!B9367:B10004,subscriptions!C9367:C10004)</f>
        <v>Roam</v>
      </c>
      <c r="Q9367" s="10" t="s">
        <v>128</v>
      </c>
      <c r="R9367" s="10" t="s">
        <v>148</v>
      </c>
      <c r="S9367" s="10" t="s">
        <v>1789</v>
      </c>
    </row>
    <row r="9368">
      <c r="A9368" s="1" t="s">
        <v>11709</v>
      </c>
      <c r="B9368" s="1" t="s">
        <v>589</v>
      </c>
      <c r="C9368" s="1" t="s">
        <v>658</v>
      </c>
      <c r="D9368" s="1" t="s">
        <v>153</v>
      </c>
      <c r="E9368" s="1" t="s">
        <v>179</v>
      </c>
      <c r="F9368" s="1" t="s">
        <v>181</v>
      </c>
      <c r="G9368" s="1" t="s">
        <v>29143</v>
      </c>
      <c r="H9368" s="1" t="s">
        <v>29144</v>
      </c>
      <c r="I9368" s="4">
        <v>84.41878472222223</v>
      </c>
      <c r="J9368" s="1">
        <v>1186.79</v>
      </c>
      <c r="K9368" s="1">
        <v>184.75</v>
      </c>
      <c r="L9368" s="1">
        <v>100.0</v>
      </c>
      <c r="M9368" s="10">
        <f t="array" ref="M9368">_xlfn.XLOOKUP(A9368,subscriptions!B9368:B10004,subscriptions!D9368:D10004)</f>
        <v>120</v>
      </c>
      <c r="N9368" s="10">
        <f t="array" ref="N9368">_xlfn.XLOOKUP(A9368,subscriptions!B9368:B10004,subscriptions!G9368:G10004)</f>
        <v>20</v>
      </c>
      <c r="O9368" s="10">
        <v>96.0</v>
      </c>
      <c r="P9368" s="10" t="str">
        <f t="array" ref="P9368">_xlfn.XLOOKUP(A9368,subscriptions!B9368:B10004,subscriptions!C9368:C10004)</f>
        <v>Residential</v>
      </c>
      <c r="Q9368" s="10" t="s">
        <v>128</v>
      </c>
      <c r="R9368" s="10" t="s">
        <v>148</v>
      </c>
      <c r="S9368" s="10" t="s">
        <v>1822</v>
      </c>
    </row>
    <row r="9369">
      <c r="A9369" s="1" t="s">
        <v>11710</v>
      </c>
      <c r="B9369" s="1" t="s">
        <v>472</v>
      </c>
      <c r="C9369" s="1" t="s">
        <v>1477</v>
      </c>
      <c r="D9369" s="1" t="s">
        <v>27</v>
      </c>
      <c r="E9369" s="1" t="s">
        <v>219</v>
      </c>
      <c r="F9369" s="1" t="s">
        <v>2446</v>
      </c>
      <c r="G9369" s="1" t="s">
        <v>29145</v>
      </c>
      <c r="H9369" s="1" t="s">
        <v>29146</v>
      </c>
      <c r="I9369" s="4">
        <v>84.41893518518519</v>
      </c>
      <c r="J9369" s="1">
        <v>2506.61</v>
      </c>
      <c r="K9369" s="1">
        <v>579.75</v>
      </c>
      <c r="M9369" s="10">
        <f t="array" ref="M9369">_xlfn.XLOOKUP(A9369,subscriptions!B9369:B10004,subscriptions!D9369:D10004)</f>
        <v>120</v>
      </c>
      <c r="N9369" s="10">
        <f t="array" ref="N9369">_xlfn.XLOOKUP(A9369,subscriptions!B9369:B10004,subscriptions!G9369:G10004)</f>
        <v>0</v>
      </c>
      <c r="O9369" s="10">
        <v>120.0</v>
      </c>
      <c r="P9369" s="10" t="str">
        <f t="array" ref="P9369">_xlfn.XLOOKUP(A9369,subscriptions!B9369:B10004,subscriptions!C9369:C10004)</f>
        <v>Residential</v>
      </c>
      <c r="Q9369" s="10" t="s">
        <v>173</v>
      </c>
      <c r="R9369" s="10" t="s">
        <v>212</v>
      </c>
      <c r="S9369" s="10" t="s">
        <v>1822</v>
      </c>
    </row>
    <row r="9370">
      <c r="A9370" s="1" t="s">
        <v>11711</v>
      </c>
      <c r="B9370" s="1" t="s">
        <v>1226</v>
      </c>
      <c r="C9370" s="1" t="s">
        <v>1415</v>
      </c>
      <c r="D9370" s="1" t="s">
        <v>153</v>
      </c>
      <c r="E9370" s="1" t="s">
        <v>332</v>
      </c>
      <c r="F9370" s="1" t="s">
        <v>1028</v>
      </c>
      <c r="G9370" s="1" t="s">
        <v>29147</v>
      </c>
      <c r="H9370" s="1" t="s">
        <v>29148</v>
      </c>
      <c r="I9370" s="4">
        <v>84.4175925925926</v>
      </c>
      <c r="J9370" s="1">
        <v>2400.67</v>
      </c>
      <c r="K9370" s="1">
        <v>500.62</v>
      </c>
      <c r="M9370" s="10">
        <f t="array" ref="M9370">_xlfn.XLOOKUP(A9370,subscriptions!B9370:B10004,subscriptions!D9370:D10004)</f>
        <v>120</v>
      </c>
      <c r="N9370" s="10">
        <f t="array" ref="N9370">_xlfn.XLOOKUP(A9370,subscriptions!B9370:B10004,subscriptions!G9370:G10004)</f>
        <v>5</v>
      </c>
      <c r="O9370" s="10">
        <v>114.0</v>
      </c>
      <c r="P9370" s="10" t="str">
        <f t="array" ref="P9370">_xlfn.XLOOKUP(A9370,subscriptions!B9370:B10004,subscriptions!C9370:C10004)</f>
        <v>Residential</v>
      </c>
      <c r="Q9370" s="10" t="s">
        <v>194</v>
      </c>
      <c r="R9370" s="10" t="s">
        <v>212</v>
      </c>
      <c r="S9370" s="10" t="s">
        <v>327</v>
      </c>
    </row>
    <row r="9371">
      <c r="A9371" s="1" t="s">
        <v>11712</v>
      </c>
      <c r="B9371" s="1" t="s">
        <v>919</v>
      </c>
      <c r="C9371" s="1" t="s">
        <v>152</v>
      </c>
      <c r="D9371" s="1" t="s">
        <v>27</v>
      </c>
      <c r="E9371" s="1" t="s">
        <v>714</v>
      </c>
      <c r="F9371" s="1" t="s">
        <v>1951</v>
      </c>
      <c r="G9371" s="1" t="s">
        <v>29149</v>
      </c>
      <c r="H9371" s="1" t="s">
        <v>29150</v>
      </c>
      <c r="I9371" s="4">
        <v>84.33972222222222</v>
      </c>
      <c r="J9371" s="1">
        <v>1356.14</v>
      </c>
      <c r="K9371" s="1">
        <v>233.46</v>
      </c>
      <c r="M9371" s="10">
        <f t="array" ref="M9371">_xlfn.XLOOKUP(A9371,subscriptions!B9371:B10004,subscriptions!D9371:D10004)</f>
        <v>120</v>
      </c>
      <c r="N9371" s="10">
        <f t="array" ref="N9371">_xlfn.XLOOKUP(A9371,subscriptions!B9371:B10004,subscriptions!G9371:G10004)</f>
        <v>10</v>
      </c>
      <c r="O9371" s="10">
        <v>108.0</v>
      </c>
      <c r="P9371" s="10" t="str">
        <f t="array" ref="P9371">_xlfn.XLOOKUP(A9371,subscriptions!B9371:B10004,subscriptions!C9371:C10004)</f>
        <v>Residential</v>
      </c>
      <c r="Q9371" s="10" t="s">
        <v>128</v>
      </c>
      <c r="R9371" s="10" t="s">
        <v>212</v>
      </c>
      <c r="S9371" s="10" t="s">
        <v>234</v>
      </c>
    </row>
    <row r="9372">
      <c r="A9372" s="1" t="s">
        <v>11713</v>
      </c>
      <c r="B9372" s="1" t="s">
        <v>941</v>
      </c>
      <c r="C9372" s="1" t="s">
        <v>1388</v>
      </c>
      <c r="D9372" s="1" t="s">
        <v>27</v>
      </c>
      <c r="E9372" s="1" t="s">
        <v>280</v>
      </c>
      <c r="F9372" s="1" t="s">
        <v>1665</v>
      </c>
      <c r="G9372" s="1" t="s">
        <v>29151</v>
      </c>
      <c r="H9372" s="1" t="s">
        <v>29152</v>
      </c>
      <c r="I9372" s="4">
        <v>84.38224537037037</v>
      </c>
      <c r="J9372" s="1">
        <v>2326.56</v>
      </c>
      <c r="K9372" s="1">
        <v>582.88</v>
      </c>
      <c r="M9372" s="10">
        <f t="array" ref="M9372">_xlfn.XLOOKUP(A9372,subscriptions!B9372:B10004,subscriptions!D9372:D10004)</f>
        <v>120</v>
      </c>
      <c r="N9372" s="10">
        <f t="array" ref="N9372">_xlfn.XLOOKUP(A9372,subscriptions!B9372:B10004,subscriptions!G9372:G10004)</f>
        <v>20</v>
      </c>
      <c r="O9372" s="10">
        <v>96.0</v>
      </c>
      <c r="P9372" s="10" t="str">
        <f t="array" ref="P9372">_xlfn.XLOOKUP(A9372,subscriptions!B9372:B10004,subscriptions!C9372:C10004)</f>
        <v>Residential</v>
      </c>
      <c r="Q9372" s="10" t="s">
        <v>128</v>
      </c>
      <c r="R9372" s="10" t="s">
        <v>148</v>
      </c>
      <c r="S9372" s="10" t="s">
        <v>293</v>
      </c>
    </row>
    <row r="9373">
      <c r="A9373" s="1" t="s">
        <v>11714</v>
      </c>
      <c r="B9373" s="1" t="s">
        <v>24</v>
      </c>
      <c r="C9373" s="1" t="s">
        <v>556</v>
      </c>
      <c r="D9373" s="1" t="s">
        <v>27</v>
      </c>
      <c r="E9373" s="1" t="s">
        <v>280</v>
      </c>
      <c r="F9373" s="1" t="s">
        <v>494</v>
      </c>
      <c r="G9373" s="1" t="s">
        <v>29153</v>
      </c>
      <c r="H9373" s="1" t="s">
        <v>29154</v>
      </c>
      <c r="I9373" s="4">
        <v>84.33755787037038</v>
      </c>
      <c r="J9373" s="1">
        <v>369.37</v>
      </c>
      <c r="K9373" s="1">
        <v>93.79</v>
      </c>
      <c r="M9373" s="10">
        <f t="array" ref="M9373">_xlfn.XLOOKUP(A9373,subscriptions!B9373:B10004,subscriptions!D9373:D10004)</f>
        <v>250</v>
      </c>
      <c r="N9373" s="10">
        <f t="array" ref="N9373">_xlfn.XLOOKUP(A9373,subscriptions!B9373:B10004,subscriptions!G9373:G10004)</f>
        <v>0</v>
      </c>
      <c r="O9373" s="10">
        <v>250.0</v>
      </c>
      <c r="P9373" s="10" t="str">
        <f t="array" ref="P9373">_xlfn.XLOOKUP(A9373,subscriptions!B9373:B10004,subscriptions!C9373:C10004)</f>
        <v>Business</v>
      </c>
      <c r="Q9373" s="10" t="s">
        <v>173</v>
      </c>
      <c r="R9373" s="10" t="s">
        <v>129</v>
      </c>
      <c r="S9373" s="10" t="s">
        <v>1961</v>
      </c>
    </row>
    <row r="9374">
      <c r="A9374" s="1" t="s">
        <v>11715</v>
      </c>
      <c r="B9374" s="1" t="s">
        <v>4509</v>
      </c>
      <c r="C9374" s="1" t="s">
        <v>218</v>
      </c>
      <c r="D9374" s="1" t="s">
        <v>153</v>
      </c>
      <c r="E9374" s="1" t="s">
        <v>111</v>
      </c>
      <c r="F9374" s="1" t="s">
        <v>1855</v>
      </c>
      <c r="G9374" s="1" t="s">
        <v>29155</v>
      </c>
      <c r="H9374" s="1" t="s">
        <v>29156</v>
      </c>
      <c r="I9374" s="4">
        <v>84.25645833333333</v>
      </c>
      <c r="J9374" s="1">
        <v>127.04</v>
      </c>
      <c r="K9374" s="1">
        <v>32.28</v>
      </c>
      <c r="M9374" s="10">
        <f t="array" ref="M9374">_xlfn.XLOOKUP(A9374,subscriptions!B9374:B10004,subscriptions!D9374:D10004)</f>
        <v>50</v>
      </c>
      <c r="N9374" s="10">
        <f t="array" ref="N9374">_xlfn.XLOOKUP(A9374,subscriptions!B9374:B10004,subscriptions!G9374:G10004)</f>
        <v>5</v>
      </c>
      <c r="O9374" s="10">
        <v>47.5</v>
      </c>
      <c r="P9374" s="10" t="str">
        <f t="array" ref="P9374">_xlfn.XLOOKUP(A9374,subscriptions!B9374:B10004,subscriptions!C9374:C10004)</f>
        <v>Mini</v>
      </c>
      <c r="Q9374" s="10" t="s">
        <v>194</v>
      </c>
      <c r="R9374" s="10" t="s">
        <v>148</v>
      </c>
      <c r="S9374" s="10" t="s">
        <v>130</v>
      </c>
    </row>
    <row r="9375">
      <c r="A9375" s="1" t="s">
        <v>11716</v>
      </c>
      <c r="B9375" s="1" t="s">
        <v>409</v>
      </c>
      <c r="C9375" s="1" t="s">
        <v>198</v>
      </c>
      <c r="D9375" s="1" t="s">
        <v>27</v>
      </c>
      <c r="E9375" s="1" t="s">
        <v>111</v>
      </c>
      <c r="F9375" s="1" t="s">
        <v>1362</v>
      </c>
      <c r="G9375" s="1" t="s">
        <v>29157</v>
      </c>
      <c r="H9375" s="1" t="s">
        <v>29158</v>
      </c>
      <c r="I9375" s="4">
        <v>84.16890046296297</v>
      </c>
      <c r="J9375" s="1">
        <v>3152.86</v>
      </c>
      <c r="K9375" s="1">
        <v>330.51</v>
      </c>
      <c r="M9375" s="10">
        <f t="array" ref="M9375">_xlfn.XLOOKUP(A9375,subscriptions!B9375:B10004,subscriptions!D9375:D10004)</f>
        <v>80</v>
      </c>
      <c r="N9375" s="10">
        <f t="array" ref="N9375">_xlfn.XLOOKUP(A9375,subscriptions!B9375:B10004,subscriptions!G9375:G10004)</f>
        <v>10</v>
      </c>
      <c r="O9375" s="10">
        <v>72.0</v>
      </c>
      <c r="P9375" s="10" t="str">
        <f t="array" ref="P9375">_xlfn.XLOOKUP(A9375,subscriptions!B9375:B10004,subscriptions!C9375:C10004)</f>
        <v>Roam</v>
      </c>
      <c r="Q9375" s="10" t="s">
        <v>128</v>
      </c>
      <c r="R9375" s="10" t="s">
        <v>148</v>
      </c>
      <c r="S9375" s="10" t="s">
        <v>1504</v>
      </c>
    </row>
    <row r="9376">
      <c r="A9376" s="1" t="s">
        <v>11717</v>
      </c>
      <c r="B9376" s="1" t="s">
        <v>355</v>
      </c>
      <c r="C9376" s="1" t="s">
        <v>1678</v>
      </c>
      <c r="D9376" s="1" t="s">
        <v>153</v>
      </c>
      <c r="E9376" s="1" t="s">
        <v>239</v>
      </c>
      <c r="F9376" s="1" t="s">
        <v>2267</v>
      </c>
      <c r="G9376" s="1" t="s">
        <v>29159</v>
      </c>
      <c r="H9376" s="1" t="s">
        <v>29160</v>
      </c>
      <c r="I9376" s="4">
        <v>84.2572800925926</v>
      </c>
      <c r="J9376" s="1">
        <v>167.84</v>
      </c>
      <c r="K9376" s="1">
        <v>55.56</v>
      </c>
      <c r="M9376" s="10">
        <f t="array" ref="M9376">_xlfn.XLOOKUP(A9376,subscriptions!B9376:B10004,subscriptions!D9376:D10004)</f>
        <v>120</v>
      </c>
      <c r="N9376" s="10">
        <f t="array" ref="N9376">_xlfn.XLOOKUP(A9376,subscriptions!B9376:B10004,subscriptions!G9376:G10004)</f>
        <v>20</v>
      </c>
      <c r="O9376" s="10">
        <v>96.0</v>
      </c>
      <c r="P9376" s="10" t="str">
        <f t="array" ref="P9376">_xlfn.XLOOKUP(A9376,subscriptions!B9376:B10004,subscriptions!C9376:C10004)</f>
        <v>Residential</v>
      </c>
      <c r="Q9376" s="10" t="s">
        <v>128</v>
      </c>
      <c r="R9376" s="10" t="s">
        <v>148</v>
      </c>
      <c r="S9376" s="10" t="s">
        <v>175</v>
      </c>
    </row>
    <row r="9377">
      <c r="A9377" s="1" t="s">
        <v>11718</v>
      </c>
      <c r="B9377" s="1" t="s">
        <v>1157</v>
      </c>
      <c r="C9377" s="1" t="s">
        <v>152</v>
      </c>
      <c r="D9377" s="1" t="s">
        <v>27</v>
      </c>
      <c r="E9377" s="1" t="s">
        <v>332</v>
      </c>
      <c r="F9377" s="1" t="s">
        <v>736</v>
      </c>
      <c r="G9377" s="1" t="s">
        <v>29161</v>
      </c>
      <c r="H9377" s="1" t="s">
        <v>29162</v>
      </c>
      <c r="I9377" s="4">
        <v>84.38336805555555</v>
      </c>
      <c r="J9377" s="1">
        <v>474.91</v>
      </c>
      <c r="K9377" s="1">
        <v>66.54</v>
      </c>
      <c r="M9377" s="10">
        <f t="array" ref="M9377">_xlfn.XLOOKUP(A9377,subscriptions!B9377:B10004,subscriptions!D9377:D10004)</f>
        <v>80</v>
      </c>
      <c r="N9377" s="10">
        <f t="array" ref="N9377">_xlfn.XLOOKUP(A9377,subscriptions!B9377:B10004,subscriptions!G9377:G10004)</f>
        <v>0</v>
      </c>
      <c r="O9377" s="10">
        <v>80.0</v>
      </c>
      <c r="P9377" s="10" t="str">
        <f t="array" ref="P9377">_xlfn.XLOOKUP(A9377,subscriptions!B9377:B10004,subscriptions!C9377:C10004)</f>
        <v>Roam</v>
      </c>
      <c r="Q9377" s="10" t="s">
        <v>173</v>
      </c>
      <c r="R9377" s="10" t="s">
        <v>148</v>
      </c>
      <c r="S9377" s="10" t="s">
        <v>882</v>
      </c>
    </row>
    <row r="9378">
      <c r="A9378" s="1" t="s">
        <v>11721</v>
      </c>
      <c r="B9378" s="1" t="s">
        <v>1527</v>
      </c>
      <c r="C9378" s="1" t="s">
        <v>764</v>
      </c>
      <c r="D9378" s="1" t="s">
        <v>153</v>
      </c>
      <c r="E9378" s="1" t="s">
        <v>28</v>
      </c>
      <c r="F9378" s="1" t="s">
        <v>1639</v>
      </c>
      <c r="G9378" s="1" t="s">
        <v>29163</v>
      </c>
      <c r="H9378" s="1" t="s">
        <v>29164</v>
      </c>
      <c r="I9378" s="4">
        <v>84.34178240740741</v>
      </c>
      <c r="J9378" s="1">
        <v>1832.73</v>
      </c>
      <c r="K9378" s="1">
        <v>387.05</v>
      </c>
      <c r="M9378" s="10">
        <f t="array" ref="M9378">_xlfn.XLOOKUP(A9378,subscriptions!B9378:B10004,subscriptions!D9378:D10004)</f>
        <v>120</v>
      </c>
      <c r="N9378" s="10">
        <f t="array" ref="N9378">_xlfn.XLOOKUP(A9378,subscriptions!B9378:B10004,subscriptions!G9378:G10004)</f>
        <v>5</v>
      </c>
      <c r="O9378" s="10">
        <v>114.0</v>
      </c>
      <c r="P9378" s="10" t="str">
        <f t="array" ref="P9378">_xlfn.XLOOKUP(A9378,subscriptions!B9378:B10004,subscriptions!C9378:C10004)</f>
        <v>Residential</v>
      </c>
      <c r="Q9378" s="10" t="s">
        <v>194</v>
      </c>
      <c r="R9378" s="10" t="s">
        <v>212</v>
      </c>
      <c r="S9378" s="10" t="s">
        <v>1703</v>
      </c>
    </row>
    <row r="9379">
      <c r="A9379" s="1" t="s">
        <v>11722</v>
      </c>
      <c r="B9379" s="1" t="s">
        <v>969</v>
      </c>
      <c r="C9379" s="1" t="s">
        <v>441</v>
      </c>
      <c r="D9379" s="1" t="s">
        <v>27</v>
      </c>
      <c r="E9379" s="1" t="s">
        <v>179</v>
      </c>
      <c r="F9379" s="1" t="s">
        <v>181</v>
      </c>
      <c r="G9379" s="1" t="s">
        <v>29165</v>
      </c>
      <c r="H9379" s="1" t="s">
        <v>29166</v>
      </c>
      <c r="I9379" s="4">
        <v>84.29251157407407</v>
      </c>
      <c r="J9379" s="1">
        <v>840.05</v>
      </c>
      <c r="K9379" s="1">
        <v>170.11</v>
      </c>
      <c r="L9379" s="1">
        <v>100.0</v>
      </c>
      <c r="M9379" s="10">
        <f t="array" ref="M9379">_xlfn.XLOOKUP(A9379,subscriptions!B9379:B10004,subscriptions!D9379:D10004)</f>
        <v>120</v>
      </c>
      <c r="N9379" s="10">
        <f t="array" ref="N9379">_xlfn.XLOOKUP(A9379,subscriptions!B9379:B10004,subscriptions!G9379:G10004)</f>
        <v>10</v>
      </c>
      <c r="O9379" s="10">
        <v>108.0</v>
      </c>
      <c r="P9379" s="10" t="str">
        <f t="array" ref="P9379">_xlfn.XLOOKUP(A9379,subscriptions!B9379:B10004,subscriptions!C9379:C10004)</f>
        <v>Residential</v>
      </c>
      <c r="Q9379" s="10" t="s">
        <v>128</v>
      </c>
      <c r="R9379" s="10" t="s">
        <v>212</v>
      </c>
      <c r="S9379" s="10" t="s">
        <v>587</v>
      </c>
    </row>
    <row r="9380">
      <c r="A9380" s="1" t="s">
        <v>11723</v>
      </c>
      <c r="B9380" s="1" t="s">
        <v>1527</v>
      </c>
      <c r="C9380" s="1" t="s">
        <v>426</v>
      </c>
      <c r="D9380" s="1" t="s">
        <v>153</v>
      </c>
      <c r="E9380" s="1" t="s">
        <v>239</v>
      </c>
      <c r="F9380" s="1" t="s">
        <v>2765</v>
      </c>
      <c r="G9380" s="1" t="s">
        <v>29167</v>
      </c>
      <c r="H9380" s="1" t="s">
        <v>29168</v>
      </c>
      <c r="I9380" s="4">
        <v>84.1675</v>
      </c>
      <c r="J9380" s="1">
        <v>3185.01</v>
      </c>
      <c r="K9380" s="1">
        <v>556.92</v>
      </c>
      <c r="M9380" s="10">
        <f t="array" ref="M9380">_xlfn.XLOOKUP(A9380,subscriptions!B9380:B10004,subscriptions!D9380:D10004)</f>
        <v>120</v>
      </c>
      <c r="N9380" s="10">
        <f t="array" ref="N9380">_xlfn.XLOOKUP(A9380,subscriptions!B9380:B10004,subscriptions!G9380:G10004)</f>
        <v>20</v>
      </c>
      <c r="O9380" s="10">
        <v>96.0</v>
      </c>
      <c r="P9380" s="10" t="str">
        <f t="array" ref="P9380">_xlfn.XLOOKUP(A9380,subscriptions!B9380:B10004,subscriptions!C9380:C10004)</f>
        <v>Residential</v>
      </c>
      <c r="Q9380" s="10" t="s">
        <v>128</v>
      </c>
      <c r="R9380" s="10" t="s">
        <v>148</v>
      </c>
      <c r="S9380" s="10" t="s">
        <v>1412</v>
      </c>
    </row>
    <row r="9381">
      <c r="A9381" s="1" t="s">
        <v>11724</v>
      </c>
      <c r="B9381" s="1" t="s">
        <v>426</v>
      </c>
      <c r="C9381" s="1" t="s">
        <v>2483</v>
      </c>
      <c r="D9381" s="1" t="s">
        <v>153</v>
      </c>
      <c r="E9381" s="1" t="s">
        <v>262</v>
      </c>
      <c r="F9381" s="1" t="s">
        <v>2853</v>
      </c>
      <c r="G9381" s="1" t="s">
        <v>29169</v>
      </c>
      <c r="H9381" s="1" t="s">
        <v>29170</v>
      </c>
      <c r="I9381" s="4">
        <v>84.37570601851851</v>
      </c>
      <c r="J9381" s="1">
        <v>580.69</v>
      </c>
      <c r="K9381" s="1">
        <v>62.03</v>
      </c>
      <c r="M9381" s="10">
        <f t="array" ref="M9381">_xlfn.XLOOKUP(A9381,subscriptions!B9381:B10004,subscriptions!D9381:D10004)</f>
        <v>120</v>
      </c>
      <c r="N9381" s="10">
        <f t="array" ref="N9381">_xlfn.XLOOKUP(A9381,subscriptions!B9381:B10004,subscriptions!G9381:G10004)</f>
        <v>0</v>
      </c>
      <c r="O9381" s="10">
        <v>120.0</v>
      </c>
      <c r="P9381" s="10" t="str">
        <f t="array" ref="P9381">_xlfn.XLOOKUP(A9381,subscriptions!B9381:B10004,subscriptions!C9381:C10004)</f>
        <v>Residential</v>
      </c>
      <c r="Q9381" s="10" t="s">
        <v>173</v>
      </c>
      <c r="R9381" s="10" t="s">
        <v>212</v>
      </c>
      <c r="S9381" s="10" t="s">
        <v>1442</v>
      </c>
    </row>
    <row r="9382">
      <c r="A9382" s="1" t="s">
        <v>11725</v>
      </c>
      <c r="B9382" s="1" t="s">
        <v>1414</v>
      </c>
      <c r="C9382" s="1" t="s">
        <v>1415</v>
      </c>
      <c r="D9382" s="1" t="s">
        <v>27</v>
      </c>
      <c r="E9382" s="1" t="s">
        <v>332</v>
      </c>
      <c r="F9382" s="1" t="s">
        <v>618</v>
      </c>
      <c r="G9382" s="1" t="s">
        <v>29171</v>
      </c>
      <c r="H9382" s="1" t="s">
        <v>29172</v>
      </c>
      <c r="I9382" s="4">
        <v>84.3368287037037</v>
      </c>
      <c r="J9382" s="1">
        <v>67.91</v>
      </c>
      <c r="K9382" s="1">
        <v>15.47</v>
      </c>
      <c r="M9382" s="10">
        <f t="array" ref="M9382">_xlfn.XLOOKUP(A9382,subscriptions!B9382:B10004,subscriptions!D9382:D10004)</f>
        <v>120</v>
      </c>
      <c r="N9382" s="10">
        <f t="array" ref="N9382">_xlfn.XLOOKUP(A9382,subscriptions!B9382:B10004,subscriptions!G9382:G10004)</f>
        <v>5</v>
      </c>
      <c r="O9382" s="10">
        <v>114.0</v>
      </c>
      <c r="P9382" s="10" t="str">
        <f t="array" ref="P9382">_xlfn.XLOOKUP(A9382,subscriptions!B9382:B10004,subscriptions!C9382:C10004)</f>
        <v>Residential</v>
      </c>
      <c r="Q9382" s="10" t="s">
        <v>194</v>
      </c>
      <c r="R9382" s="10" t="s">
        <v>212</v>
      </c>
      <c r="S9382" s="10" t="s">
        <v>968</v>
      </c>
    </row>
    <row r="9383">
      <c r="A9383" s="1" t="s">
        <v>11726</v>
      </c>
      <c r="B9383" s="1" t="s">
        <v>295</v>
      </c>
      <c r="C9383" s="1" t="s">
        <v>524</v>
      </c>
      <c r="D9383" s="1" t="s">
        <v>153</v>
      </c>
      <c r="E9383" s="1" t="s">
        <v>262</v>
      </c>
      <c r="F9383" s="1" t="s">
        <v>263</v>
      </c>
      <c r="G9383" s="1" t="s">
        <v>29173</v>
      </c>
      <c r="H9383" s="1" t="s">
        <v>29174</v>
      </c>
      <c r="I9383" s="4">
        <v>84.37739583333334</v>
      </c>
      <c r="J9383" s="1">
        <v>586.42</v>
      </c>
      <c r="K9383" s="1">
        <v>70.2</v>
      </c>
      <c r="M9383" s="10">
        <f t="array" ref="M9383">_xlfn.XLOOKUP(A9383,subscriptions!B9383:B10004,subscriptions!D9383:D10004)</f>
        <v>120</v>
      </c>
      <c r="N9383" s="10">
        <f t="array" ref="N9383">_xlfn.XLOOKUP(A9383,subscriptions!B9383:B10004,subscriptions!G9383:G10004)</f>
        <v>10</v>
      </c>
      <c r="O9383" s="10">
        <v>108.0</v>
      </c>
      <c r="P9383" s="10" t="str">
        <f t="array" ref="P9383">_xlfn.XLOOKUP(A9383,subscriptions!B9383:B10004,subscriptions!C9383:C10004)</f>
        <v>Residential</v>
      </c>
      <c r="Q9383" s="10" t="s">
        <v>128</v>
      </c>
      <c r="R9383" s="10" t="s">
        <v>212</v>
      </c>
      <c r="S9383" s="10" t="s">
        <v>1360</v>
      </c>
    </row>
    <row r="9384">
      <c r="A9384" s="1" t="s">
        <v>11727</v>
      </c>
      <c r="B9384" s="1" t="s">
        <v>1995</v>
      </c>
      <c r="C9384" s="1" t="s">
        <v>1142</v>
      </c>
      <c r="D9384" s="1" t="s">
        <v>153</v>
      </c>
      <c r="E9384" s="1" t="s">
        <v>28</v>
      </c>
      <c r="F9384" s="1" t="s">
        <v>2188</v>
      </c>
      <c r="G9384" s="1" t="s">
        <v>29175</v>
      </c>
      <c r="H9384" s="1" t="s">
        <v>29176</v>
      </c>
      <c r="I9384" s="4">
        <v>84.25863425925925</v>
      </c>
      <c r="J9384" s="1">
        <v>1344.39</v>
      </c>
      <c r="K9384" s="1">
        <v>310.82</v>
      </c>
      <c r="M9384" s="10">
        <f t="array" ref="M9384">_xlfn.XLOOKUP(A9384,subscriptions!B9384:B10004,subscriptions!D9384:D10004)</f>
        <v>80</v>
      </c>
      <c r="N9384" s="10">
        <f t="array" ref="N9384">_xlfn.XLOOKUP(A9384,subscriptions!B9384:B10004,subscriptions!G9384:G10004)</f>
        <v>20</v>
      </c>
      <c r="O9384" s="10">
        <v>64.0</v>
      </c>
      <c r="P9384" s="10" t="str">
        <f t="array" ref="P9384">_xlfn.XLOOKUP(A9384,subscriptions!B9384:B10004,subscriptions!C9384:C10004)</f>
        <v>Roam</v>
      </c>
      <c r="Q9384" s="10" t="s">
        <v>128</v>
      </c>
      <c r="R9384" s="10" t="s">
        <v>148</v>
      </c>
      <c r="S9384" s="10" t="s">
        <v>4148</v>
      </c>
    </row>
    <row r="9385">
      <c r="A9385" s="1" t="s">
        <v>11728</v>
      </c>
      <c r="B9385" s="1" t="s">
        <v>1044</v>
      </c>
      <c r="C9385" s="1" t="s">
        <v>750</v>
      </c>
      <c r="D9385" s="1" t="s">
        <v>27</v>
      </c>
      <c r="E9385" s="1" t="s">
        <v>262</v>
      </c>
      <c r="F9385" s="1" t="s">
        <v>674</v>
      </c>
      <c r="G9385" s="1" t="s">
        <v>29177</v>
      </c>
      <c r="H9385" s="1" t="s">
        <v>29178</v>
      </c>
      <c r="I9385" s="4">
        <v>84.17450231481482</v>
      </c>
      <c r="J9385" s="1">
        <v>757.26</v>
      </c>
      <c r="K9385" s="1">
        <v>145.64</v>
      </c>
      <c r="M9385" s="10">
        <f t="array" ref="M9385">_xlfn.XLOOKUP(A9385,subscriptions!B9385:B10004,subscriptions!D9385:D10004)</f>
        <v>80</v>
      </c>
      <c r="N9385" s="10">
        <f t="array" ref="N9385">_xlfn.XLOOKUP(A9385,subscriptions!B9385:B10004,subscriptions!G9385:G10004)</f>
        <v>0</v>
      </c>
      <c r="O9385" s="10">
        <v>80.0</v>
      </c>
      <c r="P9385" s="10" t="str">
        <f t="array" ref="P9385">_xlfn.XLOOKUP(A9385,subscriptions!B9385:B10004,subscriptions!C9385:C10004)</f>
        <v>Roam</v>
      </c>
      <c r="Q9385" s="10" t="s">
        <v>173</v>
      </c>
      <c r="R9385" s="10" t="s">
        <v>148</v>
      </c>
      <c r="S9385" s="10" t="s">
        <v>507</v>
      </c>
    </row>
    <row r="9386">
      <c r="A9386" s="1" t="s">
        <v>11729</v>
      </c>
      <c r="B9386" s="1" t="s">
        <v>426</v>
      </c>
      <c r="C9386" s="1" t="s">
        <v>920</v>
      </c>
      <c r="D9386" s="1" t="s">
        <v>153</v>
      </c>
      <c r="E9386" s="1" t="s">
        <v>28</v>
      </c>
      <c r="F9386" s="1" t="s">
        <v>2188</v>
      </c>
      <c r="G9386" s="1" t="s">
        <v>29179</v>
      </c>
      <c r="H9386" s="1" t="s">
        <v>29180</v>
      </c>
      <c r="I9386" s="4">
        <v>84.29675925925926</v>
      </c>
      <c r="J9386" s="1">
        <v>1198.17</v>
      </c>
      <c r="K9386" s="1">
        <v>207.49</v>
      </c>
      <c r="M9386" s="10">
        <f t="array" ref="M9386">_xlfn.XLOOKUP(A9386,subscriptions!B9386:B10004,subscriptions!D9386:D10004)</f>
        <v>80</v>
      </c>
      <c r="N9386" s="10">
        <f t="array" ref="N9386">_xlfn.XLOOKUP(A9386,subscriptions!B9386:B10004,subscriptions!G9386:G10004)</f>
        <v>5</v>
      </c>
      <c r="O9386" s="10">
        <v>76.0</v>
      </c>
      <c r="P9386" s="10" t="str">
        <f t="array" ref="P9386">_xlfn.XLOOKUP(A9386,subscriptions!B9386:B10004,subscriptions!C9386:C10004)</f>
        <v>Roam</v>
      </c>
      <c r="Q9386" s="10" t="s">
        <v>194</v>
      </c>
      <c r="R9386" s="10" t="s">
        <v>148</v>
      </c>
      <c r="S9386" s="10" t="s">
        <v>373</v>
      </c>
    </row>
    <row r="9387">
      <c r="A9387" s="1" t="s">
        <v>11730</v>
      </c>
      <c r="B9387" s="1" t="s">
        <v>1984</v>
      </c>
      <c r="C9387" s="1" t="s">
        <v>492</v>
      </c>
      <c r="D9387" s="1" t="s">
        <v>153</v>
      </c>
      <c r="E9387" s="1" t="s">
        <v>28</v>
      </c>
      <c r="F9387" s="1" t="s">
        <v>1639</v>
      </c>
      <c r="G9387" s="1" t="s">
        <v>29181</v>
      </c>
      <c r="H9387" s="1" t="s">
        <v>29182</v>
      </c>
      <c r="I9387" s="4">
        <v>84.37872685185185</v>
      </c>
      <c r="J9387" s="1">
        <v>3188.46</v>
      </c>
      <c r="K9387" s="1">
        <v>310.83</v>
      </c>
      <c r="M9387" s="10">
        <f t="array" ref="M9387">_xlfn.XLOOKUP(A9387,subscriptions!B9387:B10004,subscriptions!D9387:D10004)</f>
        <v>120</v>
      </c>
      <c r="N9387" s="10">
        <f t="array" ref="N9387">_xlfn.XLOOKUP(A9387,subscriptions!B9387:B10004,subscriptions!G9387:G10004)</f>
        <v>10</v>
      </c>
      <c r="O9387" s="10">
        <v>108.0</v>
      </c>
      <c r="P9387" s="10" t="str">
        <f t="array" ref="P9387">_xlfn.XLOOKUP(A9387,subscriptions!B9387:B10004,subscriptions!C9387:C10004)</f>
        <v>Residential</v>
      </c>
      <c r="Q9387" s="10" t="s">
        <v>128</v>
      </c>
      <c r="R9387" s="10" t="s">
        <v>212</v>
      </c>
      <c r="S9387" s="10" t="s">
        <v>1622</v>
      </c>
    </row>
    <row r="9388">
      <c r="A9388" s="1" t="s">
        <v>11731</v>
      </c>
      <c r="B9388" s="1" t="s">
        <v>573</v>
      </c>
      <c r="C9388" s="1" t="s">
        <v>827</v>
      </c>
      <c r="D9388" s="1" t="s">
        <v>27</v>
      </c>
      <c r="E9388" s="1" t="s">
        <v>239</v>
      </c>
      <c r="F9388" s="1" t="s">
        <v>2267</v>
      </c>
      <c r="G9388" s="1" t="s">
        <v>29183</v>
      </c>
      <c r="H9388" s="1" t="s">
        <v>29184</v>
      </c>
      <c r="I9388" s="4">
        <v>84.21267361111111</v>
      </c>
      <c r="J9388" s="1">
        <v>3703.92</v>
      </c>
      <c r="K9388" s="1">
        <v>397.55</v>
      </c>
      <c r="M9388" s="10">
        <f t="array" ref="M9388">_xlfn.XLOOKUP(A9388,subscriptions!B9388:B10004,subscriptions!D9388:D10004)</f>
        <v>120</v>
      </c>
      <c r="N9388" s="10">
        <f t="array" ref="N9388">_xlfn.XLOOKUP(A9388,subscriptions!B9388:B10004,subscriptions!G9388:G10004)</f>
        <v>20</v>
      </c>
      <c r="O9388" s="10">
        <v>96.0</v>
      </c>
      <c r="P9388" s="10" t="str">
        <f t="array" ref="P9388">_xlfn.XLOOKUP(A9388,subscriptions!B9388:B10004,subscriptions!C9388:C10004)</f>
        <v>Residential</v>
      </c>
      <c r="Q9388" s="10" t="s">
        <v>128</v>
      </c>
      <c r="R9388" s="10" t="s">
        <v>148</v>
      </c>
      <c r="S9388" s="10" t="s">
        <v>813</v>
      </c>
    </row>
    <row r="9389">
      <c r="A9389" s="1" t="s">
        <v>11732</v>
      </c>
      <c r="B9389" s="1" t="s">
        <v>389</v>
      </c>
      <c r="C9389" s="1" t="s">
        <v>279</v>
      </c>
      <c r="D9389" s="1" t="s">
        <v>27</v>
      </c>
      <c r="E9389" s="1" t="s">
        <v>219</v>
      </c>
      <c r="F9389" s="1" t="s">
        <v>220</v>
      </c>
      <c r="G9389" s="1" t="s">
        <v>29185</v>
      </c>
      <c r="H9389" s="1" t="s">
        <v>29186</v>
      </c>
      <c r="I9389" s="4">
        <v>84.34101851851852</v>
      </c>
      <c r="J9389" s="1">
        <v>513.82</v>
      </c>
      <c r="K9389" s="1">
        <v>82.02</v>
      </c>
      <c r="M9389" s="10">
        <f t="array" ref="M9389">_xlfn.XLOOKUP(A9389,subscriptions!B9389:B10004,subscriptions!D9389:D10004)</f>
        <v>120</v>
      </c>
      <c r="N9389" s="10">
        <f t="array" ref="N9389">_xlfn.XLOOKUP(A9389,subscriptions!B9389:B10004,subscriptions!G9389:G10004)</f>
        <v>0</v>
      </c>
      <c r="O9389" s="10">
        <v>120.0</v>
      </c>
      <c r="P9389" s="10" t="str">
        <f t="array" ref="P9389">_xlfn.XLOOKUP(A9389,subscriptions!B9389:B10004,subscriptions!C9389:C10004)</f>
        <v>Residential</v>
      </c>
      <c r="Q9389" s="10" t="s">
        <v>173</v>
      </c>
      <c r="R9389" s="10" t="s">
        <v>212</v>
      </c>
      <c r="S9389" s="10" t="s">
        <v>259</v>
      </c>
    </row>
    <row r="9390">
      <c r="A9390" s="1" t="s">
        <v>11733</v>
      </c>
      <c r="B9390" s="1" t="s">
        <v>555</v>
      </c>
      <c r="C9390" s="1" t="s">
        <v>1507</v>
      </c>
      <c r="D9390" s="1" t="s">
        <v>153</v>
      </c>
      <c r="E9390" s="1" t="s">
        <v>280</v>
      </c>
      <c r="F9390" s="1" t="s">
        <v>873</v>
      </c>
      <c r="G9390" s="1" t="s">
        <v>29187</v>
      </c>
      <c r="H9390" s="1" t="s">
        <v>29188</v>
      </c>
      <c r="I9390" s="4">
        <v>84.38091435185186</v>
      </c>
      <c r="J9390" s="1">
        <v>980.24</v>
      </c>
      <c r="K9390" s="1">
        <v>171.54</v>
      </c>
      <c r="M9390" s="10">
        <f t="array" ref="M9390">_xlfn.XLOOKUP(A9390,subscriptions!B9390:B10004,subscriptions!D9390:D10004)</f>
        <v>50</v>
      </c>
      <c r="N9390" s="10">
        <f t="array" ref="N9390">_xlfn.XLOOKUP(A9390,subscriptions!B9390:B10004,subscriptions!G9390:G10004)</f>
        <v>5</v>
      </c>
      <c r="O9390" s="10">
        <v>47.5</v>
      </c>
      <c r="P9390" s="10" t="str">
        <f t="array" ref="P9390">_xlfn.XLOOKUP(A9390,subscriptions!B9390:B10004,subscriptions!C9390:C10004)</f>
        <v>Mini</v>
      </c>
      <c r="Q9390" s="10" t="s">
        <v>194</v>
      </c>
      <c r="R9390" s="10" t="s">
        <v>148</v>
      </c>
      <c r="S9390" s="10" t="s">
        <v>762</v>
      </c>
    </row>
    <row r="9391">
      <c r="A9391" s="1" t="s">
        <v>11734</v>
      </c>
      <c r="B9391" s="1" t="s">
        <v>4509</v>
      </c>
      <c r="C9391" s="1" t="s">
        <v>827</v>
      </c>
      <c r="D9391" s="1" t="s">
        <v>153</v>
      </c>
      <c r="E9391" s="1" t="s">
        <v>714</v>
      </c>
      <c r="F9391" s="1" t="s">
        <v>715</v>
      </c>
      <c r="G9391" s="1" t="s">
        <v>29189</v>
      </c>
      <c r="H9391" s="1" t="s">
        <v>29190</v>
      </c>
      <c r="I9391" s="4">
        <v>84.1675</v>
      </c>
      <c r="J9391" s="1">
        <v>1244.91</v>
      </c>
      <c r="K9391" s="1">
        <v>131.13</v>
      </c>
      <c r="M9391" s="10">
        <f t="array" ref="M9391">_xlfn.XLOOKUP(A9391,subscriptions!B9391:B10004,subscriptions!D9391:D10004)</f>
        <v>120</v>
      </c>
      <c r="N9391" s="10">
        <f t="array" ref="N9391">_xlfn.XLOOKUP(A9391,subscriptions!B9391:B10004,subscriptions!G9391:G10004)</f>
        <v>10</v>
      </c>
      <c r="O9391" s="10">
        <v>108.0</v>
      </c>
      <c r="P9391" s="10" t="str">
        <f t="array" ref="P9391">_xlfn.XLOOKUP(A9391,subscriptions!B9391:B10004,subscriptions!C9391:C10004)</f>
        <v>Residential</v>
      </c>
      <c r="Q9391" s="10" t="s">
        <v>128</v>
      </c>
      <c r="R9391" s="10" t="s">
        <v>212</v>
      </c>
      <c r="S9391" s="10" t="s">
        <v>1412</v>
      </c>
    </row>
    <row r="9392">
      <c r="A9392" s="1" t="s">
        <v>11735</v>
      </c>
      <c r="B9392" s="1" t="s">
        <v>278</v>
      </c>
      <c r="C9392" s="1" t="s">
        <v>473</v>
      </c>
      <c r="D9392" s="1" t="s">
        <v>27</v>
      </c>
      <c r="E9392" s="1" t="s">
        <v>111</v>
      </c>
      <c r="F9392" s="1" t="s">
        <v>154</v>
      </c>
      <c r="G9392" s="1" t="s">
        <v>29191</v>
      </c>
      <c r="H9392" s="1" t="s">
        <v>29192</v>
      </c>
      <c r="I9392" s="4">
        <v>84.25844907407408</v>
      </c>
      <c r="J9392" s="1">
        <v>4517.21</v>
      </c>
      <c r="K9392" s="1">
        <v>623.03</v>
      </c>
      <c r="M9392" s="10">
        <f t="array" ref="M9392">_xlfn.XLOOKUP(A9392,subscriptions!B9392:B10004,subscriptions!D9392:D10004)</f>
        <v>50</v>
      </c>
      <c r="N9392" s="10">
        <f t="array" ref="N9392">_xlfn.XLOOKUP(A9392,subscriptions!B9392:B10004,subscriptions!G9392:G10004)</f>
        <v>20</v>
      </c>
      <c r="O9392" s="10">
        <v>40.0</v>
      </c>
      <c r="P9392" s="10" t="str">
        <f t="array" ref="P9392">_xlfn.XLOOKUP(A9392,subscriptions!B9392:B10004,subscriptions!C9392:C10004)</f>
        <v>Mini</v>
      </c>
      <c r="Q9392" s="10" t="s">
        <v>128</v>
      </c>
      <c r="R9392" s="10" t="s">
        <v>148</v>
      </c>
      <c r="S9392" s="10" t="s">
        <v>4148</v>
      </c>
    </row>
    <row r="9393">
      <c r="A9393" s="1" t="s">
        <v>11738</v>
      </c>
      <c r="B9393" s="1" t="s">
        <v>1444</v>
      </c>
      <c r="C9393" s="1" t="s">
        <v>218</v>
      </c>
      <c r="D9393" s="1" t="s">
        <v>27</v>
      </c>
      <c r="E9393" s="1" t="s">
        <v>179</v>
      </c>
      <c r="F9393" s="1" t="s">
        <v>901</v>
      </c>
      <c r="G9393" s="1" t="s">
        <v>29193</v>
      </c>
      <c r="H9393" s="1" t="s">
        <v>29194</v>
      </c>
      <c r="I9393" s="4">
        <v>84.17377314814814</v>
      </c>
      <c r="J9393" s="1">
        <v>9925.6</v>
      </c>
      <c r="K9393" s="1">
        <v>2223.67</v>
      </c>
      <c r="L9393" s="1">
        <v>100.0</v>
      </c>
      <c r="M9393" s="10">
        <f t="array" ref="M9393">_xlfn.XLOOKUP(A9393,subscriptions!B9393:B10004,subscriptions!D9393:D10004)</f>
        <v>120</v>
      </c>
      <c r="N9393" s="10">
        <f t="array" ref="N9393">_xlfn.XLOOKUP(A9393,subscriptions!B9393:B10004,subscriptions!G9393:G10004)</f>
        <v>0</v>
      </c>
      <c r="O9393" s="10">
        <v>120.0</v>
      </c>
      <c r="P9393" s="10" t="str">
        <f t="array" ref="P9393">_xlfn.XLOOKUP(A9393,subscriptions!B9393:B10004,subscriptions!C9393:C10004)</f>
        <v>Residential</v>
      </c>
      <c r="Q9393" s="10" t="s">
        <v>173</v>
      </c>
      <c r="R9393" s="10" t="s">
        <v>212</v>
      </c>
      <c r="S9393" s="10" t="s">
        <v>3087</v>
      </c>
    </row>
    <row r="9394">
      <c r="A9394" s="1" t="s">
        <v>11739</v>
      </c>
      <c r="B9394" s="1" t="s">
        <v>6037</v>
      </c>
      <c r="C9394" s="1" t="s">
        <v>1678</v>
      </c>
      <c r="D9394" s="1" t="s">
        <v>27</v>
      </c>
      <c r="E9394" s="1" t="s">
        <v>28</v>
      </c>
      <c r="F9394" s="1" t="s">
        <v>313</v>
      </c>
      <c r="G9394" s="1" t="s">
        <v>29195</v>
      </c>
      <c r="H9394" s="1" t="s">
        <v>29196</v>
      </c>
      <c r="I9394" s="4">
        <v>84.29880787037037</v>
      </c>
      <c r="J9394" s="1">
        <v>452.62</v>
      </c>
      <c r="K9394" s="1">
        <v>65.71</v>
      </c>
      <c r="M9394" s="10">
        <f t="array" ref="M9394">_xlfn.XLOOKUP(A9394,subscriptions!B9394:B10004,subscriptions!D9394:D10004)</f>
        <v>120</v>
      </c>
      <c r="N9394" s="10">
        <f t="array" ref="N9394">_xlfn.XLOOKUP(A9394,subscriptions!B9394:B10004,subscriptions!G9394:G10004)</f>
        <v>5</v>
      </c>
      <c r="O9394" s="10">
        <v>114.0</v>
      </c>
      <c r="P9394" s="10" t="str">
        <f t="array" ref="P9394">_xlfn.XLOOKUP(A9394,subscriptions!B9394:B10004,subscriptions!C9394:C10004)</f>
        <v>Residential</v>
      </c>
      <c r="Q9394" s="10" t="s">
        <v>194</v>
      </c>
      <c r="R9394" s="10" t="s">
        <v>212</v>
      </c>
      <c r="S9394" s="10" t="s">
        <v>276</v>
      </c>
    </row>
    <row r="9395">
      <c r="A9395" s="1" t="s">
        <v>11740</v>
      </c>
      <c r="B9395" s="1" t="s">
        <v>2521</v>
      </c>
      <c r="C9395" s="1" t="s">
        <v>800</v>
      </c>
      <c r="D9395" s="1" t="s">
        <v>153</v>
      </c>
      <c r="E9395" s="1" t="s">
        <v>332</v>
      </c>
      <c r="F9395" s="1" t="s">
        <v>1028</v>
      </c>
      <c r="G9395" s="1" t="s">
        <v>29197</v>
      </c>
      <c r="H9395" s="1" t="s">
        <v>29198</v>
      </c>
      <c r="I9395" s="4">
        <v>84.38296296296296</v>
      </c>
      <c r="J9395" s="1">
        <v>1997.31</v>
      </c>
      <c r="K9395" s="1">
        <v>401.0</v>
      </c>
      <c r="M9395" s="10">
        <f t="array" ref="M9395">_xlfn.XLOOKUP(A9395,subscriptions!B9395:B10004,subscriptions!D9395:D10004)</f>
        <v>80</v>
      </c>
      <c r="N9395" s="10">
        <f t="array" ref="N9395">_xlfn.XLOOKUP(A9395,subscriptions!B9395:B10004,subscriptions!G9395:G10004)</f>
        <v>10</v>
      </c>
      <c r="O9395" s="10">
        <v>72.0</v>
      </c>
      <c r="P9395" s="10" t="str">
        <f t="array" ref="P9395">_xlfn.XLOOKUP(A9395,subscriptions!B9395:B10004,subscriptions!C9395:C10004)</f>
        <v>Roam</v>
      </c>
      <c r="Q9395" s="10" t="s">
        <v>128</v>
      </c>
      <c r="R9395" s="10" t="s">
        <v>148</v>
      </c>
      <c r="S9395" s="10" t="s">
        <v>671</v>
      </c>
    </row>
    <row r="9396">
      <c r="A9396" s="1" t="s">
        <v>11741</v>
      </c>
      <c r="B9396" s="1" t="s">
        <v>6037</v>
      </c>
      <c r="C9396" s="1" t="s">
        <v>261</v>
      </c>
      <c r="D9396" s="1" t="s">
        <v>27</v>
      </c>
      <c r="E9396" s="1" t="s">
        <v>631</v>
      </c>
      <c r="F9396" s="1" t="s">
        <v>2749</v>
      </c>
      <c r="G9396" s="1" t="s">
        <v>29199</v>
      </c>
      <c r="H9396" s="1" t="s">
        <v>29200</v>
      </c>
      <c r="I9396" s="4">
        <v>84.29476851851852</v>
      </c>
      <c r="J9396" s="1">
        <v>762.3</v>
      </c>
      <c r="K9396" s="1">
        <v>160.73</v>
      </c>
      <c r="M9396" s="10">
        <f t="array" ref="M9396">_xlfn.XLOOKUP(A9396,subscriptions!B9396:B10004,subscriptions!D9396:D10004)</f>
        <v>80</v>
      </c>
      <c r="N9396" s="10">
        <f t="array" ref="N9396">_xlfn.XLOOKUP(A9396,subscriptions!B9396:B10004,subscriptions!G9396:G10004)</f>
        <v>20</v>
      </c>
      <c r="O9396" s="10">
        <v>64.0</v>
      </c>
      <c r="P9396" s="10" t="str">
        <f t="array" ref="P9396">_xlfn.XLOOKUP(A9396,subscriptions!B9396:B10004,subscriptions!C9396:C10004)</f>
        <v>Roam</v>
      </c>
      <c r="Q9396" s="10" t="s">
        <v>128</v>
      </c>
      <c r="R9396" s="10" t="s">
        <v>148</v>
      </c>
      <c r="S9396" s="10" t="s">
        <v>2075</v>
      </c>
    </row>
    <row r="9397">
      <c r="A9397" s="1" t="s">
        <v>11742</v>
      </c>
      <c r="B9397" s="1" t="s">
        <v>589</v>
      </c>
      <c r="C9397" s="1" t="s">
        <v>673</v>
      </c>
      <c r="D9397" s="1" t="s">
        <v>153</v>
      </c>
      <c r="E9397" s="1" t="s">
        <v>179</v>
      </c>
      <c r="F9397" s="1" t="s">
        <v>4595</v>
      </c>
      <c r="G9397" s="1" t="s">
        <v>29201</v>
      </c>
      <c r="H9397" s="1" t="s">
        <v>29202</v>
      </c>
      <c r="I9397" s="4">
        <v>84.38356481481482</v>
      </c>
      <c r="J9397" s="1">
        <v>62.21</v>
      </c>
      <c r="K9397" s="1">
        <v>13.48</v>
      </c>
      <c r="L9397" s="1">
        <v>100.0</v>
      </c>
      <c r="M9397" s="10">
        <f t="array" ref="M9397">_xlfn.XLOOKUP(A9397,subscriptions!B9397:B10004,subscriptions!D9397:D10004)</f>
        <v>120</v>
      </c>
      <c r="N9397" s="10">
        <f t="array" ref="N9397">_xlfn.XLOOKUP(A9397,subscriptions!B9397:B10004,subscriptions!G9397:G10004)</f>
        <v>0</v>
      </c>
      <c r="O9397" s="10">
        <v>120.0</v>
      </c>
      <c r="P9397" s="10" t="str">
        <f t="array" ref="P9397">_xlfn.XLOOKUP(A9397,subscriptions!B9397:B10004,subscriptions!C9397:C10004)</f>
        <v>Residential</v>
      </c>
      <c r="Q9397" s="10" t="s">
        <v>173</v>
      </c>
      <c r="R9397" s="10" t="s">
        <v>212</v>
      </c>
      <c r="S9397" s="10" t="s">
        <v>882</v>
      </c>
    </row>
    <row r="9398">
      <c r="A9398" s="1" t="s">
        <v>11743</v>
      </c>
      <c r="B9398" s="1" t="s">
        <v>1027</v>
      </c>
      <c r="C9398" s="1" t="s">
        <v>152</v>
      </c>
      <c r="D9398" s="1" t="s">
        <v>153</v>
      </c>
      <c r="E9398" s="1" t="s">
        <v>179</v>
      </c>
      <c r="F9398" s="1" t="s">
        <v>200</v>
      </c>
      <c r="G9398" s="1" t="s">
        <v>29203</v>
      </c>
      <c r="H9398" s="1" t="s">
        <v>29204</v>
      </c>
      <c r="I9398" s="4">
        <v>84.17241898148148</v>
      </c>
      <c r="J9398" s="1">
        <v>63.94</v>
      </c>
      <c r="K9398" s="1">
        <v>30.34</v>
      </c>
      <c r="L9398" s="1">
        <v>100.0</v>
      </c>
      <c r="M9398" s="10">
        <f t="array" ref="M9398">_xlfn.XLOOKUP(A9398,subscriptions!B9398:B10004,subscriptions!D9398:D10004)</f>
        <v>120</v>
      </c>
      <c r="N9398" s="10">
        <f t="array" ref="N9398">_xlfn.XLOOKUP(A9398,subscriptions!B9398:B10004,subscriptions!G9398:G10004)</f>
        <v>5</v>
      </c>
      <c r="O9398" s="10">
        <v>114.0</v>
      </c>
      <c r="P9398" s="10" t="str">
        <f t="array" ref="P9398">_xlfn.XLOOKUP(A9398,subscriptions!B9398:B10004,subscriptions!C9398:C10004)</f>
        <v>Residential</v>
      </c>
      <c r="Q9398" s="10" t="s">
        <v>194</v>
      </c>
      <c r="R9398" s="10" t="s">
        <v>212</v>
      </c>
      <c r="S9398" s="10" t="s">
        <v>1637</v>
      </c>
    </row>
    <row r="9399">
      <c r="A9399" s="1" t="s">
        <v>11744</v>
      </c>
      <c r="B9399" s="1" t="s">
        <v>1865</v>
      </c>
      <c r="C9399" s="1" t="s">
        <v>391</v>
      </c>
      <c r="D9399" s="1" t="s">
        <v>153</v>
      </c>
      <c r="E9399" s="1" t="s">
        <v>28</v>
      </c>
      <c r="F9399" s="1" t="s">
        <v>2097</v>
      </c>
      <c r="G9399" s="1" t="s">
        <v>29205</v>
      </c>
      <c r="H9399" s="1" t="s">
        <v>29206</v>
      </c>
      <c r="I9399" s="4">
        <v>84.21355324074074</v>
      </c>
      <c r="J9399" s="1">
        <v>975.85</v>
      </c>
      <c r="K9399" s="1">
        <v>221.42</v>
      </c>
      <c r="M9399" s="10">
        <f t="array" ref="M9399">_xlfn.XLOOKUP(A9399,subscriptions!B9399:B10004,subscriptions!D9399:D10004)</f>
        <v>120</v>
      </c>
      <c r="N9399" s="10">
        <f t="array" ref="N9399">_xlfn.XLOOKUP(A9399,subscriptions!B9399:B10004,subscriptions!G9399:G10004)</f>
        <v>10</v>
      </c>
      <c r="O9399" s="10">
        <v>108.0</v>
      </c>
      <c r="P9399" s="10" t="str">
        <f t="array" ref="P9399">_xlfn.XLOOKUP(A9399,subscriptions!B9399:B10004,subscriptions!C9399:C10004)</f>
        <v>Residential</v>
      </c>
      <c r="Q9399" s="10" t="s">
        <v>128</v>
      </c>
      <c r="R9399" s="10" t="s">
        <v>212</v>
      </c>
      <c r="S9399" s="10" t="s">
        <v>1915</v>
      </c>
    </row>
    <row r="9400">
      <c r="A9400" s="1" t="s">
        <v>11745</v>
      </c>
      <c r="B9400" s="1" t="s">
        <v>295</v>
      </c>
      <c r="C9400" s="1" t="s">
        <v>658</v>
      </c>
      <c r="D9400" s="1" t="s">
        <v>153</v>
      </c>
      <c r="E9400" s="1" t="s">
        <v>28</v>
      </c>
      <c r="F9400" s="1" t="s">
        <v>2188</v>
      </c>
      <c r="G9400" s="1" t="s">
        <v>29207</v>
      </c>
      <c r="H9400" s="1" t="s">
        <v>29208</v>
      </c>
      <c r="I9400" s="4">
        <v>84.29390046296297</v>
      </c>
      <c r="J9400" s="1">
        <v>1055.13</v>
      </c>
      <c r="K9400" s="1">
        <v>143.95</v>
      </c>
      <c r="M9400" s="10">
        <f t="array" ref="M9400">_xlfn.XLOOKUP(A9400,subscriptions!B9400:B10004,subscriptions!D9400:D10004)</f>
        <v>120</v>
      </c>
      <c r="N9400" s="10">
        <f t="array" ref="N9400">_xlfn.XLOOKUP(A9400,subscriptions!B9400:B10004,subscriptions!G9400:G10004)</f>
        <v>20</v>
      </c>
      <c r="O9400" s="10">
        <v>96.0</v>
      </c>
      <c r="P9400" s="10" t="str">
        <f t="array" ref="P9400">_xlfn.XLOOKUP(A9400,subscriptions!B9400:B10004,subscriptions!C9400:C10004)</f>
        <v>Residential</v>
      </c>
      <c r="Q9400" s="10" t="s">
        <v>128</v>
      </c>
      <c r="R9400" s="10" t="s">
        <v>148</v>
      </c>
      <c r="S9400" s="10" t="s">
        <v>1458</v>
      </c>
    </row>
    <row r="9401">
      <c r="A9401" s="1" t="s">
        <v>11746</v>
      </c>
      <c r="B9401" s="1" t="s">
        <v>748</v>
      </c>
      <c r="C9401" s="1" t="s">
        <v>1973</v>
      </c>
      <c r="D9401" s="1" t="s">
        <v>27</v>
      </c>
      <c r="E9401" s="1" t="s">
        <v>280</v>
      </c>
      <c r="F9401" s="1" t="s">
        <v>411</v>
      </c>
      <c r="G9401" s="1" t="s">
        <v>29209</v>
      </c>
      <c r="H9401" s="1" t="s">
        <v>29210</v>
      </c>
      <c r="I9401" s="4">
        <v>84.29244212962963</v>
      </c>
      <c r="J9401" s="1">
        <v>84.24</v>
      </c>
      <c r="K9401" s="1">
        <v>24.41</v>
      </c>
      <c r="M9401" s="10">
        <f t="array" ref="M9401">_xlfn.XLOOKUP(A9401,subscriptions!B9401:B10004,subscriptions!D9401:D10004)</f>
        <v>120</v>
      </c>
      <c r="N9401" s="10">
        <f t="array" ref="N9401">_xlfn.XLOOKUP(A9401,subscriptions!B9401:B10004,subscriptions!G9401:G10004)</f>
        <v>0</v>
      </c>
      <c r="O9401" s="10">
        <v>120.0</v>
      </c>
      <c r="P9401" s="10" t="str">
        <f t="array" ref="P9401">_xlfn.XLOOKUP(A9401,subscriptions!B9401:B10004,subscriptions!C9401:C10004)</f>
        <v>Residential</v>
      </c>
      <c r="Q9401" s="10" t="s">
        <v>173</v>
      </c>
      <c r="R9401" s="10" t="s">
        <v>212</v>
      </c>
      <c r="S9401" s="10" t="s">
        <v>587</v>
      </c>
    </row>
    <row r="9402">
      <c r="A9402" s="1" t="s">
        <v>11747</v>
      </c>
      <c r="B9402" s="1" t="s">
        <v>329</v>
      </c>
      <c r="C9402" s="1" t="s">
        <v>509</v>
      </c>
      <c r="D9402" s="1" t="s">
        <v>27</v>
      </c>
      <c r="E9402" s="1" t="s">
        <v>631</v>
      </c>
      <c r="F9402" s="1" t="s">
        <v>1318</v>
      </c>
      <c r="G9402" s="1" t="s">
        <v>29211</v>
      </c>
      <c r="H9402" s="1" t="s">
        <v>29212</v>
      </c>
      <c r="I9402" s="4">
        <v>84.3403587962963</v>
      </c>
      <c r="J9402" s="1">
        <v>1791.98</v>
      </c>
      <c r="K9402" s="1">
        <v>438.99</v>
      </c>
      <c r="M9402" s="10">
        <f t="array" ref="M9402">_xlfn.XLOOKUP(A9402,subscriptions!B9402:B10004,subscriptions!D9402:D10004)</f>
        <v>50</v>
      </c>
      <c r="N9402" s="10">
        <f t="array" ref="N9402">_xlfn.XLOOKUP(A9402,subscriptions!B9402:B10004,subscriptions!G9402:G10004)</f>
        <v>5</v>
      </c>
      <c r="O9402" s="10">
        <v>47.5</v>
      </c>
      <c r="P9402" s="10" t="str">
        <f t="array" ref="P9402">_xlfn.XLOOKUP(A9402,subscriptions!B9402:B10004,subscriptions!C9402:C10004)</f>
        <v>Mini</v>
      </c>
      <c r="Q9402" s="10" t="s">
        <v>194</v>
      </c>
      <c r="R9402" s="10" t="s">
        <v>148</v>
      </c>
      <c r="S9402" s="10" t="s">
        <v>616</v>
      </c>
    </row>
    <row r="9403">
      <c r="A9403" s="1" t="s">
        <v>11748</v>
      </c>
      <c r="B9403" s="1" t="s">
        <v>2788</v>
      </c>
      <c r="C9403" s="1" t="s">
        <v>473</v>
      </c>
      <c r="D9403" s="1" t="s">
        <v>153</v>
      </c>
      <c r="E9403" s="1" t="s">
        <v>714</v>
      </c>
      <c r="F9403" s="1" t="s">
        <v>3419</v>
      </c>
      <c r="G9403" s="1" t="s">
        <v>29213</v>
      </c>
      <c r="H9403" s="1" t="s">
        <v>29214</v>
      </c>
      <c r="I9403" s="4">
        <v>84.42094907407407</v>
      </c>
      <c r="J9403" s="1">
        <v>572.22</v>
      </c>
      <c r="K9403" s="1">
        <v>125.9</v>
      </c>
      <c r="M9403" s="10">
        <f t="array" ref="M9403">_xlfn.XLOOKUP(A9403,subscriptions!B9403:B10004,subscriptions!D9403:D10004)</f>
        <v>120</v>
      </c>
      <c r="N9403" s="10">
        <f t="array" ref="N9403">_xlfn.XLOOKUP(A9403,subscriptions!B9403:B10004,subscriptions!G9403:G10004)</f>
        <v>10</v>
      </c>
      <c r="O9403" s="10">
        <v>108.0</v>
      </c>
      <c r="P9403" s="10" t="str">
        <f t="array" ref="P9403">_xlfn.XLOOKUP(A9403,subscriptions!B9403:B10004,subscriptions!C9403:C10004)</f>
        <v>Residential</v>
      </c>
      <c r="Q9403" s="10" t="s">
        <v>128</v>
      </c>
      <c r="R9403" s="10" t="s">
        <v>212</v>
      </c>
      <c r="S9403" s="10" t="s">
        <v>2152</v>
      </c>
    </row>
    <row r="9404">
      <c r="A9404" s="1" t="s">
        <v>11749</v>
      </c>
      <c r="B9404" s="1" t="s">
        <v>1972</v>
      </c>
      <c r="C9404" s="1" t="s">
        <v>1507</v>
      </c>
      <c r="D9404" s="1" t="s">
        <v>27</v>
      </c>
      <c r="E9404" s="1" t="s">
        <v>631</v>
      </c>
      <c r="F9404" s="1" t="s">
        <v>2549</v>
      </c>
      <c r="G9404" s="1" t="s">
        <v>29215</v>
      </c>
      <c r="H9404" s="1" t="s">
        <v>29216</v>
      </c>
      <c r="I9404" s="4">
        <v>84.25792824074074</v>
      </c>
      <c r="J9404" s="1">
        <v>1281.11</v>
      </c>
      <c r="K9404" s="1">
        <v>215.43</v>
      </c>
      <c r="M9404" s="10">
        <f t="array" ref="M9404">_xlfn.XLOOKUP(A9404,subscriptions!B9404:B10004,subscriptions!D9404:D10004)</f>
        <v>80</v>
      </c>
      <c r="N9404" s="10">
        <f t="array" ref="N9404">_xlfn.XLOOKUP(A9404,subscriptions!B9404:B10004,subscriptions!G9404:G10004)</f>
        <v>20</v>
      </c>
      <c r="O9404" s="10">
        <v>64.0</v>
      </c>
      <c r="P9404" s="10" t="str">
        <f t="array" ref="P9404">_xlfn.XLOOKUP(A9404,subscriptions!B9404:B10004,subscriptions!C9404:C10004)</f>
        <v>Roam</v>
      </c>
      <c r="Q9404" s="10" t="s">
        <v>128</v>
      </c>
      <c r="R9404" s="10" t="s">
        <v>148</v>
      </c>
      <c r="S9404" s="10" t="s">
        <v>603</v>
      </c>
    </row>
    <row r="9405">
      <c r="A9405" s="1" t="s">
        <v>11750</v>
      </c>
      <c r="B9405" s="1" t="s">
        <v>1527</v>
      </c>
      <c r="C9405" s="1" t="s">
        <v>456</v>
      </c>
      <c r="D9405" s="1" t="s">
        <v>153</v>
      </c>
      <c r="E9405" s="1" t="s">
        <v>179</v>
      </c>
      <c r="F9405" s="1" t="s">
        <v>844</v>
      </c>
      <c r="G9405" s="1" t="s">
        <v>29217</v>
      </c>
      <c r="H9405" s="1" t="s">
        <v>29218</v>
      </c>
      <c r="I9405" s="4">
        <v>84.25295138888889</v>
      </c>
      <c r="J9405" s="1">
        <v>586.98</v>
      </c>
      <c r="K9405" s="1">
        <v>143.62</v>
      </c>
      <c r="L9405" s="1">
        <v>100.0</v>
      </c>
      <c r="M9405" s="10">
        <f t="array" ref="M9405">_xlfn.XLOOKUP(A9405,subscriptions!B9405:B10004,subscriptions!D9405:D10004)</f>
        <v>120</v>
      </c>
      <c r="N9405" s="10">
        <f t="array" ref="N9405">_xlfn.XLOOKUP(A9405,subscriptions!B9405:B10004,subscriptions!G9405:G10004)</f>
        <v>0</v>
      </c>
      <c r="O9405" s="10">
        <v>120.0</v>
      </c>
      <c r="P9405" s="10" t="str">
        <f t="array" ref="P9405">_xlfn.XLOOKUP(A9405,subscriptions!B9405:B10004,subscriptions!C9405:C10004)</f>
        <v>Residential</v>
      </c>
      <c r="Q9405" s="10" t="s">
        <v>173</v>
      </c>
      <c r="R9405" s="10" t="s">
        <v>212</v>
      </c>
      <c r="S9405" s="10" t="s">
        <v>916</v>
      </c>
    </row>
    <row r="9406">
      <c r="A9406" s="1" t="s">
        <v>11753</v>
      </c>
      <c r="B9406" s="1" t="s">
        <v>426</v>
      </c>
      <c r="C9406" s="1" t="s">
        <v>750</v>
      </c>
      <c r="D9406" s="1" t="s">
        <v>153</v>
      </c>
      <c r="E9406" s="1" t="s">
        <v>219</v>
      </c>
      <c r="F9406" s="1" t="s">
        <v>590</v>
      </c>
      <c r="G9406" s="1" t="s">
        <v>29219</v>
      </c>
      <c r="H9406" s="1" t="s">
        <v>29220</v>
      </c>
      <c r="I9406" s="4">
        <v>84.38225694444445</v>
      </c>
      <c r="J9406" s="1">
        <v>324.32</v>
      </c>
      <c r="K9406" s="1">
        <v>88.35</v>
      </c>
      <c r="M9406" s="10">
        <f t="array" ref="M9406">_xlfn.XLOOKUP(A9406,subscriptions!B9406:B10004,subscriptions!D9406:D10004)</f>
        <v>80</v>
      </c>
      <c r="N9406" s="10">
        <f t="array" ref="N9406">_xlfn.XLOOKUP(A9406,subscriptions!B9406:B10004,subscriptions!G9406:G10004)</f>
        <v>5</v>
      </c>
      <c r="O9406" s="10">
        <v>76.0</v>
      </c>
      <c r="P9406" s="10" t="str">
        <f t="array" ref="P9406">_xlfn.XLOOKUP(A9406,subscriptions!B9406:B10004,subscriptions!C9406:C10004)</f>
        <v>Roam</v>
      </c>
      <c r="Q9406" s="10" t="s">
        <v>194</v>
      </c>
      <c r="R9406" s="10" t="s">
        <v>148</v>
      </c>
      <c r="S9406" s="10" t="s">
        <v>293</v>
      </c>
    </row>
    <row r="9407">
      <c r="A9407" s="1" t="s">
        <v>11754</v>
      </c>
      <c r="B9407" s="1" t="s">
        <v>686</v>
      </c>
      <c r="C9407" s="1" t="s">
        <v>198</v>
      </c>
      <c r="D9407" s="1" t="s">
        <v>153</v>
      </c>
      <c r="E9407" s="1" t="s">
        <v>631</v>
      </c>
      <c r="F9407" s="1" t="s">
        <v>2549</v>
      </c>
      <c r="G9407" s="1" t="s">
        <v>29221</v>
      </c>
      <c r="H9407" s="1" t="s">
        <v>29222</v>
      </c>
      <c r="I9407" s="4">
        <v>84.42108796296296</v>
      </c>
      <c r="J9407" s="1">
        <v>834.28</v>
      </c>
      <c r="K9407" s="1">
        <v>199.62</v>
      </c>
      <c r="M9407" s="10">
        <f t="array" ref="M9407">_xlfn.XLOOKUP(A9407,subscriptions!B9407:B10004,subscriptions!D9407:D10004)</f>
        <v>120</v>
      </c>
      <c r="N9407" s="10">
        <f t="array" ref="N9407">_xlfn.XLOOKUP(A9407,subscriptions!B9407:B10004,subscriptions!G9407:G10004)</f>
        <v>10</v>
      </c>
      <c r="O9407" s="10">
        <v>108.0</v>
      </c>
      <c r="P9407" s="10" t="str">
        <f t="array" ref="P9407">_xlfn.XLOOKUP(A9407,subscriptions!B9407:B10004,subscriptions!C9407:C10004)</f>
        <v>Residential</v>
      </c>
      <c r="Q9407" s="10" t="s">
        <v>128</v>
      </c>
      <c r="R9407" s="10" t="s">
        <v>212</v>
      </c>
      <c r="S9407" s="10" t="s">
        <v>2152</v>
      </c>
    </row>
    <row r="9408">
      <c r="A9408" s="1" t="s">
        <v>11755</v>
      </c>
      <c r="B9408" s="1" t="s">
        <v>1995</v>
      </c>
      <c r="C9408" s="1" t="s">
        <v>279</v>
      </c>
      <c r="D9408" s="1" t="s">
        <v>153</v>
      </c>
      <c r="E9408" s="1" t="s">
        <v>28</v>
      </c>
      <c r="F9408" s="1" t="s">
        <v>2581</v>
      </c>
      <c r="G9408" s="1" t="s">
        <v>29223</v>
      </c>
      <c r="H9408" s="1" t="s">
        <v>29224</v>
      </c>
      <c r="I9408" s="4">
        <v>84.2097800925926</v>
      </c>
      <c r="J9408" s="1">
        <v>446.48</v>
      </c>
      <c r="K9408" s="1">
        <v>103.67</v>
      </c>
      <c r="M9408" s="10">
        <f t="array" ref="M9408">_xlfn.XLOOKUP(A9408,subscriptions!B9408:B10004,subscriptions!D9408:D10004)</f>
        <v>120</v>
      </c>
      <c r="N9408" s="10">
        <f t="array" ref="N9408">_xlfn.XLOOKUP(A9408,subscriptions!B9408:B10004,subscriptions!G9408:G10004)</f>
        <v>20</v>
      </c>
      <c r="O9408" s="10">
        <v>96.0</v>
      </c>
      <c r="P9408" s="10" t="str">
        <f t="array" ref="P9408">_xlfn.XLOOKUP(A9408,subscriptions!B9408:B10004,subscriptions!C9408:C10004)</f>
        <v>Residential</v>
      </c>
      <c r="Q9408" s="10" t="s">
        <v>128</v>
      </c>
      <c r="R9408" s="10" t="s">
        <v>148</v>
      </c>
      <c r="S9408" s="10" t="s">
        <v>353</v>
      </c>
    </row>
    <row r="9409">
      <c r="A9409" s="1" t="s">
        <v>11756</v>
      </c>
      <c r="B9409" s="1" t="s">
        <v>1865</v>
      </c>
      <c r="C9409" s="1" t="s">
        <v>750</v>
      </c>
      <c r="D9409" s="1" t="s">
        <v>153</v>
      </c>
      <c r="E9409" s="1" t="s">
        <v>179</v>
      </c>
      <c r="F9409" s="1" t="s">
        <v>1760</v>
      </c>
      <c r="G9409" s="1" t="s">
        <v>29225</v>
      </c>
      <c r="H9409" s="1" t="s">
        <v>29226</v>
      </c>
      <c r="I9409" s="4">
        <v>84.17017361111111</v>
      </c>
      <c r="J9409" s="1">
        <v>1197.93</v>
      </c>
      <c r="K9409" s="1">
        <v>211.36</v>
      </c>
      <c r="L9409" s="1">
        <v>100.0</v>
      </c>
      <c r="M9409" s="10">
        <f t="array" ref="M9409">_xlfn.XLOOKUP(A9409,subscriptions!B9409:B10004,subscriptions!D9409:D10004)</f>
        <v>120</v>
      </c>
      <c r="N9409" s="10">
        <f t="array" ref="N9409">_xlfn.XLOOKUP(A9409,subscriptions!B9409:B10004,subscriptions!G9409:G10004)</f>
        <v>0</v>
      </c>
      <c r="O9409" s="10">
        <v>120.0</v>
      </c>
      <c r="P9409" s="10" t="str">
        <f t="array" ref="P9409">_xlfn.XLOOKUP(A9409,subscriptions!B9409:B10004,subscriptions!C9409:C10004)</f>
        <v>Residential</v>
      </c>
      <c r="Q9409" s="10" t="s">
        <v>173</v>
      </c>
      <c r="R9409" s="10" t="s">
        <v>212</v>
      </c>
      <c r="S9409" s="10" t="s">
        <v>2494</v>
      </c>
    </row>
    <row r="9410">
      <c r="A9410" s="1" t="s">
        <v>11757</v>
      </c>
      <c r="B9410" s="1" t="s">
        <v>772</v>
      </c>
      <c r="C9410" s="1" t="s">
        <v>330</v>
      </c>
      <c r="D9410" s="1" t="s">
        <v>153</v>
      </c>
      <c r="E9410" s="1" t="s">
        <v>179</v>
      </c>
      <c r="F9410" s="1" t="s">
        <v>773</v>
      </c>
      <c r="G9410" s="1" t="s">
        <v>29227</v>
      </c>
      <c r="H9410" s="1" t="s">
        <v>29228</v>
      </c>
      <c r="I9410" s="4">
        <v>84.16965277777778</v>
      </c>
      <c r="J9410" s="1">
        <v>382.52</v>
      </c>
      <c r="K9410" s="1">
        <v>83.63</v>
      </c>
      <c r="L9410" s="1">
        <v>100.0</v>
      </c>
      <c r="M9410" s="10">
        <f t="array" ref="M9410">_xlfn.XLOOKUP(A9410,subscriptions!B9410:B10004,subscriptions!D9410:D10004)</f>
        <v>120</v>
      </c>
      <c r="N9410" s="10">
        <f t="array" ref="N9410">_xlfn.XLOOKUP(A9410,subscriptions!B9410:B10004,subscriptions!G9410:G10004)</f>
        <v>5</v>
      </c>
      <c r="O9410" s="10">
        <v>114.0</v>
      </c>
      <c r="P9410" s="10" t="str">
        <f t="array" ref="P9410">_xlfn.XLOOKUP(A9410,subscriptions!B9410:B10004,subscriptions!C9410:C10004)</f>
        <v>Residential</v>
      </c>
      <c r="Q9410" s="10" t="s">
        <v>194</v>
      </c>
      <c r="R9410" s="10" t="s">
        <v>212</v>
      </c>
      <c r="S9410" s="10" t="s">
        <v>213</v>
      </c>
    </row>
    <row r="9411">
      <c r="A9411" s="1" t="s">
        <v>11758</v>
      </c>
      <c r="B9411" s="1" t="s">
        <v>2534</v>
      </c>
      <c r="C9411" s="1" t="s">
        <v>1477</v>
      </c>
      <c r="D9411" s="1" t="s">
        <v>153</v>
      </c>
      <c r="E9411" s="1" t="s">
        <v>239</v>
      </c>
      <c r="F9411" s="1" t="s">
        <v>2132</v>
      </c>
      <c r="G9411" s="1" t="s">
        <v>29229</v>
      </c>
      <c r="H9411" s="1" t="s">
        <v>29230</v>
      </c>
      <c r="I9411" s="4">
        <v>84.21328703703703</v>
      </c>
      <c r="J9411" s="1">
        <v>1115.15</v>
      </c>
      <c r="K9411" s="1">
        <v>219.83</v>
      </c>
      <c r="M9411" s="10">
        <f t="array" ref="M9411">_xlfn.XLOOKUP(A9411,subscriptions!B9411:B10004,subscriptions!D9411:D10004)</f>
        <v>80</v>
      </c>
      <c r="N9411" s="10">
        <f t="array" ref="N9411">_xlfn.XLOOKUP(A9411,subscriptions!B9411:B10004,subscriptions!G9411:G10004)</f>
        <v>10</v>
      </c>
      <c r="O9411" s="10">
        <v>72.0</v>
      </c>
      <c r="P9411" s="10" t="str">
        <f t="array" ref="P9411">_xlfn.XLOOKUP(A9411,subscriptions!B9411:B10004,subscriptions!C9411:C10004)</f>
        <v>Roam</v>
      </c>
      <c r="Q9411" s="10" t="s">
        <v>128</v>
      </c>
      <c r="R9411" s="10" t="s">
        <v>148</v>
      </c>
      <c r="S9411" s="10" t="s">
        <v>1915</v>
      </c>
    </row>
    <row r="9412">
      <c r="A9412" s="1" t="s">
        <v>11759</v>
      </c>
      <c r="B9412" s="1" t="s">
        <v>1491</v>
      </c>
      <c r="C9412" s="1" t="s">
        <v>1347</v>
      </c>
      <c r="D9412" s="1" t="s">
        <v>153</v>
      </c>
      <c r="E9412" s="1" t="s">
        <v>219</v>
      </c>
      <c r="F9412" s="1" t="s">
        <v>4220</v>
      </c>
      <c r="G9412" s="1" t="s">
        <v>29231</v>
      </c>
      <c r="H9412" s="1" t="s">
        <v>29232</v>
      </c>
      <c r="I9412" s="4">
        <v>84.42107638888889</v>
      </c>
      <c r="J9412" s="1">
        <v>306.86</v>
      </c>
      <c r="K9412" s="1">
        <v>72.97</v>
      </c>
      <c r="M9412" s="10">
        <f t="array" ref="M9412">_xlfn.XLOOKUP(A9412,subscriptions!B9412:B10004,subscriptions!D9412:D10004)</f>
        <v>120</v>
      </c>
      <c r="N9412" s="10">
        <f t="array" ref="N9412">_xlfn.XLOOKUP(A9412,subscriptions!B9412:B10004,subscriptions!G9412:G10004)</f>
        <v>20</v>
      </c>
      <c r="O9412" s="10">
        <v>96.0</v>
      </c>
      <c r="P9412" s="10" t="str">
        <f t="array" ref="P9412">_xlfn.XLOOKUP(A9412,subscriptions!B9412:B10004,subscriptions!C9412:C10004)</f>
        <v>Residential</v>
      </c>
      <c r="Q9412" s="10" t="s">
        <v>128</v>
      </c>
      <c r="R9412" s="10" t="s">
        <v>148</v>
      </c>
      <c r="S9412" s="10" t="s">
        <v>2152</v>
      </c>
    </row>
    <row r="9413">
      <c r="A9413" s="1" t="s">
        <v>11760</v>
      </c>
      <c r="B9413" s="1" t="s">
        <v>24</v>
      </c>
      <c r="C9413" s="1" t="s">
        <v>786</v>
      </c>
      <c r="D9413" s="1" t="s">
        <v>27</v>
      </c>
      <c r="E9413" s="1" t="s">
        <v>332</v>
      </c>
      <c r="F9413" s="1" t="s">
        <v>427</v>
      </c>
      <c r="G9413" s="1" t="s">
        <v>29233</v>
      </c>
      <c r="H9413" s="1" t="s">
        <v>29234</v>
      </c>
      <c r="I9413" s="4">
        <v>84.3799074074074</v>
      </c>
      <c r="J9413" s="1">
        <v>1717.43</v>
      </c>
      <c r="K9413" s="1">
        <v>432.46</v>
      </c>
      <c r="M9413" s="10">
        <f t="array" ref="M9413">_xlfn.XLOOKUP(A9413,subscriptions!B9413:B10004,subscriptions!D9413:D10004)</f>
        <v>80</v>
      </c>
      <c r="N9413" s="10">
        <f t="array" ref="N9413">_xlfn.XLOOKUP(A9413,subscriptions!B9413:B10004,subscriptions!G9413:G10004)</f>
        <v>0</v>
      </c>
      <c r="O9413" s="10">
        <v>80.0</v>
      </c>
      <c r="P9413" s="10" t="str">
        <f t="array" ref="P9413">_xlfn.XLOOKUP(A9413,subscriptions!B9413:B10004,subscriptions!C9413:C10004)</f>
        <v>Roam</v>
      </c>
      <c r="Q9413" s="10" t="s">
        <v>173</v>
      </c>
      <c r="R9413" s="10" t="s">
        <v>148</v>
      </c>
      <c r="S9413" s="10" t="s">
        <v>698</v>
      </c>
    </row>
    <row r="9414">
      <c r="A9414" s="1" t="s">
        <v>11761</v>
      </c>
      <c r="B9414" s="1" t="s">
        <v>1664</v>
      </c>
      <c r="C9414" s="1" t="s">
        <v>26</v>
      </c>
      <c r="D9414" s="1" t="s">
        <v>153</v>
      </c>
      <c r="E9414" s="1" t="s">
        <v>631</v>
      </c>
      <c r="F9414" s="1" t="s">
        <v>2749</v>
      </c>
      <c r="G9414" s="1" t="s">
        <v>29235</v>
      </c>
      <c r="H9414" s="1" t="s">
        <v>29236</v>
      </c>
      <c r="I9414" s="4">
        <v>84.33990740740741</v>
      </c>
      <c r="J9414" s="1">
        <v>2153.26</v>
      </c>
      <c r="K9414" s="1">
        <v>305.42</v>
      </c>
      <c r="M9414" s="10">
        <f t="array" ref="M9414">_xlfn.XLOOKUP(A9414,subscriptions!B9414:B10004,subscriptions!D9414:D10004)</f>
        <v>80</v>
      </c>
      <c r="N9414" s="10">
        <f t="array" ref="N9414">_xlfn.XLOOKUP(A9414,subscriptions!B9414:B10004,subscriptions!G9414:G10004)</f>
        <v>5</v>
      </c>
      <c r="O9414" s="10">
        <v>76.0</v>
      </c>
      <c r="P9414" s="10" t="str">
        <f t="array" ref="P9414">_xlfn.XLOOKUP(A9414,subscriptions!B9414:B10004,subscriptions!C9414:C10004)</f>
        <v>Roam</v>
      </c>
      <c r="Q9414" s="10" t="s">
        <v>194</v>
      </c>
      <c r="R9414" s="10" t="s">
        <v>148</v>
      </c>
      <c r="S9414" s="10" t="s">
        <v>234</v>
      </c>
    </row>
    <row r="9415">
      <c r="A9415" s="1" t="s">
        <v>11762</v>
      </c>
      <c r="B9415" s="1" t="s">
        <v>1984</v>
      </c>
      <c r="C9415" s="1" t="s">
        <v>473</v>
      </c>
      <c r="D9415" s="1" t="s">
        <v>153</v>
      </c>
      <c r="E9415" s="1" t="s">
        <v>219</v>
      </c>
      <c r="F9415" s="1" t="s">
        <v>2446</v>
      </c>
      <c r="G9415" s="1" t="s">
        <v>29237</v>
      </c>
      <c r="H9415" s="1" t="s">
        <v>29238</v>
      </c>
      <c r="I9415" s="4">
        <v>84.25149305555556</v>
      </c>
      <c r="J9415" s="1">
        <v>225.47</v>
      </c>
      <c r="K9415" s="1">
        <v>65.3</v>
      </c>
      <c r="M9415" s="10">
        <f t="array" ref="M9415">_xlfn.XLOOKUP(A9415,subscriptions!B9415:B10004,subscriptions!D9415:D10004)</f>
        <v>80</v>
      </c>
      <c r="N9415" s="10">
        <f t="array" ref="N9415">_xlfn.XLOOKUP(A9415,subscriptions!B9415:B10004,subscriptions!G9415:G10004)</f>
        <v>10</v>
      </c>
      <c r="O9415" s="10">
        <v>72.0</v>
      </c>
      <c r="P9415" s="10" t="str">
        <f t="array" ref="P9415">_xlfn.XLOOKUP(A9415,subscriptions!B9415:B10004,subscriptions!C9415:C10004)</f>
        <v>Roam</v>
      </c>
      <c r="Q9415" s="10" t="s">
        <v>128</v>
      </c>
      <c r="R9415" s="10" t="s">
        <v>148</v>
      </c>
      <c r="S9415" s="10" t="s">
        <v>4065</v>
      </c>
    </row>
    <row r="9416">
      <c r="A9416" s="1" t="s">
        <v>11763</v>
      </c>
      <c r="B9416" s="1" t="s">
        <v>969</v>
      </c>
      <c r="C9416" s="1" t="s">
        <v>920</v>
      </c>
      <c r="D9416" s="1" t="s">
        <v>27</v>
      </c>
      <c r="E9416" s="1" t="s">
        <v>111</v>
      </c>
      <c r="F9416" s="1" t="s">
        <v>1906</v>
      </c>
      <c r="G9416" s="1" t="s">
        <v>29239</v>
      </c>
      <c r="H9416" s="1" t="s">
        <v>29240</v>
      </c>
      <c r="I9416" s="4">
        <v>84.37726851851852</v>
      </c>
      <c r="J9416" s="1">
        <v>996.11</v>
      </c>
      <c r="K9416" s="1">
        <v>160.99</v>
      </c>
      <c r="M9416" s="10">
        <f t="array" ref="M9416">_xlfn.XLOOKUP(A9416,subscriptions!B9416:B10004,subscriptions!D9416:D10004)</f>
        <v>120</v>
      </c>
      <c r="N9416" s="10">
        <f t="array" ref="N9416">_xlfn.XLOOKUP(A9416,subscriptions!B9416:B10004,subscriptions!G9416:G10004)</f>
        <v>20</v>
      </c>
      <c r="O9416" s="10">
        <v>96.0</v>
      </c>
      <c r="P9416" s="10" t="str">
        <f t="array" ref="P9416">_xlfn.XLOOKUP(A9416,subscriptions!B9416:B10004,subscriptions!C9416:C10004)</f>
        <v>Residential</v>
      </c>
      <c r="Q9416" s="10" t="s">
        <v>128</v>
      </c>
      <c r="R9416" s="10" t="s">
        <v>148</v>
      </c>
      <c r="S9416" s="10" t="s">
        <v>1360</v>
      </c>
    </row>
    <row r="9417">
      <c r="A9417" s="1" t="s">
        <v>11764</v>
      </c>
      <c r="B9417" s="1" t="s">
        <v>700</v>
      </c>
      <c r="C9417" s="1" t="s">
        <v>764</v>
      </c>
      <c r="D9417" s="1" t="s">
        <v>153</v>
      </c>
      <c r="E9417" s="1" t="s">
        <v>631</v>
      </c>
      <c r="F9417" s="1" t="s">
        <v>943</v>
      </c>
      <c r="G9417" s="1" t="s">
        <v>29241</v>
      </c>
      <c r="H9417" s="1" t="s">
        <v>29242</v>
      </c>
      <c r="I9417" s="4">
        <v>84.37667824074074</v>
      </c>
      <c r="J9417" s="1">
        <v>160.26</v>
      </c>
      <c r="K9417" s="1">
        <v>33.17</v>
      </c>
      <c r="M9417" s="10">
        <f t="array" ref="M9417">_xlfn.XLOOKUP(A9417,subscriptions!B9417:B10004,subscriptions!D9417:D10004)</f>
        <v>80</v>
      </c>
      <c r="N9417" s="10">
        <f t="array" ref="N9417">_xlfn.XLOOKUP(A9417,subscriptions!B9417:B10004,subscriptions!G9417:G10004)</f>
        <v>0</v>
      </c>
      <c r="O9417" s="10">
        <v>80.0</v>
      </c>
      <c r="P9417" s="10" t="str">
        <f t="array" ref="P9417">_xlfn.XLOOKUP(A9417,subscriptions!B9417:B10004,subscriptions!C9417:C10004)</f>
        <v>Roam</v>
      </c>
      <c r="Q9417" s="10" t="s">
        <v>173</v>
      </c>
      <c r="R9417" s="10" t="s">
        <v>148</v>
      </c>
      <c r="S9417" s="10" t="s">
        <v>3910</v>
      </c>
    </row>
    <row r="9418">
      <c r="A9418" s="1" t="s">
        <v>11765</v>
      </c>
      <c r="B9418" s="1" t="s">
        <v>132</v>
      </c>
      <c r="C9418" s="1" t="s">
        <v>1100</v>
      </c>
      <c r="D9418" s="1" t="s">
        <v>27</v>
      </c>
      <c r="E9418" s="1" t="s">
        <v>631</v>
      </c>
      <c r="F9418" s="1" t="s">
        <v>2749</v>
      </c>
      <c r="G9418" s="1" t="s">
        <v>29243</v>
      </c>
      <c r="H9418" s="1" t="s">
        <v>29244</v>
      </c>
      <c r="I9418" s="4">
        <v>84.37797453703703</v>
      </c>
      <c r="J9418" s="1">
        <v>1417.64</v>
      </c>
      <c r="K9418" s="1">
        <v>357.35</v>
      </c>
      <c r="M9418" s="10">
        <f t="array" ref="M9418">_xlfn.XLOOKUP(A9418,subscriptions!B9418:B10004,subscriptions!D9418:D10004)</f>
        <v>120</v>
      </c>
      <c r="N9418" s="10">
        <f t="array" ref="N9418">_xlfn.XLOOKUP(A9418,subscriptions!B9418:B10004,subscriptions!G9418:G10004)</f>
        <v>5</v>
      </c>
      <c r="O9418" s="10">
        <v>114.0</v>
      </c>
      <c r="P9418" s="10" t="str">
        <f t="array" ref="P9418">_xlfn.XLOOKUP(A9418,subscriptions!B9418:B10004,subscriptions!C9418:C10004)</f>
        <v>Residential</v>
      </c>
      <c r="Q9418" s="10" t="s">
        <v>194</v>
      </c>
      <c r="R9418" s="10" t="s">
        <v>212</v>
      </c>
      <c r="S9418" s="10" t="s">
        <v>1302</v>
      </c>
    </row>
    <row r="9419">
      <c r="A9419" s="1" t="s">
        <v>11768</v>
      </c>
      <c r="B9419" s="1" t="s">
        <v>2018</v>
      </c>
      <c r="C9419" s="1" t="s">
        <v>237</v>
      </c>
      <c r="D9419" s="1" t="s">
        <v>27</v>
      </c>
      <c r="E9419" s="1" t="s">
        <v>239</v>
      </c>
      <c r="F9419" s="1" t="s">
        <v>2076</v>
      </c>
      <c r="G9419" s="1" t="s">
        <v>29245</v>
      </c>
      <c r="H9419" s="1" t="s">
        <v>29246</v>
      </c>
      <c r="I9419" s="4">
        <v>84.25438657407408</v>
      </c>
      <c r="J9419" s="1">
        <v>510.61</v>
      </c>
      <c r="K9419" s="1">
        <v>95.85</v>
      </c>
      <c r="M9419" s="10">
        <f t="array" ref="M9419">_xlfn.XLOOKUP(A9419,subscriptions!B9419:B10004,subscriptions!D9419:D10004)</f>
        <v>80</v>
      </c>
      <c r="N9419" s="10">
        <f t="array" ref="N9419">_xlfn.XLOOKUP(A9419,subscriptions!B9419:B10004,subscriptions!G9419:G10004)</f>
        <v>10</v>
      </c>
      <c r="O9419" s="10">
        <v>72.0</v>
      </c>
      <c r="P9419" s="10" t="str">
        <f t="array" ref="P9419">_xlfn.XLOOKUP(A9419,subscriptions!B9419:B10004,subscriptions!C9419:C10004)</f>
        <v>Roam</v>
      </c>
      <c r="Q9419" s="10" t="s">
        <v>128</v>
      </c>
      <c r="R9419" s="10" t="s">
        <v>148</v>
      </c>
      <c r="S9419" s="10" t="s">
        <v>2046</v>
      </c>
    </row>
    <row r="9420">
      <c r="A9420" s="1" t="s">
        <v>11769</v>
      </c>
      <c r="B9420" s="1" t="s">
        <v>109</v>
      </c>
      <c r="C9420" s="1" t="s">
        <v>1477</v>
      </c>
      <c r="D9420" s="1" t="s">
        <v>27</v>
      </c>
      <c r="E9420" s="1" t="s">
        <v>111</v>
      </c>
      <c r="F9420" s="1" t="s">
        <v>3756</v>
      </c>
      <c r="G9420" s="1" t="s">
        <v>29247</v>
      </c>
      <c r="H9420" s="1" t="s">
        <v>29248</v>
      </c>
      <c r="I9420" s="4">
        <v>84.21625</v>
      </c>
      <c r="J9420" s="1">
        <v>1174.97</v>
      </c>
      <c r="K9420" s="1">
        <v>187.43</v>
      </c>
      <c r="M9420" s="10">
        <f t="array" ref="M9420">_xlfn.XLOOKUP(A9420,subscriptions!B9420:B10004,subscriptions!D9420:D10004)</f>
        <v>120</v>
      </c>
      <c r="N9420" s="10">
        <f t="array" ref="N9420">_xlfn.XLOOKUP(A9420,subscriptions!B9420:B10004,subscriptions!G9420:G10004)</f>
        <v>20</v>
      </c>
      <c r="O9420" s="10">
        <v>96.0</v>
      </c>
      <c r="P9420" s="10" t="str">
        <f t="array" ref="P9420">_xlfn.XLOOKUP(A9420,subscriptions!B9420:B10004,subscriptions!C9420:C10004)</f>
        <v>Residential</v>
      </c>
      <c r="Q9420" s="10" t="s">
        <v>128</v>
      </c>
      <c r="R9420" s="10" t="s">
        <v>148</v>
      </c>
      <c r="S9420" s="10" t="s">
        <v>2596</v>
      </c>
    </row>
    <row r="9421">
      <c r="A9421" s="1" t="s">
        <v>11770</v>
      </c>
      <c r="B9421" s="1" t="s">
        <v>1527</v>
      </c>
      <c r="C9421" s="1" t="s">
        <v>750</v>
      </c>
      <c r="D9421" s="1" t="s">
        <v>153</v>
      </c>
      <c r="E9421" s="1" t="s">
        <v>219</v>
      </c>
      <c r="F9421" s="1" t="s">
        <v>1461</v>
      </c>
      <c r="G9421" s="1" t="s">
        <v>29249</v>
      </c>
      <c r="H9421" s="1" t="s">
        <v>29250</v>
      </c>
      <c r="I9421" s="4">
        <v>84.29454861111111</v>
      </c>
      <c r="J9421" s="1">
        <v>1143.04</v>
      </c>
      <c r="K9421" s="1">
        <v>144.5</v>
      </c>
      <c r="M9421" s="10">
        <f t="array" ref="M9421">_xlfn.XLOOKUP(A9421,subscriptions!B9421:B10004,subscriptions!D9421:D10004)</f>
        <v>120</v>
      </c>
      <c r="N9421" s="10">
        <f t="array" ref="N9421">_xlfn.XLOOKUP(A9421,subscriptions!B9421:B10004,subscriptions!G9421:G10004)</f>
        <v>0</v>
      </c>
      <c r="O9421" s="10">
        <v>120.0</v>
      </c>
      <c r="P9421" s="10" t="str">
        <f t="array" ref="P9421">_xlfn.XLOOKUP(A9421,subscriptions!B9421:B10004,subscriptions!C9421:C10004)</f>
        <v>Residential</v>
      </c>
      <c r="Q9421" s="10" t="s">
        <v>173</v>
      </c>
      <c r="R9421" s="10" t="s">
        <v>212</v>
      </c>
      <c r="S9421" s="10" t="s">
        <v>2075</v>
      </c>
    </row>
    <row r="9422">
      <c r="A9422" s="1" t="s">
        <v>11771</v>
      </c>
      <c r="B9422" s="1" t="s">
        <v>24</v>
      </c>
      <c r="C9422" s="1" t="s">
        <v>456</v>
      </c>
      <c r="D9422" s="1" t="s">
        <v>27</v>
      </c>
      <c r="E9422" s="1" t="s">
        <v>111</v>
      </c>
      <c r="F9422" s="1" t="s">
        <v>135</v>
      </c>
      <c r="G9422" s="1" t="s">
        <v>29251</v>
      </c>
      <c r="H9422" s="1" t="s">
        <v>29252</v>
      </c>
      <c r="I9422" s="4">
        <v>84.17324074074074</v>
      </c>
      <c r="J9422" s="1">
        <v>3922.54</v>
      </c>
      <c r="K9422" s="1">
        <v>437.59</v>
      </c>
      <c r="M9422" s="10">
        <f t="array" ref="M9422">_xlfn.XLOOKUP(A9422,subscriptions!B9422:B10004,subscriptions!D9422:D10004)</f>
        <v>120</v>
      </c>
      <c r="N9422" s="10">
        <f t="array" ref="N9422">_xlfn.XLOOKUP(A9422,subscriptions!B9422:B10004,subscriptions!G9422:G10004)</f>
        <v>5</v>
      </c>
      <c r="O9422" s="10">
        <v>114.0</v>
      </c>
      <c r="P9422" s="10" t="str">
        <f t="array" ref="P9422">_xlfn.XLOOKUP(A9422,subscriptions!B9422:B10004,subscriptions!C9422:C10004)</f>
        <v>Residential</v>
      </c>
      <c r="Q9422" s="10" t="s">
        <v>194</v>
      </c>
      <c r="R9422" s="10" t="s">
        <v>212</v>
      </c>
      <c r="S9422" s="10" t="s">
        <v>2630</v>
      </c>
    </row>
    <row r="9423">
      <c r="A9423" s="1" t="s">
        <v>11772</v>
      </c>
      <c r="B9423" s="1" t="s">
        <v>508</v>
      </c>
      <c r="C9423" s="1" t="s">
        <v>734</v>
      </c>
      <c r="D9423" s="1" t="s">
        <v>153</v>
      </c>
      <c r="E9423" s="1" t="s">
        <v>179</v>
      </c>
      <c r="F9423" s="1" t="s">
        <v>773</v>
      </c>
      <c r="G9423" s="1" t="s">
        <v>29253</v>
      </c>
      <c r="H9423" s="1" t="s">
        <v>29254</v>
      </c>
      <c r="I9423" s="4">
        <v>84.38155092592592</v>
      </c>
      <c r="J9423" s="1">
        <v>1244.71</v>
      </c>
      <c r="K9423" s="1">
        <v>123.27</v>
      </c>
      <c r="L9423" s="1">
        <v>100.0</v>
      </c>
      <c r="M9423" s="10">
        <f t="array" ref="M9423">_xlfn.XLOOKUP(A9423,subscriptions!B9423:B10004,subscriptions!D9423:D10004)</f>
        <v>120</v>
      </c>
      <c r="N9423" s="10">
        <f t="array" ref="N9423">_xlfn.XLOOKUP(A9423,subscriptions!B9423:B10004,subscriptions!G9423:G10004)</f>
        <v>10</v>
      </c>
      <c r="O9423" s="10">
        <v>108.0</v>
      </c>
      <c r="P9423" s="10" t="str">
        <f t="array" ref="P9423">_xlfn.XLOOKUP(A9423,subscriptions!B9423:B10004,subscriptions!C9423:C10004)</f>
        <v>Residential</v>
      </c>
      <c r="Q9423" s="10" t="s">
        <v>128</v>
      </c>
      <c r="R9423" s="10" t="s">
        <v>212</v>
      </c>
      <c r="S9423" s="10" t="s">
        <v>1789</v>
      </c>
    </row>
    <row r="9424">
      <c r="A9424" s="1" t="s">
        <v>11773</v>
      </c>
      <c r="B9424" s="1" t="s">
        <v>24</v>
      </c>
      <c r="C9424" s="1" t="s">
        <v>1388</v>
      </c>
      <c r="D9424" s="1" t="s">
        <v>27</v>
      </c>
      <c r="E9424" s="1" t="s">
        <v>28</v>
      </c>
      <c r="F9424" s="1" t="s">
        <v>2097</v>
      </c>
      <c r="G9424" s="1" t="s">
        <v>29255</v>
      </c>
      <c r="H9424" s="1" t="s">
        <v>29256</v>
      </c>
      <c r="I9424" s="4">
        <v>84.21274305555555</v>
      </c>
      <c r="J9424" s="1">
        <v>1362.0</v>
      </c>
      <c r="K9424" s="1">
        <v>192.02</v>
      </c>
      <c r="M9424" s="10">
        <f t="array" ref="M9424">_xlfn.XLOOKUP(A9424,subscriptions!B9424:B10004,subscriptions!D9424:D10004)</f>
        <v>120</v>
      </c>
      <c r="N9424" s="10">
        <f t="array" ref="N9424">_xlfn.XLOOKUP(A9424,subscriptions!B9424:B10004,subscriptions!G9424:G10004)</f>
        <v>20</v>
      </c>
      <c r="O9424" s="10">
        <v>96.0</v>
      </c>
      <c r="P9424" s="10" t="str">
        <f t="array" ref="P9424">_xlfn.XLOOKUP(A9424,subscriptions!B9424:B10004,subscriptions!C9424:C10004)</f>
        <v>Residential</v>
      </c>
      <c r="Q9424" s="10" t="s">
        <v>128</v>
      </c>
      <c r="R9424" s="10" t="s">
        <v>148</v>
      </c>
      <c r="S9424" s="10" t="s">
        <v>813</v>
      </c>
    </row>
    <row r="9425">
      <c r="A9425" s="1" t="s">
        <v>11774</v>
      </c>
      <c r="B9425" s="1" t="s">
        <v>1173</v>
      </c>
      <c r="C9425" s="1" t="s">
        <v>658</v>
      </c>
      <c r="D9425" s="1" t="s">
        <v>27</v>
      </c>
      <c r="E9425" s="1" t="s">
        <v>239</v>
      </c>
      <c r="F9425" s="1" t="s">
        <v>2364</v>
      </c>
      <c r="G9425" s="1" t="s">
        <v>29257</v>
      </c>
      <c r="H9425" s="1" t="s">
        <v>29258</v>
      </c>
      <c r="I9425" s="4">
        <v>84.37592592592593</v>
      </c>
      <c r="J9425" s="1">
        <v>820.38</v>
      </c>
      <c r="K9425" s="1">
        <v>153.75</v>
      </c>
      <c r="M9425" s="10">
        <f t="array" ref="M9425">_xlfn.XLOOKUP(A9425,subscriptions!B9425:B10004,subscriptions!D9425:D10004)</f>
        <v>120</v>
      </c>
      <c r="N9425" s="10">
        <f t="array" ref="N9425">_xlfn.XLOOKUP(A9425,subscriptions!B9425:B10004,subscriptions!G9425:G10004)</f>
        <v>0</v>
      </c>
      <c r="O9425" s="10">
        <v>120.0</v>
      </c>
      <c r="P9425" s="10" t="str">
        <f t="array" ref="P9425">_xlfn.XLOOKUP(A9425,subscriptions!B9425:B10004,subscriptions!C9425:C10004)</f>
        <v>Residential</v>
      </c>
      <c r="Q9425" s="10" t="s">
        <v>173</v>
      </c>
      <c r="R9425" s="10" t="s">
        <v>212</v>
      </c>
      <c r="S9425" s="10" t="s">
        <v>1442</v>
      </c>
    </row>
    <row r="9426">
      <c r="A9426" s="1" t="s">
        <v>11775</v>
      </c>
      <c r="B9426" s="1" t="s">
        <v>772</v>
      </c>
      <c r="C9426" s="1" t="s">
        <v>786</v>
      </c>
      <c r="D9426" s="1" t="s">
        <v>153</v>
      </c>
      <c r="E9426" s="1" t="s">
        <v>714</v>
      </c>
      <c r="F9426" s="1" t="s">
        <v>1159</v>
      </c>
      <c r="G9426" s="1" t="s">
        <v>29259</v>
      </c>
      <c r="H9426" s="1" t="s">
        <v>29260</v>
      </c>
      <c r="I9426" s="4">
        <v>84.3356712962963</v>
      </c>
      <c r="J9426" s="1">
        <v>4516.24</v>
      </c>
      <c r="K9426" s="1">
        <v>507.34</v>
      </c>
      <c r="M9426" s="10">
        <f t="array" ref="M9426">_xlfn.XLOOKUP(A9426,subscriptions!B9426:B10004,subscriptions!D9426:D10004)</f>
        <v>120</v>
      </c>
      <c r="N9426" s="10">
        <f t="array" ref="N9426">_xlfn.XLOOKUP(A9426,subscriptions!B9426:B10004,subscriptions!G9426:G10004)</f>
        <v>5</v>
      </c>
      <c r="O9426" s="10">
        <v>114.0</v>
      </c>
      <c r="P9426" s="10" t="str">
        <f t="array" ref="P9426">_xlfn.XLOOKUP(A9426,subscriptions!B9426:B10004,subscriptions!C9426:C10004)</f>
        <v>Residential</v>
      </c>
      <c r="Q9426" s="10" t="s">
        <v>194</v>
      </c>
      <c r="R9426" s="10" t="s">
        <v>212</v>
      </c>
      <c r="S9426" s="10" t="s">
        <v>571</v>
      </c>
    </row>
    <row r="9427">
      <c r="A9427" s="1" t="s">
        <v>11776</v>
      </c>
      <c r="B9427" s="1" t="s">
        <v>1865</v>
      </c>
      <c r="C9427" s="1" t="s">
        <v>673</v>
      </c>
      <c r="D9427" s="1" t="s">
        <v>153</v>
      </c>
      <c r="E9427" s="1" t="s">
        <v>262</v>
      </c>
      <c r="F9427" s="1" t="s">
        <v>263</v>
      </c>
      <c r="G9427" s="1" t="s">
        <v>29261</v>
      </c>
      <c r="H9427" s="1" t="s">
        <v>29262</v>
      </c>
      <c r="I9427" s="4">
        <v>84.34131944444445</v>
      </c>
      <c r="J9427" s="1">
        <v>2302.13</v>
      </c>
      <c r="K9427" s="1">
        <v>221.32</v>
      </c>
      <c r="M9427" s="10">
        <f t="array" ref="M9427">_xlfn.XLOOKUP(A9427,subscriptions!B9427:B10004,subscriptions!D9427:D10004)</f>
        <v>120</v>
      </c>
      <c r="N9427" s="10">
        <f t="array" ref="N9427">_xlfn.XLOOKUP(A9427,subscriptions!B9427:B10004,subscriptions!G9427:G10004)</f>
        <v>10</v>
      </c>
      <c r="O9427" s="10">
        <v>108.0</v>
      </c>
      <c r="P9427" s="10" t="str">
        <f t="array" ref="P9427">_xlfn.XLOOKUP(A9427,subscriptions!B9427:B10004,subscriptions!C9427:C10004)</f>
        <v>Residential</v>
      </c>
      <c r="Q9427" s="10" t="s">
        <v>128</v>
      </c>
      <c r="R9427" s="10" t="s">
        <v>212</v>
      </c>
      <c r="S9427" s="10" t="s">
        <v>259</v>
      </c>
    </row>
    <row r="9428">
      <c r="A9428" s="1" t="s">
        <v>11777</v>
      </c>
      <c r="B9428" s="1" t="s">
        <v>1414</v>
      </c>
      <c r="C9428" s="1" t="s">
        <v>1833</v>
      </c>
      <c r="D9428" s="1" t="s">
        <v>27</v>
      </c>
      <c r="E9428" s="1" t="s">
        <v>714</v>
      </c>
      <c r="F9428" s="1" t="s">
        <v>828</v>
      </c>
      <c r="G9428" s="1" t="s">
        <v>29263</v>
      </c>
      <c r="H9428" s="1" t="s">
        <v>29264</v>
      </c>
      <c r="I9428" s="4">
        <v>84.29400462962963</v>
      </c>
      <c r="J9428" s="1">
        <v>554.06</v>
      </c>
      <c r="K9428" s="1">
        <v>75.74</v>
      </c>
      <c r="M9428" s="10">
        <f t="array" ref="M9428">_xlfn.XLOOKUP(A9428,subscriptions!B9428:B10004,subscriptions!D9428:D10004)</f>
        <v>120</v>
      </c>
      <c r="N9428" s="10">
        <f t="array" ref="N9428">_xlfn.XLOOKUP(A9428,subscriptions!B9428:B10004,subscriptions!G9428:G10004)</f>
        <v>20</v>
      </c>
      <c r="O9428" s="10">
        <v>96.0</v>
      </c>
      <c r="P9428" s="10" t="str">
        <f t="array" ref="P9428">_xlfn.XLOOKUP(A9428,subscriptions!B9428:B10004,subscriptions!C9428:C10004)</f>
        <v>Residential</v>
      </c>
      <c r="Q9428" s="10" t="s">
        <v>128</v>
      </c>
      <c r="R9428" s="10" t="s">
        <v>148</v>
      </c>
      <c r="S9428" s="10" t="s">
        <v>1458</v>
      </c>
    </row>
    <row r="9429">
      <c r="A9429" s="1" t="s">
        <v>11779</v>
      </c>
      <c r="B9429" s="1" t="s">
        <v>2534</v>
      </c>
      <c r="C9429" s="1" t="s">
        <v>509</v>
      </c>
      <c r="D9429" s="1" t="s">
        <v>153</v>
      </c>
      <c r="E9429" s="1" t="s">
        <v>179</v>
      </c>
      <c r="F9429" s="1" t="s">
        <v>1760</v>
      </c>
      <c r="G9429" s="1" t="s">
        <v>29265</v>
      </c>
      <c r="H9429" s="1" t="s">
        <v>29266</v>
      </c>
      <c r="I9429" s="4">
        <v>84.38083333333333</v>
      </c>
      <c r="J9429" s="1">
        <v>2838.87</v>
      </c>
      <c r="K9429" s="1">
        <v>594.87</v>
      </c>
      <c r="L9429" s="1">
        <v>100.0</v>
      </c>
      <c r="M9429" s="10">
        <f t="array" ref="M9429">_xlfn.XLOOKUP(A9429,subscriptions!B9429:B10004,subscriptions!D9429:D10004)</f>
        <v>120</v>
      </c>
      <c r="N9429" s="10">
        <f t="array" ref="N9429">_xlfn.XLOOKUP(A9429,subscriptions!B9429:B10004,subscriptions!G9429:G10004)</f>
        <v>0</v>
      </c>
      <c r="O9429" s="10">
        <v>120.0</v>
      </c>
      <c r="P9429" s="10" t="str">
        <f t="array" ref="P9429">_xlfn.XLOOKUP(A9429,subscriptions!B9429:B10004,subscriptions!C9429:C10004)</f>
        <v>Residential</v>
      </c>
      <c r="Q9429" s="10" t="s">
        <v>173</v>
      </c>
      <c r="R9429" s="10" t="s">
        <v>212</v>
      </c>
      <c r="S9429" s="10" t="s">
        <v>762</v>
      </c>
    </row>
    <row r="9430">
      <c r="A9430" s="1" t="s">
        <v>11781</v>
      </c>
      <c r="B9430" s="1" t="s">
        <v>523</v>
      </c>
      <c r="C9430" s="1" t="s">
        <v>786</v>
      </c>
      <c r="D9430" s="1" t="s">
        <v>27</v>
      </c>
      <c r="E9430" s="1" t="s">
        <v>714</v>
      </c>
      <c r="F9430" s="1" t="s">
        <v>1951</v>
      </c>
      <c r="G9430" s="1" t="s">
        <v>29267</v>
      </c>
      <c r="H9430" s="1" t="s">
        <v>29268</v>
      </c>
      <c r="I9430" s="4">
        <v>84.33480324074074</v>
      </c>
      <c r="J9430" s="1">
        <v>899.5</v>
      </c>
      <c r="K9430" s="1">
        <v>176.92</v>
      </c>
      <c r="M9430" s="10">
        <f t="array" ref="M9430">_xlfn.XLOOKUP(A9430,subscriptions!B9430:B10004,subscriptions!D9430:D10004)</f>
        <v>80</v>
      </c>
      <c r="N9430" s="10">
        <f t="array" ref="N9430">_xlfn.XLOOKUP(A9430,subscriptions!B9430:B10004,subscriptions!G9430:G10004)</f>
        <v>5</v>
      </c>
      <c r="O9430" s="10">
        <v>76.0</v>
      </c>
      <c r="P9430" s="10" t="str">
        <f t="array" ref="P9430">_xlfn.XLOOKUP(A9430,subscriptions!B9430:B10004,subscriptions!C9430:C10004)</f>
        <v>Roam</v>
      </c>
      <c r="Q9430" s="10" t="s">
        <v>194</v>
      </c>
      <c r="R9430" s="10" t="s">
        <v>148</v>
      </c>
      <c r="S9430" s="10" t="s">
        <v>643</v>
      </c>
    </row>
    <row r="9431">
      <c r="A9431" s="1" t="s">
        <v>11782</v>
      </c>
      <c r="B9431" s="1" t="s">
        <v>1664</v>
      </c>
      <c r="C9431" s="1" t="s">
        <v>1200</v>
      </c>
      <c r="D9431" s="1" t="s">
        <v>153</v>
      </c>
      <c r="E9431" s="1" t="s">
        <v>714</v>
      </c>
      <c r="F9431" s="1" t="s">
        <v>2562</v>
      </c>
      <c r="G9431" s="1" t="s">
        <v>29269</v>
      </c>
      <c r="H9431" s="1" t="s">
        <v>29270</v>
      </c>
      <c r="I9431" s="4">
        <v>84.41947916666666</v>
      </c>
      <c r="J9431" s="1">
        <v>2696.22</v>
      </c>
      <c r="K9431" s="1">
        <v>456.43</v>
      </c>
      <c r="M9431" s="10">
        <f t="array" ref="M9431">_xlfn.XLOOKUP(A9431,subscriptions!B9431:B10004,subscriptions!D9431:D10004)</f>
        <v>120</v>
      </c>
      <c r="N9431" s="10">
        <f t="array" ref="N9431">_xlfn.XLOOKUP(A9431,subscriptions!B9431:B10004,subscriptions!G9431:G10004)</f>
        <v>10</v>
      </c>
      <c r="O9431" s="10">
        <v>108.0</v>
      </c>
      <c r="P9431" s="10" t="str">
        <f t="array" ref="P9431">_xlfn.XLOOKUP(A9431,subscriptions!B9431:B10004,subscriptions!C9431:C10004)</f>
        <v>Residential</v>
      </c>
      <c r="Q9431" s="10" t="s">
        <v>128</v>
      </c>
      <c r="R9431" s="10" t="s">
        <v>212</v>
      </c>
      <c r="S9431" s="10" t="s">
        <v>1525</v>
      </c>
    </row>
    <row r="9432">
      <c r="A9432" s="1" t="s">
        <v>11783</v>
      </c>
      <c r="B9432" s="1" t="s">
        <v>700</v>
      </c>
      <c r="C9432" s="1" t="s">
        <v>1415</v>
      </c>
      <c r="D9432" s="1" t="s">
        <v>153</v>
      </c>
      <c r="E9432" s="1" t="s">
        <v>262</v>
      </c>
      <c r="F9432" s="1" t="s">
        <v>674</v>
      </c>
      <c r="G9432" s="1" t="s">
        <v>29271</v>
      </c>
      <c r="H9432" s="1" t="s">
        <v>29272</v>
      </c>
      <c r="I9432" s="4">
        <v>84.210625</v>
      </c>
      <c r="J9432" s="1">
        <v>2646.46</v>
      </c>
      <c r="K9432" s="1">
        <v>260.1</v>
      </c>
      <c r="M9432" s="10">
        <f t="array" ref="M9432">_xlfn.XLOOKUP(A9432,subscriptions!B9432:B10004,subscriptions!D9432:D10004)</f>
        <v>120</v>
      </c>
      <c r="N9432" s="10">
        <f t="array" ref="N9432">_xlfn.XLOOKUP(A9432,subscriptions!B9432:B10004,subscriptions!G9432:G10004)</f>
        <v>20</v>
      </c>
      <c r="O9432" s="10">
        <v>96.0</v>
      </c>
      <c r="P9432" s="10" t="str">
        <f t="array" ref="P9432">_xlfn.XLOOKUP(A9432,subscriptions!B9432:B10004,subscriptions!C9432:C10004)</f>
        <v>Residential</v>
      </c>
      <c r="Q9432" s="10" t="s">
        <v>128</v>
      </c>
      <c r="R9432" s="10" t="s">
        <v>148</v>
      </c>
      <c r="S9432" s="10" t="s">
        <v>770</v>
      </c>
    </row>
    <row r="9433">
      <c r="A9433" s="1" t="s">
        <v>11784</v>
      </c>
      <c r="B9433" s="1" t="s">
        <v>1939</v>
      </c>
      <c r="C9433" s="1" t="s">
        <v>786</v>
      </c>
      <c r="D9433" s="1" t="s">
        <v>153</v>
      </c>
      <c r="E9433" s="1" t="s">
        <v>239</v>
      </c>
      <c r="F9433" s="1" t="s">
        <v>606</v>
      </c>
      <c r="G9433" s="1" t="s">
        <v>29273</v>
      </c>
      <c r="H9433" s="1" t="s">
        <v>29274</v>
      </c>
      <c r="I9433" s="4">
        <v>84.21328703703703</v>
      </c>
      <c r="J9433" s="1">
        <v>363.99</v>
      </c>
      <c r="K9433" s="1">
        <v>81.36</v>
      </c>
      <c r="M9433" s="10">
        <f t="array" ref="M9433">_xlfn.XLOOKUP(A9433,subscriptions!B9433:B10004,subscriptions!D9433:D10004)</f>
        <v>120</v>
      </c>
      <c r="N9433" s="10">
        <f t="array" ref="N9433">_xlfn.XLOOKUP(A9433,subscriptions!B9433:B10004,subscriptions!G9433:G10004)</f>
        <v>0</v>
      </c>
      <c r="O9433" s="10">
        <v>120.0</v>
      </c>
      <c r="P9433" s="10" t="str">
        <f t="array" ref="P9433">_xlfn.XLOOKUP(A9433,subscriptions!B9433:B10004,subscriptions!C9433:C10004)</f>
        <v>Residential</v>
      </c>
      <c r="Q9433" s="10" t="s">
        <v>173</v>
      </c>
      <c r="R9433" s="10" t="s">
        <v>212</v>
      </c>
      <c r="S9433" s="10" t="s">
        <v>1915</v>
      </c>
    </row>
    <row r="9434">
      <c r="A9434" s="1" t="s">
        <v>11785</v>
      </c>
      <c r="B9434" s="1" t="s">
        <v>1995</v>
      </c>
      <c r="C9434" s="1" t="s">
        <v>1833</v>
      </c>
      <c r="D9434" s="1" t="s">
        <v>153</v>
      </c>
      <c r="E9434" s="1" t="s">
        <v>179</v>
      </c>
      <c r="F9434" s="1" t="s">
        <v>1760</v>
      </c>
      <c r="G9434" s="1" t="s">
        <v>29275</v>
      </c>
      <c r="H9434" s="1" t="s">
        <v>29276</v>
      </c>
      <c r="I9434" s="4">
        <v>84.17015046296297</v>
      </c>
      <c r="J9434" s="1">
        <v>1861.68</v>
      </c>
      <c r="K9434" s="1">
        <v>267.14</v>
      </c>
      <c r="L9434" s="1">
        <v>100.0</v>
      </c>
      <c r="M9434" s="10">
        <f t="array" ref="M9434">_xlfn.XLOOKUP(A9434,subscriptions!B9434:B10004,subscriptions!D9434:D10004)</f>
        <v>80</v>
      </c>
      <c r="N9434" s="10">
        <f t="array" ref="N9434">_xlfn.XLOOKUP(A9434,subscriptions!B9434:B10004,subscriptions!G9434:G10004)</f>
        <v>5</v>
      </c>
      <c r="O9434" s="10">
        <v>76.0</v>
      </c>
      <c r="P9434" s="10" t="str">
        <f t="array" ref="P9434">_xlfn.XLOOKUP(A9434,subscriptions!B9434:B10004,subscriptions!C9434:C10004)</f>
        <v>Roam</v>
      </c>
      <c r="Q9434" s="10" t="s">
        <v>194</v>
      </c>
      <c r="R9434" s="10" t="s">
        <v>148</v>
      </c>
      <c r="S9434" s="10" t="s">
        <v>2494</v>
      </c>
    </row>
    <row r="9435">
      <c r="A9435" s="1" t="s">
        <v>11786</v>
      </c>
      <c r="B9435" s="1" t="s">
        <v>278</v>
      </c>
      <c r="C9435" s="1" t="s">
        <v>178</v>
      </c>
      <c r="D9435" s="1" t="s">
        <v>27</v>
      </c>
      <c r="E9435" s="1" t="s">
        <v>714</v>
      </c>
      <c r="F9435" s="1" t="s">
        <v>1951</v>
      </c>
      <c r="G9435" s="1" t="s">
        <v>29277</v>
      </c>
      <c r="H9435" s="1" t="s">
        <v>29278</v>
      </c>
      <c r="I9435" s="4">
        <v>84.2583449074074</v>
      </c>
      <c r="J9435" s="1">
        <v>565.09</v>
      </c>
      <c r="K9435" s="1">
        <v>67.53</v>
      </c>
      <c r="M9435" s="10">
        <f t="array" ref="M9435">_xlfn.XLOOKUP(A9435,subscriptions!B9435:B10004,subscriptions!D9435:D10004)</f>
        <v>120</v>
      </c>
      <c r="N9435" s="10">
        <f t="array" ref="N9435">_xlfn.XLOOKUP(A9435,subscriptions!B9435:B10004,subscriptions!G9435:G10004)</f>
        <v>10</v>
      </c>
      <c r="O9435" s="10">
        <v>108.0</v>
      </c>
      <c r="P9435" s="10" t="str">
        <f t="array" ref="P9435">_xlfn.XLOOKUP(A9435,subscriptions!B9435:B10004,subscriptions!C9435:C10004)</f>
        <v>Residential</v>
      </c>
      <c r="Q9435" s="10" t="s">
        <v>128</v>
      </c>
      <c r="R9435" s="10" t="s">
        <v>212</v>
      </c>
      <c r="S9435" s="10" t="s">
        <v>4148</v>
      </c>
    </row>
    <row r="9436">
      <c r="A9436" s="1" t="s">
        <v>11787</v>
      </c>
      <c r="B9436" s="1" t="s">
        <v>1444</v>
      </c>
      <c r="C9436" s="1" t="s">
        <v>218</v>
      </c>
      <c r="D9436" s="1" t="s">
        <v>27</v>
      </c>
      <c r="E9436" s="1" t="s">
        <v>28</v>
      </c>
      <c r="F9436" s="1" t="s">
        <v>2581</v>
      </c>
      <c r="G9436" s="1" t="s">
        <v>29279</v>
      </c>
      <c r="H9436" s="1" t="s">
        <v>29280</v>
      </c>
      <c r="I9436" s="4">
        <v>84.2925</v>
      </c>
      <c r="J9436" s="1">
        <v>579.65</v>
      </c>
      <c r="K9436" s="1">
        <v>135.57</v>
      </c>
      <c r="M9436" s="10">
        <f t="array" ref="M9436">_xlfn.XLOOKUP(A9436,subscriptions!B9436:B10004,subscriptions!D9436:D10004)</f>
        <v>80</v>
      </c>
      <c r="N9436" s="10">
        <f t="array" ref="N9436">_xlfn.XLOOKUP(A9436,subscriptions!B9436:B10004,subscriptions!G9436:G10004)</f>
        <v>20</v>
      </c>
      <c r="O9436" s="10">
        <v>64.0</v>
      </c>
      <c r="P9436" s="10" t="str">
        <f t="array" ref="P9436">_xlfn.XLOOKUP(A9436,subscriptions!B9436:B10004,subscriptions!C9436:C10004)</f>
        <v>Roam</v>
      </c>
      <c r="Q9436" s="10" t="s">
        <v>128</v>
      </c>
      <c r="R9436" s="10" t="s">
        <v>148</v>
      </c>
      <c r="S9436" s="10" t="s">
        <v>587</v>
      </c>
    </row>
    <row r="9437">
      <c r="A9437" s="1" t="s">
        <v>11788</v>
      </c>
      <c r="B9437" s="1" t="s">
        <v>589</v>
      </c>
      <c r="C9437" s="1" t="s">
        <v>524</v>
      </c>
      <c r="D9437" s="1" t="s">
        <v>153</v>
      </c>
      <c r="E9437" s="1" t="s">
        <v>179</v>
      </c>
      <c r="F9437" s="1" t="s">
        <v>200</v>
      </c>
      <c r="G9437" s="1" t="s">
        <v>29281</v>
      </c>
      <c r="H9437" s="1" t="s">
        <v>29282</v>
      </c>
      <c r="I9437" s="4">
        <v>84.33914351851851</v>
      </c>
      <c r="J9437" s="1">
        <v>577.21</v>
      </c>
      <c r="K9437" s="1">
        <v>90.06</v>
      </c>
      <c r="L9437" s="1">
        <v>100.0</v>
      </c>
      <c r="M9437" s="10">
        <f t="array" ref="M9437">_xlfn.XLOOKUP(A9437,subscriptions!B9437:B10004,subscriptions!D9437:D10004)</f>
        <v>120</v>
      </c>
      <c r="N9437" s="10">
        <f t="array" ref="N9437">_xlfn.XLOOKUP(A9437,subscriptions!B9437:B10004,subscriptions!G9437:G10004)</f>
        <v>0</v>
      </c>
      <c r="O9437" s="10">
        <v>120.0</v>
      </c>
      <c r="P9437" s="10" t="str">
        <f t="array" ref="P9437">_xlfn.XLOOKUP(A9437,subscriptions!B9437:B10004,subscriptions!C9437:C10004)</f>
        <v>Residential</v>
      </c>
      <c r="Q9437" s="10" t="s">
        <v>173</v>
      </c>
      <c r="R9437" s="10" t="s">
        <v>212</v>
      </c>
      <c r="S9437" s="10" t="s">
        <v>2016</v>
      </c>
    </row>
    <row r="9438">
      <c r="A9438" s="1" t="s">
        <v>11789</v>
      </c>
      <c r="B9438" s="1" t="s">
        <v>1262</v>
      </c>
      <c r="C9438" s="1" t="s">
        <v>26</v>
      </c>
      <c r="D9438" s="1" t="s">
        <v>27</v>
      </c>
      <c r="E9438" s="1" t="s">
        <v>219</v>
      </c>
      <c r="F9438" s="1" t="s">
        <v>4220</v>
      </c>
      <c r="G9438" s="1" t="s">
        <v>29283</v>
      </c>
      <c r="H9438" s="1" t="s">
        <v>29284</v>
      </c>
      <c r="I9438" s="4">
        <v>84.33410879629629</v>
      </c>
      <c r="J9438" s="1">
        <v>1989.58</v>
      </c>
      <c r="K9438" s="1">
        <v>228.22</v>
      </c>
      <c r="M9438" s="10">
        <f t="array" ref="M9438">_xlfn.XLOOKUP(A9438,subscriptions!B9438:B10004,subscriptions!D9438:D10004)</f>
        <v>120</v>
      </c>
      <c r="N9438" s="10">
        <f t="array" ref="N9438">_xlfn.XLOOKUP(A9438,subscriptions!B9438:B10004,subscriptions!G9438:G10004)</f>
        <v>5</v>
      </c>
      <c r="O9438" s="10">
        <v>114.0</v>
      </c>
      <c r="P9438" s="10" t="str">
        <f t="array" ref="P9438">_xlfn.XLOOKUP(A9438,subscriptions!B9438:B10004,subscriptions!C9438:C10004)</f>
        <v>Residential</v>
      </c>
      <c r="Q9438" s="10" t="s">
        <v>194</v>
      </c>
      <c r="R9438" s="10" t="s">
        <v>212</v>
      </c>
      <c r="S9438" s="10" t="s">
        <v>195</v>
      </c>
    </row>
    <row r="9439">
      <c r="A9439" s="1" t="s">
        <v>11790</v>
      </c>
      <c r="B9439" s="1" t="s">
        <v>2279</v>
      </c>
      <c r="C9439" s="1" t="s">
        <v>296</v>
      </c>
      <c r="D9439" s="1" t="s">
        <v>153</v>
      </c>
      <c r="E9439" s="1" t="s">
        <v>28</v>
      </c>
      <c r="F9439" s="1" t="s">
        <v>1639</v>
      </c>
      <c r="G9439" s="1" t="s">
        <v>29285</v>
      </c>
      <c r="H9439" s="1" t="s">
        <v>29286</v>
      </c>
      <c r="I9439" s="4">
        <v>84.21054398148148</v>
      </c>
      <c r="J9439" s="1">
        <v>441.71</v>
      </c>
      <c r="K9439" s="1">
        <v>113.24</v>
      </c>
      <c r="M9439" s="10">
        <f t="array" ref="M9439">_xlfn.XLOOKUP(A9439,subscriptions!B9439:B10004,subscriptions!D9439:D10004)</f>
        <v>120</v>
      </c>
      <c r="N9439" s="10">
        <f t="array" ref="N9439">_xlfn.XLOOKUP(A9439,subscriptions!B9439:B10004,subscriptions!G9439:G10004)</f>
        <v>10</v>
      </c>
      <c r="O9439" s="10">
        <v>108.0</v>
      </c>
      <c r="P9439" s="10" t="str">
        <f t="array" ref="P9439">_xlfn.XLOOKUP(A9439,subscriptions!B9439:B10004,subscriptions!C9439:C10004)</f>
        <v>Residential</v>
      </c>
      <c r="Q9439" s="10" t="s">
        <v>128</v>
      </c>
      <c r="R9439" s="10" t="s">
        <v>212</v>
      </c>
      <c r="S9439" s="10" t="s">
        <v>770</v>
      </c>
    </row>
    <row r="9440">
      <c r="A9440" s="1" t="s">
        <v>11791</v>
      </c>
      <c r="B9440" s="1" t="s">
        <v>1157</v>
      </c>
      <c r="C9440" s="1" t="s">
        <v>1678</v>
      </c>
      <c r="D9440" s="1" t="s">
        <v>27</v>
      </c>
      <c r="E9440" s="1" t="s">
        <v>714</v>
      </c>
      <c r="F9440" s="1" t="s">
        <v>3326</v>
      </c>
      <c r="G9440" s="1" t="s">
        <v>29287</v>
      </c>
      <c r="H9440" s="1" t="s">
        <v>29288</v>
      </c>
      <c r="I9440" s="4">
        <v>84.37646990740741</v>
      </c>
      <c r="J9440" s="1">
        <v>51.36</v>
      </c>
      <c r="K9440" s="1">
        <v>17.0</v>
      </c>
      <c r="M9440" s="10">
        <f t="array" ref="M9440">_xlfn.XLOOKUP(A9440,subscriptions!B9440:B10004,subscriptions!D9440:D10004)</f>
        <v>120</v>
      </c>
      <c r="N9440" s="10">
        <f t="array" ref="N9440">_xlfn.XLOOKUP(A9440,subscriptions!B9440:B10004,subscriptions!G9440:G10004)</f>
        <v>20</v>
      </c>
      <c r="O9440" s="10">
        <v>96.0</v>
      </c>
      <c r="P9440" s="10" t="str">
        <f t="array" ref="P9440">_xlfn.XLOOKUP(A9440,subscriptions!B9440:B10004,subscriptions!C9440:C10004)</f>
        <v>Residential</v>
      </c>
      <c r="Q9440" s="10" t="s">
        <v>128</v>
      </c>
      <c r="R9440" s="10" t="s">
        <v>148</v>
      </c>
      <c r="S9440" s="10" t="s">
        <v>3910</v>
      </c>
    </row>
    <row r="9441">
      <c r="A9441" s="1" t="s">
        <v>11792</v>
      </c>
      <c r="B9441" s="1" t="s">
        <v>439</v>
      </c>
      <c r="C9441" s="1" t="s">
        <v>1142</v>
      </c>
      <c r="D9441" s="1" t="s">
        <v>153</v>
      </c>
      <c r="E9441" s="1" t="s">
        <v>179</v>
      </c>
      <c r="F9441" s="1" t="s">
        <v>1760</v>
      </c>
      <c r="G9441" s="1" t="s">
        <v>29289</v>
      </c>
      <c r="H9441" s="1" t="s">
        <v>29290</v>
      </c>
      <c r="I9441" s="4">
        <v>84.21216435185185</v>
      </c>
      <c r="J9441" s="1">
        <v>1934.15</v>
      </c>
      <c r="K9441" s="1">
        <v>244.99</v>
      </c>
      <c r="L9441" s="1">
        <v>100.0</v>
      </c>
      <c r="M9441" s="10">
        <f t="array" ref="M9441">_xlfn.XLOOKUP(A9441,subscriptions!B9441:B10004,subscriptions!D9441:D10004)</f>
        <v>120</v>
      </c>
      <c r="N9441" s="10">
        <f t="array" ref="N9441">_xlfn.XLOOKUP(A9441,subscriptions!B9441:B10004,subscriptions!G9441:G10004)</f>
        <v>0</v>
      </c>
      <c r="O9441" s="10">
        <v>120.0</v>
      </c>
      <c r="P9441" s="10" t="str">
        <f t="array" ref="P9441">_xlfn.XLOOKUP(A9441,subscriptions!B9441:B10004,subscriptions!C9441:C10004)</f>
        <v>Residential</v>
      </c>
      <c r="Q9441" s="10" t="s">
        <v>173</v>
      </c>
      <c r="R9441" s="10" t="s">
        <v>212</v>
      </c>
      <c r="S9441" s="10" t="s">
        <v>857</v>
      </c>
    </row>
    <row r="9442">
      <c r="A9442" s="1" t="s">
        <v>11793</v>
      </c>
      <c r="B9442" s="1" t="s">
        <v>295</v>
      </c>
      <c r="C9442" s="1" t="s">
        <v>2483</v>
      </c>
      <c r="D9442" s="1" t="s">
        <v>153</v>
      </c>
      <c r="E9442" s="1" t="s">
        <v>631</v>
      </c>
      <c r="F9442" s="1" t="s">
        <v>2749</v>
      </c>
      <c r="G9442" s="1" t="s">
        <v>29291</v>
      </c>
      <c r="H9442" s="1" t="s">
        <v>29292</v>
      </c>
      <c r="I9442" s="4">
        <v>84.21686342592592</v>
      </c>
      <c r="J9442" s="1">
        <v>331.64</v>
      </c>
      <c r="K9442" s="1">
        <v>48.5</v>
      </c>
      <c r="M9442" s="10">
        <f t="array" ref="M9442">_xlfn.XLOOKUP(A9442,subscriptions!B9442:B10004,subscriptions!D9442:D10004)</f>
        <v>250</v>
      </c>
      <c r="N9442" s="10">
        <f t="array" ref="N9442">_xlfn.XLOOKUP(A9442,subscriptions!B9442:B10004,subscriptions!G9442:G10004)</f>
        <v>5</v>
      </c>
      <c r="O9442" s="10">
        <v>237.5</v>
      </c>
      <c r="P9442" s="10" t="str">
        <f t="array" ref="P9442">_xlfn.XLOOKUP(A9442,subscriptions!B9442:B10004,subscriptions!C9442:C10004)</f>
        <v>Business</v>
      </c>
      <c r="Q9442" s="10" t="s">
        <v>194</v>
      </c>
      <c r="R9442" s="10" t="s">
        <v>129</v>
      </c>
      <c r="S9442" s="10" t="s">
        <v>453</v>
      </c>
    </row>
    <row r="9443">
      <c r="A9443" s="1" t="s">
        <v>11796</v>
      </c>
      <c r="B9443" s="1" t="s">
        <v>1984</v>
      </c>
      <c r="C9443" s="1" t="s">
        <v>1477</v>
      </c>
      <c r="D9443" s="1" t="s">
        <v>153</v>
      </c>
      <c r="E9443" s="1" t="s">
        <v>239</v>
      </c>
      <c r="F9443" s="1" t="s">
        <v>2076</v>
      </c>
      <c r="G9443" s="1" t="s">
        <v>29293</v>
      </c>
      <c r="H9443" s="1" t="s">
        <v>29294</v>
      </c>
      <c r="I9443" s="4">
        <v>84.21401620370371</v>
      </c>
      <c r="J9443" s="1">
        <v>215.53</v>
      </c>
      <c r="K9443" s="1">
        <v>66.86</v>
      </c>
      <c r="M9443" s="10">
        <f t="array" ref="M9443">_xlfn.XLOOKUP(A9443,subscriptions!B9443:B10004,subscriptions!D9443:D10004)</f>
        <v>120</v>
      </c>
      <c r="N9443" s="10">
        <f t="array" ref="N9443">_xlfn.XLOOKUP(A9443,subscriptions!B9443:B10004,subscriptions!G9443:G10004)</f>
        <v>10</v>
      </c>
      <c r="O9443" s="10">
        <v>108.0</v>
      </c>
      <c r="P9443" s="10" t="str">
        <f t="array" ref="P9443">_xlfn.XLOOKUP(A9443,subscriptions!B9443:B10004,subscriptions!C9443:C10004)</f>
        <v>Residential</v>
      </c>
      <c r="Q9443" s="10" t="s">
        <v>128</v>
      </c>
      <c r="R9443" s="10" t="s">
        <v>212</v>
      </c>
      <c r="S9443" s="10" t="s">
        <v>388</v>
      </c>
    </row>
    <row r="9444">
      <c r="A9444" s="1" t="s">
        <v>11797</v>
      </c>
      <c r="B9444" s="1" t="s">
        <v>295</v>
      </c>
      <c r="C9444" s="1" t="s">
        <v>133</v>
      </c>
      <c r="D9444" s="1" t="s">
        <v>153</v>
      </c>
      <c r="E9444" s="1" t="s">
        <v>111</v>
      </c>
      <c r="F9444" s="1" t="s">
        <v>112</v>
      </c>
      <c r="G9444" s="1" t="s">
        <v>29295</v>
      </c>
      <c r="H9444" s="1" t="s">
        <v>29296</v>
      </c>
      <c r="I9444" s="4">
        <v>84.29328703703703</v>
      </c>
      <c r="J9444" s="1">
        <v>456.76</v>
      </c>
      <c r="K9444" s="1">
        <v>62.1</v>
      </c>
      <c r="M9444" s="10">
        <f t="array" ref="M9444">_xlfn.XLOOKUP(A9444,subscriptions!B9444:B10004,subscriptions!D9444:D10004)</f>
        <v>80</v>
      </c>
      <c r="N9444" s="10">
        <f t="array" ref="N9444">_xlfn.XLOOKUP(A9444,subscriptions!B9444:B10004,subscriptions!G9444:G10004)</f>
        <v>20</v>
      </c>
      <c r="O9444" s="10">
        <v>64.0</v>
      </c>
      <c r="P9444" s="10" t="str">
        <f t="array" ref="P9444">_xlfn.XLOOKUP(A9444,subscriptions!B9444:B10004,subscriptions!C9444:C10004)</f>
        <v>Roam</v>
      </c>
      <c r="Q9444" s="10" t="s">
        <v>128</v>
      </c>
      <c r="R9444" s="10" t="s">
        <v>148</v>
      </c>
      <c r="S9444" s="10" t="s">
        <v>1779</v>
      </c>
    </row>
    <row r="9445">
      <c r="A9445" s="1" t="s">
        <v>11798</v>
      </c>
      <c r="B9445" s="1" t="s">
        <v>409</v>
      </c>
      <c r="C9445" s="1" t="s">
        <v>750</v>
      </c>
      <c r="D9445" s="1" t="s">
        <v>27</v>
      </c>
      <c r="E9445" s="1" t="s">
        <v>239</v>
      </c>
      <c r="F9445" s="1" t="s">
        <v>2267</v>
      </c>
      <c r="G9445" s="1" t="s">
        <v>29297</v>
      </c>
      <c r="H9445" s="1" t="s">
        <v>29298</v>
      </c>
      <c r="I9445" s="4">
        <v>84.41820601851852</v>
      </c>
      <c r="J9445" s="1">
        <v>766.81</v>
      </c>
      <c r="K9445" s="1">
        <v>147.38</v>
      </c>
      <c r="M9445" s="10">
        <f t="array" ref="M9445">_xlfn.XLOOKUP(A9445,subscriptions!B9445:B10004,subscriptions!D9445:D10004)</f>
        <v>120</v>
      </c>
      <c r="N9445" s="10">
        <f t="array" ref="N9445">_xlfn.XLOOKUP(A9445,subscriptions!B9445:B10004,subscriptions!G9445:G10004)</f>
        <v>0</v>
      </c>
      <c r="O9445" s="10">
        <v>120.0</v>
      </c>
      <c r="P9445" s="10" t="str">
        <f t="array" ref="P9445">_xlfn.XLOOKUP(A9445,subscriptions!B9445:B10004,subscriptions!C9445:C10004)</f>
        <v>Residential</v>
      </c>
      <c r="Q9445" s="10" t="s">
        <v>173</v>
      </c>
      <c r="R9445" s="10" t="s">
        <v>212</v>
      </c>
      <c r="S9445" s="10" t="s">
        <v>3020</v>
      </c>
    </row>
    <row r="9446">
      <c r="A9446" s="1" t="s">
        <v>11799</v>
      </c>
      <c r="B9446" s="1" t="s">
        <v>1865</v>
      </c>
      <c r="C9446" s="1" t="s">
        <v>237</v>
      </c>
      <c r="D9446" s="1" t="s">
        <v>153</v>
      </c>
      <c r="E9446" s="1" t="s">
        <v>28</v>
      </c>
      <c r="F9446" s="1" t="s">
        <v>2097</v>
      </c>
      <c r="G9446" s="1" t="s">
        <v>29299</v>
      </c>
      <c r="H9446" s="1" t="s">
        <v>29300</v>
      </c>
      <c r="I9446" s="4">
        <v>84.2112962962963</v>
      </c>
      <c r="J9446" s="1">
        <v>1019.13</v>
      </c>
      <c r="K9446" s="1">
        <v>246.08</v>
      </c>
      <c r="M9446" s="10">
        <f t="array" ref="M9446">_xlfn.XLOOKUP(A9446,subscriptions!B9446:B10004,subscriptions!D9446:D10004)</f>
        <v>120</v>
      </c>
      <c r="N9446" s="10">
        <f t="array" ref="N9446">_xlfn.XLOOKUP(A9446,subscriptions!B9446:B10004,subscriptions!G9446:G10004)</f>
        <v>5</v>
      </c>
      <c r="O9446" s="10">
        <v>114.0</v>
      </c>
      <c r="P9446" s="10" t="str">
        <f t="array" ref="P9446">_xlfn.XLOOKUP(A9446,subscriptions!B9446:B10004,subscriptions!C9446:C10004)</f>
        <v>Residential</v>
      </c>
      <c r="Q9446" s="10" t="s">
        <v>194</v>
      </c>
      <c r="R9446" s="10" t="s">
        <v>212</v>
      </c>
      <c r="S9446" s="10" t="s">
        <v>438</v>
      </c>
    </row>
    <row r="9447">
      <c r="A9447" s="1" t="s">
        <v>11800</v>
      </c>
      <c r="B9447" s="1" t="s">
        <v>236</v>
      </c>
      <c r="C9447" s="1" t="s">
        <v>800</v>
      </c>
      <c r="D9447" s="1" t="s">
        <v>153</v>
      </c>
      <c r="E9447" s="1" t="s">
        <v>28</v>
      </c>
      <c r="F9447" s="1" t="s">
        <v>2097</v>
      </c>
      <c r="G9447" s="1" t="s">
        <v>29301</v>
      </c>
      <c r="H9447" s="1" t="s">
        <v>29302</v>
      </c>
      <c r="I9447" s="4">
        <v>84.3411111111111</v>
      </c>
      <c r="J9447" s="1">
        <v>118.39</v>
      </c>
      <c r="K9447" s="1">
        <v>35.18</v>
      </c>
      <c r="M9447" s="10">
        <f t="array" ref="M9447">_xlfn.XLOOKUP(A9447,subscriptions!B9447:B10004,subscriptions!D9447:D10004)</f>
        <v>120</v>
      </c>
      <c r="N9447" s="10">
        <f t="array" ref="N9447">_xlfn.XLOOKUP(A9447,subscriptions!B9447:B10004,subscriptions!G9447:G10004)</f>
        <v>10</v>
      </c>
      <c r="O9447" s="10">
        <v>108.0</v>
      </c>
      <c r="P9447" s="10" t="str">
        <f t="array" ref="P9447">_xlfn.XLOOKUP(A9447,subscriptions!B9447:B10004,subscriptions!C9447:C10004)</f>
        <v>Residential</v>
      </c>
      <c r="Q9447" s="10" t="s">
        <v>128</v>
      </c>
      <c r="R9447" s="10" t="s">
        <v>212</v>
      </c>
      <c r="S9447" s="10" t="s">
        <v>259</v>
      </c>
    </row>
    <row r="9448">
      <c r="A9448" s="1" t="s">
        <v>11801</v>
      </c>
      <c r="B9448" s="1" t="s">
        <v>1506</v>
      </c>
      <c r="C9448" s="1" t="s">
        <v>2483</v>
      </c>
      <c r="D9448" s="1" t="s">
        <v>27</v>
      </c>
      <c r="E9448" s="1" t="s">
        <v>179</v>
      </c>
      <c r="F9448" s="1" t="s">
        <v>4595</v>
      </c>
      <c r="G9448" s="1" t="s">
        <v>29303</v>
      </c>
      <c r="H9448" s="1" t="s">
        <v>29304</v>
      </c>
      <c r="I9448" s="4">
        <v>84.2939699074074</v>
      </c>
      <c r="J9448" s="1">
        <v>5338.78</v>
      </c>
      <c r="K9448" s="1">
        <v>451.0</v>
      </c>
      <c r="L9448" s="1">
        <v>100.0</v>
      </c>
      <c r="M9448" s="10">
        <f t="array" ref="M9448">_xlfn.XLOOKUP(A9448,subscriptions!B9448:B10004,subscriptions!D9448:D10004)</f>
        <v>120</v>
      </c>
      <c r="N9448" s="10">
        <f t="array" ref="N9448">_xlfn.XLOOKUP(A9448,subscriptions!B9448:B10004,subscriptions!G9448:G10004)</f>
        <v>20</v>
      </c>
      <c r="O9448" s="10">
        <v>96.0</v>
      </c>
      <c r="P9448" s="10" t="str">
        <f t="array" ref="P9448">_xlfn.XLOOKUP(A9448,subscriptions!B9448:B10004,subscriptions!C9448:C10004)</f>
        <v>Residential</v>
      </c>
      <c r="Q9448" s="10" t="s">
        <v>128</v>
      </c>
      <c r="R9448" s="10" t="s">
        <v>148</v>
      </c>
      <c r="S9448" s="10" t="s">
        <v>1458</v>
      </c>
    </row>
    <row r="9449">
      <c r="A9449" s="1" t="s">
        <v>11802</v>
      </c>
      <c r="B9449" s="1" t="s">
        <v>425</v>
      </c>
      <c r="C9449" s="1" t="s">
        <v>786</v>
      </c>
      <c r="D9449" s="1" t="s">
        <v>153</v>
      </c>
      <c r="E9449" s="1" t="s">
        <v>714</v>
      </c>
      <c r="F9449" s="1" t="s">
        <v>1159</v>
      </c>
      <c r="G9449" s="1" t="s">
        <v>29305</v>
      </c>
      <c r="H9449" s="1" t="s">
        <v>29306</v>
      </c>
      <c r="I9449" s="4">
        <v>84.21277777777777</v>
      </c>
      <c r="J9449" s="1">
        <v>1938.5</v>
      </c>
      <c r="K9449" s="1">
        <v>209.03</v>
      </c>
      <c r="M9449" s="10">
        <f t="array" ref="M9449">_xlfn.XLOOKUP(A9449,subscriptions!B9449:B10004,subscriptions!D9449:D10004)</f>
        <v>50</v>
      </c>
      <c r="N9449" s="10">
        <f t="array" ref="N9449">_xlfn.XLOOKUP(A9449,subscriptions!B9449:B10004,subscriptions!G9449:G10004)</f>
        <v>0</v>
      </c>
      <c r="O9449" s="10">
        <v>50.0</v>
      </c>
      <c r="P9449" s="10" t="str">
        <f t="array" ref="P9449">_xlfn.XLOOKUP(A9449,subscriptions!B9449:B10004,subscriptions!C9449:C10004)</f>
        <v>Mini</v>
      </c>
      <c r="Q9449" s="10" t="s">
        <v>173</v>
      </c>
      <c r="R9449" s="10" t="s">
        <v>148</v>
      </c>
      <c r="S9449" s="10" t="s">
        <v>813</v>
      </c>
    </row>
    <row r="9450">
      <c r="A9450" s="1" t="s">
        <v>11803</v>
      </c>
      <c r="B9450" s="1" t="s">
        <v>1027</v>
      </c>
      <c r="C9450" s="1" t="s">
        <v>237</v>
      </c>
      <c r="D9450" s="1" t="s">
        <v>153</v>
      </c>
      <c r="E9450" s="1" t="s">
        <v>714</v>
      </c>
      <c r="F9450" s="1" t="s">
        <v>1951</v>
      </c>
      <c r="G9450" s="1" t="s">
        <v>29307</v>
      </c>
      <c r="H9450" s="1" t="s">
        <v>29308</v>
      </c>
      <c r="I9450" s="4">
        <v>84.25633101851852</v>
      </c>
      <c r="J9450" s="1">
        <v>635.56</v>
      </c>
      <c r="K9450" s="1">
        <v>146.01</v>
      </c>
      <c r="M9450" s="10">
        <f t="array" ref="M9450">_xlfn.XLOOKUP(A9450,subscriptions!B9450:B10004,subscriptions!D9450:D10004)</f>
        <v>120</v>
      </c>
      <c r="N9450" s="10">
        <f t="array" ref="N9450">_xlfn.XLOOKUP(A9450,subscriptions!B9450:B10004,subscriptions!G9450:G10004)</f>
        <v>5</v>
      </c>
      <c r="O9450" s="10">
        <v>114.0</v>
      </c>
      <c r="P9450" s="10" t="str">
        <f t="array" ref="P9450">_xlfn.XLOOKUP(A9450,subscriptions!B9450:B10004,subscriptions!C9450:C10004)</f>
        <v>Residential</v>
      </c>
      <c r="Q9450" s="10" t="s">
        <v>194</v>
      </c>
      <c r="R9450" s="10" t="s">
        <v>212</v>
      </c>
      <c r="S9450" s="10" t="s">
        <v>130</v>
      </c>
    </row>
    <row r="9451">
      <c r="A9451" s="1" t="s">
        <v>11804</v>
      </c>
      <c r="B9451" s="1" t="s">
        <v>2096</v>
      </c>
      <c r="C9451" s="1" t="s">
        <v>1388</v>
      </c>
      <c r="D9451" s="1" t="s">
        <v>27</v>
      </c>
      <c r="E9451" s="1" t="s">
        <v>280</v>
      </c>
      <c r="F9451" s="1" t="s">
        <v>1446</v>
      </c>
      <c r="G9451" s="1" t="s">
        <v>29309</v>
      </c>
      <c r="H9451" s="1" t="s">
        <v>29310</v>
      </c>
      <c r="I9451" s="4">
        <v>84.25659722222223</v>
      </c>
      <c r="J9451" s="1">
        <v>625.62</v>
      </c>
      <c r="K9451" s="1">
        <v>80.72</v>
      </c>
      <c r="M9451" s="10">
        <f t="array" ref="M9451">_xlfn.XLOOKUP(A9451,subscriptions!B9451:B10004,subscriptions!D9451:D10004)</f>
        <v>120</v>
      </c>
      <c r="N9451" s="10">
        <f t="array" ref="N9451">_xlfn.XLOOKUP(A9451,subscriptions!B9451:B10004,subscriptions!G9451:G10004)</f>
        <v>10</v>
      </c>
      <c r="O9451" s="10">
        <v>108.0</v>
      </c>
      <c r="P9451" s="10" t="str">
        <f t="array" ref="P9451">_xlfn.XLOOKUP(A9451,subscriptions!B9451:B10004,subscriptions!C9451:C10004)</f>
        <v>Residential</v>
      </c>
      <c r="Q9451" s="10" t="s">
        <v>128</v>
      </c>
      <c r="R9451" s="10" t="s">
        <v>212</v>
      </c>
      <c r="S9451" s="10" t="s">
        <v>130</v>
      </c>
    </row>
    <row r="9452">
      <c r="A9452" s="1" t="s">
        <v>11805</v>
      </c>
      <c r="B9452" s="1" t="s">
        <v>329</v>
      </c>
      <c r="C9452" s="1" t="s">
        <v>750</v>
      </c>
      <c r="D9452" s="1" t="s">
        <v>27</v>
      </c>
      <c r="E9452" s="1" t="s">
        <v>111</v>
      </c>
      <c r="F9452" s="1" t="s">
        <v>112</v>
      </c>
      <c r="G9452" s="1" t="s">
        <v>29311</v>
      </c>
      <c r="H9452" s="1" t="s">
        <v>29312</v>
      </c>
      <c r="I9452" s="4">
        <v>84.29604166666667</v>
      </c>
      <c r="J9452" s="1">
        <v>942.79</v>
      </c>
      <c r="K9452" s="1">
        <v>145.15</v>
      </c>
      <c r="M9452" s="10">
        <f t="array" ref="M9452">_xlfn.XLOOKUP(A9452,subscriptions!B9452:B10004,subscriptions!D9452:D10004)</f>
        <v>120</v>
      </c>
      <c r="N9452" s="10">
        <f t="array" ref="N9452">_xlfn.XLOOKUP(A9452,subscriptions!B9452:B10004,subscriptions!G9452:G10004)</f>
        <v>20</v>
      </c>
      <c r="O9452" s="10">
        <v>96.0</v>
      </c>
      <c r="P9452" s="10" t="str">
        <f t="array" ref="P9452">_xlfn.XLOOKUP(A9452,subscriptions!B9452:B10004,subscriptions!C9452:C10004)</f>
        <v>Residential</v>
      </c>
      <c r="Q9452" s="10" t="s">
        <v>128</v>
      </c>
      <c r="R9452" s="10" t="s">
        <v>148</v>
      </c>
      <c r="S9452" s="10" t="s">
        <v>655</v>
      </c>
    </row>
    <row r="9453">
      <c r="A9453" s="1" t="s">
        <v>11806</v>
      </c>
      <c r="B9453" s="1" t="s">
        <v>329</v>
      </c>
      <c r="C9453" s="1" t="s">
        <v>1142</v>
      </c>
      <c r="D9453" s="1" t="s">
        <v>27</v>
      </c>
      <c r="E9453" s="1" t="s">
        <v>111</v>
      </c>
      <c r="F9453" s="1" t="s">
        <v>1263</v>
      </c>
      <c r="G9453" s="1" t="s">
        <v>29313</v>
      </c>
      <c r="H9453" s="1" t="s">
        <v>29314</v>
      </c>
      <c r="I9453" s="4">
        <v>84.20991898148148</v>
      </c>
      <c r="J9453" s="1">
        <v>1526.23</v>
      </c>
      <c r="K9453" s="1">
        <v>252.75</v>
      </c>
      <c r="M9453" s="10">
        <f t="array" ref="M9453">_xlfn.XLOOKUP(A9453,subscriptions!B9453:B10004,subscriptions!D9453:D10004)</f>
        <v>120</v>
      </c>
      <c r="N9453" s="10">
        <f t="array" ref="N9453">_xlfn.XLOOKUP(A9453,subscriptions!B9453:B10004,subscriptions!G9453:G10004)</f>
        <v>0</v>
      </c>
      <c r="O9453" s="10">
        <v>120.0</v>
      </c>
      <c r="P9453" s="10" t="str">
        <f t="array" ref="P9453">_xlfn.XLOOKUP(A9453,subscriptions!B9453:B10004,subscriptions!C9453:C10004)</f>
        <v>Residential</v>
      </c>
      <c r="Q9453" s="10" t="s">
        <v>173</v>
      </c>
      <c r="R9453" s="10" t="s">
        <v>212</v>
      </c>
      <c r="S9453" s="10" t="s">
        <v>353</v>
      </c>
    </row>
    <row r="9454">
      <c r="A9454" s="1" t="s">
        <v>11807</v>
      </c>
      <c r="B9454" s="1" t="s">
        <v>409</v>
      </c>
      <c r="C9454" s="1" t="s">
        <v>786</v>
      </c>
      <c r="D9454" s="1" t="s">
        <v>27</v>
      </c>
      <c r="E9454" s="1" t="s">
        <v>179</v>
      </c>
      <c r="F9454" s="1" t="s">
        <v>1045</v>
      </c>
      <c r="G9454" s="1" t="s">
        <v>29315</v>
      </c>
      <c r="H9454" s="1" t="s">
        <v>29316</v>
      </c>
      <c r="I9454" s="4">
        <v>84.16739583333333</v>
      </c>
      <c r="J9454" s="1">
        <v>287.39</v>
      </c>
      <c r="K9454" s="1">
        <v>72.55</v>
      </c>
      <c r="L9454" s="1">
        <v>100.0</v>
      </c>
      <c r="M9454" s="10">
        <f t="array" ref="M9454">_xlfn.XLOOKUP(A9454,subscriptions!B9454:B10004,subscriptions!D9454:D10004)</f>
        <v>120</v>
      </c>
      <c r="N9454" s="10">
        <f t="array" ref="N9454">_xlfn.XLOOKUP(A9454,subscriptions!B9454:B10004,subscriptions!G9454:G10004)</f>
        <v>5</v>
      </c>
      <c r="O9454" s="10">
        <v>114.0</v>
      </c>
      <c r="P9454" s="10" t="str">
        <f t="array" ref="P9454">_xlfn.XLOOKUP(A9454,subscriptions!B9454:B10004,subscriptions!C9454:C10004)</f>
        <v>Residential</v>
      </c>
      <c r="Q9454" s="10" t="s">
        <v>194</v>
      </c>
      <c r="R9454" s="10" t="s">
        <v>212</v>
      </c>
      <c r="S9454" s="10" t="s">
        <v>1412</v>
      </c>
    </row>
    <row r="9455">
      <c r="A9455" s="1" t="s">
        <v>11808</v>
      </c>
      <c r="B9455" s="1" t="s">
        <v>2327</v>
      </c>
      <c r="C9455" s="1" t="s">
        <v>786</v>
      </c>
      <c r="D9455" s="1" t="s">
        <v>27</v>
      </c>
      <c r="E9455" s="1" t="s">
        <v>714</v>
      </c>
      <c r="F9455" s="1" t="s">
        <v>3419</v>
      </c>
      <c r="G9455" s="1" t="s">
        <v>29317</v>
      </c>
      <c r="H9455" s="1" t="s">
        <v>29318</v>
      </c>
      <c r="I9455" s="4">
        <v>84.3806712962963</v>
      </c>
      <c r="J9455" s="1">
        <v>364.1</v>
      </c>
      <c r="K9455" s="1">
        <v>60.25</v>
      </c>
      <c r="M9455" s="10">
        <f t="array" ref="M9455">_xlfn.XLOOKUP(A9455,subscriptions!B9455:B10004,subscriptions!D9455:D10004)</f>
        <v>120</v>
      </c>
      <c r="N9455" s="10">
        <f t="array" ref="N9455">_xlfn.XLOOKUP(A9455,subscriptions!B9455:B10004,subscriptions!G9455:G10004)</f>
        <v>10</v>
      </c>
      <c r="O9455" s="10">
        <v>108.0</v>
      </c>
      <c r="P9455" s="10" t="str">
        <f t="array" ref="P9455">_xlfn.XLOOKUP(A9455,subscriptions!B9455:B10004,subscriptions!C9455:C10004)</f>
        <v>Residential</v>
      </c>
      <c r="Q9455" s="10" t="s">
        <v>128</v>
      </c>
      <c r="R9455" s="10" t="s">
        <v>212</v>
      </c>
      <c r="S9455" s="10" t="s">
        <v>762</v>
      </c>
    </row>
    <row r="9456">
      <c r="A9456" s="1" t="s">
        <v>11809</v>
      </c>
      <c r="B9456" s="1" t="s">
        <v>899</v>
      </c>
      <c r="C9456" s="1" t="s">
        <v>524</v>
      </c>
      <c r="D9456" s="1" t="s">
        <v>27</v>
      </c>
      <c r="E9456" s="1" t="s">
        <v>332</v>
      </c>
      <c r="F9456" s="1" t="s">
        <v>2280</v>
      </c>
      <c r="G9456" s="1" t="s">
        <v>29319</v>
      </c>
      <c r="H9456" s="1" t="s">
        <v>29320</v>
      </c>
      <c r="I9456" s="4">
        <v>84.17501157407408</v>
      </c>
      <c r="J9456" s="1">
        <v>2993.12</v>
      </c>
      <c r="K9456" s="1">
        <v>716.65</v>
      </c>
      <c r="M9456" s="10">
        <f t="array" ref="M9456">_xlfn.XLOOKUP(A9456,subscriptions!B9456:B10004,subscriptions!D9456:D10004)</f>
        <v>120</v>
      </c>
      <c r="N9456" s="10">
        <f t="array" ref="N9456">_xlfn.XLOOKUP(A9456,subscriptions!B9456:B10004,subscriptions!G9456:G10004)</f>
        <v>20</v>
      </c>
      <c r="O9456" s="10">
        <v>96.0</v>
      </c>
      <c r="P9456" s="10" t="str">
        <f t="array" ref="P9456">_xlfn.XLOOKUP(A9456,subscriptions!B9456:B10004,subscriptions!C9456:C10004)</f>
        <v>Residential</v>
      </c>
      <c r="Q9456" s="10" t="s">
        <v>128</v>
      </c>
      <c r="R9456" s="10" t="s">
        <v>148</v>
      </c>
      <c r="S9456" s="10" t="s">
        <v>1198</v>
      </c>
    </row>
    <row r="9457">
      <c r="A9457" s="1" t="s">
        <v>11810</v>
      </c>
      <c r="B9457" s="1" t="s">
        <v>941</v>
      </c>
      <c r="C9457" s="1" t="s">
        <v>1347</v>
      </c>
      <c r="D9457" s="1" t="s">
        <v>27</v>
      </c>
      <c r="E9457" s="1" t="s">
        <v>332</v>
      </c>
      <c r="F9457" s="1" t="s">
        <v>333</v>
      </c>
      <c r="G9457" s="1" t="s">
        <v>29321</v>
      </c>
      <c r="H9457" s="1" t="s">
        <v>29322</v>
      </c>
      <c r="I9457" s="4">
        <v>84.21196759259259</v>
      </c>
      <c r="J9457" s="1">
        <v>494.09</v>
      </c>
      <c r="K9457" s="1">
        <v>97.1</v>
      </c>
      <c r="M9457" s="10">
        <f t="array" ref="M9457">_xlfn.XLOOKUP(A9457,subscriptions!B9457:B10004,subscriptions!D9457:D10004)</f>
        <v>120</v>
      </c>
      <c r="N9457" s="10">
        <f t="array" ref="N9457">_xlfn.XLOOKUP(A9457,subscriptions!B9457:B10004,subscriptions!G9457:G10004)</f>
        <v>0</v>
      </c>
      <c r="O9457" s="10">
        <v>120.0</v>
      </c>
      <c r="P9457" s="10" t="str">
        <f t="array" ref="P9457">_xlfn.XLOOKUP(A9457,subscriptions!B9457:B10004,subscriptions!C9457:C10004)</f>
        <v>Residential</v>
      </c>
      <c r="Q9457" s="10" t="s">
        <v>173</v>
      </c>
      <c r="R9457" s="10" t="s">
        <v>212</v>
      </c>
      <c r="S9457" s="10" t="s">
        <v>857</v>
      </c>
    </row>
    <row r="9458">
      <c r="A9458" s="1" t="s">
        <v>11813</v>
      </c>
      <c r="B9458" s="1" t="s">
        <v>748</v>
      </c>
      <c r="C9458" s="1" t="s">
        <v>2483</v>
      </c>
      <c r="D9458" s="1" t="s">
        <v>27</v>
      </c>
      <c r="E9458" s="1" t="s">
        <v>179</v>
      </c>
      <c r="F9458" s="1" t="s">
        <v>181</v>
      </c>
      <c r="G9458" s="1" t="s">
        <v>29323</v>
      </c>
      <c r="H9458" s="1" t="s">
        <v>29324</v>
      </c>
      <c r="I9458" s="4">
        <v>84.33853009259259</v>
      </c>
      <c r="J9458" s="1">
        <v>767.53</v>
      </c>
      <c r="K9458" s="1">
        <v>82.78</v>
      </c>
      <c r="L9458" s="1">
        <v>100.0</v>
      </c>
      <c r="M9458" s="10">
        <f t="array" ref="M9458">_xlfn.XLOOKUP(A9458,subscriptions!B9458:B10004,subscriptions!D9458:D10004)</f>
        <v>120</v>
      </c>
      <c r="N9458" s="10">
        <f t="array" ref="N9458">_xlfn.XLOOKUP(A9458,subscriptions!B9458:B10004,subscriptions!G9458:G10004)</f>
        <v>5</v>
      </c>
      <c r="O9458" s="10">
        <v>114.0</v>
      </c>
      <c r="P9458" s="10" t="str">
        <f t="array" ref="P9458">_xlfn.XLOOKUP(A9458,subscriptions!B9458:B10004,subscriptions!C9458:C10004)</f>
        <v>Residential</v>
      </c>
      <c r="Q9458" s="10" t="s">
        <v>194</v>
      </c>
      <c r="R9458" s="10" t="s">
        <v>212</v>
      </c>
      <c r="S9458" s="10" t="s">
        <v>2086</v>
      </c>
    </row>
    <row r="9459">
      <c r="A9459" s="1" t="s">
        <v>11814</v>
      </c>
      <c r="B9459" s="1" t="s">
        <v>472</v>
      </c>
      <c r="C9459" s="1" t="s">
        <v>2007</v>
      </c>
      <c r="D9459" s="1" t="s">
        <v>27</v>
      </c>
      <c r="E9459" s="1" t="s">
        <v>332</v>
      </c>
      <c r="F9459" s="1" t="s">
        <v>618</v>
      </c>
      <c r="G9459" s="1" t="s">
        <v>29325</v>
      </c>
      <c r="H9459" s="1" t="s">
        <v>29326</v>
      </c>
      <c r="I9459" s="4">
        <v>84.25778935185186</v>
      </c>
      <c r="J9459" s="1">
        <v>3125.08</v>
      </c>
      <c r="K9459" s="1">
        <v>453.66</v>
      </c>
      <c r="M9459" s="10">
        <f t="array" ref="M9459">_xlfn.XLOOKUP(A9459,subscriptions!B9459:B10004,subscriptions!D9459:D10004)</f>
        <v>250</v>
      </c>
      <c r="N9459" s="10">
        <f t="array" ref="N9459">_xlfn.XLOOKUP(A9459,subscriptions!B9459:B10004,subscriptions!G9459:G10004)</f>
        <v>10</v>
      </c>
      <c r="O9459" s="10">
        <v>225.0</v>
      </c>
      <c r="P9459" s="10" t="str">
        <f t="array" ref="P9459">_xlfn.XLOOKUP(A9459,subscriptions!B9459:B10004,subscriptions!C9459:C10004)</f>
        <v>Business</v>
      </c>
      <c r="Q9459" s="10" t="s">
        <v>128</v>
      </c>
      <c r="R9459" s="10" t="s">
        <v>129</v>
      </c>
      <c r="S9459" s="10" t="s">
        <v>603</v>
      </c>
    </row>
    <row r="9460">
      <c r="A9460" s="1" t="s">
        <v>11815</v>
      </c>
      <c r="B9460" s="1" t="s">
        <v>4509</v>
      </c>
      <c r="C9460" s="1" t="s">
        <v>605</v>
      </c>
      <c r="D9460" s="1" t="s">
        <v>153</v>
      </c>
      <c r="E9460" s="1" t="s">
        <v>28</v>
      </c>
      <c r="F9460" s="1" t="s">
        <v>526</v>
      </c>
      <c r="G9460" s="1" t="s">
        <v>29327</v>
      </c>
      <c r="H9460" s="1" t="s">
        <v>29328</v>
      </c>
      <c r="I9460" s="4">
        <v>84.25094907407407</v>
      </c>
      <c r="J9460" s="1">
        <v>1682.17</v>
      </c>
      <c r="K9460" s="1">
        <v>222.85</v>
      </c>
      <c r="M9460" s="10">
        <f t="array" ref="M9460">_xlfn.XLOOKUP(A9460,subscriptions!B9460:B10004,subscriptions!D9460:D10004)</f>
        <v>250</v>
      </c>
      <c r="N9460" s="10">
        <f t="array" ref="N9460">_xlfn.XLOOKUP(A9460,subscriptions!B9460:B10004,subscriptions!G9460:G10004)</f>
        <v>20</v>
      </c>
      <c r="O9460" s="10">
        <v>200.0</v>
      </c>
      <c r="P9460" s="10" t="str">
        <f t="array" ref="P9460">_xlfn.XLOOKUP(A9460,subscriptions!B9460:B10004,subscriptions!C9460:C10004)</f>
        <v>Business</v>
      </c>
      <c r="Q9460" s="10" t="s">
        <v>128</v>
      </c>
      <c r="R9460" s="10" t="s">
        <v>129</v>
      </c>
      <c r="S9460" s="10" t="s">
        <v>1691</v>
      </c>
    </row>
    <row r="9461">
      <c r="A9461" s="1" t="s">
        <v>11816</v>
      </c>
      <c r="B9461" s="1" t="s">
        <v>1527</v>
      </c>
      <c r="C9461" s="1" t="s">
        <v>658</v>
      </c>
      <c r="D9461" s="1" t="s">
        <v>153</v>
      </c>
      <c r="E9461" s="1" t="s">
        <v>280</v>
      </c>
      <c r="F9461" s="1" t="s">
        <v>1665</v>
      </c>
      <c r="G9461" s="1" t="s">
        <v>29329</v>
      </c>
      <c r="H9461" s="1" t="s">
        <v>29330</v>
      </c>
      <c r="I9461" s="4">
        <v>84.16741898148148</v>
      </c>
      <c r="J9461" s="1">
        <v>677.17</v>
      </c>
      <c r="K9461" s="1">
        <v>109.89</v>
      </c>
      <c r="M9461" s="10">
        <f t="array" ref="M9461">_xlfn.XLOOKUP(A9461,subscriptions!B9461:B10004,subscriptions!D9461:D10004)</f>
        <v>250</v>
      </c>
      <c r="N9461" s="10">
        <f t="array" ref="N9461">_xlfn.XLOOKUP(A9461,subscriptions!B9461:B10004,subscriptions!G9461:G10004)</f>
        <v>0</v>
      </c>
      <c r="O9461" s="10">
        <v>250.0</v>
      </c>
      <c r="P9461" s="10" t="str">
        <f t="array" ref="P9461">_xlfn.XLOOKUP(A9461,subscriptions!B9461:B10004,subscriptions!C9461:C10004)</f>
        <v>Business</v>
      </c>
      <c r="Q9461" s="10" t="s">
        <v>173</v>
      </c>
      <c r="R9461" s="10" t="s">
        <v>129</v>
      </c>
      <c r="S9461" s="10" t="s">
        <v>1412</v>
      </c>
    </row>
    <row r="9462">
      <c r="A9462" s="1" t="s">
        <v>11817</v>
      </c>
      <c r="B9462" s="1" t="s">
        <v>1414</v>
      </c>
      <c r="C9462" s="1" t="s">
        <v>3912</v>
      </c>
      <c r="D9462" s="1" t="s">
        <v>27</v>
      </c>
      <c r="E9462" s="1" t="s">
        <v>280</v>
      </c>
      <c r="F9462" s="1" t="s">
        <v>281</v>
      </c>
      <c r="G9462" s="1" t="s">
        <v>29331</v>
      </c>
      <c r="H9462" s="1" t="s">
        <v>29332</v>
      </c>
      <c r="I9462" s="4">
        <v>84.2562962962963</v>
      </c>
      <c r="J9462" s="1">
        <v>1776.59</v>
      </c>
      <c r="K9462" s="1">
        <v>234.69</v>
      </c>
      <c r="M9462" s="10">
        <f t="array" ref="M9462">_xlfn.XLOOKUP(A9462,subscriptions!B9462:B10004,subscriptions!D9462:D10004)</f>
        <v>250</v>
      </c>
      <c r="N9462" s="10">
        <f t="array" ref="N9462">_xlfn.XLOOKUP(A9462,subscriptions!B9462:B10004,subscriptions!G9462:G10004)</f>
        <v>5</v>
      </c>
      <c r="O9462" s="10">
        <v>237.5</v>
      </c>
      <c r="P9462" s="10" t="str">
        <f t="array" ref="P9462">_xlfn.XLOOKUP(A9462,subscriptions!B9462:B10004,subscriptions!C9462:C10004)</f>
        <v>Business</v>
      </c>
      <c r="Q9462" s="10" t="s">
        <v>194</v>
      </c>
      <c r="R9462" s="10" t="s">
        <v>129</v>
      </c>
      <c r="S9462" s="10" t="s">
        <v>130</v>
      </c>
    </row>
    <row r="9463">
      <c r="A9463" s="1" t="s">
        <v>11818</v>
      </c>
      <c r="B9463" s="1" t="s">
        <v>439</v>
      </c>
      <c r="C9463" s="1" t="s">
        <v>1678</v>
      </c>
      <c r="D9463" s="1" t="s">
        <v>153</v>
      </c>
      <c r="E9463" s="1" t="s">
        <v>280</v>
      </c>
      <c r="F9463" s="1" t="s">
        <v>376</v>
      </c>
      <c r="G9463" s="1" t="s">
        <v>29333</v>
      </c>
      <c r="H9463" s="1" t="s">
        <v>29334</v>
      </c>
      <c r="I9463" s="4">
        <v>84.34039351851852</v>
      </c>
      <c r="J9463" s="1">
        <v>79.82</v>
      </c>
      <c r="K9463" s="1">
        <v>27.07</v>
      </c>
      <c r="M9463" s="10">
        <f t="array" ref="M9463">_xlfn.XLOOKUP(A9463,subscriptions!B9463:B10004,subscriptions!D9463:D10004)</f>
        <v>250</v>
      </c>
      <c r="N9463" s="10">
        <f t="array" ref="N9463">_xlfn.XLOOKUP(A9463,subscriptions!B9463:B10004,subscriptions!G9463:G10004)</f>
        <v>10</v>
      </c>
      <c r="O9463" s="10">
        <v>225.0</v>
      </c>
      <c r="P9463" s="10" t="str">
        <f t="array" ref="P9463">_xlfn.XLOOKUP(A9463,subscriptions!B9463:B10004,subscriptions!C9463:C10004)</f>
        <v>Business</v>
      </c>
      <c r="Q9463" s="10" t="s">
        <v>128</v>
      </c>
      <c r="R9463" s="10" t="s">
        <v>129</v>
      </c>
      <c r="S9463" s="10" t="s">
        <v>616</v>
      </c>
    </row>
    <row r="9464">
      <c r="A9464" s="1" t="s">
        <v>11819</v>
      </c>
      <c r="B9464" s="1" t="s">
        <v>1939</v>
      </c>
      <c r="C9464" s="1" t="s">
        <v>3912</v>
      </c>
      <c r="D9464" s="1" t="s">
        <v>153</v>
      </c>
      <c r="E9464" s="1" t="s">
        <v>28</v>
      </c>
      <c r="F9464" s="1" t="s">
        <v>2097</v>
      </c>
      <c r="G9464" s="1" t="s">
        <v>29335</v>
      </c>
      <c r="H9464" s="1" t="s">
        <v>29336</v>
      </c>
      <c r="I9464" s="4">
        <v>84.17376157407408</v>
      </c>
      <c r="J9464" s="1">
        <v>2045.68</v>
      </c>
      <c r="K9464" s="1">
        <v>483.06</v>
      </c>
      <c r="M9464" s="10">
        <f t="array" ref="M9464">_xlfn.XLOOKUP(A9464,subscriptions!B9464:B10004,subscriptions!D9464:D10004)</f>
        <v>120</v>
      </c>
      <c r="N9464" s="10">
        <f t="array" ref="N9464">_xlfn.XLOOKUP(A9464,subscriptions!B9464:B10004,subscriptions!G9464:G10004)</f>
        <v>20</v>
      </c>
      <c r="O9464" s="10">
        <v>96.0</v>
      </c>
      <c r="P9464" s="10" t="str">
        <f t="array" ref="P9464">_xlfn.XLOOKUP(A9464,subscriptions!B9464:B10004,subscriptions!C9464:C10004)</f>
        <v>Residential</v>
      </c>
      <c r="Q9464" s="10" t="s">
        <v>128</v>
      </c>
      <c r="R9464" s="10" t="s">
        <v>148</v>
      </c>
      <c r="S9464" s="10" t="s">
        <v>3087</v>
      </c>
    </row>
    <row r="9465">
      <c r="A9465" s="1" t="s">
        <v>11820</v>
      </c>
      <c r="B9465" s="1" t="s">
        <v>573</v>
      </c>
      <c r="C9465" s="1" t="s">
        <v>110</v>
      </c>
      <c r="D9465" s="1" t="s">
        <v>27</v>
      </c>
      <c r="E9465" s="1" t="s">
        <v>631</v>
      </c>
      <c r="F9465" s="1" t="s">
        <v>2549</v>
      </c>
      <c r="G9465" s="1" t="s">
        <v>29337</v>
      </c>
      <c r="H9465" s="1" t="s">
        <v>29338</v>
      </c>
      <c r="I9465" s="4">
        <v>84.3787962962963</v>
      </c>
      <c r="J9465" s="1">
        <v>1051.27</v>
      </c>
      <c r="K9465" s="1">
        <v>204.53</v>
      </c>
      <c r="M9465" s="10">
        <f t="array" ref="M9465">_xlfn.XLOOKUP(A9465,subscriptions!B9465:B10004,subscriptions!D9465:D10004)</f>
        <v>120</v>
      </c>
      <c r="N9465" s="10">
        <f t="array" ref="N9465">_xlfn.XLOOKUP(A9465,subscriptions!B9465:B10004,subscriptions!G9465:G10004)</f>
        <v>0</v>
      </c>
      <c r="O9465" s="10">
        <v>120.0</v>
      </c>
      <c r="P9465" s="10" t="str">
        <f t="array" ref="P9465">_xlfn.XLOOKUP(A9465,subscriptions!B9465:B10004,subscriptions!C9465:C10004)</f>
        <v>Residential</v>
      </c>
      <c r="Q9465" s="10" t="s">
        <v>173</v>
      </c>
      <c r="R9465" s="10" t="s">
        <v>212</v>
      </c>
      <c r="S9465" s="10" t="s">
        <v>1622</v>
      </c>
    </row>
    <row r="9466">
      <c r="A9466" s="1" t="s">
        <v>11821</v>
      </c>
      <c r="B9466" s="1" t="s">
        <v>2018</v>
      </c>
      <c r="C9466" s="1" t="s">
        <v>456</v>
      </c>
      <c r="D9466" s="1" t="s">
        <v>27</v>
      </c>
      <c r="E9466" s="1" t="s">
        <v>631</v>
      </c>
      <c r="F9466" s="1" t="s">
        <v>632</v>
      </c>
      <c r="G9466" s="1" t="s">
        <v>29339</v>
      </c>
      <c r="H9466" s="1" t="s">
        <v>29340</v>
      </c>
      <c r="I9466" s="4">
        <v>84.37944444444445</v>
      </c>
      <c r="J9466" s="1">
        <v>2566.43</v>
      </c>
      <c r="K9466" s="1">
        <v>536.36</v>
      </c>
      <c r="M9466" s="10">
        <f t="array" ref="M9466">_xlfn.XLOOKUP(A9466,subscriptions!B9466:B10004,subscriptions!D9466:D10004)</f>
        <v>120</v>
      </c>
      <c r="N9466" s="10">
        <f t="array" ref="N9466">_xlfn.XLOOKUP(A9466,subscriptions!B9466:B10004,subscriptions!G9466:G10004)</f>
        <v>5</v>
      </c>
      <c r="O9466" s="10">
        <v>114.0</v>
      </c>
      <c r="P9466" s="10" t="str">
        <f t="array" ref="P9466">_xlfn.XLOOKUP(A9466,subscriptions!B9466:B10004,subscriptions!C9466:C10004)</f>
        <v>Residential</v>
      </c>
      <c r="Q9466" s="10" t="s">
        <v>194</v>
      </c>
      <c r="R9466" s="10" t="s">
        <v>212</v>
      </c>
      <c r="S9466" s="10" t="s">
        <v>2380</v>
      </c>
    </row>
    <row r="9467">
      <c r="A9467" s="1" t="s">
        <v>11822</v>
      </c>
      <c r="B9467" s="1" t="s">
        <v>2018</v>
      </c>
      <c r="C9467" s="1" t="s">
        <v>524</v>
      </c>
      <c r="D9467" s="1" t="s">
        <v>27</v>
      </c>
      <c r="E9467" s="1" t="s">
        <v>332</v>
      </c>
      <c r="F9467" s="1" t="s">
        <v>2280</v>
      </c>
      <c r="G9467" s="1" t="s">
        <v>29341</v>
      </c>
      <c r="H9467" s="1" t="s">
        <v>29342</v>
      </c>
      <c r="I9467" s="4">
        <v>84.17040509259259</v>
      </c>
      <c r="J9467" s="1">
        <v>4689.61</v>
      </c>
      <c r="K9467" s="1">
        <v>966.02</v>
      </c>
      <c r="M9467" s="10">
        <f t="array" ref="M9467">_xlfn.XLOOKUP(A9467,subscriptions!B9467:B10004,subscriptions!D9467:D10004)</f>
        <v>120</v>
      </c>
      <c r="N9467" s="10">
        <f t="array" ref="N9467">_xlfn.XLOOKUP(A9467,subscriptions!B9467:B10004,subscriptions!G9467:G10004)</f>
        <v>10</v>
      </c>
      <c r="O9467" s="10">
        <v>108.0</v>
      </c>
      <c r="P9467" s="10" t="str">
        <f t="array" ref="P9467">_xlfn.XLOOKUP(A9467,subscriptions!B9467:B10004,subscriptions!C9467:C10004)</f>
        <v>Residential</v>
      </c>
      <c r="Q9467" s="10" t="s">
        <v>128</v>
      </c>
      <c r="R9467" s="10" t="s">
        <v>212</v>
      </c>
      <c r="S9467" s="10" t="s">
        <v>2494</v>
      </c>
    </row>
    <row r="9468">
      <c r="A9468" s="1" t="s">
        <v>11823</v>
      </c>
      <c r="B9468" s="1" t="s">
        <v>1027</v>
      </c>
      <c r="C9468" s="1" t="s">
        <v>1415</v>
      </c>
      <c r="D9468" s="1" t="s">
        <v>153</v>
      </c>
      <c r="E9468" s="1" t="s">
        <v>262</v>
      </c>
      <c r="F9468" s="1" t="s">
        <v>263</v>
      </c>
      <c r="G9468" s="1" t="s">
        <v>29343</v>
      </c>
      <c r="H9468" s="1" t="s">
        <v>29344</v>
      </c>
      <c r="I9468" s="4">
        <v>84.2972337962963</v>
      </c>
      <c r="J9468" s="1">
        <v>3951.26</v>
      </c>
      <c r="K9468" s="1">
        <v>948.62</v>
      </c>
      <c r="M9468" s="10">
        <f t="array" ref="M9468">_xlfn.XLOOKUP(A9468,subscriptions!B9468:B10004,subscriptions!D9468:D10004)</f>
        <v>120</v>
      </c>
      <c r="N9468" s="10">
        <f t="array" ref="N9468">_xlfn.XLOOKUP(A9468,subscriptions!B9468:B10004,subscriptions!G9468:G10004)</f>
        <v>20</v>
      </c>
      <c r="O9468" s="10">
        <v>96.0</v>
      </c>
      <c r="P9468" s="10" t="str">
        <f t="array" ref="P9468">_xlfn.XLOOKUP(A9468,subscriptions!B9468:B10004,subscriptions!C9468:C10004)</f>
        <v>Residential</v>
      </c>
      <c r="Q9468" s="10" t="s">
        <v>128</v>
      </c>
      <c r="R9468" s="10" t="s">
        <v>148</v>
      </c>
      <c r="S9468" s="10" t="s">
        <v>407</v>
      </c>
    </row>
    <row r="9469">
      <c r="A9469" s="1" t="s">
        <v>11824</v>
      </c>
      <c r="B9469" s="1" t="s">
        <v>1009</v>
      </c>
      <c r="C9469" s="1" t="s">
        <v>734</v>
      </c>
      <c r="D9469" s="1" t="s">
        <v>153</v>
      </c>
      <c r="E9469" s="1" t="s">
        <v>28</v>
      </c>
      <c r="F9469" s="1" t="s">
        <v>2188</v>
      </c>
      <c r="G9469" s="1" t="s">
        <v>29345</v>
      </c>
      <c r="H9469" s="1" t="s">
        <v>29346</v>
      </c>
      <c r="I9469" s="4">
        <v>84.29811342592592</v>
      </c>
      <c r="J9469" s="1">
        <v>3649.72</v>
      </c>
      <c r="K9469" s="1">
        <v>447.41</v>
      </c>
      <c r="M9469" s="10">
        <f t="array" ref="M9469">_xlfn.XLOOKUP(A9469,subscriptions!B9469:B10004,subscriptions!D9469:D10004)</f>
        <v>120</v>
      </c>
      <c r="N9469" s="10">
        <f t="array" ref="N9469">_xlfn.XLOOKUP(A9469,subscriptions!B9469:B10004,subscriptions!G9469:G10004)</f>
        <v>0</v>
      </c>
      <c r="O9469" s="10">
        <v>120.0</v>
      </c>
      <c r="P9469" s="10" t="str">
        <f t="array" ref="P9469">_xlfn.XLOOKUP(A9469,subscriptions!B9469:B10004,subscriptions!C9469:C10004)</f>
        <v>Residential</v>
      </c>
      <c r="Q9469" s="10" t="s">
        <v>173</v>
      </c>
      <c r="R9469" s="10" t="s">
        <v>212</v>
      </c>
      <c r="S9469" s="10" t="s">
        <v>785</v>
      </c>
    </row>
    <row r="9470">
      <c r="A9470" s="1" t="s">
        <v>11825</v>
      </c>
      <c r="B9470" s="1" t="s">
        <v>389</v>
      </c>
      <c r="C9470" s="1" t="s">
        <v>3912</v>
      </c>
      <c r="D9470" s="1" t="s">
        <v>27</v>
      </c>
      <c r="E9470" s="1" t="s">
        <v>280</v>
      </c>
      <c r="F9470" s="1" t="s">
        <v>873</v>
      </c>
      <c r="G9470" s="1" t="s">
        <v>29347</v>
      </c>
      <c r="H9470" s="1" t="s">
        <v>29348</v>
      </c>
      <c r="I9470" s="4">
        <v>84.20982638888889</v>
      </c>
      <c r="J9470" s="1">
        <v>1126.68</v>
      </c>
      <c r="K9470" s="1">
        <v>153.62</v>
      </c>
      <c r="M9470" s="10">
        <f t="array" ref="M9470">_xlfn.XLOOKUP(A9470,subscriptions!B9470:B10004,subscriptions!D9470:D10004)</f>
        <v>120</v>
      </c>
      <c r="N9470" s="10">
        <f t="array" ref="N9470">_xlfn.XLOOKUP(A9470,subscriptions!B9470:B10004,subscriptions!G9470:G10004)</f>
        <v>5</v>
      </c>
      <c r="O9470" s="10">
        <v>114.0</v>
      </c>
      <c r="P9470" s="10" t="str">
        <f t="array" ref="P9470">_xlfn.XLOOKUP(A9470,subscriptions!B9470:B10004,subscriptions!C9470:C10004)</f>
        <v>Residential</v>
      </c>
      <c r="Q9470" s="10" t="s">
        <v>194</v>
      </c>
      <c r="R9470" s="10" t="s">
        <v>212</v>
      </c>
      <c r="S9470" s="10" t="s">
        <v>353</v>
      </c>
    </row>
    <row r="9471">
      <c r="A9471" s="1" t="s">
        <v>11827</v>
      </c>
      <c r="B9471" s="1" t="s">
        <v>1460</v>
      </c>
      <c r="C9471" s="1" t="s">
        <v>178</v>
      </c>
      <c r="D9471" s="1" t="s">
        <v>27</v>
      </c>
      <c r="E9471" s="1" t="s">
        <v>714</v>
      </c>
      <c r="F9471" s="1" t="s">
        <v>715</v>
      </c>
      <c r="G9471" s="1" t="s">
        <v>29349</v>
      </c>
      <c r="H9471" s="1" t="s">
        <v>29350</v>
      </c>
      <c r="I9471" s="4">
        <v>84.21674768518518</v>
      </c>
      <c r="J9471" s="1">
        <v>719.76</v>
      </c>
      <c r="K9471" s="1">
        <v>162.42</v>
      </c>
      <c r="M9471" s="10">
        <f t="array" ref="M9471">_xlfn.XLOOKUP(A9471,subscriptions!B9471:B10004,subscriptions!D9471:D10004)</f>
        <v>120</v>
      </c>
      <c r="N9471" s="10">
        <f t="array" ref="N9471">_xlfn.XLOOKUP(A9471,subscriptions!B9471:B10004,subscriptions!G9471:G10004)</f>
        <v>10</v>
      </c>
      <c r="O9471" s="10">
        <v>108.0</v>
      </c>
      <c r="P9471" s="10" t="str">
        <f t="array" ref="P9471">_xlfn.XLOOKUP(A9471,subscriptions!B9471:B10004,subscriptions!C9471:C10004)</f>
        <v>Residential</v>
      </c>
      <c r="Q9471" s="10" t="s">
        <v>128</v>
      </c>
      <c r="R9471" s="10" t="s">
        <v>212</v>
      </c>
      <c r="S9471" s="10" t="s">
        <v>453</v>
      </c>
    </row>
    <row r="9472">
      <c r="A9472" s="1" t="s">
        <v>11829</v>
      </c>
      <c r="B9472" s="1" t="s">
        <v>409</v>
      </c>
      <c r="C9472" s="1" t="s">
        <v>1251</v>
      </c>
      <c r="D9472" s="1" t="s">
        <v>27</v>
      </c>
      <c r="E9472" s="1" t="s">
        <v>332</v>
      </c>
      <c r="F9472" s="1" t="s">
        <v>510</v>
      </c>
      <c r="G9472" s="1" t="s">
        <v>29351</v>
      </c>
      <c r="H9472" s="1" t="s">
        <v>29352</v>
      </c>
      <c r="I9472" s="4">
        <v>84.33841435185185</v>
      </c>
      <c r="J9472" s="1">
        <v>988.33</v>
      </c>
      <c r="K9472" s="1">
        <v>184.05</v>
      </c>
      <c r="M9472" s="10">
        <f t="array" ref="M9472">_xlfn.XLOOKUP(A9472,subscriptions!B9472:B10004,subscriptions!D9472:D10004)</f>
        <v>50</v>
      </c>
      <c r="N9472" s="10">
        <f t="array" ref="N9472">_xlfn.XLOOKUP(A9472,subscriptions!B9472:B10004,subscriptions!G9472:G10004)</f>
        <v>20</v>
      </c>
      <c r="O9472" s="10">
        <v>40.0</v>
      </c>
      <c r="P9472" s="10" t="str">
        <f t="array" ref="P9472">_xlfn.XLOOKUP(A9472,subscriptions!B9472:B10004,subscriptions!C9472:C10004)</f>
        <v>Mini</v>
      </c>
      <c r="Q9472" s="10" t="s">
        <v>128</v>
      </c>
      <c r="R9472" s="10" t="s">
        <v>148</v>
      </c>
      <c r="S9472" s="10" t="s">
        <v>2086</v>
      </c>
    </row>
    <row r="9473">
      <c r="A9473" s="1" t="s">
        <v>11830</v>
      </c>
      <c r="B9473" s="1" t="s">
        <v>150</v>
      </c>
      <c r="C9473" s="1" t="s">
        <v>1388</v>
      </c>
      <c r="D9473" s="1" t="s">
        <v>153</v>
      </c>
      <c r="E9473" s="1" t="s">
        <v>631</v>
      </c>
      <c r="F9473" s="1" t="s">
        <v>943</v>
      </c>
      <c r="G9473" s="1" t="s">
        <v>29353</v>
      </c>
      <c r="H9473" s="1" t="s">
        <v>29354</v>
      </c>
      <c r="I9473" s="4">
        <v>84.21061342592593</v>
      </c>
      <c r="J9473" s="1">
        <v>1806.27</v>
      </c>
      <c r="K9473" s="1">
        <v>182.73</v>
      </c>
      <c r="M9473" s="10">
        <f t="array" ref="M9473">_xlfn.XLOOKUP(A9473,subscriptions!B9473:B10004,subscriptions!D9473:D10004)</f>
        <v>80</v>
      </c>
      <c r="N9473" s="10">
        <f t="array" ref="N9473">_xlfn.XLOOKUP(A9473,subscriptions!B9473:B10004,subscriptions!G9473:G10004)</f>
        <v>0</v>
      </c>
      <c r="O9473" s="10">
        <v>80.0</v>
      </c>
      <c r="P9473" s="10" t="str">
        <f t="array" ref="P9473">_xlfn.XLOOKUP(A9473,subscriptions!B9473:B10004,subscriptions!C9473:C10004)</f>
        <v>Roam</v>
      </c>
      <c r="Q9473" s="10" t="s">
        <v>173</v>
      </c>
      <c r="R9473" s="10" t="s">
        <v>148</v>
      </c>
      <c r="S9473" s="10" t="s">
        <v>770</v>
      </c>
    </row>
    <row r="9474">
      <c r="A9474" s="1" t="s">
        <v>11831</v>
      </c>
      <c r="B9474" s="1" t="s">
        <v>1506</v>
      </c>
      <c r="C9474" s="1" t="s">
        <v>750</v>
      </c>
      <c r="D9474" s="1" t="s">
        <v>27</v>
      </c>
      <c r="E9474" s="1" t="s">
        <v>239</v>
      </c>
      <c r="F9474" s="1" t="s">
        <v>2154</v>
      </c>
      <c r="G9474" s="1" t="s">
        <v>29355</v>
      </c>
      <c r="H9474" s="1" t="s">
        <v>29356</v>
      </c>
      <c r="I9474" s="4">
        <v>84.29813657407408</v>
      </c>
      <c r="J9474" s="1">
        <v>3281.22</v>
      </c>
      <c r="K9474" s="1">
        <v>724.65</v>
      </c>
      <c r="M9474" s="10">
        <f t="array" ref="M9474">_xlfn.XLOOKUP(A9474,subscriptions!B9474:B10004,subscriptions!D9474:D10004)</f>
        <v>120</v>
      </c>
      <c r="N9474" s="10">
        <f t="array" ref="N9474">_xlfn.XLOOKUP(A9474,subscriptions!B9474:B10004,subscriptions!G9474:G10004)</f>
        <v>5</v>
      </c>
      <c r="O9474" s="10">
        <v>114.0</v>
      </c>
      <c r="P9474" s="10" t="str">
        <f t="array" ref="P9474">_xlfn.XLOOKUP(A9474,subscriptions!B9474:B10004,subscriptions!C9474:C10004)</f>
        <v>Residential</v>
      </c>
      <c r="Q9474" s="10" t="s">
        <v>194</v>
      </c>
      <c r="R9474" s="10" t="s">
        <v>212</v>
      </c>
      <c r="S9474" s="10" t="s">
        <v>785</v>
      </c>
    </row>
    <row r="9475">
      <c r="A9475" s="1" t="s">
        <v>11832</v>
      </c>
      <c r="B9475" s="1" t="s">
        <v>573</v>
      </c>
      <c r="C9475" s="1" t="s">
        <v>152</v>
      </c>
      <c r="D9475" s="1" t="s">
        <v>27</v>
      </c>
      <c r="E9475" s="1" t="s">
        <v>111</v>
      </c>
      <c r="F9475" s="1" t="s">
        <v>1906</v>
      </c>
      <c r="G9475" s="1" t="s">
        <v>29357</v>
      </c>
      <c r="H9475" s="1" t="s">
        <v>29358</v>
      </c>
      <c r="I9475" s="4">
        <v>84.2965625</v>
      </c>
      <c r="J9475" s="1">
        <v>397.87</v>
      </c>
      <c r="K9475" s="1">
        <v>103.9</v>
      </c>
      <c r="M9475" s="10">
        <f t="array" ref="M9475">_xlfn.XLOOKUP(A9475,subscriptions!B9475:B10004,subscriptions!D9475:D10004)</f>
        <v>80</v>
      </c>
      <c r="N9475" s="10">
        <f t="array" ref="N9475">_xlfn.XLOOKUP(A9475,subscriptions!B9475:B10004,subscriptions!G9475:G10004)</f>
        <v>10</v>
      </c>
      <c r="O9475" s="10">
        <v>72.0</v>
      </c>
      <c r="P9475" s="10" t="str">
        <f t="array" ref="P9475">_xlfn.XLOOKUP(A9475,subscriptions!B9475:B10004,subscriptions!C9475:C10004)</f>
        <v>Roam</v>
      </c>
      <c r="Q9475" s="10" t="s">
        <v>128</v>
      </c>
      <c r="R9475" s="10" t="s">
        <v>148</v>
      </c>
      <c r="S9475" s="10" t="s">
        <v>373</v>
      </c>
    </row>
    <row r="9476">
      <c r="A9476" s="1" t="s">
        <v>11833</v>
      </c>
      <c r="B9476" s="1" t="s">
        <v>1491</v>
      </c>
      <c r="C9476" s="1" t="s">
        <v>920</v>
      </c>
      <c r="D9476" s="1" t="s">
        <v>153</v>
      </c>
      <c r="E9476" s="1" t="s">
        <v>262</v>
      </c>
      <c r="F9476" s="1" t="s">
        <v>2985</v>
      </c>
      <c r="G9476" s="1" t="s">
        <v>29359</v>
      </c>
      <c r="H9476" s="1" t="s">
        <v>29360</v>
      </c>
      <c r="I9476" s="4">
        <v>84.25152777777778</v>
      </c>
      <c r="J9476" s="1">
        <v>3805.09</v>
      </c>
      <c r="K9476" s="1">
        <v>380.85</v>
      </c>
      <c r="M9476" s="10">
        <f t="array" ref="M9476">_xlfn.XLOOKUP(A9476,subscriptions!B9476:B10004,subscriptions!D9476:D10004)</f>
        <v>120</v>
      </c>
      <c r="N9476" s="10">
        <f t="array" ref="N9476">_xlfn.XLOOKUP(A9476,subscriptions!B9476:B10004,subscriptions!G9476:G10004)</f>
        <v>20</v>
      </c>
      <c r="O9476" s="10">
        <v>96.0</v>
      </c>
      <c r="P9476" s="10" t="str">
        <f t="array" ref="P9476">_xlfn.XLOOKUP(A9476,subscriptions!B9476:B10004,subscriptions!C9476:C10004)</f>
        <v>Residential</v>
      </c>
      <c r="Q9476" s="10" t="s">
        <v>128</v>
      </c>
      <c r="R9476" s="10" t="s">
        <v>148</v>
      </c>
      <c r="S9476" s="10" t="s">
        <v>4065</v>
      </c>
    </row>
    <row r="9477">
      <c r="A9477" s="1" t="s">
        <v>11834</v>
      </c>
      <c r="B9477" s="1" t="s">
        <v>1141</v>
      </c>
      <c r="C9477" s="1" t="s">
        <v>218</v>
      </c>
      <c r="D9477" s="1" t="s">
        <v>27</v>
      </c>
      <c r="E9477" s="1" t="s">
        <v>28</v>
      </c>
      <c r="F9477" s="1" t="s">
        <v>687</v>
      </c>
      <c r="G9477" s="1" t="s">
        <v>29361</v>
      </c>
      <c r="H9477" s="1" t="s">
        <v>29362</v>
      </c>
      <c r="I9477" s="4">
        <v>84.29805555555555</v>
      </c>
      <c r="J9477" s="1">
        <v>2582.56</v>
      </c>
      <c r="K9477" s="1">
        <v>623.64</v>
      </c>
      <c r="M9477" s="10">
        <f t="array" ref="M9477">_xlfn.XLOOKUP(A9477,subscriptions!B9477:B10004,subscriptions!D9477:D10004)</f>
        <v>80</v>
      </c>
      <c r="N9477" s="10">
        <f t="array" ref="N9477">_xlfn.XLOOKUP(A9477,subscriptions!B9477:B10004,subscriptions!G9477:G10004)</f>
        <v>0</v>
      </c>
      <c r="O9477" s="10">
        <v>80.0</v>
      </c>
      <c r="P9477" s="10" t="str">
        <f t="array" ref="P9477">_xlfn.XLOOKUP(A9477,subscriptions!B9477:B10004,subscriptions!C9477:C10004)</f>
        <v>Roam</v>
      </c>
      <c r="Q9477" s="10" t="s">
        <v>173</v>
      </c>
      <c r="R9477" s="10" t="s">
        <v>148</v>
      </c>
      <c r="S9477" s="10" t="s">
        <v>785</v>
      </c>
    </row>
    <row r="9478">
      <c r="A9478" s="1" t="s">
        <v>11835</v>
      </c>
      <c r="B9478" s="1" t="s">
        <v>109</v>
      </c>
      <c r="C9478" s="1" t="s">
        <v>800</v>
      </c>
      <c r="D9478" s="1" t="s">
        <v>27</v>
      </c>
      <c r="E9478" s="1" t="s">
        <v>111</v>
      </c>
      <c r="F9478" s="1" t="s">
        <v>135</v>
      </c>
      <c r="G9478" s="1" t="s">
        <v>29363</v>
      </c>
      <c r="H9478" s="1" t="s">
        <v>29364</v>
      </c>
      <c r="I9478" s="4">
        <v>84.33905092592593</v>
      </c>
      <c r="J9478" s="1">
        <v>5834.6</v>
      </c>
      <c r="K9478" s="1">
        <v>699.67</v>
      </c>
      <c r="M9478" s="10">
        <f t="array" ref="M9478">_xlfn.XLOOKUP(A9478,subscriptions!B9478:B10004,subscriptions!D9478:D10004)</f>
        <v>120</v>
      </c>
      <c r="N9478" s="10">
        <f t="array" ref="N9478">_xlfn.XLOOKUP(A9478,subscriptions!B9478:B10004,subscriptions!G9478:G10004)</f>
        <v>5</v>
      </c>
      <c r="O9478" s="10">
        <v>114.0</v>
      </c>
      <c r="P9478" s="10" t="str">
        <f t="array" ref="P9478">_xlfn.XLOOKUP(A9478,subscriptions!B9478:B10004,subscriptions!C9478:C10004)</f>
        <v>Residential</v>
      </c>
      <c r="Q9478" s="10" t="s">
        <v>194</v>
      </c>
      <c r="R9478" s="10" t="s">
        <v>212</v>
      </c>
      <c r="S9478" s="10" t="s">
        <v>2016</v>
      </c>
    </row>
    <row r="9479">
      <c r="A9479" s="1" t="s">
        <v>11836</v>
      </c>
      <c r="B9479" s="1" t="s">
        <v>713</v>
      </c>
      <c r="C9479" s="1" t="s">
        <v>734</v>
      </c>
      <c r="D9479" s="1" t="s">
        <v>27</v>
      </c>
      <c r="E9479" s="1" t="s">
        <v>332</v>
      </c>
      <c r="F9479" s="1" t="s">
        <v>333</v>
      </c>
      <c r="G9479" s="1" t="s">
        <v>29365</v>
      </c>
      <c r="H9479" s="1" t="s">
        <v>29366</v>
      </c>
      <c r="I9479" s="4">
        <v>84.29871527777777</v>
      </c>
      <c r="J9479" s="1">
        <v>3233.55</v>
      </c>
      <c r="K9479" s="1">
        <v>334.31</v>
      </c>
      <c r="M9479" s="10">
        <f t="array" ref="M9479">_xlfn.XLOOKUP(A9479,subscriptions!B9479:B10004,subscriptions!D9479:D10004)</f>
        <v>120</v>
      </c>
      <c r="N9479" s="10">
        <f t="array" ref="N9479">_xlfn.XLOOKUP(A9479,subscriptions!B9479:B10004,subscriptions!G9479:G10004)</f>
        <v>10</v>
      </c>
      <c r="O9479" s="10">
        <v>108.0</v>
      </c>
      <c r="P9479" s="10" t="str">
        <f t="array" ref="P9479">_xlfn.XLOOKUP(A9479,subscriptions!B9479:B10004,subscriptions!C9479:C10004)</f>
        <v>Residential</v>
      </c>
      <c r="Q9479" s="10" t="s">
        <v>128</v>
      </c>
      <c r="R9479" s="10" t="s">
        <v>212</v>
      </c>
      <c r="S9479" s="10" t="s">
        <v>276</v>
      </c>
    </row>
    <row r="9480">
      <c r="A9480" s="1" t="s">
        <v>11837</v>
      </c>
      <c r="B9480" s="1" t="s">
        <v>1226</v>
      </c>
      <c r="C9480" s="1" t="s">
        <v>1142</v>
      </c>
      <c r="D9480" s="1" t="s">
        <v>153</v>
      </c>
      <c r="E9480" s="1" t="s">
        <v>179</v>
      </c>
      <c r="F9480" s="1" t="s">
        <v>1760</v>
      </c>
      <c r="G9480" s="1" t="s">
        <v>29367</v>
      </c>
      <c r="H9480" s="1" t="s">
        <v>29368</v>
      </c>
      <c r="I9480" s="4">
        <v>84.25211805555556</v>
      </c>
      <c r="J9480" s="1">
        <v>542.63</v>
      </c>
      <c r="K9480" s="1">
        <v>125.85</v>
      </c>
      <c r="L9480" s="1">
        <v>100.0</v>
      </c>
      <c r="M9480" s="10">
        <f t="array" ref="M9480">_xlfn.XLOOKUP(A9480,subscriptions!B9480:B10004,subscriptions!D9480:D10004)</f>
        <v>80</v>
      </c>
      <c r="N9480" s="10">
        <f t="array" ref="N9480">_xlfn.XLOOKUP(A9480,subscriptions!B9480:B10004,subscriptions!G9480:G10004)</f>
        <v>20</v>
      </c>
      <c r="O9480" s="10">
        <v>64.0</v>
      </c>
      <c r="P9480" s="10" t="str">
        <f t="array" ref="P9480">_xlfn.XLOOKUP(A9480,subscriptions!B9480:B10004,subscriptions!C9480:C10004)</f>
        <v>Roam</v>
      </c>
      <c r="Q9480" s="10" t="s">
        <v>128</v>
      </c>
      <c r="R9480" s="10" t="s">
        <v>148</v>
      </c>
      <c r="S9480" s="10" t="s">
        <v>1008</v>
      </c>
    </row>
    <row r="9481">
      <c r="A9481" s="1" t="s">
        <v>11838</v>
      </c>
      <c r="B9481" s="1" t="s">
        <v>2327</v>
      </c>
      <c r="C9481" s="1" t="s">
        <v>1415</v>
      </c>
      <c r="D9481" s="1" t="s">
        <v>27</v>
      </c>
      <c r="E9481" s="1" t="s">
        <v>631</v>
      </c>
      <c r="F9481" s="1" t="s">
        <v>2549</v>
      </c>
      <c r="G9481" s="1" t="s">
        <v>29369</v>
      </c>
      <c r="H9481" s="1" t="s">
        <v>29370</v>
      </c>
      <c r="I9481" s="4">
        <v>84.33922453703704</v>
      </c>
      <c r="J9481" s="1">
        <v>218.0</v>
      </c>
      <c r="K9481" s="1">
        <v>65.12</v>
      </c>
      <c r="M9481" s="10">
        <f t="array" ref="M9481">_xlfn.XLOOKUP(A9481,subscriptions!B9481:B10004,subscriptions!D9481:D10004)</f>
        <v>120</v>
      </c>
      <c r="N9481" s="10">
        <f t="array" ref="N9481">_xlfn.XLOOKUP(A9481,subscriptions!B9481:B10004,subscriptions!G9481:G10004)</f>
        <v>0</v>
      </c>
      <c r="O9481" s="10">
        <v>120.0</v>
      </c>
      <c r="P9481" s="10" t="str">
        <f t="array" ref="P9481">_xlfn.XLOOKUP(A9481,subscriptions!B9481:B10004,subscriptions!C9481:C10004)</f>
        <v>Residential</v>
      </c>
      <c r="Q9481" s="10" t="s">
        <v>173</v>
      </c>
      <c r="R9481" s="10" t="s">
        <v>212</v>
      </c>
      <c r="S9481" s="10" t="s">
        <v>2016</v>
      </c>
    </row>
    <row r="9482">
      <c r="A9482" s="1" t="s">
        <v>11839</v>
      </c>
      <c r="B9482" s="1" t="s">
        <v>657</v>
      </c>
      <c r="C9482" s="1" t="s">
        <v>871</v>
      </c>
      <c r="D9482" s="1" t="s">
        <v>153</v>
      </c>
      <c r="E9482" s="1" t="s">
        <v>332</v>
      </c>
      <c r="F9482" s="1" t="s">
        <v>1749</v>
      </c>
      <c r="G9482" s="1" t="s">
        <v>29371</v>
      </c>
      <c r="H9482" s="1" t="s">
        <v>29372</v>
      </c>
      <c r="I9482" s="4">
        <v>84.34119212962963</v>
      </c>
      <c r="J9482" s="1">
        <v>228.58</v>
      </c>
      <c r="K9482" s="1">
        <v>59.02</v>
      </c>
      <c r="M9482" s="10">
        <f t="array" ref="M9482">_xlfn.XLOOKUP(A9482,subscriptions!B9482:B10004,subscriptions!D9482:D10004)</f>
        <v>80</v>
      </c>
      <c r="N9482" s="10">
        <f t="array" ref="N9482">_xlfn.XLOOKUP(A9482,subscriptions!B9482:B10004,subscriptions!G9482:G10004)</f>
        <v>5</v>
      </c>
      <c r="O9482" s="10">
        <v>76.0</v>
      </c>
      <c r="P9482" s="10" t="str">
        <f t="array" ref="P9482">_xlfn.XLOOKUP(A9482,subscriptions!B9482:B10004,subscriptions!C9482:C10004)</f>
        <v>Roam</v>
      </c>
      <c r="Q9482" s="10" t="s">
        <v>194</v>
      </c>
      <c r="R9482" s="10" t="s">
        <v>148</v>
      </c>
      <c r="S9482" s="10" t="s">
        <v>259</v>
      </c>
    </row>
    <row r="9483">
      <c r="A9483" s="1" t="s">
        <v>11840</v>
      </c>
      <c r="B9483" s="1" t="s">
        <v>2521</v>
      </c>
      <c r="C9483" s="1" t="s">
        <v>110</v>
      </c>
      <c r="D9483" s="1" t="s">
        <v>153</v>
      </c>
      <c r="E9483" s="1" t="s">
        <v>111</v>
      </c>
      <c r="F9483" s="1" t="s">
        <v>1906</v>
      </c>
      <c r="G9483" s="1" t="s">
        <v>29373</v>
      </c>
      <c r="H9483" s="1" t="s">
        <v>29374</v>
      </c>
      <c r="I9483" s="4">
        <v>84.38133101851852</v>
      </c>
      <c r="J9483" s="1">
        <v>566.32</v>
      </c>
      <c r="K9483" s="1">
        <v>71.19</v>
      </c>
      <c r="M9483" s="10">
        <f t="array" ref="M9483">_xlfn.XLOOKUP(A9483,subscriptions!B9483:B10004,subscriptions!D9483:D10004)</f>
        <v>120</v>
      </c>
      <c r="N9483" s="10">
        <f t="array" ref="N9483">_xlfn.XLOOKUP(A9483,subscriptions!B9483:B10004,subscriptions!G9483:G10004)</f>
        <v>10</v>
      </c>
      <c r="O9483" s="10">
        <v>108.0</v>
      </c>
      <c r="P9483" s="10" t="str">
        <f t="array" ref="P9483">_xlfn.XLOOKUP(A9483,subscriptions!B9483:B10004,subscriptions!C9483:C10004)</f>
        <v>Residential</v>
      </c>
      <c r="Q9483" s="10" t="s">
        <v>128</v>
      </c>
      <c r="R9483" s="10" t="s">
        <v>212</v>
      </c>
      <c r="S9483" s="10" t="s">
        <v>1789</v>
      </c>
    </row>
    <row r="9484">
      <c r="A9484" s="1" t="s">
        <v>11841</v>
      </c>
      <c r="B9484" s="1" t="s">
        <v>2327</v>
      </c>
      <c r="C9484" s="1" t="s">
        <v>1347</v>
      </c>
      <c r="D9484" s="1" t="s">
        <v>27</v>
      </c>
      <c r="E9484" s="1" t="s">
        <v>219</v>
      </c>
      <c r="F9484" s="1" t="s">
        <v>1461</v>
      </c>
      <c r="G9484" s="1" t="s">
        <v>29375</v>
      </c>
      <c r="H9484" s="1" t="s">
        <v>29376</v>
      </c>
      <c r="I9484" s="4">
        <v>84.21130787037038</v>
      </c>
      <c r="J9484" s="1">
        <v>1478.59</v>
      </c>
      <c r="K9484" s="1">
        <v>272.51</v>
      </c>
      <c r="M9484" s="10">
        <f t="array" ref="M9484">_xlfn.XLOOKUP(A9484,subscriptions!B9484:B10004,subscriptions!D9484:D10004)</f>
        <v>120</v>
      </c>
      <c r="N9484" s="10">
        <f t="array" ref="N9484">_xlfn.XLOOKUP(A9484,subscriptions!B9484:B10004,subscriptions!G9484:G10004)</f>
        <v>20</v>
      </c>
      <c r="O9484" s="10">
        <v>96.0</v>
      </c>
      <c r="P9484" s="10" t="str">
        <f t="array" ref="P9484">_xlfn.XLOOKUP(A9484,subscriptions!B9484:B10004,subscriptions!C9484:C10004)</f>
        <v>Residential</v>
      </c>
      <c r="Q9484" s="10" t="s">
        <v>128</v>
      </c>
      <c r="R9484" s="10" t="s">
        <v>148</v>
      </c>
      <c r="S9484" s="10" t="s">
        <v>438</v>
      </c>
    </row>
    <row r="9485">
      <c r="A9485" s="1" t="s">
        <v>11842</v>
      </c>
      <c r="B9485" s="1" t="s">
        <v>472</v>
      </c>
      <c r="C9485" s="1" t="s">
        <v>330</v>
      </c>
      <c r="D9485" s="1" t="s">
        <v>27</v>
      </c>
      <c r="E9485" s="1" t="s">
        <v>714</v>
      </c>
      <c r="F9485" s="1" t="s">
        <v>1730</v>
      </c>
      <c r="G9485" s="1" t="s">
        <v>29377</v>
      </c>
      <c r="H9485" s="1" t="s">
        <v>29378</v>
      </c>
      <c r="I9485" s="4">
        <v>84.29265046296297</v>
      </c>
      <c r="J9485" s="1">
        <v>2496.91</v>
      </c>
      <c r="K9485" s="1">
        <v>590.43</v>
      </c>
      <c r="M9485" s="10">
        <f t="array" ref="M9485">_xlfn.XLOOKUP(A9485,subscriptions!B9485:B10004,subscriptions!D9485:D10004)</f>
        <v>120</v>
      </c>
      <c r="N9485" s="10">
        <f t="array" ref="N9485">_xlfn.XLOOKUP(A9485,subscriptions!B9485:B10004,subscriptions!G9485:G10004)</f>
        <v>0</v>
      </c>
      <c r="O9485" s="10">
        <v>120.0</v>
      </c>
      <c r="P9485" s="10" t="str">
        <f t="array" ref="P9485">_xlfn.XLOOKUP(A9485,subscriptions!B9485:B10004,subscriptions!C9485:C10004)</f>
        <v>Residential</v>
      </c>
      <c r="Q9485" s="10" t="s">
        <v>173</v>
      </c>
      <c r="R9485" s="10" t="s">
        <v>212</v>
      </c>
      <c r="S9485" s="10" t="s">
        <v>587</v>
      </c>
    </row>
    <row r="9486">
      <c r="A9486" s="1" t="s">
        <v>11843</v>
      </c>
      <c r="B9486" s="1" t="s">
        <v>1303</v>
      </c>
      <c r="C9486" s="1" t="s">
        <v>1507</v>
      </c>
      <c r="D9486" s="1" t="s">
        <v>153</v>
      </c>
      <c r="E9486" s="1" t="s">
        <v>28</v>
      </c>
      <c r="F9486" s="1" t="s">
        <v>2097</v>
      </c>
      <c r="G9486" s="1" t="s">
        <v>29379</v>
      </c>
      <c r="H9486" s="1" t="s">
        <v>29380</v>
      </c>
      <c r="I9486" s="4">
        <v>84.1675925925926</v>
      </c>
      <c r="J9486" s="1">
        <v>3492.67</v>
      </c>
      <c r="K9486" s="1">
        <v>870.86</v>
      </c>
      <c r="M9486" s="10">
        <f t="array" ref="M9486">_xlfn.XLOOKUP(A9486,subscriptions!B9486:B10004,subscriptions!D9486:D10004)</f>
        <v>250</v>
      </c>
      <c r="N9486" s="10">
        <f t="array" ref="N9486">_xlfn.XLOOKUP(A9486,subscriptions!B9486:B10004,subscriptions!G9486:G10004)</f>
        <v>5</v>
      </c>
      <c r="O9486" s="10">
        <v>237.5</v>
      </c>
      <c r="P9486" s="10" t="str">
        <f t="array" ref="P9486">_xlfn.XLOOKUP(A9486,subscriptions!B9486:B10004,subscriptions!C9486:C10004)</f>
        <v>Business</v>
      </c>
      <c r="Q9486" s="10" t="s">
        <v>194</v>
      </c>
      <c r="R9486" s="10" t="s">
        <v>129</v>
      </c>
      <c r="S9486" s="10" t="s">
        <v>1412</v>
      </c>
    </row>
    <row r="9487">
      <c r="A9487" s="1" t="s">
        <v>11846</v>
      </c>
      <c r="B9487" s="1" t="s">
        <v>1664</v>
      </c>
      <c r="C9487" s="1" t="s">
        <v>426</v>
      </c>
      <c r="D9487" s="1" t="s">
        <v>153</v>
      </c>
      <c r="E9487" s="1" t="s">
        <v>179</v>
      </c>
      <c r="F9487" s="1" t="s">
        <v>181</v>
      </c>
      <c r="G9487" s="1" t="s">
        <v>29381</v>
      </c>
      <c r="H9487" s="1" t="s">
        <v>29382</v>
      </c>
      <c r="I9487" s="4">
        <v>84.20974537037037</v>
      </c>
      <c r="J9487" s="1">
        <v>1516.27</v>
      </c>
      <c r="K9487" s="1">
        <v>183.72</v>
      </c>
      <c r="L9487" s="1">
        <v>100.0</v>
      </c>
      <c r="M9487" s="10">
        <f t="array" ref="M9487">_xlfn.XLOOKUP(A9487,subscriptions!B9487:B10004,subscriptions!D9487:D10004)</f>
        <v>120</v>
      </c>
      <c r="N9487" s="10">
        <f t="array" ref="N9487">_xlfn.XLOOKUP(A9487,subscriptions!B9487:B10004,subscriptions!G9487:G10004)</f>
        <v>10</v>
      </c>
      <c r="O9487" s="10">
        <v>108.0</v>
      </c>
      <c r="P9487" s="10" t="str">
        <f t="array" ref="P9487">_xlfn.XLOOKUP(A9487,subscriptions!B9487:B10004,subscriptions!C9487:C10004)</f>
        <v>Residential</v>
      </c>
      <c r="Q9487" s="10" t="s">
        <v>128</v>
      </c>
      <c r="R9487" s="10" t="s">
        <v>212</v>
      </c>
      <c r="S9487" s="10" t="s">
        <v>353</v>
      </c>
    </row>
    <row r="9488">
      <c r="A9488" s="1" t="s">
        <v>11847</v>
      </c>
      <c r="B9488" s="1" t="s">
        <v>814</v>
      </c>
      <c r="C9488" s="1" t="s">
        <v>884</v>
      </c>
      <c r="D9488" s="1" t="s">
        <v>153</v>
      </c>
      <c r="E9488" s="1" t="s">
        <v>239</v>
      </c>
      <c r="F9488" s="1" t="s">
        <v>2154</v>
      </c>
      <c r="G9488" s="1" t="s">
        <v>29383</v>
      </c>
      <c r="H9488" s="1" t="s">
        <v>29384</v>
      </c>
      <c r="I9488" s="4">
        <v>84.25292824074074</v>
      </c>
      <c r="J9488" s="1">
        <v>58.47</v>
      </c>
      <c r="K9488" s="1">
        <v>29.44</v>
      </c>
      <c r="M9488" s="10">
        <f t="array" ref="M9488">_xlfn.XLOOKUP(A9488,subscriptions!B9488:B10004,subscriptions!D9488:D10004)</f>
        <v>120</v>
      </c>
      <c r="N9488" s="10">
        <f t="array" ref="N9488">_xlfn.XLOOKUP(A9488,subscriptions!B9488:B10004,subscriptions!G9488:G10004)</f>
        <v>20</v>
      </c>
      <c r="O9488" s="10">
        <v>96.0</v>
      </c>
      <c r="P9488" s="10" t="str">
        <f t="array" ref="P9488">_xlfn.XLOOKUP(A9488,subscriptions!B9488:B10004,subscriptions!C9488:C10004)</f>
        <v>Residential</v>
      </c>
      <c r="Q9488" s="10" t="s">
        <v>128</v>
      </c>
      <c r="R9488" s="10" t="s">
        <v>148</v>
      </c>
      <c r="S9488" s="10" t="s">
        <v>916</v>
      </c>
    </row>
    <row r="9489">
      <c r="A9489" s="1" t="s">
        <v>11848</v>
      </c>
      <c r="B9489" s="1" t="s">
        <v>329</v>
      </c>
      <c r="C9489" s="1" t="s">
        <v>750</v>
      </c>
      <c r="D9489" s="1" t="s">
        <v>27</v>
      </c>
      <c r="E9489" s="1" t="s">
        <v>631</v>
      </c>
      <c r="F9489" s="1" t="s">
        <v>943</v>
      </c>
      <c r="G9489" s="1" t="s">
        <v>29385</v>
      </c>
      <c r="H9489" s="1" t="s">
        <v>29386</v>
      </c>
      <c r="I9489" s="4">
        <v>84.33711805555555</v>
      </c>
      <c r="J9489" s="1">
        <v>359.28</v>
      </c>
      <c r="K9489" s="1">
        <v>82.07</v>
      </c>
      <c r="M9489" s="10">
        <f t="array" ref="M9489">_xlfn.XLOOKUP(A9489,subscriptions!B9489:B10004,subscriptions!D9489:D10004)</f>
        <v>50</v>
      </c>
      <c r="N9489" s="10">
        <f t="array" ref="N9489">_xlfn.XLOOKUP(A9489,subscriptions!B9489:B10004,subscriptions!G9489:G10004)</f>
        <v>0</v>
      </c>
      <c r="O9489" s="10">
        <v>50.0</v>
      </c>
      <c r="P9489" s="10" t="str">
        <f t="array" ref="P9489">_xlfn.XLOOKUP(A9489,subscriptions!B9489:B10004,subscriptions!C9489:C10004)</f>
        <v>Mini</v>
      </c>
      <c r="Q9489" s="10" t="s">
        <v>173</v>
      </c>
      <c r="R9489" s="10" t="s">
        <v>148</v>
      </c>
      <c r="S9489" s="10" t="s">
        <v>968</v>
      </c>
    </row>
    <row r="9490">
      <c r="A9490" s="1" t="s">
        <v>11849</v>
      </c>
      <c r="B9490" s="1" t="s">
        <v>426</v>
      </c>
      <c r="C9490" s="1" t="s">
        <v>524</v>
      </c>
      <c r="D9490" s="1" t="s">
        <v>153</v>
      </c>
      <c r="E9490" s="1" t="s">
        <v>332</v>
      </c>
      <c r="F9490" s="1" t="s">
        <v>510</v>
      </c>
      <c r="G9490" s="1" t="s">
        <v>29387</v>
      </c>
      <c r="H9490" s="1" t="s">
        <v>29388</v>
      </c>
      <c r="I9490" s="4">
        <v>84.17020833333333</v>
      </c>
      <c r="J9490" s="1">
        <v>207.58</v>
      </c>
      <c r="K9490" s="1">
        <v>39.35</v>
      </c>
      <c r="M9490" s="10">
        <f t="array" ref="M9490">_xlfn.XLOOKUP(A9490,subscriptions!B9490:B10004,subscriptions!D9490:D10004)</f>
        <v>120</v>
      </c>
      <c r="N9490" s="10">
        <f t="array" ref="N9490">_xlfn.XLOOKUP(A9490,subscriptions!B9490:B10004,subscriptions!G9490:G10004)</f>
        <v>5</v>
      </c>
      <c r="O9490" s="10">
        <v>114.0</v>
      </c>
      <c r="P9490" s="10" t="str">
        <f t="array" ref="P9490">_xlfn.XLOOKUP(A9490,subscriptions!B9490:B10004,subscriptions!C9490:C10004)</f>
        <v>Residential</v>
      </c>
      <c r="Q9490" s="10" t="s">
        <v>194</v>
      </c>
      <c r="R9490" s="10" t="s">
        <v>212</v>
      </c>
      <c r="S9490" s="10" t="s">
        <v>2494</v>
      </c>
    </row>
    <row r="9491">
      <c r="A9491" s="1" t="s">
        <v>11850</v>
      </c>
      <c r="B9491" s="1" t="s">
        <v>236</v>
      </c>
      <c r="C9491" s="1" t="s">
        <v>524</v>
      </c>
      <c r="D9491" s="1" t="s">
        <v>153</v>
      </c>
      <c r="E9491" s="1" t="s">
        <v>219</v>
      </c>
      <c r="F9491" s="1" t="s">
        <v>4220</v>
      </c>
      <c r="G9491" s="1" t="s">
        <v>29389</v>
      </c>
      <c r="H9491" s="1" t="s">
        <v>29390</v>
      </c>
      <c r="I9491" s="4">
        <v>84.1744212962963</v>
      </c>
      <c r="J9491" s="1">
        <v>727.24</v>
      </c>
      <c r="K9491" s="1">
        <v>127.24</v>
      </c>
      <c r="M9491" s="10">
        <f t="array" ref="M9491">_xlfn.XLOOKUP(A9491,subscriptions!B9491:B10004,subscriptions!D9491:D10004)</f>
        <v>120</v>
      </c>
      <c r="N9491" s="10">
        <f t="array" ref="N9491">_xlfn.XLOOKUP(A9491,subscriptions!B9491:B10004,subscriptions!G9491:G10004)</f>
        <v>10</v>
      </c>
      <c r="O9491" s="10">
        <v>108.0</v>
      </c>
      <c r="P9491" s="10" t="str">
        <f t="array" ref="P9491">_xlfn.XLOOKUP(A9491,subscriptions!B9491:B10004,subscriptions!C9491:C10004)</f>
        <v>Residential</v>
      </c>
      <c r="Q9491" s="10" t="s">
        <v>128</v>
      </c>
      <c r="R9491" s="10" t="s">
        <v>212</v>
      </c>
      <c r="S9491" s="10" t="s">
        <v>507</v>
      </c>
    </row>
    <row r="9492">
      <c r="A9492" s="1" t="s">
        <v>11851</v>
      </c>
      <c r="B9492" s="1" t="s">
        <v>748</v>
      </c>
      <c r="C9492" s="1" t="s">
        <v>786</v>
      </c>
      <c r="D9492" s="1" t="s">
        <v>27</v>
      </c>
      <c r="E9492" s="1" t="s">
        <v>262</v>
      </c>
      <c r="F9492" s="1" t="s">
        <v>1835</v>
      </c>
      <c r="G9492" s="1" t="s">
        <v>29391</v>
      </c>
      <c r="H9492" s="1" t="s">
        <v>29392</v>
      </c>
      <c r="I9492" s="4">
        <v>84.1680787037037</v>
      </c>
      <c r="J9492" s="1">
        <v>1093.78</v>
      </c>
      <c r="K9492" s="1">
        <v>275.43</v>
      </c>
      <c r="M9492" s="10">
        <f t="array" ref="M9492">_xlfn.XLOOKUP(A9492,subscriptions!B9492:B10004,subscriptions!D9492:D10004)</f>
        <v>120</v>
      </c>
      <c r="N9492" s="10">
        <f t="array" ref="N9492">_xlfn.XLOOKUP(A9492,subscriptions!B9492:B10004,subscriptions!G9492:G10004)</f>
        <v>20</v>
      </c>
      <c r="O9492" s="10">
        <v>96.0</v>
      </c>
      <c r="P9492" s="10" t="str">
        <f t="array" ref="P9492">_xlfn.XLOOKUP(A9492,subscriptions!B9492:B10004,subscriptions!C9492:C10004)</f>
        <v>Residential</v>
      </c>
      <c r="Q9492" s="10" t="s">
        <v>128</v>
      </c>
      <c r="R9492" s="10" t="s">
        <v>148</v>
      </c>
      <c r="S9492" s="10" t="s">
        <v>1042</v>
      </c>
    </row>
    <row r="9493">
      <c r="A9493" s="1" t="s">
        <v>11852</v>
      </c>
      <c r="B9493" s="1" t="s">
        <v>4509</v>
      </c>
      <c r="C9493" s="1" t="s">
        <v>178</v>
      </c>
      <c r="D9493" s="1" t="s">
        <v>153</v>
      </c>
      <c r="E9493" s="1" t="s">
        <v>239</v>
      </c>
      <c r="F9493" s="1" t="s">
        <v>3181</v>
      </c>
      <c r="G9493" s="1" t="s">
        <v>29393</v>
      </c>
      <c r="H9493" s="1" t="s">
        <v>29394</v>
      </c>
      <c r="I9493" s="4">
        <v>84.29872685185185</v>
      </c>
      <c r="J9493" s="1">
        <v>116.55</v>
      </c>
      <c r="K9493" s="1">
        <v>34.23</v>
      </c>
      <c r="M9493" s="10">
        <f t="array" ref="M9493">_xlfn.XLOOKUP(A9493,subscriptions!B9493:B10004,subscriptions!D9493:D10004)</f>
        <v>120</v>
      </c>
      <c r="N9493" s="10">
        <f t="array" ref="N9493">_xlfn.XLOOKUP(A9493,subscriptions!B9493:B10004,subscriptions!G9493:G10004)</f>
        <v>0</v>
      </c>
      <c r="O9493" s="10">
        <v>120.0</v>
      </c>
      <c r="P9493" s="10" t="str">
        <f t="array" ref="P9493">_xlfn.XLOOKUP(A9493,subscriptions!B9493:B10004,subscriptions!C9493:C10004)</f>
        <v>Residential</v>
      </c>
      <c r="Q9493" s="10" t="s">
        <v>173</v>
      </c>
      <c r="R9493" s="10" t="s">
        <v>212</v>
      </c>
      <c r="S9493" s="10" t="s">
        <v>276</v>
      </c>
    </row>
    <row r="9494">
      <c r="A9494" s="1" t="s">
        <v>11853</v>
      </c>
      <c r="B9494" s="1" t="s">
        <v>236</v>
      </c>
      <c r="C9494" s="1" t="s">
        <v>1200</v>
      </c>
      <c r="D9494" s="1" t="s">
        <v>153</v>
      </c>
      <c r="E9494" s="1" t="s">
        <v>262</v>
      </c>
      <c r="F9494" s="1" t="s">
        <v>392</v>
      </c>
      <c r="G9494" s="1" t="s">
        <v>29395</v>
      </c>
      <c r="H9494" s="1" t="s">
        <v>29396</v>
      </c>
      <c r="I9494" s="4">
        <v>84.1681712962963</v>
      </c>
      <c r="J9494" s="1">
        <v>692.67</v>
      </c>
      <c r="K9494" s="1">
        <v>131.96</v>
      </c>
      <c r="M9494" s="10">
        <f t="array" ref="M9494">_xlfn.XLOOKUP(A9494,subscriptions!B9494:B10004,subscriptions!D9494:D10004)</f>
        <v>80</v>
      </c>
      <c r="N9494" s="10">
        <f t="array" ref="N9494">_xlfn.XLOOKUP(A9494,subscriptions!B9494:B10004,subscriptions!G9494:G10004)</f>
        <v>5</v>
      </c>
      <c r="O9494" s="10">
        <v>76.0</v>
      </c>
      <c r="P9494" s="10" t="str">
        <f t="array" ref="P9494">_xlfn.XLOOKUP(A9494,subscriptions!B9494:B10004,subscriptions!C9494:C10004)</f>
        <v>Roam</v>
      </c>
      <c r="Q9494" s="10" t="s">
        <v>194</v>
      </c>
      <c r="R9494" s="10" t="s">
        <v>148</v>
      </c>
      <c r="S9494" s="10" t="s">
        <v>1042</v>
      </c>
    </row>
    <row r="9495">
      <c r="A9495" s="1" t="s">
        <v>11854</v>
      </c>
      <c r="B9495" s="1" t="s">
        <v>1027</v>
      </c>
      <c r="C9495" s="1" t="s">
        <v>1200</v>
      </c>
      <c r="D9495" s="1" t="s">
        <v>153</v>
      </c>
      <c r="E9495" s="1" t="s">
        <v>280</v>
      </c>
      <c r="F9495" s="1" t="s">
        <v>1665</v>
      </c>
      <c r="G9495" s="1" t="s">
        <v>29397</v>
      </c>
      <c r="H9495" s="1" t="s">
        <v>29398</v>
      </c>
      <c r="I9495" s="4">
        <v>84.21355324074074</v>
      </c>
      <c r="J9495" s="1">
        <v>346.18</v>
      </c>
      <c r="K9495" s="1">
        <v>97.7</v>
      </c>
      <c r="M9495" s="10">
        <f t="array" ref="M9495">_xlfn.XLOOKUP(A9495,subscriptions!B9495:B10004,subscriptions!D9495:D10004)</f>
        <v>120</v>
      </c>
      <c r="N9495" s="10">
        <f t="array" ref="N9495">_xlfn.XLOOKUP(A9495,subscriptions!B9495:B10004,subscriptions!G9495:G10004)</f>
        <v>10</v>
      </c>
      <c r="O9495" s="10">
        <v>108.0</v>
      </c>
      <c r="P9495" s="10" t="str">
        <f t="array" ref="P9495">_xlfn.XLOOKUP(A9495,subscriptions!B9495:B10004,subscriptions!C9495:C10004)</f>
        <v>Residential</v>
      </c>
      <c r="Q9495" s="10" t="s">
        <v>128</v>
      </c>
      <c r="R9495" s="10" t="s">
        <v>212</v>
      </c>
      <c r="S9495" s="10" t="s">
        <v>1915</v>
      </c>
    </row>
    <row r="9496">
      <c r="A9496" s="1" t="s">
        <v>11855</v>
      </c>
      <c r="B9496" s="1" t="s">
        <v>6037</v>
      </c>
      <c r="C9496" s="1" t="s">
        <v>1347</v>
      </c>
      <c r="D9496" s="1" t="s">
        <v>27</v>
      </c>
      <c r="E9496" s="1" t="s">
        <v>179</v>
      </c>
      <c r="F9496" s="1" t="s">
        <v>844</v>
      </c>
      <c r="G9496" s="1" t="s">
        <v>29399</v>
      </c>
      <c r="H9496" s="1" t="s">
        <v>29400</v>
      </c>
      <c r="I9496" s="4">
        <v>84.25715277777778</v>
      </c>
      <c r="J9496" s="1">
        <v>1612.23</v>
      </c>
      <c r="K9496" s="1">
        <v>169.28</v>
      </c>
      <c r="L9496" s="1">
        <v>100.0</v>
      </c>
      <c r="M9496" s="10">
        <f t="array" ref="M9496">_xlfn.XLOOKUP(A9496,subscriptions!B9496:B10004,subscriptions!D9496:D10004)</f>
        <v>120</v>
      </c>
      <c r="N9496" s="10">
        <f t="array" ref="N9496">_xlfn.XLOOKUP(A9496,subscriptions!B9496:B10004,subscriptions!G9496:G10004)</f>
        <v>20</v>
      </c>
      <c r="O9496" s="10">
        <v>96.0</v>
      </c>
      <c r="P9496" s="10" t="str">
        <f t="array" ref="P9496">_xlfn.XLOOKUP(A9496,subscriptions!B9496:B10004,subscriptions!C9496:C10004)</f>
        <v>Residential</v>
      </c>
      <c r="Q9496" s="10" t="s">
        <v>128</v>
      </c>
      <c r="R9496" s="10" t="s">
        <v>148</v>
      </c>
      <c r="S9496" s="10" t="s">
        <v>175</v>
      </c>
    </row>
    <row r="9497">
      <c r="A9497" s="1" t="s">
        <v>11856</v>
      </c>
      <c r="B9497" s="1" t="s">
        <v>1099</v>
      </c>
      <c r="C9497" s="1" t="s">
        <v>1678</v>
      </c>
      <c r="D9497" s="1" t="s">
        <v>153</v>
      </c>
      <c r="E9497" s="1" t="s">
        <v>262</v>
      </c>
      <c r="F9497" s="1" t="s">
        <v>2112</v>
      </c>
      <c r="G9497" s="1" t="s">
        <v>29401</v>
      </c>
      <c r="H9497" s="1" t="s">
        <v>29402</v>
      </c>
      <c r="I9497" s="4">
        <v>84.216875</v>
      </c>
      <c r="J9497" s="1">
        <v>986.19</v>
      </c>
      <c r="K9497" s="1">
        <v>265.31</v>
      </c>
      <c r="M9497" s="10">
        <f t="array" ref="M9497">_xlfn.XLOOKUP(A9497,subscriptions!B9497:B10004,subscriptions!D9497:D10004)</f>
        <v>120</v>
      </c>
      <c r="N9497" s="10">
        <f t="array" ref="N9497">_xlfn.XLOOKUP(A9497,subscriptions!B9497:B10004,subscriptions!G9497:G10004)</f>
        <v>0</v>
      </c>
      <c r="O9497" s="10">
        <v>120.0</v>
      </c>
      <c r="P9497" s="10" t="str">
        <f t="array" ref="P9497">_xlfn.XLOOKUP(A9497,subscriptions!B9497:B10004,subscriptions!C9497:C10004)</f>
        <v>Residential</v>
      </c>
      <c r="Q9497" s="10" t="s">
        <v>173</v>
      </c>
      <c r="R9497" s="10" t="s">
        <v>212</v>
      </c>
      <c r="S9497" s="10" t="s">
        <v>453</v>
      </c>
    </row>
    <row r="9498">
      <c r="A9498" s="1" t="s">
        <v>11857</v>
      </c>
      <c r="B9498" s="1" t="s">
        <v>425</v>
      </c>
      <c r="C9498" s="1" t="s">
        <v>884</v>
      </c>
      <c r="D9498" s="1" t="s">
        <v>153</v>
      </c>
      <c r="E9498" s="1" t="s">
        <v>280</v>
      </c>
      <c r="F9498" s="1" t="s">
        <v>411</v>
      </c>
      <c r="G9498" s="1" t="s">
        <v>29403</v>
      </c>
      <c r="H9498" s="1" t="s">
        <v>29404</v>
      </c>
      <c r="I9498" s="4">
        <v>84.29451388888889</v>
      </c>
      <c r="J9498" s="1">
        <v>1075.74</v>
      </c>
      <c r="K9498" s="1">
        <v>271.42</v>
      </c>
      <c r="M9498" s="10">
        <f t="array" ref="M9498">_xlfn.XLOOKUP(A9498,subscriptions!B9498:B10004,subscriptions!D9498:D10004)</f>
        <v>80</v>
      </c>
      <c r="N9498" s="10">
        <f t="array" ref="N9498">_xlfn.XLOOKUP(A9498,subscriptions!B9498:B10004,subscriptions!G9498:G10004)</f>
        <v>5</v>
      </c>
      <c r="O9498" s="10">
        <v>76.0</v>
      </c>
      <c r="P9498" s="10" t="str">
        <f t="array" ref="P9498">_xlfn.XLOOKUP(A9498,subscriptions!B9498:B10004,subscriptions!C9498:C10004)</f>
        <v>Roam</v>
      </c>
      <c r="Q9498" s="10" t="s">
        <v>194</v>
      </c>
      <c r="R9498" s="10" t="s">
        <v>148</v>
      </c>
      <c r="S9498" s="10" t="s">
        <v>2075</v>
      </c>
    </row>
    <row r="9499">
      <c r="A9499" s="1" t="s">
        <v>11860</v>
      </c>
      <c r="B9499" s="1" t="s">
        <v>375</v>
      </c>
      <c r="C9499" s="1" t="s">
        <v>605</v>
      </c>
      <c r="D9499" s="1" t="s">
        <v>27</v>
      </c>
      <c r="E9499" s="1" t="s">
        <v>262</v>
      </c>
      <c r="F9499" s="1" t="s">
        <v>2985</v>
      </c>
      <c r="G9499" s="1" t="s">
        <v>29405</v>
      </c>
      <c r="H9499" s="1" t="s">
        <v>29406</v>
      </c>
      <c r="I9499" s="4">
        <v>84.38208333333333</v>
      </c>
      <c r="J9499" s="1">
        <v>887.12</v>
      </c>
      <c r="K9499" s="1">
        <v>207.08</v>
      </c>
      <c r="M9499" s="10">
        <f t="array" ref="M9499">_xlfn.XLOOKUP(A9499,subscriptions!B9499:B10004,subscriptions!D9499:D10004)</f>
        <v>120</v>
      </c>
      <c r="N9499" s="10">
        <f t="array" ref="N9499">_xlfn.XLOOKUP(A9499,subscriptions!B9499:B10004,subscriptions!G9499:G10004)</f>
        <v>10</v>
      </c>
      <c r="O9499" s="10">
        <v>108.0</v>
      </c>
      <c r="P9499" s="10" t="str">
        <f t="array" ref="P9499">_xlfn.XLOOKUP(A9499,subscriptions!B9499:B10004,subscriptions!C9499:C10004)</f>
        <v>Residential</v>
      </c>
      <c r="Q9499" s="10" t="s">
        <v>128</v>
      </c>
      <c r="R9499" s="10" t="s">
        <v>212</v>
      </c>
      <c r="S9499" s="10" t="s">
        <v>293</v>
      </c>
    </row>
    <row r="9500">
      <c r="A9500" s="1" t="s">
        <v>11861</v>
      </c>
      <c r="B9500" s="1" t="s">
        <v>508</v>
      </c>
      <c r="C9500" s="1" t="s">
        <v>1100</v>
      </c>
      <c r="D9500" s="1" t="s">
        <v>153</v>
      </c>
      <c r="E9500" s="1" t="s">
        <v>280</v>
      </c>
      <c r="F9500" s="1" t="s">
        <v>376</v>
      </c>
      <c r="G9500" s="1" t="s">
        <v>29407</v>
      </c>
      <c r="H9500" s="1" t="s">
        <v>29408</v>
      </c>
      <c r="I9500" s="4">
        <v>84.29671296296296</v>
      </c>
      <c r="J9500" s="1">
        <v>4736.02</v>
      </c>
      <c r="K9500" s="1">
        <v>1160.2</v>
      </c>
      <c r="M9500" s="10">
        <f t="array" ref="M9500">_xlfn.XLOOKUP(A9500,subscriptions!B9500:B10004,subscriptions!D9500:D10004)</f>
        <v>50</v>
      </c>
      <c r="N9500" s="10">
        <f t="array" ref="N9500">_xlfn.XLOOKUP(A9500,subscriptions!B9500:B10004,subscriptions!G9500:G10004)</f>
        <v>20</v>
      </c>
      <c r="O9500" s="10">
        <v>40.0</v>
      </c>
      <c r="P9500" s="10" t="str">
        <f t="array" ref="P9500">_xlfn.XLOOKUP(A9500,subscriptions!B9500:B10004,subscriptions!C9500:C10004)</f>
        <v>Mini</v>
      </c>
      <c r="Q9500" s="10" t="s">
        <v>128</v>
      </c>
      <c r="R9500" s="10" t="s">
        <v>148</v>
      </c>
      <c r="S9500" s="10" t="s">
        <v>373</v>
      </c>
    </row>
    <row r="9501">
      <c r="A9501" s="1" t="s">
        <v>11862</v>
      </c>
      <c r="B9501" s="1" t="s">
        <v>197</v>
      </c>
      <c r="C9501" s="1" t="s">
        <v>237</v>
      </c>
      <c r="D9501" s="1" t="s">
        <v>153</v>
      </c>
      <c r="E9501" s="1" t="s">
        <v>332</v>
      </c>
      <c r="F9501" s="1" t="s">
        <v>788</v>
      </c>
      <c r="G9501" s="1" t="s">
        <v>29409</v>
      </c>
      <c r="H9501" s="1" t="s">
        <v>29410</v>
      </c>
      <c r="I9501" s="4">
        <v>84.29668981481481</v>
      </c>
      <c r="J9501" s="1">
        <v>412.6</v>
      </c>
      <c r="K9501" s="1">
        <v>49.17</v>
      </c>
      <c r="M9501" s="10">
        <f t="array" ref="M9501">_xlfn.XLOOKUP(A9501,subscriptions!B9501:B10004,subscriptions!D9501:D10004)</f>
        <v>120</v>
      </c>
      <c r="N9501" s="10">
        <f t="array" ref="N9501">_xlfn.XLOOKUP(A9501,subscriptions!B9501:B10004,subscriptions!G9501:G10004)</f>
        <v>0</v>
      </c>
      <c r="O9501" s="10">
        <v>120.0</v>
      </c>
      <c r="P9501" s="10" t="str">
        <f t="array" ref="P9501">_xlfn.XLOOKUP(A9501,subscriptions!B9501:B10004,subscriptions!C9501:C10004)</f>
        <v>Residential</v>
      </c>
      <c r="Q9501" s="10" t="s">
        <v>173</v>
      </c>
      <c r="R9501" s="10" t="s">
        <v>212</v>
      </c>
      <c r="S9501" s="10" t="s">
        <v>373</v>
      </c>
    </row>
    <row r="9502">
      <c r="A9502" s="1" t="s">
        <v>11863</v>
      </c>
      <c r="B9502" s="1" t="s">
        <v>748</v>
      </c>
      <c r="C9502" s="1" t="s">
        <v>110</v>
      </c>
      <c r="D9502" s="1" t="s">
        <v>27</v>
      </c>
      <c r="E9502" s="1" t="s">
        <v>332</v>
      </c>
      <c r="F9502" s="1" t="s">
        <v>736</v>
      </c>
      <c r="G9502" s="1" t="s">
        <v>29411</v>
      </c>
      <c r="H9502" s="1" t="s">
        <v>29412</v>
      </c>
      <c r="I9502" s="4">
        <v>84.29599537037036</v>
      </c>
      <c r="J9502" s="1">
        <v>1140.57</v>
      </c>
      <c r="K9502" s="1">
        <v>218.22</v>
      </c>
      <c r="M9502" s="10">
        <f t="array" ref="M9502">_xlfn.XLOOKUP(A9502,subscriptions!B9502:B10004,subscriptions!D9502:D10004)</f>
        <v>80</v>
      </c>
      <c r="N9502" s="10">
        <f t="array" ref="N9502">_xlfn.XLOOKUP(A9502,subscriptions!B9502:B10004,subscriptions!G9502:G10004)</f>
        <v>5</v>
      </c>
      <c r="O9502" s="10">
        <v>76.0</v>
      </c>
      <c r="P9502" s="10" t="str">
        <f t="array" ref="P9502">_xlfn.XLOOKUP(A9502,subscriptions!B9502:B10004,subscriptions!C9502:C10004)</f>
        <v>Roam</v>
      </c>
      <c r="Q9502" s="10" t="s">
        <v>194</v>
      </c>
      <c r="R9502" s="10" t="s">
        <v>148</v>
      </c>
      <c r="S9502" s="10" t="s">
        <v>655</v>
      </c>
    </row>
    <row r="9503">
      <c r="A9503" s="1" t="s">
        <v>11864</v>
      </c>
      <c r="B9503" s="1" t="s">
        <v>1506</v>
      </c>
      <c r="C9503" s="1" t="s">
        <v>279</v>
      </c>
      <c r="D9503" s="1" t="s">
        <v>27</v>
      </c>
      <c r="E9503" s="1" t="s">
        <v>239</v>
      </c>
      <c r="F9503" s="1" t="s">
        <v>2132</v>
      </c>
      <c r="G9503" s="1" t="s">
        <v>29413</v>
      </c>
      <c r="H9503" s="1" t="s">
        <v>29414</v>
      </c>
      <c r="I9503" s="4">
        <v>84.34039351851852</v>
      </c>
      <c r="J9503" s="1">
        <v>2047.81</v>
      </c>
      <c r="K9503" s="1">
        <v>423.7</v>
      </c>
      <c r="M9503" s="10">
        <f t="array" ref="M9503">_xlfn.XLOOKUP(A9503,subscriptions!B9503:B10004,subscriptions!D9503:D10004)</f>
        <v>120</v>
      </c>
      <c r="N9503" s="10">
        <f t="array" ref="N9503">_xlfn.XLOOKUP(A9503,subscriptions!B9503:B10004,subscriptions!G9503:G10004)</f>
        <v>10</v>
      </c>
      <c r="O9503" s="10">
        <v>108.0</v>
      </c>
      <c r="P9503" s="10" t="str">
        <f t="array" ref="P9503">_xlfn.XLOOKUP(A9503,subscriptions!B9503:B10004,subscriptions!C9503:C10004)</f>
        <v>Residential</v>
      </c>
      <c r="Q9503" s="10" t="s">
        <v>128</v>
      </c>
      <c r="R9503" s="10" t="s">
        <v>212</v>
      </c>
      <c r="S9503" s="10" t="s">
        <v>616</v>
      </c>
    </row>
    <row r="9504">
      <c r="A9504" s="1" t="s">
        <v>11865</v>
      </c>
      <c r="B9504" s="1" t="s">
        <v>657</v>
      </c>
      <c r="C9504" s="1" t="s">
        <v>279</v>
      </c>
      <c r="D9504" s="1" t="s">
        <v>153</v>
      </c>
      <c r="E9504" s="1" t="s">
        <v>219</v>
      </c>
      <c r="F9504" s="1" t="s">
        <v>971</v>
      </c>
      <c r="G9504" s="1" t="s">
        <v>29415</v>
      </c>
      <c r="H9504" s="1" t="s">
        <v>29416</v>
      </c>
      <c r="I9504" s="4">
        <v>84.2134375</v>
      </c>
      <c r="J9504" s="1">
        <v>1270.75</v>
      </c>
      <c r="K9504" s="1">
        <v>286.44</v>
      </c>
      <c r="M9504" s="10">
        <f t="array" ref="M9504">_xlfn.XLOOKUP(A9504,subscriptions!B9504:B10004,subscriptions!D9504:D10004)</f>
        <v>250</v>
      </c>
      <c r="N9504" s="10">
        <f t="array" ref="N9504">_xlfn.XLOOKUP(A9504,subscriptions!B9504:B10004,subscriptions!G9504:G10004)</f>
        <v>20</v>
      </c>
      <c r="O9504" s="10">
        <v>200.0</v>
      </c>
      <c r="P9504" s="10" t="str">
        <f t="array" ref="P9504">_xlfn.XLOOKUP(A9504,subscriptions!B9504:B10004,subscriptions!C9504:C10004)</f>
        <v>Business</v>
      </c>
      <c r="Q9504" s="10" t="s">
        <v>128</v>
      </c>
      <c r="R9504" s="10" t="s">
        <v>129</v>
      </c>
      <c r="S9504" s="10" t="s">
        <v>1915</v>
      </c>
    </row>
    <row r="9505">
      <c r="A9505" s="1" t="s">
        <v>11866</v>
      </c>
      <c r="B9505" s="1" t="s">
        <v>814</v>
      </c>
      <c r="C9505" s="1" t="s">
        <v>1973</v>
      </c>
      <c r="D9505" s="1" t="s">
        <v>153</v>
      </c>
      <c r="E9505" s="1" t="s">
        <v>631</v>
      </c>
      <c r="F9505" s="1" t="s">
        <v>2293</v>
      </c>
      <c r="G9505" s="1" t="s">
        <v>29417</v>
      </c>
      <c r="H9505" s="1" t="s">
        <v>29418</v>
      </c>
      <c r="I9505" s="4">
        <v>84.33481481481482</v>
      </c>
      <c r="J9505" s="1">
        <v>4018.05</v>
      </c>
      <c r="K9505" s="1">
        <v>608.59</v>
      </c>
      <c r="M9505" s="10">
        <f t="array" ref="M9505">_xlfn.XLOOKUP(A9505,subscriptions!B9505:B10004,subscriptions!D9505:D10004)</f>
        <v>120</v>
      </c>
      <c r="N9505" s="10">
        <f t="array" ref="N9505">_xlfn.XLOOKUP(A9505,subscriptions!B9505:B10004,subscriptions!G9505:G10004)</f>
        <v>0</v>
      </c>
      <c r="O9505" s="10">
        <v>120.0</v>
      </c>
      <c r="P9505" s="10" t="str">
        <f t="array" ref="P9505">_xlfn.XLOOKUP(A9505,subscriptions!B9505:B10004,subscriptions!C9505:C10004)</f>
        <v>Residential</v>
      </c>
      <c r="Q9505" s="10" t="s">
        <v>173</v>
      </c>
      <c r="R9505" s="10" t="s">
        <v>212</v>
      </c>
      <c r="S9505" s="10" t="s">
        <v>643</v>
      </c>
    </row>
    <row r="9506">
      <c r="A9506" s="1" t="s">
        <v>11867</v>
      </c>
      <c r="B9506" s="1" t="s">
        <v>713</v>
      </c>
      <c r="C9506" s="1" t="s">
        <v>473</v>
      </c>
      <c r="D9506" s="1" t="s">
        <v>27</v>
      </c>
      <c r="E9506" s="1" t="s">
        <v>280</v>
      </c>
      <c r="F9506" s="1" t="s">
        <v>1478</v>
      </c>
      <c r="G9506" s="1" t="s">
        <v>29419</v>
      </c>
      <c r="H9506" s="1" t="s">
        <v>29420</v>
      </c>
      <c r="I9506" s="4">
        <v>84.33892361111111</v>
      </c>
      <c r="J9506" s="1">
        <v>762.15</v>
      </c>
      <c r="K9506" s="1">
        <v>175.18</v>
      </c>
      <c r="M9506" s="10">
        <f t="array" ref="M9506">_xlfn.XLOOKUP(A9506,subscriptions!B9506:B10004,subscriptions!D9506:D10004)</f>
        <v>120</v>
      </c>
      <c r="N9506" s="10">
        <f t="array" ref="N9506">_xlfn.XLOOKUP(A9506,subscriptions!B9506:B10004,subscriptions!G9506:G10004)</f>
        <v>5</v>
      </c>
      <c r="O9506" s="10">
        <v>114.0</v>
      </c>
      <c r="P9506" s="10" t="str">
        <f t="array" ref="P9506">_xlfn.XLOOKUP(A9506,subscriptions!B9506:B10004,subscriptions!C9506:C10004)</f>
        <v>Residential</v>
      </c>
      <c r="Q9506" s="10" t="s">
        <v>194</v>
      </c>
      <c r="R9506" s="10" t="s">
        <v>212</v>
      </c>
      <c r="S9506" s="10" t="s">
        <v>2016</v>
      </c>
    </row>
    <row r="9507">
      <c r="A9507" s="1" t="s">
        <v>11868</v>
      </c>
      <c r="B9507" s="1" t="s">
        <v>1387</v>
      </c>
      <c r="C9507" s="1" t="s">
        <v>1973</v>
      </c>
      <c r="D9507" s="1" t="s">
        <v>27</v>
      </c>
      <c r="E9507" s="1" t="s">
        <v>262</v>
      </c>
      <c r="F9507" s="1" t="s">
        <v>674</v>
      </c>
      <c r="G9507" s="1" t="s">
        <v>29421</v>
      </c>
      <c r="H9507" s="1" t="s">
        <v>29422</v>
      </c>
      <c r="I9507" s="4">
        <v>84.37650462962964</v>
      </c>
      <c r="J9507" s="1">
        <v>984.52</v>
      </c>
      <c r="K9507" s="1">
        <v>232.42</v>
      </c>
      <c r="M9507" s="10">
        <f t="array" ref="M9507">_xlfn.XLOOKUP(A9507,subscriptions!B9507:B10004,subscriptions!D9507:D10004)</f>
        <v>120</v>
      </c>
      <c r="N9507" s="10">
        <f t="array" ref="N9507">_xlfn.XLOOKUP(A9507,subscriptions!B9507:B10004,subscriptions!G9507:G10004)</f>
        <v>10</v>
      </c>
      <c r="O9507" s="10">
        <v>108.0</v>
      </c>
      <c r="P9507" s="10" t="str">
        <f t="array" ref="P9507">_xlfn.XLOOKUP(A9507,subscriptions!B9507:B10004,subscriptions!C9507:C10004)</f>
        <v>Residential</v>
      </c>
      <c r="Q9507" s="10" t="s">
        <v>128</v>
      </c>
      <c r="R9507" s="10" t="s">
        <v>212</v>
      </c>
      <c r="S9507" s="10" t="s">
        <v>3910</v>
      </c>
    </row>
    <row r="9508">
      <c r="A9508" s="1" t="s">
        <v>11869</v>
      </c>
      <c r="B9508" s="1" t="s">
        <v>1141</v>
      </c>
      <c r="C9508" s="1" t="s">
        <v>330</v>
      </c>
      <c r="D9508" s="1" t="s">
        <v>27</v>
      </c>
      <c r="E9508" s="1" t="s">
        <v>332</v>
      </c>
      <c r="F9508" s="1" t="s">
        <v>1749</v>
      </c>
      <c r="G9508" s="1" t="s">
        <v>29423</v>
      </c>
      <c r="H9508" s="1" t="s">
        <v>29424</v>
      </c>
      <c r="I9508" s="4">
        <v>84.25288194444444</v>
      </c>
      <c r="J9508" s="1">
        <v>189.03</v>
      </c>
      <c r="K9508" s="1">
        <v>60.38</v>
      </c>
      <c r="M9508" s="10">
        <f t="array" ref="M9508">_xlfn.XLOOKUP(A9508,subscriptions!B9508:B10004,subscriptions!D9508:D10004)</f>
        <v>120</v>
      </c>
      <c r="N9508" s="10">
        <f t="array" ref="N9508">_xlfn.XLOOKUP(A9508,subscriptions!B9508:B10004,subscriptions!G9508:G10004)</f>
        <v>20</v>
      </c>
      <c r="O9508" s="10">
        <v>96.0</v>
      </c>
      <c r="P9508" s="10" t="str">
        <f t="array" ref="P9508">_xlfn.XLOOKUP(A9508,subscriptions!B9508:B10004,subscriptions!C9508:C10004)</f>
        <v>Residential</v>
      </c>
      <c r="Q9508" s="10" t="s">
        <v>128</v>
      </c>
      <c r="R9508" s="10" t="s">
        <v>148</v>
      </c>
      <c r="S9508" s="10" t="s">
        <v>916</v>
      </c>
    </row>
    <row r="9509">
      <c r="A9509" s="1" t="s">
        <v>11870</v>
      </c>
      <c r="B9509" s="1" t="s">
        <v>2788</v>
      </c>
      <c r="C9509" s="1" t="s">
        <v>1388</v>
      </c>
      <c r="D9509" s="1" t="s">
        <v>153</v>
      </c>
      <c r="E9509" s="1" t="s">
        <v>219</v>
      </c>
      <c r="F9509" s="1" t="s">
        <v>1461</v>
      </c>
      <c r="G9509" s="1" t="s">
        <v>29425</v>
      </c>
      <c r="H9509" s="1" t="s">
        <v>29426</v>
      </c>
      <c r="I9509" s="4">
        <v>84.42114583333333</v>
      </c>
      <c r="J9509" s="1">
        <v>1458.57</v>
      </c>
      <c r="K9509" s="1">
        <v>367.01</v>
      </c>
      <c r="M9509" s="10">
        <f t="array" ref="M9509">_xlfn.XLOOKUP(A9509,subscriptions!B9509:B10004,subscriptions!D9509:D10004)</f>
        <v>80</v>
      </c>
      <c r="N9509" s="10">
        <f t="array" ref="N9509">_xlfn.XLOOKUP(A9509,subscriptions!B9509:B10004,subscriptions!G9509:G10004)</f>
        <v>0</v>
      </c>
      <c r="O9509" s="10">
        <v>80.0</v>
      </c>
      <c r="P9509" s="10" t="str">
        <f t="array" ref="P9509">_xlfn.XLOOKUP(A9509,subscriptions!B9509:B10004,subscriptions!C9509:C10004)</f>
        <v>Roam</v>
      </c>
      <c r="Q9509" s="10" t="s">
        <v>173</v>
      </c>
      <c r="R9509" s="10" t="s">
        <v>148</v>
      </c>
      <c r="S9509" s="10" t="s">
        <v>2152</v>
      </c>
    </row>
    <row r="9510">
      <c r="A9510" s="1" t="s">
        <v>11871</v>
      </c>
      <c r="B9510" s="1" t="s">
        <v>1972</v>
      </c>
      <c r="C9510" s="1" t="s">
        <v>473</v>
      </c>
      <c r="D9510" s="1" t="s">
        <v>27</v>
      </c>
      <c r="E9510" s="1" t="s">
        <v>714</v>
      </c>
      <c r="F9510" s="1" t="s">
        <v>2562</v>
      </c>
      <c r="G9510" s="1" t="s">
        <v>29427</v>
      </c>
      <c r="H9510" s="1" t="s">
        <v>29428</v>
      </c>
      <c r="I9510" s="4">
        <v>84.29869212962963</v>
      </c>
      <c r="J9510" s="1">
        <v>559.96</v>
      </c>
      <c r="K9510" s="1">
        <v>114.49</v>
      </c>
      <c r="M9510" s="10">
        <f t="array" ref="M9510">_xlfn.XLOOKUP(A9510,subscriptions!B9510:B10004,subscriptions!D9510:D10004)</f>
        <v>120</v>
      </c>
      <c r="N9510" s="10">
        <f t="array" ref="N9510">_xlfn.XLOOKUP(A9510,subscriptions!B9510:B10004,subscriptions!G9510:G10004)</f>
        <v>5</v>
      </c>
      <c r="O9510" s="10">
        <v>114.0</v>
      </c>
      <c r="P9510" s="10" t="str">
        <f t="array" ref="P9510">_xlfn.XLOOKUP(A9510,subscriptions!B9510:B10004,subscriptions!C9510:C10004)</f>
        <v>Residential</v>
      </c>
      <c r="Q9510" s="10" t="s">
        <v>194</v>
      </c>
      <c r="R9510" s="10" t="s">
        <v>212</v>
      </c>
      <c r="S9510" s="10" t="s">
        <v>276</v>
      </c>
    </row>
    <row r="9511">
      <c r="A9511" s="1" t="s">
        <v>11874</v>
      </c>
      <c r="B9511" s="1" t="s">
        <v>389</v>
      </c>
      <c r="C9511" s="1" t="s">
        <v>198</v>
      </c>
      <c r="D9511" s="1" t="s">
        <v>27</v>
      </c>
      <c r="E9511" s="1" t="s">
        <v>262</v>
      </c>
      <c r="F9511" s="1" t="s">
        <v>2985</v>
      </c>
      <c r="G9511" s="1" t="s">
        <v>29429</v>
      </c>
      <c r="H9511" s="1" t="s">
        <v>29430</v>
      </c>
      <c r="I9511" s="4">
        <v>84.3340625</v>
      </c>
      <c r="J9511" s="1">
        <v>312.08</v>
      </c>
      <c r="K9511" s="1">
        <v>73.21</v>
      </c>
      <c r="M9511" s="10">
        <f t="array" ref="M9511">_xlfn.XLOOKUP(A9511,subscriptions!B9511:B10004,subscriptions!D9511:D10004)</f>
        <v>80</v>
      </c>
      <c r="N9511" s="10">
        <f t="array" ref="N9511">_xlfn.XLOOKUP(A9511,subscriptions!B9511:B10004,subscriptions!G9511:G10004)</f>
        <v>10</v>
      </c>
      <c r="O9511" s="10">
        <v>72.0</v>
      </c>
      <c r="P9511" s="10" t="str">
        <f t="array" ref="P9511">_xlfn.XLOOKUP(A9511,subscriptions!B9511:B10004,subscriptions!C9511:C10004)</f>
        <v>Roam</v>
      </c>
      <c r="Q9511" s="10" t="s">
        <v>128</v>
      </c>
      <c r="R9511" s="10" t="s">
        <v>148</v>
      </c>
      <c r="S9511" s="10" t="s">
        <v>195</v>
      </c>
    </row>
    <row r="9512">
      <c r="A9512" s="1" t="s">
        <v>11875</v>
      </c>
      <c r="B9512" s="1" t="s">
        <v>236</v>
      </c>
      <c r="C9512" s="1" t="s">
        <v>296</v>
      </c>
      <c r="D9512" s="1" t="s">
        <v>153</v>
      </c>
      <c r="E9512" s="1" t="s">
        <v>219</v>
      </c>
      <c r="F9512" s="1" t="s">
        <v>4220</v>
      </c>
      <c r="G9512" s="1" t="s">
        <v>29431</v>
      </c>
      <c r="H9512" s="1" t="s">
        <v>29432</v>
      </c>
      <c r="I9512" s="4">
        <v>84.30032407407407</v>
      </c>
      <c r="J9512" s="1">
        <v>1229.64</v>
      </c>
      <c r="K9512" s="1">
        <v>223.98</v>
      </c>
      <c r="M9512" s="10">
        <f t="array" ref="M9512">_xlfn.XLOOKUP(A9512,subscriptions!B9512:B10004,subscriptions!D9512:D10004)</f>
        <v>120</v>
      </c>
      <c r="N9512" s="10">
        <f t="array" ref="N9512">_xlfn.XLOOKUP(A9512,subscriptions!B9512:B10004,subscriptions!G9512:G10004)</f>
        <v>20</v>
      </c>
      <c r="O9512" s="10">
        <v>96.0</v>
      </c>
      <c r="P9512" s="10" t="str">
        <f t="array" ref="P9512">_xlfn.XLOOKUP(A9512,subscriptions!B9512:B10004,subscriptions!C9512:C10004)</f>
        <v>Residential</v>
      </c>
      <c r="Q9512" s="10" t="s">
        <v>128</v>
      </c>
      <c r="R9512" s="10" t="s">
        <v>148</v>
      </c>
      <c r="S9512" s="10" t="s">
        <v>1172</v>
      </c>
    </row>
    <row r="9513">
      <c r="A9513" s="1" t="s">
        <v>11876</v>
      </c>
      <c r="B9513" s="1" t="s">
        <v>700</v>
      </c>
      <c r="C9513" s="1" t="s">
        <v>279</v>
      </c>
      <c r="D9513" s="1" t="s">
        <v>153</v>
      </c>
      <c r="E9513" s="1" t="s">
        <v>179</v>
      </c>
      <c r="F9513" s="1" t="s">
        <v>2311</v>
      </c>
      <c r="G9513" s="1" t="s">
        <v>29433</v>
      </c>
      <c r="H9513" s="1" t="s">
        <v>29434</v>
      </c>
      <c r="I9513" s="4">
        <v>84.2550462962963</v>
      </c>
      <c r="J9513" s="1">
        <v>1189.93</v>
      </c>
      <c r="K9513" s="1">
        <v>263.15</v>
      </c>
      <c r="L9513" s="1">
        <v>100.0</v>
      </c>
      <c r="M9513" s="10">
        <f t="array" ref="M9513">_xlfn.XLOOKUP(A9513,subscriptions!B9513:B10004,subscriptions!D9513:D10004)</f>
        <v>120</v>
      </c>
      <c r="N9513" s="10">
        <f t="array" ref="N9513">_xlfn.XLOOKUP(A9513,subscriptions!B9513:B10004,subscriptions!G9513:G10004)</f>
        <v>0</v>
      </c>
      <c r="O9513" s="10">
        <v>120.0</v>
      </c>
      <c r="P9513" s="10" t="str">
        <f t="array" ref="P9513">_xlfn.XLOOKUP(A9513,subscriptions!B9513:B10004,subscriptions!C9513:C10004)</f>
        <v>Residential</v>
      </c>
      <c r="Q9513" s="10" t="s">
        <v>173</v>
      </c>
      <c r="R9513" s="10" t="s">
        <v>212</v>
      </c>
      <c r="S9513" s="10" t="s">
        <v>149</v>
      </c>
    </row>
    <row r="9514">
      <c r="A9514" s="1" t="s">
        <v>11877</v>
      </c>
      <c r="B9514" s="1" t="s">
        <v>657</v>
      </c>
      <c r="C9514" s="1" t="s">
        <v>2483</v>
      </c>
      <c r="D9514" s="1" t="s">
        <v>153</v>
      </c>
      <c r="E9514" s="1" t="s">
        <v>280</v>
      </c>
      <c r="F9514" s="1" t="s">
        <v>1446</v>
      </c>
      <c r="G9514" s="1" t="s">
        <v>29435</v>
      </c>
      <c r="H9514" s="1" t="s">
        <v>29436</v>
      </c>
      <c r="I9514" s="4">
        <v>84.17307870370371</v>
      </c>
      <c r="J9514" s="1">
        <v>168.36</v>
      </c>
      <c r="K9514" s="1">
        <v>37.11</v>
      </c>
      <c r="M9514" s="10">
        <f t="array" ref="M9514">_xlfn.XLOOKUP(A9514,subscriptions!B9514:B10004,subscriptions!D9514:D10004)</f>
        <v>120</v>
      </c>
      <c r="N9514" s="10">
        <f t="array" ref="N9514">_xlfn.XLOOKUP(A9514,subscriptions!B9514:B10004,subscriptions!G9514:G10004)</f>
        <v>5</v>
      </c>
      <c r="O9514" s="10">
        <v>114.0</v>
      </c>
      <c r="P9514" s="10" t="str">
        <f t="array" ref="P9514">_xlfn.XLOOKUP(A9514,subscriptions!B9514:B10004,subscriptions!C9514:C10004)</f>
        <v>Residential</v>
      </c>
      <c r="Q9514" s="10" t="s">
        <v>194</v>
      </c>
      <c r="R9514" s="10" t="s">
        <v>212</v>
      </c>
      <c r="S9514" s="10" t="s">
        <v>2630</v>
      </c>
    </row>
    <row r="9515">
      <c r="A9515" s="1" t="s">
        <v>11878</v>
      </c>
      <c r="B9515" s="1" t="s">
        <v>6037</v>
      </c>
      <c r="C9515" s="1" t="s">
        <v>1200</v>
      </c>
      <c r="D9515" s="1" t="s">
        <v>27</v>
      </c>
      <c r="E9515" s="1" t="s">
        <v>332</v>
      </c>
      <c r="F9515" s="1" t="s">
        <v>427</v>
      </c>
      <c r="G9515" s="1" t="s">
        <v>29437</v>
      </c>
      <c r="H9515" s="1" t="s">
        <v>29438</v>
      </c>
      <c r="I9515" s="4">
        <v>84.21340277777777</v>
      </c>
      <c r="J9515" s="1">
        <v>1847.06</v>
      </c>
      <c r="K9515" s="1">
        <v>222.94</v>
      </c>
      <c r="M9515" s="10">
        <f t="array" ref="M9515">_xlfn.XLOOKUP(A9515,subscriptions!B9515:B10004,subscriptions!D9515:D10004)</f>
        <v>250</v>
      </c>
      <c r="N9515" s="10">
        <f t="array" ref="N9515">_xlfn.XLOOKUP(A9515,subscriptions!B9515:B10004,subscriptions!G9515:G10004)</f>
        <v>10</v>
      </c>
      <c r="O9515" s="10">
        <v>225.0</v>
      </c>
      <c r="P9515" s="10" t="str">
        <f t="array" ref="P9515">_xlfn.XLOOKUP(A9515,subscriptions!B9515:B10004,subscriptions!C9515:C10004)</f>
        <v>Business</v>
      </c>
      <c r="Q9515" s="10" t="s">
        <v>128</v>
      </c>
      <c r="R9515" s="10" t="s">
        <v>129</v>
      </c>
      <c r="S9515" s="10" t="s">
        <v>1915</v>
      </c>
    </row>
    <row r="9516">
      <c r="A9516" s="1" t="s">
        <v>11879</v>
      </c>
      <c r="B9516" s="1" t="s">
        <v>2521</v>
      </c>
      <c r="C9516" s="1" t="s">
        <v>3912</v>
      </c>
      <c r="D9516" s="1" t="s">
        <v>153</v>
      </c>
      <c r="E9516" s="1" t="s">
        <v>332</v>
      </c>
      <c r="F9516" s="1" t="s">
        <v>2280</v>
      </c>
      <c r="G9516" s="1" t="s">
        <v>29439</v>
      </c>
      <c r="H9516" s="1" t="s">
        <v>29440</v>
      </c>
      <c r="I9516" s="4">
        <v>84.25282407407407</v>
      </c>
      <c r="J9516" s="1">
        <v>1516.34</v>
      </c>
      <c r="K9516" s="1">
        <v>189.34</v>
      </c>
      <c r="M9516" s="10">
        <f t="array" ref="M9516">_xlfn.XLOOKUP(A9516,subscriptions!B9516:B10004,subscriptions!D9516:D10004)</f>
        <v>250</v>
      </c>
      <c r="N9516" s="10">
        <f t="array" ref="N9516">_xlfn.XLOOKUP(A9516,subscriptions!B9516:B10004,subscriptions!G9516:G10004)</f>
        <v>20</v>
      </c>
      <c r="O9516" s="10">
        <v>200.0</v>
      </c>
      <c r="P9516" s="10" t="str">
        <f t="array" ref="P9516">_xlfn.XLOOKUP(A9516,subscriptions!B9516:B10004,subscriptions!C9516:C10004)</f>
        <v>Business</v>
      </c>
      <c r="Q9516" s="10" t="s">
        <v>128</v>
      </c>
      <c r="R9516" s="10" t="s">
        <v>129</v>
      </c>
      <c r="S9516" s="10" t="s">
        <v>916</v>
      </c>
    </row>
    <row r="9517">
      <c r="A9517" s="1" t="s">
        <v>11880</v>
      </c>
      <c r="B9517" s="1" t="s">
        <v>1844</v>
      </c>
      <c r="C9517" s="1" t="s">
        <v>1415</v>
      </c>
      <c r="D9517" s="1" t="s">
        <v>153</v>
      </c>
      <c r="E9517" s="1" t="s">
        <v>714</v>
      </c>
      <c r="F9517" s="1" t="s">
        <v>1866</v>
      </c>
      <c r="G9517" s="1" t="s">
        <v>29441</v>
      </c>
      <c r="H9517" s="1" t="s">
        <v>29442</v>
      </c>
      <c r="I9517" s="4">
        <v>84.41822916666666</v>
      </c>
      <c r="J9517" s="1">
        <v>364.26</v>
      </c>
      <c r="K9517" s="1">
        <v>102.89</v>
      </c>
      <c r="M9517" s="10">
        <f t="array" ref="M9517">_xlfn.XLOOKUP(A9517,subscriptions!B9517:B10004,subscriptions!D9517:D10004)</f>
        <v>120</v>
      </c>
      <c r="N9517" s="10">
        <f t="array" ref="N9517">_xlfn.XLOOKUP(A9517,subscriptions!B9517:B10004,subscriptions!G9517:G10004)</f>
        <v>0</v>
      </c>
      <c r="O9517" s="10">
        <v>120.0</v>
      </c>
      <c r="P9517" s="10" t="str">
        <f t="array" ref="P9517">_xlfn.XLOOKUP(A9517,subscriptions!B9517:B10004,subscriptions!C9517:C10004)</f>
        <v>Residential</v>
      </c>
      <c r="Q9517" s="10" t="s">
        <v>173</v>
      </c>
      <c r="R9517" s="10" t="s">
        <v>212</v>
      </c>
      <c r="S9517" s="10" t="s">
        <v>3020</v>
      </c>
    </row>
    <row r="9518">
      <c r="A9518" s="1" t="s">
        <v>11881</v>
      </c>
      <c r="B9518" s="1" t="s">
        <v>1141</v>
      </c>
      <c r="C9518" s="1" t="s">
        <v>1200</v>
      </c>
      <c r="D9518" s="1" t="s">
        <v>27</v>
      </c>
      <c r="E9518" s="1" t="s">
        <v>219</v>
      </c>
      <c r="F9518" s="1" t="s">
        <v>220</v>
      </c>
      <c r="G9518" s="1" t="s">
        <v>29443</v>
      </c>
      <c r="H9518" s="1" t="s">
        <v>29444</v>
      </c>
      <c r="I9518" s="4">
        <v>84.34128472222223</v>
      </c>
      <c r="J9518" s="1">
        <v>1000.72</v>
      </c>
      <c r="K9518" s="1">
        <v>143.32</v>
      </c>
      <c r="M9518" s="10">
        <f t="array" ref="M9518">_xlfn.XLOOKUP(A9518,subscriptions!B9518:B10004,subscriptions!D9518:D10004)</f>
        <v>120</v>
      </c>
      <c r="N9518" s="10">
        <f t="array" ref="N9518">_xlfn.XLOOKUP(A9518,subscriptions!B9518:B10004,subscriptions!G9518:G10004)</f>
        <v>5</v>
      </c>
      <c r="O9518" s="10">
        <v>114.0</v>
      </c>
      <c r="P9518" s="10" t="str">
        <f t="array" ref="P9518">_xlfn.XLOOKUP(A9518,subscriptions!B9518:B10004,subscriptions!C9518:C10004)</f>
        <v>Residential</v>
      </c>
      <c r="Q9518" s="10" t="s">
        <v>194</v>
      </c>
      <c r="R9518" s="10" t="s">
        <v>212</v>
      </c>
      <c r="S9518" s="10" t="s">
        <v>259</v>
      </c>
    </row>
    <row r="9519">
      <c r="A9519" s="1" t="s">
        <v>11882</v>
      </c>
      <c r="B9519" s="1" t="s">
        <v>1141</v>
      </c>
      <c r="C9519" s="1" t="s">
        <v>1388</v>
      </c>
      <c r="D9519" s="1" t="s">
        <v>27</v>
      </c>
      <c r="E9519" s="1" t="s">
        <v>219</v>
      </c>
      <c r="F9519" s="1" t="s">
        <v>2446</v>
      </c>
      <c r="G9519" s="1" t="s">
        <v>29445</v>
      </c>
      <c r="H9519" s="1" t="s">
        <v>29446</v>
      </c>
      <c r="I9519" s="4">
        <v>84.33916666666667</v>
      </c>
      <c r="J9519" s="1">
        <v>1961.18</v>
      </c>
      <c r="K9519" s="1">
        <v>443.45</v>
      </c>
      <c r="M9519" s="10">
        <f t="array" ref="M9519">_xlfn.XLOOKUP(A9519,subscriptions!B9519:B10004,subscriptions!D9519:D10004)</f>
        <v>80</v>
      </c>
      <c r="N9519" s="10">
        <f t="array" ref="N9519">_xlfn.XLOOKUP(A9519,subscriptions!B9519:B10004,subscriptions!G9519:G10004)</f>
        <v>10</v>
      </c>
      <c r="O9519" s="10">
        <v>72.0</v>
      </c>
      <c r="P9519" s="10" t="str">
        <f t="array" ref="P9519">_xlfn.XLOOKUP(A9519,subscriptions!B9519:B10004,subscriptions!C9519:C10004)</f>
        <v>Roam</v>
      </c>
      <c r="Q9519" s="10" t="s">
        <v>128</v>
      </c>
      <c r="R9519" s="10" t="s">
        <v>148</v>
      </c>
      <c r="S9519" s="10" t="s">
        <v>2016</v>
      </c>
    </row>
    <row r="9520">
      <c r="A9520" s="1" t="s">
        <v>11883</v>
      </c>
      <c r="B9520" s="1" t="s">
        <v>1044</v>
      </c>
      <c r="C9520" s="1" t="s">
        <v>524</v>
      </c>
      <c r="D9520" s="1" t="s">
        <v>27</v>
      </c>
      <c r="E9520" s="1" t="s">
        <v>714</v>
      </c>
      <c r="F9520" s="1" t="s">
        <v>828</v>
      </c>
      <c r="G9520" s="1" t="s">
        <v>29447</v>
      </c>
      <c r="H9520" s="1" t="s">
        <v>29448</v>
      </c>
      <c r="I9520" s="4">
        <v>84.1751736111111</v>
      </c>
      <c r="J9520" s="1">
        <v>1180.73</v>
      </c>
      <c r="K9520" s="1">
        <v>135.55</v>
      </c>
      <c r="M9520" s="10">
        <f t="array" ref="M9520">_xlfn.XLOOKUP(A9520,subscriptions!B9520:B10004,subscriptions!D9520:D10004)</f>
        <v>120</v>
      </c>
      <c r="N9520" s="10">
        <f t="array" ref="N9520">_xlfn.XLOOKUP(A9520,subscriptions!B9520:B10004,subscriptions!G9520:G10004)</f>
        <v>20</v>
      </c>
      <c r="O9520" s="10">
        <v>96.0</v>
      </c>
      <c r="P9520" s="10" t="str">
        <f t="array" ref="P9520">_xlfn.XLOOKUP(A9520,subscriptions!B9520:B10004,subscriptions!C9520:C10004)</f>
        <v>Residential</v>
      </c>
      <c r="Q9520" s="10" t="s">
        <v>128</v>
      </c>
      <c r="R9520" s="10" t="s">
        <v>148</v>
      </c>
      <c r="S9520" s="10" t="s">
        <v>1198</v>
      </c>
    </row>
    <row r="9521">
      <c r="A9521" s="1" t="s">
        <v>11884</v>
      </c>
      <c r="B9521" s="1" t="s">
        <v>645</v>
      </c>
      <c r="C9521" s="1" t="s">
        <v>1507</v>
      </c>
      <c r="D9521" s="1" t="s">
        <v>153</v>
      </c>
      <c r="E9521" s="1" t="s">
        <v>280</v>
      </c>
      <c r="F9521" s="1" t="s">
        <v>2239</v>
      </c>
      <c r="G9521" s="1" t="s">
        <v>29449</v>
      </c>
      <c r="H9521" s="1" t="s">
        <v>29450</v>
      </c>
      <c r="I9521" s="4">
        <v>84.34053240740741</v>
      </c>
      <c r="J9521" s="1">
        <v>805.0</v>
      </c>
      <c r="K9521" s="1">
        <v>126.78</v>
      </c>
      <c r="M9521" s="10">
        <f t="array" ref="M9521">_xlfn.XLOOKUP(A9521,subscriptions!B9521:B10004,subscriptions!D9521:D10004)</f>
        <v>80</v>
      </c>
      <c r="N9521" s="10">
        <f t="array" ref="N9521">_xlfn.XLOOKUP(A9521,subscriptions!B9521:B10004,subscriptions!G9521:G10004)</f>
        <v>0</v>
      </c>
      <c r="O9521" s="10">
        <v>80.0</v>
      </c>
      <c r="P9521" s="10" t="str">
        <f t="array" ref="P9521">_xlfn.XLOOKUP(A9521,subscriptions!B9521:B10004,subscriptions!C9521:C10004)</f>
        <v>Roam</v>
      </c>
      <c r="Q9521" s="10" t="s">
        <v>173</v>
      </c>
      <c r="R9521" s="10" t="s">
        <v>148</v>
      </c>
      <c r="S9521" s="10" t="s">
        <v>616</v>
      </c>
    </row>
    <row r="9522">
      <c r="A9522" s="1" t="s">
        <v>11885</v>
      </c>
      <c r="B9522" s="1" t="s">
        <v>1995</v>
      </c>
      <c r="C9522" s="1" t="s">
        <v>3912</v>
      </c>
      <c r="D9522" s="1" t="s">
        <v>153</v>
      </c>
      <c r="E9522" s="1" t="s">
        <v>239</v>
      </c>
      <c r="F9522" s="1" t="s">
        <v>3181</v>
      </c>
      <c r="G9522" s="1" t="s">
        <v>29451</v>
      </c>
      <c r="H9522" s="1" t="s">
        <v>29452</v>
      </c>
      <c r="I9522" s="4">
        <v>84.16826388888889</v>
      </c>
      <c r="J9522" s="1">
        <v>633.66</v>
      </c>
      <c r="K9522" s="1">
        <v>139.85</v>
      </c>
      <c r="M9522" s="10">
        <f t="array" ref="M9522">_xlfn.XLOOKUP(A9522,subscriptions!B9522:B10004,subscriptions!D9522:D10004)</f>
        <v>120</v>
      </c>
      <c r="N9522" s="10">
        <f t="array" ref="N9522">_xlfn.XLOOKUP(A9522,subscriptions!B9522:B10004,subscriptions!G9522:G10004)</f>
        <v>5</v>
      </c>
      <c r="O9522" s="10">
        <v>114.0</v>
      </c>
      <c r="P9522" s="10" t="str">
        <f t="array" ref="P9522">_xlfn.XLOOKUP(A9522,subscriptions!B9522:B10004,subscriptions!C9522:C10004)</f>
        <v>Residential</v>
      </c>
      <c r="Q9522" s="10" t="s">
        <v>194</v>
      </c>
      <c r="R9522" s="10" t="s">
        <v>212</v>
      </c>
      <c r="S9522" s="10" t="s">
        <v>1042</v>
      </c>
    </row>
    <row r="9523">
      <c r="A9523" s="1" t="s">
        <v>11887</v>
      </c>
      <c r="B9523" s="1" t="s">
        <v>4509</v>
      </c>
      <c r="C9523" s="1" t="s">
        <v>26</v>
      </c>
      <c r="D9523" s="1" t="s">
        <v>153</v>
      </c>
      <c r="E9523" s="1" t="s">
        <v>239</v>
      </c>
      <c r="F9523" s="1" t="s">
        <v>2132</v>
      </c>
      <c r="G9523" s="1" t="s">
        <v>29453</v>
      </c>
      <c r="H9523" s="1" t="s">
        <v>29454</v>
      </c>
      <c r="I9523" s="4">
        <v>84.29673611111112</v>
      </c>
      <c r="J9523" s="1">
        <v>1463.93</v>
      </c>
      <c r="K9523" s="1">
        <v>249.99</v>
      </c>
      <c r="M9523" s="10">
        <f t="array" ref="M9523">_xlfn.XLOOKUP(A9523,subscriptions!B9523:B10004,subscriptions!D9523:D10004)</f>
        <v>250</v>
      </c>
      <c r="N9523" s="10">
        <f t="array" ref="N9523">_xlfn.XLOOKUP(A9523,subscriptions!B9523:B10004,subscriptions!G9523:G10004)</f>
        <v>10</v>
      </c>
      <c r="O9523" s="10">
        <v>225.0</v>
      </c>
      <c r="P9523" s="10" t="str">
        <f t="array" ref="P9523">_xlfn.XLOOKUP(A9523,subscriptions!B9523:B10004,subscriptions!C9523:C10004)</f>
        <v>Business</v>
      </c>
      <c r="Q9523" s="10" t="s">
        <v>128</v>
      </c>
      <c r="R9523" s="10" t="s">
        <v>129</v>
      </c>
      <c r="S9523" s="10" t="s">
        <v>373</v>
      </c>
    </row>
    <row r="9524">
      <c r="A9524" s="1" t="s">
        <v>11889</v>
      </c>
      <c r="B9524" s="1" t="s">
        <v>814</v>
      </c>
      <c r="C9524" s="1" t="s">
        <v>1973</v>
      </c>
      <c r="D9524" s="1" t="s">
        <v>153</v>
      </c>
      <c r="E9524" s="1" t="s">
        <v>262</v>
      </c>
      <c r="F9524" s="1" t="s">
        <v>263</v>
      </c>
      <c r="G9524" s="1" t="s">
        <v>29455</v>
      </c>
      <c r="H9524" s="1" t="s">
        <v>29456</v>
      </c>
      <c r="I9524" s="4">
        <v>84.41891203703703</v>
      </c>
      <c r="J9524" s="1">
        <v>4248.0</v>
      </c>
      <c r="K9524" s="1">
        <v>448.63</v>
      </c>
      <c r="M9524" s="10">
        <f t="array" ref="M9524">_xlfn.XLOOKUP(A9524,subscriptions!B9524:B10004,subscriptions!D9524:D10004)</f>
        <v>80</v>
      </c>
      <c r="N9524" s="10">
        <f t="array" ref="N9524">_xlfn.XLOOKUP(A9524,subscriptions!B9524:B10004,subscriptions!G9524:G10004)</f>
        <v>20</v>
      </c>
      <c r="O9524" s="10">
        <v>64.0</v>
      </c>
      <c r="P9524" s="10" t="str">
        <f t="array" ref="P9524">_xlfn.XLOOKUP(A9524,subscriptions!B9524:B10004,subscriptions!C9524:C10004)</f>
        <v>Roam</v>
      </c>
      <c r="Q9524" s="10" t="s">
        <v>128</v>
      </c>
      <c r="R9524" s="10" t="s">
        <v>148</v>
      </c>
      <c r="S9524" s="10" t="s">
        <v>1822</v>
      </c>
    </row>
    <row r="9525">
      <c r="A9525" s="1" t="s">
        <v>11890</v>
      </c>
      <c r="B9525" s="1" t="s">
        <v>772</v>
      </c>
      <c r="C9525" s="1" t="s">
        <v>605</v>
      </c>
      <c r="D9525" s="1" t="s">
        <v>153</v>
      </c>
      <c r="E9525" s="1" t="s">
        <v>280</v>
      </c>
      <c r="F9525" s="1" t="s">
        <v>873</v>
      </c>
      <c r="G9525" s="1" t="s">
        <v>29457</v>
      </c>
      <c r="H9525" s="1" t="s">
        <v>29458</v>
      </c>
      <c r="I9525" s="4">
        <v>84.38002314814815</v>
      </c>
      <c r="J9525" s="1">
        <v>1720.95</v>
      </c>
      <c r="K9525" s="1">
        <v>227.69</v>
      </c>
      <c r="M9525" s="10">
        <f t="array" ref="M9525">_xlfn.XLOOKUP(A9525,subscriptions!B9525:B10004,subscriptions!D9525:D10004)</f>
        <v>120</v>
      </c>
      <c r="N9525" s="10">
        <f t="array" ref="N9525">_xlfn.XLOOKUP(A9525,subscriptions!B9525:B10004,subscriptions!G9525:G10004)</f>
        <v>0</v>
      </c>
      <c r="O9525" s="10">
        <v>120.0</v>
      </c>
      <c r="P9525" s="10" t="str">
        <f t="array" ref="P9525">_xlfn.XLOOKUP(A9525,subscriptions!B9525:B10004,subscriptions!C9525:C10004)</f>
        <v>Residential</v>
      </c>
      <c r="Q9525" s="10" t="s">
        <v>173</v>
      </c>
      <c r="R9525" s="10" t="s">
        <v>212</v>
      </c>
      <c r="S9525" s="10" t="s">
        <v>698</v>
      </c>
    </row>
    <row r="9526">
      <c r="A9526" s="1" t="s">
        <v>11891</v>
      </c>
      <c r="B9526" s="1" t="s">
        <v>1995</v>
      </c>
      <c r="C9526" s="1" t="s">
        <v>1492</v>
      </c>
      <c r="D9526" s="1" t="s">
        <v>153</v>
      </c>
      <c r="E9526" s="1" t="s">
        <v>714</v>
      </c>
      <c r="F9526" s="1" t="s">
        <v>2562</v>
      </c>
      <c r="G9526" s="1" t="s">
        <v>29459</v>
      </c>
      <c r="H9526" s="1" t="s">
        <v>29460</v>
      </c>
      <c r="I9526" s="4">
        <v>84.17443287037037</v>
      </c>
      <c r="J9526" s="1">
        <v>166.53</v>
      </c>
      <c r="K9526" s="1">
        <v>22.93</v>
      </c>
      <c r="M9526" s="10">
        <f t="array" ref="M9526">_xlfn.XLOOKUP(A9526,subscriptions!B9526:B10004,subscriptions!D9526:D10004)</f>
        <v>120</v>
      </c>
      <c r="N9526" s="10">
        <f t="array" ref="N9526">_xlfn.XLOOKUP(A9526,subscriptions!B9526:B10004,subscriptions!G9526:G10004)</f>
        <v>5</v>
      </c>
      <c r="O9526" s="10">
        <v>114.0</v>
      </c>
      <c r="P9526" s="10" t="str">
        <f t="array" ref="P9526">_xlfn.XLOOKUP(A9526,subscriptions!B9526:B10004,subscriptions!C9526:C10004)</f>
        <v>Residential</v>
      </c>
      <c r="Q9526" s="10" t="s">
        <v>194</v>
      </c>
      <c r="R9526" s="10" t="s">
        <v>212</v>
      </c>
      <c r="S9526" s="10" t="s">
        <v>507</v>
      </c>
    </row>
    <row r="9527">
      <c r="A9527" s="1" t="s">
        <v>11892</v>
      </c>
      <c r="B9527" s="1" t="s">
        <v>814</v>
      </c>
      <c r="C9527" s="1" t="s">
        <v>1142</v>
      </c>
      <c r="D9527" s="1" t="s">
        <v>153</v>
      </c>
      <c r="E9527" s="1" t="s">
        <v>280</v>
      </c>
      <c r="F9527" s="1" t="s">
        <v>1446</v>
      </c>
      <c r="G9527" s="1" t="s">
        <v>29461</v>
      </c>
      <c r="H9527" s="1" t="s">
        <v>29462</v>
      </c>
      <c r="I9527" s="4">
        <v>84.38288194444445</v>
      </c>
      <c r="J9527" s="1">
        <v>976.18</v>
      </c>
      <c r="K9527" s="1">
        <v>123.99</v>
      </c>
      <c r="M9527" s="10">
        <f t="array" ref="M9527">_xlfn.XLOOKUP(A9527,subscriptions!B9527:B10004,subscriptions!D9527:D10004)</f>
        <v>120</v>
      </c>
      <c r="N9527" s="10">
        <f t="array" ref="N9527">_xlfn.XLOOKUP(A9527,subscriptions!B9527:B10004,subscriptions!G9527:G10004)</f>
        <v>10</v>
      </c>
      <c r="O9527" s="10">
        <v>108.0</v>
      </c>
      <c r="P9527" s="10" t="str">
        <f t="array" ref="P9527">_xlfn.XLOOKUP(A9527,subscriptions!B9527:B10004,subscriptions!C9527:C10004)</f>
        <v>Residential</v>
      </c>
      <c r="Q9527" s="10" t="s">
        <v>128</v>
      </c>
      <c r="R9527" s="10" t="s">
        <v>212</v>
      </c>
      <c r="S9527" s="10" t="s">
        <v>671</v>
      </c>
    </row>
    <row r="9528">
      <c r="A9528" s="1" t="s">
        <v>11893</v>
      </c>
      <c r="B9528" s="1" t="s">
        <v>1527</v>
      </c>
      <c r="C9528" s="1" t="s">
        <v>1142</v>
      </c>
      <c r="D9528" s="1" t="s">
        <v>153</v>
      </c>
      <c r="E9528" s="1" t="s">
        <v>111</v>
      </c>
      <c r="F9528" s="1" t="s">
        <v>112</v>
      </c>
      <c r="G9528" s="1" t="s">
        <v>29463</v>
      </c>
      <c r="H9528" s="1" t="s">
        <v>29464</v>
      </c>
      <c r="I9528" s="4">
        <v>84.29523148148148</v>
      </c>
      <c r="J9528" s="1">
        <v>3372.19</v>
      </c>
      <c r="K9528" s="1">
        <v>338.35</v>
      </c>
      <c r="M9528" s="10">
        <f t="array" ref="M9528">_xlfn.XLOOKUP(A9528,subscriptions!B9528:B10004,subscriptions!D9528:D10004)</f>
        <v>120</v>
      </c>
      <c r="N9528" s="10">
        <f t="array" ref="N9528">_xlfn.XLOOKUP(A9528,subscriptions!B9528:B10004,subscriptions!G9528:G10004)</f>
        <v>20</v>
      </c>
      <c r="O9528" s="10">
        <v>96.0</v>
      </c>
      <c r="P9528" s="10" t="str">
        <f t="array" ref="P9528">_xlfn.XLOOKUP(A9528,subscriptions!B9528:B10004,subscriptions!C9528:C10004)</f>
        <v>Residential</v>
      </c>
      <c r="Q9528" s="10" t="s">
        <v>128</v>
      </c>
      <c r="R9528" s="10" t="s">
        <v>148</v>
      </c>
      <c r="S9528" s="10" t="s">
        <v>1026</v>
      </c>
    </row>
    <row r="9529">
      <c r="A9529" s="1" t="s">
        <v>11894</v>
      </c>
      <c r="B9529" s="1" t="s">
        <v>329</v>
      </c>
      <c r="C9529" s="1" t="s">
        <v>827</v>
      </c>
      <c r="D9529" s="1" t="s">
        <v>27</v>
      </c>
      <c r="E9529" s="1" t="s">
        <v>262</v>
      </c>
      <c r="F9529" s="1" t="s">
        <v>4113</v>
      </c>
      <c r="G9529" s="1" t="s">
        <v>29465</v>
      </c>
      <c r="H9529" s="1" t="s">
        <v>29466</v>
      </c>
      <c r="I9529" s="4">
        <v>84.33824074074074</v>
      </c>
      <c r="J9529" s="1">
        <v>198.84</v>
      </c>
      <c r="K9529" s="1">
        <v>45.92</v>
      </c>
      <c r="M9529" s="10">
        <f t="array" ref="M9529">_xlfn.XLOOKUP(A9529,subscriptions!B9529:B10004,subscriptions!D9529:D10004)</f>
        <v>50</v>
      </c>
      <c r="N9529" s="10">
        <f t="array" ref="N9529">_xlfn.XLOOKUP(A9529,subscriptions!B9529:B10004,subscriptions!G9529:G10004)</f>
        <v>0</v>
      </c>
      <c r="O9529" s="10">
        <v>50.0</v>
      </c>
      <c r="P9529" s="10" t="str">
        <f t="array" ref="P9529">_xlfn.XLOOKUP(A9529,subscriptions!B9529:B10004,subscriptions!C9529:C10004)</f>
        <v>Mini</v>
      </c>
      <c r="Q9529" s="10" t="s">
        <v>173</v>
      </c>
      <c r="R9529" s="10" t="s">
        <v>148</v>
      </c>
      <c r="S9529" s="10" t="s">
        <v>2086</v>
      </c>
    </row>
    <row r="9530">
      <c r="A9530" s="1" t="s">
        <v>11895</v>
      </c>
      <c r="B9530" s="1" t="s">
        <v>409</v>
      </c>
      <c r="C9530" s="1" t="s">
        <v>673</v>
      </c>
      <c r="D9530" s="1" t="s">
        <v>27</v>
      </c>
      <c r="E9530" s="1" t="s">
        <v>262</v>
      </c>
      <c r="F9530" s="1" t="s">
        <v>392</v>
      </c>
      <c r="G9530" s="1" t="s">
        <v>29467</v>
      </c>
      <c r="H9530" s="1" t="s">
        <v>29468</v>
      </c>
      <c r="I9530" s="4">
        <v>84.33905092592593</v>
      </c>
      <c r="J9530" s="1">
        <v>6797.94</v>
      </c>
      <c r="K9530" s="1">
        <v>1077.84</v>
      </c>
      <c r="M9530" s="10">
        <f t="array" ref="M9530">_xlfn.XLOOKUP(A9530,subscriptions!B9530:B10004,subscriptions!D9530:D10004)</f>
        <v>120</v>
      </c>
      <c r="N9530" s="10">
        <f t="array" ref="N9530">_xlfn.XLOOKUP(A9530,subscriptions!B9530:B10004,subscriptions!G9530:G10004)</f>
        <v>5</v>
      </c>
      <c r="O9530" s="10">
        <v>114.0</v>
      </c>
      <c r="P9530" s="10" t="str">
        <f t="array" ref="P9530">_xlfn.XLOOKUP(A9530,subscriptions!B9530:B10004,subscriptions!C9530:C10004)</f>
        <v>Residential</v>
      </c>
      <c r="Q9530" s="10" t="s">
        <v>194</v>
      </c>
      <c r="R9530" s="10" t="s">
        <v>212</v>
      </c>
      <c r="S9530" s="10" t="s">
        <v>2016</v>
      </c>
    </row>
    <row r="9531">
      <c r="A9531" s="1" t="s">
        <v>11896</v>
      </c>
      <c r="B9531" s="1" t="s">
        <v>1414</v>
      </c>
      <c r="C9531" s="1" t="s">
        <v>509</v>
      </c>
      <c r="D9531" s="1" t="s">
        <v>27</v>
      </c>
      <c r="E9531" s="1" t="s">
        <v>219</v>
      </c>
      <c r="F9531" s="1" t="s">
        <v>4220</v>
      </c>
      <c r="G9531" s="1" t="s">
        <v>29469</v>
      </c>
      <c r="H9531" s="1" t="s">
        <v>29470</v>
      </c>
      <c r="I9531" s="4">
        <v>84.25209490740741</v>
      </c>
      <c r="J9531" s="1">
        <v>4515.94</v>
      </c>
      <c r="K9531" s="1">
        <v>763.12</v>
      </c>
      <c r="M9531" s="10">
        <f t="array" ref="M9531">_xlfn.XLOOKUP(A9531,subscriptions!B9531:B10004,subscriptions!D9531:D10004)</f>
        <v>120</v>
      </c>
      <c r="N9531" s="10">
        <f t="array" ref="N9531">_xlfn.XLOOKUP(A9531,subscriptions!B9531:B10004,subscriptions!G9531:G10004)</f>
        <v>10</v>
      </c>
      <c r="O9531" s="10">
        <v>108.0</v>
      </c>
      <c r="P9531" s="10" t="str">
        <f t="array" ref="P9531">_xlfn.XLOOKUP(A9531,subscriptions!B9531:B10004,subscriptions!C9531:C10004)</f>
        <v>Residential</v>
      </c>
      <c r="Q9531" s="10" t="s">
        <v>128</v>
      </c>
      <c r="R9531" s="10" t="s">
        <v>212</v>
      </c>
      <c r="S9531" s="10" t="s">
        <v>1008</v>
      </c>
    </row>
    <row r="9532">
      <c r="A9532" s="1" t="s">
        <v>11897</v>
      </c>
      <c r="B9532" s="1" t="s">
        <v>899</v>
      </c>
      <c r="C9532" s="1" t="s">
        <v>391</v>
      </c>
      <c r="D9532" s="1" t="s">
        <v>27</v>
      </c>
      <c r="E9532" s="1" t="s">
        <v>714</v>
      </c>
      <c r="F9532" s="1" t="s">
        <v>1951</v>
      </c>
      <c r="G9532" s="1" t="s">
        <v>29471</v>
      </c>
      <c r="H9532" s="1" t="s">
        <v>29472</v>
      </c>
      <c r="I9532" s="4">
        <v>84.1703125</v>
      </c>
      <c r="J9532" s="1">
        <v>172.26</v>
      </c>
      <c r="K9532" s="1">
        <v>44.73</v>
      </c>
      <c r="M9532" s="10">
        <f t="array" ref="M9532">_xlfn.XLOOKUP(A9532,subscriptions!B9532:B10004,subscriptions!D9532:D10004)</f>
        <v>50</v>
      </c>
      <c r="N9532" s="10">
        <f t="array" ref="N9532">_xlfn.XLOOKUP(A9532,subscriptions!B9532:B10004,subscriptions!G9532:G10004)</f>
        <v>20</v>
      </c>
      <c r="O9532" s="10">
        <v>40.0</v>
      </c>
      <c r="P9532" s="10" t="str">
        <f t="array" ref="P9532">_xlfn.XLOOKUP(A9532,subscriptions!B9532:B10004,subscriptions!C9532:C10004)</f>
        <v>Mini</v>
      </c>
      <c r="Q9532" s="10" t="s">
        <v>128</v>
      </c>
      <c r="R9532" s="10" t="s">
        <v>148</v>
      </c>
      <c r="S9532" s="10" t="s">
        <v>2494</v>
      </c>
    </row>
    <row r="9533">
      <c r="A9533" s="1" t="s">
        <v>11898</v>
      </c>
      <c r="B9533" s="1" t="s">
        <v>1303</v>
      </c>
      <c r="C9533" s="1" t="s">
        <v>391</v>
      </c>
      <c r="D9533" s="1" t="s">
        <v>153</v>
      </c>
      <c r="E9533" s="1" t="s">
        <v>28</v>
      </c>
      <c r="F9533" s="1" t="s">
        <v>1639</v>
      </c>
      <c r="G9533" s="1" t="s">
        <v>29473</v>
      </c>
      <c r="H9533" s="1" t="s">
        <v>29474</v>
      </c>
      <c r="I9533" s="4">
        <v>84.3793287037037</v>
      </c>
      <c r="J9533" s="1">
        <v>4113.88</v>
      </c>
      <c r="K9533" s="1">
        <v>965.29</v>
      </c>
      <c r="M9533" s="10">
        <f t="array" ref="M9533">_xlfn.XLOOKUP(A9533,subscriptions!B9533:B10004,subscriptions!D9533:D10004)</f>
        <v>120</v>
      </c>
      <c r="N9533" s="10">
        <f t="array" ref="N9533">_xlfn.XLOOKUP(A9533,subscriptions!B9533:B10004,subscriptions!G9533:G10004)</f>
        <v>0</v>
      </c>
      <c r="O9533" s="10">
        <v>120.0</v>
      </c>
      <c r="P9533" s="10" t="str">
        <f t="array" ref="P9533">_xlfn.XLOOKUP(A9533,subscriptions!B9533:B10004,subscriptions!C9533:C10004)</f>
        <v>Residential</v>
      </c>
      <c r="Q9533" s="10" t="s">
        <v>173</v>
      </c>
      <c r="R9533" s="10" t="s">
        <v>212</v>
      </c>
      <c r="S9533" s="10" t="s">
        <v>2380</v>
      </c>
    </row>
    <row r="9534">
      <c r="A9534" s="1" t="s">
        <v>11899</v>
      </c>
      <c r="B9534" s="1" t="s">
        <v>1173</v>
      </c>
      <c r="C9534" s="1" t="s">
        <v>605</v>
      </c>
      <c r="D9534" s="1" t="s">
        <v>27</v>
      </c>
      <c r="E9534" s="1" t="s">
        <v>179</v>
      </c>
      <c r="F9534" s="1" t="s">
        <v>844</v>
      </c>
      <c r="G9534" s="1" t="s">
        <v>29475</v>
      </c>
      <c r="H9534" s="1" t="s">
        <v>29476</v>
      </c>
      <c r="I9534" s="4">
        <v>84.25150462962964</v>
      </c>
      <c r="J9534" s="1">
        <v>726.79</v>
      </c>
      <c r="K9534" s="1">
        <v>166.71</v>
      </c>
      <c r="L9534" s="1">
        <v>100.0</v>
      </c>
      <c r="M9534" s="10">
        <f t="array" ref="M9534">_xlfn.XLOOKUP(A9534,subscriptions!B9534:B10004,subscriptions!D9534:D10004)</f>
        <v>120</v>
      </c>
      <c r="N9534" s="10">
        <f t="array" ref="N9534">_xlfn.XLOOKUP(A9534,subscriptions!B9534:B10004,subscriptions!G9534:G10004)</f>
        <v>5</v>
      </c>
      <c r="O9534" s="10">
        <v>114.0</v>
      </c>
      <c r="P9534" s="10" t="str">
        <f t="array" ref="P9534">_xlfn.XLOOKUP(A9534,subscriptions!B9534:B10004,subscriptions!C9534:C10004)</f>
        <v>Residential</v>
      </c>
      <c r="Q9534" s="10" t="s">
        <v>194</v>
      </c>
      <c r="R9534" s="10" t="s">
        <v>212</v>
      </c>
      <c r="S9534" s="10" t="s">
        <v>4065</v>
      </c>
    </row>
    <row r="9535">
      <c r="A9535" s="1" t="s">
        <v>11900</v>
      </c>
      <c r="B9535" s="1" t="s">
        <v>295</v>
      </c>
      <c r="C9535" s="1" t="s">
        <v>456</v>
      </c>
      <c r="D9535" s="1" t="s">
        <v>153</v>
      </c>
      <c r="E9535" s="1" t="s">
        <v>239</v>
      </c>
      <c r="F9535" s="1" t="s">
        <v>2076</v>
      </c>
      <c r="G9535" s="1" t="s">
        <v>29477</v>
      </c>
      <c r="H9535" s="1" t="s">
        <v>29478</v>
      </c>
      <c r="I9535" s="4">
        <v>84.25841435185185</v>
      </c>
      <c r="J9535" s="1">
        <v>2843.68</v>
      </c>
      <c r="K9535" s="1">
        <v>463.23</v>
      </c>
      <c r="M9535" s="10">
        <f t="array" ref="M9535">_xlfn.XLOOKUP(A9535,subscriptions!B9535:B10004,subscriptions!D9535:D10004)</f>
        <v>120</v>
      </c>
      <c r="N9535" s="10">
        <f t="array" ref="N9535">_xlfn.XLOOKUP(A9535,subscriptions!B9535:B10004,subscriptions!G9535:G10004)</f>
        <v>10</v>
      </c>
      <c r="O9535" s="10">
        <v>108.0</v>
      </c>
      <c r="P9535" s="10" t="str">
        <f t="array" ref="P9535">_xlfn.XLOOKUP(A9535,subscriptions!B9535:B10004,subscriptions!C9535:C10004)</f>
        <v>Residential</v>
      </c>
      <c r="Q9535" s="10" t="s">
        <v>128</v>
      </c>
      <c r="R9535" s="10" t="s">
        <v>212</v>
      </c>
      <c r="S9535" s="10" t="s">
        <v>4148</v>
      </c>
    </row>
    <row r="9536">
      <c r="A9536" s="1" t="s">
        <v>11903</v>
      </c>
      <c r="B9536" s="1" t="s">
        <v>150</v>
      </c>
      <c r="C9536" s="1" t="s">
        <v>3912</v>
      </c>
      <c r="D9536" s="1" t="s">
        <v>153</v>
      </c>
      <c r="E9536" s="1" t="s">
        <v>280</v>
      </c>
      <c r="F9536" s="1" t="s">
        <v>1446</v>
      </c>
      <c r="G9536" s="1" t="s">
        <v>29479</v>
      </c>
      <c r="H9536" s="1" t="s">
        <v>29480</v>
      </c>
      <c r="I9536" s="4">
        <v>84.29738425925926</v>
      </c>
      <c r="J9536" s="1">
        <v>862.92</v>
      </c>
      <c r="K9536" s="1">
        <v>144.04</v>
      </c>
      <c r="M9536" s="10">
        <f t="array" ref="M9536">_xlfn.XLOOKUP(A9536,subscriptions!B9536:B10004,subscriptions!D9536:D10004)</f>
        <v>250</v>
      </c>
      <c r="N9536" s="10">
        <f t="array" ref="N9536">_xlfn.XLOOKUP(A9536,subscriptions!B9536:B10004,subscriptions!G9536:G10004)</f>
        <v>20</v>
      </c>
      <c r="O9536" s="10">
        <v>200.0</v>
      </c>
      <c r="P9536" s="10" t="str">
        <f t="array" ref="P9536">_xlfn.XLOOKUP(A9536,subscriptions!B9536:B10004,subscriptions!C9536:C10004)</f>
        <v>Business</v>
      </c>
      <c r="Q9536" s="10" t="s">
        <v>128</v>
      </c>
      <c r="R9536" s="10" t="s">
        <v>129</v>
      </c>
      <c r="S9536" s="10" t="s">
        <v>407</v>
      </c>
    </row>
    <row r="9537">
      <c r="A9537" s="1" t="s">
        <v>11904</v>
      </c>
      <c r="B9537" s="1" t="s">
        <v>657</v>
      </c>
      <c r="C9537" s="1" t="s">
        <v>1415</v>
      </c>
      <c r="D9537" s="1" t="s">
        <v>153</v>
      </c>
      <c r="E9537" s="1" t="s">
        <v>111</v>
      </c>
      <c r="F9537" s="1" t="s">
        <v>1227</v>
      </c>
      <c r="G9537" s="1" t="s">
        <v>29481</v>
      </c>
      <c r="H9537" s="1" t="s">
        <v>29482</v>
      </c>
      <c r="I9537" s="4">
        <v>84.41748842592592</v>
      </c>
      <c r="J9537" s="1">
        <v>922.02</v>
      </c>
      <c r="K9537" s="1">
        <v>124.07</v>
      </c>
      <c r="M9537" s="10">
        <f t="array" ref="M9537">_xlfn.XLOOKUP(A9537,subscriptions!B9537:B10004,subscriptions!D9537:D10004)</f>
        <v>80</v>
      </c>
      <c r="N9537" s="10">
        <f t="array" ref="N9537">_xlfn.XLOOKUP(A9537,subscriptions!B9537:B10004,subscriptions!G9537:G10004)</f>
        <v>0</v>
      </c>
      <c r="O9537" s="10">
        <v>80.0</v>
      </c>
      <c r="P9537" s="10" t="str">
        <f t="array" ref="P9537">_xlfn.XLOOKUP(A9537,subscriptions!B9537:B10004,subscriptions!C9537:C10004)</f>
        <v>Roam</v>
      </c>
      <c r="Q9537" s="10" t="s">
        <v>173</v>
      </c>
      <c r="R9537" s="10" t="s">
        <v>148</v>
      </c>
      <c r="S9537" s="10" t="s">
        <v>327</v>
      </c>
    </row>
    <row r="9538">
      <c r="A9538" s="1" t="s">
        <v>11905</v>
      </c>
      <c r="B9538" s="1" t="s">
        <v>508</v>
      </c>
      <c r="C9538" s="1" t="s">
        <v>920</v>
      </c>
      <c r="D9538" s="1" t="s">
        <v>153</v>
      </c>
      <c r="E9538" s="1" t="s">
        <v>219</v>
      </c>
      <c r="F9538" s="1" t="s">
        <v>2446</v>
      </c>
      <c r="G9538" s="1" t="s">
        <v>29483</v>
      </c>
      <c r="H9538" s="1" t="s">
        <v>29484</v>
      </c>
      <c r="I9538" s="4">
        <v>84.33975694444445</v>
      </c>
      <c r="J9538" s="1">
        <v>1558.68</v>
      </c>
      <c r="K9538" s="1">
        <v>380.18</v>
      </c>
      <c r="M9538" s="10">
        <f t="array" ref="M9538">_xlfn.XLOOKUP(A9538,subscriptions!B9538:B10004,subscriptions!D9538:D10004)</f>
        <v>80</v>
      </c>
      <c r="N9538" s="10">
        <f t="array" ref="N9538">_xlfn.XLOOKUP(A9538,subscriptions!B9538:B10004,subscriptions!G9538:G10004)</f>
        <v>5</v>
      </c>
      <c r="O9538" s="10">
        <v>76.0</v>
      </c>
      <c r="P9538" s="10" t="str">
        <f t="array" ref="P9538">_xlfn.XLOOKUP(A9538,subscriptions!B9538:B10004,subscriptions!C9538:C10004)</f>
        <v>Roam</v>
      </c>
      <c r="Q9538" s="10" t="s">
        <v>194</v>
      </c>
      <c r="R9538" s="10" t="s">
        <v>148</v>
      </c>
      <c r="S9538" s="10" t="s">
        <v>234</v>
      </c>
    </row>
    <row r="9539">
      <c r="A9539" s="1" t="s">
        <v>11906</v>
      </c>
      <c r="B9539" s="1" t="s">
        <v>355</v>
      </c>
      <c r="C9539" s="1" t="s">
        <v>2007</v>
      </c>
      <c r="D9539" s="1" t="s">
        <v>153</v>
      </c>
      <c r="E9539" s="1" t="s">
        <v>179</v>
      </c>
      <c r="F9539" s="1" t="s">
        <v>181</v>
      </c>
      <c r="G9539" s="1" t="s">
        <v>29485</v>
      </c>
      <c r="H9539" s="1" t="s">
        <v>29486</v>
      </c>
      <c r="I9539" s="4">
        <v>84.21186342592593</v>
      </c>
      <c r="J9539" s="1">
        <v>2284.0</v>
      </c>
      <c r="K9539" s="1">
        <v>280.51</v>
      </c>
      <c r="L9539" s="1">
        <v>100.0</v>
      </c>
      <c r="M9539" s="10">
        <f t="array" ref="M9539">_xlfn.XLOOKUP(A9539,subscriptions!B9539:B10004,subscriptions!D9539:D10004)</f>
        <v>120</v>
      </c>
      <c r="N9539" s="10">
        <f t="array" ref="N9539">_xlfn.XLOOKUP(A9539,subscriptions!B9539:B10004,subscriptions!G9539:G10004)</f>
        <v>10</v>
      </c>
      <c r="O9539" s="10">
        <v>108.0</v>
      </c>
      <c r="P9539" s="10" t="str">
        <f t="array" ref="P9539">_xlfn.XLOOKUP(A9539,subscriptions!B9539:B10004,subscriptions!C9539:C10004)</f>
        <v>Residential</v>
      </c>
      <c r="Q9539" s="10" t="s">
        <v>128</v>
      </c>
      <c r="R9539" s="10" t="s">
        <v>212</v>
      </c>
      <c r="S9539" s="10" t="s">
        <v>857</v>
      </c>
    </row>
    <row r="9540">
      <c r="A9540" s="1" t="s">
        <v>11907</v>
      </c>
      <c r="B9540" s="1" t="s">
        <v>1865</v>
      </c>
      <c r="C9540" s="1" t="s">
        <v>524</v>
      </c>
      <c r="D9540" s="1" t="s">
        <v>153</v>
      </c>
      <c r="E9540" s="1" t="s">
        <v>239</v>
      </c>
      <c r="F9540" s="1" t="s">
        <v>1186</v>
      </c>
      <c r="G9540" s="1" t="s">
        <v>29487</v>
      </c>
      <c r="H9540" s="1" t="s">
        <v>29488</v>
      </c>
      <c r="I9540" s="4">
        <v>84.21556712962963</v>
      </c>
      <c r="J9540" s="1">
        <v>101.56</v>
      </c>
      <c r="K9540" s="1">
        <v>23.35</v>
      </c>
      <c r="M9540" s="10">
        <f t="array" ref="M9540">_xlfn.XLOOKUP(A9540,subscriptions!B9540:B10004,subscriptions!D9540:D10004)</f>
        <v>80</v>
      </c>
      <c r="N9540" s="10">
        <f t="array" ref="N9540">_xlfn.XLOOKUP(A9540,subscriptions!B9540:B10004,subscriptions!G9540:G10004)</f>
        <v>20</v>
      </c>
      <c r="O9540" s="10">
        <v>64.0</v>
      </c>
      <c r="P9540" s="10" t="str">
        <f t="array" ref="P9540">_xlfn.XLOOKUP(A9540,subscriptions!B9540:B10004,subscriptions!C9540:C10004)</f>
        <v>Roam</v>
      </c>
      <c r="Q9540" s="10" t="s">
        <v>128</v>
      </c>
      <c r="R9540" s="10" t="s">
        <v>148</v>
      </c>
      <c r="S9540" s="10" t="s">
        <v>1212</v>
      </c>
    </row>
    <row r="9541">
      <c r="A9541" s="1" t="s">
        <v>11908</v>
      </c>
      <c r="B9541" s="1" t="s">
        <v>1157</v>
      </c>
      <c r="C9541" s="1" t="s">
        <v>871</v>
      </c>
      <c r="D9541" s="1" t="s">
        <v>27</v>
      </c>
      <c r="E9541" s="1" t="s">
        <v>714</v>
      </c>
      <c r="F9541" s="1" t="s">
        <v>828</v>
      </c>
      <c r="G9541" s="1" t="s">
        <v>29489</v>
      </c>
      <c r="H9541" s="1" t="s">
        <v>29490</v>
      </c>
      <c r="I9541" s="4">
        <v>84.30006944444445</v>
      </c>
      <c r="J9541" s="1">
        <v>1398.99</v>
      </c>
      <c r="K9541" s="1">
        <v>293.47</v>
      </c>
      <c r="M9541" s="10">
        <f t="array" ref="M9541">_xlfn.XLOOKUP(A9541,subscriptions!B9541:B10004,subscriptions!D9541:D10004)</f>
        <v>80</v>
      </c>
      <c r="N9541" s="10">
        <f t="array" ref="N9541">_xlfn.XLOOKUP(A9541,subscriptions!B9541:B10004,subscriptions!G9541:G10004)</f>
        <v>0</v>
      </c>
      <c r="O9541" s="10">
        <v>80.0</v>
      </c>
      <c r="P9541" s="10" t="str">
        <f t="array" ref="P9541">_xlfn.XLOOKUP(A9541,subscriptions!B9541:B10004,subscriptions!C9541:C10004)</f>
        <v>Roam</v>
      </c>
      <c r="Q9541" s="10" t="s">
        <v>173</v>
      </c>
      <c r="R9541" s="10" t="s">
        <v>148</v>
      </c>
      <c r="S9541" s="10" t="s">
        <v>1172</v>
      </c>
    </row>
    <row r="9542">
      <c r="A9542" s="1" t="s">
        <v>11909</v>
      </c>
      <c r="B9542" s="1" t="s">
        <v>589</v>
      </c>
      <c r="C9542" s="1" t="s">
        <v>509</v>
      </c>
      <c r="D9542" s="1" t="s">
        <v>153</v>
      </c>
      <c r="E9542" s="1" t="s">
        <v>714</v>
      </c>
      <c r="F9542" s="1" t="s">
        <v>1866</v>
      </c>
      <c r="G9542" s="1" t="s">
        <v>29491</v>
      </c>
      <c r="H9542" s="1" t="s">
        <v>29492</v>
      </c>
      <c r="I9542" s="4">
        <v>84.37950231481481</v>
      </c>
      <c r="J9542" s="1">
        <v>360.04</v>
      </c>
      <c r="K9542" s="1">
        <v>82.99</v>
      </c>
      <c r="M9542" s="10">
        <f t="array" ref="M9542">_xlfn.XLOOKUP(A9542,subscriptions!B9542:B10004,subscriptions!D9542:D10004)</f>
        <v>80</v>
      </c>
      <c r="N9542" s="10">
        <f t="array" ref="N9542">_xlfn.XLOOKUP(A9542,subscriptions!B9542:B10004,subscriptions!G9542:G10004)</f>
        <v>5</v>
      </c>
      <c r="O9542" s="10">
        <v>76.0</v>
      </c>
      <c r="P9542" s="10" t="str">
        <f t="array" ref="P9542">_xlfn.XLOOKUP(A9542,subscriptions!B9542:B10004,subscriptions!C9542:C10004)</f>
        <v>Roam</v>
      </c>
      <c r="Q9542" s="10" t="s">
        <v>194</v>
      </c>
      <c r="R9542" s="10" t="s">
        <v>148</v>
      </c>
      <c r="S9542" s="10" t="s">
        <v>2380</v>
      </c>
    </row>
    <row r="9543">
      <c r="A9543" s="1" t="s">
        <v>11910</v>
      </c>
      <c r="B9543" s="1" t="s">
        <v>941</v>
      </c>
      <c r="C9543" s="1" t="s">
        <v>296</v>
      </c>
      <c r="D9543" s="1" t="s">
        <v>27</v>
      </c>
      <c r="E9543" s="1" t="s">
        <v>332</v>
      </c>
      <c r="F9543" s="1" t="s">
        <v>510</v>
      </c>
      <c r="G9543" s="1" t="s">
        <v>29493</v>
      </c>
      <c r="H9543" s="1" t="s">
        <v>29494</v>
      </c>
      <c r="I9543" s="4">
        <v>84.29586805555556</v>
      </c>
      <c r="J9543" s="1">
        <v>686.86</v>
      </c>
      <c r="K9543" s="1">
        <v>120.29</v>
      </c>
      <c r="M9543" s="10">
        <f t="array" ref="M9543">_xlfn.XLOOKUP(A9543,subscriptions!B9543:B10004,subscriptions!D9543:D10004)</f>
        <v>80</v>
      </c>
      <c r="N9543" s="10">
        <f t="array" ref="N9543">_xlfn.XLOOKUP(A9543,subscriptions!B9543:B10004,subscriptions!G9543:G10004)</f>
        <v>10</v>
      </c>
      <c r="O9543" s="10">
        <v>72.0</v>
      </c>
      <c r="P9543" s="10" t="str">
        <f t="array" ref="P9543">_xlfn.XLOOKUP(A9543,subscriptions!B9543:B10004,subscriptions!C9543:C10004)</f>
        <v>Roam</v>
      </c>
      <c r="Q9543" s="10" t="s">
        <v>128</v>
      </c>
      <c r="R9543" s="10" t="s">
        <v>148</v>
      </c>
      <c r="S9543" s="10" t="s">
        <v>655</v>
      </c>
    </row>
    <row r="9544">
      <c r="A9544" s="1" t="s">
        <v>11911</v>
      </c>
      <c r="B9544" s="1" t="s">
        <v>645</v>
      </c>
      <c r="C9544" s="1" t="s">
        <v>3912</v>
      </c>
      <c r="D9544" s="1" t="s">
        <v>153</v>
      </c>
      <c r="E9544" s="1" t="s">
        <v>280</v>
      </c>
      <c r="F9544" s="1" t="s">
        <v>376</v>
      </c>
      <c r="G9544" s="1" t="s">
        <v>29495</v>
      </c>
      <c r="H9544" s="1" t="s">
        <v>29496</v>
      </c>
      <c r="I9544" s="4">
        <v>84.29952546296296</v>
      </c>
      <c r="J9544" s="1">
        <v>691.49</v>
      </c>
      <c r="K9544" s="1">
        <v>60.04</v>
      </c>
      <c r="M9544" s="10">
        <f t="array" ref="M9544">_xlfn.XLOOKUP(A9544,subscriptions!B9544:B10004,subscriptions!D9544:D10004)</f>
        <v>120</v>
      </c>
      <c r="N9544" s="10">
        <f t="array" ref="N9544">_xlfn.XLOOKUP(A9544,subscriptions!B9544:B10004,subscriptions!G9544:G10004)</f>
        <v>20</v>
      </c>
      <c r="O9544" s="10">
        <v>96.0</v>
      </c>
      <c r="P9544" s="10" t="str">
        <f t="array" ref="P9544">_xlfn.XLOOKUP(A9544,subscriptions!B9544:B10004,subscriptions!C9544:C10004)</f>
        <v>Residential</v>
      </c>
      <c r="Q9544" s="10" t="s">
        <v>128</v>
      </c>
      <c r="R9544" s="10" t="s">
        <v>148</v>
      </c>
      <c r="S9544" s="10" t="s">
        <v>522</v>
      </c>
    </row>
    <row r="9545">
      <c r="A9545" s="1" t="s">
        <v>11912</v>
      </c>
      <c r="B9545" s="1" t="s">
        <v>555</v>
      </c>
      <c r="C9545" s="1" t="s">
        <v>1678</v>
      </c>
      <c r="D9545" s="1" t="s">
        <v>153</v>
      </c>
      <c r="E9545" s="1" t="s">
        <v>332</v>
      </c>
      <c r="F9545" s="1" t="s">
        <v>788</v>
      </c>
      <c r="G9545" s="1" t="s">
        <v>29497</v>
      </c>
      <c r="H9545" s="1" t="s">
        <v>29498</v>
      </c>
      <c r="I9545" s="4">
        <v>84.37597222222222</v>
      </c>
      <c r="J9545" s="1">
        <v>999.66</v>
      </c>
      <c r="K9545" s="1">
        <v>122.74</v>
      </c>
      <c r="M9545" s="10">
        <f t="array" ref="M9545">_xlfn.XLOOKUP(A9545,subscriptions!B9545:B10004,subscriptions!D9545:D10004)</f>
        <v>250</v>
      </c>
      <c r="N9545" s="10">
        <f t="array" ref="N9545">_xlfn.XLOOKUP(A9545,subscriptions!B9545:B10004,subscriptions!G9545:G10004)</f>
        <v>0</v>
      </c>
      <c r="O9545" s="10">
        <v>250.0</v>
      </c>
      <c r="P9545" s="10" t="str">
        <f t="array" ref="P9545">_xlfn.XLOOKUP(A9545,subscriptions!B9545:B10004,subscriptions!C9545:C10004)</f>
        <v>Business</v>
      </c>
      <c r="Q9545" s="10" t="s">
        <v>173</v>
      </c>
      <c r="R9545" s="10" t="s">
        <v>129</v>
      </c>
      <c r="S9545" s="10" t="s">
        <v>1442</v>
      </c>
    </row>
    <row r="9546">
      <c r="A9546" s="1" t="s">
        <v>11913</v>
      </c>
      <c r="B9546" s="1" t="s">
        <v>177</v>
      </c>
      <c r="C9546" s="1" t="s">
        <v>786</v>
      </c>
      <c r="D9546" s="1" t="s">
        <v>153</v>
      </c>
      <c r="E9546" s="1" t="s">
        <v>714</v>
      </c>
      <c r="F9546" s="1" t="s">
        <v>1730</v>
      </c>
      <c r="G9546" s="1" t="s">
        <v>29499</v>
      </c>
      <c r="H9546" s="1" t="s">
        <v>29500</v>
      </c>
      <c r="I9546" s="4">
        <v>84.1697337962963</v>
      </c>
      <c r="J9546" s="1">
        <v>660.01</v>
      </c>
      <c r="K9546" s="1">
        <v>178.42</v>
      </c>
      <c r="M9546" s="10">
        <f t="array" ref="M9546">_xlfn.XLOOKUP(A9546,subscriptions!B9546:B10004,subscriptions!D9546:D10004)</f>
        <v>120</v>
      </c>
      <c r="N9546" s="10">
        <f t="array" ref="N9546">_xlfn.XLOOKUP(A9546,subscriptions!B9546:B10004,subscriptions!G9546:G10004)</f>
        <v>5</v>
      </c>
      <c r="O9546" s="10">
        <v>114.0</v>
      </c>
      <c r="P9546" s="10" t="str">
        <f t="array" ref="P9546">_xlfn.XLOOKUP(A9546,subscriptions!B9546:B10004,subscriptions!C9546:C10004)</f>
        <v>Residential</v>
      </c>
      <c r="Q9546" s="10" t="s">
        <v>194</v>
      </c>
      <c r="R9546" s="10" t="s">
        <v>212</v>
      </c>
      <c r="S9546" s="10" t="s">
        <v>213</v>
      </c>
    </row>
    <row r="9547">
      <c r="A9547" s="1" t="s">
        <v>11914</v>
      </c>
      <c r="B9547" s="1" t="s">
        <v>899</v>
      </c>
      <c r="C9547" s="1" t="s">
        <v>2007</v>
      </c>
      <c r="D9547" s="1" t="s">
        <v>27</v>
      </c>
      <c r="E9547" s="1" t="s">
        <v>28</v>
      </c>
      <c r="F9547" s="1" t="s">
        <v>2097</v>
      </c>
      <c r="G9547" s="1" t="s">
        <v>29501</v>
      </c>
      <c r="H9547" s="1" t="s">
        <v>29502</v>
      </c>
      <c r="I9547" s="4">
        <v>84.38021990740741</v>
      </c>
      <c r="J9547" s="1">
        <v>220.36</v>
      </c>
      <c r="K9547" s="1">
        <v>43.57</v>
      </c>
      <c r="M9547" s="10">
        <f t="array" ref="M9547">_xlfn.XLOOKUP(A9547,subscriptions!B9547:B10004,subscriptions!D9547:D10004)</f>
        <v>120</v>
      </c>
      <c r="N9547" s="10">
        <f t="array" ref="N9547">_xlfn.XLOOKUP(A9547,subscriptions!B9547:B10004,subscriptions!G9547:G10004)</f>
        <v>10</v>
      </c>
      <c r="O9547" s="10">
        <v>108.0</v>
      </c>
      <c r="P9547" s="10" t="str">
        <f t="array" ref="P9547">_xlfn.XLOOKUP(A9547,subscriptions!B9547:B10004,subscriptions!C9547:C10004)</f>
        <v>Residential</v>
      </c>
      <c r="Q9547" s="10" t="s">
        <v>128</v>
      </c>
      <c r="R9547" s="10" t="s">
        <v>212</v>
      </c>
      <c r="S9547" s="10" t="s">
        <v>698</v>
      </c>
    </row>
    <row r="9548">
      <c r="A9548" s="1" t="s">
        <v>11915</v>
      </c>
      <c r="B9548" s="1" t="s">
        <v>409</v>
      </c>
      <c r="C9548" s="1" t="s">
        <v>237</v>
      </c>
      <c r="D9548" s="1" t="s">
        <v>27</v>
      </c>
      <c r="E9548" s="1" t="s">
        <v>714</v>
      </c>
      <c r="F9548" s="1" t="s">
        <v>3419</v>
      </c>
      <c r="G9548" s="1" t="s">
        <v>29503</v>
      </c>
      <c r="H9548" s="1" t="s">
        <v>29504</v>
      </c>
      <c r="I9548" s="4">
        <v>84.293125</v>
      </c>
      <c r="J9548" s="1">
        <v>286.08</v>
      </c>
      <c r="K9548" s="1">
        <v>36.92</v>
      </c>
      <c r="M9548" s="10">
        <f t="array" ref="M9548">_xlfn.XLOOKUP(A9548,subscriptions!B9548:B10004,subscriptions!D9548:D10004)</f>
        <v>120</v>
      </c>
      <c r="N9548" s="10">
        <f t="array" ref="N9548">_xlfn.XLOOKUP(A9548,subscriptions!B9548:B10004,subscriptions!G9548:G10004)</f>
        <v>20</v>
      </c>
      <c r="O9548" s="10">
        <v>96.0</v>
      </c>
      <c r="P9548" s="10" t="str">
        <f t="array" ref="P9548">_xlfn.XLOOKUP(A9548,subscriptions!B9548:B10004,subscriptions!C9548:C10004)</f>
        <v>Residential</v>
      </c>
      <c r="Q9548" s="10" t="s">
        <v>128</v>
      </c>
      <c r="R9548" s="10" t="s">
        <v>148</v>
      </c>
      <c r="S9548" s="10" t="s">
        <v>1779</v>
      </c>
    </row>
    <row r="9549">
      <c r="A9549" s="1" t="s">
        <v>11918</v>
      </c>
      <c r="B9549" s="1" t="s">
        <v>4627</v>
      </c>
      <c r="C9549" s="1" t="s">
        <v>524</v>
      </c>
      <c r="D9549" s="1" t="s">
        <v>27</v>
      </c>
      <c r="E9549" s="1" t="s">
        <v>179</v>
      </c>
      <c r="F9549" s="1" t="s">
        <v>181</v>
      </c>
      <c r="G9549" s="1" t="s">
        <v>29505</v>
      </c>
      <c r="H9549" s="1" t="s">
        <v>29506</v>
      </c>
      <c r="I9549" s="4">
        <v>84.29800925925926</v>
      </c>
      <c r="J9549" s="1">
        <v>101.01</v>
      </c>
      <c r="K9549" s="1">
        <v>24.25</v>
      </c>
      <c r="L9549" s="1">
        <v>100.0</v>
      </c>
      <c r="M9549" s="10">
        <f t="array" ref="M9549">_xlfn.XLOOKUP(A9549,subscriptions!B9549:B10004,subscriptions!D9549:D10004)</f>
        <v>80</v>
      </c>
      <c r="N9549" s="10">
        <f t="array" ref="N9549">_xlfn.XLOOKUP(A9549,subscriptions!B9549:B10004,subscriptions!G9549:G10004)</f>
        <v>0</v>
      </c>
      <c r="O9549" s="10">
        <v>80.0</v>
      </c>
      <c r="P9549" s="10" t="str">
        <f t="array" ref="P9549">_xlfn.XLOOKUP(A9549,subscriptions!B9549:B10004,subscriptions!C9549:C10004)</f>
        <v>Roam</v>
      </c>
      <c r="Q9549" s="10" t="s">
        <v>173</v>
      </c>
      <c r="R9549" s="10" t="s">
        <v>148</v>
      </c>
      <c r="S9549" s="10" t="s">
        <v>785</v>
      </c>
    </row>
    <row r="9550">
      <c r="A9550" s="1" t="s">
        <v>11919</v>
      </c>
      <c r="B9550" s="1" t="s">
        <v>1664</v>
      </c>
      <c r="C9550" s="1" t="s">
        <v>3912</v>
      </c>
      <c r="D9550" s="1" t="s">
        <v>153</v>
      </c>
      <c r="E9550" s="1" t="s">
        <v>239</v>
      </c>
      <c r="F9550" s="1" t="s">
        <v>240</v>
      </c>
      <c r="G9550" s="1" t="s">
        <v>29507</v>
      </c>
      <c r="H9550" s="1" t="s">
        <v>29508</v>
      </c>
      <c r="I9550" s="4">
        <v>84.34121527777778</v>
      </c>
      <c r="J9550" s="1">
        <v>1003.02</v>
      </c>
      <c r="K9550" s="1">
        <v>221.76</v>
      </c>
      <c r="M9550" s="10">
        <f t="array" ref="M9550">_xlfn.XLOOKUP(A9550,subscriptions!B9550:B10004,subscriptions!D9550:D10004)</f>
        <v>120</v>
      </c>
      <c r="N9550" s="10">
        <f t="array" ref="N9550">_xlfn.XLOOKUP(A9550,subscriptions!B9550:B10004,subscriptions!G9550:G10004)</f>
        <v>5</v>
      </c>
      <c r="O9550" s="10">
        <v>114.0</v>
      </c>
      <c r="P9550" s="10" t="str">
        <f t="array" ref="P9550">_xlfn.XLOOKUP(A9550,subscriptions!B9550:B10004,subscriptions!C9550:C10004)</f>
        <v>Residential</v>
      </c>
      <c r="Q9550" s="10" t="s">
        <v>194</v>
      </c>
      <c r="R9550" s="10" t="s">
        <v>212</v>
      </c>
      <c r="S9550" s="10" t="s">
        <v>259</v>
      </c>
    </row>
    <row r="9551">
      <c r="A9551" s="1" t="s">
        <v>11920</v>
      </c>
      <c r="B9551" s="1" t="s">
        <v>4509</v>
      </c>
      <c r="C9551" s="1" t="s">
        <v>1347</v>
      </c>
      <c r="D9551" s="1" t="s">
        <v>153</v>
      </c>
      <c r="E9551" s="1" t="s">
        <v>631</v>
      </c>
      <c r="F9551" s="1" t="s">
        <v>2749</v>
      </c>
      <c r="G9551" s="1" t="s">
        <v>29509</v>
      </c>
      <c r="H9551" s="1" t="s">
        <v>29510</v>
      </c>
      <c r="I9551" s="4">
        <v>84.37792824074074</v>
      </c>
      <c r="J9551" s="1">
        <v>4683.34</v>
      </c>
      <c r="K9551" s="1">
        <v>413.96</v>
      </c>
      <c r="M9551" s="10">
        <f t="array" ref="M9551">_xlfn.XLOOKUP(A9551,subscriptions!B9551:B10004,subscriptions!D9551:D10004)</f>
        <v>120</v>
      </c>
      <c r="N9551" s="10">
        <f t="array" ref="N9551">_xlfn.XLOOKUP(A9551,subscriptions!B9551:B10004,subscriptions!G9551:G10004)</f>
        <v>10</v>
      </c>
      <c r="O9551" s="10">
        <v>108.0</v>
      </c>
      <c r="P9551" s="10" t="str">
        <f t="array" ref="P9551">_xlfn.XLOOKUP(A9551,subscriptions!B9551:B10004,subscriptions!C9551:C10004)</f>
        <v>Residential</v>
      </c>
      <c r="Q9551" s="10" t="s">
        <v>128</v>
      </c>
      <c r="R9551" s="10" t="s">
        <v>212</v>
      </c>
      <c r="S9551" s="10" t="s">
        <v>1302</v>
      </c>
    </row>
    <row r="9552">
      <c r="A9552" s="1" t="s">
        <v>11921</v>
      </c>
      <c r="B9552" s="1" t="s">
        <v>1173</v>
      </c>
      <c r="C9552" s="1" t="s">
        <v>920</v>
      </c>
      <c r="D9552" s="1" t="s">
        <v>27</v>
      </c>
      <c r="E9552" s="1" t="s">
        <v>179</v>
      </c>
      <c r="F9552" s="1" t="s">
        <v>181</v>
      </c>
      <c r="G9552" s="1" t="s">
        <v>29511</v>
      </c>
      <c r="H9552" s="1" t="s">
        <v>29512</v>
      </c>
      <c r="I9552" s="4">
        <v>84.41820601851852</v>
      </c>
      <c r="J9552" s="1">
        <v>234.4</v>
      </c>
      <c r="K9552" s="1">
        <v>40.86</v>
      </c>
      <c r="L9552" s="1">
        <v>100.0</v>
      </c>
      <c r="M9552" s="10">
        <f t="array" ref="M9552">_xlfn.XLOOKUP(A9552,subscriptions!B9552:B10004,subscriptions!D9552:D10004)</f>
        <v>120</v>
      </c>
      <c r="N9552" s="10">
        <f t="array" ref="N9552">_xlfn.XLOOKUP(A9552,subscriptions!B9552:B10004,subscriptions!G9552:G10004)</f>
        <v>20</v>
      </c>
      <c r="O9552" s="10">
        <v>96.0</v>
      </c>
      <c r="P9552" s="10" t="str">
        <f t="array" ref="P9552">_xlfn.XLOOKUP(A9552,subscriptions!B9552:B10004,subscriptions!C9552:C10004)</f>
        <v>Residential</v>
      </c>
      <c r="Q9552" s="10" t="s">
        <v>128</v>
      </c>
      <c r="R9552" s="10" t="s">
        <v>148</v>
      </c>
      <c r="S9552" s="10" t="s">
        <v>3020</v>
      </c>
    </row>
    <row r="9553">
      <c r="A9553" s="1" t="s">
        <v>11922</v>
      </c>
      <c r="B9553" s="1" t="s">
        <v>1044</v>
      </c>
      <c r="C9553" s="1" t="s">
        <v>800</v>
      </c>
      <c r="D9553" s="1" t="s">
        <v>27</v>
      </c>
      <c r="E9553" s="1" t="s">
        <v>239</v>
      </c>
      <c r="F9553" s="1" t="s">
        <v>3181</v>
      </c>
      <c r="G9553" s="1" t="s">
        <v>29513</v>
      </c>
      <c r="H9553" s="1" t="s">
        <v>29514</v>
      </c>
      <c r="I9553" s="4">
        <v>84.16891203703703</v>
      </c>
      <c r="J9553" s="1">
        <v>4435.52</v>
      </c>
      <c r="K9553" s="1">
        <v>1028.35</v>
      </c>
      <c r="M9553" s="10">
        <f t="array" ref="M9553">_xlfn.XLOOKUP(A9553,subscriptions!B9553:B10004,subscriptions!D9553:D10004)</f>
        <v>120</v>
      </c>
      <c r="N9553" s="10">
        <f t="array" ref="N9553">_xlfn.XLOOKUP(A9553,subscriptions!B9553:B10004,subscriptions!G9553:G10004)</f>
        <v>0</v>
      </c>
      <c r="O9553" s="10">
        <v>120.0</v>
      </c>
      <c r="P9553" s="10" t="str">
        <f t="array" ref="P9553">_xlfn.XLOOKUP(A9553,subscriptions!B9553:B10004,subscriptions!C9553:C10004)</f>
        <v>Residential</v>
      </c>
      <c r="Q9553" s="10" t="s">
        <v>173</v>
      </c>
      <c r="R9553" s="10" t="s">
        <v>212</v>
      </c>
      <c r="S9553" s="10" t="s">
        <v>1504</v>
      </c>
    </row>
    <row r="9554">
      <c r="A9554" s="1" t="s">
        <v>11923</v>
      </c>
      <c r="B9554" s="1" t="s">
        <v>1141</v>
      </c>
      <c r="C9554" s="1" t="s">
        <v>152</v>
      </c>
      <c r="D9554" s="1" t="s">
        <v>27</v>
      </c>
      <c r="E9554" s="1" t="s">
        <v>714</v>
      </c>
      <c r="F9554" s="1" t="s">
        <v>1159</v>
      </c>
      <c r="G9554" s="1" t="s">
        <v>29515</v>
      </c>
      <c r="H9554" s="1" t="s">
        <v>29516</v>
      </c>
      <c r="I9554" s="4">
        <v>84.38020833333333</v>
      </c>
      <c r="J9554" s="1">
        <v>2032.79</v>
      </c>
      <c r="K9554" s="1">
        <v>240.02</v>
      </c>
      <c r="M9554" s="10">
        <f t="array" ref="M9554">_xlfn.XLOOKUP(A9554,subscriptions!B9554:B10004,subscriptions!D9554:D10004)</f>
        <v>50</v>
      </c>
      <c r="N9554" s="10">
        <f t="array" ref="N9554">_xlfn.XLOOKUP(A9554,subscriptions!B9554:B10004,subscriptions!G9554:G10004)</f>
        <v>5</v>
      </c>
      <c r="O9554" s="10">
        <v>47.5</v>
      </c>
      <c r="P9554" s="10" t="str">
        <f t="array" ref="P9554">_xlfn.XLOOKUP(A9554,subscriptions!B9554:B10004,subscriptions!C9554:C10004)</f>
        <v>Mini</v>
      </c>
      <c r="Q9554" s="10" t="s">
        <v>194</v>
      </c>
      <c r="R9554" s="10" t="s">
        <v>148</v>
      </c>
      <c r="S9554" s="10" t="s">
        <v>698</v>
      </c>
    </row>
    <row r="9555">
      <c r="A9555" s="1" t="s">
        <v>11924</v>
      </c>
      <c r="B9555" s="1" t="s">
        <v>2096</v>
      </c>
      <c r="C9555" s="1" t="s">
        <v>110</v>
      </c>
      <c r="D9555" s="1" t="s">
        <v>27</v>
      </c>
      <c r="E9555" s="1" t="s">
        <v>280</v>
      </c>
      <c r="F9555" s="1" t="s">
        <v>494</v>
      </c>
      <c r="G9555" s="1" t="s">
        <v>29517</v>
      </c>
      <c r="H9555" s="1" t="s">
        <v>29518</v>
      </c>
      <c r="I9555" s="4">
        <v>84.17324074074074</v>
      </c>
      <c r="J9555" s="1">
        <v>1572.09</v>
      </c>
      <c r="K9555" s="1">
        <v>402.85</v>
      </c>
      <c r="M9555" s="10">
        <f t="array" ref="M9555">_xlfn.XLOOKUP(A9555,subscriptions!B9555:B10004,subscriptions!D9555:D10004)</f>
        <v>250</v>
      </c>
      <c r="N9555" s="10">
        <f t="array" ref="N9555">_xlfn.XLOOKUP(A9555,subscriptions!B9555:B10004,subscriptions!G9555:G10004)</f>
        <v>10</v>
      </c>
      <c r="O9555" s="10">
        <v>225.0</v>
      </c>
      <c r="P9555" s="10" t="str">
        <f t="array" ref="P9555">_xlfn.XLOOKUP(A9555,subscriptions!B9555:B10004,subscriptions!C9555:C10004)</f>
        <v>Business</v>
      </c>
      <c r="Q9555" s="10" t="s">
        <v>128</v>
      </c>
      <c r="R9555" s="10" t="s">
        <v>129</v>
      </c>
      <c r="S9555" s="10" t="s">
        <v>2630</v>
      </c>
    </row>
    <row r="9556">
      <c r="A9556" s="1" t="s">
        <v>11925</v>
      </c>
      <c r="B9556" s="1" t="s">
        <v>1317</v>
      </c>
      <c r="C9556" s="1" t="s">
        <v>198</v>
      </c>
      <c r="D9556" s="1" t="s">
        <v>27</v>
      </c>
      <c r="E9556" s="1" t="s">
        <v>179</v>
      </c>
      <c r="F9556" s="1" t="s">
        <v>1045</v>
      </c>
      <c r="G9556" s="1" t="s">
        <v>29519</v>
      </c>
      <c r="H9556" s="1" t="s">
        <v>29520</v>
      </c>
      <c r="I9556" s="4">
        <v>84.29336805555556</v>
      </c>
      <c r="J9556" s="1">
        <v>1604.63</v>
      </c>
      <c r="K9556" s="1">
        <v>199.96</v>
      </c>
      <c r="L9556" s="1">
        <v>100.0</v>
      </c>
      <c r="M9556" s="10">
        <f t="array" ref="M9556">_xlfn.XLOOKUP(A9556,subscriptions!B9556:B10004,subscriptions!D9556:D10004)</f>
        <v>120</v>
      </c>
      <c r="N9556" s="10">
        <f t="array" ref="N9556">_xlfn.XLOOKUP(A9556,subscriptions!B9556:B10004,subscriptions!G9556:G10004)</f>
        <v>20</v>
      </c>
      <c r="O9556" s="10">
        <v>96.0</v>
      </c>
      <c r="P9556" s="10" t="str">
        <f t="array" ref="P9556">_xlfn.XLOOKUP(A9556,subscriptions!B9556:B10004,subscriptions!C9556:C10004)</f>
        <v>Residential</v>
      </c>
      <c r="Q9556" s="10" t="s">
        <v>128</v>
      </c>
      <c r="R9556" s="10" t="s">
        <v>148</v>
      </c>
      <c r="S9556" s="10" t="s">
        <v>1779</v>
      </c>
    </row>
    <row r="9557">
      <c r="A9557" s="1" t="s">
        <v>11926</v>
      </c>
      <c r="B9557" s="1" t="s">
        <v>969</v>
      </c>
      <c r="C9557" s="1" t="s">
        <v>152</v>
      </c>
      <c r="D9557" s="1" t="s">
        <v>27</v>
      </c>
      <c r="E9557" s="1" t="s">
        <v>239</v>
      </c>
      <c r="F9557" s="1" t="s">
        <v>2076</v>
      </c>
      <c r="G9557" s="1" t="s">
        <v>29521</v>
      </c>
      <c r="H9557" s="1" t="s">
        <v>29522</v>
      </c>
      <c r="I9557" s="4">
        <v>84.29381944444444</v>
      </c>
      <c r="J9557" s="1">
        <v>2679.34</v>
      </c>
      <c r="K9557" s="1">
        <v>497.5</v>
      </c>
      <c r="M9557" s="10">
        <f t="array" ref="M9557">_xlfn.XLOOKUP(A9557,subscriptions!B9557:B10004,subscriptions!D9557:D10004)</f>
        <v>120</v>
      </c>
      <c r="N9557" s="10">
        <f t="array" ref="N9557">_xlfn.XLOOKUP(A9557,subscriptions!B9557:B10004,subscriptions!G9557:G10004)</f>
        <v>0</v>
      </c>
      <c r="O9557" s="10">
        <v>120.0</v>
      </c>
      <c r="P9557" s="10" t="str">
        <f t="array" ref="P9557">_xlfn.XLOOKUP(A9557,subscriptions!B9557:B10004,subscriptions!C9557:C10004)</f>
        <v>Residential</v>
      </c>
      <c r="Q9557" s="10" t="s">
        <v>173</v>
      </c>
      <c r="R9557" s="10" t="s">
        <v>212</v>
      </c>
      <c r="S9557" s="10" t="s">
        <v>1458</v>
      </c>
    </row>
    <row r="9558">
      <c r="A9558" s="1" t="s">
        <v>11927</v>
      </c>
      <c r="B9558" s="1" t="s">
        <v>523</v>
      </c>
      <c r="C9558" s="1" t="s">
        <v>3912</v>
      </c>
      <c r="D9558" s="1" t="s">
        <v>27</v>
      </c>
      <c r="E9558" s="1" t="s">
        <v>239</v>
      </c>
      <c r="F9558" s="1" t="s">
        <v>240</v>
      </c>
      <c r="G9558" s="1" t="s">
        <v>29523</v>
      </c>
      <c r="H9558" s="1" t="s">
        <v>29524</v>
      </c>
      <c r="I9558" s="4">
        <v>84.29662037037038</v>
      </c>
      <c r="J9558" s="1">
        <v>219.62</v>
      </c>
      <c r="K9558" s="1">
        <v>25.81</v>
      </c>
      <c r="M9558" s="10">
        <f t="array" ref="M9558">_xlfn.XLOOKUP(A9558,subscriptions!B9558:B10004,subscriptions!D9558:D10004)</f>
        <v>120</v>
      </c>
      <c r="N9558" s="10">
        <f t="array" ref="N9558">_xlfn.XLOOKUP(A9558,subscriptions!B9558:B10004,subscriptions!G9558:G10004)</f>
        <v>5</v>
      </c>
      <c r="O9558" s="10">
        <v>114.0</v>
      </c>
      <c r="P9558" s="10" t="str">
        <f t="array" ref="P9558">_xlfn.XLOOKUP(A9558,subscriptions!B9558:B10004,subscriptions!C9558:C10004)</f>
        <v>Residential</v>
      </c>
      <c r="Q9558" s="10" t="s">
        <v>194</v>
      </c>
      <c r="R9558" s="10" t="s">
        <v>212</v>
      </c>
      <c r="S9558" s="10" t="s">
        <v>373</v>
      </c>
    </row>
    <row r="9559">
      <c r="A9559" s="1" t="s">
        <v>11928</v>
      </c>
      <c r="B9559" s="1" t="s">
        <v>1527</v>
      </c>
      <c r="C9559" s="1" t="s">
        <v>1142</v>
      </c>
      <c r="D9559" s="1" t="s">
        <v>153</v>
      </c>
      <c r="E9559" s="1" t="s">
        <v>179</v>
      </c>
      <c r="F9559" s="1" t="s">
        <v>181</v>
      </c>
      <c r="G9559" s="1" t="s">
        <v>29525</v>
      </c>
      <c r="H9559" s="1" t="s">
        <v>29526</v>
      </c>
      <c r="I9559" s="4">
        <v>84.17377314814814</v>
      </c>
      <c r="J9559" s="1">
        <v>1104.05</v>
      </c>
      <c r="K9559" s="1">
        <v>255.05</v>
      </c>
      <c r="L9559" s="1">
        <v>100.0</v>
      </c>
      <c r="M9559" s="10">
        <f t="array" ref="M9559">_xlfn.XLOOKUP(A9559,subscriptions!B9559:B10004,subscriptions!D9559:D10004)</f>
        <v>120</v>
      </c>
      <c r="N9559" s="10">
        <f t="array" ref="N9559">_xlfn.XLOOKUP(A9559,subscriptions!B9559:B10004,subscriptions!G9559:G10004)</f>
        <v>10</v>
      </c>
      <c r="O9559" s="10">
        <v>108.0</v>
      </c>
      <c r="P9559" s="10" t="str">
        <f t="array" ref="P9559">_xlfn.XLOOKUP(A9559,subscriptions!B9559:B10004,subscriptions!C9559:C10004)</f>
        <v>Residential</v>
      </c>
      <c r="Q9559" s="10" t="s">
        <v>128</v>
      </c>
      <c r="R9559" s="10" t="s">
        <v>212</v>
      </c>
      <c r="S9559" s="10" t="s">
        <v>3087</v>
      </c>
    </row>
    <row r="9560">
      <c r="A9560" s="1" t="s">
        <v>11929</v>
      </c>
      <c r="B9560" s="1" t="s">
        <v>472</v>
      </c>
      <c r="C9560" s="1" t="s">
        <v>492</v>
      </c>
      <c r="D9560" s="1" t="s">
        <v>27</v>
      </c>
      <c r="E9560" s="1" t="s">
        <v>714</v>
      </c>
      <c r="F9560" s="1" t="s">
        <v>1866</v>
      </c>
      <c r="G9560" s="1" t="s">
        <v>29527</v>
      </c>
      <c r="H9560" s="1" t="s">
        <v>29528</v>
      </c>
      <c r="I9560" s="4">
        <v>84.17371527777777</v>
      </c>
      <c r="J9560" s="1">
        <v>1841.48</v>
      </c>
      <c r="K9560" s="1">
        <v>359.27</v>
      </c>
      <c r="M9560" s="10">
        <f t="array" ref="M9560">_xlfn.XLOOKUP(A9560,subscriptions!B9560:B10004,subscriptions!D9560:D10004)</f>
        <v>120</v>
      </c>
      <c r="N9560" s="10">
        <f t="array" ref="N9560">_xlfn.XLOOKUP(A9560,subscriptions!B9560:B10004,subscriptions!G9560:G10004)</f>
        <v>20</v>
      </c>
      <c r="O9560" s="10">
        <v>96.0</v>
      </c>
      <c r="P9560" s="10" t="str">
        <f t="array" ref="P9560">_xlfn.XLOOKUP(A9560,subscriptions!B9560:B10004,subscriptions!C9560:C10004)</f>
        <v>Residential</v>
      </c>
      <c r="Q9560" s="10" t="s">
        <v>128</v>
      </c>
      <c r="R9560" s="10" t="s">
        <v>148</v>
      </c>
      <c r="S9560" s="10" t="s">
        <v>3087</v>
      </c>
    </row>
    <row r="9561">
      <c r="A9561" s="1" t="s">
        <v>11932</v>
      </c>
      <c r="B9561" s="1" t="s">
        <v>375</v>
      </c>
      <c r="C9561" s="1" t="s">
        <v>509</v>
      </c>
      <c r="D9561" s="1" t="s">
        <v>27</v>
      </c>
      <c r="E9561" s="1" t="s">
        <v>28</v>
      </c>
      <c r="F9561" s="1" t="s">
        <v>1639</v>
      </c>
      <c r="G9561" s="1" t="s">
        <v>29529</v>
      </c>
      <c r="H9561" s="1" t="s">
        <v>29530</v>
      </c>
      <c r="I9561" s="4">
        <v>84.38158564814815</v>
      </c>
      <c r="J9561" s="1">
        <v>1375.81</v>
      </c>
      <c r="K9561" s="1">
        <v>267.49</v>
      </c>
      <c r="M9561" s="10">
        <f t="array" ref="M9561">_xlfn.XLOOKUP(A9561,subscriptions!B9561:B10004,subscriptions!D9561:D10004)</f>
        <v>120</v>
      </c>
      <c r="N9561" s="10">
        <f t="array" ref="N9561">_xlfn.XLOOKUP(A9561,subscriptions!B9561:B10004,subscriptions!G9561:G10004)</f>
        <v>0</v>
      </c>
      <c r="O9561" s="10">
        <v>120.0</v>
      </c>
      <c r="P9561" s="10" t="str">
        <f t="array" ref="P9561">_xlfn.XLOOKUP(A9561,subscriptions!B9561:B10004,subscriptions!C9561:C10004)</f>
        <v>Residential</v>
      </c>
      <c r="Q9561" s="10" t="s">
        <v>173</v>
      </c>
      <c r="R9561" s="10" t="s">
        <v>212</v>
      </c>
      <c r="S9561" s="10" t="s">
        <v>1789</v>
      </c>
    </row>
    <row r="9562">
      <c r="A9562" s="1" t="s">
        <v>11933</v>
      </c>
      <c r="B9562" s="1" t="s">
        <v>24</v>
      </c>
      <c r="C9562" s="1" t="s">
        <v>261</v>
      </c>
      <c r="D9562" s="1" t="s">
        <v>27</v>
      </c>
      <c r="E9562" s="1" t="s">
        <v>179</v>
      </c>
      <c r="F9562" s="1" t="s">
        <v>901</v>
      </c>
      <c r="G9562" s="1" t="s">
        <v>29531</v>
      </c>
      <c r="H9562" s="1" t="s">
        <v>29532</v>
      </c>
      <c r="I9562" s="4">
        <v>84.38335648148148</v>
      </c>
      <c r="J9562" s="1">
        <v>2732.66</v>
      </c>
      <c r="K9562" s="1">
        <v>467.41</v>
      </c>
      <c r="L9562" s="1">
        <v>100.0</v>
      </c>
      <c r="M9562" s="10">
        <f t="array" ref="M9562">_xlfn.XLOOKUP(A9562,subscriptions!B9562:B10004,subscriptions!D9562:D10004)</f>
        <v>50</v>
      </c>
      <c r="N9562" s="10">
        <f t="array" ref="N9562">_xlfn.XLOOKUP(A9562,subscriptions!B9562:B10004,subscriptions!G9562:G10004)</f>
        <v>5</v>
      </c>
      <c r="O9562" s="10">
        <v>47.5</v>
      </c>
      <c r="P9562" s="10" t="str">
        <f t="array" ref="P9562">_xlfn.XLOOKUP(A9562,subscriptions!B9562:B10004,subscriptions!C9562:C10004)</f>
        <v>Mini</v>
      </c>
      <c r="Q9562" s="10" t="s">
        <v>194</v>
      </c>
      <c r="R9562" s="10" t="s">
        <v>148</v>
      </c>
      <c r="S9562" s="10" t="s">
        <v>882</v>
      </c>
    </row>
    <row r="9563">
      <c r="A9563" s="1" t="s">
        <v>11934</v>
      </c>
      <c r="B9563" s="1" t="s">
        <v>870</v>
      </c>
      <c r="C9563" s="1" t="s">
        <v>1142</v>
      </c>
      <c r="D9563" s="1" t="s">
        <v>153</v>
      </c>
      <c r="E9563" s="1" t="s">
        <v>179</v>
      </c>
      <c r="F9563" s="1" t="s">
        <v>1760</v>
      </c>
      <c r="G9563" s="1" t="s">
        <v>29533</v>
      </c>
      <c r="H9563" s="1" t="s">
        <v>29534</v>
      </c>
      <c r="I9563" s="4">
        <v>84.21326388888889</v>
      </c>
      <c r="J9563" s="1">
        <v>162.52</v>
      </c>
      <c r="K9563" s="1">
        <v>47.44</v>
      </c>
      <c r="L9563" s="1">
        <v>100.0</v>
      </c>
      <c r="M9563" s="10">
        <f t="array" ref="M9563">_xlfn.XLOOKUP(A9563,subscriptions!B9563:B10004,subscriptions!D9563:D10004)</f>
        <v>120</v>
      </c>
      <c r="N9563" s="10">
        <f t="array" ref="N9563">_xlfn.XLOOKUP(A9563,subscriptions!B9563:B10004,subscriptions!G9563:G10004)</f>
        <v>10</v>
      </c>
      <c r="O9563" s="10">
        <v>108.0</v>
      </c>
      <c r="P9563" s="10" t="str">
        <f t="array" ref="P9563">_xlfn.XLOOKUP(A9563,subscriptions!B9563:B10004,subscriptions!C9563:C10004)</f>
        <v>Residential</v>
      </c>
      <c r="Q9563" s="10" t="s">
        <v>128</v>
      </c>
      <c r="R9563" s="10" t="s">
        <v>212</v>
      </c>
      <c r="S9563" s="10" t="s">
        <v>1915</v>
      </c>
    </row>
    <row r="9564">
      <c r="A9564" s="1" t="s">
        <v>11935</v>
      </c>
      <c r="B9564" s="1" t="s">
        <v>1844</v>
      </c>
      <c r="C9564" s="1" t="s">
        <v>279</v>
      </c>
      <c r="D9564" s="1" t="s">
        <v>153</v>
      </c>
      <c r="E9564" s="1" t="s">
        <v>714</v>
      </c>
      <c r="F9564" s="1" t="s">
        <v>1866</v>
      </c>
      <c r="G9564" s="1" t="s">
        <v>29535</v>
      </c>
      <c r="H9564" s="1" t="s">
        <v>29536</v>
      </c>
      <c r="I9564" s="4">
        <v>84.20907407407407</v>
      </c>
      <c r="J9564" s="1">
        <v>1810.17</v>
      </c>
      <c r="K9564" s="1">
        <v>192.93</v>
      </c>
      <c r="M9564" s="10">
        <f t="array" ref="M9564">_xlfn.XLOOKUP(A9564,subscriptions!B9564:B10004,subscriptions!D9564:D10004)</f>
        <v>80</v>
      </c>
      <c r="N9564" s="10">
        <f t="array" ref="N9564">_xlfn.XLOOKUP(A9564,subscriptions!B9564:B10004,subscriptions!G9564:G10004)</f>
        <v>20</v>
      </c>
      <c r="O9564" s="10">
        <v>64.0</v>
      </c>
      <c r="P9564" s="10" t="str">
        <f t="array" ref="P9564">_xlfn.XLOOKUP(A9564,subscriptions!B9564:B10004,subscriptions!C9564:C10004)</f>
        <v>Roam</v>
      </c>
      <c r="Q9564" s="10" t="s">
        <v>128</v>
      </c>
      <c r="R9564" s="10" t="s">
        <v>148</v>
      </c>
      <c r="S9564" s="10" t="s">
        <v>1374</v>
      </c>
    </row>
    <row r="9565">
      <c r="A9565" s="1" t="s">
        <v>11936</v>
      </c>
      <c r="B9565" s="1" t="s">
        <v>4627</v>
      </c>
      <c r="C9565" s="1" t="s">
        <v>441</v>
      </c>
      <c r="D9565" s="1" t="s">
        <v>27</v>
      </c>
      <c r="E9565" s="1" t="s">
        <v>28</v>
      </c>
      <c r="F9565" s="1" t="s">
        <v>29</v>
      </c>
      <c r="G9565" s="1" t="s">
        <v>29537</v>
      </c>
      <c r="H9565" s="1" t="s">
        <v>29538</v>
      </c>
      <c r="I9565" s="4">
        <v>84.29802083333334</v>
      </c>
      <c r="J9565" s="1">
        <v>1195.44</v>
      </c>
      <c r="K9565" s="1">
        <v>132.9</v>
      </c>
      <c r="M9565" s="10">
        <f t="array" ref="M9565">_xlfn.XLOOKUP(A9565,subscriptions!B9565:B10004,subscriptions!D9565:D10004)</f>
        <v>120</v>
      </c>
      <c r="N9565" s="10">
        <f t="array" ref="N9565">_xlfn.XLOOKUP(A9565,subscriptions!B9565:B10004,subscriptions!G9565:G10004)</f>
        <v>0</v>
      </c>
      <c r="O9565" s="10">
        <v>120.0</v>
      </c>
      <c r="P9565" s="10" t="str">
        <f t="array" ref="P9565">_xlfn.XLOOKUP(A9565,subscriptions!B9565:B10004,subscriptions!C9565:C10004)</f>
        <v>Residential</v>
      </c>
      <c r="Q9565" s="10" t="s">
        <v>173</v>
      </c>
      <c r="R9565" s="10" t="s">
        <v>212</v>
      </c>
      <c r="S9565" s="10" t="s">
        <v>785</v>
      </c>
    </row>
    <row r="9566">
      <c r="A9566" s="1" t="s">
        <v>11937</v>
      </c>
      <c r="B9566" s="1" t="s">
        <v>2521</v>
      </c>
      <c r="C9566" s="1" t="s">
        <v>2483</v>
      </c>
      <c r="D9566" s="1" t="s">
        <v>153</v>
      </c>
      <c r="E9566" s="1" t="s">
        <v>239</v>
      </c>
      <c r="F9566" s="1" t="s">
        <v>3181</v>
      </c>
      <c r="G9566" s="1" t="s">
        <v>29539</v>
      </c>
      <c r="H9566" s="1" t="s">
        <v>29540</v>
      </c>
      <c r="I9566" s="4">
        <v>84.37731481481481</v>
      </c>
      <c r="J9566" s="1">
        <v>765.02</v>
      </c>
      <c r="K9566" s="1">
        <v>151.88</v>
      </c>
      <c r="M9566" s="10">
        <f t="array" ref="M9566">_xlfn.XLOOKUP(A9566,subscriptions!B9566:B10004,subscriptions!D9566:D10004)</f>
        <v>50</v>
      </c>
      <c r="N9566" s="10">
        <f t="array" ref="N9566">_xlfn.XLOOKUP(A9566,subscriptions!B9566:B10004,subscriptions!G9566:G10004)</f>
        <v>5</v>
      </c>
      <c r="O9566" s="10">
        <v>47.5</v>
      </c>
      <c r="P9566" s="10" t="str">
        <f t="array" ref="P9566">_xlfn.XLOOKUP(A9566,subscriptions!B9566:B10004,subscriptions!C9566:C10004)</f>
        <v>Mini</v>
      </c>
      <c r="Q9566" s="10" t="s">
        <v>194</v>
      </c>
      <c r="R9566" s="10" t="s">
        <v>148</v>
      </c>
      <c r="S9566" s="10" t="s">
        <v>1360</v>
      </c>
    </row>
    <row r="9567">
      <c r="A9567" s="1" t="s">
        <v>11938</v>
      </c>
      <c r="B9567" s="1" t="s">
        <v>425</v>
      </c>
      <c r="C9567" s="1" t="s">
        <v>556</v>
      </c>
      <c r="D9567" s="1" t="s">
        <v>153</v>
      </c>
      <c r="E9567" s="1" t="s">
        <v>219</v>
      </c>
      <c r="F9567" s="1" t="s">
        <v>574</v>
      </c>
      <c r="G9567" s="1" t="s">
        <v>29541</v>
      </c>
      <c r="H9567" s="1" t="s">
        <v>29542</v>
      </c>
      <c r="I9567" s="4">
        <v>84.21619212962963</v>
      </c>
      <c r="J9567" s="1">
        <v>673.9</v>
      </c>
      <c r="K9567" s="1">
        <v>136.07</v>
      </c>
      <c r="M9567" s="10">
        <f t="array" ref="M9567">_xlfn.XLOOKUP(A9567,subscriptions!B9567:B10004,subscriptions!D9567:D10004)</f>
        <v>80</v>
      </c>
      <c r="N9567" s="10">
        <f t="array" ref="N9567">_xlfn.XLOOKUP(A9567,subscriptions!B9567:B10004,subscriptions!G9567:G10004)</f>
        <v>10</v>
      </c>
      <c r="O9567" s="10">
        <v>72.0</v>
      </c>
      <c r="P9567" s="10" t="str">
        <f t="array" ref="P9567">_xlfn.XLOOKUP(A9567,subscriptions!B9567:B10004,subscriptions!C9567:C10004)</f>
        <v>Roam</v>
      </c>
      <c r="Q9567" s="10" t="s">
        <v>128</v>
      </c>
      <c r="R9567" s="10" t="s">
        <v>148</v>
      </c>
      <c r="S9567" s="10" t="s">
        <v>2596</v>
      </c>
    </row>
    <row r="9568">
      <c r="A9568" s="1" t="s">
        <v>11939</v>
      </c>
      <c r="B9568" s="1" t="s">
        <v>6037</v>
      </c>
      <c r="C9568" s="1" t="s">
        <v>198</v>
      </c>
      <c r="D9568" s="1" t="s">
        <v>27</v>
      </c>
      <c r="E9568" s="1" t="s">
        <v>332</v>
      </c>
      <c r="F9568" s="1" t="s">
        <v>736</v>
      </c>
      <c r="G9568" s="1" t="s">
        <v>29543</v>
      </c>
      <c r="H9568" s="1" t="s">
        <v>29544</v>
      </c>
      <c r="I9568" s="4">
        <v>84.34034722222222</v>
      </c>
      <c r="J9568" s="1">
        <v>1504.67</v>
      </c>
      <c r="K9568" s="1">
        <v>228.83</v>
      </c>
      <c r="M9568" s="10">
        <f t="array" ref="M9568">_xlfn.XLOOKUP(A9568,subscriptions!B9568:B10004,subscriptions!D9568:D10004)</f>
        <v>80</v>
      </c>
      <c r="N9568" s="10">
        <f t="array" ref="N9568">_xlfn.XLOOKUP(A9568,subscriptions!B9568:B10004,subscriptions!G9568:G10004)</f>
        <v>20</v>
      </c>
      <c r="O9568" s="10">
        <v>64.0</v>
      </c>
      <c r="P9568" s="10" t="str">
        <f t="array" ref="P9568">_xlfn.XLOOKUP(A9568,subscriptions!B9568:B10004,subscriptions!C9568:C10004)</f>
        <v>Roam</v>
      </c>
      <c r="Q9568" s="10" t="s">
        <v>128</v>
      </c>
      <c r="R9568" s="10" t="s">
        <v>148</v>
      </c>
      <c r="S9568" s="10" t="s">
        <v>616</v>
      </c>
    </row>
    <row r="9569">
      <c r="A9569" s="1" t="s">
        <v>11940</v>
      </c>
      <c r="B9569" s="1" t="s">
        <v>2096</v>
      </c>
      <c r="C9569" s="1" t="s">
        <v>492</v>
      </c>
      <c r="D9569" s="1" t="s">
        <v>27</v>
      </c>
      <c r="E9569" s="1" t="s">
        <v>280</v>
      </c>
      <c r="F9569" s="1" t="s">
        <v>1478</v>
      </c>
      <c r="G9569" s="1" t="s">
        <v>29545</v>
      </c>
      <c r="H9569" s="1" t="s">
        <v>29546</v>
      </c>
      <c r="I9569" s="4">
        <v>84.25776620370371</v>
      </c>
      <c r="J9569" s="1">
        <v>3374.55</v>
      </c>
      <c r="K9569" s="1">
        <v>302.79</v>
      </c>
      <c r="M9569" s="10">
        <f t="array" ref="M9569">_xlfn.XLOOKUP(A9569,subscriptions!B9569:B10004,subscriptions!D9569:D10004)</f>
        <v>120</v>
      </c>
      <c r="N9569" s="10">
        <f t="array" ref="N9569">_xlfn.XLOOKUP(A9569,subscriptions!B9569:B10004,subscriptions!G9569:G10004)</f>
        <v>0</v>
      </c>
      <c r="O9569" s="10">
        <v>120.0</v>
      </c>
      <c r="P9569" s="10" t="str">
        <f t="array" ref="P9569">_xlfn.XLOOKUP(A9569,subscriptions!B9569:B10004,subscriptions!C9569:C10004)</f>
        <v>Residential</v>
      </c>
      <c r="Q9569" s="10" t="s">
        <v>173</v>
      </c>
      <c r="R9569" s="10" t="s">
        <v>212</v>
      </c>
      <c r="S9569" s="10" t="s">
        <v>603</v>
      </c>
    </row>
    <row r="9570">
      <c r="A9570" s="1" t="s">
        <v>11941</v>
      </c>
      <c r="B9570" s="1" t="s">
        <v>439</v>
      </c>
      <c r="C9570" s="1" t="s">
        <v>218</v>
      </c>
      <c r="D9570" s="1" t="s">
        <v>153</v>
      </c>
      <c r="E9570" s="1" t="s">
        <v>631</v>
      </c>
      <c r="F9570" s="1" t="s">
        <v>1115</v>
      </c>
      <c r="G9570" s="1" t="s">
        <v>29547</v>
      </c>
      <c r="H9570" s="1" t="s">
        <v>29548</v>
      </c>
      <c r="I9570" s="4">
        <v>84.37866898148148</v>
      </c>
      <c r="J9570" s="1">
        <v>1078.29</v>
      </c>
      <c r="K9570" s="1">
        <v>148.07</v>
      </c>
      <c r="M9570" s="10">
        <f t="array" ref="M9570">_xlfn.XLOOKUP(A9570,subscriptions!B9570:B10004,subscriptions!D9570:D10004)</f>
        <v>50</v>
      </c>
      <c r="N9570" s="10">
        <f t="array" ref="N9570">_xlfn.XLOOKUP(A9570,subscriptions!B9570:B10004,subscriptions!G9570:G10004)</f>
        <v>5</v>
      </c>
      <c r="O9570" s="10">
        <v>47.5</v>
      </c>
      <c r="P9570" s="10" t="str">
        <f t="array" ref="P9570">_xlfn.XLOOKUP(A9570,subscriptions!B9570:B10004,subscriptions!C9570:C10004)</f>
        <v>Mini</v>
      </c>
      <c r="Q9570" s="10" t="s">
        <v>194</v>
      </c>
      <c r="R9570" s="10" t="s">
        <v>148</v>
      </c>
      <c r="S9570" s="10" t="s">
        <v>1622</v>
      </c>
    </row>
    <row r="9571">
      <c r="A9571" s="1" t="s">
        <v>11942</v>
      </c>
      <c r="B9571" s="1" t="s">
        <v>295</v>
      </c>
      <c r="C9571" s="1" t="s">
        <v>3912</v>
      </c>
      <c r="D9571" s="1" t="s">
        <v>153</v>
      </c>
      <c r="E9571" s="1" t="s">
        <v>179</v>
      </c>
      <c r="F9571" s="1" t="s">
        <v>901</v>
      </c>
      <c r="G9571" s="1" t="s">
        <v>29549</v>
      </c>
      <c r="H9571" s="1" t="s">
        <v>29550</v>
      </c>
      <c r="I9571" s="4">
        <v>84.21466435185185</v>
      </c>
      <c r="J9571" s="1">
        <v>2662.08</v>
      </c>
      <c r="K9571" s="1">
        <v>571.81</v>
      </c>
      <c r="L9571" s="1">
        <v>100.0</v>
      </c>
      <c r="M9571" s="10">
        <f t="array" ref="M9571">_xlfn.XLOOKUP(A9571,subscriptions!B9571:B10004,subscriptions!D9571:D10004)</f>
        <v>120</v>
      </c>
      <c r="N9571" s="10">
        <f t="array" ref="N9571">_xlfn.XLOOKUP(A9571,subscriptions!B9571:B10004,subscriptions!G9571:G10004)</f>
        <v>10</v>
      </c>
      <c r="O9571" s="10">
        <v>108.0</v>
      </c>
      <c r="P9571" s="10" t="str">
        <f t="array" ref="P9571">_xlfn.XLOOKUP(A9571,subscriptions!B9571:B10004,subscriptions!C9571:C10004)</f>
        <v>Residential</v>
      </c>
      <c r="Q9571" s="10" t="s">
        <v>128</v>
      </c>
      <c r="R9571" s="10" t="s">
        <v>212</v>
      </c>
      <c r="S9571" s="10" t="s">
        <v>3641</v>
      </c>
    </row>
    <row r="9572">
      <c r="A9572" s="1" t="s">
        <v>11943</v>
      </c>
      <c r="B9572" s="1" t="s">
        <v>24</v>
      </c>
      <c r="C9572" s="1" t="s">
        <v>330</v>
      </c>
      <c r="D9572" s="1" t="s">
        <v>27</v>
      </c>
      <c r="E9572" s="1" t="s">
        <v>262</v>
      </c>
      <c r="F9572" s="1" t="s">
        <v>4113</v>
      </c>
      <c r="G9572" s="1" t="s">
        <v>29551</v>
      </c>
      <c r="H9572" s="1" t="s">
        <v>29552</v>
      </c>
      <c r="I9572" s="4">
        <v>84.25569444444444</v>
      </c>
      <c r="J9572" s="1">
        <v>821.64</v>
      </c>
      <c r="K9572" s="1">
        <v>141.53</v>
      </c>
      <c r="M9572" s="10">
        <f t="array" ref="M9572">_xlfn.XLOOKUP(A9572,subscriptions!B9572:B10004,subscriptions!D9572:D10004)</f>
        <v>80</v>
      </c>
      <c r="N9572" s="10">
        <f t="array" ref="N9572">_xlfn.XLOOKUP(A9572,subscriptions!B9572:B10004,subscriptions!G9572:G10004)</f>
        <v>20</v>
      </c>
      <c r="O9572" s="10">
        <v>64.0</v>
      </c>
      <c r="P9572" s="10" t="str">
        <f t="array" ref="P9572">_xlfn.XLOOKUP(A9572,subscriptions!B9572:B10004,subscriptions!C9572:C10004)</f>
        <v>Roam</v>
      </c>
      <c r="Q9572" s="10" t="s">
        <v>128</v>
      </c>
      <c r="R9572" s="10" t="s">
        <v>148</v>
      </c>
      <c r="S9572" s="10" t="s">
        <v>1156</v>
      </c>
    </row>
    <row r="9573">
      <c r="A9573" s="1" t="s">
        <v>11944</v>
      </c>
      <c r="B9573" s="1" t="s">
        <v>426</v>
      </c>
      <c r="C9573" s="1" t="s">
        <v>178</v>
      </c>
      <c r="D9573" s="1" t="s">
        <v>153</v>
      </c>
      <c r="E9573" s="1" t="s">
        <v>280</v>
      </c>
      <c r="F9573" s="1" t="s">
        <v>1706</v>
      </c>
      <c r="G9573" s="1" t="s">
        <v>29553</v>
      </c>
      <c r="H9573" s="1" t="s">
        <v>29554</v>
      </c>
      <c r="I9573" s="4">
        <v>84.29682870370371</v>
      </c>
      <c r="J9573" s="1">
        <v>212.04</v>
      </c>
      <c r="K9573" s="1">
        <v>41.8</v>
      </c>
      <c r="M9573" s="10">
        <f t="array" ref="M9573">_xlfn.XLOOKUP(A9573,subscriptions!B9573:B10004,subscriptions!D9573:D10004)</f>
        <v>80</v>
      </c>
      <c r="N9573" s="10">
        <f t="array" ref="N9573">_xlfn.XLOOKUP(A9573,subscriptions!B9573:B10004,subscriptions!G9573:G10004)</f>
        <v>0</v>
      </c>
      <c r="O9573" s="10">
        <v>80.0</v>
      </c>
      <c r="P9573" s="10" t="str">
        <f t="array" ref="P9573">_xlfn.XLOOKUP(A9573,subscriptions!B9573:B10004,subscriptions!C9573:C10004)</f>
        <v>Roam</v>
      </c>
      <c r="Q9573" s="10" t="s">
        <v>173</v>
      </c>
      <c r="R9573" s="10" t="s">
        <v>148</v>
      </c>
      <c r="S9573" s="10" t="s">
        <v>373</v>
      </c>
    </row>
    <row r="9574">
      <c r="A9574" s="1" t="s">
        <v>11947</v>
      </c>
      <c r="B9574" s="1" t="s">
        <v>842</v>
      </c>
      <c r="C9574" s="1" t="s">
        <v>556</v>
      </c>
      <c r="D9574" s="1" t="s">
        <v>27</v>
      </c>
      <c r="E9574" s="1" t="s">
        <v>262</v>
      </c>
      <c r="F9574" s="1" t="s">
        <v>1835</v>
      </c>
      <c r="G9574" s="1" t="s">
        <v>29555</v>
      </c>
      <c r="H9574" s="1" t="s">
        <v>29556</v>
      </c>
      <c r="I9574" s="4">
        <v>84.2572800925926</v>
      </c>
      <c r="J9574" s="1">
        <v>145.22</v>
      </c>
      <c r="K9574" s="1">
        <v>41.19</v>
      </c>
      <c r="M9574" s="10">
        <f t="array" ref="M9574">_xlfn.XLOOKUP(A9574,subscriptions!B9574:B10004,subscriptions!D9574:D10004)</f>
        <v>120</v>
      </c>
      <c r="N9574" s="10">
        <f t="array" ref="N9574">_xlfn.XLOOKUP(A9574,subscriptions!B9574:B10004,subscriptions!G9574:G10004)</f>
        <v>5</v>
      </c>
      <c r="O9574" s="10">
        <v>114.0</v>
      </c>
      <c r="P9574" s="10" t="str">
        <f t="array" ref="P9574">_xlfn.XLOOKUP(A9574,subscriptions!B9574:B10004,subscriptions!C9574:C10004)</f>
        <v>Residential</v>
      </c>
      <c r="Q9574" s="10" t="s">
        <v>194</v>
      </c>
      <c r="R9574" s="10" t="s">
        <v>212</v>
      </c>
      <c r="S9574" s="10" t="s">
        <v>175</v>
      </c>
    </row>
    <row r="9575">
      <c r="A9575" s="1" t="s">
        <v>11948</v>
      </c>
      <c r="B9575" s="1" t="s">
        <v>1173</v>
      </c>
      <c r="C9575" s="1" t="s">
        <v>1200</v>
      </c>
      <c r="D9575" s="1" t="s">
        <v>27</v>
      </c>
      <c r="E9575" s="1" t="s">
        <v>239</v>
      </c>
      <c r="F9575" s="1" t="s">
        <v>2076</v>
      </c>
      <c r="G9575" s="1" t="s">
        <v>29557</v>
      </c>
      <c r="H9575" s="1" t="s">
        <v>29558</v>
      </c>
      <c r="I9575" s="4">
        <v>84.3780324074074</v>
      </c>
      <c r="J9575" s="1">
        <v>129.05</v>
      </c>
      <c r="K9575" s="1">
        <v>29.89</v>
      </c>
      <c r="M9575" s="10">
        <f t="array" ref="M9575">_xlfn.XLOOKUP(A9575,subscriptions!B9575:B10004,subscriptions!D9575:D10004)</f>
        <v>250</v>
      </c>
      <c r="N9575" s="10">
        <f t="array" ref="N9575">_xlfn.XLOOKUP(A9575,subscriptions!B9575:B10004,subscriptions!G9575:G10004)</f>
        <v>10</v>
      </c>
      <c r="O9575" s="10">
        <v>225.0</v>
      </c>
      <c r="P9575" s="10" t="str">
        <f t="array" ref="P9575">_xlfn.XLOOKUP(A9575,subscriptions!B9575:B10004,subscriptions!C9575:C10004)</f>
        <v>Business</v>
      </c>
      <c r="Q9575" s="10" t="s">
        <v>128</v>
      </c>
      <c r="R9575" s="10" t="s">
        <v>129</v>
      </c>
      <c r="S9575" s="10" t="s">
        <v>1302</v>
      </c>
    </row>
    <row r="9576">
      <c r="A9576" s="1" t="s">
        <v>11949</v>
      </c>
      <c r="B9576" s="1" t="s">
        <v>1972</v>
      </c>
      <c r="C9576" s="1" t="s">
        <v>2483</v>
      </c>
      <c r="D9576" s="1" t="s">
        <v>27</v>
      </c>
      <c r="E9576" s="1" t="s">
        <v>219</v>
      </c>
      <c r="F9576" s="1" t="s">
        <v>660</v>
      </c>
      <c r="G9576" s="1" t="s">
        <v>29559</v>
      </c>
      <c r="H9576" s="1" t="s">
        <v>29560</v>
      </c>
      <c r="I9576" s="4">
        <v>84.1690625</v>
      </c>
      <c r="J9576" s="1">
        <v>767.42</v>
      </c>
      <c r="K9576" s="1">
        <v>170.0</v>
      </c>
      <c r="M9576" s="10">
        <f t="array" ref="M9576">_xlfn.XLOOKUP(A9576,subscriptions!B9576:B10004,subscriptions!D9576:D10004)</f>
        <v>120</v>
      </c>
      <c r="N9576" s="10">
        <f t="array" ref="N9576">_xlfn.XLOOKUP(A9576,subscriptions!B9576:B10004,subscriptions!G9576:G10004)</f>
        <v>20</v>
      </c>
      <c r="O9576" s="10">
        <v>96.0</v>
      </c>
      <c r="P9576" s="10" t="str">
        <f t="array" ref="P9576">_xlfn.XLOOKUP(A9576,subscriptions!B9576:B10004,subscriptions!C9576:C10004)</f>
        <v>Residential</v>
      </c>
      <c r="Q9576" s="10" t="s">
        <v>128</v>
      </c>
      <c r="R9576" s="10" t="s">
        <v>148</v>
      </c>
      <c r="S9576" s="10" t="s">
        <v>1504</v>
      </c>
    </row>
    <row r="9577">
      <c r="A9577" s="1" t="s">
        <v>11950</v>
      </c>
      <c r="B9577" s="1" t="s">
        <v>686</v>
      </c>
      <c r="C9577" s="1" t="s">
        <v>1507</v>
      </c>
      <c r="D9577" s="1" t="s">
        <v>153</v>
      </c>
      <c r="E9577" s="1" t="s">
        <v>280</v>
      </c>
      <c r="F9577" s="1" t="s">
        <v>1706</v>
      </c>
      <c r="G9577" s="1" t="s">
        <v>29561</v>
      </c>
      <c r="H9577" s="1" t="s">
        <v>29562</v>
      </c>
      <c r="I9577" s="4">
        <v>84.33978009259259</v>
      </c>
      <c r="J9577" s="1">
        <v>667.01</v>
      </c>
      <c r="K9577" s="1">
        <v>84.68</v>
      </c>
      <c r="M9577" s="10">
        <f t="array" ref="M9577">_xlfn.XLOOKUP(A9577,subscriptions!B9577:B10004,subscriptions!D9577:D10004)</f>
        <v>250</v>
      </c>
      <c r="N9577" s="10">
        <f t="array" ref="N9577">_xlfn.XLOOKUP(A9577,subscriptions!B9577:B10004,subscriptions!G9577:G10004)</f>
        <v>0</v>
      </c>
      <c r="O9577" s="10">
        <v>250.0</v>
      </c>
      <c r="P9577" s="10" t="str">
        <f t="array" ref="P9577">_xlfn.XLOOKUP(A9577,subscriptions!B9577:B10004,subscriptions!C9577:C10004)</f>
        <v>Business</v>
      </c>
      <c r="Q9577" s="10" t="s">
        <v>173</v>
      </c>
      <c r="R9577" s="10" t="s">
        <v>129</v>
      </c>
      <c r="S9577" s="10" t="s">
        <v>234</v>
      </c>
    </row>
    <row r="9578">
      <c r="A9578" s="1" t="s">
        <v>11951</v>
      </c>
      <c r="B9578" s="1" t="s">
        <v>657</v>
      </c>
      <c r="C9578" s="1" t="s">
        <v>1833</v>
      </c>
      <c r="D9578" s="1" t="s">
        <v>153</v>
      </c>
      <c r="E9578" s="1" t="s">
        <v>219</v>
      </c>
      <c r="F9578" s="1" t="s">
        <v>2446</v>
      </c>
      <c r="G9578" s="1" t="s">
        <v>29563</v>
      </c>
      <c r="H9578" s="1" t="s">
        <v>29564</v>
      </c>
      <c r="I9578" s="4">
        <v>84.37949074074074</v>
      </c>
      <c r="J9578" s="1">
        <v>1948.44</v>
      </c>
      <c r="K9578" s="1">
        <v>392.52</v>
      </c>
      <c r="M9578" s="10">
        <f t="array" ref="M9578">_xlfn.XLOOKUP(A9578,subscriptions!B9578:B10004,subscriptions!D9578:D10004)</f>
        <v>120</v>
      </c>
      <c r="N9578" s="10">
        <f t="array" ref="N9578">_xlfn.XLOOKUP(A9578,subscriptions!B9578:B10004,subscriptions!G9578:G10004)</f>
        <v>5</v>
      </c>
      <c r="O9578" s="10">
        <v>114.0</v>
      </c>
      <c r="P9578" s="10" t="str">
        <f t="array" ref="P9578">_xlfn.XLOOKUP(A9578,subscriptions!B9578:B10004,subscriptions!C9578:C10004)</f>
        <v>Residential</v>
      </c>
      <c r="Q9578" s="10" t="s">
        <v>194</v>
      </c>
      <c r="R9578" s="10" t="s">
        <v>212</v>
      </c>
      <c r="S9578" s="10" t="s">
        <v>2380</v>
      </c>
    </row>
    <row r="9579">
      <c r="A9579" s="1" t="s">
        <v>11952</v>
      </c>
      <c r="B9579" s="1" t="s">
        <v>425</v>
      </c>
      <c r="C9579" s="1" t="s">
        <v>152</v>
      </c>
      <c r="D9579" s="1" t="s">
        <v>153</v>
      </c>
      <c r="E9579" s="1" t="s">
        <v>262</v>
      </c>
      <c r="F9579" s="1" t="s">
        <v>2853</v>
      </c>
      <c r="G9579" s="1" t="s">
        <v>29565</v>
      </c>
      <c r="H9579" s="1" t="s">
        <v>29566</v>
      </c>
      <c r="I9579" s="4">
        <v>84.33546296296296</v>
      </c>
      <c r="J9579" s="1">
        <v>2086.98</v>
      </c>
      <c r="K9579" s="1">
        <v>366.33</v>
      </c>
      <c r="M9579" s="10">
        <f t="array" ref="M9579">_xlfn.XLOOKUP(A9579,subscriptions!B9579:B10004,subscriptions!D9579:D10004)</f>
        <v>120</v>
      </c>
      <c r="N9579" s="10">
        <f t="array" ref="N9579">_xlfn.XLOOKUP(A9579,subscriptions!B9579:B10004,subscriptions!G9579:G10004)</f>
        <v>10</v>
      </c>
      <c r="O9579" s="10">
        <v>108.0</v>
      </c>
      <c r="P9579" s="10" t="str">
        <f t="array" ref="P9579">_xlfn.XLOOKUP(A9579,subscriptions!B9579:B10004,subscriptions!C9579:C10004)</f>
        <v>Residential</v>
      </c>
      <c r="Q9579" s="10" t="s">
        <v>128</v>
      </c>
      <c r="R9579" s="10" t="s">
        <v>212</v>
      </c>
      <c r="S9579" s="10" t="s">
        <v>571</v>
      </c>
    </row>
    <row r="9580">
      <c r="A9580" s="1" t="s">
        <v>11953</v>
      </c>
      <c r="B9580" s="1" t="s">
        <v>589</v>
      </c>
      <c r="C9580" s="1" t="s">
        <v>1507</v>
      </c>
      <c r="D9580" s="1" t="s">
        <v>153</v>
      </c>
      <c r="E9580" s="1" t="s">
        <v>219</v>
      </c>
      <c r="F9580" s="1" t="s">
        <v>660</v>
      </c>
      <c r="G9580" s="1" t="s">
        <v>29567</v>
      </c>
      <c r="H9580" s="1" t="s">
        <v>29568</v>
      </c>
      <c r="I9580" s="4">
        <v>84.3812962962963</v>
      </c>
      <c r="J9580" s="1">
        <v>128.29</v>
      </c>
      <c r="K9580" s="1">
        <v>36.35</v>
      </c>
      <c r="M9580" s="10">
        <f t="array" ref="M9580">_xlfn.XLOOKUP(A9580,subscriptions!B9580:B10004,subscriptions!D9580:D10004)</f>
        <v>120</v>
      </c>
      <c r="N9580" s="10">
        <f t="array" ref="N9580">_xlfn.XLOOKUP(A9580,subscriptions!B9580:B10004,subscriptions!G9580:G10004)</f>
        <v>20</v>
      </c>
      <c r="O9580" s="10">
        <v>96.0</v>
      </c>
      <c r="P9580" s="10" t="str">
        <f t="array" ref="P9580">_xlfn.XLOOKUP(A9580,subscriptions!B9580:B10004,subscriptions!C9580:C10004)</f>
        <v>Residential</v>
      </c>
      <c r="Q9580" s="10" t="s">
        <v>128</v>
      </c>
      <c r="R9580" s="10" t="s">
        <v>148</v>
      </c>
      <c r="S9580" s="10" t="s">
        <v>1789</v>
      </c>
    </row>
    <row r="9581">
      <c r="A9581" s="1" t="s">
        <v>11954</v>
      </c>
      <c r="B9581" s="1" t="s">
        <v>589</v>
      </c>
      <c r="C9581" s="1" t="s">
        <v>456</v>
      </c>
      <c r="D9581" s="1" t="s">
        <v>153</v>
      </c>
      <c r="E9581" s="1" t="s">
        <v>219</v>
      </c>
      <c r="F9581" s="1" t="s">
        <v>971</v>
      </c>
      <c r="G9581" s="1" t="s">
        <v>29569</v>
      </c>
      <c r="H9581" s="1" t="s">
        <v>29570</v>
      </c>
      <c r="I9581" s="4">
        <v>84.25100694444444</v>
      </c>
      <c r="J9581" s="1">
        <v>424.85</v>
      </c>
      <c r="K9581" s="1">
        <v>56.24</v>
      </c>
      <c r="M9581" s="10">
        <f t="array" ref="M9581">_xlfn.XLOOKUP(A9581,subscriptions!B9581:B10004,subscriptions!D9581:D10004)</f>
        <v>120</v>
      </c>
      <c r="N9581" s="10">
        <f t="array" ref="N9581">_xlfn.XLOOKUP(A9581,subscriptions!B9581:B10004,subscriptions!G9581:G10004)</f>
        <v>0</v>
      </c>
      <c r="O9581" s="10">
        <v>120.0</v>
      </c>
      <c r="P9581" s="10" t="str">
        <f t="array" ref="P9581">_xlfn.XLOOKUP(A9581,subscriptions!B9581:B10004,subscriptions!C9581:C10004)</f>
        <v>Residential</v>
      </c>
      <c r="Q9581" s="10" t="s">
        <v>173</v>
      </c>
      <c r="R9581" s="10" t="s">
        <v>212</v>
      </c>
      <c r="S9581" s="10" t="s">
        <v>1691</v>
      </c>
    </row>
    <row r="9582">
      <c r="A9582" s="1" t="s">
        <v>11955</v>
      </c>
      <c r="B9582" s="1" t="s">
        <v>197</v>
      </c>
      <c r="C9582" s="1" t="s">
        <v>178</v>
      </c>
      <c r="D9582" s="1" t="s">
        <v>153</v>
      </c>
      <c r="E9582" s="1" t="s">
        <v>714</v>
      </c>
      <c r="F9582" s="1" t="s">
        <v>1866</v>
      </c>
      <c r="G9582" s="1" t="s">
        <v>29571</v>
      </c>
      <c r="H9582" s="1" t="s">
        <v>29572</v>
      </c>
      <c r="I9582" s="4">
        <v>84.3765162037037</v>
      </c>
      <c r="J9582" s="1">
        <v>530.85</v>
      </c>
      <c r="K9582" s="1">
        <v>109.39</v>
      </c>
      <c r="M9582" s="10">
        <f t="array" ref="M9582">_xlfn.XLOOKUP(A9582,subscriptions!B9582:B10004,subscriptions!D9582:D10004)</f>
        <v>120</v>
      </c>
      <c r="N9582" s="10">
        <f t="array" ref="N9582">_xlfn.XLOOKUP(A9582,subscriptions!B9582:B10004,subscriptions!G9582:G10004)</f>
        <v>5</v>
      </c>
      <c r="O9582" s="10">
        <v>114.0</v>
      </c>
      <c r="P9582" s="10" t="str">
        <f t="array" ref="P9582">_xlfn.XLOOKUP(A9582,subscriptions!B9582:B10004,subscriptions!C9582:C10004)</f>
        <v>Residential</v>
      </c>
      <c r="Q9582" s="10" t="s">
        <v>194</v>
      </c>
      <c r="R9582" s="10" t="s">
        <v>212</v>
      </c>
      <c r="S9582" s="10" t="s">
        <v>3910</v>
      </c>
    </row>
    <row r="9583">
      <c r="A9583" s="1" t="s">
        <v>11956</v>
      </c>
      <c r="B9583" s="1" t="s">
        <v>1460</v>
      </c>
      <c r="C9583" s="1" t="s">
        <v>750</v>
      </c>
      <c r="D9583" s="1" t="s">
        <v>27</v>
      </c>
      <c r="E9583" s="1" t="s">
        <v>28</v>
      </c>
      <c r="F9583" s="1" t="s">
        <v>2188</v>
      </c>
      <c r="G9583" s="1" t="s">
        <v>29573</v>
      </c>
      <c r="H9583" s="1" t="s">
        <v>29574</v>
      </c>
      <c r="I9583" s="4">
        <v>84.21274305555555</v>
      </c>
      <c r="J9583" s="1">
        <v>1239.82</v>
      </c>
      <c r="K9583" s="1">
        <v>203.22</v>
      </c>
      <c r="M9583" s="10">
        <f t="array" ref="M9583">_xlfn.XLOOKUP(A9583,subscriptions!B9583:B10004,subscriptions!D9583:D10004)</f>
        <v>80</v>
      </c>
      <c r="N9583" s="10">
        <f t="array" ref="N9583">_xlfn.XLOOKUP(A9583,subscriptions!B9583:B10004,subscriptions!G9583:G10004)</f>
        <v>10</v>
      </c>
      <c r="O9583" s="10">
        <v>72.0</v>
      </c>
      <c r="P9583" s="10" t="str">
        <f t="array" ref="P9583">_xlfn.XLOOKUP(A9583,subscriptions!B9583:B10004,subscriptions!C9583:C10004)</f>
        <v>Roam</v>
      </c>
      <c r="Q9583" s="10" t="s">
        <v>128</v>
      </c>
      <c r="R9583" s="10" t="s">
        <v>148</v>
      </c>
      <c r="S9583" s="10" t="s">
        <v>813</v>
      </c>
    </row>
    <row r="9584">
      <c r="A9584" s="1" t="s">
        <v>11957</v>
      </c>
      <c r="B9584" s="1" t="s">
        <v>1317</v>
      </c>
      <c r="C9584" s="1" t="s">
        <v>1492</v>
      </c>
      <c r="D9584" s="1" t="s">
        <v>27</v>
      </c>
      <c r="E9584" s="1" t="s">
        <v>262</v>
      </c>
      <c r="F9584" s="1" t="s">
        <v>4344</v>
      </c>
      <c r="G9584" s="1" t="s">
        <v>29575</v>
      </c>
      <c r="H9584" s="1" t="s">
        <v>29576</v>
      </c>
      <c r="I9584" s="4">
        <v>84.17233796296296</v>
      </c>
      <c r="J9584" s="1">
        <v>284.13</v>
      </c>
      <c r="K9584" s="1">
        <v>49.86</v>
      </c>
      <c r="M9584" s="10">
        <f t="array" ref="M9584">_xlfn.XLOOKUP(A9584,subscriptions!B9584:B10004,subscriptions!D9584:D10004)</f>
        <v>120</v>
      </c>
      <c r="N9584" s="10">
        <f t="array" ref="N9584">_xlfn.XLOOKUP(A9584,subscriptions!B9584:B10004,subscriptions!G9584:G10004)</f>
        <v>20</v>
      </c>
      <c r="O9584" s="10">
        <v>96.0</v>
      </c>
      <c r="P9584" s="10" t="str">
        <f t="array" ref="P9584">_xlfn.XLOOKUP(A9584,subscriptions!B9584:B10004,subscriptions!C9584:C10004)</f>
        <v>Residential</v>
      </c>
      <c r="Q9584" s="10" t="s">
        <v>128</v>
      </c>
      <c r="R9584" s="10" t="s">
        <v>148</v>
      </c>
      <c r="S9584" s="10" t="s">
        <v>1637</v>
      </c>
    </row>
    <row r="9585">
      <c r="A9585" s="1" t="s">
        <v>11958</v>
      </c>
      <c r="B9585" s="1" t="s">
        <v>4627</v>
      </c>
      <c r="C9585" s="1" t="s">
        <v>441</v>
      </c>
      <c r="D9585" s="1" t="s">
        <v>27</v>
      </c>
      <c r="E9585" s="1" t="s">
        <v>111</v>
      </c>
      <c r="F9585" s="1" t="s">
        <v>3756</v>
      </c>
      <c r="G9585" s="1" t="s">
        <v>29577</v>
      </c>
      <c r="H9585" s="1" t="s">
        <v>29578</v>
      </c>
      <c r="I9585" s="4">
        <v>84.25714120370371</v>
      </c>
      <c r="J9585" s="1">
        <v>265.7</v>
      </c>
      <c r="K9585" s="1">
        <v>72.62</v>
      </c>
      <c r="M9585" s="10">
        <f t="array" ref="M9585">_xlfn.XLOOKUP(A9585,subscriptions!B9585:B10004,subscriptions!D9585:D10004)</f>
        <v>80</v>
      </c>
      <c r="N9585" s="10">
        <f t="array" ref="N9585">_xlfn.XLOOKUP(A9585,subscriptions!B9585:B10004,subscriptions!G9585:G10004)</f>
        <v>0</v>
      </c>
      <c r="O9585" s="10">
        <v>80.0</v>
      </c>
      <c r="P9585" s="10" t="str">
        <f t="array" ref="P9585">_xlfn.XLOOKUP(A9585,subscriptions!B9585:B10004,subscriptions!C9585:C10004)</f>
        <v>Roam</v>
      </c>
      <c r="Q9585" s="10" t="s">
        <v>173</v>
      </c>
      <c r="R9585" s="10" t="s">
        <v>148</v>
      </c>
      <c r="S9585" s="10" t="s">
        <v>175</v>
      </c>
    </row>
    <row r="9586">
      <c r="A9586" s="1" t="s">
        <v>11961</v>
      </c>
      <c r="B9586" s="1" t="s">
        <v>1664</v>
      </c>
      <c r="C9586" s="1" t="s">
        <v>1876</v>
      </c>
      <c r="D9586" s="1" t="s">
        <v>153</v>
      </c>
      <c r="E9586" s="1" t="s">
        <v>631</v>
      </c>
      <c r="F9586" s="1" t="s">
        <v>2495</v>
      </c>
      <c r="G9586" s="1" t="s">
        <v>29579</v>
      </c>
      <c r="H9586" s="1" t="s">
        <v>29580</v>
      </c>
      <c r="I9586" s="4">
        <v>84.2953125</v>
      </c>
      <c r="J9586" s="1">
        <v>4367.96</v>
      </c>
      <c r="K9586" s="1">
        <v>676.19</v>
      </c>
      <c r="M9586" s="10">
        <f t="array" ref="M9586">_xlfn.XLOOKUP(A9586,subscriptions!B9586:B10004,subscriptions!D9586:D10004)</f>
        <v>50</v>
      </c>
      <c r="N9586" s="10">
        <f t="array" ref="N9586">_xlfn.XLOOKUP(A9586,subscriptions!B9586:B10004,subscriptions!G9586:G10004)</f>
        <v>5</v>
      </c>
      <c r="O9586" s="10">
        <v>47.5</v>
      </c>
      <c r="P9586" s="10" t="str">
        <f t="array" ref="P9586">_xlfn.XLOOKUP(A9586,subscriptions!B9586:B10004,subscriptions!C9586:C10004)</f>
        <v>Mini</v>
      </c>
      <c r="Q9586" s="10" t="s">
        <v>194</v>
      </c>
      <c r="R9586" s="10" t="s">
        <v>148</v>
      </c>
      <c r="S9586" s="10" t="s">
        <v>1026</v>
      </c>
    </row>
    <row r="9587">
      <c r="A9587" s="1" t="s">
        <v>11962</v>
      </c>
      <c r="B9587" s="1" t="s">
        <v>1527</v>
      </c>
      <c r="C9587" s="1" t="s">
        <v>426</v>
      </c>
      <c r="D9587" s="1" t="s">
        <v>153</v>
      </c>
      <c r="E9587" s="1" t="s">
        <v>280</v>
      </c>
      <c r="F9587" s="1" t="s">
        <v>411</v>
      </c>
      <c r="G9587" s="1" t="s">
        <v>29581</v>
      </c>
      <c r="H9587" s="1" t="s">
        <v>29582</v>
      </c>
      <c r="I9587" s="4">
        <v>84.29390046296297</v>
      </c>
      <c r="J9587" s="1">
        <v>2496.01</v>
      </c>
      <c r="K9587" s="1">
        <v>321.81</v>
      </c>
      <c r="M9587" s="10">
        <f t="array" ref="M9587">_xlfn.XLOOKUP(A9587,subscriptions!B9587:B10004,subscriptions!D9587:D10004)</f>
        <v>80</v>
      </c>
      <c r="N9587" s="10">
        <f t="array" ref="N9587">_xlfn.XLOOKUP(A9587,subscriptions!B9587:B10004,subscriptions!G9587:G10004)</f>
        <v>10</v>
      </c>
      <c r="O9587" s="10">
        <v>72.0</v>
      </c>
      <c r="P9587" s="10" t="str">
        <f t="array" ref="P9587">_xlfn.XLOOKUP(A9587,subscriptions!B9587:B10004,subscriptions!C9587:C10004)</f>
        <v>Roam</v>
      </c>
      <c r="Q9587" s="10" t="s">
        <v>128</v>
      </c>
      <c r="R9587" s="10" t="s">
        <v>148</v>
      </c>
      <c r="S9587" s="10" t="s">
        <v>1458</v>
      </c>
    </row>
    <row r="9588">
      <c r="A9588" s="1" t="s">
        <v>11963</v>
      </c>
      <c r="B9588" s="1" t="s">
        <v>329</v>
      </c>
      <c r="C9588" s="1" t="s">
        <v>556</v>
      </c>
      <c r="D9588" s="1" t="s">
        <v>27</v>
      </c>
      <c r="E9588" s="1" t="s">
        <v>631</v>
      </c>
      <c r="F9588" s="1" t="s">
        <v>2549</v>
      </c>
      <c r="G9588" s="1" t="s">
        <v>29583</v>
      </c>
      <c r="H9588" s="1" t="s">
        <v>29584</v>
      </c>
      <c r="I9588" s="4">
        <v>84.17314814814814</v>
      </c>
      <c r="J9588" s="1">
        <v>348.87</v>
      </c>
      <c r="K9588" s="1">
        <v>102.44</v>
      </c>
      <c r="M9588" s="10">
        <f t="array" ref="M9588">_xlfn.XLOOKUP(A9588,subscriptions!B9588:B10004,subscriptions!D9588:D10004)</f>
        <v>120</v>
      </c>
      <c r="N9588" s="10">
        <f t="array" ref="N9588">_xlfn.XLOOKUP(A9588,subscriptions!B9588:B10004,subscriptions!G9588:G10004)</f>
        <v>20</v>
      </c>
      <c r="O9588" s="10">
        <v>96.0</v>
      </c>
      <c r="P9588" s="10" t="str">
        <f t="array" ref="P9588">_xlfn.XLOOKUP(A9588,subscriptions!B9588:B10004,subscriptions!C9588:C10004)</f>
        <v>Residential</v>
      </c>
      <c r="Q9588" s="10" t="s">
        <v>128</v>
      </c>
      <c r="R9588" s="10" t="s">
        <v>148</v>
      </c>
      <c r="S9588" s="10" t="s">
        <v>2630</v>
      </c>
    </row>
    <row r="9589">
      <c r="A9589" s="1" t="s">
        <v>11964</v>
      </c>
      <c r="B9589" s="1" t="s">
        <v>700</v>
      </c>
      <c r="C9589" s="1" t="s">
        <v>1876</v>
      </c>
      <c r="D9589" s="1" t="s">
        <v>153</v>
      </c>
      <c r="E9589" s="1" t="s">
        <v>111</v>
      </c>
      <c r="F9589" s="1" t="s">
        <v>1263</v>
      </c>
      <c r="G9589" s="1" t="s">
        <v>29585</v>
      </c>
      <c r="H9589" s="1" t="s">
        <v>29586</v>
      </c>
      <c r="I9589" s="4">
        <v>84.42086805555556</v>
      </c>
      <c r="J9589" s="1">
        <v>832.75</v>
      </c>
      <c r="K9589" s="1">
        <v>157.29</v>
      </c>
      <c r="M9589" s="10">
        <f t="array" ref="M9589">_xlfn.XLOOKUP(A9589,subscriptions!B9589:B10004,subscriptions!D9589:D10004)</f>
        <v>80</v>
      </c>
      <c r="N9589" s="10">
        <f t="array" ref="N9589">_xlfn.XLOOKUP(A9589,subscriptions!B9589:B10004,subscriptions!G9589:G10004)</f>
        <v>0</v>
      </c>
      <c r="O9589" s="10">
        <v>80.0</v>
      </c>
      <c r="P9589" s="10" t="str">
        <f t="array" ref="P9589">_xlfn.XLOOKUP(A9589,subscriptions!B9589:B10004,subscriptions!C9589:C10004)</f>
        <v>Roam</v>
      </c>
      <c r="Q9589" s="10" t="s">
        <v>173</v>
      </c>
      <c r="R9589" s="10" t="s">
        <v>148</v>
      </c>
      <c r="S9589" s="10" t="s">
        <v>2152</v>
      </c>
    </row>
    <row r="9590">
      <c r="A9590" s="1" t="s">
        <v>11965</v>
      </c>
      <c r="B9590" s="1" t="s">
        <v>455</v>
      </c>
      <c r="C9590" s="1" t="s">
        <v>110</v>
      </c>
      <c r="D9590" s="1" t="s">
        <v>27</v>
      </c>
      <c r="E9590" s="1" t="s">
        <v>239</v>
      </c>
      <c r="F9590" s="1" t="s">
        <v>2132</v>
      </c>
      <c r="G9590" s="1" t="s">
        <v>29587</v>
      </c>
      <c r="H9590" s="1" t="s">
        <v>29588</v>
      </c>
      <c r="I9590" s="4">
        <v>84.29931712962963</v>
      </c>
      <c r="J9590" s="1">
        <v>709.2</v>
      </c>
      <c r="K9590" s="1">
        <v>129.2</v>
      </c>
      <c r="M9590" s="10">
        <f t="array" ref="M9590">_xlfn.XLOOKUP(A9590,subscriptions!B9590:B10004,subscriptions!D9590:D10004)</f>
        <v>250</v>
      </c>
      <c r="N9590" s="10">
        <f t="array" ref="N9590">_xlfn.XLOOKUP(A9590,subscriptions!B9590:B10004,subscriptions!G9590:G10004)</f>
        <v>5</v>
      </c>
      <c r="O9590" s="10">
        <v>237.5</v>
      </c>
      <c r="P9590" s="10" t="str">
        <f t="array" ref="P9590">_xlfn.XLOOKUP(A9590,subscriptions!B9590:B10004,subscriptions!C9590:C10004)</f>
        <v>Business</v>
      </c>
      <c r="Q9590" s="10" t="s">
        <v>194</v>
      </c>
      <c r="R9590" s="10" t="s">
        <v>129</v>
      </c>
      <c r="S9590" s="10" t="s">
        <v>522</v>
      </c>
    </row>
    <row r="9591">
      <c r="A9591" s="1" t="s">
        <v>11966</v>
      </c>
      <c r="B9591" s="1" t="s">
        <v>472</v>
      </c>
      <c r="C9591" s="1" t="s">
        <v>133</v>
      </c>
      <c r="D9591" s="1" t="s">
        <v>27</v>
      </c>
      <c r="E9591" s="1" t="s">
        <v>179</v>
      </c>
      <c r="F9591" s="1" t="s">
        <v>773</v>
      </c>
      <c r="G9591" s="1" t="s">
        <v>29589</v>
      </c>
      <c r="H9591" s="1" t="s">
        <v>29590</v>
      </c>
      <c r="I9591" s="4">
        <v>84.30003472222222</v>
      </c>
      <c r="J9591" s="1">
        <v>2398.16</v>
      </c>
      <c r="K9591" s="1">
        <v>487.96</v>
      </c>
      <c r="L9591" s="1">
        <v>100.0</v>
      </c>
      <c r="M9591" s="10">
        <f t="array" ref="M9591">_xlfn.XLOOKUP(A9591,subscriptions!B9591:B10004,subscriptions!D9591:D10004)</f>
        <v>80</v>
      </c>
      <c r="N9591" s="10">
        <f t="array" ref="N9591">_xlfn.XLOOKUP(A9591,subscriptions!B9591:B10004,subscriptions!G9591:G10004)</f>
        <v>10</v>
      </c>
      <c r="O9591" s="10">
        <v>72.0</v>
      </c>
      <c r="P9591" s="10" t="str">
        <f t="array" ref="P9591">_xlfn.XLOOKUP(A9591,subscriptions!B9591:B10004,subscriptions!C9591:C10004)</f>
        <v>Roam</v>
      </c>
      <c r="Q9591" s="10" t="s">
        <v>128</v>
      </c>
      <c r="R9591" s="10" t="s">
        <v>148</v>
      </c>
      <c r="S9591" s="10" t="s">
        <v>1172</v>
      </c>
    </row>
    <row r="9592">
      <c r="A9592" s="1" t="s">
        <v>11967</v>
      </c>
      <c r="B9592" s="1" t="s">
        <v>657</v>
      </c>
      <c r="C9592" s="1" t="s">
        <v>492</v>
      </c>
      <c r="D9592" s="1" t="s">
        <v>153</v>
      </c>
      <c r="E9592" s="1" t="s">
        <v>262</v>
      </c>
      <c r="F9592" s="1" t="s">
        <v>1835</v>
      </c>
      <c r="G9592" s="1" t="s">
        <v>29591</v>
      </c>
      <c r="H9592" s="1" t="s">
        <v>29592</v>
      </c>
      <c r="I9592" s="4">
        <v>84.1716087962963</v>
      </c>
      <c r="J9592" s="1">
        <v>1120.68</v>
      </c>
      <c r="K9592" s="1">
        <v>128.43</v>
      </c>
      <c r="M9592" s="10">
        <f t="array" ref="M9592">_xlfn.XLOOKUP(A9592,subscriptions!B9592:B10004,subscriptions!D9592:D10004)</f>
        <v>80</v>
      </c>
      <c r="N9592" s="10">
        <f t="array" ref="N9592">_xlfn.XLOOKUP(A9592,subscriptions!B9592:B10004,subscriptions!G9592:G10004)</f>
        <v>20</v>
      </c>
      <c r="O9592" s="10">
        <v>64.0</v>
      </c>
      <c r="P9592" s="10" t="str">
        <f t="array" ref="P9592">_xlfn.XLOOKUP(A9592,subscriptions!B9592:B10004,subscriptions!C9592:C10004)</f>
        <v>Roam</v>
      </c>
      <c r="Q9592" s="10" t="s">
        <v>128</v>
      </c>
      <c r="R9592" s="10" t="s">
        <v>148</v>
      </c>
      <c r="S9592" s="10" t="s">
        <v>1082</v>
      </c>
    </row>
    <row r="9593">
      <c r="A9593" s="1" t="s">
        <v>11968</v>
      </c>
      <c r="B9593" s="1" t="s">
        <v>197</v>
      </c>
      <c r="C9593" s="1" t="s">
        <v>1492</v>
      </c>
      <c r="D9593" s="1" t="s">
        <v>153</v>
      </c>
      <c r="E9593" s="1" t="s">
        <v>332</v>
      </c>
      <c r="F9593" s="1" t="s">
        <v>736</v>
      </c>
      <c r="G9593" s="1" t="s">
        <v>29593</v>
      </c>
      <c r="H9593" s="1" t="s">
        <v>29594</v>
      </c>
      <c r="I9593" s="4">
        <v>84.29262731481481</v>
      </c>
      <c r="J9593" s="1">
        <v>255.19</v>
      </c>
      <c r="K9593" s="1">
        <v>48.64</v>
      </c>
      <c r="M9593" s="10">
        <f t="array" ref="M9593">_xlfn.XLOOKUP(A9593,subscriptions!B9593:B10004,subscriptions!D9593:D10004)</f>
        <v>50</v>
      </c>
      <c r="N9593" s="10">
        <f t="array" ref="N9593">_xlfn.XLOOKUP(A9593,subscriptions!B9593:B10004,subscriptions!G9593:G10004)</f>
        <v>0</v>
      </c>
      <c r="O9593" s="10">
        <v>50.0</v>
      </c>
      <c r="P9593" s="10" t="str">
        <f t="array" ref="P9593">_xlfn.XLOOKUP(A9593,subscriptions!B9593:B10004,subscriptions!C9593:C10004)</f>
        <v>Mini</v>
      </c>
      <c r="Q9593" s="10" t="s">
        <v>173</v>
      </c>
      <c r="R9593" s="10" t="s">
        <v>148</v>
      </c>
      <c r="S9593" s="10" t="s">
        <v>587</v>
      </c>
    </row>
    <row r="9594">
      <c r="A9594" s="1" t="s">
        <v>11969</v>
      </c>
      <c r="B9594" s="1" t="s">
        <v>2018</v>
      </c>
      <c r="C9594" s="1" t="s">
        <v>509</v>
      </c>
      <c r="D9594" s="1" t="s">
        <v>27</v>
      </c>
      <c r="E9594" s="1" t="s">
        <v>714</v>
      </c>
      <c r="F9594" s="1" t="s">
        <v>1730</v>
      </c>
      <c r="G9594" s="1" t="s">
        <v>29595</v>
      </c>
      <c r="H9594" s="1" t="s">
        <v>29596</v>
      </c>
      <c r="I9594" s="4">
        <v>84.29251157407407</v>
      </c>
      <c r="J9594" s="1">
        <v>2064.81</v>
      </c>
      <c r="K9594" s="1">
        <v>426.54</v>
      </c>
      <c r="M9594" s="10">
        <f t="array" ref="M9594">_xlfn.XLOOKUP(A9594,subscriptions!B9594:B10004,subscriptions!D9594:D10004)</f>
        <v>120</v>
      </c>
      <c r="N9594" s="10">
        <f t="array" ref="N9594">_xlfn.XLOOKUP(A9594,subscriptions!B9594:B10004,subscriptions!G9594:G10004)</f>
        <v>5</v>
      </c>
      <c r="O9594" s="10">
        <v>114.0</v>
      </c>
      <c r="P9594" s="10" t="str">
        <f t="array" ref="P9594">_xlfn.XLOOKUP(A9594,subscriptions!B9594:B10004,subscriptions!C9594:C10004)</f>
        <v>Residential</v>
      </c>
      <c r="Q9594" s="10" t="s">
        <v>194</v>
      </c>
      <c r="R9594" s="10" t="s">
        <v>212</v>
      </c>
      <c r="S9594" s="10" t="s">
        <v>587</v>
      </c>
    </row>
    <row r="9595">
      <c r="A9595" s="1" t="s">
        <v>11970</v>
      </c>
      <c r="B9595" s="1" t="s">
        <v>657</v>
      </c>
      <c r="C9595" s="1" t="s">
        <v>441</v>
      </c>
      <c r="D9595" s="1" t="s">
        <v>153</v>
      </c>
      <c r="E9595" s="1" t="s">
        <v>332</v>
      </c>
      <c r="F9595" s="1" t="s">
        <v>2415</v>
      </c>
      <c r="G9595" s="1" t="s">
        <v>29597</v>
      </c>
      <c r="H9595" s="1" t="s">
        <v>29598</v>
      </c>
      <c r="I9595" s="4">
        <v>84.25100694444444</v>
      </c>
      <c r="J9595" s="1">
        <v>808.48</v>
      </c>
      <c r="K9595" s="1">
        <v>101.03</v>
      </c>
      <c r="M9595" s="10">
        <f t="array" ref="M9595">_xlfn.XLOOKUP(A9595,subscriptions!B9595:B10004,subscriptions!D9595:D10004)</f>
        <v>120</v>
      </c>
      <c r="N9595" s="10">
        <f t="array" ref="N9595">_xlfn.XLOOKUP(A9595,subscriptions!B9595:B10004,subscriptions!G9595:G10004)</f>
        <v>10</v>
      </c>
      <c r="O9595" s="10">
        <v>108.0</v>
      </c>
      <c r="P9595" s="10" t="str">
        <f t="array" ref="P9595">_xlfn.XLOOKUP(A9595,subscriptions!B9595:B10004,subscriptions!C9595:C10004)</f>
        <v>Residential</v>
      </c>
      <c r="Q9595" s="10" t="s">
        <v>128</v>
      </c>
      <c r="R9595" s="10" t="s">
        <v>212</v>
      </c>
      <c r="S9595" s="10" t="s">
        <v>1691</v>
      </c>
    </row>
    <row r="9596">
      <c r="A9596" s="1" t="s">
        <v>11971</v>
      </c>
      <c r="B9596" s="1" t="s">
        <v>772</v>
      </c>
      <c r="C9596" s="1" t="s">
        <v>1347</v>
      </c>
      <c r="D9596" s="1" t="s">
        <v>153</v>
      </c>
      <c r="E9596" s="1" t="s">
        <v>179</v>
      </c>
      <c r="F9596" s="1" t="s">
        <v>181</v>
      </c>
      <c r="G9596" s="1" t="s">
        <v>29599</v>
      </c>
      <c r="H9596" s="1" t="s">
        <v>29600</v>
      </c>
      <c r="I9596" s="4">
        <v>84.42103009259259</v>
      </c>
      <c r="J9596" s="1">
        <v>507.6</v>
      </c>
      <c r="K9596" s="1">
        <v>49.65</v>
      </c>
      <c r="L9596" s="1">
        <v>100.0</v>
      </c>
      <c r="M9596" s="10">
        <f t="array" ref="M9596">_xlfn.XLOOKUP(A9596,subscriptions!B9596:B10004,subscriptions!D9596:D10004)</f>
        <v>120</v>
      </c>
      <c r="N9596" s="10">
        <f t="array" ref="N9596">_xlfn.XLOOKUP(A9596,subscriptions!B9596:B10004,subscriptions!G9596:G10004)</f>
        <v>20</v>
      </c>
      <c r="O9596" s="10">
        <v>96.0</v>
      </c>
      <c r="P9596" s="10" t="str">
        <f t="array" ref="P9596">_xlfn.XLOOKUP(A9596,subscriptions!B9596:B10004,subscriptions!C9596:C10004)</f>
        <v>Residential</v>
      </c>
      <c r="Q9596" s="10" t="s">
        <v>128</v>
      </c>
      <c r="R9596" s="10" t="s">
        <v>148</v>
      </c>
      <c r="S9596" s="10" t="s">
        <v>2152</v>
      </c>
    </row>
    <row r="9597">
      <c r="A9597" s="1" t="s">
        <v>11972</v>
      </c>
      <c r="B9597" s="1" t="s">
        <v>969</v>
      </c>
      <c r="C9597" s="1" t="s">
        <v>1347</v>
      </c>
      <c r="D9597" s="1" t="s">
        <v>27</v>
      </c>
      <c r="E9597" s="1" t="s">
        <v>262</v>
      </c>
      <c r="F9597" s="1" t="s">
        <v>2112</v>
      </c>
      <c r="G9597" s="1" t="s">
        <v>29601</v>
      </c>
      <c r="H9597" s="1" t="s">
        <v>29602</v>
      </c>
      <c r="I9597" s="4">
        <v>84.21115740740741</v>
      </c>
      <c r="J9597" s="1">
        <v>756.2</v>
      </c>
      <c r="K9597" s="1">
        <v>102.01</v>
      </c>
      <c r="M9597" s="10">
        <f t="array" ref="M9597">_xlfn.XLOOKUP(A9597,subscriptions!B9597:B10004,subscriptions!D9597:D10004)</f>
        <v>120</v>
      </c>
      <c r="N9597" s="10">
        <f t="array" ref="N9597">_xlfn.XLOOKUP(A9597,subscriptions!B9597:B10004,subscriptions!G9597:G10004)</f>
        <v>0</v>
      </c>
      <c r="O9597" s="10">
        <v>120.0</v>
      </c>
      <c r="P9597" s="10" t="str">
        <f t="array" ref="P9597">_xlfn.XLOOKUP(A9597,subscriptions!B9597:B10004,subscriptions!C9597:C10004)</f>
        <v>Residential</v>
      </c>
      <c r="Q9597" s="10" t="s">
        <v>173</v>
      </c>
      <c r="R9597" s="10" t="s">
        <v>212</v>
      </c>
      <c r="S9597" s="10" t="s">
        <v>438</v>
      </c>
    </row>
    <row r="9598">
      <c r="A9598" s="1" t="s">
        <v>11973</v>
      </c>
      <c r="B9598" s="1" t="s">
        <v>329</v>
      </c>
      <c r="C9598" s="1" t="s">
        <v>1388</v>
      </c>
      <c r="D9598" s="1" t="s">
        <v>27</v>
      </c>
      <c r="E9598" s="1" t="s">
        <v>332</v>
      </c>
      <c r="F9598" s="1" t="s">
        <v>2415</v>
      </c>
      <c r="G9598" s="1" t="s">
        <v>29603</v>
      </c>
      <c r="H9598" s="1" t="s">
        <v>29604</v>
      </c>
      <c r="I9598" s="4">
        <v>84.25569444444444</v>
      </c>
      <c r="J9598" s="1">
        <v>1083.01</v>
      </c>
      <c r="K9598" s="1">
        <v>125.11</v>
      </c>
      <c r="M9598" s="10">
        <f t="array" ref="M9598">_xlfn.XLOOKUP(A9598,subscriptions!B9598:B10004,subscriptions!D9598:D10004)</f>
        <v>250</v>
      </c>
      <c r="N9598" s="10">
        <f t="array" ref="N9598">_xlfn.XLOOKUP(A9598,subscriptions!B9598:B10004,subscriptions!G9598:G10004)</f>
        <v>5</v>
      </c>
      <c r="O9598" s="10">
        <v>237.5</v>
      </c>
      <c r="P9598" s="10" t="str">
        <f t="array" ref="P9598">_xlfn.XLOOKUP(A9598,subscriptions!B9598:B10004,subscriptions!C9598:C10004)</f>
        <v>Business</v>
      </c>
      <c r="Q9598" s="10" t="s">
        <v>194</v>
      </c>
      <c r="R9598" s="10" t="s">
        <v>129</v>
      </c>
      <c r="S9598" s="10" t="s">
        <v>1156</v>
      </c>
    </row>
    <row r="9599">
      <c r="A9599" s="1" t="s">
        <v>11976</v>
      </c>
      <c r="B9599" s="1" t="s">
        <v>278</v>
      </c>
      <c r="C9599" s="1" t="s">
        <v>509</v>
      </c>
      <c r="D9599" s="1" t="s">
        <v>27</v>
      </c>
      <c r="E9599" s="1" t="s">
        <v>332</v>
      </c>
      <c r="F9599" s="1" t="s">
        <v>2280</v>
      </c>
      <c r="G9599" s="1" t="s">
        <v>29605</v>
      </c>
      <c r="H9599" s="1" t="s">
        <v>29606</v>
      </c>
      <c r="I9599" s="4">
        <v>84.21077546296296</v>
      </c>
      <c r="J9599" s="1">
        <v>680.37</v>
      </c>
      <c r="K9599" s="1">
        <v>65.02</v>
      </c>
      <c r="M9599" s="10">
        <f t="array" ref="M9599">_xlfn.XLOOKUP(A9599,subscriptions!B9599:B10004,subscriptions!D9599:D10004)</f>
        <v>250</v>
      </c>
      <c r="N9599" s="10">
        <f t="array" ref="N9599">_xlfn.XLOOKUP(A9599,subscriptions!B9599:B10004,subscriptions!G9599:G10004)</f>
        <v>10</v>
      </c>
      <c r="O9599" s="10">
        <v>225.0</v>
      </c>
      <c r="P9599" s="10" t="str">
        <f t="array" ref="P9599">_xlfn.XLOOKUP(A9599,subscriptions!B9599:B10004,subscriptions!C9599:C10004)</f>
        <v>Business</v>
      </c>
      <c r="Q9599" s="10" t="s">
        <v>128</v>
      </c>
      <c r="R9599" s="10" t="s">
        <v>129</v>
      </c>
      <c r="S9599" s="10" t="s">
        <v>770</v>
      </c>
    </row>
    <row r="9600">
      <c r="A9600" s="1" t="s">
        <v>11977</v>
      </c>
      <c r="B9600" s="1" t="s">
        <v>870</v>
      </c>
      <c r="C9600" s="1" t="s">
        <v>1415</v>
      </c>
      <c r="D9600" s="1" t="s">
        <v>153</v>
      </c>
      <c r="E9600" s="1" t="s">
        <v>280</v>
      </c>
      <c r="F9600" s="1" t="s">
        <v>376</v>
      </c>
      <c r="G9600" s="1" t="s">
        <v>29607</v>
      </c>
      <c r="H9600" s="1" t="s">
        <v>29608</v>
      </c>
      <c r="I9600" s="4">
        <v>84.38090277777778</v>
      </c>
      <c r="J9600" s="1">
        <v>465.42</v>
      </c>
      <c r="K9600" s="1">
        <v>65.28</v>
      </c>
      <c r="M9600" s="10">
        <f t="array" ref="M9600">_xlfn.XLOOKUP(A9600,subscriptions!B9600:B10004,subscriptions!D9600:D10004)</f>
        <v>120</v>
      </c>
      <c r="N9600" s="10">
        <f t="array" ref="N9600">_xlfn.XLOOKUP(A9600,subscriptions!B9600:B10004,subscriptions!G9600:G10004)</f>
        <v>20</v>
      </c>
      <c r="O9600" s="10">
        <v>96.0</v>
      </c>
      <c r="P9600" s="10" t="str">
        <f t="array" ref="P9600">_xlfn.XLOOKUP(A9600,subscriptions!B9600:B10004,subscriptions!C9600:C10004)</f>
        <v>Residential</v>
      </c>
      <c r="Q9600" s="10" t="s">
        <v>128</v>
      </c>
      <c r="R9600" s="10" t="s">
        <v>148</v>
      </c>
      <c r="S9600" s="10" t="s">
        <v>762</v>
      </c>
    </row>
    <row r="9601">
      <c r="A9601" s="1" t="s">
        <v>11978</v>
      </c>
      <c r="B9601" s="1" t="s">
        <v>657</v>
      </c>
      <c r="C9601" s="1" t="s">
        <v>1507</v>
      </c>
      <c r="D9601" s="1" t="s">
        <v>153</v>
      </c>
      <c r="E9601" s="1" t="s">
        <v>332</v>
      </c>
      <c r="F9601" s="1" t="s">
        <v>2280</v>
      </c>
      <c r="G9601" s="1" t="s">
        <v>29609</v>
      </c>
      <c r="H9601" s="1" t="s">
        <v>29610</v>
      </c>
      <c r="I9601" s="4">
        <v>84.20980324074074</v>
      </c>
      <c r="J9601" s="1">
        <v>812.5</v>
      </c>
      <c r="K9601" s="1">
        <v>100.55</v>
      </c>
      <c r="M9601" s="10">
        <f t="array" ref="M9601">_xlfn.XLOOKUP(A9601,subscriptions!B9601:B10004,subscriptions!D9601:D10004)</f>
        <v>120</v>
      </c>
      <c r="N9601" s="10">
        <f t="array" ref="N9601">_xlfn.XLOOKUP(A9601,subscriptions!B9601:B10004,subscriptions!G9601:G10004)</f>
        <v>0</v>
      </c>
      <c r="O9601" s="10">
        <v>120.0</v>
      </c>
      <c r="P9601" s="10" t="str">
        <f t="array" ref="P9601">_xlfn.XLOOKUP(A9601,subscriptions!B9601:B10004,subscriptions!C9601:C10004)</f>
        <v>Residential</v>
      </c>
      <c r="Q9601" s="10" t="s">
        <v>173</v>
      </c>
      <c r="R9601" s="10" t="s">
        <v>212</v>
      </c>
      <c r="S9601" s="10" t="s">
        <v>353</v>
      </c>
    </row>
    <row r="9602">
      <c r="A9602" s="1" t="s">
        <v>11979</v>
      </c>
      <c r="B9602" s="1" t="s">
        <v>2096</v>
      </c>
      <c r="C9602" s="1" t="s">
        <v>1200</v>
      </c>
      <c r="D9602" s="1" t="s">
        <v>27</v>
      </c>
      <c r="E9602" s="1" t="s">
        <v>111</v>
      </c>
      <c r="F9602" s="1" t="s">
        <v>135</v>
      </c>
      <c r="G9602" s="1" t="s">
        <v>29611</v>
      </c>
      <c r="H9602" s="1" t="s">
        <v>29612</v>
      </c>
      <c r="I9602" s="4">
        <v>84.17238425925926</v>
      </c>
      <c r="J9602" s="1">
        <v>79.04</v>
      </c>
      <c r="K9602" s="1">
        <v>20.33</v>
      </c>
      <c r="M9602" s="10">
        <f t="array" ref="M9602">_xlfn.XLOOKUP(A9602,subscriptions!B9602:B10004,subscriptions!D9602:D10004)</f>
        <v>120</v>
      </c>
      <c r="N9602" s="10">
        <f t="array" ref="N9602">_xlfn.XLOOKUP(A9602,subscriptions!B9602:B10004,subscriptions!G9602:G10004)</f>
        <v>5</v>
      </c>
      <c r="O9602" s="10">
        <v>114.0</v>
      </c>
      <c r="P9602" s="10" t="str">
        <f t="array" ref="P9602">_xlfn.XLOOKUP(A9602,subscriptions!B9602:B10004,subscriptions!C9602:C10004)</f>
        <v>Residential</v>
      </c>
      <c r="Q9602" s="10" t="s">
        <v>194</v>
      </c>
      <c r="R9602" s="10" t="s">
        <v>212</v>
      </c>
      <c r="S9602" s="10" t="s">
        <v>1637</v>
      </c>
    </row>
    <row r="9603">
      <c r="A9603" s="1" t="s">
        <v>11980</v>
      </c>
      <c r="B9603" s="1" t="s">
        <v>375</v>
      </c>
      <c r="C9603" s="1" t="s">
        <v>1973</v>
      </c>
      <c r="D9603" s="1" t="s">
        <v>27</v>
      </c>
      <c r="E9603" s="1" t="s">
        <v>239</v>
      </c>
      <c r="F9603" s="1" t="s">
        <v>3181</v>
      </c>
      <c r="G9603" s="1" t="s">
        <v>29613</v>
      </c>
      <c r="H9603" s="1" t="s">
        <v>29614</v>
      </c>
      <c r="I9603" s="4">
        <v>84.42040509259259</v>
      </c>
      <c r="J9603" s="1">
        <v>2270.89</v>
      </c>
      <c r="K9603" s="1">
        <v>355.19</v>
      </c>
      <c r="M9603" s="10">
        <f t="array" ref="M9603">_xlfn.XLOOKUP(A9603,subscriptions!B9603:B10004,subscriptions!D9603:D10004)</f>
        <v>120</v>
      </c>
      <c r="N9603" s="10">
        <f t="array" ref="N9603">_xlfn.XLOOKUP(A9603,subscriptions!B9603:B10004,subscriptions!G9603:G10004)</f>
        <v>10</v>
      </c>
      <c r="O9603" s="10">
        <v>108.0</v>
      </c>
      <c r="P9603" s="10" t="str">
        <f t="array" ref="P9603">_xlfn.XLOOKUP(A9603,subscriptions!B9603:B10004,subscriptions!C9603:C10004)</f>
        <v>Residential</v>
      </c>
      <c r="Q9603" s="10" t="s">
        <v>128</v>
      </c>
      <c r="R9603" s="10" t="s">
        <v>212</v>
      </c>
      <c r="S9603" s="10" t="s">
        <v>940</v>
      </c>
    </row>
    <row r="9604">
      <c r="A9604" s="1" t="s">
        <v>11981</v>
      </c>
      <c r="B9604" s="1" t="s">
        <v>2534</v>
      </c>
      <c r="C9604" s="1" t="s">
        <v>871</v>
      </c>
      <c r="D9604" s="1" t="s">
        <v>153</v>
      </c>
      <c r="E9604" s="1" t="s">
        <v>280</v>
      </c>
      <c r="F9604" s="1" t="s">
        <v>494</v>
      </c>
      <c r="G9604" s="1" t="s">
        <v>29615</v>
      </c>
      <c r="H9604" s="1" t="s">
        <v>29616</v>
      </c>
      <c r="I9604" s="4">
        <v>84.21064814814815</v>
      </c>
      <c r="J9604" s="1">
        <v>331.2</v>
      </c>
      <c r="K9604" s="1">
        <v>39.44</v>
      </c>
      <c r="M9604" s="10">
        <f t="array" ref="M9604">_xlfn.XLOOKUP(A9604,subscriptions!B9604:B10004,subscriptions!D9604:D10004)</f>
        <v>120</v>
      </c>
      <c r="N9604" s="10">
        <f t="array" ref="N9604">_xlfn.XLOOKUP(A9604,subscriptions!B9604:B10004,subscriptions!G9604:G10004)</f>
        <v>20</v>
      </c>
      <c r="O9604" s="10">
        <v>96.0</v>
      </c>
      <c r="P9604" s="10" t="str">
        <f t="array" ref="P9604">_xlfn.XLOOKUP(A9604,subscriptions!B9604:B10004,subscriptions!C9604:C10004)</f>
        <v>Residential</v>
      </c>
      <c r="Q9604" s="10" t="s">
        <v>128</v>
      </c>
      <c r="R9604" s="10" t="s">
        <v>148</v>
      </c>
      <c r="S9604" s="10" t="s">
        <v>770</v>
      </c>
    </row>
    <row r="9605">
      <c r="A9605" s="1" t="s">
        <v>11982</v>
      </c>
      <c r="B9605" s="1" t="s">
        <v>1527</v>
      </c>
      <c r="C9605" s="1" t="s">
        <v>3912</v>
      </c>
      <c r="D9605" s="1" t="s">
        <v>153</v>
      </c>
      <c r="E9605" s="1" t="s">
        <v>179</v>
      </c>
      <c r="F9605" s="1" t="s">
        <v>773</v>
      </c>
      <c r="G9605" s="1" t="s">
        <v>29617</v>
      </c>
      <c r="H9605" s="1" t="s">
        <v>29618</v>
      </c>
      <c r="I9605" s="4">
        <v>84.37711805555556</v>
      </c>
      <c r="J9605" s="1">
        <v>117.35</v>
      </c>
      <c r="K9605" s="1">
        <v>26.39</v>
      </c>
      <c r="L9605" s="1">
        <v>100.0</v>
      </c>
      <c r="M9605" s="10">
        <f t="array" ref="M9605">_xlfn.XLOOKUP(A9605,subscriptions!B9605:B10004,subscriptions!D9605:D10004)</f>
        <v>250</v>
      </c>
      <c r="N9605" s="10">
        <f t="array" ref="N9605">_xlfn.XLOOKUP(A9605,subscriptions!B9605:B10004,subscriptions!G9605:G10004)</f>
        <v>0</v>
      </c>
      <c r="O9605" s="10">
        <v>250.0</v>
      </c>
      <c r="P9605" s="10" t="str">
        <f t="array" ref="P9605">_xlfn.XLOOKUP(A9605,subscriptions!B9605:B10004,subscriptions!C9605:C10004)</f>
        <v>Business</v>
      </c>
      <c r="Q9605" s="10" t="s">
        <v>173</v>
      </c>
      <c r="R9605" s="10" t="s">
        <v>129</v>
      </c>
      <c r="S9605" s="10" t="s">
        <v>1360</v>
      </c>
    </row>
    <row r="9606">
      <c r="A9606" s="1" t="s">
        <v>11983</v>
      </c>
      <c r="B9606" s="1" t="s">
        <v>772</v>
      </c>
      <c r="C9606" s="1" t="s">
        <v>198</v>
      </c>
      <c r="D9606" s="1" t="s">
        <v>153</v>
      </c>
      <c r="E9606" s="1" t="s">
        <v>631</v>
      </c>
      <c r="F9606" s="1" t="s">
        <v>1318</v>
      </c>
      <c r="G9606" s="1" t="s">
        <v>29619</v>
      </c>
      <c r="H9606" s="1" t="s">
        <v>29620</v>
      </c>
      <c r="I9606" s="4">
        <v>84.17225694444444</v>
      </c>
      <c r="J9606" s="1">
        <v>1640.67</v>
      </c>
      <c r="K9606" s="1">
        <v>224.24</v>
      </c>
      <c r="M9606" s="10">
        <f t="array" ref="M9606">_xlfn.XLOOKUP(A9606,subscriptions!B9606:B10004,subscriptions!D9606:D10004)</f>
        <v>120</v>
      </c>
      <c r="N9606" s="10">
        <f t="array" ref="N9606">_xlfn.XLOOKUP(A9606,subscriptions!B9606:B10004,subscriptions!G9606:G10004)</f>
        <v>5</v>
      </c>
      <c r="O9606" s="10">
        <v>114.0</v>
      </c>
      <c r="P9606" s="10" t="str">
        <f t="array" ref="P9606">_xlfn.XLOOKUP(A9606,subscriptions!B9606:B10004,subscriptions!C9606:C10004)</f>
        <v>Residential</v>
      </c>
      <c r="Q9606" s="10" t="s">
        <v>194</v>
      </c>
      <c r="R9606" s="10" t="s">
        <v>212</v>
      </c>
      <c r="S9606" s="10" t="s">
        <v>1637</v>
      </c>
    </row>
    <row r="9607">
      <c r="A9607" s="1" t="s">
        <v>11984</v>
      </c>
      <c r="B9607" s="1" t="s">
        <v>842</v>
      </c>
      <c r="C9607" s="1" t="s">
        <v>279</v>
      </c>
      <c r="D9607" s="1" t="s">
        <v>27</v>
      </c>
      <c r="E9607" s="1" t="s">
        <v>332</v>
      </c>
      <c r="F9607" s="1" t="s">
        <v>2415</v>
      </c>
      <c r="G9607" s="1" t="s">
        <v>29621</v>
      </c>
      <c r="H9607" s="1" t="s">
        <v>29622</v>
      </c>
      <c r="I9607" s="4">
        <v>84.20984953703703</v>
      </c>
      <c r="J9607" s="1">
        <v>2280.41</v>
      </c>
      <c r="K9607" s="1">
        <v>267.66</v>
      </c>
      <c r="M9607" s="10">
        <f t="array" ref="M9607">_xlfn.XLOOKUP(A9607,subscriptions!B9607:B10004,subscriptions!D9607:D10004)</f>
        <v>250</v>
      </c>
      <c r="N9607" s="10">
        <f t="array" ref="N9607">_xlfn.XLOOKUP(A9607,subscriptions!B9607:B10004,subscriptions!G9607:G10004)</f>
        <v>10</v>
      </c>
      <c r="O9607" s="10">
        <v>225.0</v>
      </c>
      <c r="P9607" s="10" t="str">
        <f t="array" ref="P9607">_xlfn.XLOOKUP(A9607,subscriptions!B9607:B10004,subscriptions!C9607:C10004)</f>
        <v>Business</v>
      </c>
      <c r="Q9607" s="10" t="s">
        <v>128</v>
      </c>
      <c r="R9607" s="10" t="s">
        <v>129</v>
      </c>
      <c r="S9607" s="10" t="s">
        <v>353</v>
      </c>
    </row>
    <row r="9608">
      <c r="A9608" s="1" t="s">
        <v>11985</v>
      </c>
      <c r="B9608" s="1" t="s">
        <v>24</v>
      </c>
      <c r="C9608" s="1" t="s">
        <v>524</v>
      </c>
      <c r="D9608" s="1" t="s">
        <v>27</v>
      </c>
      <c r="E9608" s="1" t="s">
        <v>262</v>
      </c>
      <c r="F9608" s="1" t="s">
        <v>674</v>
      </c>
      <c r="G9608" s="1" t="s">
        <v>29623</v>
      </c>
      <c r="H9608" s="1" t="s">
        <v>29624</v>
      </c>
      <c r="I9608" s="4">
        <v>84.37989583333334</v>
      </c>
      <c r="J9608" s="1">
        <v>2571.64</v>
      </c>
      <c r="K9608" s="1">
        <v>547.45</v>
      </c>
      <c r="M9608" s="10">
        <f t="array" ref="M9608">_xlfn.XLOOKUP(A9608,subscriptions!B9608:B10004,subscriptions!D9608:D10004)</f>
        <v>80</v>
      </c>
      <c r="N9608" s="10">
        <f t="array" ref="N9608">_xlfn.XLOOKUP(A9608,subscriptions!B9608:B10004,subscriptions!G9608:G10004)</f>
        <v>20</v>
      </c>
      <c r="O9608" s="10">
        <v>64.0</v>
      </c>
      <c r="P9608" s="10" t="str">
        <f t="array" ref="P9608">_xlfn.XLOOKUP(A9608,subscriptions!B9608:B10004,subscriptions!C9608:C10004)</f>
        <v>Roam</v>
      </c>
      <c r="Q9608" s="10" t="s">
        <v>128</v>
      </c>
      <c r="R9608" s="10" t="s">
        <v>148</v>
      </c>
      <c r="S9608" s="10" t="s">
        <v>698</v>
      </c>
    </row>
    <row r="9609">
      <c r="A9609" s="1" t="s">
        <v>11986</v>
      </c>
      <c r="B9609" s="1" t="s">
        <v>1444</v>
      </c>
      <c r="C9609" s="1" t="s">
        <v>26</v>
      </c>
      <c r="D9609" s="1" t="s">
        <v>27</v>
      </c>
      <c r="E9609" s="1" t="s">
        <v>111</v>
      </c>
      <c r="F9609" s="1" t="s">
        <v>112</v>
      </c>
      <c r="G9609" s="1" t="s">
        <v>29625</v>
      </c>
      <c r="H9609" s="1" t="s">
        <v>29626</v>
      </c>
      <c r="I9609" s="4">
        <v>84.38346064814814</v>
      </c>
      <c r="J9609" s="1">
        <v>1070.37</v>
      </c>
      <c r="K9609" s="1">
        <v>108.97</v>
      </c>
      <c r="M9609" s="10">
        <f t="array" ref="M9609">_xlfn.XLOOKUP(A9609,subscriptions!B9609:B10004,subscriptions!D9609:D10004)</f>
        <v>120</v>
      </c>
      <c r="N9609" s="10">
        <f t="array" ref="N9609">_xlfn.XLOOKUP(A9609,subscriptions!B9609:B10004,subscriptions!G9609:G10004)</f>
        <v>0</v>
      </c>
      <c r="O9609" s="10">
        <v>120.0</v>
      </c>
      <c r="P9609" s="10" t="str">
        <f t="array" ref="P9609">_xlfn.XLOOKUP(A9609,subscriptions!B9609:B10004,subscriptions!C9609:C10004)</f>
        <v>Residential</v>
      </c>
      <c r="Q9609" s="10" t="s">
        <v>173</v>
      </c>
      <c r="R9609" s="10" t="s">
        <v>212</v>
      </c>
      <c r="S9609" s="10" t="s">
        <v>882</v>
      </c>
    </row>
    <row r="9610">
      <c r="A9610" s="1" t="s">
        <v>11987</v>
      </c>
      <c r="B9610" s="1" t="s">
        <v>426</v>
      </c>
      <c r="C9610" s="1" t="s">
        <v>237</v>
      </c>
      <c r="D9610" s="1" t="s">
        <v>153</v>
      </c>
      <c r="E9610" s="1" t="s">
        <v>280</v>
      </c>
      <c r="F9610" s="1" t="s">
        <v>1478</v>
      </c>
      <c r="G9610" s="1" t="s">
        <v>29627</v>
      </c>
      <c r="H9610" s="1" t="s">
        <v>29628</v>
      </c>
      <c r="I9610" s="4">
        <v>84.33405092592592</v>
      </c>
      <c r="J9610" s="1">
        <v>394.81</v>
      </c>
      <c r="K9610" s="1">
        <v>87.56</v>
      </c>
      <c r="M9610" s="10">
        <f t="array" ref="M9610">_xlfn.XLOOKUP(A9610,subscriptions!B9610:B10004,subscriptions!D9610:D10004)</f>
        <v>50</v>
      </c>
      <c r="N9610" s="10">
        <f t="array" ref="N9610">_xlfn.XLOOKUP(A9610,subscriptions!B9610:B10004,subscriptions!G9610:G10004)</f>
        <v>5</v>
      </c>
      <c r="O9610" s="10">
        <v>47.5</v>
      </c>
      <c r="P9610" s="10" t="str">
        <f t="array" ref="P9610">_xlfn.XLOOKUP(A9610,subscriptions!B9610:B10004,subscriptions!C9610:C10004)</f>
        <v>Mini</v>
      </c>
      <c r="Q9610" s="10" t="s">
        <v>194</v>
      </c>
      <c r="R9610" s="10" t="s">
        <v>148</v>
      </c>
      <c r="S9610" s="10" t="s">
        <v>195</v>
      </c>
    </row>
    <row r="9611">
      <c r="A9611" s="1" t="s">
        <v>11989</v>
      </c>
      <c r="B9611" s="1" t="s">
        <v>2096</v>
      </c>
      <c r="C9611" s="1" t="s">
        <v>1876</v>
      </c>
      <c r="D9611" s="1" t="s">
        <v>27</v>
      </c>
      <c r="E9611" s="1" t="s">
        <v>219</v>
      </c>
      <c r="F9611" s="1" t="s">
        <v>4220</v>
      </c>
      <c r="G9611" s="1" t="s">
        <v>29629</v>
      </c>
      <c r="H9611" s="1" t="s">
        <v>29630</v>
      </c>
      <c r="I9611" s="4">
        <v>84.25358796296297</v>
      </c>
      <c r="J9611" s="1">
        <v>2054.7</v>
      </c>
      <c r="K9611" s="1">
        <v>197.85</v>
      </c>
      <c r="M9611" s="10">
        <f t="array" ref="M9611">_xlfn.XLOOKUP(A9611,subscriptions!B9611:B10004,subscriptions!D9611:D10004)</f>
        <v>120</v>
      </c>
      <c r="N9611" s="10">
        <f t="array" ref="N9611">_xlfn.XLOOKUP(A9611,subscriptions!B9611:B10004,subscriptions!G9611:G10004)</f>
        <v>10</v>
      </c>
      <c r="O9611" s="10">
        <v>108.0</v>
      </c>
      <c r="P9611" s="10" t="str">
        <f t="array" ref="P9611">_xlfn.XLOOKUP(A9611,subscriptions!B9611:B10004,subscriptions!C9611:C10004)</f>
        <v>Residential</v>
      </c>
      <c r="Q9611" s="10" t="s">
        <v>128</v>
      </c>
      <c r="R9611" s="10" t="s">
        <v>212</v>
      </c>
      <c r="S9611" s="10" t="s">
        <v>1832</v>
      </c>
    </row>
    <row r="9612">
      <c r="A9612" s="1" t="s">
        <v>11991</v>
      </c>
      <c r="B9612" s="1" t="s">
        <v>2327</v>
      </c>
      <c r="C9612" s="1" t="s">
        <v>391</v>
      </c>
      <c r="D9612" s="1" t="s">
        <v>27</v>
      </c>
      <c r="E9612" s="1" t="s">
        <v>28</v>
      </c>
      <c r="F9612" s="1" t="s">
        <v>801</v>
      </c>
      <c r="G9612" s="1" t="s">
        <v>29631</v>
      </c>
      <c r="H9612" s="1" t="s">
        <v>29632</v>
      </c>
      <c r="I9612" s="4">
        <v>84.34115740740741</v>
      </c>
      <c r="J9612" s="1">
        <v>1854.53</v>
      </c>
      <c r="K9612" s="1">
        <v>198.22</v>
      </c>
      <c r="M9612" s="10">
        <f t="array" ref="M9612">_xlfn.XLOOKUP(A9612,subscriptions!B9612:B10004,subscriptions!D9612:D10004)</f>
        <v>250</v>
      </c>
      <c r="N9612" s="10">
        <f t="array" ref="N9612">_xlfn.XLOOKUP(A9612,subscriptions!B9612:B10004,subscriptions!G9612:G10004)</f>
        <v>20</v>
      </c>
      <c r="O9612" s="10">
        <v>200.0</v>
      </c>
      <c r="P9612" s="10" t="str">
        <f t="array" ref="P9612">_xlfn.XLOOKUP(A9612,subscriptions!B9612:B10004,subscriptions!C9612:C10004)</f>
        <v>Business</v>
      </c>
      <c r="Q9612" s="10" t="s">
        <v>128</v>
      </c>
      <c r="R9612" s="10" t="s">
        <v>129</v>
      </c>
      <c r="S9612" s="10" t="s">
        <v>259</v>
      </c>
    </row>
    <row r="9613">
      <c r="A9613" s="1" t="s">
        <v>11992</v>
      </c>
      <c r="B9613" s="1" t="s">
        <v>899</v>
      </c>
      <c r="C9613" s="1" t="s">
        <v>26</v>
      </c>
      <c r="D9613" s="1" t="s">
        <v>27</v>
      </c>
      <c r="E9613" s="1" t="s">
        <v>111</v>
      </c>
      <c r="F9613" s="1" t="s">
        <v>135</v>
      </c>
      <c r="G9613" s="1" t="s">
        <v>29633</v>
      </c>
      <c r="H9613" s="1" t="s">
        <v>29634</v>
      </c>
      <c r="I9613" s="4">
        <v>84.41747685185184</v>
      </c>
      <c r="J9613" s="1">
        <v>474.08</v>
      </c>
      <c r="K9613" s="1">
        <v>75.94</v>
      </c>
      <c r="M9613" s="10">
        <f t="array" ref="M9613">_xlfn.XLOOKUP(A9613,subscriptions!B9613:B10004,subscriptions!D9613:D10004)</f>
        <v>80</v>
      </c>
      <c r="N9613" s="10">
        <f t="array" ref="N9613">_xlfn.XLOOKUP(A9613,subscriptions!B9613:B10004,subscriptions!G9613:G10004)</f>
        <v>0</v>
      </c>
      <c r="O9613" s="10">
        <v>80.0</v>
      </c>
      <c r="P9613" s="10" t="str">
        <f t="array" ref="P9613">_xlfn.XLOOKUP(A9613,subscriptions!B9613:B10004,subscriptions!C9613:C10004)</f>
        <v>Roam</v>
      </c>
      <c r="Q9613" s="10" t="s">
        <v>173</v>
      </c>
      <c r="R9613" s="10" t="s">
        <v>148</v>
      </c>
      <c r="S9613" s="10" t="s">
        <v>327</v>
      </c>
    </row>
    <row r="9614">
      <c r="A9614" s="1" t="s">
        <v>11993</v>
      </c>
      <c r="B9614" s="1" t="s">
        <v>312</v>
      </c>
      <c r="C9614" s="1" t="s">
        <v>1833</v>
      </c>
      <c r="D9614" s="1" t="s">
        <v>153</v>
      </c>
      <c r="E9614" s="1" t="s">
        <v>179</v>
      </c>
      <c r="F9614" s="1" t="s">
        <v>773</v>
      </c>
      <c r="G9614" s="1" t="s">
        <v>29635</v>
      </c>
      <c r="H9614" s="1" t="s">
        <v>29636</v>
      </c>
      <c r="I9614" s="4">
        <v>84.20903935185186</v>
      </c>
      <c r="J9614" s="1">
        <v>3555.89</v>
      </c>
      <c r="K9614" s="1">
        <v>468.56</v>
      </c>
      <c r="L9614" s="1">
        <v>100.0</v>
      </c>
      <c r="M9614" s="10">
        <f t="array" ref="M9614">_xlfn.XLOOKUP(A9614,subscriptions!B9614:B10004,subscriptions!D9614:D10004)</f>
        <v>120</v>
      </c>
      <c r="N9614" s="10">
        <f t="array" ref="N9614">_xlfn.XLOOKUP(A9614,subscriptions!B9614:B10004,subscriptions!G9614:G10004)</f>
        <v>5</v>
      </c>
      <c r="O9614" s="10">
        <v>114.0</v>
      </c>
      <c r="P9614" s="10" t="str">
        <f t="array" ref="P9614">_xlfn.XLOOKUP(A9614,subscriptions!B9614:B10004,subscriptions!C9614:C10004)</f>
        <v>Residential</v>
      </c>
      <c r="Q9614" s="10" t="s">
        <v>194</v>
      </c>
      <c r="R9614" s="10" t="s">
        <v>212</v>
      </c>
      <c r="S9614" s="10" t="s">
        <v>1374</v>
      </c>
    </row>
    <row r="9615">
      <c r="A9615" s="1" t="s">
        <v>11994</v>
      </c>
      <c r="B9615" s="1" t="s">
        <v>472</v>
      </c>
      <c r="C9615" s="1" t="s">
        <v>279</v>
      </c>
      <c r="D9615" s="1" t="s">
        <v>27</v>
      </c>
      <c r="E9615" s="1" t="s">
        <v>179</v>
      </c>
      <c r="F9615" s="1" t="s">
        <v>2311</v>
      </c>
      <c r="G9615" s="1" t="s">
        <v>29637</v>
      </c>
      <c r="H9615" s="1" t="s">
        <v>29638</v>
      </c>
      <c r="I9615" s="4">
        <v>84.16738425925926</v>
      </c>
      <c r="J9615" s="1">
        <v>215.34</v>
      </c>
      <c r="K9615" s="1">
        <v>47.53</v>
      </c>
      <c r="L9615" s="1">
        <v>100.0</v>
      </c>
      <c r="M9615" s="10">
        <f t="array" ref="M9615">_xlfn.XLOOKUP(A9615,subscriptions!B9615:B10004,subscriptions!D9615:D10004)</f>
        <v>50</v>
      </c>
      <c r="N9615" s="10">
        <f t="array" ref="N9615">_xlfn.XLOOKUP(A9615,subscriptions!B9615:B10004,subscriptions!G9615:G10004)</f>
        <v>10</v>
      </c>
      <c r="O9615" s="10">
        <v>45.0</v>
      </c>
      <c r="P9615" s="10" t="str">
        <f t="array" ref="P9615">_xlfn.XLOOKUP(A9615,subscriptions!B9615:B10004,subscriptions!C9615:C10004)</f>
        <v>Mini</v>
      </c>
      <c r="Q9615" s="10" t="s">
        <v>128</v>
      </c>
      <c r="R9615" s="10" t="s">
        <v>148</v>
      </c>
      <c r="S9615" s="10" t="s">
        <v>1412</v>
      </c>
    </row>
    <row r="9616">
      <c r="A9616" s="1" t="s">
        <v>11995</v>
      </c>
      <c r="B9616" s="1" t="s">
        <v>969</v>
      </c>
      <c r="C9616" s="1" t="s">
        <v>1415</v>
      </c>
      <c r="D9616" s="1" t="s">
        <v>27</v>
      </c>
      <c r="E9616" s="1" t="s">
        <v>262</v>
      </c>
      <c r="F9616" s="1" t="s">
        <v>4113</v>
      </c>
      <c r="G9616" s="1" t="s">
        <v>29639</v>
      </c>
      <c r="H9616" s="1" t="s">
        <v>29640</v>
      </c>
      <c r="I9616" s="4">
        <v>84.33631944444444</v>
      </c>
      <c r="J9616" s="1">
        <v>6134.55</v>
      </c>
      <c r="K9616" s="1">
        <v>1356.32</v>
      </c>
      <c r="M9616" s="10">
        <f t="array" ref="M9616">_xlfn.XLOOKUP(A9616,subscriptions!B9616:B10004,subscriptions!D9616:D10004)</f>
        <v>80</v>
      </c>
      <c r="N9616" s="10">
        <f t="array" ref="N9616">_xlfn.XLOOKUP(A9616,subscriptions!B9616:B10004,subscriptions!G9616:G10004)</f>
        <v>20</v>
      </c>
      <c r="O9616" s="10">
        <v>64.0</v>
      </c>
      <c r="P9616" s="10" t="str">
        <f t="array" ref="P9616">_xlfn.XLOOKUP(A9616,subscriptions!B9616:B10004,subscriptions!C9616:C10004)</f>
        <v>Roam</v>
      </c>
      <c r="Q9616" s="10" t="s">
        <v>128</v>
      </c>
      <c r="R9616" s="10" t="s">
        <v>148</v>
      </c>
      <c r="S9616" s="10" t="s">
        <v>1971</v>
      </c>
    </row>
    <row r="9617">
      <c r="A9617" s="1" t="s">
        <v>11996</v>
      </c>
      <c r="B9617" s="1" t="s">
        <v>748</v>
      </c>
      <c r="C9617" s="1" t="s">
        <v>1200</v>
      </c>
      <c r="D9617" s="1" t="s">
        <v>27</v>
      </c>
      <c r="E9617" s="1" t="s">
        <v>332</v>
      </c>
      <c r="F9617" s="1" t="s">
        <v>510</v>
      </c>
      <c r="G9617" s="1" t="s">
        <v>29641</v>
      </c>
      <c r="H9617" s="1" t="s">
        <v>29642</v>
      </c>
      <c r="I9617" s="4">
        <v>84.42118055555555</v>
      </c>
      <c r="J9617" s="1">
        <v>3001.83</v>
      </c>
      <c r="K9617" s="1">
        <v>481.35</v>
      </c>
      <c r="M9617" s="10">
        <f t="array" ref="M9617">_xlfn.XLOOKUP(A9617,subscriptions!B9617:B10004,subscriptions!D9617:D10004)</f>
        <v>120</v>
      </c>
      <c r="N9617" s="10">
        <f t="array" ref="N9617">_xlfn.XLOOKUP(A9617,subscriptions!B9617:B10004,subscriptions!G9617:G10004)</f>
        <v>0</v>
      </c>
      <c r="O9617" s="10">
        <v>120.0</v>
      </c>
      <c r="P9617" s="10" t="str">
        <f t="array" ref="P9617">_xlfn.XLOOKUP(A9617,subscriptions!B9617:B10004,subscriptions!C9617:C10004)</f>
        <v>Residential</v>
      </c>
      <c r="Q9617" s="10" t="s">
        <v>173</v>
      </c>
      <c r="R9617" s="10" t="s">
        <v>212</v>
      </c>
      <c r="S9617" s="10" t="s">
        <v>2152</v>
      </c>
    </row>
    <row r="9618">
      <c r="A9618" s="1" t="s">
        <v>11997</v>
      </c>
      <c r="B9618" s="1" t="s">
        <v>278</v>
      </c>
      <c r="C9618" s="1" t="s">
        <v>2007</v>
      </c>
      <c r="D9618" s="1" t="s">
        <v>27</v>
      </c>
      <c r="E9618" s="1" t="s">
        <v>219</v>
      </c>
      <c r="F9618" s="1" t="s">
        <v>220</v>
      </c>
      <c r="G9618" s="1" t="s">
        <v>29643</v>
      </c>
      <c r="H9618" s="1" t="s">
        <v>29644</v>
      </c>
      <c r="I9618" s="4">
        <v>84.1737962962963</v>
      </c>
      <c r="J9618" s="1">
        <v>1796.64</v>
      </c>
      <c r="K9618" s="1">
        <v>428.01</v>
      </c>
      <c r="M9618" s="10">
        <f t="array" ref="M9618">_xlfn.XLOOKUP(A9618,subscriptions!B9618:B10004,subscriptions!D9618:D10004)</f>
        <v>50</v>
      </c>
      <c r="N9618" s="10">
        <f t="array" ref="N9618">_xlfn.XLOOKUP(A9618,subscriptions!B9618:B10004,subscriptions!G9618:G10004)</f>
        <v>5</v>
      </c>
      <c r="O9618" s="10">
        <v>47.5</v>
      </c>
      <c r="P9618" s="10" t="str">
        <f t="array" ref="P9618">_xlfn.XLOOKUP(A9618,subscriptions!B9618:B10004,subscriptions!C9618:C10004)</f>
        <v>Mini</v>
      </c>
      <c r="Q9618" s="10" t="s">
        <v>194</v>
      </c>
      <c r="R9618" s="10" t="s">
        <v>148</v>
      </c>
      <c r="S9618" s="10" t="s">
        <v>3087</v>
      </c>
    </row>
    <row r="9619">
      <c r="A9619" s="1" t="s">
        <v>11998</v>
      </c>
      <c r="B9619" s="1" t="s">
        <v>4509</v>
      </c>
      <c r="C9619" s="1" t="s">
        <v>1347</v>
      </c>
      <c r="D9619" s="1" t="s">
        <v>153</v>
      </c>
      <c r="E9619" s="1" t="s">
        <v>332</v>
      </c>
      <c r="F9619" s="1" t="s">
        <v>1749</v>
      </c>
      <c r="G9619" s="1" t="s">
        <v>29645</v>
      </c>
      <c r="H9619" s="1" t="s">
        <v>29646</v>
      </c>
      <c r="I9619" s="4">
        <v>84.38009259259259</v>
      </c>
      <c r="J9619" s="1">
        <v>4239.18</v>
      </c>
      <c r="K9619" s="1">
        <v>888.27</v>
      </c>
      <c r="M9619" s="10">
        <f t="array" ref="M9619">_xlfn.XLOOKUP(A9619,subscriptions!B9619:B10004,subscriptions!D9619:D10004)</f>
        <v>80</v>
      </c>
      <c r="N9619" s="10">
        <f t="array" ref="N9619">_xlfn.XLOOKUP(A9619,subscriptions!B9619:B10004,subscriptions!G9619:G10004)</f>
        <v>10</v>
      </c>
      <c r="O9619" s="10">
        <v>72.0</v>
      </c>
      <c r="P9619" s="10" t="str">
        <f t="array" ref="P9619">_xlfn.XLOOKUP(A9619,subscriptions!B9619:B10004,subscriptions!C9619:C10004)</f>
        <v>Roam</v>
      </c>
      <c r="Q9619" s="10" t="s">
        <v>128</v>
      </c>
      <c r="R9619" s="10" t="s">
        <v>148</v>
      </c>
      <c r="S9619" s="10" t="s">
        <v>698</v>
      </c>
    </row>
    <row r="9620">
      <c r="A9620" s="1" t="s">
        <v>11999</v>
      </c>
      <c r="B9620" s="1" t="s">
        <v>1491</v>
      </c>
      <c r="C9620" s="1" t="s">
        <v>1251</v>
      </c>
      <c r="D9620" s="1" t="s">
        <v>153</v>
      </c>
      <c r="E9620" s="1" t="s">
        <v>28</v>
      </c>
      <c r="F9620" s="1" t="s">
        <v>687</v>
      </c>
      <c r="G9620" s="1" t="s">
        <v>29647</v>
      </c>
      <c r="H9620" s="1" t="s">
        <v>29648</v>
      </c>
      <c r="I9620" s="4">
        <v>84.20907407407407</v>
      </c>
      <c r="J9620" s="1">
        <v>1971.88</v>
      </c>
      <c r="K9620" s="1">
        <v>373.3</v>
      </c>
      <c r="M9620" s="10">
        <f t="array" ref="M9620">_xlfn.XLOOKUP(A9620,subscriptions!B9620:B10004,subscriptions!D9620:D10004)</f>
        <v>50</v>
      </c>
      <c r="N9620" s="10">
        <f t="array" ref="N9620">_xlfn.XLOOKUP(A9620,subscriptions!B9620:B10004,subscriptions!G9620:G10004)</f>
        <v>20</v>
      </c>
      <c r="O9620" s="10">
        <v>40.0</v>
      </c>
      <c r="P9620" s="10" t="str">
        <f t="array" ref="P9620">_xlfn.XLOOKUP(A9620,subscriptions!B9620:B10004,subscriptions!C9620:C10004)</f>
        <v>Mini</v>
      </c>
      <c r="Q9620" s="10" t="s">
        <v>128</v>
      </c>
      <c r="R9620" s="10" t="s">
        <v>148</v>
      </c>
      <c r="S9620" s="10" t="s">
        <v>1374</v>
      </c>
    </row>
    <row r="9621">
      <c r="A9621" s="1" t="s">
        <v>12000</v>
      </c>
      <c r="B9621" s="1" t="s">
        <v>24</v>
      </c>
      <c r="C9621" s="1" t="s">
        <v>133</v>
      </c>
      <c r="D9621" s="1" t="s">
        <v>27</v>
      </c>
      <c r="E9621" s="1" t="s">
        <v>714</v>
      </c>
      <c r="F9621" s="1" t="s">
        <v>828</v>
      </c>
      <c r="G9621" s="1" t="s">
        <v>29649</v>
      </c>
      <c r="H9621" s="1" t="s">
        <v>29650</v>
      </c>
      <c r="I9621" s="4">
        <v>84.20981481481482</v>
      </c>
      <c r="J9621" s="1">
        <v>366.93</v>
      </c>
      <c r="K9621" s="1">
        <v>78.26</v>
      </c>
      <c r="M9621" s="10">
        <f t="array" ref="M9621">_xlfn.XLOOKUP(A9621,subscriptions!B9621:B10004,subscriptions!D9621:D10004)</f>
        <v>120</v>
      </c>
      <c r="N9621" s="10">
        <f t="array" ref="N9621">_xlfn.XLOOKUP(A9621,subscriptions!B9621:B10004,subscriptions!G9621:G10004)</f>
        <v>0</v>
      </c>
      <c r="O9621" s="10">
        <v>120.0</v>
      </c>
      <c r="P9621" s="10" t="str">
        <f t="array" ref="P9621">_xlfn.XLOOKUP(A9621,subscriptions!B9621:B10004,subscriptions!C9621:C10004)</f>
        <v>Residential</v>
      </c>
      <c r="Q9621" s="10" t="s">
        <v>173</v>
      </c>
      <c r="R9621" s="10" t="s">
        <v>212</v>
      </c>
      <c r="S9621" s="10" t="s">
        <v>353</v>
      </c>
    </row>
    <row r="9622">
      <c r="A9622" s="1" t="s">
        <v>12001</v>
      </c>
      <c r="B9622" s="1" t="s">
        <v>686</v>
      </c>
      <c r="C9622" s="1" t="s">
        <v>198</v>
      </c>
      <c r="D9622" s="1" t="s">
        <v>153</v>
      </c>
      <c r="E9622" s="1" t="s">
        <v>262</v>
      </c>
      <c r="F9622" s="1" t="s">
        <v>2985</v>
      </c>
      <c r="G9622" s="1" t="s">
        <v>29651</v>
      </c>
      <c r="H9622" s="1" t="s">
        <v>29652</v>
      </c>
      <c r="I9622" s="4">
        <v>84.20907407407407</v>
      </c>
      <c r="J9622" s="1">
        <v>925.51</v>
      </c>
      <c r="K9622" s="1">
        <v>113.23</v>
      </c>
      <c r="M9622" s="10">
        <f t="array" ref="M9622">_xlfn.XLOOKUP(A9622,subscriptions!B9622:B10004,subscriptions!D9622:D10004)</f>
        <v>120</v>
      </c>
      <c r="N9622" s="10">
        <f t="array" ref="N9622">_xlfn.XLOOKUP(A9622,subscriptions!B9622:B10004,subscriptions!G9622:G10004)</f>
        <v>5</v>
      </c>
      <c r="O9622" s="10">
        <v>114.0</v>
      </c>
      <c r="P9622" s="10" t="str">
        <f t="array" ref="P9622">_xlfn.XLOOKUP(A9622,subscriptions!B9622:B10004,subscriptions!C9622:C10004)</f>
        <v>Residential</v>
      </c>
      <c r="Q9622" s="10" t="s">
        <v>194</v>
      </c>
      <c r="R9622" s="10" t="s">
        <v>212</v>
      </c>
      <c r="S9622" s="10" t="s">
        <v>1374</v>
      </c>
    </row>
    <row r="9623">
      <c r="A9623" s="1" t="s">
        <v>12003</v>
      </c>
      <c r="B9623" s="1" t="s">
        <v>899</v>
      </c>
      <c r="C9623" s="1" t="s">
        <v>1200</v>
      </c>
      <c r="D9623" s="1" t="s">
        <v>27</v>
      </c>
      <c r="E9623" s="1" t="s">
        <v>280</v>
      </c>
      <c r="F9623" s="1" t="s">
        <v>873</v>
      </c>
      <c r="G9623" s="1" t="s">
        <v>29653</v>
      </c>
      <c r="H9623" s="1" t="s">
        <v>29654</v>
      </c>
      <c r="I9623" s="4">
        <v>84.33916666666667</v>
      </c>
      <c r="J9623" s="1">
        <v>161.28</v>
      </c>
      <c r="K9623" s="1">
        <v>39.64</v>
      </c>
      <c r="M9623" s="10">
        <f t="array" ref="M9623">_xlfn.XLOOKUP(A9623,subscriptions!B9623:B10004,subscriptions!D9623:D10004)</f>
        <v>50</v>
      </c>
      <c r="N9623" s="10">
        <f t="array" ref="N9623">_xlfn.XLOOKUP(A9623,subscriptions!B9623:B10004,subscriptions!G9623:G10004)</f>
        <v>10</v>
      </c>
      <c r="O9623" s="10">
        <v>45.0</v>
      </c>
      <c r="P9623" s="10" t="str">
        <f t="array" ref="P9623">_xlfn.XLOOKUP(A9623,subscriptions!B9623:B10004,subscriptions!C9623:C10004)</f>
        <v>Mini</v>
      </c>
      <c r="Q9623" s="10" t="s">
        <v>128</v>
      </c>
      <c r="R9623" s="10" t="s">
        <v>148</v>
      </c>
      <c r="S9623" s="10" t="s">
        <v>2016</v>
      </c>
    </row>
    <row r="9624">
      <c r="A9624" s="1" t="s">
        <v>12005</v>
      </c>
      <c r="B9624" s="1" t="s">
        <v>713</v>
      </c>
      <c r="C9624" s="1" t="s">
        <v>1388</v>
      </c>
      <c r="D9624" s="1" t="s">
        <v>27</v>
      </c>
      <c r="E9624" s="1" t="s">
        <v>111</v>
      </c>
      <c r="F9624" s="1" t="s">
        <v>1362</v>
      </c>
      <c r="G9624" s="1" t="s">
        <v>29655</v>
      </c>
      <c r="H9624" s="1" t="s">
        <v>29656</v>
      </c>
      <c r="I9624" s="4">
        <v>84.42016203703703</v>
      </c>
      <c r="J9624" s="1">
        <v>790.6</v>
      </c>
      <c r="K9624" s="1">
        <v>192.16</v>
      </c>
      <c r="M9624" s="10">
        <f t="array" ref="M9624">_xlfn.XLOOKUP(A9624,subscriptions!B9624:B10004,subscriptions!D9624:D10004)</f>
        <v>50</v>
      </c>
      <c r="N9624" s="10">
        <f t="array" ref="N9624">_xlfn.XLOOKUP(A9624,subscriptions!B9624:B10004,subscriptions!G9624:G10004)</f>
        <v>20</v>
      </c>
      <c r="O9624" s="10">
        <v>40.0</v>
      </c>
      <c r="P9624" s="10" t="str">
        <f t="array" ref="P9624">_xlfn.XLOOKUP(A9624,subscriptions!B9624:B10004,subscriptions!C9624:C10004)</f>
        <v>Mini</v>
      </c>
      <c r="Q9624" s="10" t="s">
        <v>128</v>
      </c>
      <c r="R9624" s="10" t="s">
        <v>148</v>
      </c>
      <c r="S9624" s="10" t="s">
        <v>940</v>
      </c>
    </row>
    <row r="9625">
      <c r="A9625" s="1" t="s">
        <v>12006</v>
      </c>
      <c r="B9625" s="1" t="s">
        <v>455</v>
      </c>
      <c r="C9625" s="1" t="s">
        <v>237</v>
      </c>
      <c r="D9625" s="1" t="s">
        <v>27</v>
      </c>
      <c r="E9625" s="1" t="s">
        <v>28</v>
      </c>
      <c r="F9625" s="1" t="s">
        <v>29</v>
      </c>
      <c r="G9625" s="1" t="s">
        <v>29657</v>
      </c>
      <c r="H9625" s="1" t="s">
        <v>29658</v>
      </c>
      <c r="I9625" s="4">
        <v>84.37861111111111</v>
      </c>
      <c r="J9625" s="1">
        <v>2079.89</v>
      </c>
      <c r="K9625" s="1">
        <v>506.34</v>
      </c>
      <c r="M9625" s="10">
        <f t="array" ref="M9625">_xlfn.XLOOKUP(A9625,subscriptions!B9625:B10004,subscriptions!D9625:D10004)</f>
        <v>120</v>
      </c>
      <c r="N9625" s="10">
        <f t="array" ref="N9625">_xlfn.XLOOKUP(A9625,subscriptions!B9625:B10004,subscriptions!G9625:G10004)</f>
        <v>0</v>
      </c>
      <c r="O9625" s="10">
        <v>120.0</v>
      </c>
      <c r="P9625" s="10" t="str">
        <f t="array" ref="P9625">_xlfn.XLOOKUP(A9625,subscriptions!B9625:B10004,subscriptions!C9625:C10004)</f>
        <v>Residential</v>
      </c>
      <c r="Q9625" s="10" t="s">
        <v>173</v>
      </c>
      <c r="R9625" s="10" t="s">
        <v>212</v>
      </c>
      <c r="S9625" s="10" t="s">
        <v>1622</v>
      </c>
    </row>
    <row r="9626">
      <c r="A9626" s="1" t="s">
        <v>12007</v>
      </c>
      <c r="B9626" s="1" t="s">
        <v>1995</v>
      </c>
      <c r="C9626" s="1" t="s">
        <v>2483</v>
      </c>
      <c r="D9626" s="1" t="s">
        <v>153</v>
      </c>
      <c r="E9626" s="1" t="s">
        <v>631</v>
      </c>
      <c r="F9626" s="1" t="s">
        <v>943</v>
      </c>
      <c r="G9626" s="1" t="s">
        <v>29659</v>
      </c>
      <c r="H9626" s="1" t="s">
        <v>29660</v>
      </c>
      <c r="I9626" s="4">
        <v>84.21353009259259</v>
      </c>
      <c r="J9626" s="1">
        <v>782.72</v>
      </c>
      <c r="K9626" s="1">
        <v>159.9</v>
      </c>
      <c r="M9626" s="10">
        <f t="array" ref="M9626">_xlfn.XLOOKUP(A9626,subscriptions!B9626:B10004,subscriptions!D9626:D10004)</f>
        <v>120</v>
      </c>
      <c r="N9626" s="10">
        <f t="array" ref="N9626">_xlfn.XLOOKUP(A9626,subscriptions!B9626:B10004,subscriptions!G9626:G10004)</f>
        <v>5</v>
      </c>
      <c r="O9626" s="10">
        <v>114.0</v>
      </c>
      <c r="P9626" s="10" t="str">
        <f t="array" ref="P9626">_xlfn.XLOOKUP(A9626,subscriptions!B9626:B10004,subscriptions!C9626:C10004)</f>
        <v>Residential</v>
      </c>
      <c r="Q9626" s="10" t="s">
        <v>194</v>
      </c>
      <c r="R9626" s="10" t="s">
        <v>212</v>
      </c>
      <c r="S9626" s="10" t="s">
        <v>1915</v>
      </c>
    </row>
    <row r="9627">
      <c r="A9627" s="1" t="s">
        <v>12008</v>
      </c>
      <c r="B9627" s="1" t="s">
        <v>870</v>
      </c>
      <c r="C9627" s="1" t="s">
        <v>218</v>
      </c>
      <c r="D9627" s="1" t="s">
        <v>153</v>
      </c>
      <c r="E9627" s="1" t="s">
        <v>179</v>
      </c>
      <c r="F9627" s="1" t="s">
        <v>2311</v>
      </c>
      <c r="G9627" s="1" t="s">
        <v>29661</v>
      </c>
      <c r="H9627" s="1" t="s">
        <v>29662</v>
      </c>
      <c r="I9627" s="4">
        <v>84.25836805555555</v>
      </c>
      <c r="J9627" s="1">
        <v>651.38</v>
      </c>
      <c r="K9627" s="1">
        <v>144.47</v>
      </c>
      <c r="L9627" s="1">
        <v>100.0</v>
      </c>
      <c r="M9627" s="10">
        <f t="array" ref="M9627">_xlfn.XLOOKUP(A9627,subscriptions!B9627:B10004,subscriptions!D9627:D10004)</f>
        <v>120</v>
      </c>
      <c r="N9627" s="10">
        <f t="array" ref="N9627">_xlfn.XLOOKUP(A9627,subscriptions!B9627:B10004,subscriptions!G9627:G10004)</f>
        <v>10</v>
      </c>
      <c r="O9627" s="10">
        <v>108.0</v>
      </c>
      <c r="P9627" s="10" t="str">
        <f t="array" ref="P9627">_xlfn.XLOOKUP(A9627,subscriptions!B9627:B10004,subscriptions!C9627:C10004)</f>
        <v>Residential</v>
      </c>
      <c r="Q9627" s="10" t="s">
        <v>128</v>
      </c>
      <c r="R9627" s="10" t="s">
        <v>212</v>
      </c>
      <c r="S9627" s="10" t="s">
        <v>4148</v>
      </c>
    </row>
    <row r="9628">
      <c r="A9628" s="1" t="s">
        <v>12009</v>
      </c>
      <c r="B9628" s="1" t="s">
        <v>772</v>
      </c>
      <c r="C9628" s="1" t="s">
        <v>1477</v>
      </c>
      <c r="D9628" s="1" t="s">
        <v>153</v>
      </c>
      <c r="E9628" s="1" t="s">
        <v>28</v>
      </c>
      <c r="F9628" s="1" t="s">
        <v>687</v>
      </c>
      <c r="G9628" s="1" t="s">
        <v>29663</v>
      </c>
      <c r="H9628" s="1" t="s">
        <v>29664</v>
      </c>
      <c r="I9628" s="4">
        <v>84.29527777777778</v>
      </c>
      <c r="J9628" s="1">
        <v>1407.12</v>
      </c>
      <c r="K9628" s="1">
        <v>198.56</v>
      </c>
      <c r="M9628" s="10">
        <f t="array" ref="M9628">_xlfn.XLOOKUP(A9628,subscriptions!B9628:B10004,subscriptions!D9628:D10004)</f>
        <v>80</v>
      </c>
      <c r="N9628" s="10">
        <f t="array" ref="N9628">_xlfn.XLOOKUP(A9628,subscriptions!B9628:B10004,subscriptions!G9628:G10004)</f>
        <v>20</v>
      </c>
      <c r="O9628" s="10">
        <v>64.0</v>
      </c>
      <c r="P9628" s="10" t="str">
        <f t="array" ref="P9628">_xlfn.XLOOKUP(A9628,subscriptions!B9628:B10004,subscriptions!C9628:C10004)</f>
        <v>Roam</v>
      </c>
      <c r="Q9628" s="10" t="s">
        <v>128</v>
      </c>
      <c r="R9628" s="10" t="s">
        <v>148</v>
      </c>
      <c r="S9628" s="10" t="s">
        <v>1026</v>
      </c>
    </row>
    <row r="9629">
      <c r="A9629" s="1" t="s">
        <v>12010</v>
      </c>
      <c r="B9629" s="1" t="s">
        <v>645</v>
      </c>
      <c r="C9629" s="1" t="s">
        <v>1492</v>
      </c>
      <c r="D9629" s="1" t="s">
        <v>153</v>
      </c>
      <c r="E9629" s="1" t="s">
        <v>219</v>
      </c>
      <c r="F9629" s="1" t="s">
        <v>1010</v>
      </c>
      <c r="G9629" s="1" t="s">
        <v>29665</v>
      </c>
      <c r="H9629" s="1" t="s">
        <v>29666</v>
      </c>
      <c r="I9629" s="4">
        <v>84.34172453703704</v>
      </c>
      <c r="J9629" s="1">
        <v>3135.99</v>
      </c>
      <c r="K9629" s="1">
        <v>698.56</v>
      </c>
      <c r="M9629" s="10">
        <f t="array" ref="M9629">_xlfn.XLOOKUP(A9629,subscriptions!B9629:B10004,subscriptions!D9629:D10004)</f>
        <v>250</v>
      </c>
      <c r="N9629" s="10">
        <f t="array" ref="N9629">_xlfn.XLOOKUP(A9629,subscriptions!B9629:B10004,subscriptions!G9629:G10004)</f>
        <v>0</v>
      </c>
      <c r="O9629" s="10">
        <v>250.0</v>
      </c>
      <c r="P9629" s="10" t="str">
        <f t="array" ref="P9629">_xlfn.XLOOKUP(A9629,subscriptions!B9629:B10004,subscriptions!C9629:C10004)</f>
        <v>Business</v>
      </c>
      <c r="Q9629" s="10" t="s">
        <v>173</v>
      </c>
      <c r="R9629" s="10" t="s">
        <v>129</v>
      </c>
      <c r="S9629" s="10" t="s">
        <v>1703</v>
      </c>
    </row>
    <row r="9630">
      <c r="A9630" s="1" t="s">
        <v>12011</v>
      </c>
      <c r="B9630" s="1" t="s">
        <v>1303</v>
      </c>
      <c r="C9630" s="1" t="s">
        <v>237</v>
      </c>
      <c r="D9630" s="1" t="s">
        <v>153</v>
      </c>
      <c r="E9630" s="1" t="s">
        <v>111</v>
      </c>
      <c r="F9630" s="1" t="s">
        <v>135</v>
      </c>
      <c r="G9630" s="1" t="s">
        <v>29667</v>
      </c>
      <c r="H9630" s="1" t="s">
        <v>29668</v>
      </c>
      <c r="I9630" s="4">
        <v>84.42030092592593</v>
      </c>
      <c r="J9630" s="1">
        <v>123.13</v>
      </c>
      <c r="K9630" s="1">
        <v>47.59</v>
      </c>
      <c r="M9630" s="10">
        <f t="array" ref="M9630">_xlfn.XLOOKUP(A9630,subscriptions!B9630:B10004,subscriptions!D9630:D10004)</f>
        <v>120</v>
      </c>
      <c r="N9630" s="10">
        <f t="array" ref="N9630">_xlfn.XLOOKUP(A9630,subscriptions!B9630:B10004,subscriptions!G9630:G10004)</f>
        <v>5</v>
      </c>
      <c r="O9630" s="10">
        <v>114.0</v>
      </c>
      <c r="P9630" s="10" t="str">
        <f t="array" ref="P9630">_xlfn.XLOOKUP(A9630,subscriptions!B9630:B10004,subscriptions!C9630:C10004)</f>
        <v>Residential</v>
      </c>
      <c r="Q9630" s="10" t="s">
        <v>194</v>
      </c>
      <c r="R9630" s="10" t="s">
        <v>212</v>
      </c>
      <c r="S9630" s="10" t="s">
        <v>940</v>
      </c>
    </row>
    <row r="9631">
      <c r="A9631" s="1" t="s">
        <v>12012</v>
      </c>
      <c r="B9631" s="1" t="s">
        <v>2279</v>
      </c>
      <c r="C9631" s="1" t="s">
        <v>734</v>
      </c>
      <c r="D9631" s="1" t="s">
        <v>153</v>
      </c>
      <c r="E9631" s="1" t="s">
        <v>262</v>
      </c>
      <c r="F9631" s="1" t="s">
        <v>263</v>
      </c>
      <c r="G9631" s="1" t="s">
        <v>29669</v>
      </c>
      <c r="H9631" s="1" t="s">
        <v>29670</v>
      </c>
      <c r="I9631" s="4">
        <v>84.41818287037037</v>
      </c>
      <c r="J9631" s="1">
        <v>780.35</v>
      </c>
      <c r="K9631" s="1">
        <v>83.81</v>
      </c>
      <c r="M9631" s="10">
        <f t="array" ref="M9631">_xlfn.XLOOKUP(A9631,subscriptions!B9631:B10004,subscriptions!D9631:D10004)</f>
        <v>120</v>
      </c>
      <c r="N9631" s="10">
        <f t="array" ref="N9631">_xlfn.XLOOKUP(A9631,subscriptions!B9631:B10004,subscriptions!G9631:G10004)</f>
        <v>10</v>
      </c>
      <c r="O9631" s="10">
        <v>108.0</v>
      </c>
      <c r="P9631" s="10" t="str">
        <f t="array" ref="P9631">_xlfn.XLOOKUP(A9631,subscriptions!B9631:B10004,subscriptions!C9631:C10004)</f>
        <v>Residential</v>
      </c>
      <c r="Q9631" s="10" t="s">
        <v>128</v>
      </c>
      <c r="R9631" s="10" t="s">
        <v>212</v>
      </c>
      <c r="S9631" s="10" t="s">
        <v>3020</v>
      </c>
    </row>
    <row r="9632">
      <c r="A9632" s="1" t="s">
        <v>12013</v>
      </c>
      <c r="B9632" s="1" t="s">
        <v>375</v>
      </c>
      <c r="C9632" s="1" t="s">
        <v>920</v>
      </c>
      <c r="D9632" s="1" t="s">
        <v>27</v>
      </c>
      <c r="E9632" s="1" t="s">
        <v>714</v>
      </c>
      <c r="F9632" s="1" t="s">
        <v>715</v>
      </c>
      <c r="G9632" s="1" t="s">
        <v>29671</v>
      </c>
      <c r="H9632" s="1" t="s">
        <v>29672</v>
      </c>
      <c r="I9632" s="4">
        <v>84.25848379629629</v>
      </c>
      <c r="J9632" s="1">
        <v>308.39</v>
      </c>
      <c r="K9632" s="1">
        <v>39.29</v>
      </c>
      <c r="M9632" s="10">
        <f t="array" ref="M9632">_xlfn.XLOOKUP(A9632,subscriptions!B9632:B10004,subscriptions!D9632:D10004)</f>
        <v>120</v>
      </c>
      <c r="N9632" s="10">
        <f t="array" ref="N9632">_xlfn.XLOOKUP(A9632,subscriptions!B9632:B10004,subscriptions!G9632:G10004)</f>
        <v>20</v>
      </c>
      <c r="O9632" s="10">
        <v>96.0</v>
      </c>
      <c r="P9632" s="10" t="str">
        <f t="array" ref="P9632">_xlfn.XLOOKUP(A9632,subscriptions!B9632:B10004,subscriptions!C9632:C10004)</f>
        <v>Residential</v>
      </c>
      <c r="Q9632" s="10" t="s">
        <v>128</v>
      </c>
      <c r="R9632" s="10" t="s">
        <v>148</v>
      </c>
      <c r="S9632" s="10" t="s">
        <v>4148</v>
      </c>
    </row>
    <row r="9633">
      <c r="A9633" s="1" t="s">
        <v>12014</v>
      </c>
      <c r="B9633" s="1" t="s">
        <v>4627</v>
      </c>
      <c r="C9633" s="1" t="s">
        <v>509</v>
      </c>
      <c r="D9633" s="1" t="s">
        <v>27</v>
      </c>
      <c r="E9633" s="1" t="s">
        <v>631</v>
      </c>
      <c r="F9633" s="1" t="s">
        <v>943</v>
      </c>
      <c r="G9633" s="1" t="s">
        <v>29673</v>
      </c>
      <c r="H9633" s="1" t="s">
        <v>29674</v>
      </c>
      <c r="I9633" s="4">
        <v>84.41888888888889</v>
      </c>
      <c r="J9633" s="1">
        <v>1832.91</v>
      </c>
      <c r="K9633" s="1">
        <v>421.63</v>
      </c>
      <c r="M9633" s="10">
        <f t="array" ref="M9633">_xlfn.XLOOKUP(A9633,subscriptions!B9633:B10004,subscriptions!D9633:D10004)</f>
        <v>120</v>
      </c>
      <c r="N9633" s="10">
        <f t="array" ref="N9633">_xlfn.XLOOKUP(A9633,subscriptions!B9633:B10004,subscriptions!G9633:G10004)</f>
        <v>0</v>
      </c>
      <c r="O9633" s="10">
        <v>120.0</v>
      </c>
      <c r="P9633" s="10" t="str">
        <f t="array" ref="P9633">_xlfn.XLOOKUP(A9633,subscriptions!B9633:B10004,subscriptions!C9633:C10004)</f>
        <v>Residential</v>
      </c>
      <c r="Q9633" s="10" t="s">
        <v>173</v>
      </c>
      <c r="R9633" s="10" t="s">
        <v>212</v>
      </c>
      <c r="S9633" s="10" t="s">
        <v>1822</v>
      </c>
    </row>
    <row r="9634">
      <c r="A9634" s="1" t="s">
        <v>12015</v>
      </c>
      <c r="B9634" s="1" t="s">
        <v>216</v>
      </c>
      <c r="C9634" s="1" t="s">
        <v>456</v>
      </c>
      <c r="D9634" s="1" t="s">
        <v>153</v>
      </c>
      <c r="E9634" s="1" t="s">
        <v>111</v>
      </c>
      <c r="F9634" s="1" t="s">
        <v>3756</v>
      </c>
      <c r="G9634" s="1" t="s">
        <v>29675</v>
      </c>
      <c r="H9634" s="1" t="s">
        <v>29676</v>
      </c>
      <c r="I9634" s="4">
        <v>84.3787962962963</v>
      </c>
      <c r="J9634" s="1">
        <v>217.61</v>
      </c>
      <c r="K9634" s="1">
        <v>53.58</v>
      </c>
      <c r="M9634" s="10">
        <f t="array" ref="M9634">_xlfn.XLOOKUP(A9634,subscriptions!B9634:B10004,subscriptions!D9634:D10004)</f>
        <v>120</v>
      </c>
      <c r="N9634" s="10">
        <f t="array" ref="N9634">_xlfn.XLOOKUP(A9634,subscriptions!B9634:B10004,subscriptions!G9634:G10004)</f>
        <v>5</v>
      </c>
      <c r="O9634" s="10">
        <v>114.0</v>
      </c>
      <c r="P9634" s="10" t="str">
        <f t="array" ref="P9634">_xlfn.XLOOKUP(A9634,subscriptions!B9634:B10004,subscriptions!C9634:C10004)</f>
        <v>Residential</v>
      </c>
      <c r="Q9634" s="10" t="s">
        <v>194</v>
      </c>
      <c r="R9634" s="10" t="s">
        <v>212</v>
      </c>
      <c r="S9634" s="10" t="s">
        <v>1622</v>
      </c>
    </row>
    <row r="9635">
      <c r="A9635" s="1" t="s">
        <v>12018</v>
      </c>
      <c r="B9635" s="1" t="s">
        <v>24</v>
      </c>
      <c r="C9635" s="1" t="s">
        <v>152</v>
      </c>
      <c r="D9635" s="1" t="s">
        <v>27</v>
      </c>
      <c r="E9635" s="1" t="s">
        <v>111</v>
      </c>
      <c r="F9635" s="1" t="s">
        <v>1917</v>
      </c>
      <c r="G9635" s="1" t="s">
        <v>29677</v>
      </c>
      <c r="H9635" s="1" t="s">
        <v>29678</v>
      </c>
      <c r="I9635" s="4">
        <v>84.41967592592593</v>
      </c>
      <c r="J9635" s="1">
        <v>1689.58</v>
      </c>
      <c r="K9635" s="1">
        <v>387.5</v>
      </c>
      <c r="M9635" s="10">
        <f t="array" ref="M9635">_xlfn.XLOOKUP(A9635,subscriptions!B9635:B10004,subscriptions!D9635:D10004)</f>
        <v>250</v>
      </c>
      <c r="N9635" s="10">
        <f t="array" ref="N9635">_xlfn.XLOOKUP(A9635,subscriptions!B9635:B10004,subscriptions!G9635:G10004)</f>
        <v>10</v>
      </c>
      <c r="O9635" s="10">
        <v>225.0</v>
      </c>
      <c r="P9635" s="10" t="str">
        <f t="array" ref="P9635">_xlfn.XLOOKUP(A9635,subscriptions!B9635:B10004,subscriptions!C9635:C10004)</f>
        <v>Business</v>
      </c>
      <c r="Q9635" s="10" t="s">
        <v>128</v>
      </c>
      <c r="R9635" s="10" t="s">
        <v>129</v>
      </c>
      <c r="S9635" s="10" t="s">
        <v>1525</v>
      </c>
    </row>
    <row r="9636">
      <c r="A9636" s="1" t="s">
        <v>12019</v>
      </c>
      <c r="B9636" s="1" t="s">
        <v>2788</v>
      </c>
      <c r="C9636" s="1" t="s">
        <v>1833</v>
      </c>
      <c r="D9636" s="1" t="s">
        <v>153</v>
      </c>
      <c r="E9636" s="1" t="s">
        <v>219</v>
      </c>
      <c r="F9636" s="1" t="s">
        <v>1461</v>
      </c>
      <c r="G9636" s="1" t="s">
        <v>29679</v>
      </c>
      <c r="H9636" s="1" t="s">
        <v>29680</v>
      </c>
      <c r="I9636" s="4">
        <v>84.1696412037037</v>
      </c>
      <c r="J9636" s="1">
        <v>555.69</v>
      </c>
      <c r="K9636" s="1">
        <v>140.26</v>
      </c>
      <c r="M9636" s="10">
        <f t="array" ref="M9636">_xlfn.XLOOKUP(A9636,subscriptions!B9636:B10004,subscriptions!D9636:D10004)</f>
        <v>120</v>
      </c>
      <c r="N9636" s="10">
        <f t="array" ref="N9636">_xlfn.XLOOKUP(A9636,subscriptions!B9636:B10004,subscriptions!G9636:G10004)</f>
        <v>20</v>
      </c>
      <c r="O9636" s="10">
        <v>96.0</v>
      </c>
      <c r="P9636" s="10" t="str">
        <f t="array" ref="P9636">_xlfn.XLOOKUP(A9636,subscriptions!B9636:B10004,subscriptions!C9636:C10004)</f>
        <v>Residential</v>
      </c>
      <c r="Q9636" s="10" t="s">
        <v>128</v>
      </c>
      <c r="R9636" s="10" t="s">
        <v>148</v>
      </c>
      <c r="S9636" s="10" t="s">
        <v>213</v>
      </c>
    </row>
    <row r="9637">
      <c r="A9637" s="1" t="s">
        <v>12020</v>
      </c>
      <c r="B9637" s="1" t="s">
        <v>657</v>
      </c>
      <c r="C9637" s="1" t="s">
        <v>218</v>
      </c>
      <c r="D9637" s="1" t="s">
        <v>153</v>
      </c>
      <c r="E9637" s="1" t="s">
        <v>631</v>
      </c>
      <c r="F9637" s="1" t="s">
        <v>1318</v>
      </c>
      <c r="G9637" s="1" t="s">
        <v>29681</v>
      </c>
      <c r="H9637" s="1" t="s">
        <v>29682</v>
      </c>
      <c r="I9637" s="4">
        <v>84.33546296296296</v>
      </c>
      <c r="J9637" s="1">
        <v>382.69</v>
      </c>
      <c r="K9637" s="1">
        <v>64.91</v>
      </c>
      <c r="M9637" s="10">
        <f t="array" ref="M9637">_xlfn.XLOOKUP(A9637,subscriptions!B9637:B10004,subscriptions!D9637:D10004)</f>
        <v>120</v>
      </c>
      <c r="N9637" s="10">
        <f t="array" ref="N9637">_xlfn.XLOOKUP(A9637,subscriptions!B9637:B10004,subscriptions!G9637:G10004)</f>
        <v>0</v>
      </c>
      <c r="O9637" s="10">
        <v>120.0</v>
      </c>
      <c r="P9637" s="10" t="str">
        <f t="array" ref="P9637">_xlfn.XLOOKUP(A9637,subscriptions!B9637:B10004,subscriptions!C9637:C10004)</f>
        <v>Residential</v>
      </c>
      <c r="Q9637" s="10" t="s">
        <v>173</v>
      </c>
      <c r="R9637" s="10" t="s">
        <v>212</v>
      </c>
      <c r="S9637" s="10" t="s">
        <v>571</v>
      </c>
    </row>
    <row r="9638">
      <c r="A9638" s="1" t="s">
        <v>12021</v>
      </c>
      <c r="B9638" s="1" t="s">
        <v>1972</v>
      </c>
      <c r="C9638" s="1" t="s">
        <v>1507</v>
      </c>
      <c r="D9638" s="1" t="s">
        <v>27</v>
      </c>
      <c r="E9638" s="1" t="s">
        <v>179</v>
      </c>
      <c r="F9638" s="1" t="s">
        <v>1760</v>
      </c>
      <c r="G9638" s="1" t="s">
        <v>29683</v>
      </c>
      <c r="H9638" s="1" t="s">
        <v>29684</v>
      </c>
      <c r="I9638" s="4">
        <v>84.2565162037037</v>
      </c>
      <c r="J9638" s="1">
        <v>4181.59</v>
      </c>
      <c r="K9638" s="1">
        <v>392.53</v>
      </c>
      <c r="L9638" s="1">
        <v>100.0</v>
      </c>
      <c r="M9638" s="10">
        <f t="array" ref="M9638">_xlfn.XLOOKUP(A9638,subscriptions!B9638:B10004,subscriptions!D9638:D10004)</f>
        <v>50</v>
      </c>
      <c r="N9638" s="10">
        <f t="array" ref="N9638">_xlfn.XLOOKUP(A9638,subscriptions!B9638:B10004,subscriptions!G9638:G10004)</f>
        <v>5</v>
      </c>
      <c r="O9638" s="10">
        <v>47.5</v>
      </c>
      <c r="P9638" s="10" t="str">
        <f t="array" ref="P9638">_xlfn.XLOOKUP(A9638,subscriptions!B9638:B10004,subscriptions!C9638:C10004)</f>
        <v>Mini</v>
      </c>
      <c r="Q9638" s="10" t="s">
        <v>194</v>
      </c>
      <c r="R9638" s="10" t="s">
        <v>148</v>
      </c>
      <c r="S9638" s="10" t="s">
        <v>130</v>
      </c>
    </row>
    <row r="9639">
      <c r="A9639" s="1" t="s">
        <v>12022</v>
      </c>
      <c r="B9639" s="1" t="s">
        <v>814</v>
      </c>
      <c r="C9639" s="1" t="s">
        <v>2483</v>
      </c>
      <c r="D9639" s="1" t="s">
        <v>153</v>
      </c>
      <c r="E9639" s="1" t="s">
        <v>28</v>
      </c>
      <c r="F9639" s="1" t="s">
        <v>526</v>
      </c>
      <c r="G9639" s="1" t="s">
        <v>29685</v>
      </c>
      <c r="H9639" s="1" t="s">
        <v>29686</v>
      </c>
      <c r="I9639" s="4">
        <v>84.37709490740741</v>
      </c>
      <c r="J9639" s="1">
        <v>78.05</v>
      </c>
      <c r="K9639" s="1">
        <v>34.18</v>
      </c>
      <c r="M9639" s="10">
        <f t="array" ref="M9639">_xlfn.XLOOKUP(A9639,subscriptions!B9639:B10004,subscriptions!D9639:D10004)</f>
        <v>120</v>
      </c>
      <c r="N9639" s="10">
        <f t="array" ref="N9639">_xlfn.XLOOKUP(A9639,subscriptions!B9639:B10004,subscriptions!G9639:G10004)</f>
        <v>10</v>
      </c>
      <c r="O9639" s="10">
        <v>108.0</v>
      </c>
      <c r="P9639" s="10" t="str">
        <f t="array" ref="P9639">_xlfn.XLOOKUP(A9639,subscriptions!B9639:B10004,subscriptions!C9639:C10004)</f>
        <v>Residential</v>
      </c>
      <c r="Q9639" s="10" t="s">
        <v>128</v>
      </c>
      <c r="R9639" s="10" t="s">
        <v>212</v>
      </c>
      <c r="S9639" s="10" t="s">
        <v>1360</v>
      </c>
    </row>
    <row r="9640">
      <c r="A9640" s="1" t="s">
        <v>12023</v>
      </c>
      <c r="B9640" s="1" t="s">
        <v>772</v>
      </c>
      <c r="C9640" s="1" t="s">
        <v>426</v>
      </c>
      <c r="D9640" s="1" t="s">
        <v>153</v>
      </c>
      <c r="E9640" s="1" t="s">
        <v>219</v>
      </c>
      <c r="F9640" s="1" t="s">
        <v>458</v>
      </c>
      <c r="G9640" s="1" t="s">
        <v>29687</v>
      </c>
      <c r="H9640" s="1" t="s">
        <v>29688</v>
      </c>
      <c r="I9640" s="4">
        <v>84.21631944444445</v>
      </c>
      <c r="J9640" s="1">
        <v>913.79</v>
      </c>
      <c r="K9640" s="1">
        <v>178.82</v>
      </c>
      <c r="M9640" s="10">
        <f t="array" ref="M9640">_xlfn.XLOOKUP(A9640,subscriptions!B9640:B10004,subscriptions!D9640:D10004)</f>
        <v>250</v>
      </c>
      <c r="N9640" s="10">
        <f t="array" ref="N9640">_xlfn.XLOOKUP(A9640,subscriptions!B9640:B10004,subscriptions!G9640:G10004)</f>
        <v>20</v>
      </c>
      <c r="O9640" s="10">
        <v>200.0</v>
      </c>
      <c r="P9640" s="10" t="str">
        <f t="array" ref="P9640">_xlfn.XLOOKUP(A9640,subscriptions!B9640:B10004,subscriptions!C9640:C10004)</f>
        <v>Business</v>
      </c>
      <c r="Q9640" s="10" t="s">
        <v>128</v>
      </c>
      <c r="R9640" s="10" t="s">
        <v>129</v>
      </c>
      <c r="S9640" s="10" t="s">
        <v>2596</v>
      </c>
    </row>
    <row r="9641">
      <c r="A9641" s="1" t="s">
        <v>12024</v>
      </c>
      <c r="B9641" s="1" t="s">
        <v>375</v>
      </c>
      <c r="C9641" s="1" t="s">
        <v>871</v>
      </c>
      <c r="D9641" s="1" t="s">
        <v>27</v>
      </c>
      <c r="E9641" s="1" t="s">
        <v>179</v>
      </c>
      <c r="F9641" s="1" t="s">
        <v>2311</v>
      </c>
      <c r="G9641" s="1" t="s">
        <v>29689</v>
      </c>
      <c r="H9641" s="1" t="s">
        <v>29690</v>
      </c>
      <c r="I9641" s="4">
        <v>84.25488425925926</v>
      </c>
      <c r="J9641" s="1">
        <v>82.8</v>
      </c>
      <c r="K9641" s="1">
        <v>21.45</v>
      </c>
      <c r="L9641" s="1">
        <v>100.0</v>
      </c>
      <c r="M9641" s="10">
        <f t="array" ref="M9641">_xlfn.XLOOKUP(A9641,subscriptions!B9641:B10004,subscriptions!D9641:D10004)</f>
        <v>80</v>
      </c>
      <c r="N9641" s="10">
        <f t="array" ref="N9641">_xlfn.XLOOKUP(A9641,subscriptions!B9641:B10004,subscriptions!G9641:G10004)</f>
        <v>0</v>
      </c>
      <c r="O9641" s="10">
        <v>80.0</v>
      </c>
      <c r="P9641" s="10" t="str">
        <f t="array" ref="P9641">_xlfn.XLOOKUP(A9641,subscriptions!B9641:B10004,subscriptions!C9641:C10004)</f>
        <v>Roam</v>
      </c>
      <c r="Q9641" s="10" t="s">
        <v>173</v>
      </c>
      <c r="R9641" s="10" t="s">
        <v>148</v>
      </c>
      <c r="S9641" s="10" t="s">
        <v>149</v>
      </c>
    </row>
    <row r="9642">
      <c r="A9642" s="1" t="s">
        <v>12025</v>
      </c>
      <c r="B9642" s="1" t="s">
        <v>1173</v>
      </c>
      <c r="C9642" s="1" t="s">
        <v>673</v>
      </c>
      <c r="D9642" s="1" t="s">
        <v>27</v>
      </c>
      <c r="E9642" s="1" t="s">
        <v>714</v>
      </c>
      <c r="F9642" s="1" t="s">
        <v>2562</v>
      </c>
      <c r="G9642" s="1" t="s">
        <v>29691</v>
      </c>
      <c r="H9642" s="1" t="s">
        <v>29692</v>
      </c>
      <c r="I9642" s="4">
        <v>84.42039351851852</v>
      </c>
      <c r="J9642" s="1">
        <v>1041.29</v>
      </c>
      <c r="K9642" s="1">
        <v>147.99</v>
      </c>
      <c r="M9642" s="10">
        <f t="array" ref="M9642">_xlfn.XLOOKUP(A9642,subscriptions!B9642:B10004,subscriptions!D9642:D10004)</f>
        <v>50</v>
      </c>
      <c r="N9642" s="10">
        <f t="array" ref="N9642">_xlfn.XLOOKUP(A9642,subscriptions!B9642:B10004,subscriptions!G9642:G10004)</f>
        <v>5</v>
      </c>
      <c r="O9642" s="10">
        <v>47.5</v>
      </c>
      <c r="P9642" s="10" t="str">
        <f t="array" ref="P9642">_xlfn.XLOOKUP(A9642,subscriptions!B9642:B10004,subscriptions!C9642:C10004)</f>
        <v>Mini</v>
      </c>
      <c r="Q9642" s="10" t="s">
        <v>194</v>
      </c>
      <c r="R9642" s="10" t="s">
        <v>148</v>
      </c>
      <c r="S9642" s="10" t="s">
        <v>940</v>
      </c>
    </row>
    <row r="9643">
      <c r="A9643" s="1" t="s">
        <v>12026</v>
      </c>
      <c r="B9643" s="1" t="s">
        <v>2327</v>
      </c>
      <c r="C9643" s="1" t="s">
        <v>2007</v>
      </c>
      <c r="D9643" s="1" t="s">
        <v>27</v>
      </c>
      <c r="E9643" s="1" t="s">
        <v>332</v>
      </c>
      <c r="F9643" s="1" t="s">
        <v>1028</v>
      </c>
      <c r="G9643" s="1" t="s">
        <v>29693</v>
      </c>
      <c r="H9643" s="1" t="s">
        <v>29694</v>
      </c>
      <c r="I9643" s="4">
        <v>84.16877314814815</v>
      </c>
      <c r="J9643" s="1">
        <v>1092.87</v>
      </c>
      <c r="K9643" s="1">
        <v>282.79</v>
      </c>
      <c r="M9643" s="10">
        <f t="array" ref="M9643">_xlfn.XLOOKUP(A9643,subscriptions!B9643:B10004,subscriptions!D9643:D10004)</f>
        <v>120</v>
      </c>
      <c r="N9643" s="10">
        <f t="array" ref="N9643">_xlfn.XLOOKUP(A9643,subscriptions!B9643:B10004,subscriptions!G9643:G10004)</f>
        <v>10</v>
      </c>
      <c r="O9643" s="10">
        <v>108.0</v>
      </c>
      <c r="P9643" s="10" t="str">
        <f t="array" ref="P9643">_xlfn.XLOOKUP(A9643,subscriptions!B9643:B10004,subscriptions!C9643:C10004)</f>
        <v>Residential</v>
      </c>
      <c r="Q9643" s="10" t="s">
        <v>128</v>
      </c>
      <c r="R9643" s="10" t="s">
        <v>212</v>
      </c>
      <c r="S9643" s="10" t="s">
        <v>1504</v>
      </c>
    </row>
    <row r="9644">
      <c r="A9644" s="1" t="s">
        <v>12027</v>
      </c>
      <c r="B9644" s="1" t="s">
        <v>375</v>
      </c>
      <c r="C9644" s="1" t="s">
        <v>1415</v>
      </c>
      <c r="D9644" s="1" t="s">
        <v>27</v>
      </c>
      <c r="E9644" s="1" t="s">
        <v>219</v>
      </c>
      <c r="F9644" s="1" t="s">
        <v>458</v>
      </c>
      <c r="G9644" s="1" t="s">
        <v>29695</v>
      </c>
      <c r="H9644" s="1" t="s">
        <v>29696</v>
      </c>
      <c r="I9644" s="4">
        <v>84.29478009259259</v>
      </c>
      <c r="J9644" s="1">
        <v>632.17</v>
      </c>
      <c r="K9644" s="1">
        <v>114.51</v>
      </c>
      <c r="M9644" s="10">
        <f t="array" ref="M9644">_xlfn.XLOOKUP(A9644,subscriptions!B9644:B10004,subscriptions!D9644:D10004)</f>
        <v>50</v>
      </c>
      <c r="N9644" s="10">
        <f t="array" ref="N9644">_xlfn.XLOOKUP(A9644,subscriptions!B9644:B10004,subscriptions!G9644:G10004)</f>
        <v>20</v>
      </c>
      <c r="O9644" s="10">
        <v>40.0</v>
      </c>
      <c r="P9644" s="10" t="str">
        <f t="array" ref="P9644">_xlfn.XLOOKUP(A9644,subscriptions!B9644:B10004,subscriptions!C9644:C10004)</f>
        <v>Mini</v>
      </c>
      <c r="Q9644" s="10" t="s">
        <v>128</v>
      </c>
      <c r="R9644" s="10" t="s">
        <v>148</v>
      </c>
      <c r="S9644" s="10" t="s">
        <v>2075</v>
      </c>
    </row>
    <row r="9645">
      <c r="A9645" s="1" t="s">
        <v>12028</v>
      </c>
      <c r="B9645" s="1" t="s">
        <v>700</v>
      </c>
      <c r="C9645" s="1" t="s">
        <v>178</v>
      </c>
      <c r="D9645" s="1" t="s">
        <v>153</v>
      </c>
      <c r="E9645" s="1" t="s">
        <v>714</v>
      </c>
      <c r="F9645" s="1" t="s">
        <v>828</v>
      </c>
      <c r="G9645" s="1" t="s">
        <v>29697</v>
      </c>
      <c r="H9645" s="1" t="s">
        <v>29698</v>
      </c>
      <c r="I9645" s="4">
        <v>84.29262731481481</v>
      </c>
      <c r="J9645" s="1">
        <v>262.62</v>
      </c>
      <c r="K9645" s="1">
        <v>37.48</v>
      </c>
      <c r="M9645" s="10">
        <f t="array" ref="M9645">_xlfn.XLOOKUP(A9645,subscriptions!B9645:B10004,subscriptions!D9645:D10004)</f>
        <v>120</v>
      </c>
      <c r="N9645" s="10">
        <f t="array" ref="N9645">_xlfn.XLOOKUP(A9645,subscriptions!B9645:B10004,subscriptions!G9645:G10004)</f>
        <v>0</v>
      </c>
      <c r="O9645" s="10">
        <v>120.0</v>
      </c>
      <c r="P9645" s="10" t="str">
        <f t="array" ref="P9645">_xlfn.XLOOKUP(A9645,subscriptions!B9645:B10004,subscriptions!C9645:C10004)</f>
        <v>Residential</v>
      </c>
      <c r="Q9645" s="10" t="s">
        <v>173</v>
      </c>
      <c r="R9645" s="10" t="s">
        <v>212</v>
      </c>
      <c r="S9645" s="10" t="s">
        <v>587</v>
      </c>
    </row>
    <row r="9646">
      <c r="A9646" s="1" t="s">
        <v>12029</v>
      </c>
      <c r="B9646" s="1" t="s">
        <v>1886</v>
      </c>
      <c r="C9646" s="1" t="s">
        <v>920</v>
      </c>
      <c r="D9646" s="1" t="s">
        <v>27</v>
      </c>
      <c r="E9646" s="1" t="s">
        <v>111</v>
      </c>
      <c r="F9646" s="1" t="s">
        <v>1362</v>
      </c>
      <c r="G9646" s="1" t="s">
        <v>29699</v>
      </c>
      <c r="H9646" s="1" t="s">
        <v>29700</v>
      </c>
      <c r="I9646" s="4">
        <v>84.418125</v>
      </c>
      <c r="J9646" s="1">
        <v>758.34</v>
      </c>
      <c r="K9646" s="1">
        <v>144.74</v>
      </c>
      <c r="M9646" s="10">
        <f t="array" ref="M9646">_xlfn.XLOOKUP(A9646,subscriptions!B9646:B10004,subscriptions!D9646:D10004)</f>
        <v>120</v>
      </c>
      <c r="N9646" s="10">
        <f t="array" ref="N9646">_xlfn.XLOOKUP(A9646,subscriptions!B9646:B10004,subscriptions!G9646:G10004)</f>
        <v>5</v>
      </c>
      <c r="O9646" s="10">
        <v>114.0</v>
      </c>
      <c r="P9646" s="10" t="str">
        <f t="array" ref="P9646">_xlfn.XLOOKUP(A9646,subscriptions!B9646:B10004,subscriptions!C9646:C10004)</f>
        <v>Residential</v>
      </c>
      <c r="Q9646" s="10" t="s">
        <v>194</v>
      </c>
      <c r="R9646" s="10" t="s">
        <v>212</v>
      </c>
      <c r="S9646" s="10" t="s">
        <v>3020</v>
      </c>
    </row>
    <row r="9647">
      <c r="A9647" s="1" t="s">
        <v>12030</v>
      </c>
      <c r="B9647" s="1" t="s">
        <v>197</v>
      </c>
      <c r="C9647" s="1" t="s">
        <v>1492</v>
      </c>
      <c r="D9647" s="1" t="s">
        <v>153</v>
      </c>
      <c r="E9647" s="1" t="s">
        <v>28</v>
      </c>
      <c r="F9647" s="1" t="s">
        <v>526</v>
      </c>
      <c r="G9647" s="1" t="s">
        <v>29701</v>
      </c>
      <c r="H9647" s="1" t="s">
        <v>29702</v>
      </c>
      <c r="I9647" s="4">
        <v>84.41954861111111</v>
      </c>
      <c r="J9647" s="1">
        <v>1723.32</v>
      </c>
      <c r="K9647" s="1">
        <v>401.11</v>
      </c>
      <c r="M9647" s="10">
        <f t="array" ref="M9647">_xlfn.XLOOKUP(A9647,subscriptions!B9647:B10004,subscriptions!D9647:D10004)</f>
        <v>120</v>
      </c>
      <c r="N9647" s="10">
        <f t="array" ref="N9647">_xlfn.XLOOKUP(A9647,subscriptions!B9647:B10004,subscriptions!G9647:G10004)</f>
        <v>10</v>
      </c>
      <c r="O9647" s="10">
        <v>108.0</v>
      </c>
      <c r="P9647" s="10" t="str">
        <f t="array" ref="P9647">_xlfn.XLOOKUP(A9647,subscriptions!B9647:B10004,subscriptions!C9647:C10004)</f>
        <v>Residential</v>
      </c>
      <c r="Q9647" s="10" t="s">
        <v>128</v>
      </c>
      <c r="R9647" s="10" t="s">
        <v>212</v>
      </c>
      <c r="S9647" s="10" t="s">
        <v>1525</v>
      </c>
    </row>
    <row r="9648">
      <c r="A9648" s="1" t="s">
        <v>12031</v>
      </c>
      <c r="B9648" s="1" t="s">
        <v>150</v>
      </c>
      <c r="C9648" s="1" t="s">
        <v>2483</v>
      </c>
      <c r="D9648" s="1" t="s">
        <v>153</v>
      </c>
      <c r="E9648" s="1" t="s">
        <v>239</v>
      </c>
      <c r="F9648" s="1" t="s">
        <v>2132</v>
      </c>
      <c r="G9648" s="1" t="s">
        <v>29703</v>
      </c>
      <c r="H9648" s="1" t="s">
        <v>29704</v>
      </c>
      <c r="I9648" s="4">
        <v>84.17256944444445</v>
      </c>
      <c r="J9648" s="1">
        <v>2337.62</v>
      </c>
      <c r="K9648" s="1">
        <v>580.23</v>
      </c>
      <c r="M9648" s="10">
        <f t="array" ref="M9648">_xlfn.XLOOKUP(A9648,subscriptions!B9648:B10004,subscriptions!D9648:D10004)</f>
        <v>120</v>
      </c>
      <c r="N9648" s="10">
        <f t="array" ref="N9648">_xlfn.XLOOKUP(A9648,subscriptions!B9648:B10004,subscriptions!G9648:G10004)</f>
        <v>20</v>
      </c>
      <c r="O9648" s="10">
        <v>96.0</v>
      </c>
      <c r="P9648" s="10" t="str">
        <f t="array" ref="P9648">_xlfn.XLOOKUP(A9648,subscriptions!B9648:B10004,subscriptions!C9648:C10004)</f>
        <v>Residential</v>
      </c>
      <c r="Q9648" s="10" t="s">
        <v>128</v>
      </c>
      <c r="R9648" s="10" t="s">
        <v>148</v>
      </c>
      <c r="S9648" s="10" t="s">
        <v>1637</v>
      </c>
    </row>
    <row r="9649">
      <c r="A9649" s="1" t="s">
        <v>12032</v>
      </c>
      <c r="B9649" s="1" t="s">
        <v>1009</v>
      </c>
      <c r="C9649" s="1" t="s">
        <v>2007</v>
      </c>
      <c r="D9649" s="1" t="s">
        <v>153</v>
      </c>
      <c r="E9649" s="1" t="s">
        <v>332</v>
      </c>
      <c r="F9649" s="1" t="s">
        <v>1028</v>
      </c>
      <c r="G9649" s="1" t="s">
        <v>29705</v>
      </c>
      <c r="H9649" s="1" t="s">
        <v>29706</v>
      </c>
      <c r="I9649" s="4">
        <v>84.37797453703703</v>
      </c>
      <c r="J9649" s="1">
        <v>1184.93</v>
      </c>
      <c r="K9649" s="1">
        <v>297.53</v>
      </c>
      <c r="M9649" s="10">
        <f t="array" ref="M9649">_xlfn.XLOOKUP(A9649,subscriptions!B9649:B10004,subscriptions!D9649:D10004)</f>
        <v>80</v>
      </c>
      <c r="N9649" s="10">
        <f t="array" ref="N9649">_xlfn.XLOOKUP(A9649,subscriptions!B9649:B10004,subscriptions!G9649:G10004)</f>
        <v>0</v>
      </c>
      <c r="O9649" s="10">
        <v>80.0</v>
      </c>
      <c r="P9649" s="10" t="str">
        <f t="array" ref="P9649">_xlfn.XLOOKUP(A9649,subscriptions!B9649:B10004,subscriptions!C9649:C10004)</f>
        <v>Roam</v>
      </c>
      <c r="Q9649" s="10" t="s">
        <v>173</v>
      </c>
      <c r="R9649" s="10" t="s">
        <v>148</v>
      </c>
      <c r="S9649" s="10" t="s">
        <v>1302</v>
      </c>
    </row>
    <row r="9650">
      <c r="A9650" s="1" t="s">
        <v>12035</v>
      </c>
      <c r="B9650" s="1" t="s">
        <v>1491</v>
      </c>
      <c r="C9650" s="1" t="s">
        <v>237</v>
      </c>
      <c r="D9650" s="1" t="s">
        <v>153</v>
      </c>
      <c r="E9650" s="1" t="s">
        <v>28</v>
      </c>
      <c r="F9650" s="1" t="s">
        <v>2097</v>
      </c>
      <c r="G9650" s="1" t="s">
        <v>29707</v>
      </c>
      <c r="H9650" s="1" t="s">
        <v>29708</v>
      </c>
      <c r="I9650" s="4">
        <v>84.21072916666667</v>
      </c>
      <c r="J9650" s="1">
        <v>1386.79</v>
      </c>
      <c r="K9650" s="1">
        <v>347.37</v>
      </c>
      <c r="M9650" s="10">
        <f t="array" ref="M9650">_xlfn.XLOOKUP(A9650,subscriptions!B9650:B10004,subscriptions!D9650:D10004)</f>
        <v>120</v>
      </c>
      <c r="N9650" s="10">
        <f t="array" ref="N9650">_xlfn.XLOOKUP(A9650,subscriptions!B9650:B10004,subscriptions!G9650:G10004)</f>
        <v>5</v>
      </c>
      <c r="O9650" s="10">
        <v>114.0</v>
      </c>
      <c r="P9650" s="10" t="str">
        <f t="array" ref="P9650">_xlfn.XLOOKUP(A9650,subscriptions!B9650:B10004,subscriptions!C9650:C10004)</f>
        <v>Residential</v>
      </c>
      <c r="Q9650" s="10" t="s">
        <v>194</v>
      </c>
      <c r="R9650" s="10" t="s">
        <v>212</v>
      </c>
      <c r="S9650" s="10" t="s">
        <v>770</v>
      </c>
    </row>
    <row r="9651">
      <c r="A9651" s="1" t="s">
        <v>12036</v>
      </c>
      <c r="B9651" s="1" t="s">
        <v>425</v>
      </c>
      <c r="C9651" s="1" t="s">
        <v>509</v>
      </c>
      <c r="D9651" s="1" t="s">
        <v>153</v>
      </c>
      <c r="E9651" s="1" t="s">
        <v>111</v>
      </c>
      <c r="F9651" s="1" t="s">
        <v>1227</v>
      </c>
      <c r="G9651" s="1" t="s">
        <v>29709</v>
      </c>
      <c r="H9651" s="1" t="s">
        <v>29710</v>
      </c>
      <c r="I9651" s="4">
        <v>84.25869212962964</v>
      </c>
      <c r="J9651" s="1">
        <v>385.87</v>
      </c>
      <c r="K9651" s="1">
        <v>97.79</v>
      </c>
      <c r="M9651" s="10">
        <f t="array" ref="M9651">_xlfn.XLOOKUP(A9651,subscriptions!B9651:B10004,subscriptions!D9651:D10004)</f>
        <v>120</v>
      </c>
      <c r="N9651" s="10">
        <f t="array" ref="N9651">_xlfn.XLOOKUP(A9651,subscriptions!B9651:B10004,subscriptions!G9651:G10004)</f>
        <v>10</v>
      </c>
      <c r="O9651" s="10">
        <v>108.0</v>
      </c>
      <c r="P9651" s="10" t="str">
        <f t="array" ref="P9651">_xlfn.XLOOKUP(A9651,subscriptions!B9651:B10004,subscriptions!C9651:C10004)</f>
        <v>Residential</v>
      </c>
      <c r="Q9651" s="10" t="s">
        <v>128</v>
      </c>
      <c r="R9651" s="10" t="s">
        <v>212</v>
      </c>
      <c r="S9651" s="10" t="s">
        <v>4148</v>
      </c>
    </row>
    <row r="9652">
      <c r="A9652" s="1" t="s">
        <v>12037</v>
      </c>
      <c r="B9652" s="1" t="s">
        <v>589</v>
      </c>
      <c r="C9652" s="1" t="s">
        <v>1876</v>
      </c>
      <c r="D9652" s="1" t="s">
        <v>153</v>
      </c>
      <c r="E9652" s="1" t="s">
        <v>262</v>
      </c>
      <c r="F9652" s="1" t="s">
        <v>4344</v>
      </c>
      <c r="G9652" s="1" t="s">
        <v>29711</v>
      </c>
      <c r="H9652" s="1" t="s">
        <v>29712</v>
      </c>
      <c r="I9652" s="4">
        <v>84.29958333333333</v>
      </c>
      <c r="J9652" s="1">
        <v>558.11</v>
      </c>
      <c r="K9652" s="1">
        <v>116.88</v>
      </c>
      <c r="M9652" s="10">
        <f t="array" ref="M9652">_xlfn.XLOOKUP(A9652,subscriptions!B9652:B10004,subscriptions!D9652:D10004)</f>
        <v>120</v>
      </c>
      <c r="N9652" s="10">
        <f t="array" ref="N9652">_xlfn.XLOOKUP(A9652,subscriptions!B9652:B10004,subscriptions!G9652:G10004)</f>
        <v>20</v>
      </c>
      <c r="O9652" s="10">
        <v>96.0</v>
      </c>
      <c r="P9652" s="10" t="str">
        <f t="array" ref="P9652">_xlfn.XLOOKUP(A9652,subscriptions!B9652:B10004,subscriptions!C9652:C10004)</f>
        <v>Residential</v>
      </c>
      <c r="Q9652" s="10" t="s">
        <v>128</v>
      </c>
      <c r="R9652" s="10" t="s">
        <v>148</v>
      </c>
      <c r="S9652" s="10" t="s">
        <v>522</v>
      </c>
    </row>
    <row r="9653">
      <c r="A9653" s="1" t="s">
        <v>12038</v>
      </c>
      <c r="B9653" s="1" t="s">
        <v>425</v>
      </c>
      <c r="C9653" s="1" t="s">
        <v>1388</v>
      </c>
      <c r="D9653" s="1" t="s">
        <v>153</v>
      </c>
      <c r="E9653" s="1" t="s">
        <v>28</v>
      </c>
      <c r="F9653" s="1" t="s">
        <v>801</v>
      </c>
      <c r="G9653" s="1" t="s">
        <v>29713</v>
      </c>
      <c r="H9653" s="1" t="s">
        <v>29714</v>
      </c>
      <c r="I9653" s="4">
        <v>84.16826388888889</v>
      </c>
      <c r="J9653" s="1">
        <v>314.92</v>
      </c>
      <c r="K9653" s="1">
        <v>70.91</v>
      </c>
      <c r="M9653" s="10">
        <f t="array" ref="M9653">_xlfn.XLOOKUP(A9653,subscriptions!B9653:B10004,subscriptions!D9653:D10004)</f>
        <v>50</v>
      </c>
      <c r="N9653" s="10">
        <f t="array" ref="N9653">_xlfn.XLOOKUP(A9653,subscriptions!B9653:B10004,subscriptions!G9653:G10004)</f>
        <v>0</v>
      </c>
      <c r="O9653" s="10">
        <v>50.0</v>
      </c>
      <c r="P9653" s="10" t="str">
        <f t="array" ref="P9653">_xlfn.XLOOKUP(A9653,subscriptions!B9653:B10004,subscriptions!C9653:C10004)</f>
        <v>Mini</v>
      </c>
      <c r="Q9653" s="10" t="s">
        <v>173</v>
      </c>
      <c r="R9653" s="10" t="s">
        <v>148</v>
      </c>
      <c r="S9653" s="10" t="s">
        <v>1042</v>
      </c>
    </row>
    <row r="9654">
      <c r="A9654" s="1" t="s">
        <v>12039</v>
      </c>
      <c r="B9654" s="1" t="s">
        <v>4627</v>
      </c>
      <c r="C9654" s="1" t="s">
        <v>1388</v>
      </c>
      <c r="D9654" s="1" t="s">
        <v>27</v>
      </c>
      <c r="E9654" s="1" t="s">
        <v>239</v>
      </c>
      <c r="F9654" s="1" t="s">
        <v>3181</v>
      </c>
      <c r="G9654" s="1" t="s">
        <v>29715</v>
      </c>
      <c r="H9654" s="1" t="s">
        <v>29716</v>
      </c>
      <c r="I9654" s="4">
        <v>84.37721064814815</v>
      </c>
      <c r="J9654" s="1">
        <v>480.11</v>
      </c>
      <c r="K9654" s="1">
        <v>86.1</v>
      </c>
      <c r="M9654" s="10">
        <f t="array" ref="M9654">_xlfn.XLOOKUP(A9654,subscriptions!B9654:B10004,subscriptions!D9654:D10004)</f>
        <v>120</v>
      </c>
      <c r="N9654" s="10">
        <f t="array" ref="N9654">_xlfn.XLOOKUP(A9654,subscriptions!B9654:B10004,subscriptions!G9654:G10004)</f>
        <v>5</v>
      </c>
      <c r="O9654" s="10">
        <v>114.0</v>
      </c>
      <c r="P9654" s="10" t="str">
        <f t="array" ref="P9654">_xlfn.XLOOKUP(A9654,subscriptions!B9654:B10004,subscriptions!C9654:C10004)</f>
        <v>Residential</v>
      </c>
      <c r="Q9654" s="10" t="s">
        <v>194</v>
      </c>
      <c r="R9654" s="10" t="s">
        <v>212</v>
      </c>
      <c r="S9654" s="10" t="s">
        <v>1360</v>
      </c>
    </row>
    <row r="9655">
      <c r="A9655" s="1" t="s">
        <v>12040</v>
      </c>
      <c r="B9655" s="1" t="s">
        <v>389</v>
      </c>
      <c r="C9655" s="1" t="s">
        <v>1973</v>
      </c>
      <c r="D9655" s="1" t="s">
        <v>27</v>
      </c>
      <c r="E9655" s="1" t="s">
        <v>262</v>
      </c>
      <c r="F9655" s="1" t="s">
        <v>392</v>
      </c>
      <c r="G9655" s="1" t="s">
        <v>29717</v>
      </c>
      <c r="H9655" s="1" t="s">
        <v>29718</v>
      </c>
      <c r="I9655" s="4">
        <v>84.21415509259259</v>
      </c>
      <c r="J9655" s="1">
        <v>432.12</v>
      </c>
      <c r="K9655" s="1">
        <v>116.76</v>
      </c>
      <c r="M9655" s="10">
        <f t="array" ref="M9655">_xlfn.XLOOKUP(A9655,subscriptions!B9655:B10004,subscriptions!D9655:D10004)</f>
        <v>80</v>
      </c>
      <c r="N9655" s="10">
        <f t="array" ref="N9655">_xlfn.XLOOKUP(A9655,subscriptions!B9655:B10004,subscriptions!G9655:G10004)</f>
        <v>10</v>
      </c>
      <c r="O9655" s="10">
        <v>72.0</v>
      </c>
      <c r="P9655" s="10" t="str">
        <f t="array" ref="P9655">_xlfn.XLOOKUP(A9655,subscriptions!B9655:B10004,subscriptions!C9655:C10004)</f>
        <v>Roam</v>
      </c>
      <c r="Q9655" s="10" t="s">
        <v>128</v>
      </c>
      <c r="R9655" s="10" t="s">
        <v>148</v>
      </c>
      <c r="S9655" s="10" t="s">
        <v>388</v>
      </c>
    </row>
    <row r="9656">
      <c r="A9656" s="1" t="s">
        <v>12041</v>
      </c>
      <c r="B9656" s="1" t="s">
        <v>748</v>
      </c>
      <c r="C9656" s="1" t="s">
        <v>920</v>
      </c>
      <c r="D9656" s="1" t="s">
        <v>27</v>
      </c>
      <c r="E9656" s="1" t="s">
        <v>280</v>
      </c>
      <c r="F9656" s="1" t="s">
        <v>1446</v>
      </c>
      <c r="G9656" s="1" t="s">
        <v>29719</v>
      </c>
      <c r="H9656" s="1" t="s">
        <v>29720</v>
      </c>
      <c r="I9656" s="4">
        <v>84.38</v>
      </c>
      <c r="J9656" s="1">
        <v>1149.23</v>
      </c>
      <c r="K9656" s="1">
        <v>289.38</v>
      </c>
      <c r="M9656" s="10">
        <f t="array" ref="M9656">_xlfn.XLOOKUP(A9656,subscriptions!B9656:B10004,subscriptions!D9656:D10004)</f>
        <v>50</v>
      </c>
      <c r="N9656" s="10">
        <f t="array" ref="N9656">_xlfn.XLOOKUP(A9656,subscriptions!B9656:B10004,subscriptions!G9656:G10004)</f>
        <v>20</v>
      </c>
      <c r="O9656" s="10">
        <v>40.0</v>
      </c>
      <c r="P9656" s="10" t="str">
        <f t="array" ref="P9656">_xlfn.XLOOKUP(A9656,subscriptions!B9656:B10004,subscriptions!C9656:C10004)</f>
        <v>Mini</v>
      </c>
      <c r="Q9656" s="10" t="s">
        <v>128</v>
      </c>
      <c r="R9656" s="10" t="s">
        <v>148</v>
      </c>
      <c r="S9656" s="10" t="s">
        <v>698</v>
      </c>
    </row>
    <row r="9657">
      <c r="A9657" s="1" t="s">
        <v>12042</v>
      </c>
      <c r="B9657" s="1" t="s">
        <v>329</v>
      </c>
      <c r="C9657" s="1" t="s">
        <v>218</v>
      </c>
      <c r="D9657" s="1" t="s">
        <v>27</v>
      </c>
      <c r="E9657" s="1" t="s">
        <v>179</v>
      </c>
      <c r="F9657" s="1" t="s">
        <v>1760</v>
      </c>
      <c r="G9657" s="1" t="s">
        <v>29721</v>
      </c>
      <c r="H9657" s="1" t="s">
        <v>29722</v>
      </c>
      <c r="I9657" s="4">
        <v>84.29810185185185</v>
      </c>
      <c r="J9657" s="1">
        <v>1290.67</v>
      </c>
      <c r="K9657" s="1">
        <v>129.52</v>
      </c>
      <c r="L9657" s="1">
        <v>100.0</v>
      </c>
      <c r="M9657" s="10">
        <f t="array" ref="M9657">_xlfn.XLOOKUP(A9657,subscriptions!B9657:B10004,subscriptions!D9657:D10004)</f>
        <v>120</v>
      </c>
      <c r="N9657" s="10">
        <f t="array" ref="N9657">_xlfn.XLOOKUP(A9657,subscriptions!B9657:B10004,subscriptions!G9657:G10004)</f>
        <v>0</v>
      </c>
      <c r="O9657" s="10">
        <v>120.0</v>
      </c>
      <c r="P9657" s="10" t="str">
        <f t="array" ref="P9657">_xlfn.XLOOKUP(A9657,subscriptions!B9657:B10004,subscriptions!C9657:C10004)</f>
        <v>Residential</v>
      </c>
      <c r="Q9657" s="10" t="s">
        <v>173</v>
      </c>
      <c r="R9657" s="10" t="s">
        <v>212</v>
      </c>
      <c r="S9657" s="10" t="s">
        <v>785</v>
      </c>
    </row>
    <row r="9658">
      <c r="A9658" s="1" t="s">
        <v>12043</v>
      </c>
      <c r="B9658" s="1" t="s">
        <v>1460</v>
      </c>
      <c r="C9658" s="1" t="s">
        <v>110</v>
      </c>
      <c r="D9658" s="1" t="s">
        <v>27</v>
      </c>
      <c r="E9658" s="1" t="s">
        <v>179</v>
      </c>
      <c r="F9658" s="1" t="s">
        <v>773</v>
      </c>
      <c r="G9658" s="1" t="s">
        <v>29723</v>
      </c>
      <c r="H9658" s="1" t="s">
        <v>29724</v>
      </c>
      <c r="I9658" s="4">
        <v>84.20976851851852</v>
      </c>
      <c r="J9658" s="1">
        <v>4399.2</v>
      </c>
      <c r="K9658" s="1">
        <v>867.52</v>
      </c>
      <c r="L9658" s="1">
        <v>100.0</v>
      </c>
      <c r="M9658" s="10">
        <f t="array" ref="M9658">_xlfn.XLOOKUP(A9658,subscriptions!B9658:B10004,subscriptions!D9658:D10004)</f>
        <v>80</v>
      </c>
      <c r="N9658" s="10">
        <f t="array" ref="N9658">_xlfn.XLOOKUP(A9658,subscriptions!B9658:B10004,subscriptions!G9658:G10004)</f>
        <v>5</v>
      </c>
      <c r="O9658" s="10">
        <v>76.0</v>
      </c>
      <c r="P9658" s="10" t="str">
        <f t="array" ref="P9658">_xlfn.XLOOKUP(A9658,subscriptions!B9658:B10004,subscriptions!C9658:C10004)</f>
        <v>Roam</v>
      </c>
      <c r="Q9658" s="10" t="s">
        <v>194</v>
      </c>
      <c r="R9658" s="10" t="s">
        <v>148</v>
      </c>
      <c r="S9658" s="10" t="s">
        <v>353</v>
      </c>
    </row>
    <row r="9659">
      <c r="A9659" s="1" t="s">
        <v>12044</v>
      </c>
      <c r="B9659" s="1" t="s">
        <v>1886</v>
      </c>
      <c r="C9659" s="1" t="s">
        <v>3912</v>
      </c>
      <c r="D9659" s="1" t="s">
        <v>27</v>
      </c>
      <c r="E9659" s="1" t="s">
        <v>239</v>
      </c>
      <c r="F9659" s="1" t="s">
        <v>2364</v>
      </c>
      <c r="G9659" s="1" t="s">
        <v>29725</v>
      </c>
      <c r="H9659" s="1" t="s">
        <v>29726</v>
      </c>
      <c r="I9659" s="4">
        <v>84.2097800925926</v>
      </c>
      <c r="J9659" s="1">
        <v>376.43</v>
      </c>
      <c r="K9659" s="1">
        <v>77.28</v>
      </c>
      <c r="M9659" s="10">
        <f t="array" ref="M9659">_xlfn.XLOOKUP(A9659,subscriptions!B9659:B10004,subscriptions!D9659:D10004)</f>
        <v>50</v>
      </c>
      <c r="N9659" s="10">
        <f t="array" ref="N9659">_xlfn.XLOOKUP(A9659,subscriptions!B9659:B10004,subscriptions!G9659:G10004)</f>
        <v>10</v>
      </c>
      <c r="O9659" s="10">
        <v>45.0</v>
      </c>
      <c r="P9659" s="10" t="str">
        <f t="array" ref="P9659">_xlfn.XLOOKUP(A9659,subscriptions!B9659:B10004,subscriptions!C9659:C10004)</f>
        <v>Mini</v>
      </c>
      <c r="Q9659" s="10" t="s">
        <v>128</v>
      </c>
      <c r="R9659" s="10" t="s">
        <v>148</v>
      </c>
      <c r="S9659" s="10" t="s">
        <v>353</v>
      </c>
    </row>
    <row r="9660">
      <c r="A9660" s="1" t="s">
        <v>12045</v>
      </c>
      <c r="B9660" s="1" t="s">
        <v>1939</v>
      </c>
      <c r="C9660" s="1" t="s">
        <v>871</v>
      </c>
      <c r="D9660" s="1" t="s">
        <v>153</v>
      </c>
      <c r="E9660" s="1" t="s">
        <v>28</v>
      </c>
      <c r="F9660" s="1" t="s">
        <v>526</v>
      </c>
      <c r="G9660" s="1" t="s">
        <v>29727</v>
      </c>
      <c r="H9660" s="1" t="s">
        <v>29728</v>
      </c>
      <c r="I9660" s="4">
        <v>84.25488425925926</v>
      </c>
      <c r="J9660" s="1">
        <v>1589.48</v>
      </c>
      <c r="K9660" s="1">
        <v>409.46</v>
      </c>
      <c r="M9660" s="10">
        <f t="array" ref="M9660">_xlfn.XLOOKUP(A9660,subscriptions!B9660:B10004,subscriptions!D9660:D10004)</f>
        <v>120</v>
      </c>
      <c r="N9660" s="10">
        <f t="array" ref="N9660">_xlfn.XLOOKUP(A9660,subscriptions!B9660:B10004,subscriptions!G9660:G10004)</f>
        <v>20</v>
      </c>
      <c r="O9660" s="10">
        <v>96.0</v>
      </c>
      <c r="P9660" s="10" t="str">
        <f t="array" ref="P9660">_xlfn.XLOOKUP(A9660,subscriptions!B9660:B10004,subscriptions!C9660:C10004)</f>
        <v>Residential</v>
      </c>
      <c r="Q9660" s="10" t="s">
        <v>128</v>
      </c>
      <c r="R9660" s="10" t="s">
        <v>148</v>
      </c>
      <c r="S9660" s="10" t="s">
        <v>149</v>
      </c>
    </row>
    <row r="9661">
      <c r="A9661" s="1" t="s">
        <v>12046</v>
      </c>
      <c r="B9661" s="1" t="s">
        <v>236</v>
      </c>
      <c r="C9661" s="1" t="s">
        <v>764</v>
      </c>
      <c r="D9661" s="1" t="s">
        <v>153</v>
      </c>
      <c r="E9661" s="1" t="s">
        <v>332</v>
      </c>
      <c r="F9661" s="1" t="s">
        <v>333</v>
      </c>
      <c r="G9661" s="1" t="s">
        <v>29729</v>
      </c>
      <c r="H9661" s="1" t="s">
        <v>29730</v>
      </c>
      <c r="I9661" s="4">
        <v>84.41893518518519</v>
      </c>
      <c r="J9661" s="1">
        <v>2599.53</v>
      </c>
      <c r="K9661" s="1">
        <v>617.06</v>
      </c>
      <c r="M9661" s="10">
        <f t="array" ref="M9661">_xlfn.XLOOKUP(A9661,subscriptions!B9661:B10004,subscriptions!D9661:D10004)</f>
        <v>120</v>
      </c>
      <c r="N9661" s="10">
        <f t="array" ref="N9661">_xlfn.XLOOKUP(A9661,subscriptions!B9661:B10004,subscriptions!G9661:G10004)</f>
        <v>0</v>
      </c>
      <c r="O9661" s="10">
        <v>120.0</v>
      </c>
      <c r="P9661" s="10" t="str">
        <f t="array" ref="P9661">_xlfn.XLOOKUP(A9661,subscriptions!B9661:B10004,subscriptions!C9661:C10004)</f>
        <v>Residential</v>
      </c>
      <c r="Q9661" s="10" t="s">
        <v>173</v>
      </c>
      <c r="R9661" s="10" t="s">
        <v>212</v>
      </c>
      <c r="S9661" s="10" t="s">
        <v>1822</v>
      </c>
    </row>
    <row r="9662">
      <c r="A9662" s="1" t="s">
        <v>12047</v>
      </c>
      <c r="B9662" s="1" t="s">
        <v>919</v>
      </c>
      <c r="C9662" s="1" t="s">
        <v>237</v>
      </c>
      <c r="D9662" s="1" t="s">
        <v>27</v>
      </c>
      <c r="E9662" s="1" t="s">
        <v>28</v>
      </c>
      <c r="F9662" s="1" t="s">
        <v>2097</v>
      </c>
      <c r="G9662" s="1" t="s">
        <v>29731</v>
      </c>
      <c r="H9662" s="1" t="s">
        <v>29732</v>
      </c>
      <c r="I9662" s="4">
        <v>84.38070601851852</v>
      </c>
      <c r="J9662" s="1">
        <v>1282.29</v>
      </c>
      <c r="K9662" s="1">
        <v>176.75</v>
      </c>
      <c r="M9662" s="10">
        <f t="array" ref="M9662">_xlfn.XLOOKUP(A9662,subscriptions!B9662:B10004,subscriptions!D9662:D10004)</f>
        <v>120</v>
      </c>
      <c r="N9662" s="10">
        <f t="array" ref="N9662">_xlfn.XLOOKUP(A9662,subscriptions!B9662:B10004,subscriptions!G9662:G10004)</f>
        <v>5</v>
      </c>
      <c r="O9662" s="10">
        <v>114.0</v>
      </c>
      <c r="P9662" s="10" t="str">
        <f t="array" ref="P9662">_xlfn.XLOOKUP(A9662,subscriptions!B9662:B10004,subscriptions!C9662:C10004)</f>
        <v>Residential</v>
      </c>
      <c r="Q9662" s="10" t="s">
        <v>194</v>
      </c>
      <c r="R9662" s="10" t="s">
        <v>212</v>
      </c>
      <c r="S9662" s="10" t="s">
        <v>762</v>
      </c>
    </row>
    <row r="9663">
      <c r="A9663" s="1" t="s">
        <v>12050</v>
      </c>
      <c r="B9663" s="1" t="s">
        <v>455</v>
      </c>
      <c r="C9663" s="1" t="s">
        <v>26</v>
      </c>
      <c r="D9663" s="1" t="s">
        <v>27</v>
      </c>
      <c r="E9663" s="1" t="s">
        <v>280</v>
      </c>
      <c r="F9663" s="1" t="s">
        <v>873</v>
      </c>
      <c r="G9663" s="1" t="s">
        <v>29733</v>
      </c>
      <c r="H9663" s="1" t="s">
        <v>29734</v>
      </c>
      <c r="I9663" s="4">
        <v>84.34190972222223</v>
      </c>
      <c r="J9663" s="1">
        <v>491.56</v>
      </c>
      <c r="K9663" s="1">
        <v>110.29</v>
      </c>
      <c r="M9663" s="10">
        <f t="array" ref="M9663">_xlfn.XLOOKUP(A9663,subscriptions!B9663:B10004,subscriptions!D9663:D10004)</f>
        <v>120</v>
      </c>
      <c r="N9663" s="10">
        <f t="array" ref="N9663">_xlfn.XLOOKUP(A9663,subscriptions!B9663:B10004,subscriptions!G9663:G10004)</f>
        <v>10</v>
      </c>
      <c r="O9663" s="10">
        <v>108.0</v>
      </c>
      <c r="P9663" s="10" t="str">
        <f t="array" ref="P9663">_xlfn.XLOOKUP(A9663,subscriptions!B9663:B10004,subscriptions!C9663:C10004)</f>
        <v>Residential</v>
      </c>
      <c r="Q9663" s="10" t="s">
        <v>128</v>
      </c>
      <c r="R9663" s="10" t="s">
        <v>212</v>
      </c>
      <c r="S9663" s="10" t="s">
        <v>1703</v>
      </c>
    </row>
    <row r="9664">
      <c r="A9664" s="1" t="s">
        <v>12051</v>
      </c>
      <c r="B9664" s="1" t="s">
        <v>1173</v>
      </c>
      <c r="C9664" s="1" t="s">
        <v>524</v>
      </c>
      <c r="D9664" s="1" t="s">
        <v>27</v>
      </c>
      <c r="E9664" s="1" t="s">
        <v>219</v>
      </c>
      <c r="F9664" s="1" t="s">
        <v>220</v>
      </c>
      <c r="G9664" s="1" t="s">
        <v>29735</v>
      </c>
      <c r="H9664" s="1" t="s">
        <v>29736</v>
      </c>
      <c r="I9664" s="4">
        <v>84.30010416666667</v>
      </c>
      <c r="J9664" s="1">
        <v>506.84</v>
      </c>
      <c r="K9664" s="1">
        <v>111.51</v>
      </c>
      <c r="M9664" s="10">
        <f t="array" ref="M9664">_xlfn.XLOOKUP(A9664,subscriptions!B9664:B10004,subscriptions!D9664:D10004)</f>
        <v>120</v>
      </c>
      <c r="N9664" s="10">
        <f t="array" ref="N9664">_xlfn.XLOOKUP(A9664,subscriptions!B9664:B10004,subscriptions!G9664:G10004)</f>
        <v>20</v>
      </c>
      <c r="O9664" s="10">
        <v>96.0</v>
      </c>
      <c r="P9664" s="10" t="str">
        <f t="array" ref="P9664">_xlfn.XLOOKUP(A9664,subscriptions!B9664:B10004,subscriptions!C9664:C10004)</f>
        <v>Residential</v>
      </c>
      <c r="Q9664" s="10" t="s">
        <v>128</v>
      </c>
      <c r="R9664" s="10" t="s">
        <v>148</v>
      </c>
      <c r="S9664" s="10" t="s">
        <v>1172</v>
      </c>
    </row>
    <row r="9665">
      <c r="A9665" s="1" t="s">
        <v>12052</v>
      </c>
      <c r="B9665" s="1" t="s">
        <v>295</v>
      </c>
      <c r="C9665" s="1" t="s">
        <v>3912</v>
      </c>
      <c r="D9665" s="1" t="s">
        <v>153</v>
      </c>
      <c r="E9665" s="1" t="s">
        <v>631</v>
      </c>
      <c r="F9665" s="1" t="s">
        <v>632</v>
      </c>
      <c r="G9665" s="1" t="s">
        <v>29737</v>
      </c>
      <c r="H9665" s="1" t="s">
        <v>29738</v>
      </c>
      <c r="I9665" s="4">
        <v>84.16747685185184</v>
      </c>
      <c r="J9665" s="1">
        <v>110.07</v>
      </c>
      <c r="K9665" s="1">
        <v>18.6</v>
      </c>
      <c r="M9665" s="10">
        <f t="array" ref="M9665">_xlfn.XLOOKUP(A9665,subscriptions!B9665:B10004,subscriptions!D9665:D10004)</f>
        <v>120</v>
      </c>
      <c r="N9665" s="10">
        <f t="array" ref="N9665">_xlfn.XLOOKUP(A9665,subscriptions!B9665:B10004,subscriptions!G9665:G10004)</f>
        <v>0</v>
      </c>
      <c r="O9665" s="10">
        <v>120.0</v>
      </c>
      <c r="P9665" s="10" t="str">
        <f t="array" ref="P9665">_xlfn.XLOOKUP(A9665,subscriptions!B9665:B10004,subscriptions!C9665:C10004)</f>
        <v>Residential</v>
      </c>
      <c r="Q9665" s="10" t="s">
        <v>173</v>
      </c>
      <c r="R9665" s="10" t="s">
        <v>212</v>
      </c>
      <c r="S9665" s="10" t="s">
        <v>1412</v>
      </c>
    </row>
    <row r="9666">
      <c r="A9666" s="1" t="s">
        <v>12053</v>
      </c>
      <c r="B9666" s="1" t="s">
        <v>1865</v>
      </c>
      <c r="C9666" s="1" t="s">
        <v>2007</v>
      </c>
      <c r="D9666" s="1" t="s">
        <v>153</v>
      </c>
      <c r="E9666" s="1" t="s">
        <v>262</v>
      </c>
      <c r="F9666" s="1" t="s">
        <v>2112</v>
      </c>
      <c r="G9666" s="1" t="s">
        <v>29739</v>
      </c>
      <c r="H9666" s="1" t="s">
        <v>29740</v>
      </c>
      <c r="I9666" s="4">
        <v>84.29872685185185</v>
      </c>
      <c r="J9666" s="1">
        <v>596.72</v>
      </c>
      <c r="K9666" s="1">
        <v>127.33</v>
      </c>
      <c r="M9666" s="10">
        <f t="array" ref="M9666">_xlfn.XLOOKUP(A9666,subscriptions!B9666:B10004,subscriptions!D9666:D10004)</f>
        <v>120</v>
      </c>
      <c r="N9666" s="10">
        <f t="array" ref="N9666">_xlfn.XLOOKUP(A9666,subscriptions!B9666:B10004,subscriptions!G9666:G10004)</f>
        <v>5</v>
      </c>
      <c r="O9666" s="10">
        <v>114.0</v>
      </c>
      <c r="P9666" s="10" t="str">
        <f t="array" ref="P9666">_xlfn.XLOOKUP(A9666,subscriptions!B9666:B10004,subscriptions!C9666:C10004)</f>
        <v>Residential</v>
      </c>
      <c r="Q9666" s="10" t="s">
        <v>194</v>
      </c>
      <c r="R9666" s="10" t="s">
        <v>212</v>
      </c>
      <c r="S9666" s="10" t="s">
        <v>276</v>
      </c>
    </row>
    <row r="9667">
      <c r="A9667" s="1" t="s">
        <v>12054</v>
      </c>
      <c r="B9667" s="1" t="s">
        <v>1664</v>
      </c>
      <c r="C9667" s="1" t="s">
        <v>524</v>
      </c>
      <c r="D9667" s="1" t="s">
        <v>153</v>
      </c>
      <c r="E9667" s="1" t="s">
        <v>179</v>
      </c>
      <c r="F9667" s="1" t="s">
        <v>1045</v>
      </c>
      <c r="G9667" s="1" t="s">
        <v>29741</v>
      </c>
      <c r="H9667" s="1" t="s">
        <v>29742</v>
      </c>
      <c r="I9667" s="4">
        <v>84.3396875</v>
      </c>
      <c r="J9667" s="1">
        <v>2097.41</v>
      </c>
      <c r="K9667" s="1">
        <v>297.45</v>
      </c>
      <c r="L9667" s="1">
        <v>100.0</v>
      </c>
      <c r="M9667" s="10">
        <f t="array" ref="M9667">_xlfn.XLOOKUP(A9667,subscriptions!B9667:B10004,subscriptions!D9667:D10004)</f>
        <v>120</v>
      </c>
      <c r="N9667" s="10">
        <f t="array" ref="N9667">_xlfn.XLOOKUP(A9667,subscriptions!B9667:B10004,subscriptions!G9667:G10004)</f>
        <v>10</v>
      </c>
      <c r="O9667" s="10">
        <v>108.0</v>
      </c>
      <c r="P9667" s="10" t="str">
        <f t="array" ref="P9667">_xlfn.XLOOKUP(A9667,subscriptions!B9667:B10004,subscriptions!C9667:C10004)</f>
        <v>Residential</v>
      </c>
      <c r="Q9667" s="10" t="s">
        <v>128</v>
      </c>
      <c r="R9667" s="10" t="s">
        <v>212</v>
      </c>
      <c r="S9667" s="10" t="s">
        <v>234</v>
      </c>
    </row>
    <row r="9668">
      <c r="A9668" s="1" t="s">
        <v>12055</v>
      </c>
      <c r="B9668" s="1" t="s">
        <v>842</v>
      </c>
      <c r="C9668" s="1" t="s">
        <v>800</v>
      </c>
      <c r="D9668" s="1" t="s">
        <v>27</v>
      </c>
      <c r="E9668" s="1" t="s">
        <v>219</v>
      </c>
      <c r="F9668" s="1" t="s">
        <v>4220</v>
      </c>
      <c r="G9668" s="1" t="s">
        <v>29743</v>
      </c>
      <c r="H9668" s="1" t="s">
        <v>29744</v>
      </c>
      <c r="I9668" s="4">
        <v>84.3771875</v>
      </c>
      <c r="J9668" s="1">
        <v>123.03</v>
      </c>
      <c r="K9668" s="1">
        <v>19.38</v>
      </c>
      <c r="M9668" s="10">
        <f t="array" ref="M9668">_xlfn.XLOOKUP(A9668,subscriptions!B9668:B10004,subscriptions!D9668:D10004)</f>
        <v>120</v>
      </c>
      <c r="N9668" s="10">
        <f t="array" ref="N9668">_xlfn.XLOOKUP(A9668,subscriptions!B9668:B10004,subscriptions!G9668:G10004)</f>
        <v>20</v>
      </c>
      <c r="O9668" s="10">
        <v>96.0</v>
      </c>
      <c r="P9668" s="10" t="str">
        <f t="array" ref="P9668">_xlfn.XLOOKUP(A9668,subscriptions!B9668:B10004,subscriptions!C9668:C10004)</f>
        <v>Residential</v>
      </c>
      <c r="Q9668" s="10" t="s">
        <v>128</v>
      </c>
      <c r="R9668" s="10" t="s">
        <v>148</v>
      </c>
      <c r="S9668" s="10" t="s">
        <v>1360</v>
      </c>
    </row>
    <row r="9669">
      <c r="A9669" s="1" t="s">
        <v>12056</v>
      </c>
      <c r="B9669" s="1" t="s">
        <v>439</v>
      </c>
      <c r="C9669" s="1" t="s">
        <v>1678</v>
      </c>
      <c r="D9669" s="1" t="s">
        <v>153</v>
      </c>
      <c r="E9669" s="1" t="s">
        <v>179</v>
      </c>
      <c r="F9669" s="1" t="s">
        <v>1045</v>
      </c>
      <c r="G9669" s="1" t="s">
        <v>29745</v>
      </c>
      <c r="H9669" s="1" t="s">
        <v>29746</v>
      </c>
      <c r="I9669" s="4">
        <v>84.17506944444445</v>
      </c>
      <c r="J9669" s="1">
        <v>421.34</v>
      </c>
      <c r="K9669" s="1">
        <v>80.45</v>
      </c>
      <c r="L9669" s="1">
        <v>100.0</v>
      </c>
      <c r="M9669" s="10">
        <f t="array" ref="M9669">_xlfn.XLOOKUP(A9669,subscriptions!B9669:B10004,subscriptions!D9669:D10004)</f>
        <v>120</v>
      </c>
      <c r="N9669" s="10">
        <f t="array" ref="N9669">_xlfn.XLOOKUP(A9669,subscriptions!B9669:B10004,subscriptions!G9669:G10004)</f>
        <v>0</v>
      </c>
      <c r="O9669" s="10">
        <v>120.0</v>
      </c>
      <c r="P9669" s="10" t="str">
        <f t="array" ref="P9669">_xlfn.XLOOKUP(A9669,subscriptions!B9669:B10004,subscriptions!C9669:C10004)</f>
        <v>Residential</v>
      </c>
      <c r="Q9669" s="10" t="s">
        <v>173</v>
      </c>
      <c r="R9669" s="10" t="s">
        <v>212</v>
      </c>
      <c r="S9669" s="10" t="s">
        <v>1198</v>
      </c>
    </row>
    <row r="9670">
      <c r="A9670" s="1" t="s">
        <v>12057</v>
      </c>
      <c r="B9670" s="1" t="s">
        <v>150</v>
      </c>
      <c r="C9670" s="1" t="s">
        <v>26</v>
      </c>
      <c r="D9670" s="1" t="s">
        <v>153</v>
      </c>
      <c r="E9670" s="1" t="s">
        <v>631</v>
      </c>
      <c r="F9670" s="1" t="s">
        <v>922</v>
      </c>
      <c r="G9670" s="1" t="s">
        <v>29747</v>
      </c>
      <c r="H9670" s="1" t="s">
        <v>29748</v>
      </c>
      <c r="I9670" s="4">
        <v>84.25719907407408</v>
      </c>
      <c r="J9670" s="1">
        <v>1887.45</v>
      </c>
      <c r="K9670" s="1">
        <v>433.15</v>
      </c>
      <c r="M9670" s="10">
        <f t="array" ref="M9670">_xlfn.XLOOKUP(A9670,subscriptions!B9670:B10004,subscriptions!D9670:D10004)</f>
        <v>80</v>
      </c>
      <c r="N9670" s="10">
        <f t="array" ref="N9670">_xlfn.XLOOKUP(A9670,subscriptions!B9670:B10004,subscriptions!G9670:G10004)</f>
        <v>5</v>
      </c>
      <c r="O9670" s="10">
        <v>76.0</v>
      </c>
      <c r="P9670" s="10" t="str">
        <f t="array" ref="P9670">_xlfn.XLOOKUP(A9670,subscriptions!B9670:B10004,subscriptions!C9670:C10004)</f>
        <v>Roam</v>
      </c>
      <c r="Q9670" s="10" t="s">
        <v>194</v>
      </c>
      <c r="R9670" s="10" t="s">
        <v>148</v>
      </c>
      <c r="S9670" s="10" t="s">
        <v>175</v>
      </c>
    </row>
    <row r="9671">
      <c r="A9671" s="1" t="s">
        <v>12058</v>
      </c>
      <c r="B9671" s="1" t="s">
        <v>573</v>
      </c>
      <c r="C9671" s="1" t="s">
        <v>198</v>
      </c>
      <c r="D9671" s="1" t="s">
        <v>27</v>
      </c>
      <c r="E9671" s="1" t="s">
        <v>714</v>
      </c>
      <c r="F9671" s="1" t="s">
        <v>1866</v>
      </c>
      <c r="G9671" s="1" t="s">
        <v>29749</v>
      </c>
      <c r="H9671" s="1" t="s">
        <v>29750</v>
      </c>
      <c r="I9671" s="4">
        <v>84.21215277777777</v>
      </c>
      <c r="J9671" s="1">
        <v>2339.38</v>
      </c>
      <c r="K9671" s="1">
        <v>330.0</v>
      </c>
      <c r="M9671" s="10">
        <f t="array" ref="M9671">_xlfn.XLOOKUP(A9671,subscriptions!B9671:B10004,subscriptions!D9671:D10004)</f>
        <v>50</v>
      </c>
      <c r="N9671" s="10">
        <f t="array" ref="N9671">_xlfn.XLOOKUP(A9671,subscriptions!B9671:B10004,subscriptions!G9671:G10004)</f>
        <v>10</v>
      </c>
      <c r="O9671" s="10">
        <v>45.0</v>
      </c>
      <c r="P9671" s="10" t="str">
        <f t="array" ref="P9671">_xlfn.XLOOKUP(A9671,subscriptions!B9671:B10004,subscriptions!C9671:C10004)</f>
        <v>Mini</v>
      </c>
      <c r="Q9671" s="10" t="s">
        <v>128</v>
      </c>
      <c r="R9671" s="10" t="s">
        <v>148</v>
      </c>
      <c r="S9671" s="10" t="s">
        <v>857</v>
      </c>
    </row>
    <row r="9672">
      <c r="A9672" s="1" t="s">
        <v>12061</v>
      </c>
      <c r="B9672" s="1" t="s">
        <v>748</v>
      </c>
      <c r="C9672" s="1" t="s">
        <v>1100</v>
      </c>
      <c r="D9672" s="1" t="s">
        <v>27</v>
      </c>
      <c r="E9672" s="1" t="s">
        <v>262</v>
      </c>
      <c r="F9672" s="1" t="s">
        <v>2112</v>
      </c>
      <c r="G9672" s="1" t="s">
        <v>29751</v>
      </c>
      <c r="H9672" s="1" t="s">
        <v>29752</v>
      </c>
      <c r="I9672" s="4">
        <v>84.25511574074073</v>
      </c>
      <c r="J9672" s="1">
        <v>961.33</v>
      </c>
      <c r="K9672" s="1">
        <v>121.37</v>
      </c>
      <c r="M9672" s="10">
        <f t="array" ref="M9672">_xlfn.XLOOKUP(A9672,subscriptions!B9672:B10004,subscriptions!D9672:D10004)</f>
        <v>120</v>
      </c>
      <c r="N9672" s="10">
        <f t="array" ref="N9672">_xlfn.XLOOKUP(A9672,subscriptions!B9672:B10004,subscriptions!G9672:G10004)</f>
        <v>20</v>
      </c>
      <c r="O9672" s="10">
        <v>96.0</v>
      </c>
      <c r="P9672" s="10" t="str">
        <f t="array" ref="P9672">_xlfn.XLOOKUP(A9672,subscriptions!B9672:B10004,subscriptions!C9672:C10004)</f>
        <v>Residential</v>
      </c>
      <c r="Q9672" s="10" t="s">
        <v>128</v>
      </c>
      <c r="R9672" s="10" t="s">
        <v>148</v>
      </c>
      <c r="S9672" s="10" t="s">
        <v>149</v>
      </c>
    </row>
    <row r="9673">
      <c r="A9673" s="1" t="s">
        <v>12062</v>
      </c>
      <c r="B9673" s="1" t="s">
        <v>589</v>
      </c>
      <c r="C9673" s="1" t="s">
        <v>884</v>
      </c>
      <c r="D9673" s="1" t="s">
        <v>153</v>
      </c>
      <c r="E9673" s="1" t="s">
        <v>239</v>
      </c>
      <c r="F9673" s="1" t="s">
        <v>2076</v>
      </c>
      <c r="G9673" s="1" t="s">
        <v>29753</v>
      </c>
      <c r="H9673" s="1" t="s">
        <v>29754</v>
      </c>
      <c r="I9673" s="4">
        <v>84.25425925925926</v>
      </c>
      <c r="J9673" s="1">
        <v>1846.36</v>
      </c>
      <c r="K9673" s="1">
        <v>357.12</v>
      </c>
      <c r="M9673" s="10">
        <f t="array" ref="M9673">_xlfn.XLOOKUP(A9673,subscriptions!B9673:B10004,subscriptions!D9673:D10004)</f>
        <v>50</v>
      </c>
      <c r="N9673" s="10">
        <f t="array" ref="N9673">_xlfn.XLOOKUP(A9673,subscriptions!B9673:B10004,subscriptions!G9673:G10004)</f>
        <v>0</v>
      </c>
      <c r="O9673" s="10">
        <v>50.0</v>
      </c>
      <c r="P9673" s="10" t="str">
        <f t="array" ref="P9673">_xlfn.XLOOKUP(A9673,subscriptions!B9673:B10004,subscriptions!C9673:C10004)</f>
        <v>Mini</v>
      </c>
      <c r="Q9673" s="10" t="s">
        <v>173</v>
      </c>
      <c r="R9673" s="10" t="s">
        <v>148</v>
      </c>
      <c r="S9673" s="10" t="s">
        <v>2046</v>
      </c>
    </row>
    <row r="9674">
      <c r="A9674" s="1" t="s">
        <v>12063</v>
      </c>
      <c r="B9674" s="1" t="s">
        <v>2018</v>
      </c>
      <c r="C9674" s="1" t="s">
        <v>764</v>
      </c>
      <c r="D9674" s="1" t="s">
        <v>27</v>
      </c>
      <c r="E9674" s="1" t="s">
        <v>631</v>
      </c>
      <c r="F9674" s="1" t="s">
        <v>2749</v>
      </c>
      <c r="G9674" s="1" t="s">
        <v>29755</v>
      </c>
      <c r="H9674" s="1" t="s">
        <v>29756</v>
      </c>
      <c r="I9674" s="4">
        <v>84.17299768518518</v>
      </c>
      <c r="J9674" s="1">
        <v>786.42</v>
      </c>
      <c r="K9674" s="1">
        <v>97.1</v>
      </c>
      <c r="M9674" s="10">
        <f t="array" ref="M9674">_xlfn.XLOOKUP(A9674,subscriptions!B9674:B10004,subscriptions!D9674:D10004)</f>
        <v>250</v>
      </c>
      <c r="N9674" s="10">
        <f t="array" ref="N9674">_xlfn.XLOOKUP(A9674,subscriptions!B9674:B10004,subscriptions!G9674:G10004)</f>
        <v>5</v>
      </c>
      <c r="O9674" s="10">
        <v>237.5</v>
      </c>
      <c r="P9674" s="10" t="str">
        <f t="array" ref="P9674">_xlfn.XLOOKUP(A9674,subscriptions!B9674:B10004,subscriptions!C9674:C10004)</f>
        <v>Business</v>
      </c>
      <c r="Q9674" s="10" t="s">
        <v>194</v>
      </c>
      <c r="R9674" s="10" t="s">
        <v>129</v>
      </c>
      <c r="S9674" s="10" t="s">
        <v>2630</v>
      </c>
    </row>
    <row r="9675">
      <c r="A9675" s="1" t="s">
        <v>12064</v>
      </c>
      <c r="B9675" s="1" t="s">
        <v>278</v>
      </c>
      <c r="C9675" s="1" t="s">
        <v>237</v>
      </c>
      <c r="D9675" s="1" t="s">
        <v>27</v>
      </c>
      <c r="E9675" s="1" t="s">
        <v>280</v>
      </c>
      <c r="F9675" s="1" t="s">
        <v>376</v>
      </c>
      <c r="G9675" s="1" t="s">
        <v>29757</v>
      </c>
      <c r="H9675" s="1" t="s">
        <v>29758</v>
      </c>
      <c r="I9675" s="4">
        <v>84.17228009259259</v>
      </c>
      <c r="J9675" s="1">
        <v>311.38</v>
      </c>
      <c r="K9675" s="1">
        <v>45.14</v>
      </c>
      <c r="M9675" s="10">
        <f t="array" ref="M9675">_xlfn.XLOOKUP(A9675,subscriptions!B9675:B10004,subscriptions!D9675:D10004)</f>
        <v>80</v>
      </c>
      <c r="N9675" s="10">
        <f t="array" ref="N9675">_xlfn.XLOOKUP(A9675,subscriptions!B9675:B10004,subscriptions!G9675:G10004)</f>
        <v>10</v>
      </c>
      <c r="O9675" s="10">
        <v>72.0</v>
      </c>
      <c r="P9675" s="10" t="str">
        <f t="array" ref="P9675">_xlfn.XLOOKUP(A9675,subscriptions!B9675:B10004,subscriptions!C9675:C10004)</f>
        <v>Roam</v>
      </c>
      <c r="Q9675" s="10" t="s">
        <v>128</v>
      </c>
      <c r="R9675" s="10" t="s">
        <v>148</v>
      </c>
      <c r="S9675" s="10" t="s">
        <v>1637</v>
      </c>
    </row>
    <row r="9676">
      <c r="A9676" s="1" t="s">
        <v>12065</v>
      </c>
      <c r="B9676" s="1" t="s">
        <v>919</v>
      </c>
      <c r="C9676" s="1" t="s">
        <v>1142</v>
      </c>
      <c r="D9676" s="1" t="s">
        <v>27</v>
      </c>
      <c r="E9676" s="1" t="s">
        <v>179</v>
      </c>
      <c r="F9676" s="1" t="s">
        <v>901</v>
      </c>
      <c r="G9676" s="1" t="s">
        <v>29759</v>
      </c>
      <c r="H9676" s="1" t="s">
        <v>29760</v>
      </c>
      <c r="I9676" s="4">
        <v>84.21478009259259</v>
      </c>
      <c r="J9676" s="1">
        <v>811.62</v>
      </c>
      <c r="K9676" s="1">
        <v>204.43</v>
      </c>
      <c r="L9676" s="1">
        <v>100.0</v>
      </c>
      <c r="M9676" s="10">
        <f t="array" ref="M9676">_xlfn.XLOOKUP(A9676,subscriptions!B9676:B10004,subscriptions!D9676:D10004)</f>
        <v>50</v>
      </c>
      <c r="N9676" s="10">
        <f t="array" ref="N9676">_xlfn.XLOOKUP(A9676,subscriptions!B9676:B10004,subscriptions!G9676:G10004)</f>
        <v>20</v>
      </c>
      <c r="O9676" s="10">
        <v>40.0</v>
      </c>
      <c r="P9676" s="10" t="str">
        <f t="array" ref="P9676">_xlfn.XLOOKUP(A9676,subscriptions!B9676:B10004,subscriptions!C9676:C10004)</f>
        <v>Mini</v>
      </c>
      <c r="Q9676" s="10" t="s">
        <v>128</v>
      </c>
      <c r="R9676" s="10" t="s">
        <v>148</v>
      </c>
      <c r="S9676" s="10" t="s">
        <v>3641</v>
      </c>
    </row>
    <row r="9677">
      <c r="A9677" s="1" t="s">
        <v>12066</v>
      </c>
      <c r="B9677" s="1" t="s">
        <v>1844</v>
      </c>
      <c r="C9677" s="1" t="s">
        <v>456</v>
      </c>
      <c r="D9677" s="1" t="s">
        <v>153</v>
      </c>
      <c r="E9677" s="1" t="s">
        <v>28</v>
      </c>
      <c r="F9677" s="1" t="s">
        <v>801</v>
      </c>
      <c r="G9677" s="1" t="s">
        <v>29761</v>
      </c>
      <c r="H9677" s="1" t="s">
        <v>29762</v>
      </c>
      <c r="I9677" s="4">
        <v>84.17018518518519</v>
      </c>
      <c r="J9677" s="1">
        <v>1351.14</v>
      </c>
      <c r="K9677" s="1">
        <v>158.25</v>
      </c>
      <c r="M9677" s="10">
        <f t="array" ref="M9677">_xlfn.XLOOKUP(A9677,subscriptions!B9677:B10004,subscriptions!D9677:D10004)</f>
        <v>250</v>
      </c>
      <c r="N9677" s="10">
        <f t="array" ref="N9677">_xlfn.XLOOKUP(A9677,subscriptions!B9677:B10004,subscriptions!G9677:G10004)</f>
        <v>0</v>
      </c>
      <c r="O9677" s="10">
        <v>250.0</v>
      </c>
      <c r="P9677" s="10" t="str">
        <f t="array" ref="P9677">_xlfn.XLOOKUP(A9677,subscriptions!B9677:B10004,subscriptions!C9677:C10004)</f>
        <v>Business</v>
      </c>
      <c r="Q9677" s="10" t="s">
        <v>173</v>
      </c>
      <c r="R9677" s="10" t="s">
        <v>129</v>
      </c>
      <c r="S9677" s="10" t="s">
        <v>2494</v>
      </c>
    </row>
    <row r="9678">
      <c r="A9678" s="1" t="s">
        <v>12067</v>
      </c>
      <c r="B9678" s="1" t="s">
        <v>1262</v>
      </c>
      <c r="C9678" s="1" t="s">
        <v>178</v>
      </c>
      <c r="D9678" s="1" t="s">
        <v>27</v>
      </c>
      <c r="E9678" s="1" t="s">
        <v>179</v>
      </c>
      <c r="F9678" s="1" t="s">
        <v>200</v>
      </c>
      <c r="G9678" s="1" t="s">
        <v>29763</v>
      </c>
      <c r="H9678" s="1" t="s">
        <v>29764</v>
      </c>
      <c r="I9678" s="4">
        <v>84.29947916666667</v>
      </c>
      <c r="J9678" s="1">
        <v>4486.31</v>
      </c>
      <c r="K9678" s="1">
        <v>922.28</v>
      </c>
      <c r="L9678" s="1">
        <v>100.0</v>
      </c>
      <c r="M9678" s="10">
        <f t="array" ref="M9678">_xlfn.XLOOKUP(A9678,subscriptions!B9678:B10004,subscriptions!D9678:D10004)</f>
        <v>120</v>
      </c>
      <c r="N9678" s="10">
        <f t="array" ref="N9678">_xlfn.XLOOKUP(A9678,subscriptions!B9678:B10004,subscriptions!G9678:G10004)</f>
        <v>5</v>
      </c>
      <c r="O9678" s="10">
        <v>114.0</v>
      </c>
      <c r="P9678" s="10" t="str">
        <f t="array" ref="P9678">_xlfn.XLOOKUP(A9678,subscriptions!B9678:B10004,subscriptions!C9678:C10004)</f>
        <v>Residential</v>
      </c>
      <c r="Q9678" s="10" t="s">
        <v>194</v>
      </c>
      <c r="R9678" s="10" t="s">
        <v>212</v>
      </c>
      <c r="S9678" s="10" t="s">
        <v>522</v>
      </c>
    </row>
    <row r="9679">
      <c r="A9679" s="1" t="s">
        <v>12068</v>
      </c>
      <c r="B9679" s="1" t="s">
        <v>2279</v>
      </c>
      <c r="C9679" s="1" t="s">
        <v>1251</v>
      </c>
      <c r="D9679" s="1" t="s">
        <v>153</v>
      </c>
      <c r="E9679" s="1" t="s">
        <v>714</v>
      </c>
      <c r="F9679" s="1" t="s">
        <v>1866</v>
      </c>
      <c r="G9679" s="1" t="s">
        <v>29765</v>
      </c>
      <c r="H9679" s="1" t="s">
        <v>29766</v>
      </c>
      <c r="I9679" s="4">
        <v>84.21322916666666</v>
      </c>
      <c r="J9679" s="1">
        <v>156.84</v>
      </c>
      <c r="K9679" s="1">
        <v>49.41</v>
      </c>
      <c r="M9679" s="10">
        <f t="array" ref="M9679">_xlfn.XLOOKUP(A9679,subscriptions!B9679:B10004,subscriptions!D9679:D10004)</f>
        <v>120</v>
      </c>
      <c r="N9679" s="10">
        <f t="array" ref="N9679">_xlfn.XLOOKUP(A9679,subscriptions!B9679:B10004,subscriptions!G9679:G10004)</f>
        <v>10</v>
      </c>
      <c r="O9679" s="10">
        <v>108.0</v>
      </c>
      <c r="P9679" s="10" t="str">
        <f t="array" ref="P9679">_xlfn.XLOOKUP(A9679,subscriptions!B9679:B10004,subscriptions!C9679:C10004)</f>
        <v>Residential</v>
      </c>
      <c r="Q9679" s="10" t="s">
        <v>128</v>
      </c>
      <c r="R9679" s="10" t="s">
        <v>212</v>
      </c>
      <c r="S9679" s="10" t="s">
        <v>1915</v>
      </c>
    </row>
    <row r="9680">
      <c r="A9680" s="1" t="s">
        <v>12069</v>
      </c>
      <c r="B9680" s="1" t="s">
        <v>523</v>
      </c>
      <c r="C9680" s="1" t="s">
        <v>296</v>
      </c>
      <c r="D9680" s="1" t="s">
        <v>27</v>
      </c>
      <c r="E9680" s="1" t="s">
        <v>280</v>
      </c>
      <c r="F9680" s="1" t="s">
        <v>494</v>
      </c>
      <c r="G9680" s="1" t="s">
        <v>29767</v>
      </c>
      <c r="H9680" s="1" t="s">
        <v>29768</v>
      </c>
      <c r="I9680" s="4">
        <v>84.25644675925926</v>
      </c>
      <c r="J9680" s="1">
        <v>1112.07</v>
      </c>
      <c r="K9680" s="1">
        <v>152.65</v>
      </c>
      <c r="M9680" s="10">
        <f t="array" ref="M9680">_xlfn.XLOOKUP(A9680,subscriptions!B9680:B10004,subscriptions!D9680:D10004)</f>
        <v>80</v>
      </c>
      <c r="N9680" s="10">
        <f t="array" ref="N9680">_xlfn.XLOOKUP(A9680,subscriptions!B9680:B10004,subscriptions!G9680:G10004)</f>
        <v>20</v>
      </c>
      <c r="O9680" s="10">
        <v>64.0</v>
      </c>
      <c r="P9680" s="10" t="str">
        <f t="array" ref="P9680">_xlfn.XLOOKUP(A9680,subscriptions!B9680:B10004,subscriptions!C9680:C10004)</f>
        <v>Roam</v>
      </c>
      <c r="Q9680" s="10" t="s">
        <v>128</v>
      </c>
      <c r="R9680" s="10" t="s">
        <v>148</v>
      </c>
      <c r="S9680" s="10" t="s">
        <v>130</v>
      </c>
    </row>
    <row r="9681">
      <c r="A9681" s="1" t="s">
        <v>12070</v>
      </c>
      <c r="B9681" s="1" t="s">
        <v>295</v>
      </c>
      <c r="C9681" s="1" t="s">
        <v>492</v>
      </c>
      <c r="D9681" s="1" t="s">
        <v>153</v>
      </c>
      <c r="E9681" s="1" t="s">
        <v>111</v>
      </c>
      <c r="F9681" s="1" t="s">
        <v>1906</v>
      </c>
      <c r="G9681" s="1" t="s">
        <v>29769</v>
      </c>
      <c r="H9681" s="1" t="s">
        <v>29770</v>
      </c>
      <c r="I9681" s="4">
        <v>84.38346064814814</v>
      </c>
      <c r="J9681" s="1">
        <v>648.3</v>
      </c>
      <c r="K9681" s="1">
        <v>138.53</v>
      </c>
      <c r="M9681" s="10">
        <f t="array" ref="M9681">_xlfn.XLOOKUP(A9681,subscriptions!B9681:B10004,subscriptions!D9681:D10004)</f>
        <v>80</v>
      </c>
      <c r="N9681" s="10">
        <f t="array" ref="N9681">_xlfn.XLOOKUP(A9681,subscriptions!B9681:B10004,subscriptions!G9681:G10004)</f>
        <v>0</v>
      </c>
      <c r="O9681" s="10">
        <v>80.0</v>
      </c>
      <c r="P9681" s="10" t="str">
        <f t="array" ref="P9681">_xlfn.XLOOKUP(A9681,subscriptions!B9681:B10004,subscriptions!C9681:C10004)</f>
        <v>Roam</v>
      </c>
      <c r="Q9681" s="10" t="s">
        <v>173</v>
      </c>
      <c r="R9681" s="10" t="s">
        <v>148</v>
      </c>
      <c r="S9681" s="10" t="s">
        <v>882</v>
      </c>
    </row>
    <row r="9682">
      <c r="A9682" s="1" t="s">
        <v>12073</v>
      </c>
      <c r="B9682" s="1" t="s">
        <v>1444</v>
      </c>
      <c r="C9682" s="1" t="s">
        <v>218</v>
      </c>
      <c r="D9682" s="1" t="s">
        <v>27</v>
      </c>
      <c r="E9682" s="1" t="s">
        <v>332</v>
      </c>
      <c r="F9682" s="1" t="s">
        <v>1749</v>
      </c>
      <c r="G9682" s="1" t="s">
        <v>29771</v>
      </c>
      <c r="H9682" s="1" t="s">
        <v>29772</v>
      </c>
      <c r="I9682" s="4">
        <v>84.17384259259259</v>
      </c>
      <c r="J9682" s="1">
        <v>1114.87</v>
      </c>
      <c r="K9682" s="1">
        <v>280.24</v>
      </c>
      <c r="M9682" s="10">
        <f t="array" ref="M9682">_xlfn.XLOOKUP(A9682,subscriptions!B9682:B10004,subscriptions!D9682:D10004)</f>
        <v>120</v>
      </c>
      <c r="N9682" s="10">
        <f t="array" ref="N9682">_xlfn.XLOOKUP(A9682,subscriptions!B9682:B10004,subscriptions!G9682:G10004)</f>
        <v>5</v>
      </c>
      <c r="O9682" s="10">
        <v>114.0</v>
      </c>
      <c r="P9682" s="10" t="str">
        <f t="array" ref="P9682">_xlfn.XLOOKUP(A9682,subscriptions!B9682:B10004,subscriptions!C9682:C10004)</f>
        <v>Residential</v>
      </c>
      <c r="Q9682" s="10" t="s">
        <v>194</v>
      </c>
      <c r="R9682" s="10" t="s">
        <v>212</v>
      </c>
      <c r="S9682" s="10" t="s">
        <v>3087</v>
      </c>
    </row>
    <row r="9683">
      <c r="A9683" s="1" t="s">
        <v>12074</v>
      </c>
      <c r="B9683" s="1" t="s">
        <v>1865</v>
      </c>
      <c r="C9683" s="1" t="s">
        <v>296</v>
      </c>
      <c r="D9683" s="1" t="s">
        <v>153</v>
      </c>
      <c r="E9683" s="1" t="s">
        <v>111</v>
      </c>
      <c r="F9683" s="1" t="s">
        <v>1362</v>
      </c>
      <c r="G9683" s="1" t="s">
        <v>29773</v>
      </c>
      <c r="H9683" s="1" t="s">
        <v>29774</v>
      </c>
      <c r="I9683" s="4">
        <v>84.38226851851852</v>
      </c>
      <c r="J9683" s="1">
        <v>86.4</v>
      </c>
      <c r="K9683" s="1">
        <v>16.02</v>
      </c>
      <c r="M9683" s="10">
        <f t="array" ref="M9683">_xlfn.XLOOKUP(A9683,subscriptions!B9683:B10004,subscriptions!D9683:D10004)</f>
        <v>120</v>
      </c>
      <c r="N9683" s="10">
        <f t="array" ref="N9683">_xlfn.XLOOKUP(A9683,subscriptions!B9683:B10004,subscriptions!G9683:G10004)</f>
        <v>10</v>
      </c>
      <c r="O9683" s="10">
        <v>108.0</v>
      </c>
      <c r="P9683" s="10" t="str">
        <f t="array" ref="P9683">_xlfn.XLOOKUP(A9683,subscriptions!B9683:B10004,subscriptions!C9683:C10004)</f>
        <v>Residential</v>
      </c>
      <c r="Q9683" s="10" t="s">
        <v>128</v>
      </c>
      <c r="R9683" s="10" t="s">
        <v>212</v>
      </c>
      <c r="S9683" s="10" t="s">
        <v>293</v>
      </c>
    </row>
    <row r="9684">
      <c r="A9684" s="1" t="s">
        <v>12075</v>
      </c>
      <c r="B9684" s="1" t="s">
        <v>713</v>
      </c>
      <c r="C9684" s="1" t="s">
        <v>750</v>
      </c>
      <c r="D9684" s="1" t="s">
        <v>27</v>
      </c>
      <c r="E9684" s="1" t="s">
        <v>262</v>
      </c>
      <c r="F9684" s="1" t="s">
        <v>885</v>
      </c>
      <c r="G9684" s="1" t="s">
        <v>29775</v>
      </c>
      <c r="H9684" s="1" t="s">
        <v>29776</v>
      </c>
      <c r="I9684" s="4">
        <v>84.21144675925926</v>
      </c>
      <c r="J9684" s="1">
        <v>613.19</v>
      </c>
      <c r="K9684" s="1">
        <v>71.6</v>
      </c>
      <c r="M9684" s="10">
        <f t="array" ref="M9684">_xlfn.XLOOKUP(A9684,subscriptions!B9684:B10004,subscriptions!D9684:D10004)</f>
        <v>80</v>
      </c>
      <c r="N9684" s="10">
        <f t="array" ref="N9684">_xlfn.XLOOKUP(A9684,subscriptions!B9684:B10004,subscriptions!G9684:G10004)</f>
        <v>20</v>
      </c>
      <c r="O9684" s="10">
        <v>64.0</v>
      </c>
      <c r="P9684" s="10" t="str">
        <f t="array" ref="P9684">_xlfn.XLOOKUP(A9684,subscriptions!B9684:B10004,subscriptions!C9684:C10004)</f>
        <v>Roam</v>
      </c>
      <c r="Q9684" s="10" t="s">
        <v>128</v>
      </c>
      <c r="R9684" s="10" t="s">
        <v>148</v>
      </c>
      <c r="S9684" s="10" t="s">
        <v>438</v>
      </c>
    </row>
    <row r="9685">
      <c r="A9685" s="1" t="s">
        <v>12076</v>
      </c>
      <c r="B9685" s="1" t="s">
        <v>1527</v>
      </c>
      <c r="C9685" s="1" t="s">
        <v>673</v>
      </c>
      <c r="D9685" s="1" t="s">
        <v>153</v>
      </c>
      <c r="E9685" s="1" t="s">
        <v>332</v>
      </c>
      <c r="F9685" s="1" t="s">
        <v>1749</v>
      </c>
      <c r="G9685" s="1" t="s">
        <v>29777</v>
      </c>
      <c r="H9685" s="1" t="s">
        <v>29778</v>
      </c>
      <c r="I9685" s="4">
        <v>84.2958912037037</v>
      </c>
      <c r="J9685" s="1">
        <v>2621.1</v>
      </c>
      <c r="K9685" s="1">
        <v>410.87</v>
      </c>
      <c r="M9685" s="10">
        <f t="array" ref="M9685">_xlfn.XLOOKUP(A9685,subscriptions!B9685:B10004,subscriptions!D9685:D10004)</f>
        <v>120</v>
      </c>
      <c r="N9685" s="10">
        <f t="array" ref="N9685">_xlfn.XLOOKUP(A9685,subscriptions!B9685:B10004,subscriptions!G9685:G10004)</f>
        <v>0</v>
      </c>
      <c r="O9685" s="10">
        <v>120.0</v>
      </c>
      <c r="P9685" s="10" t="str">
        <f t="array" ref="P9685">_xlfn.XLOOKUP(A9685,subscriptions!B9685:B10004,subscriptions!C9685:C10004)</f>
        <v>Residential</v>
      </c>
      <c r="Q9685" s="10" t="s">
        <v>173</v>
      </c>
      <c r="R9685" s="10" t="s">
        <v>212</v>
      </c>
      <c r="S9685" s="10" t="s">
        <v>655</v>
      </c>
    </row>
    <row r="9686">
      <c r="A9686" s="1" t="s">
        <v>12077</v>
      </c>
      <c r="B9686" s="1" t="s">
        <v>2279</v>
      </c>
      <c r="C9686" s="1" t="s">
        <v>1876</v>
      </c>
      <c r="D9686" s="1" t="s">
        <v>153</v>
      </c>
      <c r="E9686" s="1" t="s">
        <v>714</v>
      </c>
      <c r="F9686" s="1" t="s">
        <v>2171</v>
      </c>
      <c r="G9686" s="1" t="s">
        <v>29779</v>
      </c>
      <c r="H9686" s="1" t="s">
        <v>29780</v>
      </c>
      <c r="I9686" s="4">
        <v>84.34108796296296</v>
      </c>
      <c r="J9686" s="1">
        <v>1260.96</v>
      </c>
      <c r="K9686" s="1">
        <v>194.68</v>
      </c>
      <c r="M9686" s="10">
        <f t="array" ref="M9686">_xlfn.XLOOKUP(A9686,subscriptions!B9686:B10004,subscriptions!D9686:D10004)</f>
        <v>120</v>
      </c>
      <c r="N9686" s="10">
        <f t="array" ref="N9686">_xlfn.XLOOKUP(A9686,subscriptions!B9686:B10004,subscriptions!G9686:G10004)</f>
        <v>5</v>
      </c>
      <c r="O9686" s="10">
        <v>114.0</v>
      </c>
      <c r="P9686" s="10" t="str">
        <f t="array" ref="P9686">_xlfn.XLOOKUP(A9686,subscriptions!B9686:B10004,subscriptions!C9686:C10004)</f>
        <v>Residential</v>
      </c>
      <c r="Q9686" s="10" t="s">
        <v>194</v>
      </c>
      <c r="R9686" s="10" t="s">
        <v>212</v>
      </c>
      <c r="S9686" s="10" t="s">
        <v>259</v>
      </c>
    </row>
    <row r="9687">
      <c r="A9687" s="1" t="s">
        <v>12078</v>
      </c>
      <c r="B9687" s="1" t="s">
        <v>573</v>
      </c>
      <c r="C9687" s="1" t="s">
        <v>1347</v>
      </c>
      <c r="D9687" s="1" t="s">
        <v>27</v>
      </c>
      <c r="E9687" s="1" t="s">
        <v>332</v>
      </c>
      <c r="F9687" s="1" t="s">
        <v>736</v>
      </c>
      <c r="G9687" s="1" t="s">
        <v>29781</v>
      </c>
      <c r="H9687" s="1" t="s">
        <v>29782</v>
      </c>
      <c r="I9687" s="4">
        <v>84.33842592592593</v>
      </c>
      <c r="J9687" s="1">
        <v>948.34</v>
      </c>
      <c r="K9687" s="1">
        <v>135.28</v>
      </c>
      <c r="M9687" s="10">
        <f t="array" ref="M9687">_xlfn.XLOOKUP(A9687,subscriptions!B9687:B10004,subscriptions!D9687:D10004)</f>
        <v>120</v>
      </c>
      <c r="N9687" s="10">
        <f t="array" ref="N9687">_xlfn.XLOOKUP(A9687,subscriptions!B9687:B10004,subscriptions!G9687:G10004)</f>
        <v>10</v>
      </c>
      <c r="O9687" s="10">
        <v>108.0</v>
      </c>
      <c r="P9687" s="10" t="str">
        <f t="array" ref="P9687">_xlfn.XLOOKUP(A9687,subscriptions!B9687:B10004,subscriptions!C9687:C10004)</f>
        <v>Residential</v>
      </c>
      <c r="Q9687" s="10" t="s">
        <v>128</v>
      </c>
      <c r="R9687" s="10" t="s">
        <v>212</v>
      </c>
      <c r="S9687" s="10" t="s">
        <v>2086</v>
      </c>
    </row>
    <row r="9688">
      <c r="A9688" s="1" t="s">
        <v>12079</v>
      </c>
      <c r="B9688" s="1" t="s">
        <v>472</v>
      </c>
      <c r="C9688" s="1" t="s">
        <v>2007</v>
      </c>
      <c r="D9688" s="1" t="s">
        <v>27</v>
      </c>
      <c r="E9688" s="1" t="s">
        <v>280</v>
      </c>
      <c r="F9688" s="1" t="s">
        <v>1478</v>
      </c>
      <c r="G9688" s="1" t="s">
        <v>29783</v>
      </c>
      <c r="H9688" s="1" t="s">
        <v>29784</v>
      </c>
      <c r="I9688" s="4">
        <v>84.34032407407408</v>
      </c>
      <c r="J9688" s="1">
        <v>554.31</v>
      </c>
      <c r="K9688" s="1">
        <v>82.64</v>
      </c>
      <c r="M9688" s="10">
        <f t="array" ref="M9688">_xlfn.XLOOKUP(A9688,subscriptions!B9688:B10004,subscriptions!D9688:D10004)</f>
        <v>50</v>
      </c>
      <c r="N9688" s="10">
        <f t="array" ref="N9688">_xlfn.XLOOKUP(A9688,subscriptions!B9688:B10004,subscriptions!G9688:G10004)</f>
        <v>20</v>
      </c>
      <c r="O9688" s="10">
        <v>40.0</v>
      </c>
      <c r="P9688" s="10" t="str">
        <f t="array" ref="P9688">_xlfn.XLOOKUP(A9688,subscriptions!B9688:B10004,subscriptions!C9688:C10004)</f>
        <v>Mini</v>
      </c>
      <c r="Q9688" s="10" t="s">
        <v>128</v>
      </c>
      <c r="R9688" s="10" t="s">
        <v>148</v>
      </c>
      <c r="S9688" s="10" t="s">
        <v>616</v>
      </c>
    </row>
    <row r="9689">
      <c r="A9689" s="1" t="s">
        <v>12080</v>
      </c>
      <c r="B9689" s="1" t="s">
        <v>1527</v>
      </c>
      <c r="C9689" s="1" t="s">
        <v>1251</v>
      </c>
      <c r="D9689" s="1" t="s">
        <v>153</v>
      </c>
      <c r="E9689" s="1" t="s">
        <v>28</v>
      </c>
      <c r="F9689" s="1" t="s">
        <v>313</v>
      </c>
      <c r="G9689" s="1" t="s">
        <v>29785</v>
      </c>
      <c r="H9689" s="1" t="s">
        <v>29786</v>
      </c>
      <c r="I9689" s="4">
        <v>84.37653935185185</v>
      </c>
      <c r="J9689" s="1">
        <v>580.82</v>
      </c>
      <c r="K9689" s="1">
        <v>150.63</v>
      </c>
      <c r="M9689" s="10">
        <f t="array" ref="M9689">_xlfn.XLOOKUP(A9689,subscriptions!B9689:B10004,subscriptions!D9689:D10004)</f>
        <v>50</v>
      </c>
      <c r="N9689" s="10">
        <f t="array" ref="N9689">_xlfn.XLOOKUP(A9689,subscriptions!B9689:B10004,subscriptions!G9689:G10004)</f>
        <v>0</v>
      </c>
      <c r="O9689" s="10">
        <v>50.0</v>
      </c>
      <c r="P9689" s="10" t="str">
        <f t="array" ref="P9689">_xlfn.XLOOKUP(A9689,subscriptions!B9689:B10004,subscriptions!C9689:C10004)</f>
        <v>Mini</v>
      </c>
      <c r="Q9689" s="10" t="s">
        <v>173</v>
      </c>
      <c r="R9689" s="10" t="s">
        <v>148</v>
      </c>
      <c r="S9689" s="10" t="s">
        <v>3910</v>
      </c>
    </row>
    <row r="9690">
      <c r="A9690" s="1" t="s">
        <v>12081</v>
      </c>
      <c r="B9690" s="1" t="s">
        <v>1491</v>
      </c>
      <c r="C9690" s="1" t="s">
        <v>1833</v>
      </c>
      <c r="D9690" s="1" t="s">
        <v>153</v>
      </c>
      <c r="E9690" s="1" t="s">
        <v>714</v>
      </c>
      <c r="F9690" s="1" t="s">
        <v>3326</v>
      </c>
      <c r="G9690" s="1" t="s">
        <v>29787</v>
      </c>
      <c r="H9690" s="1" t="s">
        <v>29788</v>
      </c>
      <c r="I9690" s="4">
        <v>84.38293981481482</v>
      </c>
      <c r="J9690" s="1">
        <v>774.58</v>
      </c>
      <c r="K9690" s="1">
        <v>119.97</v>
      </c>
      <c r="M9690" s="10">
        <f t="array" ref="M9690">_xlfn.XLOOKUP(A9690,subscriptions!B9690:B10004,subscriptions!D9690:D10004)</f>
        <v>120</v>
      </c>
      <c r="N9690" s="10">
        <f t="array" ref="N9690">_xlfn.XLOOKUP(A9690,subscriptions!B9690:B10004,subscriptions!G9690:G10004)</f>
        <v>5</v>
      </c>
      <c r="O9690" s="10">
        <v>114.0</v>
      </c>
      <c r="P9690" s="10" t="str">
        <f t="array" ref="P9690">_xlfn.XLOOKUP(A9690,subscriptions!B9690:B10004,subscriptions!C9690:C10004)</f>
        <v>Residential</v>
      </c>
      <c r="Q9690" s="10" t="s">
        <v>194</v>
      </c>
      <c r="R9690" s="10" t="s">
        <v>212</v>
      </c>
      <c r="S9690" s="10" t="s">
        <v>671</v>
      </c>
    </row>
    <row r="9691">
      <c r="A9691" s="1" t="s">
        <v>12082</v>
      </c>
      <c r="B9691" s="1" t="s">
        <v>1624</v>
      </c>
      <c r="C9691" s="1" t="s">
        <v>605</v>
      </c>
      <c r="D9691" s="1" t="s">
        <v>27</v>
      </c>
      <c r="E9691" s="1" t="s">
        <v>714</v>
      </c>
      <c r="F9691" s="1" t="s">
        <v>1866</v>
      </c>
      <c r="G9691" s="1" t="s">
        <v>29789</v>
      </c>
      <c r="H9691" s="1" t="s">
        <v>29790</v>
      </c>
      <c r="I9691" s="4">
        <v>84.29657407407407</v>
      </c>
      <c r="J9691" s="1">
        <v>2757.91</v>
      </c>
      <c r="K9691" s="1">
        <v>383.76</v>
      </c>
      <c r="M9691" s="10">
        <f t="array" ref="M9691">_xlfn.XLOOKUP(A9691,subscriptions!B9691:B10004,subscriptions!D9691:D10004)</f>
        <v>120</v>
      </c>
      <c r="N9691" s="10">
        <f t="array" ref="N9691">_xlfn.XLOOKUP(A9691,subscriptions!B9691:B10004,subscriptions!G9691:G10004)</f>
        <v>10</v>
      </c>
      <c r="O9691" s="10">
        <v>108.0</v>
      </c>
      <c r="P9691" s="10" t="str">
        <f t="array" ref="P9691">_xlfn.XLOOKUP(A9691,subscriptions!B9691:B10004,subscriptions!C9691:C10004)</f>
        <v>Residential</v>
      </c>
      <c r="Q9691" s="10" t="s">
        <v>128</v>
      </c>
      <c r="R9691" s="10" t="s">
        <v>212</v>
      </c>
      <c r="S9691" s="10" t="s">
        <v>373</v>
      </c>
    </row>
    <row r="9692">
      <c r="A9692" s="1" t="s">
        <v>12083</v>
      </c>
      <c r="B9692" s="1" t="s">
        <v>312</v>
      </c>
      <c r="C9692" s="1" t="s">
        <v>198</v>
      </c>
      <c r="D9692" s="1" t="s">
        <v>153</v>
      </c>
      <c r="E9692" s="1" t="s">
        <v>219</v>
      </c>
      <c r="F9692" s="1" t="s">
        <v>574</v>
      </c>
      <c r="G9692" s="1" t="s">
        <v>29791</v>
      </c>
      <c r="H9692" s="1" t="s">
        <v>29792</v>
      </c>
      <c r="I9692" s="4">
        <v>84.33475694444445</v>
      </c>
      <c r="J9692" s="1">
        <v>5176.59</v>
      </c>
      <c r="K9692" s="1">
        <v>1118.68</v>
      </c>
      <c r="M9692" s="10">
        <f t="array" ref="M9692">_xlfn.XLOOKUP(A9692,subscriptions!B9692:B10004,subscriptions!D9692:D10004)</f>
        <v>120</v>
      </c>
      <c r="N9692" s="10">
        <f t="array" ref="N9692">_xlfn.XLOOKUP(A9692,subscriptions!B9692:B10004,subscriptions!G9692:G10004)</f>
        <v>20</v>
      </c>
      <c r="O9692" s="10">
        <v>96.0</v>
      </c>
      <c r="P9692" s="10" t="str">
        <f t="array" ref="P9692">_xlfn.XLOOKUP(A9692,subscriptions!B9692:B10004,subscriptions!C9692:C10004)</f>
        <v>Residential</v>
      </c>
      <c r="Q9692" s="10" t="s">
        <v>128</v>
      </c>
      <c r="R9692" s="10" t="s">
        <v>148</v>
      </c>
      <c r="S9692" s="10" t="s">
        <v>643</v>
      </c>
    </row>
    <row r="9693">
      <c r="A9693" s="1" t="s">
        <v>12086</v>
      </c>
      <c r="B9693" s="1" t="s">
        <v>1141</v>
      </c>
      <c r="C9693" s="1" t="s">
        <v>261</v>
      </c>
      <c r="D9693" s="1" t="s">
        <v>27</v>
      </c>
      <c r="E9693" s="1" t="s">
        <v>714</v>
      </c>
      <c r="F9693" s="1" t="s">
        <v>715</v>
      </c>
      <c r="G9693" s="1" t="s">
        <v>29793</v>
      </c>
      <c r="H9693" s="1" t="s">
        <v>29794</v>
      </c>
      <c r="I9693" s="4">
        <v>84.17519675925926</v>
      </c>
      <c r="J9693" s="1">
        <v>916.13</v>
      </c>
      <c r="K9693" s="1">
        <v>128.22</v>
      </c>
      <c r="M9693" s="10">
        <f t="array" ref="M9693">_xlfn.XLOOKUP(A9693,subscriptions!B9693:B10004,subscriptions!D9693:D10004)</f>
        <v>120</v>
      </c>
      <c r="N9693" s="10">
        <f t="array" ref="N9693">_xlfn.XLOOKUP(A9693,subscriptions!B9693:B10004,subscriptions!G9693:G10004)</f>
        <v>0</v>
      </c>
      <c r="O9693" s="10">
        <v>120.0</v>
      </c>
      <c r="P9693" s="10" t="str">
        <f t="array" ref="P9693">_xlfn.XLOOKUP(A9693,subscriptions!B9693:B10004,subscriptions!C9693:C10004)</f>
        <v>Residential</v>
      </c>
      <c r="Q9693" s="10" t="s">
        <v>173</v>
      </c>
      <c r="R9693" s="10" t="s">
        <v>212</v>
      </c>
      <c r="S9693" s="10" t="s">
        <v>1198</v>
      </c>
    </row>
    <row r="9694">
      <c r="A9694" s="1" t="s">
        <v>12087</v>
      </c>
      <c r="B9694" s="1" t="s">
        <v>236</v>
      </c>
      <c r="C9694" s="1" t="s">
        <v>2483</v>
      </c>
      <c r="D9694" s="1" t="s">
        <v>153</v>
      </c>
      <c r="E9694" s="1" t="s">
        <v>262</v>
      </c>
      <c r="F9694" s="1" t="s">
        <v>2853</v>
      </c>
      <c r="G9694" s="1" t="s">
        <v>29795</v>
      </c>
      <c r="H9694" s="1" t="s">
        <v>29796</v>
      </c>
      <c r="I9694" s="4">
        <v>84.33696759259259</v>
      </c>
      <c r="J9694" s="1">
        <v>799.71</v>
      </c>
      <c r="K9694" s="1">
        <v>141.93</v>
      </c>
      <c r="M9694" s="10">
        <f t="array" ref="M9694">_xlfn.XLOOKUP(A9694,subscriptions!B9694:B10004,subscriptions!D9694:D10004)</f>
        <v>50</v>
      </c>
      <c r="N9694" s="10">
        <f t="array" ref="N9694">_xlfn.XLOOKUP(A9694,subscriptions!B9694:B10004,subscriptions!G9694:G10004)</f>
        <v>5</v>
      </c>
      <c r="O9694" s="10">
        <v>47.5</v>
      </c>
      <c r="P9694" s="10" t="str">
        <f t="array" ref="P9694">_xlfn.XLOOKUP(A9694,subscriptions!B9694:B10004,subscriptions!C9694:C10004)</f>
        <v>Mini</v>
      </c>
      <c r="Q9694" s="10" t="s">
        <v>194</v>
      </c>
      <c r="R9694" s="10" t="s">
        <v>148</v>
      </c>
      <c r="S9694" s="10" t="s">
        <v>968</v>
      </c>
    </row>
    <row r="9695">
      <c r="A9695" s="1" t="s">
        <v>12088</v>
      </c>
      <c r="B9695" s="1" t="s">
        <v>2534</v>
      </c>
      <c r="C9695" s="1" t="s">
        <v>1492</v>
      </c>
      <c r="D9695" s="1" t="s">
        <v>153</v>
      </c>
      <c r="E9695" s="1" t="s">
        <v>714</v>
      </c>
      <c r="F9695" s="1" t="s">
        <v>1866</v>
      </c>
      <c r="G9695" s="1" t="s">
        <v>29797</v>
      </c>
      <c r="H9695" s="1" t="s">
        <v>29798</v>
      </c>
      <c r="I9695" s="4">
        <v>84.42096064814815</v>
      </c>
      <c r="J9695" s="1">
        <v>2861.58</v>
      </c>
      <c r="K9695" s="1">
        <v>592.2</v>
      </c>
      <c r="M9695" s="10">
        <f t="array" ref="M9695">_xlfn.XLOOKUP(A9695,subscriptions!B9695:B10004,subscriptions!D9695:D10004)</f>
        <v>80</v>
      </c>
      <c r="N9695" s="10">
        <f t="array" ref="N9695">_xlfn.XLOOKUP(A9695,subscriptions!B9695:B10004,subscriptions!G9695:G10004)</f>
        <v>10</v>
      </c>
      <c r="O9695" s="10">
        <v>72.0</v>
      </c>
      <c r="P9695" s="10" t="str">
        <f t="array" ref="P9695">_xlfn.XLOOKUP(A9695,subscriptions!B9695:B10004,subscriptions!C9695:C10004)</f>
        <v>Roam</v>
      </c>
      <c r="Q9695" s="10" t="s">
        <v>128</v>
      </c>
      <c r="R9695" s="10" t="s">
        <v>148</v>
      </c>
      <c r="S9695" s="10" t="s">
        <v>2152</v>
      </c>
    </row>
    <row r="9696">
      <c r="A9696" s="1" t="s">
        <v>12089</v>
      </c>
      <c r="B9696" s="1" t="s">
        <v>278</v>
      </c>
      <c r="C9696" s="1" t="s">
        <v>1200</v>
      </c>
      <c r="D9696" s="1" t="s">
        <v>27</v>
      </c>
      <c r="E9696" s="1" t="s">
        <v>219</v>
      </c>
      <c r="F9696" s="1" t="s">
        <v>660</v>
      </c>
      <c r="G9696" s="1" t="s">
        <v>29799</v>
      </c>
      <c r="H9696" s="1" t="s">
        <v>29800</v>
      </c>
      <c r="I9696" s="4">
        <v>84.25086805555556</v>
      </c>
      <c r="J9696" s="1">
        <v>885.06</v>
      </c>
      <c r="K9696" s="1">
        <v>110.3</v>
      </c>
      <c r="M9696" s="10">
        <f t="array" ref="M9696">_xlfn.XLOOKUP(A9696,subscriptions!B9696:B10004,subscriptions!D9696:D10004)</f>
        <v>120</v>
      </c>
      <c r="N9696" s="10">
        <f t="array" ref="N9696">_xlfn.XLOOKUP(A9696,subscriptions!B9696:B10004,subscriptions!G9696:G10004)</f>
        <v>20</v>
      </c>
      <c r="O9696" s="10">
        <v>96.0</v>
      </c>
      <c r="P9696" s="10" t="str">
        <f t="array" ref="P9696">_xlfn.XLOOKUP(A9696,subscriptions!B9696:B10004,subscriptions!C9696:C10004)</f>
        <v>Residential</v>
      </c>
      <c r="Q9696" s="10" t="s">
        <v>128</v>
      </c>
      <c r="R9696" s="10" t="s">
        <v>148</v>
      </c>
      <c r="S9696" s="10" t="s">
        <v>1691</v>
      </c>
    </row>
    <row r="9697">
      <c r="A9697" s="1" t="s">
        <v>12090</v>
      </c>
      <c r="B9697" s="1" t="s">
        <v>1009</v>
      </c>
      <c r="C9697" s="1" t="s">
        <v>1415</v>
      </c>
      <c r="D9697" s="1" t="s">
        <v>153</v>
      </c>
      <c r="E9697" s="1" t="s">
        <v>179</v>
      </c>
      <c r="F9697" s="1" t="s">
        <v>773</v>
      </c>
      <c r="G9697" s="1" t="s">
        <v>29801</v>
      </c>
      <c r="H9697" s="1" t="s">
        <v>29802</v>
      </c>
      <c r="I9697" s="4">
        <v>84.25099537037038</v>
      </c>
      <c r="J9697" s="1">
        <v>1254.5</v>
      </c>
      <c r="K9697" s="1">
        <v>249.8</v>
      </c>
      <c r="L9697" s="1">
        <v>100.0</v>
      </c>
      <c r="M9697" s="10">
        <f t="array" ref="M9697">_xlfn.XLOOKUP(A9697,subscriptions!B9697:B10004,subscriptions!D9697:D10004)</f>
        <v>50</v>
      </c>
      <c r="N9697" s="10">
        <f t="array" ref="N9697">_xlfn.XLOOKUP(A9697,subscriptions!B9697:B10004,subscriptions!G9697:G10004)</f>
        <v>0</v>
      </c>
      <c r="O9697" s="10">
        <v>50.0</v>
      </c>
      <c r="P9697" s="10" t="str">
        <f t="array" ref="P9697">_xlfn.XLOOKUP(A9697,subscriptions!B9697:B10004,subscriptions!C9697:C10004)</f>
        <v>Mini</v>
      </c>
      <c r="Q9697" s="10" t="s">
        <v>173</v>
      </c>
      <c r="R9697" s="10" t="s">
        <v>148</v>
      </c>
      <c r="S9697" s="10" t="s">
        <v>1691</v>
      </c>
    </row>
    <row r="9698">
      <c r="A9698" s="1" t="s">
        <v>12091</v>
      </c>
      <c r="B9698" s="1" t="s">
        <v>555</v>
      </c>
      <c r="C9698" s="1" t="s">
        <v>605</v>
      </c>
      <c r="D9698" s="1" t="s">
        <v>153</v>
      </c>
      <c r="E9698" s="1" t="s">
        <v>262</v>
      </c>
      <c r="F9698" s="1" t="s">
        <v>2853</v>
      </c>
      <c r="G9698" s="1" t="s">
        <v>29803</v>
      </c>
      <c r="H9698" s="1" t="s">
        <v>29804</v>
      </c>
      <c r="I9698" s="4">
        <v>84.21600694444444</v>
      </c>
      <c r="J9698" s="1">
        <v>443.88</v>
      </c>
      <c r="K9698" s="1">
        <v>104.06</v>
      </c>
      <c r="M9698" s="10">
        <f t="array" ref="M9698">_xlfn.XLOOKUP(A9698,subscriptions!B9698:B10004,subscriptions!D9698:D10004)</f>
        <v>120</v>
      </c>
      <c r="N9698" s="10">
        <f t="array" ref="N9698">_xlfn.XLOOKUP(A9698,subscriptions!B9698:B10004,subscriptions!G9698:G10004)</f>
        <v>5</v>
      </c>
      <c r="O9698" s="10">
        <v>114.0</v>
      </c>
      <c r="P9698" s="10" t="str">
        <f t="array" ref="P9698">_xlfn.XLOOKUP(A9698,subscriptions!B9698:B10004,subscriptions!C9698:C10004)</f>
        <v>Residential</v>
      </c>
      <c r="Q9698" s="10" t="s">
        <v>194</v>
      </c>
      <c r="R9698" s="10" t="s">
        <v>212</v>
      </c>
      <c r="S9698" s="10" t="s">
        <v>2596</v>
      </c>
    </row>
    <row r="9699">
      <c r="A9699" s="1" t="s">
        <v>12092</v>
      </c>
      <c r="B9699" s="1" t="s">
        <v>589</v>
      </c>
      <c r="C9699" s="1" t="s">
        <v>800</v>
      </c>
      <c r="D9699" s="1" t="s">
        <v>153</v>
      </c>
      <c r="E9699" s="1" t="s">
        <v>332</v>
      </c>
      <c r="F9699" s="1" t="s">
        <v>1028</v>
      </c>
      <c r="G9699" s="1" t="s">
        <v>29805</v>
      </c>
      <c r="H9699" s="1" t="s">
        <v>29806</v>
      </c>
      <c r="I9699" s="4">
        <v>84.21484953703704</v>
      </c>
      <c r="J9699" s="1">
        <v>2090.95</v>
      </c>
      <c r="K9699" s="1">
        <v>207.59</v>
      </c>
      <c r="M9699" s="10">
        <f t="array" ref="M9699">_xlfn.XLOOKUP(A9699,subscriptions!B9699:B10004,subscriptions!D9699:D10004)</f>
        <v>80</v>
      </c>
      <c r="N9699" s="10">
        <f t="array" ref="N9699">_xlfn.XLOOKUP(A9699,subscriptions!B9699:B10004,subscriptions!G9699:G10004)</f>
        <v>10</v>
      </c>
      <c r="O9699" s="10">
        <v>72.0</v>
      </c>
      <c r="P9699" s="10" t="str">
        <f t="array" ref="P9699">_xlfn.XLOOKUP(A9699,subscriptions!B9699:B10004,subscriptions!C9699:C10004)</f>
        <v>Roam</v>
      </c>
      <c r="Q9699" s="10" t="s">
        <v>128</v>
      </c>
      <c r="R9699" s="10" t="s">
        <v>148</v>
      </c>
      <c r="S9699" s="10" t="s">
        <v>3641</v>
      </c>
    </row>
    <row r="9700">
      <c r="A9700" s="1" t="s">
        <v>12093</v>
      </c>
      <c r="B9700" s="1" t="s">
        <v>439</v>
      </c>
      <c r="C9700" s="1" t="s">
        <v>198</v>
      </c>
      <c r="D9700" s="1" t="s">
        <v>153</v>
      </c>
      <c r="E9700" s="1" t="s">
        <v>239</v>
      </c>
      <c r="F9700" s="1" t="s">
        <v>606</v>
      </c>
      <c r="G9700" s="1" t="s">
        <v>29807</v>
      </c>
      <c r="H9700" s="1" t="s">
        <v>29808</v>
      </c>
      <c r="I9700" s="4">
        <v>84.25168981481481</v>
      </c>
      <c r="J9700" s="1">
        <v>1188.89</v>
      </c>
      <c r="K9700" s="1">
        <v>140.65</v>
      </c>
      <c r="M9700" s="10">
        <f t="array" ref="M9700">_xlfn.XLOOKUP(A9700,subscriptions!B9700:B10004,subscriptions!D9700:D10004)</f>
        <v>80</v>
      </c>
      <c r="N9700" s="10">
        <f t="array" ref="N9700">_xlfn.XLOOKUP(A9700,subscriptions!B9700:B10004,subscriptions!G9700:G10004)</f>
        <v>20</v>
      </c>
      <c r="O9700" s="10">
        <v>64.0</v>
      </c>
      <c r="P9700" s="10" t="str">
        <f t="array" ref="P9700">_xlfn.XLOOKUP(A9700,subscriptions!B9700:B10004,subscriptions!C9700:C10004)</f>
        <v>Roam</v>
      </c>
      <c r="Q9700" s="10" t="s">
        <v>128</v>
      </c>
      <c r="R9700" s="10" t="s">
        <v>148</v>
      </c>
      <c r="S9700" s="10" t="s">
        <v>4065</v>
      </c>
    </row>
    <row r="9701">
      <c r="A9701" s="1" t="s">
        <v>12094</v>
      </c>
      <c r="B9701" s="1" t="s">
        <v>6037</v>
      </c>
      <c r="C9701" s="1" t="s">
        <v>658</v>
      </c>
      <c r="D9701" s="1" t="s">
        <v>27</v>
      </c>
      <c r="E9701" s="1" t="s">
        <v>280</v>
      </c>
      <c r="F9701" s="1" t="s">
        <v>1665</v>
      </c>
      <c r="G9701" s="1" t="s">
        <v>29809</v>
      </c>
      <c r="H9701" s="1" t="s">
        <v>29810</v>
      </c>
      <c r="I9701" s="4">
        <v>84.17378472222222</v>
      </c>
      <c r="J9701" s="1">
        <v>2533.49</v>
      </c>
      <c r="K9701" s="1">
        <v>626.98</v>
      </c>
      <c r="M9701" s="10">
        <f t="array" ref="M9701">_xlfn.XLOOKUP(A9701,subscriptions!B9701:B10004,subscriptions!D9701:D10004)</f>
        <v>50</v>
      </c>
      <c r="N9701" s="10">
        <f t="array" ref="N9701">_xlfn.XLOOKUP(A9701,subscriptions!B9701:B10004,subscriptions!G9701:G10004)</f>
        <v>0</v>
      </c>
      <c r="O9701" s="10">
        <v>50.0</v>
      </c>
      <c r="P9701" s="10" t="str">
        <f t="array" ref="P9701">_xlfn.XLOOKUP(A9701,subscriptions!B9701:B10004,subscriptions!C9701:C10004)</f>
        <v>Mini</v>
      </c>
      <c r="Q9701" s="10" t="s">
        <v>173</v>
      </c>
      <c r="R9701" s="10" t="s">
        <v>148</v>
      </c>
      <c r="S9701" s="10" t="s">
        <v>3087</v>
      </c>
    </row>
    <row r="9702">
      <c r="A9702" s="1" t="s">
        <v>12095</v>
      </c>
      <c r="B9702" s="1" t="s">
        <v>6037</v>
      </c>
      <c r="C9702" s="1" t="s">
        <v>800</v>
      </c>
      <c r="D9702" s="1" t="s">
        <v>27</v>
      </c>
      <c r="E9702" s="1" t="s">
        <v>179</v>
      </c>
      <c r="F9702" s="1" t="s">
        <v>1045</v>
      </c>
      <c r="G9702" s="1" t="s">
        <v>29811</v>
      </c>
      <c r="H9702" s="1" t="s">
        <v>29812</v>
      </c>
      <c r="I9702" s="4">
        <v>84.2974074074074</v>
      </c>
      <c r="J9702" s="1">
        <v>2326.2</v>
      </c>
      <c r="K9702" s="1">
        <v>562.29</v>
      </c>
      <c r="L9702" s="1">
        <v>100.0</v>
      </c>
      <c r="M9702" s="10">
        <f t="array" ref="M9702">_xlfn.XLOOKUP(A9702,subscriptions!B9702:B10004,subscriptions!D9702:D10004)</f>
        <v>250</v>
      </c>
      <c r="N9702" s="10">
        <f t="array" ref="N9702">_xlfn.XLOOKUP(A9702,subscriptions!B9702:B10004,subscriptions!G9702:G10004)</f>
        <v>5</v>
      </c>
      <c r="O9702" s="10">
        <v>237.5</v>
      </c>
      <c r="P9702" s="10" t="str">
        <f t="array" ref="P9702">_xlfn.XLOOKUP(A9702,subscriptions!B9702:B10004,subscriptions!C9702:C10004)</f>
        <v>Business</v>
      </c>
      <c r="Q9702" s="10" t="s">
        <v>194</v>
      </c>
      <c r="R9702" s="10" t="s">
        <v>129</v>
      </c>
      <c r="S9702" s="10" t="s">
        <v>407</v>
      </c>
    </row>
    <row r="9703">
      <c r="A9703" s="1" t="s">
        <v>12096</v>
      </c>
      <c r="B9703" s="1" t="s">
        <v>1664</v>
      </c>
      <c r="C9703" s="1" t="s">
        <v>605</v>
      </c>
      <c r="D9703" s="1" t="s">
        <v>153</v>
      </c>
      <c r="E9703" s="1" t="s">
        <v>631</v>
      </c>
      <c r="F9703" s="1" t="s">
        <v>1084</v>
      </c>
      <c r="G9703" s="1" t="s">
        <v>29813</v>
      </c>
      <c r="H9703" s="1" t="s">
        <v>29814</v>
      </c>
      <c r="I9703" s="4">
        <v>84.2986574074074</v>
      </c>
      <c r="J9703" s="1">
        <v>413.12</v>
      </c>
      <c r="K9703" s="1">
        <v>89.0</v>
      </c>
      <c r="M9703" s="10">
        <f t="array" ref="M9703">_xlfn.XLOOKUP(A9703,subscriptions!B9703:B10004,subscriptions!D9703:D10004)</f>
        <v>120</v>
      </c>
      <c r="N9703" s="10">
        <f t="array" ref="N9703">_xlfn.XLOOKUP(A9703,subscriptions!B9703:B10004,subscriptions!G9703:G10004)</f>
        <v>10</v>
      </c>
      <c r="O9703" s="10">
        <v>108.0</v>
      </c>
      <c r="P9703" s="10" t="str">
        <f t="array" ref="P9703">_xlfn.XLOOKUP(A9703,subscriptions!B9703:B10004,subscriptions!C9703:C10004)</f>
        <v>Residential</v>
      </c>
      <c r="Q9703" s="10" t="s">
        <v>128</v>
      </c>
      <c r="R9703" s="10" t="s">
        <v>212</v>
      </c>
      <c r="S9703" s="10" t="s">
        <v>276</v>
      </c>
    </row>
    <row r="9704">
      <c r="A9704" s="1" t="s">
        <v>12099</v>
      </c>
      <c r="B9704" s="1" t="s">
        <v>1527</v>
      </c>
      <c r="C9704" s="1" t="s">
        <v>330</v>
      </c>
      <c r="D9704" s="1" t="s">
        <v>153</v>
      </c>
      <c r="E9704" s="1" t="s">
        <v>332</v>
      </c>
      <c r="F9704" s="1" t="s">
        <v>1028</v>
      </c>
      <c r="G9704" s="1" t="s">
        <v>29815</v>
      </c>
      <c r="H9704" s="1" t="s">
        <v>29816</v>
      </c>
      <c r="I9704" s="4">
        <v>84.41761574074074</v>
      </c>
      <c r="J9704" s="1">
        <v>1936.25</v>
      </c>
      <c r="K9704" s="1">
        <v>435.98</v>
      </c>
      <c r="M9704" s="10">
        <f t="array" ref="M9704">_xlfn.XLOOKUP(A9704,subscriptions!B9704:B10004,subscriptions!D9704:D10004)</f>
        <v>120</v>
      </c>
      <c r="N9704" s="10">
        <f t="array" ref="N9704">_xlfn.XLOOKUP(A9704,subscriptions!B9704:B10004,subscriptions!G9704:G10004)</f>
        <v>20</v>
      </c>
      <c r="O9704" s="10">
        <v>96.0</v>
      </c>
      <c r="P9704" s="10" t="str">
        <f t="array" ref="P9704">_xlfn.XLOOKUP(A9704,subscriptions!B9704:B10004,subscriptions!C9704:C10004)</f>
        <v>Residential</v>
      </c>
      <c r="Q9704" s="10" t="s">
        <v>128</v>
      </c>
      <c r="R9704" s="10" t="s">
        <v>148</v>
      </c>
      <c r="S9704" s="10" t="s">
        <v>327</v>
      </c>
    </row>
    <row r="9705">
      <c r="A9705" s="1" t="s">
        <v>12100</v>
      </c>
      <c r="B9705" s="1" t="s">
        <v>132</v>
      </c>
      <c r="C9705" s="1" t="s">
        <v>524</v>
      </c>
      <c r="D9705" s="1" t="s">
        <v>27</v>
      </c>
      <c r="E9705" s="1" t="s">
        <v>111</v>
      </c>
      <c r="F9705" s="1" t="s">
        <v>1227</v>
      </c>
      <c r="G9705" s="1" t="s">
        <v>29817</v>
      </c>
      <c r="H9705" s="1" t="s">
        <v>29818</v>
      </c>
      <c r="I9705" s="4">
        <v>84.17041666666667</v>
      </c>
      <c r="J9705" s="1">
        <v>2464.56</v>
      </c>
      <c r="K9705" s="1">
        <v>404.22</v>
      </c>
      <c r="M9705" s="10">
        <f t="array" ref="M9705">_xlfn.XLOOKUP(A9705,subscriptions!B9705:B10004,subscriptions!D9705:D10004)</f>
        <v>120</v>
      </c>
      <c r="N9705" s="10">
        <f t="array" ref="N9705">_xlfn.XLOOKUP(A9705,subscriptions!B9705:B10004,subscriptions!G9705:G10004)</f>
        <v>0</v>
      </c>
      <c r="O9705" s="10">
        <v>120.0</v>
      </c>
      <c r="P9705" s="10" t="str">
        <f t="array" ref="P9705">_xlfn.XLOOKUP(A9705,subscriptions!B9705:B10004,subscriptions!C9705:C10004)</f>
        <v>Residential</v>
      </c>
      <c r="Q9705" s="10" t="s">
        <v>173</v>
      </c>
      <c r="R9705" s="10" t="s">
        <v>212</v>
      </c>
      <c r="S9705" s="10" t="s">
        <v>2494</v>
      </c>
    </row>
    <row r="9706">
      <c r="A9706" s="1" t="s">
        <v>12101</v>
      </c>
      <c r="B9706" s="1" t="s">
        <v>899</v>
      </c>
      <c r="C9706" s="1" t="s">
        <v>261</v>
      </c>
      <c r="D9706" s="1" t="s">
        <v>27</v>
      </c>
      <c r="E9706" s="1" t="s">
        <v>631</v>
      </c>
      <c r="F9706" s="1" t="s">
        <v>2293</v>
      </c>
      <c r="G9706" s="1" t="s">
        <v>29819</v>
      </c>
      <c r="H9706" s="1" t="s">
        <v>29820</v>
      </c>
      <c r="I9706" s="4">
        <v>84.17510416666667</v>
      </c>
      <c r="J9706" s="1">
        <v>687.22</v>
      </c>
      <c r="K9706" s="1">
        <v>110.67</v>
      </c>
      <c r="M9706" s="10">
        <f t="array" ref="M9706">_xlfn.XLOOKUP(A9706,subscriptions!B9706:B10004,subscriptions!D9706:D10004)</f>
        <v>120</v>
      </c>
      <c r="N9706" s="10">
        <f t="array" ref="N9706">_xlfn.XLOOKUP(A9706,subscriptions!B9706:B10004,subscriptions!G9706:G10004)</f>
        <v>5</v>
      </c>
      <c r="O9706" s="10">
        <v>114.0</v>
      </c>
      <c r="P9706" s="10" t="str">
        <f t="array" ref="P9706">_xlfn.XLOOKUP(A9706,subscriptions!B9706:B10004,subscriptions!C9706:C10004)</f>
        <v>Residential</v>
      </c>
      <c r="Q9706" s="10" t="s">
        <v>194</v>
      </c>
      <c r="R9706" s="10" t="s">
        <v>212</v>
      </c>
      <c r="S9706" s="10" t="s">
        <v>1198</v>
      </c>
    </row>
    <row r="9707">
      <c r="A9707" s="1" t="s">
        <v>12102</v>
      </c>
      <c r="B9707" s="1" t="s">
        <v>1491</v>
      </c>
      <c r="C9707" s="1" t="s">
        <v>673</v>
      </c>
      <c r="D9707" s="1" t="s">
        <v>153</v>
      </c>
      <c r="E9707" s="1" t="s">
        <v>28</v>
      </c>
      <c r="F9707" s="1" t="s">
        <v>2097</v>
      </c>
      <c r="G9707" s="1" t="s">
        <v>29821</v>
      </c>
      <c r="H9707" s="1" t="s">
        <v>29822</v>
      </c>
      <c r="I9707" s="4">
        <v>84.41909722222222</v>
      </c>
      <c r="J9707" s="1">
        <v>334.22</v>
      </c>
      <c r="K9707" s="1">
        <v>63.51</v>
      </c>
      <c r="M9707" s="10">
        <f t="array" ref="M9707">_xlfn.XLOOKUP(A9707,subscriptions!B9707:B10004,subscriptions!D9707:D10004)</f>
        <v>120</v>
      </c>
      <c r="N9707" s="10">
        <f t="array" ref="N9707">_xlfn.XLOOKUP(A9707,subscriptions!B9707:B10004,subscriptions!G9707:G10004)</f>
        <v>10</v>
      </c>
      <c r="O9707" s="10">
        <v>108.0</v>
      </c>
      <c r="P9707" s="10" t="str">
        <f t="array" ref="P9707">_xlfn.XLOOKUP(A9707,subscriptions!B9707:B10004,subscriptions!C9707:C10004)</f>
        <v>Residential</v>
      </c>
      <c r="Q9707" s="10" t="s">
        <v>128</v>
      </c>
      <c r="R9707" s="10" t="s">
        <v>212</v>
      </c>
      <c r="S9707" s="10" t="s">
        <v>1822</v>
      </c>
    </row>
    <row r="9708">
      <c r="A9708" s="1" t="s">
        <v>12103</v>
      </c>
      <c r="B9708" s="1" t="s">
        <v>1303</v>
      </c>
      <c r="C9708" s="1" t="s">
        <v>456</v>
      </c>
      <c r="D9708" s="1" t="s">
        <v>153</v>
      </c>
      <c r="E9708" s="1" t="s">
        <v>631</v>
      </c>
      <c r="F9708" s="1" t="s">
        <v>2495</v>
      </c>
      <c r="G9708" s="1" t="s">
        <v>29823</v>
      </c>
      <c r="H9708" s="1" t="s">
        <v>29824</v>
      </c>
      <c r="I9708" s="4">
        <v>84.29811342592592</v>
      </c>
      <c r="J9708" s="1">
        <v>53.95</v>
      </c>
      <c r="K9708" s="1">
        <v>25.24</v>
      </c>
      <c r="M9708" s="10">
        <f t="array" ref="M9708">_xlfn.XLOOKUP(A9708,subscriptions!B9708:B10004,subscriptions!D9708:D10004)</f>
        <v>120</v>
      </c>
      <c r="N9708" s="10">
        <f t="array" ref="N9708">_xlfn.XLOOKUP(A9708,subscriptions!B9708:B10004,subscriptions!G9708:G10004)</f>
        <v>20</v>
      </c>
      <c r="O9708" s="10">
        <v>96.0</v>
      </c>
      <c r="P9708" s="10" t="str">
        <f t="array" ref="P9708">_xlfn.XLOOKUP(A9708,subscriptions!B9708:B10004,subscriptions!C9708:C10004)</f>
        <v>Residential</v>
      </c>
      <c r="Q9708" s="10" t="s">
        <v>128</v>
      </c>
      <c r="R9708" s="10" t="s">
        <v>148</v>
      </c>
      <c r="S9708" s="10" t="s">
        <v>785</v>
      </c>
    </row>
    <row r="9709">
      <c r="A9709" s="1" t="s">
        <v>12104</v>
      </c>
      <c r="B9709" s="1" t="s">
        <v>132</v>
      </c>
      <c r="C9709" s="1" t="s">
        <v>2483</v>
      </c>
      <c r="D9709" s="1" t="s">
        <v>27</v>
      </c>
      <c r="E9709" s="1" t="s">
        <v>631</v>
      </c>
      <c r="F9709" s="1" t="s">
        <v>1318</v>
      </c>
      <c r="G9709" s="1" t="s">
        <v>29825</v>
      </c>
      <c r="H9709" s="1" t="s">
        <v>29826</v>
      </c>
      <c r="I9709" s="4">
        <v>84.29732638888889</v>
      </c>
      <c r="J9709" s="1">
        <v>949.22</v>
      </c>
      <c r="K9709" s="1">
        <v>100.16</v>
      </c>
      <c r="M9709" s="10">
        <f t="array" ref="M9709">_xlfn.XLOOKUP(A9709,subscriptions!B9709:B10004,subscriptions!D9709:D10004)</f>
        <v>120</v>
      </c>
      <c r="N9709" s="10">
        <f t="array" ref="N9709">_xlfn.XLOOKUP(A9709,subscriptions!B9709:B10004,subscriptions!G9709:G10004)</f>
        <v>0</v>
      </c>
      <c r="O9709" s="10">
        <v>120.0</v>
      </c>
      <c r="P9709" s="10" t="str">
        <f t="array" ref="P9709">_xlfn.XLOOKUP(A9709,subscriptions!B9709:B10004,subscriptions!C9709:C10004)</f>
        <v>Residential</v>
      </c>
      <c r="Q9709" s="10" t="s">
        <v>173</v>
      </c>
      <c r="R9709" s="10" t="s">
        <v>212</v>
      </c>
      <c r="S9709" s="10" t="s">
        <v>407</v>
      </c>
    </row>
    <row r="9710">
      <c r="A9710" s="1" t="s">
        <v>12105</v>
      </c>
      <c r="B9710" s="1" t="s">
        <v>1527</v>
      </c>
      <c r="C9710" s="1" t="s">
        <v>492</v>
      </c>
      <c r="D9710" s="1" t="s">
        <v>153</v>
      </c>
      <c r="E9710" s="1" t="s">
        <v>631</v>
      </c>
      <c r="F9710" s="1" t="s">
        <v>632</v>
      </c>
      <c r="G9710" s="1" t="s">
        <v>29827</v>
      </c>
      <c r="H9710" s="1" t="s">
        <v>29828</v>
      </c>
      <c r="I9710" s="4">
        <v>84.418125</v>
      </c>
      <c r="J9710" s="1">
        <v>701.8</v>
      </c>
      <c r="K9710" s="1">
        <v>155.86</v>
      </c>
      <c r="M9710" s="10">
        <f t="array" ref="M9710">_xlfn.XLOOKUP(A9710,subscriptions!B9710:B10004,subscriptions!D9710:D10004)</f>
        <v>50</v>
      </c>
      <c r="N9710" s="10">
        <f t="array" ref="N9710">_xlfn.XLOOKUP(A9710,subscriptions!B9710:B10004,subscriptions!G9710:G10004)</f>
        <v>5</v>
      </c>
      <c r="O9710" s="10">
        <v>47.5</v>
      </c>
      <c r="P9710" s="10" t="str">
        <f t="array" ref="P9710">_xlfn.XLOOKUP(A9710,subscriptions!B9710:B10004,subscriptions!C9710:C10004)</f>
        <v>Mini</v>
      </c>
      <c r="Q9710" s="10" t="s">
        <v>194</v>
      </c>
      <c r="R9710" s="10" t="s">
        <v>148</v>
      </c>
      <c r="S9710" s="10" t="s">
        <v>3020</v>
      </c>
    </row>
    <row r="9711">
      <c r="A9711" s="1" t="s">
        <v>12106</v>
      </c>
      <c r="B9711" s="1" t="s">
        <v>329</v>
      </c>
      <c r="C9711" s="1" t="s">
        <v>734</v>
      </c>
      <c r="D9711" s="1" t="s">
        <v>27</v>
      </c>
      <c r="E9711" s="1" t="s">
        <v>714</v>
      </c>
      <c r="F9711" s="1" t="s">
        <v>2562</v>
      </c>
      <c r="G9711" s="1" t="s">
        <v>29829</v>
      </c>
      <c r="H9711" s="1" t="s">
        <v>29830</v>
      </c>
      <c r="I9711" s="4">
        <v>84.17509259259259</v>
      </c>
      <c r="J9711" s="1">
        <v>1264.22</v>
      </c>
      <c r="K9711" s="1">
        <v>122.25</v>
      </c>
      <c r="M9711" s="10">
        <f t="array" ref="M9711">_xlfn.XLOOKUP(A9711,subscriptions!B9711:B10004,subscriptions!D9711:D10004)</f>
        <v>80</v>
      </c>
      <c r="N9711" s="10">
        <f t="array" ref="N9711">_xlfn.XLOOKUP(A9711,subscriptions!B9711:B10004,subscriptions!G9711:G10004)</f>
        <v>10</v>
      </c>
      <c r="O9711" s="10">
        <v>72.0</v>
      </c>
      <c r="P9711" s="10" t="str">
        <f t="array" ref="P9711">_xlfn.XLOOKUP(A9711,subscriptions!B9711:B10004,subscriptions!C9711:C10004)</f>
        <v>Roam</v>
      </c>
      <c r="Q9711" s="10" t="s">
        <v>128</v>
      </c>
      <c r="R9711" s="10" t="s">
        <v>148</v>
      </c>
      <c r="S9711" s="10" t="s">
        <v>1198</v>
      </c>
    </row>
    <row r="9712">
      <c r="A9712" s="1" t="s">
        <v>12107</v>
      </c>
      <c r="B9712" s="1" t="s">
        <v>1527</v>
      </c>
      <c r="C9712" s="1" t="s">
        <v>1678</v>
      </c>
      <c r="D9712" s="1" t="s">
        <v>153</v>
      </c>
      <c r="E9712" s="1" t="s">
        <v>631</v>
      </c>
      <c r="F9712" s="1" t="s">
        <v>2549</v>
      </c>
      <c r="G9712" s="1" t="s">
        <v>29831</v>
      </c>
      <c r="H9712" s="1" t="s">
        <v>29832</v>
      </c>
      <c r="I9712" s="4">
        <v>84.34108796296296</v>
      </c>
      <c r="J9712" s="1">
        <v>362.46</v>
      </c>
      <c r="K9712" s="1">
        <v>38.77</v>
      </c>
      <c r="M9712" s="10">
        <f t="array" ref="M9712">_xlfn.XLOOKUP(A9712,subscriptions!B9712:B10004,subscriptions!D9712:D10004)</f>
        <v>120</v>
      </c>
      <c r="N9712" s="10">
        <f t="array" ref="N9712">_xlfn.XLOOKUP(A9712,subscriptions!B9712:B10004,subscriptions!G9712:G10004)</f>
        <v>20</v>
      </c>
      <c r="O9712" s="10">
        <v>96.0</v>
      </c>
      <c r="P9712" s="10" t="str">
        <f t="array" ref="P9712">_xlfn.XLOOKUP(A9712,subscriptions!B9712:B10004,subscriptions!C9712:C10004)</f>
        <v>Residential</v>
      </c>
      <c r="Q9712" s="10" t="s">
        <v>128</v>
      </c>
      <c r="R9712" s="10" t="s">
        <v>148</v>
      </c>
      <c r="S9712" s="10" t="s">
        <v>259</v>
      </c>
    </row>
    <row r="9713">
      <c r="A9713" s="1" t="s">
        <v>12108</v>
      </c>
      <c r="B9713" s="1" t="s">
        <v>132</v>
      </c>
      <c r="C9713" s="1" t="s">
        <v>296</v>
      </c>
      <c r="D9713" s="1" t="s">
        <v>27</v>
      </c>
      <c r="E9713" s="1" t="s">
        <v>111</v>
      </c>
      <c r="F9713" s="1" t="s">
        <v>112</v>
      </c>
      <c r="G9713" s="1" t="s">
        <v>29833</v>
      </c>
      <c r="H9713" s="1" t="s">
        <v>29834</v>
      </c>
      <c r="I9713" s="4">
        <v>84.29960648148148</v>
      </c>
      <c r="J9713" s="1">
        <v>2995.59</v>
      </c>
      <c r="K9713" s="1">
        <v>435.18</v>
      </c>
      <c r="M9713" s="10">
        <f t="array" ref="M9713">_xlfn.XLOOKUP(A9713,subscriptions!B9713:B10004,subscriptions!D9713:D10004)</f>
        <v>120</v>
      </c>
      <c r="N9713" s="10">
        <f t="array" ref="N9713">_xlfn.XLOOKUP(A9713,subscriptions!B9713:B10004,subscriptions!G9713:G10004)</f>
        <v>0</v>
      </c>
      <c r="O9713" s="10">
        <v>120.0</v>
      </c>
      <c r="P9713" s="10" t="str">
        <f t="array" ref="P9713">_xlfn.XLOOKUP(A9713,subscriptions!B9713:B10004,subscriptions!C9713:C10004)</f>
        <v>Residential</v>
      </c>
      <c r="Q9713" s="10" t="s">
        <v>173</v>
      </c>
      <c r="R9713" s="10" t="s">
        <v>212</v>
      </c>
      <c r="S9713" s="10" t="s">
        <v>522</v>
      </c>
    </row>
    <row r="9714">
      <c r="A9714" s="1" t="s">
        <v>12109</v>
      </c>
      <c r="B9714" s="1" t="s">
        <v>1414</v>
      </c>
      <c r="C9714" s="1" t="s">
        <v>1876</v>
      </c>
      <c r="D9714" s="1" t="s">
        <v>27</v>
      </c>
      <c r="E9714" s="1" t="s">
        <v>239</v>
      </c>
      <c r="F9714" s="1" t="s">
        <v>2267</v>
      </c>
      <c r="G9714" s="1" t="s">
        <v>29835</v>
      </c>
      <c r="H9714" s="1" t="s">
        <v>29836</v>
      </c>
      <c r="I9714" s="4">
        <v>84.21074074074075</v>
      </c>
      <c r="J9714" s="1">
        <v>497.11</v>
      </c>
      <c r="K9714" s="1">
        <v>95.47</v>
      </c>
      <c r="M9714" s="10">
        <f t="array" ref="M9714">_xlfn.XLOOKUP(A9714,subscriptions!B9714:B10004,subscriptions!D9714:D10004)</f>
        <v>120</v>
      </c>
      <c r="N9714" s="10">
        <f t="array" ref="N9714">_xlfn.XLOOKUP(A9714,subscriptions!B9714:B10004,subscriptions!G9714:G10004)</f>
        <v>5</v>
      </c>
      <c r="O9714" s="10">
        <v>114.0</v>
      </c>
      <c r="P9714" s="10" t="str">
        <f t="array" ref="P9714">_xlfn.XLOOKUP(A9714,subscriptions!B9714:B10004,subscriptions!C9714:C10004)</f>
        <v>Residential</v>
      </c>
      <c r="Q9714" s="10" t="s">
        <v>194</v>
      </c>
      <c r="R9714" s="10" t="s">
        <v>212</v>
      </c>
      <c r="S9714" s="10" t="s">
        <v>770</v>
      </c>
    </row>
    <row r="9715">
      <c r="A9715" s="1" t="s">
        <v>12112</v>
      </c>
      <c r="B9715" s="1" t="s">
        <v>899</v>
      </c>
      <c r="C9715" s="1" t="s">
        <v>1200</v>
      </c>
      <c r="D9715" s="1" t="s">
        <v>27</v>
      </c>
      <c r="E9715" s="1" t="s">
        <v>631</v>
      </c>
      <c r="F9715" s="1" t="s">
        <v>1318</v>
      </c>
      <c r="G9715" s="1" t="s">
        <v>29837</v>
      </c>
      <c r="H9715" s="1" t="s">
        <v>29838</v>
      </c>
      <c r="I9715" s="4">
        <v>84.37810185185185</v>
      </c>
      <c r="J9715" s="1">
        <v>435.11</v>
      </c>
      <c r="K9715" s="1">
        <v>108.63</v>
      </c>
      <c r="M9715" s="10">
        <f t="array" ref="M9715">_xlfn.XLOOKUP(A9715,subscriptions!B9715:B10004,subscriptions!D9715:D10004)</f>
        <v>120</v>
      </c>
      <c r="N9715" s="10">
        <f t="array" ref="N9715">_xlfn.XLOOKUP(A9715,subscriptions!B9715:B10004,subscriptions!G9715:G10004)</f>
        <v>10</v>
      </c>
      <c r="O9715" s="10">
        <v>108.0</v>
      </c>
      <c r="P9715" s="10" t="str">
        <f t="array" ref="P9715">_xlfn.XLOOKUP(A9715,subscriptions!B9715:B10004,subscriptions!C9715:C10004)</f>
        <v>Residential</v>
      </c>
      <c r="Q9715" s="10" t="s">
        <v>128</v>
      </c>
      <c r="R9715" s="10" t="s">
        <v>212</v>
      </c>
      <c r="S9715" s="10" t="s">
        <v>1302</v>
      </c>
    </row>
    <row r="9716">
      <c r="A9716" s="1" t="s">
        <v>12113</v>
      </c>
      <c r="B9716" s="1" t="s">
        <v>425</v>
      </c>
      <c r="C9716" s="1" t="s">
        <v>556</v>
      </c>
      <c r="D9716" s="1" t="s">
        <v>153</v>
      </c>
      <c r="E9716" s="1" t="s">
        <v>262</v>
      </c>
      <c r="F9716" s="1" t="s">
        <v>2985</v>
      </c>
      <c r="G9716" s="1" t="s">
        <v>29839</v>
      </c>
      <c r="H9716" s="1" t="s">
        <v>29840</v>
      </c>
      <c r="I9716" s="4">
        <v>84.30018518518519</v>
      </c>
      <c r="J9716" s="1">
        <v>1032.95</v>
      </c>
      <c r="K9716" s="1">
        <v>144.35</v>
      </c>
      <c r="M9716" s="10">
        <f t="array" ref="M9716">_xlfn.XLOOKUP(A9716,subscriptions!B9716:B10004,subscriptions!D9716:D10004)</f>
        <v>80</v>
      </c>
      <c r="N9716" s="10">
        <f t="array" ref="N9716">_xlfn.XLOOKUP(A9716,subscriptions!B9716:B10004,subscriptions!G9716:G10004)</f>
        <v>20</v>
      </c>
      <c r="O9716" s="10">
        <v>64.0</v>
      </c>
      <c r="P9716" s="10" t="str">
        <f t="array" ref="P9716">_xlfn.XLOOKUP(A9716,subscriptions!B9716:B10004,subscriptions!C9716:C10004)</f>
        <v>Roam</v>
      </c>
      <c r="Q9716" s="10" t="s">
        <v>128</v>
      </c>
      <c r="R9716" s="10" t="s">
        <v>148</v>
      </c>
      <c r="S9716" s="10" t="s">
        <v>1172</v>
      </c>
    </row>
    <row r="9717">
      <c r="A9717" s="1" t="s">
        <v>12114</v>
      </c>
      <c r="B9717" s="1" t="s">
        <v>236</v>
      </c>
      <c r="C9717" s="1" t="s">
        <v>556</v>
      </c>
      <c r="D9717" s="1" t="s">
        <v>153</v>
      </c>
      <c r="E9717" s="1" t="s">
        <v>631</v>
      </c>
      <c r="F9717" s="1" t="s">
        <v>2495</v>
      </c>
      <c r="G9717" s="1" t="s">
        <v>29841</v>
      </c>
      <c r="H9717" s="1" t="s">
        <v>29842</v>
      </c>
      <c r="I9717" s="4">
        <v>84.29819444444445</v>
      </c>
      <c r="J9717" s="1">
        <v>1086.28</v>
      </c>
      <c r="K9717" s="1">
        <v>176.91</v>
      </c>
      <c r="M9717" s="10">
        <f t="array" ref="M9717">_xlfn.XLOOKUP(A9717,subscriptions!B9717:B10004,subscriptions!D9717:D10004)</f>
        <v>120</v>
      </c>
      <c r="N9717" s="10">
        <f t="array" ref="N9717">_xlfn.XLOOKUP(A9717,subscriptions!B9717:B10004,subscriptions!G9717:G10004)</f>
        <v>0</v>
      </c>
      <c r="O9717" s="10">
        <v>120.0</v>
      </c>
      <c r="P9717" s="10" t="str">
        <f t="array" ref="P9717">_xlfn.XLOOKUP(A9717,subscriptions!B9717:B10004,subscriptions!C9717:C10004)</f>
        <v>Residential</v>
      </c>
      <c r="Q9717" s="10" t="s">
        <v>173</v>
      </c>
      <c r="R9717" s="10" t="s">
        <v>212</v>
      </c>
      <c r="S9717" s="10" t="s">
        <v>785</v>
      </c>
    </row>
    <row r="9718">
      <c r="A9718" s="1" t="s">
        <v>12115</v>
      </c>
      <c r="B9718" s="1" t="s">
        <v>312</v>
      </c>
      <c r="C9718" s="1" t="s">
        <v>1251</v>
      </c>
      <c r="D9718" s="1" t="s">
        <v>153</v>
      </c>
      <c r="E9718" s="1" t="s">
        <v>179</v>
      </c>
      <c r="F9718" s="1" t="s">
        <v>357</v>
      </c>
      <c r="G9718" s="1" t="s">
        <v>29843</v>
      </c>
      <c r="H9718" s="1" t="s">
        <v>29844</v>
      </c>
      <c r="I9718" s="4">
        <v>84.41810185185186</v>
      </c>
      <c r="J9718" s="1">
        <v>413.27</v>
      </c>
      <c r="K9718" s="1">
        <v>104.7</v>
      </c>
      <c r="L9718" s="1">
        <v>100.0</v>
      </c>
      <c r="M9718" s="10">
        <f t="array" ref="M9718">_xlfn.XLOOKUP(A9718,subscriptions!B9718:B10004,subscriptions!D9718:D10004)</f>
        <v>120</v>
      </c>
      <c r="N9718" s="10">
        <f t="array" ref="N9718">_xlfn.XLOOKUP(A9718,subscriptions!B9718:B10004,subscriptions!G9718:G10004)</f>
        <v>5</v>
      </c>
      <c r="O9718" s="10">
        <v>114.0</v>
      </c>
      <c r="P9718" s="10" t="str">
        <f t="array" ref="P9718">_xlfn.XLOOKUP(A9718,subscriptions!B9718:B10004,subscriptions!C9718:C10004)</f>
        <v>Residential</v>
      </c>
      <c r="Q9718" s="10" t="s">
        <v>194</v>
      </c>
      <c r="R9718" s="10" t="s">
        <v>212</v>
      </c>
      <c r="S9718" s="10" t="s">
        <v>3020</v>
      </c>
    </row>
    <row r="9719">
      <c r="A9719" s="1" t="s">
        <v>12116</v>
      </c>
      <c r="B9719" s="1" t="s">
        <v>941</v>
      </c>
      <c r="C9719" s="1" t="s">
        <v>3912</v>
      </c>
      <c r="D9719" s="1" t="s">
        <v>27</v>
      </c>
      <c r="E9719" s="1" t="s">
        <v>714</v>
      </c>
      <c r="F9719" s="1" t="s">
        <v>1159</v>
      </c>
      <c r="G9719" s="1" t="s">
        <v>29845</v>
      </c>
      <c r="H9719" s="1" t="s">
        <v>29846</v>
      </c>
      <c r="I9719" s="4">
        <v>84.38275462962963</v>
      </c>
      <c r="J9719" s="1">
        <v>525.89</v>
      </c>
      <c r="K9719" s="1">
        <v>148.21</v>
      </c>
      <c r="M9719" s="10">
        <f t="array" ref="M9719">_xlfn.XLOOKUP(A9719,subscriptions!B9719:B10004,subscriptions!D9719:D10004)</f>
        <v>80</v>
      </c>
      <c r="N9719" s="10">
        <f t="array" ref="N9719">_xlfn.XLOOKUP(A9719,subscriptions!B9719:B10004,subscriptions!G9719:G10004)</f>
        <v>10</v>
      </c>
      <c r="O9719" s="10">
        <v>72.0</v>
      </c>
      <c r="P9719" s="10" t="str">
        <f t="array" ref="P9719">_xlfn.XLOOKUP(A9719,subscriptions!B9719:B10004,subscriptions!C9719:C10004)</f>
        <v>Roam</v>
      </c>
      <c r="Q9719" s="10" t="s">
        <v>128</v>
      </c>
      <c r="R9719" s="10" t="s">
        <v>148</v>
      </c>
      <c r="S9719" s="10" t="s">
        <v>671</v>
      </c>
    </row>
    <row r="9720">
      <c r="A9720" s="1" t="s">
        <v>12117</v>
      </c>
      <c r="B9720" s="1" t="s">
        <v>295</v>
      </c>
      <c r="C9720" s="1" t="s">
        <v>279</v>
      </c>
      <c r="D9720" s="1" t="s">
        <v>153</v>
      </c>
      <c r="E9720" s="1" t="s">
        <v>280</v>
      </c>
      <c r="F9720" s="1" t="s">
        <v>411</v>
      </c>
      <c r="G9720" s="1" t="s">
        <v>29847</v>
      </c>
      <c r="H9720" s="1" t="s">
        <v>29848</v>
      </c>
      <c r="I9720" s="4">
        <v>84.3834375</v>
      </c>
      <c r="J9720" s="1">
        <v>328.96</v>
      </c>
      <c r="K9720" s="1">
        <v>60.52</v>
      </c>
      <c r="M9720" s="10">
        <f t="array" ref="M9720">_xlfn.XLOOKUP(A9720,subscriptions!B9720:B10004,subscriptions!D9720:D10004)</f>
        <v>120</v>
      </c>
      <c r="N9720" s="10">
        <f t="array" ref="N9720">_xlfn.XLOOKUP(A9720,subscriptions!B9720:B10004,subscriptions!G9720:G10004)</f>
        <v>20</v>
      </c>
      <c r="O9720" s="10">
        <v>96.0</v>
      </c>
      <c r="P9720" s="10" t="str">
        <f t="array" ref="P9720">_xlfn.XLOOKUP(A9720,subscriptions!B9720:B10004,subscriptions!C9720:C10004)</f>
        <v>Residential</v>
      </c>
      <c r="Q9720" s="10" t="s">
        <v>128</v>
      </c>
      <c r="R9720" s="10" t="s">
        <v>148</v>
      </c>
      <c r="S9720" s="10" t="s">
        <v>882</v>
      </c>
    </row>
    <row r="9721">
      <c r="A9721" s="1" t="s">
        <v>12118</v>
      </c>
      <c r="B9721" s="1" t="s">
        <v>763</v>
      </c>
      <c r="C9721" s="1" t="s">
        <v>1142</v>
      </c>
      <c r="D9721" s="1" t="s">
        <v>27</v>
      </c>
      <c r="E9721" s="1" t="s">
        <v>219</v>
      </c>
      <c r="F9721" s="1" t="s">
        <v>4220</v>
      </c>
      <c r="G9721" s="1" t="s">
        <v>29849</v>
      </c>
      <c r="H9721" s="1" t="s">
        <v>29850</v>
      </c>
      <c r="I9721" s="4">
        <v>84.21623842592592</v>
      </c>
      <c r="J9721" s="1">
        <v>1951.22</v>
      </c>
      <c r="K9721" s="1">
        <v>428.51</v>
      </c>
      <c r="M9721" s="10">
        <f t="array" ref="M9721">_xlfn.XLOOKUP(A9721,subscriptions!B9721:B10004,subscriptions!D9721:D10004)</f>
        <v>120</v>
      </c>
      <c r="N9721" s="10">
        <f t="array" ref="N9721">_xlfn.XLOOKUP(A9721,subscriptions!B9721:B10004,subscriptions!G9721:G10004)</f>
        <v>0</v>
      </c>
      <c r="O9721" s="10">
        <v>120.0</v>
      </c>
      <c r="P9721" s="10" t="str">
        <f t="array" ref="P9721">_xlfn.XLOOKUP(A9721,subscriptions!B9721:B10004,subscriptions!C9721:C10004)</f>
        <v>Residential</v>
      </c>
      <c r="Q9721" s="10" t="s">
        <v>173</v>
      </c>
      <c r="R9721" s="10" t="s">
        <v>212</v>
      </c>
      <c r="S9721" s="10" t="s">
        <v>2596</v>
      </c>
    </row>
    <row r="9722">
      <c r="A9722" s="1" t="s">
        <v>12119</v>
      </c>
      <c r="B9722" s="1" t="s">
        <v>1844</v>
      </c>
      <c r="C9722" s="1" t="s">
        <v>261</v>
      </c>
      <c r="D9722" s="1" t="s">
        <v>153</v>
      </c>
      <c r="E9722" s="1" t="s">
        <v>631</v>
      </c>
      <c r="F9722" s="1" t="s">
        <v>2495</v>
      </c>
      <c r="G9722" s="1" t="s">
        <v>29851</v>
      </c>
      <c r="H9722" s="1" t="s">
        <v>29852</v>
      </c>
      <c r="I9722" s="4">
        <v>84.25435185185185</v>
      </c>
      <c r="J9722" s="1">
        <v>2255.09</v>
      </c>
      <c r="K9722" s="1">
        <v>377.07</v>
      </c>
      <c r="M9722" s="10">
        <f t="array" ref="M9722">_xlfn.XLOOKUP(A9722,subscriptions!B9722:B10004,subscriptions!D9722:D10004)</f>
        <v>120</v>
      </c>
      <c r="N9722" s="10">
        <f t="array" ref="N9722">_xlfn.XLOOKUP(A9722,subscriptions!B9722:B10004,subscriptions!G9722:G10004)</f>
        <v>5</v>
      </c>
      <c r="O9722" s="10">
        <v>114.0</v>
      </c>
      <c r="P9722" s="10" t="str">
        <f t="array" ref="P9722">_xlfn.XLOOKUP(A9722,subscriptions!B9722:B10004,subscriptions!C9722:C10004)</f>
        <v>Residential</v>
      </c>
      <c r="Q9722" s="10" t="s">
        <v>194</v>
      </c>
      <c r="R9722" s="10" t="s">
        <v>212</v>
      </c>
      <c r="S9722" s="10" t="s">
        <v>2046</v>
      </c>
    </row>
    <row r="9723">
      <c r="A9723" s="1" t="s">
        <v>12120</v>
      </c>
      <c r="B9723" s="1" t="s">
        <v>941</v>
      </c>
      <c r="C9723" s="1" t="s">
        <v>492</v>
      </c>
      <c r="D9723" s="1" t="s">
        <v>27</v>
      </c>
      <c r="E9723" s="1" t="s">
        <v>332</v>
      </c>
      <c r="F9723" s="1" t="s">
        <v>2280</v>
      </c>
      <c r="G9723" s="1" t="s">
        <v>29853</v>
      </c>
      <c r="H9723" s="1" t="s">
        <v>29854</v>
      </c>
      <c r="I9723" s="4">
        <v>84.33474537037037</v>
      </c>
      <c r="J9723" s="1">
        <v>980.76</v>
      </c>
      <c r="K9723" s="1">
        <v>115.65</v>
      </c>
      <c r="M9723" s="10">
        <f t="array" ref="M9723">_xlfn.XLOOKUP(A9723,subscriptions!B9723:B10004,subscriptions!D9723:D10004)</f>
        <v>120</v>
      </c>
      <c r="N9723" s="10">
        <f t="array" ref="N9723">_xlfn.XLOOKUP(A9723,subscriptions!B9723:B10004,subscriptions!G9723:G10004)</f>
        <v>10</v>
      </c>
      <c r="O9723" s="10">
        <v>108.0</v>
      </c>
      <c r="P9723" s="10" t="str">
        <f t="array" ref="P9723">_xlfn.XLOOKUP(A9723,subscriptions!B9723:B10004,subscriptions!C9723:C10004)</f>
        <v>Residential</v>
      </c>
      <c r="Q9723" s="10" t="s">
        <v>128</v>
      </c>
      <c r="R9723" s="10" t="s">
        <v>212</v>
      </c>
      <c r="S9723" s="10" t="s">
        <v>643</v>
      </c>
    </row>
    <row r="9724">
      <c r="A9724" s="1" t="s">
        <v>12121</v>
      </c>
      <c r="B9724" s="1" t="s">
        <v>941</v>
      </c>
      <c r="C9724" s="1" t="s">
        <v>391</v>
      </c>
      <c r="D9724" s="1" t="s">
        <v>27</v>
      </c>
      <c r="E9724" s="1" t="s">
        <v>239</v>
      </c>
      <c r="F9724" s="1" t="s">
        <v>1186</v>
      </c>
      <c r="G9724" s="1" t="s">
        <v>29855</v>
      </c>
      <c r="H9724" s="1" t="s">
        <v>29856</v>
      </c>
      <c r="I9724" s="4">
        <v>84.29548611111112</v>
      </c>
      <c r="J9724" s="1">
        <v>1928.1</v>
      </c>
      <c r="K9724" s="1">
        <v>328.66</v>
      </c>
      <c r="M9724" s="10">
        <f t="array" ref="M9724">_xlfn.XLOOKUP(A9724,subscriptions!B9724:B10004,subscriptions!D9724:D10004)</f>
        <v>120</v>
      </c>
      <c r="N9724" s="10">
        <f t="array" ref="N9724">_xlfn.XLOOKUP(A9724,subscriptions!B9724:B10004,subscriptions!G9724:G10004)</f>
        <v>20</v>
      </c>
      <c r="O9724" s="10">
        <v>96.0</v>
      </c>
      <c r="P9724" s="10" t="str">
        <f t="array" ref="P9724">_xlfn.XLOOKUP(A9724,subscriptions!B9724:B10004,subscriptions!C9724:C10004)</f>
        <v>Residential</v>
      </c>
      <c r="Q9724" s="10" t="s">
        <v>128</v>
      </c>
      <c r="R9724" s="10" t="s">
        <v>148</v>
      </c>
      <c r="S9724" s="10" t="s">
        <v>1026</v>
      </c>
    </row>
    <row r="9725">
      <c r="A9725" s="1" t="s">
        <v>12122</v>
      </c>
      <c r="B9725" s="1" t="s">
        <v>1044</v>
      </c>
      <c r="C9725" s="1" t="s">
        <v>764</v>
      </c>
      <c r="D9725" s="1" t="s">
        <v>27</v>
      </c>
      <c r="E9725" s="1" t="s">
        <v>111</v>
      </c>
      <c r="F9725" s="1" t="s">
        <v>1917</v>
      </c>
      <c r="G9725" s="1" t="s">
        <v>29857</v>
      </c>
      <c r="H9725" s="1" t="s">
        <v>29858</v>
      </c>
      <c r="I9725" s="4">
        <v>84.30018518518519</v>
      </c>
      <c r="J9725" s="1">
        <v>2047.34</v>
      </c>
      <c r="K9725" s="1">
        <v>386.42</v>
      </c>
      <c r="M9725" s="10">
        <f t="array" ref="M9725">_xlfn.XLOOKUP(A9725,subscriptions!B9725:B10004,subscriptions!D9725:D10004)</f>
        <v>120</v>
      </c>
      <c r="N9725" s="10">
        <f t="array" ref="N9725">_xlfn.XLOOKUP(A9725,subscriptions!B9725:B10004,subscriptions!G9725:G10004)</f>
        <v>0</v>
      </c>
      <c r="O9725" s="10">
        <v>120.0</v>
      </c>
      <c r="P9725" s="10" t="str">
        <f t="array" ref="P9725">_xlfn.XLOOKUP(A9725,subscriptions!B9725:B10004,subscriptions!C9725:C10004)</f>
        <v>Residential</v>
      </c>
      <c r="Q9725" s="10" t="s">
        <v>173</v>
      </c>
      <c r="R9725" s="10" t="s">
        <v>212</v>
      </c>
      <c r="S9725" s="10" t="s">
        <v>1172</v>
      </c>
    </row>
    <row r="9726">
      <c r="A9726" s="1" t="s">
        <v>12123</v>
      </c>
      <c r="B9726" s="1" t="s">
        <v>455</v>
      </c>
      <c r="C9726" s="1" t="s">
        <v>1200</v>
      </c>
      <c r="D9726" s="1" t="s">
        <v>27</v>
      </c>
      <c r="E9726" s="1" t="s">
        <v>262</v>
      </c>
      <c r="F9726" s="1" t="s">
        <v>2853</v>
      </c>
      <c r="G9726" s="1" t="s">
        <v>29859</v>
      </c>
      <c r="H9726" s="1" t="s">
        <v>29860</v>
      </c>
      <c r="I9726" s="4">
        <v>84.37782407407407</v>
      </c>
      <c r="J9726" s="1">
        <v>273.23</v>
      </c>
      <c r="K9726" s="1">
        <v>68.96</v>
      </c>
      <c r="M9726" s="10">
        <f t="array" ref="M9726">_xlfn.XLOOKUP(A9726,subscriptions!B9726:B10004,subscriptions!D9726:D10004)</f>
        <v>120</v>
      </c>
      <c r="N9726" s="10">
        <f t="array" ref="N9726">_xlfn.XLOOKUP(A9726,subscriptions!B9726:B10004,subscriptions!G9726:G10004)</f>
        <v>5</v>
      </c>
      <c r="O9726" s="10">
        <v>114.0</v>
      </c>
      <c r="P9726" s="10" t="str">
        <f t="array" ref="P9726">_xlfn.XLOOKUP(A9726,subscriptions!B9726:B10004,subscriptions!C9726:C10004)</f>
        <v>Residential</v>
      </c>
      <c r="Q9726" s="10" t="s">
        <v>194</v>
      </c>
      <c r="R9726" s="10" t="s">
        <v>212</v>
      </c>
      <c r="S9726" s="10" t="s">
        <v>1302</v>
      </c>
    </row>
    <row r="9727">
      <c r="A9727" s="1" t="s">
        <v>12124</v>
      </c>
      <c r="B9727" s="1" t="s">
        <v>295</v>
      </c>
      <c r="C9727" s="1" t="s">
        <v>556</v>
      </c>
      <c r="D9727" s="1" t="s">
        <v>153</v>
      </c>
      <c r="E9727" s="1" t="s">
        <v>239</v>
      </c>
      <c r="F9727" s="1" t="s">
        <v>2132</v>
      </c>
      <c r="G9727" s="1" t="s">
        <v>29861</v>
      </c>
      <c r="H9727" s="1" t="s">
        <v>29862</v>
      </c>
      <c r="I9727" s="4">
        <v>84.37711805555556</v>
      </c>
      <c r="J9727" s="1">
        <v>5129.97</v>
      </c>
      <c r="K9727" s="1">
        <v>434.59</v>
      </c>
      <c r="M9727" s="10">
        <f t="array" ref="M9727">_xlfn.XLOOKUP(A9727,subscriptions!B9727:B10004,subscriptions!D9727:D10004)</f>
        <v>80</v>
      </c>
      <c r="N9727" s="10">
        <f t="array" ref="N9727">_xlfn.XLOOKUP(A9727,subscriptions!B9727:B10004,subscriptions!G9727:G10004)</f>
        <v>10</v>
      </c>
      <c r="O9727" s="10">
        <v>72.0</v>
      </c>
      <c r="P9727" s="10" t="str">
        <f t="array" ref="P9727">_xlfn.XLOOKUP(A9727,subscriptions!B9727:B10004,subscriptions!C9727:C10004)</f>
        <v>Roam</v>
      </c>
      <c r="Q9727" s="10" t="s">
        <v>128</v>
      </c>
      <c r="R9727" s="10" t="s">
        <v>148</v>
      </c>
      <c r="S9727" s="10" t="s">
        <v>1360</v>
      </c>
    </row>
    <row r="9728">
      <c r="A9728" s="1" t="s">
        <v>12127</v>
      </c>
      <c r="B9728" s="1" t="s">
        <v>425</v>
      </c>
      <c r="C9728" s="1" t="s">
        <v>1833</v>
      </c>
      <c r="D9728" s="1" t="s">
        <v>153</v>
      </c>
      <c r="E9728" s="1" t="s">
        <v>631</v>
      </c>
      <c r="F9728" s="1" t="s">
        <v>922</v>
      </c>
      <c r="G9728" s="1" t="s">
        <v>29863</v>
      </c>
      <c r="H9728" s="1" t="s">
        <v>29864</v>
      </c>
      <c r="I9728" s="4">
        <v>84.38355324074074</v>
      </c>
      <c r="J9728" s="1">
        <v>2630.82</v>
      </c>
      <c r="K9728" s="1">
        <v>495.96</v>
      </c>
      <c r="M9728" s="10">
        <f t="array" ref="M9728">_xlfn.XLOOKUP(A9728,subscriptions!B9728:B10004,subscriptions!D9728:D10004)</f>
        <v>120</v>
      </c>
      <c r="N9728" s="10">
        <f t="array" ref="N9728">_xlfn.XLOOKUP(A9728,subscriptions!B9728:B10004,subscriptions!G9728:G10004)</f>
        <v>20</v>
      </c>
      <c r="O9728" s="10">
        <v>96.0</v>
      </c>
      <c r="P9728" s="10" t="str">
        <f t="array" ref="P9728">_xlfn.XLOOKUP(A9728,subscriptions!B9728:B10004,subscriptions!C9728:C10004)</f>
        <v>Residential</v>
      </c>
      <c r="Q9728" s="10" t="s">
        <v>128</v>
      </c>
      <c r="R9728" s="10" t="s">
        <v>148</v>
      </c>
      <c r="S9728" s="10" t="s">
        <v>882</v>
      </c>
    </row>
    <row r="9729">
      <c r="A9729" s="1" t="s">
        <v>12128</v>
      </c>
      <c r="B9729" s="1" t="s">
        <v>472</v>
      </c>
      <c r="C9729" s="1" t="s">
        <v>237</v>
      </c>
      <c r="D9729" s="1" t="s">
        <v>27</v>
      </c>
      <c r="E9729" s="1" t="s">
        <v>262</v>
      </c>
      <c r="F9729" s="1" t="s">
        <v>263</v>
      </c>
      <c r="G9729" s="1" t="s">
        <v>29865</v>
      </c>
      <c r="H9729" s="1" t="s">
        <v>29866</v>
      </c>
      <c r="I9729" s="4">
        <v>84.17518518518519</v>
      </c>
      <c r="J9729" s="1">
        <v>393.15</v>
      </c>
      <c r="K9729" s="1">
        <v>105.25</v>
      </c>
      <c r="M9729" s="10">
        <f t="array" ref="M9729">_xlfn.XLOOKUP(A9729,subscriptions!B9729:B10004,subscriptions!D9729:D10004)</f>
        <v>80</v>
      </c>
      <c r="N9729" s="10">
        <f t="array" ref="N9729">_xlfn.XLOOKUP(A9729,subscriptions!B9729:B10004,subscriptions!G9729:G10004)</f>
        <v>0</v>
      </c>
      <c r="O9729" s="10">
        <v>80.0</v>
      </c>
      <c r="P9729" s="10" t="str">
        <f t="array" ref="P9729">_xlfn.XLOOKUP(A9729,subscriptions!B9729:B10004,subscriptions!C9729:C10004)</f>
        <v>Roam</v>
      </c>
      <c r="Q9729" s="10" t="s">
        <v>173</v>
      </c>
      <c r="R9729" s="10" t="s">
        <v>148</v>
      </c>
      <c r="S9729" s="10" t="s">
        <v>1198</v>
      </c>
    </row>
    <row r="9730">
      <c r="A9730" s="1" t="s">
        <v>12129</v>
      </c>
      <c r="B9730" s="1" t="s">
        <v>6037</v>
      </c>
      <c r="C9730" s="1" t="s">
        <v>800</v>
      </c>
      <c r="D9730" s="1" t="s">
        <v>27</v>
      </c>
      <c r="E9730" s="1" t="s">
        <v>714</v>
      </c>
      <c r="F9730" s="1" t="s">
        <v>828</v>
      </c>
      <c r="G9730" s="1" t="s">
        <v>29867</v>
      </c>
      <c r="H9730" s="1" t="s">
        <v>29868</v>
      </c>
      <c r="I9730" s="4">
        <v>84.25857638888888</v>
      </c>
      <c r="J9730" s="1">
        <v>359.0</v>
      </c>
      <c r="K9730" s="1">
        <v>100.52</v>
      </c>
      <c r="M9730" s="10">
        <f t="array" ref="M9730">_xlfn.XLOOKUP(A9730,subscriptions!B9730:B10004,subscriptions!D9730:D10004)</f>
        <v>120</v>
      </c>
      <c r="N9730" s="10">
        <f t="array" ref="N9730">_xlfn.XLOOKUP(A9730,subscriptions!B9730:B10004,subscriptions!G9730:G10004)</f>
        <v>5</v>
      </c>
      <c r="O9730" s="10">
        <v>114.0</v>
      </c>
      <c r="P9730" s="10" t="str">
        <f t="array" ref="P9730">_xlfn.XLOOKUP(A9730,subscriptions!B9730:B10004,subscriptions!C9730:C10004)</f>
        <v>Residential</v>
      </c>
      <c r="Q9730" s="10" t="s">
        <v>194</v>
      </c>
      <c r="R9730" s="10" t="s">
        <v>212</v>
      </c>
      <c r="S9730" s="10" t="s">
        <v>4148</v>
      </c>
    </row>
    <row r="9731">
      <c r="A9731" s="1" t="s">
        <v>12130</v>
      </c>
      <c r="B9731" s="1" t="s">
        <v>899</v>
      </c>
      <c r="C9731" s="1" t="s">
        <v>2483</v>
      </c>
      <c r="D9731" s="1" t="s">
        <v>27</v>
      </c>
      <c r="E9731" s="1" t="s">
        <v>280</v>
      </c>
      <c r="F9731" s="1" t="s">
        <v>494</v>
      </c>
      <c r="G9731" s="1" t="s">
        <v>29869</v>
      </c>
      <c r="H9731" s="1" t="s">
        <v>29870</v>
      </c>
      <c r="I9731" s="4">
        <v>84.3405787037037</v>
      </c>
      <c r="J9731" s="1">
        <v>251.43</v>
      </c>
      <c r="K9731" s="1">
        <v>59.45</v>
      </c>
      <c r="M9731" s="10">
        <f t="array" ref="M9731">_xlfn.XLOOKUP(A9731,subscriptions!B9731:B10004,subscriptions!D9731:D10004)</f>
        <v>120</v>
      </c>
      <c r="N9731" s="10">
        <f t="array" ref="N9731">_xlfn.XLOOKUP(A9731,subscriptions!B9731:B10004,subscriptions!G9731:G10004)</f>
        <v>10</v>
      </c>
      <c r="O9731" s="10">
        <v>108.0</v>
      </c>
      <c r="P9731" s="10" t="str">
        <f t="array" ref="P9731">_xlfn.XLOOKUP(A9731,subscriptions!B9731:B10004,subscriptions!C9731:C10004)</f>
        <v>Residential</v>
      </c>
      <c r="Q9731" s="10" t="s">
        <v>128</v>
      </c>
      <c r="R9731" s="10" t="s">
        <v>212</v>
      </c>
      <c r="S9731" s="10" t="s">
        <v>616</v>
      </c>
    </row>
    <row r="9732">
      <c r="A9732" s="1" t="s">
        <v>12131</v>
      </c>
      <c r="B9732" s="1" t="s">
        <v>1984</v>
      </c>
      <c r="C9732" s="1" t="s">
        <v>1507</v>
      </c>
      <c r="D9732" s="1" t="s">
        <v>153</v>
      </c>
      <c r="E9732" s="1" t="s">
        <v>219</v>
      </c>
      <c r="F9732" s="1" t="s">
        <v>574</v>
      </c>
      <c r="G9732" s="1" t="s">
        <v>29871</v>
      </c>
      <c r="H9732" s="1" t="s">
        <v>29872</v>
      </c>
      <c r="I9732" s="4">
        <v>84.42016203703703</v>
      </c>
      <c r="J9732" s="1">
        <v>273.41</v>
      </c>
      <c r="K9732" s="1">
        <v>63.98</v>
      </c>
      <c r="M9732" s="10">
        <f t="array" ref="M9732">_xlfn.XLOOKUP(A9732,subscriptions!B9732:B10004,subscriptions!D9732:D10004)</f>
        <v>120</v>
      </c>
      <c r="N9732" s="10">
        <f t="array" ref="N9732">_xlfn.XLOOKUP(A9732,subscriptions!B9732:B10004,subscriptions!G9732:G10004)</f>
        <v>20</v>
      </c>
      <c r="O9732" s="10">
        <v>96.0</v>
      </c>
      <c r="P9732" s="10" t="str">
        <f t="array" ref="P9732">_xlfn.XLOOKUP(A9732,subscriptions!B9732:B10004,subscriptions!C9732:C10004)</f>
        <v>Residential</v>
      </c>
      <c r="Q9732" s="10" t="s">
        <v>128</v>
      </c>
      <c r="R9732" s="10" t="s">
        <v>148</v>
      </c>
      <c r="S9732" s="10" t="s">
        <v>940</v>
      </c>
    </row>
    <row r="9733">
      <c r="A9733" s="1" t="s">
        <v>12132</v>
      </c>
      <c r="B9733" s="1" t="s">
        <v>1460</v>
      </c>
      <c r="C9733" s="1" t="s">
        <v>261</v>
      </c>
      <c r="D9733" s="1" t="s">
        <v>27</v>
      </c>
      <c r="E9733" s="1" t="s">
        <v>179</v>
      </c>
      <c r="F9733" s="1" t="s">
        <v>357</v>
      </c>
      <c r="G9733" s="1" t="s">
        <v>29873</v>
      </c>
      <c r="H9733" s="1" t="s">
        <v>29874</v>
      </c>
      <c r="I9733" s="4">
        <v>84.29604166666667</v>
      </c>
      <c r="J9733" s="1">
        <v>2118.45</v>
      </c>
      <c r="K9733" s="1">
        <v>310.03</v>
      </c>
      <c r="L9733" s="1">
        <v>100.0</v>
      </c>
      <c r="M9733" s="10">
        <f t="array" ref="M9733">_xlfn.XLOOKUP(A9733,subscriptions!B9733:B10004,subscriptions!D9733:D10004)</f>
        <v>80</v>
      </c>
      <c r="N9733" s="10">
        <f t="array" ref="N9733">_xlfn.XLOOKUP(A9733,subscriptions!B9733:B10004,subscriptions!G9733:G10004)</f>
        <v>0</v>
      </c>
      <c r="O9733" s="10">
        <v>80.0</v>
      </c>
      <c r="P9733" s="10" t="str">
        <f t="array" ref="P9733">_xlfn.XLOOKUP(A9733,subscriptions!B9733:B10004,subscriptions!C9733:C10004)</f>
        <v>Roam</v>
      </c>
      <c r="Q9733" s="10" t="s">
        <v>173</v>
      </c>
      <c r="R9733" s="10" t="s">
        <v>148</v>
      </c>
      <c r="S9733" s="10" t="s">
        <v>655</v>
      </c>
    </row>
    <row r="9734">
      <c r="A9734" s="1" t="s">
        <v>12133</v>
      </c>
      <c r="B9734" s="1" t="s">
        <v>312</v>
      </c>
      <c r="C9734" s="1" t="s">
        <v>1678</v>
      </c>
      <c r="D9734" s="1" t="s">
        <v>153</v>
      </c>
      <c r="E9734" s="1" t="s">
        <v>262</v>
      </c>
      <c r="F9734" s="1" t="s">
        <v>2853</v>
      </c>
      <c r="G9734" s="1" t="s">
        <v>29875</v>
      </c>
      <c r="H9734" s="1" t="s">
        <v>29876</v>
      </c>
      <c r="I9734" s="4">
        <v>84.16738425925926</v>
      </c>
      <c r="J9734" s="1">
        <v>1001.34</v>
      </c>
      <c r="K9734" s="1">
        <v>239.67</v>
      </c>
      <c r="M9734" s="10">
        <f t="array" ref="M9734">_xlfn.XLOOKUP(A9734,subscriptions!B9734:B10004,subscriptions!D9734:D10004)</f>
        <v>120</v>
      </c>
      <c r="N9734" s="10">
        <f t="array" ref="N9734">_xlfn.XLOOKUP(A9734,subscriptions!B9734:B10004,subscriptions!G9734:G10004)</f>
        <v>5</v>
      </c>
      <c r="O9734" s="10">
        <v>114.0</v>
      </c>
      <c r="P9734" s="10" t="str">
        <f t="array" ref="P9734">_xlfn.XLOOKUP(A9734,subscriptions!B9734:B10004,subscriptions!C9734:C10004)</f>
        <v>Residential</v>
      </c>
      <c r="Q9734" s="10" t="s">
        <v>194</v>
      </c>
      <c r="R9734" s="10" t="s">
        <v>212</v>
      </c>
      <c r="S9734" s="10" t="s">
        <v>1412</v>
      </c>
    </row>
    <row r="9735">
      <c r="A9735" s="1" t="s">
        <v>12134</v>
      </c>
      <c r="B9735" s="1" t="s">
        <v>1303</v>
      </c>
      <c r="C9735" s="1" t="s">
        <v>133</v>
      </c>
      <c r="D9735" s="1" t="s">
        <v>153</v>
      </c>
      <c r="E9735" s="1" t="s">
        <v>239</v>
      </c>
      <c r="F9735" s="1" t="s">
        <v>2364</v>
      </c>
      <c r="G9735" s="1" t="s">
        <v>29877</v>
      </c>
      <c r="H9735" s="1" t="s">
        <v>29878</v>
      </c>
      <c r="I9735" s="4">
        <v>84.16760416666666</v>
      </c>
      <c r="J9735" s="1">
        <v>2341.33</v>
      </c>
      <c r="K9735" s="1">
        <v>339.15</v>
      </c>
      <c r="M9735" s="10">
        <f t="array" ref="M9735">_xlfn.XLOOKUP(A9735,subscriptions!B9735:B10004,subscriptions!D9735:D10004)</f>
        <v>80</v>
      </c>
      <c r="N9735" s="10">
        <f t="array" ref="N9735">_xlfn.XLOOKUP(A9735,subscriptions!B9735:B10004,subscriptions!G9735:G10004)</f>
        <v>10</v>
      </c>
      <c r="O9735" s="10">
        <v>72.0</v>
      </c>
      <c r="P9735" s="10" t="str">
        <f t="array" ref="P9735">_xlfn.XLOOKUP(A9735,subscriptions!B9735:B10004,subscriptions!C9735:C10004)</f>
        <v>Roam</v>
      </c>
      <c r="Q9735" s="10" t="s">
        <v>128</v>
      </c>
      <c r="R9735" s="10" t="s">
        <v>148</v>
      </c>
      <c r="S9735" s="10" t="s">
        <v>1412</v>
      </c>
    </row>
    <row r="9736">
      <c r="A9736" s="1" t="s">
        <v>12135</v>
      </c>
      <c r="B9736" s="1" t="s">
        <v>295</v>
      </c>
      <c r="C9736" s="1" t="s">
        <v>871</v>
      </c>
      <c r="D9736" s="1" t="s">
        <v>153</v>
      </c>
      <c r="E9736" s="1" t="s">
        <v>332</v>
      </c>
      <c r="F9736" s="1" t="s">
        <v>2415</v>
      </c>
      <c r="G9736" s="1" t="s">
        <v>29879</v>
      </c>
      <c r="H9736" s="1" t="s">
        <v>29880</v>
      </c>
      <c r="I9736" s="4">
        <v>84.37802083333334</v>
      </c>
      <c r="J9736" s="1">
        <v>2107.14</v>
      </c>
      <c r="K9736" s="1">
        <v>243.87</v>
      </c>
      <c r="M9736" s="10">
        <f t="array" ref="M9736">_xlfn.XLOOKUP(A9736,subscriptions!B9736:B10004,subscriptions!D9736:D10004)</f>
        <v>120</v>
      </c>
      <c r="N9736" s="10">
        <f t="array" ref="N9736">_xlfn.XLOOKUP(A9736,subscriptions!B9736:B10004,subscriptions!G9736:G10004)</f>
        <v>20</v>
      </c>
      <c r="O9736" s="10">
        <v>96.0</v>
      </c>
      <c r="P9736" s="10" t="str">
        <f t="array" ref="P9736">_xlfn.XLOOKUP(A9736,subscriptions!B9736:B10004,subscriptions!C9736:C10004)</f>
        <v>Residential</v>
      </c>
      <c r="Q9736" s="10" t="s">
        <v>128</v>
      </c>
      <c r="R9736" s="10" t="s">
        <v>148</v>
      </c>
      <c r="S9736" s="10" t="s">
        <v>1302</v>
      </c>
    </row>
    <row r="9737">
      <c r="A9737" s="1" t="s">
        <v>12136</v>
      </c>
      <c r="B9737" s="1" t="s">
        <v>763</v>
      </c>
      <c r="C9737" s="1" t="s">
        <v>1876</v>
      </c>
      <c r="D9737" s="1" t="s">
        <v>27</v>
      </c>
      <c r="E9737" s="1" t="s">
        <v>219</v>
      </c>
      <c r="F9737" s="1" t="s">
        <v>590</v>
      </c>
      <c r="G9737" s="1" t="s">
        <v>29881</v>
      </c>
      <c r="H9737" s="1" t="s">
        <v>29882</v>
      </c>
      <c r="I9737" s="4">
        <v>84.37732638888889</v>
      </c>
      <c r="J9737" s="1">
        <v>1441.83</v>
      </c>
      <c r="K9737" s="1">
        <v>292.34</v>
      </c>
      <c r="M9737" s="10">
        <f t="array" ref="M9737">_xlfn.XLOOKUP(A9737,subscriptions!B9737:B10004,subscriptions!D9737:D10004)</f>
        <v>80</v>
      </c>
      <c r="N9737" s="10">
        <f t="array" ref="N9737">_xlfn.XLOOKUP(A9737,subscriptions!B9737:B10004,subscriptions!G9737:G10004)</f>
        <v>0</v>
      </c>
      <c r="O9737" s="10">
        <v>80.0</v>
      </c>
      <c r="P9737" s="10" t="str">
        <f t="array" ref="P9737">_xlfn.XLOOKUP(A9737,subscriptions!B9737:B10004,subscriptions!C9737:C10004)</f>
        <v>Roam</v>
      </c>
      <c r="Q9737" s="10" t="s">
        <v>173</v>
      </c>
      <c r="R9737" s="10" t="s">
        <v>148</v>
      </c>
      <c r="S9737" s="10" t="s">
        <v>1360</v>
      </c>
    </row>
    <row r="9738">
      <c r="A9738" s="1" t="s">
        <v>12137</v>
      </c>
      <c r="B9738" s="1" t="s">
        <v>409</v>
      </c>
      <c r="C9738" s="1" t="s">
        <v>1200</v>
      </c>
      <c r="D9738" s="1" t="s">
        <v>27</v>
      </c>
      <c r="E9738" s="1" t="s">
        <v>111</v>
      </c>
      <c r="F9738" s="1" t="s">
        <v>1906</v>
      </c>
      <c r="G9738" s="1" t="s">
        <v>29883</v>
      </c>
      <c r="H9738" s="1" t="s">
        <v>29884</v>
      </c>
      <c r="I9738" s="4">
        <v>84.29665509259259</v>
      </c>
      <c r="J9738" s="1">
        <v>1789.3</v>
      </c>
      <c r="K9738" s="1">
        <v>194.82</v>
      </c>
      <c r="M9738" s="10">
        <f t="array" ref="M9738">_xlfn.XLOOKUP(A9738,subscriptions!B9738:B10004,subscriptions!D9738:D10004)</f>
        <v>50</v>
      </c>
      <c r="N9738" s="10">
        <f t="array" ref="N9738">_xlfn.XLOOKUP(A9738,subscriptions!B9738:B10004,subscriptions!G9738:G10004)</f>
        <v>5</v>
      </c>
      <c r="O9738" s="10">
        <v>47.5</v>
      </c>
      <c r="P9738" s="10" t="str">
        <f t="array" ref="P9738">_xlfn.XLOOKUP(A9738,subscriptions!B9738:B10004,subscriptions!C9738:C10004)</f>
        <v>Mini</v>
      </c>
      <c r="Q9738" s="10" t="s">
        <v>194</v>
      </c>
      <c r="R9738" s="10" t="s">
        <v>148</v>
      </c>
      <c r="S9738" s="10" t="s">
        <v>373</v>
      </c>
    </row>
    <row r="9739">
      <c r="A9739" s="1" t="s">
        <v>12138</v>
      </c>
      <c r="B9739" s="1" t="s">
        <v>2788</v>
      </c>
      <c r="C9739" s="1" t="s">
        <v>492</v>
      </c>
      <c r="D9739" s="1" t="s">
        <v>153</v>
      </c>
      <c r="E9739" s="1" t="s">
        <v>28</v>
      </c>
      <c r="F9739" s="1" t="s">
        <v>2097</v>
      </c>
      <c r="G9739" s="1" t="s">
        <v>29885</v>
      </c>
      <c r="H9739" s="1" t="s">
        <v>29886</v>
      </c>
      <c r="I9739" s="4">
        <v>84.33695601851852</v>
      </c>
      <c r="J9739" s="1">
        <v>77.79</v>
      </c>
      <c r="K9739" s="1">
        <v>17.74</v>
      </c>
      <c r="M9739" s="10">
        <f t="array" ref="M9739">_xlfn.XLOOKUP(A9739,subscriptions!B9739:B10004,subscriptions!D9739:D10004)</f>
        <v>120</v>
      </c>
      <c r="N9739" s="10">
        <f t="array" ref="N9739">_xlfn.XLOOKUP(A9739,subscriptions!B9739:B10004,subscriptions!G9739:G10004)</f>
        <v>10</v>
      </c>
      <c r="O9739" s="10">
        <v>108.0</v>
      </c>
      <c r="P9739" s="10" t="str">
        <f t="array" ref="P9739">_xlfn.XLOOKUP(A9739,subscriptions!B9739:B10004,subscriptions!C9739:C10004)</f>
        <v>Residential</v>
      </c>
      <c r="Q9739" s="10" t="s">
        <v>128</v>
      </c>
      <c r="R9739" s="10" t="s">
        <v>212</v>
      </c>
      <c r="S9739" s="10" t="s">
        <v>968</v>
      </c>
    </row>
    <row r="9740">
      <c r="A9740" s="1" t="s">
        <v>12139</v>
      </c>
      <c r="B9740" s="1" t="s">
        <v>1262</v>
      </c>
      <c r="C9740" s="1" t="s">
        <v>152</v>
      </c>
      <c r="D9740" s="1" t="s">
        <v>27</v>
      </c>
      <c r="E9740" s="1" t="s">
        <v>219</v>
      </c>
      <c r="F9740" s="1" t="s">
        <v>971</v>
      </c>
      <c r="G9740" s="1" t="s">
        <v>29887</v>
      </c>
      <c r="H9740" s="1" t="s">
        <v>29888</v>
      </c>
      <c r="I9740" s="4">
        <v>84.33971064814814</v>
      </c>
      <c r="J9740" s="1">
        <v>610.46</v>
      </c>
      <c r="K9740" s="1">
        <v>71.24</v>
      </c>
      <c r="M9740" s="10">
        <f t="array" ref="M9740">_xlfn.XLOOKUP(A9740,subscriptions!B9740:B10004,subscriptions!D9740:D10004)</f>
        <v>120</v>
      </c>
      <c r="N9740" s="10">
        <f t="array" ref="N9740">_xlfn.XLOOKUP(A9740,subscriptions!B9740:B10004,subscriptions!G9740:G10004)</f>
        <v>20</v>
      </c>
      <c r="O9740" s="10">
        <v>96.0</v>
      </c>
      <c r="P9740" s="10" t="str">
        <f t="array" ref="P9740">_xlfn.XLOOKUP(A9740,subscriptions!B9740:B10004,subscriptions!C9740:C10004)</f>
        <v>Residential</v>
      </c>
      <c r="Q9740" s="10" t="s">
        <v>128</v>
      </c>
      <c r="R9740" s="10" t="s">
        <v>148</v>
      </c>
      <c r="S9740" s="10" t="s">
        <v>234</v>
      </c>
    </row>
    <row r="9741">
      <c r="A9741" s="1" t="s">
        <v>12142</v>
      </c>
      <c r="B9741" s="1" t="s">
        <v>899</v>
      </c>
      <c r="C9741" s="1" t="s">
        <v>426</v>
      </c>
      <c r="D9741" s="1" t="s">
        <v>27</v>
      </c>
      <c r="E9741" s="1" t="s">
        <v>111</v>
      </c>
      <c r="F9741" s="1" t="s">
        <v>1227</v>
      </c>
      <c r="G9741" s="1" t="s">
        <v>29889</v>
      </c>
      <c r="H9741" s="1" t="s">
        <v>29890</v>
      </c>
      <c r="I9741" s="4">
        <v>84.37710648148148</v>
      </c>
      <c r="J9741" s="1">
        <v>1573.43</v>
      </c>
      <c r="K9741" s="1">
        <v>382.79</v>
      </c>
      <c r="M9741" s="10">
        <f t="array" ref="M9741">_xlfn.XLOOKUP(A9741,subscriptions!B9741:B10004,subscriptions!D9741:D10004)</f>
        <v>80</v>
      </c>
      <c r="N9741" s="10">
        <f t="array" ref="N9741">_xlfn.XLOOKUP(A9741,subscriptions!B9741:B10004,subscriptions!G9741:G10004)</f>
        <v>0</v>
      </c>
      <c r="O9741" s="10">
        <v>80.0</v>
      </c>
      <c r="P9741" s="10" t="str">
        <f t="array" ref="P9741">_xlfn.XLOOKUP(A9741,subscriptions!B9741:B10004,subscriptions!C9741:C10004)</f>
        <v>Roam</v>
      </c>
      <c r="Q9741" s="10" t="s">
        <v>173</v>
      </c>
      <c r="R9741" s="10" t="s">
        <v>148</v>
      </c>
      <c r="S9741" s="10" t="s">
        <v>1360</v>
      </c>
    </row>
    <row r="9742">
      <c r="A9742" s="1" t="s">
        <v>12143</v>
      </c>
      <c r="B9742" s="1" t="s">
        <v>1141</v>
      </c>
      <c r="C9742" s="1" t="s">
        <v>1415</v>
      </c>
      <c r="D9742" s="1" t="s">
        <v>27</v>
      </c>
      <c r="E9742" s="1" t="s">
        <v>280</v>
      </c>
      <c r="F9742" s="1" t="s">
        <v>2239</v>
      </c>
      <c r="G9742" s="1" t="s">
        <v>29891</v>
      </c>
      <c r="H9742" s="1" t="s">
        <v>29892</v>
      </c>
      <c r="I9742" s="4">
        <v>84.2565625</v>
      </c>
      <c r="J9742" s="1">
        <v>64.08</v>
      </c>
      <c r="K9742" s="1">
        <v>14.63</v>
      </c>
      <c r="M9742" s="10">
        <f t="array" ref="M9742">_xlfn.XLOOKUP(A9742,subscriptions!B9742:B10004,subscriptions!D9742:D10004)</f>
        <v>80</v>
      </c>
      <c r="N9742" s="10">
        <f t="array" ref="N9742">_xlfn.XLOOKUP(A9742,subscriptions!B9742:B10004,subscriptions!G9742:G10004)</f>
        <v>5</v>
      </c>
      <c r="O9742" s="10">
        <v>76.0</v>
      </c>
      <c r="P9742" s="10" t="str">
        <f t="array" ref="P9742">_xlfn.XLOOKUP(A9742,subscriptions!B9742:B10004,subscriptions!C9742:C10004)</f>
        <v>Roam</v>
      </c>
      <c r="Q9742" s="10" t="s">
        <v>194</v>
      </c>
      <c r="R9742" s="10" t="s">
        <v>148</v>
      </c>
      <c r="S9742" s="10" t="s">
        <v>130</v>
      </c>
    </row>
    <row r="9743">
      <c r="A9743" s="1" t="s">
        <v>12144</v>
      </c>
      <c r="B9743" s="1" t="s">
        <v>375</v>
      </c>
      <c r="C9743" s="1" t="s">
        <v>110</v>
      </c>
      <c r="D9743" s="1" t="s">
        <v>27</v>
      </c>
      <c r="E9743" s="1" t="s">
        <v>332</v>
      </c>
      <c r="F9743" s="1" t="s">
        <v>736</v>
      </c>
      <c r="G9743" s="1" t="s">
        <v>29893</v>
      </c>
      <c r="H9743" s="1" t="s">
        <v>29894</v>
      </c>
      <c r="I9743" s="4">
        <v>84.25657407407408</v>
      </c>
      <c r="J9743" s="1">
        <v>100.3</v>
      </c>
      <c r="K9743" s="1">
        <v>27.36</v>
      </c>
      <c r="M9743" s="10">
        <f t="array" ref="M9743">_xlfn.XLOOKUP(A9743,subscriptions!B9743:B10004,subscriptions!D9743:D10004)</f>
        <v>120</v>
      </c>
      <c r="N9743" s="10">
        <f t="array" ref="N9743">_xlfn.XLOOKUP(A9743,subscriptions!B9743:B10004,subscriptions!G9743:G10004)</f>
        <v>10</v>
      </c>
      <c r="O9743" s="10">
        <v>108.0</v>
      </c>
      <c r="P9743" s="10" t="str">
        <f t="array" ref="P9743">_xlfn.XLOOKUP(A9743,subscriptions!B9743:B10004,subscriptions!C9743:C10004)</f>
        <v>Residential</v>
      </c>
      <c r="Q9743" s="10" t="s">
        <v>128</v>
      </c>
      <c r="R9743" s="10" t="s">
        <v>212</v>
      </c>
      <c r="S9743" s="10" t="s">
        <v>130</v>
      </c>
    </row>
    <row r="9744">
      <c r="A9744" s="1" t="s">
        <v>12145</v>
      </c>
      <c r="B9744" s="1" t="s">
        <v>236</v>
      </c>
      <c r="C9744" s="1" t="s">
        <v>764</v>
      </c>
      <c r="D9744" s="1" t="s">
        <v>153</v>
      </c>
      <c r="E9744" s="1" t="s">
        <v>111</v>
      </c>
      <c r="F9744" s="1" t="s">
        <v>3756</v>
      </c>
      <c r="G9744" s="1" t="s">
        <v>29895</v>
      </c>
      <c r="H9744" s="1" t="s">
        <v>29896</v>
      </c>
      <c r="I9744" s="4">
        <v>84.33496527777778</v>
      </c>
      <c r="J9744" s="1">
        <v>2914.68</v>
      </c>
      <c r="K9744" s="1">
        <v>278.63</v>
      </c>
      <c r="M9744" s="10">
        <f t="array" ref="M9744">_xlfn.XLOOKUP(A9744,subscriptions!B9744:B10004,subscriptions!D9744:D10004)</f>
        <v>80</v>
      </c>
      <c r="N9744" s="10">
        <f t="array" ref="N9744">_xlfn.XLOOKUP(A9744,subscriptions!B9744:B10004,subscriptions!G9744:G10004)</f>
        <v>20</v>
      </c>
      <c r="O9744" s="10">
        <v>64.0</v>
      </c>
      <c r="P9744" s="10" t="str">
        <f t="array" ref="P9744">_xlfn.XLOOKUP(A9744,subscriptions!B9744:B10004,subscriptions!C9744:C10004)</f>
        <v>Roam</v>
      </c>
      <c r="Q9744" s="10" t="s">
        <v>128</v>
      </c>
      <c r="R9744" s="10" t="s">
        <v>148</v>
      </c>
      <c r="S9744" s="10" t="s">
        <v>643</v>
      </c>
    </row>
    <row r="9745">
      <c r="A9745" s="1" t="s">
        <v>12146</v>
      </c>
      <c r="B9745" s="1" t="s">
        <v>645</v>
      </c>
      <c r="C9745" s="1" t="s">
        <v>1200</v>
      </c>
      <c r="D9745" s="1" t="s">
        <v>153</v>
      </c>
      <c r="E9745" s="1" t="s">
        <v>239</v>
      </c>
      <c r="F9745" s="1" t="s">
        <v>606</v>
      </c>
      <c r="G9745" s="1" t="s">
        <v>29897</v>
      </c>
      <c r="H9745" s="1" t="s">
        <v>29898</v>
      </c>
      <c r="I9745" s="4">
        <v>84.4208912037037</v>
      </c>
      <c r="J9745" s="1">
        <v>1778.14</v>
      </c>
      <c r="K9745" s="1">
        <v>439.45</v>
      </c>
      <c r="M9745" s="10">
        <f t="array" ref="M9745">_xlfn.XLOOKUP(A9745,subscriptions!B9745:B10004,subscriptions!D9745:D10004)</f>
        <v>250</v>
      </c>
      <c r="N9745" s="10">
        <f t="array" ref="N9745">_xlfn.XLOOKUP(A9745,subscriptions!B9745:B10004,subscriptions!G9745:G10004)</f>
        <v>0</v>
      </c>
      <c r="O9745" s="10">
        <v>250.0</v>
      </c>
      <c r="P9745" s="10" t="str">
        <f t="array" ref="P9745">_xlfn.XLOOKUP(A9745,subscriptions!B9745:B10004,subscriptions!C9745:C10004)</f>
        <v>Business</v>
      </c>
      <c r="Q9745" s="10" t="s">
        <v>173</v>
      </c>
      <c r="R9745" s="10" t="s">
        <v>129</v>
      </c>
      <c r="S9745" s="10" t="s">
        <v>2152</v>
      </c>
    </row>
    <row r="9746">
      <c r="A9746" s="1" t="s">
        <v>12147</v>
      </c>
      <c r="B9746" s="1" t="s">
        <v>4627</v>
      </c>
      <c r="C9746" s="1" t="s">
        <v>1833</v>
      </c>
      <c r="D9746" s="1" t="s">
        <v>27</v>
      </c>
      <c r="E9746" s="1" t="s">
        <v>179</v>
      </c>
      <c r="F9746" s="1" t="s">
        <v>357</v>
      </c>
      <c r="G9746" s="1" t="s">
        <v>29899</v>
      </c>
      <c r="H9746" s="1" t="s">
        <v>29900</v>
      </c>
      <c r="I9746" s="4">
        <v>84.21701388888889</v>
      </c>
      <c r="J9746" s="1">
        <v>512.58</v>
      </c>
      <c r="K9746" s="1">
        <v>57.91</v>
      </c>
      <c r="L9746" s="1">
        <v>100.0</v>
      </c>
      <c r="M9746" s="10">
        <f t="array" ref="M9746">_xlfn.XLOOKUP(A9746,subscriptions!B9746:B10004,subscriptions!D9746:D10004)</f>
        <v>250</v>
      </c>
      <c r="N9746" s="10">
        <f t="array" ref="N9746">_xlfn.XLOOKUP(A9746,subscriptions!B9746:B10004,subscriptions!G9746:G10004)</f>
        <v>5</v>
      </c>
      <c r="O9746" s="10">
        <v>237.5</v>
      </c>
      <c r="P9746" s="10" t="str">
        <f t="array" ref="P9746">_xlfn.XLOOKUP(A9746,subscriptions!B9746:B10004,subscriptions!C9746:C10004)</f>
        <v>Business</v>
      </c>
      <c r="Q9746" s="10" t="s">
        <v>194</v>
      </c>
      <c r="R9746" s="10" t="s">
        <v>129</v>
      </c>
      <c r="S9746" s="10" t="s">
        <v>453</v>
      </c>
    </row>
    <row r="9747">
      <c r="A9747" s="1" t="s">
        <v>12148</v>
      </c>
      <c r="B9747" s="1" t="s">
        <v>329</v>
      </c>
      <c r="C9747" s="1" t="s">
        <v>1200</v>
      </c>
      <c r="D9747" s="1" t="s">
        <v>27</v>
      </c>
      <c r="E9747" s="1" t="s">
        <v>262</v>
      </c>
      <c r="F9747" s="1" t="s">
        <v>4113</v>
      </c>
      <c r="G9747" s="1" t="s">
        <v>29901</v>
      </c>
      <c r="H9747" s="1" t="s">
        <v>29902</v>
      </c>
      <c r="I9747" s="4">
        <v>84.41879629629629</v>
      </c>
      <c r="J9747" s="1">
        <v>1796.95</v>
      </c>
      <c r="K9747" s="1">
        <v>420.58</v>
      </c>
      <c r="M9747" s="10">
        <f t="array" ref="M9747">_xlfn.XLOOKUP(A9747,subscriptions!B9747:B10004,subscriptions!D9747:D10004)</f>
        <v>80</v>
      </c>
      <c r="N9747" s="10">
        <f t="array" ref="N9747">_xlfn.XLOOKUP(A9747,subscriptions!B9747:B10004,subscriptions!G9747:G10004)</f>
        <v>10</v>
      </c>
      <c r="O9747" s="10">
        <v>72.0</v>
      </c>
      <c r="P9747" s="10" t="str">
        <f t="array" ref="P9747">_xlfn.XLOOKUP(A9747,subscriptions!B9747:B10004,subscriptions!C9747:C10004)</f>
        <v>Roam</v>
      </c>
      <c r="Q9747" s="10" t="s">
        <v>128</v>
      </c>
      <c r="R9747" s="10" t="s">
        <v>148</v>
      </c>
      <c r="S9747" s="10" t="s">
        <v>1822</v>
      </c>
    </row>
    <row r="9748">
      <c r="A9748" s="1" t="s">
        <v>12149</v>
      </c>
      <c r="B9748" s="1" t="s">
        <v>1939</v>
      </c>
      <c r="C9748" s="1" t="s">
        <v>456</v>
      </c>
      <c r="D9748" s="1" t="s">
        <v>153</v>
      </c>
      <c r="E9748" s="1" t="s">
        <v>179</v>
      </c>
      <c r="F9748" s="1" t="s">
        <v>901</v>
      </c>
      <c r="G9748" s="1" t="s">
        <v>29903</v>
      </c>
      <c r="H9748" s="1" t="s">
        <v>29904</v>
      </c>
      <c r="I9748" s="4">
        <v>84.25505787037036</v>
      </c>
      <c r="J9748" s="1">
        <v>2408.62</v>
      </c>
      <c r="K9748" s="1">
        <v>395.56</v>
      </c>
      <c r="L9748" s="1">
        <v>100.0</v>
      </c>
      <c r="M9748" s="10">
        <f t="array" ref="M9748">_xlfn.XLOOKUP(A9748,subscriptions!B9748:B10004,subscriptions!D9748:D10004)</f>
        <v>250</v>
      </c>
      <c r="N9748" s="10">
        <f t="array" ref="N9748">_xlfn.XLOOKUP(A9748,subscriptions!B9748:B10004,subscriptions!G9748:G10004)</f>
        <v>20</v>
      </c>
      <c r="O9748" s="10">
        <v>200.0</v>
      </c>
      <c r="P9748" s="10" t="str">
        <f t="array" ref="P9748">_xlfn.XLOOKUP(A9748,subscriptions!B9748:B10004,subscriptions!C9748:C10004)</f>
        <v>Business</v>
      </c>
      <c r="Q9748" s="10" t="s">
        <v>128</v>
      </c>
      <c r="R9748" s="10" t="s">
        <v>129</v>
      </c>
      <c r="S9748" s="10" t="s">
        <v>149</v>
      </c>
    </row>
    <row r="9749">
      <c r="A9749" s="1" t="s">
        <v>12152</v>
      </c>
      <c r="B9749" s="1" t="s">
        <v>2327</v>
      </c>
      <c r="C9749" s="1" t="s">
        <v>218</v>
      </c>
      <c r="D9749" s="1" t="s">
        <v>27</v>
      </c>
      <c r="E9749" s="1" t="s">
        <v>631</v>
      </c>
      <c r="F9749" s="1" t="s">
        <v>2293</v>
      </c>
      <c r="G9749" s="1" t="s">
        <v>29905</v>
      </c>
      <c r="H9749" s="1" t="s">
        <v>29906</v>
      </c>
      <c r="I9749" s="4">
        <v>84.3404513888889</v>
      </c>
      <c r="J9749" s="1">
        <v>599.64</v>
      </c>
      <c r="K9749" s="1">
        <v>103.33</v>
      </c>
      <c r="M9749" s="10">
        <f t="array" ref="M9749">_xlfn.XLOOKUP(A9749,subscriptions!B9749:B10004,subscriptions!D9749:D10004)</f>
        <v>120</v>
      </c>
      <c r="N9749" s="10">
        <f t="array" ref="N9749">_xlfn.XLOOKUP(A9749,subscriptions!B9749:B10004,subscriptions!G9749:G10004)</f>
        <v>0</v>
      </c>
      <c r="O9749" s="10">
        <v>120.0</v>
      </c>
      <c r="P9749" s="10" t="str">
        <f t="array" ref="P9749">_xlfn.XLOOKUP(A9749,subscriptions!B9749:B10004,subscriptions!C9749:C10004)</f>
        <v>Residential</v>
      </c>
      <c r="Q9749" s="10" t="s">
        <v>173</v>
      </c>
      <c r="R9749" s="10" t="s">
        <v>212</v>
      </c>
      <c r="S9749" s="10" t="s">
        <v>616</v>
      </c>
    </row>
    <row r="9750">
      <c r="A9750" s="1" t="s">
        <v>12153</v>
      </c>
      <c r="B9750" s="1" t="s">
        <v>1972</v>
      </c>
      <c r="C9750" s="1" t="s">
        <v>2007</v>
      </c>
      <c r="D9750" s="1" t="s">
        <v>27</v>
      </c>
      <c r="E9750" s="1" t="s">
        <v>280</v>
      </c>
      <c r="F9750" s="1" t="s">
        <v>494</v>
      </c>
      <c r="G9750" s="1" t="s">
        <v>29907</v>
      </c>
      <c r="H9750" s="1" t="s">
        <v>29908</v>
      </c>
      <c r="I9750" s="4">
        <v>84.21141203703704</v>
      </c>
      <c r="J9750" s="1">
        <v>105.05</v>
      </c>
      <c r="K9750" s="1">
        <v>22.05</v>
      </c>
      <c r="M9750" s="10">
        <f t="array" ref="M9750">_xlfn.XLOOKUP(A9750,subscriptions!B9750:B10004,subscriptions!D9750:D10004)</f>
        <v>120</v>
      </c>
      <c r="N9750" s="10">
        <f t="array" ref="N9750">_xlfn.XLOOKUP(A9750,subscriptions!B9750:B10004,subscriptions!G9750:G10004)</f>
        <v>5</v>
      </c>
      <c r="O9750" s="10">
        <v>114.0</v>
      </c>
      <c r="P9750" s="10" t="str">
        <f t="array" ref="P9750">_xlfn.XLOOKUP(A9750,subscriptions!B9750:B10004,subscriptions!C9750:C10004)</f>
        <v>Residential</v>
      </c>
      <c r="Q9750" s="10" t="s">
        <v>194</v>
      </c>
      <c r="R9750" s="10" t="s">
        <v>212</v>
      </c>
      <c r="S9750" s="10" t="s">
        <v>438</v>
      </c>
    </row>
    <row r="9751">
      <c r="A9751" s="1" t="s">
        <v>12154</v>
      </c>
      <c r="B9751" s="1" t="s">
        <v>455</v>
      </c>
      <c r="C9751" s="1" t="s">
        <v>261</v>
      </c>
      <c r="D9751" s="1" t="s">
        <v>27</v>
      </c>
      <c r="E9751" s="1" t="s">
        <v>262</v>
      </c>
      <c r="F9751" s="1" t="s">
        <v>674</v>
      </c>
      <c r="G9751" s="1" t="s">
        <v>29909</v>
      </c>
      <c r="H9751" s="1" t="s">
        <v>29910</v>
      </c>
      <c r="I9751" s="4">
        <v>84.38145833333333</v>
      </c>
      <c r="J9751" s="1">
        <v>4099.66</v>
      </c>
      <c r="K9751" s="1">
        <v>749.99</v>
      </c>
      <c r="M9751" s="10">
        <f t="array" ref="M9751">_xlfn.XLOOKUP(A9751,subscriptions!B9751:B10004,subscriptions!D9751:D10004)</f>
        <v>120</v>
      </c>
      <c r="N9751" s="10">
        <f t="array" ref="N9751">_xlfn.XLOOKUP(A9751,subscriptions!B9751:B10004,subscriptions!G9751:G10004)</f>
        <v>10</v>
      </c>
      <c r="O9751" s="10">
        <v>108.0</v>
      </c>
      <c r="P9751" s="10" t="str">
        <f t="array" ref="P9751">_xlfn.XLOOKUP(A9751,subscriptions!B9751:B10004,subscriptions!C9751:C10004)</f>
        <v>Residential</v>
      </c>
      <c r="Q9751" s="10" t="s">
        <v>128</v>
      </c>
      <c r="R9751" s="10" t="s">
        <v>212</v>
      </c>
      <c r="S9751" s="10" t="s">
        <v>1789</v>
      </c>
    </row>
    <row r="9752">
      <c r="A9752" s="1" t="s">
        <v>12155</v>
      </c>
      <c r="B9752" s="1" t="s">
        <v>2018</v>
      </c>
      <c r="C9752" s="1" t="s">
        <v>218</v>
      </c>
      <c r="D9752" s="1" t="s">
        <v>27</v>
      </c>
      <c r="E9752" s="1" t="s">
        <v>714</v>
      </c>
      <c r="F9752" s="1" t="s">
        <v>1866</v>
      </c>
      <c r="G9752" s="1" t="s">
        <v>29911</v>
      </c>
      <c r="H9752" s="1" t="s">
        <v>29912</v>
      </c>
      <c r="I9752" s="4">
        <v>84.29478009259259</v>
      </c>
      <c r="J9752" s="1">
        <v>685.09</v>
      </c>
      <c r="K9752" s="1">
        <v>149.36</v>
      </c>
      <c r="M9752" s="10">
        <f t="array" ref="M9752">_xlfn.XLOOKUP(A9752,subscriptions!B9752:B10004,subscriptions!D9752:D10004)</f>
        <v>120</v>
      </c>
      <c r="N9752" s="10">
        <f t="array" ref="N9752">_xlfn.XLOOKUP(A9752,subscriptions!B9752:B10004,subscriptions!G9752:G10004)</f>
        <v>20</v>
      </c>
      <c r="O9752" s="10">
        <v>96.0</v>
      </c>
      <c r="P9752" s="10" t="str">
        <f t="array" ref="P9752">_xlfn.XLOOKUP(A9752,subscriptions!B9752:B10004,subscriptions!C9752:C10004)</f>
        <v>Residential</v>
      </c>
      <c r="Q9752" s="10" t="s">
        <v>128</v>
      </c>
      <c r="R9752" s="10" t="s">
        <v>148</v>
      </c>
      <c r="S9752" s="10" t="s">
        <v>2075</v>
      </c>
    </row>
    <row r="9753">
      <c r="A9753" s="1" t="s">
        <v>12156</v>
      </c>
      <c r="B9753" s="1" t="s">
        <v>109</v>
      </c>
      <c r="C9753" s="1" t="s">
        <v>1876</v>
      </c>
      <c r="D9753" s="1" t="s">
        <v>27</v>
      </c>
      <c r="E9753" s="1" t="s">
        <v>631</v>
      </c>
      <c r="F9753" s="1" t="s">
        <v>943</v>
      </c>
      <c r="G9753" s="1" t="s">
        <v>29913</v>
      </c>
      <c r="H9753" s="1" t="s">
        <v>29914</v>
      </c>
      <c r="I9753" s="4">
        <v>84.37719907407407</v>
      </c>
      <c r="J9753" s="1">
        <v>218.88</v>
      </c>
      <c r="K9753" s="1">
        <v>49.52</v>
      </c>
      <c r="M9753" s="10">
        <f t="array" ref="M9753">_xlfn.XLOOKUP(A9753,subscriptions!B9753:B10004,subscriptions!D9753:D10004)</f>
        <v>50</v>
      </c>
      <c r="N9753" s="10">
        <f t="array" ref="N9753">_xlfn.XLOOKUP(A9753,subscriptions!B9753:B10004,subscriptions!G9753:G10004)</f>
        <v>0</v>
      </c>
      <c r="O9753" s="10">
        <v>50.0</v>
      </c>
      <c r="P9753" s="10" t="str">
        <f t="array" ref="P9753">_xlfn.XLOOKUP(A9753,subscriptions!B9753:B10004,subscriptions!C9753:C10004)</f>
        <v>Mini</v>
      </c>
      <c r="Q9753" s="10" t="s">
        <v>173</v>
      </c>
      <c r="R9753" s="10" t="s">
        <v>148</v>
      </c>
      <c r="S9753" s="10" t="s">
        <v>1360</v>
      </c>
    </row>
    <row r="9754">
      <c r="A9754" s="1" t="s">
        <v>12157</v>
      </c>
      <c r="B9754" s="1" t="s">
        <v>842</v>
      </c>
      <c r="C9754" s="1" t="s">
        <v>198</v>
      </c>
      <c r="D9754" s="1" t="s">
        <v>27</v>
      </c>
      <c r="E9754" s="1" t="s">
        <v>28</v>
      </c>
      <c r="F9754" s="1" t="s">
        <v>801</v>
      </c>
      <c r="G9754" s="1" t="s">
        <v>29915</v>
      </c>
      <c r="H9754" s="1" t="s">
        <v>29916</v>
      </c>
      <c r="I9754" s="4">
        <v>84.211875</v>
      </c>
      <c r="J9754" s="1">
        <v>1065.49</v>
      </c>
      <c r="K9754" s="1">
        <v>194.31</v>
      </c>
      <c r="M9754" s="10">
        <f t="array" ref="M9754">_xlfn.XLOOKUP(A9754,subscriptions!B9754:B10004,subscriptions!D9754:D10004)</f>
        <v>80</v>
      </c>
      <c r="N9754" s="10">
        <f t="array" ref="N9754">_xlfn.XLOOKUP(A9754,subscriptions!B9754:B10004,subscriptions!G9754:G10004)</f>
        <v>5</v>
      </c>
      <c r="O9754" s="10">
        <v>76.0</v>
      </c>
      <c r="P9754" s="10" t="str">
        <f t="array" ref="P9754">_xlfn.XLOOKUP(A9754,subscriptions!B9754:B10004,subscriptions!C9754:C10004)</f>
        <v>Roam</v>
      </c>
      <c r="Q9754" s="10" t="s">
        <v>194</v>
      </c>
      <c r="R9754" s="10" t="s">
        <v>148</v>
      </c>
      <c r="S9754" s="10" t="s">
        <v>857</v>
      </c>
    </row>
    <row r="9755">
      <c r="A9755" s="1" t="s">
        <v>12158</v>
      </c>
      <c r="B9755" s="1" t="s">
        <v>389</v>
      </c>
      <c r="C9755" s="1" t="s">
        <v>1477</v>
      </c>
      <c r="D9755" s="1" t="s">
        <v>27</v>
      </c>
      <c r="E9755" s="1" t="s">
        <v>280</v>
      </c>
      <c r="F9755" s="1" t="s">
        <v>1478</v>
      </c>
      <c r="G9755" s="1" t="s">
        <v>29917</v>
      </c>
      <c r="H9755" s="1" t="s">
        <v>29918</v>
      </c>
      <c r="I9755" s="4">
        <v>84.33681712962964</v>
      </c>
      <c r="J9755" s="1">
        <v>2244.55</v>
      </c>
      <c r="K9755" s="1">
        <v>448.04</v>
      </c>
      <c r="M9755" s="10">
        <f t="array" ref="M9755">_xlfn.XLOOKUP(A9755,subscriptions!B9755:B10004,subscriptions!D9755:D10004)</f>
        <v>80</v>
      </c>
      <c r="N9755" s="10">
        <f t="array" ref="N9755">_xlfn.XLOOKUP(A9755,subscriptions!B9755:B10004,subscriptions!G9755:G10004)</f>
        <v>10</v>
      </c>
      <c r="O9755" s="10">
        <v>72.0</v>
      </c>
      <c r="P9755" s="10" t="str">
        <f t="array" ref="P9755">_xlfn.XLOOKUP(A9755,subscriptions!B9755:B10004,subscriptions!C9755:C10004)</f>
        <v>Roam</v>
      </c>
      <c r="Q9755" s="10" t="s">
        <v>128</v>
      </c>
      <c r="R9755" s="10" t="s">
        <v>148</v>
      </c>
      <c r="S9755" s="10" t="s">
        <v>968</v>
      </c>
    </row>
    <row r="9756">
      <c r="A9756" s="1" t="s">
        <v>12159</v>
      </c>
      <c r="B9756" s="1" t="s">
        <v>589</v>
      </c>
      <c r="C9756" s="1" t="s">
        <v>764</v>
      </c>
      <c r="D9756" s="1" t="s">
        <v>153</v>
      </c>
      <c r="E9756" s="1" t="s">
        <v>714</v>
      </c>
      <c r="F9756" s="1" t="s">
        <v>2171</v>
      </c>
      <c r="G9756" s="1" t="s">
        <v>29919</v>
      </c>
      <c r="H9756" s="1" t="s">
        <v>29920</v>
      </c>
      <c r="I9756" s="4">
        <v>84.41758101851852</v>
      </c>
      <c r="J9756" s="1">
        <v>425.86</v>
      </c>
      <c r="K9756" s="1">
        <v>86.99</v>
      </c>
      <c r="M9756" s="10">
        <f t="array" ref="M9756">_xlfn.XLOOKUP(A9756,subscriptions!B9756:B10004,subscriptions!D9756:D10004)</f>
        <v>120</v>
      </c>
      <c r="N9756" s="10">
        <f t="array" ref="N9756">_xlfn.XLOOKUP(A9756,subscriptions!B9756:B10004,subscriptions!G9756:G10004)</f>
        <v>20</v>
      </c>
      <c r="O9756" s="10">
        <v>96.0</v>
      </c>
      <c r="P9756" s="10" t="str">
        <f t="array" ref="P9756">_xlfn.XLOOKUP(A9756,subscriptions!B9756:B10004,subscriptions!C9756:C10004)</f>
        <v>Residential</v>
      </c>
      <c r="Q9756" s="10" t="s">
        <v>128</v>
      </c>
      <c r="R9756" s="10" t="s">
        <v>148</v>
      </c>
      <c r="S9756" s="10" t="s">
        <v>327</v>
      </c>
    </row>
    <row r="9757">
      <c r="A9757" s="1" t="s">
        <v>12162</v>
      </c>
      <c r="B9757" s="1" t="s">
        <v>1624</v>
      </c>
      <c r="C9757" s="1" t="s">
        <v>1388</v>
      </c>
      <c r="D9757" s="1" t="s">
        <v>27</v>
      </c>
      <c r="E9757" s="1" t="s">
        <v>239</v>
      </c>
      <c r="F9757" s="1" t="s">
        <v>2765</v>
      </c>
      <c r="G9757" s="1" t="s">
        <v>29921</v>
      </c>
      <c r="H9757" s="1" t="s">
        <v>29922</v>
      </c>
      <c r="I9757" s="4">
        <v>84.25445601851852</v>
      </c>
      <c r="J9757" s="1">
        <v>521.02</v>
      </c>
      <c r="K9757" s="1">
        <v>66.05</v>
      </c>
      <c r="M9757" s="10">
        <f t="array" ref="M9757">_xlfn.XLOOKUP(A9757,subscriptions!B9757:B10004,subscriptions!D9757:D10004)</f>
        <v>120</v>
      </c>
      <c r="N9757" s="10">
        <f t="array" ref="N9757">_xlfn.XLOOKUP(A9757,subscriptions!B9757:B10004,subscriptions!G9757:G10004)</f>
        <v>0</v>
      </c>
      <c r="O9757" s="10">
        <v>120.0</v>
      </c>
      <c r="P9757" s="10" t="str">
        <f t="array" ref="P9757">_xlfn.XLOOKUP(A9757,subscriptions!B9757:B10004,subscriptions!C9757:C10004)</f>
        <v>Residential</v>
      </c>
      <c r="Q9757" s="10" t="s">
        <v>173</v>
      </c>
      <c r="R9757" s="10" t="s">
        <v>212</v>
      </c>
      <c r="S9757" s="10" t="s">
        <v>2046</v>
      </c>
    </row>
    <row r="9758">
      <c r="A9758" s="1" t="s">
        <v>12163</v>
      </c>
      <c r="B9758" s="1" t="s">
        <v>439</v>
      </c>
      <c r="C9758" s="1" t="s">
        <v>1507</v>
      </c>
      <c r="D9758" s="1" t="s">
        <v>153</v>
      </c>
      <c r="E9758" s="1" t="s">
        <v>262</v>
      </c>
      <c r="F9758" s="1" t="s">
        <v>885</v>
      </c>
      <c r="G9758" s="1" t="s">
        <v>29923</v>
      </c>
      <c r="H9758" s="1" t="s">
        <v>29924</v>
      </c>
      <c r="I9758" s="4">
        <v>84.21685185185186</v>
      </c>
      <c r="J9758" s="1">
        <v>467.02</v>
      </c>
      <c r="K9758" s="1">
        <v>53.02</v>
      </c>
      <c r="M9758" s="10">
        <f t="array" ref="M9758">_xlfn.XLOOKUP(A9758,subscriptions!B9758:B10004,subscriptions!D9758:D10004)</f>
        <v>120</v>
      </c>
      <c r="N9758" s="10">
        <f t="array" ref="N9758">_xlfn.XLOOKUP(A9758,subscriptions!B9758:B10004,subscriptions!G9758:G10004)</f>
        <v>5</v>
      </c>
      <c r="O9758" s="10">
        <v>114.0</v>
      </c>
      <c r="P9758" s="10" t="str">
        <f t="array" ref="P9758">_xlfn.XLOOKUP(A9758,subscriptions!B9758:B10004,subscriptions!C9758:C10004)</f>
        <v>Residential</v>
      </c>
      <c r="Q9758" s="10" t="s">
        <v>194</v>
      </c>
      <c r="R9758" s="10" t="s">
        <v>212</v>
      </c>
      <c r="S9758" s="10" t="s">
        <v>453</v>
      </c>
    </row>
    <row r="9759">
      <c r="A9759" s="1" t="s">
        <v>12164</v>
      </c>
      <c r="B9759" s="1" t="s">
        <v>278</v>
      </c>
      <c r="C9759" s="1" t="s">
        <v>441</v>
      </c>
      <c r="D9759" s="1" t="s">
        <v>27</v>
      </c>
      <c r="E9759" s="1" t="s">
        <v>631</v>
      </c>
      <c r="F9759" s="1" t="s">
        <v>1115</v>
      </c>
      <c r="G9759" s="1" t="s">
        <v>29925</v>
      </c>
      <c r="H9759" s="1" t="s">
        <v>29926</v>
      </c>
      <c r="I9759" s="4">
        <v>84.16894675925926</v>
      </c>
      <c r="J9759" s="1">
        <v>7232.39</v>
      </c>
      <c r="K9759" s="1">
        <v>1698.2</v>
      </c>
      <c r="M9759" s="10">
        <f t="array" ref="M9759">_xlfn.XLOOKUP(A9759,subscriptions!B9759:B10004,subscriptions!D9759:D10004)</f>
        <v>120</v>
      </c>
      <c r="N9759" s="10">
        <f t="array" ref="N9759">_xlfn.XLOOKUP(A9759,subscriptions!B9759:B10004,subscriptions!G9759:G10004)</f>
        <v>10</v>
      </c>
      <c r="O9759" s="10">
        <v>108.0</v>
      </c>
      <c r="P9759" s="10" t="str">
        <f t="array" ref="P9759">_xlfn.XLOOKUP(A9759,subscriptions!B9759:B10004,subscriptions!C9759:C10004)</f>
        <v>Residential</v>
      </c>
      <c r="Q9759" s="10" t="s">
        <v>128</v>
      </c>
      <c r="R9759" s="10" t="s">
        <v>212</v>
      </c>
      <c r="S9759" s="10" t="s">
        <v>1504</v>
      </c>
    </row>
    <row r="9760">
      <c r="A9760" s="1" t="s">
        <v>12165</v>
      </c>
      <c r="B9760" s="1" t="s">
        <v>2788</v>
      </c>
      <c r="C9760" s="1" t="s">
        <v>1142</v>
      </c>
      <c r="D9760" s="1" t="s">
        <v>153</v>
      </c>
      <c r="E9760" s="1" t="s">
        <v>332</v>
      </c>
      <c r="F9760" s="1" t="s">
        <v>1028</v>
      </c>
      <c r="G9760" s="1" t="s">
        <v>29927</v>
      </c>
      <c r="H9760" s="1" t="s">
        <v>29928</v>
      </c>
      <c r="I9760" s="4">
        <v>84.1731712962963</v>
      </c>
      <c r="J9760" s="1">
        <v>379.86</v>
      </c>
      <c r="K9760" s="1">
        <v>46.77</v>
      </c>
      <c r="M9760" s="10">
        <f t="array" ref="M9760">_xlfn.XLOOKUP(A9760,subscriptions!B9760:B10004,subscriptions!D9760:D10004)</f>
        <v>120</v>
      </c>
      <c r="N9760" s="10">
        <f t="array" ref="N9760">_xlfn.XLOOKUP(A9760,subscriptions!B9760:B10004,subscriptions!G9760:G10004)</f>
        <v>20</v>
      </c>
      <c r="O9760" s="10">
        <v>96.0</v>
      </c>
      <c r="P9760" s="10" t="str">
        <f t="array" ref="P9760">_xlfn.XLOOKUP(A9760,subscriptions!B9760:B10004,subscriptions!C9760:C10004)</f>
        <v>Residential</v>
      </c>
      <c r="Q9760" s="10" t="s">
        <v>128</v>
      </c>
      <c r="R9760" s="10" t="s">
        <v>148</v>
      </c>
      <c r="S9760" s="10" t="s">
        <v>2630</v>
      </c>
    </row>
    <row r="9761">
      <c r="A9761" s="1" t="s">
        <v>12166</v>
      </c>
      <c r="B9761" s="1" t="s">
        <v>472</v>
      </c>
      <c r="C9761" s="1" t="s">
        <v>473</v>
      </c>
      <c r="D9761" s="1" t="s">
        <v>27</v>
      </c>
      <c r="E9761" s="1" t="s">
        <v>239</v>
      </c>
      <c r="F9761" s="1" t="s">
        <v>2364</v>
      </c>
      <c r="G9761" s="1" t="s">
        <v>29929</v>
      </c>
      <c r="H9761" s="1" t="s">
        <v>29930</v>
      </c>
      <c r="I9761" s="4">
        <v>84.3785300925926</v>
      </c>
      <c r="J9761" s="1">
        <v>1335.34</v>
      </c>
      <c r="K9761" s="1">
        <v>280.85</v>
      </c>
      <c r="M9761" s="10">
        <f t="array" ref="M9761">_xlfn.XLOOKUP(A9761,subscriptions!B9761:B10004,subscriptions!D9761:D10004)</f>
        <v>120</v>
      </c>
      <c r="N9761" s="10">
        <f t="array" ref="N9761">_xlfn.XLOOKUP(A9761,subscriptions!B9761:B10004,subscriptions!G9761:G10004)</f>
        <v>0</v>
      </c>
      <c r="O9761" s="10">
        <v>120.0</v>
      </c>
      <c r="P9761" s="10" t="str">
        <f t="array" ref="P9761">_xlfn.XLOOKUP(A9761,subscriptions!B9761:B10004,subscriptions!C9761:C10004)</f>
        <v>Residential</v>
      </c>
      <c r="Q9761" s="10" t="s">
        <v>173</v>
      </c>
      <c r="R9761" s="10" t="s">
        <v>212</v>
      </c>
      <c r="S9761" s="10" t="s">
        <v>1622</v>
      </c>
    </row>
    <row r="9762">
      <c r="A9762" s="1" t="s">
        <v>12167</v>
      </c>
      <c r="B9762" s="1" t="s">
        <v>1972</v>
      </c>
      <c r="C9762" s="1" t="s">
        <v>750</v>
      </c>
      <c r="D9762" s="1" t="s">
        <v>27</v>
      </c>
      <c r="E9762" s="1" t="s">
        <v>631</v>
      </c>
      <c r="F9762" s="1" t="s">
        <v>2749</v>
      </c>
      <c r="G9762" s="1" t="s">
        <v>29931</v>
      </c>
      <c r="H9762" s="1" t="s">
        <v>29932</v>
      </c>
      <c r="I9762" s="4">
        <v>84.41885416666666</v>
      </c>
      <c r="J9762" s="1">
        <v>3940.7</v>
      </c>
      <c r="K9762" s="1">
        <v>752.52</v>
      </c>
      <c r="M9762" s="10">
        <f t="array" ref="M9762">_xlfn.XLOOKUP(A9762,subscriptions!B9762:B10004,subscriptions!D9762:D10004)</f>
        <v>120</v>
      </c>
      <c r="N9762" s="10">
        <f t="array" ref="N9762">_xlfn.XLOOKUP(A9762,subscriptions!B9762:B10004,subscriptions!G9762:G10004)</f>
        <v>5</v>
      </c>
      <c r="O9762" s="10">
        <v>114.0</v>
      </c>
      <c r="P9762" s="10" t="str">
        <f t="array" ref="P9762">_xlfn.XLOOKUP(A9762,subscriptions!B9762:B10004,subscriptions!C9762:C10004)</f>
        <v>Residential</v>
      </c>
      <c r="Q9762" s="10" t="s">
        <v>194</v>
      </c>
      <c r="R9762" s="10" t="s">
        <v>212</v>
      </c>
      <c r="S9762" s="10" t="s">
        <v>1822</v>
      </c>
    </row>
    <row r="9763">
      <c r="A9763" s="1" t="s">
        <v>12168</v>
      </c>
      <c r="B9763" s="1" t="s">
        <v>425</v>
      </c>
      <c r="C9763" s="1" t="s">
        <v>296</v>
      </c>
      <c r="D9763" s="1" t="s">
        <v>153</v>
      </c>
      <c r="E9763" s="1" t="s">
        <v>111</v>
      </c>
      <c r="F9763" s="1" t="s">
        <v>154</v>
      </c>
      <c r="G9763" s="1" t="s">
        <v>29933</v>
      </c>
      <c r="H9763" s="1" t="s">
        <v>29934</v>
      </c>
      <c r="I9763" s="4">
        <v>84.33438657407407</v>
      </c>
      <c r="J9763" s="1">
        <v>288.31</v>
      </c>
      <c r="K9763" s="1">
        <v>67.67</v>
      </c>
      <c r="M9763" s="10">
        <f t="array" ref="M9763">_xlfn.XLOOKUP(A9763,subscriptions!B9763:B10004,subscriptions!D9763:D10004)</f>
        <v>250</v>
      </c>
      <c r="N9763" s="10">
        <f t="array" ref="N9763">_xlfn.XLOOKUP(A9763,subscriptions!B9763:B10004,subscriptions!G9763:G10004)</f>
        <v>10</v>
      </c>
      <c r="O9763" s="10">
        <v>225.0</v>
      </c>
      <c r="P9763" s="10" t="str">
        <f t="array" ref="P9763">_xlfn.XLOOKUP(A9763,subscriptions!B9763:B10004,subscriptions!C9763:C10004)</f>
        <v>Business</v>
      </c>
      <c r="Q9763" s="10" t="s">
        <v>128</v>
      </c>
      <c r="R9763" s="10" t="s">
        <v>129</v>
      </c>
      <c r="S9763" s="10" t="s">
        <v>195</v>
      </c>
    </row>
    <row r="9764">
      <c r="A9764" s="1" t="s">
        <v>12169</v>
      </c>
      <c r="B9764" s="1" t="s">
        <v>686</v>
      </c>
      <c r="C9764" s="1" t="s">
        <v>920</v>
      </c>
      <c r="D9764" s="1" t="s">
        <v>153</v>
      </c>
      <c r="E9764" s="1" t="s">
        <v>332</v>
      </c>
      <c r="F9764" s="1" t="s">
        <v>333</v>
      </c>
      <c r="G9764" s="1" t="s">
        <v>29935</v>
      </c>
      <c r="H9764" s="1" t="s">
        <v>29936</v>
      </c>
      <c r="I9764" s="4">
        <v>84.21671296296296</v>
      </c>
      <c r="J9764" s="1">
        <v>5353.17</v>
      </c>
      <c r="K9764" s="1">
        <v>1231.54</v>
      </c>
      <c r="M9764" s="10">
        <f t="array" ref="M9764">_xlfn.XLOOKUP(A9764,subscriptions!B9764:B10004,subscriptions!D9764:D10004)</f>
        <v>120</v>
      </c>
      <c r="N9764" s="10">
        <f t="array" ref="N9764">_xlfn.XLOOKUP(A9764,subscriptions!B9764:B10004,subscriptions!G9764:G10004)</f>
        <v>20</v>
      </c>
      <c r="O9764" s="10">
        <v>96.0</v>
      </c>
      <c r="P9764" s="10" t="str">
        <f t="array" ref="P9764">_xlfn.XLOOKUP(A9764,subscriptions!B9764:B10004,subscriptions!C9764:C10004)</f>
        <v>Residential</v>
      </c>
      <c r="Q9764" s="10" t="s">
        <v>128</v>
      </c>
      <c r="R9764" s="10" t="s">
        <v>148</v>
      </c>
      <c r="S9764" s="10" t="s">
        <v>453</v>
      </c>
    </row>
    <row r="9765">
      <c r="A9765" s="1" t="s">
        <v>12170</v>
      </c>
      <c r="B9765" s="1" t="s">
        <v>1886</v>
      </c>
      <c r="C9765" s="1" t="s">
        <v>509</v>
      </c>
      <c r="D9765" s="1" t="s">
        <v>27</v>
      </c>
      <c r="E9765" s="1" t="s">
        <v>28</v>
      </c>
      <c r="F9765" s="1" t="s">
        <v>2097</v>
      </c>
      <c r="G9765" s="1" t="s">
        <v>29937</v>
      </c>
      <c r="H9765" s="1" t="s">
        <v>29938</v>
      </c>
      <c r="I9765" s="4">
        <v>84.33915509259259</v>
      </c>
      <c r="J9765" s="1">
        <v>4469.76</v>
      </c>
      <c r="K9765" s="1">
        <v>509.13</v>
      </c>
      <c r="M9765" s="10">
        <f t="array" ref="M9765">_xlfn.XLOOKUP(A9765,subscriptions!B9765:B10004,subscriptions!D9765:D10004)</f>
        <v>120</v>
      </c>
      <c r="N9765" s="10">
        <f t="array" ref="N9765">_xlfn.XLOOKUP(A9765,subscriptions!B9765:B10004,subscriptions!G9765:G10004)</f>
        <v>0</v>
      </c>
      <c r="O9765" s="10">
        <v>120.0</v>
      </c>
      <c r="P9765" s="10" t="str">
        <f t="array" ref="P9765">_xlfn.XLOOKUP(A9765,subscriptions!B9765:B10004,subscriptions!C9765:C10004)</f>
        <v>Residential</v>
      </c>
      <c r="Q9765" s="10" t="s">
        <v>173</v>
      </c>
      <c r="R9765" s="10" t="s">
        <v>212</v>
      </c>
      <c r="S9765" s="10" t="s">
        <v>2016</v>
      </c>
    </row>
    <row r="9766">
      <c r="A9766" s="1" t="s">
        <v>12171</v>
      </c>
      <c r="B9766" s="1" t="s">
        <v>2279</v>
      </c>
      <c r="C9766" s="1" t="s">
        <v>1200</v>
      </c>
      <c r="D9766" s="1" t="s">
        <v>153</v>
      </c>
      <c r="E9766" s="1" t="s">
        <v>631</v>
      </c>
      <c r="F9766" s="1" t="s">
        <v>1115</v>
      </c>
      <c r="G9766" s="1" t="s">
        <v>29939</v>
      </c>
      <c r="H9766" s="1" t="s">
        <v>29940</v>
      </c>
      <c r="I9766" s="4">
        <v>84.37715277777778</v>
      </c>
      <c r="J9766" s="1">
        <v>3288.66</v>
      </c>
      <c r="K9766" s="1">
        <v>533.03</v>
      </c>
      <c r="M9766" s="10">
        <f t="array" ref="M9766">_xlfn.XLOOKUP(A9766,subscriptions!B9766:B10004,subscriptions!D9766:D10004)</f>
        <v>120</v>
      </c>
      <c r="N9766" s="10">
        <f t="array" ref="N9766">_xlfn.XLOOKUP(A9766,subscriptions!B9766:B10004,subscriptions!G9766:G10004)</f>
        <v>5</v>
      </c>
      <c r="O9766" s="10">
        <v>114.0</v>
      </c>
      <c r="P9766" s="10" t="str">
        <f t="array" ref="P9766">_xlfn.XLOOKUP(A9766,subscriptions!B9766:B10004,subscriptions!C9766:C10004)</f>
        <v>Residential</v>
      </c>
      <c r="Q9766" s="10" t="s">
        <v>194</v>
      </c>
      <c r="R9766" s="10" t="s">
        <v>212</v>
      </c>
      <c r="S9766" s="10" t="s">
        <v>1360</v>
      </c>
    </row>
    <row r="9767">
      <c r="A9767" s="1" t="s">
        <v>12174</v>
      </c>
      <c r="B9767" s="1" t="s">
        <v>4509</v>
      </c>
      <c r="C9767" s="1" t="s">
        <v>492</v>
      </c>
      <c r="D9767" s="1" t="s">
        <v>153</v>
      </c>
      <c r="E9767" s="1" t="s">
        <v>239</v>
      </c>
      <c r="F9767" s="1" t="s">
        <v>2076</v>
      </c>
      <c r="G9767" s="1" t="s">
        <v>29941</v>
      </c>
      <c r="H9767" s="1" t="s">
        <v>29942</v>
      </c>
      <c r="I9767" s="4">
        <v>84.3412037037037</v>
      </c>
      <c r="J9767" s="1">
        <v>412.26</v>
      </c>
      <c r="K9767" s="1">
        <v>83.56</v>
      </c>
      <c r="M9767" s="10">
        <f t="array" ref="M9767">_xlfn.XLOOKUP(A9767,subscriptions!B9767:B10004,subscriptions!D9767:D10004)</f>
        <v>250</v>
      </c>
      <c r="N9767" s="10">
        <f t="array" ref="N9767">_xlfn.XLOOKUP(A9767,subscriptions!B9767:B10004,subscriptions!G9767:G10004)</f>
        <v>10</v>
      </c>
      <c r="O9767" s="10">
        <v>225.0</v>
      </c>
      <c r="P9767" s="10" t="str">
        <f t="array" ref="P9767">_xlfn.XLOOKUP(A9767,subscriptions!B9767:B10004,subscriptions!C9767:C10004)</f>
        <v>Business</v>
      </c>
      <c r="Q9767" s="10" t="s">
        <v>128</v>
      </c>
      <c r="R9767" s="10" t="s">
        <v>129</v>
      </c>
      <c r="S9767" s="10" t="s">
        <v>259</v>
      </c>
    </row>
    <row r="9768">
      <c r="A9768" s="1" t="s">
        <v>12175</v>
      </c>
      <c r="B9768" s="1" t="s">
        <v>132</v>
      </c>
      <c r="C9768" s="1" t="s">
        <v>734</v>
      </c>
      <c r="D9768" s="1" t="s">
        <v>27</v>
      </c>
      <c r="E9768" s="1" t="s">
        <v>111</v>
      </c>
      <c r="F9768" s="1" t="s">
        <v>1917</v>
      </c>
      <c r="G9768" s="1" t="s">
        <v>29943</v>
      </c>
      <c r="H9768" s="1" t="s">
        <v>29944</v>
      </c>
      <c r="I9768" s="4">
        <v>84.20908564814815</v>
      </c>
      <c r="J9768" s="1">
        <v>1557.91</v>
      </c>
      <c r="K9768" s="1">
        <v>211.3</v>
      </c>
      <c r="M9768" s="10">
        <f t="array" ref="M9768">_xlfn.XLOOKUP(A9768,subscriptions!B9768:B10004,subscriptions!D9768:D10004)</f>
        <v>120</v>
      </c>
      <c r="N9768" s="10">
        <f t="array" ref="N9768">_xlfn.XLOOKUP(A9768,subscriptions!B9768:B10004,subscriptions!G9768:G10004)</f>
        <v>20</v>
      </c>
      <c r="O9768" s="10">
        <v>96.0</v>
      </c>
      <c r="P9768" s="10" t="str">
        <f t="array" ref="P9768">_xlfn.XLOOKUP(A9768,subscriptions!B9768:B10004,subscriptions!C9768:C10004)</f>
        <v>Residential</v>
      </c>
      <c r="Q9768" s="10" t="s">
        <v>128</v>
      </c>
      <c r="R9768" s="10" t="s">
        <v>148</v>
      </c>
      <c r="S9768" s="10" t="s">
        <v>1374</v>
      </c>
    </row>
    <row r="9769">
      <c r="A9769" s="1" t="s">
        <v>12176</v>
      </c>
      <c r="B9769" s="1" t="s">
        <v>2534</v>
      </c>
      <c r="C9769" s="1" t="s">
        <v>556</v>
      </c>
      <c r="D9769" s="1" t="s">
        <v>153</v>
      </c>
      <c r="E9769" s="1" t="s">
        <v>28</v>
      </c>
      <c r="F9769" s="1" t="s">
        <v>526</v>
      </c>
      <c r="G9769" s="1" t="s">
        <v>29945</v>
      </c>
      <c r="H9769" s="1" t="s">
        <v>29946</v>
      </c>
      <c r="I9769" s="4">
        <v>84.21211805555555</v>
      </c>
      <c r="J9769" s="1">
        <v>2196.26</v>
      </c>
      <c r="K9769" s="1">
        <v>218.36</v>
      </c>
      <c r="M9769" s="10">
        <f t="array" ref="M9769">_xlfn.XLOOKUP(A9769,subscriptions!B9769:B10004,subscriptions!D9769:D10004)</f>
        <v>120</v>
      </c>
      <c r="N9769" s="10">
        <f t="array" ref="N9769">_xlfn.XLOOKUP(A9769,subscriptions!B9769:B10004,subscriptions!G9769:G10004)</f>
        <v>0</v>
      </c>
      <c r="O9769" s="10">
        <v>120.0</v>
      </c>
      <c r="P9769" s="10" t="str">
        <f t="array" ref="P9769">_xlfn.XLOOKUP(A9769,subscriptions!B9769:B10004,subscriptions!C9769:C10004)</f>
        <v>Residential</v>
      </c>
      <c r="Q9769" s="10" t="s">
        <v>173</v>
      </c>
      <c r="R9769" s="10" t="s">
        <v>212</v>
      </c>
      <c r="S9769" s="10" t="s">
        <v>857</v>
      </c>
    </row>
    <row r="9770">
      <c r="A9770" s="1" t="s">
        <v>12177</v>
      </c>
      <c r="B9770" s="1" t="s">
        <v>109</v>
      </c>
      <c r="C9770" s="1" t="s">
        <v>426</v>
      </c>
      <c r="D9770" s="1" t="s">
        <v>27</v>
      </c>
      <c r="E9770" s="1" t="s">
        <v>111</v>
      </c>
      <c r="F9770" s="1" t="s">
        <v>112</v>
      </c>
      <c r="G9770" s="1" t="s">
        <v>29947</v>
      </c>
      <c r="H9770" s="1" t="s">
        <v>29948</v>
      </c>
      <c r="I9770" s="4">
        <v>84.38137731481481</v>
      </c>
      <c r="J9770" s="1">
        <v>6456.04</v>
      </c>
      <c r="K9770" s="1">
        <v>694.53</v>
      </c>
      <c r="M9770" s="10">
        <f t="array" ref="M9770">_xlfn.XLOOKUP(A9770,subscriptions!B9770:B10004,subscriptions!D9770:D10004)</f>
        <v>80</v>
      </c>
      <c r="N9770" s="10">
        <f t="array" ref="N9770">_xlfn.XLOOKUP(A9770,subscriptions!B9770:B10004,subscriptions!G9770:G10004)</f>
        <v>5</v>
      </c>
      <c r="O9770" s="10">
        <v>76.0</v>
      </c>
      <c r="P9770" s="10" t="str">
        <f t="array" ref="P9770">_xlfn.XLOOKUP(A9770,subscriptions!B9770:B10004,subscriptions!C9770:C10004)</f>
        <v>Roam</v>
      </c>
      <c r="Q9770" s="10" t="s">
        <v>194</v>
      </c>
      <c r="R9770" s="10" t="s">
        <v>148</v>
      </c>
      <c r="S9770" s="10" t="s">
        <v>1789</v>
      </c>
    </row>
    <row r="9771">
      <c r="A9771" s="1" t="s">
        <v>12178</v>
      </c>
      <c r="B9771" s="1" t="s">
        <v>472</v>
      </c>
      <c r="C9771" s="1" t="s">
        <v>3912</v>
      </c>
      <c r="D9771" s="1" t="s">
        <v>27</v>
      </c>
      <c r="E9771" s="1" t="s">
        <v>219</v>
      </c>
      <c r="F9771" s="1" t="s">
        <v>2446</v>
      </c>
      <c r="G9771" s="1" t="s">
        <v>29949</v>
      </c>
      <c r="H9771" s="1" t="s">
        <v>29950</v>
      </c>
      <c r="I9771" s="4">
        <v>84.38078703703704</v>
      </c>
      <c r="J9771" s="1">
        <v>348.45</v>
      </c>
      <c r="K9771" s="1">
        <v>87.92</v>
      </c>
      <c r="M9771" s="10">
        <f t="array" ref="M9771">_xlfn.XLOOKUP(A9771,subscriptions!B9771:B10004,subscriptions!D9771:D10004)</f>
        <v>80</v>
      </c>
      <c r="N9771" s="10">
        <f t="array" ref="N9771">_xlfn.XLOOKUP(A9771,subscriptions!B9771:B10004,subscriptions!G9771:G10004)</f>
        <v>10</v>
      </c>
      <c r="O9771" s="10">
        <v>72.0</v>
      </c>
      <c r="P9771" s="10" t="str">
        <f t="array" ref="P9771">_xlfn.XLOOKUP(A9771,subscriptions!B9771:B10004,subscriptions!C9771:C10004)</f>
        <v>Roam</v>
      </c>
      <c r="Q9771" s="10" t="s">
        <v>128</v>
      </c>
      <c r="R9771" s="10" t="s">
        <v>148</v>
      </c>
      <c r="S9771" s="10" t="s">
        <v>762</v>
      </c>
    </row>
    <row r="9772">
      <c r="A9772" s="1" t="s">
        <v>12179</v>
      </c>
      <c r="B9772" s="1" t="s">
        <v>700</v>
      </c>
      <c r="C9772" s="1" t="s">
        <v>456</v>
      </c>
      <c r="D9772" s="1" t="s">
        <v>153</v>
      </c>
      <c r="E9772" s="1" t="s">
        <v>239</v>
      </c>
      <c r="F9772" s="1" t="s">
        <v>2267</v>
      </c>
      <c r="G9772" s="1" t="s">
        <v>29951</v>
      </c>
      <c r="H9772" s="1" t="s">
        <v>29952</v>
      </c>
      <c r="I9772" s="4">
        <v>84.4175462962963</v>
      </c>
      <c r="J9772" s="1">
        <v>2228.82</v>
      </c>
      <c r="K9772" s="1">
        <v>386.33</v>
      </c>
      <c r="M9772" s="10">
        <f t="array" ref="M9772">_xlfn.XLOOKUP(A9772,subscriptions!B9772:B10004,subscriptions!D9772:D10004)</f>
        <v>120</v>
      </c>
      <c r="N9772" s="10">
        <f t="array" ref="N9772">_xlfn.XLOOKUP(A9772,subscriptions!B9772:B10004,subscriptions!G9772:G10004)</f>
        <v>20</v>
      </c>
      <c r="O9772" s="10">
        <v>96.0</v>
      </c>
      <c r="P9772" s="10" t="str">
        <f t="array" ref="P9772">_xlfn.XLOOKUP(A9772,subscriptions!B9772:B10004,subscriptions!C9772:C10004)</f>
        <v>Residential</v>
      </c>
      <c r="Q9772" s="10" t="s">
        <v>128</v>
      </c>
      <c r="R9772" s="10" t="s">
        <v>148</v>
      </c>
      <c r="S9772" s="10" t="s">
        <v>327</v>
      </c>
    </row>
    <row r="9773">
      <c r="A9773" s="1" t="s">
        <v>12180</v>
      </c>
      <c r="B9773" s="1" t="s">
        <v>508</v>
      </c>
      <c r="C9773" s="1" t="s">
        <v>1678</v>
      </c>
      <c r="D9773" s="1" t="s">
        <v>153</v>
      </c>
      <c r="E9773" s="1" t="s">
        <v>332</v>
      </c>
      <c r="F9773" s="1" t="s">
        <v>333</v>
      </c>
      <c r="G9773" s="1" t="s">
        <v>29953</v>
      </c>
      <c r="H9773" s="1" t="s">
        <v>14462</v>
      </c>
      <c r="I9773" s="4">
        <v>84.29753472222222</v>
      </c>
      <c r="J9773" s="1">
        <v>670.55</v>
      </c>
      <c r="K9773" s="1">
        <v>129.01</v>
      </c>
      <c r="M9773" s="10">
        <f t="array" ref="M9773">_xlfn.XLOOKUP(A9773,subscriptions!B9773:B10004,subscriptions!D9773:D10004)</f>
        <v>50</v>
      </c>
      <c r="N9773" s="10">
        <f t="array" ref="N9773">_xlfn.XLOOKUP(A9773,subscriptions!B9773:B10004,subscriptions!G9773:G10004)</f>
        <v>0</v>
      </c>
      <c r="O9773" s="10">
        <v>50.0</v>
      </c>
      <c r="P9773" s="10" t="str">
        <f t="array" ref="P9773">_xlfn.XLOOKUP(A9773,subscriptions!B9773:B10004,subscriptions!C9773:C10004)</f>
        <v>Mini</v>
      </c>
      <c r="Q9773" s="10" t="s">
        <v>173</v>
      </c>
      <c r="R9773" s="10" t="s">
        <v>148</v>
      </c>
      <c r="S9773" s="10" t="s">
        <v>407</v>
      </c>
    </row>
    <row r="9774">
      <c r="A9774" s="1" t="s">
        <v>12181</v>
      </c>
      <c r="B9774" s="1" t="s">
        <v>439</v>
      </c>
      <c r="C9774" s="1" t="s">
        <v>261</v>
      </c>
      <c r="D9774" s="1" t="s">
        <v>153</v>
      </c>
      <c r="E9774" s="1" t="s">
        <v>239</v>
      </c>
      <c r="F9774" s="1" t="s">
        <v>2076</v>
      </c>
      <c r="G9774" s="1" t="s">
        <v>29954</v>
      </c>
      <c r="H9774" s="1" t="s">
        <v>29955</v>
      </c>
      <c r="I9774" s="4">
        <v>84.17302083333334</v>
      </c>
      <c r="J9774" s="1">
        <v>339.7</v>
      </c>
      <c r="K9774" s="1">
        <v>60.06</v>
      </c>
      <c r="M9774" s="10">
        <f t="array" ref="M9774">_xlfn.XLOOKUP(A9774,subscriptions!B9774:B10004,subscriptions!D9774:D10004)</f>
        <v>120</v>
      </c>
      <c r="N9774" s="10">
        <f t="array" ref="N9774">_xlfn.XLOOKUP(A9774,subscriptions!B9774:B10004,subscriptions!G9774:G10004)</f>
        <v>5</v>
      </c>
      <c r="O9774" s="10">
        <v>114.0</v>
      </c>
      <c r="P9774" s="10" t="str">
        <f t="array" ref="P9774">_xlfn.XLOOKUP(A9774,subscriptions!B9774:B10004,subscriptions!C9774:C10004)</f>
        <v>Residential</v>
      </c>
      <c r="Q9774" s="10" t="s">
        <v>194</v>
      </c>
      <c r="R9774" s="10" t="s">
        <v>212</v>
      </c>
      <c r="S9774" s="10" t="s">
        <v>2630</v>
      </c>
    </row>
    <row r="9775">
      <c r="A9775" s="1" t="s">
        <v>12182</v>
      </c>
      <c r="B9775" s="1" t="s">
        <v>2534</v>
      </c>
      <c r="C9775" s="1" t="s">
        <v>1507</v>
      </c>
      <c r="D9775" s="1" t="s">
        <v>153</v>
      </c>
      <c r="E9775" s="1" t="s">
        <v>179</v>
      </c>
      <c r="F9775" s="1" t="s">
        <v>1760</v>
      </c>
      <c r="G9775" s="1" t="s">
        <v>29956</v>
      </c>
      <c r="H9775" s="1" t="s">
        <v>29957</v>
      </c>
      <c r="I9775" s="4">
        <v>84.34037037037037</v>
      </c>
      <c r="J9775" s="1">
        <v>870.66</v>
      </c>
      <c r="K9775" s="1">
        <v>107.09</v>
      </c>
      <c r="L9775" s="1">
        <v>100.0</v>
      </c>
      <c r="M9775" s="10">
        <f t="array" ref="M9775">_xlfn.XLOOKUP(A9775,subscriptions!B9775:B10004,subscriptions!D9775:D10004)</f>
        <v>120</v>
      </c>
      <c r="N9775" s="10">
        <f t="array" ref="N9775">_xlfn.XLOOKUP(A9775,subscriptions!B9775:B10004,subscriptions!G9775:G10004)</f>
        <v>10</v>
      </c>
      <c r="O9775" s="10">
        <v>108.0</v>
      </c>
      <c r="P9775" s="10" t="str">
        <f t="array" ref="P9775">_xlfn.XLOOKUP(A9775,subscriptions!B9775:B10004,subscriptions!C9775:C10004)</f>
        <v>Residential</v>
      </c>
      <c r="Q9775" s="10" t="s">
        <v>128</v>
      </c>
      <c r="R9775" s="10" t="s">
        <v>212</v>
      </c>
      <c r="S9775" s="10" t="s">
        <v>616</v>
      </c>
    </row>
    <row r="9776">
      <c r="A9776" s="1" t="s">
        <v>12185</v>
      </c>
      <c r="B9776" s="1" t="s">
        <v>472</v>
      </c>
      <c r="C9776" s="1" t="s">
        <v>1415</v>
      </c>
      <c r="D9776" s="1" t="s">
        <v>27</v>
      </c>
      <c r="E9776" s="1" t="s">
        <v>179</v>
      </c>
      <c r="F9776" s="1" t="s">
        <v>200</v>
      </c>
      <c r="G9776" s="1" t="s">
        <v>29958</v>
      </c>
      <c r="H9776" s="1" t="s">
        <v>29959</v>
      </c>
      <c r="I9776" s="4">
        <v>84.2097800925926</v>
      </c>
      <c r="J9776" s="1">
        <v>2418.62</v>
      </c>
      <c r="K9776" s="1">
        <v>419.79</v>
      </c>
      <c r="L9776" s="1">
        <v>100.0</v>
      </c>
      <c r="M9776" s="10">
        <f t="array" ref="M9776">_xlfn.XLOOKUP(A9776,subscriptions!B9776:B10004,subscriptions!D9776:D10004)</f>
        <v>120</v>
      </c>
      <c r="N9776" s="10">
        <f t="array" ref="N9776">_xlfn.XLOOKUP(A9776,subscriptions!B9776:B10004,subscriptions!G9776:G10004)</f>
        <v>20</v>
      </c>
      <c r="O9776" s="10">
        <v>96.0</v>
      </c>
      <c r="P9776" s="10" t="str">
        <f t="array" ref="P9776">_xlfn.XLOOKUP(A9776,subscriptions!B9776:B10004,subscriptions!C9776:C10004)</f>
        <v>Residential</v>
      </c>
      <c r="Q9776" s="10" t="s">
        <v>128</v>
      </c>
      <c r="R9776" s="10" t="s">
        <v>148</v>
      </c>
      <c r="S9776" s="10" t="s">
        <v>353</v>
      </c>
    </row>
    <row r="9777">
      <c r="A9777" s="1" t="s">
        <v>12186</v>
      </c>
      <c r="B9777" s="1" t="s">
        <v>657</v>
      </c>
      <c r="C9777" s="1" t="s">
        <v>750</v>
      </c>
      <c r="D9777" s="1" t="s">
        <v>153</v>
      </c>
      <c r="E9777" s="1" t="s">
        <v>280</v>
      </c>
      <c r="F9777" s="1" t="s">
        <v>281</v>
      </c>
      <c r="G9777" s="1" t="s">
        <v>29960</v>
      </c>
      <c r="H9777" s="1" t="s">
        <v>29961</v>
      </c>
      <c r="I9777" s="4">
        <v>84.33421296296297</v>
      </c>
      <c r="J9777" s="1">
        <v>987.81</v>
      </c>
      <c r="K9777" s="1">
        <v>216.67</v>
      </c>
      <c r="M9777" s="10">
        <f t="array" ref="M9777">_xlfn.XLOOKUP(A9777,subscriptions!B9777:B10004,subscriptions!D9777:D10004)</f>
        <v>120</v>
      </c>
      <c r="N9777" s="10">
        <f t="array" ref="N9777">_xlfn.XLOOKUP(A9777,subscriptions!B9777:B10004,subscriptions!G9777:G10004)</f>
        <v>0</v>
      </c>
      <c r="O9777" s="10">
        <v>120.0</v>
      </c>
      <c r="P9777" s="10" t="str">
        <f t="array" ref="P9777">_xlfn.XLOOKUP(A9777,subscriptions!B9777:B10004,subscriptions!C9777:C10004)</f>
        <v>Residential</v>
      </c>
      <c r="Q9777" s="10" t="s">
        <v>173</v>
      </c>
      <c r="R9777" s="10" t="s">
        <v>212</v>
      </c>
      <c r="S9777" s="10" t="s">
        <v>195</v>
      </c>
    </row>
    <row r="9778">
      <c r="A9778" s="1" t="s">
        <v>12187</v>
      </c>
      <c r="B9778" s="1" t="s">
        <v>4509</v>
      </c>
      <c r="C9778" s="1" t="s">
        <v>1100</v>
      </c>
      <c r="D9778" s="1" t="s">
        <v>153</v>
      </c>
      <c r="E9778" s="1" t="s">
        <v>714</v>
      </c>
      <c r="F9778" s="1" t="s">
        <v>1730</v>
      </c>
      <c r="G9778" s="1" t="s">
        <v>29962</v>
      </c>
      <c r="H9778" s="1" t="s">
        <v>29963</v>
      </c>
      <c r="I9778" s="4">
        <v>84.38009259259259</v>
      </c>
      <c r="J9778" s="1">
        <v>1206.74</v>
      </c>
      <c r="K9778" s="1">
        <v>263.63</v>
      </c>
      <c r="M9778" s="10">
        <f t="array" ref="M9778">_xlfn.XLOOKUP(A9778,subscriptions!B9778:B10004,subscriptions!D9778:D10004)</f>
        <v>120</v>
      </c>
      <c r="N9778" s="10">
        <f t="array" ref="N9778">_xlfn.XLOOKUP(A9778,subscriptions!B9778:B10004,subscriptions!G9778:G10004)</f>
        <v>5</v>
      </c>
      <c r="O9778" s="10">
        <v>114.0</v>
      </c>
      <c r="P9778" s="10" t="str">
        <f t="array" ref="P9778">_xlfn.XLOOKUP(A9778,subscriptions!B9778:B10004,subscriptions!C9778:C10004)</f>
        <v>Residential</v>
      </c>
      <c r="Q9778" s="10" t="s">
        <v>194</v>
      </c>
      <c r="R9778" s="10" t="s">
        <v>212</v>
      </c>
      <c r="S9778" s="10" t="s">
        <v>698</v>
      </c>
    </row>
    <row r="9779">
      <c r="A9779" s="1" t="s">
        <v>12188</v>
      </c>
      <c r="B9779" s="1" t="s">
        <v>389</v>
      </c>
      <c r="C9779" s="1" t="s">
        <v>1415</v>
      </c>
      <c r="D9779" s="1" t="s">
        <v>27</v>
      </c>
      <c r="E9779" s="1" t="s">
        <v>262</v>
      </c>
      <c r="F9779" s="1" t="s">
        <v>4344</v>
      </c>
      <c r="G9779" s="1" t="s">
        <v>29964</v>
      </c>
      <c r="H9779" s="1" t="s">
        <v>29965</v>
      </c>
      <c r="I9779" s="4">
        <v>84.16975694444444</v>
      </c>
      <c r="J9779" s="1">
        <v>8046.08</v>
      </c>
      <c r="K9779" s="1">
        <v>697.23</v>
      </c>
      <c r="M9779" s="10">
        <f t="array" ref="M9779">_xlfn.XLOOKUP(A9779,subscriptions!B9779:B10004,subscriptions!D9779:D10004)</f>
        <v>120</v>
      </c>
      <c r="N9779" s="10">
        <f t="array" ref="N9779">_xlfn.XLOOKUP(A9779,subscriptions!B9779:B10004,subscriptions!G9779:G10004)</f>
        <v>10</v>
      </c>
      <c r="O9779" s="10">
        <v>108.0</v>
      </c>
      <c r="P9779" s="10" t="str">
        <f t="array" ref="P9779">_xlfn.XLOOKUP(A9779,subscriptions!B9779:B10004,subscriptions!C9779:C10004)</f>
        <v>Residential</v>
      </c>
      <c r="Q9779" s="10" t="s">
        <v>128</v>
      </c>
      <c r="R9779" s="10" t="s">
        <v>212</v>
      </c>
      <c r="S9779" s="10" t="s">
        <v>213</v>
      </c>
    </row>
    <row r="9780">
      <c r="A9780" s="1" t="s">
        <v>12189</v>
      </c>
      <c r="B9780" s="1" t="s">
        <v>814</v>
      </c>
      <c r="C9780" s="1" t="s">
        <v>1833</v>
      </c>
      <c r="D9780" s="1" t="s">
        <v>153</v>
      </c>
      <c r="E9780" s="1" t="s">
        <v>631</v>
      </c>
      <c r="F9780" s="1" t="s">
        <v>2293</v>
      </c>
      <c r="G9780" s="1" t="s">
        <v>29966</v>
      </c>
      <c r="H9780" s="1" t="s">
        <v>29967</v>
      </c>
      <c r="I9780" s="4">
        <v>84.38339120370371</v>
      </c>
      <c r="J9780" s="1">
        <v>814.01</v>
      </c>
      <c r="K9780" s="1">
        <v>132.22</v>
      </c>
      <c r="M9780" s="10">
        <f t="array" ref="M9780">_xlfn.XLOOKUP(A9780,subscriptions!B9780:B10004,subscriptions!D9780:D10004)</f>
        <v>120</v>
      </c>
      <c r="N9780" s="10">
        <f t="array" ref="N9780">_xlfn.XLOOKUP(A9780,subscriptions!B9780:B10004,subscriptions!G9780:G10004)</f>
        <v>20</v>
      </c>
      <c r="O9780" s="10">
        <v>96.0</v>
      </c>
      <c r="P9780" s="10" t="str">
        <f t="array" ref="P9780">_xlfn.XLOOKUP(A9780,subscriptions!B9780:B10004,subscriptions!C9780:C10004)</f>
        <v>Residential</v>
      </c>
      <c r="Q9780" s="10" t="s">
        <v>128</v>
      </c>
      <c r="R9780" s="10" t="s">
        <v>148</v>
      </c>
      <c r="S9780" s="10" t="s">
        <v>882</v>
      </c>
    </row>
    <row r="9781">
      <c r="A9781" s="1" t="s">
        <v>12190</v>
      </c>
      <c r="B9781" s="1" t="s">
        <v>1414</v>
      </c>
      <c r="C9781" s="1" t="s">
        <v>218</v>
      </c>
      <c r="D9781" s="1" t="s">
        <v>27</v>
      </c>
      <c r="E9781" s="1" t="s">
        <v>28</v>
      </c>
      <c r="F9781" s="1" t="s">
        <v>2581</v>
      </c>
      <c r="G9781" s="1" t="s">
        <v>29968</v>
      </c>
      <c r="H9781" s="1" t="s">
        <v>29969</v>
      </c>
      <c r="I9781" s="4">
        <v>84.34121527777778</v>
      </c>
      <c r="J9781" s="1">
        <v>1483.33</v>
      </c>
      <c r="K9781" s="1">
        <v>307.62</v>
      </c>
      <c r="M9781" s="10">
        <f t="array" ref="M9781">_xlfn.XLOOKUP(A9781,subscriptions!B9781:B10004,subscriptions!D9781:D10004)</f>
        <v>120</v>
      </c>
      <c r="N9781" s="10">
        <f t="array" ref="N9781">_xlfn.XLOOKUP(A9781,subscriptions!B9781:B10004,subscriptions!G9781:G10004)</f>
        <v>0</v>
      </c>
      <c r="O9781" s="10">
        <v>120.0</v>
      </c>
      <c r="P9781" s="10" t="str">
        <f t="array" ref="P9781">_xlfn.XLOOKUP(A9781,subscriptions!B9781:B10004,subscriptions!C9781:C10004)</f>
        <v>Residential</v>
      </c>
      <c r="Q9781" s="10" t="s">
        <v>173</v>
      </c>
      <c r="R9781" s="10" t="s">
        <v>212</v>
      </c>
      <c r="S9781" s="10" t="s">
        <v>259</v>
      </c>
    </row>
    <row r="9782">
      <c r="A9782" s="1" t="s">
        <v>12191</v>
      </c>
      <c r="B9782" s="1" t="s">
        <v>132</v>
      </c>
      <c r="C9782" s="1" t="s">
        <v>605</v>
      </c>
      <c r="D9782" s="1" t="s">
        <v>27</v>
      </c>
      <c r="E9782" s="1" t="s">
        <v>262</v>
      </c>
      <c r="F9782" s="1" t="s">
        <v>4344</v>
      </c>
      <c r="G9782" s="1" t="s">
        <v>29970</v>
      </c>
      <c r="H9782" s="1" t="s">
        <v>29971</v>
      </c>
      <c r="I9782" s="4">
        <v>84.25583333333333</v>
      </c>
      <c r="J9782" s="1">
        <v>731.77</v>
      </c>
      <c r="K9782" s="1">
        <v>183.85</v>
      </c>
      <c r="M9782" s="10">
        <f t="array" ref="M9782">_xlfn.XLOOKUP(A9782,subscriptions!B9782:B10004,subscriptions!D9782:D10004)</f>
        <v>250</v>
      </c>
      <c r="N9782" s="10">
        <f t="array" ref="N9782">_xlfn.XLOOKUP(A9782,subscriptions!B9782:B10004,subscriptions!G9782:G10004)</f>
        <v>5</v>
      </c>
      <c r="O9782" s="10">
        <v>237.5</v>
      </c>
      <c r="P9782" s="10" t="str">
        <f t="array" ref="P9782">_xlfn.XLOOKUP(A9782,subscriptions!B9782:B10004,subscriptions!C9782:C10004)</f>
        <v>Business</v>
      </c>
      <c r="Q9782" s="10" t="s">
        <v>194</v>
      </c>
      <c r="R9782" s="10" t="s">
        <v>129</v>
      </c>
      <c r="S9782" s="10" t="s">
        <v>1156</v>
      </c>
    </row>
    <row r="9783">
      <c r="A9783" s="1" t="s">
        <v>12192</v>
      </c>
      <c r="B9783" s="1" t="s">
        <v>870</v>
      </c>
      <c r="C9783" s="1" t="s">
        <v>1973</v>
      </c>
      <c r="D9783" s="1" t="s">
        <v>153</v>
      </c>
      <c r="E9783" s="1" t="s">
        <v>332</v>
      </c>
      <c r="F9783" s="1" t="s">
        <v>1749</v>
      </c>
      <c r="G9783" s="1" t="s">
        <v>29972</v>
      </c>
      <c r="H9783" s="1" t="s">
        <v>29973</v>
      </c>
      <c r="I9783" s="4">
        <v>84.37574074074074</v>
      </c>
      <c r="J9783" s="1">
        <v>798.31</v>
      </c>
      <c r="K9783" s="1">
        <v>80.02</v>
      </c>
      <c r="M9783" s="10">
        <f t="array" ref="M9783">_xlfn.XLOOKUP(A9783,subscriptions!B9783:B10004,subscriptions!D9783:D10004)</f>
        <v>120</v>
      </c>
      <c r="N9783" s="10">
        <f t="array" ref="N9783">_xlfn.XLOOKUP(A9783,subscriptions!B9783:B10004,subscriptions!G9783:G10004)</f>
        <v>10</v>
      </c>
      <c r="O9783" s="10">
        <v>108.0</v>
      </c>
      <c r="P9783" s="10" t="str">
        <f t="array" ref="P9783">_xlfn.XLOOKUP(A9783,subscriptions!B9783:B10004,subscriptions!C9783:C10004)</f>
        <v>Residential</v>
      </c>
      <c r="Q9783" s="10" t="s">
        <v>128</v>
      </c>
      <c r="R9783" s="10" t="s">
        <v>212</v>
      </c>
      <c r="S9783" s="10" t="s">
        <v>1442</v>
      </c>
    </row>
    <row r="9784">
      <c r="A9784" s="1" t="s">
        <v>12195</v>
      </c>
      <c r="B9784" s="1" t="s">
        <v>197</v>
      </c>
      <c r="C9784" s="1" t="s">
        <v>2483</v>
      </c>
      <c r="D9784" s="1" t="s">
        <v>153</v>
      </c>
      <c r="E9784" s="1" t="s">
        <v>262</v>
      </c>
      <c r="F9784" s="1" t="s">
        <v>1835</v>
      </c>
      <c r="G9784" s="1" t="s">
        <v>29974</v>
      </c>
      <c r="H9784" s="1" t="s">
        <v>29975</v>
      </c>
      <c r="I9784" s="4">
        <v>84.29747685185185</v>
      </c>
      <c r="J9784" s="1">
        <v>1834.32</v>
      </c>
      <c r="K9784" s="1">
        <v>234.69</v>
      </c>
      <c r="M9784" s="10">
        <f t="array" ref="M9784">_xlfn.XLOOKUP(A9784,subscriptions!B9784:B10004,subscriptions!D9784:D10004)</f>
        <v>250</v>
      </c>
      <c r="N9784" s="10">
        <f t="array" ref="N9784">_xlfn.XLOOKUP(A9784,subscriptions!B9784:B10004,subscriptions!G9784:G10004)</f>
        <v>20</v>
      </c>
      <c r="O9784" s="10">
        <v>200.0</v>
      </c>
      <c r="P9784" s="10" t="str">
        <f t="array" ref="P9784">_xlfn.XLOOKUP(A9784,subscriptions!B9784:B10004,subscriptions!C9784:C10004)</f>
        <v>Business</v>
      </c>
      <c r="Q9784" s="10" t="s">
        <v>128</v>
      </c>
      <c r="R9784" s="10" t="s">
        <v>129</v>
      </c>
      <c r="S9784" s="10" t="s">
        <v>407</v>
      </c>
    </row>
    <row r="9785">
      <c r="A9785" s="1" t="s">
        <v>12196</v>
      </c>
      <c r="B9785" s="1" t="s">
        <v>426</v>
      </c>
      <c r="C9785" s="1" t="s">
        <v>330</v>
      </c>
      <c r="D9785" s="1" t="s">
        <v>153</v>
      </c>
      <c r="E9785" s="1" t="s">
        <v>262</v>
      </c>
      <c r="F9785" s="1" t="s">
        <v>4113</v>
      </c>
      <c r="G9785" s="1" t="s">
        <v>29976</v>
      </c>
      <c r="H9785" s="1" t="s">
        <v>29977</v>
      </c>
      <c r="I9785" s="4">
        <v>84.38056712962963</v>
      </c>
      <c r="J9785" s="1">
        <v>4218.2</v>
      </c>
      <c r="K9785" s="1">
        <v>906.41</v>
      </c>
      <c r="M9785" s="10">
        <f t="array" ref="M9785">_xlfn.XLOOKUP(A9785,subscriptions!B9785:B10004,subscriptions!D9785:D10004)</f>
        <v>80</v>
      </c>
      <c r="N9785" s="10">
        <f t="array" ref="N9785">_xlfn.XLOOKUP(A9785,subscriptions!B9785:B10004,subscriptions!G9785:G10004)</f>
        <v>0</v>
      </c>
      <c r="O9785" s="10">
        <v>80.0</v>
      </c>
      <c r="P9785" s="10" t="str">
        <f t="array" ref="P9785">_xlfn.XLOOKUP(A9785,subscriptions!B9785:B10004,subscriptions!C9785:C10004)</f>
        <v>Roam</v>
      </c>
      <c r="Q9785" s="10" t="s">
        <v>173</v>
      </c>
      <c r="R9785" s="10" t="s">
        <v>148</v>
      </c>
      <c r="S9785" s="10" t="s">
        <v>762</v>
      </c>
    </row>
    <row r="9786">
      <c r="A9786" s="1" t="s">
        <v>12197</v>
      </c>
      <c r="B9786" s="1" t="s">
        <v>2534</v>
      </c>
      <c r="C9786" s="1" t="s">
        <v>734</v>
      </c>
      <c r="D9786" s="1" t="s">
        <v>153</v>
      </c>
      <c r="E9786" s="1" t="s">
        <v>332</v>
      </c>
      <c r="F9786" s="1" t="s">
        <v>736</v>
      </c>
      <c r="G9786" s="1" t="s">
        <v>29978</v>
      </c>
      <c r="H9786" s="1" t="s">
        <v>29979</v>
      </c>
      <c r="I9786" s="4">
        <v>84.21487268518518</v>
      </c>
      <c r="J9786" s="1">
        <v>1222.51</v>
      </c>
      <c r="K9786" s="1">
        <v>282.9</v>
      </c>
      <c r="M9786" s="10">
        <f t="array" ref="M9786">_xlfn.XLOOKUP(A9786,subscriptions!B9786:B10004,subscriptions!D9786:D10004)</f>
        <v>80</v>
      </c>
      <c r="N9786" s="10">
        <f t="array" ref="N9786">_xlfn.XLOOKUP(A9786,subscriptions!B9786:B10004,subscriptions!G9786:G10004)</f>
        <v>5</v>
      </c>
      <c r="O9786" s="10">
        <v>76.0</v>
      </c>
      <c r="P9786" s="10" t="str">
        <f t="array" ref="P9786">_xlfn.XLOOKUP(A9786,subscriptions!B9786:B10004,subscriptions!C9786:C10004)</f>
        <v>Roam</v>
      </c>
      <c r="Q9786" s="10" t="s">
        <v>194</v>
      </c>
      <c r="R9786" s="10" t="s">
        <v>148</v>
      </c>
      <c r="S9786" s="10" t="s">
        <v>3641</v>
      </c>
    </row>
    <row r="9787">
      <c r="A9787" s="1" t="s">
        <v>12198</v>
      </c>
      <c r="B9787" s="1" t="s">
        <v>2018</v>
      </c>
      <c r="C9787" s="1" t="s">
        <v>473</v>
      </c>
      <c r="D9787" s="1" t="s">
        <v>27</v>
      </c>
      <c r="E9787" s="1" t="s">
        <v>631</v>
      </c>
      <c r="F9787" s="1" t="s">
        <v>922</v>
      </c>
      <c r="G9787" s="1" t="s">
        <v>29980</v>
      </c>
      <c r="H9787" s="1" t="s">
        <v>29981</v>
      </c>
      <c r="I9787" s="4">
        <v>84.33482638888889</v>
      </c>
      <c r="J9787" s="1">
        <v>2244.11</v>
      </c>
      <c r="K9787" s="1">
        <v>409.97</v>
      </c>
      <c r="M9787" s="10">
        <f t="array" ref="M9787">_xlfn.XLOOKUP(A9787,subscriptions!B9787:B10004,subscriptions!D9787:D10004)</f>
        <v>120</v>
      </c>
      <c r="N9787" s="10">
        <f t="array" ref="N9787">_xlfn.XLOOKUP(A9787,subscriptions!B9787:B10004,subscriptions!G9787:G10004)</f>
        <v>10</v>
      </c>
      <c r="O9787" s="10">
        <v>108.0</v>
      </c>
      <c r="P9787" s="10" t="str">
        <f t="array" ref="P9787">_xlfn.XLOOKUP(A9787,subscriptions!B9787:B10004,subscriptions!C9787:C10004)</f>
        <v>Residential</v>
      </c>
      <c r="Q9787" s="10" t="s">
        <v>128</v>
      </c>
      <c r="R9787" s="10" t="s">
        <v>212</v>
      </c>
      <c r="S9787" s="10" t="s">
        <v>643</v>
      </c>
    </row>
    <row r="9788">
      <c r="A9788" s="1" t="s">
        <v>12199</v>
      </c>
      <c r="B9788" s="1" t="s">
        <v>1044</v>
      </c>
      <c r="C9788" s="1" t="s">
        <v>1388</v>
      </c>
      <c r="D9788" s="1" t="s">
        <v>27</v>
      </c>
      <c r="E9788" s="1" t="s">
        <v>280</v>
      </c>
      <c r="F9788" s="1" t="s">
        <v>1446</v>
      </c>
      <c r="G9788" s="1" t="s">
        <v>29982</v>
      </c>
      <c r="H9788" s="1" t="s">
        <v>29983</v>
      </c>
      <c r="I9788" s="4">
        <v>84.33916666666667</v>
      </c>
      <c r="J9788" s="1">
        <v>190.16</v>
      </c>
      <c r="K9788" s="1">
        <v>31.22</v>
      </c>
      <c r="M9788" s="10">
        <f t="array" ref="M9788">_xlfn.XLOOKUP(A9788,subscriptions!B9788:B10004,subscriptions!D9788:D10004)</f>
        <v>120</v>
      </c>
      <c r="N9788" s="10">
        <f t="array" ref="N9788">_xlfn.XLOOKUP(A9788,subscriptions!B9788:B10004,subscriptions!G9788:G10004)</f>
        <v>20</v>
      </c>
      <c r="O9788" s="10">
        <v>96.0</v>
      </c>
      <c r="P9788" s="10" t="str">
        <f t="array" ref="P9788">_xlfn.XLOOKUP(A9788,subscriptions!B9788:B10004,subscriptions!C9788:C10004)</f>
        <v>Residential</v>
      </c>
      <c r="Q9788" s="10" t="s">
        <v>128</v>
      </c>
      <c r="R9788" s="10" t="s">
        <v>148</v>
      </c>
      <c r="S9788" s="10" t="s">
        <v>2016</v>
      </c>
    </row>
    <row r="9789">
      <c r="A9789" s="1" t="s">
        <v>12200</v>
      </c>
      <c r="B9789" s="1" t="s">
        <v>1303</v>
      </c>
      <c r="C9789" s="1" t="s">
        <v>1833</v>
      </c>
      <c r="D9789" s="1" t="s">
        <v>153</v>
      </c>
      <c r="E9789" s="1" t="s">
        <v>262</v>
      </c>
      <c r="F9789" s="1" t="s">
        <v>674</v>
      </c>
      <c r="G9789" s="1" t="s">
        <v>29984</v>
      </c>
      <c r="H9789" s="1" t="s">
        <v>29985</v>
      </c>
      <c r="I9789" s="4">
        <v>84.2570949074074</v>
      </c>
      <c r="J9789" s="1">
        <v>405.78</v>
      </c>
      <c r="K9789" s="1">
        <v>110.92</v>
      </c>
      <c r="M9789" s="10">
        <f t="array" ref="M9789">_xlfn.XLOOKUP(A9789,subscriptions!B9789:B10004,subscriptions!D9789:D10004)</f>
        <v>120</v>
      </c>
      <c r="N9789" s="10">
        <f t="array" ref="N9789">_xlfn.XLOOKUP(A9789,subscriptions!B9789:B10004,subscriptions!G9789:G10004)</f>
        <v>0</v>
      </c>
      <c r="O9789" s="10">
        <v>120.0</v>
      </c>
      <c r="P9789" s="10" t="str">
        <f t="array" ref="P9789">_xlfn.XLOOKUP(A9789,subscriptions!B9789:B10004,subscriptions!C9789:C10004)</f>
        <v>Residential</v>
      </c>
      <c r="Q9789" s="10" t="s">
        <v>173</v>
      </c>
      <c r="R9789" s="10" t="s">
        <v>212</v>
      </c>
      <c r="S9789" s="10" t="s">
        <v>175</v>
      </c>
    </row>
    <row r="9790">
      <c r="A9790" s="1" t="s">
        <v>12201</v>
      </c>
      <c r="B9790" s="1" t="s">
        <v>2279</v>
      </c>
      <c r="C9790" s="1" t="s">
        <v>178</v>
      </c>
      <c r="D9790" s="1" t="s">
        <v>153</v>
      </c>
      <c r="E9790" s="1" t="s">
        <v>111</v>
      </c>
      <c r="F9790" s="1" t="s">
        <v>1906</v>
      </c>
      <c r="G9790" s="1" t="s">
        <v>29986</v>
      </c>
      <c r="H9790" s="1" t="s">
        <v>29987</v>
      </c>
      <c r="I9790" s="4">
        <v>84.37668981481481</v>
      </c>
      <c r="J9790" s="1">
        <v>1096.13</v>
      </c>
      <c r="K9790" s="1">
        <v>199.33</v>
      </c>
      <c r="M9790" s="10">
        <f t="array" ref="M9790">_xlfn.XLOOKUP(A9790,subscriptions!B9790:B10004,subscriptions!D9790:D10004)</f>
        <v>80</v>
      </c>
      <c r="N9790" s="10">
        <f t="array" ref="N9790">_xlfn.XLOOKUP(A9790,subscriptions!B9790:B10004,subscriptions!G9790:G10004)</f>
        <v>5</v>
      </c>
      <c r="O9790" s="10">
        <v>76.0</v>
      </c>
      <c r="P9790" s="10" t="str">
        <f t="array" ref="P9790">_xlfn.XLOOKUP(A9790,subscriptions!B9790:B10004,subscriptions!C9790:C10004)</f>
        <v>Roam</v>
      </c>
      <c r="Q9790" s="10" t="s">
        <v>194</v>
      </c>
      <c r="R9790" s="10" t="s">
        <v>148</v>
      </c>
      <c r="S9790" s="10" t="s">
        <v>3910</v>
      </c>
    </row>
    <row r="9791">
      <c r="A9791" s="1" t="s">
        <v>12202</v>
      </c>
      <c r="B9791" s="1" t="s">
        <v>2534</v>
      </c>
      <c r="C9791" s="1" t="s">
        <v>673</v>
      </c>
      <c r="D9791" s="1" t="s">
        <v>153</v>
      </c>
      <c r="E9791" s="1" t="s">
        <v>631</v>
      </c>
      <c r="F9791" s="1" t="s">
        <v>1115</v>
      </c>
      <c r="G9791" s="1" t="s">
        <v>29988</v>
      </c>
      <c r="H9791" s="1" t="s">
        <v>29989</v>
      </c>
      <c r="I9791" s="4">
        <v>84.41748842592592</v>
      </c>
      <c r="J9791" s="1">
        <v>80.32</v>
      </c>
      <c r="K9791" s="1">
        <v>34.4</v>
      </c>
      <c r="M9791" s="10">
        <f t="array" ref="M9791">_xlfn.XLOOKUP(A9791,subscriptions!B9791:B10004,subscriptions!D9791:D10004)</f>
        <v>120</v>
      </c>
      <c r="N9791" s="10">
        <f t="array" ref="N9791">_xlfn.XLOOKUP(A9791,subscriptions!B9791:B10004,subscriptions!G9791:G10004)</f>
        <v>10</v>
      </c>
      <c r="O9791" s="10">
        <v>108.0</v>
      </c>
      <c r="P9791" s="10" t="str">
        <f t="array" ref="P9791">_xlfn.XLOOKUP(A9791,subscriptions!B9791:B10004,subscriptions!C9791:C10004)</f>
        <v>Residential</v>
      </c>
      <c r="Q9791" s="10" t="s">
        <v>128</v>
      </c>
      <c r="R9791" s="10" t="s">
        <v>212</v>
      </c>
      <c r="S9791" s="10" t="s">
        <v>327</v>
      </c>
    </row>
    <row r="9792">
      <c r="A9792" s="1" t="s">
        <v>12203</v>
      </c>
      <c r="B9792" s="1" t="s">
        <v>899</v>
      </c>
      <c r="C9792" s="1" t="s">
        <v>605</v>
      </c>
      <c r="D9792" s="1" t="s">
        <v>27</v>
      </c>
      <c r="E9792" s="1" t="s">
        <v>332</v>
      </c>
      <c r="F9792" s="1" t="s">
        <v>1028</v>
      </c>
      <c r="G9792" s="1" t="s">
        <v>29990</v>
      </c>
      <c r="H9792" s="1" t="s">
        <v>29991</v>
      </c>
      <c r="I9792" s="4">
        <v>84.21059027777778</v>
      </c>
      <c r="J9792" s="1">
        <v>487.24</v>
      </c>
      <c r="K9792" s="1">
        <v>116.15</v>
      </c>
      <c r="M9792" s="10">
        <f t="array" ref="M9792">_xlfn.XLOOKUP(A9792,subscriptions!B9792:B10004,subscriptions!D9792:D10004)</f>
        <v>80</v>
      </c>
      <c r="N9792" s="10">
        <f t="array" ref="N9792">_xlfn.XLOOKUP(A9792,subscriptions!B9792:B10004,subscriptions!G9792:G10004)</f>
        <v>20</v>
      </c>
      <c r="O9792" s="10">
        <v>64.0</v>
      </c>
      <c r="P9792" s="10" t="str">
        <f t="array" ref="P9792">_xlfn.XLOOKUP(A9792,subscriptions!B9792:B10004,subscriptions!C9792:C10004)</f>
        <v>Roam</v>
      </c>
      <c r="Q9792" s="10" t="s">
        <v>128</v>
      </c>
      <c r="R9792" s="10" t="s">
        <v>148</v>
      </c>
      <c r="S9792" s="10" t="s">
        <v>770</v>
      </c>
    </row>
    <row r="9793">
      <c r="A9793" s="1" t="s">
        <v>12204</v>
      </c>
      <c r="B9793" s="1" t="s">
        <v>177</v>
      </c>
      <c r="C9793" s="1" t="s">
        <v>426</v>
      </c>
      <c r="D9793" s="1" t="s">
        <v>153</v>
      </c>
      <c r="E9793" s="1" t="s">
        <v>631</v>
      </c>
      <c r="F9793" s="1" t="s">
        <v>1115</v>
      </c>
      <c r="G9793" s="1" t="s">
        <v>29992</v>
      </c>
      <c r="H9793" s="1" t="s">
        <v>29993</v>
      </c>
      <c r="I9793" s="4">
        <v>84.29590277777778</v>
      </c>
      <c r="J9793" s="1">
        <v>1142.85</v>
      </c>
      <c r="K9793" s="1">
        <v>190.94</v>
      </c>
      <c r="M9793" s="10">
        <f t="array" ref="M9793">_xlfn.XLOOKUP(A9793,subscriptions!B9793:B10004,subscriptions!D9793:D10004)</f>
        <v>120</v>
      </c>
      <c r="N9793" s="10">
        <f t="array" ref="N9793">_xlfn.XLOOKUP(A9793,subscriptions!B9793:B10004,subscriptions!G9793:G10004)</f>
        <v>0</v>
      </c>
      <c r="O9793" s="10">
        <v>120.0</v>
      </c>
      <c r="P9793" s="10" t="str">
        <f t="array" ref="P9793">_xlfn.XLOOKUP(A9793,subscriptions!B9793:B10004,subscriptions!C9793:C10004)</f>
        <v>Residential</v>
      </c>
      <c r="Q9793" s="10" t="s">
        <v>173</v>
      </c>
      <c r="R9793" s="10" t="s">
        <v>212</v>
      </c>
      <c r="S9793" s="10" t="s">
        <v>655</v>
      </c>
    </row>
    <row r="9794">
      <c r="A9794" s="1" t="s">
        <v>12206</v>
      </c>
      <c r="B9794" s="1" t="s">
        <v>2279</v>
      </c>
      <c r="C9794" s="1" t="s">
        <v>884</v>
      </c>
      <c r="D9794" s="1" t="s">
        <v>153</v>
      </c>
      <c r="E9794" s="1" t="s">
        <v>262</v>
      </c>
      <c r="F9794" s="1" t="s">
        <v>885</v>
      </c>
      <c r="G9794" s="1" t="s">
        <v>29994</v>
      </c>
      <c r="H9794" s="1" t="s">
        <v>29995</v>
      </c>
      <c r="I9794" s="4">
        <v>84.38006944444444</v>
      </c>
      <c r="J9794" s="1">
        <v>72.61</v>
      </c>
      <c r="K9794" s="1">
        <v>17.55</v>
      </c>
      <c r="M9794" s="10">
        <f t="array" ref="M9794">_xlfn.XLOOKUP(A9794,subscriptions!B9794:B10004,subscriptions!D9794:D10004)</f>
        <v>120</v>
      </c>
      <c r="N9794" s="10">
        <f t="array" ref="N9794">_xlfn.XLOOKUP(A9794,subscriptions!B9794:B10004,subscriptions!G9794:G10004)</f>
        <v>5</v>
      </c>
      <c r="O9794" s="10">
        <v>114.0</v>
      </c>
      <c r="P9794" s="10" t="str">
        <f t="array" ref="P9794">_xlfn.XLOOKUP(A9794,subscriptions!B9794:B10004,subscriptions!C9794:C10004)</f>
        <v>Residential</v>
      </c>
      <c r="Q9794" s="10" t="s">
        <v>194</v>
      </c>
      <c r="R9794" s="10" t="s">
        <v>212</v>
      </c>
      <c r="S9794" s="10" t="s">
        <v>698</v>
      </c>
    </row>
    <row r="9795">
      <c r="A9795" s="1" t="s">
        <v>12208</v>
      </c>
      <c r="B9795" s="1" t="s">
        <v>645</v>
      </c>
      <c r="C9795" s="1" t="s">
        <v>764</v>
      </c>
      <c r="D9795" s="1" t="s">
        <v>153</v>
      </c>
      <c r="E9795" s="1" t="s">
        <v>714</v>
      </c>
      <c r="F9795" s="1" t="s">
        <v>715</v>
      </c>
      <c r="G9795" s="1" t="s">
        <v>29996</v>
      </c>
      <c r="H9795" s="1" t="s">
        <v>29997</v>
      </c>
      <c r="I9795" s="4">
        <v>84.17297453703704</v>
      </c>
      <c r="J9795" s="1">
        <v>510.9</v>
      </c>
      <c r="K9795" s="1">
        <v>72.95</v>
      </c>
      <c r="M9795" s="10">
        <f t="array" ref="M9795">_xlfn.XLOOKUP(A9795,subscriptions!B9795:B10004,subscriptions!D9795:D10004)</f>
        <v>250</v>
      </c>
      <c r="N9795" s="10">
        <f t="array" ref="N9795">_xlfn.XLOOKUP(A9795,subscriptions!B9795:B10004,subscriptions!G9795:G10004)</f>
        <v>10</v>
      </c>
      <c r="O9795" s="10">
        <v>225.0</v>
      </c>
      <c r="P9795" s="10" t="str">
        <f t="array" ref="P9795">_xlfn.XLOOKUP(A9795,subscriptions!B9795:B10004,subscriptions!C9795:C10004)</f>
        <v>Business</v>
      </c>
      <c r="Q9795" s="10" t="s">
        <v>128</v>
      </c>
      <c r="R9795" s="10" t="s">
        <v>129</v>
      </c>
      <c r="S9795" s="10" t="s">
        <v>2630</v>
      </c>
    </row>
    <row r="9796">
      <c r="A9796" s="1" t="s">
        <v>12209</v>
      </c>
      <c r="B9796" s="1" t="s">
        <v>1844</v>
      </c>
      <c r="C9796" s="1" t="s">
        <v>2007</v>
      </c>
      <c r="D9796" s="1" t="s">
        <v>153</v>
      </c>
      <c r="E9796" s="1" t="s">
        <v>239</v>
      </c>
      <c r="F9796" s="1" t="s">
        <v>2364</v>
      </c>
      <c r="G9796" s="1" t="s">
        <v>29998</v>
      </c>
      <c r="H9796" s="1" t="s">
        <v>29999</v>
      </c>
      <c r="I9796" s="4">
        <v>84.29256944444444</v>
      </c>
      <c r="J9796" s="1">
        <v>1132.42</v>
      </c>
      <c r="K9796" s="1">
        <v>116.34</v>
      </c>
      <c r="M9796" s="10">
        <f t="array" ref="M9796">_xlfn.XLOOKUP(A9796,subscriptions!B9796:B10004,subscriptions!D9796:D10004)</f>
        <v>120</v>
      </c>
      <c r="N9796" s="10">
        <f t="array" ref="N9796">_xlfn.XLOOKUP(A9796,subscriptions!B9796:B10004,subscriptions!G9796:G10004)</f>
        <v>20</v>
      </c>
      <c r="O9796" s="10">
        <v>96.0</v>
      </c>
      <c r="P9796" s="10" t="str">
        <f t="array" ref="P9796">_xlfn.XLOOKUP(A9796,subscriptions!B9796:B10004,subscriptions!C9796:C10004)</f>
        <v>Residential</v>
      </c>
      <c r="Q9796" s="10" t="s">
        <v>128</v>
      </c>
      <c r="R9796" s="10" t="s">
        <v>148</v>
      </c>
      <c r="S9796" s="10" t="s">
        <v>587</v>
      </c>
    </row>
    <row r="9797">
      <c r="A9797" s="1" t="s">
        <v>12210</v>
      </c>
      <c r="B9797" s="1" t="s">
        <v>1157</v>
      </c>
      <c r="C9797" s="1" t="s">
        <v>178</v>
      </c>
      <c r="D9797" s="1" t="s">
        <v>27</v>
      </c>
      <c r="E9797" s="1" t="s">
        <v>631</v>
      </c>
      <c r="F9797" s="1" t="s">
        <v>2549</v>
      </c>
      <c r="G9797" s="1" t="s">
        <v>30000</v>
      </c>
      <c r="H9797" s="1" t="s">
        <v>30001</v>
      </c>
      <c r="I9797" s="4">
        <v>84.2118287037037</v>
      </c>
      <c r="J9797" s="1">
        <v>1326.98</v>
      </c>
      <c r="K9797" s="1">
        <v>317.66</v>
      </c>
      <c r="M9797" s="10">
        <f t="array" ref="M9797">_xlfn.XLOOKUP(A9797,subscriptions!B9797:B10004,subscriptions!D9797:D10004)</f>
        <v>80</v>
      </c>
      <c r="N9797" s="10">
        <f t="array" ref="N9797">_xlfn.XLOOKUP(A9797,subscriptions!B9797:B10004,subscriptions!G9797:G10004)</f>
        <v>0</v>
      </c>
      <c r="O9797" s="10">
        <v>80.0</v>
      </c>
      <c r="P9797" s="10" t="str">
        <f t="array" ref="P9797">_xlfn.XLOOKUP(A9797,subscriptions!B9797:B10004,subscriptions!C9797:C10004)</f>
        <v>Roam</v>
      </c>
      <c r="Q9797" s="10" t="s">
        <v>173</v>
      </c>
      <c r="R9797" s="10" t="s">
        <v>148</v>
      </c>
      <c r="S9797" s="10" t="s">
        <v>857</v>
      </c>
    </row>
    <row r="9798">
      <c r="A9798" s="1" t="s">
        <v>12211</v>
      </c>
      <c r="B9798" s="1" t="s">
        <v>1972</v>
      </c>
      <c r="C9798" s="1" t="s">
        <v>296</v>
      </c>
      <c r="D9798" s="1" t="s">
        <v>27</v>
      </c>
      <c r="E9798" s="1" t="s">
        <v>28</v>
      </c>
      <c r="F9798" s="1" t="s">
        <v>801</v>
      </c>
      <c r="G9798" s="1" t="s">
        <v>30002</v>
      </c>
      <c r="H9798" s="1" t="s">
        <v>30003</v>
      </c>
      <c r="I9798" s="4">
        <v>84.37642361111111</v>
      </c>
      <c r="J9798" s="1">
        <v>3950.51</v>
      </c>
      <c r="K9798" s="1">
        <v>559.19</v>
      </c>
      <c r="M9798" s="10">
        <f t="array" ref="M9798">_xlfn.XLOOKUP(A9798,subscriptions!B9798:B10004,subscriptions!D9798:D10004)</f>
        <v>120</v>
      </c>
      <c r="N9798" s="10">
        <f t="array" ref="N9798">_xlfn.XLOOKUP(A9798,subscriptions!B9798:B10004,subscriptions!G9798:G10004)</f>
        <v>5</v>
      </c>
      <c r="O9798" s="10">
        <v>114.0</v>
      </c>
      <c r="P9798" s="10" t="str">
        <f t="array" ref="P9798">_xlfn.XLOOKUP(A9798,subscriptions!B9798:B10004,subscriptions!C9798:C10004)</f>
        <v>Residential</v>
      </c>
      <c r="Q9798" s="10" t="s">
        <v>194</v>
      </c>
      <c r="R9798" s="10" t="s">
        <v>212</v>
      </c>
      <c r="S9798" s="10" t="s">
        <v>3910</v>
      </c>
    </row>
    <row r="9799">
      <c r="A9799" s="1" t="s">
        <v>12212</v>
      </c>
      <c r="B9799" s="1" t="s">
        <v>1995</v>
      </c>
      <c r="C9799" s="1" t="s">
        <v>237</v>
      </c>
      <c r="D9799" s="1" t="s">
        <v>153</v>
      </c>
      <c r="E9799" s="1" t="s">
        <v>219</v>
      </c>
      <c r="F9799" s="1" t="s">
        <v>4220</v>
      </c>
      <c r="G9799" s="1" t="s">
        <v>30004</v>
      </c>
      <c r="H9799" s="1" t="s">
        <v>30005</v>
      </c>
      <c r="I9799" s="4">
        <v>84.20928240740741</v>
      </c>
      <c r="J9799" s="1">
        <v>1604.92</v>
      </c>
      <c r="K9799" s="1">
        <v>411.4</v>
      </c>
      <c r="M9799" s="10">
        <f t="array" ref="M9799">_xlfn.XLOOKUP(A9799,subscriptions!B9799:B10004,subscriptions!D9799:D10004)</f>
        <v>250</v>
      </c>
      <c r="N9799" s="10">
        <f t="array" ref="N9799">_xlfn.XLOOKUP(A9799,subscriptions!B9799:B10004,subscriptions!G9799:G10004)</f>
        <v>10</v>
      </c>
      <c r="O9799" s="10">
        <v>225.0</v>
      </c>
      <c r="P9799" s="10" t="str">
        <f t="array" ref="P9799">_xlfn.XLOOKUP(A9799,subscriptions!B9799:B10004,subscriptions!C9799:C10004)</f>
        <v>Business</v>
      </c>
      <c r="Q9799" s="10" t="s">
        <v>128</v>
      </c>
      <c r="R9799" s="10" t="s">
        <v>129</v>
      </c>
      <c r="S9799" s="10" t="s">
        <v>1374</v>
      </c>
    </row>
    <row r="9800">
      <c r="A9800" s="1" t="s">
        <v>12213</v>
      </c>
      <c r="B9800" s="1" t="s">
        <v>1984</v>
      </c>
      <c r="C9800" s="1" t="s">
        <v>1477</v>
      </c>
      <c r="D9800" s="1" t="s">
        <v>153</v>
      </c>
      <c r="E9800" s="1" t="s">
        <v>239</v>
      </c>
      <c r="F9800" s="1" t="s">
        <v>2076</v>
      </c>
      <c r="G9800" s="1" t="s">
        <v>30006</v>
      </c>
      <c r="H9800" s="1" t="s">
        <v>30007</v>
      </c>
      <c r="I9800" s="4">
        <v>84.33410879629629</v>
      </c>
      <c r="J9800" s="1">
        <v>853.54</v>
      </c>
      <c r="K9800" s="1">
        <v>163.95</v>
      </c>
      <c r="M9800" s="10">
        <f t="array" ref="M9800">_xlfn.XLOOKUP(A9800,subscriptions!B9800:B10004,subscriptions!D9800:D10004)</f>
        <v>120</v>
      </c>
      <c r="N9800" s="10">
        <f t="array" ref="N9800">_xlfn.XLOOKUP(A9800,subscriptions!B9800:B10004,subscriptions!G9800:G10004)</f>
        <v>20</v>
      </c>
      <c r="O9800" s="10">
        <v>96.0</v>
      </c>
      <c r="P9800" s="10" t="str">
        <f t="array" ref="P9800">_xlfn.XLOOKUP(A9800,subscriptions!B9800:B10004,subscriptions!C9800:C10004)</f>
        <v>Residential</v>
      </c>
      <c r="Q9800" s="10" t="s">
        <v>128</v>
      </c>
      <c r="R9800" s="10" t="s">
        <v>148</v>
      </c>
      <c r="S9800" s="10" t="s">
        <v>195</v>
      </c>
    </row>
    <row r="9801">
      <c r="A9801" s="1" t="s">
        <v>12214</v>
      </c>
      <c r="B9801" s="1" t="s">
        <v>2788</v>
      </c>
      <c r="C9801" s="1" t="s">
        <v>556</v>
      </c>
      <c r="D9801" s="1" t="s">
        <v>153</v>
      </c>
      <c r="E9801" s="1" t="s">
        <v>219</v>
      </c>
      <c r="F9801" s="1" t="s">
        <v>1010</v>
      </c>
      <c r="G9801" s="1" t="s">
        <v>30008</v>
      </c>
      <c r="H9801" s="1" t="s">
        <v>30009</v>
      </c>
      <c r="I9801" s="4">
        <v>84.21046296296296</v>
      </c>
      <c r="J9801" s="1">
        <v>4046.43</v>
      </c>
      <c r="K9801" s="1">
        <v>869.01</v>
      </c>
      <c r="M9801" s="10">
        <f t="array" ref="M9801">_xlfn.XLOOKUP(A9801,subscriptions!B9801:B10004,subscriptions!D9801:D10004)</f>
        <v>50</v>
      </c>
      <c r="N9801" s="10">
        <f t="array" ref="N9801">_xlfn.XLOOKUP(A9801,subscriptions!B9801:B10004,subscriptions!G9801:G10004)</f>
        <v>0</v>
      </c>
      <c r="O9801" s="10">
        <v>50.0</v>
      </c>
      <c r="P9801" s="10" t="str">
        <f t="array" ref="P9801">_xlfn.XLOOKUP(A9801,subscriptions!B9801:B10004,subscriptions!C9801:C10004)</f>
        <v>Mini</v>
      </c>
      <c r="Q9801" s="10" t="s">
        <v>173</v>
      </c>
      <c r="R9801" s="10" t="s">
        <v>148</v>
      </c>
      <c r="S9801" s="10" t="s">
        <v>770</v>
      </c>
    </row>
    <row r="9802">
      <c r="A9802" s="1" t="s">
        <v>12215</v>
      </c>
      <c r="B9802" s="1" t="s">
        <v>2327</v>
      </c>
      <c r="C9802" s="1" t="s">
        <v>1142</v>
      </c>
      <c r="D9802" s="1" t="s">
        <v>27</v>
      </c>
      <c r="E9802" s="1" t="s">
        <v>280</v>
      </c>
      <c r="F9802" s="1" t="s">
        <v>1478</v>
      </c>
      <c r="G9802" s="1" t="s">
        <v>30010</v>
      </c>
      <c r="H9802" s="1" t="s">
        <v>30011</v>
      </c>
      <c r="I9802" s="4">
        <v>84.17114583333333</v>
      </c>
      <c r="J9802" s="1">
        <v>2354.86</v>
      </c>
      <c r="K9802" s="1">
        <v>275.8</v>
      </c>
      <c r="M9802" s="10">
        <f t="array" ref="M9802">_xlfn.XLOOKUP(A9802,subscriptions!B9802:B10004,subscriptions!D9802:D10004)</f>
        <v>120</v>
      </c>
      <c r="N9802" s="10">
        <f t="array" ref="N9802">_xlfn.XLOOKUP(A9802,subscriptions!B9802:B10004,subscriptions!G9802:G10004)</f>
        <v>5</v>
      </c>
      <c r="O9802" s="10">
        <v>114.0</v>
      </c>
      <c r="P9802" s="10" t="str">
        <f t="array" ref="P9802">_xlfn.XLOOKUP(A9802,subscriptions!B9802:B10004,subscriptions!C9802:C10004)</f>
        <v>Residential</v>
      </c>
      <c r="Q9802" s="10" t="s">
        <v>194</v>
      </c>
      <c r="R9802" s="10" t="s">
        <v>212</v>
      </c>
      <c r="S9802" s="10" t="s">
        <v>310</v>
      </c>
    </row>
    <row r="9803">
      <c r="A9803" s="1" t="s">
        <v>12216</v>
      </c>
      <c r="B9803" s="1" t="s">
        <v>573</v>
      </c>
      <c r="C9803" s="1" t="s">
        <v>827</v>
      </c>
      <c r="D9803" s="1" t="s">
        <v>27</v>
      </c>
      <c r="E9803" s="1" t="s">
        <v>239</v>
      </c>
      <c r="F9803" s="1" t="s">
        <v>2765</v>
      </c>
      <c r="G9803" s="1" t="s">
        <v>30012</v>
      </c>
      <c r="H9803" s="1" t="s">
        <v>30013</v>
      </c>
      <c r="I9803" s="4">
        <v>84.29548611111112</v>
      </c>
      <c r="J9803" s="1">
        <v>384.73</v>
      </c>
      <c r="K9803" s="1">
        <v>57.74</v>
      </c>
      <c r="M9803" s="10">
        <f t="array" ref="M9803">_xlfn.XLOOKUP(A9803,subscriptions!B9803:B10004,subscriptions!D9803:D10004)</f>
        <v>50</v>
      </c>
      <c r="N9803" s="10">
        <f t="array" ref="N9803">_xlfn.XLOOKUP(A9803,subscriptions!B9803:B10004,subscriptions!G9803:G10004)</f>
        <v>10</v>
      </c>
      <c r="O9803" s="10">
        <v>45.0</v>
      </c>
      <c r="P9803" s="10" t="str">
        <f t="array" ref="P9803">_xlfn.XLOOKUP(A9803,subscriptions!B9803:B10004,subscriptions!C9803:C10004)</f>
        <v>Mini</v>
      </c>
      <c r="Q9803" s="10" t="s">
        <v>128</v>
      </c>
      <c r="R9803" s="10" t="s">
        <v>148</v>
      </c>
      <c r="S9803" s="10" t="s">
        <v>1026</v>
      </c>
    </row>
    <row r="9804">
      <c r="A9804" s="1" t="s">
        <v>12217</v>
      </c>
      <c r="B9804" s="1" t="s">
        <v>4509</v>
      </c>
      <c r="C9804" s="1" t="s">
        <v>110</v>
      </c>
      <c r="D9804" s="1" t="s">
        <v>153</v>
      </c>
      <c r="E9804" s="1" t="s">
        <v>280</v>
      </c>
      <c r="F9804" s="1" t="s">
        <v>494</v>
      </c>
      <c r="G9804" s="1" t="s">
        <v>30014</v>
      </c>
      <c r="H9804" s="1" t="s">
        <v>30015</v>
      </c>
      <c r="I9804" s="4">
        <v>84.42017361111111</v>
      </c>
      <c r="J9804" s="1">
        <v>260.35</v>
      </c>
      <c r="K9804" s="1">
        <v>38.51</v>
      </c>
      <c r="M9804" s="10">
        <f t="array" ref="M9804">_xlfn.XLOOKUP(A9804,subscriptions!B9804:B10004,subscriptions!D9804:D10004)</f>
        <v>120</v>
      </c>
      <c r="N9804" s="10">
        <f t="array" ref="N9804">_xlfn.XLOOKUP(A9804,subscriptions!B9804:B10004,subscriptions!G9804:G10004)</f>
        <v>20</v>
      </c>
      <c r="O9804" s="10">
        <v>96.0</v>
      </c>
      <c r="P9804" s="10" t="str">
        <f t="array" ref="P9804">_xlfn.XLOOKUP(A9804,subscriptions!B9804:B10004,subscriptions!C9804:C10004)</f>
        <v>Residential</v>
      </c>
      <c r="Q9804" s="10" t="s">
        <v>128</v>
      </c>
      <c r="R9804" s="10" t="s">
        <v>148</v>
      </c>
      <c r="S9804" s="10" t="s">
        <v>940</v>
      </c>
    </row>
    <row r="9805">
      <c r="A9805" s="1" t="s">
        <v>12218</v>
      </c>
      <c r="B9805" s="1" t="s">
        <v>919</v>
      </c>
      <c r="C9805" s="1" t="s">
        <v>296</v>
      </c>
      <c r="D9805" s="1" t="s">
        <v>27</v>
      </c>
      <c r="E9805" s="1" t="s">
        <v>219</v>
      </c>
      <c r="F9805" s="1" t="s">
        <v>660</v>
      </c>
      <c r="G9805" s="1" t="s">
        <v>30016</v>
      </c>
      <c r="H9805" s="1" t="s">
        <v>30017</v>
      </c>
      <c r="I9805" s="4">
        <v>84.21667824074073</v>
      </c>
      <c r="J9805" s="1">
        <v>1739.65</v>
      </c>
      <c r="K9805" s="1">
        <v>389.89</v>
      </c>
      <c r="M9805" s="10">
        <f t="array" ref="M9805">_xlfn.XLOOKUP(A9805,subscriptions!B9805:B10004,subscriptions!D9805:D10004)</f>
        <v>120</v>
      </c>
      <c r="N9805" s="10">
        <f t="array" ref="N9805">_xlfn.XLOOKUP(A9805,subscriptions!B9805:B10004,subscriptions!G9805:G10004)</f>
        <v>0</v>
      </c>
      <c r="O9805" s="10">
        <v>120.0</v>
      </c>
      <c r="P9805" s="10" t="str">
        <f t="array" ref="P9805">_xlfn.XLOOKUP(A9805,subscriptions!B9805:B10004,subscriptions!C9805:C10004)</f>
        <v>Residential</v>
      </c>
      <c r="Q9805" s="10" t="s">
        <v>173</v>
      </c>
      <c r="R9805" s="10" t="s">
        <v>212</v>
      </c>
      <c r="S9805" s="10" t="s">
        <v>453</v>
      </c>
    </row>
    <row r="9806">
      <c r="A9806" s="1" t="s">
        <v>12220</v>
      </c>
      <c r="B9806" s="1" t="s">
        <v>425</v>
      </c>
      <c r="C9806" s="1" t="s">
        <v>1678</v>
      </c>
      <c r="D9806" s="1" t="s">
        <v>153</v>
      </c>
      <c r="E9806" s="1" t="s">
        <v>714</v>
      </c>
      <c r="F9806" s="1" t="s">
        <v>3326</v>
      </c>
      <c r="G9806" s="1" t="s">
        <v>30018</v>
      </c>
      <c r="H9806" s="1" t="s">
        <v>30019</v>
      </c>
      <c r="I9806" s="4">
        <v>84.25284722222223</v>
      </c>
      <c r="J9806" s="1">
        <v>1281.07</v>
      </c>
      <c r="K9806" s="1">
        <v>142.35</v>
      </c>
      <c r="M9806" s="10">
        <f t="array" ref="M9806">_xlfn.XLOOKUP(A9806,subscriptions!B9806:B10004,subscriptions!D9806:D10004)</f>
        <v>120</v>
      </c>
      <c r="N9806" s="10">
        <f t="array" ref="N9806">_xlfn.XLOOKUP(A9806,subscriptions!B9806:B10004,subscriptions!G9806:G10004)</f>
        <v>5</v>
      </c>
      <c r="O9806" s="10">
        <v>114.0</v>
      </c>
      <c r="P9806" s="10" t="str">
        <f t="array" ref="P9806">_xlfn.XLOOKUP(A9806,subscriptions!B9806:B10004,subscriptions!C9806:C10004)</f>
        <v>Residential</v>
      </c>
      <c r="Q9806" s="10" t="s">
        <v>194</v>
      </c>
      <c r="R9806" s="10" t="s">
        <v>212</v>
      </c>
      <c r="S9806" s="10" t="s">
        <v>916</v>
      </c>
    </row>
    <row r="9807">
      <c r="A9807" s="1" t="s">
        <v>12222</v>
      </c>
      <c r="B9807" s="1" t="s">
        <v>295</v>
      </c>
      <c r="C9807" s="1" t="s">
        <v>178</v>
      </c>
      <c r="D9807" s="1" t="s">
        <v>153</v>
      </c>
      <c r="E9807" s="1" t="s">
        <v>714</v>
      </c>
      <c r="F9807" s="1" t="s">
        <v>1730</v>
      </c>
      <c r="G9807" s="1" t="s">
        <v>30020</v>
      </c>
      <c r="H9807" s="1" t="s">
        <v>30021</v>
      </c>
      <c r="I9807" s="4">
        <v>84.29585648148148</v>
      </c>
      <c r="J9807" s="1">
        <v>2388.64</v>
      </c>
      <c r="K9807" s="1">
        <v>485.3</v>
      </c>
      <c r="M9807" s="10">
        <f t="array" ref="M9807">_xlfn.XLOOKUP(A9807,subscriptions!B9807:B10004,subscriptions!D9807:D10004)</f>
        <v>50</v>
      </c>
      <c r="N9807" s="10">
        <f t="array" ref="N9807">_xlfn.XLOOKUP(A9807,subscriptions!B9807:B10004,subscriptions!G9807:G10004)</f>
        <v>10</v>
      </c>
      <c r="O9807" s="10">
        <v>45.0</v>
      </c>
      <c r="P9807" s="10" t="str">
        <f t="array" ref="P9807">_xlfn.XLOOKUP(A9807,subscriptions!B9807:B10004,subscriptions!C9807:C10004)</f>
        <v>Mini</v>
      </c>
      <c r="Q9807" s="10" t="s">
        <v>128</v>
      </c>
      <c r="R9807" s="10" t="s">
        <v>148</v>
      </c>
      <c r="S9807" s="10" t="s">
        <v>655</v>
      </c>
    </row>
    <row r="9808">
      <c r="A9808" s="1" t="s">
        <v>12223</v>
      </c>
      <c r="B9808" s="1" t="s">
        <v>2534</v>
      </c>
      <c r="C9808" s="1" t="s">
        <v>605</v>
      </c>
      <c r="D9808" s="1" t="s">
        <v>153</v>
      </c>
      <c r="E9808" s="1" t="s">
        <v>219</v>
      </c>
      <c r="F9808" s="1" t="s">
        <v>574</v>
      </c>
      <c r="G9808" s="1" t="s">
        <v>30022</v>
      </c>
      <c r="H9808" s="1" t="s">
        <v>30023</v>
      </c>
      <c r="I9808" s="4">
        <v>84.41737268518519</v>
      </c>
      <c r="J9808" s="1">
        <v>2063.73</v>
      </c>
      <c r="K9808" s="1">
        <v>414.94</v>
      </c>
      <c r="M9808" s="10">
        <f t="array" ref="M9808">_xlfn.XLOOKUP(A9808,subscriptions!B9808:B10004,subscriptions!D9808:D10004)</f>
        <v>120</v>
      </c>
      <c r="N9808" s="10">
        <f t="array" ref="N9808">_xlfn.XLOOKUP(A9808,subscriptions!B9808:B10004,subscriptions!G9808:G10004)</f>
        <v>20</v>
      </c>
      <c r="O9808" s="10">
        <v>96.0</v>
      </c>
      <c r="P9808" s="10" t="str">
        <f t="array" ref="P9808">_xlfn.XLOOKUP(A9808,subscriptions!B9808:B10004,subscriptions!C9808:C10004)</f>
        <v>Residential</v>
      </c>
      <c r="Q9808" s="10" t="s">
        <v>128</v>
      </c>
      <c r="R9808" s="10" t="s">
        <v>148</v>
      </c>
      <c r="S9808" s="10" t="s">
        <v>327</v>
      </c>
    </row>
    <row r="9809">
      <c r="A9809" s="1" t="s">
        <v>12224</v>
      </c>
      <c r="B9809" s="1" t="s">
        <v>941</v>
      </c>
      <c r="C9809" s="1" t="s">
        <v>237</v>
      </c>
      <c r="D9809" s="1" t="s">
        <v>27</v>
      </c>
      <c r="E9809" s="1" t="s">
        <v>111</v>
      </c>
      <c r="F9809" s="1" t="s">
        <v>1917</v>
      </c>
      <c r="G9809" s="1" t="s">
        <v>30024</v>
      </c>
      <c r="H9809" s="1" t="s">
        <v>30025</v>
      </c>
      <c r="I9809" s="4">
        <v>84.25714120370371</v>
      </c>
      <c r="J9809" s="1">
        <v>1522.09</v>
      </c>
      <c r="K9809" s="1">
        <v>240.22</v>
      </c>
      <c r="M9809" s="10">
        <f t="array" ref="M9809">_xlfn.XLOOKUP(A9809,subscriptions!B9809:B10004,subscriptions!D9809:D10004)</f>
        <v>120</v>
      </c>
      <c r="N9809" s="10">
        <f t="array" ref="N9809">_xlfn.XLOOKUP(A9809,subscriptions!B9809:B10004,subscriptions!G9809:G10004)</f>
        <v>0</v>
      </c>
      <c r="O9809" s="10">
        <v>120.0</v>
      </c>
      <c r="P9809" s="10" t="str">
        <f t="array" ref="P9809">_xlfn.XLOOKUP(A9809,subscriptions!B9809:B10004,subscriptions!C9809:C10004)</f>
        <v>Residential</v>
      </c>
      <c r="Q9809" s="10" t="s">
        <v>173</v>
      </c>
      <c r="R9809" s="10" t="s">
        <v>212</v>
      </c>
      <c r="S9809" s="10" t="s">
        <v>175</v>
      </c>
    </row>
    <row r="9810">
      <c r="A9810" s="1" t="s">
        <v>12225</v>
      </c>
      <c r="B9810" s="1" t="s">
        <v>1491</v>
      </c>
      <c r="C9810" s="1" t="s">
        <v>3912</v>
      </c>
      <c r="D9810" s="1" t="s">
        <v>153</v>
      </c>
      <c r="E9810" s="1" t="s">
        <v>631</v>
      </c>
      <c r="F9810" s="1" t="s">
        <v>632</v>
      </c>
      <c r="G9810" s="1" t="s">
        <v>30026</v>
      </c>
      <c r="H9810" s="1" t="s">
        <v>30027</v>
      </c>
      <c r="I9810" s="4">
        <v>84.33569444444444</v>
      </c>
      <c r="J9810" s="1">
        <v>6494.56</v>
      </c>
      <c r="K9810" s="1">
        <v>1100.93</v>
      </c>
      <c r="M9810" s="10">
        <f t="array" ref="M9810">_xlfn.XLOOKUP(A9810,subscriptions!B9810:B10004,subscriptions!D9810:D10004)</f>
        <v>80</v>
      </c>
      <c r="N9810" s="10">
        <f t="array" ref="N9810">_xlfn.XLOOKUP(A9810,subscriptions!B9810:B10004,subscriptions!G9810:G10004)</f>
        <v>5</v>
      </c>
      <c r="O9810" s="10">
        <v>76.0</v>
      </c>
      <c r="P9810" s="10" t="str">
        <f t="array" ref="P9810">_xlfn.XLOOKUP(A9810,subscriptions!B9810:B10004,subscriptions!C9810:C10004)</f>
        <v>Roam</v>
      </c>
      <c r="Q9810" s="10" t="s">
        <v>194</v>
      </c>
      <c r="R9810" s="10" t="s">
        <v>148</v>
      </c>
      <c r="S9810" s="10" t="s">
        <v>571</v>
      </c>
    </row>
    <row r="9811">
      <c r="A9811" s="1" t="s">
        <v>12226</v>
      </c>
      <c r="B9811" s="1" t="s">
        <v>197</v>
      </c>
      <c r="C9811" s="1" t="s">
        <v>734</v>
      </c>
      <c r="D9811" s="1" t="s">
        <v>153</v>
      </c>
      <c r="E9811" s="1" t="s">
        <v>332</v>
      </c>
      <c r="F9811" s="1" t="s">
        <v>2280</v>
      </c>
      <c r="G9811" s="1" t="s">
        <v>30028</v>
      </c>
      <c r="H9811" s="1" t="s">
        <v>30029</v>
      </c>
      <c r="I9811" s="4">
        <v>84.29672453703704</v>
      </c>
      <c r="J9811" s="1">
        <v>1194.03</v>
      </c>
      <c r="K9811" s="1">
        <v>152.12</v>
      </c>
      <c r="M9811" s="10">
        <f t="array" ref="M9811">_xlfn.XLOOKUP(A9811,subscriptions!B9811:B10004,subscriptions!D9811:D10004)</f>
        <v>120</v>
      </c>
      <c r="N9811" s="10">
        <f t="array" ref="N9811">_xlfn.XLOOKUP(A9811,subscriptions!B9811:B10004,subscriptions!G9811:G10004)</f>
        <v>10</v>
      </c>
      <c r="O9811" s="10">
        <v>108.0</v>
      </c>
      <c r="P9811" s="10" t="str">
        <f t="array" ref="P9811">_xlfn.XLOOKUP(A9811,subscriptions!B9811:B10004,subscriptions!C9811:C10004)</f>
        <v>Residential</v>
      </c>
      <c r="Q9811" s="10" t="s">
        <v>128</v>
      </c>
      <c r="R9811" s="10" t="s">
        <v>212</v>
      </c>
      <c r="S9811" s="10" t="s">
        <v>373</v>
      </c>
    </row>
    <row r="9812">
      <c r="A9812" s="1" t="s">
        <v>12227</v>
      </c>
      <c r="B9812" s="1" t="s">
        <v>312</v>
      </c>
      <c r="C9812" s="1" t="s">
        <v>556</v>
      </c>
      <c r="D9812" s="1" t="s">
        <v>153</v>
      </c>
      <c r="E9812" s="1" t="s">
        <v>714</v>
      </c>
      <c r="F9812" s="1" t="s">
        <v>3419</v>
      </c>
      <c r="G9812" s="1" t="s">
        <v>30030</v>
      </c>
      <c r="H9812" s="1" t="s">
        <v>30031</v>
      </c>
      <c r="I9812" s="4">
        <v>84.38355324074074</v>
      </c>
      <c r="J9812" s="1">
        <v>230.04</v>
      </c>
      <c r="K9812" s="1">
        <v>41.05</v>
      </c>
      <c r="M9812" s="10">
        <f t="array" ref="M9812">_xlfn.XLOOKUP(A9812,subscriptions!B9812:B10004,subscriptions!D9812:D10004)</f>
        <v>120</v>
      </c>
      <c r="N9812" s="10">
        <f t="array" ref="N9812">_xlfn.XLOOKUP(A9812,subscriptions!B9812:B10004,subscriptions!G9812:G10004)</f>
        <v>20</v>
      </c>
      <c r="O9812" s="10">
        <v>96.0</v>
      </c>
      <c r="P9812" s="10" t="str">
        <f t="array" ref="P9812">_xlfn.XLOOKUP(A9812,subscriptions!B9812:B10004,subscriptions!C9812:C10004)</f>
        <v>Residential</v>
      </c>
      <c r="Q9812" s="10" t="s">
        <v>128</v>
      </c>
      <c r="R9812" s="10" t="s">
        <v>148</v>
      </c>
      <c r="S9812" s="10" t="s">
        <v>882</v>
      </c>
    </row>
    <row r="9813">
      <c r="A9813" s="1" t="s">
        <v>12228</v>
      </c>
      <c r="B9813" s="1" t="s">
        <v>573</v>
      </c>
      <c r="C9813" s="1" t="s">
        <v>26</v>
      </c>
      <c r="D9813" s="1" t="s">
        <v>27</v>
      </c>
      <c r="E9813" s="1" t="s">
        <v>28</v>
      </c>
      <c r="F9813" s="1" t="s">
        <v>687</v>
      </c>
      <c r="G9813" s="1" t="s">
        <v>30032</v>
      </c>
      <c r="H9813" s="1" t="s">
        <v>30033</v>
      </c>
      <c r="I9813" s="4">
        <v>84.42094907407407</v>
      </c>
      <c r="J9813" s="1">
        <v>2692.78</v>
      </c>
      <c r="K9813" s="1">
        <v>435.59</v>
      </c>
      <c r="M9813" s="10">
        <f t="array" ref="M9813">_xlfn.XLOOKUP(A9813,subscriptions!B9813:B10004,subscriptions!D9813:D10004)</f>
        <v>80</v>
      </c>
      <c r="N9813" s="10">
        <f t="array" ref="N9813">_xlfn.XLOOKUP(A9813,subscriptions!B9813:B10004,subscriptions!G9813:G10004)</f>
        <v>0</v>
      </c>
      <c r="O9813" s="10">
        <v>80.0</v>
      </c>
      <c r="P9813" s="10" t="str">
        <f t="array" ref="P9813">_xlfn.XLOOKUP(A9813,subscriptions!B9813:B10004,subscriptions!C9813:C10004)</f>
        <v>Roam</v>
      </c>
      <c r="Q9813" s="10" t="s">
        <v>173</v>
      </c>
      <c r="R9813" s="10" t="s">
        <v>148</v>
      </c>
      <c r="S9813" s="10" t="s">
        <v>2152</v>
      </c>
    </row>
    <row r="9814">
      <c r="A9814" s="1" t="s">
        <v>12229</v>
      </c>
      <c r="B9814" s="1" t="s">
        <v>555</v>
      </c>
      <c r="C9814" s="1" t="s">
        <v>1415</v>
      </c>
      <c r="D9814" s="1" t="s">
        <v>153</v>
      </c>
      <c r="E9814" s="1" t="s">
        <v>111</v>
      </c>
      <c r="F9814" s="1" t="s">
        <v>1263</v>
      </c>
      <c r="G9814" s="1" t="s">
        <v>30034</v>
      </c>
      <c r="H9814" s="1" t="s">
        <v>30035</v>
      </c>
      <c r="I9814" s="4">
        <v>84.42090277777778</v>
      </c>
      <c r="J9814" s="1">
        <v>485.23</v>
      </c>
      <c r="K9814" s="1">
        <v>125.57</v>
      </c>
      <c r="M9814" s="10">
        <f t="array" ref="M9814">_xlfn.XLOOKUP(A9814,subscriptions!B9814:B10004,subscriptions!D9814:D10004)</f>
        <v>80</v>
      </c>
      <c r="N9814" s="10">
        <f t="array" ref="N9814">_xlfn.XLOOKUP(A9814,subscriptions!B9814:B10004,subscriptions!G9814:G10004)</f>
        <v>5</v>
      </c>
      <c r="O9814" s="10">
        <v>76.0</v>
      </c>
      <c r="P9814" s="10" t="str">
        <f t="array" ref="P9814">_xlfn.XLOOKUP(A9814,subscriptions!B9814:B10004,subscriptions!C9814:C10004)</f>
        <v>Roam</v>
      </c>
      <c r="Q9814" s="10" t="s">
        <v>194</v>
      </c>
      <c r="R9814" s="10" t="s">
        <v>148</v>
      </c>
      <c r="S9814" s="10" t="s">
        <v>2152</v>
      </c>
    </row>
    <row r="9815">
      <c r="A9815" s="1" t="s">
        <v>12230</v>
      </c>
      <c r="B9815" s="1" t="s">
        <v>814</v>
      </c>
      <c r="C9815" s="1" t="s">
        <v>2483</v>
      </c>
      <c r="D9815" s="1" t="s">
        <v>153</v>
      </c>
      <c r="E9815" s="1" t="s">
        <v>179</v>
      </c>
      <c r="F9815" s="1" t="s">
        <v>2311</v>
      </c>
      <c r="G9815" s="1" t="s">
        <v>30036</v>
      </c>
      <c r="H9815" s="1" t="s">
        <v>30037</v>
      </c>
      <c r="I9815" s="4">
        <v>84.20913194444445</v>
      </c>
      <c r="J9815" s="1">
        <v>2302.91</v>
      </c>
      <c r="K9815" s="1">
        <v>581.97</v>
      </c>
      <c r="L9815" s="1">
        <v>100.0</v>
      </c>
      <c r="M9815" s="10">
        <f t="array" ref="M9815">_xlfn.XLOOKUP(A9815,subscriptions!B9815:B10004,subscriptions!D9815:D10004)</f>
        <v>120</v>
      </c>
      <c r="N9815" s="10">
        <f t="array" ref="N9815">_xlfn.XLOOKUP(A9815,subscriptions!B9815:B10004,subscriptions!G9815:G10004)</f>
        <v>10</v>
      </c>
      <c r="O9815" s="10">
        <v>108.0</v>
      </c>
      <c r="P9815" s="10" t="str">
        <f t="array" ref="P9815">_xlfn.XLOOKUP(A9815,subscriptions!B9815:B10004,subscriptions!C9815:C10004)</f>
        <v>Residential</v>
      </c>
      <c r="Q9815" s="10" t="s">
        <v>128</v>
      </c>
      <c r="R9815" s="10" t="s">
        <v>212</v>
      </c>
      <c r="S9815" s="10" t="s">
        <v>1374</v>
      </c>
    </row>
    <row r="9816">
      <c r="A9816" s="1" t="s">
        <v>12231</v>
      </c>
      <c r="B9816" s="1" t="s">
        <v>2521</v>
      </c>
      <c r="C9816" s="1" t="s">
        <v>2483</v>
      </c>
      <c r="D9816" s="1" t="s">
        <v>153</v>
      </c>
      <c r="E9816" s="1" t="s">
        <v>179</v>
      </c>
      <c r="F9816" s="1" t="s">
        <v>844</v>
      </c>
      <c r="G9816" s="1" t="s">
        <v>30038</v>
      </c>
      <c r="H9816" s="1" t="s">
        <v>30039</v>
      </c>
      <c r="I9816" s="4">
        <v>84.25570601851852</v>
      </c>
      <c r="J9816" s="1">
        <v>4773.57</v>
      </c>
      <c r="K9816" s="1">
        <v>619.58</v>
      </c>
      <c r="L9816" s="1">
        <v>100.0</v>
      </c>
      <c r="M9816" s="10">
        <f t="array" ref="M9816">_xlfn.XLOOKUP(A9816,subscriptions!B9816:B10004,subscriptions!D9816:D10004)</f>
        <v>120</v>
      </c>
      <c r="N9816" s="10">
        <f t="array" ref="N9816">_xlfn.XLOOKUP(A9816,subscriptions!B9816:B10004,subscriptions!G9816:G10004)</f>
        <v>20</v>
      </c>
      <c r="O9816" s="10">
        <v>96.0</v>
      </c>
      <c r="P9816" s="10" t="str">
        <f t="array" ref="P9816">_xlfn.XLOOKUP(A9816,subscriptions!B9816:B10004,subscriptions!C9816:C10004)</f>
        <v>Residential</v>
      </c>
      <c r="Q9816" s="10" t="s">
        <v>128</v>
      </c>
      <c r="R9816" s="10" t="s">
        <v>148</v>
      </c>
      <c r="S9816" s="10" t="s">
        <v>1156</v>
      </c>
    </row>
    <row r="9817">
      <c r="A9817" s="1" t="s">
        <v>12232</v>
      </c>
      <c r="B9817" s="1" t="s">
        <v>109</v>
      </c>
      <c r="C9817" s="1" t="s">
        <v>441</v>
      </c>
      <c r="D9817" s="1" t="s">
        <v>27</v>
      </c>
      <c r="E9817" s="1" t="s">
        <v>631</v>
      </c>
      <c r="F9817" s="1" t="s">
        <v>2495</v>
      </c>
      <c r="G9817" s="1" t="s">
        <v>30040</v>
      </c>
      <c r="H9817" s="1" t="s">
        <v>30041</v>
      </c>
      <c r="I9817" s="4">
        <v>84.21693287037037</v>
      </c>
      <c r="J9817" s="1">
        <v>1840.02</v>
      </c>
      <c r="K9817" s="1">
        <v>204.61</v>
      </c>
      <c r="M9817" s="10">
        <f t="array" ref="M9817">_xlfn.XLOOKUP(A9817,subscriptions!B9817:B10004,subscriptions!D9817:D10004)</f>
        <v>120</v>
      </c>
      <c r="N9817" s="10">
        <f t="array" ref="N9817">_xlfn.XLOOKUP(A9817,subscriptions!B9817:B10004,subscriptions!G9817:G10004)</f>
        <v>0</v>
      </c>
      <c r="O9817" s="10">
        <v>120.0</v>
      </c>
      <c r="P9817" s="10" t="str">
        <f t="array" ref="P9817">_xlfn.XLOOKUP(A9817,subscriptions!B9817:B10004,subscriptions!C9817:C10004)</f>
        <v>Residential</v>
      </c>
      <c r="Q9817" s="10" t="s">
        <v>173</v>
      </c>
      <c r="R9817" s="10" t="s">
        <v>212</v>
      </c>
      <c r="S9817" s="10" t="s">
        <v>453</v>
      </c>
    </row>
    <row r="9818">
      <c r="A9818" s="1" t="s">
        <v>12233</v>
      </c>
      <c r="B9818" s="1" t="s">
        <v>1844</v>
      </c>
      <c r="C9818" s="1" t="s">
        <v>524</v>
      </c>
      <c r="D9818" s="1" t="s">
        <v>153</v>
      </c>
      <c r="E9818" s="1" t="s">
        <v>332</v>
      </c>
      <c r="F9818" s="1" t="s">
        <v>1028</v>
      </c>
      <c r="G9818" s="1" t="s">
        <v>30042</v>
      </c>
      <c r="H9818" s="1" t="s">
        <v>30043</v>
      </c>
      <c r="I9818" s="4">
        <v>84.21539351851852</v>
      </c>
      <c r="J9818" s="1">
        <v>1409.62</v>
      </c>
      <c r="K9818" s="1">
        <v>219.73</v>
      </c>
      <c r="M9818" s="10">
        <f t="array" ref="M9818">_xlfn.XLOOKUP(A9818,subscriptions!B9818:B10004,subscriptions!D9818:D10004)</f>
        <v>120</v>
      </c>
      <c r="N9818" s="10">
        <f t="array" ref="N9818">_xlfn.XLOOKUP(A9818,subscriptions!B9818:B10004,subscriptions!G9818:G10004)</f>
        <v>5</v>
      </c>
      <c r="O9818" s="10">
        <v>114.0</v>
      </c>
      <c r="P9818" s="10" t="str">
        <f t="array" ref="P9818">_xlfn.XLOOKUP(A9818,subscriptions!B9818:B10004,subscriptions!C9818:C10004)</f>
        <v>Residential</v>
      </c>
      <c r="Q9818" s="10" t="s">
        <v>194</v>
      </c>
      <c r="R9818" s="10" t="s">
        <v>212</v>
      </c>
      <c r="S9818" s="10" t="s">
        <v>1212</v>
      </c>
    </row>
    <row r="9819">
      <c r="A9819" s="1" t="s">
        <v>12236</v>
      </c>
      <c r="B9819" s="1" t="s">
        <v>1972</v>
      </c>
      <c r="C9819" s="1" t="s">
        <v>1200</v>
      </c>
      <c r="D9819" s="1" t="s">
        <v>27</v>
      </c>
      <c r="E9819" s="1" t="s">
        <v>714</v>
      </c>
      <c r="F9819" s="1" t="s">
        <v>1159</v>
      </c>
      <c r="G9819" s="1" t="s">
        <v>30044</v>
      </c>
      <c r="H9819" s="1" t="s">
        <v>30045</v>
      </c>
      <c r="I9819" s="4">
        <v>84.25215277777778</v>
      </c>
      <c r="J9819" s="1">
        <v>975.35</v>
      </c>
      <c r="K9819" s="1">
        <v>125.69</v>
      </c>
      <c r="M9819" s="10">
        <f t="array" ref="M9819">_xlfn.XLOOKUP(A9819,subscriptions!B9819:B10004,subscriptions!D9819:D10004)</f>
        <v>250</v>
      </c>
      <c r="N9819" s="10">
        <f t="array" ref="N9819">_xlfn.XLOOKUP(A9819,subscriptions!B9819:B10004,subscriptions!G9819:G10004)</f>
        <v>10</v>
      </c>
      <c r="O9819" s="10">
        <v>225.0</v>
      </c>
      <c r="P9819" s="10" t="str">
        <f t="array" ref="P9819">_xlfn.XLOOKUP(A9819,subscriptions!B9819:B10004,subscriptions!C9819:C10004)</f>
        <v>Business</v>
      </c>
      <c r="Q9819" s="10" t="s">
        <v>128</v>
      </c>
      <c r="R9819" s="10" t="s">
        <v>129</v>
      </c>
      <c r="S9819" s="10" t="s">
        <v>1008</v>
      </c>
    </row>
    <row r="9820">
      <c r="A9820" s="1" t="s">
        <v>12237</v>
      </c>
      <c r="B9820" s="1" t="s">
        <v>1027</v>
      </c>
      <c r="C9820" s="1" t="s">
        <v>1100</v>
      </c>
      <c r="D9820" s="1" t="s">
        <v>153</v>
      </c>
      <c r="E9820" s="1" t="s">
        <v>631</v>
      </c>
      <c r="F9820" s="1" t="s">
        <v>2293</v>
      </c>
      <c r="G9820" s="1" t="s">
        <v>30046</v>
      </c>
      <c r="H9820" s="1" t="s">
        <v>30047</v>
      </c>
      <c r="I9820" s="4">
        <v>84.2550462962963</v>
      </c>
      <c r="J9820" s="1">
        <v>729.8</v>
      </c>
      <c r="K9820" s="1">
        <v>140.83</v>
      </c>
      <c r="M9820" s="10">
        <f t="array" ref="M9820">_xlfn.XLOOKUP(A9820,subscriptions!B9820:B10004,subscriptions!D9820:D10004)</f>
        <v>80</v>
      </c>
      <c r="N9820" s="10">
        <f t="array" ref="N9820">_xlfn.XLOOKUP(A9820,subscriptions!B9820:B10004,subscriptions!G9820:G10004)</f>
        <v>20</v>
      </c>
      <c r="O9820" s="10">
        <v>64.0</v>
      </c>
      <c r="P9820" s="10" t="str">
        <f t="array" ref="P9820">_xlfn.XLOOKUP(A9820,subscriptions!B9820:B10004,subscriptions!C9820:C10004)</f>
        <v>Roam</v>
      </c>
      <c r="Q9820" s="10" t="s">
        <v>128</v>
      </c>
      <c r="R9820" s="10" t="s">
        <v>148</v>
      </c>
      <c r="S9820" s="10" t="s">
        <v>149</v>
      </c>
    </row>
    <row r="9821">
      <c r="A9821" s="1" t="s">
        <v>12238</v>
      </c>
      <c r="B9821" s="1" t="s">
        <v>1460</v>
      </c>
      <c r="C9821" s="1" t="s">
        <v>133</v>
      </c>
      <c r="D9821" s="1" t="s">
        <v>27</v>
      </c>
      <c r="E9821" s="1" t="s">
        <v>262</v>
      </c>
      <c r="F9821" s="1" t="s">
        <v>2853</v>
      </c>
      <c r="G9821" s="1" t="s">
        <v>30048</v>
      </c>
      <c r="H9821" s="1" t="s">
        <v>30049</v>
      </c>
      <c r="I9821" s="4">
        <v>84.42039351851852</v>
      </c>
      <c r="J9821" s="1">
        <v>703.12</v>
      </c>
      <c r="K9821" s="1">
        <v>135.49</v>
      </c>
      <c r="M9821" s="10">
        <f t="array" ref="M9821">_xlfn.XLOOKUP(A9821,subscriptions!B9821:B10004,subscriptions!D9821:D10004)</f>
        <v>120</v>
      </c>
      <c r="N9821" s="10">
        <f t="array" ref="N9821">_xlfn.XLOOKUP(A9821,subscriptions!B9821:B10004,subscriptions!G9821:G10004)</f>
        <v>0</v>
      </c>
      <c r="O9821" s="10">
        <v>120.0</v>
      </c>
      <c r="P9821" s="10" t="str">
        <f t="array" ref="P9821">_xlfn.XLOOKUP(A9821,subscriptions!B9821:B10004,subscriptions!C9821:C10004)</f>
        <v>Residential</v>
      </c>
      <c r="Q9821" s="10" t="s">
        <v>173</v>
      </c>
      <c r="R9821" s="10" t="s">
        <v>212</v>
      </c>
      <c r="S9821" s="10" t="s">
        <v>940</v>
      </c>
    </row>
    <row r="9822">
      <c r="A9822" s="1" t="s">
        <v>12239</v>
      </c>
      <c r="B9822" s="1" t="s">
        <v>1009</v>
      </c>
      <c r="C9822" s="1" t="s">
        <v>750</v>
      </c>
      <c r="D9822" s="1" t="s">
        <v>153</v>
      </c>
      <c r="E9822" s="1" t="s">
        <v>111</v>
      </c>
      <c r="F9822" s="1" t="s">
        <v>1917</v>
      </c>
      <c r="G9822" s="1" t="s">
        <v>30050</v>
      </c>
      <c r="H9822" s="1" t="s">
        <v>30051</v>
      </c>
      <c r="I9822" s="4">
        <v>84.42084490740741</v>
      </c>
      <c r="J9822" s="1">
        <v>1567.44</v>
      </c>
      <c r="K9822" s="1">
        <v>331.87</v>
      </c>
      <c r="M9822" s="10">
        <f t="array" ref="M9822">_xlfn.XLOOKUP(A9822,subscriptions!B9822:B10004,subscriptions!D9822:D10004)</f>
        <v>120</v>
      </c>
      <c r="N9822" s="10">
        <f t="array" ref="N9822">_xlfn.XLOOKUP(A9822,subscriptions!B9822:B10004,subscriptions!G9822:G10004)</f>
        <v>5</v>
      </c>
      <c r="O9822" s="10">
        <v>114.0</v>
      </c>
      <c r="P9822" s="10" t="str">
        <f t="array" ref="P9822">_xlfn.XLOOKUP(A9822,subscriptions!B9822:B10004,subscriptions!C9822:C10004)</f>
        <v>Residential</v>
      </c>
      <c r="Q9822" s="10" t="s">
        <v>194</v>
      </c>
      <c r="R9822" s="10" t="s">
        <v>212</v>
      </c>
      <c r="S9822" s="10" t="s">
        <v>2152</v>
      </c>
    </row>
    <row r="9823">
      <c r="A9823" s="1" t="s">
        <v>12240</v>
      </c>
      <c r="B9823" s="1" t="s">
        <v>2788</v>
      </c>
      <c r="C9823" s="1" t="s">
        <v>152</v>
      </c>
      <c r="D9823" s="1" t="s">
        <v>153</v>
      </c>
      <c r="E9823" s="1" t="s">
        <v>714</v>
      </c>
      <c r="F9823" s="1" t="s">
        <v>3419</v>
      </c>
      <c r="G9823" s="1" t="s">
        <v>30052</v>
      </c>
      <c r="H9823" s="1" t="s">
        <v>30053</v>
      </c>
      <c r="I9823" s="4">
        <v>84.29311342592592</v>
      </c>
      <c r="J9823" s="1">
        <v>2137.1</v>
      </c>
      <c r="K9823" s="1">
        <v>461.06</v>
      </c>
      <c r="M9823" s="10">
        <f t="array" ref="M9823">_xlfn.XLOOKUP(A9823,subscriptions!B9823:B10004,subscriptions!D9823:D10004)</f>
        <v>120</v>
      </c>
      <c r="N9823" s="10">
        <f t="array" ref="N9823">_xlfn.XLOOKUP(A9823,subscriptions!B9823:B10004,subscriptions!G9823:G10004)</f>
        <v>10</v>
      </c>
      <c r="O9823" s="10">
        <v>108.0</v>
      </c>
      <c r="P9823" s="10" t="str">
        <f t="array" ref="P9823">_xlfn.XLOOKUP(A9823,subscriptions!B9823:B10004,subscriptions!C9823:C10004)</f>
        <v>Residential</v>
      </c>
      <c r="Q9823" s="10" t="s">
        <v>128</v>
      </c>
      <c r="R9823" s="10" t="s">
        <v>212</v>
      </c>
      <c r="S9823" s="10" t="s">
        <v>1779</v>
      </c>
    </row>
    <row r="9824">
      <c r="A9824" s="1" t="s">
        <v>12241</v>
      </c>
      <c r="B9824" s="1" t="s">
        <v>2279</v>
      </c>
      <c r="C9824" s="1" t="s">
        <v>871</v>
      </c>
      <c r="D9824" s="1" t="s">
        <v>153</v>
      </c>
      <c r="E9824" s="1" t="s">
        <v>219</v>
      </c>
      <c r="F9824" s="1" t="s">
        <v>4220</v>
      </c>
      <c r="G9824" s="1" t="s">
        <v>30054</v>
      </c>
      <c r="H9824" s="1" t="s">
        <v>30055</v>
      </c>
      <c r="I9824" s="4">
        <v>84.34100694444444</v>
      </c>
      <c r="J9824" s="1">
        <v>1752.22</v>
      </c>
      <c r="K9824" s="1">
        <v>409.62</v>
      </c>
      <c r="M9824" s="10">
        <f t="array" ref="M9824">_xlfn.XLOOKUP(A9824,subscriptions!B9824:B10004,subscriptions!D9824:D10004)</f>
        <v>120</v>
      </c>
      <c r="N9824" s="10">
        <f t="array" ref="N9824">_xlfn.XLOOKUP(A9824,subscriptions!B9824:B10004,subscriptions!G9824:G10004)</f>
        <v>20</v>
      </c>
      <c r="O9824" s="10">
        <v>96.0</v>
      </c>
      <c r="P9824" s="10" t="str">
        <f t="array" ref="P9824">_xlfn.XLOOKUP(A9824,subscriptions!B9824:B10004,subscriptions!C9824:C10004)</f>
        <v>Residential</v>
      </c>
      <c r="Q9824" s="10" t="s">
        <v>128</v>
      </c>
      <c r="R9824" s="10" t="s">
        <v>148</v>
      </c>
      <c r="S9824" s="10" t="s">
        <v>259</v>
      </c>
    </row>
    <row r="9825">
      <c r="A9825" s="1" t="s">
        <v>12242</v>
      </c>
      <c r="B9825" s="1" t="s">
        <v>1303</v>
      </c>
      <c r="C9825" s="1" t="s">
        <v>658</v>
      </c>
      <c r="D9825" s="1" t="s">
        <v>153</v>
      </c>
      <c r="E9825" s="1" t="s">
        <v>111</v>
      </c>
      <c r="F9825" s="1" t="s">
        <v>1917</v>
      </c>
      <c r="G9825" s="1" t="s">
        <v>30056</v>
      </c>
      <c r="H9825" s="1" t="s">
        <v>30057</v>
      </c>
      <c r="I9825" s="4">
        <v>84.21143518518518</v>
      </c>
      <c r="J9825" s="1">
        <v>381.74</v>
      </c>
      <c r="K9825" s="1">
        <v>52.12</v>
      </c>
      <c r="M9825" s="10">
        <f t="array" ref="M9825">_xlfn.XLOOKUP(A9825,subscriptions!B9825:B10004,subscriptions!D9825:D10004)</f>
        <v>120</v>
      </c>
      <c r="N9825" s="10">
        <f t="array" ref="N9825">_xlfn.XLOOKUP(A9825,subscriptions!B9825:B10004,subscriptions!G9825:G10004)</f>
        <v>0</v>
      </c>
      <c r="O9825" s="10">
        <v>120.0</v>
      </c>
      <c r="P9825" s="10" t="str">
        <f t="array" ref="P9825">_xlfn.XLOOKUP(A9825,subscriptions!B9825:B10004,subscriptions!C9825:C10004)</f>
        <v>Residential</v>
      </c>
      <c r="Q9825" s="10" t="s">
        <v>173</v>
      </c>
      <c r="R9825" s="10" t="s">
        <v>212</v>
      </c>
      <c r="S9825" s="10" t="s">
        <v>438</v>
      </c>
    </row>
    <row r="9826">
      <c r="A9826" s="1" t="s">
        <v>12243</v>
      </c>
      <c r="B9826" s="1" t="s">
        <v>1984</v>
      </c>
      <c r="C9826" s="1" t="s">
        <v>1507</v>
      </c>
      <c r="D9826" s="1" t="s">
        <v>153</v>
      </c>
      <c r="E9826" s="1" t="s">
        <v>111</v>
      </c>
      <c r="F9826" s="1" t="s">
        <v>1362</v>
      </c>
      <c r="G9826" s="1" t="s">
        <v>30058</v>
      </c>
      <c r="H9826" s="1" t="s">
        <v>30059</v>
      </c>
      <c r="I9826" s="4">
        <v>84.4211574074074</v>
      </c>
      <c r="J9826" s="1">
        <v>1071.79</v>
      </c>
      <c r="K9826" s="1">
        <v>164.29</v>
      </c>
      <c r="M9826" s="10">
        <f t="array" ref="M9826">_xlfn.XLOOKUP(A9826,subscriptions!B9826:B10004,subscriptions!D9826:D10004)</f>
        <v>120</v>
      </c>
      <c r="N9826" s="10">
        <f t="array" ref="N9826">_xlfn.XLOOKUP(A9826,subscriptions!B9826:B10004,subscriptions!G9826:G10004)</f>
        <v>5</v>
      </c>
      <c r="O9826" s="10">
        <v>114.0</v>
      </c>
      <c r="P9826" s="10" t="str">
        <f t="array" ref="P9826">_xlfn.XLOOKUP(A9826,subscriptions!B9826:B10004,subscriptions!C9826:C10004)</f>
        <v>Residential</v>
      </c>
      <c r="Q9826" s="10" t="s">
        <v>194</v>
      </c>
      <c r="R9826" s="10" t="s">
        <v>212</v>
      </c>
      <c r="S9826" s="10" t="s">
        <v>2152</v>
      </c>
    </row>
    <row r="9827">
      <c r="A9827" s="1" t="s">
        <v>12244</v>
      </c>
      <c r="B9827" s="1" t="s">
        <v>1506</v>
      </c>
      <c r="C9827" s="1" t="s">
        <v>1876</v>
      </c>
      <c r="D9827" s="1" t="s">
        <v>27</v>
      </c>
      <c r="E9827" s="1" t="s">
        <v>332</v>
      </c>
      <c r="F9827" s="1" t="s">
        <v>736</v>
      </c>
      <c r="G9827" s="1" t="s">
        <v>30060</v>
      </c>
      <c r="H9827" s="1" t="s">
        <v>30061</v>
      </c>
      <c r="I9827" s="4">
        <v>84.33853009259259</v>
      </c>
      <c r="J9827" s="1">
        <v>2402.73</v>
      </c>
      <c r="K9827" s="1">
        <v>571.33</v>
      </c>
      <c r="M9827" s="10">
        <f t="array" ref="M9827">_xlfn.XLOOKUP(A9827,subscriptions!B9827:B10004,subscriptions!D9827:D10004)</f>
        <v>120</v>
      </c>
      <c r="N9827" s="10">
        <f t="array" ref="N9827">_xlfn.XLOOKUP(A9827,subscriptions!B9827:B10004,subscriptions!G9827:G10004)</f>
        <v>10</v>
      </c>
      <c r="O9827" s="10">
        <v>108.0</v>
      </c>
      <c r="P9827" s="10" t="str">
        <f t="array" ref="P9827">_xlfn.XLOOKUP(A9827,subscriptions!B9827:B10004,subscriptions!C9827:C10004)</f>
        <v>Residential</v>
      </c>
      <c r="Q9827" s="10" t="s">
        <v>128</v>
      </c>
      <c r="R9827" s="10" t="s">
        <v>212</v>
      </c>
      <c r="S9827" s="10" t="s">
        <v>2086</v>
      </c>
    </row>
    <row r="9828">
      <c r="A9828" s="1" t="s">
        <v>12245</v>
      </c>
      <c r="B9828" s="1" t="s">
        <v>969</v>
      </c>
      <c r="C9828" s="1" t="s">
        <v>605</v>
      </c>
      <c r="D9828" s="1" t="s">
        <v>27</v>
      </c>
      <c r="E9828" s="1" t="s">
        <v>179</v>
      </c>
      <c r="F9828" s="1" t="s">
        <v>357</v>
      </c>
      <c r="G9828" s="1" t="s">
        <v>30062</v>
      </c>
      <c r="H9828" s="1" t="s">
        <v>30063</v>
      </c>
      <c r="I9828" s="4">
        <v>84.16815972222223</v>
      </c>
      <c r="J9828" s="1">
        <v>1018.55</v>
      </c>
      <c r="K9828" s="1">
        <v>253.95</v>
      </c>
      <c r="L9828" s="1">
        <v>100.0</v>
      </c>
      <c r="M9828" s="10">
        <f t="array" ref="M9828">_xlfn.XLOOKUP(A9828,subscriptions!B9828:B10004,subscriptions!D9828:D10004)</f>
        <v>120</v>
      </c>
      <c r="N9828" s="10">
        <f t="array" ref="N9828">_xlfn.XLOOKUP(A9828,subscriptions!B9828:B10004,subscriptions!G9828:G10004)</f>
        <v>20</v>
      </c>
      <c r="O9828" s="10">
        <v>96.0</v>
      </c>
      <c r="P9828" s="10" t="str">
        <f t="array" ref="P9828">_xlfn.XLOOKUP(A9828,subscriptions!B9828:B10004,subscriptions!C9828:C10004)</f>
        <v>Residential</v>
      </c>
      <c r="Q9828" s="10" t="s">
        <v>128</v>
      </c>
      <c r="R9828" s="10" t="s">
        <v>148</v>
      </c>
      <c r="S9828" s="10" t="s">
        <v>1042</v>
      </c>
    </row>
    <row r="9829">
      <c r="A9829" s="1" t="s">
        <v>12246</v>
      </c>
      <c r="B9829" s="1" t="s">
        <v>150</v>
      </c>
      <c r="C9829" s="1" t="s">
        <v>1678</v>
      </c>
      <c r="D9829" s="1" t="s">
        <v>153</v>
      </c>
      <c r="E9829" s="1" t="s">
        <v>262</v>
      </c>
      <c r="F9829" s="1" t="s">
        <v>1835</v>
      </c>
      <c r="G9829" s="1" t="s">
        <v>30064</v>
      </c>
      <c r="H9829" s="1" t="s">
        <v>30065</v>
      </c>
      <c r="I9829" s="4">
        <v>84.17256944444445</v>
      </c>
      <c r="J9829" s="1">
        <v>1203.82</v>
      </c>
      <c r="K9829" s="1">
        <v>172.4</v>
      </c>
      <c r="M9829" s="10">
        <f t="array" ref="M9829">_xlfn.XLOOKUP(A9829,subscriptions!B9829:B10004,subscriptions!D9829:D10004)</f>
        <v>120</v>
      </c>
      <c r="N9829" s="10">
        <f t="array" ref="N9829">_xlfn.XLOOKUP(A9829,subscriptions!B9829:B10004,subscriptions!G9829:G10004)</f>
        <v>0</v>
      </c>
      <c r="O9829" s="10">
        <v>120.0</v>
      </c>
      <c r="P9829" s="10" t="str">
        <f t="array" ref="P9829">_xlfn.XLOOKUP(A9829,subscriptions!B9829:B10004,subscriptions!C9829:C10004)</f>
        <v>Residential</v>
      </c>
      <c r="Q9829" s="10" t="s">
        <v>173</v>
      </c>
      <c r="R9829" s="10" t="s">
        <v>212</v>
      </c>
      <c r="S9829" s="10" t="s">
        <v>1637</v>
      </c>
    </row>
    <row r="9830">
      <c r="A9830" s="1" t="s">
        <v>12249</v>
      </c>
      <c r="B9830" s="1" t="s">
        <v>329</v>
      </c>
      <c r="C9830" s="1" t="s">
        <v>1142</v>
      </c>
      <c r="D9830" s="1" t="s">
        <v>27</v>
      </c>
      <c r="E9830" s="1" t="s">
        <v>111</v>
      </c>
      <c r="F9830" s="1" t="s">
        <v>1906</v>
      </c>
      <c r="G9830" s="1" t="s">
        <v>30066</v>
      </c>
      <c r="H9830" s="1" t="s">
        <v>30067</v>
      </c>
      <c r="I9830" s="4">
        <v>84.25699074074075</v>
      </c>
      <c r="J9830" s="1">
        <v>2261.94</v>
      </c>
      <c r="K9830" s="1">
        <v>198.09</v>
      </c>
      <c r="M9830" s="10">
        <f t="array" ref="M9830">_xlfn.XLOOKUP(A9830,subscriptions!B9830:B10004,subscriptions!D9830:D10004)</f>
        <v>250</v>
      </c>
      <c r="N9830" s="10">
        <f t="array" ref="N9830">_xlfn.XLOOKUP(A9830,subscriptions!B9830:B10004,subscriptions!G9830:G10004)</f>
        <v>5</v>
      </c>
      <c r="O9830" s="10">
        <v>237.5</v>
      </c>
      <c r="P9830" s="10" t="str">
        <f t="array" ref="P9830">_xlfn.XLOOKUP(A9830,subscriptions!B9830:B10004,subscriptions!C9830:C10004)</f>
        <v>Business</v>
      </c>
      <c r="Q9830" s="10" t="s">
        <v>194</v>
      </c>
      <c r="R9830" s="10" t="s">
        <v>129</v>
      </c>
      <c r="S9830" s="10" t="s">
        <v>175</v>
      </c>
    </row>
    <row r="9831">
      <c r="A9831" s="1" t="s">
        <v>12250</v>
      </c>
      <c r="B9831" s="1" t="s">
        <v>455</v>
      </c>
      <c r="C9831" s="1" t="s">
        <v>605</v>
      </c>
      <c r="D9831" s="1" t="s">
        <v>27</v>
      </c>
      <c r="E9831" s="1" t="s">
        <v>111</v>
      </c>
      <c r="F9831" s="1" t="s">
        <v>3756</v>
      </c>
      <c r="G9831" s="1" t="s">
        <v>30068</v>
      </c>
      <c r="H9831" s="1" t="s">
        <v>30069</v>
      </c>
      <c r="I9831" s="4">
        <v>84.33633101851852</v>
      </c>
      <c r="J9831" s="1">
        <v>1673.81</v>
      </c>
      <c r="K9831" s="1">
        <v>414.27</v>
      </c>
      <c r="M9831" s="10">
        <f t="array" ref="M9831">_xlfn.XLOOKUP(A9831,subscriptions!B9831:B10004,subscriptions!D9831:D10004)</f>
        <v>120</v>
      </c>
      <c r="N9831" s="10">
        <f t="array" ref="N9831">_xlfn.XLOOKUP(A9831,subscriptions!B9831:B10004,subscriptions!G9831:G10004)</f>
        <v>10</v>
      </c>
      <c r="O9831" s="10">
        <v>108.0</v>
      </c>
      <c r="P9831" s="10" t="str">
        <f t="array" ref="P9831">_xlfn.XLOOKUP(A9831,subscriptions!B9831:B10004,subscriptions!C9831:C10004)</f>
        <v>Residential</v>
      </c>
      <c r="Q9831" s="10" t="s">
        <v>128</v>
      </c>
      <c r="R9831" s="10" t="s">
        <v>212</v>
      </c>
      <c r="S9831" s="10" t="s">
        <v>1971</v>
      </c>
    </row>
    <row r="9832">
      <c r="A9832" s="1" t="s">
        <v>12251</v>
      </c>
      <c r="B9832" s="1" t="s">
        <v>329</v>
      </c>
      <c r="C9832" s="1" t="s">
        <v>786</v>
      </c>
      <c r="D9832" s="1" t="s">
        <v>27</v>
      </c>
      <c r="E9832" s="1" t="s">
        <v>111</v>
      </c>
      <c r="F9832" s="1" t="s">
        <v>112</v>
      </c>
      <c r="G9832" s="1" t="s">
        <v>30070</v>
      </c>
      <c r="H9832" s="1" t="s">
        <v>30071</v>
      </c>
      <c r="I9832" s="4">
        <v>84.16755787037037</v>
      </c>
      <c r="J9832" s="1">
        <v>839.78</v>
      </c>
      <c r="K9832" s="1">
        <v>173.9</v>
      </c>
      <c r="M9832" s="10">
        <f t="array" ref="M9832">_xlfn.XLOOKUP(A9832,subscriptions!B9832:B10004,subscriptions!D9832:D10004)</f>
        <v>120</v>
      </c>
      <c r="N9832" s="10">
        <f t="array" ref="N9832">_xlfn.XLOOKUP(A9832,subscriptions!B9832:B10004,subscriptions!G9832:G10004)</f>
        <v>20</v>
      </c>
      <c r="O9832" s="10">
        <v>96.0</v>
      </c>
      <c r="P9832" s="10" t="str">
        <f t="array" ref="P9832">_xlfn.XLOOKUP(A9832,subscriptions!B9832:B10004,subscriptions!C9832:C10004)</f>
        <v>Residential</v>
      </c>
      <c r="Q9832" s="10" t="s">
        <v>128</v>
      </c>
      <c r="R9832" s="10" t="s">
        <v>148</v>
      </c>
      <c r="S9832" s="10" t="s">
        <v>1412</v>
      </c>
    </row>
    <row r="9833">
      <c r="A9833" s="1" t="s">
        <v>12252</v>
      </c>
      <c r="B9833" s="1" t="s">
        <v>2327</v>
      </c>
      <c r="C9833" s="1" t="s">
        <v>884</v>
      </c>
      <c r="D9833" s="1" t="s">
        <v>27</v>
      </c>
      <c r="E9833" s="1" t="s">
        <v>280</v>
      </c>
      <c r="F9833" s="1" t="s">
        <v>376</v>
      </c>
      <c r="G9833" s="1" t="s">
        <v>30072</v>
      </c>
      <c r="H9833" s="1" t="s">
        <v>30073</v>
      </c>
      <c r="I9833" s="4">
        <v>84.42049768518518</v>
      </c>
      <c r="J9833" s="1">
        <v>3436.6</v>
      </c>
      <c r="K9833" s="1">
        <v>828.65</v>
      </c>
      <c r="M9833" s="10">
        <f t="array" ref="M9833">_xlfn.XLOOKUP(A9833,subscriptions!B9833:B10004,subscriptions!D9833:D10004)</f>
        <v>120</v>
      </c>
      <c r="N9833" s="10">
        <f t="array" ref="N9833">_xlfn.XLOOKUP(A9833,subscriptions!B9833:B10004,subscriptions!G9833:G10004)</f>
        <v>0</v>
      </c>
      <c r="O9833" s="10">
        <v>120.0</v>
      </c>
      <c r="P9833" s="10" t="str">
        <f t="array" ref="P9833">_xlfn.XLOOKUP(A9833,subscriptions!B9833:B10004,subscriptions!C9833:C10004)</f>
        <v>Residential</v>
      </c>
      <c r="Q9833" s="10" t="s">
        <v>173</v>
      </c>
      <c r="R9833" s="10" t="s">
        <v>212</v>
      </c>
      <c r="S9833" s="10" t="s">
        <v>940</v>
      </c>
    </row>
    <row r="9834">
      <c r="A9834" s="1" t="s">
        <v>12253</v>
      </c>
      <c r="B9834" s="1" t="s">
        <v>2534</v>
      </c>
      <c r="C9834" s="1" t="s">
        <v>391</v>
      </c>
      <c r="D9834" s="1" t="s">
        <v>153</v>
      </c>
      <c r="E9834" s="1" t="s">
        <v>332</v>
      </c>
      <c r="F9834" s="1" t="s">
        <v>510</v>
      </c>
      <c r="G9834" s="1" t="s">
        <v>30074</v>
      </c>
      <c r="H9834" s="1" t="s">
        <v>30075</v>
      </c>
      <c r="I9834" s="4">
        <v>84.34100694444444</v>
      </c>
      <c r="J9834" s="1">
        <v>316.12</v>
      </c>
      <c r="K9834" s="1">
        <v>80.61</v>
      </c>
      <c r="M9834" s="10">
        <f t="array" ref="M9834">_xlfn.XLOOKUP(A9834,subscriptions!B9834:B10004,subscriptions!D9834:D10004)</f>
        <v>250</v>
      </c>
      <c r="N9834" s="10">
        <f t="array" ref="N9834">_xlfn.XLOOKUP(A9834,subscriptions!B9834:B10004,subscriptions!G9834:G10004)</f>
        <v>5</v>
      </c>
      <c r="O9834" s="10">
        <v>237.5</v>
      </c>
      <c r="P9834" s="10" t="str">
        <f t="array" ref="P9834">_xlfn.XLOOKUP(A9834,subscriptions!B9834:B10004,subscriptions!C9834:C10004)</f>
        <v>Business</v>
      </c>
      <c r="Q9834" s="10" t="s">
        <v>194</v>
      </c>
      <c r="R9834" s="10" t="s">
        <v>129</v>
      </c>
      <c r="S9834" s="10" t="s">
        <v>259</v>
      </c>
    </row>
    <row r="9835">
      <c r="A9835" s="1" t="s">
        <v>12254</v>
      </c>
      <c r="B9835" s="1" t="s">
        <v>589</v>
      </c>
      <c r="C9835" s="1" t="s">
        <v>178</v>
      </c>
      <c r="D9835" s="1" t="s">
        <v>153</v>
      </c>
      <c r="E9835" s="1" t="s">
        <v>714</v>
      </c>
      <c r="F9835" s="1" t="s">
        <v>715</v>
      </c>
      <c r="G9835" s="1" t="s">
        <v>30076</v>
      </c>
      <c r="H9835" s="1" t="s">
        <v>30077</v>
      </c>
      <c r="I9835" s="4">
        <v>84.17232638888889</v>
      </c>
      <c r="J9835" s="1">
        <v>8161.01</v>
      </c>
      <c r="K9835" s="1">
        <v>1024.61</v>
      </c>
      <c r="M9835" s="10">
        <f t="array" ref="M9835">_xlfn.XLOOKUP(A9835,subscriptions!B9835:B10004,subscriptions!D9835:D10004)</f>
        <v>50</v>
      </c>
      <c r="N9835" s="10">
        <f t="array" ref="N9835">_xlfn.XLOOKUP(A9835,subscriptions!B9835:B10004,subscriptions!G9835:G10004)</f>
        <v>10</v>
      </c>
      <c r="O9835" s="10">
        <v>45.0</v>
      </c>
      <c r="P9835" s="10" t="str">
        <f t="array" ref="P9835">_xlfn.XLOOKUP(A9835,subscriptions!B9835:B10004,subscriptions!C9835:C10004)</f>
        <v>Mini</v>
      </c>
      <c r="Q9835" s="10" t="s">
        <v>128</v>
      </c>
      <c r="R9835" s="10" t="s">
        <v>148</v>
      </c>
      <c r="S9835" s="10" t="s">
        <v>1637</v>
      </c>
    </row>
    <row r="9836">
      <c r="A9836" s="1" t="s">
        <v>12255</v>
      </c>
      <c r="B9836" s="1" t="s">
        <v>657</v>
      </c>
      <c r="C9836" s="1" t="s">
        <v>237</v>
      </c>
      <c r="D9836" s="1" t="s">
        <v>153</v>
      </c>
      <c r="E9836" s="1" t="s">
        <v>239</v>
      </c>
      <c r="F9836" s="1" t="s">
        <v>2267</v>
      </c>
      <c r="G9836" s="1" t="s">
        <v>30078</v>
      </c>
      <c r="H9836" s="1" t="s">
        <v>30079</v>
      </c>
      <c r="I9836" s="4">
        <v>84.3362037037037</v>
      </c>
      <c r="J9836" s="1">
        <v>239.8</v>
      </c>
      <c r="K9836" s="1">
        <v>56.5</v>
      </c>
      <c r="M9836" s="10">
        <f t="array" ref="M9836">_xlfn.XLOOKUP(A9836,subscriptions!B9836:B10004,subscriptions!D9836:D10004)</f>
        <v>80</v>
      </c>
      <c r="N9836" s="10">
        <f t="array" ref="N9836">_xlfn.XLOOKUP(A9836,subscriptions!B9836:B10004,subscriptions!G9836:G10004)</f>
        <v>20</v>
      </c>
      <c r="O9836" s="10">
        <v>64.0</v>
      </c>
      <c r="P9836" s="10" t="str">
        <f t="array" ref="P9836">_xlfn.XLOOKUP(A9836,subscriptions!B9836:B10004,subscriptions!C9836:C10004)</f>
        <v>Roam</v>
      </c>
      <c r="Q9836" s="10" t="s">
        <v>128</v>
      </c>
      <c r="R9836" s="10" t="s">
        <v>148</v>
      </c>
      <c r="S9836" s="10" t="s">
        <v>1971</v>
      </c>
    </row>
    <row r="9837">
      <c r="A9837" s="1" t="s">
        <v>12256</v>
      </c>
      <c r="B9837" s="1" t="s">
        <v>1886</v>
      </c>
      <c r="C9837" s="1" t="s">
        <v>110</v>
      </c>
      <c r="D9837" s="1" t="s">
        <v>27</v>
      </c>
      <c r="E9837" s="1" t="s">
        <v>28</v>
      </c>
      <c r="F9837" s="1" t="s">
        <v>2097</v>
      </c>
      <c r="G9837" s="1" t="s">
        <v>30080</v>
      </c>
      <c r="H9837" s="1" t="s">
        <v>30081</v>
      </c>
      <c r="I9837" s="4">
        <v>84.25502314814815</v>
      </c>
      <c r="J9837" s="1">
        <v>72.59</v>
      </c>
      <c r="K9837" s="1">
        <v>23.04</v>
      </c>
      <c r="M9837" s="10">
        <f t="array" ref="M9837">_xlfn.XLOOKUP(A9837,subscriptions!B9837:B10004,subscriptions!D9837:D10004)</f>
        <v>120</v>
      </c>
      <c r="N9837" s="10">
        <f t="array" ref="N9837">_xlfn.XLOOKUP(A9837,subscriptions!B9837:B10004,subscriptions!G9837:G10004)</f>
        <v>0</v>
      </c>
      <c r="O9837" s="10">
        <v>120.0</v>
      </c>
      <c r="P9837" s="10" t="str">
        <f t="array" ref="P9837">_xlfn.XLOOKUP(A9837,subscriptions!B9837:B10004,subscriptions!C9837:C10004)</f>
        <v>Residential</v>
      </c>
      <c r="Q9837" s="10" t="s">
        <v>173</v>
      </c>
      <c r="R9837" s="10" t="s">
        <v>212</v>
      </c>
      <c r="S9837" s="10" t="s">
        <v>149</v>
      </c>
    </row>
    <row r="9838">
      <c r="A9838" s="1" t="s">
        <v>12257</v>
      </c>
      <c r="B9838" s="1" t="s">
        <v>1303</v>
      </c>
      <c r="C9838" s="1" t="s">
        <v>1251</v>
      </c>
      <c r="D9838" s="1" t="s">
        <v>153</v>
      </c>
      <c r="E9838" s="1" t="s">
        <v>280</v>
      </c>
      <c r="F9838" s="1" t="s">
        <v>411</v>
      </c>
      <c r="G9838" s="1" t="s">
        <v>30082</v>
      </c>
      <c r="H9838" s="1" t="s">
        <v>30083</v>
      </c>
      <c r="I9838" s="4">
        <v>84.38365740740741</v>
      </c>
      <c r="J9838" s="1">
        <v>3361.17</v>
      </c>
      <c r="K9838" s="1">
        <v>357.41</v>
      </c>
      <c r="M9838" s="10">
        <f t="array" ref="M9838">_xlfn.XLOOKUP(A9838,subscriptions!B9838:B10004,subscriptions!D9838:D10004)</f>
        <v>120</v>
      </c>
      <c r="N9838" s="10">
        <f t="array" ref="N9838">_xlfn.XLOOKUP(A9838,subscriptions!B9838:B10004,subscriptions!G9838:G10004)</f>
        <v>5</v>
      </c>
      <c r="O9838" s="10">
        <v>114.0</v>
      </c>
      <c r="P9838" s="10" t="str">
        <f t="array" ref="P9838">_xlfn.XLOOKUP(A9838,subscriptions!B9838:B10004,subscriptions!C9838:C10004)</f>
        <v>Residential</v>
      </c>
      <c r="Q9838" s="10" t="s">
        <v>194</v>
      </c>
      <c r="R9838" s="10" t="s">
        <v>212</v>
      </c>
      <c r="S9838" s="10" t="s">
        <v>882</v>
      </c>
    </row>
    <row r="9839">
      <c r="A9839" s="1" t="s">
        <v>12258</v>
      </c>
      <c r="B9839" s="1" t="s">
        <v>1044</v>
      </c>
      <c r="C9839" s="1" t="s">
        <v>509</v>
      </c>
      <c r="D9839" s="1" t="s">
        <v>27</v>
      </c>
      <c r="E9839" s="1" t="s">
        <v>714</v>
      </c>
      <c r="F9839" s="1" t="s">
        <v>2562</v>
      </c>
      <c r="G9839" s="1" t="s">
        <v>30084</v>
      </c>
      <c r="H9839" s="1" t="s">
        <v>30085</v>
      </c>
      <c r="I9839" s="4">
        <v>84.21112268518519</v>
      </c>
      <c r="J9839" s="1">
        <v>471.46</v>
      </c>
      <c r="K9839" s="1">
        <v>83.69</v>
      </c>
      <c r="M9839" s="10">
        <f t="array" ref="M9839">_xlfn.XLOOKUP(A9839,subscriptions!B9839:B10004,subscriptions!D9839:D10004)</f>
        <v>80</v>
      </c>
      <c r="N9839" s="10">
        <f t="array" ref="N9839">_xlfn.XLOOKUP(A9839,subscriptions!B9839:B10004,subscriptions!G9839:G10004)</f>
        <v>10</v>
      </c>
      <c r="O9839" s="10">
        <v>72.0</v>
      </c>
      <c r="P9839" s="10" t="str">
        <f t="array" ref="P9839">_xlfn.XLOOKUP(A9839,subscriptions!B9839:B10004,subscriptions!C9839:C10004)</f>
        <v>Roam</v>
      </c>
      <c r="Q9839" s="10" t="s">
        <v>128</v>
      </c>
      <c r="R9839" s="10" t="s">
        <v>148</v>
      </c>
      <c r="S9839" s="10" t="s">
        <v>438</v>
      </c>
    </row>
    <row r="9840">
      <c r="A9840" s="1" t="s">
        <v>12259</v>
      </c>
      <c r="B9840" s="1" t="s">
        <v>508</v>
      </c>
      <c r="C9840" s="1" t="s">
        <v>26</v>
      </c>
      <c r="D9840" s="1" t="s">
        <v>153</v>
      </c>
      <c r="E9840" s="1" t="s">
        <v>179</v>
      </c>
      <c r="F9840" s="1" t="s">
        <v>4595</v>
      </c>
      <c r="G9840" s="1" t="s">
        <v>30086</v>
      </c>
      <c r="H9840" s="1" t="s">
        <v>30087</v>
      </c>
      <c r="I9840" s="4">
        <v>84.37736111111111</v>
      </c>
      <c r="J9840" s="1">
        <v>2012.33</v>
      </c>
      <c r="K9840" s="1">
        <v>301.48</v>
      </c>
      <c r="L9840" s="1">
        <v>100.0</v>
      </c>
      <c r="M9840" s="10">
        <f t="array" ref="M9840">_xlfn.XLOOKUP(A9840,subscriptions!B9840:B10004,subscriptions!D9840:D10004)</f>
        <v>120</v>
      </c>
      <c r="N9840" s="10">
        <f t="array" ref="N9840">_xlfn.XLOOKUP(A9840,subscriptions!B9840:B10004,subscriptions!G9840:G10004)</f>
        <v>20</v>
      </c>
      <c r="O9840" s="10">
        <v>96.0</v>
      </c>
      <c r="P9840" s="10" t="str">
        <f t="array" ref="P9840">_xlfn.XLOOKUP(A9840,subscriptions!B9840:B10004,subscriptions!C9840:C10004)</f>
        <v>Residential</v>
      </c>
      <c r="Q9840" s="10" t="s">
        <v>128</v>
      </c>
      <c r="R9840" s="10" t="s">
        <v>148</v>
      </c>
      <c r="S9840" s="10" t="s">
        <v>1360</v>
      </c>
    </row>
    <row r="9841">
      <c r="A9841" s="1" t="s">
        <v>12260</v>
      </c>
      <c r="B9841" s="1" t="s">
        <v>763</v>
      </c>
      <c r="C9841" s="1" t="s">
        <v>605</v>
      </c>
      <c r="D9841" s="1" t="s">
        <v>27</v>
      </c>
      <c r="E9841" s="1" t="s">
        <v>219</v>
      </c>
      <c r="F9841" s="1" t="s">
        <v>590</v>
      </c>
      <c r="G9841" s="1" t="s">
        <v>30088</v>
      </c>
      <c r="H9841" s="1" t="s">
        <v>30089</v>
      </c>
      <c r="I9841" s="4">
        <v>84.38133101851852</v>
      </c>
      <c r="J9841" s="1">
        <v>2549.13</v>
      </c>
      <c r="K9841" s="1">
        <v>421.64</v>
      </c>
      <c r="M9841" s="10">
        <f t="array" ref="M9841">_xlfn.XLOOKUP(A9841,subscriptions!B9841:B10004,subscriptions!D9841:D10004)</f>
        <v>250</v>
      </c>
      <c r="N9841" s="10">
        <f t="array" ref="N9841">_xlfn.XLOOKUP(A9841,subscriptions!B9841:B10004,subscriptions!G9841:G10004)</f>
        <v>0</v>
      </c>
      <c r="O9841" s="10">
        <v>250.0</v>
      </c>
      <c r="P9841" s="10" t="str">
        <f t="array" ref="P9841">_xlfn.XLOOKUP(A9841,subscriptions!B9841:B10004,subscriptions!C9841:C10004)</f>
        <v>Business</v>
      </c>
      <c r="Q9841" s="10" t="s">
        <v>173</v>
      </c>
      <c r="R9841" s="10" t="s">
        <v>129</v>
      </c>
      <c r="S9841" s="10" t="s">
        <v>1789</v>
      </c>
    </row>
    <row r="9842">
      <c r="A9842" s="1" t="s">
        <v>12263</v>
      </c>
      <c r="B9842" s="1" t="s">
        <v>295</v>
      </c>
      <c r="C9842" s="1" t="s">
        <v>556</v>
      </c>
      <c r="D9842" s="1" t="s">
        <v>153</v>
      </c>
      <c r="E9842" s="1" t="s">
        <v>28</v>
      </c>
      <c r="F9842" s="1" t="s">
        <v>2581</v>
      </c>
      <c r="G9842" s="1" t="s">
        <v>30090</v>
      </c>
      <c r="H9842" s="1" t="s">
        <v>30091</v>
      </c>
      <c r="I9842" s="4">
        <v>84.41900462962963</v>
      </c>
      <c r="J9842" s="1">
        <v>2988.35</v>
      </c>
      <c r="K9842" s="1">
        <v>709.51</v>
      </c>
      <c r="M9842" s="10">
        <f t="array" ref="M9842">_xlfn.XLOOKUP(A9842,subscriptions!B9842:B10004,subscriptions!D9842:D10004)</f>
        <v>120</v>
      </c>
      <c r="N9842" s="10">
        <f t="array" ref="N9842">_xlfn.XLOOKUP(A9842,subscriptions!B9842:B10004,subscriptions!G9842:G10004)</f>
        <v>5</v>
      </c>
      <c r="O9842" s="10">
        <v>114.0</v>
      </c>
      <c r="P9842" s="10" t="str">
        <f t="array" ref="P9842">_xlfn.XLOOKUP(A9842,subscriptions!B9842:B10004,subscriptions!C9842:C10004)</f>
        <v>Residential</v>
      </c>
      <c r="Q9842" s="10" t="s">
        <v>194</v>
      </c>
      <c r="R9842" s="10" t="s">
        <v>212</v>
      </c>
      <c r="S9842" s="10" t="s">
        <v>1822</v>
      </c>
    </row>
    <row r="9843">
      <c r="A9843" s="1" t="s">
        <v>12264</v>
      </c>
      <c r="B9843" s="1" t="s">
        <v>329</v>
      </c>
      <c r="C9843" s="1" t="s">
        <v>178</v>
      </c>
      <c r="D9843" s="1" t="s">
        <v>27</v>
      </c>
      <c r="E9843" s="1" t="s">
        <v>262</v>
      </c>
      <c r="F9843" s="1" t="s">
        <v>885</v>
      </c>
      <c r="G9843" s="1" t="s">
        <v>30092</v>
      </c>
      <c r="H9843" s="1" t="s">
        <v>30093</v>
      </c>
      <c r="I9843" s="4">
        <v>84.2958912037037</v>
      </c>
      <c r="J9843" s="1">
        <v>7218.26</v>
      </c>
      <c r="K9843" s="1">
        <v>1604.62</v>
      </c>
      <c r="M9843" s="10">
        <f t="array" ref="M9843">_xlfn.XLOOKUP(A9843,subscriptions!B9843:B10004,subscriptions!D9843:D10004)</f>
        <v>120</v>
      </c>
      <c r="N9843" s="10">
        <f t="array" ref="N9843">_xlfn.XLOOKUP(A9843,subscriptions!B9843:B10004,subscriptions!G9843:G10004)</f>
        <v>10</v>
      </c>
      <c r="O9843" s="10">
        <v>108.0</v>
      </c>
      <c r="P9843" s="10" t="str">
        <f t="array" ref="P9843">_xlfn.XLOOKUP(A9843,subscriptions!B9843:B10004,subscriptions!C9843:C10004)</f>
        <v>Residential</v>
      </c>
      <c r="Q9843" s="10" t="s">
        <v>128</v>
      </c>
      <c r="R9843" s="10" t="s">
        <v>212</v>
      </c>
      <c r="S9843" s="10" t="s">
        <v>655</v>
      </c>
    </row>
    <row r="9844">
      <c r="A9844" s="1" t="s">
        <v>12265</v>
      </c>
      <c r="B9844" s="1" t="s">
        <v>6037</v>
      </c>
      <c r="C9844" s="1" t="s">
        <v>1415</v>
      </c>
      <c r="D9844" s="1" t="s">
        <v>27</v>
      </c>
      <c r="E9844" s="1" t="s">
        <v>111</v>
      </c>
      <c r="F9844" s="1" t="s">
        <v>1906</v>
      </c>
      <c r="G9844" s="1" t="s">
        <v>30094</v>
      </c>
      <c r="H9844" s="1" t="s">
        <v>30095</v>
      </c>
      <c r="I9844" s="4">
        <v>84.33903935185185</v>
      </c>
      <c r="J9844" s="1">
        <v>572.29</v>
      </c>
      <c r="K9844" s="1">
        <v>52.11</v>
      </c>
      <c r="M9844" s="10">
        <f t="array" ref="M9844">_xlfn.XLOOKUP(A9844,subscriptions!B9844:B10004,subscriptions!D9844:D10004)</f>
        <v>50</v>
      </c>
      <c r="N9844" s="10">
        <f t="array" ref="N9844">_xlfn.XLOOKUP(A9844,subscriptions!B9844:B10004,subscriptions!G9844:G10004)</f>
        <v>20</v>
      </c>
      <c r="O9844" s="10">
        <v>40.0</v>
      </c>
      <c r="P9844" s="10" t="str">
        <f t="array" ref="P9844">_xlfn.XLOOKUP(A9844,subscriptions!B9844:B10004,subscriptions!C9844:C10004)</f>
        <v>Mini</v>
      </c>
      <c r="Q9844" s="10" t="s">
        <v>128</v>
      </c>
      <c r="R9844" s="10" t="s">
        <v>148</v>
      </c>
      <c r="S9844" s="10" t="s">
        <v>2016</v>
      </c>
    </row>
    <row r="9845">
      <c r="A9845" s="1" t="s">
        <v>12266</v>
      </c>
      <c r="B9845" s="1" t="s">
        <v>1939</v>
      </c>
      <c r="C9845" s="1" t="s">
        <v>827</v>
      </c>
      <c r="D9845" s="1" t="s">
        <v>153</v>
      </c>
      <c r="E9845" s="1" t="s">
        <v>239</v>
      </c>
      <c r="F9845" s="1" t="s">
        <v>606</v>
      </c>
      <c r="G9845" s="1" t="s">
        <v>30096</v>
      </c>
      <c r="H9845" s="1" t="s">
        <v>30097</v>
      </c>
      <c r="I9845" s="4">
        <v>84.33643518518518</v>
      </c>
      <c r="J9845" s="1">
        <v>1908.07</v>
      </c>
      <c r="K9845" s="1">
        <v>306.92</v>
      </c>
      <c r="M9845" s="10">
        <f t="array" ref="M9845">_xlfn.XLOOKUP(A9845,subscriptions!B9845:B10004,subscriptions!D9845:D10004)</f>
        <v>120</v>
      </c>
      <c r="N9845" s="10">
        <f t="array" ref="N9845">_xlfn.XLOOKUP(A9845,subscriptions!B9845:B10004,subscriptions!G9845:G10004)</f>
        <v>0</v>
      </c>
      <c r="O9845" s="10">
        <v>120.0</v>
      </c>
      <c r="P9845" s="10" t="str">
        <f t="array" ref="P9845">_xlfn.XLOOKUP(A9845,subscriptions!B9845:B10004,subscriptions!C9845:C10004)</f>
        <v>Residential</v>
      </c>
      <c r="Q9845" s="10" t="s">
        <v>173</v>
      </c>
      <c r="R9845" s="10" t="s">
        <v>212</v>
      </c>
      <c r="S9845" s="10" t="s">
        <v>1971</v>
      </c>
    </row>
    <row r="9846">
      <c r="A9846" s="1" t="s">
        <v>12267</v>
      </c>
      <c r="B9846" s="1" t="s">
        <v>1141</v>
      </c>
      <c r="C9846" s="1" t="s">
        <v>296</v>
      </c>
      <c r="D9846" s="1" t="s">
        <v>27</v>
      </c>
      <c r="E9846" s="1" t="s">
        <v>714</v>
      </c>
      <c r="F9846" s="1" t="s">
        <v>828</v>
      </c>
      <c r="G9846" s="1" t="s">
        <v>30098</v>
      </c>
      <c r="H9846" s="1" t="s">
        <v>30099</v>
      </c>
      <c r="I9846" s="4">
        <v>84.25364583333334</v>
      </c>
      <c r="J9846" s="1">
        <v>233.93</v>
      </c>
      <c r="K9846" s="1">
        <v>42.56</v>
      </c>
      <c r="M9846" s="10">
        <f t="array" ref="M9846">_xlfn.XLOOKUP(A9846,subscriptions!B9846:B10004,subscriptions!D9846:D10004)</f>
        <v>120</v>
      </c>
      <c r="N9846" s="10">
        <f t="array" ref="N9846">_xlfn.XLOOKUP(A9846,subscriptions!B9846:B10004,subscriptions!G9846:G10004)</f>
        <v>5</v>
      </c>
      <c r="O9846" s="10">
        <v>114.0</v>
      </c>
      <c r="P9846" s="10" t="str">
        <f t="array" ref="P9846">_xlfn.XLOOKUP(A9846,subscriptions!B9846:B10004,subscriptions!C9846:C10004)</f>
        <v>Residential</v>
      </c>
      <c r="Q9846" s="10" t="s">
        <v>194</v>
      </c>
      <c r="R9846" s="10" t="s">
        <v>212</v>
      </c>
      <c r="S9846" s="10" t="s">
        <v>1832</v>
      </c>
    </row>
    <row r="9847">
      <c r="A9847" s="1" t="s">
        <v>12268</v>
      </c>
      <c r="B9847" s="1" t="s">
        <v>2521</v>
      </c>
      <c r="C9847" s="1" t="s">
        <v>2483</v>
      </c>
      <c r="D9847" s="1" t="s">
        <v>153</v>
      </c>
      <c r="E9847" s="1" t="s">
        <v>179</v>
      </c>
      <c r="F9847" s="1" t="s">
        <v>2311</v>
      </c>
      <c r="G9847" s="1" t="s">
        <v>30100</v>
      </c>
      <c r="H9847" s="1" t="s">
        <v>30101</v>
      </c>
      <c r="I9847" s="4">
        <v>84.17179398148149</v>
      </c>
      <c r="J9847" s="1">
        <v>833.36</v>
      </c>
      <c r="K9847" s="1">
        <v>154.74</v>
      </c>
      <c r="L9847" s="1">
        <v>100.0</v>
      </c>
      <c r="M9847" s="10">
        <f t="array" ref="M9847">_xlfn.XLOOKUP(A9847,subscriptions!B9847:B10004,subscriptions!D9847:D10004)</f>
        <v>120</v>
      </c>
      <c r="N9847" s="10">
        <f t="array" ref="N9847">_xlfn.XLOOKUP(A9847,subscriptions!B9847:B10004,subscriptions!G9847:G10004)</f>
        <v>10</v>
      </c>
      <c r="O9847" s="10">
        <v>108.0</v>
      </c>
      <c r="P9847" s="10" t="str">
        <f t="array" ref="P9847">_xlfn.XLOOKUP(A9847,subscriptions!B9847:B10004,subscriptions!C9847:C10004)</f>
        <v>Residential</v>
      </c>
      <c r="Q9847" s="10" t="s">
        <v>128</v>
      </c>
      <c r="R9847" s="10" t="s">
        <v>212</v>
      </c>
      <c r="S9847" s="10" t="s">
        <v>1082</v>
      </c>
    </row>
    <row r="9848">
      <c r="A9848" s="1" t="s">
        <v>12269</v>
      </c>
      <c r="B9848" s="1" t="s">
        <v>1099</v>
      </c>
      <c r="C9848" s="1" t="s">
        <v>218</v>
      </c>
      <c r="D9848" s="1" t="s">
        <v>153</v>
      </c>
      <c r="E9848" s="1" t="s">
        <v>631</v>
      </c>
      <c r="F9848" s="1" t="s">
        <v>922</v>
      </c>
      <c r="G9848" s="1" t="s">
        <v>30102</v>
      </c>
      <c r="H9848" s="1" t="s">
        <v>30103</v>
      </c>
      <c r="I9848" s="4">
        <v>84.29728009259259</v>
      </c>
      <c r="J9848" s="1">
        <v>2875.53</v>
      </c>
      <c r="K9848" s="1">
        <v>393.23</v>
      </c>
      <c r="M9848" s="10">
        <f t="array" ref="M9848">_xlfn.XLOOKUP(A9848,subscriptions!B9848:B10004,subscriptions!D9848:D10004)</f>
        <v>250</v>
      </c>
      <c r="N9848" s="10">
        <f t="array" ref="N9848">_xlfn.XLOOKUP(A9848,subscriptions!B9848:B10004,subscriptions!G9848:G10004)</f>
        <v>20</v>
      </c>
      <c r="O9848" s="10">
        <v>200.0</v>
      </c>
      <c r="P9848" s="10" t="str">
        <f t="array" ref="P9848">_xlfn.XLOOKUP(A9848,subscriptions!B9848:B10004,subscriptions!C9848:C10004)</f>
        <v>Business</v>
      </c>
      <c r="Q9848" s="10" t="s">
        <v>128</v>
      </c>
      <c r="R9848" s="10" t="s">
        <v>129</v>
      </c>
      <c r="S9848" s="10" t="s">
        <v>407</v>
      </c>
    </row>
    <row r="9849">
      <c r="A9849" s="1" t="s">
        <v>12270</v>
      </c>
      <c r="B9849" s="1" t="s">
        <v>2534</v>
      </c>
      <c r="C9849" s="1" t="s">
        <v>473</v>
      </c>
      <c r="D9849" s="1" t="s">
        <v>153</v>
      </c>
      <c r="E9849" s="1" t="s">
        <v>262</v>
      </c>
      <c r="F9849" s="1" t="s">
        <v>4344</v>
      </c>
      <c r="G9849" s="1" t="s">
        <v>30104</v>
      </c>
      <c r="H9849" s="1" t="s">
        <v>30105</v>
      </c>
      <c r="I9849" s="4">
        <v>84.2579050925926</v>
      </c>
      <c r="J9849" s="1">
        <v>737.49</v>
      </c>
      <c r="K9849" s="1">
        <v>140.25</v>
      </c>
      <c r="M9849" s="10">
        <f t="array" ref="M9849">_xlfn.XLOOKUP(A9849,subscriptions!B9849:B10004,subscriptions!D9849:D10004)</f>
        <v>120</v>
      </c>
      <c r="N9849" s="10">
        <f t="array" ref="N9849">_xlfn.XLOOKUP(A9849,subscriptions!B9849:B10004,subscriptions!G9849:G10004)</f>
        <v>0</v>
      </c>
      <c r="O9849" s="10">
        <v>120.0</v>
      </c>
      <c r="P9849" s="10" t="str">
        <f t="array" ref="P9849">_xlfn.XLOOKUP(A9849,subscriptions!B9849:B10004,subscriptions!C9849:C10004)</f>
        <v>Residential</v>
      </c>
      <c r="Q9849" s="10" t="s">
        <v>173</v>
      </c>
      <c r="R9849" s="10" t="s">
        <v>212</v>
      </c>
      <c r="S9849" s="10" t="s">
        <v>603</v>
      </c>
    </row>
    <row r="9850">
      <c r="A9850" s="1" t="s">
        <v>12271</v>
      </c>
      <c r="B9850" s="1" t="s">
        <v>295</v>
      </c>
      <c r="C9850" s="1" t="s">
        <v>237</v>
      </c>
      <c r="D9850" s="1" t="s">
        <v>153</v>
      </c>
      <c r="E9850" s="1" t="s">
        <v>219</v>
      </c>
      <c r="F9850" s="1" t="s">
        <v>1461</v>
      </c>
      <c r="G9850" s="1" t="s">
        <v>30106</v>
      </c>
      <c r="H9850" s="1" t="s">
        <v>30107</v>
      </c>
      <c r="I9850" s="4">
        <v>84.20975694444445</v>
      </c>
      <c r="J9850" s="1">
        <v>1391.41</v>
      </c>
      <c r="K9850" s="1">
        <v>158.5</v>
      </c>
      <c r="M9850" s="10">
        <f t="array" ref="M9850">_xlfn.XLOOKUP(A9850,subscriptions!B9850:B10004,subscriptions!D9850:D10004)</f>
        <v>80</v>
      </c>
      <c r="N9850" s="10">
        <f t="array" ref="N9850">_xlfn.XLOOKUP(A9850,subscriptions!B9850:B10004,subscriptions!G9850:G10004)</f>
        <v>5</v>
      </c>
      <c r="O9850" s="10">
        <v>76.0</v>
      </c>
      <c r="P9850" s="10" t="str">
        <f t="array" ref="P9850">_xlfn.XLOOKUP(A9850,subscriptions!B9850:B10004,subscriptions!C9850:C10004)</f>
        <v>Roam</v>
      </c>
      <c r="Q9850" s="10" t="s">
        <v>194</v>
      </c>
      <c r="R9850" s="10" t="s">
        <v>148</v>
      </c>
      <c r="S9850" s="10" t="s">
        <v>353</v>
      </c>
    </row>
    <row r="9851">
      <c r="A9851" s="1" t="s">
        <v>12272</v>
      </c>
      <c r="B9851" s="1" t="s">
        <v>197</v>
      </c>
      <c r="C9851" s="1" t="s">
        <v>1100</v>
      </c>
      <c r="D9851" s="1" t="s">
        <v>153</v>
      </c>
      <c r="E9851" s="1" t="s">
        <v>631</v>
      </c>
      <c r="F9851" s="1" t="s">
        <v>2495</v>
      </c>
      <c r="G9851" s="1" t="s">
        <v>30108</v>
      </c>
      <c r="H9851" s="1" t="s">
        <v>30109</v>
      </c>
      <c r="I9851" s="4">
        <v>84.20983796296296</v>
      </c>
      <c r="J9851" s="1">
        <v>1101.08</v>
      </c>
      <c r="K9851" s="1">
        <v>216.9</v>
      </c>
      <c r="M9851" s="10">
        <f t="array" ref="M9851">_xlfn.XLOOKUP(A9851,subscriptions!B9851:B10004,subscriptions!D9851:D10004)</f>
        <v>120</v>
      </c>
      <c r="N9851" s="10">
        <f t="array" ref="N9851">_xlfn.XLOOKUP(A9851,subscriptions!B9851:B10004,subscriptions!G9851:G10004)</f>
        <v>10</v>
      </c>
      <c r="O9851" s="10">
        <v>108.0</v>
      </c>
      <c r="P9851" s="10" t="str">
        <f t="array" ref="P9851">_xlfn.XLOOKUP(A9851,subscriptions!B9851:B10004,subscriptions!C9851:C10004)</f>
        <v>Residential</v>
      </c>
      <c r="Q9851" s="10" t="s">
        <v>128</v>
      </c>
      <c r="R9851" s="10" t="s">
        <v>212</v>
      </c>
      <c r="S9851" s="10" t="s">
        <v>353</v>
      </c>
    </row>
    <row r="9852">
      <c r="A9852" s="1" t="s">
        <v>12273</v>
      </c>
      <c r="B9852" s="1" t="s">
        <v>439</v>
      </c>
      <c r="C9852" s="1" t="s">
        <v>1833</v>
      </c>
      <c r="D9852" s="1" t="s">
        <v>153</v>
      </c>
      <c r="E9852" s="1" t="s">
        <v>179</v>
      </c>
      <c r="F9852" s="1" t="s">
        <v>200</v>
      </c>
      <c r="G9852" s="1" t="s">
        <v>30110</v>
      </c>
      <c r="H9852" s="1" t="s">
        <v>30111</v>
      </c>
      <c r="I9852" s="4">
        <v>84.21077546296296</v>
      </c>
      <c r="J9852" s="1">
        <v>1607.48</v>
      </c>
      <c r="K9852" s="1">
        <v>399.98</v>
      </c>
      <c r="L9852" s="1">
        <v>100.0</v>
      </c>
      <c r="M9852" s="10">
        <f t="array" ref="M9852">_xlfn.XLOOKUP(A9852,subscriptions!B9852:B10004,subscriptions!D9852:D10004)</f>
        <v>120</v>
      </c>
      <c r="N9852" s="10">
        <f t="array" ref="N9852">_xlfn.XLOOKUP(A9852,subscriptions!B9852:B10004,subscriptions!G9852:G10004)</f>
        <v>20</v>
      </c>
      <c r="O9852" s="10">
        <v>96.0</v>
      </c>
      <c r="P9852" s="10" t="str">
        <f t="array" ref="P9852">_xlfn.XLOOKUP(A9852,subscriptions!B9852:B10004,subscriptions!C9852:C10004)</f>
        <v>Residential</v>
      </c>
      <c r="Q9852" s="10" t="s">
        <v>128</v>
      </c>
      <c r="R9852" s="10" t="s">
        <v>148</v>
      </c>
      <c r="S9852" s="10" t="s">
        <v>770</v>
      </c>
    </row>
    <row r="9853">
      <c r="A9853" s="1" t="s">
        <v>12274</v>
      </c>
      <c r="B9853" s="1" t="s">
        <v>657</v>
      </c>
      <c r="C9853" s="1" t="s">
        <v>920</v>
      </c>
      <c r="D9853" s="1" t="s">
        <v>153</v>
      </c>
      <c r="E9853" s="1" t="s">
        <v>262</v>
      </c>
      <c r="F9853" s="1" t="s">
        <v>885</v>
      </c>
      <c r="G9853" s="1" t="s">
        <v>30112</v>
      </c>
      <c r="H9853" s="1" t="s">
        <v>30113</v>
      </c>
      <c r="I9853" s="4">
        <v>84.17362268518518</v>
      </c>
      <c r="J9853" s="1">
        <v>5462.02</v>
      </c>
      <c r="K9853" s="1">
        <v>693.58</v>
      </c>
      <c r="M9853" s="10">
        <f t="array" ref="M9853">_xlfn.XLOOKUP(A9853,subscriptions!B9853:B10004,subscriptions!D9853:D10004)</f>
        <v>250</v>
      </c>
      <c r="N9853" s="10">
        <f t="array" ref="N9853">_xlfn.XLOOKUP(A9853,subscriptions!B9853:B10004,subscriptions!G9853:G10004)</f>
        <v>0</v>
      </c>
      <c r="O9853" s="10">
        <v>250.0</v>
      </c>
      <c r="P9853" s="10" t="str">
        <f t="array" ref="P9853">_xlfn.XLOOKUP(A9853,subscriptions!B9853:B10004,subscriptions!C9853:C10004)</f>
        <v>Business</v>
      </c>
      <c r="Q9853" s="10" t="s">
        <v>173</v>
      </c>
      <c r="R9853" s="10" t="s">
        <v>129</v>
      </c>
      <c r="S9853" s="10" t="s">
        <v>3087</v>
      </c>
    </row>
    <row r="9854">
      <c r="A9854" s="1" t="s">
        <v>12275</v>
      </c>
      <c r="B9854" s="1" t="s">
        <v>2327</v>
      </c>
      <c r="C9854" s="1" t="s">
        <v>473</v>
      </c>
      <c r="D9854" s="1" t="s">
        <v>27</v>
      </c>
      <c r="E9854" s="1" t="s">
        <v>332</v>
      </c>
      <c r="F9854" s="1" t="s">
        <v>510</v>
      </c>
      <c r="G9854" s="1" t="s">
        <v>30114</v>
      </c>
      <c r="H9854" s="1" t="s">
        <v>30115</v>
      </c>
      <c r="I9854" s="4">
        <v>84.38223379629629</v>
      </c>
      <c r="J9854" s="1">
        <v>136.02</v>
      </c>
      <c r="K9854" s="1">
        <v>28.33</v>
      </c>
      <c r="M9854" s="10">
        <f t="array" ref="M9854">_xlfn.XLOOKUP(A9854,subscriptions!B9854:B10004,subscriptions!D9854:D10004)</f>
        <v>120</v>
      </c>
      <c r="N9854" s="10">
        <f t="array" ref="N9854">_xlfn.XLOOKUP(A9854,subscriptions!B9854:B10004,subscriptions!G9854:G10004)</f>
        <v>5</v>
      </c>
      <c r="O9854" s="10">
        <v>114.0</v>
      </c>
      <c r="P9854" s="10" t="str">
        <f t="array" ref="P9854">_xlfn.XLOOKUP(A9854,subscriptions!B9854:B10004,subscriptions!C9854:C10004)</f>
        <v>Residential</v>
      </c>
      <c r="Q9854" s="10" t="s">
        <v>194</v>
      </c>
      <c r="R9854" s="10" t="s">
        <v>212</v>
      </c>
      <c r="S9854" s="10" t="s">
        <v>293</v>
      </c>
    </row>
    <row r="9855">
      <c r="A9855" s="1" t="s">
        <v>12278</v>
      </c>
      <c r="B9855" s="1" t="s">
        <v>1460</v>
      </c>
      <c r="C9855" s="1" t="s">
        <v>279</v>
      </c>
      <c r="D9855" s="1" t="s">
        <v>27</v>
      </c>
      <c r="E9855" s="1" t="s">
        <v>631</v>
      </c>
      <c r="F9855" s="1" t="s">
        <v>632</v>
      </c>
      <c r="G9855" s="1" t="s">
        <v>30116</v>
      </c>
      <c r="H9855" s="1" t="s">
        <v>30117</v>
      </c>
      <c r="I9855" s="4">
        <v>84.1695949074074</v>
      </c>
      <c r="J9855" s="1">
        <v>1329.84</v>
      </c>
      <c r="K9855" s="1">
        <v>183.59</v>
      </c>
      <c r="M9855" s="10">
        <f t="array" ref="M9855">_xlfn.XLOOKUP(A9855,subscriptions!B9855:B10004,subscriptions!D9855:D10004)</f>
        <v>120</v>
      </c>
      <c r="N9855" s="10">
        <f t="array" ref="N9855">_xlfn.XLOOKUP(A9855,subscriptions!B9855:B10004,subscriptions!G9855:G10004)</f>
        <v>10</v>
      </c>
      <c r="O9855" s="10">
        <v>108.0</v>
      </c>
      <c r="P9855" s="10" t="str">
        <f t="array" ref="P9855">_xlfn.XLOOKUP(A9855,subscriptions!B9855:B10004,subscriptions!C9855:C10004)</f>
        <v>Residential</v>
      </c>
      <c r="Q9855" s="10" t="s">
        <v>128</v>
      </c>
      <c r="R9855" s="10" t="s">
        <v>212</v>
      </c>
      <c r="S9855" s="10" t="s">
        <v>213</v>
      </c>
    </row>
    <row r="9856">
      <c r="A9856" s="1" t="s">
        <v>12279</v>
      </c>
      <c r="B9856" s="1" t="s">
        <v>1972</v>
      </c>
      <c r="C9856" s="1" t="s">
        <v>441</v>
      </c>
      <c r="D9856" s="1" t="s">
        <v>27</v>
      </c>
      <c r="E9856" s="1" t="s">
        <v>631</v>
      </c>
      <c r="F9856" s="1" t="s">
        <v>922</v>
      </c>
      <c r="G9856" s="1" t="s">
        <v>30118</v>
      </c>
      <c r="H9856" s="1" t="s">
        <v>30119</v>
      </c>
      <c r="I9856" s="4">
        <v>84.29665509259259</v>
      </c>
      <c r="J9856" s="1">
        <v>3031.98</v>
      </c>
      <c r="K9856" s="1">
        <v>261.83</v>
      </c>
      <c r="M9856" s="10">
        <f t="array" ref="M9856">_xlfn.XLOOKUP(A9856,subscriptions!B9856:B10004,subscriptions!D9856:D10004)</f>
        <v>120</v>
      </c>
      <c r="N9856" s="10">
        <f t="array" ref="N9856">_xlfn.XLOOKUP(A9856,subscriptions!B9856:B10004,subscriptions!G9856:G10004)</f>
        <v>20</v>
      </c>
      <c r="O9856" s="10">
        <v>96.0</v>
      </c>
      <c r="P9856" s="10" t="str">
        <f t="array" ref="P9856">_xlfn.XLOOKUP(A9856,subscriptions!B9856:B10004,subscriptions!C9856:C10004)</f>
        <v>Residential</v>
      </c>
      <c r="Q9856" s="10" t="s">
        <v>128</v>
      </c>
      <c r="R9856" s="10" t="s">
        <v>148</v>
      </c>
      <c r="S9856" s="10" t="s">
        <v>373</v>
      </c>
    </row>
    <row r="9857">
      <c r="A9857" s="1" t="s">
        <v>12280</v>
      </c>
      <c r="B9857" s="1" t="s">
        <v>1317</v>
      </c>
      <c r="C9857" s="1" t="s">
        <v>658</v>
      </c>
      <c r="D9857" s="1" t="s">
        <v>27</v>
      </c>
      <c r="E9857" s="1" t="s">
        <v>280</v>
      </c>
      <c r="F9857" s="1" t="s">
        <v>494</v>
      </c>
      <c r="G9857" s="1" t="s">
        <v>30120</v>
      </c>
      <c r="H9857" s="1" t="s">
        <v>30121</v>
      </c>
      <c r="I9857" s="4">
        <v>84.37788194444444</v>
      </c>
      <c r="J9857" s="1">
        <v>1034.88</v>
      </c>
      <c r="K9857" s="1">
        <v>273.88</v>
      </c>
      <c r="M9857" s="10">
        <f t="array" ref="M9857">_xlfn.XLOOKUP(A9857,subscriptions!B9857:B10004,subscriptions!D9857:D10004)</f>
        <v>120</v>
      </c>
      <c r="N9857" s="10">
        <f t="array" ref="N9857">_xlfn.XLOOKUP(A9857,subscriptions!B9857:B10004,subscriptions!G9857:G10004)</f>
        <v>0</v>
      </c>
      <c r="O9857" s="10">
        <v>120.0</v>
      </c>
      <c r="P9857" s="10" t="str">
        <f t="array" ref="P9857">_xlfn.XLOOKUP(A9857,subscriptions!B9857:B10004,subscriptions!C9857:C10004)</f>
        <v>Residential</v>
      </c>
      <c r="Q9857" s="10" t="s">
        <v>173</v>
      </c>
      <c r="R9857" s="10" t="s">
        <v>212</v>
      </c>
      <c r="S9857" s="10" t="s">
        <v>1302</v>
      </c>
    </row>
    <row r="9858">
      <c r="A9858" s="1">
        <v>702938.0</v>
      </c>
      <c r="B9858" s="1" t="s">
        <v>312</v>
      </c>
      <c r="C9858" s="1" t="s">
        <v>1833</v>
      </c>
      <c r="D9858" s="1" t="s">
        <v>153</v>
      </c>
      <c r="E9858" s="1" t="s">
        <v>280</v>
      </c>
      <c r="F9858" s="1" t="s">
        <v>1665</v>
      </c>
      <c r="G9858" s="1" t="s">
        <v>30122</v>
      </c>
      <c r="H9858" s="1" t="s">
        <v>30123</v>
      </c>
      <c r="I9858" s="4">
        <v>84.38357638888888</v>
      </c>
      <c r="J9858" s="1">
        <v>172.67</v>
      </c>
      <c r="K9858" s="1">
        <v>41.79</v>
      </c>
      <c r="M9858" s="10">
        <f t="array" ref="M9858">_xlfn.XLOOKUP(A9858,subscriptions!B9858:B10004,subscriptions!D9858:D10004)</f>
        <v>250</v>
      </c>
      <c r="N9858" s="10">
        <f t="array" ref="N9858">_xlfn.XLOOKUP(A9858,subscriptions!B9858:B10004,subscriptions!G9858:G10004)</f>
        <v>5</v>
      </c>
      <c r="O9858" s="10">
        <v>237.5</v>
      </c>
      <c r="P9858" s="10" t="str">
        <f t="array" ref="P9858">_xlfn.XLOOKUP(A9858,subscriptions!B9858:B10004,subscriptions!C9858:C10004)</f>
        <v>Business</v>
      </c>
      <c r="Q9858" s="10" t="s">
        <v>194</v>
      </c>
      <c r="R9858" s="10" t="s">
        <v>129</v>
      </c>
      <c r="S9858" s="10" t="s">
        <v>882</v>
      </c>
    </row>
    <row r="9859">
      <c r="A9859" s="1" t="s">
        <v>12281</v>
      </c>
      <c r="B9859" s="1" t="s">
        <v>1157</v>
      </c>
      <c r="C9859" s="1" t="s">
        <v>1833</v>
      </c>
      <c r="D9859" s="1" t="s">
        <v>27</v>
      </c>
      <c r="E9859" s="1" t="s">
        <v>111</v>
      </c>
      <c r="F9859" s="1" t="s">
        <v>112</v>
      </c>
      <c r="G9859" s="1" t="s">
        <v>30124</v>
      </c>
      <c r="H9859" s="1" t="s">
        <v>30125</v>
      </c>
      <c r="I9859" s="4">
        <v>84.16755787037037</v>
      </c>
      <c r="J9859" s="1">
        <v>1283.31</v>
      </c>
      <c r="K9859" s="1">
        <v>189.4</v>
      </c>
      <c r="M9859" s="10">
        <f t="array" ref="M9859">_xlfn.XLOOKUP(A9859,subscriptions!B9859:B10004,subscriptions!D9859:D10004)</f>
        <v>50</v>
      </c>
      <c r="N9859" s="10">
        <f t="array" ref="N9859">_xlfn.XLOOKUP(A9859,subscriptions!B9859:B10004,subscriptions!G9859:G10004)</f>
        <v>10</v>
      </c>
      <c r="O9859" s="10">
        <v>45.0</v>
      </c>
      <c r="P9859" s="10" t="str">
        <f t="array" ref="P9859">_xlfn.XLOOKUP(A9859,subscriptions!B9859:B10004,subscriptions!C9859:C10004)</f>
        <v>Mini</v>
      </c>
      <c r="Q9859" s="10" t="s">
        <v>128</v>
      </c>
      <c r="R9859" s="10" t="s">
        <v>148</v>
      </c>
      <c r="S9859" s="10" t="s">
        <v>1412</v>
      </c>
    </row>
    <row r="9860">
      <c r="A9860" s="1" t="s">
        <v>12282</v>
      </c>
      <c r="B9860" s="1" t="s">
        <v>589</v>
      </c>
      <c r="C9860" s="1" t="s">
        <v>1833</v>
      </c>
      <c r="D9860" s="1" t="s">
        <v>153</v>
      </c>
      <c r="E9860" s="1" t="s">
        <v>219</v>
      </c>
      <c r="F9860" s="1" t="s">
        <v>4220</v>
      </c>
      <c r="G9860" s="1" t="s">
        <v>30126</v>
      </c>
      <c r="H9860" s="1" t="s">
        <v>30127</v>
      </c>
      <c r="I9860" s="4">
        <v>84.17180555555555</v>
      </c>
      <c r="J9860" s="1">
        <v>655.37</v>
      </c>
      <c r="K9860" s="1">
        <v>104.42</v>
      </c>
      <c r="M9860" s="10">
        <f t="array" ref="M9860">_xlfn.XLOOKUP(A9860,subscriptions!B9860:B10004,subscriptions!D9860:D10004)</f>
        <v>120</v>
      </c>
      <c r="N9860" s="10">
        <f t="array" ref="N9860">_xlfn.XLOOKUP(A9860,subscriptions!B9860:B10004,subscriptions!G9860:G10004)</f>
        <v>20</v>
      </c>
      <c r="O9860" s="10">
        <v>96.0</v>
      </c>
      <c r="P9860" s="10" t="str">
        <f t="array" ref="P9860">_xlfn.XLOOKUP(A9860,subscriptions!B9860:B10004,subscriptions!C9860:C10004)</f>
        <v>Residential</v>
      </c>
      <c r="Q9860" s="10" t="s">
        <v>128</v>
      </c>
      <c r="R9860" s="10" t="s">
        <v>148</v>
      </c>
      <c r="S9860" s="10" t="s">
        <v>1082</v>
      </c>
    </row>
    <row r="9861">
      <c r="A9861" s="1" t="s">
        <v>12283</v>
      </c>
      <c r="B9861" s="1" t="s">
        <v>4627</v>
      </c>
      <c r="C9861" s="1" t="s">
        <v>441</v>
      </c>
      <c r="D9861" s="1" t="s">
        <v>27</v>
      </c>
      <c r="E9861" s="1" t="s">
        <v>111</v>
      </c>
      <c r="F9861" s="1" t="s">
        <v>1855</v>
      </c>
      <c r="G9861" s="1" t="s">
        <v>30128</v>
      </c>
      <c r="H9861" s="1" t="s">
        <v>30129</v>
      </c>
      <c r="I9861" s="4">
        <v>84.33424768518519</v>
      </c>
      <c r="J9861" s="1">
        <v>302.52</v>
      </c>
      <c r="K9861" s="1">
        <v>40.55</v>
      </c>
      <c r="M9861" s="10">
        <f t="array" ref="M9861">_xlfn.XLOOKUP(A9861,subscriptions!B9861:B10004,subscriptions!D9861:D10004)</f>
        <v>120</v>
      </c>
      <c r="N9861" s="10">
        <f t="array" ref="N9861">_xlfn.XLOOKUP(A9861,subscriptions!B9861:B10004,subscriptions!G9861:G10004)</f>
        <v>0</v>
      </c>
      <c r="O9861" s="10">
        <v>120.0</v>
      </c>
      <c r="P9861" s="10" t="str">
        <f t="array" ref="P9861">_xlfn.XLOOKUP(A9861,subscriptions!B9861:B10004,subscriptions!C9861:C10004)</f>
        <v>Residential</v>
      </c>
      <c r="Q9861" s="10" t="s">
        <v>173</v>
      </c>
      <c r="R9861" s="10" t="s">
        <v>212</v>
      </c>
      <c r="S9861" s="10" t="s">
        <v>195</v>
      </c>
    </row>
    <row r="9862">
      <c r="A9862" s="1" t="s">
        <v>12284</v>
      </c>
      <c r="B9862" s="1" t="s">
        <v>355</v>
      </c>
      <c r="C9862" s="1" t="s">
        <v>658</v>
      </c>
      <c r="D9862" s="1" t="s">
        <v>153</v>
      </c>
      <c r="E9862" s="1" t="s">
        <v>28</v>
      </c>
      <c r="F9862" s="1" t="s">
        <v>2581</v>
      </c>
      <c r="G9862" s="1" t="s">
        <v>30130</v>
      </c>
      <c r="H9862" s="1" t="s">
        <v>30131</v>
      </c>
      <c r="I9862" s="4">
        <v>84.21537037037037</v>
      </c>
      <c r="J9862" s="1">
        <v>2886.06</v>
      </c>
      <c r="K9862" s="1">
        <v>353.26</v>
      </c>
      <c r="M9862" s="10">
        <f t="array" ref="M9862">_xlfn.XLOOKUP(A9862,subscriptions!B9862:B10004,subscriptions!D9862:D10004)</f>
        <v>80</v>
      </c>
      <c r="N9862" s="10">
        <f t="array" ref="N9862">_xlfn.XLOOKUP(A9862,subscriptions!B9862:B10004,subscriptions!G9862:G10004)</f>
        <v>5</v>
      </c>
      <c r="O9862" s="10">
        <v>76.0</v>
      </c>
      <c r="P9862" s="10" t="str">
        <f t="array" ref="P9862">_xlfn.XLOOKUP(A9862,subscriptions!B9862:B10004,subscriptions!C9862:C10004)</f>
        <v>Roam</v>
      </c>
      <c r="Q9862" s="10" t="s">
        <v>194</v>
      </c>
      <c r="R9862" s="10" t="s">
        <v>148</v>
      </c>
      <c r="S9862" s="10" t="s">
        <v>1212</v>
      </c>
    </row>
    <row r="9863">
      <c r="A9863" s="1" t="s">
        <v>12285</v>
      </c>
      <c r="B9863" s="1" t="s">
        <v>197</v>
      </c>
      <c r="C9863" s="1" t="s">
        <v>750</v>
      </c>
      <c r="D9863" s="1" t="s">
        <v>153</v>
      </c>
      <c r="E9863" s="1" t="s">
        <v>280</v>
      </c>
      <c r="F9863" s="1" t="s">
        <v>411</v>
      </c>
      <c r="G9863" s="1" t="s">
        <v>30132</v>
      </c>
      <c r="H9863" s="1" t="s">
        <v>30133</v>
      </c>
      <c r="I9863" s="4">
        <v>84.17390046296296</v>
      </c>
      <c r="J9863" s="1">
        <v>1155.96</v>
      </c>
      <c r="K9863" s="1">
        <v>303.49</v>
      </c>
      <c r="M9863" s="10">
        <f t="array" ref="M9863">_xlfn.XLOOKUP(A9863,subscriptions!B9863:B10004,subscriptions!D9863:D10004)</f>
        <v>80</v>
      </c>
      <c r="N9863" s="10">
        <f t="array" ref="N9863">_xlfn.XLOOKUP(A9863,subscriptions!B9863:B10004,subscriptions!G9863:G10004)</f>
        <v>10</v>
      </c>
      <c r="O9863" s="10">
        <v>72.0</v>
      </c>
      <c r="P9863" s="10" t="str">
        <f t="array" ref="P9863">_xlfn.XLOOKUP(A9863,subscriptions!B9863:B10004,subscriptions!C9863:C10004)</f>
        <v>Roam</v>
      </c>
      <c r="Q9863" s="10" t="s">
        <v>128</v>
      </c>
      <c r="R9863" s="10" t="s">
        <v>148</v>
      </c>
      <c r="S9863" s="10" t="s">
        <v>3087</v>
      </c>
    </row>
    <row r="9864">
      <c r="A9864" s="1" t="s">
        <v>12286</v>
      </c>
      <c r="B9864" s="1" t="s">
        <v>1141</v>
      </c>
      <c r="C9864" s="1" t="s">
        <v>473</v>
      </c>
      <c r="D9864" s="1" t="s">
        <v>27</v>
      </c>
      <c r="E9864" s="1" t="s">
        <v>239</v>
      </c>
      <c r="F9864" s="1" t="s">
        <v>2132</v>
      </c>
      <c r="G9864" s="1" t="s">
        <v>30134</v>
      </c>
      <c r="H9864" s="1" t="s">
        <v>30135</v>
      </c>
      <c r="I9864" s="4">
        <v>84.17094907407407</v>
      </c>
      <c r="J9864" s="1">
        <v>4110.8</v>
      </c>
      <c r="K9864" s="1">
        <v>1033.93</v>
      </c>
      <c r="M9864" s="10">
        <f t="array" ref="M9864">_xlfn.XLOOKUP(A9864,subscriptions!B9864:B10004,subscriptions!D9864:D10004)</f>
        <v>250</v>
      </c>
      <c r="N9864" s="10">
        <f t="array" ref="N9864">_xlfn.XLOOKUP(A9864,subscriptions!B9864:B10004,subscriptions!G9864:G10004)</f>
        <v>20</v>
      </c>
      <c r="O9864" s="10">
        <v>200.0</v>
      </c>
      <c r="P9864" s="10" t="str">
        <f t="array" ref="P9864">_xlfn.XLOOKUP(A9864,subscriptions!B9864:B10004,subscriptions!C9864:C10004)</f>
        <v>Business</v>
      </c>
      <c r="Q9864" s="10" t="s">
        <v>128</v>
      </c>
      <c r="R9864" s="10" t="s">
        <v>129</v>
      </c>
      <c r="S9864" s="10" t="s">
        <v>310</v>
      </c>
    </row>
    <row r="9865">
      <c r="A9865" s="1" t="s">
        <v>12287</v>
      </c>
      <c r="B9865" s="1" t="s">
        <v>6037</v>
      </c>
      <c r="C9865" s="1" t="s">
        <v>2483</v>
      </c>
      <c r="D9865" s="1" t="s">
        <v>27</v>
      </c>
      <c r="E9865" s="1" t="s">
        <v>332</v>
      </c>
      <c r="F9865" s="1" t="s">
        <v>2415</v>
      </c>
      <c r="G9865" s="1" t="s">
        <v>30136</v>
      </c>
      <c r="H9865" s="1" t="s">
        <v>30137</v>
      </c>
      <c r="I9865" s="4">
        <v>84.25702546296296</v>
      </c>
      <c r="J9865" s="1">
        <v>2509.97</v>
      </c>
      <c r="K9865" s="1">
        <v>468.57</v>
      </c>
      <c r="M9865" s="10">
        <f t="array" ref="M9865">_xlfn.XLOOKUP(A9865,subscriptions!B9865:B10004,subscriptions!D9865:D10004)</f>
        <v>120</v>
      </c>
      <c r="N9865" s="10">
        <f t="array" ref="N9865">_xlfn.XLOOKUP(A9865,subscriptions!B9865:B10004,subscriptions!G9865:G10004)</f>
        <v>0</v>
      </c>
      <c r="O9865" s="10">
        <v>120.0</v>
      </c>
      <c r="P9865" s="10" t="str">
        <f t="array" ref="P9865">_xlfn.XLOOKUP(A9865,subscriptions!B9865:B10004,subscriptions!C9865:C10004)</f>
        <v>Residential</v>
      </c>
      <c r="Q9865" s="10" t="s">
        <v>173</v>
      </c>
      <c r="R9865" s="10" t="s">
        <v>212</v>
      </c>
      <c r="S9865" s="10" t="s">
        <v>175</v>
      </c>
    </row>
    <row r="9866">
      <c r="A9866" s="1" t="s">
        <v>12288</v>
      </c>
      <c r="B9866" s="1" t="s">
        <v>1226</v>
      </c>
      <c r="C9866" s="1" t="s">
        <v>330</v>
      </c>
      <c r="D9866" s="1" t="s">
        <v>153</v>
      </c>
      <c r="E9866" s="1" t="s">
        <v>219</v>
      </c>
      <c r="F9866" s="1" t="s">
        <v>1010</v>
      </c>
      <c r="G9866" s="1" t="s">
        <v>30138</v>
      </c>
      <c r="H9866" s="1" t="s">
        <v>30139</v>
      </c>
      <c r="I9866" s="4">
        <v>84.21274305555555</v>
      </c>
      <c r="J9866" s="1">
        <v>1821.22</v>
      </c>
      <c r="K9866" s="1">
        <v>368.97</v>
      </c>
      <c r="M9866" s="10">
        <f t="array" ref="M9866">_xlfn.XLOOKUP(A9866,subscriptions!B9866:B10004,subscriptions!D9866:D10004)</f>
        <v>50</v>
      </c>
      <c r="N9866" s="10">
        <f t="array" ref="N9866">_xlfn.XLOOKUP(A9866,subscriptions!B9866:B10004,subscriptions!G9866:G10004)</f>
        <v>5</v>
      </c>
      <c r="O9866" s="10">
        <v>47.5</v>
      </c>
      <c r="P9866" s="10" t="str">
        <f t="array" ref="P9866">_xlfn.XLOOKUP(A9866,subscriptions!B9866:B10004,subscriptions!C9866:C10004)</f>
        <v>Mini</v>
      </c>
      <c r="Q9866" s="10" t="s">
        <v>194</v>
      </c>
      <c r="R9866" s="10" t="s">
        <v>148</v>
      </c>
      <c r="S9866" s="10" t="s">
        <v>813</v>
      </c>
    </row>
    <row r="9867">
      <c r="A9867" s="1" t="s">
        <v>12289</v>
      </c>
      <c r="B9867" s="1" t="s">
        <v>657</v>
      </c>
      <c r="C9867" s="1" t="s">
        <v>441</v>
      </c>
      <c r="D9867" s="1" t="s">
        <v>153</v>
      </c>
      <c r="E9867" s="1" t="s">
        <v>714</v>
      </c>
      <c r="F9867" s="1" t="s">
        <v>3419</v>
      </c>
      <c r="G9867" s="1" t="s">
        <v>30140</v>
      </c>
      <c r="H9867" s="1" t="s">
        <v>30141</v>
      </c>
      <c r="I9867" s="4">
        <v>84.29471064814815</v>
      </c>
      <c r="J9867" s="1">
        <v>57.56</v>
      </c>
      <c r="K9867" s="1">
        <v>24.73</v>
      </c>
      <c r="M9867" s="10">
        <f t="array" ref="M9867">_xlfn.XLOOKUP(A9867,subscriptions!B9867:B10004,subscriptions!D9867:D10004)</f>
        <v>50</v>
      </c>
      <c r="N9867" s="10">
        <f t="array" ref="N9867">_xlfn.XLOOKUP(A9867,subscriptions!B9867:B10004,subscriptions!G9867:G10004)</f>
        <v>10</v>
      </c>
      <c r="O9867" s="10">
        <v>45.0</v>
      </c>
      <c r="P9867" s="10" t="str">
        <f t="array" ref="P9867">_xlfn.XLOOKUP(A9867,subscriptions!B9867:B10004,subscriptions!C9867:C10004)</f>
        <v>Mini</v>
      </c>
      <c r="Q9867" s="10" t="s">
        <v>128</v>
      </c>
      <c r="R9867" s="10" t="s">
        <v>148</v>
      </c>
      <c r="S9867" s="10" t="s">
        <v>2075</v>
      </c>
    </row>
    <row r="9868">
      <c r="A9868" s="1" t="s">
        <v>12291</v>
      </c>
      <c r="B9868" s="1" t="s">
        <v>1027</v>
      </c>
      <c r="C9868" s="1" t="s">
        <v>218</v>
      </c>
      <c r="D9868" s="1" t="s">
        <v>153</v>
      </c>
      <c r="E9868" s="1" t="s">
        <v>219</v>
      </c>
      <c r="F9868" s="1" t="s">
        <v>220</v>
      </c>
      <c r="G9868" s="1" t="s">
        <v>30142</v>
      </c>
      <c r="H9868" s="1" t="s">
        <v>30143</v>
      </c>
      <c r="I9868" s="4">
        <v>84.16744212962963</v>
      </c>
      <c r="J9868" s="1">
        <v>887.46</v>
      </c>
      <c r="K9868" s="1">
        <v>226.03</v>
      </c>
      <c r="M9868" s="10">
        <f t="array" ref="M9868">_xlfn.XLOOKUP(A9868,subscriptions!B9868:B10004,subscriptions!D9868:D10004)</f>
        <v>120</v>
      </c>
      <c r="N9868" s="10">
        <f t="array" ref="N9868">_xlfn.XLOOKUP(A9868,subscriptions!B9868:B10004,subscriptions!G9868:G10004)</f>
        <v>20</v>
      </c>
      <c r="O9868" s="10">
        <v>96.0</v>
      </c>
      <c r="P9868" s="10" t="str">
        <f t="array" ref="P9868">_xlfn.XLOOKUP(A9868,subscriptions!B9868:B10004,subscriptions!C9868:C10004)</f>
        <v>Residential</v>
      </c>
      <c r="Q9868" s="10" t="s">
        <v>128</v>
      </c>
      <c r="R9868" s="10" t="s">
        <v>148</v>
      </c>
      <c r="S9868" s="10" t="s">
        <v>1412</v>
      </c>
    </row>
    <row r="9869">
      <c r="A9869" s="1" t="s">
        <v>12293</v>
      </c>
      <c r="B9869" s="1" t="s">
        <v>713</v>
      </c>
      <c r="C9869" s="1" t="s">
        <v>1973</v>
      </c>
      <c r="D9869" s="1" t="s">
        <v>27</v>
      </c>
      <c r="E9869" s="1" t="s">
        <v>280</v>
      </c>
      <c r="F9869" s="1" t="s">
        <v>1446</v>
      </c>
      <c r="G9869" s="1" t="s">
        <v>30144</v>
      </c>
      <c r="H9869" s="1" t="s">
        <v>30145</v>
      </c>
      <c r="I9869" s="4">
        <v>84.34178240740741</v>
      </c>
      <c r="J9869" s="1">
        <v>380.01</v>
      </c>
      <c r="K9869" s="1">
        <v>46.35</v>
      </c>
      <c r="M9869" s="10">
        <f t="array" ref="M9869">_xlfn.XLOOKUP(A9869,subscriptions!B9869:B10004,subscriptions!D9869:D10004)</f>
        <v>120</v>
      </c>
      <c r="N9869" s="10">
        <f t="array" ref="N9869">_xlfn.XLOOKUP(A9869,subscriptions!B9869:B10004,subscriptions!G9869:G10004)</f>
        <v>0</v>
      </c>
      <c r="O9869" s="10">
        <v>120.0</v>
      </c>
      <c r="P9869" s="10" t="str">
        <f t="array" ref="P9869">_xlfn.XLOOKUP(A9869,subscriptions!B9869:B10004,subscriptions!C9869:C10004)</f>
        <v>Residential</v>
      </c>
      <c r="Q9869" s="10" t="s">
        <v>173</v>
      </c>
      <c r="R9869" s="10" t="s">
        <v>212</v>
      </c>
      <c r="S9869" s="10" t="s">
        <v>1703</v>
      </c>
    </row>
    <row r="9870">
      <c r="A9870" s="1" t="s">
        <v>12294</v>
      </c>
      <c r="B9870" s="1" t="s">
        <v>2327</v>
      </c>
      <c r="C9870" s="1" t="s">
        <v>1415</v>
      </c>
      <c r="D9870" s="1" t="s">
        <v>27</v>
      </c>
      <c r="E9870" s="1" t="s">
        <v>111</v>
      </c>
      <c r="F9870" s="1" t="s">
        <v>1917</v>
      </c>
      <c r="G9870" s="1" t="s">
        <v>30146</v>
      </c>
      <c r="H9870" s="1" t="s">
        <v>30147</v>
      </c>
      <c r="I9870" s="4">
        <v>84.33637731481481</v>
      </c>
      <c r="J9870" s="1">
        <v>3675.28</v>
      </c>
      <c r="K9870" s="1">
        <v>312.2</v>
      </c>
      <c r="M9870" s="10">
        <f t="array" ref="M9870">_xlfn.XLOOKUP(A9870,subscriptions!B9870:B10004,subscriptions!D9870:D10004)</f>
        <v>120</v>
      </c>
      <c r="N9870" s="10">
        <f t="array" ref="N9870">_xlfn.XLOOKUP(A9870,subscriptions!B9870:B10004,subscriptions!G9870:G10004)</f>
        <v>5</v>
      </c>
      <c r="O9870" s="10">
        <v>114.0</v>
      </c>
      <c r="P9870" s="10" t="str">
        <f t="array" ref="P9870">_xlfn.XLOOKUP(A9870,subscriptions!B9870:B10004,subscriptions!C9870:C10004)</f>
        <v>Residential</v>
      </c>
      <c r="Q9870" s="10" t="s">
        <v>194</v>
      </c>
      <c r="R9870" s="10" t="s">
        <v>212</v>
      </c>
      <c r="S9870" s="10" t="s">
        <v>1971</v>
      </c>
    </row>
    <row r="9871">
      <c r="A9871" s="1" t="s">
        <v>12295</v>
      </c>
      <c r="B9871" s="1" t="s">
        <v>1226</v>
      </c>
      <c r="C9871" s="1" t="s">
        <v>296</v>
      </c>
      <c r="D9871" s="1" t="s">
        <v>153</v>
      </c>
      <c r="E9871" s="1" t="s">
        <v>280</v>
      </c>
      <c r="F9871" s="1" t="s">
        <v>376</v>
      </c>
      <c r="G9871" s="1" t="s">
        <v>30148</v>
      </c>
      <c r="H9871" s="1" t="s">
        <v>30149</v>
      </c>
      <c r="I9871" s="4">
        <v>84.17436342592593</v>
      </c>
      <c r="J9871" s="1">
        <v>337.8</v>
      </c>
      <c r="K9871" s="1">
        <v>47.98</v>
      </c>
      <c r="M9871" s="10">
        <f t="array" ref="M9871">_xlfn.XLOOKUP(A9871,subscriptions!B9871:B10004,subscriptions!D9871:D10004)</f>
        <v>120</v>
      </c>
      <c r="N9871" s="10">
        <f t="array" ref="N9871">_xlfn.XLOOKUP(A9871,subscriptions!B9871:B10004,subscriptions!G9871:G10004)</f>
        <v>10</v>
      </c>
      <c r="O9871" s="10">
        <v>108.0</v>
      </c>
      <c r="P9871" s="10" t="str">
        <f t="array" ref="P9871">_xlfn.XLOOKUP(A9871,subscriptions!B9871:B10004,subscriptions!C9871:C10004)</f>
        <v>Residential</v>
      </c>
      <c r="Q9871" s="10" t="s">
        <v>128</v>
      </c>
      <c r="R9871" s="10" t="s">
        <v>212</v>
      </c>
      <c r="S9871" s="10" t="s">
        <v>507</v>
      </c>
    </row>
    <row r="9872">
      <c r="A9872" s="1" t="s">
        <v>12296</v>
      </c>
      <c r="B9872" s="1" t="s">
        <v>109</v>
      </c>
      <c r="C9872" s="1" t="s">
        <v>524</v>
      </c>
      <c r="D9872" s="1" t="s">
        <v>27</v>
      </c>
      <c r="E9872" s="1" t="s">
        <v>111</v>
      </c>
      <c r="F9872" s="1" t="s">
        <v>1263</v>
      </c>
      <c r="G9872" s="1" t="s">
        <v>30150</v>
      </c>
      <c r="H9872" s="1" t="s">
        <v>30151</v>
      </c>
      <c r="I9872" s="4">
        <v>84.25585648148149</v>
      </c>
      <c r="J9872" s="1">
        <v>555.43</v>
      </c>
      <c r="K9872" s="1">
        <v>144.06</v>
      </c>
      <c r="M9872" s="10">
        <f t="array" ref="M9872">_xlfn.XLOOKUP(A9872,subscriptions!B9872:B10004,subscriptions!D9872:D10004)</f>
        <v>80</v>
      </c>
      <c r="N9872" s="10">
        <f t="array" ref="N9872">_xlfn.XLOOKUP(A9872,subscriptions!B9872:B10004,subscriptions!G9872:G10004)</f>
        <v>20</v>
      </c>
      <c r="O9872" s="10">
        <v>64.0</v>
      </c>
      <c r="P9872" s="10" t="str">
        <f t="array" ref="P9872">_xlfn.XLOOKUP(A9872,subscriptions!B9872:B10004,subscriptions!C9872:C10004)</f>
        <v>Roam</v>
      </c>
      <c r="Q9872" s="10" t="s">
        <v>128</v>
      </c>
      <c r="R9872" s="10" t="s">
        <v>148</v>
      </c>
      <c r="S9872" s="10" t="s">
        <v>1156</v>
      </c>
    </row>
    <row r="9873">
      <c r="A9873" s="1" t="s">
        <v>12297</v>
      </c>
      <c r="B9873" s="1" t="s">
        <v>1624</v>
      </c>
      <c r="C9873" s="1" t="s">
        <v>178</v>
      </c>
      <c r="D9873" s="1" t="s">
        <v>27</v>
      </c>
      <c r="E9873" s="1" t="s">
        <v>280</v>
      </c>
      <c r="F9873" s="1" t="s">
        <v>1665</v>
      </c>
      <c r="G9873" s="1" t="s">
        <v>30152</v>
      </c>
      <c r="H9873" s="1" t="s">
        <v>30153</v>
      </c>
      <c r="I9873" s="4">
        <v>84.37603009259259</v>
      </c>
      <c r="J9873" s="1">
        <v>1141.1</v>
      </c>
      <c r="K9873" s="1">
        <v>267.15</v>
      </c>
      <c r="M9873" s="10">
        <f t="array" ref="M9873">_xlfn.XLOOKUP(A9873,subscriptions!B9873:B10004,subscriptions!D9873:D10004)</f>
        <v>80</v>
      </c>
      <c r="N9873" s="10">
        <f t="array" ref="N9873">_xlfn.XLOOKUP(A9873,subscriptions!B9873:B10004,subscriptions!G9873:G10004)</f>
        <v>0</v>
      </c>
      <c r="O9873" s="10">
        <v>80.0</v>
      </c>
      <c r="P9873" s="10" t="str">
        <f t="array" ref="P9873">_xlfn.XLOOKUP(A9873,subscriptions!B9873:B10004,subscriptions!C9873:C10004)</f>
        <v>Roam</v>
      </c>
      <c r="Q9873" s="10" t="s">
        <v>173</v>
      </c>
      <c r="R9873" s="10" t="s">
        <v>148</v>
      </c>
      <c r="S9873" s="10" t="s">
        <v>1442</v>
      </c>
    </row>
    <row r="9874">
      <c r="A9874" s="1" t="s">
        <v>12298</v>
      </c>
      <c r="B9874" s="1" t="s">
        <v>425</v>
      </c>
      <c r="C9874" s="1" t="s">
        <v>750</v>
      </c>
      <c r="D9874" s="1" t="s">
        <v>153</v>
      </c>
      <c r="E9874" s="1" t="s">
        <v>219</v>
      </c>
      <c r="F9874" s="1" t="s">
        <v>660</v>
      </c>
      <c r="G9874" s="1" t="s">
        <v>30154</v>
      </c>
      <c r="H9874" s="1" t="s">
        <v>30155</v>
      </c>
      <c r="I9874" s="4">
        <v>84.4196412037037</v>
      </c>
      <c r="J9874" s="1">
        <v>508.49</v>
      </c>
      <c r="K9874" s="1">
        <v>86.3</v>
      </c>
      <c r="M9874" s="10">
        <f t="array" ref="M9874">_xlfn.XLOOKUP(A9874,subscriptions!B9874:B10004,subscriptions!D9874:D10004)</f>
        <v>120</v>
      </c>
      <c r="N9874" s="10">
        <f t="array" ref="N9874">_xlfn.XLOOKUP(A9874,subscriptions!B9874:B10004,subscriptions!G9874:G10004)</f>
        <v>5</v>
      </c>
      <c r="O9874" s="10">
        <v>114.0</v>
      </c>
      <c r="P9874" s="10" t="str">
        <f t="array" ref="P9874">_xlfn.XLOOKUP(A9874,subscriptions!B9874:B10004,subscriptions!C9874:C10004)</f>
        <v>Residential</v>
      </c>
      <c r="Q9874" s="10" t="s">
        <v>194</v>
      </c>
      <c r="R9874" s="10" t="s">
        <v>212</v>
      </c>
      <c r="S9874" s="10" t="s">
        <v>1525</v>
      </c>
    </row>
    <row r="9875">
      <c r="A9875" s="1" t="s">
        <v>12299</v>
      </c>
      <c r="B9875" s="1" t="s">
        <v>763</v>
      </c>
      <c r="C9875" s="1" t="s">
        <v>473</v>
      </c>
      <c r="D9875" s="1" t="s">
        <v>27</v>
      </c>
      <c r="E9875" s="1" t="s">
        <v>714</v>
      </c>
      <c r="F9875" s="1" t="s">
        <v>715</v>
      </c>
      <c r="G9875" s="1" t="s">
        <v>30156</v>
      </c>
      <c r="H9875" s="1" t="s">
        <v>30157</v>
      </c>
      <c r="I9875" s="4">
        <v>84.38341435185185</v>
      </c>
      <c r="J9875" s="1">
        <v>403.33</v>
      </c>
      <c r="K9875" s="1">
        <v>43.48</v>
      </c>
      <c r="M9875" s="10">
        <f t="array" ref="M9875">_xlfn.XLOOKUP(A9875,subscriptions!B9875:B10004,subscriptions!D9875:D10004)</f>
        <v>120</v>
      </c>
      <c r="N9875" s="10">
        <f t="array" ref="N9875">_xlfn.XLOOKUP(A9875,subscriptions!B9875:B10004,subscriptions!G9875:G10004)</f>
        <v>10</v>
      </c>
      <c r="O9875" s="10">
        <v>108.0</v>
      </c>
      <c r="P9875" s="10" t="str">
        <f t="array" ref="P9875">_xlfn.XLOOKUP(A9875,subscriptions!B9875:B10004,subscriptions!C9875:C10004)</f>
        <v>Residential</v>
      </c>
      <c r="Q9875" s="10" t="s">
        <v>128</v>
      </c>
      <c r="R9875" s="10" t="s">
        <v>212</v>
      </c>
      <c r="S9875" s="10" t="s">
        <v>882</v>
      </c>
    </row>
    <row r="9876">
      <c r="A9876" s="1" t="s">
        <v>12300</v>
      </c>
      <c r="B9876" s="1" t="s">
        <v>355</v>
      </c>
      <c r="C9876" s="1" t="s">
        <v>1973</v>
      </c>
      <c r="D9876" s="1" t="s">
        <v>153</v>
      </c>
      <c r="E9876" s="1" t="s">
        <v>28</v>
      </c>
      <c r="F9876" s="1" t="s">
        <v>2581</v>
      </c>
      <c r="G9876" s="1" t="s">
        <v>30158</v>
      </c>
      <c r="H9876" s="1" t="s">
        <v>30159</v>
      </c>
      <c r="I9876" s="4">
        <v>84.33841435185185</v>
      </c>
      <c r="J9876" s="1">
        <v>1421.06</v>
      </c>
      <c r="K9876" s="1">
        <v>163.91</v>
      </c>
      <c r="M9876" s="10">
        <f t="array" ref="M9876">_xlfn.XLOOKUP(A9876,subscriptions!B9876:B10004,subscriptions!D9876:D10004)</f>
        <v>120</v>
      </c>
      <c r="N9876" s="10">
        <f t="array" ref="N9876">_xlfn.XLOOKUP(A9876,subscriptions!B9876:B10004,subscriptions!G9876:G10004)</f>
        <v>20</v>
      </c>
      <c r="O9876" s="10">
        <v>96.0</v>
      </c>
      <c r="P9876" s="10" t="str">
        <f t="array" ref="P9876">_xlfn.XLOOKUP(A9876,subscriptions!B9876:B10004,subscriptions!C9876:C10004)</f>
        <v>Residential</v>
      </c>
      <c r="Q9876" s="10" t="s">
        <v>128</v>
      </c>
      <c r="R9876" s="10" t="s">
        <v>148</v>
      </c>
      <c r="S9876" s="10" t="s">
        <v>2086</v>
      </c>
    </row>
    <row r="9877">
      <c r="A9877" s="1" t="s">
        <v>12301</v>
      </c>
      <c r="B9877" s="1" t="s">
        <v>4627</v>
      </c>
      <c r="C9877" s="1" t="s">
        <v>786</v>
      </c>
      <c r="D9877" s="1" t="s">
        <v>27</v>
      </c>
      <c r="E9877" s="1" t="s">
        <v>280</v>
      </c>
      <c r="F9877" s="1" t="s">
        <v>1478</v>
      </c>
      <c r="G9877" s="1" t="s">
        <v>30160</v>
      </c>
      <c r="H9877" s="1" t="s">
        <v>30161</v>
      </c>
      <c r="I9877" s="4">
        <v>84.17362268518518</v>
      </c>
      <c r="J9877" s="1">
        <v>189.7</v>
      </c>
      <c r="K9877" s="1">
        <v>26.69</v>
      </c>
      <c r="M9877" s="10">
        <f t="array" ref="M9877">_xlfn.XLOOKUP(A9877,subscriptions!B9877:B10004,subscriptions!D9877:D10004)</f>
        <v>120</v>
      </c>
      <c r="N9877" s="10">
        <f t="array" ref="N9877">_xlfn.XLOOKUP(A9877,subscriptions!B9877:B10004,subscriptions!G9877:G10004)</f>
        <v>0</v>
      </c>
      <c r="O9877" s="10">
        <v>120.0</v>
      </c>
      <c r="P9877" s="10" t="str">
        <f t="array" ref="P9877">_xlfn.XLOOKUP(A9877,subscriptions!B9877:B10004,subscriptions!C9877:C10004)</f>
        <v>Residential</v>
      </c>
      <c r="Q9877" s="10" t="s">
        <v>173</v>
      </c>
      <c r="R9877" s="10" t="s">
        <v>212</v>
      </c>
      <c r="S9877" s="10" t="s">
        <v>3087</v>
      </c>
    </row>
    <row r="9878">
      <c r="A9878" s="1" t="s">
        <v>12302</v>
      </c>
      <c r="B9878" s="1" t="s">
        <v>748</v>
      </c>
      <c r="C9878" s="1" t="s">
        <v>1415</v>
      </c>
      <c r="D9878" s="1" t="s">
        <v>27</v>
      </c>
      <c r="E9878" s="1" t="s">
        <v>280</v>
      </c>
      <c r="F9878" s="1" t="s">
        <v>1665</v>
      </c>
      <c r="G9878" s="1" t="s">
        <v>30162</v>
      </c>
      <c r="H9878" s="1" t="s">
        <v>30163</v>
      </c>
      <c r="I9878" s="4">
        <v>84.17232638888889</v>
      </c>
      <c r="J9878" s="1">
        <v>139.89</v>
      </c>
      <c r="K9878" s="1">
        <v>29.14</v>
      </c>
      <c r="M9878" s="10">
        <f t="array" ref="M9878">_xlfn.XLOOKUP(A9878,subscriptions!B9878:B10004,subscriptions!D9878:D10004)</f>
        <v>250</v>
      </c>
      <c r="N9878" s="10">
        <f t="array" ref="N9878">_xlfn.XLOOKUP(A9878,subscriptions!B9878:B10004,subscriptions!G9878:G10004)</f>
        <v>5</v>
      </c>
      <c r="O9878" s="10">
        <v>237.5</v>
      </c>
      <c r="P9878" s="10" t="str">
        <f t="array" ref="P9878">_xlfn.XLOOKUP(A9878,subscriptions!B9878:B10004,subscriptions!C9878:C10004)</f>
        <v>Business</v>
      </c>
      <c r="Q9878" s="10" t="s">
        <v>194</v>
      </c>
      <c r="R9878" s="10" t="s">
        <v>129</v>
      </c>
      <c r="S9878" s="10" t="s">
        <v>1637</v>
      </c>
    </row>
    <row r="9879">
      <c r="A9879" s="1" t="s">
        <v>12303</v>
      </c>
      <c r="B9879" s="1" t="s">
        <v>278</v>
      </c>
      <c r="C9879" s="1" t="s">
        <v>1876</v>
      </c>
      <c r="D9879" s="1" t="s">
        <v>27</v>
      </c>
      <c r="E9879" s="1" t="s">
        <v>219</v>
      </c>
      <c r="F9879" s="1" t="s">
        <v>1461</v>
      </c>
      <c r="G9879" s="1" t="s">
        <v>30164</v>
      </c>
      <c r="H9879" s="1" t="s">
        <v>30165</v>
      </c>
      <c r="I9879" s="4">
        <v>84.299375</v>
      </c>
      <c r="J9879" s="1">
        <v>748.41</v>
      </c>
      <c r="K9879" s="1">
        <v>204.01</v>
      </c>
      <c r="M9879" s="10">
        <f t="array" ref="M9879">_xlfn.XLOOKUP(A9879,subscriptions!B9879:B10004,subscriptions!D9879:D10004)</f>
        <v>120</v>
      </c>
      <c r="N9879" s="10">
        <f t="array" ref="N9879">_xlfn.XLOOKUP(A9879,subscriptions!B9879:B10004,subscriptions!G9879:G10004)</f>
        <v>10</v>
      </c>
      <c r="O9879" s="10">
        <v>108.0</v>
      </c>
      <c r="P9879" s="10" t="str">
        <f t="array" ref="P9879">_xlfn.XLOOKUP(A9879,subscriptions!B9879:B10004,subscriptions!C9879:C10004)</f>
        <v>Residential</v>
      </c>
      <c r="Q9879" s="10" t="s">
        <v>128</v>
      </c>
      <c r="R9879" s="10" t="s">
        <v>212</v>
      </c>
      <c r="S9879" s="10" t="s">
        <v>522</v>
      </c>
    </row>
    <row r="9880">
      <c r="A9880" s="1" t="s">
        <v>12304</v>
      </c>
      <c r="B9880" s="1" t="s">
        <v>523</v>
      </c>
      <c r="C9880" s="1" t="s">
        <v>1507</v>
      </c>
      <c r="D9880" s="1" t="s">
        <v>27</v>
      </c>
      <c r="E9880" s="1" t="s">
        <v>111</v>
      </c>
      <c r="F9880" s="1" t="s">
        <v>112</v>
      </c>
      <c r="G9880" s="1" t="s">
        <v>30166</v>
      </c>
      <c r="H9880" s="1" t="s">
        <v>30167</v>
      </c>
      <c r="I9880" s="4">
        <v>84.21074074074075</v>
      </c>
      <c r="J9880" s="1">
        <v>1963.01</v>
      </c>
      <c r="K9880" s="1">
        <v>322.96</v>
      </c>
      <c r="M9880" s="10">
        <f t="array" ref="M9880">_xlfn.XLOOKUP(A9880,subscriptions!B9880:B10004,subscriptions!D9880:D10004)</f>
        <v>120</v>
      </c>
      <c r="N9880" s="10">
        <f t="array" ref="N9880">_xlfn.XLOOKUP(A9880,subscriptions!B9880:B10004,subscriptions!G9880:G10004)</f>
        <v>20</v>
      </c>
      <c r="O9880" s="10">
        <v>96.0</v>
      </c>
      <c r="P9880" s="10" t="str">
        <f t="array" ref="P9880">_xlfn.XLOOKUP(A9880,subscriptions!B9880:B10004,subscriptions!C9880:C10004)</f>
        <v>Residential</v>
      </c>
      <c r="Q9880" s="10" t="s">
        <v>128</v>
      </c>
      <c r="R9880" s="10" t="s">
        <v>148</v>
      </c>
      <c r="S9880" s="10" t="s">
        <v>770</v>
      </c>
    </row>
    <row r="9881">
      <c r="A9881" s="1" t="s">
        <v>12305</v>
      </c>
      <c r="B9881" s="1" t="s">
        <v>1527</v>
      </c>
      <c r="C9881" s="1" t="s">
        <v>178</v>
      </c>
      <c r="D9881" s="1" t="s">
        <v>153</v>
      </c>
      <c r="E9881" s="1" t="s">
        <v>262</v>
      </c>
      <c r="F9881" s="1" t="s">
        <v>1835</v>
      </c>
      <c r="G9881" s="1" t="s">
        <v>30168</v>
      </c>
      <c r="H9881" s="1" t="s">
        <v>30169</v>
      </c>
      <c r="I9881" s="4">
        <v>84.1702662037037</v>
      </c>
      <c r="J9881" s="1">
        <v>1263.87</v>
      </c>
      <c r="K9881" s="1">
        <v>266.61</v>
      </c>
      <c r="M9881" s="10">
        <f t="array" ref="M9881">_xlfn.XLOOKUP(A9881,subscriptions!B9881:B10004,subscriptions!D9881:D10004)</f>
        <v>250</v>
      </c>
      <c r="N9881" s="10">
        <f t="array" ref="N9881">_xlfn.XLOOKUP(A9881,subscriptions!B9881:B10004,subscriptions!G9881:G10004)</f>
        <v>0</v>
      </c>
      <c r="O9881" s="10">
        <v>250.0</v>
      </c>
      <c r="P9881" s="10" t="str">
        <f t="array" ref="P9881">_xlfn.XLOOKUP(A9881,subscriptions!B9881:B10004,subscriptions!C9881:C10004)</f>
        <v>Business</v>
      </c>
      <c r="Q9881" s="10" t="s">
        <v>173</v>
      </c>
      <c r="R9881" s="10" t="s">
        <v>129</v>
      </c>
      <c r="S9881" s="10" t="s">
        <v>2494</v>
      </c>
    </row>
    <row r="9882">
      <c r="A9882" s="1" t="s">
        <v>12306</v>
      </c>
      <c r="B9882" s="1" t="s">
        <v>425</v>
      </c>
      <c r="C9882" s="1" t="s">
        <v>261</v>
      </c>
      <c r="D9882" s="1" t="s">
        <v>153</v>
      </c>
      <c r="E9882" s="1" t="s">
        <v>631</v>
      </c>
      <c r="F9882" s="1" t="s">
        <v>2293</v>
      </c>
      <c r="G9882" s="1" t="s">
        <v>30170</v>
      </c>
      <c r="H9882" s="1" t="s">
        <v>30171</v>
      </c>
      <c r="I9882" s="4">
        <v>84.25293981481481</v>
      </c>
      <c r="J9882" s="1">
        <v>874.55</v>
      </c>
      <c r="K9882" s="1">
        <v>178.77</v>
      </c>
      <c r="M9882" s="10">
        <f t="array" ref="M9882">_xlfn.XLOOKUP(A9882,subscriptions!B9882:B10004,subscriptions!D9882:D10004)</f>
        <v>120</v>
      </c>
      <c r="N9882" s="10">
        <f t="array" ref="N9882">_xlfn.XLOOKUP(A9882,subscriptions!B9882:B10004,subscriptions!G9882:G10004)</f>
        <v>5</v>
      </c>
      <c r="O9882" s="10">
        <v>114.0</v>
      </c>
      <c r="P9882" s="10" t="str">
        <f t="array" ref="P9882">_xlfn.XLOOKUP(A9882,subscriptions!B9882:B10004,subscriptions!C9882:C10004)</f>
        <v>Residential</v>
      </c>
      <c r="Q9882" s="10" t="s">
        <v>194</v>
      </c>
      <c r="R9882" s="10" t="s">
        <v>212</v>
      </c>
      <c r="S9882" s="10" t="s">
        <v>916</v>
      </c>
    </row>
    <row r="9883">
      <c r="A9883" s="1" t="s">
        <v>12309</v>
      </c>
      <c r="B9883" s="1" t="s">
        <v>1939</v>
      </c>
      <c r="C9883" s="1" t="s">
        <v>605</v>
      </c>
      <c r="D9883" s="1" t="s">
        <v>153</v>
      </c>
      <c r="E9883" s="1" t="s">
        <v>631</v>
      </c>
      <c r="F9883" s="1" t="s">
        <v>2293</v>
      </c>
      <c r="G9883" s="1" t="s">
        <v>30172</v>
      </c>
      <c r="H9883" s="1" t="s">
        <v>30173</v>
      </c>
      <c r="I9883" s="4">
        <v>84.34194444444445</v>
      </c>
      <c r="J9883" s="1">
        <v>1301.21</v>
      </c>
      <c r="K9883" s="1">
        <v>240.92</v>
      </c>
      <c r="M9883" s="10">
        <f t="array" ref="M9883">_xlfn.XLOOKUP(A9883,subscriptions!B9883:B10004,subscriptions!D9883:D10004)</f>
        <v>80</v>
      </c>
      <c r="N9883" s="10">
        <f t="array" ref="N9883">_xlfn.XLOOKUP(A9883,subscriptions!B9883:B10004,subscriptions!G9883:G10004)</f>
        <v>10</v>
      </c>
      <c r="O9883" s="10">
        <v>72.0</v>
      </c>
      <c r="P9883" s="10" t="str">
        <f t="array" ref="P9883">_xlfn.XLOOKUP(A9883,subscriptions!B9883:B10004,subscriptions!C9883:C10004)</f>
        <v>Roam</v>
      </c>
      <c r="Q9883" s="10" t="s">
        <v>128</v>
      </c>
      <c r="R9883" s="10" t="s">
        <v>148</v>
      </c>
      <c r="S9883" s="10" t="s">
        <v>1703</v>
      </c>
    </row>
    <row r="9884">
      <c r="A9884" s="1" t="s">
        <v>12310</v>
      </c>
      <c r="B9884" s="1" t="s">
        <v>150</v>
      </c>
      <c r="C9884" s="1" t="s">
        <v>1973</v>
      </c>
      <c r="D9884" s="1" t="s">
        <v>153</v>
      </c>
      <c r="E9884" s="1" t="s">
        <v>631</v>
      </c>
      <c r="F9884" s="1" t="s">
        <v>2749</v>
      </c>
      <c r="G9884" s="1" t="s">
        <v>30174</v>
      </c>
      <c r="H9884" s="1" t="s">
        <v>30175</v>
      </c>
      <c r="I9884" s="4">
        <v>84.29807870370371</v>
      </c>
      <c r="J9884" s="1">
        <v>732.26</v>
      </c>
      <c r="K9884" s="1">
        <v>93.01</v>
      </c>
      <c r="M9884" s="10">
        <f t="array" ref="M9884">_xlfn.XLOOKUP(A9884,subscriptions!B9884:B10004,subscriptions!D9884:D10004)</f>
        <v>120</v>
      </c>
      <c r="N9884" s="10">
        <f t="array" ref="N9884">_xlfn.XLOOKUP(A9884,subscriptions!B9884:B10004,subscriptions!G9884:G10004)</f>
        <v>20</v>
      </c>
      <c r="O9884" s="10">
        <v>96.0</v>
      </c>
      <c r="P9884" s="10" t="str">
        <f t="array" ref="P9884">_xlfn.XLOOKUP(A9884,subscriptions!B9884:B10004,subscriptions!C9884:C10004)</f>
        <v>Residential</v>
      </c>
      <c r="Q9884" s="10" t="s">
        <v>128</v>
      </c>
      <c r="R9884" s="10" t="s">
        <v>148</v>
      </c>
      <c r="S9884" s="10" t="s">
        <v>785</v>
      </c>
    </row>
    <row r="9885">
      <c r="A9885" s="1" t="s">
        <v>12311</v>
      </c>
      <c r="B9885" s="1" t="s">
        <v>941</v>
      </c>
      <c r="C9885" s="1" t="s">
        <v>426</v>
      </c>
      <c r="D9885" s="1" t="s">
        <v>27</v>
      </c>
      <c r="E9885" s="1" t="s">
        <v>239</v>
      </c>
      <c r="F9885" s="1" t="s">
        <v>2364</v>
      </c>
      <c r="G9885" s="1" t="s">
        <v>30176</v>
      </c>
      <c r="H9885" s="1" t="s">
        <v>30177</v>
      </c>
      <c r="I9885" s="4">
        <v>84.21186342592593</v>
      </c>
      <c r="J9885" s="1">
        <v>4176.74</v>
      </c>
      <c r="K9885" s="1">
        <v>347.83</v>
      </c>
      <c r="M9885" s="10">
        <f t="array" ref="M9885">_xlfn.XLOOKUP(A9885,subscriptions!B9885:B10004,subscriptions!D9885:D10004)</f>
        <v>120</v>
      </c>
      <c r="N9885" s="10">
        <f t="array" ref="N9885">_xlfn.XLOOKUP(A9885,subscriptions!B9885:B10004,subscriptions!G9885:G10004)</f>
        <v>0</v>
      </c>
      <c r="O9885" s="10">
        <v>120.0</v>
      </c>
      <c r="P9885" s="10" t="str">
        <f t="array" ref="P9885">_xlfn.XLOOKUP(A9885,subscriptions!B9885:B10004,subscriptions!C9885:C10004)</f>
        <v>Residential</v>
      </c>
      <c r="Q9885" s="10" t="s">
        <v>173</v>
      </c>
      <c r="R9885" s="10" t="s">
        <v>212</v>
      </c>
      <c r="S9885" s="10" t="s">
        <v>857</v>
      </c>
    </row>
    <row r="9886">
      <c r="A9886" s="1" t="s">
        <v>12312</v>
      </c>
      <c r="B9886" s="1" t="s">
        <v>295</v>
      </c>
      <c r="C9886" s="1" t="s">
        <v>1678</v>
      </c>
      <c r="D9886" s="1" t="s">
        <v>153</v>
      </c>
      <c r="E9886" s="1" t="s">
        <v>280</v>
      </c>
      <c r="F9886" s="1" t="s">
        <v>1478</v>
      </c>
      <c r="G9886" s="1" t="s">
        <v>30178</v>
      </c>
      <c r="H9886" s="1" t="s">
        <v>30179</v>
      </c>
      <c r="I9886" s="4">
        <v>84.29809027777777</v>
      </c>
      <c r="J9886" s="1">
        <v>134.7</v>
      </c>
      <c r="K9886" s="1">
        <v>25.12</v>
      </c>
      <c r="M9886" s="10">
        <f t="array" ref="M9886">_xlfn.XLOOKUP(A9886,subscriptions!B9886:B10004,subscriptions!D9886:D10004)</f>
        <v>120</v>
      </c>
      <c r="N9886" s="10">
        <f t="array" ref="N9886">_xlfn.XLOOKUP(A9886,subscriptions!B9886:B10004,subscriptions!G9886:G10004)</f>
        <v>5</v>
      </c>
      <c r="O9886" s="10">
        <v>114.0</v>
      </c>
      <c r="P9886" s="10" t="str">
        <f t="array" ref="P9886">_xlfn.XLOOKUP(A9886,subscriptions!B9886:B10004,subscriptions!C9886:C10004)</f>
        <v>Residential</v>
      </c>
      <c r="Q9886" s="10" t="s">
        <v>194</v>
      </c>
      <c r="R9886" s="10" t="s">
        <v>212</v>
      </c>
      <c r="S9886" s="10" t="s">
        <v>785</v>
      </c>
    </row>
    <row r="9887">
      <c r="A9887" s="1" t="s">
        <v>12313</v>
      </c>
      <c r="B9887" s="1" t="s">
        <v>870</v>
      </c>
      <c r="C9887" s="1" t="s">
        <v>198</v>
      </c>
      <c r="D9887" s="1" t="s">
        <v>153</v>
      </c>
      <c r="E9887" s="1" t="s">
        <v>219</v>
      </c>
      <c r="F9887" s="1" t="s">
        <v>574</v>
      </c>
      <c r="G9887" s="1" t="s">
        <v>30180</v>
      </c>
      <c r="H9887" s="1" t="s">
        <v>30181</v>
      </c>
      <c r="I9887" s="4">
        <v>84.37789351851852</v>
      </c>
      <c r="J9887" s="1">
        <v>1728.49</v>
      </c>
      <c r="K9887" s="1">
        <v>405.56</v>
      </c>
      <c r="M9887" s="10">
        <f t="array" ref="M9887">_xlfn.XLOOKUP(A9887,subscriptions!B9887:B10004,subscriptions!D9887:D10004)</f>
        <v>80</v>
      </c>
      <c r="N9887" s="10">
        <f t="array" ref="N9887">_xlfn.XLOOKUP(A9887,subscriptions!B9887:B10004,subscriptions!G9887:G10004)</f>
        <v>10</v>
      </c>
      <c r="O9887" s="10">
        <v>72.0</v>
      </c>
      <c r="P9887" s="10" t="str">
        <f t="array" ref="P9887">_xlfn.XLOOKUP(A9887,subscriptions!B9887:B10004,subscriptions!C9887:C10004)</f>
        <v>Roam</v>
      </c>
      <c r="Q9887" s="10" t="s">
        <v>128</v>
      </c>
      <c r="R9887" s="10" t="s">
        <v>148</v>
      </c>
      <c r="S9887" s="10" t="s">
        <v>1302</v>
      </c>
    </row>
    <row r="9888">
      <c r="A9888" s="1" t="s">
        <v>12314</v>
      </c>
      <c r="B9888" s="1" t="s">
        <v>2327</v>
      </c>
      <c r="C9888" s="1" t="s">
        <v>1678</v>
      </c>
      <c r="D9888" s="1" t="s">
        <v>27</v>
      </c>
      <c r="E9888" s="1" t="s">
        <v>111</v>
      </c>
      <c r="F9888" s="1" t="s">
        <v>1263</v>
      </c>
      <c r="G9888" s="1" t="s">
        <v>30182</v>
      </c>
      <c r="H9888" s="1" t="s">
        <v>30183</v>
      </c>
      <c r="I9888" s="4">
        <v>84.29806712962963</v>
      </c>
      <c r="J9888" s="1">
        <v>3378.51</v>
      </c>
      <c r="K9888" s="1">
        <v>675.51</v>
      </c>
      <c r="M9888" s="10">
        <f t="array" ref="M9888">_xlfn.XLOOKUP(A9888,subscriptions!B9888:B10004,subscriptions!D9888:D10004)</f>
        <v>120</v>
      </c>
      <c r="N9888" s="10">
        <f t="array" ref="N9888">_xlfn.XLOOKUP(A9888,subscriptions!B9888:B10004,subscriptions!G9888:G10004)</f>
        <v>20</v>
      </c>
      <c r="O9888" s="10">
        <v>96.0</v>
      </c>
      <c r="P9888" s="10" t="str">
        <f t="array" ref="P9888">_xlfn.XLOOKUP(A9888,subscriptions!B9888:B10004,subscriptions!C9888:C10004)</f>
        <v>Residential</v>
      </c>
      <c r="Q9888" s="10" t="s">
        <v>128</v>
      </c>
      <c r="R9888" s="10" t="s">
        <v>148</v>
      </c>
      <c r="S9888" s="10" t="s">
        <v>785</v>
      </c>
    </row>
    <row r="9889">
      <c r="A9889" s="1" t="s">
        <v>12315</v>
      </c>
      <c r="B9889" s="1" t="s">
        <v>1262</v>
      </c>
      <c r="C9889" s="1" t="s">
        <v>750</v>
      </c>
      <c r="D9889" s="1" t="s">
        <v>27</v>
      </c>
      <c r="E9889" s="1" t="s">
        <v>631</v>
      </c>
      <c r="F9889" s="1" t="s">
        <v>2293</v>
      </c>
      <c r="G9889" s="1" t="s">
        <v>30184</v>
      </c>
      <c r="H9889" s="1" t="s">
        <v>30185</v>
      </c>
      <c r="I9889" s="4">
        <v>84.380625</v>
      </c>
      <c r="J9889" s="1">
        <v>2493.58</v>
      </c>
      <c r="K9889" s="1">
        <v>626.59</v>
      </c>
      <c r="M9889" s="10">
        <f t="array" ref="M9889">_xlfn.XLOOKUP(A9889,subscriptions!B9889:B10004,subscriptions!D9889:D10004)</f>
        <v>250</v>
      </c>
      <c r="N9889" s="10">
        <f t="array" ref="N9889">_xlfn.XLOOKUP(A9889,subscriptions!B9889:B10004,subscriptions!G9889:G10004)</f>
        <v>0</v>
      </c>
      <c r="O9889" s="10">
        <v>250.0</v>
      </c>
      <c r="P9889" s="10" t="str">
        <f t="array" ref="P9889">_xlfn.XLOOKUP(A9889,subscriptions!B9889:B10004,subscriptions!C9889:C10004)</f>
        <v>Business</v>
      </c>
      <c r="Q9889" s="10" t="s">
        <v>173</v>
      </c>
      <c r="R9889" s="10" t="s">
        <v>129</v>
      </c>
      <c r="S9889" s="10" t="s">
        <v>762</v>
      </c>
    </row>
    <row r="9890">
      <c r="A9890" s="1" t="s">
        <v>12316</v>
      </c>
      <c r="B9890" s="1" t="s">
        <v>439</v>
      </c>
      <c r="C9890" s="1" t="s">
        <v>237</v>
      </c>
      <c r="D9890" s="1" t="s">
        <v>153</v>
      </c>
      <c r="E9890" s="1" t="s">
        <v>714</v>
      </c>
      <c r="F9890" s="1" t="s">
        <v>1866</v>
      </c>
      <c r="G9890" s="1" t="s">
        <v>30186</v>
      </c>
      <c r="H9890" s="1" t="s">
        <v>30187</v>
      </c>
      <c r="I9890" s="4">
        <v>84.380625</v>
      </c>
      <c r="J9890" s="1">
        <v>355.09</v>
      </c>
      <c r="K9890" s="1">
        <v>72.99</v>
      </c>
      <c r="M9890" s="10">
        <f t="array" ref="M9890">_xlfn.XLOOKUP(A9890,subscriptions!B9890:B10004,subscriptions!D9890:D10004)</f>
        <v>120</v>
      </c>
      <c r="N9890" s="10">
        <f t="array" ref="N9890">_xlfn.XLOOKUP(A9890,subscriptions!B9890:B10004,subscriptions!G9890:G10004)</f>
        <v>5</v>
      </c>
      <c r="O9890" s="10">
        <v>114.0</v>
      </c>
      <c r="P9890" s="10" t="str">
        <f t="array" ref="P9890">_xlfn.XLOOKUP(A9890,subscriptions!B9890:B10004,subscriptions!C9890:C10004)</f>
        <v>Residential</v>
      </c>
      <c r="Q9890" s="10" t="s">
        <v>194</v>
      </c>
      <c r="R9890" s="10" t="s">
        <v>212</v>
      </c>
      <c r="S9890" s="10" t="s">
        <v>762</v>
      </c>
    </row>
    <row r="9891">
      <c r="A9891" s="1" t="s">
        <v>12317</v>
      </c>
      <c r="B9891" s="1" t="s">
        <v>2788</v>
      </c>
      <c r="C9891" s="1" t="s">
        <v>279</v>
      </c>
      <c r="D9891" s="1" t="s">
        <v>153</v>
      </c>
      <c r="E9891" s="1" t="s">
        <v>239</v>
      </c>
      <c r="F9891" s="1" t="s">
        <v>1186</v>
      </c>
      <c r="G9891" s="1" t="s">
        <v>30188</v>
      </c>
      <c r="H9891" s="1" t="s">
        <v>30189</v>
      </c>
      <c r="I9891" s="4">
        <v>84.3795138888889</v>
      </c>
      <c r="J9891" s="1">
        <v>576.31</v>
      </c>
      <c r="K9891" s="1">
        <v>102.37</v>
      </c>
      <c r="M9891" s="10">
        <f t="array" ref="M9891">_xlfn.XLOOKUP(A9891,subscriptions!B9891:B10004,subscriptions!D9891:D10004)</f>
        <v>80</v>
      </c>
      <c r="N9891" s="10">
        <f t="array" ref="N9891">_xlfn.XLOOKUP(A9891,subscriptions!B9891:B10004,subscriptions!G9891:G10004)</f>
        <v>10</v>
      </c>
      <c r="O9891" s="10">
        <v>72.0</v>
      </c>
      <c r="P9891" s="10" t="str">
        <f t="array" ref="P9891">_xlfn.XLOOKUP(A9891,subscriptions!B9891:B10004,subscriptions!C9891:C10004)</f>
        <v>Roam</v>
      </c>
      <c r="Q9891" s="10" t="s">
        <v>128</v>
      </c>
      <c r="R9891" s="10" t="s">
        <v>148</v>
      </c>
      <c r="S9891" s="10" t="s">
        <v>2380</v>
      </c>
    </row>
    <row r="9892">
      <c r="A9892" s="1" t="s">
        <v>12318</v>
      </c>
      <c r="B9892" s="1" t="s">
        <v>1886</v>
      </c>
      <c r="C9892" s="1" t="s">
        <v>1142</v>
      </c>
      <c r="D9892" s="1" t="s">
        <v>27</v>
      </c>
      <c r="E9892" s="1" t="s">
        <v>714</v>
      </c>
      <c r="F9892" s="1" t="s">
        <v>1866</v>
      </c>
      <c r="G9892" s="1" t="s">
        <v>30190</v>
      </c>
      <c r="H9892" s="1" t="s">
        <v>30191</v>
      </c>
      <c r="I9892" s="4">
        <v>84.25700231481481</v>
      </c>
      <c r="J9892" s="1">
        <v>1943.72</v>
      </c>
      <c r="K9892" s="1">
        <v>406.89</v>
      </c>
      <c r="M9892" s="10">
        <f t="array" ref="M9892">_xlfn.XLOOKUP(A9892,subscriptions!B9892:B10004,subscriptions!D9892:D10004)</f>
        <v>120</v>
      </c>
      <c r="N9892" s="10">
        <f t="array" ref="N9892">_xlfn.XLOOKUP(A9892,subscriptions!B9892:B10004,subscriptions!G9892:G10004)</f>
        <v>20</v>
      </c>
      <c r="O9892" s="10">
        <v>96.0</v>
      </c>
      <c r="P9892" s="10" t="str">
        <f t="array" ref="P9892">_xlfn.XLOOKUP(A9892,subscriptions!B9892:B10004,subscriptions!C9892:C10004)</f>
        <v>Residential</v>
      </c>
      <c r="Q9892" s="10" t="s">
        <v>128</v>
      </c>
      <c r="R9892" s="10" t="s">
        <v>148</v>
      </c>
      <c r="S9892" s="10" t="s">
        <v>175</v>
      </c>
    </row>
    <row r="9893">
      <c r="A9893" s="1" t="s">
        <v>12319</v>
      </c>
      <c r="B9893" s="1" t="s">
        <v>772</v>
      </c>
      <c r="C9893" s="1" t="s">
        <v>1415</v>
      </c>
      <c r="D9893" s="1" t="s">
        <v>153</v>
      </c>
      <c r="E9893" s="1" t="s">
        <v>332</v>
      </c>
      <c r="F9893" s="1" t="s">
        <v>788</v>
      </c>
      <c r="G9893" s="1" t="s">
        <v>30192</v>
      </c>
      <c r="H9893" s="1" t="s">
        <v>30193</v>
      </c>
      <c r="I9893" s="4">
        <v>84.17309027777777</v>
      </c>
      <c r="J9893" s="1">
        <v>182.05</v>
      </c>
      <c r="K9893" s="1">
        <v>36.51</v>
      </c>
      <c r="M9893" s="10">
        <f t="array" ref="M9893">_xlfn.XLOOKUP(A9893,subscriptions!B9893:B10004,subscriptions!D9893:D10004)</f>
        <v>80</v>
      </c>
      <c r="N9893" s="10">
        <f t="array" ref="N9893">_xlfn.XLOOKUP(A9893,subscriptions!B9893:B10004,subscriptions!G9893:G10004)</f>
        <v>0</v>
      </c>
      <c r="O9893" s="10">
        <v>80.0</v>
      </c>
      <c r="P9893" s="10" t="str">
        <f t="array" ref="P9893">_xlfn.XLOOKUP(A9893,subscriptions!B9893:B10004,subscriptions!C9893:C10004)</f>
        <v>Roam</v>
      </c>
      <c r="Q9893" s="10" t="s">
        <v>173</v>
      </c>
      <c r="R9893" s="10" t="s">
        <v>148</v>
      </c>
      <c r="S9893" s="10" t="s">
        <v>2630</v>
      </c>
    </row>
    <row r="9894">
      <c r="A9894" s="1" t="s">
        <v>12321</v>
      </c>
      <c r="B9894" s="1" t="s">
        <v>969</v>
      </c>
      <c r="C9894" s="1" t="s">
        <v>1200</v>
      </c>
      <c r="D9894" s="1" t="s">
        <v>27</v>
      </c>
      <c r="E9894" s="1" t="s">
        <v>239</v>
      </c>
      <c r="F9894" s="1" t="s">
        <v>2154</v>
      </c>
      <c r="G9894" s="1" t="s">
        <v>30194</v>
      </c>
      <c r="H9894" s="1" t="s">
        <v>30195</v>
      </c>
      <c r="I9894" s="4">
        <v>84.16766203703703</v>
      </c>
      <c r="J9894" s="1">
        <v>2555.87</v>
      </c>
      <c r="K9894" s="1">
        <v>624.57</v>
      </c>
      <c r="M9894" s="10">
        <f t="array" ref="M9894">_xlfn.XLOOKUP(A9894,subscriptions!B9894:B10004,subscriptions!D9894:D10004)</f>
        <v>120</v>
      </c>
      <c r="N9894" s="10">
        <f t="array" ref="N9894">_xlfn.XLOOKUP(A9894,subscriptions!B9894:B10004,subscriptions!G9894:G10004)</f>
        <v>5</v>
      </c>
      <c r="O9894" s="10">
        <v>114.0</v>
      </c>
      <c r="P9894" s="10" t="str">
        <f t="array" ref="P9894">_xlfn.XLOOKUP(A9894,subscriptions!B9894:B10004,subscriptions!C9894:C10004)</f>
        <v>Residential</v>
      </c>
      <c r="Q9894" s="10" t="s">
        <v>194</v>
      </c>
      <c r="R9894" s="10" t="s">
        <v>212</v>
      </c>
      <c r="S9894" s="10" t="s">
        <v>1412</v>
      </c>
    </row>
    <row r="9895">
      <c r="A9895" s="1" t="s">
        <v>12323</v>
      </c>
      <c r="B9895" s="1" t="s">
        <v>389</v>
      </c>
      <c r="C9895" s="1" t="s">
        <v>391</v>
      </c>
      <c r="D9895" s="1" t="s">
        <v>27</v>
      </c>
      <c r="E9895" s="1" t="s">
        <v>111</v>
      </c>
      <c r="F9895" s="1" t="s">
        <v>1362</v>
      </c>
      <c r="G9895" s="1" t="s">
        <v>30196</v>
      </c>
      <c r="H9895" s="1" t="s">
        <v>30197</v>
      </c>
      <c r="I9895" s="4">
        <v>84.3368287037037</v>
      </c>
      <c r="J9895" s="1">
        <v>1953.6</v>
      </c>
      <c r="K9895" s="1">
        <v>425.88</v>
      </c>
      <c r="M9895" s="10">
        <f t="array" ref="M9895">_xlfn.XLOOKUP(A9895,subscriptions!B9895:B10004,subscriptions!D9895:D10004)</f>
        <v>80</v>
      </c>
      <c r="N9895" s="10">
        <f t="array" ref="N9895">_xlfn.XLOOKUP(A9895,subscriptions!B9895:B10004,subscriptions!G9895:G10004)</f>
        <v>10</v>
      </c>
      <c r="O9895" s="10">
        <v>72.0</v>
      </c>
      <c r="P9895" s="10" t="str">
        <f t="array" ref="P9895">_xlfn.XLOOKUP(A9895,subscriptions!B9895:B10004,subscriptions!C9895:C10004)</f>
        <v>Roam</v>
      </c>
      <c r="Q9895" s="10" t="s">
        <v>128</v>
      </c>
      <c r="R9895" s="10" t="s">
        <v>148</v>
      </c>
      <c r="S9895" s="10" t="s">
        <v>968</v>
      </c>
    </row>
    <row r="9896">
      <c r="A9896" s="1" t="s">
        <v>12324</v>
      </c>
      <c r="B9896" s="1" t="s">
        <v>1262</v>
      </c>
      <c r="C9896" s="1" t="s">
        <v>734</v>
      </c>
      <c r="D9896" s="1" t="s">
        <v>27</v>
      </c>
      <c r="E9896" s="1" t="s">
        <v>111</v>
      </c>
      <c r="F9896" s="1" t="s">
        <v>3756</v>
      </c>
      <c r="G9896" s="1" t="s">
        <v>30198</v>
      </c>
      <c r="H9896" s="1" t="s">
        <v>30199</v>
      </c>
      <c r="I9896" s="4">
        <v>84.33430555555556</v>
      </c>
      <c r="J9896" s="1">
        <v>2011.82</v>
      </c>
      <c r="K9896" s="1">
        <v>321.81</v>
      </c>
      <c r="M9896" s="10">
        <f t="array" ref="M9896">_xlfn.XLOOKUP(A9896,subscriptions!B9896:B10004,subscriptions!D9896:D10004)</f>
        <v>120</v>
      </c>
      <c r="N9896" s="10">
        <f t="array" ref="N9896">_xlfn.XLOOKUP(A9896,subscriptions!B9896:B10004,subscriptions!G9896:G10004)</f>
        <v>20</v>
      </c>
      <c r="O9896" s="10">
        <v>96.0</v>
      </c>
      <c r="P9896" s="10" t="str">
        <f t="array" ref="P9896">_xlfn.XLOOKUP(A9896,subscriptions!B9896:B10004,subscriptions!C9896:C10004)</f>
        <v>Residential</v>
      </c>
      <c r="Q9896" s="10" t="s">
        <v>128</v>
      </c>
      <c r="R9896" s="10" t="s">
        <v>148</v>
      </c>
      <c r="S9896" s="10" t="s">
        <v>195</v>
      </c>
    </row>
    <row r="9897">
      <c r="A9897" s="1" t="s">
        <v>12325</v>
      </c>
      <c r="B9897" s="1" t="s">
        <v>1157</v>
      </c>
      <c r="C9897" s="1" t="s">
        <v>330</v>
      </c>
      <c r="D9897" s="1" t="s">
        <v>27</v>
      </c>
      <c r="E9897" s="1" t="s">
        <v>332</v>
      </c>
      <c r="F9897" s="1" t="s">
        <v>333</v>
      </c>
      <c r="G9897" s="1" t="s">
        <v>30200</v>
      </c>
      <c r="H9897" s="1" t="s">
        <v>30201</v>
      </c>
      <c r="I9897" s="4">
        <v>84.21675925925926</v>
      </c>
      <c r="J9897" s="1">
        <v>208.44</v>
      </c>
      <c r="K9897" s="1">
        <v>57.37</v>
      </c>
      <c r="M9897" s="10">
        <f t="array" ref="M9897">_xlfn.XLOOKUP(A9897,subscriptions!B9897:B10004,subscriptions!D9897:D10004)</f>
        <v>50</v>
      </c>
      <c r="N9897" s="10">
        <f t="array" ref="N9897">_xlfn.XLOOKUP(A9897,subscriptions!B9897:B10004,subscriptions!G9897:G10004)</f>
        <v>0</v>
      </c>
      <c r="O9897" s="10">
        <v>50.0</v>
      </c>
      <c r="P9897" s="10" t="str">
        <f t="array" ref="P9897">_xlfn.XLOOKUP(A9897,subscriptions!B9897:B10004,subscriptions!C9897:C10004)</f>
        <v>Mini</v>
      </c>
      <c r="Q9897" s="10" t="s">
        <v>173</v>
      </c>
      <c r="R9897" s="10" t="s">
        <v>148</v>
      </c>
      <c r="S9897" s="10" t="s">
        <v>453</v>
      </c>
    </row>
    <row r="9898">
      <c r="A9898" s="1" t="s">
        <v>12326</v>
      </c>
      <c r="B9898" s="1" t="s">
        <v>455</v>
      </c>
      <c r="C9898" s="1" t="s">
        <v>178</v>
      </c>
      <c r="D9898" s="1" t="s">
        <v>27</v>
      </c>
      <c r="E9898" s="1" t="s">
        <v>262</v>
      </c>
      <c r="F9898" s="1" t="s">
        <v>2853</v>
      </c>
      <c r="G9898" s="1" t="s">
        <v>30202</v>
      </c>
      <c r="H9898" s="1" t="s">
        <v>30203</v>
      </c>
      <c r="I9898" s="4">
        <v>84.33614583333333</v>
      </c>
      <c r="J9898" s="1">
        <v>1947.5</v>
      </c>
      <c r="K9898" s="1">
        <v>166.49</v>
      </c>
      <c r="M9898" s="10">
        <f t="array" ref="M9898">_xlfn.XLOOKUP(A9898,subscriptions!B9898:B10004,subscriptions!D9898:D10004)</f>
        <v>120</v>
      </c>
      <c r="N9898" s="10">
        <f t="array" ref="N9898">_xlfn.XLOOKUP(A9898,subscriptions!B9898:B10004,subscriptions!G9898:G10004)</f>
        <v>5</v>
      </c>
      <c r="O9898" s="10">
        <v>114.0</v>
      </c>
      <c r="P9898" s="10" t="str">
        <f t="array" ref="P9898">_xlfn.XLOOKUP(A9898,subscriptions!B9898:B10004,subscriptions!C9898:C10004)</f>
        <v>Residential</v>
      </c>
      <c r="Q9898" s="10" t="s">
        <v>194</v>
      </c>
      <c r="R9898" s="10" t="s">
        <v>212</v>
      </c>
      <c r="S9898" s="10" t="s">
        <v>1971</v>
      </c>
    </row>
    <row r="9899">
      <c r="A9899" s="1" t="s">
        <v>12327</v>
      </c>
      <c r="B9899" s="1" t="s">
        <v>1444</v>
      </c>
      <c r="C9899" s="1" t="s">
        <v>441</v>
      </c>
      <c r="D9899" s="1" t="s">
        <v>27</v>
      </c>
      <c r="E9899" s="1" t="s">
        <v>111</v>
      </c>
      <c r="F9899" s="1" t="s">
        <v>112</v>
      </c>
      <c r="G9899" s="1" t="s">
        <v>30204</v>
      </c>
      <c r="H9899" s="1" t="s">
        <v>30205</v>
      </c>
      <c r="I9899" s="4">
        <v>84.17177083333333</v>
      </c>
      <c r="J9899" s="1">
        <v>1758.3</v>
      </c>
      <c r="K9899" s="1">
        <v>248.33</v>
      </c>
      <c r="M9899" s="10">
        <f t="array" ref="M9899">_xlfn.XLOOKUP(A9899,subscriptions!B9899:B10004,subscriptions!D9899:D10004)</f>
        <v>250</v>
      </c>
      <c r="N9899" s="10">
        <f t="array" ref="N9899">_xlfn.XLOOKUP(A9899,subscriptions!B9899:B10004,subscriptions!G9899:G10004)</f>
        <v>10</v>
      </c>
      <c r="O9899" s="10">
        <v>225.0</v>
      </c>
      <c r="P9899" s="10" t="str">
        <f t="array" ref="P9899">_xlfn.XLOOKUP(A9899,subscriptions!B9899:B10004,subscriptions!C9899:C10004)</f>
        <v>Business</v>
      </c>
      <c r="Q9899" s="10" t="s">
        <v>128</v>
      </c>
      <c r="R9899" s="10" t="s">
        <v>129</v>
      </c>
      <c r="S9899" s="10" t="s">
        <v>1082</v>
      </c>
    </row>
    <row r="9900">
      <c r="A9900" s="1" t="s">
        <v>12328</v>
      </c>
      <c r="B9900" s="1" t="s">
        <v>150</v>
      </c>
      <c r="C9900" s="1" t="s">
        <v>152</v>
      </c>
      <c r="D9900" s="1" t="s">
        <v>153</v>
      </c>
      <c r="E9900" s="1" t="s">
        <v>111</v>
      </c>
      <c r="F9900" s="1" t="s">
        <v>1263</v>
      </c>
      <c r="G9900" s="1" t="s">
        <v>30206</v>
      </c>
      <c r="H9900" s="1" t="s">
        <v>30207</v>
      </c>
      <c r="I9900" s="4">
        <v>84.17047453703704</v>
      </c>
      <c r="J9900" s="1">
        <v>2716.1</v>
      </c>
      <c r="K9900" s="1">
        <v>235.83</v>
      </c>
      <c r="M9900" s="10">
        <f t="array" ref="M9900">_xlfn.XLOOKUP(A9900,subscriptions!B9900:B10004,subscriptions!D9900:D10004)</f>
        <v>120</v>
      </c>
      <c r="N9900" s="10">
        <f t="array" ref="N9900">_xlfn.XLOOKUP(A9900,subscriptions!B9900:B10004,subscriptions!G9900:G10004)</f>
        <v>20</v>
      </c>
      <c r="O9900" s="10">
        <v>96.0</v>
      </c>
      <c r="P9900" s="10" t="str">
        <f t="array" ref="P9900">_xlfn.XLOOKUP(A9900,subscriptions!B9900:B10004,subscriptions!C9900:C10004)</f>
        <v>Residential</v>
      </c>
      <c r="Q9900" s="10" t="s">
        <v>128</v>
      </c>
      <c r="R9900" s="10" t="s">
        <v>148</v>
      </c>
      <c r="S9900" s="10" t="s">
        <v>2494</v>
      </c>
    </row>
    <row r="9901">
      <c r="A9901" s="1" t="s">
        <v>12329</v>
      </c>
      <c r="B9901" s="1" t="s">
        <v>1506</v>
      </c>
      <c r="C9901" s="1" t="s">
        <v>556</v>
      </c>
      <c r="D9901" s="1" t="s">
        <v>27</v>
      </c>
      <c r="E9901" s="1" t="s">
        <v>28</v>
      </c>
      <c r="F9901" s="1" t="s">
        <v>526</v>
      </c>
      <c r="G9901" s="1" t="s">
        <v>30208</v>
      </c>
      <c r="H9901" s="1" t="s">
        <v>30209</v>
      </c>
      <c r="I9901" s="4">
        <v>84.17295138888889</v>
      </c>
      <c r="J9901" s="1">
        <v>113.73</v>
      </c>
      <c r="K9901" s="1">
        <v>39.26</v>
      </c>
      <c r="M9901" s="10">
        <f t="array" ref="M9901">_xlfn.XLOOKUP(A9901,subscriptions!B9901:B10004,subscriptions!D9901:D10004)</f>
        <v>250</v>
      </c>
      <c r="N9901" s="10">
        <f t="array" ref="N9901">_xlfn.XLOOKUP(A9901,subscriptions!B9901:B10004,subscriptions!G9901:G10004)</f>
        <v>0</v>
      </c>
      <c r="O9901" s="10">
        <v>250.0</v>
      </c>
      <c r="P9901" s="10" t="str">
        <f t="array" ref="P9901">_xlfn.XLOOKUP(A9901,subscriptions!B9901:B10004,subscriptions!C9901:C10004)</f>
        <v>Business</v>
      </c>
      <c r="Q9901" s="10" t="s">
        <v>173</v>
      </c>
      <c r="R9901" s="10" t="s">
        <v>129</v>
      </c>
      <c r="S9901" s="10" t="s">
        <v>2630</v>
      </c>
    </row>
    <row r="9902">
      <c r="A9902" s="1" t="s">
        <v>12330</v>
      </c>
      <c r="B9902" s="1" t="s">
        <v>425</v>
      </c>
      <c r="C9902" s="1" t="s">
        <v>218</v>
      </c>
      <c r="D9902" s="1" t="s">
        <v>153</v>
      </c>
      <c r="E9902" s="1" t="s">
        <v>219</v>
      </c>
      <c r="F9902" s="1" t="s">
        <v>660</v>
      </c>
      <c r="G9902" s="1" t="s">
        <v>30210</v>
      </c>
      <c r="H9902" s="1" t="s">
        <v>30211</v>
      </c>
      <c r="I9902" s="4">
        <v>84.25368055555556</v>
      </c>
      <c r="J9902" s="1">
        <v>85.07</v>
      </c>
      <c r="K9902" s="1">
        <v>20.55</v>
      </c>
      <c r="M9902" s="10">
        <f t="array" ref="M9902">_xlfn.XLOOKUP(A9902,subscriptions!B9902:B10004,subscriptions!D9902:D10004)</f>
        <v>120</v>
      </c>
      <c r="N9902" s="10">
        <f t="array" ref="N9902">_xlfn.XLOOKUP(A9902,subscriptions!B9902:B10004,subscriptions!G9902:G10004)</f>
        <v>5</v>
      </c>
      <c r="O9902" s="10">
        <v>114.0</v>
      </c>
      <c r="P9902" s="10" t="str">
        <f t="array" ref="P9902">_xlfn.XLOOKUP(A9902,subscriptions!B9902:B10004,subscriptions!C9902:C10004)</f>
        <v>Residential</v>
      </c>
      <c r="Q9902" s="10" t="s">
        <v>194</v>
      </c>
      <c r="R9902" s="10" t="s">
        <v>212</v>
      </c>
      <c r="S9902" s="10" t="s">
        <v>1832</v>
      </c>
    </row>
    <row r="9903">
      <c r="A9903" s="1" t="s">
        <v>12331</v>
      </c>
      <c r="B9903" s="1" t="s">
        <v>1387</v>
      </c>
      <c r="C9903" s="1" t="s">
        <v>1142</v>
      </c>
      <c r="D9903" s="1" t="s">
        <v>27</v>
      </c>
      <c r="E9903" s="1" t="s">
        <v>262</v>
      </c>
      <c r="F9903" s="1" t="s">
        <v>885</v>
      </c>
      <c r="G9903" s="1" t="s">
        <v>30212</v>
      </c>
      <c r="H9903" s="1" t="s">
        <v>30213</v>
      </c>
      <c r="I9903" s="4">
        <v>84.42021990740741</v>
      </c>
      <c r="J9903" s="1">
        <v>750.23</v>
      </c>
      <c r="K9903" s="1">
        <v>156.55</v>
      </c>
      <c r="M9903" s="10">
        <f t="array" ref="M9903">_xlfn.XLOOKUP(A9903,subscriptions!B9903:B10004,subscriptions!D9903:D10004)</f>
        <v>120</v>
      </c>
      <c r="N9903" s="10">
        <f t="array" ref="N9903">_xlfn.XLOOKUP(A9903,subscriptions!B9903:B10004,subscriptions!G9903:G10004)</f>
        <v>10</v>
      </c>
      <c r="O9903" s="10">
        <v>108.0</v>
      </c>
      <c r="P9903" s="10" t="str">
        <f t="array" ref="P9903">_xlfn.XLOOKUP(A9903,subscriptions!B9903:B10004,subscriptions!C9903:C10004)</f>
        <v>Residential</v>
      </c>
      <c r="Q9903" s="10" t="s">
        <v>128</v>
      </c>
      <c r="R9903" s="10" t="s">
        <v>212</v>
      </c>
      <c r="S9903" s="10" t="s">
        <v>940</v>
      </c>
    </row>
    <row r="9904">
      <c r="A9904" s="1" t="s">
        <v>12332</v>
      </c>
      <c r="B9904" s="1" t="s">
        <v>1414</v>
      </c>
      <c r="C9904" s="1" t="s">
        <v>441</v>
      </c>
      <c r="D9904" s="1" t="s">
        <v>27</v>
      </c>
      <c r="E9904" s="1" t="s">
        <v>111</v>
      </c>
      <c r="F9904" s="1" t="s">
        <v>1906</v>
      </c>
      <c r="G9904" s="1" t="s">
        <v>30214</v>
      </c>
      <c r="H9904" s="1" t="s">
        <v>30215</v>
      </c>
      <c r="I9904" s="4">
        <v>84.42107638888889</v>
      </c>
      <c r="J9904" s="1">
        <v>291.64</v>
      </c>
      <c r="K9904" s="1">
        <v>43.91</v>
      </c>
      <c r="M9904" s="10">
        <f t="array" ref="M9904">_xlfn.XLOOKUP(A9904,subscriptions!B9904:B10004,subscriptions!D9904:D10004)</f>
        <v>80</v>
      </c>
      <c r="N9904" s="10">
        <f t="array" ref="N9904">_xlfn.XLOOKUP(A9904,subscriptions!B9904:B10004,subscriptions!G9904:G10004)</f>
        <v>20</v>
      </c>
      <c r="O9904" s="10">
        <v>64.0</v>
      </c>
      <c r="P9904" s="10" t="str">
        <f t="array" ref="P9904">_xlfn.XLOOKUP(A9904,subscriptions!B9904:B10004,subscriptions!C9904:C10004)</f>
        <v>Roam</v>
      </c>
      <c r="Q9904" s="10" t="s">
        <v>128</v>
      </c>
      <c r="R9904" s="10" t="s">
        <v>148</v>
      </c>
      <c r="S9904" s="10" t="s">
        <v>2152</v>
      </c>
    </row>
    <row r="9905">
      <c r="A9905" s="1" t="s">
        <v>12334</v>
      </c>
      <c r="B9905" s="1" t="s">
        <v>763</v>
      </c>
      <c r="C9905" s="1" t="s">
        <v>800</v>
      </c>
      <c r="D9905" s="1" t="s">
        <v>27</v>
      </c>
      <c r="E9905" s="1" t="s">
        <v>631</v>
      </c>
      <c r="F9905" s="1" t="s">
        <v>1115</v>
      </c>
      <c r="G9905" s="1" t="s">
        <v>30216</v>
      </c>
      <c r="H9905" s="1" t="s">
        <v>30217</v>
      </c>
      <c r="I9905" s="4">
        <v>84.38199074074075</v>
      </c>
      <c r="J9905" s="1">
        <v>1275.97</v>
      </c>
      <c r="K9905" s="1">
        <v>280.62</v>
      </c>
      <c r="M9905" s="10">
        <f t="array" ref="M9905">_xlfn.XLOOKUP(A9905,subscriptions!B9905:B10004,subscriptions!D9905:D10004)</f>
        <v>120</v>
      </c>
      <c r="N9905" s="10">
        <f t="array" ref="N9905">_xlfn.XLOOKUP(A9905,subscriptions!B9905:B10004,subscriptions!G9905:G10004)</f>
        <v>0</v>
      </c>
      <c r="O9905" s="10">
        <v>120.0</v>
      </c>
      <c r="P9905" s="10" t="str">
        <f t="array" ref="P9905">_xlfn.XLOOKUP(A9905,subscriptions!B9905:B10004,subscriptions!C9905:C10004)</f>
        <v>Residential</v>
      </c>
      <c r="Q9905" s="10" t="s">
        <v>173</v>
      </c>
      <c r="R9905" s="10" t="s">
        <v>212</v>
      </c>
      <c r="S9905" s="10" t="s">
        <v>293</v>
      </c>
    </row>
    <row r="9906">
      <c r="A9906" s="1" t="s">
        <v>12336</v>
      </c>
      <c r="B9906" s="1" t="s">
        <v>216</v>
      </c>
      <c r="C9906" s="1" t="s">
        <v>3912</v>
      </c>
      <c r="D9906" s="1" t="s">
        <v>153</v>
      </c>
      <c r="E9906" s="1" t="s">
        <v>239</v>
      </c>
      <c r="F9906" s="1" t="s">
        <v>606</v>
      </c>
      <c r="G9906" s="1" t="s">
        <v>30218</v>
      </c>
      <c r="H9906" s="1" t="s">
        <v>30219</v>
      </c>
      <c r="I9906" s="4">
        <v>84.29958333333333</v>
      </c>
      <c r="J9906" s="1">
        <v>3789.69</v>
      </c>
      <c r="K9906" s="1">
        <v>333.35</v>
      </c>
      <c r="M9906" s="10">
        <f t="array" ref="M9906">_xlfn.XLOOKUP(A9906,subscriptions!B9906:B10004,subscriptions!D9906:D10004)</f>
        <v>80</v>
      </c>
      <c r="N9906" s="10">
        <f t="array" ref="N9906">_xlfn.XLOOKUP(A9906,subscriptions!B9906:B10004,subscriptions!G9906:G10004)</f>
        <v>5</v>
      </c>
      <c r="O9906" s="10">
        <v>76.0</v>
      </c>
      <c r="P9906" s="10" t="str">
        <f t="array" ref="P9906">_xlfn.XLOOKUP(A9906,subscriptions!B9906:B10004,subscriptions!C9906:C10004)</f>
        <v>Roam</v>
      </c>
      <c r="Q9906" s="10" t="s">
        <v>194</v>
      </c>
      <c r="R9906" s="10" t="s">
        <v>148</v>
      </c>
      <c r="S9906" s="10" t="s">
        <v>522</v>
      </c>
    </row>
    <row r="9907">
      <c r="A9907" s="1" t="s">
        <v>12337</v>
      </c>
      <c r="B9907" s="1" t="s">
        <v>1664</v>
      </c>
      <c r="C9907" s="1" t="s">
        <v>734</v>
      </c>
      <c r="D9907" s="1" t="s">
        <v>153</v>
      </c>
      <c r="E9907" s="1" t="s">
        <v>179</v>
      </c>
      <c r="F9907" s="1" t="s">
        <v>357</v>
      </c>
      <c r="G9907" s="1" t="s">
        <v>30220</v>
      </c>
      <c r="H9907" s="1" t="s">
        <v>30221</v>
      </c>
      <c r="I9907" s="4">
        <v>84.33825231481481</v>
      </c>
      <c r="J9907" s="1">
        <v>795.09</v>
      </c>
      <c r="K9907" s="1">
        <v>93.33</v>
      </c>
      <c r="L9907" s="1">
        <v>100.0</v>
      </c>
      <c r="M9907" s="10">
        <f t="array" ref="M9907">_xlfn.XLOOKUP(A9907,subscriptions!B9907:B10004,subscriptions!D9907:D10004)</f>
        <v>120</v>
      </c>
      <c r="N9907" s="10">
        <f t="array" ref="N9907">_xlfn.XLOOKUP(A9907,subscriptions!B9907:B10004,subscriptions!G9907:G10004)</f>
        <v>10</v>
      </c>
      <c r="O9907" s="10">
        <v>108.0</v>
      </c>
      <c r="P9907" s="10" t="str">
        <f t="array" ref="P9907">_xlfn.XLOOKUP(A9907,subscriptions!B9907:B10004,subscriptions!C9907:C10004)</f>
        <v>Residential</v>
      </c>
      <c r="Q9907" s="10" t="s">
        <v>128</v>
      </c>
      <c r="R9907" s="10" t="s">
        <v>212</v>
      </c>
      <c r="S9907" s="10" t="s">
        <v>2086</v>
      </c>
    </row>
    <row r="9908">
      <c r="A9908" s="1" t="s">
        <v>12338</v>
      </c>
      <c r="B9908" s="1" t="s">
        <v>295</v>
      </c>
      <c r="C9908" s="1" t="s">
        <v>1973</v>
      </c>
      <c r="D9908" s="1" t="s">
        <v>153</v>
      </c>
      <c r="E9908" s="1" t="s">
        <v>262</v>
      </c>
      <c r="F9908" s="1" t="s">
        <v>392</v>
      </c>
      <c r="G9908" s="1" t="s">
        <v>30222</v>
      </c>
      <c r="H9908" s="1" t="s">
        <v>30223</v>
      </c>
      <c r="I9908" s="4">
        <v>84.3396412037037</v>
      </c>
      <c r="J9908" s="1">
        <v>2846.02</v>
      </c>
      <c r="K9908" s="1">
        <v>688.27</v>
      </c>
      <c r="M9908" s="10">
        <f t="array" ref="M9908">_xlfn.XLOOKUP(A9908,subscriptions!B9908:B10004,subscriptions!D9908:D10004)</f>
        <v>120</v>
      </c>
      <c r="N9908" s="10">
        <f t="array" ref="N9908">_xlfn.XLOOKUP(A9908,subscriptions!B9908:B10004,subscriptions!G9908:G10004)</f>
        <v>20</v>
      </c>
      <c r="O9908" s="10">
        <v>96.0</v>
      </c>
      <c r="P9908" s="10" t="str">
        <f t="array" ref="P9908">_xlfn.XLOOKUP(A9908,subscriptions!B9908:B10004,subscriptions!C9908:C10004)</f>
        <v>Residential</v>
      </c>
      <c r="Q9908" s="10" t="s">
        <v>128</v>
      </c>
      <c r="R9908" s="10" t="s">
        <v>148</v>
      </c>
      <c r="S9908" s="10" t="s">
        <v>234</v>
      </c>
    </row>
    <row r="9909">
      <c r="A9909" s="1" t="s">
        <v>12339</v>
      </c>
      <c r="B9909" s="1" t="s">
        <v>1226</v>
      </c>
      <c r="C9909" s="1" t="s">
        <v>391</v>
      </c>
      <c r="D9909" s="1" t="s">
        <v>153</v>
      </c>
      <c r="E9909" s="1" t="s">
        <v>28</v>
      </c>
      <c r="F9909" s="1" t="s">
        <v>313</v>
      </c>
      <c r="G9909" s="1" t="s">
        <v>30224</v>
      </c>
      <c r="H9909" s="1" t="s">
        <v>30225</v>
      </c>
      <c r="I9909" s="4">
        <v>84.17503472222222</v>
      </c>
      <c r="J9909" s="1">
        <v>50.36</v>
      </c>
      <c r="K9909" s="1">
        <v>14.05</v>
      </c>
      <c r="M9909" s="10">
        <f t="array" ref="M9909">_xlfn.XLOOKUP(A9909,subscriptions!B9909:B10004,subscriptions!D9909:D10004)</f>
        <v>120</v>
      </c>
      <c r="N9909" s="10">
        <f t="array" ref="N9909">_xlfn.XLOOKUP(A9909,subscriptions!B9909:B10004,subscriptions!G9909:G10004)</f>
        <v>0</v>
      </c>
      <c r="O9909" s="10">
        <v>120.0</v>
      </c>
      <c r="P9909" s="10" t="str">
        <f t="array" ref="P9909">_xlfn.XLOOKUP(A9909,subscriptions!B9909:B10004,subscriptions!C9909:C10004)</f>
        <v>Residential</v>
      </c>
      <c r="Q9909" s="10" t="s">
        <v>173</v>
      </c>
      <c r="R9909" s="10" t="s">
        <v>212</v>
      </c>
      <c r="S9909" s="10" t="s">
        <v>1198</v>
      </c>
    </row>
    <row r="9910">
      <c r="A9910" s="1" t="s">
        <v>12340</v>
      </c>
      <c r="B9910" s="1" t="s">
        <v>700</v>
      </c>
      <c r="C9910" s="1" t="s">
        <v>786</v>
      </c>
      <c r="D9910" s="1" t="s">
        <v>153</v>
      </c>
      <c r="E9910" s="1" t="s">
        <v>239</v>
      </c>
      <c r="F9910" s="1" t="s">
        <v>2132</v>
      </c>
      <c r="G9910" s="1" t="s">
        <v>30226</v>
      </c>
      <c r="H9910" s="1" t="s">
        <v>30227</v>
      </c>
      <c r="I9910" s="4">
        <v>84.17319444444445</v>
      </c>
      <c r="J9910" s="1">
        <v>326.81</v>
      </c>
      <c r="K9910" s="1">
        <v>53.57</v>
      </c>
      <c r="M9910" s="10">
        <f t="array" ref="M9910">_xlfn.XLOOKUP(A9910,subscriptions!B9910:B10004,subscriptions!D9910:D10004)</f>
        <v>50</v>
      </c>
      <c r="N9910" s="10">
        <f t="array" ref="N9910">_xlfn.XLOOKUP(A9910,subscriptions!B9910:B10004,subscriptions!G9910:G10004)</f>
        <v>5</v>
      </c>
      <c r="O9910" s="10">
        <v>47.5</v>
      </c>
      <c r="P9910" s="10" t="str">
        <f t="array" ref="P9910">_xlfn.XLOOKUP(A9910,subscriptions!B9910:B10004,subscriptions!C9910:C10004)</f>
        <v>Mini</v>
      </c>
      <c r="Q9910" s="10" t="s">
        <v>194</v>
      </c>
      <c r="R9910" s="10" t="s">
        <v>148</v>
      </c>
      <c r="S9910" s="10" t="s">
        <v>2630</v>
      </c>
    </row>
    <row r="9911">
      <c r="A9911" s="1" t="s">
        <v>12341</v>
      </c>
      <c r="B9911" s="1" t="s">
        <v>1414</v>
      </c>
      <c r="C9911" s="1" t="s">
        <v>524</v>
      </c>
      <c r="D9911" s="1" t="s">
        <v>27</v>
      </c>
      <c r="E9911" s="1" t="s">
        <v>280</v>
      </c>
      <c r="F9911" s="1" t="s">
        <v>411</v>
      </c>
      <c r="G9911" s="1" t="s">
        <v>30228</v>
      </c>
      <c r="H9911" s="1" t="s">
        <v>30229</v>
      </c>
      <c r="I9911" s="4">
        <v>84.33481481481482</v>
      </c>
      <c r="J9911" s="1">
        <v>96.34</v>
      </c>
      <c r="K9911" s="1">
        <v>23.7</v>
      </c>
      <c r="M9911" s="10">
        <f t="array" ref="M9911">_xlfn.XLOOKUP(A9911,subscriptions!B9911:B10004,subscriptions!D9911:D10004)</f>
        <v>120</v>
      </c>
      <c r="N9911" s="10">
        <f t="array" ref="N9911">_xlfn.XLOOKUP(A9911,subscriptions!B9911:B10004,subscriptions!G9911:G10004)</f>
        <v>10</v>
      </c>
      <c r="O9911" s="10">
        <v>108.0</v>
      </c>
      <c r="P9911" s="10" t="str">
        <f t="array" ref="P9911">_xlfn.XLOOKUP(A9911,subscriptions!B9911:B10004,subscriptions!C9911:C10004)</f>
        <v>Residential</v>
      </c>
      <c r="Q9911" s="10" t="s">
        <v>128</v>
      </c>
      <c r="R9911" s="10" t="s">
        <v>212</v>
      </c>
      <c r="S9911" s="10" t="s">
        <v>643</v>
      </c>
    </row>
    <row r="9912">
      <c r="A9912" s="1" t="s">
        <v>12342</v>
      </c>
      <c r="B9912" s="1" t="s">
        <v>1027</v>
      </c>
      <c r="C9912" s="1" t="s">
        <v>786</v>
      </c>
      <c r="D9912" s="1" t="s">
        <v>153</v>
      </c>
      <c r="E9912" s="1" t="s">
        <v>332</v>
      </c>
      <c r="F9912" s="1" t="s">
        <v>788</v>
      </c>
      <c r="G9912" s="1" t="s">
        <v>30230</v>
      </c>
      <c r="H9912" s="1" t="s">
        <v>30231</v>
      </c>
      <c r="I9912" s="4">
        <v>84.34104166666667</v>
      </c>
      <c r="J9912" s="1">
        <v>646.57</v>
      </c>
      <c r="K9912" s="1">
        <v>112.86</v>
      </c>
      <c r="M9912" s="10">
        <f t="array" ref="M9912">_xlfn.XLOOKUP(A9912,subscriptions!B9912:B10004,subscriptions!D9912:D10004)</f>
        <v>120</v>
      </c>
      <c r="N9912" s="10">
        <f t="array" ref="N9912">_xlfn.XLOOKUP(A9912,subscriptions!B9912:B10004,subscriptions!G9912:G10004)</f>
        <v>20</v>
      </c>
      <c r="O9912" s="10">
        <v>96.0</v>
      </c>
      <c r="P9912" s="10" t="str">
        <f t="array" ref="P9912">_xlfn.XLOOKUP(A9912,subscriptions!B9912:B10004,subscriptions!C9912:C10004)</f>
        <v>Residential</v>
      </c>
      <c r="Q9912" s="10" t="s">
        <v>128</v>
      </c>
      <c r="R9912" s="10" t="s">
        <v>148</v>
      </c>
      <c r="S9912" s="10" t="s">
        <v>259</v>
      </c>
    </row>
    <row r="9913">
      <c r="A9913" s="1" t="s">
        <v>12343</v>
      </c>
      <c r="B9913" s="1" t="s">
        <v>425</v>
      </c>
      <c r="C9913" s="1" t="s">
        <v>237</v>
      </c>
      <c r="D9913" s="1" t="s">
        <v>153</v>
      </c>
      <c r="E9913" s="1" t="s">
        <v>28</v>
      </c>
      <c r="F9913" s="1" t="s">
        <v>687</v>
      </c>
      <c r="G9913" s="1" t="s">
        <v>30232</v>
      </c>
      <c r="H9913" s="1" t="s">
        <v>30233</v>
      </c>
      <c r="I9913" s="4">
        <v>84.29877314814814</v>
      </c>
      <c r="J9913" s="1">
        <v>3632.04</v>
      </c>
      <c r="K9913" s="1">
        <v>398.62</v>
      </c>
      <c r="M9913" s="10">
        <f t="array" ref="M9913">_xlfn.XLOOKUP(A9913,subscriptions!B9913:B10004,subscriptions!D9913:D10004)</f>
        <v>120</v>
      </c>
      <c r="N9913" s="10">
        <f t="array" ref="N9913">_xlfn.XLOOKUP(A9913,subscriptions!B9913:B10004,subscriptions!G9913:G10004)</f>
        <v>0</v>
      </c>
      <c r="O9913" s="10">
        <v>120.0</v>
      </c>
      <c r="P9913" s="10" t="str">
        <f t="array" ref="P9913">_xlfn.XLOOKUP(A9913,subscriptions!B9913:B10004,subscriptions!C9913:C10004)</f>
        <v>Residential</v>
      </c>
      <c r="Q9913" s="10" t="s">
        <v>173</v>
      </c>
      <c r="R9913" s="10" t="s">
        <v>212</v>
      </c>
      <c r="S9913" s="10" t="s">
        <v>276</v>
      </c>
    </row>
    <row r="9914">
      <c r="A9914" s="1" t="s">
        <v>12344</v>
      </c>
      <c r="B9914" s="1" t="s">
        <v>2521</v>
      </c>
      <c r="C9914" s="1" t="s">
        <v>920</v>
      </c>
      <c r="D9914" s="1" t="s">
        <v>153</v>
      </c>
      <c r="E9914" s="1" t="s">
        <v>280</v>
      </c>
      <c r="F9914" s="1" t="s">
        <v>494</v>
      </c>
      <c r="G9914" s="1" t="s">
        <v>30234</v>
      </c>
      <c r="H9914" s="1" t="s">
        <v>30235</v>
      </c>
      <c r="I9914" s="4">
        <v>84.25239583333334</v>
      </c>
      <c r="J9914" s="1">
        <v>202.97</v>
      </c>
      <c r="K9914" s="1">
        <v>37.29</v>
      </c>
      <c r="M9914" s="10">
        <f t="array" ref="M9914">_xlfn.XLOOKUP(A9914,subscriptions!B9914:B10004,subscriptions!D9914:D10004)</f>
        <v>120</v>
      </c>
      <c r="N9914" s="10">
        <f t="array" ref="N9914">_xlfn.XLOOKUP(A9914,subscriptions!B9914:B10004,subscriptions!G9914:G10004)</f>
        <v>5</v>
      </c>
      <c r="O9914" s="10">
        <v>114.0</v>
      </c>
      <c r="P9914" s="10" t="str">
        <f t="array" ref="P9914">_xlfn.XLOOKUP(A9914,subscriptions!B9914:B10004,subscriptions!C9914:C10004)</f>
        <v>Residential</v>
      </c>
      <c r="Q9914" s="10" t="s">
        <v>194</v>
      </c>
      <c r="R9914" s="10" t="s">
        <v>212</v>
      </c>
      <c r="S9914" s="10" t="s">
        <v>1008</v>
      </c>
    </row>
    <row r="9915">
      <c r="A9915" s="1" t="s">
        <v>12345</v>
      </c>
      <c r="B9915" s="1" t="s">
        <v>1886</v>
      </c>
      <c r="C9915" s="1" t="s">
        <v>3912</v>
      </c>
      <c r="D9915" s="1" t="s">
        <v>27</v>
      </c>
      <c r="E9915" s="1" t="s">
        <v>714</v>
      </c>
      <c r="F9915" s="1" t="s">
        <v>3326</v>
      </c>
      <c r="G9915" s="1" t="s">
        <v>30236</v>
      </c>
      <c r="H9915" s="1" t="s">
        <v>30237</v>
      </c>
      <c r="I9915" s="4">
        <v>84.29546296296296</v>
      </c>
      <c r="J9915" s="1">
        <v>1448.67</v>
      </c>
      <c r="K9915" s="1">
        <v>304.29</v>
      </c>
      <c r="M9915" s="10">
        <f t="array" ref="M9915">_xlfn.XLOOKUP(A9915,subscriptions!B9915:B10004,subscriptions!D9915:D10004)</f>
        <v>120</v>
      </c>
      <c r="N9915" s="10">
        <f t="array" ref="N9915">_xlfn.XLOOKUP(A9915,subscriptions!B9915:B10004,subscriptions!G9915:G10004)</f>
        <v>10</v>
      </c>
      <c r="O9915" s="10">
        <v>108.0</v>
      </c>
      <c r="P9915" s="10" t="str">
        <f t="array" ref="P9915">_xlfn.XLOOKUP(A9915,subscriptions!B9915:B10004,subscriptions!C9915:C10004)</f>
        <v>Residential</v>
      </c>
      <c r="Q9915" s="10" t="s">
        <v>128</v>
      </c>
      <c r="R9915" s="10" t="s">
        <v>212</v>
      </c>
      <c r="S9915" s="10" t="s">
        <v>1026</v>
      </c>
    </row>
    <row r="9916">
      <c r="A9916" s="1" t="s">
        <v>12348</v>
      </c>
      <c r="B9916" s="1" t="s">
        <v>748</v>
      </c>
      <c r="C9916" s="1" t="s">
        <v>524</v>
      </c>
      <c r="D9916" s="1" t="s">
        <v>27</v>
      </c>
      <c r="E9916" s="1" t="s">
        <v>332</v>
      </c>
      <c r="F9916" s="1" t="s">
        <v>736</v>
      </c>
      <c r="G9916" s="1" t="s">
        <v>30238</v>
      </c>
      <c r="H9916" s="1" t="s">
        <v>30239</v>
      </c>
      <c r="I9916" s="4">
        <v>84.17021990740741</v>
      </c>
      <c r="J9916" s="1">
        <v>950.84</v>
      </c>
      <c r="K9916" s="1">
        <v>203.17</v>
      </c>
      <c r="M9916" s="10">
        <f t="array" ref="M9916">_xlfn.XLOOKUP(A9916,subscriptions!B9916:B10004,subscriptions!D9916:D10004)</f>
        <v>120</v>
      </c>
      <c r="N9916" s="10">
        <f t="array" ref="N9916">_xlfn.XLOOKUP(A9916,subscriptions!B9916:B10004,subscriptions!G9916:G10004)</f>
        <v>20</v>
      </c>
      <c r="O9916" s="10">
        <v>96.0</v>
      </c>
      <c r="P9916" s="10" t="str">
        <f t="array" ref="P9916">_xlfn.XLOOKUP(A9916,subscriptions!B9916:B10004,subscriptions!C9916:C10004)</f>
        <v>Residential</v>
      </c>
      <c r="Q9916" s="10" t="s">
        <v>128</v>
      </c>
      <c r="R9916" s="10" t="s">
        <v>148</v>
      </c>
      <c r="S9916" s="10" t="s">
        <v>2494</v>
      </c>
    </row>
    <row r="9917">
      <c r="A9917" s="1" t="s">
        <v>12349</v>
      </c>
      <c r="B9917" s="1" t="s">
        <v>1939</v>
      </c>
      <c r="C9917" s="1" t="s">
        <v>1251</v>
      </c>
      <c r="D9917" s="1" t="s">
        <v>153</v>
      </c>
      <c r="E9917" s="1" t="s">
        <v>631</v>
      </c>
      <c r="F9917" s="1" t="s">
        <v>2749</v>
      </c>
      <c r="G9917" s="1" t="s">
        <v>30240</v>
      </c>
      <c r="H9917" s="1" t="s">
        <v>30241</v>
      </c>
      <c r="I9917" s="4">
        <v>84.25489583333334</v>
      </c>
      <c r="J9917" s="1">
        <v>4232.3</v>
      </c>
      <c r="K9917" s="1">
        <v>1046.55</v>
      </c>
      <c r="M9917" s="10">
        <f t="array" ref="M9917">_xlfn.XLOOKUP(A9917,subscriptions!B9917:B10004,subscriptions!D9917:D10004)</f>
        <v>80</v>
      </c>
      <c r="N9917" s="10">
        <f t="array" ref="N9917">_xlfn.XLOOKUP(A9917,subscriptions!B9917:B10004,subscriptions!G9917:G10004)</f>
        <v>0</v>
      </c>
      <c r="O9917" s="10">
        <v>80.0</v>
      </c>
      <c r="P9917" s="10" t="str">
        <f t="array" ref="P9917">_xlfn.XLOOKUP(A9917,subscriptions!B9917:B10004,subscriptions!C9917:C10004)</f>
        <v>Roam</v>
      </c>
      <c r="Q9917" s="10" t="s">
        <v>173</v>
      </c>
      <c r="R9917" s="10" t="s">
        <v>148</v>
      </c>
      <c r="S9917" s="10" t="s">
        <v>149</v>
      </c>
    </row>
    <row r="9918">
      <c r="A9918" s="1" t="s">
        <v>12350</v>
      </c>
      <c r="B9918" s="1" t="s">
        <v>425</v>
      </c>
      <c r="C9918" s="1" t="s">
        <v>198</v>
      </c>
      <c r="D9918" s="1" t="s">
        <v>153</v>
      </c>
      <c r="E9918" s="1" t="s">
        <v>179</v>
      </c>
      <c r="F9918" s="1" t="s">
        <v>1045</v>
      </c>
      <c r="G9918" s="1" t="s">
        <v>30242</v>
      </c>
      <c r="H9918" s="1" t="s">
        <v>30243</v>
      </c>
      <c r="I9918" s="4">
        <v>84.29675925925926</v>
      </c>
      <c r="J9918" s="1">
        <v>246.05</v>
      </c>
      <c r="K9918" s="1">
        <v>38.0</v>
      </c>
      <c r="L9918" s="1">
        <v>100.0</v>
      </c>
      <c r="M9918" s="10">
        <f t="array" ref="M9918">_xlfn.XLOOKUP(A9918,subscriptions!B9918:B10004,subscriptions!D9918:D10004)</f>
        <v>80</v>
      </c>
      <c r="N9918" s="10">
        <f t="array" ref="N9918">_xlfn.XLOOKUP(A9918,subscriptions!B9918:B10004,subscriptions!G9918:G10004)</f>
        <v>5</v>
      </c>
      <c r="O9918" s="10">
        <v>76.0</v>
      </c>
      <c r="P9918" s="10" t="str">
        <f t="array" ref="P9918">_xlfn.XLOOKUP(A9918,subscriptions!B9918:B10004,subscriptions!C9918:C10004)</f>
        <v>Roam</v>
      </c>
      <c r="Q9918" s="10" t="s">
        <v>194</v>
      </c>
      <c r="R9918" s="10" t="s">
        <v>148</v>
      </c>
      <c r="S9918" s="10" t="s">
        <v>373</v>
      </c>
    </row>
    <row r="9919">
      <c r="A9919" s="1" t="s">
        <v>12351</v>
      </c>
      <c r="B9919" s="1" t="s">
        <v>1027</v>
      </c>
      <c r="C9919" s="1" t="s">
        <v>133</v>
      </c>
      <c r="D9919" s="1" t="s">
        <v>153</v>
      </c>
      <c r="E9919" s="1" t="s">
        <v>111</v>
      </c>
      <c r="F9919" s="1" t="s">
        <v>1855</v>
      </c>
      <c r="G9919" s="1" t="s">
        <v>30244</v>
      </c>
      <c r="H9919" s="1" t="s">
        <v>30245</v>
      </c>
      <c r="I9919" s="4">
        <v>84.21052083333333</v>
      </c>
      <c r="J9919" s="1">
        <v>407.44</v>
      </c>
      <c r="K9919" s="1">
        <v>98.69</v>
      </c>
      <c r="M9919" s="10">
        <f t="array" ref="M9919">_xlfn.XLOOKUP(A9919,subscriptions!B9919:B10004,subscriptions!D9919:D10004)</f>
        <v>80</v>
      </c>
      <c r="N9919" s="10">
        <f t="array" ref="N9919">_xlfn.XLOOKUP(A9919,subscriptions!B9919:B10004,subscriptions!G9919:G10004)</f>
        <v>10</v>
      </c>
      <c r="O9919" s="10">
        <v>72.0</v>
      </c>
      <c r="P9919" s="10" t="str">
        <f t="array" ref="P9919">_xlfn.XLOOKUP(A9919,subscriptions!B9919:B10004,subscriptions!C9919:C10004)</f>
        <v>Roam</v>
      </c>
      <c r="Q9919" s="10" t="s">
        <v>128</v>
      </c>
      <c r="R9919" s="10" t="s">
        <v>148</v>
      </c>
      <c r="S9919" s="10" t="s">
        <v>770</v>
      </c>
    </row>
    <row r="9920">
      <c r="A9920" s="1" t="s">
        <v>12352</v>
      </c>
      <c r="B9920" s="1" t="s">
        <v>1886</v>
      </c>
      <c r="C9920" s="1" t="s">
        <v>1833</v>
      </c>
      <c r="D9920" s="1" t="s">
        <v>27</v>
      </c>
      <c r="E9920" s="1" t="s">
        <v>219</v>
      </c>
      <c r="F9920" s="1" t="s">
        <v>1010</v>
      </c>
      <c r="G9920" s="1" t="s">
        <v>30246</v>
      </c>
      <c r="H9920" s="1" t="s">
        <v>30247</v>
      </c>
      <c r="I9920" s="4">
        <v>84.42045138888889</v>
      </c>
      <c r="J9920" s="1">
        <v>94.98</v>
      </c>
      <c r="K9920" s="1">
        <v>35.81</v>
      </c>
      <c r="M9920" s="10">
        <f t="array" ref="M9920">_xlfn.XLOOKUP(A9920,subscriptions!B9920:B10004,subscriptions!D9920:D10004)</f>
        <v>50</v>
      </c>
      <c r="N9920" s="10">
        <f t="array" ref="N9920">_xlfn.XLOOKUP(A9920,subscriptions!B9920:B10004,subscriptions!G9920:G10004)</f>
        <v>20</v>
      </c>
      <c r="O9920" s="10">
        <v>40.0</v>
      </c>
      <c r="P9920" s="10" t="str">
        <f t="array" ref="P9920">_xlfn.XLOOKUP(A9920,subscriptions!B9920:B10004,subscriptions!C9920:C10004)</f>
        <v>Mini</v>
      </c>
      <c r="Q9920" s="10" t="s">
        <v>128</v>
      </c>
      <c r="R9920" s="10" t="s">
        <v>148</v>
      </c>
      <c r="S9920" s="10" t="s">
        <v>940</v>
      </c>
    </row>
    <row r="9921">
      <c r="A9921" s="1" t="s">
        <v>12353</v>
      </c>
      <c r="B9921" s="1" t="s">
        <v>1460</v>
      </c>
      <c r="C9921" s="1" t="s">
        <v>2007</v>
      </c>
      <c r="D9921" s="1" t="s">
        <v>27</v>
      </c>
      <c r="E9921" s="1" t="s">
        <v>239</v>
      </c>
      <c r="F9921" s="1" t="s">
        <v>240</v>
      </c>
      <c r="G9921" s="1" t="s">
        <v>30248</v>
      </c>
      <c r="H9921" s="1" t="s">
        <v>30249</v>
      </c>
      <c r="I9921" s="4">
        <v>84.1751736111111</v>
      </c>
      <c r="J9921" s="1">
        <v>903.57</v>
      </c>
      <c r="K9921" s="1">
        <v>163.09</v>
      </c>
      <c r="M9921" s="10">
        <f t="array" ref="M9921">_xlfn.XLOOKUP(A9921,subscriptions!B9921:B10004,subscriptions!D9921:D10004)</f>
        <v>120</v>
      </c>
      <c r="N9921" s="10">
        <f t="array" ref="N9921">_xlfn.XLOOKUP(A9921,subscriptions!B9921:B10004,subscriptions!G9921:G10004)</f>
        <v>0</v>
      </c>
      <c r="O9921" s="10">
        <v>120.0</v>
      </c>
      <c r="P9921" s="10" t="str">
        <f t="array" ref="P9921">_xlfn.XLOOKUP(A9921,subscriptions!B9921:B10004,subscriptions!C9921:C10004)</f>
        <v>Residential</v>
      </c>
      <c r="Q9921" s="10" t="s">
        <v>173</v>
      </c>
      <c r="R9921" s="10" t="s">
        <v>212</v>
      </c>
      <c r="S9921" s="10" t="s">
        <v>1198</v>
      </c>
    </row>
    <row r="9922">
      <c r="A9922" s="1" t="s">
        <v>12354</v>
      </c>
      <c r="B9922" s="1" t="s">
        <v>573</v>
      </c>
      <c r="C9922" s="1" t="s">
        <v>133</v>
      </c>
      <c r="D9922" s="1" t="s">
        <v>27</v>
      </c>
      <c r="E9922" s="1" t="s">
        <v>280</v>
      </c>
      <c r="F9922" s="1" t="s">
        <v>376</v>
      </c>
      <c r="G9922" s="1" t="s">
        <v>30250</v>
      </c>
      <c r="H9922" s="1" t="s">
        <v>30251</v>
      </c>
      <c r="I9922" s="4">
        <v>84.20979166666666</v>
      </c>
      <c r="J9922" s="1">
        <v>538.25</v>
      </c>
      <c r="K9922" s="1">
        <v>69.91</v>
      </c>
      <c r="M9922" s="10">
        <f t="array" ref="M9922">_xlfn.XLOOKUP(A9922,subscriptions!B9922:B10004,subscriptions!D9922:D10004)</f>
        <v>120</v>
      </c>
      <c r="N9922" s="10">
        <f t="array" ref="N9922">_xlfn.XLOOKUP(A9922,subscriptions!B9922:B10004,subscriptions!G9922:G10004)</f>
        <v>5</v>
      </c>
      <c r="O9922" s="10">
        <v>114.0</v>
      </c>
      <c r="P9922" s="10" t="str">
        <f t="array" ref="P9922">_xlfn.XLOOKUP(A9922,subscriptions!B9922:B10004,subscriptions!C9922:C10004)</f>
        <v>Residential</v>
      </c>
      <c r="Q9922" s="10" t="s">
        <v>194</v>
      </c>
      <c r="R9922" s="10" t="s">
        <v>212</v>
      </c>
      <c r="S9922" s="10" t="s">
        <v>353</v>
      </c>
    </row>
    <row r="9923">
      <c r="A9923" s="1" t="s">
        <v>12355</v>
      </c>
      <c r="B9923" s="1" t="s">
        <v>657</v>
      </c>
      <c r="C9923" s="1" t="s">
        <v>237</v>
      </c>
      <c r="D9923" s="1" t="s">
        <v>153</v>
      </c>
      <c r="E9923" s="1" t="s">
        <v>631</v>
      </c>
      <c r="F9923" s="1" t="s">
        <v>943</v>
      </c>
      <c r="G9923" s="1" t="s">
        <v>30252</v>
      </c>
      <c r="H9923" s="1" t="s">
        <v>30253</v>
      </c>
      <c r="I9923" s="4">
        <v>84.29603009259259</v>
      </c>
      <c r="J9923" s="1">
        <v>3109.25</v>
      </c>
      <c r="K9923" s="1">
        <v>347.08</v>
      </c>
      <c r="M9923" s="10">
        <f t="array" ref="M9923">_xlfn.XLOOKUP(A9923,subscriptions!B9923:B10004,subscriptions!D9923:D10004)</f>
        <v>120</v>
      </c>
      <c r="N9923" s="10">
        <f t="array" ref="N9923">_xlfn.XLOOKUP(A9923,subscriptions!B9923:B10004,subscriptions!G9923:G10004)</f>
        <v>10</v>
      </c>
      <c r="O9923" s="10">
        <v>108.0</v>
      </c>
      <c r="P9923" s="10" t="str">
        <f t="array" ref="P9923">_xlfn.XLOOKUP(A9923,subscriptions!B9923:B10004,subscriptions!C9923:C10004)</f>
        <v>Residential</v>
      </c>
      <c r="Q9923" s="10" t="s">
        <v>128</v>
      </c>
      <c r="R9923" s="10" t="s">
        <v>212</v>
      </c>
      <c r="S9923" s="10" t="s">
        <v>655</v>
      </c>
    </row>
    <row r="9924">
      <c r="A9924" s="1" t="s">
        <v>12356</v>
      </c>
      <c r="B9924" s="1" t="s">
        <v>329</v>
      </c>
      <c r="C9924" s="1" t="s">
        <v>1251</v>
      </c>
      <c r="D9924" s="1" t="s">
        <v>27</v>
      </c>
      <c r="E9924" s="1" t="s">
        <v>28</v>
      </c>
      <c r="F9924" s="1" t="s">
        <v>2097</v>
      </c>
      <c r="G9924" s="1" t="s">
        <v>30254</v>
      </c>
      <c r="H9924" s="1" t="s">
        <v>30255</v>
      </c>
      <c r="I9924" s="4">
        <v>84.20921296296297</v>
      </c>
      <c r="J9924" s="1">
        <v>1443.08</v>
      </c>
      <c r="K9924" s="1">
        <v>266.35</v>
      </c>
      <c r="M9924" s="10">
        <f t="array" ref="M9924">_xlfn.XLOOKUP(A9924,subscriptions!B9924:B10004,subscriptions!D9924:D10004)</f>
        <v>120</v>
      </c>
      <c r="N9924" s="10">
        <f t="array" ref="N9924">_xlfn.XLOOKUP(A9924,subscriptions!B9924:B10004,subscriptions!G9924:G10004)</f>
        <v>20</v>
      </c>
      <c r="O9924" s="10">
        <v>96.0</v>
      </c>
      <c r="P9924" s="10" t="str">
        <f t="array" ref="P9924">_xlfn.XLOOKUP(A9924,subscriptions!B9924:B10004,subscriptions!C9924:C10004)</f>
        <v>Residential</v>
      </c>
      <c r="Q9924" s="10" t="s">
        <v>128</v>
      </c>
      <c r="R9924" s="10" t="s">
        <v>148</v>
      </c>
      <c r="S9924" s="10" t="s">
        <v>1374</v>
      </c>
    </row>
    <row r="9925">
      <c r="A9925" s="1" t="s">
        <v>12357</v>
      </c>
      <c r="B9925" s="1" t="s">
        <v>1262</v>
      </c>
      <c r="C9925" s="1" t="s">
        <v>26</v>
      </c>
      <c r="D9925" s="1" t="s">
        <v>27</v>
      </c>
      <c r="E9925" s="1" t="s">
        <v>262</v>
      </c>
      <c r="F9925" s="1" t="s">
        <v>2112</v>
      </c>
      <c r="G9925" s="1" t="s">
        <v>30256</v>
      </c>
      <c r="H9925" s="1" t="s">
        <v>30257</v>
      </c>
      <c r="I9925" s="4">
        <v>84.25307870370371</v>
      </c>
      <c r="J9925" s="1">
        <v>1478.23</v>
      </c>
      <c r="K9925" s="1">
        <v>314.59</v>
      </c>
      <c r="M9925" s="10">
        <f t="array" ref="M9925">_xlfn.XLOOKUP(A9925,subscriptions!B9925:B10004,subscriptions!D9925:D10004)</f>
        <v>120</v>
      </c>
      <c r="N9925" s="10">
        <f t="array" ref="N9925">_xlfn.XLOOKUP(A9925,subscriptions!B9925:B10004,subscriptions!G9925:G10004)</f>
        <v>0</v>
      </c>
      <c r="O9925" s="10">
        <v>120.0</v>
      </c>
      <c r="P9925" s="10" t="str">
        <f t="array" ref="P9925">_xlfn.XLOOKUP(A9925,subscriptions!B9925:B10004,subscriptions!C9925:C10004)</f>
        <v>Residential</v>
      </c>
      <c r="Q9925" s="10" t="s">
        <v>173</v>
      </c>
      <c r="R9925" s="10" t="s">
        <v>212</v>
      </c>
      <c r="S9925" s="10" t="s">
        <v>916</v>
      </c>
    </row>
    <row r="9926">
      <c r="A9926" s="1" t="s">
        <v>12360</v>
      </c>
      <c r="B9926" s="1" t="s">
        <v>2534</v>
      </c>
      <c r="C9926" s="1" t="s">
        <v>133</v>
      </c>
      <c r="D9926" s="1" t="s">
        <v>153</v>
      </c>
      <c r="E9926" s="1" t="s">
        <v>111</v>
      </c>
      <c r="F9926" s="1" t="s">
        <v>1906</v>
      </c>
      <c r="G9926" s="1" t="s">
        <v>30258</v>
      </c>
      <c r="H9926" s="1" t="s">
        <v>30259</v>
      </c>
      <c r="I9926" s="4">
        <v>84.17225694444444</v>
      </c>
      <c r="J9926" s="1">
        <v>1188.64</v>
      </c>
      <c r="K9926" s="1">
        <v>302.04</v>
      </c>
      <c r="M9926" s="10">
        <f t="array" ref="M9926">_xlfn.XLOOKUP(A9926,subscriptions!B9926:B10004,subscriptions!D9926:D10004)</f>
        <v>50</v>
      </c>
      <c r="N9926" s="10">
        <f t="array" ref="N9926">_xlfn.XLOOKUP(A9926,subscriptions!B9926:B10004,subscriptions!G9926:G10004)</f>
        <v>5</v>
      </c>
      <c r="O9926" s="10">
        <v>47.5</v>
      </c>
      <c r="P9926" s="10" t="str">
        <f t="array" ref="P9926">_xlfn.XLOOKUP(A9926,subscriptions!B9926:B10004,subscriptions!C9926:C10004)</f>
        <v>Mini</v>
      </c>
      <c r="Q9926" s="10" t="s">
        <v>194</v>
      </c>
      <c r="R9926" s="10" t="s">
        <v>148</v>
      </c>
      <c r="S9926" s="10" t="s">
        <v>1637</v>
      </c>
    </row>
    <row r="9927">
      <c r="A9927" s="1" t="s">
        <v>12361</v>
      </c>
      <c r="B9927" s="1" t="s">
        <v>2096</v>
      </c>
      <c r="C9927" s="1" t="s">
        <v>1415</v>
      </c>
      <c r="D9927" s="1" t="s">
        <v>27</v>
      </c>
      <c r="E9927" s="1" t="s">
        <v>28</v>
      </c>
      <c r="F9927" s="1" t="s">
        <v>687</v>
      </c>
      <c r="G9927" s="1" t="s">
        <v>30260</v>
      </c>
      <c r="H9927" s="1" t="s">
        <v>30261</v>
      </c>
      <c r="I9927" s="4">
        <v>84.29822916666667</v>
      </c>
      <c r="J9927" s="1">
        <v>194.52</v>
      </c>
      <c r="K9927" s="1">
        <v>44.74</v>
      </c>
      <c r="M9927" s="10">
        <f t="array" ref="M9927">_xlfn.XLOOKUP(A9927,subscriptions!B9927:B10004,subscriptions!D9927:D10004)</f>
        <v>120</v>
      </c>
      <c r="N9927" s="10">
        <f t="array" ref="N9927">_xlfn.XLOOKUP(A9927,subscriptions!B9927:B10004,subscriptions!G9927:G10004)</f>
        <v>10</v>
      </c>
      <c r="O9927" s="10">
        <v>108.0</v>
      </c>
      <c r="P9927" s="10" t="str">
        <f t="array" ref="P9927">_xlfn.XLOOKUP(A9927,subscriptions!B9927:B10004,subscriptions!C9927:C10004)</f>
        <v>Residential</v>
      </c>
      <c r="Q9927" s="10" t="s">
        <v>128</v>
      </c>
      <c r="R9927" s="10" t="s">
        <v>212</v>
      </c>
      <c r="S9927" s="10" t="s">
        <v>785</v>
      </c>
    </row>
    <row r="9928">
      <c r="A9928" s="1" t="s">
        <v>12362</v>
      </c>
      <c r="B9928" s="1" t="s">
        <v>1624</v>
      </c>
      <c r="C9928" s="1" t="s">
        <v>673</v>
      </c>
      <c r="D9928" s="1" t="s">
        <v>27</v>
      </c>
      <c r="E9928" s="1" t="s">
        <v>179</v>
      </c>
      <c r="F9928" s="1" t="s">
        <v>901</v>
      </c>
      <c r="G9928" s="1" t="s">
        <v>30262</v>
      </c>
      <c r="H9928" s="1" t="s">
        <v>30263</v>
      </c>
      <c r="I9928" s="4">
        <v>84.33991898148147</v>
      </c>
      <c r="J9928" s="1">
        <v>933.23</v>
      </c>
      <c r="K9928" s="1">
        <v>132.67</v>
      </c>
      <c r="L9928" s="1">
        <v>100.0</v>
      </c>
      <c r="M9928" s="10">
        <f t="array" ref="M9928">_xlfn.XLOOKUP(A9928,subscriptions!B9928:B10004,subscriptions!D9928:D10004)</f>
        <v>120</v>
      </c>
      <c r="N9928" s="10">
        <f t="array" ref="N9928">_xlfn.XLOOKUP(A9928,subscriptions!B9928:B10004,subscriptions!G9928:G10004)</f>
        <v>20</v>
      </c>
      <c r="O9928" s="10">
        <v>96.0</v>
      </c>
      <c r="P9928" s="10" t="str">
        <f t="array" ref="P9928">_xlfn.XLOOKUP(A9928,subscriptions!B9928:B10004,subscriptions!C9928:C10004)</f>
        <v>Residential</v>
      </c>
      <c r="Q9928" s="10" t="s">
        <v>128</v>
      </c>
      <c r="R9928" s="10" t="s">
        <v>148</v>
      </c>
      <c r="S9928" s="10" t="s">
        <v>234</v>
      </c>
    </row>
    <row r="9929">
      <c r="A9929" s="1" t="s">
        <v>12363</v>
      </c>
      <c r="B9929" s="1" t="s">
        <v>1886</v>
      </c>
      <c r="C9929" s="1" t="s">
        <v>1477</v>
      </c>
      <c r="D9929" s="1" t="s">
        <v>27</v>
      </c>
      <c r="E9929" s="1" t="s">
        <v>179</v>
      </c>
      <c r="F9929" s="1" t="s">
        <v>357</v>
      </c>
      <c r="G9929" s="1" t="s">
        <v>30264</v>
      </c>
      <c r="H9929" s="1" t="s">
        <v>30265</v>
      </c>
      <c r="I9929" s="4">
        <v>84.33688657407407</v>
      </c>
      <c r="J9929" s="1">
        <v>11467.0</v>
      </c>
      <c r="K9929" s="1">
        <v>1469.36</v>
      </c>
      <c r="L9929" s="1">
        <v>100.0</v>
      </c>
      <c r="M9929" s="10">
        <f t="array" ref="M9929">_xlfn.XLOOKUP(A9929,subscriptions!B9929:B10004,subscriptions!D9929:D10004)</f>
        <v>120</v>
      </c>
      <c r="N9929" s="10">
        <f t="array" ref="N9929">_xlfn.XLOOKUP(A9929,subscriptions!B9929:B10004,subscriptions!G9929:G10004)</f>
        <v>0</v>
      </c>
      <c r="O9929" s="10">
        <v>120.0</v>
      </c>
      <c r="P9929" s="10" t="str">
        <f t="array" ref="P9929">_xlfn.XLOOKUP(A9929,subscriptions!B9929:B10004,subscriptions!C9929:C10004)</f>
        <v>Residential</v>
      </c>
      <c r="Q9929" s="10" t="s">
        <v>173</v>
      </c>
      <c r="R9929" s="10" t="s">
        <v>212</v>
      </c>
      <c r="S9929" s="10" t="s">
        <v>968</v>
      </c>
    </row>
    <row r="9930">
      <c r="A9930" s="1" t="s">
        <v>12364</v>
      </c>
      <c r="B9930" s="1" t="s">
        <v>589</v>
      </c>
      <c r="C9930" s="1" t="s">
        <v>26</v>
      </c>
      <c r="D9930" s="1" t="s">
        <v>153</v>
      </c>
      <c r="E9930" s="1" t="s">
        <v>631</v>
      </c>
      <c r="F9930" s="1" t="s">
        <v>1115</v>
      </c>
      <c r="G9930" s="1" t="s">
        <v>30266</v>
      </c>
      <c r="H9930" s="1" t="s">
        <v>30267</v>
      </c>
      <c r="I9930" s="4">
        <v>84.38011574074073</v>
      </c>
      <c r="J9930" s="1">
        <v>2754.8</v>
      </c>
      <c r="K9930" s="1">
        <v>321.51</v>
      </c>
      <c r="M9930" s="10">
        <f t="array" ref="M9930">_xlfn.XLOOKUP(A9930,subscriptions!B9930:B10004,subscriptions!D9930:D10004)</f>
        <v>50</v>
      </c>
      <c r="N9930" s="10">
        <f t="array" ref="N9930">_xlfn.XLOOKUP(A9930,subscriptions!B9930:B10004,subscriptions!G9930:G10004)</f>
        <v>5</v>
      </c>
      <c r="O9930" s="10">
        <v>47.5</v>
      </c>
      <c r="P9930" s="10" t="str">
        <f t="array" ref="P9930">_xlfn.XLOOKUP(A9930,subscriptions!B9930:B10004,subscriptions!C9930:C10004)</f>
        <v>Mini</v>
      </c>
      <c r="Q9930" s="10" t="s">
        <v>194</v>
      </c>
      <c r="R9930" s="10" t="s">
        <v>148</v>
      </c>
      <c r="S9930" s="10" t="s">
        <v>698</v>
      </c>
    </row>
    <row r="9931">
      <c r="A9931" s="1" t="s">
        <v>12365</v>
      </c>
      <c r="B9931" s="1" t="s">
        <v>278</v>
      </c>
      <c r="C9931" s="1" t="s">
        <v>884</v>
      </c>
      <c r="D9931" s="1" t="s">
        <v>27</v>
      </c>
      <c r="E9931" s="1" t="s">
        <v>332</v>
      </c>
      <c r="F9931" s="1" t="s">
        <v>2415</v>
      </c>
      <c r="G9931" s="1" t="s">
        <v>30268</v>
      </c>
      <c r="H9931" s="1" t="s">
        <v>30269</v>
      </c>
      <c r="I9931" s="4">
        <v>84.29881944444445</v>
      </c>
      <c r="J9931" s="1">
        <v>3408.84</v>
      </c>
      <c r="K9931" s="1">
        <v>352.81</v>
      </c>
      <c r="M9931" s="10">
        <f t="array" ref="M9931">_xlfn.XLOOKUP(A9931,subscriptions!B9931:B10004,subscriptions!D9931:D10004)</f>
        <v>120</v>
      </c>
      <c r="N9931" s="10">
        <f t="array" ref="N9931">_xlfn.XLOOKUP(A9931,subscriptions!B9931:B10004,subscriptions!G9931:G10004)</f>
        <v>10</v>
      </c>
      <c r="O9931" s="10">
        <v>108.0</v>
      </c>
      <c r="P9931" s="10" t="str">
        <f t="array" ref="P9931">_xlfn.XLOOKUP(A9931,subscriptions!B9931:B10004,subscriptions!C9931:C10004)</f>
        <v>Residential</v>
      </c>
      <c r="Q9931" s="10" t="s">
        <v>128</v>
      </c>
      <c r="R9931" s="10" t="s">
        <v>212</v>
      </c>
      <c r="S9931" s="10" t="s">
        <v>276</v>
      </c>
    </row>
    <row r="9932">
      <c r="A9932" s="1" t="s">
        <v>12366</v>
      </c>
      <c r="B9932" s="1" t="s">
        <v>150</v>
      </c>
      <c r="C9932" s="1" t="s">
        <v>3912</v>
      </c>
      <c r="D9932" s="1" t="s">
        <v>153</v>
      </c>
      <c r="E9932" s="1" t="s">
        <v>239</v>
      </c>
      <c r="F9932" s="1" t="s">
        <v>2765</v>
      </c>
      <c r="G9932" s="1" t="s">
        <v>30270</v>
      </c>
      <c r="H9932" s="1" t="s">
        <v>30271</v>
      </c>
      <c r="I9932" s="4">
        <v>84.21483796296296</v>
      </c>
      <c r="J9932" s="1">
        <v>2649.33</v>
      </c>
      <c r="K9932" s="1">
        <v>500.29</v>
      </c>
      <c r="M9932" s="10">
        <f t="array" ref="M9932">_xlfn.XLOOKUP(A9932,subscriptions!B9932:B10004,subscriptions!D9932:D10004)</f>
        <v>80</v>
      </c>
      <c r="N9932" s="10">
        <f t="array" ref="N9932">_xlfn.XLOOKUP(A9932,subscriptions!B9932:B10004,subscriptions!G9932:G10004)</f>
        <v>20</v>
      </c>
      <c r="O9932" s="10">
        <v>64.0</v>
      </c>
      <c r="P9932" s="10" t="str">
        <f t="array" ref="P9932">_xlfn.XLOOKUP(A9932,subscriptions!B9932:B10004,subscriptions!C9932:C10004)</f>
        <v>Roam</v>
      </c>
      <c r="Q9932" s="10" t="s">
        <v>128</v>
      </c>
      <c r="R9932" s="10" t="s">
        <v>148</v>
      </c>
      <c r="S9932" s="10" t="s">
        <v>3641</v>
      </c>
    </row>
    <row r="9933">
      <c r="A9933" s="1" t="s">
        <v>12367</v>
      </c>
      <c r="B9933" s="1" t="s">
        <v>1664</v>
      </c>
      <c r="C9933" s="1" t="s">
        <v>133</v>
      </c>
      <c r="D9933" s="1" t="s">
        <v>153</v>
      </c>
      <c r="E9933" s="1" t="s">
        <v>262</v>
      </c>
      <c r="F9933" s="1" t="s">
        <v>885</v>
      </c>
      <c r="G9933" s="1" t="s">
        <v>30272</v>
      </c>
      <c r="H9933" s="1" t="s">
        <v>30273</v>
      </c>
      <c r="I9933" s="4">
        <v>84.33634259259259</v>
      </c>
      <c r="J9933" s="1">
        <v>213.12</v>
      </c>
      <c r="K9933" s="1">
        <v>39.52</v>
      </c>
      <c r="M9933" s="10">
        <f t="array" ref="M9933">_xlfn.XLOOKUP(A9933,subscriptions!B9933:B10004,subscriptions!D9933:D10004)</f>
        <v>120</v>
      </c>
      <c r="N9933" s="10">
        <f t="array" ref="N9933">_xlfn.XLOOKUP(A9933,subscriptions!B9933:B10004,subscriptions!G9933:G10004)</f>
        <v>0</v>
      </c>
      <c r="O9933" s="10">
        <v>120.0</v>
      </c>
      <c r="P9933" s="10" t="str">
        <f t="array" ref="P9933">_xlfn.XLOOKUP(A9933,subscriptions!B9933:B10004,subscriptions!C9933:C10004)</f>
        <v>Residential</v>
      </c>
      <c r="Q9933" s="10" t="s">
        <v>173</v>
      </c>
      <c r="R9933" s="10" t="s">
        <v>212</v>
      </c>
      <c r="S9933" s="10" t="s">
        <v>1971</v>
      </c>
    </row>
    <row r="9934">
      <c r="A9934" s="1" t="s">
        <v>12368</v>
      </c>
      <c r="B9934" s="1" t="s">
        <v>1506</v>
      </c>
      <c r="C9934" s="1" t="s">
        <v>920</v>
      </c>
      <c r="D9934" s="1" t="s">
        <v>27</v>
      </c>
      <c r="E9934" s="1" t="s">
        <v>262</v>
      </c>
      <c r="F9934" s="1" t="s">
        <v>2112</v>
      </c>
      <c r="G9934" s="1" t="s">
        <v>30274</v>
      </c>
      <c r="H9934" s="1" t="s">
        <v>30275</v>
      </c>
      <c r="I9934" s="4">
        <v>84.25869212962964</v>
      </c>
      <c r="J9934" s="1">
        <v>437.08</v>
      </c>
      <c r="K9934" s="1">
        <v>98.39</v>
      </c>
      <c r="M9934" s="10">
        <f t="array" ref="M9934">_xlfn.XLOOKUP(A9934,subscriptions!B9934:B10004,subscriptions!D9934:D10004)</f>
        <v>120</v>
      </c>
      <c r="N9934" s="10">
        <f t="array" ref="N9934">_xlfn.XLOOKUP(A9934,subscriptions!B9934:B10004,subscriptions!G9934:G10004)</f>
        <v>5</v>
      </c>
      <c r="O9934" s="10">
        <v>114.0</v>
      </c>
      <c r="P9934" s="10" t="str">
        <f t="array" ref="P9934">_xlfn.XLOOKUP(A9934,subscriptions!B9934:B10004,subscriptions!C9934:C10004)</f>
        <v>Residential</v>
      </c>
      <c r="Q9934" s="10" t="s">
        <v>194</v>
      </c>
      <c r="R9934" s="10" t="s">
        <v>212</v>
      </c>
      <c r="S9934" s="10" t="s">
        <v>4148</v>
      </c>
    </row>
    <row r="9935">
      <c r="A9935" s="1" t="s">
        <v>12371</v>
      </c>
      <c r="B9935" s="1" t="s">
        <v>4509</v>
      </c>
      <c r="C9935" s="1" t="s">
        <v>1200</v>
      </c>
      <c r="D9935" s="1" t="s">
        <v>153</v>
      </c>
      <c r="E9935" s="1" t="s">
        <v>111</v>
      </c>
      <c r="F9935" s="1" t="s">
        <v>3756</v>
      </c>
      <c r="G9935" s="1" t="s">
        <v>30276</v>
      </c>
      <c r="H9935" s="1" t="s">
        <v>30277</v>
      </c>
      <c r="I9935" s="4">
        <v>84.17049768518518</v>
      </c>
      <c r="J9935" s="1">
        <v>54.69</v>
      </c>
      <c r="K9935" s="1">
        <v>23.28</v>
      </c>
      <c r="M9935" s="10">
        <f t="array" ref="M9935">_xlfn.XLOOKUP(A9935,subscriptions!B9935:B10004,subscriptions!D9935:D10004)</f>
        <v>250</v>
      </c>
      <c r="N9935" s="10">
        <f t="array" ref="N9935">_xlfn.XLOOKUP(A9935,subscriptions!B9935:B10004,subscriptions!G9935:G10004)</f>
        <v>10</v>
      </c>
      <c r="O9935" s="10">
        <v>225.0</v>
      </c>
      <c r="P9935" s="10" t="str">
        <f t="array" ref="P9935">_xlfn.XLOOKUP(A9935,subscriptions!B9935:B10004,subscriptions!C9935:C10004)</f>
        <v>Business</v>
      </c>
      <c r="Q9935" s="10" t="s">
        <v>128</v>
      </c>
      <c r="R9935" s="10" t="s">
        <v>129</v>
      </c>
      <c r="S9935" s="10" t="s">
        <v>2494</v>
      </c>
    </row>
    <row r="9936">
      <c r="A9936" s="1" t="s">
        <v>12372</v>
      </c>
      <c r="B9936" s="1" t="s">
        <v>1939</v>
      </c>
      <c r="C9936" s="1" t="s">
        <v>884</v>
      </c>
      <c r="D9936" s="1" t="s">
        <v>153</v>
      </c>
      <c r="E9936" s="1" t="s">
        <v>219</v>
      </c>
      <c r="F9936" s="1" t="s">
        <v>660</v>
      </c>
      <c r="G9936" s="1" t="s">
        <v>30278</v>
      </c>
      <c r="H9936" s="1" t="s">
        <v>30279</v>
      </c>
      <c r="I9936" s="4">
        <v>84.33543981481482</v>
      </c>
      <c r="J9936" s="1">
        <v>592.55</v>
      </c>
      <c r="K9936" s="1">
        <v>116.83</v>
      </c>
      <c r="M9936" s="10">
        <f t="array" ref="M9936">_xlfn.XLOOKUP(A9936,subscriptions!B9936:B10004,subscriptions!D9936:D10004)</f>
        <v>80</v>
      </c>
      <c r="N9936" s="10">
        <f t="array" ref="N9936">_xlfn.XLOOKUP(A9936,subscriptions!B9936:B10004,subscriptions!G9936:G10004)</f>
        <v>20</v>
      </c>
      <c r="O9936" s="10">
        <v>64.0</v>
      </c>
      <c r="P9936" s="10" t="str">
        <f t="array" ref="P9936">_xlfn.XLOOKUP(A9936,subscriptions!B9936:B10004,subscriptions!C9936:C10004)</f>
        <v>Roam</v>
      </c>
      <c r="Q9936" s="10" t="s">
        <v>128</v>
      </c>
      <c r="R9936" s="10" t="s">
        <v>148</v>
      </c>
      <c r="S9936" s="10" t="s">
        <v>571</v>
      </c>
    </row>
    <row r="9937">
      <c r="A9937" s="1" t="s">
        <v>12373</v>
      </c>
      <c r="B9937" s="1" t="s">
        <v>6037</v>
      </c>
      <c r="C9937" s="1" t="s">
        <v>492</v>
      </c>
      <c r="D9937" s="1" t="s">
        <v>27</v>
      </c>
      <c r="E9937" s="1" t="s">
        <v>28</v>
      </c>
      <c r="F9937" s="1" t="s">
        <v>1639</v>
      </c>
      <c r="G9937" s="1" t="s">
        <v>30280</v>
      </c>
      <c r="H9937" s="1" t="s">
        <v>30281</v>
      </c>
      <c r="I9937" s="4">
        <v>84.29805555555555</v>
      </c>
      <c r="J9937" s="1">
        <v>222.46</v>
      </c>
      <c r="K9937" s="1">
        <v>31.17</v>
      </c>
      <c r="M9937" s="10">
        <f t="array" ref="M9937">_xlfn.XLOOKUP(A9937,subscriptions!B9937:B10004,subscriptions!D9937:D10004)</f>
        <v>120</v>
      </c>
      <c r="N9937" s="10">
        <f t="array" ref="N9937">_xlfn.XLOOKUP(A9937,subscriptions!B9937:B10004,subscriptions!G9937:G10004)</f>
        <v>0</v>
      </c>
      <c r="O9937" s="10">
        <v>120.0</v>
      </c>
      <c r="P9937" s="10" t="str">
        <f t="array" ref="P9937">_xlfn.XLOOKUP(A9937,subscriptions!B9937:B10004,subscriptions!C9937:C10004)</f>
        <v>Residential</v>
      </c>
      <c r="Q9937" s="10" t="s">
        <v>173</v>
      </c>
      <c r="R9937" s="10" t="s">
        <v>212</v>
      </c>
      <c r="S9937" s="10" t="s">
        <v>785</v>
      </c>
    </row>
    <row r="9938">
      <c r="A9938" s="1" t="s">
        <v>12374</v>
      </c>
      <c r="B9938" s="1" t="s">
        <v>4627</v>
      </c>
      <c r="C9938" s="1" t="s">
        <v>509</v>
      </c>
      <c r="D9938" s="1" t="s">
        <v>27</v>
      </c>
      <c r="E9938" s="1" t="s">
        <v>28</v>
      </c>
      <c r="F9938" s="1" t="s">
        <v>3899</v>
      </c>
      <c r="G9938" s="1" t="s">
        <v>30282</v>
      </c>
      <c r="H9938" s="1" t="s">
        <v>30283</v>
      </c>
      <c r="I9938" s="4">
        <v>84.25519675925926</v>
      </c>
      <c r="J9938" s="1">
        <v>1010.24</v>
      </c>
      <c r="K9938" s="1">
        <v>157.83</v>
      </c>
      <c r="M9938" s="10">
        <f t="array" ref="M9938">_xlfn.XLOOKUP(A9938,subscriptions!B9938:B10004,subscriptions!D9938:D10004)</f>
        <v>120</v>
      </c>
      <c r="N9938" s="10">
        <f t="array" ref="N9938">_xlfn.XLOOKUP(A9938,subscriptions!B9938:B10004,subscriptions!G9938:G10004)</f>
        <v>5</v>
      </c>
      <c r="O9938" s="10">
        <v>114.0</v>
      </c>
      <c r="P9938" s="10" t="str">
        <f t="array" ref="P9938">_xlfn.XLOOKUP(A9938,subscriptions!B9938:B10004,subscriptions!C9938:C10004)</f>
        <v>Residential</v>
      </c>
      <c r="Q9938" s="10" t="s">
        <v>194</v>
      </c>
      <c r="R9938" s="10" t="s">
        <v>212</v>
      </c>
      <c r="S9938" s="10" t="s">
        <v>149</v>
      </c>
    </row>
    <row r="9939">
      <c r="A9939" s="1" t="s">
        <v>12375</v>
      </c>
      <c r="B9939" s="1" t="s">
        <v>2788</v>
      </c>
      <c r="C9939" s="1" t="s">
        <v>605</v>
      </c>
      <c r="D9939" s="1" t="s">
        <v>153</v>
      </c>
      <c r="E9939" s="1" t="s">
        <v>332</v>
      </c>
      <c r="F9939" s="1" t="s">
        <v>788</v>
      </c>
      <c r="G9939" s="1" t="s">
        <v>30284</v>
      </c>
      <c r="H9939" s="1" t="s">
        <v>30285</v>
      </c>
      <c r="I9939" s="4">
        <v>84.17248842592592</v>
      </c>
      <c r="J9939" s="1">
        <v>1745.75</v>
      </c>
      <c r="K9939" s="1">
        <v>252.05</v>
      </c>
      <c r="M9939" s="10">
        <f t="array" ref="M9939">_xlfn.XLOOKUP(A9939,subscriptions!B9939:B10004,subscriptions!D9939:D10004)</f>
        <v>80</v>
      </c>
      <c r="N9939" s="10">
        <f t="array" ref="N9939">_xlfn.XLOOKUP(A9939,subscriptions!B9939:B10004,subscriptions!G9939:G10004)</f>
        <v>10</v>
      </c>
      <c r="O9939" s="10">
        <v>72.0</v>
      </c>
      <c r="P9939" s="10" t="str">
        <f t="array" ref="P9939">_xlfn.XLOOKUP(A9939,subscriptions!B9939:B10004,subscriptions!C9939:C10004)</f>
        <v>Roam</v>
      </c>
      <c r="Q9939" s="10" t="s">
        <v>128</v>
      </c>
      <c r="R9939" s="10" t="s">
        <v>148</v>
      </c>
      <c r="S9939" s="10" t="s">
        <v>1637</v>
      </c>
    </row>
    <row r="9940">
      <c r="A9940" s="1" t="s">
        <v>12376</v>
      </c>
      <c r="B9940" s="1" t="s">
        <v>472</v>
      </c>
      <c r="C9940" s="1" t="s">
        <v>178</v>
      </c>
      <c r="D9940" s="1" t="s">
        <v>27</v>
      </c>
      <c r="E9940" s="1" t="s">
        <v>239</v>
      </c>
      <c r="F9940" s="1" t="s">
        <v>1186</v>
      </c>
      <c r="G9940" s="1" t="s">
        <v>30286</v>
      </c>
      <c r="H9940" s="1" t="s">
        <v>30287</v>
      </c>
      <c r="I9940" s="4">
        <v>84.33623842592593</v>
      </c>
      <c r="J9940" s="1">
        <v>3163.24</v>
      </c>
      <c r="K9940" s="1">
        <v>782.95</v>
      </c>
      <c r="M9940" s="10">
        <f t="array" ref="M9940">_xlfn.XLOOKUP(A9940,subscriptions!B9940:B10004,subscriptions!D9940:D10004)</f>
        <v>120</v>
      </c>
      <c r="N9940" s="10">
        <f t="array" ref="N9940">_xlfn.XLOOKUP(A9940,subscriptions!B9940:B10004,subscriptions!G9940:G10004)</f>
        <v>20</v>
      </c>
      <c r="O9940" s="10">
        <v>96.0</v>
      </c>
      <c r="P9940" s="10" t="str">
        <f t="array" ref="P9940">_xlfn.XLOOKUP(A9940,subscriptions!B9940:B10004,subscriptions!C9940:C10004)</f>
        <v>Residential</v>
      </c>
      <c r="Q9940" s="10" t="s">
        <v>128</v>
      </c>
      <c r="R9940" s="10" t="s">
        <v>148</v>
      </c>
      <c r="S9940" s="10" t="s">
        <v>1971</v>
      </c>
    </row>
    <row r="9941">
      <c r="A9941" s="1" t="s">
        <v>12377</v>
      </c>
      <c r="B9941" s="1" t="s">
        <v>2788</v>
      </c>
      <c r="C9941" s="1" t="s">
        <v>110</v>
      </c>
      <c r="D9941" s="1" t="s">
        <v>153</v>
      </c>
      <c r="E9941" s="1" t="s">
        <v>631</v>
      </c>
      <c r="F9941" s="1" t="s">
        <v>632</v>
      </c>
      <c r="G9941" s="1" t="s">
        <v>30288</v>
      </c>
      <c r="H9941" s="1" t="s">
        <v>30289</v>
      </c>
      <c r="I9941" s="4">
        <v>84.21049768518519</v>
      </c>
      <c r="J9941" s="1">
        <v>2124.75</v>
      </c>
      <c r="K9941" s="1">
        <v>518.74</v>
      </c>
      <c r="M9941" s="10">
        <f t="array" ref="M9941">_xlfn.XLOOKUP(A9941,subscriptions!B9941:B10004,subscriptions!D9941:D10004)</f>
        <v>120</v>
      </c>
      <c r="N9941" s="10">
        <f t="array" ref="N9941">_xlfn.XLOOKUP(A9941,subscriptions!B9941:B10004,subscriptions!G9941:G10004)</f>
        <v>0</v>
      </c>
      <c r="O9941" s="10">
        <v>120.0</v>
      </c>
      <c r="P9941" s="10" t="str">
        <f t="array" ref="P9941">_xlfn.XLOOKUP(A9941,subscriptions!B9941:B10004,subscriptions!C9941:C10004)</f>
        <v>Residential</v>
      </c>
      <c r="Q9941" s="10" t="s">
        <v>173</v>
      </c>
      <c r="R9941" s="10" t="s">
        <v>212</v>
      </c>
      <c r="S9941" s="10" t="s">
        <v>770</v>
      </c>
    </row>
    <row r="9942">
      <c r="A9942" s="1" t="s">
        <v>12380</v>
      </c>
      <c r="B9942" s="1" t="s">
        <v>589</v>
      </c>
      <c r="C9942" s="1" t="s">
        <v>1251</v>
      </c>
      <c r="D9942" s="1" t="s">
        <v>153</v>
      </c>
      <c r="E9942" s="1" t="s">
        <v>179</v>
      </c>
      <c r="F9942" s="1" t="s">
        <v>901</v>
      </c>
      <c r="G9942" s="1" t="s">
        <v>30290</v>
      </c>
      <c r="H9942" s="1" t="s">
        <v>30291</v>
      </c>
      <c r="I9942" s="4">
        <v>84.17170138888889</v>
      </c>
      <c r="J9942" s="1">
        <v>4235.17</v>
      </c>
      <c r="K9942" s="1">
        <v>770.22</v>
      </c>
      <c r="L9942" s="1">
        <v>100.0</v>
      </c>
      <c r="M9942" s="10">
        <f t="array" ref="M9942">_xlfn.XLOOKUP(A9942,subscriptions!B9942:B10004,subscriptions!D9942:D10004)</f>
        <v>120</v>
      </c>
      <c r="N9942" s="10">
        <f t="array" ref="N9942">_xlfn.XLOOKUP(A9942,subscriptions!B9942:B10004,subscriptions!G9942:G10004)</f>
        <v>5</v>
      </c>
      <c r="O9942" s="10">
        <v>114.0</v>
      </c>
      <c r="P9942" s="10" t="str">
        <f t="array" ref="P9942">_xlfn.XLOOKUP(A9942,subscriptions!B9942:B10004,subscriptions!C9942:C10004)</f>
        <v>Residential</v>
      </c>
      <c r="Q9942" s="10" t="s">
        <v>194</v>
      </c>
      <c r="R9942" s="10" t="s">
        <v>212</v>
      </c>
      <c r="S9942" s="10" t="s">
        <v>1082</v>
      </c>
    </row>
    <row r="9943">
      <c r="A9943" s="1" t="s">
        <v>12381</v>
      </c>
      <c r="B9943" s="1" t="s">
        <v>700</v>
      </c>
      <c r="C9943" s="1" t="s">
        <v>673</v>
      </c>
      <c r="D9943" s="1" t="s">
        <v>153</v>
      </c>
      <c r="E9943" s="1" t="s">
        <v>179</v>
      </c>
      <c r="F9943" s="1" t="s">
        <v>4595</v>
      </c>
      <c r="G9943" s="1" t="s">
        <v>30292</v>
      </c>
      <c r="H9943" s="1" t="s">
        <v>30293</v>
      </c>
      <c r="I9943" s="4">
        <v>84.29392361111111</v>
      </c>
      <c r="J9943" s="1">
        <v>133.11</v>
      </c>
      <c r="K9943" s="1">
        <v>31.99</v>
      </c>
      <c r="L9943" s="1">
        <v>100.0</v>
      </c>
      <c r="M9943" s="10">
        <f t="array" ref="M9943">_xlfn.XLOOKUP(A9943,subscriptions!B9943:B10004,subscriptions!D9943:D10004)</f>
        <v>80</v>
      </c>
      <c r="N9943" s="10">
        <f t="array" ref="N9943">_xlfn.XLOOKUP(A9943,subscriptions!B9943:B10004,subscriptions!G9943:G10004)</f>
        <v>10</v>
      </c>
      <c r="O9943" s="10">
        <v>72.0</v>
      </c>
      <c r="P9943" s="10" t="str">
        <f t="array" ref="P9943">_xlfn.XLOOKUP(A9943,subscriptions!B9943:B10004,subscriptions!C9943:C10004)</f>
        <v>Roam</v>
      </c>
      <c r="Q9943" s="10" t="s">
        <v>128</v>
      </c>
      <c r="R9943" s="10" t="s">
        <v>148</v>
      </c>
      <c r="S9943" s="10" t="s">
        <v>1458</v>
      </c>
    </row>
    <row r="9944">
      <c r="A9944" s="1" t="s">
        <v>12382</v>
      </c>
      <c r="B9944" s="1" t="s">
        <v>472</v>
      </c>
      <c r="C9944" s="1" t="s">
        <v>133</v>
      </c>
      <c r="D9944" s="1" t="s">
        <v>27</v>
      </c>
      <c r="E9944" s="1" t="s">
        <v>332</v>
      </c>
      <c r="F9944" s="1" t="s">
        <v>618</v>
      </c>
      <c r="G9944" s="1" t="s">
        <v>30294</v>
      </c>
      <c r="H9944" s="1" t="s">
        <v>30295</v>
      </c>
      <c r="I9944" s="4">
        <v>84.21201388888889</v>
      </c>
      <c r="J9944" s="1">
        <v>68.38</v>
      </c>
      <c r="K9944" s="1">
        <v>20.65</v>
      </c>
      <c r="M9944" s="10">
        <f t="array" ref="M9944">_xlfn.XLOOKUP(A9944,subscriptions!B9944:B10004,subscriptions!D9944:D10004)</f>
        <v>120</v>
      </c>
      <c r="N9944" s="10">
        <f t="array" ref="N9944">_xlfn.XLOOKUP(A9944,subscriptions!B9944:B10004,subscriptions!G9944:G10004)</f>
        <v>20</v>
      </c>
      <c r="O9944" s="10">
        <v>96.0</v>
      </c>
      <c r="P9944" s="10" t="str">
        <f t="array" ref="P9944">_xlfn.XLOOKUP(A9944,subscriptions!B9944:B10004,subscriptions!C9944:C10004)</f>
        <v>Residential</v>
      </c>
      <c r="Q9944" s="10" t="s">
        <v>128</v>
      </c>
      <c r="R9944" s="10" t="s">
        <v>148</v>
      </c>
      <c r="S9944" s="10" t="s">
        <v>857</v>
      </c>
    </row>
    <row r="9945">
      <c r="A9945" s="1" t="s">
        <v>12383</v>
      </c>
      <c r="B9945" s="1" t="s">
        <v>1491</v>
      </c>
      <c r="C9945" s="1" t="s">
        <v>218</v>
      </c>
      <c r="D9945" s="1" t="s">
        <v>153</v>
      </c>
      <c r="E9945" s="1" t="s">
        <v>111</v>
      </c>
      <c r="F9945" s="1" t="s">
        <v>1906</v>
      </c>
      <c r="G9945" s="1" t="s">
        <v>30296</v>
      </c>
      <c r="H9945" s="1" t="s">
        <v>30297</v>
      </c>
      <c r="I9945" s="4">
        <v>84.3801736111111</v>
      </c>
      <c r="J9945" s="1">
        <v>1674.13</v>
      </c>
      <c r="K9945" s="1">
        <v>251.87</v>
      </c>
      <c r="M9945" s="10">
        <f t="array" ref="M9945">_xlfn.XLOOKUP(A9945,subscriptions!B9945:B10004,subscriptions!D9945:D10004)</f>
        <v>250</v>
      </c>
      <c r="N9945" s="10">
        <f t="array" ref="N9945">_xlfn.XLOOKUP(A9945,subscriptions!B9945:B10004,subscriptions!G9945:G10004)</f>
        <v>0</v>
      </c>
      <c r="O9945" s="10">
        <v>250.0</v>
      </c>
      <c r="P9945" s="10" t="str">
        <f t="array" ref="P9945">_xlfn.XLOOKUP(A9945,subscriptions!B9945:B10004,subscriptions!C9945:C10004)</f>
        <v>Business</v>
      </c>
      <c r="Q9945" s="10" t="s">
        <v>173</v>
      </c>
      <c r="R9945" s="10" t="s">
        <v>129</v>
      </c>
      <c r="S9945" s="10" t="s">
        <v>698</v>
      </c>
    </row>
    <row r="9946">
      <c r="A9946" s="1" t="s">
        <v>12384</v>
      </c>
      <c r="B9946" s="1" t="s">
        <v>1444</v>
      </c>
      <c r="C9946" s="1" t="s">
        <v>279</v>
      </c>
      <c r="D9946" s="1" t="s">
        <v>27</v>
      </c>
      <c r="E9946" s="1" t="s">
        <v>179</v>
      </c>
      <c r="F9946" s="1" t="s">
        <v>844</v>
      </c>
      <c r="G9946" s="1" t="s">
        <v>30298</v>
      </c>
      <c r="H9946" s="1" t="s">
        <v>30299</v>
      </c>
      <c r="I9946" s="4">
        <v>84.29806712962963</v>
      </c>
      <c r="J9946" s="1">
        <v>562.37</v>
      </c>
      <c r="K9946" s="1">
        <v>136.03</v>
      </c>
      <c r="L9946" s="1">
        <v>100.0</v>
      </c>
      <c r="M9946" s="10">
        <f t="array" ref="M9946">_xlfn.XLOOKUP(A9946,subscriptions!B9946:B10004,subscriptions!D9946:D10004)</f>
        <v>120</v>
      </c>
      <c r="N9946" s="10">
        <f t="array" ref="N9946">_xlfn.XLOOKUP(A9946,subscriptions!B9946:B10004,subscriptions!G9946:G10004)</f>
        <v>5</v>
      </c>
      <c r="O9946" s="10">
        <v>114.0</v>
      </c>
      <c r="P9946" s="10" t="str">
        <f t="array" ref="P9946">_xlfn.XLOOKUP(A9946,subscriptions!B9946:B10004,subscriptions!C9946:C10004)</f>
        <v>Residential</v>
      </c>
      <c r="Q9946" s="10" t="s">
        <v>194</v>
      </c>
      <c r="R9946" s="10" t="s">
        <v>212</v>
      </c>
      <c r="S9946" s="10" t="s">
        <v>785</v>
      </c>
    </row>
    <row r="9947">
      <c r="A9947" s="1" t="s">
        <v>12385</v>
      </c>
      <c r="B9947" s="1" t="s">
        <v>870</v>
      </c>
      <c r="C9947" s="1" t="s">
        <v>1477</v>
      </c>
      <c r="D9947" s="1" t="s">
        <v>153</v>
      </c>
      <c r="E9947" s="1" t="s">
        <v>219</v>
      </c>
      <c r="F9947" s="1" t="s">
        <v>574</v>
      </c>
      <c r="G9947" s="1" t="s">
        <v>30300</v>
      </c>
      <c r="H9947" s="1" t="s">
        <v>30301</v>
      </c>
      <c r="I9947" s="4">
        <v>84.34181712962963</v>
      </c>
      <c r="J9947" s="1">
        <v>488.54</v>
      </c>
      <c r="K9947" s="1">
        <v>64.92</v>
      </c>
      <c r="M9947" s="10">
        <f t="array" ref="M9947">_xlfn.XLOOKUP(A9947,subscriptions!B9947:B10004,subscriptions!D9947:D10004)</f>
        <v>120</v>
      </c>
      <c r="N9947" s="10">
        <f t="array" ref="N9947">_xlfn.XLOOKUP(A9947,subscriptions!B9947:B10004,subscriptions!G9947:G10004)</f>
        <v>10</v>
      </c>
      <c r="O9947" s="10">
        <v>108.0</v>
      </c>
      <c r="P9947" s="10" t="str">
        <f t="array" ref="P9947">_xlfn.XLOOKUP(A9947,subscriptions!B9947:B10004,subscriptions!C9947:C10004)</f>
        <v>Residential</v>
      </c>
      <c r="Q9947" s="10" t="s">
        <v>128</v>
      </c>
      <c r="R9947" s="10" t="s">
        <v>212</v>
      </c>
      <c r="S9947" s="10" t="s">
        <v>1703</v>
      </c>
    </row>
    <row r="9948">
      <c r="A9948" s="1" t="s">
        <v>12386</v>
      </c>
      <c r="B9948" s="1" t="s">
        <v>355</v>
      </c>
      <c r="C9948" s="1" t="s">
        <v>261</v>
      </c>
      <c r="D9948" s="1" t="s">
        <v>153</v>
      </c>
      <c r="E9948" s="1" t="s">
        <v>28</v>
      </c>
      <c r="F9948" s="1" t="s">
        <v>801</v>
      </c>
      <c r="G9948" s="1" t="s">
        <v>30302</v>
      </c>
      <c r="H9948" s="1" t="s">
        <v>30303</v>
      </c>
      <c r="I9948" s="4">
        <v>84.41895833333334</v>
      </c>
      <c r="J9948" s="1">
        <v>652.7</v>
      </c>
      <c r="K9948" s="1">
        <v>128.44</v>
      </c>
      <c r="M9948" s="10">
        <f t="array" ref="M9948">_xlfn.XLOOKUP(A9948,subscriptions!B9948:B10004,subscriptions!D9948:D10004)</f>
        <v>80</v>
      </c>
      <c r="N9948" s="10">
        <f t="array" ref="N9948">_xlfn.XLOOKUP(A9948,subscriptions!B9948:B10004,subscriptions!G9948:G10004)</f>
        <v>20</v>
      </c>
      <c r="O9948" s="10">
        <v>64.0</v>
      </c>
      <c r="P9948" s="10" t="str">
        <f t="array" ref="P9948">_xlfn.XLOOKUP(A9948,subscriptions!B9948:B10004,subscriptions!C9948:C10004)</f>
        <v>Roam</v>
      </c>
      <c r="Q9948" s="10" t="s">
        <v>128</v>
      </c>
      <c r="R9948" s="10" t="s">
        <v>148</v>
      </c>
      <c r="S9948" s="10" t="s">
        <v>1822</v>
      </c>
    </row>
    <row r="9949">
      <c r="A9949" s="1" t="s">
        <v>12387</v>
      </c>
      <c r="B9949" s="1" t="s">
        <v>1972</v>
      </c>
      <c r="C9949" s="1" t="s">
        <v>261</v>
      </c>
      <c r="D9949" s="1" t="s">
        <v>27</v>
      </c>
      <c r="E9949" s="1" t="s">
        <v>239</v>
      </c>
      <c r="F9949" s="1" t="s">
        <v>3181</v>
      </c>
      <c r="G9949" s="1" t="s">
        <v>30304</v>
      </c>
      <c r="H9949" s="1" t="s">
        <v>30305</v>
      </c>
      <c r="I9949" s="4">
        <v>84.4191087962963</v>
      </c>
      <c r="J9949" s="1">
        <v>521.65</v>
      </c>
      <c r="K9949" s="1">
        <v>64.65</v>
      </c>
      <c r="M9949" s="10">
        <f t="array" ref="M9949">_xlfn.XLOOKUP(A9949,subscriptions!B9949:B10004,subscriptions!D9949:D10004)</f>
        <v>120</v>
      </c>
      <c r="N9949" s="10">
        <f t="array" ref="N9949">_xlfn.XLOOKUP(A9949,subscriptions!B9949:B10004,subscriptions!G9949:G10004)</f>
        <v>0</v>
      </c>
      <c r="O9949" s="10">
        <v>120.0</v>
      </c>
      <c r="P9949" s="10" t="str">
        <f t="array" ref="P9949">_xlfn.XLOOKUP(A9949,subscriptions!B9949:B10004,subscriptions!C9949:C10004)</f>
        <v>Residential</v>
      </c>
      <c r="Q9949" s="10" t="s">
        <v>173</v>
      </c>
      <c r="R9949" s="10" t="s">
        <v>212</v>
      </c>
      <c r="S9949" s="10" t="s">
        <v>1822</v>
      </c>
    </row>
    <row r="9950">
      <c r="A9950" s="1" t="s">
        <v>12388</v>
      </c>
      <c r="B9950" s="1" t="s">
        <v>899</v>
      </c>
      <c r="C9950" s="1" t="s">
        <v>786</v>
      </c>
      <c r="D9950" s="1" t="s">
        <v>27</v>
      </c>
      <c r="E9950" s="1" t="s">
        <v>631</v>
      </c>
      <c r="F9950" s="1" t="s">
        <v>1084</v>
      </c>
      <c r="G9950" s="1" t="s">
        <v>30306</v>
      </c>
      <c r="H9950" s="1" t="s">
        <v>30307</v>
      </c>
      <c r="I9950" s="4">
        <v>84.216875</v>
      </c>
      <c r="J9950" s="1">
        <v>1124.43</v>
      </c>
      <c r="K9950" s="1">
        <v>163.23</v>
      </c>
      <c r="M9950" s="10">
        <f t="array" ref="M9950">_xlfn.XLOOKUP(A9950,subscriptions!B9950:B10004,subscriptions!D9950:D10004)</f>
        <v>80</v>
      </c>
      <c r="N9950" s="10">
        <f t="array" ref="N9950">_xlfn.XLOOKUP(A9950,subscriptions!B9950:B10004,subscriptions!G9950:G10004)</f>
        <v>5</v>
      </c>
      <c r="O9950" s="10">
        <v>76.0</v>
      </c>
      <c r="P9950" s="10" t="str">
        <f t="array" ref="P9950">_xlfn.XLOOKUP(A9950,subscriptions!B9950:B10004,subscriptions!C9950:C10004)</f>
        <v>Roam</v>
      </c>
      <c r="Q9950" s="10" t="s">
        <v>194</v>
      </c>
      <c r="R9950" s="10" t="s">
        <v>148</v>
      </c>
      <c r="S9950" s="10" t="s">
        <v>453</v>
      </c>
    </row>
    <row r="9951">
      <c r="A9951" s="1" t="s">
        <v>12389</v>
      </c>
      <c r="B9951" s="1" t="s">
        <v>389</v>
      </c>
      <c r="C9951" s="1" t="s">
        <v>473</v>
      </c>
      <c r="D9951" s="1" t="s">
        <v>27</v>
      </c>
      <c r="E9951" s="1" t="s">
        <v>28</v>
      </c>
      <c r="F9951" s="1" t="s">
        <v>3899</v>
      </c>
      <c r="G9951" s="1" t="s">
        <v>30308</v>
      </c>
      <c r="H9951" s="1" t="s">
        <v>30309</v>
      </c>
      <c r="I9951" s="4">
        <v>84.29655092592593</v>
      </c>
      <c r="J9951" s="1">
        <v>920.13</v>
      </c>
      <c r="K9951" s="1">
        <v>149.27</v>
      </c>
      <c r="M9951" s="10">
        <f t="array" ref="M9951">_xlfn.XLOOKUP(A9951,subscriptions!B9951:B10004,subscriptions!D9951:D10004)</f>
        <v>120</v>
      </c>
      <c r="N9951" s="10">
        <f t="array" ref="N9951">_xlfn.XLOOKUP(A9951,subscriptions!B9951:B10004,subscriptions!G9951:G10004)</f>
        <v>10</v>
      </c>
      <c r="O9951" s="10">
        <v>108.0</v>
      </c>
      <c r="P9951" s="10" t="str">
        <f t="array" ref="P9951">_xlfn.XLOOKUP(A9951,subscriptions!B9951:B10004,subscriptions!C9951:C10004)</f>
        <v>Residential</v>
      </c>
      <c r="Q9951" s="10" t="s">
        <v>128</v>
      </c>
      <c r="R9951" s="10" t="s">
        <v>212</v>
      </c>
      <c r="S9951" s="10" t="s">
        <v>373</v>
      </c>
    </row>
    <row r="9952">
      <c r="A9952" s="1" t="s">
        <v>12392</v>
      </c>
      <c r="B9952" s="1" t="s">
        <v>573</v>
      </c>
      <c r="C9952" s="1" t="s">
        <v>1876</v>
      </c>
      <c r="D9952" s="1" t="s">
        <v>27</v>
      </c>
      <c r="E9952" s="1" t="s">
        <v>262</v>
      </c>
      <c r="F9952" s="1" t="s">
        <v>4344</v>
      </c>
      <c r="G9952" s="1" t="s">
        <v>30310</v>
      </c>
      <c r="H9952" s="1" t="s">
        <v>30311</v>
      </c>
      <c r="I9952" s="4">
        <v>84.42090277777778</v>
      </c>
      <c r="J9952" s="1">
        <v>1127.48</v>
      </c>
      <c r="K9952" s="1">
        <v>265.65</v>
      </c>
      <c r="M9952" s="10">
        <f t="array" ref="M9952">_xlfn.XLOOKUP(A9952,subscriptions!B9952:B10004,subscriptions!D9952:D10004)</f>
        <v>120</v>
      </c>
      <c r="N9952" s="10">
        <f t="array" ref="N9952">_xlfn.XLOOKUP(A9952,subscriptions!B9952:B10004,subscriptions!G9952:G10004)</f>
        <v>20</v>
      </c>
      <c r="O9952" s="10">
        <v>96.0</v>
      </c>
      <c r="P9952" s="10" t="str">
        <f t="array" ref="P9952">_xlfn.XLOOKUP(A9952,subscriptions!B9952:B10004,subscriptions!C9952:C10004)</f>
        <v>Residential</v>
      </c>
      <c r="Q9952" s="10" t="s">
        <v>128</v>
      </c>
      <c r="R9952" s="10" t="s">
        <v>148</v>
      </c>
      <c r="S9952" s="10" t="s">
        <v>2152</v>
      </c>
    </row>
    <row r="9953">
      <c r="A9953" s="1" t="s">
        <v>12393</v>
      </c>
      <c r="B9953" s="1" t="s">
        <v>713</v>
      </c>
      <c r="C9953" s="1" t="s">
        <v>261</v>
      </c>
      <c r="D9953" s="1" t="s">
        <v>27</v>
      </c>
      <c r="E9953" s="1" t="s">
        <v>280</v>
      </c>
      <c r="F9953" s="1" t="s">
        <v>281</v>
      </c>
      <c r="G9953" s="1" t="s">
        <v>30312</v>
      </c>
      <c r="H9953" s="1" t="s">
        <v>30313</v>
      </c>
      <c r="I9953" s="4">
        <v>84.17377314814814</v>
      </c>
      <c r="J9953" s="1">
        <v>1725.38</v>
      </c>
      <c r="K9953" s="1">
        <v>152.87</v>
      </c>
      <c r="M9953" s="10">
        <f t="array" ref="M9953">_xlfn.XLOOKUP(A9953,subscriptions!B9953:B10004,subscriptions!D9953:D10004)</f>
        <v>250</v>
      </c>
      <c r="N9953" s="10">
        <f t="array" ref="N9953">_xlfn.XLOOKUP(A9953,subscriptions!B9953:B10004,subscriptions!G9953:G10004)</f>
        <v>0</v>
      </c>
      <c r="O9953" s="10">
        <v>250.0</v>
      </c>
      <c r="P9953" s="10" t="str">
        <f t="array" ref="P9953">_xlfn.XLOOKUP(A9953,subscriptions!B9953:B10004,subscriptions!C9953:C10004)</f>
        <v>Business</v>
      </c>
      <c r="Q9953" s="10" t="s">
        <v>173</v>
      </c>
      <c r="R9953" s="10" t="s">
        <v>129</v>
      </c>
      <c r="S9953" s="10" t="s">
        <v>3087</v>
      </c>
    </row>
    <row r="9954">
      <c r="A9954" s="1" t="s">
        <v>12394</v>
      </c>
      <c r="B9954" s="1" t="s">
        <v>329</v>
      </c>
      <c r="C9954" s="1" t="s">
        <v>556</v>
      </c>
      <c r="D9954" s="1" t="s">
        <v>27</v>
      </c>
      <c r="E9954" s="1" t="s">
        <v>239</v>
      </c>
      <c r="F9954" s="1" t="s">
        <v>606</v>
      </c>
      <c r="G9954" s="1" t="s">
        <v>30314</v>
      </c>
      <c r="H9954" s="1" t="s">
        <v>30315</v>
      </c>
      <c r="I9954" s="4">
        <v>84.21186342592593</v>
      </c>
      <c r="J9954" s="1">
        <v>784.4</v>
      </c>
      <c r="K9954" s="1">
        <v>147.48</v>
      </c>
      <c r="M9954" s="10">
        <f t="array" ref="M9954">_xlfn.XLOOKUP(A9954,subscriptions!B9954:B10004,subscriptions!D9954:D10004)</f>
        <v>120</v>
      </c>
      <c r="N9954" s="10">
        <f t="array" ref="N9954">_xlfn.XLOOKUP(A9954,subscriptions!B9954:B10004,subscriptions!G9954:G10004)</f>
        <v>5</v>
      </c>
      <c r="O9954" s="10">
        <v>114.0</v>
      </c>
      <c r="P9954" s="10" t="str">
        <f t="array" ref="P9954">_xlfn.XLOOKUP(A9954,subscriptions!B9954:B10004,subscriptions!C9954:C10004)</f>
        <v>Residential</v>
      </c>
      <c r="Q9954" s="10" t="s">
        <v>194</v>
      </c>
      <c r="R9954" s="10" t="s">
        <v>212</v>
      </c>
      <c r="S9954" s="10" t="s">
        <v>857</v>
      </c>
    </row>
    <row r="9955">
      <c r="A9955" s="1" t="s">
        <v>12395</v>
      </c>
      <c r="B9955" s="1" t="s">
        <v>1173</v>
      </c>
      <c r="C9955" s="1" t="s">
        <v>110</v>
      </c>
      <c r="D9955" s="1" t="s">
        <v>27</v>
      </c>
      <c r="E9955" s="1" t="s">
        <v>332</v>
      </c>
      <c r="F9955" s="1" t="s">
        <v>1028</v>
      </c>
      <c r="G9955" s="1" t="s">
        <v>30316</v>
      </c>
      <c r="H9955" s="1" t="s">
        <v>30317</v>
      </c>
      <c r="I9955" s="4">
        <v>84.25099537037038</v>
      </c>
      <c r="J9955" s="1">
        <v>484.14</v>
      </c>
      <c r="K9955" s="1">
        <v>120.03</v>
      </c>
      <c r="M9955" s="10">
        <f t="array" ref="M9955">_xlfn.XLOOKUP(A9955,subscriptions!B9955:B10004,subscriptions!D9955:D10004)</f>
        <v>120</v>
      </c>
      <c r="N9955" s="10">
        <f t="array" ref="N9955">_xlfn.XLOOKUP(A9955,subscriptions!B9955:B10004,subscriptions!G9955:G10004)</f>
        <v>10</v>
      </c>
      <c r="O9955" s="10">
        <v>108.0</v>
      </c>
      <c r="P9955" s="10" t="str">
        <f t="array" ref="P9955">_xlfn.XLOOKUP(A9955,subscriptions!B9955:B10004,subscriptions!C9955:C10004)</f>
        <v>Residential</v>
      </c>
      <c r="Q9955" s="10" t="s">
        <v>128</v>
      </c>
      <c r="R9955" s="10" t="s">
        <v>212</v>
      </c>
      <c r="S9955" s="10" t="s">
        <v>1691</v>
      </c>
    </row>
    <row r="9956">
      <c r="A9956" s="1" t="s">
        <v>12396</v>
      </c>
      <c r="B9956" s="1" t="s">
        <v>455</v>
      </c>
      <c r="C9956" s="1" t="s">
        <v>1142</v>
      </c>
      <c r="D9956" s="1" t="s">
        <v>27</v>
      </c>
      <c r="E9956" s="1" t="s">
        <v>219</v>
      </c>
      <c r="F9956" s="1" t="s">
        <v>590</v>
      </c>
      <c r="G9956" s="1" t="s">
        <v>30318</v>
      </c>
      <c r="H9956" s="1" t="s">
        <v>30319</v>
      </c>
      <c r="I9956" s="4">
        <v>84.17106481481481</v>
      </c>
      <c r="J9956" s="1">
        <v>322.64</v>
      </c>
      <c r="K9956" s="1">
        <v>43.21</v>
      </c>
      <c r="M9956" s="10">
        <f t="array" ref="M9956">_xlfn.XLOOKUP(A9956,subscriptions!B9956:B10004,subscriptions!D9956:D10004)</f>
        <v>80</v>
      </c>
      <c r="N9956" s="10">
        <f t="array" ref="N9956">_xlfn.XLOOKUP(A9956,subscriptions!B9956:B10004,subscriptions!G9956:G10004)</f>
        <v>20</v>
      </c>
      <c r="O9956" s="10">
        <v>64.0</v>
      </c>
      <c r="P9956" s="10" t="str">
        <f t="array" ref="P9956">_xlfn.XLOOKUP(A9956,subscriptions!B9956:B10004,subscriptions!C9956:C10004)</f>
        <v>Roam</v>
      </c>
      <c r="Q9956" s="10" t="s">
        <v>128</v>
      </c>
      <c r="R9956" s="10" t="s">
        <v>148</v>
      </c>
      <c r="S9956" s="10" t="s">
        <v>310</v>
      </c>
    </row>
    <row r="9957">
      <c r="A9957" s="1" t="s">
        <v>12397</v>
      </c>
      <c r="B9957" s="1" t="s">
        <v>236</v>
      </c>
      <c r="C9957" s="1" t="s">
        <v>750</v>
      </c>
      <c r="D9957" s="1" t="s">
        <v>153</v>
      </c>
      <c r="E9957" s="1" t="s">
        <v>239</v>
      </c>
      <c r="F9957" s="1" t="s">
        <v>2132</v>
      </c>
      <c r="G9957" s="1" t="s">
        <v>30320</v>
      </c>
      <c r="H9957" s="1" t="s">
        <v>30321</v>
      </c>
      <c r="I9957" s="4">
        <v>84.37725694444444</v>
      </c>
      <c r="J9957" s="1">
        <v>694.96</v>
      </c>
      <c r="K9957" s="1">
        <v>151.18</v>
      </c>
      <c r="M9957" s="10">
        <f t="array" ref="M9957">_xlfn.XLOOKUP(A9957,subscriptions!B9957:B10004,subscriptions!D9957:D10004)</f>
        <v>50</v>
      </c>
      <c r="N9957" s="10">
        <f t="array" ref="N9957">_xlfn.XLOOKUP(A9957,subscriptions!B9957:B10004,subscriptions!G9957:G10004)</f>
        <v>0</v>
      </c>
      <c r="O9957" s="10">
        <v>50.0</v>
      </c>
      <c r="P9957" s="10" t="str">
        <f t="array" ref="P9957">_xlfn.XLOOKUP(A9957,subscriptions!B9957:B10004,subscriptions!C9957:C10004)</f>
        <v>Mini</v>
      </c>
      <c r="Q9957" s="10" t="s">
        <v>173</v>
      </c>
      <c r="R9957" s="10" t="s">
        <v>148</v>
      </c>
      <c r="S9957" s="10" t="s">
        <v>1360</v>
      </c>
    </row>
    <row r="9958">
      <c r="A9958" s="1" t="s">
        <v>12398</v>
      </c>
      <c r="B9958" s="1" t="s">
        <v>700</v>
      </c>
      <c r="C9958" s="1" t="s">
        <v>884</v>
      </c>
      <c r="D9958" s="1" t="s">
        <v>153</v>
      </c>
      <c r="E9958" s="1" t="s">
        <v>111</v>
      </c>
      <c r="F9958" s="1" t="s">
        <v>135</v>
      </c>
      <c r="G9958" s="1" t="s">
        <v>30322</v>
      </c>
      <c r="H9958" s="1" t="s">
        <v>30323</v>
      </c>
      <c r="I9958" s="4">
        <v>84.20980324074074</v>
      </c>
      <c r="J9958" s="1">
        <v>2081.07</v>
      </c>
      <c r="K9958" s="1">
        <v>393.28</v>
      </c>
      <c r="M9958" s="10">
        <f t="array" ref="M9958">_xlfn.XLOOKUP(A9958,subscriptions!B9958:B10004,subscriptions!D9958:D10004)</f>
        <v>120</v>
      </c>
      <c r="N9958" s="10">
        <f t="array" ref="N9958">_xlfn.XLOOKUP(A9958,subscriptions!B9958:B10004,subscriptions!G9958:G10004)</f>
        <v>5</v>
      </c>
      <c r="O9958" s="10">
        <v>114.0</v>
      </c>
      <c r="P9958" s="10" t="str">
        <f t="array" ref="P9958">_xlfn.XLOOKUP(A9958,subscriptions!B9958:B10004,subscriptions!C9958:C10004)</f>
        <v>Residential</v>
      </c>
      <c r="Q9958" s="10" t="s">
        <v>194</v>
      </c>
      <c r="R9958" s="10" t="s">
        <v>212</v>
      </c>
      <c r="S9958" s="10" t="s">
        <v>353</v>
      </c>
    </row>
    <row r="9959">
      <c r="A9959" s="1" t="s">
        <v>12399</v>
      </c>
      <c r="B9959" s="1" t="s">
        <v>312</v>
      </c>
      <c r="C9959" s="1" t="s">
        <v>26</v>
      </c>
      <c r="D9959" s="1" t="s">
        <v>153</v>
      </c>
      <c r="E9959" s="1" t="s">
        <v>111</v>
      </c>
      <c r="F9959" s="1" t="s">
        <v>112</v>
      </c>
      <c r="G9959" s="1" t="s">
        <v>30324</v>
      </c>
      <c r="H9959" s="1" t="s">
        <v>30325</v>
      </c>
      <c r="I9959" s="4">
        <v>84.2577199074074</v>
      </c>
      <c r="J9959" s="1">
        <v>2170.22</v>
      </c>
      <c r="K9959" s="1">
        <v>326.72</v>
      </c>
      <c r="M9959" s="10">
        <f t="array" ref="M9959">_xlfn.XLOOKUP(A9959,subscriptions!B9959:B10004,subscriptions!D9959:D10004)</f>
        <v>120</v>
      </c>
      <c r="N9959" s="10">
        <f t="array" ref="N9959">_xlfn.XLOOKUP(A9959,subscriptions!B9959:B10004,subscriptions!G9959:G10004)</f>
        <v>10</v>
      </c>
      <c r="O9959" s="10">
        <v>108.0</v>
      </c>
      <c r="P9959" s="10" t="str">
        <f t="array" ref="P9959">_xlfn.XLOOKUP(A9959,subscriptions!B9959:B10004,subscriptions!C9959:C10004)</f>
        <v>Residential</v>
      </c>
      <c r="Q9959" s="10" t="s">
        <v>128</v>
      </c>
      <c r="R9959" s="10" t="s">
        <v>212</v>
      </c>
      <c r="S9959" s="10" t="s">
        <v>603</v>
      </c>
    </row>
    <row r="9960">
      <c r="A9960" s="1" t="s">
        <v>12400</v>
      </c>
      <c r="B9960" s="1" t="s">
        <v>1173</v>
      </c>
      <c r="C9960" s="1" t="s">
        <v>884</v>
      </c>
      <c r="D9960" s="1" t="s">
        <v>27</v>
      </c>
      <c r="E9960" s="1" t="s">
        <v>219</v>
      </c>
      <c r="F9960" s="1" t="s">
        <v>1010</v>
      </c>
      <c r="G9960" s="1" t="s">
        <v>30326</v>
      </c>
      <c r="H9960" s="1" t="s">
        <v>30327</v>
      </c>
      <c r="I9960" s="4">
        <v>84.37721064814815</v>
      </c>
      <c r="J9960" s="1">
        <v>1698.99</v>
      </c>
      <c r="K9960" s="1">
        <v>378.15</v>
      </c>
      <c r="M9960" s="10">
        <f t="array" ref="M9960">_xlfn.XLOOKUP(A9960,subscriptions!B9960:B10004,subscriptions!D9960:D10004)</f>
        <v>250</v>
      </c>
      <c r="N9960" s="10">
        <f t="array" ref="N9960">_xlfn.XLOOKUP(A9960,subscriptions!B9960:B10004,subscriptions!G9960:G10004)</f>
        <v>20</v>
      </c>
      <c r="O9960" s="10">
        <v>200.0</v>
      </c>
      <c r="P9960" s="10" t="str">
        <f t="array" ref="P9960">_xlfn.XLOOKUP(A9960,subscriptions!B9960:B10004,subscriptions!C9960:C10004)</f>
        <v>Business</v>
      </c>
      <c r="Q9960" s="10" t="s">
        <v>128</v>
      </c>
      <c r="R9960" s="10" t="s">
        <v>129</v>
      </c>
      <c r="S9960" s="10" t="s">
        <v>1360</v>
      </c>
    </row>
    <row r="9961">
      <c r="A9961" s="1" t="s">
        <v>12401</v>
      </c>
      <c r="B9961" s="1" t="s">
        <v>508</v>
      </c>
      <c r="C9961" s="1" t="s">
        <v>673</v>
      </c>
      <c r="D9961" s="1" t="s">
        <v>153</v>
      </c>
      <c r="E9961" s="1" t="s">
        <v>332</v>
      </c>
      <c r="F9961" s="1" t="s">
        <v>2280</v>
      </c>
      <c r="G9961" s="1" t="s">
        <v>30328</v>
      </c>
      <c r="H9961" s="1" t="s">
        <v>30329</v>
      </c>
      <c r="I9961" s="4">
        <v>84.20984953703703</v>
      </c>
      <c r="J9961" s="1">
        <v>449.91</v>
      </c>
      <c r="K9961" s="1">
        <v>75.05</v>
      </c>
      <c r="M9961" s="10">
        <f t="array" ref="M9961">_xlfn.XLOOKUP(A9961,subscriptions!B9961:B10004,subscriptions!D9961:D10004)</f>
        <v>120</v>
      </c>
      <c r="N9961" s="10">
        <f t="array" ref="N9961">_xlfn.XLOOKUP(A9961,subscriptions!B9961:B10004,subscriptions!G9961:G10004)</f>
        <v>0</v>
      </c>
      <c r="O9961" s="10">
        <v>120.0</v>
      </c>
      <c r="P9961" s="10" t="str">
        <f t="array" ref="P9961">_xlfn.XLOOKUP(A9961,subscriptions!B9961:B10004,subscriptions!C9961:C10004)</f>
        <v>Residential</v>
      </c>
      <c r="Q9961" s="10" t="s">
        <v>173</v>
      </c>
      <c r="R9961" s="10" t="s">
        <v>212</v>
      </c>
      <c r="S9961" s="10" t="s">
        <v>353</v>
      </c>
    </row>
    <row r="9962">
      <c r="A9962" s="1" t="s">
        <v>12404</v>
      </c>
      <c r="B9962" s="1" t="s">
        <v>2534</v>
      </c>
      <c r="C9962" s="1" t="s">
        <v>198</v>
      </c>
      <c r="D9962" s="1" t="s">
        <v>153</v>
      </c>
      <c r="E9962" s="1" t="s">
        <v>714</v>
      </c>
      <c r="F9962" s="1" t="s">
        <v>1159</v>
      </c>
      <c r="G9962" s="1" t="s">
        <v>30330</v>
      </c>
      <c r="H9962" s="1" t="s">
        <v>30331</v>
      </c>
      <c r="I9962" s="4">
        <v>84.29515046296297</v>
      </c>
      <c r="J9962" s="1">
        <v>1380.41</v>
      </c>
      <c r="K9962" s="1">
        <v>303.11</v>
      </c>
      <c r="M9962" s="10">
        <f t="array" ref="M9962">_xlfn.XLOOKUP(A9962,subscriptions!B9962:B10004,subscriptions!D9962:D10004)</f>
        <v>120</v>
      </c>
      <c r="N9962" s="10">
        <f t="array" ref="N9962">_xlfn.XLOOKUP(A9962,subscriptions!B9962:B10004,subscriptions!G9962:G10004)</f>
        <v>5</v>
      </c>
      <c r="O9962" s="10">
        <v>114.0</v>
      </c>
      <c r="P9962" s="10" t="str">
        <f t="array" ref="P9962">_xlfn.XLOOKUP(A9962,subscriptions!B9962:B10004,subscriptions!C9962:C10004)</f>
        <v>Residential</v>
      </c>
      <c r="Q9962" s="10" t="s">
        <v>194</v>
      </c>
      <c r="R9962" s="10" t="s">
        <v>212</v>
      </c>
      <c r="S9962" s="10" t="s">
        <v>1026</v>
      </c>
    </row>
    <row r="9963">
      <c r="A9963" s="1" t="s">
        <v>12405</v>
      </c>
      <c r="B9963" s="1" t="s">
        <v>329</v>
      </c>
      <c r="C9963" s="1" t="s">
        <v>524</v>
      </c>
      <c r="D9963" s="1" t="s">
        <v>27</v>
      </c>
      <c r="E9963" s="1" t="s">
        <v>239</v>
      </c>
      <c r="F9963" s="1" t="s">
        <v>1186</v>
      </c>
      <c r="G9963" s="1" t="s">
        <v>30332</v>
      </c>
      <c r="H9963" s="1" t="s">
        <v>30333</v>
      </c>
      <c r="I9963" s="4">
        <v>84.33696759259259</v>
      </c>
      <c r="J9963" s="1">
        <v>1318.36</v>
      </c>
      <c r="K9963" s="1">
        <v>335.06</v>
      </c>
      <c r="M9963" s="10">
        <f t="array" ref="M9963">_xlfn.XLOOKUP(A9963,subscriptions!B9963:B10004,subscriptions!D9963:D10004)</f>
        <v>120</v>
      </c>
      <c r="N9963" s="10">
        <f t="array" ref="N9963">_xlfn.XLOOKUP(A9963,subscriptions!B9963:B10004,subscriptions!G9963:G10004)</f>
        <v>10</v>
      </c>
      <c r="O9963" s="10">
        <v>108.0</v>
      </c>
      <c r="P9963" s="10" t="str">
        <f t="array" ref="P9963">_xlfn.XLOOKUP(A9963,subscriptions!B9963:B10004,subscriptions!C9963:C10004)</f>
        <v>Residential</v>
      </c>
      <c r="Q9963" s="10" t="s">
        <v>128</v>
      </c>
      <c r="R9963" s="10" t="s">
        <v>212</v>
      </c>
      <c r="S9963" s="10" t="s">
        <v>968</v>
      </c>
    </row>
    <row r="9964">
      <c r="A9964" s="1" t="s">
        <v>12406</v>
      </c>
      <c r="B9964" s="1" t="s">
        <v>1317</v>
      </c>
      <c r="C9964" s="1" t="s">
        <v>426</v>
      </c>
      <c r="D9964" s="1" t="s">
        <v>27</v>
      </c>
      <c r="E9964" s="1" t="s">
        <v>239</v>
      </c>
      <c r="F9964" s="1" t="s">
        <v>606</v>
      </c>
      <c r="G9964" s="1" t="s">
        <v>30334</v>
      </c>
      <c r="H9964" s="1" t="s">
        <v>30335</v>
      </c>
      <c r="I9964" s="4">
        <v>84.33716435185185</v>
      </c>
      <c r="J9964" s="1">
        <v>1043.25</v>
      </c>
      <c r="K9964" s="1">
        <v>174.69</v>
      </c>
      <c r="M9964" s="10">
        <f t="array" ref="M9964">_xlfn.XLOOKUP(A9964,subscriptions!B9964:B10004,subscriptions!D9964:D10004)</f>
        <v>50</v>
      </c>
      <c r="N9964" s="10">
        <f t="array" ref="N9964">_xlfn.XLOOKUP(A9964,subscriptions!B9964:B10004,subscriptions!G9964:G10004)</f>
        <v>20</v>
      </c>
      <c r="O9964" s="10">
        <v>40.0</v>
      </c>
      <c r="P9964" s="10" t="str">
        <f t="array" ref="P9964">_xlfn.XLOOKUP(A9964,subscriptions!B9964:B10004,subscriptions!C9964:C10004)</f>
        <v>Mini</v>
      </c>
      <c r="Q9964" s="10" t="s">
        <v>128</v>
      </c>
      <c r="R9964" s="10" t="s">
        <v>148</v>
      </c>
      <c r="S9964" s="10" t="s">
        <v>968</v>
      </c>
    </row>
    <row r="9965">
      <c r="A9965" s="1" t="s">
        <v>12407</v>
      </c>
      <c r="B9965" s="1" t="s">
        <v>1972</v>
      </c>
      <c r="C9965" s="1" t="s">
        <v>1973</v>
      </c>
      <c r="D9965" s="1" t="s">
        <v>27</v>
      </c>
      <c r="E9965" s="1" t="s">
        <v>631</v>
      </c>
      <c r="F9965" s="1" t="s">
        <v>1084</v>
      </c>
      <c r="G9965" s="1" t="s">
        <v>30336</v>
      </c>
      <c r="H9965" s="1" t="s">
        <v>30337</v>
      </c>
      <c r="I9965" s="4">
        <v>84.17520833333333</v>
      </c>
      <c r="J9965" s="1">
        <v>1247.69</v>
      </c>
      <c r="K9965" s="1">
        <v>127.42</v>
      </c>
      <c r="M9965" s="10">
        <f t="array" ref="M9965">_xlfn.XLOOKUP(A9965,subscriptions!B9965:B10004,subscriptions!D9965:D10004)</f>
        <v>80</v>
      </c>
      <c r="N9965" s="10">
        <f t="array" ref="N9965">_xlfn.XLOOKUP(A9965,subscriptions!B9965:B10004,subscriptions!G9965:G10004)</f>
        <v>0</v>
      </c>
      <c r="O9965" s="10">
        <v>80.0</v>
      </c>
      <c r="P9965" s="10" t="str">
        <f t="array" ref="P9965">_xlfn.XLOOKUP(A9965,subscriptions!B9965:B10004,subscriptions!C9965:C10004)</f>
        <v>Roam</v>
      </c>
      <c r="Q9965" s="10" t="s">
        <v>173</v>
      </c>
      <c r="R9965" s="10" t="s">
        <v>148</v>
      </c>
      <c r="S9965" s="10" t="s">
        <v>1198</v>
      </c>
    </row>
    <row r="9966">
      <c r="A9966" s="1" t="s">
        <v>12408</v>
      </c>
      <c r="B9966" s="1" t="s">
        <v>555</v>
      </c>
      <c r="C9966" s="1" t="s">
        <v>330</v>
      </c>
      <c r="D9966" s="1" t="s">
        <v>153</v>
      </c>
      <c r="E9966" s="1" t="s">
        <v>631</v>
      </c>
      <c r="F9966" s="1" t="s">
        <v>943</v>
      </c>
      <c r="G9966" s="1" t="s">
        <v>30338</v>
      </c>
      <c r="H9966" s="1" t="s">
        <v>30339</v>
      </c>
      <c r="I9966" s="4">
        <v>84.21076388888889</v>
      </c>
      <c r="J9966" s="1">
        <v>1065.29</v>
      </c>
      <c r="K9966" s="1">
        <v>220.41</v>
      </c>
      <c r="M9966" s="10">
        <f t="array" ref="M9966">_xlfn.XLOOKUP(A9966,subscriptions!B9966:B10004,subscriptions!D9966:D10004)</f>
        <v>250</v>
      </c>
      <c r="N9966" s="10">
        <f t="array" ref="N9966">_xlfn.XLOOKUP(A9966,subscriptions!B9966:B10004,subscriptions!G9966:G10004)</f>
        <v>5</v>
      </c>
      <c r="O9966" s="10">
        <v>237.5</v>
      </c>
      <c r="P9966" s="10" t="str">
        <f t="array" ref="P9966">_xlfn.XLOOKUP(A9966,subscriptions!B9966:B10004,subscriptions!C9966:C10004)</f>
        <v>Business</v>
      </c>
      <c r="Q9966" s="10" t="s">
        <v>194</v>
      </c>
      <c r="R9966" s="10" t="s">
        <v>129</v>
      </c>
      <c r="S9966" s="10" t="s">
        <v>770</v>
      </c>
    </row>
    <row r="9967">
      <c r="A9967" s="1" t="s">
        <v>12409</v>
      </c>
      <c r="B9967" s="1" t="s">
        <v>700</v>
      </c>
      <c r="C9967" s="1" t="s">
        <v>764</v>
      </c>
      <c r="D9967" s="1" t="s">
        <v>153</v>
      </c>
      <c r="E9967" s="1" t="s">
        <v>239</v>
      </c>
      <c r="F9967" s="1" t="s">
        <v>2364</v>
      </c>
      <c r="G9967" s="1" t="s">
        <v>30340</v>
      </c>
      <c r="H9967" s="1" t="s">
        <v>30341</v>
      </c>
      <c r="I9967" s="4">
        <v>84.41960648148148</v>
      </c>
      <c r="J9967" s="1">
        <v>1300.19</v>
      </c>
      <c r="K9967" s="1">
        <v>168.53</v>
      </c>
      <c r="M9967" s="10">
        <f t="array" ref="M9967">_xlfn.XLOOKUP(A9967,subscriptions!B9967:B10004,subscriptions!D9967:D10004)</f>
        <v>80</v>
      </c>
      <c r="N9967" s="10">
        <f t="array" ref="N9967">_xlfn.XLOOKUP(A9967,subscriptions!B9967:B10004,subscriptions!G9967:G10004)</f>
        <v>10</v>
      </c>
      <c r="O9967" s="10">
        <v>72.0</v>
      </c>
      <c r="P9967" s="10" t="str">
        <f t="array" ref="P9967">_xlfn.XLOOKUP(A9967,subscriptions!B9967:B10004,subscriptions!C9967:C10004)</f>
        <v>Roam</v>
      </c>
      <c r="Q9967" s="10" t="s">
        <v>128</v>
      </c>
      <c r="R9967" s="10" t="s">
        <v>148</v>
      </c>
      <c r="S9967" s="10" t="s">
        <v>1525</v>
      </c>
    </row>
    <row r="9968">
      <c r="A9968" s="1" t="s">
        <v>12410</v>
      </c>
      <c r="B9968" s="1" t="s">
        <v>197</v>
      </c>
      <c r="C9968" s="1" t="s">
        <v>26</v>
      </c>
      <c r="D9968" s="1" t="s">
        <v>153</v>
      </c>
      <c r="E9968" s="1" t="s">
        <v>219</v>
      </c>
      <c r="F9968" s="1" t="s">
        <v>574</v>
      </c>
      <c r="G9968" s="1" t="s">
        <v>30342</v>
      </c>
      <c r="H9968" s="1" t="s">
        <v>30343</v>
      </c>
      <c r="I9968" s="4">
        <v>84.2515162037037</v>
      </c>
      <c r="J9968" s="1">
        <v>1935.56</v>
      </c>
      <c r="K9968" s="1">
        <v>195.33</v>
      </c>
      <c r="M9968" s="10">
        <f t="array" ref="M9968">_xlfn.XLOOKUP(A9968,subscriptions!B9968:B10004,subscriptions!D9968:D10004)</f>
        <v>120</v>
      </c>
      <c r="N9968" s="10">
        <f t="array" ref="N9968">_xlfn.XLOOKUP(A9968,subscriptions!B9968:B10004,subscriptions!G9968:G10004)</f>
        <v>20</v>
      </c>
      <c r="O9968" s="10">
        <v>96.0</v>
      </c>
      <c r="P9968" s="10" t="str">
        <f t="array" ref="P9968">_xlfn.XLOOKUP(A9968,subscriptions!B9968:B10004,subscriptions!C9968:C10004)</f>
        <v>Residential</v>
      </c>
      <c r="Q9968" s="10" t="s">
        <v>128</v>
      </c>
      <c r="R9968" s="10" t="s">
        <v>148</v>
      </c>
      <c r="S9968" s="10" t="s">
        <v>4065</v>
      </c>
    </row>
    <row r="9969">
      <c r="A9969" s="1" t="s">
        <v>12411</v>
      </c>
      <c r="B9969" s="1" t="s">
        <v>1226</v>
      </c>
      <c r="C9969" s="1" t="s">
        <v>1388</v>
      </c>
      <c r="D9969" s="1" t="s">
        <v>153</v>
      </c>
      <c r="E9969" s="1" t="s">
        <v>179</v>
      </c>
      <c r="F9969" s="1" t="s">
        <v>2311</v>
      </c>
      <c r="G9969" s="1" t="s">
        <v>30344</v>
      </c>
      <c r="H9969" s="1" t="s">
        <v>30345</v>
      </c>
      <c r="I9969" s="4">
        <v>84.17394675925927</v>
      </c>
      <c r="J9969" s="1">
        <v>224.17</v>
      </c>
      <c r="K9969" s="1">
        <v>52.25</v>
      </c>
      <c r="L9969" s="1">
        <v>100.0</v>
      </c>
      <c r="M9969" s="10">
        <f t="array" ref="M9969">_xlfn.XLOOKUP(A9969,subscriptions!B9969:B10004,subscriptions!D9969:D10004)</f>
        <v>120</v>
      </c>
      <c r="N9969" s="10">
        <f t="array" ref="N9969">_xlfn.XLOOKUP(A9969,subscriptions!B9969:B10004,subscriptions!G9969:G10004)</f>
        <v>0</v>
      </c>
      <c r="O9969" s="10">
        <v>120.0</v>
      </c>
      <c r="P9969" s="10" t="str">
        <f t="array" ref="P9969">_xlfn.XLOOKUP(A9969,subscriptions!B9969:B10004,subscriptions!C9969:C10004)</f>
        <v>Residential</v>
      </c>
      <c r="Q9969" s="10" t="s">
        <v>173</v>
      </c>
      <c r="R9969" s="10" t="s">
        <v>212</v>
      </c>
      <c r="S9969" s="10" t="s">
        <v>3087</v>
      </c>
    </row>
    <row r="9970">
      <c r="A9970" s="1" t="s">
        <v>12412</v>
      </c>
      <c r="B9970" s="1" t="s">
        <v>389</v>
      </c>
      <c r="C9970" s="1" t="s">
        <v>473</v>
      </c>
      <c r="D9970" s="1" t="s">
        <v>27</v>
      </c>
      <c r="E9970" s="1" t="s">
        <v>28</v>
      </c>
      <c r="F9970" s="1" t="s">
        <v>687</v>
      </c>
      <c r="G9970" s="1" t="s">
        <v>30346</v>
      </c>
      <c r="H9970" s="1" t="s">
        <v>30347</v>
      </c>
      <c r="I9970" s="4">
        <v>84.17438657407408</v>
      </c>
      <c r="J9970" s="1">
        <v>2127.2</v>
      </c>
      <c r="K9970" s="1">
        <v>312.78</v>
      </c>
      <c r="M9970" s="10">
        <f t="array" ref="M9970">_xlfn.XLOOKUP(A9970,subscriptions!B9970:B10004,subscriptions!D9970:D10004)</f>
        <v>120</v>
      </c>
      <c r="N9970" s="10">
        <f t="array" ref="N9970">_xlfn.XLOOKUP(A9970,subscriptions!B9970:B10004,subscriptions!G9970:G10004)</f>
        <v>5</v>
      </c>
      <c r="O9970" s="10">
        <v>114.0</v>
      </c>
      <c r="P9970" s="10" t="str">
        <f t="array" ref="P9970">_xlfn.XLOOKUP(A9970,subscriptions!B9970:B10004,subscriptions!C9970:C10004)</f>
        <v>Residential</v>
      </c>
      <c r="Q9970" s="10" t="s">
        <v>194</v>
      </c>
      <c r="R9970" s="10" t="s">
        <v>212</v>
      </c>
      <c r="S9970" s="10" t="s">
        <v>507</v>
      </c>
    </row>
    <row r="9971">
      <c r="A9971" s="1" t="s">
        <v>12413</v>
      </c>
      <c r="B9971" s="1" t="s">
        <v>4509</v>
      </c>
      <c r="C9971" s="1" t="s">
        <v>673</v>
      </c>
      <c r="D9971" s="1" t="s">
        <v>153</v>
      </c>
      <c r="E9971" s="1" t="s">
        <v>239</v>
      </c>
      <c r="F9971" s="1" t="s">
        <v>1186</v>
      </c>
      <c r="G9971" s="1" t="s">
        <v>30348</v>
      </c>
      <c r="H9971" s="1" t="s">
        <v>30349</v>
      </c>
      <c r="I9971" s="4">
        <v>84.3758912037037</v>
      </c>
      <c r="J9971" s="1">
        <v>269.08</v>
      </c>
      <c r="K9971" s="1">
        <v>66.42</v>
      </c>
      <c r="M9971" s="10">
        <f t="array" ref="M9971">_xlfn.XLOOKUP(A9971,subscriptions!B9971:B10004,subscriptions!D9971:D10004)</f>
        <v>80</v>
      </c>
      <c r="N9971" s="10">
        <f t="array" ref="N9971">_xlfn.XLOOKUP(A9971,subscriptions!B9971:B10004,subscriptions!G9971:G10004)</f>
        <v>10</v>
      </c>
      <c r="O9971" s="10">
        <v>72.0</v>
      </c>
      <c r="P9971" s="10" t="str">
        <f t="array" ref="P9971">_xlfn.XLOOKUP(A9971,subscriptions!B9971:B10004,subscriptions!C9971:C10004)</f>
        <v>Roam</v>
      </c>
      <c r="Q9971" s="10" t="s">
        <v>128</v>
      </c>
      <c r="R9971" s="10" t="s">
        <v>148</v>
      </c>
      <c r="S9971" s="10" t="s">
        <v>1442</v>
      </c>
    </row>
    <row r="9972">
      <c r="A9972" s="1" t="s">
        <v>12415</v>
      </c>
      <c r="B9972" s="1" t="s">
        <v>772</v>
      </c>
      <c r="C9972" s="1" t="s">
        <v>441</v>
      </c>
      <c r="D9972" s="1" t="s">
        <v>153</v>
      </c>
      <c r="E9972" s="1" t="s">
        <v>714</v>
      </c>
      <c r="F9972" s="1" t="s">
        <v>1866</v>
      </c>
      <c r="G9972" s="1" t="s">
        <v>30350</v>
      </c>
      <c r="H9972" s="1" t="s">
        <v>30351</v>
      </c>
      <c r="I9972" s="4">
        <v>84.29454861111111</v>
      </c>
      <c r="J9972" s="1">
        <v>153.43</v>
      </c>
      <c r="K9972" s="1">
        <v>48.03</v>
      </c>
      <c r="M9972" s="10">
        <f t="array" ref="M9972">_xlfn.XLOOKUP(A9972,subscriptions!B9972:B10004,subscriptions!D9972:D10004)</f>
        <v>50</v>
      </c>
      <c r="N9972" s="10">
        <f t="array" ref="N9972">_xlfn.XLOOKUP(A9972,subscriptions!B9972:B10004,subscriptions!G9972:G10004)</f>
        <v>20</v>
      </c>
      <c r="O9972" s="10">
        <v>40.0</v>
      </c>
      <c r="P9972" s="10" t="str">
        <f t="array" ref="P9972">_xlfn.XLOOKUP(A9972,subscriptions!B9972:B10004,subscriptions!C9972:C10004)</f>
        <v>Mini</v>
      </c>
      <c r="Q9972" s="10" t="s">
        <v>128</v>
      </c>
      <c r="R9972" s="10" t="s">
        <v>148</v>
      </c>
      <c r="S9972" s="10" t="s">
        <v>2075</v>
      </c>
    </row>
    <row r="9973">
      <c r="A9973" s="1" t="s">
        <v>12417</v>
      </c>
      <c r="B9973" s="1" t="s">
        <v>686</v>
      </c>
      <c r="C9973" s="1" t="s">
        <v>750</v>
      </c>
      <c r="D9973" s="1" t="s">
        <v>153</v>
      </c>
      <c r="E9973" s="1" t="s">
        <v>714</v>
      </c>
      <c r="F9973" s="1" t="s">
        <v>2562</v>
      </c>
      <c r="G9973" s="1" t="s">
        <v>30352</v>
      </c>
      <c r="H9973" s="1" t="s">
        <v>30353</v>
      </c>
      <c r="I9973" s="4">
        <v>84.33576388888889</v>
      </c>
      <c r="J9973" s="1">
        <v>5649.54</v>
      </c>
      <c r="K9973" s="1">
        <v>1159.15</v>
      </c>
      <c r="M9973" s="10">
        <f t="array" ref="M9973">_xlfn.XLOOKUP(A9973,subscriptions!B9973:B10004,subscriptions!D9973:D10004)</f>
        <v>120</v>
      </c>
      <c r="N9973" s="10">
        <f t="array" ref="N9973">_xlfn.XLOOKUP(A9973,subscriptions!B9973:B10004,subscriptions!G9973:G10004)</f>
        <v>0</v>
      </c>
      <c r="O9973" s="10">
        <v>120.0</v>
      </c>
      <c r="P9973" s="10" t="str">
        <f t="array" ref="P9973">_xlfn.XLOOKUP(A9973,subscriptions!B9973:B10004,subscriptions!C9973:C10004)</f>
        <v>Residential</v>
      </c>
      <c r="Q9973" s="10" t="s">
        <v>173</v>
      </c>
      <c r="R9973" s="10" t="s">
        <v>212</v>
      </c>
      <c r="S9973" s="10" t="s">
        <v>571</v>
      </c>
    </row>
    <row r="9974">
      <c r="A9974" s="1" t="s">
        <v>12418</v>
      </c>
      <c r="B9974" s="1" t="s">
        <v>1027</v>
      </c>
      <c r="C9974" s="1" t="s">
        <v>3912</v>
      </c>
      <c r="D9974" s="1" t="s">
        <v>153</v>
      </c>
      <c r="E9974" s="1" t="s">
        <v>239</v>
      </c>
      <c r="F9974" s="1" t="s">
        <v>2076</v>
      </c>
      <c r="G9974" s="1" t="s">
        <v>30354</v>
      </c>
      <c r="H9974" s="1" t="s">
        <v>30355</v>
      </c>
      <c r="I9974" s="4">
        <v>84.3778125</v>
      </c>
      <c r="J9974" s="1">
        <v>4769.55</v>
      </c>
      <c r="K9974" s="1">
        <v>893.34</v>
      </c>
      <c r="M9974" s="10">
        <f t="array" ref="M9974">_xlfn.XLOOKUP(A9974,subscriptions!B9974:B10004,subscriptions!D9974:D10004)</f>
        <v>120</v>
      </c>
      <c r="N9974" s="10">
        <f t="array" ref="N9974">_xlfn.XLOOKUP(A9974,subscriptions!B9974:B10004,subscriptions!G9974:G10004)</f>
        <v>5</v>
      </c>
      <c r="O9974" s="10">
        <v>114.0</v>
      </c>
      <c r="P9974" s="10" t="str">
        <f t="array" ref="P9974">_xlfn.XLOOKUP(A9974,subscriptions!B9974:B10004,subscriptions!C9974:C10004)</f>
        <v>Residential</v>
      </c>
      <c r="Q9974" s="10" t="s">
        <v>194</v>
      </c>
      <c r="R9974" s="10" t="s">
        <v>212</v>
      </c>
      <c r="S9974" s="10" t="s">
        <v>1302</v>
      </c>
    </row>
    <row r="9975">
      <c r="A9975" s="1" t="s">
        <v>12419</v>
      </c>
      <c r="B9975" s="1" t="s">
        <v>216</v>
      </c>
      <c r="C9975" s="1" t="s">
        <v>218</v>
      </c>
      <c r="D9975" s="1" t="s">
        <v>153</v>
      </c>
      <c r="E9975" s="1" t="s">
        <v>179</v>
      </c>
      <c r="F9975" s="1" t="s">
        <v>2311</v>
      </c>
      <c r="G9975" s="1" t="s">
        <v>30356</v>
      </c>
      <c r="H9975" s="1" t="s">
        <v>30357</v>
      </c>
      <c r="I9975" s="4">
        <v>84.16898148148148</v>
      </c>
      <c r="J9975" s="1">
        <v>143.51</v>
      </c>
      <c r="K9975" s="1">
        <v>40.67</v>
      </c>
      <c r="L9975" s="1">
        <v>100.0</v>
      </c>
      <c r="M9975" s="10">
        <f t="array" ref="M9975">_xlfn.XLOOKUP(A9975,subscriptions!B9975:B10004,subscriptions!D9975:D10004)</f>
        <v>50</v>
      </c>
      <c r="N9975" s="10">
        <f t="array" ref="N9975">_xlfn.XLOOKUP(A9975,subscriptions!B9975:B10004,subscriptions!G9975:G10004)</f>
        <v>10</v>
      </c>
      <c r="O9975" s="10">
        <v>45.0</v>
      </c>
      <c r="P9975" s="10" t="str">
        <f t="array" ref="P9975">_xlfn.XLOOKUP(A9975,subscriptions!B9975:B10004,subscriptions!C9975:C10004)</f>
        <v>Mini</v>
      </c>
      <c r="Q9975" s="10" t="s">
        <v>128</v>
      </c>
      <c r="R9975" s="10" t="s">
        <v>148</v>
      </c>
      <c r="S9975" s="10" t="s">
        <v>1504</v>
      </c>
    </row>
    <row r="9976">
      <c r="A9976" s="1" t="s">
        <v>12420</v>
      </c>
      <c r="B9976" s="1" t="s">
        <v>389</v>
      </c>
      <c r="C9976" s="1" t="s">
        <v>296</v>
      </c>
      <c r="D9976" s="1" t="s">
        <v>27</v>
      </c>
      <c r="E9976" s="1" t="s">
        <v>28</v>
      </c>
      <c r="F9976" s="1" t="s">
        <v>29</v>
      </c>
      <c r="G9976" s="1" t="s">
        <v>30358</v>
      </c>
      <c r="H9976" s="1" t="s">
        <v>30359</v>
      </c>
      <c r="I9976" s="4">
        <v>84.16740740740741</v>
      </c>
      <c r="J9976" s="1">
        <v>928.47</v>
      </c>
      <c r="K9976" s="1">
        <v>222.62</v>
      </c>
      <c r="M9976" s="10">
        <f t="array" ref="M9976">_xlfn.XLOOKUP(A9976,subscriptions!B9976:B10004,subscriptions!D9976:D10004)</f>
        <v>80</v>
      </c>
      <c r="N9976" s="10">
        <f t="array" ref="N9976">_xlfn.XLOOKUP(A9976,subscriptions!B9976:B10004,subscriptions!G9976:G10004)</f>
        <v>20</v>
      </c>
      <c r="O9976" s="10">
        <v>64.0</v>
      </c>
      <c r="P9976" s="10" t="str">
        <f t="array" ref="P9976">_xlfn.XLOOKUP(A9976,subscriptions!B9976:B10004,subscriptions!C9976:C10004)</f>
        <v>Roam</v>
      </c>
      <c r="Q9976" s="10" t="s">
        <v>128</v>
      </c>
      <c r="R9976" s="10" t="s">
        <v>148</v>
      </c>
      <c r="S9976" s="10" t="s">
        <v>1412</v>
      </c>
    </row>
    <row r="9977">
      <c r="A9977" s="1" t="s">
        <v>12421</v>
      </c>
      <c r="B9977" s="1" t="s">
        <v>472</v>
      </c>
      <c r="C9977" s="1" t="s">
        <v>1507</v>
      </c>
      <c r="D9977" s="1" t="s">
        <v>27</v>
      </c>
      <c r="E9977" s="1" t="s">
        <v>219</v>
      </c>
      <c r="F9977" s="1" t="s">
        <v>971</v>
      </c>
      <c r="G9977" s="1" t="s">
        <v>30360</v>
      </c>
      <c r="H9977" s="1" t="s">
        <v>30361</v>
      </c>
      <c r="I9977" s="4">
        <v>84.38285879629629</v>
      </c>
      <c r="J9977" s="1">
        <v>359.14</v>
      </c>
      <c r="K9977" s="1">
        <v>66.04</v>
      </c>
      <c r="M9977" s="10">
        <f t="array" ref="M9977">_xlfn.XLOOKUP(A9977,subscriptions!B9977:B10004,subscriptions!D9977:D10004)</f>
        <v>250</v>
      </c>
      <c r="N9977" s="10">
        <f t="array" ref="N9977">_xlfn.XLOOKUP(A9977,subscriptions!B9977:B10004,subscriptions!G9977:G10004)</f>
        <v>0</v>
      </c>
      <c r="O9977" s="10">
        <v>250.0</v>
      </c>
      <c r="P9977" s="10" t="str">
        <f t="array" ref="P9977">_xlfn.XLOOKUP(A9977,subscriptions!B9977:B10004,subscriptions!C9977:C10004)</f>
        <v>Business</v>
      </c>
      <c r="Q9977" s="10" t="s">
        <v>173</v>
      </c>
      <c r="R9977" s="10" t="s">
        <v>129</v>
      </c>
      <c r="S9977" s="10" t="s">
        <v>671</v>
      </c>
    </row>
    <row r="9978">
      <c r="A9978" s="1" t="s">
        <v>12422</v>
      </c>
      <c r="B9978" s="1" t="s">
        <v>1044</v>
      </c>
      <c r="C9978" s="1" t="s">
        <v>750</v>
      </c>
      <c r="D9978" s="1" t="s">
        <v>27</v>
      </c>
      <c r="E9978" s="1" t="s">
        <v>714</v>
      </c>
      <c r="F9978" s="1" t="s">
        <v>2171</v>
      </c>
      <c r="G9978" s="1" t="s">
        <v>30362</v>
      </c>
      <c r="H9978" s="1" t="s">
        <v>30363</v>
      </c>
      <c r="I9978" s="4">
        <v>84.38082175925926</v>
      </c>
      <c r="J9978" s="1">
        <v>1046.39</v>
      </c>
      <c r="K9978" s="1">
        <v>205.99</v>
      </c>
      <c r="M9978" s="10">
        <f t="array" ref="M9978">_xlfn.XLOOKUP(A9978,subscriptions!B9978:B10004,subscriptions!D9978:D10004)</f>
        <v>120</v>
      </c>
      <c r="N9978" s="10">
        <f t="array" ref="N9978">_xlfn.XLOOKUP(A9978,subscriptions!B9978:B10004,subscriptions!G9978:G10004)</f>
        <v>5</v>
      </c>
      <c r="O9978" s="10">
        <v>114.0</v>
      </c>
      <c r="P9978" s="10" t="str">
        <f t="array" ref="P9978">_xlfn.XLOOKUP(A9978,subscriptions!B9978:B10004,subscriptions!C9978:C10004)</f>
        <v>Residential</v>
      </c>
      <c r="Q9978" s="10" t="s">
        <v>194</v>
      </c>
      <c r="R9978" s="10" t="s">
        <v>212</v>
      </c>
      <c r="S9978" s="10" t="s">
        <v>762</v>
      </c>
    </row>
    <row r="9979">
      <c r="A9979" s="1" t="s">
        <v>12423</v>
      </c>
      <c r="B9979" s="1" t="s">
        <v>686</v>
      </c>
      <c r="C9979" s="1" t="s">
        <v>827</v>
      </c>
      <c r="D9979" s="1" t="s">
        <v>153</v>
      </c>
      <c r="E9979" s="1" t="s">
        <v>111</v>
      </c>
      <c r="F9979" s="1" t="s">
        <v>1855</v>
      </c>
      <c r="G9979" s="1" t="s">
        <v>30364</v>
      </c>
      <c r="H9979" s="1" t="s">
        <v>30365</v>
      </c>
      <c r="I9979" s="4">
        <v>84.33641203703704</v>
      </c>
      <c r="J9979" s="1">
        <v>2709.5</v>
      </c>
      <c r="K9979" s="1">
        <v>657.27</v>
      </c>
      <c r="M9979" s="10">
        <f t="array" ref="M9979">_xlfn.XLOOKUP(A9979,subscriptions!B9979:B10004,subscriptions!D9979:D10004)</f>
        <v>120</v>
      </c>
      <c r="N9979" s="10">
        <f t="array" ref="N9979">_xlfn.XLOOKUP(A9979,subscriptions!B9979:B10004,subscriptions!G9979:G10004)</f>
        <v>10</v>
      </c>
      <c r="O9979" s="10">
        <v>108.0</v>
      </c>
      <c r="P9979" s="10" t="str">
        <f t="array" ref="P9979">_xlfn.XLOOKUP(A9979,subscriptions!B9979:B10004,subscriptions!C9979:C10004)</f>
        <v>Residential</v>
      </c>
      <c r="Q9979" s="10" t="s">
        <v>128</v>
      </c>
      <c r="R9979" s="10" t="s">
        <v>212</v>
      </c>
      <c r="S9979" s="10" t="s">
        <v>1971</v>
      </c>
    </row>
    <row r="9980">
      <c r="A9980" s="1" t="s">
        <v>12424</v>
      </c>
      <c r="B9980" s="1" t="s">
        <v>109</v>
      </c>
      <c r="C9980" s="1" t="s">
        <v>296</v>
      </c>
      <c r="D9980" s="1" t="s">
        <v>27</v>
      </c>
      <c r="E9980" s="1" t="s">
        <v>28</v>
      </c>
      <c r="F9980" s="1" t="s">
        <v>687</v>
      </c>
      <c r="G9980" s="1" t="s">
        <v>30366</v>
      </c>
      <c r="H9980" s="1" t="s">
        <v>30367</v>
      </c>
      <c r="I9980" s="4">
        <v>84.29872685185185</v>
      </c>
      <c r="J9980" s="1">
        <v>4562.06</v>
      </c>
      <c r="K9980" s="1">
        <v>795.27</v>
      </c>
      <c r="M9980" s="10">
        <f t="array" ref="M9980">_xlfn.XLOOKUP(A9980,subscriptions!B9980:B10004,subscriptions!D9980:D10004)</f>
        <v>50</v>
      </c>
      <c r="N9980" s="10">
        <f t="array" ref="N9980">_xlfn.XLOOKUP(A9980,subscriptions!B9980:B10004,subscriptions!G9980:G10004)</f>
        <v>20</v>
      </c>
      <c r="O9980" s="10">
        <v>40.0</v>
      </c>
      <c r="P9980" s="10" t="str">
        <f t="array" ref="P9980">_xlfn.XLOOKUP(A9980,subscriptions!B9980:B10004,subscriptions!C9980:C10004)</f>
        <v>Mini</v>
      </c>
      <c r="Q9980" s="10" t="s">
        <v>128</v>
      </c>
      <c r="R9980" s="10" t="s">
        <v>148</v>
      </c>
      <c r="S9980" s="10" t="s">
        <v>276</v>
      </c>
    </row>
    <row r="9981">
      <c r="A9981" s="1" t="s">
        <v>12425</v>
      </c>
      <c r="B9981" s="1" t="s">
        <v>1173</v>
      </c>
      <c r="C9981" s="1" t="s">
        <v>605</v>
      </c>
      <c r="D9981" s="1" t="s">
        <v>27</v>
      </c>
      <c r="E9981" s="1" t="s">
        <v>262</v>
      </c>
      <c r="F9981" s="1" t="s">
        <v>674</v>
      </c>
      <c r="G9981" s="1" t="s">
        <v>30368</v>
      </c>
      <c r="H9981" s="1" t="s">
        <v>30369</v>
      </c>
      <c r="I9981" s="4">
        <v>84.17028935185185</v>
      </c>
      <c r="J9981" s="1">
        <v>1558.72</v>
      </c>
      <c r="K9981" s="1">
        <v>271.76</v>
      </c>
      <c r="M9981" s="10">
        <f t="array" ref="M9981">_xlfn.XLOOKUP(A9981,subscriptions!B9981:B10004,subscriptions!D9981:D10004)</f>
        <v>120</v>
      </c>
      <c r="N9981" s="10">
        <f t="array" ref="N9981">_xlfn.XLOOKUP(A9981,subscriptions!B9981:B10004,subscriptions!G9981:G10004)</f>
        <v>0</v>
      </c>
      <c r="O9981" s="10">
        <v>120.0</v>
      </c>
      <c r="P9981" s="10" t="str">
        <f t="array" ref="P9981">_xlfn.XLOOKUP(A9981,subscriptions!B9981:B10004,subscriptions!C9981:C10004)</f>
        <v>Residential</v>
      </c>
      <c r="Q9981" s="10" t="s">
        <v>173</v>
      </c>
      <c r="R9981" s="10" t="s">
        <v>212</v>
      </c>
      <c r="S9981" s="10" t="s">
        <v>2494</v>
      </c>
    </row>
    <row r="9982">
      <c r="A9982" s="1" t="s">
        <v>12427</v>
      </c>
      <c r="B9982" s="1" t="s">
        <v>6037</v>
      </c>
      <c r="C9982" s="1" t="s">
        <v>2483</v>
      </c>
      <c r="D9982" s="1" t="s">
        <v>27</v>
      </c>
      <c r="E9982" s="1" t="s">
        <v>111</v>
      </c>
      <c r="F9982" s="1" t="s">
        <v>1855</v>
      </c>
      <c r="G9982" s="1" t="s">
        <v>30370</v>
      </c>
      <c r="H9982" s="1" t="s">
        <v>30371</v>
      </c>
      <c r="I9982" s="4">
        <v>84.25163194444444</v>
      </c>
      <c r="J9982" s="1">
        <v>705.21</v>
      </c>
      <c r="K9982" s="1">
        <v>125.19</v>
      </c>
      <c r="M9982" s="10">
        <f t="array" ref="M9982">_xlfn.XLOOKUP(A9982,subscriptions!B9982:B10004,subscriptions!D9982:D10004)</f>
        <v>50</v>
      </c>
      <c r="N9982" s="10">
        <f t="array" ref="N9982">_xlfn.XLOOKUP(A9982,subscriptions!B9982:B10004,subscriptions!G9982:G10004)</f>
        <v>5</v>
      </c>
      <c r="O9982" s="10">
        <v>47.5</v>
      </c>
      <c r="P9982" s="10" t="str">
        <f t="array" ref="P9982">_xlfn.XLOOKUP(A9982,subscriptions!B9982:B10004,subscriptions!C9982:C10004)</f>
        <v>Mini</v>
      </c>
      <c r="Q9982" s="10" t="s">
        <v>194</v>
      </c>
      <c r="R9982" s="10" t="s">
        <v>148</v>
      </c>
      <c r="S9982" s="10" t="s">
        <v>4065</v>
      </c>
    </row>
    <row r="9983">
      <c r="A9983" s="1" t="s">
        <v>12429</v>
      </c>
      <c r="B9983" s="1" t="s">
        <v>132</v>
      </c>
      <c r="C9983" s="1" t="s">
        <v>1100</v>
      </c>
      <c r="D9983" s="1" t="s">
        <v>27</v>
      </c>
      <c r="E9983" s="1" t="s">
        <v>280</v>
      </c>
      <c r="F9983" s="1" t="s">
        <v>376</v>
      </c>
      <c r="G9983" s="1" t="s">
        <v>30372</v>
      </c>
      <c r="H9983" s="1" t="s">
        <v>30373</v>
      </c>
      <c r="I9983" s="4">
        <v>84.30033564814815</v>
      </c>
      <c r="J9983" s="1">
        <v>1436.96</v>
      </c>
      <c r="K9983" s="1">
        <v>147.14</v>
      </c>
      <c r="M9983" s="10">
        <f t="array" ref="M9983">_xlfn.XLOOKUP(A9983,subscriptions!B9983:B10004,subscriptions!D9983:D10004)</f>
        <v>120</v>
      </c>
      <c r="N9983" s="10">
        <f t="array" ref="N9983">_xlfn.XLOOKUP(A9983,subscriptions!B9983:B10004,subscriptions!G9983:G10004)</f>
        <v>10</v>
      </c>
      <c r="O9983" s="10">
        <v>108.0</v>
      </c>
      <c r="P9983" s="10" t="str">
        <f t="array" ref="P9983">_xlfn.XLOOKUP(A9983,subscriptions!B9983:B10004,subscriptions!C9983:C10004)</f>
        <v>Residential</v>
      </c>
      <c r="Q9983" s="10" t="s">
        <v>128</v>
      </c>
      <c r="R9983" s="10" t="s">
        <v>212</v>
      </c>
      <c r="S9983" s="10" t="s">
        <v>1172</v>
      </c>
    </row>
    <row r="9984">
      <c r="A9984" s="1" t="s">
        <v>12430</v>
      </c>
      <c r="B9984" s="1" t="s">
        <v>1624</v>
      </c>
      <c r="C9984" s="1" t="s">
        <v>764</v>
      </c>
      <c r="D9984" s="1" t="s">
        <v>27</v>
      </c>
      <c r="E9984" s="1" t="s">
        <v>111</v>
      </c>
      <c r="F9984" s="1" t="s">
        <v>1917</v>
      </c>
      <c r="G9984" s="1" t="s">
        <v>30374</v>
      </c>
      <c r="H9984" s="1" t="s">
        <v>30375</v>
      </c>
      <c r="I9984" s="4">
        <v>84.33909722222222</v>
      </c>
      <c r="J9984" s="1">
        <v>610.95</v>
      </c>
      <c r="K9984" s="1">
        <v>151.06</v>
      </c>
      <c r="M9984" s="10">
        <f t="array" ref="M9984">_xlfn.XLOOKUP(A9984,subscriptions!B9984:B10004,subscriptions!D9984:D10004)</f>
        <v>250</v>
      </c>
      <c r="N9984" s="10">
        <f t="array" ref="N9984">_xlfn.XLOOKUP(A9984,subscriptions!B9984:B10004,subscriptions!G9984:G10004)</f>
        <v>20</v>
      </c>
      <c r="O9984" s="10">
        <v>200.0</v>
      </c>
      <c r="P9984" s="10" t="str">
        <f t="array" ref="P9984">_xlfn.XLOOKUP(A9984,subscriptions!B9984:B10004,subscriptions!C9984:C10004)</f>
        <v>Business</v>
      </c>
      <c r="Q9984" s="10" t="s">
        <v>128</v>
      </c>
      <c r="R9984" s="10" t="s">
        <v>129</v>
      </c>
      <c r="S9984" s="10" t="s">
        <v>2016</v>
      </c>
    </row>
    <row r="9985">
      <c r="A9985" s="1" t="s">
        <v>12431</v>
      </c>
      <c r="B9985" s="1" t="s">
        <v>842</v>
      </c>
      <c r="C9985" s="1" t="s">
        <v>658</v>
      </c>
      <c r="D9985" s="1" t="s">
        <v>27</v>
      </c>
      <c r="E9985" s="1" t="s">
        <v>111</v>
      </c>
      <c r="F9985" s="1" t="s">
        <v>1263</v>
      </c>
      <c r="G9985" s="1" t="s">
        <v>30376</v>
      </c>
      <c r="H9985" s="1" t="s">
        <v>30377</v>
      </c>
      <c r="I9985" s="4">
        <v>84.21533564814816</v>
      </c>
      <c r="J9985" s="1">
        <v>3658.98</v>
      </c>
      <c r="K9985" s="1">
        <v>692.68</v>
      </c>
      <c r="M9985" s="10">
        <f t="array" ref="M9985">_xlfn.XLOOKUP(A9985,subscriptions!B9985:B10004,subscriptions!D9985:D10004)</f>
        <v>80</v>
      </c>
      <c r="N9985" s="10">
        <f t="array" ref="N9985">_xlfn.XLOOKUP(A9985,subscriptions!B9985:B10004,subscriptions!G9985:G10004)</f>
        <v>0</v>
      </c>
      <c r="O9985" s="10">
        <v>80.0</v>
      </c>
      <c r="P9985" s="10" t="str">
        <f t="array" ref="P9985">_xlfn.XLOOKUP(A9985,subscriptions!B9985:B10004,subscriptions!C9985:C10004)</f>
        <v>Roam</v>
      </c>
      <c r="Q9985" s="10" t="s">
        <v>173</v>
      </c>
      <c r="R9985" s="10" t="s">
        <v>148</v>
      </c>
      <c r="S9985" s="10" t="s">
        <v>1212</v>
      </c>
    </row>
    <row r="9986">
      <c r="A9986" s="1" t="s">
        <v>12432</v>
      </c>
      <c r="B9986" s="1" t="s">
        <v>2096</v>
      </c>
      <c r="C9986" s="1" t="s">
        <v>1388</v>
      </c>
      <c r="D9986" s="1" t="s">
        <v>27</v>
      </c>
      <c r="E9986" s="1" t="s">
        <v>332</v>
      </c>
      <c r="F9986" s="1" t="s">
        <v>788</v>
      </c>
      <c r="G9986" s="1" t="s">
        <v>30378</v>
      </c>
      <c r="H9986" s="1" t="s">
        <v>30379</v>
      </c>
      <c r="I9986" s="4">
        <v>84.41962962962963</v>
      </c>
      <c r="J9986" s="1">
        <v>3114.96</v>
      </c>
      <c r="K9986" s="1">
        <v>457.19</v>
      </c>
      <c r="M9986" s="10">
        <f t="array" ref="M9986">_xlfn.XLOOKUP(A9986,subscriptions!B9986:B10004,subscriptions!D9986:D10004)</f>
        <v>120</v>
      </c>
      <c r="N9986" s="10">
        <f t="array" ref="N9986">_xlfn.XLOOKUP(A9986,subscriptions!B9986:B10004,subscriptions!G9986:G10004)</f>
        <v>5</v>
      </c>
      <c r="O9986" s="10">
        <v>114.0</v>
      </c>
      <c r="P9986" s="10" t="str">
        <f t="array" ref="P9986">_xlfn.XLOOKUP(A9986,subscriptions!B9986:B10004,subscriptions!C9986:C10004)</f>
        <v>Residential</v>
      </c>
      <c r="Q9986" s="10" t="s">
        <v>194</v>
      </c>
      <c r="R9986" s="10" t="s">
        <v>212</v>
      </c>
      <c r="S9986" s="10" t="s">
        <v>1525</v>
      </c>
    </row>
    <row r="9987">
      <c r="A9987" s="1" t="s">
        <v>12433</v>
      </c>
      <c r="B9987" s="1" t="s">
        <v>2279</v>
      </c>
      <c r="C9987" s="1" t="s">
        <v>296</v>
      </c>
      <c r="D9987" s="1" t="s">
        <v>153</v>
      </c>
      <c r="E9987" s="1" t="s">
        <v>714</v>
      </c>
      <c r="F9987" s="1" t="s">
        <v>2562</v>
      </c>
      <c r="G9987" s="1" t="s">
        <v>30380</v>
      </c>
      <c r="H9987" s="1" t="s">
        <v>30381</v>
      </c>
      <c r="I9987" s="4">
        <v>84.34106481481481</v>
      </c>
      <c r="J9987" s="1">
        <v>1275.45</v>
      </c>
      <c r="K9987" s="1">
        <v>205.87</v>
      </c>
      <c r="M9987" s="10">
        <f t="array" ref="M9987">_xlfn.XLOOKUP(A9987,subscriptions!B9987:B10004,subscriptions!D9987:D10004)</f>
        <v>50</v>
      </c>
      <c r="N9987" s="10">
        <f t="array" ref="N9987">_xlfn.XLOOKUP(A9987,subscriptions!B9987:B10004,subscriptions!G9987:G10004)</f>
        <v>10</v>
      </c>
      <c r="O9987" s="10">
        <v>45.0</v>
      </c>
      <c r="P9987" s="10" t="str">
        <f t="array" ref="P9987">_xlfn.XLOOKUP(A9987,subscriptions!B9987:B10004,subscriptions!C9987:C10004)</f>
        <v>Mini</v>
      </c>
      <c r="Q9987" s="10" t="s">
        <v>128</v>
      </c>
      <c r="R9987" s="10" t="s">
        <v>148</v>
      </c>
      <c r="S9987" s="10" t="s">
        <v>259</v>
      </c>
    </row>
    <row r="9988">
      <c r="A9988" s="1" t="s">
        <v>12434</v>
      </c>
      <c r="B9988" s="1" t="s">
        <v>2327</v>
      </c>
      <c r="C9988" s="1" t="s">
        <v>110</v>
      </c>
      <c r="D9988" s="1" t="s">
        <v>27</v>
      </c>
      <c r="E9988" s="1" t="s">
        <v>262</v>
      </c>
      <c r="F9988" s="1" t="s">
        <v>2853</v>
      </c>
      <c r="G9988" s="1" t="s">
        <v>30382</v>
      </c>
      <c r="H9988" s="1" t="s">
        <v>30383</v>
      </c>
      <c r="I9988" s="4">
        <v>84.2946875</v>
      </c>
      <c r="J9988" s="1">
        <v>639.12</v>
      </c>
      <c r="K9988" s="1">
        <v>98.87</v>
      </c>
      <c r="M9988" s="10">
        <f t="array" ref="M9988">_xlfn.XLOOKUP(A9988,subscriptions!B9988:B10004,subscriptions!D9988:D10004)</f>
        <v>80</v>
      </c>
      <c r="N9988" s="10">
        <f t="array" ref="N9988">_xlfn.XLOOKUP(A9988,subscriptions!B9988:B10004,subscriptions!G9988:G10004)</f>
        <v>20</v>
      </c>
      <c r="O9988" s="10">
        <v>64.0</v>
      </c>
      <c r="P9988" s="10" t="str">
        <f t="array" ref="P9988">_xlfn.XLOOKUP(A9988,subscriptions!B9988:B10004,subscriptions!C9988:C10004)</f>
        <v>Roam</v>
      </c>
      <c r="Q9988" s="10" t="s">
        <v>128</v>
      </c>
      <c r="R9988" s="10" t="s">
        <v>148</v>
      </c>
      <c r="S9988" s="10" t="s">
        <v>2075</v>
      </c>
    </row>
    <row r="9989">
      <c r="A9989" s="1" t="s">
        <v>12435</v>
      </c>
      <c r="B9989" s="1" t="s">
        <v>1262</v>
      </c>
      <c r="C9989" s="1" t="s">
        <v>1876</v>
      </c>
      <c r="D9989" s="1" t="s">
        <v>27</v>
      </c>
      <c r="E9989" s="1" t="s">
        <v>239</v>
      </c>
      <c r="F9989" s="1" t="s">
        <v>606</v>
      </c>
      <c r="G9989" s="1" t="s">
        <v>30384</v>
      </c>
      <c r="H9989" s="1" t="s">
        <v>30385</v>
      </c>
      <c r="I9989" s="4">
        <v>84.29461805555556</v>
      </c>
      <c r="J9989" s="1">
        <v>570.91</v>
      </c>
      <c r="K9989" s="1">
        <v>58.32</v>
      </c>
      <c r="M9989" s="10">
        <f t="array" ref="M9989">_xlfn.XLOOKUP(A9989,subscriptions!B9989:B10004,subscriptions!D9989:D10004)</f>
        <v>120</v>
      </c>
      <c r="N9989" s="10">
        <f t="array" ref="N9989">_xlfn.XLOOKUP(A9989,subscriptions!B9989:B10004,subscriptions!G9989:G10004)</f>
        <v>0</v>
      </c>
      <c r="O9989" s="10">
        <v>120.0</v>
      </c>
      <c r="P9989" s="10" t="str">
        <f t="array" ref="P9989">_xlfn.XLOOKUP(A9989,subscriptions!B9989:B10004,subscriptions!C9989:C10004)</f>
        <v>Residential</v>
      </c>
      <c r="Q9989" s="10" t="s">
        <v>173</v>
      </c>
      <c r="R9989" s="10" t="s">
        <v>212</v>
      </c>
      <c r="S9989" s="10" t="s">
        <v>2075</v>
      </c>
    </row>
    <row r="9990">
      <c r="A9990" s="1" t="s">
        <v>12436</v>
      </c>
      <c r="B9990" s="1" t="s">
        <v>355</v>
      </c>
      <c r="C9990" s="1" t="s">
        <v>492</v>
      </c>
      <c r="D9990" s="1" t="s">
        <v>153</v>
      </c>
      <c r="E9990" s="1" t="s">
        <v>219</v>
      </c>
      <c r="F9990" s="1" t="s">
        <v>660</v>
      </c>
      <c r="G9990" s="1" t="s">
        <v>30386</v>
      </c>
      <c r="H9990" s="1" t="s">
        <v>30387</v>
      </c>
      <c r="I9990" s="4">
        <v>84.37722222222222</v>
      </c>
      <c r="J9990" s="1">
        <v>100.98</v>
      </c>
      <c r="K9990" s="1">
        <v>39.84</v>
      </c>
      <c r="M9990" s="10">
        <f t="array" ref="M9990">_xlfn.XLOOKUP(A9990,subscriptions!B9990:B10004,subscriptions!D9990:D10004)</f>
        <v>120</v>
      </c>
      <c r="N9990" s="10">
        <f t="array" ref="N9990">_xlfn.XLOOKUP(A9990,subscriptions!B9990:B10004,subscriptions!G9990:G10004)</f>
        <v>5</v>
      </c>
      <c r="O9990" s="10">
        <v>114.0</v>
      </c>
      <c r="P9990" s="10" t="str">
        <f t="array" ref="P9990">_xlfn.XLOOKUP(A9990,subscriptions!B9990:B10004,subscriptions!C9990:C10004)</f>
        <v>Residential</v>
      </c>
      <c r="Q9990" s="10" t="s">
        <v>194</v>
      </c>
      <c r="R9990" s="10" t="s">
        <v>212</v>
      </c>
      <c r="S9990" s="10" t="s">
        <v>1360</v>
      </c>
    </row>
    <row r="9991">
      <c r="A9991" s="1" t="s">
        <v>12437</v>
      </c>
      <c r="B9991" s="1" t="s">
        <v>177</v>
      </c>
      <c r="C9991" s="1" t="s">
        <v>884</v>
      </c>
      <c r="D9991" s="1" t="s">
        <v>153</v>
      </c>
      <c r="E9991" s="1" t="s">
        <v>714</v>
      </c>
      <c r="F9991" s="1" t="s">
        <v>1730</v>
      </c>
      <c r="G9991" s="1" t="s">
        <v>30388</v>
      </c>
      <c r="H9991" s="1" t="s">
        <v>30389</v>
      </c>
      <c r="I9991" s="4">
        <v>84.37664351851852</v>
      </c>
      <c r="J9991" s="1">
        <v>2587.77</v>
      </c>
      <c r="K9991" s="1">
        <v>360.49</v>
      </c>
      <c r="M9991" s="10">
        <f t="array" ref="M9991">_xlfn.XLOOKUP(A9991,subscriptions!B9991:B10004,subscriptions!D9991:D10004)</f>
        <v>120</v>
      </c>
      <c r="N9991" s="10">
        <f t="array" ref="N9991">_xlfn.XLOOKUP(A9991,subscriptions!B9991:B10004,subscriptions!G9991:G10004)</f>
        <v>10</v>
      </c>
      <c r="O9991" s="10">
        <v>108.0</v>
      </c>
      <c r="P9991" s="10" t="str">
        <f t="array" ref="P9991">_xlfn.XLOOKUP(A9991,subscriptions!B9991:B10004,subscriptions!C9991:C10004)</f>
        <v>Residential</v>
      </c>
      <c r="Q9991" s="10" t="s">
        <v>128</v>
      </c>
      <c r="R9991" s="10" t="s">
        <v>212</v>
      </c>
      <c r="S9991" s="10" t="s">
        <v>3910</v>
      </c>
    </row>
    <row r="9992">
      <c r="A9992" s="1" t="s">
        <v>12438</v>
      </c>
      <c r="B9992" s="1" t="s">
        <v>4627</v>
      </c>
      <c r="C9992" s="1" t="s">
        <v>1678</v>
      </c>
      <c r="D9992" s="1" t="s">
        <v>27</v>
      </c>
      <c r="E9992" s="1" t="s">
        <v>179</v>
      </c>
      <c r="F9992" s="1" t="s">
        <v>844</v>
      </c>
      <c r="G9992" s="1" t="s">
        <v>30390</v>
      </c>
      <c r="H9992" s="1" t="s">
        <v>30391</v>
      </c>
      <c r="I9992" s="4">
        <v>84.29952546296296</v>
      </c>
      <c r="J9992" s="1">
        <v>947.8</v>
      </c>
      <c r="K9992" s="1">
        <v>107.03</v>
      </c>
      <c r="L9992" s="1">
        <v>100.0</v>
      </c>
      <c r="M9992" s="10">
        <f t="array" ref="M9992">_xlfn.XLOOKUP(A9992,subscriptions!B9992:B10004,subscriptions!D9992:D10004)</f>
        <v>120</v>
      </c>
      <c r="N9992" s="10">
        <f t="array" ref="N9992">_xlfn.XLOOKUP(A9992,subscriptions!B9992:B10004,subscriptions!G9992:G10004)</f>
        <v>20</v>
      </c>
      <c r="O9992" s="10">
        <v>96.0</v>
      </c>
      <c r="P9992" s="10" t="str">
        <f t="array" ref="P9992">_xlfn.XLOOKUP(A9992,subscriptions!B9992:B10004,subscriptions!C9992:C10004)</f>
        <v>Residential</v>
      </c>
      <c r="Q9992" s="10" t="s">
        <v>128</v>
      </c>
      <c r="R9992" s="10" t="s">
        <v>148</v>
      </c>
      <c r="S9992" s="10" t="s">
        <v>522</v>
      </c>
    </row>
    <row r="9993">
      <c r="A9993" s="1" t="s">
        <v>12441</v>
      </c>
      <c r="B9993" s="1" t="s">
        <v>1027</v>
      </c>
      <c r="C9993" s="1" t="s">
        <v>1507</v>
      </c>
      <c r="D9993" s="1" t="s">
        <v>153</v>
      </c>
      <c r="E9993" s="1" t="s">
        <v>262</v>
      </c>
      <c r="F9993" s="1" t="s">
        <v>392</v>
      </c>
      <c r="G9993" s="1" t="s">
        <v>30392</v>
      </c>
      <c r="H9993" s="1" t="s">
        <v>30393</v>
      </c>
      <c r="I9993" s="4">
        <v>84.20909722222223</v>
      </c>
      <c r="J9993" s="1">
        <v>639.86</v>
      </c>
      <c r="K9993" s="1">
        <v>84.26</v>
      </c>
      <c r="M9993" s="10">
        <f t="array" ref="M9993">_xlfn.XLOOKUP(A9993,subscriptions!B9993:B10004,subscriptions!D9993:D10004)</f>
        <v>120</v>
      </c>
      <c r="N9993" s="10">
        <f t="array" ref="N9993">_xlfn.XLOOKUP(A9993,subscriptions!B9993:B10004,subscriptions!G9993:G10004)</f>
        <v>0</v>
      </c>
      <c r="O9993" s="10">
        <v>120.0</v>
      </c>
      <c r="P9993" s="10" t="str">
        <f t="array" ref="P9993">_xlfn.XLOOKUP(A9993,subscriptions!B9993:B10004,subscriptions!C9993:C10004)</f>
        <v>Residential</v>
      </c>
      <c r="Q9993" s="10" t="s">
        <v>173</v>
      </c>
      <c r="R9993" s="10" t="s">
        <v>212</v>
      </c>
      <c r="S9993" s="10" t="s">
        <v>1374</v>
      </c>
    </row>
    <row r="9994">
      <c r="A9994" s="1" t="s">
        <v>12442</v>
      </c>
      <c r="B9994" s="1" t="s">
        <v>1491</v>
      </c>
      <c r="C9994" s="1" t="s">
        <v>1678</v>
      </c>
      <c r="D9994" s="1" t="s">
        <v>153</v>
      </c>
      <c r="E9994" s="1" t="s">
        <v>28</v>
      </c>
      <c r="F9994" s="1" t="s">
        <v>2097</v>
      </c>
      <c r="G9994" s="1" t="s">
        <v>30394</v>
      </c>
      <c r="H9994" s="1" t="s">
        <v>30395</v>
      </c>
      <c r="I9994" s="4">
        <v>84.21194444444444</v>
      </c>
      <c r="J9994" s="1">
        <v>1005.46</v>
      </c>
      <c r="K9994" s="1">
        <v>94.19</v>
      </c>
      <c r="M9994" s="10">
        <f t="array" ref="M9994">_xlfn.XLOOKUP(A9994,subscriptions!B9994:B10004,subscriptions!D9994:D10004)</f>
        <v>120</v>
      </c>
      <c r="N9994" s="10">
        <f t="array" ref="N9994">_xlfn.XLOOKUP(A9994,subscriptions!B9994:B10004,subscriptions!G9994:G10004)</f>
        <v>5</v>
      </c>
      <c r="O9994" s="10">
        <v>114.0</v>
      </c>
      <c r="P9994" s="10" t="str">
        <f t="array" ref="P9994">_xlfn.XLOOKUP(A9994,subscriptions!B9994:B10004,subscriptions!C9994:C10004)</f>
        <v>Residential</v>
      </c>
      <c r="Q9994" s="10" t="s">
        <v>194</v>
      </c>
      <c r="R9994" s="10" t="s">
        <v>212</v>
      </c>
      <c r="S9994" s="10" t="s">
        <v>857</v>
      </c>
    </row>
    <row r="9995">
      <c r="A9995" s="1" t="s">
        <v>12443</v>
      </c>
      <c r="B9995" s="1" t="s">
        <v>329</v>
      </c>
      <c r="C9995" s="1" t="s">
        <v>800</v>
      </c>
      <c r="D9995" s="1" t="s">
        <v>27</v>
      </c>
      <c r="E9995" s="1" t="s">
        <v>111</v>
      </c>
      <c r="F9995" s="1" t="s">
        <v>1855</v>
      </c>
      <c r="G9995" s="1" t="s">
        <v>30396</v>
      </c>
      <c r="H9995" s="1" t="s">
        <v>30397</v>
      </c>
      <c r="I9995" s="4">
        <v>84.1724074074074</v>
      </c>
      <c r="J9995" s="1">
        <v>2611.72</v>
      </c>
      <c r="K9995" s="1">
        <v>664.74</v>
      </c>
      <c r="M9995" s="10">
        <f t="array" ref="M9995">_xlfn.XLOOKUP(A9995,subscriptions!B9995:B10004,subscriptions!D9995:D10004)</f>
        <v>120</v>
      </c>
      <c r="N9995" s="10">
        <f t="array" ref="N9995">_xlfn.XLOOKUP(A9995,subscriptions!B9995:B10004,subscriptions!G9995:G10004)</f>
        <v>10</v>
      </c>
      <c r="O9995" s="10">
        <v>108.0</v>
      </c>
      <c r="P9995" s="10" t="str">
        <f t="array" ref="P9995">_xlfn.XLOOKUP(A9995,subscriptions!B9995:B10004,subscriptions!C9995:C10004)</f>
        <v>Residential</v>
      </c>
      <c r="Q9995" s="10" t="s">
        <v>128</v>
      </c>
      <c r="R9995" s="10" t="s">
        <v>212</v>
      </c>
      <c r="S9995" s="10" t="s">
        <v>1637</v>
      </c>
    </row>
    <row r="9996">
      <c r="A9996" s="1" t="s">
        <v>12444</v>
      </c>
      <c r="B9996" s="1" t="s">
        <v>4627</v>
      </c>
      <c r="C9996" s="1" t="s">
        <v>871</v>
      </c>
      <c r="D9996" s="1" t="s">
        <v>27</v>
      </c>
      <c r="E9996" s="1" t="s">
        <v>262</v>
      </c>
      <c r="F9996" s="1" t="s">
        <v>885</v>
      </c>
      <c r="G9996" s="1" t="s">
        <v>30398</v>
      </c>
      <c r="H9996" s="1" t="s">
        <v>30399</v>
      </c>
      <c r="I9996" s="4">
        <v>84.34106481481481</v>
      </c>
      <c r="J9996" s="1">
        <v>249.64</v>
      </c>
      <c r="K9996" s="1">
        <v>61.68</v>
      </c>
      <c r="M9996" s="10">
        <f t="array" ref="M9996">_xlfn.XLOOKUP(A9996,subscriptions!B9996:B10004,subscriptions!D9996:D10004)</f>
        <v>120</v>
      </c>
      <c r="N9996" s="10">
        <f t="array" ref="N9996">_xlfn.XLOOKUP(A9996,subscriptions!B9996:B10004,subscriptions!G9996:G10004)</f>
        <v>20</v>
      </c>
      <c r="O9996" s="10">
        <v>96.0</v>
      </c>
      <c r="P9996" s="10" t="str">
        <f t="array" ref="P9996">_xlfn.XLOOKUP(A9996,subscriptions!B9996:B10004,subscriptions!C9996:C10004)</f>
        <v>Residential</v>
      </c>
      <c r="Q9996" s="10" t="s">
        <v>128</v>
      </c>
      <c r="R9996" s="10" t="s">
        <v>148</v>
      </c>
      <c r="S9996" s="10" t="s">
        <v>259</v>
      </c>
    </row>
    <row r="9997">
      <c r="A9997" s="1" t="s">
        <v>12445</v>
      </c>
      <c r="B9997" s="1" t="s">
        <v>2327</v>
      </c>
      <c r="C9997" s="1" t="s">
        <v>1507</v>
      </c>
      <c r="D9997" s="1" t="s">
        <v>27</v>
      </c>
      <c r="E9997" s="1" t="s">
        <v>262</v>
      </c>
      <c r="F9997" s="1" t="s">
        <v>2985</v>
      </c>
      <c r="G9997" s="1" t="s">
        <v>30400</v>
      </c>
      <c r="H9997" s="1" t="s">
        <v>30401</v>
      </c>
      <c r="I9997" s="4">
        <v>84.41886574074074</v>
      </c>
      <c r="J9997" s="1">
        <v>2974.26</v>
      </c>
      <c r="K9997" s="1">
        <v>296.98</v>
      </c>
      <c r="M9997" s="10">
        <f t="array" ref="M9997">_xlfn.XLOOKUP(A9997,subscriptions!B9997:B10004,subscriptions!D9997:D10004)</f>
        <v>80</v>
      </c>
      <c r="N9997" s="10">
        <f t="array" ref="N9997">_xlfn.XLOOKUP(A9997,subscriptions!B9997:B10004,subscriptions!G9997:G10004)</f>
        <v>0</v>
      </c>
      <c r="O9997" s="10">
        <v>80.0</v>
      </c>
      <c r="P9997" s="10" t="str">
        <f t="array" ref="P9997">_xlfn.XLOOKUP(A9997,subscriptions!B9997:B10004,subscriptions!C9997:C10004)</f>
        <v>Roam</v>
      </c>
      <c r="Q9997" s="10" t="s">
        <v>173</v>
      </c>
      <c r="R9997" s="10" t="s">
        <v>148</v>
      </c>
      <c r="S9997" s="10" t="s">
        <v>1822</v>
      </c>
    </row>
    <row r="9998">
      <c r="A9998" s="1" t="s">
        <v>12446</v>
      </c>
      <c r="B9998" s="1" t="s">
        <v>1664</v>
      </c>
      <c r="C9998" s="1" t="s">
        <v>473</v>
      </c>
      <c r="D9998" s="1" t="s">
        <v>153</v>
      </c>
      <c r="E9998" s="1" t="s">
        <v>280</v>
      </c>
      <c r="F9998" s="1" t="s">
        <v>1706</v>
      </c>
      <c r="G9998" s="1" t="s">
        <v>30402</v>
      </c>
      <c r="H9998" s="1" t="s">
        <v>30403</v>
      </c>
      <c r="I9998" s="4">
        <v>84.25438657407408</v>
      </c>
      <c r="J9998" s="1">
        <v>3466.97</v>
      </c>
      <c r="K9998" s="1">
        <v>692.17</v>
      </c>
      <c r="M9998" s="10">
        <f t="array" ref="M9998">_xlfn.XLOOKUP(A9998,subscriptions!B9998:B10004,subscriptions!D9998:D10004)</f>
        <v>120</v>
      </c>
      <c r="N9998" s="10">
        <f t="array" ref="N9998">_xlfn.XLOOKUP(A9998,subscriptions!B9998:B10004,subscriptions!G9998:G10004)</f>
        <v>5</v>
      </c>
      <c r="O9998" s="10">
        <v>114.0</v>
      </c>
      <c r="P9998" s="10" t="str">
        <f t="array" ref="P9998">_xlfn.XLOOKUP(A9998,subscriptions!B9998:B10004,subscriptions!C9998:C10004)</f>
        <v>Residential</v>
      </c>
      <c r="Q9998" s="10" t="s">
        <v>194</v>
      </c>
      <c r="R9998" s="10" t="s">
        <v>212</v>
      </c>
      <c r="S9998" s="10" t="s">
        <v>2046</v>
      </c>
    </row>
    <row r="9999">
      <c r="A9999" s="1" t="s">
        <v>12447</v>
      </c>
      <c r="B9999" s="1" t="s">
        <v>2096</v>
      </c>
      <c r="C9999" s="1" t="s">
        <v>218</v>
      </c>
      <c r="D9999" s="1" t="s">
        <v>27</v>
      </c>
      <c r="E9999" s="1" t="s">
        <v>179</v>
      </c>
      <c r="F9999" s="1" t="s">
        <v>844</v>
      </c>
      <c r="G9999" s="1" t="s">
        <v>30404</v>
      </c>
      <c r="H9999" s="1" t="s">
        <v>30405</v>
      </c>
      <c r="I9999" s="4">
        <v>84.21398148148148</v>
      </c>
      <c r="J9999" s="1">
        <v>4447.95</v>
      </c>
      <c r="K9999" s="1">
        <v>1108.0</v>
      </c>
      <c r="L9999" s="1">
        <v>100.0</v>
      </c>
      <c r="M9999" s="10">
        <f t="array" ref="M9999">_xlfn.XLOOKUP(A9999,subscriptions!B9999:B10004,subscriptions!D9999:D10004)</f>
        <v>50</v>
      </c>
      <c r="N9999" s="10">
        <f t="array" ref="N9999">_xlfn.XLOOKUP(A9999,subscriptions!B9999:B10004,subscriptions!G9999:G10004)</f>
        <v>10</v>
      </c>
      <c r="O9999" s="10">
        <v>45.0</v>
      </c>
      <c r="P9999" s="10" t="str">
        <f t="array" ref="P9999">_xlfn.XLOOKUP(A9999,subscriptions!B9999:B10004,subscriptions!C9999:C10004)</f>
        <v>Mini</v>
      </c>
      <c r="Q9999" s="10" t="s">
        <v>128</v>
      </c>
      <c r="R9999" s="10" t="s">
        <v>148</v>
      </c>
      <c r="S9999" s="10" t="s">
        <v>388</v>
      </c>
    </row>
    <row r="10000">
      <c r="A10000" s="1" t="s">
        <v>12448</v>
      </c>
      <c r="B10000" s="1" t="s">
        <v>216</v>
      </c>
      <c r="C10000" s="1" t="s">
        <v>1388</v>
      </c>
      <c r="D10000" s="1" t="s">
        <v>153</v>
      </c>
      <c r="E10000" s="1" t="s">
        <v>262</v>
      </c>
      <c r="F10000" s="1" t="s">
        <v>4344</v>
      </c>
      <c r="G10000" s="1" t="s">
        <v>30406</v>
      </c>
      <c r="H10000" s="1" t="s">
        <v>30407</v>
      </c>
      <c r="I10000" s="4">
        <v>84.2120949074074</v>
      </c>
      <c r="J10000" s="1">
        <v>809.97</v>
      </c>
      <c r="K10000" s="1">
        <v>142.79</v>
      </c>
      <c r="M10000" s="10">
        <f t="array" ref="M10000">_xlfn.XLOOKUP(A10000,subscriptions!B10000:B10004,subscriptions!D10000:D10004)</f>
        <v>120</v>
      </c>
      <c r="N10000" s="10">
        <f t="array" ref="N10000">_xlfn.XLOOKUP(A10000,subscriptions!B10000:B10004,subscriptions!G10000:G10004)</f>
        <v>20</v>
      </c>
      <c r="O10000" s="10">
        <v>96.0</v>
      </c>
      <c r="P10000" s="10" t="str">
        <f t="array" ref="P10000">_xlfn.XLOOKUP(A10000,subscriptions!B10000:B10004,subscriptions!C10000:C10004)</f>
        <v>Residential</v>
      </c>
      <c r="Q10000" s="10" t="s">
        <v>128</v>
      </c>
      <c r="R10000" s="10" t="s">
        <v>148</v>
      </c>
      <c r="S10000" s="10" t="s">
        <v>857</v>
      </c>
    </row>
    <row r="10001">
      <c r="A10001" s="1" t="s">
        <v>12449</v>
      </c>
      <c r="B10001" s="1" t="s">
        <v>772</v>
      </c>
      <c r="C10001" s="1" t="s">
        <v>556</v>
      </c>
      <c r="D10001" s="1" t="s">
        <v>153</v>
      </c>
      <c r="E10001" s="1" t="s">
        <v>280</v>
      </c>
      <c r="F10001" s="1" t="s">
        <v>376</v>
      </c>
      <c r="G10001" s="1" t="s">
        <v>30408</v>
      </c>
      <c r="H10001" s="1" t="s">
        <v>30409</v>
      </c>
      <c r="I10001" s="4">
        <v>84.38297453703704</v>
      </c>
      <c r="J10001" s="1">
        <v>417.2</v>
      </c>
      <c r="K10001" s="1">
        <v>72.71</v>
      </c>
      <c r="M10001" s="10">
        <f t="array" ref="M10001">_xlfn.XLOOKUP(A10001,subscriptions!B10001:B10004,subscriptions!D10001:D10004)</f>
        <v>80</v>
      </c>
      <c r="N10001" s="10">
        <f t="array" ref="N10001">_xlfn.XLOOKUP(A10001,subscriptions!B10001:B10004,subscriptions!G10001:G10004)</f>
        <v>0</v>
      </c>
      <c r="O10001" s="10">
        <v>80.0</v>
      </c>
      <c r="P10001" s="10" t="str">
        <f t="array" ref="P10001">_xlfn.XLOOKUP(A10001,subscriptions!B10001:B10004,subscriptions!C10001:C10004)</f>
        <v>Roam</v>
      </c>
      <c r="Q10001" s="10" t="s">
        <v>173</v>
      </c>
      <c r="R10001" s="10" t="s">
        <v>148</v>
      </c>
      <c r="S10001" s="10" t="s">
        <v>671</v>
      </c>
    </row>
    <row r="10002">
      <c r="A10002" s="1" t="s">
        <v>30410</v>
      </c>
      <c r="B10002" s="1" t="s">
        <v>30411</v>
      </c>
      <c r="C10002" s="1" t="s">
        <v>30412</v>
      </c>
      <c r="D10002" s="1" t="s">
        <v>30413</v>
      </c>
      <c r="E10002" s="1" t="s">
        <v>179</v>
      </c>
      <c r="F10002" s="1" t="s">
        <v>1760</v>
      </c>
      <c r="G10002" s="1" t="s">
        <v>30414</v>
      </c>
      <c r="H10002" s="1" t="s">
        <v>30415</v>
      </c>
      <c r="I10002" s="4">
        <v>84.16765046296297</v>
      </c>
      <c r="J10002" s="1">
        <v>1000.0</v>
      </c>
      <c r="K10002" s="1">
        <v>300.0</v>
      </c>
      <c r="L10002" s="1">
        <v>100.0</v>
      </c>
      <c r="M10002" s="10" t="str">
        <f t="array" ref="M10002">_xlfn.XLOOKUP(A10002,subscriptions!B10002:B10004,subscriptions!D10002:D10004)</f>
        <v>#N/A</v>
      </c>
      <c r="N10002" s="10" t="str">
        <f t="array" ref="N10002">_xlfn.XLOOKUP(A10002,subscriptions!B10002:B10004,subscriptions!G10002:G10004)</f>
        <v>#N/A</v>
      </c>
      <c r="O10002" s="10" t="e">
        <v>#N/A</v>
      </c>
      <c r="P10002" s="10" t="str">
        <f t="array" ref="P10002">_xlfn.XLOOKUP(A10002,subscriptions!B10002:B10004,subscriptions!C10002:C10004)</f>
        <v>#N/A</v>
      </c>
      <c r="Q10002" s="10" t="e">
        <v>#N/A</v>
      </c>
      <c r="R10002" s="10" t="e">
        <v>#N/A</v>
      </c>
      <c r="S10002" s="10" t="s">
        <v>1412</v>
      </c>
    </row>
    <row r="10003">
      <c r="M10003" s="10" t="str">
        <f t="array" ref="M10003">_xlfn.XLOOKUP(A10003,subscriptions!B10003:B10004,subscriptions!D10003:D10004)</f>
        <v>#N/A</v>
      </c>
      <c r="N10003" s="10" t="str">
        <f t="array" ref="N10003">_xlfn.XLOOKUP(A10003,subscriptions!B10003:B10004,subscriptions!G10003:G10004)</f>
        <v>#N/A</v>
      </c>
      <c r="O10003" s="10" t="e">
        <v>#N/A</v>
      </c>
      <c r="P10003" s="10" t="str">
        <f t="array" ref="P10003">_xlfn.XLOOKUP(A10003,subscriptions!B10003:B10004,subscriptions!C10003:C10004)</f>
        <v>#N/A</v>
      </c>
      <c r="Q10003" s="10" t="e">
        <v>#N/A</v>
      </c>
      <c r="R10003" s="10" t="e">
        <v>#N/A</v>
      </c>
      <c r="S10003" s="10" t="s">
        <v>30416</v>
      </c>
    </row>
    <row r="10004">
      <c r="M10004" s="10" t="str">
        <f t="array" ref="M10004">_xlfn.XLOOKUP(A10004,subscriptions!B10004,subscriptions!D10004)</f>
        <v>#REF!</v>
      </c>
      <c r="N10004" s="10" t="str">
        <f t="array" ref="N10004">_xlfn.XLOOKUP(A10004,subscriptions!B10004,subscriptions!G10004)</f>
        <v>#REF!</v>
      </c>
      <c r="O10004" s="10" t="e">
        <v>#REF!</v>
      </c>
      <c r="P10004" s="10" t="str">
        <f t="array" ref="P10004">_xlfn.XLOOKUP(A10004,subscriptions!B10004,subscriptions!C10004)</f>
        <v>#REF!</v>
      </c>
      <c r="Q10004" s="10" t="e">
        <v>#REF!</v>
      </c>
      <c r="R10004" s="10" t="e">
        <v>#REF!</v>
      </c>
      <c r="S10004" s="10" t="s">
        <v>30416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18</v>
      </c>
      <c r="C1" s="1" t="s">
        <v>16</v>
      </c>
      <c r="D1" s="1" t="s">
        <v>12</v>
      </c>
      <c r="E1" s="1" t="s">
        <v>23</v>
      </c>
      <c r="F1" s="1" t="s">
        <v>25</v>
      </c>
      <c r="G1" s="1" t="s">
        <v>13</v>
      </c>
    </row>
    <row r="2">
      <c r="A2" s="1">
        <v>1.0</v>
      </c>
      <c r="B2" s="1" t="s">
        <v>22</v>
      </c>
      <c r="C2" s="1" t="s">
        <v>32</v>
      </c>
      <c r="D2" s="1">
        <v>120.0</v>
      </c>
      <c r="E2" s="1" t="s">
        <v>33</v>
      </c>
      <c r="F2" s="5">
        <v>44927.0</v>
      </c>
      <c r="G2" s="1">
        <v>5.0</v>
      </c>
    </row>
    <row r="3">
      <c r="A3" s="1">
        <v>2.0</v>
      </c>
      <c r="B3" s="1" t="s">
        <v>36</v>
      </c>
      <c r="C3" s="1" t="s">
        <v>37</v>
      </c>
      <c r="D3" s="1">
        <v>250.0</v>
      </c>
      <c r="E3" s="1" t="s">
        <v>38</v>
      </c>
      <c r="F3" s="5">
        <v>44927.0</v>
      </c>
      <c r="G3" s="1">
        <v>10.0</v>
      </c>
    </row>
    <row r="4">
      <c r="A4" s="1">
        <v>3.0</v>
      </c>
      <c r="B4" s="1" t="s">
        <v>39</v>
      </c>
      <c r="C4" s="1" t="s">
        <v>40</v>
      </c>
      <c r="D4" s="1">
        <v>50.0</v>
      </c>
      <c r="E4" s="1" t="s">
        <v>38</v>
      </c>
      <c r="F4" s="5">
        <v>44927.0</v>
      </c>
      <c r="G4" s="1">
        <v>20.0</v>
      </c>
    </row>
    <row r="5">
      <c r="A5" s="1">
        <v>4.0</v>
      </c>
      <c r="B5" s="1" t="s">
        <v>42</v>
      </c>
      <c r="C5" s="1" t="s">
        <v>40</v>
      </c>
      <c r="D5" s="1">
        <v>50.0</v>
      </c>
      <c r="E5" s="1" t="s">
        <v>38</v>
      </c>
      <c r="F5" s="5">
        <v>44927.0</v>
      </c>
      <c r="G5" s="1">
        <v>0.0</v>
      </c>
    </row>
    <row r="6">
      <c r="A6" s="1">
        <v>5.0</v>
      </c>
      <c r="B6" s="1" t="s">
        <v>43</v>
      </c>
      <c r="C6" s="1" t="s">
        <v>40</v>
      </c>
      <c r="D6" s="1">
        <v>50.0</v>
      </c>
      <c r="E6" s="1" t="s">
        <v>45</v>
      </c>
      <c r="F6" s="5">
        <v>44927.0</v>
      </c>
      <c r="G6" s="1">
        <v>5.0</v>
      </c>
    </row>
    <row r="7">
      <c r="A7" s="1">
        <v>6.0</v>
      </c>
      <c r="B7" s="1" t="s">
        <v>46</v>
      </c>
      <c r="C7" s="1" t="s">
        <v>32</v>
      </c>
      <c r="D7" s="1">
        <v>120.0</v>
      </c>
      <c r="E7" s="1" t="s">
        <v>33</v>
      </c>
      <c r="F7" s="5">
        <v>44927.0</v>
      </c>
      <c r="G7" s="1">
        <v>10.0</v>
      </c>
    </row>
    <row r="8">
      <c r="A8" s="1">
        <v>7.0</v>
      </c>
      <c r="B8" s="1" t="s">
        <v>48</v>
      </c>
      <c r="C8" s="1" t="s">
        <v>49</v>
      </c>
      <c r="D8" s="1">
        <v>80.0</v>
      </c>
      <c r="E8" s="1" t="s">
        <v>38</v>
      </c>
      <c r="F8" s="5">
        <v>44927.0</v>
      </c>
      <c r="G8" s="1">
        <v>20.0</v>
      </c>
    </row>
    <row r="9">
      <c r="A9" s="1">
        <v>8.0</v>
      </c>
      <c r="B9" s="1" t="s">
        <v>52</v>
      </c>
      <c r="C9" s="1" t="s">
        <v>32</v>
      </c>
      <c r="D9" s="1">
        <v>120.0</v>
      </c>
      <c r="E9" s="1" t="s">
        <v>38</v>
      </c>
      <c r="F9" s="5">
        <v>44927.0</v>
      </c>
      <c r="G9" s="1">
        <v>0.0</v>
      </c>
    </row>
    <row r="10">
      <c r="A10" s="1">
        <v>9.0</v>
      </c>
      <c r="B10" s="1" t="s">
        <v>53</v>
      </c>
      <c r="C10" s="1" t="s">
        <v>32</v>
      </c>
      <c r="D10" s="1">
        <v>120.0</v>
      </c>
      <c r="E10" s="1" t="s">
        <v>38</v>
      </c>
      <c r="F10" s="5">
        <v>44927.0</v>
      </c>
      <c r="G10" s="1">
        <v>5.0</v>
      </c>
    </row>
    <row r="11">
      <c r="A11" s="1">
        <v>10.0</v>
      </c>
      <c r="B11" s="1" t="s">
        <v>54</v>
      </c>
      <c r="C11" s="1" t="s">
        <v>40</v>
      </c>
      <c r="D11" s="1">
        <v>50.0</v>
      </c>
      <c r="E11" s="1" t="s">
        <v>38</v>
      </c>
      <c r="F11" s="5">
        <v>44927.0</v>
      </c>
      <c r="G11" s="1">
        <v>10.0</v>
      </c>
    </row>
    <row r="12">
      <c r="A12" s="1">
        <v>11.0</v>
      </c>
      <c r="B12" s="1" t="s">
        <v>55</v>
      </c>
      <c r="C12" s="1" t="s">
        <v>32</v>
      </c>
      <c r="D12" s="1">
        <v>120.0</v>
      </c>
      <c r="E12" s="1" t="s">
        <v>38</v>
      </c>
      <c r="F12" s="5">
        <v>44927.0</v>
      </c>
      <c r="G12" s="1">
        <v>20.0</v>
      </c>
    </row>
    <row r="13">
      <c r="A13" s="1">
        <v>12.0</v>
      </c>
      <c r="B13" s="1" t="s">
        <v>56</v>
      </c>
      <c r="C13" s="1" t="s">
        <v>32</v>
      </c>
      <c r="D13" s="1">
        <v>120.0</v>
      </c>
      <c r="E13" s="1" t="s">
        <v>38</v>
      </c>
      <c r="F13" s="5">
        <v>44927.0</v>
      </c>
      <c r="G13" s="1">
        <v>0.0</v>
      </c>
    </row>
    <row r="14">
      <c r="A14" s="1">
        <v>13.0</v>
      </c>
      <c r="B14" s="1" t="s">
        <v>57</v>
      </c>
      <c r="C14" s="1" t="s">
        <v>32</v>
      </c>
      <c r="D14" s="1">
        <v>120.0</v>
      </c>
      <c r="E14" s="1" t="s">
        <v>38</v>
      </c>
      <c r="F14" s="5">
        <v>44927.0</v>
      </c>
      <c r="G14" s="1">
        <v>5.0</v>
      </c>
    </row>
    <row r="15">
      <c r="A15" s="1">
        <v>14.0</v>
      </c>
      <c r="B15" s="1" t="s">
        <v>58</v>
      </c>
      <c r="C15" s="1" t="s">
        <v>32</v>
      </c>
      <c r="D15" s="1">
        <v>120.0</v>
      </c>
      <c r="E15" s="1" t="s">
        <v>38</v>
      </c>
      <c r="F15" s="5">
        <v>44927.0</v>
      </c>
      <c r="G15" s="1">
        <v>10.0</v>
      </c>
    </row>
    <row r="16">
      <c r="A16" s="1">
        <v>15.0</v>
      </c>
      <c r="B16" s="1" t="s">
        <v>59</v>
      </c>
      <c r="C16" s="1" t="s">
        <v>32</v>
      </c>
      <c r="D16" s="1">
        <v>120.0</v>
      </c>
      <c r="E16" s="1" t="s">
        <v>38</v>
      </c>
      <c r="F16" s="5">
        <v>44927.0</v>
      </c>
      <c r="G16" s="1">
        <v>20.0</v>
      </c>
    </row>
    <row r="17">
      <c r="A17" s="1">
        <v>16.0</v>
      </c>
      <c r="B17" s="1" t="s">
        <v>60</v>
      </c>
      <c r="C17" s="1" t="s">
        <v>49</v>
      </c>
      <c r="D17" s="1">
        <v>80.0</v>
      </c>
      <c r="E17" s="1" t="s">
        <v>38</v>
      </c>
      <c r="F17" s="5">
        <v>44927.0</v>
      </c>
      <c r="G17" s="1">
        <v>0.0</v>
      </c>
    </row>
    <row r="18">
      <c r="A18" s="1">
        <v>17.0</v>
      </c>
      <c r="B18" s="1" t="s">
        <v>61</v>
      </c>
      <c r="C18" s="1" t="s">
        <v>32</v>
      </c>
      <c r="D18" s="1">
        <v>120.0</v>
      </c>
      <c r="E18" s="1" t="s">
        <v>38</v>
      </c>
      <c r="F18" s="5">
        <v>44927.0</v>
      </c>
      <c r="G18" s="1">
        <v>5.0</v>
      </c>
    </row>
    <row r="19">
      <c r="A19" s="1">
        <v>18.0</v>
      </c>
      <c r="B19" s="1" t="s">
        <v>62</v>
      </c>
      <c r="C19" s="1" t="s">
        <v>32</v>
      </c>
      <c r="D19" s="1">
        <v>120.0</v>
      </c>
      <c r="E19" s="1" t="s">
        <v>38</v>
      </c>
      <c r="F19" s="5">
        <v>44927.0</v>
      </c>
      <c r="G19" s="1">
        <v>10.0</v>
      </c>
    </row>
    <row r="20">
      <c r="A20" s="1">
        <v>19.0</v>
      </c>
      <c r="B20" s="1" t="s">
        <v>63</v>
      </c>
      <c r="C20" s="1" t="s">
        <v>32</v>
      </c>
      <c r="D20" s="1">
        <v>120.0</v>
      </c>
      <c r="E20" s="1" t="s">
        <v>38</v>
      </c>
      <c r="F20" s="5">
        <v>44927.0</v>
      </c>
      <c r="G20" s="1">
        <v>20.0</v>
      </c>
    </row>
    <row r="21">
      <c r="A21" s="1">
        <v>20.0</v>
      </c>
      <c r="B21" s="1" t="s">
        <v>64</v>
      </c>
      <c r="C21" s="1" t="s">
        <v>32</v>
      </c>
      <c r="D21" s="1">
        <v>120.0</v>
      </c>
      <c r="E21" s="1" t="s">
        <v>38</v>
      </c>
      <c r="F21" s="5">
        <v>44927.0</v>
      </c>
      <c r="G21" s="1">
        <v>0.0</v>
      </c>
    </row>
    <row r="22">
      <c r="A22" s="1">
        <v>21.0</v>
      </c>
      <c r="B22" s="1" t="s">
        <v>65</v>
      </c>
      <c r="C22" s="1" t="s">
        <v>37</v>
      </c>
      <c r="D22" s="1">
        <v>250.0</v>
      </c>
      <c r="E22" s="1" t="s">
        <v>38</v>
      </c>
      <c r="F22" s="5">
        <v>44927.0</v>
      </c>
      <c r="G22" s="1">
        <v>5.0</v>
      </c>
    </row>
    <row r="23">
      <c r="A23" s="1">
        <v>22.0</v>
      </c>
      <c r="B23" s="1" t="s">
        <v>66</v>
      </c>
      <c r="C23" s="1" t="s">
        <v>37</v>
      </c>
      <c r="D23" s="1">
        <v>250.0</v>
      </c>
      <c r="E23" s="1" t="s">
        <v>33</v>
      </c>
      <c r="F23" s="5">
        <v>44927.0</v>
      </c>
      <c r="G23" s="1">
        <v>10.0</v>
      </c>
    </row>
    <row r="24">
      <c r="A24" s="1">
        <v>23.0</v>
      </c>
      <c r="B24" s="1" t="s">
        <v>67</v>
      </c>
      <c r="C24" s="1" t="s">
        <v>32</v>
      </c>
      <c r="D24" s="1">
        <v>120.0</v>
      </c>
      <c r="E24" s="1" t="s">
        <v>38</v>
      </c>
      <c r="F24" s="5">
        <v>44927.0</v>
      </c>
      <c r="G24" s="1">
        <v>20.0</v>
      </c>
    </row>
    <row r="25">
      <c r="A25" s="1">
        <v>24.0</v>
      </c>
      <c r="B25" s="1" t="s">
        <v>68</v>
      </c>
      <c r="C25" s="1" t="s">
        <v>40</v>
      </c>
      <c r="D25" s="1">
        <v>50.0</v>
      </c>
      <c r="E25" s="1" t="s">
        <v>45</v>
      </c>
      <c r="F25" s="5">
        <v>44927.0</v>
      </c>
      <c r="G25" s="1">
        <v>0.0</v>
      </c>
    </row>
    <row r="26">
      <c r="A26" s="1">
        <v>25.0</v>
      </c>
      <c r="B26" s="1" t="s">
        <v>69</v>
      </c>
      <c r="C26" s="1" t="s">
        <v>49</v>
      </c>
      <c r="D26" s="1">
        <v>80.0</v>
      </c>
      <c r="E26" s="1" t="s">
        <v>38</v>
      </c>
      <c r="F26" s="5">
        <v>44927.0</v>
      </c>
      <c r="G26" s="1">
        <v>5.0</v>
      </c>
    </row>
    <row r="27">
      <c r="A27" s="1">
        <v>26.0</v>
      </c>
      <c r="B27" s="1" t="s">
        <v>70</v>
      </c>
      <c r="C27" s="1" t="s">
        <v>32</v>
      </c>
      <c r="D27" s="1">
        <v>120.0</v>
      </c>
      <c r="E27" s="1" t="s">
        <v>38</v>
      </c>
      <c r="F27" s="5">
        <v>44927.0</v>
      </c>
      <c r="G27" s="1">
        <v>10.0</v>
      </c>
    </row>
    <row r="28">
      <c r="A28" s="1">
        <v>27.0</v>
      </c>
      <c r="B28" s="1" t="s">
        <v>71</v>
      </c>
      <c r="C28" s="1" t="s">
        <v>32</v>
      </c>
      <c r="D28" s="1">
        <v>120.0</v>
      </c>
      <c r="E28" s="1" t="s">
        <v>45</v>
      </c>
      <c r="F28" s="5">
        <v>44927.0</v>
      </c>
      <c r="G28" s="1">
        <v>20.0</v>
      </c>
    </row>
    <row r="29">
      <c r="A29" s="1">
        <v>28.0</v>
      </c>
      <c r="B29" s="1" t="s">
        <v>72</v>
      </c>
      <c r="C29" s="1" t="s">
        <v>32</v>
      </c>
      <c r="D29" s="1">
        <v>120.0</v>
      </c>
      <c r="E29" s="1" t="s">
        <v>38</v>
      </c>
      <c r="F29" s="5">
        <v>44927.0</v>
      </c>
      <c r="G29" s="1">
        <v>0.0</v>
      </c>
    </row>
    <row r="30">
      <c r="A30" s="1">
        <v>29.0</v>
      </c>
      <c r="B30" s="1" t="s">
        <v>73</v>
      </c>
      <c r="C30" s="1" t="s">
        <v>32</v>
      </c>
      <c r="D30" s="1">
        <v>120.0</v>
      </c>
      <c r="E30" s="1" t="s">
        <v>38</v>
      </c>
      <c r="F30" s="5">
        <v>44927.0</v>
      </c>
      <c r="G30" s="1">
        <v>5.0</v>
      </c>
    </row>
    <row r="31">
      <c r="A31" s="1">
        <v>30.0</v>
      </c>
      <c r="B31" s="1" t="s">
        <v>74</v>
      </c>
      <c r="C31" s="1" t="s">
        <v>32</v>
      </c>
      <c r="D31" s="1">
        <v>120.0</v>
      </c>
      <c r="E31" s="1" t="s">
        <v>38</v>
      </c>
      <c r="F31" s="5">
        <v>44927.0</v>
      </c>
      <c r="G31" s="1">
        <v>10.0</v>
      </c>
    </row>
    <row r="32">
      <c r="A32" s="1">
        <v>31.0</v>
      </c>
      <c r="B32" s="1" t="s">
        <v>75</v>
      </c>
      <c r="C32" s="1" t="s">
        <v>49</v>
      </c>
      <c r="D32" s="1">
        <v>80.0</v>
      </c>
      <c r="E32" s="1" t="s">
        <v>33</v>
      </c>
      <c r="F32" s="5">
        <v>44927.0</v>
      </c>
      <c r="G32" s="1">
        <v>20.0</v>
      </c>
    </row>
    <row r="33">
      <c r="A33" s="1">
        <v>32.0</v>
      </c>
      <c r="B33" s="1" t="s">
        <v>76</v>
      </c>
      <c r="C33" s="1" t="s">
        <v>32</v>
      </c>
      <c r="D33" s="1">
        <v>120.0</v>
      </c>
      <c r="E33" s="1" t="s">
        <v>38</v>
      </c>
      <c r="F33" s="5">
        <v>44927.0</v>
      </c>
      <c r="G33" s="1">
        <v>0.0</v>
      </c>
    </row>
    <row r="34">
      <c r="A34" s="1">
        <v>33.0</v>
      </c>
      <c r="B34" s="1" t="s">
        <v>77</v>
      </c>
      <c r="C34" s="1" t="s">
        <v>32</v>
      </c>
      <c r="D34" s="1">
        <v>120.0</v>
      </c>
      <c r="E34" s="1" t="s">
        <v>38</v>
      </c>
      <c r="F34" s="5">
        <v>44927.0</v>
      </c>
      <c r="G34" s="1">
        <v>5.0</v>
      </c>
    </row>
    <row r="35">
      <c r="A35" s="1">
        <v>34.0</v>
      </c>
      <c r="B35" s="1" t="s">
        <v>78</v>
      </c>
      <c r="C35" s="1" t="s">
        <v>32</v>
      </c>
      <c r="D35" s="1">
        <v>120.0</v>
      </c>
      <c r="E35" s="1" t="s">
        <v>38</v>
      </c>
      <c r="F35" s="5">
        <v>44927.0</v>
      </c>
      <c r="G35" s="1">
        <v>10.0</v>
      </c>
    </row>
    <row r="36">
      <c r="A36" s="1">
        <v>35.0</v>
      </c>
      <c r="B36" s="1" t="s">
        <v>79</v>
      </c>
      <c r="C36" s="1" t="s">
        <v>40</v>
      </c>
      <c r="D36" s="1">
        <v>50.0</v>
      </c>
      <c r="E36" s="1" t="s">
        <v>38</v>
      </c>
      <c r="F36" s="5">
        <v>44927.0</v>
      </c>
      <c r="G36" s="1">
        <v>20.0</v>
      </c>
    </row>
    <row r="37">
      <c r="A37" s="1">
        <v>36.0</v>
      </c>
      <c r="B37" s="1" t="s">
        <v>80</v>
      </c>
      <c r="C37" s="1" t="s">
        <v>32</v>
      </c>
      <c r="D37" s="1">
        <v>120.0</v>
      </c>
      <c r="E37" s="1" t="s">
        <v>45</v>
      </c>
      <c r="F37" s="5">
        <v>44927.0</v>
      </c>
      <c r="G37" s="1">
        <v>0.0</v>
      </c>
    </row>
    <row r="38">
      <c r="A38" s="1">
        <v>37.0</v>
      </c>
      <c r="B38" s="1" t="s">
        <v>81</v>
      </c>
      <c r="C38" s="1" t="s">
        <v>37</v>
      </c>
      <c r="D38" s="1">
        <v>250.0</v>
      </c>
      <c r="E38" s="1" t="s">
        <v>38</v>
      </c>
      <c r="F38" s="5">
        <v>44927.0</v>
      </c>
      <c r="G38" s="1">
        <v>5.0</v>
      </c>
    </row>
    <row r="39">
      <c r="A39" s="1">
        <v>38.0</v>
      </c>
      <c r="B39" s="1" t="s">
        <v>82</v>
      </c>
      <c r="C39" s="1" t="s">
        <v>32</v>
      </c>
      <c r="D39" s="1">
        <v>120.0</v>
      </c>
      <c r="E39" s="1" t="s">
        <v>38</v>
      </c>
      <c r="F39" s="5">
        <v>44927.0</v>
      </c>
      <c r="G39" s="1">
        <v>10.0</v>
      </c>
    </row>
    <row r="40">
      <c r="A40" s="1">
        <v>39.0</v>
      </c>
      <c r="B40" s="1" t="s">
        <v>83</v>
      </c>
      <c r="C40" s="1" t="s">
        <v>49</v>
      </c>
      <c r="D40" s="1">
        <v>80.0</v>
      </c>
      <c r="E40" s="1" t="s">
        <v>33</v>
      </c>
      <c r="F40" s="5">
        <v>44927.0</v>
      </c>
      <c r="G40" s="1">
        <v>20.0</v>
      </c>
    </row>
    <row r="41">
      <c r="A41" s="1">
        <v>40.0</v>
      </c>
      <c r="B41" s="1" t="s">
        <v>84</v>
      </c>
      <c r="C41" s="1" t="s">
        <v>40</v>
      </c>
      <c r="D41" s="1">
        <v>50.0</v>
      </c>
      <c r="E41" s="1" t="s">
        <v>38</v>
      </c>
      <c r="F41" s="5">
        <v>44927.0</v>
      </c>
      <c r="G41" s="1">
        <v>0.0</v>
      </c>
    </row>
    <row r="42">
      <c r="A42" s="1">
        <v>41.0</v>
      </c>
      <c r="B42" s="1" t="s">
        <v>85</v>
      </c>
      <c r="C42" s="1" t="s">
        <v>32</v>
      </c>
      <c r="D42" s="1">
        <v>120.0</v>
      </c>
      <c r="E42" s="1" t="s">
        <v>38</v>
      </c>
      <c r="F42" s="5">
        <v>44927.0</v>
      </c>
      <c r="G42" s="1">
        <v>5.0</v>
      </c>
    </row>
    <row r="43">
      <c r="A43" s="1">
        <v>42.0</v>
      </c>
      <c r="B43" s="1" t="s">
        <v>86</v>
      </c>
      <c r="C43" s="1" t="s">
        <v>37</v>
      </c>
      <c r="D43" s="1">
        <v>250.0</v>
      </c>
      <c r="E43" s="1" t="s">
        <v>38</v>
      </c>
      <c r="F43" s="5">
        <v>44927.0</v>
      </c>
      <c r="G43" s="1">
        <v>10.0</v>
      </c>
    </row>
    <row r="44">
      <c r="A44" s="1">
        <v>43.0</v>
      </c>
      <c r="B44" s="1" t="s">
        <v>88</v>
      </c>
      <c r="C44" s="1" t="s">
        <v>40</v>
      </c>
      <c r="D44" s="1">
        <v>50.0</v>
      </c>
      <c r="E44" s="1" t="s">
        <v>33</v>
      </c>
      <c r="F44" s="5">
        <v>44927.0</v>
      </c>
      <c r="G44" s="1">
        <v>20.0</v>
      </c>
    </row>
    <row r="45">
      <c r="A45" s="1">
        <v>44.0</v>
      </c>
      <c r="B45" s="1" t="s">
        <v>89</v>
      </c>
      <c r="C45" s="1" t="s">
        <v>32</v>
      </c>
      <c r="D45" s="1">
        <v>120.0</v>
      </c>
      <c r="E45" s="1" t="s">
        <v>38</v>
      </c>
      <c r="F45" s="5">
        <v>44927.0</v>
      </c>
      <c r="G45" s="1">
        <v>0.0</v>
      </c>
    </row>
    <row r="46">
      <c r="A46" s="1">
        <v>45.0</v>
      </c>
      <c r="B46" s="1" t="s">
        <v>90</v>
      </c>
      <c r="C46" s="1" t="s">
        <v>32</v>
      </c>
      <c r="D46" s="1">
        <v>120.0</v>
      </c>
      <c r="E46" s="1" t="s">
        <v>38</v>
      </c>
      <c r="F46" s="5">
        <v>44927.0</v>
      </c>
      <c r="G46" s="1">
        <v>5.0</v>
      </c>
    </row>
    <row r="47">
      <c r="A47" s="1">
        <v>46.0</v>
      </c>
      <c r="B47" s="1" t="s">
        <v>91</v>
      </c>
      <c r="C47" s="1" t="s">
        <v>37</v>
      </c>
      <c r="D47" s="1">
        <v>250.0</v>
      </c>
      <c r="E47" s="1" t="s">
        <v>38</v>
      </c>
      <c r="F47" s="5">
        <v>44927.0</v>
      </c>
      <c r="G47" s="1">
        <v>10.0</v>
      </c>
    </row>
    <row r="48">
      <c r="A48" s="1">
        <v>47.0</v>
      </c>
      <c r="B48" s="1" t="s">
        <v>92</v>
      </c>
      <c r="C48" s="1" t="s">
        <v>32</v>
      </c>
      <c r="D48" s="1">
        <v>120.0</v>
      </c>
      <c r="E48" s="1" t="s">
        <v>38</v>
      </c>
      <c r="F48" s="5">
        <v>44927.0</v>
      </c>
      <c r="G48" s="1">
        <v>20.0</v>
      </c>
    </row>
    <row r="49">
      <c r="A49" s="1">
        <v>48.0</v>
      </c>
      <c r="B49" s="1" t="s">
        <v>93</v>
      </c>
      <c r="C49" s="1" t="s">
        <v>32</v>
      </c>
      <c r="D49" s="1">
        <v>120.0</v>
      </c>
      <c r="E49" s="1" t="s">
        <v>38</v>
      </c>
      <c r="F49" s="5">
        <v>44927.0</v>
      </c>
      <c r="G49" s="1">
        <v>0.0</v>
      </c>
    </row>
    <row r="50">
      <c r="A50" s="1">
        <v>49.0</v>
      </c>
      <c r="B50" s="1" t="s">
        <v>94</v>
      </c>
      <c r="C50" s="1" t="s">
        <v>49</v>
      </c>
      <c r="D50" s="1">
        <v>80.0</v>
      </c>
      <c r="E50" s="1" t="s">
        <v>38</v>
      </c>
      <c r="F50" s="5">
        <v>44927.0</v>
      </c>
      <c r="G50" s="1">
        <v>5.0</v>
      </c>
    </row>
    <row r="51">
      <c r="A51" s="1">
        <v>50.0</v>
      </c>
      <c r="B51" s="1" t="s">
        <v>95</v>
      </c>
      <c r="C51" s="1" t="s">
        <v>37</v>
      </c>
      <c r="D51" s="1">
        <v>250.0</v>
      </c>
      <c r="E51" s="1" t="s">
        <v>38</v>
      </c>
      <c r="F51" s="5">
        <v>44927.0</v>
      </c>
      <c r="G51" s="1">
        <v>10.0</v>
      </c>
    </row>
    <row r="52">
      <c r="A52" s="1">
        <v>51.0</v>
      </c>
      <c r="B52" s="1" t="s">
        <v>97</v>
      </c>
      <c r="C52" s="1" t="s">
        <v>37</v>
      </c>
      <c r="D52" s="1">
        <v>250.0</v>
      </c>
      <c r="E52" s="1" t="s">
        <v>38</v>
      </c>
      <c r="F52" s="5">
        <v>44927.0</v>
      </c>
      <c r="G52" s="1">
        <v>20.0</v>
      </c>
    </row>
    <row r="53">
      <c r="A53" s="1">
        <v>52.0</v>
      </c>
      <c r="B53" s="1" t="s">
        <v>99</v>
      </c>
      <c r="C53" s="1" t="s">
        <v>49</v>
      </c>
      <c r="D53" s="1">
        <v>80.0</v>
      </c>
      <c r="E53" s="1" t="s">
        <v>38</v>
      </c>
      <c r="F53" s="5">
        <v>44927.0</v>
      </c>
      <c r="G53" s="1">
        <v>0.0</v>
      </c>
    </row>
    <row r="54">
      <c r="A54" s="1">
        <v>53.0</v>
      </c>
      <c r="B54" s="1" t="s">
        <v>100</v>
      </c>
      <c r="C54" s="1" t="s">
        <v>32</v>
      </c>
      <c r="D54" s="1">
        <v>120.0</v>
      </c>
      <c r="E54" s="1" t="s">
        <v>38</v>
      </c>
      <c r="F54" s="5">
        <v>44927.0</v>
      </c>
      <c r="G54" s="1">
        <v>5.0</v>
      </c>
    </row>
    <row r="55">
      <c r="A55" s="1">
        <v>54.0</v>
      </c>
      <c r="B55" s="1" t="s">
        <v>101</v>
      </c>
      <c r="C55" s="1" t="s">
        <v>40</v>
      </c>
      <c r="D55" s="1">
        <v>50.0</v>
      </c>
      <c r="E55" s="1" t="s">
        <v>38</v>
      </c>
      <c r="F55" s="5">
        <v>44927.0</v>
      </c>
      <c r="G55" s="1">
        <v>10.0</v>
      </c>
    </row>
    <row r="56">
      <c r="A56" s="1">
        <v>55.0</v>
      </c>
      <c r="B56" s="1" t="s">
        <v>102</v>
      </c>
      <c r="C56" s="1" t="s">
        <v>32</v>
      </c>
      <c r="D56" s="1">
        <v>120.0</v>
      </c>
      <c r="E56" s="1" t="s">
        <v>38</v>
      </c>
      <c r="F56" s="5">
        <v>44927.0</v>
      </c>
      <c r="G56" s="1">
        <v>20.0</v>
      </c>
    </row>
    <row r="57">
      <c r="A57" s="1">
        <v>56.0</v>
      </c>
      <c r="B57" s="1" t="s">
        <v>104</v>
      </c>
      <c r="C57" s="1" t="s">
        <v>32</v>
      </c>
      <c r="D57" s="1">
        <v>120.0</v>
      </c>
      <c r="E57" s="1" t="s">
        <v>38</v>
      </c>
      <c r="F57" s="5">
        <v>44927.0</v>
      </c>
      <c r="G57" s="1">
        <v>0.0</v>
      </c>
    </row>
    <row r="58">
      <c r="A58" s="1">
        <v>57.0</v>
      </c>
      <c r="B58" s="1" t="s">
        <v>105</v>
      </c>
      <c r="C58" s="1" t="s">
        <v>32</v>
      </c>
      <c r="D58" s="1">
        <v>120.0</v>
      </c>
      <c r="E58" s="1" t="s">
        <v>38</v>
      </c>
      <c r="F58" s="5">
        <v>44927.0</v>
      </c>
      <c r="G58" s="1">
        <v>5.0</v>
      </c>
    </row>
    <row r="59">
      <c r="A59" s="1">
        <v>58.0</v>
      </c>
      <c r="B59" s="1" t="s">
        <v>106</v>
      </c>
      <c r="C59" s="1" t="s">
        <v>49</v>
      </c>
      <c r="D59" s="1">
        <v>80.0</v>
      </c>
      <c r="E59" s="1" t="s">
        <v>38</v>
      </c>
      <c r="F59" s="5">
        <v>44927.0</v>
      </c>
      <c r="G59" s="1">
        <v>10.0</v>
      </c>
    </row>
    <row r="60">
      <c r="A60" s="1">
        <v>59.0</v>
      </c>
      <c r="B60" s="1" t="s">
        <v>107</v>
      </c>
      <c r="C60" s="1" t="s">
        <v>37</v>
      </c>
      <c r="D60" s="1">
        <v>250.0</v>
      </c>
      <c r="E60" s="1" t="s">
        <v>38</v>
      </c>
      <c r="F60" s="5">
        <v>44927.0</v>
      </c>
      <c r="G60" s="1">
        <v>20.0</v>
      </c>
    </row>
    <row r="61">
      <c r="A61" s="1">
        <v>60.0</v>
      </c>
      <c r="B61" s="1" t="s">
        <v>108</v>
      </c>
      <c r="C61" s="1" t="s">
        <v>49</v>
      </c>
      <c r="D61" s="1">
        <v>80.0</v>
      </c>
      <c r="E61" s="1" t="s">
        <v>38</v>
      </c>
      <c r="F61" s="5">
        <v>44927.0</v>
      </c>
      <c r="G61" s="1">
        <v>0.0</v>
      </c>
    </row>
    <row r="62">
      <c r="A62" s="1">
        <v>61.0</v>
      </c>
      <c r="B62" s="1" t="s">
        <v>113</v>
      </c>
      <c r="C62" s="1" t="s">
        <v>32</v>
      </c>
      <c r="D62" s="1">
        <v>120.0</v>
      </c>
      <c r="E62" s="1" t="s">
        <v>33</v>
      </c>
      <c r="F62" s="5">
        <v>44927.0</v>
      </c>
      <c r="G62" s="1">
        <v>5.0</v>
      </c>
    </row>
    <row r="63">
      <c r="A63" s="1">
        <v>62.0</v>
      </c>
      <c r="B63" s="1" t="s">
        <v>116</v>
      </c>
      <c r="C63" s="1" t="s">
        <v>32</v>
      </c>
      <c r="D63" s="1">
        <v>120.0</v>
      </c>
      <c r="E63" s="1" t="s">
        <v>38</v>
      </c>
      <c r="F63" s="5">
        <v>44927.0</v>
      </c>
      <c r="G63" s="1">
        <v>10.0</v>
      </c>
    </row>
    <row r="64">
      <c r="A64" s="1">
        <v>63.0</v>
      </c>
      <c r="B64" s="1" t="s">
        <v>117</v>
      </c>
      <c r="C64" s="1" t="s">
        <v>32</v>
      </c>
      <c r="D64" s="1">
        <v>120.0</v>
      </c>
      <c r="E64" s="1" t="s">
        <v>38</v>
      </c>
      <c r="F64" s="5">
        <v>44927.0</v>
      </c>
      <c r="G64" s="1">
        <v>20.0</v>
      </c>
    </row>
    <row r="65">
      <c r="A65" s="1">
        <v>64.0</v>
      </c>
      <c r="B65" s="1" t="s">
        <v>118</v>
      </c>
      <c r="C65" s="1" t="s">
        <v>49</v>
      </c>
      <c r="D65" s="1">
        <v>80.0</v>
      </c>
      <c r="E65" s="1" t="s">
        <v>33</v>
      </c>
      <c r="F65" s="5">
        <v>44927.0</v>
      </c>
      <c r="G65" s="1">
        <v>0.0</v>
      </c>
    </row>
    <row r="66">
      <c r="A66" s="1">
        <v>65.0</v>
      </c>
      <c r="B66" s="1" t="s">
        <v>119</v>
      </c>
      <c r="C66" s="1" t="s">
        <v>32</v>
      </c>
      <c r="D66" s="1">
        <v>120.0</v>
      </c>
      <c r="E66" s="1" t="s">
        <v>38</v>
      </c>
      <c r="F66" s="5">
        <v>44927.0</v>
      </c>
      <c r="G66" s="1">
        <v>5.0</v>
      </c>
    </row>
    <row r="67">
      <c r="A67" s="1">
        <v>66.0</v>
      </c>
      <c r="B67" s="1" t="s">
        <v>120</v>
      </c>
      <c r="C67" s="1" t="s">
        <v>49</v>
      </c>
      <c r="D67" s="1">
        <v>80.0</v>
      </c>
      <c r="E67" s="1" t="s">
        <v>38</v>
      </c>
      <c r="F67" s="5">
        <v>44927.0</v>
      </c>
      <c r="G67" s="1">
        <v>10.0</v>
      </c>
    </row>
    <row r="68">
      <c r="A68" s="1">
        <v>67.0</v>
      </c>
      <c r="B68" s="1" t="s">
        <v>121</v>
      </c>
      <c r="C68" s="1" t="s">
        <v>32</v>
      </c>
      <c r="D68" s="1">
        <v>120.0</v>
      </c>
      <c r="E68" s="1" t="s">
        <v>45</v>
      </c>
      <c r="F68" s="5">
        <v>44927.0</v>
      </c>
      <c r="G68" s="1">
        <v>20.0</v>
      </c>
    </row>
    <row r="69">
      <c r="A69" s="1">
        <v>68.0</v>
      </c>
      <c r="B69" s="1" t="s">
        <v>122</v>
      </c>
      <c r="C69" s="1" t="s">
        <v>32</v>
      </c>
      <c r="D69" s="1">
        <v>120.0</v>
      </c>
      <c r="E69" s="1" t="s">
        <v>45</v>
      </c>
      <c r="F69" s="5">
        <v>44927.0</v>
      </c>
      <c r="G69" s="1">
        <v>0.0</v>
      </c>
    </row>
    <row r="70">
      <c r="A70" s="1">
        <v>69.0</v>
      </c>
      <c r="B70" s="1" t="s">
        <v>123</v>
      </c>
      <c r="C70" s="1" t="s">
        <v>32</v>
      </c>
      <c r="D70" s="1">
        <v>120.0</v>
      </c>
      <c r="E70" s="1" t="s">
        <v>33</v>
      </c>
      <c r="F70" s="5">
        <v>44927.0</v>
      </c>
      <c r="G70" s="1">
        <v>5.0</v>
      </c>
    </row>
    <row r="71">
      <c r="A71" s="1">
        <v>70.0</v>
      </c>
      <c r="B71" s="1" t="s">
        <v>124</v>
      </c>
      <c r="C71" s="1" t="s">
        <v>32</v>
      </c>
      <c r="D71" s="1">
        <v>120.0</v>
      </c>
      <c r="E71" s="1" t="s">
        <v>38</v>
      </c>
      <c r="F71" s="5">
        <v>44927.0</v>
      </c>
      <c r="G71" s="1">
        <v>10.0</v>
      </c>
    </row>
    <row r="72">
      <c r="A72" s="1">
        <v>71.0</v>
      </c>
      <c r="B72" s="1" t="s">
        <v>125</v>
      </c>
      <c r="C72" s="1" t="s">
        <v>32</v>
      </c>
      <c r="D72" s="1">
        <v>120.0</v>
      </c>
      <c r="E72" s="1" t="s">
        <v>38</v>
      </c>
      <c r="F72" s="5">
        <v>44927.0</v>
      </c>
      <c r="G72" s="1">
        <v>20.0</v>
      </c>
    </row>
    <row r="73">
      <c r="A73" s="1">
        <v>72.0</v>
      </c>
      <c r="B73" s="1" t="s">
        <v>126</v>
      </c>
      <c r="C73" s="1" t="s">
        <v>49</v>
      </c>
      <c r="D73" s="1">
        <v>80.0</v>
      </c>
      <c r="E73" s="1" t="s">
        <v>38</v>
      </c>
      <c r="F73" s="5">
        <v>44927.0</v>
      </c>
      <c r="G73" s="1">
        <v>0.0</v>
      </c>
    </row>
    <row r="74">
      <c r="A74" s="1">
        <v>73.0</v>
      </c>
      <c r="B74" s="1" t="s">
        <v>127</v>
      </c>
      <c r="C74" s="1" t="s">
        <v>32</v>
      </c>
      <c r="D74" s="1">
        <v>120.0</v>
      </c>
      <c r="E74" s="1" t="s">
        <v>38</v>
      </c>
      <c r="F74" s="5">
        <v>44927.0</v>
      </c>
      <c r="G74" s="1">
        <v>5.0</v>
      </c>
    </row>
    <row r="75">
      <c r="A75" s="1">
        <v>74.0</v>
      </c>
      <c r="B75" s="1" t="s">
        <v>131</v>
      </c>
      <c r="C75" s="1" t="s">
        <v>37</v>
      </c>
      <c r="D75" s="1">
        <v>250.0</v>
      </c>
      <c r="E75" s="1" t="s">
        <v>38</v>
      </c>
      <c r="F75" s="5">
        <v>44927.0</v>
      </c>
      <c r="G75" s="1">
        <v>10.0</v>
      </c>
    </row>
    <row r="76">
      <c r="A76" s="1">
        <v>75.0</v>
      </c>
      <c r="B76" s="1" t="s">
        <v>134</v>
      </c>
      <c r="C76" s="1" t="s">
        <v>49</v>
      </c>
      <c r="D76" s="1">
        <v>80.0</v>
      </c>
      <c r="E76" s="1" t="s">
        <v>38</v>
      </c>
      <c r="F76" s="5">
        <v>44927.0</v>
      </c>
      <c r="G76" s="1">
        <v>20.0</v>
      </c>
    </row>
    <row r="77">
      <c r="A77" s="1">
        <v>76.0</v>
      </c>
      <c r="B77" s="1" t="s">
        <v>138</v>
      </c>
      <c r="C77" s="1" t="s">
        <v>32</v>
      </c>
      <c r="D77" s="1">
        <v>120.0</v>
      </c>
      <c r="E77" s="1" t="s">
        <v>38</v>
      </c>
      <c r="F77" s="5">
        <v>44927.0</v>
      </c>
      <c r="G77" s="1">
        <v>0.0</v>
      </c>
    </row>
    <row r="78">
      <c r="A78" s="1">
        <v>77.0</v>
      </c>
      <c r="B78" s="1" t="s">
        <v>139</v>
      </c>
      <c r="C78" s="1" t="s">
        <v>32</v>
      </c>
      <c r="D78" s="1">
        <v>120.0</v>
      </c>
      <c r="E78" s="1" t="s">
        <v>38</v>
      </c>
      <c r="F78" s="5">
        <v>44927.0</v>
      </c>
      <c r="G78" s="1">
        <v>5.0</v>
      </c>
    </row>
    <row r="79">
      <c r="A79" s="1">
        <v>78.0</v>
      </c>
      <c r="B79" s="1" t="s">
        <v>140</v>
      </c>
      <c r="C79" s="1" t="s">
        <v>37</v>
      </c>
      <c r="D79" s="1">
        <v>250.0</v>
      </c>
      <c r="E79" s="1" t="s">
        <v>38</v>
      </c>
      <c r="F79" s="5">
        <v>44927.0</v>
      </c>
      <c r="G79" s="1">
        <v>10.0</v>
      </c>
    </row>
    <row r="80">
      <c r="A80" s="1">
        <v>79.0</v>
      </c>
      <c r="B80" s="1" t="s">
        <v>141</v>
      </c>
      <c r="C80" s="1" t="s">
        <v>49</v>
      </c>
      <c r="D80" s="1">
        <v>80.0</v>
      </c>
      <c r="E80" s="1" t="s">
        <v>38</v>
      </c>
      <c r="F80" s="5">
        <v>44927.0</v>
      </c>
      <c r="G80" s="1">
        <v>20.0</v>
      </c>
    </row>
    <row r="81">
      <c r="A81" s="1">
        <v>80.0</v>
      </c>
      <c r="B81" s="1" t="s">
        <v>142</v>
      </c>
      <c r="C81" s="1" t="s">
        <v>32</v>
      </c>
      <c r="D81" s="1">
        <v>120.0</v>
      </c>
      <c r="E81" s="1" t="s">
        <v>38</v>
      </c>
      <c r="F81" s="5">
        <v>44927.0</v>
      </c>
      <c r="G81" s="1">
        <v>0.0</v>
      </c>
    </row>
    <row r="82">
      <c r="A82" s="1">
        <v>81.0</v>
      </c>
      <c r="B82" s="1" t="s">
        <v>143</v>
      </c>
      <c r="C82" s="1" t="s">
        <v>32</v>
      </c>
      <c r="D82" s="1">
        <v>120.0</v>
      </c>
      <c r="E82" s="1" t="s">
        <v>38</v>
      </c>
      <c r="F82" s="5">
        <v>44927.0</v>
      </c>
      <c r="G82" s="1">
        <v>5.0</v>
      </c>
    </row>
    <row r="83">
      <c r="A83" s="1">
        <v>82.0</v>
      </c>
      <c r="B83" s="1" t="s">
        <v>144</v>
      </c>
      <c r="C83" s="1" t="s">
        <v>32</v>
      </c>
      <c r="D83" s="1">
        <v>120.0</v>
      </c>
      <c r="E83" s="1" t="s">
        <v>38</v>
      </c>
      <c r="F83" s="5">
        <v>44927.0</v>
      </c>
      <c r="G83" s="1">
        <v>10.0</v>
      </c>
    </row>
    <row r="84">
      <c r="A84" s="1">
        <v>83.0</v>
      </c>
      <c r="B84" s="1" t="s">
        <v>145</v>
      </c>
      <c r="C84" s="1" t="s">
        <v>32</v>
      </c>
      <c r="D84" s="1">
        <v>120.0</v>
      </c>
      <c r="E84" s="1" t="s">
        <v>38</v>
      </c>
      <c r="F84" s="5">
        <v>44927.0</v>
      </c>
      <c r="G84" s="1">
        <v>20.0</v>
      </c>
    </row>
    <row r="85">
      <c r="A85" s="1">
        <v>84.0</v>
      </c>
      <c r="B85" s="1" t="s">
        <v>146</v>
      </c>
      <c r="C85" s="1" t="s">
        <v>49</v>
      </c>
      <c r="D85" s="1">
        <v>80.0</v>
      </c>
      <c r="E85" s="1" t="s">
        <v>38</v>
      </c>
      <c r="F85" s="5">
        <v>44927.0</v>
      </c>
      <c r="G85" s="1">
        <v>0.0</v>
      </c>
    </row>
    <row r="86">
      <c r="A86" s="1">
        <v>85.0</v>
      </c>
      <c r="B86" s="1" t="s">
        <v>147</v>
      </c>
      <c r="C86" s="1" t="s">
        <v>32</v>
      </c>
      <c r="D86" s="1">
        <v>120.0</v>
      </c>
      <c r="E86" s="1" t="s">
        <v>38</v>
      </c>
      <c r="F86" s="5">
        <v>44927.0</v>
      </c>
      <c r="G86" s="1">
        <v>5.0</v>
      </c>
    </row>
    <row r="87">
      <c r="A87" s="1">
        <v>86.0</v>
      </c>
      <c r="B87" s="1" t="s">
        <v>151</v>
      </c>
      <c r="C87" s="1" t="s">
        <v>37</v>
      </c>
      <c r="D87" s="1">
        <v>250.0</v>
      </c>
      <c r="E87" s="1" t="s">
        <v>38</v>
      </c>
      <c r="F87" s="5">
        <v>44927.0</v>
      </c>
      <c r="G87" s="1">
        <v>10.0</v>
      </c>
    </row>
    <row r="88">
      <c r="A88" s="1">
        <v>87.0</v>
      </c>
      <c r="B88" s="1" t="s">
        <v>156</v>
      </c>
      <c r="C88" s="1" t="s">
        <v>32</v>
      </c>
      <c r="D88" s="1">
        <v>120.0</v>
      </c>
      <c r="E88" s="1" t="s">
        <v>33</v>
      </c>
      <c r="F88" s="5">
        <v>44927.0</v>
      </c>
      <c r="G88" s="1">
        <v>20.0</v>
      </c>
    </row>
    <row r="89">
      <c r="A89" s="1">
        <v>88.0</v>
      </c>
      <c r="B89" s="1" t="s">
        <v>157</v>
      </c>
      <c r="C89" s="1" t="s">
        <v>32</v>
      </c>
      <c r="D89" s="1">
        <v>120.0</v>
      </c>
      <c r="E89" s="1" t="s">
        <v>38</v>
      </c>
      <c r="F89" s="5">
        <v>44927.0</v>
      </c>
      <c r="G89" s="1">
        <v>0.0</v>
      </c>
    </row>
    <row r="90">
      <c r="A90" s="1">
        <v>89.0</v>
      </c>
      <c r="B90" s="1" t="s">
        <v>158</v>
      </c>
      <c r="C90" s="1" t="s">
        <v>37</v>
      </c>
      <c r="D90" s="1">
        <v>250.0</v>
      </c>
      <c r="E90" s="1" t="s">
        <v>38</v>
      </c>
      <c r="F90" s="5">
        <v>44927.0</v>
      </c>
      <c r="G90" s="1">
        <v>5.0</v>
      </c>
    </row>
    <row r="91">
      <c r="A91" s="1">
        <v>90.0</v>
      </c>
      <c r="B91" s="1" t="s">
        <v>160</v>
      </c>
      <c r="C91" s="1" t="s">
        <v>37</v>
      </c>
      <c r="D91" s="1">
        <v>250.0</v>
      </c>
      <c r="E91" s="1" t="s">
        <v>33</v>
      </c>
      <c r="F91" s="5">
        <v>44927.0</v>
      </c>
      <c r="G91" s="1">
        <v>10.0</v>
      </c>
    </row>
    <row r="92">
      <c r="A92" s="1">
        <v>91.0</v>
      </c>
      <c r="B92" s="1" t="s">
        <v>161</v>
      </c>
      <c r="C92" s="1" t="s">
        <v>49</v>
      </c>
      <c r="D92" s="1">
        <v>80.0</v>
      </c>
      <c r="E92" s="1" t="s">
        <v>45</v>
      </c>
      <c r="F92" s="5">
        <v>44927.0</v>
      </c>
      <c r="G92" s="1">
        <v>20.0</v>
      </c>
    </row>
    <row r="93">
      <c r="A93" s="1">
        <v>92.0</v>
      </c>
      <c r="B93" s="1" t="s">
        <v>162</v>
      </c>
      <c r="C93" s="1" t="s">
        <v>49</v>
      </c>
      <c r="D93" s="1">
        <v>80.0</v>
      </c>
      <c r="E93" s="1" t="s">
        <v>38</v>
      </c>
      <c r="F93" s="5">
        <v>44927.0</v>
      </c>
      <c r="G93" s="1">
        <v>0.0</v>
      </c>
    </row>
    <row r="94">
      <c r="A94" s="1">
        <v>93.0</v>
      </c>
      <c r="B94" s="1" t="s">
        <v>163</v>
      </c>
      <c r="C94" s="1" t="s">
        <v>32</v>
      </c>
      <c r="D94" s="1">
        <v>120.0</v>
      </c>
      <c r="E94" s="1" t="s">
        <v>33</v>
      </c>
      <c r="F94" s="5">
        <v>44927.0</v>
      </c>
      <c r="G94" s="1">
        <v>5.0</v>
      </c>
    </row>
    <row r="95">
      <c r="A95" s="1">
        <v>94.0</v>
      </c>
      <c r="B95" s="1" t="s">
        <v>164</v>
      </c>
      <c r="C95" s="1" t="s">
        <v>32</v>
      </c>
      <c r="D95" s="1">
        <v>120.0</v>
      </c>
      <c r="E95" s="1" t="s">
        <v>38</v>
      </c>
      <c r="F95" s="5">
        <v>44927.0</v>
      </c>
      <c r="G95" s="1">
        <v>10.0</v>
      </c>
    </row>
    <row r="96">
      <c r="A96" s="1">
        <v>95.0</v>
      </c>
      <c r="B96" s="1" t="s">
        <v>165</v>
      </c>
      <c r="C96" s="1" t="s">
        <v>40</v>
      </c>
      <c r="D96" s="1">
        <v>50.0</v>
      </c>
      <c r="E96" s="1" t="s">
        <v>45</v>
      </c>
      <c r="F96" s="5">
        <v>44927.0</v>
      </c>
      <c r="G96" s="1">
        <v>20.0</v>
      </c>
    </row>
    <row r="97">
      <c r="A97" s="1">
        <v>96.0</v>
      </c>
      <c r="B97" s="1" t="s">
        <v>166</v>
      </c>
      <c r="C97" s="1" t="s">
        <v>49</v>
      </c>
      <c r="D97" s="1">
        <v>80.0</v>
      </c>
      <c r="E97" s="1" t="s">
        <v>38</v>
      </c>
      <c r="F97" s="5">
        <v>44927.0</v>
      </c>
      <c r="G97" s="1">
        <v>0.0</v>
      </c>
    </row>
    <row r="98">
      <c r="A98" s="1">
        <v>97.0</v>
      </c>
      <c r="B98" s="1" t="s">
        <v>167</v>
      </c>
      <c r="C98" s="1" t="s">
        <v>40</v>
      </c>
      <c r="D98" s="1">
        <v>50.0</v>
      </c>
      <c r="E98" s="1" t="s">
        <v>38</v>
      </c>
      <c r="F98" s="5">
        <v>44927.0</v>
      </c>
      <c r="G98" s="1">
        <v>5.0</v>
      </c>
    </row>
    <row r="99">
      <c r="A99" s="1">
        <v>98.0</v>
      </c>
      <c r="B99" s="1" t="s">
        <v>168</v>
      </c>
      <c r="C99" s="1" t="s">
        <v>49</v>
      </c>
      <c r="D99" s="1">
        <v>80.0</v>
      </c>
      <c r="E99" s="1" t="s">
        <v>38</v>
      </c>
      <c r="F99" s="5">
        <v>44927.0</v>
      </c>
      <c r="G99" s="1">
        <v>10.0</v>
      </c>
    </row>
    <row r="100">
      <c r="A100" s="1">
        <v>99.0</v>
      </c>
      <c r="B100" s="1" t="s">
        <v>169</v>
      </c>
      <c r="C100" s="1" t="s">
        <v>37</v>
      </c>
      <c r="D100" s="1">
        <v>250.0</v>
      </c>
      <c r="E100" s="1" t="s">
        <v>33</v>
      </c>
      <c r="F100" s="5">
        <v>44927.0</v>
      </c>
      <c r="G100" s="1">
        <v>20.0</v>
      </c>
    </row>
    <row r="101">
      <c r="A101" s="1">
        <v>100.0</v>
      </c>
      <c r="B101" s="1" t="s">
        <v>170</v>
      </c>
      <c r="C101" s="1" t="s">
        <v>32</v>
      </c>
      <c r="D101" s="1">
        <v>120.0</v>
      </c>
      <c r="E101" s="1" t="s">
        <v>38</v>
      </c>
      <c r="F101" s="5">
        <v>44927.0</v>
      </c>
      <c r="G101" s="1">
        <v>0.0</v>
      </c>
    </row>
    <row r="102">
      <c r="A102" s="1">
        <v>101.0</v>
      </c>
      <c r="B102" s="1" t="s">
        <v>171</v>
      </c>
      <c r="C102" s="1" t="s">
        <v>32</v>
      </c>
      <c r="D102" s="1">
        <v>120.0</v>
      </c>
      <c r="E102" s="1" t="s">
        <v>38</v>
      </c>
      <c r="F102" s="5">
        <v>44927.0</v>
      </c>
      <c r="G102" s="1">
        <v>5.0</v>
      </c>
    </row>
    <row r="103">
      <c r="A103" s="1">
        <v>102.0</v>
      </c>
      <c r="B103" s="1" t="s">
        <v>172</v>
      </c>
      <c r="C103" s="1" t="s">
        <v>49</v>
      </c>
      <c r="D103" s="1">
        <v>80.0</v>
      </c>
      <c r="E103" s="1" t="s">
        <v>45</v>
      </c>
      <c r="F103" s="5">
        <v>44927.0</v>
      </c>
      <c r="G103" s="1">
        <v>10.0</v>
      </c>
    </row>
    <row r="104">
      <c r="A104" s="1">
        <v>103.0</v>
      </c>
      <c r="B104" s="1" t="s">
        <v>174</v>
      </c>
      <c r="C104" s="1" t="s">
        <v>32</v>
      </c>
      <c r="D104" s="1">
        <v>120.0</v>
      </c>
      <c r="E104" s="1" t="s">
        <v>38</v>
      </c>
      <c r="F104" s="5">
        <v>44927.0</v>
      </c>
      <c r="G104" s="1">
        <v>20.0</v>
      </c>
    </row>
    <row r="105">
      <c r="A105" s="1">
        <v>104.0</v>
      </c>
      <c r="B105" s="1" t="s">
        <v>176</v>
      </c>
      <c r="C105" s="1" t="s">
        <v>32</v>
      </c>
      <c r="D105" s="1">
        <v>120.0</v>
      </c>
      <c r="E105" s="1" t="s">
        <v>38</v>
      </c>
      <c r="F105" s="5">
        <v>44927.0</v>
      </c>
      <c r="G105" s="1">
        <v>0.0</v>
      </c>
    </row>
    <row r="106">
      <c r="A106" s="1">
        <v>105.0</v>
      </c>
      <c r="B106" s="1" t="s">
        <v>180</v>
      </c>
      <c r="C106" s="1" t="s">
        <v>32</v>
      </c>
      <c r="D106" s="1">
        <v>120.0</v>
      </c>
      <c r="E106" s="1" t="s">
        <v>38</v>
      </c>
      <c r="F106" s="5">
        <v>44927.0</v>
      </c>
      <c r="G106" s="1">
        <v>5.0</v>
      </c>
    </row>
    <row r="107">
      <c r="A107" s="1">
        <v>106.0</v>
      </c>
      <c r="B107" s="1" t="s">
        <v>184</v>
      </c>
      <c r="C107" s="1" t="s">
        <v>32</v>
      </c>
      <c r="D107" s="1">
        <v>120.0</v>
      </c>
      <c r="E107" s="1" t="s">
        <v>38</v>
      </c>
      <c r="F107" s="5">
        <v>44927.0</v>
      </c>
      <c r="G107" s="1">
        <v>10.0</v>
      </c>
    </row>
    <row r="108">
      <c r="A108" s="1">
        <v>107.0</v>
      </c>
      <c r="B108" s="1" t="s">
        <v>185</v>
      </c>
      <c r="C108" s="1" t="s">
        <v>49</v>
      </c>
      <c r="D108" s="1">
        <v>80.0</v>
      </c>
      <c r="E108" s="1" t="s">
        <v>38</v>
      </c>
      <c r="F108" s="5">
        <v>44927.0</v>
      </c>
      <c r="G108" s="1">
        <v>20.0</v>
      </c>
    </row>
    <row r="109">
      <c r="A109" s="1">
        <v>108.0</v>
      </c>
      <c r="B109" s="1" t="s">
        <v>186</v>
      </c>
      <c r="C109" s="1" t="s">
        <v>32</v>
      </c>
      <c r="D109" s="1">
        <v>120.0</v>
      </c>
      <c r="E109" s="1" t="s">
        <v>38</v>
      </c>
      <c r="F109" s="5">
        <v>44927.0</v>
      </c>
      <c r="G109" s="1">
        <v>0.0</v>
      </c>
    </row>
    <row r="110">
      <c r="A110" s="1">
        <v>109.0</v>
      </c>
      <c r="B110" s="1" t="s">
        <v>187</v>
      </c>
      <c r="C110" s="1" t="s">
        <v>32</v>
      </c>
      <c r="D110" s="1">
        <v>120.0</v>
      </c>
      <c r="E110" s="1" t="s">
        <v>38</v>
      </c>
      <c r="F110" s="5">
        <v>44927.0</v>
      </c>
      <c r="G110" s="1">
        <v>5.0</v>
      </c>
    </row>
    <row r="111">
      <c r="A111" s="1">
        <v>110.0</v>
      </c>
      <c r="B111" s="1" t="s">
        <v>188</v>
      </c>
      <c r="C111" s="1" t="s">
        <v>32</v>
      </c>
      <c r="D111" s="1">
        <v>120.0</v>
      </c>
      <c r="E111" s="1" t="s">
        <v>38</v>
      </c>
      <c r="F111" s="5">
        <v>44927.0</v>
      </c>
      <c r="G111" s="1">
        <v>10.0</v>
      </c>
    </row>
    <row r="112">
      <c r="A112" s="1">
        <v>111.0</v>
      </c>
      <c r="B112" s="1" t="s">
        <v>189</v>
      </c>
      <c r="C112" s="1" t="s">
        <v>32</v>
      </c>
      <c r="D112" s="1">
        <v>120.0</v>
      </c>
      <c r="E112" s="1" t="s">
        <v>38</v>
      </c>
      <c r="F112" s="5">
        <v>44927.0</v>
      </c>
      <c r="G112" s="1">
        <v>20.0</v>
      </c>
    </row>
    <row r="113">
      <c r="A113" s="1">
        <v>112.0</v>
      </c>
      <c r="B113" s="1" t="s">
        <v>190</v>
      </c>
      <c r="C113" s="1" t="s">
        <v>49</v>
      </c>
      <c r="D113" s="1">
        <v>80.0</v>
      </c>
      <c r="E113" s="1" t="s">
        <v>45</v>
      </c>
      <c r="F113" s="5">
        <v>44927.0</v>
      </c>
      <c r="G113" s="1">
        <v>0.0</v>
      </c>
    </row>
    <row r="114">
      <c r="A114" s="1">
        <v>113.0</v>
      </c>
      <c r="B114" s="1" t="s">
        <v>191</v>
      </c>
      <c r="C114" s="1" t="s">
        <v>49</v>
      </c>
      <c r="D114" s="1">
        <v>80.0</v>
      </c>
      <c r="E114" s="1" t="s">
        <v>33</v>
      </c>
      <c r="F114" s="5">
        <v>44927.0</v>
      </c>
      <c r="G114" s="1">
        <v>5.0</v>
      </c>
    </row>
    <row r="115">
      <c r="A115" s="1">
        <v>114.0</v>
      </c>
      <c r="B115" s="1" t="s">
        <v>192</v>
      </c>
      <c r="C115" s="1" t="s">
        <v>32</v>
      </c>
      <c r="D115" s="1">
        <v>120.0</v>
      </c>
      <c r="E115" s="1" t="s">
        <v>38</v>
      </c>
      <c r="F115" s="5">
        <v>44927.0</v>
      </c>
      <c r="G115" s="1">
        <v>10.0</v>
      </c>
    </row>
    <row r="116">
      <c r="A116" s="1">
        <v>115.0</v>
      </c>
      <c r="B116" s="1" t="s">
        <v>193</v>
      </c>
      <c r="C116" s="1" t="s">
        <v>40</v>
      </c>
      <c r="D116" s="1">
        <v>50.0</v>
      </c>
      <c r="E116" s="1" t="s">
        <v>38</v>
      </c>
      <c r="F116" s="5">
        <v>44927.0</v>
      </c>
      <c r="G116" s="1">
        <v>20.0</v>
      </c>
    </row>
    <row r="117">
      <c r="A117" s="1">
        <v>116.0</v>
      </c>
      <c r="B117" s="1" t="s">
        <v>196</v>
      </c>
      <c r="C117" s="1" t="s">
        <v>32</v>
      </c>
      <c r="D117" s="1">
        <v>120.0</v>
      </c>
      <c r="E117" s="1" t="s">
        <v>38</v>
      </c>
      <c r="F117" s="5">
        <v>44927.0</v>
      </c>
      <c r="G117" s="1">
        <v>0.0</v>
      </c>
    </row>
    <row r="118">
      <c r="A118" s="1">
        <v>117.0</v>
      </c>
      <c r="B118" s="1" t="s">
        <v>199</v>
      </c>
      <c r="C118" s="1" t="s">
        <v>49</v>
      </c>
      <c r="D118" s="1">
        <v>80.0</v>
      </c>
      <c r="E118" s="1" t="s">
        <v>38</v>
      </c>
      <c r="F118" s="5">
        <v>44927.0</v>
      </c>
      <c r="G118" s="1">
        <v>5.0</v>
      </c>
    </row>
    <row r="119">
      <c r="A119" s="1">
        <v>118.0</v>
      </c>
      <c r="B119" s="1" t="s">
        <v>203</v>
      </c>
      <c r="C119" s="1" t="s">
        <v>32</v>
      </c>
      <c r="D119" s="1">
        <v>120.0</v>
      </c>
      <c r="E119" s="1" t="s">
        <v>33</v>
      </c>
      <c r="F119" s="5">
        <v>44927.0</v>
      </c>
      <c r="G119" s="1">
        <v>10.0</v>
      </c>
    </row>
    <row r="120">
      <c r="A120" s="1">
        <v>119.0</v>
      </c>
      <c r="B120" s="1" t="s">
        <v>204</v>
      </c>
      <c r="C120" s="1" t="s">
        <v>40</v>
      </c>
      <c r="D120" s="1">
        <v>50.0</v>
      </c>
      <c r="E120" s="1" t="s">
        <v>38</v>
      </c>
      <c r="F120" s="5">
        <v>44927.0</v>
      </c>
      <c r="G120" s="1">
        <v>20.0</v>
      </c>
    </row>
    <row r="121">
      <c r="A121" s="1">
        <v>120.0</v>
      </c>
      <c r="B121" s="1" t="s">
        <v>205</v>
      </c>
      <c r="C121" s="1" t="s">
        <v>49</v>
      </c>
      <c r="D121" s="1">
        <v>80.0</v>
      </c>
      <c r="E121" s="1" t="s">
        <v>38</v>
      </c>
      <c r="F121" s="5">
        <v>44927.0</v>
      </c>
      <c r="G121" s="1">
        <v>0.0</v>
      </c>
    </row>
    <row r="122">
      <c r="A122" s="1">
        <v>121.0</v>
      </c>
      <c r="B122" s="1" t="s">
        <v>206</v>
      </c>
      <c r="C122" s="1" t="s">
        <v>40</v>
      </c>
      <c r="D122" s="1">
        <v>50.0</v>
      </c>
      <c r="E122" s="1" t="s">
        <v>38</v>
      </c>
      <c r="F122" s="5">
        <v>44927.0</v>
      </c>
      <c r="G122" s="1">
        <v>5.0</v>
      </c>
    </row>
    <row r="123">
      <c r="A123" s="1">
        <v>122.0</v>
      </c>
      <c r="B123" s="1" t="s">
        <v>207</v>
      </c>
      <c r="C123" s="1" t="s">
        <v>32</v>
      </c>
      <c r="D123" s="1">
        <v>120.0</v>
      </c>
      <c r="E123" s="1" t="s">
        <v>38</v>
      </c>
      <c r="F123" s="5">
        <v>44927.0</v>
      </c>
      <c r="G123" s="1">
        <v>10.0</v>
      </c>
    </row>
    <row r="124">
      <c r="A124" s="1">
        <v>123.0</v>
      </c>
      <c r="B124" s="1" t="s">
        <v>208</v>
      </c>
      <c r="C124" s="1" t="s">
        <v>32</v>
      </c>
      <c r="D124" s="1">
        <v>120.0</v>
      </c>
      <c r="E124" s="1" t="s">
        <v>38</v>
      </c>
      <c r="F124" s="5">
        <v>44927.0</v>
      </c>
      <c r="G124" s="1">
        <v>20.0</v>
      </c>
    </row>
    <row r="125">
      <c r="A125" s="1">
        <v>124.0</v>
      </c>
      <c r="B125" s="1" t="s">
        <v>209</v>
      </c>
      <c r="C125" s="1" t="s">
        <v>49</v>
      </c>
      <c r="D125" s="1">
        <v>80.0</v>
      </c>
      <c r="E125" s="1" t="s">
        <v>38</v>
      </c>
      <c r="F125" s="5">
        <v>44927.0</v>
      </c>
      <c r="G125" s="1">
        <v>0.0</v>
      </c>
    </row>
    <row r="126">
      <c r="A126" s="1">
        <v>125.0</v>
      </c>
      <c r="B126" s="1" t="s">
        <v>210</v>
      </c>
      <c r="C126" s="1" t="s">
        <v>49</v>
      </c>
      <c r="D126" s="1">
        <v>80.0</v>
      </c>
      <c r="E126" s="1" t="s">
        <v>38</v>
      </c>
      <c r="F126" s="5">
        <v>44927.0</v>
      </c>
      <c r="G126" s="1">
        <v>5.0</v>
      </c>
    </row>
    <row r="127">
      <c r="A127" s="1">
        <v>126.0</v>
      </c>
      <c r="B127" s="1" t="s">
        <v>211</v>
      </c>
      <c r="C127" s="1" t="s">
        <v>32</v>
      </c>
      <c r="D127" s="1">
        <v>120.0</v>
      </c>
      <c r="E127" s="1" t="s">
        <v>38</v>
      </c>
      <c r="F127" s="5">
        <v>44927.0</v>
      </c>
      <c r="G127" s="1">
        <v>10.0</v>
      </c>
    </row>
    <row r="128">
      <c r="A128" s="1">
        <v>127.0</v>
      </c>
      <c r="B128" s="1" t="s">
        <v>214</v>
      </c>
      <c r="C128" s="1" t="s">
        <v>32</v>
      </c>
      <c r="D128" s="1">
        <v>120.0</v>
      </c>
      <c r="E128" s="1" t="s">
        <v>38</v>
      </c>
      <c r="F128" s="5">
        <v>44927.0</v>
      </c>
      <c r="G128" s="1">
        <v>20.0</v>
      </c>
    </row>
    <row r="129">
      <c r="A129" s="1">
        <v>128.0</v>
      </c>
      <c r="B129" s="1" t="s">
        <v>215</v>
      </c>
      <c r="C129" s="1" t="s">
        <v>32</v>
      </c>
      <c r="D129" s="1">
        <v>120.0</v>
      </c>
      <c r="E129" s="1" t="s">
        <v>38</v>
      </c>
      <c r="F129" s="5">
        <v>44927.0</v>
      </c>
      <c r="G129" s="1">
        <v>0.0</v>
      </c>
    </row>
    <row r="130">
      <c r="A130" s="1">
        <v>129.0</v>
      </c>
      <c r="B130" s="1" t="s">
        <v>217</v>
      </c>
      <c r="C130" s="1" t="s">
        <v>32</v>
      </c>
      <c r="D130" s="1">
        <v>120.0</v>
      </c>
      <c r="E130" s="1" t="s">
        <v>45</v>
      </c>
      <c r="F130" s="5">
        <v>44927.0</v>
      </c>
      <c r="G130" s="1">
        <v>5.0</v>
      </c>
    </row>
    <row r="131">
      <c r="A131" s="1">
        <v>130.0</v>
      </c>
      <c r="B131" s="1" t="s">
        <v>222</v>
      </c>
      <c r="C131" s="1" t="s">
        <v>40</v>
      </c>
      <c r="D131" s="1">
        <v>50.0</v>
      </c>
      <c r="E131" s="1" t="s">
        <v>38</v>
      </c>
      <c r="F131" s="5">
        <v>44927.0</v>
      </c>
      <c r="G131" s="1">
        <v>10.0</v>
      </c>
    </row>
    <row r="132">
      <c r="A132" s="1">
        <v>131.0</v>
      </c>
      <c r="B132" s="1" t="s">
        <v>224</v>
      </c>
      <c r="C132" s="1" t="s">
        <v>32</v>
      </c>
      <c r="D132" s="1">
        <v>120.0</v>
      </c>
      <c r="E132" s="1" t="s">
        <v>38</v>
      </c>
      <c r="F132" s="5">
        <v>44927.0</v>
      </c>
      <c r="G132" s="1">
        <v>20.0</v>
      </c>
    </row>
    <row r="133">
      <c r="A133" s="1">
        <v>132.0</v>
      </c>
      <c r="B133" s="1" t="s">
        <v>225</v>
      </c>
      <c r="C133" s="1" t="s">
        <v>49</v>
      </c>
      <c r="D133" s="1">
        <v>80.0</v>
      </c>
      <c r="E133" s="1" t="s">
        <v>38</v>
      </c>
      <c r="F133" s="5">
        <v>44927.0</v>
      </c>
      <c r="G133" s="1">
        <v>0.0</v>
      </c>
    </row>
    <row r="134">
      <c r="A134" s="1">
        <v>133.0</v>
      </c>
      <c r="B134" s="1" t="s">
        <v>226</v>
      </c>
      <c r="C134" s="1" t="s">
        <v>40</v>
      </c>
      <c r="D134" s="1">
        <v>50.0</v>
      </c>
      <c r="E134" s="1" t="s">
        <v>38</v>
      </c>
      <c r="F134" s="5">
        <v>44927.0</v>
      </c>
      <c r="G134" s="1">
        <v>5.0</v>
      </c>
    </row>
    <row r="135">
      <c r="A135" s="1">
        <v>134.0</v>
      </c>
      <c r="B135" s="1" t="s">
        <v>227</v>
      </c>
      <c r="C135" s="1" t="s">
        <v>32</v>
      </c>
      <c r="D135" s="1">
        <v>120.0</v>
      </c>
      <c r="E135" s="1" t="s">
        <v>38</v>
      </c>
      <c r="F135" s="5">
        <v>44927.0</v>
      </c>
      <c r="G135" s="1">
        <v>10.0</v>
      </c>
    </row>
    <row r="136">
      <c r="A136" s="1">
        <v>135.0</v>
      </c>
      <c r="B136" s="1" t="s">
        <v>228</v>
      </c>
      <c r="C136" s="1" t="s">
        <v>32</v>
      </c>
      <c r="D136" s="1">
        <v>120.0</v>
      </c>
      <c r="E136" s="1" t="s">
        <v>45</v>
      </c>
      <c r="F136" s="5">
        <v>44927.0</v>
      </c>
      <c r="G136" s="1">
        <v>20.0</v>
      </c>
    </row>
    <row r="137">
      <c r="A137" s="1">
        <v>136.0</v>
      </c>
      <c r="B137" s="1" t="s">
        <v>229</v>
      </c>
      <c r="C137" s="1" t="s">
        <v>32</v>
      </c>
      <c r="D137" s="1">
        <v>120.0</v>
      </c>
      <c r="E137" s="1" t="s">
        <v>38</v>
      </c>
      <c r="F137" s="5">
        <v>44927.0</v>
      </c>
      <c r="G137" s="1">
        <v>0.0</v>
      </c>
    </row>
    <row r="138">
      <c r="A138" s="1">
        <v>137.0</v>
      </c>
      <c r="B138" s="1" t="s">
        <v>230</v>
      </c>
      <c r="C138" s="1" t="s">
        <v>40</v>
      </c>
      <c r="D138" s="1">
        <v>50.0</v>
      </c>
      <c r="E138" s="1" t="s">
        <v>38</v>
      </c>
      <c r="F138" s="5">
        <v>44927.0</v>
      </c>
      <c r="G138" s="1">
        <v>5.0</v>
      </c>
    </row>
    <row r="139">
      <c r="A139" s="1">
        <v>138.0</v>
      </c>
      <c r="B139" s="1" t="s">
        <v>231</v>
      </c>
      <c r="C139" s="1" t="s">
        <v>37</v>
      </c>
      <c r="D139" s="1">
        <v>250.0</v>
      </c>
      <c r="E139" s="1" t="s">
        <v>38</v>
      </c>
      <c r="F139" s="5">
        <v>44927.0</v>
      </c>
      <c r="G139" s="1">
        <v>10.0</v>
      </c>
    </row>
    <row r="140">
      <c r="A140" s="1">
        <v>139.0</v>
      </c>
      <c r="B140" s="1" t="s">
        <v>232</v>
      </c>
      <c r="C140" s="1" t="s">
        <v>32</v>
      </c>
      <c r="D140" s="1">
        <v>120.0</v>
      </c>
      <c r="E140" s="1" t="s">
        <v>33</v>
      </c>
      <c r="F140" s="5">
        <v>44927.0</v>
      </c>
      <c r="G140" s="1">
        <v>20.0</v>
      </c>
    </row>
    <row r="141">
      <c r="A141" s="1">
        <v>140.0</v>
      </c>
      <c r="B141" s="1" t="s">
        <v>233</v>
      </c>
      <c r="C141" s="1" t="s">
        <v>37</v>
      </c>
      <c r="D141" s="1">
        <v>250.0</v>
      </c>
      <c r="E141" s="1" t="s">
        <v>45</v>
      </c>
      <c r="F141" s="5">
        <v>44927.0</v>
      </c>
      <c r="G141" s="1">
        <v>0.0</v>
      </c>
    </row>
    <row r="142">
      <c r="A142" s="1">
        <v>141.0</v>
      </c>
      <c r="B142" s="1" t="s">
        <v>235</v>
      </c>
      <c r="C142" s="1" t="s">
        <v>32</v>
      </c>
      <c r="D142" s="1">
        <v>120.0</v>
      </c>
      <c r="E142" s="1" t="s">
        <v>38</v>
      </c>
      <c r="F142" s="5">
        <v>44927.0</v>
      </c>
      <c r="G142" s="1">
        <v>5.0</v>
      </c>
    </row>
    <row r="143">
      <c r="A143" s="1">
        <v>142.0</v>
      </c>
      <c r="B143" s="1" t="s">
        <v>238</v>
      </c>
      <c r="C143" s="1" t="s">
        <v>49</v>
      </c>
      <c r="D143" s="1">
        <v>80.0</v>
      </c>
      <c r="E143" s="1" t="s">
        <v>45</v>
      </c>
      <c r="F143" s="5">
        <v>44927.0</v>
      </c>
      <c r="G143" s="1">
        <v>10.0</v>
      </c>
    </row>
    <row r="144">
      <c r="A144" s="1">
        <v>143.0</v>
      </c>
      <c r="B144" s="1" t="s">
        <v>242</v>
      </c>
      <c r="C144" s="1" t="s">
        <v>49</v>
      </c>
      <c r="D144" s="1">
        <v>80.0</v>
      </c>
      <c r="E144" s="1" t="s">
        <v>33</v>
      </c>
      <c r="F144" s="5">
        <v>44927.0</v>
      </c>
      <c r="G144" s="1">
        <v>20.0</v>
      </c>
    </row>
    <row r="145">
      <c r="A145" s="1">
        <v>144.0</v>
      </c>
      <c r="B145" s="1" t="s">
        <v>244</v>
      </c>
      <c r="C145" s="1" t="s">
        <v>32</v>
      </c>
      <c r="D145" s="1">
        <v>120.0</v>
      </c>
      <c r="E145" s="1" t="s">
        <v>38</v>
      </c>
      <c r="F145" s="5">
        <v>44927.0</v>
      </c>
      <c r="G145" s="1">
        <v>0.0</v>
      </c>
    </row>
    <row r="146">
      <c r="A146" s="1">
        <v>145.0</v>
      </c>
      <c r="B146" s="1" t="s">
        <v>245</v>
      </c>
      <c r="C146" s="1" t="s">
        <v>32</v>
      </c>
      <c r="D146" s="1">
        <v>120.0</v>
      </c>
      <c r="E146" s="1" t="s">
        <v>38</v>
      </c>
      <c r="F146" s="5">
        <v>44927.0</v>
      </c>
      <c r="G146" s="1">
        <v>5.0</v>
      </c>
    </row>
    <row r="147">
      <c r="A147" s="1">
        <v>146.0</v>
      </c>
      <c r="B147" s="1" t="s">
        <v>246</v>
      </c>
      <c r="C147" s="1" t="s">
        <v>32</v>
      </c>
      <c r="D147" s="1">
        <v>120.0</v>
      </c>
      <c r="E147" s="1" t="s">
        <v>38</v>
      </c>
      <c r="F147" s="5">
        <v>44927.0</v>
      </c>
      <c r="G147" s="1">
        <v>10.0</v>
      </c>
    </row>
    <row r="148">
      <c r="A148" s="1">
        <v>147.0</v>
      </c>
      <c r="B148" s="1" t="s">
        <v>247</v>
      </c>
      <c r="C148" s="1" t="s">
        <v>49</v>
      </c>
      <c r="D148" s="1">
        <v>80.0</v>
      </c>
      <c r="E148" s="1" t="s">
        <v>45</v>
      </c>
      <c r="F148" s="5">
        <v>44927.0</v>
      </c>
      <c r="G148" s="1">
        <v>20.0</v>
      </c>
    </row>
    <row r="149">
      <c r="A149" s="1">
        <v>148.0</v>
      </c>
      <c r="B149" s="1" t="s">
        <v>248</v>
      </c>
      <c r="C149" s="1" t="s">
        <v>49</v>
      </c>
      <c r="D149" s="1">
        <v>80.0</v>
      </c>
      <c r="E149" s="1" t="s">
        <v>38</v>
      </c>
      <c r="F149" s="5">
        <v>44927.0</v>
      </c>
      <c r="G149" s="1">
        <v>0.0</v>
      </c>
    </row>
    <row r="150">
      <c r="A150" s="1">
        <v>149.0</v>
      </c>
      <c r="B150" s="1" t="s">
        <v>249</v>
      </c>
      <c r="C150" s="1" t="s">
        <v>32</v>
      </c>
      <c r="D150" s="1">
        <v>120.0</v>
      </c>
      <c r="E150" s="1" t="s">
        <v>33</v>
      </c>
      <c r="F150" s="5">
        <v>44927.0</v>
      </c>
      <c r="G150" s="1">
        <v>5.0</v>
      </c>
    </row>
    <row r="151">
      <c r="A151" s="1">
        <v>150.0</v>
      </c>
      <c r="B151" s="1" t="s">
        <v>250</v>
      </c>
      <c r="C151" s="1" t="s">
        <v>49</v>
      </c>
      <c r="D151" s="1">
        <v>80.0</v>
      </c>
      <c r="E151" s="1" t="s">
        <v>38</v>
      </c>
      <c r="F151" s="5">
        <v>44927.0</v>
      </c>
      <c r="G151" s="1">
        <v>10.0</v>
      </c>
    </row>
    <row r="152">
      <c r="A152" s="1">
        <v>151.0</v>
      </c>
      <c r="B152" s="1" t="s">
        <v>251</v>
      </c>
      <c r="C152" s="1" t="s">
        <v>49</v>
      </c>
      <c r="D152" s="1">
        <v>80.0</v>
      </c>
      <c r="E152" s="1" t="s">
        <v>38</v>
      </c>
      <c r="F152" s="5">
        <v>44927.0</v>
      </c>
      <c r="G152" s="1">
        <v>20.0</v>
      </c>
    </row>
    <row r="153">
      <c r="A153" s="1">
        <v>152.0</v>
      </c>
      <c r="B153" s="1" t="s">
        <v>252</v>
      </c>
      <c r="C153" s="1" t="s">
        <v>32</v>
      </c>
      <c r="D153" s="1">
        <v>120.0</v>
      </c>
      <c r="E153" s="1" t="s">
        <v>38</v>
      </c>
      <c r="F153" s="5">
        <v>44927.0</v>
      </c>
      <c r="G153" s="1">
        <v>0.0</v>
      </c>
    </row>
    <row r="154">
      <c r="A154" s="1">
        <v>153.0</v>
      </c>
      <c r="B154" s="1" t="s">
        <v>253</v>
      </c>
      <c r="C154" s="1" t="s">
        <v>49</v>
      </c>
      <c r="D154" s="1">
        <v>80.0</v>
      </c>
      <c r="E154" s="1" t="s">
        <v>38</v>
      </c>
      <c r="F154" s="5">
        <v>44927.0</v>
      </c>
      <c r="G154" s="1">
        <v>5.0</v>
      </c>
    </row>
    <row r="155">
      <c r="A155" s="1">
        <v>154.0</v>
      </c>
      <c r="B155" s="1" t="s">
        <v>254</v>
      </c>
      <c r="C155" s="1" t="s">
        <v>32</v>
      </c>
      <c r="D155" s="1">
        <v>120.0</v>
      </c>
      <c r="E155" s="1" t="s">
        <v>45</v>
      </c>
      <c r="F155" s="5">
        <v>44927.0</v>
      </c>
      <c r="G155" s="1">
        <v>10.0</v>
      </c>
    </row>
    <row r="156">
      <c r="A156" s="1">
        <v>155.0</v>
      </c>
      <c r="B156" s="1" t="s">
        <v>255</v>
      </c>
      <c r="C156" s="1" t="s">
        <v>32</v>
      </c>
      <c r="D156" s="1">
        <v>120.0</v>
      </c>
      <c r="E156" s="1" t="s">
        <v>38</v>
      </c>
      <c r="F156" s="5">
        <v>44927.0</v>
      </c>
      <c r="G156" s="1">
        <v>20.0</v>
      </c>
    </row>
    <row r="157">
      <c r="A157" s="1">
        <v>156.0</v>
      </c>
      <c r="B157" s="1" t="s">
        <v>256</v>
      </c>
      <c r="C157" s="1" t="s">
        <v>32</v>
      </c>
      <c r="D157" s="1">
        <v>120.0</v>
      </c>
      <c r="E157" s="1" t="s">
        <v>33</v>
      </c>
      <c r="F157" s="5">
        <v>44927.0</v>
      </c>
      <c r="G157" s="1">
        <v>0.0</v>
      </c>
    </row>
    <row r="158">
      <c r="A158" s="1">
        <v>157.0</v>
      </c>
      <c r="B158" s="1" t="s">
        <v>257</v>
      </c>
      <c r="C158" s="1" t="s">
        <v>49</v>
      </c>
      <c r="D158" s="1">
        <v>80.0</v>
      </c>
      <c r="E158" s="1" t="s">
        <v>38</v>
      </c>
      <c r="F158" s="5">
        <v>44927.0</v>
      </c>
      <c r="G158" s="1">
        <v>5.0</v>
      </c>
    </row>
    <row r="159">
      <c r="A159" s="1">
        <v>158.0</v>
      </c>
      <c r="B159" s="1" t="s">
        <v>258</v>
      </c>
      <c r="C159" s="1" t="s">
        <v>32</v>
      </c>
      <c r="D159" s="1">
        <v>120.0</v>
      </c>
      <c r="E159" s="1" t="s">
        <v>38</v>
      </c>
      <c r="F159" s="5">
        <v>44927.0</v>
      </c>
      <c r="G159" s="1">
        <v>10.0</v>
      </c>
    </row>
    <row r="160">
      <c r="A160" s="1">
        <v>159.0</v>
      </c>
      <c r="B160" s="1" t="s">
        <v>260</v>
      </c>
      <c r="C160" s="1" t="s">
        <v>49</v>
      </c>
      <c r="D160" s="1">
        <v>80.0</v>
      </c>
      <c r="E160" s="1" t="s">
        <v>38</v>
      </c>
      <c r="F160" s="5">
        <v>44927.0</v>
      </c>
      <c r="G160" s="1">
        <v>20.0</v>
      </c>
    </row>
    <row r="161">
      <c r="A161" s="1">
        <v>160.0</v>
      </c>
      <c r="B161" s="1" t="s">
        <v>265</v>
      </c>
      <c r="C161" s="1" t="s">
        <v>49</v>
      </c>
      <c r="D161" s="1">
        <v>80.0</v>
      </c>
      <c r="E161" s="1" t="s">
        <v>38</v>
      </c>
      <c r="F161" s="5">
        <v>44927.0</v>
      </c>
      <c r="G161" s="1">
        <v>0.0</v>
      </c>
    </row>
    <row r="162">
      <c r="A162" s="1">
        <v>161.0</v>
      </c>
      <c r="B162" s="1" t="s">
        <v>267</v>
      </c>
      <c r="C162" s="1" t="s">
        <v>32</v>
      </c>
      <c r="D162" s="1">
        <v>120.0</v>
      </c>
      <c r="E162" s="1" t="s">
        <v>38</v>
      </c>
      <c r="F162" s="5">
        <v>44927.0</v>
      </c>
      <c r="G162" s="1">
        <v>5.0</v>
      </c>
    </row>
    <row r="163">
      <c r="A163" s="1">
        <v>162.0</v>
      </c>
      <c r="B163" s="1" t="s">
        <v>268</v>
      </c>
      <c r="C163" s="1" t="s">
        <v>32</v>
      </c>
      <c r="D163" s="1">
        <v>120.0</v>
      </c>
      <c r="E163" s="1" t="s">
        <v>38</v>
      </c>
      <c r="F163" s="5">
        <v>44927.0</v>
      </c>
      <c r="G163" s="1">
        <v>10.0</v>
      </c>
    </row>
    <row r="164">
      <c r="A164" s="1">
        <v>163.0</v>
      </c>
      <c r="B164" s="1" t="s">
        <v>269</v>
      </c>
      <c r="C164" s="1" t="s">
        <v>32</v>
      </c>
      <c r="D164" s="1">
        <v>120.0</v>
      </c>
      <c r="E164" s="1" t="s">
        <v>38</v>
      </c>
      <c r="F164" s="5">
        <v>44927.0</v>
      </c>
      <c r="G164" s="1">
        <v>20.0</v>
      </c>
    </row>
    <row r="165">
      <c r="A165" s="1">
        <v>164.0</v>
      </c>
      <c r="B165" s="1" t="s">
        <v>270</v>
      </c>
      <c r="C165" s="1" t="s">
        <v>32</v>
      </c>
      <c r="D165" s="1">
        <v>120.0</v>
      </c>
      <c r="E165" s="1" t="s">
        <v>38</v>
      </c>
      <c r="F165" s="5">
        <v>44927.0</v>
      </c>
      <c r="G165" s="1">
        <v>0.0</v>
      </c>
    </row>
    <row r="166">
      <c r="A166" s="1">
        <v>165.0</v>
      </c>
      <c r="B166" s="1" t="s">
        <v>271</v>
      </c>
      <c r="C166" s="1" t="s">
        <v>32</v>
      </c>
      <c r="D166" s="1">
        <v>120.0</v>
      </c>
      <c r="E166" s="1" t="s">
        <v>38</v>
      </c>
      <c r="F166" s="5">
        <v>44927.0</v>
      </c>
      <c r="G166" s="1">
        <v>5.0</v>
      </c>
    </row>
    <row r="167">
      <c r="A167" s="1">
        <v>166.0</v>
      </c>
      <c r="B167" s="1" t="s">
        <v>272</v>
      </c>
      <c r="C167" s="1" t="s">
        <v>32</v>
      </c>
      <c r="D167" s="1">
        <v>120.0</v>
      </c>
      <c r="E167" s="1" t="s">
        <v>38</v>
      </c>
      <c r="F167" s="5">
        <v>44927.0</v>
      </c>
      <c r="G167" s="1">
        <v>10.0</v>
      </c>
    </row>
    <row r="168">
      <c r="A168" s="1">
        <v>167.0</v>
      </c>
      <c r="B168" s="1" t="s">
        <v>273</v>
      </c>
      <c r="C168" s="1" t="s">
        <v>32</v>
      </c>
      <c r="D168" s="1">
        <v>120.0</v>
      </c>
      <c r="E168" s="1" t="s">
        <v>38</v>
      </c>
      <c r="F168" s="5">
        <v>44927.0</v>
      </c>
      <c r="G168" s="1">
        <v>20.0</v>
      </c>
    </row>
    <row r="169">
      <c r="A169" s="1">
        <v>168.0</v>
      </c>
      <c r="B169" s="1" t="s">
        <v>274</v>
      </c>
      <c r="C169" s="1" t="s">
        <v>32</v>
      </c>
      <c r="D169" s="1">
        <v>120.0</v>
      </c>
      <c r="E169" s="1" t="s">
        <v>33</v>
      </c>
      <c r="F169" s="5">
        <v>44927.0</v>
      </c>
      <c r="G169" s="1">
        <v>0.0</v>
      </c>
    </row>
    <row r="170">
      <c r="A170" s="1">
        <v>169.0</v>
      </c>
      <c r="B170" s="1" t="s">
        <v>275</v>
      </c>
      <c r="C170" s="1" t="s">
        <v>49</v>
      </c>
      <c r="D170" s="1">
        <v>80.0</v>
      </c>
      <c r="E170" s="1" t="s">
        <v>38</v>
      </c>
      <c r="F170" s="5">
        <v>44927.0</v>
      </c>
      <c r="G170" s="1">
        <v>5.0</v>
      </c>
    </row>
    <row r="171">
      <c r="A171" s="1">
        <v>170.0</v>
      </c>
      <c r="B171" s="1" t="s">
        <v>277</v>
      </c>
      <c r="C171" s="1" t="s">
        <v>32</v>
      </c>
      <c r="D171" s="1">
        <v>120.0</v>
      </c>
      <c r="E171" s="1" t="s">
        <v>38</v>
      </c>
      <c r="F171" s="5">
        <v>44927.0</v>
      </c>
      <c r="G171" s="1">
        <v>10.0</v>
      </c>
    </row>
    <row r="172">
      <c r="A172" s="1">
        <v>171.0</v>
      </c>
      <c r="B172" s="1" t="s">
        <v>282</v>
      </c>
      <c r="C172" s="1" t="s">
        <v>32</v>
      </c>
      <c r="D172" s="1">
        <v>120.0</v>
      </c>
      <c r="E172" s="1" t="s">
        <v>38</v>
      </c>
      <c r="F172" s="5">
        <v>44927.0</v>
      </c>
      <c r="G172" s="1">
        <v>20.0</v>
      </c>
    </row>
    <row r="173">
      <c r="A173" s="1">
        <v>172.0</v>
      </c>
      <c r="B173" s="1" t="s">
        <v>285</v>
      </c>
      <c r="C173" s="1" t="s">
        <v>32</v>
      </c>
      <c r="D173" s="1">
        <v>120.0</v>
      </c>
      <c r="E173" s="1" t="s">
        <v>38</v>
      </c>
      <c r="F173" s="5">
        <v>44927.0</v>
      </c>
      <c r="G173" s="1">
        <v>0.0</v>
      </c>
    </row>
    <row r="174">
      <c r="A174" s="1">
        <v>173.0</v>
      </c>
      <c r="B174" s="1" t="s">
        <v>286</v>
      </c>
      <c r="C174" s="1" t="s">
        <v>49</v>
      </c>
      <c r="D174" s="1">
        <v>80.0</v>
      </c>
      <c r="E174" s="1" t="s">
        <v>38</v>
      </c>
      <c r="F174" s="5">
        <v>44927.0</v>
      </c>
      <c r="G174" s="1">
        <v>5.0</v>
      </c>
    </row>
    <row r="175">
      <c r="A175" s="1">
        <v>174.0</v>
      </c>
      <c r="B175" s="1" t="s">
        <v>287</v>
      </c>
      <c r="C175" s="1" t="s">
        <v>49</v>
      </c>
      <c r="D175" s="1">
        <v>80.0</v>
      </c>
      <c r="E175" s="1" t="s">
        <v>38</v>
      </c>
      <c r="F175" s="5">
        <v>44927.0</v>
      </c>
      <c r="G175" s="1">
        <v>10.0</v>
      </c>
    </row>
    <row r="176">
      <c r="A176" s="1">
        <v>175.0</v>
      </c>
      <c r="B176" s="1" t="s">
        <v>288</v>
      </c>
      <c r="C176" s="1" t="s">
        <v>40</v>
      </c>
      <c r="D176" s="1">
        <v>50.0</v>
      </c>
      <c r="E176" s="1" t="s">
        <v>45</v>
      </c>
      <c r="F176" s="5">
        <v>44927.0</v>
      </c>
      <c r="G176" s="1">
        <v>20.0</v>
      </c>
    </row>
    <row r="177">
      <c r="A177" s="1">
        <v>176.0</v>
      </c>
      <c r="B177" s="1" t="s">
        <v>289</v>
      </c>
      <c r="C177" s="1" t="s">
        <v>49</v>
      </c>
      <c r="D177" s="1">
        <v>80.0</v>
      </c>
      <c r="E177" s="1" t="s">
        <v>38</v>
      </c>
      <c r="F177" s="5">
        <v>44927.0</v>
      </c>
      <c r="G177" s="1">
        <v>0.0</v>
      </c>
    </row>
    <row r="178">
      <c r="A178" s="1">
        <v>177.0</v>
      </c>
      <c r="B178" s="1" t="s">
        <v>290</v>
      </c>
      <c r="C178" s="1" t="s">
        <v>32</v>
      </c>
      <c r="D178" s="1">
        <v>120.0</v>
      </c>
      <c r="E178" s="1" t="s">
        <v>38</v>
      </c>
      <c r="F178" s="5">
        <v>44927.0</v>
      </c>
      <c r="G178" s="1">
        <v>5.0</v>
      </c>
    </row>
    <row r="179">
      <c r="A179" s="1">
        <v>178.0</v>
      </c>
      <c r="B179" s="1" t="s">
        <v>291</v>
      </c>
      <c r="C179" s="1" t="s">
        <v>37</v>
      </c>
      <c r="D179" s="1">
        <v>250.0</v>
      </c>
      <c r="E179" s="1" t="s">
        <v>38</v>
      </c>
      <c r="F179" s="5">
        <v>44927.0</v>
      </c>
      <c r="G179" s="1">
        <v>10.0</v>
      </c>
    </row>
    <row r="180">
      <c r="A180" s="1">
        <v>179.0</v>
      </c>
      <c r="B180" s="1" t="s">
        <v>292</v>
      </c>
      <c r="C180" s="1" t="s">
        <v>37</v>
      </c>
      <c r="D180" s="1">
        <v>250.0</v>
      </c>
      <c r="E180" s="1" t="s">
        <v>38</v>
      </c>
      <c r="F180" s="5">
        <v>44927.0</v>
      </c>
      <c r="G180" s="1">
        <v>20.0</v>
      </c>
    </row>
    <row r="181">
      <c r="A181" s="1">
        <v>180.0</v>
      </c>
      <c r="B181" s="1" t="s">
        <v>294</v>
      </c>
      <c r="C181" s="1" t="s">
        <v>32</v>
      </c>
      <c r="D181" s="1">
        <v>120.0</v>
      </c>
      <c r="E181" s="1" t="s">
        <v>38</v>
      </c>
      <c r="F181" s="5">
        <v>44927.0</v>
      </c>
      <c r="G181" s="1">
        <v>0.0</v>
      </c>
    </row>
    <row r="182">
      <c r="A182" s="1">
        <v>181.0</v>
      </c>
      <c r="B182" s="1" t="s">
        <v>297</v>
      </c>
      <c r="C182" s="1" t="s">
        <v>49</v>
      </c>
      <c r="D182" s="1">
        <v>80.0</v>
      </c>
      <c r="E182" s="1" t="s">
        <v>38</v>
      </c>
      <c r="F182" s="5">
        <v>44927.0</v>
      </c>
      <c r="G182" s="1">
        <v>5.0</v>
      </c>
    </row>
    <row r="183">
      <c r="A183" s="1">
        <v>182.0</v>
      </c>
      <c r="B183" s="1" t="s">
        <v>300</v>
      </c>
      <c r="C183" s="1" t="s">
        <v>32</v>
      </c>
      <c r="D183" s="1">
        <v>120.0</v>
      </c>
      <c r="E183" s="1" t="s">
        <v>38</v>
      </c>
      <c r="F183" s="5">
        <v>44927.0</v>
      </c>
      <c r="G183" s="1">
        <v>10.0</v>
      </c>
    </row>
    <row r="184">
      <c r="A184" s="1">
        <v>183.0</v>
      </c>
      <c r="B184" s="1" t="s">
        <v>301</v>
      </c>
      <c r="C184" s="1" t="s">
        <v>40</v>
      </c>
      <c r="D184" s="1">
        <v>50.0</v>
      </c>
      <c r="E184" s="1" t="s">
        <v>45</v>
      </c>
      <c r="F184" s="5">
        <v>44927.0</v>
      </c>
      <c r="G184" s="1">
        <v>20.0</v>
      </c>
    </row>
    <row r="185">
      <c r="A185" s="1">
        <v>184.0</v>
      </c>
      <c r="B185" s="1" t="s">
        <v>302</v>
      </c>
      <c r="C185" s="1" t="s">
        <v>49</v>
      </c>
      <c r="D185" s="1">
        <v>80.0</v>
      </c>
      <c r="E185" s="1" t="s">
        <v>38</v>
      </c>
      <c r="F185" s="5">
        <v>44927.0</v>
      </c>
      <c r="G185" s="1">
        <v>0.0</v>
      </c>
    </row>
    <row r="186">
      <c r="A186" s="1">
        <v>185.0</v>
      </c>
      <c r="B186" s="1" t="s">
        <v>303</v>
      </c>
      <c r="C186" s="1" t="s">
        <v>32</v>
      </c>
      <c r="D186" s="1">
        <v>120.0</v>
      </c>
      <c r="E186" s="1" t="s">
        <v>38</v>
      </c>
      <c r="F186" s="5">
        <v>44927.0</v>
      </c>
      <c r="G186" s="1">
        <v>5.0</v>
      </c>
    </row>
    <row r="187">
      <c r="A187" s="1">
        <v>186.0</v>
      </c>
      <c r="B187" s="1" t="s">
        <v>304</v>
      </c>
      <c r="C187" s="1" t="s">
        <v>49</v>
      </c>
      <c r="D187" s="1">
        <v>80.0</v>
      </c>
      <c r="E187" s="1" t="s">
        <v>33</v>
      </c>
      <c r="F187" s="5">
        <v>44927.0</v>
      </c>
      <c r="G187" s="1">
        <v>10.0</v>
      </c>
    </row>
    <row r="188">
      <c r="A188" s="1">
        <v>187.0</v>
      </c>
      <c r="B188" s="1" t="s">
        <v>305</v>
      </c>
      <c r="C188" s="1" t="s">
        <v>49</v>
      </c>
      <c r="D188" s="1">
        <v>80.0</v>
      </c>
      <c r="E188" s="1" t="s">
        <v>38</v>
      </c>
      <c r="F188" s="5">
        <v>44927.0</v>
      </c>
      <c r="G188" s="1">
        <v>20.0</v>
      </c>
    </row>
    <row r="189">
      <c r="A189" s="1">
        <v>188.0</v>
      </c>
      <c r="B189" s="1" t="s">
        <v>306</v>
      </c>
      <c r="C189" s="1" t="s">
        <v>32</v>
      </c>
      <c r="D189" s="1">
        <v>120.0</v>
      </c>
      <c r="E189" s="1" t="s">
        <v>38</v>
      </c>
      <c r="F189" s="5">
        <v>44927.0</v>
      </c>
      <c r="G189" s="1">
        <v>0.0</v>
      </c>
    </row>
    <row r="190">
      <c r="A190" s="1">
        <v>189.0</v>
      </c>
      <c r="B190" s="1" t="s">
        <v>307</v>
      </c>
      <c r="C190" s="1" t="s">
        <v>32</v>
      </c>
      <c r="D190" s="1">
        <v>120.0</v>
      </c>
      <c r="E190" s="1" t="s">
        <v>38</v>
      </c>
      <c r="F190" s="5">
        <v>44927.0</v>
      </c>
      <c r="G190" s="1">
        <v>5.0</v>
      </c>
    </row>
    <row r="191">
      <c r="A191" s="1">
        <v>190.0</v>
      </c>
      <c r="B191" s="1" t="s">
        <v>308</v>
      </c>
      <c r="C191" s="1" t="s">
        <v>32</v>
      </c>
      <c r="D191" s="1">
        <v>120.0</v>
      </c>
      <c r="E191" s="1" t="s">
        <v>45</v>
      </c>
      <c r="F191" s="5">
        <v>44927.0</v>
      </c>
      <c r="G191" s="1">
        <v>10.0</v>
      </c>
    </row>
    <row r="192">
      <c r="A192" s="1">
        <v>191.0</v>
      </c>
      <c r="B192" s="1" t="s">
        <v>309</v>
      </c>
      <c r="C192" s="1" t="s">
        <v>32</v>
      </c>
      <c r="D192" s="1">
        <v>120.0</v>
      </c>
      <c r="E192" s="1" t="s">
        <v>38</v>
      </c>
      <c r="F192" s="5">
        <v>44927.0</v>
      </c>
      <c r="G192" s="1">
        <v>20.0</v>
      </c>
    </row>
    <row r="193">
      <c r="A193" s="1">
        <v>192.0</v>
      </c>
      <c r="B193" s="1" t="s">
        <v>311</v>
      </c>
      <c r="C193" s="1" t="s">
        <v>32</v>
      </c>
      <c r="D193" s="1">
        <v>120.0</v>
      </c>
      <c r="E193" s="1" t="s">
        <v>38</v>
      </c>
      <c r="F193" s="5">
        <v>44927.0</v>
      </c>
      <c r="G193" s="1">
        <v>0.0</v>
      </c>
    </row>
    <row r="194">
      <c r="A194" s="1">
        <v>193.0</v>
      </c>
      <c r="B194" s="1" t="s">
        <v>316</v>
      </c>
      <c r="C194" s="1" t="s">
        <v>37</v>
      </c>
      <c r="D194" s="1">
        <v>250.0</v>
      </c>
      <c r="E194" s="1" t="s">
        <v>38</v>
      </c>
      <c r="F194" s="5">
        <v>44927.0</v>
      </c>
      <c r="G194" s="1">
        <v>5.0</v>
      </c>
    </row>
    <row r="195">
      <c r="A195" s="1">
        <v>194.0</v>
      </c>
      <c r="B195" s="1" t="s">
        <v>317</v>
      </c>
      <c r="C195" s="1" t="s">
        <v>37</v>
      </c>
      <c r="D195" s="1">
        <v>250.0</v>
      </c>
      <c r="E195" s="1" t="s">
        <v>38</v>
      </c>
      <c r="F195" s="5">
        <v>44927.0</v>
      </c>
      <c r="G195" s="1">
        <v>10.0</v>
      </c>
    </row>
    <row r="196">
      <c r="A196" s="1">
        <v>195.0</v>
      </c>
      <c r="B196" s="1" t="s">
        <v>318</v>
      </c>
      <c r="C196" s="1" t="s">
        <v>32</v>
      </c>
      <c r="D196" s="1">
        <v>120.0</v>
      </c>
      <c r="E196" s="1" t="s">
        <v>38</v>
      </c>
      <c r="F196" s="5">
        <v>44927.0</v>
      </c>
      <c r="G196" s="1">
        <v>20.0</v>
      </c>
    </row>
    <row r="197">
      <c r="A197" s="1">
        <v>196.0</v>
      </c>
      <c r="B197" s="1" t="s">
        <v>319</v>
      </c>
      <c r="C197" s="1" t="s">
        <v>32</v>
      </c>
      <c r="D197" s="1">
        <v>120.0</v>
      </c>
      <c r="E197" s="1" t="s">
        <v>38</v>
      </c>
      <c r="F197" s="5">
        <v>44927.0</v>
      </c>
      <c r="G197" s="1">
        <v>0.0</v>
      </c>
    </row>
    <row r="198">
      <c r="A198" s="1">
        <v>197.0</v>
      </c>
      <c r="B198" s="1" t="s">
        <v>320</v>
      </c>
      <c r="C198" s="1" t="s">
        <v>32</v>
      </c>
      <c r="D198" s="1">
        <v>120.0</v>
      </c>
      <c r="E198" s="1" t="s">
        <v>33</v>
      </c>
      <c r="F198" s="5">
        <v>44927.0</v>
      </c>
      <c r="G198" s="1">
        <v>5.0</v>
      </c>
    </row>
    <row r="199">
      <c r="A199" s="1">
        <v>198.0</v>
      </c>
      <c r="B199" s="1" t="s">
        <v>321</v>
      </c>
      <c r="C199" s="1" t="s">
        <v>37</v>
      </c>
      <c r="D199" s="1">
        <v>250.0</v>
      </c>
      <c r="E199" s="1" t="s">
        <v>38</v>
      </c>
      <c r="F199" s="5">
        <v>44927.0</v>
      </c>
      <c r="G199" s="1">
        <v>10.0</v>
      </c>
    </row>
    <row r="200">
      <c r="A200" s="1">
        <v>199.0</v>
      </c>
      <c r="B200" s="1" t="s">
        <v>322</v>
      </c>
      <c r="C200" s="1" t="s">
        <v>32</v>
      </c>
      <c r="D200" s="1">
        <v>120.0</v>
      </c>
      <c r="E200" s="1" t="s">
        <v>38</v>
      </c>
      <c r="F200" s="5">
        <v>44927.0</v>
      </c>
      <c r="G200" s="1">
        <v>20.0</v>
      </c>
    </row>
    <row r="201">
      <c r="A201" s="1">
        <v>200.0</v>
      </c>
      <c r="B201" s="1" t="s">
        <v>323</v>
      </c>
      <c r="C201" s="1" t="s">
        <v>32</v>
      </c>
      <c r="D201" s="1">
        <v>120.0</v>
      </c>
      <c r="E201" s="1" t="s">
        <v>38</v>
      </c>
      <c r="F201" s="5">
        <v>44927.0</v>
      </c>
      <c r="G201" s="1">
        <v>0.0</v>
      </c>
    </row>
    <row r="202">
      <c r="A202" s="1">
        <v>201.0</v>
      </c>
      <c r="B202" s="1" t="s">
        <v>324</v>
      </c>
      <c r="C202" s="1" t="s">
        <v>32</v>
      </c>
      <c r="D202" s="1">
        <v>120.0</v>
      </c>
      <c r="E202" s="1" t="s">
        <v>38</v>
      </c>
      <c r="F202" s="5">
        <v>44927.0</v>
      </c>
      <c r="G202" s="1">
        <v>5.0</v>
      </c>
    </row>
    <row r="203">
      <c r="A203" s="1">
        <v>202.0</v>
      </c>
      <c r="B203" s="1" t="s">
        <v>325</v>
      </c>
      <c r="C203" s="1" t="s">
        <v>32</v>
      </c>
      <c r="D203" s="1">
        <v>120.0</v>
      </c>
      <c r="E203" s="1" t="s">
        <v>33</v>
      </c>
      <c r="F203" s="5">
        <v>44927.0</v>
      </c>
      <c r="G203" s="1">
        <v>10.0</v>
      </c>
    </row>
    <row r="204">
      <c r="A204" s="1">
        <v>203.0</v>
      </c>
      <c r="B204" s="1" t="s">
        <v>326</v>
      </c>
      <c r="C204" s="1" t="s">
        <v>32</v>
      </c>
      <c r="D204" s="1">
        <v>120.0</v>
      </c>
      <c r="E204" s="1" t="s">
        <v>38</v>
      </c>
      <c r="F204" s="5">
        <v>44927.0</v>
      </c>
      <c r="G204" s="1">
        <v>20.0</v>
      </c>
    </row>
    <row r="205">
      <c r="A205" s="1">
        <v>204.0</v>
      </c>
      <c r="B205" s="1" t="s">
        <v>328</v>
      </c>
      <c r="C205" s="1" t="s">
        <v>32</v>
      </c>
      <c r="D205" s="1">
        <v>120.0</v>
      </c>
      <c r="E205" s="1" t="s">
        <v>38</v>
      </c>
      <c r="F205" s="5">
        <v>44927.0</v>
      </c>
      <c r="G205" s="1">
        <v>0.0</v>
      </c>
    </row>
    <row r="206">
      <c r="A206" s="1">
        <v>205.0</v>
      </c>
      <c r="B206" s="1" t="s">
        <v>331</v>
      </c>
      <c r="C206" s="1" t="s">
        <v>32</v>
      </c>
      <c r="D206" s="1">
        <v>120.0</v>
      </c>
      <c r="E206" s="1" t="s">
        <v>45</v>
      </c>
      <c r="F206" s="5">
        <v>44927.0</v>
      </c>
      <c r="G206" s="1">
        <v>5.0</v>
      </c>
    </row>
    <row r="207">
      <c r="A207" s="1">
        <v>206.0</v>
      </c>
      <c r="B207" s="1" t="s">
        <v>335</v>
      </c>
      <c r="C207" s="1" t="s">
        <v>32</v>
      </c>
      <c r="D207" s="1">
        <v>120.0</v>
      </c>
      <c r="E207" s="1" t="s">
        <v>38</v>
      </c>
      <c r="F207" s="5">
        <v>44927.0</v>
      </c>
      <c r="G207" s="1">
        <v>10.0</v>
      </c>
    </row>
    <row r="208">
      <c r="A208" s="1">
        <v>207.0</v>
      </c>
      <c r="B208" s="1" t="s">
        <v>337</v>
      </c>
      <c r="C208" s="1" t="s">
        <v>32</v>
      </c>
      <c r="D208" s="1">
        <v>120.0</v>
      </c>
      <c r="E208" s="1" t="s">
        <v>38</v>
      </c>
      <c r="F208" s="5">
        <v>44927.0</v>
      </c>
      <c r="G208" s="1">
        <v>20.0</v>
      </c>
    </row>
    <row r="209">
      <c r="A209" s="1">
        <v>208.0</v>
      </c>
      <c r="B209" s="1" t="s">
        <v>338</v>
      </c>
      <c r="C209" s="1" t="s">
        <v>32</v>
      </c>
      <c r="D209" s="1">
        <v>120.0</v>
      </c>
      <c r="E209" s="1" t="s">
        <v>38</v>
      </c>
      <c r="F209" s="5">
        <v>44927.0</v>
      </c>
      <c r="G209" s="1">
        <v>0.0</v>
      </c>
    </row>
    <row r="210">
      <c r="A210" s="1">
        <v>209.0</v>
      </c>
      <c r="B210" s="1" t="s">
        <v>339</v>
      </c>
      <c r="C210" s="1" t="s">
        <v>40</v>
      </c>
      <c r="D210" s="1">
        <v>50.0</v>
      </c>
      <c r="E210" s="1" t="s">
        <v>45</v>
      </c>
      <c r="F210" s="5">
        <v>44927.0</v>
      </c>
      <c r="G210" s="1">
        <v>5.0</v>
      </c>
    </row>
    <row r="211">
      <c r="A211" s="1">
        <v>210.0</v>
      </c>
      <c r="B211" s="1" t="s">
        <v>340</v>
      </c>
      <c r="C211" s="1" t="s">
        <v>32</v>
      </c>
      <c r="D211" s="1">
        <v>120.0</v>
      </c>
      <c r="E211" s="1" t="s">
        <v>38</v>
      </c>
      <c r="F211" s="5">
        <v>44927.0</v>
      </c>
      <c r="G211" s="1">
        <v>10.0</v>
      </c>
    </row>
    <row r="212">
      <c r="A212" s="1">
        <v>211.0</v>
      </c>
      <c r="B212" s="1" t="s">
        <v>341</v>
      </c>
      <c r="C212" s="1" t="s">
        <v>49</v>
      </c>
      <c r="D212" s="1">
        <v>80.0</v>
      </c>
      <c r="E212" s="1" t="s">
        <v>38</v>
      </c>
      <c r="F212" s="5">
        <v>44927.0</v>
      </c>
      <c r="G212" s="1">
        <v>20.0</v>
      </c>
    </row>
    <row r="213">
      <c r="A213" s="1">
        <v>212.0</v>
      </c>
      <c r="B213" s="1" t="s">
        <v>342</v>
      </c>
      <c r="C213" s="1" t="s">
        <v>32</v>
      </c>
      <c r="D213" s="1">
        <v>120.0</v>
      </c>
      <c r="E213" s="1" t="s">
        <v>33</v>
      </c>
      <c r="F213" s="5">
        <v>44927.0</v>
      </c>
      <c r="G213" s="1">
        <v>0.0</v>
      </c>
    </row>
    <row r="214">
      <c r="A214" s="1">
        <v>213.0</v>
      </c>
      <c r="B214" s="1" t="s">
        <v>343</v>
      </c>
      <c r="C214" s="1" t="s">
        <v>37</v>
      </c>
      <c r="D214" s="1">
        <v>250.0</v>
      </c>
      <c r="E214" s="1" t="s">
        <v>38</v>
      </c>
      <c r="F214" s="5">
        <v>44927.0</v>
      </c>
      <c r="G214" s="1">
        <v>5.0</v>
      </c>
    </row>
    <row r="215">
      <c r="A215" s="1">
        <v>214.0</v>
      </c>
      <c r="B215" s="1" t="s">
        <v>344</v>
      </c>
      <c r="C215" s="1" t="s">
        <v>49</v>
      </c>
      <c r="D215" s="1">
        <v>80.0</v>
      </c>
      <c r="E215" s="1" t="s">
        <v>38</v>
      </c>
      <c r="F215" s="5">
        <v>44927.0</v>
      </c>
      <c r="G215" s="1">
        <v>10.0</v>
      </c>
    </row>
    <row r="216">
      <c r="A216" s="1">
        <v>215.0</v>
      </c>
      <c r="B216" s="1" t="s">
        <v>345</v>
      </c>
      <c r="C216" s="1" t="s">
        <v>37</v>
      </c>
      <c r="D216" s="1">
        <v>250.0</v>
      </c>
      <c r="E216" s="1" t="s">
        <v>38</v>
      </c>
      <c r="F216" s="5">
        <v>44927.0</v>
      </c>
      <c r="G216" s="1">
        <v>20.0</v>
      </c>
    </row>
    <row r="217">
      <c r="A217" s="1">
        <v>216.0</v>
      </c>
      <c r="B217" s="1" t="s">
        <v>346</v>
      </c>
      <c r="C217" s="1" t="s">
        <v>32</v>
      </c>
      <c r="D217" s="1">
        <v>120.0</v>
      </c>
      <c r="E217" s="1" t="s">
        <v>38</v>
      </c>
      <c r="F217" s="5">
        <v>44927.0</v>
      </c>
      <c r="G217" s="1">
        <v>0.0</v>
      </c>
    </row>
    <row r="218">
      <c r="A218" s="1">
        <v>217.0</v>
      </c>
      <c r="B218" s="1" t="s">
        <v>347</v>
      </c>
      <c r="C218" s="1" t="s">
        <v>49</v>
      </c>
      <c r="D218" s="1">
        <v>80.0</v>
      </c>
      <c r="E218" s="1" t="s">
        <v>38</v>
      </c>
      <c r="F218" s="5">
        <v>44927.0</v>
      </c>
      <c r="G218" s="1">
        <v>5.0</v>
      </c>
    </row>
    <row r="219">
      <c r="A219" s="1">
        <v>218.0</v>
      </c>
      <c r="B219" s="1" t="s">
        <v>348</v>
      </c>
      <c r="C219" s="1" t="s">
        <v>37</v>
      </c>
      <c r="D219" s="1">
        <v>250.0</v>
      </c>
      <c r="E219" s="1" t="s">
        <v>38</v>
      </c>
      <c r="F219" s="5">
        <v>44927.0</v>
      </c>
      <c r="G219" s="1">
        <v>10.0</v>
      </c>
    </row>
    <row r="220">
      <c r="A220" s="1">
        <v>219.0</v>
      </c>
      <c r="B220" s="1" t="s">
        <v>349</v>
      </c>
      <c r="C220" s="1" t="s">
        <v>49</v>
      </c>
      <c r="D220" s="1">
        <v>80.0</v>
      </c>
      <c r="E220" s="1" t="s">
        <v>38</v>
      </c>
      <c r="F220" s="5">
        <v>44927.0</v>
      </c>
      <c r="G220" s="1">
        <v>20.0</v>
      </c>
    </row>
    <row r="221">
      <c r="A221" s="1">
        <v>220.0</v>
      </c>
      <c r="B221" s="1" t="s">
        <v>350</v>
      </c>
      <c r="C221" s="1" t="s">
        <v>49</v>
      </c>
      <c r="D221" s="1">
        <v>80.0</v>
      </c>
      <c r="E221" s="1" t="s">
        <v>38</v>
      </c>
      <c r="F221" s="5">
        <v>44927.0</v>
      </c>
      <c r="G221" s="1">
        <v>0.0</v>
      </c>
    </row>
    <row r="222">
      <c r="A222" s="1">
        <v>221.0</v>
      </c>
      <c r="B222" s="1" t="s">
        <v>351</v>
      </c>
      <c r="C222" s="1" t="s">
        <v>32</v>
      </c>
      <c r="D222" s="1">
        <v>120.0</v>
      </c>
      <c r="E222" s="1" t="s">
        <v>38</v>
      </c>
      <c r="F222" s="5">
        <v>44927.0</v>
      </c>
      <c r="G222" s="1">
        <v>5.0</v>
      </c>
    </row>
    <row r="223">
      <c r="A223" s="1">
        <v>222.0</v>
      </c>
      <c r="B223" s="1" t="s">
        <v>352</v>
      </c>
      <c r="C223" s="1" t="s">
        <v>37</v>
      </c>
      <c r="D223" s="1">
        <v>250.0</v>
      </c>
      <c r="E223" s="1" t="s">
        <v>38</v>
      </c>
      <c r="F223" s="5">
        <v>44927.0</v>
      </c>
      <c r="G223" s="1">
        <v>10.0</v>
      </c>
    </row>
    <row r="224">
      <c r="A224" s="1">
        <v>223.0</v>
      </c>
      <c r="B224" s="1" t="s">
        <v>354</v>
      </c>
      <c r="C224" s="1" t="s">
        <v>32</v>
      </c>
      <c r="D224" s="1">
        <v>120.0</v>
      </c>
      <c r="E224" s="1" t="s">
        <v>38</v>
      </c>
      <c r="F224" s="5">
        <v>44927.0</v>
      </c>
      <c r="G224" s="1">
        <v>20.0</v>
      </c>
    </row>
    <row r="225">
      <c r="A225" s="1">
        <v>224.0</v>
      </c>
      <c r="B225" s="1" t="s">
        <v>356</v>
      </c>
      <c r="C225" s="1" t="s">
        <v>49</v>
      </c>
      <c r="D225" s="1">
        <v>80.0</v>
      </c>
      <c r="E225" s="1" t="s">
        <v>38</v>
      </c>
      <c r="F225" s="5">
        <v>44927.0</v>
      </c>
      <c r="G225" s="1">
        <v>0.0</v>
      </c>
    </row>
    <row r="226">
      <c r="A226" s="1">
        <v>225.0</v>
      </c>
      <c r="B226" s="1" t="s">
        <v>360</v>
      </c>
      <c r="C226" s="1" t="s">
        <v>32</v>
      </c>
      <c r="D226" s="1">
        <v>120.0</v>
      </c>
      <c r="E226" s="1" t="s">
        <v>38</v>
      </c>
      <c r="F226" s="5">
        <v>44927.0</v>
      </c>
      <c r="G226" s="1">
        <v>5.0</v>
      </c>
    </row>
    <row r="227">
      <c r="A227" s="1">
        <v>226.0</v>
      </c>
      <c r="B227" s="1" t="s">
        <v>361</v>
      </c>
      <c r="C227" s="1" t="s">
        <v>49</v>
      </c>
      <c r="D227" s="1">
        <v>80.0</v>
      </c>
      <c r="E227" s="1" t="s">
        <v>38</v>
      </c>
      <c r="F227" s="5">
        <v>44927.0</v>
      </c>
      <c r="G227" s="1">
        <v>10.0</v>
      </c>
    </row>
    <row r="228">
      <c r="A228" s="1">
        <v>227.0</v>
      </c>
      <c r="B228" s="1" t="s">
        <v>362</v>
      </c>
      <c r="C228" s="1" t="s">
        <v>32</v>
      </c>
      <c r="D228" s="1">
        <v>120.0</v>
      </c>
      <c r="E228" s="1" t="s">
        <v>38</v>
      </c>
      <c r="F228" s="5">
        <v>44927.0</v>
      </c>
      <c r="G228" s="1">
        <v>20.0</v>
      </c>
    </row>
    <row r="229">
      <c r="A229" s="1">
        <v>228.0</v>
      </c>
      <c r="B229" s="1" t="s">
        <v>363</v>
      </c>
      <c r="C229" s="1" t="s">
        <v>49</v>
      </c>
      <c r="D229" s="1">
        <v>80.0</v>
      </c>
      <c r="E229" s="1" t="s">
        <v>38</v>
      </c>
      <c r="F229" s="5">
        <v>44927.0</v>
      </c>
      <c r="G229" s="1">
        <v>0.0</v>
      </c>
    </row>
    <row r="230">
      <c r="A230" s="1">
        <v>229.0</v>
      </c>
      <c r="B230" s="1" t="s">
        <v>364</v>
      </c>
      <c r="C230" s="1" t="s">
        <v>32</v>
      </c>
      <c r="D230" s="1">
        <v>120.0</v>
      </c>
      <c r="E230" s="1" t="s">
        <v>33</v>
      </c>
      <c r="F230" s="5">
        <v>44927.0</v>
      </c>
      <c r="G230" s="1">
        <v>5.0</v>
      </c>
    </row>
    <row r="231">
      <c r="A231" s="1">
        <v>230.0</v>
      </c>
      <c r="B231" s="1" t="s">
        <v>365</v>
      </c>
      <c r="C231" s="1" t="s">
        <v>32</v>
      </c>
      <c r="D231" s="1">
        <v>120.0</v>
      </c>
      <c r="E231" s="1" t="s">
        <v>38</v>
      </c>
      <c r="F231" s="5">
        <v>44927.0</v>
      </c>
      <c r="G231" s="1">
        <v>10.0</v>
      </c>
    </row>
    <row r="232">
      <c r="A232" s="1">
        <v>231.0</v>
      </c>
      <c r="B232" s="1" t="s">
        <v>366</v>
      </c>
      <c r="C232" s="1" t="s">
        <v>32</v>
      </c>
      <c r="D232" s="1">
        <v>120.0</v>
      </c>
      <c r="E232" s="1" t="s">
        <v>38</v>
      </c>
      <c r="F232" s="5">
        <v>44927.0</v>
      </c>
      <c r="G232" s="1">
        <v>20.0</v>
      </c>
    </row>
    <row r="233">
      <c r="A233" s="1">
        <v>232.0</v>
      </c>
      <c r="B233" s="1" t="s">
        <v>367</v>
      </c>
      <c r="C233" s="1" t="s">
        <v>40</v>
      </c>
      <c r="D233" s="1">
        <v>50.0</v>
      </c>
      <c r="E233" s="1" t="s">
        <v>33</v>
      </c>
      <c r="F233" s="5">
        <v>44927.0</v>
      </c>
      <c r="G233" s="1">
        <v>0.0</v>
      </c>
    </row>
    <row r="234">
      <c r="A234" s="1">
        <v>233.0</v>
      </c>
      <c r="B234" s="1" t="s">
        <v>368</v>
      </c>
      <c r="C234" s="1" t="s">
        <v>37</v>
      </c>
      <c r="D234" s="1">
        <v>250.0</v>
      </c>
      <c r="E234" s="1" t="s">
        <v>38</v>
      </c>
      <c r="F234" s="5">
        <v>44927.0</v>
      </c>
      <c r="G234" s="1">
        <v>5.0</v>
      </c>
    </row>
    <row r="235">
      <c r="A235" s="1">
        <v>234.0</v>
      </c>
      <c r="B235" s="1" t="s">
        <v>369</v>
      </c>
      <c r="C235" s="1" t="s">
        <v>32</v>
      </c>
      <c r="D235" s="1">
        <v>120.0</v>
      </c>
      <c r="E235" s="1" t="s">
        <v>45</v>
      </c>
      <c r="F235" s="5">
        <v>44927.0</v>
      </c>
      <c r="G235" s="1">
        <v>10.0</v>
      </c>
    </row>
    <row r="236">
      <c r="A236" s="1">
        <v>235.0</v>
      </c>
      <c r="B236" s="1" t="s">
        <v>370</v>
      </c>
      <c r="C236" s="1" t="s">
        <v>37</v>
      </c>
      <c r="D236" s="1">
        <v>250.0</v>
      </c>
      <c r="E236" s="1" t="s">
        <v>38</v>
      </c>
      <c r="F236" s="5">
        <v>44927.0</v>
      </c>
      <c r="G236" s="1">
        <v>20.0</v>
      </c>
    </row>
    <row r="237">
      <c r="A237" s="1">
        <v>236.0</v>
      </c>
      <c r="B237" s="1" t="s">
        <v>371</v>
      </c>
      <c r="C237" s="1" t="s">
        <v>32</v>
      </c>
      <c r="D237" s="1">
        <v>120.0</v>
      </c>
      <c r="E237" s="1" t="s">
        <v>38</v>
      </c>
      <c r="F237" s="5">
        <v>44927.0</v>
      </c>
      <c r="G237" s="1">
        <v>0.0</v>
      </c>
    </row>
    <row r="238">
      <c r="A238" s="1">
        <v>237.0</v>
      </c>
      <c r="B238" s="1" t="s">
        <v>372</v>
      </c>
      <c r="C238" s="1" t="s">
        <v>32</v>
      </c>
      <c r="D238" s="1">
        <v>120.0</v>
      </c>
      <c r="E238" s="1" t="s">
        <v>38</v>
      </c>
      <c r="F238" s="5">
        <v>44927.0</v>
      </c>
      <c r="G238" s="1">
        <v>5.0</v>
      </c>
    </row>
    <row r="239">
      <c r="A239" s="1">
        <v>238.0</v>
      </c>
      <c r="B239" s="1" t="s">
        <v>374</v>
      </c>
      <c r="C239" s="1" t="s">
        <v>49</v>
      </c>
      <c r="D239" s="1">
        <v>80.0</v>
      </c>
      <c r="E239" s="1" t="s">
        <v>33</v>
      </c>
      <c r="F239" s="5">
        <v>44927.0</v>
      </c>
      <c r="G239" s="1">
        <v>10.0</v>
      </c>
    </row>
    <row r="240">
      <c r="A240" s="1">
        <v>239.0</v>
      </c>
      <c r="B240" s="1" t="s">
        <v>378</v>
      </c>
      <c r="C240" s="1" t="s">
        <v>32</v>
      </c>
      <c r="D240" s="1">
        <v>120.0</v>
      </c>
      <c r="E240" s="1" t="s">
        <v>38</v>
      </c>
      <c r="F240" s="5">
        <v>44927.0</v>
      </c>
      <c r="G240" s="1">
        <v>20.0</v>
      </c>
    </row>
    <row r="241">
      <c r="A241" s="1">
        <v>240.0</v>
      </c>
      <c r="B241" s="1" t="s">
        <v>380</v>
      </c>
      <c r="C241" s="1" t="s">
        <v>32</v>
      </c>
      <c r="D241" s="1">
        <v>120.0</v>
      </c>
      <c r="E241" s="1" t="s">
        <v>45</v>
      </c>
      <c r="F241" s="5">
        <v>44927.0</v>
      </c>
      <c r="G241" s="1">
        <v>0.0</v>
      </c>
    </row>
    <row r="242">
      <c r="A242" s="1">
        <v>241.0</v>
      </c>
      <c r="B242" s="1" t="s">
        <v>381</v>
      </c>
      <c r="C242" s="1" t="s">
        <v>32</v>
      </c>
      <c r="D242" s="1">
        <v>120.0</v>
      </c>
      <c r="E242" s="1" t="s">
        <v>38</v>
      </c>
      <c r="F242" s="5">
        <v>44927.0</v>
      </c>
      <c r="G242" s="1">
        <v>5.0</v>
      </c>
    </row>
    <row r="243">
      <c r="A243" s="1">
        <v>242.0</v>
      </c>
      <c r="B243" s="1" t="s">
        <v>382</v>
      </c>
      <c r="C243" s="1" t="s">
        <v>49</v>
      </c>
      <c r="D243" s="1">
        <v>80.0</v>
      </c>
      <c r="E243" s="1" t="s">
        <v>45</v>
      </c>
      <c r="F243" s="5">
        <v>44927.0</v>
      </c>
      <c r="G243" s="1">
        <v>10.0</v>
      </c>
    </row>
    <row r="244">
      <c r="A244" s="1">
        <v>243.0</v>
      </c>
      <c r="B244" s="1" t="s">
        <v>383</v>
      </c>
      <c r="C244" s="1" t="s">
        <v>37</v>
      </c>
      <c r="D244" s="1">
        <v>250.0</v>
      </c>
      <c r="E244" s="1" t="s">
        <v>38</v>
      </c>
      <c r="F244" s="5">
        <v>44927.0</v>
      </c>
      <c r="G244" s="1">
        <v>20.0</v>
      </c>
    </row>
    <row r="245">
      <c r="A245" s="1">
        <v>244.0</v>
      </c>
      <c r="B245" s="1" t="s">
        <v>384</v>
      </c>
      <c r="C245" s="1" t="s">
        <v>49</v>
      </c>
      <c r="D245" s="1">
        <v>80.0</v>
      </c>
      <c r="E245" s="1" t="s">
        <v>38</v>
      </c>
      <c r="F245" s="5">
        <v>44927.0</v>
      </c>
      <c r="G245" s="1">
        <v>0.0</v>
      </c>
    </row>
    <row r="246">
      <c r="A246" s="1">
        <v>245.0</v>
      </c>
      <c r="B246" s="1" t="s">
        <v>385</v>
      </c>
      <c r="C246" s="1" t="s">
        <v>37</v>
      </c>
      <c r="D246" s="1">
        <v>250.0</v>
      </c>
      <c r="E246" s="1" t="s">
        <v>38</v>
      </c>
      <c r="F246" s="5">
        <v>44927.0</v>
      </c>
      <c r="G246" s="1">
        <v>5.0</v>
      </c>
    </row>
    <row r="247">
      <c r="A247" s="1">
        <v>246.0</v>
      </c>
      <c r="B247" s="1" t="s">
        <v>386</v>
      </c>
      <c r="C247" s="1" t="s">
        <v>37</v>
      </c>
      <c r="D247" s="1">
        <v>250.0</v>
      </c>
      <c r="E247" s="1" t="s">
        <v>38</v>
      </c>
      <c r="F247" s="5">
        <v>44927.0</v>
      </c>
      <c r="G247" s="1">
        <v>10.0</v>
      </c>
    </row>
    <row r="248">
      <c r="A248" s="1">
        <v>247.0</v>
      </c>
      <c r="B248" s="1" t="s">
        <v>387</v>
      </c>
      <c r="C248" s="1" t="s">
        <v>32</v>
      </c>
      <c r="D248" s="1">
        <v>120.0</v>
      </c>
      <c r="E248" s="1" t="s">
        <v>38</v>
      </c>
      <c r="F248" s="5">
        <v>44927.0</v>
      </c>
      <c r="G248" s="1">
        <v>20.0</v>
      </c>
    </row>
    <row r="249">
      <c r="A249" s="1">
        <v>248.0</v>
      </c>
      <c r="B249" s="1" t="s">
        <v>390</v>
      </c>
      <c r="C249" s="1" t="s">
        <v>32</v>
      </c>
      <c r="D249" s="1">
        <v>120.0</v>
      </c>
      <c r="E249" s="1" t="s">
        <v>33</v>
      </c>
      <c r="F249" s="5">
        <v>44927.0</v>
      </c>
      <c r="G249" s="1">
        <v>0.0</v>
      </c>
    </row>
    <row r="250">
      <c r="A250" s="1">
        <v>249.0</v>
      </c>
      <c r="B250" s="1" t="s">
        <v>394</v>
      </c>
      <c r="C250" s="1" t="s">
        <v>32</v>
      </c>
      <c r="D250" s="1">
        <v>120.0</v>
      </c>
      <c r="E250" s="1" t="s">
        <v>38</v>
      </c>
      <c r="F250" s="5">
        <v>44927.0</v>
      </c>
      <c r="G250" s="1">
        <v>5.0</v>
      </c>
    </row>
    <row r="251">
      <c r="A251" s="1">
        <v>250.0</v>
      </c>
      <c r="B251" s="1" t="s">
        <v>396</v>
      </c>
      <c r="C251" s="1" t="s">
        <v>32</v>
      </c>
      <c r="D251" s="1">
        <v>120.0</v>
      </c>
      <c r="E251" s="1" t="s">
        <v>38</v>
      </c>
      <c r="F251" s="5">
        <v>44927.0</v>
      </c>
      <c r="G251" s="1">
        <v>10.0</v>
      </c>
    </row>
    <row r="252">
      <c r="A252" s="1">
        <v>251.0</v>
      </c>
      <c r="B252" s="1" t="s">
        <v>397</v>
      </c>
      <c r="C252" s="1" t="s">
        <v>32</v>
      </c>
      <c r="D252" s="1">
        <v>120.0</v>
      </c>
      <c r="E252" s="1" t="s">
        <v>38</v>
      </c>
      <c r="F252" s="5">
        <v>44927.0</v>
      </c>
      <c r="G252" s="1">
        <v>20.0</v>
      </c>
    </row>
    <row r="253">
      <c r="A253" s="1">
        <v>252.0</v>
      </c>
      <c r="B253" s="1" t="s">
        <v>398</v>
      </c>
      <c r="C253" s="1" t="s">
        <v>32</v>
      </c>
      <c r="D253" s="1">
        <v>120.0</v>
      </c>
      <c r="E253" s="1" t="s">
        <v>38</v>
      </c>
      <c r="F253" s="5">
        <v>44927.0</v>
      </c>
      <c r="G253" s="1">
        <v>0.0</v>
      </c>
    </row>
    <row r="254">
      <c r="A254" s="1">
        <v>253.0</v>
      </c>
      <c r="B254" s="1" t="s">
        <v>399</v>
      </c>
      <c r="C254" s="1" t="s">
        <v>32</v>
      </c>
      <c r="D254" s="1">
        <v>120.0</v>
      </c>
      <c r="E254" s="1" t="s">
        <v>38</v>
      </c>
      <c r="F254" s="5">
        <v>44927.0</v>
      </c>
      <c r="G254" s="1">
        <v>5.0</v>
      </c>
    </row>
    <row r="255">
      <c r="A255" s="1">
        <v>254.0</v>
      </c>
      <c r="B255" s="1" t="s">
        <v>400</v>
      </c>
      <c r="C255" s="1" t="s">
        <v>32</v>
      </c>
      <c r="D255" s="1">
        <v>120.0</v>
      </c>
      <c r="E255" s="1" t="s">
        <v>45</v>
      </c>
      <c r="F255" s="5">
        <v>44927.0</v>
      </c>
      <c r="G255" s="1">
        <v>10.0</v>
      </c>
    </row>
    <row r="256">
      <c r="A256" s="1">
        <v>255.0</v>
      </c>
      <c r="B256" s="1" t="s">
        <v>401</v>
      </c>
      <c r="C256" s="1" t="s">
        <v>32</v>
      </c>
      <c r="D256" s="1">
        <v>120.0</v>
      </c>
      <c r="E256" s="1" t="s">
        <v>45</v>
      </c>
      <c r="F256" s="5">
        <v>44927.0</v>
      </c>
      <c r="G256" s="1">
        <v>20.0</v>
      </c>
    </row>
    <row r="257">
      <c r="A257" s="1">
        <v>256.0</v>
      </c>
      <c r="B257" s="1" t="s">
        <v>402</v>
      </c>
      <c r="C257" s="1" t="s">
        <v>32</v>
      </c>
      <c r="D257" s="1">
        <v>120.0</v>
      </c>
      <c r="E257" s="1" t="s">
        <v>38</v>
      </c>
      <c r="F257" s="5">
        <v>44927.0</v>
      </c>
      <c r="G257" s="1">
        <v>0.0</v>
      </c>
    </row>
    <row r="258">
      <c r="A258" s="1">
        <v>257.0</v>
      </c>
      <c r="B258" s="1" t="s">
        <v>403</v>
      </c>
      <c r="C258" s="1" t="s">
        <v>49</v>
      </c>
      <c r="D258" s="1">
        <v>80.0</v>
      </c>
      <c r="E258" s="1" t="s">
        <v>38</v>
      </c>
      <c r="F258" s="5">
        <v>44927.0</v>
      </c>
      <c r="G258" s="1">
        <v>5.0</v>
      </c>
    </row>
    <row r="259">
      <c r="A259" s="1">
        <v>258.0</v>
      </c>
      <c r="B259" s="1" t="s">
        <v>404</v>
      </c>
      <c r="C259" s="1" t="s">
        <v>32</v>
      </c>
      <c r="D259" s="1">
        <v>120.0</v>
      </c>
      <c r="E259" s="1" t="s">
        <v>38</v>
      </c>
      <c r="F259" s="5">
        <v>44927.0</v>
      </c>
      <c r="G259" s="1">
        <v>10.0</v>
      </c>
    </row>
    <row r="260">
      <c r="A260" s="1">
        <v>259.0</v>
      </c>
      <c r="B260" s="1" t="s">
        <v>405</v>
      </c>
      <c r="C260" s="1" t="s">
        <v>32</v>
      </c>
      <c r="D260" s="1">
        <v>120.0</v>
      </c>
      <c r="E260" s="1" t="s">
        <v>38</v>
      </c>
      <c r="F260" s="5">
        <v>44927.0</v>
      </c>
      <c r="G260" s="1">
        <v>20.0</v>
      </c>
    </row>
    <row r="261">
      <c r="A261" s="1">
        <v>260.0</v>
      </c>
      <c r="B261" s="1" t="s">
        <v>406</v>
      </c>
      <c r="C261" s="1" t="s">
        <v>37</v>
      </c>
      <c r="D261" s="1">
        <v>250.0</v>
      </c>
      <c r="E261" s="1" t="s">
        <v>38</v>
      </c>
      <c r="F261" s="5">
        <v>44927.0</v>
      </c>
      <c r="G261" s="1">
        <v>0.0</v>
      </c>
    </row>
    <row r="262">
      <c r="A262" s="1">
        <v>261.0</v>
      </c>
      <c r="B262" s="1" t="s">
        <v>408</v>
      </c>
      <c r="C262" s="1" t="s">
        <v>32</v>
      </c>
      <c r="D262" s="1">
        <v>120.0</v>
      </c>
      <c r="E262" s="1" t="s">
        <v>33</v>
      </c>
      <c r="F262" s="5">
        <v>44927.0</v>
      </c>
      <c r="G262" s="1">
        <v>5.0</v>
      </c>
    </row>
    <row r="263">
      <c r="A263" s="1">
        <v>262.0</v>
      </c>
      <c r="B263" s="1" t="s">
        <v>410</v>
      </c>
      <c r="C263" s="1" t="s">
        <v>32</v>
      </c>
      <c r="D263" s="1">
        <v>120.0</v>
      </c>
      <c r="E263" s="1" t="s">
        <v>38</v>
      </c>
      <c r="F263" s="5">
        <v>44927.0</v>
      </c>
      <c r="G263" s="1">
        <v>10.0</v>
      </c>
    </row>
    <row r="264">
      <c r="A264" s="1">
        <v>263.0</v>
      </c>
      <c r="B264" s="1" t="s">
        <v>414</v>
      </c>
      <c r="C264" s="1" t="s">
        <v>32</v>
      </c>
      <c r="D264" s="1">
        <v>120.0</v>
      </c>
      <c r="E264" s="1" t="s">
        <v>45</v>
      </c>
      <c r="F264" s="5">
        <v>44927.0</v>
      </c>
      <c r="G264" s="1">
        <v>20.0</v>
      </c>
    </row>
    <row r="265">
      <c r="A265" s="1">
        <v>264.0</v>
      </c>
      <c r="B265" s="1" t="s">
        <v>415</v>
      </c>
      <c r="C265" s="1" t="s">
        <v>32</v>
      </c>
      <c r="D265" s="1">
        <v>120.0</v>
      </c>
      <c r="E265" s="1" t="s">
        <v>45</v>
      </c>
      <c r="F265" s="5">
        <v>44927.0</v>
      </c>
      <c r="G265" s="1">
        <v>0.0</v>
      </c>
    </row>
    <row r="266">
      <c r="A266" s="1">
        <v>265.0</v>
      </c>
      <c r="B266" s="1" t="s">
        <v>416</v>
      </c>
      <c r="C266" s="1" t="s">
        <v>32</v>
      </c>
      <c r="D266" s="1">
        <v>120.0</v>
      </c>
      <c r="E266" s="1" t="s">
        <v>38</v>
      </c>
      <c r="F266" s="5">
        <v>44927.0</v>
      </c>
      <c r="G266" s="1">
        <v>5.0</v>
      </c>
    </row>
    <row r="267">
      <c r="A267" s="1">
        <v>266.0</v>
      </c>
      <c r="B267" s="1" t="s">
        <v>417</v>
      </c>
      <c r="C267" s="1" t="s">
        <v>37</v>
      </c>
      <c r="D267" s="1">
        <v>250.0</v>
      </c>
      <c r="E267" s="1" t="s">
        <v>38</v>
      </c>
      <c r="F267" s="5">
        <v>44927.0</v>
      </c>
      <c r="G267" s="1">
        <v>10.0</v>
      </c>
    </row>
    <row r="268">
      <c r="A268" s="1">
        <v>267.0</v>
      </c>
      <c r="B268" s="1" t="s">
        <v>418</v>
      </c>
      <c r="C268" s="1" t="s">
        <v>32</v>
      </c>
      <c r="D268" s="1">
        <v>120.0</v>
      </c>
      <c r="E268" s="1" t="s">
        <v>45</v>
      </c>
      <c r="F268" s="5">
        <v>44927.0</v>
      </c>
      <c r="G268" s="1">
        <v>20.0</v>
      </c>
    </row>
    <row r="269">
      <c r="A269" s="1">
        <v>268.0</v>
      </c>
      <c r="B269" s="1" t="s">
        <v>419</v>
      </c>
      <c r="C269" s="1" t="s">
        <v>32</v>
      </c>
      <c r="D269" s="1">
        <v>120.0</v>
      </c>
      <c r="E269" s="1" t="s">
        <v>33</v>
      </c>
      <c r="F269" s="5">
        <v>44927.0</v>
      </c>
      <c r="G269" s="1">
        <v>0.0</v>
      </c>
    </row>
    <row r="270">
      <c r="A270" s="1">
        <v>269.0</v>
      </c>
      <c r="B270" s="1" t="s">
        <v>420</v>
      </c>
      <c r="C270" s="1" t="s">
        <v>32</v>
      </c>
      <c r="D270" s="1">
        <v>120.0</v>
      </c>
      <c r="E270" s="1" t="s">
        <v>38</v>
      </c>
      <c r="F270" s="5">
        <v>44927.0</v>
      </c>
      <c r="G270" s="1">
        <v>5.0</v>
      </c>
    </row>
    <row r="271">
      <c r="A271" s="1">
        <v>270.0</v>
      </c>
      <c r="B271" s="1" t="s">
        <v>421</v>
      </c>
      <c r="C271" s="1" t="s">
        <v>32</v>
      </c>
      <c r="D271" s="1">
        <v>120.0</v>
      </c>
      <c r="E271" s="1" t="s">
        <v>38</v>
      </c>
      <c r="F271" s="5">
        <v>44927.0</v>
      </c>
      <c r="G271" s="1">
        <v>10.0</v>
      </c>
    </row>
    <row r="272">
      <c r="A272" s="1">
        <v>271.0</v>
      </c>
      <c r="B272" s="1" t="s">
        <v>422</v>
      </c>
      <c r="C272" s="1" t="s">
        <v>32</v>
      </c>
      <c r="D272" s="1">
        <v>120.0</v>
      </c>
      <c r="E272" s="1" t="s">
        <v>38</v>
      </c>
      <c r="F272" s="5">
        <v>44927.0</v>
      </c>
      <c r="G272" s="1">
        <v>20.0</v>
      </c>
    </row>
    <row r="273">
      <c r="A273" s="1">
        <v>272.0</v>
      </c>
      <c r="B273" s="1" t="s">
        <v>423</v>
      </c>
      <c r="C273" s="1" t="s">
        <v>32</v>
      </c>
      <c r="D273" s="1">
        <v>120.0</v>
      </c>
      <c r="E273" s="1" t="s">
        <v>33</v>
      </c>
      <c r="F273" s="5">
        <v>44927.0</v>
      </c>
      <c r="G273" s="1">
        <v>0.0</v>
      </c>
    </row>
    <row r="274">
      <c r="A274" s="1">
        <v>273.0</v>
      </c>
      <c r="B274" s="1" t="s">
        <v>424</v>
      </c>
      <c r="C274" s="1" t="s">
        <v>32</v>
      </c>
      <c r="D274" s="1">
        <v>120.0</v>
      </c>
      <c r="E274" s="1" t="s">
        <v>38</v>
      </c>
      <c r="F274" s="5">
        <v>44927.0</v>
      </c>
      <c r="G274" s="1">
        <v>5.0</v>
      </c>
    </row>
    <row r="275">
      <c r="A275" s="1">
        <v>274.0</v>
      </c>
      <c r="B275" s="1" t="s">
        <v>429</v>
      </c>
      <c r="C275" s="1" t="s">
        <v>32</v>
      </c>
      <c r="D275" s="1">
        <v>120.0</v>
      </c>
      <c r="E275" s="1" t="s">
        <v>38</v>
      </c>
      <c r="F275" s="5">
        <v>44927.0</v>
      </c>
      <c r="G275" s="1">
        <v>10.0</v>
      </c>
    </row>
    <row r="276">
      <c r="A276" s="1">
        <v>275.0</v>
      </c>
      <c r="B276" s="1" t="s">
        <v>431</v>
      </c>
      <c r="C276" s="1" t="s">
        <v>40</v>
      </c>
      <c r="D276" s="1">
        <v>50.0</v>
      </c>
      <c r="E276" s="1" t="s">
        <v>38</v>
      </c>
      <c r="F276" s="5">
        <v>44927.0</v>
      </c>
      <c r="G276" s="1">
        <v>20.0</v>
      </c>
    </row>
    <row r="277">
      <c r="A277" s="1">
        <v>276.0</v>
      </c>
      <c r="B277" s="1" t="s">
        <v>432</v>
      </c>
      <c r="C277" s="1" t="s">
        <v>32</v>
      </c>
      <c r="D277" s="1">
        <v>120.0</v>
      </c>
      <c r="E277" s="1" t="s">
        <v>38</v>
      </c>
      <c r="F277" s="5">
        <v>44927.0</v>
      </c>
      <c r="G277" s="1">
        <v>0.0</v>
      </c>
    </row>
    <row r="278">
      <c r="A278" s="1">
        <v>277.0</v>
      </c>
      <c r="B278" s="1" t="s">
        <v>433</v>
      </c>
      <c r="C278" s="1" t="s">
        <v>32</v>
      </c>
      <c r="D278" s="1">
        <v>120.0</v>
      </c>
      <c r="E278" s="1" t="s">
        <v>38</v>
      </c>
      <c r="F278" s="5">
        <v>44927.0</v>
      </c>
      <c r="G278" s="1">
        <v>5.0</v>
      </c>
    </row>
    <row r="279">
      <c r="A279" s="1">
        <v>278.0</v>
      </c>
      <c r="B279" s="1" t="s">
        <v>434</v>
      </c>
      <c r="C279" s="1" t="s">
        <v>32</v>
      </c>
      <c r="D279" s="1">
        <v>120.0</v>
      </c>
      <c r="E279" s="1" t="s">
        <v>38</v>
      </c>
      <c r="F279" s="5">
        <v>44927.0</v>
      </c>
      <c r="G279" s="1">
        <v>10.0</v>
      </c>
    </row>
    <row r="280">
      <c r="A280" s="1">
        <v>279.0</v>
      </c>
      <c r="B280" s="1" t="s">
        <v>435</v>
      </c>
      <c r="C280" s="1" t="s">
        <v>32</v>
      </c>
      <c r="D280" s="1">
        <v>120.0</v>
      </c>
      <c r="E280" s="1" t="s">
        <v>38</v>
      </c>
      <c r="F280" s="5">
        <v>44927.0</v>
      </c>
      <c r="G280" s="1">
        <v>20.0</v>
      </c>
    </row>
    <row r="281">
      <c r="A281" s="1">
        <v>280.0</v>
      </c>
      <c r="B281" s="1" t="s">
        <v>436</v>
      </c>
      <c r="C281" s="1" t="s">
        <v>32</v>
      </c>
      <c r="D281" s="1">
        <v>120.0</v>
      </c>
      <c r="E281" s="1" t="s">
        <v>38</v>
      </c>
      <c r="F281" s="5">
        <v>44927.0</v>
      </c>
      <c r="G281" s="1">
        <v>0.0</v>
      </c>
    </row>
    <row r="282">
      <c r="A282" s="1">
        <v>281.0</v>
      </c>
      <c r="B282" s="1" t="s">
        <v>437</v>
      </c>
      <c r="C282" s="1" t="s">
        <v>32</v>
      </c>
      <c r="D282" s="1">
        <v>120.0</v>
      </c>
      <c r="E282" s="1" t="s">
        <v>38</v>
      </c>
      <c r="F282" s="5">
        <v>44927.0</v>
      </c>
      <c r="G282" s="1">
        <v>5.0</v>
      </c>
    </row>
    <row r="283">
      <c r="A283" s="1">
        <v>282.0</v>
      </c>
      <c r="B283" s="1" t="s">
        <v>440</v>
      </c>
      <c r="C283" s="1" t="s">
        <v>32</v>
      </c>
      <c r="D283" s="1">
        <v>120.0</v>
      </c>
      <c r="E283" s="1" t="s">
        <v>38</v>
      </c>
      <c r="F283" s="5">
        <v>44927.0</v>
      </c>
      <c r="G283" s="1">
        <v>10.0</v>
      </c>
    </row>
    <row r="284">
      <c r="A284" s="1">
        <v>283.0</v>
      </c>
      <c r="B284" s="1" t="s">
        <v>444</v>
      </c>
      <c r="C284" s="1" t="s">
        <v>40</v>
      </c>
      <c r="D284" s="1">
        <v>50.0</v>
      </c>
      <c r="E284" s="1" t="s">
        <v>38</v>
      </c>
      <c r="F284" s="5">
        <v>44927.0</v>
      </c>
      <c r="G284" s="1">
        <v>20.0</v>
      </c>
    </row>
    <row r="285">
      <c r="A285" s="1">
        <v>284.0</v>
      </c>
      <c r="B285" s="1" t="s">
        <v>445</v>
      </c>
      <c r="C285" s="1" t="s">
        <v>32</v>
      </c>
      <c r="D285" s="1">
        <v>120.0</v>
      </c>
      <c r="E285" s="1" t="s">
        <v>38</v>
      </c>
      <c r="F285" s="5">
        <v>44927.0</v>
      </c>
      <c r="G285" s="1">
        <v>0.0</v>
      </c>
    </row>
    <row r="286">
      <c r="A286" s="1">
        <v>285.0</v>
      </c>
      <c r="B286" s="1" t="s">
        <v>446</v>
      </c>
      <c r="C286" s="1" t="s">
        <v>32</v>
      </c>
      <c r="D286" s="1">
        <v>120.0</v>
      </c>
      <c r="E286" s="1" t="s">
        <v>38</v>
      </c>
      <c r="F286" s="5">
        <v>44927.0</v>
      </c>
      <c r="G286" s="1">
        <v>5.0</v>
      </c>
    </row>
    <row r="287">
      <c r="A287" s="1">
        <v>286.0</v>
      </c>
      <c r="B287" s="1" t="s">
        <v>447</v>
      </c>
      <c r="C287" s="1" t="s">
        <v>49</v>
      </c>
      <c r="D287" s="1">
        <v>80.0</v>
      </c>
      <c r="E287" s="1" t="s">
        <v>33</v>
      </c>
      <c r="F287" s="5">
        <v>44927.0</v>
      </c>
      <c r="G287" s="1">
        <v>10.0</v>
      </c>
    </row>
    <row r="288">
      <c r="A288" s="1">
        <v>287.0</v>
      </c>
      <c r="B288" s="1" t="s">
        <v>448</v>
      </c>
      <c r="C288" s="1" t="s">
        <v>49</v>
      </c>
      <c r="D288" s="1">
        <v>80.0</v>
      </c>
      <c r="E288" s="1" t="s">
        <v>38</v>
      </c>
      <c r="F288" s="5">
        <v>44927.0</v>
      </c>
      <c r="G288" s="1">
        <v>20.0</v>
      </c>
    </row>
    <row r="289">
      <c r="A289" s="1">
        <v>288.0</v>
      </c>
      <c r="B289" s="1" t="s">
        <v>449</v>
      </c>
      <c r="C289" s="1" t="s">
        <v>32</v>
      </c>
      <c r="D289" s="1">
        <v>120.0</v>
      </c>
      <c r="E289" s="1" t="s">
        <v>38</v>
      </c>
      <c r="F289" s="5">
        <v>44927.0</v>
      </c>
      <c r="G289" s="1">
        <v>0.0</v>
      </c>
    </row>
    <row r="290">
      <c r="A290" s="1">
        <v>289.0</v>
      </c>
      <c r="B290" s="1" t="s">
        <v>450</v>
      </c>
      <c r="C290" s="1" t="s">
        <v>32</v>
      </c>
      <c r="D290" s="1">
        <v>120.0</v>
      </c>
      <c r="E290" s="1" t="s">
        <v>38</v>
      </c>
      <c r="F290" s="5">
        <v>44927.0</v>
      </c>
      <c r="G290" s="1">
        <v>5.0</v>
      </c>
    </row>
    <row r="291">
      <c r="A291" s="1">
        <v>290.0</v>
      </c>
      <c r="B291" s="1" t="s">
        <v>451</v>
      </c>
      <c r="C291" s="1" t="s">
        <v>32</v>
      </c>
      <c r="D291" s="1">
        <v>120.0</v>
      </c>
      <c r="E291" s="1" t="s">
        <v>38</v>
      </c>
      <c r="F291" s="5">
        <v>44927.0</v>
      </c>
      <c r="G291" s="1">
        <v>10.0</v>
      </c>
    </row>
    <row r="292">
      <c r="A292" s="1">
        <v>291.0</v>
      </c>
      <c r="B292" s="1" t="s">
        <v>452</v>
      </c>
      <c r="C292" s="1" t="s">
        <v>32</v>
      </c>
      <c r="D292" s="1">
        <v>120.0</v>
      </c>
      <c r="E292" s="1" t="s">
        <v>38</v>
      </c>
      <c r="F292" s="5">
        <v>44927.0</v>
      </c>
      <c r="G292" s="1">
        <v>20.0</v>
      </c>
    </row>
    <row r="293">
      <c r="A293" s="1">
        <v>292.0</v>
      </c>
      <c r="B293" s="1" t="s">
        <v>454</v>
      </c>
      <c r="C293" s="1" t="s">
        <v>49</v>
      </c>
      <c r="D293" s="1">
        <v>80.0</v>
      </c>
      <c r="E293" s="1" t="s">
        <v>38</v>
      </c>
      <c r="F293" s="5">
        <v>44927.0</v>
      </c>
      <c r="G293" s="1">
        <v>0.0</v>
      </c>
    </row>
    <row r="294">
      <c r="A294" s="1">
        <v>293.0</v>
      </c>
      <c r="B294" s="1" t="s">
        <v>457</v>
      </c>
      <c r="C294" s="1" t="s">
        <v>49</v>
      </c>
      <c r="D294" s="1">
        <v>80.0</v>
      </c>
      <c r="E294" s="1" t="s">
        <v>45</v>
      </c>
      <c r="F294" s="5">
        <v>44927.0</v>
      </c>
      <c r="G294" s="1">
        <v>5.0</v>
      </c>
    </row>
    <row r="295">
      <c r="A295" s="1">
        <v>294.0</v>
      </c>
      <c r="B295" s="1" t="s">
        <v>461</v>
      </c>
      <c r="C295" s="1" t="s">
        <v>32</v>
      </c>
      <c r="D295" s="1">
        <v>120.0</v>
      </c>
      <c r="E295" s="1" t="s">
        <v>38</v>
      </c>
      <c r="F295" s="5">
        <v>44927.0</v>
      </c>
      <c r="G295" s="1">
        <v>10.0</v>
      </c>
    </row>
    <row r="296">
      <c r="A296" s="1">
        <v>295.0</v>
      </c>
      <c r="B296" s="1" t="s">
        <v>462</v>
      </c>
      <c r="C296" s="1" t="s">
        <v>32</v>
      </c>
      <c r="D296" s="1">
        <v>120.0</v>
      </c>
      <c r="E296" s="1" t="s">
        <v>38</v>
      </c>
      <c r="F296" s="5">
        <v>44927.0</v>
      </c>
      <c r="G296" s="1">
        <v>20.0</v>
      </c>
    </row>
    <row r="297">
      <c r="A297" s="1">
        <v>296.0</v>
      </c>
      <c r="B297" s="1" t="s">
        <v>463</v>
      </c>
      <c r="C297" s="1" t="s">
        <v>32</v>
      </c>
      <c r="D297" s="1">
        <v>120.0</v>
      </c>
      <c r="E297" s="1" t="s">
        <v>33</v>
      </c>
      <c r="F297" s="5">
        <v>44927.0</v>
      </c>
      <c r="G297" s="1">
        <v>0.0</v>
      </c>
    </row>
    <row r="298">
      <c r="A298" s="1">
        <v>297.0</v>
      </c>
      <c r="B298" s="1" t="s">
        <v>464</v>
      </c>
      <c r="C298" s="1" t="s">
        <v>32</v>
      </c>
      <c r="D298" s="1">
        <v>120.0</v>
      </c>
      <c r="E298" s="1" t="s">
        <v>38</v>
      </c>
      <c r="F298" s="5">
        <v>44927.0</v>
      </c>
      <c r="G298" s="1">
        <v>5.0</v>
      </c>
    </row>
    <row r="299">
      <c r="A299" s="1">
        <v>298.0</v>
      </c>
      <c r="B299" s="1" t="s">
        <v>465</v>
      </c>
      <c r="C299" s="1" t="s">
        <v>37</v>
      </c>
      <c r="D299" s="1">
        <v>250.0</v>
      </c>
      <c r="E299" s="1" t="s">
        <v>38</v>
      </c>
      <c r="F299" s="5">
        <v>44927.0</v>
      </c>
      <c r="G299" s="1">
        <v>10.0</v>
      </c>
    </row>
    <row r="300">
      <c r="A300" s="1">
        <v>299.0</v>
      </c>
      <c r="B300" s="1" t="s">
        <v>466</v>
      </c>
      <c r="C300" s="1" t="s">
        <v>32</v>
      </c>
      <c r="D300" s="1">
        <v>120.0</v>
      </c>
      <c r="E300" s="1" t="s">
        <v>38</v>
      </c>
      <c r="F300" s="5">
        <v>44927.0</v>
      </c>
      <c r="G300" s="1">
        <v>20.0</v>
      </c>
    </row>
    <row r="301">
      <c r="A301" s="1">
        <v>300.0</v>
      </c>
      <c r="B301" s="1" t="s">
        <v>467</v>
      </c>
      <c r="C301" s="1" t="s">
        <v>32</v>
      </c>
      <c r="D301" s="1">
        <v>120.0</v>
      </c>
      <c r="E301" s="1" t="s">
        <v>38</v>
      </c>
      <c r="F301" s="5">
        <v>44927.0</v>
      </c>
      <c r="G301" s="1">
        <v>0.0</v>
      </c>
    </row>
    <row r="302">
      <c r="A302" s="1">
        <v>301.0</v>
      </c>
      <c r="B302" s="1" t="s">
        <v>468</v>
      </c>
      <c r="C302" s="1" t="s">
        <v>32</v>
      </c>
      <c r="D302" s="1">
        <v>120.0</v>
      </c>
      <c r="E302" s="1" t="s">
        <v>38</v>
      </c>
      <c r="F302" s="5">
        <v>44927.0</v>
      </c>
      <c r="G302" s="1">
        <v>5.0</v>
      </c>
    </row>
    <row r="303">
      <c r="A303" s="1">
        <v>302.0</v>
      </c>
      <c r="B303" s="1" t="s">
        <v>469</v>
      </c>
      <c r="C303" s="1" t="s">
        <v>32</v>
      </c>
      <c r="D303" s="1">
        <v>120.0</v>
      </c>
      <c r="E303" s="1" t="s">
        <v>38</v>
      </c>
      <c r="F303" s="5">
        <v>44927.0</v>
      </c>
      <c r="G303" s="1">
        <v>10.0</v>
      </c>
    </row>
    <row r="304">
      <c r="A304" s="1">
        <v>303.0</v>
      </c>
      <c r="B304" s="1" t="s">
        <v>470</v>
      </c>
      <c r="C304" s="1" t="s">
        <v>32</v>
      </c>
      <c r="D304" s="1">
        <v>120.0</v>
      </c>
      <c r="E304" s="1" t="s">
        <v>33</v>
      </c>
      <c r="F304" s="5">
        <v>44927.0</v>
      </c>
      <c r="G304" s="1">
        <v>20.0</v>
      </c>
    </row>
    <row r="305">
      <c r="A305" s="1">
        <v>304.0</v>
      </c>
      <c r="B305" s="1" t="s">
        <v>471</v>
      </c>
      <c r="C305" s="1" t="s">
        <v>49</v>
      </c>
      <c r="D305" s="1">
        <v>80.0</v>
      </c>
      <c r="E305" s="1" t="s">
        <v>38</v>
      </c>
      <c r="F305" s="5">
        <v>44927.0</v>
      </c>
      <c r="G305" s="1">
        <v>0.0</v>
      </c>
    </row>
    <row r="306">
      <c r="A306" s="1">
        <v>305.0</v>
      </c>
      <c r="B306" s="1" t="s">
        <v>474</v>
      </c>
      <c r="C306" s="1" t="s">
        <v>32</v>
      </c>
      <c r="D306" s="1">
        <v>120.0</v>
      </c>
      <c r="E306" s="1" t="s">
        <v>38</v>
      </c>
      <c r="F306" s="5">
        <v>44927.0</v>
      </c>
      <c r="G306" s="1">
        <v>5.0</v>
      </c>
    </row>
    <row r="307">
      <c r="A307" s="1">
        <v>306.0</v>
      </c>
      <c r="B307" s="1" t="s">
        <v>477</v>
      </c>
      <c r="C307" s="1" t="s">
        <v>49</v>
      </c>
      <c r="D307" s="1">
        <v>80.0</v>
      </c>
      <c r="E307" s="1" t="s">
        <v>38</v>
      </c>
      <c r="F307" s="5">
        <v>44927.0</v>
      </c>
      <c r="G307" s="1">
        <v>10.0</v>
      </c>
    </row>
    <row r="308">
      <c r="A308" s="1">
        <v>307.0</v>
      </c>
      <c r="B308" s="1" t="s">
        <v>478</v>
      </c>
      <c r="C308" s="1" t="s">
        <v>32</v>
      </c>
      <c r="D308" s="1">
        <v>120.0</v>
      </c>
      <c r="E308" s="1" t="s">
        <v>38</v>
      </c>
      <c r="F308" s="5">
        <v>44927.0</v>
      </c>
      <c r="G308" s="1">
        <v>20.0</v>
      </c>
    </row>
    <row r="309">
      <c r="A309" s="1">
        <v>308.0</v>
      </c>
      <c r="B309" s="1" t="s">
        <v>479</v>
      </c>
      <c r="C309" s="1" t="s">
        <v>32</v>
      </c>
      <c r="D309" s="1">
        <v>120.0</v>
      </c>
      <c r="E309" s="1" t="s">
        <v>38</v>
      </c>
      <c r="F309" s="5">
        <v>44927.0</v>
      </c>
      <c r="G309" s="1">
        <v>0.0</v>
      </c>
    </row>
    <row r="310">
      <c r="A310" s="1">
        <v>309.0</v>
      </c>
      <c r="B310" s="1" t="s">
        <v>480</v>
      </c>
      <c r="C310" s="1" t="s">
        <v>37</v>
      </c>
      <c r="D310" s="1">
        <v>250.0</v>
      </c>
      <c r="E310" s="1" t="s">
        <v>38</v>
      </c>
      <c r="F310" s="5">
        <v>44927.0</v>
      </c>
      <c r="G310" s="1">
        <v>5.0</v>
      </c>
    </row>
    <row r="311">
      <c r="A311" s="1">
        <v>310.0</v>
      </c>
      <c r="B311" s="1" t="s">
        <v>481</v>
      </c>
      <c r="C311" s="1" t="s">
        <v>32</v>
      </c>
      <c r="D311" s="1">
        <v>120.0</v>
      </c>
      <c r="E311" s="1" t="s">
        <v>38</v>
      </c>
      <c r="F311" s="5">
        <v>44927.0</v>
      </c>
      <c r="G311" s="1">
        <v>10.0</v>
      </c>
    </row>
    <row r="312">
      <c r="A312" s="1">
        <v>311.0</v>
      </c>
      <c r="B312" s="1" t="s">
        <v>482</v>
      </c>
      <c r="C312" s="1" t="s">
        <v>37</v>
      </c>
      <c r="D312" s="1">
        <v>250.0</v>
      </c>
      <c r="E312" s="1" t="s">
        <v>38</v>
      </c>
      <c r="F312" s="5">
        <v>44927.0</v>
      </c>
      <c r="G312" s="1">
        <v>20.0</v>
      </c>
    </row>
    <row r="313">
      <c r="A313" s="1">
        <v>312.0</v>
      </c>
      <c r="B313" s="1" t="s">
        <v>483</v>
      </c>
      <c r="C313" s="1" t="s">
        <v>49</v>
      </c>
      <c r="D313" s="1">
        <v>80.0</v>
      </c>
      <c r="E313" s="1" t="s">
        <v>38</v>
      </c>
      <c r="F313" s="5">
        <v>44927.0</v>
      </c>
      <c r="G313" s="1">
        <v>0.0</v>
      </c>
    </row>
    <row r="314">
      <c r="A314" s="1">
        <v>313.0</v>
      </c>
      <c r="B314" s="1" t="s">
        <v>484</v>
      </c>
      <c r="C314" s="1" t="s">
        <v>32</v>
      </c>
      <c r="D314" s="1">
        <v>120.0</v>
      </c>
      <c r="E314" s="1" t="s">
        <v>38</v>
      </c>
      <c r="F314" s="5">
        <v>44927.0</v>
      </c>
      <c r="G314" s="1">
        <v>5.0</v>
      </c>
    </row>
    <row r="315">
      <c r="A315" s="1">
        <v>314.0</v>
      </c>
      <c r="B315" s="1" t="s">
        <v>485</v>
      </c>
      <c r="C315" s="1" t="s">
        <v>32</v>
      </c>
      <c r="D315" s="1">
        <v>120.0</v>
      </c>
      <c r="E315" s="1" t="s">
        <v>38</v>
      </c>
      <c r="F315" s="5">
        <v>44927.0</v>
      </c>
      <c r="G315" s="1">
        <v>10.0</v>
      </c>
    </row>
    <row r="316">
      <c r="A316" s="1">
        <v>315.0</v>
      </c>
      <c r="B316" s="1" t="s">
        <v>486</v>
      </c>
      <c r="C316" s="1" t="s">
        <v>32</v>
      </c>
      <c r="D316" s="1">
        <v>120.0</v>
      </c>
      <c r="E316" s="1" t="s">
        <v>38</v>
      </c>
      <c r="F316" s="5">
        <v>44927.0</v>
      </c>
      <c r="G316" s="1">
        <v>20.0</v>
      </c>
    </row>
    <row r="317">
      <c r="A317" s="1">
        <v>316.0</v>
      </c>
      <c r="B317" s="1" t="s">
        <v>487</v>
      </c>
      <c r="C317" s="1" t="s">
        <v>32</v>
      </c>
      <c r="D317" s="1">
        <v>120.0</v>
      </c>
      <c r="E317" s="1" t="s">
        <v>38</v>
      </c>
      <c r="F317" s="5">
        <v>44927.0</v>
      </c>
      <c r="G317" s="1">
        <v>0.0</v>
      </c>
    </row>
    <row r="318">
      <c r="A318" s="1">
        <v>317.0</v>
      </c>
      <c r="B318" s="1" t="s">
        <v>488</v>
      </c>
      <c r="C318" s="1" t="s">
        <v>32</v>
      </c>
      <c r="D318" s="1">
        <v>120.0</v>
      </c>
      <c r="E318" s="1" t="s">
        <v>38</v>
      </c>
      <c r="F318" s="5">
        <v>44927.0</v>
      </c>
      <c r="G318" s="1">
        <v>5.0</v>
      </c>
    </row>
    <row r="319">
      <c r="A319" s="1">
        <v>318.0</v>
      </c>
      <c r="B319" s="1" t="s">
        <v>489</v>
      </c>
      <c r="C319" s="1" t="s">
        <v>40</v>
      </c>
      <c r="D319" s="1">
        <v>50.0</v>
      </c>
      <c r="E319" s="1" t="s">
        <v>38</v>
      </c>
      <c r="F319" s="5">
        <v>44927.0</v>
      </c>
      <c r="G319" s="1">
        <v>10.0</v>
      </c>
    </row>
    <row r="320">
      <c r="A320" s="1">
        <v>319.0</v>
      </c>
      <c r="B320" s="1" t="s">
        <v>490</v>
      </c>
      <c r="C320" s="1" t="s">
        <v>37</v>
      </c>
      <c r="D320" s="1">
        <v>250.0</v>
      </c>
      <c r="E320" s="1" t="s">
        <v>45</v>
      </c>
      <c r="F320" s="5">
        <v>44927.0</v>
      </c>
      <c r="G320" s="1">
        <v>20.0</v>
      </c>
    </row>
    <row r="321">
      <c r="A321" s="1">
        <v>320.0</v>
      </c>
      <c r="B321" s="1" t="s">
        <v>491</v>
      </c>
      <c r="C321" s="1" t="s">
        <v>32</v>
      </c>
      <c r="D321" s="1">
        <v>120.0</v>
      </c>
      <c r="E321" s="1" t="s">
        <v>38</v>
      </c>
      <c r="F321" s="5">
        <v>44927.0</v>
      </c>
      <c r="G321" s="1">
        <v>0.0</v>
      </c>
    </row>
    <row r="322">
      <c r="A322" s="1">
        <v>321.0</v>
      </c>
      <c r="B322" s="1" t="s">
        <v>493</v>
      </c>
      <c r="C322" s="1" t="s">
        <v>37</v>
      </c>
      <c r="D322" s="1">
        <v>250.0</v>
      </c>
      <c r="E322" s="1" t="s">
        <v>33</v>
      </c>
      <c r="F322" s="5">
        <v>44927.0</v>
      </c>
      <c r="G322" s="1">
        <v>5.0</v>
      </c>
    </row>
    <row r="323">
      <c r="A323" s="1">
        <v>322.0</v>
      </c>
      <c r="B323" s="1" t="s">
        <v>497</v>
      </c>
      <c r="C323" s="1" t="s">
        <v>32</v>
      </c>
      <c r="D323" s="1">
        <v>120.0</v>
      </c>
      <c r="E323" s="1" t="s">
        <v>38</v>
      </c>
      <c r="F323" s="5">
        <v>44927.0</v>
      </c>
      <c r="G323" s="1">
        <v>10.0</v>
      </c>
    </row>
    <row r="324">
      <c r="A324" s="1">
        <v>323.0</v>
      </c>
      <c r="B324" s="1" t="s">
        <v>498</v>
      </c>
      <c r="C324" s="1" t="s">
        <v>32</v>
      </c>
      <c r="D324" s="1">
        <v>120.0</v>
      </c>
      <c r="E324" s="1" t="s">
        <v>38</v>
      </c>
      <c r="F324" s="5">
        <v>44927.0</v>
      </c>
      <c r="G324" s="1">
        <v>20.0</v>
      </c>
    </row>
    <row r="325">
      <c r="A325" s="1">
        <v>324.0</v>
      </c>
      <c r="B325" s="1" t="s">
        <v>499</v>
      </c>
      <c r="C325" s="1" t="s">
        <v>32</v>
      </c>
      <c r="D325" s="1">
        <v>120.0</v>
      </c>
      <c r="E325" s="1" t="s">
        <v>38</v>
      </c>
      <c r="F325" s="5">
        <v>44927.0</v>
      </c>
      <c r="G325" s="1">
        <v>0.0</v>
      </c>
    </row>
    <row r="326">
      <c r="A326" s="1">
        <v>325.0</v>
      </c>
      <c r="B326" s="1" t="s">
        <v>500</v>
      </c>
      <c r="C326" s="1" t="s">
        <v>49</v>
      </c>
      <c r="D326" s="1">
        <v>80.0</v>
      </c>
      <c r="E326" s="1" t="s">
        <v>33</v>
      </c>
      <c r="F326" s="5">
        <v>44927.0</v>
      </c>
      <c r="G326" s="1">
        <v>5.0</v>
      </c>
    </row>
    <row r="327">
      <c r="A327" s="1">
        <v>326.0</v>
      </c>
      <c r="B327" s="1" t="s">
        <v>501</v>
      </c>
      <c r="C327" s="1" t="s">
        <v>32</v>
      </c>
      <c r="D327" s="1">
        <v>120.0</v>
      </c>
      <c r="E327" s="1" t="s">
        <v>38</v>
      </c>
      <c r="F327" s="5">
        <v>44927.0</v>
      </c>
      <c r="G327" s="1">
        <v>10.0</v>
      </c>
    </row>
    <row r="328">
      <c r="A328" s="1">
        <v>327.0</v>
      </c>
      <c r="B328" s="1" t="s">
        <v>502</v>
      </c>
      <c r="C328" s="1" t="s">
        <v>49</v>
      </c>
      <c r="D328" s="1">
        <v>80.0</v>
      </c>
      <c r="E328" s="1" t="s">
        <v>38</v>
      </c>
      <c r="F328" s="5">
        <v>44927.0</v>
      </c>
      <c r="G328" s="1">
        <v>20.0</v>
      </c>
    </row>
    <row r="329">
      <c r="A329" s="1">
        <v>328.0</v>
      </c>
      <c r="B329" s="1" t="s">
        <v>503</v>
      </c>
      <c r="C329" s="1" t="s">
        <v>49</v>
      </c>
      <c r="D329" s="1">
        <v>80.0</v>
      </c>
      <c r="E329" s="1" t="s">
        <v>45</v>
      </c>
      <c r="F329" s="5">
        <v>44927.0</v>
      </c>
      <c r="G329" s="1">
        <v>0.0</v>
      </c>
    </row>
    <row r="330">
      <c r="A330" s="1">
        <v>329.0</v>
      </c>
      <c r="B330" s="1" t="s">
        <v>504</v>
      </c>
      <c r="C330" s="1" t="s">
        <v>32</v>
      </c>
      <c r="D330" s="1">
        <v>120.0</v>
      </c>
      <c r="E330" s="1" t="s">
        <v>38</v>
      </c>
      <c r="F330" s="5">
        <v>44927.0</v>
      </c>
      <c r="G330" s="1">
        <v>5.0</v>
      </c>
    </row>
    <row r="331">
      <c r="A331" s="1">
        <v>330.0</v>
      </c>
      <c r="B331" s="1" t="s">
        <v>505</v>
      </c>
      <c r="C331" s="1" t="s">
        <v>40</v>
      </c>
      <c r="D331" s="1">
        <v>50.0</v>
      </c>
      <c r="E331" s="1" t="s">
        <v>38</v>
      </c>
      <c r="F331" s="5">
        <v>44927.0</v>
      </c>
      <c r="G331" s="1">
        <v>10.0</v>
      </c>
    </row>
    <row r="332">
      <c r="A332" s="1">
        <v>331.0</v>
      </c>
      <c r="B332" s="1" t="s">
        <v>506</v>
      </c>
      <c r="C332" s="1" t="s">
        <v>49</v>
      </c>
      <c r="D332" s="1">
        <v>80.0</v>
      </c>
      <c r="E332" s="1" t="s">
        <v>38</v>
      </c>
      <c r="F332" s="5">
        <v>44927.0</v>
      </c>
      <c r="G332" s="1">
        <v>20.0</v>
      </c>
    </row>
    <row r="333">
      <c r="A333" s="1">
        <v>332.0</v>
      </c>
      <c r="B333" s="1" t="s">
        <v>511</v>
      </c>
      <c r="C333" s="1" t="s">
        <v>32</v>
      </c>
      <c r="D333" s="1">
        <v>120.0</v>
      </c>
      <c r="E333" s="1" t="s">
        <v>38</v>
      </c>
      <c r="F333" s="5">
        <v>44927.0</v>
      </c>
      <c r="G333" s="1">
        <v>0.0</v>
      </c>
    </row>
    <row r="334">
      <c r="A334" s="1">
        <v>333.0</v>
      </c>
      <c r="B334" s="1" t="s">
        <v>514</v>
      </c>
      <c r="C334" s="1" t="s">
        <v>49</v>
      </c>
      <c r="D334" s="1">
        <v>80.0</v>
      </c>
      <c r="E334" s="1" t="s">
        <v>38</v>
      </c>
      <c r="F334" s="5">
        <v>44927.0</v>
      </c>
      <c r="G334" s="1">
        <v>5.0</v>
      </c>
    </row>
    <row r="335">
      <c r="A335" s="1">
        <v>334.0</v>
      </c>
      <c r="B335" s="1" t="s">
        <v>515</v>
      </c>
      <c r="C335" s="1" t="s">
        <v>37</v>
      </c>
      <c r="D335" s="1">
        <v>250.0</v>
      </c>
      <c r="E335" s="1" t="s">
        <v>38</v>
      </c>
      <c r="F335" s="5">
        <v>44927.0</v>
      </c>
      <c r="G335" s="1">
        <v>10.0</v>
      </c>
    </row>
    <row r="336">
      <c r="A336" s="1">
        <v>335.0</v>
      </c>
      <c r="B336" s="1" t="s">
        <v>516</v>
      </c>
      <c r="C336" s="1" t="s">
        <v>32</v>
      </c>
      <c r="D336" s="1">
        <v>120.0</v>
      </c>
      <c r="E336" s="1" t="s">
        <v>38</v>
      </c>
      <c r="F336" s="5">
        <v>44927.0</v>
      </c>
      <c r="G336" s="1">
        <v>20.0</v>
      </c>
    </row>
    <row r="337">
      <c r="A337" s="1">
        <v>336.0</v>
      </c>
      <c r="B337" s="1" t="s">
        <v>517</v>
      </c>
      <c r="C337" s="1" t="s">
        <v>32</v>
      </c>
      <c r="D337" s="1">
        <v>120.0</v>
      </c>
      <c r="E337" s="1" t="s">
        <v>38</v>
      </c>
      <c r="F337" s="5">
        <v>44927.0</v>
      </c>
      <c r="G337" s="1">
        <v>0.0</v>
      </c>
    </row>
    <row r="338">
      <c r="A338" s="1">
        <v>337.0</v>
      </c>
      <c r="B338" s="1" t="s">
        <v>518</v>
      </c>
      <c r="C338" s="1" t="s">
        <v>32</v>
      </c>
      <c r="D338" s="1">
        <v>120.0</v>
      </c>
      <c r="E338" s="1" t="s">
        <v>38</v>
      </c>
      <c r="F338" s="5">
        <v>44927.0</v>
      </c>
      <c r="G338" s="1">
        <v>5.0</v>
      </c>
    </row>
    <row r="339">
      <c r="A339" s="1">
        <v>338.0</v>
      </c>
      <c r="B339" s="1" t="s">
        <v>519</v>
      </c>
      <c r="C339" s="1" t="s">
        <v>32</v>
      </c>
      <c r="D339" s="1">
        <v>120.0</v>
      </c>
      <c r="E339" s="1" t="s">
        <v>38</v>
      </c>
      <c r="F339" s="5">
        <v>44927.0</v>
      </c>
      <c r="G339" s="1">
        <v>10.0</v>
      </c>
    </row>
    <row r="340">
      <c r="A340" s="1">
        <v>339.0</v>
      </c>
      <c r="B340" s="1" t="s">
        <v>520</v>
      </c>
      <c r="C340" s="1" t="s">
        <v>32</v>
      </c>
      <c r="D340" s="1">
        <v>120.0</v>
      </c>
      <c r="E340" s="1" t="s">
        <v>38</v>
      </c>
      <c r="F340" s="5">
        <v>44927.0</v>
      </c>
      <c r="G340" s="1">
        <v>20.0</v>
      </c>
    </row>
    <row r="341">
      <c r="A341" s="1">
        <v>340.0</v>
      </c>
      <c r="B341" s="1" t="s">
        <v>521</v>
      </c>
      <c r="C341" s="1" t="s">
        <v>37</v>
      </c>
      <c r="D341" s="1">
        <v>250.0</v>
      </c>
      <c r="E341" s="1" t="s">
        <v>38</v>
      </c>
      <c r="F341" s="5">
        <v>44927.0</v>
      </c>
      <c r="G341" s="1">
        <v>0.0</v>
      </c>
    </row>
    <row r="342">
      <c r="A342" s="1">
        <v>341.0</v>
      </c>
      <c r="B342" s="1" t="s">
        <v>525</v>
      </c>
      <c r="C342" s="1" t="s">
        <v>49</v>
      </c>
      <c r="D342" s="1">
        <v>80.0</v>
      </c>
      <c r="E342" s="1" t="s">
        <v>38</v>
      </c>
      <c r="F342" s="5">
        <v>44927.0</v>
      </c>
      <c r="G342" s="1">
        <v>5.0</v>
      </c>
    </row>
    <row r="343">
      <c r="A343" s="1">
        <v>342.0</v>
      </c>
      <c r="B343" s="1" t="s">
        <v>529</v>
      </c>
      <c r="C343" s="1" t="s">
        <v>40</v>
      </c>
      <c r="D343" s="1">
        <v>50.0</v>
      </c>
      <c r="E343" s="1" t="s">
        <v>45</v>
      </c>
      <c r="F343" s="5">
        <v>44927.0</v>
      </c>
      <c r="G343" s="1">
        <v>10.0</v>
      </c>
    </row>
    <row r="344">
      <c r="A344" s="1">
        <v>343.0</v>
      </c>
      <c r="B344" s="1" t="s">
        <v>530</v>
      </c>
      <c r="C344" s="1" t="s">
        <v>32</v>
      </c>
      <c r="D344" s="1">
        <v>120.0</v>
      </c>
      <c r="E344" s="1" t="s">
        <v>38</v>
      </c>
      <c r="F344" s="5">
        <v>44927.0</v>
      </c>
      <c r="G344" s="1">
        <v>20.0</v>
      </c>
    </row>
    <row r="345">
      <c r="A345" s="1">
        <v>344.0</v>
      </c>
      <c r="B345" s="1" t="s">
        <v>531</v>
      </c>
      <c r="C345" s="1" t="s">
        <v>49</v>
      </c>
      <c r="D345" s="1">
        <v>80.0</v>
      </c>
      <c r="E345" s="1" t="s">
        <v>38</v>
      </c>
      <c r="F345" s="5">
        <v>44927.0</v>
      </c>
      <c r="G345" s="1">
        <v>0.0</v>
      </c>
    </row>
    <row r="346">
      <c r="A346" s="1">
        <v>345.0</v>
      </c>
      <c r="B346" s="1" t="s">
        <v>532</v>
      </c>
      <c r="C346" s="1" t="s">
        <v>40</v>
      </c>
      <c r="D346" s="1">
        <v>50.0</v>
      </c>
      <c r="E346" s="1" t="s">
        <v>33</v>
      </c>
      <c r="F346" s="5">
        <v>44927.0</v>
      </c>
      <c r="G346" s="1">
        <v>5.0</v>
      </c>
    </row>
    <row r="347">
      <c r="A347" s="1">
        <v>346.0</v>
      </c>
      <c r="B347" s="1" t="s">
        <v>533</v>
      </c>
      <c r="C347" s="1" t="s">
        <v>32</v>
      </c>
      <c r="D347" s="1">
        <v>120.0</v>
      </c>
      <c r="E347" s="1" t="s">
        <v>33</v>
      </c>
      <c r="F347" s="5">
        <v>44927.0</v>
      </c>
      <c r="G347" s="1">
        <v>10.0</v>
      </c>
    </row>
    <row r="348">
      <c r="A348" s="1">
        <v>347.0</v>
      </c>
      <c r="B348" s="1" t="s">
        <v>534</v>
      </c>
      <c r="C348" s="1" t="s">
        <v>40</v>
      </c>
      <c r="D348" s="1">
        <v>50.0</v>
      </c>
      <c r="E348" s="1" t="s">
        <v>38</v>
      </c>
      <c r="F348" s="5">
        <v>44927.0</v>
      </c>
      <c r="G348" s="1">
        <v>20.0</v>
      </c>
    </row>
    <row r="349">
      <c r="A349" s="1">
        <v>348.0</v>
      </c>
      <c r="B349" s="1" t="s">
        <v>535</v>
      </c>
      <c r="C349" s="1" t="s">
        <v>32</v>
      </c>
      <c r="D349" s="1">
        <v>120.0</v>
      </c>
      <c r="E349" s="1" t="s">
        <v>38</v>
      </c>
      <c r="F349" s="5">
        <v>44927.0</v>
      </c>
      <c r="G349" s="1">
        <v>0.0</v>
      </c>
    </row>
    <row r="350">
      <c r="A350" s="1">
        <v>349.0</v>
      </c>
      <c r="B350" s="1" t="s">
        <v>536</v>
      </c>
      <c r="C350" s="1" t="s">
        <v>40</v>
      </c>
      <c r="D350" s="1">
        <v>50.0</v>
      </c>
      <c r="E350" s="1" t="s">
        <v>38</v>
      </c>
      <c r="F350" s="5">
        <v>44927.0</v>
      </c>
      <c r="G350" s="1">
        <v>5.0</v>
      </c>
    </row>
    <row r="351">
      <c r="A351" s="1">
        <v>350.0</v>
      </c>
      <c r="B351" s="1" t="s">
        <v>537</v>
      </c>
      <c r="C351" s="1" t="s">
        <v>32</v>
      </c>
      <c r="D351" s="1">
        <v>120.0</v>
      </c>
      <c r="E351" s="1" t="s">
        <v>38</v>
      </c>
      <c r="F351" s="5">
        <v>44927.0</v>
      </c>
      <c r="G351" s="1">
        <v>10.0</v>
      </c>
    </row>
    <row r="352">
      <c r="A352" s="1">
        <v>351.0</v>
      </c>
      <c r="B352" s="1" t="s">
        <v>538</v>
      </c>
      <c r="C352" s="1" t="s">
        <v>32</v>
      </c>
      <c r="D352" s="1">
        <v>120.0</v>
      </c>
      <c r="E352" s="1" t="s">
        <v>45</v>
      </c>
      <c r="F352" s="5">
        <v>44927.0</v>
      </c>
      <c r="G352" s="1">
        <v>20.0</v>
      </c>
    </row>
    <row r="353">
      <c r="A353" s="1">
        <v>352.0</v>
      </c>
      <c r="B353" s="1" t="s">
        <v>539</v>
      </c>
      <c r="C353" s="1" t="s">
        <v>37</v>
      </c>
      <c r="D353" s="1">
        <v>250.0</v>
      </c>
      <c r="E353" s="1" t="s">
        <v>38</v>
      </c>
      <c r="F353" s="5">
        <v>44927.0</v>
      </c>
      <c r="G353" s="1">
        <v>0.0</v>
      </c>
    </row>
    <row r="354">
      <c r="A354" s="1">
        <v>353.0</v>
      </c>
      <c r="B354" s="1" t="s">
        <v>540</v>
      </c>
      <c r="C354" s="1" t="s">
        <v>37</v>
      </c>
      <c r="D354" s="1">
        <v>250.0</v>
      </c>
      <c r="E354" s="1" t="s">
        <v>38</v>
      </c>
      <c r="F354" s="5">
        <v>44927.0</v>
      </c>
      <c r="G354" s="1">
        <v>5.0</v>
      </c>
    </row>
    <row r="355">
      <c r="A355" s="1">
        <v>354.0</v>
      </c>
      <c r="B355" s="1" t="s">
        <v>541</v>
      </c>
      <c r="C355" s="1" t="s">
        <v>32</v>
      </c>
      <c r="D355" s="1">
        <v>120.0</v>
      </c>
      <c r="E355" s="1" t="s">
        <v>38</v>
      </c>
      <c r="F355" s="5">
        <v>44927.0</v>
      </c>
      <c r="G355" s="1">
        <v>10.0</v>
      </c>
    </row>
    <row r="356">
      <c r="A356" s="1">
        <v>355.0</v>
      </c>
      <c r="B356" s="1" t="s">
        <v>542</v>
      </c>
      <c r="C356" s="1" t="s">
        <v>32</v>
      </c>
      <c r="D356" s="1">
        <v>120.0</v>
      </c>
      <c r="E356" s="1" t="s">
        <v>33</v>
      </c>
      <c r="F356" s="5">
        <v>44927.0</v>
      </c>
      <c r="G356" s="1">
        <v>20.0</v>
      </c>
    </row>
    <row r="357">
      <c r="A357" s="1">
        <v>356.0</v>
      </c>
      <c r="B357" s="1" t="s">
        <v>543</v>
      </c>
      <c r="C357" s="1" t="s">
        <v>40</v>
      </c>
      <c r="D357" s="1">
        <v>50.0</v>
      </c>
      <c r="E357" s="1" t="s">
        <v>38</v>
      </c>
      <c r="F357" s="5">
        <v>44927.0</v>
      </c>
      <c r="G357" s="1">
        <v>0.0</v>
      </c>
    </row>
    <row r="358">
      <c r="A358" s="1">
        <v>357.0</v>
      </c>
      <c r="B358" s="1" t="s">
        <v>544</v>
      </c>
      <c r="C358" s="1" t="s">
        <v>32</v>
      </c>
      <c r="D358" s="1">
        <v>120.0</v>
      </c>
      <c r="E358" s="1" t="s">
        <v>38</v>
      </c>
      <c r="F358" s="5">
        <v>44927.0</v>
      </c>
      <c r="G358" s="1">
        <v>5.0</v>
      </c>
    </row>
    <row r="359">
      <c r="A359" s="1">
        <v>358.0</v>
      </c>
      <c r="B359" s="1" t="s">
        <v>545</v>
      </c>
      <c r="C359" s="1" t="s">
        <v>49</v>
      </c>
      <c r="D359" s="1">
        <v>80.0</v>
      </c>
      <c r="E359" s="1" t="s">
        <v>45</v>
      </c>
      <c r="F359" s="5">
        <v>44927.0</v>
      </c>
      <c r="G359" s="1">
        <v>10.0</v>
      </c>
    </row>
    <row r="360">
      <c r="A360" s="1">
        <v>359.0</v>
      </c>
      <c r="B360" s="1" t="s">
        <v>546</v>
      </c>
      <c r="C360" s="1" t="s">
        <v>32</v>
      </c>
      <c r="D360" s="1">
        <v>120.0</v>
      </c>
      <c r="E360" s="1" t="s">
        <v>38</v>
      </c>
      <c r="F360" s="5">
        <v>44927.0</v>
      </c>
      <c r="G360" s="1">
        <v>20.0</v>
      </c>
    </row>
    <row r="361">
      <c r="A361" s="1">
        <v>360.0</v>
      </c>
      <c r="B361" s="1" t="s">
        <v>547</v>
      </c>
      <c r="C361" s="1" t="s">
        <v>49</v>
      </c>
      <c r="D361" s="1">
        <v>80.0</v>
      </c>
      <c r="E361" s="1" t="s">
        <v>38</v>
      </c>
      <c r="F361" s="5">
        <v>44927.0</v>
      </c>
      <c r="G361" s="1">
        <v>0.0</v>
      </c>
    </row>
    <row r="362">
      <c r="A362" s="1">
        <v>361.0</v>
      </c>
      <c r="B362" s="1" t="s">
        <v>548</v>
      </c>
      <c r="C362" s="1" t="s">
        <v>32</v>
      </c>
      <c r="D362" s="1">
        <v>120.0</v>
      </c>
      <c r="E362" s="1" t="s">
        <v>38</v>
      </c>
      <c r="F362" s="5">
        <v>44927.0</v>
      </c>
      <c r="G362" s="1">
        <v>5.0</v>
      </c>
    </row>
    <row r="363">
      <c r="A363" s="1">
        <v>362.0</v>
      </c>
      <c r="B363" s="1" t="s">
        <v>549</v>
      </c>
      <c r="C363" s="1" t="s">
        <v>32</v>
      </c>
      <c r="D363" s="1">
        <v>120.0</v>
      </c>
      <c r="E363" s="1" t="s">
        <v>38</v>
      </c>
      <c r="F363" s="5">
        <v>44927.0</v>
      </c>
      <c r="G363" s="1">
        <v>10.0</v>
      </c>
    </row>
    <row r="364">
      <c r="A364" s="1">
        <v>363.0</v>
      </c>
      <c r="B364" s="1" t="s">
        <v>550</v>
      </c>
      <c r="C364" s="1" t="s">
        <v>32</v>
      </c>
      <c r="D364" s="1">
        <v>120.0</v>
      </c>
      <c r="E364" s="1" t="s">
        <v>38</v>
      </c>
      <c r="F364" s="5">
        <v>44927.0</v>
      </c>
      <c r="G364" s="1">
        <v>20.0</v>
      </c>
    </row>
    <row r="365">
      <c r="A365" s="1">
        <v>364.0</v>
      </c>
      <c r="B365" s="1" t="s">
        <v>551</v>
      </c>
      <c r="C365" s="1" t="s">
        <v>32</v>
      </c>
      <c r="D365" s="1">
        <v>120.0</v>
      </c>
      <c r="E365" s="1" t="s">
        <v>38</v>
      </c>
      <c r="F365" s="5">
        <v>44927.0</v>
      </c>
      <c r="G365" s="1">
        <v>0.0</v>
      </c>
    </row>
    <row r="366">
      <c r="A366" s="1">
        <v>365.0</v>
      </c>
      <c r="B366" s="1" t="s">
        <v>552</v>
      </c>
      <c r="C366" s="1" t="s">
        <v>37</v>
      </c>
      <c r="D366" s="1">
        <v>250.0</v>
      </c>
      <c r="E366" s="1" t="s">
        <v>38</v>
      </c>
      <c r="F366" s="5">
        <v>44927.0</v>
      </c>
      <c r="G366" s="1">
        <v>5.0</v>
      </c>
    </row>
    <row r="367">
      <c r="A367" s="1">
        <v>366.0</v>
      </c>
      <c r="B367" s="1" t="s">
        <v>553</v>
      </c>
      <c r="C367" s="1" t="s">
        <v>32</v>
      </c>
      <c r="D367" s="1">
        <v>120.0</v>
      </c>
      <c r="E367" s="1" t="s">
        <v>38</v>
      </c>
      <c r="F367" s="5">
        <v>44927.0</v>
      </c>
      <c r="G367" s="1">
        <v>10.0</v>
      </c>
    </row>
    <row r="368">
      <c r="A368" s="1">
        <v>367.0</v>
      </c>
      <c r="B368" s="1" t="s">
        <v>554</v>
      </c>
      <c r="C368" s="1" t="s">
        <v>32</v>
      </c>
      <c r="D368" s="1">
        <v>120.0</v>
      </c>
      <c r="E368" s="1" t="s">
        <v>38</v>
      </c>
      <c r="F368" s="5">
        <v>44927.0</v>
      </c>
      <c r="G368" s="1">
        <v>20.0</v>
      </c>
    </row>
    <row r="369">
      <c r="A369" s="1">
        <v>368.0</v>
      </c>
      <c r="B369" s="1" t="s">
        <v>558</v>
      </c>
      <c r="C369" s="1" t="s">
        <v>32</v>
      </c>
      <c r="D369" s="1">
        <v>120.0</v>
      </c>
      <c r="E369" s="1" t="s">
        <v>45</v>
      </c>
      <c r="F369" s="5">
        <v>44927.0</v>
      </c>
      <c r="G369" s="1">
        <v>0.0</v>
      </c>
    </row>
    <row r="370">
      <c r="A370" s="1">
        <v>369.0</v>
      </c>
      <c r="B370" s="1" t="s">
        <v>560</v>
      </c>
      <c r="C370" s="1" t="s">
        <v>32</v>
      </c>
      <c r="D370" s="1">
        <v>120.0</v>
      </c>
      <c r="E370" s="1" t="s">
        <v>38</v>
      </c>
      <c r="F370" s="5">
        <v>44927.0</v>
      </c>
      <c r="G370" s="1">
        <v>5.0</v>
      </c>
    </row>
    <row r="371">
      <c r="A371" s="1">
        <v>370.0</v>
      </c>
      <c r="B371" s="1" t="s">
        <v>561</v>
      </c>
      <c r="C371" s="1" t="s">
        <v>49</v>
      </c>
      <c r="D371" s="1">
        <v>80.0</v>
      </c>
      <c r="E371" s="1" t="s">
        <v>38</v>
      </c>
      <c r="F371" s="5">
        <v>44927.0</v>
      </c>
      <c r="G371" s="1">
        <v>10.0</v>
      </c>
    </row>
    <row r="372">
      <c r="A372" s="1">
        <v>371.0</v>
      </c>
      <c r="B372" s="1" t="s">
        <v>562</v>
      </c>
      <c r="C372" s="1" t="s">
        <v>32</v>
      </c>
      <c r="D372" s="1">
        <v>120.0</v>
      </c>
      <c r="E372" s="1" t="s">
        <v>38</v>
      </c>
      <c r="F372" s="5">
        <v>44927.0</v>
      </c>
      <c r="G372" s="1">
        <v>20.0</v>
      </c>
    </row>
    <row r="373">
      <c r="A373" s="1">
        <v>372.0</v>
      </c>
      <c r="B373" s="1" t="s">
        <v>563</v>
      </c>
      <c r="C373" s="1" t="s">
        <v>32</v>
      </c>
      <c r="D373" s="1">
        <v>120.0</v>
      </c>
      <c r="E373" s="1" t="s">
        <v>38</v>
      </c>
      <c r="F373" s="5">
        <v>44927.0</v>
      </c>
      <c r="G373" s="1">
        <v>0.0</v>
      </c>
    </row>
    <row r="374">
      <c r="A374" s="1">
        <v>373.0</v>
      </c>
      <c r="B374" s="1" t="s">
        <v>564</v>
      </c>
      <c r="C374" s="1" t="s">
        <v>40</v>
      </c>
      <c r="D374" s="1">
        <v>50.0</v>
      </c>
      <c r="E374" s="1" t="s">
        <v>38</v>
      </c>
      <c r="F374" s="5">
        <v>44927.0</v>
      </c>
      <c r="G374" s="1">
        <v>5.0</v>
      </c>
    </row>
    <row r="375">
      <c r="A375" s="1">
        <v>374.0</v>
      </c>
      <c r="B375" s="1" t="s">
        <v>565</v>
      </c>
      <c r="C375" s="1" t="s">
        <v>32</v>
      </c>
      <c r="D375" s="1">
        <v>120.0</v>
      </c>
      <c r="E375" s="1" t="s">
        <v>33</v>
      </c>
      <c r="F375" s="5">
        <v>44927.0</v>
      </c>
      <c r="G375" s="1">
        <v>10.0</v>
      </c>
    </row>
    <row r="376">
      <c r="A376" s="1">
        <v>375.0</v>
      </c>
      <c r="B376" s="1" t="s">
        <v>566</v>
      </c>
      <c r="C376" s="1" t="s">
        <v>32</v>
      </c>
      <c r="D376" s="1">
        <v>120.0</v>
      </c>
      <c r="E376" s="1" t="s">
        <v>38</v>
      </c>
      <c r="F376" s="5">
        <v>44927.0</v>
      </c>
      <c r="G376" s="1">
        <v>20.0</v>
      </c>
    </row>
    <row r="377">
      <c r="A377" s="1">
        <v>376.0</v>
      </c>
      <c r="B377" s="1" t="s">
        <v>567</v>
      </c>
      <c r="C377" s="1" t="s">
        <v>49</v>
      </c>
      <c r="D377" s="1">
        <v>80.0</v>
      </c>
      <c r="E377" s="1" t="s">
        <v>38</v>
      </c>
      <c r="F377" s="5">
        <v>44927.0</v>
      </c>
      <c r="G377" s="1">
        <v>0.0</v>
      </c>
    </row>
    <row r="378">
      <c r="A378" s="1">
        <v>377.0</v>
      </c>
      <c r="B378" s="1" t="s">
        <v>568</v>
      </c>
      <c r="C378" s="1" t="s">
        <v>49</v>
      </c>
      <c r="D378" s="1">
        <v>80.0</v>
      </c>
      <c r="E378" s="1" t="s">
        <v>45</v>
      </c>
      <c r="F378" s="5">
        <v>44927.0</v>
      </c>
      <c r="G378" s="1">
        <v>5.0</v>
      </c>
    </row>
    <row r="379">
      <c r="A379" s="1">
        <v>378.0</v>
      </c>
      <c r="B379" s="1" t="s">
        <v>569</v>
      </c>
      <c r="C379" s="1" t="s">
        <v>32</v>
      </c>
      <c r="D379" s="1">
        <v>120.0</v>
      </c>
      <c r="E379" s="1" t="s">
        <v>38</v>
      </c>
      <c r="F379" s="5">
        <v>44927.0</v>
      </c>
      <c r="G379" s="1">
        <v>10.0</v>
      </c>
    </row>
    <row r="380">
      <c r="A380" s="1">
        <v>379.0</v>
      </c>
      <c r="B380" s="1" t="s">
        <v>570</v>
      </c>
      <c r="C380" s="1" t="s">
        <v>49</v>
      </c>
      <c r="D380" s="1">
        <v>80.0</v>
      </c>
      <c r="E380" s="1" t="s">
        <v>38</v>
      </c>
      <c r="F380" s="5">
        <v>44927.0</v>
      </c>
      <c r="G380" s="1">
        <v>20.0</v>
      </c>
    </row>
    <row r="381">
      <c r="A381" s="1">
        <v>380.0</v>
      </c>
      <c r="B381" s="1" t="s">
        <v>572</v>
      </c>
      <c r="C381" s="1" t="s">
        <v>32</v>
      </c>
      <c r="D381" s="1">
        <v>120.0</v>
      </c>
      <c r="E381" s="1" t="s">
        <v>38</v>
      </c>
      <c r="F381" s="5">
        <v>44927.0</v>
      </c>
      <c r="G381" s="1">
        <v>0.0</v>
      </c>
    </row>
    <row r="382">
      <c r="A382" s="1">
        <v>381.0</v>
      </c>
      <c r="B382" s="1" t="s">
        <v>575</v>
      </c>
      <c r="C382" s="1" t="s">
        <v>37</v>
      </c>
      <c r="D382" s="1">
        <v>250.0</v>
      </c>
      <c r="E382" s="1" t="s">
        <v>38</v>
      </c>
      <c r="F382" s="5">
        <v>44927.0</v>
      </c>
      <c r="G382" s="1">
        <v>5.0</v>
      </c>
    </row>
    <row r="383">
      <c r="A383" s="1">
        <v>382.0</v>
      </c>
      <c r="B383" s="1" t="s">
        <v>578</v>
      </c>
      <c r="C383" s="1" t="s">
        <v>32</v>
      </c>
      <c r="D383" s="1">
        <v>120.0</v>
      </c>
      <c r="E383" s="1" t="s">
        <v>38</v>
      </c>
      <c r="F383" s="5">
        <v>44927.0</v>
      </c>
      <c r="G383" s="1">
        <v>10.0</v>
      </c>
    </row>
    <row r="384">
      <c r="A384" s="1">
        <v>383.0</v>
      </c>
      <c r="B384" s="1" t="s">
        <v>579</v>
      </c>
      <c r="C384" s="1" t="s">
        <v>32</v>
      </c>
      <c r="D384" s="1">
        <v>120.0</v>
      </c>
      <c r="E384" s="1" t="s">
        <v>33</v>
      </c>
      <c r="F384" s="5">
        <v>44927.0</v>
      </c>
      <c r="G384" s="1">
        <v>20.0</v>
      </c>
    </row>
    <row r="385">
      <c r="A385" s="1">
        <v>384.0</v>
      </c>
      <c r="B385" s="1" t="s">
        <v>580</v>
      </c>
      <c r="C385" s="1" t="s">
        <v>37</v>
      </c>
      <c r="D385" s="1">
        <v>250.0</v>
      </c>
      <c r="E385" s="1" t="s">
        <v>38</v>
      </c>
      <c r="F385" s="5">
        <v>44927.0</v>
      </c>
      <c r="G385" s="1">
        <v>0.0</v>
      </c>
    </row>
    <row r="386">
      <c r="A386" s="1">
        <v>385.0</v>
      </c>
      <c r="B386" s="1" t="s">
        <v>581</v>
      </c>
      <c r="C386" s="1" t="s">
        <v>32</v>
      </c>
      <c r="D386" s="1">
        <v>120.0</v>
      </c>
      <c r="E386" s="1" t="s">
        <v>45</v>
      </c>
      <c r="F386" s="5">
        <v>44927.0</v>
      </c>
      <c r="G386" s="1">
        <v>5.0</v>
      </c>
    </row>
    <row r="387">
      <c r="A387" s="1">
        <v>386.0</v>
      </c>
      <c r="B387" s="1" t="s">
        <v>582</v>
      </c>
      <c r="C387" s="1" t="s">
        <v>32</v>
      </c>
      <c r="D387" s="1">
        <v>120.0</v>
      </c>
      <c r="E387" s="1" t="s">
        <v>38</v>
      </c>
      <c r="F387" s="5">
        <v>44927.0</v>
      </c>
      <c r="G387" s="1">
        <v>10.0</v>
      </c>
    </row>
    <row r="388">
      <c r="A388" s="1">
        <v>387.0</v>
      </c>
      <c r="B388" s="1" t="s">
        <v>583</v>
      </c>
      <c r="C388" s="1" t="s">
        <v>32</v>
      </c>
      <c r="D388" s="1">
        <v>120.0</v>
      </c>
      <c r="E388" s="1" t="s">
        <v>38</v>
      </c>
      <c r="F388" s="5">
        <v>44927.0</v>
      </c>
      <c r="G388" s="1">
        <v>20.0</v>
      </c>
    </row>
    <row r="389">
      <c r="A389" s="1">
        <v>388.0</v>
      </c>
      <c r="B389" s="1" t="s">
        <v>584</v>
      </c>
      <c r="C389" s="1" t="s">
        <v>32</v>
      </c>
      <c r="D389" s="1">
        <v>120.0</v>
      </c>
      <c r="E389" s="1" t="s">
        <v>38</v>
      </c>
      <c r="F389" s="5">
        <v>44927.0</v>
      </c>
      <c r="G389" s="1">
        <v>0.0</v>
      </c>
    </row>
    <row r="390">
      <c r="A390" s="1">
        <v>389.0</v>
      </c>
      <c r="B390" s="1" t="s">
        <v>585</v>
      </c>
      <c r="C390" s="1" t="s">
        <v>32</v>
      </c>
      <c r="D390" s="1">
        <v>120.0</v>
      </c>
      <c r="E390" s="1" t="s">
        <v>38</v>
      </c>
      <c r="F390" s="5">
        <v>44927.0</v>
      </c>
      <c r="G390" s="1">
        <v>5.0</v>
      </c>
    </row>
    <row r="391">
      <c r="A391" s="1">
        <v>390.0</v>
      </c>
      <c r="B391" s="1" t="s">
        <v>586</v>
      </c>
      <c r="C391" s="1" t="s">
        <v>37</v>
      </c>
      <c r="D391" s="1">
        <v>250.0</v>
      </c>
      <c r="E391" s="1" t="s">
        <v>33</v>
      </c>
      <c r="F391" s="5">
        <v>44927.0</v>
      </c>
      <c r="G391" s="1">
        <v>10.0</v>
      </c>
    </row>
    <row r="392">
      <c r="A392" s="1">
        <v>391.0</v>
      </c>
      <c r="B392" s="1" t="s">
        <v>588</v>
      </c>
      <c r="C392" s="1" t="s">
        <v>32</v>
      </c>
      <c r="D392" s="1">
        <v>120.0</v>
      </c>
      <c r="E392" s="1" t="s">
        <v>38</v>
      </c>
      <c r="F392" s="5">
        <v>44927.0</v>
      </c>
      <c r="G392" s="1">
        <v>20.0</v>
      </c>
    </row>
    <row r="393">
      <c r="A393" s="1">
        <v>392.0</v>
      </c>
      <c r="B393" s="1" t="s">
        <v>593</v>
      </c>
      <c r="C393" s="1" t="s">
        <v>32</v>
      </c>
      <c r="D393" s="1">
        <v>120.0</v>
      </c>
      <c r="E393" s="1" t="s">
        <v>38</v>
      </c>
      <c r="F393" s="5">
        <v>44927.0</v>
      </c>
      <c r="G393" s="1">
        <v>0.0</v>
      </c>
    </row>
    <row r="394">
      <c r="A394" s="1">
        <v>393.0</v>
      </c>
      <c r="B394" s="1" t="s">
        <v>594</v>
      </c>
      <c r="C394" s="1" t="s">
        <v>40</v>
      </c>
      <c r="D394" s="1">
        <v>50.0</v>
      </c>
      <c r="E394" s="1" t="s">
        <v>38</v>
      </c>
      <c r="F394" s="5">
        <v>44927.0</v>
      </c>
      <c r="G394" s="1">
        <v>5.0</v>
      </c>
    </row>
    <row r="395">
      <c r="A395" s="1">
        <v>394.0</v>
      </c>
      <c r="B395" s="1" t="s">
        <v>595</v>
      </c>
      <c r="C395" s="1" t="s">
        <v>49</v>
      </c>
      <c r="D395" s="1">
        <v>80.0</v>
      </c>
      <c r="E395" s="1" t="s">
        <v>38</v>
      </c>
      <c r="F395" s="5">
        <v>44927.0</v>
      </c>
      <c r="G395" s="1">
        <v>10.0</v>
      </c>
    </row>
    <row r="396">
      <c r="A396" s="1">
        <v>395.0</v>
      </c>
      <c r="B396" s="1" t="s">
        <v>596</v>
      </c>
      <c r="C396" s="1" t="s">
        <v>49</v>
      </c>
      <c r="D396" s="1">
        <v>80.0</v>
      </c>
      <c r="E396" s="1" t="s">
        <v>38</v>
      </c>
      <c r="F396" s="5">
        <v>44927.0</v>
      </c>
      <c r="G396" s="1">
        <v>20.0</v>
      </c>
    </row>
    <row r="397">
      <c r="A397" s="1">
        <v>396.0</v>
      </c>
      <c r="B397" s="1" t="s">
        <v>597</v>
      </c>
      <c r="C397" s="1" t="s">
        <v>49</v>
      </c>
      <c r="D397" s="1">
        <v>80.0</v>
      </c>
      <c r="E397" s="1" t="s">
        <v>38</v>
      </c>
      <c r="F397" s="5">
        <v>44927.0</v>
      </c>
      <c r="G397" s="1">
        <v>0.0</v>
      </c>
    </row>
    <row r="398">
      <c r="A398" s="1">
        <v>397.0</v>
      </c>
      <c r="B398" s="1" t="s">
        <v>598</v>
      </c>
      <c r="C398" s="1" t="s">
        <v>32</v>
      </c>
      <c r="D398" s="1">
        <v>120.0</v>
      </c>
      <c r="E398" s="1" t="s">
        <v>38</v>
      </c>
      <c r="F398" s="5">
        <v>44927.0</v>
      </c>
      <c r="G398" s="1">
        <v>5.0</v>
      </c>
    </row>
    <row r="399">
      <c r="A399" s="1">
        <v>398.0</v>
      </c>
      <c r="B399" s="1" t="s">
        <v>599</v>
      </c>
      <c r="C399" s="1" t="s">
        <v>32</v>
      </c>
      <c r="D399" s="1">
        <v>120.0</v>
      </c>
      <c r="E399" s="1" t="s">
        <v>38</v>
      </c>
      <c r="F399" s="5">
        <v>44927.0</v>
      </c>
      <c r="G399" s="1">
        <v>10.0</v>
      </c>
    </row>
    <row r="400">
      <c r="A400" s="1">
        <v>399.0</v>
      </c>
      <c r="B400" s="1" t="s">
        <v>600</v>
      </c>
      <c r="C400" s="1" t="s">
        <v>32</v>
      </c>
      <c r="D400" s="1">
        <v>120.0</v>
      </c>
      <c r="E400" s="1" t="s">
        <v>38</v>
      </c>
      <c r="F400" s="5">
        <v>44927.0</v>
      </c>
      <c r="G400" s="1">
        <v>20.0</v>
      </c>
    </row>
    <row r="401">
      <c r="A401" s="1">
        <v>400.0</v>
      </c>
      <c r="B401" s="1" t="s">
        <v>601</v>
      </c>
      <c r="C401" s="1" t="s">
        <v>32</v>
      </c>
      <c r="D401" s="1">
        <v>120.0</v>
      </c>
      <c r="E401" s="1" t="s">
        <v>38</v>
      </c>
      <c r="F401" s="5">
        <v>44927.0</v>
      </c>
      <c r="G401" s="1">
        <v>0.0</v>
      </c>
    </row>
    <row r="402">
      <c r="A402" s="1">
        <v>401.0</v>
      </c>
      <c r="B402" s="1" t="s">
        <v>602</v>
      </c>
      <c r="C402" s="1" t="s">
        <v>32</v>
      </c>
      <c r="D402" s="1">
        <v>120.0</v>
      </c>
      <c r="E402" s="1" t="s">
        <v>38</v>
      </c>
      <c r="F402" s="5">
        <v>44927.0</v>
      </c>
      <c r="G402" s="1">
        <v>5.0</v>
      </c>
    </row>
    <row r="403">
      <c r="A403" s="1">
        <v>402.0</v>
      </c>
      <c r="B403" s="1" t="s">
        <v>604</v>
      </c>
      <c r="C403" s="1" t="s">
        <v>40</v>
      </c>
      <c r="D403" s="1">
        <v>50.0</v>
      </c>
      <c r="E403" s="1" t="s">
        <v>38</v>
      </c>
      <c r="F403" s="5">
        <v>44927.0</v>
      </c>
      <c r="G403" s="1">
        <v>10.0</v>
      </c>
    </row>
    <row r="404">
      <c r="A404" s="1">
        <v>403.0</v>
      </c>
      <c r="B404" s="1" t="s">
        <v>608</v>
      </c>
      <c r="C404" s="1" t="s">
        <v>37</v>
      </c>
      <c r="D404" s="1">
        <v>250.0</v>
      </c>
      <c r="E404" s="1" t="s">
        <v>38</v>
      </c>
      <c r="F404" s="5">
        <v>44927.0</v>
      </c>
      <c r="G404" s="1">
        <v>20.0</v>
      </c>
    </row>
    <row r="405">
      <c r="A405" s="1">
        <v>404.0</v>
      </c>
      <c r="B405" s="1" t="s">
        <v>610</v>
      </c>
      <c r="C405" s="1" t="s">
        <v>32</v>
      </c>
      <c r="D405" s="1">
        <v>120.0</v>
      </c>
      <c r="E405" s="1" t="s">
        <v>38</v>
      </c>
      <c r="F405" s="5">
        <v>44927.0</v>
      </c>
      <c r="G405" s="1">
        <v>0.0</v>
      </c>
    </row>
    <row r="406">
      <c r="A406" s="1">
        <v>405.0</v>
      </c>
      <c r="B406" s="1" t="s">
        <v>611</v>
      </c>
      <c r="C406" s="1" t="s">
        <v>37</v>
      </c>
      <c r="D406" s="1">
        <v>250.0</v>
      </c>
      <c r="E406" s="1" t="s">
        <v>38</v>
      </c>
      <c r="F406" s="5">
        <v>44927.0</v>
      </c>
      <c r="G406" s="1">
        <v>5.0</v>
      </c>
    </row>
    <row r="407">
      <c r="A407" s="1">
        <v>406.0</v>
      </c>
      <c r="B407" s="1" t="s">
        <v>612</v>
      </c>
      <c r="C407" s="1" t="s">
        <v>32</v>
      </c>
      <c r="D407" s="1">
        <v>120.0</v>
      </c>
      <c r="E407" s="1" t="s">
        <v>38</v>
      </c>
      <c r="F407" s="5">
        <v>44927.0</v>
      </c>
      <c r="G407" s="1">
        <v>10.0</v>
      </c>
    </row>
    <row r="408">
      <c r="A408" s="1">
        <v>407.0</v>
      </c>
      <c r="B408" s="1" t="s">
        <v>613</v>
      </c>
      <c r="C408" s="1" t="s">
        <v>32</v>
      </c>
      <c r="D408" s="1">
        <v>120.0</v>
      </c>
      <c r="E408" s="1" t="s">
        <v>45</v>
      </c>
      <c r="F408" s="5">
        <v>44927.0</v>
      </c>
      <c r="G408" s="1">
        <v>20.0</v>
      </c>
    </row>
    <row r="409">
      <c r="A409" s="1">
        <v>408.0</v>
      </c>
      <c r="B409" s="1" t="s">
        <v>614</v>
      </c>
      <c r="C409" s="1" t="s">
        <v>32</v>
      </c>
      <c r="D409" s="1">
        <v>120.0</v>
      </c>
      <c r="E409" s="1" t="s">
        <v>38</v>
      </c>
      <c r="F409" s="5">
        <v>44927.0</v>
      </c>
      <c r="G409" s="1">
        <v>0.0</v>
      </c>
    </row>
    <row r="410">
      <c r="A410" s="1">
        <v>409.0</v>
      </c>
      <c r="B410" s="1" t="s">
        <v>615</v>
      </c>
      <c r="C410" s="1" t="s">
        <v>32</v>
      </c>
      <c r="D410" s="1">
        <v>120.0</v>
      </c>
      <c r="E410" s="1" t="s">
        <v>45</v>
      </c>
      <c r="F410" s="5">
        <v>44927.0</v>
      </c>
      <c r="G410" s="1">
        <v>5.0</v>
      </c>
    </row>
    <row r="411">
      <c r="A411" s="1">
        <v>410.0</v>
      </c>
      <c r="B411" s="1" t="s">
        <v>617</v>
      </c>
      <c r="C411" s="1" t="s">
        <v>32</v>
      </c>
      <c r="D411" s="1">
        <v>120.0</v>
      </c>
      <c r="E411" s="1" t="s">
        <v>38</v>
      </c>
      <c r="F411" s="5">
        <v>44927.0</v>
      </c>
      <c r="G411" s="1">
        <v>10.0</v>
      </c>
    </row>
    <row r="412">
      <c r="A412" s="1">
        <v>411.0</v>
      </c>
      <c r="B412" s="1" t="s">
        <v>621</v>
      </c>
      <c r="C412" s="1" t="s">
        <v>32</v>
      </c>
      <c r="D412" s="1">
        <v>120.0</v>
      </c>
      <c r="E412" s="1" t="s">
        <v>38</v>
      </c>
      <c r="F412" s="5">
        <v>44927.0</v>
      </c>
      <c r="G412" s="1">
        <v>20.0</v>
      </c>
    </row>
    <row r="413">
      <c r="A413" s="1">
        <v>412.0</v>
      </c>
      <c r="B413" s="1" t="s">
        <v>622</v>
      </c>
      <c r="C413" s="1" t="s">
        <v>32</v>
      </c>
      <c r="D413" s="1">
        <v>120.0</v>
      </c>
      <c r="E413" s="1" t="s">
        <v>38</v>
      </c>
      <c r="F413" s="5">
        <v>44927.0</v>
      </c>
      <c r="G413" s="1">
        <v>0.0</v>
      </c>
    </row>
    <row r="414">
      <c r="A414" s="1">
        <v>413.0</v>
      </c>
      <c r="B414" s="1" t="s">
        <v>623</v>
      </c>
      <c r="C414" s="1" t="s">
        <v>49</v>
      </c>
      <c r="D414" s="1">
        <v>80.0</v>
      </c>
      <c r="E414" s="1" t="s">
        <v>38</v>
      </c>
      <c r="F414" s="5">
        <v>44927.0</v>
      </c>
      <c r="G414" s="1">
        <v>5.0</v>
      </c>
    </row>
    <row r="415">
      <c r="A415" s="1">
        <v>414.0</v>
      </c>
      <c r="B415" s="1" t="s">
        <v>624</v>
      </c>
      <c r="C415" s="1" t="s">
        <v>32</v>
      </c>
      <c r="D415" s="1">
        <v>120.0</v>
      </c>
      <c r="E415" s="1" t="s">
        <v>38</v>
      </c>
      <c r="F415" s="5">
        <v>44927.0</v>
      </c>
      <c r="G415" s="1">
        <v>10.0</v>
      </c>
    </row>
    <row r="416">
      <c r="A416" s="1">
        <v>415.0</v>
      </c>
      <c r="B416" s="1" t="s">
        <v>625</v>
      </c>
      <c r="C416" s="1" t="s">
        <v>32</v>
      </c>
      <c r="D416" s="1">
        <v>120.0</v>
      </c>
      <c r="E416" s="1" t="s">
        <v>33</v>
      </c>
      <c r="F416" s="5">
        <v>44927.0</v>
      </c>
      <c r="G416" s="1">
        <v>20.0</v>
      </c>
    </row>
    <row r="417">
      <c r="A417" s="1">
        <v>416.0</v>
      </c>
      <c r="B417" s="1" t="s">
        <v>626</v>
      </c>
      <c r="C417" s="1" t="s">
        <v>49</v>
      </c>
      <c r="D417" s="1">
        <v>80.0</v>
      </c>
      <c r="E417" s="1" t="s">
        <v>38</v>
      </c>
      <c r="F417" s="5">
        <v>44927.0</v>
      </c>
      <c r="G417" s="1">
        <v>0.0</v>
      </c>
    </row>
    <row r="418">
      <c r="A418" s="1">
        <v>417.0</v>
      </c>
      <c r="B418" s="1" t="s">
        <v>627</v>
      </c>
      <c r="C418" s="1" t="s">
        <v>40</v>
      </c>
      <c r="D418" s="1">
        <v>50.0</v>
      </c>
      <c r="E418" s="1" t="s">
        <v>38</v>
      </c>
      <c r="F418" s="5">
        <v>44927.0</v>
      </c>
      <c r="G418" s="1">
        <v>5.0</v>
      </c>
    </row>
    <row r="419">
      <c r="A419" s="1">
        <v>418.0</v>
      </c>
      <c r="B419" s="1" t="s">
        <v>628</v>
      </c>
      <c r="C419" s="1" t="s">
        <v>40</v>
      </c>
      <c r="D419" s="1">
        <v>50.0</v>
      </c>
      <c r="E419" s="1" t="s">
        <v>38</v>
      </c>
      <c r="F419" s="5">
        <v>44927.0</v>
      </c>
      <c r="G419" s="1">
        <v>10.0</v>
      </c>
    </row>
    <row r="420">
      <c r="A420" s="1">
        <v>419.0</v>
      </c>
      <c r="B420" s="1" t="s">
        <v>629</v>
      </c>
      <c r="C420" s="1" t="s">
        <v>32</v>
      </c>
      <c r="D420" s="1">
        <v>120.0</v>
      </c>
      <c r="E420" s="1" t="s">
        <v>38</v>
      </c>
      <c r="F420" s="5">
        <v>44927.0</v>
      </c>
      <c r="G420" s="1">
        <v>20.0</v>
      </c>
    </row>
    <row r="421">
      <c r="A421" s="1">
        <v>420.0</v>
      </c>
      <c r="B421" s="1" t="s">
        <v>630</v>
      </c>
      <c r="C421" s="1" t="s">
        <v>32</v>
      </c>
      <c r="D421" s="1">
        <v>120.0</v>
      </c>
      <c r="E421" s="1" t="s">
        <v>38</v>
      </c>
      <c r="F421" s="5">
        <v>44927.0</v>
      </c>
      <c r="G421" s="1">
        <v>0.0</v>
      </c>
    </row>
    <row r="422">
      <c r="A422" s="1">
        <v>421.0</v>
      </c>
      <c r="B422" s="1" t="s">
        <v>635</v>
      </c>
      <c r="C422" s="1" t="s">
        <v>32</v>
      </c>
      <c r="D422" s="1">
        <v>120.0</v>
      </c>
      <c r="E422" s="1" t="s">
        <v>33</v>
      </c>
      <c r="F422" s="5">
        <v>44927.0</v>
      </c>
      <c r="G422" s="1">
        <v>5.0</v>
      </c>
    </row>
    <row r="423">
      <c r="A423" s="1">
        <v>422.0</v>
      </c>
      <c r="B423" s="1" t="s">
        <v>636</v>
      </c>
      <c r="C423" s="1" t="s">
        <v>49</v>
      </c>
      <c r="D423" s="1">
        <v>80.0</v>
      </c>
      <c r="E423" s="1" t="s">
        <v>38</v>
      </c>
      <c r="F423" s="5">
        <v>44927.0</v>
      </c>
      <c r="G423" s="1">
        <v>10.0</v>
      </c>
    </row>
    <row r="424">
      <c r="A424" s="1">
        <v>423.0</v>
      </c>
      <c r="B424" s="1" t="s">
        <v>637</v>
      </c>
      <c r="C424" s="1" t="s">
        <v>32</v>
      </c>
      <c r="D424" s="1">
        <v>120.0</v>
      </c>
      <c r="E424" s="1" t="s">
        <v>38</v>
      </c>
      <c r="F424" s="5">
        <v>44927.0</v>
      </c>
      <c r="G424" s="1">
        <v>20.0</v>
      </c>
    </row>
    <row r="425">
      <c r="A425" s="1">
        <v>424.0</v>
      </c>
      <c r="B425" s="1" t="s">
        <v>638</v>
      </c>
      <c r="C425" s="1" t="s">
        <v>32</v>
      </c>
      <c r="D425" s="1">
        <v>120.0</v>
      </c>
      <c r="E425" s="1" t="s">
        <v>38</v>
      </c>
      <c r="F425" s="5">
        <v>44927.0</v>
      </c>
      <c r="G425" s="1">
        <v>0.0</v>
      </c>
    </row>
    <row r="426">
      <c r="A426" s="1">
        <v>425.0</v>
      </c>
      <c r="B426" s="1" t="s">
        <v>639</v>
      </c>
      <c r="C426" s="1" t="s">
        <v>49</v>
      </c>
      <c r="D426" s="1">
        <v>80.0</v>
      </c>
      <c r="E426" s="1" t="s">
        <v>38</v>
      </c>
      <c r="F426" s="5">
        <v>44927.0</v>
      </c>
      <c r="G426" s="1">
        <v>5.0</v>
      </c>
    </row>
    <row r="427">
      <c r="A427" s="1">
        <v>426.0</v>
      </c>
      <c r="B427" s="1" t="s">
        <v>640</v>
      </c>
      <c r="C427" s="1" t="s">
        <v>32</v>
      </c>
      <c r="D427" s="1">
        <v>120.0</v>
      </c>
      <c r="E427" s="1" t="s">
        <v>45</v>
      </c>
      <c r="F427" s="5">
        <v>44927.0</v>
      </c>
      <c r="G427" s="1">
        <v>10.0</v>
      </c>
    </row>
    <row r="428">
      <c r="A428" s="1">
        <v>427.0</v>
      </c>
      <c r="B428" s="1" t="s">
        <v>641</v>
      </c>
      <c r="C428" s="1" t="s">
        <v>32</v>
      </c>
      <c r="D428" s="1">
        <v>120.0</v>
      </c>
      <c r="E428" s="1" t="s">
        <v>38</v>
      </c>
      <c r="F428" s="5">
        <v>44927.0</v>
      </c>
      <c r="G428" s="1">
        <v>20.0</v>
      </c>
    </row>
    <row r="429">
      <c r="A429" s="1">
        <v>428.0</v>
      </c>
      <c r="B429" s="1" t="s">
        <v>642</v>
      </c>
      <c r="C429" s="1" t="s">
        <v>32</v>
      </c>
      <c r="D429" s="1">
        <v>120.0</v>
      </c>
      <c r="E429" s="1" t="s">
        <v>33</v>
      </c>
      <c r="F429" s="5">
        <v>44927.0</v>
      </c>
      <c r="G429" s="1">
        <v>0.0</v>
      </c>
    </row>
    <row r="430">
      <c r="A430" s="1">
        <v>429.0</v>
      </c>
      <c r="B430" s="1" t="s">
        <v>644</v>
      </c>
      <c r="C430" s="1" t="s">
        <v>32</v>
      </c>
      <c r="D430" s="1">
        <v>120.0</v>
      </c>
      <c r="E430" s="1" t="s">
        <v>38</v>
      </c>
      <c r="F430" s="5">
        <v>44927.0</v>
      </c>
      <c r="G430" s="1">
        <v>5.0</v>
      </c>
    </row>
    <row r="431">
      <c r="A431" s="1">
        <v>430.0</v>
      </c>
      <c r="B431" s="1" t="s">
        <v>647</v>
      </c>
      <c r="C431" s="1" t="s">
        <v>32</v>
      </c>
      <c r="D431" s="1">
        <v>120.0</v>
      </c>
      <c r="E431" s="1" t="s">
        <v>38</v>
      </c>
      <c r="F431" s="5">
        <v>44927.0</v>
      </c>
      <c r="G431" s="1">
        <v>10.0</v>
      </c>
    </row>
    <row r="432">
      <c r="A432" s="1">
        <v>431.0</v>
      </c>
      <c r="B432" s="1" t="s">
        <v>649</v>
      </c>
      <c r="C432" s="1" t="s">
        <v>32</v>
      </c>
      <c r="D432" s="1">
        <v>120.0</v>
      </c>
      <c r="E432" s="1" t="s">
        <v>45</v>
      </c>
      <c r="F432" s="5">
        <v>44927.0</v>
      </c>
      <c r="G432" s="1">
        <v>20.0</v>
      </c>
    </row>
    <row r="433">
      <c r="A433" s="1">
        <v>432.0</v>
      </c>
      <c r="B433" s="1" t="s">
        <v>650</v>
      </c>
      <c r="C433" s="1" t="s">
        <v>32</v>
      </c>
      <c r="D433" s="1">
        <v>120.0</v>
      </c>
      <c r="E433" s="1" t="s">
        <v>38</v>
      </c>
      <c r="F433" s="5">
        <v>44927.0</v>
      </c>
      <c r="G433" s="1">
        <v>0.0</v>
      </c>
    </row>
    <row r="434">
      <c r="A434" s="1">
        <v>433.0</v>
      </c>
      <c r="B434" s="1" t="s">
        <v>651</v>
      </c>
      <c r="C434" s="1" t="s">
        <v>49</v>
      </c>
      <c r="D434" s="1">
        <v>80.0</v>
      </c>
      <c r="E434" s="1" t="s">
        <v>38</v>
      </c>
      <c r="F434" s="5">
        <v>44927.0</v>
      </c>
      <c r="G434" s="1">
        <v>5.0</v>
      </c>
    </row>
    <row r="435">
      <c r="A435" s="1">
        <v>434.0</v>
      </c>
      <c r="B435" s="1" t="s">
        <v>652</v>
      </c>
      <c r="C435" s="1" t="s">
        <v>37</v>
      </c>
      <c r="D435" s="1">
        <v>250.0</v>
      </c>
      <c r="E435" s="1" t="s">
        <v>38</v>
      </c>
      <c r="F435" s="5">
        <v>44927.0</v>
      </c>
      <c r="G435" s="1">
        <v>10.0</v>
      </c>
    </row>
    <row r="436">
      <c r="A436" s="1">
        <v>435.0</v>
      </c>
      <c r="B436" s="1" t="s">
        <v>653</v>
      </c>
      <c r="C436" s="1" t="s">
        <v>49</v>
      </c>
      <c r="D436" s="1">
        <v>80.0</v>
      </c>
      <c r="E436" s="1" t="s">
        <v>38</v>
      </c>
      <c r="F436" s="5">
        <v>44927.0</v>
      </c>
      <c r="G436" s="1">
        <v>20.0</v>
      </c>
    </row>
    <row r="437">
      <c r="A437" s="1">
        <v>436.0</v>
      </c>
      <c r="B437" s="1" t="s">
        <v>654</v>
      </c>
      <c r="C437" s="1" t="s">
        <v>32</v>
      </c>
      <c r="D437" s="1">
        <v>120.0</v>
      </c>
      <c r="E437" s="1" t="s">
        <v>38</v>
      </c>
      <c r="F437" s="5">
        <v>44927.0</v>
      </c>
      <c r="G437" s="1">
        <v>0.0</v>
      </c>
    </row>
    <row r="438">
      <c r="A438" s="1">
        <v>437.0</v>
      </c>
      <c r="B438" s="1" t="s">
        <v>656</v>
      </c>
      <c r="C438" s="1" t="s">
        <v>32</v>
      </c>
      <c r="D438" s="1">
        <v>120.0</v>
      </c>
      <c r="E438" s="1" t="s">
        <v>38</v>
      </c>
      <c r="F438" s="5">
        <v>44927.0</v>
      </c>
      <c r="G438" s="1">
        <v>5.0</v>
      </c>
    </row>
    <row r="439">
      <c r="A439" s="1">
        <v>438.0</v>
      </c>
      <c r="B439" s="1" t="s">
        <v>659</v>
      </c>
      <c r="C439" s="1" t="s">
        <v>32</v>
      </c>
      <c r="D439" s="1">
        <v>120.0</v>
      </c>
      <c r="E439" s="1" t="s">
        <v>38</v>
      </c>
      <c r="F439" s="5">
        <v>44927.0</v>
      </c>
      <c r="G439" s="1">
        <v>10.0</v>
      </c>
    </row>
    <row r="440">
      <c r="A440" s="1">
        <v>439.0</v>
      </c>
      <c r="B440" s="1" t="s">
        <v>663</v>
      </c>
      <c r="C440" s="1" t="s">
        <v>32</v>
      </c>
      <c r="D440" s="1">
        <v>120.0</v>
      </c>
      <c r="E440" s="1" t="s">
        <v>38</v>
      </c>
      <c r="F440" s="5">
        <v>44927.0</v>
      </c>
      <c r="G440" s="1">
        <v>20.0</v>
      </c>
    </row>
    <row r="441">
      <c r="A441" s="1">
        <v>440.0</v>
      </c>
      <c r="B441" s="1" t="s">
        <v>664</v>
      </c>
      <c r="C441" s="1" t="s">
        <v>49</v>
      </c>
      <c r="D441" s="1">
        <v>80.0</v>
      </c>
      <c r="E441" s="1" t="s">
        <v>33</v>
      </c>
      <c r="F441" s="5">
        <v>44927.0</v>
      </c>
      <c r="G441" s="1">
        <v>0.0</v>
      </c>
    </row>
    <row r="442">
      <c r="A442" s="1">
        <v>441.0</v>
      </c>
      <c r="B442" s="1" t="s">
        <v>665</v>
      </c>
      <c r="C442" s="1" t="s">
        <v>32</v>
      </c>
      <c r="D442" s="1">
        <v>120.0</v>
      </c>
      <c r="E442" s="1" t="s">
        <v>38</v>
      </c>
      <c r="F442" s="5">
        <v>44927.0</v>
      </c>
      <c r="G442" s="1">
        <v>5.0</v>
      </c>
    </row>
    <row r="443">
      <c r="A443" s="1">
        <v>442.0</v>
      </c>
      <c r="B443" s="1" t="s">
        <v>666</v>
      </c>
      <c r="C443" s="1" t="s">
        <v>32</v>
      </c>
      <c r="D443" s="1">
        <v>120.0</v>
      </c>
      <c r="E443" s="1" t="s">
        <v>45</v>
      </c>
      <c r="F443" s="5">
        <v>44927.0</v>
      </c>
      <c r="G443" s="1">
        <v>10.0</v>
      </c>
    </row>
    <row r="444">
      <c r="A444" s="1">
        <v>443.0</v>
      </c>
      <c r="B444" s="1" t="s">
        <v>667</v>
      </c>
      <c r="C444" s="1" t="s">
        <v>49</v>
      </c>
      <c r="D444" s="1">
        <v>80.0</v>
      </c>
      <c r="E444" s="1" t="s">
        <v>38</v>
      </c>
      <c r="F444" s="5">
        <v>44927.0</v>
      </c>
      <c r="G444" s="1">
        <v>20.0</v>
      </c>
    </row>
    <row r="445">
      <c r="A445" s="1">
        <v>444.0</v>
      </c>
      <c r="B445" s="1" t="s">
        <v>668</v>
      </c>
      <c r="C445" s="1" t="s">
        <v>32</v>
      </c>
      <c r="D445" s="1">
        <v>120.0</v>
      </c>
      <c r="E445" s="1" t="s">
        <v>33</v>
      </c>
      <c r="F445" s="5">
        <v>44927.0</v>
      </c>
      <c r="G445" s="1">
        <v>0.0</v>
      </c>
    </row>
    <row r="446">
      <c r="A446" s="1">
        <v>445.0</v>
      </c>
      <c r="B446" s="1" t="s">
        <v>669</v>
      </c>
      <c r="C446" s="1" t="s">
        <v>40</v>
      </c>
      <c r="D446" s="1">
        <v>50.0</v>
      </c>
      <c r="E446" s="1" t="s">
        <v>38</v>
      </c>
      <c r="F446" s="5">
        <v>44927.0</v>
      </c>
      <c r="G446" s="1">
        <v>5.0</v>
      </c>
    </row>
    <row r="447">
      <c r="A447" s="1">
        <v>446.0</v>
      </c>
      <c r="B447" s="1" t="s">
        <v>670</v>
      </c>
      <c r="C447" s="1" t="s">
        <v>32</v>
      </c>
      <c r="D447" s="1">
        <v>120.0</v>
      </c>
      <c r="E447" s="1" t="s">
        <v>38</v>
      </c>
      <c r="F447" s="5">
        <v>44927.0</v>
      </c>
      <c r="G447" s="1">
        <v>10.0</v>
      </c>
    </row>
    <row r="448">
      <c r="A448" s="1">
        <v>447.0</v>
      </c>
      <c r="B448" s="1" t="s">
        <v>672</v>
      </c>
      <c r="C448" s="1" t="s">
        <v>32</v>
      </c>
      <c r="D448" s="1">
        <v>120.0</v>
      </c>
      <c r="E448" s="1" t="s">
        <v>38</v>
      </c>
      <c r="F448" s="5">
        <v>44927.0</v>
      </c>
      <c r="G448" s="1">
        <v>20.0</v>
      </c>
    </row>
    <row r="449">
      <c r="A449" s="1">
        <v>448.0</v>
      </c>
      <c r="B449" s="1" t="s">
        <v>677</v>
      </c>
      <c r="C449" s="1" t="s">
        <v>37</v>
      </c>
      <c r="D449" s="1">
        <v>250.0</v>
      </c>
      <c r="E449" s="1" t="s">
        <v>38</v>
      </c>
      <c r="F449" s="5">
        <v>44927.0</v>
      </c>
      <c r="G449" s="1">
        <v>0.0</v>
      </c>
    </row>
    <row r="450">
      <c r="A450" s="1">
        <v>449.0</v>
      </c>
      <c r="B450" s="1" t="s">
        <v>678</v>
      </c>
      <c r="C450" s="1" t="s">
        <v>49</v>
      </c>
      <c r="D450" s="1">
        <v>80.0</v>
      </c>
      <c r="E450" s="1" t="s">
        <v>38</v>
      </c>
      <c r="F450" s="5">
        <v>44927.0</v>
      </c>
      <c r="G450" s="1">
        <v>5.0</v>
      </c>
    </row>
    <row r="451">
      <c r="A451" s="1">
        <v>450.0</v>
      </c>
      <c r="B451" s="1" t="s">
        <v>679</v>
      </c>
      <c r="C451" s="1" t="s">
        <v>32</v>
      </c>
      <c r="D451" s="1">
        <v>120.0</v>
      </c>
      <c r="E451" s="1" t="s">
        <v>38</v>
      </c>
      <c r="F451" s="5">
        <v>44927.0</v>
      </c>
      <c r="G451" s="1">
        <v>10.0</v>
      </c>
    </row>
    <row r="452">
      <c r="A452" s="1">
        <v>451.0</v>
      </c>
      <c r="B452" s="1" t="s">
        <v>680</v>
      </c>
      <c r="C452" s="1" t="s">
        <v>32</v>
      </c>
      <c r="D452" s="1">
        <v>120.0</v>
      </c>
      <c r="E452" s="1" t="s">
        <v>38</v>
      </c>
      <c r="F452" s="5">
        <v>44927.0</v>
      </c>
      <c r="G452" s="1">
        <v>20.0</v>
      </c>
    </row>
    <row r="453">
      <c r="A453" s="1">
        <v>452.0</v>
      </c>
      <c r="B453" s="1" t="s">
        <v>681</v>
      </c>
      <c r="C453" s="1" t="s">
        <v>32</v>
      </c>
      <c r="D453" s="1">
        <v>120.0</v>
      </c>
      <c r="E453" s="1" t="s">
        <v>38</v>
      </c>
      <c r="F453" s="5">
        <v>44927.0</v>
      </c>
      <c r="G453" s="1">
        <v>0.0</v>
      </c>
    </row>
    <row r="454">
      <c r="A454" s="1">
        <v>453.0</v>
      </c>
      <c r="B454" s="1" t="s">
        <v>682</v>
      </c>
      <c r="C454" s="1" t="s">
        <v>49</v>
      </c>
      <c r="D454" s="1">
        <v>80.0</v>
      </c>
      <c r="E454" s="1" t="s">
        <v>38</v>
      </c>
      <c r="F454" s="5">
        <v>44927.0</v>
      </c>
      <c r="G454" s="1">
        <v>5.0</v>
      </c>
    </row>
    <row r="455">
      <c r="A455" s="1">
        <v>454.0</v>
      </c>
      <c r="B455" s="1" t="s">
        <v>683</v>
      </c>
      <c r="C455" s="1" t="s">
        <v>32</v>
      </c>
      <c r="D455" s="1">
        <v>120.0</v>
      </c>
      <c r="E455" s="1" t="s">
        <v>38</v>
      </c>
      <c r="F455" s="5">
        <v>44927.0</v>
      </c>
      <c r="G455" s="1">
        <v>10.0</v>
      </c>
    </row>
    <row r="456">
      <c r="A456" s="1">
        <v>455.0</v>
      </c>
      <c r="B456" s="1" t="s">
        <v>684</v>
      </c>
      <c r="C456" s="1" t="s">
        <v>37</v>
      </c>
      <c r="D456" s="1">
        <v>250.0</v>
      </c>
      <c r="E456" s="1" t="s">
        <v>38</v>
      </c>
      <c r="F456" s="5">
        <v>44927.0</v>
      </c>
      <c r="G456" s="1">
        <v>20.0</v>
      </c>
    </row>
    <row r="457">
      <c r="A457" s="1">
        <v>456.0</v>
      </c>
      <c r="B457" s="1" t="s">
        <v>685</v>
      </c>
      <c r="C457" s="1" t="s">
        <v>32</v>
      </c>
      <c r="D457" s="1">
        <v>120.0</v>
      </c>
      <c r="E457" s="1" t="s">
        <v>38</v>
      </c>
      <c r="F457" s="5">
        <v>44927.0</v>
      </c>
      <c r="G457" s="1">
        <v>0.0</v>
      </c>
    </row>
    <row r="458">
      <c r="A458" s="1">
        <v>457.0</v>
      </c>
      <c r="B458" s="1" t="s">
        <v>690</v>
      </c>
      <c r="C458" s="1" t="s">
        <v>49</v>
      </c>
      <c r="D458" s="1">
        <v>80.0</v>
      </c>
      <c r="E458" s="1" t="s">
        <v>38</v>
      </c>
      <c r="F458" s="5">
        <v>44927.0</v>
      </c>
      <c r="G458" s="1">
        <v>5.0</v>
      </c>
    </row>
    <row r="459">
      <c r="A459" s="1">
        <v>458.0</v>
      </c>
      <c r="B459" s="1" t="s">
        <v>691</v>
      </c>
      <c r="C459" s="1" t="s">
        <v>32</v>
      </c>
      <c r="D459" s="1">
        <v>120.0</v>
      </c>
      <c r="E459" s="1" t="s">
        <v>38</v>
      </c>
      <c r="F459" s="5">
        <v>44927.0</v>
      </c>
      <c r="G459" s="1">
        <v>10.0</v>
      </c>
    </row>
    <row r="460">
      <c r="A460" s="1">
        <v>459.0</v>
      </c>
      <c r="B460" s="1" t="s">
        <v>692</v>
      </c>
      <c r="C460" s="1" t="s">
        <v>37</v>
      </c>
      <c r="D460" s="1">
        <v>250.0</v>
      </c>
      <c r="E460" s="1" t="s">
        <v>38</v>
      </c>
      <c r="F460" s="5">
        <v>44927.0</v>
      </c>
      <c r="G460" s="1">
        <v>20.0</v>
      </c>
    </row>
    <row r="461">
      <c r="A461" s="1">
        <v>460.0</v>
      </c>
      <c r="B461" s="1" t="s">
        <v>693</v>
      </c>
      <c r="C461" s="1" t="s">
        <v>49</v>
      </c>
      <c r="D461" s="1">
        <v>80.0</v>
      </c>
      <c r="E461" s="1" t="s">
        <v>38</v>
      </c>
      <c r="F461" s="5">
        <v>44927.0</v>
      </c>
      <c r="G461" s="1">
        <v>0.0</v>
      </c>
    </row>
    <row r="462">
      <c r="A462" s="1">
        <v>461.0</v>
      </c>
      <c r="B462" s="1" t="s">
        <v>694</v>
      </c>
      <c r="C462" s="1" t="s">
        <v>32</v>
      </c>
      <c r="D462" s="1">
        <v>120.0</v>
      </c>
      <c r="E462" s="1" t="s">
        <v>38</v>
      </c>
      <c r="F462" s="5">
        <v>44927.0</v>
      </c>
      <c r="G462" s="1">
        <v>5.0</v>
      </c>
    </row>
    <row r="463">
      <c r="A463" s="1">
        <v>462.0</v>
      </c>
      <c r="B463" s="1" t="s">
        <v>695</v>
      </c>
      <c r="C463" s="1" t="s">
        <v>32</v>
      </c>
      <c r="D463" s="1">
        <v>120.0</v>
      </c>
      <c r="E463" s="1" t="s">
        <v>38</v>
      </c>
      <c r="F463" s="5">
        <v>44927.0</v>
      </c>
      <c r="G463" s="1">
        <v>10.0</v>
      </c>
    </row>
    <row r="464">
      <c r="A464" s="1">
        <v>463.0</v>
      </c>
      <c r="B464" s="1" t="s">
        <v>696</v>
      </c>
      <c r="C464" s="1" t="s">
        <v>40</v>
      </c>
      <c r="D464" s="1">
        <v>50.0</v>
      </c>
      <c r="E464" s="1" t="s">
        <v>38</v>
      </c>
      <c r="F464" s="5">
        <v>44927.0</v>
      </c>
      <c r="G464" s="1">
        <v>20.0</v>
      </c>
    </row>
    <row r="465">
      <c r="A465" s="1">
        <v>464.0</v>
      </c>
      <c r="B465" s="1" t="s">
        <v>697</v>
      </c>
      <c r="C465" s="1" t="s">
        <v>40</v>
      </c>
      <c r="D465" s="1">
        <v>50.0</v>
      </c>
      <c r="E465" s="1" t="s">
        <v>38</v>
      </c>
      <c r="F465" s="5">
        <v>44927.0</v>
      </c>
      <c r="G465" s="1">
        <v>0.0</v>
      </c>
    </row>
    <row r="466">
      <c r="A466" s="1">
        <v>465.0</v>
      </c>
      <c r="B466" s="1" t="s">
        <v>699</v>
      </c>
      <c r="C466" s="1" t="s">
        <v>32</v>
      </c>
      <c r="D466" s="1">
        <v>120.0</v>
      </c>
      <c r="E466" s="1" t="s">
        <v>38</v>
      </c>
      <c r="F466" s="5">
        <v>44927.0</v>
      </c>
      <c r="G466" s="1">
        <v>5.0</v>
      </c>
    </row>
    <row r="467">
      <c r="A467" s="1">
        <v>466.0</v>
      </c>
      <c r="B467" s="1" t="s">
        <v>701</v>
      </c>
      <c r="C467" s="1" t="s">
        <v>32</v>
      </c>
      <c r="D467" s="1">
        <v>120.0</v>
      </c>
      <c r="E467" s="1" t="s">
        <v>38</v>
      </c>
      <c r="F467" s="5">
        <v>44927.0</v>
      </c>
      <c r="G467" s="1">
        <v>10.0</v>
      </c>
    </row>
    <row r="468">
      <c r="A468" s="1">
        <v>467.0</v>
      </c>
      <c r="B468" s="1" t="s">
        <v>704</v>
      </c>
      <c r="C468" s="1" t="s">
        <v>49</v>
      </c>
      <c r="D468" s="1">
        <v>80.0</v>
      </c>
      <c r="E468" s="1" t="s">
        <v>45</v>
      </c>
      <c r="F468" s="5">
        <v>44927.0</v>
      </c>
      <c r="G468" s="1">
        <v>20.0</v>
      </c>
    </row>
    <row r="469">
      <c r="A469" s="1">
        <v>468.0</v>
      </c>
      <c r="B469" s="1" t="s">
        <v>705</v>
      </c>
      <c r="C469" s="1" t="s">
        <v>49</v>
      </c>
      <c r="D469" s="1">
        <v>80.0</v>
      </c>
      <c r="E469" s="1" t="s">
        <v>33</v>
      </c>
      <c r="F469" s="5">
        <v>44927.0</v>
      </c>
      <c r="G469" s="1">
        <v>0.0</v>
      </c>
    </row>
    <row r="470">
      <c r="A470" s="1">
        <v>469.0</v>
      </c>
      <c r="B470" s="1" t="s">
        <v>706</v>
      </c>
      <c r="C470" s="1" t="s">
        <v>40</v>
      </c>
      <c r="D470" s="1">
        <v>50.0</v>
      </c>
      <c r="E470" s="1" t="s">
        <v>38</v>
      </c>
      <c r="F470" s="5">
        <v>44927.0</v>
      </c>
      <c r="G470" s="1">
        <v>5.0</v>
      </c>
    </row>
    <row r="471">
      <c r="A471" s="1">
        <v>470.0</v>
      </c>
      <c r="B471" s="1" t="s">
        <v>707</v>
      </c>
      <c r="C471" s="1" t="s">
        <v>49</v>
      </c>
      <c r="D471" s="1">
        <v>80.0</v>
      </c>
      <c r="E471" s="1" t="s">
        <v>38</v>
      </c>
      <c r="F471" s="5">
        <v>44927.0</v>
      </c>
      <c r="G471" s="1">
        <v>10.0</v>
      </c>
    </row>
    <row r="472">
      <c r="A472" s="1">
        <v>471.0</v>
      </c>
      <c r="B472" s="1" t="s">
        <v>708</v>
      </c>
      <c r="C472" s="1" t="s">
        <v>32</v>
      </c>
      <c r="D472" s="1">
        <v>120.0</v>
      </c>
      <c r="E472" s="1" t="s">
        <v>38</v>
      </c>
      <c r="F472" s="5">
        <v>44927.0</v>
      </c>
      <c r="G472" s="1">
        <v>20.0</v>
      </c>
    </row>
    <row r="473">
      <c r="A473" s="1">
        <v>472.0</v>
      </c>
      <c r="B473" s="1" t="s">
        <v>709</v>
      </c>
      <c r="C473" s="1" t="s">
        <v>49</v>
      </c>
      <c r="D473" s="1">
        <v>80.0</v>
      </c>
      <c r="E473" s="1" t="s">
        <v>33</v>
      </c>
      <c r="F473" s="5">
        <v>44927.0</v>
      </c>
      <c r="G473" s="1">
        <v>0.0</v>
      </c>
    </row>
    <row r="474">
      <c r="A474" s="1">
        <v>473.0</v>
      </c>
      <c r="B474" s="1" t="s">
        <v>710</v>
      </c>
      <c r="C474" s="1" t="s">
        <v>32</v>
      </c>
      <c r="D474" s="1">
        <v>120.0</v>
      </c>
      <c r="E474" s="1" t="s">
        <v>38</v>
      </c>
      <c r="F474" s="5">
        <v>44927.0</v>
      </c>
      <c r="G474" s="1">
        <v>5.0</v>
      </c>
    </row>
    <row r="475">
      <c r="A475" s="1">
        <v>474.0</v>
      </c>
      <c r="B475" s="1" t="s">
        <v>711</v>
      </c>
      <c r="C475" s="1" t="s">
        <v>32</v>
      </c>
      <c r="D475" s="1">
        <v>120.0</v>
      </c>
      <c r="E475" s="1" t="s">
        <v>38</v>
      </c>
      <c r="F475" s="5">
        <v>44927.0</v>
      </c>
      <c r="G475" s="1">
        <v>10.0</v>
      </c>
    </row>
    <row r="476">
      <c r="A476" s="1">
        <v>475.0</v>
      </c>
      <c r="B476" s="1" t="s">
        <v>712</v>
      </c>
      <c r="C476" s="1" t="s">
        <v>49</v>
      </c>
      <c r="D476" s="1">
        <v>80.0</v>
      </c>
      <c r="E476" s="1" t="s">
        <v>33</v>
      </c>
      <c r="F476" s="5">
        <v>44927.0</v>
      </c>
      <c r="G476" s="1">
        <v>20.0</v>
      </c>
    </row>
    <row r="477">
      <c r="A477" s="1">
        <v>476.0</v>
      </c>
      <c r="B477" s="1" t="s">
        <v>716</v>
      </c>
      <c r="C477" s="1" t="s">
        <v>40</v>
      </c>
      <c r="D477" s="1">
        <v>50.0</v>
      </c>
      <c r="E477" s="1" t="s">
        <v>38</v>
      </c>
      <c r="F477" s="5">
        <v>44927.0</v>
      </c>
      <c r="G477" s="1">
        <v>0.0</v>
      </c>
    </row>
    <row r="478">
      <c r="A478" s="1">
        <v>477.0</v>
      </c>
      <c r="B478" s="1" t="s">
        <v>719</v>
      </c>
      <c r="C478" s="1" t="s">
        <v>32</v>
      </c>
      <c r="D478" s="1">
        <v>120.0</v>
      </c>
      <c r="E478" s="1" t="s">
        <v>38</v>
      </c>
      <c r="F478" s="5">
        <v>44927.0</v>
      </c>
      <c r="G478" s="1">
        <v>5.0</v>
      </c>
    </row>
    <row r="479">
      <c r="A479" s="1">
        <v>478.0</v>
      </c>
      <c r="B479" s="1" t="s">
        <v>720</v>
      </c>
      <c r="C479" s="1" t="s">
        <v>49</v>
      </c>
      <c r="D479" s="1">
        <v>80.0</v>
      </c>
      <c r="E479" s="1" t="s">
        <v>38</v>
      </c>
      <c r="F479" s="5">
        <v>44927.0</v>
      </c>
      <c r="G479" s="1">
        <v>10.0</v>
      </c>
    </row>
    <row r="480">
      <c r="A480" s="1">
        <v>479.0</v>
      </c>
      <c r="B480" s="1" t="s">
        <v>721</v>
      </c>
      <c r="C480" s="1" t="s">
        <v>32</v>
      </c>
      <c r="D480" s="1">
        <v>120.0</v>
      </c>
      <c r="E480" s="1" t="s">
        <v>38</v>
      </c>
      <c r="F480" s="5">
        <v>44927.0</v>
      </c>
      <c r="G480" s="1">
        <v>20.0</v>
      </c>
    </row>
    <row r="481">
      <c r="A481" s="1">
        <v>480.0</v>
      </c>
      <c r="B481" s="1" t="s">
        <v>722</v>
      </c>
      <c r="C481" s="1" t="s">
        <v>32</v>
      </c>
      <c r="D481" s="1">
        <v>120.0</v>
      </c>
      <c r="E481" s="1" t="s">
        <v>38</v>
      </c>
      <c r="F481" s="5">
        <v>44927.0</v>
      </c>
      <c r="G481" s="1">
        <v>0.0</v>
      </c>
    </row>
    <row r="482">
      <c r="A482" s="1">
        <v>481.0</v>
      </c>
      <c r="B482" s="1" t="s">
        <v>723</v>
      </c>
      <c r="C482" s="1" t="s">
        <v>32</v>
      </c>
      <c r="D482" s="1">
        <v>120.0</v>
      </c>
      <c r="E482" s="1" t="s">
        <v>38</v>
      </c>
      <c r="F482" s="5">
        <v>44927.0</v>
      </c>
      <c r="G482" s="1">
        <v>5.0</v>
      </c>
    </row>
    <row r="483">
      <c r="A483" s="1">
        <v>482.0</v>
      </c>
      <c r="B483" s="1" t="s">
        <v>724</v>
      </c>
      <c r="C483" s="1" t="s">
        <v>32</v>
      </c>
      <c r="D483" s="1">
        <v>120.0</v>
      </c>
      <c r="E483" s="1" t="s">
        <v>38</v>
      </c>
      <c r="F483" s="5">
        <v>44927.0</v>
      </c>
      <c r="G483" s="1">
        <v>10.0</v>
      </c>
    </row>
    <row r="484">
      <c r="A484" s="1">
        <v>483.0</v>
      </c>
      <c r="B484" s="1" t="s">
        <v>725</v>
      </c>
      <c r="C484" s="1" t="s">
        <v>49</v>
      </c>
      <c r="D484" s="1">
        <v>80.0</v>
      </c>
      <c r="E484" s="1" t="s">
        <v>38</v>
      </c>
      <c r="F484" s="5">
        <v>44927.0</v>
      </c>
      <c r="G484" s="1">
        <v>20.0</v>
      </c>
    </row>
    <row r="485">
      <c r="A485" s="1">
        <v>484.0</v>
      </c>
      <c r="B485" s="1" t="s">
        <v>726</v>
      </c>
      <c r="C485" s="1" t="s">
        <v>32</v>
      </c>
      <c r="D485" s="1">
        <v>120.0</v>
      </c>
      <c r="E485" s="1" t="s">
        <v>38</v>
      </c>
      <c r="F485" s="5">
        <v>44927.0</v>
      </c>
      <c r="G485" s="1">
        <v>0.0</v>
      </c>
    </row>
    <row r="486">
      <c r="A486" s="1">
        <v>485.0</v>
      </c>
      <c r="B486" s="1" t="s">
        <v>727</v>
      </c>
      <c r="C486" s="1" t="s">
        <v>32</v>
      </c>
      <c r="D486" s="1">
        <v>120.0</v>
      </c>
      <c r="E486" s="1" t="s">
        <v>38</v>
      </c>
      <c r="F486" s="5">
        <v>44927.0</v>
      </c>
      <c r="G486" s="1">
        <v>5.0</v>
      </c>
    </row>
    <row r="487">
      <c r="A487" s="1">
        <v>486.0</v>
      </c>
      <c r="B487" s="1" t="s">
        <v>728</v>
      </c>
      <c r="C487" s="1" t="s">
        <v>32</v>
      </c>
      <c r="D487" s="1">
        <v>120.0</v>
      </c>
      <c r="E487" s="1" t="s">
        <v>45</v>
      </c>
      <c r="F487" s="5">
        <v>44927.0</v>
      </c>
      <c r="G487" s="1">
        <v>10.0</v>
      </c>
    </row>
    <row r="488">
      <c r="A488" s="1">
        <v>487.0</v>
      </c>
      <c r="B488" s="1" t="s">
        <v>729</v>
      </c>
      <c r="C488" s="1" t="s">
        <v>32</v>
      </c>
      <c r="D488" s="1">
        <v>120.0</v>
      </c>
      <c r="E488" s="1" t="s">
        <v>38</v>
      </c>
      <c r="F488" s="5">
        <v>44927.0</v>
      </c>
      <c r="G488" s="1">
        <v>20.0</v>
      </c>
    </row>
    <row r="489">
      <c r="A489" s="1">
        <v>488.0</v>
      </c>
      <c r="B489" s="1" t="s">
        <v>730</v>
      </c>
      <c r="C489" s="1" t="s">
        <v>32</v>
      </c>
      <c r="D489" s="1">
        <v>120.0</v>
      </c>
      <c r="E489" s="1" t="s">
        <v>38</v>
      </c>
      <c r="F489" s="5">
        <v>44927.0</v>
      </c>
      <c r="G489" s="1">
        <v>0.0</v>
      </c>
    </row>
    <row r="490">
      <c r="A490" s="1">
        <v>489.0</v>
      </c>
      <c r="B490" s="1" t="s">
        <v>731</v>
      </c>
      <c r="C490" s="1" t="s">
        <v>49</v>
      </c>
      <c r="D490" s="1">
        <v>80.0</v>
      </c>
      <c r="E490" s="1" t="s">
        <v>38</v>
      </c>
      <c r="F490" s="5">
        <v>44927.0</v>
      </c>
      <c r="G490" s="1">
        <v>5.0</v>
      </c>
    </row>
    <row r="491">
      <c r="A491" s="1">
        <v>490.0</v>
      </c>
      <c r="B491" s="1" t="s">
        <v>732</v>
      </c>
      <c r="C491" s="1" t="s">
        <v>49</v>
      </c>
      <c r="D491" s="1">
        <v>80.0</v>
      </c>
      <c r="E491" s="1" t="s">
        <v>38</v>
      </c>
      <c r="F491" s="5">
        <v>44927.0</v>
      </c>
      <c r="G491" s="1">
        <v>10.0</v>
      </c>
    </row>
    <row r="492">
      <c r="A492" s="1">
        <v>491.0</v>
      </c>
      <c r="B492" s="1" t="s">
        <v>733</v>
      </c>
      <c r="C492" s="1" t="s">
        <v>32</v>
      </c>
      <c r="D492" s="1">
        <v>120.0</v>
      </c>
      <c r="E492" s="1" t="s">
        <v>38</v>
      </c>
      <c r="F492" s="5">
        <v>44927.0</v>
      </c>
      <c r="G492" s="1">
        <v>20.0</v>
      </c>
    </row>
    <row r="493">
      <c r="A493" s="1">
        <v>492.0</v>
      </c>
      <c r="B493" s="1" t="s">
        <v>735</v>
      </c>
      <c r="C493" s="1" t="s">
        <v>40</v>
      </c>
      <c r="D493" s="1">
        <v>50.0</v>
      </c>
      <c r="E493" s="1" t="s">
        <v>38</v>
      </c>
      <c r="F493" s="5">
        <v>44927.0</v>
      </c>
      <c r="G493" s="1">
        <v>0.0</v>
      </c>
    </row>
    <row r="494">
      <c r="A494" s="1">
        <v>493.0</v>
      </c>
      <c r="B494" s="1" t="s">
        <v>739</v>
      </c>
      <c r="C494" s="1" t="s">
        <v>49</v>
      </c>
      <c r="D494" s="1">
        <v>80.0</v>
      </c>
      <c r="E494" s="1" t="s">
        <v>33</v>
      </c>
      <c r="F494" s="5">
        <v>44927.0</v>
      </c>
      <c r="G494" s="1">
        <v>5.0</v>
      </c>
    </row>
    <row r="495">
      <c r="A495" s="1">
        <v>494.0</v>
      </c>
      <c r="B495" s="1" t="s">
        <v>740</v>
      </c>
      <c r="C495" s="1" t="s">
        <v>32</v>
      </c>
      <c r="D495" s="1">
        <v>120.0</v>
      </c>
      <c r="E495" s="1" t="s">
        <v>38</v>
      </c>
      <c r="F495" s="5">
        <v>44927.0</v>
      </c>
      <c r="G495" s="1">
        <v>10.0</v>
      </c>
    </row>
    <row r="496">
      <c r="A496" s="1">
        <v>495.0</v>
      </c>
      <c r="B496" s="1" t="s">
        <v>741</v>
      </c>
      <c r="C496" s="1" t="s">
        <v>32</v>
      </c>
      <c r="D496" s="1">
        <v>120.0</v>
      </c>
      <c r="E496" s="1" t="s">
        <v>38</v>
      </c>
      <c r="F496" s="5">
        <v>44927.0</v>
      </c>
      <c r="G496" s="1">
        <v>20.0</v>
      </c>
    </row>
    <row r="497">
      <c r="A497" s="1">
        <v>496.0</v>
      </c>
      <c r="B497" s="1" t="s">
        <v>742</v>
      </c>
      <c r="C497" s="1" t="s">
        <v>49</v>
      </c>
      <c r="D497" s="1">
        <v>80.0</v>
      </c>
      <c r="E497" s="1" t="s">
        <v>38</v>
      </c>
      <c r="F497" s="5">
        <v>44927.0</v>
      </c>
      <c r="G497" s="1">
        <v>0.0</v>
      </c>
    </row>
    <row r="498">
      <c r="A498" s="1">
        <v>497.0</v>
      </c>
      <c r="B498" s="1" t="s">
        <v>743</v>
      </c>
      <c r="C498" s="1" t="s">
        <v>32</v>
      </c>
      <c r="D498" s="1">
        <v>120.0</v>
      </c>
      <c r="E498" s="1" t="s">
        <v>38</v>
      </c>
      <c r="F498" s="5">
        <v>44927.0</v>
      </c>
      <c r="G498" s="1">
        <v>5.0</v>
      </c>
    </row>
    <row r="499">
      <c r="A499" s="1">
        <v>498.0</v>
      </c>
      <c r="B499" s="1" t="s">
        <v>744</v>
      </c>
      <c r="C499" s="1" t="s">
        <v>40</v>
      </c>
      <c r="D499" s="1">
        <v>50.0</v>
      </c>
      <c r="E499" s="1" t="s">
        <v>38</v>
      </c>
      <c r="F499" s="5">
        <v>44927.0</v>
      </c>
      <c r="G499" s="1">
        <v>10.0</v>
      </c>
    </row>
    <row r="500">
      <c r="A500" s="1">
        <v>499.0</v>
      </c>
      <c r="B500" s="1" t="s">
        <v>745</v>
      </c>
      <c r="C500" s="1" t="s">
        <v>32</v>
      </c>
      <c r="D500" s="1">
        <v>120.0</v>
      </c>
      <c r="E500" s="1" t="s">
        <v>33</v>
      </c>
      <c r="F500" s="5">
        <v>44927.0</v>
      </c>
      <c r="G500" s="1">
        <v>20.0</v>
      </c>
    </row>
    <row r="501">
      <c r="A501" s="1">
        <v>500.0</v>
      </c>
      <c r="B501" s="1" t="s">
        <v>746</v>
      </c>
      <c r="C501" s="1" t="s">
        <v>40</v>
      </c>
      <c r="D501" s="1">
        <v>50.0</v>
      </c>
      <c r="E501" s="1" t="s">
        <v>38</v>
      </c>
      <c r="F501" s="5">
        <v>44927.0</v>
      </c>
      <c r="G501" s="1">
        <v>0.0</v>
      </c>
    </row>
    <row r="502">
      <c r="A502" s="1">
        <v>501.0</v>
      </c>
      <c r="B502" s="1" t="s">
        <v>747</v>
      </c>
      <c r="C502" s="1" t="s">
        <v>49</v>
      </c>
      <c r="D502" s="1">
        <v>80.0</v>
      </c>
      <c r="E502" s="1" t="s">
        <v>38</v>
      </c>
      <c r="F502" s="5">
        <v>44927.0</v>
      </c>
      <c r="G502" s="1">
        <v>5.0</v>
      </c>
    </row>
    <row r="503">
      <c r="A503" s="1">
        <v>502.0</v>
      </c>
      <c r="B503" s="1" t="s">
        <v>749</v>
      </c>
      <c r="C503" s="1" t="s">
        <v>32</v>
      </c>
      <c r="D503" s="1">
        <v>120.0</v>
      </c>
      <c r="E503" s="1" t="s">
        <v>38</v>
      </c>
      <c r="F503" s="5">
        <v>44927.0</v>
      </c>
      <c r="G503" s="1">
        <v>10.0</v>
      </c>
    </row>
    <row r="504">
      <c r="A504" s="1">
        <v>503.0</v>
      </c>
      <c r="B504" s="1" t="s">
        <v>753</v>
      </c>
      <c r="C504" s="1" t="s">
        <v>32</v>
      </c>
      <c r="D504" s="1">
        <v>120.0</v>
      </c>
      <c r="E504" s="1" t="s">
        <v>33</v>
      </c>
      <c r="F504" s="5">
        <v>44927.0</v>
      </c>
      <c r="G504" s="1">
        <v>20.0</v>
      </c>
    </row>
    <row r="505">
      <c r="A505" s="1">
        <v>504.0</v>
      </c>
      <c r="B505" s="1" t="s">
        <v>754</v>
      </c>
      <c r="C505" s="1" t="s">
        <v>32</v>
      </c>
      <c r="D505" s="1">
        <v>120.0</v>
      </c>
      <c r="E505" s="1" t="s">
        <v>38</v>
      </c>
      <c r="F505" s="5">
        <v>44927.0</v>
      </c>
      <c r="G505" s="1">
        <v>0.0</v>
      </c>
    </row>
    <row r="506">
      <c r="A506" s="1">
        <v>505.0</v>
      </c>
      <c r="B506" s="1" t="s">
        <v>755</v>
      </c>
      <c r="C506" s="1" t="s">
        <v>32</v>
      </c>
      <c r="D506" s="1">
        <v>120.0</v>
      </c>
      <c r="E506" s="1" t="s">
        <v>38</v>
      </c>
      <c r="F506" s="5">
        <v>44927.0</v>
      </c>
      <c r="G506" s="1">
        <v>5.0</v>
      </c>
    </row>
    <row r="507">
      <c r="A507" s="1">
        <v>506.0</v>
      </c>
      <c r="B507" s="1" t="s">
        <v>756</v>
      </c>
      <c r="C507" s="1" t="s">
        <v>49</v>
      </c>
      <c r="D507" s="1">
        <v>80.0</v>
      </c>
      <c r="E507" s="1" t="s">
        <v>33</v>
      </c>
      <c r="F507" s="5">
        <v>44927.0</v>
      </c>
      <c r="G507" s="1">
        <v>10.0</v>
      </c>
    </row>
    <row r="508">
      <c r="A508" s="1">
        <v>507.0</v>
      </c>
      <c r="B508" s="1" t="s">
        <v>757</v>
      </c>
      <c r="C508" s="1" t="s">
        <v>49</v>
      </c>
      <c r="D508" s="1">
        <v>80.0</v>
      </c>
      <c r="E508" s="1" t="s">
        <v>38</v>
      </c>
      <c r="F508" s="5">
        <v>44927.0</v>
      </c>
      <c r="G508" s="1">
        <v>20.0</v>
      </c>
    </row>
    <row r="509">
      <c r="A509" s="1">
        <v>508.0</v>
      </c>
      <c r="B509" s="1" t="s">
        <v>758</v>
      </c>
      <c r="C509" s="1" t="s">
        <v>32</v>
      </c>
      <c r="D509" s="1">
        <v>120.0</v>
      </c>
      <c r="E509" s="1" t="s">
        <v>45</v>
      </c>
      <c r="F509" s="5">
        <v>44927.0</v>
      </c>
      <c r="G509" s="1">
        <v>0.0</v>
      </c>
    </row>
    <row r="510">
      <c r="A510" s="1">
        <v>509.0</v>
      </c>
      <c r="B510" s="1" t="s">
        <v>759</v>
      </c>
      <c r="C510" s="1" t="s">
        <v>32</v>
      </c>
      <c r="D510" s="1">
        <v>120.0</v>
      </c>
      <c r="E510" s="1" t="s">
        <v>38</v>
      </c>
      <c r="F510" s="5">
        <v>44927.0</v>
      </c>
      <c r="G510" s="1">
        <v>5.0</v>
      </c>
    </row>
    <row r="511">
      <c r="A511" s="1">
        <v>510.0</v>
      </c>
      <c r="B511" s="1" t="s">
        <v>760</v>
      </c>
      <c r="C511" s="1" t="s">
        <v>32</v>
      </c>
      <c r="D511" s="1">
        <v>120.0</v>
      </c>
      <c r="E511" s="1" t="s">
        <v>38</v>
      </c>
      <c r="F511" s="5">
        <v>44927.0</v>
      </c>
      <c r="G511" s="1">
        <v>10.0</v>
      </c>
    </row>
    <row r="512">
      <c r="A512" s="1">
        <v>511.0</v>
      </c>
      <c r="B512" s="1" t="s">
        <v>761</v>
      </c>
      <c r="C512" s="1" t="s">
        <v>32</v>
      </c>
      <c r="D512" s="1">
        <v>120.0</v>
      </c>
      <c r="E512" s="1" t="s">
        <v>33</v>
      </c>
      <c r="F512" s="5">
        <v>44927.0</v>
      </c>
      <c r="G512" s="1">
        <v>20.0</v>
      </c>
    </row>
    <row r="513">
      <c r="A513" s="1">
        <v>512.0</v>
      </c>
      <c r="B513" s="1" t="s">
        <v>765</v>
      </c>
      <c r="C513" s="1" t="s">
        <v>32</v>
      </c>
      <c r="D513" s="1">
        <v>120.0</v>
      </c>
      <c r="E513" s="1" t="s">
        <v>38</v>
      </c>
      <c r="F513" s="5">
        <v>44927.0</v>
      </c>
      <c r="G513" s="1">
        <v>0.0</v>
      </c>
    </row>
    <row r="514">
      <c r="A514" s="1">
        <v>513.0</v>
      </c>
      <c r="B514" s="1" t="s">
        <v>768</v>
      </c>
      <c r="C514" s="1" t="s">
        <v>32</v>
      </c>
      <c r="D514" s="1">
        <v>120.0</v>
      </c>
      <c r="E514" s="1" t="s">
        <v>38</v>
      </c>
      <c r="F514" s="5">
        <v>44927.0</v>
      </c>
      <c r="G514" s="1">
        <v>5.0</v>
      </c>
    </row>
    <row r="515">
      <c r="A515" s="1">
        <v>514.0</v>
      </c>
      <c r="B515" s="1" t="s">
        <v>769</v>
      </c>
      <c r="C515" s="1" t="s">
        <v>37</v>
      </c>
      <c r="D515" s="1">
        <v>250.0</v>
      </c>
      <c r="E515" s="1" t="s">
        <v>45</v>
      </c>
      <c r="F515" s="5">
        <v>44927.0</v>
      </c>
      <c r="G515" s="1">
        <v>10.0</v>
      </c>
    </row>
    <row r="516">
      <c r="A516" s="1">
        <v>515.0</v>
      </c>
      <c r="B516" s="1" t="s">
        <v>771</v>
      </c>
      <c r="C516" s="1" t="s">
        <v>37</v>
      </c>
      <c r="D516" s="1">
        <v>250.0</v>
      </c>
      <c r="E516" s="1" t="s">
        <v>38</v>
      </c>
      <c r="F516" s="5">
        <v>44927.0</v>
      </c>
      <c r="G516" s="1">
        <v>20.0</v>
      </c>
    </row>
    <row r="517">
      <c r="A517" s="1">
        <v>516.0</v>
      </c>
      <c r="B517" s="1" t="s">
        <v>775</v>
      </c>
      <c r="C517" s="1" t="s">
        <v>40</v>
      </c>
      <c r="D517" s="1">
        <v>50.0</v>
      </c>
      <c r="E517" s="1" t="s">
        <v>38</v>
      </c>
      <c r="F517" s="5">
        <v>44927.0</v>
      </c>
      <c r="G517" s="1">
        <v>0.0</v>
      </c>
    </row>
    <row r="518">
      <c r="A518" s="1">
        <v>517.0</v>
      </c>
      <c r="B518" s="1" t="s">
        <v>777</v>
      </c>
      <c r="C518" s="1" t="s">
        <v>37</v>
      </c>
      <c r="D518" s="1">
        <v>250.0</v>
      </c>
      <c r="E518" s="1" t="s">
        <v>33</v>
      </c>
      <c r="F518" s="5">
        <v>44927.0</v>
      </c>
      <c r="G518" s="1">
        <v>5.0</v>
      </c>
    </row>
    <row r="519">
      <c r="A519" s="1">
        <v>518.0</v>
      </c>
      <c r="B519" s="1" t="s">
        <v>778</v>
      </c>
      <c r="C519" s="1" t="s">
        <v>32</v>
      </c>
      <c r="D519" s="1">
        <v>120.0</v>
      </c>
      <c r="E519" s="1" t="s">
        <v>38</v>
      </c>
      <c r="F519" s="5">
        <v>44927.0</v>
      </c>
      <c r="G519" s="1">
        <v>10.0</v>
      </c>
    </row>
    <row r="520">
      <c r="A520" s="1">
        <v>519.0</v>
      </c>
      <c r="B520" s="1" t="s">
        <v>779</v>
      </c>
      <c r="C520" s="1" t="s">
        <v>32</v>
      </c>
      <c r="D520" s="1">
        <v>120.0</v>
      </c>
      <c r="E520" s="1" t="s">
        <v>38</v>
      </c>
      <c r="F520" s="5">
        <v>44927.0</v>
      </c>
      <c r="G520" s="1">
        <v>20.0</v>
      </c>
    </row>
    <row r="521">
      <c r="A521" s="1">
        <v>520.0</v>
      </c>
      <c r="B521" s="1" t="s">
        <v>780</v>
      </c>
      <c r="C521" s="1" t="s">
        <v>32</v>
      </c>
      <c r="D521" s="1">
        <v>120.0</v>
      </c>
      <c r="E521" s="1" t="s">
        <v>38</v>
      </c>
      <c r="F521" s="5">
        <v>44927.0</v>
      </c>
      <c r="G521" s="1">
        <v>0.0</v>
      </c>
    </row>
    <row r="522">
      <c r="A522" s="1">
        <v>521.0</v>
      </c>
      <c r="B522" s="1" t="s">
        <v>781</v>
      </c>
      <c r="C522" s="1" t="s">
        <v>37</v>
      </c>
      <c r="D522" s="1">
        <v>250.0</v>
      </c>
      <c r="E522" s="1" t="s">
        <v>38</v>
      </c>
      <c r="F522" s="5">
        <v>44927.0</v>
      </c>
      <c r="G522" s="1">
        <v>5.0</v>
      </c>
    </row>
    <row r="523">
      <c r="A523" s="1">
        <v>522.0</v>
      </c>
      <c r="B523" s="1" t="s">
        <v>782</v>
      </c>
      <c r="C523" s="1" t="s">
        <v>32</v>
      </c>
      <c r="D523" s="1">
        <v>120.0</v>
      </c>
      <c r="E523" s="1" t="s">
        <v>45</v>
      </c>
      <c r="F523" s="5">
        <v>44927.0</v>
      </c>
      <c r="G523" s="1">
        <v>10.0</v>
      </c>
    </row>
    <row r="524">
      <c r="A524" s="1">
        <v>523.0</v>
      </c>
      <c r="B524" s="1" t="s">
        <v>783</v>
      </c>
      <c r="C524" s="1" t="s">
        <v>32</v>
      </c>
      <c r="D524" s="1">
        <v>120.0</v>
      </c>
      <c r="E524" s="1" t="s">
        <v>38</v>
      </c>
      <c r="F524" s="5">
        <v>44927.0</v>
      </c>
      <c r="G524" s="1">
        <v>20.0</v>
      </c>
    </row>
    <row r="525">
      <c r="A525" s="1">
        <v>524.0</v>
      </c>
      <c r="B525" s="1" t="s">
        <v>784</v>
      </c>
      <c r="C525" s="1" t="s">
        <v>49</v>
      </c>
      <c r="D525" s="1">
        <v>80.0</v>
      </c>
      <c r="E525" s="1" t="s">
        <v>38</v>
      </c>
      <c r="F525" s="5">
        <v>44927.0</v>
      </c>
      <c r="G525" s="1">
        <v>0.0</v>
      </c>
    </row>
    <row r="526">
      <c r="A526" s="1">
        <v>525.0</v>
      </c>
      <c r="B526" s="1" t="s">
        <v>787</v>
      </c>
      <c r="C526" s="1" t="s">
        <v>49</v>
      </c>
      <c r="D526" s="1">
        <v>80.0</v>
      </c>
      <c r="E526" s="1" t="s">
        <v>38</v>
      </c>
      <c r="F526" s="5">
        <v>44927.0</v>
      </c>
      <c r="G526" s="1">
        <v>5.0</v>
      </c>
    </row>
    <row r="527">
      <c r="A527" s="1">
        <v>526.0</v>
      </c>
      <c r="B527" s="1" t="s">
        <v>791</v>
      </c>
      <c r="C527" s="1" t="s">
        <v>40</v>
      </c>
      <c r="D527" s="1">
        <v>50.0</v>
      </c>
      <c r="E527" s="1" t="s">
        <v>38</v>
      </c>
      <c r="F527" s="5">
        <v>44927.0</v>
      </c>
      <c r="G527" s="1">
        <v>10.0</v>
      </c>
    </row>
    <row r="528">
      <c r="A528" s="1">
        <v>527.0</v>
      </c>
      <c r="B528" s="1" t="s">
        <v>792</v>
      </c>
      <c r="C528" s="1" t="s">
        <v>32</v>
      </c>
      <c r="D528" s="1">
        <v>120.0</v>
      </c>
      <c r="E528" s="1" t="s">
        <v>38</v>
      </c>
      <c r="F528" s="5">
        <v>44927.0</v>
      </c>
      <c r="G528" s="1">
        <v>20.0</v>
      </c>
    </row>
    <row r="529">
      <c r="A529" s="1">
        <v>528.0</v>
      </c>
      <c r="B529" s="1" t="s">
        <v>793</v>
      </c>
      <c r="C529" s="1" t="s">
        <v>32</v>
      </c>
      <c r="D529" s="1">
        <v>120.0</v>
      </c>
      <c r="E529" s="1" t="s">
        <v>45</v>
      </c>
      <c r="F529" s="5">
        <v>44927.0</v>
      </c>
      <c r="G529" s="1">
        <v>0.0</v>
      </c>
    </row>
    <row r="530">
      <c r="A530" s="1">
        <v>529.0</v>
      </c>
      <c r="B530" s="1" t="s">
        <v>794</v>
      </c>
      <c r="C530" s="1" t="s">
        <v>32</v>
      </c>
      <c r="D530" s="1">
        <v>120.0</v>
      </c>
      <c r="E530" s="1" t="s">
        <v>45</v>
      </c>
      <c r="F530" s="5">
        <v>44927.0</v>
      </c>
      <c r="G530" s="1">
        <v>5.0</v>
      </c>
    </row>
    <row r="531">
      <c r="A531" s="1">
        <v>530.0</v>
      </c>
      <c r="B531" s="1" t="s">
        <v>795</v>
      </c>
      <c r="C531" s="1" t="s">
        <v>32</v>
      </c>
      <c r="D531" s="1">
        <v>120.0</v>
      </c>
      <c r="E531" s="1" t="s">
        <v>38</v>
      </c>
      <c r="F531" s="5">
        <v>44927.0</v>
      </c>
      <c r="G531" s="1">
        <v>10.0</v>
      </c>
    </row>
    <row r="532">
      <c r="A532" s="1">
        <v>531.0</v>
      </c>
      <c r="B532" s="1" t="s">
        <v>796</v>
      </c>
      <c r="C532" s="1" t="s">
        <v>32</v>
      </c>
      <c r="D532" s="1">
        <v>120.0</v>
      </c>
      <c r="E532" s="1" t="s">
        <v>38</v>
      </c>
      <c r="F532" s="5">
        <v>44927.0</v>
      </c>
      <c r="G532" s="1">
        <v>20.0</v>
      </c>
    </row>
    <row r="533">
      <c r="A533" s="1">
        <v>532.0</v>
      </c>
      <c r="B533" s="1" t="s">
        <v>797</v>
      </c>
      <c r="C533" s="1" t="s">
        <v>49</v>
      </c>
      <c r="D533" s="1">
        <v>80.0</v>
      </c>
      <c r="E533" s="1" t="s">
        <v>38</v>
      </c>
      <c r="F533" s="5">
        <v>44927.0</v>
      </c>
      <c r="G533" s="1">
        <v>0.0</v>
      </c>
    </row>
    <row r="534">
      <c r="A534" s="1">
        <v>533.0</v>
      </c>
      <c r="B534" s="1" t="s">
        <v>798</v>
      </c>
      <c r="C534" s="1" t="s">
        <v>32</v>
      </c>
      <c r="D534" s="1">
        <v>120.0</v>
      </c>
      <c r="E534" s="1" t="s">
        <v>38</v>
      </c>
      <c r="F534" s="5">
        <v>44927.0</v>
      </c>
      <c r="G534" s="1">
        <v>5.0</v>
      </c>
    </row>
    <row r="535">
      <c r="A535" s="1">
        <v>534.0</v>
      </c>
      <c r="B535" s="1" t="s">
        <v>799</v>
      </c>
      <c r="C535" s="1" t="s">
        <v>40</v>
      </c>
      <c r="D535" s="1">
        <v>50.0</v>
      </c>
      <c r="E535" s="1" t="s">
        <v>38</v>
      </c>
      <c r="F535" s="5">
        <v>44927.0</v>
      </c>
      <c r="G535" s="1">
        <v>10.0</v>
      </c>
    </row>
    <row r="536">
      <c r="A536" s="1">
        <v>535.0</v>
      </c>
      <c r="B536" s="1" t="s">
        <v>804</v>
      </c>
      <c r="C536" s="1" t="s">
        <v>32</v>
      </c>
      <c r="D536" s="1">
        <v>120.0</v>
      </c>
      <c r="E536" s="1" t="s">
        <v>38</v>
      </c>
      <c r="F536" s="5">
        <v>44927.0</v>
      </c>
      <c r="G536" s="1">
        <v>20.0</v>
      </c>
    </row>
    <row r="537">
      <c r="A537" s="1">
        <v>536.0</v>
      </c>
      <c r="B537" s="1" t="s">
        <v>805</v>
      </c>
      <c r="C537" s="1" t="s">
        <v>32</v>
      </c>
      <c r="D537" s="1">
        <v>120.0</v>
      </c>
      <c r="E537" s="1" t="s">
        <v>38</v>
      </c>
      <c r="F537" s="5">
        <v>44927.0</v>
      </c>
      <c r="G537" s="1">
        <v>0.0</v>
      </c>
    </row>
    <row r="538">
      <c r="A538" s="1">
        <v>537.0</v>
      </c>
      <c r="B538" s="1" t="s">
        <v>806</v>
      </c>
      <c r="C538" s="1" t="s">
        <v>32</v>
      </c>
      <c r="D538" s="1">
        <v>120.0</v>
      </c>
      <c r="E538" s="1" t="s">
        <v>33</v>
      </c>
      <c r="F538" s="5">
        <v>44927.0</v>
      </c>
      <c r="G538" s="1">
        <v>5.0</v>
      </c>
    </row>
    <row r="539">
      <c r="A539" s="1">
        <v>538.0</v>
      </c>
      <c r="B539" s="1" t="s">
        <v>807</v>
      </c>
      <c r="C539" s="1" t="s">
        <v>32</v>
      </c>
      <c r="D539" s="1">
        <v>120.0</v>
      </c>
      <c r="E539" s="1" t="s">
        <v>38</v>
      </c>
      <c r="F539" s="5">
        <v>44927.0</v>
      </c>
      <c r="G539" s="1">
        <v>10.0</v>
      </c>
    </row>
    <row r="540">
      <c r="A540" s="1">
        <v>539.0</v>
      </c>
      <c r="B540" s="1" t="s">
        <v>808</v>
      </c>
      <c r="C540" s="1" t="s">
        <v>37</v>
      </c>
      <c r="D540" s="1">
        <v>250.0</v>
      </c>
      <c r="E540" s="1" t="s">
        <v>38</v>
      </c>
      <c r="F540" s="5">
        <v>44927.0</v>
      </c>
      <c r="G540" s="1">
        <v>20.0</v>
      </c>
    </row>
    <row r="541">
      <c r="A541" s="1">
        <v>540.0</v>
      </c>
      <c r="B541" s="1" t="s">
        <v>809</v>
      </c>
      <c r="C541" s="1" t="s">
        <v>49</v>
      </c>
      <c r="D541" s="1">
        <v>80.0</v>
      </c>
      <c r="E541" s="1" t="s">
        <v>38</v>
      </c>
      <c r="F541" s="5">
        <v>44927.0</v>
      </c>
      <c r="G541" s="1">
        <v>0.0</v>
      </c>
    </row>
    <row r="542">
      <c r="A542" s="1">
        <v>541.0</v>
      </c>
      <c r="B542" s="1" t="s">
        <v>810</v>
      </c>
      <c r="C542" s="1" t="s">
        <v>49</v>
      </c>
      <c r="D542" s="1">
        <v>80.0</v>
      </c>
      <c r="E542" s="1" t="s">
        <v>45</v>
      </c>
      <c r="F542" s="5">
        <v>44927.0</v>
      </c>
      <c r="G542" s="1">
        <v>5.0</v>
      </c>
    </row>
    <row r="543">
      <c r="A543" s="1">
        <v>542.0</v>
      </c>
      <c r="B543" s="1" t="s">
        <v>811</v>
      </c>
      <c r="C543" s="1" t="s">
        <v>32</v>
      </c>
      <c r="D543" s="1">
        <v>120.0</v>
      </c>
      <c r="E543" s="1" t="s">
        <v>38</v>
      </c>
      <c r="F543" s="5">
        <v>44927.0</v>
      </c>
      <c r="G543" s="1">
        <v>10.0</v>
      </c>
    </row>
    <row r="544">
      <c r="A544" s="1">
        <v>543.0</v>
      </c>
      <c r="B544" s="1" t="s">
        <v>812</v>
      </c>
      <c r="C544" s="1" t="s">
        <v>40</v>
      </c>
      <c r="D544" s="1">
        <v>50.0</v>
      </c>
      <c r="E544" s="1" t="s">
        <v>38</v>
      </c>
      <c r="F544" s="5">
        <v>44927.0</v>
      </c>
      <c r="G544" s="1">
        <v>20.0</v>
      </c>
    </row>
    <row r="545">
      <c r="A545" s="1">
        <v>544.0</v>
      </c>
      <c r="B545" s="1" t="s">
        <v>815</v>
      </c>
      <c r="C545" s="1" t="s">
        <v>37</v>
      </c>
      <c r="D545" s="1">
        <v>250.0</v>
      </c>
      <c r="E545" s="1" t="s">
        <v>33</v>
      </c>
      <c r="F545" s="5">
        <v>44927.0</v>
      </c>
      <c r="G545" s="1">
        <v>0.0</v>
      </c>
    </row>
    <row r="546">
      <c r="A546" s="1">
        <v>545.0</v>
      </c>
      <c r="B546" s="1" t="s">
        <v>818</v>
      </c>
      <c r="C546" s="1" t="s">
        <v>37</v>
      </c>
      <c r="D546" s="1">
        <v>250.0</v>
      </c>
      <c r="E546" s="1" t="s">
        <v>38</v>
      </c>
      <c r="F546" s="5">
        <v>44927.0</v>
      </c>
      <c r="G546" s="1">
        <v>5.0</v>
      </c>
    </row>
    <row r="547">
      <c r="A547" s="1">
        <v>546.0</v>
      </c>
      <c r="B547" s="1" t="s">
        <v>819</v>
      </c>
      <c r="C547" s="1" t="s">
        <v>32</v>
      </c>
      <c r="D547" s="1">
        <v>120.0</v>
      </c>
      <c r="E547" s="1" t="s">
        <v>33</v>
      </c>
      <c r="F547" s="5">
        <v>44927.0</v>
      </c>
      <c r="G547" s="1">
        <v>10.0</v>
      </c>
    </row>
    <row r="548">
      <c r="A548" s="1">
        <v>547.0</v>
      </c>
      <c r="B548" s="1" t="s">
        <v>820</v>
      </c>
      <c r="C548" s="1" t="s">
        <v>40</v>
      </c>
      <c r="D548" s="1">
        <v>50.0</v>
      </c>
      <c r="E548" s="1" t="s">
        <v>38</v>
      </c>
      <c r="F548" s="5">
        <v>44927.0</v>
      </c>
      <c r="G548" s="1">
        <v>20.0</v>
      </c>
    </row>
    <row r="549">
      <c r="A549" s="1">
        <v>548.0</v>
      </c>
      <c r="B549" s="1" t="s">
        <v>821</v>
      </c>
      <c r="C549" s="1" t="s">
        <v>32</v>
      </c>
      <c r="D549" s="1">
        <v>120.0</v>
      </c>
      <c r="E549" s="1" t="s">
        <v>38</v>
      </c>
      <c r="F549" s="5">
        <v>44927.0</v>
      </c>
      <c r="G549" s="1">
        <v>0.0</v>
      </c>
    </row>
    <row r="550">
      <c r="A550" s="1">
        <v>549.0</v>
      </c>
      <c r="B550" s="1" t="s">
        <v>822</v>
      </c>
      <c r="C550" s="1" t="s">
        <v>32</v>
      </c>
      <c r="D550" s="1">
        <v>120.0</v>
      </c>
      <c r="E550" s="1" t="s">
        <v>45</v>
      </c>
      <c r="F550" s="5">
        <v>44927.0</v>
      </c>
      <c r="G550" s="1">
        <v>5.0</v>
      </c>
    </row>
    <row r="551">
      <c r="A551" s="1">
        <v>550.0</v>
      </c>
      <c r="B551" s="1" t="s">
        <v>823</v>
      </c>
      <c r="C551" s="1" t="s">
        <v>32</v>
      </c>
      <c r="D551" s="1">
        <v>120.0</v>
      </c>
      <c r="E551" s="1" t="s">
        <v>38</v>
      </c>
      <c r="F551" s="5">
        <v>44927.0</v>
      </c>
      <c r="G551" s="1">
        <v>10.0</v>
      </c>
    </row>
    <row r="552">
      <c r="A552" s="1">
        <v>551.0</v>
      </c>
      <c r="B552" s="1" t="s">
        <v>824</v>
      </c>
      <c r="C552" s="1" t="s">
        <v>37</v>
      </c>
      <c r="D552" s="1">
        <v>250.0</v>
      </c>
      <c r="E552" s="1" t="s">
        <v>38</v>
      </c>
      <c r="F552" s="5">
        <v>44927.0</v>
      </c>
      <c r="G552" s="1">
        <v>20.0</v>
      </c>
    </row>
    <row r="553">
      <c r="A553" s="1">
        <v>552.0</v>
      </c>
      <c r="B553" s="1" t="s">
        <v>825</v>
      </c>
      <c r="C553" s="1" t="s">
        <v>49</v>
      </c>
      <c r="D553" s="1">
        <v>80.0</v>
      </c>
      <c r="E553" s="1" t="s">
        <v>38</v>
      </c>
      <c r="F553" s="5">
        <v>44927.0</v>
      </c>
      <c r="G553" s="1">
        <v>0.0</v>
      </c>
    </row>
    <row r="554">
      <c r="A554" s="1">
        <v>553.0</v>
      </c>
      <c r="B554" s="1" t="s">
        <v>826</v>
      </c>
      <c r="C554" s="1" t="s">
        <v>37</v>
      </c>
      <c r="D554" s="1">
        <v>250.0</v>
      </c>
      <c r="E554" s="1" t="s">
        <v>38</v>
      </c>
      <c r="F554" s="5">
        <v>44927.0</v>
      </c>
      <c r="G554" s="1">
        <v>5.0</v>
      </c>
    </row>
    <row r="555">
      <c r="A555" s="1">
        <v>554.0</v>
      </c>
      <c r="B555" s="1" t="s">
        <v>830</v>
      </c>
      <c r="C555" s="1" t="s">
        <v>40</v>
      </c>
      <c r="D555" s="1">
        <v>50.0</v>
      </c>
      <c r="E555" s="1" t="s">
        <v>38</v>
      </c>
      <c r="F555" s="5">
        <v>44927.0</v>
      </c>
      <c r="G555" s="1">
        <v>10.0</v>
      </c>
    </row>
    <row r="556">
      <c r="A556" s="1">
        <v>555.0</v>
      </c>
      <c r="B556" s="1" t="s">
        <v>832</v>
      </c>
      <c r="C556" s="1" t="s">
        <v>32</v>
      </c>
      <c r="D556" s="1">
        <v>120.0</v>
      </c>
      <c r="E556" s="1" t="s">
        <v>38</v>
      </c>
      <c r="F556" s="5">
        <v>44927.0</v>
      </c>
      <c r="G556" s="1">
        <v>20.0</v>
      </c>
    </row>
    <row r="557">
      <c r="A557" s="1">
        <v>556.0</v>
      </c>
      <c r="B557" s="1" t="s">
        <v>833</v>
      </c>
      <c r="C557" s="1" t="s">
        <v>49</v>
      </c>
      <c r="D557" s="1">
        <v>80.0</v>
      </c>
      <c r="E557" s="1" t="s">
        <v>38</v>
      </c>
      <c r="F557" s="5">
        <v>44927.0</v>
      </c>
      <c r="G557" s="1">
        <v>0.0</v>
      </c>
    </row>
    <row r="558">
      <c r="A558" s="1">
        <v>557.0</v>
      </c>
      <c r="B558" s="1" t="s">
        <v>834</v>
      </c>
      <c r="C558" s="1" t="s">
        <v>49</v>
      </c>
      <c r="D558" s="1">
        <v>80.0</v>
      </c>
      <c r="E558" s="1" t="s">
        <v>45</v>
      </c>
      <c r="F558" s="5">
        <v>44927.0</v>
      </c>
      <c r="G558" s="1">
        <v>5.0</v>
      </c>
    </row>
    <row r="559">
      <c r="A559" s="1">
        <v>558.0</v>
      </c>
      <c r="B559" s="1" t="s">
        <v>836</v>
      </c>
      <c r="C559" s="1" t="s">
        <v>32</v>
      </c>
      <c r="D559" s="1">
        <v>120.0</v>
      </c>
      <c r="E559" s="1" t="s">
        <v>38</v>
      </c>
      <c r="F559" s="5">
        <v>44927.0</v>
      </c>
      <c r="G559" s="1">
        <v>10.0</v>
      </c>
    </row>
    <row r="560">
      <c r="A560" s="1">
        <v>559.0</v>
      </c>
      <c r="B560" s="1" t="s">
        <v>837</v>
      </c>
      <c r="C560" s="1" t="s">
        <v>49</v>
      </c>
      <c r="D560" s="1">
        <v>80.0</v>
      </c>
      <c r="E560" s="1" t="s">
        <v>38</v>
      </c>
      <c r="F560" s="5">
        <v>44927.0</v>
      </c>
      <c r="G560" s="1">
        <v>20.0</v>
      </c>
    </row>
    <row r="561">
      <c r="A561" s="1">
        <v>560.0</v>
      </c>
      <c r="B561" s="1" t="s">
        <v>838</v>
      </c>
      <c r="C561" s="1" t="s">
        <v>49</v>
      </c>
      <c r="D561" s="1">
        <v>80.0</v>
      </c>
      <c r="E561" s="1" t="s">
        <v>45</v>
      </c>
      <c r="F561" s="5">
        <v>44927.0</v>
      </c>
      <c r="G561" s="1">
        <v>0.0</v>
      </c>
    </row>
    <row r="562">
      <c r="A562" s="1">
        <v>561.0</v>
      </c>
      <c r="B562" s="1" t="s">
        <v>839</v>
      </c>
      <c r="C562" s="1" t="s">
        <v>32</v>
      </c>
      <c r="D562" s="1">
        <v>120.0</v>
      </c>
      <c r="E562" s="1" t="s">
        <v>38</v>
      </c>
      <c r="F562" s="5">
        <v>44927.0</v>
      </c>
      <c r="G562" s="1">
        <v>5.0</v>
      </c>
    </row>
    <row r="563">
      <c r="A563" s="1">
        <v>562.0</v>
      </c>
      <c r="B563" s="1" t="s">
        <v>841</v>
      </c>
      <c r="C563" s="1" t="s">
        <v>32</v>
      </c>
      <c r="D563" s="1">
        <v>120.0</v>
      </c>
      <c r="E563" s="1" t="s">
        <v>38</v>
      </c>
      <c r="F563" s="5">
        <v>44927.0</v>
      </c>
      <c r="G563" s="1">
        <v>10.0</v>
      </c>
    </row>
    <row r="564">
      <c r="A564" s="1">
        <v>563.0</v>
      </c>
      <c r="B564" s="1" t="s">
        <v>843</v>
      </c>
      <c r="C564" s="1" t="s">
        <v>32</v>
      </c>
      <c r="D564" s="1">
        <v>120.0</v>
      </c>
      <c r="E564" s="1" t="s">
        <v>38</v>
      </c>
      <c r="F564" s="5">
        <v>44927.0</v>
      </c>
      <c r="G564" s="1">
        <v>20.0</v>
      </c>
    </row>
    <row r="565">
      <c r="A565" s="1">
        <v>564.0</v>
      </c>
      <c r="B565" s="1" t="s">
        <v>847</v>
      </c>
      <c r="C565" s="1" t="s">
        <v>32</v>
      </c>
      <c r="D565" s="1">
        <v>120.0</v>
      </c>
      <c r="E565" s="1" t="s">
        <v>38</v>
      </c>
      <c r="F565" s="5">
        <v>44927.0</v>
      </c>
      <c r="G565" s="1">
        <v>0.0</v>
      </c>
    </row>
    <row r="566">
      <c r="A566" s="1">
        <v>565.0</v>
      </c>
      <c r="B566" s="1" t="s">
        <v>849</v>
      </c>
      <c r="C566" s="1" t="s">
        <v>40</v>
      </c>
      <c r="D566" s="1">
        <v>50.0</v>
      </c>
      <c r="E566" s="1" t="s">
        <v>38</v>
      </c>
      <c r="F566" s="5">
        <v>44927.0</v>
      </c>
      <c r="G566" s="1">
        <v>5.0</v>
      </c>
    </row>
    <row r="567">
      <c r="A567" s="1">
        <v>566.0</v>
      </c>
      <c r="B567" s="1" t="s">
        <v>850</v>
      </c>
      <c r="C567" s="1" t="s">
        <v>49</v>
      </c>
      <c r="D567" s="1">
        <v>80.0</v>
      </c>
      <c r="E567" s="1" t="s">
        <v>38</v>
      </c>
      <c r="F567" s="5">
        <v>44927.0</v>
      </c>
      <c r="G567" s="1">
        <v>10.0</v>
      </c>
    </row>
    <row r="568">
      <c r="A568" s="1">
        <v>567.0</v>
      </c>
      <c r="B568" s="1" t="s">
        <v>851</v>
      </c>
      <c r="C568" s="1" t="s">
        <v>32</v>
      </c>
      <c r="D568" s="1">
        <v>120.0</v>
      </c>
      <c r="E568" s="1" t="s">
        <v>38</v>
      </c>
      <c r="F568" s="5">
        <v>44927.0</v>
      </c>
      <c r="G568" s="1">
        <v>20.0</v>
      </c>
    </row>
    <row r="569">
      <c r="A569" s="1">
        <v>568.0</v>
      </c>
      <c r="B569" s="1" t="s">
        <v>852</v>
      </c>
      <c r="C569" s="1" t="s">
        <v>32</v>
      </c>
      <c r="D569" s="1">
        <v>120.0</v>
      </c>
      <c r="E569" s="1" t="s">
        <v>38</v>
      </c>
      <c r="F569" s="5">
        <v>44927.0</v>
      </c>
      <c r="G569" s="1">
        <v>0.0</v>
      </c>
    </row>
    <row r="570">
      <c r="A570" s="1">
        <v>569.0</v>
      </c>
      <c r="B570" s="1" t="s">
        <v>853</v>
      </c>
      <c r="C570" s="1" t="s">
        <v>32</v>
      </c>
      <c r="D570" s="1">
        <v>120.0</v>
      </c>
      <c r="E570" s="1" t="s">
        <v>38</v>
      </c>
      <c r="F570" s="5">
        <v>44927.0</v>
      </c>
      <c r="G570" s="1">
        <v>5.0</v>
      </c>
    </row>
    <row r="571">
      <c r="A571" s="1">
        <v>570.0</v>
      </c>
      <c r="B571" s="1" t="s">
        <v>854</v>
      </c>
      <c r="C571" s="1" t="s">
        <v>49</v>
      </c>
      <c r="D571" s="1">
        <v>80.0</v>
      </c>
      <c r="E571" s="1" t="s">
        <v>38</v>
      </c>
      <c r="F571" s="5">
        <v>44927.0</v>
      </c>
      <c r="G571" s="1">
        <v>10.0</v>
      </c>
    </row>
    <row r="572">
      <c r="A572" s="1">
        <v>571.0</v>
      </c>
      <c r="B572" s="1" t="s">
        <v>855</v>
      </c>
      <c r="C572" s="1" t="s">
        <v>32</v>
      </c>
      <c r="D572" s="1">
        <v>120.0</v>
      </c>
      <c r="E572" s="1" t="s">
        <v>38</v>
      </c>
      <c r="F572" s="5">
        <v>44927.0</v>
      </c>
      <c r="G572" s="1">
        <v>20.0</v>
      </c>
    </row>
    <row r="573">
      <c r="A573" s="1">
        <v>572.0</v>
      </c>
      <c r="B573" s="1" t="s">
        <v>856</v>
      </c>
      <c r="C573" s="1" t="s">
        <v>32</v>
      </c>
      <c r="D573" s="1">
        <v>120.0</v>
      </c>
      <c r="E573" s="1" t="s">
        <v>38</v>
      </c>
      <c r="F573" s="5">
        <v>44927.0</v>
      </c>
      <c r="G573" s="1">
        <v>0.0</v>
      </c>
    </row>
    <row r="574">
      <c r="A574" s="1">
        <v>573.0</v>
      </c>
      <c r="B574" s="1" t="s">
        <v>858</v>
      </c>
      <c r="C574" s="1" t="s">
        <v>32</v>
      </c>
      <c r="D574" s="1">
        <v>120.0</v>
      </c>
      <c r="E574" s="1" t="s">
        <v>38</v>
      </c>
      <c r="F574" s="5">
        <v>44927.0</v>
      </c>
      <c r="G574" s="1">
        <v>5.0</v>
      </c>
    </row>
    <row r="575">
      <c r="A575" s="1">
        <v>574.0</v>
      </c>
      <c r="B575" s="1" t="s">
        <v>861</v>
      </c>
      <c r="C575" s="1" t="s">
        <v>32</v>
      </c>
      <c r="D575" s="1">
        <v>120.0</v>
      </c>
      <c r="E575" s="1" t="s">
        <v>45</v>
      </c>
      <c r="F575" s="5">
        <v>44927.0</v>
      </c>
      <c r="G575" s="1">
        <v>10.0</v>
      </c>
    </row>
    <row r="576">
      <c r="A576" s="1">
        <v>575.0</v>
      </c>
      <c r="B576" s="1" t="s">
        <v>862</v>
      </c>
      <c r="C576" s="1" t="s">
        <v>32</v>
      </c>
      <c r="D576" s="1">
        <v>120.0</v>
      </c>
      <c r="E576" s="1" t="s">
        <v>38</v>
      </c>
      <c r="F576" s="5">
        <v>44927.0</v>
      </c>
      <c r="G576" s="1">
        <v>20.0</v>
      </c>
    </row>
    <row r="577">
      <c r="A577" s="1">
        <v>576.0</v>
      </c>
      <c r="B577" s="1" t="s">
        <v>863</v>
      </c>
      <c r="C577" s="1" t="s">
        <v>40</v>
      </c>
      <c r="D577" s="1">
        <v>50.0</v>
      </c>
      <c r="E577" s="1" t="s">
        <v>38</v>
      </c>
      <c r="F577" s="5">
        <v>44927.0</v>
      </c>
      <c r="G577" s="1">
        <v>0.0</v>
      </c>
    </row>
    <row r="578">
      <c r="A578" s="1">
        <v>577.0</v>
      </c>
      <c r="B578" s="1" t="s">
        <v>864</v>
      </c>
      <c r="C578" s="1" t="s">
        <v>37</v>
      </c>
      <c r="D578" s="1">
        <v>250.0</v>
      </c>
      <c r="E578" s="1" t="s">
        <v>45</v>
      </c>
      <c r="F578" s="5">
        <v>44927.0</v>
      </c>
      <c r="G578" s="1">
        <v>5.0</v>
      </c>
    </row>
    <row r="579">
      <c r="A579" s="1">
        <v>578.0</v>
      </c>
      <c r="B579" s="1" t="s">
        <v>865</v>
      </c>
      <c r="C579" s="1" t="s">
        <v>32</v>
      </c>
      <c r="D579" s="1">
        <v>120.0</v>
      </c>
      <c r="E579" s="1" t="s">
        <v>45</v>
      </c>
      <c r="F579" s="5">
        <v>44927.0</v>
      </c>
      <c r="G579" s="1">
        <v>10.0</v>
      </c>
    </row>
    <row r="580">
      <c r="A580" s="1">
        <v>579.0</v>
      </c>
      <c r="B580" s="1" t="s">
        <v>866</v>
      </c>
      <c r="C580" s="1" t="s">
        <v>37</v>
      </c>
      <c r="D580" s="1">
        <v>250.0</v>
      </c>
      <c r="E580" s="1" t="s">
        <v>38</v>
      </c>
      <c r="F580" s="5">
        <v>44927.0</v>
      </c>
      <c r="G580" s="1">
        <v>20.0</v>
      </c>
    </row>
    <row r="581">
      <c r="A581" s="1">
        <v>580.0</v>
      </c>
      <c r="B581" s="1" t="s">
        <v>867</v>
      </c>
      <c r="C581" s="1" t="s">
        <v>40</v>
      </c>
      <c r="D581" s="1">
        <v>50.0</v>
      </c>
      <c r="E581" s="1" t="s">
        <v>38</v>
      </c>
      <c r="F581" s="5">
        <v>44927.0</v>
      </c>
      <c r="G581" s="1">
        <v>0.0</v>
      </c>
    </row>
    <row r="582">
      <c r="A582" s="1">
        <v>581.0</v>
      </c>
      <c r="B582" s="1" t="s">
        <v>868</v>
      </c>
      <c r="C582" s="1" t="s">
        <v>32</v>
      </c>
      <c r="D582" s="1">
        <v>120.0</v>
      </c>
      <c r="E582" s="1" t="s">
        <v>45</v>
      </c>
      <c r="F582" s="5">
        <v>44927.0</v>
      </c>
      <c r="G582" s="1">
        <v>5.0</v>
      </c>
    </row>
    <row r="583">
      <c r="A583" s="1">
        <v>582.0</v>
      </c>
      <c r="B583" s="1" t="s">
        <v>869</v>
      </c>
      <c r="C583" s="1" t="s">
        <v>32</v>
      </c>
      <c r="D583" s="1">
        <v>120.0</v>
      </c>
      <c r="E583" s="1" t="s">
        <v>38</v>
      </c>
      <c r="F583" s="5">
        <v>44927.0</v>
      </c>
      <c r="G583" s="1">
        <v>10.0</v>
      </c>
    </row>
    <row r="584">
      <c r="A584" s="1">
        <v>583.0</v>
      </c>
      <c r="B584" s="1" t="s">
        <v>872</v>
      </c>
      <c r="C584" s="1" t="s">
        <v>32</v>
      </c>
      <c r="D584" s="1">
        <v>120.0</v>
      </c>
      <c r="E584" s="1" t="s">
        <v>45</v>
      </c>
      <c r="F584" s="5">
        <v>44927.0</v>
      </c>
      <c r="G584" s="1">
        <v>20.0</v>
      </c>
    </row>
    <row r="585">
      <c r="A585" s="1">
        <v>584.0</v>
      </c>
      <c r="B585" s="1" t="s">
        <v>876</v>
      </c>
      <c r="C585" s="1" t="s">
        <v>32</v>
      </c>
      <c r="D585" s="1">
        <v>120.0</v>
      </c>
      <c r="E585" s="1" t="s">
        <v>38</v>
      </c>
      <c r="F585" s="5">
        <v>44927.0</v>
      </c>
      <c r="G585" s="1">
        <v>0.0</v>
      </c>
    </row>
    <row r="586">
      <c r="A586" s="1">
        <v>585.0</v>
      </c>
      <c r="B586" s="1" t="s">
        <v>877</v>
      </c>
      <c r="C586" s="1" t="s">
        <v>40</v>
      </c>
      <c r="D586" s="1">
        <v>50.0</v>
      </c>
      <c r="E586" s="1" t="s">
        <v>38</v>
      </c>
      <c r="F586" s="5">
        <v>44927.0</v>
      </c>
      <c r="G586" s="1">
        <v>5.0</v>
      </c>
    </row>
    <row r="587">
      <c r="A587" s="1">
        <v>586.0</v>
      </c>
      <c r="B587" s="1" t="s">
        <v>878</v>
      </c>
      <c r="C587" s="1" t="s">
        <v>49</v>
      </c>
      <c r="D587" s="1">
        <v>80.0</v>
      </c>
      <c r="E587" s="1" t="s">
        <v>38</v>
      </c>
      <c r="F587" s="5">
        <v>44927.0</v>
      </c>
      <c r="G587" s="1">
        <v>10.0</v>
      </c>
    </row>
    <row r="588">
      <c r="A588" s="1">
        <v>587.0</v>
      </c>
      <c r="B588" s="1" t="s">
        <v>879</v>
      </c>
      <c r="C588" s="1" t="s">
        <v>32</v>
      </c>
      <c r="D588" s="1">
        <v>120.0</v>
      </c>
      <c r="E588" s="1" t="s">
        <v>38</v>
      </c>
      <c r="F588" s="5">
        <v>44927.0</v>
      </c>
      <c r="G588" s="1">
        <v>20.0</v>
      </c>
    </row>
    <row r="589">
      <c r="A589" s="1">
        <v>588.0</v>
      </c>
      <c r="B589" s="1" t="s">
        <v>880</v>
      </c>
      <c r="C589" s="1" t="s">
        <v>32</v>
      </c>
      <c r="D589" s="1">
        <v>120.0</v>
      </c>
      <c r="E589" s="1" t="s">
        <v>33</v>
      </c>
      <c r="F589" s="5">
        <v>44927.0</v>
      </c>
      <c r="G589" s="1">
        <v>0.0</v>
      </c>
    </row>
    <row r="590">
      <c r="A590" s="1">
        <v>589.0</v>
      </c>
      <c r="B590" s="1" t="s">
        <v>881</v>
      </c>
      <c r="C590" s="1" t="s">
        <v>32</v>
      </c>
      <c r="D590" s="1">
        <v>120.0</v>
      </c>
      <c r="E590" s="1" t="s">
        <v>38</v>
      </c>
      <c r="F590" s="5">
        <v>44927.0</v>
      </c>
      <c r="G590" s="1">
        <v>5.0</v>
      </c>
    </row>
    <row r="591">
      <c r="A591" s="1">
        <v>590.0</v>
      </c>
      <c r="B591" s="1" t="s">
        <v>883</v>
      </c>
      <c r="C591" s="1" t="s">
        <v>32</v>
      </c>
      <c r="D591" s="1">
        <v>120.0</v>
      </c>
      <c r="E591" s="1" t="s">
        <v>38</v>
      </c>
      <c r="F591" s="5">
        <v>44927.0</v>
      </c>
      <c r="G591" s="1">
        <v>10.0</v>
      </c>
    </row>
    <row r="592">
      <c r="A592" s="1">
        <v>591.0</v>
      </c>
      <c r="B592" s="1" t="s">
        <v>887</v>
      </c>
      <c r="C592" s="1" t="s">
        <v>32</v>
      </c>
      <c r="D592" s="1">
        <v>120.0</v>
      </c>
      <c r="E592" s="1" t="s">
        <v>38</v>
      </c>
      <c r="F592" s="5">
        <v>44927.0</v>
      </c>
      <c r="G592" s="1">
        <v>20.0</v>
      </c>
    </row>
    <row r="593">
      <c r="A593" s="1">
        <v>592.0</v>
      </c>
      <c r="B593" s="1" t="s">
        <v>889</v>
      </c>
      <c r="C593" s="1" t="s">
        <v>49</v>
      </c>
      <c r="D593" s="1">
        <v>80.0</v>
      </c>
      <c r="E593" s="1" t="s">
        <v>45</v>
      </c>
      <c r="F593" s="5">
        <v>44927.0</v>
      </c>
      <c r="G593" s="1">
        <v>0.0</v>
      </c>
    </row>
    <row r="594">
      <c r="A594" s="1">
        <v>593.0</v>
      </c>
      <c r="B594" s="1" t="s">
        <v>891</v>
      </c>
      <c r="C594" s="1" t="s">
        <v>40</v>
      </c>
      <c r="D594" s="1">
        <v>50.0</v>
      </c>
      <c r="E594" s="1" t="s">
        <v>45</v>
      </c>
      <c r="F594" s="5">
        <v>44927.0</v>
      </c>
      <c r="G594" s="1">
        <v>5.0</v>
      </c>
    </row>
    <row r="595">
      <c r="A595" s="1">
        <v>594.0</v>
      </c>
      <c r="B595" s="1" t="s">
        <v>892</v>
      </c>
      <c r="C595" s="1" t="s">
        <v>37</v>
      </c>
      <c r="D595" s="1">
        <v>250.0</v>
      </c>
      <c r="E595" s="1" t="s">
        <v>38</v>
      </c>
      <c r="F595" s="5">
        <v>44927.0</v>
      </c>
      <c r="G595" s="1">
        <v>10.0</v>
      </c>
    </row>
    <row r="596">
      <c r="A596" s="1">
        <v>595.0</v>
      </c>
      <c r="B596" s="1" t="s">
        <v>893</v>
      </c>
      <c r="C596" s="1" t="s">
        <v>32</v>
      </c>
      <c r="D596" s="1">
        <v>120.0</v>
      </c>
      <c r="E596" s="1" t="s">
        <v>38</v>
      </c>
      <c r="F596" s="5">
        <v>44927.0</v>
      </c>
      <c r="G596" s="1">
        <v>20.0</v>
      </c>
    </row>
    <row r="597">
      <c r="A597" s="1">
        <v>596.0</v>
      </c>
      <c r="B597" s="1" t="s">
        <v>894</v>
      </c>
      <c r="C597" s="1" t="s">
        <v>32</v>
      </c>
      <c r="D597" s="1">
        <v>120.0</v>
      </c>
      <c r="E597" s="1" t="s">
        <v>38</v>
      </c>
      <c r="F597" s="5">
        <v>44927.0</v>
      </c>
      <c r="G597" s="1">
        <v>0.0</v>
      </c>
    </row>
    <row r="598">
      <c r="A598" s="1">
        <v>597.0</v>
      </c>
      <c r="B598" s="1" t="s">
        <v>895</v>
      </c>
      <c r="C598" s="1" t="s">
        <v>32</v>
      </c>
      <c r="D598" s="1">
        <v>120.0</v>
      </c>
      <c r="E598" s="1" t="s">
        <v>38</v>
      </c>
      <c r="F598" s="5">
        <v>44927.0</v>
      </c>
      <c r="G598" s="1">
        <v>5.0</v>
      </c>
    </row>
    <row r="599">
      <c r="A599" s="1">
        <v>598.0</v>
      </c>
      <c r="B599" s="1" t="s">
        <v>896</v>
      </c>
      <c r="C599" s="1" t="s">
        <v>49</v>
      </c>
      <c r="D599" s="1">
        <v>80.0</v>
      </c>
      <c r="E599" s="1" t="s">
        <v>38</v>
      </c>
      <c r="F599" s="5">
        <v>44927.0</v>
      </c>
      <c r="G599" s="1">
        <v>10.0</v>
      </c>
    </row>
    <row r="600">
      <c r="A600" s="1">
        <v>599.0</v>
      </c>
      <c r="B600" s="1" t="s">
        <v>897</v>
      </c>
      <c r="C600" s="1" t="s">
        <v>32</v>
      </c>
      <c r="D600" s="1">
        <v>120.0</v>
      </c>
      <c r="E600" s="1" t="s">
        <v>38</v>
      </c>
      <c r="F600" s="5">
        <v>44927.0</v>
      </c>
      <c r="G600" s="1">
        <v>20.0</v>
      </c>
    </row>
    <row r="601">
      <c r="A601" s="1">
        <v>600.0</v>
      </c>
      <c r="B601" s="1" t="s">
        <v>898</v>
      </c>
      <c r="C601" s="1" t="s">
        <v>32</v>
      </c>
      <c r="D601" s="1">
        <v>120.0</v>
      </c>
      <c r="E601" s="1" t="s">
        <v>38</v>
      </c>
      <c r="F601" s="5">
        <v>44927.0</v>
      </c>
      <c r="G601" s="1">
        <v>0.0</v>
      </c>
    </row>
    <row r="602">
      <c r="A602" s="1">
        <v>601.0</v>
      </c>
      <c r="B602" s="1" t="s">
        <v>900</v>
      </c>
      <c r="C602" s="1" t="s">
        <v>32</v>
      </c>
      <c r="D602" s="1">
        <v>120.0</v>
      </c>
      <c r="E602" s="1" t="s">
        <v>38</v>
      </c>
      <c r="F602" s="5">
        <v>44927.0</v>
      </c>
      <c r="G602" s="1">
        <v>5.0</v>
      </c>
    </row>
    <row r="603">
      <c r="A603" s="1">
        <v>602.0</v>
      </c>
      <c r="B603" s="1" t="s">
        <v>904</v>
      </c>
      <c r="C603" s="1" t="s">
        <v>32</v>
      </c>
      <c r="D603" s="1">
        <v>120.0</v>
      </c>
      <c r="E603" s="1" t="s">
        <v>45</v>
      </c>
      <c r="F603" s="5">
        <v>44927.0</v>
      </c>
      <c r="G603" s="1">
        <v>10.0</v>
      </c>
    </row>
    <row r="604">
      <c r="A604" s="1">
        <v>603.0</v>
      </c>
      <c r="B604" s="1" t="s">
        <v>905</v>
      </c>
      <c r="C604" s="1" t="s">
        <v>40</v>
      </c>
      <c r="D604" s="1">
        <v>50.0</v>
      </c>
      <c r="E604" s="1" t="s">
        <v>38</v>
      </c>
      <c r="F604" s="5">
        <v>44927.0</v>
      </c>
      <c r="G604" s="1">
        <v>20.0</v>
      </c>
    </row>
    <row r="605">
      <c r="A605" s="1">
        <v>604.0</v>
      </c>
      <c r="B605" s="1" t="s">
        <v>906</v>
      </c>
      <c r="C605" s="1" t="s">
        <v>49</v>
      </c>
      <c r="D605" s="1">
        <v>80.0</v>
      </c>
      <c r="E605" s="1" t="s">
        <v>38</v>
      </c>
      <c r="F605" s="5">
        <v>44927.0</v>
      </c>
      <c r="G605" s="1">
        <v>0.0</v>
      </c>
    </row>
    <row r="606">
      <c r="A606" s="1">
        <v>605.0</v>
      </c>
      <c r="B606" s="1" t="s">
        <v>908</v>
      </c>
      <c r="C606" s="1" t="s">
        <v>49</v>
      </c>
      <c r="D606" s="1">
        <v>80.0</v>
      </c>
      <c r="E606" s="1" t="s">
        <v>38</v>
      </c>
      <c r="F606" s="5">
        <v>44927.0</v>
      </c>
      <c r="G606" s="1">
        <v>5.0</v>
      </c>
    </row>
    <row r="607">
      <c r="A607" s="1">
        <v>606.0</v>
      </c>
      <c r="B607" s="1" t="s">
        <v>909</v>
      </c>
      <c r="C607" s="1" t="s">
        <v>32</v>
      </c>
      <c r="D607" s="1">
        <v>120.0</v>
      </c>
      <c r="E607" s="1" t="s">
        <v>38</v>
      </c>
      <c r="F607" s="5">
        <v>44927.0</v>
      </c>
      <c r="G607" s="1">
        <v>10.0</v>
      </c>
    </row>
    <row r="608">
      <c r="A608" s="1">
        <v>607.0</v>
      </c>
      <c r="B608" s="1" t="s">
        <v>910</v>
      </c>
      <c r="C608" s="1" t="s">
        <v>32</v>
      </c>
      <c r="D608" s="1">
        <v>120.0</v>
      </c>
      <c r="E608" s="1" t="s">
        <v>38</v>
      </c>
      <c r="F608" s="5">
        <v>44927.0</v>
      </c>
      <c r="G608" s="1">
        <v>20.0</v>
      </c>
    </row>
    <row r="609">
      <c r="A609" s="1">
        <v>608.0</v>
      </c>
      <c r="B609" s="1" t="s">
        <v>911</v>
      </c>
      <c r="C609" s="1" t="s">
        <v>32</v>
      </c>
      <c r="D609" s="1">
        <v>120.0</v>
      </c>
      <c r="E609" s="1" t="s">
        <v>33</v>
      </c>
      <c r="F609" s="5">
        <v>44927.0</v>
      </c>
      <c r="G609" s="1">
        <v>0.0</v>
      </c>
    </row>
    <row r="610">
      <c r="A610" s="1">
        <v>609.0</v>
      </c>
      <c r="B610" s="1" t="s">
        <v>912</v>
      </c>
      <c r="C610" s="1" t="s">
        <v>32</v>
      </c>
      <c r="D610" s="1">
        <v>120.0</v>
      </c>
      <c r="E610" s="1" t="s">
        <v>33</v>
      </c>
      <c r="F610" s="5">
        <v>44927.0</v>
      </c>
      <c r="G610" s="1">
        <v>5.0</v>
      </c>
    </row>
    <row r="611">
      <c r="A611" s="1">
        <v>610.0</v>
      </c>
      <c r="B611" s="1" t="s">
        <v>914</v>
      </c>
      <c r="C611" s="1" t="s">
        <v>40</v>
      </c>
      <c r="D611" s="1">
        <v>50.0</v>
      </c>
      <c r="E611" s="1" t="s">
        <v>38</v>
      </c>
      <c r="F611" s="5">
        <v>44927.0</v>
      </c>
      <c r="G611" s="1">
        <v>10.0</v>
      </c>
    </row>
    <row r="612">
      <c r="A612" s="1">
        <v>611.0</v>
      </c>
      <c r="B612" s="1" t="s">
        <v>915</v>
      </c>
      <c r="C612" s="1" t="s">
        <v>49</v>
      </c>
      <c r="D612" s="1">
        <v>80.0</v>
      </c>
      <c r="E612" s="1" t="s">
        <v>45</v>
      </c>
      <c r="F612" s="5">
        <v>44927.0</v>
      </c>
      <c r="G612" s="1">
        <v>20.0</v>
      </c>
    </row>
    <row r="613">
      <c r="A613" s="1">
        <v>612.0</v>
      </c>
      <c r="B613" s="1" t="s">
        <v>917</v>
      </c>
      <c r="C613" s="1" t="s">
        <v>32</v>
      </c>
      <c r="D613" s="1">
        <v>120.0</v>
      </c>
      <c r="E613" s="1" t="s">
        <v>38</v>
      </c>
      <c r="F613" s="5">
        <v>44927.0</v>
      </c>
      <c r="G613" s="1">
        <v>0.0</v>
      </c>
    </row>
    <row r="614">
      <c r="A614" s="1">
        <v>613.0</v>
      </c>
      <c r="B614" s="1" t="s">
        <v>921</v>
      </c>
      <c r="C614" s="1" t="s">
        <v>49</v>
      </c>
      <c r="D614" s="1">
        <v>80.0</v>
      </c>
      <c r="E614" s="1" t="s">
        <v>38</v>
      </c>
      <c r="F614" s="5">
        <v>44927.0</v>
      </c>
      <c r="G614" s="1">
        <v>5.0</v>
      </c>
    </row>
    <row r="615">
      <c r="A615" s="1">
        <v>614.0</v>
      </c>
      <c r="B615" s="1" t="s">
        <v>925</v>
      </c>
      <c r="C615" s="1" t="s">
        <v>32</v>
      </c>
      <c r="D615" s="1">
        <v>120.0</v>
      </c>
      <c r="E615" s="1" t="s">
        <v>38</v>
      </c>
      <c r="F615" s="5">
        <v>44927.0</v>
      </c>
      <c r="G615" s="1">
        <v>10.0</v>
      </c>
    </row>
    <row r="616">
      <c r="A616" s="1">
        <v>615.0</v>
      </c>
      <c r="B616" s="1" t="s">
        <v>926</v>
      </c>
      <c r="C616" s="1" t="s">
        <v>49</v>
      </c>
      <c r="D616" s="1">
        <v>80.0</v>
      </c>
      <c r="E616" s="1" t="s">
        <v>45</v>
      </c>
      <c r="F616" s="5">
        <v>44927.0</v>
      </c>
      <c r="G616" s="1">
        <v>20.0</v>
      </c>
    </row>
    <row r="617">
      <c r="A617" s="1">
        <v>616.0</v>
      </c>
      <c r="B617" s="1" t="s">
        <v>927</v>
      </c>
      <c r="C617" s="1" t="s">
        <v>40</v>
      </c>
      <c r="D617" s="1">
        <v>50.0</v>
      </c>
      <c r="E617" s="1" t="s">
        <v>33</v>
      </c>
      <c r="F617" s="5">
        <v>44927.0</v>
      </c>
      <c r="G617" s="1">
        <v>0.0</v>
      </c>
    </row>
    <row r="618">
      <c r="A618" s="1">
        <v>617.0</v>
      </c>
      <c r="B618" s="1" t="s">
        <v>929</v>
      </c>
      <c r="C618" s="1" t="s">
        <v>40</v>
      </c>
      <c r="D618" s="1">
        <v>50.0</v>
      </c>
      <c r="E618" s="1" t="s">
        <v>38</v>
      </c>
      <c r="F618" s="5">
        <v>44927.0</v>
      </c>
      <c r="G618" s="1">
        <v>5.0</v>
      </c>
    </row>
    <row r="619">
      <c r="A619" s="1">
        <v>618.0</v>
      </c>
      <c r="B619" s="1" t="s">
        <v>930</v>
      </c>
      <c r="C619" s="1" t="s">
        <v>32</v>
      </c>
      <c r="D619" s="1">
        <v>120.0</v>
      </c>
      <c r="E619" s="1" t="s">
        <v>33</v>
      </c>
      <c r="F619" s="5">
        <v>44927.0</v>
      </c>
      <c r="G619" s="1">
        <v>10.0</v>
      </c>
    </row>
    <row r="620">
      <c r="A620" s="1">
        <v>619.0</v>
      </c>
      <c r="B620" s="1" t="s">
        <v>932</v>
      </c>
      <c r="C620" s="1" t="s">
        <v>49</v>
      </c>
      <c r="D620" s="1">
        <v>80.0</v>
      </c>
      <c r="E620" s="1" t="s">
        <v>33</v>
      </c>
      <c r="F620" s="5">
        <v>44927.0</v>
      </c>
      <c r="G620" s="1">
        <v>20.0</v>
      </c>
    </row>
    <row r="621">
      <c r="A621" s="1">
        <v>620.0</v>
      </c>
      <c r="B621" s="1" t="s">
        <v>935</v>
      </c>
      <c r="C621" s="1" t="s">
        <v>49</v>
      </c>
      <c r="D621" s="1">
        <v>80.0</v>
      </c>
      <c r="E621" s="1" t="s">
        <v>38</v>
      </c>
      <c r="F621" s="5">
        <v>44927.0</v>
      </c>
      <c r="G621" s="1">
        <v>0.0</v>
      </c>
    </row>
    <row r="622">
      <c r="A622" s="1">
        <v>621.0</v>
      </c>
      <c r="B622" s="1" t="s">
        <v>936</v>
      </c>
      <c r="C622" s="1" t="s">
        <v>49</v>
      </c>
      <c r="D622" s="1">
        <v>80.0</v>
      </c>
      <c r="E622" s="1" t="s">
        <v>38</v>
      </c>
      <c r="F622" s="5">
        <v>44927.0</v>
      </c>
      <c r="G622" s="1">
        <v>5.0</v>
      </c>
    </row>
    <row r="623">
      <c r="A623" s="1">
        <v>622.0</v>
      </c>
      <c r="B623" s="1" t="s">
        <v>937</v>
      </c>
      <c r="C623" s="1" t="s">
        <v>32</v>
      </c>
      <c r="D623" s="1">
        <v>120.0</v>
      </c>
      <c r="E623" s="1" t="s">
        <v>45</v>
      </c>
      <c r="F623" s="5">
        <v>44927.0</v>
      </c>
      <c r="G623" s="1">
        <v>10.0</v>
      </c>
    </row>
    <row r="624">
      <c r="A624" s="1">
        <v>623.0</v>
      </c>
      <c r="B624" s="1" t="s">
        <v>938</v>
      </c>
      <c r="C624" s="1" t="s">
        <v>49</v>
      </c>
      <c r="D624" s="1">
        <v>80.0</v>
      </c>
      <c r="E624" s="1" t="s">
        <v>38</v>
      </c>
      <c r="F624" s="5">
        <v>44927.0</v>
      </c>
      <c r="G624" s="1">
        <v>20.0</v>
      </c>
    </row>
    <row r="625">
      <c r="A625" s="1">
        <v>624.0</v>
      </c>
      <c r="B625" s="1" t="s">
        <v>939</v>
      </c>
      <c r="C625" s="1" t="s">
        <v>32</v>
      </c>
      <c r="D625" s="1">
        <v>120.0</v>
      </c>
      <c r="E625" s="1" t="s">
        <v>38</v>
      </c>
      <c r="F625" s="5">
        <v>44927.0</v>
      </c>
      <c r="G625" s="1">
        <v>0.0</v>
      </c>
    </row>
    <row r="626">
      <c r="A626" s="1">
        <v>625.0</v>
      </c>
      <c r="B626" s="1" t="s">
        <v>942</v>
      </c>
      <c r="C626" s="1" t="s">
        <v>37</v>
      </c>
      <c r="D626" s="1">
        <v>250.0</v>
      </c>
      <c r="E626" s="1" t="s">
        <v>38</v>
      </c>
      <c r="F626" s="5">
        <v>44927.0</v>
      </c>
      <c r="G626" s="1">
        <v>5.0</v>
      </c>
    </row>
    <row r="627">
      <c r="A627" s="1">
        <v>626.0</v>
      </c>
      <c r="B627" s="1" t="s">
        <v>946</v>
      </c>
      <c r="C627" s="1" t="s">
        <v>32</v>
      </c>
      <c r="D627" s="1">
        <v>120.0</v>
      </c>
      <c r="E627" s="1" t="s">
        <v>38</v>
      </c>
      <c r="F627" s="5">
        <v>44927.0</v>
      </c>
      <c r="G627" s="1">
        <v>10.0</v>
      </c>
    </row>
    <row r="628">
      <c r="A628" s="1">
        <v>627.0</v>
      </c>
      <c r="B628" s="1" t="s">
        <v>947</v>
      </c>
      <c r="C628" s="1" t="s">
        <v>40</v>
      </c>
      <c r="D628" s="1">
        <v>50.0</v>
      </c>
      <c r="E628" s="1" t="s">
        <v>45</v>
      </c>
      <c r="F628" s="5">
        <v>44927.0</v>
      </c>
      <c r="G628" s="1">
        <v>20.0</v>
      </c>
    </row>
    <row r="629">
      <c r="A629" s="1">
        <v>628.0</v>
      </c>
      <c r="B629" s="1" t="s">
        <v>948</v>
      </c>
      <c r="C629" s="1" t="s">
        <v>32</v>
      </c>
      <c r="D629" s="1">
        <v>120.0</v>
      </c>
      <c r="E629" s="1" t="s">
        <v>38</v>
      </c>
      <c r="F629" s="5">
        <v>44927.0</v>
      </c>
      <c r="G629" s="1">
        <v>0.0</v>
      </c>
    </row>
    <row r="630">
      <c r="A630" s="1">
        <v>629.0</v>
      </c>
      <c r="B630" s="1" t="s">
        <v>949</v>
      </c>
      <c r="C630" s="1" t="s">
        <v>40</v>
      </c>
      <c r="D630" s="1">
        <v>50.0</v>
      </c>
      <c r="E630" s="1" t="s">
        <v>38</v>
      </c>
      <c r="F630" s="5">
        <v>44927.0</v>
      </c>
      <c r="G630" s="1">
        <v>5.0</v>
      </c>
    </row>
    <row r="631">
      <c r="A631" s="1">
        <v>630.0</v>
      </c>
      <c r="B631" s="1" t="s">
        <v>950</v>
      </c>
      <c r="C631" s="1" t="s">
        <v>37</v>
      </c>
      <c r="D631" s="1">
        <v>250.0</v>
      </c>
      <c r="E631" s="1" t="s">
        <v>38</v>
      </c>
      <c r="F631" s="5">
        <v>44927.0</v>
      </c>
      <c r="G631" s="1">
        <v>10.0</v>
      </c>
    </row>
    <row r="632">
      <c r="A632" s="1">
        <v>631.0</v>
      </c>
      <c r="B632" s="1" t="s">
        <v>951</v>
      </c>
      <c r="C632" s="1" t="s">
        <v>32</v>
      </c>
      <c r="D632" s="1">
        <v>120.0</v>
      </c>
      <c r="E632" s="1" t="s">
        <v>38</v>
      </c>
      <c r="F632" s="5">
        <v>44927.0</v>
      </c>
      <c r="G632" s="1">
        <v>20.0</v>
      </c>
    </row>
    <row r="633">
      <c r="A633" s="1">
        <v>632.0</v>
      </c>
      <c r="B633" s="1" t="s">
        <v>952</v>
      </c>
      <c r="C633" s="1" t="s">
        <v>32</v>
      </c>
      <c r="D633" s="1">
        <v>120.0</v>
      </c>
      <c r="E633" s="1" t="s">
        <v>38</v>
      </c>
      <c r="F633" s="5">
        <v>44927.0</v>
      </c>
      <c r="G633" s="1">
        <v>0.0</v>
      </c>
    </row>
    <row r="634">
      <c r="A634" s="1">
        <v>633.0</v>
      </c>
      <c r="B634" s="1" t="s">
        <v>953</v>
      </c>
      <c r="C634" s="1" t="s">
        <v>32</v>
      </c>
      <c r="D634" s="1">
        <v>120.0</v>
      </c>
      <c r="E634" s="1" t="s">
        <v>38</v>
      </c>
      <c r="F634" s="5">
        <v>44927.0</v>
      </c>
      <c r="G634" s="1">
        <v>5.0</v>
      </c>
    </row>
    <row r="635">
      <c r="A635" s="1">
        <v>634.0</v>
      </c>
      <c r="B635" s="1" t="s">
        <v>954</v>
      </c>
      <c r="C635" s="1" t="s">
        <v>32</v>
      </c>
      <c r="D635" s="1">
        <v>120.0</v>
      </c>
      <c r="E635" s="1" t="s">
        <v>38</v>
      </c>
      <c r="F635" s="5">
        <v>44927.0</v>
      </c>
      <c r="G635" s="1">
        <v>10.0</v>
      </c>
    </row>
    <row r="636">
      <c r="A636" s="1">
        <v>635.0</v>
      </c>
      <c r="B636" s="1" t="s">
        <v>955</v>
      </c>
      <c r="C636" s="1" t="s">
        <v>32</v>
      </c>
      <c r="D636" s="1">
        <v>120.0</v>
      </c>
      <c r="E636" s="1" t="s">
        <v>38</v>
      </c>
      <c r="F636" s="5">
        <v>44927.0</v>
      </c>
      <c r="G636" s="1">
        <v>20.0</v>
      </c>
    </row>
    <row r="637">
      <c r="A637" s="1">
        <v>636.0</v>
      </c>
      <c r="B637" s="1" t="s">
        <v>957</v>
      </c>
      <c r="C637" s="1" t="s">
        <v>32</v>
      </c>
      <c r="D637" s="1">
        <v>120.0</v>
      </c>
      <c r="E637" s="1" t="s">
        <v>38</v>
      </c>
      <c r="F637" s="5">
        <v>44927.0</v>
      </c>
      <c r="G637" s="1">
        <v>0.0</v>
      </c>
    </row>
    <row r="638">
      <c r="A638" s="1">
        <v>637.0</v>
      </c>
      <c r="B638" s="1" t="s">
        <v>959</v>
      </c>
      <c r="C638" s="1" t="s">
        <v>32</v>
      </c>
      <c r="D638" s="1">
        <v>120.0</v>
      </c>
      <c r="E638" s="1" t="s">
        <v>38</v>
      </c>
      <c r="F638" s="5">
        <v>44927.0</v>
      </c>
      <c r="G638" s="1">
        <v>5.0</v>
      </c>
    </row>
    <row r="639">
      <c r="A639" s="1">
        <v>638.0</v>
      </c>
      <c r="B639" s="1" t="s">
        <v>960</v>
      </c>
      <c r="C639" s="1" t="s">
        <v>49</v>
      </c>
      <c r="D639" s="1">
        <v>80.0</v>
      </c>
      <c r="E639" s="1" t="s">
        <v>38</v>
      </c>
      <c r="F639" s="5">
        <v>44927.0</v>
      </c>
      <c r="G639" s="1">
        <v>10.0</v>
      </c>
    </row>
    <row r="640">
      <c r="A640" s="1">
        <v>639.0</v>
      </c>
      <c r="B640" s="1" t="s">
        <v>961</v>
      </c>
      <c r="C640" s="1" t="s">
        <v>40</v>
      </c>
      <c r="D640" s="1">
        <v>50.0</v>
      </c>
      <c r="E640" s="1" t="s">
        <v>38</v>
      </c>
      <c r="F640" s="5">
        <v>44927.0</v>
      </c>
      <c r="G640" s="1">
        <v>20.0</v>
      </c>
    </row>
    <row r="641">
      <c r="A641" s="1">
        <v>640.0</v>
      </c>
      <c r="B641" s="1" t="s">
        <v>962</v>
      </c>
      <c r="C641" s="1" t="s">
        <v>32</v>
      </c>
      <c r="D641" s="1">
        <v>120.0</v>
      </c>
      <c r="E641" s="1" t="s">
        <v>38</v>
      </c>
      <c r="F641" s="5">
        <v>44927.0</v>
      </c>
      <c r="G641" s="1">
        <v>0.0</v>
      </c>
    </row>
    <row r="642">
      <c r="A642" s="1">
        <v>641.0</v>
      </c>
      <c r="B642" s="1" t="s">
        <v>963</v>
      </c>
      <c r="C642" s="1" t="s">
        <v>32</v>
      </c>
      <c r="D642" s="1">
        <v>120.0</v>
      </c>
      <c r="E642" s="1" t="s">
        <v>38</v>
      </c>
      <c r="F642" s="5">
        <v>44927.0</v>
      </c>
      <c r="G642" s="1">
        <v>5.0</v>
      </c>
    </row>
    <row r="643">
      <c r="A643" s="1">
        <v>642.0</v>
      </c>
      <c r="B643" s="1" t="s">
        <v>964</v>
      </c>
      <c r="C643" s="1" t="s">
        <v>49</v>
      </c>
      <c r="D643" s="1">
        <v>80.0</v>
      </c>
      <c r="E643" s="1" t="s">
        <v>38</v>
      </c>
      <c r="F643" s="5">
        <v>44927.0</v>
      </c>
      <c r="G643" s="1">
        <v>10.0</v>
      </c>
    </row>
    <row r="644">
      <c r="A644" s="1">
        <v>643.0</v>
      </c>
      <c r="B644" s="1" t="s">
        <v>965</v>
      </c>
      <c r="C644" s="1" t="s">
        <v>32</v>
      </c>
      <c r="D644" s="1">
        <v>120.0</v>
      </c>
      <c r="E644" s="1" t="s">
        <v>38</v>
      </c>
      <c r="F644" s="5">
        <v>44927.0</v>
      </c>
      <c r="G644" s="1">
        <v>20.0</v>
      </c>
    </row>
    <row r="645">
      <c r="A645" s="1">
        <v>644.0</v>
      </c>
      <c r="B645" s="1" t="s">
        <v>966</v>
      </c>
      <c r="C645" s="1" t="s">
        <v>32</v>
      </c>
      <c r="D645" s="1">
        <v>120.0</v>
      </c>
      <c r="E645" s="1" t="s">
        <v>38</v>
      </c>
      <c r="F645" s="5">
        <v>44927.0</v>
      </c>
      <c r="G645" s="1">
        <v>0.0</v>
      </c>
    </row>
    <row r="646">
      <c r="A646" s="1">
        <v>645.0</v>
      </c>
      <c r="B646" s="1" t="s">
        <v>967</v>
      </c>
      <c r="C646" s="1" t="s">
        <v>32</v>
      </c>
      <c r="D646" s="1">
        <v>120.0</v>
      </c>
      <c r="E646" s="1" t="s">
        <v>38</v>
      </c>
      <c r="F646" s="5">
        <v>44927.0</v>
      </c>
      <c r="G646" s="1">
        <v>5.0</v>
      </c>
    </row>
    <row r="647">
      <c r="A647" s="1">
        <v>646.0</v>
      </c>
      <c r="B647" s="1" t="s">
        <v>970</v>
      </c>
      <c r="C647" s="1" t="s">
        <v>49</v>
      </c>
      <c r="D647" s="1">
        <v>80.0</v>
      </c>
      <c r="E647" s="1" t="s">
        <v>38</v>
      </c>
      <c r="F647" s="5">
        <v>44927.0</v>
      </c>
      <c r="G647" s="1">
        <v>10.0</v>
      </c>
    </row>
    <row r="648">
      <c r="A648" s="1">
        <v>647.0</v>
      </c>
      <c r="B648" s="1" t="s">
        <v>974</v>
      </c>
      <c r="C648" s="1" t="s">
        <v>32</v>
      </c>
      <c r="D648" s="1">
        <v>120.0</v>
      </c>
      <c r="E648" s="1" t="s">
        <v>45</v>
      </c>
      <c r="F648" s="5">
        <v>44927.0</v>
      </c>
      <c r="G648" s="1">
        <v>20.0</v>
      </c>
    </row>
    <row r="649">
      <c r="A649" s="1">
        <v>648.0</v>
      </c>
      <c r="B649" s="1" t="s">
        <v>975</v>
      </c>
      <c r="C649" s="1" t="s">
        <v>37</v>
      </c>
      <c r="D649" s="1">
        <v>250.0</v>
      </c>
      <c r="E649" s="1" t="s">
        <v>38</v>
      </c>
      <c r="F649" s="5">
        <v>44927.0</v>
      </c>
      <c r="G649" s="1">
        <v>0.0</v>
      </c>
    </row>
    <row r="650">
      <c r="A650" s="1">
        <v>649.0</v>
      </c>
      <c r="B650" s="1" t="s">
        <v>976</v>
      </c>
      <c r="C650" s="1" t="s">
        <v>49</v>
      </c>
      <c r="D650" s="1">
        <v>80.0</v>
      </c>
      <c r="E650" s="1" t="s">
        <v>38</v>
      </c>
      <c r="F650" s="5">
        <v>44927.0</v>
      </c>
      <c r="G650" s="1">
        <v>5.0</v>
      </c>
    </row>
    <row r="651">
      <c r="A651" s="1">
        <v>650.0</v>
      </c>
      <c r="B651" s="1" t="s">
        <v>977</v>
      </c>
      <c r="C651" s="1" t="s">
        <v>32</v>
      </c>
      <c r="D651" s="1">
        <v>120.0</v>
      </c>
      <c r="E651" s="1" t="s">
        <v>45</v>
      </c>
      <c r="F651" s="5">
        <v>44927.0</v>
      </c>
      <c r="G651" s="1">
        <v>10.0</v>
      </c>
    </row>
    <row r="652">
      <c r="A652" s="1">
        <v>651.0</v>
      </c>
      <c r="B652" s="1" t="s">
        <v>978</v>
      </c>
      <c r="C652" s="1" t="s">
        <v>32</v>
      </c>
      <c r="D652" s="1">
        <v>120.0</v>
      </c>
      <c r="E652" s="1" t="s">
        <v>38</v>
      </c>
      <c r="F652" s="5">
        <v>44927.0</v>
      </c>
      <c r="G652" s="1">
        <v>20.0</v>
      </c>
    </row>
    <row r="653">
      <c r="A653" s="1">
        <v>652.0</v>
      </c>
      <c r="B653" s="1" t="s">
        <v>979</v>
      </c>
      <c r="C653" s="1" t="s">
        <v>32</v>
      </c>
      <c r="D653" s="1">
        <v>120.0</v>
      </c>
      <c r="E653" s="1" t="s">
        <v>38</v>
      </c>
      <c r="F653" s="5">
        <v>44927.0</v>
      </c>
      <c r="G653" s="1">
        <v>0.0</v>
      </c>
    </row>
    <row r="654">
      <c r="A654" s="1">
        <v>653.0</v>
      </c>
      <c r="B654" s="1" t="s">
        <v>980</v>
      </c>
      <c r="C654" s="1" t="s">
        <v>49</v>
      </c>
      <c r="D654" s="1">
        <v>80.0</v>
      </c>
      <c r="E654" s="1" t="s">
        <v>38</v>
      </c>
      <c r="F654" s="5">
        <v>44927.0</v>
      </c>
      <c r="G654" s="1">
        <v>5.0</v>
      </c>
    </row>
    <row r="655">
      <c r="A655" s="1">
        <v>654.0</v>
      </c>
      <c r="B655" s="1" t="s">
        <v>981</v>
      </c>
      <c r="C655" s="1" t="s">
        <v>49</v>
      </c>
      <c r="D655" s="1">
        <v>80.0</v>
      </c>
      <c r="E655" s="1" t="s">
        <v>38</v>
      </c>
      <c r="F655" s="5">
        <v>44927.0</v>
      </c>
      <c r="G655" s="1">
        <v>10.0</v>
      </c>
    </row>
    <row r="656">
      <c r="A656" s="1">
        <v>655.0</v>
      </c>
      <c r="B656" s="1" t="s">
        <v>982</v>
      </c>
      <c r="C656" s="1" t="s">
        <v>40</v>
      </c>
      <c r="D656" s="1">
        <v>50.0</v>
      </c>
      <c r="E656" s="1" t="s">
        <v>38</v>
      </c>
      <c r="F656" s="5">
        <v>44927.0</v>
      </c>
      <c r="G656" s="1">
        <v>20.0</v>
      </c>
    </row>
    <row r="657">
      <c r="A657" s="1">
        <v>656.0</v>
      </c>
      <c r="B657" s="1" t="s">
        <v>983</v>
      </c>
      <c r="C657" s="1" t="s">
        <v>40</v>
      </c>
      <c r="D657" s="1">
        <v>50.0</v>
      </c>
      <c r="E657" s="1" t="s">
        <v>33</v>
      </c>
      <c r="F657" s="5">
        <v>44927.0</v>
      </c>
      <c r="G657" s="1">
        <v>0.0</v>
      </c>
    </row>
    <row r="658">
      <c r="A658" s="1">
        <v>657.0</v>
      </c>
      <c r="B658" s="1" t="s">
        <v>985</v>
      </c>
      <c r="C658" s="1" t="s">
        <v>49</v>
      </c>
      <c r="D658" s="1">
        <v>80.0</v>
      </c>
      <c r="E658" s="1" t="s">
        <v>38</v>
      </c>
      <c r="F658" s="5">
        <v>44927.0</v>
      </c>
      <c r="G658" s="1">
        <v>5.0</v>
      </c>
    </row>
    <row r="659">
      <c r="A659" s="1">
        <v>658.0</v>
      </c>
      <c r="B659" s="1" t="s">
        <v>987</v>
      </c>
      <c r="C659" s="1" t="s">
        <v>32</v>
      </c>
      <c r="D659" s="1">
        <v>120.0</v>
      </c>
      <c r="E659" s="1" t="s">
        <v>38</v>
      </c>
      <c r="F659" s="5">
        <v>44927.0</v>
      </c>
      <c r="G659" s="1">
        <v>10.0</v>
      </c>
    </row>
    <row r="660">
      <c r="A660" s="1">
        <v>659.0</v>
      </c>
      <c r="B660" s="1" t="s">
        <v>988</v>
      </c>
      <c r="C660" s="1" t="s">
        <v>49</v>
      </c>
      <c r="D660" s="1">
        <v>80.0</v>
      </c>
      <c r="E660" s="1" t="s">
        <v>38</v>
      </c>
      <c r="F660" s="5">
        <v>44927.0</v>
      </c>
      <c r="G660" s="1">
        <v>20.0</v>
      </c>
    </row>
    <row r="661">
      <c r="A661" s="1">
        <v>660.0</v>
      </c>
      <c r="B661" s="1" t="s">
        <v>989</v>
      </c>
      <c r="C661" s="1" t="s">
        <v>49</v>
      </c>
      <c r="D661" s="1">
        <v>80.0</v>
      </c>
      <c r="E661" s="1" t="s">
        <v>33</v>
      </c>
      <c r="F661" s="5">
        <v>44927.0</v>
      </c>
      <c r="G661" s="1">
        <v>0.0</v>
      </c>
    </row>
    <row r="662">
      <c r="A662" s="1">
        <v>661.0</v>
      </c>
      <c r="B662" s="1" t="s">
        <v>990</v>
      </c>
      <c r="C662" s="1" t="s">
        <v>32</v>
      </c>
      <c r="D662" s="1">
        <v>120.0</v>
      </c>
      <c r="E662" s="1" t="s">
        <v>33</v>
      </c>
      <c r="F662" s="5">
        <v>44927.0</v>
      </c>
      <c r="G662" s="1">
        <v>5.0</v>
      </c>
    </row>
    <row r="663">
      <c r="A663" s="1">
        <v>662.0</v>
      </c>
      <c r="B663" s="1" t="s">
        <v>991</v>
      </c>
      <c r="C663" s="1" t="s">
        <v>32</v>
      </c>
      <c r="D663" s="1">
        <v>120.0</v>
      </c>
      <c r="E663" s="1" t="s">
        <v>38</v>
      </c>
      <c r="F663" s="5">
        <v>44927.0</v>
      </c>
      <c r="G663" s="1">
        <v>10.0</v>
      </c>
    </row>
    <row r="664">
      <c r="A664" s="1">
        <v>663.0</v>
      </c>
      <c r="B664" s="1" t="s">
        <v>992</v>
      </c>
      <c r="C664" s="1" t="s">
        <v>32</v>
      </c>
      <c r="D664" s="1">
        <v>120.0</v>
      </c>
      <c r="E664" s="1" t="s">
        <v>38</v>
      </c>
      <c r="F664" s="5">
        <v>44927.0</v>
      </c>
      <c r="G664" s="1">
        <v>20.0</v>
      </c>
    </row>
    <row r="665">
      <c r="A665" s="1">
        <v>664.0</v>
      </c>
      <c r="B665" s="1" t="s">
        <v>993</v>
      </c>
      <c r="C665" s="1" t="s">
        <v>32</v>
      </c>
      <c r="D665" s="1">
        <v>120.0</v>
      </c>
      <c r="E665" s="1" t="s">
        <v>45</v>
      </c>
      <c r="F665" s="5">
        <v>44927.0</v>
      </c>
      <c r="G665" s="1">
        <v>0.0</v>
      </c>
    </row>
    <row r="666">
      <c r="A666" s="1">
        <v>665.0</v>
      </c>
      <c r="B666" s="1" t="s">
        <v>994</v>
      </c>
      <c r="C666" s="1" t="s">
        <v>32</v>
      </c>
      <c r="D666" s="1">
        <v>120.0</v>
      </c>
      <c r="E666" s="1" t="s">
        <v>38</v>
      </c>
      <c r="F666" s="5">
        <v>44927.0</v>
      </c>
      <c r="G666" s="1">
        <v>5.0</v>
      </c>
    </row>
    <row r="667">
      <c r="A667" s="1">
        <v>666.0</v>
      </c>
      <c r="B667" s="1" t="s">
        <v>995</v>
      </c>
      <c r="C667" s="1" t="s">
        <v>32</v>
      </c>
      <c r="D667" s="1">
        <v>120.0</v>
      </c>
      <c r="E667" s="1" t="s">
        <v>38</v>
      </c>
      <c r="F667" s="5">
        <v>44927.0</v>
      </c>
      <c r="G667" s="1">
        <v>10.0</v>
      </c>
    </row>
    <row r="668">
      <c r="A668" s="1">
        <v>667.0</v>
      </c>
      <c r="B668" s="1" t="s">
        <v>997</v>
      </c>
      <c r="C668" s="1" t="s">
        <v>49</v>
      </c>
      <c r="D668" s="1">
        <v>80.0</v>
      </c>
      <c r="E668" s="1" t="s">
        <v>38</v>
      </c>
      <c r="F668" s="5">
        <v>44927.0</v>
      </c>
      <c r="G668" s="1">
        <v>20.0</v>
      </c>
    </row>
    <row r="669">
      <c r="A669" s="1">
        <v>668.0</v>
      </c>
      <c r="B669" s="1" t="s">
        <v>999</v>
      </c>
      <c r="C669" s="1" t="s">
        <v>37</v>
      </c>
      <c r="D669" s="1">
        <v>250.0</v>
      </c>
      <c r="E669" s="1" t="s">
        <v>38</v>
      </c>
      <c r="F669" s="5">
        <v>44927.0</v>
      </c>
      <c r="G669" s="1">
        <v>0.0</v>
      </c>
    </row>
    <row r="670">
      <c r="A670" s="1">
        <v>669.0</v>
      </c>
      <c r="B670" s="1" t="s">
        <v>1000</v>
      </c>
      <c r="C670" s="1" t="s">
        <v>49</v>
      </c>
      <c r="D670" s="1">
        <v>80.0</v>
      </c>
      <c r="E670" s="1" t="s">
        <v>38</v>
      </c>
      <c r="F670" s="5">
        <v>44927.0</v>
      </c>
      <c r="G670" s="1">
        <v>5.0</v>
      </c>
    </row>
    <row r="671">
      <c r="A671" s="1">
        <v>670.0</v>
      </c>
      <c r="B671" s="1" t="s">
        <v>1001</v>
      </c>
      <c r="C671" s="1" t="s">
        <v>49</v>
      </c>
      <c r="D671" s="1">
        <v>80.0</v>
      </c>
      <c r="E671" s="1" t="s">
        <v>38</v>
      </c>
      <c r="F671" s="5">
        <v>44927.0</v>
      </c>
      <c r="G671" s="1">
        <v>10.0</v>
      </c>
    </row>
    <row r="672">
      <c r="A672" s="1">
        <v>671.0</v>
      </c>
      <c r="B672" s="1" t="s">
        <v>1002</v>
      </c>
      <c r="C672" s="1" t="s">
        <v>49</v>
      </c>
      <c r="D672" s="1">
        <v>80.0</v>
      </c>
      <c r="E672" s="1" t="s">
        <v>38</v>
      </c>
      <c r="F672" s="5">
        <v>44927.0</v>
      </c>
      <c r="G672" s="1">
        <v>20.0</v>
      </c>
    </row>
    <row r="673">
      <c r="A673" s="1">
        <v>672.0</v>
      </c>
      <c r="B673" s="1" t="s">
        <v>1003</v>
      </c>
      <c r="C673" s="1" t="s">
        <v>32</v>
      </c>
      <c r="D673" s="1">
        <v>120.0</v>
      </c>
      <c r="E673" s="1" t="s">
        <v>38</v>
      </c>
      <c r="F673" s="5">
        <v>44927.0</v>
      </c>
      <c r="G673" s="1">
        <v>0.0</v>
      </c>
    </row>
    <row r="674">
      <c r="A674" s="1">
        <v>673.0</v>
      </c>
      <c r="B674" s="1" t="s">
        <v>1004</v>
      </c>
      <c r="C674" s="1" t="s">
        <v>32</v>
      </c>
      <c r="D674" s="1">
        <v>120.0</v>
      </c>
      <c r="E674" s="1" t="s">
        <v>38</v>
      </c>
      <c r="F674" s="5">
        <v>44927.0</v>
      </c>
      <c r="G674" s="1">
        <v>5.0</v>
      </c>
    </row>
    <row r="675">
      <c r="A675" s="1">
        <v>674.0</v>
      </c>
      <c r="B675" s="1" t="s">
        <v>1005</v>
      </c>
      <c r="C675" s="1" t="s">
        <v>32</v>
      </c>
      <c r="D675" s="1">
        <v>120.0</v>
      </c>
      <c r="E675" s="1" t="s">
        <v>38</v>
      </c>
      <c r="F675" s="5">
        <v>44927.0</v>
      </c>
      <c r="G675" s="1">
        <v>10.0</v>
      </c>
    </row>
    <row r="676">
      <c r="A676" s="1">
        <v>675.0</v>
      </c>
      <c r="B676" s="1" t="s">
        <v>1006</v>
      </c>
      <c r="C676" s="1" t="s">
        <v>32</v>
      </c>
      <c r="D676" s="1">
        <v>120.0</v>
      </c>
      <c r="E676" s="1" t="s">
        <v>38</v>
      </c>
      <c r="F676" s="5">
        <v>44927.0</v>
      </c>
      <c r="G676" s="1">
        <v>20.0</v>
      </c>
    </row>
    <row r="677">
      <c r="A677" s="1">
        <v>676.0</v>
      </c>
      <c r="B677" s="1" t="s">
        <v>1007</v>
      </c>
      <c r="C677" s="1" t="s">
        <v>32</v>
      </c>
      <c r="D677" s="1">
        <v>120.0</v>
      </c>
      <c r="E677" s="1" t="s">
        <v>38</v>
      </c>
      <c r="F677" s="5">
        <v>44927.0</v>
      </c>
      <c r="G677" s="1">
        <v>0.0</v>
      </c>
    </row>
    <row r="678">
      <c r="A678" s="1">
        <v>677.0</v>
      </c>
      <c r="B678" s="1" t="s">
        <v>1011</v>
      </c>
      <c r="C678" s="1" t="s">
        <v>32</v>
      </c>
      <c r="D678" s="1">
        <v>120.0</v>
      </c>
      <c r="E678" s="1" t="s">
        <v>38</v>
      </c>
      <c r="F678" s="5">
        <v>44927.0</v>
      </c>
      <c r="G678" s="1">
        <v>5.0</v>
      </c>
    </row>
    <row r="679">
      <c r="A679" s="1">
        <v>678.0</v>
      </c>
      <c r="B679" s="1" t="s">
        <v>1014</v>
      </c>
      <c r="C679" s="1" t="s">
        <v>32</v>
      </c>
      <c r="D679" s="1">
        <v>120.0</v>
      </c>
      <c r="E679" s="1" t="s">
        <v>33</v>
      </c>
      <c r="F679" s="5">
        <v>44927.0</v>
      </c>
      <c r="G679" s="1">
        <v>10.0</v>
      </c>
    </row>
    <row r="680">
      <c r="A680" s="1">
        <v>679.0</v>
      </c>
      <c r="B680" s="1" t="s">
        <v>1015</v>
      </c>
      <c r="C680" s="1" t="s">
        <v>32</v>
      </c>
      <c r="D680" s="1">
        <v>120.0</v>
      </c>
      <c r="E680" s="1" t="s">
        <v>38</v>
      </c>
      <c r="F680" s="5">
        <v>44927.0</v>
      </c>
      <c r="G680" s="1">
        <v>20.0</v>
      </c>
    </row>
    <row r="681">
      <c r="A681" s="1">
        <v>680.0</v>
      </c>
      <c r="B681" s="1" t="s">
        <v>1016</v>
      </c>
      <c r="C681" s="1" t="s">
        <v>32</v>
      </c>
      <c r="D681" s="1">
        <v>120.0</v>
      </c>
      <c r="E681" s="1" t="s">
        <v>38</v>
      </c>
      <c r="F681" s="5">
        <v>44927.0</v>
      </c>
      <c r="G681" s="1">
        <v>0.0</v>
      </c>
    </row>
    <row r="682">
      <c r="A682" s="1">
        <v>681.0</v>
      </c>
      <c r="B682" s="1" t="s">
        <v>1017</v>
      </c>
      <c r="C682" s="1" t="s">
        <v>32</v>
      </c>
      <c r="D682" s="1">
        <v>120.0</v>
      </c>
      <c r="E682" s="1" t="s">
        <v>45</v>
      </c>
      <c r="F682" s="5">
        <v>44927.0</v>
      </c>
      <c r="G682" s="1">
        <v>5.0</v>
      </c>
    </row>
    <row r="683">
      <c r="A683" s="1">
        <v>682.0</v>
      </c>
      <c r="B683" s="1" t="s">
        <v>1018</v>
      </c>
      <c r="C683" s="1" t="s">
        <v>40</v>
      </c>
      <c r="D683" s="1">
        <v>50.0</v>
      </c>
      <c r="E683" s="1" t="s">
        <v>38</v>
      </c>
      <c r="F683" s="5">
        <v>44927.0</v>
      </c>
      <c r="G683" s="1">
        <v>10.0</v>
      </c>
    </row>
    <row r="684">
      <c r="A684" s="1">
        <v>683.0</v>
      </c>
      <c r="B684" s="1" t="s">
        <v>1019</v>
      </c>
      <c r="C684" s="1" t="s">
        <v>32</v>
      </c>
      <c r="D684" s="1">
        <v>120.0</v>
      </c>
      <c r="E684" s="1" t="s">
        <v>38</v>
      </c>
      <c r="F684" s="5">
        <v>44927.0</v>
      </c>
      <c r="G684" s="1">
        <v>20.0</v>
      </c>
    </row>
    <row r="685">
      <c r="A685" s="1">
        <v>684.0</v>
      </c>
      <c r="B685" s="1" t="s">
        <v>1020</v>
      </c>
      <c r="C685" s="1" t="s">
        <v>32</v>
      </c>
      <c r="D685" s="1">
        <v>120.0</v>
      </c>
      <c r="E685" s="1" t="s">
        <v>38</v>
      </c>
      <c r="F685" s="5">
        <v>44927.0</v>
      </c>
      <c r="G685" s="1">
        <v>0.0</v>
      </c>
    </row>
    <row r="686">
      <c r="A686" s="1">
        <v>685.0</v>
      </c>
      <c r="B686" s="1" t="s">
        <v>1021</v>
      </c>
      <c r="C686" s="1" t="s">
        <v>32</v>
      </c>
      <c r="D686" s="1">
        <v>120.0</v>
      </c>
      <c r="E686" s="1" t="s">
        <v>38</v>
      </c>
      <c r="F686" s="5">
        <v>44927.0</v>
      </c>
      <c r="G686" s="1">
        <v>5.0</v>
      </c>
    </row>
    <row r="687">
      <c r="A687" s="1">
        <v>686.0</v>
      </c>
      <c r="B687" s="1" t="s">
        <v>1022</v>
      </c>
      <c r="C687" s="1" t="s">
        <v>49</v>
      </c>
      <c r="D687" s="1">
        <v>80.0</v>
      </c>
      <c r="E687" s="1" t="s">
        <v>38</v>
      </c>
      <c r="F687" s="5">
        <v>44927.0</v>
      </c>
      <c r="G687" s="1">
        <v>10.0</v>
      </c>
    </row>
    <row r="688">
      <c r="A688" s="1">
        <v>687.0</v>
      </c>
      <c r="B688" s="1" t="s">
        <v>1023</v>
      </c>
      <c r="C688" s="1" t="s">
        <v>49</v>
      </c>
      <c r="D688" s="1">
        <v>80.0</v>
      </c>
      <c r="E688" s="1" t="s">
        <v>38</v>
      </c>
      <c r="F688" s="5">
        <v>44927.0</v>
      </c>
      <c r="G688" s="1">
        <v>20.0</v>
      </c>
    </row>
    <row r="689">
      <c r="A689" s="1">
        <v>688.0</v>
      </c>
      <c r="B689" s="1" t="s">
        <v>1024</v>
      </c>
      <c r="C689" s="1" t="s">
        <v>32</v>
      </c>
      <c r="D689" s="1">
        <v>120.0</v>
      </c>
      <c r="E689" s="1" t="s">
        <v>33</v>
      </c>
      <c r="F689" s="5">
        <v>44927.0</v>
      </c>
      <c r="G689" s="1">
        <v>0.0</v>
      </c>
    </row>
    <row r="690">
      <c r="A690" s="1">
        <v>689.0</v>
      </c>
      <c r="B690" s="1" t="s">
        <v>1025</v>
      </c>
      <c r="C690" s="1" t="s">
        <v>32</v>
      </c>
      <c r="D690" s="1">
        <v>120.0</v>
      </c>
      <c r="E690" s="1" t="s">
        <v>38</v>
      </c>
      <c r="F690" s="5">
        <v>44927.0</v>
      </c>
      <c r="G690" s="1">
        <v>5.0</v>
      </c>
    </row>
    <row r="691">
      <c r="A691" s="1">
        <v>690.0</v>
      </c>
      <c r="B691" s="1" t="s">
        <v>1029</v>
      </c>
      <c r="C691" s="1" t="s">
        <v>32</v>
      </c>
      <c r="D691" s="1">
        <v>120.0</v>
      </c>
      <c r="E691" s="1" t="s">
        <v>38</v>
      </c>
      <c r="F691" s="5">
        <v>44927.0</v>
      </c>
      <c r="G691" s="1">
        <v>10.0</v>
      </c>
    </row>
    <row r="692">
      <c r="A692" s="1">
        <v>691.0</v>
      </c>
      <c r="B692" s="1" t="s">
        <v>1032</v>
      </c>
      <c r="C692" s="1" t="s">
        <v>32</v>
      </c>
      <c r="D692" s="1">
        <v>120.0</v>
      </c>
      <c r="E692" s="1" t="s">
        <v>38</v>
      </c>
      <c r="F692" s="5">
        <v>44927.0</v>
      </c>
      <c r="G692" s="1">
        <v>20.0</v>
      </c>
    </row>
    <row r="693">
      <c r="A693" s="1">
        <v>692.0</v>
      </c>
      <c r="B693" s="1" t="s">
        <v>1033</v>
      </c>
      <c r="C693" s="1" t="s">
        <v>49</v>
      </c>
      <c r="D693" s="1">
        <v>80.0</v>
      </c>
      <c r="E693" s="1" t="s">
        <v>38</v>
      </c>
      <c r="F693" s="5">
        <v>44927.0</v>
      </c>
      <c r="G693" s="1">
        <v>0.0</v>
      </c>
    </row>
    <row r="694">
      <c r="A694" s="1">
        <v>693.0</v>
      </c>
      <c r="B694" s="1" t="s">
        <v>1034</v>
      </c>
      <c r="C694" s="1" t="s">
        <v>32</v>
      </c>
      <c r="D694" s="1">
        <v>120.0</v>
      </c>
      <c r="E694" s="1" t="s">
        <v>45</v>
      </c>
      <c r="F694" s="5">
        <v>44927.0</v>
      </c>
      <c r="G694" s="1">
        <v>5.0</v>
      </c>
    </row>
    <row r="695">
      <c r="A695" s="1">
        <v>694.0</v>
      </c>
      <c r="B695" s="1" t="s">
        <v>1035</v>
      </c>
      <c r="C695" s="1" t="s">
        <v>32</v>
      </c>
      <c r="D695" s="1">
        <v>120.0</v>
      </c>
      <c r="E695" s="1" t="s">
        <v>38</v>
      </c>
      <c r="F695" s="5">
        <v>44927.0</v>
      </c>
      <c r="G695" s="1">
        <v>10.0</v>
      </c>
    </row>
    <row r="696">
      <c r="A696" s="1">
        <v>695.0</v>
      </c>
      <c r="B696" s="1" t="s">
        <v>1037</v>
      </c>
      <c r="C696" s="1" t="s">
        <v>32</v>
      </c>
      <c r="D696" s="1">
        <v>120.0</v>
      </c>
      <c r="E696" s="1" t="s">
        <v>38</v>
      </c>
      <c r="F696" s="5">
        <v>44927.0</v>
      </c>
      <c r="G696" s="1">
        <v>20.0</v>
      </c>
    </row>
    <row r="697">
      <c r="A697" s="1">
        <v>696.0</v>
      </c>
      <c r="B697" s="1" t="s">
        <v>1038</v>
      </c>
      <c r="C697" s="1" t="s">
        <v>32</v>
      </c>
      <c r="D697" s="1">
        <v>120.0</v>
      </c>
      <c r="E697" s="1" t="s">
        <v>38</v>
      </c>
      <c r="F697" s="5">
        <v>44927.0</v>
      </c>
      <c r="G697" s="1">
        <v>0.0</v>
      </c>
    </row>
    <row r="698">
      <c r="A698" s="1">
        <v>697.0</v>
      </c>
      <c r="B698" s="1" t="s">
        <v>1039</v>
      </c>
      <c r="C698" s="1" t="s">
        <v>32</v>
      </c>
      <c r="D698" s="1">
        <v>120.0</v>
      </c>
      <c r="E698" s="1" t="s">
        <v>38</v>
      </c>
      <c r="F698" s="5">
        <v>44927.0</v>
      </c>
      <c r="G698" s="1">
        <v>5.0</v>
      </c>
    </row>
    <row r="699">
      <c r="A699" s="1">
        <v>698.0</v>
      </c>
      <c r="B699" s="1" t="s">
        <v>1040</v>
      </c>
      <c r="C699" s="1" t="s">
        <v>32</v>
      </c>
      <c r="D699" s="1">
        <v>120.0</v>
      </c>
      <c r="E699" s="1" t="s">
        <v>38</v>
      </c>
      <c r="F699" s="5">
        <v>44927.0</v>
      </c>
      <c r="G699" s="1">
        <v>10.0</v>
      </c>
    </row>
    <row r="700">
      <c r="A700" s="1">
        <v>699.0</v>
      </c>
      <c r="B700" s="1" t="s">
        <v>1041</v>
      </c>
      <c r="C700" s="1" t="s">
        <v>49</v>
      </c>
      <c r="D700" s="1">
        <v>80.0</v>
      </c>
      <c r="E700" s="1" t="s">
        <v>38</v>
      </c>
      <c r="F700" s="5">
        <v>44927.0</v>
      </c>
      <c r="G700" s="1">
        <v>20.0</v>
      </c>
    </row>
    <row r="701">
      <c r="A701" s="1">
        <v>700.0</v>
      </c>
      <c r="B701" s="1" t="s">
        <v>1043</v>
      </c>
      <c r="C701" s="1" t="s">
        <v>32</v>
      </c>
      <c r="D701" s="1">
        <v>120.0</v>
      </c>
      <c r="E701" s="1" t="s">
        <v>38</v>
      </c>
      <c r="F701" s="5">
        <v>44927.0</v>
      </c>
      <c r="G701" s="1">
        <v>0.0</v>
      </c>
    </row>
    <row r="702">
      <c r="A702" s="1">
        <v>701.0</v>
      </c>
      <c r="B702" s="1" t="s">
        <v>1047</v>
      </c>
      <c r="C702" s="1" t="s">
        <v>32</v>
      </c>
      <c r="D702" s="1">
        <v>120.0</v>
      </c>
      <c r="E702" s="1" t="s">
        <v>38</v>
      </c>
      <c r="F702" s="5">
        <v>44927.0</v>
      </c>
      <c r="G702" s="1">
        <v>5.0</v>
      </c>
    </row>
    <row r="703">
      <c r="A703" s="1">
        <v>702.0</v>
      </c>
      <c r="B703" s="1" t="s">
        <v>1049</v>
      </c>
      <c r="C703" s="1" t="s">
        <v>37</v>
      </c>
      <c r="D703" s="1">
        <v>250.0</v>
      </c>
      <c r="E703" s="1" t="s">
        <v>38</v>
      </c>
      <c r="F703" s="5">
        <v>44927.0</v>
      </c>
      <c r="G703" s="1">
        <v>10.0</v>
      </c>
    </row>
    <row r="704">
      <c r="A704" s="1">
        <v>703.0</v>
      </c>
      <c r="B704" s="1" t="s">
        <v>1050</v>
      </c>
      <c r="C704" s="1" t="s">
        <v>32</v>
      </c>
      <c r="D704" s="1">
        <v>120.0</v>
      </c>
      <c r="E704" s="1" t="s">
        <v>45</v>
      </c>
      <c r="F704" s="5">
        <v>44927.0</v>
      </c>
      <c r="G704" s="1">
        <v>20.0</v>
      </c>
    </row>
    <row r="705">
      <c r="A705" s="1">
        <v>704.0</v>
      </c>
      <c r="B705" s="1" t="s">
        <v>1051</v>
      </c>
      <c r="C705" s="1" t="s">
        <v>32</v>
      </c>
      <c r="D705" s="1">
        <v>120.0</v>
      </c>
      <c r="E705" s="1" t="s">
        <v>38</v>
      </c>
      <c r="F705" s="5">
        <v>44927.0</v>
      </c>
      <c r="G705" s="1">
        <v>0.0</v>
      </c>
    </row>
    <row r="706">
      <c r="A706" s="1">
        <v>705.0</v>
      </c>
      <c r="B706" s="1" t="s">
        <v>1052</v>
      </c>
      <c r="C706" s="1" t="s">
        <v>32</v>
      </c>
      <c r="D706" s="1">
        <v>120.0</v>
      </c>
      <c r="E706" s="1" t="s">
        <v>38</v>
      </c>
      <c r="F706" s="5">
        <v>44927.0</v>
      </c>
      <c r="G706" s="1">
        <v>5.0</v>
      </c>
    </row>
    <row r="707">
      <c r="A707" s="1">
        <v>706.0</v>
      </c>
      <c r="B707" s="1" t="s">
        <v>1053</v>
      </c>
      <c r="C707" s="1" t="s">
        <v>32</v>
      </c>
      <c r="D707" s="1">
        <v>120.0</v>
      </c>
      <c r="E707" s="1" t="s">
        <v>38</v>
      </c>
      <c r="F707" s="5">
        <v>44927.0</v>
      </c>
      <c r="G707" s="1">
        <v>10.0</v>
      </c>
    </row>
    <row r="708">
      <c r="A708" s="1">
        <v>707.0</v>
      </c>
      <c r="B708" s="1" t="s">
        <v>1054</v>
      </c>
      <c r="C708" s="1" t="s">
        <v>49</v>
      </c>
      <c r="D708" s="1">
        <v>80.0</v>
      </c>
      <c r="E708" s="1" t="s">
        <v>38</v>
      </c>
      <c r="F708" s="5">
        <v>44927.0</v>
      </c>
      <c r="G708" s="1">
        <v>20.0</v>
      </c>
    </row>
    <row r="709">
      <c r="A709" s="1">
        <v>708.0</v>
      </c>
      <c r="B709" s="1" t="s">
        <v>1055</v>
      </c>
      <c r="C709" s="1" t="s">
        <v>32</v>
      </c>
      <c r="D709" s="1">
        <v>120.0</v>
      </c>
      <c r="E709" s="1" t="s">
        <v>38</v>
      </c>
      <c r="F709" s="5">
        <v>44927.0</v>
      </c>
      <c r="G709" s="1">
        <v>0.0</v>
      </c>
    </row>
    <row r="710">
      <c r="A710" s="1">
        <v>709.0</v>
      </c>
      <c r="B710" s="1" t="s">
        <v>1056</v>
      </c>
      <c r="C710" s="1" t="s">
        <v>32</v>
      </c>
      <c r="D710" s="1">
        <v>120.0</v>
      </c>
      <c r="E710" s="1" t="s">
        <v>38</v>
      </c>
      <c r="F710" s="5">
        <v>44927.0</v>
      </c>
      <c r="G710" s="1">
        <v>5.0</v>
      </c>
    </row>
    <row r="711">
      <c r="A711" s="1">
        <v>710.0</v>
      </c>
      <c r="B711" s="1" t="s">
        <v>1057</v>
      </c>
      <c r="C711" s="1" t="s">
        <v>32</v>
      </c>
      <c r="D711" s="1">
        <v>120.0</v>
      </c>
      <c r="E711" s="1" t="s">
        <v>38</v>
      </c>
      <c r="F711" s="5">
        <v>44927.0</v>
      </c>
      <c r="G711" s="1">
        <v>10.0</v>
      </c>
    </row>
    <row r="712">
      <c r="A712" s="1">
        <v>711.0</v>
      </c>
      <c r="B712" s="1" t="s">
        <v>1058</v>
      </c>
      <c r="C712" s="1" t="s">
        <v>32</v>
      </c>
      <c r="D712" s="1">
        <v>120.0</v>
      </c>
      <c r="E712" s="1" t="s">
        <v>33</v>
      </c>
      <c r="F712" s="5">
        <v>44927.0</v>
      </c>
      <c r="G712" s="1">
        <v>20.0</v>
      </c>
    </row>
    <row r="713">
      <c r="A713" s="1">
        <v>712.0</v>
      </c>
      <c r="B713" s="1" t="s">
        <v>1061</v>
      </c>
      <c r="C713" s="1" t="s">
        <v>37</v>
      </c>
      <c r="D713" s="1">
        <v>250.0</v>
      </c>
      <c r="E713" s="1" t="s">
        <v>38</v>
      </c>
      <c r="F713" s="5">
        <v>44927.0</v>
      </c>
      <c r="G713" s="1">
        <v>0.0</v>
      </c>
    </row>
    <row r="714">
      <c r="A714" s="1">
        <v>713.0</v>
      </c>
      <c r="B714" s="1" t="s">
        <v>1062</v>
      </c>
      <c r="C714" s="1" t="s">
        <v>32</v>
      </c>
      <c r="D714" s="1">
        <v>120.0</v>
      </c>
      <c r="E714" s="1" t="s">
        <v>38</v>
      </c>
      <c r="F714" s="5">
        <v>44927.0</v>
      </c>
      <c r="G714" s="1">
        <v>5.0</v>
      </c>
    </row>
    <row r="715">
      <c r="A715" s="1">
        <v>714.0</v>
      </c>
      <c r="B715" s="1" t="s">
        <v>1063</v>
      </c>
      <c r="C715" s="1" t="s">
        <v>32</v>
      </c>
      <c r="D715" s="1">
        <v>120.0</v>
      </c>
      <c r="E715" s="1" t="s">
        <v>38</v>
      </c>
      <c r="F715" s="5">
        <v>44927.0</v>
      </c>
      <c r="G715" s="1">
        <v>10.0</v>
      </c>
    </row>
    <row r="716">
      <c r="A716" s="1">
        <v>715.0</v>
      </c>
      <c r="B716" s="1" t="s">
        <v>1064</v>
      </c>
      <c r="C716" s="1" t="s">
        <v>32</v>
      </c>
      <c r="D716" s="1">
        <v>120.0</v>
      </c>
      <c r="E716" s="1" t="s">
        <v>38</v>
      </c>
      <c r="F716" s="5">
        <v>44927.0</v>
      </c>
      <c r="G716" s="1">
        <v>20.0</v>
      </c>
    </row>
    <row r="717">
      <c r="A717" s="1">
        <v>716.0</v>
      </c>
      <c r="B717" s="1" t="s">
        <v>1065</v>
      </c>
      <c r="C717" s="1" t="s">
        <v>32</v>
      </c>
      <c r="D717" s="1">
        <v>120.0</v>
      </c>
      <c r="E717" s="1" t="s">
        <v>45</v>
      </c>
      <c r="F717" s="5">
        <v>44927.0</v>
      </c>
      <c r="G717" s="1">
        <v>0.0</v>
      </c>
    </row>
    <row r="718">
      <c r="A718" s="1">
        <v>717.0</v>
      </c>
      <c r="B718" s="1" t="s">
        <v>1066</v>
      </c>
      <c r="C718" s="1" t="s">
        <v>32</v>
      </c>
      <c r="D718" s="1">
        <v>120.0</v>
      </c>
      <c r="E718" s="1" t="s">
        <v>38</v>
      </c>
      <c r="F718" s="5">
        <v>44927.0</v>
      </c>
      <c r="G718" s="1">
        <v>5.0</v>
      </c>
    </row>
    <row r="719">
      <c r="A719" s="1">
        <v>718.0</v>
      </c>
      <c r="B719" s="1" t="s">
        <v>1067</v>
      </c>
      <c r="C719" s="1" t="s">
        <v>49</v>
      </c>
      <c r="D719" s="1">
        <v>80.0</v>
      </c>
      <c r="E719" s="1" t="s">
        <v>38</v>
      </c>
      <c r="F719" s="5">
        <v>44927.0</v>
      </c>
      <c r="G719" s="1">
        <v>10.0</v>
      </c>
    </row>
    <row r="720">
      <c r="A720" s="1">
        <v>719.0</v>
      </c>
      <c r="B720" s="1" t="s">
        <v>1068</v>
      </c>
      <c r="C720" s="1" t="s">
        <v>32</v>
      </c>
      <c r="D720" s="1">
        <v>120.0</v>
      </c>
      <c r="E720" s="1" t="s">
        <v>33</v>
      </c>
      <c r="F720" s="5">
        <v>44927.0</v>
      </c>
      <c r="G720" s="1">
        <v>20.0</v>
      </c>
    </row>
    <row r="721">
      <c r="A721" s="1">
        <v>720.0</v>
      </c>
      <c r="B721" s="1" t="s">
        <v>1069</v>
      </c>
      <c r="C721" s="1" t="s">
        <v>37</v>
      </c>
      <c r="D721" s="1">
        <v>250.0</v>
      </c>
      <c r="E721" s="1" t="s">
        <v>38</v>
      </c>
      <c r="F721" s="5">
        <v>44927.0</v>
      </c>
      <c r="G721" s="1">
        <v>0.0</v>
      </c>
    </row>
    <row r="722">
      <c r="A722" s="1">
        <v>721.0</v>
      </c>
      <c r="B722" s="1" t="s">
        <v>1070</v>
      </c>
      <c r="C722" s="1" t="s">
        <v>32</v>
      </c>
      <c r="D722" s="1">
        <v>120.0</v>
      </c>
      <c r="E722" s="1" t="s">
        <v>38</v>
      </c>
      <c r="F722" s="5">
        <v>44927.0</v>
      </c>
      <c r="G722" s="1">
        <v>5.0</v>
      </c>
    </row>
    <row r="723">
      <c r="A723" s="1">
        <v>722.0</v>
      </c>
      <c r="B723" s="1" t="s">
        <v>1072</v>
      </c>
      <c r="C723" s="1" t="s">
        <v>37</v>
      </c>
      <c r="D723" s="1">
        <v>250.0</v>
      </c>
      <c r="E723" s="1" t="s">
        <v>45</v>
      </c>
      <c r="F723" s="5">
        <v>44927.0</v>
      </c>
      <c r="G723" s="1">
        <v>10.0</v>
      </c>
    </row>
    <row r="724">
      <c r="A724" s="1">
        <v>723.0</v>
      </c>
      <c r="B724" s="1" t="s">
        <v>1074</v>
      </c>
      <c r="C724" s="1" t="s">
        <v>49</v>
      </c>
      <c r="D724" s="1">
        <v>80.0</v>
      </c>
      <c r="E724" s="1" t="s">
        <v>33</v>
      </c>
      <c r="F724" s="5">
        <v>44927.0</v>
      </c>
      <c r="G724" s="1">
        <v>20.0</v>
      </c>
    </row>
    <row r="725">
      <c r="A725" s="1">
        <v>724.0</v>
      </c>
      <c r="B725" s="1" t="s">
        <v>1075</v>
      </c>
      <c r="C725" s="1" t="s">
        <v>49</v>
      </c>
      <c r="D725" s="1">
        <v>80.0</v>
      </c>
      <c r="E725" s="1" t="s">
        <v>38</v>
      </c>
      <c r="F725" s="5">
        <v>44927.0</v>
      </c>
      <c r="G725" s="1">
        <v>0.0</v>
      </c>
    </row>
    <row r="726">
      <c r="A726" s="1">
        <v>725.0</v>
      </c>
      <c r="B726" s="1" t="s">
        <v>1076</v>
      </c>
      <c r="C726" s="1" t="s">
        <v>40</v>
      </c>
      <c r="D726" s="1">
        <v>50.0</v>
      </c>
      <c r="E726" s="1" t="s">
        <v>38</v>
      </c>
      <c r="F726" s="5">
        <v>44927.0</v>
      </c>
      <c r="G726" s="1">
        <v>5.0</v>
      </c>
    </row>
    <row r="727">
      <c r="A727" s="1">
        <v>726.0</v>
      </c>
      <c r="B727" s="1" t="s">
        <v>1077</v>
      </c>
      <c r="C727" s="1" t="s">
        <v>32</v>
      </c>
      <c r="D727" s="1">
        <v>120.0</v>
      </c>
      <c r="E727" s="1" t="s">
        <v>38</v>
      </c>
      <c r="F727" s="5">
        <v>44927.0</v>
      </c>
      <c r="G727" s="1">
        <v>10.0</v>
      </c>
    </row>
    <row r="728">
      <c r="A728" s="1">
        <v>727.0</v>
      </c>
      <c r="B728" s="1" t="s">
        <v>1078</v>
      </c>
      <c r="C728" s="1" t="s">
        <v>40</v>
      </c>
      <c r="D728" s="1">
        <v>50.0</v>
      </c>
      <c r="E728" s="1" t="s">
        <v>38</v>
      </c>
      <c r="F728" s="5">
        <v>44927.0</v>
      </c>
      <c r="G728" s="1">
        <v>20.0</v>
      </c>
    </row>
    <row r="729">
      <c r="A729" s="1">
        <v>728.0</v>
      </c>
      <c r="B729" s="1" t="s">
        <v>1079</v>
      </c>
      <c r="C729" s="1" t="s">
        <v>32</v>
      </c>
      <c r="D729" s="1">
        <v>120.0</v>
      </c>
      <c r="E729" s="1" t="s">
        <v>38</v>
      </c>
      <c r="F729" s="5">
        <v>44927.0</v>
      </c>
      <c r="G729" s="1">
        <v>0.0</v>
      </c>
    </row>
    <row r="730">
      <c r="A730" s="1">
        <v>729.0</v>
      </c>
      <c r="B730" s="1" t="s">
        <v>1080</v>
      </c>
      <c r="C730" s="1" t="s">
        <v>32</v>
      </c>
      <c r="D730" s="1">
        <v>120.0</v>
      </c>
      <c r="E730" s="1" t="s">
        <v>38</v>
      </c>
      <c r="F730" s="5">
        <v>44927.0</v>
      </c>
      <c r="G730" s="1">
        <v>5.0</v>
      </c>
    </row>
    <row r="731">
      <c r="A731" s="1">
        <v>730.0</v>
      </c>
      <c r="B731" s="1" t="s">
        <v>1081</v>
      </c>
      <c r="C731" s="1" t="s">
        <v>49</v>
      </c>
      <c r="D731" s="1">
        <v>80.0</v>
      </c>
      <c r="E731" s="1" t="s">
        <v>38</v>
      </c>
      <c r="F731" s="5">
        <v>44927.0</v>
      </c>
      <c r="G731" s="1">
        <v>10.0</v>
      </c>
    </row>
    <row r="732">
      <c r="A732" s="1">
        <v>731.0</v>
      </c>
      <c r="B732" s="1" t="s">
        <v>1083</v>
      </c>
      <c r="C732" s="1" t="s">
        <v>49</v>
      </c>
      <c r="D732" s="1">
        <v>80.0</v>
      </c>
      <c r="E732" s="1" t="s">
        <v>38</v>
      </c>
      <c r="F732" s="5">
        <v>44927.0</v>
      </c>
      <c r="G732" s="1">
        <v>20.0</v>
      </c>
    </row>
    <row r="733">
      <c r="A733" s="1">
        <v>732.0</v>
      </c>
      <c r="B733" s="1" t="s">
        <v>1087</v>
      </c>
      <c r="C733" s="1" t="s">
        <v>49</v>
      </c>
      <c r="D733" s="1">
        <v>80.0</v>
      </c>
      <c r="E733" s="1" t="s">
        <v>38</v>
      </c>
      <c r="F733" s="5">
        <v>44927.0</v>
      </c>
      <c r="G733" s="1">
        <v>0.0</v>
      </c>
    </row>
    <row r="734">
      <c r="A734" s="1">
        <v>733.0</v>
      </c>
      <c r="B734" s="1" t="s">
        <v>1088</v>
      </c>
      <c r="C734" s="1" t="s">
        <v>40</v>
      </c>
      <c r="D734" s="1">
        <v>50.0</v>
      </c>
      <c r="E734" s="1" t="s">
        <v>45</v>
      </c>
      <c r="F734" s="5">
        <v>44927.0</v>
      </c>
      <c r="G734" s="1">
        <v>5.0</v>
      </c>
    </row>
    <row r="735">
      <c r="A735" s="1">
        <v>734.0</v>
      </c>
      <c r="B735" s="1" t="s">
        <v>1089</v>
      </c>
      <c r="C735" s="1" t="s">
        <v>37</v>
      </c>
      <c r="D735" s="1">
        <v>250.0</v>
      </c>
      <c r="E735" s="1" t="s">
        <v>45</v>
      </c>
      <c r="F735" s="5">
        <v>44927.0</v>
      </c>
      <c r="G735" s="1">
        <v>10.0</v>
      </c>
    </row>
    <row r="736">
      <c r="A736" s="1">
        <v>735.0</v>
      </c>
      <c r="B736" s="1" t="s">
        <v>1090</v>
      </c>
      <c r="C736" s="1" t="s">
        <v>32</v>
      </c>
      <c r="D736" s="1">
        <v>120.0</v>
      </c>
      <c r="E736" s="1" t="s">
        <v>38</v>
      </c>
      <c r="F736" s="5">
        <v>44927.0</v>
      </c>
      <c r="G736" s="1">
        <v>20.0</v>
      </c>
    </row>
    <row r="737">
      <c r="A737" s="1">
        <v>736.0</v>
      </c>
      <c r="B737" s="1" t="s">
        <v>1091</v>
      </c>
      <c r="C737" s="1" t="s">
        <v>32</v>
      </c>
      <c r="D737" s="1">
        <v>120.0</v>
      </c>
      <c r="E737" s="1" t="s">
        <v>38</v>
      </c>
      <c r="F737" s="5">
        <v>44927.0</v>
      </c>
      <c r="G737" s="1">
        <v>0.0</v>
      </c>
    </row>
    <row r="738">
      <c r="A738" s="1">
        <v>737.0</v>
      </c>
      <c r="B738" s="1" t="s">
        <v>1092</v>
      </c>
      <c r="C738" s="1" t="s">
        <v>40</v>
      </c>
      <c r="D738" s="1">
        <v>50.0</v>
      </c>
      <c r="E738" s="1" t="s">
        <v>33</v>
      </c>
      <c r="F738" s="5">
        <v>44927.0</v>
      </c>
      <c r="G738" s="1">
        <v>5.0</v>
      </c>
    </row>
    <row r="739">
      <c r="A739" s="1">
        <v>738.0</v>
      </c>
      <c r="B739" s="1" t="s">
        <v>1093</v>
      </c>
      <c r="C739" s="1" t="s">
        <v>32</v>
      </c>
      <c r="D739" s="1">
        <v>120.0</v>
      </c>
      <c r="E739" s="1" t="s">
        <v>38</v>
      </c>
      <c r="F739" s="5">
        <v>44927.0</v>
      </c>
      <c r="G739" s="1">
        <v>10.0</v>
      </c>
    </row>
    <row r="740">
      <c r="A740" s="1">
        <v>739.0</v>
      </c>
      <c r="B740" s="1" t="s">
        <v>1094</v>
      </c>
      <c r="C740" s="1" t="s">
        <v>32</v>
      </c>
      <c r="D740" s="1">
        <v>120.0</v>
      </c>
      <c r="E740" s="1" t="s">
        <v>38</v>
      </c>
      <c r="F740" s="5">
        <v>44927.0</v>
      </c>
      <c r="G740" s="1">
        <v>20.0</v>
      </c>
    </row>
    <row r="741">
      <c r="A741" s="1">
        <v>740.0</v>
      </c>
      <c r="B741" s="1" t="s">
        <v>1095</v>
      </c>
      <c r="C741" s="1" t="s">
        <v>32</v>
      </c>
      <c r="D741" s="1">
        <v>120.0</v>
      </c>
      <c r="E741" s="1" t="s">
        <v>45</v>
      </c>
      <c r="F741" s="5">
        <v>44927.0</v>
      </c>
      <c r="G741" s="1">
        <v>0.0</v>
      </c>
    </row>
    <row r="742">
      <c r="A742" s="1">
        <v>741.0</v>
      </c>
      <c r="B742" s="1" t="s">
        <v>1096</v>
      </c>
      <c r="C742" s="1" t="s">
        <v>49</v>
      </c>
      <c r="D742" s="1">
        <v>80.0</v>
      </c>
      <c r="E742" s="1" t="s">
        <v>38</v>
      </c>
      <c r="F742" s="5">
        <v>44927.0</v>
      </c>
      <c r="G742" s="1">
        <v>5.0</v>
      </c>
    </row>
    <row r="743">
      <c r="A743" s="1">
        <v>742.0</v>
      </c>
      <c r="B743" s="1" t="s">
        <v>1097</v>
      </c>
      <c r="C743" s="1" t="s">
        <v>32</v>
      </c>
      <c r="D743" s="1">
        <v>120.0</v>
      </c>
      <c r="E743" s="1" t="s">
        <v>45</v>
      </c>
      <c r="F743" s="5">
        <v>44927.0</v>
      </c>
      <c r="G743" s="1">
        <v>10.0</v>
      </c>
    </row>
    <row r="744">
      <c r="A744" s="1">
        <v>743.0</v>
      </c>
      <c r="B744" s="1" t="s">
        <v>1098</v>
      </c>
      <c r="C744" s="1" t="s">
        <v>37</v>
      </c>
      <c r="D744" s="1">
        <v>250.0</v>
      </c>
      <c r="E744" s="1" t="s">
        <v>38</v>
      </c>
      <c r="F744" s="5">
        <v>44927.0</v>
      </c>
      <c r="G744" s="1">
        <v>20.0</v>
      </c>
    </row>
    <row r="745">
      <c r="A745" s="1">
        <v>744.0</v>
      </c>
      <c r="B745" s="1" t="s">
        <v>1103</v>
      </c>
      <c r="C745" s="1" t="s">
        <v>49</v>
      </c>
      <c r="D745" s="1">
        <v>80.0</v>
      </c>
      <c r="E745" s="1" t="s">
        <v>38</v>
      </c>
      <c r="F745" s="5">
        <v>44927.0</v>
      </c>
      <c r="G745" s="1">
        <v>0.0</v>
      </c>
    </row>
    <row r="746">
      <c r="A746" s="1">
        <v>745.0</v>
      </c>
      <c r="B746" s="1" t="s">
        <v>1104</v>
      </c>
      <c r="C746" s="1" t="s">
        <v>32</v>
      </c>
      <c r="D746" s="1">
        <v>120.0</v>
      </c>
      <c r="E746" s="1" t="s">
        <v>38</v>
      </c>
      <c r="F746" s="5">
        <v>44927.0</v>
      </c>
      <c r="G746" s="1">
        <v>5.0</v>
      </c>
    </row>
    <row r="747">
      <c r="A747" s="1">
        <v>746.0</v>
      </c>
      <c r="B747" s="1" t="s">
        <v>1105</v>
      </c>
      <c r="C747" s="1" t="s">
        <v>40</v>
      </c>
      <c r="D747" s="1">
        <v>50.0</v>
      </c>
      <c r="E747" s="1" t="s">
        <v>38</v>
      </c>
      <c r="F747" s="5">
        <v>44927.0</v>
      </c>
      <c r="G747" s="1">
        <v>10.0</v>
      </c>
    </row>
    <row r="748">
      <c r="A748" s="1">
        <v>747.0</v>
      </c>
      <c r="B748" s="1" t="s">
        <v>1106</v>
      </c>
      <c r="C748" s="1" t="s">
        <v>32</v>
      </c>
      <c r="D748" s="1">
        <v>120.0</v>
      </c>
      <c r="E748" s="1" t="s">
        <v>38</v>
      </c>
      <c r="F748" s="5">
        <v>44927.0</v>
      </c>
      <c r="G748" s="1">
        <v>20.0</v>
      </c>
    </row>
    <row r="749">
      <c r="A749" s="1">
        <v>748.0</v>
      </c>
      <c r="B749" s="1" t="s">
        <v>1107</v>
      </c>
      <c r="C749" s="1" t="s">
        <v>32</v>
      </c>
      <c r="D749" s="1">
        <v>120.0</v>
      </c>
      <c r="E749" s="1" t="s">
        <v>45</v>
      </c>
      <c r="F749" s="5">
        <v>44927.0</v>
      </c>
      <c r="G749" s="1">
        <v>0.0</v>
      </c>
    </row>
    <row r="750">
      <c r="A750" s="1">
        <v>749.0</v>
      </c>
      <c r="B750" s="1" t="s">
        <v>1108</v>
      </c>
      <c r="C750" s="1" t="s">
        <v>49</v>
      </c>
      <c r="D750" s="1">
        <v>80.0</v>
      </c>
      <c r="E750" s="1" t="s">
        <v>38</v>
      </c>
      <c r="F750" s="5">
        <v>44927.0</v>
      </c>
      <c r="G750" s="1">
        <v>5.0</v>
      </c>
    </row>
    <row r="751">
      <c r="A751" s="1">
        <v>750.0</v>
      </c>
      <c r="B751" s="1" t="s">
        <v>1109</v>
      </c>
      <c r="C751" s="1" t="s">
        <v>32</v>
      </c>
      <c r="D751" s="1">
        <v>120.0</v>
      </c>
      <c r="E751" s="1" t="s">
        <v>38</v>
      </c>
      <c r="F751" s="5">
        <v>44927.0</v>
      </c>
      <c r="G751" s="1">
        <v>10.0</v>
      </c>
    </row>
    <row r="752">
      <c r="A752" s="1">
        <v>751.0</v>
      </c>
      <c r="B752" s="1" t="s">
        <v>1110</v>
      </c>
      <c r="C752" s="1" t="s">
        <v>32</v>
      </c>
      <c r="D752" s="1">
        <v>120.0</v>
      </c>
      <c r="E752" s="1" t="s">
        <v>38</v>
      </c>
      <c r="F752" s="5">
        <v>44927.0</v>
      </c>
      <c r="G752" s="1">
        <v>20.0</v>
      </c>
    </row>
    <row r="753">
      <c r="A753" s="1">
        <v>752.0</v>
      </c>
      <c r="B753" s="1" t="s">
        <v>1111</v>
      </c>
      <c r="C753" s="1" t="s">
        <v>32</v>
      </c>
      <c r="D753" s="1">
        <v>120.0</v>
      </c>
      <c r="E753" s="1" t="s">
        <v>45</v>
      </c>
      <c r="F753" s="5">
        <v>44927.0</v>
      </c>
      <c r="G753" s="1">
        <v>0.0</v>
      </c>
    </row>
    <row r="754">
      <c r="A754" s="1">
        <v>753.0</v>
      </c>
      <c r="B754" s="1" t="s">
        <v>1112</v>
      </c>
      <c r="C754" s="1" t="s">
        <v>32</v>
      </c>
      <c r="D754" s="1">
        <v>120.0</v>
      </c>
      <c r="E754" s="1" t="s">
        <v>38</v>
      </c>
      <c r="F754" s="5">
        <v>44927.0</v>
      </c>
      <c r="G754" s="1">
        <v>5.0</v>
      </c>
    </row>
    <row r="755">
      <c r="A755" s="1">
        <v>754.0</v>
      </c>
      <c r="B755" s="1" t="s">
        <v>1113</v>
      </c>
      <c r="C755" s="1" t="s">
        <v>49</v>
      </c>
      <c r="D755" s="1">
        <v>80.0</v>
      </c>
      <c r="E755" s="1" t="s">
        <v>38</v>
      </c>
      <c r="F755" s="5">
        <v>44927.0</v>
      </c>
      <c r="G755" s="1">
        <v>10.0</v>
      </c>
    </row>
    <row r="756">
      <c r="A756" s="1">
        <v>755.0</v>
      </c>
      <c r="B756" s="1" t="s">
        <v>1114</v>
      </c>
      <c r="C756" s="1" t="s">
        <v>32</v>
      </c>
      <c r="D756" s="1">
        <v>120.0</v>
      </c>
      <c r="E756" s="1" t="s">
        <v>38</v>
      </c>
      <c r="F756" s="5">
        <v>44927.0</v>
      </c>
      <c r="G756" s="1">
        <v>20.0</v>
      </c>
    </row>
    <row r="757">
      <c r="A757" s="1">
        <v>756.0</v>
      </c>
      <c r="B757" s="1" t="s">
        <v>1116</v>
      </c>
      <c r="C757" s="1" t="s">
        <v>49</v>
      </c>
      <c r="D757" s="1">
        <v>80.0</v>
      </c>
      <c r="E757" s="1" t="s">
        <v>38</v>
      </c>
      <c r="F757" s="5">
        <v>44927.0</v>
      </c>
      <c r="G757" s="1">
        <v>0.0</v>
      </c>
    </row>
    <row r="758">
      <c r="A758" s="1">
        <v>757.0</v>
      </c>
      <c r="B758" s="1" t="s">
        <v>1119</v>
      </c>
      <c r="C758" s="1" t="s">
        <v>32</v>
      </c>
      <c r="D758" s="1">
        <v>120.0</v>
      </c>
      <c r="E758" s="1" t="s">
        <v>38</v>
      </c>
      <c r="F758" s="5">
        <v>44927.0</v>
      </c>
      <c r="G758" s="1">
        <v>5.0</v>
      </c>
    </row>
    <row r="759">
      <c r="A759" s="1">
        <v>758.0</v>
      </c>
      <c r="B759" s="1" t="s">
        <v>1120</v>
      </c>
      <c r="C759" s="1" t="s">
        <v>49</v>
      </c>
      <c r="D759" s="1">
        <v>80.0</v>
      </c>
      <c r="E759" s="1" t="s">
        <v>38</v>
      </c>
      <c r="F759" s="5">
        <v>44927.0</v>
      </c>
      <c r="G759" s="1">
        <v>10.0</v>
      </c>
    </row>
    <row r="760">
      <c r="A760" s="1">
        <v>759.0</v>
      </c>
      <c r="B760" s="1" t="s">
        <v>1121</v>
      </c>
      <c r="C760" s="1" t="s">
        <v>32</v>
      </c>
      <c r="D760" s="1">
        <v>120.0</v>
      </c>
      <c r="E760" s="1" t="s">
        <v>38</v>
      </c>
      <c r="F760" s="5">
        <v>44927.0</v>
      </c>
      <c r="G760" s="1">
        <v>20.0</v>
      </c>
    </row>
    <row r="761">
      <c r="A761" s="1">
        <v>760.0</v>
      </c>
      <c r="B761" s="1" t="s">
        <v>1122</v>
      </c>
      <c r="C761" s="1" t="s">
        <v>49</v>
      </c>
      <c r="D761" s="1">
        <v>80.0</v>
      </c>
      <c r="E761" s="1" t="s">
        <v>38</v>
      </c>
      <c r="F761" s="5">
        <v>44927.0</v>
      </c>
      <c r="G761" s="1">
        <v>0.0</v>
      </c>
    </row>
    <row r="762">
      <c r="A762" s="1">
        <v>761.0</v>
      </c>
      <c r="B762" s="1" t="s">
        <v>1123</v>
      </c>
      <c r="C762" s="1" t="s">
        <v>32</v>
      </c>
      <c r="D762" s="1">
        <v>120.0</v>
      </c>
      <c r="E762" s="1" t="s">
        <v>38</v>
      </c>
      <c r="F762" s="5">
        <v>44927.0</v>
      </c>
      <c r="G762" s="1">
        <v>5.0</v>
      </c>
    </row>
    <row r="763">
      <c r="A763" s="1">
        <v>762.0</v>
      </c>
      <c r="B763" s="1" t="s">
        <v>1124</v>
      </c>
      <c r="C763" s="1" t="s">
        <v>49</v>
      </c>
      <c r="D763" s="1">
        <v>80.0</v>
      </c>
      <c r="E763" s="1" t="s">
        <v>45</v>
      </c>
      <c r="F763" s="5">
        <v>44927.0</v>
      </c>
      <c r="G763" s="1">
        <v>10.0</v>
      </c>
    </row>
    <row r="764">
      <c r="A764" s="1">
        <v>763.0</v>
      </c>
      <c r="B764" s="1" t="s">
        <v>1125</v>
      </c>
      <c r="C764" s="1" t="s">
        <v>32</v>
      </c>
      <c r="D764" s="1">
        <v>120.0</v>
      </c>
      <c r="E764" s="1" t="s">
        <v>38</v>
      </c>
      <c r="F764" s="5">
        <v>44927.0</v>
      </c>
      <c r="G764" s="1">
        <v>20.0</v>
      </c>
    </row>
    <row r="765">
      <c r="A765" s="1">
        <v>764.0</v>
      </c>
      <c r="B765" s="1" t="s">
        <v>1126</v>
      </c>
      <c r="C765" s="1" t="s">
        <v>32</v>
      </c>
      <c r="D765" s="1">
        <v>120.0</v>
      </c>
      <c r="E765" s="1" t="s">
        <v>38</v>
      </c>
      <c r="F765" s="5">
        <v>44927.0</v>
      </c>
      <c r="G765" s="1">
        <v>0.0</v>
      </c>
    </row>
    <row r="766">
      <c r="A766" s="1">
        <v>765.0</v>
      </c>
      <c r="B766" s="1" t="s">
        <v>1127</v>
      </c>
      <c r="C766" s="1" t="s">
        <v>32</v>
      </c>
      <c r="D766" s="1">
        <v>120.0</v>
      </c>
      <c r="E766" s="1" t="s">
        <v>38</v>
      </c>
      <c r="F766" s="5">
        <v>44927.0</v>
      </c>
      <c r="G766" s="1">
        <v>5.0</v>
      </c>
    </row>
    <row r="767">
      <c r="A767" s="1">
        <v>766.0</v>
      </c>
      <c r="B767" s="1" t="s">
        <v>1128</v>
      </c>
      <c r="C767" s="1" t="s">
        <v>32</v>
      </c>
      <c r="D767" s="1">
        <v>120.0</v>
      </c>
      <c r="E767" s="1" t="s">
        <v>38</v>
      </c>
      <c r="F767" s="5">
        <v>44927.0</v>
      </c>
      <c r="G767" s="1">
        <v>10.0</v>
      </c>
    </row>
    <row r="768">
      <c r="A768" s="1">
        <v>767.0</v>
      </c>
      <c r="B768" s="1" t="s">
        <v>1131</v>
      </c>
      <c r="C768" s="1" t="s">
        <v>32</v>
      </c>
      <c r="D768" s="1">
        <v>120.0</v>
      </c>
      <c r="E768" s="1" t="s">
        <v>45</v>
      </c>
      <c r="F768" s="5">
        <v>44927.0</v>
      </c>
      <c r="G768" s="1">
        <v>20.0</v>
      </c>
    </row>
    <row r="769">
      <c r="A769" s="1">
        <v>768.0</v>
      </c>
      <c r="B769" s="1" t="s">
        <v>1132</v>
      </c>
      <c r="C769" s="1" t="s">
        <v>49</v>
      </c>
      <c r="D769" s="1">
        <v>80.0</v>
      </c>
      <c r="E769" s="1" t="s">
        <v>38</v>
      </c>
      <c r="F769" s="5">
        <v>44927.0</v>
      </c>
      <c r="G769" s="1">
        <v>0.0</v>
      </c>
    </row>
    <row r="770">
      <c r="A770" s="1">
        <v>769.0</v>
      </c>
      <c r="B770" s="1" t="s">
        <v>1133</v>
      </c>
      <c r="C770" s="1" t="s">
        <v>40</v>
      </c>
      <c r="D770" s="1">
        <v>50.0</v>
      </c>
      <c r="E770" s="1" t="s">
        <v>38</v>
      </c>
      <c r="F770" s="5">
        <v>44927.0</v>
      </c>
      <c r="G770" s="1">
        <v>5.0</v>
      </c>
    </row>
    <row r="771">
      <c r="A771" s="1">
        <v>770.0</v>
      </c>
      <c r="B771" s="1" t="s">
        <v>1134</v>
      </c>
      <c r="C771" s="1" t="s">
        <v>49</v>
      </c>
      <c r="D771" s="1">
        <v>80.0</v>
      </c>
      <c r="E771" s="1" t="s">
        <v>33</v>
      </c>
      <c r="F771" s="5">
        <v>44927.0</v>
      </c>
      <c r="G771" s="1">
        <v>10.0</v>
      </c>
    </row>
    <row r="772">
      <c r="A772" s="1">
        <v>771.0</v>
      </c>
      <c r="B772" s="1" t="s">
        <v>1135</v>
      </c>
      <c r="C772" s="1" t="s">
        <v>32</v>
      </c>
      <c r="D772" s="1">
        <v>120.0</v>
      </c>
      <c r="E772" s="1" t="s">
        <v>38</v>
      </c>
      <c r="F772" s="5">
        <v>44927.0</v>
      </c>
      <c r="G772" s="1">
        <v>20.0</v>
      </c>
    </row>
    <row r="773">
      <c r="A773" s="1">
        <v>772.0</v>
      </c>
      <c r="B773" s="1" t="s">
        <v>1136</v>
      </c>
      <c r="C773" s="1" t="s">
        <v>37</v>
      </c>
      <c r="D773" s="1">
        <v>250.0</v>
      </c>
      <c r="E773" s="1" t="s">
        <v>38</v>
      </c>
      <c r="F773" s="5">
        <v>44927.0</v>
      </c>
      <c r="G773" s="1">
        <v>0.0</v>
      </c>
    </row>
    <row r="774">
      <c r="A774" s="1">
        <v>773.0</v>
      </c>
      <c r="B774" s="1" t="s">
        <v>1137</v>
      </c>
      <c r="C774" s="1" t="s">
        <v>32</v>
      </c>
      <c r="D774" s="1">
        <v>120.0</v>
      </c>
      <c r="E774" s="1" t="s">
        <v>38</v>
      </c>
      <c r="F774" s="5">
        <v>44927.0</v>
      </c>
      <c r="G774" s="1">
        <v>5.0</v>
      </c>
    </row>
    <row r="775">
      <c r="A775" s="1">
        <v>774.0</v>
      </c>
      <c r="B775" s="1" t="s">
        <v>1138</v>
      </c>
      <c r="C775" s="1" t="s">
        <v>37</v>
      </c>
      <c r="D775" s="1">
        <v>250.0</v>
      </c>
      <c r="E775" s="1" t="s">
        <v>33</v>
      </c>
      <c r="F775" s="5">
        <v>44927.0</v>
      </c>
      <c r="G775" s="1">
        <v>10.0</v>
      </c>
    </row>
    <row r="776">
      <c r="A776" s="1">
        <v>775.0</v>
      </c>
      <c r="B776" s="1" t="s">
        <v>1139</v>
      </c>
      <c r="C776" s="1" t="s">
        <v>37</v>
      </c>
      <c r="D776" s="1">
        <v>250.0</v>
      </c>
      <c r="E776" s="1" t="s">
        <v>38</v>
      </c>
      <c r="F776" s="5">
        <v>44927.0</v>
      </c>
      <c r="G776" s="1">
        <v>20.0</v>
      </c>
    </row>
    <row r="777">
      <c r="A777" s="1">
        <v>776.0</v>
      </c>
      <c r="B777" s="1" t="s">
        <v>1140</v>
      </c>
      <c r="C777" s="1" t="s">
        <v>32</v>
      </c>
      <c r="D777" s="1">
        <v>120.0</v>
      </c>
      <c r="E777" s="1" t="s">
        <v>38</v>
      </c>
      <c r="F777" s="5">
        <v>44927.0</v>
      </c>
      <c r="G777" s="1">
        <v>0.0</v>
      </c>
    </row>
    <row r="778">
      <c r="A778" s="1">
        <v>777.0</v>
      </c>
      <c r="B778" s="1" t="s">
        <v>1143</v>
      </c>
      <c r="C778" s="1" t="s">
        <v>40</v>
      </c>
      <c r="D778" s="1">
        <v>50.0</v>
      </c>
      <c r="E778" s="1" t="s">
        <v>38</v>
      </c>
      <c r="F778" s="5">
        <v>44927.0</v>
      </c>
      <c r="G778" s="1">
        <v>5.0</v>
      </c>
    </row>
    <row r="779">
      <c r="A779" s="1">
        <v>778.0</v>
      </c>
      <c r="B779" s="1" t="s">
        <v>1146</v>
      </c>
      <c r="C779" s="1" t="s">
        <v>32</v>
      </c>
      <c r="D779" s="1">
        <v>120.0</v>
      </c>
      <c r="E779" s="1" t="s">
        <v>38</v>
      </c>
      <c r="F779" s="5">
        <v>44927.0</v>
      </c>
      <c r="G779" s="1">
        <v>10.0</v>
      </c>
    </row>
    <row r="780">
      <c r="A780" s="1">
        <v>779.0</v>
      </c>
      <c r="B780" s="1" t="s">
        <v>1147</v>
      </c>
      <c r="C780" s="1" t="s">
        <v>49</v>
      </c>
      <c r="D780" s="1">
        <v>80.0</v>
      </c>
      <c r="E780" s="1" t="s">
        <v>38</v>
      </c>
      <c r="F780" s="5">
        <v>44927.0</v>
      </c>
      <c r="G780" s="1">
        <v>20.0</v>
      </c>
    </row>
    <row r="781">
      <c r="A781" s="1">
        <v>780.0</v>
      </c>
      <c r="B781" s="1" t="s">
        <v>1148</v>
      </c>
      <c r="C781" s="1" t="s">
        <v>37</v>
      </c>
      <c r="D781" s="1">
        <v>250.0</v>
      </c>
      <c r="E781" s="1" t="s">
        <v>38</v>
      </c>
      <c r="F781" s="5">
        <v>44927.0</v>
      </c>
      <c r="G781" s="1">
        <v>0.0</v>
      </c>
    </row>
    <row r="782">
      <c r="A782" s="1">
        <v>781.0</v>
      </c>
      <c r="B782" s="1" t="s">
        <v>1149</v>
      </c>
      <c r="C782" s="1" t="s">
        <v>49</v>
      </c>
      <c r="D782" s="1">
        <v>80.0</v>
      </c>
      <c r="E782" s="1" t="s">
        <v>38</v>
      </c>
      <c r="F782" s="5">
        <v>44927.0</v>
      </c>
      <c r="G782" s="1">
        <v>5.0</v>
      </c>
    </row>
    <row r="783">
      <c r="A783" s="1">
        <v>782.0</v>
      </c>
      <c r="B783" s="1" t="s">
        <v>1150</v>
      </c>
      <c r="C783" s="1" t="s">
        <v>40</v>
      </c>
      <c r="D783" s="1">
        <v>50.0</v>
      </c>
      <c r="E783" s="1" t="s">
        <v>38</v>
      </c>
      <c r="F783" s="5">
        <v>44927.0</v>
      </c>
      <c r="G783" s="1">
        <v>10.0</v>
      </c>
    </row>
    <row r="784">
      <c r="A784" s="1">
        <v>783.0</v>
      </c>
      <c r="B784" s="1" t="s">
        <v>1151</v>
      </c>
      <c r="C784" s="1" t="s">
        <v>32</v>
      </c>
      <c r="D784" s="1">
        <v>120.0</v>
      </c>
      <c r="E784" s="1" t="s">
        <v>38</v>
      </c>
      <c r="F784" s="5">
        <v>44927.0</v>
      </c>
      <c r="G784" s="1">
        <v>20.0</v>
      </c>
    </row>
    <row r="785">
      <c r="A785" s="1">
        <v>784.0</v>
      </c>
      <c r="B785" s="1" t="s">
        <v>1152</v>
      </c>
      <c r="C785" s="1" t="s">
        <v>37</v>
      </c>
      <c r="D785" s="1">
        <v>250.0</v>
      </c>
      <c r="E785" s="1" t="s">
        <v>38</v>
      </c>
      <c r="F785" s="5">
        <v>44927.0</v>
      </c>
      <c r="G785" s="1">
        <v>0.0</v>
      </c>
    </row>
    <row r="786">
      <c r="A786" s="1">
        <v>785.0</v>
      </c>
      <c r="B786" s="1" t="s">
        <v>1153</v>
      </c>
      <c r="C786" s="1" t="s">
        <v>32</v>
      </c>
      <c r="D786" s="1">
        <v>120.0</v>
      </c>
      <c r="E786" s="1" t="s">
        <v>38</v>
      </c>
      <c r="F786" s="5">
        <v>44927.0</v>
      </c>
      <c r="G786" s="1">
        <v>5.0</v>
      </c>
    </row>
    <row r="787">
      <c r="A787" s="1">
        <v>786.0</v>
      </c>
      <c r="B787" s="1" t="s">
        <v>1154</v>
      </c>
      <c r="C787" s="1" t="s">
        <v>49</v>
      </c>
      <c r="D787" s="1">
        <v>80.0</v>
      </c>
      <c r="E787" s="1" t="s">
        <v>45</v>
      </c>
      <c r="F787" s="5">
        <v>44927.0</v>
      </c>
      <c r="G787" s="1">
        <v>10.0</v>
      </c>
    </row>
    <row r="788">
      <c r="A788" s="1">
        <v>787.0</v>
      </c>
      <c r="B788" s="1" t="s">
        <v>1155</v>
      </c>
      <c r="C788" s="1" t="s">
        <v>32</v>
      </c>
      <c r="D788" s="1">
        <v>120.0</v>
      </c>
      <c r="E788" s="1" t="s">
        <v>38</v>
      </c>
      <c r="F788" s="5">
        <v>44927.0</v>
      </c>
      <c r="G788" s="1">
        <v>20.0</v>
      </c>
    </row>
    <row r="789">
      <c r="A789" s="1">
        <v>788.0</v>
      </c>
      <c r="B789" s="1" t="s">
        <v>1158</v>
      </c>
      <c r="C789" s="1" t="s">
        <v>37</v>
      </c>
      <c r="D789" s="1">
        <v>250.0</v>
      </c>
      <c r="E789" s="1" t="s">
        <v>38</v>
      </c>
      <c r="F789" s="5">
        <v>44927.0</v>
      </c>
      <c r="G789" s="1">
        <v>0.0</v>
      </c>
    </row>
    <row r="790">
      <c r="A790" s="1">
        <v>789.0</v>
      </c>
      <c r="B790" s="1" t="s">
        <v>1162</v>
      </c>
      <c r="C790" s="1" t="s">
        <v>49</v>
      </c>
      <c r="D790" s="1">
        <v>80.0</v>
      </c>
      <c r="E790" s="1" t="s">
        <v>38</v>
      </c>
      <c r="F790" s="5">
        <v>44927.0</v>
      </c>
      <c r="G790" s="1">
        <v>5.0</v>
      </c>
    </row>
    <row r="791">
      <c r="A791" s="1">
        <v>790.0</v>
      </c>
      <c r="B791" s="1" t="s">
        <v>1163</v>
      </c>
      <c r="C791" s="1" t="s">
        <v>32</v>
      </c>
      <c r="D791" s="1">
        <v>120.0</v>
      </c>
      <c r="E791" s="1" t="s">
        <v>45</v>
      </c>
      <c r="F791" s="5">
        <v>44927.0</v>
      </c>
      <c r="G791" s="1">
        <v>10.0</v>
      </c>
    </row>
    <row r="792">
      <c r="A792" s="1">
        <v>791.0</v>
      </c>
      <c r="B792" s="1" t="s">
        <v>1164</v>
      </c>
      <c r="C792" s="1" t="s">
        <v>32</v>
      </c>
      <c r="D792" s="1">
        <v>120.0</v>
      </c>
      <c r="E792" s="1" t="s">
        <v>38</v>
      </c>
      <c r="F792" s="5">
        <v>44927.0</v>
      </c>
      <c r="G792" s="1">
        <v>20.0</v>
      </c>
    </row>
    <row r="793">
      <c r="A793" s="1">
        <v>792.0</v>
      </c>
      <c r="B793" s="1" t="s">
        <v>1165</v>
      </c>
      <c r="C793" s="1" t="s">
        <v>49</v>
      </c>
      <c r="D793" s="1">
        <v>80.0</v>
      </c>
      <c r="E793" s="1" t="s">
        <v>45</v>
      </c>
      <c r="F793" s="5">
        <v>44927.0</v>
      </c>
      <c r="G793" s="1">
        <v>0.0</v>
      </c>
    </row>
    <row r="794">
      <c r="A794" s="1">
        <v>793.0</v>
      </c>
      <c r="B794" s="1" t="s">
        <v>1166</v>
      </c>
      <c r="C794" s="1" t="s">
        <v>40</v>
      </c>
      <c r="D794" s="1">
        <v>50.0</v>
      </c>
      <c r="E794" s="1" t="s">
        <v>38</v>
      </c>
      <c r="F794" s="5">
        <v>44927.0</v>
      </c>
      <c r="G794" s="1">
        <v>5.0</v>
      </c>
    </row>
    <row r="795">
      <c r="A795" s="1">
        <v>794.0</v>
      </c>
      <c r="B795" s="1" t="s">
        <v>1167</v>
      </c>
      <c r="C795" s="1" t="s">
        <v>32</v>
      </c>
      <c r="D795" s="1">
        <v>120.0</v>
      </c>
      <c r="E795" s="1" t="s">
        <v>38</v>
      </c>
      <c r="F795" s="5">
        <v>44927.0</v>
      </c>
      <c r="G795" s="1">
        <v>10.0</v>
      </c>
    </row>
    <row r="796">
      <c r="A796" s="1">
        <v>795.0</v>
      </c>
      <c r="B796" s="1" t="s">
        <v>1168</v>
      </c>
      <c r="C796" s="1" t="s">
        <v>32</v>
      </c>
      <c r="D796" s="1">
        <v>120.0</v>
      </c>
      <c r="E796" s="1" t="s">
        <v>45</v>
      </c>
      <c r="F796" s="5">
        <v>44927.0</v>
      </c>
      <c r="G796" s="1">
        <v>20.0</v>
      </c>
    </row>
    <row r="797">
      <c r="A797" s="1">
        <v>796.0</v>
      </c>
      <c r="B797" s="1" t="s">
        <v>1169</v>
      </c>
      <c r="C797" s="1" t="s">
        <v>32</v>
      </c>
      <c r="D797" s="1">
        <v>120.0</v>
      </c>
      <c r="E797" s="1" t="s">
        <v>38</v>
      </c>
      <c r="F797" s="5">
        <v>44927.0</v>
      </c>
      <c r="G797" s="1">
        <v>0.0</v>
      </c>
    </row>
    <row r="798">
      <c r="A798" s="1">
        <v>797.0</v>
      </c>
      <c r="B798" s="1" t="s">
        <v>1170</v>
      </c>
      <c r="C798" s="1" t="s">
        <v>49</v>
      </c>
      <c r="D798" s="1">
        <v>80.0</v>
      </c>
      <c r="E798" s="1" t="s">
        <v>45</v>
      </c>
      <c r="F798" s="5">
        <v>44927.0</v>
      </c>
      <c r="G798" s="1">
        <v>5.0</v>
      </c>
    </row>
    <row r="799">
      <c r="A799" s="1">
        <v>798.0</v>
      </c>
      <c r="B799" s="1" t="s">
        <v>1171</v>
      </c>
      <c r="C799" s="1" t="s">
        <v>32</v>
      </c>
      <c r="D799" s="1">
        <v>120.0</v>
      </c>
      <c r="E799" s="1" t="s">
        <v>38</v>
      </c>
      <c r="F799" s="5">
        <v>44927.0</v>
      </c>
      <c r="G799" s="1">
        <v>10.0</v>
      </c>
    </row>
    <row r="800">
      <c r="A800" s="1">
        <v>799.0</v>
      </c>
      <c r="B800" s="1" t="s">
        <v>1174</v>
      </c>
      <c r="C800" s="1" t="s">
        <v>37</v>
      </c>
      <c r="D800" s="1">
        <v>250.0</v>
      </c>
      <c r="E800" s="1" t="s">
        <v>33</v>
      </c>
      <c r="F800" s="5">
        <v>44927.0</v>
      </c>
      <c r="G800" s="1">
        <v>20.0</v>
      </c>
    </row>
    <row r="801">
      <c r="A801" s="1">
        <v>800.0</v>
      </c>
      <c r="B801" s="1" t="s">
        <v>1177</v>
      </c>
      <c r="C801" s="1" t="s">
        <v>32</v>
      </c>
      <c r="D801" s="1">
        <v>120.0</v>
      </c>
      <c r="E801" s="1" t="s">
        <v>38</v>
      </c>
      <c r="F801" s="5">
        <v>44927.0</v>
      </c>
      <c r="G801" s="1">
        <v>0.0</v>
      </c>
    </row>
    <row r="802">
      <c r="A802" s="1">
        <v>801.0</v>
      </c>
      <c r="B802" s="1" t="s">
        <v>1178</v>
      </c>
      <c r="C802" s="1" t="s">
        <v>49</v>
      </c>
      <c r="D802" s="1">
        <v>80.0</v>
      </c>
      <c r="E802" s="1" t="s">
        <v>38</v>
      </c>
      <c r="F802" s="5">
        <v>44927.0</v>
      </c>
      <c r="G802" s="1">
        <v>5.0</v>
      </c>
    </row>
    <row r="803">
      <c r="A803" s="1">
        <v>802.0</v>
      </c>
      <c r="B803" s="1" t="s">
        <v>1179</v>
      </c>
      <c r="C803" s="1" t="s">
        <v>32</v>
      </c>
      <c r="D803" s="1">
        <v>120.0</v>
      </c>
      <c r="E803" s="1" t="s">
        <v>38</v>
      </c>
      <c r="F803" s="5">
        <v>44927.0</v>
      </c>
      <c r="G803" s="1">
        <v>10.0</v>
      </c>
    </row>
    <row r="804">
      <c r="A804" s="1">
        <v>803.0</v>
      </c>
      <c r="B804" s="1" t="s">
        <v>1180</v>
      </c>
      <c r="C804" s="1" t="s">
        <v>32</v>
      </c>
      <c r="D804" s="1">
        <v>120.0</v>
      </c>
      <c r="E804" s="1" t="s">
        <v>38</v>
      </c>
      <c r="F804" s="5">
        <v>44927.0</v>
      </c>
      <c r="G804" s="1">
        <v>20.0</v>
      </c>
    </row>
    <row r="805">
      <c r="A805" s="1">
        <v>804.0</v>
      </c>
      <c r="B805" s="1" t="s">
        <v>1181</v>
      </c>
      <c r="C805" s="1" t="s">
        <v>32</v>
      </c>
      <c r="D805" s="1">
        <v>120.0</v>
      </c>
      <c r="E805" s="1" t="s">
        <v>38</v>
      </c>
      <c r="F805" s="5">
        <v>44927.0</v>
      </c>
      <c r="G805" s="1">
        <v>0.0</v>
      </c>
    </row>
    <row r="806">
      <c r="A806" s="1">
        <v>805.0</v>
      </c>
      <c r="B806" s="1" t="s">
        <v>1182</v>
      </c>
      <c r="C806" s="1" t="s">
        <v>32</v>
      </c>
      <c r="D806" s="1">
        <v>120.0</v>
      </c>
      <c r="E806" s="1" t="s">
        <v>38</v>
      </c>
      <c r="F806" s="5">
        <v>44927.0</v>
      </c>
      <c r="G806" s="1">
        <v>5.0</v>
      </c>
    </row>
    <row r="807">
      <c r="A807" s="1">
        <v>806.0</v>
      </c>
      <c r="B807" s="1" t="s">
        <v>1183</v>
      </c>
      <c r="C807" s="1" t="s">
        <v>32</v>
      </c>
      <c r="D807" s="1">
        <v>120.0</v>
      </c>
      <c r="E807" s="1" t="s">
        <v>45</v>
      </c>
      <c r="F807" s="5">
        <v>44927.0</v>
      </c>
      <c r="G807" s="1">
        <v>10.0</v>
      </c>
    </row>
    <row r="808">
      <c r="A808" s="1">
        <v>807.0</v>
      </c>
      <c r="B808" s="1" t="s">
        <v>1184</v>
      </c>
      <c r="C808" s="1" t="s">
        <v>49</v>
      </c>
      <c r="D808" s="1">
        <v>80.0</v>
      </c>
      <c r="E808" s="1" t="s">
        <v>38</v>
      </c>
      <c r="F808" s="5">
        <v>44927.0</v>
      </c>
      <c r="G808" s="1">
        <v>20.0</v>
      </c>
    </row>
    <row r="809">
      <c r="A809" s="1">
        <v>808.0</v>
      </c>
      <c r="B809" s="1" t="s">
        <v>1185</v>
      </c>
      <c r="C809" s="1" t="s">
        <v>32</v>
      </c>
      <c r="D809" s="1">
        <v>120.0</v>
      </c>
      <c r="E809" s="1" t="s">
        <v>38</v>
      </c>
      <c r="F809" s="5">
        <v>44927.0</v>
      </c>
      <c r="G809" s="1">
        <v>0.0</v>
      </c>
    </row>
    <row r="810">
      <c r="A810" s="1">
        <v>809.0</v>
      </c>
      <c r="B810" s="1" t="s">
        <v>1188</v>
      </c>
      <c r="C810" s="1" t="s">
        <v>37</v>
      </c>
      <c r="D810" s="1">
        <v>250.0</v>
      </c>
      <c r="E810" s="1" t="s">
        <v>38</v>
      </c>
      <c r="F810" s="5">
        <v>44927.0</v>
      </c>
      <c r="G810" s="1">
        <v>5.0</v>
      </c>
    </row>
    <row r="811">
      <c r="A811" s="1">
        <v>810.0</v>
      </c>
      <c r="B811" s="1" t="s">
        <v>1190</v>
      </c>
      <c r="C811" s="1" t="s">
        <v>37</v>
      </c>
      <c r="D811" s="1">
        <v>250.0</v>
      </c>
      <c r="E811" s="1" t="s">
        <v>38</v>
      </c>
      <c r="F811" s="5">
        <v>44927.0</v>
      </c>
      <c r="G811" s="1">
        <v>10.0</v>
      </c>
    </row>
    <row r="812">
      <c r="A812" s="1">
        <v>811.0</v>
      </c>
      <c r="B812" s="1" t="s">
        <v>1191</v>
      </c>
      <c r="C812" s="1" t="s">
        <v>32</v>
      </c>
      <c r="D812" s="1">
        <v>120.0</v>
      </c>
      <c r="E812" s="1" t="s">
        <v>38</v>
      </c>
      <c r="F812" s="5">
        <v>44927.0</v>
      </c>
      <c r="G812" s="1">
        <v>20.0</v>
      </c>
    </row>
    <row r="813">
      <c r="A813" s="1">
        <v>812.0</v>
      </c>
      <c r="B813" s="1" t="s">
        <v>1192</v>
      </c>
      <c r="C813" s="1" t="s">
        <v>32</v>
      </c>
      <c r="D813" s="1">
        <v>120.0</v>
      </c>
      <c r="E813" s="1" t="s">
        <v>38</v>
      </c>
      <c r="F813" s="5">
        <v>44927.0</v>
      </c>
      <c r="G813" s="1">
        <v>0.0</v>
      </c>
    </row>
    <row r="814">
      <c r="A814" s="1">
        <v>813.0</v>
      </c>
      <c r="B814" s="1" t="s">
        <v>1193</v>
      </c>
      <c r="C814" s="1" t="s">
        <v>32</v>
      </c>
      <c r="D814" s="1">
        <v>120.0</v>
      </c>
      <c r="E814" s="1" t="s">
        <v>45</v>
      </c>
      <c r="F814" s="5">
        <v>44927.0</v>
      </c>
      <c r="G814" s="1">
        <v>5.0</v>
      </c>
    </row>
    <row r="815">
      <c r="A815" s="1">
        <v>814.0</v>
      </c>
      <c r="B815" s="1" t="s">
        <v>1194</v>
      </c>
      <c r="C815" s="1" t="s">
        <v>32</v>
      </c>
      <c r="D815" s="1">
        <v>120.0</v>
      </c>
      <c r="E815" s="1" t="s">
        <v>38</v>
      </c>
      <c r="F815" s="5">
        <v>44927.0</v>
      </c>
      <c r="G815" s="1">
        <v>10.0</v>
      </c>
    </row>
    <row r="816">
      <c r="A816" s="1">
        <v>815.0</v>
      </c>
      <c r="B816" s="1" t="s">
        <v>1195</v>
      </c>
      <c r="C816" s="1" t="s">
        <v>37</v>
      </c>
      <c r="D816" s="1">
        <v>250.0</v>
      </c>
      <c r="E816" s="1" t="s">
        <v>33</v>
      </c>
      <c r="F816" s="5">
        <v>44927.0</v>
      </c>
      <c r="G816" s="1">
        <v>20.0</v>
      </c>
    </row>
    <row r="817">
      <c r="A817" s="1">
        <v>816.0</v>
      </c>
      <c r="B817" s="1" t="s">
        <v>1196</v>
      </c>
      <c r="C817" s="1" t="s">
        <v>49</v>
      </c>
      <c r="D817" s="1">
        <v>80.0</v>
      </c>
      <c r="E817" s="1" t="s">
        <v>38</v>
      </c>
      <c r="F817" s="5">
        <v>44927.0</v>
      </c>
      <c r="G817" s="1">
        <v>0.0</v>
      </c>
    </row>
    <row r="818">
      <c r="A818" s="1">
        <v>817.0</v>
      </c>
      <c r="B818" s="1" t="s">
        <v>1197</v>
      </c>
      <c r="C818" s="1" t="s">
        <v>32</v>
      </c>
      <c r="D818" s="1">
        <v>120.0</v>
      </c>
      <c r="E818" s="1" t="s">
        <v>38</v>
      </c>
      <c r="F818" s="5">
        <v>44927.0</v>
      </c>
      <c r="G818" s="1">
        <v>5.0</v>
      </c>
    </row>
    <row r="819">
      <c r="A819" s="1">
        <v>818.0</v>
      </c>
      <c r="B819" s="1" t="s">
        <v>1199</v>
      </c>
      <c r="C819" s="1" t="s">
        <v>32</v>
      </c>
      <c r="D819" s="1">
        <v>120.0</v>
      </c>
      <c r="E819" s="1" t="s">
        <v>33</v>
      </c>
      <c r="F819" s="5">
        <v>44927.0</v>
      </c>
      <c r="G819" s="1">
        <v>10.0</v>
      </c>
    </row>
    <row r="820">
      <c r="A820" s="1">
        <v>819.0</v>
      </c>
      <c r="B820" s="1" t="s">
        <v>1202</v>
      </c>
      <c r="C820" s="1" t="s">
        <v>32</v>
      </c>
      <c r="D820" s="1">
        <v>120.0</v>
      </c>
      <c r="E820" s="1" t="s">
        <v>33</v>
      </c>
      <c r="F820" s="5">
        <v>44927.0</v>
      </c>
      <c r="G820" s="1">
        <v>20.0</v>
      </c>
    </row>
    <row r="821">
      <c r="A821" s="1">
        <v>820.0</v>
      </c>
      <c r="B821" s="1" t="s">
        <v>1204</v>
      </c>
      <c r="C821" s="1" t="s">
        <v>49</v>
      </c>
      <c r="D821" s="1">
        <v>80.0</v>
      </c>
      <c r="E821" s="1" t="s">
        <v>38</v>
      </c>
      <c r="F821" s="5">
        <v>44927.0</v>
      </c>
      <c r="G821" s="1">
        <v>0.0</v>
      </c>
    </row>
    <row r="822">
      <c r="A822" s="1">
        <v>821.0</v>
      </c>
      <c r="B822" s="1" t="s">
        <v>1205</v>
      </c>
      <c r="C822" s="1" t="s">
        <v>32</v>
      </c>
      <c r="D822" s="1">
        <v>120.0</v>
      </c>
      <c r="E822" s="1" t="s">
        <v>38</v>
      </c>
      <c r="F822" s="5">
        <v>44927.0</v>
      </c>
      <c r="G822" s="1">
        <v>5.0</v>
      </c>
    </row>
    <row r="823">
      <c r="A823" s="1">
        <v>822.0</v>
      </c>
      <c r="B823" s="1" t="s">
        <v>1206</v>
      </c>
      <c r="C823" s="1" t="s">
        <v>40</v>
      </c>
      <c r="D823" s="1">
        <v>50.0</v>
      </c>
      <c r="E823" s="1" t="s">
        <v>38</v>
      </c>
      <c r="F823" s="5">
        <v>44927.0</v>
      </c>
      <c r="G823" s="1">
        <v>10.0</v>
      </c>
    </row>
    <row r="824">
      <c r="A824" s="1">
        <v>823.0</v>
      </c>
      <c r="B824" s="1" t="s">
        <v>1207</v>
      </c>
      <c r="C824" s="1" t="s">
        <v>32</v>
      </c>
      <c r="D824" s="1">
        <v>120.0</v>
      </c>
      <c r="E824" s="1" t="s">
        <v>38</v>
      </c>
      <c r="F824" s="5">
        <v>44927.0</v>
      </c>
      <c r="G824" s="1">
        <v>20.0</v>
      </c>
    </row>
    <row r="825">
      <c r="A825" s="1">
        <v>824.0</v>
      </c>
      <c r="B825" s="1" t="s">
        <v>1208</v>
      </c>
      <c r="C825" s="1" t="s">
        <v>32</v>
      </c>
      <c r="D825" s="1">
        <v>120.0</v>
      </c>
      <c r="E825" s="1" t="s">
        <v>38</v>
      </c>
      <c r="F825" s="5">
        <v>44927.0</v>
      </c>
      <c r="G825" s="1">
        <v>0.0</v>
      </c>
    </row>
    <row r="826">
      <c r="A826" s="1">
        <v>825.0</v>
      </c>
      <c r="B826" s="1" t="s">
        <v>1209</v>
      </c>
      <c r="C826" s="1" t="s">
        <v>32</v>
      </c>
      <c r="D826" s="1">
        <v>120.0</v>
      </c>
      <c r="E826" s="1" t="s">
        <v>45</v>
      </c>
      <c r="F826" s="5">
        <v>44927.0</v>
      </c>
      <c r="G826" s="1">
        <v>5.0</v>
      </c>
    </row>
    <row r="827">
      <c r="A827" s="1">
        <v>826.0</v>
      </c>
      <c r="B827" s="1" t="s">
        <v>1210</v>
      </c>
      <c r="C827" s="1" t="s">
        <v>40</v>
      </c>
      <c r="D827" s="1">
        <v>50.0</v>
      </c>
      <c r="E827" s="1" t="s">
        <v>38</v>
      </c>
      <c r="F827" s="5">
        <v>44927.0</v>
      </c>
      <c r="G827" s="1">
        <v>10.0</v>
      </c>
    </row>
    <row r="828">
      <c r="A828" s="1">
        <v>827.0</v>
      </c>
      <c r="B828" s="1" t="s">
        <v>1211</v>
      </c>
      <c r="C828" s="1" t="s">
        <v>32</v>
      </c>
      <c r="D828" s="1">
        <v>120.0</v>
      </c>
      <c r="E828" s="1" t="s">
        <v>38</v>
      </c>
      <c r="F828" s="5">
        <v>44927.0</v>
      </c>
      <c r="G828" s="1">
        <v>20.0</v>
      </c>
    </row>
    <row r="829">
      <c r="A829" s="1">
        <v>828.0</v>
      </c>
      <c r="B829" s="1" t="s">
        <v>1213</v>
      </c>
      <c r="C829" s="1" t="s">
        <v>49</v>
      </c>
      <c r="D829" s="1">
        <v>80.0</v>
      </c>
      <c r="E829" s="1" t="s">
        <v>33</v>
      </c>
      <c r="F829" s="5">
        <v>44927.0</v>
      </c>
      <c r="G829" s="1">
        <v>0.0</v>
      </c>
    </row>
    <row r="830">
      <c r="A830" s="1">
        <v>829.0</v>
      </c>
      <c r="B830" s="1" t="s">
        <v>1215</v>
      </c>
      <c r="C830" s="1" t="s">
        <v>49</v>
      </c>
      <c r="D830" s="1">
        <v>80.0</v>
      </c>
      <c r="E830" s="1" t="s">
        <v>33</v>
      </c>
      <c r="F830" s="5">
        <v>44927.0</v>
      </c>
      <c r="G830" s="1">
        <v>5.0</v>
      </c>
    </row>
    <row r="831">
      <c r="A831" s="1">
        <v>830.0</v>
      </c>
      <c r="B831" s="1" t="s">
        <v>1217</v>
      </c>
      <c r="C831" s="1" t="s">
        <v>32</v>
      </c>
      <c r="D831" s="1">
        <v>120.0</v>
      </c>
      <c r="E831" s="1" t="s">
        <v>38</v>
      </c>
      <c r="F831" s="5">
        <v>44927.0</v>
      </c>
      <c r="G831" s="1">
        <v>10.0</v>
      </c>
    </row>
    <row r="832">
      <c r="A832" s="1">
        <v>831.0</v>
      </c>
      <c r="B832" s="1" t="s">
        <v>1218</v>
      </c>
      <c r="C832" s="1" t="s">
        <v>32</v>
      </c>
      <c r="D832" s="1">
        <v>120.0</v>
      </c>
      <c r="E832" s="1" t="s">
        <v>38</v>
      </c>
      <c r="F832" s="5">
        <v>44927.0</v>
      </c>
      <c r="G832" s="1">
        <v>20.0</v>
      </c>
    </row>
    <row r="833">
      <c r="A833" s="1">
        <v>832.0</v>
      </c>
      <c r="B833" s="1" t="s">
        <v>1219</v>
      </c>
      <c r="C833" s="1" t="s">
        <v>32</v>
      </c>
      <c r="D833" s="1">
        <v>120.0</v>
      </c>
      <c r="E833" s="1" t="s">
        <v>38</v>
      </c>
      <c r="F833" s="5">
        <v>44927.0</v>
      </c>
      <c r="G833" s="1">
        <v>0.0</v>
      </c>
    </row>
    <row r="834">
      <c r="A834" s="1">
        <v>833.0</v>
      </c>
      <c r="B834" s="1" t="s">
        <v>1220</v>
      </c>
      <c r="C834" s="1" t="s">
        <v>32</v>
      </c>
      <c r="D834" s="1">
        <v>120.0</v>
      </c>
      <c r="E834" s="1" t="s">
        <v>38</v>
      </c>
      <c r="F834" s="5">
        <v>44927.0</v>
      </c>
      <c r="G834" s="1">
        <v>5.0</v>
      </c>
    </row>
    <row r="835">
      <c r="A835" s="1">
        <v>834.0</v>
      </c>
      <c r="B835" s="1" t="s">
        <v>1221</v>
      </c>
      <c r="C835" s="1" t="s">
        <v>49</v>
      </c>
      <c r="D835" s="1">
        <v>80.0</v>
      </c>
      <c r="E835" s="1" t="s">
        <v>38</v>
      </c>
      <c r="F835" s="5">
        <v>44927.0</v>
      </c>
      <c r="G835" s="1">
        <v>10.0</v>
      </c>
    </row>
    <row r="836">
      <c r="A836" s="1">
        <v>835.0</v>
      </c>
      <c r="B836" s="1" t="s">
        <v>1222</v>
      </c>
      <c r="C836" s="1" t="s">
        <v>32</v>
      </c>
      <c r="D836" s="1">
        <v>120.0</v>
      </c>
      <c r="E836" s="1" t="s">
        <v>38</v>
      </c>
      <c r="F836" s="5">
        <v>44927.0</v>
      </c>
      <c r="G836" s="1">
        <v>20.0</v>
      </c>
    </row>
    <row r="837">
      <c r="A837" s="1">
        <v>836.0</v>
      </c>
      <c r="B837" s="1" t="s">
        <v>1223</v>
      </c>
      <c r="C837" s="1" t="s">
        <v>32</v>
      </c>
      <c r="D837" s="1">
        <v>120.0</v>
      </c>
      <c r="E837" s="1" t="s">
        <v>38</v>
      </c>
      <c r="F837" s="5">
        <v>44927.0</v>
      </c>
      <c r="G837" s="1">
        <v>0.0</v>
      </c>
    </row>
    <row r="838">
      <c r="A838" s="1">
        <v>837.0</v>
      </c>
      <c r="B838" s="1" t="s">
        <v>1224</v>
      </c>
      <c r="C838" s="1" t="s">
        <v>37</v>
      </c>
      <c r="D838" s="1">
        <v>250.0</v>
      </c>
      <c r="E838" s="1" t="s">
        <v>38</v>
      </c>
      <c r="F838" s="5">
        <v>44927.0</v>
      </c>
      <c r="G838" s="1">
        <v>5.0</v>
      </c>
    </row>
    <row r="839">
      <c r="A839" s="1">
        <v>838.0</v>
      </c>
      <c r="B839" s="1" t="s">
        <v>1225</v>
      </c>
      <c r="C839" s="1" t="s">
        <v>32</v>
      </c>
      <c r="D839" s="1">
        <v>120.0</v>
      </c>
      <c r="E839" s="1" t="s">
        <v>45</v>
      </c>
      <c r="F839" s="5">
        <v>44927.0</v>
      </c>
      <c r="G839" s="1">
        <v>10.0</v>
      </c>
    </row>
    <row r="840">
      <c r="A840" s="1">
        <v>839.0</v>
      </c>
      <c r="B840" s="1" t="s">
        <v>1229</v>
      </c>
      <c r="C840" s="1" t="s">
        <v>32</v>
      </c>
      <c r="D840" s="1">
        <v>120.0</v>
      </c>
      <c r="E840" s="1" t="s">
        <v>38</v>
      </c>
      <c r="F840" s="5">
        <v>44927.0</v>
      </c>
      <c r="G840" s="1">
        <v>20.0</v>
      </c>
    </row>
    <row r="841">
      <c r="A841" s="1">
        <v>840.0</v>
      </c>
      <c r="B841" s="1" t="s">
        <v>1231</v>
      </c>
      <c r="C841" s="1" t="s">
        <v>32</v>
      </c>
      <c r="D841" s="1">
        <v>120.0</v>
      </c>
      <c r="E841" s="1" t="s">
        <v>38</v>
      </c>
      <c r="F841" s="5">
        <v>44927.0</v>
      </c>
      <c r="G841" s="1">
        <v>0.0</v>
      </c>
    </row>
    <row r="842">
      <c r="A842" s="1">
        <v>841.0</v>
      </c>
      <c r="B842" s="1" t="s">
        <v>1232</v>
      </c>
      <c r="C842" s="1" t="s">
        <v>32</v>
      </c>
      <c r="D842" s="1">
        <v>120.0</v>
      </c>
      <c r="E842" s="1" t="s">
        <v>38</v>
      </c>
      <c r="F842" s="5">
        <v>44927.0</v>
      </c>
      <c r="G842" s="1">
        <v>5.0</v>
      </c>
    </row>
    <row r="843">
      <c r="A843" s="1">
        <v>842.0</v>
      </c>
      <c r="B843" s="1" t="s">
        <v>1233</v>
      </c>
      <c r="C843" s="1" t="s">
        <v>32</v>
      </c>
      <c r="D843" s="1">
        <v>120.0</v>
      </c>
      <c r="E843" s="1" t="s">
        <v>38</v>
      </c>
      <c r="F843" s="5">
        <v>44927.0</v>
      </c>
      <c r="G843" s="1">
        <v>10.0</v>
      </c>
    </row>
    <row r="844">
      <c r="A844" s="1">
        <v>843.0</v>
      </c>
      <c r="B844" s="1" t="s">
        <v>1234</v>
      </c>
      <c r="C844" s="1" t="s">
        <v>32</v>
      </c>
      <c r="D844" s="1">
        <v>120.0</v>
      </c>
      <c r="E844" s="1" t="s">
        <v>38</v>
      </c>
      <c r="F844" s="5">
        <v>44927.0</v>
      </c>
      <c r="G844" s="1">
        <v>20.0</v>
      </c>
    </row>
    <row r="845">
      <c r="A845" s="1">
        <v>844.0</v>
      </c>
      <c r="B845" s="1" t="s">
        <v>1235</v>
      </c>
      <c r="C845" s="1" t="s">
        <v>32</v>
      </c>
      <c r="D845" s="1">
        <v>120.0</v>
      </c>
      <c r="E845" s="1" t="s">
        <v>38</v>
      </c>
      <c r="F845" s="5">
        <v>44927.0</v>
      </c>
      <c r="G845" s="1">
        <v>0.0</v>
      </c>
    </row>
    <row r="846">
      <c r="A846" s="1">
        <v>845.0</v>
      </c>
      <c r="B846" s="1" t="s">
        <v>1236</v>
      </c>
      <c r="C846" s="1" t="s">
        <v>32</v>
      </c>
      <c r="D846" s="1">
        <v>120.0</v>
      </c>
      <c r="E846" s="1" t="s">
        <v>38</v>
      </c>
      <c r="F846" s="5">
        <v>44927.0</v>
      </c>
      <c r="G846" s="1">
        <v>5.0</v>
      </c>
    </row>
    <row r="847">
      <c r="A847" s="1">
        <v>846.0</v>
      </c>
      <c r="B847" s="1" t="s">
        <v>1237</v>
      </c>
      <c r="C847" s="1" t="s">
        <v>49</v>
      </c>
      <c r="D847" s="1">
        <v>80.0</v>
      </c>
      <c r="E847" s="1" t="s">
        <v>38</v>
      </c>
      <c r="F847" s="5">
        <v>44927.0</v>
      </c>
      <c r="G847" s="1">
        <v>10.0</v>
      </c>
    </row>
    <row r="848">
      <c r="A848" s="1">
        <v>847.0</v>
      </c>
      <c r="B848" s="1" t="s">
        <v>1238</v>
      </c>
      <c r="C848" s="1" t="s">
        <v>32</v>
      </c>
      <c r="D848" s="1">
        <v>120.0</v>
      </c>
      <c r="E848" s="1" t="s">
        <v>38</v>
      </c>
      <c r="F848" s="5">
        <v>44927.0</v>
      </c>
      <c r="G848" s="1">
        <v>20.0</v>
      </c>
    </row>
    <row r="849">
      <c r="A849" s="1">
        <v>848.0</v>
      </c>
      <c r="B849" s="1" t="s">
        <v>1239</v>
      </c>
      <c r="C849" s="1" t="s">
        <v>32</v>
      </c>
      <c r="D849" s="1">
        <v>120.0</v>
      </c>
      <c r="E849" s="1" t="s">
        <v>38</v>
      </c>
      <c r="F849" s="5">
        <v>44927.0</v>
      </c>
      <c r="G849" s="1">
        <v>0.0</v>
      </c>
    </row>
    <row r="850">
      <c r="A850" s="1">
        <v>849.0</v>
      </c>
      <c r="B850" s="1" t="s">
        <v>1242</v>
      </c>
      <c r="C850" s="1" t="s">
        <v>49</v>
      </c>
      <c r="D850" s="1">
        <v>80.0</v>
      </c>
      <c r="E850" s="1" t="s">
        <v>38</v>
      </c>
      <c r="F850" s="5">
        <v>44927.0</v>
      </c>
      <c r="G850" s="1">
        <v>5.0</v>
      </c>
    </row>
    <row r="851">
      <c r="A851" s="1">
        <v>850.0</v>
      </c>
      <c r="B851" s="1" t="s">
        <v>1243</v>
      </c>
      <c r="C851" s="1" t="s">
        <v>32</v>
      </c>
      <c r="D851" s="1">
        <v>120.0</v>
      </c>
      <c r="E851" s="1" t="s">
        <v>33</v>
      </c>
      <c r="F851" s="5">
        <v>44927.0</v>
      </c>
      <c r="G851" s="1">
        <v>10.0</v>
      </c>
    </row>
    <row r="852">
      <c r="A852" s="1">
        <v>851.0</v>
      </c>
      <c r="B852" s="1" t="s">
        <v>1244</v>
      </c>
      <c r="C852" s="1" t="s">
        <v>40</v>
      </c>
      <c r="D852" s="1">
        <v>50.0</v>
      </c>
      <c r="E852" s="1" t="s">
        <v>38</v>
      </c>
      <c r="F852" s="5">
        <v>44927.0</v>
      </c>
      <c r="G852" s="1">
        <v>20.0</v>
      </c>
    </row>
    <row r="853">
      <c r="A853" s="1">
        <v>852.0</v>
      </c>
      <c r="B853" s="1" t="s">
        <v>1245</v>
      </c>
      <c r="C853" s="1" t="s">
        <v>32</v>
      </c>
      <c r="D853" s="1">
        <v>120.0</v>
      </c>
      <c r="E853" s="1" t="s">
        <v>38</v>
      </c>
      <c r="F853" s="5">
        <v>44927.0</v>
      </c>
      <c r="G853" s="1">
        <v>0.0</v>
      </c>
    </row>
    <row r="854">
      <c r="A854" s="1">
        <v>853.0</v>
      </c>
      <c r="B854" s="1" t="s">
        <v>1246</v>
      </c>
      <c r="C854" s="1" t="s">
        <v>32</v>
      </c>
      <c r="D854" s="1">
        <v>120.0</v>
      </c>
      <c r="E854" s="1" t="s">
        <v>38</v>
      </c>
      <c r="F854" s="5">
        <v>44927.0</v>
      </c>
      <c r="G854" s="1">
        <v>5.0</v>
      </c>
    </row>
    <row r="855">
      <c r="A855" s="1">
        <v>854.0</v>
      </c>
      <c r="B855" s="1" t="s">
        <v>1247</v>
      </c>
      <c r="C855" s="1" t="s">
        <v>40</v>
      </c>
      <c r="D855" s="1">
        <v>50.0</v>
      </c>
      <c r="E855" s="1" t="s">
        <v>38</v>
      </c>
      <c r="F855" s="5">
        <v>44927.0</v>
      </c>
      <c r="G855" s="1">
        <v>10.0</v>
      </c>
    </row>
    <row r="856">
      <c r="A856" s="1">
        <v>855.0</v>
      </c>
      <c r="B856" s="1" t="s">
        <v>1248</v>
      </c>
      <c r="C856" s="1" t="s">
        <v>32</v>
      </c>
      <c r="D856" s="1">
        <v>120.0</v>
      </c>
      <c r="E856" s="1" t="s">
        <v>38</v>
      </c>
      <c r="F856" s="5">
        <v>44927.0</v>
      </c>
      <c r="G856" s="1">
        <v>20.0</v>
      </c>
    </row>
    <row r="857">
      <c r="A857" s="1">
        <v>856.0</v>
      </c>
      <c r="B857" s="1" t="s">
        <v>1249</v>
      </c>
      <c r="C857" s="1" t="s">
        <v>32</v>
      </c>
      <c r="D857" s="1">
        <v>120.0</v>
      </c>
      <c r="E857" s="1" t="s">
        <v>33</v>
      </c>
      <c r="F857" s="5">
        <v>44927.0</v>
      </c>
      <c r="G857" s="1">
        <v>0.0</v>
      </c>
    </row>
    <row r="858">
      <c r="A858" s="1">
        <v>857.0</v>
      </c>
      <c r="B858" s="1" t="s">
        <v>1250</v>
      </c>
      <c r="C858" s="1" t="s">
        <v>32</v>
      </c>
      <c r="D858" s="1">
        <v>120.0</v>
      </c>
      <c r="E858" s="1" t="s">
        <v>33</v>
      </c>
      <c r="F858" s="5">
        <v>44927.0</v>
      </c>
      <c r="G858" s="1">
        <v>5.0</v>
      </c>
    </row>
    <row r="859">
      <c r="A859" s="1">
        <v>858.0</v>
      </c>
      <c r="B859" s="1" t="s">
        <v>1254</v>
      </c>
      <c r="C859" s="1" t="s">
        <v>40</v>
      </c>
      <c r="D859" s="1">
        <v>50.0</v>
      </c>
      <c r="E859" s="1" t="s">
        <v>38</v>
      </c>
      <c r="F859" s="5">
        <v>44927.0</v>
      </c>
      <c r="G859" s="1">
        <v>10.0</v>
      </c>
    </row>
    <row r="860">
      <c r="A860" s="1">
        <v>859.0</v>
      </c>
      <c r="B860" s="1" t="s">
        <v>1255</v>
      </c>
      <c r="C860" s="1" t="s">
        <v>32</v>
      </c>
      <c r="D860" s="1">
        <v>120.0</v>
      </c>
      <c r="E860" s="1" t="s">
        <v>38</v>
      </c>
      <c r="F860" s="5">
        <v>44927.0</v>
      </c>
      <c r="G860" s="1">
        <v>20.0</v>
      </c>
    </row>
    <row r="861">
      <c r="A861" s="1">
        <v>860.0</v>
      </c>
      <c r="B861" s="1" t="s">
        <v>1256</v>
      </c>
      <c r="C861" s="1" t="s">
        <v>37</v>
      </c>
      <c r="D861" s="1">
        <v>250.0</v>
      </c>
      <c r="E861" s="1" t="s">
        <v>38</v>
      </c>
      <c r="F861" s="5">
        <v>44927.0</v>
      </c>
      <c r="G861" s="1">
        <v>0.0</v>
      </c>
    </row>
    <row r="862">
      <c r="A862" s="1">
        <v>861.0</v>
      </c>
      <c r="B862" s="1" t="s">
        <v>1257</v>
      </c>
      <c r="C862" s="1" t="s">
        <v>49</v>
      </c>
      <c r="D862" s="1">
        <v>80.0</v>
      </c>
      <c r="E862" s="1" t="s">
        <v>45</v>
      </c>
      <c r="F862" s="5">
        <v>44927.0</v>
      </c>
      <c r="G862" s="1">
        <v>5.0</v>
      </c>
    </row>
    <row r="863">
      <c r="A863" s="1">
        <v>862.0</v>
      </c>
      <c r="B863" s="1" t="s">
        <v>1258</v>
      </c>
      <c r="C863" s="1" t="s">
        <v>32</v>
      </c>
      <c r="D863" s="1">
        <v>120.0</v>
      </c>
      <c r="E863" s="1" t="s">
        <v>38</v>
      </c>
      <c r="F863" s="5">
        <v>44927.0</v>
      </c>
      <c r="G863" s="1">
        <v>10.0</v>
      </c>
    </row>
    <row r="864">
      <c r="A864" s="1">
        <v>863.0</v>
      </c>
      <c r="B864" s="1" t="s">
        <v>1259</v>
      </c>
      <c r="C864" s="1" t="s">
        <v>32</v>
      </c>
      <c r="D864" s="1">
        <v>120.0</v>
      </c>
      <c r="E864" s="1" t="s">
        <v>38</v>
      </c>
      <c r="F864" s="5">
        <v>44927.0</v>
      </c>
      <c r="G864" s="1">
        <v>20.0</v>
      </c>
    </row>
    <row r="865">
      <c r="A865" s="1">
        <v>864.0</v>
      </c>
      <c r="B865" s="1" t="s">
        <v>1260</v>
      </c>
      <c r="C865" s="1" t="s">
        <v>32</v>
      </c>
      <c r="D865" s="1">
        <v>120.0</v>
      </c>
      <c r="E865" s="1" t="s">
        <v>38</v>
      </c>
      <c r="F865" s="5">
        <v>44927.0</v>
      </c>
      <c r="G865" s="1">
        <v>0.0</v>
      </c>
    </row>
    <row r="866">
      <c r="A866" s="1">
        <v>865.0</v>
      </c>
      <c r="B866" s="1" t="s">
        <v>1261</v>
      </c>
      <c r="C866" s="1" t="s">
        <v>49</v>
      </c>
      <c r="D866" s="1">
        <v>80.0</v>
      </c>
      <c r="E866" s="1" t="s">
        <v>38</v>
      </c>
      <c r="F866" s="5">
        <v>44927.0</v>
      </c>
      <c r="G866" s="1">
        <v>5.0</v>
      </c>
    </row>
    <row r="867">
      <c r="A867" s="1">
        <v>866.0</v>
      </c>
      <c r="B867" s="1" t="s">
        <v>1266</v>
      </c>
      <c r="C867" s="1" t="s">
        <v>40</v>
      </c>
      <c r="D867" s="1">
        <v>50.0</v>
      </c>
      <c r="E867" s="1" t="s">
        <v>45</v>
      </c>
      <c r="F867" s="5">
        <v>44927.0</v>
      </c>
      <c r="G867" s="1">
        <v>10.0</v>
      </c>
    </row>
    <row r="868">
      <c r="A868" s="1">
        <v>867.0</v>
      </c>
      <c r="B868" s="1" t="s">
        <v>1267</v>
      </c>
      <c r="C868" s="1" t="s">
        <v>32</v>
      </c>
      <c r="D868" s="1">
        <v>120.0</v>
      </c>
      <c r="E868" s="1" t="s">
        <v>38</v>
      </c>
      <c r="F868" s="5">
        <v>44927.0</v>
      </c>
      <c r="G868" s="1">
        <v>20.0</v>
      </c>
    </row>
    <row r="869">
      <c r="A869" s="1">
        <v>868.0</v>
      </c>
      <c r="B869" s="1" t="s">
        <v>1268</v>
      </c>
      <c r="C869" s="1" t="s">
        <v>32</v>
      </c>
      <c r="D869" s="1">
        <v>120.0</v>
      </c>
      <c r="E869" s="1" t="s">
        <v>33</v>
      </c>
      <c r="F869" s="5">
        <v>44927.0</v>
      </c>
      <c r="G869" s="1">
        <v>0.0</v>
      </c>
    </row>
    <row r="870">
      <c r="A870" s="1">
        <v>869.0</v>
      </c>
      <c r="B870" s="1" t="s">
        <v>1269</v>
      </c>
      <c r="C870" s="1" t="s">
        <v>32</v>
      </c>
      <c r="D870" s="1">
        <v>120.0</v>
      </c>
      <c r="E870" s="1" t="s">
        <v>38</v>
      </c>
      <c r="F870" s="5">
        <v>44927.0</v>
      </c>
      <c r="G870" s="1">
        <v>5.0</v>
      </c>
    </row>
    <row r="871">
      <c r="A871" s="1">
        <v>870.0</v>
      </c>
      <c r="B871" s="1" t="s">
        <v>1270</v>
      </c>
      <c r="C871" s="1" t="s">
        <v>32</v>
      </c>
      <c r="D871" s="1">
        <v>120.0</v>
      </c>
      <c r="E871" s="1" t="s">
        <v>38</v>
      </c>
      <c r="F871" s="5">
        <v>44927.0</v>
      </c>
      <c r="G871" s="1">
        <v>10.0</v>
      </c>
    </row>
    <row r="872">
      <c r="A872" s="1">
        <v>871.0</v>
      </c>
      <c r="B872" s="1" t="s">
        <v>1271</v>
      </c>
      <c r="C872" s="1" t="s">
        <v>32</v>
      </c>
      <c r="D872" s="1">
        <v>120.0</v>
      </c>
      <c r="E872" s="1" t="s">
        <v>38</v>
      </c>
      <c r="F872" s="5">
        <v>44927.0</v>
      </c>
      <c r="G872" s="1">
        <v>20.0</v>
      </c>
    </row>
    <row r="873">
      <c r="A873" s="1">
        <v>872.0</v>
      </c>
      <c r="B873" s="1" t="s">
        <v>1272</v>
      </c>
      <c r="C873" s="1" t="s">
        <v>32</v>
      </c>
      <c r="D873" s="1">
        <v>120.0</v>
      </c>
      <c r="E873" s="1" t="s">
        <v>38</v>
      </c>
      <c r="F873" s="5">
        <v>44927.0</v>
      </c>
      <c r="G873" s="1">
        <v>0.0</v>
      </c>
    </row>
    <row r="874">
      <c r="A874" s="1">
        <v>873.0</v>
      </c>
      <c r="B874" s="1" t="s">
        <v>1273</v>
      </c>
      <c r="C874" s="1" t="s">
        <v>32</v>
      </c>
      <c r="D874" s="1">
        <v>120.0</v>
      </c>
      <c r="E874" s="1" t="s">
        <v>38</v>
      </c>
      <c r="F874" s="5">
        <v>44927.0</v>
      </c>
      <c r="G874" s="1">
        <v>5.0</v>
      </c>
    </row>
    <row r="875">
      <c r="A875" s="1">
        <v>874.0</v>
      </c>
      <c r="B875" s="1" t="s">
        <v>1274</v>
      </c>
      <c r="C875" s="1" t="s">
        <v>49</v>
      </c>
      <c r="D875" s="1">
        <v>80.0</v>
      </c>
      <c r="E875" s="1" t="s">
        <v>38</v>
      </c>
      <c r="F875" s="5">
        <v>44927.0</v>
      </c>
      <c r="G875" s="1">
        <v>10.0</v>
      </c>
    </row>
    <row r="876">
      <c r="A876" s="1">
        <v>875.0</v>
      </c>
      <c r="B876" s="1" t="s">
        <v>1275</v>
      </c>
      <c r="C876" s="1" t="s">
        <v>32</v>
      </c>
      <c r="D876" s="1">
        <v>120.0</v>
      </c>
      <c r="E876" s="1" t="s">
        <v>38</v>
      </c>
      <c r="F876" s="5">
        <v>44927.0</v>
      </c>
      <c r="G876" s="1">
        <v>20.0</v>
      </c>
    </row>
    <row r="877">
      <c r="A877" s="1">
        <v>876.0</v>
      </c>
      <c r="B877" s="1" t="s">
        <v>1278</v>
      </c>
      <c r="C877" s="1" t="s">
        <v>32</v>
      </c>
      <c r="D877" s="1">
        <v>120.0</v>
      </c>
      <c r="E877" s="1" t="s">
        <v>45</v>
      </c>
      <c r="F877" s="5">
        <v>44927.0</v>
      </c>
      <c r="G877" s="1">
        <v>0.0</v>
      </c>
    </row>
    <row r="878">
      <c r="A878" s="1">
        <v>877.0</v>
      </c>
      <c r="B878" s="1" t="s">
        <v>1279</v>
      </c>
      <c r="C878" s="1" t="s">
        <v>32</v>
      </c>
      <c r="D878" s="1">
        <v>120.0</v>
      </c>
      <c r="E878" s="1" t="s">
        <v>38</v>
      </c>
      <c r="F878" s="5">
        <v>44927.0</v>
      </c>
      <c r="G878" s="1">
        <v>5.0</v>
      </c>
    </row>
    <row r="879">
      <c r="A879" s="1">
        <v>878.0</v>
      </c>
      <c r="B879" s="1" t="s">
        <v>1280</v>
      </c>
      <c r="C879" s="1" t="s">
        <v>32</v>
      </c>
      <c r="D879" s="1">
        <v>120.0</v>
      </c>
      <c r="E879" s="1" t="s">
        <v>38</v>
      </c>
      <c r="F879" s="5">
        <v>44927.0</v>
      </c>
      <c r="G879" s="1">
        <v>10.0</v>
      </c>
    </row>
    <row r="880">
      <c r="A880" s="1">
        <v>879.0</v>
      </c>
      <c r="B880" s="1" t="s">
        <v>1281</v>
      </c>
      <c r="C880" s="1" t="s">
        <v>32</v>
      </c>
      <c r="D880" s="1">
        <v>120.0</v>
      </c>
      <c r="E880" s="1" t="s">
        <v>38</v>
      </c>
      <c r="F880" s="5">
        <v>44927.0</v>
      </c>
      <c r="G880" s="1">
        <v>20.0</v>
      </c>
    </row>
    <row r="881">
      <c r="A881" s="1">
        <v>880.0</v>
      </c>
      <c r="B881" s="1" t="s">
        <v>1282</v>
      </c>
      <c r="C881" s="1" t="s">
        <v>32</v>
      </c>
      <c r="D881" s="1">
        <v>120.0</v>
      </c>
      <c r="E881" s="1" t="s">
        <v>38</v>
      </c>
      <c r="F881" s="5">
        <v>44927.0</v>
      </c>
      <c r="G881" s="1">
        <v>0.0</v>
      </c>
    </row>
    <row r="882">
      <c r="A882" s="1">
        <v>881.0</v>
      </c>
      <c r="B882" s="1" t="s">
        <v>1283</v>
      </c>
      <c r="C882" s="1" t="s">
        <v>40</v>
      </c>
      <c r="D882" s="1">
        <v>50.0</v>
      </c>
      <c r="E882" s="1" t="s">
        <v>33</v>
      </c>
      <c r="F882" s="5">
        <v>44927.0</v>
      </c>
      <c r="G882" s="1">
        <v>5.0</v>
      </c>
    </row>
    <row r="883">
      <c r="A883" s="1">
        <v>882.0</v>
      </c>
      <c r="B883" s="1" t="s">
        <v>1284</v>
      </c>
      <c r="C883" s="1" t="s">
        <v>37</v>
      </c>
      <c r="D883" s="1">
        <v>250.0</v>
      </c>
      <c r="E883" s="1" t="s">
        <v>45</v>
      </c>
      <c r="F883" s="5">
        <v>44927.0</v>
      </c>
      <c r="G883" s="1">
        <v>10.0</v>
      </c>
    </row>
    <row r="884">
      <c r="A884" s="1">
        <v>883.0</v>
      </c>
      <c r="B884" s="1" t="s">
        <v>1285</v>
      </c>
      <c r="C884" s="1" t="s">
        <v>32</v>
      </c>
      <c r="D884" s="1">
        <v>120.0</v>
      </c>
      <c r="E884" s="1" t="s">
        <v>38</v>
      </c>
      <c r="F884" s="5">
        <v>44927.0</v>
      </c>
      <c r="G884" s="1">
        <v>20.0</v>
      </c>
    </row>
    <row r="885">
      <c r="A885" s="1">
        <v>884.0</v>
      </c>
      <c r="B885" s="1" t="s">
        <v>1286</v>
      </c>
      <c r="C885" s="1" t="s">
        <v>49</v>
      </c>
      <c r="D885" s="1">
        <v>80.0</v>
      </c>
      <c r="E885" s="1" t="s">
        <v>38</v>
      </c>
      <c r="F885" s="5">
        <v>44927.0</v>
      </c>
      <c r="G885" s="1">
        <v>0.0</v>
      </c>
    </row>
    <row r="886">
      <c r="A886" s="1">
        <v>885.0</v>
      </c>
      <c r="B886" s="1" t="s">
        <v>1287</v>
      </c>
      <c r="C886" s="1" t="s">
        <v>32</v>
      </c>
      <c r="D886" s="1">
        <v>120.0</v>
      </c>
      <c r="E886" s="1" t="s">
        <v>38</v>
      </c>
      <c r="F886" s="5">
        <v>44927.0</v>
      </c>
      <c r="G886" s="1">
        <v>5.0</v>
      </c>
    </row>
    <row r="887">
      <c r="A887" s="1">
        <v>886.0</v>
      </c>
      <c r="B887" s="1" t="s">
        <v>1288</v>
      </c>
      <c r="C887" s="1" t="s">
        <v>32</v>
      </c>
      <c r="D887" s="1">
        <v>120.0</v>
      </c>
      <c r="E887" s="1" t="s">
        <v>33</v>
      </c>
      <c r="F887" s="5">
        <v>44927.0</v>
      </c>
      <c r="G887" s="1">
        <v>10.0</v>
      </c>
    </row>
    <row r="888">
      <c r="A888" s="1">
        <v>887.0</v>
      </c>
      <c r="B888" s="1" t="s">
        <v>1291</v>
      </c>
      <c r="C888" s="1" t="s">
        <v>49</v>
      </c>
      <c r="D888" s="1">
        <v>80.0</v>
      </c>
      <c r="E888" s="1" t="s">
        <v>38</v>
      </c>
      <c r="F888" s="5">
        <v>44927.0</v>
      </c>
      <c r="G888" s="1">
        <v>20.0</v>
      </c>
    </row>
    <row r="889">
      <c r="A889" s="1">
        <v>888.0</v>
      </c>
      <c r="B889" s="1" t="s">
        <v>1292</v>
      </c>
      <c r="C889" s="1" t="s">
        <v>49</v>
      </c>
      <c r="D889" s="1">
        <v>80.0</v>
      </c>
      <c r="E889" s="1" t="s">
        <v>45</v>
      </c>
      <c r="F889" s="5">
        <v>44927.0</v>
      </c>
      <c r="G889" s="1">
        <v>0.0</v>
      </c>
    </row>
    <row r="890">
      <c r="A890" s="1">
        <v>889.0</v>
      </c>
      <c r="B890" s="1" t="s">
        <v>1293</v>
      </c>
      <c r="C890" s="1" t="s">
        <v>40</v>
      </c>
      <c r="D890" s="1">
        <v>50.0</v>
      </c>
      <c r="E890" s="1" t="s">
        <v>38</v>
      </c>
      <c r="F890" s="5">
        <v>44927.0</v>
      </c>
      <c r="G890" s="1">
        <v>5.0</v>
      </c>
    </row>
    <row r="891">
      <c r="A891" s="1">
        <v>890.0</v>
      </c>
      <c r="B891" s="1" t="s">
        <v>1294</v>
      </c>
      <c r="C891" s="1" t="s">
        <v>32</v>
      </c>
      <c r="D891" s="1">
        <v>120.0</v>
      </c>
      <c r="E891" s="1" t="s">
        <v>38</v>
      </c>
      <c r="F891" s="5">
        <v>44927.0</v>
      </c>
      <c r="G891" s="1">
        <v>10.0</v>
      </c>
    </row>
    <row r="892">
      <c r="A892" s="1">
        <v>891.0</v>
      </c>
      <c r="B892" s="1" t="s">
        <v>1295</v>
      </c>
      <c r="C892" s="1" t="s">
        <v>49</v>
      </c>
      <c r="D892" s="1">
        <v>80.0</v>
      </c>
      <c r="E892" s="1" t="s">
        <v>38</v>
      </c>
      <c r="F892" s="5">
        <v>44927.0</v>
      </c>
      <c r="G892" s="1">
        <v>20.0</v>
      </c>
    </row>
    <row r="893">
      <c r="A893" s="1">
        <v>892.0</v>
      </c>
      <c r="B893" s="1" t="s">
        <v>1296</v>
      </c>
      <c r="C893" s="1" t="s">
        <v>37</v>
      </c>
      <c r="D893" s="1">
        <v>250.0</v>
      </c>
      <c r="E893" s="1" t="s">
        <v>38</v>
      </c>
      <c r="F893" s="5">
        <v>44927.0</v>
      </c>
      <c r="G893" s="1">
        <v>0.0</v>
      </c>
    </row>
    <row r="894">
      <c r="A894" s="1">
        <v>893.0</v>
      </c>
      <c r="B894" s="1" t="s">
        <v>1297</v>
      </c>
      <c r="C894" s="1" t="s">
        <v>32</v>
      </c>
      <c r="D894" s="1">
        <v>120.0</v>
      </c>
      <c r="E894" s="1" t="s">
        <v>38</v>
      </c>
      <c r="F894" s="5">
        <v>44927.0</v>
      </c>
      <c r="G894" s="1">
        <v>5.0</v>
      </c>
    </row>
    <row r="895">
      <c r="A895" s="1">
        <v>894.0</v>
      </c>
      <c r="B895" s="1" t="s">
        <v>1298</v>
      </c>
      <c r="C895" s="1" t="s">
        <v>32</v>
      </c>
      <c r="D895" s="1">
        <v>120.0</v>
      </c>
      <c r="E895" s="1" t="s">
        <v>45</v>
      </c>
      <c r="F895" s="5">
        <v>44927.0</v>
      </c>
      <c r="G895" s="1">
        <v>10.0</v>
      </c>
    </row>
    <row r="896">
      <c r="A896" s="1">
        <v>895.0</v>
      </c>
      <c r="B896" s="1" t="s">
        <v>1299</v>
      </c>
      <c r="C896" s="1" t="s">
        <v>32</v>
      </c>
      <c r="D896" s="1">
        <v>120.0</v>
      </c>
      <c r="E896" s="1" t="s">
        <v>38</v>
      </c>
      <c r="F896" s="5">
        <v>44927.0</v>
      </c>
      <c r="G896" s="1">
        <v>20.0</v>
      </c>
    </row>
    <row r="897">
      <c r="A897" s="1">
        <v>896.0</v>
      </c>
      <c r="B897" s="1" t="s">
        <v>1300</v>
      </c>
      <c r="C897" s="1" t="s">
        <v>49</v>
      </c>
      <c r="D897" s="1">
        <v>80.0</v>
      </c>
      <c r="E897" s="1" t="s">
        <v>38</v>
      </c>
      <c r="F897" s="5">
        <v>44927.0</v>
      </c>
      <c r="G897" s="1">
        <v>0.0</v>
      </c>
    </row>
    <row r="898">
      <c r="A898" s="1">
        <v>897.0</v>
      </c>
      <c r="B898" s="1" t="s">
        <v>1301</v>
      </c>
      <c r="C898" s="1" t="s">
        <v>32</v>
      </c>
      <c r="D898" s="1">
        <v>120.0</v>
      </c>
      <c r="E898" s="1" t="s">
        <v>38</v>
      </c>
      <c r="F898" s="5">
        <v>44927.0</v>
      </c>
      <c r="G898" s="1">
        <v>5.0</v>
      </c>
    </row>
    <row r="899">
      <c r="A899" s="1">
        <v>898.0</v>
      </c>
      <c r="B899" s="1" t="s">
        <v>1304</v>
      </c>
      <c r="C899" s="1" t="s">
        <v>32</v>
      </c>
      <c r="D899" s="1">
        <v>120.0</v>
      </c>
      <c r="E899" s="1" t="s">
        <v>38</v>
      </c>
      <c r="F899" s="5">
        <v>44927.0</v>
      </c>
      <c r="G899" s="1">
        <v>10.0</v>
      </c>
    </row>
    <row r="900">
      <c r="A900" s="1">
        <v>899.0</v>
      </c>
      <c r="B900" s="1" t="s">
        <v>1307</v>
      </c>
      <c r="C900" s="1" t="s">
        <v>32</v>
      </c>
      <c r="D900" s="1">
        <v>120.0</v>
      </c>
      <c r="E900" s="1" t="s">
        <v>38</v>
      </c>
      <c r="F900" s="5">
        <v>44927.0</v>
      </c>
      <c r="G900" s="1">
        <v>20.0</v>
      </c>
    </row>
    <row r="901">
      <c r="A901" s="1">
        <v>900.0</v>
      </c>
      <c r="B901" s="1" t="s">
        <v>1308</v>
      </c>
      <c r="C901" s="1" t="s">
        <v>32</v>
      </c>
      <c r="D901" s="1">
        <v>120.0</v>
      </c>
      <c r="E901" s="1" t="s">
        <v>45</v>
      </c>
      <c r="F901" s="5">
        <v>44927.0</v>
      </c>
      <c r="G901" s="1">
        <v>0.0</v>
      </c>
    </row>
    <row r="902">
      <c r="A902" s="1">
        <v>901.0</v>
      </c>
      <c r="B902" s="1" t="s">
        <v>1309</v>
      </c>
      <c r="C902" s="1" t="s">
        <v>32</v>
      </c>
      <c r="D902" s="1">
        <v>120.0</v>
      </c>
      <c r="E902" s="1" t="s">
        <v>38</v>
      </c>
      <c r="F902" s="5">
        <v>44927.0</v>
      </c>
      <c r="G902" s="1">
        <v>5.0</v>
      </c>
    </row>
    <row r="903">
      <c r="A903" s="1">
        <v>902.0</v>
      </c>
      <c r="B903" s="1" t="s">
        <v>1310</v>
      </c>
      <c r="C903" s="1" t="s">
        <v>32</v>
      </c>
      <c r="D903" s="1">
        <v>120.0</v>
      </c>
      <c r="E903" s="1" t="s">
        <v>45</v>
      </c>
      <c r="F903" s="5">
        <v>44927.0</v>
      </c>
      <c r="G903" s="1">
        <v>10.0</v>
      </c>
    </row>
    <row r="904">
      <c r="A904" s="1">
        <v>903.0</v>
      </c>
      <c r="B904" s="1" t="s">
        <v>1311</v>
      </c>
      <c r="C904" s="1" t="s">
        <v>32</v>
      </c>
      <c r="D904" s="1">
        <v>120.0</v>
      </c>
      <c r="E904" s="1" t="s">
        <v>45</v>
      </c>
      <c r="F904" s="5">
        <v>44927.0</v>
      </c>
      <c r="G904" s="1">
        <v>20.0</v>
      </c>
    </row>
    <row r="905">
      <c r="A905" s="1">
        <v>904.0</v>
      </c>
      <c r="B905" s="1" t="s">
        <v>1312</v>
      </c>
      <c r="C905" s="1" t="s">
        <v>49</v>
      </c>
      <c r="D905" s="1">
        <v>80.0</v>
      </c>
      <c r="E905" s="1" t="s">
        <v>45</v>
      </c>
      <c r="F905" s="5">
        <v>44927.0</v>
      </c>
      <c r="G905" s="1">
        <v>0.0</v>
      </c>
    </row>
    <row r="906">
      <c r="A906" s="1">
        <v>905.0</v>
      </c>
      <c r="B906" s="1" t="s">
        <v>1313</v>
      </c>
      <c r="C906" s="1" t="s">
        <v>40</v>
      </c>
      <c r="D906" s="1">
        <v>50.0</v>
      </c>
      <c r="E906" s="1" t="s">
        <v>38</v>
      </c>
      <c r="F906" s="5">
        <v>44927.0</v>
      </c>
      <c r="G906" s="1">
        <v>5.0</v>
      </c>
    </row>
    <row r="907">
      <c r="A907" s="1">
        <v>906.0</v>
      </c>
      <c r="B907" s="1" t="s">
        <v>1314</v>
      </c>
      <c r="C907" s="1" t="s">
        <v>32</v>
      </c>
      <c r="D907" s="1">
        <v>120.0</v>
      </c>
      <c r="E907" s="1" t="s">
        <v>45</v>
      </c>
      <c r="F907" s="5">
        <v>44927.0</v>
      </c>
      <c r="G907" s="1">
        <v>10.0</v>
      </c>
    </row>
    <row r="908">
      <c r="A908" s="1">
        <v>907.0</v>
      </c>
      <c r="B908" s="1" t="s">
        <v>1315</v>
      </c>
      <c r="C908" s="1" t="s">
        <v>49</v>
      </c>
      <c r="D908" s="1">
        <v>80.0</v>
      </c>
      <c r="E908" s="1" t="s">
        <v>38</v>
      </c>
      <c r="F908" s="5">
        <v>44927.0</v>
      </c>
      <c r="G908" s="1">
        <v>20.0</v>
      </c>
    </row>
    <row r="909">
      <c r="A909" s="1">
        <v>908.0</v>
      </c>
      <c r="B909" s="1" t="s">
        <v>1316</v>
      </c>
      <c r="C909" s="1" t="s">
        <v>32</v>
      </c>
      <c r="D909" s="1">
        <v>120.0</v>
      </c>
      <c r="E909" s="1" t="s">
        <v>38</v>
      </c>
      <c r="F909" s="5">
        <v>44927.0</v>
      </c>
      <c r="G909" s="1">
        <v>0.0</v>
      </c>
    </row>
    <row r="910">
      <c r="A910" s="1">
        <v>909.0</v>
      </c>
      <c r="B910" s="1" t="s">
        <v>1320</v>
      </c>
      <c r="C910" s="1" t="s">
        <v>40</v>
      </c>
      <c r="D910" s="1">
        <v>50.0</v>
      </c>
      <c r="E910" s="1" t="s">
        <v>38</v>
      </c>
      <c r="F910" s="5">
        <v>44927.0</v>
      </c>
      <c r="G910" s="1">
        <v>5.0</v>
      </c>
    </row>
    <row r="911">
      <c r="A911" s="1">
        <v>910.0</v>
      </c>
      <c r="B911" s="1" t="s">
        <v>1322</v>
      </c>
      <c r="C911" s="1" t="s">
        <v>49</v>
      </c>
      <c r="D911" s="1">
        <v>80.0</v>
      </c>
      <c r="E911" s="1" t="s">
        <v>38</v>
      </c>
      <c r="F911" s="5">
        <v>44927.0</v>
      </c>
      <c r="G911" s="1">
        <v>10.0</v>
      </c>
    </row>
    <row r="912">
      <c r="A912" s="1">
        <v>911.0</v>
      </c>
      <c r="B912" s="1" t="s">
        <v>1323</v>
      </c>
      <c r="C912" s="1" t="s">
        <v>32</v>
      </c>
      <c r="D912" s="1">
        <v>120.0</v>
      </c>
      <c r="E912" s="1" t="s">
        <v>38</v>
      </c>
      <c r="F912" s="5">
        <v>44927.0</v>
      </c>
      <c r="G912" s="1">
        <v>20.0</v>
      </c>
    </row>
    <row r="913">
      <c r="A913" s="1">
        <v>912.0</v>
      </c>
      <c r="B913" s="1" t="s">
        <v>1324</v>
      </c>
      <c r="C913" s="1" t="s">
        <v>37</v>
      </c>
      <c r="D913" s="1">
        <v>250.0</v>
      </c>
      <c r="E913" s="1" t="s">
        <v>38</v>
      </c>
      <c r="F913" s="5">
        <v>44927.0</v>
      </c>
      <c r="G913" s="1">
        <v>0.0</v>
      </c>
    </row>
    <row r="914">
      <c r="A914" s="1">
        <v>913.0</v>
      </c>
      <c r="B914" s="1" t="s">
        <v>1325</v>
      </c>
      <c r="C914" s="1" t="s">
        <v>32</v>
      </c>
      <c r="D914" s="1">
        <v>120.0</v>
      </c>
      <c r="E914" s="1" t="s">
        <v>38</v>
      </c>
      <c r="F914" s="5">
        <v>44927.0</v>
      </c>
      <c r="G914" s="1">
        <v>5.0</v>
      </c>
    </row>
    <row r="915">
      <c r="A915" s="1">
        <v>914.0</v>
      </c>
      <c r="B915" s="1" t="s">
        <v>1326</v>
      </c>
      <c r="C915" s="1" t="s">
        <v>49</v>
      </c>
      <c r="D915" s="1">
        <v>80.0</v>
      </c>
      <c r="E915" s="1" t="s">
        <v>38</v>
      </c>
      <c r="F915" s="5">
        <v>44927.0</v>
      </c>
      <c r="G915" s="1">
        <v>10.0</v>
      </c>
    </row>
    <row r="916">
      <c r="A916" s="1">
        <v>915.0</v>
      </c>
      <c r="B916" s="1" t="s">
        <v>1327</v>
      </c>
      <c r="C916" s="1" t="s">
        <v>32</v>
      </c>
      <c r="D916" s="1">
        <v>120.0</v>
      </c>
      <c r="E916" s="1" t="s">
        <v>38</v>
      </c>
      <c r="F916" s="5">
        <v>44927.0</v>
      </c>
      <c r="G916" s="1">
        <v>20.0</v>
      </c>
    </row>
    <row r="917">
      <c r="A917" s="1">
        <v>916.0</v>
      </c>
      <c r="B917" s="1" t="s">
        <v>1328</v>
      </c>
      <c r="C917" s="1" t="s">
        <v>49</v>
      </c>
      <c r="D917" s="1">
        <v>80.0</v>
      </c>
      <c r="E917" s="1" t="s">
        <v>33</v>
      </c>
      <c r="F917" s="5">
        <v>44927.0</v>
      </c>
      <c r="G917" s="1">
        <v>0.0</v>
      </c>
    </row>
    <row r="918">
      <c r="A918" s="1">
        <v>917.0</v>
      </c>
      <c r="B918" s="1" t="s">
        <v>1329</v>
      </c>
      <c r="C918" s="1" t="s">
        <v>32</v>
      </c>
      <c r="D918" s="1">
        <v>120.0</v>
      </c>
      <c r="E918" s="1" t="s">
        <v>38</v>
      </c>
      <c r="F918" s="5">
        <v>44927.0</v>
      </c>
      <c r="G918" s="1">
        <v>5.0</v>
      </c>
    </row>
    <row r="919">
      <c r="A919" s="1">
        <v>918.0</v>
      </c>
      <c r="B919" s="1" t="s">
        <v>1330</v>
      </c>
      <c r="C919" s="1" t="s">
        <v>49</v>
      </c>
      <c r="D919" s="1">
        <v>80.0</v>
      </c>
      <c r="E919" s="1" t="s">
        <v>38</v>
      </c>
      <c r="F919" s="5">
        <v>44927.0</v>
      </c>
      <c r="G919" s="1">
        <v>10.0</v>
      </c>
    </row>
    <row r="920">
      <c r="A920" s="1">
        <v>919.0</v>
      </c>
      <c r="B920" s="1" t="s">
        <v>1331</v>
      </c>
      <c r="C920" s="1" t="s">
        <v>32</v>
      </c>
      <c r="D920" s="1">
        <v>120.0</v>
      </c>
      <c r="E920" s="1" t="s">
        <v>38</v>
      </c>
      <c r="F920" s="5">
        <v>44927.0</v>
      </c>
      <c r="G920" s="1">
        <v>20.0</v>
      </c>
    </row>
    <row r="921">
      <c r="A921" s="1">
        <v>920.0</v>
      </c>
      <c r="B921" s="1" t="s">
        <v>1334</v>
      </c>
      <c r="C921" s="1" t="s">
        <v>32</v>
      </c>
      <c r="D921" s="1">
        <v>120.0</v>
      </c>
      <c r="E921" s="1" t="s">
        <v>38</v>
      </c>
      <c r="F921" s="5">
        <v>44927.0</v>
      </c>
      <c r="G921" s="1">
        <v>0.0</v>
      </c>
    </row>
    <row r="922">
      <c r="A922" s="1">
        <v>921.0</v>
      </c>
      <c r="B922" s="1" t="s">
        <v>1335</v>
      </c>
      <c r="C922" s="1" t="s">
        <v>32</v>
      </c>
      <c r="D922" s="1">
        <v>120.0</v>
      </c>
      <c r="E922" s="1" t="s">
        <v>45</v>
      </c>
      <c r="F922" s="5">
        <v>44927.0</v>
      </c>
      <c r="G922" s="1">
        <v>5.0</v>
      </c>
    </row>
    <row r="923">
      <c r="A923" s="1">
        <v>922.0</v>
      </c>
      <c r="B923" s="1" t="s">
        <v>1336</v>
      </c>
      <c r="C923" s="1" t="s">
        <v>32</v>
      </c>
      <c r="D923" s="1">
        <v>120.0</v>
      </c>
      <c r="E923" s="1" t="s">
        <v>38</v>
      </c>
      <c r="F923" s="5">
        <v>44927.0</v>
      </c>
      <c r="G923" s="1">
        <v>10.0</v>
      </c>
    </row>
    <row r="924">
      <c r="A924" s="1">
        <v>923.0</v>
      </c>
      <c r="B924" s="1" t="s">
        <v>1337</v>
      </c>
      <c r="C924" s="1" t="s">
        <v>32</v>
      </c>
      <c r="D924" s="1">
        <v>120.0</v>
      </c>
      <c r="E924" s="1" t="s">
        <v>38</v>
      </c>
      <c r="F924" s="5">
        <v>44927.0</v>
      </c>
      <c r="G924" s="1">
        <v>20.0</v>
      </c>
    </row>
    <row r="925">
      <c r="A925" s="1">
        <v>924.0</v>
      </c>
      <c r="B925" s="1" t="s">
        <v>1338</v>
      </c>
      <c r="C925" s="1" t="s">
        <v>32</v>
      </c>
      <c r="D925" s="1">
        <v>120.0</v>
      </c>
      <c r="E925" s="1" t="s">
        <v>38</v>
      </c>
      <c r="F925" s="5">
        <v>44927.0</v>
      </c>
      <c r="G925" s="1">
        <v>0.0</v>
      </c>
    </row>
    <row r="926">
      <c r="A926" s="1">
        <v>925.0</v>
      </c>
      <c r="B926" s="1" t="s">
        <v>1339</v>
      </c>
      <c r="C926" s="1" t="s">
        <v>32</v>
      </c>
      <c r="D926" s="1">
        <v>120.0</v>
      </c>
      <c r="E926" s="1" t="s">
        <v>38</v>
      </c>
      <c r="F926" s="5">
        <v>44927.0</v>
      </c>
      <c r="G926" s="1">
        <v>5.0</v>
      </c>
    </row>
    <row r="927">
      <c r="A927" s="1">
        <v>926.0</v>
      </c>
      <c r="B927" s="1" t="s">
        <v>1340</v>
      </c>
      <c r="C927" s="1" t="s">
        <v>32</v>
      </c>
      <c r="D927" s="1">
        <v>120.0</v>
      </c>
      <c r="E927" s="1" t="s">
        <v>38</v>
      </c>
      <c r="F927" s="5">
        <v>44927.0</v>
      </c>
      <c r="G927" s="1">
        <v>10.0</v>
      </c>
    </row>
    <row r="928">
      <c r="A928" s="1">
        <v>927.0</v>
      </c>
      <c r="B928" s="1" t="s">
        <v>1341</v>
      </c>
      <c r="C928" s="1" t="s">
        <v>32</v>
      </c>
      <c r="D928" s="1">
        <v>120.0</v>
      </c>
      <c r="E928" s="1" t="s">
        <v>38</v>
      </c>
      <c r="F928" s="5">
        <v>44927.0</v>
      </c>
      <c r="G928" s="1">
        <v>20.0</v>
      </c>
    </row>
    <row r="929">
      <c r="A929" s="1">
        <v>928.0</v>
      </c>
      <c r="B929" s="1" t="s">
        <v>1342</v>
      </c>
      <c r="C929" s="1" t="s">
        <v>32</v>
      </c>
      <c r="D929" s="1">
        <v>120.0</v>
      </c>
      <c r="E929" s="1" t="s">
        <v>38</v>
      </c>
      <c r="F929" s="5">
        <v>44927.0</v>
      </c>
      <c r="G929" s="1">
        <v>0.0</v>
      </c>
    </row>
    <row r="930">
      <c r="A930" s="1">
        <v>929.0</v>
      </c>
      <c r="B930" s="1" t="s">
        <v>1343</v>
      </c>
      <c r="C930" s="1" t="s">
        <v>40</v>
      </c>
      <c r="D930" s="1">
        <v>50.0</v>
      </c>
      <c r="E930" s="1" t="s">
        <v>38</v>
      </c>
      <c r="F930" s="5">
        <v>44927.0</v>
      </c>
      <c r="G930" s="1">
        <v>5.0</v>
      </c>
    </row>
    <row r="931">
      <c r="A931" s="1">
        <v>930.0</v>
      </c>
      <c r="B931" s="1" t="s">
        <v>1344</v>
      </c>
      <c r="C931" s="1" t="s">
        <v>32</v>
      </c>
      <c r="D931" s="1">
        <v>120.0</v>
      </c>
      <c r="E931" s="1" t="s">
        <v>45</v>
      </c>
      <c r="F931" s="5">
        <v>44927.0</v>
      </c>
      <c r="G931" s="1">
        <v>10.0</v>
      </c>
    </row>
    <row r="932">
      <c r="A932" s="1">
        <v>931.0</v>
      </c>
      <c r="B932" s="1" t="s">
        <v>1345</v>
      </c>
      <c r="C932" s="1" t="s">
        <v>32</v>
      </c>
      <c r="D932" s="1">
        <v>120.0</v>
      </c>
      <c r="E932" s="1" t="s">
        <v>45</v>
      </c>
      <c r="F932" s="5">
        <v>44927.0</v>
      </c>
      <c r="G932" s="1">
        <v>20.0</v>
      </c>
    </row>
    <row r="933">
      <c r="A933" s="1">
        <v>932.0</v>
      </c>
      <c r="B933" s="1" t="s">
        <v>1346</v>
      </c>
      <c r="C933" s="1" t="s">
        <v>37</v>
      </c>
      <c r="D933" s="1">
        <v>250.0</v>
      </c>
      <c r="E933" s="1" t="s">
        <v>45</v>
      </c>
      <c r="F933" s="5">
        <v>44927.0</v>
      </c>
      <c r="G933" s="1">
        <v>0.0</v>
      </c>
    </row>
    <row r="934">
      <c r="A934" s="1">
        <v>933.0</v>
      </c>
      <c r="B934" s="1" t="s">
        <v>1350</v>
      </c>
      <c r="C934" s="1" t="s">
        <v>32</v>
      </c>
      <c r="D934" s="1">
        <v>120.0</v>
      </c>
      <c r="E934" s="1" t="s">
        <v>38</v>
      </c>
      <c r="F934" s="5">
        <v>44927.0</v>
      </c>
      <c r="G934" s="1">
        <v>5.0</v>
      </c>
    </row>
    <row r="935">
      <c r="A935" s="1">
        <v>934.0</v>
      </c>
      <c r="B935" s="1" t="s">
        <v>1351</v>
      </c>
      <c r="C935" s="1" t="s">
        <v>32</v>
      </c>
      <c r="D935" s="1">
        <v>120.0</v>
      </c>
      <c r="E935" s="1" t="s">
        <v>38</v>
      </c>
      <c r="F935" s="5">
        <v>44927.0</v>
      </c>
      <c r="G935" s="1">
        <v>10.0</v>
      </c>
    </row>
    <row r="936">
      <c r="A936" s="1">
        <v>935.0</v>
      </c>
      <c r="B936" s="1" t="s">
        <v>1352</v>
      </c>
      <c r="C936" s="1" t="s">
        <v>32</v>
      </c>
      <c r="D936" s="1">
        <v>120.0</v>
      </c>
      <c r="E936" s="1" t="s">
        <v>38</v>
      </c>
      <c r="F936" s="5">
        <v>44927.0</v>
      </c>
      <c r="G936" s="1">
        <v>20.0</v>
      </c>
    </row>
    <row r="937">
      <c r="A937" s="1">
        <v>936.0</v>
      </c>
      <c r="B937" s="1" t="s">
        <v>1353</v>
      </c>
      <c r="C937" s="1" t="s">
        <v>32</v>
      </c>
      <c r="D937" s="1">
        <v>120.0</v>
      </c>
      <c r="E937" s="1" t="s">
        <v>38</v>
      </c>
      <c r="F937" s="5">
        <v>44927.0</v>
      </c>
      <c r="G937" s="1">
        <v>0.0</v>
      </c>
    </row>
    <row r="938">
      <c r="A938" s="1">
        <v>937.0</v>
      </c>
      <c r="B938" s="1" t="s">
        <v>1354</v>
      </c>
      <c r="C938" s="1" t="s">
        <v>32</v>
      </c>
      <c r="D938" s="1">
        <v>120.0</v>
      </c>
      <c r="E938" s="1" t="s">
        <v>38</v>
      </c>
      <c r="F938" s="5">
        <v>44927.0</v>
      </c>
      <c r="G938" s="1">
        <v>5.0</v>
      </c>
    </row>
    <row r="939">
      <c r="A939" s="1">
        <v>938.0</v>
      </c>
      <c r="B939" s="1" t="s">
        <v>1355</v>
      </c>
      <c r="C939" s="1" t="s">
        <v>32</v>
      </c>
      <c r="D939" s="1">
        <v>120.0</v>
      </c>
      <c r="E939" s="1" t="s">
        <v>33</v>
      </c>
      <c r="F939" s="5">
        <v>44927.0</v>
      </c>
      <c r="G939" s="1">
        <v>10.0</v>
      </c>
    </row>
    <row r="940">
      <c r="A940" s="1">
        <v>939.0</v>
      </c>
      <c r="B940" s="1" t="s">
        <v>1356</v>
      </c>
      <c r="C940" s="1" t="s">
        <v>37</v>
      </c>
      <c r="D940" s="1">
        <v>250.0</v>
      </c>
      <c r="E940" s="1" t="s">
        <v>38</v>
      </c>
      <c r="F940" s="5">
        <v>44927.0</v>
      </c>
      <c r="G940" s="1">
        <v>20.0</v>
      </c>
    </row>
    <row r="941">
      <c r="A941" s="1">
        <v>940.0</v>
      </c>
      <c r="B941" s="1" t="s">
        <v>1357</v>
      </c>
      <c r="C941" s="1" t="s">
        <v>49</v>
      </c>
      <c r="D941" s="1">
        <v>80.0</v>
      </c>
      <c r="E941" s="1" t="s">
        <v>38</v>
      </c>
      <c r="F941" s="5">
        <v>44927.0</v>
      </c>
      <c r="G941" s="1">
        <v>0.0</v>
      </c>
    </row>
    <row r="942">
      <c r="A942" s="1">
        <v>941.0</v>
      </c>
      <c r="B942" s="1" t="s">
        <v>1358</v>
      </c>
      <c r="C942" s="1" t="s">
        <v>49</v>
      </c>
      <c r="D942" s="1">
        <v>80.0</v>
      </c>
      <c r="E942" s="1" t="s">
        <v>38</v>
      </c>
      <c r="F942" s="5">
        <v>44927.0</v>
      </c>
      <c r="G942" s="1">
        <v>5.0</v>
      </c>
    </row>
    <row r="943">
      <c r="A943" s="1">
        <v>942.0</v>
      </c>
      <c r="B943" s="1" t="s">
        <v>1359</v>
      </c>
      <c r="C943" s="1" t="s">
        <v>49</v>
      </c>
      <c r="D943" s="1">
        <v>80.0</v>
      </c>
      <c r="E943" s="1" t="s">
        <v>38</v>
      </c>
      <c r="F943" s="5">
        <v>44927.0</v>
      </c>
      <c r="G943" s="1">
        <v>10.0</v>
      </c>
    </row>
    <row r="944">
      <c r="A944" s="1">
        <v>943.0</v>
      </c>
      <c r="B944" s="1" t="s">
        <v>1361</v>
      </c>
      <c r="C944" s="1" t="s">
        <v>32</v>
      </c>
      <c r="D944" s="1">
        <v>120.0</v>
      </c>
      <c r="E944" s="1" t="s">
        <v>38</v>
      </c>
      <c r="F944" s="5">
        <v>44927.0</v>
      </c>
      <c r="G944" s="1">
        <v>20.0</v>
      </c>
    </row>
    <row r="945">
      <c r="A945" s="1">
        <v>944.0</v>
      </c>
      <c r="B945" s="1" t="s">
        <v>1363</v>
      </c>
      <c r="C945" s="1" t="s">
        <v>49</v>
      </c>
      <c r="D945" s="1">
        <v>80.0</v>
      </c>
      <c r="E945" s="1" t="s">
        <v>38</v>
      </c>
      <c r="F945" s="5">
        <v>44927.0</v>
      </c>
      <c r="G945" s="1">
        <v>0.0</v>
      </c>
    </row>
    <row r="946">
      <c r="A946" s="1">
        <v>945.0</v>
      </c>
      <c r="B946" s="1" t="s">
        <v>1366</v>
      </c>
      <c r="C946" s="1" t="s">
        <v>32</v>
      </c>
      <c r="D946" s="1">
        <v>120.0</v>
      </c>
      <c r="E946" s="1" t="s">
        <v>38</v>
      </c>
      <c r="F946" s="5">
        <v>44927.0</v>
      </c>
      <c r="G946" s="1">
        <v>5.0</v>
      </c>
    </row>
    <row r="947">
      <c r="A947" s="1">
        <v>946.0</v>
      </c>
      <c r="B947" s="1" t="s">
        <v>1367</v>
      </c>
      <c r="C947" s="1" t="s">
        <v>37</v>
      </c>
      <c r="D947" s="1">
        <v>250.0</v>
      </c>
      <c r="E947" s="1" t="s">
        <v>38</v>
      </c>
      <c r="F947" s="5">
        <v>44927.0</v>
      </c>
      <c r="G947" s="1">
        <v>10.0</v>
      </c>
    </row>
    <row r="948">
      <c r="A948" s="1">
        <v>947.0</v>
      </c>
      <c r="B948" s="1" t="s">
        <v>1368</v>
      </c>
      <c r="C948" s="1" t="s">
        <v>49</v>
      </c>
      <c r="D948" s="1">
        <v>80.0</v>
      </c>
      <c r="E948" s="1" t="s">
        <v>38</v>
      </c>
      <c r="F948" s="5">
        <v>44927.0</v>
      </c>
      <c r="G948" s="1">
        <v>20.0</v>
      </c>
    </row>
    <row r="949">
      <c r="A949" s="1">
        <v>948.0</v>
      </c>
      <c r="B949" s="1" t="s">
        <v>1369</v>
      </c>
      <c r="C949" s="1" t="s">
        <v>32</v>
      </c>
      <c r="D949" s="1">
        <v>120.0</v>
      </c>
      <c r="E949" s="1" t="s">
        <v>45</v>
      </c>
      <c r="F949" s="5">
        <v>44927.0</v>
      </c>
      <c r="G949" s="1">
        <v>0.0</v>
      </c>
    </row>
    <row r="950">
      <c r="A950" s="1">
        <v>949.0</v>
      </c>
      <c r="B950" s="1" t="s">
        <v>1370</v>
      </c>
      <c r="C950" s="1" t="s">
        <v>49</v>
      </c>
      <c r="D950" s="1">
        <v>80.0</v>
      </c>
      <c r="E950" s="1" t="s">
        <v>38</v>
      </c>
      <c r="F950" s="5">
        <v>44927.0</v>
      </c>
      <c r="G950" s="1">
        <v>5.0</v>
      </c>
    </row>
    <row r="951">
      <c r="A951" s="1">
        <v>950.0</v>
      </c>
      <c r="B951" s="1" t="s">
        <v>1371</v>
      </c>
      <c r="C951" s="1" t="s">
        <v>37</v>
      </c>
      <c r="D951" s="1">
        <v>250.0</v>
      </c>
      <c r="E951" s="1" t="s">
        <v>38</v>
      </c>
      <c r="F951" s="5">
        <v>44927.0</v>
      </c>
      <c r="G951" s="1">
        <v>10.0</v>
      </c>
    </row>
    <row r="952">
      <c r="A952" s="1">
        <v>951.0</v>
      </c>
      <c r="B952" s="1" t="s">
        <v>1372</v>
      </c>
      <c r="C952" s="1" t="s">
        <v>49</v>
      </c>
      <c r="D952" s="1">
        <v>80.0</v>
      </c>
      <c r="E952" s="1" t="s">
        <v>38</v>
      </c>
      <c r="F952" s="5">
        <v>44927.0</v>
      </c>
      <c r="G952" s="1">
        <v>20.0</v>
      </c>
    </row>
    <row r="953">
      <c r="A953" s="1">
        <v>952.0</v>
      </c>
      <c r="B953" s="1" t="s">
        <v>1373</v>
      </c>
      <c r="C953" s="1" t="s">
        <v>32</v>
      </c>
      <c r="D953" s="1">
        <v>120.0</v>
      </c>
      <c r="E953" s="1" t="s">
        <v>45</v>
      </c>
      <c r="F953" s="5">
        <v>44927.0</v>
      </c>
      <c r="G953" s="1">
        <v>0.0</v>
      </c>
    </row>
    <row r="954">
      <c r="A954" s="1">
        <v>953.0</v>
      </c>
      <c r="B954" s="1" t="s">
        <v>1375</v>
      </c>
      <c r="C954" s="1" t="s">
        <v>32</v>
      </c>
      <c r="D954" s="1">
        <v>120.0</v>
      </c>
      <c r="E954" s="1" t="s">
        <v>38</v>
      </c>
      <c r="F954" s="5">
        <v>44927.0</v>
      </c>
      <c r="G954" s="1">
        <v>5.0</v>
      </c>
    </row>
    <row r="955">
      <c r="A955" s="1">
        <v>954.0</v>
      </c>
      <c r="B955" s="1" t="s">
        <v>1376</v>
      </c>
      <c r="C955" s="1" t="s">
        <v>37</v>
      </c>
      <c r="D955" s="1">
        <v>250.0</v>
      </c>
      <c r="E955" s="1" t="s">
        <v>33</v>
      </c>
      <c r="F955" s="5">
        <v>44927.0</v>
      </c>
      <c r="G955" s="1">
        <v>10.0</v>
      </c>
    </row>
    <row r="956">
      <c r="A956" s="1">
        <v>955.0</v>
      </c>
      <c r="B956" s="1" t="s">
        <v>1379</v>
      </c>
      <c r="C956" s="1" t="s">
        <v>32</v>
      </c>
      <c r="D956" s="1">
        <v>120.0</v>
      </c>
      <c r="E956" s="1" t="s">
        <v>38</v>
      </c>
      <c r="F956" s="5">
        <v>44927.0</v>
      </c>
      <c r="G956" s="1">
        <v>20.0</v>
      </c>
    </row>
    <row r="957">
      <c r="A957" s="1">
        <v>956.0</v>
      </c>
      <c r="B957" s="1" t="s">
        <v>1380</v>
      </c>
      <c r="C957" s="1" t="s">
        <v>32</v>
      </c>
      <c r="D957" s="1">
        <v>120.0</v>
      </c>
      <c r="E957" s="1" t="s">
        <v>38</v>
      </c>
      <c r="F957" s="5">
        <v>44927.0</v>
      </c>
      <c r="G957" s="1">
        <v>0.0</v>
      </c>
    </row>
    <row r="958">
      <c r="A958" s="1">
        <v>957.0</v>
      </c>
      <c r="B958" s="1" t="s">
        <v>1381</v>
      </c>
      <c r="C958" s="1" t="s">
        <v>32</v>
      </c>
      <c r="D958" s="1">
        <v>120.0</v>
      </c>
      <c r="E958" s="1" t="s">
        <v>38</v>
      </c>
      <c r="F958" s="5">
        <v>44927.0</v>
      </c>
      <c r="G958" s="1">
        <v>5.0</v>
      </c>
    </row>
    <row r="959">
      <c r="A959" s="1">
        <v>958.0</v>
      </c>
      <c r="B959" s="1" t="s">
        <v>1382</v>
      </c>
      <c r="C959" s="1" t="s">
        <v>32</v>
      </c>
      <c r="D959" s="1">
        <v>120.0</v>
      </c>
      <c r="E959" s="1" t="s">
        <v>38</v>
      </c>
      <c r="F959" s="5">
        <v>44927.0</v>
      </c>
      <c r="G959" s="1">
        <v>10.0</v>
      </c>
    </row>
    <row r="960">
      <c r="A960" s="1">
        <v>959.0</v>
      </c>
      <c r="B960" s="1" t="s">
        <v>1383</v>
      </c>
      <c r="C960" s="1" t="s">
        <v>40</v>
      </c>
      <c r="D960" s="1">
        <v>50.0</v>
      </c>
      <c r="E960" s="1" t="s">
        <v>38</v>
      </c>
      <c r="F960" s="5">
        <v>44927.0</v>
      </c>
      <c r="G960" s="1">
        <v>20.0</v>
      </c>
    </row>
    <row r="961">
      <c r="A961" s="1">
        <v>960.0</v>
      </c>
      <c r="B961" s="1" t="s">
        <v>1384</v>
      </c>
      <c r="C961" s="1" t="s">
        <v>37</v>
      </c>
      <c r="D961" s="1">
        <v>250.0</v>
      </c>
      <c r="E961" s="1" t="s">
        <v>38</v>
      </c>
      <c r="F961" s="5">
        <v>44927.0</v>
      </c>
      <c r="G961" s="1">
        <v>0.0</v>
      </c>
    </row>
    <row r="962">
      <c r="A962" s="1">
        <v>961.0</v>
      </c>
      <c r="B962" s="1" t="s">
        <v>1385</v>
      </c>
      <c r="C962" s="1" t="s">
        <v>49</v>
      </c>
      <c r="D962" s="1">
        <v>80.0</v>
      </c>
      <c r="E962" s="1" t="s">
        <v>33</v>
      </c>
      <c r="F962" s="5">
        <v>44927.0</v>
      </c>
      <c r="G962" s="1">
        <v>5.0</v>
      </c>
    </row>
    <row r="963">
      <c r="A963" s="1">
        <v>962.0</v>
      </c>
      <c r="B963" s="1" t="s">
        <v>1386</v>
      </c>
      <c r="C963" s="1" t="s">
        <v>32</v>
      </c>
      <c r="D963" s="1">
        <v>120.0</v>
      </c>
      <c r="E963" s="1" t="s">
        <v>38</v>
      </c>
      <c r="F963" s="5">
        <v>44927.0</v>
      </c>
      <c r="G963" s="1">
        <v>10.0</v>
      </c>
    </row>
    <row r="964">
      <c r="A964" s="1">
        <v>963.0</v>
      </c>
      <c r="B964" s="1" t="s">
        <v>1390</v>
      </c>
      <c r="C964" s="1" t="s">
        <v>32</v>
      </c>
      <c r="D964" s="1">
        <v>120.0</v>
      </c>
      <c r="E964" s="1" t="s">
        <v>38</v>
      </c>
      <c r="F964" s="5">
        <v>44927.0</v>
      </c>
      <c r="G964" s="1">
        <v>20.0</v>
      </c>
    </row>
    <row r="965">
      <c r="A965" s="1">
        <v>964.0</v>
      </c>
      <c r="B965" s="1" t="s">
        <v>1392</v>
      </c>
      <c r="C965" s="1" t="s">
        <v>37</v>
      </c>
      <c r="D965" s="1">
        <v>250.0</v>
      </c>
      <c r="E965" s="1" t="s">
        <v>38</v>
      </c>
      <c r="F965" s="5">
        <v>44927.0</v>
      </c>
      <c r="G965" s="1">
        <v>0.0</v>
      </c>
    </row>
    <row r="966">
      <c r="A966" s="1">
        <v>965.0</v>
      </c>
      <c r="B966" s="1" t="s">
        <v>1393</v>
      </c>
      <c r="C966" s="1" t="s">
        <v>49</v>
      </c>
      <c r="D966" s="1">
        <v>80.0</v>
      </c>
      <c r="E966" s="1" t="s">
        <v>38</v>
      </c>
      <c r="F966" s="5">
        <v>44927.0</v>
      </c>
      <c r="G966" s="1">
        <v>5.0</v>
      </c>
    </row>
    <row r="967">
      <c r="A967" s="1">
        <v>966.0</v>
      </c>
      <c r="B967" s="1" t="s">
        <v>1394</v>
      </c>
      <c r="C967" s="1" t="s">
        <v>49</v>
      </c>
      <c r="D967" s="1">
        <v>80.0</v>
      </c>
      <c r="E967" s="1" t="s">
        <v>38</v>
      </c>
      <c r="F967" s="5">
        <v>44927.0</v>
      </c>
      <c r="G967" s="1">
        <v>10.0</v>
      </c>
    </row>
    <row r="968">
      <c r="A968" s="1">
        <v>967.0</v>
      </c>
      <c r="B968" s="1" t="s">
        <v>1395</v>
      </c>
      <c r="C968" s="1" t="s">
        <v>32</v>
      </c>
      <c r="D968" s="1">
        <v>120.0</v>
      </c>
      <c r="E968" s="1" t="s">
        <v>38</v>
      </c>
      <c r="F968" s="5">
        <v>44927.0</v>
      </c>
      <c r="G968" s="1">
        <v>20.0</v>
      </c>
    </row>
    <row r="969">
      <c r="A969" s="1">
        <v>968.0</v>
      </c>
      <c r="B969" s="1" t="s">
        <v>1396</v>
      </c>
      <c r="C969" s="1" t="s">
        <v>49</v>
      </c>
      <c r="D969" s="1">
        <v>80.0</v>
      </c>
      <c r="E969" s="1" t="s">
        <v>38</v>
      </c>
      <c r="F969" s="5">
        <v>44927.0</v>
      </c>
      <c r="G969" s="1">
        <v>0.0</v>
      </c>
    </row>
    <row r="970">
      <c r="A970" s="1">
        <v>969.0</v>
      </c>
      <c r="B970" s="1" t="s">
        <v>1397</v>
      </c>
      <c r="C970" s="1" t="s">
        <v>32</v>
      </c>
      <c r="D970" s="1">
        <v>120.0</v>
      </c>
      <c r="E970" s="1" t="s">
        <v>38</v>
      </c>
      <c r="F970" s="5">
        <v>44927.0</v>
      </c>
      <c r="G970" s="1">
        <v>5.0</v>
      </c>
    </row>
    <row r="971">
      <c r="A971" s="1">
        <v>970.0</v>
      </c>
      <c r="B971" s="1" t="s">
        <v>1398</v>
      </c>
      <c r="C971" s="1" t="s">
        <v>32</v>
      </c>
      <c r="D971" s="1">
        <v>120.0</v>
      </c>
      <c r="E971" s="1" t="s">
        <v>38</v>
      </c>
      <c r="F971" s="5">
        <v>44927.0</v>
      </c>
      <c r="G971" s="1">
        <v>10.0</v>
      </c>
    </row>
    <row r="972">
      <c r="A972" s="1">
        <v>971.0</v>
      </c>
      <c r="B972" s="1" t="s">
        <v>1399</v>
      </c>
      <c r="C972" s="1" t="s">
        <v>32</v>
      </c>
      <c r="D972" s="1">
        <v>120.0</v>
      </c>
      <c r="E972" s="1" t="s">
        <v>45</v>
      </c>
      <c r="F972" s="5">
        <v>44927.0</v>
      </c>
      <c r="G972" s="1">
        <v>20.0</v>
      </c>
    </row>
    <row r="973">
      <c r="A973" s="1">
        <v>972.0</v>
      </c>
      <c r="B973" s="1" t="s">
        <v>1400</v>
      </c>
      <c r="C973" s="1" t="s">
        <v>37</v>
      </c>
      <c r="D973" s="1">
        <v>250.0</v>
      </c>
      <c r="E973" s="1" t="s">
        <v>38</v>
      </c>
      <c r="F973" s="5">
        <v>44927.0</v>
      </c>
      <c r="G973" s="1">
        <v>0.0</v>
      </c>
    </row>
    <row r="974">
      <c r="A974" s="1">
        <v>973.0</v>
      </c>
      <c r="B974" s="1" t="s">
        <v>1403</v>
      </c>
      <c r="C974" s="1" t="s">
        <v>49</v>
      </c>
      <c r="D974" s="1">
        <v>80.0</v>
      </c>
      <c r="E974" s="1" t="s">
        <v>33</v>
      </c>
      <c r="F974" s="5">
        <v>44927.0</v>
      </c>
      <c r="G974" s="1">
        <v>5.0</v>
      </c>
    </row>
    <row r="975">
      <c r="A975" s="1">
        <v>974.0</v>
      </c>
      <c r="B975" s="1" t="s">
        <v>1404</v>
      </c>
      <c r="C975" s="1" t="s">
        <v>40</v>
      </c>
      <c r="D975" s="1">
        <v>50.0</v>
      </c>
      <c r="E975" s="1" t="s">
        <v>38</v>
      </c>
      <c r="F975" s="5">
        <v>44927.0</v>
      </c>
      <c r="G975" s="1">
        <v>10.0</v>
      </c>
    </row>
    <row r="976">
      <c r="A976" s="1">
        <v>975.0</v>
      </c>
      <c r="B976" s="1" t="s">
        <v>1405</v>
      </c>
      <c r="C976" s="1" t="s">
        <v>49</v>
      </c>
      <c r="D976" s="1">
        <v>80.0</v>
      </c>
      <c r="E976" s="1" t="s">
        <v>38</v>
      </c>
      <c r="F976" s="5">
        <v>44927.0</v>
      </c>
      <c r="G976" s="1">
        <v>20.0</v>
      </c>
    </row>
    <row r="977">
      <c r="A977" s="1">
        <v>976.0</v>
      </c>
      <c r="B977" s="1" t="s">
        <v>1406</v>
      </c>
      <c r="C977" s="1" t="s">
        <v>49</v>
      </c>
      <c r="D977" s="1">
        <v>80.0</v>
      </c>
      <c r="E977" s="1" t="s">
        <v>38</v>
      </c>
      <c r="F977" s="5">
        <v>44927.0</v>
      </c>
      <c r="G977" s="1">
        <v>0.0</v>
      </c>
    </row>
    <row r="978">
      <c r="A978" s="1">
        <v>977.0</v>
      </c>
      <c r="B978" s="1" t="s">
        <v>1407</v>
      </c>
      <c r="C978" s="1" t="s">
        <v>49</v>
      </c>
      <c r="D978" s="1">
        <v>80.0</v>
      </c>
      <c r="E978" s="1" t="s">
        <v>38</v>
      </c>
      <c r="F978" s="5">
        <v>44927.0</v>
      </c>
      <c r="G978" s="1">
        <v>5.0</v>
      </c>
    </row>
    <row r="979">
      <c r="A979" s="1">
        <v>978.0</v>
      </c>
      <c r="B979" s="1" t="s">
        <v>1408</v>
      </c>
      <c r="C979" s="1" t="s">
        <v>32</v>
      </c>
      <c r="D979" s="1">
        <v>120.0</v>
      </c>
      <c r="E979" s="1" t="s">
        <v>38</v>
      </c>
      <c r="F979" s="5">
        <v>44927.0</v>
      </c>
      <c r="G979" s="1">
        <v>10.0</v>
      </c>
    </row>
    <row r="980">
      <c r="A980" s="1">
        <v>979.0</v>
      </c>
      <c r="B980" s="1" t="s">
        <v>1409</v>
      </c>
      <c r="C980" s="1" t="s">
        <v>32</v>
      </c>
      <c r="D980" s="1">
        <v>120.0</v>
      </c>
      <c r="E980" s="1" t="s">
        <v>33</v>
      </c>
      <c r="F980" s="5">
        <v>44927.0</v>
      </c>
      <c r="G980" s="1">
        <v>20.0</v>
      </c>
    </row>
    <row r="981">
      <c r="A981" s="1">
        <v>980.0</v>
      </c>
      <c r="B981" s="1" t="s">
        <v>1410</v>
      </c>
      <c r="C981" s="1" t="s">
        <v>37</v>
      </c>
      <c r="D981" s="1">
        <v>250.0</v>
      </c>
      <c r="E981" s="1" t="s">
        <v>33</v>
      </c>
      <c r="F981" s="5">
        <v>44927.0</v>
      </c>
      <c r="G981" s="1">
        <v>0.0</v>
      </c>
    </row>
    <row r="982">
      <c r="A982" s="1">
        <v>981.0</v>
      </c>
      <c r="B982" s="1" t="s">
        <v>1411</v>
      </c>
      <c r="C982" s="1" t="s">
        <v>32</v>
      </c>
      <c r="D982" s="1">
        <v>120.0</v>
      </c>
      <c r="E982" s="1" t="s">
        <v>38</v>
      </c>
      <c r="F982" s="5">
        <v>44927.0</v>
      </c>
      <c r="G982" s="1">
        <v>5.0</v>
      </c>
    </row>
    <row r="983">
      <c r="A983" s="1">
        <v>982.0</v>
      </c>
      <c r="B983" s="1" t="s">
        <v>1413</v>
      </c>
      <c r="C983" s="1" t="s">
        <v>40</v>
      </c>
      <c r="D983" s="1">
        <v>50.0</v>
      </c>
      <c r="E983" s="1" t="s">
        <v>38</v>
      </c>
      <c r="F983" s="5">
        <v>44927.0</v>
      </c>
      <c r="G983" s="1">
        <v>10.0</v>
      </c>
    </row>
    <row r="984">
      <c r="A984" s="1">
        <v>983.0</v>
      </c>
      <c r="B984" s="1" t="s">
        <v>1416</v>
      </c>
      <c r="C984" s="1" t="s">
        <v>32</v>
      </c>
      <c r="D984" s="1">
        <v>120.0</v>
      </c>
      <c r="E984" s="1" t="s">
        <v>38</v>
      </c>
      <c r="F984" s="5">
        <v>44927.0</v>
      </c>
      <c r="G984" s="1">
        <v>20.0</v>
      </c>
    </row>
    <row r="985">
      <c r="A985" s="1">
        <v>984.0</v>
      </c>
      <c r="B985" s="1" t="s">
        <v>1419</v>
      </c>
      <c r="C985" s="1" t="s">
        <v>37</v>
      </c>
      <c r="D985" s="1">
        <v>250.0</v>
      </c>
      <c r="E985" s="1" t="s">
        <v>38</v>
      </c>
      <c r="F985" s="5">
        <v>44927.0</v>
      </c>
      <c r="G985" s="1">
        <v>0.0</v>
      </c>
    </row>
    <row r="986">
      <c r="A986" s="1">
        <v>985.0</v>
      </c>
      <c r="B986" s="1" t="s">
        <v>1420</v>
      </c>
      <c r="C986" s="1" t="s">
        <v>32</v>
      </c>
      <c r="D986" s="1">
        <v>120.0</v>
      </c>
      <c r="E986" s="1" t="s">
        <v>38</v>
      </c>
      <c r="F986" s="5">
        <v>44927.0</v>
      </c>
      <c r="G986" s="1">
        <v>5.0</v>
      </c>
    </row>
    <row r="987">
      <c r="A987" s="1">
        <v>986.0</v>
      </c>
      <c r="B987" s="1" t="s">
        <v>1421</v>
      </c>
      <c r="C987" s="1" t="s">
        <v>32</v>
      </c>
      <c r="D987" s="1">
        <v>120.0</v>
      </c>
      <c r="E987" s="1" t="s">
        <v>38</v>
      </c>
      <c r="F987" s="5">
        <v>44927.0</v>
      </c>
      <c r="G987" s="1">
        <v>10.0</v>
      </c>
    </row>
    <row r="988">
      <c r="A988" s="1">
        <v>987.0</v>
      </c>
      <c r="B988" s="1" t="s">
        <v>1423</v>
      </c>
      <c r="C988" s="1" t="s">
        <v>49</v>
      </c>
      <c r="D988" s="1">
        <v>80.0</v>
      </c>
      <c r="E988" s="1" t="s">
        <v>38</v>
      </c>
      <c r="F988" s="5">
        <v>44927.0</v>
      </c>
      <c r="G988" s="1">
        <v>20.0</v>
      </c>
    </row>
    <row r="989">
      <c r="A989" s="1">
        <v>988.0</v>
      </c>
      <c r="B989" s="1" t="s">
        <v>1424</v>
      </c>
      <c r="C989" s="1" t="s">
        <v>32</v>
      </c>
      <c r="D989" s="1">
        <v>120.0</v>
      </c>
      <c r="E989" s="1" t="s">
        <v>38</v>
      </c>
      <c r="F989" s="5">
        <v>44927.0</v>
      </c>
      <c r="G989" s="1">
        <v>0.0</v>
      </c>
    </row>
    <row r="990">
      <c r="A990" s="1">
        <v>989.0</v>
      </c>
      <c r="B990" s="1" t="s">
        <v>1425</v>
      </c>
      <c r="C990" s="1" t="s">
        <v>49</v>
      </c>
      <c r="D990" s="1">
        <v>80.0</v>
      </c>
      <c r="E990" s="1" t="s">
        <v>33</v>
      </c>
      <c r="F990" s="5">
        <v>44927.0</v>
      </c>
      <c r="G990" s="1">
        <v>5.0</v>
      </c>
    </row>
    <row r="991">
      <c r="A991" s="1">
        <v>990.0</v>
      </c>
      <c r="B991" s="1" t="s">
        <v>1426</v>
      </c>
      <c r="C991" s="1" t="s">
        <v>37</v>
      </c>
      <c r="D991" s="1">
        <v>250.0</v>
      </c>
      <c r="E991" s="1" t="s">
        <v>38</v>
      </c>
      <c r="F991" s="5">
        <v>44927.0</v>
      </c>
      <c r="G991" s="1">
        <v>10.0</v>
      </c>
    </row>
    <row r="992">
      <c r="A992" s="1">
        <v>991.0</v>
      </c>
      <c r="B992" s="1" t="s">
        <v>1430</v>
      </c>
      <c r="C992" s="1" t="s">
        <v>32</v>
      </c>
      <c r="D992" s="1">
        <v>120.0</v>
      </c>
      <c r="E992" s="1" t="s">
        <v>38</v>
      </c>
      <c r="F992" s="5">
        <v>44927.0</v>
      </c>
      <c r="G992" s="1">
        <v>20.0</v>
      </c>
    </row>
    <row r="993">
      <c r="A993" s="1">
        <v>992.0</v>
      </c>
      <c r="B993" s="1" t="s">
        <v>1432</v>
      </c>
      <c r="C993" s="1" t="s">
        <v>32</v>
      </c>
      <c r="D993" s="1">
        <v>120.0</v>
      </c>
      <c r="E993" s="1" t="s">
        <v>38</v>
      </c>
      <c r="F993" s="5">
        <v>44927.0</v>
      </c>
      <c r="G993" s="1">
        <v>0.0</v>
      </c>
    </row>
    <row r="994">
      <c r="A994" s="1">
        <v>993.0</v>
      </c>
      <c r="B994" s="1" t="s">
        <v>1433</v>
      </c>
      <c r="C994" s="1" t="s">
        <v>32</v>
      </c>
      <c r="D994" s="1">
        <v>120.0</v>
      </c>
      <c r="E994" s="1" t="s">
        <v>38</v>
      </c>
      <c r="F994" s="5">
        <v>44927.0</v>
      </c>
      <c r="G994" s="1">
        <v>5.0</v>
      </c>
    </row>
    <row r="995">
      <c r="A995" s="1">
        <v>994.0</v>
      </c>
      <c r="B995" s="1" t="s">
        <v>1435</v>
      </c>
      <c r="C995" s="1" t="s">
        <v>32</v>
      </c>
      <c r="D995" s="1">
        <v>120.0</v>
      </c>
      <c r="E995" s="1" t="s">
        <v>38</v>
      </c>
      <c r="F995" s="5">
        <v>44927.0</v>
      </c>
      <c r="G995" s="1">
        <v>10.0</v>
      </c>
    </row>
    <row r="996">
      <c r="A996" s="1">
        <v>995.0</v>
      </c>
      <c r="B996" s="1" t="s">
        <v>1436</v>
      </c>
      <c r="C996" s="1" t="s">
        <v>32</v>
      </c>
      <c r="D996" s="1">
        <v>120.0</v>
      </c>
      <c r="E996" s="1" t="s">
        <v>38</v>
      </c>
      <c r="F996" s="5">
        <v>44927.0</v>
      </c>
      <c r="G996" s="1">
        <v>20.0</v>
      </c>
    </row>
    <row r="997">
      <c r="A997" s="1">
        <v>996.0</v>
      </c>
      <c r="B997" s="1" t="s">
        <v>1437</v>
      </c>
      <c r="C997" s="1" t="s">
        <v>32</v>
      </c>
      <c r="D997" s="1">
        <v>120.0</v>
      </c>
      <c r="E997" s="1" t="s">
        <v>38</v>
      </c>
      <c r="F997" s="5">
        <v>44927.0</v>
      </c>
      <c r="G997" s="1">
        <v>0.0</v>
      </c>
    </row>
    <row r="998">
      <c r="A998" s="1">
        <v>997.0</v>
      </c>
      <c r="B998" s="1" t="s">
        <v>1438</v>
      </c>
      <c r="C998" s="1" t="s">
        <v>32</v>
      </c>
      <c r="D998" s="1">
        <v>120.0</v>
      </c>
      <c r="E998" s="1" t="s">
        <v>38</v>
      </c>
      <c r="F998" s="5">
        <v>44927.0</v>
      </c>
      <c r="G998" s="1">
        <v>5.0</v>
      </c>
    </row>
    <row r="999">
      <c r="A999" s="1">
        <v>998.0</v>
      </c>
      <c r="B999" s="1" t="s">
        <v>1439</v>
      </c>
      <c r="C999" s="1" t="s">
        <v>32</v>
      </c>
      <c r="D999" s="1">
        <v>120.0</v>
      </c>
      <c r="E999" s="1" t="s">
        <v>38</v>
      </c>
      <c r="F999" s="5">
        <v>44927.0</v>
      </c>
      <c r="G999" s="1">
        <v>10.0</v>
      </c>
    </row>
    <row r="1000">
      <c r="A1000" s="1">
        <v>999.0</v>
      </c>
      <c r="B1000" s="1" t="s">
        <v>1440</v>
      </c>
      <c r="C1000" s="1" t="s">
        <v>32</v>
      </c>
      <c r="D1000" s="1">
        <v>120.0</v>
      </c>
      <c r="E1000" s="1" t="s">
        <v>38</v>
      </c>
      <c r="F1000" s="5">
        <v>44927.0</v>
      </c>
      <c r="G1000" s="1">
        <v>20.0</v>
      </c>
    </row>
    <row r="1001">
      <c r="A1001" s="1">
        <v>1000.0</v>
      </c>
      <c r="B1001" s="1" t="s">
        <v>1441</v>
      </c>
      <c r="C1001" s="1" t="s">
        <v>32</v>
      </c>
      <c r="D1001" s="1">
        <v>120.0</v>
      </c>
      <c r="E1001" s="1" t="s">
        <v>38</v>
      </c>
      <c r="F1001" s="5">
        <v>44927.0</v>
      </c>
      <c r="G1001" s="1">
        <v>0.0</v>
      </c>
    </row>
    <row r="1002">
      <c r="A1002" s="1">
        <v>1001.0</v>
      </c>
      <c r="B1002" s="1" t="s">
        <v>1443</v>
      </c>
      <c r="C1002" s="1" t="s">
        <v>32</v>
      </c>
      <c r="D1002" s="1">
        <v>120.0</v>
      </c>
      <c r="E1002" s="1" t="s">
        <v>38</v>
      </c>
      <c r="F1002" s="5">
        <v>44927.0</v>
      </c>
      <c r="G1002" s="1">
        <v>5.0</v>
      </c>
    </row>
    <row r="1003">
      <c r="A1003" s="1">
        <v>1002.0</v>
      </c>
      <c r="B1003" s="1" t="s">
        <v>1445</v>
      </c>
      <c r="C1003" s="1" t="s">
        <v>32</v>
      </c>
      <c r="D1003" s="1">
        <v>120.0</v>
      </c>
      <c r="E1003" s="1" t="s">
        <v>38</v>
      </c>
      <c r="F1003" s="5">
        <v>44927.0</v>
      </c>
      <c r="G1003" s="1">
        <v>10.0</v>
      </c>
    </row>
    <row r="1004">
      <c r="A1004" s="1">
        <v>1003.0</v>
      </c>
      <c r="B1004" s="1" t="s">
        <v>1449</v>
      </c>
      <c r="C1004" s="1" t="s">
        <v>32</v>
      </c>
      <c r="D1004" s="1">
        <v>120.0</v>
      </c>
      <c r="E1004" s="1" t="s">
        <v>38</v>
      </c>
      <c r="F1004" s="5">
        <v>44927.0</v>
      </c>
      <c r="G1004" s="1">
        <v>20.0</v>
      </c>
    </row>
    <row r="1005">
      <c r="A1005" s="1">
        <v>1004.0</v>
      </c>
      <c r="B1005" s="1" t="s">
        <v>1450</v>
      </c>
      <c r="C1005" s="1" t="s">
        <v>37</v>
      </c>
      <c r="D1005" s="1">
        <v>250.0</v>
      </c>
      <c r="E1005" s="1" t="s">
        <v>38</v>
      </c>
      <c r="F1005" s="5">
        <v>44927.0</v>
      </c>
      <c r="G1005" s="1">
        <v>0.0</v>
      </c>
    </row>
    <row r="1006">
      <c r="A1006" s="1">
        <v>1005.0</v>
      </c>
      <c r="B1006" s="1" t="s">
        <v>1451</v>
      </c>
      <c r="C1006" s="1" t="s">
        <v>37</v>
      </c>
      <c r="D1006" s="1">
        <v>250.0</v>
      </c>
      <c r="E1006" s="1" t="s">
        <v>38</v>
      </c>
      <c r="F1006" s="5">
        <v>44927.0</v>
      </c>
      <c r="G1006" s="1">
        <v>5.0</v>
      </c>
    </row>
    <row r="1007">
      <c r="A1007" s="1">
        <v>1006.0</v>
      </c>
      <c r="B1007" s="1" t="s">
        <v>1452</v>
      </c>
      <c r="C1007" s="1" t="s">
        <v>49</v>
      </c>
      <c r="D1007" s="1">
        <v>80.0</v>
      </c>
      <c r="E1007" s="1" t="s">
        <v>38</v>
      </c>
      <c r="F1007" s="5">
        <v>44927.0</v>
      </c>
      <c r="G1007" s="1">
        <v>10.0</v>
      </c>
    </row>
    <row r="1008">
      <c r="A1008" s="1">
        <v>1007.0</v>
      </c>
      <c r="B1008" s="1" t="s">
        <v>1453</v>
      </c>
      <c r="C1008" s="1" t="s">
        <v>32</v>
      </c>
      <c r="D1008" s="1">
        <v>120.0</v>
      </c>
      <c r="E1008" s="1" t="s">
        <v>38</v>
      </c>
      <c r="F1008" s="5">
        <v>44927.0</v>
      </c>
      <c r="G1008" s="1">
        <v>20.0</v>
      </c>
    </row>
    <row r="1009">
      <c r="A1009" s="1">
        <v>1008.0</v>
      </c>
      <c r="B1009" s="1" t="s">
        <v>1454</v>
      </c>
      <c r="C1009" s="1" t="s">
        <v>49</v>
      </c>
      <c r="D1009" s="1">
        <v>80.0</v>
      </c>
      <c r="E1009" s="1" t="s">
        <v>38</v>
      </c>
      <c r="F1009" s="5">
        <v>44927.0</v>
      </c>
      <c r="G1009" s="1">
        <v>0.0</v>
      </c>
    </row>
    <row r="1010">
      <c r="A1010" s="1">
        <v>1009.0</v>
      </c>
      <c r="B1010" s="1" t="s">
        <v>1455</v>
      </c>
      <c r="C1010" s="1" t="s">
        <v>49</v>
      </c>
      <c r="D1010" s="1">
        <v>80.0</v>
      </c>
      <c r="E1010" s="1" t="s">
        <v>38</v>
      </c>
      <c r="F1010" s="5">
        <v>44927.0</v>
      </c>
      <c r="G1010" s="1">
        <v>5.0</v>
      </c>
    </row>
    <row r="1011">
      <c r="A1011" s="1">
        <v>1010.0</v>
      </c>
      <c r="B1011" s="1" t="s">
        <v>1456</v>
      </c>
      <c r="C1011" s="1" t="s">
        <v>32</v>
      </c>
      <c r="D1011" s="1">
        <v>120.0</v>
      </c>
      <c r="E1011" s="1" t="s">
        <v>38</v>
      </c>
      <c r="F1011" s="5">
        <v>44927.0</v>
      </c>
      <c r="G1011" s="1">
        <v>10.0</v>
      </c>
    </row>
    <row r="1012">
      <c r="A1012" s="1">
        <v>1011.0</v>
      </c>
      <c r="B1012" s="1" t="s">
        <v>1457</v>
      </c>
      <c r="C1012" s="1" t="s">
        <v>49</v>
      </c>
      <c r="D1012" s="1">
        <v>80.0</v>
      </c>
      <c r="E1012" s="1" t="s">
        <v>45</v>
      </c>
      <c r="F1012" s="5">
        <v>44927.0</v>
      </c>
      <c r="G1012" s="1">
        <v>20.0</v>
      </c>
    </row>
    <row r="1013">
      <c r="A1013" s="1">
        <v>1012.0</v>
      </c>
      <c r="B1013" s="1" t="s">
        <v>1459</v>
      </c>
      <c r="C1013" s="1" t="s">
        <v>37</v>
      </c>
      <c r="D1013" s="1">
        <v>250.0</v>
      </c>
      <c r="E1013" s="1" t="s">
        <v>38</v>
      </c>
      <c r="F1013" s="5">
        <v>44927.0</v>
      </c>
      <c r="G1013" s="1">
        <v>0.0</v>
      </c>
    </row>
    <row r="1014">
      <c r="A1014" s="1">
        <v>1013.0</v>
      </c>
      <c r="B1014" s="1" t="s">
        <v>1462</v>
      </c>
      <c r="C1014" s="1" t="s">
        <v>32</v>
      </c>
      <c r="D1014" s="1">
        <v>120.0</v>
      </c>
      <c r="E1014" s="1" t="s">
        <v>38</v>
      </c>
      <c r="F1014" s="5">
        <v>44927.0</v>
      </c>
      <c r="G1014" s="1">
        <v>5.0</v>
      </c>
    </row>
    <row r="1015">
      <c r="A1015" s="1">
        <v>1014.0</v>
      </c>
      <c r="B1015" s="1" t="s">
        <v>1465</v>
      </c>
      <c r="C1015" s="1" t="s">
        <v>32</v>
      </c>
      <c r="D1015" s="1">
        <v>120.0</v>
      </c>
      <c r="E1015" s="1" t="s">
        <v>38</v>
      </c>
      <c r="F1015" s="5">
        <v>44927.0</v>
      </c>
      <c r="G1015" s="1">
        <v>10.0</v>
      </c>
    </row>
    <row r="1016">
      <c r="A1016" s="1">
        <v>1015.0</v>
      </c>
      <c r="B1016" s="1" t="s">
        <v>1466</v>
      </c>
      <c r="C1016" s="1" t="s">
        <v>32</v>
      </c>
      <c r="D1016" s="1">
        <v>120.0</v>
      </c>
      <c r="E1016" s="1" t="s">
        <v>38</v>
      </c>
      <c r="F1016" s="5">
        <v>44927.0</v>
      </c>
      <c r="G1016" s="1">
        <v>20.0</v>
      </c>
    </row>
    <row r="1017">
      <c r="A1017" s="1">
        <v>1016.0</v>
      </c>
      <c r="B1017" s="1" t="s">
        <v>1467</v>
      </c>
      <c r="C1017" s="1" t="s">
        <v>32</v>
      </c>
      <c r="D1017" s="1">
        <v>120.0</v>
      </c>
      <c r="E1017" s="1" t="s">
        <v>38</v>
      </c>
      <c r="F1017" s="5">
        <v>44927.0</v>
      </c>
      <c r="G1017" s="1">
        <v>0.0</v>
      </c>
    </row>
    <row r="1018">
      <c r="A1018" s="1">
        <v>1017.0</v>
      </c>
      <c r="B1018" s="1" t="s">
        <v>1468</v>
      </c>
      <c r="C1018" s="1" t="s">
        <v>32</v>
      </c>
      <c r="D1018" s="1">
        <v>120.0</v>
      </c>
      <c r="E1018" s="1" t="s">
        <v>38</v>
      </c>
      <c r="F1018" s="5">
        <v>44927.0</v>
      </c>
      <c r="G1018" s="1">
        <v>5.0</v>
      </c>
    </row>
    <row r="1019">
      <c r="A1019" s="1">
        <v>1018.0</v>
      </c>
      <c r="B1019" s="1" t="s">
        <v>1469</v>
      </c>
      <c r="C1019" s="1" t="s">
        <v>32</v>
      </c>
      <c r="D1019" s="1">
        <v>120.0</v>
      </c>
      <c r="E1019" s="1" t="s">
        <v>38</v>
      </c>
      <c r="F1019" s="5">
        <v>44927.0</v>
      </c>
      <c r="G1019" s="1">
        <v>10.0</v>
      </c>
    </row>
    <row r="1020">
      <c r="A1020" s="1">
        <v>1019.0</v>
      </c>
      <c r="B1020" s="1" t="s">
        <v>1470</v>
      </c>
      <c r="C1020" s="1" t="s">
        <v>32</v>
      </c>
      <c r="D1020" s="1">
        <v>120.0</v>
      </c>
      <c r="E1020" s="1" t="s">
        <v>38</v>
      </c>
      <c r="F1020" s="5">
        <v>44927.0</v>
      </c>
      <c r="G1020" s="1">
        <v>20.0</v>
      </c>
    </row>
    <row r="1021">
      <c r="A1021" s="1">
        <v>1020.0</v>
      </c>
      <c r="B1021" s="1" t="s">
        <v>1471</v>
      </c>
      <c r="C1021" s="1" t="s">
        <v>32</v>
      </c>
      <c r="D1021" s="1">
        <v>120.0</v>
      </c>
      <c r="E1021" s="1" t="s">
        <v>38</v>
      </c>
      <c r="F1021" s="5">
        <v>44927.0</v>
      </c>
      <c r="G1021" s="1">
        <v>0.0</v>
      </c>
    </row>
    <row r="1022">
      <c r="A1022" s="1">
        <v>1021.0</v>
      </c>
      <c r="B1022" s="1" t="s">
        <v>1472</v>
      </c>
      <c r="C1022" s="1" t="s">
        <v>49</v>
      </c>
      <c r="D1022" s="1">
        <v>80.0</v>
      </c>
      <c r="E1022" s="1" t="s">
        <v>38</v>
      </c>
      <c r="F1022" s="5">
        <v>44927.0</v>
      </c>
      <c r="G1022" s="1">
        <v>5.0</v>
      </c>
    </row>
    <row r="1023">
      <c r="A1023" s="1">
        <v>1022.0</v>
      </c>
      <c r="B1023" s="1" t="s">
        <v>1473</v>
      </c>
      <c r="C1023" s="1" t="s">
        <v>32</v>
      </c>
      <c r="D1023" s="1">
        <v>120.0</v>
      </c>
      <c r="E1023" s="1" t="s">
        <v>33</v>
      </c>
      <c r="F1023" s="5">
        <v>44927.0</v>
      </c>
      <c r="G1023" s="1">
        <v>10.0</v>
      </c>
    </row>
    <row r="1024">
      <c r="A1024" s="1">
        <v>1023.0</v>
      </c>
      <c r="B1024" s="1" t="s">
        <v>1474</v>
      </c>
      <c r="C1024" s="1" t="s">
        <v>32</v>
      </c>
      <c r="D1024" s="1">
        <v>120.0</v>
      </c>
      <c r="E1024" s="1" t="s">
        <v>38</v>
      </c>
      <c r="F1024" s="5">
        <v>44927.0</v>
      </c>
      <c r="G1024" s="1">
        <v>20.0</v>
      </c>
    </row>
    <row r="1025">
      <c r="A1025" s="1">
        <v>1024.0</v>
      </c>
      <c r="B1025" s="1" t="s">
        <v>1475</v>
      </c>
      <c r="C1025" s="1" t="s">
        <v>32</v>
      </c>
      <c r="D1025" s="1">
        <v>120.0</v>
      </c>
      <c r="E1025" s="1" t="s">
        <v>38</v>
      </c>
      <c r="F1025" s="5">
        <v>44927.0</v>
      </c>
      <c r="G1025" s="1">
        <v>0.0</v>
      </c>
    </row>
    <row r="1026">
      <c r="A1026" s="1">
        <v>1025.0</v>
      </c>
      <c r="B1026" s="1" t="s">
        <v>1476</v>
      </c>
      <c r="C1026" s="1" t="s">
        <v>32</v>
      </c>
      <c r="D1026" s="1">
        <v>120.0</v>
      </c>
      <c r="E1026" s="1" t="s">
        <v>38</v>
      </c>
      <c r="F1026" s="5">
        <v>44927.0</v>
      </c>
      <c r="G1026" s="1">
        <v>5.0</v>
      </c>
    </row>
    <row r="1027">
      <c r="A1027" s="1">
        <v>1026.0</v>
      </c>
      <c r="B1027" s="1" t="s">
        <v>1481</v>
      </c>
      <c r="C1027" s="1" t="s">
        <v>32</v>
      </c>
      <c r="D1027" s="1">
        <v>120.0</v>
      </c>
      <c r="E1027" s="1" t="s">
        <v>38</v>
      </c>
      <c r="F1027" s="5">
        <v>44927.0</v>
      </c>
      <c r="G1027" s="1">
        <v>10.0</v>
      </c>
    </row>
    <row r="1028">
      <c r="A1028" s="1">
        <v>1027.0</v>
      </c>
      <c r="B1028" s="1" t="s">
        <v>1482</v>
      </c>
      <c r="C1028" s="1" t="s">
        <v>32</v>
      </c>
      <c r="D1028" s="1">
        <v>120.0</v>
      </c>
      <c r="E1028" s="1" t="s">
        <v>38</v>
      </c>
      <c r="F1028" s="5">
        <v>44927.0</v>
      </c>
      <c r="G1028" s="1">
        <v>20.0</v>
      </c>
    </row>
    <row r="1029">
      <c r="A1029" s="1">
        <v>1028.0</v>
      </c>
      <c r="B1029" s="1" t="s">
        <v>1483</v>
      </c>
      <c r="C1029" s="1" t="s">
        <v>32</v>
      </c>
      <c r="D1029" s="1">
        <v>120.0</v>
      </c>
      <c r="E1029" s="1" t="s">
        <v>38</v>
      </c>
      <c r="F1029" s="5">
        <v>44927.0</v>
      </c>
      <c r="G1029" s="1">
        <v>0.0</v>
      </c>
    </row>
    <row r="1030">
      <c r="A1030" s="1">
        <v>1029.0</v>
      </c>
      <c r="B1030" s="1" t="s">
        <v>1484</v>
      </c>
      <c r="C1030" s="1" t="s">
        <v>32</v>
      </c>
      <c r="D1030" s="1">
        <v>120.0</v>
      </c>
      <c r="E1030" s="1" t="s">
        <v>45</v>
      </c>
      <c r="F1030" s="5">
        <v>44927.0</v>
      </c>
      <c r="G1030" s="1">
        <v>5.0</v>
      </c>
    </row>
    <row r="1031">
      <c r="A1031" s="1">
        <v>1030.0</v>
      </c>
      <c r="B1031" s="1" t="s">
        <v>1485</v>
      </c>
      <c r="C1031" s="1" t="s">
        <v>37</v>
      </c>
      <c r="D1031" s="1">
        <v>250.0</v>
      </c>
      <c r="E1031" s="1" t="s">
        <v>33</v>
      </c>
      <c r="F1031" s="5">
        <v>44927.0</v>
      </c>
      <c r="G1031" s="1">
        <v>10.0</v>
      </c>
    </row>
    <row r="1032">
      <c r="A1032" s="1">
        <v>1031.0</v>
      </c>
      <c r="B1032" s="1" t="s">
        <v>1486</v>
      </c>
      <c r="C1032" s="1" t="s">
        <v>49</v>
      </c>
      <c r="D1032" s="1">
        <v>80.0</v>
      </c>
      <c r="E1032" s="1" t="s">
        <v>38</v>
      </c>
      <c r="F1032" s="5">
        <v>44927.0</v>
      </c>
      <c r="G1032" s="1">
        <v>20.0</v>
      </c>
    </row>
    <row r="1033">
      <c r="A1033" s="1">
        <v>1032.0</v>
      </c>
      <c r="B1033" s="1" t="s">
        <v>1487</v>
      </c>
      <c r="C1033" s="1" t="s">
        <v>32</v>
      </c>
      <c r="D1033" s="1">
        <v>120.0</v>
      </c>
      <c r="E1033" s="1" t="s">
        <v>38</v>
      </c>
      <c r="F1033" s="5">
        <v>44927.0</v>
      </c>
      <c r="G1033" s="1">
        <v>0.0</v>
      </c>
    </row>
    <row r="1034">
      <c r="A1034" s="1">
        <v>1033.0</v>
      </c>
      <c r="B1034" s="1" t="s">
        <v>1488</v>
      </c>
      <c r="C1034" s="1" t="s">
        <v>37</v>
      </c>
      <c r="D1034" s="1">
        <v>250.0</v>
      </c>
      <c r="E1034" s="1" t="s">
        <v>38</v>
      </c>
      <c r="F1034" s="5">
        <v>44927.0</v>
      </c>
      <c r="G1034" s="1">
        <v>5.0</v>
      </c>
    </row>
    <row r="1035">
      <c r="A1035" s="1">
        <v>1034.0</v>
      </c>
      <c r="B1035" s="1" t="s">
        <v>1489</v>
      </c>
      <c r="C1035" s="1" t="s">
        <v>32</v>
      </c>
      <c r="D1035" s="1">
        <v>120.0</v>
      </c>
      <c r="E1035" s="1" t="s">
        <v>38</v>
      </c>
      <c r="F1035" s="5">
        <v>44927.0</v>
      </c>
      <c r="G1035" s="1">
        <v>10.0</v>
      </c>
    </row>
    <row r="1036">
      <c r="A1036" s="1">
        <v>1035.0</v>
      </c>
      <c r="B1036" s="1" t="s">
        <v>1490</v>
      </c>
      <c r="C1036" s="1" t="s">
        <v>32</v>
      </c>
      <c r="D1036" s="1">
        <v>120.0</v>
      </c>
      <c r="E1036" s="1" t="s">
        <v>38</v>
      </c>
      <c r="F1036" s="5">
        <v>44927.0</v>
      </c>
      <c r="G1036" s="1">
        <v>20.0</v>
      </c>
    </row>
    <row r="1037">
      <c r="A1037" s="1">
        <v>1036.0</v>
      </c>
      <c r="B1037" s="1" t="s">
        <v>1494</v>
      </c>
      <c r="C1037" s="1" t="s">
        <v>32</v>
      </c>
      <c r="D1037" s="1">
        <v>120.0</v>
      </c>
      <c r="E1037" s="1" t="s">
        <v>38</v>
      </c>
      <c r="F1037" s="5">
        <v>44927.0</v>
      </c>
      <c r="G1037" s="1">
        <v>0.0</v>
      </c>
    </row>
    <row r="1038">
      <c r="A1038" s="1">
        <v>1037.0</v>
      </c>
      <c r="B1038" s="1" t="s">
        <v>1496</v>
      </c>
      <c r="C1038" s="1" t="s">
        <v>32</v>
      </c>
      <c r="D1038" s="1">
        <v>120.0</v>
      </c>
      <c r="E1038" s="1" t="s">
        <v>33</v>
      </c>
      <c r="F1038" s="5">
        <v>44927.0</v>
      </c>
      <c r="G1038" s="1">
        <v>5.0</v>
      </c>
    </row>
    <row r="1039">
      <c r="A1039" s="1">
        <v>1038.0</v>
      </c>
      <c r="B1039" s="1" t="s">
        <v>1497</v>
      </c>
      <c r="C1039" s="1" t="s">
        <v>32</v>
      </c>
      <c r="D1039" s="1">
        <v>120.0</v>
      </c>
      <c r="E1039" s="1" t="s">
        <v>38</v>
      </c>
      <c r="F1039" s="5">
        <v>44927.0</v>
      </c>
      <c r="G1039" s="1">
        <v>10.0</v>
      </c>
    </row>
    <row r="1040">
      <c r="A1040" s="1">
        <v>1039.0</v>
      </c>
      <c r="B1040" s="1" t="s">
        <v>1498</v>
      </c>
      <c r="C1040" s="1" t="s">
        <v>32</v>
      </c>
      <c r="D1040" s="1">
        <v>120.0</v>
      </c>
      <c r="E1040" s="1" t="s">
        <v>38</v>
      </c>
      <c r="F1040" s="5">
        <v>44927.0</v>
      </c>
      <c r="G1040" s="1">
        <v>20.0</v>
      </c>
    </row>
    <row r="1041">
      <c r="A1041" s="1">
        <v>1040.0</v>
      </c>
      <c r="B1041" s="1" t="s">
        <v>1499</v>
      </c>
      <c r="C1041" s="1" t="s">
        <v>49</v>
      </c>
      <c r="D1041" s="1">
        <v>80.0</v>
      </c>
      <c r="E1041" s="1" t="s">
        <v>38</v>
      </c>
      <c r="F1041" s="5">
        <v>44927.0</v>
      </c>
      <c r="G1041" s="1">
        <v>0.0</v>
      </c>
    </row>
    <row r="1042">
      <c r="A1042" s="1">
        <v>1041.0</v>
      </c>
      <c r="B1042" s="1" t="s">
        <v>1500</v>
      </c>
      <c r="C1042" s="1" t="s">
        <v>32</v>
      </c>
      <c r="D1042" s="1">
        <v>120.0</v>
      </c>
      <c r="E1042" s="1" t="s">
        <v>38</v>
      </c>
      <c r="F1042" s="5">
        <v>44927.0</v>
      </c>
      <c r="G1042" s="1">
        <v>5.0</v>
      </c>
    </row>
    <row r="1043">
      <c r="A1043" s="1">
        <v>1042.0</v>
      </c>
      <c r="B1043" s="1" t="s">
        <v>1501</v>
      </c>
      <c r="C1043" s="1" t="s">
        <v>32</v>
      </c>
      <c r="D1043" s="1">
        <v>120.0</v>
      </c>
      <c r="E1043" s="1" t="s">
        <v>38</v>
      </c>
      <c r="F1043" s="5">
        <v>44927.0</v>
      </c>
      <c r="G1043" s="1">
        <v>10.0</v>
      </c>
    </row>
    <row r="1044">
      <c r="A1044" s="1">
        <v>1043.0</v>
      </c>
      <c r="B1044" s="1" t="s">
        <v>1502</v>
      </c>
      <c r="C1044" s="1" t="s">
        <v>32</v>
      </c>
      <c r="D1044" s="1">
        <v>120.0</v>
      </c>
      <c r="E1044" s="1" t="s">
        <v>38</v>
      </c>
      <c r="F1044" s="5">
        <v>44927.0</v>
      </c>
      <c r="G1044" s="1">
        <v>20.0</v>
      </c>
    </row>
    <row r="1045">
      <c r="A1045" s="1">
        <v>1044.0</v>
      </c>
      <c r="B1045" s="1" t="s">
        <v>1503</v>
      </c>
      <c r="C1045" s="1" t="s">
        <v>37</v>
      </c>
      <c r="D1045" s="1">
        <v>250.0</v>
      </c>
      <c r="E1045" s="1" t="s">
        <v>38</v>
      </c>
      <c r="F1045" s="5">
        <v>44927.0</v>
      </c>
      <c r="G1045" s="1">
        <v>0.0</v>
      </c>
    </row>
    <row r="1046">
      <c r="A1046" s="1">
        <v>1045.0</v>
      </c>
      <c r="B1046" s="1" t="s">
        <v>1505</v>
      </c>
      <c r="C1046" s="1" t="s">
        <v>37</v>
      </c>
      <c r="D1046" s="1">
        <v>250.0</v>
      </c>
      <c r="E1046" s="1" t="s">
        <v>38</v>
      </c>
      <c r="F1046" s="5">
        <v>44927.0</v>
      </c>
      <c r="G1046" s="1">
        <v>5.0</v>
      </c>
    </row>
    <row r="1047">
      <c r="A1047" s="1">
        <v>1046.0</v>
      </c>
      <c r="B1047" s="1" t="s">
        <v>1510</v>
      </c>
      <c r="C1047" s="1" t="s">
        <v>40</v>
      </c>
      <c r="D1047" s="1">
        <v>50.0</v>
      </c>
      <c r="E1047" s="1" t="s">
        <v>38</v>
      </c>
      <c r="F1047" s="5">
        <v>44927.0</v>
      </c>
      <c r="G1047" s="1">
        <v>10.0</v>
      </c>
    </row>
    <row r="1048">
      <c r="A1048" s="1">
        <v>1047.0</v>
      </c>
      <c r="B1048" s="1" t="s">
        <v>1512</v>
      </c>
      <c r="C1048" s="1" t="s">
        <v>32</v>
      </c>
      <c r="D1048" s="1">
        <v>120.0</v>
      </c>
      <c r="E1048" s="1" t="s">
        <v>45</v>
      </c>
      <c r="F1048" s="5">
        <v>44927.0</v>
      </c>
      <c r="G1048" s="1">
        <v>20.0</v>
      </c>
    </row>
    <row r="1049">
      <c r="A1049" s="1">
        <v>1048.0</v>
      </c>
      <c r="B1049" s="1" t="s">
        <v>1513</v>
      </c>
      <c r="C1049" s="1" t="s">
        <v>32</v>
      </c>
      <c r="D1049" s="1">
        <v>120.0</v>
      </c>
      <c r="E1049" s="1" t="s">
        <v>38</v>
      </c>
      <c r="F1049" s="5">
        <v>44927.0</v>
      </c>
      <c r="G1049" s="1">
        <v>0.0</v>
      </c>
    </row>
    <row r="1050">
      <c r="A1050" s="1">
        <v>1049.0</v>
      </c>
      <c r="B1050" s="1" t="s">
        <v>1514</v>
      </c>
      <c r="C1050" s="1" t="s">
        <v>40</v>
      </c>
      <c r="D1050" s="1">
        <v>50.0</v>
      </c>
      <c r="E1050" s="1" t="s">
        <v>38</v>
      </c>
      <c r="F1050" s="5">
        <v>44927.0</v>
      </c>
      <c r="G1050" s="1">
        <v>5.0</v>
      </c>
    </row>
    <row r="1051">
      <c r="A1051" s="1">
        <v>1050.0</v>
      </c>
      <c r="B1051" s="1" t="s">
        <v>1515</v>
      </c>
      <c r="C1051" s="1" t="s">
        <v>32</v>
      </c>
      <c r="D1051" s="1">
        <v>120.0</v>
      </c>
      <c r="E1051" s="1" t="s">
        <v>38</v>
      </c>
      <c r="F1051" s="5">
        <v>44927.0</v>
      </c>
      <c r="G1051" s="1">
        <v>10.0</v>
      </c>
    </row>
    <row r="1052">
      <c r="A1052" s="1">
        <v>1051.0</v>
      </c>
      <c r="B1052" s="1" t="s">
        <v>1516</v>
      </c>
      <c r="C1052" s="1" t="s">
        <v>32</v>
      </c>
      <c r="D1052" s="1">
        <v>120.0</v>
      </c>
      <c r="E1052" s="1" t="s">
        <v>38</v>
      </c>
      <c r="F1052" s="5">
        <v>44927.0</v>
      </c>
      <c r="G1052" s="1">
        <v>20.0</v>
      </c>
    </row>
    <row r="1053">
      <c r="A1053" s="1">
        <v>1052.0</v>
      </c>
      <c r="B1053" s="1" t="s">
        <v>1517</v>
      </c>
      <c r="C1053" s="1" t="s">
        <v>49</v>
      </c>
      <c r="D1053" s="1">
        <v>80.0</v>
      </c>
      <c r="E1053" s="1" t="s">
        <v>38</v>
      </c>
      <c r="F1053" s="5">
        <v>44927.0</v>
      </c>
      <c r="G1053" s="1">
        <v>0.0</v>
      </c>
    </row>
    <row r="1054">
      <c r="A1054" s="1">
        <v>1053.0</v>
      </c>
      <c r="B1054" s="1" t="s">
        <v>1518</v>
      </c>
      <c r="C1054" s="1" t="s">
        <v>37</v>
      </c>
      <c r="D1054" s="1">
        <v>250.0</v>
      </c>
      <c r="E1054" s="1" t="s">
        <v>38</v>
      </c>
      <c r="F1054" s="5">
        <v>44927.0</v>
      </c>
      <c r="G1054" s="1">
        <v>5.0</v>
      </c>
    </row>
    <row r="1055">
      <c r="A1055" s="1">
        <v>1054.0</v>
      </c>
      <c r="B1055" s="1" t="s">
        <v>1519</v>
      </c>
      <c r="C1055" s="1" t="s">
        <v>32</v>
      </c>
      <c r="D1055" s="1">
        <v>120.0</v>
      </c>
      <c r="E1055" s="1" t="s">
        <v>45</v>
      </c>
      <c r="F1055" s="5">
        <v>44927.0</v>
      </c>
      <c r="G1055" s="1">
        <v>10.0</v>
      </c>
    </row>
    <row r="1056">
      <c r="A1056" s="1">
        <v>1055.0</v>
      </c>
      <c r="B1056" s="1" t="s">
        <v>1520</v>
      </c>
      <c r="C1056" s="1" t="s">
        <v>32</v>
      </c>
      <c r="D1056" s="1">
        <v>120.0</v>
      </c>
      <c r="E1056" s="1" t="s">
        <v>38</v>
      </c>
      <c r="F1056" s="5">
        <v>44927.0</v>
      </c>
      <c r="G1056" s="1">
        <v>20.0</v>
      </c>
    </row>
    <row r="1057">
      <c r="A1057" s="1">
        <v>1056.0</v>
      </c>
      <c r="B1057" s="1" t="s">
        <v>1521</v>
      </c>
      <c r="C1057" s="1" t="s">
        <v>37</v>
      </c>
      <c r="D1057" s="1">
        <v>250.0</v>
      </c>
      <c r="E1057" s="1" t="s">
        <v>38</v>
      </c>
      <c r="F1057" s="5">
        <v>44927.0</v>
      </c>
      <c r="G1057" s="1">
        <v>0.0</v>
      </c>
    </row>
    <row r="1058">
      <c r="A1058" s="1">
        <v>1057.0</v>
      </c>
      <c r="B1058" s="1" t="s">
        <v>1522</v>
      </c>
      <c r="C1058" s="1" t="s">
        <v>49</v>
      </c>
      <c r="D1058" s="1">
        <v>80.0</v>
      </c>
      <c r="E1058" s="1" t="s">
        <v>38</v>
      </c>
      <c r="F1058" s="5">
        <v>44927.0</v>
      </c>
      <c r="G1058" s="1">
        <v>5.0</v>
      </c>
    </row>
    <row r="1059">
      <c r="A1059" s="1">
        <v>1058.0</v>
      </c>
      <c r="B1059" s="1" t="s">
        <v>1523</v>
      </c>
      <c r="C1059" s="1" t="s">
        <v>32</v>
      </c>
      <c r="D1059" s="1">
        <v>120.0</v>
      </c>
      <c r="E1059" s="1" t="s">
        <v>38</v>
      </c>
      <c r="F1059" s="5">
        <v>44927.0</v>
      </c>
      <c r="G1059" s="1">
        <v>10.0</v>
      </c>
    </row>
    <row r="1060">
      <c r="A1060" s="1">
        <v>1059.0</v>
      </c>
      <c r="B1060" s="1" t="s">
        <v>1524</v>
      </c>
      <c r="C1060" s="1" t="s">
        <v>37</v>
      </c>
      <c r="D1060" s="1">
        <v>250.0</v>
      </c>
      <c r="E1060" s="1" t="s">
        <v>38</v>
      </c>
      <c r="F1060" s="5">
        <v>44927.0</v>
      </c>
      <c r="G1060" s="1">
        <v>20.0</v>
      </c>
    </row>
    <row r="1061">
      <c r="A1061" s="1">
        <v>1060.0</v>
      </c>
      <c r="B1061" s="1" t="s">
        <v>1526</v>
      </c>
      <c r="C1061" s="1" t="s">
        <v>32</v>
      </c>
      <c r="D1061" s="1">
        <v>120.0</v>
      </c>
      <c r="E1061" s="1" t="s">
        <v>38</v>
      </c>
      <c r="F1061" s="5">
        <v>44927.0</v>
      </c>
      <c r="G1061" s="1">
        <v>0.0</v>
      </c>
    </row>
    <row r="1062">
      <c r="A1062" s="1">
        <v>1061.0</v>
      </c>
      <c r="B1062" s="1" t="s">
        <v>1529</v>
      </c>
      <c r="C1062" s="1" t="s">
        <v>40</v>
      </c>
      <c r="D1062" s="1">
        <v>50.0</v>
      </c>
      <c r="E1062" s="1" t="s">
        <v>38</v>
      </c>
      <c r="F1062" s="5">
        <v>44927.0</v>
      </c>
      <c r="G1062" s="1">
        <v>5.0</v>
      </c>
    </row>
    <row r="1063">
      <c r="A1063" s="1">
        <v>1062.0</v>
      </c>
      <c r="B1063" s="1" t="s">
        <v>1531</v>
      </c>
      <c r="C1063" s="1" t="s">
        <v>32</v>
      </c>
      <c r="D1063" s="1">
        <v>120.0</v>
      </c>
      <c r="E1063" s="1" t="s">
        <v>38</v>
      </c>
      <c r="F1063" s="5">
        <v>44927.0</v>
      </c>
      <c r="G1063" s="1">
        <v>10.0</v>
      </c>
    </row>
    <row r="1064">
      <c r="A1064" s="1">
        <v>1063.0</v>
      </c>
      <c r="B1064" s="1" t="s">
        <v>1532</v>
      </c>
      <c r="C1064" s="1" t="s">
        <v>32</v>
      </c>
      <c r="D1064" s="1">
        <v>120.0</v>
      </c>
      <c r="E1064" s="1" t="s">
        <v>38</v>
      </c>
      <c r="F1064" s="5">
        <v>44927.0</v>
      </c>
      <c r="G1064" s="1">
        <v>20.0</v>
      </c>
    </row>
    <row r="1065">
      <c r="A1065" s="1">
        <v>1064.0</v>
      </c>
      <c r="B1065" s="1" t="s">
        <v>1533</v>
      </c>
      <c r="C1065" s="1" t="s">
        <v>49</v>
      </c>
      <c r="D1065" s="1">
        <v>80.0</v>
      </c>
      <c r="E1065" s="1" t="s">
        <v>33</v>
      </c>
      <c r="F1065" s="5">
        <v>44927.0</v>
      </c>
      <c r="G1065" s="1">
        <v>0.0</v>
      </c>
    </row>
    <row r="1066">
      <c r="A1066" s="1">
        <v>1065.0</v>
      </c>
      <c r="B1066" s="1" t="s">
        <v>1534</v>
      </c>
      <c r="C1066" s="1" t="s">
        <v>37</v>
      </c>
      <c r="D1066" s="1">
        <v>250.0</v>
      </c>
      <c r="E1066" s="1" t="s">
        <v>38</v>
      </c>
      <c r="F1066" s="5">
        <v>44927.0</v>
      </c>
      <c r="G1066" s="1">
        <v>5.0</v>
      </c>
    </row>
    <row r="1067">
      <c r="A1067" s="1">
        <v>1066.0</v>
      </c>
      <c r="B1067" s="1" t="s">
        <v>1535</v>
      </c>
      <c r="C1067" s="1" t="s">
        <v>37</v>
      </c>
      <c r="D1067" s="1">
        <v>250.0</v>
      </c>
      <c r="E1067" s="1" t="s">
        <v>38</v>
      </c>
      <c r="F1067" s="5">
        <v>44927.0</v>
      </c>
      <c r="G1067" s="1">
        <v>10.0</v>
      </c>
    </row>
    <row r="1068">
      <c r="A1068" s="1">
        <v>1067.0</v>
      </c>
      <c r="B1068" s="1" t="s">
        <v>1536</v>
      </c>
      <c r="C1068" s="1" t="s">
        <v>32</v>
      </c>
      <c r="D1068" s="1">
        <v>120.0</v>
      </c>
      <c r="E1068" s="1" t="s">
        <v>38</v>
      </c>
      <c r="F1068" s="5">
        <v>44927.0</v>
      </c>
      <c r="G1068" s="1">
        <v>20.0</v>
      </c>
    </row>
    <row r="1069">
      <c r="A1069" s="1">
        <v>1068.0</v>
      </c>
      <c r="B1069" s="1" t="s">
        <v>1537</v>
      </c>
      <c r="C1069" s="1" t="s">
        <v>40</v>
      </c>
      <c r="D1069" s="1">
        <v>50.0</v>
      </c>
      <c r="E1069" s="1" t="s">
        <v>38</v>
      </c>
      <c r="F1069" s="5">
        <v>44927.0</v>
      </c>
      <c r="G1069" s="1">
        <v>0.0</v>
      </c>
    </row>
    <row r="1070">
      <c r="A1070" s="1">
        <v>1069.0</v>
      </c>
      <c r="B1070" s="1" t="s">
        <v>1538</v>
      </c>
      <c r="C1070" s="1" t="s">
        <v>32</v>
      </c>
      <c r="D1070" s="1">
        <v>120.0</v>
      </c>
      <c r="E1070" s="1" t="s">
        <v>38</v>
      </c>
      <c r="F1070" s="5">
        <v>44927.0</v>
      </c>
      <c r="G1070" s="1">
        <v>5.0</v>
      </c>
    </row>
    <row r="1071">
      <c r="A1071" s="1">
        <v>1070.0</v>
      </c>
      <c r="B1071" s="1" t="s">
        <v>1539</v>
      </c>
      <c r="C1071" s="1" t="s">
        <v>40</v>
      </c>
      <c r="D1071" s="1">
        <v>50.0</v>
      </c>
      <c r="E1071" s="1" t="s">
        <v>38</v>
      </c>
      <c r="F1071" s="5">
        <v>44927.0</v>
      </c>
      <c r="G1071" s="1">
        <v>10.0</v>
      </c>
    </row>
    <row r="1072">
      <c r="A1072" s="1">
        <v>1071.0</v>
      </c>
      <c r="B1072" s="1" t="s">
        <v>1540</v>
      </c>
      <c r="C1072" s="1" t="s">
        <v>32</v>
      </c>
      <c r="D1072" s="1">
        <v>120.0</v>
      </c>
      <c r="E1072" s="1" t="s">
        <v>38</v>
      </c>
      <c r="F1072" s="5">
        <v>44927.0</v>
      </c>
      <c r="G1072" s="1">
        <v>20.0</v>
      </c>
    </row>
    <row r="1073">
      <c r="A1073" s="1">
        <v>1072.0</v>
      </c>
      <c r="B1073" s="1" t="s">
        <v>1541</v>
      </c>
      <c r="C1073" s="1" t="s">
        <v>37</v>
      </c>
      <c r="D1073" s="1">
        <v>250.0</v>
      </c>
      <c r="E1073" s="1" t="s">
        <v>38</v>
      </c>
      <c r="F1073" s="5">
        <v>44927.0</v>
      </c>
      <c r="G1073" s="1">
        <v>0.0</v>
      </c>
    </row>
    <row r="1074">
      <c r="A1074" s="1">
        <v>1073.0</v>
      </c>
      <c r="B1074" s="1" t="s">
        <v>1542</v>
      </c>
      <c r="C1074" s="1" t="s">
        <v>32</v>
      </c>
      <c r="D1074" s="1">
        <v>120.0</v>
      </c>
      <c r="E1074" s="1" t="s">
        <v>38</v>
      </c>
      <c r="F1074" s="5">
        <v>44927.0</v>
      </c>
      <c r="G1074" s="1">
        <v>5.0</v>
      </c>
    </row>
    <row r="1075">
      <c r="A1075" s="1">
        <v>1074.0</v>
      </c>
      <c r="B1075" s="1" t="s">
        <v>1543</v>
      </c>
      <c r="C1075" s="1" t="s">
        <v>32</v>
      </c>
      <c r="D1075" s="1">
        <v>120.0</v>
      </c>
      <c r="E1075" s="1" t="s">
        <v>38</v>
      </c>
      <c r="F1075" s="5">
        <v>44927.0</v>
      </c>
      <c r="G1075" s="1">
        <v>10.0</v>
      </c>
    </row>
    <row r="1076">
      <c r="A1076" s="1">
        <v>1075.0</v>
      </c>
      <c r="B1076" s="1" t="s">
        <v>1544</v>
      </c>
      <c r="C1076" s="1" t="s">
        <v>49</v>
      </c>
      <c r="D1076" s="1">
        <v>80.0</v>
      </c>
      <c r="E1076" s="1" t="s">
        <v>33</v>
      </c>
      <c r="F1076" s="5">
        <v>44927.0</v>
      </c>
      <c r="G1076" s="1">
        <v>20.0</v>
      </c>
    </row>
    <row r="1077">
      <c r="A1077" s="1">
        <v>1076.0</v>
      </c>
      <c r="B1077" s="1" t="s">
        <v>1545</v>
      </c>
      <c r="C1077" s="1" t="s">
        <v>32</v>
      </c>
      <c r="D1077" s="1">
        <v>120.0</v>
      </c>
      <c r="E1077" s="1" t="s">
        <v>38</v>
      </c>
      <c r="F1077" s="5">
        <v>44927.0</v>
      </c>
      <c r="G1077" s="1">
        <v>0.0</v>
      </c>
    </row>
    <row r="1078">
      <c r="A1078" s="1">
        <v>1077.0</v>
      </c>
      <c r="B1078" s="1" t="s">
        <v>1546</v>
      </c>
      <c r="C1078" s="1" t="s">
        <v>49</v>
      </c>
      <c r="D1078" s="1">
        <v>80.0</v>
      </c>
      <c r="E1078" s="1" t="s">
        <v>38</v>
      </c>
      <c r="F1078" s="5">
        <v>44927.0</v>
      </c>
      <c r="G1078" s="1">
        <v>5.0</v>
      </c>
    </row>
    <row r="1079">
      <c r="A1079" s="1">
        <v>1078.0</v>
      </c>
      <c r="B1079" s="1" t="s">
        <v>1547</v>
      </c>
      <c r="C1079" s="1" t="s">
        <v>37</v>
      </c>
      <c r="D1079" s="1">
        <v>250.0</v>
      </c>
      <c r="E1079" s="1" t="s">
        <v>33</v>
      </c>
      <c r="F1079" s="5">
        <v>44927.0</v>
      </c>
      <c r="G1079" s="1">
        <v>10.0</v>
      </c>
    </row>
    <row r="1080">
      <c r="A1080" s="1">
        <v>1079.0</v>
      </c>
      <c r="B1080" s="1" t="s">
        <v>1548</v>
      </c>
      <c r="C1080" s="1" t="s">
        <v>32</v>
      </c>
      <c r="D1080" s="1">
        <v>120.0</v>
      </c>
      <c r="E1080" s="1" t="s">
        <v>38</v>
      </c>
      <c r="F1080" s="5">
        <v>44927.0</v>
      </c>
      <c r="G1080" s="1">
        <v>20.0</v>
      </c>
    </row>
    <row r="1081">
      <c r="A1081" s="1">
        <v>1080.0</v>
      </c>
      <c r="B1081" s="1" t="s">
        <v>1549</v>
      </c>
      <c r="C1081" s="1" t="s">
        <v>32</v>
      </c>
      <c r="D1081" s="1">
        <v>120.0</v>
      </c>
      <c r="E1081" s="1" t="s">
        <v>38</v>
      </c>
      <c r="F1081" s="5">
        <v>44927.0</v>
      </c>
      <c r="G1081" s="1">
        <v>0.0</v>
      </c>
    </row>
    <row r="1082">
      <c r="A1082" s="1">
        <v>1081.0</v>
      </c>
      <c r="B1082" s="1" t="s">
        <v>1550</v>
      </c>
      <c r="C1082" s="1" t="s">
        <v>32</v>
      </c>
      <c r="D1082" s="1">
        <v>120.0</v>
      </c>
      <c r="E1082" s="1" t="s">
        <v>38</v>
      </c>
      <c r="F1082" s="5">
        <v>44927.0</v>
      </c>
      <c r="G1082" s="1">
        <v>5.0</v>
      </c>
    </row>
    <row r="1083">
      <c r="A1083" s="1">
        <v>1082.0</v>
      </c>
      <c r="B1083" s="1" t="s">
        <v>1551</v>
      </c>
      <c r="C1083" s="1" t="s">
        <v>49</v>
      </c>
      <c r="D1083" s="1">
        <v>80.0</v>
      </c>
      <c r="E1083" s="1" t="s">
        <v>38</v>
      </c>
      <c r="F1083" s="5">
        <v>44927.0</v>
      </c>
      <c r="G1083" s="1">
        <v>10.0</v>
      </c>
    </row>
    <row r="1084">
      <c r="A1084" s="1">
        <v>1083.0</v>
      </c>
      <c r="B1084" s="1" t="s">
        <v>1552</v>
      </c>
      <c r="C1084" s="1" t="s">
        <v>32</v>
      </c>
      <c r="D1084" s="1">
        <v>120.0</v>
      </c>
      <c r="E1084" s="1" t="s">
        <v>38</v>
      </c>
      <c r="F1084" s="5">
        <v>44927.0</v>
      </c>
      <c r="G1084" s="1">
        <v>20.0</v>
      </c>
    </row>
    <row r="1085">
      <c r="A1085" s="1">
        <v>1084.0</v>
      </c>
      <c r="B1085" s="1" t="s">
        <v>1553</v>
      </c>
      <c r="C1085" s="1" t="s">
        <v>49</v>
      </c>
      <c r="D1085" s="1">
        <v>80.0</v>
      </c>
      <c r="E1085" s="1" t="s">
        <v>45</v>
      </c>
      <c r="F1085" s="5">
        <v>44927.0</v>
      </c>
      <c r="G1085" s="1">
        <v>0.0</v>
      </c>
    </row>
    <row r="1086">
      <c r="A1086" s="1">
        <v>1085.0</v>
      </c>
      <c r="B1086" s="1" t="s">
        <v>1554</v>
      </c>
      <c r="C1086" s="1" t="s">
        <v>32</v>
      </c>
      <c r="D1086" s="1">
        <v>120.0</v>
      </c>
      <c r="E1086" s="1" t="s">
        <v>38</v>
      </c>
      <c r="F1086" s="5">
        <v>44927.0</v>
      </c>
      <c r="G1086" s="1">
        <v>5.0</v>
      </c>
    </row>
    <row r="1087">
      <c r="A1087" s="1">
        <v>1086.0</v>
      </c>
      <c r="B1087" s="1" t="s">
        <v>1555</v>
      </c>
      <c r="C1087" s="1" t="s">
        <v>49</v>
      </c>
      <c r="D1087" s="1">
        <v>80.0</v>
      </c>
      <c r="E1087" s="1" t="s">
        <v>38</v>
      </c>
      <c r="F1087" s="5">
        <v>44927.0</v>
      </c>
      <c r="G1087" s="1">
        <v>10.0</v>
      </c>
    </row>
    <row r="1088">
      <c r="A1088" s="1">
        <v>1087.0</v>
      </c>
      <c r="B1088" s="1" t="s">
        <v>1556</v>
      </c>
      <c r="C1088" s="1" t="s">
        <v>32</v>
      </c>
      <c r="D1088" s="1">
        <v>120.0</v>
      </c>
      <c r="E1088" s="1" t="s">
        <v>38</v>
      </c>
      <c r="F1088" s="5">
        <v>44927.0</v>
      </c>
      <c r="G1088" s="1">
        <v>20.0</v>
      </c>
    </row>
    <row r="1089">
      <c r="A1089" s="1">
        <v>1088.0</v>
      </c>
      <c r="B1089" s="1" t="s">
        <v>1557</v>
      </c>
      <c r="C1089" s="1" t="s">
        <v>32</v>
      </c>
      <c r="D1089" s="1">
        <v>120.0</v>
      </c>
      <c r="E1089" s="1" t="s">
        <v>38</v>
      </c>
      <c r="F1089" s="5">
        <v>44927.0</v>
      </c>
      <c r="G1089" s="1">
        <v>0.0</v>
      </c>
    </row>
    <row r="1090">
      <c r="A1090" s="1">
        <v>1089.0</v>
      </c>
      <c r="B1090" s="1" t="s">
        <v>1558</v>
      </c>
      <c r="C1090" s="1" t="s">
        <v>32</v>
      </c>
      <c r="D1090" s="1">
        <v>120.0</v>
      </c>
      <c r="E1090" s="1" t="s">
        <v>38</v>
      </c>
      <c r="F1090" s="5">
        <v>44927.0</v>
      </c>
      <c r="G1090" s="1">
        <v>5.0</v>
      </c>
    </row>
    <row r="1091">
      <c r="A1091" s="1">
        <v>1090.0</v>
      </c>
      <c r="B1091" s="1" t="s">
        <v>1559</v>
      </c>
      <c r="C1091" s="1" t="s">
        <v>49</v>
      </c>
      <c r="D1091" s="1">
        <v>80.0</v>
      </c>
      <c r="E1091" s="1" t="s">
        <v>38</v>
      </c>
      <c r="F1091" s="5">
        <v>44927.0</v>
      </c>
      <c r="G1091" s="1">
        <v>10.0</v>
      </c>
    </row>
    <row r="1092">
      <c r="A1092" s="1">
        <v>1091.0</v>
      </c>
      <c r="B1092" s="1" t="s">
        <v>1560</v>
      </c>
      <c r="C1092" s="1" t="s">
        <v>49</v>
      </c>
      <c r="D1092" s="1">
        <v>80.0</v>
      </c>
      <c r="E1092" s="1" t="s">
        <v>33</v>
      </c>
      <c r="F1092" s="5">
        <v>44927.0</v>
      </c>
      <c r="G1092" s="1">
        <v>20.0</v>
      </c>
    </row>
    <row r="1093">
      <c r="A1093" s="1">
        <v>1092.0</v>
      </c>
      <c r="B1093" s="1" t="s">
        <v>1561</v>
      </c>
      <c r="C1093" s="1" t="s">
        <v>32</v>
      </c>
      <c r="D1093" s="1">
        <v>120.0</v>
      </c>
      <c r="E1093" s="1" t="s">
        <v>38</v>
      </c>
      <c r="F1093" s="5">
        <v>44927.0</v>
      </c>
      <c r="G1093" s="1">
        <v>0.0</v>
      </c>
    </row>
    <row r="1094">
      <c r="A1094" s="1">
        <v>1093.0</v>
      </c>
      <c r="B1094" s="1" t="s">
        <v>1562</v>
      </c>
      <c r="C1094" s="1" t="s">
        <v>37</v>
      </c>
      <c r="D1094" s="1">
        <v>250.0</v>
      </c>
      <c r="E1094" s="1" t="s">
        <v>38</v>
      </c>
      <c r="F1094" s="5">
        <v>44927.0</v>
      </c>
      <c r="G1094" s="1">
        <v>5.0</v>
      </c>
    </row>
    <row r="1095">
      <c r="A1095" s="1">
        <v>1094.0</v>
      </c>
      <c r="B1095" s="1" t="s">
        <v>1563</v>
      </c>
      <c r="C1095" s="1" t="s">
        <v>49</v>
      </c>
      <c r="D1095" s="1">
        <v>80.0</v>
      </c>
      <c r="E1095" s="1" t="s">
        <v>38</v>
      </c>
      <c r="F1095" s="5">
        <v>44927.0</v>
      </c>
      <c r="G1095" s="1">
        <v>10.0</v>
      </c>
    </row>
    <row r="1096">
      <c r="A1096" s="1">
        <v>1095.0</v>
      </c>
      <c r="B1096" s="1" t="s">
        <v>1564</v>
      </c>
      <c r="C1096" s="1" t="s">
        <v>32</v>
      </c>
      <c r="D1096" s="1">
        <v>120.0</v>
      </c>
      <c r="E1096" s="1" t="s">
        <v>45</v>
      </c>
      <c r="F1096" s="5">
        <v>44927.0</v>
      </c>
      <c r="G1096" s="1">
        <v>20.0</v>
      </c>
    </row>
    <row r="1097">
      <c r="A1097" s="1">
        <v>1096.0</v>
      </c>
      <c r="B1097" s="1" t="s">
        <v>1565</v>
      </c>
      <c r="C1097" s="1" t="s">
        <v>32</v>
      </c>
      <c r="D1097" s="1">
        <v>120.0</v>
      </c>
      <c r="E1097" s="1" t="s">
        <v>38</v>
      </c>
      <c r="F1097" s="5">
        <v>44927.0</v>
      </c>
      <c r="G1097" s="1">
        <v>0.0</v>
      </c>
    </row>
    <row r="1098">
      <c r="A1098" s="1">
        <v>1097.0</v>
      </c>
      <c r="B1098" s="1" t="s">
        <v>1566</v>
      </c>
      <c r="C1098" s="1" t="s">
        <v>32</v>
      </c>
      <c r="D1098" s="1">
        <v>120.0</v>
      </c>
      <c r="E1098" s="1" t="s">
        <v>38</v>
      </c>
      <c r="F1098" s="5">
        <v>44927.0</v>
      </c>
      <c r="G1098" s="1">
        <v>5.0</v>
      </c>
    </row>
    <row r="1099">
      <c r="A1099" s="1">
        <v>1098.0</v>
      </c>
      <c r="B1099" s="1" t="s">
        <v>1567</v>
      </c>
      <c r="C1099" s="1" t="s">
        <v>32</v>
      </c>
      <c r="D1099" s="1">
        <v>120.0</v>
      </c>
      <c r="E1099" s="1" t="s">
        <v>33</v>
      </c>
      <c r="F1099" s="5">
        <v>44927.0</v>
      </c>
      <c r="G1099" s="1">
        <v>10.0</v>
      </c>
    </row>
    <row r="1100">
      <c r="A1100" s="1">
        <v>1099.0</v>
      </c>
      <c r="B1100" s="1" t="s">
        <v>1568</v>
      </c>
      <c r="C1100" s="1" t="s">
        <v>37</v>
      </c>
      <c r="D1100" s="1">
        <v>250.0</v>
      </c>
      <c r="E1100" s="1" t="s">
        <v>38</v>
      </c>
      <c r="F1100" s="5">
        <v>44927.0</v>
      </c>
      <c r="G1100" s="1">
        <v>20.0</v>
      </c>
    </row>
    <row r="1101">
      <c r="A1101" s="1">
        <v>1100.0</v>
      </c>
      <c r="B1101" s="1" t="s">
        <v>1569</v>
      </c>
      <c r="C1101" s="1" t="s">
        <v>49</v>
      </c>
      <c r="D1101" s="1">
        <v>80.0</v>
      </c>
      <c r="E1101" s="1" t="s">
        <v>38</v>
      </c>
      <c r="F1101" s="5">
        <v>44927.0</v>
      </c>
      <c r="G1101" s="1">
        <v>0.0</v>
      </c>
    </row>
    <row r="1102">
      <c r="A1102" s="1">
        <v>1101.0</v>
      </c>
      <c r="B1102" s="1" t="s">
        <v>1570</v>
      </c>
      <c r="C1102" s="1" t="s">
        <v>32</v>
      </c>
      <c r="D1102" s="1">
        <v>120.0</v>
      </c>
      <c r="E1102" s="1" t="s">
        <v>38</v>
      </c>
      <c r="F1102" s="5">
        <v>44927.0</v>
      </c>
      <c r="G1102" s="1">
        <v>5.0</v>
      </c>
    </row>
    <row r="1103">
      <c r="A1103" s="1">
        <v>1102.0</v>
      </c>
      <c r="B1103" s="1" t="s">
        <v>1571</v>
      </c>
      <c r="C1103" s="1" t="s">
        <v>32</v>
      </c>
      <c r="D1103" s="1">
        <v>120.0</v>
      </c>
      <c r="E1103" s="1" t="s">
        <v>38</v>
      </c>
      <c r="F1103" s="5">
        <v>44927.0</v>
      </c>
      <c r="G1103" s="1">
        <v>10.0</v>
      </c>
    </row>
    <row r="1104">
      <c r="A1104" s="1">
        <v>1103.0</v>
      </c>
      <c r="B1104" s="1" t="s">
        <v>1572</v>
      </c>
      <c r="C1104" s="1" t="s">
        <v>32</v>
      </c>
      <c r="D1104" s="1">
        <v>120.0</v>
      </c>
      <c r="E1104" s="1" t="s">
        <v>38</v>
      </c>
      <c r="F1104" s="5">
        <v>44927.0</v>
      </c>
      <c r="G1104" s="1">
        <v>20.0</v>
      </c>
    </row>
    <row r="1105">
      <c r="A1105" s="1">
        <v>1104.0</v>
      </c>
      <c r="B1105" s="1" t="s">
        <v>1573</v>
      </c>
      <c r="C1105" s="1" t="s">
        <v>49</v>
      </c>
      <c r="D1105" s="1">
        <v>80.0</v>
      </c>
      <c r="E1105" s="1" t="s">
        <v>38</v>
      </c>
      <c r="F1105" s="5">
        <v>44927.0</v>
      </c>
      <c r="G1105" s="1">
        <v>0.0</v>
      </c>
    </row>
    <row r="1106">
      <c r="A1106" s="1">
        <v>1105.0</v>
      </c>
      <c r="B1106" s="1" t="s">
        <v>1574</v>
      </c>
      <c r="C1106" s="1" t="s">
        <v>32</v>
      </c>
      <c r="D1106" s="1">
        <v>120.0</v>
      </c>
      <c r="E1106" s="1" t="s">
        <v>38</v>
      </c>
      <c r="F1106" s="5">
        <v>44927.0</v>
      </c>
      <c r="G1106" s="1">
        <v>5.0</v>
      </c>
    </row>
    <row r="1107">
      <c r="A1107" s="1">
        <v>1106.0</v>
      </c>
      <c r="B1107" s="1" t="s">
        <v>1575</v>
      </c>
      <c r="C1107" s="1" t="s">
        <v>32</v>
      </c>
      <c r="D1107" s="1">
        <v>120.0</v>
      </c>
      <c r="E1107" s="1" t="s">
        <v>45</v>
      </c>
      <c r="F1107" s="5">
        <v>44927.0</v>
      </c>
      <c r="G1107" s="1">
        <v>10.0</v>
      </c>
    </row>
    <row r="1108">
      <c r="A1108" s="1">
        <v>1107.0</v>
      </c>
      <c r="B1108" s="1" t="s">
        <v>1576</v>
      </c>
      <c r="C1108" s="1" t="s">
        <v>32</v>
      </c>
      <c r="D1108" s="1">
        <v>120.0</v>
      </c>
      <c r="E1108" s="1" t="s">
        <v>38</v>
      </c>
      <c r="F1108" s="5">
        <v>44927.0</v>
      </c>
      <c r="G1108" s="1">
        <v>20.0</v>
      </c>
    </row>
    <row r="1109">
      <c r="A1109" s="1">
        <v>1108.0</v>
      </c>
      <c r="B1109" s="1" t="s">
        <v>1577</v>
      </c>
      <c r="C1109" s="1" t="s">
        <v>32</v>
      </c>
      <c r="D1109" s="1">
        <v>120.0</v>
      </c>
      <c r="E1109" s="1" t="s">
        <v>38</v>
      </c>
      <c r="F1109" s="5">
        <v>44927.0</v>
      </c>
      <c r="G1109" s="1">
        <v>0.0</v>
      </c>
    </row>
    <row r="1110">
      <c r="A1110" s="1">
        <v>1109.0</v>
      </c>
      <c r="B1110" s="1" t="s">
        <v>1578</v>
      </c>
      <c r="C1110" s="1" t="s">
        <v>32</v>
      </c>
      <c r="D1110" s="1">
        <v>120.0</v>
      </c>
      <c r="E1110" s="1" t="s">
        <v>38</v>
      </c>
      <c r="F1110" s="5">
        <v>44927.0</v>
      </c>
      <c r="G1110" s="1">
        <v>5.0</v>
      </c>
    </row>
    <row r="1111">
      <c r="A1111" s="1">
        <v>1110.0</v>
      </c>
      <c r="B1111" s="1" t="s">
        <v>1579</v>
      </c>
      <c r="C1111" s="1" t="s">
        <v>32</v>
      </c>
      <c r="D1111" s="1">
        <v>120.0</v>
      </c>
      <c r="E1111" s="1" t="s">
        <v>45</v>
      </c>
      <c r="F1111" s="5">
        <v>44927.0</v>
      </c>
      <c r="G1111" s="1">
        <v>10.0</v>
      </c>
    </row>
    <row r="1112">
      <c r="A1112" s="1">
        <v>1111.0</v>
      </c>
      <c r="B1112" s="1" t="s">
        <v>1580</v>
      </c>
      <c r="C1112" s="1" t="s">
        <v>32</v>
      </c>
      <c r="D1112" s="1">
        <v>120.0</v>
      </c>
      <c r="E1112" s="1" t="s">
        <v>38</v>
      </c>
      <c r="F1112" s="5">
        <v>44927.0</v>
      </c>
      <c r="G1112" s="1">
        <v>20.0</v>
      </c>
    </row>
    <row r="1113">
      <c r="A1113" s="1">
        <v>1112.0</v>
      </c>
      <c r="B1113" s="1" t="s">
        <v>1581</v>
      </c>
      <c r="C1113" s="1" t="s">
        <v>49</v>
      </c>
      <c r="D1113" s="1">
        <v>80.0</v>
      </c>
      <c r="E1113" s="1" t="s">
        <v>45</v>
      </c>
      <c r="F1113" s="5">
        <v>44927.0</v>
      </c>
      <c r="G1113" s="1">
        <v>0.0</v>
      </c>
    </row>
    <row r="1114">
      <c r="A1114" s="1">
        <v>1113.0</v>
      </c>
      <c r="B1114" s="1" t="s">
        <v>1582</v>
      </c>
      <c r="C1114" s="1" t="s">
        <v>49</v>
      </c>
      <c r="D1114" s="1">
        <v>80.0</v>
      </c>
      <c r="E1114" s="1" t="s">
        <v>38</v>
      </c>
      <c r="F1114" s="5">
        <v>44927.0</v>
      </c>
      <c r="G1114" s="1">
        <v>5.0</v>
      </c>
    </row>
    <row r="1115">
      <c r="A1115" s="1">
        <v>1114.0</v>
      </c>
      <c r="B1115" s="1" t="s">
        <v>1583</v>
      </c>
      <c r="C1115" s="1" t="s">
        <v>32</v>
      </c>
      <c r="D1115" s="1">
        <v>120.0</v>
      </c>
      <c r="E1115" s="1" t="s">
        <v>45</v>
      </c>
      <c r="F1115" s="5">
        <v>44927.0</v>
      </c>
      <c r="G1115" s="1">
        <v>10.0</v>
      </c>
    </row>
    <row r="1116">
      <c r="A1116" s="1">
        <v>1115.0</v>
      </c>
      <c r="B1116" s="1" t="s">
        <v>1584</v>
      </c>
      <c r="C1116" s="1" t="s">
        <v>49</v>
      </c>
      <c r="D1116" s="1">
        <v>80.0</v>
      </c>
      <c r="E1116" s="1" t="s">
        <v>38</v>
      </c>
      <c r="F1116" s="5">
        <v>44927.0</v>
      </c>
      <c r="G1116" s="1">
        <v>20.0</v>
      </c>
    </row>
    <row r="1117">
      <c r="A1117" s="1">
        <v>1116.0</v>
      </c>
      <c r="B1117" s="1" t="s">
        <v>1585</v>
      </c>
      <c r="C1117" s="1" t="s">
        <v>32</v>
      </c>
      <c r="D1117" s="1">
        <v>120.0</v>
      </c>
      <c r="E1117" s="1" t="s">
        <v>38</v>
      </c>
      <c r="F1117" s="5">
        <v>44927.0</v>
      </c>
      <c r="G1117" s="1">
        <v>0.0</v>
      </c>
    </row>
    <row r="1118">
      <c r="A1118" s="1">
        <v>1117.0</v>
      </c>
      <c r="B1118" s="1" t="s">
        <v>1586</v>
      </c>
      <c r="C1118" s="1" t="s">
        <v>32</v>
      </c>
      <c r="D1118" s="1">
        <v>120.0</v>
      </c>
      <c r="E1118" s="1" t="s">
        <v>38</v>
      </c>
      <c r="F1118" s="5">
        <v>44927.0</v>
      </c>
      <c r="G1118" s="1">
        <v>5.0</v>
      </c>
    </row>
    <row r="1119">
      <c r="A1119" s="1">
        <v>1118.0</v>
      </c>
      <c r="B1119" s="1" t="s">
        <v>1587</v>
      </c>
      <c r="C1119" s="1" t="s">
        <v>49</v>
      </c>
      <c r="D1119" s="1">
        <v>80.0</v>
      </c>
      <c r="E1119" s="1" t="s">
        <v>38</v>
      </c>
      <c r="F1119" s="5">
        <v>44927.0</v>
      </c>
      <c r="G1119" s="1">
        <v>10.0</v>
      </c>
    </row>
    <row r="1120">
      <c r="A1120" s="1">
        <v>1119.0</v>
      </c>
      <c r="B1120" s="1" t="s">
        <v>1588</v>
      </c>
      <c r="C1120" s="1" t="s">
        <v>37</v>
      </c>
      <c r="D1120" s="1">
        <v>250.0</v>
      </c>
      <c r="E1120" s="1" t="s">
        <v>38</v>
      </c>
      <c r="F1120" s="5">
        <v>44927.0</v>
      </c>
      <c r="G1120" s="1">
        <v>20.0</v>
      </c>
    </row>
    <row r="1121">
      <c r="A1121" s="1">
        <v>1120.0</v>
      </c>
      <c r="B1121" s="1" t="s">
        <v>1589</v>
      </c>
      <c r="C1121" s="1" t="s">
        <v>32</v>
      </c>
      <c r="D1121" s="1">
        <v>120.0</v>
      </c>
      <c r="E1121" s="1" t="s">
        <v>38</v>
      </c>
      <c r="F1121" s="5">
        <v>44927.0</v>
      </c>
      <c r="G1121" s="1">
        <v>0.0</v>
      </c>
    </row>
    <row r="1122">
      <c r="A1122" s="1">
        <v>1121.0</v>
      </c>
      <c r="B1122" s="1" t="s">
        <v>1590</v>
      </c>
      <c r="C1122" s="1" t="s">
        <v>49</v>
      </c>
      <c r="D1122" s="1">
        <v>80.0</v>
      </c>
      <c r="E1122" s="1" t="s">
        <v>38</v>
      </c>
      <c r="F1122" s="5">
        <v>44927.0</v>
      </c>
      <c r="G1122" s="1">
        <v>5.0</v>
      </c>
    </row>
    <row r="1123">
      <c r="A1123" s="1">
        <v>1122.0</v>
      </c>
      <c r="B1123" s="1" t="s">
        <v>1591</v>
      </c>
      <c r="C1123" s="1" t="s">
        <v>40</v>
      </c>
      <c r="D1123" s="1">
        <v>50.0</v>
      </c>
      <c r="E1123" s="1" t="s">
        <v>33</v>
      </c>
      <c r="F1123" s="5">
        <v>44927.0</v>
      </c>
      <c r="G1123" s="1">
        <v>10.0</v>
      </c>
    </row>
    <row r="1124">
      <c r="A1124" s="1">
        <v>1123.0</v>
      </c>
      <c r="B1124" s="1" t="s">
        <v>1592</v>
      </c>
      <c r="C1124" s="1" t="s">
        <v>32</v>
      </c>
      <c r="D1124" s="1">
        <v>120.0</v>
      </c>
      <c r="E1124" s="1" t="s">
        <v>38</v>
      </c>
      <c r="F1124" s="5">
        <v>44927.0</v>
      </c>
      <c r="G1124" s="1">
        <v>20.0</v>
      </c>
    </row>
    <row r="1125">
      <c r="A1125" s="1">
        <v>1124.0</v>
      </c>
      <c r="B1125" s="1" t="s">
        <v>1593</v>
      </c>
      <c r="C1125" s="1" t="s">
        <v>32</v>
      </c>
      <c r="D1125" s="1">
        <v>120.0</v>
      </c>
      <c r="E1125" s="1" t="s">
        <v>38</v>
      </c>
      <c r="F1125" s="5">
        <v>44927.0</v>
      </c>
      <c r="G1125" s="1">
        <v>0.0</v>
      </c>
    </row>
    <row r="1126">
      <c r="A1126" s="1">
        <v>1125.0</v>
      </c>
      <c r="B1126" s="1" t="s">
        <v>1594</v>
      </c>
      <c r="C1126" s="1" t="s">
        <v>49</v>
      </c>
      <c r="D1126" s="1">
        <v>80.0</v>
      </c>
      <c r="E1126" s="1" t="s">
        <v>38</v>
      </c>
      <c r="F1126" s="5">
        <v>44927.0</v>
      </c>
      <c r="G1126" s="1">
        <v>5.0</v>
      </c>
    </row>
    <row r="1127">
      <c r="A1127" s="1">
        <v>1126.0</v>
      </c>
      <c r="B1127" s="1" t="s">
        <v>1596</v>
      </c>
      <c r="C1127" s="1" t="s">
        <v>32</v>
      </c>
      <c r="D1127" s="1">
        <v>120.0</v>
      </c>
      <c r="E1127" s="1" t="s">
        <v>38</v>
      </c>
      <c r="F1127" s="5">
        <v>44927.0</v>
      </c>
      <c r="G1127" s="1">
        <v>10.0</v>
      </c>
    </row>
    <row r="1128">
      <c r="A1128" s="1">
        <v>1127.0</v>
      </c>
      <c r="B1128" s="1" t="s">
        <v>1598</v>
      </c>
      <c r="C1128" s="1" t="s">
        <v>32</v>
      </c>
      <c r="D1128" s="1">
        <v>120.0</v>
      </c>
      <c r="E1128" s="1" t="s">
        <v>38</v>
      </c>
      <c r="F1128" s="5">
        <v>44927.0</v>
      </c>
      <c r="G1128" s="1">
        <v>20.0</v>
      </c>
    </row>
    <row r="1129">
      <c r="A1129" s="1">
        <v>1128.0</v>
      </c>
      <c r="B1129" s="1" t="s">
        <v>1599</v>
      </c>
      <c r="C1129" s="1" t="s">
        <v>32</v>
      </c>
      <c r="D1129" s="1">
        <v>120.0</v>
      </c>
      <c r="E1129" s="1" t="s">
        <v>38</v>
      </c>
      <c r="F1129" s="5">
        <v>44927.0</v>
      </c>
      <c r="G1129" s="1">
        <v>0.0</v>
      </c>
    </row>
    <row r="1130">
      <c r="A1130" s="1">
        <v>1129.0</v>
      </c>
      <c r="B1130" s="1" t="s">
        <v>1600</v>
      </c>
      <c r="C1130" s="1" t="s">
        <v>32</v>
      </c>
      <c r="D1130" s="1">
        <v>120.0</v>
      </c>
      <c r="E1130" s="1" t="s">
        <v>38</v>
      </c>
      <c r="F1130" s="5">
        <v>44927.0</v>
      </c>
      <c r="G1130" s="1">
        <v>5.0</v>
      </c>
    </row>
    <row r="1131">
      <c r="A1131" s="1">
        <v>1130.0</v>
      </c>
      <c r="B1131" s="1" t="s">
        <v>1601</v>
      </c>
      <c r="C1131" s="1" t="s">
        <v>40</v>
      </c>
      <c r="D1131" s="1">
        <v>50.0</v>
      </c>
      <c r="E1131" s="1" t="s">
        <v>38</v>
      </c>
      <c r="F1131" s="5">
        <v>44927.0</v>
      </c>
      <c r="G1131" s="1">
        <v>10.0</v>
      </c>
    </row>
    <row r="1132">
      <c r="A1132" s="1">
        <v>1131.0</v>
      </c>
      <c r="B1132" s="1" t="s">
        <v>1602</v>
      </c>
      <c r="C1132" s="1" t="s">
        <v>32</v>
      </c>
      <c r="D1132" s="1">
        <v>120.0</v>
      </c>
      <c r="E1132" s="1" t="s">
        <v>38</v>
      </c>
      <c r="F1132" s="5">
        <v>44927.0</v>
      </c>
      <c r="G1132" s="1">
        <v>20.0</v>
      </c>
    </row>
    <row r="1133">
      <c r="A1133" s="1">
        <v>1132.0</v>
      </c>
      <c r="B1133" s="1" t="s">
        <v>1603</v>
      </c>
      <c r="C1133" s="1" t="s">
        <v>37</v>
      </c>
      <c r="D1133" s="1">
        <v>250.0</v>
      </c>
      <c r="E1133" s="1" t="s">
        <v>38</v>
      </c>
      <c r="F1133" s="5">
        <v>44927.0</v>
      </c>
      <c r="G1133" s="1">
        <v>0.0</v>
      </c>
    </row>
    <row r="1134">
      <c r="A1134" s="1">
        <v>1133.0</v>
      </c>
      <c r="B1134" s="1" t="s">
        <v>1604</v>
      </c>
      <c r="C1134" s="1" t="s">
        <v>49</v>
      </c>
      <c r="D1134" s="1">
        <v>80.0</v>
      </c>
      <c r="E1134" s="1" t="s">
        <v>38</v>
      </c>
      <c r="F1134" s="5">
        <v>44927.0</v>
      </c>
      <c r="G1134" s="1">
        <v>5.0</v>
      </c>
    </row>
    <row r="1135">
      <c r="A1135" s="1">
        <v>1134.0</v>
      </c>
      <c r="B1135" s="1" t="s">
        <v>1605</v>
      </c>
      <c r="C1135" s="1" t="s">
        <v>32</v>
      </c>
      <c r="D1135" s="1">
        <v>120.0</v>
      </c>
      <c r="E1135" s="1" t="s">
        <v>33</v>
      </c>
      <c r="F1135" s="5">
        <v>44927.0</v>
      </c>
      <c r="G1135" s="1">
        <v>10.0</v>
      </c>
    </row>
    <row r="1136">
      <c r="A1136" s="1">
        <v>1135.0</v>
      </c>
      <c r="B1136" s="1" t="s">
        <v>1606</v>
      </c>
      <c r="C1136" s="1" t="s">
        <v>32</v>
      </c>
      <c r="D1136" s="1">
        <v>120.0</v>
      </c>
      <c r="E1136" s="1" t="s">
        <v>38</v>
      </c>
      <c r="F1136" s="5">
        <v>44927.0</v>
      </c>
      <c r="G1136" s="1">
        <v>20.0</v>
      </c>
    </row>
    <row r="1137">
      <c r="A1137" s="1">
        <v>1136.0</v>
      </c>
      <c r="B1137" s="1" t="s">
        <v>1607</v>
      </c>
      <c r="C1137" s="1" t="s">
        <v>40</v>
      </c>
      <c r="D1137" s="1">
        <v>50.0</v>
      </c>
      <c r="E1137" s="1" t="s">
        <v>38</v>
      </c>
      <c r="F1137" s="5">
        <v>44927.0</v>
      </c>
      <c r="G1137" s="1">
        <v>0.0</v>
      </c>
    </row>
    <row r="1138">
      <c r="A1138" s="1">
        <v>1137.0</v>
      </c>
      <c r="B1138" s="1" t="s">
        <v>1608</v>
      </c>
      <c r="C1138" s="1" t="s">
        <v>32</v>
      </c>
      <c r="D1138" s="1">
        <v>120.0</v>
      </c>
      <c r="E1138" s="1" t="s">
        <v>38</v>
      </c>
      <c r="F1138" s="5">
        <v>44927.0</v>
      </c>
      <c r="G1138" s="1">
        <v>5.0</v>
      </c>
    </row>
    <row r="1139">
      <c r="A1139" s="1">
        <v>1138.0</v>
      </c>
      <c r="B1139" s="1" t="s">
        <v>1609</v>
      </c>
      <c r="C1139" s="1" t="s">
        <v>32</v>
      </c>
      <c r="D1139" s="1">
        <v>120.0</v>
      </c>
      <c r="E1139" s="1" t="s">
        <v>38</v>
      </c>
      <c r="F1139" s="5">
        <v>44927.0</v>
      </c>
      <c r="G1139" s="1">
        <v>10.0</v>
      </c>
    </row>
    <row r="1140">
      <c r="A1140" s="1">
        <v>1139.0</v>
      </c>
      <c r="B1140" s="1" t="s">
        <v>1610</v>
      </c>
      <c r="C1140" s="1" t="s">
        <v>32</v>
      </c>
      <c r="D1140" s="1">
        <v>120.0</v>
      </c>
      <c r="E1140" s="1" t="s">
        <v>45</v>
      </c>
      <c r="F1140" s="5">
        <v>44927.0</v>
      </c>
      <c r="G1140" s="1">
        <v>20.0</v>
      </c>
    </row>
    <row r="1141">
      <c r="A1141" s="1">
        <v>1140.0</v>
      </c>
      <c r="B1141" s="1" t="s">
        <v>1611</v>
      </c>
      <c r="C1141" s="1" t="s">
        <v>32</v>
      </c>
      <c r="D1141" s="1">
        <v>120.0</v>
      </c>
      <c r="E1141" s="1" t="s">
        <v>38</v>
      </c>
      <c r="F1141" s="5">
        <v>44927.0</v>
      </c>
      <c r="G1141" s="1">
        <v>0.0</v>
      </c>
    </row>
    <row r="1142">
      <c r="A1142" s="1">
        <v>1141.0</v>
      </c>
      <c r="B1142" s="1" t="s">
        <v>1612</v>
      </c>
      <c r="C1142" s="1" t="s">
        <v>37</v>
      </c>
      <c r="D1142" s="1">
        <v>250.0</v>
      </c>
      <c r="E1142" s="1" t="s">
        <v>38</v>
      </c>
      <c r="F1142" s="5">
        <v>44927.0</v>
      </c>
      <c r="G1142" s="1">
        <v>5.0</v>
      </c>
    </row>
    <row r="1143">
      <c r="A1143" s="1">
        <v>1142.0</v>
      </c>
      <c r="B1143" s="1" t="s">
        <v>1613</v>
      </c>
      <c r="C1143" s="1" t="s">
        <v>32</v>
      </c>
      <c r="D1143" s="1">
        <v>120.0</v>
      </c>
      <c r="E1143" s="1" t="s">
        <v>38</v>
      </c>
      <c r="F1143" s="5">
        <v>44927.0</v>
      </c>
      <c r="G1143" s="1">
        <v>10.0</v>
      </c>
    </row>
    <row r="1144">
      <c r="A1144" s="1">
        <v>1143.0</v>
      </c>
      <c r="B1144" s="1" t="s">
        <v>1614</v>
      </c>
      <c r="C1144" s="1" t="s">
        <v>32</v>
      </c>
      <c r="D1144" s="1">
        <v>120.0</v>
      </c>
      <c r="E1144" s="1" t="s">
        <v>38</v>
      </c>
      <c r="F1144" s="5">
        <v>44927.0</v>
      </c>
      <c r="G1144" s="1">
        <v>20.0</v>
      </c>
    </row>
    <row r="1145">
      <c r="A1145" s="1">
        <v>1144.0</v>
      </c>
      <c r="B1145" s="1" t="s">
        <v>1615</v>
      </c>
      <c r="C1145" s="1" t="s">
        <v>49</v>
      </c>
      <c r="D1145" s="1">
        <v>80.0</v>
      </c>
      <c r="E1145" s="1" t="s">
        <v>38</v>
      </c>
      <c r="F1145" s="5">
        <v>44927.0</v>
      </c>
      <c r="G1145" s="1">
        <v>0.0</v>
      </c>
    </row>
    <row r="1146">
      <c r="A1146" s="1">
        <v>1145.0</v>
      </c>
      <c r="B1146" s="1" t="s">
        <v>1616</v>
      </c>
      <c r="C1146" s="1" t="s">
        <v>49</v>
      </c>
      <c r="D1146" s="1">
        <v>80.0</v>
      </c>
      <c r="E1146" s="1" t="s">
        <v>38</v>
      </c>
      <c r="F1146" s="5">
        <v>44927.0</v>
      </c>
      <c r="G1146" s="1">
        <v>5.0</v>
      </c>
    </row>
    <row r="1147">
      <c r="A1147" s="1">
        <v>1146.0</v>
      </c>
      <c r="B1147" s="1" t="s">
        <v>1617</v>
      </c>
      <c r="C1147" s="1" t="s">
        <v>49</v>
      </c>
      <c r="D1147" s="1">
        <v>80.0</v>
      </c>
      <c r="E1147" s="1" t="s">
        <v>38</v>
      </c>
      <c r="F1147" s="5">
        <v>44927.0</v>
      </c>
      <c r="G1147" s="1">
        <v>10.0</v>
      </c>
    </row>
    <row r="1148">
      <c r="A1148" s="1">
        <v>1147.0</v>
      </c>
      <c r="B1148" s="1" t="s">
        <v>1618</v>
      </c>
      <c r="C1148" s="1" t="s">
        <v>32</v>
      </c>
      <c r="D1148" s="1">
        <v>120.0</v>
      </c>
      <c r="E1148" s="1" t="s">
        <v>38</v>
      </c>
      <c r="F1148" s="5">
        <v>44927.0</v>
      </c>
      <c r="G1148" s="1">
        <v>20.0</v>
      </c>
    </row>
    <row r="1149">
      <c r="A1149" s="1">
        <v>1148.0</v>
      </c>
      <c r="B1149" s="1" t="s">
        <v>1619</v>
      </c>
      <c r="C1149" s="1" t="s">
        <v>49</v>
      </c>
      <c r="D1149" s="1">
        <v>80.0</v>
      </c>
      <c r="E1149" s="1" t="s">
        <v>38</v>
      </c>
      <c r="F1149" s="5">
        <v>44927.0</v>
      </c>
      <c r="G1149" s="1">
        <v>0.0</v>
      </c>
    </row>
    <row r="1150">
      <c r="A1150" s="1">
        <v>1149.0</v>
      </c>
      <c r="B1150" s="1" t="s">
        <v>1620</v>
      </c>
      <c r="C1150" s="1" t="s">
        <v>32</v>
      </c>
      <c r="D1150" s="1">
        <v>120.0</v>
      </c>
      <c r="E1150" s="1" t="s">
        <v>38</v>
      </c>
      <c r="F1150" s="5">
        <v>44927.0</v>
      </c>
      <c r="G1150" s="1">
        <v>5.0</v>
      </c>
    </row>
    <row r="1151">
      <c r="A1151" s="1">
        <v>1150.0</v>
      </c>
      <c r="B1151" s="1" t="s">
        <v>1621</v>
      </c>
      <c r="C1151" s="1" t="s">
        <v>32</v>
      </c>
      <c r="D1151" s="1">
        <v>120.0</v>
      </c>
      <c r="E1151" s="1" t="s">
        <v>38</v>
      </c>
      <c r="F1151" s="5">
        <v>44927.0</v>
      </c>
      <c r="G1151" s="1">
        <v>10.0</v>
      </c>
    </row>
    <row r="1152">
      <c r="A1152" s="1">
        <v>1151.0</v>
      </c>
      <c r="B1152" s="1" t="s">
        <v>1623</v>
      </c>
      <c r="C1152" s="1" t="s">
        <v>49</v>
      </c>
      <c r="D1152" s="1">
        <v>80.0</v>
      </c>
      <c r="E1152" s="1" t="s">
        <v>38</v>
      </c>
      <c r="F1152" s="5">
        <v>44927.0</v>
      </c>
      <c r="G1152" s="1">
        <v>20.0</v>
      </c>
    </row>
    <row r="1153">
      <c r="A1153" s="1">
        <v>1152.0</v>
      </c>
      <c r="B1153" s="1" t="s">
        <v>1625</v>
      </c>
      <c r="C1153" s="1" t="s">
        <v>32</v>
      </c>
      <c r="D1153" s="1">
        <v>120.0</v>
      </c>
      <c r="E1153" s="1" t="s">
        <v>38</v>
      </c>
      <c r="F1153" s="5">
        <v>44927.0</v>
      </c>
      <c r="G1153" s="1">
        <v>0.0</v>
      </c>
    </row>
    <row r="1154">
      <c r="A1154" s="1">
        <v>1153.0</v>
      </c>
      <c r="B1154" s="1" t="s">
        <v>1628</v>
      </c>
      <c r="C1154" s="1" t="s">
        <v>32</v>
      </c>
      <c r="D1154" s="1">
        <v>120.0</v>
      </c>
      <c r="E1154" s="1" t="s">
        <v>38</v>
      </c>
      <c r="F1154" s="5">
        <v>44927.0</v>
      </c>
      <c r="G1154" s="1">
        <v>5.0</v>
      </c>
    </row>
    <row r="1155">
      <c r="A1155" s="1">
        <v>1154.0</v>
      </c>
      <c r="B1155" s="1" t="s">
        <v>1629</v>
      </c>
      <c r="C1155" s="1" t="s">
        <v>32</v>
      </c>
      <c r="D1155" s="1">
        <v>120.0</v>
      </c>
      <c r="E1155" s="1" t="s">
        <v>45</v>
      </c>
      <c r="F1155" s="5">
        <v>44927.0</v>
      </c>
      <c r="G1155" s="1">
        <v>10.0</v>
      </c>
    </row>
    <row r="1156">
      <c r="A1156" s="1">
        <v>1155.0</v>
      </c>
      <c r="B1156" s="1" t="s">
        <v>1630</v>
      </c>
      <c r="C1156" s="1" t="s">
        <v>32</v>
      </c>
      <c r="D1156" s="1">
        <v>120.0</v>
      </c>
      <c r="E1156" s="1" t="s">
        <v>38</v>
      </c>
      <c r="F1156" s="5">
        <v>44927.0</v>
      </c>
      <c r="G1156" s="1">
        <v>20.0</v>
      </c>
    </row>
    <row r="1157">
      <c r="A1157" s="1">
        <v>1156.0</v>
      </c>
      <c r="B1157" s="1" t="s">
        <v>1631</v>
      </c>
      <c r="C1157" s="1" t="s">
        <v>37</v>
      </c>
      <c r="D1157" s="1">
        <v>250.0</v>
      </c>
      <c r="E1157" s="1" t="s">
        <v>38</v>
      </c>
      <c r="F1157" s="5">
        <v>44927.0</v>
      </c>
      <c r="G1157" s="1">
        <v>0.0</v>
      </c>
    </row>
    <row r="1158">
      <c r="A1158" s="1">
        <v>1157.0</v>
      </c>
      <c r="B1158" s="1" t="s">
        <v>1632</v>
      </c>
      <c r="C1158" s="1" t="s">
        <v>32</v>
      </c>
      <c r="D1158" s="1">
        <v>120.0</v>
      </c>
      <c r="E1158" s="1" t="s">
        <v>45</v>
      </c>
      <c r="F1158" s="5">
        <v>44927.0</v>
      </c>
      <c r="G1158" s="1">
        <v>5.0</v>
      </c>
    </row>
    <row r="1159">
      <c r="A1159" s="1">
        <v>1158.0</v>
      </c>
      <c r="B1159" s="1" t="s">
        <v>1633</v>
      </c>
      <c r="C1159" s="1" t="s">
        <v>32</v>
      </c>
      <c r="D1159" s="1">
        <v>120.0</v>
      </c>
      <c r="E1159" s="1" t="s">
        <v>38</v>
      </c>
      <c r="F1159" s="5">
        <v>44927.0</v>
      </c>
      <c r="G1159" s="1">
        <v>10.0</v>
      </c>
    </row>
    <row r="1160">
      <c r="A1160" s="1">
        <v>1159.0</v>
      </c>
      <c r="B1160" s="1" t="s">
        <v>1634</v>
      </c>
      <c r="C1160" s="1" t="s">
        <v>37</v>
      </c>
      <c r="D1160" s="1">
        <v>250.0</v>
      </c>
      <c r="E1160" s="1" t="s">
        <v>45</v>
      </c>
      <c r="F1160" s="5">
        <v>44927.0</v>
      </c>
      <c r="G1160" s="1">
        <v>20.0</v>
      </c>
    </row>
    <row r="1161">
      <c r="A1161" s="1">
        <v>1160.0</v>
      </c>
      <c r="B1161" s="1" t="s">
        <v>1635</v>
      </c>
      <c r="C1161" s="1" t="s">
        <v>49</v>
      </c>
      <c r="D1161" s="1">
        <v>80.0</v>
      </c>
      <c r="E1161" s="1" t="s">
        <v>38</v>
      </c>
      <c r="F1161" s="5">
        <v>44927.0</v>
      </c>
      <c r="G1161" s="1">
        <v>0.0</v>
      </c>
    </row>
    <row r="1162">
      <c r="A1162" s="1">
        <v>1161.0</v>
      </c>
      <c r="B1162" s="1" t="s">
        <v>1636</v>
      </c>
      <c r="C1162" s="1" t="s">
        <v>32</v>
      </c>
      <c r="D1162" s="1">
        <v>120.0</v>
      </c>
      <c r="E1162" s="1" t="s">
        <v>45</v>
      </c>
      <c r="F1162" s="5">
        <v>44927.0</v>
      </c>
      <c r="G1162" s="1">
        <v>5.0</v>
      </c>
    </row>
    <row r="1163">
      <c r="A1163" s="1">
        <v>1162.0</v>
      </c>
      <c r="B1163" s="1" t="s">
        <v>1638</v>
      </c>
      <c r="C1163" s="1" t="s">
        <v>32</v>
      </c>
      <c r="D1163" s="1">
        <v>120.0</v>
      </c>
      <c r="E1163" s="1" t="s">
        <v>33</v>
      </c>
      <c r="F1163" s="5">
        <v>44927.0</v>
      </c>
      <c r="G1163" s="1">
        <v>10.0</v>
      </c>
    </row>
    <row r="1164">
      <c r="A1164" s="1">
        <v>1163.0</v>
      </c>
      <c r="B1164" s="1" t="s">
        <v>1641</v>
      </c>
      <c r="C1164" s="1" t="s">
        <v>32</v>
      </c>
      <c r="D1164" s="1">
        <v>120.0</v>
      </c>
      <c r="E1164" s="1" t="s">
        <v>38</v>
      </c>
      <c r="F1164" s="5">
        <v>44927.0</v>
      </c>
      <c r="G1164" s="1">
        <v>20.0</v>
      </c>
    </row>
    <row r="1165">
      <c r="A1165" s="1">
        <v>1164.0</v>
      </c>
      <c r="B1165" s="1" t="s">
        <v>1643</v>
      </c>
      <c r="C1165" s="1" t="s">
        <v>32</v>
      </c>
      <c r="D1165" s="1">
        <v>120.0</v>
      </c>
      <c r="E1165" s="1" t="s">
        <v>38</v>
      </c>
      <c r="F1165" s="5">
        <v>44927.0</v>
      </c>
      <c r="G1165" s="1">
        <v>0.0</v>
      </c>
    </row>
    <row r="1166">
      <c r="A1166" s="1">
        <v>1165.0</v>
      </c>
      <c r="B1166" s="1" t="s">
        <v>1644</v>
      </c>
      <c r="C1166" s="1" t="s">
        <v>32</v>
      </c>
      <c r="D1166" s="1">
        <v>120.0</v>
      </c>
      <c r="E1166" s="1" t="s">
        <v>38</v>
      </c>
      <c r="F1166" s="5">
        <v>44927.0</v>
      </c>
      <c r="G1166" s="1">
        <v>5.0</v>
      </c>
    </row>
    <row r="1167">
      <c r="A1167" s="1">
        <v>1166.0</v>
      </c>
      <c r="B1167" s="1" t="s">
        <v>1645</v>
      </c>
      <c r="C1167" s="1" t="s">
        <v>37</v>
      </c>
      <c r="D1167" s="1">
        <v>250.0</v>
      </c>
      <c r="E1167" s="1" t="s">
        <v>38</v>
      </c>
      <c r="F1167" s="5">
        <v>44927.0</v>
      </c>
      <c r="G1167" s="1">
        <v>10.0</v>
      </c>
    </row>
    <row r="1168">
      <c r="A1168" s="1">
        <v>1167.0</v>
      </c>
      <c r="B1168" s="1" t="s">
        <v>1646</v>
      </c>
      <c r="C1168" s="1" t="s">
        <v>32</v>
      </c>
      <c r="D1168" s="1">
        <v>120.0</v>
      </c>
      <c r="E1168" s="1" t="s">
        <v>38</v>
      </c>
      <c r="F1168" s="5">
        <v>44927.0</v>
      </c>
      <c r="G1168" s="1">
        <v>20.0</v>
      </c>
    </row>
    <row r="1169">
      <c r="A1169" s="1">
        <v>1168.0</v>
      </c>
      <c r="B1169" s="1" t="s">
        <v>1647</v>
      </c>
      <c r="C1169" s="1" t="s">
        <v>37</v>
      </c>
      <c r="D1169" s="1">
        <v>250.0</v>
      </c>
      <c r="E1169" s="1" t="s">
        <v>38</v>
      </c>
      <c r="F1169" s="5">
        <v>44927.0</v>
      </c>
      <c r="G1169" s="1">
        <v>0.0</v>
      </c>
    </row>
    <row r="1170">
      <c r="A1170" s="1">
        <v>1169.0</v>
      </c>
      <c r="B1170" s="1" t="s">
        <v>1648</v>
      </c>
      <c r="C1170" s="1" t="s">
        <v>49</v>
      </c>
      <c r="D1170" s="1">
        <v>80.0</v>
      </c>
      <c r="E1170" s="1" t="s">
        <v>45</v>
      </c>
      <c r="F1170" s="5">
        <v>44927.0</v>
      </c>
      <c r="G1170" s="1">
        <v>5.0</v>
      </c>
    </row>
    <row r="1171">
      <c r="A1171" s="1">
        <v>1170.0</v>
      </c>
      <c r="B1171" s="1" t="s">
        <v>1649</v>
      </c>
      <c r="C1171" s="1" t="s">
        <v>49</v>
      </c>
      <c r="D1171" s="1">
        <v>80.0</v>
      </c>
      <c r="E1171" s="1" t="s">
        <v>38</v>
      </c>
      <c r="F1171" s="5">
        <v>44927.0</v>
      </c>
      <c r="G1171" s="1">
        <v>10.0</v>
      </c>
    </row>
    <row r="1172">
      <c r="A1172" s="1">
        <v>1171.0</v>
      </c>
      <c r="B1172" s="1" t="s">
        <v>1650</v>
      </c>
      <c r="C1172" s="1" t="s">
        <v>32</v>
      </c>
      <c r="D1172" s="1">
        <v>120.0</v>
      </c>
      <c r="E1172" s="1" t="s">
        <v>33</v>
      </c>
      <c r="F1172" s="5">
        <v>44927.0</v>
      </c>
      <c r="G1172" s="1">
        <v>20.0</v>
      </c>
    </row>
    <row r="1173">
      <c r="A1173" s="1">
        <v>1172.0</v>
      </c>
      <c r="B1173" s="1" t="s">
        <v>1651</v>
      </c>
      <c r="C1173" s="1" t="s">
        <v>40</v>
      </c>
      <c r="D1173" s="1">
        <v>50.0</v>
      </c>
      <c r="E1173" s="1" t="s">
        <v>45</v>
      </c>
      <c r="F1173" s="5">
        <v>44927.0</v>
      </c>
      <c r="G1173" s="1">
        <v>0.0</v>
      </c>
    </row>
    <row r="1174">
      <c r="A1174" s="1">
        <v>1173.0</v>
      </c>
      <c r="B1174" s="1" t="s">
        <v>1652</v>
      </c>
      <c r="C1174" s="1" t="s">
        <v>40</v>
      </c>
      <c r="D1174" s="1">
        <v>50.0</v>
      </c>
      <c r="E1174" s="1" t="s">
        <v>38</v>
      </c>
      <c r="F1174" s="5">
        <v>44927.0</v>
      </c>
      <c r="G1174" s="1">
        <v>5.0</v>
      </c>
    </row>
    <row r="1175">
      <c r="A1175" s="1">
        <v>1174.0</v>
      </c>
      <c r="B1175" s="1" t="s">
        <v>1655</v>
      </c>
      <c r="C1175" s="1" t="s">
        <v>32</v>
      </c>
      <c r="D1175" s="1">
        <v>120.0</v>
      </c>
      <c r="E1175" s="1" t="s">
        <v>38</v>
      </c>
      <c r="F1175" s="5">
        <v>44927.0</v>
      </c>
      <c r="G1175" s="1">
        <v>10.0</v>
      </c>
    </row>
    <row r="1176">
      <c r="A1176" s="1">
        <v>1175.0</v>
      </c>
      <c r="B1176" s="1" t="s">
        <v>1656</v>
      </c>
      <c r="C1176" s="1" t="s">
        <v>32</v>
      </c>
      <c r="D1176" s="1">
        <v>120.0</v>
      </c>
      <c r="E1176" s="1" t="s">
        <v>38</v>
      </c>
      <c r="F1176" s="5">
        <v>44927.0</v>
      </c>
      <c r="G1176" s="1">
        <v>20.0</v>
      </c>
    </row>
    <row r="1177">
      <c r="A1177" s="1">
        <v>1176.0</v>
      </c>
      <c r="B1177" s="1" t="s">
        <v>1657</v>
      </c>
      <c r="C1177" s="1" t="s">
        <v>32</v>
      </c>
      <c r="D1177" s="1">
        <v>120.0</v>
      </c>
      <c r="E1177" s="1" t="s">
        <v>38</v>
      </c>
      <c r="F1177" s="5">
        <v>44927.0</v>
      </c>
      <c r="G1177" s="1">
        <v>0.0</v>
      </c>
    </row>
    <row r="1178">
      <c r="A1178" s="1">
        <v>1177.0</v>
      </c>
      <c r="B1178" s="1" t="s">
        <v>1658</v>
      </c>
      <c r="C1178" s="1" t="s">
        <v>49</v>
      </c>
      <c r="D1178" s="1">
        <v>80.0</v>
      </c>
      <c r="E1178" s="1" t="s">
        <v>38</v>
      </c>
      <c r="F1178" s="5">
        <v>44927.0</v>
      </c>
      <c r="G1178" s="1">
        <v>5.0</v>
      </c>
    </row>
    <row r="1179">
      <c r="A1179" s="1">
        <v>1178.0</v>
      </c>
      <c r="B1179" s="1" t="s">
        <v>1659</v>
      </c>
      <c r="C1179" s="1" t="s">
        <v>32</v>
      </c>
      <c r="D1179" s="1">
        <v>120.0</v>
      </c>
      <c r="E1179" s="1" t="s">
        <v>38</v>
      </c>
      <c r="F1179" s="5">
        <v>44927.0</v>
      </c>
      <c r="G1179" s="1">
        <v>10.0</v>
      </c>
    </row>
    <row r="1180">
      <c r="A1180" s="1">
        <v>1179.0</v>
      </c>
      <c r="B1180" s="1" t="s">
        <v>1660</v>
      </c>
      <c r="C1180" s="1" t="s">
        <v>32</v>
      </c>
      <c r="D1180" s="1">
        <v>120.0</v>
      </c>
      <c r="E1180" s="1" t="s">
        <v>38</v>
      </c>
      <c r="F1180" s="5">
        <v>44927.0</v>
      </c>
      <c r="G1180" s="1">
        <v>20.0</v>
      </c>
    </row>
    <row r="1181">
      <c r="A1181" s="1">
        <v>1180.0</v>
      </c>
      <c r="B1181" s="1" t="s">
        <v>1661</v>
      </c>
      <c r="C1181" s="1" t="s">
        <v>32</v>
      </c>
      <c r="D1181" s="1">
        <v>120.0</v>
      </c>
      <c r="E1181" s="1" t="s">
        <v>38</v>
      </c>
      <c r="F1181" s="5">
        <v>44927.0</v>
      </c>
      <c r="G1181" s="1">
        <v>0.0</v>
      </c>
    </row>
    <row r="1182">
      <c r="A1182" s="1">
        <v>1181.0</v>
      </c>
      <c r="B1182" s="1" t="s">
        <v>1662</v>
      </c>
      <c r="C1182" s="1" t="s">
        <v>49</v>
      </c>
      <c r="D1182" s="1">
        <v>80.0</v>
      </c>
      <c r="E1182" s="1" t="s">
        <v>38</v>
      </c>
      <c r="F1182" s="5">
        <v>44927.0</v>
      </c>
      <c r="G1182" s="1">
        <v>5.0</v>
      </c>
    </row>
    <row r="1183">
      <c r="A1183" s="1">
        <v>1182.0</v>
      </c>
      <c r="B1183" s="1" t="s">
        <v>1663</v>
      </c>
      <c r="C1183" s="1" t="s">
        <v>49</v>
      </c>
      <c r="D1183" s="1">
        <v>80.0</v>
      </c>
      <c r="E1183" s="1" t="s">
        <v>38</v>
      </c>
      <c r="F1183" s="5">
        <v>44927.0</v>
      </c>
      <c r="G1183" s="1">
        <v>10.0</v>
      </c>
    </row>
    <row r="1184">
      <c r="A1184" s="1">
        <v>1183.0</v>
      </c>
      <c r="B1184" s="1" t="s">
        <v>1667</v>
      </c>
      <c r="C1184" s="1" t="s">
        <v>49</v>
      </c>
      <c r="D1184" s="1">
        <v>80.0</v>
      </c>
      <c r="E1184" s="1" t="s">
        <v>33</v>
      </c>
      <c r="F1184" s="5">
        <v>44927.0</v>
      </c>
      <c r="G1184" s="1">
        <v>20.0</v>
      </c>
    </row>
    <row r="1185">
      <c r="A1185" s="1">
        <v>1184.0</v>
      </c>
      <c r="B1185" s="1" t="s">
        <v>1669</v>
      </c>
      <c r="C1185" s="1" t="s">
        <v>37</v>
      </c>
      <c r="D1185" s="1">
        <v>250.0</v>
      </c>
      <c r="E1185" s="1" t="s">
        <v>38</v>
      </c>
      <c r="F1185" s="5">
        <v>44927.0</v>
      </c>
      <c r="G1185" s="1">
        <v>0.0</v>
      </c>
    </row>
    <row r="1186">
      <c r="A1186" s="1">
        <v>1185.0</v>
      </c>
      <c r="B1186" s="1" t="s">
        <v>1670</v>
      </c>
      <c r="C1186" s="1" t="s">
        <v>32</v>
      </c>
      <c r="D1186" s="1">
        <v>120.0</v>
      </c>
      <c r="E1186" s="1" t="s">
        <v>33</v>
      </c>
      <c r="F1186" s="5">
        <v>44927.0</v>
      </c>
      <c r="G1186" s="1">
        <v>5.0</v>
      </c>
    </row>
    <row r="1187">
      <c r="A1187" s="1">
        <v>1186.0</v>
      </c>
      <c r="B1187" s="1" t="s">
        <v>1671</v>
      </c>
      <c r="C1187" s="1" t="s">
        <v>49</v>
      </c>
      <c r="D1187" s="1">
        <v>80.0</v>
      </c>
      <c r="E1187" s="1" t="s">
        <v>33</v>
      </c>
      <c r="F1187" s="5">
        <v>44927.0</v>
      </c>
      <c r="G1187" s="1">
        <v>10.0</v>
      </c>
    </row>
    <row r="1188">
      <c r="A1188" s="1">
        <v>1187.0</v>
      </c>
      <c r="B1188" s="1" t="s">
        <v>1672</v>
      </c>
      <c r="C1188" s="1" t="s">
        <v>49</v>
      </c>
      <c r="D1188" s="1">
        <v>80.0</v>
      </c>
      <c r="E1188" s="1" t="s">
        <v>33</v>
      </c>
      <c r="F1188" s="5">
        <v>44927.0</v>
      </c>
      <c r="G1188" s="1">
        <v>20.0</v>
      </c>
    </row>
    <row r="1189">
      <c r="A1189" s="1">
        <v>1188.0</v>
      </c>
      <c r="B1189" s="1" t="s">
        <v>1673</v>
      </c>
      <c r="C1189" s="1" t="s">
        <v>32</v>
      </c>
      <c r="D1189" s="1">
        <v>120.0</v>
      </c>
      <c r="E1189" s="1" t="s">
        <v>38</v>
      </c>
      <c r="F1189" s="5">
        <v>44927.0</v>
      </c>
      <c r="G1189" s="1">
        <v>0.0</v>
      </c>
    </row>
    <row r="1190">
      <c r="A1190" s="1">
        <v>1189.0</v>
      </c>
      <c r="B1190" s="1" t="s">
        <v>1674</v>
      </c>
      <c r="C1190" s="1" t="s">
        <v>49</v>
      </c>
      <c r="D1190" s="1">
        <v>80.0</v>
      </c>
      <c r="E1190" s="1" t="s">
        <v>38</v>
      </c>
      <c r="F1190" s="5">
        <v>44927.0</v>
      </c>
      <c r="G1190" s="1">
        <v>5.0</v>
      </c>
    </row>
    <row r="1191">
      <c r="A1191" s="1">
        <v>1190.0</v>
      </c>
      <c r="B1191" s="1" t="s">
        <v>1675</v>
      </c>
      <c r="C1191" s="1" t="s">
        <v>37</v>
      </c>
      <c r="D1191" s="1">
        <v>250.0</v>
      </c>
      <c r="E1191" s="1" t="s">
        <v>38</v>
      </c>
      <c r="F1191" s="5">
        <v>44927.0</v>
      </c>
      <c r="G1191" s="1">
        <v>10.0</v>
      </c>
    </row>
    <row r="1192">
      <c r="A1192" s="1">
        <v>1191.0</v>
      </c>
      <c r="B1192" s="1" t="s">
        <v>1676</v>
      </c>
      <c r="C1192" s="1" t="s">
        <v>32</v>
      </c>
      <c r="D1192" s="1">
        <v>120.0</v>
      </c>
      <c r="E1192" s="1" t="s">
        <v>33</v>
      </c>
      <c r="F1192" s="5">
        <v>44927.0</v>
      </c>
      <c r="G1192" s="1">
        <v>20.0</v>
      </c>
    </row>
    <row r="1193">
      <c r="A1193" s="1">
        <v>1192.0</v>
      </c>
      <c r="B1193" s="1" t="s">
        <v>1677</v>
      </c>
      <c r="C1193" s="1" t="s">
        <v>49</v>
      </c>
      <c r="D1193" s="1">
        <v>80.0</v>
      </c>
      <c r="E1193" s="1" t="s">
        <v>38</v>
      </c>
      <c r="F1193" s="5">
        <v>44927.0</v>
      </c>
      <c r="G1193" s="1">
        <v>0.0</v>
      </c>
    </row>
    <row r="1194">
      <c r="A1194" s="1">
        <v>1193.0</v>
      </c>
      <c r="B1194" s="1" t="s">
        <v>1679</v>
      </c>
      <c r="C1194" s="1" t="s">
        <v>32</v>
      </c>
      <c r="D1194" s="1">
        <v>120.0</v>
      </c>
      <c r="E1194" s="1" t="s">
        <v>38</v>
      </c>
      <c r="F1194" s="5">
        <v>44927.0</v>
      </c>
      <c r="G1194" s="1">
        <v>5.0</v>
      </c>
    </row>
    <row r="1195">
      <c r="A1195" s="1">
        <v>1194.0</v>
      </c>
      <c r="B1195" s="1" t="s">
        <v>1682</v>
      </c>
      <c r="C1195" s="1" t="s">
        <v>49</v>
      </c>
      <c r="D1195" s="1">
        <v>80.0</v>
      </c>
      <c r="E1195" s="1" t="s">
        <v>38</v>
      </c>
      <c r="F1195" s="5">
        <v>44927.0</v>
      </c>
      <c r="G1195" s="1">
        <v>10.0</v>
      </c>
    </row>
    <row r="1196">
      <c r="A1196" s="1">
        <v>1195.0</v>
      </c>
      <c r="B1196" s="1" t="s">
        <v>1683</v>
      </c>
      <c r="C1196" s="1" t="s">
        <v>49</v>
      </c>
      <c r="D1196" s="1">
        <v>80.0</v>
      </c>
      <c r="E1196" s="1" t="s">
        <v>38</v>
      </c>
      <c r="F1196" s="5">
        <v>44927.0</v>
      </c>
      <c r="G1196" s="1">
        <v>20.0</v>
      </c>
    </row>
    <row r="1197">
      <c r="A1197" s="1">
        <v>1196.0</v>
      </c>
      <c r="B1197" s="1" t="s">
        <v>1684</v>
      </c>
      <c r="C1197" s="1" t="s">
        <v>37</v>
      </c>
      <c r="D1197" s="1">
        <v>250.0</v>
      </c>
      <c r="E1197" s="1" t="s">
        <v>33</v>
      </c>
      <c r="F1197" s="5">
        <v>44927.0</v>
      </c>
      <c r="G1197" s="1">
        <v>0.0</v>
      </c>
    </row>
    <row r="1198">
      <c r="A1198" s="1">
        <v>1197.0</v>
      </c>
      <c r="B1198" s="1" t="s">
        <v>1685</v>
      </c>
      <c r="C1198" s="1" t="s">
        <v>37</v>
      </c>
      <c r="D1198" s="1">
        <v>250.0</v>
      </c>
      <c r="E1198" s="1" t="s">
        <v>38</v>
      </c>
      <c r="F1198" s="5">
        <v>44927.0</v>
      </c>
      <c r="G1198" s="1">
        <v>5.0</v>
      </c>
    </row>
    <row r="1199">
      <c r="A1199" s="1">
        <v>1198.0</v>
      </c>
      <c r="B1199" s="1" t="s">
        <v>1686</v>
      </c>
      <c r="C1199" s="1" t="s">
        <v>32</v>
      </c>
      <c r="D1199" s="1">
        <v>120.0</v>
      </c>
      <c r="E1199" s="1" t="s">
        <v>38</v>
      </c>
      <c r="F1199" s="5">
        <v>44927.0</v>
      </c>
      <c r="G1199" s="1">
        <v>10.0</v>
      </c>
    </row>
    <row r="1200">
      <c r="A1200" s="1">
        <v>1199.0</v>
      </c>
      <c r="B1200" s="1" t="s">
        <v>1687</v>
      </c>
      <c r="C1200" s="1" t="s">
        <v>32</v>
      </c>
      <c r="D1200" s="1">
        <v>120.0</v>
      </c>
      <c r="E1200" s="1" t="s">
        <v>38</v>
      </c>
      <c r="F1200" s="5">
        <v>44927.0</v>
      </c>
      <c r="G1200" s="1">
        <v>20.0</v>
      </c>
    </row>
    <row r="1201">
      <c r="A1201" s="1">
        <v>1200.0</v>
      </c>
      <c r="B1201" s="1" t="s">
        <v>1688</v>
      </c>
      <c r="C1201" s="1" t="s">
        <v>32</v>
      </c>
      <c r="D1201" s="1">
        <v>120.0</v>
      </c>
      <c r="E1201" s="1" t="s">
        <v>38</v>
      </c>
      <c r="F1201" s="5">
        <v>44927.0</v>
      </c>
      <c r="G1201" s="1">
        <v>0.0</v>
      </c>
    </row>
    <row r="1202">
      <c r="A1202" s="1">
        <v>1201.0</v>
      </c>
      <c r="B1202" s="1" t="s">
        <v>1689</v>
      </c>
      <c r="C1202" s="1" t="s">
        <v>32</v>
      </c>
      <c r="D1202" s="1">
        <v>120.0</v>
      </c>
      <c r="E1202" s="1" t="s">
        <v>38</v>
      </c>
      <c r="F1202" s="5">
        <v>44927.0</v>
      </c>
      <c r="G1202" s="1">
        <v>5.0</v>
      </c>
    </row>
    <row r="1203">
      <c r="A1203" s="1">
        <v>1202.0</v>
      </c>
      <c r="B1203" s="1" t="s">
        <v>1690</v>
      </c>
      <c r="C1203" s="1" t="s">
        <v>32</v>
      </c>
      <c r="D1203" s="1">
        <v>120.0</v>
      </c>
      <c r="E1203" s="1" t="s">
        <v>38</v>
      </c>
      <c r="F1203" s="5">
        <v>44927.0</v>
      </c>
      <c r="G1203" s="1">
        <v>10.0</v>
      </c>
    </row>
    <row r="1204">
      <c r="A1204" s="1">
        <v>1203.0</v>
      </c>
      <c r="B1204" s="1" t="s">
        <v>1692</v>
      </c>
      <c r="C1204" s="1" t="s">
        <v>32</v>
      </c>
      <c r="D1204" s="1">
        <v>120.0</v>
      </c>
      <c r="E1204" s="1" t="s">
        <v>38</v>
      </c>
      <c r="F1204" s="5">
        <v>44927.0</v>
      </c>
      <c r="G1204" s="1">
        <v>20.0</v>
      </c>
    </row>
    <row r="1205">
      <c r="A1205" s="1">
        <v>1204.0</v>
      </c>
      <c r="B1205" s="1" t="s">
        <v>1695</v>
      </c>
      <c r="C1205" s="1" t="s">
        <v>32</v>
      </c>
      <c r="D1205" s="1">
        <v>120.0</v>
      </c>
      <c r="E1205" s="1" t="s">
        <v>38</v>
      </c>
      <c r="F1205" s="5">
        <v>44927.0</v>
      </c>
      <c r="G1205" s="1">
        <v>0.0</v>
      </c>
    </row>
    <row r="1206">
      <c r="A1206" s="1">
        <v>1205.0</v>
      </c>
      <c r="B1206" s="1" t="s">
        <v>1696</v>
      </c>
      <c r="C1206" s="1" t="s">
        <v>32</v>
      </c>
      <c r="D1206" s="1">
        <v>120.0</v>
      </c>
      <c r="E1206" s="1" t="s">
        <v>38</v>
      </c>
      <c r="F1206" s="5">
        <v>44927.0</v>
      </c>
      <c r="G1206" s="1">
        <v>5.0</v>
      </c>
    </row>
    <row r="1207">
      <c r="A1207" s="1">
        <v>1206.0</v>
      </c>
      <c r="B1207" s="1" t="s">
        <v>1697</v>
      </c>
      <c r="C1207" s="1" t="s">
        <v>49</v>
      </c>
      <c r="D1207" s="1">
        <v>80.0</v>
      </c>
      <c r="E1207" s="1" t="s">
        <v>38</v>
      </c>
      <c r="F1207" s="5">
        <v>44927.0</v>
      </c>
      <c r="G1207" s="1">
        <v>10.0</v>
      </c>
    </row>
    <row r="1208">
      <c r="A1208" s="1">
        <v>1207.0</v>
      </c>
      <c r="B1208" s="1" t="s">
        <v>1698</v>
      </c>
      <c r="C1208" s="1" t="s">
        <v>40</v>
      </c>
      <c r="D1208" s="1">
        <v>50.0</v>
      </c>
      <c r="E1208" s="1" t="s">
        <v>33</v>
      </c>
      <c r="F1208" s="5">
        <v>44927.0</v>
      </c>
      <c r="G1208" s="1">
        <v>20.0</v>
      </c>
    </row>
    <row r="1209">
      <c r="A1209" s="1">
        <v>1208.0</v>
      </c>
      <c r="B1209" s="1" t="s">
        <v>1699</v>
      </c>
      <c r="C1209" s="1" t="s">
        <v>32</v>
      </c>
      <c r="D1209" s="1">
        <v>120.0</v>
      </c>
      <c r="E1209" s="1" t="s">
        <v>33</v>
      </c>
      <c r="F1209" s="5">
        <v>44927.0</v>
      </c>
      <c r="G1209" s="1">
        <v>0.0</v>
      </c>
    </row>
    <row r="1210">
      <c r="A1210" s="1">
        <v>1209.0</v>
      </c>
      <c r="B1210" s="1" t="s">
        <v>1700</v>
      </c>
      <c r="C1210" s="1" t="s">
        <v>32</v>
      </c>
      <c r="D1210" s="1">
        <v>120.0</v>
      </c>
      <c r="E1210" s="1" t="s">
        <v>38</v>
      </c>
      <c r="F1210" s="5">
        <v>44927.0</v>
      </c>
      <c r="G1210" s="1">
        <v>5.0</v>
      </c>
    </row>
    <row r="1211">
      <c r="A1211" s="1">
        <v>1210.0</v>
      </c>
      <c r="B1211" s="1" t="s">
        <v>1701</v>
      </c>
      <c r="C1211" s="1" t="s">
        <v>32</v>
      </c>
      <c r="D1211" s="1">
        <v>120.0</v>
      </c>
      <c r="E1211" s="1" t="s">
        <v>38</v>
      </c>
      <c r="F1211" s="5">
        <v>44927.0</v>
      </c>
      <c r="G1211" s="1">
        <v>10.0</v>
      </c>
    </row>
    <row r="1212">
      <c r="A1212" s="1">
        <v>1211.0</v>
      </c>
      <c r="B1212" s="1" t="s">
        <v>1702</v>
      </c>
      <c r="C1212" s="1" t="s">
        <v>49</v>
      </c>
      <c r="D1212" s="1">
        <v>80.0</v>
      </c>
      <c r="E1212" s="1" t="s">
        <v>38</v>
      </c>
      <c r="F1212" s="5">
        <v>44927.0</v>
      </c>
      <c r="G1212" s="1">
        <v>20.0</v>
      </c>
    </row>
    <row r="1213">
      <c r="A1213" s="1">
        <v>1212.0</v>
      </c>
      <c r="B1213" s="1" t="s">
        <v>1704</v>
      </c>
      <c r="C1213" s="1" t="s">
        <v>32</v>
      </c>
      <c r="D1213" s="1">
        <v>120.0</v>
      </c>
      <c r="E1213" s="1" t="s">
        <v>45</v>
      </c>
      <c r="F1213" s="5">
        <v>44927.0</v>
      </c>
      <c r="G1213" s="1">
        <v>0.0</v>
      </c>
    </row>
    <row r="1214">
      <c r="A1214" s="1">
        <v>1213.0</v>
      </c>
      <c r="B1214" s="1" t="s">
        <v>1705</v>
      </c>
      <c r="C1214" s="1" t="s">
        <v>49</v>
      </c>
      <c r="D1214" s="1">
        <v>80.0</v>
      </c>
      <c r="E1214" s="1" t="s">
        <v>38</v>
      </c>
      <c r="F1214" s="5">
        <v>44927.0</v>
      </c>
      <c r="G1214" s="1">
        <v>5.0</v>
      </c>
    </row>
    <row r="1215">
      <c r="A1215" s="1">
        <v>1214.0</v>
      </c>
      <c r="B1215" s="1" t="s">
        <v>1709</v>
      </c>
      <c r="C1215" s="1" t="s">
        <v>49</v>
      </c>
      <c r="D1215" s="1">
        <v>80.0</v>
      </c>
      <c r="E1215" s="1" t="s">
        <v>38</v>
      </c>
      <c r="F1215" s="5">
        <v>44927.0</v>
      </c>
      <c r="G1215" s="1">
        <v>10.0</v>
      </c>
    </row>
    <row r="1216">
      <c r="A1216" s="1">
        <v>1215.0</v>
      </c>
      <c r="B1216" s="1" t="s">
        <v>1710</v>
      </c>
      <c r="C1216" s="1" t="s">
        <v>40</v>
      </c>
      <c r="D1216" s="1">
        <v>50.0</v>
      </c>
      <c r="E1216" s="1" t="s">
        <v>38</v>
      </c>
      <c r="F1216" s="5">
        <v>44927.0</v>
      </c>
      <c r="G1216" s="1">
        <v>20.0</v>
      </c>
    </row>
    <row r="1217">
      <c r="A1217" s="1">
        <v>1216.0</v>
      </c>
      <c r="B1217" s="1" t="s">
        <v>1711</v>
      </c>
      <c r="C1217" s="1" t="s">
        <v>32</v>
      </c>
      <c r="D1217" s="1">
        <v>120.0</v>
      </c>
      <c r="E1217" s="1" t="s">
        <v>38</v>
      </c>
      <c r="F1217" s="5">
        <v>44927.0</v>
      </c>
      <c r="G1217" s="1">
        <v>0.0</v>
      </c>
    </row>
    <row r="1218">
      <c r="A1218" s="1">
        <v>1217.0</v>
      </c>
      <c r="B1218" s="1" t="s">
        <v>1712</v>
      </c>
      <c r="C1218" s="1" t="s">
        <v>32</v>
      </c>
      <c r="D1218" s="1">
        <v>120.0</v>
      </c>
      <c r="E1218" s="1" t="s">
        <v>45</v>
      </c>
      <c r="F1218" s="5">
        <v>44927.0</v>
      </c>
      <c r="G1218" s="1">
        <v>5.0</v>
      </c>
    </row>
    <row r="1219">
      <c r="A1219" s="1">
        <v>1218.0</v>
      </c>
      <c r="B1219" s="1" t="s">
        <v>1713</v>
      </c>
      <c r="C1219" s="1" t="s">
        <v>32</v>
      </c>
      <c r="D1219" s="1">
        <v>120.0</v>
      </c>
      <c r="E1219" s="1" t="s">
        <v>38</v>
      </c>
      <c r="F1219" s="5">
        <v>44927.0</v>
      </c>
      <c r="G1219" s="1">
        <v>10.0</v>
      </c>
    </row>
    <row r="1220">
      <c r="A1220" s="1">
        <v>1219.0</v>
      </c>
      <c r="B1220" s="1" t="s">
        <v>1714</v>
      </c>
      <c r="C1220" s="1" t="s">
        <v>49</v>
      </c>
      <c r="D1220" s="1">
        <v>80.0</v>
      </c>
      <c r="E1220" s="1" t="s">
        <v>33</v>
      </c>
      <c r="F1220" s="5">
        <v>44927.0</v>
      </c>
      <c r="G1220" s="1">
        <v>20.0</v>
      </c>
    </row>
    <row r="1221">
      <c r="A1221" s="1">
        <v>1220.0</v>
      </c>
      <c r="B1221" s="1" t="s">
        <v>1715</v>
      </c>
      <c r="C1221" s="1" t="s">
        <v>32</v>
      </c>
      <c r="D1221" s="1">
        <v>120.0</v>
      </c>
      <c r="E1221" s="1" t="s">
        <v>38</v>
      </c>
      <c r="F1221" s="5">
        <v>44927.0</v>
      </c>
      <c r="G1221" s="1">
        <v>0.0</v>
      </c>
    </row>
    <row r="1222">
      <c r="A1222" s="1">
        <v>1221.0</v>
      </c>
      <c r="B1222" s="1" t="s">
        <v>1716</v>
      </c>
      <c r="C1222" s="1" t="s">
        <v>49</v>
      </c>
      <c r="D1222" s="1">
        <v>80.0</v>
      </c>
      <c r="E1222" s="1" t="s">
        <v>38</v>
      </c>
      <c r="F1222" s="5">
        <v>44927.0</v>
      </c>
      <c r="G1222" s="1">
        <v>5.0</v>
      </c>
    </row>
    <row r="1223">
      <c r="A1223" s="1">
        <v>1222.0</v>
      </c>
      <c r="B1223" s="1" t="s">
        <v>1717</v>
      </c>
      <c r="C1223" s="1" t="s">
        <v>49</v>
      </c>
      <c r="D1223" s="1">
        <v>80.0</v>
      </c>
      <c r="E1223" s="1" t="s">
        <v>38</v>
      </c>
      <c r="F1223" s="5">
        <v>44927.0</v>
      </c>
      <c r="G1223" s="1">
        <v>10.0</v>
      </c>
    </row>
    <row r="1224">
      <c r="A1224" s="1">
        <v>1223.0</v>
      </c>
      <c r="B1224" s="1" t="s">
        <v>1718</v>
      </c>
      <c r="C1224" s="1" t="s">
        <v>37</v>
      </c>
      <c r="D1224" s="1">
        <v>250.0</v>
      </c>
      <c r="E1224" s="1" t="s">
        <v>38</v>
      </c>
      <c r="F1224" s="5">
        <v>44927.0</v>
      </c>
      <c r="G1224" s="1">
        <v>20.0</v>
      </c>
    </row>
    <row r="1225">
      <c r="A1225" s="1">
        <v>1224.0</v>
      </c>
      <c r="B1225" s="1" t="s">
        <v>1721</v>
      </c>
      <c r="C1225" s="1" t="s">
        <v>32</v>
      </c>
      <c r="D1225" s="1">
        <v>120.0</v>
      </c>
      <c r="E1225" s="1" t="s">
        <v>38</v>
      </c>
      <c r="F1225" s="5">
        <v>44927.0</v>
      </c>
      <c r="G1225" s="1">
        <v>0.0</v>
      </c>
    </row>
    <row r="1226">
      <c r="A1226" s="1">
        <v>1225.0</v>
      </c>
      <c r="B1226" s="1" t="s">
        <v>1722</v>
      </c>
      <c r="C1226" s="1" t="s">
        <v>32</v>
      </c>
      <c r="D1226" s="1">
        <v>120.0</v>
      </c>
      <c r="E1226" s="1" t="s">
        <v>38</v>
      </c>
      <c r="F1226" s="5">
        <v>44927.0</v>
      </c>
      <c r="G1226" s="1">
        <v>5.0</v>
      </c>
    </row>
    <row r="1227">
      <c r="A1227" s="1">
        <v>1226.0</v>
      </c>
      <c r="B1227" s="1" t="s">
        <v>1723</v>
      </c>
      <c r="C1227" s="1" t="s">
        <v>49</v>
      </c>
      <c r="D1227" s="1">
        <v>80.0</v>
      </c>
      <c r="E1227" s="1" t="s">
        <v>38</v>
      </c>
      <c r="F1227" s="5">
        <v>44927.0</v>
      </c>
      <c r="G1227" s="1">
        <v>10.0</v>
      </c>
    </row>
    <row r="1228">
      <c r="A1228" s="1">
        <v>1227.0</v>
      </c>
      <c r="B1228" s="1" t="s">
        <v>1724</v>
      </c>
      <c r="C1228" s="1" t="s">
        <v>49</v>
      </c>
      <c r="D1228" s="1">
        <v>80.0</v>
      </c>
      <c r="E1228" s="1" t="s">
        <v>38</v>
      </c>
      <c r="F1228" s="5">
        <v>44927.0</v>
      </c>
      <c r="G1228" s="1">
        <v>20.0</v>
      </c>
    </row>
    <row r="1229">
      <c r="A1229" s="1">
        <v>1228.0</v>
      </c>
      <c r="B1229" s="1" t="s">
        <v>1725</v>
      </c>
      <c r="C1229" s="1" t="s">
        <v>32</v>
      </c>
      <c r="D1229" s="1">
        <v>120.0</v>
      </c>
      <c r="E1229" s="1" t="s">
        <v>45</v>
      </c>
      <c r="F1229" s="5">
        <v>44927.0</v>
      </c>
      <c r="G1229" s="1">
        <v>0.0</v>
      </c>
    </row>
    <row r="1230">
      <c r="A1230" s="1">
        <v>1229.0</v>
      </c>
      <c r="B1230" s="1" t="s">
        <v>1726</v>
      </c>
      <c r="C1230" s="1" t="s">
        <v>32</v>
      </c>
      <c r="D1230" s="1">
        <v>120.0</v>
      </c>
      <c r="E1230" s="1" t="s">
        <v>38</v>
      </c>
      <c r="F1230" s="5">
        <v>44927.0</v>
      </c>
      <c r="G1230" s="1">
        <v>5.0</v>
      </c>
    </row>
    <row r="1231">
      <c r="A1231" s="1">
        <v>1230.0</v>
      </c>
      <c r="B1231" s="1" t="s">
        <v>1727</v>
      </c>
      <c r="C1231" s="1" t="s">
        <v>32</v>
      </c>
      <c r="D1231" s="1">
        <v>120.0</v>
      </c>
      <c r="E1231" s="1" t="s">
        <v>45</v>
      </c>
      <c r="F1231" s="5">
        <v>44927.0</v>
      </c>
      <c r="G1231" s="1">
        <v>10.0</v>
      </c>
    </row>
    <row r="1232">
      <c r="A1232" s="1">
        <v>1231.0</v>
      </c>
      <c r="B1232" s="1" t="s">
        <v>1728</v>
      </c>
      <c r="C1232" s="1" t="s">
        <v>40</v>
      </c>
      <c r="D1232" s="1">
        <v>50.0</v>
      </c>
      <c r="E1232" s="1" t="s">
        <v>38</v>
      </c>
      <c r="F1232" s="5">
        <v>44927.0</v>
      </c>
      <c r="G1232" s="1">
        <v>20.0</v>
      </c>
    </row>
    <row r="1233">
      <c r="A1233" s="1">
        <v>1232.0</v>
      </c>
      <c r="B1233" s="1" t="s">
        <v>1729</v>
      </c>
      <c r="C1233" s="1" t="s">
        <v>32</v>
      </c>
      <c r="D1233" s="1">
        <v>120.0</v>
      </c>
      <c r="E1233" s="1" t="s">
        <v>38</v>
      </c>
      <c r="F1233" s="5">
        <v>44927.0</v>
      </c>
      <c r="G1233" s="1">
        <v>0.0</v>
      </c>
    </row>
    <row r="1234">
      <c r="A1234" s="1">
        <v>1233.0</v>
      </c>
      <c r="B1234" s="1" t="s">
        <v>1733</v>
      </c>
      <c r="C1234" s="1" t="s">
        <v>32</v>
      </c>
      <c r="D1234" s="1">
        <v>120.0</v>
      </c>
      <c r="E1234" s="1" t="s">
        <v>33</v>
      </c>
      <c r="F1234" s="5">
        <v>44927.0</v>
      </c>
      <c r="G1234" s="1">
        <v>5.0</v>
      </c>
    </row>
    <row r="1235">
      <c r="A1235" s="1">
        <v>1234.0</v>
      </c>
      <c r="B1235" s="1" t="s">
        <v>1734</v>
      </c>
      <c r="C1235" s="1" t="s">
        <v>37</v>
      </c>
      <c r="D1235" s="1">
        <v>250.0</v>
      </c>
      <c r="E1235" s="1" t="s">
        <v>38</v>
      </c>
      <c r="F1235" s="5">
        <v>44927.0</v>
      </c>
      <c r="G1235" s="1">
        <v>10.0</v>
      </c>
    </row>
    <row r="1236">
      <c r="A1236" s="1">
        <v>1235.0</v>
      </c>
      <c r="B1236" s="1" t="s">
        <v>1735</v>
      </c>
      <c r="C1236" s="1" t="s">
        <v>32</v>
      </c>
      <c r="D1236" s="1">
        <v>120.0</v>
      </c>
      <c r="E1236" s="1" t="s">
        <v>38</v>
      </c>
      <c r="F1236" s="5">
        <v>44927.0</v>
      </c>
      <c r="G1236" s="1">
        <v>20.0</v>
      </c>
    </row>
    <row r="1237">
      <c r="A1237" s="1">
        <v>1236.0</v>
      </c>
      <c r="B1237" s="1" t="s">
        <v>1736</v>
      </c>
      <c r="C1237" s="1" t="s">
        <v>32</v>
      </c>
      <c r="D1237" s="1">
        <v>120.0</v>
      </c>
      <c r="E1237" s="1" t="s">
        <v>38</v>
      </c>
      <c r="F1237" s="5">
        <v>44927.0</v>
      </c>
      <c r="G1237" s="1">
        <v>0.0</v>
      </c>
    </row>
    <row r="1238">
      <c r="A1238" s="1">
        <v>1237.0</v>
      </c>
      <c r="B1238" s="1" t="s">
        <v>1737</v>
      </c>
      <c r="C1238" s="1" t="s">
        <v>32</v>
      </c>
      <c r="D1238" s="1">
        <v>120.0</v>
      </c>
      <c r="E1238" s="1" t="s">
        <v>38</v>
      </c>
      <c r="F1238" s="5">
        <v>44927.0</v>
      </c>
      <c r="G1238" s="1">
        <v>5.0</v>
      </c>
    </row>
    <row r="1239">
      <c r="A1239" s="1">
        <v>1238.0</v>
      </c>
      <c r="B1239" s="1" t="s">
        <v>1738</v>
      </c>
      <c r="C1239" s="1" t="s">
        <v>40</v>
      </c>
      <c r="D1239" s="1">
        <v>50.0</v>
      </c>
      <c r="E1239" s="1" t="s">
        <v>38</v>
      </c>
      <c r="F1239" s="5">
        <v>44927.0</v>
      </c>
      <c r="G1239" s="1">
        <v>10.0</v>
      </c>
    </row>
    <row r="1240">
      <c r="A1240" s="1">
        <v>1239.0</v>
      </c>
      <c r="B1240" s="1" t="s">
        <v>1739</v>
      </c>
      <c r="C1240" s="1" t="s">
        <v>32</v>
      </c>
      <c r="D1240" s="1">
        <v>120.0</v>
      </c>
      <c r="E1240" s="1" t="s">
        <v>38</v>
      </c>
      <c r="F1240" s="5">
        <v>44927.0</v>
      </c>
      <c r="G1240" s="1">
        <v>20.0</v>
      </c>
    </row>
    <row r="1241">
      <c r="A1241" s="1">
        <v>1240.0</v>
      </c>
      <c r="B1241" s="1" t="s">
        <v>1742</v>
      </c>
      <c r="C1241" s="1" t="s">
        <v>32</v>
      </c>
      <c r="D1241" s="1">
        <v>120.0</v>
      </c>
      <c r="E1241" s="1" t="s">
        <v>38</v>
      </c>
      <c r="F1241" s="5">
        <v>44927.0</v>
      </c>
      <c r="G1241" s="1">
        <v>0.0</v>
      </c>
    </row>
    <row r="1242">
      <c r="A1242" s="1">
        <v>1241.0</v>
      </c>
      <c r="B1242" s="1" t="s">
        <v>1743</v>
      </c>
      <c r="C1242" s="1" t="s">
        <v>32</v>
      </c>
      <c r="D1242" s="1">
        <v>120.0</v>
      </c>
      <c r="E1242" s="1" t="s">
        <v>38</v>
      </c>
      <c r="F1242" s="5">
        <v>44927.0</v>
      </c>
      <c r="G1242" s="1">
        <v>5.0</v>
      </c>
    </row>
    <row r="1243">
      <c r="A1243" s="1">
        <v>1242.0</v>
      </c>
      <c r="B1243" s="1" t="s">
        <v>1744</v>
      </c>
      <c r="C1243" s="1" t="s">
        <v>32</v>
      </c>
      <c r="D1243" s="1">
        <v>120.0</v>
      </c>
      <c r="E1243" s="1" t="s">
        <v>38</v>
      </c>
      <c r="F1243" s="5">
        <v>44927.0</v>
      </c>
      <c r="G1243" s="1">
        <v>10.0</v>
      </c>
    </row>
    <row r="1244">
      <c r="A1244" s="1">
        <v>1243.0</v>
      </c>
      <c r="B1244" s="1" t="s">
        <v>1745</v>
      </c>
      <c r="C1244" s="1" t="s">
        <v>37</v>
      </c>
      <c r="D1244" s="1">
        <v>250.0</v>
      </c>
      <c r="E1244" s="1" t="s">
        <v>38</v>
      </c>
      <c r="F1244" s="5">
        <v>44927.0</v>
      </c>
      <c r="G1244" s="1">
        <v>20.0</v>
      </c>
    </row>
    <row r="1245">
      <c r="A1245" s="1">
        <v>1244.0</v>
      </c>
      <c r="B1245" s="1" t="s">
        <v>1746</v>
      </c>
      <c r="C1245" s="1" t="s">
        <v>32</v>
      </c>
      <c r="D1245" s="1">
        <v>120.0</v>
      </c>
      <c r="E1245" s="1" t="s">
        <v>38</v>
      </c>
      <c r="F1245" s="5">
        <v>44927.0</v>
      </c>
      <c r="G1245" s="1">
        <v>0.0</v>
      </c>
    </row>
    <row r="1246">
      <c r="A1246" s="1">
        <v>1245.0</v>
      </c>
      <c r="B1246" s="1" t="s">
        <v>1747</v>
      </c>
      <c r="C1246" s="1" t="s">
        <v>49</v>
      </c>
      <c r="D1246" s="1">
        <v>80.0</v>
      </c>
      <c r="E1246" s="1" t="s">
        <v>33</v>
      </c>
      <c r="F1246" s="5">
        <v>44927.0</v>
      </c>
      <c r="G1246" s="1">
        <v>5.0</v>
      </c>
    </row>
    <row r="1247">
      <c r="A1247" s="1">
        <v>1246.0</v>
      </c>
      <c r="B1247" s="1" t="s">
        <v>1748</v>
      </c>
      <c r="C1247" s="1" t="s">
        <v>32</v>
      </c>
      <c r="D1247" s="1">
        <v>120.0</v>
      </c>
      <c r="E1247" s="1" t="s">
        <v>38</v>
      </c>
      <c r="F1247" s="5">
        <v>44927.0</v>
      </c>
      <c r="G1247" s="1">
        <v>10.0</v>
      </c>
    </row>
    <row r="1248">
      <c r="A1248" s="1">
        <v>1247.0</v>
      </c>
      <c r="B1248" s="1" t="s">
        <v>1751</v>
      </c>
      <c r="C1248" s="1" t="s">
        <v>40</v>
      </c>
      <c r="D1248" s="1">
        <v>50.0</v>
      </c>
      <c r="E1248" s="1" t="s">
        <v>38</v>
      </c>
      <c r="F1248" s="5">
        <v>44927.0</v>
      </c>
      <c r="G1248" s="1">
        <v>20.0</v>
      </c>
    </row>
    <row r="1249">
      <c r="A1249" s="1">
        <v>1248.0</v>
      </c>
      <c r="B1249" s="1" t="s">
        <v>1753</v>
      </c>
      <c r="C1249" s="1" t="s">
        <v>40</v>
      </c>
      <c r="D1249" s="1">
        <v>50.0</v>
      </c>
      <c r="E1249" s="1" t="s">
        <v>38</v>
      </c>
      <c r="F1249" s="5">
        <v>44927.0</v>
      </c>
      <c r="G1249" s="1">
        <v>0.0</v>
      </c>
    </row>
    <row r="1250">
      <c r="A1250" s="1">
        <v>1249.0</v>
      </c>
      <c r="B1250" s="1" t="s">
        <v>1754</v>
      </c>
      <c r="C1250" s="1" t="s">
        <v>37</v>
      </c>
      <c r="D1250" s="1">
        <v>250.0</v>
      </c>
      <c r="E1250" s="1" t="s">
        <v>33</v>
      </c>
      <c r="F1250" s="5">
        <v>44927.0</v>
      </c>
      <c r="G1250" s="1">
        <v>5.0</v>
      </c>
    </row>
    <row r="1251">
      <c r="A1251" s="1">
        <v>1250.0</v>
      </c>
      <c r="B1251" s="1" t="s">
        <v>1755</v>
      </c>
      <c r="C1251" s="1" t="s">
        <v>32</v>
      </c>
      <c r="D1251" s="1">
        <v>120.0</v>
      </c>
      <c r="E1251" s="1" t="s">
        <v>38</v>
      </c>
      <c r="F1251" s="5">
        <v>44927.0</v>
      </c>
      <c r="G1251" s="1">
        <v>10.0</v>
      </c>
    </row>
    <row r="1252">
      <c r="A1252" s="1">
        <v>1251.0</v>
      </c>
      <c r="B1252" s="1" t="s">
        <v>1756</v>
      </c>
      <c r="C1252" s="1" t="s">
        <v>32</v>
      </c>
      <c r="D1252" s="1">
        <v>120.0</v>
      </c>
      <c r="E1252" s="1" t="s">
        <v>38</v>
      </c>
      <c r="F1252" s="5">
        <v>44927.0</v>
      </c>
      <c r="G1252" s="1">
        <v>20.0</v>
      </c>
    </row>
    <row r="1253">
      <c r="A1253" s="1">
        <v>1252.0</v>
      </c>
      <c r="B1253" s="1" t="s">
        <v>1757</v>
      </c>
      <c r="C1253" s="1" t="s">
        <v>32</v>
      </c>
      <c r="D1253" s="1">
        <v>120.0</v>
      </c>
      <c r="E1253" s="1" t="s">
        <v>38</v>
      </c>
      <c r="F1253" s="5">
        <v>44927.0</v>
      </c>
      <c r="G1253" s="1">
        <v>0.0</v>
      </c>
    </row>
    <row r="1254">
      <c r="A1254" s="1">
        <v>1253.0</v>
      </c>
      <c r="B1254" s="1" t="s">
        <v>1758</v>
      </c>
      <c r="C1254" s="1" t="s">
        <v>32</v>
      </c>
      <c r="D1254" s="1">
        <v>120.0</v>
      </c>
      <c r="E1254" s="1" t="s">
        <v>38</v>
      </c>
      <c r="F1254" s="5">
        <v>44927.0</v>
      </c>
      <c r="G1254" s="1">
        <v>5.0</v>
      </c>
    </row>
    <row r="1255">
      <c r="A1255" s="1">
        <v>1254.0</v>
      </c>
      <c r="B1255" s="1" t="s">
        <v>1759</v>
      </c>
      <c r="C1255" s="1" t="s">
        <v>32</v>
      </c>
      <c r="D1255" s="1">
        <v>120.0</v>
      </c>
      <c r="E1255" s="1" t="s">
        <v>38</v>
      </c>
      <c r="F1255" s="5">
        <v>44927.0</v>
      </c>
      <c r="G1255" s="1">
        <v>10.0</v>
      </c>
    </row>
    <row r="1256">
      <c r="A1256" s="1">
        <v>1255.0</v>
      </c>
      <c r="B1256" s="1" t="s">
        <v>1761</v>
      </c>
      <c r="C1256" s="1" t="s">
        <v>49</v>
      </c>
      <c r="D1256" s="1">
        <v>80.0</v>
      </c>
      <c r="E1256" s="1" t="s">
        <v>38</v>
      </c>
      <c r="F1256" s="5">
        <v>44927.0</v>
      </c>
      <c r="G1256" s="1">
        <v>20.0</v>
      </c>
    </row>
    <row r="1257">
      <c r="A1257" s="1">
        <v>1256.0</v>
      </c>
      <c r="B1257" s="1" t="s">
        <v>1764</v>
      </c>
      <c r="C1257" s="1" t="s">
        <v>32</v>
      </c>
      <c r="D1257" s="1">
        <v>120.0</v>
      </c>
      <c r="E1257" s="1" t="s">
        <v>38</v>
      </c>
      <c r="F1257" s="5">
        <v>44927.0</v>
      </c>
      <c r="G1257" s="1">
        <v>0.0</v>
      </c>
    </row>
    <row r="1258">
      <c r="A1258" s="1">
        <v>1257.0</v>
      </c>
      <c r="B1258" s="1" t="s">
        <v>1765</v>
      </c>
      <c r="C1258" s="1" t="s">
        <v>32</v>
      </c>
      <c r="D1258" s="1">
        <v>120.0</v>
      </c>
      <c r="E1258" s="1" t="s">
        <v>38</v>
      </c>
      <c r="F1258" s="5">
        <v>44927.0</v>
      </c>
      <c r="G1258" s="1">
        <v>5.0</v>
      </c>
    </row>
    <row r="1259">
      <c r="A1259" s="1">
        <v>1258.0</v>
      </c>
      <c r="B1259" s="1" t="s">
        <v>1766</v>
      </c>
      <c r="C1259" s="1" t="s">
        <v>49</v>
      </c>
      <c r="D1259" s="1">
        <v>80.0</v>
      </c>
      <c r="E1259" s="1" t="s">
        <v>38</v>
      </c>
      <c r="F1259" s="5">
        <v>44927.0</v>
      </c>
      <c r="G1259" s="1">
        <v>10.0</v>
      </c>
    </row>
    <row r="1260">
      <c r="A1260" s="1">
        <v>1259.0</v>
      </c>
      <c r="B1260" s="1" t="s">
        <v>1767</v>
      </c>
      <c r="C1260" s="1" t="s">
        <v>32</v>
      </c>
      <c r="D1260" s="1">
        <v>120.0</v>
      </c>
      <c r="E1260" s="1" t="s">
        <v>38</v>
      </c>
      <c r="F1260" s="5">
        <v>44927.0</v>
      </c>
      <c r="G1260" s="1">
        <v>20.0</v>
      </c>
    </row>
    <row r="1261">
      <c r="A1261" s="1">
        <v>1260.0</v>
      </c>
      <c r="B1261" s="1" t="s">
        <v>1768</v>
      </c>
      <c r="C1261" s="1" t="s">
        <v>40</v>
      </c>
      <c r="D1261" s="1">
        <v>50.0</v>
      </c>
      <c r="E1261" s="1" t="s">
        <v>38</v>
      </c>
      <c r="F1261" s="5">
        <v>44927.0</v>
      </c>
      <c r="G1261" s="1">
        <v>0.0</v>
      </c>
    </row>
    <row r="1262">
      <c r="A1262" s="1">
        <v>1261.0</v>
      </c>
      <c r="B1262" s="1" t="s">
        <v>1769</v>
      </c>
      <c r="C1262" s="1" t="s">
        <v>32</v>
      </c>
      <c r="D1262" s="1">
        <v>120.0</v>
      </c>
      <c r="E1262" s="1" t="s">
        <v>33</v>
      </c>
      <c r="F1262" s="5">
        <v>44927.0</v>
      </c>
      <c r="G1262" s="1">
        <v>5.0</v>
      </c>
    </row>
    <row r="1263">
      <c r="A1263" s="1">
        <v>1262.0</v>
      </c>
      <c r="B1263" s="1" t="s">
        <v>1772</v>
      </c>
      <c r="C1263" s="1" t="s">
        <v>32</v>
      </c>
      <c r="D1263" s="1">
        <v>120.0</v>
      </c>
      <c r="E1263" s="1" t="s">
        <v>33</v>
      </c>
      <c r="F1263" s="5">
        <v>44927.0</v>
      </c>
      <c r="G1263" s="1">
        <v>10.0</v>
      </c>
    </row>
    <row r="1264">
      <c r="A1264" s="1">
        <v>1263.0</v>
      </c>
      <c r="B1264" s="1" t="s">
        <v>1773</v>
      </c>
      <c r="C1264" s="1" t="s">
        <v>49</v>
      </c>
      <c r="D1264" s="1">
        <v>80.0</v>
      </c>
      <c r="E1264" s="1" t="s">
        <v>38</v>
      </c>
      <c r="F1264" s="5">
        <v>44927.0</v>
      </c>
      <c r="G1264" s="1">
        <v>20.0</v>
      </c>
    </row>
    <row r="1265">
      <c r="A1265" s="1">
        <v>1264.0</v>
      </c>
      <c r="B1265" s="1" t="s">
        <v>1774</v>
      </c>
      <c r="C1265" s="1" t="s">
        <v>37</v>
      </c>
      <c r="D1265" s="1">
        <v>250.0</v>
      </c>
      <c r="E1265" s="1" t="s">
        <v>38</v>
      </c>
      <c r="F1265" s="5">
        <v>44927.0</v>
      </c>
      <c r="G1265" s="1">
        <v>0.0</v>
      </c>
    </row>
    <row r="1266">
      <c r="A1266" s="1">
        <v>1265.0</v>
      </c>
      <c r="B1266" s="1" t="s">
        <v>1775</v>
      </c>
      <c r="C1266" s="1" t="s">
        <v>32</v>
      </c>
      <c r="D1266" s="1">
        <v>120.0</v>
      </c>
      <c r="E1266" s="1" t="s">
        <v>45</v>
      </c>
      <c r="F1266" s="5">
        <v>44927.0</v>
      </c>
      <c r="G1266" s="1">
        <v>5.0</v>
      </c>
    </row>
    <row r="1267">
      <c r="A1267" s="1">
        <v>1266.0</v>
      </c>
      <c r="B1267" s="1" t="s">
        <v>1776</v>
      </c>
      <c r="C1267" s="1" t="s">
        <v>32</v>
      </c>
      <c r="D1267" s="1">
        <v>120.0</v>
      </c>
      <c r="E1267" s="1" t="s">
        <v>33</v>
      </c>
      <c r="F1267" s="5">
        <v>44927.0</v>
      </c>
      <c r="G1267" s="1">
        <v>10.0</v>
      </c>
    </row>
    <row r="1268">
      <c r="A1268" s="1">
        <v>1267.0</v>
      </c>
      <c r="B1268" s="1" t="s">
        <v>1777</v>
      </c>
      <c r="C1268" s="1" t="s">
        <v>32</v>
      </c>
      <c r="D1268" s="1">
        <v>120.0</v>
      </c>
      <c r="E1268" s="1" t="s">
        <v>38</v>
      </c>
      <c r="F1268" s="5">
        <v>44927.0</v>
      </c>
      <c r="G1268" s="1">
        <v>20.0</v>
      </c>
    </row>
    <row r="1269">
      <c r="A1269" s="1">
        <v>1268.0</v>
      </c>
      <c r="B1269" s="1" t="s">
        <v>1778</v>
      </c>
      <c r="C1269" s="1" t="s">
        <v>32</v>
      </c>
      <c r="D1269" s="1">
        <v>120.0</v>
      </c>
      <c r="E1269" s="1" t="s">
        <v>38</v>
      </c>
      <c r="F1269" s="5">
        <v>44927.0</v>
      </c>
      <c r="G1269" s="1">
        <v>0.0</v>
      </c>
    </row>
    <row r="1270">
      <c r="A1270" s="1">
        <v>1269.0</v>
      </c>
      <c r="B1270" s="1" t="s">
        <v>1780</v>
      </c>
      <c r="C1270" s="1" t="s">
        <v>32</v>
      </c>
      <c r="D1270" s="1">
        <v>120.0</v>
      </c>
      <c r="E1270" s="1" t="s">
        <v>33</v>
      </c>
      <c r="F1270" s="5">
        <v>44927.0</v>
      </c>
      <c r="G1270" s="1">
        <v>5.0</v>
      </c>
    </row>
    <row r="1271">
      <c r="A1271" s="1">
        <v>1270.0</v>
      </c>
      <c r="B1271" s="1" t="s">
        <v>1783</v>
      </c>
      <c r="C1271" s="1" t="s">
        <v>32</v>
      </c>
      <c r="D1271" s="1">
        <v>120.0</v>
      </c>
      <c r="E1271" s="1" t="s">
        <v>38</v>
      </c>
      <c r="F1271" s="5">
        <v>44927.0</v>
      </c>
      <c r="G1271" s="1">
        <v>10.0</v>
      </c>
    </row>
    <row r="1272">
      <c r="A1272" s="1">
        <v>1271.0</v>
      </c>
      <c r="B1272" s="1" t="s">
        <v>1784</v>
      </c>
      <c r="C1272" s="1" t="s">
        <v>32</v>
      </c>
      <c r="D1272" s="1">
        <v>120.0</v>
      </c>
      <c r="E1272" s="1" t="s">
        <v>38</v>
      </c>
      <c r="F1272" s="5">
        <v>44927.0</v>
      </c>
      <c r="G1272" s="1">
        <v>20.0</v>
      </c>
    </row>
    <row r="1273">
      <c r="A1273" s="1">
        <v>1272.0</v>
      </c>
      <c r="B1273" s="1" t="s">
        <v>1785</v>
      </c>
      <c r="C1273" s="1" t="s">
        <v>40</v>
      </c>
      <c r="D1273" s="1">
        <v>50.0</v>
      </c>
      <c r="E1273" s="1" t="s">
        <v>38</v>
      </c>
      <c r="F1273" s="5">
        <v>44927.0</v>
      </c>
      <c r="G1273" s="1">
        <v>0.0</v>
      </c>
    </row>
    <row r="1274">
      <c r="A1274" s="1">
        <v>1273.0</v>
      </c>
      <c r="B1274" s="1" t="s">
        <v>1786</v>
      </c>
      <c r="C1274" s="1" t="s">
        <v>49</v>
      </c>
      <c r="D1274" s="1">
        <v>80.0</v>
      </c>
      <c r="E1274" s="1" t="s">
        <v>33</v>
      </c>
      <c r="F1274" s="5">
        <v>44927.0</v>
      </c>
      <c r="G1274" s="1">
        <v>5.0</v>
      </c>
    </row>
    <row r="1275">
      <c r="A1275" s="1">
        <v>1274.0</v>
      </c>
      <c r="B1275" s="1" t="s">
        <v>1787</v>
      </c>
      <c r="C1275" s="1" t="s">
        <v>32</v>
      </c>
      <c r="D1275" s="1">
        <v>120.0</v>
      </c>
      <c r="E1275" s="1" t="s">
        <v>45</v>
      </c>
      <c r="F1275" s="5">
        <v>44927.0</v>
      </c>
      <c r="G1275" s="1">
        <v>10.0</v>
      </c>
    </row>
    <row r="1276">
      <c r="A1276" s="1">
        <v>1275.0</v>
      </c>
      <c r="B1276" s="1" t="s">
        <v>1788</v>
      </c>
      <c r="C1276" s="1" t="s">
        <v>32</v>
      </c>
      <c r="D1276" s="1">
        <v>120.0</v>
      </c>
      <c r="E1276" s="1" t="s">
        <v>38</v>
      </c>
      <c r="F1276" s="5">
        <v>44927.0</v>
      </c>
      <c r="G1276" s="1">
        <v>20.0</v>
      </c>
    </row>
    <row r="1277">
      <c r="A1277" s="1">
        <v>1276.0</v>
      </c>
      <c r="B1277" s="1" t="s">
        <v>1790</v>
      </c>
      <c r="C1277" s="1" t="s">
        <v>49</v>
      </c>
      <c r="D1277" s="1">
        <v>80.0</v>
      </c>
      <c r="E1277" s="1" t="s">
        <v>38</v>
      </c>
      <c r="F1277" s="5">
        <v>44927.0</v>
      </c>
      <c r="G1277" s="1">
        <v>0.0</v>
      </c>
    </row>
    <row r="1278">
      <c r="A1278" s="1">
        <v>1277.0</v>
      </c>
      <c r="B1278" s="1" t="s">
        <v>1793</v>
      </c>
      <c r="C1278" s="1" t="s">
        <v>32</v>
      </c>
      <c r="D1278" s="1">
        <v>120.0</v>
      </c>
      <c r="E1278" s="1" t="s">
        <v>38</v>
      </c>
      <c r="F1278" s="5">
        <v>44927.0</v>
      </c>
      <c r="G1278" s="1">
        <v>5.0</v>
      </c>
    </row>
    <row r="1279">
      <c r="A1279" s="1">
        <v>1278.0</v>
      </c>
      <c r="B1279" s="1" t="s">
        <v>1794</v>
      </c>
      <c r="C1279" s="1" t="s">
        <v>32</v>
      </c>
      <c r="D1279" s="1">
        <v>120.0</v>
      </c>
      <c r="E1279" s="1" t="s">
        <v>38</v>
      </c>
      <c r="F1279" s="5">
        <v>44927.0</v>
      </c>
      <c r="G1279" s="1">
        <v>10.0</v>
      </c>
    </row>
    <row r="1280">
      <c r="A1280" s="1">
        <v>1279.0</v>
      </c>
      <c r="B1280" s="1" t="s">
        <v>1795</v>
      </c>
      <c r="C1280" s="1" t="s">
        <v>32</v>
      </c>
      <c r="D1280" s="1">
        <v>120.0</v>
      </c>
      <c r="E1280" s="1" t="s">
        <v>38</v>
      </c>
      <c r="F1280" s="5">
        <v>44927.0</v>
      </c>
      <c r="G1280" s="1">
        <v>20.0</v>
      </c>
    </row>
    <row r="1281">
      <c r="A1281" s="1">
        <v>1280.0</v>
      </c>
      <c r="B1281" s="1" t="s">
        <v>1796</v>
      </c>
      <c r="C1281" s="1" t="s">
        <v>32</v>
      </c>
      <c r="D1281" s="1">
        <v>120.0</v>
      </c>
      <c r="E1281" s="1" t="s">
        <v>38</v>
      </c>
      <c r="F1281" s="5">
        <v>44927.0</v>
      </c>
      <c r="G1281" s="1">
        <v>0.0</v>
      </c>
    </row>
    <row r="1282">
      <c r="A1282" s="1">
        <v>1281.0</v>
      </c>
      <c r="B1282" s="1" t="s">
        <v>1797</v>
      </c>
      <c r="C1282" s="1" t="s">
        <v>32</v>
      </c>
      <c r="D1282" s="1">
        <v>120.0</v>
      </c>
      <c r="E1282" s="1" t="s">
        <v>38</v>
      </c>
      <c r="F1282" s="5">
        <v>44927.0</v>
      </c>
      <c r="G1282" s="1">
        <v>5.0</v>
      </c>
    </row>
    <row r="1283">
      <c r="A1283" s="1">
        <v>1282.0</v>
      </c>
      <c r="B1283" s="1" t="s">
        <v>1798</v>
      </c>
      <c r="C1283" s="1" t="s">
        <v>49</v>
      </c>
      <c r="D1283" s="1">
        <v>80.0</v>
      </c>
      <c r="E1283" s="1" t="s">
        <v>33</v>
      </c>
      <c r="F1283" s="5">
        <v>44927.0</v>
      </c>
      <c r="G1283" s="1">
        <v>10.0</v>
      </c>
    </row>
    <row r="1284">
      <c r="A1284" s="1">
        <v>1283.0</v>
      </c>
      <c r="B1284" s="1" t="s">
        <v>1799</v>
      </c>
      <c r="C1284" s="1" t="s">
        <v>32</v>
      </c>
      <c r="D1284" s="1">
        <v>120.0</v>
      </c>
      <c r="E1284" s="1" t="s">
        <v>33</v>
      </c>
      <c r="F1284" s="5">
        <v>44927.0</v>
      </c>
      <c r="G1284" s="1">
        <v>20.0</v>
      </c>
    </row>
    <row r="1285">
      <c r="A1285" s="1">
        <v>1284.0</v>
      </c>
      <c r="B1285" s="1" t="s">
        <v>1802</v>
      </c>
      <c r="C1285" s="1" t="s">
        <v>32</v>
      </c>
      <c r="D1285" s="1">
        <v>120.0</v>
      </c>
      <c r="E1285" s="1" t="s">
        <v>38</v>
      </c>
      <c r="F1285" s="5">
        <v>44927.0</v>
      </c>
      <c r="G1285" s="1">
        <v>0.0</v>
      </c>
    </row>
    <row r="1286">
      <c r="A1286" s="1">
        <v>1285.0</v>
      </c>
      <c r="B1286" s="1" t="s">
        <v>1803</v>
      </c>
      <c r="C1286" s="1" t="s">
        <v>32</v>
      </c>
      <c r="D1286" s="1">
        <v>120.0</v>
      </c>
      <c r="E1286" s="1" t="s">
        <v>33</v>
      </c>
      <c r="F1286" s="5">
        <v>44927.0</v>
      </c>
      <c r="G1286" s="1">
        <v>5.0</v>
      </c>
    </row>
    <row r="1287">
      <c r="A1287" s="1">
        <v>1286.0</v>
      </c>
      <c r="B1287" s="1" t="s">
        <v>1804</v>
      </c>
      <c r="C1287" s="1" t="s">
        <v>32</v>
      </c>
      <c r="D1287" s="1">
        <v>120.0</v>
      </c>
      <c r="E1287" s="1" t="s">
        <v>38</v>
      </c>
      <c r="F1287" s="5">
        <v>44927.0</v>
      </c>
      <c r="G1287" s="1">
        <v>10.0</v>
      </c>
    </row>
    <row r="1288">
      <c r="A1288" s="1">
        <v>1287.0</v>
      </c>
      <c r="B1288" s="1" t="s">
        <v>1805</v>
      </c>
      <c r="C1288" s="1" t="s">
        <v>32</v>
      </c>
      <c r="D1288" s="1">
        <v>120.0</v>
      </c>
      <c r="E1288" s="1" t="s">
        <v>38</v>
      </c>
      <c r="F1288" s="5">
        <v>44927.0</v>
      </c>
      <c r="G1288" s="1">
        <v>20.0</v>
      </c>
    </row>
    <row r="1289">
      <c r="A1289" s="1">
        <v>1288.0</v>
      </c>
      <c r="B1289" s="1" t="s">
        <v>1806</v>
      </c>
      <c r="C1289" s="1" t="s">
        <v>32</v>
      </c>
      <c r="D1289" s="1">
        <v>120.0</v>
      </c>
      <c r="E1289" s="1" t="s">
        <v>38</v>
      </c>
      <c r="F1289" s="5">
        <v>44927.0</v>
      </c>
      <c r="G1289" s="1">
        <v>0.0</v>
      </c>
    </row>
    <row r="1290">
      <c r="A1290" s="1">
        <v>1289.0</v>
      </c>
      <c r="B1290" s="1" t="s">
        <v>1807</v>
      </c>
      <c r="C1290" s="1" t="s">
        <v>49</v>
      </c>
      <c r="D1290" s="1">
        <v>80.0</v>
      </c>
      <c r="E1290" s="1" t="s">
        <v>38</v>
      </c>
      <c r="F1290" s="5">
        <v>44927.0</v>
      </c>
      <c r="G1290" s="1">
        <v>5.0</v>
      </c>
    </row>
    <row r="1291">
      <c r="A1291" s="1">
        <v>1290.0</v>
      </c>
      <c r="B1291" s="1" t="s">
        <v>1808</v>
      </c>
      <c r="C1291" s="1" t="s">
        <v>32</v>
      </c>
      <c r="D1291" s="1">
        <v>120.0</v>
      </c>
      <c r="E1291" s="1" t="s">
        <v>38</v>
      </c>
      <c r="F1291" s="5">
        <v>44927.0</v>
      </c>
      <c r="G1291" s="1">
        <v>10.0</v>
      </c>
    </row>
    <row r="1292">
      <c r="A1292" s="1">
        <v>1291.0</v>
      </c>
      <c r="B1292" s="1" t="s">
        <v>1812</v>
      </c>
      <c r="C1292" s="1" t="s">
        <v>32</v>
      </c>
      <c r="D1292" s="1">
        <v>120.0</v>
      </c>
      <c r="E1292" s="1" t="s">
        <v>38</v>
      </c>
      <c r="F1292" s="5">
        <v>44927.0</v>
      </c>
      <c r="G1292" s="1">
        <v>20.0</v>
      </c>
    </row>
    <row r="1293">
      <c r="A1293" s="1">
        <v>1292.0</v>
      </c>
      <c r="B1293" s="1" t="s">
        <v>1813</v>
      </c>
      <c r="C1293" s="1" t="s">
        <v>32</v>
      </c>
      <c r="D1293" s="1">
        <v>120.0</v>
      </c>
      <c r="E1293" s="1" t="s">
        <v>38</v>
      </c>
      <c r="F1293" s="5">
        <v>44927.0</v>
      </c>
      <c r="G1293" s="1">
        <v>0.0</v>
      </c>
    </row>
    <row r="1294">
      <c r="A1294" s="1">
        <v>1293.0</v>
      </c>
      <c r="B1294" s="1" t="s">
        <v>1815</v>
      </c>
      <c r="C1294" s="1" t="s">
        <v>32</v>
      </c>
      <c r="D1294" s="1">
        <v>120.0</v>
      </c>
      <c r="E1294" s="1" t="s">
        <v>38</v>
      </c>
      <c r="F1294" s="5">
        <v>44927.0</v>
      </c>
      <c r="G1294" s="1">
        <v>5.0</v>
      </c>
    </row>
    <row r="1295">
      <c r="A1295" s="1">
        <v>1294.0</v>
      </c>
      <c r="B1295" s="1" t="s">
        <v>1817</v>
      </c>
      <c r="C1295" s="1" t="s">
        <v>32</v>
      </c>
      <c r="D1295" s="1">
        <v>120.0</v>
      </c>
      <c r="E1295" s="1" t="s">
        <v>45</v>
      </c>
      <c r="F1295" s="5">
        <v>44927.0</v>
      </c>
      <c r="G1295" s="1">
        <v>10.0</v>
      </c>
    </row>
    <row r="1296">
      <c r="A1296" s="1">
        <v>1295.0</v>
      </c>
      <c r="B1296" s="1" t="s">
        <v>1819</v>
      </c>
      <c r="C1296" s="1" t="s">
        <v>32</v>
      </c>
      <c r="D1296" s="1">
        <v>120.0</v>
      </c>
      <c r="E1296" s="1" t="s">
        <v>38</v>
      </c>
      <c r="F1296" s="5">
        <v>44927.0</v>
      </c>
      <c r="G1296" s="1">
        <v>20.0</v>
      </c>
    </row>
    <row r="1297">
      <c r="A1297" s="1">
        <v>1296.0</v>
      </c>
      <c r="B1297" s="1" t="s">
        <v>1821</v>
      </c>
      <c r="C1297" s="1" t="s">
        <v>32</v>
      </c>
      <c r="D1297" s="1">
        <v>120.0</v>
      </c>
      <c r="E1297" s="1" t="s">
        <v>38</v>
      </c>
      <c r="F1297" s="5">
        <v>44927.0</v>
      </c>
      <c r="G1297" s="1">
        <v>0.0</v>
      </c>
    </row>
    <row r="1298">
      <c r="A1298" s="1">
        <v>1297.0</v>
      </c>
      <c r="B1298" s="1" t="s">
        <v>1823</v>
      </c>
      <c r="C1298" s="1" t="s">
        <v>49</v>
      </c>
      <c r="D1298" s="1">
        <v>80.0</v>
      </c>
      <c r="E1298" s="1" t="s">
        <v>38</v>
      </c>
      <c r="F1298" s="5">
        <v>44927.0</v>
      </c>
      <c r="G1298" s="1">
        <v>5.0</v>
      </c>
    </row>
    <row r="1299">
      <c r="A1299" s="1">
        <v>1298.0</v>
      </c>
      <c r="B1299" s="1" t="s">
        <v>1826</v>
      </c>
      <c r="C1299" s="1" t="s">
        <v>37</v>
      </c>
      <c r="D1299" s="1">
        <v>250.0</v>
      </c>
      <c r="E1299" s="1" t="s">
        <v>38</v>
      </c>
      <c r="F1299" s="5">
        <v>44927.0</v>
      </c>
      <c r="G1299" s="1">
        <v>10.0</v>
      </c>
    </row>
    <row r="1300">
      <c r="A1300" s="1">
        <v>1299.0</v>
      </c>
      <c r="B1300" s="1" t="s">
        <v>1827</v>
      </c>
      <c r="C1300" s="1" t="s">
        <v>37</v>
      </c>
      <c r="D1300" s="1">
        <v>250.0</v>
      </c>
      <c r="E1300" s="1" t="s">
        <v>38</v>
      </c>
      <c r="F1300" s="5">
        <v>44927.0</v>
      </c>
      <c r="G1300" s="1">
        <v>20.0</v>
      </c>
    </row>
    <row r="1301">
      <c r="A1301" s="1">
        <v>1300.0</v>
      </c>
      <c r="B1301" s="1" t="s">
        <v>1828</v>
      </c>
      <c r="C1301" s="1" t="s">
        <v>37</v>
      </c>
      <c r="D1301" s="1">
        <v>250.0</v>
      </c>
      <c r="E1301" s="1" t="s">
        <v>38</v>
      </c>
      <c r="F1301" s="5">
        <v>44927.0</v>
      </c>
      <c r="G1301" s="1">
        <v>0.0</v>
      </c>
    </row>
    <row r="1302">
      <c r="A1302" s="1">
        <v>1301.0</v>
      </c>
      <c r="B1302" s="1" t="s">
        <v>1829</v>
      </c>
      <c r="C1302" s="1" t="s">
        <v>32</v>
      </c>
      <c r="D1302" s="1">
        <v>120.0</v>
      </c>
      <c r="E1302" s="1" t="s">
        <v>33</v>
      </c>
      <c r="F1302" s="5">
        <v>44927.0</v>
      </c>
      <c r="G1302" s="1">
        <v>5.0</v>
      </c>
    </row>
    <row r="1303">
      <c r="A1303" s="1">
        <v>1302.0</v>
      </c>
      <c r="B1303" s="1" t="s">
        <v>1830</v>
      </c>
      <c r="C1303" s="1" t="s">
        <v>32</v>
      </c>
      <c r="D1303" s="1">
        <v>120.0</v>
      </c>
      <c r="E1303" s="1" t="s">
        <v>38</v>
      </c>
      <c r="F1303" s="5">
        <v>44927.0</v>
      </c>
      <c r="G1303" s="1">
        <v>10.0</v>
      </c>
    </row>
    <row r="1304">
      <c r="A1304" s="1">
        <v>1303.0</v>
      </c>
      <c r="B1304" s="1" t="s">
        <v>1831</v>
      </c>
      <c r="C1304" s="1" t="s">
        <v>40</v>
      </c>
      <c r="D1304" s="1">
        <v>50.0</v>
      </c>
      <c r="E1304" s="1" t="s">
        <v>38</v>
      </c>
      <c r="F1304" s="5">
        <v>44927.0</v>
      </c>
      <c r="G1304" s="1">
        <v>20.0</v>
      </c>
    </row>
    <row r="1305">
      <c r="A1305" s="1">
        <v>1304.0</v>
      </c>
      <c r="B1305" s="1" t="s">
        <v>1834</v>
      </c>
      <c r="C1305" s="1" t="s">
        <v>49</v>
      </c>
      <c r="D1305" s="1">
        <v>80.0</v>
      </c>
      <c r="E1305" s="1" t="s">
        <v>38</v>
      </c>
      <c r="F1305" s="5">
        <v>44927.0</v>
      </c>
      <c r="G1305" s="1">
        <v>0.0</v>
      </c>
    </row>
    <row r="1306">
      <c r="A1306" s="1">
        <v>1305.0</v>
      </c>
      <c r="B1306" s="1" t="s">
        <v>1838</v>
      </c>
      <c r="C1306" s="1" t="s">
        <v>32</v>
      </c>
      <c r="D1306" s="1">
        <v>120.0</v>
      </c>
      <c r="E1306" s="1" t="s">
        <v>38</v>
      </c>
      <c r="F1306" s="5">
        <v>44927.0</v>
      </c>
      <c r="G1306" s="1">
        <v>5.0</v>
      </c>
    </row>
    <row r="1307">
      <c r="A1307" s="1">
        <v>1306.0</v>
      </c>
      <c r="B1307" s="1" t="s">
        <v>1839</v>
      </c>
      <c r="C1307" s="1" t="s">
        <v>32</v>
      </c>
      <c r="D1307" s="1">
        <v>120.0</v>
      </c>
      <c r="E1307" s="1" t="s">
        <v>33</v>
      </c>
      <c r="F1307" s="5">
        <v>44927.0</v>
      </c>
      <c r="G1307" s="1">
        <v>10.0</v>
      </c>
    </row>
    <row r="1308">
      <c r="A1308" s="1">
        <v>1307.0</v>
      </c>
      <c r="B1308" s="1" t="s">
        <v>1840</v>
      </c>
      <c r="C1308" s="1" t="s">
        <v>40</v>
      </c>
      <c r="D1308" s="1">
        <v>50.0</v>
      </c>
      <c r="E1308" s="1" t="s">
        <v>38</v>
      </c>
      <c r="F1308" s="5">
        <v>44927.0</v>
      </c>
      <c r="G1308" s="1">
        <v>20.0</v>
      </c>
    </row>
    <row r="1309">
      <c r="A1309" s="1">
        <v>1308.0</v>
      </c>
      <c r="B1309" s="1" t="s">
        <v>1841</v>
      </c>
      <c r="C1309" s="1" t="s">
        <v>32</v>
      </c>
      <c r="D1309" s="1">
        <v>120.0</v>
      </c>
      <c r="E1309" s="1" t="s">
        <v>38</v>
      </c>
      <c r="F1309" s="5">
        <v>44927.0</v>
      </c>
      <c r="G1309" s="1">
        <v>0.0</v>
      </c>
    </row>
    <row r="1310">
      <c r="A1310" s="1">
        <v>1309.0</v>
      </c>
      <c r="B1310" s="1" t="s">
        <v>1842</v>
      </c>
      <c r="C1310" s="1" t="s">
        <v>49</v>
      </c>
      <c r="D1310" s="1">
        <v>80.0</v>
      </c>
      <c r="E1310" s="1" t="s">
        <v>38</v>
      </c>
      <c r="F1310" s="5">
        <v>44927.0</v>
      </c>
      <c r="G1310" s="1">
        <v>5.0</v>
      </c>
    </row>
    <row r="1311">
      <c r="A1311" s="1">
        <v>1310.0</v>
      </c>
      <c r="B1311" s="1" t="s">
        <v>1843</v>
      </c>
      <c r="C1311" s="1" t="s">
        <v>32</v>
      </c>
      <c r="D1311" s="1">
        <v>120.0</v>
      </c>
      <c r="E1311" s="1" t="s">
        <v>38</v>
      </c>
      <c r="F1311" s="5">
        <v>44927.0</v>
      </c>
      <c r="G1311" s="1">
        <v>10.0</v>
      </c>
    </row>
    <row r="1312">
      <c r="A1312" s="1">
        <v>1311.0</v>
      </c>
      <c r="B1312" s="1" t="s">
        <v>1845</v>
      </c>
      <c r="C1312" s="1" t="s">
        <v>32</v>
      </c>
      <c r="D1312" s="1">
        <v>120.0</v>
      </c>
      <c r="E1312" s="1" t="s">
        <v>33</v>
      </c>
      <c r="F1312" s="5">
        <v>44927.0</v>
      </c>
      <c r="G1312" s="1">
        <v>20.0</v>
      </c>
    </row>
    <row r="1313">
      <c r="A1313" s="1">
        <v>1312.0</v>
      </c>
      <c r="B1313" s="1" t="s">
        <v>1848</v>
      </c>
      <c r="C1313" s="1" t="s">
        <v>32</v>
      </c>
      <c r="D1313" s="1">
        <v>120.0</v>
      </c>
      <c r="E1313" s="1" t="s">
        <v>38</v>
      </c>
      <c r="F1313" s="5">
        <v>44927.0</v>
      </c>
      <c r="G1313" s="1">
        <v>0.0</v>
      </c>
    </row>
    <row r="1314">
      <c r="A1314" s="1">
        <v>1313.0</v>
      </c>
      <c r="B1314" s="1" t="s">
        <v>1849</v>
      </c>
      <c r="C1314" s="1" t="s">
        <v>32</v>
      </c>
      <c r="D1314" s="1">
        <v>120.0</v>
      </c>
      <c r="E1314" s="1" t="s">
        <v>38</v>
      </c>
      <c r="F1314" s="5">
        <v>44927.0</v>
      </c>
      <c r="G1314" s="1">
        <v>5.0</v>
      </c>
    </row>
    <row r="1315">
      <c r="A1315" s="1">
        <v>1314.0</v>
      </c>
      <c r="B1315" s="1" t="s">
        <v>1850</v>
      </c>
      <c r="C1315" s="1" t="s">
        <v>49</v>
      </c>
      <c r="D1315" s="1">
        <v>80.0</v>
      </c>
      <c r="E1315" s="1" t="s">
        <v>45</v>
      </c>
      <c r="F1315" s="5">
        <v>44927.0</v>
      </c>
      <c r="G1315" s="1">
        <v>10.0</v>
      </c>
    </row>
    <row r="1316">
      <c r="A1316" s="1">
        <v>1315.0</v>
      </c>
      <c r="B1316" s="1" t="s">
        <v>1851</v>
      </c>
      <c r="C1316" s="1" t="s">
        <v>49</v>
      </c>
      <c r="D1316" s="1">
        <v>80.0</v>
      </c>
      <c r="E1316" s="1" t="s">
        <v>38</v>
      </c>
      <c r="F1316" s="5">
        <v>44927.0</v>
      </c>
      <c r="G1316" s="1">
        <v>20.0</v>
      </c>
    </row>
    <row r="1317">
      <c r="A1317" s="1">
        <v>1316.0</v>
      </c>
      <c r="B1317" s="1" t="s">
        <v>1852</v>
      </c>
      <c r="C1317" s="1" t="s">
        <v>49</v>
      </c>
      <c r="D1317" s="1">
        <v>80.0</v>
      </c>
      <c r="E1317" s="1" t="s">
        <v>38</v>
      </c>
      <c r="F1317" s="5">
        <v>44927.0</v>
      </c>
      <c r="G1317" s="1">
        <v>0.0</v>
      </c>
    </row>
    <row r="1318">
      <c r="A1318" s="1">
        <v>1317.0</v>
      </c>
      <c r="B1318" s="1" t="s">
        <v>1853</v>
      </c>
      <c r="C1318" s="1" t="s">
        <v>32</v>
      </c>
      <c r="D1318" s="1">
        <v>120.0</v>
      </c>
      <c r="E1318" s="1" t="s">
        <v>38</v>
      </c>
      <c r="F1318" s="5">
        <v>44927.0</v>
      </c>
      <c r="G1318" s="1">
        <v>5.0</v>
      </c>
    </row>
    <row r="1319">
      <c r="A1319" s="1">
        <v>1318.0</v>
      </c>
      <c r="B1319" s="1" t="s">
        <v>1854</v>
      </c>
      <c r="C1319" s="1" t="s">
        <v>49</v>
      </c>
      <c r="D1319" s="1">
        <v>80.0</v>
      </c>
      <c r="E1319" s="1" t="s">
        <v>45</v>
      </c>
      <c r="F1319" s="5">
        <v>44927.0</v>
      </c>
      <c r="G1319" s="1">
        <v>10.0</v>
      </c>
    </row>
    <row r="1320">
      <c r="A1320" s="1">
        <v>1319.0</v>
      </c>
      <c r="B1320" s="1" t="s">
        <v>1859</v>
      </c>
      <c r="C1320" s="1" t="s">
        <v>32</v>
      </c>
      <c r="D1320" s="1">
        <v>120.0</v>
      </c>
      <c r="E1320" s="1" t="s">
        <v>38</v>
      </c>
      <c r="F1320" s="5">
        <v>44927.0</v>
      </c>
      <c r="G1320" s="1">
        <v>20.0</v>
      </c>
    </row>
    <row r="1321">
      <c r="A1321" s="1">
        <v>1320.0</v>
      </c>
      <c r="B1321" s="1" t="s">
        <v>1860</v>
      </c>
      <c r="C1321" s="1" t="s">
        <v>32</v>
      </c>
      <c r="D1321" s="1">
        <v>120.0</v>
      </c>
      <c r="E1321" s="1" t="s">
        <v>38</v>
      </c>
      <c r="F1321" s="5">
        <v>44927.0</v>
      </c>
      <c r="G1321" s="1">
        <v>0.0</v>
      </c>
    </row>
    <row r="1322">
      <c r="A1322" s="1">
        <v>1321.0</v>
      </c>
      <c r="B1322" s="1" t="s">
        <v>1861</v>
      </c>
      <c r="C1322" s="1" t="s">
        <v>49</v>
      </c>
      <c r="D1322" s="1">
        <v>80.0</v>
      </c>
      <c r="E1322" s="1" t="s">
        <v>45</v>
      </c>
      <c r="F1322" s="5">
        <v>44927.0</v>
      </c>
      <c r="G1322" s="1">
        <v>5.0</v>
      </c>
    </row>
    <row r="1323">
      <c r="A1323" s="1">
        <v>1322.0</v>
      </c>
      <c r="B1323" s="1" t="s">
        <v>1862</v>
      </c>
      <c r="C1323" s="1" t="s">
        <v>49</v>
      </c>
      <c r="D1323" s="1">
        <v>80.0</v>
      </c>
      <c r="E1323" s="1" t="s">
        <v>38</v>
      </c>
      <c r="F1323" s="5">
        <v>44927.0</v>
      </c>
      <c r="G1323" s="1">
        <v>10.0</v>
      </c>
    </row>
    <row r="1324">
      <c r="A1324" s="1">
        <v>1323.0</v>
      </c>
      <c r="B1324" s="1" t="s">
        <v>1863</v>
      </c>
      <c r="C1324" s="1" t="s">
        <v>32</v>
      </c>
      <c r="D1324" s="1">
        <v>120.0</v>
      </c>
      <c r="E1324" s="1" t="s">
        <v>38</v>
      </c>
      <c r="F1324" s="5">
        <v>44927.0</v>
      </c>
      <c r="G1324" s="1">
        <v>20.0</v>
      </c>
    </row>
    <row r="1325">
      <c r="A1325" s="1">
        <v>1324.0</v>
      </c>
      <c r="B1325" s="1" t="s">
        <v>1864</v>
      </c>
      <c r="C1325" s="1" t="s">
        <v>49</v>
      </c>
      <c r="D1325" s="1">
        <v>80.0</v>
      </c>
      <c r="E1325" s="1" t="s">
        <v>38</v>
      </c>
      <c r="F1325" s="5">
        <v>44927.0</v>
      </c>
      <c r="G1325" s="1">
        <v>0.0</v>
      </c>
    </row>
    <row r="1326">
      <c r="A1326" s="1">
        <v>1325.0</v>
      </c>
      <c r="B1326" s="1" t="s">
        <v>1867</v>
      </c>
      <c r="C1326" s="1" t="s">
        <v>32</v>
      </c>
      <c r="D1326" s="1">
        <v>120.0</v>
      </c>
      <c r="E1326" s="1" t="s">
        <v>38</v>
      </c>
      <c r="F1326" s="5">
        <v>44927.0</v>
      </c>
      <c r="G1326" s="1">
        <v>5.0</v>
      </c>
    </row>
    <row r="1327">
      <c r="A1327" s="1">
        <v>1326.0</v>
      </c>
      <c r="B1327" s="1" t="s">
        <v>1870</v>
      </c>
      <c r="C1327" s="1" t="s">
        <v>37</v>
      </c>
      <c r="D1327" s="1">
        <v>250.0</v>
      </c>
      <c r="E1327" s="1" t="s">
        <v>38</v>
      </c>
      <c r="F1327" s="5">
        <v>44927.0</v>
      </c>
      <c r="G1327" s="1">
        <v>10.0</v>
      </c>
    </row>
    <row r="1328">
      <c r="A1328" s="1">
        <v>1327.0</v>
      </c>
      <c r="B1328" s="1" t="s">
        <v>1871</v>
      </c>
      <c r="C1328" s="1" t="s">
        <v>40</v>
      </c>
      <c r="D1328" s="1">
        <v>50.0</v>
      </c>
      <c r="E1328" s="1" t="s">
        <v>38</v>
      </c>
      <c r="F1328" s="5">
        <v>44927.0</v>
      </c>
      <c r="G1328" s="1">
        <v>20.0</v>
      </c>
    </row>
    <row r="1329">
      <c r="A1329" s="1">
        <v>1328.0</v>
      </c>
      <c r="B1329" s="1" t="s">
        <v>1872</v>
      </c>
      <c r="C1329" s="1" t="s">
        <v>37</v>
      </c>
      <c r="D1329" s="1">
        <v>250.0</v>
      </c>
      <c r="E1329" s="1" t="s">
        <v>38</v>
      </c>
      <c r="F1329" s="5">
        <v>44927.0</v>
      </c>
      <c r="G1329" s="1">
        <v>0.0</v>
      </c>
    </row>
    <row r="1330">
      <c r="A1330" s="1">
        <v>1329.0</v>
      </c>
      <c r="B1330" s="1" t="s">
        <v>1873</v>
      </c>
      <c r="C1330" s="1" t="s">
        <v>32</v>
      </c>
      <c r="D1330" s="1">
        <v>120.0</v>
      </c>
      <c r="E1330" s="1" t="s">
        <v>38</v>
      </c>
      <c r="F1330" s="5">
        <v>44927.0</v>
      </c>
      <c r="G1330" s="1">
        <v>5.0</v>
      </c>
    </row>
    <row r="1331">
      <c r="A1331" s="1">
        <v>1330.0</v>
      </c>
      <c r="B1331" s="1" t="s">
        <v>1874</v>
      </c>
      <c r="C1331" s="1" t="s">
        <v>32</v>
      </c>
      <c r="D1331" s="1">
        <v>120.0</v>
      </c>
      <c r="E1331" s="1" t="s">
        <v>38</v>
      </c>
      <c r="F1331" s="5">
        <v>44927.0</v>
      </c>
      <c r="G1331" s="1">
        <v>10.0</v>
      </c>
    </row>
    <row r="1332">
      <c r="A1332" s="1">
        <v>1331.0</v>
      </c>
      <c r="B1332" s="1" t="s">
        <v>1875</v>
      </c>
      <c r="C1332" s="1" t="s">
        <v>32</v>
      </c>
      <c r="D1332" s="1">
        <v>120.0</v>
      </c>
      <c r="E1332" s="1" t="s">
        <v>38</v>
      </c>
      <c r="F1332" s="5">
        <v>44927.0</v>
      </c>
      <c r="G1332" s="1">
        <v>20.0</v>
      </c>
    </row>
    <row r="1333">
      <c r="A1333" s="1">
        <v>1332.0</v>
      </c>
      <c r="B1333" s="1" t="s">
        <v>1878</v>
      </c>
      <c r="C1333" s="1" t="s">
        <v>32</v>
      </c>
      <c r="D1333" s="1">
        <v>120.0</v>
      </c>
      <c r="E1333" s="1" t="s">
        <v>38</v>
      </c>
      <c r="F1333" s="5">
        <v>44927.0</v>
      </c>
      <c r="G1333" s="1">
        <v>0.0</v>
      </c>
    </row>
    <row r="1334">
      <c r="A1334" s="1">
        <v>1333.0</v>
      </c>
      <c r="B1334" s="1" t="s">
        <v>1880</v>
      </c>
      <c r="C1334" s="1" t="s">
        <v>49</v>
      </c>
      <c r="D1334" s="1">
        <v>80.0</v>
      </c>
      <c r="E1334" s="1" t="s">
        <v>38</v>
      </c>
      <c r="F1334" s="5">
        <v>44927.0</v>
      </c>
      <c r="G1334" s="1">
        <v>5.0</v>
      </c>
    </row>
    <row r="1335">
      <c r="A1335" s="1">
        <v>1334.0</v>
      </c>
      <c r="B1335" s="1" t="s">
        <v>1881</v>
      </c>
      <c r="C1335" s="1" t="s">
        <v>49</v>
      </c>
      <c r="D1335" s="1">
        <v>80.0</v>
      </c>
      <c r="E1335" s="1" t="s">
        <v>38</v>
      </c>
      <c r="F1335" s="5">
        <v>44927.0</v>
      </c>
      <c r="G1335" s="1">
        <v>10.0</v>
      </c>
    </row>
    <row r="1336">
      <c r="A1336" s="1">
        <v>1335.0</v>
      </c>
      <c r="B1336" s="1" t="s">
        <v>1882</v>
      </c>
      <c r="C1336" s="1" t="s">
        <v>32</v>
      </c>
      <c r="D1336" s="1">
        <v>120.0</v>
      </c>
      <c r="E1336" s="1" t="s">
        <v>38</v>
      </c>
      <c r="F1336" s="5">
        <v>44927.0</v>
      </c>
      <c r="G1336" s="1">
        <v>20.0</v>
      </c>
    </row>
    <row r="1337">
      <c r="A1337" s="1">
        <v>1336.0</v>
      </c>
      <c r="B1337" s="1" t="s">
        <v>1883</v>
      </c>
      <c r="C1337" s="1" t="s">
        <v>32</v>
      </c>
      <c r="D1337" s="1">
        <v>120.0</v>
      </c>
      <c r="E1337" s="1" t="s">
        <v>38</v>
      </c>
      <c r="F1337" s="5">
        <v>44927.0</v>
      </c>
      <c r="G1337" s="1">
        <v>0.0</v>
      </c>
    </row>
    <row r="1338">
      <c r="A1338" s="1">
        <v>1337.0</v>
      </c>
      <c r="B1338" s="1" t="s">
        <v>1884</v>
      </c>
      <c r="C1338" s="1" t="s">
        <v>32</v>
      </c>
      <c r="D1338" s="1">
        <v>120.0</v>
      </c>
      <c r="E1338" s="1" t="s">
        <v>38</v>
      </c>
      <c r="F1338" s="5">
        <v>44927.0</v>
      </c>
      <c r="G1338" s="1">
        <v>5.0</v>
      </c>
    </row>
    <row r="1339">
      <c r="A1339" s="1">
        <v>1338.0</v>
      </c>
      <c r="B1339" s="1" t="s">
        <v>1885</v>
      </c>
      <c r="C1339" s="1" t="s">
        <v>32</v>
      </c>
      <c r="D1339" s="1">
        <v>120.0</v>
      </c>
      <c r="E1339" s="1" t="s">
        <v>33</v>
      </c>
      <c r="F1339" s="5">
        <v>44927.0</v>
      </c>
      <c r="G1339" s="1">
        <v>10.0</v>
      </c>
    </row>
    <row r="1340">
      <c r="A1340" s="1">
        <v>1339.0</v>
      </c>
      <c r="B1340" s="1" t="s">
        <v>1889</v>
      </c>
      <c r="C1340" s="1" t="s">
        <v>40</v>
      </c>
      <c r="D1340" s="1">
        <v>50.0</v>
      </c>
      <c r="E1340" s="1" t="s">
        <v>38</v>
      </c>
      <c r="F1340" s="5">
        <v>44927.0</v>
      </c>
      <c r="G1340" s="1">
        <v>20.0</v>
      </c>
    </row>
    <row r="1341">
      <c r="A1341" s="1">
        <v>1340.0</v>
      </c>
      <c r="B1341" s="1" t="s">
        <v>1890</v>
      </c>
      <c r="C1341" s="1" t="s">
        <v>32</v>
      </c>
      <c r="D1341" s="1">
        <v>120.0</v>
      </c>
      <c r="E1341" s="1" t="s">
        <v>38</v>
      </c>
      <c r="F1341" s="5">
        <v>44927.0</v>
      </c>
      <c r="G1341" s="1">
        <v>0.0</v>
      </c>
    </row>
    <row r="1342">
      <c r="A1342" s="1">
        <v>1341.0</v>
      </c>
      <c r="B1342" s="1" t="s">
        <v>1891</v>
      </c>
      <c r="C1342" s="1" t="s">
        <v>32</v>
      </c>
      <c r="D1342" s="1">
        <v>120.0</v>
      </c>
      <c r="E1342" s="1" t="s">
        <v>38</v>
      </c>
      <c r="F1342" s="5">
        <v>44927.0</v>
      </c>
      <c r="G1342" s="1">
        <v>5.0</v>
      </c>
    </row>
    <row r="1343">
      <c r="A1343" s="1">
        <v>1342.0</v>
      </c>
      <c r="B1343" s="1" t="s">
        <v>1892</v>
      </c>
      <c r="C1343" s="1" t="s">
        <v>32</v>
      </c>
      <c r="D1343" s="1">
        <v>120.0</v>
      </c>
      <c r="E1343" s="1" t="s">
        <v>38</v>
      </c>
      <c r="F1343" s="5">
        <v>44927.0</v>
      </c>
      <c r="G1343" s="1">
        <v>10.0</v>
      </c>
    </row>
    <row r="1344">
      <c r="A1344" s="1">
        <v>1343.0</v>
      </c>
      <c r="B1344" s="1" t="s">
        <v>1893</v>
      </c>
      <c r="C1344" s="1" t="s">
        <v>37</v>
      </c>
      <c r="D1344" s="1">
        <v>250.0</v>
      </c>
      <c r="E1344" s="1" t="s">
        <v>38</v>
      </c>
      <c r="F1344" s="5">
        <v>44927.0</v>
      </c>
      <c r="G1344" s="1">
        <v>20.0</v>
      </c>
    </row>
    <row r="1345">
      <c r="A1345" s="1">
        <v>1344.0</v>
      </c>
      <c r="B1345" s="1" t="s">
        <v>1894</v>
      </c>
      <c r="C1345" s="1" t="s">
        <v>49</v>
      </c>
      <c r="D1345" s="1">
        <v>80.0</v>
      </c>
      <c r="E1345" s="1" t="s">
        <v>38</v>
      </c>
      <c r="F1345" s="5">
        <v>44927.0</v>
      </c>
      <c r="G1345" s="1">
        <v>0.0</v>
      </c>
    </row>
    <row r="1346">
      <c r="A1346" s="1">
        <v>1345.0</v>
      </c>
      <c r="B1346" s="1" t="s">
        <v>1895</v>
      </c>
      <c r="C1346" s="1" t="s">
        <v>32</v>
      </c>
      <c r="D1346" s="1">
        <v>120.0</v>
      </c>
      <c r="E1346" s="1" t="s">
        <v>38</v>
      </c>
      <c r="F1346" s="5">
        <v>44927.0</v>
      </c>
      <c r="G1346" s="1">
        <v>5.0</v>
      </c>
    </row>
    <row r="1347">
      <c r="A1347" s="1">
        <v>1346.0</v>
      </c>
      <c r="B1347" s="1" t="s">
        <v>1896</v>
      </c>
      <c r="C1347" s="1" t="s">
        <v>49</v>
      </c>
      <c r="D1347" s="1">
        <v>80.0</v>
      </c>
      <c r="E1347" s="1" t="s">
        <v>38</v>
      </c>
      <c r="F1347" s="5">
        <v>44927.0</v>
      </c>
      <c r="G1347" s="1">
        <v>10.0</v>
      </c>
    </row>
    <row r="1348">
      <c r="A1348" s="1">
        <v>1347.0</v>
      </c>
      <c r="B1348" s="1" t="s">
        <v>1899</v>
      </c>
      <c r="C1348" s="1" t="s">
        <v>32</v>
      </c>
      <c r="D1348" s="1">
        <v>120.0</v>
      </c>
      <c r="E1348" s="1" t="s">
        <v>38</v>
      </c>
      <c r="F1348" s="5">
        <v>44927.0</v>
      </c>
      <c r="G1348" s="1">
        <v>20.0</v>
      </c>
    </row>
    <row r="1349">
      <c r="A1349" s="1">
        <v>1348.0</v>
      </c>
      <c r="B1349" s="1" t="s">
        <v>1900</v>
      </c>
      <c r="C1349" s="1" t="s">
        <v>32</v>
      </c>
      <c r="D1349" s="1">
        <v>120.0</v>
      </c>
      <c r="E1349" s="1" t="s">
        <v>38</v>
      </c>
      <c r="F1349" s="5">
        <v>44927.0</v>
      </c>
      <c r="G1349" s="1">
        <v>0.0</v>
      </c>
    </row>
    <row r="1350">
      <c r="A1350" s="1">
        <v>1349.0</v>
      </c>
      <c r="B1350" s="1" t="s">
        <v>1901</v>
      </c>
      <c r="C1350" s="1" t="s">
        <v>40</v>
      </c>
      <c r="D1350" s="1">
        <v>50.0</v>
      </c>
      <c r="E1350" s="1" t="s">
        <v>38</v>
      </c>
      <c r="F1350" s="5">
        <v>44927.0</v>
      </c>
      <c r="G1350" s="1">
        <v>5.0</v>
      </c>
    </row>
    <row r="1351">
      <c r="A1351" s="1">
        <v>1350.0</v>
      </c>
      <c r="B1351" s="1" t="s">
        <v>1902</v>
      </c>
      <c r="C1351" s="1" t="s">
        <v>49</v>
      </c>
      <c r="D1351" s="1">
        <v>80.0</v>
      </c>
      <c r="E1351" s="1" t="s">
        <v>38</v>
      </c>
      <c r="F1351" s="5">
        <v>44927.0</v>
      </c>
      <c r="G1351" s="1">
        <v>10.0</v>
      </c>
    </row>
    <row r="1352">
      <c r="A1352" s="1">
        <v>1351.0</v>
      </c>
      <c r="B1352" s="1" t="s">
        <v>1903</v>
      </c>
      <c r="C1352" s="1" t="s">
        <v>32</v>
      </c>
      <c r="D1352" s="1">
        <v>120.0</v>
      </c>
      <c r="E1352" s="1" t="s">
        <v>38</v>
      </c>
      <c r="F1352" s="5">
        <v>44927.0</v>
      </c>
      <c r="G1352" s="1">
        <v>20.0</v>
      </c>
    </row>
    <row r="1353">
      <c r="A1353" s="1">
        <v>1352.0</v>
      </c>
      <c r="B1353" s="1" t="s">
        <v>1904</v>
      </c>
      <c r="C1353" s="1" t="s">
        <v>37</v>
      </c>
      <c r="D1353" s="1">
        <v>250.0</v>
      </c>
      <c r="E1353" s="1" t="s">
        <v>45</v>
      </c>
      <c r="F1353" s="5">
        <v>44927.0</v>
      </c>
      <c r="G1353" s="1">
        <v>0.0</v>
      </c>
    </row>
    <row r="1354">
      <c r="A1354" s="1">
        <v>1353.0</v>
      </c>
      <c r="B1354" s="1" t="s">
        <v>1905</v>
      </c>
      <c r="C1354" s="1" t="s">
        <v>49</v>
      </c>
      <c r="D1354" s="1">
        <v>80.0</v>
      </c>
      <c r="E1354" s="1" t="s">
        <v>45</v>
      </c>
      <c r="F1354" s="5">
        <v>44927.0</v>
      </c>
      <c r="G1354" s="1">
        <v>5.0</v>
      </c>
    </row>
    <row r="1355">
      <c r="A1355" s="1">
        <v>1354.0</v>
      </c>
      <c r="B1355" s="1" t="s">
        <v>1909</v>
      </c>
      <c r="C1355" s="1" t="s">
        <v>32</v>
      </c>
      <c r="D1355" s="1">
        <v>120.0</v>
      </c>
      <c r="E1355" s="1" t="s">
        <v>38</v>
      </c>
      <c r="F1355" s="5">
        <v>44927.0</v>
      </c>
      <c r="G1355" s="1">
        <v>10.0</v>
      </c>
    </row>
    <row r="1356">
      <c r="A1356" s="1">
        <v>1355.0</v>
      </c>
      <c r="B1356" s="1" t="s">
        <v>1910</v>
      </c>
      <c r="C1356" s="1" t="s">
        <v>37</v>
      </c>
      <c r="D1356" s="1">
        <v>250.0</v>
      </c>
      <c r="E1356" s="1" t="s">
        <v>38</v>
      </c>
      <c r="F1356" s="5">
        <v>44927.0</v>
      </c>
      <c r="G1356" s="1">
        <v>20.0</v>
      </c>
    </row>
    <row r="1357">
      <c r="A1357" s="1">
        <v>1356.0</v>
      </c>
      <c r="B1357" s="1" t="s">
        <v>1911</v>
      </c>
      <c r="C1357" s="1" t="s">
        <v>40</v>
      </c>
      <c r="D1357" s="1">
        <v>50.0</v>
      </c>
      <c r="E1357" s="1" t="s">
        <v>38</v>
      </c>
      <c r="F1357" s="5">
        <v>44927.0</v>
      </c>
      <c r="G1357" s="1">
        <v>0.0</v>
      </c>
    </row>
    <row r="1358">
      <c r="A1358" s="1">
        <v>1357.0</v>
      </c>
      <c r="B1358" s="1" t="s">
        <v>1912</v>
      </c>
      <c r="C1358" s="1" t="s">
        <v>40</v>
      </c>
      <c r="D1358" s="1">
        <v>50.0</v>
      </c>
      <c r="E1358" s="1" t="s">
        <v>38</v>
      </c>
      <c r="F1358" s="5">
        <v>44927.0</v>
      </c>
      <c r="G1358" s="1">
        <v>5.0</v>
      </c>
    </row>
    <row r="1359">
      <c r="A1359" s="1">
        <v>1358.0</v>
      </c>
      <c r="B1359" s="1" t="s">
        <v>1913</v>
      </c>
      <c r="C1359" s="1" t="s">
        <v>40</v>
      </c>
      <c r="D1359" s="1">
        <v>50.0</v>
      </c>
      <c r="E1359" s="1" t="s">
        <v>38</v>
      </c>
      <c r="F1359" s="5">
        <v>44927.0</v>
      </c>
      <c r="G1359" s="1">
        <v>10.0</v>
      </c>
    </row>
    <row r="1360">
      <c r="A1360" s="1">
        <v>1359.0</v>
      </c>
      <c r="B1360" s="1" t="s">
        <v>1914</v>
      </c>
      <c r="C1360" s="1" t="s">
        <v>32</v>
      </c>
      <c r="D1360" s="1">
        <v>120.0</v>
      </c>
      <c r="E1360" s="1" t="s">
        <v>38</v>
      </c>
      <c r="F1360" s="5">
        <v>44927.0</v>
      </c>
      <c r="G1360" s="1">
        <v>20.0</v>
      </c>
    </row>
    <row r="1361">
      <c r="A1361" s="1">
        <v>1360.0</v>
      </c>
      <c r="B1361" s="1" t="s">
        <v>1916</v>
      </c>
      <c r="C1361" s="1" t="s">
        <v>32</v>
      </c>
      <c r="D1361" s="1">
        <v>120.0</v>
      </c>
      <c r="E1361" s="1" t="s">
        <v>33</v>
      </c>
      <c r="F1361" s="5">
        <v>44927.0</v>
      </c>
      <c r="G1361" s="1">
        <v>0.0</v>
      </c>
    </row>
    <row r="1362">
      <c r="A1362" s="1">
        <v>1361.0</v>
      </c>
      <c r="B1362" s="1" t="s">
        <v>1920</v>
      </c>
      <c r="C1362" s="1" t="s">
        <v>40</v>
      </c>
      <c r="D1362" s="1">
        <v>50.0</v>
      </c>
      <c r="E1362" s="1" t="s">
        <v>38</v>
      </c>
      <c r="F1362" s="5">
        <v>44927.0</v>
      </c>
      <c r="G1362" s="1">
        <v>5.0</v>
      </c>
    </row>
    <row r="1363">
      <c r="A1363" s="1">
        <v>1362.0</v>
      </c>
      <c r="B1363" s="1" t="s">
        <v>1921</v>
      </c>
      <c r="C1363" s="1" t="s">
        <v>32</v>
      </c>
      <c r="D1363" s="1">
        <v>120.0</v>
      </c>
      <c r="E1363" s="1" t="s">
        <v>38</v>
      </c>
      <c r="F1363" s="5">
        <v>44927.0</v>
      </c>
      <c r="G1363" s="1">
        <v>10.0</v>
      </c>
    </row>
    <row r="1364">
      <c r="A1364" s="1">
        <v>1363.0</v>
      </c>
      <c r="B1364" s="1" t="s">
        <v>1922</v>
      </c>
      <c r="C1364" s="1" t="s">
        <v>32</v>
      </c>
      <c r="D1364" s="1">
        <v>120.0</v>
      </c>
      <c r="E1364" s="1" t="s">
        <v>38</v>
      </c>
      <c r="F1364" s="5">
        <v>44927.0</v>
      </c>
      <c r="G1364" s="1">
        <v>20.0</v>
      </c>
    </row>
    <row r="1365">
      <c r="A1365" s="1">
        <v>1364.0</v>
      </c>
      <c r="B1365" s="1" t="s">
        <v>1923</v>
      </c>
      <c r="C1365" s="1" t="s">
        <v>49</v>
      </c>
      <c r="D1365" s="1">
        <v>80.0</v>
      </c>
      <c r="E1365" s="1" t="s">
        <v>38</v>
      </c>
      <c r="F1365" s="5">
        <v>44927.0</v>
      </c>
      <c r="G1365" s="1">
        <v>0.0</v>
      </c>
    </row>
    <row r="1366">
      <c r="A1366" s="1">
        <v>1365.0</v>
      </c>
      <c r="B1366" s="1" t="s">
        <v>1924</v>
      </c>
      <c r="C1366" s="1" t="s">
        <v>32</v>
      </c>
      <c r="D1366" s="1">
        <v>120.0</v>
      </c>
      <c r="E1366" s="1" t="s">
        <v>45</v>
      </c>
      <c r="F1366" s="5">
        <v>44927.0</v>
      </c>
      <c r="G1366" s="1">
        <v>5.0</v>
      </c>
    </row>
    <row r="1367">
      <c r="A1367" s="1">
        <v>1366.0</v>
      </c>
      <c r="B1367" s="1" t="s">
        <v>1925</v>
      </c>
      <c r="C1367" s="1" t="s">
        <v>49</v>
      </c>
      <c r="D1367" s="1">
        <v>80.0</v>
      </c>
      <c r="E1367" s="1" t="s">
        <v>38</v>
      </c>
      <c r="F1367" s="5">
        <v>44927.0</v>
      </c>
      <c r="G1367" s="1">
        <v>10.0</v>
      </c>
    </row>
    <row r="1368">
      <c r="A1368" s="1">
        <v>1367.0</v>
      </c>
      <c r="B1368" s="1" t="s">
        <v>1926</v>
      </c>
      <c r="C1368" s="1" t="s">
        <v>32</v>
      </c>
      <c r="D1368" s="1">
        <v>120.0</v>
      </c>
      <c r="E1368" s="1" t="s">
        <v>38</v>
      </c>
      <c r="F1368" s="5">
        <v>44927.0</v>
      </c>
      <c r="G1368" s="1">
        <v>20.0</v>
      </c>
    </row>
    <row r="1369">
      <c r="A1369" s="1">
        <v>1368.0</v>
      </c>
      <c r="B1369" s="1" t="s">
        <v>1928</v>
      </c>
      <c r="C1369" s="1" t="s">
        <v>40</v>
      </c>
      <c r="D1369" s="1">
        <v>50.0</v>
      </c>
      <c r="E1369" s="1" t="s">
        <v>38</v>
      </c>
      <c r="F1369" s="5">
        <v>44927.0</v>
      </c>
      <c r="G1369" s="1">
        <v>0.0</v>
      </c>
    </row>
    <row r="1370">
      <c r="A1370" s="1">
        <v>1369.0</v>
      </c>
      <c r="B1370" s="1" t="s">
        <v>1930</v>
      </c>
      <c r="C1370" s="1" t="s">
        <v>32</v>
      </c>
      <c r="D1370" s="1">
        <v>120.0</v>
      </c>
      <c r="E1370" s="1" t="s">
        <v>33</v>
      </c>
      <c r="F1370" s="5">
        <v>44927.0</v>
      </c>
      <c r="G1370" s="1">
        <v>5.0</v>
      </c>
    </row>
    <row r="1371">
      <c r="A1371" s="1">
        <v>1370.0</v>
      </c>
      <c r="B1371" s="1" t="s">
        <v>1931</v>
      </c>
      <c r="C1371" s="1" t="s">
        <v>49</v>
      </c>
      <c r="D1371" s="1">
        <v>80.0</v>
      </c>
      <c r="E1371" s="1" t="s">
        <v>38</v>
      </c>
      <c r="F1371" s="5">
        <v>44927.0</v>
      </c>
      <c r="G1371" s="1">
        <v>10.0</v>
      </c>
    </row>
    <row r="1372">
      <c r="A1372" s="1">
        <v>1371.0</v>
      </c>
      <c r="B1372" s="1" t="s">
        <v>1932</v>
      </c>
      <c r="C1372" s="1" t="s">
        <v>37</v>
      </c>
      <c r="D1372" s="1">
        <v>250.0</v>
      </c>
      <c r="E1372" s="1" t="s">
        <v>33</v>
      </c>
      <c r="F1372" s="5">
        <v>44927.0</v>
      </c>
      <c r="G1372" s="1">
        <v>20.0</v>
      </c>
    </row>
    <row r="1373">
      <c r="A1373" s="1">
        <v>1372.0</v>
      </c>
      <c r="B1373" s="1" t="s">
        <v>1933</v>
      </c>
      <c r="C1373" s="1" t="s">
        <v>32</v>
      </c>
      <c r="D1373" s="1">
        <v>120.0</v>
      </c>
      <c r="E1373" s="1" t="s">
        <v>38</v>
      </c>
      <c r="F1373" s="5">
        <v>44927.0</v>
      </c>
      <c r="G1373" s="1">
        <v>0.0</v>
      </c>
    </row>
    <row r="1374">
      <c r="A1374" s="1">
        <v>1373.0</v>
      </c>
      <c r="B1374" s="1" t="s">
        <v>1934</v>
      </c>
      <c r="C1374" s="1" t="s">
        <v>32</v>
      </c>
      <c r="D1374" s="1">
        <v>120.0</v>
      </c>
      <c r="E1374" s="1" t="s">
        <v>38</v>
      </c>
      <c r="F1374" s="5">
        <v>44927.0</v>
      </c>
      <c r="G1374" s="1">
        <v>5.0</v>
      </c>
    </row>
    <row r="1375">
      <c r="A1375" s="1">
        <v>1374.0</v>
      </c>
      <c r="B1375" s="1" t="s">
        <v>1935</v>
      </c>
      <c r="C1375" s="1" t="s">
        <v>32</v>
      </c>
      <c r="D1375" s="1">
        <v>120.0</v>
      </c>
      <c r="E1375" s="1" t="s">
        <v>33</v>
      </c>
      <c r="F1375" s="5">
        <v>44927.0</v>
      </c>
      <c r="G1375" s="1">
        <v>10.0</v>
      </c>
    </row>
    <row r="1376">
      <c r="A1376" s="1">
        <v>1375.0</v>
      </c>
      <c r="B1376" s="1" t="s">
        <v>1936</v>
      </c>
      <c r="C1376" s="1" t="s">
        <v>32</v>
      </c>
      <c r="D1376" s="1">
        <v>120.0</v>
      </c>
      <c r="E1376" s="1" t="s">
        <v>45</v>
      </c>
      <c r="F1376" s="5">
        <v>44927.0</v>
      </c>
      <c r="G1376" s="1">
        <v>20.0</v>
      </c>
    </row>
    <row r="1377">
      <c r="A1377" s="1">
        <v>1376.0</v>
      </c>
      <c r="B1377" s="1" t="s">
        <v>1937</v>
      </c>
      <c r="C1377" s="1" t="s">
        <v>40</v>
      </c>
      <c r="D1377" s="1">
        <v>50.0</v>
      </c>
      <c r="E1377" s="1" t="s">
        <v>38</v>
      </c>
      <c r="F1377" s="5">
        <v>44927.0</v>
      </c>
      <c r="G1377" s="1">
        <v>0.0</v>
      </c>
    </row>
    <row r="1378">
      <c r="A1378" s="1">
        <v>1377.0</v>
      </c>
      <c r="B1378" s="1" t="s">
        <v>1938</v>
      </c>
      <c r="C1378" s="1" t="s">
        <v>49</v>
      </c>
      <c r="D1378" s="1">
        <v>80.0</v>
      </c>
      <c r="E1378" s="1" t="s">
        <v>38</v>
      </c>
      <c r="F1378" s="5">
        <v>44927.0</v>
      </c>
      <c r="G1378" s="1">
        <v>5.0</v>
      </c>
    </row>
    <row r="1379">
      <c r="A1379" s="1">
        <v>1378.0</v>
      </c>
      <c r="B1379" s="1" t="s">
        <v>1940</v>
      </c>
      <c r="C1379" s="1" t="s">
        <v>32</v>
      </c>
      <c r="D1379" s="1">
        <v>120.0</v>
      </c>
      <c r="E1379" s="1" t="s">
        <v>38</v>
      </c>
      <c r="F1379" s="5">
        <v>44927.0</v>
      </c>
      <c r="G1379" s="1">
        <v>10.0</v>
      </c>
    </row>
    <row r="1380">
      <c r="A1380" s="1">
        <v>1379.0</v>
      </c>
      <c r="B1380" s="1" t="s">
        <v>1943</v>
      </c>
      <c r="C1380" s="1" t="s">
        <v>32</v>
      </c>
      <c r="D1380" s="1">
        <v>120.0</v>
      </c>
      <c r="E1380" s="1" t="s">
        <v>38</v>
      </c>
      <c r="F1380" s="5">
        <v>44927.0</v>
      </c>
      <c r="G1380" s="1">
        <v>20.0</v>
      </c>
    </row>
    <row r="1381">
      <c r="A1381" s="1">
        <v>1380.0</v>
      </c>
      <c r="B1381" s="1" t="s">
        <v>1944</v>
      </c>
      <c r="C1381" s="1" t="s">
        <v>32</v>
      </c>
      <c r="D1381" s="1">
        <v>120.0</v>
      </c>
      <c r="E1381" s="1" t="s">
        <v>38</v>
      </c>
      <c r="F1381" s="5">
        <v>44927.0</v>
      </c>
      <c r="G1381" s="1">
        <v>0.0</v>
      </c>
    </row>
    <row r="1382">
      <c r="A1382" s="1">
        <v>1381.0</v>
      </c>
      <c r="B1382" s="1" t="s">
        <v>1945</v>
      </c>
      <c r="C1382" s="1" t="s">
        <v>32</v>
      </c>
      <c r="D1382" s="1">
        <v>120.0</v>
      </c>
      <c r="E1382" s="1" t="s">
        <v>38</v>
      </c>
      <c r="F1382" s="5">
        <v>44927.0</v>
      </c>
      <c r="G1382" s="1">
        <v>5.0</v>
      </c>
    </row>
    <row r="1383">
      <c r="A1383" s="1">
        <v>1382.0</v>
      </c>
      <c r="B1383" s="1" t="s">
        <v>1946</v>
      </c>
      <c r="C1383" s="1" t="s">
        <v>40</v>
      </c>
      <c r="D1383" s="1">
        <v>50.0</v>
      </c>
      <c r="E1383" s="1" t="s">
        <v>38</v>
      </c>
      <c r="F1383" s="5">
        <v>44927.0</v>
      </c>
      <c r="G1383" s="1">
        <v>10.0</v>
      </c>
    </row>
    <row r="1384">
      <c r="A1384" s="1">
        <v>1383.0</v>
      </c>
      <c r="B1384" s="1" t="s">
        <v>1947</v>
      </c>
      <c r="C1384" s="1" t="s">
        <v>37</v>
      </c>
      <c r="D1384" s="1">
        <v>250.0</v>
      </c>
      <c r="E1384" s="1" t="s">
        <v>38</v>
      </c>
      <c r="F1384" s="5">
        <v>44927.0</v>
      </c>
      <c r="G1384" s="1">
        <v>20.0</v>
      </c>
    </row>
    <row r="1385">
      <c r="A1385" s="1">
        <v>1384.0</v>
      </c>
      <c r="B1385" s="1" t="s">
        <v>1948</v>
      </c>
      <c r="C1385" s="1" t="s">
        <v>32</v>
      </c>
      <c r="D1385" s="1">
        <v>120.0</v>
      </c>
      <c r="E1385" s="1" t="s">
        <v>38</v>
      </c>
      <c r="F1385" s="5">
        <v>44927.0</v>
      </c>
      <c r="G1385" s="1">
        <v>0.0</v>
      </c>
    </row>
    <row r="1386">
      <c r="A1386" s="1">
        <v>1385.0</v>
      </c>
      <c r="B1386" s="1" t="s">
        <v>1949</v>
      </c>
      <c r="C1386" s="1" t="s">
        <v>32</v>
      </c>
      <c r="D1386" s="1">
        <v>120.0</v>
      </c>
      <c r="E1386" s="1" t="s">
        <v>38</v>
      </c>
      <c r="F1386" s="5">
        <v>44927.0</v>
      </c>
      <c r="G1386" s="1">
        <v>5.0</v>
      </c>
    </row>
    <row r="1387">
      <c r="A1387" s="1">
        <v>1386.0</v>
      </c>
      <c r="B1387" s="1" t="s">
        <v>1950</v>
      </c>
      <c r="C1387" s="1" t="s">
        <v>49</v>
      </c>
      <c r="D1387" s="1">
        <v>80.0</v>
      </c>
      <c r="E1387" s="1" t="s">
        <v>38</v>
      </c>
      <c r="F1387" s="5">
        <v>44927.0</v>
      </c>
      <c r="G1387" s="1">
        <v>10.0</v>
      </c>
    </row>
    <row r="1388">
      <c r="A1388" s="1">
        <v>1387.0</v>
      </c>
      <c r="B1388" s="1" t="s">
        <v>1952</v>
      </c>
      <c r="C1388" s="1" t="s">
        <v>37</v>
      </c>
      <c r="D1388" s="1">
        <v>250.0</v>
      </c>
      <c r="E1388" s="1" t="s">
        <v>38</v>
      </c>
      <c r="F1388" s="5">
        <v>44927.0</v>
      </c>
      <c r="G1388" s="1">
        <v>20.0</v>
      </c>
    </row>
    <row r="1389">
      <c r="A1389" s="1">
        <v>1388.0</v>
      </c>
      <c r="B1389" s="1" t="s">
        <v>1955</v>
      </c>
      <c r="C1389" s="1" t="s">
        <v>32</v>
      </c>
      <c r="D1389" s="1">
        <v>120.0</v>
      </c>
      <c r="E1389" s="1" t="s">
        <v>45</v>
      </c>
      <c r="F1389" s="5">
        <v>44927.0</v>
      </c>
      <c r="G1389" s="1">
        <v>0.0</v>
      </c>
    </row>
    <row r="1390">
      <c r="A1390" s="1">
        <v>1389.0</v>
      </c>
      <c r="B1390" s="1" t="s">
        <v>1956</v>
      </c>
      <c r="C1390" s="1" t="s">
        <v>49</v>
      </c>
      <c r="D1390" s="1">
        <v>80.0</v>
      </c>
      <c r="E1390" s="1" t="s">
        <v>38</v>
      </c>
      <c r="F1390" s="5">
        <v>44927.0</v>
      </c>
      <c r="G1390" s="1">
        <v>5.0</v>
      </c>
    </row>
    <row r="1391">
      <c r="A1391" s="1">
        <v>1390.0</v>
      </c>
      <c r="B1391" s="1" t="s">
        <v>1957</v>
      </c>
      <c r="C1391" s="1" t="s">
        <v>32</v>
      </c>
      <c r="D1391" s="1">
        <v>120.0</v>
      </c>
      <c r="E1391" s="1" t="s">
        <v>45</v>
      </c>
      <c r="F1391" s="5">
        <v>44927.0</v>
      </c>
      <c r="G1391" s="1">
        <v>10.0</v>
      </c>
    </row>
    <row r="1392">
      <c r="A1392" s="1">
        <v>1391.0</v>
      </c>
      <c r="B1392" s="1" t="s">
        <v>1958</v>
      </c>
      <c r="C1392" s="1" t="s">
        <v>32</v>
      </c>
      <c r="D1392" s="1">
        <v>120.0</v>
      </c>
      <c r="E1392" s="1" t="s">
        <v>38</v>
      </c>
      <c r="F1392" s="5">
        <v>44927.0</v>
      </c>
      <c r="G1392" s="1">
        <v>20.0</v>
      </c>
    </row>
    <row r="1393">
      <c r="A1393" s="1">
        <v>1392.0</v>
      </c>
      <c r="B1393" s="1" t="s">
        <v>1959</v>
      </c>
      <c r="C1393" s="1" t="s">
        <v>40</v>
      </c>
      <c r="D1393" s="1">
        <v>50.0</v>
      </c>
      <c r="E1393" s="1" t="s">
        <v>38</v>
      </c>
      <c r="F1393" s="5">
        <v>44927.0</v>
      </c>
      <c r="G1393" s="1">
        <v>0.0</v>
      </c>
    </row>
    <row r="1394">
      <c r="A1394" s="1">
        <v>1393.0</v>
      </c>
      <c r="B1394" s="1" t="s">
        <v>1960</v>
      </c>
      <c r="C1394" s="1" t="s">
        <v>32</v>
      </c>
      <c r="D1394" s="1">
        <v>120.0</v>
      </c>
      <c r="E1394" s="1" t="s">
        <v>38</v>
      </c>
      <c r="F1394" s="5">
        <v>44927.0</v>
      </c>
      <c r="G1394" s="1">
        <v>5.0</v>
      </c>
    </row>
    <row r="1395">
      <c r="A1395" s="1">
        <v>1394.0</v>
      </c>
      <c r="B1395" s="1" t="s">
        <v>1962</v>
      </c>
      <c r="C1395" s="1" t="s">
        <v>49</v>
      </c>
      <c r="D1395" s="1">
        <v>80.0</v>
      </c>
      <c r="E1395" s="1" t="s">
        <v>38</v>
      </c>
      <c r="F1395" s="5">
        <v>44927.0</v>
      </c>
      <c r="G1395" s="1">
        <v>10.0</v>
      </c>
    </row>
    <row r="1396">
      <c r="A1396" s="1">
        <v>1395.0</v>
      </c>
      <c r="B1396" s="1" t="s">
        <v>1965</v>
      </c>
      <c r="C1396" s="1" t="s">
        <v>49</v>
      </c>
      <c r="D1396" s="1">
        <v>80.0</v>
      </c>
      <c r="E1396" s="1" t="s">
        <v>38</v>
      </c>
      <c r="F1396" s="5">
        <v>44927.0</v>
      </c>
      <c r="G1396" s="1">
        <v>20.0</v>
      </c>
    </row>
    <row r="1397">
      <c r="A1397" s="1">
        <v>1396.0</v>
      </c>
      <c r="B1397" s="1" t="s">
        <v>1966</v>
      </c>
      <c r="C1397" s="1" t="s">
        <v>32</v>
      </c>
      <c r="D1397" s="1">
        <v>120.0</v>
      </c>
      <c r="E1397" s="1" t="s">
        <v>38</v>
      </c>
      <c r="F1397" s="5">
        <v>44927.0</v>
      </c>
      <c r="G1397" s="1">
        <v>0.0</v>
      </c>
    </row>
    <row r="1398">
      <c r="A1398" s="1">
        <v>1397.0</v>
      </c>
      <c r="B1398" s="1" t="s">
        <v>1967</v>
      </c>
      <c r="C1398" s="1" t="s">
        <v>40</v>
      </c>
      <c r="D1398" s="1">
        <v>50.0</v>
      </c>
      <c r="E1398" s="1" t="s">
        <v>38</v>
      </c>
      <c r="F1398" s="5">
        <v>44927.0</v>
      </c>
      <c r="G1398" s="1">
        <v>5.0</v>
      </c>
    </row>
    <row r="1399">
      <c r="A1399" s="1">
        <v>1398.0</v>
      </c>
      <c r="B1399" s="1" t="s">
        <v>1968</v>
      </c>
      <c r="C1399" s="1" t="s">
        <v>32</v>
      </c>
      <c r="D1399" s="1">
        <v>120.0</v>
      </c>
      <c r="E1399" s="1" t="s">
        <v>38</v>
      </c>
      <c r="F1399" s="5">
        <v>44927.0</v>
      </c>
      <c r="G1399" s="1">
        <v>10.0</v>
      </c>
    </row>
    <row r="1400">
      <c r="A1400" s="1">
        <v>1399.0</v>
      </c>
      <c r="B1400" s="1" t="s">
        <v>1969</v>
      </c>
      <c r="C1400" s="1" t="s">
        <v>32</v>
      </c>
      <c r="D1400" s="1">
        <v>120.0</v>
      </c>
      <c r="E1400" s="1" t="s">
        <v>38</v>
      </c>
      <c r="F1400" s="5">
        <v>44927.0</v>
      </c>
      <c r="G1400" s="1">
        <v>20.0</v>
      </c>
    </row>
    <row r="1401">
      <c r="A1401" s="1">
        <v>1400.0</v>
      </c>
      <c r="B1401" s="1" t="s">
        <v>1970</v>
      </c>
      <c r="C1401" s="1" t="s">
        <v>32</v>
      </c>
      <c r="D1401" s="1">
        <v>120.0</v>
      </c>
      <c r="E1401" s="1" t="s">
        <v>33</v>
      </c>
      <c r="F1401" s="5">
        <v>44927.0</v>
      </c>
      <c r="G1401" s="1">
        <v>0.0</v>
      </c>
    </row>
    <row r="1402">
      <c r="A1402" s="1">
        <v>1401.0</v>
      </c>
      <c r="B1402" s="1" t="s">
        <v>1974</v>
      </c>
      <c r="C1402" s="1" t="s">
        <v>32</v>
      </c>
      <c r="D1402" s="1">
        <v>120.0</v>
      </c>
      <c r="E1402" s="1" t="s">
        <v>33</v>
      </c>
      <c r="F1402" s="5">
        <v>44927.0</v>
      </c>
      <c r="G1402" s="1">
        <v>5.0</v>
      </c>
    </row>
    <row r="1403">
      <c r="A1403" s="1">
        <v>1402.0</v>
      </c>
      <c r="B1403" s="1" t="s">
        <v>1977</v>
      </c>
      <c r="C1403" s="1" t="s">
        <v>49</v>
      </c>
      <c r="D1403" s="1">
        <v>80.0</v>
      </c>
      <c r="E1403" s="1" t="s">
        <v>38</v>
      </c>
      <c r="F1403" s="5">
        <v>44927.0</v>
      </c>
      <c r="G1403" s="1">
        <v>10.0</v>
      </c>
    </row>
    <row r="1404">
      <c r="A1404" s="1">
        <v>1403.0</v>
      </c>
      <c r="B1404" s="1" t="s">
        <v>1978</v>
      </c>
      <c r="C1404" s="1" t="s">
        <v>32</v>
      </c>
      <c r="D1404" s="1">
        <v>120.0</v>
      </c>
      <c r="E1404" s="1" t="s">
        <v>45</v>
      </c>
      <c r="F1404" s="5">
        <v>44927.0</v>
      </c>
      <c r="G1404" s="1">
        <v>20.0</v>
      </c>
    </row>
    <row r="1405">
      <c r="A1405" s="1">
        <v>1404.0</v>
      </c>
      <c r="B1405" s="1" t="s">
        <v>1979</v>
      </c>
      <c r="C1405" s="1" t="s">
        <v>32</v>
      </c>
      <c r="D1405" s="1">
        <v>120.0</v>
      </c>
      <c r="E1405" s="1" t="s">
        <v>33</v>
      </c>
      <c r="F1405" s="5">
        <v>44927.0</v>
      </c>
      <c r="G1405" s="1">
        <v>0.0</v>
      </c>
    </row>
    <row r="1406">
      <c r="A1406" s="1">
        <v>1405.0</v>
      </c>
      <c r="B1406" s="1" t="s">
        <v>1980</v>
      </c>
      <c r="C1406" s="1" t="s">
        <v>32</v>
      </c>
      <c r="D1406" s="1">
        <v>120.0</v>
      </c>
      <c r="E1406" s="1" t="s">
        <v>38</v>
      </c>
      <c r="F1406" s="5">
        <v>44927.0</v>
      </c>
      <c r="G1406" s="1">
        <v>5.0</v>
      </c>
    </row>
    <row r="1407">
      <c r="A1407" s="1">
        <v>1406.0</v>
      </c>
      <c r="B1407" s="1" t="s">
        <v>1981</v>
      </c>
      <c r="C1407" s="1" t="s">
        <v>49</v>
      </c>
      <c r="D1407" s="1">
        <v>80.0</v>
      </c>
      <c r="E1407" s="1" t="s">
        <v>38</v>
      </c>
      <c r="F1407" s="5">
        <v>44927.0</v>
      </c>
      <c r="G1407" s="1">
        <v>10.0</v>
      </c>
    </row>
    <row r="1408">
      <c r="A1408" s="1">
        <v>1407.0</v>
      </c>
      <c r="B1408" s="1" t="s">
        <v>1982</v>
      </c>
      <c r="C1408" s="1" t="s">
        <v>32</v>
      </c>
      <c r="D1408" s="1">
        <v>120.0</v>
      </c>
      <c r="E1408" s="1" t="s">
        <v>45</v>
      </c>
      <c r="F1408" s="5">
        <v>44927.0</v>
      </c>
      <c r="G1408" s="1">
        <v>20.0</v>
      </c>
    </row>
    <row r="1409">
      <c r="A1409" s="1">
        <v>1408.0</v>
      </c>
      <c r="B1409" s="1" t="s">
        <v>1983</v>
      </c>
      <c r="C1409" s="1" t="s">
        <v>37</v>
      </c>
      <c r="D1409" s="1">
        <v>250.0</v>
      </c>
      <c r="E1409" s="1" t="s">
        <v>38</v>
      </c>
      <c r="F1409" s="5">
        <v>44927.0</v>
      </c>
      <c r="G1409" s="1">
        <v>0.0</v>
      </c>
    </row>
    <row r="1410">
      <c r="A1410" s="1">
        <v>1409.0</v>
      </c>
      <c r="B1410" s="1" t="s">
        <v>1985</v>
      </c>
      <c r="C1410" s="1" t="s">
        <v>32</v>
      </c>
      <c r="D1410" s="1">
        <v>120.0</v>
      </c>
      <c r="E1410" s="1" t="s">
        <v>33</v>
      </c>
      <c r="F1410" s="5">
        <v>44927.0</v>
      </c>
      <c r="G1410" s="1">
        <v>5.0</v>
      </c>
    </row>
    <row r="1411">
      <c r="A1411" s="1">
        <v>1410.0</v>
      </c>
      <c r="B1411" s="1" t="s">
        <v>1988</v>
      </c>
      <c r="C1411" s="1" t="s">
        <v>49</v>
      </c>
      <c r="D1411" s="1">
        <v>80.0</v>
      </c>
      <c r="E1411" s="1" t="s">
        <v>38</v>
      </c>
      <c r="F1411" s="5">
        <v>44927.0</v>
      </c>
      <c r="G1411" s="1">
        <v>10.0</v>
      </c>
    </row>
    <row r="1412">
      <c r="A1412" s="1">
        <v>1411.0</v>
      </c>
      <c r="B1412" s="1" t="s">
        <v>1989</v>
      </c>
      <c r="C1412" s="1" t="s">
        <v>32</v>
      </c>
      <c r="D1412" s="1">
        <v>120.0</v>
      </c>
      <c r="E1412" s="1" t="s">
        <v>38</v>
      </c>
      <c r="F1412" s="5">
        <v>44927.0</v>
      </c>
      <c r="G1412" s="1">
        <v>20.0</v>
      </c>
    </row>
    <row r="1413">
      <c r="A1413" s="1">
        <v>1412.0</v>
      </c>
      <c r="B1413" s="1" t="s">
        <v>1990</v>
      </c>
      <c r="C1413" s="1" t="s">
        <v>32</v>
      </c>
      <c r="D1413" s="1">
        <v>120.0</v>
      </c>
      <c r="E1413" s="1" t="s">
        <v>38</v>
      </c>
      <c r="F1413" s="5">
        <v>44927.0</v>
      </c>
      <c r="G1413" s="1">
        <v>0.0</v>
      </c>
    </row>
    <row r="1414">
      <c r="A1414" s="1">
        <v>1413.0</v>
      </c>
      <c r="B1414" s="1" t="s">
        <v>1991</v>
      </c>
      <c r="C1414" s="1" t="s">
        <v>49</v>
      </c>
      <c r="D1414" s="1">
        <v>80.0</v>
      </c>
      <c r="E1414" s="1" t="s">
        <v>33</v>
      </c>
      <c r="F1414" s="5">
        <v>44927.0</v>
      </c>
      <c r="G1414" s="1">
        <v>5.0</v>
      </c>
    </row>
    <row r="1415">
      <c r="A1415" s="1">
        <v>1414.0</v>
      </c>
      <c r="B1415" s="1" t="s">
        <v>1992</v>
      </c>
      <c r="C1415" s="1" t="s">
        <v>32</v>
      </c>
      <c r="D1415" s="1">
        <v>120.0</v>
      </c>
      <c r="E1415" s="1" t="s">
        <v>33</v>
      </c>
      <c r="F1415" s="5">
        <v>44927.0</v>
      </c>
      <c r="G1415" s="1">
        <v>10.0</v>
      </c>
    </row>
    <row r="1416">
      <c r="A1416" s="1">
        <v>1415.0</v>
      </c>
      <c r="B1416" s="1" t="s">
        <v>1993</v>
      </c>
      <c r="C1416" s="1" t="s">
        <v>49</v>
      </c>
      <c r="D1416" s="1">
        <v>80.0</v>
      </c>
      <c r="E1416" s="1" t="s">
        <v>38</v>
      </c>
      <c r="F1416" s="5">
        <v>44927.0</v>
      </c>
      <c r="G1416" s="1">
        <v>20.0</v>
      </c>
    </row>
    <row r="1417">
      <c r="A1417" s="1">
        <v>1416.0</v>
      </c>
      <c r="B1417" s="1" t="s">
        <v>1994</v>
      </c>
      <c r="C1417" s="1" t="s">
        <v>32</v>
      </c>
      <c r="D1417" s="1">
        <v>120.0</v>
      </c>
      <c r="E1417" s="1" t="s">
        <v>38</v>
      </c>
      <c r="F1417" s="5">
        <v>44927.0</v>
      </c>
      <c r="G1417" s="1">
        <v>0.0</v>
      </c>
    </row>
    <row r="1418">
      <c r="A1418" s="1">
        <v>1417.0</v>
      </c>
      <c r="B1418" s="1" t="s">
        <v>1996</v>
      </c>
      <c r="C1418" s="1" t="s">
        <v>49</v>
      </c>
      <c r="D1418" s="1">
        <v>80.0</v>
      </c>
      <c r="E1418" s="1" t="s">
        <v>38</v>
      </c>
      <c r="F1418" s="5">
        <v>44927.0</v>
      </c>
      <c r="G1418" s="1">
        <v>5.0</v>
      </c>
    </row>
    <row r="1419">
      <c r="A1419" s="1">
        <v>1418.0</v>
      </c>
      <c r="B1419" s="1" t="s">
        <v>1999</v>
      </c>
      <c r="C1419" s="1" t="s">
        <v>49</v>
      </c>
      <c r="D1419" s="1">
        <v>80.0</v>
      </c>
      <c r="E1419" s="1" t="s">
        <v>38</v>
      </c>
      <c r="F1419" s="5">
        <v>44927.0</v>
      </c>
      <c r="G1419" s="1">
        <v>10.0</v>
      </c>
    </row>
    <row r="1420">
      <c r="A1420" s="1">
        <v>1419.0</v>
      </c>
      <c r="B1420" s="1" t="s">
        <v>2000</v>
      </c>
      <c r="C1420" s="1" t="s">
        <v>37</v>
      </c>
      <c r="D1420" s="1">
        <v>250.0</v>
      </c>
      <c r="E1420" s="1" t="s">
        <v>38</v>
      </c>
      <c r="F1420" s="5">
        <v>44927.0</v>
      </c>
      <c r="G1420" s="1">
        <v>20.0</v>
      </c>
    </row>
    <row r="1421">
      <c r="A1421" s="1">
        <v>1420.0</v>
      </c>
      <c r="B1421" s="1" t="s">
        <v>2001</v>
      </c>
      <c r="C1421" s="1" t="s">
        <v>32</v>
      </c>
      <c r="D1421" s="1">
        <v>120.0</v>
      </c>
      <c r="E1421" s="1" t="s">
        <v>38</v>
      </c>
      <c r="F1421" s="5">
        <v>44927.0</v>
      </c>
      <c r="G1421" s="1">
        <v>0.0</v>
      </c>
    </row>
    <row r="1422">
      <c r="A1422" s="1">
        <v>1421.0</v>
      </c>
      <c r="B1422" s="1" t="s">
        <v>2002</v>
      </c>
      <c r="C1422" s="1" t="s">
        <v>32</v>
      </c>
      <c r="D1422" s="1">
        <v>120.0</v>
      </c>
      <c r="E1422" s="1" t="s">
        <v>38</v>
      </c>
      <c r="F1422" s="5">
        <v>44927.0</v>
      </c>
      <c r="G1422" s="1">
        <v>5.0</v>
      </c>
    </row>
    <row r="1423">
      <c r="A1423" s="1">
        <v>1422.0</v>
      </c>
      <c r="B1423" s="1" t="s">
        <v>2003</v>
      </c>
      <c r="C1423" s="1" t="s">
        <v>40</v>
      </c>
      <c r="D1423" s="1">
        <v>50.0</v>
      </c>
      <c r="E1423" s="1" t="s">
        <v>45</v>
      </c>
      <c r="F1423" s="5">
        <v>44927.0</v>
      </c>
      <c r="G1423" s="1">
        <v>10.0</v>
      </c>
    </row>
    <row r="1424">
      <c r="A1424" s="1">
        <v>1423.0</v>
      </c>
      <c r="B1424" s="1" t="s">
        <v>2004</v>
      </c>
      <c r="C1424" s="1" t="s">
        <v>32</v>
      </c>
      <c r="D1424" s="1">
        <v>120.0</v>
      </c>
      <c r="E1424" s="1" t="s">
        <v>38</v>
      </c>
      <c r="F1424" s="5">
        <v>44927.0</v>
      </c>
      <c r="G1424" s="1">
        <v>20.0</v>
      </c>
    </row>
    <row r="1425">
      <c r="A1425" s="1">
        <v>1424.0</v>
      </c>
      <c r="B1425" s="1" t="s">
        <v>2005</v>
      </c>
      <c r="C1425" s="1" t="s">
        <v>37</v>
      </c>
      <c r="D1425" s="1">
        <v>250.0</v>
      </c>
      <c r="E1425" s="1" t="s">
        <v>38</v>
      </c>
      <c r="F1425" s="5">
        <v>44927.0</v>
      </c>
      <c r="G1425" s="1">
        <v>0.0</v>
      </c>
    </row>
    <row r="1426">
      <c r="A1426" s="1">
        <v>1425.0</v>
      </c>
      <c r="B1426" s="1" t="s">
        <v>2006</v>
      </c>
      <c r="C1426" s="1" t="s">
        <v>32</v>
      </c>
      <c r="D1426" s="1">
        <v>120.0</v>
      </c>
      <c r="E1426" s="1" t="s">
        <v>33</v>
      </c>
      <c r="F1426" s="5">
        <v>44927.0</v>
      </c>
      <c r="G1426" s="1">
        <v>5.0</v>
      </c>
    </row>
    <row r="1427">
      <c r="A1427" s="1">
        <v>1426.0</v>
      </c>
      <c r="B1427" s="1" t="s">
        <v>2010</v>
      </c>
      <c r="C1427" s="1" t="s">
        <v>37</v>
      </c>
      <c r="D1427" s="1">
        <v>250.0</v>
      </c>
      <c r="E1427" s="1" t="s">
        <v>38</v>
      </c>
      <c r="F1427" s="5">
        <v>44927.0</v>
      </c>
      <c r="G1427" s="1">
        <v>10.0</v>
      </c>
    </row>
    <row r="1428">
      <c r="A1428" s="1">
        <v>1427.0</v>
      </c>
      <c r="B1428" s="1" t="s">
        <v>2011</v>
      </c>
      <c r="C1428" s="1" t="s">
        <v>32</v>
      </c>
      <c r="D1428" s="1">
        <v>120.0</v>
      </c>
      <c r="E1428" s="1" t="s">
        <v>38</v>
      </c>
      <c r="F1428" s="5">
        <v>44927.0</v>
      </c>
      <c r="G1428" s="1">
        <v>20.0</v>
      </c>
    </row>
    <row r="1429">
      <c r="A1429" s="1">
        <v>1428.0</v>
      </c>
      <c r="B1429" s="1" t="s">
        <v>2012</v>
      </c>
      <c r="C1429" s="1" t="s">
        <v>49</v>
      </c>
      <c r="D1429" s="1">
        <v>80.0</v>
      </c>
      <c r="E1429" s="1" t="s">
        <v>38</v>
      </c>
      <c r="F1429" s="5">
        <v>44927.0</v>
      </c>
      <c r="G1429" s="1">
        <v>0.0</v>
      </c>
    </row>
    <row r="1430">
      <c r="A1430" s="1">
        <v>1429.0</v>
      </c>
      <c r="B1430" s="1" t="s">
        <v>2013</v>
      </c>
      <c r="C1430" s="1" t="s">
        <v>37</v>
      </c>
      <c r="D1430" s="1">
        <v>250.0</v>
      </c>
      <c r="E1430" s="1" t="s">
        <v>38</v>
      </c>
      <c r="F1430" s="5">
        <v>44927.0</v>
      </c>
      <c r="G1430" s="1">
        <v>5.0</v>
      </c>
    </row>
    <row r="1431">
      <c r="A1431" s="1">
        <v>1430.0</v>
      </c>
      <c r="B1431" s="1" t="s">
        <v>2014</v>
      </c>
      <c r="C1431" s="1" t="s">
        <v>32</v>
      </c>
      <c r="D1431" s="1">
        <v>120.0</v>
      </c>
      <c r="E1431" s="1" t="s">
        <v>33</v>
      </c>
      <c r="F1431" s="5">
        <v>44927.0</v>
      </c>
      <c r="G1431" s="1">
        <v>10.0</v>
      </c>
    </row>
    <row r="1432">
      <c r="A1432" s="1">
        <v>1431.0</v>
      </c>
      <c r="B1432" s="1" t="s">
        <v>2015</v>
      </c>
      <c r="C1432" s="1" t="s">
        <v>40</v>
      </c>
      <c r="D1432" s="1">
        <v>50.0</v>
      </c>
      <c r="E1432" s="1" t="s">
        <v>45</v>
      </c>
      <c r="F1432" s="5">
        <v>44927.0</v>
      </c>
      <c r="G1432" s="1">
        <v>20.0</v>
      </c>
    </row>
    <row r="1433">
      <c r="A1433" s="1">
        <v>1432.0</v>
      </c>
      <c r="B1433" s="1" t="s">
        <v>2017</v>
      </c>
      <c r="C1433" s="1" t="s">
        <v>32</v>
      </c>
      <c r="D1433" s="1">
        <v>120.0</v>
      </c>
      <c r="E1433" s="1" t="s">
        <v>38</v>
      </c>
      <c r="F1433" s="5">
        <v>44927.0</v>
      </c>
      <c r="G1433" s="1">
        <v>0.0</v>
      </c>
    </row>
    <row r="1434">
      <c r="A1434" s="1">
        <v>1433.0</v>
      </c>
      <c r="B1434" s="1" t="s">
        <v>2021</v>
      </c>
      <c r="C1434" s="1" t="s">
        <v>40</v>
      </c>
      <c r="D1434" s="1">
        <v>50.0</v>
      </c>
      <c r="E1434" s="1" t="s">
        <v>38</v>
      </c>
      <c r="F1434" s="5">
        <v>44927.0</v>
      </c>
      <c r="G1434" s="1">
        <v>5.0</v>
      </c>
    </row>
    <row r="1435">
      <c r="A1435" s="1">
        <v>1434.0</v>
      </c>
      <c r="B1435" s="1" t="s">
        <v>2022</v>
      </c>
      <c r="C1435" s="1" t="s">
        <v>32</v>
      </c>
      <c r="D1435" s="1">
        <v>120.0</v>
      </c>
      <c r="E1435" s="1" t="s">
        <v>38</v>
      </c>
      <c r="F1435" s="5">
        <v>44927.0</v>
      </c>
      <c r="G1435" s="1">
        <v>10.0</v>
      </c>
    </row>
    <row r="1436">
      <c r="A1436" s="1">
        <v>1435.0</v>
      </c>
      <c r="B1436" s="1" t="s">
        <v>2023</v>
      </c>
      <c r="C1436" s="1" t="s">
        <v>32</v>
      </c>
      <c r="D1436" s="1">
        <v>120.0</v>
      </c>
      <c r="E1436" s="1" t="s">
        <v>38</v>
      </c>
      <c r="F1436" s="5">
        <v>44927.0</v>
      </c>
      <c r="G1436" s="1">
        <v>20.0</v>
      </c>
    </row>
    <row r="1437">
      <c r="A1437" s="1">
        <v>1436.0</v>
      </c>
      <c r="B1437" s="1" t="s">
        <v>2024</v>
      </c>
      <c r="C1437" s="1" t="s">
        <v>32</v>
      </c>
      <c r="D1437" s="1">
        <v>120.0</v>
      </c>
      <c r="E1437" s="1" t="s">
        <v>38</v>
      </c>
      <c r="F1437" s="5">
        <v>44927.0</v>
      </c>
      <c r="G1437" s="1">
        <v>0.0</v>
      </c>
    </row>
    <row r="1438">
      <c r="A1438" s="1">
        <v>1437.0</v>
      </c>
      <c r="B1438" s="1" t="s">
        <v>2025</v>
      </c>
      <c r="C1438" s="1" t="s">
        <v>32</v>
      </c>
      <c r="D1438" s="1">
        <v>120.0</v>
      </c>
      <c r="E1438" s="1" t="s">
        <v>38</v>
      </c>
      <c r="F1438" s="5">
        <v>44927.0</v>
      </c>
      <c r="G1438" s="1">
        <v>5.0</v>
      </c>
    </row>
    <row r="1439">
      <c r="A1439" s="1">
        <v>1438.0</v>
      </c>
      <c r="B1439" s="1" t="s">
        <v>2026</v>
      </c>
      <c r="C1439" s="1" t="s">
        <v>32</v>
      </c>
      <c r="D1439" s="1">
        <v>120.0</v>
      </c>
      <c r="E1439" s="1" t="s">
        <v>38</v>
      </c>
      <c r="F1439" s="5">
        <v>44927.0</v>
      </c>
      <c r="G1439" s="1">
        <v>10.0</v>
      </c>
    </row>
    <row r="1440">
      <c r="A1440" s="1">
        <v>1439.0</v>
      </c>
      <c r="B1440" s="1" t="s">
        <v>2027</v>
      </c>
      <c r="C1440" s="1" t="s">
        <v>49</v>
      </c>
      <c r="D1440" s="1">
        <v>80.0</v>
      </c>
      <c r="E1440" s="1" t="s">
        <v>38</v>
      </c>
      <c r="F1440" s="5">
        <v>44927.0</v>
      </c>
      <c r="G1440" s="1">
        <v>20.0</v>
      </c>
    </row>
    <row r="1441">
      <c r="A1441" s="1">
        <v>1440.0</v>
      </c>
      <c r="B1441" s="1" t="s">
        <v>2030</v>
      </c>
      <c r="C1441" s="1" t="s">
        <v>37</v>
      </c>
      <c r="D1441" s="1">
        <v>250.0</v>
      </c>
      <c r="E1441" s="1" t="s">
        <v>38</v>
      </c>
      <c r="F1441" s="5">
        <v>44927.0</v>
      </c>
      <c r="G1441" s="1">
        <v>0.0</v>
      </c>
    </row>
    <row r="1442">
      <c r="A1442" s="1">
        <v>1441.0</v>
      </c>
      <c r="B1442" s="1" t="s">
        <v>2031</v>
      </c>
      <c r="C1442" s="1" t="s">
        <v>49</v>
      </c>
      <c r="D1442" s="1">
        <v>80.0</v>
      </c>
      <c r="E1442" s="1" t="s">
        <v>38</v>
      </c>
      <c r="F1442" s="5">
        <v>44927.0</v>
      </c>
      <c r="G1442" s="1">
        <v>5.0</v>
      </c>
    </row>
    <row r="1443">
      <c r="A1443" s="1">
        <v>1442.0</v>
      </c>
      <c r="B1443" s="1" t="s">
        <v>2032</v>
      </c>
      <c r="C1443" s="1" t="s">
        <v>32</v>
      </c>
      <c r="D1443" s="1">
        <v>120.0</v>
      </c>
      <c r="E1443" s="1" t="s">
        <v>38</v>
      </c>
      <c r="F1443" s="5">
        <v>44927.0</v>
      </c>
      <c r="G1443" s="1">
        <v>10.0</v>
      </c>
    </row>
    <row r="1444">
      <c r="A1444" s="1">
        <v>1443.0</v>
      </c>
      <c r="B1444" s="1" t="s">
        <v>2033</v>
      </c>
      <c r="C1444" s="1" t="s">
        <v>40</v>
      </c>
      <c r="D1444" s="1">
        <v>50.0</v>
      </c>
      <c r="E1444" s="1" t="s">
        <v>38</v>
      </c>
      <c r="F1444" s="5">
        <v>44927.0</v>
      </c>
      <c r="G1444" s="1">
        <v>20.0</v>
      </c>
    </row>
    <row r="1445">
      <c r="A1445" s="1">
        <v>1444.0</v>
      </c>
      <c r="B1445" s="1" t="s">
        <v>2034</v>
      </c>
      <c r="C1445" s="1" t="s">
        <v>49</v>
      </c>
      <c r="D1445" s="1">
        <v>80.0</v>
      </c>
      <c r="E1445" s="1" t="s">
        <v>38</v>
      </c>
      <c r="F1445" s="5">
        <v>44927.0</v>
      </c>
      <c r="G1445" s="1">
        <v>0.0</v>
      </c>
    </row>
    <row r="1446">
      <c r="A1446" s="1">
        <v>1445.0</v>
      </c>
      <c r="B1446" s="1" t="s">
        <v>2035</v>
      </c>
      <c r="C1446" s="1" t="s">
        <v>49</v>
      </c>
      <c r="D1446" s="1">
        <v>80.0</v>
      </c>
      <c r="E1446" s="1" t="s">
        <v>38</v>
      </c>
      <c r="F1446" s="5">
        <v>44927.0</v>
      </c>
      <c r="G1446" s="1">
        <v>5.0</v>
      </c>
    </row>
    <row r="1447">
      <c r="A1447" s="1">
        <v>1446.0</v>
      </c>
      <c r="B1447" s="1" t="s">
        <v>2036</v>
      </c>
      <c r="C1447" s="1" t="s">
        <v>32</v>
      </c>
      <c r="D1447" s="1">
        <v>120.0</v>
      </c>
      <c r="E1447" s="1" t="s">
        <v>38</v>
      </c>
      <c r="F1447" s="5">
        <v>44927.0</v>
      </c>
      <c r="G1447" s="1">
        <v>10.0</v>
      </c>
    </row>
    <row r="1448">
      <c r="A1448" s="1">
        <v>1447.0</v>
      </c>
      <c r="B1448" s="1" t="s">
        <v>2038</v>
      </c>
      <c r="C1448" s="1" t="s">
        <v>49</v>
      </c>
      <c r="D1448" s="1">
        <v>80.0</v>
      </c>
      <c r="E1448" s="1" t="s">
        <v>38</v>
      </c>
      <c r="F1448" s="5">
        <v>44927.0</v>
      </c>
      <c r="G1448" s="1">
        <v>20.0</v>
      </c>
    </row>
    <row r="1449">
      <c r="A1449" s="1">
        <v>1448.0</v>
      </c>
      <c r="B1449" s="1" t="s">
        <v>2040</v>
      </c>
      <c r="C1449" s="1" t="s">
        <v>32</v>
      </c>
      <c r="D1449" s="1">
        <v>120.0</v>
      </c>
      <c r="E1449" s="1" t="s">
        <v>38</v>
      </c>
      <c r="F1449" s="5">
        <v>44927.0</v>
      </c>
      <c r="G1449" s="1">
        <v>0.0</v>
      </c>
    </row>
    <row r="1450">
      <c r="A1450" s="1">
        <v>1449.0</v>
      </c>
      <c r="B1450" s="1" t="s">
        <v>2041</v>
      </c>
      <c r="C1450" s="1" t="s">
        <v>37</v>
      </c>
      <c r="D1450" s="1">
        <v>250.0</v>
      </c>
      <c r="E1450" s="1" t="s">
        <v>38</v>
      </c>
      <c r="F1450" s="5">
        <v>44927.0</v>
      </c>
      <c r="G1450" s="1">
        <v>5.0</v>
      </c>
    </row>
    <row r="1451">
      <c r="A1451" s="1">
        <v>1450.0</v>
      </c>
      <c r="B1451" s="1" t="s">
        <v>2042</v>
      </c>
      <c r="C1451" s="1" t="s">
        <v>40</v>
      </c>
      <c r="D1451" s="1">
        <v>50.0</v>
      </c>
      <c r="E1451" s="1" t="s">
        <v>38</v>
      </c>
      <c r="F1451" s="5">
        <v>44927.0</v>
      </c>
      <c r="G1451" s="1">
        <v>10.0</v>
      </c>
    </row>
    <row r="1452">
      <c r="A1452" s="1">
        <v>1451.0</v>
      </c>
      <c r="B1452" s="1" t="s">
        <v>2043</v>
      </c>
      <c r="C1452" s="1" t="s">
        <v>32</v>
      </c>
      <c r="D1452" s="1">
        <v>120.0</v>
      </c>
      <c r="E1452" s="1" t="s">
        <v>38</v>
      </c>
      <c r="F1452" s="5">
        <v>44927.0</v>
      </c>
      <c r="G1452" s="1">
        <v>20.0</v>
      </c>
    </row>
    <row r="1453">
      <c r="A1453" s="1">
        <v>1452.0</v>
      </c>
      <c r="B1453" s="1" t="s">
        <v>2044</v>
      </c>
      <c r="C1453" s="1" t="s">
        <v>49</v>
      </c>
      <c r="D1453" s="1">
        <v>80.0</v>
      </c>
      <c r="E1453" s="1" t="s">
        <v>38</v>
      </c>
      <c r="F1453" s="5">
        <v>44927.0</v>
      </c>
      <c r="G1453" s="1">
        <v>0.0</v>
      </c>
    </row>
    <row r="1454">
      <c r="A1454" s="1">
        <v>1453.0</v>
      </c>
      <c r="B1454" s="1" t="s">
        <v>2045</v>
      </c>
      <c r="C1454" s="1" t="s">
        <v>32</v>
      </c>
      <c r="D1454" s="1">
        <v>120.0</v>
      </c>
      <c r="E1454" s="1" t="s">
        <v>38</v>
      </c>
      <c r="F1454" s="5">
        <v>44927.0</v>
      </c>
      <c r="G1454" s="1">
        <v>5.0</v>
      </c>
    </row>
    <row r="1455">
      <c r="A1455" s="1">
        <v>1454.0</v>
      </c>
      <c r="B1455" s="1" t="s">
        <v>2047</v>
      </c>
      <c r="C1455" s="1" t="s">
        <v>32</v>
      </c>
      <c r="D1455" s="1">
        <v>120.0</v>
      </c>
      <c r="E1455" s="1" t="s">
        <v>38</v>
      </c>
      <c r="F1455" s="5">
        <v>44927.0</v>
      </c>
      <c r="G1455" s="1">
        <v>10.0</v>
      </c>
    </row>
    <row r="1456">
      <c r="A1456" s="1">
        <v>1455.0</v>
      </c>
      <c r="B1456" s="1" t="s">
        <v>2050</v>
      </c>
      <c r="C1456" s="1" t="s">
        <v>37</v>
      </c>
      <c r="D1456" s="1">
        <v>250.0</v>
      </c>
      <c r="E1456" s="1" t="s">
        <v>38</v>
      </c>
      <c r="F1456" s="5">
        <v>44927.0</v>
      </c>
      <c r="G1456" s="1">
        <v>20.0</v>
      </c>
    </row>
    <row r="1457">
      <c r="A1457" s="1">
        <v>1456.0</v>
      </c>
      <c r="B1457" s="1" t="s">
        <v>2051</v>
      </c>
      <c r="C1457" s="1" t="s">
        <v>40</v>
      </c>
      <c r="D1457" s="1">
        <v>50.0</v>
      </c>
      <c r="E1457" s="1" t="s">
        <v>38</v>
      </c>
      <c r="F1457" s="5">
        <v>44927.0</v>
      </c>
      <c r="G1457" s="1">
        <v>0.0</v>
      </c>
    </row>
    <row r="1458">
      <c r="A1458" s="1">
        <v>1457.0</v>
      </c>
      <c r="B1458" s="1" t="s">
        <v>2052</v>
      </c>
      <c r="C1458" s="1" t="s">
        <v>32</v>
      </c>
      <c r="D1458" s="1">
        <v>120.0</v>
      </c>
      <c r="E1458" s="1" t="s">
        <v>38</v>
      </c>
      <c r="F1458" s="5">
        <v>44927.0</v>
      </c>
      <c r="G1458" s="1">
        <v>5.0</v>
      </c>
    </row>
    <row r="1459">
      <c r="A1459" s="1">
        <v>1458.0</v>
      </c>
      <c r="B1459" s="1" t="s">
        <v>2053</v>
      </c>
      <c r="C1459" s="1" t="s">
        <v>49</v>
      </c>
      <c r="D1459" s="1">
        <v>80.0</v>
      </c>
      <c r="E1459" s="1" t="s">
        <v>38</v>
      </c>
      <c r="F1459" s="5">
        <v>44927.0</v>
      </c>
      <c r="G1459" s="1">
        <v>10.0</v>
      </c>
    </row>
    <row r="1460">
      <c r="A1460" s="1">
        <v>1459.0</v>
      </c>
      <c r="B1460" s="1" t="s">
        <v>2054</v>
      </c>
      <c r="C1460" s="1" t="s">
        <v>32</v>
      </c>
      <c r="D1460" s="1">
        <v>120.0</v>
      </c>
      <c r="E1460" s="1" t="s">
        <v>33</v>
      </c>
      <c r="F1460" s="5">
        <v>44927.0</v>
      </c>
      <c r="G1460" s="1">
        <v>20.0</v>
      </c>
    </row>
    <row r="1461">
      <c r="A1461" s="1">
        <v>1460.0</v>
      </c>
      <c r="B1461" s="1" t="s">
        <v>2055</v>
      </c>
      <c r="C1461" s="1" t="s">
        <v>32</v>
      </c>
      <c r="D1461" s="1">
        <v>120.0</v>
      </c>
      <c r="E1461" s="1" t="s">
        <v>38</v>
      </c>
      <c r="F1461" s="5">
        <v>44927.0</v>
      </c>
      <c r="G1461" s="1">
        <v>0.0</v>
      </c>
    </row>
    <row r="1462">
      <c r="A1462" s="1">
        <v>1461.0</v>
      </c>
      <c r="B1462" s="1" t="s">
        <v>2056</v>
      </c>
      <c r="C1462" s="1" t="s">
        <v>32</v>
      </c>
      <c r="D1462" s="1">
        <v>120.0</v>
      </c>
      <c r="E1462" s="1" t="s">
        <v>38</v>
      </c>
      <c r="F1462" s="5">
        <v>44927.0</v>
      </c>
      <c r="G1462" s="1">
        <v>5.0</v>
      </c>
    </row>
    <row r="1463">
      <c r="A1463" s="1">
        <v>1462.0</v>
      </c>
      <c r="B1463" s="1" t="s">
        <v>2059</v>
      </c>
      <c r="C1463" s="1" t="s">
        <v>32</v>
      </c>
      <c r="D1463" s="1">
        <v>120.0</v>
      </c>
      <c r="E1463" s="1" t="s">
        <v>45</v>
      </c>
      <c r="F1463" s="5">
        <v>44927.0</v>
      </c>
      <c r="G1463" s="1">
        <v>10.0</v>
      </c>
    </row>
    <row r="1464">
      <c r="A1464" s="1">
        <v>1463.0</v>
      </c>
      <c r="B1464" s="1" t="s">
        <v>2060</v>
      </c>
      <c r="C1464" s="1" t="s">
        <v>32</v>
      </c>
      <c r="D1464" s="1">
        <v>120.0</v>
      </c>
      <c r="E1464" s="1" t="s">
        <v>38</v>
      </c>
      <c r="F1464" s="5">
        <v>44927.0</v>
      </c>
      <c r="G1464" s="1">
        <v>20.0</v>
      </c>
    </row>
    <row r="1465">
      <c r="A1465" s="1">
        <v>1464.0</v>
      </c>
      <c r="B1465" s="1" t="s">
        <v>2061</v>
      </c>
      <c r="C1465" s="1" t="s">
        <v>37</v>
      </c>
      <c r="D1465" s="1">
        <v>250.0</v>
      </c>
      <c r="E1465" s="1" t="s">
        <v>38</v>
      </c>
      <c r="F1465" s="5">
        <v>44927.0</v>
      </c>
      <c r="G1465" s="1">
        <v>0.0</v>
      </c>
    </row>
    <row r="1466">
      <c r="A1466" s="1">
        <v>1465.0</v>
      </c>
      <c r="B1466" s="1" t="s">
        <v>2062</v>
      </c>
      <c r="C1466" s="1" t="s">
        <v>32</v>
      </c>
      <c r="D1466" s="1">
        <v>120.0</v>
      </c>
      <c r="E1466" s="1" t="s">
        <v>38</v>
      </c>
      <c r="F1466" s="5">
        <v>44927.0</v>
      </c>
      <c r="G1466" s="1">
        <v>5.0</v>
      </c>
    </row>
    <row r="1467">
      <c r="A1467" s="1">
        <v>1466.0</v>
      </c>
      <c r="B1467" s="1" t="s">
        <v>2063</v>
      </c>
      <c r="C1467" s="1" t="s">
        <v>32</v>
      </c>
      <c r="D1467" s="1">
        <v>120.0</v>
      </c>
      <c r="E1467" s="1" t="s">
        <v>38</v>
      </c>
      <c r="F1467" s="5">
        <v>44927.0</v>
      </c>
      <c r="G1467" s="1">
        <v>10.0</v>
      </c>
    </row>
    <row r="1468">
      <c r="A1468" s="1">
        <v>1467.0</v>
      </c>
      <c r="B1468" s="1" t="s">
        <v>2064</v>
      </c>
      <c r="C1468" s="1" t="s">
        <v>32</v>
      </c>
      <c r="D1468" s="1">
        <v>120.0</v>
      </c>
      <c r="E1468" s="1" t="s">
        <v>38</v>
      </c>
      <c r="F1468" s="5">
        <v>44927.0</v>
      </c>
      <c r="G1468" s="1">
        <v>20.0</v>
      </c>
    </row>
    <row r="1469">
      <c r="A1469" s="1">
        <v>1468.0</v>
      </c>
      <c r="B1469" s="1" t="s">
        <v>2065</v>
      </c>
      <c r="C1469" s="1" t="s">
        <v>49</v>
      </c>
      <c r="D1469" s="1">
        <v>80.0</v>
      </c>
      <c r="E1469" s="1" t="s">
        <v>38</v>
      </c>
      <c r="F1469" s="5">
        <v>44927.0</v>
      </c>
      <c r="G1469" s="1">
        <v>0.0</v>
      </c>
    </row>
    <row r="1470">
      <c r="A1470" s="1">
        <v>1469.0</v>
      </c>
      <c r="B1470" s="1" t="s">
        <v>2068</v>
      </c>
      <c r="C1470" s="1" t="s">
        <v>49</v>
      </c>
      <c r="D1470" s="1">
        <v>80.0</v>
      </c>
      <c r="E1470" s="1" t="s">
        <v>38</v>
      </c>
      <c r="F1470" s="5">
        <v>44927.0</v>
      </c>
      <c r="G1470" s="1">
        <v>5.0</v>
      </c>
    </row>
    <row r="1471">
      <c r="A1471" s="1">
        <v>1470.0</v>
      </c>
      <c r="B1471" s="1" t="s">
        <v>2069</v>
      </c>
      <c r="C1471" s="1" t="s">
        <v>32</v>
      </c>
      <c r="D1471" s="1">
        <v>120.0</v>
      </c>
      <c r="E1471" s="1" t="s">
        <v>45</v>
      </c>
      <c r="F1471" s="5">
        <v>44927.0</v>
      </c>
      <c r="G1471" s="1">
        <v>10.0</v>
      </c>
    </row>
    <row r="1472">
      <c r="A1472" s="1">
        <v>1471.0</v>
      </c>
      <c r="B1472" s="1" t="s">
        <v>2070</v>
      </c>
      <c r="C1472" s="1" t="s">
        <v>32</v>
      </c>
      <c r="D1472" s="1">
        <v>120.0</v>
      </c>
      <c r="E1472" s="1" t="s">
        <v>38</v>
      </c>
      <c r="F1472" s="5">
        <v>44927.0</v>
      </c>
      <c r="G1472" s="1">
        <v>20.0</v>
      </c>
    </row>
    <row r="1473">
      <c r="A1473" s="1">
        <v>1472.0</v>
      </c>
      <c r="B1473" s="1" t="s">
        <v>2071</v>
      </c>
      <c r="C1473" s="1" t="s">
        <v>32</v>
      </c>
      <c r="D1473" s="1">
        <v>120.0</v>
      </c>
      <c r="E1473" s="1" t="s">
        <v>38</v>
      </c>
      <c r="F1473" s="5">
        <v>44927.0</v>
      </c>
      <c r="G1473" s="1">
        <v>0.0</v>
      </c>
    </row>
    <row r="1474">
      <c r="A1474" s="1">
        <v>1473.0</v>
      </c>
      <c r="B1474" s="1" t="s">
        <v>2072</v>
      </c>
      <c r="C1474" s="1" t="s">
        <v>32</v>
      </c>
      <c r="D1474" s="1">
        <v>120.0</v>
      </c>
      <c r="E1474" s="1" t="s">
        <v>38</v>
      </c>
      <c r="F1474" s="5">
        <v>44927.0</v>
      </c>
      <c r="G1474" s="1">
        <v>5.0</v>
      </c>
    </row>
    <row r="1475">
      <c r="A1475" s="1">
        <v>1474.0</v>
      </c>
      <c r="B1475" s="1" t="s">
        <v>2073</v>
      </c>
      <c r="C1475" s="1" t="s">
        <v>40</v>
      </c>
      <c r="D1475" s="1">
        <v>50.0</v>
      </c>
      <c r="E1475" s="1" t="s">
        <v>33</v>
      </c>
      <c r="F1475" s="5">
        <v>44927.0</v>
      </c>
      <c r="G1475" s="1">
        <v>10.0</v>
      </c>
    </row>
    <row r="1476">
      <c r="A1476" s="1">
        <v>1475.0</v>
      </c>
      <c r="B1476" s="1" t="s">
        <v>2074</v>
      </c>
      <c r="C1476" s="1" t="s">
        <v>32</v>
      </c>
      <c r="D1476" s="1">
        <v>120.0</v>
      </c>
      <c r="E1476" s="1" t="s">
        <v>38</v>
      </c>
      <c r="F1476" s="5">
        <v>44927.0</v>
      </c>
      <c r="G1476" s="1">
        <v>20.0</v>
      </c>
    </row>
    <row r="1477">
      <c r="A1477" s="1">
        <v>1476.0</v>
      </c>
      <c r="B1477" s="1" t="s">
        <v>2078</v>
      </c>
      <c r="C1477" s="1" t="s">
        <v>32</v>
      </c>
      <c r="D1477" s="1">
        <v>120.0</v>
      </c>
      <c r="E1477" s="1" t="s">
        <v>38</v>
      </c>
      <c r="F1477" s="5">
        <v>44927.0</v>
      </c>
      <c r="G1477" s="1">
        <v>0.0</v>
      </c>
    </row>
    <row r="1478">
      <c r="A1478" s="1">
        <v>1477.0</v>
      </c>
      <c r="B1478" s="1" t="s">
        <v>2080</v>
      </c>
      <c r="C1478" s="1" t="s">
        <v>32</v>
      </c>
      <c r="D1478" s="1">
        <v>120.0</v>
      </c>
      <c r="E1478" s="1" t="s">
        <v>38</v>
      </c>
      <c r="F1478" s="5">
        <v>44927.0</v>
      </c>
      <c r="G1478" s="1">
        <v>5.0</v>
      </c>
    </row>
    <row r="1479">
      <c r="A1479" s="1">
        <v>1478.0</v>
      </c>
      <c r="B1479" s="1" t="s">
        <v>2081</v>
      </c>
      <c r="C1479" s="1" t="s">
        <v>49</v>
      </c>
      <c r="D1479" s="1">
        <v>80.0</v>
      </c>
      <c r="E1479" s="1" t="s">
        <v>38</v>
      </c>
      <c r="F1479" s="5">
        <v>44927.0</v>
      </c>
      <c r="G1479" s="1">
        <v>10.0</v>
      </c>
    </row>
    <row r="1480">
      <c r="A1480" s="1">
        <v>1479.0</v>
      </c>
      <c r="B1480" s="1" t="s">
        <v>2082</v>
      </c>
      <c r="C1480" s="1" t="s">
        <v>32</v>
      </c>
      <c r="D1480" s="1">
        <v>120.0</v>
      </c>
      <c r="E1480" s="1" t="s">
        <v>38</v>
      </c>
      <c r="F1480" s="5">
        <v>44927.0</v>
      </c>
      <c r="G1480" s="1">
        <v>20.0</v>
      </c>
    </row>
    <row r="1481">
      <c r="A1481" s="1">
        <v>1480.0</v>
      </c>
      <c r="B1481" s="1" t="s">
        <v>2083</v>
      </c>
      <c r="C1481" s="1" t="s">
        <v>32</v>
      </c>
      <c r="D1481" s="1">
        <v>120.0</v>
      </c>
      <c r="E1481" s="1" t="s">
        <v>38</v>
      </c>
      <c r="F1481" s="5">
        <v>44927.0</v>
      </c>
      <c r="G1481" s="1">
        <v>0.0</v>
      </c>
    </row>
    <row r="1482">
      <c r="A1482" s="1">
        <v>1481.0</v>
      </c>
      <c r="B1482" s="1" t="s">
        <v>2084</v>
      </c>
      <c r="C1482" s="1" t="s">
        <v>32</v>
      </c>
      <c r="D1482" s="1">
        <v>120.0</v>
      </c>
      <c r="E1482" s="1" t="s">
        <v>38</v>
      </c>
      <c r="F1482" s="5">
        <v>44927.0</v>
      </c>
      <c r="G1482" s="1">
        <v>5.0</v>
      </c>
    </row>
    <row r="1483">
      <c r="A1483" s="1">
        <v>1482.0</v>
      </c>
      <c r="B1483" s="1" t="s">
        <v>2085</v>
      </c>
      <c r="C1483" s="1" t="s">
        <v>40</v>
      </c>
      <c r="D1483" s="1">
        <v>50.0</v>
      </c>
      <c r="E1483" s="1" t="s">
        <v>38</v>
      </c>
      <c r="F1483" s="5">
        <v>44927.0</v>
      </c>
      <c r="G1483" s="1">
        <v>10.0</v>
      </c>
    </row>
    <row r="1484">
      <c r="A1484" s="1">
        <v>1483.0</v>
      </c>
      <c r="B1484" s="1" t="s">
        <v>2087</v>
      </c>
      <c r="C1484" s="1" t="s">
        <v>40</v>
      </c>
      <c r="D1484" s="1">
        <v>50.0</v>
      </c>
      <c r="E1484" s="1" t="s">
        <v>38</v>
      </c>
      <c r="F1484" s="5">
        <v>44927.0</v>
      </c>
      <c r="G1484" s="1">
        <v>20.0</v>
      </c>
    </row>
    <row r="1485">
      <c r="A1485" s="1">
        <v>1484.0</v>
      </c>
      <c r="B1485" s="1" t="s">
        <v>2090</v>
      </c>
      <c r="C1485" s="1" t="s">
        <v>32</v>
      </c>
      <c r="D1485" s="1">
        <v>120.0</v>
      </c>
      <c r="E1485" s="1" t="s">
        <v>38</v>
      </c>
      <c r="F1485" s="5">
        <v>44927.0</v>
      </c>
      <c r="G1485" s="1">
        <v>0.0</v>
      </c>
    </row>
    <row r="1486">
      <c r="A1486" s="1">
        <v>1485.0</v>
      </c>
      <c r="B1486" s="1" t="s">
        <v>2091</v>
      </c>
      <c r="C1486" s="1" t="s">
        <v>37</v>
      </c>
      <c r="D1486" s="1">
        <v>250.0</v>
      </c>
      <c r="E1486" s="1" t="s">
        <v>33</v>
      </c>
      <c r="F1486" s="5">
        <v>44927.0</v>
      </c>
      <c r="G1486" s="1">
        <v>5.0</v>
      </c>
    </row>
    <row r="1487">
      <c r="A1487" s="1">
        <v>1486.0</v>
      </c>
      <c r="B1487" s="1" t="s">
        <v>2092</v>
      </c>
      <c r="C1487" s="1" t="s">
        <v>32</v>
      </c>
      <c r="D1487" s="1">
        <v>120.0</v>
      </c>
      <c r="E1487" s="1" t="s">
        <v>38</v>
      </c>
      <c r="F1487" s="5">
        <v>44927.0</v>
      </c>
      <c r="G1487" s="1">
        <v>10.0</v>
      </c>
    </row>
    <row r="1488">
      <c r="A1488" s="1">
        <v>1487.0</v>
      </c>
      <c r="B1488" s="1" t="s">
        <v>2093</v>
      </c>
      <c r="C1488" s="1" t="s">
        <v>32</v>
      </c>
      <c r="D1488" s="1">
        <v>120.0</v>
      </c>
      <c r="E1488" s="1" t="s">
        <v>38</v>
      </c>
      <c r="F1488" s="5">
        <v>44927.0</v>
      </c>
      <c r="G1488" s="1">
        <v>20.0</v>
      </c>
    </row>
    <row r="1489">
      <c r="A1489" s="1">
        <v>1488.0</v>
      </c>
      <c r="B1489" s="1" t="s">
        <v>2094</v>
      </c>
      <c r="C1489" s="1" t="s">
        <v>37</v>
      </c>
      <c r="D1489" s="1">
        <v>250.0</v>
      </c>
      <c r="E1489" s="1" t="s">
        <v>38</v>
      </c>
      <c r="F1489" s="5">
        <v>44927.0</v>
      </c>
      <c r="G1489" s="1">
        <v>0.0</v>
      </c>
    </row>
    <row r="1490">
      <c r="A1490" s="1">
        <v>1489.0</v>
      </c>
      <c r="B1490" s="1" t="s">
        <v>2095</v>
      </c>
      <c r="C1490" s="1" t="s">
        <v>32</v>
      </c>
      <c r="D1490" s="1">
        <v>120.0</v>
      </c>
      <c r="E1490" s="1" t="s">
        <v>38</v>
      </c>
      <c r="F1490" s="5">
        <v>44927.0</v>
      </c>
      <c r="G1490" s="1">
        <v>5.0</v>
      </c>
    </row>
    <row r="1491">
      <c r="A1491" s="1">
        <v>1490.0</v>
      </c>
      <c r="B1491" s="1" t="s">
        <v>2098</v>
      </c>
      <c r="C1491" s="1" t="s">
        <v>32</v>
      </c>
      <c r="D1491" s="1">
        <v>120.0</v>
      </c>
      <c r="E1491" s="1" t="s">
        <v>45</v>
      </c>
      <c r="F1491" s="5">
        <v>44927.0</v>
      </c>
      <c r="G1491" s="1">
        <v>10.0</v>
      </c>
    </row>
    <row r="1492">
      <c r="A1492" s="1">
        <v>1491.0</v>
      </c>
      <c r="B1492" s="1" t="s">
        <v>2101</v>
      </c>
      <c r="C1492" s="1" t="s">
        <v>32</v>
      </c>
      <c r="D1492" s="1">
        <v>120.0</v>
      </c>
      <c r="E1492" s="1" t="s">
        <v>33</v>
      </c>
      <c r="F1492" s="5">
        <v>44927.0</v>
      </c>
      <c r="G1492" s="1">
        <v>20.0</v>
      </c>
    </row>
    <row r="1493">
      <c r="A1493" s="1">
        <v>1492.0</v>
      </c>
      <c r="B1493" s="1" t="s">
        <v>2102</v>
      </c>
      <c r="C1493" s="1" t="s">
        <v>49</v>
      </c>
      <c r="D1493" s="1">
        <v>80.0</v>
      </c>
      <c r="E1493" s="1" t="s">
        <v>38</v>
      </c>
      <c r="F1493" s="5">
        <v>44927.0</v>
      </c>
      <c r="G1493" s="1">
        <v>0.0</v>
      </c>
    </row>
    <row r="1494">
      <c r="A1494" s="1">
        <v>1493.0</v>
      </c>
      <c r="B1494" s="1" t="s">
        <v>2103</v>
      </c>
      <c r="C1494" s="1" t="s">
        <v>49</v>
      </c>
      <c r="D1494" s="1">
        <v>80.0</v>
      </c>
      <c r="E1494" s="1" t="s">
        <v>45</v>
      </c>
      <c r="F1494" s="5">
        <v>44927.0</v>
      </c>
      <c r="G1494" s="1">
        <v>5.0</v>
      </c>
    </row>
    <row r="1495">
      <c r="A1495" s="1">
        <v>1494.0</v>
      </c>
      <c r="B1495" s="1" t="s">
        <v>2104</v>
      </c>
      <c r="C1495" s="1" t="s">
        <v>32</v>
      </c>
      <c r="D1495" s="1">
        <v>120.0</v>
      </c>
      <c r="E1495" s="1" t="s">
        <v>38</v>
      </c>
      <c r="F1495" s="5">
        <v>44927.0</v>
      </c>
      <c r="G1495" s="1">
        <v>10.0</v>
      </c>
    </row>
    <row r="1496">
      <c r="A1496" s="1">
        <v>1495.0</v>
      </c>
      <c r="B1496" s="1" t="s">
        <v>2105</v>
      </c>
      <c r="C1496" s="1" t="s">
        <v>32</v>
      </c>
      <c r="D1496" s="1">
        <v>120.0</v>
      </c>
      <c r="E1496" s="1" t="s">
        <v>38</v>
      </c>
      <c r="F1496" s="5">
        <v>44927.0</v>
      </c>
      <c r="G1496" s="1">
        <v>20.0</v>
      </c>
    </row>
    <row r="1497">
      <c r="A1497" s="1">
        <v>1496.0</v>
      </c>
      <c r="B1497" s="1" t="s">
        <v>2106</v>
      </c>
      <c r="C1497" s="1" t="s">
        <v>32</v>
      </c>
      <c r="D1497" s="1">
        <v>120.0</v>
      </c>
      <c r="E1497" s="1" t="s">
        <v>38</v>
      </c>
      <c r="F1497" s="5">
        <v>44927.0</v>
      </c>
      <c r="G1497" s="1">
        <v>0.0</v>
      </c>
    </row>
    <row r="1498">
      <c r="A1498" s="1">
        <v>1497.0</v>
      </c>
      <c r="B1498" s="1" t="s">
        <v>2107</v>
      </c>
      <c r="C1498" s="1" t="s">
        <v>32</v>
      </c>
      <c r="D1498" s="1">
        <v>120.0</v>
      </c>
      <c r="E1498" s="1" t="s">
        <v>38</v>
      </c>
      <c r="F1498" s="5">
        <v>44927.0</v>
      </c>
      <c r="G1498" s="1">
        <v>5.0</v>
      </c>
    </row>
    <row r="1499">
      <c r="A1499" s="1">
        <v>1498.0</v>
      </c>
      <c r="B1499" s="1" t="s">
        <v>2108</v>
      </c>
      <c r="C1499" s="1" t="s">
        <v>32</v>
      </c>
      <c r="D1499" s="1">
        <v>120.0</v>
      </c>
      <c r="E1499" s="1" t="s">
        <v>38</v>
      </c>
      <c r="F1499" s="5">
        <v>44927.0</v>
      </c>
      <c r="G1499" s="1">
        <v>10.0</v>
      </c>
    </row>
    <row r="1500">
      <c r="A1500" s="1">
        <v>1499.0</v>
      </c>
      <c r="B1500" s="1" t="s">
        <v>2109</v>
      </c>
      <c r="C1500" s="1" t="s">
        <v>37</v>
      </c>
      <c r="D1500" s="1">
        <v>250.0</v>
      </c>
      <c r="E1500" s="1" t="s">
        <v>45</v>
      </c>
      <c r="F1500" s="5">
        <v>44927.0</v>
      </c>
      <c r="G1500" s="1">
        <v>20.0</v>
      </c>
    </row>
    <row r="1501">
      <c r="A1501" s="1">
        <v>1500.0</v>
      </c>
      <c r="B1501" s="1" t="s">
        <v>2110</v>
      </c>
      <c r="C1501" s="1" t="s">
        <v>32</v>
      </c>
      <c r="D1501" s="1">
        <v>120.0</v>
      </c>
      <c r="E1501" s="1" t="s">
        <v>33</v>
      </c>
      <c r="F1501" s="5">
        <v>44927.0</v>
      </c>
      <c r="G1501" s="1">
        <v>0.0</v>
      </c>
    </row>
    <row r="1502">
      <c r="A1502" s="1">
        <v>1501.0</v>
      </c>
      <c r="B1502" s="1" t="s">
        <v>2111</v>
      </c>
      <c r="C1502" s="1" t="s">
        <v>32</v>
      </c>
      <c r="D1502" s="1">
        <v>120.0</v>
      </c>
      <c r="E1502" s="1" t="s">
        <v>38</v>
      </c>
      <c r="F1502" s="5">
        <v>44927.0</v>
      </c>
      <c r="G1502" s="1">
        <v>5.0</v>
      </c>
    </row>
    <row r="1503">
      <c r="A1503" s="1">
        <v>1502.0</v>
      </c>
      <c r="B1503" s="1" t="s">
        <v>2115</v>
      </c>
      <c r="C1503" s="1" t="s">
        <v>40</v>
      </c>
      <c r="D1503" s="1">
        <v>50.0</v>
      </c>
      <c r="E1503" s="1" t="s">
        <v>38</v>
      </c>
      <c r="F1503" s="5">
        <v>44927.0</v>
      </c>
      <c r="G1503" s="1">
        <v>10.0</v>
      </c>
    </row>
    <row r="1504">
      <c r="A1504" s="1">
        <v>1503.0</v>
      </c>
      <c r="B1504" s="1" t="s">
        <v>2116</v>
      </c>
      <c r="C1504" s="1" t="s">
        <v>32</v>
      </c>
      <c r="D1504" s="1">
        <v>120.0</v>
      </c>
      <c r="E1504" s="1" t="s">
        <v>38</v>
      </c>
      <c r="F1504" s="5">
        <v>44927.0</v>
      </c>
      <c r="G1504" s="1">
        <v>20.0</v>
      </c>
    </row>
    <row r="1505">
      <c r="A1505" s="1">
        <v>1504.0</v>
      </c>
      <c r="B1505" s="1" t="s">
        <v>2117</v>
      </c>
      <c r="C1505" s="1" t="s">
        <v>32</v>
      </c>
      <c r="D1505" s="1">
        <v>120.0</v>
      </c>
      <c r="E1505" s="1" t="s">
        <v>33</v>
      </c>
      <c r="F1505" s="5">
        <v>44927.0</v>
      </c>
      <c r="G1505" s="1">
        <v>0.0</v>
      </c>
    </row>
    <row r="1506">
      <c r="A1506" s="1">
        <v>1505.0</v>
      </c>
      <c r="B1506" s="1" t="s">
        <v>2118</v>
      </c>
      <c r="C1506" s="1" t="s">
        <v>32</v>
      </c>
      <c r="D1506" s="1">
        <v>120.0</v>
      </c>
      <c r="E1506" s="1" t="s">
        <v>38</v>
      </c>
      <c r="F1506" s="5">
        <v>44927.0</v>
      </c>
      <c r="G1506" s="1">
        <v>5.0</v>
      </c>
    </row>
    <row r="1507">
      <c r="A1507" s="1">
        <v>1506.0</v>
      </c>
      <c r="B1507" s="1" t="s">
        <v>2119</v>
      </c>
      <c r="C1507" s="1" t="s">
        <v>49</v>
      </c>
      <c r="D1507" s="1">
        <v>80.0</v>
      </c>
      <c r="E1507" s="1" t="s">
        <v>38</v>
      </c>
      <c r="F1507" s="5">
        <v>44927.0</v>
      </c>
      <c r="G1507" s="1">
        <v>10.0</v>
      </c>
    </row>
    <row r="1508">
      <c r="A1508" s="1">
        <v>1507.0</v>
      </c>
      <c r="B1508" s="1" t="s">
        <v>2120</v>
      </c>
      <c r="C1508" s="1" t="s">
        <v>37</v>
      </c>
      <c r="D1508" s="1">
        <v>250.0</v>
      </c>
      <c r="E1508" s="1" t="s">
        <v>38</v>
      </c>
      <c r="F1508" s="5">
        <v>44927.0</v>
      </c>
      <c r="G1508" s="1">
        <v>20.0</v>
      </c>
    </row>
    <row r="1509">
      <c r="A1509" s="1">
        <v>1508.0</v>
      </c>
      <c r="B1509" s="1" t="s">
        <v>2121</v>
      </c>
      <c r="C1509" s="1" t="s">
        <v>49</v>
      </c>
      <c r="D1509" s="1">
        <v>80.0</v>
      </c>
      <c r="E1509" s="1" t="s">
        <v>33</v>
      </c>
      <c r="F1509" s="5">
        <v>44927.0</v>
      </c>
      <c r="G1509" s="1">
        <v>0.0</v>
      </c>
    </row>
    <row r="1510">
      <c r="A1510" s="1">
        <v>1509.0</v>
      </c>
      <c r="B1510" s="1" t="s">
        <v>2124</v>
      </c>
      <c r="C1510" s="1" t="s">
        <v>49</v>
      </c>
      <c r="D1510" s="1">
        <v>80.0</v>
      </c>
      <c r="E1510" s="1" t="s">
        <v>38</v>
      </c>
      <c r="F1510" s="5">
        <v>44927.0</v>
      </c>
      <c r="G1510" s="1">
        <v>5.0</v>
      </c>
    </row>
    <row r="1511">
      <c r="A1511" s="1">
        <v>1510.0</v>
      </c>
      <c r="B1511" s="1" t="s">
        <v>2125</v>
      </c>
      <c r="C1511" s="1" t="s">
        <v>40</v>
      </c>
      <c r="D1511" s="1">
        <v>50.0</v>
      </c>
      <c r="E1511" s="1" t="s">
        <v>38</v>
      </c>
      <c r="F1511" s="5">
        <v>44927.0</v>
      </c>
      <c r="G1511" s="1">
        <v>10.0</v>
      </c>
    </row>
    <row r="1512">
      <c r="A1512" s="1">
        <v>1511.0</v>
      </c>
      <c r="B1512" s="1" t="s">
        <v>2126</v>
      </c>
      <c r="C1512" s="1" t="s">
        <v>32</v>
      </c>
      <c r="D1512" s="1">
        <v>120.0</v>
      </c>
      <c r="E1512" s="1" t="s">
        <v>38</v>
      </c>
      <c r="F1512" s="5">
        <v>44927.0</v>
      </c>
      <c r="G1512" s="1">
        <v>20.0</v>
      </c>
    </row>
    <row r="1513">
      <c r="A1513" s="1">
        <v>1512.0</v>
      </c>
      <c r="B1513" s="1" t="s">
        <v>2127</v>
      </c>
      <c r="C1513" s="1" t="s">
        <v>32</v>
      </c>
      <c r="D1513" s="1">
        <v>120.0</v>
      </c>
      <c r="E1513" s="1" t="s">
        <v>38</v>
      </c>
      <c r="F1513" s="5">
        <v>44927.0</v>
      </c>
      <c r="G1513" s="1">
        <v>0.0</v>
      </c>
    </row>
    <row r="1514">
      <c r="A1514" s="1">
        <v>1513.0</v>
      </c>
      <c r="B1514" s="1" t="s">
        <v>2128</v>
      </c>
      <c r="C1514" s="1" t="s">
        <v>32</v>
      </c>
      <c r="D1514" s="1">
        <v>120.0</v>
      </c>
      <c r="E1514" s="1" t="s">
        <v>38</v>
      </c>
      <c r="F1514" s="5">
        <v>44927.0</v>
      </c>
      <c r="G1514" s="1">
        <v>5.0</v>
      </c>
    </row>
    <row r="1515">
      <c r="A1515" s="1">
        <v>1514.0</v>
      </c>
      <c r="B1515" s="1" t="s">
        <v>2129</v>
      </c>
      <c r="C1515" s="1" t="s">
        <v>32</v>
      </c>
      <c r="D1515" s="1">
        <v>120.0</v>
      </c>
      <c r="E1515" s="1" t="s">
        <v>45</v>
      </c>
      <c r="F1515" s="5">
        <v>44927.0</v>
      </c>
      <c r="G1515" s="1">
        <v>10.0</v>
      </c>
    </row>
    <row r="1516">
      <c r="A1516" s="1">
        <v>1515.0</v>
      </c>
      <c r="B1516" s="1" t="s">
        <v>2130</v>
      </c>
      <c r="C1516" s="1" t="s">
        <v>32</v>
      </c>
      <c r="D1516" s="1">
        <v>120.0</v>
      </c>
      <c r="E1516" s="1" t="s">
        <v>38</v>
      </c>
      <c r="F1516" s="5">
        <v>44927.0</v>
      </c>
      <c r="G1516" s="1">
        <v>20.0</v>
      </c>
    </row>
    <row r="1517">
      <c r="A1517" s="1">
        <v>1516.0</v>
      </c>
      <c r="B1517" s="1" t="s">
        <v>2131</v>
      </c>
      <c r="C1517" s="1" t="s">
        <v>32</v>
      </c>
      <c r="D1517" s="1">
        <v>120.0</v>
      </c>
      <c r="E1517" s="1" t="s">
        <v>38</v>
      </c>
      <c r="F1517" s="5">
        <v>44927.0</v>
      </c>
      <c r="G1517" s="1">
        <v>0.0</v>
      </c>
    </row>
    <row r="1518">
      <c r="A1518" s="1">
        <v>1517.0</v>
      </c>
      <c r="B1518" s="1" t="s">
        <v>2135</v>
      </c>
      <c r="C1518" s="1" t="s">
        <v>32</v>
      </c>
      <c r="D1518" s="1">
        <v>120.0</v>
      </c>
      <c r="E1518" s="1" t="s">
        <v>38</v>
      </c>
      <c r="F1518" s="5">
        <v>44927.0</v>
      </c>
      <c r="G1518" s="1">
        <v>5.0</v>
      </c>
    </row>
    <row r="1519">
      <c r="A1519" s="1">
        <v>1518.0</v>
      </c>
      <c r="B1519" s="1" t="s">
        <v>2136</v>
      </c>
      <c r="C1519" s="1" t="s">
        <v>32</v>
      </c>
      <c r="D1519" s="1">
        <v>120.0</v>
      </c>
      <c r="E1519" s="1" t="s">
        <v>38</v>
      </c>
      <c r="F1519" s="5">
        <v>44927.0</v>
      </c>
      <c r="G1519" s="1">
        <v>10.0</v>
      </c>
    </row>
    <row r="1520">
      <c r="A1520" s="1">
        <v>1519.0</v>
      </c>
      <c r="B1520" s="1" t="s">
        <v>2137</v>
      </c>
      <c r="C1520" s="1" t="s">
        <v>49</v>
      </c>
      <c r="D1520" s="1">
        <v>80.0</v>
      </c>
      <c r="E1520" s="1" t="s">
        <v>38</v>
      </c>
      <c r="F1520" s="5">
        <v>44927.0</v>
      </c>
      <c r="G1520" s="1">
        <v>20.0</v>
      </c>
    </row>
    <row r="1521">
      <c r="A1521" s="1">
        <v>1520.0</v>
      </c>
      <c r="B1521" s="1" t="s">
        <v>2138</v>
      </c>
      <c r="C1521" s="1" t="s">
        <v>49</v>
      </c>
      <c r="D1521" s="1">
        <v>80.0</v>
      </c>
      <c r="E1521" s="1" t="s">
        <v>38</v>
      </c>
      <c r="F1521" s="5">
        <v>44927.0</v>
      </c>
      <c r="G1521" s="1">
        <v>0.0</v>
      </c>
    </row>
    <row r="1522">
      <c r="A1522" s="1">
        <v>1521.0</v>
      </c>
      <c r="B1522" s="1" t="s">
        <v>2139</v>
      </c>
      <c r="C1522" s="1" t="s">
        <v>49</v>
      </c>
      <c r="D1522" s="1">
        <v>80.0</v>
      </c>
      <c r="E1522" s="1" t="s">
        <v>45</v>
      </c>
      <c r="F1522" s="5">
        <v>44927.0</v>
      </c>
      <c r="G1522" s="1">
        <v>5.0</v>
      </c>
    </row>
    <row r="1523">
      <c r="A1523" s="1">
        <v>1522.0</v>
      </c>
      <c r="B1523" s="1" t="s">
        <v>2140</v>
      </c>
      <c r="C1523" s="1" t="s">
        <v>49</v>
      </c>
      <c r="D1523" s="1">
        <v>80.0</v>
      </c>
      <c r="E1523" s="1" t="s">
        <v>38</v>
      </c>
      <c r="F1523" s="5">
        <v>44927.0</v>
      </c>
      <c r="G1523" s="1">
        <v>10.0</v>
      </c>
    </row>
    <row r="1524">
      <c r="A1524" s="1">
        <v>1523.0</v>
      </c>
      <c r="B1524" s="1" t="s">
        <v>2141</v>
      </c>
      <c r="C1524" s="1" t="s">
        <v>49</v>
      </c>
      <c r="D1524" s="1">
        <v>80.0</v>
      </c>
      <c r="E1524" s="1" t="s">
        <v>45</v>
      </c>
      <c r="F1524" s="5">
        <v>44927.0</v>
      </c>
      <c r="G1524" s="1">
        <v>20.0</v>
      </c>
    </row>
    <row r="1525">
      <c r="A1525" s="1">
        <v>1524.0</v>
      </c>
      <c r="B1525" s="1" t="s">
        <v>2142</v>
      </c>
      <c r="C1525" s="1" t="s">
        <v>32</v>
      </c>
      <c r="D1525" s="1">
        <v>120.0</v>
      </c>
      <c r="E1525" s="1" t="s">
        <v>33</v>
      </c>
      <c r="F1525" s="5">
        <v>44927.0</v>
      </c>
      <c r="G1525" s="1">
        <v>0.0</v>
      </c>
    </row>
    <row r="1526">
      <c r="A1526" s="1">
        <v>1525.0</v>
      </c>
      <c r="B1526" s="1" t="s">
        <v>2145</v>
      </c>
      <c r="C1526" s="1" t="s">
        <v>37</v>
      </c>
      <c r="D1526" s="1">
        <v>250.0</v>
      </c>
      <c r="E1526" s="1" t="s">
        <v>38</v>
      </c>
      <c r="F1526" s="5">
        <v>44927.0</v>
      </c>
      <c r="G1526" s="1">
        <v>5.0</v>
      </c>
    </row>
    <row r="1527">
      <c r="A1527" s="1">
        <v>1526.0</v>
      </c>
      <c r="B1527" s="1" t="s">
        <v>2146</v>
      </c>
      <c r="C1527" s="1" t="s">
        <v>49</v>
      </c>
      <c r="D1527" s="1">
        <v>80.0</v>
      </c>
      <c r="E1527" s="1" t="s">
        <v>38</v>
      </c>
      <c r="F1527" s="5">
        <v>44927.0</v>
      </c>
      <c r="G1527" s="1">
        <v>10.0</v>
      </c>
    </row>
    <row r="1528">
      <c r="A1528" s="1">
        <v>1527.0</v>
      </c>
      <c r="B1528" s="1" t="s">
        <v>2147</v>
      </c>
      <c r="C1528" s="1" t="s">
        <v>49</v>
      </c>
      <c r="D1528" s="1">
        <v>80.0</v>
      </c>
      <c r="E1528" s="1" t="s">
        <v>38</v>
      </c>
      <c r="F1528" s="5">
        <v>44927.0</v>
      </c>
      <c r="G1528" s="1">
        <v>20.0</v>
      </c>
    </row>
    <row r="1529">
      <c r="A1529" s="1">
        <v>1528.0</v>
      </c>
      <c r="B1529" s="1" t="s">
        <v>2148</v>
      </c>
      <c r="C1529" s="1" t="s">
        <v>32</v>
      </c>
      <c r="D1529" s="1">
        <v>120.0</v>
      </c>
      <c r="E1529" s="1" t="s">
        <v>38</v>
      </c>
      <c r="F1529" s="5">
        <v>44927.0</v>
      </c>
      <c r="G1529" s="1">
        <v>0.0</v>
      </c>
    </row>
    <row r="1530">
      <c r="A1530" s="1">
        <v>1529.0</v>
      </c>
      <c r="B1530" s="1" t="s">
        <v>2149</v>
      </c>
      <c r="C1530" s="1" t="s">
        <v>32</v>
      </c>
      <c r="D1530" s="1">
        <v>120.0</v>
      </c>
      <c r="E1530" s="1" t="s">
        <v>38</v>
      </c>
      <c r="F1530" s="5">
        <v>44927.0</v>
      </c>
      <c r="G1530" s="1">
        <v>5.0</v>
      </c>
    </row>
    <row r="1531">
      <c r="A1531" s="1">
        <v>1530.0</v>
      </c>
      <c r="B1531" s="1" t="s">
        <v>2150</v>
      </c>
      <c r="C1531" s="1" t="s">
        <v>49</v>
      </c>
      <c r="D1531" s="1">
        <v>80.0</v>
      </c>
      <c r="E1531" s="1" t="s">
        <v>38</v>
      </c>
      <c r="F1531" s="5">
        <v>44927.0</v>
      </c>
      <c r="G1531" s="1">
        <v>10.0</v>
      </c>
    </row>
    <row r="1532">
      <c r="A1532" s="1">
        <v>1531.0</v>
      </c>
      <c r="B1532" s="1" t="s">
        <v>2151</v>
      </c>
      <c r="C1532" s="1" t="s">
        <v>32</v>
      </c>
      <c r="D1532" s="1">
        <v>120.0</v>
      </c>
      <c r="E1532" s="1" t="s">
        <v>38</v>
      </c>
      <c r="F1532" s="5">
        <v>44927.0</v>
      </c>
      <c r="G1532" s="1">
        <v>20.0</v>
      </c>
    </row>
    <row r="1533">
      <c r="A1533" s="1">
        <v>1532.0</v>
      </c>
      <c r="B1533" s="1" t="s">
        <v>2153</v>
      </c>
      <c r="C1533" s="1" t="s">
        <v>32</v>
      </c>
      <c r="D1533" s="1">
        <v>120.0</v>
      </c>
      <c r="E1533" s="1" t="s">
        <v>38</v>
      </c>
      <c r="F1533" s="5">
        <v>44927.0</v>
      </c>
      <c r="G1533" s="1">
        <v>0.0</v>
      </c>
    </row>
    <row r="1534">
      <c r="A1534" s="1">
        <v>1533.0</v>
      </c>
      <c r="B1534" s="1" t="s">
        <v>2156</v>
      </c>
      <c r="C1534" s="1" t="s">
        <v>32</v>
      </c>
      <c r="D1534" s="1">
        <v>120.0</v>
      </c>
      <c r="E1534" s="1" t="s">
        <v>38</v>
      </c>
      <c r="F1534" s="5">
        <v>44927.0</v>
      </c>
      <c r="G1534" s="1">
        <v>5.0</v>
      </c>
    </row>
    <row r="1535">
      <c r="A1535" s="1">
        <v>1534.0</v>
      </c>
      <c r="B1535" s="1" t="s">
        <v>2158</v>
      </c>
      <c r="C1535" s="1" t="s">
        <v>32</v>
      </c>
      <c r="D1535" s="1">
        <v>120.0</v>
      </c>
      <c r="E1535" s="1" t="s">
        <v>38</v>
      </c>
      <c r="F1535" s="5">
        <v>44927.0</v>
      </c>
      <c r="G1535" s="1">
        <v>10.0</v>
      </c>
    </row>
    <row r="1536">
      <c r="A1536" s="1">
        <v>1535.0</v>
      </c>
      <c r="B1536" s="1" t="s">
        <v>2159</v>
      </c>
      <c r="C1536" s="1" t="s">
        <v>32</v>
      </c>
      <c r="D1536" s="1">
        <v>120.0</v>
      </c>
      <c r="E1536" s="1" t="s">
        <v>38</v>
      </c>
      <c r="F1536" s="5">
        <v>44927.0</v>
      </c>
      <c r="G1536" s="1">
        <v>20.0</v>
      </c>
    </row>
    <row r="1537">
      <c r="A1537" s="1">
        <v>1536.0</v>
      </c>
      <c r="B1537" s="1" t="s">
        <v>2160</v>
      </c>
      <c r="C1537" s="1" t="s">
        <v>32</v>
      </c>
      <c r="D1537" s="1">
        <v>120.0</v>
      </c>
      <c r="E1537" s="1" t="s">
        <v>38</v>
      </c>
      <c r="F1537" s="5">
        <v>44927.0</v>
      </c>
      <c r="G1537" s="1">
        <v>0.0</v>
      </c>
    </row>
    <row r="1538">
      <c r="A1538" s="1">
        <v>1537.0</v>
      </c>
      <c r="B1538" s="1" t="s">
        <v>2161</v>
      </c>
      <c r="C1538" s="1" t="s">
        <v>49</v>
      </c>
      <c r="D1538" s="1">
        <v>80.0</v>
      </c>
      <c r="E1538" s="1" t="s">
        <v>38</v>
      </c>
      <c r="F1538" s="5">
        <v>44927.0</v>
      </c>
      <c r="G1538" s="1">
        <v>5.0</v>
      </c>
    </row>
    <row r="1539">
      <c r="A1539" s="1">
        <v>1538.0</v>
      </c>
      <c r="B1539" s="1" t="s">
        <v>2162</v>
      </c>
      <c r="C1539" s="1" t="s">
        <v>40</v>
      </c>
      <c r="D1539" s="1">
        <v>50.0</v>
      </c>
      <c r="E1539" s="1" t="s">
        <v>38</v>
      </c>
      <c r="F1539" s="5">
        <v>44927.0</v>
      </c>
      <c r="G1539" s="1">
        <v>10.0</v>
      </c>
    </row>
    <row r="1540">
      <c r="A1540" s="1">
        <v>1539.0</v>
      </c>
      <c r="B1540" s="1" t="s">
        <v>2163</v>
      </c>
      <c r="C1540" s="1" t="s">
        <v>32</v>
      </c>
      <c r="D1540" s="1">
        <v>120.0</v>
      </c>
      <c r="E1540" s="1" t="s">
        <v>38</v>
      </c>
      <c r="F1540" s="5">
        <v>44927.0</v>
      </c>
      <c r="G1540" s="1">
        <v>20.0</v>
      </c>
    </row>
    <row r="1541">
      <c r="A1541" s="1">
        <v>1540.0</v>
      </c>
      <c r="B1541" s="1" t="s">
        <v>2164</v>
      </c>
      <c r="C1541" s="1" t="s">
        <v>40</v>
      </c>
      <c r="D1541" s="1">
        <v>50.0</v>
      </c>
      <c r="E1541" s="1" t="s">
        <v>38</v>
      </c>
      <c r="F1541" s="5">
        <v>44927.0</v>
      </c>
      <c r="G1541" s="1">
        <v>0.0</v>
      </c>
    </row>
    <row r="1542">
      <c r="A1542" s="1">
        <v>1541.0</v>
      </c>
      <c r="B1542" s="1" t="s">
        <v>2165</v>
      </c>
      <c r="C1542" s="1" t="s">
        <v>32</v>
      </c>
      <c r="D1542" s="1">
        <v>120.0</v>
      </c>
      <c r="E1542" s="1" t="s">
        <v>38</v>
      </c>
      <c r="F1542" s="5">
        <v>44927.0</v>
      </c>
      <c r="G1542" s="1">
        <v>5.0</v>
      </c>
    </row>
    <row r="1543">
      <c r="A1543" s="1">
        <v>1542.0</v>
      </c>
      <c r="B1543" s="1" t="s">
        <v>2166</v>
      </c>
      <c r="C1543" s="1" t="s">
        <v>49</v>
      </c>
      <c r="D1543" s="1">
        <v>80.0</v>
      </c>
      <c r="E1543" s="1" t="s">
        <v>38</v>
      </c>
      <c r="F1543" s="5">
        <v>44927.0</v>
      </c>
      <c r="G1543" s="1">
        <v>10.0</v>
      </c>
    </row>
    <row r="1544">
      <c r="A1544" s="1">
        <v>1543.0</v>
      </c>
      <c r="B1544" s="1" t="s">
        <v>2167</v>
      </c>
      <c r="C1544" s="1" t="s">
        <v>49</v>
      </c>
      <c r="D1544" s="1">
        <v>80.0</v>
      </c>
      <c r="E1544" s="1" t="s">
        <v>45</v>
      </c>
      <c r="F1544" s="5">
        <v>44927.0</v>
      </c>
      <c r="G1544" s="1">
        <v>20.0</v>
      </c>
    </row>
    <row r="1545">
      <c r="A1545" s="1">
        <v>1544.0</v>
      </c>
      <c r="B1545" s="1" t="s">
        <v>2168</v>
      </c>
      <c r="C1545" s="1" t="s">
        <v>37</v>
      </c>
      <c r="D1545" s="1">
        <v>250.0</v>
      </c>
      <c r="E1545" s="1" t="s">
        <v>38</v>
      </c>
      <c r="F1545" s="5">
        <v>44927.0</v>
      </c>
      <c r="G1545" s="1">
        <v>0.0</v>
      </c>
    </row>
    <row r="1546">
      <c r="A1546" s="1">
        <v>1545.0</v>
      </c>
      <c r="B1546" s="1" t="s">
        <v>2169</v>
      </c>
      <c r="C1546" s="1" t="s">
        <v>32</v>
      </c>
      <c r="D1546" s="1">
        <v>120.0</v>
      </c>
      <c r="E1546" s="1" t="s">
        <v>38</v>
      </c>
      <c r="F1546" s="5">
        <v>44927.0</v>
      </c>
      <c r="G1546" s="1">
        <v>5.0</v>
      </c>
    </row>
    <row r="1547">
      <c r="A1547" s="1">
        <v>1546.0</v>
      </c>
      <c r="B1547" s="1" t="s">
        <v>2170</v>
      </c>
      <c r="C1547" s="1" t="s">
        <v>32</v>
      </c>
      <c r="D1547" s="1">
        <v>120.0</v>
      </c>
      <c r="E1547" s="1" t="s">
        <v>38</v>
      </c>
      <c r="F1547" s="5">
        <v>44927.0</v>
      </c>
      <c r="G1547" s="1">
        <v>10.0</v>
      </c>
    </row>
    <row r="1548">
      <c r="A1548" s="1">
        <v>1547.0</v>
      </c>
      <c r="B1548" s="1" t="s">
        <v>2174</v>
      </c>
      <c r="C1548" s="1" t="s">
        <v>32</v>
      </c>
      <c r="D1548" s="1">
        <v>120.0</v>
      </c>
      <c r="E1548" s="1" t="s">
        <v>38</v>
      </c>
      <c r="F1548" s="5">
        <v>44927.0</v>
      </c>
      <c r="G1548" s="1">
        <v>20.0</v>
      </c>
    </row>
    <row r="1549">
      <c r="A1549" s="1">
        <v>1548.0</v>
      </c>
      <c r="B1549" s="1" t="s">
        <v>2175</v>
      </c>
      <c r="C1549" s="1" t="s">
        <v>49</v>
      </c>
      <c r="D1549" s="1">
        <v>80.0</v>
      </c>
      <c r="E1549" s="1" t="s">
        <v>45</v>
      </c>
      <c r="F1549" s="5">
        <v>44927.0</v>
      </c>
      <c r="G1549" s="1">
        <v>0.0</v>
      </c>
    </row>
    <row r="1550">
      <c r="A1550" s="1">
        <v>1549.0</v>
      </c>
      <c r="B1550" s="1" t="s">
        <v>2176</v>
      </c>
      <c r="C1550" s="1" t="s">
        <v>32</v>
      </c>
      <c r="D1550" s="1">
        <v>120.0</v>
      </c>
      <c r="E1550" s="1" t="s">
        <v>38</v>
      </c>
      <c r="F1550" s="5">
        <v>44927.0</v>
      </c>
      <c r="G1550" s="1">
        <v>5.0</v>
      </c>
    </row>
    <row r="1551">
      <c r="A1551" s="1">
        <v>1550.0</v>
      </c>
      <c r="B1551" s="1" t="s">
        <v>2177</v>
      </c>
      <c r="C1551" s="1" t="s">
        <v>32</v>
      </c>
      <c r="D1551" s="1">
        <v>120.0</v>
      </c>
      <c r="E1551" s="1" t="s">
        <v>33</v>
      </c>
      <c r="F1551" s="5">
        <v>44927.0</v>
      </c>
      <c r="G1551" s="1">
        <v>10.0</v>
      </c>
    </row>
    <row r="1552">
      <c r="A1552" s="1">
        <v>1551.0</v>
      </c>
      <c r="B1552" s="1" t="s">
        <v>2178</v>
      </c>
      <c r="C1552" s="1" t="s">
        <v>32</v>
      </c>
      <c r="D1552" s="1">
        <v>120.0</v>
      </c>
      <c r="E1552" s="1" t="s">
        <v>38</v>
      </c>
      <c r="F1552" s="5">
        <v>44927.0</v>
      </c>
      <c r="G1552" s="1">
        <v>20.0</v>
      </c>
    </row>
    <row r="1553">
      <c r="A1553" s="1">
        <v>1552.0</v>
      </c>
      <c r="B1553" s="1" t="s">
        <v>2179</v>
      </c>
      <c r="C1553" s="1" t="s">
        <v>49</v>
      </c>
      <c r="D1553" s="1">
        <v>80.0</v>
      </c>
      <c r="E1553" s="1" t="s">
        <v>38</v>
      </c>
      <c r="F1553" s="5">
        <v>44927.0</v>
      </c>
      <c r="G1553" s="1">
        <v>0.0</v>
      </c>
    </row>
    <row r="1554">
      <c r="A1554" s="1">
        <v>1553.0</v>
      </c>
      <c r="B1554" s="1" t="s">
        <v>2180</v>
      </c>
      <c r="C1554" s="1" t="s">
        <v>49</v>
      </c>
      <c r="D1554" s="1">
        <v>80.0</v>
      </c>
      <c r="E1554" s="1" t="s">
        <v>33</v>
      </c>
      <c r="F1554" s="5">
        <v>44927.0</v>
      </c>
      <c r="G1554" s="1">
        <v>5.0</v>
      </c>
    </row>
    <row r="1555">
      <c r="A1555" s="1">
        <v>1554.0</v>
      </c>
      <c r="B1555" s="1" t="s">
        <v>2181</v>
      </c>
      <c r="C1555" s="1" t="s">
        <v>32</v>
      </c>
      <c r="D1555" s="1">
        <v>120.0</v>
      </c>
      <c r="E1555" s="1" t="s">
        <v>38</v>
      </c>
      <c r="F1555" s="5">
        <v>44927.0</v>
      </c>
      <c r="G1555" s="1">
        <v>10.0</v>
      </c>
    </row>
    <row r="1556">
      <c r="A1556" s="1">
        <v>1555.0</v>
      </c>
      <c r="B1556" s="1" t="s">
        <v>2182</v>
      </c>
      <c r="C1556" s="1" t="s">
        <v>32</v>
      </c>
      <c r="D1556" s="1">
        <v>120.0</v>
      </c>
      <c r="E1556" s="1" t="s">
        <v>38</v>
      </c>
      <c r="F1556" s="5">
        <v>44927.0</v>
      </c>
      <c r="G1556" s="1">
        <v>20.0</v>
      </c>
    </row>
    <row r="1557">
      <c r="A1557" s="1">
        <v>1556.0</v>
      </c>
      <c r="B1557" s="1" t="s">
        <v>2183</v>
      </c>
      <c r="C1557" s="1" t="s">
        <v>32</v>
      </c>
      <c r="D1557" s="1">
        <v>120.0</v>
      </c>
      <c r="E1557" s="1" t="s">
        <v>38</v>
      </c>
      <c r="F1557" s="5">
        <v>44927.0</v>
      </c>
      <c r="G1557" s="1">
        <v>0.0</v>
      </c>
    </row>
    <row r="1558">
      <c r="A1558" s="1">
        <v>1557.0</v>
      </c>
      <c r="B1558" s="1" t="s">
        <v>2184</v>
      </c>
      <c r="C1558" s="1" t="s">
        <v>32</v>
      </c>
      <c r="D1558" s="1">
        <v>120.0</v>
      </c>
      <c r="E1558" s="1" t="s">
        <v>45</v>
      </c>
      <c r="F1558" s="5">
        <v>44927.0</v>
      </c>
      <c r="G1558" s="1">
        <v>5.0</v>
      </c>
    </row>
    <row r="1559">
      <c r="A1559" s="1">
        <v>1558.0</v>
      </c>
      <c r="B1559" s="1" t="s">
        <v>2185</v>
      </c>
      <c r="C1559" s="1" t="s">
        <v>37</v>
      </c>
      <c r="D1559" s="1">
        <v>250.0</v>
      </c>
      <c r="E1559" s="1" t="s">
        <v>45</v>
      </c>
      <c r="F1559" s="5">
        <v>44927.0</v>
      </c>
      <c r="G1559" s="1">
        <v>10.0</v>
      </c>
    </row>
    <row r="1560">
      <c r="A1560" s="1">
        <v>1559.0</v>
      </c>
      <c r="B1560" s="1" t="s">
        <v>2186</v>
      </c>
      <c r="C1560" s="1" t="s">
        <v>40</v>
      </c>
      <c r="D1560" s="1">
        <v>50.0</v>
      </c>
      <c r="E1560" s="1" t="s">
        <v>45</v>
      </c>
      <c r="F1560" s="5">
        <v>44927.0</v>
      </c>
      <c r="G1560" s="1">
        <v>20.0</v>
      </c>
    </row>
    <row r="1561">
      <c r="A1561" s="1">
        <v>1560.0</v>
      </c>
      <c r="B1561" s="1" t="s">
        <v>2187</v>
      </c>
      <c r="C1561" s="1" t="s">
        <v>37</v>
      </c>
      <c r="D1561" s="1">
        <v>250.0</v>
      </c>
      <c r="E1561" s="1" t="s">
        <v>38</v>
      </c>
      <c r="F1561" s="5">
        <v>44927.0</v>
      </c>
      <c r="G1561" s="1">
        <v>0.0</v>
      </c>
    </row>
    <row r="1562">
      <c r="A1562" s="1">
        <v>1561.0</v>
      </c>
      <c r="B1562" s="1" t="s">
        <v>2189</v>
      </c>
      <c r="C1562" s="1" t="s">
        <v>49</v>
      </c>
      <c r="D1562" s="1">
        <v>80.0</v>
      </c>
      <c r="E1562" s="1" t="s">
        <v>45</v>
      </c>
      <c r="F1562" s="5">
        <v>44927.0</v>
      </c>
      <c r="G1562" s="1">
        <v>5.0</v>
      </c>
    </row>
    <row r="1563">
      <c r="A1563" s="1">
        <v>1562.0</v>
      </c>
      <c r="B1563" s="1" t="s">
        <v>2192</v>
      </c>
      <c r="C1563" s="1" t="s">
        <v>49</v>
      </c>
      <c r="D1563" s="1">
        <v>80.0</v>
      </c>
      <c r="E1563" s="1" t="s">
        <v>38</v>
      </c>
      <c r="F1563" s="5">
        <v>44927.0</v>
      </c>
      <c r="G1563" s="1">
        <v>10.0</v>
      </c>
    </row>
    <row r="1564">
      <c r="A1564" s="1">
        <v>1563.0</v>
      </c>
      <c r="B1564" s="1" t="s">
        <v>2193</v>
      </c>
      <c r="C1564" s="1" t="s">
        <v>49</v>
      </c>
      <c r="D1564" s="1">
        <v>80.0</v>
      </c>
      <c r="E1564" s="1" t="s">
        <v>38</v>
      </c>
      <c r="F1564" s="5">
        <v>44927.0</v>
      </c>
      <c r="G1564" s="1">
        <v>20.0</v>
      </c>
    </row>
    <row r="1565">
      <c r="A1565" s="1">
        <v>1564.0</v>
      </c>
      <c r="B1565" s="1" t="s">
        <v>2194</v>
      </c>
      <c r="C1565" s="1" t="s">
        <v>32</v>
      </c>
      <c r="D1565" s="1">
        <v>120.0</v>
      </c>
      <c r="E1565" s="1" t="s">
        <v>38</v>
      </c>
      <c r="F1565" s="5">
        <v>44927.0</v>
      </c>
      <c r="G1565" s="1">
        <v>0.0</v>
      </c>
    </row>
    <row r="1566">
      <c r="A1566" s="1">
        <v>1565.0</v>
      </c>
      <c r="B1566" s="1" t="s">
        <v>2195</v>
      </c>
      <c r="C1566" s="1" t="s">
        <v>32</v>
      </c>
      <c r="D1566" s="1">
        <v>120.0</v>
      </c>
      <c r="E1566" s="1" t="s">
        <v>38</v>
      </c>
      <c r="F1566" s="5">
        <v>44927.0</v>
      </c>
      <c r="G1566" s="1">
        <v>5.0</v>
      </c>
    </row>
    <row r="1567">
      <c r="A1567" s="1">
        <v>1566.0</v>
      </c>
      <c r="B1567" s="1" t="s">
        <v>2196</v>
      </c>
      <c r="C1567" s="1" t="s">
        <v>32</v>
      </c>
      <c r="D1567" s="1">
        <v>120.0</v>
      </c>
      <c r="E1567" s="1" t="s">
        <v>45</v>
      </c>
      <c r="F1567" s="5">
        <v>44927.0</v>
      </c>
      <c r="G1567" s="1">
        <v>10.0</v>
      </c>
    </row>
    <row r="1568">
      <c r="A1568" s="1">
        <v>1567.0</v>
      </c>
      <c r="B1568" s="1" t="s">
        <v>2197</v>
      </c>
      <c r="C1568" s="1" t="s">
        <v>32</v>
      </c>
      <c r="D1568" s="1">
        <v>120.0</v>
      </c>
      <c r="E1568" s="1" t="s">
        <v>45</v>
      </c>
      <c r="F1568" s="5">
        <v>44927.0</v>
      </c>
      <c r="G1568" s="1">
        <v>20.0</v>
      </c>
    </row>
    <row r="1569">
      <c r="A1569" s="1">
        <v>1568.0</v>
      </c>
      <c r="B1569" s="1" t="s">
        <v>2198</v>
      </c>
      <c r="C1569" s="1" t="s">
        <v>49</v>
      </c>
      <c r="D1569" s="1">
        <v>80.0</v>
      </c>
      <c r="E1569" s="1" t="s">
        <v>38</v>
      </c>
      <c r="F1569" s="5">
        <v>44927.0</v>
      </c>
      <c r="G1569" s="1">
        <v>0.0</v>
      </c>
    </row>
    <row r="1570">
      <c r="A1570" s="1">
        <v>1569.0</v>
      </c>
      <c r="B1570" s="1" t="s">
        <v>2199</v>
      </c>
      <c r="C1570" s="1" t="s">
        <v>37</v>
      </c>
      <c r="D1570" s="1">
        <v>250.0</v>
      </c>
      <c r="E1570" s="1" t="s">
        <v>38</v>
      </c>
      <c r="F1570" s="5">
        <v>44927.0</v>
      </c>
      <c r="G1570" s="1">
        <v>5.0</v>
      </c>
    </row>
    <row r="1571">
      <c r="A1571" s="1">
        <v>1570.0</v>
      </c>
      <c r="B1571" s="1" t="s">
        <v>2200</v>
      </c>
      <c r="C1571" s="1" t="s">
        <v>32</v>
      </c>
      <c r="D1571" s="1">
        <v>120.0</v>
      </c>
      <c r="E1571" s="1" t="s">
        <v>38</v>
      </c>
      <c r="F1571" s="5">
        <v>44927.0</v>
      </c>
      <c r="G1571" s="1">
        <v>10.0</v>
      </c>
    </row>
    <row r="1572">
      <c r="A1572" s="1">
        <v>1571.0</v>
      </c>
      <c r="B1572" s="1" t="s">
        <v>2203</v>
      </c>
      <c r="C1572" s="1" t="s">
        <v>37</v>
      </c>
      <c r="D1572" s="1">
        <v>250.0</v>
      </c>
      <c r="E1572" s="1" t="s">
        <v>38</v>
      </c>
      <c r="F1572" s="5">
        <v>44927.0</v>
      </c>
      <c r="G1572" s="1">
        <v>20.0</v>
      </c>
    </row>
    <row r="1573">
      <c r="A1573" s="1">
        <v>1572.0</v>
      </c>
      <c r="B1573" s="1" t="s">
        <v>2204</v>
      </c>
      <c r="C1573" s="1" t="s">
        <v>32</v>
      </c>
      <c r="D1573" s="1">
        <v>120.0</v>
      </c>
      <c r="E1573" s="1" t="s">
        <v>38</v>
      </c>
      <c r="F1573" s="5">
        <v>44927.0</v>
      </c>
      <c r="G1573" s="1">
        <v>0.0</v>
      </c>
    </row>
    <row r="1574">
      <c r="A1574" s="1">
        <v>1573.0</v>
      </c>
      <c r="B1574" s="1" t="s">
        <v>2205</v>
      </c>
      <c r="C1574" s="1" t="s">
        <v>40</v>
      </c>
      <c r="D1574" s="1">
        <v>50.0</v>
      </c>
      <c r="E1574" s="1" t="s">
        <v>33</v>
      </c>
      <c r="F1574" s="5">
        <v>44927.0</v>
      </c>
      <c r="G1574" s="1">
        <v>5.0</v>
      </c>
    </row>
    <row r="1575">
      <c r="A1575" s="1">
        <v>1574.0</v>
      </c>
      <c r="B1575" s="1" t="s">
        <v>2206</v>
      </c>
      <c r="C1575" s="1" t="s">
        <v>37</v>
      </c>
      <c r="D1575" s="1">
        <v>250.0</v>
      </c>
      <c r="E1575" s="1" t="s">
        <v>38</v>
      </c>
      <c r="F1575" s="5">
        <v>44927.0</v>
      </c>
      <c r="G1575" s="1">
        <v>10.0</v>
      </c>
    </row>
    <row r="1576">
      <c r="A1576" s="1">
        <v>1575.0</v>
      </c>
      <c r="B1576" s="1" t="s">
        <v>2207</v>
      </c>
      <c r="C1576" s="1" t="s">
        <v>49</v>
      </c>
      <c r="D1576" s="1">
        <v>80.0</v>
      </c>
      <c r="E1576" s="1" t="s">
        <v>38</v>
      </c>
      <c r="F1576" s="5">
        <v>44927.0</v>
      </c>
      <c r="G1576" s="1">
        <v>20.0</v>
      </c>
    </row>
    <row r="1577">
      <c r="A1577" s="1">
        <v>1576.0</v>
      </c>
      <c r="B1577" s="1" t="s">
        <v>2208</v>
      </c>
      <c r="C1577" s="1" t="s">
        <v>49</v>
      </c>
      <c r="D1577" s="1">
        <v>80.0</v>
      </c>
      <c r="E1577" s="1" t="s">
        <v>38</v>
      </c>
      <c r="F1577" s="5">
        <v>44927.0</v>
      </c>
      <c r="G1577" s="1">
        <v>0.0</v>
      </c>
    </row>
    <row r="1578">
      <c r="A1578" s="1">
        <v>1577.0</v>
      </c>
      <c r="B1578" s="1" t="s">
        <v>2209</v>
      </c>
      <c r="C1578" s="1" t="s">
        <v>37</v>
      </c>
      <c r="D1578" s="1">
        <v>250.0</v>
      </c>
      <c r="E1578" s="1" t="s">
        <v>38</v>
      </c>
      <c r="F1578" s="5">
        <v>44927.0</v>
      </c>
      <c r="G1578" s="1">
        <v>5.0</v>
      </c>
    </row>
    <row r="1579">
      <c r="A1579" s="1">
        <v>1578.0</v>
      </c>
      <c r="B1579" s="1" t="s">
        <v>2210</v>
      </c>
      <c r="C1579" s="1" t="s">
        <v>32</v>
      </c>
      <c r="D1579" s="1">
        <v>120.0</v>
      </c>
      <c r="E1579" s="1" t="s">
        <v>38</v>
      </c>
      <c r="F1579" s="5">
        <v>44927.0</v>
      </c>
      <c r="G1579" s="1">
        <v>10.0</v>
      </c>
    </row>
    <row r="1580">
      <c r="A1580" s="1">
        <v>1579.0</v>
      </c>
      <c r="B1580" s="1" t="s">
        <v>2211</v>
      </c>
      <c r="C1580" s="1" t="s">
        <v>32</v>
      </c>
      <c r="D1580" s="1">
        <v>120.0</v>
      </c>
      <c r="E1580" s="1" t="s">
        <v>38</v>
      </c>
      <c r="F1580" s="5">
        <v>44927.0</v>
      </c>
      <c r="G1580" s="1">
        <v>20.0</v>
      </c>
    </row>
    <row r="1581">
      <c r="A1581" s="1">
        <v>1580.0</v>
      </c>
      <c r="B1581" s="1" t="s">
        <v>2212</v>
      </c>
      <c r="C1581" s="1" t="s">
        <v>32</v>
      </c>
      <c r="D1581" s="1">
        <v>120.0</v>
      </c>
      <c r="E1581" s="1" t="s">
        <v>45</v>
      </c>
      <c r="F1581" s="5">
        <v>44927.0</v>
      </c>
      <c r="G1581" s="1">
        <v>0.0</v>
      </c>
    </row>
    <row r="1582">
      <c r="A1582" s="1">
        <v>1581.0</v>
      </c>
      <c r="B1582" s="1" t="s">
        <v>2213</v>
      </c>
      <c r="C1582" s="1" t="s">
        <v>32</v>
      </c>
      <c r="D1582" s="1">
        <v>120.0</v>
      </c>
      <c r="E1582" s="1" t="s">
        <v>38</v>
      </c>
      <c r="F1582" s="5">
        <v>44927.0</v>
      </c>
      <c r="G1582" s="1">
        <v>5.0</v>
      </c>
    </row>
    <row r="1583">
      <c r="A1583" s="1">
        <v>1582.0</v>
      </c>
      <c r="B1583" s="1" t="s">
        <v>2216</v>
      </c>
      <c r="C1583" s="1" t="s">
        <v>32</v>
      </c>
      <c r="D1583" s="1">
        <v>120.0</v>
      </c>
      <c r="E1583" s="1" t="s">
        <v>38</v>
      </c>
      <c r="F1583" s="5">
        <v>44927.0</v>
      </c>
      <c r="G1583" s="1">
        <v>10.0</v>
      </c>
    </row>
    <row r="1584">
      <c r="A1584" s="1">
        <v>1583.0</v>
      </c>
      <c r="B1584" s="1" t="s">
        <v>2217</v>
      </c>
      <c r="C1584" s="1" t="s">
        <v>32</v>
      </c>
      <c r="D1584" s="1">
        <v>120.0</v>
      </c>
      <c r="E1584" s="1" t="s">
        <v>38</v>
      </c>
      <c r="F1584" s="5">
        <v>44927.0</v>
      </c>
      <c r="G1584" s="1">
        <v>20.0</v>
      </c>
    </row>
    <row r="1585">
      <c r="A1585" s="1">
        <v>1584.0</v>
      </c>
      <c r="B1585" s="1" t="s">
        <v>2218</v>
      </c>
      <c r="C1585" s="1" t="s">
        <v>37</v>
      </c>
      <c r="D1585" s="1">
        <v>250.0</v>
      </c>
      <c r="E1585" s="1" t="s">
        <v>33</v>
      </c>
      <c r="F1585" s="5">
        <v>44927.0</v>
      </c>
      <c r="G1585" s="1">
        <v>0.0</v>
      </c>
    </row>
    <row r="1586">
      <c r="A1586" s="1">
        <v>1585.0</v>
      </c>
      <c r="B1586" s="1" t="s">
        <v>2219</v>
      </c>
      <c r="C1586" s="1" t="s">
        <v>32</v>
      </c>
      <c r="D1586" s="1">
        <v>120.0</v>
      </c>
      <c r="E1586" s="1" t="s">
        <v>33</v>
      </c>
      <c r="F1586" s="5">
        <v>44927.0</v>
      </c>
      <c r="G1586" s="1">
        <v>5.0</v>
      </c>
    </row>
    <row r="1587">
      <c r="A1587" s="1">
        <v>1586.0</v>
      </c>
      <c r="B1587" s="1" t="s">
        <v>2220</v>
      </c>
      <c r="C1587" s="1" t="s">
        <v>32</v>
      </c>
      <c r="D1587" s="1">
        <v>120.0</v>
      </c>
      <c r="E1587" s="1" t="s">
        <v>38</v>
      </c>
      <c r="F1587" s="5">
        <v>44927.0</v>
      </c>
      <c r="G1587" s="1">
        <v>10.0</v>
      </c>
    </row>
    <row r="1588">
      <c r="A1588" s="1">
        <v>1587.0</v>
      </c>
      <c r="B1588" s="1" t="s">
        <v>2221</v>
      </c>
      <c r="C1588" s="1" t="s">
        <v>49</v>
      </c>
      <c r="D1588" s="1">
        <v>80.0</v>
      </c>
      <c r="E1588" s="1" t="s">
        <v>38</v>
      </c>
      <c r="F1588" s="5">
        <v>44927.0</v>
      </c>
      <c r="G1588" s="1">
        <v>20.0</v>
      </c>
    </row>
    <row r="1589">
      <c r="A1589" s="1">
        <v>1588.0</v>
      </c>
      <c r="B1589" s="1" t="s">
        <v>2222</v>
      </c>
      <c r="C1589" s="1" t="s">
        <v>49</v>
      </c>
      <c r="D1589" s="1">
        <v>80.0</v>
      </c>
      <c r="E1589" s="1" t="s">
        <v>38</v>
      </c>
      <c r="F1589" s="5">
        <v>44927.0</v>
      </c>
      <c r="G1589" s="1">
        <v>0.0</v>
      </c>
    </row>
    <row r="1590">
      <c r="A1590" s="1">
        <v>1589.0</v>
      </c>
      <c r="B1590" s="1" t="s">
        <v>2223</v>
      </c>
      <c r="C1590" s="1" t="s">
        <v>32</v>
      </c>
      <c r="D1590" s="1">
        <v>120.0</v>
      </c>
      <c r="E1590" s="1" t="s">
        <v>33</v>
      </c>
      <c r="F1590" s="5">
        <v>44927.0</v>
      </c>
      <c r="G1590" s="1">
        <v>5.0</v>
      </c>
    </row>
    <row r="1591">
      <c r="A1591" s="1">
        <v>1590.0</v>
      </c>
      <c r="B1591" s="1" t="s">
        <v>2224</v>
      </c>
      <c r="C1591" s="1" t="s">
        <v>32</v>
      </c>
      <c r="D1591" s="1">
        <v>120.0</v>
      </c>
      <c r="E1591" s="1" t="s">
        <v>38</v>
      </c>
      <c r="F1591" s="5">
        <v>44927.0</v>
      </c>
      <c r="G1591" s="1">
        <v>10.0</v>
      </c>
    </row>
    <row r="1592">
      <c r="A1592" s="1">
        <v>1591.0</v>
      </c>
      <c r="B1592" s="1" t="s">
        <v>2225</v>
      </c>
      <c r="C1592" s="1" t="s">
        <v>40</v>
      </c>
      <c r="D1592" s="1">
        <v>50.0</v>
      </c>
      <c r="E1592" s="1" t="s">
        <v>38</v>
      </c>
      <c r="F1592" s="5">
        <v>44927.0</v>
      </c>
      <c r="G1592" s="1">
        <v>20.0</v>
      </c>
    </row>
    <row r="1593">
      <c r="A1593" s="1">
        <v>1592.0</v>
      </c>
      <c r="B1593" s="1" t="s">
        <v>2228</v>
      </c>
      <c r="C1593" s="1" t="s">
        <v>49</v>
      </c>
      <c r="D1593" s="1">
        <v>80.0</v>
      </c>
      <c r="E1593" s="1" t="s">
        <v>38</v>
      </c>
      <c r="F1593" s="5">
        <v>44927.0</v>
      </c>
      <c r="G1593" s="1">
        <v>0.0</v>
      </c>
    </row>
    <row r="1594">
      <c r="A1594" s="1">
        <v>1593.0</v>
      </c>
      <c r="B1594" s="1" t="s">
        <v>2229</v>
      </c>
      <c r="C1594" s="1" t="s">
        <v>40</v>
      </c>
      <c r="D1594" s="1">
        <v>50.0</v>
      </c>
      <c r="E1594" s="1" t="s">
        <v>45</v>
      </c>
      <c r="F1594" s="5">
        <v>44927.0</v>
      </c>
      <c r="G1594" s="1">
        <v>5.0</v>
      </c>
    </row>
    <row r="1595">
      <c r="A1595" s="1">
        <v>1594.0</v>
      </c>
      <c r="B1595" s="1" t="s">
        <v>2230</v>
      </c>
      <c r="C1595" s="1" t="s">
        <v>49</v>
      </c>
      <c r="D1595" s="1">
        <v>80.0</v>
      </c>
      <c r="E1595" s="1" t="s">
        <v>38</v>
      </c>
      <c r="F1595" s="5">
        <v>44927.0</v>
      </c>
      <c r="G1595" s="1">
        <v>10.0</v>
      </c>
    </row>
    <row r="1596">
      <c r="A1596" s="1">
        <v>1595.0</v>
      </c>
      <c r="B1596" s="1" t="s">
        <v>2232</v>
      </c>
      <c r="C1596" s="1" t="s">
        <v>32</v>
      </c>
      <c r="D1596" s="1">
        <v>120.0</v>
      </c>
      <c r="E1596" s="1" t="s">
        <v>38</v>
      </c>
      <c r="F1596" s="5">
        <v>44927.0</v>
      </c>
      <c r="G1596" s="1">
        <v>20.0</v>
      </c>
    </row>
    <row r="1597">
      <c r="A1597" s="1">
        <v>1596.0</v>
      </c>
      <c r="B1597" s="1" t="s">
        <v>2233</v>
      </c>
      <c r="C1597" s="1" t="s">
        <v>32</v>
      </c>
      <c r="D1597" s="1">
        <v>120.0</v>
      </c>
      <c r="E1597" s="1" t="s">
        <v>38</v>
      </c>
      <c r="F1597" s="5">
        <v>44927.0</v>
      </c>
      <c r="G1597" s="1">
        <v>0.0</v>
      </c>
    </row>
    <row r="1598">
      <c r="A1598" s="1">
        <v>1597.0</v>
      </c>
      <c r="B1598" s="1" t="s">
        <v>2234</v>
      </c>
      <c r="C1598" s="1" t="s">
        <v>32</v>
      </c>
      <c r="D1598" s="1">
        <v>120.0</v>
      </c>
      <c r="E1598" s="1" t="s">
        <v>45</v>
      </c>
      <c r="F1598" s="5">
        <v>44927.0</v>
      </c>
      <c r="G1598" s="1">
        <v>5.0</v>
      </c>
    </row>
    <row r="1599">
      <c r="A1599" s="1">
        <v>1598.0</v>
      </c>
      <c r="B1599" s="1" t="s">
        <v>2235</v>
      </c>
      <c r="C1599" s="1" t="s">
        <v>40</v>
      </c>
      <c r="D1599" s="1">
        <v>50.0</v>
      </c>
      <c r="E1599" s="1" t="s">
        <v>38</v>
      </c>
      <c r="F1599" s="5">
        <v>44927.0</v>
      </c>
      <c r="G1599" s="1">
        <v>10.0</v>
      </c>
    </row>
    <row r="1600">
      <c r="A1600" s="1">
        <v>1599.0</v>
      </c>
      <c r="B1600" s="1" t="s">
        <v>2236</v>
      </c>
      <c r="C1600" s="1" t="s">
        <v>40</v>
      </c>
      <c r="D1600" s="1">
        <v>50.0</v>
      </c>
      <c r="E1600" s="1" t="s">
        <v>38</v>
      </c>
      <c r="F1600" s="5">
        <v>44927.0</v>
      </c>
      <c r="G1600" s="1">
        <v>20.0</v>
      </c>
    </row>
    <row r="1601">
      <c r="A1601" s="1">
        <v>1600.0</v>
      </c>
      <c r="B1601" s="1" t="s">
        <v>2238</v>
      </c>
      <c r="C1601" s="1" t="s">
        <v>32</v>
      </c>
      <c r="D1601" s="1">
        <v>120.0</v>
      </c>
      <c r="E1601" s="1" t="s">
        <v>38</v>
      </c>
      <c r="F1601" s="5">
        <v>44927.0</v>
      </c>
      <c r="G1601" s="1">
        <v>0.0</v>
      </c>
    </row>
    <row r="1602">
      <c r="A1602" s="1">
        <v>1601.0</v>
      </c>
      <c r="B1602" s="1" t="s">
        <v>2240</v>
      </c>
      <c r="C1602" s="1" t="s">
        <v>32</v>
      </c>
      <c r="D1602" s="1">
        <v>120.0</v>
      </c>
      <c r="E1602" s="1" t="s">
        <v>33</v>
      </c>
      <c r="F1602" s="5">
        <v>44927.0</v>
      </c>
      <c r="G1602" s="1">
        <v>5.0</v>
      </c>
    </row>
    <row r="1603">
      <c r="A1603" s="1">
        <v>1602.0</v>
      </c>
      <c r="B1603" s="1" t="s">
        <v>2243</v>
      </c>
      <c r="C1603" s="1" t="s">
        <v>32</v>
      </c>
      <c r="D1603" s="1">
        <v>120.0</v>
      </c>
      <c r="E1603" s="1" t="s">
        <v>38</v>
      </c>
      <c r="F1603" s="5">
        <v>44927.0</v>
      </c>
      <c r="G1603" s="1">
        <v>10.0</v>
      </c>
    </row>
    <row r="1604">
      <c r="A1604" s="1">
        <v>1603.0</v>
      </c>
      <c r="B1604" s="1" t="s">
        <v>2244</v>
      </c>
      <c r="C1604" s="1" t="s">
        <v>32</v>
      </c>
      <c r="D1604" s="1">
        <v>120.0</v>
      </c>
      <c r="E1604" s="1" t="s">
        <v>38</v>
      </c>
      <c r="F1604" s="5">
        <v>44927.0</v>
      </c>
      <c r="G1604" s="1">
        <v>20.0</v>
      </c>
    </row>
    <row r="1605">
      <c r="A1605" s="1">
        <v>1604.0</v>
      </c>
      <c r="B1605" s="1" t="s">
        <v>2245</v>
      </c>
      <c r="C1605" s="1" t="s">
        <v>49</v>
      </c>
      <c r="D1605" s="1">
        <v>80.0</v>
      </c>
      <c r="E1605" s="1" t="s">
        <v>38</v>
      </c>
      <c r="F1605" s="5">
        <v>44927.0</v>
      </c>
      <c r="G1605" s="1">
        <v>0.0</v>
      </c>
    </row>
    <row r="1606">
      <c r="A1606" s="1">
        <v>1605.0</v>
      </c>
      <c r="B1606" s="1" t="s">
        <v>2246</v>
      </c>
      <c r="C1606" s="1" t="s">
        <v>32</v>
      </c>
      <c r="D1606" s="1">
        <v>120.0</v>
      </c>
      <c r="E1606" s="1" t="s">
        <v>38</v>
      </c>
      <c r="F1606" s="5">
        <v>44927.0</v>
      </c>
      <c r="G1606" s="1">
        <v>5.0</v>
      </c>
    </row>
    <row r="1607">
      <c r="A1607" s="1">
        <v>1606.0</v>
      </c>
      <c r="B1607" s="1" t="s">
        <v>2247</v>
      </c>
      <c r="C1607" s="1" t="s">
        <v>49</v>
      </c>
      <c r="D1607" s="1">
        <v>80.0</v>
      </c>
      <c r="E1607" s="1" t="s">
        <v>38</v>
      </c>
      <c r="F1607" s="5">
        <v>44927.0</v>
      </c>
      <c r="G1607" s="1">
        <v>10.0</v>
      </c>
    </row>
    <row r="1608">
      <c r="A1608" s="1">
        <v>1607.0</v>
      </c>
      <c r="B1608" s="1" t="s">
        <v>2248</v>
      </c>
      <c r="C1608" s="1" t="s">
        <v>32</v>
      </c>
      <c r="D1608" s="1">
        <v>120.0</v>
      </c>
      <c r="E1608" s="1" t="s">
        <v>38</v>
      </c>
      <c r="F1608" s="5">
        <v>44927.0</v>
      </c>
      <c r="G1608" s="1">
        <v>20.0</v>
      </c>
    </row>
    <row r="1609">
      <c r="A1609" s="1">
        <v>1608.0</v>
      </c>
      <c r="B1609" s="1" t="s">
        <v>2249</v>
      </c>
      <c r="C1609" s="1" t="s">
        <v>49</v>
      </c>
      <c r="D1609" s="1">
        <v>80.0</v>
      </c>
      <c r="E1609" s="1" t="s">
        <v>38</v>
      </c>
      <c r="F1609" s="5">
        <v>44927.0</v>
      </c>
      <c r="G1609" s="1">
        <v>0.0</v>
      </c>
    </row>
    <row r="1610">
      <c r="A1610" s="1">
        <v>1609.0</v>
      </c>
      <c r="B1610" s="1" t="s">
        <v>2251</v>
      </c>
      <c r="C1610" s="1" t="s">
        <v>40</v>
      </c>
      <c r="D1610" s="1">
        <v>50.0</v>
      </c>
      <c r="E1610" s="1" t="s">
        <v>38</v>
      </c>
      <c r="F1610" s="5">
        <v>44927.0</v>
      </c>
      <c r="G1610" s="1">
        <v>5.0</v>
      </c>
    </row>
    <row r="1611">
      <c r="A1611" s="1">
        <v>1610.0</v>
      </c>
      <c r="B1611" s="1" t="s">
        <v>2252</v>
      </c>
      <c r="C1611" s="1" t="s">
        <v>32</v>
      </c>
      <c r="D1611" s="1">
        <v>120.0</v>
      </c>
      <c r="E1611" s="1" t="s">
        <v>38</v>
      </c>
      <c r="F1611" s="5">
        <v>44927.0</v>
      </c>
      <c r="G1611" s="1">
        <v>10.0</v>
      </c>
    </row>
    <row r="1612">
      <c r="A1612" s="1">
        <v>1611.0</v>
      </c>
      <c r="B1612" s="1" t="s">
        <v>2253</v>
      </c>
      <c r="C1612" s="1" t="s">
        <v>32</v>
      </c>
      <c r="D1612" s="1">
        <v>120.0</v>
      </c>
      <c r="E1612" s="1" t="s">
        <v>38</v>
      </c>
      <c r="F1612" s="5">
        <v>44927.0</v>
      </c>
      <c r="G1612" s="1">
        <v>20.0</v>
      </c>
    </row>
    <row r="1613">
      <c r="A1613" s="1">
        <v>1612.0</v>
      </c>
      <c r="B1613" s="1" t="s">
        <v>2255</v>
      </c>
      <c r="C1613" s="1" t="s">
        <v>40</v>
      </c>
      <c r="D1613" s="1">
        <v>50.0</v>
      </c>
      <c r="E1613" s="1" t="s">
        <v>38</v>
      </c>
      <c r="F1613" s="5">
        <v>44927.0</v>
      </c>
      <c r="G1613" s="1">
        <v>0.0</v>
      </c>
    </row>
    <row r="1614">
      <c r="A1614" s="1">
        <v>1613.0</v>
      </c>
      <c r="B1614" s="1" t="s">
        <v>2257</v>
      </c>
      <c r="C1614" s="1" t="s">
        <v>37</v>
      </c>
      <c r="D1614" s="1">
        <v>250.0</v>
      </c>
      <c r="E1614" s="1" t="s">
        <v>38</v>
      </c>
      <c r="F1614" s="5">
        <v>44927.0</v>
      </c>
      <c r="G1614" s="1">
        <v>5.0</v>
      </c>
    </row>
    <row r="1615">
      <c r="A1615" s="1">
        <v>1614.0</v>
      </c>
      <c r="B1615" s="1" t="s">
        <v>2259</v>
      </c>
      <c r="C1615" s="1" t="s">
        <v>32</v>
      </c>
      <c r="D1615" s="1">
        <v>120.0</v>
      </c>
      <c r="E1615" s="1" t="s">
        <v>33</v>
      </c>
      <c r="F1615" s="5">
        <v>44927.0</v>
      </c>
      <c r="G1615" s="1">
        <v>10.0</v>
      </c>
    </row>
    <row r="1616">
      <c r="A1616" s="1">
        <v>1615.0</v>
      </c>
      <c r="B1616" s="1" t="s">
        <v>2260</v>
      </c>
      <c r="C1616" s="1" t="s">
        <v>32</v>
      </c>
      <c r="D1616" s="1">
        <v>120.0</v>
      </c>
      <c r="E1616" s="1" t="s">
        <v>38</v>
      </c>
      <c r="F1616" s="5">
        <v>44927.0</v>
      </c>
      <c r="G1616" s="1">
        <v>20.0</v>
      </c>
    </row>
    <row r="1617">
      <c r="A1617" s="1">
        <v>1616.0</v>
      </c>
      <c r="B1617" s="1" t="s">
        <v>2261</v>
      </c>
      <c r="C1617" s="1" t="s">
        <v>49</v>
      </c>
      <c r="D1617" s="1">
        <v>80.0</v>
      </c>
      <c r="E1617" s="1" t="s">
        <v>38</v>
      </c>
      <c r="F1617" s="5">
        <v>44927.0</v>
      </c>
      <c r="G1617" s="1">
        <v>0.0</v>
      </c>
    </row>
    <row r="1618">
      <c r="A1618" s="1">
        <v>1617.0</v>
      </c>
      <c r="B1618" s="1" t="s">
        <v>2262</v>
      </c>
      <c r="C1618" s="1" t="s">
        <v>32</v>
      </c>
      <c r="D1618" s="1">
        <v>120.0</v>
      </c>
      <c r="E1618" s="1" t="s">
        <v>38</v>
      </c>
      <c r="F1618" s="5">
        <v>44927.0</v>
      </c>
      <c r="G1618" s="1">
        <v>5.0</v>
      </c>
    </row>
    <row r="1619">
      <c r="A1619" s="1">
        <v>1618.0</v>
      </c>
      <c r="B1619" s="1" t="s">
        <v>2263</v>
      </c>
      <c r="C1619" s="1" t="s">
        <v>37</v>
      </c>
      <c r="D1619" s="1">
        <v>250.0</v>
      </c>
      <c r="E1619" s="1" t="s">
        <v>38</v>
      </c>
      <c r="F1619" s="5">
        <v>44927.0</v>
      </c>
      <c r="G1619" s="1">
        <v>10.0</v>
      </c>
    </row>
    <row r="1620">
      <c r="A1620" s="1">
        <v>1619.0</v>
      </c>
      <c r="B1620" s="1" t="s">
        <v>2264</v>
      </c>
      <c r="C1620" s="1" t="s">
        <v>32</v>
      </c>
      <c r="D1620" s="1">
        <v>120.0</v>
      </c>
      <c r="E1620" s="1" t="s">
        <v>38</v>
      </c>
      <c r="F1620" s="5">
        <v>44927.0</v>
      </c>
      <c r="G1620" s="1">
        <v>20.0</v>
      </c>
    </row>
    <row r="1621">
      <c r="A1621" s="1">
        <v>1620.0</v>
      </c>
      <c r="B1621" s="1" t="s">
        <v>2265</v>
      </c>
      <c r="C1621" s="1" t="s">
        <v>32</v>
      </c>
      <c r="D1621" s="1">
        <v>120.0</v>
      </c>
      <c r="E1621" s="1" t="s">
        <v>38</v>
      </c>
      <c r="F1621" s="5">
        <v>44927.0</v>
      </c>
      <c r="G1621" s="1">
        <v>0.0</v>
      </c>
    </row>
    <row r="1622">
      <c r="A1622" s="1">
        <v>1621.0</v>
      </c>
      <c r="B1622" s="1" t="s">
        <v>2266</v>
      </c>
      <c r="C1622" s="1" t="s">
        <v>32</v>
      </c>
      <c r="D1622" s="1">
        <v>120.0</v>
      </c>
      <c r="E1622" s="1" t="s">
        <v>38</v>
      </c>
      <c r="F1622" s="5">
        <v>44927.0</v>
      </c>
      <c r="G1622" s="1">
        <v>5.0</v>
      </c>
    </row>
    <row r="1623">
      <c r="A1623" s="1">
        <v>1622.0</v>
      </c>
      <c r="B1623" s="1" t="s">
        <v>2269</v>
      </c>
      <c r="C1623" s="1" t="s">
        <v>32</v>
      </c>
      <c r="D1623" s="1">
        <v>120.0</v>
      </c>
      <c r="E1623" s="1" t="s">
        <v>38</v>
      </c>
      <c r="F1623" s="5">
        <v>44927.0</v>
      </c>
      <c r="G1623" s="1">
        <v>10.0</v>
      </c>
    </row>
    <row r="1624">
      <c r="A1624" s="1">
        <v>1623.0</v>
      </c>
      <c r="B1624" s="1" t="s">
        <v>2271</v>
      </c>
      <c r="C1624" s="1" t="s">
        <v>32</v>
      </c>
      <c r="D1624" s="1">
        <v>120.0</v>
      </c>
      <c r="E1624" s="1" t="s">
        <v>33</v>
      </c>
      <c r="F1624" s="5">
        <v>44927.0</v>
      </c>
      <c r="G1624" s="1">
        <v>20.0</v>
      </c>
    </row>
    <row r="1625">
      <c r="A1625" s="1">
        <v>1624.0</v>
      </c>
      <c r="B1625" s="1" t="s">
        <v>2272</v>
      </c>
      <c r="C1625" s="1" t="s">
        <v>37</v>
      </c>
      <c r="D1625" s="1">
        <v>250.0</v>
      </c>
      <c r="E1625" s="1" t="s">
        <v>38</v>
      </c>
      <c r="F1625" s="5">
        <v>44927.0</v>
      </c>
      <c r="G1625" s="1">
        <v>0.0</v>
      </c>
    </row>
    <row r="1626">
      <c r="A1626" s="1">
        <v>1625.0</v>
      </c>
      <c r="B1626" s="1" t="s">
        <v>2273</v>
      </c>
      <c r="C1626" s="1" t="s">
        <v>37</v>
      </c>
      <c r="D1626" s="1">
        <v>250.0</v>
      </c>
      <c r="E1626" s="1" t="s">
        <v>33</v>
      </c>
      <c r="F1626" s="5">
        <v>44927.0</v>
      </c>
      <c r="G1626" s="1">
        <v>5.0</v>
      </c>
    </row>
    <row r="1627">
      <c r="A1627" s="1">
        <v>1626.0</v>
      </c>
      <c r="B1627" s="1" t="s">
        <v>2274</v>
      </c>
      <c r="C1627" s="1" t="s">
        <v>49</v>
      </c>
      <c r="D1627" s="1">
        <v>80.0</v>
      </c>
      <c r="E1627" s="1" t="s">
        <v>38</v>
      </c>
      <c r="F1627" s="5">
        <v>44927.0</v>
      </c>
      <c r="G1627" s="1">
        <v>10.0</v>
      </c>
    </row>
    <row r="1628">
      <c r="A1628" s="1">
        <v>1627.0</v>
      </c>
      <c r="B1628" s="1" t="s">
        <v>2275</v>
      </c>
      <c r="C1628" s="1" t="s">
        <v>32</v>
      </c>
      <c r="D1628" s="1">
        <v>120.0</v>
      </c>
      <c r="E1628" s="1" t="s">
        <v>45</v>
      </c>
      <c r="F1628" s="5">
        <v>44927.0</v>
      </c>
      <c r="G1628" s="1">
        <v>20.0</v>
      </c>
    </row>
    <row r="1629">
      <c r="A1629" s="1">
        <v>1628.0</v>
      </c>
      <c r="B1629" s="1" t="s">
        <v>2276</v>
      </c>
      <c r="C1629" s="1" t="s">
        <v>32</v>
      </c>
      <c r="D1629" s="1">
        <v>120.0</v>
      </c>
      <c r="E1629" s="1" t="s">
        <v>38</v>
      </c>
      <c r="F1629" s="5">
        <v>44927.0</v>
      </c>
      <c r="G1629" s="1">
        <v>0.0</v>
      </c>
    </row>
    <row r="1630">
      <c r="A1630" s="1">
        <v>1629.0</v>
      </c>
      <c r="B1630" s="1" t="s">
        <v>2277</v>
      </c>
      <c r="C1630" s="1" t="s">
        <v>49</v>
      </c>
      <c r="D1630" s="1">
        <v>80.0</v>
      </c>
      <c r="E1630" s="1" t="s">
        <v>45</v>
      </c>
      <c r="F1630" s="5">
        <v>44927.0</v>
      </c>
      <c r="G1630" s="1">
        <v>5.0</v>
      </c>
    </row>
    <row r="1631">
      <c r="A1631" s="1">
        <v>1630.0</v>
      </c>
      <c r="B1631" s="1" t="s">
        <v>2278</v>
      </c>
      <c r="C1631" s="1" t="s">
        <v>32</v>
      </c>
      <c r="D1631" s="1">
        <v>120.0</v>
      </c>
      <c r="E1631" s="1" t="s">
        <v>45</v>
      </c>
      <c r="F1631" s="5">
        <v>44927.0</v>
      </c>
      <c r="G1631" s="1">
        <v>10.0</v>
      </c>
    </row>
    <row r="1632">
      <c r="A1632" s="1">
        <v>1631.0</v>
      </c>
      <c r="B1632" s="1" t="s">
        <v>2281</v>
      </c>
      <c r="C1632" s="1" t="s">
        <v>32</v>
      </c>
      <c r="D1632" s="1">
        <v>120.0</v>
      </c>
      <c r="E1632" s="1" t="s">
        <v>38</v>
      </c>
      <c r="F1632" s="5">
        <v>44927.0</v>
      </c>
      <c r="G1632" s="1">
        <v>20.0</v>
      </c>
    </row>
    <row r="1633">
      <c r="A1633" s="1">
        <v>1632.0</v>
      </c>
      <c r="B1633" s="1" t="s">
        <v>2284</v>
      </c>
      <c r="C1633" s="1" t="s">
        <v>32</v>
      </c>
      <c r="D1633" s="1">
        <v>120.0</v>
      </c>
      <c r="E1633" s="1" t="s">
        <v>38</v>
      </c>
      <c r="F1633" s="5">
        <v>44927.0</v>
      </c>
      <c r="G1633" s="1">
        <v>0.0</v>
      </c>
    </row>
    <row r="1634">
      <c r="A1634" s="1">
        <v>1633.0</v>
      </c>
      <c r="B1634" s="1" t="s">
        <v>2285</v>
      </c>
      <c r="C1634" s="1" t="s">
        <v>32</v>
      </c>
      <c r="D1634" s="1">
        <v>120.0</v>
      </c>
      <c r="E1634" s="1" t="s">
        <v>45</v>
      </c>
      <c r="F1634" s="5">
        <v>44927.0</v>
      </c>
      <c r="G1634" s="1">
        <v>5.0</v>
      </c>
    </row>
    <row r="1635">
      <c r="A1635" s="1">
        <v>1634.0</v>
      </c>
      <c r="B1635" s="1" t="s">
        <v>2286</v>
      </c>
      <c r="C1635" s="1" t="s">
        <v>32</v>
      </c>
      <c r="D1635" s="1">
        <v>120.0</v>
      </c>
      <c r="E1635" s="1" t="s">
        <v>38</v>
      </c>
      <c r="F1635" s="5">
        <v>44927.0</v>
      </c>
      <c r="G1635" s="1">
        <v>10.0</v>
      </c>
    </row>
    <row r="1636">
      <c r="A1636" s="1">
        <v>1635.0</v>
      </c>
      <c r="B1636" s="1" t="s">
        <v>2287</v>
      </c>
      <c r="C1636" s="1" t="s">
        <v>32</v>
      </c>
      <c r="D1636" s="1">
        <v>120.0</v>
      </c>
      <c r="E1636" s="1" t="s">
        <v>45</v>
      </c>
      <c r="F1636" s="5">
        <v>44927.0</v>
      </c>
      <c r="G1636" s="1">
        <v>20.0</v>
      </c>
    </row>
    <row r="1637">
      <c r="A1637" s="1">
        <v>1636.0</v>
      </c>
      <c r="B1637" s="1" t="s">
        <v>2288</v>
      </c>
      <c r="C1637" s="1" t="s">
        <v>32</v>
      </c>
      <c r="D1637" s="1">
        <v>120.0</v>
      </c>
      <c r="E1637" s="1" t="s">
        <v>38</v>
      </c>
      <c r="F1637" s="5">
        <v>44927.0</v>
      </c>
      <c r="G1637" s="1">
        <v>0.0</v>
      </c>
    </row>
    <row r="1638">
      <c r="A1638" s="1">
        <v>1637.0</v>
      </c>
      <c r="B1638" s="1" t="s">
        <v>2289</v>
      </c>
      <c r="C1638" s="1" t="s">
        <v>32</v>
      </c>
      <c r="D1638" s="1">
        <v>120.0</v>
      </c>
      <c r="E1638" s="1" t="s">
        <v>45</v>
      </c>
      <c r="F1638" s="5">
        <v>44927.0</v>
      </c>
      <c r="G1638" s="1">
        <v>5.0</v>
      </c>
    </row>
    <row r="1639">
      <c r="A1639" s="1">
        <v>1638.0</v>
      </c>
      <c r="B1639" s="1" t="s">
        <v>2290</v>
      </c>
      <c r="C1639" s="1" t="s">
        <v>32</v>
      </c>
      <c r="D1639" s="1">
        <v>120.0</v>
      </c>
      <c r="E1639" s="1" t="s">
        <v>38</v>
      </c>
      <c r="F1639" s="5">
        <v>44927.0</v>
      </c>
      <c r="G1639" s="1">
        <v>10.0</v>
      </c>
    </row>
    <row r="1640">
      <c r="A1640" s="1">
        <v>1639.0</v>
      </c>
      <c r="B1640" s="1" t="s">
        <v>2291</v>
      </c>
      <c r="C1640" s="1" t="s">
        <v>32</v>
      </c>
      <c r="D1640" s="1">
        <v>120.0</v>
      </c>
      <c r="E1640" s="1" t="s">
        <v>38</v>
      </c>
      <c r="F1640" s="5">
        <v>44927.0</v>
      </c>
      <c r="G1640" s="1">
        <v>20.0</v>
      </c>
    </row>
    <row r="1641">
      <c r="A1641" s="1">
        <v>1640.0</v>
      </c>
      <c r="B1641" s="1" t="s">
        <v>2292</v>
      </c>
      <c r="C1641" s="1" t="s">
        <v>40</v>
      </c>
      <c r="D1641" s="1">
        <v>50.0</v>
      </c>
      <c r="E1641" s="1" t="s">
        <v>38</v>
      </c>
      <c r="F1641" s="5">
        <v>44927.0</v>
      </c>
      <c r="G1641" s="1">
        <v>0.0</v>
      </c>
    </row>
    <row r="1642">
      <c r="A1642" s="1">
        <v>1641.0</v>
      </c>
      <c r="B1642" s="1" t="s">
        <v>2294</v>
      </c>
      <c r="C1642" s="1" t="s">
        <v>49</v>
      </c>
      <c r="D1642" s="1">
        <v>80.0</v>
      </c>
      <c r="E1642" s="1" t="s">
        <v>38</v>
      </c>
      <c r="F1642" s="5">
        <v>44927.0</v>
      </c>
      <c r="G1642" s="1">
        <v>5.0</v>
      </c>
    </row>
    <row r="1643">
      <c r="A1643" s="1">
        <v>1642.0</v>
      </c>
      <c r="B1643" s="1" t="s">
        <v>2297</v>
      </c>
      <c r="C1643" s="1" t="s">
        <v>32</v>
      </c>
      <c r="D1643" s="1">
        <v>120.0</v>
      </c>
      <c r="E1643" s="1" t="s">
        <v>38</v>
      </c>
      <c r="F1643" s="5">
        <v>44927.0</v>
      </c>
      <c r="G1643" s="1">
        <v>10.0</v>
      </c>
    </row>
    <row r="1644">
      <c r="A1644" s="1">
        <v>1643.0</v>
      </c>
      <c r="B1644" s="1" t="s">
        <v>2298</v>
      </c>
      <c r="C1644" s="1" t="s">
        <v>49</v>
      </c>
      <c r="D1644" s="1">
        <v>80.0</v>
      </c>
      <c r="E1644" s="1" t="s">
        <v>45</v>
      </c>
      <c r="F1644" s="5">
        <v>44927.0</v>
      </c>
      <c r="G1644" s="1">
        <v>20.0</v>
      </c>
    </row>
    <row r="1645">
      <c r="A1645" s="1">
        <v>1644.0</v>
      </c>
      <c r="B1645" s="1" t="s">
        <v>2299</v>
      </c>
      <c r="C1645" s="1" t="s">
        <v>40</v>
      </c>
      <c r="D1645" s="1">
        <v>50.0</v>
      </c>
      <c r="E1645" s="1" t="s">
        <v>38</v>
      </c>
      <c r="F1645" s="5">
        <v>44927.0</v>
      </c>
      <c r="G1645" s="1">
        <v>0.0</v>
      </c>
    </row>
    <row r="1646">
      <c r="A1646" s="1">
        <v>1645.0</v>
      </c>
      <c r="B1646" s="1" t="s">
        <v>2300</v>
      </c>
      <c r="C1646" s="1" t="s">
        <v>32</v>
      </c>
      <c r="D1646" s="1">
        <v>120.0</v>
      </c>
      <c r="E1646" s="1" t="s">
        <v>38</v>
      </c>
      <c r="F1646" s="5">
        <v>44927.0</v>
      </c>
      <c r="G1646" s="1">
        <v>5.0</v>
      </c>
    </row>
    <row r="1647">
      <c r="A1647" s="1">
        <v>1646.0</v>
      </c>
      <c r="B1647" s="1" t="s">
        <v>2301</v>
      </c>
      <c r="C1647" s="1" t="s">
        <v>49</v>
      </c>
      <c r="D1647" s="1">
        <v>80.0</v>
      </c>
      <c r="E1647" s="1" t="s">
        <v>38</v>
      </c>
      <c r="F1647" s="5">
        <v>44927.0</v>
      </c>
      <c r="G1647" s="1">
        <v>10.0</v>
      </c>
    </row>
    <row r="1648">
      <c r="A1648" s="1">
        <v>1647.0</v>
      </c>
      <c r="B1648" s="1" t="s">
        <v>2302</v>
      </c>
      <c r="C1648" s="1" t="s">
        <v>32</v>
      </c>
      <c r="D1648" s="1">
        <v>120.0</v>
      </c>
      <c r="E1648" s="1" t="s">
        <v>38</v>
      </c>
      <c r="F1648" s="5">
        <v>44927.0</v>
      </c>
      <c r="G1648" s="1">
        <v>20.0</v>
      </c>
    </row>
    <row r="1649">
      <c r="A1649" s="1">
        <v>1648.0</v>
      </c>
      <c r="B1649" s="1" t="s">
        <v>2303</v>
      </c>
      <c r="C1649" s="1" t="s">
        <v>32</v>
      </c>
      <c r="D1649" s="1">
        <v>120.0</v>
      </c>
      <c r="E1649" s="1" t="s">
        <v>38</v>
      </c>
      <c r="F1649" s="5">
        <v>44927.0</v>
      </c>
      <c r="G1649" s="1">
        <v>0.0</v>
      </c>
    </row>
    <row r="1650">
      <c r="A1650" s="1">
        <v>1649.0</v>
      </c>
      <c r="B1650" s="1" t="s">
        <v>2304</v>
      </c>
      <c r="C1650" s="1" t="s">
        <v>32</v>
      </c>
      <c r="D1650" s="1">
        <v>120.0</v>
      </c>
      <c r="E1650" s="1" t="s">
        <v>45</v>
      </c>
      <c r="F1650" s="5">
        <v>44927.0</v>
      </c>
      <c r="G1650" s="1">
        <v>5.0</v>
      </c>
    </row>
    <row r="1651">
      <c r="A1651" s="1">
        <v>1650.0</v>
      </c>
      <c r="B1651" s="1" t="s">
        <v>2305</v>
      </c>
      <c r="C1651" s="1" t="s">
        <v>32</v>
      </c>
      <c r="D1651" s="1">
        <v>120.0</v>
      </c>
      <c r="E1651" s="1" t="s">
        <v>38</v>
      </c>
      <c r="F1651" s="5">
        <v>44927.0</v>
      </c>
      <c r="G1651" s="1">
        <v>10.0</v>
      </c>
    </row>
    <row r="1652">
      <c r="A1652" s="1">
        <v>1651.0</v>
      </c>
      <c r="B1652" s="1" t="s">
        <v>2306</v>
      </c>
      <c r="C1652" s="1" t="s">
        <v>32</v>
      </c>
      <c r="D1652" s="1">
        <v>120.0</v>
      </c>
      <c r="E1652" s="1" t="s">
        <v>38</v>
      </c>
      <c r="F1652" s="5">
        <v>44927.0</v>
      </c>
      <c r="G1652" s="1">
        <v>20.0</v>
      </c>
    </row>
    <row r="1653">
      <c r="A1653" s="1">
        <v>1652.0</v>
      </c>
      <c r="B1653" s="1" t="s">
        <v>2307</v>
      </c>
      <c r="C1653" s="1" t="s">
        <v>32</v>
      </c>
      <c r="D1653" s="1">
        <v>120.0</v>
      </c>
      <c r="E1653" s="1" t="s">
        <v>38</v>
      </c>
      <c r="F1653" s="5">
        <v>44927.0</v>
      </c>
      <c r="G1653" s="1">
        <v>0.0</v>
      </c>
    </row>
    <row r="1654">
      <c r="A1654" s="1">
        <v>1653.0</v>
      </c>
      <c r="B1654" s="1" t="s">
        <v>2308</v>
      </c>
      <c r="C1654" s="1" t="s">
        <v>49</v>
      </c>
      <c r="D1654" s="1">
        <v>80.0</v>
      </c>
      <c r="E1654" s="1" t="s">
        <v>38</v>
      </c>
      <c r="F1654" s="5">
        <v>44927.0</v>
      </c>
      <c r="G1654" s="1">
        <v>5.0</v>
      </c>
    </row>
    <row r="1655">
      <c r="A1655" s="1">
        <v>1654.0</v>
      </c>
      <c r="B1655" s="1" t="s">
        <v>2309</v>
      </c>
      <c r="C1655" s="1" t="s">
        <v>32</v>
      </c>
      <c r="D1655" s="1">
        <v>120.0</v>
      </c>
      <c r="E1655" s="1" t="s">
        <v>38</v>
      </c>
      <c r="F1655" s="5">
        <v>44927.0</v>
      </c>
      <c r="G1655" s="1">
        <v>10.0</v>
      </c>
    </row>
    <row r="1656">
      <c r="A1656" s="1">
        <v>1655.0</v>
      </c>
      <c r="B1656" s="1" t="s">
        <v>2310</v>
      </c>
      <c r="C1656" s="1" t="s">
        <v>37</v>
      </c>
      <c r="D1656" s="1">
        <v>250.0</v>
      </c>
      <c r="E1656" s="1" t="s">
        <v>38</v>
      </c>
      <c r="F1656" s="5">
        <v>44927.0</v>
      </c>
      <c r="G1656" s="1">
        <v>20.0</v>
      </c>
    </row>
    <row r="1657">
      <c r="A1657" s="1">
        <v>1656.0</v>
      </c>
      <c r="B1657" s="1" t="s">
        <v>2312</v>
      </c>
      <c r="C1657" s="1" t="s">
        <v>37</v>
      </c>
      <c r="D1657" s="1">
        <v>250.0</v>
      </c>
      <c r="E1657" s="1" t="s">
        <v>38</v>
      </c>
      <c r="F1657" s="5">
        <v>44927.0</v>
      </c>
      <c r="G1657" s="1">
        <v>0.0</v>
      </c>
    </row>
    <row r="1658">
      <c r="A1658" s="1">
        <v>1657.0</v>
      </c>
      <c r="B1658" s="1" t="s">
        <v>2315</v>
      </c>
      <c r="C1658" s="1" t="s">
        <v>37</v>
      </c>
      <c r="D1658" s="1">
        <v>250.0</v>
      </c>
      <c r="E1658" s="1" t="s">
        <v>38</v>
      </c>
      <c r="F1658" s="5">
        <v>44927.0</v>
      </c>
      <c r="G1658" s="1">
        <v>5.0</v>
      </c>
    </row>
    <row r="1659">
      <c r="A1659" s="1">
        <v>1658.0</v>
      </c>
      <c r="B1659" s="1" t="s">
        <v>2316</v>
      </c>
      <c r="C1659" s="1" t="s">
        <v>49</v>
      </c>
      <c r="D1659" s="1">
        <v>80.0</v>
      </c>
      <c r="E1659" s="1" t="s">
        <v>45</v>
      </c>
      <c r="F1659" s="5">
        <v>44927.0</v>
      </c>
      <c r="G1659" s="1">
        <v>10.0</v>
      </c>
    </row>
    <row r="1660">
      <c r="A1660" s="1">
        <v>1659.0</v>
      </c>
      <c r="B1660" s="1" t="s">
        <v>2317</v>
      </c>
      <c r="C1660" s="1" t="s">
        <v>37</v>
      </c>
      <c r="D1660" s="1">
        <v>250.0</v>
      </c>
      <c r="E1660" s="1" t="s">
        <v>38</v>
      </c>
      <c r="F1660" s="5">
        <v>44927.0</v>
      </c>
      <c r="G1660" s="1">
        <v>20.0</v>
      </c>
    </row>
    <row r="1661">
      <c r="A1661" s="1">
        <v>1660.0</v>
      </c>
      <c r="B1661" s="1" t="s">
        <v>2318</v>
      </c>
      <c r="C1661" s="1" t="s">
        <v>49</v>
      </c>
      <c r="D1661" s="1">
        <v>80.0</v>
      </c>
      <c r="E1661" s="1" t="s">
        <v>38</v>
      </c>
      <c r="F1661" s="5">
        <v>44927.0</v>
      </c>
      <c r="G1661" s="1">
        <v>0.0</v>
      </c>
    </row>
    <row r="1662">
      <c r="A1662" s="1">
        <v>1661.0</v>
      </c>
      <c r="B1662" s="1" t="s">
        <v>2319</v>
      </c>
      <c r="C1662" s="1" t="s">
        <v>40</v>
      </c>
      <c r="D1662" s="1">
        <v>50.0</v>
      </c>
      <c r="E1662" s="1" t="s">
        <v>33</v>
      </c>
      <c r="F1662" s="5">
        <v>44927.0</v>
      </c>
      <c r="G1662" s="1">
        <v>5.0</v>
      </c>
    </row>
    <row r="1663">
      <c r="A1663" s="1">
        <v>1662.0</v>
      </c>
      <c r="B1663" s="1" t="s">
        <v>2320</v>
      </c>
      <c r="C1663" s="1" t="s">
        <v>37</v>
      </c>
      <c r="D1663" s="1">
        <v>250.0</v>
      </c>
      <c r="E1663" s="1" t="s">
        <v>38</v>
      </c>
      <c r="F1663" s="5">
        <v>44927.0</v>
      </c>
      <c r="G1663" s="1">
        <v>10.0</v>
      </c>
    </row>
    <row r="1664">
      <c r="A1664" s="1">
        <v>1663.0</v>
      </c>
      <c r="B1664" s="1" t="s">
        <v>2321</v>
      </c>
      <c r="C1664" s="1" t="s">
        <v>32</v>
      </c>
      <c r="D1664" s="1">
        <v>120.0</v>
      </c>
      <c r="E1664" s="1" t="s">
        <v>38</v>
      </c>
      <c r="F1664" s="5">
        <v>44927.0</v>
      </c>
      <c r="G1664" s="1">
        <v>20.0</v>
      </c>
    </row>
    <row r="1665">
      <c r="A1665" s="1">
        <v>1664.0</v>
      </c>
      <c r="B1665" s="1" t="s">
        <v>2322</v>
      </c>
      <c r="C1665" s="1" t="s">
        <v>32</v>
      </c>
      <c r="D1665" s="1">
        <v>120.0</v>
      </c>
      <c r="E1665" s="1" t="s">
        <v>45</v>
      </c>
      <c r="F1665" s="5">
        <v>44927.0</v>
      </c>
      <c r="G1665" s="1">
        <v>0.0</v>
      </c>
    </row>
    <row r="1666">
      <c r="A1666" s="1">
        <v>1665.0</v>
      </c>
      <c r="B1666" s="1" t="s">
        <v>2323</v>
      </c>
      <c r="C1666" s="1" t="s">
        <v>32</v>
      </c>
      <c r="D1666" s="1">
        <v>120.0</v>
      </c>
      <c r="E1666" s="1" t="s">
        <v>38</v>
      </c>
      <c r="F1666" s="5">
        <v>44927.0</v>
      </c>
      <c r="G1666" s="1">
        <v>5.0</v>
      </c>
    </row>
    <row r="1667">
      <c r="A1667" s="1">
        <v>1666.0</v>
      </c>
      <c r="B1667" s="1" t="s">
        <v>2324</v>
      </c>
      <c r="C1667" s="1" t="s">
        <v>49</v>
      </c>
      <c r="D1667" s="1">
        <v>80.0</v>
      </c>
      <c r="E1667" s="1" t="s">
        <v>38</v>
      </c>
      <c r="F1667" s="5">
        <v>44927.0</v>
      </c>
      <c r="G1667" s="1">
        <v>10.0</v>
      </c>
    </row>
    <row r="1668">
      <c r="A1668" s="1">
        <v>1667.0</v>
      </c>
      <c r="B1668" s="1" t="s">
        <v>2325</v>
      </c>
      <c r="C1668" s="1" t="s">
        <v>32</v>
      </c>
      <c r="D1668" s="1">
        <v>120.0</v>
      </c>
      <c r="E1668" s="1" t="s">
        <v>38</v>
      </c>
      <c r="F1668" s="5">
        <v>44927.0</v>
      </c>
      <c r="G1668" s="1">
        <v>20.0</v>
      </c>
    </row>
    <row r="1669">
      <c r="A1669" s="1">
        <v>1668.0</v>
      </c>
      <c r="B1669" s="1" t="s">
        <v>2326</v>
      </c>
      <c r="C1669" s="1" t="s">
        <v>49</v>
      </c>
      <c r="D1669" s="1">
        <v>80.0</v>
      </c>
      <c r="E1669" s="1" t="s">
        <v>38</v>
      </c>
      <c r="F1669" s="5">
        <v>44927.0</v>
      </c>
      <c r="G1669" s="1">
        <v>0.0</v>
      </c>
    </row>
    <row r="1670">
      <c r="A1670" s="1">
        <v>1669.0</v>
      </c>
      <c r="B1670" s="1" t="s">
        <v>2328</v>
      </c>
      <c r="C1670" s="1" t="s">
        <v>32</v>
      </c>
      <c r="D1670" s="1">
        <v>120.0</v>
      </c>
      <c r="E1670" s="1" t="s">
        <v>38</v>
      </c>
      <c r="F1670" s="5">
        <v>44927.0</v>
      </c>
      <c r="G1670" s="1">
        <v>5.0</v>
      </c>
    </row>
    <row r="1671">
      <c r="A1671" s="1">
        <v>1670.0</v>
      </c>
      <c r="B1671" s="1" t="s">
        <v>2331</v>
      </c>
      <c r="C1671" s="1" t="s">
        <v>32</v>
      </c>
      <c r="D1671" s="1">
        <v>120.0</v>
      </c>
      <c r="E1671" s="1" t="s">
        <v>38</v>
      </c>
      <c r="F1671" s="5">
        <v>44927.0</v>
      </c>
      <c r="G1671" s="1">
        <v>10.0</v>
      </c>
    </row>
    <row r="1672">
      <c r="A1672" s="1">
        <v>1671.0</v>
      </c>
      <c r="B1672" s="1" t="s">
        <v>2332</v>
      </c>
      <c r="C1672" s="1" t="s">
        <v>32</v>
      </c>
      <c r="D1672" s="1">
        <v>120.0</v>
      </c>
      <c r="E1672" s="1" t="s">
        <v>45</v>
      </c>
      <c r="F1672" s="5">
        <v>44927.0</v>
      </c>
      <c r="G1672" s="1">
        <v>20.0</v>
      </c>
    </row>
    <row r="1673">
      <c r="A1673" s="1">
        <v>1672.0</v>
      </c>
      <c r="B1673" s="1" t="s">
        <v>2333</v>
      </c>
      <c r="C1673" s="1" t="s">
        <v>32</v>
      </c>
      <c r="D1673" s="1">
        <v>120.0</v>
      </c>
      <c r="E1673" s="1" t="s">
        <v>38</v>
      </c>
      <c r="F1673" s="5">
        <v>44927.0</v>
      </c>
      <c r="G1673" s="1">
        <v>0.0</v>
      </c>
    </row>
    <row r="1674">
      <c r="A1674" s="1">
        <v>1673.0</v>
      </c>
      <c r="B1674" s="1" t="s">
        <v>2334</v>
      </c>
      <c r="C1674" s="1" t="s">
        <v>32</v>
      </c>
      <c r="D1674" s="1">
        <v>120.0</v>
      </c>
      <c r="E1674" s="1" t="s">
        <v>45</v>
      </c>
      <c r="F1674" s="5">
        <v>44927.0</v>
      </c>
      <c r="G1674" s="1">
        <v>5.0</v>
      </c>
    </row>
    <row r="1675">
      <c r="A1675" s="1">
        <v>1674.0</v>
      </c>
      <c r="B1675" s="1" t="s">
        <v>2335</v>
      </c>
      <c r="C1675" s="1" t="s">
        <v>32</v>
      </c>
      <c r="D1675" s="1">
        <v>120.0</v>
      </c>
      <c r="E1675" s="1" t="s">
        <v>38</v>
      </c>
      <c r="F1675" s="5">
        <v>44927.0</v>
      </c>
      <c r="G1675" s="1">
        <v>10.0</v>
      </c>
    </row>
    <row r="1676">
      <c r="A1676" s="1">
        <v>1675.0</v>
      </c>
      <c r="B1676" s="1" t="s">
        <v>2336</v>
      </c>
      <c r="C1676" s="1" t="s">
        <v>37</v>
      </c>
      <c r="D1676" s="1">
        <v>250.0</v>
      </c>
      <c r="E1676" s="1" t="s">
        <v>38</v>
      </c>
      <c r="F1676" s="5">
        <v>44927.0</v>
      </c>
      <c r="G1676" s="1">
        <v>20.0</v>
      </c>
    </row>
    <row r="1677">
      <c r="A1677" s="1">
        <v>1676.0</v>
      </c>
      <c r="B1677" s="1" t="s">
        <v>2338</v>
      </c>
      <c r="C1677" s="1" t="s">
        <v>40</v>
      </c>
      <c r="D1677" s="1">
        <v>50.0</v>
      </c>
      <c r="E1677" s="1" t="s">
        <v>38</v>
      </c>
      <c r="F1677" s="5">
        <v>44927.0</v>
      </c>
      <c r="G1677" s="1">
        <v>0.0</v>
      </c>
    </row>
    <row r="1678">
      <c r="A1678" s="1">
        <v>1677.0</v>
      </c>
      <c r="B1678" s="1" t="s">
        <v>2339</v>
      </c>
      <c r="C1678" s="1" t="s">
        <v>49</v>
      </c>
      <c r="D1678" s="1">
        <v>80.0</v>
      </c>
      <c r="E1678" s="1" t="s">
        <v>38</v>
      </c>
      <c r="F1678" s="5">
        <v>44927.0</v>
      </c>
      <c r="G1678" s="1">
        <v>5.0</v>
      </c>
    </row>
    <row r="1679">
      <c r="A1679" s="1">
        <v>1678.0</v>
      </c>
      <c r="B1679" s="1" t="s">
        <v>2340</v>
      </c>
      <c r="C1679" s="1" t="s">
        <v>32</v>
      </c>
      <c r="D1679" s="1">
        <v>120.0</v>
      </c>
      <c r="E1679" s="1" t="s">
        <v>33</v>
      </c>
      <c r="F1679" s="5">
        <v>44927.0</v>
      </c>
      <c r="G1679" s="1">
        <v>10.0</v>
      </c>
    </row>
    <row r="1680">
      <c r="A1680" s="1">
        <v>1679.0</v>
      </c>
      <c r="B1680" s="1" t="s">
        <v>2342</v>
      </c>
      <c r="C1680" s="1" t="s">
        <v>49</v>
      </c>
      <c r="D1680" s="1">
        <v>80.0</v>
      </c>
      <c r="E1680" s="1" t="s">
        <v>38</v>
      </c>
      <c r="F1680" s="5">
        <v>44927.0</v>
      </c>
      <c r="G1680" s="1">
        <v>20.0</v>
      </c>
    </row>
    <row r="1681">
      <c r="A1681" s="1">
        <v>1680.0</v>
      </c>
      <c r="B1681" s="1" t="s">
        <v>2344</v>
      </c>
      <c r="C1681" s="1" t="s">
        <v>32</v>
      </c>
      <c r="D1681" s="1">
        <v>120.0</v>
      </c>
      <c r="E1681" s="1" t="s">
        <v>38</v>
      </c>
      <c r="F1681" s="5">
        <v>44927.0</v>
      </c>
      <c r="G1681" s="1">
        <v>0.0</v>
      </c>
    </row>
    <row r="1682">
      <c r="A1682" s="1">
        <v>1681.0</v>
      </c>
      <c r="B1682" s="1" t="s">
        <v>2347</v>
      </c>
      <c r="C1682" s="1" t="s">
        <v>37</v>
      </c>
      <c r="D1682" s="1">
        <v>250.0</v>
      </c>
      <c r="E1682" s="1" t="s">
        <v>38</v>
      </c>
      <c r="F1682" s="5">
        <v>44927.0</v>
      </c>
      <c r="G1682" s="1">
        <v>5.0</v>
      </c>
    </row>
    <row r="1683">
      <c r="A1683" s="1">
        <v>1682.0</v>
      </c>
      <c r="B1683" s="1" t="s">
        <v>2348</v>
      </c>
      <c r="C1683" s="1" t="s">
        <v>32</v>
      </c>
      <c r="D1683" s="1">
        <v>120.0</v>
      </c>
      <c r="E1683" s="1" t="s">
        <v>38</v>
      </c>
      <c r="F1683" s="5">
        <v>44927.0</v>
      </c>
      <c r="G1683" s="1">
        <v>10.0</v>
      </c>
    </row>
    <row r="1684">
      <c r="A1684" s="1">
        <v>1683.0</v>
      </c>
      <c r="B1684" s="1" t="s">
        <v>2349</v>
      </c>
      <c r="C1684" s="1" t="s">
        <v>49</v>
      </c>
      <c r="D1684" s="1">
        <v>80.0</v>
      </c>
      <c r="E1684" s="1" t="s">
        <v>45</v>
      </c>
      <c r="F1684" s="5">
        <v>44927.0</v>
      </c>
      <c r="G1684" s="1">
        <v>20.0</v>
      </c>
    </row>
    <row r="1685">
      <c r="A1685" s="1">
        <v>1684.0</v>
      </c>
      <c r="B1685" s="1" t="s">
        <v>2350</v>
      </c>
      <c r="C1685" s="1" t="s">
        <v>32</v>
      </c>
      <c r="D1685" s="1">
        <v>120.0</v>
      </c>
      <c r="E1685" s="1" t="s">
        <v>33</v>
      </c>
      <c r="F1685" s="5">
        <v>44927.0</v>
      </c>
      <c r="G1685" s="1">
        <v>0.0</v>
      </c>
    </row>
    <row r="1686">
      <c r="A1686" s="1">
        <v>1685.0</v>
      </c>
      <c r="B1686" s="1" t="s">
        <v>2351</v>
      </c>
      <c r="C1686" s="1" t="s">
        <v>32</v>
      </c>
      <c r="D1686" s="1">
        <v>120.0</v>
      </c>
      <c r="E1686" s="1" t="s">
        <v>38</v>
      </c>
      <c r="F1686" s="5">
        <v>44927.0</v>
      </c>
      <c r="G1686" s="1">
        <v>5.0</v>
      </c>
    </row>
    <row r="1687">
      <c r="A1687" s="1">
        <v>1686.0</v>
      </c>
      <c r="B1687" s="1" t="s">
        <v>2352</v>
      </c>
      <c r="C1687" s="1" t="s">
        <v>32</v>
      </c>
      <c r="D1687" s="1">
        <v>120.0</v>
      </c>
      <c r="E1687" s="1" t="s">
        <v>38</v>
      </c>
      <c r="F1687" s="5">
        <v>44927.0</v>
      </c>
      <c r="G1687" s="1">
        <v>10.0</v>
      </c>
    </row>
    <row r="1688">
      <c r="A1688" s="1">
        <v>1687.0</v>
      </c>
      <c r="B1688" s="1" t="s">
        <v>2353</v>
      </c>
      <c r="C1688" s="1" t="s">
        <v>32</v>
      </c>
      <c r="D1688" s="1">
        <v>120.0</v>
      </c>
      <c r="E1688" s="1" t="s">
        <v>38</v>
      </c>
      <c r="F1688" s="5">
        <v>44927.0</v>
      </c>
      <c r="G1688" s="1">
        <v>20.0</v>
      </c>
    </row>
    <row r="1689">
      <c r="A1689" s="1">
        <v>1688.0</v>
      </c>
      <c r="B1689" s="1" t="s">
        <v>2355</v>
      </c>
      <c r="C1689" s="1" t="s">
        <v>32</v>
      </c>
      <c r="D1689" s="1">
        <v>120.0</v>
      </c>
      <c r="E1689" s="1" t="s">
        <v>38</v>
      </c>
      <c r="F1689" s="5">
        <v>44927.0</v>
      </c>
      <c r="G1689" s="1">
        <v>0.0</v>
      </c>
    </row>
    <row r="1690">
      <c r="A1690" s="1">
        <v>1689.0</v>
      </c>
      <c r="B1690" s="1" t="s">
        <v>2357</v>
      </c>
      <c r="C1690" s="1" t="s">
        <v>37</v>
      </c>
      <c r="D1690" s="1">
        <v>250.0</v>
      </c>
      <c r="E1690" s="1" t="s">
        <v>33</v>
      </c>
      <c r="F1690" s="5">
        <v>44927.0</v>
      </c>
      <c r="G1690" s="1">
        <v>5.0</v>
      </c>
    </row>
    <row r="1691">
      <c r="A1691" s="1">
        <v>1690.0</v>
      </c>
      <c r="B1691" s="1" t="s">
        <v>2358</v>
      </c>
      <c r="C1691" s="1" t="s">
        <v>32</v>
      </c>
      <c r="D1691" s="1">
        <v>120.0</v>
      </c>
      <c r="E1691" s="1" t="s">
        <v>38</v>
      </c>
      <c r="F1691" s="5">
        <v>44927.0</v>
      </c>
      <c r="G1691" s="1">
        <v>10.0</v>
      </c>
    </row>
    <row r="1692">
      <c r="A1692" s="1">
        <v>1691.0</v>
      </c>
      <c r="B1692" s="1" t="s">
        <v>2359</v>
      </c>
      <c r="C1692" s="1" t="s">
        <v>40</v>
      </c>
      <c r="D1692" s="1">
        <v>50.0</v>
      </c>
      <c r="E1692" s="1" t="s">
        <v>38</v>
      </c>
      <c r="F1692" s="5">
        <v>44927.0</v>
      </c>
      <c r="G1692" s="1">
        <v>20.0</v>
      </c>
    </row>
    <row r="1693">
      <c r="A1693" s="1">
        <v>1692.0</v>
      </c>
      <c r="B1693" s="1" t="s">
        <v>2361</v>
      </c>
      <c r="C1693" s="1" t="s">
        <v>49</v>
      </c>
      <c r="D1693" s="1">
        <v>80.0</v>
      </c>
      <c r="E1693" s="1" t="s">
        <v>38</v>
      </c>
      <c r="F1693" s="5">
        <v>44927.0</v>
      </c>
      <c r="G1693" s="1">
        <v>0.0</v>
      </c>
    </row>
    <row r="1694">
      <c r="A1694" s="1">
        <v>1693.0</v>
      </c>
      <c r="B1694" s="1" t="s">
        <v>2363</v>
      </c>
      <c r="C1694" s="1" t="s">
        <v>32</v>
      </c>
      <c r="D1694" s="1">
        <v>120.0</v>
      </c>
      <c r="E1694" s="1" t="s">
        <v>38</v>
      </c>
      <c r="F1694" s="5">
        <v>44927.0</v>
      </c>
      <c r="G1694" s="1">
        <v>5.0</v>
      </c>
    </row>
    <row r="1695">
      <c r="A1695" s="1">
        <v>1694.0</v>
      </c>
      <c r="B1695" s="1" t="s">
        <v>2366</v>
      </c>
      <c r="C1695" s="1" t="s">
        <v>32</v>
      </c>
      <c r="D1695" s="1">
        <v>120.0</v>
      </c>
      <c r="E1695" s="1" t="s">
        <v>38</v>
      </c>
      <c r="F1695" s="5">
        <v>44927.0</v>
      </c>
      <c r="G1695" s="1">
        <v>10.0</v>
      </c>
    </row>
    <row r="1696">
      <c r="A1696" s="1">
        <v>1695.0</v>
      </c>
      <c r="B1696" s="1" t="s">
        <v>2368</v>
      </c>
      <c r="C1696" s="1" t="s">
        <v>49</v>
      </c>
      <c r="D1696" s="1">
        <v>80.0</v>
      </c>
      <c r="E1696" s="1" t="s">
        <v>38</v>
      </c>
      <c r="F1696" s="5">
        <v>44927.0</v>
      </c>
      <c r="G1696" s="1">
        <v>20.0</v>
      </c>
    </row>
    <row r="1697">
      <c r="A1697" s="1">
        <v>1696.0</v>
      </c>
      <c r="B1697" s="1" t="s">
        <v>2369</v>
      </c>
      <c r="C1697" s="1" t="s">
        <v>32</v>
      </c>
      <c r="D1697" s="1">
        <v>120.0</v>
      </c>
      <c r="E1697" s="1" t="s">
        <v>38</v>
      </c>
      <c r="F1697" s="5">
        <v>44927.0</v>
      </c>
      <c r="G1697" s="1">
        <v>0.0</v>
      </c>
    </row>
    <row r="1698">
      <c r="A1698" s="1">
        <v>1697.0</v>
      </c>
      <c r="B1698" s="1" t="s">
        <v>2370</v>
      </c>
      <c r="C1698" s="1" t="s">
        <v>40</v>
      </c>
      <c r="D1698" s="1">
        <v>50.0</v>
      </c>
      <c r="E1698" s="1" t="s">
        <v>38</v>
      </c>
      <c r="F1698" s="5">
        <v>44927.0</v>
      </c>
      <c r="G1698" s="1">
        <v>5.0</v>
      </c>
    </row>
    <row r="1699">
      <c r="A1699" s="1">
        <v>1698.0</v>
      </c>
      <c r="B1699" s="1" t="s">
        <v>2371</v>
      </c>
      <c r="C1699" s="1" t="s">
        <v>32</v>
      </c>
      <c r="D1699" s="1">
        <v>120.0</v>
      </c>
      <c r="E1699" s="1" t="s">
        <v>38</v>
      </c>
      <c r="F1699" s="5">
        <v>44927.0</v>
      </c>
      <c r="G1699" s="1">
        <v>10.0</v>
      </c>
    </row>
    <row r="1700">
      <c r="A1700" s="1">
        <v>1699.0</v>
      </c>
      <c r="B1700" s="1" t="s">
        <v>2372</v>
      </c>
      <c r="C1700" s="1" t="s">
        <v>32</v>
      </c>
      <c r="D1700" s="1">
        <v>120.0</v>
      </c>
      <c r="E1700" s="1" t="s">
        <v>38</v>
      </c>
      <c r="F1700" s="5">
        <v>44927.0</v>
      </c>
      <c r="G1700" s="1">
        <v>20.0</v>
      </c>
    </row>
    <row r="1701">
      <c r="A1701" s="1">
        <v>1700.0</v>
      </c>
      <c r="B1701" s="1" t="s">
        <v>2373</v>
      </c>
      <c r="C1701" s="1" t="s">
        <v>37</v>
      </c>
      <c r="D1701" s="1">
        <v>250.0</v>
      </c>
      <c r="E1701" s="1" t="s">
        <v>38</v>
      </c>
      <c r="F1701" s="5">
        <v>44927.0</v>
      </c>
      <c r="G1701" s="1">
        <v>0.0</v>
      </c>
    </row>
    <row r="1702">
      <c r="A1702" s="1">
        <v>1701.0</v>
      </c>
      <c r="B1702" s="1" t="s">
        <v>2374</v>
      </c>
      <c r="C1702" s="1" t="s">
        <v>32</v>
      </c>
      <c r="D1702" s="1">
        <v>120.0</v>
      </c>
      <c r="E1702" s="1" t="s">
        <v>38</v>
      </c>
      <c r="F1702" s="5">
        <v>44927.0</v>
      </c>
      <c r="G1702" s="1">
        <v>5.0</v>
      </c>
    </row>
    <row r="1703">
      <c r="A1703" s="1">
        <v>1702.0</v>
      </c>
      <c r="B1703" s="1" t="s">
        <v>2376</v>
      </c>
      <c r="C1703" s="1" t="s">
        <v>49</v>
      </c>
      <c r="D1703" s="1">
        <v>80.0</v>
      </c>
      <c r="E1703" s="1" t="s">
        <v>33</v>
      </c>
      <c r="F1703" s="5">
        <v>44927.0</v>
      </c>
      <c r="G1703" s="1">
        <v>10.0</v>
      </c>
    </row>
    <row r="1704">
      <c r="A1704" s="1">
        <v>1703.0</v>
      </c>
      <c r="B1704" s="1" t="s">
        <v>2377</v>
      </c>
      <c r="C1704" s="1" t="s">
        <v>40</v>
      </c>
      <c r="D1704" s="1">
        <v>50.0</v>
      </c>
      <c r="E1704" s="1" t="s">
        <v>38</v>
      </c>
      <c r="F1704" s="5">
        <v>44927.0</v>
      </c>
      <c r="G1704" s="1">
        <v>20.0</v>
      </c>
    </row>
    <row r="1705">
      <c r="A1705" s="1">
        <v>1704.0</v>
      </c>
      <c r="B1705" s="1" t="s">
        <v>2378</v>
      </c>
      <c r="C1705" s="1" t="s">
        <v>32</v>
      </c>
      <c r="D1705" s="1">
        <v>120.0</v>
      </c>
      <c r="E1705" s="1" t="s">
        <v>38</v>
      </c>
      <c r="F1705" s="5">
        <v>44927.0</v>
      </c>
      <c r="G1705" s="1">
        <v>0.0</v>
      </c>
    </row>
    <row r="1706">
      <c r="A1706" s="1">
        <v>1705.0</v>
      </c>
      <c r="B1706" s="1" t="s">
        <v>2381</v>
      </c>
      <c r="C1706" s="1" t="s">
        <v>32</v>
      </c>
      <c r="D1706" s="1">
        <v>120.0</v>
      </c>
      <c r="E1706" s="1" t="s">
        <v>38</v>
      </c>
      <c r="F1706" s="5">
        <v>44927.0</v>
      </c>
      <c r="G1706" s="1">
        <v>5.0</v>
      </c>
    </row>
    <row r="1707">
      <c r="A1707" s="1">
        <v>1706.0</v>
      </c>
      <c r="B1707" s="1" t="s">
        <v>2383</v>
      </c>
      <c r="C1707" s="1" t="s">
        <v>32</v>
      </c>
      <c r="D1707" s="1">
        <v>120.0</v>
      </c>
      <c r="E1707" s="1" t="s">
        <v>38</v>
      </c>
      <c r="F1707" s="5">
        <v>44927.0</v>
      </c>
      <c r="G1707" s="1">
        <v>10.0</v>
      </c>
    </row>
    <row r="1708">
      <c r="A1708" s="1">
        <v>1707.0</v>
      </c>
      <c r="B1708" s="1" t="s">
        <v>2386</v>
      </c>
      <c r="C1708" s="1" t="s">
        <v>32</v>
      </c>
      <c r="D1708" s="1">
        <v>120.0</v>
      </c>
      <c r="E1708" s="1" t="s">
        <v>38</v>
      </c>
      <c r="F1708" s="5">
        <v>44927.0</v>
      </c>
      <c r="G1708" s="1">
        <v>20.0</v>
      </c>
    </row>
    <row r="1709">
      <c r="A1709" s="1">
        <v>1708.0</v>
      </c>
      <c r="B1709" s="1" t="s">
        <v>2387</v>
      </c>
      <c r="C1709" s="1" t="s">
        <v>32</v>
      </c>
      <c r="D1709" s="1">
        <v>120.0</v>
      </c>
      <c r="E1709" s="1" t="s">
        <v>38</v>
      </c>
      <c r="F1709" s="5">
        <v>44927.0</v>
      </c>
      <c r="G1709" s="1">
        <v>0.0</v>
      </c>
    </row>
    <row r="1710">
      <c r="A1710" s="1">
        <v>1709.0</v>
      </c>
      <c r="B1710" s="1" t="s">
        <v>2389</v>
      </c>
      <c r="C1710" s="1" t="s">
        <v>49</v>
      </c>
      <c r="D1710" s="1">
        <v>80.0</v>
      </c>
      <c r="E1710" s="1" t="s">
        <v>38</v>
      </c>
      <c r="F1710" s="5">
        <v>44927.0</v>
      </c>
      <c r="G1710" s="1">
        <v>5.0</v>
      </c>
    </row>
    <row r="1711">
      <c r="A1711" s="1">
        <v>1710.0</v>
      </c>
      <c r="B1711" s="1" t="s">
        <v>2391</v>
      </c>
      <c r="C1711" s="1" t="s">
        <v>40</v>
      </c>
      <c r="D1711" s="1">
        <v>50.0</v>
      </c>
      <c r="E1711" s="1" t="s">
        <v>38</v>
      </c>
      <c r="F1711" s="5">
        <v>44927.0</v>
      </c>
      <c r="G1711" s="1">
        <v>10.0</v>
      </c>
    </row>
    <row r="1712">
      <c r="A1712" s="1">
        <v>1711.0</v>
      </c>
      <c r="B1712" s="1" t="s">
        <v>2392</v>
      </c>
      <c r="C1712" s="1" t="s">
        <v>37</v>
      </c>
      <c r="D1712" s="1">
        <v>250.0</v>
      </c>
      <c r="E1712" s="1" t="s">
        <v>38</v>
      </c>
      <c r="F1712" s="5">
        <v>44927.0</v>
      </c>
      <c r="G1712" s="1">
        <v>20.0</v>
      </c>
    </row>
    <row r="1713">
      <c r="A1713" s="1">
        <v>1712.0</v>
      </c>
      <c r="B1713" s="1" t="s">
        <v>2393</v>
      </c>
      <c r="C1713" s="1" t="s">
        <v>32</v>
      </c>
      <c r="D1713" s="1">
        <v>120.0</v>
      </c>
      <c r="E1713" s="1" t="s">
        <v>38</v>
      </c>
      <c r="F1713" s="5">
        <v>44927.0</v>
      </c>
      <c r="G1713" s="1">
        <v>0.0</v>
      </c>
    </row>
    <row r="1714">
      <c r="A1714" s="1">
        <v>1713.0</v>
      </c>
      <c r="B1714" s="1" t="s">
        <v>2394</v>
      </c>
      <c r="C1714" s="1" t="s">
        <v>32</v>
      </c>
      <c r="D1714" s="1">
        <v>120.0</v>
      </c>
      <c r="E1714" s="1" t="s">
        <v>38</v>
      </c>
      <c r="F1714" s="5">
        <v>44927.0</v>
      </c>
      <c r="G1714" s="1">
        <v>5.0</v>
      </c>
    </row>
    <row r="1715">
      <c r="A1715" s="1">
        <v>1714.0</v>
      </c>
      <c r="B1715" s="1" t="s">
        <v>2395</v>
      </c>
      <c r="C1715" s="1" t="s">
        <v>32</v>
      </c>
      <c r="D1715" s="1">
        <v>120.0</v>
      </c>
      <c r="E1715" s="1" t="s">
        <v>33</v>
      </c>
      <c r="F1715" s="5">
        <v>44927.0</v>
      </c>
      <c r="G1715" s="1">
        <v>10.0</v>
      </c>
    </row>
    <row r="1716">
      <c r="A1716" s="1">
        <v>1715.0</v>
      </c>
      <c r="B1716" s="1" t="s">
        <v>2396</v>
      </c>
      <c r="C1716" s="1" t="s">
        <v>49</v>
      </c>
      <c r="D1716" s="1">
        <v>80.0</v>
      </c>
      <c r="E1716" s="1" t="s">
        <v>38</v>
      </c>
      <c r="F1716" s="5">
        <v>44927.0</v>
      </c>
      <c r="G1716" s="1">
        <v>20.0</v>
      </c>
    </row>
    <row r="1717">
      <c r="A1717" s="1">
        <v>1716.0</v>
      </c>
      <c r="B1717" s="1" t="s">
        <v>2397</v>
      </c>
      <c r="C1717" s="1" t="s">
        <v>37</v>
      </c>
      <c r="D1717" s="1">
        <v>250.0</v>
      </c>
      <c r="E1717" s="1" t="s">
        <v>38</v>
      </c>
      <c r="F1717" s="5">
        <v>44927.0</v>
      </c>
      <c r="G1717" s="1">
        <v>0.0</v>
      </c>
    </row>
    <row r="1718">
      <c r="A1718" s="1">
        <v>1717.0</v>
      </c>
      <c r="B1718" s="1" t="s">
        <v>2398</v>
      </c>
      <c r="C1718" s="1" t="s">
        <v>49</v>
      </c>
      <c r="D1718" s="1">
        <v>80.0</v>
      </c>
      <c r="E1718" s="1" t="s">
        <v>38</v>
      </c>
      <c r="F1718" s="5">
        <v>44927.0</v>
      </c>
      <c r="G1718" s="1">
        <v>5.0</v>
      </c>
    </row>
    <row r="1719">
      <c r="A1719" s="1">
        <v>1718.0</v>
      </c>
      <c r="B1719" s="1" t="s">
        <v>2399</v>
      </c>
      <c r="C1719" s="1" t="s">
        <v>32</v>
      </c>
      <c r="D1719" s="1">
        <v>120.0</v>
      </c>
      <c r="E1719" s="1" t="s">
        <v>38</v>
      </c>
      <c r="F1719" s="5">
        <v>44927.0</v>
      </c>
      <c r="G1719" s="1">
        <v>10.0</v>
      </c>
    </row>
    <row r="1720">
      <c r="A1720" s="1">
        <v>1719.0</v>
      </c>
      <c r="B1720" s="1" t="s">
        <v>2401</v>
      </c>
      <c r="C1720" s="1" t="s">
        <v>49</v>
      </c>
      <c r="D1720" s="1">
        <v>80.0</v>
      </c>
      <c r="E1720" s="1" t="s">
        <v>45</v>
      </c>
      <c r="F1720" s="5">
        <v>44927.0</v>
      </c>
      <c r="G1720" s="1">
        <v>20.0</v>
      </c>
    </row>
    <row r="1721">
      <c r="A1721" s="1">
        <v>1720.0</v>
      </c>
      <c r="B1721" s="1" t="s">
        <v>2403</v>
      </c>
      <c r="C1721" s="1" t="s">
        <v>49</v>
      </c>
      <c r="D1721" s="1">
        <v>80.0</v>
      </c>
      <c r="E1721" s="1" t="s">
        <v>45</v>
      </c>
      <c r="F1721" s="5">
        <v>44927.0</v>
      </c>
      <c r="G1721" s="1">
        <v>0.0</v>
      </c>
    </row>
    <row r="1722">
      <c r="A1722" s="1">
        <v>1721.0</v>
      </c>
      <c r="B1722" s="1" t="s">
        <v>2404</v>
      </c>
      <c r="C1722" s="1" t="s">
        <v>32</v>
      </c>
      <c r="D1722" s="1">
        <v>120.0</v>
      </c>
      <c r="E1722" s="1" t="s">
        <v>38</v>
      </c>
      <c r="F1722" s="5">
        <v>44927.0</v>
      </c>
      <c r="G1722" s="1">
        <v>5.0</v>
      </c>
    </row>
    <row r="1723">
      <c r="A1723" s="1">
        <v>1722.0</v>
      </c>
      <c r="B1723" s="1" t="s">
        <v>2405</v>
      </c>
      <c r="C1723" s="1" t="s">
        <v>32</v>
      </c>
      <c r="D1723" s="1">
        <v>120.0</v>
      </c>
      <c r="E1723" s="1" t="s">
        <v>45</v>
      </c>
      <c r="F1723" s="5">
        <v>44927.0</v>
      </c>
      <c r="G1723" s="1">
        <v>10.0</v>
      </c>
    </row>
    <row r="1724">
      <c r="A1724" s="1">
        <v>1723.0</v>
      </c>
      <c r="B1724" s="1" t="s">
        <v>2406</v>
      </c>
      <c r="C1724" s="1" t="s">
        <v>37</v>
      </c>
      <c r="D1724" s="1">
        <v>250.0</v>
      </c>
      <c r="E1724" s="1" t="s">
        <v>38</v>
      </c>
      <c r="F1724" s="5">
        <v>44927.0</v>
      </c>
      <c r="G1724" s="1">
        <v>20.0</v>
      </c>
    </row>
    <row r="1725">
      <c r="A1725" s="1">
        <v>1724.0</v>
      </c>
      <c r="B1725" s="1" t="s">
        <v>2407</v>
      </c>
      <c r="C1725" s="1" t="s">
        <v>49</v>
      </c>
      <c r="D1725" s="1">
        <v>80.0</v>
      </c>
      <c r="E1725" s="1" t="s">
        <v>33</v>
      </c>
      <c r="F1725" s="5">
        <v>44927.0</v>
      </c>
      <c r="G1725" s="1">
        <v>0.0</v>
      </c>
    </row>
    <row r="1726">
      <c r="A1726" s="1">
        <v>1725.0</v>
      </c>
      <c r="B1726" s="1" t="s">
        <v>2408</v>
      </c>
      <c r="C1726" s="1" t="s">
        <v>37</v>
      </c>
      <c r="D1726" s="1">
        <v>250.0</v>
      </c>
      <c r="E1726" s="1" t="s">
        <v>38</v>
      </c>
      <c r="F1726" s="5">
        <v>44927.0</v>
      </c>
      <c r="G1726" s="1">
        <v>5.0</v>
      </c>
    </row>
    <row r="1727">
      <c r="A1727" s="1">
        <v>1726.0</v>
      </c>
      <c r="B1727" s="1" t="s">
        <v>2409</v>
      </c>
      <c r="C1727" s="1" t="s">
        <v>40</v>
      </c>
      <c r="D1727" s="1">
        <v>50.0</v>
      </c>
      <c r="E1727" s="1" t="s">
        <v>38</v>
      </c>
      <c r="F1727" s="5">
        <v>44927.0</v>
      </c>
      <c r="G1727" s="1">
        <v>10.0</v>
      </c>
    </row>
    <row r="1728">
      <c r="A1728" s="1">
        <v>1727.0</v>
      </c>
      <c r="B1728" s="1" t="s">
        <v>2410</v>
      </c>
      <c r="C1728" s="1" t="s">
        <v>32</v>
      </c>
      <c r="D1728" s="1">
        <v>120.0</v>
      </c>
      <c r="E1728" s="1" t="s">
        <v>38</v>
      </c>
      <c r="F1728" s="5">
        <v>44927.0</v>
      </c>
      <c r="G1728" s="1">
        <v>20.0</v>
      </c>
    </row>
    <row r="1729">
      <c r="A1729" s="1">
        <v>1728.0</v>
      </c>
      <c r="B1729" s="1" t="s">
        <v>2411</v>
      </c>
      <c r="C1729" s="1" t="s">
        <v>32</v>
      </c>
      <c r="D1729" s="1">
        <v>120.0</v>
      </c>
      <c r="E1729" s="1" t="s">
        <v>45</v>
      </c>
      <c r="F1729" s="5">
        <v>44927.0</v>
      </c>
      <c r="G1729" s="1">
        <v>0.0</v>
      </c>
    </row>
    <row r="1730">
      <c r="A1730" s="1">
        <v>1729.0</v>
      </c>
      <c r="B1730" s="1" t="s">
        <v>2412</v>
      </c>
      <c r="C1730" s="1" t="s">
        <v>32</v>
      </c>
      <c r="D1730" s="1">
        <v>120.0</v>
      </c>
      <c r="E1730" s="1" t="s">
        <v>45</v>
      </c>
      <c r="F1730" s="5">
        <v>44927.0</v>
      </c>
      <c r="G1730" s="1">
        <v>5.0</v>
      </c>
    </row>
    <row r="1731">
      <c r="A1731" s="1">
        <v>1730.0</v>
      </c>
      <c r="B1731" s="1" t="s">
        <v>2413</v>
      </c>
      <c r="C1731" s="1" t="s">
        <v>37</v>
      </c>
      <c r="D1731" s="1">
        <v>250.0</v>
      </c>
      <c r="E1731" s="1" t="s">
        <v>33</v>
      </c>
      <c r="F1731" s="5">
        <v>44927.0</v>
      </c>
      <c r="G1731" s="1">
        <v>10.0</v>
      </c>
    </row>
    <row r="1732">
      <c r="A1732" s="1">
        <v>1731.0</v>
      </c>
      <c r="B1732" s="1" t="s">
        <v>2414</v>
      </c>
      <c r="C1732" s="1" t="s">
        <v>32</v>
      </c>
      <c r="D1732" s="1">
        <v>120.0</v>
      </c>
      <c r="E1732" s="1" t="s">
        <v>38</v>
      </c>
      <c r="F1732" s="5">
        <v>44927.0</v>
      </c>
      <c r="G1732" s="1">
        <v>20.0</v>
      </c>
    </row>
    <row r="1733">
      <c r="A1733" s="1">
        <v>1732.0</v>
      </c>
      <c r="B1733" s="1" t="s">
        <v>2418</v>
      </c>
      <c r="C1733" s="1" t="s">
        <v>32</v>
      </c>
      <c r="D1733" s="1">
        <v>120.0</v>
      </c>
      <c r="E1733" s="1" t="s">
        <v>45</v>
      </c>
      <c r="F1733" s="5">
        <v>44927.0</v>
      </c>
      <c r="G1733" s="1">
        <v>0.0</v>
      </c>
    </row>
    <row r="1734">
      <c r="A1734" s="1">
        <v>1733.0</v>
      </c>
      <c r="B1734" s="1" t="s">
        <v>2419</v>
      </c>
      <c r="C1734" s="1" t="s">
        <v>32</v>
      </c>
      <c r="D1734" s="1">
        <v>120.0</v>
      </c>
      <c r="E1734" s="1" t="s">
        <v>38</v>
      </c>
      <c r="F1734" s="5">
        <v>44927.0</v>
      </c>
      <c r="G1734" s="1">
        <v>5.0</v>
      </c>
    </row>
    <row r="1735">
      <c r="A1735" s="1">
        <v>1734.0</v>
      </c>
      <c r="B1735" s="1" t="s">
        <v>2420</v>
      </c>
      <c r="C1735" s="1" t="s">
        <v>37</v>
      </c>
      <c r="D1735" s="1">
        <v>250.0</v>
      </c>
      <c r="E1735" s="1" t="s">
        <v>33</v>
      </c>
      <c r="F1735" s="5">
        <v>44927.0</v>
      </c>
      <c r="G1735" s="1">
        <v>10.0</v>
      </c>
    </row>
    <row r="1736">
      <c r="A1736" s="1">
        <v>1735.0</v>
      </c>
      <c r="B1736" s="1" t="s">
        <v>2421</v>
      </c>
      <c r="C1736" s="1" t="s">
        <v>37</v>
      </c>
      <c r="D1736" s="1">
        <v>250.0</v>
      </c>
      <c r="E1736" s="1" t="s">
        <v>38</v>
      </c>
      <c r="F1736" s="5">
        <v>44927.0</v>
      </c>
      <c r="G1736" s="1">
        <v>20.0</v>
      </c>
    </row>
    <row r="1737">
      <c r="A1737" s="1">
        <v>1736.0</v>
      </c>
      <c r="B1737" s="1" t="s">
        <v>2422</v>
      </c>
      <c r="C1737" s="1" t="s">
        <v>32</v>
      </c>
      <c r="D1737" s="1">
        <v>120.0</v>
      </c>
      <c r="E1737" s="1" t="s">
        <v>45</v>
      </c>
      <c r="F1737" s="5">
        <v>44927.0</v>
      </c>
      <c r="G1737" s="1">
        <v>0.0</v>
      </c>
    </row>
    <row r="1738">
      <c r="A1738" s="1">
        <v>1737.0</v>
      </c>
      <c r="B1738" s="1" t="s">
        <v>2423</v>
      </c>
      <c r="C1738" s="1" t="s">
        <v>40</v>
      </c>
      <c r="D1738" s="1">
        <v>50.0</v>
      </c>
      <c r="E1738" s="1" t="s">
        <v>38</v>
      </c>
      <c r="F1738" s="5">
        <v>44927.0</v>
      </c>
      <c r="G1738" s="1">
        <v>5.0</v>
      </c>
    </row>
    <row r="1739">
      <c r="A1739" s="1">
        <v>1738.0</v>
      </c>
      <c r="B1739" s="1" t="s">
        <v>2424</v>
      </c>
      <c r="C1739" s="1" t="s">
        <v>32</v>
      </c>
      <c r="D1739" s="1">
        <v>120.0</v>
      </c>
      <c r="E1739" s="1" t="s">
        <v>38</v>
      </c>
      <c r="F1739" s="5">
        <v>44927.0</v>
      </c>
      <c r="G1739" s="1">
        <v>10.0</v>
      </c>
    </row>
    <row r="1740">
      <c r="A1740" s="1">
        <v>1739.0</v>
      </c>
      <c r="B1740" s="1" t="s">
        <v>2426</v>
      </c>
      <c r="C1740" s="1" t="s">
        <v>37</v>
      </c>
      <c r="D1740" s="1">
        <v>250.0</v>
      </c>
      <c r="E1740" s="1" t="s">
        <v>45</v>
      </c>
      <c r="F1740" s="5">
        <v>44927.0</v>
      </c>
      <c r="G1740" s="1">
        <v>20.0</v>
      </c>
    </row>
    <row r="1741">
      <c r="A1741" s="1">
        <v>1740.0</v>
      </c>
      <c r="B1741" s="1" t="s">
        <v>2429</v>
      </c>
      <c r="C1741" s="1" t="s">
        <v>49</v>
      </c>
      <c r="D1741" s="1">
        <v>80.0</v>
      </c>
      <c r="E1741" s="1" t="s">
        <v>38</v>
      </c>
      <c r="F1741" s="5">
        <v>44927.0</v>
      </c>
      <c r="G1741" s="1">
        <v>0.0</v>
      </c>
    </row>
    <row r="1742">
      <c r="A1742" s="1">
        <v>1741.0</v>
      </c>
      <c r="B1742" s="1" t="s">
        <v>2430</v>
      </c>
      <c r="C1742" s="1" t="s">
        <v>40</v>
      </c>
      <c r="D1742" s="1">
        <v>50.0</v>
      </c>
      <c r="E1742" s="1" t="s">
        <v>33</v>
      </c>
      <c r="F1742" s="5">
        <v>44927.0</v>
      </c>
      <c r="G1742" s="1">
        <v>5.0</v>
      </c>
    </row>
    <row r="1743">
      <c r="A1743" s="1">
        <v>1742.0</v>
      </c>
      <c r="B1743" s="1" t="s">
        <v>2431</v>
      </c>
      <c r="C1743" s="1" t="s">
        <v>32</v>
      </c>
      <c r="D1743" s="1">
        <v>120.0</v>
      </c>
      <c r="E1743" s="1" t="s">
        <v>38</v>
      </c>
      <c r="F1743" s="5">
        <v>44927.0</v>
      </c>
      <c r="G1743" s="1">
        <v>10.0</v>
      </c>
    </row>
    <row r="1744">
      <c r="A1744" s="1">
        <v>1743.0</v>
      </c>
      <c r="B1744" s="1" t="s">
        <v>2432</v>
      </c>
      <c r="C1744" s="1" t="s">
        <v>32</v>
      </c>
      <c r="D1744" s="1">
        <v>120.0</v>
      </c>
      <c r="E1744" s="1" t="s">
        <v>45</v>
      </c>
      <c r="F1744" s="5">
        <v>44927.0</v>
      </c>
      <c r="G1744" s="1">
        <v>20.0</v>
      </c>
    </row>
    <row r="1745">
      <c r="A1745" s="1">
        <v>1744.0</v>
      </c>
      <c r="B1745" s="1" t="s">
        <v>2433</v>
      </c>
      <c r="C1745" s="1" t="s">
        <v>40</v>
      </c>
      <c r="D1745" s="1">
        <v>50.0</v>
      </c>
      <c r="E1745" s="1" t="s">
        <v>38</v>
      </c>
      <c r="F1745" s="5">
        <v>44927.0</v>
      </c>
      <c r="G1745" s="1">
        <v>0.0</v>
      </c>
    </row>
    <row r="1746">
      <c r="A1746" s="1">
        <v>1745.0</v>
      </c>
      <c r="B1746" s="1" t="s">
        <v>2434</v>
      </c>
      <c r="C1746" s="1" t="s">
        <v>32</v>
      </c>
      <c r="D1746" s="1">
        <v>120.0</v>
      </c>
      <c r="E1746" s="1" t="s">
        <v>38</v>
      </c>
      <c r="F1746" s="5">
        <v>44927.0</v>
      </c>
      <c r="G1746" s="1">
        <v>5.0</v>
      </c>
    </row>
    <row r="1747">
      <c r="A1747" s="1">
        <v>1746.0</v>
      </c>
      <c r="B1747" s="1" t="s">
        <v>2435</v>
      </c>
      <c r="C1747" s="1" t="s">
        <v>32</v>
      </c>
      <c r="D1747" s="1">
        <v>120.0</v>
      </c>
      <c r="E1747" s="1" t="s">
        <v>38</v>
      </c>
      <c r="F1747" s="5">
        <v>44927.0</v>
      </c>
      <c r="G1747" s="1">
        <v>10.0</v>
      </c>
    </row>
    <row r="1748">
      <c r="A1748" s="1">
        <v>1747.0</v>
      </c>
      <c r="B1748" s="1" t="s">
        <v>2436</v>
      </c>
      <c r="C1748" s="1" t="s">
        <v>32</v>
      </c>
      <c r="D1748" s="1">
        <v>120.0</v>
      </c>
      <c r="E1748" s="1" t="s">
        <v>38</v>
      </c>
      <c r="F1748" s="5">
        <v>44927.0</v>
      </c>
      <c r="G1748" s="1">
        <v>20.0</v>
      </c>
    </row>
    <row r="1749">
      <c r="A1749" s="1">
        <v>1748.0</v>
      </c>
      <c r="B1749" s="1" t="s">
        <v>2437</v>
      </c>
      <c r="C1749" s="1" t="s">
        <v>37</v>
      </c>
      <c r="D1749" s="1">
        <v>250.0</v>
      </c>
      <c r="E1749" s="1" t="s">
        <v>38</v>
      </c>
      <c r="F1749" s="5">
        <v>44927.0</v>
      </c>
      <c r="G1749" s="1">
        <v>0.0</v>
      </c>
    </row>
    <row r="1750">
      <c r="A1750" s="1">
        <v>1749.0</v>
      </c>
      <c r="B1750" s="1" t="s">
        <v>2438</v>
      </c>
      <c r="C1750" s="1" t="s">
        <v>32</v>
      </c>
      <c r="D1750" s="1">
        <v>120.0</v>
      </c>
      <c r="E1750" s="1" t="s">
        <v>38</v>
      </c>
      <c r="F1750" s="5">
        <v>44927.0</v>
      </c>
      <c r="G1750" s="1">
        <v>5.0</v>
      </c>
    </row>
    <row r="1751">
      <c r="A1751" s="1">
        <v>1750.0</v>
      </c>
      <c r="B1751" s="1" t="s">
        <v>2439</v>
      </c>
      <c r="C1751" s="1" t="s">
        <v>32</v>
      </c>
      <c r="D1751" s="1">
        <v>120.0</v>
      </c>
      <c r="E1751" s="1" t="s">
        <v>33</v>
      </c>
      <c r="F1751" s="5">
        <v>44927.0</v>
      </c>
      <c r="G1751" s="1">
        <v>10.0</v>
      </c>
    </row>
    <row r="1752">
      <c r="A1752" s="1">
        <v>1751.0</v>
      </c>
      <c r="B1752" s="1" t="s">
        <v>2440</v>
      </c>
      <c r="C1752" s="1" t="s">
        <v>32</v>
      </c>
      <c r="D1752" s="1">
        <v>120.0</v>
      </c>
      <c r="E1752" s="1" t="s">
        <v>38</v>
      </c>
      <c r="F1752" s="5">
        <v>44927.0</v>
      </c>
      <c r="G1752" s="1">
        <v>20.0</v>
      </c>
    </row>
    <row r="1753">
      <c r="A1753" s="1">
        <v>1752.0</v>
      </c>
      <c r="B1753" s="1" t="s">
        <v>2441</v>
      </c>
      <c r="C1753" s="1" t="s">
        <v>40</v>
      </c>
      <c r="D1753" s="1">
        <v>50.0</v>
      </c>
      <c r="E1753" s="1" t="s">
        <v>38</v>
      </c>
      <c r="F1753" s="5">
        <v>44927.0</v>
      </c>
      <c r="G1753" s="1">
        <v>0.0</v>
      </c>
    </row>
    <row r="1754">
      <c r="A1754" s="1">
        <v>1753.0</v>
      </c>
      <c r="B1754" s="1" t="s">
        <v>2442</v>
      </c>
      <c r="C1754" s="1" t="s">
        <v>32</v>
      </c>
      <c r="D1754" s="1">
        <v>120.0</v>
      </c>
      <c r="E1754" s="1" t="s">
        <v>38</v>
      </c>
      <c r="F1754" s="5">
        <v>44927.0</v>
      </c>
      <c r="G1754" s="1">
        <v>5.0</v>
      </c>
    </row>
    <row r="1755">
      <c r="A1755" s="1">
        <v>1754.0</v>
      </c>
      <c r="B1755" s="1" t="s">
        <v>2443</v>
      </c>
      <c r="C1755" s="1" t="s">
        <v>49</v>
      </c>
      <c r="D1755" s="1">
        <v>80.0</v>
      </c>
      <c r="E1755" s="1" t="s">
        <v>38</v>
      </c>
      <c r="F1755" s="5">
        <v>44927.0</v>
      </c>
      <c r="G1755" s="1">
        <v>10.0</v>
      </c>
    </row>
    <row r="1756">
      <c r="A1756" s="1">
        <v>1755.0</v>
      </c>
      <c r="B1756" s="1" t="s">
        <v>2444</v>
      </c>
      <c r="C1756" s="1" t="s">
        <v>32</v>
      </c>
      <c r="D1756" s="1">
        <v>120.0</v>
      </c>
      <c r="E1756" s="1" t="s">
        <v>38</v>
      </c>
      <c r="F1756" s="5">
        <v>44927.0</v>
      </c>
      <c r="G1756" s="1">
        <v>20.0</v>
      </c>
    </row>
    <row r="1757">
      <c r="A1757" s="1">
        <v>1756.0</v>
      </c>
      <c r="B1757" s="1" t="s">
        <v>2445</v>
      </c>
      <c r="C1757" s="1" t="s">
        <v>49</v>
      </c>
      <c r="D1757" s="1">
        <v>80.0</v>
      </c>
      <c r="E1757" s="1" t="s">
        <v>38</v>
      </c>
      <c r="F1757" s="5">
        <v>44927.0</v>
      </c>
      <c r="G1757" s="1">
        <v>0.0</v>
      </c>
    </row>
    <row r="1758">
      <c r="A1758" s="1">
        <v>1757.0</v>
      </c>
      <c r="B1758" s="1" t="s">
        <v>2449</v>
      </c>
      <c r="C1758" s="1" t="s">
        <v>37</v>
      </c>
      <c r="D1758" s="1">
        <v>250.0</v>
      </c>
      <c r="E1758" s="1" t="s">
        <v>38</v>
      </c>
      <c r="F1758" s="5">
        <v>44927.0</v>
      </c>
      <c r="G1758" s="1">
        <v>5.0</v>
      </c>
    </row>
    <row r="1759">
      <c r="A1759" s="1">
        <v>1758.0</v>
      </c>
      <c r="B1759" s="1" t="s">
        <v>2450</v>
      </c>
      <c r="C1759" s="1" t="s">
        <v>32</v>
      </c>
      <c r="D1759" s="1">
        <v>120.0</v>
      </c>
      <c r="E1759" s="1" t="s">
        <v>33</v>
      </c>
      <c r="F1759" s="5">
        <v>44927.0</v>
      </c>
      <c r="G1759" s="1">
        <v>10.0</v>
      </c>
    </row>
    <row r="1760">
      <c r="A1760" s="1">
        <v>1759.0</v>
      </c>
      <c r="B1760" s="1" t="s">
        <v>2451</v>
      </c>
      <c r="C1760" s="1" t="s">
        <v>49</v>
      </c>
      <c r="D1760" s="1">
        <v>80.0</v>
      </c>
      <c r="E1760" s="1" t="s">
        <v>38</v>
      </c>
      <c r="F1760" s="5">
        <v>44927.0</v>
      </c>
      <c r="G1760" s="1">
        <v>20.0</v>
      </c>
    </row>
    <row r="1761">
      <c r="A1761" s="1">
        <v>1760.0</v>
      </c>
      <c r="B1761" s="1" t="s">
        <v>2452</v>
      </c>
      <c r="C1761" s="1" t="s">
        <v>49</v>
      </c>
      <c r="D1761" s="1">
        <v>80.0</v>
      </c>
      <c r="E1761" s="1" t="s">
        <v>38</v>
      </c>
      <c r="F1761" s="5">
        <v>44927.0</v>
      </c>
      <c r="G1761" s="1">
        <v>0.0</v>
      </c>
    </row>
    <row r="1762">
      <c r="A1762" s="1">
        <v>1761.0</v>
      </c>
      <c r="B1762" s="1" t="s">
        <v>2453</v>
      </c>
      <c r="C1762" s="1" t="s">
        <v>32</v>
      </c>
      <c r="D1762" s="1">
        <v>120.0</v>
      </c>
      <c r="E1762" s="1" t="s">
        <v>33</v>
      </c>
      <c r="F1762" s="5">
        <v>44927.0</v>
      </c>
      <c r="G1762" s="1">
        <v>5.0</v>
      </c>
    </row>
    <row r="1763">
      <c r="A1763" s="1">
        <v>1762.0</v>
      </c>
      <c r="B1763" s="1" t="s">
        <v>2454</v>
      </c>
      <c r="C1763" s="1" t="s">
        <v>32</v>
      </c>
      <c r="D1763" s="1">
        <v>120.0</v>
      </c>
      <c r="E1763" s="1" t="s">
        <v>38</v>
      </c>
      <c r="F1763" s="5">
        <v>44927.0</v>
      </c>
      <c r="G1763" s="1">
        <v>10.0</v>
      </c>
    </row>
    <row r="1764">
      <c r="A1764" s="1">
        <v>1763.0</v>
      </c>
      <c r="B1764" s="1" t="s">
        <v>2455</v>
      </c>
      <c r="C1764" s="1" t="s">
        <v>37</v>
      </c>
      <c r="D1764" s="1">
        <v>250.0</v>
      </c>
      <c r="E1764" s="1" t="s">
        <v>38</v>
      </c>
      <c r="F1764" s="5">
        <v>44927.0</v>
      </c>
      <c r="G1764" s="1">
        <v>20.0</v>
      </c>
    </row>
    <row r="1765">
      <c r="A1765" s="1">
        <v>1764.0</v>
      </c>
      <c r="B1765" s="1" t="s">
        <v>2456</v>
      </c>
      <c r="C1765" s="1" t="s">
        <v>49</v>
      </c>
      <c r="D1765" s="1">
        <v>80.0</v>
      </c>
      <c r="E1765" s="1" t="s">
        <v>33</v>
      </c>
      <c r="F1765" s="5">
        <v>44927.0</v>
      </c>
      <c r="G1765" s="1">
        <v>0.0</v>
      </c>
    </row>
    <row r="1766">
      <c r="A1766" s="1">
        <v>1765.0</v>
      </c>
      <c r="B1766" s="1" t="s">
        <v>2457</v>
      </c>
      <c r="C1766" s="1" t="s">
        <v>32</v>
      </c>
      <c r="D1766" s="1">
        <v>120.0</v>
      </c>
      <c r="E1766" s="1" t="s">
        <v>38</v>
      </c>
      <c r="F1766" s="5">
        <v>44927.0</v>
      </c>
      <c r="G1766" s="1">
        <v>5.0</v>
      </c>
    </row>
    <row r="1767">
      <c r="A1767" s="1">
        <v>1766.0</v>
      </c>
      <c r="B1767" s="1" t="s">
        <v>2458</v>
      </c>
      <c r="C1767" s="1" t="s">
        <v>49</v>
      </c>
      <c r="D1767" s="1">
        <v>80.0</v>
      </c>
      <c r="E1767" s="1" t="s">
        <v>38</v>
      </c>
      <c r="F1767" s="5">
        <v>44927.0</v>
      </c>
      <c r="G1767" s="1">
        <v>10.0</v>
      </c>
    </row>
    <row r="1768">
      <c r="A1768" s="1">
        <v>1767.0</v>
      </c>
      <c r="B1768" s="1" t="s">
        <v>2459</v>
      </c>
      <c r="C1768" s="1" t="s">
        <v>37</v>
      </c>
      <c r="D1768" s="1">
        <v>250.0</v>
      </c>
      <c r="E1768" s="1" t="s">
        <v>38</v>
      </c>
      <c r="F1768" s="5">
        <v>44927.0</v>
      </c>
      <c r="G1768" s="1">
        <v>20.0</v>
      </c>
    </row>
    <row r="1769">
      <c r="A1769" s="1">
        <v>1768.0</v>
      </c>
      <c r="B1769" s="1" t="s">
        <v>2461</v>
      </c>
      <c r="C1769" s="1" t="s">
        <v>32</v>
      </c>
      <c r="D1769" s="1">
        <v>120.0</v>
      </c>
      <c r="E1769" s="1" t="s">
        <v>38</v>
      </c>
      <c r="F1769" s="5">
        <v>44927.0</v>
      </c>
      <c r="G1769" s="1">
        <v>0.0</v>
      </c>
    </row>
    <row r="1770">
      <c r="A1770" s="1">
        <v>1769.0</v>
      </c>
      <c r="B1770" s="1" t="s">
        <v>2463</v>
      </c>
      <c r="C1770" s="1" t="s">
        <v>32</v>
      </c>
      <c r="D1770" s="1">
        <v>120.0</v>
      </c>
      <c r="E1770" s="1" t="s">
        <v>45</v>
      </c>
      <c r="F1770" s="5">
        <v>44927.0</v>
      </c>
      <c r="G1770" s="1">
        <v>5.0</v>
      </c>
    </row>
    <row r="1771">
      <c r="A1771" s="1">
        <v>1770.0</v>
      </c>
      <c r="B1771" s="1" t="s">
        <v>2464</v>
      </c>
      <c r="C1771" s="1" t="s">
        <v>32</v>
      </c>
      <c r="D1771" s="1">
        <v>120.0</v>
      </c>
      <c r="E1771" s="1" t="s">
        <v>33</v>
      </c>
      <c r="F1771" s="5">
        <v>44927.0</v>
      </c>
      <c r="G1771" s="1">
        <v>10.0</v>
      </c>
    </row>
    <row r="1772">
      <c r="A1772" s="1">
        <v>1771.0</v>
      </c>
      <c r="B1772" s="1" t="s">
        <v>2465</v>
      </c>
      <c r="C1772" s="1" t="s">
        <v>32</v>
      </c>
      <c r="D1772" s="1">
        <v>120.0</v>
      </c>
      <c r="E1772" s="1" t="s">
        <v>38</v>
      </c>
      <c r="F1772" s="5">
        <v>44927.0</v>
      </c>
      <c r="G1772" s="1">
        <v>20.0</v>
      </c>
    </row>
    <row r="1773">
      <c r="A1773" s="1">
        <v>1772.0</v>
      </c>
      <c r="B1773" s="1" t="s">
        <v>2466</v>
      </c>
      <c r="C1773" s="1" t="s">
        <v>32</v>
      </c>
      <c r="D1773" s="1">
        <v>120.0</v>
      </c>
      <c r="E1773" s="1" t="s">
        <v>38</v>
      </c>
      <c r="F1773" s="5">
        <v>44927.0</v>
      </c>
      <c r="G1773" s="1">
        <v>0.0</v>
      </c>
    </row>
    <row r="1774">
      <c r="A1774" s="1">
        <v>1773.0</v>
      </c>
      <c r="B1774" s="1" t="s">
        <v>2467</v>
      </c>
      <c r="C1774" s="1" t="s">
        <v>32</v>
      </c>
      <c r="D1774" s="1">
        <v>120.0</v>
      </c>
      <c r="E1774" s="1" t="s">
        <v>38</v>
      </c>
      <c r="F1774" s="5">
        <v>44927.0</v>
      </c>
      <c r="G1774" s="1">
        <v>5.0</v>
      </c>
    </row>
    <row r="1775">
      <c r="A1775" s="1">
        <v>1774.0</v>
      </c>
      <c r="B1775" s="1" t="s">
        <v>2468</v>
      </c>
      <c r="C1775" s="1" t="s">
        <v>32</v>
      </c>
      <c r="D1775" s="1">
        <v>120.0</v>
      </c>
      <c r="E1775" s="1" t="s">
        <v>33</v>
      </c>
      <c r="F1775" s="5">
        <v>44927.0</v>
      </c>
      <c r="G1775" s="1">
        <v>10.0</v>
      </c>
    </row>
    <row r="1776">
      <c r="A1776" s="1">
        <v>1775.0</v>
      </c>
      <c r="B1776" s="1" t="s">
        <v>2469</v>
      </c>
      <c r="C1776" s="1" t="s">
        <v>32</v>
      </c>
      <c r="D1776" s="1">
        <v>120.0</v>
      </c>
      <c r="E1776" s="1" t="s">
        <v>38</v>
      </c>
      <c r="F1776" s="5">
        <v>44927.0</v>
      </c>
      <c r="G1776" s="1">
        <v>20.0</v>
      </c>
    </row>
    <row r="1777">
      <c r="A1777" s="1">
        <v>1776.0</v>
      </c>
      <c r="B1777" s="1" t="s">
        <v>2470</v>
      </c>
      <c r="C1777" s="1" t="s">
        <v>37</v>
      </c>
      <c r="D1777" s="1">
        <v>250.0</v>
      </c>
      <c r="E1777" s="1" t="s">
        <v>38</v>
      </c>
      <c r="F1777" s="5">
        <v>44927.0</v>
      </c>
      <c r="G1777" s="1">
        <v>0.0</v>
      </c>
    </row>
    <row r="1778">
      <c r="A1778" s="1">
        <v>1777.0</v>
      </c>
      <c r="B1778" s="1" t="s">
        <v>2471</v>
      </c>
      <c r="C1778" s="1" t="s">
        <v>37</v>
      </c>
      <c r="D1778" s="1">
        <v>250.0</v>
      </c>
      <c r="E1778" s="1" t="s">
        <v>45</v>
      </c>
      <c r="F1778" s="5">
        <v>44927.0</v>
      </c>
      <c r="G1778" s="1">
        <v>5.0</v>
      </c>
    </row>
    <row r="1779">
      <c r="A1779" s="1">
        <v>1778.0</v>
      </c>
      <c r="B1779" s="1" t="s">
        <v>2472</v>
      </c>
      <c r="C1779" s="1" t="s">
        <v>32</v>
      </c>
      <c r="D1779" s="1">
        <v>120.0</v>
      </c>
      <c r="E1779" s="1" t="s">
        <v>38</v>
      </c>
      <c r="F1779" s="5">
        <v>44927.0</v>
      </c>
      <c r="G1779" s="1">
        <v>10.0</v>
      </c>
    </row>
    <row r="1780">
      <c r="A1780" s="1">
        <v>1779.0</v>
      </c>
      <c r="B1780" s="1" t="s">
        <v>2475</v>
      </c>
      <c r="C1780" s="1" t="s">
        <v>49</v>
      </c>
      <c r="D1780" s="1">
        <v>80.0</v>
      </c>
      <c r="E1780" s="1" t="s">
        <v>38</v>
      </c>
      <c r="F1780" s="5">
        <v>44927.0</v>
      </c>
      <c r="G1780" s="1">
        <v>20.0</v>
      </c>
    </row>
    <row r="1781">
      <c r="A1781" s="1">
        <v>1780.0</v>
      </c>
      <c r="B1781" s="1" t="s">
        <v>2476</v>
      </c>
      <c r="C1781" s="1" t="s">
        <v>32</v>
      </c>
      <c r="D1781" s="1">
        <v>120.0</v>
      </c>
      <c r="E1781" s="1" t="s">
        <v>38</v>
      </c>
      <c r="F1781" s="5">
        <v>44927.0</v>
      </c>
      <c r="G1781" s="1">
        <v>0.0</v>
      </c>
    </row>
    <row r="1782">
      <c r="A1782" s="1">
        <v>1781.0</v>
      </c>
      <c r="B1782" s="1" t="s">
        <v>2477</v>
      </c>
      <c r="C1782" s="1" t="s">
        <v>32</v>
      </c>
      <c r="D1782" s="1">
        <v>120.0</v>
      </c>
      <c r="E1782" s="1" t="s">
        <v>45</v>
      </c>
      <c r="F1782" s="5">
        <v>44927.0</v>
      </c>
      <c r="G1782" s="1">
        <v>5.0</v>
      </c>
    </row>
    <row r="1783">
      <c r="A1783" s="1">
        <v>1782.0</v>
      </c>
      <c r="B1783" s="1" t="s">
        <v>2478</v>
      </c>
      <c r="C1783" s="1" t="s">
        <v>32</v>
      </c>
      <c r="D1783" s="1">
        <v>120.0</v>
      </c>
      <c r="E1783" s="1" t="s">
        <v>38</v>
      </c>
      <c r="F1783" s="5">
        <v>44927.0</v>
      </c>
      <c r="G1783" s="1">
        <v>10.0</v>
      </c>
    </row>
    <row r="1784">
      <c r="A1784" s="1">
        <v>1783.0</v>
      </c>
      <c r="B1784" s="1" t="s">
        <v>2479</v>
      </c>
      <c r="C1784" s="1" t="s">
        <v>37</v>
      </c>
      <c r="D1784" s="1">
        <v>250.0</v>
      </c>
      <c r="E1784" s="1" t="s">
        <v>38</v>
      </c>
      <c r="F1784" s="5">
        <v>44927.0</v>
      </c>
      <c r="G1784" s="1">
        <v>20.0</v>
      </c>
    </row>
    <row r="1785">
      <c r="A1785" s="1">
        <v>1784.0</v>
      </c>
      <c r="B1785" s="1" t="s">
        <v>2480</v>
      </c>
      <c r="C1785" s="1" t="s">
        <v>32</v>
      </c>
      <c r="D1785" s="1">
        <v>120.0</v>
      </c>
      <c r="E1785" s="1" t="s">
        <v>38</v>
      </c>
      <c r="F1785" s="5">
        <v>44927.0</v>
      </c>
      <c r="G1785" s="1">
        <v>0.0</v>
      </c>
    </row>
    <row r="1786">
      <c r="A1786" s="1">
        <v>1785.0</v>
      </c>
      <c r="B1786" s="1" t="s">
        <v>2481</v>
      </c>
      <c r="C1786" s="1" t="s">
        <v>49</v>
      </c>
      <c r="D1786" s="1">
        <v>80.0</v>
      </c>
      <c r="E1786" s="1" t="s">
        <v>38</v>
      </c>
      <c r="F1786" s="5">
        <v>44927.0</v>
      </c>
      <c r="G1786" s="1">
        <v>5.0</v>
      </c>
    </row>
    <row r="1787">
      <c r="A1787" s="1">
        <v>1786.0</v>
      </c>
      <c r="B1787" s="1" t="s">
        <v>2482</v>
      </c>
      <c r="C1787" s="1" t="s">
        <v>49</v>
      </c>
      <c r="D1787" s="1">
        <v>80.0</v>
      </c>
      <c r="E1787" s="1" t="s">
        <v>38</v>
      </c>
      <c r="F1787" s="5">
        <v>44927.0</v>
      </c>
      <c r="G1787" s="1">
        <v>10.0</v>
      </c>
    </row>
    <row r="1788">
      <c r="A1788" s="1">
        <v>1787.0</v>
      </c>
      <c r="B1788" s="1" t="s">
        <v>2484</v>
      </c>
      <c r="C1788" s="1" t="s">
        <v>32</v>
      </c>
      <c r="D1788" s="1">
        <v>120.0</v>
      </c>
      <c r="E1788" s="1" t="s">
        <v>38</v>
      </c>
      <c r="F1788" s="5">
        <v>44927.0</v>
      </c>
      <c r="G1788" s="1">
        <v>20.0</v>
      </c>
    </row>
    <row r="1789">
      <c r="A1789" s="1">
        <v>1788.0</v>
      </c>
      <c r="B1789" s="1" t="s">
        <v>2487</v>
      </c>
      <c r="C1789" s="1" t="s">
        <v>40</v>
      </c>
      <c r="D1789" s="1">
        <v>50.0</v>
      </c>
      <c r="E1789" s="1" t="s">
        <v>38</v>
      </c>
      <c r="F1789" s="5">
        <v>44927.0</v>
      </c>
      <c r="G1789" s="1">
        <v>0.0</v>
      </c>
    </row>
    <row r="1790">
      <c r="A1790" s="1">
        <v>1789.0</v>
      </c>
      <c r="B1790" s="1" t="s">
        <v>2488</v>
      </c>
      <c r="C1790" s="1" t="s">
        <v>40</v>
      </c>
      <c r="D1790" s="1">
        <v>50.0</v>
      </c>
      <c r="E1790" s="1" t="s">
        <v>33</v>
      </c>
      <c r="F1790" s="5">
        <v>44927.0</v>
      </c>
      <c r="G1790" s="1">
        <v>5.0</v>
      </c>
    </row>
    <row r="1791">
      <c r="A1791" s="1">
        <v>1790.0</v>
      </c>
      <c r="B1791" s="1" t="s">
        <v>2489</v>
      </c>
      <c r="C1791" s="1" t="s">
        <v>32</v>
      </c>
      <c r="D1791" s="1">
        <v>120.0</v>
      </c>
      <c r="E1791" s="1" t="s">
        <v>38</v>
      </c>
      <c r="F1791" s="5">
        <v>44927.0</v>
      </c>
      <c r="G1791" s="1">
        <v>10.0</v>
      </c>
    </row>
    <row r="1792">
      <c r="A1792" s="1">
        <v>1791.0</v>
      </c>
      <c r="B1792" s="1" t="s">
        <v>2490</v>
      </c>
      <c r="C1792" s="1" t="s">
        <v>32</v>
      </c>
      <c r="D1792" s="1">
        <v>120.0</v>
      </c>
      <c r="E1792" s="1" t="s">
        <v>38</v>
      </c>
      <c r="F1792" s="5">
        <v>44927.0</v>
      </c>
      <c r="G1792" s="1">
        <v>20.0</v>
      </c>
    </row>
    <row r="1793">
      <c r="A1793" s="1">
        <v>1792.0</v>
      </c>
      <c r="B1793" s="1" t="s">
        <v>2491</v>
      </c>
      <c r="C1793" s="1" t="s">
        <v>32</v>
      </c>
      <c r="D1793" s="1">
        <v>120.0</v>
      </c>
      <c r="E1793" s="1" t="s">
        <v>45</v>
      </c>
      <c r="F1793" s="5">
        <v>44927.0</v>
      </c>
      <c r="G1793" s="1">
        <v>0.0</v>
      </c>
    </row>
    <row r="1794">
      <c r="A1794" s="1">
        <v>1793.0</v>
      </c>
      <c r="B1794" s="1" t="s">
        <v>2492</v>
      </c>
      <c r="C1794" s="1" t="s">
        <v>40</v>
      </c>
      <c r="D1794" s="1">
        <v>50.0</v>
      </c>
      <c r="E1794" s="1" t="s">
        <v>38</v>
      </c>
      <c r="F1794" s="5">
        <v>44927.0</v>
      </c>
      <c r="G1794" s="1">
        <v>5.0</v>
      </c>
    </row>
    <row r="1795">
      <c r="A1795" s="1">
        <v>1794.0</v>
      </c>
      <c r="B1795" s="1" t="s">
        <v>2493</v>
      </c>
      <c r="C1795" s="1" t="s">
        <v>49</v>
      </c>
      <c r="D1795" s="1">
        <v>80.0</v>
      </c>
      <c r="E1795" s="1" t="s">
        <v>38</v>
      </c>
      <c r="F1795" s="5">
        <v>44927.0</v>
      </c>
      <c r="G1795" s="1">
        <v>10.0</v>
      </c>
    </row>
    <row r="1796">
      <c r="A1796" s="1">
        <v>1795.0</v>
      </c>
      <c r="B1796" s="1" t="s">
        <v>2498</v>
      </c>
      <c r="C1796" s="1" t="s">
        <v>40</v>
      </c>
      <c r="D1796" s="1">
        <v>50.0</v>
      </c>
      <c r="E1796" s="1" t="s">
        <v>33</v>
      </c>
      <c r="F1796" s="5">
        <v>44927.0</v>
      </c>
      <c r="G1796" s="1">
        <v>20.0</v>
      </c>
    </row>
    <row r="1797">
      <c r="A1797" s="1">
        <v>1796.0</v>
      </c>
      <c r="B1797" s="1" t="s">
        <v>2499</v>
      </c>
      <c r="C1797" s="1" t="s">
        <v>32</v>
      </c>
      <c r="D1797" s="1">
        <v>120.0</v>
      </c>
      <c r="E1797" s="1" t="s">
        <v>38</v>
      </c>
      <c r="F1797" s="5">
        <v>44927.0</v>
      </c>
      <c r="G1797" s="1">
        <v>0.0</v>
      </c>
    </row>
    <row r="1798">
      <c r="A1798" s="1">
        <v>1797.0</v>
      </c>
      <c r="B1798" s="1" t="s">
        <v>2500</v>
      </c>
      <c r="C1798" s="1" t="s">
        <v>32</v>
      </c>
      <c r="D1798" s="1">
        <v>120.0</v>
      </c>
      <c r="E1798" s="1" t="s">
        <v>38</v>
      </c>
      <c r="F1798" s="5">
        <v>44927.0</v>
      </c>
      <c r="G1798" s="1">
        <v>5.0</v>
      </c>
    </row>
    <row r="1799">
      <c r="A1799" s="1">
        <v>1798.0</v>
      </c>
      <c r="B1799" s="1" t="s">
        <v>2501</v>
      </c>
      <c r="C1799" s="1" t="s">
        <v>32</v>
      </c>
      <c r="D1799" s="1">
        <v>120.0</v>
      </c>
      <c r="E1799" s="1" t="s">
        <v>45</v>
      </c>
      <c r="F1799" s="5">
        <v>44927.0</v>
      </c>
      <c r="G1799" s="1">
        <v>10.0</v>
      </c>
    </row>
    <row r="1800">
      <c r="A1800" s="1">
        <v>1799.0</v>
      </c>
      <c r="B1800" s="1" t="s">
        <v>2502</v>
      </c>
      <c r="C1800" s="1" t="s">
        <v>49</v>
      </c>
      <c r="D1800" s="1">
        <v>80.0</v>
      </c>
      <c r="E1800" s="1" t="s">
        <v>38</v>
      </c>
      <c r="F1800" s="5">
        <v>44927.0</v>
      </c>
      <c r="G1800" s="1">
        <v>20.0</v>
      </c>
    </row>
    <row r="1801">
      <c r="A1801" s="1">
        <v>1800.0</v>
      </c>
      <c r="B1801" s="1" t="s">
        <v>2503</v>
      </c>
      <c r="C1801" s="1" t="s">
        <v>40</v>
      </c>
      <c r="D1801" s="1">
        <v>50.0</v>
      </c>
      <c r="E1801" s="1" t="s">
        <v>38</v>
      </c>
      <c r="F1801" s="5">
        <v>44927.0</v>
      </c>
      <c r="G1801" s="1">
        <v>0.0</v>
      </c>
    </row>
    <row r="1802">
      <c r="A1802" s="1">
        <v>1801.0</v>
      </c>
      <c r="B1802" s="1" t="s">
        <v>2504</v>
      </c>
      <c r="C1802" s="1" t="s">
        <v>49</v>
      </c>
      <c r="D1802" s="1">
        <v>80.0</v>
      </c>
      <c r="E1802" s="1" t="s">
        <v>38</v>
      </c>
      <c r="F1802" s="5">
        <v>44927.0</v>
      </c>
      <c r="G1802" s="1">
        <v>5.0</v>
      </c>
    </row>
    <row r="1803">
      <c r="A1803" s="1">
        <v>1802.0</v>
      </c>
      <c r="B1803" s="1" t="s">
        <v>2505</v>
      </c>
      <c r="C1803" s="1" t="s">
        <v>32</v>
      </c>
      <c r="D1803" s="1">
        <v>120.0</v>
      </c>
      <c r="E1803" s="1" t="s">
        <v>38</v>
      </c>
      <c r="F1803" s="5">
        <v>44927.0</v>
      </c>
      <c r="G1803" s="1">
        <v>10.0</v>
      </c>
    </row>
    <row r="1804">
      <c r="A1804" s="1">
        <v>1803.0</v>
      </c>
      <c r="B1804" s="1" t="s">
        <v>2508</v>
      </c>
      <c r="C1804" s="1" t="s">
        <v>40</v>
      </c>
      <c r="D1804" s="1">
        <v>50.0</v>
      </c>
      <c r="E1804" s="1" t="s">
        <v>45</v>
      </c>
      <c r="F1804" s="5">
        <v>44927.0</v>
      </c>
      <c r="G1804" s="1">
        <v>20.0</v>
      </c>
    </row>
    <row r="1805">
      <c r="A1805" s="1">
        <v>1804.0</v>
      </c>
      <c r="B1805" s="1" t="s">
        <v>2509</v>
      </c>
      <c r="C1805" s="1" t="s">
        <v>49</v>
      </c>
      <c r="D1805" s="1">
        <v>80.0</v>
      </c>
      <c r="E1805" s="1" t="s">
        <v>38</v>
      </c>
      <c r="F1805" s="5">
        <v>44927.0</v>
      </c>
      <c r="G1805" s="1">
        <v>0.0</v>
      </c>
    </row>
    <row r="1806">
      <c r="A1806" s="1">
        <v>1805.0</v>
      </c>
      <c r="B1806" s="1" t="s">
        <v>2510</v>
      </c>
      <c r="C1806" s="1" t="s">
        <v>49</v>
      </c>
      <c r="D1806" s="1">
        <v>80.0</v>
      </c>
      <c r="E1806" s="1" t="s">
        <v>38</v>
      </c>
      <c r="F1806" s="5">
        <v>44927.0</v>
      </c>
      <c r="G1806" s="1">
        <v>5.0</v>
      </c>
    </row>
    <row r="1807">
      <c r="A1807" s="1">
        <v>1806.0</v>
      </c>
      <c r="B1807" s="1" t="s">
        <v>2511</v>
      </c>
      <c r="C1807" s="1" t="s">
        <v>32</v>
      </c>
      <c r="D1807" s="1">
        <v>120.0</v>
      </c>
      <c r="E1807" s="1" t="s">
        <v>38</v>
      </c>
      <c r="F1807" s="5">
        <v>44927.0</v>
      </c>
      <c r="G1807" s="1">
        <v>10.0</v>
      </c>
    </row>
    <row r="1808">
      <c r="A1808" s="1">
        <v>1807.0</v>
      </c>
      <c r="B1808" s="1" t="s">
        <v>2512</v>
      </c>
      <c r="C1808" s="1" t="s">
        <v>32</v>
      </c>
      <c r="D1808" s="1">
        <v>120.0</v>
      </c>
      <c r="E1808" s="1" t="s">
        <v>38</v>
      </c>
      <c r="F1808" s="5">
        <v>44927.0</v>
      </c>
      <c r="G1808" s="1">
        <v>20.0</v>
      </c>
    </row>
    <row r="1809">
      <c r="A1809" s="1">
        <v>1808.0</v>
      </c>
      <c r="B1809" s="1" t="s">
        <v>2513</v>
      </c>
      <c r="C1809" s="1" t="s">
        <v>32</v>
      </c>
      <c r="D1809" s="1">
        <v>120.0</v>
      </c>
      <c r="E1809" s="1" t="s">
        <v>38</v>
      </c>
      <c r="F1809" s="5">
        <v>44927.0</v>
      </c>
      <c r="G1809" s="1">
        <v>0.0</v>
      </c>
    </row>
    <row r="1810">
      <c r="A1810" s="1">
        <v>1809.0</v>
      </c>
      <c r="B1810" s="1" t="s">
        <v>2514</v>
      </c>
      <c r="C1810" s="1" t="s">
        <v>40</v>
      </c>
      <c r="D1810" s="1">
        <v>50.0</v>
      </c>
      <c r="E1810" s="1" t="s">
        <v>38</v>
      </c>
      <c r="F1810" s="5">
        <v>44927.0</v>
      </c>
      <c r="G1810" s="1">
        <v>5.0</v>
      </c>
    </row>
    <row r="1811">
      <c r="A1811" s="1">
        <v>1810.0</v>
      </c>
      <c r="B1811" s="1" t="s">
        <v>2515</v>
      </c>
      <c r="C1811" s="1" t="s">
        <v>32</v>
      </c>
      <c r="D1811" s="1">
        <v>120.0</v>
      </c>
      <c r="E1811" s="1" t="s">
        <v>38</v>
      </c>
      <c r="F1811" s="5">
        <v>44927.0</v>
      </c>
      <c r="G1811" s="1">
        <v>10.0</v>
      </c>
    </row>
    <row r="1812">
      <c r="A1812" s="1">
        <v>1811.0</v>
      </c>
      <c r="B1812" s="1" t="s">
        <v>2516</v>
      </c>
      <c r="C1812" s="1" t="s">
        <v>32</v>
      </c>
      <c r="D1812" s="1">
        <v>120.0</v>
      </c>
      <c r="E1812" s="1" t="s">
        <v>38</v>
      </c>
      <c r="F1812" s="5">
        <v>44927.0</v>
      </c>
      <c r="G1812" s="1">
        <v>20.0</v>
      </c>
    </row>
    <row r="1813">
      <c r="A1813" s="1">
        <v>1812.0</v>
      </c>
      <c r="B1813" s="1" t="s">
        <v>2517</v>
      </c>
      <c r="C1813" s="1" t="s">
        <v>40</v>
      </c>
      <c r="D1813" s="1">
        <v>50.0</v>
      </c>
      <c r="E1813" s="1" t="s">
        <v>38</v>
      </c>
      <c r="F1813" s="5">
        <v>44927.0</v>
      </c>
      <c r="G1813" s="1">
        <v>0.0</v>
      </c>
    </row>
    <row r="1814">
      <c r="A1814" s="1">
        <v>1813.0</v>
      </c>
      <c r="B1814" s="1" t="s">
        <v>2518</v>
      </c>
      <c r="C1814" s="1" t="s">
        <v>32</v>
      </c>
      <c r="D1814" s="1">
        <v>120.0</v>
      </c>
      <c r="E1814" s="1" t="s">
        <v>38</v>
      </c>
      <c r="F1814" s="5">
        <v>44927.0</v>
      </c>
      <c r="G1814" s="1">
        <v>5.0</v>
      </c>
    </row>
    <row r="1815">
      <c r="A1815" s="1">
        <v>1814.0</v>
      </c>
      <c r="B1815" s="1" t="s">
        <v>2519</v>
      </c>
      <c r="C1815" s="1" t="s">
        <v>37</v>
      </c>
      <c r="D1815" s="1">
        <v>250.0</v>
      </c>
      <c r="E1815" s="1" t="s">
        <v>38</v>
      </c>
      <c r="F1815" s="5">
        <v>44927.0</v>
      </c>
      <c r="G1815" s="1">
        <v>10.0</v>
      </c>
    </row>
    <row r="1816">
      <c r="A1816" s="1">
        <v>1815.0</v>
      </c>
      <c r="B1816" s="1" t="s">
        <v>2520</v>
      </c>
      <c r="C1816" s="1" t="s">
        <v>32</v>
      </c>
      <c r="D1816" s="1">
        <v>120.0</v>
      </c>
      <c r="E1816" s="1" t="s">
        <v>38</v>
      </c>
      <c r="F1816" s="5">
        <v>44927.0</v>
      </c>
      <c r="G1816" s="1">
        <v>20.0</v>
      </c>
    </row>
    <row r="1817">
      <c r="A1817" s="1">
        <v>1816.0</v>
      </c>
      <c r="B1817" s="1" t="s">
        <v>2522</v>
      </c>
      <c r="C1817" s="1" t="s">
        <v>32</v>
      </c>
      <c r="D1817" s="1">
        <v>120.0</v>
      </c>
      <c r="E1817" s="1" t="s">
        <v>33</v>
      </c>
      <c r="F1817" s="5">
        <v>44927.0</v>
      </c>
      <c r="G1817" s="1">
        <v>0.0</v>
      </c>
    </row>
    <row r="1818">
      <c r="A1818" s="1">
        <v>1817.0</v>
      </c>
      <c r="B1818" s="1" t="s">
        <v>2525</v>
      </c>
      <c r="C1818" s="1" t="s">
        <v>49</v>
      </c>
      <c r="D1818" s="1">
        <v>80.0</v>
      </c>
      <c r="E1818" s="1" t="s">
        <v>38</v>
      </c>
      <c r="F1818" s="5">
        <v>44927.0</v>
      </c>
      <c r="G1818" s="1">
        <v>5.0</v>
      </c>
    </row>
    <row r="1819">
      <c r="A1819" s="1">
        <v>1818.0</v>
      </c>
      <c r="B1819" s="1" t="s">
        <v>2526</v>
      </c>
      <c r="C1819" s="1" t="s">
        <v>32</v>
      </c>
      <c r="D1819" s="1">
        <v>120.0</v>
      </c>
      <c r="E1819" s="1" t="s">
        <v>38</v>
      </c>
      <c r="F1819" s="5">
        <v>44927.0</v>
      </c>
      <c r="G1819" s="1">
        <v>10.0</v>
      </c>
    </row>
    <row r="1820">
      <c r="A1820" s="1">
        <v>1819.0</v>
      </c>
      <c r="B1820" s="1" t="s">
        <v>2527</v>
      </c>
      <c r="C1820" s="1" t="s">
        <v>37</v>
      </c>
      <c r="D1820" s="1">
        <v>250.0</v>
      </c>
      <c r="E1820" s="1" t="s">
        <v>38</v>
      </c>
      <c r="F1820" s="5">
        <v>44927.0</v>
      </c>
      <c r="G1820" s="1">
        <v>20.0</v>
      </c>
    </row>
    <row r="1821">
      <c r="A1821" s="1">
        <v>1820.0</v>
      </c>
      <c r="B1821" s="1" t="s">
        <v>2528</v>
      </c>
      <c r="C1821" s="1" t="s">
        <v>32</v>
      </c>
      <c r="D1821" s="1">
        <v>120.0</v>
      </c>
      <c r="E1821" s="1" t="s">
        <v>38</v>
      </c>
      <c r="F1821" s="5">
        <v>44927.0</v>
      </c>
      <c r="G1821" s="1">
        <v>0.0</v>
      </c>
    </row>
    <row r="1822">
      <c r="A1822" s="1">
        <v>1821.0</v>
      </c>
      <c r="B1822" s="1" t="s">
        <v>2529</v>
      </c>
      <c r="C1822" s="1" t="s">
        <v>49</v>
      </c>
      <c r="D1822" s="1">
        <v>80.0</v>
      </c>
      <c r="E1822" s="1" t="s">
        <v>38</v>
      </c>
      <c r="F1822" s="5">
        <v>44927.0</v>
      </c>
      <c r="G1822" s="1">
        <v>5.0</v>
      </c>
    </row>
    <row r="1823">
      <c r="A1823" s="1">
        <v>1822.0</v>
      </c>
      <c r="B1823" s="1" t="s">
        <v>2530</v>
      </c>
      <c r="C1823" s="1" t="s">
        <v>49</v>
      </c>
      <c r="D1823" s="1">
        <v>80.0</v>
      </c>
      <c r="E1823" s="1" t="s">
        <v>38</v>
      </c>
      <c r="F1823" s="5">
        <v>44927.0</v>
      </c>
      <c r="G1823" s="1">
        <v>10.0</v>
      </c>
    </row>
    <row r="1824">
      <c r="A1824" s="1">
        <v>1823.0</v>
      </c>
      <c r="B1824" s="1" t="s">
        <v>2531</v>
      </c>
      <c r="C1824" s="1" t="s">
        <v>37</v>
      </c>
      <c r="D1824" s="1">
        <v>250.0</v>
      </c>
      <c r="E1824" s="1" t="s">
        <v>38</v>
      </c>
      <c r="F1824" s="5">
        <v>44927.0</v>
      </c>
      <c r="G1824" s="1">
        <v>20.0</v>
      </c>
    </row>
    <row r="1825">
      <c r="A1825" s="1">
        <v>1824.0</v>
      </c>
      <c r="B1825" s="1" t="s">
        <v>2532</v>
      </c>
      <c r="C1825" s="1" t="s">
        <v>32</v>
      </c>
      <c r="D1825" s="1">
        <v>120.0</v>
      </c>
      <c r="E1825" s="1" t="s">
        <v>45</v>
      </c>
      <c r="F1825" s="5">
        <v>44927.0</v>
      </c>
      <c r="G1825" s="1">
        <v>0.0</v>
      </c>
    </row>
    <row r="1826">
      <c r="A1826" s="1">
        <v>1825.0</v>
      </c>
      <c r="B1826" s="1" t="s">
        <v>2533</v>
      </c>
      <c r="C1826" s="1" t="s">
        <v>49</v>
      </c>
      <c r="D1826" s="1">
        <v>80.0</v>
      </c>
      <c r="E1826" s="1" t="s">
        <v>38</v>
      </c>
      <c r="F1826" s="5">
        <v>44927.0</v>
      </c>
      <c r="G1826" s="1">
        <v>5.0</v>
      </c>
    </row>
    <row r="1827">
      <c r="A1827" s="1">
        <v>1826.0</v>
      </c>
      <c r="B1827" s="1" t="s">
        <v>2535</v>
      </c>
      <c r="C1827" s="1" t="s">
        <v>32</v>
      </c>
      <c r="D1827" s="1">
        <v>120.0</v>
      </c>
      <c r="E1827" s="1" t="s">
        <v>38</v>
      </c>
      <c r="F1827" s="5">
        <v>44927.0</v>
      </c>
      <c r="G1827" s="1">
        <v>10.0</v>
      </c>
    </row>
    <row r="1828">
      <c r="A1828" s="1">
        <v>1827.0</v>
      </c>
      <c r="B1828" s="1" t="s">
        <v>2538</v>
      </c>
      <c r="C1828" s="1" t="s">
        <v>49</v>
      </c>
      <c r="D1828" s="1">
        <v>80.0</v>
      </c>
      <c r="E1828" s="1" t="s">
        <v>38</v>
      </c>
      <c r="F1828" s="5">
        <v>44927.0</v>
      </c>
      <c r="G1828" s="1">
        <v>20.0</v>
      </c>
    </row>
    <row r="1829">
      <c r="A1829" s="1">
        <v>1828.0</v>
      </c>
      <c r="B1829" s="1" t="s">
        <v>2539</v>
      </c>
      <c r="C1829" s="1" t="s">
        <v>40</v>
      </c>
      <c r="D1829" s="1">
        <v>50.0</v>
      </c>
      <c r="E1829" s="1" t="s">
        <v>38</v>
      </c>
      <c r="F1829" s="5">
        <v>44927.0</v>
      </c>
      <c r="G1829" s="1">
        <v>0.0</v>
      </c>
    </row>
    <row r="1830">
      <c r="A1830" s="1">
        <v>1829.0</v>
      </c>
      <c r="B1830" s="1" t="s">
        <v>2540</v>
      </c>
      <c r="C1830" s="1" t="s">
        <v>49</v>
      </c>
      <c r="D1830" s="1">
        <v>80.0</v>
      </c>
      <c r="E1830" s="1" t="s">
        <v>38</v>
      </c>
      <c r="F1830" s="5">
        <v>44927.0</v>
      </c>
      <c r="G1830" s="1">
        <v>5.0</v>
      </c>
    </row>
    <row r="1831">
      <c r="A1831" s="1">
        <v>1830.0</v>
      </c>
      <c r="B1831" s="1" t="s">
        <v>2541</v>
      </c>
      <c r="C1831" s="1" t="s">
        <v>32</v>
      </c>
      <c r="D1831" s="1">
        <v>120.0</v>
      </c>
      <c r="E1831" s="1" t="s">
        <v>38</v>
      </c>
      <c r="F1831" s="5">
        <v>44927.0</v>
      </c>
      <c r="G1831" s="1">
        <v>10.0</v>
      </c>
    </row>
    <row r="1832">
      <c r="A1832" s="1">
        <v>1831.0</v>
      </c>
      <c r="B1832" s="1" t="s">
        <v>2542</v>
      </c>
      <c r="C1832" s="1" t="s">
        <v>32</v>
      </c>
      <c r="D1832" s="1">
        <v>120.0</v>
      </c>
      <c r="E1832" s="1" t="s">
        <v>38</v>
      </c>
      <c r="F1832" s="5">
        <v>44927.0</v>
      </c>
      <c r="G1832" s="1">
        <v>20.0</v>
      </c>
    </row>
    <row r="1833">
      <c r="A1833" s="1">
        <v>1832.0</v>
      </c>
      <c r="B1833" s="1" t="s">
        <v>2543</v>
      </c>
      <c r="C1833" s="1" t="s">
        <v>32</v>
      </c>
      <c r="D1833" s="1">
        <v>120.0</v>
      </c>
      <c r="E1833" s="1" t="s">
        <v>38</v>
      </c>
      <c r="F1833" s="5">
        <v>44927.0</v>
      </c>
      <c r="G1833" s="1">
        <v>0.0</v>
      </c>
    </row>
    <row r="1834">
      <c r="A1834" s="1">
        <v>1833.0</v>
      </c>
      <c r="B1834" s="1" t="s">
        <v>2544</v>
      </c>
      <c r="C1834" s="1" t="s">
        <v>32</v>
      </c>
      <c r="D1834" s="1">
        <v>120.0</v>
      </c>
      <c r="E1834" s="1" t="s">
        <v>38</v>
      </c>
      <c r="F1834" s="5">
        <v>44927.0</v>
      </c>
      <c r="G1834" s="1">
        <v>5.0</v>
      </c>
    </row>
    <row r="1835">
      <c r="A1835" s="1">
        <v>1834.0</v>
      </c>
      <c r="B1835" s="1" t="s">
        <v>2545</v>
      </c>
      <c r="C1835" s="1" t="s">
        <v>40</v>
      </c>
      <c r="D1835" s="1">
        <v>50.0</v>
      </c>
      <c r="E1835" s="1" t="s">
        <v>38</v>
      </c>
      <c r="F1835" s="5">
        <v>44927.0</v>
      </c>
      <c r="G1835" s="1">
        <v>10.0</v>
      </c>
    </row>
    <row r="1836">
      <c r="A1836" s="1">
        <v>1835.0</v>
      </c>
      <c r="B1836" s="1" t="s">
        <v>2546</v>
      </c>
      <c r="C1836" s="1" t="s">
        <v>49</v>
      </c>
      <c r="D1836" s="1">
        <v>80.0</v>
      </c>
      <c r="E1836" s="1" t="s">
        <v>38</v>
      </c>
      <c r="F1836" s="5">
        <v>44927.0</v>
      </c>
      <c r="G1836" s="1">
        <v>20.0</v>
      </c>
    </row>
    <row r="1837">
      <c r="A1837" s="1">
        <v>1836.0</v>
      </c>
      <c r="B1837" s="1" t="s">
        <v>2547</v>
      </c>
      <c r="C1837" s="1" t="s">
        <v>32</v>
      </c>
      <c r="D1837" s="1">
        <v>120.0</v>
      </c>
      <c r="E1837" s="1" t="s">
        <v>38</v>
      </c>
      <c r="F1837" s="5">
        <v>44927.0</v>
      </c>
      <c r="G1837" s="1">
        <v>0.0</v>
      </c>
    </row>
    <row r="1838">
      <c r="A1838" s="1">
        <v>1837.0</v>
      </c>
      <c r="B1838" s="1" t="s">
        <v>2548</v>
      </c>
      <c r="C1838" s="1" t="s">
        <v>37</v>
      </c>
      <c r="D1838" s="1">
        <v>250.0</v>
      </c>
      <c r="E1838" s="1" t="s">
        <v>33</v>
      </c>
      <c r="F1838" s="5">
        <v>44927.0</v>
      </c>
      <c r="G1838" s="1">
        <v>5.0</v>
      </c>
    </row>
    <row r="1839">
      <c r="A1839" s="1">
        <v>1838.0</v>
      </c>
      <c r="B1839" s="1" t="s">
        <v>2552</v>
      </c>
      <c r="C1839" s="1" t="s">
        <v>32</v>
      </c>
      <c r="D1839" s="1">
        <v>120.0</v>
      </c>
      <c r="E1839" s="1" t="s">
        <v>38</v>
      </c>
      <c r="F1839" s="5">
        <v>44927.0</v>
      </c>
      <c r="G1839" s="1">
        <v>10.0</v>
      </c>
    </row>
    <row r="1840">
      <c r="A1840" s="1">
        <v>1839.0</v>
      </c>
      <c r="B1840" s="1" t="s">
        <v>2553</v>
      </c>
      <c r="C1840" s="1" t="s">
        <v>49</v>
      </c>
      <c r="D1840" s="1">
        <v>80.0</v>
      </c>
      <c r="E1840" s="1" t="s">
        <v>38</v>
      </c>
      <c r="F1840" s="5">
        <v>44927.0</v>
      </c>
      <c r="G1840" s="1">
        <v>20.0</v>
      </c>
    </row>
    <row r="1841">
      <c r="A1841" s="1">
        <v>1840.0</v>
      </c>
      <c r="B1841" s="1" t="s">
        <v>2554</v>
      </c>
      <c r="C1841" s="1" t="s">
        <v>32</v>
      </c>
      <c r="D1841" s="1">
        <v>120.0</v>
      </c>
      <c r="E1841" s="1" t="s">
        <v>38</v>
      </c>
      <c r="F1841" s="5">
        <v>44927.0</v>
      </c>
      <c r="G1841" s="1">
        <v>0.0</v>
      </c>
    </row>
    <row r="1842">
      <c r="A1842" s="1">
        <v>1841.0</v>
      </c>
      <c r="B1842" s="1" t="s">
        <v>2555</v>
      </c>
      <c r="C1842" s="1" t="s">
        <v>32</v>
      </c>
      <c r="D1842" s="1">
        <v>120.0</v>
      </c>
      <c r="E1842" s="1" t="s">
        <v>38</v>
      </c>
      <c r="F1842" s="5">
        <v>44927.0</v>
      </c>
      <c r="G1842" s="1">
        <v>5.0</v>
      </c>
    </row>
    <row r="1843">
      <c r="A1843" s="1">
        <v>1842.0</v>
      </c>
      <c r="B1843" s="1" t="s">
        <v>2556</v>
      </c>
      <c r="C1843" s="1" t="s">
        <v>49</v>
      </c>
      <c r="D1843" s="1">
        <v>80.0</v>
      </c>
      <c r="E1843" s="1" t="s">
        <v>38</v>
      </c>
      <c r="F1843" s="5">
        <v>44927.0</v>
      </c>
      <c r="G1843" s="1">
        <v>10.0</v>
      </c>
    </row>
    <row r="1844">
      <c r="A1844" s="1">
        <v>1843.0</v>
      </c>
      <c r="B1844" s="1" t="s">
        <v>2557</v>
      </c>
      <c r="C1844" s="1" t="s">
        <v>32</v>
      </c>
      <c r="D1844" s="1">
        <v>120.0</v>
      </c>
      <c r="E1844" s="1" t="s">
        <v>38</v>
      </c>
      <c r="F1844" s="5">
        <v>44927.0</v>
      </c>
      <c r="G1844" s="1">
        <v>20.0</v>
      </c>
    </row>
    <row r="1845">
      <c r="A1845" s="1">
        <v>1844.0</v>
      </c>
      <c r="B1845" s="1" t="s">
        <v>2558</v>
      </c>
      <c r="C1845" s="1" t="s">
        <v>32</v>
      </c>
      <c r="D1845" s="1">
        <v>120.0</v>
      </c>
      <c r="E1845" s="1" t="s">
        <v>38</v>
      </c>
      <c r="F1845" s="5">
        <v>44927.0</v>
      </c>
      <c r="G1845" s="1">
        <v>0.0</v>
      </c>
    </row>
    <row r="1846">
      <c r="A1846" s="1">
        <v>1845.0</v>
      </c>
      <c r="B1846" s="1" t="s">
        <v>2559</v>
      </c>
      <c r="C1846" s="1" t="s">
        <v>40</v>
      </c>
      <c r="D1846" s="1">
        <v>50.0</v>
      </c>
      <c r="E1846" s="1" t="s">
        <v>38</v>
      </c>
      <c r="F1846" s="5">
        <v>44927.0</v>
      </c>
      <c r="G1846" s="1">
        <v>5.0</v>
      </c>
    </row>
    <row r="1847">
      <c r="A1847" s="1">
        <v>1846.0</v>
      </c>
      <c r="B1847" s="1" t="s">
        <v>2560</v>
      </c>
      <c r="C1847" s="1" t="s">
        <v>49</v>
      </c>
      <c r="D1847" s="1">
        <v>80.0</v>
      </c>
      <c r="E1847" s="1" t="s">
        <v>38</v>
      </c>
      <c r="F1847" s="5">
        <v>44927.0</v>
      </c>
      <c r="G1847" s="1">
        <v>10.0</v>
      </c>
    </row>
    <row r="1848">
      <c r="A1848" s="1">
        <v>1847.0</v>
      </c>
      <c r="B1848" s="1" t="s">
        <v>2561</v>
      </c>
      <c r="C1848" s="1" t="s">
        <v>49</v>
      </c>
      <c r="D1848" s="1">
        <v>80.0</v>
      </c>
      <c r="E1848" s="1" t="s">
        <v>33</v>
      </c>
      <c r="F1848" s="5">
        <v>44927.0</v>
      </c>
      <c r="G1848" s="1">
        <v>20.0</v>
      </c>
    </row>
    <row r="1849">
      <c r="A1849" s="1">
        <v>1848.0</v>
      </c>
      <c r="B1849" s="1" t="s">
        <v>2564</v>
      </c>
      <c r="C1849" s="1" t="s">
        <v>32</v>
      </c>
      <c r="D1849" s="1">
        <v>120.0</v>
      </c>
      <c r="E1849" s="1" t="s">
        <v>38</v>
      </c>
      <c r="F1849" s="5">
        <v>44927.0</v>
      </c>
      <c r="G1849" s="1">
        <v>0.0</v>
      </c>
    </row>
    <row r="1850">
      <c r="A1850" s="1">
        <v>1849.0</v>
      </c>
      <c r="B1850" s="1" t="s">
        <v>2566</v>
      </c>
      <c r="C1850" s="1" t="s">
        <v>32</v>
      </c>
      <c r="D1850" s="1">
        <v>120.0</v>
      </c>
      <c r="E1850" s="1" t="s">
        <v>38</v>
      </c>
      <c r="F1850" s="5">
        <v>44927.0</v>
      </c>
      <c r="G1850" s="1">
        <v>5.0</v>
      </c>
    </row>
    <row r="1851">
      <c r="A1851" s="1">
        <v>1850.0</v>
      </c>
      <c r="B1851" s="1" t="s">
        <v>2567</v>
      </c>
      <c r="C1851" s="1" t="s">
        <v>32</v>
      </c>
      <c r="D1851" s="1">
        <v>120.0</v>
      </c>
      <c r="E1851" s="1" t="s">
        <v>38</v>
      </c>
      <c r="F1851" s="5">
        <v>44927.0</v>
      </c>
      <c r="G1851" s="1">
        <v>10.0</v>
      </c>
    </row>
    <row r="1852">
      <c r="A1852" s="1">
        <v>1851.0</v>
      </c>
      <c r="B1852" s="1" t="s">
        <v>2568</v>
      </c>
      <c r="C1852" s="1" t="s">
        <v>40</v>
      </c>
      <c r="D1852" s="1">
        <v>50.0</v>
      </c>
      <c r="E1852" s="1" t="s">
        <v>38</v>
      </c>
      <c r="F1852" s="5">
        <v>44927.0</v>
      </c>
      <c r="G1852" s="1">
        <v>20.0</v>
      </c>
    </row>
    <row r="1853">
      <c r="A1853" s="1">
        <v>1852.0</v>
      </c>
      <c r="B1853" s="1" t="s">
        <v>2569</v>
      </c>
      <c r="C1853" s="1" t="s">
        <v>32</v>
      </c>
      <c r="D1853" s="1">
        <v>120.0</v>
      </c>
      <c r="E1853" s="1" t="s">
        <v>38</v>
      </c>
      <c r="F1853" s="5">
        <v>44927.0</v>
      </c>
      <c r="G1853" s="1">
        <v>0.0</v>
      </c>
    </row>
    <row r="1854">
      <c r="A1854" s="1">
        <v>1853.0</v>
      </c>
      <c r="B1854" s="1" t="s">
        <v>2570</v>
      </c>
      <c r="C1854" s="1" t="s">
        <v>32</v>
      </c>
      <c r="D1854" s="1">
        <v>120.0</v>
      </c>
      <c r="E1854" s="1" t="s">
        <v>38</v>
      </c>
      <c r="F1854" s="5">
        <v>44927.0</v>
      </c>
      <c r="G1854" s="1">
        <v>5.0</v>
      </c>
    </row>
    <row r="1855">
      <c r="A1855" s="1">
        <v>1854.0</v>
      </c>
      <c r="B1855" s="1" t="s">
        <v>2571</v>
      </c>
      <c r="C1855" s="1" t="s">
        <v>37</v>
      </c>
      <c r="D1855" s="1">
        <v>250.0</v>
      </c>
      <c r="E1855" s="1" t="s">
        <v>38</v>
      </c>
      <c r="F1855" s="5">
        <v>44927.0</v>
      </c>
      <c r="G1855" s="1">
        <v>10.0</v>
      </c>
    </row>
    <row r="1856">
      <c r="A1856" s="1">
        <v>1855.0</v>
      </c>
      <c r="B1856" s="1" t="s">
        <v>2572</v>
      </c>
      <c r="C1856" s="1" t="s">
        <v>32</v>
      </c>
      <c r="D1856" s="1">
        <v>120.0</v>
      </c>
      <c r="E1856" s="1" t="s">
        <v>38</v>
      </c>
      <c r="F1856" s="5">
        <v>44927.0</v>
      </c>
      <c r="G1856" s="1">
        <v>20.0</v>
      </c>
    </row>
    <row r="1857">
      <c r="A1857" s="1">
        <v>1856.0</v>
      </c>
      <c r="B1857" s="1" t="s">
        <v>2573</v>
      </c>
      <c r="C1857" s="1" t="s">
        <v>32</v>
      </c>
      <c r="D1857" s="1">
        <v>120.0</v>
      </c>
      <c r="E1857" s="1" t="s">
        <v>38</v>
      </c>
      <c r="F1857" s="5">
        <v>44927.0</v>
      </c>
      <c r="G1857" s="1">
        <v>0.0</v>
      </c>
    </row>
    <row r="1858">
      <c r="A1858" s="1">
        <v>1857.0</v>
      </c>
      <c r="B1858" s="1" t="s">
        <v>2574</v>
      </c>
      <c r="C1858" s="1" t="s">
        <v>32</v>
      </c>
      <c r="D1858" s="1">
        <v>120.0</v>
      </c>
      <c r="E1858" s="1" t="s">
        <v>38</v>
      </c>
      <c r="F1858" s="5">
        <v>44927.0</v>
      </c>
      <c r="G1858" s="1">
        <v>5.0</v>
      </c>
    </row>
    <row r="1859">
      <c r="A1859" s="1">
        <v>1858.0</v>
      </c>
      <c r="B1859" s="1" t="s">
        <v>2575</v>
      </c>
      <c r="C1859" s="1" t="s">
        <v>32</v>
      </c>
      <c r="D1859" s="1">
        <v>120.0</v>
      </c>
      <c r="E1859" s="1" t="s">
        <v>45</v>
      </c>
      <c r="F1859" s="5">
        <v>44927.0</v>
      </c>
      <c r="G1859" s="1">
        <v>10.0</v>
      </c>
    </row>
    <row r="1860">
      <c r="A1860" s="1">
        <v>1859.0</v>
      </c>
      <c r="B1860" s="1" t="s">
        <v>2576</v>
      </c>
      <c r="C1860" s="1" t="s">
        <v>32</v>
      </c>
      <c r="D1860" s="1">
        <v>120.0</v>
      </c>
      <c r="E1860" s="1" t="s">
        <v>38</v>
      </c>
      <c r="F1860" s="5">
        <v>44927.0</v>
      </c>
      <c r="G1860" s="1">
        <v>20.0</v>
      </c>
    </row>
    <row r="1861">
      <c r="A1861" s="1">
        <v>1860.0</v>
      </c>
      <c r="B1861" s="1" t="s">
        <v>2577</v>
      </c>
      <c r="C1861" s="1" t="s">
        <v>32</v>
      </c>
      <c r="D1861" s="1">
        <v>120.0</v>
      </c>
      <c r="E1861" s="1" t="s">
        <v>38</v>
      </c>
      <c r="F1861" s="5">
        <v>44927.0</v>
      </c>
      <c r="G1861" s="1">
        <v>0.0</v>
      </c>
    </row>
    <row r="1862">
      <c r="A1862" s="1">
        <v>1861.0</v>
      </c>
      <c r="B1862" s="1" t="s">
        <v>2578</v>
      </c>
      <c r="C1862" s="1" t="s">
        <v>49</v>
      </c>
      <c r="D1862" s="1">
        <v>80.0</v>
      </c>
      <c r="E1862" s="1" t="s">
        <v>45</v>
      </c>
      <c r="F1862" s="5">
        <v>44927.0</v>
      </c>
      <c r="G1862" s="1">
        <v>5.0</v>
      </c>
    </row>
    <row r="1863">
      <c r="A1863" s="1">
        <v>1862.0</v>
      </c>
      <c r="B1863" s="1" t="s">
        <v>2579</v>
      </c>
      <c r="C1863" s="1" t="s">
        <v>40</v>
      </c>
      <c r="D1863" s="1">
        <v>50.0</v>
      </c>
      <c r="E1863" s="1" t="s">
        <v>33</v>
      </c>
      <c r="F1863" s="5">
        <v>44927.0</v>
      </c>
      <c r="G1863" s="1">
        <v>10.0</v>
      </c>
    </row>
    <row r="1864">
      <c r="A1864" s="1">
        <v>1863.0</v>
      </c>
      <c r="B1864" s="1" t="s">
        <v>2580</v>
      </c>
      <c r="C1864" s="1" t="s">
        <v>32</v>
      </c>
      <c r="D1864" s="1">
        <v>120.0</v>
      </c>
      <c r="E1864" s="1" t="s">
        <v>38</v>
      </c>
      <c r="F1864" s="5">
        <v>44927.0</v>
      </c>
      <c r="G1864" s="1">
        <v>20.0</v>
      </c>
    </row>
    <row r="1865">
      <c r="A1865" s="1">
        <v>1864.0</v>
      </c>
      <c r="B1865" s="1" t="s">
        <v>2584</v>
      </c>
      <c r="C1865" s="1" t="s">
        <v>32</v>
      </c>
      <c r="D1865" s="1">
        <v>120.0</v>
      </c>
      <c r="E1865" s="1" t="s">
        <v>45</v>
      </c>
      <c r="F1865" s="5">
        <v>44927.0</v>
      </c>
      <c r="G1865" s="1">
        <v>0.0</v>
      </c>
    </row>
    <row r="1866">
      <c r="A1866" s="1">
        <v>1865.0</v>
      </c>
      <c r="B1866" s="1" t="s">
        <v>2585</v>
      </c>
      <c r="C1866" s="1" t="s">
        <v>32</v>
      </c>
      <c r="D1866" s="1">
        <v>120.0</v>
      </c>
      <c r="E1866" s="1" t="s">
        <v>38</v>
      </c>
      <c r="F1866" s="5">
        <v>44927.0</v>
      </c>
      <c r="G1866" s="1">
        <v>5.0</v>
      </c>
    </row>
    <row r="1867">
      <c r="A1867" s="1">
        <v>1866.0</v>
      </c>
      <c r="B1867" s="1" t="s">
        <v>2586</v>
      </c>
      <c r="C1867" s="1" t="s">
        <v>37</v>
      </c>
      <c r="D1867" s="1">
        <v>250.0</v>
      </c>
      <c r="E1867" s="1" t="s">
        <v>33</v>
      </c>
      <c r="F1867" s="5">
        <v>44927.0</v>
      </c>
      <c r="G1867" s="1">
        <v>10.0</v>
      </c>
    </row>
    <row r="1868">
      <c r="A1868" s="1">
        <v>1867.0</v>
      </c>
      <c r="B1868" s="1" t="s">
        <v>2587</v>
      </c>
      <c r="C1868" s="1" t="s">
        <v>40</v>
      </c>
      <c r="D1868" s="1">
        <v>50.0</v>
      </c>
      <c r="E1868" s="1" t="s">
        <v>45</v>
      </c>
      <c r="F1868" s="5">
        <v>44927.0</v>
      </c>
      <c r="G1868" s="1">
        <v>20.0</v>
      </c>
    </row>
    <row r="1869">
      <c r="A1869" s="1">
        <v>1868.0</v>
      </c>
      <c r="B1869" s="1" t="s">
        <v>2588</v>
      </c>
      <c r="C1869" s="1" t="s">
        <v>32</v>
      </c>
      <c r="D1869" s="1">
        <v>120.0</v>
      </c>
      <c r="E1869" s="1" t="s">
        <v>38</v>
      </c>
      <c r="F1869" s="5">
        <v>44927.0</v>
      </c>
      <c r="G1869" s="1">
        <v>0.0</v>
      </c>
    </row>
    <row r="1870">
      <c r="A1870" s="1">
        <v>1869.0</v>
      </c>
      <c r="B1870" s="1" t="s">
        <v>2589</v>
      </c>
      <c r="C1870" s="1" t="s">
        <v>32</v>
      </c>
      <c r="D1870" s="1">
        <v>120.0</v>
      </c>
      <c r="E1870" s="1" t="s">
        <v>33</v>
      </c>
      <c r="F1870" s="5">
        <v>44927.0</v>
      </c>
      <c r="G1870" s="1">
        <v>5.0</v>
      </c>
    </row>
    <row r="1871">
      <c r="A1871" s="1">
        <v>1870.0</v>
      </c>
      <c r="B1871" s="1" t="s">
        <v>2590</v>
      </c>
      <c r="C1871" s="1" t="s">
        <v>49</v>
      </c>
      <c r="D1871" s="1">
        <v>80.0</v>
      </c>
      <c r="E1871" s="1" t="s">
        <v>38</v>
      </c>
      <c r="F1871" s="5">
        <v>44927.0</v>
      </c>
      <c r="G1871" s="1">
        <v>10.0</v>
      </c>
    </row>
    <row r="1872">
      <c r="A1872" s="1">
        <v>1871.0</v>
      </c>
      <c r="B1872" s="1" t="s">
        <v>2591</v>
      </c>
      <c r="C1872" s="1" t="s">
        <v>32</v>
      </c>
      <c r="D1872" s="1">
        <v>120.0</v>
      </c>
      <c r="E1872" s="1" t="s">
        <v>33</v>
      </c>
      <c r="F1872" s="5">
        <v>44927.0</v>
      </c>
      <c r="G1872" s="1">
        <v>20.0</v>
      </c>
    </row>
    <row r="1873">
      <c r="A1873" s="1">
        <v>1872.0</v>
      </c>
      <c r="B1873" s="1" t="s">
        <v>2592</v>
      </c>
      <c r="C1873" s="1" t="s">
        <v>37</v>
      </c>
      <c r="D1873" s="1">
        <v>250.0</v>
      </c>
      <c r="E1873" s="1" t="s">
        <v>38</v>
      </c>
      <c r="F1873" s="5">
        <v>44927.0</v>
      </c>
      <c r="G1873" s="1">
        <v>0.0</v>
      </c>
    </row>
    <row r="1874">
      <c r="A1874" s="1">
        <v>1873.0</v>
      </c>
      <c r="B1874" s="1" t="s">
        <v>2593</v>
      </c>
      <c r="C1874" s="1" t="s">
        <v>49</v>
      </c>
      <c r="D1874" s="1">
        <v>80.0</v>
      </c>
      <c r="E1874" s="1" t="s">
        <v>33</v>
      </c>
      <c r="F1874" s="5">
        <v>44927.0</v>
      </c>
      <c r="G1874" s="1">
        <v>5.0</v>
      </c>
    </row>
    <row r="1875">
      <c r="A1875" s="1">
        <v>1874.0</v>
      </c>
      <c r="B1875" s="1" t="s">
        <v>2594</v>
      </c>
      <c r="C1875" s="1" t="s">
        <v>32</v>
      </c>
      <c r="D1875" s="1">
        <v>120.0</v>
      </c>
      <c r="E1875" s="1" t="s">
        <v>38</v>
      </c>
      <c r="F1875" s="5">
        <v>44927.0</v>
      </c>
      <c r="G1875" s="1">
        <v>10.0</v>
      </c>
    </row>
    <row r="1876">
      <c r="A1876" s="1">
        <v>1875.0</v>
      </c>
      <c r="B1876" s="1" t="s">
        <v>2595</v>
      </c>
      <c r="C1876" s="1" t="s">
        <v>32</v>
      </c>
      <c r="D1876" s="1">
        <v>120.0</v>
      </c>
      <c r="E1876" s="1" t="s">
        <v>38</v>
      </c>
      <c r="F1876" s="5">
        <v>44927.0</v>
      </c>
      <c r="G1876" s="1">
        <v>20.0</v>
      </c>
    </row>
    <row r="1877">
      <c r="A1877" s="1">
        <v>1876.0</v>
      </c>
      <c r="B1877" s="1" t="s">
        <v>2597</v>
      </c>
      <c r="C1877" s="1" t="s">
        <v>49</v>
      </c>
      <c r="D1877" s="1">
        <v>80.0</v>
      </c>
      <c r="E1877" s="1" t="s">
        <v>38</v>
      </c>
      <c r="F1877" s="5">
        <v>44927.0</v>
      </c>
      <c r="G1877" s="1">
        <v>0.0</v>
      </c>
    </row>
    <row r="1878">
      <c r="A1878" s="1">
        <v>1877.0</v>
      </c>
      <c r="B1878" s="1" t="s">
        <v>2599</v>
      </c>
      <c r="C1878" s="1" t="s">
        <v>49</v>
      </c>
      <c r="D1878" s="1">
        <v>80.0</v>
      </c>
      <c r="E1878" s="1" t="s">
        <v>38</v>
      </c>
      <c r="F1878" s="5">
        <v>44927.0</v>
      </c>
      <c r="G1878" s="1">
        <v>5.0</v>
      </c>
    </row>
    <row r="1879">
      <c r="A1879" s="1">
        <v>1878.0</v>
      </c>
      <c r="B1879" s="1" t="s">
        <v>2601</v>
      </c>
      <c r="C1879" s="1" t="s">
        <v>32</v>
      </c>
      <c r="D1879" s="1">
        <v>120.0</v>
      </c>
      <c r="E1879" s="1" t="s">
        <v>38</v>
      </c>
      <c r="F1879" s="5">
        <v>44927.0</v>
      </c>
      <c r="G1879" s="1">
        <v>10.0</v>
      </c>
    </row>
    <row r="1880">
      <c r="A1880" s="1">
        <v>1879.0</v>
      </c>
      <c r="B1880" s="1" t="s">
        <v>2602</v>
      </c>
      <c r="C1880" s="1" t="s">
        <v>49</v>
      </c>
      <c r="D1880" s="1">
        <v>80.0</v>
      </c>
      <c r="E1880" s="1" t="s">
        <v>38</v>
      </c>
      <c r="F1880" s="5">
        <v>44927.0</v>
      </c>
      <c r="G1880" s="1">
        <v>20.0</v>
      </c>
    </row>
    <row r="1881">
      <c r="A1881" s="1">
        <v>1880.0</v>
      </c>
      <c r="B1881" s="1" t="s">
        <v>2603</v>
      </c>
      <c r="C1881" s="1" t="s">
        <v>32</v>
      </c>
      <c r="D1881" s="1">
        <v>120.0</v>
      </c>
      <c r="E1881" s="1" t="s">
        <v>38</v>
      </c>
      <c r="F1881" s="5">
        <v>44927.0</v>
      </c>
      <c r="G1881" s="1">
        <v>0.0</v>
      </c>
    </row>
    <row r="1882">
      <c r="A1882" s="1">
        <v>1881.0</v>
      </c>
      <c r="B1882" s="1" t="s">
        <v>2604</v>
      </c>
      <c r="C1882" s="1" t="s">
        <v>32</v>
      </c>
      <c r="D1882" s="1">
        <v>120.0</v>
      </c>
      <c r="E1882" s="1" t="s">
        <v>38</v>
      </c>
      <c r="F1882" s="5">
        <v>44927.0</v>
      </c>
      <c r="G1882" s="1">
        <v>5.0</v>
      </c>
    </row>
    <row r="1883">
      <c r="A1883" s="1">
        <v>1882.0</v>
      </c>
      <c r="B1883" s="1" t="s">
        <v>2605</v>
      </c>
      <c r="C1883" s="1" t="s">
        <v>32</v>
      </c>
      <c r="D1883" s="1">
        <v>120.0</v>
      </c>
      <c r="E1883" s="1" t="s">
        <v>38</v>
      </c>
      <c r="F1883" s="5">
        <v>44927.0</v>
      </c>
      <c r="G1883" s="1">
        <v>10.0</v>
      </c>
    </row>
    <row r="1884">
      <c r="A1884" s="1">
        <v>1883.0</v>
      </c>
      <c r="B1884" s="1" t="s">
        <v>2606</v>
      </c>
      <c r="C1884" s="1" t="s">
        <v>49</v>
      </c>
      <c r="D1884" s="1">
        <v>80.0</v>
      </c>
      <c r="E1884" s="1" t="s">
        <v>38</v>
      </c>
      <c r="F1884" s="5">
        <v>44927.0</v>
      </c>
      <c r="G1884" s="1">
        <v>20.0</v>
      </c>
    </row>
    <row r="1885">
      <c r="A1885" s="1">
        <v>1884.0</v>
      </c>
      <c r="B1885" s="1" t="s">
        <v>2607</v>
      </c>
      <c r="C1885" s="1" t="s">
        <v>49</v>
      </c>
      <c r="D1885" s="1">
        <v>80.0</v>
      </c>
      <c r="E1885" s="1" t="s">
        <v>38</v>
      </c>
      <c r="F1885" s="5">
        <v>44927.0</v>
      </c>
      <c r="G1885" s="1">
        <v>0.0</v>
      </c>
    </row>
    <row r="1886">
      <c r="A1886" s="1">
        <v>1885.0</v>
      </c>
      <c r="B1886" s="1" t="s">
        <v>2608</v>
      </c>
      <c r="C1886" s="1" t="s">
        <v>49</v>
      </c>
      <c r="D1886" s="1">
        <v>80.0</v>
      </c>
      <c r="E1886" s="1" t="s">
        <v>38</v>
      </c>
      <c r="F1886" s="5">
        <v>44927.0</v>
      </c>
      <c r="G1886" s="1">
        <v>5.0</v>
      </c>
    </row>
    <row r="1887">
      <c r="A1887" s="1">
        <v>1886.0</v>
      </c>
      <c r="B1887" s="1" t="s">
        <v>2609</v>
      </c>
      <c r="C1887" s="1" t="s">
        <v>32</v>
      </c>
      <c r="D1887" s="1">
        <v>120.0</v>
      </c>
      <c r="E1887" s="1" t="s">
        <v>38</v>
      </c>
      <c r="F1887" s="5">
        <v>44927.0</v>
      </c>
      <c r="G1887" s="1">
        <v>10.0</v>
      </c>
    </row>
    <row r="1888">
      <c r="A1888" s="1">
        <v>1887.0</v>
      </c>
      <c r="B1888" s="1" t="s">
        <v>2610</v>
      </c>
      <c r="C1888" s="1" t="s">
        <v>37</v>
      </c>
      <c r="D1888" s="1">
        <v>250.0</v>
      </c>
      <c r="E1888" s="1" t="s">
        <v>45</v>
      </c>
      <c r="F1888" s="5">
        <v>44927.0</v>
      </c>
      <c r="G1888" s="1">
        <v>20.0</v>
      </c>
    </row>
    <row r="1889">
      <c r="A1889" s="1">
        <v>1888.0</v>
      </c>
      <c r="B1889" s="1" t="s">
        <v>2611</v>
      </c>
      <c r="C1889" s="1" t="s">
        <v>32</v>
      </c>
      <c r="D1889" s="1">
        <v>120.0</v>
      </c>
      <c r="E1889" s="1" t="s">
        <v>38</v>
      </c>
      <c r="F1889" s="5">
        <v>44927.0</v>
      </c>
      <c r="G1889" s="1">
        <v>0.0</v>
      </c>
    </row>
    <row r="1890">
      <c r="A1890" s="1">
        <v>1889.0</v>
      </c>
      <c r="B1890" s="1" t="s">
        <v>2614</v>
      </c>
      <c r="C1890" s="1" t="s">
        <v>49</v>
      </c>
      <c r="D1890" s="1">
        <v>80.0</v>
      </c>
      <c r="E1890" s="1" t="s">
        <v>38</v>
      </c>
      <c r="F1890" s="5">
        <v>44927.0</v>
      </c>
      <c r="G1890" s="1">
        <v>5.0</v>
      </c>
    </row>
    <row r="1891">
      <c r="A1891" s="1">
        <v>1890.0</v>
      </c>
      <c r="B1891" s="1" t="s">
        <v>2615</v>
      </c>
      <c r="C1891" s="1" t="s">
        <v>49</v>
      </c>
      <c r="D1891" s="1">
        <v>80.0</v>
      </c>
      <c r="E1891" s="1" t="s">
        <v>38</v>
      </c>
      <c r="F1891" s="5">
        <v>44927.0</v>
      </c>
      <c r="G1891" s="1">
        <v>10.0</v>
      </c>
    </row>
    <row r="1892">
      <c r="A1892" s="1">
        <v>1891.0</v>
      </c>
      <c r="B1892" s="1" t="s">
        <v>2616</v>
      </c>
      <c r="C1892" s="1" t="s">
        <v>37</v>
      </c>
      <c r="D1892" s="1">
        <v>250.0</v>
      </c>
      <c r="E1892" s="1" t="s">
        <v>38</v>
      </c>
      <c r="F1892" s="5">
        <v>44927.0</v>
      </c>
      <c r="G1892" s="1">
        <v>20.0</v>
      </c>
    </row>
    <row r="1893">
      <c r="A1893" s="1">
        <v>1892.0</v>
      </c>
      <c r="B1893" s="1" t="s">
        <v>2617</v>
      </c>
      <c r="C1893" s="1" t="s">
        <v>32</v>
      </c>
      <c r="D1893" s="1">
        <v>120.0</v>
      </c>
      <c r="E1893" s="1" t="s">
        <v>38</v>
      </c>
      <c r="F1893" s="5">
        <v>44927.0</v>
      </c>
      <c r="G1893" s="1">
        <v>0.0</v>
      </c>
    </row>
    <row r="1894">
      <c r="A1894" s="1">
        <v>1893.0</v>
      </c>
      <c r="B1894" s="1" t="s">
        <v>2618</v>
      </c>
      <c r="C1894" s="1" t="s">
        <v>32</v>
      </c>
      <c r="D1894" s="1">
        <v>120.0</v>
      </c>
      <c r="E1894" s="1" t="s">
        <v>38</v>
      </c>
      <c r="F1894" s="5">
        <v>44927.0</v>
      </c>
      <c r="G1894" s="1">
        <v>5.0</v>
      </c>
    </row>
    <row r="1895">
      <c r="A1895" s="1">
        <v>1894.0</v>
      </c>
      <c r="B1895" s="1" t="s">
        <v>2619</v>
      </c>
      <c r="C1895" s="1" t="s">
        <v>49</v>
      </c>
      <c r="D1895" s="1">
        <v>80.0</v>
      </c>
      <c r="E1895" s="1" t="s">
        <v>38</v>
      </c>
      <c r="F1895" s="5">
        <v>44927.0</v>
      </c>
      <c r="G1895" s="1">
        <v>10.0</v>
      </c>
    </row>
    <row r="1896">
      <c r="A1896" s="1">
        <v>1895.0</v>
      </c>
      <c r="B1896" s="1" t="s">
        <v>2620</v>
      </c>
      <c r="C1896" s="1" t="s">
        <v>32</v>
      </c>
      <c r="D1896" s="1">
        <v>120.0</v>
      </c>
      <c r="E1896" s="1" t="s">
        <v>38</v>
      </c>
      <c r="F1896" s="5">
        <v>44927.0</v>
      </c>
      <c r="G1896" s="1">
        <v>20.0</v>
      </c>
    </row>
    <row r="1897">
      <c r="A1897" s="1">
        <v>1896.0</v>
      </c>
      <c r="B1897" s="1" t="s">
        <v>2621</v>
      </c>
      <c r="C1897" s="1" t="s">
        <v>49</v>
      </c>
      <c r="D1897" s="1">
        <v>80.0</v>
      </c>
      <c r="E1897" s="1" t="s">
        <v>45</v>
      </c>
      <c r="F1897" s="5">
        <v>44927.0</v>
      </c>
      <c r="G1897" s="1">
        <v>0.0</v>
      </c>
    </row>
    <row r="1898">
      <c r="A1898" s="1">
        <v>1897.0</v>
      </c>
      <c r="B1898" s="1" t="s">
        <v>2622</v>
      </c>
      <c r="C1898" s="1" t="s">
        <v>40</v>
      </c>
      <c r="D1898" s="1">
        <v>50.0</v>
      </c>
      <c r="E1898" s="1" t="s">
        <v>38</v>
      </c>
      <c r="F1898" s="5">
        <v>44927.0</v>
      </c>
      <c r="G1898" s="1">
        <v>5.0</v>
      </c>
    </row>
    <row r="1899">
      <c r="A1899" s="1">
        <v>1898.0</v>
      </c>
      <c r="B1899" s="1" t="s">
        <v>2625</v>
      </c>
      <c r="C1899" s="1" t="s">
        <v>37</v>
      </c>
      <c r="D1899" s="1">
        <v>250.0</v>
      </c>
      <c r="E1899" s="1" t="s">
        <v>38</v>
      </c>
      <c r="F1899" s="5">
        <v>44927.0</v>
      </c>
      <c r="G1899" s="1">
        <v>10.0</v>
      </c>
    </row>
    <row r="1900">
      <c r="A1900" s="1">
        <v>1899.0</v>
      </c>
      <c r="B1900" s="1" t="s">
        <v>2626</v>
      </c>
      <c r="C1900" s="1" t="s">
        <v>32</v>
      </c>
      <c r="D1900" s="1">
        <v>120.0</v>
      </c>
      <c r="E1900" s="1" t="s">
        <v>38</v>
      </c>
      <c r="F1900" s="5">
        <v>44927.0</v>
      </c>
      <c r="G1900" s="1">
        <v>20.0</v>
      </c>
    </row>
    <row r="1901">
      <c r="A1901" s="1">
        <v>1900.0</v>
      </c>
      <c r="B1901" s="1" t="s">
        <v>2627</v>
      </c>
      <c r="C1901" s="1" t="s">
        <v>32</v>
      </c>
      <c r="D1901" s="1">
        <v>120.0</v>
      </c>
      <c r="E1901" s="1" t="s">
        <v>38</v>
      </c>
      <c r="F1901" s="5">
        <v>44927.0</v>
      </c>
      <c r="G1901" s="1">
        <v>0.0</v>
      </c>
    </row>
    <row r="1902">
      <c r="A1902" s="1">
        <v>1901.0</v>
      </c>
      <c r="B1902" s="1" t="s">
        <v>2628</v>
      </c>
      <c r="C1902" s="1" t="s">
        <v>49</v>
      </c>
      <c r="D1902" s="1">
        <v>80.0</v>
      </c>
      <c r="E1902" s="1" t="s">
        <v>38</v>
      </c>
      <c r="F1902" s="5">
        <v>44927.0</v>
      </c>
      <c r="G1902" s="1">
        <v>5.0</v>
      </c>
    </row>
    <row r="1903">
      <c r="A1903" s="1">
        <v>1902.0</v>
      </c>
      <c r="B1903" s="1" t="s">
        <v>2629</v>
      </c>
      <c r="C1903" s="1" t="s">
        <v>49</v>
      </c>
      <c r="D1903" s="1">
        <v>80.0</v>
      </c>
      <c r="E1903" s="1" t="s">
        <v>33</v>
      </c>
      <c r="F1903" s="5">
        <v>44927.0</v>
      </c>
      <c r="G1903" s="1">
        <v>10.0</v>
      </c>
    </row>
    <row r="1904">
      <c r="A1904" s="1">
        <v>1903.0</v>
      </c>
      <c r="B1904" s="1" t="s">
        <v>2631</v>
      </c>
      <c r="C1904" s="1" t="s">
        <v>49</v>
      </c>
      <c r="D1904" s="1">
        <v>80.0</v>
      </c>
      <c r="E1904" s="1" t="s">
        <v>38</v>
      </c>
      <c r="F1904" s="5">
        <v>44927.0</v>
      </c>
      <c r="G1904" s="1">
        <v>20.0</v>
      </c>
    </row>
    <row r="1905">
      <c r="A1905" s="1">
        <v>1904.0</v>
      </c>
      <c r="B1905" s="1" t="s">
        <v>2633</v>
      </c>
      <c r="C1905" s="1" t="s">
        <v>32</v>
      </c>
      <c r="D1905" s="1">
        <v>120.0</v>
      </c>
      <c r="E1905" s="1" t="s">
        <v>45</v>
      </c>
      <c r="F1905" s="5">
        <v>44927.0</v>
      </c>
      <c r="G1905" s="1">
        <v>0.0</v>
      </c>
    </row>
    <row r="1906">
      <c r="A1906" s="1">
        <v>1905.0</v>
      </c>
      <c r="B1906" s="1" t="s">
        <v>2635</v>
      </c>
      <c r="C1906" s="1" t="s">
        <v>32</v>
      </c>
      <c r="D1906" s="1">
        <v>120.0</v>
      </c>
      <c r="E1906" s="1" t="s">
        <v>38</v>
      </c>
      <c r="F1906" s="5">
        <v>44927.0</v>
      </c>
      <c r="G1906" s="1">
        <v>5.0</v>
      </c>
    </row>
    <row r="1907">
      <c r="A1907" s="1">
        <v>1906.0</v>
      </c>
      <c r="B1907" s="1" t="s">
        <v>2636</v>
      </c>
      <c r="C1907" s="1" t="s">
        <v>49</v>
      </c>
      <c r="D1907" s="1">
        <v>80.0</v>
      </c>
      <c r="E1907" s="1" t="s">
        <v>38</v>
      </c>
      <c r="F1907" s="5">
        <v>44927.0</v>
      </c>
      <c r="G1907" s="1">
        <v>10.0</v>
      </c>
    </row>
    <row r="1908">
      <c r="A1908" s="1">
        <v>1907.0</v>
      </c>
      <c r="B1908" s="1" t="s">
        <v>2637</v>
      </c>
      <c r="C1908" s="1" t="s">
        <v>49</v>
      </c>
      <c r="D1908" s="1">
        <v>80.0</v>
      </c>
      <c r="E1908" s="1" t="s">
        <v>38</v>
      </c>
      <c r="F1908" s="5">
        <v>44927.0</v>
      </c>
      <c r="G1908" s="1">
        <v>20.0</v>
      </c>
    </row>
    <row r="1909">
      <c r="A1909" s="1">
        <v>1908.0</v>
      </c>
      <c r="B1909" s="1" t="s">
        <v>2638</v>
      </c>
      <c r="C1909" s="1" t="s">
        <v>32</v>
      </c>
      <c r="D1909" s="1">
        <v>120.0</v>
      </c>
      <c r="E1909" s="1" t="s">
        <v>38</v>
      </c>
      <c r="F1909" s="5">
        <v>44927.0</v>
      </c>
      <c r="G1909" s="1">
        <v>0.0</v>
      </c>
    </row>
    <row r="1910">
      <c r="A1910" s="1">
        <v>1909.0</v>
      </c>
      <c r="B1910" s="1" t="s">
        <v>2639</v>
      </c>
      <c r="C1910" s="1" t="s">
        <v>37</v>
      </c>
      <c r="D1910" s="1">
        <v>250.0</v>
      </c>
      <c r="E1910" s="1" t="s">
        <v>38</v>
      </c>
      <c r="F1910" s="5">
        <v>44927.0</v>
      </c>
      <c r="G1910" s="1">
        <v>5.0</v>
      </c>
    </row>
    <row r="1911">
      <c r="A1911" s="1">
        <v>1910.0</v>
      </c>
      <c r="B1911" s="1" t="s">
        <v>2640</v>
      </c>
      <c r="C1911" s="1" t="s">
        <v>32</v>
      </c>
      <c r="D1911" s="1">
        <v>120.0</v>
      </c>
      <c r="E1911" s="1" t="s">
        <v>38</v>
      </c>
      <c r="F1911" s="5">
        <v>44927.0</v>
      </c>
      <c r="G1911" s="1">
        <v>10.0</v>
      </c>
    </row>
    <row r="1912">
      <c r="A1912" s="1">
        <v>1911.0</v>
      </c>
      <c r="B1912" s="1" t="s">
        <v>2641</v>
      </c>
      <c r="C1912" s="1" t="s">
        <v>40</v>
      </c>
      <c r="D1912" s="1">
        <v>50.0</v>
      </c>
      <c r="E1912" s="1" t="s">
        <v>38</v>
      </c>
      <c r="F1912" s="5">
        <v>44927.0</v>
      </c>
      <c r="G1912" s="1">
        <v>20.0</v>
      </c>
    </row>
    <row r="1913">
      <c r="A1913" s="1">
        <v>1912.0</v>
      </c>
      <c r="B1913" s="1" t="s">
        <v>2642</v>
      </c>
      <c r="C1913" s="1" t="s">
        <v>32</v>
      </c>
      <c r="D1913" s="1">
        <v>120.0</v>
      </c>
      <c r="E1913" s="1" t="s">
        <v>38</v>
      </c>
      <c r="F1913" s="5">
        <v>44927.0</v>
      </c>
      <c r="G1913" s="1">
        <v>0.0</v>
      </c>
    </row>
    <row r="1914">
      <c r="A1914" s="1">
        <v>1913.0</v>
      </c>
      <c r="B1914" s="1" t="s">
        <v>2643</v>
      </c>
      <c r="C1914" s="1" t="s">
        <v>37</v>
      </c>
      <c r="D1914" s="1">
        <v>250.0</v>
      </c>
      <c r="E1914" s="1" t="s">
        <v>38</v>
      </c>
      <c r="F1914" s="5">
        <v>44927.0</v>
      </c>
      <c r="G1914" s="1">
        <v>5.0</v>
      </c>
    </row>
    <row r="1915">
      <c r="A1915" s="1">
        <v>1914.0</v>
      </c>
      <c r="B1915" s="1" t="s">
        <v>2644</v>
      </c>
      <c r="C1915" s="1" t="s">
        <v>32</v>
      </c>
      <c r="D1915" s="1">
        <v>120.0</v>
      </c>
      <c r="E1915" s="1" t="s">
        <v>38</v>
      </c>
      <c r="F1915" s="5">
        <v>44927.0</v>
      </c>
      <c r="G1915" s="1">
        <v>10.0</v>
      </c>
    </row>
    <row r="1916">
      <c r="A1916" s="1">
        <v>1915.0</v>
      </c>
      <c r="B1916" s="1" t="s">
        <v>2646</v>
      </c>
      <c r="C1916" s="1" t="s">
        <v>32</v>
      </c>
      <c r="D1916" s="1">
        <v>120.0</v>
      </c>
      <c r="E1916" s="1" t="s">
        <v>38</v>
      </c>
      <c r="F1916" s="5">
        <v>44927.0</v>
      </c>
      <c r="G1916" s="1">
        <v>20.0</v>
      </c>
    </row>
    <row r="1917">
      <c r="A1917" s="1">
        <v>1916.0</v>
      </c>
      <c r="B1917" s="1" t="s">
        <v>2648</v>
      </c>
      <c r="C1917" s="1" t="s">
        <v>40</v>
      </c>
      <c r="D1917" s="1">
        <v>50.0</v>
      </c>
      <c r="E1917" s="1" t="s">
        <v>45</v>
      </c>
      <c r="F1917" s="5">
        <v>44927.0</v>
      </c>
      <c r="G1917" s="1">
        <v>0.0</v>
      </c>
    </row>
    <row r="1918">
      <c r="A1918" s="1">
        <v>1917.0</v>
      </c>
      <c r="B1918" s="1" t="s">
        <v>2649</v>
      </c>
      <c r="C1918" s="1" t="s">
        <v>37</v>
      </c>
      <c r="D1918" s="1">
        <v>250.0</v>
      </c>
      <c r="E1918" s="1" t="s">
        <v>38</v>
      </c>
      <c r="F1918" s="5">
        <v>44927.0</v>
      </c>
      <c r="G1918" s="1">
        <v>5.0</v>
      </c>
    </row>
    <row r="1919">
      <c r="A1919" s="1">
        <v>1918.0</v>
      </c>
      <c r="B1919" s="1" t="s">
        <v>2650</v>
      </c>
      <c r="C1919" s="1" t="s">
        <v>37</v>
      </c>
      <c r="D1919" s="1">
        <v>250.0</v>
      </c>
      <c r="E1919" s="1" t="s">
        <v>33</v>
      </c>
      <c r="F1919" s="5">
        <v>44927.0</v>
      </c>
      <c r="G1919" s="1">
        <v>10.0</v>
      </c>
    </row>
    <row r="1920">
      <c r="A1920" s="1">
        <v>1919.0</v>
      </c>
      <c r="B1920" s="1" t="s">
        <v>2651</v>
      </c>
      <c r="C1920" s="1" t="s">
        <v>32</v>
      </c>
      <c r="D1920" s="1">
        <v>120.0</v>
      </c>
      <c r="E1920" s="1" t="s">
        <v>38</v>
      </c>
      <c r="F1920" s="5">
        <v>44927.0</v>
      </c>
      <c r="G1920" s="1">
        <v>20.0</v>
      </c>
    </row>
    <row r="1921">
      <c r="A1921" s="1">
        <v>1920.0</v>
      </c>
      <c r="B1921" s="1" t="s">
        <v>2652</v>
      </c>
      <c r="C1921" s="1" t="s">
        <v>40</v>
      </c>
      <c r="D1921" s="1">
        <v>50.0</v>
      </c>
      <c r="E1921" s="1" t="s">
        <v>38</v>
      </c>
      <c r="F1921" s="5">
        <v>44927.0</v>
      </c>
      <c r="G1921" s="1">
        <v>0.0</v>
      </c>
    </row>
    <row r="1922">
      <c r="A1922" s="1">
        <v>1921.0</v>
      </c>
      <c r="B1922" s="1" t="s">
        <v>2653</v>
      </c>
      <c r="C1922" s="1" t="s">
        <v>32</v>
      </c>
      <c r="D1922" s="1">
        <v>120.0</v>
      </c>
      <c r="E1922" s="1" t="s">
        <v>38</v>
      </c>
      <c r="F1922" s="5">
        <v>44927.0</v>
      </c>
      <c r="G1922" s="1">
        <v>5.0</v>
      </c>
    </row>
    <row r="1923">
      <c r="A1923" s="1">
        <v>1922.0</v>
      </c>
      <c r="B1923" s="1" t="s">
        <v>2654</v>
      </c>
      <c r="C1923" s="1" t="s">
        <v>49</v>
      </c>
      <c r="D1923" s="1">
        <v>80.0</v>
      </c>
      <c r="E1923" s="1" t="s">
        <v>38</v>
      </c>
      <c r="F1923" s="5">
        <v>44927.0</v>
      </c>
      <c r="G1923" s="1">
        <v>10.0</v>
      </c>
    </row>
    <row r="1924">
      <c r="A1924" s="1">
        <v>1923.0</v>
      </c>
      <c r="B1924" s="1" t="s">
        <v>2655</v>
      </c>
      <c r="C1924" s="1" t="s">
        <v>40</v>
      </c>
      <c r="D1924" s="1">
        <v>50.0</v>
      </c>
      <c r="E1924" s="1" t="s">
        <v>38</v>
      </c>
      <c r="F1924" s="5">
        <v>44927.0</v>
      </c>
      <c r="G1924" s="1">
        <v>20.0</v>
      </c>
    </row>
    <row r="1925">
      <c r="A1925" s="1">
        <v>1924.0</v>
      </c>
      <c r="B1925" s="1" t="s">
        <v>2656</v>
      </c>
      <c r="C1925" s="1" t="s">
        <v>32</v>
      </c>
      <c r="D1925" s="1">
        <v>120.0</v>
      </c>
      <c r="E1925" s="1" t="s">
        <v>38</v>
      </c>
      <c r="F1925" s="5">
        <v>44927.0</v>
      </c>
      <c r="G1925" s="1">
        <v>0.0</v>
      </c>
    </row>
    <row r="1926">
      <c r="A1926" s="1">
        <v>1925.0</v>
      </c>
      <c r="B1926" s="1" t="s">
        <v>2659</v>
      </c>
      <c r="C1926" s="1" t="s">
        <v>32</v>
      </c>
      <c r="D1926" s="1">
        <v>120.0</v>
      </c>
      <c r="E1926" s="1" t="s">
        <v>38</v>
      </c>
      <c r="F1926" s="5">
        <v>44927.0</v>
      </c>
      <c r="G1926" s="1">
        <v>5.0</v>
      </c>
    </row>
    <row r="1927">
      <c r="A1927" s="1">
        <v>1926.0</v>
      </c>
      <c r="B1927" s="1" t="s">
        <v>2660</v>
      </c>
      <c r="C1927" s="1" t="s">
        <v>37</v>
      </c>
      <c r="D1927" s="1">
        <v>250.0</v>
      </c>
      <c r="E1927" s="1" t="s">
        <v>38</v>
      </c>
      <c r="F1927" s="5">
        <v>44927.0</v>
      </c>
      <c r="G1927" s="1">
        <v>10.0</v>
      </c>
    </row>
    <row r="1928">
      <c r="A1928" s="1">
        <v>1927.0</v>
      </c>
      <c r="B1928" s="1" t="s">
        <v>2661</v>
      </c>
      <c r="C1928" s="1" t="s">
        <v>49</v>
      </c>
      <c r="D1928" s="1">
        <v>80.0</v>
      </c>
      <c r="E1928" s="1" t="s">
        <v>38</v>
      </c>
      <c r="F1928" s="5">
        <v>44927.0</v>
      </c>
      <c r="G1928" s="1">
        <v>20.0</v>
      </c>
    </row>
    <row r="1929">
      <c r="A1929" s="1">
        <v>1928.0</v>
      </c>
      <c r="B1929" s="1" t="s">
        <v>2662</v>
      </c>
      <c r="C1929" s="1" t="s">
        <v>37</v>
      </c>
      <c r="D1929" s="1">
        <v>250.0</v>
      </c>
      <c r="E1929" s="1" t="s">
        <v>38</v>
      </c>
      <c r="F1929" s="5">
        <v>44927.0</v>
      </c>
      <c r="G1929" s="1">
        <v>0.0</v>
      </c>
    </row>
    <row r="1930">
      <c r="A1930" s="1">
        <v>1929.0</v>
      </c>
      <c r="B1930" s="1" t="s">
        <v>2663</v>
      </c>
      <c r="C1930" s="1" t="s">
        <v>32</v>
      </c>
      <c r="D1930" s="1">
        <v>120.0</v>
      </c>
      <c r="E1930" s="1" t="s">
        <v>38</v>
      </c>
      <c r="F1930" s="5">
        <v>44927.0</v>
      </c>
      <c r="G1930" s="1">
        <v>5.0</v>
      </c>
    </row>
    <row r="1931">
      <c r="A1931" s="1">
        <v>1930.0</v>
      </c>
      <c r="B1931" s="1" t="s">
        <v>2664</v>
      </c>
      <c r="C1931" s="1" t="s">
        <v>37</v>
      </c>
      <c r="D1931" s="1">
        <v>250.0</v>
      </c>
      <c r="E1931" s="1" t="s">
        <v>38</v>
      </c>
      <c r="F1931" s="5">
        <v>44927.0</v>
      </c>
      <c r="G1931" s="1">
        <v>10.0</v>
      </c>
    </row>
    <row r="1932">
      <c r="A1932" s="1">
        <v>1931.0</v>
      </c>
      <c r="B1932" s="1" t="s">
        <v>2665</v>
      </c>
      <c r="C1932" s="1" t="s">
        <v>32</v>
      </c>
      <c r="D1932" s="1">
        <v>120.0</v>
      </c>
      <c r="E1932" s="1" t="s">
        <v>38</v>
      </c>
      <c r="F1932" s="5">
        <v>44927.0</v>
      </c>
      <c r="G1932" s="1">
        <v>20.0</v>
      </c>
    </row>
    <row r="1933">
      <c r="A1933" s="1">
        <v>1932.0</v>
      </c>
      <c r="B1933" s="1" t="s">
        <v>2666</v>
      </c>
      <c r="C1933" s="1" t="s">
        <v>32</v>
      </c>
      <c r="D1933" s="1">
        <v>120.0</v>
      </c>
      <c r="E1933" s="1" t="s">
        <v>38</v>
      </c>
      <c r="F1933" s="5">
        <v>44927.0</v>
      </c>
      <c r="G1933" s="1">
        <v>0.0</v>
      </c>
    </row>
    <row r="1934">
      <c r="A1934" s="1">
        <v>1933.0</v>
      </c>
      <c r="B1934" s="1" t="s">
        <v>2667</v>
      </c>
      <c r="C1934" s="1" t="s">
        <v>32</v>
      </c>
      <c r="D1934" s="1">
        <v>120.0</v>
      </c>
      <c r="E1934" s="1" t="s">
        <v>38</v>
      </c>
      <c r="F1934" s="5">
        <v>44927.0</v>
      </c>
      <c r="G1934" s="1">
        <v>5.0</v>
      </c>
    </row>
    <row r="1935">
      <c r="A1935" s="1">
        <v>1934.0</v>
      </c>
      <c r="B1935" s="1" t="s">
        <v>2668</v>
      </c>
      <c r="C1935" s="1" t="s">
        <v>32</v>
      </c>
      <c r="D1935" s="1">
        <v>120.0</v>
      </c>
      <c r="E1935" s="1" t="s">
        <v>38</v>
      </c>
      <c r="F1935" s="5">
        <v>44927.0</v>
      </c>
      <c r="G1935" s="1">
        <v>10.0</v>
      </c>
    </row>
    <row r="1936">
      <c r="A1936" s="1">
        <v>1935.0</v>
      </c>
      <c r="B1936" s="1" t="s">
        <v>2669</v>
      </c>
      <c r="C1936" s="1" t="s">
        <v>49</v>
      </c>
      <c r="D1936" s="1">
        <v>80.0</v>
      </c>
      <c r="E1936" s="1" t="s">
        <v>38</v>
      </c>
      <c r="F1936" s="5">
        <v>44927.0</v>
      </c>
      <c r="G1936" s="1">
        <v>20.0</v>
      </c>
    </row>
    <row r="1937">
      <c r="A1937" s="1">
        <v>1936.0</v>
      </c>
      <c r="B1937" s="1" t="s">
        <v>2670</v>
      </c>
      <c r="C1937" s="1" t="s">
        <v>32</v>
      </c>
      <c r="D1937" s="1">
        <v>120.0</v>
      </c>
      <c r="E1937" s="1" t="s">
        <v>38</v>
      </c>
      <c r="F1937" s="5">
        <v>44927.0</v>
      </c>
      <c r="G1937" s="1">
        <v>0.0</v>
      </c>
    </row>
    <row r="1938">
      <c r="A1938" s="1">
        <v>1937.0</v>
      </c>
      <c r="B1938" s="1" t="s">
        <v>2672</v>
      </c>
      <c r="C1938" s="1" t="s">
        <v>32</v>
      </c>
      <c r="D1938" s="1">
        <v>120.0</v>
      </c>
      <c r="E1938" s="1" t="s">
        <v>38</v>
      </c>
      <c r="F1938" s="5">
        <v>44927.0</v>
      </c>
      <c r="G1938" s="1">
        <v>5.0</v>
      </c>
    </row>
    <row r="1939">
      <c r="A1939" s="1">
        <v>1938.0</v>
      </c>
      <c r="B1939" s="1" t="s">
        <v>2674</v>
      </c>
      <c r="C1939" s="1" t="s">
        <v>32</v>
      </c>
      <c r="D1939" s="1">
        <v>120.0</v>
      </c>
      <c r="E1939" s="1" t="s">
        <v>38</v>
      </c>
      <c r="F1939" s="5">
        <v>44927.0</v>
      </c>
      <c r="G1939" s="1">
        <v>10.0</v>
      </c>
    </row>
    <row r="1940">
      <c r="A1940" s="1">
        <v>1939.0</v>
      </c>
      <c r="B1940" s="1" t="s">
        <v>2675</v>
      </c>
      <c r="C1940" s="1" t="s">
        <v>32</v>
      </c>
      <c r="D1940" s="1">
        <v>120.0</v>
      </c>
      <c r="E1940" s="1" t="s">
        <v>38</v>
      </c>
      <c r="F1940" s="5">
        <v>44927.0</v>
      </c>
      <c r="G1940" s="1">
        <v>20.0</v>
      </c>
    </row>
    <row r="1941">
      <c r="A1941" s="1">
        <v>1940.0</v>
      </c>
      <c r="B1941" s="1" t="s">
        <v>2676</v>
      </c>
      <c r="C1941" s="1" t="s">
        <v>32</v>
      </c>
      <c r="D1941" s="1">
        <v>120.0</v>
      </c>
      <c r="E1941" s="1" t="s">
        <v>38</v>
      </c>
      <c r="F1941" s="5">
        <v>44927.0</v>
      </c>
      <c r="G1941" s="1">
        <v>0.0</v>
      </c>
    </row>
    <row r="1942">
      <c r="A1942" s="1">
        <v>1941.0</v>
      </c>
      <c r="B1942" s="1" t="s">
        <v>2677</v>
      </c>
      <c r="C1942" s="1" t="s">
        <v>32</v>
      </c>
      <c r="D1942" s="1">
        <v>120.0</v>
      </c>
      <c r="E1942" s="1" t="s">
        <v>38</v>
      </c>
      <c r="F1942" s="5">
        <v>44927.0</v>
      </c>
      <c r="G1942" s="1">
        <v>5.0</v>
      </c>
    </row>
    <row r="1943">
      <c r="A1943" s="1">
        <v>1942.0</v>
      </c>
      <c r="B1943" s="1" t="s">
        <v>2678</v>
      </c>
      <c r="C1943" s="1" t="s">
        <v>32</v>
      </c>
      <c r="D1943" s="1">
        <v>120.0</v>
      </c>
      <c r="E1943" s="1" t="s">
        <v>38</v>
      </c>
      <c r="F1943" s="5">
        <v>44927.0</v>
      </c>
      <c r="G1943" s="1">
        <v>10.0</v>
      </c>
    </row>
    <row r="1944">
      <c r="A1944" s="1">
        <v>1943.0</v>
      </c>
      <c r="B1944" s="1" t="s">
        <v>2679</v>
      </c>
      <c r="C1944" s="1" t="s">
        <v>49</v>
      </c>
      <c r="D1944" s="1">
        <v>80.0</v>
      </c>
      <c r="E1944" s="1" t="s">
        <v>38</v>
      </c>
      <c r="F1944" s="5">
        <v>44927.0</v>
      </c>
      <c r="G1944" s="1">
        <v>20.0</v>
      </c>
    </row>
    <row r="1945">
      <c r="A1945" s="1">
        <v>1944.0</v>
      </c>
      <c r="B1945" s="1" t="s">
        <v>2680</v>
      </c>
      <c r="C1945" s="1" t="s">
        <v>32</v>
      </c>
      <c r="D1945" s="1">
        <v>120.0</v>
      </c>
      <c r="E1945" s="1" t="s">
        <v>38</v>
      </c>
      <c r="F1945" s="5">
        <v>44927.0</v>
      </c>
      <c r="G1945" s="1">
        <v>0.0</v>
      </c>
    </row>
    <row r="1946">
      <c r="A1946" s="1">
        <v>1945.0</v>
      </c>
      <c r="B1946" s="1" t="s">
        <v>2681</v>
      </c>
      <c r="C1946" s="1" t="s">
        <v>32</v>
      </c>
      <c r="D1946" s="1">
        <v>120.0</v>
      </c>
      <c r="E1946" s="1" t="s">
        <v>38</v>
      </c>
      <c r="F1946" s="5">
        <v>44927.0</v>
      </c>
      <c r="G1946" s="1">
        <v>5.0</v>
      </c>
    </row>
    <row r="1947">
      <c r="A1947" s="1">
        <v>1946.0</v>
      </c>
      <c r="B1947" s="1" t="s">
        <v>2682</v>
      </c>
      <c r="C1947" s="1" t="s">
        <v>49</v>
      </c>
      <c r="D1947" s="1">
        <v>80.0</v>
      </c>
      <c r="E1947" s="1" t="s">
        <v>38</v>
      </c>
      <c r="F1947" s="5">
        <v>44927.0</v>
      </c>
      <c r="G1947" s="1">
        <v>10.0</v>
      </c>
    </row>
    <row r="1948">
      <c r="A1948" s="1">
        <v>1947.0</v>
      </c>
      <c r="B1948" s="1" t="s">
        <v>2683</v>
      </c>
      <c r="C1948" s="1" t="s">
        <v>49</v>
      </c>
      <c r="D1948" s="1">
        <v>80.0</v>
      </c>
      <c r="E1948" s="1" t="s">
        <v>38</v>
      </c>
      <c r="F1948" s="5">
        <v>44927.0</v>
      </c>
      <c r="G1948" s="1">
        <v>20.0</v>
      </c>
    </row>
    <row r="1949">
      <c r="A1949" s="1">
        <v>1948.0</v>
      </c>
      <c r="B1949" s="1" t="s">
        <v>2684</v>
      </c>
      <c r="C1949" s="1" t="s">
        <v>49</v>
      </c>
      <c r="D1949" s="1">
        <v>80.0</v>
      </c>
      <c r="E1949" s="1" t="s">
        <v>38</v>
      </c>
      <c r="F1949" s="5">
        <v>44927.0</v>
      </c>
      <c r="G1949" s="1">
        <v>0.0</v>
      </c>
    </row>
    <row r="1950">
      <c r="A1950" s="1">
        <v>1949.0</v>
      </c>
      <c r="B1950" s="1" t="s">
        <v>2685</v>
      </c>
      <c r="C1950" s="1" t="s">
        <v>49</v>
      </c>
      <c r="D1950" s="1">
        <v>80.0</v>
      </c>
      <c r="E1950" s="1" t="s">
        <v>38</v>
      </c>
      <c r="F1950" s="5">
        <v>44927.0</v>
      </c>
      <c r="G1950" s="1">
        <v>5.0</v>
      </c>
    </row>
    <row r="1951">
      <c r="A1951" s="1">
        <v>1950.0</v>
      </c>
      <c r="B1951" s="1" t="s">
        <v>2686</v>
      </c>
      <c r="C1951" s="1" t="s">
        <v>37</v>
      </c>
      <c r="D1951" s="1">
        <v>250.0</v>
      </c>
      <c r="E1951" s="1" t="s">
        <v>38</v>
      </c>
      <c r="F1951" s="5">
        <v>44927.0</v>
      </c>
      <c r="G1951" s="1">
        <v>10.0</v>
      </c>
    </row>
    <row r="1952">
      <c r="A1952" s="1">
        <v>1951.0</v>
      </c>
      <c r="B1952" s="1" t="s">
        <v>2687</v>
      </c>
      <c r="C1952" s="1" t="s">
        <v>32</v>
      </c>
      <c r="D1952" s="1">
        <v>120.0</v>
      </c>
      <c r="E1952" s="1" t="s">
        <v>38</v>
      </c>
      <c r="F1952" s="5">
        <v>44927.0</v>
      </c>
      <c r="G1952" s="1">
        <v>20.0</v>
      </c>
    </row>
    <row r="1953">
      <c r="A1953" s="1">
        <v>1952.0</v>
      </c>
      <c r="B1953" s="1" t="s">
        <v>2688</v>
      </c>
      <c r="C1953" s="1" t="s">
        <v>40</v>
      </c>
      <c r="D1953" s="1">
        <v>50.0</v>
      </c>
      <c r="E1953" s="1" t="s">
        <v>38</v>
      </c>
      <c r="F1953" s="5">
        <v>44927.0</v>
      </c>
      <c r="G1953" s="1">
        <v>0.0</v>
      </c>
    </row>
    <row r="1954">
      <c r="A1954" s="1">
        <v>1953.0</v>
      </c>
      <c r="B1954" s="1" t="s">
        <v>2689</v>
      </c>
      <c r="C1954" s="1" t="s">
        <v>32</v>
      </c>
      <c r="D1954" s="1">
        <v>120.0</v>
      </c>
      <c r="E1954" s="1" t="s">
        <v>38</v>
      </c>
      <c r="F1954" s="5">
        <v>44927.0</v>
      </c>
      <c r="G1954" s="1">
        <v>5.0</v>
      </c>
    </row>
    <row r="1955">
      <c r="A1955" s="1">
        <v>1954.0</v>
      </c>
      <c r="B1955" s="1" t="s">
        <v>2690</v>
      </c>
      <c r="C1955" s="1" t="s">
        <v>32</v>
      </c>
      <c r="D1955" s="1">
        <v>120.0</v>
      </c>
      <c r="E1955" s="1" t="s">
        <v>38</v>
      </c>
      <c r="F1955" s="5">
        <v>44927.0</v>
      </c>
      <c r="G1955" s="1">
        <v>10.0</v>
      </c>
    </row>
    <row r="1956">
      <c r="A1956" s="1">
        <v>1955.0</v>
      </c>
      <c r="B1956" s="1" t="s">
        <v>2691</v>
      </c>
      <c r="C1956" s="1" t="s">
        <v>32</v>
      </c>
      <c r="D1956" s="1">
        <v>120.0</v>
      </c>
      <c r="E1956" s="1" t="s">
        <v>33</v>
      </c>
      <c r="F1956" s="5">
        <v>44927.0</v>
      </c>
      <c r="G1956" s="1">
        <v>20.0</v>
      </c>
    </row>
    <row r="1957">
      <c r="A1957" s="1">
        <v>1956.0</v>
      </c>
      <c r="B1957" s="1" t="s">
        <v>2694</v>
      </c>
      <c r="C1957" s="1" t="s">
        <v>32</v>
      </c>
      <c r="D1957" s="1">
        <v>120.0</v>
      </c>
      <c r="E1957" s="1" t="s">
        <v>38</v>
      </c>
      <c r="F1957" s="5">
        <v>44927.0</v>
      </c>
      <c r="G1957" s="1">
        <v>0.0</v>
      </c>
    </row>
    <row r="1958">
      <c r="A1958" s="1">
        <v>1957.0</v>
      </c>
      <c r="B1958" s="1" t="s">
        <v>2695</v>
      </c>
      <c r="C1958" s="1" t="s">
        <v>32</v>
      </c>
      <c r="D1958" s="1">
        <v>120.0</v>
      </c>
      <c r="E1958" s="1" t="s">
        <v>38</v>
      </c>
      <c r="F1958" s="5">
        <v>44927.0</v>
      </c>
      <c r="G1958" s="1">
        <v>5.0</v>
      </c>
    </row>
    <row r="1959">
      <c r="A1959" s="1">
        <v>1958.0</v>
      </c>
      <c r="B1959" s="1" t="s">
        <v>2696</v>
      </c>
      <c r="C1959" s="1" t="s">
        <v>49</v>
      </c>
      <c r="D1959" s="1">
        <v>80.0</v>
      </c>
      <c r="E1959" s="1" t="s">
        <v>38</v>
      </c>
      <c r="F1959" s="5">
        <v>44927.0</v>
      </c>
      <c r="G1959" s="1">
        <v>10.0</v>
      </c>
    </row>
    <row r="1960">
      <c r="A1960" s="1">
        <v>1959.0</v>
      </c>
      <c r="B1960" s="1" t="s">
        <v>2697</v>
      </c>
      <c r="C1960" s="1" t="s">
        <v>32</v>
      </c>
      <c r="D1960" s="1">
        <v>120.0</v>
      </c>
      <c r="E1960" s="1" t="s">
        <v>38</v>
      </c>
      <c r="F1960" s="5">
        <v>44927.0</v>
      </c>
      <c r="G1960" s="1">
        <v>20.0</v>
      </c>
    </row>
    <row r="1961">
      <c r="A1961" s="1">
        <v>1960.0</v>
      </c>
      <c r="B1961" s="1" t="s">
        <v>2698</v>
      </c>
      <c r="C1961" s="1" t="s">
        <v>32</v>
      </c>
      <c r="D1961" s="1">
        <v>120.0</v>
      </c>
      <c r="E1961" s="1" t="s">
        <v>38</v>
      </c>
      <c r="F1961" s="5">
        <v>44927.0</v>
      </c>
      <c r="G1961" s="1">
        <v>0.0</v>
      </c>
    </row>
    <row r="1962">
      <c r="A1962" s="1">
        <v>1961.0</v>
      </c>
      <c r="B1962" s="1" t="s">
        <v>2699</v>
      </c>
      <c r="C1962" s="1" t="s">
        <v>32</v>
      </c>
      <c r="D1962" s="1">
        <v>120.0</v>
      </c>
      <c r="E1962" s="1" t="s">
        <v>33</v>
      </c>
      <c r="F1962" s="5">
        <v>44927.0</v>
      </c>
      <c r="G1962" s="1">
        <v>5.0</v>
      </c>
    </row>
    <row r="1963">
      <c r="A1963" s="1">
        <v>1962.0</v>
      </c>
      <c r="B1963" s="1" t="s">
        <v>2700</v>
      </c>
      <c r="C1963" s="1" t="s">
        <v>49</v>
      </c>
      <c r="D1963" s="1">
        <v>80.0</v>
      </c>
      <c r="E1963" s="1" t="s">
        <v>45</v>
      </c>
      <c r="F1963" s="5">
        <v>44927.0</v>
      </c>
      <c r="G1963" s="1">
        <v>10.0</v>
      </c>
    </row>
    <row r="1964">
      <c r="A1964" s="1">
        <v>1963.0</v>
      </c>
      <c r="B1964" s="1" t="s">
        <v>2701</v>
      </c>
      <c r="C1964" s="1" t="s">
        <v>32</v>
      </c>
      <c r="D1964" s="1">
        <v>120.0</v>
      </c>
      <c r="E1964" s="1" t="s">
        <v>38</v>
      </c>
      <c r="F1964" s="5">
        <v>44927.0</v>
      </c>
      <c r="G1964" s="1">
        <v>20.0</v>
      </c>
    </row>
    <row r="1965">
      <c r="A1965" s="1">
        <v>1964.0</v>
      </c>
      <c r="B1965" s="1" t="s">
        <v>2702</v>
      </c>
      <c r="C1965" s="1" t="s">
        <v>32</v>
      </c>
      <c r="D1965" s="1">
        <v>120.0</v>
      </c>
      <c r="E1965" s="1" t="s">
        <v>38</v>
      </c>
      <c r="F1965" s="5">
        <v>44927.0</v>
      </c>
      <c r="G1965" s="1">
        <v>0.0</v>
      </c>
    </row>
    <row r="1966">
      <c r="A1966" s="1">
        <v>1965.0</v>
      </c>
      <c r="B1966" s="1" t="s">
        <v>2703</v>
      </c>
      <c r="C1966" s="1" t="s">
        <v>40</v>
      </c>
      <c r="D1966" s="1">
        <v>50.0</v>
      </c>
      <c r="E1966" s="1" t="s">
        <v>45</v>
      </c>
      <c r="F1966" s="5">
        <v>44927.0</v>
      </c>
      <c r="G1966" s="1">
        <v>5.0</v>
      </c>
    </row>
    <row r="1967">
      <c r="A1967" s="1">
        <v>1966.0</v>
      </c>
      <c r="B1967" s="1" t="s">
        <v>2704</v>
      </c>
      <c r="C1967" s="1" t="s">
        <v>32</v>
      </c>
      <c r="D1967" s="1">
        <v>120.0</v>
      </c>
      <c r="E1967" s="1" t="s">
        <v>38</v>
      </c>
      <c r="F1967" s="5">
        <v>44927.0</v>
      </c>
      <c r="G1967" s="1">
        <v>10.0</v>
      </c>
    </row>
    <row r="1968">
      <c r="A1968" s="1">
        <v>1967.0</v>
      </c>
      <c r="B1968" s="1" t="s">
        <v>2705</v>
      </c>
      <c r="C1968" s="1" t="s">
        <v>32</v>
      </c>
      <c r="D1968" s="1">
        <v>120.0</v>
      </c>
      <c r="E1968" s="1" t="s">
        <v>38</v>
      </c>
      <c r="F1968" s="5">
        <v>44927.0</v>
      </c>
      <c r="G1968" s="1">
        <v>20.0</v>
      </c>
    </row>
    <row r="1969">
      <c r="A1969" s="1">
        <v>1968.0</v>
      </c>
      <c r="B1969" s="1" t="s">
        <v>2706</v>
      </c>
      <c r="C1969" s="1" t="s">
        <v>49</v>
      </c>
      <c r="D1969" s="1">
        <v>80.0</v>
      </c>
      <c r="E1969" s="1" t="s">
        <v>38</v>
      </c>
      <c r="F1969" s="5">
        <v>44927.0</v>
      </c>
      <c r="G1969" s="1">
        <v>0.0</v>
      </c>
    </row>
    <row r="1970">
      <c r="A1970" s="1">
        <v>1969.0</v>
      </c>
      <c r="B1970" s="1" t="s">
        <v>2707</v>
      </c>
      <c r="C1970" s="1" t="s">
        <v>32</v>
      </c>
      <c r="D1970" s="1">
        <v>120.0</v>
      </c>
      <c r="E1970" s="1" t="s">
        <v>38</v>
      </c>
      <c r="F1970" s="5">
        <v>44927.0</v>
      </c>
      <c r="G1970" s="1">
        <v>5.0</v>
      </c>
    </row>
    <row r="1971">
      <c r="A1971" s="1">
        <v>1970.0</v>
      </c>
      <c r="B1971" s="1" t="s">
        <v>2710</v>
      </c>
      <c r="C1971" s="1" t="s">
        <v>32</v>
      </c>
      <c r="D1971" s="1">
        <v>120.0</v>
      </c>
      <c r="E1971" s="1" t="s">
        <v>38</v>
      </c>
      <c r="F1971" s="5">
        <v>44927.0</v>
      </c>
      <c r="G1971" s="1">
        <v>10.0</v>
      </c>
    </row>
    <row r="1972">
      <c r="A1972" s="1">
        <v>1971.0</v>
      </c>
      <c r="B1972" s="1" t="s">
        <v>2711</v>
      </c>
      <c r="C1972" s="1" t="s">
        <v>40</v>
      </c>
      <c r="D1972" s="1">
        <v>50.0</v>
      </c>
      <c r="E1972" s="1" t="s">
        <v>38</v>
      </c>
      <c r="F1972" s="5">
        <v>44927.0</v>
      </c>
      <c r="G1972" s="1">
        <v>20.0</v>
      </c>
    </row>
    <row r="1973">
      <c r="A1973" s="1">
        <v>1972.0</v>
      </c>
      <c r="B1973" s="1" t="s">
        <v>2712</v>
      </c>
      <c r="C1973" s="1" t="s">
        <v>40</v>
      </c>
      <c r="D1973" s="1">
        <v>50.0</v>
      </c>
      <c r="E1973" s="1" t="s">
        <v>38</v>
      </c>
      <c r="F1973" s="5">
        <v>44927.0</v>
      </c>
      <c r="G1973" s="1">
        <v>0.0</v>
      </c>
    </row>
    <row r="1974">
      <c r="A1974" s="1">
        <v>1973.0</v>
      </c>
      <c r="B1974" s="1" t="s">
        <v>2713</v>
      </c>
      <c r="C1974" s="1" t="s">
        <v>32</v>
      </c>
      <c r="D1974" s="1">
        <v>120.0</v>
      </c>
      <c r="E1974" s="1" t="s">
        <v>38</v>
      </c>
      <c r="F1974" s="5">
        <v>44927.0</v>
      </c>
      <c r="G1974" s="1">
        <v>5.0</v>
      </c>
    </row>
    <row r="1975">
      <c r="A1975" s="1">
        <v>1974.0</v>
      </c>
      <c r="B1975" s="1" t="s">
        <v>2714</v>
      </c>
      <c r="C1975" s="1" t="s">
        <v>40</v>
      </c>
      <c r="D1975" s="1">
        <v>50.0</v>
      </c>
      <c r="E1975" s="1" t="s">
        <v>38</v>
      </c>
      <c r="F1975" s="5">
        <v>44927.0</v>
      </c>
      <c r="G1975" s="1">
        <v>10.0</v>
      </c>
    </row>
    <row r="1976">
      <c r="A1976" s="1">
        <v>1975.0</v>
      </c>
      <c r="B1976" s="1" t="s">
        <v>2715</v>
      </c>
      <c r="C1976" s="1" t="s">
        <v>49</v>
      </c>
      <c r="D1976" s="1">
        <v>80.0</v>
      </c>
      <c r="E1976" s="1" t="s">
        <v>38</v>
      </c>
      <c r="F1976" s="5">
        <v>44927.0</v>
      </c>
      <c r="G1976" s="1">
        <v>20.0</v>
      </c>
    </row>
    <row r="1977">
      <c r="A1977" s="1">
        <v>1976.0</v>
      </c>
      <c r="B1977" s="1" t="s">
        <v>2716</v>
      </c>
      <c r="C1977" s="1" t="s">
        <v>32</v>
      </c>
      <c r="D1977" s="1">
        <v>120.0</v>
      </c>
      <c r="E1977" s="1" t="s">
        <v>38</v>
      </c>
      <c r="F1977" s="5">
        <v>44927.0</v>
      </c>
      <c r="G1977" s="1">
        <v>0.0</v>
      </c>
    </row>
    <row r="1978">
      <c r="A1978" s="1">
        <v>1977.0</v>
      </c>
      <c r="B1978" s="1" t="s">
        <v>2717</v>
      </c>
      <c r="C1978" s="1" t="s">
        <v>49</v>
      </c>
      <c r="D1978" s="1">
        <v>80.0</v>
      </c>
      <c r="E1978" s="1" t="s">
        <v>38</v>
      </c>
      <c r="F1978" s="5">
        <v>44927.0</v>
      </c>
      <c r="G1978" s="1">
        <v>5.0</v>
      </c>
    </row>
    <row r="1979">
      <c r="A1979" s="1">
        <v>1978.0</v>
      </c>
      <c r="B1979" s="1" t="s">
        <v>2718</v>
      </c>
      <c r="C1979" s="1" t="s">
        <v>49</v>
      </c>
      <c r="D1979" s="1">
        <v>80.0</v>
      </c>
      <c r="E1979" s="1" t="s">
        <v>33</v>
      </c>
      <c r="F1979" s="5">
        <v>44927.0</v>
      </c>
      <c r="G1979" s="1">
        <v>10.0</v>
      </c>
    </row>
    <row r="1980">
      <c r="A1980" s="1">
        <v>1979.0</v>
      </c>
      <c r="B1980" s="1" t="s">
        <v>2719</v>
      </c>
      <c r="C1980" s="1" t="s">
        <v>32</v>
      </c>
      <c r="D1980" s="1">
        <v>120.0</v>
      </c>
      <c r="E1980" s="1" t="s">
        <v>38</v>
      </c>
      <c r="F1980" s="5">
        <v>44927.0</v>
      </c>
      <c r="G1980" s="1">
        <v>20.0</v>
      </c>
    </row>
    <row r="1981">
      <c r="A1981" s="1">
        <v>1980.0</v>
      </c>
      <c r="B1981" s="1" t="s">
        <v>2720</v>
      </c>
      <c r="C1981" s="1" t="s">
        <v>49</v>
      </c>
      <c r="D1981" s="1">
        <v>80.0</v>
      </c>
      <c r="E1981" s="1" t="s">
        <v>45</v>
      </c>
      <c r="F1981" s="5">
        <v>44927.0</v>
      </c>
      <c r="G1981" s="1">
        <v>0.0</v>
      </c>
    </row>
    <row r="1982">
      <c r="A1982" s="1">
        <v>1981.0</v>
      </c>
      <c r="B1982" s="1" t="s">
        <v>2723</v>
      </c>
      <c r="C1982" s="1" t="s">
        <v>32</v>
      </c>
      <c r="D1982" s="1">
        <v>120.0</v>
      </c>
      <c r="E1982" s="1" t="s">
        <v>38</v>
      </c>
      <c r="F1982" s="5">
        <v>44927.0</v>
      </c>
      <c r="G1982" s="1">
        <v>5.0</v>
      </c>
    </row>
    <row r="1983">
      <c r="A1983" s="1">
        <v>1982.0</v>
      </c>
      <c r="B1983" s="1" t="s">
        <v>2724</v>
      </c>
      <c r="C1983" s="1" t="s">
        <v>40</v>
      </c>
      <c r="D1983" s="1">
        <v>50.0</v>
      </c>
      <c r="E1983" s="1" t="s">
        <v>38</v>
      </c>
      <c r="F1983" s="5">
        <v>44927.0</v>
      </c>
      <c r="G1983" s="1">
        <v>10.0</v>
      </c>
    </row>
    <row r="1984">
      <c r="A1984" s="1">
        <v>1983.0</v>
      </c>
      <c r="B1984" s="1" t="s">
        <v>2725</v>
      </c>
      <c r="C1984" s="1" t="s">
        <v>37</v>
      </c>
      <c r="D1984" s="1">
        <v>250.0</v>
      </c>
      <c r="E1984" s="1" t="s">
        <v>38</v>
      </c>
      <c r="F1984" s="5">
        <v>44927.0</v>
      </c>
      <c r="G1984" s="1">
        <v>20.0</v>
      </c>
    </row>
    <row r="1985">
      <c r="A1985" s="1">
        <v>1984.0</v>
      </c>
      <c r="B1985" s="1" t="s">
        <v>2726</v>
      </c>
      <c r="C1985" s="1" t="s">
        <v>49</v>
      </c>
      <c r="D1985" s="1">
        <v>80.0</v>
      </c>
      <c r="E1985" s="1" t="s">
        <v>38</v>
      </c>
      <c r="F1985" s="5">
        <v>44927.0</v>
      </c>
      <c r="G1985" s="1">
        <v>0.0</v>
      </c>
    </row>
    <row r="1986">
      <c r="A1986" s="1">
        <v>1985.0</v>
      </c>
      <c r="B1986" s="1" t="s">
        <v>2727</v>
      </c>
      <c r="C1986" s="1" t="s">
        <v>40</v>
      </c>
      <c r="D1986" s="1">
        <v>50.0</v>
      </c>
      <c r="E1986" s="1" t="s">
        <v>38</v>
      </c>
      <c r="F1986" s="5">
        <v>44927.0</v>
      </c>
      <c r="G1986" s="1">
        <v>5.0</v>
      </c>
    </row>
    <row r="1987">
      <c r="A1987" s="1">
        <v>1986.0</v>
      </c>
      <c r="B1987" s="1" t="s">
        <v>2728</v>
      </c>
      <c r="C1987" s="1" t="s">
        <v>32</v>
      </c>
      <c r="D1987" s="1">
        <v>120.0</v>
      </c>
      <c r="E1987" s="1" t="s">
        <v>38</v>
      </c>
      <c r="F1987" s="5">
        <v>44927.0</v>
      </c>
      <c r="G1987" s="1">
        <v>10.0</v>
      </c>
    </row>
    <row r="1988">
      <c r="A1988" s="1">
        <v>1987.0</v>
      </c>
      <c r="B1988" s="1" t="s">
        <v>2729</v>
      </c>
      <c r="C1988" s="1" t="s">
        <v>49</v>
      </c>
      <c r="D1988" s="1">
        <v>80.0</v>
      </c>
      <c r="E1988" s="1" t="s">
        <v>33</v>
      </c>
      <c r="F1988" s="5">
        <v>44927.0</v>
      </c>
      <c r="G1988" s="1">
        <v>20.0</v>
      </c>
    </row>
    <row r="1989">
      <c r="A1989" s="1">
        <v>1988.0</v>
      </c>
      <c r="B1989" s="1" t="s">
        <v>2730</v>
      </c>
      <c r="C1989" s="1" t="s">
        <v>32</v>
      </c>
      <c r="D1989" s="1">
        <v>120.0</v>
      </c>
      <c r="E1989" s="1" t="s">
        <v>38</v>
      </c>
      <c r="F1989" s="5">
        <v>44927.0</v>
      </c>
      <c r="G1989" s="1">
        <v>0.0</v>
      </c>
    </row>
    <row r="1990">
      <c r="A1990" s="1">
        <v>1989.0</v>
      </c>
      <c r="B1990" s="1" t="s">
        <v>2731</v>
      </c>
      <c r="C1990" s="1" t="s">
        <v>49</v>
      </c>
      <c r="D1990" s="1">
        <v>80.0</v>
      </c>
      <c r="E1990" s="1" t="s">
        <v>38</v>
      </c>
      <c r="F1990" s="5">
        <v>44927.0</v>
      </c>
      <c r="G1990" s="1">
        <v>5.0</v>
      </c>
    </row>
    <row r="1991">
      <c r="A1991" s="1">
        <v>1990.0</v>
      </c>
      <c r="B1991" s="1" t="s">
        <v>2732</v>
      </c>
      <c r="C1991" s="1" t="s">
        <v>32</v>
      </c>
      <c r="D1991" s="1">
        <v>120.0</v>
      </c>
      <c r="E1991" s="1" t="s">
        <v>38</v>
      </c>
      <c r="F1991" s="5">
        <v>44927.0</v>
      </c>
      <c r="G1991" s="1">
        <v>10.0</v>
      </c>
    </row>
    <row r="1992">
      <c r="A1992" s="1">
        <v>1991.0</v>
      </c>
      <c r="B1992" s="1" t="s">
        <v>2733</v>
      </c>
      <c r="C1992" s="1" t="s">
        <v>49</v>
      </c>
      <c r="D1992" s="1">
        <v>80.0</v>
      </c>
      <c r="E1992" s="1" t="s">
        <v>45</v>
      </c>
      <c r="F1992" s="5">
        <v>44927.0</v>
      </c>
      <c r="G1992" s="1">
        <v>20.0</v>
      </c>
    </row>
    <row r="1993">
      <c r="A1993" s="1">
        <v>1992.0</v>
      </c>
      <c r="B1993" s="1" t="s">
        <v>2734</v>
      </c>
      <c r="C1993" s="1" t="s">
        <v>49</v>
      </c>
      <c r="D1993" s="1">
        <v>80.0</v>
      </c>
      <c r="E1993" s="1" t="s">
        <v>45</v>
      </c>
      <c r="F1993" s="5">
        <v>44927.0</v>
      </c>
      <c r="G1993" s="1">
        <v>0.0</v>
      </c>
    </row>
    <row r="1994">
      <c r="A1994" s="1">
        <v>1993.0</v>
      </c>
      <c r="B1994" s="1" t="s">
        <v>2735</v>
      </c>
      <c r="C1994" s="1" t="s">
        <v>32</v>
      </c>
      <c r="D1994" s="1">
        <v>120.0</v>
      </c>
      <c r="E1994" s="1" t="s">
        <v>38</v>
      </c>
      <c r="F1994" s="5">
        <v>44927.0</v>
      </c>
      <c r="G1994" s="1">
        <v>5.0</v>
      </c>
    </row>
    <row r="1995">
      <c r="A1995" s="1">
        <v>1994.0</v>
      </c>
      <c r="B1995" s="1" t="s">
        <v>2736</v>
      </c>
      <c r="C1995" s="1" t="s">
        <v>32</v>
      </c>
      <c r="D1995" s="1">
        <v>120.0</v>
      </c>
      <c r="E1995" s="1" t="s">
        <v>38</v>
      </c>
      <c r="F1995" s="5">
        <v>44927.0</v>
      </c>
      <c r="G1995" s="1">
        <v>10.0</v>
      </c>
    </row>
    <row r="1996">
      <c r="A1996" s="1">
        <v>1995.0</v>
      </c>
      <c r="B1996" s="1" t="s">
        <v>2739</v>
      </c>
      <c r="C1996" s="1" t="s">
        <v>32</v>
      </c>
      <c r="D1996" s="1">
        <v>120.0</v>
      </c>
      <c r="E1996" s="1" t="s">
        <v>38</v>
      </c>
      <c r="F1996" s="5">
        <v>44927.0</v>
      </c>
      <c r="G1996" s="1">
        <v>20.0</v>
      </c>
    </row>
    <row r="1997">
      <c r="A1997" s="1">
        <v>1996.0</v>
      </c>
      <c r="B1997" s="1" t="s">
        <v>2740</v>
      </c>
      <c r="C1997" s="1" t="s">
        <v>32</v>
      </c>
      <c r="D1997" s="1">
        <v>120.0</v>
      </c>
      <c r="E1997" s="1" t="s">
        <v>45</v>
      </c>
      <c r="F1997" s="5">
        <v>44927.0</v>
      </c>
      <c r="G1997" s="1">
        <v>0.0</v>
      </c>
    </row>
    <row r="1998">
      <c r="A1998" s="1">
        <v>1997.0</v>
      </c>
      <c r="B1998" s="1" t="s">
        <v>2741</v>
      </c>
      <c r="C1998" s="1" t="s">
        <v>37</v>
      </c>
      <c r="D1998" s="1">
        <v>250.0</v>
      </c>
      <c r="E1998" s="1" t="s">
        <v>45</v>
      </c>
      <c r="F1998" s="5">
        <v>44927.0</v>
      </c>
      <c r="G1998" s="1">
        <v>5.0</v>
      </c>
    </row>
    <row r="1999">
      <c r="A1999" s="1">
        <v>1998.0</v>
      </c>
      <c r="B1999" s="1" t="s">
        <v>2742</v>
      </c>
      <c r="C1999" s="1" t="s">
        <v>49</v>
      </c>
      <c r="D1999" s="1">
        <v>80.0</v>
      </c>
      <c r="E1999" s="1" t="s">
        <v>45</v>
      </c>
      <c r="F1999" s="5">
        <v>44927.0</v>
      </c>
      <c r="G1999" s="1">
        <v>10.0</v>
      </c>
    </row>
    <row r="2000">
      <c r="A2000" s="1">
        <v>1999.0</v>
      </c>
      <c r="B2000" s="1" t="s">
        <v>2743</v>
      </c>
      <c r="C2000" s="1" t="s">
        <v>32</v>
      </c>
      <c r="D2000" s="1">
        <v>120.0</v>
      </c>
      <c r="E2000" s="1" t="s">
        <v>38</v>
      </c>
      <c r="F2000" s="5">
        <v>44927.0</v>
      </c>
      <c r="G2000" s="1">
        <v>20.0</v>
      </c>
    </row>
    <row r="2001">
      <c r="A2001" s="1">
        <v>2000.0</v>
      </c>
      <c r="B2001" s="1" t="s">
        <v>2744</v>
      </c>
      <c r="C2001" s="1" t="s">
        <v>32</v>
      </c>
      <c r="D2001" s="1">
        <v>120.0</v>
      </c>
      <c r="E2001" s="1" t="s">
        <v>38</v>
      </c>
      <c r="F2001" s="5">
        <v>44927.0</v>
      </c>
      <c r="G2001" s="1">
        <v>0.0</v>
      </c>
    </row>
    <row r="2002">
      <c r="A2002" s="1">
        <v>2001.0</v>
      </c>
      <c r="B2002" s="1" t="s">
        <v>2745</v>
      </c>
      <c r="C2002" s="1" t="s">
        <v>32</v>
      </c>
      <c r="D2002" s="1">
        <v>120.0</v>
      </c>
      <c r="E2002" s="1" t="s">
        <v>38</v>
      </c>
      <c r="F2002" s="5">
        <v>44927.0</v>
      </c>
      <c r="G2002" s="1">
        <v>5.0</v>
      </c>
    </row>
    <row r="2003">
      <c r="A2003" s="1">
        <v>2002.0</v>
      </c>
      <c r="B2003" s="1" t="s">
        <v>2746</v>
      </c>
      <c r="C2003" s="1" t="s">
        <v>32</v>
      </c>
      <c r="D2003" s="1">
        <v>120.0</v>
      </c>
      <c r="E2003" s="1" t="s">
        <v>38</v>
      </c>
      <c r="F2003" s="5">
        <v>44927.0</v>
      </c>
      <c r="G2003" s="1">
        <v>10.0</v>
      </c>
    </row>
    <row r="2004">
      <c r="A2004" s="1">
        <v>2003.0</v>
      </c>
      <c r="B2004" s="1" t="s">
        <v>2747</v>
      </c>
      <c r="C2004" s="1" t="s">
        <v>32</v>
      </c>
      <c r="D2004" s="1">
        <v>120.0</v>
      </c>
      <c r="E2004" s="1" t="s">
        <v>38</v>
      </c>
      <c r="F2004" s="5">
        <v>44927.0</v>
      </c>
      <c r="G2004" s="1">
        <v>20.0</v>
      </c>
    </row>
    <row r="2005">
      <c r="A2005" s="1">
        <v>2004.0</v>
      </c>
      <c r="B2005" s="1" t="s">
        <v>2748</v>
      </c>
      <c r="C2005" s="1" t="s">
        <v>32</v>
      </c>
      <c r="D2005" s="1">
        <v>120.0</v>
      </c>
      <c r="E2005" s="1" t="s">
        <v>38</v>
      </c>
      <c r="F2005" s="5">
        <v>44927.0</v>
      </c>
      <c r="G2005" s="1">
        <v>0.0</v>
      </c>
    </row>
    <row r="2006">
      <c r="A2006" s="1">
        <v>2005.0</v>
      </c>
      <c r="B2006" s="1" t="s">
        <v>2752</v>
      </c>
      <c r="C2006" s="1" t="s">
        <v>40</v>
      </c>
      <c r="D2006" s="1">
        <v>50.0</v>
      </c>
      <c r="E2006" s="1" t="s">
        <v>38</v>
      </c>
      <c r="F2006" s="5">
        <v>44927.0</v>
      </c>
      <c r="G2006" s="1">
        <v>5.0</v>
      </c>
    </row>
    <row r="2007">
      <c r="A2007" s="1">
        <v>2006.0</v>
      </c>
      <c r="B2007" s="1" t="s">
        <v>2753</v>
      </c>
      <c r="C2007" s="1" t="s">
        <v>32</v>
      </c>
      <c r="D2007" s="1">
        <v>120.0</v>
      </c>
      <c r="E2007" s="1" t="s">
        <v>38</v>
      </c>
      <c r="F2007" s="5">
        <v>44927.0</v>
      </c>
      <c r="G2007" s="1">
        <v>10.0</v>
      </c>
    </row>
    <row r="2008">
      <c r="A2008" s="1">
        <v>2007.0</v>
      </c>
      <c r="B2008" s="1" t="s">
        <v>2754</v>
      </c>
      <c r="C2008" s="1" t="s">
        <v>32</v>
      </c>
      <c r="D2008" s="1">
        <v>120.0</v>
      </c>
      <c r="E2008" s="1" t="s">
        <v>33</v>
      </c>
      <c r="F2008" s="5">
        <v>44927.0</v>
      </c>
      <c r="G2008" s="1">
        <v>20.0</v>
      </c>
    </row>
    <row r="2009">
      <c r="A2009" s="1">
        <v>2008.0</v>
      </c>
      <c r="B2009" s="1" t="s">
        <v>2755</v>
      </c>
      <c r="C2009" s="1" t="s">
        <v>32</v>
      </c>
      <c r="D2009" s="1">
        <v>120.0</v>
      </c>
      <c r="E2009" s="1" t="s">
        <v>38</v>
      </c>
      <c r="F2009" s="5">
        <v>44927.0</v>
      </c>
      <c r="G2009" s="1">
        <v>0.0</v>
      </c>
    </row>
    <row r="2010">
      <c r="A2010" s="1">
        <v>2009.0</v>
      </c>
      <c r="B2010" s="1" t="s">
        <v>2756</v>
      </c>
      <c r="C2010" s="1" t="s">
        <v>32</v>
      </c>
      <c r="D2010" s="1">
        <v>120.0</v>
      </c>
      <c r="E2010" s="1" t="s">
        <v>38</v>
      </c>
      <c r="F2010" s="5">
        <v>44927.0</v>
      </c>
      <c r="G2010" s="1">
        <v>5.0</v>
      </c>
    </row>
    <row r="2011">
      <c r="A2011" s="1">
        <v>2010.0</v>
      </c>
      <c r="B2011" s="1" t="s">
        <v>2757</v>
      </c>
      <c r="C2011" s="1" t="s">
        <v>32</v>
      </c>
      <c r="D2011" s="1">
        <v>120.0</v>
      </c>
      <c r="E2011" s="1" t="s">
        <v>33</v>
      </c>
      <c r="F2011" s="5">
        <v>44927.0</v>
      </c>
      <c r="G2011" s="1">
        <v>10.0</v>
      </c>
    </row>
    <row r="2012">
      <c r="A2012" s="1">
        <v>2011.0</v>
      </c>
      <c r="B2012" s="1" t="s">
        <v>2758</v>
      </c>
      <c r="C2012" s="1" t="s">
        <v>49</v>
      </c>
      <c r="D2012" s="1">
        <v>80.0</v>
      </c>
      <c r="E2012" s="1" t="s">
        <v>38</v>
      </c>
      <c r="F2012" s="5">
        <v>44927.0</v>
      </c>
      <c r="G2012" s="1">
        <v>20.0</v>
      </c>
    </row>
    <row r="2013">
      <c r="A2013" s="1">
        <v>2012.0</v>
      </c>
      <c r="B2013" s="1" t="s">
        <v>2759</v>
      </c>
      <c r="C2013" s="1" t="s">
        <v>37</v>
      </c>
      <c r="D2013" s="1">
        <v>250.0</v>
      </c>
      <c r="E2013" s="1" t="s">
        <v>33</v>
      </c>
      <c r="F2013" s="5">
        <v>44927.0</v>
      </c>
      <c r="G2013" s="1">
        <v>0.0</v>
      </c>
    </row>
    <row r="2014">
      <c r="A2014" s="1">
        <v>2013.0</v>
      </c>
      <c r="B2014" s="1" t="s">
        <v>2760</v>
      </c>
      <c r="C2014" s="1" t="s">
        <v>32</v>
      </c>
      <c r="D2014" s="1">
        <v>120.0</v>
      </c>
      <c r="E2014" s="1" t="s">
        <v>33</v>
      </c>
      <c r="F2014" s="5">
        <v>44927.0</v>
      </c>
      <c r="G2014" s="1">
        <v>5.0</v>
      </c>
    </row>
    <row r="2015">
      <c r="A2015" s="1">
        <v>2014.0</v>
      </c>
      <c r="B2015" s="1" t="s">
        <v>2761</v>
      </c>
      <c r="C2015" s="1" t="s">
        <v>32</v>
      </c>
      <c r="D2015" s="1">
        <v>120.0</v>
      </c>
      <c r="E2015" s="1" t="s">
        <v>38</v>
      </c>
      <c r="F2015" s="5">
        <v>44927.0</v>
      </c>
      <c r="G2015" s="1">
        <v>10.0</v>
      </c>
    </row>
    <row r="2016">
      <c r="A2016" s="1">
        <v>2015.0</v>
      </c>
      <c r="B2016" s="1" t="s">
        <v>2762</v>
      </c>
      <c r="C2016" s="1" t="s">
        <v>32</v>
      </c>
      <c r="D2016" s="1">
        <v>120.0</v>
      </c>
      <c r="E2016" s="1" t="s">
        <v>38</v>
      </c>
      <c r="F2016" s="5">
        <v>44927.0</v>
      </c>
      <c r="G2016" s="1">
        <v>20.0</v>
      </c>
    </row>
    <row r="2017">
      <c r="A2017" s="1">
        <v>2016.0</v>
      </c>
      <c r="B2017" s="1" t="s">
        <v>2763</v>
      </c>
      <c r="C2017" s="1" t="s">
        <v>40</v>
      </c>
      <c r="D2017" s="1">
        <v>50.0</v>
      </c>
      <c r="E2017" s="1" t="s">
        <v>38</v>
      </c>
      <c r="F2017" s="5">
        <v>44927.0</v>
      </c>
      <c r="G2017" s="1">
        <v>0.0</v>
      </c>
    </row>
    <row r="2018">
      <c r="A2018" s="1">
        <v>2017.0</v>
      </c>
      <c r="B2018" s="1" t="s">
        <v>2764</v>
      </c>
      <c r="C2018" s="1" t="s">
        <v>49</v>
      </c>
      <c r="D2018" s="1">
        <v>80.0</v>
      </c>
      <c r="E2018" s="1" t="s">
        <v>38</v>
      </c>
      <c r="F2018" s="5">
        <v>44927.0</v>
      </c>
      <c r="G2018" s="1">
        <v>5.0</v>
      </c>
    </row>
    <row r="2019">
      <c r="A2019" s="1">
        <v>2018.0</v>
      </c>
      <c r="B2019" s="1" t="s">
        <v>2766</v>
      </c>
      <c r="C2019" s="1" t="s">
        <v>37</v>
      </c>
      <c r="D2019" s="1">
        <v>250.0</v>
      </c>
      <c r="E2019" s="1" t="s">
        <v>38</v>
      </c>
      <c r="F2019" s="5">
        <v>44927.0</v>
      </c>
      <c r="G2019" s="1">
        <v>10.0</v>
      </c>
    </row>
    <row r="2020">
      <c r="A2020" s="1">
        <v>2019.0</v>
      </c>
      <c r="B2020" s="1" t="s">
        <v>2769</v>
      </c>
      <c r="C2020" s="1" t="s">
        <v>49</v>
      </c>
      <c r="D2020" s="1">
        <v>80.0</v>
      </c>
      <c r="E2020" s="1" t="s">
        <v>38</v>
      </c>
      <c r="F2020" s="5">
        <v>44927.0</v>
      </c>
      <c r="G2020" s="1">
        <v>20.0</v>
      </c>
    </row>
    <row r="2021">
      <c r="A2021" s="1">
        <v>2020.0</v>
      </c>
      <c r="B2021" s="1" t="s">
        <v>2770</v>
      </c>
      <c r="C2021" s="1" t="s">
        <v>32</v>
      </c>
      <c r="D2021" s="1">
        <v>120.0</v>
      </c>
      <c r="E2021" s="1" t="s">
        <v>38</v>
      </c>
      <c r="F2021" s="5">
        <v>44927.0</v>
      </c>
      <c r="G2021" s="1">
        <v>0.0</v>
      </c>
    </row>
    <row r="2022">
      <c r="A2022" s="1">
        <v>2021.0</v>
      </c>
      <c r="B2022" s="1" t="s">
        <v>2771</v>
      </c>
      <c r="C2022" s="1" t="s">
        <v>32</v>
      </c>
      <c r="D2022" s="1">
        <v>120.0</v>
      </c>
      <c r="E2022" s="1" t="s">
        <v>38</v>
      </c>
      <c r="F2022" s="5">
        <v>44927.0</v>
      </c>
      <c r="G2022" s="1">
        <v>5.0</v>
      </c>
    </row>
    <row r="2023">
      <c r="A2023" s="1">
        <v>2022.0</v>
      </c>
      <c r="B2023" s="1" t="s">
        <v>2772</v>
      </c>
      <c r="C2023" s="1" t="s">
        <v>49</v>
      </c>
      <c r="D2023" s="1">
        <v>80.0</v>
      </c>
      <c r="E2023" s="1" t="s">
        <v>38</v>
      </c>
      <c r="F2023" s="5">
        <v>44927.0</v>
      </c>
      <c r="G2023" s="1">
        <v>10.0</v>
      </c>
    </row>
    <row r="2024">
      <c r="A2024" s="1">
        <v>2023.0</v>
      </c>
      <c r="B2024" s="1" t="s">
        <v>2773</v>
      </c>
      <c r="C2024" s="1" t="s">
        <v>32</v>
      </c>
      <c r="D2024" s="1">
        <v>120.0</v>
      </c>
      <c r="E2024" s="1" t="s">
        <v>38</v>
      </c>
      <c r="F2024" s="5">
        <v>44927.0</v>
      </c>
      <c r="G2024" s="1">
        <v>20.0</v>
      </c>
    </row>
    <row r="2025">
      <c r="A2025" s="1">
        <v>2024.0</v>
      </c>
      <c r="B2025" s="1" t="s">
        <v>2774</v>
      </c>
      <c r="C2025" s="1" t="s">
        <v>49</v>
      </c>
      <c r="D2025" s="1">
        <v>80.0</v>
      </c>
      <c r="E2025" s="1" t="s">
        <v>38</v>
      </c>
      <c r="F2025" s="5">
        <v>44927.0</v>
      </c>
      <c r="G2025" s="1">
        <v>0.0</v>
      </c>
    </row>
    <row r="2026">
      <c r="A2026" s="1">
        <v>2025.0</v>
      </c>
      <c r="B2026" s="1" t="s">
        <v>2775</v>
      </c>
      <c r="C2026" s="1" t="s">
        <v>49</v>
      </c>
      <c r="D2026" s="1">
        <v>80.0</v>
      </c>
      <c r="E2026" s="1" t="s">
        <v>38</v>
      </c>
      <c r="F2026" s="5">
        <v>44927.0</v>
      </c>
      <c r="G2026" s="1">
        <v>5.0</v>
      </c>
    </row>
    <row r="2027">
      <c r="A2027" s="1">
        <v>2026.0</v>
      </c>
      <c r="B2027" s="1" t="s">
        <v>2776</v>
      </c>
      <c r="C2027" s="1" t="s">
        <v>40</v>
      </c>
      <c r="D2027" s="1">
        <v>50.0</v>
      </c>
      <c r="E2027" s="1" t="s">
        <v>38</v>
      </c>
      <c r="F2027" s="5">
        <v>44927.0</v>
      </c>
      <c r="G2027" s="1">
        <v>10.0</v>
      </c>
    </row>
    <row r="2028">
      <c r="A2028" s="1">
        <v>2027.0</v>
      </c>
      <c r="B2028" s="1" t="s">
        <v>2777</v>
      </c>
      <c r="C2028" s="1" t="s">
        <v>32</v>
      </c>
      <c r="D2028" s="1">
        <v>120.0</v>
      </c>
      <c r="E2028" s="1" t="s">
        <v>38</v>
      </c>
      <c r="F2028" s="5">
        <v>44927.0</v>
      </c>
      <c r="G2028" s="1">
        <v>20.0</v>
      </c>
    </row>
    <row r="2029">
      <c r="A2029" s="1">
        <v>2028.0</v>
      </c>
      <c r="B2029" s="1" t="s">
        <v>2780</v>
      </c>
      <c r="C2029" s="1" t="s">
        <v>32</v>
      </c>
      <c r="D2029" s="1">
        <v>120.0</v>
      </c>
      <c r="E2029" s="1" t="s">
        <v>33</v>
      </c>
      <c r="F2029" s="5">
        <v>44927.0</v>
      </c>
      <c r="G2029" s="1">
        <v>0.0</v>
      </c>
    </row>
    <row r="2030">
      <c r="A2030" s="1">
        <v>2029.0</v>
      </c>
      <c r="B2030" s="1" t="s">
        <v>2781</v>
      </c>
      <c r="C2030" s="1" t="s">
        <v>37</v>
      </c>
      <c r="D2030" s="1">
        <v>250.0</v>
      </c>
      <c r="E2030" s="1" t="s">
        <v>38</v>
      </c>
      <c r="F2030" s="5">
        <v>44927.0</v>
      </c>
      <c r="G2030" s="1">
        <v>5.0</v>
      </c>
    </row>
    <row r="2031">
      <c r="A2031" s="1">
        <v>2030.0</v>
      </c>
      <c r="B2031" s="1" t="s">
        <v>2782</v>
      </c>
      <c r="C2031" s="1" t="s">
        <v>32</v>
      </c>
      <c r="D2031" s="1">
        <v>120.0</v>
      </c>
      <c r="E2031" s="1" t="s">
        <v>38</v>
      </c>
      <c r="F2031" s="5">
        <v>44927.0</v>
      </c>
      <c r="G2031" s="1">
        <v>10.0</v>
      </c>
    </row>
    <row r="2032">
      <c r="A2032" s="1">
        <v>2031.0</v>
      </c>
      <c r="B2032" s="1" t="s">
        <v>2783</v>
      </c>
      <c r="C2032" s="1" t="s">
        <v>49</v>
      </c>
      <c r="D2032" s="1">
        <v>80.0</v>
      </c>
      <c r="E2032" s="1" t="s">
        <v>38</v>
      </c>
      <c r="F2032" s="5">
        <v>44927.0</v>
      </c>
      <c r="G2032" s="1">
        <v>20.0</v>
      </c>
    </row>
    <row r="2033">
      <c r="A2033" s="1">
        <v>2032.0</v>
      </c>
      <c r="B2033" s="1" t="s">
        <v>2784</v>
      </c>
      <c r="C2033" s="1" t="s">
        <v>49</v>
      </c>
      <c r="D2033" s="1">
        <v>80.0</v>
      </c>
      <c r="E2033" s="1" t="s">
        <v>38</v>
      </c>
      <c r="F2033" s="5">
        <v>44927.0</v>
      </c>
      <c r="G2033" s="1">
        <v>0.0</v>
      </c>
    </row>
    <row r="2034">
      <c r="A2034" s="1">
        <v>2033.0</v>
      </c>
      <c r="B2034" s="1" t="s">
        <v>2785</v>
      </c>
      <c r="C2034" s="1" t="s">
        <v>49</v>
      </c>
      <c r="D2034" s="1">
        <v>80.0</v>
      </c>
      <c r="E2034" s="1" t="s">
        <v>38</v>
      </c>
      <c r="F2034" s="5">
        <v>44927.0</v>
      </c>
      <c r="G2034" s="1">
        <v>5.0</v>
      </c>
    </row>
    <row r="2035">
      <c r="A2035" s="1">
        <v>2034.0</v>
      </c>
      <c r="B2035" s="1" t="s">
        <v>2786</v>
      </c>
      <c r="C2035" s="1" t="s">
        <v>32</v>
      </c>
      <c r="D2035" s="1">
        <v>120.0</v>
      </c>
      <c r="E2035" s="1" t="s">
        <v>38</v>
      </c>
      <c r="F2035" s="5">
        <v>44927.0</v>
      </c>
      <c r="G2035" s="1">
        <v>10.0</v>
      </c>
    </row>
    <row r="2036">
      <c r="A2036" s="1">
        <v>2035.0</v>
      </c>
      <c r="B2036" s="1" t="s">
        <v>2787</v>
      </c>
      <c r="C2036" s="1" t="s">
        <v>32</v>
      </c>
      <c r="D2036" s="1">
        <v>120.0</v>
      </c>
      <c r="E2036" s="1" t="s">
        <v>38</v>
      </c>
      <c r="F2036" s="5">
        <v>44927.0</v>
      </c>
      <c r="G2036" s="1">
        <v>20.0</v>
      </c>
    </row>
    <row r="2037">
      <c r="A2037" s="1">
        <v>2036.0</v>
      </c>
      <c r="B2037" s="1" t="s">
        <v>2789</v>
      </c>
      <c r="C2037" s="1" t="s">
        <v>40</v>
      </c>
      <c r="D2037" s="1">
        <v>50.0</v>
      </c>
      <c r="E2037" s="1" t="s">
        <v>38</v>
      </c>
      <c r="F2037" s="5">
        <v>44927.0</v>
      </c>
      <c r="G2037" s="1">
        <v>0.0</v>
      </c>
    </row>
    <row r="2038">
      <c r="A2038" s="1">
        <v>2037.0</v>
      </c>
      <c r="B2038" s="1" t="s">
        <v>2792</v>
      </c>
      <c r="C2038" s="1" t="s">
        <v>32</v>
      </c>
      <c r="D2038" s="1">
        <v>120.0</v>
      </c>
      <c r="E2038" s="1" t="s">
        <v>38</v>
      </c>
      <c r="F2038" s="5">
        <v>44927.0</v>
      </c>
      <c r="G2038" s="1">
        <v>5.0</v>
      </c>
    </row>
    <row r="2039">
      <c r="A2039" s="1">
        <v>2038.0</v>
      </c>
      <c r="B2039" s="1" t="s">
        <v>2793</v>
      </c>
      <c r="C2039" s="1" t="s">
        <v>32</v>
      </c>
      <c r="D2039" s="1">
        <v>120.0</v>
      </c>
      <c r="E2039" s="1" t="s">
        <v>38</v>
      </c>
      <c r="F2039" s="5">
        <v>44927.0</v>
      </c>
      <c r="G2039" s="1">
        <v>10.0</v>
      </c>
    </row>
    <row r="2040">
      <c r="A2040" s="1">
        <v>2039.0</v>
      </c>
      <c r="B2040" s="1" t="s">
        <v>2794</v>
      </c>
      <c r="C2040" s="1" t="s">
        <v>32</v>
      </c>
      <c r="D2040" s="1">
        <v>120.0</v>
      </c>
      <c r="E2040" s="1" t="s">
        <v>45</v>
      </c>
      <c r="F2040" s="5">
        <v>44927.0</v>
      </c>
      <c r="G2040" s="1">
        <v>20.0</v>
      </c>
    </row>
    <row r="2041">
      <c r="A2041" s="1">
        <v>2040.0</v>
      </c>
      <c r="B2041" s="1" t="s">
        <v>2795</v>
      </c>
      <c r="C2041" s="1" t="s">
        <v>49</v>
      </c>
      <c r="D2041" s="1">
        <v>80.0</v>
      </c>
      <c r="E2041" s="1" t="s">
        <v>38</v>
      </c>
      <c r="F2041" s="5">
        <v>44927.0</v>
      </c>
      <c r="G2041" s="1">
        <v>0.0</v>
      </c>
    </row>
    <row r="2042">
      <c r="A2042" s="1">
        <v>2041.0</v>
      </c>
      <c r="B2042" s="1" t="s">
        <v>2796</v>
      </c>
      <c r="C2042" s="1" t="s">
        <v>37</v>
      </c>
      <c r="D2042" s="1">
        <v>250.0</v>
      </c>
      <c r="E2042" s="1" t="s">
        <v>38</v>
      </c>
      <c r="F2042" s="5">
        <v>44927.0</v>
      </c>
      <c r="G2042" s="1">
        <v>5.0</v>
      </c>
    </row>
    <row r="2043">
      <c r="A2043" s="1">
        <v>2042.0</v>
      </c>
      <c r="B2043" s="1" t="s">
        <v>2797</v>
      </c>
      <c r="C2043" s="1" t="s">
        <v>32</v>
      </c>
      <c r="D2043" s="1">
        <v>120.0</v>
      </c>
      <c r="E2043" s="1" t="s">
        <v>38</v>
      </c>
      <c r="F2043" s="5">
        <v>44927.0</v>
      </c>
      <c r="G2043" s="1">
        <v>10.0</v>
      </c>
    </row>
    <row r="2044">
      <c r="A2044" s="1">
        <v>2043.0</v>
      </c>
      <c r="B2044" s="1" t="s">
        <v>2798</v>
      </c>
      <c r="C2044" s="1" t="s">
        <v>32</v>
      </c>
      <c r="D2044" s="1">
        <v>120.0</v>
      </c>
      <c r="E2044" s="1" t="s">
        <v>38</v>
      </c>
      <c r="F2044" s="5">
        <v>44927.0</v>
      </c>
      <c r="G2044" s="1">
        <v>20.0</v>
      </c>
    </row>
    <row r="2045">
      <c r="A2045" s="1">
        <v>2044.0</v>
      </c>
      <c r="B2045" s="1" t="s">
        <v>2799</v>
      </c>
      <c r="C2045" s="1" t="s">
        <v>40</v>
      </c>
      <c r="D2045" s="1">
        <v>50.0</v>
      </c>
      <c r="E2045" s="1" t="s">
        <v>33</v>
      </c>
      <c r="F2045" s="5">
        <v>44927.0</v>
      </c>
      <c r="G2045" s="1">
        <v>0.0</v>
      </c>
    </row>
    <row r="2046">
      <c r="A2046" s="1">
        <v>2045.0</v>
      </c>
      <c r="B2046" s="1" t="s">
        <v>2800</v>
      </c>
      <c r="C2046" s="1" t="s">
        <v>32</v>
      </c>
      <c r="D2046" s="1">
        <v>120.0</v>
      </c>
      <c r="E2046" s="1" t="s">
        <v>45</v>
      </c>
      <c r="F2046" s="5">
        <v>44927.0</v>
      </c>
      <c r="G2046" s="1">
        <v>5.0</v>
      </c>
    </row>
    <row r="2047">
      <c r="A2047" s="1">
        <v>2046.0</v>
      </c>
      <c r="B2047" s="1" t="s">
        <v>2801</v>
      </c>
      <c r="C2047" s="1" t="s">
        <v>32</v>
      </c>
      <c r="D2047" s="1">
        <v>120.0</v>
      </c>
      <c r="E2047" s="1" t="s">
        <v>38</v>
      </c>
      <c r="F2047" s="5">
        <v>44927.0</v>
      </c>
      <c r="G2047" s="1">
        <v>10.0</v>
      </c>
    </row>
    <row r="2048">
      <c r="A2048" s="1">
        <v>2047.0</v>
      </c>
      <c r="B2048" s="1" t="s">
        <v>2802</v>
      </c>
      <c r="C2048" s="1" t="s">
        <v>32</v>
      </c>
      <c r="D2048" s="1">
        <v>120.0</v>
      </c>
      <c r="E2048" s="1" t="s">
        <v>38</v>
      </c>
      <c r="F2048" s="5">
        <v>44927.0</v>
      </c>
      <c r="G2048" s="1">
        <v>20.0</v>
      </c>
    </row>
    <row r="2049">
      <c r="A2049" s="1">
        <v>2048.0</v>
      </c>
      <c r="B2049" s="1" t="s">
        <v>2803</v>
      </c>
      <c r="C2049" s="1" t="s">
        <v>32</v>
      </c>
      <c r="D2049" s="1">
        <v>120.0</v>
      </c>
      <c r="E2049" s="1" t="s">
        <v>38</v>
      </c>
      <c r="F2049" s="5">
        <v>44927.0</v>
      </c>
      <c r="G2049" s="1">
        <v>0.0</v>
      </c>
    </row>
    <row r="2050">
      <c r="A2050" s="1">
        <v>2049.0</v>
      </c>
      <c r="B2050" s="1" t="s">
        <v>2805</v>
      </c>
      <c r="C2050" s="1" t="s">
        <v>32</v>
      </c>
      <c r="D2050" s="1">
        <v>120.0</v>
      </c>
      <c r="E2050" s="1" t="s">
        <v>38</v>
      </c>
      <c r="F2050" s="5">
        <v>44927.0</v>
      </c>
      <c r="G2050" s="1">
        <v>5.0</v>
      </c>
    </row>
    <row r="2051">
      <c r="A2051" s="1">
        <v>2050.0</v>
      </c>
      <c r="B2051" s="1" t="s">
        <v>2807</v>
      </c>
      <c r="C2051" s="1" t="s">
        <v>40</v>
      </c>
      <c r="D2051" s="1">
        <v>50.0</v>
      </c>
      <c r="E2051" s="1" t="s">
        <v>38</v>
      </c>
      <c r="F2051" s="5">
        <v>44927.0</v>
      </c>
      <c r="G2051" s="1">
        <v>10.0</v>
      </c>
    </row>
    <row r="2052">
      <c r="A2052" s="1">
        <v>2051.0</v>
      </c>
      <c r="B2052" s="1" t="s">
        <v>2808</v>
      </c>
      <c r="C2052" s="1" t="s">
        <v>49</v>
      </c>
      <c r="D2052" s="1">
        <v>80.0</v>
      </c>
      <c r="E2052" s="1" t="s">
        <v>38</v>
      </c>
      <c r="F2052" s="5">
        <v>44927.0</v>
      </c>
      <c r="G2052" s="1">
        <v>20.0</v>
      </c>
    </row>
    <row r="2053">
      <c r="A2053" s="1">
        <v>2052.0</v>
      </c>
      <c r="B2053" s="1" t="s">
        <v>2809</v>
      </c>
      <c r="C2053" s="1" t="s">
        <v>37</v>
      </c>
      <c r="D2053" s="1">
        <v>250.0</v>
      </c>
      <c r="E2053" s="1" t="s">
        <v>38</v>
      </c>
      <c r="F2053" s="5">
        <v>44927.0</v>
      </c>
      <c r="G2053" s="1">
        <v>0.0</v>
      </c>
    </row>
    <row r="2054">
      <c r="A2054" s="1">
        <v>2053.0</v>
      </c>
      <c r="B2054" s="1" t="s">
        <v>2810</v>
      </c>
      <c r="C2054" s="1" t="s">
        <v>37</v>
      </c>
      <c r="D2054" s="1">
        <v>250.0</v>
      </c>
      <c r="E2054" s="1" t="s">
        <v>45</v>
      </c>
      <c r="F2054" s="5">
        <v>44927.0</v>
      </c>
      <c r="G2054" s="1">
        <v>5.0</v>
      </c>
    </row>
    <row r="2055">
      <c r="A2055" s="1">
        <v>2054.0</v>
      </c>
      <c r="B2055" s="1" t="s">
        <v>2811</v>
      </c>
      <c r="C2055" s="1" t="s">
        <v>49</v>
      </c>
      <c r="D2055" s="1">
        <v>80.0</v>
      </c>
      <c r="E2055" s="1" t="s">
        <v>38</v>
      </c>
      <c r="F2055" s="5">
        <v>44927.0</v>
      </c>
      <c r="G2055" s="1">
        <v>10.0</v>
      </c>
    </row>
    <row r="2056">
      <c r="A2056" s="1">
        <v>2055.0</v>
      </c>
      <c r="B2056" s="1" t="s">
        <v>2812</v>
      </c>
      <c r="C2056" s="1" t="s">
        <v>40</v>
      </c>
      <c r="D2056" s="1">
        <v>50.0</v>
      </c>
      <c r="E2056" s="1" t="s">
        <v>45</v>
      </c>
      <c r="F2056" s="5">
        <v>44927.0</v>
      </c>
      <c r="G2056" s="1">
        <v>20.0</v>
      </c>
    </row>
    <row r="2057">
      <c r="A2057" s="1">
        <v>2056.0</v>
      </c>
      <c r="B2057" s="1" t="s">
        <v>2813</v>
      </c>
      <c r="C2057" s="1" t="s">
        <v>37</v>
      </c>
      <c r="D2057" s="1">
        <v>250.0</v>
      </c>
      <c r="E2057" s="1" t="s">
        <v>38</v>
      </c>
      <c r="F2057" s="5">
        <v>44927.0</v>
      </c>
      <c r="G2057" s="1">
        <v>0.0</v>
      </c>
    </row>
    <row r="2058">
      <c r="A2058" s="1">
        <v>2057.0</v>
      </c>
      <c r="B2058" s="1" t="s">
        <v>2814</v>
      </c>
      <c r="C2058" s="1" t="s">
        <v>49</v>
      </c>
      <c r="D2058" s="1">
        <v>80.0</v>
      </c>
      <c r="E2058" s="1" t="s">
        <v>38</v>
      </c>
      <c r="F2058" s="5">
        <v>44927.0</v>
      </c>
      <c r="G2058" s="1">
        <v>5.0</v>
      </c>
    </row>
    <row r="2059">
      <c r="A2059" s="1">
        <v>2058.0</v>
      </c>
      <c r="B2059" s="1" t="s">
        <v>2815</v>
      </c>
      <c r="C2059" s="1" t="s">
        <v>32</v>
      </c>
      <c r="D2059" s="1">
        <v>120.0</v>
      </c>
      <c r="E2059" s="1" t="s">
        <v>38</v>
      </c>
      <c r="F2059" s="5">
        <v>44927.0</v>
      </c>
      <c r="G2059" s="1">
        <v>10.0</v>
      </c>
    </row>
    <row r="2060">
      <c r="A2060" s="1">
        <v>2059.0</v>
      </c>
      <c r="B2060" s="1" t="s">
        <v>2816</v>
      </c>
      <c r="C2060" s="1" t="s">
        <v>32</v>
      </c>
      <c r="D2060" s="1">
        <v>120.0</v>
      </c>
      <c r="E2060" s="1" t="s">
        <v>45</v>
      </c>
      <c r="F2060" s="5">
        <v>44927.0</v>
      </c>
      <c r="G2060" s="1">
        <v>20.0</v>
      </c>
    </row>
    <row r="2061">
      <c r="A2061" s="1">
        <v>2060.0</v>
      </c>
      <c r="B2061" s="1" t="s">
        <v>2819</v>
      </c>
      <c r="C2061" s="1" t="s">
        <v>49</v>
      </c>
      <c r="D2061" s="1">
        <v>80.0</v>
      </c>
      <c r="E2061" s="1" t="s">
        <v>38</v>
      </c>
      <c r="F2061" s="5">
        <v>44927.0</v>
      </c>
      <c r="G2061" s="1">
        <v>0.0</v>
      </c>
    </row>
    <row r="2062">
      <c r="A2062" s="1">
        <v>2061.0</v>
      </c>
      <c r="B2062" s="1" t="s">
        <v>2820</v>
      </c>
      <c r="C2062" s="1" t="s">
        <v>32</v>
      </c>
      <c r="D2062" s="1">
        <v>120.0</v>
      </c>
      <c r="E2062" s="1" t="s">
        <v>38</v>
      </c>
      <c r="F2062" s="5">
        <v>44927.0</v>
      </c>
      <c r="G2062" s="1">
        <v>5.0</v>
      </c>
    </row>
    <row r="2063">
      <c r="A2063" s="1">
        <v>2062.0</v>
      </c>
      <c r="B2063" s="1" t="s">
        <v>2821</v>
      </c>
      <c r="C2063" s="1" t="s">
        <v>32</v>
      </c>
      <c r="D2063" s="1">
        <v>120.0</v>
      </c>
      <c r="E2063" s="1" t="s">
        <v>38</v>
      </c>
      <c r="F2063" s="5">
        <v>44927.0</v>
      </c>
      <c r="G2063" s="1">
        <v>10.0</v>
      </c>
    </row>
    <row r="2064">
      <c r="A2064" s="1">
        <v>2063.0</v>
      </c>
      <c r="B2064" s="1" t="s">
        <v>2822</v>
      </c>
      <c r="C2064" s="1" t="s">
        <v>32</v>
      </c>
      <c r="D2064" s="1">
        <v>120.0</v>
      </c>
      <c r="E2064" s="1" t="s">
        <v>33</v>
      </c>
      <c r="F2064" s="5">
        <v>44927.0</v>
      </c>
      <c r="G2064" s="1">
        <v>20.0</v>
      </c>
    </row>
    <row r="2065">
      <c r="A2065" s="1">
        <v>2064.0</v>
      </c>
      <c r="B2065" s="1" t="s">
        <v>2823</v>
      </c>
      <c r="C2065" s="1" t="s">
        <v>32</v>
      </c>
      <c r="D2065" s="1">
        <v>120.0</v>
      </c>
      <c r="E2065" s="1" t="s">
        <v>38</v>
      </c>
      <c r="F2065" s="5">
        <v>44927.0</v>
      </c>
      <c r="G2065" s="1">
        <v>0.0</v>
      </c>
    </row>
    <row r="2066">
      <c r="A2066" s="1">
        <v>2065.0</v>
      </c>
      <c r="B2066" s="1" t="s">
        <v>2824</v>
      </c>
      <c r="C2066" s="1" t="s">
        <v>32</v>
      </c>
      <c r="D2066" s="1">
        <v>120.0</v>
      </c>
      <c r="E2066" s="1" t="s">
        <v>38</v>
      </c>
      <c r="F2066" s="5">
        <v>44927.0</v>
      </c>
      <c r="G2066" s="1">
        <v>5.0</v>
      </c>
    </row>
    <row r="2067">
      <c r="A2067" s="1">
        <v>2066.0</v>
      </c>
      <c r="B2067" s="1" t="s">
        <v>2825</v>
      </c>
      <c r="C2067" s="1" t="s">
        <v>32</v>
      </c>
      <c r="D2067" s="1">
        <v>120.0</v>
      </c>
      <c r="E2067" s="1" t="s">
        <v>38</v>
      </c>
      <c r="F2067" s="5">
        <v>44927.0</v>
      </c>
      <c r="G2067" s="1">
        <v>10.0</v>
      </c>
    </row>
    <row r="2068">
      <c r="A2068" s="1">
        <v>2067.0</v>
      </c>
      <c r="B2068" s="1" t="s">
        <v>2826</v>
      </c>
      <c r="C2068" s="1" t="s">
        <v>32</v>
      </c>
      <c r="D2068" s="1">
        <v>120.0</v>
      </c>
      <c r="E2068" s="1" t="s">
        <v>38</v>
      </c>
      <c r="F2068" s="5">
        <v>44927.0</v>
      </c>
      <c r="G2068" s="1">
        <v>20.0</v>
      </c>
    </row>
    <row r="2069">
      <c r="A2069" s="1">
        <v>2068.0</v>
      </c>
      <c r="B2069" s="1" t="s">
        <v>2827</v>
      </c>
      <c r="C2069" s="1" t="s">
        <v>49</v>
      </c>
      <c r="D2069" s="1">
        <v>80.0</v>
      </c>
      <c r="E2069" s="1" t="s">
        <v>38</v>
      </c>
      <c r="F2069" s="5">
        <v>44927.0</v>
      </c>
      <c r="G2069" s="1">
        <v>0.0</v>
      </c>
    </row>
    <row r="2070">
      <c r="A2070" s="1">
        <v>2069.0</v>
      </c>
      <c r="B2070" s="1" t="s">
        <v>2829</v>
      </c>
      <c r="C2070" s="1" t="s">
        <v>37</v>
      </c>
      <c r="D2070" s="1">
        <v>250.0</v>
      </c>
      <c r="E2070" s="1" t="s">
        <v>38</v>
      </c>
      <c r="F2070" s="5">
        <v>44927.0</v>
      </c>
      <c r="G2070" s="1">
        <v>5.0</v>
      </c>
    </row>
    <row r="2071">
      <c r="A2071" s="1">
        <v>2070.0</v>
      </c>
      <c r="B2071" s="1" t="s">
        <v>2831</v>
      </c>
      <c r="C2071" s="1" t="s">
        <v>40</v>
      </c>
      <c r="D2071" s="1">
        <v>50.0</v>
      </c>
      <c r="E2071" s="1" t="s">
        <v>38</v>
      </c>
      <c r="F2071" s="5">
        <v>44927.0</v>
      </c>
      <c r="G2071" s="1">
        <v>10.0</v>
      </c>
    </row>
    <row r="2072">
      <c r="A2072" s="1">
        <v>2071.0</v>
      </c>
      <c r="B2072" s="1" t="s">
        <v>2832</v>
      </c>
      <c r="C2072" s="1" t="s">
        <v>49</v>
      </c>
      <c r="D2072" s="1">
        <v>80.0</v>
      </c>
      <c r="E2072" s="1" t="s">
        <v>38</v>
      </c>
      <c r="F2072" s="5">
        <v>44927.0</v>
      </c>
      <c r="G2072" s="1">
        <v>20.0</v>
      </c>
    </row>
    <row r="2073">
      <c r="A2073" s="1">
        <v>2072.0</v>
      </c>
      <c r="B2073" s="1" t="s">
        <v>2833</v>
      </c>
      <c r="C2073" s="1" t="s">
        <v>37</v>
      </c>
      <c r="D2073" s="1">
        <v>250.0</v>
      </c>
      <c r="E2073" s="1" t="s">
        <v>38</v>
      </c>
      <c r="F2073" s="5">
        <v>44927.0</v>
      </c>
      <c r="G2073" s="1">
        <v>0.0</v>
      </c>
    </row>
    <row r="2074">
      <c r="A2074" s="1">
        <v>2073.0</v>
      </c>
      <c r="B2074" s="1" t="s">
        <v>2834</v>
      </c>
      <c r="C2074" s="1" t="s">
        <v>37</v>
      </c>
      <c r="D2074" s="1">
        <v>250.0</v>
      </c>
      <c r="E2074" s="1" t="s">
        <v>38</v>
      </c>
      <c r="F2074" s="5">
        <v>44927.0</v>
      </c>
      <c r="G2074" s="1">
        <v>5.0</v>
      </c>
    </row>
    <row r="2075">
      <c r="A2075" s="1">
        <v>2074.0</v>
      </c>
      <c r="B2075" s="1" t="s">
        <v>2835</v>
      </c>
      <c r="C2075" s="1" t="s">
        <v>49</v>
      </c>
      <c r="D2075" s="1">
        <v>80.0</v>
      </c>
      <c r="E2075" s="1" t="s">
        <v>33</v>
      </c>
      <c r="F2075" s="5">
        <v>44927.0</v>
      </c>
      <c r="G2075" s="1">
        <v>10.0</v>
      </c>
    </row>
    <row r="2076">
      <c r="A2076" s="1">
        <v>2075.0</v>
      </c>
      <c r="B2076" s="1" t="s">
        <v>2836</v>
      </c>
      <c r="C2076" s="1" t="s">
        <v>32</v>
      </c>
      <c r="D2076" s="1">
        <v>120.0</v>
      </c>
      <c r="E2076" s="1" t="s">
        <v>33</v>
      </c>
      <c r="F2076" s="5">
        <v>44927.0</v>
      </c>
      <c r="G2076" s="1">
        <v>20.0</v>
      </c>
    </row>
    <row r="2077">
      <c r="A2077" s="1">
        <v>2076.0</v>
      </c>
      <c r="B2077" s="1" t="s">
        <v>2837</v>
      </c>
      <c r="C2077" s="1" t="s">
        <v>32</v>
      </c>
      <c r="D2077" s="1">
        <v>120.0</v>
      </c>
      <c r="E2077" s="1" t="s">
        <v>38</v>
      </c>
      <c r="F2077" s="5">
        <v>44927.0</v>
      </c>
      <c r="G2077" s="1">
        <v>0.0</v>
      </c>
    </row>
    <row r="2078">
      <c r="A2078" s="1">
        <v>2077.0</v>
      </c>
      <c r="B2078" s="1" t="s">
        <v>2838</v>
      </c>
      <c r="C2078" s="1" t="s">
        <v>32</v>
      </c>
      <c r="D2078" s="1">
        <v>120.0</v>
      </c>
      <c r="E2078" s="1" t="s">
        <v>38</v>
      </c>
      <c r="F2078" s="5">
        <v>44927.0</v>
      </c>
      <c r="G2078" s="1">
        <v>5.0</v>
      </c>
    </row>
    <row r="2079">
      <c r="A2079" s="1">
        <v>2078.0</v>
      </c>
      <c r="B2079" s="1" t="s">
        <v>2839</v>
      </c>
      <c r="C2079" s="1" t="s">
        <v>32</v>
      </c>
      <c r="D2079" s="1">
        <v>120.0</v>
      </c>
      <c r="E2079" s="1" t="s">
        <v>45</v>
      </c>
      <c r="F2079" s="5">
        <v>44927.0</v>
      </c>
      <c r="G2079" s="1">
        <v>10.0</v>
      </c>
    </row>
    <row r="2080">
      <c r="A2080" s="1">
        <v>2079.0</v>
      </c>
      <c r="B2080" s="1" t="s">
        <v>2840</v>
      </c>
      <c r="C2080" s="1" t="s">
        <v>32</v>
      </c>
      <c r="D2080" s="1">
        <v>120.0</v>
      </c>
      <c r="E2080" s="1" t="s">
        <v>45</v>
      </c>
      <c r="F2080" s="5">
        <v>44927.0</v>
      </c>
      <c r="G2080" s="1">
        <v>20.0</v>
      </c>
    </row>
    <row r="2081">
      <c r="A2081" s="1">
        <v>2080.0</v>
      </c>
      <c r="B2081" s="1" t="s">
        <v>2842</v>
      </c>
      <c r="C2081" s="1" t="s">
        <v>32</v>
      </c>
      <c r="D2081" s="1">
        <v>120.0</v>
      </c>
      <c r="E2081" s="1" t="s">
        <v>38</v>
      </c>
      <c r="F2081" s="5">
        <v>44927.0</v>
      </c>
      <c r="G2081" s="1">
        <v>0.0</v>
      </c>
    </row>
    <row r="2082">
      <c r="A2082" s="1">
        <v>2081.0</v>
      </c>
      <c r="B2082" s="1" t="s">
        <v>2844</v>
      </c>
      <c r="C2082" s="1" t="s">
        <v>32</v>
      </c>
      <c r="D2082" s="1">
        <v>120.0</v>
      </c>
      <c r="E2082" s="1" t="s">
        <v>38</v>
      </c>
      <c r="F2082" s="5">
        <v>44927.0</v>
      </c>
      <c r="G2082" s="1">
        <v>5.0</v>
      </c>
    </row>
    <row r="2083">
      <c r="A2083" s="1">
        <v>2082.0</v>
      </c>
      <c r="B2083" s="1" t="s">
        <v>2845</v>
      </c>
      <c r="C2083" s="1" t="s">
        <v>32</v>
      </c>
      <c r="D2083" s="1">
        <v>120.0</v>
      </c>
      <c r="E2083" s="1" t="s">
        <v>38</v>
      </c>
      <c r="F2083" s="5">
        <v>44927.0</v>
      </c>
      <c r="G2083" s="1">
        <v>10.0</v>
      </c>
    </row>
    <row r="2084">
      <c r="A2084" s="1">
        <v>2083.0</v>
      </c>
      <c r="B2084" s="1" t="s">
        <v>2846</v>
      </c>
      <c r="C2084" s="1" t="s">
        <v>32</v>
      </c>
      <c r="D2084" s="1">
        <v>120.0</v>
      </c>
      <c r="E2084" s="1" t="s">
        <v>33</v>
      </c>
      <c r="F2084" s="5">
        <v>44927.0</v>
      </c>
      <c r="G2084" s="1">
        <v>20.0</v>
      </c>
    </row>
    <row r="2085">
      <c r="A2085" s="1">
        <v>2084.0</v>
      </c>
      <c r="B2085" s="1" t="s">
        <v>2847</v>
      </c>
      <c r="C2085" s="1" t="s">
        <v>49</v>
      </c>
      <c r="D2085" s="1">
        <v>80.0</v>
      </c>
      <c r="E2085" s="1" t="s">
        <v>45</v>
      </c>
      <c r="F2085" s="5">
        <v>44927.0</v>
      </c>
      <c r="G2085" s="1">
        <v>0.0</v>
      </c>
    </row>
    <row r="2086">
      <c r="A2086" s="1">
        <v>2085.0</v>
      </c>
      <c r="B2086" s="1" t="s">
        <v>2848</v>
      </c>
      <c r="C2086" s="1" t="s">
        <v>49</v>
      </c>
      <c r="D2086" s="1">
        <v>80.0</v>
      </c>
      <c r="E2086" s="1" t="s">
        <v>38</v>
      </c>
      <c r="F2086" s="5">
        <v>44927.0</v>
      </c>
      <c r="G2086" s="1">
        <v>5.0</v>
      </c>
    </row>
    <row r="2087">
      <c r="A2087" s="1">
        <v>2086.0</v>
      </c>
      <c r="B2087" s="1" t="s">
        <v>2849</v>
      </c>
      <c r="C2087" s="1" t="s">
        <v>32</v>
      </c>
      <c r="D2087" s="1">
        <v>120.0</v>
      </c>
      <c r="E2087" s="1" t="s">
        <v>38</v>
      </c>
      <c r="F2087" s="5">
        <v>44927.0</v>
      </c>
      <c r="G2087" s="1">
        <v>10.0</v>
      </c>
    </row>
    <row r="2088">
      <c r="A2088" s="1">
        <v>2087.0</v>
      </c>
      <c r="B2088" s="1" t="s">
        <v>2850</v>
      </c>
      <c r="C2088" s="1" t="s">
        <v>32</v>
      </c>
      <c r="D2088" s="1">
        <v>120.0</v>
      </c>
      <c r="E2088" s="1" t="s">
        <v>38</v>
      </c>
      <c r="F2088" s="5">
        <v>44927.0</v>
      </c>
      <c r="G2088" s="1">
        <v>20.0</v>
      </c>
    </row>
    <row r="2089">
      <c r="A2089" s="1">
        <v>2088.0</v>
      </c>
      <c r="B2089" s="1" t="s">
        <v>2851</v>
      </c>
      <c r="C2089" s="1" t="s">
        <v>37</v>
      </c>
      <c r="D2089" s="1">
        <v>250.0</v>
      </c>
      <c r="E2089" s="1" t="s">
        <v>38</v>
      </c>
      <c r="F2089" s="5">
        <v>44927.0</v>
      </c>
      <c r="G2089" s="1">
        <v>0.0</v>
      </c>
    </row>
    <row r="2090">
      <c r="A2090" s="1">
        <v>2089.0</v>
      </c>
      <c r="B2090" s="1" t="s">
        <v>2852</v>
      </c>
      <c r="C2090" s="1" t="s">
        <v>37</v>
      </c>
      <c r="D2090" s="1">
        <v>250.0</v>
      </c>
      <c r="E2090" s="1" t="s">
        <v>45</v>
      </c>
      <c r="F2090" s="5">
        <v>44927.0</v>
      </c>
      <c r="G2090" s="1">
        <v>5.0</v>
      </c>
    </row>
    <row r="2091">
      <c r="A2091" s="1">
        <v>2090.0</v>
      </c>
      <c r="B2091" s="1" t="s">
        <v>2854</v>
      </c>
      <c r="C2091" s="1" t="s">
        <v>32</v>
      </c>
      <c r="D2091" s="1">
        <v>120.0</v>
      </c>
      <c r="E2091" s="1" t="s">
        <v>38</v>
      </c>
      <c r="F2091" s="5">
        <v>44927.0</v>
      </c>
      <c r="G2091" s="1">
        <v>10.0</v>
      </c>
    </row>
    <row r="2092">
      <c r="A2092" s="1">
        <v>2091.0</v>
      </c>
      <c r="B2092" s="1" t="s">
        <v>2857</v>
      </c>
      <c r="C2092" s="1" t="s">
        <v>32</v>
      </c>
      <c r="D2092" s="1">
        <v>120.0</v>
      </c>
      <c r="E2092" s="1" t="s">
        <v>38</v>
      </c>
      <c r="F2092" s="5">
        <v>44927.0</v>
      </c>
      <c r="G2092" s="1">
        <v>20.0</v>
      </c>
    </row>
    <row r="2093">
      <c r="A2093" s="1">
        <v>2092.0</v>
      </c>
      <c r="B2093" s="1" t="s">
        <v>2858</v>
      </c>
      <c r="C2093" s="1" t="s">
        <v>49</v>
      </c>
      <c r="D2093" s="1">
        <v>80.0</v>
      </c>
      <c r="E2093" s="1" t="s">
        <v>38</v>
      </c>
      <c r="F2093" s="5">
        <v>44927.0</v>
      </c>
      <c r="G2093" s="1">
        <v>0.0</v>
      </c>
    </row>
    <row r="2094">
      <c r="A2094" s="1">
        <v>2093.0</v>
      </c>
      <c r="B2094" s="1" t="s">
        <v>2859</v>
      </c>
      <c r="C2094" s="1" t="s">
        <v>32</v>
      </c>
      <c r="D2094" s="1">
        <v>120.0</v>
      </c>
      <c r="E2094" s="1" t="s">
        <v>38</v>
      </c>
      <c r="F2094" s="5">
        <v>44927.0</v>
      </c>
      <c r="G2094" s="1">
        <v>5.0</v>
      </c>
    </row>
    <row r="2095">
      <c r="A2095" s="1">
        <v>2094.0</v>
      </c>
      <c r="B2095" s="1" t="s">
        <v>2860</v>
      </c>
      <c r="C2095" s="1" t="s">
        <v>37</v>
      </c>
      <c r="D2095" s="1">
        <v>250.0</v>
      </c>
      <c r="E2095" s="1" t="s">
        <v>38</v>
      </c>
      <c r="F2095" s="5">
        <v>44927.0</v>
      </c>
      <c r="G2095" s="1">
        <v>10.0</v>
      </c>
    </row>
    <row r="2096">
      <c r="A2096" s="1">
        <v>2095.0</v>
      </c>
      <c r="B2096" s="1" t="s">
        <v>2861</v>
      </c>
      <c r="C2096" s="1" t="s">
        <v>49</v>
      </c>
      <c r="D2096" s="1">
        <v>80.0</v>
      </c>
      <c r="E2096" s="1" t="s">
        <v>38</v>
      </c>
      <c r="F2096" s="5">
        <v>44927.0</v>
      </c>
      <c r="G2096" s="1">
        <v>20.0</v>
      </c>
    </row>
    <row r="2097">
      <c r="A2097" s="1">
        <v>2096.0</v>
      </c>
      <c r="B2097" s="1" t="s">
        <v>2862</v>
      </c>
      <c r="C2097" s="1" t="s">
        <v>32</v>
      </c>
      <c r="D2097" s="1">
        <v>120.0</v>
      </c>
      <c r="E2097" s="1" t="s">
        <v>38</v>
      </c>
      <c r="F2097" s="5">
        <v>44927.0</v>
      </c>
      <c r="G2097" s="1">
        <v>0.0</v>
      </c>
    </row>
    <row r="2098">
      <c r="A2098" s="1">
        <v>2097.0</v>
      </c>
      <c r="B2098" s="1" t="s">
        <v>2863</v>
      </c>
      <c r="C2098" s="1" t="s">
        <v>49</v>
      </c>
      <c r="D2098" s="1">
        <v>80.0</v>
      </c>
      <c r="E2098" s="1" t="s">
        <v>38</v>
      </c>
      <c r="F2098" s="5">
        <v>44927.0</v>
      </c>
      <c r="G2098" s="1">
        <v>5.0</v>
      </c>
    </row>
    <row r="2099">
      <c r="A2099" s="1">
        <v>2098.0</v>
      </c>
      <c r="B2099" s="1" t="s">
        <v>2864</v>
      </c>
      <c r="C2099" s="1" t="s">
        <v>32</v>
      </c>
      <c r="D2099" s="1">
        <v>120.0</v>
      </c>
      <c r="E2099" s="1" t="s">
        <v>33</v>
      </c>
      <c r="F2099" s="5">
        <v>44927.0</v>
      </c>
      <c r="G2099" s="1">
        <v>10.0</v>
      </c>
    </row>
    <row r="2100">
      <c r="A2100" s="1">
        <v>2099.0</v>
      </c>
      <c r="B2100" s="1" t="s">
        <v>2865</v>
      </c>
      <c r="C2100" s="1" t="s">
        <v>49</v>
      </c>
      <c r="D2100" s="1">
        <v>80.0</v>
      </c>
      <c r="E2100" s="1" t="s">
        <v>38</v>
      </c>
      <c r="F2100" s="5">
        <v>44927.0</v>
      </c>
      <c r="G2100" s="1">
        <v>20.0</v>
      </c>
    </row>
    <row r="2101">
      <c r="A2101" s="1">
        <v>2100.0</v>
      </c>
      <c r="B2101" s="1" t="s">
        <v>2866</v>
      </c>
      <c r="C2101" s="1" t="s">
        <v>37</v>
      </c>
      <c r="D2101" s="1">
        <v>250.0</v>
      </c>
      <c r="E2101" s="1" t="s">
        <v>45</v>
      </c>
      <c r="F2101" s="5">
        <v>44927.0</v>
      </c>
      <c r="G2101" s="1">
        <v>0.0</v>
      </c>
    </row>
    <row r="2102">
      <c r="A2102" s="1">
        <v>2101.0</v>
      </c>
      <c r="B2102" s="1" t="s">
        <v>2867</v>
      </c>
      <c r="C2102" s="1" t="s">
        <v>32</v>
      </c>
      <c r="D2102" s="1">
        <v>120.0</v>
      </c>
      <c r="E2102" s="1" t="s">
        <v>38</v>
      </c>
      <c r="F2102" s="5">
        <v>44927.0</v>
      </c>
      <c r="G2102" s="1">
        <v>5.0</v>
      </c>
    </row>
    <row r="2103">
      <c r="A2103" s="1">
        <v>2102.0</v>
      </c>
      <c r="B2103" s="1" t="s">
        <v>2868</v>
      </c>
      <c r="C2103" s="1" t="s">
        <v>37</v>
      </c>
      <c r="D2103" s="1">
        <v>250.0</v>
      </c>
      <c r="E2103" s="1" t="s">
        <v>38</v>
      </c>
      <c r="F2103" s="5">
        <v>44927.0</v>
      </c>
      <c r="G2103" s="1">
        <v>10.0</v>
      </c>
    </row>
    <row r="2104">
      <c r="A2104" s="1">
        <v>2103.0</v>
      </c>
      <c r="B2104" s="1" t="s">
        <v>2869</v>
      </c>
      <c r="C2104" s="1" t="s">
        <v>32</v>
      </c>
      <c r="D2104" s="1">
        <v>120.0</v>
      </c>
      <c r="E2104" s="1" t="s">
        <v>33</v>
      </c>
      <c r="F2104" s="5">
        <v>44927.0</v>
      </c>
      <c r="G2104" s="1">
        <v>20.0</v>
      </c>
    </row>
    <row r="2105">
      <c r="A2105" s="1">
        <v>2104.0</v>
      </c>
      <c r="B2105" s="1" t="s">
        <v>2870</v>
      </c>
      <c r="C2105" s="1" t="s">
        <v>32</v>
      </c>
      <c r="D2105" s="1">
        <v>120.0</v>
      </c>
      <c r="E2105" s="1" t="s">
        <v>38</v>
      </c>
      <c r="F2105" s="5">
        <v>44927.0</v>
      </c>
      <c r="G2105" s="1">
        <v>0.0</v>
      </c>
    </row>
    <row r="2106">
      <c r="A2106" s="1">
        <v>2105.0</v>
      </c>
      <c r="B2106" s="1" t="s">
        <v>2872</v>
      </c>
      <c r="C2106" s="1" t="s">
        <v>32</v>
      </c>
      <c r="D2106" s="1">
        <v>120.0</v>
      </c>
      <c r="E2106" s="1" t="s">
        <v>38</v>
      </c>
      <c r="F2106" s="5">
        <v>44927.0</v>
      </c>
      <c r="G2106" s="1">
        <v>5.0</v>
      </c>
    </row>
    <row r="2107">
      <c r="A2107" s="1">
        <v>2106.0</v>
      </c>
      <c r="B2107" s="1" t="s">
        <v>2874</v>
      </c>
      <c r="C2107" s="1" t="s">
        <v>32</v>
      </c>
      <c r="D2107" s="1">
        <v>120.0</v>
      </c>
      <c r="E2107" s="1" t="s">
        <v>38</v>
      </c>
      <c r="F2107" s="5">
        <v>44927.0</v>
      </c>
      <c r="G2107" s="1">
        <v>10.0</v>
      </c>
    </row>
    <row r="2108">
      <c r="A2108" s="1">
        <v>2107.0</v>
      </c>
      <c r="B2108" s="1" t="s">
        <v>2875</v>
      </c>
      <c r="C2108" s="1" t="s">
        <v>32</v>
      </c>
      <c r="D2108" s="1">
        <v>120.0</v>
      </c>
      <c r="E2108" s="1" t="s">
        <v>38</v>
      </c>
      <c r="F2108" s="5">
        <v>44927.0</v>
      </c>
      <c r="G2108" s="1">
        <v>20.0</v>
      </c>
    </row>
    <row r="2109">
      <c r="A2109" s="1">
        <v>2108.0</v>
      </c>
      <c r="B2109" s="1" t="s">
        <v>2876</v>
      </c>
      <c r="C2109" s="1" t="s">
        <v>32</v>
      </c>
      <c r="D2109" s="1">
        <v>120.0</v>
      </c>
      <c r="E2109" s="1" t="s">
        <v>45</v>
      </c>
      <c r="F2109" s="5">
        <v>44927.0</v>
      </c>
      <c r="G2109" s="1">
        <v>0.0</v>
      </c>
    </row>
    <row r="2110">
      <c r="A2110" s="1">
        <v>2109.0</v>
      </c>
      <c r="B2110" s="1" t="s">
        <v>2877</v>
      </c>
      <c r="C2110" s="1" t="s">
        <v>32</v>
      </c>
      <c r="D2110" s="1">
        <v>120.0</v>
      </c>
      <c r="E2110" s="1" t="s">
        <v>38</v>
      </c>
      <c r="F2110" s="5">
        <v>44927.0</v>
      </c>
      <c r="G2110" s="1">
        <v>5.0</v>
      </c>
    </row>
    <row r="2111">
      <c r="A2111" s="1">
        <v>2110.0</v>
      </c>
      <c r="B2111" s="1" t="s">
        <v>2878</v>
      </c>
      <c r="C2111" s="1" t="s">
        <v>32</v>
      </c>
      <c r="D2111" s="1">
        <v>120.0</v>
      </c>
      <c r="E2111" s="1" t="s">
        <v>33</v>
      </c>
      <c r="F2111" s="5">
        <v>44927.0</v>
      </c>
      <c r="G2111" s="1">
        <v>10.0</v>
      </c>
    </row>
    <row r="2112">
      <c r="A2112" s="1">
        <v>2111.0</v>
      </c>
      <c r="B2112" s="1" t="s">
        <v>2879</v>
      </c>
      <c r="C2112" s="1" t="s">
        <v>37</v>
      </c>
      <c r="D2112" s="1">
        <v>250.0</v>
      </c>
      <c r="E2112" s="1" t="s">
        <v>38</v>
      </c>
      <c r="F2112" s="5">
        <v>44927.0</v>
      </c>
      <c r="G2112" s="1">
        <v>20.0</v>
      </c>
    </row>
    <row r="2113">
      <c r="A2113" s="1">
        <v>2112.0</v>
      </c>
      <c r="B2113" s="1" t="s">
        <v>2880</v>
      </c>
      <c r="C2113" s="1" t="s">
        <v>32</v>
      </c>
      <c r="D2113" s="1">
        <v>120.0</v>
      </c>
      <c r="E2113" s="1" t="s">
        <v>45</v>
      </c>
      <c r="F2113" s="5">
        <v>44927.0</v>
      </c>
      <c r="G2113" s="1">
        <v>0.0</v>
      </c>
    </row>
    <row r="2114">
      <c r="A2114" s="1">
        <v>2113.0</v>
      </c>
      <c r="B2114" s="1" t="s">
        <v>2881</v>
      </c>
      <c r="C2114" s="1" t="s">
        <v>40</v>
      </c>
      <c r="D2114" s="1">
        <v>50.0</v>
      </c>
      <c r="E2114" s="1" t="s">
        <v>38</v>
      </c>
      <c r="F2114" s="5">
        <v>44927.0</v>
      </c>
      <c r="G2114" s="1">
        <v>5.0</v>
      </c>
    </row>
    <row r="2115">
      <c r="A2115" s="1">
        <v>2114.0</v>
      </c>
      <c r="B2115" s="1" t="s">
        <v>2882</v>
      </c>
      <c r="C2115" s="1" t="s">
        <v>40</v>
      </c>
      <c r="D2115" s="1">
        <v>50.0</v>
      </c>
      <c r="E2115" s="1" t="s">
        <v>38</v>
      </c>
      <c r="F2115" s="5">
        <v>44927.0</v>
      </c>
      <c r="G2115" s="1">
        <v>10.0</v>
      </c>
    </row>
    <row r="2116">
      <c r="A2116" s="1">
        <v>2115.0</v>
      </c>
      <c r="B2116" s="1" t="s">
        <v>2883</v>
      </c>
      <c r="C2116" s="1" t="s">
        <v>49</v>
      </c>
      <c r="D2116" s="1">
        <v>80.0</v>
      </c>
      <c r="E2116" s="1" t="s">
        <v>45</v>
      </c>
      <c r="F2116" s="5">
        <v>44927.0</v>
      </c>
      <c r="G2116" s="1">
        <v>20.0</v>
      </c>
    </row>
    <row r="2117">
      <c r="A2117" s="1">
        <v>2116.0</v>
      </c>
      <c r="B2117" s="1" t="s">
        <v>2884</v>
      </c>
      <c r="C2117" s="1" t="s">
        <v>49</v>
      </c>
      <c r="D2117" s="1">
        <v>80.0</v>
      </c>
      <c r="E2117" s="1" t="s">
        <v>33</v>
      </c>
      <c r="F2117" s="5">
        <v>44927.0</v>
      </c>
      <c r="G2117" s="1">
        <v>0.0</v>
      </c>
    </row>
    <row r="2118">
      <c r="A2118" s="1">
        <v>2117.0</v>
      </c>
      <c r="B2118" s="1" t="s">
        <v>2887</v>
      </c>
      <c r="C2118" s="1" t="s">
        <v>49</v>
      </c>
      <c r="D2118" s="1">
        <v>80.0</v>
      </c>
      <c r="E2118" s="1" t="s">
        <v>38</v>
      </c>
      <c r="F2118" s="5">
        <v>44927.0</v>
      </c>
      <c r="G2118" s="1">
        <v>5.0</v>
      </c>
    </row>
    <row r="2119">
      <c r="A2119" s="1">
        <v>2118.0</v>
      </c>
      <c r="B2119" s="1" t="s">
        <v>2888</v>
      </c>
      <c r="C2119" s="1" t="s">
        <v>32</v>
      </c>
      <c r="D2119" s="1">
        <v>120.0</v>
      </c>
      <c r="E2119" s="1" t="s">
        <v>45</v>
      </c>
      <c r="F2119" s="5">
        <v>44927.0</v>
      </c>
      <c r="G2119" s="1">
        <v>10.0</v>
      </c>
    </row>
    <row r="2120">
      <c r="A2120" s="1">
        <v>2119.0</v>
      </c>
      <c r="B2120" s="1" t="s">
        <v>2889</v>
      </c>
      <c r="C2120" s="1" t="s">
        <v>32</v>
      </c>
      <c r="D2120" s="1">
        <v>120.0</v>
      </c>
      <c r="E2120" s="1" t="s">
        <v>45</v>
      </c>
      <c r="F2120" s="5">
        <v>44927.0</v>
      </c>
      <c r="G2120" s="1">
        <v>20.0</v>
      </c>
    </row>
    <row r="2121">
      <c r="A2121" s="1">
        <v>2120.0</v>
      </c>
      <c r="B2121" s="1" t="s">
        <v>2890</v>
      </c>
      <c r="C2121" s="1" t="s">
        <v>32</v>
      </c>
      <c r="D2121" s="1">
        <v>120.0</v>
      </c>
      <c r="E2121" s="1" t="s">
        <v>38</v>
      </c>
      <c r="F2121" s="5">
        <v>44927.0</v>
      </c>
      <c r="G2121" s="1">
        <v>0.0</v>
      </c>
    </row>
    <row r="2122">
      <c r="A2122" s="1">
        <v>2121.0</v>
      </c>
      <c r="B2122" s="1" t="s">
        <v>2891</v>
      </c>
      <c r="C2122" s="1" t="s">
        <v>40</v>
      </c>
      <c r="D2122" s="1">
        <v>50.0</v>
      </c>
      <c r="E2122" s="1" t="s">
        <v>38</v>
      </c>
      <c r="F2122" s="5">
        <v>44927.0</v>
      </c>
      <c r="G2122" s="1">
        <v>5.0</v>
      </c>
    </row>
    <row r="2123">
      <c r="A2123" s="1">
        <v>2122.0</v>
      </c>
      <c r="B2123" s="1" t="s">
        <v>2892</v>
      </c>
      <c r="C2123" s="1" t="s">
        <v>32</v>
      </c>
      <c r="D2123" s="1">
        <v>120.0</v>
      </c>
      <c r="E2123" s="1" t="s">
        <v>38</v>
      </c>
      <c r="F2123" s="5">
        <v>44927.0</v>
      </c>
      <c r="G2123" s="1">
        <v>10.0</v>
      </c>
    </row>
    <row r="2124">
      <c r="A2124" s="1">
        <v>2123.0</v>
      </c>
      <c r="B2124" s="1" t="s">
        <v>2893</v>
      </c>
      <c r="C2124" s="1" t="s">
        <v>32</v>
      </c>
      <c r="D2124" s="1">
        <v>120.0</v>
      </c>
      <c r="E2124" s="1" t="s">
        <v>38</v>
      </c>
      <c r="F2124" s="5">
        <v>44927.0</v>
      </c>
      <c r="G2124" s="1">
        <v>20.0</v>
      </c>
    </row>
    <row r="2125">
      <c r="A2125" s="1">
        <v>2124.0</v>
      </c>
      <c r="B2125" s="1" t="s">
        <v>2894</v>
      </c>
      <c r="C2125" s="1" t="s">
        <v>32</v>
      </c>
      <c r="D2125" s="1">
        <v>120.0</v>
      </c>
      <c r="E2125" s="1" t="s">
        <v>38</v>
      </c>
      <c r="F2125" s="5">
        <v>44927.0</v>
      </c>
      <c r="G2125" s="1">
        <v>0.0</v>
      </c>
    </row>
    <row r="2126">
      <c r="A2126" s="1">
        <v>2125.0</v>
      </c>
      <c r="B2126" s="1" t="s">
        <v>2895</v>
      </c>
      <c r="C2126" s="1" t="s">
        <v>32</v>
      </c>
      <c r="D2126" s="1">
        <v>120.0</v>
      </c>
      <c r="E2126" s="1" t="s">
        <v>38</v>
      </c>
      <c r="F2126" s="5">
        <v>44927.0</v>
      </c>
      <c r="G2126" s="1">
        <v>5.0</v>
      </c>
    </row>
    <row r="2127">
      <c r="A2127" s="1">
        <v>2126.0</v>
      </c>
      <c r="B2127" s="1" t="s">
        <v>2896</v>
      </c>
      <c r="C2127" s="1" t="s">
        <v>49</v>
      </c>
      <c r="D2127" s="1">
        <v>80.0</v>
      </c>
      <c r="E2127" s="1" t="s">
        <v>38</v>
      </c>
      <c r="F2127" s="5">
        <v>44927.0</v>
      </c>
      <c r="G2127" s="1">
        <v>10.0</v>
      </c>
    </row>
    <row r="2128">
      <c r="A2128" s="1">
        <v>2127.0</v>
      </c>
      <c r="B2128" s="1" t="s">
        <v>2897</v>
      </c>
      <c r="C2128" s="1" t="s">
        <v>32</v>
      </c>
      <c r="D2128" s="1">
        <v>120.0</v>
      </c>
      <c r="E2128" s="1" t="s">
        <v>38</v>
      </c>
      <c r="F2128" s="5">
        <v>44927.0</v>
      </c>
      <c r="G2128" s="1">
        <v>20.0</v>
      </c>
    </row>
    <row r="2129">
      <c r="A2129" s="1">
        <v>2128.0</v>
      </c>
      <c r="B2129" s="1" t="s">
        <v>2900</v>
      </c>
      <c r="C2129" s="1" t="s">
        <v>32</v>
      </c>
      <c r="D2129" s="1">
        <v>120.0</v>
      </c>
      <c r="E2129" s="1" t="s">
        <v>38</v>
      </c>
      <c r="F2129" s="5">
        <v>44927.0</v>
      </c>
      <c r="G2129" s="1">
        <v>0.0</v>
      </c>
    </row>
    <row r="2130">
      <c r="A2130" s="1">
        <v>2129.0</v>
      </c>
      <c r="B2130" s="1" t="s">
        <v>2901</v>
      </c>
      <c r="C2130" s="1" t="s">
        <v>32</v>
      </c>
      <c r="D2130" s="1">
        <v>120.0</v>
      </c>
      <c r="E2130" s="1" t="s">
        <v>38</v>
      </c>
      <c r="F2130" s="5">
        <v>44927.0</v>
      </c>
      <c r="G2130" s="1">
        <v>5.0</v>
      </c>
    </row>
    <row r="2131">
      <c r="A2131" s="1">
        <v>2130.0</v>
      </c>
      <c r="B2131" s="1" t="s">
        <v>2902</v>
      </c>
      <c r="C2131" s="1" t="s">
        <v>40</v>
      </c>
      <c r="D2131" s="1">
        <v>50.0</v>
      </c>
      <c r="E2131" s="1" t="s">
        <v>38</v>
      </c>
      <c r="F2131" s="5">
        <v>44927.0</v>
      </c>
      <c r="G2131" s="1">
        <v>10.0</v>
      </c>
    </row>
    <row r="2132">
      <c r="A2132" s="1">
        <v>2131.0</v>
      </c>
      <c r="B2132" s="1" t="s">
        <v>2903</v>
      </c>
      <c r="C2132" s="1" t="s">
        <v>40</v>
      </c>
      <c r="D2132" s="1">
        <v>50.0</v>
      </c>
      <c r="E2132" s="1" t="s">
        <v>38</v>
      </c>
      <c r="F2132" s="5">
        <v>44927.0</v>
      </c>
      <c r="G2132" s="1">
        <v>20.0</v>
      </c>
    </row>
    <row r="2133">
      <c r="A2133" s="1">
        <v>2132.0</v>
      </c>
      <c r="B2133" s="1" t="s">
        <v>2904</v>
      </c>
      <c r="C2133" s="1" t="s">
        <v>40</v>
      </c>
      <c r="D2133" s="1">
        <v>50.0</v>
      </c>
      <c r="E2133" s="1" t="s">
        <v>38</v>
      </c>
      <c r="F2133" s="5">
        <v>44927.0</v>
      </c>
      <c r="G2133" s="1">
        <v>0.0</v>
      </c>
    </row>
    <row r="2134">
      <c r="A2134" s="1">
        <v>2133.0</v>
      </c>
      <c r="B2134" s="1" t="s">
        <v>2905</v>
      </c>
      <c r="C2134" s="1" t="s">
        <v>40</v>
      </c>
      <c r="D2134" s="1">
        <v>50.0</v>
      </c>
      <c r="E2134" s="1" t="s">
        <v>38</v>
      </c>
      <c r="F2134" s="5">
        <v>44927.0</v>
      </c>
      <c r="G2134" s="1">
        <v>5.0</v>
      </c>
    </row>
    <row r="2135">
      <c r="A2135" s="1">
        <v>2134.0</v>
      </c>
      <c r="B2135" s="1" t="s">
        <v>2906</v>
      </c>
      <c r="C2135" s="1" t="s">
        <v>32</v>
      </c>
      <c r="D2135" s="1">
        <v>120.0</v>
      </c>
      <c r="E2135" s="1" t="s">
        <v>38</v>
      </c>
      <c r="F2135" s="5">
        <v>44927.0</v>
      </c>
      <c r="G2135" s="1">
        <v>10.0</v>
      </c>
    </row>
    <row r="2136">
      <c r="A2136" s="1">
        <v>2135.0</v>
      </c>
      <c r="B2136" s="1" t="s">
        <v>2907</v>
      </c>
      <c r="C2136" s="1" t="s">
        <v>37</v>
      </c>
      <c r="D2136" s="1">
        <v>250.0</v>
      </c>
      <c r="E2136" s="1" t="s">
        <v>38</v>
      </c>
      <c r="F2136" s="5">
        <v>44927.0</v>
      </c>
      <c r="G2136" s="1">
        <v>20.0</v>
      </c>
    </row>
    <row r="2137">
      <c r="A2137" s="1">
        <v>2136.0</v>
      </c>
      <c r="B2137" s="1" t="s">
        <v>2908</v>
      </c>
      <c r="C2137" s="1" t="s">
        <v>32</v>
      </c>
      <c r="D2137" s="1">
        <v>120.0</v>
      </c>
      <c r="E2137" s="1" t="s">
        <v>38</v>
      </c>
      <c r="F2137" s="5">
        <v>44927.0</v>
      </c>
      <c r="G2137" s="1">
        <v>0.0</v>
      </c>
    </row>
    <row r="2138">
      <c r="A2138" s="1">
        <v>2137.0</v>
      </c>
      <c r="B2138" s="1" t="s">
        <v>2909</v>
      </c>
      <c r="C2138" s="1" t="s">
        <v>32</v>
      </c>
      <c r="D2138" s="1">
        <v>120.0</v>
      </c>
      <c r="E2138" s="1" t="s">
        <v>38</v>
      </c>
      <c r="F2138" s="5">
        <v>44927.0</v>
      </c>
      <c r="G2138" s="1">
        <v>5.0</v>
      </c>
    </row>
    <row r="2139">
      <c r="A2139" s="1">
        <v>2138.0</v>
      </c>
      <c r="B2139" s="1" t="s">
        <v>2912</v>
      </c>
      <c r="C2139" s="1" t="s">
        <v>37</v>
      </c>
      <c r="D2139" s="1">
        <v>250.0</v>
      </c>
      <c r="E2139" s="1" t="s">
        <v>38</v>
      </c>
      <c r="F2139" s="5">
        <v>44927.0</v>
      </c>
      <c r="G2139" s="1">
        <v>10.0</v>
      </c>
    </row>
    <row r="2140">
      <c r="A2140" s="1">
        <v>2139.0</v>
      </c>
      <c r="B2140" s="1" t="s">
        <v>2913</v>
      </c>
      <c r="C2140" s="1" t="s">
        <v>32</v>
      </c>
      <c r="D2140" s="1">
        <v>120.0</v>
      </c>
      <c r="E2140" s="1" t="s">
        <v>38</v>
      </c>
      <c r="F2140" s="5">
        <v>44927.0</v>
      </c>
      <c r="G2140" s="1">
        <v>20.0</v>
      </c>
    </row>
    <row r="2141">
      <c r="A2141" s="1">
        <v>2140.0</v>
      </c>
      <c r="B2141" s="1" t="s">
        <v>2914</v>
      </c>
      <c r="C2141" s="1" t="s">
        <v>32</v>
      </c>
      <c r="D2141" s="1">
        <v>120.0</v>
      </c>
      <c r="E2141" s="1" t="s">
        <v>38</v>
      </c>
      <c r="F2141" s="5">
        <v>44927.0</v>
      </c>
      <c r="G2141" s="1">
        <v>0.0</v>
      </c>
    </row>
    <row r="2142">
      <c r="A2142" s="1">
        <v>2141.0</v>
      </c>
      <c r="B2142" s="1" t="s">
        <v>2915</v>
      </c>
      <c r="C2142" s="1" t="s">
        <v>32</v>
      </c>
      <c r="D2142" s="1">
        <v>120.0</v>
      </c>
      <c r="E2142" s="1" t="s">
        <v>38</v>
      </c>
      <c r="F2142" s="5">
        <v>44927.0</v>
      </c>
      <c r="G2142" s="1">
        <v>5.0</v>
      </c>
    </row>
    <row r="2143">
      <c r="A2143" s="1">
        <v>2142.0</v>
      </c>
      <c r="B2143" s="1" t="s">
        <v>2916</v>
      </c>
      <c r="C2143" s="1" t="s">
        <v>32</v>
      </c>
      <c r="D2143" s="1">
        <v>120.0</v>
      </c>
      <c r="E2143" s="1" t="s">
        <v>45</v>
      </c>
      <c r="F2143" s="5">
        <v>44927.0</v>
      </c>
      <c r="G2143" s="1">
        <v>10.0</v>
      </c>
    </row>
    <row r="2144">
      <c r="A2144" s="1">
        <v>2143.0</v>
      </c>
      <c r="B2144" s="1" t="s">
        <v>2917</v>
      </c>
      <c r="C2144" s="1" t="s">
        <v>40</v>
      </c>
      <c r="D2144" s="1">
        <v>50.0</v>
      </c>
      <c r="E2144" s="1" t="s">
        <v>38</v>
      </c>
      <c r="F2144" s="5">
        <v>44927.0</v>
      </c>
      <c r="G2144" s="1">
        <v>20.0</v>
      </c>
    </row>
    <row r="2145">
      <c r="A2145" s="1">
        <v>2144.0</v>
      </c>
      <c r="B2145" s="1" t="s">
        <v>2918</v>
      </c>
      <c r="C2145" s="1" t="s">
        <v>32</v>
      </c>
      <c r="D2145" s="1">
        <v>120.0</v>
      </c>
      <c r="E2145" s="1" t="s">
        <v>38</v>
      </c>
      <c r="F2145" s="5">
        <v>44927.0</v>
      </c>
      <c r="G2145" s="1">
        <v>0.0</v>
      </c>
    </row>
    <row r="2146">
      <c r="A2146" s="1">
        <v>2145.0</v>
      </c>
      <c r="B2146" s="1" t="s">
        <v>2919</v>
      </c>
      <c r="C2146" s="1" t="s">
        <v>49</v>
      </c>
      <c r="D2146" s="1">
        <v>80.0</v>
      </c>
      <c r="E2146" s="1" t="s">
        <v>33</v>
      </c>
      <c r="F2146" s="5">
        <v>44927.0</v>
      </c>
      <c r="G2146" s="1">
        <v>5.0</v>
      </c>
    </row>
    <row r="2147">
      <c r="A2147" s="1">
        <v>2146.0</v>
      </c>
      <c r="B2147" s="1" t="s">
        <v>2920</v>
      </c>
      <c r="C2147" s="1" t="s">
        <v>32</v>
      </c>
      <c r="D2147" s="1">
        <v>120.0</v>
      </c>
      <c r="E2147" s="1" t="s">
        <v>38</v>
      </c>
      <c r="F2147" s="5">
        <v>44927.0</v>
      </c>
      <c r="G2147" s="1">
        <v>10.0</v>
      </c>
    </row>
    <row r="2148">
      <c r="A2148" s="1">
        <v>2147.0</v>
      </c>
      <c r="B2148" s="1" t="s">
        <v>2921</v>
      </c>
      <c r="C2148" s="1" t="s">
        <v>49</v>
      </c>
      <c r="D2148" s="1">
        <v>80.0</v>
      </c>
      <c r="E2148" s="1" t="s">
        <v>38</v>
      </c>
      <c r="F2148" s="5">
        <v>44927.0</v>
      </c>
      <c r="G2148" s="1">
        <v>20.0</v>
      </c>
    </row>
    <row r="2149">
      <c r="A2149" s="1">
        <v>2148.0</v>
      </c>
      <c r="B2149" s="1" t="s">
        <v>2922</v>
      </c>
      <c r="C2149" s="1" t="s">
        <v>32</v>
      </c>
      <c r="D2149" s="1">
        <v>120.0</v>
      </c>
      <c r="E2149" s="1" t="s">
        <v>45</v>
      </c>
      <c r="F2149" s="5">
        <v>44927.0</v>
      </c>
      <c r="G2149" s="1">
        <v>0.0</v>
      </c>
    </row>
    <row r="2150">
      <c r="A2150" s="1">
        <v>2149.0</v>
      </c>
      <c r="B2150" s="1" t="s">
        <v>2923</v>
      </c>
      <c r="C2150" s="1" t="s">
        <v>32</v>
      </c>
      <c r="D2150" s="1">
        <v>120.0</v>
      </c>
      <c r="E2150" s="1" t="s">
        <v>38</v>
      </c>
      <c r="F2150" s="5">
        <v>44927.0</v>
      </c>
      <c r="G2150" s="1">
        <v>5.0</v>
      </c>
    </row>
    <row r="2151">
      <c r="A2151" s="1">
        <v>2150.0</v>
      </c>
      <c r="B2151" s="1" t="s">
        <v>2924</v>
      </c>
      <c r="C2151" s="1" t="s">
        <v>49</v>
      </c>
      <c r="D2151" s="1">
        <v>80.0</v>
      </c>
      <c r="E2151" s="1" t="s">
        <v>38</v>
      </c>
      <c r="F2151" s="5">
        <v>44927.0</v>
      </c>
      <c r="G2151" s="1">
        <v>10.0</v>
      </c>
    </row>
    <row r="2152">
      <c r="A2152" s="1">
        <v>2151.0</v>
      </c>
      <c r="B2152" s="1" t="s">
        <v>2927</v>
      </c>
      <c r="C2152" s="1" t="s">
        <v>32</v>
      </c>
      <c r="D2152" s="1">
        <v>120.0</v>
      </c>
      <c r="E2152" s="1" t="s">
        <v>38</v>
      </c>
      <c r="F2152" s="5">
        <v>44927.0</v>
      </c>
      <c r="G2152" s="1">
        <v>20.0</v>
      </c>
    </row>
    <row r="2153">
      <c r="A2153" s="1">
        <v>2152.0</v>
      </c>
      <c r="B2153" s="1" t="s">
        <v>2928</v>
      </c>
      <c r="C2153" s="1" t="s">
        <v>32</v>
      </c>
      <c r="D2153" s="1">
        <v>120.0</v>
      </c>
      <c r="E2153" s="1" t="s">
        <v>33</v>
      </c>
      <c r="F2153" s="5">
        <v>44927.0</v>
      </c>
      <c r="G2153" s="1">
        <v>0.0</v>
      </c>
    </row>
    <row r="2154">
      <c r="A2154" s="1">
        <v>2153.0</v>
      </c>
      <c r="B2154" s="1" t="s">
        <v>2929</v>
      </c>
      <c r="C2154" s="1" t="s">
        <v>32</v>
      </c>
      <c r="D2154" s="1">
        <v>120.0</v>
      </c>
      <c r="E2154" s="1" t="s">
        <v>38</v>
      </c>
      <c r="F2154" s="5">
        <v>44927.0</v>
      </c>
      <c r="G2154" s="1">
        <v>5.0</v>
      </c>
    </row>
    <row r="2155">
      <c r="A2155" s="1">
        <v>2154.0</v>
      </c>
      <c r="B2155" s="1" t="s">
        <v>2930</v>
      </c>
      <c r="C2155" s="1" t="s">
        <v>40</v>
      </c>
      <c r="D2155" s="1">
        <v>50.0</v>
      </c>
      <c r="E2155" s="1" t="s">
        <v>38</v>
      </c>
      <c r="F2155" s="5">
        <v>44927.0</v>
      </c>
      <c r="G2155" s="1">
        <v>10.0</v>
      </c>
    </row>
    <row r="2156">
      <c r="A2156" s="1">
        <v>2155.0</v>
      </c>
      <c r="B2156" s="1" t="s">
        <v>2931</v>
      </c>
      <c r="C2156" s="1" t="s">
        <v>32</v>
      </c>
      <c r="D2156" s="1">
        <v>120.0</v>
      </c>
      <c r="E2156" s="1" t="s">
        <v>38</v>
      </c>
      <c r="F2156" s="5">
        <v>44927.0</v>
      </c>
      <c r="G2156" s="1">
        <v>20.0</v>
      </c>
    </row>
    <row r="2157">
      <c r="A2157" s="1">
        <v>2156.0</v>
      </c>
      <c r="B2157" s="1" t="s">
        <v>2932</v>
      </c>
      <c r="C2157" s="1" t="s">
        <v>32</v>
      </c>
      <c r="D2157" s="1">
        <v>120.0</v>
      </c>
      <c r="E2157" s="1" t="s">
        <v>38</v>
      </c>
      <c r="F2157" s="5">
        <v>44927.0</v>
      </c>
      <c r="G2157" s="1">
        <v>0.0</v>
      </c>
    </row>
    <row r="2158">
      <c r="A2158" s="1">
        <v>2157.0</v>
      </c>
      <c r="B2158" s="1" t="s">
        <v>2933</v>
      </c>
      <c r="C2158" s="1" t="s">
        <v>32</v>
      </c>
      <c r="D2158" s="1">
        <v>120.0</v>
      </c>
      <c r="E2158" s="1" t="s">
        <v>38</v>
      </c>
      <c r="F2158" s="5">
        <v>44927.0</v>
      </c>
      <c r="G2158" s="1">
        <v>5.0</v>
      </c>
    </row>
    <row r="2159">
      <c r="A2159" s="1">
        <v>2158.0</v>
      </c>
      <c r="B2159" s="1" t="s">
        <v>2934</v>
      </c>
      <c r="C2159" s="1" t="s">
        <v>32</v>
      </c>
      <c r="D2159" s="1">
        <v>120.0</v>
      </c>
      <c r="E2159" s="1" t="s">
        <v>38</v>
      </c>
      <c r="F2159" s="5">
        <v>44927.0</v>
      </c>
      <c r="G2159" s="1">
        <v>10.0</v>
      </c>
    </row>
    <row r="2160">
      <c r="A2160" s="1">
        <v>2159.0</v>
      </c>
      <c r="B2160" s="1" t="s">
        <v>2935</v>
      </c>
      <c r="C2160" s="1" t="s">
        <v>40</v>
      </c>
      <c r="D2160" s="1">
        <v>50.0</v>
      </c>
      <c r="E2160" s="1" t="s">
        <v>45</v>
      </c>
      <c r="F2160" s="5">
        <v>44927.0</v>
      </c>
      <c r="G2160" s="1">
        <v>20.0</v>
      </c>
    </row>
    <row r="2161">
      <c r="A2161" s="1">
        <v>2160.0</v>
      </c>
      <c r="B2161" s="1" t="s">
        <v>2936</v>
      </c>
      <c r="C2161" s="1" t="s">
        <v>37</v>
      </c>
      <c r="D2161" s="1">
        <v>250.0</v>
      </c>
      <c r="E2161" s="1" t="s">
        <v>38</v>
      </c>
      <c r="F2161" s="5">
        <v>44927.0</v>
      </c>
      <c r="G2161" s="1">
        <v>0.0</v>
      </c>
    </row>
    <row r="2162">
      <c r="A2162" s="1">
        <v>2161.0</v>
      </c>
      <c r="B2162" s="1" t="s">
        <v>2939</v>
      </c>
      <c r="C2162" s="1" t="s">
        <v>32</v>
      </c>
      <c r="D2162" s="1">
        <v>120.0</v>
      </c>
      <c r="E2162" s="1" t="s">
        <v>38</v>
      </c>
      <c r="F2162" s="5">
        <v>44927.0</v>
      </c>
      <c r="G2162" s="1">
        <v>5.0</v>
      </c>
    </row>
    <row r="2163">
      <c r="A2163" s="1">
        <v>2162.0</v>
      </c>
      <c r="B2163" s="1" t="s">
        <v>2940</v>
      </c>
      <c r="C2163" s="1" t="s">
        <v>32</v>
      </c>
      <c r="D2163" s="1">
        <v>120.0</v>
      </c>
      <c r="E2163" s="1" t="s">
        <v>38</v>
      </c>
      <c r="F2163" s="5">
        <v>44927.0</v>
      </c>
      <c r="G2163" s="1">
        <v>10.0</v>
      </c>
    </row>
    <row r="2164">
      <c r="A2164" s="1">
        <v>2163.0</v>
      </c>
      <c r="B2164" s="1" t="s">
        <v>2941</v>
      </c>
      <c r="C2164" s="1" t="s">
        <v>32</v>
      </c>
      <c r="D2164" s="1">
        <v>120.0</v>
      </c>
      <c r="E2164" s="1" t="s">
        <v>38</v>
      </c>
      <c r="F2164" s="5">
        <v>44927.0</v>
      </c>
      <c r="G2164" s="1">
        <v>20.0</v>
      </c>
    </row>
    <row r="2165">
      <c r="A2165" s="1">
        <v>2164.0</v>
      </c>
      <c r="B2165" s="1" t="s">
        <v>2942</v>
      </c>
      <c r="C2165" s="1" t="s">
        <v>32</v>
      </c>
      <c r="D2165" s="1">
        <v>120.0</v>
      </c>
      <c r="E2165" s="1" t="s">
        <v>38</v>
      </c>
      <c r="F2165" s="5">
        <v>44927.0</v>
      </c>
      <c r="G2165" s="1">
        <v>0.0</v>
      </c>
    </row>
    <row r="2166">
      <c r="A2166" s="1">
        <v>2165.0</v>
      </c>
      <c r="B2166" s="1" t="s">
        <v>2943</v>
      </c>
      <c r="C2166" s="1" t="s">
        <v>32</v>
      </c>
      <c r="D2166" s="1">
        <v>120.0</v>
      </c>
      <c r="E2166" s="1" t="s">
        <v>38</v>
      </c>
      <c r="F2166" s="5">
        <v>44927.0</v>
      </c>
      <c r="G2166" s="1">
        <v>5.0</v>
      </c>
    </row>
    <row r="2167">
      <c r="A2167" s="1">
        <v>2166.0</v>
      </c>
      <c r="B2167" s="1" t="s">
        <v>2944</v>
      </c>
      <c r="C2167" s="1" t="s">
        <v>32</v>
      </c>
      <c r="D2167" s="1">
        <v>120.0</v>
      </c>
      <c r="E2167" s="1" t="s">
        <v>33</v>
      </c>
      <c r="F2167" s="5">
        <v>44927.0</v>
      </c>
      <c r="G2167" s="1">
        <v>10.0</v>
      </c>
    </row>
    <row r="2168">
      <c r="A2168" s="1">
        <v>2167.0</v>
      </c>
      <c r="B2168" s="1" t="s">
        <v>2945</v>
      </c>
      <c r="C2168" s="1" t="s">
        <v>40</v>
      </c>
      <c r="D2168" s="1">
        <v>50.0</v>
      </c>
      <c r="E2168" s="1" t="s">
        <v>38</v>
      </c>
      <c r="F2168" s="5">
        <v>44927.0</v>
      </c>
      <c r="G2168" s="1">
        <v>20.0</v>
      </c>
    </row>
    <row r="2169">
      <c r="A2169" s="1">
        <v>2168.0</v>
      </c>
      <c r="B2169" s="1" t="s">
        <v>2946</v>
      </c>
      <c r="C2169" s="1" t="s">
        <v>32</v>
      </c>
      <c r="D2169" s="1">
        <v>120.0</v>
      </c>
      <c r="E2169" s="1" t="s">
        <v>38</v>
      </c>
      <c r="F2169" s="5">
        <v>44927.0</v>
      </c>
      <c r="G2169" s="1">
        <v>0.0</v>
      </c>
    </row>
    <row r="2170">
      <c r="A2170" s="1">
        <v>2169.0</v>
      </c>
      <c r="B2170" s="1" t="s">
        <v>2947</v>
      </c>
      <c r="C2170" s="1" t="s">
        <v>49</v>
      </c>
      <c r="D2170" s="1">
        <v>80.0</v>
      </c>
      <c r="E2170" s="1" t="s">
        <v>38</v>
      </c>
      <c r="F2170" s="5">
        <v>44927.0</v>
      </c>
      <c r="G2170" s="1">
        <v>5.0</v>
      </c>
    </row>
    <row r="2171">
      <c r="A2171" s="1">
        <v>2170.0</v>
      </c>
      <c r="B2171" s="1" t="s">
        <v>2948</v>
      </c>
      <c r="C2171" s="1" t="s">
        <v>49</v>
      </c>
      <c r="D2171" s="1">
        <v>80.0</v>
      </c>
      <c r="E2171" s="1" t="s">
        <v>38</v>
      </c>
      <c r="F2171" s="5">
        <v>44927.0</v>
      </c>
      <c r="G2171" s="1">
        <v>10.0</v>
      </c>
    </row>
    <row r="2172">
      <c r="A2172" s="1">
        <v>2171.0</v>
      </c>
      <c r="B2172" s="1" t="s">
        <v>2951</v>
      </c>
      <c r="C2172" s="1" t="s">
        <v>32</v>
      </c>
      <c r="D2172" s="1">
        <v>120.0</v>
      </c>
      <c r="E2172" s="1" t="s">
        <v>38</v>
      </c>
      <c r="F2172" s="5">
        <v>44927.0</v>
      </c>
      <c r="G2172" s="1">
        <v>20.0</v>
      </c>
    </row>
    <row r="2173">
      <c r="A2173" s="1">
        <v>2172.0</v>
      </c>
      <c r="B2173" s="1" t="s">
        <v>2952</v>
      </c>
      <c r="C2173" s="1" t="s">
        <v>32</v>
      </c>
      <c r="D2173" s="1">
        <v>120.0</v>
      </c>
      <c r="E2173" s="1" t="s">
        <v>33</v>
      </c>
      <c r="F2173" s="5">
        <v>44927.0</v>
      </c>
      <c r="G2173" s="1">
        <v>0.0</v>
      </c>
    </row>
    <row r="2174">
      <c r="A2174" s="1">
        <v>2173.0</v>
      </c>
      <c r="B2174" s="1" t="s">
        <v>2953</v>
      </c>
      <c r="C2174" s="1" t="s">
        <v>32</v>
      </c>
      <c r="D2174" s="1">
        <v>120.0</v>
      </c>
      <c r="E2174" s="1" t="s">
        <v>38</v>
      </c>
      <c r="F2174" s="5">
        <v>44927.0</v>
      </c>
      <c r="G2174" s="1">
        <v>5.0</v>
      </c>
    </row>
    <row r="2175">
      <c r="A2175" s="1">
        <v>2174.0</v>
      </c>
      <c r="B2175" s="1" t="s">
        <v>2954</v>
      </c>
      <c r="C2175" s="1" t="s">
        <v>49</v>
      </c>
      <c r="D2175" s="1">
        <v>80.0</v>
      </c>
      <c r="E2175" s="1" t="s">
        <v>38</v>
      </c>
      <c r="F2175" s="5">
        <v>44927.0</v>
      </c>
      <c r="G2175" s="1">
        <v>10.0</v>
      </c>
    </row>
    <row r="2176">
      <c r="A2176" s="1">
        <v>2175.0</v>
      </c>
      <c r="B2176" s="1" t="s">
        <v>2955</v>
      </c>
      <c r="C2176" s="1" t="s">
        <v>32</v>
      </c>
      <c r="D2176" s="1">
        <v>120.0</v>
      </c>
      <c r="E2176" s="1" t="s">
        <v>45</v>
      </c>
      <c r="F2176" s="5">
        <v>44927.0</v>
      </c>
      <c r="G2176" s="1">
        <v>20.0</v>
      </c>
    </row>
    <row r="2177">
      <c r="A2177" s="1">
        <v>2176.0</v>
      </c>
      <c r="B2177" s="1" t="s">
        <v>2956</v>
      </c>
      <c r="C2177" s="1" t="s">
        <v>37</v>
      </c>
      <c r="D2177" s="1">
        <v>250.0</v>
      </c>
      <c r="E2177" s="1" t="s">
        <v>33</v>
      </c>
      <c r="F2177" s="5">
        <v>44927.0</v>
      </c>
      <c r="G2177" s="1">
        <v>0.0</v>
      </c>
    </row>
    <row r="2178">
      <c r="A2178" s="1">
        <v>2177.0</v>
      </c>
      <c r="B2178" s="1" t="s">
        <v>2957</v>
      </c>
      <c r="C2178" s="1" t="s">
        <v>32</v>
      </c>
      <c r="D2178" s="1">
        <v>120.0</v>
      </c>
      <c r="E2178" s="1" t="s">
        <v>33</v>
      </c>
      <c r="F2178" s="5">
        <v>44927.0</v>
      </c>
      <c r="G2178" s="1">
        <v>5.0</v>
      </c>
    </row>
    <row r="2179">
      <c r="A2179" s="1">
        <v>2178.0</v>
      </c>
      <c r="B2179" s="1" t="s">
        <v>2958</v>
      </c>
      <c r="C2179" s="1" t="s">
        <v>32</v>
      </c>
      <c r="D2179" s="1">
        <v>120.0</v>
      </c>
      <c r="E2179" s="1" t="s">
        <v>38</v>
      </c>
      <c r="F2179" s="5">
        <v>44927.0</v>
      </c>
      <c r="G2179" s="1">
        <v>10.0</v>
      </c>
    </row>
    <row r="2180">
      <c r="A2180" s="1">
        <v>2179.0</v>
      </c>
      <c r="B2180" s="1" t="s">
        <v>2959</v>
      </c>
      <c r="C2180" s="1" t="s">
        <v>32</v>
      </c>
      <c r="D2180" s="1">
        <v>120.0</v>
      </c>
      <c r="E2180" s="1" t="s">
        <v>38</v>
      </c>
      <c r="F2180" s="5">
        <v>44927.0</v>
      </c>
      <c r="G2180" s="1">
        <v>20.0</v>
      </c>
    </row>
    <row r="2181">
      <c r="A2181" s="1">
        <v>2180.0</v>
      </c>
      <c r="B2181" s="1" t="s">
        <v>2960</v>
      </c>
      <c r="C2181" s="1" t="s">
        <v>32</v>
      </c>
      <c r="D2181" s="1">
        <v>120.0</v>
      </c>
      <c r="E2181" s="1" t="s">
        <v>38</v>
      </c>
      <c r="F2181" s="5">
        <v>44927.0</v>
      </c>
      <c r="G2181" s="1">
        <v>0.0</v>
      </c>
    </row>
    <row r="2182">
      <c r="A2182" s="1">
        <v>2181.0</v>
      </c>
      <c r="B2182" s="1" t="s">
        <v>2963</v>
      </c>
      <c r="C2182" s="1" t="s">
        <v>32</v>
      </c>
      <c r="D2182" s="1">
        <v>120.0</v>
      </c>
      <c r="E2182" s="1" t="s">
        <v>38</v>
      </c>
      <c r="F2182" s="5">
        <v>44927.0</v>
      </c>
      <c r="G2182" s="1">
        <v>5.0</v>
      </c>
    </row>
    <row r="2183">
      <c r="A2183" s="1">
        <v>2182.0</v>
      </c>
      <c r="B2183" s="1" t="s">
        <v>2964</v>
      </c>
      <c r="C2183" s="1" t="s">
        <v>32</v>
      </c>
      <c r="D2183" s="1">
        <v>120.0</v>
      </c>
      <c r="E2183" s="1" t="s">
        <v>38</v>
      </c>
      <c r="F2183" s="5">
        <v>44927.0</v>
      </c>
      <c r="G2183" s="1">
        <v>10.0</v>
      </c>
    </row>
    <row r="2184">
      <c r="A2184" s="1">
        <v>2183.0</v>
      </c>
      <c r="B2184" s="1" t="s">
        <v>2965</v>
      </c>
      <c r="C2184" s="1" t="s">
        <v>32</v>
      </c>
      <c r="D2184" s="1">
        <v>120.0</v>
      </c>
      <c r="E2184" s="1" t="s">
        <v>38</v>
      </c>
      <c r="F2184" s="5">
        <v>44927.0</v>
      </c>
      <c r="G2184" s="1">
        <v>20.0</v>
      </c>
    </row>
    <row r="2185">
      <c r="A2185" s="1">
        <v>2184.0</v>
      </c>
      <c r="B2185" s="1" t="s">
        <v>2966</v>
      </c>
      <c r="C2185" s="1" t="s">
        <v>32</v>
      </c>
      <c r="D2185" s="1">
        <v>120.0</v>
      </c>
      <c r="E2185" s="1" t="s">
        <v>45</v>
      </c>
      <c r="F2185" s="5">
        <v>44927.0</v>
      </c>
      <c r="G2185" s="1">
        <v>0.0</v>
      </c>
    </row>
    <row r="2186">
      <c r="A2186" s="1">
        <v>2185.0</v>
      </c>
      <c r="B2186" s="1" t="s">
        <v>2967</v>
      </c>
      <c r="C2186" s="1" t="s">
        <v>32</v>
      </c>
      <c r="D2186" s="1">
        <v>120.0</v>
      </c>
      <c r="E2186" s="1" t="s">
        <v>38</v>
      </c>
      <c r="F2186" s="5">
        <v>44927.0</v>
      </c>
      <c r="G2186" s="1">
        <v>5.0</v>
      </c>
    </row>
    <row r="2187">
      <c r="A2187" s="1">
        <v>2186.0</v>
      </c>
      <c r="B2187" s="1" t="s">
        <v>2968</v>
      </c>
      <c r="C2187" s="1" t="s">
        <v>32</v>
      </c>
      <c r="D2187" s="1">
        <v>120.0</v>
      </c>
      <c r="E2187" s="1" t="s">
        <v>38</v>
      </c>
      <c r="F2187" s="5">
        <v>44927.0</v>
      </c>
      <c r="G2187" s="1">
        <v>10.0</v>
      </c>
    </row>
    <row r="2188">
      <c r="A2188" s="1">
        <v>2187.0</v>
      </c>
      <c r="B2188" s="1" t="s">
        <v>2969</v>
      </c>
      <c r="C2188" s="1" t="s">
        <v>37</v>
      </c>
      <c r="D2188" s="1">
        <v>250.0</v>
      </c>
      <c r="E2188" s="1" t="s">
        <v>38</v>
      </c>
      <c r="F2188" s="5">
        <v>44927.0</v>
      </c>
      <c r="G2188" s="1">
        <v>20.0</v>
      </c>
    </row>
    <row r="2189">
      <c r="A2189" s="1">
        <v>2188.0</v>
      </c>
      <c r="B2189" s="1" t="s">
        <v>2970</v>
      </c>
      <c r="C2189" s="1" t="s">
        <v>32</v>
      </c>
      <c r="D2189" s="1">
        <v>120.0</v>
      </c>
      <c r="E2189" s="1" t="s">
        <v>33</v>
      </c>
      <c r="F2189" s="5">
        <v>44927.0</v>
      </c>
      <c r="G2189" s="1">
        <v>0.0</v>
      </c>
    </row>
    <row r="2190">
      <c r="A2190" s="1">
        <v>2189.0</v>
      </c>
      <c r="B2190" s="1" t="s">
        <v>2971</v>
      </c>
      <c r="C2190" s="1" t="s">
        <v>40</v>
      </c>
      <c r="D2190" s="1">
        <v>50.0</v>
      </c>
      <c r="E2190" s="1" t="s">
        <v>38</v>
      </c>
      <c r="F2190" s="5">
        <v>44927.0</v>
      </c>
      <c r="G2190" s="1">
        <v>5.0</v>
      </c>
    </row>
    <row r="2191">
      <c r="A2191" s="1">
        <v>2190.0</v>
      </c>
      <c r="B2191" s="1" t="s">
        <v>2972</v>
      </c>
      <c r="C2191" s="1" t="s">
        <v>49</v>
      </c>
      <c r="D2191" s="1">
        <v>80.0</v>
      </c>
      <c r="E2191" s="1" t="s">
        <v>38</v>
      </c>
      <c r="F2191" s="5">
        <v>44927.0</v>
      </c>
      <c r="G2191" s="1">
        <v>10.0</v>
      </c>
    </row>
    <row r="2192">
      <c r="A2192" s="1">
        <v>2191.0</v>
      </c>
      <c r="B2192" s="1" t="s">
        <v>2975</v>
      </c>
      <c r="C2192" s="1" t="s">
        <v>32</v>
      </c>
      <c r="D2192" s="1">
        <v>120.0</v>
      </c>
      <c r="E2192" s="1" t="s">
        <v>38</v>
      </c>
      <c r="F2192" s="5">
        <v>44927.0</v>
      </c>
      <c r="G2192" s="1">
        <v>20.0</v>
      </c>
    </row>
    <row r="2193">
      <c r="A2193" s="1">
        <v>2192.0</v>
      </c>
      <c r="B2193" s="1" t="s">
        <v>2976</v>
      </c>
      <c r="C2193" s="1" t="s">
        <v>32</v>
      </c>
      <c r="D2193" s="1">
        <v>120.0</v>
      </c>
      <c r="E2193" s="1" t="s">
        <v>38</v>
      </c>
      <c r="F2193" s="5">
        <v>44927.0</v>
      </c>
      <c r="G2193" s="1">
        <v>0.0</v>
      </c>
    </row>
    <row r="2194">
      <c r="A2194" s="1">
        <v>2193.0</v>
      </c>
      <c r="B2194" s="1" t="s">
        <v>2977</v>
      </c>
      <c r="C2194" s="1" t="s">
        <v>49</v>
      </c>
      <c r="D2194" s="1">
        <v>80.0</v>
      </c>
      <c r="E2194" s="1" t="s">
        <v>38</v>
      </c>
      <c r="F2194" s="5">
        <v>44927.0</v>
      </c>
      <c r="G2194" s="1">
        <v>5.0</v>
      </c>
    </row>
    <row r="2195">
      <c r="A2195" s="1">
        <v>2194.0</v>
      </c>
      <c r="B2195" s="1" t="s">
        <v>2978</v>
      </c>
      <c r="C2195" s="1" t="s">
        <v>32</v>
      </c>
      <c r="D2195" s="1">
        <v>120.0</v>
      </c>
      <c r="E2195" s="1" t="s">
        <v>38</v>
      </c>
      <c r="F2195" s="5">
        <v>44927.0</v>
      </c>
      <c r="G2195" s="1">
        <v>10.0</v>
      </c>
    </row>
    <row r="2196">
      <c r="A2196" s="1">
        <v>2195.0</v>
      </c>
      <c r="B2196" s="1" t="s">
        <v>2979</v>
      </c>
      <c r="C2196" s="1" t="s">
        <v>49</v>
      </c>
      <c r="D2196" s="1">
        <v>80.0</v>
      </c>
      <c r="E2196" s="1" t="s">
        <v>45</v>
      </c>
      <c r="F2196" s="5">
        <v>44927.0</v>
      </c>
      <c r="G2196" s="1">
        <v>20.0</v>
      </c>
    </row>
    <row r="2197">
      <c r="A2197" s="1">
        <v>2196.0</v>
      </c>
      <c r="B2197" s="1" t="s">
        <v>2980</v>
      </c>
      <c r="C2197" s="1" t="s">
        <v>32</v>
      </c>
      <c r="D2197" s="1">
        <v>120.0</v>
      </c>
      <c r="E2197" s="1" t="s">
        <v>33</v>
      </c>
      <c r="F2197" s="5">
        <v>44927.0</v>
      </c>
      <c r="G2197" s="1">
        <v>0.0</v>
      </c>
    </row>
    <row r="2198">
      <c r="A2198" s="1">
        <v>2197.0</v>
      </c>
      <c r="B2198" s="1" t="s">
        <v>2981</v>
      </c>
      <c r="C2198" s="1" t="s">
        <v>32</v>
      </c>
      <c r="D2198" s="1">
        <v>120.0</v>
      </c>
      <c r="E2198" s="1" t="s">
        <v>33</v>
      </c>
      <c r="F2198" s="5">
        <v>44927.0</v>
      </c>
      <c r="G2198" s="1">
        <v>5.0</v>
      </c>
    </row>
    <row r="2199">
      <c r="A2199" s="1">
        <v>2198.0</v>
      </c>
      <c r="B2199" s="1" t="s">
        <v>2982</v>
      </c>
      <c r="C2199" s="1" t="s">
        <v>32</v>
      </c>
      <c r="D2199" s="1">
        <v>120.0</v>
      </c>
      <c r="E2199" s="1" t="s">
        <v>33</v>
      </c>
      <c r="F2199" s="5">
        <v>44927.0</v>
      </c>
      <c r="G2199" s="1">
        <v>10.0</v>
      </c>
    </row>
    <row r="2200">
      <c r="A2200" s="1">
        <v>2199.0</v>
      </c>
      <c r="B2200" s="1" t="s">
        <v>2983</v>
      </c>
      <c r="C2200" s="1" t="s">
        <v>49</v>
      </c>
      <c r="D2200" s="1">
        <v>80.0</v>
      </c>
      <c r="E2200" s="1" t="s">
        <v>38</v>
      </c>
      <c r="F2200" s="5">
        <v>44927.0</v>
      </c>
      <c r="G2200" s="1">
        <v>20.0</v>
      </c>
    </row>
    <row r="2201">
      <c r="A2201" s="1">
        <v>2200.0</v>
      </c>
      <c r="B2201" s="1" t="s">
        <v>2984</v>
      </c>
      <c r="C2201" s="1" t="s">
        <v>37</v>
      </c>
      <c r="D2201" s="1">
        <v>250.0</v>
      </c>
      <c r="E2201" s="1" t="s">
        <v>45</v>
      </c>
      <c r="F2201" s="5">
        <v>44927.0</v>
      </c>
      <c r="G2201" s="1">
        <v>0.0</v>
      </c>
    </row>
    <row r="2202">
      <c r="A2202" s="1">
        <v>2201.0</v>
      </c>
      <c r="B2202" s="1" t="s">
        <v>2988</v>
      </c>
      <c r="C2202" s="1" t="s">
        <v>49</v>
      </c>
      <c r="D2202" s="1">
        <v>80.0</v>
      </c>
      <c r="E2202" s="1" t="s">
        <v>38</v>
      </c>
      <c r="F2202" s="5">
        <v>44927.0</v>
      </c>
      <c r="G2202" s="1">
        <v>5.0</v>
      </c>
    </row>
    <row r="2203">
      <c r="A2203" s="1">
        <v>2202.0</v>
      </c>
      <c r="B2203" s="1" t="s">
        <v>2989</v>
      </c>
      <c r="C2203" s="1" t="s">
        <v>49</v>
      </c>
      <c r="D2203" s="1">
        <v>80.0</v>
      </c>
      <c r="E2203" s="1" t="s">
        <v>38</v>
      </c>
      <c r="F2203" s="5">
        <v>44927.0</v>
      </c>
      <c r="G2203" s="1">
        <v>10.0</v>
      </c>
    </row>
    <row r="2204">
      <c r="A2204" s="1">
        <v>2203.0</v>
      </c>
      <c r="B2204" s="1" t="s">
        <v>2990</v>
      </c>
      <c r="C2204" s="1" t="s">
        <v>49</v>
      </c>
      <c r="D2204" s="1">
        <v>80.0</v>
      </c>
      <c r="E2204" s="1" t="s">
        <v>38</v>
      </c>
      <c r="F2204" s="5">
        <v>44927.0</v>
      </c>
      <c r="G2204" s="1">
        <v>20.0</v>
      </c>
    </row>
    <row r="2205">
      <c r="A2205" s="1">
        <v>2204.0</v>
      </c>
      <c r="B2205" s="1" t="s">
        <v>2991</v>
      </c>
      <c r="C2205" s="1" t="s">
        <v>37</v>
      </c>
      <c r="D2205" s="1">
        <v>250.0</v>
      </c>
      <c r="E2205" s="1" t="s">
        <v>38</v>
      </c>
      <c r="F2205" s="5">
        <v>44927.0</v>
      </c>
      <c r="G2205" s="1">
        <v>0.0</v>
      </c>
    </row>
    <row r="2206">
      <c r="A2206" s="1">
        <v>2205.0</v>
      </c>
      <c r="B2206" s="1" t="s">
        <v>2992</v>
      </c>
      <c r="C2206" s="1" t="s">
        <v>32</v>
      </c>
      <c r="D2206" s="1">
        <v>120.0</v>
      </c>
      <c r="E2206" s="1" t="s">
        <v>38</v>
      </c>
      <c r="F2206" s="5">
        <v>44927.0</v>
      </c>
      <c r="G2206" s="1">
        <v>5.0</v>
      </c>
    </row>
    <row r="2207">
      <c r="A2207" s="1">
        <v>2206.0</v>
      </c>
      <c r="B2207" s="1" t="s">
        <v>2993</v>
      </c>
      <c r="C2207" s="1" t="s">
        <v>40</v>
      </c>
      <c r="D2207" s="1">
        <v>50.0</v>
      </c>
      <c r="E2207" s="1" t="s">
        <v>38</v>
      </c>
      <c r="F2207" s="5">
        <v>44927.0</v>
      </c>
      <c r="G2207" s="1">
        <v>10.0</v>
      </c>
    </row>
    <row r="2208">
      <c r="A2208" s="1">
        <v>2207.0</v>
      </c>
      <c r="B2208" s="1" t="s">
        <v>2994</v>
      </c>
      <c r="C2208" s="1" t="s">
        <v>40</v>
      </c>
      <c r="D2208" s="1">
        <v>50.0</v>
      </c>
      <c r="E2208" s="1" t="s">
        <v>38</v>
      </c>
      <c r="F2208" s="5">
        <v>44927.0</v>
      </c>
      <c r="G2208" s="1">
        <v>20.0</v>
      </c>
    </row>
    <row r="2209">
      <c r="A2209" s="1">
        <v>2208.0</v>
      </c>
      <c r="B2209" s="1" t="s">
        <v>2995</v>
      </c>
      <c r="C2209" s="1" t="s">
        <v>40</v>
      </c>
      <c r="D2209" s="1">
        <v>50.0</v>
      </c>
      <c r="E2209" s="1" t="s">
        <v>33</v>
      </c>
      <c r="F2209" s="5">
        <v>44927.0</v>
      </c>
      <c r="G2209" s="1">
        <v>0.0</v>
      </c>
    </row>
    <row r="2210">
      <c r="A2210" s="1">
        <v>2209.0</v>
      </c>
      <c r="B2210" s="1" t="s">
        <v>2996</v>
      </c>
      <c r="C2210" s="1" t="s">
        <v>37</v>
      </c>
      <c r="D2210" s="1">
        <v>250.0</v>
      </c>
      <c r="E2210" s="1" t="s">
        <v>38</v>
      </c>
      <c r="F2210" s="5">
        <v>44927.0</v>
      </c>
      <c r="G2210" s="1">
        <v>5.0</v>
      </c>
    </row>
    <row r="2211">
      <c r="A2211" s="1">
        <v>2210.0</v>
      </c>
      <c r="B2211" s="1" t="s">
        <v>2999</v>
      </c>
      <c r="C2211" s="1" t="s">
        <v>32</v>
      </c>
      <c r="D2211" s="1">
        <v>120.0</v>
      </c>
      <c r="E2211" s="1" t="s">
        <v>38</v>
      </c>
      <c r="F2211" s="5">
        <v>44927.0</v>
      </c>
      <c r="G2211" s="1">
        <v>10.0</v>
      </c>
    </row>
    <row r="2212">
      <c r="A2212" s="1">
        <v>2211.0</v>
      </c>
      <c r="B2212" s="1" t="s">
        <v>3000</v>
      </c>
      <c r="C2212" s="1" t="s">
        <v>32</v>
      </c>
      <c r="D2212" s="1">
        <v>120.0</v>
      </c>
      <c r="E2212" s="1" t="s">
        <v>38</v>
      </c>
      <c r="F2212" s="5">
        <v>44927.0</v>
      </c>
      <c r="G2212" s="1">
        <v>20.0</v>
      </c>
    </row>
    <row r="2213">
      <c r="A2213" s="1">
        <v>2212.0</v>
      </c>
      <c r="B2213" s="1" t="s">
        <v>3001</v>
      </c>
      <c r="C2213" s="1" t="s">
        <v>49</v>
      </c>
      <c r="D2213" s="1">
        <v>80.0</v>
      </c>
      <c r="E2213" s="1" t="s">
        <v>38</v>
      </c>
      <c r="F2213" s="5">
        <v>44927.0</v>
      </c>
      <c r="G2213" s="1">
        <v>0.0</v>
      </c>
    </row>
    <row r="2214">
      <c r="A2214" s="1">
        <v>2213.0</v>
      </c>
      <c r="B2214" s="1" t="s">
        <v>3002</v>
      </c>
      <c r="C2214" s="1" t="s">
        <v>32</v>
      </c>
      <c r="D2214" s="1">
        <v>120.0</v>
      </c>
      <c r="E2214" s="1" t="s">
        <v>38</v>
      </c>
      <c r="F2214" s="5">
        <v>44927.0</v>
      </c>
      <c r="G2214" s="1">
        <v>5.0</v>
      </c>
    </row>
    <row r="2215">
      <c r="A2215" s="1">
        <v>2214.0</v>
      </c>
      <c r="B2215" s="1" t="s">
        <v>3003</v>
      </c>
      <c r="C2215" s="1" t="s">
        <v>32</v>
      </c>
      <c r="D2215" s="1">
        <v>120.0</v>
      </c>
      <c r="E2215" s="1" t="s">
        <v>38</v>
      </c>
      <c r="F2215" s="5">
        <v>44927.0</v>
      </c>
      <c r="G2215" s="1">
        <v>10.0</v>
      </c>
    </row>
    <row r="2216">
      <c r="A2216" s="1">
        <v>2215.0</v>
      </c>
      <c r="B2216" s="1" t="s">
        <v>3004</v>
      </c>
      <c r="C2216" s="1" t="s">
        <v>49</v>
      </c>
      <c r="D2216" s="1">
        <v>80.0</v>
      </c>
      <c r="E2216" s="1" t="s">
        <v>38</v>
      </c>
      <c r="F2216" s="5">
        <v>44927.0</v>
      </c>
      <c r="G2216" s="1">
        <v>20.0</v>
      </c>
    </row>
    <row r="2217">
      <c r="A2217" s="1">
        <v>2216.0</v>
      </c>
      <c r="B2217" s="1" t="s">
        <v>3005</v>
      </c>
      <c r="C2217" s="1" t="s">
        <v>49</v>
      </c>
      <c r="D2217" s="1">
        <v>80.0</v>
      </c>
      <c r="E2217" s="1" t="s">
        <v>38</v>
      </c>
      <c r="F2217" s="5">
        <v>44927.0</v>
      </c>
      <c r="G2217" s="1">
        <v>0.0</v>
      </c>
    </row>
    <row r="2218">
      <c r="A2218" s="1">
        <v>2217.0</v>
      </c>
      <c r="B2218" s="1" t="s">
        <v>3006</v>
      </c>
      <c r="C2218" s="1" t="s">
        <v>32</v>
      </c>
      <c r="D2218" s="1">
        <v>120.0</v>
      </c>
      <c r="E2218" s="1" t="s">
        <v>38</v>
      </c>
      <c r="F2218" s="5">
        <v>44927.0</v>
      </c>
      <c r="G2218" s="1">
        <v>5.0</v>
      </c>
    </row>
    <row r="2219">
      <c r="A2219" s="1">
        <v>2218.0</v>
      </c>
      <c r="B2219" s="1" t="s">
        <v>3007</v>
      </c>
      <c r="C2219" s="1" t="s">
        <v>32</v>
      </c>
      <c r="D2219" s="1">
        <v>120.0</v>
      </c>
      <c r="E2219" s="1" t="s">
        <v>45</v>
      </c>
      <c r="F2219" s="5">
        <v>44927.0</v>
      </c>
      <c r="G2219" s="1">
        <v>10.0</v>
      </c>
    </row>
    <row r="2220">
      <c r="A2220" s="1">
        <v>2219.0</v>
      </c>
      <c r="B2220" s="1" t="s">
        <v>3008</v>
      </c>
      <c r="C2220" s="1" t="s">
        <v>49</v>
      </c>
      <c r="D2220" s="1">
        <v>80.0</v>
      </c>
      <c r="E2220" s="1" t="s">
        <v>38</v>
      </c>
      <c r="F2220" s="5">
        <v>44927.0</v>
      </c>
      <c r="G2220" s="1">
        <v>20.0</v>
      </c>
    </row>
    <row r="2221">
      <c r="A2221" s="1">
        <v>2220.0</v>
      </c>
      <c r="B2221" s="1" t="s">
        <v>3009</v>
      </c>
      <c r="C2221" s="1" t="s">
        <v>32</v>
      </c>
      <c r="D2221" s="1">
        <v>120.0</v>
      </c>
      <c r="E2221" s="1" t="s">
        <v>38</v>
      </c>
      <c r="F2221" s="5">
        <v>44927.0</v>
      </c>
      <c r="G2221" s="1">
        <v>0.0</v>
      </c>
    </row>
    <row r="2222">
      <c r="A2222" s="1">
        <v>2221.0</v>
      </c>
      <c r="B2222" s="1" t="s">
        <v>3012</v>
      </c>
      <c r="C2222" s="1" t="s">
        <v>32</v>
      </c>
      <c r="D2222" s="1">
        <v>120.0</v>
      </c>
      <c r="E2222" s="1" t="s">
        <v>38</v>
      </c>
      <c r="F2222" s="5">
        <v>44927.0</v>
      </c>
      <c r="G2222" s="1">
        <v>5.0</v>
      </c>
    </row>
    <row r="2223">
      <c r="A2223" s="1">
        <v>2222.0</v>
      </c>
      <c r="B2223" s="1" t="s">
        <v>3013</v>
      </c>
      <c r="C2223" s="1" t="s">
        <v>49</v>
      </c>
      <c r="D2223" s="1">
        <v>80.0</v>
      </c>
      <c r="E2223" s="1" t="s">
        <v>45</v>
      </c>
      <c r="F2223" s="5">
        <v>44927.0</v>
      </c>
      <c r="G2223" s="1">
        <v>10.0</v>
      </c>
    </row>
    <row r="2224">
      <c r="A2224" s="1">
        <v>2223.0</v>
      </c>
      <c r="B2224" s="1" t="s">
        <v>3014</v>
      </c>
      <c r="C2224" s="1" t="s">
        <v>32</v>
      </c>
      <c r="D2224" s="1">
        <v>120.0</v>
      </c>
      <c r="E2224" s="1" t="s">
        <v>38</v>
      </c>
      <c r="F2224" s="5">
        <v>44927.0</v>
      </c>
      <c r="G2224" s="1">
        <v>20.0</v>
      </c>
    </row>
    <row r="2225">
      <c r="A2225" s="1">
        <v>2224.0</v>
      </c>
      <c r="B2225" s="1" t="s">
        <v>3015</v>
      </c>
      <c r="C2225" s="1" t="s">
        <v>37</v>
      </c>
      <c r="D2225" s="1">
        <v>250.0</v>
      </c>
      <c r="E2225" s="1" t="s">
        <v>38</v>
      </c>
      <c r="F2225" s="5">
        <v>44927.0</v>
      </c>
      <c r="G2225" s="1">
        <v>0.0</v>
      </c>
    </row>
    <row r="2226">
      <c r="A2226" s="1">
        <v>2225.0</v>
      </c>
      <c r="B2226" s="1" t="s">
        <v>3016</v>
      </c>
      <c r="C2226" s="1" t="s">
        <v>32</v>
      </c>
      <c r="D2226" s="1">
        <v>120.0</v>
      </c>
      <c r="E2226" s="1" t="s">
        <v>38</v>
      </c>
      <c r="F2226" s="5">
        <v>44927.0</v>
      </c>
      <c r="G2226" s="1">
        <v>5.0</v>
      </c>
    </row>
    <row r="2227">
      <c r="A2227" s="1">
        <v>2226.0</v>
      </c>
      <c r="B2227" s="1" t="s">
        <v>3017</v>
      </c>
      <c r="C2227" s="1" t="s">
        <v>32</v>
      </c>
      <c r="D2227" s="1">
        <v>120.0</v>
      </c>
      <c r="E2227" s="1" t="s">
        <v>38</v>
      </c>
      <c r="F2227" s="5">
        <v>44927.0</v>
      </c>
      <c r="G2227" s="1">
        <v>10.0</v>
      </c>
    </row>
    <row r="2228">
      <c r="A2228" s="1">
        <v>2227.0</v>
      </c>
      <c r="B2228" s="1" t="s">
        <v>3018</v>
      </c>
      <c r="C2228" s="1" t="s">
        <v>49</v>
      </c>
      <c r="D2228" s="1">
        <v>80.0</v>
      </c>
      <c r="E2228" s="1" t="s">
        <v>38</v>
      </c>
      <c r="F2228" s="5">
        <v>44927.0</v>
      </c>
      <c r="G2228" s="1">
        <v>20.0</v>
      </c>
    </row>
    <row r="2229">
      <c r="A2229" s="1">
        <v>2228.0</v>
      </c>
      <c r="B2229" s="1" t="s">
        <v>3019</v>
      </c>
      <c r="C2229" s="1" t="s">
        <v>32</v>
      </c>
      <c r="D2229" s="1">
        <v>120.0</v>
      </c>
      <c r="E2229" s="1" t="s">
        <v>38</v>
      </c>
      <c r="F2229" s="5">
        <v>44927.0</v>
      </c>
      <c r="G2229" s="1">
        <v>0.0</v>
      </c>
    </row>
    <row r="2230">
      <c r="A2230" s="1">
        <v>2229.0</v>
      </c>
      <c r="B2230" s="1" t="s">
        <v>3021</v>
      </c>
      <c r="C2230" s="1" t="s">
        <v>32</v>
      </c>
      <c r="D2230" s="1">
        <v>120.0</v>
      </c>
      <c r="E2230" s="1" t="s">
        <v>45</v>
      </c>
      <c r="F2230" s="5">
        <v>44927.0</v>
      </c>
      <c r="G2230" s="1">
        <v>5.0</v>
      </c>
    </row>
    <row r="2231">
      <c r="A2231" s="1">
        <v>2230.0</v>
      </c>
      <c r="B2231" s="1" t="s">
        <v>3022</v>
      </c>
      <c r="C2231" s="1" t="s">
        <v>32</v>
      </c>
      <c r="D2231" s="1">
        <v>120.0</v>
      </c>
      <c r="E2231" s="1" t="s">
        <v>38</v>
      </c>
      <c r="F2231" s="5">
        <v>44927.0</v>
      </c>
      <c r="G2231" s="1">
        <v>10.0</v>
      </c>
    </row>
    <row r="2232">
      <c r="A2232" s="1">
        <v>2231.0</v>
      </c>
      <c r="B2232" s="1" t="s">
        <v>3025</v>
      </c>
      <c r="C2232" s="1" t="s">
        <v>32</v>
      </c>
      <c r="D2232" s="1">
        <v>120.0</v>
      </c>
      <c r="E2232" s="1" t="s">
        <v>45</v>
      </c>
      <c r="F2232" s="5">
        <v>44927.0</v>
      </c>
      <c r="G2232" s="1">
        <v>20.0</v>
      </c>
    </row>
    <row r="2233">
      <c r="A2233" s="1">
        <v>2232.0</v>
      </c>
      <c r="B2233" s="1" t="s">
        <v>3026</v>
      </c>
      <c r="C2233" s="1" t="s">
        <v>40</v>
      </c>
      <c r="D2233" s="1">
        <v>50.0</v>
      </c>
      <c r="E2233" s="1" t="s">
        <v>38</v>
      </c>
      <c r="F2233" s="5">
        <v>44927.0</v>
      </c>
      <c r="G2233" s="1">
        <v>0.0</v>
      </c>
    </row>
    <row r="2234">
      <c r="A2234" s="1">
        <v>2233.0</v>
      </c>
      <c r="B2234" s="1" t="s">
        <v>3027</v>
      </c>
      <c r="C2234" s="1" t="s">
        <v>32</v>
      </c>
      <c r="D2234" s="1">
        <v>120.0</v>
      </c>
      <c r="E2234" s="1" t="s">
        <v>38</v>
      </c>
      <c r="F2234" s="5">
        <v>44927.0</v>
      </c>
      <c r="G2234" s="1">
        <v>5.0</v>
      </c>
    </row>
    <row r="2235">
      <c r="A2235" s="1">
        <v>2234.0</v>
      </c>
      <c r="B2235" s="1" t="s">
        <v>3028</v>
      </c>
      <c r="C2235" s="1" t="s">
        <v>32</v>
      </c>
      <c r="D2235" s="1">
        <v>120.0</v>
      </c>
      <c r="E2235" s="1" t="s">
        <v>38</v>
      </c>
      <c r="F2235" s="5">
        <v>44927.0</v>
      </c>
      <c r="G2235" s="1">
        <v>10.0</v>
      </c>
    </row>
    <row r="2236">
      <c r="A2236" s="1">
        <v>2235.0</v>
      </c>
      <c r="B2236" s="1" t="s">
        <v>3029</v>
      </c>
      <c r="C2236" s="1" t="s">
        <v>32</v>
      </c>
      <c r="D2236" s="1">
        <v>120.0</v>
      </c>
      <c r="E2236" s="1" t="s">
        <v>38</v>
      </c>
      <c r="F2236" s="5">
        <v>44927.0</v>
      </c>
      <c r="G2236" s="1">
        <v>20.0</v>
      </c>
    </row>
    <row r="2237">
      <c r="A2237" s="1">
        <v>2236.0</v>
      </c>
      <c r="B2237" s="1" t="s">
        <v>3030</v>
      </c>
      <c r="C2237" s="1" t="s">
        <v>32</v>
      </c>
      <c r="D2237" s="1">
        <v>120.0</v>
      </c>
      <c r="E2237" s="1" t="s">
        <v>38</v>
      </c>
      <c r="F2237" s="5">
        <v>44927.0</v>
      </c>
      <c r="G2237" s="1">
        <v>0.0</v>
      </c>
    </row>
    <row r="2238">
      <c r="A2238" s="1">
        <v>2237.0</v>
      </c>
      <c r="B2238" s="1" t="s">
        <v>3031</v>
      </c>
      <c r="C2238" s="1" t="s">
        <v>49</v>
      </c>
      <c r="D2238" s="1">
        <v>80.0</v>
      </c>
      <c r="E2238" s="1" t="s">
        <v>33</v>
      </c>
      <c r="F2238" s="5">
        <v>44927.0</v>
      </c>
      <c r="G2238" s="1">
        <v>5.0</v>
      </c>
    </row>
    <row r="2239">
      <c r="A2239" s="1">
        <v>2238.0</v>
      </c>
      <c r="B2239" s="1" t="s">
        <v>3032</v>
      </c>
      <c r="C2239" s="1" t="s">
        <v>49</v>
      </c>
      <c r="D2239" s="1">
        <v>80.0</v>
      </c>
      <c r="E2239" s="1" t="s">
        <v>38</v>
      </c>
      <c r="F2239" s="5">
        <v>44927.0</v>
      </c>
      <c r="G2239" s="1">
        <v>10.0</v>
      </c>
    </row>
    <row r="2240">
      <c r="A2240" s="1">
        <v>2239.0</v>
      </c>
      <c r="B2240" s="1" t="s">
        <v>3035</v>
      </c>
      <c r="C2240" s="1" t="s">
        <v>32</v>
      </c>
      <c r="D2240" s="1">
        <v>120.0</v>
      </c>
      <c r="E2240" s="1" t="s">
        <v>38</v>
      </c>
      <c r="F2240" s="5">
        <v>44927.0</v>
      </c>
      <c r="G2240" s="1">
        <v>20.0</v>
      </c>
    </row>
    <row r="2241">
      <c r="A2241" s="1">
        <v>2240.0</v>
      </c>
      <c r="B2241" s="1" t="s">
        <v>3036</v>
      </c>
      <c r="C2241" s="1" t="s">
        <v>32</v>
      </c>
      <c r="D2241" s="1">
        <v>120.0</v>
      </c>
      <c r="E2241" s="1" t="s">
        <v>45</v>
      </c>
      <c r="F2241" s="5">
        <v>44927.0</v>
      </c>
      <c r="G2241" s="1">
        <v>0.0</v>
      </c>
    </row>
    <row r="2242">
      <c r="A2242" s="1">
        <v>2241.0</v>
      </c>
      <c r="B2242" s="1" t="s">
        <v>3037</v>
      </c>
      <c r="C2242" s="1" t="s">
        <v>32</v>
      </c>
      <c r="D2242" s="1">
        <v>120.0</v>
      </c>
      <c r="E2242" s="1" t="s">
        <v>38</v>
      </c>
      <c r="F2242" s="5">
        <v>44927.0</v>
      </c>
      <c r="G2242" s="1">
        <v>5.0</v>
      </c>
    </row>
    <row r="2243">
      <c r="A2243" s="1">
        <v>2242.0</v>
      </c>
      <c r="B2243" s="1" t="s">
        <v>3038</v>
      </c>
      <c r="C2243" s="1" t="s">
        <v>32</v>
      </c>
      <c r="D2243" s="1">
        <v>120.0</v>
      </c>
      <c r="E2243" s="1" t="s">
        <v>38</v>
      </c>
      <c r="F2243" s="5">
        <v>44927.0</v>
      </c>
      <c r="G2243" s="1">
        <v>10.0</v>
      </c>
    </row>
    <row r="2244">
      <c r="A2244" s="1">
        <v>2243.0</v>
      </c>
      <c r="B2244" s="1" t="s">
        <v>3039</v>
      </c>
      <c r="C2244" s="1" t="s">
        <v>32</v>
      </c>
      <c r="D2244" s="1">
        <v>120.0</v>
      </c>
      <c r="E2244" s="1" t="s">
        <v>33</v>
      </c>
      <c r="F2244" s="5">
        <v>44927.0</v>
      </c>
      <c r="G2244" s="1">
        <v>20.0</v>
      </c>
    </row>
    <row r="2245">
      <c r="A2245" s="1">
        <v>2244.0</v>
      </c>
      <c r="B2245" s="1" t="s">
        <v>3040</v>
      </c>
      <c r="C2245" s="1" t="s">
        <v>32</v>
      </c>
      <c r="D2245" s="1">
        <v>120.0</v>
      </c>
      <c r="E2245" s="1" t="s">
        <v>38</v>
      </c>
      <c r="F2245" s="5">
        <v>44927.0</v>
      </c>
      <c r="G2245" s="1">
        <v>0.0</v>
      </c>
    </row>
    <row r="2246">
      <c r="A2246" s="1">
        <v>2245.0</v>
      </c>
      <c r="B2246" s="1" t="s">
        <v>3041</v>
      </c>
      <c r="C2246" s="1" t="s">
        <v>32</v>
      </c>
      <c r="D2246" s="1">
        <v>120.0</v>
      </c>
      <c r="E2246" s="1" t="s">
        <v>38</v>
      </c>
      <c r="F2246" s="5">
        <v>44927.0</v>
      </c>
      <c r="G2246" s="1">
        <v>5.0</v>
      </c>
    </row>
    <row r="2247">
      <c r="A2247" s="1">
        <v>2246.0</v>
      </c>
      <c r="B2247" s="1" t="s">
        <v>3042</v>
      </c>
      <c r="C2247" s="1" t="s">
        <v>32</v>
      </c>
      <c r="D2247" s="1">
        <v>120.0</v>
      </c>
      <c r="E2247" s="1" t="s">
        <v>38</v>
      </c>
      <c r="F2247" s="5">
        <v>44927.0</v>
      </c>
      <c r="G2247" s="1">
        <v>10.0</v>
      </c>
    </row>
    <row r="2248">
      <c r="A2248" s="1">
        <v>2247.0</v>
      </c>
      <c r="B2248" s="1" t="s">
        <v>3043</v>
      </c>
      <c r="C2248" s="1" t="s">
        <v>37</v>
      </c>
      <c r="D2248" s="1">
        <v>250.0</v>
      </c>
      <c r="E2248" s="1" t="s">
        <v>38</v>
      </c>
      <c r="F2248" s="5">
        <v>44927.0</v>
      </c>
      <c r="G2248" s="1">
        <v>20.0</v>
      </c>
    </row>
    <row r="2249">
      <c r="A2249" s="1">
        <v>2248.0</v>
      </c>
      <c r="B2249" s="1" t="s">
        <v>3044</v>
      </c>
      <c r="C2249" s="1" t="s">
        <v>37</v>
      </c>
      <c r="D2249" s="1">
        <v>250.0</v>
      </c>
      <c r="E2249" s="1" t="s">
        <v>45</v>
      </c>
      <c r="F2249" s="5">
        <v>44927.0</v>
      </c>
      <c r="G2249" s="1">
        <v>0.0</v>
      </c>
    </row>
    <row r="2250">
      <c r="A2250" s="1">
        <v>2249.0</v>
      </c>
      <c r="B2250" s="1" t="s">
        <v>3045</v>
      </c>
      <c r="C2250" s="1" t="s">
        <v>32</v>
      </c>
      <c r="D2250" s="1">
        <v>120.0</v>
      </c>
      <c r="E2250" s="1" t="s">
        <v>38</v>
      </c>
      <c r="F2250" s="5">
        <v>44927.0</v>
      </c>
      <c r="G2250" s="1">
        <v>5.0</v>
      </c>
    </row>
    <row r="2251">
      <c r="A2251" s="1">
        <v>2250.0</v>
      </c>
      <c r="B2251" s="1" t="s">
        <v>3046</v>
      </c>
      <c r="C2251" s="1" t="s">
        <v>32</v>
      </c>
      <c r="D2251" s="1">
        <v>120.0</v>
      </c>
      <c r="E2251" s="1" t="s">
        <v>38</v>
      </c>
      <c r="F2251" s="5">
        <v>44927.0</v>
      </c>
      <c r="G2251" s="1">
        <v>10.0</v>
      </c>
    </row>
    <row r="2252">
      <c r="A2252" s="1">
        <v>2251.0</v>
      </c>
      <c r="B2252" s="1" t="s">
        <v>3047</v>
      </c>
      <c r="C2252" s="1" t="s">
        <v>32</v>
      </c>
      <c r="D2252" s="1">
        <v>120.0</v>
      </c>
      <c r="E2252" s="1" t="s">
        <v>38</v>
      </c>
      <c r="F2252" s="5">
        <v>44927.0</v>
      </c>
      <c r="G2252" s="1">
        <v>20.0</v>
      </c>
    </row>
    <row r="2253">
      <c r="A2253" s="1">
        <v>2252.0</v>
      </c>
      <c r="B2253" s="1" t="s">
        <v>3048</v>
      </c>
      <c r="C2253" s="1" t="s">
        <v>40</v>
      </c>
      <c r="D2253" s="1">
        <v>50.0</v>
      </c>
      <c r="E2253" s="1" t="s">
        <v>38</v>
      </c>
      <c r="F2253" s="5">
        <v>44927.0</v>
      </c>
      <c r="G2253" s="1">
        <v>0.0</v>
      </c>
    </row>
    <row r="2254">
      <c r="A2254" s="1">
        <v>2253.0</v>
      </c>
      <c r="B2254" s="1" t="s">
        <v>3049</v>
      </c>
      <c r="C2254" s="1" t="s">
        <v>49</v>
      </c>
      <c r="D2254" s="1">
        <v>80.0</v>
      </c>
      <c r="E2254" s="1" t="s">
        <v>38</v>
      </c>
      <c r="F2254" s="5">
        <v>44927.0</v>
      </c>
      <c r="G2254" s="1">
        <v>5.0</v>
      </c>
    </row>
    <row r="2255">
      <c r="A2255" s="1">
        <v>2254.0</v>
      </c>
      <c r="B2255" s="1" t="s">
        <v>3050</v>
      </c>
      <c r="C2255" s="1" t="s">
        <v>49</v>
      </c>
      <c r="D2255" s="1">
        <v>80.0</v>
      </c>
      <c r="E2255" s="1" t="s">
        <v>38</v>
      </c>
      <c r="F2255" s="5">
        <v>44927.0</v>
      </c>
      <c r="G2255" s="1">
        <v>10.0</v>
      </c>
    </row>
    <row r="2256">
      <c r="A2256" s="1">
        <v>2255.0</v>
      </c>
      <c r="B2256" s="1" t="s">
        <v>3052</v>
      </c>
      <c r="C2256" s="1" t="s">
        <v>32</v>
      </c>
      <c r="D2256" s="1">
        <v>120.0</v>
      </c>
      <c r="E2256" s="1" t="s">
        <v>33</v>
      </c>
      <c r="F2256" s="5">
        <v>44927.0</v>
      </c>
      <c r="G2256" s="1">
        <v>20.0</v>
      </c>
    </row>
    <row r="2257">
      <c r="A2257" s="1">
        <v>2256.0</v>
      </c>
      <c r="B2257" s="1" t="s">
        <v>3054</v>
      </c>
      <c r="C2257" s="1" t="s">
        <v>32</v>
      </c>
      <c r="D2257" s="1">
        <v>120.0</v>
      </c>
      <c r="E2257" s="1" t="s">
        <v>33</v>
      </c>
      <c r="F2257" s="5">
        <v>44927.0</v>
      </c>
      <c r="G2257" s="1">
        <v>0.0</v>
      </c>
    </row>
    <row r="2258">
      <c r="A2258" s="1">
        <v>2257.0</v>
      </c>
      <c r="B2258" s="1" t="s">
        <v>3055</v>
      </c>
      <c r="C2258" s="1" t="s">
        <v>32</v>
      </c>
      <c r="D2258" s="1">
        <v>120.0</v>
      </c>
      <c r="E2258" s="1" t="s">
        <v>38</v>
      </c>
      <c r="F2258" s="5">
        <v>44927.0</v>
      </c>
      <c r="G2258" s="1">
        <v>5.0</v>
      </c>
    </row>
    <row r="2259">
      <c r="A2259" s="1">
        <v>2258.0</v>
      </c>
      <c r="B2259" s="1" t="s">
        <v>3056</v>
      </c>
      <c r="C2259" s="1" t="s">
        <v>32</v>
      </c>
      <c r="D2259" s="1">
        <v>120.0</v>
      </c>
      <c r="E2259" s="1" t="s">
        <v>45</v>
      </c>
      <c r="F2259" s="5">
        <v>44927.0</v>
      </c>
      <c r="G2259" s="1">
        <v>10.0</v>
      </c>
    </row>
    <row r="2260">
      <c r="A2260" s="1">
        <v>2259.0</v>
      </c>
      <c r="B2260" s="1" t="s">
        <v>3057</v>
      </c>
      <c r="C2260" s="1" t="s">
        <v>32</v>
      </c>
      <c r="D2260" s="1">
        <v>120.0</v>
      </c>
      <c r="E2260" s="1" t="s">
        <v>38</v>
      </c>
      <c r="F2260" s="5">
        <v>44927.0</v>
      </c>
      <c r="G2260" s="1">
        <v>20.0</v>
      </c>
    </row>
    <row r="2261">
      <c r="A2261" s="1">
        <v>2260.0</v>
      </c>
      <c r="B2261" s="1" t="s">
        <v>3058</v>
      </c>
      <c r="C2261" s="1" t="s">
        <v>32</v>
      </c>
      <c r="D2261" s="1">
        <v>120.0</v>
      </c>
      <c r="E2261" s="1" t="s">
        <v>38</v>
      </c>
      <c r="F2261" s="5">
        <v>44927.0</v>
      </c>
      <c r="G2261" s="1">
        <v>0.0</v>
      </c>
    </row>
    <row r="2262">
      <c r="A2262" s="1">
        <v>2261.0</v>
      </c>
      <c r="B2262" s="1" t="s">
        <v>3059</v>
      </c>
      <c r="C2262" s="1" t="s">
        <v>49</v>
      </c>
      <c r="D2262" s="1">
        <v>80.0</v>
      </c>
      <c r="E2262" s="1" t="s">
        <v>33</v>
      </c>
      <c r="F2262" s="5">
        <v>44927.0</v>
      </c>
      <c r="G2262" s="1">
        <v>5.0</v>
      </c>
    </row>
    <row r="2263">
      <c r="A2263" s="1">
        <v>2262.0</v>
      </c>
      <c r="B2263" s="1" t="s">
        <v>3060</v>
      </c>
      <c r="C2263" s="1" t="s">
        <v>49</v>
      </c>
      <c r="D2263" s="1">
        <v>80.0</v>
      </c>
      <c r="E2263" s="1" t="s">
        <v>38</v>
      </c>
      <c r="F2263" s="5">
        <v>44927.0</v>
      </c>
      <c r="G2263" s="1">
        <v>10.0</v>
      </c>
    </row>
    <row r="2264">
      <c r="A2264" s="1">
        <v>2263.0</v>
      </c>
      <c r="B2264" s="1" t="s">
        <v>3061</v>
      </c>
      <c r="C2264" s="1" t="s">
        <v>37</v>
      </c>
      <c r="D2264" s="1">
        <v>250.0</v>
      </c>
      <c r="E2264" s="1" t="s">
        <v>45</v>
      </c>
      <c r="F2264" s="5">
        <v>44927.0</v>
      </c>
      <c r="G2264" s="1">
        <v>20.0</v>
      </c>
    </row>
    <row r="2265">
      <c r="A2265" s="1">
        <v>2264.0</v>
      </c>
      <c r="B2265" s="1" t="s">
        <v>3062</v>
      </c>
      <c r="C2265" s="1" t="s">
        <v>32</v>
      </c>
      <c r="D2265" s="1">
        <v>120.0</v>
      </c>
      <c r="E2265" s="1" t="s">
        <v>38</v>
      </c>
      <c r="F2265" s="5">
        <v>44927.0</v>
      </c>
      <c r="G2265" s="1">
        <v>0.0</v>
      </c>
    </row>
    <row r="2266">
      <c r="A2266" s="1">
        <v>2265.0</v>
      </c>
      <c r="B2266" s="1" t="s">
        <v>3063</v>
      </c>
      <c r="C2266" s="1" t="s">
        <v>40</v>
      </c>
      <c r="D2266" s="1">
        <v>50.0</v>
      </c>
      <c r="E2266" s="1" t="s">
        <v>38</v>
      </c>
      <c r="F2266" s="5">
        <v>44927.0</v>
      </c>
      <c r="G2266" s="1">
        <v>5.0</v>
      </c>
    </row>
    <row r="2267">
      <c r="A2267" s="1">
        <v>2266.0</v>
      </c>
      <c r="B2267" s="1" t="s">
        <v>3064</v>
      </c>
      <c r="C2267" s="1" t="s">
        <v>32</v>
      </c>
      <c r="D2267" s="1">
        <v>120.0</v>
      </c>
      <c r="E2267" s="1" t="s">
        <v>33</v>
      </c>
      <c r="F2267" s="5">
        <v>44927.0</v>
      </c>
      <c r="G2267" s="1">
        <v>10.0</v>
      </c>
    </row>
    <row r="2268">
      <c r="A2268" s="1">
        <v>2267.0</v>
      </c>
      <c r="B2268" s="1" t="s">
        <v>3067</v>
      </c>
      <c r="C2268" s="1" t="s">
        <v>32</v>
      </c>
      <c r="D2268" s="1">
        <v>120.0</v>
      </c>
      <c r="E2268" s="1" t="s">
        <v>38</v>
      </c>
      <c r="F2268" s="5">
        <v>44927.0</v>
      </c>
      <c r="G2268" s="1">
        <v>20.0</v>
      </c>
    </row>
    <row r="2269">
      <c r="A2269" s="1">
        <v>2268.0</v>
      </c>
      <c r="B2269" s="1" t="s">
        <v>3068</v>
      </c>
      <c r="C2269" s="1" t="s">
        <v>49</v>
      </c>
      <c r="D2269" s="1">
        <v>80.0</v>
      </c>
      <c r="E2269" s="1" t="s">
        <v>38</v>
      </c>
      <c r="F2269" s="5">
        <v>44927.0</v>
      </c>
      <c r="G2269" s="1">
        <v>0.0</v>
      </c>
    </row>
    <row r="2270">
      <c r="A2270" s="1">
        <v>2269.0</v>
      </c>
      <c r="B2270" s="1" t="s">
        <v>3069</v>
      </c>
      <c r="C2270" s="1" t="s">
        <v>32</v>
      </c>
      <c r="D2270" s="1">
        <v>120.0</v>
      </c>
      <c r="E2270" s="1" t="s">
        <v>38</v>
      </c>
      <c r="F2270" s="5">
        <v>44927.0</v>
      </c>
      <c r="G2270" s="1">
        <v>5.0</v>
      </c>
    </row>
    <row r="2271">
      <c r="A2271" s="1">
        <v>2270.0</v>
      </c>
      <c r="B2271" s="1" t="s">
        <v>3070</v>
      </c>
      <c r="C2271" s="1" t="s">
        <v>40</v>
      </c>
      <c r="D2271" s="1">
        <v>50.0</v>
      </c>
      <c r="E2271" s="1" t="s">
        <v>38</v>
      </c>
      <c r="F2271" s="5">
        <v>44927.0</v>
      </c>
      <c r="G2271" s="1">
        <v>10.0</v>
      </c>
    </row>
    <row r="2272">
      <c r="A2272" s="1">
        <v>2271.0</v>
      </c>
      <c r="B2272" s="1" t="s">
        <v>3071</v>
      </c>
      <c r="C2272" s="1" t="s">
        <v>32</v>
      </c>
      <c r="D2272" s="1">
        <v>120.0</v>
      </c>
      <c r="E2272" s="1" t="s">
        <v>38</v>
      </c>
      <c r="F2272" s="5">
        <v>44927.0</v>
      </c>
      <c r="G2272" s="1">
        <v>20.0</v>
      </c>
    </row>
    <row r="2273">
      <c r="A2273" s="1">
        <v>2272.0</v>
      </c>
      <c r="B2273" s="1" t="s">
        <v>3072</v>
      </c>
      <c r="C2273" s="1" t="s">
        <v>32</v>
      </c>
      <c r="D2273" s="1">
        <v>120.0</v>
      </c>
      <c r="E2273" s="1" t="s">
        <v>38</v>
      </c>
      <c r="F2273" s="5">
        <v>44927.0</v>
      </c>
      <c r="G2273" s="1">
        <v>0.0</v>
      </c>
    </row>
    <row r="2274">
      <c r="A2274" s="1">
        <v>2273.0</v>
      </c>
      <c r="B2274" s="1" t="s">
        <v>3073</v>
      </c>
      <c r="C2274" s="1" t="s">
        <v>40</v>
      </c>
      <c r="D2274" s="1">
        <v>50.0</v>
      </c>
      <c r="E2274" s="1" t="s">
        <v>33</v>
      </c>
      <c r="F2274" s="5">
        <v>44927.0</v>
      </c>
      <c r="G2274" s="1">
        <v>5.0</v>
      </c>
    </row>
    <row r="2275">
      <c r="A2275" s="1">
        <v>2274.0</v>
      </c>
      <c r="B2275" s="1" t="s">
        <v>3074</v>
      </c>
      <c r="C2275" s="1" t="s">
        <v>37</v>
      </c>
      <c r="D2275" s="1">
        <v>250.0</v>
      </c>
      <c r="E2275" s="1" t="s">
        <v>33</v>
      </c>
      <c r="F2275" s="5">
        <v>44927.0</v>
      </c>
      <c r="G2275" s="1">
        <v>10.0</v>
      </c>
    </row>
    <row r="2276">
      <c r="A2276" s="1">
        <v>2275.0</v>
      </c>
      <c r="B2276" s="1" t="s">
        <v>3077</v>
      </c>
      <c r="C2276" s="1" t="s">
        <v>49</v>
      </c>
      <c r="D2276" s="1">
        <v>80.0</v>
      </c>
      <c r="E2276" s="1" t="s">
        <v>38</v>
      </c>
      <c r="F2276" s="5">
        <v>44927.0</v>
      </c>
      <c r="G2276" s="1">
        <v>20.0</v>
      </c>
    </row>
    <row r="2277">
      <c r="A2277" s="1">
        <v>2276.0</v>
      </c>
      <c r="B2277" s="1" t="s">
        <v>3078</v>
      </c>
      <c r="C2277" s="1" t="s">
        <v>49</v>
      </c>
      <c r="D2277" s="1">
        <v>80.0</v>
      </c>
      <c r="E2277" s="1" t="s">
        <v>38</v>
      </c>
      <c r="F2277" s="5">
        <v>44927.0</v>
      </c>
      <c r="G2277" s="1">
        <v>0.0</v>
      </c>
    </row>
    <row r="2278">
      <c r="A2278" s="1">
        <v>2277.0</v>
      </c>
      <c r="B2278" s="1" t="s">
        <v>3079</v>
      </c>
      <c r="C2278" s="1" t="s">
        <v>32</v>
      </c>
      <c r="D2278" s="1">
        <v>120.0</v>
      </c>
      <c r="E2278" s="1" t="s">
        <v>38</v>
      </c>
      <c r="F2278" s="5">
        <v>44927.0</v>
      </c>
      <c r="G2278" s="1">
        <v>5.0</v>
      </c>
    </row>
    <row r="2279">
      <c r="A2279" s="1">
        <v>2278.0</v>
      </c>
      <c r="B2279" s="1" t="s">
        <v>3080</v>
      </c>
      <c r="C2279" s="1" t="s">
        <v>32</v>
      </c>
      <c r="D2279" s="1">
        <v>120.0</v>
      </c>
      <c r="E2279" s="1" t="s">
        <v>38</v>
      </c>
      <c r="F2279" s="5">
        <v>44927.0</v>
      </c>
      <c r="G2279" s="1">
        <v>10.0</v>
      </c>
    </row>
    <row r="2280">
      <c r="A2280" s="1">
        <v>2279.0</v>
      </c>
      <c r="B2280" s="1" t="s">
        <v>3081</v>
      </c>
      <c r="C2280" s="1" t="s">
        <v>32</v>
      </c>
      <c r="D2280" s="1">
        <v>120.0</v>
      </c>
      <c r="E2280" s="1" t="s">
        <v>38</v>
      </c>
      <c r="F2280" s="5">
        <v>44927.0</v>
      </c>
      <c r="G2280" s="1">
        <v>20.0</v>
      </c>
    </row>
    <row r="2281">
      <c r="A2281" s="1">
        <v>2280.0</v>
      </c>
      <c r="B2281" s="1" t="s">
        <v>3082</v>
      </c>
      <c r="C2281" s="1" t="s">
        <v>32</v>
      </c>
      <c r="D2281" s="1">
        <v>120.0</v>
      </c>
      <c r="E2281" s="1" t="s">
        <v>38</v>
      </c>
      <c r="F2281" s="5">
        <v>44927.0</v>
      </c>
      <c r="G2281" s="1">
        <v>0.0</v>
      </c>
    </row>
    <row r="2282">
      <c r="A2282" s="1">
        <v>2281.0</v>
      </c>
      <c r="B2282" s="1" t="s">
        <v>3083</v>
      </c>
      <c r="C2282" s="1" t="s">
        <v>32</v>
      </c>
      <c r="D2282" s="1">
        <v>120.0</v>
      </c>
      <c r="E2282" s="1" t="s">
        <v>45</v>
      </c>
      <c r="F2282" s="5">
        <v>44927.0</v>
      </c>
      <c r="G2282" s="1">
        <v>5.0</v>
      </c>
    </row>
    <row r="2283">
      <c r="A2283" s="1">
        <v>2282.0</v>
      </c>
      <c r="B2283" s="1" t="s">
        <v>3084</v>
      </c>
      <c r="C2283" s="1" t="s">
        <v>49</v>
      </c>
      <c r="D2283" s="1">
        <v>80.0</v>
      </c>
      <c r="E2283" s="1" t="s">
        <v>33</v>
      </c>
      <c r="F2283" s="5">
        <v>44927.0</v>
      </c>
      <c r="G2283" s="1">
        <v>10.0</v>
      </c>
    </row>
    <row r="2284">
      <c r="A2284" s="1">
        <v>2283.0</v>
      </c>
      <c r="B2284" s="1" t="s">
        <v>3085</v>
      </c>
      <c r="C2284" s="1" t="s">
        <v>40</v>
      </c>
      <c r="D2284" s="1">
        <v>50.0</v>
      </c>
      <c r="E2284" s="1" t="s">
        <v>38</v>
      </c>
      <c r="F2284" s="5">
        <v>44927.0</v>
      </c>
      <c r="G2284" s="1">
        <v>20.0</v>
      </c>
    </row>
    <row r="2285">
      <c r="A2285" s="1">
        <v>2284.0</v>
      </c>
      <c r="B2285" s="1" t="s">
        <v>3086</v>
      </c>
      <c r="C2285" s="1" t="s">
        <v>32</v>
      </c>
      <c r="D2285" s="1">
        <v>120.0</v>
      </c>
      <c r="E2285" s="1" t="s">
        <v>38</v>
      </c>
      <c r="F2285" s="5">
        <v>44927.0</v>
      </c>
      <c r="G2285" s="1">
        <v>0.0</v>
      </c>
    </row>
    <row r="2286">
      <c r="A2286" s="1">
        <v>2285.0</v>
      </c>
      <c r="B2286" s="1" t="s">
        <v>3088</v>
      </c>
      <c r="C2286" s="1" t="s">
        <v>37</v>
      </c>
      <c r="D2286" s="1">
        <v>250.0</v>
      </c>
      <c r="E2286" s="1" t="s">
        <v>33</v>
      </c>
      <c r="F2286" s="5">
        <v>44927.0</v>
      </c>
      <c r="G2286" s="1">
        <v>5.0</v>
      </c>
    </row>
    <row r="2287">
      <c r="A2287" s="1">
        <v>2286.0</v>
      </c>
      <c r="B2287" s="1" t="s">
        <v>3091</v>
      </c>
      <c r="C2287" s="1" t="s">
        <v>32</v>
      </c>
      <c r="D2287" s="1">
        <v>120.0</v>
      </c>
      <c r="E2287" s="1" t="s">
        <v>33</v>
      </c>
      <c r="F2287" s="5">
        <v>44927.0</v>
      </c>
      <c r="G2287" s="1">
        <v>10.0</v>
      </c>
    </row>
    <row r="2288">
      <c r="A2288" s="1">
        <v>2287.0</v>
      </c>
      <c r="B2288" s="1" t="s">
        <v>3092</v>
      </c>
      <c r="C2288" s="1" t="s">
        <v>32</v>
      </c>
      <c r="D2288" s="1">
        <v>120.0</v>
      </c>
      <c r="E2288" s="1" t="s">
        <v>45</v>
      </c>
      <c r="F2288" s="5">
        <v>44927.0</v>
      </c>
      <c r="G2288" s="1">
        <v>20.0</v>
      </c>
    </row>
    <row r="2289">
      <c r="A2289" s="1">
        <v>2288.0</v>
      </c>
      <c r="B2289" s="1" t="s">
        <v>3093</v>
      </c>
      <c r="C2289" s="1" t="s">
        <v>32</v>
      </c>
      <c r="D2289" s="1">
        <v>120.0</v>
      </c>
      <c r="E2289" s="1" t="s">
        <v>38</v>
      </c>
      <c r="F2289" s="5">
        <v>44927.0</v>
      </c>
      <c r="G2289" s="1">
        <v>0.0</v>
      </c>
    </row>
    <row r="2290">
      <c r="A2290" s="1">
        <v>2289.0</v>
      </c>
      <c r="B2290" s="1" t="s">
        <v>3094</v>
      </c>
      <c r="C2290" s="1" t="s">
        <v>32</v>
      </c>
      <c r="D2290" s="1">
        <v>120.0</v>
      </c>
      <c r="E2290" s="1" t="s">
        <v>38</v>
      </c>
      <c r="F2290" s="5">
        <v>44927.0</v>
      </c>
      <c r="G2290" s="1">
        <v>5.0</v>
      </c>
    </row>
    <row r="2291">
      <c r="A2291" s="1">
        <v>2290.0</v>
      </c>
      <c r="B2291" s="1" t="s">
        <v>3095</v>
      </c>
      <c r="C2291" s="1" t="s">
        <v>32</v>
      </c>
      <c r="D2291" s="1">
        <v>120.0</v>
      </c>
      <c r="E2291" s="1" t="s">
        <v>38</v>
      </c>
      <c r="F2291" s="5">
        <v>44927.0</v>
      </c>
      <c r="G2291" s="1">
        <v>10.0</v>
      </c>
    </row>
    <row r="2292">
      <c r="A2292" s="1">
        <v>2291.0</v>
      </c>
      <c r="B2292" s="1" t="s">
        <v>3096</v>
      </c>
      <c r="C2292" s="1" t="s">
        <v>32</v>
      </c>
      <c r="D2292" s="1">
        <v>120.0</v>
      </c>
      <c r="E2292" s="1" t="s">
        <v>33</v>
      </c>
      <c r="F2292" s="5">
        <v>44927.0</v>
      </c>
      <c r="G2292" s="1">
        <v>20.0</v>
      </c>
    </row>
    <row r="2293">
      <c r="A2293" s="1">
        <v>2292.0</v>
      </c>
      <c r="B2293" s="1" t="s">
        <v>3097</v>
      </c>
      <c r="C2293" s="1" t="s">
        <v>32</v>
      </c>
      <c r="D2293" s="1">
        <v>120.0</v>
      </c>
      <c r="E2293" s="1" t="s">
        <v>38</v>
      </c>
      <c r="F2293" s="5">
        <v>44927.0</v>
      </c>
      <c r="G2293" s="1">
        <v>0.0</v>
      </c>
    </row>
    <row r="2294">
      <c r="A2294" s="1">
        <v>2293.0</v>
      </c>
      <c r="B2294" s="1" t="s">
        <v>3098</v>
      </c>
      <c r="C2294" s="1" t="s">
        <v>49</v>
      </c>
      <c r="D2294" s="1">
        <v>80.0</v>
      </c>
      <c r="E2294" s="1" t="s">
        <v>38</v>
      </c>
      <c r="F2294" s="5">
        <v>44927.0</v>
      </c>
      <c r="G2294" s="1">
        <v>5.0</v>
      </c>
    </row>
    <row r="2295">
      <c r="A2295" s="1">
        <v>2294.0</v>
      </c>
      <c r="B2295" s="1" t="s">
        <v>3099</v>
      </c>
      <c r="C2295" s="1" t="s">
        <v>32</v>
      </c>
      <c r="D2295" s="1">
        <v>120.0</v>
      </c>
      <c r="E2295" s="1" t="s">
        <v>38</v>
      </c>
      <c r="F2295" s="5">
        <v>44927.0</v>
      </c>
      <c r="G2295" s="1">
        <v>10.0</v>
      </c>
    </row>
    <row r="2296">
      <c r="A2296" s="1">
        <v>2295.0</v>
      </c>
      <c r="B2296" s="1" t="s">
        <v>3100</v>
      </c>
      <c r="C2296" s="1" t="s">
        <v>49</v>
      </c>
      <c r="D2296" s="1">
        <v>80.0</v>
      </c>
      <c r="E2296" s="1" t="s">
        <v>45</v>
      </c>
      <c r="F2296" s="5">
        <v>44927.0</v>
      </c>
      <c r="G2296" s="1">
        <v>20.0</v>
      </c>
    </row>
    <row r="2297">
      <c r="A2297" s="1">
        <v>2296.0</v>
      </c>
      <c r="B2297" s="1" t="s">
        <v>3101</v>
      </c>
      <c r="C2297" s="1" t="s">
        <v>49</v>
      </c>
      <c r="D2297" s="1">
        <v>80.0</v>
      </c>
      <c r="E2297" s="1" t="s">
        <v>45</v>
      </c>
      <c r="F2297" s="5">
        <v>44927.0</v>
      </c>
      <c r="G2297" s="1">
        <v>0.0</v>
      </c>
    </row>
    <row r="2298">
      <c r="A2298" s="1">
        <v>2297.0</v>
      </c>
      <c r="B2298" s="1" t="s">
        <v>3102</v>
      </c>
      <c r="C2298" s="1" t="s">
        <v>32</v>
      </c>
      <c r="D2298" s="1">
        <v>120.0</v>
      </c>
      <c r="E2298" s="1" t="s">
        <v>38</v>
      </c>
      <c r="F2298" s="5">
        <v>44927.0</v>
      </c>
      <c r="G2298" s="1">
        <v>5.0</v>
      </c>
    </row>
    <row r="2299">
      <c r="A2299" s="1">
        <v>2298.0</v>
      </c>
      <c r="B2299" s="1" t="s">
        <v>3105</v>
      </c>
      <c r="C2299" s="1" t="s">
        <v>40</v>
      </c>
      <c r="D2299" s="1">
        <v>50.0</v>
      </c>
      <c r="E2299" s="1" t="s">
        <v>38</v>
      </c>
      <c r="F2299" s="5">
        <v>44927.0</v>
      </c>
      <c r="G2299" s="1">
        <v>10.0</v>
      </c>
    </row>
    <row r="2300">
      <c r="A2300" s="1">
        <v>2299.0</v>
      </c>
      <c r="B2300" s="1" t="s">
        <v>3106</v>
      </c>
      <c r="C2300" s="1" t="s">
        <v>49</v>
      </c>
      <c r="D2300" s="1">
        <v>80.0</v>
      </c>
      <c r="E2300" s="1" t="s">
        <v>38</v>
      </c>
      <c r="F2300" s="5">
        <v>44927.0</v>
      </c>
      <c r="G2300" s="1">
        <v>20.0</v>
      </c>
    </row>
    <row r="2301">
      <c r="A2301" s="1">
        <v>2300.0</v>
      </c>
      <c r="B2301" s="1" t="s">
        <v>3107</v>
      </c>
      <c r="C2301" s="1" t="s">
        <v>32</v>
      </c>
      <c r="D2301" s="1">
        <v>120.0</v>
      </c>
      <c r="E2301" s="1" t="s">
        <v>38</v>
      </c>
      <c r="F2301" s="5">
        <v>44927.0</v>
      </c>
      <c r="G2301" s="1">
        <v>0.0</v>
      </c>
    </row>
    <row r="2302">
      <c r="A2302" s="1">
        <v>2301.0</v>
      </c>
      <c r="B2302" s="1" t="s">
        <v>3108</v>
      </c>
      <c r="C2302" s="1" t="s">
        <v>32</v>
      </c>
      <c r="D2302" s="1">
        <v>120.0</v>
      </c>
      <c r="E2302" s="1" t="s">
        <v>38</v>
      </c>
      <c r="F2302" s="5">
        <v>44927.0</v>
      </c>
      <c r="G2302" s="1">
        <v>5.0</v>
      </c>
    </row>
    <row r="2303">
      <c r="A2303" s="1">
        <v>2302.0</v>
      </c>
      <c r="B2303" s="1" t="s">
        <v>3109</v>
      </c>
      <c r="C2303" s="1" t="s">
        <v>40</v>
      </c>
      <c r="D2303" s="1">
        <v>50.0</v>
      </c>
      <c r="E2303" s="1" t="s">
        <v>38</v>
      </c>
      <c r="F2303" s="5">
        <v>44927.0</v>
      </c>
      <c r="G2303" s="1">
        <v>10.0</v>
      </c>
    </row>
    <row r="2304">
      <c r="A2304" s="1">
        <v>2303.0</v>
      </c>
      <c r="B2304" s="1" t="s">
        <v>3110</v>
      </c>
      <c r="C2304" s="1" t="s">
        <v>49</v>
      </c>
      <c r="D2304" s="1">
        <v>80.0</v>
      </c>
      <c r="E2304" s="1" t="s">
        <v>38</v>
      </c>
      <c r="F2304" s="5">
        <v>44927.0</v>
      </c>
      <c r="G2304" s="1">
        <v>20.0</v>
      </c>
    </row>
    <row r="2305">
      <c r="A2305" s="1">
        <v>2304.0</v>
      </c>
      <c r="B2305" s="1" t="s">
        <v>3111</v>
      </c>
      <c r="C2305" s="1" t="s">
        <v>32</v>
      </c>
      <c r="D2305" s="1">
        <v>120.0</v>
      </c>
      <c r="E2305" s="1" t="s">
        <v>38</v>
      </c>
      <c r="F2305" s="5">
        <v>44927.0</v>
      </c>
      <c r="G2305" s="1">
        <v>0.0</v>
      </c>
    </row>
    <row r="2306">
      <c r="A2306" s="1">
        <v>2305.0</v>
      </c>
      <c r="B2306" s="1" t="s">
        <v>3112</v>
      </c>
      <c r="C2306" s="1" t="s">
        <v>32</v>
      </c>
      <c r="D2306" s="1">
        <v>120.0</v>
      </c>
      <c r="E2306" s="1" t="s">
        <v>33</v>
      </c>
      <c r="F2306" s="5">
        <v>44927.0</v>
      </c>
      <c r="G2306" s="1">
        <v>5.0</v>
      </c>
    </row>
    <row r="2307">
      <c r="A2307" s="1">
        <v>2306.0</v>
      </c>
      <c r="B2307" s="1" t="s">
        <v>3113</v>
      </c>
      <c r="C2307" s="1" t="s">
        <v>37</v>
      </c>
      <c r="D2307" s="1">
        <v>250.0</v>
      </c>
      <c r="E2307" s="1" t="s">
        <v>38</v>
      </c>
      <c r="F2307" s="5">
        <v>44927.0</v>
      </c>
      <c r="G2307" s="1">
        <v>10.0</v>
      </c>
    </row>
    <row r="2308">
      <c r="A2308" s="1">
        <v>2307.0</v>
      </c>
      <c r="B2308" s="1" t="s">
        <v>3114</v>
      </c>
      <c r="C2308" s="1" t="s">
        <v>32</v>
      </c>
      <c r="D2308" s="1">
        <v>120.0</v>
      </c>
      <c r="E2308" s="1" t="s">
        <v>38</v>
      </c>
      <c r="F2308" s="5">
        <v>44927.0</v>
      </c>
      <c r="G2308" s="1">
        <v>20.0</v>
      </c>
    </row>
    <row r="2309">
      <c r="A2309" s="1">
        <v>2308.0</v>
      </c>
      <c r="B2309" s="1" t="s">
        <v>3115</v>
      </c>
      <c r="C2309" s="1" t="s">
        <v>32</v>
      </c>
      <c r="D2309" s="1">
        <v>120.0</v>
      </c>
      <c r="E2309" s="1" t="s">
        <v>38</v>
      </c>
      <c r="F2309" s="5">
        <v>44927.0</v>
      </c>
      <c r="G2309" s="1">
        <v>0.0</v>
      </c>
    </row>
    <row r="2310">
      <c r="A2310" s="1">
        <v>2309.0</v>
      </c>
      <c r="B2310" s="1" t="s">
        <v>3116</v>
      </c>
      <c r="C2310" s="1" t="s">
        <v>49</v>
      </c>
      <c r="D2310" s="1">
        <v>80.0</v>
      </c>
      <c r="E2310" s="1" t="s">
        <v>45</v>
      </c>
      <c r="F2310" s="5">
        <v>44927.0</v>
      </c>
      <c r="G2310" s="1">
        <v>5.0</v>
      </c>
    </row>
    <row r="2311">
      <c r="A2311" s="1">
        <v>2310.0</v>
      </c>
      <c r="B2311" s="1" t="s">
        <v>3117</v>
      </c>
      <c r="C2311" s="1" t="s">
        <v>40</v>
      </c>
      <c r="D2311" s="1">
        <v>50.0</v>
      </c>
      <c r="E2311" s="1" t="s">
        <v>38</v>
      </c>
      <c r="F2311" s="5">
        <v>44927.0</v>
      </c>
      <c r="G2311" s="1">
        <v>10.0</v>
      </c>
    </row>
    <row r="2312">
      <c r="A2312" s="1">
        <v>2311.0</v>
      </c>
      <c r="B2312" s="1" t="s">
        <v>3118</v>
      </c>
      <c r="C2312" s="1" t="s">
        <v>32</v>
      </c>
      <c r="D2312" s="1">
        <v>120.0</v>
      </c>
      <c r="E2312" s="1" t="s">
        <v>38</v>
      </c>
      <c r="F2312" s="5">
        <v>44927.0</v>
      </c>
      <c r="G2312" s="1">
        <v>20.0</v>
      </c>
    </row>
    <row r="2313">
      <c r="A2313" s="1">
        <v>2312.0</v>
      </c>
      <c r="B2313" s="1" t="s">
        <v>3119</v>
      </c>
      <c r="C2313" s="1" t="s">
        <v>49</v>
      </c>
      <c r="D2313" s="1">
        <v>80.0</v>
      </c>
      <c r="E2313" s="1" t="s">
        <v>38</v>
      </c>
      <c r="F2313" s="5">
        <v>44927.0</v>
      </c>
      <c r="G2313" s="1">
        <v>0.0</v>
      </c>
    </row>
    <row r="2314">
      <c r="A2314" s="1">
        <v>2313.0</v>
      </c>
      <c r="B2314" s="1" t="s">
        <v>3120</v>
      </c>
      <c r="C2314" s="1" t="s">
        <v>32</v>
      </c>
      <c r="D2314" s="1">
        <v>120.0</v>
      </c>
      <c r="E2314" s="1" t="s">
        <v>38</v>
      </c>
      <c r="F2314" s="5">
        <v>44927.0</v>
      </c>
      <c r="G2314" s="1">
        <v>5.0</v>
      </c>
    </row>
    <row r="2315">
      <c r="A2315" s="1">
        <v>2314.0</v>
      </c>
      <c r="B2315" s="1" t="s">
        <v>3123</v>
      </c>
      <c r="C2315" s="1" t="s">
        <v>49</v>
      </c>
      <c r="D2315" s="1">
        <v>80.0</v>
      </c>
      <c r="E2315" s="1" t="s">
        <v>38</v>
      </c>
      <c r="F2315" s="5">
        <v>44927.0</v>
      </c>
      <c r="G2315" s="1">
        <v>10.0</v>
      </c>
    </row>
    <row r="2316">
      <c r="A2316" s="1">
        <v>2315.0</v>
      </c>
      <c r="B2316" s="1" t="s">
        <v>3124</v>
      </c>
      <c r="C2316" s="1" t="s">
        <v>40</v>
      </c>
      <c r="D2316" s="1">
        <v>50.0</v>
      </c>
      <c r="E2316" s="1" t="s">
        <v>38</v>
      </c>
      <c r="F2316" s="5">
        <v>44927.0</v>
      </c>
      <c r="G2316" s="1">
        <v>20.0</v>
      </c>
    </row>
    <row r="2317">
      <c r="A2317" s="1">
        <v>2316.0</v>
      </c>
      <c r="B2317" s="1" t="s">
        <v>3125</v>
      </c>
      <c r="C2317" s="1" t="s">
        <v>32</v>
      </c>
      <c r="D2317" s="1">
        <v>120.0</v>
      </c>
      <c r="E2317" s="1" t="s">
        <v>45</v>
      </c>
      <c r="F2317" s="5">
        <v>44927.0</v>
      </c>
      <c r="G2317" s="1">
        <v>0.0</v>
      </c>
    </row>
    <row r="2318">
      <c r="A2318" s="1">
        <v>2317.0</v>
      </c>
      <c r="B2318" s="1" t="s">
        <v>3126</v>
      </c>
      <c r="C2318" s="1" t="s">
        <v>32</v>
      </c>
      <c r="D2318" s="1">
        <v>120.0</v>
      </c>
      <c r="E2318" s="1" t="s">
        <v>38</v>
      </c>
      <c r="F2318" s="5">
        <v>44927.0</v>
      </c>
      <c r="G2318" s="1">
        <v>5.0</v>
      </c>
    </row>
    <row r="2319">
      <c r="A2319" s="1">
        <v>2318.0</v>
      </c>
      <c r="B2319" s="1" t="s">
        <v>3127</v>
      </c>
      <c r="C2319" s="1" t="s">
        <v>32</v>
      </c>
      <c r="D2319" s="1">
        <v>120.0</v>
      </c>
      <c r="E2319" s="1" t="s">
        <v>33</v>
      </c>
      <c r="F2319" s="5">
        <v>44927.0</v>
      </c>
      <c r="G2319" s="1">
        <v>10.0</v>
      </c>
    </row>
    <row r="2320">
      <c r="A2320" s="1">
        <v>2319.0</v>
      </c>
      <c r="B2320" s="1" t="s">
        <v>3128</v>
      </c>
      <c r="C2320" s="1" t="s">
        <v>32</v>
      </c>
      <c r="D2320" s="1">
        <v>120.0</v>
      </c>
      <c r="E2320" s="1" t="s">
        <v>38</v>
      </c>
      <c r="F2320" s="5">
        <v>44927.0</v>
      </c>
      <c r="G2320" s="1">
        <v>20.0</v>
      </c>
    </row>
    <row r="2321">
      <c r="A2321" s="1">
        <v>2320.0</v>
      </c>
      <c r="B2321" s="1" t="s">
        <v>3129</v>
      </c>
      <c r="C2321" s="1" t="s">
        <v>32</v>
      </c>
      <c r="D2321" s="1">
        <v>120.0</v>
      </c>
      <c r="E2321" s="1" t="s">
        <v>45</v>
      </c>
      <c r="F2321" s="5">
        <v>44927.0</v>
      </c>
      <c r="G2321" s="1">
        <v>0.0</v>
      </c>
    </row>
    <row r="2322">
      <c r="A2322" s="1">
        <v>2321.0</v>
      </c>
      <c r="B2322" s="1" t="s">
        <v>3130</v>
      </c>
      <c r="C2322" s="1" t="s">
        <v>32</v>
      </c>
      <c r="D2322" s="1">
        <v>120.0</v>
      </c>
      <c r="E2322" s="1" t="s">
        <v>33</v>
      </c>
      <c r="F2322" s="5">
        <v>44927.0</v>
      </c>
      <c r="G2322" s="1">
        <v>5.0</v>
      </c>
    </row>
    <row r="2323">
      <c r="A2323" s="1">
        <v>2322.0</v>
      </c>
      <c r="B2323" s="1" t="s">
        <v>3131</v>
      </c>
      <c r="C2323" s="1" t="s">
        <v>32</v>
      </c>
      <c r="D2323" s="1">
        <v>120.0</v>
      </c>
      <c r="E2323" s="1" t="s">
        <v>38</v>
      </c>
      <c r="F2323" s="5">
        <v>44927.0</v>
      </c>
      <c r="G2323" s="1">
        <v>10.0</v>
      </c>
    </row>
    <row r="2324">
      <c r="A2324" s="1">
        <v>2323.0</v>
      </c>
      <c r="B2324" s="1" t="s">
        <v>3132</v>
      </c>
      <c r="C2324" s="1" t="s">
        <v>32</v>
      </c>
      <c r="D2324" s="1">
        <v>120.0</v>
      </c>
      <c r="E2324" s="1" t="s">
        <v>38</v>
      </c>
      <c r="F2324" s="5">
        <v>44927.0</v>
      </c>
      <c r="G2324" s="1">
        <v>20.0</v>
      </c>
    </row>
    <row r="2325">
      <c r="A2325" s="1">
        <v>2324.0</v>
      </c>
      <c r="B2325" s="1" t="s">
        <v>3133</v>
      </c>
      <c r="C2325" s="1" t="s">
        <v>32</v>
      </c>
      <c r="D2325" s="1">
        <v>120.0</v>
      </c>
      <c r="E2325" s="1" t="s">
        <v>38</v>
      </c>
      <c r="F2325" s="5">
        <v>44927.0</v>
      </c>
      <c r="G2325" s="1">
        <v>0.0</v>
      </c>
    </row>
    <row r="2326">
      <c r="A2326" s="1">
        <v>2325.0</v>
      </c>
      <c r="B2326" s="1" t="s">
        <v>3134</v>
      </c>
      <c r="C2326" s="1" t="s">
        <v>32</v>
      </c>
      <c r="D2326" s="1">
        <v>120.0</v>
      </c>
      <c r="E2326" s="1" t="s">
        <v>33</v>
      </c>
      <c r="F2326" s="5">
        <v>44927.0</v>
      </c>
      <c r="G2326" s="1">
        <v>5.0</v>
      </c>
    </row>
    <row r="2327">
      <c r="A2327" s="1">
        <v>2326.0</v>
      </c>
      <c r="B2327" s="1" t="s">
        <v>3135</v>
      </c>
      <c r="C2327" s="1" t="s">
        <v>32</v>
      </c>
      <c r="D2327" s="1">
        <v>120.0</v>
      </c>
      <c r="E2327" s="1" t="s">
        <v>38</v>
      </c>
      <c r="F2327" s="5">
        <v>44927.0</v>
      </c>
      <c r="G2327" s="1">
        <v>10.0</v>
      </c>
    </row>
    <row r="2328">
      <c r="A2328" s="1">
        <v>2327.0</v>
      </c>
      <c r="B2328" s="1" t="s">
        <v>3136</v>
      </c>
      <c r="C2328" s="1" t="s">
        <v>32</v>
      </c>
      <c r="D2328" s="1">
        <v>120.0</v>
      </c>
      <c r="E2328" s="1" t="s">
        <v>38</v>
      </c>
      <c r="F2328" s="5">
        <v>44927.0</v>
      </c>
      <c r="G2328" s="1">
        <v>20.0</v>
      </c>
    </row>
    <row r="2329">
      <c r="A2329" s="1">
        <v>2328.0</v>
      </c>
      <c r="B2329" s="1" t="s">
        <v>3137</v>
      </c>
      <c r="C2329" s="1" t="s">
        <v>32</v>
      </c>
      <c r="D2329" s="1">
        <v>120.0</v>
      </c>
      <c r="E2329" s="1" t="s">
        <v>45</v>
      </c>
      <c r="F2329" s="5">
        <v>44927.0</v>
      </c>
      <c r="G2329" s="1">
        <v>0.0</v>
      </c>
    </row>
    <row r="2330">
      <c r="A2330" s="1">
        <v>2329.0</v>
      </c>
      <c r="B2330" s="1" t="s">
        <v>3138</v>
      </c>
      <c r="C2330" s="1" t="s">
        <v>32</v>
      </c>
      <c r="D2330" s="1">
        <v>120.0</v>
      </c>
      <c r="E2330" s="1" t="s">
        <v>38</v>
      </c>
      <c r="F2330" s="5">
        <v>44927.0</v>
      </c>
      <c r="G2330" s="1">
        <v>5.0</v>
      </c>
    </row>
    <row r="2331">
      <c r="A2331" s="1">
        <v>2330.0</v>
      </c>
      <c r="B2331" s="1" t="s">
        <v>3139</v>
      </c>
      <c r="C2331" s="1" t="s">
        <v>49</v>
      </c>
      <c r="D2331" s="1">
        <v>80.0</v>
      </c>
      <c r="E2331" s="1" t="s">
        <v>38</v>
      </c>
      <c r="F2331" s="5">
        <v>44927.0</v>
      </c>
      <c r="G2331" s="1">
        <v>10.0</v>
      </c>
    </row>
    <row r="2332">
      <c r="A2332" s="1">
        <v>2331.0</v>
      </c>
      <c r="B2332" s="1" t="s">
        <v>3140</v>
      </c>
      <c r="C2332" s="1" t="s">
        <v>49</v>
      </c>
      <c r="D2332" s="1">
        <v>80.0</v>
      </c>
      <c r="E2332" s="1" t="s">
        <v>38</v>
      </c>
      <c r="F2332" s="5">
        <v>44927.0</v>
      </c>
      <c r="G2332" s="1">
        <v>20.0</v>
      </c>
    </row>
    <row r="2333">
      <c r="A2333" s="1">
        <v>2332.0</v>
      </c>
      <c r="B2333" s="1" t="s">
        <v>3143</v>
      </c>
      <c r="C2333" s="1" t="s">
        <v>49</v>
      </c>
      <c r="D2333" s="1">
        <v>80.0</v>
      </c>
      <c r="E2333" s="1" t="s">
        <v>38</v>
      </c>
      <c r="F2333" s="5">
        <v>44927.0</v>
      </c>
      <c r="G2333" s="1">
        <v>0.0</v>
      </c>
    </row>
    <row r="2334">
      <c r="A2334" s="1">
        <v>2333.0</v>
      </c>
      <c r="B2334" s="1" t="s">
        <v>3144</v>
      </c>
      <c r="C2334" s="1" t="s">
        <v>32</v>
      </c>
      <c r="D2334" s="1">
        <v>120.0</v>
      </c>
      <c r="E2334" s="1" t="s">
        <v>38</v>
      </c>
      <c r="F2334" s="5">
        <v>44927.0</v>
      </c>
      <c r="G2334" s="1">
        <v>5.0</v>
      </c>
    </row>
    <row r="2335">
      <c r="A2335" s="1">
        <v>2334.0</v>
      </c>
      <c r="B2335" s="1" t="s">
        <v>3145</v>
      </c>
      <c r="C2335" s="1" t="s">
        <v>40</v>
      </c>
      <c r="D2335" s="1">
        <v>50.0</v>
      </c>
      <c r="E2335" s="1" t="s">
        <v>38</v>
      </c>
      <c r="F2335" s="5">
        <v>44927.0</v>
      </c>
      <c r="G2335" s="1">
        <v>10.0</v>
      </c>
    </row>
    <row r="2336">
      <c r="A2336" s="1">
        <v>2335.0</v>
      </c>
      <c r="B2336" s="1" t="s">
        <v>3146</v>
      </c>
      <c r="C2336" s="1" t="s">
        <v>32</v>
      </c>
      <c r="D2336" s="1">
        <v>120.0</v>
      </c>
      <c r="E2336" s="1" t="s">
        <v>33</v>
      </c>
      <c r="F2336" s="5">
        <v>44927.0</v>
      </c>
      <c r="G2336" s="1">
        <v>20.0</v>
      </c>
    </row>
    <row r="2337">
      <c r="A2337" s="1">
        <v>2336.0</v>
      </c>
      <c r="B2337" s="1" t="s">
        <v>3147</v>
      </c>
      <c r="C2337" s="1" t="s">
        <v>32</v>
      </c>
      <c r="D2337" s="1">
        <v>120.0</v>
      </c>
      <c r="E2337" s="1" t="s">
        <v>38</v>
      </c>
      <c r="F2337" s="5">
        <v>44927.0</v>
      </c>
      <c r="G2337" s="1">
        <v>0.0</v>
      </c>
    </row>
    <row r="2338">
      <c r="A2338" s="1">
        <v>2337.0</v>
      </c>
      <c r="B2338" s="1" t="s">
        <v>3148</v>
      </c>
      <c r="C2338" s="1" t="s">
        <v>32</v>
      </c>
      <c r="D2338" s="1">
        <v>120.0</v>
      </c>
      <c r="E2338" s="1" t="s">
        <v>38</v>
      </c>
      <c r="F2338" s="5">
        <v>44927.0</v>
      </c>
      <c r="G2338" s="1">
        <v>5.0</v>
      </c>
    </row>
    <row r="2339">
      <c r="A2339" s="1">
        <v>2338.0</v>
      </c>
      <c r="B2339" s="1" t="s">
        <v>3149</v>
      </c>
      <c r="C2339" s="1" t="s">
        <v>49</v>
      </c>
      <c r="D2339" s="1">
        <v>80.0</v>
      </c>
      <c r="E2339" s="1" t="s">
        <v>38</v>
      </c>
      <c r="F2339" s="5">
        <v>44927.0</v>
      </c>
      <c r="G2339" s="1">
        <v>10.0</v>
      </c>
    </row>
    <row r="2340">
      <c r="A2340" s="1">
        <v>2339.0</v>
      </c>
      <c r="B2340" s="1" t="s">
        <v>3150</v>
      </c>
      <c r="C2340" s="1" t="s">
        <v>32</v>
      </c>
      <c r="D2340" s="1">
        <v>120.0</v>
      </c>
      <c r="E2340" s="1" t="s">
        <v>38</v>
      </c>
      <c r="F2340" s="5">
        <v>44927.0</v>
      </c>
      <c r="G2340" s="1">
        <v>20.0</v>
      </c>
    </row>
    <row r="2341">
      <c r="A2341" s="1">
        <v>2340.0</v>
      </c>
      <c r="B2341" s="1" t="s">
        <v>3151</v>
      </c>
      <c r="C2341" s="1" t="s">
        <v>32</v>
      </c>
      <c r="D2341" s="1">
        <v>120.0</v>
      </c>
      <c r="E2341" s="1" t="s">
        <v>33</v>
      </c>
      <c r="F2341" s="5">
        <v>44927.0</v>
      </c>
      <c r="G2341" s="1">
        <v>0.0</v>
      </c>
    </row>
    <row r="2342">
      <c r="A2342" s="1">
        <v>2341.0</v>
      </c>
      <c r="B2342" s="1" t="s">
        <v>3153</v>
      </c>
      <c r="C2342" s="1" t="s">
        <v>32</v>
      </c>
      <c r="D2342" s="1">
        <v>120.0</v>
      </c>
      <c r="E2342" s="1" t="s">
        <v>33</v>
      </c>
      <c r="F2342" s="5">
        <v>44927.0</v>
      </c>
      <c r="G2342" s="1">
        <v>5.0</v>
      </c>
    </row>
    <row r="2343">
      <c r="A2343" s="1">
        <v>2342.0</v>
      </c>
      <c r="B2343" s="1" t="s">
        <v>3154</v>
      </c>
      <c r="C2343" s="1" t="s">
        <v>32</v>
      </c>
      <c r="D2343" s="1">
        <v>120.0</v>
      </c>
      <c r="E2343" s="1" t="s">
        <v>45</v>
      </c>
      <c r="F2343" s="5">
        <v>44927.0</v>
      </c>
      <c r="G2343" s="1">
        <v>10.0</v>
      </c>
    </row>
    <row r="2344">
      <c r="A2344" s="1">
        <v>2343.0</v>
      </c>
      <c r="B2344" s="1" t="s">
        <v>3155</v>
      </c>
      <c r="C2344" s="1" t="s">
        <v>32</v>
      </c>
      <c r="D2344" s="1">
        <v>120.0</v>
      </c>
      <c r="E2344" s="1" t="s">
        <v>45</v>
      </c>
      <c r="F2344" s="5">
        <v>44927.0</v>
      </c>
      <c r="G2344" s="1">
        <v>20.0</v>
      </c>
    </row>
    <row r="2345">
      <c r="A2345" s="1">
        <v>2344.0</v>
      </c>
      <c r="B2345" s="1" t="s">
        <v>3158</v>
      </c>
      <c r="C2345" s="1" t="s">
        <v>32</v>
      </c>
      <c r="D2345" s="1">
        <v>120.0</v>
      </c>
      <c r="E2345" s="1" t="s">
        <v>33</v>
      </c>
      <c r="F2345" s="5">
        <v>44927.0</v>
      </c>
      <c r="G2345" s="1">
        <v>0.0</v>
      </c>
    </row>
    <row r="2346">
      <c r="A2346" s="1">
        <v>2345.0</v>
      </c>
      <c r="B2346" s="1" t="s">
        <v>3159</v>
      </c>
      <c r="C2346" s="1" t="s">
        <v>40</v>
      </c>
      <c r="D2346" s="1">
        <v>50.0</v>
      </c>
      <c r="E2346" s="1" t="s">
        <v>45</v>
      </c>
      <c r="F2346" s="5">
        <v>44927.0</v>
      </c>
      <c r="G2346" s="1">
        <v>5.0</v>
      </c>
    </row>
    <row r="2347">
      <c r="A2347" s="1">
        <v>2346.0</v>
      </c>
      <c r="B2347" s="1" t="s">
        <v>3160</v>
      </c>
      <c r="C2347" s="1" t="s">
        <v>32</v>
      </c>
      <c r="D2347" s="1">
        <v>120.0</v>
      </c>
      <c r="E2347" s="1" t="s">
        <v>38</v>
      </c>
      <c r="F2347" s="5">
        <v>44927.0</v>
      </c>
      <c r="G2347" s="1">
        <v>10.0</v>
      </c>
    </row>
    <row r="2348">
      <c r="A2348" s="1">
        <v>2347.0</v>
      </c>
      <c r="B2348" s="1" t="s">
        <v>3161</v>
      </c>
      <c r="C2348" s="1" t="s">
        <v>37</v>
      </c>
      <c r="D2348" s="1">
        <v>250.0</v>
      </c>
      <c r="E2348" s="1" t="s">
        <v>38</v>
      </c>
      <c r="F2348" s="5">
        <v>44927.0</v>
      </c>
      <c r="G2348" s="1">
        <v>20.0</v>
      </c>
    </row>
    <row r="2349">
      <c r="A2349" s="1">
        <v>2348.0</v>
      </c>
      <c r="B2349" s="1" t="s">
        <v>3162</v>
      </c>
      <c r="C2349" s="1" t="s">
        <v>37</v>
      </c>
      <c r="D2349" s="1">
        <v>250.0</v>
      </c>
      <c r="E2349" s="1" t="s">
        <v>38</v>
      </c>
      <c r="F2349" s="5">
        <v>44927.0</v>
      </c>
      <c r="G2349" s="1">
        <v>0.0</v>
      </c>
    </row>
    <row r="2350">
      <c r="A2350" s="1">
        <v>2349.0</v>
      </c>
      <c r="B2350" s="1" t="s">
        <v>3163</v>
      </c>
      <c r="C2350" s="1" t="s">
        <v>40</v>
      </c>
      <c r="D2350" s="1">
        <v>50.0</v>
      </c>
      <c r="E2350" s="1" t="s">
        <v>38</v>
      </c>
      <c r="F2350" s="5">
        <v>44927.0</v>
      </c>
      <c r="G2350" s="1">
        <v>5.0</v>
      </c>
    </row>
    <row r="2351">
      <c r="A2351" s="1">
        <v>2350.0</v>
      </c>
      <c r="B2351" s="1" t="s">
        <v>3164</v>
      </c>
      <c r="C2351" s="1" t="s">
        <v>32</v>
      </c>
      <c r="D2351" s="1">
        <v>120.0</v>
      </c>
      <c r="E2351" s="1" t="s">
        <v>38</v>
      </c>
      <c r="F2351" s="5">
        <v>44927.0</v>
      </c>
      <c r="G2351" s="1">
        <v>10.0</v>
      </c>
    </row>
    <row r="2352">
      <c r="A2352" s="1">
        <v>2351.0</v>
      </c>
      <c r="B2352" s="1" t="s">
        <v>3166</v>
      </c>
      <c r="C2352" s="1" t="s">
        <v>32</v>
      </c>
      <c r="D2352" s="1">
        <v>120.0</v>
      </c>
      <c r="E2352" s="1" t="s">
        <v>45</v>
      </c>
      <c r="F2352" s="5">
        <v>44927.0</v>
      </c>
      <c r="G2352" s="1">
        <v>20.0</v>
      </c>
    </row>
    <row r="2353">
      <c r="A2353" s="1">
        <v>2352.0</v>
      </c>
      <c r="B2353" s="1" t="s">
        <v>3167</v>
      </c>
      <c r="C2353" s="1" t="s">
        <v>32</v>
      </c>
      <c r="D2353" s="1">
        <v>120.0</v>
      </c>
      <c r="E2353" s="1" t="s">
        <v>38</v>
      </c>
      <c r="F2353" s="5">
        <v>44927.0</v>
      </c>
      <c r="G2353" s="1">
        <v>0.0</v>
      </c>
    </row>
    <row r="2354">
      <c r="A2354" s="1">
        <v>2353.0</v>
      </c>
      <c r="B2354" s="1" t="s">
        <v>3170</v>
      </c>
      <c r="C2354" s="1" t="s">
        <v>32</v>
      </c>
      <c r="D2354" s="1">
        <v>120.0</v>
      </c>
      <c r="E2354" s="1" t="s">
        <v>38</v>
      </c>
      <c r="F2354" s="5">
        <v>44927.0</v>
      </c>
      <c r="G2354" s="1">
        <v>5.0</v>
      </c>
    </row>
    <row r="2355">
      <c r="A2355" s="1">
        <v>2354.0</v>
      </c>
      <c r="B2355" s="1" t="s">
        <v>3171</v>
      </c>
      <c r="C2355" s="1" t="s">
        <v>40</v>
      </c>
      <c r="D2355" s="1">
        <v>50.0</v>
      </c>
      <c r="E2355" s="1" t="s">
        <v>38</v>
      </c>
      <c r="F2355" s="5">
        <v>44927.0</v>
      </c>
      <c r="G2355" s="1">
        <v>10.0</v>
      </c>
    </row>
    <row r="2356">
      <c r="A2356" s="1">
        <v>2355.0</v>
      </c>
      <c r="B2356" s="1" t="s">
        <v>3172</v>
      </c>
      <c r="C2356" s="1" t="s">
        <v>32</v>
      </c>
      <c r="D2356" s="1">
        <v>120.0</v>
      </c>
      <c r="E2356" s="1" t="s">
        <v>45</v>
      </c>
      <c r="F2356" s="5">
        <v>44927.0</v>
      </c>
      <c r="G2356" s="1">
        <v>20.0</v>
      </c>
    </row>
    <row r="2357">
      <c r="A2357" s="1">
        <v>2356.0</v>
      </c>
      <c r="B2357" s="1" t="s">
        <v>3173</v>
      </c>
      <c r="C2357" s="1" t="s">
        <v>32</v>
      </c>
      <c r="D2357" s="1">
        <v>120.0</v>
      </c>
      <c r="E2357" s="1" t="s">
        <v>38</v>
      </c>
      <c r="F2357" s="5">
        <v>44927.0</v>
      </c>
      <c r="G2357" s="1">
        <v>0.0</v>
      </c>
    </row>
    <row r="2358">
      <c r="A2358" s="1">
        <v>2357.0</v>
      </c>
      <c r="B2358" s="1" t="s">
        <v>3174</v>
      </c>
      <c r="C2358" s="1" t="s">
        <v>32</v>
      </c>
      <c r="D2358" s="1">
        <v>120.0</v>
      </c>
      <c r="E2358" s="1" t="s">
        <v>38</v>
      </c>
      <c r="F2358" s="5">
        <v>44927.0</v>
      </c>
      <c r="G2358" s="1">
        <v>5.0</v>
      </c>
    </row>
    <row r="2359">
      <c r="A2359" s="1">
        <v>2358.0</v>
      </c>
      <c r="B2359" s="1" t="s">
        <v>3175</v>
      </c>
      <c r="C2359" s="1" t="s">
        <v>49</v>
      </c>
      <c r="D2359" s="1">
        <v>80.0</v>
      </c>
      <c r="E2359" s="1" t="s">
        <v>38</v>
      </c>
      <c r="F2359" s="5">
        <v>44927.0</v>
      </c>
      <c r="G2359" s="1">
        <v>10.0</v>
      </c>
    </row>
    <row r="2360">
      <c r="A2360" s="1">
        <v>2359.0</v>
      </c>
      <c r="B2360" s="1" t="s">
        <v>3176</v>
      </c>
      <c r="C2360" s="1" t="s">
        <v>32</v>
      </c>
      <c r="D2360" s="1">
        <v>120.0</v>
      </c>
      <c r="E2360" s="1" t="s">
        <v>38</v>
      </c>
      <c r="F2360" s="5">
        <v>44927.0</v>
      </c>
      <c r="G2360" s="1">
        <v>20.0</v>
      </c>
    </row>
    <row r="2361">
      <c r="A2361" s="1">
        <v>2360.0</v>
      </c>
      <c r="B2361" s="1" t="s">
        <v>3177</v>
      </c>
      <c r="C2361" s="1" t="s">
        <v>32</v>
      </c>
      <c r="D2361" s="1">
        <v>120.0</v>
      </c>
      <c r="E2361" s="1" t="s">
        <v>38</v>
      </c>
      <c r="F2361" s="5">
        <v>44927.0</v>
      </c>
      <c r="G2361" s="1">
        <v>0.0</v>
      </c>
    </row>
    <row r="2362">
      <c r="A2362" s="1">
        <v>2361.0</v>
      </c>
      <c r="B2362" s="1" t="s">
        <v>3178</v>
      </c>
      <c r="C2362" s="1" t="s">
        <v>49</v>
      </c>
      <c r="D2362" s="1">
        <v>80.0</v>
      </c>
      <c r="E2362" s="1" t="s">
        <v>38</v>
      </c>
      <c r="F2362" s="5">
        <v>44927.0</v>
      </c>
      <c r="G2362" s="1">
        <v>5.0</v>
      </c>
    </row>
    <row r="2363">
      <c r="A2363" s="1">
        <v>2362.0</v>
      </c>
      <c r="B2363" s="1" t="s">
        <v>3180</v>
      </c>
      <c r="C2363" s="1" t="s">
        <v>32</v>
      </c>
      <c r="D2363" s="1">
        <v>120.0</v>
      </c>
      <c r="E2363" s="1" t="s">
        <v>38</v>
      </c>
      <c r="F2363" s="5">
        <v>44927.0</v>
      </c>
      <c r="G2363" s="1">
        <v>10.0</v>
      </c>
    </row>
    <row r="2364">
      <c r="A2364" s="1">
        <v>2363.0</v>
      </c>
      <c r="B2364" s="1" t="s">
        <v>3185</v>
      </c>
      <c r="C2364" s="1" t="s">
        <v>32</v>
      </c>
      <c r="D2364" s="1">
        <v>120.0</v>
      </c>
      <c r="E2364" s="1" t="s">
        <v>45</v>
      </c>
      <c r="F2364" s="5">
        <v>44927.0</v>
      </c>
      <c r="G2364" s="1">
        <v>20.0</v>
      </c>
    </row>
    <row r="2365">
      <c r="A2365" s="1">
        <v>2364.0</v>
      </c>
      <c r="B2365" s="1" t="s">
        <v>3186</v>
      </c>
      <c r="C2365" s="1" t="s">
        <v>49</v>
      </c>
      <c r="D2365" s="1">
        <v>80.0</v>
      </c>
      <c r="E2365" s="1" t="s">
        <v>38</v>
      </c>
      <c r="F2365" s="5">
        <v>44927.0</v>
      </c>
      <c r="G2365" s="1">
        <v>0.0</v>
      </c>
    </row>
    <row r="2366">
      <c r="A2366" s="1">
        <v>2365.0</v>
      </c>
      <c r="B2366" s="1" t="s">
        <v>3187</v>
      </c>
      <c r="C2366" s="1" t="s">
        <v>32</v>
      </c>
      <c r="D2366" s="1">
        <v>120.0</v>
      </c>
      <c r="E2366" s="1" t="s">
        <v>38</v>
      </c>
      <c r="F2366" s="5">
        <v>44927.0</v>
      </c>
      <c r="G2366" s="1">
        <v>5.0</v>
      </c>
    </row>
    <row r="2367">
      <c r="A2367" s="1">
        <v>2366.0</v>
      </c>
      <c r="B2367" s="1" t="s">
        <v>3190</v>
      </c>
      <c r="C2367" s="1" t="s">
        <v>40</v>
      </c>
      <c r="D2367" s="1">
        <v>50.0</v>
      </c>
      <c r="E2367" s="1" t="s">
        <v>45</v>
      </c>
      <c r="F2367" s="5">
        <v>44927.0</v>
      </c>
      <c r="G2367" s="1">
        <v>10.0</v>
      </c>
    </row>
    <row r="2368">
      <c r="A2368" s="1">
        <v>2367.0</v>
      </c>
      <c r="B2368" s="1" t="s">
        <v>3193</v>
      </c>
      <c r="C2368" s="1" t="s">
        <v>32</v>
      </c>
      <c r="D2368" s="1">
        <v>120.0</v>
      </c>
      <c r="E2368" s="1" t="s">
        <v>38</v>
      </c>
      <c r="F2368" s="5">
        <v>44927.0</v>
      </c>
      <c r="G2368" s="1">
        <v>20.0</v>
      </c>
    </row>
    <row r="2369">
      <c r="A2369" s="1">
        <v>2368.0</v>
      </c>
      <c r="B2369" s="1" t="s">
        <v>3194</v>
      </c>
      <c r="C2369" s="1" t="s">
        <v>32</v>
      </c>
      <c r="D2369" s="1">
        <v>120.0</v>
      </c>
      <c r="E2369" s="1" t="s">
        <v>38</v>
      </c>
      <c r="F2369" s="5">
        <v>44927.0</v>
      </c>
      <c r="G2369" s="1">
        <v>0.0</v>
      </c>
    </row>
    <row r="2370">
      <c r="A2370" s="1">
        <v>2369.0</v>
      </c>
      <c r="B2370" s="1" t="s">
        <v>3195</v>
      </c>
      <c r="C2370" s="1" t="s">
        <v>32</v>
      </c>
      <c r="D2370" s="1">
        <v>120.0</v>
      </c>
      <c r="E2370" s="1" t="s">
        <v>33</v>
      </c>
      <c r="F2370" s="5">
        <v>44927.0</v>
      </c>
      <c r="G2370" s="1">
        <v>5.0</v>
      </c>
    </row>
    <row r="2371">
      <c r="A2371" s="1">
        <v>2370.0</v>
      </c>
      <c r="B2371" s="1" t="s">
        <v>3196</v>
      </c>
      <c r="C2371" s="1" t="s">
        <v>32</v>
      </c>
      <c r="D2371" s="1">
        <v>120.0</v>
      </c>
      <c r="E2371" s="1" t="s">
        <v>38</v>
      </c>
      <c r="F2371" s="5">
        <v>44927.0</v>
      </c>
      <c r="G2371" s="1">
        <v>10.0</v>
      </c>
    </row>
    <row r="2372">
      <c r="A2372" s="1">
        <v>2371.0</v>
      </c>
      <c r="B2372" s="1" t="s">
        <v>3197</v>
      </c>
      <c r="C2372" s="1" t="s">
        <v>49</v>
      </c>
      <c r="D2372" s="1">
        <v>80.0</v>
      </c>
      <c r="E2372" s="1" t="s">
        <v>45</v>
      </c>
      <c r="F2372" s="5">
        <v>44927.0</v>
      </c>
      <c r="G2372" s="1">
        <v>20.0</v>
      </c>
    </row>
    <row r="2373">
      <c r="A2373" s="1">
        <v>2372.0</v>
      </c>
      <c r="B2373" s="1" t="s">
        <v>3199</v>
      </c>
      <c r="C2373" s="1" t="s">
        <v>49</v>
      </c>
      <c r="D2373" s="1">
        <v>80.0</v>
      </c>
      <c r="E2373" s="1" t="s">
        <v>38</v>
      </c>
      <c r="F2373" s="5">
        <v>44927.0</v>
      </c>
      <c r="G2373" s="1">
        <v>0.0</v>
      </c>
    </row>
    <row r="2374">
      <c r="A2374" s="1">
        <v>2373.0</v>
      </c>
      <c r="B2374" s="1" t="s">
        <v>3201</v>
      </c>
      <c r="C2374" s="1" t="s">
        <v>32</v>
      </c>
      <c r="D2374" s="1">
        <v>120.0</v>
      </c>
      <c r="E2374" s="1" t="s">
        <v>45</v>
      </c>
      <c r="F2374" s="5">
        <v>44927.0</v>
      </c>
      <c r="G2374" s="1">
        <v>5.0</v>
      </c>
    </row>
    <row r="2375">
      <c r="A2375" s="1">
        <v>2374.0</v>
      </c>
      <c r="B2375" s="1" t="s">
        <v>3202</v>
      </c>
      <c r="C2375" s="1" t="s">
        <v>32</v>
      </c>
      <c r="D2375" s="1">
        <v>120.0</v>
      </c>
      <c r="E2375" s="1" t="s">
        <v>38</v>
      </c>
      <c r="F2375" s="5">
        <v>44927.0</v>
      </c>
      <c r="G2375" s="1">
        <v>10.0</v>
      </c>
    </row>
    <row r="2376">
      <c r="A2376" s="1">
        <v>2375.0</v>
      </c>
      <c r="B2376" s="1" t="s">
        <v>3203</v>
      </c>
      <c r="C2376" s="1" t="s">
        <v>49</v>
      </c>
      <c r="D2376" s="1">
        <v>80.0</v>
      </c>
      <c r="E2376" s="1" t="s">
        <v>38</v>
      </c>
      <c r="F2376" s="5">
        <v>44927.0</v>
      </c>
      <c r="G2376" s="1">
        <v>20.0</v>
      </c>
    </row>
    <row r="2377">
      <c r="A2377" s="1">
        <v>2376.0</v>
      </c>
      <c r="B2377" s="1" t="s">
        <v>3206</v>
      </c>
      <c r="C2377" s="1" t="s">
        <v>49</v>
      </c>
      <c r="D2377" s="1">
        <v>80.0</v>
      </c>
      <c r="E2377" s="1" t="s">
        <v>45</v>
      </c>
      <c r="F2377" s="5">
        <v>44927.0</v>
      </c>
      <c r="G2377" s="1">
        <v>0.0</v>
      </c>
    </row>
    <row r="2378">
      <c r="A2378" s="1">
        <v>2377.0</v>
      </c>
      <c r="B2378" s="1" t="s">
        <v>3207</v>
      </c>
      <c r="C2378" s="1" t="s">
        <v>32</v>
      </c>
      <c r="D2378" s="1">
        <v>120.0</v>
      </c>
      <c r="E2378" s="1" t="s">
        <v>38</v>
      </c>
      <c r="F2378" s="5">
        <v>44927.0</v>
      </c>
      <c r="G2378" s="1">
        <v>5.0</v>
      </c>
    </row>
    <row r="2379">
      <c r="A2379" s="1">
        <v>2378.0</v>
      </c>
      <c r="B2379" s="1" t="s">
        <v>3208</v>
      </c>
      <c r="C2379" s="1" t="s">
        <v>49</v>
      </c>
      <c r="D2379" s="1">
        <v>80.0</v>
      </c>
      <c r="E2379" s="1" t="s">
        <v>38</v>
      </c>
      <c r="F2379" s="5">
        <v>44927.0</v>
      </c>
      <c r="G2379" s="1">
        <v>10.0</v>
      </c>
    </row>
    <row r="2380">
      <c r="A2380" s="1">
        <v>2379.0</v>
      </c>
      <c r="B2380" s="1" t="s">
        <v>3209</v>
      </c>
      <c r="C2380" s="1" t="s">
        <v>32</v>
      </c>
      <c r="D2380" s="1">
        <v>120.0</v>
      </c>
      <c r="E2380" s="1" t="s">
        <v>38</v>
      </c>
      <c r="F2380" s="5">
        <v>44927.0</v>
      </c>
      <c r="G2380" s="1">
        <v>20.0</v>
      </c>
    </row>
    <row r="2381">
      <c r="A2381" s="1">
        <v>2380.0</v>
      </c>
      <c r="B2381" s="1" t="s">
        <v>3210</v>
      </c>
      <c r="C2381" s="1" t="s">
        <v>40</v>
      </c>
      <c r="D2381" s="1">
        <v>50.0</v>
      </c>
      <c r="E2381" s="1" t="s">
        <v>38</v>
      </c>
      <c r="F2381" s="5">
        <v>44927.0</v>
      </c>
      <c r="G2381" s="1">
        <v>0.0</v>
      </c>
    </row>
    <row r="2382">
      <c r="A2382" s="1">
        <v>2381.0</v>
      </c>
      <c r="B2382" s="1" t="s">
        <v>3211</v>
      </c>
      <c r="C2382" s="1" t="s">
        <v>32</v>
      </c>
      <c r="D2382" s="1">
        <v>120.0</v>
      </c>
      <c r="E2382" s="1" t="s">
        <v>38</v>
      </c>
      <c r="F2382" s="5">
        <v>44927.0</v>
      </c>
      <c r="G2382" s="1">
        <v>5.0</v>
      </c>
    </row>
    <row r="2383">
      <c r="A2383" s="1">
        <v>2382.0</v>
      </c>
      <c r="B2383" s="1" t="s">
        <v>3212</v>
      </c>
      <c r="C2383" s="1" t="s">
        <v>32</v>
      </c>
      <c r="D2383" s="1">
        <v>120.0</v>
      </c>
      <c r="E2383" s="1" t="s">
        <v>38</v>
      </c>
      <c r="F2383" s="5">
        <v>44927.0</v>
      </c>
      <c r="G2383" s="1">
        <v>10.0</v>
      </c>
    </row>
    <row r="2384">
      <c r="A2384" s="1">
        <v>2383.0</v>
      </c>
      <c r="B2384" s="1" t="s">
        <v>3213</v>
      </c>
      <c r="C2384" s="1" t="s">
        <v>32</v>
      </c>
      <c r="D2384" s="1">
        <v>120.0</v>
      </c>
      <c r="E2384" s="1" t="s">
        <v>38</v>
      </c>
      <c r="F2384" s="5">
        <v>44927.0</v>
      </c>
      <c r="G2384" s="1">
        <v>20.0</v>
      </c>
    </row>
    <row r="2385">
      <c r="A2385" s="1">
        <v>2384.0</v>
      </c>
      <c r="B2385" s="1" t="s">
        <v>3214</v>
      </c>
      <c r="C2385" s="1" t="s">
        <v>32</v>
      </c>
      <c r="D2385" s="1">
        <v>120.0</v>
      </c>
      <c r="E2385" s="1" t="s">
        <v>33</v>
      </c>
      <c r="F2385" s="5">
        <v>44927.0</v>
      </c>
      <c r="G2385" s="1">
        <v>0.0</v>
      </c>
    </row>
    <row r="2386">
      <c r="A2386" s="1">
        <v>2385.0</v>
      </c>
      <c r="B2386" s="1" t="s">
        <v>3217</v>
      </c>
      <c r="C2386" s="1" t="s">
        <v>32</v>
      </c>
      <c r="D2386" s="1">
        <v>120.0</v>
      </c>
      <c r="E2386" s="1" t="s">
        <v>38</v>
      </c>
      <c r="F2386" s="5">
        <v>44927.0</v>
      </c>
      <c r="G2386" s="1">
        <v>5.0</v>
      </c>
    </row>
    <row r="2387">
      <c r="A2387" s="1">
        <v>2386.0</v>
      </c>
      <c r="B2387" s="1" t="s">
        <v>3218</v>
      </c>
      <c r="C2387" s="1" t="s">
        <v>32</v>
      </c>
      <c r="D2387" s="1">
        <v>120.0</v>
      </c>
      <c r="E2387" s="1" t="s">
        <v>33</v>
      </c>
      <c r="F2387" s="5">
        <v>44927.0</v>
      </c>
      <c r="G2387" s="1">
        <v>10.0</v>
      </c>
    </row>
    <row r="2388">
      <c r="A2388" s="1">
        <v>2387.0</v>
      </c>
      <c r="B2388" s="1" t="s">
        <v>3219</v>
      </c>
      <c r="C2388" s="1" t="s">
        <v>49</v>
      </c>
      <c r="D2388" s="1">
        <v>80.0</v>
      </c>
      <c r="E2388" s="1" t="s">
        <v>38</v>
      </c>
      <c r="F2388" s="5">
        <v>44927.0</v>
      </c>
      <c r="G2388" s="1">
        <v>20.0</v>
      </c>
    </row>
    <row r="2389">
      <c r="A2389" s="1">
        <v>2388.0</v>
      </c>
      <c r="B2389" s="1" t="s">
        <v>3220</v>
      </c>
      <c r="C2389" s="1" t="s">
        <v>37</v>
      </c>
      <c r="D2389" s="1">
        <v>250.0</v>
      </c>
      <c r="E2389" s="1" t="s">
        <v>38</v>
      </c>
      <c r="F2389" s="5">
        <v>44927.0</v>
      </c>
      <c r="G2389" s="1">
        <v>0.0</v>
      </c>
    </row>
    <row r="2390">
      <c r="A2390" s="1">
        <v>2389.0</v>
      </c>
      <c r="B2390" s="1" t="s">
        <v>3221</v>
      </c>
      <c r="C2390" s="1" t="s">
        <v>32</v>
      </c>
      <c r="D2390" s="1">
        <v>120.0</v>
      </c>
      <c r="E2390" s="1" t="s">
        <v>45</v>
      </c>
      <c r="F2390" s="5">
        <v>44927.0</v>
      </c>
      <c r="G2390" s="1">
        <v>5.0</v>
      </c>
    </row>
    <row r="2391">
      <c r="A2391" s="1">
        <v>2390.0</v>
      </c>
      <c r="B2391" s="1" t="s">
        <v>3222</v>
      </c>
      <c r="C2391" s="1" t="s">
        <v>49</v>
      </c>
      <c r="D2391" s="1">
        <v>80.0</v>
      </c>
      <c r="E2391" s="1" t="s">
        <v>38</v>
      </c>
      <c r="F2391" s="5">
        <v>44927.0</v>
      </c>
      <c r="G2391" s="1">
        <v>10.0</v>
      </c>
    </row>
    <row r="2392">
      <c r="A2392" s="1">
        <v>2391.0</v>
      </c>
      <c r="B2392" s="1" t="s">
        <v>3223</v>
      </c>
      <c r="C2392" s="1" t="s">
        <v>37</v>
      </c>
      <c r="D2392" s="1">
        <v>250.0</v>
      </c>
      <c r="E2392" s="1" t="s">
        <v>33</v>
      </c>
      <c r="F2392" s="5">
        <v>44927.0</v>
      </c>
      <c r="G2392" s="1">
        <v>20.0</v>
      </c>
    </row>
    <row r="2393">
      <c r="A2393" s="1">
        <v>2392.0</v>
      </c>
      <c r="B2393" s="1" t="s">
        <v>3224</v>
      </c>
      <c r="C2393" s="1" t="s">
        <v>32</v>
      </c>
      <c r="D2393" s="1">
        <v>120.0</v>
      </c>
      <c r="E2393" s="1" t="s">
        <v>38</v>
      </c>
      <c r="F2393" s="5">
        <v>44927.0</v>
      </c>
      <c r="G2393" s="1">
        <v>0.0</v>
      </c>
    </row>
    <row r="2394">
      <c r="A2394" s="1">
        <v>2393.0</v>
      </c>
      <c r="B2394" s="1" t="s">
        <v>3225</v>
      </c>
      <c r="C2394" s="1" t="s">
        <v>32</v>
      </c>
      <c r="D2394" s="1">
        <v>120.0</v>
      </c>
      <c r="E2394" s="1" t="s">
        <v>45</v>
      </c>
      <c r="F2394" s="5">
        <v>44927.0</v>
      </c>
      <c r="G2394" s="1">
        <v>5.0</v>
      </c>
    </row>
    <row r="2395">
      <c r="A2395" s="1">
        <v>2394.0</v>
      </c>
      <c r="B2395" s="1" t="s">
        <v>3226</v>
      </c>
      <c r="C2395" s="1" t="s">
        <v>49</v>
      </c>
      <c r="D2395" s="1">
        <v>80.0</v>
      </c>
      <c r="E2395" s="1" t="s">
        <v>38</v>
      </c>
      <c r="F2395" s="5">
        <v>44927.0</v>
      </c>
      <c r="G2395" s="1">
        <v>10.0</v>
      </c>
    </row>
    <row r="2396">
      <c r="A2396" s="1">
        <v>2395.0</v>
      </c>
      <c r="B2396" s="1" t="s">
        <v>3229</v>
      </c>
      <c r="C2396" s="1" t="s">
        <v>32</v>
      </c>
      <c r="D2396" s="1">
        <v>120.0</v>
      </c>
      <c r="E2396" s="1" t="s">
        <v>38</v>
      </c>
      <c r="F2396" s="5">
        <v>44927.0</v>
      </c>
      <c r="G2396" s="1">
        <v>20.0</v>
      </c>
    </row>
    <row r="2397">
      <c r="A2397" s="1">
        <v>2396.0</v>
      </c>
      <c r="B2397" s="1" t="s">
        <v>3230</v>
      </c>
      <c r="C2397" s="1" t="s">
        <v>37</v>
      </c>
      <c r="D2397" s="1">
        <v>250.0</v>
      </c>
      <c r="E2397" s="1" t="s">
        <v>38</v>
      </c>
      <c r="F2397" s="5">
        <v>44927.0</v>
      </c>
      <c r="G2397" s="1">
        <v>0.0</v>
      </c>
    </row>
    <row r="2398">
      <c r="A2398" s="1">
        <v>2397.0</v>
      </c>
      <c r="B2398" s="1" t="s">
        <v>3231</v>
      </c>
      <c r="C2398" s="1" t="s">
        <v>49</v>
      </c>
      <c r="D2398" s="1">
        <v>80.0</v>
      </c>
      <c r="E2398" s="1" t="s">
        <v>38</v>
      </c>
      <c r="F2398" s="5">
        <v>44927.0</v>
      </c>
      <c r="G2398" s="1">
        <v>5.0</v>
      </c>
    </row>
    <row r="2399">
      <c r="A2399" s="1">
        <v>2398.0</v>
      </c>
      <c r="B2399" s="1" t="s">
        <v>3232</v>
      </c>
      <c r="C2399" s="1" t="s">
        <v>32</v>
      </c>
      <c r="D2399" s="1">
        <v>120.0</v>
      </c>
      <c r="E2399" s="1" t="s">
        <v>38</v>
      </c>
      <c r="F2399" s="5">
        <v>44927.0</v>
      </c>
      <c r="G2399" s="1">
        <v>10.0</v>
      </c>
    </row>
    <row r="2400">
      <c r="A2400" s="1">
        <v>2399.0</v>
      </c>
      <c r="B2400" s="1" t="s">
        <v>3233</v>
      </c>
      <c r="C2400" s="1" t="s">
        <v>40</v>
      </c>
      <c r="D2400" s="1">
        <v>50.0</v>
      </c>
      <c r="E2400" s="1" t="s">
        <v>45</v>
      </c>
      <c r="F2400" s="5">
        <v>44927.0</v>
      </c>
      <c r="G2400" s="1">
        <v>20.0</v>
      </c>
    </row>
    <row r="2401">
      <c r="A2401" s="1">
        <v>2400.0</v>
      </c>
      <c r="B2401" s="1" t="s">
        <v>3234</v>
      </c>
      <c r="C2401" s="1" t="s">
        <v>32</v>
      </c>
      <c r="D2401" s="1">
        <v>120.0</v>
      </c>
      <c r="E2401" s="1" t="s">
        <v>38</v>
      </c>
      <c r="F2401" s="5">
        <v>44927.0</v>
      </c>
      <c r="G2401" s="1">
        <v>0.0</v>
      </c>
    </row>
    <row r="2402">
      <c r="A2402" s="1">
        <v>2401.0</v>
      </c>
      <c r="B2402" s="1" t="s">
        <v>3235</v>
      </c>
      <c r="C2402" s="1" t="s">
        <v>32</v>
      </c>
      <c r="D2402" s="1">
        <v>120.0</v>
      </c>
      <c r="E2402" s="1" t="s">
        <v>38</v>
      </c>
      <c r="F2402" s="5">
        <v>44927.0</v>
      </c>
      <c r="G2402" s="1">
        <v>5.0</v>
      </c>
    </row>
    <row r="2403">
      <c r="A2403" s="1">
        <v>2402.0</v>
      </c>
      <c r="B2403" s="1" t="s">
        <v>3236</v>
      </c>
      <c r="C2403" s="1" t="s">
        <v>32</v>
      </c>
      <c r="D2403" s="1">
        <v>120.0</v>
      </c>
      <c r="E2403" s="1" t="s">
        <v>33</v>
      </c>
      <c r="F2403" s="5">
        <v>44927.0</v>
      </c>
      <c r="G2403" s="1">
        <v>10.0</v>
      </c>
    </row>
    <row r="2404">
      <c r="A2404" s="1">
        <v>2403.0</v>
      </c>
      <c r="B2404" s="1" t="s">
        <v>3239</v>
      </c>
      <c r="C2404" s="1" t="s">
        <v>32</v>
      </c>
      <c r="D2404" s="1">
        <v>120.0</v>
      </c>
      <c r="E2404" s="1" t="s">
        <v>38</v>
      </c>
      <c r="F2404" s="5">
        <v>44927.0</v>
      </c>
      <c r="G2404" s="1">
        <v>20.0</v>
      </c>
    </row>
    <row r="2405">
      <c r="A2405" s="1">
        <v>2404.0</v>
      </c>
      <c r="B2405" s="1" t="s">
        <v>3240</v>
      </c>
      <c r="C2405" s="1" t="s">
        <v>49</v>
      </c>
      <c r="D2405" s="1">
        <v>80.0</v>
      </c>
      <c r="E2405" s="1" t="s">
        <v>38</v>
      </c>
      <c r="F2405" s="5">
        <v>44927.0</v>
      </c>
      <c r="G2405" s="1">
        <v>0.0</v>
      </c>
    </row>
    <row r="2406">
      <c r="A2406" s="1">
        <v>2405.0</v>
      </c>
      <c r="B2406" s="1" t="s">
        <v>3241</v>
      </c>
      <c r="C2406" s="1" t="s">
        <v>32</v>
      </c>
      <c r="D2406" s="1">
        <v>120.0</v>
      </c>
      <c r="E2406" s="1" t="s">
        <v>33</v>
      </c>
      <c r="F2406" s="5">
        <v>44927.0</v>
      </c>
      <c r="G2406" s="1">
        <v>5.0</v>
      </c>
    </row>
    <row r="2407">
      <c r="A2407" s="1">
        <v>2406.0</v>
      </c>
      <c r="B2407" s="1" t="s">
        <v>3242</v>
      </c>
      <c r="C2407" s="1" t="s">
        <v>32</v>
      </c>
      <c r="D2407" s="1">
        <v>120.0</v>
      </c>
      <c r="E2407" s="1" t="s">
        <v>38</v>
      </c>
      <c r="F2407" s="5">
        <v>44927.0</v>
      </c>
      <c r="G2407" s="1">
        <v>10.0</v>
      </c>
    </row>
    <row r="2408">
      <c r="A2408" s="1">
        <v>2407.0</v>
      </c>
      <c r="B2408" s="1" t="s">
        <v>3243</v>
      </c>
      <c r="C2408" s="1" t="s">
        <v>32</v>
      </c>
      <c r="D2408" s="1">
        <v>120.0</v>
      </c>
      <c r="E2408" s="1" t="s">
        <v>38</v>
      </c>
      <c r="F2408" s="5">
        <v>44927.0</v>
      </c>
      <c r="G2408" s="1">
        <v>20.0</v>
      </c>
    </row>
    <row r="2409">
      <c r="A2409" s="1">
        <v>2408.0</v>
      </c>
      <c r="B2409" s="1" t="s">
        <v>3244</v>
      </c>
      <c r="C2409" s="1" t="s">
        <v>32</v>
      </c>
      <c r="D2409" s="1">
        <v>120.0</v>
      </c>
      <c r="E2409" s="1" t="s">
        <v>38</v>
      </c>
      <c r="F2409" s="5">
        <v>44927.0</v>
      </c>
      <c r="G2409" s="1">
        <v>0.0</v>
      </c>
    </row>
    <row r="2410">
      <c r="A2410" s="1">
        <v>2409.0</v>
      </c>
      <c r="B2410" s="1" t="s">
        <v>3247</v>
      </c>
      <c r="C2410" s="1" t="s">
        <v>32</v>
      </c>
      <c r="D2410" s="1">
        <v>120.0</v>
      </c>
      <c r="E2410" s="1" t="s">
        <v>33</v>
      </c>
      <c r="F2410" s="5">
        <v>44927.0</v>
      </c>
      <c r="G2410" s="1">
        <v>5.0</v>
      </c>
    </row>
    <row r="2411">
      <c r="A2411" s="1">
        <v>2410.0</v>
      </c>
      <c r="B2411" s="1" t="s">
        <v>3248</v>
      </c>
      <c r="C2411" s="1" t="s">
        <v>40</v>
      </c>
      <c r="D2411" s="1">
        <v>50.0</v>
      </c>
      <c r="E2411" s="1" t="s">
        <v>38</v>
      </c>
      <c r="F2411" s="5">
        <v>44927.0</v>
      </c>
      <c r="G2411" s="1">
        <v>10.0</v>
      </c>
    </row>
    <row r="2412">
      <c r="A2412" s="1">
        <v>2411.0</v>
      </c>
      <c r="B2412" s="1" t="s">
        <v>3249</v>
      </c>
      <c r="C2412" s="1" t="s">
        <v>40</v>
      </c>
      <c r="D2412" s="1">
        <v>50.0</v>
      </c>
      <c r="E2412" s="1" t="s">
        <v>38</v>
      </c>
      <c r="F2412" s="5">
        <v>44927.0</v>
      </c>
      <c r="G2412" s="1">
        <v>20.0</v>
      </c>
    </row>
    <row r="2413">
      <c r="A2413" s="1">
        <v>2412.0</v>
      </c>
      <c r="B2413" s="1" t="s">
        <v>3250</v>
      </c>
      <c r="C2413" s="1" t="s">
        <v>32</v>
      </c>
      <c r="D2413" s="1">
        <v>120.0</v>
      </c>
      <c r="E2413" s="1" t="s">
        <v>38</v>
      </c>
      <c r="F2413" s="5">
        <v>44927.0</v>
      </c>
      <c r="G2413" s="1">
        <v>0.0</v>
      </c>
    </row>
    <row r="2414">
      <c r="A2414" s="1">
        <v>2413.0</v>
      </c>
      <c r="B2414" s="1" t="s">
        <v>3251</v>
      </c>
      <c r="C2414" s="1" t="s">
        <v>37</v>
      </c>
      <c r="D2414" s="1">
        <v>250.0</v>
      </c>
      <c r="E2414" s="1" t="s">
        <v>38</v>
      </c>
      <c r="F2414" s="5">
        <v>44927.0</v>
      </c>
      <c r="G2414" s="1">
        <v>5.0</v>
      </c>
    </row>
    <row r="2415">
      <c r="A2415" s="1">
        <v>2414.0</v>
      </c>
      <c r="B2415" s="1" t="s">
        <v>3252</v>
      </c>
      <c r="C2415" s="1" t="s">
        <v>32</v>
      </c>
      <c r="D2415" s="1">
        <v>120.0</v>
      </c>
      <c r="E2415" s="1" t="s">
        <v>38</v>
      </c>
      <c r="F2415" s="5">
        <v>44927.0</v>
      </c>
      <c r="G2415" s="1">
        <v>10.0</v>
      </c>
    </row>
    <row r="2416">
      <c r="A2416" s="1">
        <v>2415.0</v>
      </c>
      <c r="B2416" s="1" t="s">
        <v>3253</v>
      </c>
      <c r="C2416" s="1" t="s">
        <v>32</v>
      </c>
      <c r="D2416" s="1">
        <v>120.0</v>
      </c>
      <c r="E2416" s="1" t="s">
        <v>38</v>
      </c>
      <c r="F2416" s="5">
        <v>44927.0</v>
      </c>
      <c r="G2416" s="1">
        <v>20.0</v>
      </c>
    </row>
    <row r="2417">
      <c r="A2417" s="1">
        <v>2416.0</v>
      </c>
      <c r="B2417" s="1" t="s">
        <v>3254</v>
      </c>
      <c r="C2417" s="1" t="s">
        <v>32</v>
      </c>
      <c r="D2417" s="1">
        <v>120.0</v>
      </c>
      <c r="E2417" s="1" t="s">
        <v>38</v>
      </c>
      <c r="F2417" s="5">
        <v>44927.0</v>
      </c>
      <c r="G2417" s="1">
        <v>0.0</v>
      </c>
    </row>
    <row r="2418">
      <c r="A2418" s="1">
        <v>2417.0</v>
      </c>
      <c r="B2418" s="1" t="s">
        <v>3255</v>
      </c>
      <c r="C2418" s="1" t="s">
        <v>49</v>
      </c>
      <c r="D2418" s="1">
        <v>80.0</v>
      </c>
      <c r="E2418" s="1" t="s">
        <v>38</v>
      </c>
      <c r="F2418" s="5">
        <v>44927.0</v>
      </c>
      <c r="G2418" s="1">
        <v>5.0</v>
      </c>
    </row>
    <row r="2419">
      <c r="A2419" s="1">
        <v>2418.0</v>
      </c>
      <c r="B2419" s="1" t="s">
        <v>3256</v>
      </c>
      <c r="C2419" s="1" t="s">
        <v>32</v>
      </c>
      <c r="D2419" s="1">
        <v>120.0</v>
      </c>
      <c r="E2419" s="1" t="s">
        <v>38</v>
      </c>
      <c r="F2419" s="5">
        <v>44927.0</v>
      </c>
      <c r="G2419" s="1">
        <v>10.0</v>
      </c>
    </row>
    <row r="2420">
      <c r="A2420" s="1">
        <v>2419.0</v>
      </c>
      <c r="B2420" s="1" t="s">
        <v>3257</v>
      </c>
      <c r="C2420" s="1" t="s">
        <v>49</v>
      </c>
      <c r="D2420" s="1">
        <v>80.0</v>
      </c>
      <c r="E2420" s="1" t="s">
        <v>38</v>
      </c>
      <c r="F2420" s="5">
        <v>44927.0</v>
      </c>
      <c r="G2420" s="1">
        <v>20.0</v>
      </c>
    </row>
    <row r="2421">
      <c r="A2421" s="1">
        <v>2420.0</v>
      </c>
      <c r="B2421" s="1" t="s">
        <v>3258</v>
      </c>
      <c r="C2421" s="1" t="s">
        <v>49</v>
      </c>
      <c r="D2421" s="1">
        <v>80.0</v>
      </c>
      <c r="E2421" s="1" t="s">
        <v>38</v>
      </c>
      <c r="F2421" s="5">
        <v>44927.0</v>
      </c>
      <c r="G2421" s="1">
        <v>0.0</v>
      </c>
    </row>
    <row r="2422">
      <c r="A2422" s="1">
        <v>2421.0</v>
      </c>
      <c r="B2422" s="1" t="s">
        <v>3259</v>
      </c>
      <c r="C2422" s="1" t="s">
        <v>32</v>
      </c>
      <c r="D2422" s="1">
        <v>120.0</v>
      </c>
      <c r="E2422" s="1" t="s">
        <v>38</v>
      </c>
      <c r="F2422" s="5">
        <v>44927.0</v>
      </c>
      <c r="G2422" s="1">
        <v>5.0</v>
      </c>
    </row>
    <row r="2423">
      <c r="A2423" s="1">
        <v>2422.0</v>
      </c>
      <c r="B2423" s="1" t="s">
        <v>3261</v>
      </c>
      <c r="C2423" s="1" t="s">
        <v>49</v>
      </c>
      <c r="D2423" s="1">
        <v>80.0</v>
      </c>
      <c r="E2423" s="1" t="s">
        <v>38</v>
      </c>
      <c r="F2423" s="5">
        <v>44927.0</v>
      </c>
      <c r="G2423" s="1">
        <v>10.0</v>
      </c>
    </row>
    <row r="2424">
      <c r="A2424" s="1">
        <v>2423.0</v>
      </c>
      <c r="B2424" s="1" t="s">
        <v>3263</v>
      </c>
      <c r="C2424" s="1" t="s">
        <v>32</v>
      </c>
      <c r="D2424" s="1">
        <v>120.0</v>
      </c>
      <c r="E2424" s="1" t="s">
        <v>45</v>
      </c>
      <c r="F2424" s="5">
        <v>44927.0</v>
      </c>
      <c r="G2424" s="1">
        <v>20.0</v>
      </c>
    </row>
    <row r="2425">
      <c r="A2425" s="1">
        <v>2424.0</v>
      </c>
      <c r="B2425" s="1" t="s">
        <v>3264</v>
      </c>
      <c r="C2425" s="1" t="s">
        <v>32</v>
      </c>
      <c r="D2425" s="1">
        <v>120.0</v>
      </c>
      <c r="E2425" s="1" t="s">
        <v>38</v>
      </c>
      <c r="F2425" s="5">
        <v>44927.0</v>
      </c>
      <c r="G2425" s="1">
        <v>0.0</v>
      </c>
    </row>
    <row r="2426">
      <c r="A2426" s="1">
        <v>2425.0</v>
      </c>
      <c r="B2426" s="1" t="s">
        <v>3265</v>
      </c>
      <c r="C2426" s="1" t="s">
        <v>49</v>
      </c>
      <c r="D2426" s="1">
        <v>80.0</v>
      </c>
      <c r="E2426" s="1" t="s">
        <v>38</v>
      </c>
      <c r="F2426" s="5">
        <v>44927.0</v>
      </c>
      <c r="G2426" s="1">
        <v>5.0</v>
      </c>
    </row>
    <row r="2427">
      <c r="A2427" s="1">
        <v>2426.0</v>
      </c>
      <c r="B2427" s="1" t="s">
        <v>3266</v>
      </c>
      <c r="C2427" s="1" t="s">
        <v>32</v>
      </c>
      <c r="D2427" s="1">
        <v>120.0</v>
      </c>
      <c r="E2427" s="1" t="s">
        <v>38</v>
      </c>
      <c r="F2427" s="5">
        <v>44927.0</v>
      </c>
      <c r="G2427" s="1">
        <v>10.0</v>
      </c>
    </row>
    <row r="2428">
      <c r="A2428" s="1">
        <v>2427.0</v>
      </c>
      <c r="B2428" s="1" t="s">
        <v>3267</v>
      </c>
      <c r="C2428" s="1" t="s">
        <v>32</v>
      </c>
      <c r="D2428" s="1">
        <v>120.0</v>
      </c>
      <c r="E2428" s="1" t="s">
        <v>38</v>
      </c>
      <c r="F2428" s="5">
        <v>44927.0</v>
      </c>
      <c r="G2428" s="1">
        <v>20.0</v>
      </c>
    </row>
    <row r="2429">
      <c r="A2429" s="1">
        <v>2428.0</v>
      </c>
      <c r="B2429" s="1" t="s">
        <v>3268</v>
      </c>
      <c r="C2429" s="1" t="s">
        <v>49</v>
      </c>
      <c r="D2429" s="1">
        <v>80.0</v>
      </c>
      <c r="E2429" s="1" t="s">
        <v>33</v>
      </c>
      <c r="F2429" s="5">
        <v>44927.0</v>
      </c>
      <c r="G2429" s="1">
        <v>0.0</v>
      </c>
    </row>
    <row r="2430">
      <c r="A2430" s="1">
        <v>2429.0</v>
      </c>
      <c r="B2430" s="1" t="s">
        <v>3269</v>
      </c>
      <c r="C2430" s="1" t="s">
        <v>32</v>
      </c>
      <c r="D2430" s="1">
        <v>120.0</v>
      </c>
      <c r="E2430" s="1" t="s">
        <v>33</v>
      </c>
      <c r="F2430" s="5">
        <v>44927.0</v>
      </c>
      <c r="G2430" s="1">
        <v>5.0</v>
      </c>
    </row>
    <row r="2431">
      <c r="A2431" s="1">
        <v>2430.0</v>
      </c>
      <c r="B2431" s="1" t="s">
        <v>3270</v>
      </c>
      <c r="C2431" s="1" t="s">
        <v>32</v>
      </c>
      <c r="D2431" s="1">
        <v>120.0</v>
      </c>
      <c r="E2431" s="1" t="s">
        <v>33</v>
      </c>
      <c r="F2431" s="5">
        <v>44927.0</v>
      </c>
      <c r="G2431" s="1">
        <v>10.0</v>
      </c>
    </row>
    <row r="2432">
      <c r="A2432" s="1">
        <v>2431.0</v>
      </c>
      <c r="B2432" s="1" t="s">
        <v>3273</v>
      </c>
      <c r="C2432" s="1" t="s">
        <v>32</v>
      </c>
      <c r="D2432" s="1">
        <v>120.0</v>
      </c>
      <c r="E2432" s="1" t="s">
        <v>38</v>
      </c>
      <c r="F2432" s="5">
        <v>44927.0</v>
      </c>
      <c r="G2432" s="1">
        <v>20.0</v>
      </c>
    </row>
    <row r="2433">
      <c r="A2433" s="1">
        <v>2432.0</v>
      </c>
      <c r="B2433" s="1" t="s">
        <v>3274</v>
      </c>
      <c r="C2433" s="1" t="s">
        <v>37</v>
      </c>
      <c r="D2433" s="1">
        <v>250.0</v>
      </c>
      <c r="E2433" s="1" t="s">
        <v>33</v>
      </c>
      <c r="F2433" s="5">
        <v>44927.0</v>
      </c>
      <c r="G2433" s="1">
        <v>0.0</v>
      </c>
    </row>
    <row r="2434">
      <c r="A2434" s="1">
        <v>2433.0</v>
      </c>
      <c r="B2434" s="1" t="s">
        <v>3275</v>
      </c>
      <c r="C2434" s="1" t="s">
        <v>32</v>
      </c>
      <c r="D2434" s="1">
        <v>120.0</v>
      </c>
      <c r="E2434" s="1" t="s">
        <v>38</v>
      </c>
      <c r="F2434" s="5">
        <v>44927.0</v>
      </c>
      <c r="G2434" s="1">
        <v>5.0</v>
      </c>
    </row>
    <row r="2435">
      <c r="A2435" s="1">
        <v>2434.0</v>
      </c>
      <c r="B2435" s="1" t="s">
        <v>3276</v>
      </c>
      <c r="C2435" s="1" t="s">
        <v>32</v>
      </c>
      <c r="D2435" s="1">
        <v>120.0</v>
      </c>
      <c r="E2435" s="1" t="s">
        <v>45</v>
      </c>
      <c r="F2435" s="5">
        <v>44927.0</v>
      </c>
      <c r="G2435" s="1">
        <v>10.0</v>
      </c>
    </row>
    <row r="2436">
      <c r="A2436" s="1">
        <v>2435.0</v>
      </c>
      <c r="B2436" s="1" t="s">
        <v>3277</v>
      </c>
      <c r="C2436" s="1" t="s">
        <v>37</v>
      </c>
      <c r="D2436" s="1">
        <v>250.0</v>
      </c>
      <c r="E2436" s="1" t="s">
        <v>38</v>
      </c>
      <c r="F2436" s="5">
        <v>44927.0</v>
      </c>
      <c r="G2436" s="1">
        <v>20.0</v>
      </c>
    </row>
    <row r="2437">
      <c r="A2437" s="1">
        <v>2436.0</v>
      </c>
      <c r="B2437" s="1" t="s">
        <v>3278</v>
      </c>
      <c r="C2437" s="1" t="s">
        <v>37</v>
      </c>
      <c r="D2437" s="1">
        <v>250.0</v>
      </c>
      <c r="E2437" s="1" t="s">
        <v>38</v>
      </c>
      <c r="F2437" s="5">
        <v>44927.0</v>
      </c>
      <c r="G2437" s="1">
        <v>0.0</v>
      </c>
    </row>
    <row r="2438">
      <c r="A2438" s="1">
        <v>2437.0</v>
      </c>
      <c r="B2438" s="1" t="s">
        <v>3279</v>
      </c>
      <c r="C2438" s="1" t="s">
        <v>32</v>
      </c>
      <c r="D2438" s="1">
        <v>120.0</v>
      </c>
      <c r="E2438" s="1" t="s">
        <v>38</v>
      </c>
      <c r="F2438" s="5">
        <v>44927.0</v>
      </c>
      <c r="G2438" s="1">
        <v>5.0</v>
      </c>
    </row>
    <row r="2439">
      <c r="A2439" s="1">
        <v>2438.0</v>
      </c>
      <c r="B2439" s="1" t="s">
        <v>3280</v>
      </c>
      <c r="C2439" s="1" t="s">
        <v>40</v>
      </c>
      <c r="D2439" s="1">
        <v>50.0</v>
      </c>
      <c r="E2439" s="1" t="s">
        <v>38</v>
      </c>
      <c r="F2439" s="5">
        <v>44927.0</v>
      </c>
      <c r="G2439" s="1">
        <v>10.0</v>
      </c>
    </row>
    <row r="2440">
      <c r="A2440" s="1">
        <v>2439.0</v>
      </c>
      <c r="B2440" s="1" t="s">
        <v>3281</v>
      </c>
      <c r="C2440" s="1" t="s">
        <v>32</v>
      </c>
      <c r="D2440" s="1">
        <v>120.0</v>
      </c>
      <c r="E2440" s="1" t="s">
        <v>38</v>
      </c>
      <c r="F2440" s="5">
        <v>44927.0</v>
      </c>
      <c r="G2440" s="1">
        <v>20.0</v>
      </c>
    </row>
    <row r="2441">
      <c r="A2441" s="1">
        <v>2440.0</v>
      </c>
      <c r="B2441" s="1" t="s">
        <v>3282</v>
      </c>
      <c r="C2441" s="1" t="s">
        <v>32</v>
      </c>
      <c r="D2441" s="1">
        <v>120.0</v>
      </c>
      <c r="E2441" s="1" t="s">
        <v>38</v>
      </c>
      <c r="F2441" s="5">
        <v>44927.0</v>
      </c>
      <c r="G2441" s="1">
        <v>0.0</v>
      </c>
    </row>
    <row r="2442">
      <c r="A2442" s="1">
        <v>2441.0</v>
      </c>
      <c r="B2442" s="1" t="s">
        <v>3283</v>
      </c>
      <c r="C2442" s="1" t="s">
        <v>49</v>
      </c>
      <c r="D2442" s="1">
        <v>80.0</v>
      </c>
      <c r="E2442" s="1" t="s">
        <v>45</v>
      </c>
      <c r="F2442" s="5">
        <v>44927.0</v>
      </c>
      <c r="G2442" s="1">
        <v>5.0</v>
      </c>
    </row>
    <row r="2443">
      <c r="A2443" s="1">
        <v>2442.0</v>
      </c>
      <c r="B2443" s="1" t="s">
        <v>3284</v>
      </c>
      <c r="C2443" s="1" t="s">
        <v>32</v>
      </c>
      <c r="D2443" s="1">
        <v>120.0</v>
      </c>
      <c r="E2443" s="1" t="s">
        <v>38</v>
      </c>
      <c r="F2443" s="5">
        <v>44927.0</v>
      </c>
      <c r="G2443" s="1">
        <v>10.0</v>
      </c>
    </row>
    <row r="2444">
      <c r="A2444" s="1">
        <v>2443.0</v>
      </c>
      <c r="B2444" s="1" t="s">
        <v>3285</v>
      </c>
      <c r="C2444" s="1" t="s">
        <v>32</v>
      </c>
      <c r="D2444" s="1">
        <v>120.0</v>
      </c>
      <c r="E2444" s="1" t="s">
        <v>38</v>
      </c>
      <c r="F2444" s="5">
        <v>44927.0</v>
      </c>
      <c r="G2444" s="1">
        <v>20.0</v>
      </c>
    </row>
    <row r="2445">
      <c r="A2445" s="1">
        <v>2444.0</v>
      </c>
      <c r="B2445" s="1" t="s">
        <v>3286</v>
      </c>
      <c r="C2445" s="1" t="s">
        <v>49</v>
      </c>
      <c r="D2445" s="1">
        <v>80.0</v>
      </c>
      <c r="E2445" s="1" t="s">
        <v>45</v>
      </c>
      <c r="F2445" s="5">
        <v>44927.0</v>
      </c>
      <c r="G2445" s="1">
        <v>0.0</v>
      </c>
    </row>
    <row r="2446">
      <c r="A2446" s="1">
        <v>2445.0</v>
      </c>
      <c r="B2446" s="1" t="s">
        <v>3289</v>
      </c>
      <c r="C2446" s="1" t="s">
        <v>32</v>
      </c>
      <c r="D2446" s="1">
        <v>120.0</v>
      </c>
      <c r="E2446" s="1" t="s">
        <v>33</v>
      </c>
      <c r="F2446" s="5">
        <v>44927.0</v>
      </c>
      <c r="G2446" s="1">
        <v>5.0</v>
      </c>
    </row>
    <row r="2447">
      <c r="A2447" s="1">
        <v>2446.0</v>
      </c>
      <c r="B2447" s="1" t="s">
        <v>3290</v>
      </c>
      <c r="C2447" s="1" t="s">
        <v>32</v>
      </c>
      <c r="D2447" s="1">
        <v>120.0</v>
      </c>
      <c r="E2447" s="1" t="s">
        <v>38</v>
      </c>
      <c r="F2447" s="5">
        <v>44927.0</v>
      </c>
      <c r="G2447" s="1">
        <v>10.0</v>
      </c>
    </row>
    <row r="2448">
      <c r="A2448" s="1">
        <v>2447.0</v>
      </c>
      <c r="B2448" s="1" t="s">
        <v>3291</v>
      </c>
      <c r="C2448" s="1" t="s">
        <v>32</v>
      </c>
      <c r="D2448" s="1">
        <v>120.0</v>
      </c>
      <c r="E2448" s="1" t="s">
        <v>38</v>
      </c>
      <c r="F2448" s="5">
        <v>44927.0</v>
      </c>
      <c r="G2448" s="1">
        <v>20.0</v>
      </c>
    </row>
    <row r="2449">
      <c r="A2449" s="1">
        <v>2448.0</v>
      </c>
      <c r="B2449" s="1" t="s">
        <v>3292</v>
      </c>
      <c r="C2449" s="1" t="s">
        <v>32</v>
      </c>
      <c r="D2449" s="1">
        <v>120.0</v>
      </c>
      <c r="E2449" s="1" t="s">
        <v>38</v>
      </c>
      <c r="F2449" s="5">
        <v>44927.0</v>
      </c>
      <c r="G2449" s="1">
        <v>0.0</v>
      </c>
    </row>
    <row r="2450">
      <c r="A2450" s="1">
        <v>2449.0</v>
      </c>
      <c r="B2450" s="1" t="s">
        <v>3293</v>
      </c>
      <c r="C2450" s="1" t="s">
        <v>37</v>
      </c>
      <c r="D2450" s="1">
        <v>250.0</v>
      </c>
      <c r="E2450" s="1" t="s">
        <v>38</v>
      </c>
      <c r="F2450" s="5">
        <v>44927.0</v>
      </c>
      <c r="G2450" s="1">
        <v>5.0</v>
      </c>
    </row>
    <row r="2451">
      <c r="A2451" s="1">
        <v>2450.0</v>
      </c>
      <c r="B2451" s="1" t="s">
        <v>3294</v>
      </c>
      <c r="C2451" s="1" t="s">
        <v>32</v>
      </c>
      <c r="D2451" s="1">
        <v>120.0</v>
      </c>
      <c r="E2451" s="1" t="s">
        <v>45</v>
      </c>
      <c r="F2451" s="5">
        <v>44927.0</v>
      </c>
      <c r="G2451" s="1">
        <v>10.0</v>
      </c>
    </row>
    <row r="2452">
      <c r="A2452" s="1">
        <v>2451.0</v>
      </c>
      <c r="B2452" s="1" t="s">
        <v>3295</v>
      </c>
      <c r="C2452" s="1" t="s">
        <v>37</v>
      </c>
      <c r="D2452" s="1">
        <v>250.0</v>
      </c>
      <c r="E2452" s="1" t="s">
        <v>33</v>
      </c>
      <c r="F2452" s="5">
        <v>44927.0</v>
      </c>
      <c r="G2452" s="1">
        <v>20.0</v>
      </c>
    </row>
    <row r="2453">
      <c r="A2453" s="1">
        <v>2452.0</v>
      </c>
      <c r="B2453" s="1" t="s">
        <v>3296</v>
      </c>
      <c r="C2453" s="1" t="s">
        <v>32</v>
      </c>
      <c r="D2453" s="1">
        <v>120.0</v>
      </c>
      <c r="E2453" s="1" t="s">
        <v>38</v>
      </c>
      <c r="F2453" s="5">
        <v>44927.0</v>
      </c>
      <c r="G2453" s="1">
        <v>0.0</v>
      </c>
    </row>
    <row r="2454">
      <c r="A2454" s="1">
        <v>2453.0</v>
      </c>
      <c r="B2454" s="1" t="s">
        <v>3297</v>
      </c>
      <c r="C2454" s="1" t="s">
        <v>37</v>
      </c>
      <c r="D2454" s="1">
        <v>250.0</v>
      </c>
      <c r="E2454" s="1" t="s">
        <v>38</v>
      </c>
      <c r="F2454" s="5">
        <v>44927.0</v>
      </c>
      <c r="G2454" s="1">
        <v>5.0</v>
      </c>
    </row>
    <row r="2455">
      <c r="A2455" s="1">
        <v>2454.0</v>
      </c>
      <c r="B2455" s="1" t="s">
        <v>3298</v>
      </c>
      <c r="C2455" s="1" t="s">
        <v>32</v>
      </c>
      <c r="D2455" s="1">
        <v>120.0</v>
      </c>
      <c r="E2455" s="1" t="s">
        <v>38</v>
      </c>
      <c r="F2455" s="5">
        <v>44927.0</v>
      </c>
      <c r="G2455" s="1">
        <v>10.0</v>
      </c>
    </row>
    <row r="2456">
      <c r="A2456" s="1">
        <v>2455.0</v>
      </c>
      <c r="B2456" s="1" t="s">
        <v>3301</v>
      </c>
      <c r="C2456" s="1" t="s">
        <v>32</v>
      </c>
      <c r="D2456" s="1">
        <v>120.0</v>
      </c>
      <c r="E2456" s="1" t="s">
        <v>38</v>
      </c>
      <c r="F2456" s="5">
        <v>44927.0</v>
      </c>
      <c r="G2456" s="1">
        <v>20.0</v>
      </c>
    </row>
    <row r="2457">
      <c r="A2457" s="1">
        <v>2456.0</v>
      </c>
      <c r="B2457" s="1" t="s">
        <v>3302</v>
      </c>
      <c r="C2457" s="1" t="s">
        <v>32</v>
      </c>
      <c r="D2457" s="1">
        <v>120.0</v>
      </c>
      <c r="E2457" s="1" t="s">
        <v>38</v>
      </c>
      <c r="F2457" s="5">
        <v>44927.0</v>
      </c>
      <c r="G2457" s="1">
        <v>0.0</v>
      </c>
    </row>
    <row r="2458">
      <c r="A2458" s="1">
        <v>2457.0</v>
      </c>
      <c r="B2458" s="1" t="s">
        <v>3303</v>
      </c>
      <c r="C2458" s="1" t="s">
        <v>32</v>
      </c>
      <c r="D2458" s="1">
        <v>120.0</v>
      </c>
      <c r="E2458" s="1" t="s">
        <v>38</v>
      </c>
      <c r="F2458" s="5">
        <v>44927.0</v>
      </c>
      <c r="G2458" s="1">
        <v>5.0</v>
      </c>
    </row>
    <row r="2459">
      <c r="A2459" s="1">
        <v>2458.0</v>
      </c>
      <c r="B2459" s="1" t="s">
        <v>3304</v>
      </c>
      <c r="C2459" s="1" t="s">
        <v>40</v>
      </c>
      <c r="D2459" s="1">
        <v>50.0</v>
      </c>
      <c r="E2459" s="1" t="s">
        <v>38</v>
      </c>
      <c r="F2459" s="5">
        <v>44927.0</v>
      </c>
      <c r="G2459" s="1">
        <v>10.0</v>
      </c>
    </row>
    <row r="2460">
      <c r="A2460" s="1">
        <v>2459.0</v>
      </c>
      <c r="B2460" s="1" t="s">
        <v>3305</v>
      </c>
      <c r="C2460" s="1" t="s">
        <v>32</v>
      </c>
      <c r="D2460" s="1">
        <v>120.0</v>
      </c>
      <c r="E2460" s="1" t="s">
        <v>38</v>
      </c>
      <c r="F2460" s="5">
        <v>44927.0</v>
      </c>
      <c r="G2460" s="1">
        <v>20.0</v>
      </c>
    </row>
    <row r="2461">
      <c r="A2461" s="1">
        <v>2460.0</v>
      </c>
      <c r="B2461" s="1" t="s">
        <v>3306</v>
      </c>
      <c r="C2461" s="1" t="s">
        <v>32</v>
      </c>
      <c r="D2461" s="1">
        <v>120.0</v>
      </c>
      <c r="E2461" s="1" t="s">
        <v>38</v>
      </c>
      <c r="F2461" s="5">
        <v>44927.0</v>
      </c>
      <c r="G2461" s="1">
        <v>0.0</v>
      </c>
    </row>
    <row r="2462">
      <c r="A2462" s="1">
        <v>2461.0</v>
      </c>
      <c r="B2462" s="1" t="s">
        <v>3307</v>
      </c>
      <c r="C2462" s="1" t="s">
        <v>49</v>
      </c>
      <c r="D2462" s="1">
        <v>80.0</v>
      </c>
      <c r="E2462" s="1" t="s">
        <v>38</v>
      </c>
      <c r="F2462" s="5">
        <v>44927.0</v>
      </c>
      <c r="G2462" s="1">
        <v>5.0</v>
      </c>
    </row>
    <row r="2463">
      <c r="A2463" s="1">
        <v>2462.0</v>
      </c>
      <c r="B2463" s="1" t="s">
        <v>3308</v>
      </c>
      <c r="C2463" s="1" t="s">
        <v>32</v>
      </c>
      <c r="D2463" s="1">
        <v>120.0</v>
      </c>
      <c r="E2463" s="1" t="s">
        <v>38</v>
      </c>
      <c r="F2463" s="5">
        <v>44927.0</v>
      </c>
      <c r="G2463" s="1">
        <v>10.0</v>
      </c>
    </row>
    <row r="2464">
      <c r="A2464" s="1">
        <v>2463.0</v>
      </c>
      <c r="B2464" s="1" t="s">
        <v>3309</v>
      </c>
      <c r="C2464" s="1" t="s">
        <v>32</v>
      </c>
      <c r="D2464" s="1">
        <v>120.0</v>
      </c>
      <c r="E2464" s="1" t="s">
        <v>45</v>
      </c>
      <c r="F2464" s="5">
        <v>44927.0</v>
      </c>
      <c r="G2464" s="1">
        <v>20.0</v>
      </c>
    </row>
    <row r="2465">
      <c r="A2465" s="1">
        <v>2464.0</v>
      </c>
      <c r="B2465" s="1" t="s">
        <v>3310</v>
      </c>
      <c r="C2465" s="1" t="s">
        <v>49</v>
      </c>
      <c r="D2465" s="1">
        <v>80.0</v>
      </c>
      <c r="E2465" s="1" t="s">
        <v>38</v>
      </c>
      <c r="F2465" s="5">
        <v>44927.0</v>
      </c>
      <c r="G2465" s="1">
        <v>0.0</v>
      </c>
    </row>
    <row r="2466">
      <c r="A2466" s="1">
        <v>2465.0</v>
      </c>
      <c r="B2466" s="1" t="s">
        <v>3311</v>
      </c>
      <c r="C2466" s="1" t="s">
        <v>49</v>
      </c>
      <c r="D2466" s="1">
        <v>80.0</v>
      </c>
      <c r="E2466" s="1" t="s">
        <v>38</v>
      </c>
      <c r="F2466" s="5">
        <v>44927.0</v>
      </c>
      <c r="G2466" s="1">
        <v>5.0</v>
      </c>
    </row>
    <row r="2467">
      <c r="A2467" s="1">
        <v>2466.0</v>
      </c>
      <c r="B2467" s="1" t="s">
        <v>3312</v>
      </c>
      <c r="C2467" s="1" t="s">
        <v>32</v>
      </c>
      <c r="D2467" s="1">
        <v>120.0</v>
      </c>
      <c r="E2467" s="1" t="s">
        <v>38</v>
      </c>
      <c r="F2467" s="5">
        <v>44927.0</v>
      </c>
      <c r="G2467" s="1">
        <v>10.0</v>
      </c>
    </row>
    <row r="2468">
      <c r="A2468" s="1">
        <v>2467.0</v>
      </c>
      <c r="B2468" s="1" t="s">
        <v>3315</v>
      </c>
      <c r="C2468" s="1" t="s">
        <v>32</v>
      </c>
      <c r="D2468" s="1">
        <v>120.0</v>
      </c>
      <c r="E2468" s="1" t="s">
        <v>38</v>
      </c>
      <c r="F2468" s="5">
        <v>44927.0</v>
      </c>
      <c r="G2468" s="1">
        <v>20.0</v>
      </c>
    </row>
    <row r="2469">
      <c r="A2469" s="1">
        <v>2468.0</v>
      </c>
      <c r="B2469" s="1" t="s">
        <v>3316</v>
      </c>
      <c r="C2469" s="1" t="s">
        <v>32</v>
      </c>
      <c r="D2469" s="1">
        <v>120.0</v>
      </c>
      <c r="E2469" s="1" t="s">
        <v>33</v>
      </c>
      <c r="F2469" s="5">
        <v>44927.0</v>
      </c>
      <c r="G2469" s="1">
        <v>0.0</v>
      </c>
    </row>
    <row r="2470">
      <c r="A2470" s="1">
        <v>2469.0</v>
      </c>
      <c r="B2470" s="1" t="s">
        <v>3317</v>
      </c>
      <c r="C2470" s="1" t="s">
        <v>32</v>
      </c>
      <c r="D2470" s="1">
        <v>120.0</v>
      </c>
      <c r="E2470" s="1" t="s">
        <v>38</v>
      </c>
      <c r="F2470" s="5">
        <v>44927.0</v>
      </c>
      <c r="G2470" s="1">
        <v>5.0</v>
      </c>
    </row>
    <row r="2471">
      <c r="A2471" s="1">
        <v>2470.0</v>
      </c>
      <c r="B2471" s="1" t="s">
        <v>3318</v>
      </c>
      <c r="C2471" s="1" t="s">
        <v>40</v>
      </c>
      <c r="D2471" s="1">
        <v>50.0</v>
      </c>
      <c r="E2471" s="1" t="s">
        <v>38</v>
      </c>
      <c r="F2471" s="5">
        <v>44927.0</v>
      </c>
      <c r="G2471" s="1">
        <v>10.0</v>
      </c>
    </row>
    <row r="2472">
      <c r="A2472" s="1">
        <v>2471.0</v>
      </c>
      <c r="B2472" s="1" t="s">
        <v>3319</v>
      </c>
      <c r="C2472" s="1" t="s">
        <v>40</v>
      </c>
      <c r="D2472" s="1">
        <v>50.0</v>
      </c>
      <c r="E2472" s="1" t="s">
        <v>33</v>
      </c>
      <c r="F2472" s="5">
        <v>44927.0</v>
      </c>
      <c r="G2472" s="1">
        <v>20.0</v>
      </c>
    </row>
    <row r="2473">
      <c r="A2473" s="1">
        <v>2472.0</v>
      </c>
      <c r="B2473" s="1" t="s">
        <v>3320</v>
      </c>
      <c r="C2473" s="1" t="s">
        <v>32</v>
      </c>
      <c r="D2473" s="1">
        <v>120.0</v>
      </c>
      <c r="E2473" s="1" t="s">
        <v>38</v>
      </c>
      <c r="F2473" s="5">
        <v>44927.0</v>
      </c>
      <c r="G2473" s="1">
        <v>0.0</v>
      </c>
    </row>
    <row r="2474">
      <c r="A2474" s="1">
        <v>2473.0</v>
      </c>
      <c r="B2474" s="1" t="s">
        <v>3321</v>
      </c>
      <c r="C2474" s="1" t="s">
        <v>32</v>
      </c>
      <c r="D2474" s="1">
        <v>120.0</v>
      </c>
      <c r="E2474" s="1" t="s">
        <v>45</v>
      </c>
      <c r="F2474" s="5">
        <v>44927.0</v>
      </c>
      <c r="G2474" s="1">
        <v>5.0</v>
      </c>
    </row>
    <row r="2475">
      <c r="A2475" s="1">
        <v>2474.0</v>
      </c>
      <c r="B2475" s="1" t="s">
        <v>3322</v>
      </c>
      <c r="C2475" s="1" t="s">
        <v>32</v>
      </c>
      <c r="D2475" s="1">
        <v>120.0</v>
      </c>
      <c r="E2475" s="1" t="s">
        <v>38</v>
      </c>
      <c r="F2475" s="5">
        <v>44927.0</v>
      </c>
      <c r="G2475" s="1">
        <v>10.0</v>
      </c>
    </row>
    <row r="2476">
      <c r="A2476" s="1">
        <v>2475.0</v>
      </c>
      <c r="B2476" s="1" t="s">
        <v>3323</v>
      </c>
      <c r="C2476" s="1" t="s">
        <v>49</v>
      </c>
      <c r="D2476" s="1">
        <v>80.0</v>
      </c>
      <c r="E2476" s="1" t="s">
        <v>38</v>
      </c>
      <c r="F2476" s="5">
        <v>44927.0</v>
      </c>
      <c r="G2476" s="1">
        <v>20.0</v>
      </c>
    </row>
    <row r="2477">
      <c r="A2477" s="1">
        <v>2476.0</v>
      </c>
      <c r="B2477" s="1" t="s">
        <v>3324</v>
      </c>
      <c r="C2477" s="1" t="s">
        <v>32</v>
      </c>
      <c r="D2477" s="1">
        <v>120.0</v>
      </c>
      <c r="E2477" s="1" t="s">
        <v>38</v>
      </c>
      <c r="F2477" s="5">
        <v>44927.0</v>
      </c>
      <c r="G2477" s="1">
        <v>0.0</v>
      </c>
    </row>
    <row r="2478">
      <c r="A2478" s="1">
        <v>2477.0</v>
      </c>
      <c r="B2478" s="1" t="s">
        <v>3325</v>
      </c>
      <c r="C2478" s="1" t="s">
        <v>37</v>
      </c>
      <c r="D2478" s="1">
        <v>250.0</v>
      </c>
      <c r="E2478" s="1" t="s">
        <v>38</v>
      </c>
      <c r="F2478" s="5">
        <v>44927.0</v>
      </c>
      <c r="G2478" s="1">
        <v>5.0</v>
      </c>
    </row>
    <row r="2479">
      <c r="A2479" s="1">
        <v>2478.0</v>
      </c>
      <c r="B2479" s="1" t="s">
        <v>3329</v>
      </c>
      <c r="C2479" s="1" t="s">
        <v>32</v>
      </c>
      <c r="D2479" s="1">
        <v>120.0</v>
      </c>
      <c r="E2479" s="1" t="s">
        <v>38</v>
      </c>
      <c r="F2479" s="5">
        <v>44927.0</v>
      </c>
      <c r="G2479" s="1">
        <v>10.0</v>
      </c>
    </row>
    <row r="2480">
      <c r="A2480" s="1">
        <v>2479.0</v>
      </c>
      <c r="B2480" s="1" t="s">
        <v>3330</v>
      </c>
      <c r="C2480" s="1" t="s">
        <v>49</v>
      </c>
      <c r="D2480" s="1">
        <v>80.0</v>
      </c>
      <c r="E2480" s="1" t="s">
        <v>38</v>
      </c>
      <c r="F2480" s="5">
        <v>44927.0</v>
      </c>
      <c r="G2480" s="1">
        <v>20.0</v>
      </c>
    </row>
    <row r="2481">
      <c r="A2481" s="1">
        <v>2480.0</v>
      </c>
      <c r="B2481" s="1" t="s">
        <v>3331</v>
      </c>
      <c r="C2481" s="1" t="s">
        <v>49</v>
      </c>
      <c r="D2481" s="1">
        <v>80.0</v>
      </c>
      <c r="E2481" s="1" t="s">
        <v>38</v>
      </c>
      <c r="F2481" s="5">
        <v>44927.0</v>
      </c>
      <c r="G2481" s="1">
        <v>0.0</v>
      </c>
    </row>
    <row r="2482">
      <c r="A2482" s="1">
        <v>2481.0</v>
      </c>
      <c r="B2482" s="1" t="s">
        <v>3332</v>
      </c>
      <c r="C2482" s="1" t="s">
        <v>32</v>
      </c>
      <c r="D2482" s="1">
        <v>120.0</v>
      </c>
      <c r="E2482" s="1" t="s">
        <v>38</v>
      </c>
      <c r="F2482" s="5">
        <v>44927.0</v>
      </c>
      <c r="G2482" s="1">
        <v>5.0</v>
      </c>
    </row>
    <row r="2483">
      <c r="A2483" s="1">
        <v>2482.0</v>
      </c>
      <c r="B2483" s="1" t="s">
        <v>3333</v>
      </c>
      <c r="C2483" s="1" t="s">
        <v>49</v>
      </c>
      <c r="D2483" s="1">
        <v>80.0</v>
      </c>
      <c r="E2483" s="1" t="s">
        <v>38</v>
      </c>
      <c r="F2483" s="5">
        <v>44927.0</v>
      </c>
      <c r="G2483" s="1">
        <v>10.0</v>
      </c>
    </row>
    <row r="2484">
      <c r="A2484" s="1">
        <v>2483.0</v>
      </c>
      <c r="B2484" s="1" t="s">
        <v>3334</v>
      </c>
      <c r="C2484" s="1" t="s">
        <v>32</v>
      </c>
      <c r="D2484" s="1">
        <v>120.0</v>
      </c>
      <c r="E2484" s="1" t="s">
        <v>38</v>
      </c>
      <c r="F2484" s="5">
        <v>44927.0</v>
      </c>
      <c r="G2484" s="1">
        <v>20.0</v>
      </c>
    </row>
    <row r="2485">
      <c r="A2485" s="1">
        <v>2484.0</v>
      </c>
      <c r="B2485" s="1" t="s">
        <v>3335</v>
      </c>
      <c r="C2485" s="1" t="s">
        <v>32</v>
      </c>
      <c r="D2485" s="1">
        <v>120.0</v>
      </c>
      <c r="E2485" s="1" t="s">
        <v>38</v>
      </c>
      <c r="F2485" s="5">
        <v>44927.0</v>
      </c>
      <c r="G2485" s="1">
        <v>0.0</v>
      </c>
    </row>
    <row r="2486">
      <c r="A2486" s="1">
        <v>2485.0</v>
      </c>
      <c r="B2486" s="1" t="s">
        <v>3336</v>
      </c>
      <c r="C2486" s="1" t="s">
        <v>32</v>
      </c>
      <c r="D2486" s="1">
        <v>120.0</v>
      </c>
      <c r="E2486" s="1" t="s">
        <v>38</v>
      </c>
      <c r="F2486" s="5">
        <v>44927.0</v>
      </c>
      <c r="G2486" s="1">
        <v>5.0</v>
      </c>
    </row>
    <row r="2487">
      <c r="A2487" s="1">
        <v>2486.0</v>
      </c>
      <c r="B2487" s="1" t="s">
        <v>3337</v>
      </c>
      <c r="C2487" s="1" t="s">
        <v>49</v>
      </c>
      <c r="D2487" s="1">
        <v>80.0</v>
      </c>
      <c r="E2487" s="1" t="s">
        <v>38</v>
      </c>
      <c r="F2487" s="5">
        <v>44927.0</v>
      </c>
      <c r="G2487" s="1">
        <v>10.0</v>
      </c>
    </row>
    <row r="2488">
      <c r="A2488" s="1">
        <v>2487.0</v>
      </c>
      <c r="B2488" s="1" t="s">
        <v>3338</v>
      </c>
      <c r="C2488" s="1" t="s">
        <v>40</v>
      </c>
      <c r="D2488" s="1">
        <v>50.0</v>
      </c>
      <c r="E2488" s="1" t="s">
        <v>38</v>
      </c>
      <c r="F2488" s="5">
        <v>44927.0</v>
      </c>
      <c r="G2488" s="1">
        <v>20.0</v>
      </c>
    </row>
    <row r="2489">
      <c r="A2489" s="1">
        <v>2488.0</v>
      </c>
      <c r="B2489" s="1" t="s">
        <v>3339</v>
      </c>
      <c r="C2489" s="1" t="s">
        <v>32</v>
      </c>
      <c r="D2489" s="1">
        <v>120.0</v>
      </c>
      <c r="E2489" s="1" t="s">
        <v>38</v>
      </c>
      <c r="F2489" s="5">
        <v>44927.0</v>
      </c>
      <c r="G2489" s="1">
        <v>0.0</v>
      </c>
    </row>
    <row r="2490">
      <c r="A2490" s="1">
        <v>2489.0</v>
      </c>
      <c r="B2490" s="1" t="s">
        <v>3342</v>
      </c>
      <c r="C2490" s="1" t="s">
        <v>32</v>
      </c>
      <c r="D2490" s="1">
        <v>120.0</v>
      </c>
      <c r="E2490" s="1" t="s">
        <v>38</v>
      </c>
      <c r="F2490" s="5">
        <v>44927.0</v>
      </c>
      <c r="G2490" s="1">
        <v>5.0</v>
      </c>
    </row>
    <row r="2491">
      <c r="A2491" s="1">
        <v>2490.0</v>
      </c>
      <c r="B2491" s="1" t="s">
        <v>3343</v>
      </c>
      <c r="C2491" s="1" t="s">
        <v>32</v>
      </c>
      <c r="D2491" s="1">
        <v>120.0</v>
      </c>
      <c r="E2491" s="1" t="s">
        <v>33</v>
      </c>
      <c r="F2491" s="5">
        <v>44927.0</v>
      </c>
      <c r="G2491" s="1">
        <v>10.0</v>
      </c>
    </row>
    <row r="2492">
      <c r="A2492" s="1">
        <v>2491.0</v>
      </c>
      <c r="B2492" s="1" t="s">
        <v>3344</v>
      </c>
      <c r="C2492" s="1" t="s">
        <v>32</v>
      </c>
      <c r="D2492" s="1">
        <v>120.0</v>
      </c>
      <c r="E2492" s="1" t="s">
        <v>38</v>
      </c>
      <c r="F2492" s="5">
        <v>44927.0</v>
      </c>
      <c r="G2492" s="1">
        <v>20.0</v>
      </c>
    </row>
    <row r="2493">
      <c r="A2493" s="1">
        <v>2492.0</v>
      </c>
      <c r="B2493" s="1" t="s">
        <v>3345</v>
      </c>
      <c r="C2493" s="1" t="s">
        <v>32</v>
      </c>
      <c r="D2493" s="1">
        <v>120.0</v>
      </c>
      <c r="E2493" s="1" t="s">
        <v>33</v>
      </c>
      <c r="F2493" s="5">
        <v>44927.0</v>
      </c>
      <c r="G2493" s="1">
        <v>0.0</v>
      </c>
    </row>
    <row r="2494">
      <c r="A2494" s="1">
        <v>2493.0</v>
      </c>
      <c r="B2494" s="1" t="s">
        <v>3346</v>
      </c>
      <c r="C2494" s="1" t="s">
        <v>37</v>
      </c>
      <c r="D2494" s="1">
        <v>250.0</v>
      </c>
      <c r="E2494" s="1" t="s">
        <v>38</v>
      </c>
      <c r="F2494" s="5">
        <v>44927.0</v>
      </c>
      <c r="G2494" s="1">
        <v>5.0</v>
      </c>
    </row>
    <row r="2495">
      <c r="A2495" s="1">
        <v>2494.0</v>
      </c>
      <c r="B2495" s="1" t="s">
        <v>3347</v>
      </c>
      <c r="C2495" s="1" t="s">
        <v>49</v>
      </c>
      <c r="D2495" s="1">
        <v>80.0</v>
      </c>
      <c r="E2495" s="1" t="s">
        <v>38</v>
      </c>
      <c r="F2495" s="5">
        <v>44927.0</v>
      </c>
      <c r="G2495" s="1">
        <v>10.0</v>
      </c>
    </row>
    <row r="2496">
      <c r="A2496" s="1">
        <v>2495.0</v>
      </c>
      <c r="B2496" s="1" t="s">
        <v>3348</v>
      </c>
      <c r="C2496" s="1" t="s">
        <v>32</v>
      </c>
      <c r="D2496" s="1">
        <v>120.0</v>
      </c>
      <c r="E2496" s="1" t="s">
        <v>45</v>
      </c>
      <c r="F2496" s="5">
        <v>44927.0</v>
      </c>
      <c r="G2496" s="1">
        <v>20.0</v>
      </c>
    </row>
    <row r="2497">
      <c r="A2497" s="1">
        <v>2496.0</v>
      </c>
      <c r="B2497" s="1" t="s">
        <v>3349</v>
      </c>
      <c r="C2497" s="1" t="s">
        <v>32</v>
      </c>
      <c r="D2497" s="1">
        <v>120.0</v>
      </c>
      <c r="E2497" s="1" t="s">
        <v>38</v>
      </c>
      <c r="F2497" s="5">
        <v>44927.0</v>
      </c>
      <c r="G2497" s="1">
        <v>0.0</v>
      </c>
    </row>
    <row r="2498">
      <c r="A2498" s="1">
        <v>2497.0</v>
      </c>
      <c r="B2498" s="1" t="s">
        <v>3350</v>
      </c>
      <c r="C2498" s="1" t="s">
        <v>32</v>
      </c>
      <c r="D2498" s="1">
        <v>120.0</v>
      </c>
      <c r="E2498" s="1" t="s">
        <v>38</v>
      </c>
      <c r="F2498" s="5">
        <v>44927.0</v>
      </c>
      <c r="G2498" s="1">
        <v>5.0</v>
      </c>
    </row>
    <row r="2499">
      <c r="A2499" s="1">
        <v>2498.0</v>
      </c>
      <c r="B2499" s="1" t="s">
        <v>3351</v>
      </c>
      <c r="C2499" s="1" t="s">
        <v>32</v>
      </c>
      <c r="D2499" s="1">
        <v>120.0</v>
      </c>
      <c r="E2499" s="1" t="s">
        <v>33</v>
      </c>
      <c r="F2499" s="5">
        <v>44927.0</v>
      </c>
      <c r="G2499" s="1">
        <v>10.0</v>
      </c>
    </row>
    <row r="2500">
      <c r="A2500" s="1">
        <v>2499.0</v>
      </c>
      <c r="B2500" s="1" t="s">
        <v>3354</v>
      </c>
      <c r="C2500" s="1" t="s">
        <v>49</v>
      </c>
      <c r="D2500" s="1">
        <v>80.0</v>
      </c>
      <c r="E2500" s="1" t="s">
        <v>38</v>
      </c>
      <c r="F2500" s="5">
        <v>44927.0</v>
      </c>
      <c r="G2500" s="1">
        <v>20.0</v>
      </c>
    </row>
    <row r="2501">
      <c r="A2501" s="1">
        <v>2500.0</v>
      </c>
      <c r="B2501" s="1" t="s">
        <v>3355</v>
      </c>
      <c r="C2501" s="1" t="s">
        <v>32</v>
      </c>
      <c r="D2501" s="1">
        <v>120.0</v>
      </c>
      <c r="E2501" s="1" t="s">
        <v>38</v>
      </c>
      <c r="F2501" s="5">
        <v>44927.0</v>
      </c>
      <c r="G2501" s="1">
        <v>0.0</v>
      </c>
    </row>
    <row r="2502">
      <c r="A2502" s="1">
        <v>2501.0</v>
      </c>
      <c r="B2502" s="1" t="s">
        <v>3356</v>
      </c>
      <c r="C2502" s="1" t="s">
        <v>32</v>
      </c>
      <c r="D2502" s="1">
        <v>120.0</v>
      </c>
      <c r="E2502" s="1" t="s">
        <v>38</v>
      </c>
      <c r="F2502" s="5">
        <v>44927.0</v>
      </c>
      <c r="G2502" s="1">
        <v>5.0</v>
      </c>
    </row>
    <row r="2503">
      <c r="A2503" s="1">
        <v>2502.0</v>
      </c>
      <c r="B2503" s="1" t="s">
        <v>3357</v>
      </c>
      <c r="C2503" s="1" t="s">
        <v>49</v>
      </c>
      <c r="D2503" s="1">
        <v>80.0</v>
      </c>
      <c r="E2503" s="1" t="s">
        <v>38</v>
      </c>
      <c r="F2503" s="5">
        <v>44927.0</v>
      </c>
      <c r="G2503" s="1">
        <v>10.0</v>
      </c>
    </row>
    <row r="2504">
      <c r="A2504" s="1">
        <v>2503.0</v>
      </c>
      <c r="B2504" s="1" t="s">
        <v>3358</v>
      </c>
      <c r="C2504" s="1" t="s">
        <v>32</v>
      </c>
      <c r="D2504" s="1">
        <v>120.0</v>
      </c>
      <c r="E2504" s="1" t="s">
        <v>45</v>
      </c>
      <c r="F2504" s="5">
        <v>44927.0</v>
      </c>
      <c r="G2504" s="1">
        <v>20.0</v>
      </c>
    </row>
    <row r="2505">
      <c r="A2505" s="1">
        <v>2504.0</v>
      </c>
      <c r="B2505" s="1" t="s">
        <v>3359</v>
      </c>
      <c r="C2505" s="1" t="s">
        <v>32</v>
      </c>
      <c r="D2505" s="1">
        <v>120.0</v>
      </c>
      <c r="E2505" s="1" t="s">
        <v>33</v>
      </c>
      <c r="F2505" s="5">
        <v>44927.0</v>
      </c>
      <c r="G2505" s="1">
        <v>0.0</v>
      </c>
    </row>
    <row r="2506">
      <c r="A2506" s="1">
        <v>2505.0</v>
      </c>
      <c r="B2506" s="1" t="s">
        <v>3360</v>
      </c>
      <c r="C2506" s="1" t="s">
        <v>40</v>
      </c>
      <c r="D2506" s="1">
        <v>50.0</v>
      </c>
      <c r="E2506" s="1" t="s">
        <v>38</v>
      </c>
      <c r="F2506" s="5">
        <v>44927.0</v>
      </c>
      <c r="G2506" s="1">
        <v>5.0</v>
      </c>
    </row>
    <row r="2507">
      <c r="A2507" s="1">
        <v>2506.0</v>
      </c>
      <c r="B2507" s="1" t="s">
        <v>3361</v>
      </c>
      <c r="C2507" s="1" t="s">
        <v>32</v>
      </c>
      <c r="D2507" s="1">
        <v>120.0</v>
      </c>
      <c r="E2507" s="1" t="s">
        <v>38</v>
      </c>
      <c r="F2507" s="5">
        <v>44927.0</v>
      </c>
      <c r="G2507" s="1">
        <v>10.0</v>
      </c>
    </row>
    <row r="2508">
      <c r="A2508" s="1">
        <v>2507.0</v>
      </c>
      <c r="B2508" s="1" t="s">
        <v>3362</v>
      </c>
      <c r="C2508" s="1" t="s">
        <v>32</v>
      </c>
      <c r="D2508" s="1">
        <v>120.0</v>
      </c>
      <c r="E2508" s="1" t="s">
        <v>38</v>
      </c>
      <c r="F2508" s="5">
        <v>44927.0</v>
      </c>
      <c r="G2508" s="1">
        <v>20.0</v>
      </c>
    </row>
    <row r="2509">
      <c r="A2509" s="1">
        <v>2508.0</v>
      </c>
      <c r="B2509" s="1" t="s">
        <v>3363</v>
      </c>
      <c r="C2509" s="1" t="s">
        <v>32</v>
      </c>
      <c r="D2509" s="1">
        <v>120.0</v>
      </c>
      <c r="E2509" s="1" t="s">
        <v>38</v>
      </c>
      <c r="F2509" s="5">
        <v>44927.0</v>
      </c>
      <c r="G2509" s="1">
        <v>0.0</v>
      </c>
    </row>
    <row r="2510">
      <c r="A2510" s="1">
        <v>2509.0</v>
      </c>
      <c r="B2510" s="1" t="s">
        <v>3364</v>
      </c>
      <c r="C2510" s="1" t="s">
        <v>32</v>
      </c>
      <c r="D2510" s="1">
        <v>120.0</v>
      </c>
      <c r="E2510" s="1" t="s">
        <v>38</v>
      </c>
      <c r="F2510" s="5">
        <v>44927.0</v>
      </c>
      <c r="G2510" s="1">
        <v>5.0</v>
      </c>
    </row>
    <row r="2511">
      <c r="A2511" s="1">
        <v>2510.0</v>
      </c>
      <c r="B2511" s="1" t="s">
        <v>3365</v>
      </c>
      <c r="C2511" s="1" t="s">
        <v>32</v>
      </c>
      <c r="D2511" s="1">
        <v>120.0</v>
      </c>
      <c r="E2511" s="1" t="s">
        <v>33</v>
      </c>
      <c r="F2511" s="5">
        <v>44927.0</v>
      </c>
      <c r="G2511" s="1">
        <v>10.0</v>
      </c>
    </row>
    <row r="2512">
      <c r="A2512" s="1">
        <v>2511.0</v>
      </c>
      <c r="B2512" s="1" t="s">
        <v>3366</v>
      </c>
      <c r="C2512" s="1" t="s">
        <v>32</v>
      </c>
      <c r="D2512" s="1">
        <v>120.0</v>
      </c>
      <c r="E2512" s="1" t="s">
        <v>33</v>
      </c>
      <c r="F2512" s="5">
        <v>44927.0</v>
      </c>
      <c r="G2512" s="1">
        <v>20.0</v>
      </c>
    </row>
    <row r="2513">
      <c r="A2513" s="1">
        <v>2512.0</v>
      </c>
      <c r="B2513" s="1" t="s">
        <v>3369</v>
      </c>
      <c r="C2513" s="1" t="s">
        <v>37</v>
      </c>
      <c r="D2513" s="1">
        <v>250.0</v>
      </c>
      <c r="E2513" s="1" t="s">
        <v>38</v>
      </c>
      <c r="F2513" s="5">
        <v>44927.0</v>
      </c>
      <c r="G2513" s="1">
        <v>0.0</v>
      </c>
    </row>
    <row r="2514">
      <c r="A2514" s="1">
        <v>2513.0</v>
      </c>
      <c r="B2514" s="1" t="s">
        <v>3370</v>
      </c>
      <c r="C2514" s="1" t="s">
        <v>32</v>
      </c>
      <c r="D2514" s="1">
        <v>120.0</v>
      </c>
      <c r="E2514" s="1" t="s">
        <v>38</v>
      </c>
      <c r="F2514" s="5">
        <v>44927.0</v>
      </c>
      <c r="G2514" s="1">
        <v>5.0</v>
      </c>
    </row>
    <row r="2515">
      <c r="A2515" s="1">
        <v>2514.0</v>
      </c>
      <c r="B2515" s="1" t="s">
        <v>3371</v>
      </c>
      <c r="C2515" s="1" t="s">
        <v>32</v>
      </c>
      <c r="D2515" s="1">
        <v>120.0</v>
      </c>
      <c r="E2515" s="1" t="s">
        <v>38</v>
      </c>
      <c r="F2515" s="5">
        <v>44927.0</v>
      </c>
      <c r="G2515" s="1">
        <v>10.0</v>
      </c>
    </row>
    <row r="2516">
      <c r="A2516" s="1">
        <v>2515.0</v>
      </c>
      <c r="B2516" s="1" t="s">
        <v>3372</v>
      </c>
      <c r="C2516" s="1" t="s">
        <v>37</v>
      </c>
      <c r="D2516" s="1">
        <v>250.0</v>
      </c>
      <c r="E2516" s="1" t="s">
        <v>38</v>
      </c>
      <c r="F2516" s="5">
        <v>44927.0</v>
      </c>
      <c r="G2516" s="1">
        <v>20.0</v>
      </c>
    </row>
    <row r="2517">
      <c r="A2517" s="1">
        <v>2516.0</v>
      </c>
      <c r="B2517" s="1" t="s">
        <v>3373</v>
      </c>
      <c r="C2517" s="1" t="s">
        <v>49</v>
      </c>
      <c r="D2517" s="1">
        <v>80.0</v>
      </c>
      <c r="E2517" s="1" t="s">
        <v>38</v>
      </c>
      <c r="F2517" s="5">
        <v>44927.0</v>
      </c>
      <c r="G2517" s="1">
        <v>0.0</v>
      </c>
    </row>
    <row r="2518">
      <c r="A2518" s="1">
        <v>2517.0</v>
      </c>
      <c r="B2518" s="1" t="s">
        <v>3374</v>
      </c>
      <c r="C2518" s="1" t="s">
        <v>49</v>
      </c>
      <c r="D2518" s="1">
        <v>80.0</v>
      </c>
      <c r="E2518" s="1" t="s">
        <v>38</v>
      </c>
      <c r="F2518" s="5">
        <v>44927.0</v>
      </c>
      <c r="G2518" s="1">
        <v>5.0</v>
      </c>
    </row>
    <row r="2519">
      <c r="A2519" s="1">
        <v>2518.0</v>
      </c>
      <c r="B2519" s="1" t="s">
        <v>3375</v>
      </c>
      <c r="C2519" s="1" t="s">
        <v>32</v>
      </c>
      <c r="D2519" s="1">
        <v>120.0</v>
      </c>
      <c r="E2519" s="1" t="s">
        <v>38</v>
      </c>
      <c r="F2519" s="5">
        <v>44927.0</v>
      </c>
      <c r="G2519" s="1">
        <v>10.0</v>
      </c>
    </row>
    <row r="2520">
      <c r="A2520" s="1">
        <v>2519.0</v>
      </c>
      <c r="B2520" s="1" t="s">
        <v>3376</v>
      </c>
      <c r="C2520" s="1" t="s">
        <v>40</v>
      </c>
      <c r="D2520" s="1">
        <v>50.0</v>
      </c>
      <c r="E2520" s="1" t="s">
        <v>38</v>
      </c>
      <c r="F2520" s="5">
        <v>44927.0</v>
      </c>
      <c r="G2520" s="1">
        <v>20.0</v>
      </c>
    </row>
    <row r="2521">
      <c r="A2521" s="1">
        <v>2520.0</v>
      </c>
      <c r="B2521" s="1" t="s">
        <v>3377</v>
      </c>
      <c r="C2521" s="1" t="s">
        <v>37</v>
      </c>
      <c r="D2521" s="1">
        <v>250.0</v>
      </c>
      <c r="E2521" s="1" t="s">
        <v>38</v>
      </c>
      <c r="F2521" s="5">
        <v>44927.0</v>
      </c>
      <c r="G2521" s="1">
        <v>0.0</v>
      </c>
    </row>
    <row r="2522">
      <c r="A2522" s="1">
        <v>2521.0</v>
      </c>
      <c r="B2522" s="1" t="s">
        <v>3380</v>
      </c>
      <c r="C2522" s="1" t="s">
        <v>37</v>
      </c>
      <c r="D2522" s="1">
        <v>250.0</v>
      </c>
      <c r="E2522" s="1" t="s">
        <v>38</v>
      </c>
      <c r="F2522" s="5">
        <v>44927.0</v>
      </c>
      <c r="G2522" s="1">
        <v>5.0</v>
      </c>
    </row>
    <row r="2523">
      <c r="A2523" s="1">
        <v>2522.0</v>
      </c>
      <c r="B2523" s="1" t="s">
        <v>3381</v>
      </c>
      <c r="C2523" s="1" t="s">
        <v>32</v>
      </c>
      <c r="D2523" s="1">
        <v>120.0</v>
      </c>
      <c r="E2523" s="1" t="s">
        <v>33</v>
      </c>
      <c r="F2523" s="5">
        <v>44927.0</v>
      </c>
      <c r="G2523" s="1">
        <v>10.0</v>
      </c>
    </row>
    <row r="2524">
      <c r="A2524" s="1">
        <v>2523.0</v>
      </c>
      <c r="B2524" s="1" t="s">
        <v>3382</v>
      </c>
      <c r="C2524" s="1" t="s">
        <v>32</v>
      </c>
      <c r="D2524" s="1">
        <v>120.0</v>
      </c>
      <c r="E2524" s="1" t="s">
        <v>45</v>
      </c>
      <c r="F2524" s="5">
        <v>44927.0</v>
      </c>
      <c r="G2524" s="1">
        <v>20.0</v>
      </c>
    </row>
    <row r="2525">
      <c r="A2525" s="1">
        <v>2524.0</v>
      </c>
      <c r="B2525" s="1" t="s">
        <v>3383</v>
      </c>
      <c r="C2525" s="1" t="s">
        <v>40</v>
      </c>
      <c r="D2525" s="1">
        <v>50.0</v>
      </c>
      <c r="E2525" s="1" t="s">
        <v>38</v>
      </c>
      <c r="F2525" s="5">
        <v>44927.0</v>
      </c>
      <c r="G2525" s="1">
        <v>0.0</v>
      </c>
    </row>
    <row r="2526">
      <c r="A2526" s="1">
        <v>2525.0</v>
      </c>
      <c r="B2526" s="1" t="s">
        <v>3384</v>
      </c>
      <c r="C2526" s="1" t="s">
        <v>32</v>
      </c>
      <c r="D2526" s="1">
        <v>120.0</v>
      </c>
      <c r="E2526" s="1" t="s">
        <v>38</v>
      </c>
      <c r="F2526" s="5">
        <v>44927.0</v>
      </c>
      <c r="G2526" s="1">
        <v>5.0</v>
      </c>
    </row>
    <row r="2527">
      <c r="A2527" s="1">
        <v>2526.0</v>
      </c>
      <c r="B2527" s="1" t="s">
        <v>3385</v>
      </c>
      <c r="C2527" s="1" t="s">
        <v>37</v>
      </c>
      <c r="D2527" s="1">
        <v>250.0</v>
      </c>
      <c r="E2527" s="1" t="s">
        <v>38</v>
      </c>
      <c r="F2527" s="5">
        <v>44927.0</v>
      </c>
      <c r="G2527" s="1">
        <v>10.0</v>
      </c>
    </row>
    <row r="2528">
      <c r="A2528" s="1">
        <v>2527.0</v>
      </c>
      <c r="B2528" s="1" t="s">
        <v>3386</v>
      </c>
      <c r="C2528" s="1" t="s">
        <v>32</v>
      </c>
      <c r="D2528" s="1">
        <v>120.0</v>
      </c>
      <c r="E2528" s="1" t="s">
        <v>33</v>
      </c>
      <c r="F2528" s="5">
        <v>44927.0</v>
      </c>
      <c r="G2528" s="1">
        <v>20.0</v>
      </c>
    </row>
    <row r="2529">
      <c r="A2529" s="1">
        <v>2528.0</v>
      </c>
      <c r="B2529" s="1" t="s">
        <v>3387</v>
      </c>
      <c r="C2529" s="1" t="s">
        <v>49</v>
      </c>
      <c r="D2529" s="1">
        <v>80.0</v>
      </c>
      <c r="E2529" s="1" t="s">
        <v>38</v>
      </c>
      <c r="F2529" s="5">
        <v>44927.0</v>
      </c>
      <c r="G2529" s="1">
        <v>0.0</v>
      </c>
    </row>
    <row r="2530">
      <c r="A2530" s="1">
        <v>2529.0</v>
      </c>
      <c r="B2530" s="1" t="s">
        <v>3388</v>
      </c>
      <c r="C2530" s="1" t="s">
        <v>32</v>
      </c>
      <c r="D2530" s="1">
        <v>120.0</v>
      </c>
      <c r="E2530" s="1" t="s">
        <v>38</v>
      </c>
      <c r="F2530" s="5">
        <v>44927.0</v>
      </c>
      <c r="G2530" s="1">
        <v>5.0</v>
      </c>
    </row>
    <row r="2531">
      <c r="A2531" s="1">
        <v>2530.0</v>
      </c>
      <c r="B2531" s="1" t="s">
        <v>3391</v>
      </c>
      <c r="C2531" s="1" t="s">
        <v>32</v>
      </c>
      <c r="D2531" s="1">
        <v>120.0</v>
      </c>
      <c r="E2531" s="1" t="s">
        <v>38</v>
      </c>
      <c r="F2531" s="5">
        <v>44927.0</v>
      </c>
      <c r="G2531" s="1">
        <v>10.0</v>
      </c>
    </row>
    <row r="2532">
      <c r="A2532" s="1">
        <v>2531.0</v>
      </c>
      <c r="B2532" s="1" t="s">
        <v>3392</v>
      </c>
      <c r="C2532" s="1" t="s">
        <v>49</v>
      </c>
      <c r="D2532" s="1">
        <v>80.0</v>
      </c>
      <c r="E2532" s="1" t="s">
        <v>38</v>
      </c>
      <c r="F2532" s="5">
        <v>44927.0</v>
      </c>
      <c r="G2532" s="1">
        <v>20.0</v>
      </c>
    </row>
    <row r="2533">
      <c r="A2533" s="1">
        <v>2532.0</v>
      </c>
      <c r="B2533" s="1" t="s">
        <v>3393</v>
      </c>
      <c r="C2533" s="1" t="s">
        <v>32</v>
      </c>
      <c r="D2533" s="1">
        <v>120.0</v>
      </c>
      <c r="E2533" s="1" t="s">
        <v>38</v>
      </c>
      <c r="F2533" s="5">
        <v>44927.0</v>
      </c>
      <c r="G2533" s="1">
        <v>0.0</v>
      </c>
    </row>
    <row r="2534">
      <c r="A2534" s="1">
        <v>2533.0</v>
      </c>
      <c r="B2534" s="1" t="s">
        <v>3394</v>
      </c>
      <c r="C2534" s="1" t="s">
        <v>32</v>
      </c>
      <c r="D2534" s="1">
        <v>120.0</v>
      </c>
      <c r="E2534" s="1" t="s">
        <v>38</v>
      </c>
      <c r="F2534" s="5">
        <v>44927.0</v>
      </c>
      <c r="G2534" s="1">
        <v>5.0</v>
      </c>
    </row>
    <row r="2535">
      <c r="A2535" s="1">
        <v>2534.0</v>
      </c>
      <c r="B2535" s="1" t="s">
        <v>3395</v>
      </c>
      <c r="C2535" s="1" t="s">
        <v>32</v>
      </c>
      <c r="D2535" s="1">
        <v>120.0</v>
      </c>
      <c r="E2535" s="1" t="s">
        <v>45</v>
      </c>
      <c r="F2535" s="5">
        <v>44927.0</v>
      </c>
      <c r="G2535" s="1">
        <v>10.0</v>
      </c>
    </row>
    <row r="2536">
      <c r="A2536" s="1">
        <v>2535.0</v>
      </c>
      <c r="B2536" s="1" t="s">
        <v>3398</v>
      </c>
      <c r="C2536" s="1" t="s">
        <v>32</v>
      </c>
      <c r="D2536" s="1">
        <v>120.0</v>
      </c>
      <c r="E2536" s="1" t="s">
        <v>45</v>
      </c>
      <c r="F2536" s="5">
        <v>44927.0</v>
      </c>
      <c r="G2536" s="1">
        <v>20.0</v>
      </c>
    </row>
    <row r="2537">
      <c r="A2537" s="1">
        <v>2536.0</v>
      </c>
      <c r="B2537" s="1" t="s">
        <v>3399</v>
      </c>
      <c r="C2537" s="1" t="s">
        <v>49</v>
      </c>
      <c r="D2537" s="1">
        <v>80.0</v>
      </c>
      <c r="E2537" s="1" t="s">
        <v>38</v>
      </c>
      <c r="F2537" s="5">
        <v>44927.0</v>
      </c>
      <c r="G2537" s="1">
        <v>0.0</v>
      </c>
    </row>
    <row r="2538">
      <c r="A2538" s="1">
        <v>2537.0</v>
      </c>
      <c r="B2538" s="1" t="s">
        <v>3400</v>
      </c>
      <c r="C2538" s="1" t="s">
        <v>37</v>
      </c>
      <c r="D2538" s="1">
        <v>250.0</v>
      </c>
      <c r="E2538" s="1" t="s">
        <v>38</v>
      </c>
      <c r="F2538" s="5">
        <v>44927.0</v>
      </c>
      <c r="G2538" s="1">
        <v>5.0</v>
      </c>
    </row>
    <row r="2539">
      <c r="A2539" s="1">
        <v>2538.0</v>
      </c>
      <c r="B2539" s="1" t="s">
        <v>3403</v>
      </c>
      <c r="C2539" s="1" t="s">
        <v>32</v>
      </c>
      <c r="D2539" s="1">
        <v>120.0</v>
      </c>
      <c r="E2539" s="1" t="s">
        <v>38</v>
      </c>
      <c r="F2539" s="5">
        <v>44927.0</v>
      </c>
      <c r="G2539" s="1">
        <v>10.0</v>
      </c>
    </row>
    <row r="2540">
      <c r="A2540" s="1">
        <v>2539.0</v>
      </c>
      <c r="B2540" s="1" t="s">
        <v>3404</v>
      </c>
      <c r="C2540" s="1" t="s">
        <v>32</v>
      </c>
      <c r="D2540" s="1">
        <v>120.0</v>
      </c>
      <c r="E2540" s="1" t="s">
        <v>38</v>
      </c>
      <c r="F2540" s="5">
        <v>44927.0</v>
      </c>
      <c r="G2540" s="1">
        <v>20.0</v>
      </c>
    </row>
    <row r="2541">
      <c r="A2541" s="1">
        <v>2540.0</v>
      </c>
      <c r="B2541" s="1" t="s">
        <v>3405</v>
      </c>
      <c r="C2541" s="1" t="s">
        <v>32</v>
      </c>
      <c r="D2541" s="1">
        <v>120.0</v>
      </c>
      <c r="E2541" s="1" t="s">
        <v>33</v>
      </c>
      <c r="F2541" s="5">
        <v>44927.0</v>
      </c>
      <c r="G2541" s="1">
        <v>0.0</v>
      </c>
    </row>
    <row r="2542">
      <c r="A2542" s="1">
        <v>2541.0</v>
      </c>
      <c r="B2542" s="1" t="s">
        <v>3406</v>
      </c>
      <c r="C2542" s="1" t="s">
        <v>40</v>
      </c>
      <c r="D2542" s="1">
        <v>50.0</v>
      </c>
      <c r="E2542" s="1" t="s">
        <v>38</v>
      </c>
      <c r="F2542" s="5">
        <v>44927.0</v>
      </c>
      <c r="G2542" s="1">
        <v>5.0</v>
      </c>
    </row>
    <row r="2543">
      <c r="A2543" s="1">
        <v>2542.0</v>
      </c>
      <c r="B2543" s="1" t="s">
        <v>3407</v>
      </c>
      <c r="C2543" s="1" t="s">
        <v>32</v>
      </c>
      <c r="D2543" s="1">
        <v>120.0</v>
      </c>
      <c r="E2543" s="1" t="s">
        <v>38</v>
      </c>
      <c r="F2543" s="5">
        <v>44927.0</v>
      </c>
      <c r="G2543" s="1">
        <v>10.0</v>
      </c>
    </row>
    <row r="2544">
      <c r="A2544" s="1">
        <v>2543.0</v>
      </c>
      <c r="B2544" s="1" t="s">
        <v>3408</v>
      </c>
      <c r="C2544" s="1" t="s">
        <v>49</v>
      </c>
      <c r="D2544" s="1">
        <v>80.0</v>
      </c>
      <c r="E2544" s="1" t="s">
        <v>38</v>
      </c>
      <c r="F2544" s="5">
        <v>44927.0</v>
      </c>
      <c r="G2544" s="1">
        <v>20.0</v>
      </c>
    </row>
    <row r="2545">
      <c r="A2545" s="1">
        <v>2544.0</v>
      </c>
      <c r="B2545" s="1" t="s">
        <v>3409</v>
      </c>
      <c r="C2545" s="1" t="s">
        <v>49</v>
      </c>
      <c r="D2545" s="1">
        <v>80.0</v>
      </c>
      <c r="E2545" s="1" t="s">
        <v>38</v>
      </c>
      <c r="F2545" s="5">
        <v>44927.0</v>
      </c>
      <c r="G2545" s="1">
        <v>0.0</v>
      </c>
    </row>
    <row r="2546">
      <c r="A2546" s="1">
        <v>2545.0</v>
      </c>
      <c r="B2546" s="1" t="s">
        <v>3411</v>
      </c>
      <c r="C2546" s="1" t="s">
        <v>49</v>
      </c>
      <c r="D2546" s="1">
        <v>80.0</v>
      </c>
      <c r="E2546" s="1" t="s">
        <v>38</v>
      </c>
      <c r="F2546" s="5">
        <v>44927.0</v>
      </c>
      <c r="G2546" s="1">
        <v>5.0</v>
      </c>
    </row>
    <row r="2547">
      <c r="A2547" s="1">
        <v>2546.0</v>
      </c>
      <c r="B2547" s="1" t="s">
        <v>3413</v>
      </c>
      <c r="C2547" s="1" t="s">
        <v>32</v>
      </c>
      <c r="D2547" s="1">
        <v>120.0</v>
      </c>
      <c r="E2547" s="1" t="s">
        <v>38</v>
      </c>
      <c r="F2547" s="5">
        <v>44927.0</v>
      </c>
      <c r="G2547" s="1">
        <v>10.0</v>
      </c>
    </row>
    <row r="2548">
      <c r="A2548" s="1">
        <v>2547.0</v>
      </c>
      <c r="B2548" s="1" t="s">
        <v>3414</v>
      </c>
      <c r="C2548" s="1" t="s">
        <v>32</v>
      </c>
      <c r="D2548" s="1">
        <v>120.0</v>
      </c>
      <c r="E2548" s="1" t="s">
        <v>38</v>
      </c>
      <c r="F2548" s="5">
        <v>44927.0</v>
      </c>
      <c r="G2548" s="1">
        <v>20.0</v>
      </c>
    </row>
    <row r="2549">
      <c r="A2549" s="1">
        <v>2548.0</v>
      </c>
      <c r="B2549" s="1" t="s">
        <v>3415</v>
      </c>
      <c r="C2549" s="1" t="s">
        <v>32</v>
      </c>
      <c r="D2549" s="1">
        <v>120.0</v>
      </c>
      <c r="E2549" s="1" t="s">
        <v>38</v>
      </c>
      <c r="F2549" s="5">
        <v>44927.0</v>
      </c>
      <c r="G2549" s="1">
        <v>0.0</v>
      </c>
    </row>
    <row r="2550">
      <c r="A2550" s="1">
        <v>2549.0</v>
      </c>
      <c r="B2550" s="1" t="s">
        <v>3416</v>
      </c>
      <c r="C2550" s="1" t="s">
        <v>49</v>
      </c>
      <c r="D2550" s="1">
        <v>80.0</v>
      </c>
      <c r="E2550" s="1" t="s">
        <v>38</v>
      </c>
      <c r="F2550" s="5">
        <v>44927.0</v>
      </c>
      <c r="G2550" s="1">
        <v>5.0</v>
      </c>
    </row>
    <row r="2551">
      <c r="A2551" s="1">
        <v>2550.0</v>
      </c>
      <c r="B2551" s="1" t="s">
        <v>3417</v>
      </c>
      <c r="C2551" s="1" t="s">
        <v>37</v>
      </c>
      <c r="D2551" s="1">
        <v>250.0</v>
      </c>
      <c r="E2551" s="1" t="s">
        <v>45</v>
      </c>
      <c r="F2551" s="5">
        <v>44927.0</v>
      </c>
      <c r="G2551" s="1">
        <v>10.0</v>
      </c>
    </row>
    <row r="2552">
      <c r="A2552" s="1">
        <v>2551.0</v>
      </c>
      <c r="B2552" s="1" t="s">
        <v>3418</v>
      </c>
      <c r="C2552" s="1" t="s">
        <v>32</v>
      </c>
      <c r="D2552" s="1">
        <v>120.0</v>
      </c>
      <c r="E2552" s="1" t="s">
        <v>38</v>
      </c>
      <c r="F2552" s="5">
        <v>44927.0</v>
      </c>
      <c r="G2552" s="1">
        <v>20.0</v>
      </c>
    </row>
    <row r="2553">
      <c r="A2553" s="1">
        <v>2552.0</v>
      </c>
      <c r="B2553" s="1" t="s">
        <v>3422</v>
      </c>
      <c r="C2553" s="1" t="s">
        <v>40</v>
      </c>
      <c r="D2553" s="1">
        <v>50.0</v>
      </c>
      <c r="E2553" s="1" t="s">
        <v>33</v>
      </c>
      <c r="F2553" s="5">
        <v>44927.0</v>
      </c>
      <c r="G2553" s="1">
        <v>0.0</v>
      </c>
    </row>
    <row r="2554">
      <c r="A2554" s="1">
        <v>2553.0</v>
      </c>
      <c r="B2554" s="1" t="s">
        <v>3423</v>
      </c>
      <c r="C2554" s="1" t="s">
        <v>37</v>
      </c>
      <c r="D2554" s="1">
        <v>250.0</v>
      </c>
      <c r="E2554" s="1" t="s">
        <v>38</v>
      </c>
      <c r="F2554" s="5">
        <v>44927.0</v>
      </c>
      <c r="G2554" s="1">
        <v>5.0</v>
      </c>
    </row>
    <row r="2555">
      <c r="A2555" s="1">
        <v>2554.0</v>
      </c>
      <c r="B2555" s="1" t="s">
        <v>3424</v>
      </c>
      <c r="C2555" s="1" t="s">
        <v>32</v>
      </c>
      <c r="D2555" s="1">
        <v>120.0</v>
      </c>
      <c r="E2555" s="1" t="s">
        <v>38</v>
      </c>
      <c r="F2555" s="5">
        <v>44927.0</v>
      </c>
      <c r="G2555" s="1">
        <v>10.0</v>
      </c>
    </row>
    <row r="2556">
      <c r="A2556" s="1">
        <v>2555.0</v>
      </c>
      <c r="B2556" s="1" t="s">
        <v>3425</v>
      </c>
      <c r="C2556" s="1" t="s">
        <v>32</v>
      </c>
      <c r="D2556" s="1">
        <v>120.0</v>
      </c>
      <c r="E2556" s="1" t="s">
        <v>38</v>
      </c>
      <c r="F2556" s="5">
        <v>44927.0</v>
      </c>
      <c r="G2556" s="1">
        <v>20.0</v>
      </c>
    </row>
    <row r="2557">
      <c r="A2557" s="1">
        <v>2556.0</v>
      </c>
      <c r="B2557" s="1" t="s">
        <v>3426</v>
      </c>
      <c r="C2557" s="1" t="s">
        <v>49</v>
      </c>
      <c r="D2557" s="1">
        <v>80.0</v>
      </c>
      <c r="E2557" s="1" t="s">
        <v>38</v>
      </c>
      <c r="F2557" s="5">
        <v>44927.0</v>
      </c>
      <c r="G2557" s="1">
        <v>0.0</v>
      </c>
    </row>
    <row r="2558">
      <c r="A2558" s="1">
        <v>2557.0</v>
      </c>
      <c r="B2558" s="1" t="s">
        <v>3427</v>
      </c>
      <c r="C2558" s="1" t="s">
        <v>49</v>
      </c>
      <c r="D2558" s="1">
        <v>80.0</v>
      </c>
      <c r="E2558" s="1" t="s">
        <v>38</v>
      </c>
      <c r="F2558" s="5">
        <v>44927.0</v>
      </c>
      <c r="G2558" s="1">
        <v>5.0</v>
      </c>
    </row>
    <row r="2559">
      <c r="A2559" s="1">
        <v>2558.0</v>
      </c>
      <c r="B2559" s="1" t="s">
        <v>3428</v>
      </c>
      <c r="C2559" s="1" t="s">
        <v>37</v>
      </c>
      <c r="D2559" s="1">
        <v>250.0</v>
      </c>
      <c r="E2559" s="1" t="s">
        <v>38</v>
      </c>
      <c r="F2559" s="5">
        <v>44927.0</v>
      </c>
      <c r="G2559" s="1">
        <v>10.0</v>
      </c>
    </row>
    <row r="2560">
      <c r="A2560" s="1">
        <v>2559.0</v>
      </c>
      <c r="B2560" s="1" t="s">
        <v>3431</v>
      </c>
      <c r="C2560" s="1" t="s">
        <v>37</v>
      </c>
      <c r="D2560" s="1">
        <v>250.0</v>
      </c>
      <c r="E2560" s="1" t="s">
        <v>38</v>
      </c>
      <c r="F2560" s="5">
        <v>44927.0</v>
      </c>
      <c r="G2560" s="1">
        <v>20.0</v>
      </c>
    </row>
    <row r="2561">
      <c r="A2561" s="1">
        <v>2560.0</v>
      </c>
      <c r="B2561" s="1" t="s">
        <v>3432</v>
      </c>
      <c r="C2561" s="1" t="s">
        <v>32</v>
      </c>
      <c r="D2561" s="1">
        <v>120.0</v>
      </c>
      <c r="E2561" s="1" t="s">
        <v>38</v>
      </c>
      <c r="F2561" s="5">
        <v>44927.0</v>
      </c>
      <c r="G2561" s="1">
        <v>0.0</v>
      </c>
    </row>
    <row r="2562">
      <c r="A2562" s="1">
        <v>2561.0</v>
      </c>
      <c r="B2562" s="1" t="s">
        <v>3433</v>
      </c>
      <c r="C2562" s="1" t="s">
        <v>32</v>
      </c>
      <c r="D2562" s="1">
        <v>120.0</v>
      </c>
      <c r="E2562" s="1" t="s">
        <v>45</v>
      </c>
      <c r="F2562" s="5">
        <v>44927.0</v>
      </c>
      <c r="G2562" s="1">
        <v>5.0</v>
      </c>
    </row>
    <row r="2563">
      <c r="A2563" s="1">
        <v>2562.0</v>
      </c>
      <c r="B2563" s="1" t="s">
        <v>3434</v>
      </c>
      <c r="C2563" s="1" t="s">
        <v>49</v>
      </c>
      <c r="D2563" s="1">
        <v>80.0</v>
      </c>
      <c r="E2563" s="1" t="s">
        <v>38</v>
      </c>
      <c r="F2563" s="5">
        <v>44927.0</v>
      </c>
      <c r="G2563" s="1">
        <v>10.0</v>
      </c>
    </row>
    <row r="2564">
      <c r="A2564" s="1">
        <v>2563.0</v>
      </c>
      <c r="B2564" s="1" t="s">
        <v>3435</v>
      </c>
      <c r="C2564" s="1" t="s">
        <v>32</v>
      </c>
      <c r="D2564" s="1">
        <v>120.0</v>
      </c>
      <c r="E2564" s="1" t="s">
        <v>38</v>
      </c>
      <c r="F2564" s="5">
        <v>44927.0</v>
      </c>
      <c r="G2564" s="1">
        <v>20.0</v>
      </c>
    </row>
    <row r="2565">
      <c r="A2565" s="1">
        <v>2564.0</v>
      </c>
      <c r="B2565" s="1" t="s">
        <v>3436</v>
      </c>
      <c r="C2565" s="1" t="s">
        <v>32</v>
      </c>
      <c r="D2565" s="1">
        <v>120.0</v>
      </c>
      <c r="E2565" s="1" t="s">
        <v>38</v>
      </c>
      <c r="F2565" s="5">
        <v>44927.0</v>
      </c>
      <c r="G2565" s="1">
        <v>0.0</v>
      </c>
    </row>
    <row r="2566">
      <c r="A2566" s="1">
        <v>2565.0</v>
      </c>
      <c r="B2566" s="1" t="s">
        <v>3437</v>
      </c>
      <c r="C2566" s="1" t="s">
        <v>32</v>
      </c>
      <c r="D2566" s="1">
        <v>120.0</v>
      </c>
      <c r="E2566" s="1" t="s">
        <v>38</v>
      </c>
      <c r="F2566" s="5">
        <v>44927.0</v>
      </c>
      <c r="G2566" s="1">
        <v>5.0</v>
      </c>
    </row>
    <row r="2567">
      <c r="A2567" s="1">
        <v>2566.0</v>
      </c>
      <c r="B2567" s="1" t="s">
        <v>3438</v>
      </c>
      <c r="C2567" s="1" t="s">
        <v>32</v>
      </c>
      <c r="D2567" s="1">
        <v>120.0</v>
      </c>
      <c r="E2567" s="1" t="s">
        <v>45</v>
      </c>
      <c r="F2567" s="5">
        <v>44927.0</v>
      </c>
      <c r="G2567" s="1">
        <v>10.0</v>
      </c>
    </row>
    <row r="2568">
      <c r="A2568" s="1">
        <v>2567.0</v>
      </c>
      <c r="B2568" s="1" t="s">
        <v>3441</v>
      </c>
      <c r="C2568" s="1" t="s">
        <v>40</v>
      </c>
      <c r="D2568" s="1">
        <v>50.0</v>
      </c>
      <c r="E2568" s="1" t="s">
        <v>38</v>
      </c>
      <c r="F2568" s="5">
        <v>44927.0</v>
      </c>
      <c r="G2568" s="1">
        <v>20.0</v>
      </c>
    </row>
    <row r="2569">
      <c r="A2569" s="1">
        <v>2568.0</v>
      </c>
      <c r="B2569" s="1" t="s">
        <v>3442</v>
      </c>
      <c r="C2569" s="1" t="s">
        <v>49</v>
      </c>
      <c r="D2569" s="1">
        <v>80.0</v>
      </c>
      <c r="E2569" s="1" t="s">
        <v>38</v>
      </c>
      <c r="F2569" s="5">
        <v>44927.0</v>
      </c>
      <c r="G2569" s="1">
        <v>0.0</v>
      </c>
    </row>
    <row r="2570">
      <c r="A2570" s="1">
        <v>2569.0</v>
      </c>
      <c r="B2570" s="1" t="s">
        <v>3443</v>
      </c>
      <c r="C2570" s="1" t="s">
        <v>32</v>
      </c>
      <c r="D2570" s="1">
        <v>120.0</v>
      </c>
      <c r="E2570" s="1" t="s">
        <v>33</v>
      </c>
      <c r="F2570" s="5">
        <v>44927.0</v>
      </c>
      <c r="G2570" s="1">
        <v>5.0</v>
      </c>
    </row>
    <row r="2571">
      <c r="A2571" s="1">
        <v>2570.0</v>
      </c>
      <c r="B2571" s="1" t="s">
        <v>3444</v>
      </c>
      <c r="C2571" s="1" t="s">
        <v>37</v>
      </c>
      <c r="D2571" s="1">
        <v>250.0</v>
      </c>
      <c r="E2571" s="1" t="s">
        <v>38</v>
      </c>
      <c r="F2571" s="5">
        <v>44927.0</v>
      </c>
      <c r="G2571" s="1">
        <v>10.0</v>
      </c>
    </row>
    <row r="2572">
      <c r="A2572" s="1">
        <v>2571.0</v>
      </c>
      <c r="B2572" s="1" t="s">
        <v>3445</v>
      </c>
      <c r="C2572" s="1" t="s">
        <v>49</v>
      </c>
      <c r="D2572" s="1">
        <v>80.0</v>
      </c>
      <c r="E2572" s="1" t="s">
        <v>38</v>
      </c>
      <c r="F2572" s="5">
        <v>44927.0</v>
      </c>
      <c r="G2572" s="1">
        <v>20.0</v>
      </c>
    </row>
    <row r="2573">
      <c r="A2573" s="1">
        <v>2572.0</v>
      </c>
      <c r="B2573" s="1" t="s">
        <v>3446</v>
      </c>
      <c r="C2573" s="1" t="s">
        <v>49</v>
      </c>
      <c r="D2573" s="1">
        <v>80.0</v>
      </c>
      <c r="E2573" s="1" t="s">
        <v>45</v>
      </c>
      <c r="F2573" s="5">
        <v>44927.0</v>
      </c>
      <c r="G2573" s="1">
        <v>0.0</v>
      </c>
    </row>
    <row r="2574">
      <c r="A2574" s="1">
        <v>2573.0</v>
      </c>
      <c r="B2574" s="1" t="s">
        <v>3447</v>
      </c>
      <c r="C2574" s="1" t="s">
        <v>40</v>
      </c>
      <c r="D2574" s="1">
        <v>50.0</v>
      </c>
      <c r="E2574" s="1" t="s">
        <v>38</v>
      </c>
      <c r="F2574" s="5">
        <v>44927.0</v>
      </c>
      <c r="G2574" s="1">
        <v>5.0</v>
      </c>
    </row>
    <row r="2575">
      <c r="A2575" s="1">
        <v>2574.0</v>
      </c>
      <c r="B2575" s="1" t="s">
        <v>3448</v>
      </c>
      <c r="C2575" s="1" t="s">
        <v>32</v>
      </c>
      <c r="D2575" s="1">
        <v>120.0</v>
      </c>
      <c r="E2575" s="1" t="s">
        <v>38</v>
      </c>
      <c r="F2575" s="5">
        <v>44927.0</v>
      </c>
      <c r="G2575" s="1">
        <v>10.0</v>
      </c>
    </row>
    <row r="2576">
      <c r="A2576" s="1">
        <v>2575.0</v>
      </c>
      <c r="B2576" s="1" t="s">
        <v>3449</v>
      </c>
      <c r="C2576" s="1" t="s">
        <v>32</v>
      </c>
      <c r="D2576" s="1">
        <v>120.0</v>
      </c>
      <c r="E2576" s="1" t="s">
        <v>38</v>
      </c>
      <c r="F2576" s="5">
        <v>44927.0</v>
      </c>
      <c r="G2576" s="1">
        <v>20.0</v>
      </c>
    </row>
    <row r="2577">
      <c r="A2577" s="1">
        <v>2576.0</v>
      </c>
      <c r="B2577" s="1" t="s">
        <v>3452</v>
      </c>
      <c r="C2577" s="1" t="s">
        <v>37</v>
      </c>
      <c r="D2577" s="1">
        <v>250.0</v>
      </c>
      <c r="E2577" s="1" t="s">
        <v>33</v>
      </c>
      <c r="F2577" s="5">
        <v>44927.0</v>
      </c>
      <c r="G2577" s="1">
        <v>0.0</v>
      </c>
    </row>
    <row r="2578">
      <c r="A2578" s="1">
        <v>2577.0</v>
      </c>
      <c r="B2578" s="1" t="s">
        <v>3453</v>
      </c>
      <c r="C2578" s="1" t="s">
        <v>49</v>
      </c>
      <c r="D2578" s="1">
        <v>80.0</v>
      </c>
      <c r="E2578" s="1" t="s">
        <v>38</v>
      </c>
      <c r="F2578" s="5">
        <v>44927.0</v>
      </c>
      <c r="G2578" s="1">
        <v>5.0</v>
      </c>
    </row>
    <row r="2579">
      <c r="A2579" s="1">
        <v>2578.0</v>
      </c>
      <c r="B2579" s="1" t="s">
        <v>3454</v>
      </c>
      <c r="C2579" s="1" t="s">
        <v>32</v>
      </c>
      <c r="D2579" s="1">
        <v>120.0</v>
      </c>
      <c r="E2579" s="1" t="s">
        <v>33</v>
      </c>
      <c r="F2579" s="5">
        <v>44927.0</v>
      </c>
      <c r="G2579" s="1">
        <v>10.0</v>
      </c>
    </row>
    <row r="2580">
      <c r="A2580" s="1">
        <v>2579.0</v>
      </c>
      <c r="B2580" s="1" t="s">
        <v>3455</v>
      </c>
      <c r="C2580" s="1" t="s">
        <v>49</v>
      </c>
      <c r="D2580" s="1">
        <v>80.0</v>
      </c>
      <c r="E2580" s="1" t="s">
        <v>38</v>
      </c>
      <c r="F2580" s="5">
        <v>44927.0</v>
      </c>
      <c r="G2580" s="1">
        <v>20.0</v>
      </c>
    </row>
    <row r="2581">
      <c r="A2581" s="1">
        <v>2580.0</v>
      </c>
      <c r="B2581" s="1" t="s">
        <v>3456</v>
      </c>
      <c r="C2581" s="1" t="s">
        <v>32</v>
      </c>
      <c r="D2581" s="1">
        <v>120.0</v>
      </c>
      <c r="E2581" s="1" t="s">
        <v>38</v>
      </c>
      <c r="F2581" s="5">
        <v>44927.0</v>
      </c>
      <c r="G2581" s="1">
        <v>0.0</v>
      </c>
    </row>
    <row r="2582">
      <c r="A2582" s="1">
        <v>2581.0</v>
      </c>
      <c r="B2582" s="1" t="s">
        <v>3457</v>
      </c>
      <c r="C2582" s="1" t="s">
        <v>32</v>
      </c>
      <c r="D2582" s="1">
        <v>120.0</v>
      </c>
      <c r="E2582" s="1" t="s">
        <v>45</v>
      </c>
      <c r="F2582" s="5">
        <v>44927.0</v>
      </c>
      <c r="G2582" s="1">
        <v>5.0</v>
      </c>
    </row>
    <row r="2583">
      <c r="A2583" s="1">
        <v>2582.0</v>
      </c>
      <c r="B2583" s="1" t="s">
        <v>3458</v>
      </c>
      <c r="C2583" s="1" t="s">
        <v>32</v>
      </c>
      <c r="D2583" s="1">
        <v>120.0</v>
      </c>
      <c r="E2583" s="1" t="s">
        <v>38</v>
      </c>
      <c r="F2583" s="5">
        <v>44927.0</v>
      </c>
      <c r="G2583" s="1">
        <v>10.0</v>
      </c>
    </row>
    <row r="2584">
      <c r="A2584" s="1">
        <v>2583.0</v>
      </c>
      <c r="B2584" s="1" t="s">
        <v>3459</v>
      </c>
      <c r="C2584" s="1" t="s">
        <v>32</v>
      </c>
      <c r="D2584" s="1">
        <v>120.0</v>
      </c>
      <c r="E2584" s="1" t="s">
        <v>38</v>
      </c>
      <c r="F2584" s="5">
        <v>44927.0</v>
      </c>
      <c r="G2584" s="1">
        <v>20.0</v>
      </c>
    </row>
    <row r="2585">
      <c r="A2585" s="1">
        <v>2584.0</v>
      </c>
      <c r="B2585" s="1" t="s">
        <v>3460</v>
      </c>
      <c r="C2585" s="1" t="s">
        <v>37</v>
      </c>
      <c r="D2585" s="1">
        <v>250.0</v>
      </c>
      <c r="E2585" s="1" t="s">
        <v>38</v>
      </c>
      <c r="F2585" s="5">
        <v>44927.0</v>
      </c>
      <c r="G2585" s="1">
        <v>0.0</v>
      </c>
    </row>
    <row r="2586">
      <c r="A2586" s="1">
        <v>2585.0</v>
      </c>
      <c r="B2586" s="1" t="s">
        <v>3461</v>
      </c>
      <c r="C2586" s="1" t="s">
        <v>32</v>
      </c>
      <c r="D2586" s="1">
        <v>120.0</v>
      </c>
      <c r="E2586" s="1" t="s">
        <v>38</v>
      </c>
      <c r="F2586" s="5">
        <v>44927.0</v>
      </c>
      <c r="G2586" s="1">
        <v>5.0</v>
      </c>
    </row>
    <row r="2587">
      <c r="A2587" s="1">
        <v>2586.0</v>
      </c>
      <c r="B2587" s="1" t="s">
        <v>3464</v>
      </c>
      <c r="C2587" s="1" t="s">
        <v>40</v>
      </c>
      <c r="D2587" s="1">
        <v>50.0</v>
      </c>
      <c r="E2587" s="1" t="s">
        <v>33</v>
      </c>
      <c r="F2587" s="5">
        <v>44927.0</v>
      </c>
      <c r="G2587" s="1">
        <v>10.0</v>
      </c>
    </row>
    <row r="2588">
      <c r="A2588" s="1">
        <v>2587.0</v>
      </c>
      <c r="B2588" s="1" t="s">
        <v>3465</v>
      </c>
      <c r="C2588" s="1" t="s">
        <v>40</v>
      </c>
      <c r="D2588" s="1">
        <v>50.0</v>
      </c>
      <c r="E2588" s="1" t="s">
        <v>33</v>
      </c>
      <c r="F2588" s="5">
        <v>44927.0</v>
      </c>
      <c r="G2588" s="1">
        <v>20.0</v>
      </c>
    </row>
    <row r="2589">
      <c r="A2589" s="1">
        <v>2588.0</v>
      </c>
      <c r="B2589" s="1" t="s">
        <v>3466</v>
      </c>
      <c r="C2589" s="1" t="s">
        <v>49</v>
      </c>
      <c r="D2589" s="1">
        <v>80.0</v>
      </c>
      <c r="E2589" s="1" t="s">
        <v>38</v>
      </c>
      <c r="F2589" s="5">
        <v>44927.0</v>
      </c>
      <c r="G2589" s="1">
        <v>0.0</v>
      </c>
    </row>
    <row r="2590">
      <c r="A2590" s="1">
        <v>2589.0</v>
      </c>
      <c r="B2590" s="1" t="s">
        <v>3467</v>
      </c>
      <c r="C2590" s="1" t="s">
        <v>37</v>
      </c>
      <c r="D2590" s="1">
        <v>250.0</v>
      </c>
      <c r="E2590" s="1" t="s">
        <v>38</v>
      </c>
      <c r="F2590" s="5">
        <v>44927.0</v>
      </c>
      <c r="G2590" s="1">
        <v>5.0</v>
      </c>
    </row>
    <row r="2591">
      <c r="A2591" s="1">
        <v>2590.0</v>
      </c>
      <c r="B2591" s="1" t="s">
        <v>3468</v>
      </c>
      <c r="C2591" s="1" t="s">
        <v>49</v>
      </c>
      <c r="D2591" s="1">
        <v>80.0</v>
      </c>
      <c r="E2591" s="1" t="s">
        <v>38</v>
      </c>
      <c r="F2591" s="5">
        <v>44927.0</v>
      </c>
      <c r="G2591" s="1">
        <v>10.0</v>
      </c>
    </row>
    <row r="2592">
      <c r="A2592" s="1">
        <v>2591.0</v>
      </c>
      <c r="B2592" s="1" t="s">
        <v>3469</v>
      </c>
      <c r="C2592" s="1" t="s">
        <v>32</v>
      </c>
      <c r="D2592" s="1">
        <v>120.0</v>
      </c>
      <c r="E2592" s="1" t="s">
        <v>38</v>
      </c>
      <c r="F2592" s="5">
        <v>44927.0</v>
      </c>
      <c r="G2592" s="1">
        <v>20.0</v>
      </c>
    </row>
    <row r="2593">
      <c r="A2593" s="1">
        <v>2592.0</v>
      </c>
      <c r="B2593" s="1" t="s">
        <v>3470</v>
      </c>
      <c r="C2593" s="1" t="s">
        <v>37</v>
      </c>
      <c r="D2593" s="1">
        <v>250.0</v>
      </c>
      <c r="E2593" s="1" t="s">
        <v>45</v>
      </c>
      <c r="F2593" s="5">
        <v>44927.0</v>
      </c>
      <c r="G2593" s="1">
        <v>0.0</v>
      </c>
    </row>
    <row r="2594">
      <c r="A2594" s="1">
        <v>2593.0</v>
      </c>
      <c r="B2594" s="1" t="s">
        <v>3473</v>
      </c>
      <c r="C2594" s="1" t="s">
        <v>49</v>
      </c>
      <c r="D2594" s="1">
        <v>80.0</v>
      </c>
      <c r="E2594" s="1" t="s">
        <v>45</v>
      </c>
      <c r="F2594" s="5">
        <v>44927.0</v>
      </c>
      <c r="G2594" s="1">
        <v>5.0</v>
      </c>
    </row>
    <row r="2595">
      <c r="A2595" s="1">
        <v>2594.0</v>
      </c>
      <c r="B2595" s="1" t="s">
        <v>3474</v>
      </c>
      <c r="C2595" s="1" t="s">
        <v>49</v>
      </c>
      <c r="D2595" s="1">
        <v>80.0</v>
      </c>
      <c r="E2595" s="1" t="s">
        <v>38</v>
      </c>
      <c r="F2595" s="5">
        <v>44927.0</v>
      </c>
      <c r="G2595" s="1">
        <v>10.0</v>
      </c>
    </row>
    <row r="2596">
      <c r="A2596" s="1">
        <v>2595.0</v>
      </c>
      <c r="B2596" s="1" t="s">
        <v>3475</v>
      </c>
      <c r="C2596" s="1" t="s">
        <v>32</v>
      </c>
      <c r="D2596" s="1">
        <v>120.0</v>
      </c>
      <c r="E2596" s="1" t="s">
        <v>45</v>
      </c>
      <c r="F2596" s="5">
        <v>44927.0</v>
      </c>
      <c r="G2596" s="1">
        <v>20.0</v>
      </c>
    </row>
    <row r="2597">
      <c r="A2597" s="1">
        <v>2596.0</v>
      </c>
      <c r="B2597" s="1" t="s">
        <v>3476</v>
      </c>
      <c r="C2597" s="1" t="s">
        <v>49</v>
      </c>
      <c r="D2597" s="1">
        <v>80.0</v>
      </c>
      <c r="E2597" s="1" t="s">
        <v>38</v>
      </c>
      <c r="F2597" s="5">
        <v>44927.0</v>
      </c>
      <c r="G2597" s="1">
        <v>0.0</v>
      </c>
    </row>
    <row r="2598">
      <c r="A2598" s="1">
        <v>2597.0</v>
      </c>
      <c r="B2598" s="1" t="s">
        <v>3477</v>
      </c>
      <c r="C2598" s="1" t="s">
        <v>49</v>
      </c>
      <c r="D2598" s="1">
        <v>80.0</v>
      </c>
      <c r="E2598" s="1" t="s">
        <v>38</v>
      </c>
      <c r="F2598" s="5">
        <v>44927.0</v>
      </c>
      <c r="G2598" s="1">
        <v>5.0</v>
      </c>
    </row>
    <row r="2599">
      <c r="A2599" s="1">
        <v>2598.0</v>
      </c>
      <c r="B2599" s="1" t="s">
        <v>3478</v>
      </c>
      <c r="C2599" s="1" t="s">
        <v>32</v>
      </c>
      <c r="D2599" s="1">
        <v>120.0</v>
      </c>
      <c r="E2599" s="1" t="s">
        <v>38</v>
      </c>
      <c r="F2599" s="5">
        <v>44927.0</v>
      </c>
      <c r="G2599" s="1">
        <v>10.0</v>
      </c>
    </row>
    <row r="2600">
      <c r="A2600" s="1">
        <v>2599.0</v>
      </c>
      <c r="B2600" s="1" t="s">
        <v>3479</v>
      </c>
      <c r="C2600" s="1" t="s">
        <v>49</v>
      </c>
      <c r="D2600" s="1">
        <v>80.0</v>
      </c>
      <c r="E2600" s="1" t="s">
        <v>45</v>
      </c>
      <c r="F2600" s="5">
        <v>44927.0</v>
      </c>
      <c r="G2600" s="1">
        <v>20.0</v>
      </c>
    </row>
    <row r="2601">
      <c r="A2601" s="1">
        <v>2600.0</v>
      </c>
      <c r="B2601" s="1" t="s">
        <v>3480</v>
      </c>
      <c r="C2601" s="1" t="s">
        <v>32</v>
      </c>
      <c r="D2601" s="1">
        <v>120.0</v>
      </c>
      <c r="E2601" s="1" t="s">
        <v>38</v>
      </c>
      <c r="F2601" s="5">
        <v>44927.0</v>
      </c>
      <c r="G2601" s="1">
        <v>0.0</v>
      </c>
    </row>
    <row r="2602">
      <c r="A2602" s="1">
        <v>2601.0</v>
      </c>
      <c r="B2602" s="1" t="s">
        <v>3483</v>
      </c>
      <c r="C2602" s="1" t="s">
        <v>32</v>
      </c>
      <c r="D2602" s="1">
        <v>120.0</v>
      </c>
      <c r="E2602" s="1" t="s">
        <v>38</v>
      </c>
      <c r="F2602" s="5">
        <v>44927.0</v>
      </c>
      <c r="G2602" s="1">
        <v>5.0</v>
      </c>
    </row>
    <row r="2603">
      <c r="A2603" s="1">
        <v>2602.0</v>
      </c>
      <c r="B2603" s="1" t="s">
        <v>3484</v>
      </c>
      <c r="C2603" s="1" t="s">
        <v>32</v>
      </c>
      <c r="D2603" s="1">
        <v>120.0</v>
      </c>
      <c r="E2603" s="1" t="s">
        <v>38</v>
      </c>
      <c r="F2603" s="5">
        <v>44927.0</v>
      </c>
      <c r="G2603" s="1">
        <v>10.0</v>
      </c>
    </row>
    <row r="2604">
      <c r="A2604" s="1">
        <v>2603.0</v>
      </c>
      <c r="B2604" s="1" t="s">
        <v>3485</v>
      </c>
      <c r="C2604" s="1" t="s">
        <v>32</v>
      </c>
      <c r="D2604" s="1">
        <v>120.0</v>
      </c>
      <c r="E2604" s="1" t="s">
        <v>38</v>
      </c>
      <c r="F2604" s="5">
        <v>44927.0</v>
      </c>
      <c r="G2604" s="1">
        <v>20.0</v>
      </c>
    </row>
    <row r="2605">
      <c r="A2605" s="1">
        <v>2604.0</v>
      </c>
      <c r="B2605" s="1" t="s">
        <v>3486</v>
      </c>
      <c r="C2605" s="1" t="s">
        <v>40</v>
      </c>
      <c r="D2605" s="1">
        <v>50.0</v>
      </c>
      <c r="E2605" s="1" t="s">
        <v>38</v>
      </c>
      <c r="F2605" s="5">
        <v>44927.0</v>
      </c>
      <c r="G2605" s="1">
        <v>0.0</v>
      </c>
    </row>
    <row r="2606">
      <c r="A2606" s="1">
        <v>2605.0</v>
      </c>
      <c r="B2606" s="1" t="s">
        <v>3487</v>
      </c>
      <c r="C2606" s="1" t="s">
        <v>37</v>
      </c>
      <c r="D2606" s="1">
        <v>250.0</v>
      </c>
      <c r="E2606" s="1" t="s">
        <v>38</v>
      </c>
      <c r="F2606" s="5">
        <v>44927.0</v>
      </c>
      <c r="G2606" s="1">
        <v>5.0</v>
      </c>
    </row>
    <row r="2607">
      <c r="A2607" s="1">
        <v>2606.0</v>
      </c>
      <c r="B2607" s="1" t="s">
        <v>3488</v>
      </c>
      <c r="C2607" s="1" t="s">
        <v>49</v>
      </c>
      <c r="D2607" s="1">
        <v>80.0</v>
      </c>
      <c r="E2607" s="1" t="s">
        <v>38</v>
      </c>
      <c r="F2607" s="5">
        <v>44927.0</v>
      </c>
      <c r="G2607" s="1">
        <v>10.0</v>
      </c>
    </row>
    <row r="2608">
      <c r="A2608" s="1">
        <v>2607.0</v>
      </c>
      <c r="B2608" s="1" t="s">
        <v>3489</v>
      </c>
      <c r="C2608" s="1" t="s">
        <v>32</v>
      </c>
      <c r="D2608" s="1">
        <v>120.0</v>
      </c>
      <c r="E2608" s="1" t="s">
        <v>33</v>
      </c>
      <c r="F2608" s="5">
        <v>44927.0</v>
      </c>
      <c r="G2608" s="1">
        <v>20.0</v>
      </c>
    </row>
    <row r="2609">
      <c r="A2609" s="1">
        <v>2608.0</v>
      </c>
      <c r="B2609" s="1" t="s">
        <v>3490</v>
      </c>
      <c r="C2609" s="1" t="s">
        <v>49</v>
      </c>
      <c r="D2609" s="1">
        <v>80.0</v>
      </c>
      <c r="E2609" s="1" t="s">
        <v>38</v>
      </c>
      <c r="F2609" s="5">
        <v>44927.0</v>
      </c>
      <c r="G2609" s="1">
        <v>0.0</v>
      </c>
    </row>
    <row r="2610">
      <c r="A2610" s="1">
        <v>2609.0</v>
      </c>
      <c r="B2610" s="1" t="s">
        <v>3491</v>
      </c>
      <c r="C2610" s="1" t="s">
        <v>37</v>
      </c>
      <c r="D2610" s="1">
        <v>250.0</v>
      </c>
      <c r="E2610" s="1" t="s">
        <v>45</v>
      </c>
      <c r="F2610" s="5">
        <v>44927.0</v>
      </c>
      <c r="G2610" s="1">
        <v>5.0</v>
      </c>
    </row>
    <row r="2611">
      <c r="A2611" s="1">
        <v>2610.0</v>
      </c>
      <c r="B2611" s="1" t="s">
        <v>3494</v>
      </c>
      <c r="C2611" s="1" t="s">
        <v>32</v>
      </c>
      <c r="D2611" s="1">
        <v>120.0</v>
      </c>
      <c r="E2611" s="1" t="s">
        <v>38</v>
      </c>
      <c r="F2611" s="5">
        <v>44927.0</v>
      </c>
      <c r="G2611" s="1">
        <v>10.0</v>
      </c>
    </row>
    <row r="2612">
      <c r="A2612" s="1">
        <v>2611.0</v>
      </c>
      <c r="B2612" s="1" t="s">
        <v>3495</v>
      </c>
      <c r="C2612" s="1" t="s">
        <v>49</v>
      </c>
      <c r="D2612" s="1">
        <v>80.0</v>
      </c>
      <c r="E2612" s="1" t="s">
        <v>38</v>
      </c>
      <c r="F2612" s="5">
        <v>44927.0</v>
      </c>
      <c r="G2612" s="1">
        <v>20.0</v>
      </c>
    </row>
    <row r="2613">
      <c r="A2613" s="1">
        <v>2612.0</v>
      </c>
      <c r="B2613" s="1" t="s">
        <v>3496</v>
      </c>
      <c r="C2613" s="1" t="s">
        <v>32</v>
      </c>
      <c r="D2613" s="1">
        <v>120.0</v>
      </c>
      <c r="E2613" s="1" t="s">
        <v>38</v>
      </c>
      <c r="F2613" s="5">
        <v>44927.0</v>
      </c>
      <c r="G2613" s="1">
        <v>0.0</v>
      </c>
    </row>
    <row r="2614">
      <c r="A2614" s="1">
        <v>2613.0</v>
      </c>
      <c r="B2614" s="1" t="s">
        <v>3497</v>
      </c>
      <c r="C2614" s="1" t="s">
        <v>32</v>
      </c>
      <c r="D2614" s="1">
        <v>120.0</v>
      </c>
      <c r="E2614" s="1" t="s">
        <v>38</v>
      </c>
      <c r="F2614" s="5">
        <v>44927.0</v>
      </c>
      <c r="G2614" s="1">
        <v>5.0</v>
      </c>
    </row>
    <row r="2615">
      <c r="A2615" s="1">
        <v>2614.0</v>
      </c>
      <c r="B2615" s="1" t="s">
        <v>3498</v>
      </c>
      <c r="C2615" s="1" t="s">
        <v>32</v>
      </c>
      <c r="D2615" s="1">
        <v>120.0</v>
      </c>
      <c r="E2615" s="1" t="s">
        <v>38</v>
      </c>
      <c r="F2615" s="5">
        <v>44927.0</v>
      </c>
      <c r="G2615" s="1">
        <v>10.0</v>
      </c>
    </row>
    <row r="2616">
      <c r="A2616" s="1">
        <v>2615.0</v>
      </c>
      <c r="B2616" s="1" t="s">
        <v>3499</v>
      </c>
      <c r="C2616" s="1" t="s">
        <v>32</v>
      </c>
      <c r="D2616" s="1">
        <v>120.0</v>
      </c>
      <c r="E2616" s="1" t="s">
        <v>33</v>
      </c>
      <c r="F2616" s="5">
        <v>44927.0</v>
      </c>
      <c r="G2616" s="1">
        <v>20.0</v>
      </c>
    </row>
    <row r="2617">
      <c r="A2617" s="1">
        <v>2616.0</v>
      </c>
      <c r="B2617" s="1" t="s">
        <v>3500</v>
      </c>
      <c r="C2617" s="1" t="s">
        <v>32</v>
      </c>
      <c r="D2617" s="1">
        <v>120.0</v>
      </c>
      <c r="E2617" s="1" t="s">
        <v>38</v>
      </c>
      <c r="F2617" s="5">
        <v>44927.0</v>
      </c>
      <c r="G2617" s="1">
        <v>0.0</v>
      </c>
    </row>
    <row r="2618">
      <c r="A2618" s="1">
        <v>2617.0</v>
      </c>
      <c r="B2618" s="1" t="s">
        <v>3501</v>
      </c>
      <c r="C2618" s="1" t="s">
        <v>37</v>
      </c>
      <c r="D2618" s="1">
        <v>250.0</v>
      </c>
      <c r="E2618" s="1" t="s">
        <v>38</v>
      </c>
      <c r="F2618" s="5">
        <v>44927.0</v>
      </c>
      <c r="G2618" s="1">
        <v>5.0</v>
      </c>
    </row>
    <row r="2619">
      <c r="A2619" s="1">
        <v>2618.0</v>
      </c>
      <c r="B2619" s="1" t="s">
        <v>3504</v>
      </c>
      <c r="C2619" s="1" t="s">
        <v>37</v>
      </c>
      <c r="D2619" s="1">
        <v>250.0</v>
      </c>
      <c r="E2619" s="1" t="s">
        <v>45</v>
      </c>
      <c r="F2619" s="5">
        <v>44927.0</v>
      </c>
      <c r="G2619" s="1">
        <v>10.0</v>
      </c>
    </row>
    <row r="2620">
      <c r="A2620" s="1">
        <v>2619.0</v>
      </c>
      <c r="B2620" s="1" t="s">
        <v>3505</v>
      </c>
      <c r="C2620" s="1" t="s">
        <v>40</v>
      </c>
      <c r="D2620" s="1">
        <v>50.0</v>
      </c>
      <c r="E2620" s="1" t="s">
        <v>38</v>
      </c>
      <c r="F2620" s="5">
        <v>44927.0</v>
      </c>
      <c r="G2620" s="1">
        <v>20.0</v>
      </c>
    </row>
    <row r="2621">
      <c r="A2621" s="1">
        <v>2620.0</v>
      </c>
      <c r="B2621" s="1" t="s">
        <v>3506</v>
      </c>
      <c r="C2621" s="1" t="s">
        <v>32</v>
      </c>
      <c r="D2621" s="1">
        <v>120.0</v>
      </c>
      <c r="E2621" s="1" t="s">
        <v>38</v>
      </c>
      <c r="F2621" s="5">
        <v>44927.0</v>
      </c>
      <c r="G2621" s="1">
        <v>0.0</v>
      </c>
    </row>
    <row r="2622">
      <c r="A2622" s="1">
        <v>2621.0</v>
      </c>
      <c r="B2622" s="1" t="s">
        <v>3507</v>
      </c>
      <c r="C2622" s="1" t="s">
        <v>40</v>
      </c>
      <c r="D2622" s="1">
        <v>50.0</v>
      </c>
      <c r="E2622" s="1" t="s">
        <v>33</v>
      </c>
      <c r="F2622" s="5">
        <v>44927.0</v>
      </c>
      <c r="G2622" s="1">
        <v>5.0</v>
      </c>
    </row>
    <row r="2623">
      <c r="A2623" s="1">
        <v>2622.0</v>
      </c>
      <c r="B2623" s="1" t="s">
        <v>3508</v>
      </c>
      <c r="C2623" s="1" t="s">
        <v>32</v>
      </c>
      <c r="D2623" s="1">
        <v>120.0</v>
      </c>
      <c r="E2623" s="1" t="s">
        <v>38</v>
      </c>
      <c r="F2623" s="5">
        <v>44927.0</v>
      </c>
      <c r="G2623" s="1">
        <v>10.0</v>
      </c>
    </row>
    <row r="2624">
      <c r="A2624" s="1">
        <v>2623.0</v>
      </c>
      <c r="B2624" s="1" t="s">
        <v>3509</v>
      </c>
      <c r="C2624" s="1" t="s">
        <v>37</v>
      </c>
      <c r="D2624" s="1">
        <v>250.0</v>
      </c>
      <c r="E2624" s="1" t="s">
        <v>45</v>
      </c>
      <c r="F2624" s="5">
        <v>44927.0</v>
      </c>
      <c r="G2624" s="1">
        <v>20.0</v>
      </c>
    </row>
    <row r="2625">
      <c r="A2625" s="1">
        <v>2624.0</v>
      </c>
      <c r="B2625" s="1" t="s">
        <v>3510</v>
      </c>
      <c r="C2625" s="1" t="s">
        <v>32</v>
      </c>
      <c r="D2625" s="1">
        <v>120.0</v>
      </c>
      <c r="E2625" s="1" t="s">
        <v>45</v>
      </c>
      <c r="F2625" s="5">
        <v>44927.0</v>
      </c>
      <c r="G2625" s="1">
        <v>0.0</v>
      </c>
    </row>
    <row r="2626">
      <c r="A2626" s="1">
        <v>2625.0</v>
      </c>
      <c r="B2626" s="1" t="s">
        <v>3511</v>
      </c>
      <c r="C2626" s="1" t="s">
        <v>32</v>
      </c>
      <c r="D2626" s="1">
        <v>120.0</v>
      </c>
      <c r="E2626" s="1" t="s">
        <v>38</v>
      </c>
      <c r="F2626" s="5">
        <v>44927.0</v>
      </c>
      <c r="G2626" s="1">
        <v>5.0</v>
      </c>
    </row>
    <row r="2627">
      <c r="A2627" s="1">
        <v>2626.0</v>
      </c>
      <c r="B2627" s="1" t="s">
        <v>3515</v>
      </c>
      <c r="C2627" s="1" t="s">
        <v>37</v>
      </c>
      <c r="D2627" s="1">
        <v>250.0</v>
      </c>
      <c r="E2627" s="1" t="s">
        <v>38</v>
      </c>
      <c r="F2627" s="5">
        <v>44927.0</v>
      </c>
      <c r="G2627" s="1">
        <v>10.0</v>
      </c>
    </row>
    <row r="2628">
      <c r="A2628" s="1">
        <v>2627.0</v>
      </c>
      <c r="B2628" s="1" t="s">
        <v>3516</v>
      </c>
      <c r="C2628" s="1" t="s">
        <v>40</v>
      </c>
      <c r="D2628" s="1">
        <v>50.0</v>
      </c>
      <c r="E2628" s="1" t="s">
        <v>38</v>
      </c>
      <c r="F2628" s="5">
        <v>44927.0</v>
      </c>
      <c r="G2628" s="1">
        <v>20.0</v>
      </c>
    </row>
    <row r="2629">
      <c r="A2629" s="1">
        <v>2628.0</v>
      </c>
      <c r="B2629" s="1" t="s">
        <v>3517</v>
      </c>
      <c r="C2629" s="1" t="s">
        <v>32</v>
      </c>
      <c r="D2629" s="1">
        <v>120.0</v>
      </c>
      <c r="E2629" s="1" t="s">
        <v>38</v>
      </c>
      <c r="F2629" s="5">
        <v>44927.0</v>
      </c>
      <c r="G2629" s="1">
        <v>0.0</v>
      </c>
    </row>
    <row r="2630">
      <c r="A2630" s="1">
        <v>2629.0</v>
      </c>
      <c r="B2630" s="1" t="s">
        <v>3518</v>
      </c>
      <c r="C2630" s="1" t="s">
        <v>32</v>
      </c>
      <c r="D2630" s="1">
        <v>120.0</v>
      </c>
      <c r="E2630" s="1" t="s">
        <v>38</v>
      </c>
      <c r="F2630" s="5">
        <v>44927.0</v>
      </c>
      <c r="G2630" s="1">
        <v>5.0</v>
      </c>
    </row>
    <row r="2631">
      <c r="A2631" s="1">
        <v>2630.0</v>
      </c>
      <c r="B2631" s="1" t="s">
        <v>3520</v>
      </c>
      <c r="C2631" s="1" t="s">
        <v>32</v>
      </c>
      <c r="D2631" s="1">
        <v>120.0</v>
      </c>
      <c r="E2631" s="1" t="s">
        <v>33</v>
      </c>
      <c r="F2631" s="5">
        <v>44927.0</v>
      </c>
      <c r="G2631" s="1">
        <v>10.0</v>
      </c>
    </row>
    <row r="2632">
      <c r="A2632" s="1">
        <v>2631.0</v>
      </c>
      <c r="B2632" s="1" t="s">
        <v>3521</v>
      </c>
      <c r="C2632" s="1" t="s">
        <v>32</v>
      </c>
      <c r="D2632" s="1">
        <v>120.0</v>
      </c>
      <c r="E2632" s="1" t="s">
        <v>38</v>
      </c>
      <c r="F2632" s="5">
        <v>44927.0</v>
      </c>
      <c r="G2632" s="1">
        <v>20.0</v>
      </c>
    </row>
    <row r="2633">
      <c r="A2633" s="1">
        <v>2632.0</v>
      </c>
      <c r="B2633" s="1" t="s">
        <v>3524</v>
      </c>
      <c r="C2633" s="1" t="s">
        <v>40</v>
      </c>
      <c r="D2633" s="1">
        <v>50.0</v>
      </c>
      <c r="E2633" s="1" t="s">
        <v>33</v>
      </c>
      <c r="F2633" s="5">
        <v>44927.0</v>
      </c>
      <c r="G2633" s="1">
        <v>0.0</v>
      </c>
    </row>
    <row r="2634">
      <c r="A2634" s="1">
        <v>2633.0</v>
      </c>
      <c r="B2634" s="1" t="s">
        <v>3525</v>
      </c>
      <c r="C2634" s="1" t="s">
        <v>32</v>
      </c>
      <c r="D2634" s="1">
        <v>120.0</v>
      </c>
      <c r="E2634" s="1" t="s">
        <v>38</v>
      </c>
      <c r="F2634" s="5">
        <v>44927.0</v>
      </c>
      <c r="G2634" s="1">
        <v>5.0</v>
      </c>
    </row>
    <row r="2635">
      <c r="A2635" s="1">
        <v>2634.0</v>
      </c>
      <c r="B2635" s="1" t="s">
        <v>3526</v>
      </c>
      <c r="C2635" s="1" t="s">
        <v>37</v>
      </c>
      <c r="D2635" s="1">
        <v>250.0</v>
      </c>
      <c r="E2635" s="1" t="s">
        <v>38</v>
      </c>
      <c r="F2635" s="5">
        <v>44927.0</v>
      </c>
      <c r="G2635" s="1">
        <v>10.0</v>
      </c>
    </row>
    <row r="2636">
      <c r="A2636" s="1">
        <v>2635.0</v>
      </c>
      <c r="B2636" s="1" t="s">
        <v>3527</v>
      </c>
      <c r="C2636" s="1" t="s">
        <v>37</v>
      </c>
      <c r="D2636" s="1">
        <v>250.0</v>
      </c>
      <c r="E2636" s="1" t="s">
        <v>38</v>
      </c>
      <c r="F2636" s="5">
        <v>44927.0</v>
      </c>
      <c r="G2636" s="1">
        <v>20.0</v>
      </c>
    </row>
    <row r="2637">
      <c r="A2637" s="1">
        <v>2636.0</v>
      </c>
      <c r="B2637" s="1" t="s">
        <v>3528</v>
      </c>
      <c r="C2637" s="1" t="s">
        <v>32</v>
      </c>
      <c r="D2637" s="1">
        <v>120.0</v>
      </c>
      <c r="E2637" s="1" t="s">
        <v>38</v>
      </c>
      <c r="F2637" s="5">
        <v>44927.0</v>
      </c>
      <c r="G2637" s="1">
        <v>0.0</v>
      </c>
    </row>
    <row r="2638">
      <c r="A2638" s="1">
        <v>2637.0</v>
      </c>
      <c r="B2638" s="1" t="s">
        <v>3529</v>
      </c>
      <c r="C2638" s="1" t="s">
        <v>49</v>
      </c>
      <c r="D2638" s="1">
        <v>80.0</v>
      </c>
      <c r="E2638" s="1" t="s">
        <v>38</v>
      </c>
      <c r="F2638" s="5">
        <v>44927.0</v>
      </c>
      <c r="G2638" s="1">
        <v>5.0</v>
      </c>
    </row>
    <row r="2639">
      <c r="A2639" s="1">
        <v>2638.0</v>
      </c>
      <c r="B2639" s="1" t="s">
        <v>3530</v>
      </c>
      <c r="C2639" s="1" t="s">
        <v>37</v>
      </c>
      <c r="D2639" s="1">
        <v>250.0</v>
      </c>
      <c r="E2639" s="1" t="s">
        <v>38</v>
      </c>
      <c r="F2639" s="5">
        <v>44927.0</v>
      </c>
      <c r="G2639" s="1">
        <v>10.0</v>
      </c>
    </row>
    <row r="2640">
      <c r="A2640" s="1">
        <v>2639.0</v>
      </c>
      <c r="B2640" s="1" t="s">
        <v>3531</v>
      </c>
      <c r="C2640" s="1" t="s">
        <v>49</v>
      </c>
      <c r="D2640" s="1">
        <v>80.0</v>
      </c>
      <c r="E2640" s="1" t="s">
        <v>38</v>
      </c>
      <c r="F2640" s="5">
        <v>44927.0</v>
      </c>
      <c r="G2640" s="1">
        <v>20.0</v>
      </c>
    </row>
    <row r="2641">
      <c r="A2641" s="1">
        <v>2640.0</v>
      </c>
      <c r="B2641" s="1" t="s">
        <v>3534</v>
      </c>
      <c r="C2641" s="1" t="s">
        <v>32</v>
      </c>
      <c r="D2641" s="1">
        <v>120.0</v>
      </c>
      <c r="E2641" s="1" t="s">
        <v>38</v>
      </c>
      <c r="F2641" s="5">
        <v>44927.0</v>
      </c>
      <c r="G2641" s="1">
        <v>0.0</v>
      </c>
    </row>
    <row r="2642">
      <c r="A2642" s="1">
        <v>2641.0</v>
      </c>
      <c r="B2642" s="1" t="s">
        <v>3535</v>
      </c>
      <c r="C2642" s="1" t="s">
        <v>49</v>
      </c>
      <c r="D2642" s="1">
        <v>80.0</v>
      </c>
      <c r="E2642" s="1" t="s">
        <v>38</v>
      </c>
      <c r="F2642" s="5">
        <v>44927.0</v>
      </c>
      <c r="G2642" s="1">
        <v>5.0</v>
      </c>
    </row>
    <row r="2643">
      <c r="A2643" s="1">
        <v>2642.0</v>
      </c>
      <c r="B2643" s="1" t="s">
        <v>3536</v>
      </c>
      <c r="C2643" s="1" t="s">
        <v>49</v>
      </c>
      <c r="D2643" s="1">
        <v>80.0</v>
      </c>
      <c r="E2643" s="1" t="s">
        <v>38</v>
      </c>
      <c r="F2643" s="5">
        <v>44927.0</v>
      </c>
      <c r="G2643" s="1">
        <v>10.0</v>
      </c>
    </row>
    <row r="2644">
      <c r="A2644" s="1">
        <v>2643.0</v>
      </c>
      <c r="B2644" s="1" t="s">
        <v>3537</v>
      </c>
      <c r="C2644" s="1" t="s">
        <v>32</v>
      </c>
      <c r="D2644" s="1">
        <v>120.0</v>
      </c>
      <c r="E2644" s="1" t="s">
        <v>38</v>
      </c>
      <c r="F2644" s="5">
        <v>44927.0</v>
      </c>
      <c r="G2644" s="1">
        <v>20.0</v>
      </c>
    </row>
    <row r="2645">
      <c r="A2645" s="1">
        <v>2644.0</v>
      </c>
      <c r="B2645" s="1" t="s">
        <v>3538</v>
      </c>
      <c r="C2645" s="1" t="s">
        <v>32</v>
      </c>
      <c r="D2645" s="1">
        <v>120.0</v>
      </c>
      <c r="E2645" s="1" t="s">
        <v>38</v>
      </c>
      <c r="F2645" s="5">
        <v>44927.0</v>
      </c>
      <c r="G2645" s="1">
        <v>0.0</v>
      </c>
    </row>
    <row r="2646">
      <c r="A2646" s="1">
        <v>2645.0</v>
      </c>
      <c r="B2646" s="1" t="s">
        <v>3539</v>
      </c>
      <c r="C2646" s="1" t="s">
        <v>49</v>
      </c>
      <c r="D2646" s="1">
        <v>80.0</v>
      </c>
      <c r="E2646" s="1" t="s">
        <v>38</v>
      </c>
      <c r="F2646" s="5">
        <v>44927.0</v>
      </c>
      <c r="G2646" s="1">
        <v>5.0</v>
      </c>
    </row>
    <row r="2647">
      <c r="A2647" s="1">
        <v>2646.0</v>
      </c>
      <c r="B2647" s="1" t="s">
        <v>3542</v>
      </c>
      <c r="C2647" s="1" t="s">
        <v>40</v>
      </c>
      <c r="D2647" s="1">
        <v>50.0</v>
      </c>
      <c r="E2647" s="1" t="s">
        <v>38</v>
      </c>
      <c r="F2647" s="5">
        <v>44927.0</v>
      </c>
      <c r="G2647" s="1">
        <v>10.0</v>
      </c>
    </row>
    <row r="2648">
      <c r="A2648" s="1">
        <v>2647.0</v>
      </c>
      <c r="B2648" s="1" t="s">
        <v>3543</v>
      </c>
      <c r="C2648" s="1" t="s">
        <v>32</v>
      </c>
      <c r="D2648" s="1">
        <v>120.0</v>
      </c>
      <c r="E2648" s="1" t="s">
        <v>38</v>
      </c>
      <c r="F2648" s="5">
        <v>44927.0</v>
      </c>
      <c r="G2648" s="1">
        <v>20.0</v>
      </c>
    </row>
    <row r="2649">
      <c r="A2649" s="1">
        <v>2648.0</v>
      </c>
      <c r="B2649" s="1" t="s">
        <v>3544</v>
      </c>
      <c r="C2649" s="1" t="s">
        <v>32</v>
      </c>
      <c r="D2649" s="1">
        <v>120.0</v>
      </c>
      <c r="E2649" s="1" t="s">
        <v>38</v>
      </c>
      <c r="F2649" s="5">
        <v>44927.0</v>
      </c>
      <c r="G2649" s="1">
        <v>0.0</v>
      </c>
    </row>
    <row r="2650">
      <c r="A2650" s="1">
        <v>2649.0</v>
      </c>
      <c r="B2650" s="1" t="s">
        <v>3546</v>
      </c>
      <c r="C2650" s="1" t="s">
        <v>32</v>
      </c>
      <c r="D2650" s="1">
        <v>120.0</v>
      </c>
      <c r="E2650" s="1" t="s">
        <v>38</v>
      </c>
      <c r="F2650" s="5">
        <v>44927.0</v>
      </c>
      <c r="G2650" s="1">
        <v>5.0</v>
      </c>
    </row>
    <row r="2651">
      <c r="A2651" s="1">
        <v>2650.0</v>
      </c>
      <c r="B2651" s="1" t="s">
        <v>3548</v>
      </c>
      <c r="C2651" s="1" t="s">
        <v>32</v>
      </c>
      <c r="D2651" s="1">
        <v>120.0</v>
      </c>
      <c r="E2651" s="1" t="s">
        <v>38</v>
      </c>
      <c r="F2651" s="5">
        <v>44927.0</v>
      </c>
      <c r="G2651" s="1">
        <v>10.0</v>
      </c>
    </row>
    <row r="2652">
      <c r="A2652" s="1">
        <v>2651.0</v>
      </c>
      <c r="B2652" s="1" t="s">
        <v>3549</v>
      </c>
      <c r="C2652" s="1" t="s">
        <v>32</v>
      </c>
      <c r="D2652" s="1">
        <v>120.0</v>
      </c>
      <c r="E2652" s="1" t="s">
        <v>38</v>
      </c>
      <c r="F2652" s="5">
        <v>44927.0</v>
      </c>
      <c r="G2652" s="1">
        <v>20.0</v>
      </c>
    </row>
    <row r="2653">
      <c r="A2653" s="1">
        <v>2652.0</v>
      </c>
      <c r="B2653" s="1" t="s">
        <v>3550</v>
      </c>
      <c r="C2653" s="1" t="s">
        <v>32</v>
      </c>
      <c r="D2653" s="1">
        <v>120.0</v>
      </c>
      <c r="E2653" s="1" t="s">
        <v>38</v>
      </c>
      <c r="F2653" s="5">
        <v>44927.0</v>
      </c>
      <c r="G2653" s="1">
        <v>0.0</v>
      </c>
    </row>
    <row r="2654">
      <c r="A2654" s="1">
        <v>2653.0</v>
      </c>
      <c r="B2654" s="1" t="s">
        <v>3551</v>
      </c>
      <c r="C2654" s="1" t="s">
        <v>32</v>
      </c>
      <c r="D2654" s="1">
        <v>120.0</v>
      </c>
      <c r="E2654" s="1" t="s">
        <v>38</v>
      </c>
      <c r="F2654" s="5">
        <v>44927.0</v>
      </c>
      <c r="G2654" s="1">
        <v>5.0</v>
      </c>
    </row>
    <row r="2655">
      <c r="A2655" s="1">
        <v>2654.0</v>
      </c>
      <c r="B2655" s="1" t="s">
        <v>3552</v>
      </c>
      <c r="C2655" s="1" t="s">
        <v>32</v>
      </c>
      <c r="D2655" s="1">
        <v>120.0</v>
      </c>
      <c r="E2655" s="1" t="s">
        <v>38</v>
      </c>
      <c r="F2655" s="5">
        <v>44927.0</v>
      </c>
      <c r="G2655" s="1">
        <v>10.0</v>
      </c>
    </row>
    <row r="2656">
      <c r="A2656" s="1">
        <v>2655.0</v>
      </c>
      <c r="B2656" s="1" t="s">
        <v>3555</v>
      </c>
      <c r="C2656" s="1" t="s">
        <v>37</v>
      </c>
      <c r="D2656" s="1">
        <v>250.0</v>
      </c>
      <c r="E2656" s="1" t="s">
        <v>38</v>
      </c>
      <c r="F2656" s="5">
        <v>44927.0</v>
      </c>
      <c r="G2656" s="1">
        <v>20.0</v>
      </c>
    </row>
    <row r="2657">
      <c r="A2657" s="1">
        <v>2656.0</v>
      </c>
      <c r="B2657" s="1" t="s">
        <v>3556</v>
      </c>
      <c r="C2657" s="1" t="s">
        <v>32</v>
      </c>
      <c r="D2657" s="1">
        <v>120.0</v>
      </c>
      <c r="E2657" s="1" t="s">
        <v>45</v>
      </c>
      <c r="F2657" s="5">
        <v>44927.0</v>
      </c>
      <c r="G2657" s="1">
        <v>0.0</v>
      </c>
    </row>
    <row r="2658">
      <c r="A2658" s="1">
        <v>2657.0</v>
      </c>
      <c r="B2658" s="1" t="s">
        <v>3557</v>
      </c>
      <c r="C2658" s="1" t="s">
        <v>32</v>
      </c>
      <c r="D2658" s="1">
        <v>120.0</v>
      </c>
      <c r="E2658" s="1" t="s">
        <v>38</v>
      </c>
      <c r="F2658" s="5">
        <v>44927.0</v>
      </c>
      <c r="G2658" s="1">
        <v>5.0</v>
      </c>
    </row>
    <row r="2659">
      <c r="A2659" s="1">
        <v>2658.0</v>
      </c>
      <c r="B2659" s="1" t="s">
        <v>3558</v>
      </c>
      <c r="C2659" s="1" t="s">
        <v>32</v>
      </c>
      <c r="D2659" s="1">
        <v>120.0</v>
      </c>
      <c r="E2659" s="1" t="s">
        <v>38</v>
      </c>
      <c r="F2659" s="5">
        <v>44927.0</v>
      </c>
      <c r="G2659" s="1">
        <v>10.0</v>
      </c>
    </row>
    <row r="2660">
      <c r="A2660" s="1">
        <v>2659.0</v>
      </c>
      <c r="B2660" s="1" t="s">
        <v>3559</v>
      </c>
      <c r="C2660" s="1" t="s">
        <v>32</v>
      </c>
      <c r="D2660" s="1">
        <v>120.0</v>
      </c>
      <c r="E2660" s="1" t="s">
        <v>38</v>
      </c>
      <c r="F2660" s="5">
        <v>44927.0</v>
      </c>
      <c r="G2660" s="1">
        <v>20.0</v>
      </c>
    </row>
    <row r="2661">
      <c r="A2661" s="1">
        <v>2660.0</v>
      </c>
      <c r="B2661" s="1" t="s">
        <v>3560</v>
      </c>
      <c r="C2661" s="1" t="s">
        <v>32</v>
      </c>
      <c r="D2661" s="1">
        <v>120.0</v>
      </c>
      <c r="E2661" s="1" t="s">
        <v>38</v>
      </c>
      <c r="F2661" s="5">
        <v>44927.0</v>
      </c>
      <c r="G2661" s="1">
        <v>0.0</v>
      </c>
    </row>
    <row r="2662">
      <c r="A2662" s="1">
        <v>2661.0</v>
      </c>
      <c r="B2662" s="1" t="s">
        <v>3561</v>
      </c>
      <c r="C2662" s="1" t="s">
        <v>49</v>
      </c>
      <c r="D2662" s="1">
        <v>80.0</v>
      </c>
      <c r="E2662" s="1" t="s">
        <v>45</v>
      </c>
      <c r="F2662" s="5">
        <v>44927.0</v>
      </c>
      <c r="G2662" s="1">
        <v>5.0</v>
      </c>
    </row>
    <row r="2663">
      <c r="A2663" s="1">
        <v>2662.0</v>
      </c>
      <c r="B2663" s="1" t="s">
        <v>3562</v>
      </c>
      <c r="C2663" s="1" t="s">
        <v>32</v>
      </c>
      <c r="D2663" s="1">
        <v>120.0</v>
      </c>
      <c r="E2663" s="1" t="s">
        <v>33</v>
      </c>
      <c r="F2663" s="5">
        <v>44927.0</v>
      </c>
      <c r="G2663" s="1">
        <v>10.0</v>
      </c>
    </row>
    <row r="2664">
      <c r="A2664" s="1">
        <v>2663.0</v>
      </c>
      <c r="B2664" s="1" t="s">
        <v>3563</v>
      </c>
      <c r="C2664" s="1" t="s">
        <v>32</v>
      </c>
      <c r="D2664" s="1">
        <v>120.0</v>
      </c>
      <c r="E2664" s="1" t="s">
        <v>38</v>
      </c>
      <c r="F2664" s="5">
        <v>44927.0</v>
      </c>
      <c r="G2664" s="1">
        <v>20.0</v>
      </c>
    </row>
    <row r="2665">
      <c r="A2665" s="1">
        <v>2664.0</v>
      </c>
      <c r="B2665" s="1" t="s">
        <v>3566</v>
      </c>
      <c r="C2665" s="1" t="s">
        <v>32</v>
      </c>
      <c r="D2665" s="1">
        <v>120.0</v>
      </c>
      <c r="E2665" s="1" t="s">
        <v>33</v>
      </c>
      <c r="F2665" s="5">
        <v>44927.0</v>
      </c>
      <c r="G2665" s="1">
        <v>0.0</v>
      </c>
    </row>
    <row r="2666">
      <c r="A2666" s="1">
        <v>2665.0</v>
      </c>
      <c r="B2666" s="1" t="s">
        <v>3567</v>
      </c>
      <c r="C2666" s="1" t="s">
        <v>49</v>
      </c>
      <c r="D2666" s="1">
        <v>80.0</v>
      </c>
      <c r="E2666" s="1" t="s">
        <v>38</v>
      </c>
      <c r="F2666" s="5">
        <v>44927.0</v>
      </c>
      <c r="G2666" s="1">
        <v>5.0</v>
      </c>
    </row>
    <row r="2667">
      <c r="A2667" s="1">
        <v>2666.0</v>
      </c>
      <c r="B2667" s="1" t="s">
        <v>3568</v>
      </c>
      <c r="C2667" s="1" t="s">
        <v>32</v>
      </c>
      <c r="D2667" s="1">
        <v>120.0</v>
      </c>
      <c r="E2667" s="1" t="s">
        <v>38</v>
      </c>
      <c r="F2667" s="5">
        <v>44927.0</v>
      </c>
      <c r="G2667" s="1">
        <v>10.0</v>
      </c>
    </row>
    <row r="2668">
      <c r="A2668" s="1">
        <v>2667.0</v>
      </c>
      <c r="B2668" s="1" t="s">
        <v>3569</v>
      </c>
      <c r="C2668" s="1" t="s">
        <v>32</v>
      </c>
      <c r="D2668" s="1">
        <v>120.0</v>
      </c>
      <c r="E2668" s="1" t="s">
        <v>38</v>
      </c>
      <c r="F2668" s="5">
        <v>44927.0</v>
      </c>
      <c r="G2668" s="1">
        <v>20.0</v>
      </c>
    </row>
    <row r="2669">
      <c r="A2669" s="1">
        <v>2668.0</v>
      </c>
      <c r="B2669" s="1" t="s">
        <v>3570</v>
      </c>
      <c r="C2669" s="1" t="s">
        <v>32</v>
      </c>
      <c r="D2669" s="1">
        <v>120.0</v>
      </c>
      <c r="E2669" s="1" t="s">
        <v>38</v>
      </c>
      <c r="F2669" s="5">
        <v>44927.0</v>
      </c>
      <c r="G2669" s="1">
        <v>0.0</v>
      </c>
    </row>
    <row r="2670">
      <c r="A2670" s="1">
        <v>2669.0</v>
      </c>
      <c r="B2670" s="1" t="s">
        <v>3571</v>
      </c>
      <c r="C2670" s="1" t="s">
        <v>49</v>
      </c>
      <c r="D2670" s="1">
        <v>80.0</v>
      </c>
      <c r="E2670" s="1" t="s">
        <v>38</v>
      </c>
      <c r="F2670" s="5">
        <v>44927.0</v>
      </c>
      <c r="G2670" s="1">
        <v>5.0</v>
      </c>
    </row>
    <row r="2671">
      <c r="A2671" s="1">
        <v>2670.0</v>
      </c>
      <c r="B2671" s="1" t="s">
        <v>3572</v>
      </c>
      <c r="C2671" s="1" t="s">
        <v>32</v>
      </c>
      <c r="D2671" s="1">
        <v>120.0</v>
      </c>
      <c r="E2671" s="1" t="s">
        <v>38</v>
      </c>
      <c r="F2671" s="5">
        <v>44927.0</v>
      </c>
      <c r="G2671" s="1">
        <v>10.0</v>
      </c>
    </row>
    <row r="2672">
      <c r="A2672" s="1">
        <v>2671.0</v>
      </c>
      <c r="B2672" s="1" t="s">
        <v>3575</v>
      </c>
      <c r="C2672" s="1" t="s">
        <v>32</v>
      </c>
      <c r="D2672" s="1">
        <v>120.0</v>
      </c>
      <c r="E2672" s="1" t="s">
        <v>38</v>
      </c>
      <c r="F2672" s="5">
        <v>44927.0</v>
      </c>
      <c r="G2672" s="1">
        <v>20.0</v>
      </c>
    </row>
    <row r="2673">
      <c r="A2673" s="1">
        <v>2672.0</v>
      </c>
      <c r="B2673" s="1" t="s">
        <v>3576</v>
      </c>
      <c r="C2673" s="1" t="s">
        <v>40</v>
      </c>
      <c r="D2673" s="1">
        <v>50.0</v>
      </c>
      <c r="E2673" s="1" t="s">
        <v>38</v>
      </c>
      <c r="F2673" s="5">
        <v>44927.0</v>
      </c>
      <c r="G2673" s="1">
        <v>0.0</v>
      </c>
    </row>
    <row r="2674">
      <c r="A2674" s="1">
        <v>2673.0</v>
      </c>
      <c r="B2674" s="1" t="s">
        <v>3577</v>
      </c>
      <c r="C2674" s="1" t="s">
        <v>40</v>
      </c>
      <c r="D2674" s="1">
        <v>50.0</v>
      </c>
      <c r="E2674" s="1" t="s">
        <v>38</v>
      </c>
      <c r="F2674" s="5">
        <v>44927.0</v>
      </c>
      <c r="G2674" s="1">
        <v>5.0</v>
      </c>
    </row>
    <row r="2675">
      <c r="A2675" s="1">
        <v>2674.0</v>
      </c>
      <c r="B2675" s="1" t="s">
        <v>3578</v>
      </c>
      <c r="C2675" s="1" t="s">
        <v>49</v>
      </c>
      <c r="D2675" s="1">
        <v>80.0</v>
      </c>
      <c r="E2675" s="1" t="s">
        <v>38</v>
      </c>
      <c r="F2675" s="5">
        <v>44927.0</v>
      </c>
      <c r="G2675" s="1">
        <v>10.0</v>
      </c>
    </row>
    <row r="2676">
      <c r="A2676" s="1">
        <v>2675.0</v>
      </c>
      <c r="B2676" s="1" t="s">
        <v>3579</v>
      </c>
      <c r="C2676" s="1" t="s">
        <v>32</v>
      </c>
      <c r="D2676" s="1">
        <v>120.0</v>
      </c>
      <c r="E2676" s="1" t="s">
        <v>38</v>
      </c>
      <c r="F2676" s="5">
        <v>44927.0</v>
      </c>
      <c r="G2676" s="1">
        <v>20.0</v>
      </c>
    </row>
    <row r="2677">
      <c r="A2677" s="1">
        <v>2676.0</v>
      </c>
      <c r="B2677" s="1" t="s">
        <v>3580</v>
      </c>
      <c r="C2677" s="1" t="s">
        <v>37</v>
      </c>
      <c r="D2677" s="1">
        <v>250.0</v>
      </c>
      <c r="E2677" s="1" t="s">
        <v>38</v>
      </c>
      <c r="F2677" s="5">
        <v>44927.0</v>
      </c>
      <c r="G2677" s="1">
        <v>0.0</v>
      </c>
    </row>
    <row r="2678">
      <c r="A2678" s="1">
        <v>2677.0</v>
      </c>
      <c r="B2678" s="1" t="s">
        <v>3581</v>
      </c>
      <c r="C2678" s="1" t="s">
        <v>37</v>
      </c>
      <c r="D2678" s="1">
        <v>250.0</v>
      </c>
      <c r="E2678" s="1" t="s">
        <v>45</v>
      </c>
      <c r="F2678" s="5">
        <v>44927.0</v>
      </c>
      <c r="G2678" s="1">
        <v>5.0</v>
      </c>
    </row>
    <row r="2679">
      <c r="A2679" s="1">
        <v>2678.0</v>
      </c>
      <c r="B2679" s="1" t="s">
        <v>3582</v>
      </c>
      <c r="C2679" s="1" t="s">
        <v>37</v>
      </c>
      <c r="D2679" s="1">
        <v>250.0</v>
      </c>
      <c r="E2679" s="1" t="s">
        <v>38</v>
      </c>
      <c r="F2679" s="5">
        <v>44927.0</v>
      </c>
      <c r="G2679" s="1">
        <v>10.0</v>
      </c>
    </row>
    <row r="2680">
      <c r="A2680" s="1">
        <v>2679.0</v>
      </c>
      <c r="B2680" s="1" t="s">
        <v>3583</v>
      </c>
      <c r="C2680" s="1" t="s">
        <v>49</v>
      </c>
      <c r="D2680" s="1">
        <v>80.0</v>
      </c>
      <c r="E2680" s="1" t="s">
        <v>38</v>
      </c>
      <c r="F2680" s="5">
        <v>44927.0</v>
      </c>
      <c r="G2680" s="1">
        <v>20.0</v>
      </c>
    </row>
    <row r="2681">
      <c r="A2681" s="1">
        <v>2680.0</v>
      </c>
      <c r="B2681" s="1" t="s">
        <v>3586</v>
      </c>
      <c r="C2681" s="1" t="s">
        <v>32</v>
      </c>
      <c r="D2681" s="1">
        <v>120.0</v>
      </c>
      <c r="E2681" s="1" t="s">
        <v>38</v>
      </c>
      <c r="F2681" s="5">
        <v>44927.0</v>
      </c>
      <c r="G2681" s="1">
        <v>0.0</v>
      </c>
    </row>
    <row r="2682">
      <c r="A2682" s="1">
        <v>2681.0</v>
      </c>
      <c r="B2682" s="1" t="s">
        <v>3587</v>
      </c>
      <c r="C2682" s="1" t="s">
        <v>32</v>
      </c>
      <c r="D2682" s="1">
        <v>120.0</v>
      </c>
      <c r="E2682" s="1" t="s">
        <v>38</v>
      </c>
      <c r="F2682" s="5">
        <v>44927.0</v>
      </c>
      <c r="G2682" s="1">
        <v>5.0</v>
      </c>
    </row>
    <row r="2683">
      <c r="A2683" s="1">
        <v>2682.0</v>
      </c>
      <c r="B2683" s="1" t="s">
        <v>3588</v>
      </c>
      <c r="C2683" s="1" t="s">
        <v>32</v>
      </c>
      <c r="D2683" s="1">
        <v>120.0</v>
      </c>
      <c r="E2683" s="1" t="s">
        <v>33</v>
      </c>
      <c r="F2683" s="5">
        <v>44927.0</v>
      </c>
      <c r="G2683" s="1">
        <v>10.0</v>
      </c>
    </row>
    <row r="2684">
      <c r="A2684" s="1">
        <v>2683.0</v>
      </c>
      <c r="B2684" s="1" t="s">
        <v>3589</v>
      </c>
      <c r="C2684" s="1" t="s">
        <v>32</v>
      </c>
      <c r="D2684" s="1">
        <v>120.0</v>
      </c>
      <c r="E2684" s="1" t="s">
        <v>38</v>
      </c>
      <c r="F2684" s="5">
        <v>44927.0</v>
      </c>
      <c r="G2684" s="1">
        <v>20.0</v>
      </c>
    </row>
    <row r="2685">
      <c r="A2685" s="1">
        <v>2684.0</v>
      </c>
      <c r="B2685" s="1" t="s">
        <v>3590</v>
      </c>
      <c r="C2685" s="1" t="s">
        <v>49</v>
      </c>
      <c r="D2685" s="1">
        <v>80.0</v>
      </c>
      <c r="E2685" s="1" t="s">
        <v>38</v>
      </c>
      <c r="F2685" s="5">
        <v>44927.0</v>
      </c>
      <c r="G2685" s="1">
        <v>0.0</v>
      </c>
    </row>
    <row r="2686">
      <c r="A2686" s="1">
        <v>2685.0</v>
      </c>
      <c r="B2686" s="1" t="s">
        <v>3591</v>
      </c>
      <c r="C2686" s="1" t="s">
        <v>32</v>
      </c>
      <c r="D2686" s="1">
        <v>120.0</v>
      </c>
      <c r="E2686" s="1" t="s">
        <v>38</v>
      </c>
      <c r="F2686" s="5">
        <v>44927.0</v>
      </c>
      <c r="G2686" s="1">
        <v>5.0</v>
      </c>
    </row>
    <row r="2687">
      <c r="A2687" s="1">
        <v>2686.0</v>
      </c>
      <c r="B2687" s="1" t="s">
        <v>3592</v>
      </c>
      <c r="C2687" s="1" t="s">
        <v>32</v>
      </c>
      <c r="D2687" s="1">
        <v>120.0</v>
      </c>
      <c r="E2687" s="1" t="s">
        <v>38</v>
      </c>
      <c r="F2687" s="5">
        <v>44927.0</v>
      </c>
      <c r="G2687" s="1">
        <v>10.0</v>
      </c>
    </row>
    <row r="2688">
      <c r="A2688" s="1">
        <v>2687.0</v>
      </c>
      <c r="B2688" s="1" t="s">
        <v>3593</v>
      </c>
      <c r="C2688" s="1" t="s">
        <v>32</v>
      </c>
      <c r="D2688" s="1">
        <v>120.0</v>
      </c>
      <c r="E2688" s="1" t="s">
        <v>38</v>
      </c>
      <c r="F2688" s="5">
        <v>44927.0</v>
      </c>
      <c r="G2688" s="1">
        <v>20.0</v>
      </c>
    </row>
    <row r="2689">
      <c r="A2689" s="1">
        <v>2688.0</v>
      </c>
      <c r="B2689" s="1" t="s">
        <v>3595</v>
      </c>
      <c r="C2689" s="1" t="s">
        <v>49</v>
      </c>
      <c r="D2689" s="1">
        <v>80.0</v>
      </c>
      <c r="E2689" s="1" t="s">
        <v>38</v>
      </c>
      <c r="F2689" s="5">
        <v>44927.0</v>
      </c>
      <c r="G2689" s="1">
        <v>0.0</v>
      </c>
    </row>
    <row r="2690">
      <c r="A2690" s="1">
        <v>2689.0</v>
      </c>
      <c r="B2690" s="1" t="s">
        <v>3597</v>
      </c>
      <c r="C2690" s="1" t="s">
        <v>37</v>
      </c>
      <c r="D2690" s="1">
        <v>250.0</v>
      </c>
      <c r="E2690" s="1" t="s">
        <v>38</v>
      </c>
      <c r="F2690" s="5">
        <v>44927.0</v>
      </c>
      <c r="G2690" s="1">
        <v>5.0</v>
      </c>
    </row>
    <row r="2691">
      <c r="A2691" s="1">
        <v>2690.0</v>
      </c>
      <c r="B2691" s="1" t="s">
        <v>3598</v>
      </c>
      <c r="C2691" s="1" t="s">
        <v>40</v>
      </c>
      <c r="D2691" s="1">
        <v>50.0</v>
      </c>
      <c r="E2691" s="1" t="s">
        <v>38</v>
      </c>
      <c r="F2691" s="5">
        <v>44927.0</v>
      </c>
      <c r="G2691" s="1">
        <v>10.0</v>
      </c>
    </row>
    <row r="2692">
      <c r="A2692" s="1">
        <v>2691.0</v>
      </c>
      <c r="B2692" s="1" t="s">
        <v>3599</v>
      </c>
      <c r="C2692" s="1" t="s">
        <v>32</v>
      </c>
      <c r="D2692" s="1">
        <v>120.0</v>
      </c>
      <c r="E2692" s="1" t="s">
        <v>38</v>
      </c>
      <c r="F2692" s="5">
        <v>44927.0</v>
      </c>
      <c r="G2692" s="1">
        <v>20.0</v>
      </c>
    </row>
    <row r="2693">
      <c r="A2693" s="1">
        <v>2692.0</v>
      </c>
      <c r="B2693" s="1" t="s">
        <v>3600</v>
      </c>
      <c r="C2693" s="1" t="s">
        <v>32</v>
      </c>
      <c r="D2693" s="1">
        <v>120.0</v>
      </c>
      <c r="E2693" s="1" t="s">
        <v>38</v>
      </c>
      <c r="F2693" s="5">
        <v>44927.0</v>
      </c>
      <c r="G2693" s="1">
        <v>0.0</v>
      </c>
    </row>
    <row r="2694">
      <c r="A2694" s="1">
        <v>2693.0</v>
      </c>
      <c r="B2694" s="1" t="s">
        <v>3601</v>
      </c>
      <c r="C2694" s="1" t="s">
        <v>49</v>
      </c>
      <c r="D2694" s="1">
        <v>80.0</v>
      </c>
      <c r="E2694" s="1" t="s">
        <v>38</v>
      </c>
      <c r="F2694" s="5">
        <v>44927.0</v>
      </c>
      <c r="G2694" s="1">
        <v>5.0</v>
      </c>
    </row>
    <row r="2695">
      <c r="A2695" s="1">
        <v>2694.0</v>
      </c>
      <c r="B2695" s="1" t="s">
        <v>3602</v>
      </c>
      <c r="C2695" s="1" t="s">
        <v>37</v>
      </c>
      <c r="D2695" s="1">
        <v>250.0</v>
      </c>
      <c r="E2695" s="1" t="s">
        <v>45</v>
      </c>
      <c r="F2695" s="5">
        <v>44927.0</v>
      </c>
      <c r="G2695" s="1">
        <v>10.0</v>
      </c>
    </row>
    <row r="2696">
      <c r="A2696" s="1">
        <v>2695.0</v>
      </c>
      <c r="B2696" s="1" t="s">
        <v>3605</v>
      </c>
      <c r="C2696" s="1" t="s">
        <v>32</v>
      </c>
      <c r="D2696" s="1">
        <v>120.0</v>
      </c>
      <c r="E2696" s="1" t="s">
        <v>45</v>
      </c>
      <c r="F2696" s="5">
        <v>44927.0</v>
      </c>
      <c r="G2696" s="1">
        <v>20.0</v>
      </c>
    </row>
    <row r="2697">
      <c r="A2697" s="1">
        <v>2696.0</v>
      </c>
      <c r="B2697" s="1" t="s">
        <v>3606</v>
      </c>
      <c r="C2697" s="1" t="s">
        <v>40</v>
      </c>
      <c r="D2697" s="1">
        <v>50.0</v>
      </c>
      <c r="E2697" s="1" t="s">
        <v>38</v>
      </c>
      <c r="F2697" s="5">
        <v>44927.0</v>
      </c>
      <c r="G2697" s="1">
        <v>0.0</v>
      </c>
    </row>
    <row r="2698">
      <c r="A2698" s="1">
        <v>2697.0</v>
      </c>
      <c r="B2698" s="1" t="s">
        <v>3607</v>
      </c>
      <c r="C2698" s="1" t="s">
        <v>32</v>
      </c>
      <c r="D2698" s="1">
        <v>120.0</v>
      </c>
      <c r="E2698" s="1" t="s">
        <v>38</v>
      </c>
      <c r="F2698" s="5">
        <v>44927.0</v>
      </c>
      <c r="G2698" s="1">
        <v>5.0</v>
      </c>
    </row>
    <row r="2699">
      <c r="A2699" s="1">
        <v>2698.0</v>
      </c>
      <c r="B2699" s="1" t="s">
        <v>3608</v>
      </c>
      <c r="C2699" s="1" t="s">
        <v>37</v>
      </c>
      <c r="D2699" s="1">
        <v>250.0</v>
      </c>
      <c r="E2699" s="1" t="s">
        <v>45</v>
      </c>
      <c r="F2699" s="5">
        <v>44927.0</v>
      </c>
      <c r="G2699" s="1">
        <v>10.0</v>
      </c>
    </row>
    <row r="2700">
      <c r="A2700" s="1">
        <v>2699.0</v>
      </c>
      <c r="B2700" s="1" t="s">
        <v>3609</v>
      </c>
      <c r="C2700" s="1" t="s">
        <v>32</v>
      </c>
      <c r="D2700" s="1">
        <v>120.0</v>
      </c>
      <c r="E2700" s="1" t="s">
        <v>38</v>
      </c>
      <c r="F2700" s="5">
        <v>44927.0</v>
      </c>
      <c r="G2700" s="1">
        <v>20.0</v>
      </c>
    </row>
    <row r="2701">
      <c r="A2701" s="1">
        <v>2700.0</v>
      </c>
      <c r="B2701" s="1" t="s">
        <v>3610</v>
      </c>
      <c r="C2701" s="1" t="s">
        <v>32</v>
      </c>
      <c r="D2701" s="1">
        <v>120.0</v>
      </c>
      <c r="E2701" s="1" t="s">
        <v>38</v>
      </c>
      <c r="F2701" s="5">
        <v>44927.0</v>
      </c>
      <c r="G2701" s="1">
        <v>0.0</v>
      </c>
    </row>
    <row r="2702">
      <c r="A2702" s="1">
        <v>2701.0</v>
      </c>
      <c r="B2702" s="1" t="s">
        <v>3611</v>
      </c>
      <c r="C2702" s="1" t="s">
        <v>37</v>
      </c>
      <c r="D2702" s="1">
        <v>250.0</v>
      </c>
      <c r="E2702" s="1" t="s">
        <v>45</v>
      </c>
      <c r="F2702" s="5">
        <v>44927.0</v>
      </c>
      <c r="G2702" s="1">
        <v>5.0</v>
      </c>
    </row>
    <row r="2703">
      <c r="A2703" s="1">
        <v>2702.0</v>
      </c>
      <c r="B2703" s="1" t="s">
        <v>3612</v>
      </c>
      <c r="C2703" s="1" t="s">
        <v>49</v>
      </c>
      <c r="D2703" s="1">
        <v>80.0</v>
      </c>
      <c r="E2703" s="1" t="s">
        <v>45</v>
      </c>
      <c r="F2703" s="5">
        <v>44927.0</v>
      </c>
      <c r="G2703" s="1">
        <v>10.0</v>
      </c>
    </row>
    <row r="2704">
      <c r="A2704" s="1">
        <v>2703.0</v>
      </c>
      <c r="B2704" s="1" t="s">
        <v>3613</v>
      </c>
      <c r="C2704" s="1" t="s">
        <v>32</v>
      </c>
      <c r="D2704" s="1">
        <v>120.0</v>
      </c>
      <c r="E2704" s="1" t="s">
        <v>38</v>
      </c>
      <c r="F2704" s="5">
        <v>44927.0</v>
      </c>
      <c r="G2704" s="1">
        <v>20.0</v>
      </c>
    </row>
    <row r="2705">
      <c r="A2705" s="1">
        <v>2704.0</v>
      </c>
      <c r="B2705" s="1" t="s">
        <v>3614</v>
      </c>
      <c r="C2705" s="1" t="s">
        <v>49</v>
      </c>
      <c r="D2705" s="1">
        <v>80.0</v>
      </c>
      <c r="E2705" s="1" t="s">
        <v>38</v>
      </c>
      <c r="F2705" s="5">
        <v>44927.0</v>
      </c>
      <c r="G2705" s="1">
        <v>0.0</v>
      </c>
    </row>
    <row r="2706">
      <c r="A2706" s="1">
        <v>2705.0</v>
      </c>
      <c r="B2706" s="1" t="s">
        <v>3615</v>
      </c>
      <c r="C2706" s="1" t="s">
        <v>32</v>
      </c>
      <c r="D2706" s="1">
        <v>120.0</v>
      </c>
      <c r="E2706" s="1" t="s">
        <v>38</v>
      </c>
      <c r="F2706" s="5">
        <v>44927.0</v>
      </c>
      <c r="G2706" s="1">
        <v>5.0</v>
      </c>
    </row>
    <row r="2707">
      <c r="A2707" s="1">
        <v>2706.0</v>
      </c>
      <c r="B2707" s="1" t="s">
        <v>3616</v>
      </c>
      <c r="C2707" s="1" t="s">
        <v>32</v>
      </c>
      <c r="D2707" s="1">
        <v>120.0</v>
      </c>
      <c r="E2707" s="1" t="s">
        <v>38</v>
      </c>
      <c r="F2707" s="5">
        <v>44927.0</v>
      </c>
      <c r="G2707" s="1">
        <v>10.0</v>
      </c>
    </row>
    <row r="2708">
      <c r="A2708" s="1">
        <v>2707.0</v>
      </c>
      <c r="B2708" s="1" t="s">
        <v>3617</v>
      </c>
      <c r="C2708" s="1" t="s">
        <v>32</v>
      </c>
      <c r="D2708" s="1">
        <v>120.0</v>
      </c>
      <c r="E2708" s="1" t="s">
        <v>33</v>
      </c>
      <c r="F2708" s="5">
        <v>44927.0</v>
      </c>
      <c r="G2708" s="1">
        <v>20.0</v>
      </c>
    </row>
    <row r="2709">
      <c r="A2709" s="1">
        <v>2708.0</v>
      </c>
      <c r="B2709" s="1" t="s">
        <v>3620</v>
      </c>
      <c r="C2709" s="1" t="s">
        <v>32</v>
      </c>
      <c r="D2709" s="1">
        <v>120.0</v>
      </c>
      <c r="E2709" s="1" t="s">
        <v>38</v>
      </c>
      <c r="F2709" s="5">
        <v>44927.0</v>
      </c>
      <c r="G2709" s="1">
        <v>0.0</v>
      </c>
    </row>
    <row r="2710">
      <c r="A2710" s="1">
        <v>2709.0</v>
      </c>
      <c r="B2710" s="1" t="s">
        <v>3621</v>
      </c>
      <c r="C2710" s="1" t="s">
        <v>40</v>
      </c>
      <c r="D2710" s="1">
        <v>50.0</v>
      </c>
      <c r="E2710" s="1" t="s">
        <v>38</v>
      </c>
      <c r="F2710" s="5">
        <v>44927.0</v>
      </c>
      <c r="G2710" s="1">
        <v>5.0</v>
      </c>
    </row>
    <row r="2711">
      <c r="A2711" s="1">
        <v>2710.0</v>
      </c>
      <c r="B2711" s="1" t="s">
        <v>3622</v>
      </c>
      <c r="C2711" s="1" t="s">
        <v>32</v>
      </c>
      <c r="D2711" s="1">
        <v>120.0</v>
      </c>
      <c r="E2711" s="1" t="s">
        <v>38</v>
      </c>
      <c r="F2711" s="5">
        <v>44927.0</v>
      </c>
      <c r="G2711" s="1">
        <v>10.0</v>
      </c>
    </row>
    <row r="2712">
      <c r="A2712" s="1">
        <v>2711.0</v>
      </c>
      <c r="B2712" s="1" t="s">
        <v>3623</v>
      </c>
      <c r="C2712" s="1" t="s">
        <v>37</v>
      </c>
      <c r="D2712" s="1">
        <v>250.0</v>
      </c>
      <c r="E2712" s="1" t="s">
        <v>38</v>
      </c>
      <c r="F2712" s="5">
        <v>44927.0</v>
      </c>
      <c r="G2712" s="1">
        <v>20.0</v>
      </c>
    </row>
    <row r="2713">
      <c r="A2713" s="1">
        <v>2712.0</v>
      </c>
      <c r="B2713" s="1" t="s">
        <v>3624</v>
      </c>
      <c r="C2713" s="1" t="s">
        <v>40</v>
      </c>
      <c r="D2713" s="1">
        <v>50.0</v>
      </c>
      <c r="E2713" s="1" t="s">
        <v>38</v>
      </c>
      <c r="F2713" s="5">
        <v>44927.0</v>
      </c>
      <c r="G2713" s="1">
        <v>0.0</v>
      </c>
    </row>
    <row r="2714">
      <c r="A2714" s="1">
        <v>2713.0</v>
      </c>
      <c r="B2714" s="1" t="s">
        <v>3625</v>
      </c>
      <c r="C2714" s="1" t="s">
        <v>49</v>
      </c>
      <c r="D2714" s="1">
        <v>80.0</v>
      </c>
      <c r="E2714" s="1" t="s">
        <v>38</v>
      </c>
      <c r="F2714" s="5">
        <v>44927.0</v>
      </c>
      <c r="G2714" s="1">
        <v>5.0</v>
      </c>
    </row>
    <row r="2715">
      <c r="A2715" s="1">
        <v>2714.0</v>
      </c>
      <c r="B2715" s="1" t="s">
        <v>3626</v>
      </c>
      <c r="C2715" s="1" t="s">
        <v>40</v>
      </c>
      <c r="D2715" s="1">
        <v>50.0</v>
      </c>
      <c r="E2715" s="1" t="s">
        <v>38</v>
      </c>
      <c r="F2715" s="5">
        <v>44927.0</v>
      </c>
      <c r="G2715" s="1">
        <v>10.0</v>
      </c>
    </row>
    <row r="2716">
      <c r="A2716" s="1">
        <v>2715.0</v>
      </c>
      <c r="B2716" s="1" t="s">
        <v>3627</v>
      </c>
      <c r="C2716" s="1" t="s">
        <v>32</v>
      </c>
      <c r="D2716" s="1">
        <v>120.0</v>
      </c>
      <c r="E2716" s="1" t="s">
        <v>38</v>
      </c>
      <c r="F2716" s="5">
        <v>44927.0</v>
      </c>
      <c r="G2716" s="1">
        <v>20.0</v>
      </c>
    </row>
    <row r="2717">
      <c r="A2717" s="1">
        <v>2716.0</v>
      </c>
      <c r="B2717" s="1" t="s">
        <v>3628</v>
      </c>
      <c r="C2717" s="1" t="s">
        <v>49</v>
      </c>
      <c r="D2717" s="1">
        <v>80.0</v>
      </c>
      <c r="E2717" s="1" t="s">
        <v>38</v>
      </c>
      <c r="F2717" s="5">
        <v>44927.0</v>
      </c>
      <c r="G2717" s="1">
        <v>0.0</v>
      </c>
    </row>
    <row r="2718">
      <c r="A2718" s="1">
        <v>2717.0</v>
      </c>
      <c r="B2718" s="1" t="s">
        <v>3629</v>
      </c>
      <c r="C2718" s="1" t="s">
        <v>37</v>
      </c>
      <c r="D2718" s="1">
        <v>250.0</v>
      </c>
      <c r="E2718" s="1" t="s">
        <v>38</v>
      </c>
      <c r="F2718" s="5">
        <v>44927.0</v>
      </c>
      <c r="G2718" s="1">
        <v>5.0</v>
      </c>
    </row>
    <row r="2719">
      <c r="A2719" s="1">
        <v>2718.0</v>
      </c>
      <c r="B2719" s="1" t="s">
        <v>3632</v>
      </c>
      <c r="C2719" s="1" t="s">
        <v>32</v>
      </c>
      <c r="D2719" s="1">
        <v>120.0</v>
      </c>
      <c r="E2719" s="1" t="s">
        <v>38</v>
      </c>
      <c r="F2719" s="5">
        <v>44927.0</v>
      </c>
      <c r="G2719" s="1">
        <v>10.0</v>
      </c>
    </row>
    <row r="2720">
      <c r="A2720" s="1">
        <v>2719.0</v>
      </c>
      <c r="B2720" s="1" t="s">
        <v>3633</v>
      </c>
      <c r="C2720" s="1" t="s">
        <v>40</v>
      </c>
      <c r="D2720" s="1">
        <v>50.0</v>
      </c>
      <c r="E2720" s="1" t="s">
        <v>45</v>
      </c>
      <c r="F2720" s="5">
        <v>44927.0</v>
      </c>
      <c r="G2720" s="1">
        <v>20.0</v>
      </c>
    </row>
    <row r="2721">
      <c r="A2721" s="1">
        <v>2720.0</v>
      </c>
      <c r="B2721" s="1" t="s">
        <v>3634</v>
      </c>
      <c r="C2721" s="1" t="s">
        <v>32</v>
      </c>
      <c r="D2721" s="1">
        <v>120.0</v>
      </c>
      <c r="E2721" s="1" t="s">
        <v>38</v>
      </c>
      <c r="F2721" s="5">
        <v>44927.0</v>
      </c>
      <c r="G2721" s="1">
        <v>0.0</v>
      </c>
    </row>
    <row r="2722">
      <c r="A2722" s="1">
        <v>2721.0</v>
      </c>
      <c r="B2722" s="1" t="s">
        <v>3635</v>
      </c>
      <c r="C2722" s="1" t="s">
        <v>37</v>
      </c>
      <c r="D2722" s="1">
        <v>250.0</v>
      </c>
      <c r="E2722" s="1" t="s">
        <v>45</v>
      </c>
      <c r="F2722" s="5">
        <v>44927.0</v>
      </c>
      <c r="G2722" s="1">
        <v>5.0</v>
      </c>
    </row>
    <row r="2723">
      <c r="A2723" s="1">
        <v>2722.0</v>
      </c>
      <c r="B2723" s="1" t="s">
        <v>3636</v>
      </c>
      <c r="C2723" s="1" t="s">
        <v>32</v>
      </c>
      <c r="D2723" s="1">
        <v>120.0</v>
      </c>
      <c r="E2723" s="1" t="s">
        <v>45</v>
      </c>
      <c r="F2723" s="5">
        <v>44927.0</v>
      </c>
      <c r="G2723" s="1">
        <v>10.0</v>
      </c>
    </row>
    <row r="2724">
      <c r="A2724" s="1">
        <v>2723.0</v>
      </c>
      <c r="B2724" s="1" t="s">
        <v>3637</v>
      </c>
      <c r="C2724" s="1" t="s">
        <v>37</v>
      </c>
      <c r="D2724" s="1">
        <v>250.0</v>
      </c>
      <c r="E2724" s="1" t="s">
        <v>38</v>
      </c>
      <c r="F2724" s="5">
        <v>44927.0</v>
      </c>
      <c r="G2724" s="1">
        <v>20.0</v>
      </c>
    </row>
    <row r="2725">
      <c r="A2725" s="1">
        <v>2724.0</v>
      </c>
      <c r="B2725" s="1" t="s">
        <v>3638</v>
      </c>
      <c r="C2725" s="1" t="s">
        <v>40</v>
      </c>
      <c r="D2725" s="1">
        <v>50.0</v>
      </c>
      <c r="E2725" s="1" t="s">
        <v>33</v>
      </c>
      <c r="F2725" s="5">
        <v>44927.0</v>
      </c>
      <c r="G2725" s="1">
        <v>0.0</v>
      </c>
    </row>
    <row r="2726">
      <c r="A2726" s="1">
        <v>2725.0</v>
      </c>
      <c r="B2726" s="1" t="s">
        <v>3639</v>
      </c>
      <c r="C2726" s="1" t="s">
        <v>49</v>
      </c>
      <c r="D2726" s="1">
        <v>80.0</v>
      </c>
      <c r="E2726" s="1" t="s">
        <v>38</v>
      </c>
      <c r="F2726" s="5">
        <v>44927.0</v>
      </c>
      <c r="G2726" s="1">
        <v>5.0</v>
      </c>
    </row>
    <row r="2727">
      <c r="A2727" s="1">
        <v>2726.0</v>
      </c>
      <c r="B2727" s="1" t="s">
        <v>3640</v>
      </c>
      <c r="C2727" s="1" t="s">
        <v>32</v>
      </c>
      <c r="D2727" s="1">
        <v>120.0</v>
      </c>
      <c r="E2727" s="1" t="s">
        <v>38</v>
      </c>
      <c r="F2727" s="5">
        <v>44927.0</v>
      </c>
      <c r="G2727" s="1">
        <v>10.0</v>
      </c>
    </row>
    <row r="2728">
      <c r="A2728" s="1">
        <v>2727.0</v>
      </c>
      <c r="B2728" s="1" t="s">
        <v>3642</v>
      </c>
      <c r="C2728" s="1" t="s">
        <v>32</v>
      </c>
      <c r="D2728" s="1">
        <v>120.0</v>
      </c>
      <c r="E2728" s="1" t="s">
        <v>38</v>
      </c>
      <c r="F2728" s="5">
        <v>44927.0</v>
      </c>
      <c r="G2728" s="1">
        <v>20.0</v>
      </c>
    </row>
    <row r="2729">
      <c r="A2729" s="1">
        <v>2728.0</v>
      </c>
      <c r="B2729" s="1" t="s">
        <v>3645</v>
      </c>
      <c r="C2729" s="1" t="s">
        <v>32</v>
      </c>
      <c r="D2729" s="1">
        <v>120.0</v>
      </c>
      <c r="E2729" s="1" t="s">
        <v>38</v>
      </c>
      <c r="F2729" s="5">
        <v>44927.0</v>
      </c>
      <c r="G2729" s="1">
        <v>0.0</v>
      </c>
    </row>
    <row r="2730">
      <c r="A2730" s="1">
        <v>2729.0</v>
      </c>
      <c r="B2730" s="1" t="s">
        <v>3646</v>
      </c>
      <c r="C2730" s="1" t="s">
        <v>49</v>
      </c>
      <c r="D2730" s="1">
        <v>80.0</v>
      </c>
      <c r="E2730" s="1" t="s">
        <v>38</v>
      </c>
      <c r="F2730" s="5">
        <v>44927.0</v>
      </c>
      <c r="G2730" s="1">
        <v>5.0</v>
      </c>
    </row>
    <row r="2731">
      <c r="A2731" s="1">
        <v>2730.0</v>
      </c>
      <c r="B2731" s="1" t="s">
        <v>3647</v>
      </c>
      <c r="C2731" s="1" t="s">
        <v>32</v>
      </c>
      <c r="D2731" s="1">
        <v>120.0</v>
      </c>
      <c r="E2731" s="1" t="s">
        <v>38</v>
      </c>
      <c r="F2731" s="5">
        <v>44927.0</v>
      </c>
      <c r="G2731" s="1">
        <v>10.0</v>
      </c>
    </row>
    <row r="2732">
      <c r="A2732" s="1">
        <v>2731.0</v>
      </c>
      <c r="B2732" s="1" t="s">
        <v>3648</v>
      </c>
      <c r="C2732" s="1" t="s">
        <v>32</v>
      </c>
      <c r="D2732" s="1">
        <v>120.0</v>
      </c>
      <c r="E2732" s="1" t="s">
        <v>33</v>
      </c>
      <c r="F2732" s="5">
        <v>44927.0</v>
      </c>
      <c r="G2732" s="1">
        <v>20.0</v>
      </c>
    </row>
    <row r="2733">
      <c r="A2733" s="1">
        <v>2732.0</v>
      </c>
      <c r="B2733" s="1" t="s">
        <v>3649</v>
      </c>
      <c r="C2733" s="1" t="s">
        <v>32</v>
      </c>
      <c r="D2733" s="1">
        <v>120.0</v>
      </c>
      <c r="E2733" s="1" t="s">
        <v>38</v>
      </c>
      <c r="F2733" s="5">
        <v>44927.0</v>
      </c>
      <c r="G2733" s="1">
        <v>0.0</v>
      </c>
    </row>
    <row r="2734">
      <c r="A2734" s="1">
        <v>2733.0</v>
      </c>
      <c r="B2734" s="1" t="s">
        <v>3650</v>
      </c>
      <c r="C2734" s="1" t="s">
        <v>37</v>
      </c>
      <c r="D2734" s="1">
        <v>250.0</v>
      </c>
      <c r="E2734" s="1" t="s">
        <v>38</v>
      </c>
      <c r="F2734" s="5">
        <v>44927.0</v>
      </c>
      <c r="G2734" s="1">
        <v>5.0</v>
      </c>
    </row>
    <row r="2735">
      <c r="A2735" s="1">
        <v>2734.0</v>
      </c>
      <c r="B2735" s="1" t="s">
        <v>3651</v>
      </c>
      <c r="C2735" s="1" t="s">
        <v>37</v>
      </c>
      <c r="D2735" s="1">
        <v>250.0</v>
      </c>
      <c r="E2735" s="1" t="s">
        <v>38</v>
      </c>
      <c r="F2735" s="5">
        <v>44927.0</v>
      </c>
      <c r="G2735" s="1">
        <v>10.0</v>
      </c>
    </row>
    <row r="2736">
      <c r="A2736" s="1">
        <v>2735.0</v>
      </c>
      <c r="B2736" s="1" t="s">
        <v>3652</v>
      </c>
      <c r="C2736" s="1" t="s">
        <v>40</v>
      </c>
      <c r="D2736" s="1">
        <v>50.0</v>
      </c>
      <c r="E2736" s="1" t="s">
        <v>38</v>
      </c>
      <c r="F2736" s="5">
        <v>44927.0</v>
      </c>
      <c r="G2736" s="1">
        <v>20.0</v>
      </c>
    </row>
    <row r="2737">
      <c r="A2737" s="1">
        <v>2736.0</v>
      </c>
      <c r="B2737" s="1" t="s">
        <v>3653</v>
      </c>
      <c r="C2737" s="1" t="s">
        <v>32</v>
      </c>
      <c r="D2737" s="1">
        <v>120.0</v>
      </c>
      <c r="E2737" s="1" t="s">
        <v>33</v>
      </c>
      <c r="F2737" s="5">
        <v>44927.0</v>
      </c>
      <c r="G2737" s="1">
        <v>0.0</v>
      </c>
    </row>
    <row r="2738">
      <c r="A2738" s="1">
        <v>2737.0</v>
      </c>
      <c r="B2738" s="1" t="s">
        <v>3654</v>
      </c>
      <c r="C2738" s="1" t="s">
        <v>32</v>
      </c>
      <c r="D2738" s="1">
        <v>120.0</v>
      </c>
      <c r="E2738" s="1" t="s">
        <v>45</v>
      </c>
      <c r="F2738" s="5">
        <v>44927.0</v>
      </c>
      <c r="G2738" s="1">
        <v>5.0</v>
      </c>
    </row>
    <row r="2739">
      <c r="A2739" s="1">
        <v>2738.0</v>
      </c>
      <c r="B2739" s="1" t="s">
        <v>3655</v>
      </c>
      <c r="C2739" s="1" t="s">
        <v>32</v>
      </c>
      <c r="D2739" s="1">
        <v>120.0</v>
      </c>
      <c r="E2739" s="1" t="s">
        <v>38</v>
      </c>
      <c r="F2739" s="5">
        <v>44927.0</v>
      </c>
      <c r="G2739" s="1">
        <v>10.0</v>
      </c>
    </row>
    <row r="2740">
      <c r="A2740" s="1">
        <v>2739.0</v>
      </c>
      <c r="B2740" s="1" t="s">
        <v>3658</v>
      </c>
      <c r="C2740" s="1" t="s">
        <v>49</v>
      </c>
      <c r="D2740" s="1">
        <v>80.0</v>
      </c>
      <c r="E2740" s="1" t="s">
        <v>45</v>
      </c>
      <c r="F2740" s="5">
        <v>44927.0</v>
      </c>
      <c r="G2740" s="1">
        <v>20.0</v>
      </c>
    </row>
    <row r="2741">
      <c r="A2741" s="1">
        <v>2740.0</v>
      </c>
      <c r="B2741" s="1" t="s">
        <v>3659</v>
      </c>
      <c r="C2741" s="1" t="s">
        <v>32</v>
      </c>
      <c r="D2741" s="1">
        <v>120.0</v>
      </c>
      <c r="E2741" s="1" t="s">
        <v>38</v>
      </c>
      <c r="F2741" s="5">
        <v>44927.0</v>
      </c>
      <c r="G2741" s="1">
        <v>0.0</v>
      </c>
    </row>
    <row r="2742">
      <c r="A2742" s="1">
        <v>2741.0</v>
      </c>
      <c r="B2742" s="1" t="s">
        <v>3660</v>
      </c>
      <c r="C2742" s="1" t="s">
        <v>49</v>
      </c>
      <c r="D2742" s="1">
        <v>80.0</v>
      </c>
      <c r="E2742" s="1" t="s">
        <v>33</v>
      </c>
      <c r="F2742" s="5">
        <v>44927.0</v>
      </c>
      <c r="G2742" s="1">
        <v>5.0</v>
      </c>
    </row>
    <row r="2743">
      <c r="A2743" s="1">
        <v>2742.0</v>
      </c>
      <c r="B2743" s="1" t="s">
        <v>3661</v>
      </c>
      <c r="C2743" s="1" t="s">
        <v>32</v>
      </c>
      <c r="D2743" s="1">
        <v>120.0</v>
      </c>
      <c r="E2743" s="1" t="s">
        <v>38</v>
      </c>
      <c r="F2743" s="5">
        <v>44927.0</v>
      </c>
      <c r="G2743" s="1">
        <v>10.0</v>
      </c>
    </row>
    <row r="2744">
      <c r="A2744" s="1">
        <v>2743.0</v>
      </c>
      <c r="B2744" s="1" t="s">
        <v>3662</v>
      </c>
      <c r="C2744" s="1" t="s">
        <v>32</v>
      </c>
      <c r="D2744" s="1">
        <v>120.0</v>
      </c>
      <c r="E2744" s="1" t="s">
        <v>38</v>
      </c>
      <c r="F2744" s="5">
        <v>44927.0</v>
      </c>
      <c r="G2744" s="1">
        <v>20.0</v>
      </c>
    </row>
    <row r="2745">
      <c r="A2745" s="1">
        <v>2744.0</v>
      </c>
      <c r="B2745" s="1" t="s">
        <v>3663</v>
      </c>
      <c r="C2745" s="1" t="s">
        <v>49</v>
      </c>
      <c r="D2745" s="1">
        <v>80.0</v>
      </c>
      <c r="E2745" s="1" t="s">
        <v>38</v>
      </c>
      <c r="F2745" s="5">
        <v>44927.0</v>
      </c>
      <c r="G2745" s="1">
        <v>0.0</v>
      </c>
    </row>
    <row r="2746">
      <c r="A2746" s="1">
        <v>2745.0</v>
      </c>
      <c r="B2746" s="1" t="s">
        <v>3664</v>
      </c>
      <c r="C2746" s="1" t="s">
        <v>32</v>
      </c>
      <c r="D2746" s="1">
        <v>120.0</v>
      </c>
      <c r="E2746" s="1" t="s">
        <v>38</v>
      </c>
      <c r="F2746" s="5">
        <v>44927.0</v>
      </c>
      <c r="G2746" s="1">
        <v>5.0</v>
      </c>
    </row>
    <row r="2747">
      <c r="A2747" s="1">
        <v>2746.0</v>
      </c>
      <c r="B2747" s="1" t="s">
        <v>3665</v>
      </c>
      <c r="C2747" s="1" t="s">
        <v>32</v>
      </c>
      <c r="D2747" s="1">
        <v>120.0</v>
      </c>
      <c r="E2747" s="1" t="s">
        <v>38</v>
      </c>
      <c r="F2747" s="5">
        <v>44927.0</v>
      </c>
      <c r="G2747" s="1">
        <v>10.0</v>
      </c>
    </row>
    <row r="2748">
      <c r="A2748" s="1">
        <v>2747.0</v>
      </c>
      <c r="B2748" s="1" t="s">
        <v>3666</v>
      </c>
      <c r="C2748" s="1" t="s">
        <v>32</v>
      </c>
      <c r="D2748" s="1">
        <v>120.0</v>
      </c>
      <c r="E2748" s="1" t="s">
        <v>38</v>
      </c>
      <c r="F2748" s="5">
        <v>44927.0</v>
      </c>
      <c r="G2748" s="1">
        <v>20.0</v>
      </c>
    </row>
    <row r="2749">
      <c r="A2749" s="1">
        <v>2748.0</v>
      </c>
      <c r="B2749" s="1" t="s">
        <v>3669</v>
      </c>
      <c r="C2749" s="1" t="s">
        <v>32</v>
      </c>
      <c r="D2749" s="1">
        <v>120.0</v>
      </c>
      <c r="E2749" s="1" t="s">
        <v>38</v>
      </c>
      <c r="F2749" s="5">
        <v>44927.0</v>
      </c>
      <c r="G2749" s="1">
        <v>0.0</v>
      </c>
    </row>
    <row r="2750">
      <c r="A2750" s="1">
        <v>2749.0</v>
      </c>
      <c r="B2750" s="1" t="s">
        <v>3670</v>
      </c>
      <c r="C2750" s="1" t="s">
        <v>49</v>
      </c>
      <c r="D2750" s="1">
        <v>80.0</v>
      </c>
      <c r="E2750" s="1" t="s">
        <v>38</v>
      </c>
      <c r="F2750" s="5">
        <v>44927.0</v>
      </c>
      <c r="G2750" s="1">
        <v>5.0</v>
      </c>
    </row>
    <row r="2751">
      <c r="A2751" s="1">
        <v>2750.0</v>
      </c>
      <c r="B2751" s="1" t="s">
        <v>3671</v>
      </c>
      <c r="C2751" s="1" t="s">
        <v>32</v>
      </c>
      <c r="D2751" s="1">
        <v>120.0</v>
      </c>
      <c r="E2751" s="1" t="s">
        <v>38</v>
      </c>
      <c r="F2751" s="5">
        <v>44927.0</v>
      </c>
      <c r="G2751" s="1">
        <v>10.0</v>
      </c>
    </row>
    <row r="2752">
      <c r="A2752" s="1">
        <v>2751.0</v>
      </c>
      <c r="B2752" s="1" t="s">
        <v>3672</v>
      </c>
      <c r="C2752" s="1" t="s">
        <v>49</v>
      </c>
      <c r="D2752" s="1">
        <v>80.0</v>
      </c>
      <c r="E2752" s="1" t="s">
        <v>38</v>
      </c>
      <c r="F2752" s="5">
        <v>44927.0</v>
      </c>
      <c r="G2752" s="1">
        <v>20.0</v>
      </c>
    </row>
    <row r="2753">
      <c r="A2753" s="1">
        <v>2752.0</v>
      </c>
      <c r="B2753" s="1" t="s">
        <v>3673</v>
      </c>
      <c r="C2753" s="1" t="s">
        <v>32</v>
      </c>
      <c r="D2753" s="1">
        <v>120.0</v>
      </c>
      <c r="E2753" s="1" t="s">
        <v>38</v>
      </c>
      <c r="F2753" s="5">
        <v>44927.0</v>
      </c>
      <c r="G2753" s="1">
        <v>0.0</v>
      </c>
    </row>
    <row r="2754">
      <c r="A2754" s="1">
        <v>2753.0</v>
      </c>
      <c r="B2754" s="1" t="s">
        <v>3674</v>
      </c>
      <c r="C2754" s="1" t="s">
        <v>32</v>
      </c>
      <c r="D2754" s="1">
        <v>120.0</v>
      </c>
      <c r="E2754" s="1" t="s">
        <v>38</v>
      </c>
      <c r="F2754" s="5">
        <v>44927.0</v>
      </c>
      <c r="G2754" s="1">
        <v>5.0</v>
      </c>
    </row>
    <row r="2755">
      <c r="A2755" s="1">
        <v>2754.0</v>
      </c>
      <c r="B2755" s="1" t="s">
        <v>3675</v>
      </c>
      <c r="C2755" s="1" t="s">
        <v>37</v>
      </c>
      <c r="D2755" s="1">
        <v>250.0</v>
      </c>
      <c r="E2755" s="1" t="s">
        <v>38</v>
      </c>
      <c r="F2755" s="5">
        <v>44927.0</v>
      </c>
      <c r="G2755" s="1">
        <v>10.0</v>
      </c>
    </row>
    <row r="2756">
      <c r="A2756" s="1">
        <v>2755.0</v>
      </c>
      <c r="B2756" s="1" t="s">
        <v>3676</v>
      </c>
      <c r="C2756" s="1" t="s">
        <v>37</v>
      </c>
      <c r="D2756" s="1">
        <v>250.0</v>
      </c>
      <c r="E2756" s="1" t="s">
        <v>38</v>
      </c>
      <c r="F2756" s="5">
        <v>44927.0</v>
      </c>
      <c r="G2756" s="1">
        <v>20.0</v>
      </c>
    </row>
    <row r="2757">
      <c r="A2757" s="1">
        <v>2756.0</v>
      </c>
      <c r="B2757" s="1" t="s">
        <v>3677</v>
      </c>
      <c r="C2757" s="1" t="s">
        <v>32</v>
      </c>
      <c r="D2757" s="1">
        <v>120.0</v>
      </c>
      <c r="E2757" s="1" t="s">
        <v>33</v>
      </c>
      <c r="F2757" s="5">
        <v>44927.0</v>
      </c>
      <c r="G2757" s="1">
        <v>0.0</v>
      </c>
    </row>
    <row r="2758">
      <c r="A2758" s="1">
        <v>2757.0</v>
      </c>
      <c r="B2758" s="1" t="s">
        <v>3678</v>
      </c>
      <c r="C2758" s="1" t="s">
        <v>32</v>
      </c>
      <c r="D2758" s="1">
        <v>120.0</v>
      </c>
      <c r="E2758" s="1" t="s">
        <v>38</v>
      </c>
      <c r="F2758" s="5">
        <v>44927.0</v>
      </c>
      <c r="G2758" s="1">
        <v>5.0</v>
      </c>
    </row>
    <row r="2759">
      <c r="A2759" s="1">
        <v>2758.0</v>
      </c>
      <c r="B2759" s="1" t="s">
        <v>3679</v>
      </c>
      <c r="C2759" s="1" t="s">
        <v>32</v>
      </c>
      <c r="D2759" s="1">
        <v>120.0</v>
      </c>
      <c r="E2759" s="1" t="s">
        <v>33</v>
      </c>
      <c r="F2759" s="5">
        <v>44927.0</v>
      </c>
      <c r="G2759" s="1">
        <v>10.0</v>
      </c>
    </row>
    <row r="2760">
      <c r="A2760" s="1">
        <v>2759.0</v>
      </c>
      <c r="B2760" s="1" t="s">
        <v>3682</v>
      </c>
      <c r="C2760" s="1" t="s">
        <v>32</v>
      </c>
      <c r="D2760" s="1">
        <v>120.0</v>
      </c>
      <c r="E2760" s="1" t="s">
        <v>38</v>
      </c>
      <c r="F2760" s="5">
        <v>44927.0</v>
      </c>
      <c r="G2760" s="1">
        <v>20.0</v>
      </c>
    </row>
    <row r="2761">
      <c r="A2761" s="1">
        <v>2760.0</v>
      </c>
      <c r="B2761" s="1" t="s">
        <v>3683</v>
      </c>
      <c r="C2761" s="1" t="s">
        <v>32</v>
      </c>
      <c r="D2761" s="1">
        <v>120.0</v>
      </c>
      <c r="E2761" s="1" t="s">
        <v>38</v>
      </c>
      <c r="F2761" s="5">
        <v>44927.0</v>
      </c>
      <c r="G2761" s="1">
        <v>0.0</v>
      </c>
    </row>
    <row r="2762">
      <c r="A2762" s="1">
        <v>2761.0</v>
      </c>
      <c r="B2762" s="1" t="s">
        <v>3684</v>
      </c>
      <c r="C2762" s="1" t="s">
        <v>32</v>
      </c>
      <c r="D2762" s="1">
        <v>120.0</v>
      </c>
      <c r="E2762" s="1" t="s">
        <v>38</v>
      </c>
      <c r="F2762" s="5">
        <v>44927.0</v>
      </c>
      <c r="G2762" s="1">
        <v>5.0</v>
      </c>
    </row>
    <row r="2763">
      <c r="A2763" s="1">
        <v>2762.0</v>
      </c>
      <c r="B2763" s="1" t="s">
        <v>3685</v>
      </c>
      <c r="C2763" s="1" t="s">
        <v>32</v>
      </c>
      <c r="D2763" s="1">
        <v>120.0</v>
      </c>
      <c r="E2763" s="1" t="s">
        <v>38</v>
      </c>
      <c r="F2763" s="5">
        <v>44927.0</v>
      </c>
      <c r="G2763" s="1">
        <v>10.0</v>
      </c>
    </row>
    <row r="2764">
      <c r="A2764" s="1">
        <v>2763.0</v>
      </c>
      <c r="B2764" s="1" t="s">
        <v>3686</v>
      </c>
      <c r="C2764" s="1" t="s">
        <v>49</v>
      </c>
      <c r="D2764" s="1">
        <v>80.0</v>
      </c>
      <c r="E2764" s="1" t="s">
        <v>45</v>
      </c>
      <c r="F2764" s="5">
        <v>44927.0</v>
      </c>
      <c r="G2764" s="1">
        <v>20.0</v>
      </c>
    </row>
    <row r="2765">
      <c r="A2765" s="1">
        <v>2764.0</v>
      </c>
      <c r="B2765" s="1" t="s">
        <v>3687</v>
      </c>
      <c r="C2765" s="1" t="s">
        <v>37</v>
      </c>
      <c r="D2765" s="1">
        <v>250.0</v>
      </c>
      <c r="E2765" s="1" t="s">
        <v>38</v>
      </c>
      <c r="F2765" s="5">
        <v>44927.0</v>
      </c>
      <c r="G2765" s="1">
        <v>0.0</v>
      </c>
    </row>
    <row r="2766">
      <c r="A2766" s="1">
        <v>2765.0</v>
      </c>
      <c r="B2766" s="1" t="s">
        <v>3688</v>
      </c>
      <c r="C2766" s="1" t="s">
        <v>32</v>
      </c>
      <c r="D2766" s="1">
        <v>120.0</v>
      </c>
      <c r="E2766" s="1" t="s">
        <v>38</v>
      </c>
      <c r="F2766" s="5">
        <v>44927.0</v>
      </c>
      <c r="G2766" s="1">
        <v>5.0</v>
      </c>
    </row>
    <row r="2767">
      <c r="A2767" s="1">
        <v>2766.0</v>
      </c>
      <c r="B2767" s="1" t="s">
        <v>3689</v>
      </c>
      <c r="C2767" s="1" t="s">
        <v>32</v>
      </c>
      <c r="D2767" s="1">
        <v>120.0</v>
      </c>
      <c r="E2767" s="1" t="s">
        <v>33</v>
      </c>
      <c r="F2767" s="5">
        <v>44927.0</v>
      </c>
      <c r="G2767" s="1">
        <v>10.0</v>
      </c>
    </row>
    <row r="2768">
      <c r="A2768" s="1">
        <v>2767.0</v>
      </c>
      <c r="B2768" s="1" t="s">
        <v>3690</v>
      </c>
      <c r="C2768" s="1" t="s">
        <v>32</v>
      </c>
      <c r="D2768" s="1">
        <v>120.0</v>
      </c>
      <c r="E2768" s="1" t="s">
        <v>38</v>
      </c>
      <c r="F2768" s="5">
        <v>44927.0</v>
      </c>
      <c r="G2768" s="1">
        <v>20.0</v>
      </c>
    </row>
    <row r="2769">
      <c r="A2769" s="1">
        <v>2768.0</v>
      </c>
      <c r="B2769" s="1" t="s">
        <v>3691</v>
      </c>
      <c r="C2769" s="1" t="s">
        <v>49</v>
      </c>
      <c r="D2769" s="1">
        <v>80.0</v>
      </c>
      <c r="E2769" s="1" t="s">
        <v>38</v>
      </c>
      <c r="F2769" s="5">
        <v>44927.0</v>
      </c>
      <c r="G2769" s="1">
        <v>0.0</v>
      </c>
    </row>
    <row r="2770">
      <c r="A2770" s="1">
        <v>2769.0</v>
      </c>
      <c r="B2770" s="1" t="s">
        <v>3694</v>
      </c>
      <c r="C2770" s="1" t="s">
        <v>32</v>
      </c>
      <c r="D2770" s="1">
        <v>120.0</v>
      </c>
      <c r="E2770" s="1" t="s">
        <v>38</v>
      </c>
      <c r="F2770" s="5">
        <v>44927.0</v>
      </c>
      <c r="G2770" s="1">
        <v>5.0</v>
      </c>
    </row>
    <row r="2771">
      <c r="A2771" s="1">
        <v>2770.0</v>
      </c>
      <c r="B2771" s="1" t="s">
        <v>3695</v>
      </c>
      <c r="C2771" s="1" t="s">
        <v>32</v>
      </c>
      <c r="D2771" s="1">
        <v>120.0</v>
      </c>
      <c r="E2771" s="1" t="s">
        <v>38</v>
      </c>
      <c r="F2771" s="5">
        <v>44927.0</v>
      </c>
      <c r="G2771" s="1">
        <v>10.0</v>
      </c>
    </row>
    <row r="2772">
      <c r="A2772" s="1">
        <v>2771.0</v>
      </c>
      <c r="B2772" s="1" t="s">
        <v>3696</v>
      </c>
      <c r="C2772" s="1" t="s">
        <v>49</v>
      </c>
      <c r="D2772" s="1">
        <v>80.0</v>
      </c>
      <c r="E2772" s="1" t="s">
        <v>45</v>
      </c>
      <c r="F2772" s="5">
        <v>44927.0</v>
      </c>
      <c r="G2772" s="1">
        <v>20.0</v>
      </c>
    </row>
    <row r="2773">
      <c r="A2773" s="1">
        <v>2772.0</v>
      </c>
      <c r="B2773" s="1" t="s">
        <v>3697</v>
      </c>
      <c r="C2773" s="1" t="s">
        <v>49</v>
      </c>
      <c r="D2773" s="1">
        <v>80.0</v>
      </c>
      <c r="E2773" s="1" t="s">
        <v>38</v>
      </c>
      <c r="F2773" s="5">
        <v>44927.0</v>
      </c>
      <c r="G2773" s="1">
        <v>0.0</v>
      </c>
    </row>
    <row r="2774">
      <c r="A2774" s="1">
        <v>2773.0</v>
      </c>
      <c r="B2774" s="1" t="s">
        <v>3698</v>
      </c>
      <c r="C2774" s="1" t="s">
        <v>32</v>
      </c>
      <c r="D2774" s="1">
        <v>120.0</v>
      </c>
      <c r="E2774" s="1" t="s">
        <v>38</v>
      </c>
      <c r="F2774" s="5">
        <v>44927.0</v>
      </c>
      <c r="G2774" s="1">
        <v>5.0</v>
      </c>
    </row>
    <row r="2775">
      <c r="A2775" s="1">
        <v>2774.0</v>
      </c>
      <c r="B2775" s="1" t="s">
        <v>3699</v>
      </c>
      <c r="C2775" s="1" t="s">
        <v>32</v>
      </c>
      <c r="D2775" s="1">
        <v>120.0</v>
      </c>
      <c r="E2775" s="1" t="s">
        <v>38</v>
      </c>
      <c r="F2775" s="5">
        <v>44927.0</v>
      </c>
      <c r="G2775" s="1">
        <v>10.0</v>
      </c>
    </row>
    <row r="2776">
      <c r="A2776" s="1">
        <v>2775.0</v>
      </c>
      <c r="B2776" s="1" t="s">
        <v>3700</v>
      </c>
      <c r="C2776" s="1" t="s">
        <v>32</v>
      </c>
      <c r="D2776" s="1">
        <v>120.0</v>
      </c>
      <c r="E2776" s="1" t="s">
        <v>38</v>
      </c>
      <c r="F2776" s="5">
        <v>44927.0</v>
      </c>
      <c r="G2776" s="1">
        <v>20.0</v>
      </c>
    </row>
    <row r="2777">
      <c r="A2777" s="1">
        <v>2776.0</v>
      </c>
      <c r="B2777" s="1" t="s">
        <v>3701</v>
      </c>
      <c r="C2777" s="1" t="s">
        <v>37</v>
      </c>
      <c r="D2777" s="1">
        <v>250.0</v>
      </c>
      <c r="E2777" s="1" t="s">
        <v>38</v>
      </c>
      <c r="F2777" s="5">
        <v>44927.0</v>
      </c>
      <c r="G2777" s="1">
        <v>0.0</v>
      </c>
    </row>
    <row r="2778">
      <c r="A2778" s="1">
        <v>2777.0</v>
      </c>
      <c r="B2778" s="1" t="s">
        <v>3702</v>
      </c>
      <c r="C2778" s="1" t="s">
        <v>32</v>
      </c>
      <c r="D2778" s="1">
        <v>120.0</v>
      </c>
      <c r="E2778" s="1" t="s">
        <v>38</v>
      </c>
      <c r="F2778" s="5">
        <v>44927.0</v>
      </c>
      <c r="G2778" s="1">
        <v>5.0</v>
      </c>
    </row>
    <row r="2779">
      <c r="A2779" s="1">
        <v>2778.0</v>
      </c>
      <c r="B2779" s="1" t="s">
        <v>3703</v>
      </c>
      <c r="C2779" s="1" t="s">
        <v>32</v>
      </c>
      <c r="D2779" s="1">
        <v>120.0</v>
      </c>
      <c r="E2779" s="1" t="s">
        <v>38</v>
      </c>
      <c r="F2779" s="5">
        <v>44927.0</v>
      </c>
      <c r="G2779" s="1">
        <v>10.0</v>
      </c>
    </row>
    <row r="2780">
      <c r="A2780" s="1">
        <v>2779.0</v>
      </c>
      <c r="B2780" s="1" t="s">
        <v>3704</v>
      </c>
      <c r="C2780" s="1" t="s">
        <v>32</v>
      </c>
      <c r="D2780" s="1">
        <v>120.0</v>
      </c>
      <c r="E2780" s="1" t="s">
        <v>38</v>
      </c>
      <c r="F2780" s="5">
        <v>44927.0</v>
      </c>
      <c r="G2780" s="1">
        <v>20.0</v>
      </c>
    </row>
    <row r="2781">
      <c r="A2781" s="1">
        <v>2780.0</v>
      </c>
      <c r="B2781" s="1" t="s">
        <v>3705</v>
      </c>
      <c r="C2781" s="1" t="s">
        <v>32</v>
      </c>
      <c r="D2781" s="1">
        <v>120.0</v>
      </c>
      <c r="E2781" s="1" t="s">
        <v>38</v>
      </c>
      <c r="F2781" s="5">
        <v>44927.0</v>
      </c>
      <c r="G2781" s="1">
        <v>0.0</v>
      </c>
    </row>
    <row r="2782">
      <c r="A2782" s="1">
        <v>2781.0</v>
      </c>
      <c r="B2782" s="1" t="s">
        <v>3706</v>
      </c>
      <c r="C2782" s="1" t="s">
        <v>32</v>
      </c>
      <c r="D2782" s="1">
        <v>120.0</v>
      </c>
      <c r="E2782" s="1" t="s">
        <v>33</v>
      </c>
      <c r="F2782" s="5">
        <v>44927.0</v>
      </c>
      <c r="G2782" s="1">
        <v>5.0</v>
      </c>
    </row>
    <row r="2783">
      <c r="A2783" s="1">
        <v>2782.0</v>
      </c>
      <c r="B2783" s="1" t="s">
        <v>3709</v>
      </c>
      <c r="C2783" s="1" t="s">
        <v>32</v>
      </c>
      <c r="D2783" s="1">
        <v>120.0</v>
      </c>
      <c r="E2783" s="1" t="s">
        <v>38</v>
      </c>
      <c r="F2783" s="5">
        <v>44927.0</v>
      </c>
      <c r="G2783" s="1">
        <v>10.0</v>
      </c>
    </row>
    <row r="2784">
      <c r="A2784" s="1">
        <v>2783.0</v>
      </c>
      <c r="B2784" s="1" t="s">
        <v>3710</v>
      </c>
      <c r="C2784" s="1" t="s">
        <v>32</v>
      </c>
      <c r="D2784" s="1">
        <v>120.0</v>
      </c>
      <c r="E2784" s="1" t="s">
        <v>38</v>
      </c>
      <c r="F2784" s="5">
        <v>44927.0</v>
      </c>
      <c r="G2784" s="1">
        <v>20.0</v>
      </c>
    </row>
    <row r="2785">
      <c r="A2785" s="1">
        <v>2784.0</v>
      </c>
      <c r="B2785" s="1" t="s">
        <v>3711</v>
      </c>
      <c r="C2785" s="1" t="s">
        <v>49</v>
      </c>
      <c r="D2785" s="1">
        <v>80.0</v>
      </c>
      <c r="E2785" s="1" t="s">
        <v>38</v>
      </c>
      <c r="F2785" s="5">
        <v>44927.0</v>
      </c>
      <c r="G2785" s="1">
        <v>0.0</v>
      </c>
    </row>
    <row r="2786">
      <c r="A2786" s="1">
        <v>2785.0</v>
      </c>
      <c r="B2786" s="1" t="s">
        <v>3712</v>
      </c>
      <c r="C2786" s="1" t="s">
        <v>32</v>
      </c>
      <c r="D2786" s="1">
        <v>120.0</v>
      </c>
      <c r="E2786" s="1" t="s">
        <v>38</v>
      </c>
      <c r="F2786" s="5">
        <v>44927.0</v>
      </c>
      <c r="G2786" s="1">
        <v>5.0</v>
      </c>
    </row>
    <row r="2787">
      <c r="A2787" s="1">
        <v>2786.0</v>
      </c>
      <c r="B2787" s="1" t="s">
        <v>3713</v>
      </c>
      <c r="C2787" s="1" t="s">
        <v>32</v>
      </c>
      <c r="D2787" s="1">
        <v>120.0</v>
      </c>
      <c r="E2787" s="1" t="s">
        <v>38</v>
      </c>
      <c r="F2787" s="5">
        <v>44927.0</v>
      </c>
      <c r="G2787" s="1">
        <v>10.0</v>
      </c>
    </row>
    <row r="2788">
      <c r="A2788" s="1">
        <v>2787.0</v>
      </c>
      <c r="B2788" s="1" t="s">
        <v>3714</v>
      </c>
      <c r="C2788" s="1" t="s">
        <v>32</v>
      </c>
      <c r="D2788" s="1">
        <v>120.0</v>
      </c>
      <c r="E2788" s="1" t="s">
        <v>38</v>
      </c>
      <c r="F2788" s="5">
        <v>44927.0</v>
      </c>
      <c r="G2788" s="1">
        <v>20.0</v>
      </c>
    </row>
    <row r="2789">
      <c r="A2789" s="1">
        <v>2788.0</v>
      </c>
      <c r="B2789" s="1" t="s">
        <v>3715</v>
      </c>
      <c r="C2789" s="1" t="s">
        <v>32</v>
      </c>
      <c r="D2789" s="1">
        <v>120.0</v>
      </c>
      <c r="E2789" s="1" t="s">
        <v>33</v>
      </c>
      <c r="F2789" s="5">
        <v>44927.0</v>
      </c>
      <c r="G2789" s="1">
        <v>0.0</v>
      </c>
    </row>
    <row r="2790">
      <c r="A2790" s="1">
        <v>2789.0</v>
      </c>
      <c r="B2790" s="1" t="s">
        <v>3716</v>
      </c>
      <c r="C2790" s="1" t="s">
        <v>32</v>
      </c>
      <c r="D2790" s="1">
        <v>120.0</v>
      </c>
      <c r="E2790" s="1" t="s">
        <v>45</v>
      </c>
      <c r="F2790" s="5">
        <v>44927.0</v>
      </c>
      <c r="G2790" s="1">
        <v>5.0</v>
      </c>
    </row>
    <row r="2791">
      <c r="A2791" s="1">
        <v>2790.0</v>
      </c>
      <c r="B2791" s="1" t="s">
        <v>3717</v>
      </c>
      <c r="C2791" s="1" t="s">
        <v>32</v>
      </c>
      <c r="D2791" s="1">
        <v>120.0</v>
      </c>
      <c r="E2791" s="1" t="s">
        <v>38</v>
      </c>
      <c r="F2791" s="5">
        <v>44927.0</v>
      </c>
      <c r="G2791" s="1">
        <v>10.0</v>
      </c>
    </row>
    <row r="2792">
      <c r="A2792" s="1">
        <v>2791.0</v>
      </c>
      <c r="B2792" s="1" t="s">
        <v>3720</v>
      </c>
      <c r="C2792" s="1" t="s">
        <v>32</v>
      </c>
      <c r="D2792" s="1">
        <v>120.0</v>
      </c>
      <c r="E2792" s="1" t="s">
        <v>38</v>
      </c>
      <c r="F2792" s="5">
        <v>44927.0</v>
      </c>
      <c r="G2792" s="1">
        <v>20.0</v>
      </c>
    </row>
    <row r="2793">
      <c r="A2793" s="1">
        <v>2792.0</v>
      </c>
      <c r="B2793" s="1" t="s">
        <v>3721</v>
      </c>
      <c r="C2793" s="1" t="s">
        <v>32</v>
      </c>
      <c r="D2793" s="1">
        <v>120.0</v>
      </c>
      <c r="E2793" s="1" t="s">
        <v>38</v>
      </c>
      <c r="F2793" s="5">
        <v>44927.0</v>
      </c>
      <c r="G2793" s="1">
        <v>0.0</v>
      </c>
    </row>
    <row r="2794">
      <c r="A2794" s="1">
        <v>2793.0</v>
      </c>
      <c r="B2794" s="1" t="s">
        <v>3722</v>
      </c>
      <c r="C2794" s="1" t="s">
        <v>32</v>
      </c>
      <c r="D2794" s="1">
        <v>120.0</v>
      </c>
      <c r="E2794" s="1" t="s">
        <v>45</v>
      </c>
      <c r="F2794" s="5">
        <v>44927.0</v>
      </c>
      <c r="G2794" s="1">
        <v>5.0</v>
      </c>
    </row>
    <row r="2795">
      <c r="A2795" s="1">
        <v>2794.0</v>
      </c>
      <c r="B2795" s="1" t="s">
        <v>3723</v>
      </c>
      <c r="C2795" s="1" t="s">
        <v>37</v>
      </c>
      <c r="D2795" s="1">
        <v>250.0</v>
      </c>
      <c r="E2795" s="1" t="s">
        <v>38</v>
      </c>
      <c r="F2795" s="5">
        <v>44927.0</v>
      </c>
      <c r="G2795" s="1">
        <v>10.0</v>
      </c>
    </row>
    <row r="2796">
      <c r="A2796" s="1">
        <v>2795.0</v>
      </c>
      <c r="B2796" s="1" t="s">
        <v>3724</v>
      </c>
      <c r="C2796" s="1" t="s">
        <v>49</v>
      </c>
      <c r="D2796" s="1">
        <v>80.0</v>
      </c>
      <c r="E2796" s="1" t="s">
        <v>38</v>
      </c>
      <c r="F2796" s="5">
        <v>44927.0</v>
      </c>
      <c r="G2796" s="1">
        <v>20.0</v>
      </c>
    </row>
    <row r="2797">
      <c r="A2797" s="1">
        <v>2796.0</v>
      </c>
      <c r="B2797" s="1" t="s">
        <v>3725</v>
      </c>
      <c r="C2797" s="1" t="s">
        <v>32</v>
      </c>
      <c r="D2797" s="1">
        <v>120.0</v>
      </c>
      <c r="E2797" s="1" t="s">
        <v>38</v>
      </c>
      <c r="F2797" s="5">
        <v>44927.0</v>
      </c>
      <c r="G2797" s="1">
        <v>0.0</v>
      </c>
    </row>
    <row r="2798">
      <c r="A2798" s="1">
        <v>2797.0</v>
      </c>
      <c r="B2798" s="1" t="s">
        <v>3726</v>
      </c>
      <c r="C2798" s="1" t="s">
        <v>49</v>
      </c>
      <c r="D2798" s="1">
        <v>80.0</v>
      </c>
      <c r="E2798" s="1" t="s">
        <v>38</v>
      </c>
      <c r="F2798" s="5">
        <v>44927.0</v>
      </c>
      <c r="G2798" s="1">
        <v>5.0</v>
      </c>
    </row>
    <row r="2799">
      <c r="A2799" s="1">
        <v>2798.0</v>
      </c>
      <c r="B2799" s="1" t="s">
        <v>3727</v>
      </c>
      <c r="C2799" s="1" t="s">
        <v>32</v>
      </c>
      <c r="D2799" s="1">
        <v>120.0</v>
      </c>
      <c r="E2799" s="1" t="s">
        <v>38</v>
      </c>
      <c r="F2799" s="5">
        <v>44927.0</v>
      </c>
      <c r="G2799" s="1">
        <v>10.0</v>
      </c>
    </row>
    <row r="2800">
      <c r="A2800" s="1">
        <v>2799.0</v>
      </c>
      <c r="B2800" s="1" t="s">
        <v>3728</v>
      </c>
      <c r="C2800" s="1" t="s">
        <v>32</v>
      </c>
      <c r="D2800" s="1">
        <v>120.0</v>
      </c>
      <c r="E2800" s="1" t="s">
        <v>38</v>
      </c>
      <c r="F2800" s="5">
        <v>44927.0</v>
      </c>
      <c r="G2800" s="1">
        <v>20.0</v>
      </c>
    </row>
    <row r="2801">
      <c r="A2801" s="1">
        <v>2800.0</v>
      </c>
      <c r="B2801" s="1" t="s">
        <v>3729</v>
      </c>
      <c r="C2801" s="1" t="s">
        <v>49</v>
      </c>
      <c r="D2801" s="1">
        <v>80.0</v>
      </c>
      <c r="E2801" s="1" t="s">
        <v>38</v>
      </c>
      <c r="F2801" s="5">
        <v>44927.0</v>
      </c>
      <c r="G2801" s="1">
        <v>0.0</v>
      </c>
    </row>
    <row r="2802">
      <c r="A2802" s="1">
        <v>2801.0</v>
      </c>
      <c r="B2802" s="1" t="s">
        <v>3730</v>
      </c>
      <c r="C2802" s="1" t="s">
        <v>32</v>
      </c>
      <c r="D2802" s="1">
        <v>120.0</v>
      </c>
      <c r="E2802" s="1" t="s">
        <v>38</v>
      </c>
      <c r="F2802" s="5">
        <v>44927.0</v>
      </c>
      <c r="G2802" s="1">
        <v>5.0</v>
      </c>
    </row>
    <row r="2803">
      <c r="A2803" s="1">
        <v>2802.0</v>
      </c>
      <c r="B2803" s="1" t="s">
        <v>3732</v>
      </c>
      <c r="C2803" s="1" t="s">
        <v>49</v>
      </c>
      <c r="D2803" s="1">
        <v>80.0</v>
      </c>
      <c r="E2803" s="1" t="s">
        <v>38</v>
      </c>
      <c r="F2803" s="5">
        <v>44927.0</v>
      </c>
      <c r="G2803" s="1">
        <v>10.0</v>
      </c>
    </row>
    <row r="2804">
      <c r="A2804" s="1">
        <v>2803.0</v>
      </c>
      <c r="B2804" s="1" t="s">
        <v>3734</v>
      </c>
      <c r="C2804" s="1" t="s">
        <v>32</v>
      </c>
      <c r="D2804" s="1">
        <v>120.0</v>
      </c>
      <c r="E2804" s="1" t="s">
        <v>38</v>
      </c>
      <c r="F2804" s="5">
        <v>44927.0</v>
      </c>
      <c r="G2804" s="1">
        <v>20.0</v>
      </c>
    </row>
    <row r="2805">
      <c r="A2805" s="1">
        <v>2804.0</v>
      </c>
      <c r="B2805" s="1" t="s">
        <v>3735</v>
      </c>
      <c r="C2805" s="1" t="s">
        <v>32</v>
      </c>
      <c r="D2805" s="1">
        <v>120.0</v>
      </c>
      <c r="E2805" s="1" t="s">
        <v>45</v>
      </c>
      <c r="F2805" s="5">
        <v>44927.0</v>
      </c>
      <c r="G2805" s="1">
        <v>0.0</v>
      </c>
    </row>
    <row r="2806">
      <c r="A2806" s="1">
        <v>2805.0</v>
      </c>
      <c r="B2806" s="1" t="s">
        <v>3736</v>
      </c>
      <c r="C2806" s="1" t="s">
        <v>32</v>
      </c>
      <c r="D2806" s="1">
        <v>120.0</v>
      </c>
      <c r="E2806" s="1" t="s">
        <v>38</v>
      </c>
      <c r="F2806" s="5">
        <v>44927.0</v>
      </c>
      <c r="G2806" s="1">
        <v>5.0</v>
      </c>
    </row>
    <row r="2807">
      <c r="A2807" s="1">
        <v>2806.0</v>
      </c>
      <c r="B2807" s="1" t="s">
        <v>3737</v>
      </c>
      <c r="C2807" s="1" t="s">
        <v>49</v>
      </c>
      <c r="D2807" s="1">
        <v>80.0</v>
      </c>
      <c r="E2807" s="1" t="s">
        <v>38</v>
      </c>
      <c r="F2807" s="5">
        <v>44927.0</v>
      </c>
      <c r="G2807" s="1">
        <v>10.0</v>
      </c>
    </row>
    <row r="2808">
      <c r="A2808" s="1">
        <v>2807.0</v>
      </c>
      <c r="B2808" s="1" t="s">
        <v>3738</v>
      </c>
      <c r="C2808" s="1" t="s">
        <v>32</v>
      </c>
      <c r="D2808" s="1">
        <v>120.0</v>
      </c>
      <c r="E2808" s="1" t="s">
        <v>38</v>
      </c>
      <c r="F2808" s="5">
        <v>44927.0</v>
      </c>
      <c r="G2808" s="1">
        <v>20.0</v>
      </c>
    </row>
    <row r="2809">
      <c r="A2809" s="1">
        <v>2808.0</v>
      </c>
      <c r="B2809" s="1" t="s">
        <v>3739</v>
      </c>
      <c r="C2809" s="1" t="s">
        <v>49</v>
      </c>
      <c r="D2809" s="1">
        <v>80.0</v>
      </c>
      <c r="E2809" s="1" t="s">
        <v>33</v>
      </c>
      <c r="F2809" s="5">
        <v>44927.0</v>
      </c>
      <c r="G2809" s="1">
        <v>0.0</v>
      </c>
    </row>
    <row r="2810">
      <c r="A2810" s="1">
        <v>2809.0</v>
      </c>
      <c r="B2810" s="1" t="s">
        <v>3740</v>
      </c>
      <c r="C2810" s="1" t="s">
        <v>40</v>
      </c>
      <c r="D2810" s="1">
        <v>50.0</v>
      </c>
      <c r="E2810" s="1" t="s">
        <v>38</v>
      </c>
      <c r="F2810" s="5">
        <v>44927.0</v>
      </c>
      <c r="G2810" s="1">
        <v>5.0</v>
      </c>
    </row>
    <row r="2811">
      <c r="A2811" s="1">
        <v>2810.0</v>
      </c>
      <c r="B2811" s="1" t="s">
        <v>3741</v>
      </c>
      <c r="C2811" s="1" t="s">
        <v>32</v>
      </c>
      <c r="D2811" s="1">
        <v>120.0</v>
      </c>
      <c r="E2811" s="1" t="s">
        <v>38</v>
      </c>
      <c r="F2811" s="5">
        <v>44927.0</v>
      </c>
      <c r="G2811" s="1">
        <v>10.0</v>
      </c>
    </row>
    <row r="2812">
      <c r="A2812" s="1">
        <v>2811.0</v>
      </c>
      <c r="B2812" s="1" t="s">
        <v>3742</v>
      </c>
      <c r="C2812" s="1" t="s">
        <v>32</v>
      </c>
      <c r="D2812" s="1">
        <v>120.0</v>
      </c>
      <c r="E2812" s="1" t="s">
        <v>38</v>
      </c>
      <c r="F2812" s="5">
        <v>44927.0</v>
      </c>
      <c r="G2812" s="1">
        <v>20.0</v>
      </c>
    </row>
    <row r="2813">
      <c r="A2813" s="1">
        <v>2812.0</v>
      </c>
      <c r="B2813" s="1" t="s">
        <v>3743</v>
      </c>
      <c r="C2813" s="1" t="s">
        <v>32</v>
      </c>
      <c r="D2813" s="1">
        <v>120.0</v>
      </c>
      <c r="E2813" s="1" t="s">
        <v>38</v>
      </c>
      <c r="F2813" s="5">
        <v>44927.0</v>
      </c>
      <c r="G2813" s="1">
        <v>0.0</v>
      </c>
    </row>
    <row r="2814">
      <c r="A2814" s="1">
        <v>2813.0</v>
      </c>
      <c r="B2814" s="1" t="s">
        <v>3746</v>
      </c>
      <c r="C2814" s="1" t="s">
        <v>40</v>
      </c>
      <c r="D2814" s="1">
        <v>50.0</v>
      </c>
      <c r="E2814" s="1" t="s">
        <v>38</v>
      </c>
      <c r="F2814" s="5">
        <v>44927.0</v>
      </c>
      <c r="G2814" s="1">
        <v>5.0</v>
      </c>
    </row>
    <row r="2815">
      <c r="A2815" s="1">
        <v>2814.0</v>
      </c>
      <c r="B2815" s="1" t="s">
        <v>3747</v>
      </c>
      <c r="C2815" s="1" t="s">
        <v>32</v>
      </c>
      <c r="D2815" s="1">
        <v>120.0</v>
      </c>
      <c r="E2815" s="1" t="s">
        <v>38</v>
      </c>
      <c r="F2815" s="5">
        <v>44927.0</v>
      </c>
      <c r="G2815" s="1">
        <v>10.0</v>
      </c>
    </row>
    <row r="2816">
      <c r="A2816" s="1">
        <v>2815.0</v>
      </c>
      <c r="B2816" s="1" t="s">
        <v>3748</v>
      </c>
      <c r="C2816" s="1" t="s">
        <v>37</v>
      </c>
      <c r="D2816" s="1">
        <v>250.0</v>
      </c>
      <c r="E2816" s="1" t="s">
        <v>38</v>
      </c>
      <c r="F2816" s="5">
        <v>44927.0</v>
      </c>
      <c r="G2816" s="1">
        <v>20.0</v>
      </c>
    </row>
    <row r="2817">
      <c r="A2817" s="1">
        <v>2816.0</v>
      </c>
      <c r="B2817" s="1" t="s">
        <v>3749</v>
      </c>
      <c r="C2817" s="1" t="s">
        <v>40</v>
      </c>
      <c r="D2817" s="1">
        <v>50.0</v>
      </c>
      <c r="E2817" s="1" t="s">
        <v>38</v>
      </c>
      <c r="F2817" s="5">
        <v>44927.0</v>
      </c>
      <c r="G2817" s="1">
        <v>0.0</v>
      </c>
    </row>
    <row r="2818">
      <c r="A2818" s="1">
        <v>2817.0</v>
      </c>
      <c r="B2818" s="1" t="s">
        <v>3750</v>
      </c>
      <c r="C2818" s="1" t="s">
        <v>49</v>
      </c>
      <c r="D2818" s="1">
        <v>80.0</v>
      </c>
      <c r="E2818" s="1" t="s">
        <v>38</v>
      </c>
      <c r="F2818" s="5">
        <v>44927.0</v>
      </c>
      <c r="G2818" s="1">
        <v>5.0</v>
      </c>
    </row>
    <row r="2819">
      <c r="A2819" s="1">
        <v>2818.0</v>
      </c>
      <c r="B2819" s="1" t="s">
        <v>3751</v>
      </c>
      <c r="C2819" s="1" t="s">
        <v>32</v>
      </c>
      <c r="D2819" s="1">
        <v>120.0</v>
      </c>
      <c r="E2819" s="1" t="s">
        <v>38</v>
      </c>
      <c r="F2819" s="5">
        <v>44927.0</v>
      </c>
      <c r="G2819" s="1">
        <v>10.0</v>
      </c>
    </row>
    <row r="2820">
      <c r="A2820" s="1">
        <v>2819.0</v>
      </c>
      <c r="B2820" s="1" t="s">
        <v>3752</v>
      </c>
      <c r="C2820" s="1" t="s">
        <v>32</v>
      </c>
      <c r="D2820" s="1">
        <v>120.0</v>
      </c>
      <c r="E2820" s="1" t="s">
        <v>38</v>
      </c>
      <c r="F2820" s="5">
        <v>44927.0</v>
      </c>
      <c r="G2820" s="1">
        <v>20.0</v>
      </c>
    </row>
    <row r="2821">
      <c r="A2821" s="1">
        <v>2820.0</v>
      </c>
      <c r="B2821" s="1" t="s">
        <v>3753</v>
      </c>
      <c r="C2821" s="1" t="s">
        <v>32</v>
      </c>
      <c r="D2821" s="1">
        <v>120.0</v>
      </c>
      <c r="E2821" s="1" t="s">
        <v>38</v>
      </c>
      <c r="F2821" s="5">
        <v>44927.0</v>
      </c>
      <c r="G2821" s="1">
        <v>0.0</v>
      </c>
    </row>
    <row r="2822">
      <c r="A2822" s="1">
        <v>2821.0</v>
      </c>
      <c r="B2822" s="1" t="s">
        <v>3754</v>
      </c>
      <c r="C2822" s="1" t="s">
        <v>32</v>
      </c>
      <c r="D2822" s="1">
        <v>120.0</v>
      </c>
      <c r="E2822" s="1" t="s">
        <v>45</v>
      </c>
      <c r="F2822" s="5">
        <v>44927.0</v>
      </c>
      <c r="G2822" s="1">
        <v>5.0</v>
      </c>
    </row>
    <row r="2823">
      <c r="A2823" s="1">
        <v>2822.0</v>
      </c>
      <c r="B2823" s="1" t="s">
        <v>3755</v>
      </c>
      <c r="C2823" s="1" t="s">
        <v>32</v>
      </c>
      <c r="D2823" s="1">
        <v>120.0</v>
      </c>
      <c r="E2823" s="1" t="s">
        <v>45</v>
      </c>
      <c r="F2823" s="5">
        <v>44927.0</v>
      </c>
      <c r="G2823" s="1">
        <v>10.0</v>
      </c>
    </row>
    <row r="2824">
      <c r="A2824" s="1">
        <v>2823.0</v>
      </c>
      <c r="B2824" s="1" t="s">
        <v>3758</v>
      </c>
      <c r="C2824" s="1" t="s">
        <v>32</v>
      </c>
      <c r="D2824" s="1">
        <v>120.0</v>
      </c>
      <c r="E2824" s="1" t="s">
        <v>38</v>
      </c>
      <c r="F2824" s="5">
        <v>44927.0</v>
      </c>
      <c r="G2824" s="1">
        <v>20.0</v>
      </c>
    </row>
    <row r="2825">
      <c r="A2825" s="1">
        <v>2824.0</v>
      </c>
      <c r="B2825" s="1" t="s">
        <v>3760</v>
      </c>
      <c r="C2825" s="1" t="s">
        <v>37</v>
      </c>
      <c r="D2825" s="1">
        <v>250.0</v>
      </c>
      <c r="E2825" s="1" t="s">
        <v>38</v>
      </c>
      <c r="F2825" s="5">
        <v>44927.0</v>
      </c>
      <c r="G2825" s="1">
        <v>0.0</v>
      </c>
    </row>
    <row r="2826">
      <c r="A2826" s="1">
        <v>2825.0</v>
      </c>
      <c r="B2826" s="1" t="s">
        <v>3761</v>
      </c>
      <c r="C2826" s="1" t="s">
        <v>32</v>
      </c>
      <c r="D2826" s="1">
        <v>120.0</v>
      </c>
      <c r="E2826" s="1" t="s">
        <v>33</v>
      </c>
      <c r="F2826" s="5">
        <v>44927.0</v>
      </c>
      <c r="G2826" s="1">
        <v>5.0</v>
      </c>
    </row>
    <row r="2827">
      <c r="A2827" s="1">
        <v>2826.0</v>
      </c>
      <c r="B2827" s="1" t="s">
        <v>3762</v>
      </c>
      <c r="C2827" s="1" t="s">
        <v>40</v>
      </c>
      <c r="D2827" s="1">
        <v>50.0</v>
      </c>
      <c r="E2827" s="1" t="s">
        <v>38</v>
      </c>
      <c r="F2827" s="5">
        <v>44927.0</v>
      </c>
      <c r="G2827" s="1">
        <v>10.0</v>
      </c>
    </row>
    <row r="2828">
      <c r="A2828" s="1">
        <v>2827.0</v>
      </c>
      <c r="B2828" s="1" t="s">
        <v>3763</v>
      </c>
      <c r="C2828" s="1" t="s">
        <v>49</v>
      </c>
      <c r="D2828" s="1">
        <v>80.0</v>
      </c>
      <c r="E2828" s="1" t="s">
        <v>38</v>
      </c>
      <c r="F2828" s="5">
        <v>44927.0</v>
      </c>
      <c r="G2828" s="1">
        <v>20.0</v>
      </c>
    </row>
    <row r="2829">
      <c r="A2829" s="1">
        <v>2828.0</v>
      </c>
      <c r="B2829" s="1" t="s">
        <v>3764</v>
      </c>
      <c r="C2829" s="1" t="s">
        <v>49</v>
      </c>
      <c r="D2829" s="1">
        <v>80.0</v>
      </c>
      <c r="E2829" s="1" t="s">
        <v>38</v>
      </c>
      <c r="F2829" s="5">
        <v>44927.0</v>
      </c>
      <c r="G2829" s="1">
        <v>0.0</v>
      </c>
    </row>
    <row r="2830">
      <c r="A2830" s="1">
        <v>2829.0</v>
      </c>
      <c r="B2830" s="1" t="s">
        <v>3765</v>
      </c>
      <c r="C2830" s="1" t="s">
        <v>40</v>
      </c>
      <c r="D2830" s="1">
        <v>50.0</v>
      </c>
      <c r="E2830" s="1" t="s">
        <v>38</v>
      </c>
      <c r="F2830" s="5">
        <v>44927.0</v>
      </c>
      <c r="G2830" s="1">
        <v>5.0</v>
      </c>
    </row>
    <row r="2831">
      <c r="A2831" s="1">
        <v>2830.0</v>
      </c>
      <c r="B2831" s="1" t="s">
        <v>3766</v>
      </c>
      <c r="C2831" s="1" t="s">
        <v>49</v>
      </c>
      <c r="D2831" s="1">
        <v>80.0</v>
      </c>
      <c r="E2831" s="1" t="s">
        <v>38</v>
      </c>
      <c r="F2831" s="5">
        <v>44927.0</v>
      </c>
      <c r="G2831" s="1">
        <v>10.0</v>
      </c>
    </row>
    <row r="2832">
      <c r="A2832" s="1">
        <v>2831.0</v>
      </c>
      <c r="B2832" s="1" t="s">
        <v>3767</v>
      </c>
      <c r="C2832" s="1" t="s">
        <v>49</v>
      </c>
      <c r="D2832" s="1">
        <v>80.0</v>
      </c>
      <c r="E2832" s="1" t="s">
        <v>45</v>
      </c>
      <c r="F2832" s="5">
        <v>44927.0</v>
      </c>
      <c r="G2832" s="1">
        <v>20.0</v>
      </c>
    </row>
    <row r="2833">
      <c r="A2833" s="1">
        <v>2832.0</v>
      </c>
      <c r="B2833" s="1" t="s">
        <v>3768</v>
      </c>
      <c r="C2833" s="1" t="s">
        <v>32</v>
      </c>
      <c r="D2833" s="1">
        <v>120.0</v>
      </c>
      <c r="E2833" s="1" t="s">
        <v>38</v>
      </c>
      <c r="F2833" s="5">
        <v>44927.0</v>
      </c>
      <c r="G2833" s="1">
        <v>0.0</v>
      </c>
    </row>
    <row r="2834">
      <c r="A2834" s="1">
        <v>2833.0</v>
      </c>
      <c r="B2834" s="1" t="s">
        <v>3769</v>
      </c>
      <c r="C2834" s="1" t="s">
        <v>49</v>
      </c>
      <c r="D2834" s="1">
        <v>80.0</v>
      </c>
      <c r="E2834" s="1" t="s">
        <v>45</v>
      </c>
      <c r="F2834" s="5">
        <v>44927.0</v>
      </c>
      <c r="G2834" s="1">
        <v>5.0</v>
      </c>
    </row>
    <row r="2835">
      <c r="A2835" s="1">
        <v>2834.0</v>
      </c>
      <c r="B2835" s="1" t="s">
        <v>3770</v>
      </c>
      <c r="C2835" s="1" t="s">
        <v>32</v>
      </c>
      <c r="D2835" s="1">
        <v>120.0</v>
      </c>
      <c r="E2835" s="1" t="s">
        <v>38</v>
      </c>
      <c r="F2835" s="5">
        <v>44927.0</v>
      </c>
      <c r="G2835" s="1">
        <v>10.0</v>
      </c>
    </row>
    <row r="2836">
      <c r="A2836" s="1">
        <v>2835.0</v>
      </c>
      <c r="B2836" s="1" t="s">
        <v>3771</v>
      </c>
      <c r="C2836" s="1" t="s">
        <v>32</v>
      </c>
      <c r="D2836" s="1">
        <v>120.0</v>
      </c>
      <c r="E2836" s="1" t="s">
        <v>45</v>
      </c>
      <c r="F2836" s="5">
        <v>44927.0</v>
      </c>
      <c r="G2836" s="1">
        <v>20.0</v>
      </c>
    </row>
    <row r="2837">
      <c r="A2837" s="1">
        <v>2836.0</v>
      </c>
      <c r="B2837" s="1" t="s">
        <v>3772</v>
      </c>
      <c r="C2837" s="1" t="s">
        <v>32</v>
      </c>
      <c r="D2837" s="1">
        <v>120.0</v>
      </c>
      <c r="E2837" s="1" t="s">
        <v>38</v>
      </c>
      <c r="F2837" s="5">
        <v>44927.0</v>
      </c>
      <c r="G2837" s="1">
        <v>0.0</v>
      </c>
    </row>
    <row r="2838">
      <c r="A2838" s="1">
        <v>2837.0</v>
      </c>
      <c r="B2838" s="1" t="s">
        <v>3773</v>
      </c>
      <c r="C2838" s="1" t="s">
        <v>49</v>
      </c>
      <c r="D2838" s="1">
        <v>80.0</v>
      </c>
      <c r="E2838" s="1" t="s">
        <v>38</v>
      </c>
      <c r="F2838" s="5">
        <v>44927.0</v>
      </c>
      <c r="G2838" s="1">
        <v>5.0</v>
      </c>
    </row>
    <row r="2839">
      <c r="A2839" s="1">
        <v>2838.0</v>
      </c>
      <c r="B2839" s="1" t="s">
        <v>3776</v>
      </c>
      <c r="C2839" s="1" t="s">
        <v>32</v>
      </c>
      <c r="D2839" s="1">
        <v>120.0</v>
      </c>
      <c r="E2839" s="1" t="s">
        <v>38</v>
      </c>
      <c r="F2839" s="5">
        <v>44927.0</v>
      </c>
      <c r="G2839" s="1">
        <v>10.0</v>
      </c>
    </row>
    <row r="2840">
      <c r="A2840" s="1">
        <v>2839.0</v>
      </c>
      <c r="B2840" s="1" t="s">
        <v>3777</v>
      </c>
      <c r="C2840" s="1" t="s">
        <v>32</v>
      </c>
      <c r="D2840" s="1">
        <v>120.0</v>
      </c>
      <c r="E2840" s="1" t="s">
        <v>45</v>
      </c>
      <c r="F2840" s="5">
        <v>44927.0</v>
      </c>
      <c r="G2840" s="1">
        <v>20.0</v>
      </c>
    </row>
    <row r="2841">
      <c r="A2841" s="1">
        <v>2840.0</v>
      </c>
      <c r="B2841" s="1" t="s">
        <v>3778</v>
      </c>
      <c r="C2841" s="1" t="s">
        <v>49</v>
      </c>
      <c r="D2841" s="1">
        <v>80.0</v>
      </c>
      <c r="E2841" s="1" t="s">
        <v>38</v>
      </c>
      <c r="F2841" s="5">
        <v>44927.0</v>
      </c>
      <c r="G2841" s="1">
        <v>0.0</v>
      </c>
    </row>
    <row r="2842">
      <c r="A2842" s="1">
        <v>2841.0</v>
      </c>
      <c r="B2842" s="1" t="s">
        <v>3779</v>
      </c>
      <c r="C2842" s="1" t="s">
        <v>32</v>
      </c>
      <c r="D2842" s="1">
        <v>120.0</v>
      </c>
      <c r="E2842" s="1" t="s">
        <v>38</v>
      </c>
      <c r="F2842" s="5">
        <v>44927.0</v>
      </c>
      <c r="G2842" s="1">
        <v>5.0</v>
      </c>
    </row>
    <row r="2843">
      <c r="A2843" s="1">
        <v>2842.0</v>
      </c>
      <c r="B2843" s="1" t="s">
        <v>3780</v>
      </c>
      <c r="C2843" s="1" t="s">
        <v>32</v>
      </c>
      <c r="D2843" s="1">
        <v>120.0</v>
      </c>
      <c r="E2843" s="1" t="s">
        <v>38</v>
      </c>
      <c r="F2843" s="5">
        <v>44927.0</v>
      </c>
      <c r="G2843" s="1">
        <v>10.0</v>
      </c>
    </row>
    <row r="2844">
      <c r="A2844" s="1">
        <v>2843.0</v>
      </c>
      <c r="B2844" s="1" t="s">
        <v>3781</v>
      </c>
      <c r="C2844" s="1" t="s">
        <v>32</v>
      </c>
      <c r="D2844" s="1">
        <v>120.0</v>
      </c>
      <c r="E2844" s="1" t="s">
        <v>45</v>
      </c>
      <c r="F2844" s="5">
        <v>44927.0</v>
      </c>
      <c r="G2844" s="1">
        <v>20.0</v>
      </c>
    </row>
    <row r="2845">
      <c r="A2845" s="1">
        <v>2844.0</v>
      </c>
      <c r="B2845" s="1" t="s">
        <v>3782</v>
      </c>
      <c r="C2845" s="1" t="s">
        <v>32</v>
      </c>
      <c r="D2845" s="1">
        <v>120.0</v>
      </c>
      <c r="E2845" s="1" t="s">
        <v>38</v>
      </c>
      <c r="F2845" s="5">
        <v>44927.0</v>
      </c>
      <c r="G2845" s="1">
        <v>0.0</v>
      </c>
    </row>
    <row r="2846">
      <c r="A2846" s="1">
        <v>2845.0</v>
      </c>
      <c r="B2846" s="1" t="s">
        <v>3783</v>
      </c>
      <c r="C2846" s="1" t="s">
        <v>49</v>
      </c>
      <c r="D2846" s="1">
        <v>80.0</v>
      </c>
      <c r="E2846" s="1" t="s">
        <v>38</v>
      </c>
      <c r="F2846" s="5">
        <v>44927.0</v>
      </c>
      <c r="G2846" s="1">
        <v>5.0</v>
      </c>
    </row>
    <row r="2847">
      <c r="A2847" s="1">
        <v>2846.0</v>
      </c>
      <c r="B2847" s="1" t="s">
        <v>3784</v>
      </c>
      <c r="C2847" s="1" t="s">
        <v>37</v>
      </c>
      <c r="D2847" s="1">
        <v>250.0</v>
      </c>
      <c r="E2847" s="1" t="s">
        <v>45</v>
      </c>
      <c r="F2847" s="5">
        <v>44927.0</v>
      </c>
      <c r="G2847" s="1">
        <v>10.0</v>
      </c>
    </row>
    <row r="2848">
      <c r="A2848" s="1">
        <v>2847.0</v>
      </c>
      <c r="B2848" s="1" t="s">
        <v>3787</v>
      </c>
      <c r="C2848" s="1" t="s">
        <v>32</v>
      </c>
      <c r="D2848" s="1">
        <v>120.0</v>
      </c>
      <c r="E2848" s="1" t="s">
        <v>38</v>
      </c>
      <c r="F2848" s="5">
        <v>44927.0</v>
      </c>
      <c r="G2848" s="1">
        <v>20.0</v>
      </c>
    </row>
    <row r="2849">
      <c r="A2849" s="1">
        <v>2848.0</v>
      </c>
      <c r="B2849" s="1" t="s">
        <v>3788</v>
      </c>
      <c r="C2849" s="1" t="s">
        <v>32</v>
      </c>
      <c r="D2849" s="1">
        <v>120.0</v>
      </c>
      <c r="E2849" s="1" t="s">
        <v>38</v>
      </c>
      <c r="F2849" s="5">
        <v>44927.0</v>
      </c>
      <c r="G2849" s="1">
        <v>0.0</v>
      </c>
    </row>
    <row r="2850">
      <c r="A2850" s="1">
        <v>2849.0</v>
      </c>
      <c r="B2850" s="1" t="s">
        <v>3789</v>
      </c>
      <c r="C2850" s="1" t="s">
        <v>32</v>
      </c>
      <c r="D2850" s="1">
        <v>120.0</v>
      </c>
      <c r="E2850" s="1" t="s">
        <v>38</v>
      </c>
      <c r="F2850" s="5">
        <v>44927.0</v>
      </c>
      <c r="G2850" s="1">
        <v>5.0</v>
      </c>
    </row>
    <row r="2851">
      <c r="A2851" s="1">
        <v>2850.0</v>
      </c>
      <c r="B2851" s="1" t="s">
        <v>3790</v>
      </c>
      <c r="C2851" s="1" t="s">
        <v>32</v>
      </c>
      <c r="D2851" s="1">
        <v>120.0</v>
      </c>
      <c r="E2851" s="1" t="s">
        <v>45</v>
      </c>
      <c r="F2851" s="5">
        <v>44927.0</v>
      </c>
      <c r="G2851" s="1">
        <v>10.0</v>
      </c>
    </row>
    <row r="2852">
      <c r="A2852" s="1">
        <v>2851.0</v>
      </c>
      <c r="B2852" s="1" t="s">
        <v>3791</v>
      </c>
      <c r="C2852" s="1" t="s">
        <v>32</v>
      </c>
      <c r="D2852" s="1">
        <v>120.0</v>
      </c>
      <c r="E2852" s="1" t="s">
        <v>33</v>
      </c>
      <c r="F2852" s="5">
        <v>44927.0</v>
      </c>
      <c r="G2852" s="1">
        <v>20.0</v>
      </c>
    </row>
    <row r="2853">
      <c r="A2853" s="1">
        <v>2852.0</v>
      </c>
      <c r="B2853" s="1" t="s">
        <v>3792</v>
      </c>
      <c r="C2853" s="1" t="s">
        <v>32</v>
      </c>
      <c r="D2853" s="1">
        <v>120.0</v>
      </c>
      <c r="E2853" s="1" t="s">
        <v>38</v>
      </c>
      <c r="F2853" s="5">
        <v>44927.0</v>
      </c>
      <c r="G2853" s="1">
        <v>0.0</v>
      </c>
    </row>
    <row r="2854">
      <c r="A2854" s="1">
        <v>2853.0</v>
      </c>
      <c r="B2854" s="1" t="s">
        <v>3793</v>
      </c>
      <c r="C2854" s="1" t="s">
        <v>37</v>
      </c>
      <c r="D2854" s="1">
        <v>250.0</v>
      </c>
      <c r="E2854" s="1" t="s">
        <v>45</v>
      </c>
      <c r="F2854" s="5">
        <v>44927.0</v>
      </c>
      <c r="G2854" s="1">
        <v>5.0</v>
      </c>
    </row>
    <row r="2855">
      <c r="A2855" s="1">
        <v>2854.0</v>
      </c>
      <c r="B2855" s="1" t="s">
        <v>3794</v>
      </c>
      <c r="C2855" s="1" t="s">
        <v>32</v>
      </c>
      <c r="D2855" s="1">
        <v>120.0</v>
      </c>
      <c r="E2855" s="1" t="s">
        <v>38</v>
      </c>
      <c r="F2855" s="5">
        <v>44927.0</v>
      </c>
      <c r="G2855" s="1">
        <v>10.0</v>
      </c>
    </row>
    <row r="2856">
      <c r="A2856" s="1">
        <v>2855.0</v>
      </c>
      <c r="B2856" s="1" t="s">
        <v>3797</v>
      </c>
      <c r="C2856" s="1" t="s">
        <v>49</v>
      </c>
      <c r="D2856" s="1">
        <v>80.0</v>
      </c>
      <c r="E2856" s="1" t="s">
        <v>38</v>
      </c>
      <c r="F2856" s="5">
        <v>44927.0</v>
      </c>
      <c r="G2856" s="1">
        <v>20.0</v>
      </c>
    </row>
    <row r="2857">
      <c r="A2857" s="1">
        <v>2856.0</v>
      </c>
      <c r="B2857" s="1" t="s">
        <v>3798</v>
      </c>
      <c r="C2857" s="1" t="s">
        <v>32</v>
      </c>
      <c r="D2857" s="1">
        <v>120.0</v>
      </c>
      <c r="E2857" s="1" t="s">
        <v>38</v>
      </c>
      <c r="F2857" s="5">
        <v>44927.0</v>
      </c>
      <c r="G2857" s="1">
        <v>0.0</v>
      </c>
    </row>
    <row r="2858">
      <c r="A2858" s="1">
        <v>2857.0</v>
      </c>
      <c r="B2858" s="1" t="s">
        <v>3799</v>
      </c>
      <c r="C2858" s="1" t="s">
        <v>32</v>
      </c>
      <c r="D2858" s="1">
        <v>120.0</v>
      </c>
      <c r="E2858" s="1" t="s">
        <v>38</v>
      </c>
      <c r="F2858" s="5">
        <v>44927.0</v>
      </c>
      <c r="G2858" s="1">
        <v>5.0</v>
      </c>
    </row>
    <row r="2859">
      <c r="A2859" s="1">
        <v>2858.0</v>
      </c>
      <c r="B2859" s="1" t="s">
        <v>3800</v>
      </c>
      <c r="C2859" s="1" t="s">
        <v>32</v>
      </c>
      <c r="D2859" s="1">
        <v>120.0</v>
      </c>
      <c r="E2859" s="1" t="s">
        <v>38</v>
      </c>
      <c r="F2859" s="5">
        <v>44927.0</v>
      </c>
      <c r="G2859" s="1">
        <v>10.0</v>
      </c>
    </row>
    <row r="2860">
      <c r="A2860" s="1">
        <v>2859.0</v>
      </c>
      <c r="B2860" s="1" t="s">
        <v>3801</v>
      </c>
      <c r="C2860" s="1" t="s">
        <v>32</v>
      </c>
      <c r="D2860" s="1">
        <v>120.0</v>
      </c>
      <c r="E2860" s="1" t="s">
        <v>38</v>
      </c>
      <c r="F2860" s="5">
        <v>44927.0</v>
      </c>
      <c r="G2860" s="1">
        <v>20.0</v>
      </c>
    </row>
    <row r="2861">
      <c r="A2861" s="1">
        <v>2860.0</v>
      </c>
      <c r="B2861" s="1" t="s">
        <v>3802</v>
      </c>
      <c r="C2861" s="1" t="s">
        <v>40</v>
      </c>
      <c r="D2861" s="1">
        <v>50.0</v>
      </c>
      <c r="E2861" s="1" t="s">
        <v>38</v>
      </c>
      <c r="F2861" s="5">
        <v>44927.0</v>
      </c>
      <c r="G2861" s="1">
        <v>0.0</v>
      </c>
    </row>
    <row r="2862">
      <c r="A2862" s="1">
        <v>2861.0</v>
      </c>
      <c r="B2862" s="1" t="s">
        <v>3803</v>
      </c>
      <c r="C2862" s="1" t="s">
        <v>32</v>
      </c>
      <c r="D2862" s="1">
        <v>120.0</v>
      </c>
      <c r="E2862" s="1" t="s">
        <v>38</v>
      </c>
      <c r="F2862" s="5">
        <v>44927.0</v>
      </c>
      <c r="G2862" s="1">
        <v>5.0</v>
      </c>
    </row>
    <row r="2863">
      <c r="A2863" s="1">
        <v>2862.0</v>
      </c>
      <c r="B2863" s="1" t="s">
        <v>3804</v>
      </c>
      <c r="C2863" s="1" t="s">
        <v>32</v>
      </c>
      <c r="D2863" s="1">
        <v>120.0</v>
      </c>
      <c r="E2863" s="1" t="s">
        <v>38</v>
      </c>
      <c r="F2863" s="5">
        <v>44927.0</v>
      </c>
      <c r="G2863" s="1">
        <v>10.0</v>
      </c>
    </row>
    <row r="2864">
      <c r="A2864" s="1">
        <v>2863.0</v>
      </c>
      <c r="B2864" s="1" t="s">
        <v>3805</v>
      </c>
      <c r="C2864" s="1" t="s">
        <v>32</v>
      </c>
      <c r="D2864" s="1">
        <v>120.0</v>
      </c>
      <c r="E2864" s="1" t="s">
        <v>38</v>
      </c>
      <c r="F2864" s="5">
        <v>44927.0</v>
      </c>
      <c r="G2864" s="1">
        <v>20.0</v>
      </c>
    </row>
    <row r="2865">
      <c r="A2865" s="1">
        <v>2864.0</v>
      </c>
      <c r="B2865" s="1" t="s">
        <v>3806</v>
      </c>
      <c r="C2865" s="1" t="s">
        <v>37</v>
      </c>
      <c r="D2865" s="1">
        <v>250.0</v>
      </c>
      <c r="E2865" s="1" t="s">
        <v>38</v>
      </c>
      <c r="F2865" s="5">
        <v>44927.0</v>
      </c>
      <c r="G2865" s="1">
        <v>0.0</v>
      </c>
    </row>
    <row r="2866">
      <c r="A2866" s="1">
        <v>2865.0</v>
      </c>
      <c r="B2866" s="1" t="s">
        <v>3807</v>
      </c>
      <c r="C2866" s="1" t="s">
        <v>32</v>
      </c>
      <c r="D2866" s="1">
        <v>120.0</v>
      </c>
      <c r="E2866" s="1" t="s">
        <v>38</v>
      </c>
      <c r="F2866" s="5">
        <v>44927.0</v>
      </c>
      <c r="G2866" s="1">
        <v>5.0</v>
      </c>
    </row>
    <row r="2867">
      <c r="A2867" s="1">
        <v>2866.0</v>
      </c>
      <c r="B2867" s="1" t="s">
        <v>3808</v>
      </c>
      <c r="C2867" s="1" t="s">
        <v>32</v>
      </c>
      <c r="D2867" s="1">
        <v>120.0</v>
      </c>
      <c r="E2867" s="1" t="s">
        <v>45</v>
      </c>
      <c r="F2867" s="5">
        <v>44927.0</v>
      </c>
      <c r="G2867" s="1">
        <v>10.0</v>
      </c>
    </row>
    <row r="2868">
      <c r="A2868" s="1">
        <v>2867.0</v>
      </c>
      <c r="B2868" s="1" t="s">
        <v>3811</v>
      </c>
      <c r="C2868" s="1" t="s">
        <v>32</v>
      </c>
      <c r="D2868" s="1">
        <v>120.0</v>
      </c>
      <c r="E2868" s="1" t="s">
        <v>38</v>
      </c>
      <c r="F2868" s="5">
        <v>44927.0</v>
      </c>
      <c r="G2868" s="1">
        <v>20.0</v>
      </c>
    </row>
    <row r="2869">
      <c r="A2869" s="1">
        <v>2868.0</v>
      </c>
      <c r="B2869" s="1" t="s">
        <v>3812</v>
      </c>
      <c r="C2869" s="1" t="s">
        <v>32</v>
      </c>
      <c r="D2869" s="1">
        <v>120.0</v>
      </c>
      <c r="E2869" s="1" t="s">
        <v>38</v>
      </c>
      <c r="F2869" s="5">
        <v>44927.0</v>
      </c>
      <c r="G2869" s="1">
        <v>0.0</v>
      </c>
    </row>
    <row r="2870">
      <c r="A2870" s="1">
        <v>2869.0</v>
      </c>
      <c r="B2870" s="1" t="s">
        <v>3813</v>
      </c>
      <c r="C2870" s="1" t="s">
        <v>32</v>
      </c>
      <c r="D2870" s="1">
        <v>120.0</v>
      </c>
      <c r="E2870" s="1" t="s">
        <v>45</v>
      </c>
      <c r="F2870" s="5">
        <v>44927.0</v>
      </c>
      <c r="G2870" s="1">
        <v>5.0</v>
      </c>
    </row>
    <row r="2871">
      <c r="A2871" s="1">
        <v>2870.0</v>
      </c>
      <c r="B2871" s="1" t="s">
        <v>3814</v>
      </c>
      <c r="C2871" s="1" t="s">
        <v>37</v>
      </c>
      <c r="D2871" s="1">
        <v>250.0</v>
      </c>
      <c r="E2871" s="1" t="s">
        <v>38</v>
      </c>
      <c r="F2871" s="5">
        <v>44927.0</v>
      </c>
      <c r="G2871" s="1">
        <v>10.0</v>
      </c>
    </row>
    <row r="2872">
      <c r="A2872" s="1">
        <v>2871.0</v>
      </c>
      <c r="B2872" s="1" t="s">
        <v>3815</v>
      </c>
      <c r="C2872" s="1" t="s">
        <v>32</v>
      </c>
      <c r="D2872" s="1">
        <v>120.0</v>
      </c>
      <c r="E2872" s="1" t="s">
        <v>38</v>
      </c>
      <c r="F2872" s="5">
        <v>44927.0</v>
      </c>
      <c r="G2872" s="1">
        <v>20.0</v>
      </c>
    </row>
    <row r="2873">
      <c r="A2873" s="1">
        <v>2872.0</v>
      </c>
      <c r="B2873" s="1" t="s">
        <v>3816</v>
      </c>
      <c r="C2873" s="1" t="s">
        <v>32</v>
      </c>
      <c r="D2873" s="1">
        <v>120.0</v>
      </c>
      <c r="E2873" s="1" t="s">
        <v>38</v>
      </c>
      <c r="F2873" s="5">
        <v>44927.0</v>
      </c>
      <c r="G2873" s="1">
        <v>0.0</v>
      </c>
    </row>
    <row r="2874">
      <c r="A2874" s="1">
        <v>2873.0</v>
      </c>
      <c r="B2874" s="1" t="s">
        <v>3817</v>
      </c>
      <c r="C2874" s="1" t="s">
        <v>32</v>
      </c>
      <c r="D2874" s="1">
        <v>120.0</v>
      </c>
      <c r="E2874" s="1" t="s">
        <v>38</v>
      </c>
      <c r="F2874" s="5">
        <v>44927.0</v>
      </c>
      <c r="G2874" s="1">
        <v>5.0</v>
      </c>
    </row>
    <row r="2875">
      <c r="A2875" s="1">
        <v>2874.0</v>
      </c>
      <c r="B2875" s="1" t="s">
        <v>3818</v>
      </c>
      <c r="C2875" s="1" t="s">
        <v>32</v>
      </c>
      <c r="D2875" s="1">
        <v>120.0</v>
      </c>
      <c r="E2875" s="1" t="s">
        <v>38</v>
      </c>
      <c r="F2875" s="5">
        <v>44927.0</v>
      </c>
      <c r="G2875" s="1">
        <v>10.0</v>
      </c>
    </row>
    <row r="2876">
      <c r="A2876" s="1">
        <v>2875.0</v>
      </c>
      <c r="B2876" s="1" t="s">
        <v>3819</v>
      </c>
      <c r="C2876" s="1" t="s">
        <v>32</v>
      </c>
      <c r="D2876" s="1">
        <v>120.0</v>
      </c>
      <c r="E2876" s="1" t="s">
        <v>38</v>
      </c>
      <c r="F2876" s="5">
        <v>44927.0</v>
      </c>
      <c r="G2876" s="1">
        <v>20.0</v>
      </c>
    </row>
    <row r="2877">
      <c r="A2877" s="1">
        <v>2876.0</v>
      </c>
      <c r="B2877" s="1" t="s">
        <v>3820</v>
      </c>
      <c r="C2877" s="1" t="s">
        <v>32</v>
      </c>
      <c r="D2877" s="1">
        <v>120.0</v>
      </c>
      <c r="E2877" s="1" t="s">
        <v>38</v>
      </c>
      <c r="F2877" s="5">
        <v>44927.0</v>
      </c>
      <c r="G2877" s="1">
        <v>0.0</v>
      </c>
    </row>
    <row r="2878">
      <c r="A2878" s="1">
        <v>2877.0</v>
      </c>
      <c r="B2878" s="1" t="s">
        <v>3822</v>
      </c>
      <c r="C2878" s="1" t="s">
        <v>32</v>
      </c>
      <c r="D2878" s="1">
        <v>120.0</v>
      </c>
      <c r="E2878" s="1" t="s">
        <v>33</v>
      </c>
      <c r="F2878" s="5">
        <v>44927.0</v>
      </c>
      <c r="G2878" s="1">
        <v>5.0</v>
      </c>
    </row>
    <row r="2879">
      <c r="A2879" s="1">
        <v>2878.0</v>
      </c>
      <c r="B2879" s="1" t="s">
        <v>3824</v>
      </c>
      <c r="C2879" s="1" t="s">
        <v>40</v>
      </c>
      <c r="D2879" s="1">
        <v>50.0</v>
      </c>
      <c r="E2879" s="1" t="s">
        <v>38</v>
      </c>
      <c r="F2879" s="5">
        <v>44927.0</v>
      </c>
      <c r="G2879" s="1">
        <v>10.0</v>
      </c>
    </row>
    <row r="2880">
      <c r="A2880" s="1">
        <v>2879.0</v>
      </c>
      <c r="B2880" s="1" t="s">
        <v>3825</v>
      </c>
      <c r="C2880" s="1" t="s">
        <v>37</v>
      </c>
      <c r="D2880" s="1">
        <v>250.0</v>
      </c>
      <c r="E2880" s="1" t="s">
        <v>38</v>
      </c>
      <c r="F2880" s="5">
        <v>44927.0</v>
      </c>
      <c r="G2880" s="1">
        <v>20.0</v>
      </c>
    </row>
    <row r="2881">
      <c r="A2881" s="1">
        <v>2880.0</v>
      </c>
      <c r="B2881" s="1" t="s">
        <v>3826</v>
      </c>
      <c r="C2881" s="1" t="s">
        <v>32</v>
      </c>
      <c r="D2881" s="1">
        <v>120.0</v>
      </c>
      <c r="E2881" s="1" t="s">
        <v>33</v>
      </c>
      <c r="F2881" s="5">
        <v>44927.0</v>
      </c>
      <c r="G2881" s="1">
        <v>0.0</v>
      </c>
    </row>
    <row r="2882">
      <c r="A2882" s="1">
        <v>2881.0</v>
      </c>
      <c r="B2882" s="1" t="s">
        <v>3827</v>
      </c>
      <c r="C2882" s="1" t="s">
        <v>49</v>
      </c>
      <c r="D2882" s="1">
        <v>80.0</v>
      </c>
      <c r="E2882" s="1" t="s">
        <v>45</v>
      </c>
      <c r="F2882" s="5">
        <v>44927.0</v>
      </c>
      <c r="G2882" s="1">
        <v>5.0</v>
      </c>
    </row>
    <row r="2883">
      <c r="A2883" s="1">
        <v>2882.0</v>
      </c>
      <c r="B2883" s="1" t="s">
        <v>3828</v>
      </c>
      <c r="C2883" s="1" t="s">
        <v>32</v>
      </c>
      <c r="D2883" s="1">
        <v>120.0</v>
      </c>
      <c r="E2883" s="1" t="s">
        <v>38</v>
      </c>
      <c r="F2883" s="5">
        <v>44927.0</v>
      </c>
      <c r="G2883" s="1">
        <v>10.0</v>
      </c>
    </row>
    <row r="2884">
      <c r="A2884" s="1">
        <v>2883.0</v>
      </c>
      <c r="B2884" s="1" t="s">
        <v>3829</v>
      </c>
      <c r="C2884" s="1" t="s">
        <v>40</v>
      </c>
      <c r="D2884" s="1">
        <v>50.0</v>
      </c>
      <c r="E2884" s="1" t="s">
        <v>45</v>
      </c>
      <c r="F2884" s="5">
        <v>44927.0</v>
      </c>
      <c r="G2884" s="1">
        <v>20.0</v>
      </c>
    </row>
    <row r="2885">
      <c r="A2885" s="1">
        <v>2884.0</v>
      </c>
      <c r="B2885" s="1" t="s">
        <v>3830</v>
      </c>
      <c r="C2885" s="1" t="s">
        <v>32</v>
      </c>
      <c r="D2885" s="1">
        <v>120.0</v>
      </c>
      <c r="E2885" s="1" t="s">
        <v>38</v>
      </c>
      <c r="F2885" s="5">
        <v>44927.0</v>
      </c>
      <c r="G2885" s="1">
        <v>0.0</v>
      </c>
    </row>
    <row r="2886">
      <c r="A2886" s="1">
        <v>2885.0</v>
      </c>
      <c r="B2886" s="1" t="s">
        <v>3831</v>
      </c>
      <c r="C2886" s="1" t="s">
        <v>40</v>
      </c>
      <c r="D2886" s="1">
        <v>50.0</v>
      </c>
      <c r="E2886" s="1" t="s">
        <v>45</v>
      </c>
      <c r="F2886" s="5">
        <v>44927.0</v>
      </c>
      <c r="G2886" s="1">
        <v>5.0</v>
      </c>
    </row>
    <row r="2887">
      <c r="A2887" s="1">
        <v>2886.0</v>
      </c>
      <c r="B2887" s="1" t="s">
        <v>3832</v>
      </c>
      <c r="C2887" s="1" t="s">
        <v>37</v>
      </c>
      <c r="D2887" s="1">
        <v>250.0</v>
      </c>
      <c r="E2887" s="1" t="s">
        <v>38</v>
      </c>
      <c r="F2887" s="5">
        <v>44927.0</v>
      </c>
      <c r="G2887" s="1">
        <v>10.0</v>
      </c>
    </row>
    <row r="2888">
      <c r="A2888" s="1">
        <v>2887.0</v>
      </c>
      <c r="B2888" s="1" t="s">
        <v>3835</v>
      </c>
      <c r="C2888" s="1" t="s">
        <v>49</v>
      </c>
      <c r="D2888" s="1">
        <v>80.0</v>
      </c>
      <c r="E2888" s="1" t="s">
        <v>38</v>
      </c>
      <c r="F2888" s="5">
        <v>44927.0</v>
      </c>
      <c r="G2888" s="1">
        <v>20.0</v>
      </c>
    </row>
    <row r="2889">
      <c r="A2889" s="1">
        <v>2888.0</v>
      </c>
      <c r="B2889" s="1" t="s">
        <v>3836</v>
      </c>
      <c r="C2889" s="1" t="s">
        <v>32</v>
      </c>
      <c r="D2889" s="1">
        <v>120.0</v>
      </c>
      <c r="E2889" s="1" t="s">
        <v>38</v>
      </c>
      <c r="F2889" s="5">
        <v>44927.0</v>
      </c>
      <c r="G2889" s="1">
        <v>0.0</v>
      </c>
    </row>
    <row r="2890">
      <c r="A2890" s="1">
        <v>2889.0</v>
      </c>
      <c r="B2890" s="1" t="s">
        <v>3837</v>
      </c>
      <c r="C2890" s="1" t="s">
        <v>32</v>
      </c>
      <c r="D2890" s="1">
        <v>120.0</v>
      </c>
      <c r="E2890" s="1" t="s">
        <v>33</v>
      </c>
      <c r="F2890" s="5">
        <v>44927.0</v>
      </c>
      <c r="G2890" s="1">
        <v>5.0</v>
      </c>
    </row>
    <row r="2891">
      <c r="A2891" s="1">
        <v>2890.0</v>
      </c>
      <c r="B2891" s="1" t="s">
        <v>3838</v>
      </c>
      <c r="C2891" s="1" t="s">
        <v>49</v>
      </c>
      <c r="D2891" s="1">
        <v>80.0</v>
      </c>
      <c r="E2891" s="1" t="s">
        <v>33</v>
      </c>
      <c r="F2891" s="5">
        <v>44927.0</v>
      </c>
      <c r="G2891" s="1">
        <v>10.0</v>
      </c>
    </row>
    <row r="2892">
      <c r="A2892" s="1">
        <v>2891.0</v>
      </c>
      <c r="B2892" s="1" t="s">
        <v>3839</v>
      </c>
      <c r="C2892" s="1" t="s">
        <v>32</v>
      </c>
      <c r="D2892" s="1">
        <v>120.0</v>
      </c>
      <c r="E2892" s="1" t="s">
        <v>45</v>
      </c>
      <c r="F2892" s="5">
        <v>44927.0</v>
      </c>
      <c r="G2892" s="1">
        <v>20.0</v>
      </c>
    </row>
    <row r="2893">
      <c r="A2893" s="1">
        <v>2892.0</v>
      </c>
      <c r="B2893" s="1" t="s">
        <v>3840</v>
      </c>
      <c r="C2893" s="1" t="s">
        <v>32</v>
      </c>
      <c r="D2893" s="1">
        <v>120.0</v>
      </c>
      <c r="E2893" s="1" t="s">
        <v>38</v>
      </c>
      <c r="F2893" s="5">
        <v>44927.0</v>
      </c>
      <c r="G2893" s="1">
        <v>0.0</v>
      </c>
    </row>
    <row r="2894">
      <c r="A2894" s="1">
        <v>2893.0</v>
      </c>
      <c r="B2894" s="1" t="s">
        <v>3841</v>
      </c>
      <c r="C2894" s="1" t="s">
        <v>32</v>
      </c>
      <c r="D2894" s="1">
        <v>120.0</v>
      </c>
      <c r="E2894" s="1" t="s">
        <v>38</v>
      </c>
      <c r="F2894" s="5">
        <v>44927.0</v>
      </c>
      <c r="G2894" s="1">
        <v>5.0</v>
      </c>
    </row>
    <row r="2895">
      <c r="A2895" s="1">
        <v>2894.0</v>
      </c>
      <c r="B2895" s="1" t="s">
        <v>3844</v>
      </c>
      <c r="C2895" s="1" t="s">
        <v>32</v>
      </c>
      <c r="D2895" s="1">
        <v>120.0</v>
      </c>
      <c r="E2895" s="1" t="s">
        <v>38</v>
      </c>
      <c r="F2895" s="5">
        <v>44927.0</v>
      </c>
      <c r="G2895" s="1">
        <v>10.0</v>
      </c>
    </row>
    <row r="2896">
      <c r="A2896" s="1">
        <v>2895.0</v>
      </c>
      <c r="B2896" s="1" t="s">
        <v>3845</v>
      </c>
      <c r="C2896" s="1" t="s">
        <v>32</v>
      </c>
      <c r="D2896" s="1">
        <v>120.0</v>
      </c>
      <c r="E2896" s="1" t="s">
        <v>38</v>
      </c>
      <c r="F2896" s="5">
        <v>44927.0</v>
      </c>
      <c r="G2896" s="1">
        <v>20.0</v>
      </c>
    </row>
    <row r="2897">
      <c r="A2897" s="1">
        <v>2896.0</v>
      </c>
      <c r="B2897" s="1" t="s">
        <v>3846</v>
      </c>
      <c r="C2897" s="1" t="s">
        <v>37</v>
      </c>
      <c r="D2897" s="1">
        <v>250.0</v>
      </c>
      <c r="E2897" s="1" t="s">
        <v>38</v>
      </c>
      <c r="F2897" s="5">
        <v>44927.0</v>
      </c>
      <c r="G2897" s="1">
        <v>0.0</v>
      </c>
    </row>
    <row r="2898">
      <c r="A2898" s="1">
        <v>2897.0</v>
      </c>
      <c r="B2898" s="1" t="s">
        <v>3847</v>
      </c>
      <c r="C2898" s="1" t="s">
        <v>49</v>
      </c>
      <c r="D2898" s="1">
        <v>80.0</v>
      </c>
      <c r="E2898" s="1" t="s">
        <v>33</v>
      </c>
      <c r="F2898" s="5">
        <v>44927.0</v>
      </c>
      <c r="G2898" s="1">
        <v>5.0</v>
      </c>
    </row>
    <row r="2899">
      <c r="A2899" s="1">
        <v>2898.0</v>
      </c>
      <c r="B2899" s="1" t="s">
        <v>3848</v>
      </c>
      <c r="C2899" s="1" t="s">
        <v>49</v>
      </c>
      <c r="D2899" s="1">
        <v>80.0</v>
      </c>
      <c r="E2899" s="1" t="s">
        <v>38</v>
      </c>
      <c r="F2899" s="5">
        <v>44927.0</v>
      </c>
      <c r="G2899" s="1">
        <v>10.0</v>
      </c>
    </row>
    <row r="2900">
      <c r="A2900" s="1">
        <v>2899.0</v>
      </c>
      <c r="B2900" s="1" t="s">
        <v>3849</v>
      </c>
      <c r="C2900" s="1" t="s">
        <v>32</v>
      </c>
      <c r="D2900" s="1">
        <v>120.0</v>
      </c>
      <c r="E2900" s="1" t="s">
        <v>38</v>
      </c>
      <c r="F2900" s="5">
        <v>44927.0</v>
      </c>
      <c r="G2900" s="1">
        <v>20.0</v>
      </c>
    </row>
    <row r="2901">
      <c r="A2901" s="1">
        <v>2900.0</v>
      </c>
      <c r="B2901" s="1" t="s">
        <v>3850</v>
      </c>
      <c r="C2901" s="1" t="s">
        <v>32</v>
      </c>
      <c r="D2901" s="1">
        <v>120.0</v>
      </c>
      <c r="E2901" s="1" t="s">
        <v>38</v>
      </c>
      <c r="F2901" s="5">
        <v>44927.0</v>
      </c>
      <c r="G2901" s="1">
        <v>0.0</v>
      </c>
    </row>
    <row r="2902">
      <c r="A2902" s="1">
        <v>2901.0</v>
      </c>
      <c r="B2902" s="1" t="s">
        <v>3851</v>
      </c>
      <c r="C2902" s="1" t="s">
        <v>32</v>
      </c>
      <c r="D2902" s="1">
        <v>120.0</v>
      </c>
      <c r="E2902" s="1" t="s">
        <v>38</v>
      </c>
      <c r="F2902" s="5">
        <v>44927.0</v>
      </c>
      <c r="G2902" s="1">
        <v>5.0</v>
      </c>
    </row>
    <row r="2903">
      <c r="A2903" s="1">
        <v>2902.0</v>
      </c>
      <c r="B2903" s="1" t="s">
        <v>3852</v>
      </c>
      <c r="C2903" s="1" t="s">
        <v>49</v>
      </c>
      <c r="D2903" s="1">
        <v>80.0</v>
      </c>
      <c r="E2903" s="1" t="s">
        <v>38</v>
      </c>
      <c r="F2903" s="5">
        <v>44927.0</v>
      </c>
      <c r="G2903" s="1">
        <v>10.0</v>
      </c>
    </row>
    <row r="2904">
      <c r="A2904" s="1">
        <v>2903.0</v>
      </c>
      <c r="B2904" s="1" t="s">
        <v>3855</v>
      </c>
      <c r="C2904" s="1" t="s">
        <v>32</v>
      </c>
      <c r="D2904" s="1">
        <v>120.0</v>
      </c>
      <c r="E2904" s="1" t="s">
        <v>38</v>
      </c>
      <c r="F2904" s="5">
        <v>44927.0</v>
      </c>
      <c r="G2904" s="1">
        <v>20.0</v>
      </c>
    </row>
    <row r="2905">
      <c r="A2905" s="1">
        <v>2904.0</v>
      </c>
      <c r="B2905" s="1" t="s">
        <v>3856</v>
      </c>
      <c r="C2905" s="1" t="s">
        <v>32</v>
      </c>
      <c r="D2905" s="1">
        <v>120.0</v>
      </c>
      <c r="E2905" s="1" t="s">
        <v>38</v>
      </c>
      <c r="F2905" s="5">
        <v>44927.0</v>
      </c>
      <c r="G2905" s="1">
        <v>0.0</v>
      </c>
    </row>
    <row r="2906">
      <c r="A2906" s="1">
        <v>2905.0</v>
      </c>
      <c r="B2906" s="1" t="s">
        <v>3857</v>
      </c>
      <c r="C2906" s="1" t="s">
        <v>49</v>
      </c>
      <c r="D2906" s="1">
        <v>80.0</v>
      </c>
      <c r="E2906" s="1" t="s">
        <v>33</v>
      </c>
      <c r="F2906" s="5">
        <v>44927.0</v>
      </c>
      <c r="G2906" s="1">
        <v>5.0</v>
      </c>
    </row>
    <row r="2907">
      <c r="A2907" s="1">
        <v>2906.0</v>
      </c>
      <c r="B2907" s="1" t="s">
        <v>3858</v>
      </c>
      <c r="C2907" s="1" t="s">
        <v>49</v>
      </c>
      <c r="D2907" s="1">
        <v>80.0</v>
      </c>
      <c r="E2907" s="1" t="s">
        <v>33</v>
      </c>
      <c r="F2907" s="5">
        <v>44927.0</v>
      </c>
      <c r="G2907" s="1">
        <v>10.0</v>
      </c>
    </row>
    <row r="2908">
      <c r="A2908" s="1">
        <v>2907.0</v>
      </c>
      <c r="B2908" s="1" t="s">
        <v>3859</v>
      </c>
      <c r="C2908" s="1" t="s">
        <v>49</v>
      </c>
      <c r="D2908" s="1">
        <v>80.0</v>
      </c>
      <c r="E2908" s="1" t="s">
        <v>38</v>
      </c>
      <c r="F2908" s="5">
        <v>44927.0</v>
      </c>
      <c r="G2908" s="1">
        <v>20.0</v>
      </c>
    </row>
    <row r="2909">
      <c r="A2909" s="1">
        <v>2908.0</v>
      </c>
      <c r="B2909" s="1" t="s">
        <v>3860</v>
      </c>
      <c r="C2909" s="1" t="s">
        <v>32</v>
      </c>
      <c r="D2909" s="1">
        <v>120.0</v>
      </c>
      <c r="E2909" s="1" t="s">
        <v>33</v>
      </c>
      <c r="F2909" s="5">
        <v>44927.0</v>
      </c>
      <c r="G2909" s="1">
        <v>0.0</v>
      </c>
    </row>
    <row r="2910">
      <c r="A2910" s="1">
        <v>2909.0</v>
      </c>
      <c r="B2910" s="1" t="s">
        <v>3861</v>
      </c>
      <c r="C2910" s="1" t="s">
        <v>32</v>
      </c>
      <c r="D2910" s="1">
        <v>120.0</v>
      </c>
      <c r="E2910" s="1" t="s">
        <v>38</v>
      </c>
      <c r="F2910" s="5">
        <v>44927.0</v>
      </c>
      <c r="G2910" s="1">
        <v>5.0</v>
      </c>
    </row>
    <row r="2911">
      <c r="A2911" s="1">
        <v>2910.0</v>
      </c>
      <c r="B2911" s="1" t="s">
        <v>3862</v>
      </c>
      <c r="C2911" s="1" t="s">
        <v>49</v>
      </c>
      <c r="D2911" s="1">
        <v>80.0</v>
      </c>
      <c r="E2911" s="1" t="s">
        <v>38</v>
      </c>
      <c r="F2911" s="5">
        <v>44927.0</v>
      </c>
      <c r="G2911" s="1">
        <v>10.0</v>
      </c>
    </row>
    <row r="2912">
      <c r="A2912" s="1">
        <v>2911.0</v>
      </c>
      <c r="B2912" s="1" t="s">
        <v>3863</v>
      </c>
      <c r="C2912" s="1" t="s">
        <v>32</v>
      </c>
      <c r="D2912" s="1">
        <v>120.0</v>
      </c>
      <c r="E2912" s="1" t="s">
        <v>38</v>
      </c>
      <c r="F2912" s="5">
        <v>44927.0</v>
      </c>
      <c r="G2912" s="1">
        <v>20.0</v>
      </c>
    </row>
    <row r="2913">
      <c r="A2913" s="1">
        <v>2912.0</v>
      </c>
      <c r="B2913" s="1" t="s">
        <v>3866</v>
      </c>
      <c r="C2913" s="1" t="s">
        <v>32</v>
      </c>
      <c r="D2913" s="1">
        <v>120.0</v>
      </c>
      <c r="E2913" s="1" t="s">
        <v>33</v>
      </c>
      <c r="F2913" s="5">
        <v>44927.0</v>
      </c>
      <c r="G2913" s="1">
        <v>0.0</v>
      </c>
    </row>
    <row r="2914">
      <c r="A2914" s="1">
        <v>2913.0</v>
      </c>
      <c r="B2914" s="1" t="s">
        <v>3867</v>
      </c>
      <c r="C2914" s="1" t="s">
        <v>49</v>
      </c>
      <c r="D2914" s="1">
        <v>80.0</v>
      </c>
      <c r="E2914" s="1" t="s">
        <v>38</v>
      </c>
      <c r="F2914" s="5">
        <v>44927.0</v>
      </c>
      <c r="G2914" s="1">
        <v>5.0</v>
      </c>
    </row>
    <row r="2915">
      <c r="A2915" s="1">
        <v>2914.0</v>
      </c>
      <c r="B2915" s="1" t="s">
        <v>3868</v>
      </c>
      <c r="C2915" s="1" t="s">
        <v>32</v>
      </c>
      <c r="D2915" s="1">
        <v>120.0</v>
      </c>
      <c r="E2915" s="1" t="s">
        <v>45</v>
      </c>
      <c r="F2915" s="5">
        <v>44927.0</v>
      </c>
      <c r="G2915" s="1">
        <v>10.0</v>
      </c>
    </row>
    <row r="2916">
      <c r="A2916" s="1">
        <v>2915.0</v>
      </c>
      <c r="B2916" s="1" t="s">
        <v>3869</v>
      </c>
      <c r="C2916" s="1" t="s">
        <v>32</v>
      </c>
      <c r="D2916" s="1">
        <v>120.0</v>
      </c>
      <c r="E2916" s="1" t="s">
        <v>38</v>
      </c>
      <c r="F2916" s="5">
        <v>44927.0</v>
      </c>
      <c r="G2916" s="1">
        <v>20.0</v>
      </c>
    </row>
    <row r="2917">
      <c r="A2917" s="1">
        <v>2916.0</v>
      </c>
      <c r="B2917" s="1" t="s">
        <v>3870</v>
      </c>
      <c r="C2917" s="1" t="s">
        <v>32</v>
      </c>
      <c r="D2917" s="1">
        <v>120.0</v>
      </c>
      <c r="E2917" s="1" t="s">
        <v>33</v>
      </c>
      <c r="F2917" s="5">
        <v>44927.0</v>
      </c>
      <c r="G2917" s="1">
        <v>0.0</v>
      </c>
    </row>
    <row r="2918">
      <c r="A2918" s="1">
        <v>2917.0</v>
      </c>
      <c r="B2918" s="1" t="s">
        <v>3871</v>
      </c>
      <c r="C2918" s="1" t="s">
        <v>32</v>
      </c>
      <c r="D2918" s="1">
        <v>120.0</v>
      </c>
      <c r="E2918" s="1" t="s">
        <v>38</v>
      </c>
      <c r="F2918" s="5">
        <v>44927.0</v>
      </c>
      <c r="G2918" s="1">
        <v>5.0</v>
      </c>
    </row>
    <row r="2919">
      <c r="A2919" s="1">
        <v>2918.0</v>
      </c>
      <c r="B2919" s="1" t="s">
        <v>3872</v>
      </c>
      <c r="C2919" s="1" t="s">
        <v>37</v>
      </c>
      <c r="D2919" s="1">
        <v>250.0</v>
      </c>
      <c r="E2919" s="1" t="s">
        <v>38</v>
      </c>
      <c r="F2919" s="5">
        <v>44927.0</v>
      </c>
      <c r="G2919" s="1">
        <v>10.0</v>
      </c>
    </row>
    <row r="2920">
      <c r="A2920" s="1">
        <v>2919.0</v>
      </c>
      <c r="B2920" s="1" t="s">
        <v>3873</v>
      </c>
      <c r="C2920" s="1" t="s">
        <v>32</v>
      </c>
      <c r="D2920" s="1">
        <v>120.0</v>
      </c>
      <c r="E2920" s="1" t="s">
        <v>38</v>
      </c>
      <c r="F2920" s="5">
        <v>44927.0</v>
      </c>
      <c r="G2920" s="1">
        <v>20.0</v>
      </c>
    </row>
    <row r="2921">
      <c r="A2921" s="1">
        <v>2920.0</v>
      </c>
      <c r="B2921" s="1" t="s">
        <v>3874</v>
      </c>
      <c r="C2921" s="1" t="s">
        <v>32</v>
      </c>
      <c r="D2921" s="1">
        <v>120.0</v>
      </c>
      <c r="E2921" s="1" t="s">
        <v>38</v>
      </c>
      <c r="F2921" s="5">
        <v>44927.0</v>
      </c>
      <c r="G2921" s="1">
        <v>0.0</v>
      </c>
    </row>
    <row r="2922">
      <c r="A2922" s="1">
        <v>2921.0</v>
      </c>
      <c r="B2922" s="1" t="s">
        <v>3876</v>
      </c>
      <c r="C2922" s="1" t="s">
        <v>32</v>
      </c>
      <c r="D2922" s="1">
        <v>120.0</v>
      </c>
      <c r="E2922" s="1" t="s">
        <v>45</v>
      </c>
      <c r="F2922" s="5">
        <v>44927.0</v>
      </c>
      <c r="G2922" s="1">
        <v>5.0</v>
      </c>
    </row>
    <row r="2923">
      <c r="A2923" s="1">
        <v>2922.0</v>
      </c>
      <c r="B2923" s="1" t="s">
        <v>3878</v>
      </c>
      <c r="C2923" s="1" t="s">
        <v>37</v>
      </c>
      <c r="D2923" s="1">
        <v>250.0</v>
      </c>
      <c r="E2923" s="1" t="s">
        <v>45</v>
      </c>
      <c r="F2923" s="5">
        <v>44927.0</v>
      </c>
      <c r="G2923" s="1">
        <v>10.0</v>
      </c>
    </row>
    <row r="2924">
      <c r="A2924" s="1">
        <v>2923.0</v>
      </c>
      <c r="B2924" s="1" t="s">
        <v>3879</v>
      </c>
      <c r="C2924" s="1" t="s">
        <v>32</v>
      </c>
      <c r="D2924" s="1">
        <v>120.0</v>
      </c>
      <c r="E2924" s="1" t="s">
        <v>38</v>
      </c>
      <c r="F2924" s="5">
        <v>44927.0</v>
      </c>
      <c r="G2924" s="1">
        <v>20.0</v>
      </c>
    </row>
    <row r="2925">
      <c r="A2925" s="1">
        <v>2924.0</v>
      </c>
      <c r="B2925" s="1" t="s">
        <v>3880</v>
      </c>
      <c r="C2925" s="1" t="s">
        <v>49</v>
      </c>
      <c r="D2925" s="1">
        <v>80.0</v>
      </c>
      <c r="E2925" s="1" t="s">
        <v>38</v>
      </c>
      <c r="F2925" s="5">
        <v>44927.0</v>
      </c>
      <c r="G2925" s="1">
        <v>0.0</v>
      </c>
    </row>
    <row r="2926">
      <c r="A2926" s="1">
        <v>2925.0</v>
      </c>
      <c r="B2926" s="1" t="s">
        <v>3881</v>
      </c>
      <c r="C2926" s="1" t="s">
        <v>32</v>
      </c>
      <c r="D2926" s="1">
        <v>120.0</v>
      </c>
      <c r="E2926" s="1" t="s">
        <v>38</v>
      </c>
      <c r="F2926" s="5">
        <v>44927.0</v>
      </c>
      <c r="G2926" s="1">
        <v>5.0</v>
      </c>
    </row>
    <row r="2927">
      <c r="A2927" s="1">
        <v>2926.0</v>
      </c>
      <c r="B2927" s="1" t="s">
        <v>3882</v>
      </c>
      <c r="C2927" s="1" t="s">
        <v>37</v>
      </c>
      <c r="D2927" s="1">
        <v>250.0</v>
      </c>
      <c r="E2927" s="1" t="s">
        <v>38</v>
      </c>
      <c r="F2927" s="5">
        <v>44927.0</v>
      </c>
      <c r="G2927" s="1">
        <v>10.0</v>
      </c>
    </row>
    <row r="2928">
      <c r="A2928" s="1">
        <v>2927.0</v>
      </c>
      <c r="B2928" s="1" t="s">
        <v>3883</v>
      </c>
      <c r="C2928" s="1" t="s">
        <v>32</v>
      </c>
      <c r="D2928" s="1">
        <v>120.0</v>
      </c>
      <c r="E2928" s="1" t="s">
        <v>38</v>
      </c>
      <c r="F2928" s="5">
        <v>44927.0</v>
      </c>
      <c r="G2928" s="1">
        <v>20.0</v>
      </c>
    </row>
    <row r="2929">
      <c r="A2929" s="1">
        <v>2928.0</v>
      </c>
      <c r="B2929" s="1" t="s">
        <v>3884</v>
      </c>
      <c r="C2929" s="1" t="s">
        <v>49</v>
      </c>
      <c r="D2929" s="1">
        <v>80.0</v>
      </c>
      <c r="E2929" s="1" t="s">
        <v>38</v>
      </c>
      <c r="F2929" s="5">
        <v>44927.0</v>
      </c>
      <c r="G2929" s="1">
        <v>0.0</v>
      </c>
    </row>
    <row r="2930">
      <c r="A2930" s="1">
        <v>2929.0</v>
      </c>
      <c r="B2930" s="1" t="s">
        <v>3885</v>
      </c>
      <c r="C2930" s="1" t="s">
        <v>40</v>
      </c>
      <c r="D2930" s="1">
        <v>50.0</v>
      </c>
      <c r="E2930" s="1" t="s">
        <v>38</v>
      </c>
      <c r="F2930" s="5">
        <v>44927.0</v>
      </c>
      <c r="G2930" s="1">
        <v>5.0</v>
      </c>
    </row>
    <row r="2931">
      <c r="A2931" s="1">
        <v>2930.0</v>
      </c>
      <c r="B2931" s="1" t="s">
        <v>3886</v>
      </c>
      <c r="C2931" s="1" t="s">
        <v>32</v>
      </c>
      <c r="D2931" s="1">
        <v>120.0</v>
      </c>
      <c r="E2931" s="1" t="s">
        <v>38</v>
      </c>
      <c r="F2931" s="5">
        <v>44927.0</v>
      </c>
      <c r="G2931" s="1">
        <v>10.0</v>
      </c>
    </row>
    <row r="2932">
      <c r="A2932" s="1">
        <v>2931.0</v>
      </c>
      <c r="B2932" s="1" t="s">
        <v>3889</v>
      </c>
      <c r="C2932" s="1" t="s">
        <v>32</v>
      </c>
      <c r="D2932" s="1">
        <v>120.0</v>
      </c>
      <c r="E2932" s="1" t="s">
        <v>38</v>
      </c>
      <c r="F2932" s="5">
        <v>44927.0</v>
      </c>
      <c r="G2932" s="1">
        <v>20.0</v>
      </c>
    </row>
    <row r="2933">
      <c r="A2933" s="1">
        <v>2932.0</v>
      </c>
      <c r="B2933" s="1" t="s">
        <v>3890</v>
      </c>
      <c r="C2933" s="1" t="s">
        <v>40</v>
      </c>
      <c r="D2933" s="1">
        <v>50.0</v>
      </c>
      <c r="E2933" s="1" t="s">
        <v>38</v>
      </c>
      <c r="F2933" s="5">
        <v>44927.0</v>
      </c>
      <c r="G2933" s="1">
        <v>0.0</v>
      </c>
    </row>
    <row r="2934">
      <c r="A2934" s="1">
        <v>2933.0</v>
      </c>
      <c r="B2934" s="1" t="s">
        <v>3891</v>
      </c>
      <c r="C2934" s="1" t="s">
        <v>32</v>
      </c>
      <c r="D2934" s="1">
        <v>120.0</v>
      </c>
      <c r="E2934" s="1" t="s">
        <v>38</v>
      </c>
      <c r="F2934" s="5">
        <v>44927.0</v>
      </c>
      <c r="G2934" s="1">
        <v>5.0</v>
      </c>
    </row>
    <row r="2935">
      <c r="A2935" s="1">
        <v>2934.0</v>
      </c>
      <c r="B2935" s="1" t="s">
        <v>3892</v>
      </c>
      <c r="C2935" s="1" t="s">
        <v>32</v>
      </c>
      <c r="D2935" s="1">
        <v>120.0</v>
      </c>
      <c r="E2935" s="1" t="s">
        <v>38</v>
      </c>
      <c r="F2935" s="5">
        <v>44927.0</v>
      </c>
      <c r="G2935" s="1">
        <v>10.0</v>
      </c>
    </row>
    <row r="2936">
      <c r="A2936" s="1">
        <v>2935.0</v>
      </c>
      <c r="B2936" s="1" t="s">
        <v>3893</v>
      </c>
      <c r="C2936" s="1" t="s">
        <v>49</v>
      </c>
      <c r="D2936" s="1">
        <v>80.0</v>
      </c>
      <c r="E2936" s="1" t="s">
        <v>38</v>
      </c>
      <c r="F2936" s="5">
        <v>44927.0</v>
      </c>
      <c r="G2936" s="1">
        <v>20.0</v>
      </c>
    </row>
    <row r="2937">
      <c r="A2937" s="1">
        <v>2936.0</v>
      </c>
      <c r="B2937" s="1" t="s">
        <v>3894</v>
      </c>
      <c r="C2937" s="1" t="s">
        <v>40</v>
      </c>
      <c r="D2937" s="1">
        <v>50.0</v>
      </c>
      <c r="E2937" s="1" t="s">
        <v>45</v>
      </c>
      <c r="F2937" s="5">
        <v>44927.0</v>
      </c>
      <c r="G2937" s="1">
        <v>0.0</v>
      </c>
    </row>
    <row r="2938">
      <c r="A2938" s="1">
        <v>2937.0</v>
      </c>
      <c r="B2938" s="1" t="s">
        <v>3895</v>
      </c>
      <c r="C2938" s="1" t="s">
        <v>32</v>
      </c>
      <c r="D2938" s="1">
        <v>120.0</v>
      </c>
      <c r="E2938" s="1" t="s">
        <v>38</v>
      </c>
      <c r="F2938" s="5">
        <v>44927.0</v>
      </c>
      <c r="G2938" s="1">
        <v>5.0</v>
      </c>
    </row>
    <row r="2939">
      <c r="A2939" s="1">
        <v>2938.0</v>
      </c>
      <c r="B2939" s="1" t="s">
        <v>3896</v>
      </c>
      <c r="C2939" s="1" t="s">
        <v>40</v>
      </c>
      <c r="D2939" s="1">
        <v>50.0</v>
      </c>
      <c r="E2939" s="1" t="s">
        <v>38</v>
      </c>
      <c r="F2939" s="5">
        <v>44927.0</v>
      </c>
      <c r="G2939" s="1">
        <v>10.0</v>
      </c>
    </row>
    <row r="2940">
      <c r="A2940" s="1">
        <v>2939.0</v>
      </c>
      <c r="B2940" s="1" t="s">
        <v>3897</v>
      </c>
      <c r="C2940" s="1" t="s">
        <v>32</v>
      </c>
      <c r="D2940" s="1">
        <v>120.0</v>
      </c>
      <c r="E2940" s="1" t="s">
        <v>38</v>
      </c>
      <c r="F2940" s="5">
        <v>44927.0</v>
      </c>
      <c r="G2940" s="1">
        <v>20.0</v>
      </c>
    </row>
    <row r="2941">
      <c r="A2941" s="1">
        <v>2940.0</v>
      </c>
      <c r="B2941" s="1" t="s">
        <v>3898</v>
      </c>
      <c r="C2941" s="1" t="s">
        <v>32</v>
      </c>
      <c r="D2941" s="1">
        <v>120.0</v>
      </c>
      <c r="E2941" s="1" t="s">
        <v>38</v>
      </c>
      <c r="F2941" s="5">
        <v>44927.0</v>
      </c>
      <c r="G2941" s="1">
        <v>0.0</v>
      </c>
    </row>
    <row r="2942">
      <c r="A2942" s="1">
        <v>2941.0</v>
      </c>
      <c r="B2942" s="1" t="s">
        <v>3902</v>
      </c>
      <c r="C2942" s="1" t="s">
        <v>32</v>
      </c>
      <c r="D2942" s="1">
        <v>120.0</v>
      </c>
      <c r="E2942" s="1" t="s">
        <v>45</v>
      </c>
      <c r="F2942" s="5">
        <v>44927.0</v>
      </c>
      <c r="G2942" s="1">
        <v>5.0</v>
      </c>
    </row>
    <row r="2943">
      <c r="A2943" s="1">
        <v>2942.0</v>
      </c>
      <c r="B2943" s="1" t="s">
        <v>3903</v>
      </c>
      <c r="C2943" s="1" t="s">
        <v>40</v>
      </c>
      <c r="D2943" s="1">
        <v>50.0</v>
      </c>
      <c r="E2943" s="1" t="s">
        <v>38</v>
      </c>
      <c r="F2943" s="5">
        <v>44927.0</v>
      </c>
      <c r="G2943" s="1">
        <v>10.0</v>
      </c>
    </row>
    <row r="2944">
      <c r="A2944" s="1">
        <v>2943.0</v>
      </c>
      <c r="B2944" s="1" t="s">
        <v>3904</v>
      </c>
      <c r="C2944" s="1" t="s">
        <v>32</v>
      </c>
      <c r="D2944" s="1">
        <v>120.0</v>
      </c>
      <c r="E2944" s="1" t="s">
        <v>33</v>
      </c>
      <c r="F2944" s="5">
        <v>44927.0</v>
      </c>
      <c r="G2944" s="1">
        <v>20.0</v>
      </c>
    </row>
    <row r="2945">
      <c r="A2945" s="1">
        <v>2944.0</v>
      </c>
      <c r="B2945" s="1" t="s">
        <v>3905</v>
      </c>
      <c r="C2945" s="1" t="s">
        <v>32</v>
      </c>
      <c r="D2945" s="1">
        <v>120.0</v>
      </c>
      <c r="E2945" s="1" t="s">
        <v>38</v>
      </c>
      <c r="F2945" s="5">
        <v>44927.0</v>
      </c>
      <c r="G2945" s="1">
        <v>0.0</v>
      </c>
    </row>
    <row r="2946">
      <c r="A2946" s="1">
        <v>2945.0</v>
      </c>
      <c r="B2946" s="1" t="s">
        <v>3906</v>
      </c>
      <c r="C2946" s="1" t="s">
        <v>32</v>
      </c>
      <c r="D2946" s="1">
        <v>120.0</v>
      </c>
      <c r="E2946" s="1" t="s">
        <v>45</v>
      </c>
      <c r="F2946" s="5">
        <v>44927.0</v>
      </c>
      <c r="G2946" s="1">
        <v>5.0</v>
      </c>
    </row>
    <row r="2947">
      <c r="A2947" s="1">
        <v>2946.0</v>
      </c>
      <c r="B2947" s="1" t="s">
        <v>3907</v>
      </c>
      <c r="C2947" s="1" t="s">
        <v>32</v>
      </c>
      <c r="D2947" s="1">
        <v>120.0</v>
      </c>
      <c r="E2947" s="1" t="s">
        <v>38</v>
      </c>
      <c r="F2947" s="5">
        <v>44927.0</v>
      </c>
      <c r="G2947" s="1">
        <v>10.0</v>
      </c>
    </row>
    <row r="2948">
      <c r="A2948" s="1">
        <v>2947.0</v>
      </c>
      <c r="B2948" s="1" t="s">
        <v>3908</v>
      </c>
      <c r="C2948" s="1" t="s">
        <v>32</v>
      </c>
      <c r="D2948" s="1">
        <v>120.0</v>
      </c>
      <c r="E2948" s="1" t="s">
        <v>38</v>
      </c>
      <c r="F2948" s="5">
        <v>44927.0</v>
      </c>
      <c r="G2948" s="1">
        <v>20.0</v>
      </c>
    </row>
    <row r="2949">
      <c r="A2949" s="1">
        <v>2948.0</v>
      </c>
      <c r="B2949" s="1" t="s">
        <v>3909</v>
      </c>
      <c r="C2949" s="1" t="s">
        <v>49</v>
      </c>
      <c r="D2949" s="1">
        <v>80.0</v>
      </c>
      <c r="E2949" s="1" t="s">
        <v>38</v>
      </c>
      <c r="F2949" s="5">
        <v>44927.0</v>
      </c>
      <c r="G2949" s="1">
        <v>0.0</v>
      </c>
    </row>
    <row r="2950">
      <c r="A2950" s="1">
        <v>2949.0</v>
      </c>
      <c r="B2950" s="1" t="s">
        <v>3911</v>
      </c>
      <c r="C2950" s="1" t="s">
        <v>32</v>
      </c>
      <c r="D2950" s="1">
        <v>120.0</v>
      </c>
      <c r="E2950" s="1" t="s">
        <v>38</v>
      </c>
      <c r="F2950" s="5">
        <v>44927.0</v>
      </c>
      <c r="G2950" s="1">
        <v>5.0</v>
      </c>
    </row>
    <row r="2951">
      <c r="A2951" s="1">
        <v>2950.0</v>
      </c>
      <c r="B2951" s="1" t="s">
        <v>3915</v>
      </c>
      <c r="C2951" s="1" t="s">
        <v>37</v>
      </c>
      <c r="D2951" s="1">
        <v>250.0</v>
      </c>
      <c r="E2951" s="1" t="s">
        <v>38</v>
      </c>
      <c r="F2951" s="5">
        <v>44927.0</v>
      </c>
      <c r="G2951" s="1">
        <v>10.0</v>
      </c>
    </row>
    <row r="2952">
      <c r="A2952" s="1">
        <v>2951.0</v>
      </c>
      <c r="B2952" s="1" t="s">
        <v>3916</v>
      </c>
      <c r="C2952" s="1" t="s">
        <v>37</v>
      </c>
      <c r="D2952" s="1">
        <v>250.0</v>
      </c>
      <c r="E2952" s="1" t="s">
        <v>38</v>
      </c>
      <c r="F2952" s="5">
        <v>44927.0</v>
      </c>
      <c r="G2952" s="1">
        <v>20.0</v>
      </c>
    </row>
    <row r="2953">
      <c r="A2953" s="1">
        <v>2952.0</v>
      </c>
      <c r="B2953" s="1" t="s">
        <v>3917</v>
      </c>
      <c r="C2953" s="1" t="s">
        <v>49</v>
      </c>
      <c r="D2953" s="1">
        <v>80.0</v>
      </c>
      <c r="E2953" s="1" t="s">
        <v>38</v>
      </c>
      <c r="F2953" s="5">
        <v>44927.0</v>
      </c>
      <c r="G2953" s="1">
        <v>0.0</v>
      </c>
    </row>
    <row r="2954">
      <c r="A2954" s="1">
        <v>2953.0</v>
      </c>
      <c r="B2954" s="1" t="s">
        <v>3918</v>
      </c>
      <c r="C2954" s="1" t="s">
        <v>49</v>
      </c>
      <c r="D2954" s="1">
        <v>80.0</v>
      </c>
      <c r="E2954" s="1" t="s">
        <v>38</v>
      </c>
      <c r="F2954" s="5">
        <v>44927.0</v>
      </c>
      <c r="G2954" s="1">
        <v>5.0</v>
      </c>
    </row>
    <row r="2955">
      <c r="A2955" s="1">
        <v>2954.0</v>
      </c>
      <c r="B2955" s="1" t="s">
        <v>3919</v>
      </c>
      <c r="C2955" s="1" t="s">
        <v>32</v>
      </c>
      <c r="D2955" s="1">
        <v>120.0</v>
      </c>
      <c r="E2955" s="1" t="s">
        <v>38</v>
      </c>
      <c r="F2955" s="5">
        <v>44927.0</v>
      </c>
      <c r="G2955" s="1">
        <v>10.0</v>
      </c>
    </row>
    <row r="2956">
      <c r="A2956" s="1">
        <v>2955.0</v>
      </c>
      <c r="B2956" s="1" t="s">
        <v>3920</v>
      </c>
      <c r="C2956" s="1" t="s">
        <v>37</v>
      </c>
      <c r="D2956" s="1">
        <v>250.0</v>
      </c>
      <c r="E2956" s="1" t="s">
        <v>38</v>
      </c>
      <c r="F2956" s="5">
        <v>44927.0</v>
      </c>
      <c r="G2956" s="1">
        <v>20.0</v>
      </c>
    </row>
    <row r="2957">
      <c r="A2957" s="1">
        <v>2956.0</v>
      </c>
      <c r="B2957" s="1" t="s">
        <v>3921</v>
      </c>
      <c r="C2957" s="1" t="s">
        <v>32</v>
      </c>
      <c r="D2957" s="1">
        <v>120.0</v>
      </c>
      <c r="E2957" s="1" t="s">
        <v>38</v>
      </c>
      <c r="F2957" s="5">
        <v>44927.0</v>
      </c>
      <c r="G2957" s="1">
        <v>0.0</v>
      </c>
    </row>
    <row r="2958">
      <c r="A2958" s="1">
        <v>2957.0</v>
      </c>
      <c r="B2958" s="1" t="s">
        <v>3922</v>
      </c>
      <c r="C2958" s="1" t="s">
        <v>37</v>
      </c>
      <c r="D2958" s="1">
        <v>250.0</v>
      </c>
      <c r="E2958" s="1" t="s">
        <v>38</v>
      </c>
      <c r="F2958" s="5">
        <v>44927.0</v>
      </c>
      <c r="G2958" s="1">
        <v>5.0</v>
      </c>
    </row>
    <row r="2959">
      <c r="A2959" s="1">
        <v>2958.0</v>
      </c>
      <c r="B2959" s="1" t="s">
        <v>3923</v>
      </c>
      <c r="C2959" s="1" t="s">
        <v>40</v>
      </c>
      <c r="D2959" s="1">
        <v>50.0</v>
      </c>
      <c r="E2959" s="1" t="s">
        <v>38</v>
      </c>
      <c r="F2959" s="5">
        <v>44927.0</v>
      </c>
      <c r="G2959" s="1">
        <v>10.0</v>
      </c>
    </row>
    <row r="2960">
      <c r="A2960" s="1">
        <v>2959.0</v>
      </c>
      <c r="B2960" s="1" t="s">
        <v>3924</v>
      </c>
      <c r="C2960" s="1" t="s">
        <v>49</v>
      </c>
      <c r="D2960" s="1">
        <v>80.0</v>
      </c>
      <c r="E2960" s="1" t="s">
        <v>38</v>
      </c>
      <c r="F2960" s="5">
        <v>44927.0</v>
      </c>
      <c r="G2960" s="1">
        <v>20.0</v>
      </c>
    </row>
    <row r="2961">
      <c r="A2961" s="1">
        <v>2960.0</v>
      </c>
      <c r="B2961" s="1" t="s">
        <v>3925</v>
      </c>
      <c r="C2961" s="1" t="s">
        <v>40</v>
      </c>
      <c r="D2961" s="1">
        <v>50.0</v>
      </c>
      <c r="E2961" s="1" t="s">
        <v>33</v>
      </c>
      <c r="F2961" s="5">
        <v>44927.0</v>
      </c>
      <c r="G2961" s="1">
        <v>0.0</v>
      </c>
    </row>
    <row r="2962">
      <c r="A2962" s="1">
        <v>2961.0</v>
      </c>
      <c r="B2962" s="1" t="s">
        <v>3926</v>
      </c>
      <c r="C2962" s="1" t="s">
        <v>32</v>
      </c>
      <c r="D2962" s="1">
        <v>120.0</v>
      </c>
      <c r="E2962" s="1" t="s">
        <v>33</v>
      </c>
      <c r="F2962" s="5">
        <v>44927.0</v>
      </c>
      <c r="G2962" s="1">
        <v>5.0</v>
      </c>
    </row>
    <row r="2963">
      <c r="A2963" s="1">
        <v>2962.0</v>
      </c>
      <c r="B2963" s="1" t="s">
        <v>3928</v>
      </c>
      <c r="C2963" s="1" t="s">
        <v>32</v>
      </c>
      <c r="D2963" s="1">
        <v>120.0</v>
      </c>
      <c r="E2963" s="1" t="s">
        <v>38</v>
      </c>
      <c r="F2963" s="5">
        <v>44927.0</v>
      </c>
      <c r="G2963" s="1">
        <v>10.0</v>
      </c>
    </row>
    <row r="2964">
      <c r="A2964" s="1">
        <v>2963.0</v>
      </c>
      <c r="B2964" s="1" t="s">
        <v>3930</v>
      </c>
      <c r="C2964" s="1" t="s">
        <v>32</v>
      </c>
      <c r="D2964" s="1">
        <v>120.0</v>
      </c>
      <c r="E2964" s="1" t="s">
        <v>33</v>
      </c>
      <c r="F2964" s="5">
        <v>44927.0</v>
      </c>
      <c r="G2964" s="1">
        <v>20.0</v>
      </c>
    </row>
    <row r="2965">
      <c r="A2965" s="1">
        <v>2964.0</v>
      </c>
      <c r="B2965" s="1" t="s">
        <v>3931</v>
      </c>
      <c r="C2965" s="1" t="s">
        <v>40</v>
      </c>
      <c r="D2965" s="1">
        <v>50.0</v>
      </c>
      <c r="E2965" s="1" t="s">
        <v>33</v>
      </c>
      <c r="F2965" s="5">
        <v>44927.0</v>
      </c>
      <c r="G2965" s="1">
        <v>0.0</v>
      </c>
    </row>
    <row r="2966">
      <c r="A2966" s="1">
        <v>2965.0</v>
      </c>
      <c r="B2966" s="1" t="s">
        <v>3932</v>
      </c>
      <c r="C2966" s="1" t="s">
        <v>32</v>
      </c>
      <c r="D2966" s="1">
        <v>120.0</v>
      </c>
      <c r="E2966" s="1" t="s">
        <v>38</v>
      </c>
      <c r="F2966" s="5">
        <v>44927.0</v>
      </c>
      <c r="G2966" s="1">
        <v>5.0</v>
      </c>
    </row>
    <row r="2967">
      <c r="A2967" s="1">
        <v>2966.0</v>
      </c>
      <c r="B2967" s="1" t="s">
        <v>3933</v>
      </c>
      <c r="C2967" s="1" t="s">
        <v>49</v>
      </c>
      <c r="D2967" s="1">
        <v>80.0</v>
      </c>
      <c r="E2967" s="1" t="s">
        <v>38</v>
      </c>
      <c r="F2967" s="5">
        <v>44927.0</v>
      </c>
      <c r="G2967" s="1">
        <v>10.0</v>
      </c>
    </row>
    <row r="2968">
      <c r="A2968" s="1">
        <v>2967.0</v>
      </c>
      <c r="B2968" s="1" t="s">
        <v>3934</v>
      </c>
      <c r="C2968" s="1" t="s">
        <v>37</v>
      </c>
      <c r="D2968" s="1">
        <v>250.0</v>
      </c>
      <c r="E2968" s="1" t="s">
        <v>38</v>
      </c>
      <c r="F2968" s="5">
        <v>44927.0</v>
      </c>
      <c r="G2968" s="1">
        <v>20.0</v>
      </c>
    </row>
    <row r="2969">
      <c r="A2969" s="1">
        <v>2968.0</v>
      </c>
      <c r="B2969" s="1" t="s">
        <v>3935</v>
      </c>
      <c r="C2969" s="1" t="s">
        <v>32</v>
      </c>
      <c r="D2969" s="1">
        <v>120.0</v>
      </c>
      <c r="E2969" s="1" t="s">
        <v>38</v>
      </c>
      <c r="F2969" s="5">
        <v>44927.0</v>
      </c>
      <c r="G2969" s="1">
        <v>0.0</v>
      </c>
    </row>
    <row r="2970">
      <c r="A2970" s="1">
        <v>2969.0</v>
      </c>
      <c r="B2970" s="1" t="s">
        <v>3936</v>
      </c>
      <c r="C2970" s="1" t="s">
        <v>49</v>
      </c>
      <c r="D2970" s="1">
        <v>80.0</v>
      </c>
      <c r="E2970" s="1" t="s">
        <v>38</v>
      </c>
      <c r="F2970" s="5">
        <v>44927.0</v>
      </c>
      <c r="G2970" s="1">
        <v>5.0</v>
      </c>
    </row>
    <row r="2971">
      <c r="A2971" s="1">
        <v>2970.0</v>
      </c>
      <c r="B2971" s="1" t="s">
        <v>3937</v>
      </c>
      <c r="C2971" s="1" t="s">
        <v>49</v>
      </c>
      <c r="D2971" s="1">
        <v>80.0</v>
      </c>
      <c r="E2971" s="1" t="s">
        <v>38</v>
      </c>
      <c r="F2971" s="5">
        <v>44927.0</v>
      </c>
      <c r="G2971" s="1">
        <v>10.0</v>
      </c>
    </row>
    <row r="2972">
      <c r="A2972" s="1">
        <v>2971.0</v>
      </c>
      <c r="B2972" s="1" t="s">
        <v>3940</v>
      </c>
      <c r="C2972" s="1" t="s">
        <v>32</v>
      </c>
      <c r="D2972" s="1">
        <v>120.0</v>
      </c>
      <c r="E2972" s="1" t="s">
        <v>38</v>
      </c>
      <c r="F2972" s="5">
        <v>44927.0</v>
      </c>
      <c r="G2972" s="1">
        <v>20.0</v>
      </c>
    </row>
    <row r="2973">
      <c r="A2973" s="1">
        <v>2972.0</v>
      </c>
      <c r="B2973" s="1" t="s">
        <v>3941</v>
      </c>
      <c r="C2973" s="1" t="s">
        <v>32</v>
      </c>
      <c r="D2973" s="1">
        <v>120.0</v>
      </c>
      <c r="E2973" s="1" t="s">
        <v>38</v>
      </c>
      <c r="F2973" s="5">
        <v>44927.0</v>
      </c>
      <c r="G2973" s="1">
        <v>0.0</v>
      </c>
    </row>
    <row r="2974">
      <c r="A2974" s="1">
        <v>2973.0</v>
      </c>
      <c r="B2974" s="1" t="s">
        <v>3942</v>
      </c>
      <c r="C2974" s="1" t="s">
        <v>32</v>
      </c>
      <c r="D2974" s="1">
        <v>120.0</v>
      </c>
      <c r="E2974" s="1" t="s">
        <v>38</v>
      </c>
      <c r="F2974" s="5">
        <v>44927.0</v>
      </c>
      <c r="G2974" s="1">
        <v>5.0</v>
      </c>
    </row>
    <row r="2975">
      <c r="A2975" s="1">
        <v>2974.0</v>
      </c>
      <c r="B2975" s="1" t="s">
        <v>3943</v>
      </c>
      <c r="C2975" s="1" t="s">
        <v>32</v>
      </c>
      <c r="D2975" s="1">
        <v>120.0</v>
      </c>
      <c r="E2975" s="1" t="s">
        <v>45</v>
      </c>
      <c r="F2975" s="5">
        <v>44927.0</v>
      </c>
      <c r="G2975" s="1">
        <v>10.0</v>
      </c>
    </row>
    <row r="2976">
      <c r="A2976" s="1">
        <v>2975.0</v>
      </c>
      <c r="B2976" s="1" t="s">
        <v>3944</v>
      </c>
      <c r="C2976" s="1" t="s">
        <v>32</v>
      </c>
      <c r="D2976" s="1">
        <v>120.0</v>
      </c>
      <c r="E2976" s="1" t="s">
        <v>38</v>
      </c>
      <c r="F2976" s="5">
        <v>44927.0</v>
      </c>
      <c r="G2976" s="1">
        <v>20.0</v>
      </c>
    </row>
    <row r="2977">
      <c r="A2977" s="1">
        <v>2976.0</v>
      </c>
      <c r="B2977" s="1" t="s">
        <v>3945</v>
      </c>
      <c r="C2977" s="1" t="s">
        <v>40</v>
      </c>
      <c r="D2977" s="1">
        <v>50.0</v>
      </c>
      <c r="E2977" s="1" t="s">
        <v>38</v>
      </c>
      <c r="F2977" s="5">
        <v>44927.0</v>
      </c>
      <c r="G2977" s="1">
        <v>0.0</v>
      </c>
    </row>
    <row r="2978">
      <c r="A2978" s="1">
        <v>2977.0</v>
      </c>
      <c r="B2978" s="1" t="s">
        <v>3946</v>
      </c>
      <c r="C2978" s="1" t="s">
        <v>49</v>
      </c>
      <c r="D2978" s="1">
        <v>80.0</v>
      </c>
      <c r="E2978" s="1" t="s">
        <v>38</v>
      </c>
      <c r="F2978" s="5">
        <v>44927.0</v>
      </c>
      <c r="G2978" s="1">
        <v>5.0</v>
      </c>
    </row>
    <row r="2979">
      <c r="A2979" s="1">
        <v>2978.0</v>
      </c>
      <c r="B2979" s="1" t="s">
        <v>3947</v>
      </c>
      <c r="C2979" s="1" t="s">
        <v>49</v>
      </c>
      <c r="D2979" s="1">
        <v>80.0</v>
      </c>
      <c r="E2979" s="1" t="s">
        <v>38</v>
      </c>
      <c r="F2979" s="5">
        <v>44927.0</v>
      </c>
      <c r="G2979" s="1">
        <v>10.0</v>
      </c>
    </row>
    <row r="2980">
      <c r="A2980" s="1">
        <v>2979.0</v>
      </c>
      <c r="B2980" s="1" t="s">
        <v>3950</v>
      </c>
      <c r="C2980" s="1" t="s">
        <v>32</v>
      </c>
      <c r="D2980" s="1">
        <v>120.0</v>
      </c>
      <c r="E2980" s="1" t="s">
        <v>38</v>
      </c>
      <c r="F2980" s="5">
        <v>44927.0</v>
      </c>
      <c r="G2980" s="1">
        <v>20.0</v>
      </c>
    </row>
    <row r="2981">
      <c r="A2981" s="1">
        <v>2980.0</v>
      </c>
      <c r="B2981" s="1" t="s">
        <v>3951</v>
      </c>
      <c r="C2981" s="1" t="s">
        <v>32</v>
      </c>
      <c r="D2981" s="1">
        <v>120.0</v>
      </c>
      <c r="E2981" s="1" t="s">
        <v>38</v>
      </c>
      <c r="F2981" s="5">
        <v>44927.0</v>
      </c>
      <c r="G2981" s="1">
        <v>0.0</v>
      </c>
    </row>
    <row r="2982">
      <c r="A2982" s="1">
        <v>2981.0</v>
      </c>
      <c r="B2982" s="1" t="s">
        <v>3953</v>
      </c>
      <c r="C2982" s="1" t="s">
        <v>32</v>
      </c>
      <c r="D2982" s="1">
        <v>120.0</v>
      </c>
      <c r="E2982" s="1" t="s">
        <v>45</v>
      </c>
      <c r="F2982" s="5">
        <v>44927.0</v>
      </c>
      <c r="G2982" s="1">
        <v>5.0</v>
      </c>
    </row>
    <row r="2983">
      <c r="A2983" s="1">
        <v>2982.0</v>
      </c>
      <c r="B2983" s="1" t="s">
        <v>3955</v>
      </c>
      <c r="C2983" s="1" t="s">
        <v>32</v>
      </c>
      <c r="D2983" s="1">
        <v>120.0</v>
      </c>
      <c r="E2983" s="1" t="s">
        <v>38</v>
      </c>
      <c r="F2983" s="5">
        <v>44927.0</v>
      </c>
      <c r="G2983" s="1">
        <v>10.0</v>
      </c>
    </row>
    <row r="2984">
      <c r="A2984" s="1">
        <v>2983.0</v>
      </c>
      <c r="B2984" s="1" t="s">
        <v>3956</v>
      </c>
      <c r="C2984" s="1" t="s">
        <v>40</v>
      </c>
      <c r="D2984" s="1">
        <v>50.0</v>
      </c>
      <c r="E2984" s="1" t="s">
        <v>38</v>
      </c>
      <c r="F2984" s="5">
        <v>44927.0</v>
      </c>
      <c r="G2984" s="1">
        <v>20.0</v>
      </c>
    </row>
    <row r="2985">
      <c r="A2985" s="1">
        <v>2984.0</v>
      </c>
      <c r="B2985" s="1" t="s">
        <v>3957</v>
      </c>
      <c r="C2985" s="1" t="s">
        <v>49</v>
      </c>
      <c r="D2985" s="1">
        <v>80.0</v>
      </c>
      <c r="E2985" s="1" t="s">
        <v>38</v>
      </c>
      <c r="F2985" s="5">
        <v>44927.0</v>
      </c>
      <c r="G2985" s="1">
        <v>0.0</v>
      </c>
    </row>
    <row r="2986">
      <c r="A2986" s="1">
        <v>2985.0</v>
      </c>
      <c r="B2986" s="1" t="s">
        <v>3958</v>
      </c>
      <c r="C2986" s="1" t="s">
        <v>40</v>
      </c>
      <c r="D2986" s="1">
        <v>50.0</v>
      </c>
      <c r="E2986" s="1" t="s">
        <v>38</v>
      </c>
      <c r="F2986" s="5">
        <v>44927.0</v>
      </c>
      <c r="G2986" s="1">
        <v>5.0</v>
      </c>
    </row>
    <row r="2987">
      <c r="A2987" s="1">
        <v>2986.0</v>
      </c>
      <c r="B2987" s="1" t="s">
        <v>3959</v>
      </c>
      <c r="C2987" s="1" t="s">
        <v>32</v>
      </c>
      <c r="D2987" s="1">
        <v>120.0</v>
      </c>
      <c r="E2987" s="1" t="s">
        <v>38</v>
      </c>
      <c r="F2987" s="5">
        <v>44927.0</v>
      </c>
      <c r="G2987" s="1">
        <v>10.0</v>
      </c>
    </row>
    <row r="2988">
      <c r="A2988" s="1">
        <v>2987.0</v>
      </c>
      <c r="B2988" s="1" t="s">
        <v>3960</v>
      </c>
      <c r="C2988" s="1" t="s">
        <v>49</v>
      </c>
      <c r="D2988" s="1">
        <v>80.0</v>
      </c>
      <c r="E2988" s="1" t="s">
        <v>38</v>
      </c>
      <c r="F2988" s="5">
        <v>44927.0</v>
      </c>
      <c r="G2988" s="1">
        <v>20.0</v>
      </c>
    </row>
    <row r="2989">
      <c r="A2989" s="1">
        <v>2988.0</v>
      </c>
      <c r="B2989" s="1" t="s">
        <v>3961</v>
      </c>
      <c r="C2989" s="1" t="s">
        <v>49</v>
      </c>
      <c r="D2989" s="1">
        <v>80.0</v>
      </c>
      <c r="E2989" s="1" t="s">
        <v>33</v>
      </c>
      <c r="F2989" s="5">
        <v>44927.0</v>
      </c>
      <c r="G2989" s="1">
        <v>0.0</v>
      </c>
    </row>
    <row r="2990">
      <c r="A2990" s="1">
        <v>2989.0</v>
      </c>
      <c r="B2990" s="1" t="s">
        <v>3962</v>
      </c>
      <c r="C2990" s="1" t="s">
        <v>32</v>
      </c>
      <c r="D2990" s="1">
        <v>120.0</v>
      </c>
      <c r="E2990" s="1" t="s">
        <v>38</v>
      </c>
      <c r="F2990" s="5">
        <v>44927.0</v>
      </c>
      <c r="G2990" s="1">
        <v>5.0</v>
      </c>
    </row>
    <row r="2991">
      <c r="A2991" s="1">
        <v>2990.0</v>
      </c>
      <c r="B2991" s="1" t="s">
        <v>3963</v>
      </c>
      <c r="C2991" s="1" t="s">
        <v>32</v>
      </c>
      <c r="D2991" s="1">
        <v>120.0</v>
      </c>
      <c r="E2991" s="1" t="s">
        <v>38</v>
      </c>
      <c r="F2991" s="5">
        <v>44927.0</v>
      </c>
      <c r="G2991" s="1">
        <v>10.0</v>
      </c>
    </row>
    <row r="2992">
      <c r="A2992" s="1">
        <v>2991.0</v>
      </c>
      <c r="B2992" s="1" t="s">
        <v>3966</v>
      </c>
      <c r="C2992" s="1" t="s">
        <v>32</v>
      </c>
      <c r="D2992" s="1">
        <v>120.0</v>
      </c>
      <c r="E2992" s="1" t="s">
        <v>38</v>
      </c>
      <c r="F2992" s="5">
        <v>44927.0</v>
      </c>
      <c r="G2992" s="1">
        <v>20.0</v>
      </c>
    </row>
    <row r="2993">
      <c r="A2993" s="1">
        <v>2992.0</v>
      </c>
      <c r="B2993" s="1" t="s">
        <v>3967</v>
      </c>
      <c r="C2993" s="1" t="s">
        <v>40</v>
      </c>
      <c r="D2993" s="1">
        <v>50.0</v>
      </c>
      <c r="E2993" s="1" t="s">
        <v>33</v>
      </c>
      <c r="F2993" s="5">
        <v>44927.0</v>
      </c>
      <c r="G2993" s="1">
        <v>0.0</v>
      </c>
    </row>
    <row r="2994">
      <c r="A2994" s="1">
        <v>2993.0</v>
      </c>
      <c r="B2994" s="1" t="s">
        <v>3968</v>
      </c>
      <c r="C2994" s="1" t="s">
        <v>32</v>
      </c>
      <c r="D2994" s="1">
        <v>120.0</v>
      </c>
      <c r="E2994" s="1" t="s">
        <v>33</v>
      </c>
      <c r="F2994" s="5">
        <v>44927.0</v>
      </c>
      <c r="G2994" s="1">
        <v>5.0</v>
      </c>
    </row>
    <row r="2995">
      <c r="A2995" s="1">
        <v>2994.0</v>
      </c>
      <c r="B2995" s="1" t="s">
        <v>3969</v>
      </c>
      <c r="C2995" s="1" t="s">
        <v>32</v>
      </c>
      <c r="D2995" s="1">
        <v>120.0</v>
      </c>
      <c r="E2995" s="1" t="s">
        <v>38</v>
      </c>
      <c r="F2995" s="5">
        <v>44927.0</v>
      </c>
      <c r="G2995" s="1">
        <v>10.0</v>
      </c>
    </row>
    <row r="2996">
      <c r="A2996" s="1">
        <v>2995.0</v>
      </c>
      <c r="B2996" s="1" t="s">
        <v>3970</v>
      </c>
      <c r="C2996" s="1" t="s">
        <v>32</v>
      </c>
      <c r="D2996" s="1">
        <v>120.0</v>
      </c>
      <c r="E2996" s="1" t="s">
        <v>38</v>
      </c>
      <c r="F2996" s="5">
        <v>44927.0</v>
      </c>
      <c r="G2996" s="1">
        <v>20.0</v>
      </c>
    </row>
    <row r="2997">
      <c r="A2997" s="1">
        <v>2996.0</v>
      </c>
      <c r="B2997" s="1" t="s">
        <v>3971</v>
      </c>
      <c r="C2997" s="1" t="s">
        <v>32</v>
      </c>
      <c r="D2997" s="1">
        <v>120.0</v>
      </c>
      <c r="E2997" s="1" t="s">
        <v>33</v>
      </c>
      <c r="F2997" s="5">
        <v>44927.0</v>
      </c>
      <c r="G2997" s="1">
        <v>0.0</v>
      </c>
    </row>
    <row r="2998">
      <c r="A2998" s="1">
        <v>2997.0</v>
      </c>
      <c r="B2998" s="1" t="s">
        <v>3972</v>
      </c>
      <c r="C2998" s="1" t="s">
        <v>37</v>
      </c>
      <c r="D2998" s="1">
        <v>250.0</v>
      </c>
      <c r="E2998" s="1" t="s">
        <v>38</v>
      </c>
      <c r="F2998" s="5">
        <v>44927.0</v>
      </c>
      <c r="G2998" s="1">
        <v>5.0</v>
      </c>
    </row>
    <row r="2999">
      <c r="A2999" s="1">
        <v>2998.0</v>
      </c>
      <c r="B2999" s="1" t="s">
        <v>3973</v>
      </c>
      <c r="C2999" s="1" t="s">
        <v>32</v>
      </c>
      <c r="D2999" s="1">
        <v>120.0</v>
      </c>
      <c r="E2999" s="1" t="s">
        <v>38</v>
      </c>
      <c r="F2999" s="5">
        <v>44927.0</v>
      </c>
      <c r="G2999" s="1">
        <v>10.0</v>
      </c>
    </row>
    <row r="3000">
      <c r="A3000" s="1">
        <v>2999.0</v>
      </c>
      <c r="B3000" s="1" t="s">
        <v>3974</v>
      </c>
      <c r="C3000" s="1" t="s">
        <v>32</v>
      </c>
      <c r="D3000" s="1">
        <v>120.0</v>
      </c>
      <c r="E3000" s="1" t="s">
        <v>38</v>
      </c>
      <c r="F3000" s="5">
        <v>44927.0</v>
      </c>
      <c r="G3000" s="1">
        <v>20.0</v>
      </c>
    </row>
    <row r="3001">
      <c r="A3001" s="1">
        <v>3000.0</v>
      </c>
      <c r="B3001" s="1" t="s">
        <v>3975</v>
      </c>
      <c r="C3001" s="1" t="s">
        <v>32</v>
      </c>
      <c r="D3001" s="1">
        <v>120.0</v>
      </c>
      <c r="E3001" s="1" t="s">
        <v>33</v>
      </c>
      <c r="F3001" s="5">
        <v>44927.0</v>
      </c>
      <c r="G3001" s="1">
        <v>0.0</v>
      </c>
    </row>
    <row r="3002">
      <c r="A3002" s="1">
        <v>3001.0</v>
      </c>
      <c r="B3002" s="1" t="s">
        <v>3978</v>
      </c>
      <c r="C3002" s="1" t="s">
        <v>32</v>
      </c>
      <c r="D3002" s="1">
        <v>120.0</v>
      </c>
      <c r="E3002" s="1" t="s">
        <v>33</v>
      </c>
      <c r="F3002" s="5">
        <v>44927.0</v>
      </c>
      <c r="G3002" s="1">
        <v>5.0</v>
      </c>
    </row>
    <row r="3003">
      <c r="A3003" s="1">
        <v>3002.0</v>
      </c>
      <c r="B3003" s="1" t="s">
        <v>3979</v>
      </c>
      <c r="C3003" s="1" t="s">
        <v>49</v>
      </c>
      <c r="D3003" s="1">
        <v>80.0</v>
      </c>
      <c r="E3003" s="1" t="s">
        <v>38</v>
      </c>
      <c r="F3003" s="5">
        <v>44927.0</v>
      </c>
      <c r="G3003" s="1">
        <v>10.0</v>
      </c>
    </row>
    <row r="3004">
      <c r="A3004" s="1">
        <v>3003.0</v>
      </c>
      <c r="B3004" s="1" t="s">
        <v>3980</v>
      </c>
      <c r="C3004" s="1" t="s">
        <v>49</v>
      </c>
      <c r="D3004" s="1">
        <v>80.0</v>
      </c>
      <c r="E3004" s="1" t="s">
        <v>45</v>
      </c>
      <c r="F3004" s="5">
        <v>44927.0</v>
      </c>
      <c r="G3004" s="1">
        <v>20.0</v>
      </c>
    </row>
    <row r="3005">
      <c r="A3005" s="1">
        <v>3004.0</v>
      </c>
      <c r="B3005" s="1" t="s">
        <v>3981</v>
      </c>
      <c r="C3005" s="1" t="s">
        <v>37</v>
      </c>
      <c r="D3005" s="1">
        <v>250.0</v>
      </c>
      <c r="E3005" s="1" t="s">
        <v>33</v>
      </c>
      <c r="F3005" s="5">
        <v>44927.0</v>
      </c>
      <c r="G3005" s="1">
        <v>0.0</v>
      </c>
    </row>
    <row r="3006">
      <c r="A3006" s="1">
        <v>3005.0</v>
      </c>
      <c r="B3006" s="1" t="s">
        <v>3982</v>
      </c>
      <c r="C3006" s="1" t="s">
        <v>32</v>
      </c>
      <c r="D3006" s="1">
        <v>120.0</v>
      </c>
      <c r="E3006" s="1" t="s">
        <v>38</v>
      </c>
      <c r="F3006" s="5">
        <v>44927.0</v>
      </c>
      <c r="G3006" s="1">
        <v>5.0</v>
      </c>
    </row>
    <row r="3007">
      <c r="A3007" s="1">
        <v>3006.0</v>
      </c>
      <c r="B3007" s="1" t="s">
        <v>3983</v>
      </c>
      <c r="C3007" s="1" t="s">
        <v>37</v>
      </c>
      <c r="D3007" s="1">
        <v>250.0</v>
      </c>
      <c r="E3007" s="1" t="s">
        <v>38</v>
      </c>
      <c r="F3007" s="5">
        <v>44927.0</v>
      </c>
      <c r="G3007" s="1">
        <v>10.0</v>
      </c>
    </row>
    <row r="3008">
      <c r="A3008" s="1">
        <v>3007.0</v>
      </c>
      <c r="B3008" s="1" t="s">
        <v>3984</v>
      </c>
      <c r="C3008" s="1" t="s">
        <v>32</v>
      </c>
      <c r="D3008" s="1">
        <v>120.0</v>
      </c>
      <c r="E3008" s="1" t="s">
        <v>38</v>
      </c>
      <c r="F3008" s="5">
        <v>44927.0</v>
      </c>
      <c r="G3008" s="1">
        <v>20.0</v>
      </c>
    </row>
    <row r="3009">
      <c r="A3009" s="1">
        <v>3008.0</v>
      </c>
      <c r="B3009" s="1" t="s">
        <v>3985</v>
      </c>
      <c r="C3009" s="1" t="s">
        <v>32</v>
      </c>
      <c r="D3009" s="1">
        <v>120.0</v>
      </c>
      <c r="E3009" s="1" t="s">
        <v>38</v>
      </c>
      <c r="F3009" s="5">
        <v>44927.0</v>
      </c>
      <c r="G3009" s="1">
        <v>0.0</v>
      </c>
    </row>
    <row r="3010">
      <c r="A3010" s="1">
        <v>3009.0</v>
      </c>
      <c r="B3010" s="1" t="s">
        <v>3986</v>
      </c>
      <c r="C3010" s="1" t="s">
        <v>32</v>
      </c>
      <c r="D3010" s="1">
        <v>120.0</v>
      </c>
      <c r="E3010" s="1" t="s">
        <v>38</v>
      </c>
      <c r="F3010" s="5">
        <v>44927.0</v>
      </c>
      <c r="G3010" s="1">
        <v>5.0</v>
      </c>
    </row>
    <row r="3011">
      <c r="A3011" s="1">
        <v>3010.0</v>
      </c>
      <c r="B3011" s="1" t="s">
        <v>3989</v>
      </c>
      <c r="C3011" s="1" t="s">
        <v>32</v>
      </c>
      <c r="D3011" s="1">
        <v>120.0</v>
      </c>
      <c r="E3011" s="1" t="s">
        <v>33</v>
      </c>
      <c r="F3011" s="5">
        <v>44927.0</v>
      </c>
      <c r="G3011" s="1">
        <v>10.0</v>
      </c>
    </row>
    <row r="3012">
      <c r="A3012" s="1">
        <v>3011.0</v>
      </c>
      <c r="B3012" s="1" t="s">
        <v>3990</v>
      </c>
      <c r="C3012" s="1" t="s">
        <v>32</v>
      </c>
      <c r="D3012" s="1">
        <v>120.0</v>
      </c>
      <c r="E3012" s="1" t="s">
        <v>38</v>
      </c>
      <c r="F3012" s="5">
        <v>44927.0</v>
      </c>
      <c r="G3012" s="1">
        <v>20.0</v>
      </c>
    </row>
    <row r="3013">
      <c r="A3013" s="1">
        <v>3012.0</v>
      </c>
      <c r="B3013" s="1" t="s">
        <v>3991</v>
      </c>
      <c r="C3013" s="1" t="s">
        <v>32</v>
      </c>
      <c r="D3013" s="1">
        <v>120.0</v>
      </c>
      <c r="E3013" s="1" t="s">
        <v>38</v>
      </c>
      <c r="F3013" s="5">
        <v>44927.0</v>
      </c>
      <c r="G3013" s="1">
        <v>0.0</v>
      </c>
    </row>
    <row r="3014">
      <c r="A3014" s="1">
        <v>3013.0</v>
      </c>
      <c r="B3014" s="1" t="s">
        <v>3992</v>
      </c>
      <c r="C3014" s="1" t="s">
        <v>32</v>
      </c>
      <c r="D3014" s="1">
        <v>120.0</v>
      </c>
      <c r="E3014" s="1" t="s">
        <v>38</v>
      </c>
      <c r="F3014" s="5">
        <v>44927.0</v>
      </c>
      <c r="G3014" s="1">
        <v>5.0</v>
      </c>
    </row>
    <row r="3015">
      <c r="A3015" s="1">
        <v>3014.0</v>
      </c>
      <c r="B3015" s="1" t="s">
        <v>3993</v>
      </c>
      <c r="C3015" s="1" t="s">
        <v>37</v>
      </c>
      <c r="D3015" s="1">
        <v>250.0</v>
      </c>
      <c r="E3015" s="1" t="s">
        <v>38</v>
      </c>
      <c r="F3015" s="5">
        <v>44927.0</v>
      </c>
      <c r="G3015" s="1">
        <v>10.0</v>
      </c>
    </row>
    <row r="3016">
      <c r="A3016" s="1">
        <v>3015.0</v>
      </c>
      <c r="B3016" s="1" t="s">
        <v>3994</v>
      </c>
      <c r="C3016" s="1" t="s">
        <v>32</v>
      </c>
      <c r="D3016" s="1">
        <v>120.0</v>
      </c>
      <c r="E3016" s="1" t="s">
        <v>38</v>
      </c>
      <c r="F3016" s="5">
        <v>44927.0</v>
      </c>
      <c r="G3016" s="1">
        <v>20.0</v>
      </c>
    </row>
    <row r="3017">
      <c r="A3017" s="1">
        <v>3016.0</v>
      </c>
      <c r="B3017" s="1" t="s">
        <v>3995</v>
      </c>
      <c r="C3017" s="1" t="s">
        <v>49</v>
      </c>
      <c r="D3017" s="1">
        <v>80.0</v>
      </c>
      <c r="E3017" s="1" t="s">
        <v>38</v>
      </c>
      <c r="F3017" s="5">
        <v>44927.0</v>
      </c>
      <c r="G3017" s="1">
        <v>0.0</v>
      </c>
    </row>
    <row r="3018">
      <c r="A3018" s="1">
        <v>3017.0</v>
      </c>
      <c r="B3018" s="1" t="s">
        <v>3996</v>
      </c>
      <c r="C3018" s="1" t="s">
        <v>32</v>
      </c>
      <c r="D3018" s="1">
        <v>120.0</v>
      </c>
      <c r="E3018" s="1" t="s">
        <v>38</v>
      </c>
      <c r="F3018" s="5">
        <v>44927.0</v>
      </c>
      <c r="G3018" s="1">
        <v>5.0</v>
      </c>
    </row>
    <row r="3019">
      <c r="A3019" s="1">
        <v>3018.0</v>
      </c>
      <c r="B3019" s="1" t="s">
        <v>3997</v>
      </c>
      <c r="C3019" s="1" t="s">
        <v>32</v>
      </c>
      <c r="D3019" s="1">
        <v>120.0</v>
      </c>
      <c r="E3019" s="1" t="s">
        <v>38</v>
      </c>
      <c r="F3019" s="5">
        <v>44927.0</v>
      </c>
      <c r="G3019" s="1">
        <v>10.0</v>
      </c>
    </row>
    <row r="3020">
      <c r="A3020" s="1">
        <v>3019.0</v>
      </c>
      <c r="B3020" s="1" t="s">
        <v>3999</v>
      </c>
      <c r="C3020" s="1" t="s">
        <v>49</v>
      </c>
      <c r="D3020" s="1">
        <v>80.0</v>
      </c>
      <c r="E3020" s="1" t="s">
        <v>38</v>
      </c>
      <c r="F3020" s="5">
        <v>44927.0</v>
      </c>
      <c r="G3020" s="1">
        <v>20.0</v>
      </c>
    </row>
    <row r="3021">
      <c r="A3021" s="1">
        <v>3020.0</v>
      </c>
      <c r="B3021" s="1" t="s">
        <v>4000</v>
      </c>
      <c r="C3021" s="1" t="s">
        <v>49</v>
      </c>
      <c r="D3021" s="1">
        <v>80.0</v>
      </c>
      <c r="E3021" s="1" t="s">
        <v>45</v>
      </c>
      <c r="F3021" s="5">
        <v>44927.0</v>
      </c>
      <c r="G3021" s="1">
        <v>0.0</v>
      </c>
    </row>
    <row r="3022">
      <c r="A3022" s="1">
        <v>3021.0</v>
      </c>
      <c r="B3022" s="1" t="s">
        <v>4002</v>
      </c>
      <c r="C3022" s="1" t="s">
        <v>32</v>
      </c>
      <c r="D3022" s="1">
        <v>120.0</v>
      </c>
      <c r="E3022" s="1" t="s">
        <v>38</v>
      </c>
      <c r="F3022" s="5">
        <v>44927.0</v>
      </c>
      <c r="G3022" s="1">
        <v>5.0</v>
      </c>
    </row>
    <row r="3023">
      <c r="A3023" s="1">
        <v>3022.0</v>
      </c>
      <c r="B3023" s="1" t="s">
        <v>4003</v>
      </c>
      <c r="C3023" s="1" t="s">
        <v>32</v>
      </c>
      <c r="D3023" s="1">
        <v>120.0</v>
      </c>
      <c r="E3023" s="1" t="s">
        <v>38</v>
      </c>
      <c r="F3023" s="5">
        <v>44927.0</v>
      </c>
      <c r="G3023" s="1">
        <v>10.0</v>
      </c>
    </row>
    <row r="3024">
      <c r="A3024" s="1">
        <v>3023.0</v>
      </c>
      <c r="B3024" s="1" t="s">
        <v>4004</v>
      </c>
      <c r="C3024" s="1" t="s">
        <v>49</v>
      </c>
      <c r="D3024" s="1">
        <v>80.0</v>
      </c>
      <c r="E3024" s="1" t="s">
        <v>38</v>
      </c>
      <c r="F3024" s="5">
        <v>44927.0</v>
      </c>
      <c r="G3024" s="1">
        <v>20.0</v>
      </c>
    </row>
    <row r="3025">
      <c r="A3025" s="1">
        <v>3024.0</v>
      </c>
      <c r="B3025" s="1" t="s">
        <v>4005</v>
      </c>
      <c r="C3025" s="1" t="s">
        <v>49</v>
      </c>
      <c r="D3025" s="1">
        <v>80.0</v>
      </c>
      <c r="E3025" s="1" t="s">
        <v>45</v>
      </c>
      <c r="F3025" s="5">
        <v>44927.0</v>
      </c>
      <c r="G3025" s="1">
        <v>0.0</v>
      </c>
    </row>
    <row r="3026">
      <c r="A3026" s="1">
        <v>3025.0</v>
      </c>
      <c r="B3026" s="1" t="s">
        <v>4006</v>
      </c>
      <c r="C3026" s="1" t="s">
        <v>32</v>
      </c>
      <c r="D3026" s="1">
        <v>120.0</v>
      </c>
      <c r="E3026" s="1" t="s">
        <v>38</v>
      </c>
      <c r="F3026" s="5">
        <v>44927.0</v>
      </c>
      <c r="G3026" s="1">
        <v>5.0</v>
      </c>
    </row>
    <row r="3027">
      <c r="A3027" s="1">
        <v>3026.0</v>
      </c>
      <c r="B3027" s="1" t="s">
        <v>4007</v>
      </c>
      <c r="C3027" s="1" t="s">
        <v>32</v>
      </c>
      <c r="D3027" s="1">
        <v>120.0</v>
      </c>
      <c r="E3027" s="1" t="s">
        <v>38</v>
      </c>
      <c r="F3027" s="5">
        <v>44927.0</v>
      </c>
      <c r="G3027" s="1">
        <v>10.0</v>
      </c>
    </row>
    <row r="3028">
      <c r="A3028" s="1">
        <v>3027.0</v>
      </c>
      <c r="B3028" s="1" t="s">
        <v>4008</v>
      </c>
      <c r="C3028" s="1" t="s">
        <v>32</v>
      </c>
      <c r="D3028" s="1">
        <v>120.0</v>
      </c>
      <c r="E3028" s="1" t="s">
        <v>38</v>
      </c>
      <c r="F3028" s="5">
        <v>44927.0</v>
      </c>
      <c r="G3028" s="1">
        <v>20.0</v>
      </c>
    </row>
    <row r="3029">
      <c r="A3029" s="1">
        <v>3028.0</v>
      </c>
      <c r="B3029" s="1" t="s">
        <v>4009</v>
      </c>
      <c r="C3029" s="1" t="s">
        <v>32</v>
      </c>
      <c r="D3029" s="1">
        <v>120.0</v>
      </c>
      <c r="E3029" s="1" t="s">
        <v>38</v>
      </c>
      <c r="F3029" s="5">
        <v>44927.0</v>
      </c>
      <c r="G3029" s="1">
        <v>0.0</v>
      </c>
    </row>
    <row r="3030">
      <c r="A3030" s="1">
        <v>3029.0</v>
      </c>
      <c r="B3030" s="1" t="s">
        <v>4012</v>
      </c>
      <c r="C3030" s="1" t="s">
        <v>40</v>
      </c>
      <c r="D3030" s="1">
        <v>50.0</v>
      </c>
      <c r="E3030" s="1" t="s">
        <v>33</v>
      </c>
      <c r="F3030" s="5">
        <v>44927.0</v>
      </c>
      <c r="G3030" s="1">
        <v>5.0</v>
      </c>
    </row>
    <row r="3031">
      <c r="A3031" s="1">
        <v>3030.0</v>
      </c>
      <c r="B3031" s="1" t="s">
        <v>4013</v>
      </c>
      <c r="C3031" s="1" t="s">
        <v>32</v>
      </c>
      <c r="D3031" s="1">
        <v>120.0</v>
      </c>
      <c r="E3031" s="1" t="s">
        <v>38</v>
      </c>
      <c r="F3031" s="5">
        <v>44927.0</v>
      </c>
      <c r="G3031" s="1">
        <v>10.0</v>
      </c>
    </row>
    <row r="3032">
      <c r="A3032" s="1">
        <v>3031.0</v>
      </c>
      <c r="B3032" s="1" t="s">
        <v>4014</v>
      </c>
      <c r="C3032" s="1" t="s">
        <v>49</v>
      </c>
      <c r="D3032" s="1">
        <v>80.0</v>
      </c>
      <c r="E3032" s="1" t="s">
        <v>38</v>
      </c>
      <c r="F3032" s="5">
        <v>44927.0</v>
      </c>
      <c r="G3032" s="1">
        <v>20.0</v>
      </c>
    </row>
    <row r="3033">
      <c r="A3033" s="1">
        <v>3032.0</v>
      </c>
      <c r="B3033" s="1" t="s">
        <v>4015</v>
      </c>
      <c r="C3033" s="1" t="s">
        <v>49</v>
      </c>
      <c r="D3033" s="1">
        <v>80.0</v>
      </c>
      <c r="E3033" s="1" t="s">
        <v>38</v>
      </c>
      <c r="F3033" s="5">
        <v>44927.0</v>
      </c>
      <c r="G3033" s="1">
        <v>0.0</v>
      </c>
    </row>
    <row r="3034">
      <c r="A3034" s="1">
        <v>3033.0</v>
      </c>
      <c r="B3034" s="1" t="s">
        <v>4016</v>
      </c>
      <c r="C3034" s="1" t="s">
        <v>32</v>
      </c>
      <c r="D3034" s="1">
        <v>120.0</v>
      </c>
      <c r="E3034" s="1" t="s">
        <v>38</v>
      </c>
      <c r="F3034" s="5">
        <v>44927.0</v>
      </c>
      <c r="G3034" s="1">
        <v>5.0</v>
      </c>
    </row>
    <row r="3035">
      <c r="A3035" s="1">
        <v>3034.0</v>
      </c>
      <c r="B3035" s="1" t="s">
        <v>4017</v>
      </c>
      <c r="C3035" s="1" t="s">
        <v>32</v>
      </c>
      <c r="D3035" s="1">
        <v>120.0</v>
      </c>
      <c r="E3035" s="1" t="s">
        <v>38</v>
      </c>
      <c r="F3035" s="5">
        <v>44927.0</v>
      </c>
      <c r="G3035" s="1">
        <v>10.0</v>
      </c>
    </row>
    <row r="3036">
      <c r="A3036" s="1">
        <v>3035.0</v>
      </c>
      <c r="B3036" s="1" t="s">
        <v>4018</v>
      </c>
      <c r="C3036" s="1" t="s">
        <v>49</v>
      </c>
      <c r="D3036" s="1">
        <v>80.0</v>
      </c>
      <c r="E3036" s="1" t="s">
        <v>38</v>
      </c>
      <c r="F3036" s="5">
        <v>44927.0</v>
      </c>
      <c r="G3036" s="1">
        <v>20.0</v>
      </c>
    </row>
    <row r="3037">
      <c r="A3037" s="1">
        <v>3036.0</v>
      </c>
      <c r="B3037" s="1" t="s">
        <v>4021</v>
      </c>
      <c r="C3037" s="1" t="s">
        <v>32</v>
      </c>
      <c r="D3037" s="1">
        <v>120.0</v>
      </c>
      <c r="E3037" s="1" t="s">
        <v>38</v>
      </c>
      <c r="F3037" s="5">
        <v>44927.0</v>
      </c>
      <c r="G3037" s="1">
        <v>0.0</v>
      </c>
    </row>
    <row r="3038">
      <c r="A3038" s="1">
        <v>3037.0</v>
      </c>
      <c r="B3038" s="1" t="s">
        <v>4022</v>
      </c>
      <c r="C3038" s="1" t="s">
        <v>32</v>
      </c>
      <c r="D3038" s="1">
        <v>120.0</v>
      </c>
      <c r="E3038" s="1" t="s">
        <v>38</v>
      </c>
      <c r="F3038" s="5">
        <v>44927.0</v>
      </c>
      <c r="G3038" s="1">
        <v>5.0</v>
      </c>
    </row>
    <row r="3039">
      <c r="A3039" s="1">
        <v>3038.0</v>
      </c>
      <c r="B3039" s="1" t="s">
        <v>4023</v>
      </c>
      <c r="C3039" s="1" t="s">
        <v>49</v>
      </c>
      <c r="D3039" s="1">
        <v>80.0</v>
      </c>
      <c r="E3039" s="1" t="s">
        <v>33</v>
      </c>
      <c r="F3039" s="5">
        <v>44927.0</v>
      </c>
      <c r="G3039" s="1">
        <v>10.0</v>
      </c>
    </row>
    <row r="3040">
      <c r="A3040" s="1">
        <v>3039.0</v>
      </c>
      <c r="B3040" s="1" t="s">
        <v>4024</v>
      </c>
      <c r="C3040" s="1" t="s">
        <v>40</v>
      </c>
      <c r="D3040" s="1">
        <v>50.0</v>
      </c>
      <c r="E3040" s="1" t="s">
        <v>45</v>
      </c>
      <c r="F3040" s="5">
        <v>44927.0</v>
      </c>
      <c r="G3040" s="1">
        <v>20.0</v>
      </c>
    </row>
    <row r="3041">
      <c r="A3041" s="1">
        <v>3040.0</v>
      </c>
      <c r="B3041" s="1" t="s">
        <v>4025</v>
      </c>
      <c r="C3041" s="1" t="s">
        <v>37</v>
      </c>
      <c r="D3041" s="1">
        <v>250.0</v>
      </c>
      <c r="E3041" s="1" t="s">
        <v>38</v>
      </c>
      <c r="F3041" s="5">
        <v>44927.0</v>
      </c>
      <c r="G3041" s="1">
        <v>0.0</v>
      </c>
    </row>
    <row r="3042">
      <c r="A3042" s="1">
        <v>3041.0</v>
      </c>
      <c r="B3042" s="1" t="s">
        <v>4026</v>
      </c>
      <c r="C3042" s="1" t="s">
        <v>32</v>
      </c>
      <c r="D3042" s="1">
        <v>120.0</v>
      </c>
      <c r="E3042" s="1" t="s">
        <v>38</v>
      </c>
      <c r="F3042" s="5">
        <v>44927.0</v>
      </c>
      <c r="G3042" s="1">
        <v>5.0</v>
      </c>
    </row>
    <row r="3043">
      <c r="A3043" s="1">
        <v>3042.0</v>
      </c>
      <c r="B3043" s="1" t="s">
        <v>4027</v>
      </c>
      <c r="C3043" s="1" t="s">
        <v>49</v>
      </c>
      <c r="D3043" s="1">
        <v>80.0</v>
      </c>
      <c r="E3043" s="1" t="s">
        <v>38</v>
      </c>
      <c r="F3043" s="5">
        <v>44927.0</v>
      </c>
      <c r="G3043" s="1">
        <v>10.0</v>
      </c>
    </row>
    <row r="3044">
      <c r="A3044" s="1">
        <v>3043.0</v>
      </c>
      <c r="B3044" s="1" t="s">
        <v>4028</v>
      </c>
      <c r="C3044" s="1" t="s">
        <v>32</v>
      </c>
      <c r="D3044" s="1">
        <v>120.0</v>
      </c>
      <c r="E3044" s="1" t="s">
        <v>38</v>
      </c>
      <c r="F3044" s="5">
        <v>44927.0</v>
      </c>
      <c r="G3044" s="1">
        <v>20.0</v>
      </c>
    </row>
    <row r="3045">
      <c r="A3045" s="1">
        <v>3044.0</v>
      </c>
      <c r="B3045" s="1" t="s">
        <v>4030</v>
      </c>
      <c r="C3045" s="1" t="s">
        <v>32</v>
      </c>
      <c r="D3045" s="1">
        <v>120.0</v>
      </c>
      <c r="E3045" s="1" t="s">
        <v>38</v>
      </c>
      <c r="F3045" s="5">
        <v>44927.0</v>
      </c>
      <c r="G3045" s="1">
        <v>0.0</v>
      </c>
    </row>
    <row r="3046">
      <c r="A3046" s="1">
        <v>3045.0</v>
      </c>
      <c r="B3046" s="1" t="s">
        <v>4032</v>
      </c>
      <c r="C3046" s="1" t="s">
        <v>32</v>
      </c>
      <c r="D3046" s="1">
        <v>120.0</v>
      </c>
      <c r="E3046" s="1" t="s">
        <v>38</v>
      </c>
      <c r="F3046" s="5">
        <v>44927.0</v>
      </c>
      <c r="G3046" s="1">
        <v>5.0</v>
      </c>
    </row>
    <row r="3047">
      <c r="A3047" s="1">
        <v>3046.0</v>
      </c>
      <c r="B3047" s="1" t="s">
        <v>4033</v>
      </c>
      <c r="C3047" s="1" t="s">
        <v>32</v>
      </c>
      <c r="D3047" s="1">
        <v>120.0</v>
      </c>
      <c r="E3047" s="1" t="s">
        <v>38</v>
      </c>
      <c r="F3047" s="5">
        <v>44927.0</v>
      </c>
      <c r="G3047" s="1">
        <v>10.0</v>
      </c>
    </row>
    <row r="3048">
      <c r="A3048" s="1">
        <v>3047.0</v>
      </c>
      <c r="B3048" s="1" t="s">
        <v>4034</v>
      </c>
      <c r="C3048" s="1" t="s">
        <v>49</v>
      </c>
      <c r="D3048" s="1">
        <v>80.0</v>
      </c>
      <c r="E3048" s="1" t="s">
        <v>38</v>
      </c>
      <c r="F3048" s="5">
        <v>44927.0</v>
      </c>
      <c r="G3048" s="1">
        <v>20.0</v>
      </c>
    </row>
    <row r="3049">
      <c r="A3049" s="1">
        <v>3048.0</v>
      </c>
      <c r="B3049" s="1" t="s">
        <v>4035</v>
      </c>
      <c r="C3049" s="1" t="s">
        <v>32</v>
      </c>
      <c r="D3049" s="1">
        <v>120.0</v>
      </c>
      <c r="E3049" s="1" t="s">
        <v>45</v>
      </c>
      <c r="F3049" s="5">
        <v>44927.0</v>
      </c>
      <c r="G3049" s="1">
        <v>0.0</v>
      </c>
    </row>
    <row r="3050">
      <c r="A3050" s="1">
        <v>3049.0</v>
      </c>
      <c r="B3050" s="1" t="s">
        <v>4036</v>
      </c>
      <c r="C3050" s="1" t="s">
        <v>32</v>
      </c>
      <c r="D3050" s="1">
        <v>120.0</v>
      </c>
      <c r="E3050" s="1" t="s">
        <v>38</v>
      </c>
      <c r="F3050" s="5">
        <v>44927.0</v>
      </c>
      <c r="G3050" s="1">
        <v>5.0</v>
      </c>
    </row>
    <row r="3051">
      <c r="A3051" s="1">
        <v>3050.0</v>
      </c>
      <c r="B3051" s="1" t="s">
        <v>4039</v>
      </c>
      <c r="C3051" s="1" t="s">
        <v>37</v>
      </c>
      <c r="D3051" s="1">
        <v>250.0</v>
      </c>
      <c r="E3051" s="1" t="s">
        <v>38</v>
      </c>
      <c r="F3051" s="5">
        <v>44927.0</v>
      </c>
      <c r="G3051" s="1">
        <v>10.0</v>
      </c>
    </row>
    <row r="3052">
      <c r="A3052" s="1">
        <v>3051.0</v>
      </c>
      <c r="B3052" s="1" t="s">
        <v>4040</v>
      </c>
      <c r="C3052" s="1" t="s">
        <v>32</v>
      </c>
      <c r="D3052" s="1">
        <v>120.0</v>
      </c>
      <c r="E3052" s="1" t="s">
        <v>38</v>
      </c>
      <c r="F3052" s="5">
        <v>44927.0</v>
      </c>
      <c r="G3052" s="1">
        <v>20.0</v>
      </c>
    </row>
    <row r="3053">
      <c r="A3053" s="1">
        <v>3052.0</v>
      </c>
      <c r="B3053" s="1" t="s">
        <v>4041</v>
      </c>
      <c r="C3053" s="1" t="s">
        <v>32</v>
      </c>
      <c r="D3053" s="1">
        <v>120.0</v>
      </c>
      <c r="E3053" s="1" t="s">
        <v>38</v>
      </c>
      <c r="F3053" s="5">
        <v>44927.0</v>
      </c>
      <c r="G3053" s="1">
        <v>0.0</v>
      </c>
    </row>
    <row r="3054">
      <c r="A3054" s="1">
        <v>3053.0</v>
      </c>
      <c r="B3054" s="1" t="s">
        <v>4042</v>
      </c>
      <c r="C3054" s="1" t="s">
        <v>32</v>
      </c>
      <c r="D3054" s="1">
        <v>120.0</v>
      </c>
      <c r="E3054" s="1" t="s">
        <v>45</v>
      </c>
      <c r="F3054" s="5">
        <v>44927.0</v>
      </c>
      <c r="G3054" s="1">
        <v>5.0</v>
      </c>
    </row>
    <row r="3055">
      <c r="A3055" s="1">
        <v>3054.0</v>
      </c>
      <c r="B3055" s="1" t="s">
        <v>4043</v>
      </c>
      <c r="C3055" s="1" t="s">
        <v>32</v>
      </c>
      <c r="D3055" s="1">
        <v>120.0</v>
      </c>
      <c r="E3055" s="1" t="s">
        <v>38</v>
      </c>
      <c r="F3055" s="5">
        <v>44927.0</v>
      </c>
      <c r="G3055" s="1">
        <v>10.0</v>
      </c>
    </row>
    <row r="3056">
      <c r="A3056" s="1">
        <v>3055.0</v>
      </c>
      <c r="B3056" s="1" t="s">
        <v>4044</v>
      </c>
      <c r="C3056" s="1" t="s">
        <v>32</v>
      </c>
      <c r="D3056" s="1">
        <v>120.0</v>
      </c>
      <c r="E3056" s="1" t="s">
        <v>45</v>
      </c>
      <c r="F3056" s="5">
        <v>44927.0</v>
      </c>
      <c r="G3056" s="1">
        <v>20.0</v>
      </c>
    </row>
    <row r="3057">
      <c r="A3057" s="1">
        <v>3056.0</v>
      </c>
      <c r="B3057" s="1" t="s">
        <v>4045</v>
      </c>
      <c r="C3057" s="1" t="s">
        <v>32</v>
      </c>
      <c r="D3057" s="1">
        <v>120.0</v>
      </c>
      <c r="E3057" s="1" t="s">
        <v>45</v>
      </c>
      <c r="F3057" s="5">
        <v>44927.0</v>
      </c>
      <c r="G3057" s="1">
        <v>0.0</v>
      </c>
    </row>
    <row r="3058">
      <c r="A3058" s="1">
        <v>3057.0</v>
      </c>
      <c r="B3058" s="1" t="s">
        <v>4046</v>
      </c>
      <c r="C3058" s="1" t="s">
        <v>32</v>
      </c>
      <c r="D3058" s="1">
        <v>120.0</v>
      </c>
      <c r="E3058" s="1" t="s">
        <v>38</v>
      </c>
      <c r="F3058" s="5">
        <v>44927.0</v>
      </c>
      <c r="G3058" s="1">
        <v>5.0</v>
      </c>
    </row>
    <row r="3059">
      <c r="A3059" s="1">
        <v>3058.0</v>
      </c>
      <c r="B3059" s="1" t="s">
        <v>4049</v>
      </c>
      <c r="C3059" s="1" t="s">
        <v>32</v>
      </c>
      <c r="D3059" s="1">
        <v>120.0</v>
      </c>
      <c r="E3059" s="1" t="s">
        <v>33</v>
      </c>
      <c r="F3059" s="5">
        <v>44927.0</v>
      </c>
      <c r="G3059" s="1">
        <v>10.0</v>
      </c>
    </row>
    <row r="3060">
      <c r="A3060" s="1">
        <v>3059.0</v>
      </c>
      <c r="B3060" s="1" t="s">
        <v>4050</v>
      </c>
      <c r="C3060" s="1" t="s">
        <v>49</v>
      </c>
      <c r="D3060" s="1">
        <v>80.0</v>
      </c>
      <c r="E3060" s="1" t="s">
        <v>38</v>
      </c>
      <c r="F3060" s="5">
        <v>44927.0</v>
      </c>
      <c r="G3060" s="1">
        <v>20.0</v>
      </c>
    </row>
    <row r="3061">
      <c r="A3061" s="1">
        <v>3060.0</v>
      </c>
      <c r="B3061" s="1" t="s">
        <v>4051</v>
      </c>
      <c r="C3061" s="1" t="s">
        <v>40</v>
      </c>
      <c r="D3061" s="1">
        <v>50.0</v>
      </c>
      <c r="E3061" s="1" t="s">
        <v>38</v>
      </c>
      <c r="F3061" s="5">
        <v>44927.0</v>
      </c>
      <c r="G3061" s="1">
        <v>0.0</v>
      </c>
    </row>
    <row r="3062">
      <c r="A3062" s="1">
        <v>3061.0</v>
      </c>
      <c r="B3062" s="1" t="s">
        <v>4052</v>
      </c>
      <c r="C3062" s="1" t="s">
        <v>32</v>
      </c>
      <c r="D3062" s="1">
        <v>120.0</v>
      </c>
      <c r="E3062" s="1" t="s">
        <v>38</v>
      </c>
      <c r="F3062" s="5">
        <v>44927.0</v>
      </c>
      <c r="G3062" s="1">
        <v>5.0</v>
      </c>
    </row>
    <row r="3063">
      <c r="A3063" s="1">
        <v>3062.0</v>
      </c>
      <c r="B3063" s="1" t="s">
        <v>4053</v>
      </c>
      <c r="C3063" s="1" t="s">
        <v>32</v>
      </c>
      <c r="D3063" s="1">
        <v>120.0</v>
      </c>
      <c r="E3063" s="1" t="s">
        <v>38</v>
      </c>
      <c r="F3063" s="5">
        <v>44927.0</v>
      </c>
      <c r="G3063" s="1">
        <v>10.0</v>
      </c>
    </row>
    <row r="3064">
      <c r="A3064" s="1">
        <v>3063.0</v>
      </c>
      <c r="B3064" s="1" t="s">
        <v>4054</v>
      </c>
      <c r="C3064" s="1" t="s">
        <v>37</v>
      </c>
      <c r="D3064" s="1">
        <v>250.0</v>
      </c>
      <c r="E3064" s="1" t="s">
        <v>38</v>
      </c>
      <c r="F3064" s="5">
        <v>44927.0</v>
      </c>
      <c r="G3064" s="1">
        <v>20.0</v>
      </c>
    </row>
    <row r="3065">
      <c r="A3065" s="1">
        <v>3064.0</v>
      </c>
      <c r="B3065" s="1" t="s">
        <v>4055</v>
      </c>
      <c r="C3065" s="1" t="s">
        <v>37</v>
      </c>
      <c r="D3065" s="1">
        <v>250.0</v>
      </c>
      <c r="E3065" s="1" t="s">
        <v>38</v>
      </c>
      <c r="F3065" s="5">
        <v>44927.0</v>
      </c>
      <c r="G3065" s="1">
        <v>0.0</v>
      </c>
    </row>
    <row r="3066">
      <c r="A3066" s="1">
        <v>3065.0</v>
      </c>
      <c r="B3066" s="1" t="s">
        <v>4058</v>
      </c>
      <c r="C3066" s="1" t="s">
        <v>32</v>
      </c>
      <c r="D3066" s="1">
        <v>120.0</v>
      </c>
      <c r="E3066" s="1" t="s">
        <v>38</v>
      </c>
      <c r="F3066" s="5">
        <v>44927.0</v>
      </c>
      <c r="G3066" s="1">
        <v>5.0</v>
      </c>
    </row>
    <row r="3067">
      <c r="A3067" s="1">
        <v>3066.0</v>
      </c>
      <c r="B3067" s="1" t="s">
        <v>4059</v>
      </c>
      <c r="C3067" s="1" t="s">
        <v>32</v>
      </c>
      <c r="D3067" s="1">
        <v>120.0</v>
      </c>
      <c r="E3067" s="1" t="s">
        <v>38</v>
      </c>
      <c r="F3067" s="5">
        <v>44927.0</v>
      </c>
      <c r="G3067" s="1">
        <v>10.0</v>
      </c>
    </row>
    <row r="3068">
      <c r="A3068" s="1">
        <v>3067.0</v>
      </c>
      <c r="B3068" s="1" t="s">
        <v>4060</v>
      </c>
      <c r="C3068" s="1" t="s">
        <v>49</v>
      </c>
      <c r="D3068" s="1">
        <v>80.0</v>
      </c>
      <c r="E3068" s="1" t="s">
        <v>33</v>
      </c>
      <c r="F3068" s="5">
        <v>44927.0</v>
      </c>
      <c r="G3068" s="1">
        <v>20.0</v>
      </c>
    </row>
    <row r="3069">
      <c r="A3069" s="1">
        <v>3068.0</v>
      </c>
      <c r="B3069" s="1" t="s">
        <v>4061</v>
      </c>
      <c r="C3069" s="1" t="s">
        <v>40</v>
      </c>
      <c r="D3069" s="1">
        <v>50.0</v>
      </c>
      <c r="E3069" s="1" t="s">
        <v>38</v>
      </c>
      <c r="F3069" s="5">
        <v>44927.0</v>
      </c>
      <c r="G3069" s="1">
        <v>0.0</v>
      </c>
    </row>
    <row r="3070">
      <c r="A3070" s="1">
        <v>3069.0</v>
      </c>
      <c r="B3070" s="1" t="s">
        <v>4062</v>
      </c>
      <c r="C3070" s="1" t="s">
        <v>40</v>
      </c>
      <c r="D3070" s="1">
        <v>50.0</v>
      </c>
      <c r="E3070" s="1" t="s">
        <v>38</v>
      </c>
      <c r="F3070" s="5">
        <v>44927.0</v>
      </c>
      <c r="G3070" s="1">
        <v>5.0</v>
      </c>
    </row>
    <row r="3071">
      <c r="A3071" s="1">
        <v>3070.0</v>
      </c>
      <c r="B3071" s="1" t="s">
        <v>4063</v>
      </c>
      <c r="C3071" s="1" t="s">
        <v>32</v>
      </c>
      <c r="D3071" s="1">
        <v>120.0</v>
      </c>
      <c r="E3071" s="1" t="s">
        <v>38</v>
      </c>
      <c r="F3071" s="5">
        <v>44927.0</v>
      </c>
      <c r="G3071" s="1">
        <v>10.0</v>
      </c>
    </row>
    <row r="3072">
      <c r="A3072" s="1">
        <v>3071.0</v>
      </c>
      <c r="B3072" s="1" t="s">
        <v>4064</v>
      </c>
      <c r="C3072" s="1" t="s">
        <v>32</v>
      </c>
      <c r="D3072" s="1">
        <v>120.0</v>
      </c>
      <c r="E3072" s="1" t="s">
        <v>38</v>
      </c>
      <c r="F3072" s="5">
        <v>44927.0</v>
      </c>
      <c r="G3072" s="1">
        <v>20.0</v>
      </c>
    </row>
    <row r="3073">
      <c r="A3073" s="1">
        <v>3072.0</v>
      </c>
      <c r="B3073" s="1" t="s">
        <v>4066</v>
      </c>
      <c r="C3073" s="1" t="s">
        <v>32</v>
      </c>
      <c r="D3073" s="1">
        <v>120.0</v>
      </c>
      <c r="E3073" s="1" t="s">
        <v>38</v>
      </c>
      <c r="F3073" s="5">
        <v>44927.0</v>
      </c>
      <c r="G3073" s="1">
        <v>0.0</v>
      </c>
    </row>
    <row r="3074">
      <c r="A3074" s="1">
        <v>3073.0</v>
      </c>
      <c r="B3074" s="1" t="s">
        <v>4069</v>
      </c>
      <c r="C3074" s="1" t="s">
        <v>40</v>
      </c>
      <c r="D3074" s="1">
        <v>50.0</v>
      </c>
      <c r="E3074" s="1" t="s">
        <v>38</v>
      </c>
      <c r="F3074" s="5">
        <v>44927.0</v>
      </c>
      <c r="G3074" s="1">
        <v>5.0</v>
      </c>
    </row>
    <row r="3075">
      <c r="A3075" s="1">
        <v>3074.0</v>
      </c>
      <c r="B3075" s="1" t="s">
        <v>4070</v>
      </c>
      <c r="C3075" s="1" t="s">
        <v>32</v>
      </c>
      <c r="D3075" s="1">
        <v>120.0</v>
      </c>
      <c r="E3075" s="1" t="s">
        <v>38</v>
      </c>
      <c r="F3075" s="5">
        <v>44927.0</v>
      </c>
      <c r="G3075" s="1">
        <v>10.0</v>
      </c>
    </row>
    <row r="3076">
      <c r="A3076" s="1">
        <v>3075.0</v>
      </c>
      <c r="B3076" s="1" t="s">
        <v>4071</v>
      </c>
      <c r="C3076" s="1" t="s">
        <v>49</v>
      </c>
      <c r="D3076" s="1">
        <v>80.0</v>
      </c>
      <c r="E3076" s="1" t="s">
        <v>45</v>
      </c>
      <c r="F3076" s="5">
        <v>44927.0</v>
      </c>
      <c r="G3076" s="1">
        <v>20.0</v>
      </c>
    </row>
    <row r="3077">
      <c r="A3077" s="1">
        <v>3076.0</v>
      </c>
      <c r="B3077" s="1" t="s">
        <v>4072</v>
      </c>
      <c r="C3077" s="1" t="s">
        <v>32</v>
      </c>
      <c r="D3077" s="1">
        <v>120.0</v>
      </c>
      <c r="E3077" s="1" t="s">
        <v>38</v>
      </c>
      <c r="F3077" s="5">
        <v>44927.0</v>
      </c>
      <c r="G3077" s="1">
        <v>0.0</v>
      </c>
    </row>
    <row r="3078">
      <c r="A3078" s="1">
        <v>3077.0</v>
      </c>
      <c r="B3078" s="1" t="s">
        <v>4073</v>
      </c>
      <c r="C3078" s="1" t="s">
        <v>49</v>
      </c>
      <c r="D3078" s="1">
        <v>80.0</v>
      </c>
      <c r="E3078" s="1" t="s">
        <v>38</v>
      </c>
      <c r="F3078" s="5">
        <v>44927.0</v>
      </c>
      <c r="G3078" s="1">
        <v>5.0</v>
      </c>
    </row>
    <row r="3079">
      <c r="A3079" s="1">
        <v>3078.0</v>
      </c>
      <c r="B3079" s="1" t="s">
        <v>4074</v>
      </c>
      <c r="C3079" s="1" t="s">
        <v>40</v>
      </c>
      <c r="D3079" s="1">
        <v>50.0</v>
      </c>
      <c r="E3079" s="1" t="s">
        <v>38</v>
      </c>
      <c r="F3079" s="5">
        <v>44927.0</v>
      </c>
      <c r="G3079" s="1">
        <v>10.0</v>
      </c>
    </row>
    <row r="3080">
      <c r="A3080" s="1">
        <v>3079.0</v>
      </c>
      <c r="B3080" s="1" t="s">
        <v>4075</v>
      </c>
      <c r="C3080" s="1" t="s">
        <v>32</v>
      </c>
      <c r="D3080" s="1">
        <v>120.0</v>
      </c>
      <c r="E3080" s="1" t="s">
        <v>38</v>
      </c>
      <c r="F3080" s="5">
        <v>44927.0</v>
      </c>
      <c r="G3080" s="1">
        <v>20.0</v>
      </c>
    </row>
    <row r="3081">
      <c r="A3081" s="1">
        <v>3080.0</v>
      </c>
      <c r="B3081" s="1" t="s">
        <v>4076</v>
      </c>
      <c r="C3081" s="1" t="s">
        <v>32</v>
      </c>
      <c r="D3081" s="1">
        <v>120.0</v>
      </c>
      <c r="E3081" s="1" t="s">
        <v>38</v>
      </c>
      <c r="F3081" s="5">
        <v>44927.0</v>
      </c>
      <c r="G3081" s="1">
        <v>0.0</v>
      </c>
    </row>
    <row r="3082">
      <c r="A3082" s="1">
        <v>3081.0</v>
      </c>
      <c r="B3082" s="1" t="s">
        <v>4077</v>
      </c>
      <c r="C3082" s="1" t="s">
        <v>32</v>
      </c>
      <c r="D3082" s="1">
        <v>120.0</v>
      </c>
      <c r="E3082" s="1" t="s">
        <v>38</v>
      </c>
      <c r="F3082" s="5">
        <v>44927.0</v>
      </c>
      <c r="G3082" s="1">
        <v>5.0</v>
      </c>
    </row>
    <row r="3083">
      <c r="A3083" s="1">
        <v>3082.0</v>
      </c>
      <c r="B3083" s="1" t="s">
        <v>4080</v>
      </c>
      <c r="C3083" s="1" t="s">
        <v>32</v>
      </c>
      <c r="D3083" s="1">
        <v>120.0</v>
      </c>
      <c r="E3083" s="1" t="s">
        <v>45</v>
      </c>
      <c r="F3083" s="5">
        <v>44927.0</v>
      </c>
      <c r="G3083" s="1">
        <v>10.0</v>
      </c>
    </row>
    <row r="3084">
      <c r="A3084" s="1">
        <v>3083.0</v>
      </c>
      <c r="B3084" s="1" t="s">
        <v>4081</v>
      </c>
      <c r="C3084" s="1" t="s">
        <v>49</v>
      </c>
      <c r="D3084" s="1">
        <v>80.0</v>
      </c>
      <c r="E3084" s="1" t="s">
        <v>38</v>
      </c>
      <c r="F3084" s="5">
        <v>44927.0</v>
      </c>
      <c r="G3084" s="1">
        <v>20.0</v>
      </c>
    </row>
    <row r="3085">
      <c r="A3085" s="1">
        <v>3084.0</v>
      </c>
      <c r="B3085" s="1" t="s">
        <v>4082</v>
      </c>
      <c r="C3085" s="1" t="s">
        <v>49</v>
      </c>
      <c r="D3085" s="1">
        <v>80.0</v>
      </c>
      <c r="E3085" s="1" t="s">
        <v>38</v>
      </c>
      <c r="F3085" s="5">
        <v>44927.0</v>
      </c>
      <c r="G3085" s="1">
        <v>0.0</v>
      </c>
    </row>
    <row r="3086">
      <c r="A3086" s="1">
        <v>3085.0</v>
      </c>
      <c r="B3086" s="1" t="s">
        <v>4083</v>
      </c>
      <c r="C3086" s="1" t="s">
        <v>32</v>
      </c>
      <c r="D3086" s="1">
        <v>120.0</v>
      </c>
      <c r="E3086" s="1" t="s">
        <v>38</v>
      </c>
      <c r="F3086" s="5">
        <v>44927.0</v>
      </c>
      <c r="G3086" s="1">
        <v>5.0</v>
      </c>
    </row>
    <row r="3087">
      <c r="A3087" s="1">
        <v>3086.0</v>
      </c>
      <c r="B3087" s="1" t="s">
        <v>4084</v>
      </c>
      <c r="C3087" s="1" t="s">
        <v>40</v>
      </c>
      <c r="D3087" s="1">
        <v>50.0</v>
      </c>
      <c r="E3087" s="1" t="s">
        <v>38</v>
      </c>
      <c r="F3087" s="5">
        <v>44927.0</v>
      </c>
      <c r="G3087" s="1">
        <v>10.0</v>
      </c>
    </row>
    <row r="3088">
      <c r="A3088" s="1">
        <v>3087.0</v>
      </c>
      <c r="B3088" s="1" t="s">
        <v>4085</v>
      </c>
      <c r="C3088" s="1" t="s">
        <v>40</v>
      </c>
      <c r="D3088" s="1">
        <v>50.0</v>
      </c>
      <c r="E3088" s="1" t="s">
        <v>38</v>
      </c>
      <c r="F3088" s="5">
        <v>44927.0</v>
      </c>
      <c r="G3088" s="1">
        <v>20.0</v>
      </c>
    </row>
    <row r="3089">
      <c r="A3089" s="1">
        <v>3088.0</v>
      </c>
      <c r="B3089" s="1" t="s">
        <v>4086</v>
      </c>
      <c r="C3089" s="1" t="s">
        <v>40</v>
      </c>
      <c r="D3089" s="1">
        <v>50.0</v>
      </c>
      <c r="E3089" s="1" t="s">
        <v>38</v>
      </c>
      <c r="F3089" s="5">
        <v>44927.0</v>
      </c>
      <c r="G3089" s="1">
        <v>0.0</v>
      </c>
    </row>
    <row r="3090">
      <c r="A3090" s="1">
        <v>3089.0</v>
      </c>
      <c r="B3090" s="1" t="s">
        <v>4087</v>
      </c>
      <c r="C3090" s="1" t="s">
        <v>32</v>
      </c>
      <c r="D3090" s="1">
        <v>120.0</v>
      </c>
      <c r="E3090" s="1" t="s">
        <v>38</v>
      </c>
      <c r="F3090" s="5">
        <v>44927.0</v>
      </c>
      <c r="G3090" s="1">
        <v>5.0</v>
      </c>
    </row>
    <row r="3091">
      <c r="A3091" s="1">
        <v>3090.0</v>
      </c>
      <c r="B3091" s="1" t="s">
        <v>4090</v>
      </c>
      <c r="C3091" s="1" t="s">
        <v>32</v>
      </c>
      <c r="D3091" s="1">
        <v>120.0</v>
      </c>
      <c r="E3091" s="1" t="s">
        <v>38</v>
      </c>
      <c r="F3091" s="5">
        <v>44927.0</v>
      </c>
      <c r="G3091" s="1">
        <v>10.0</v>
      </c>
    </row>
    <row r="3092">
      <c r="A3092" s="1">
        <v>3091.0</v>
      </c>
      <c r="B3092" s="1" t="s">
        <v>4091</v>
      </c>
      <c r="C3092" s="1" t="s">
        <v>32</v>
      </c>
      <c r="D3092" s="1">
        <v>120.0</v>
      </c>
      <c r="E3092" s="1" t="s">
        <v>38</v>
      </c>
      <c r="F3092" s="5">
        <v>44927.0</v>
      </c>
      <c r="G3092" s="1">
        <v>20.0</v>
      </c>
    </row>
    <row r="3093">
      <c r="A3093" s="1">
        <v>3092.0</v>
      </c>
      <c r="B3093" s="1" t="s">
        <v>4092</v>
      </c>
      <c r="C3093" s="1" t="s">
        <v>32</v>
      </c>
      <c r="D3093" s="1">
        <v>120.0</v>
      </c>
      <c r="E3093" s="1" t="s">
        <v>38</v>
      </c>
      <c r="F3093" s="5">
        <v>44927.0</v>
      </c>
      <c r="G3093" s="1">
        <v>0.0</v>
      </c>
    </row>
    <row r="3094">
      <c r="A3094" s="1">
        <v>3093.0</v>
      </c>
      <c r="B3094" s="1" t="s">
        <v>4093</v>
      </c>
      <c r="C3094" s="1" t="s">
        <v>32</v>
      </c>
      <c r="D3094" s="1">
        <v>120.0</v>
      </c>
      <c r="E3094" s="1" t="s">
        <v>38</v>
      </c>
      <c r="F3094" s="5">
        <v>44927.0</v>
      </c>
      <c r="G3094" s="1">
        <v>5.0</v>
      </c>
    </row>
    <row r="3095">
      <c r="A3095" s="1">
        <v>3094.0</v>
      </c>
      <c r="B3095" s="1" t="s">
        <v>4094</v>
      </c>
      <c r="C3095" s="1" t="s">
        <v>32</v>
      </c>
      <c r="D3095" s="1">
        <v>120.0</v>
      </c>
      <c r="E3095" s="1" t="s">
        <v>38</v>
      </c>
      <c r="F3095" s="5">
        <v>44927.0</v>
      </c>
      <c r="G3095" s="1">
        <v>10.0</v>
      </c>
    </row>
    <row r="3096">
      <c r="A3096" s="1">
        <v>3095.0</v>
      </c>
      <c r="B3096" s="1" t="s">
        <v>4095</v>
      </c>
      <c r="C3096" s="1" t="s">
        <v>49</v>
      </c>
      <c r="D3096" s="1">
        <v>80.0</v>
      </c>
      <c r="E3096" s="1" t="s">
        <v>33</v>
      </c>
      <c r="F3096" s="5">
        <v>44927.0</v>
      </c>
      <c r="G3096" s="1">
        <v>20.0</v>
      </c>
    </row>
    <row r="3097">
      <c r="A3097" s="1">
        <v>3096.0</v>
      </c>
      <c r="B3097" s="1" t="s">
        <v>4096</v>
      </c>
      <c r="C3097" s="1" t="s">
        <v>32</v>
      </c>
      <c r="D3097" s="1">
        <v>120.0</v>
      </c>
      <c r="E3097" s="1" t="s">
        <v>38</v>
      </c>
      <c r="F3097" s="5">
        <v>44927.0</v>
      </c>
      <c r="G3097" s="1">
        <v>0.0</v>
      </c>
    </row>
    <row r="3098">
      <c r="A3098" s="1">
        <v>3097.0</v>
      </c>
      <c r="B3098" s="1" t="s">
        <v>4097</v>
      </c>
      <c r="C3098" s="1" t="s">
        <v>32</v>
      </c>
      <c r="D3098" s="1">
        <v>120.0</v>
      </c>
      <c r="E3098" s="1" t="s">
        <v>38</v>
      </c>
      <c r="F3098" s="5">
        <v>44927.0</v>
      </c>
      <c r="G3098" s="1">
        <v>5.0</v>
      </c>
    </row>
    <row r="3099">
      <c r="A3099" s="1">
        <v>3098.0</v>
      </c>
      <c r="B3099" s="1" t="s">
        <v>4098</v>
      </c>
      <c r="C3099" s="1" t="s">
        <v>32</v>
      </c>
      <c r="D3099" s="1">
        <v>120.0</v>
      </c>
      <c r="E3099" s="1" t="s">
        <v>38</v>
      </c>
      <c r="F3099" s="5">
        <v>44927.0</v>
      </c>
      <c r="G3099" s="1">
        <v>10.0</v>
      </c>
    </row>
    <row r="3100">
      <c r="A3100" s="1">
        <v>3099.0</v>
      </c>
      <c r="B3100" s="1" t="s">
        <v>4099</v>
      </c>
      <c r="C3100" s="1" t="s">
        <v>49</v>
      </c>
      <c r="D3100" s="1">
        <v>80.0</v>
      </c>
      <c r="E3100" s="1" t="s">
        <v>38</v>
      </c>
      <c r="F3100" s="5">
        <v>44927.0</v>
      </c>
      <c r="G3100" s="1">
        <v>20.0</v>
      </c>
    </row>
    <row r="3101">
      <c r="A3101" s="1">
        <v>3100.0</v>
      </c>
      <c r="B3101" s="1" t="s">
        <v>4102</v>
      </c>
      <c r="C3101" s="1" t="s">
        <v>32</v>
      </c>
      <c r="D3101" s="1">
        <v>120.0</v>
      </c>
      <c r="E3101" s="1" t="s">
        <v>45</v>
      </c>
      <c r="F3101" s="5">
        <v>44927.0</v>
      </c>
      <c r="G3101" s="1">
        <v>0.0</v>
      </c>
    </row>
    <row r="3102">
      <c r="A3102" s="1">
        <v>3101.0</v>
      </c>
      <c r="B3102" s="1" t="s">
        <v>4103</v>
      </c>
      <c r="C3102" s="1" t="s">
        <v>49</v>
      </c>
      <c r="D3102" s="1">
        <v>80.0</v>
      </c>
      <c r="E3102" s="1" t="s">
        <v>38</v>
      </c>
      <c r="F3102" s="5">
        <v>44927.0</v>
      </c>
      <c r="G3102" s="1">
        <v>5.0</v>
      </c>
    </row>
    <row r="3103">
      <c r="A3103" s="1">
        <v>3102.0</v>
      </c>
      <c r="B3103" s="1" t="s">
        <v>4104</v>
      </c>
      <c r="C3103" s="1" t="s">
        <v>49</v>
      </c>
      <c r="D3103" s="1">
        <v>80.0</v>
      </c>
      <c r="E3103" s="1" t="s">
        <v>38</v>
      </c>
      <c r="F3103" s="5">
        <v>44927.0</v>
      </c>
      <c r="G3103" s="1">
        <v>10.0</v>
      </c>
    </row>
    <row r="3104">
      <c r="A3104" s="1">
        <v>3103.0</v>
      </c>
      <c r="B3104" s="1" t="s">
        <v>4105</v>
      </c>
      <c r="C3104" s="1" t="s">
        <v>37</v>
      </c>
      <c r="D3104" s="1">
        <v>250.0</v>
      </c>
      <c r="E3104" s="1" t="s">
        <v>33</v>
      </c>
      <c r="F3104" s="5">
        <v>44927.0</v>
      </c>
      <c r="G3104" s="1">
        <v>20.0</v>
      </c>
    </row>
    <row r="3105">
      <c r="A3105" s="1">
        <v>3104.0</v>
      </c>
      <c r="B3105" s="1" t="s">
        <v>4106</v>
      </c>
      <c r="C3105" s="1" t="s">
        <v>49</v>
      </c>
      <c r="D3105" s="1">
        <v>80.0</v>
      </c>
      <c r="E3105" s="1" t="s">
        <v>38</v>
      </c>
      <c r="F3105" s="5">
        <v>44927.0</v>
      </c>
      <c r="G3105" s="1">
        <v>0.0</v>
      </c>
    </row>
    <row r="3106">
      <c r="A3106" s="1">
        <v>3105.0</v>
      </c>
      <c r="B3106" s="1" t="s">
        <v>4107</v>
      </c>
      <c r="C3106" s="1" t="s">
        <v>32</v>
      </c>
      <c r="D3106" s="1">
        <v>120.0</v>
      </c>
      <c r="E3106" s="1" t="s">
        <v>38</v>
      </c>
      <c r="F3106" s="5">
        <v>44927.0</v>
      </c>
      <c r="G3106" s="1">
        <v>5.0</v>
      </c>
    </row>
    <row r="3107">
      <c r="A3107" s="1">
        <v>3106.0</v>
      </c>
      <c r="B3107" s="1" t="s">
        <v>4108</v>
      </c>
      <c r="C3107" s="1" t="s">
        <v>32</v>
      </c>
      <c r="D3107" s="1">
        <v>120.0</v>
      </c>
      <c r="E3107" s="1" t="s">
        <v>38</v>
      </c>
      <c r="F3107" s="5">
        <v>44927.0</v>
      </c>
      <c r="G3107" s="1">
        <v>10.0</v>
      </c>
    </row>
    <row r="3108">
      <c r="A3108" s="1">
        <v>3107.0</v>
      </c>
      <c r="B3108" s="1" t="s">
        <v>4109</v>
      </c>
      <c r="C3108" s="1" t="s">
        <v>32</v>
      </c>
      <c r="D3108" s="1">
        <v>120.0</v>
      </c>
      <c r="E3108" s="1" t="s">
        <v>45</v>
      </c>
      <c r="F3108" s="5">
        <v>44927.0</v>
      </c>
      <c r="G3108" s="1">
        <v>20.0</v>
      </c>
    </row>
    <row r="3109">
      <c r="A3109" s="1">
        <v>3108.0</v>
      </c>
      <c r="B3109" s="1" t="s">
        <v>4110</v>
      </c>
      <c r="C3109" s="1" t="s">
        <v>32</v>
      </c>
      <c r="D3109" s="1">
        <v>120.0</v>
      </c>
      <c r="E3109" s="1" t="s">
        <v>38</v>
      </c>
      <c r="F3109" s="5">
        <v>44927.0</v>
      </c>
      <c r="G3109" s="1">
        <v>0.0</v>
      </c>
    </row>
    <row r="3110">
      <c r="A3110" s="1">
        <v>3109.0</v>
      </c>
      <c r="B3110" s="1" t="s">
        <v>4111</v>
      </c>
      <c r="C3110" s="1" t="s">
        <v>40</v>
      </c>
      <c r="D3110" s="1">
        <v>50.0</v>
      </c>
      <c r="E3110" s="1" t="s">
        <v>38</v>
      </c>
      <c r="F3110" s="5">
        <v>44927.0</v>
      </c>
      <c r="G3110" s="1">
        <v>5.0</v>
      </c>
    </row>
    <row r="3111">
      <c r="A3111" s="1">
        <v>3110.0</v>
      </c>
      <c r="B3111" s="1" t="s">
        <v>4112</v>
      </c>
      <c r="C3111" s="1" t="s">
        <v>32</v>
      </c>
      <c r="D3111" s="1">
        <v>120.0</v>
      </c>
      <c r="E3111" s="1" t="s">
        <v>33</v>
      </c>
      <c r="F3111" s="5">
        <v>44927.0</v>
      </c>
      <c r="G3111" s="1">
        <v>10.0</v>
      </c>
    </row>
    <row r="3112">
      <c r="A3112" s="1">
        <v>3111.0</v>
      </c>
      <c r="B3112" s="1" t="s">
        <v>4116</v>
      </c>
      <c r="C3112" s="1" t="s">
        <v>32</v>
      </c>
      <c r="D3112" s="1">
        <v>120.0</v>
      </c>
      <c r="E3112" s="1" t="s">
        <v>33</v>
      </c>
      <c r="F3112" s="5">
        <v>44927.0</v>
      </c>
      <c r="G3112" s="1">
        <v>20.0</v>
      </c>
    </row>
    <row r="3113">
      <c r="A3113" s="1">
        <v>3112.0</v>
      </c>
      <c r="B3113" s="1" t="s">
        <v>4117</v>
      </c>
      <c r="C3113" s="1" t="s">
        <v>49</v>
      </c>
      <c r="D3113" s="1">
        <v>80.0</v>
      </c>
      <c r="E3113" s="1" t="s">
        <v>38</v>
      </c>
      <c r="F3113" s="5">
        <v>44927.0</v>
      </c>
      <c r="G3113" s="1">
        <v>0.0</v>
      </c>
    </row>
    <row r="3114">
      <c r="A3114" s="1">
        <v>3113.0</v>
      </c>
      <c r="B3114" s="1" t="s">
        <v>4118</v>
      </c>
      <c r="C3114" s="1" t="s">
        <v>49</v>
      </c>
      <c r="D3114" s="1">
        <v>80.0</v>
      </c>
      <c r="E3114" s="1" t="s">
        <v>38</v>
      </c>
      <c r="F3114" s="5">
        <v>44927.0</v>
      </c>
      <c r="G3114" s="1">
        <v>5.0</v>
      </c>
    </row>
    <row r="3115">
      <c r="A3115" s="1">
        <v>3114.0</v>
      </c>
      <c r="B3115" s="1" t="s">
        <v>4119</v>
      </c>
      <c r="C3115" s="1" t="s">
        <v>40</v>
      </c>
      <c r="D3115" s="1">
        <v>50.0</v>
      </c>
      <c r="E3115" s="1" t="s">
        <v>38</v>
      </c>
      <c r="F3115" s="5">
        <v>44927.0</v>
      </c>
      <c r="G3115" s="1">
        <v>10.0</v>
      </c>
    </row>
    <row r="3116">
      <c r="A3116" s="1">
        <v>3115.0</v>
      </c>
      <c r="B3116" s="1" t="s">
        <v>4120</v>
      </c>
      <c r="C3116" s="1" t="s">
        <v>32</v>
      </c>
      <c r="D3116" s="1">
        <v>120.0</v>
      </c>
      <c r="E3116" s="1" t="s">
        <v>45</v>
      </c>
      <c r="F3116" s="5">
        <v>44927.0</v>
      </c>
      <c r="G3116" s="1">
        <v>20.0</v>
      </c>
    </row>
    <row r="3117">
      <c r="A3117" s="1">
        <v>3116.0</v>
      </c>
      <c r="B3117" s="1" t="s">
        <v>4121</v>
      </c>
      <c r="C3117" s="1" t="s">
        <v>32</v>
      </c>
      <c r="D3117" s="1">
        <v>120.0</v>
      </c>
      <c r="E3117" s="1" t="s">
        <v>45</v>
      </c>
      <c r="F3117" s="5">
        <v>44927.0</v>
      </c>
      <c r="G3117" s="1">
        <v>0.0</v>
      </c>
    </row>
    <row r="3118">
      <c r="A3118" s="1">
        <v>3117.0</v>
      </c>
      <c r="B3118" s="1" t="s">
        <v>4122</v>
      </c>
      <c r="C3118" s="1" t="s">
        <v>49</v>
      </c>
      <c r="D3118" s="1">
        <v>80.0</v>
      </c>
      <c r="E3118" s="1" t="s">
        <v>38</v>
      </c>
      <c r="F3118" s="5">
        <v>44927.0</v>
      </c>
      <c r="G3118" s="1">
        <v>5.0</v>
      </c>
    </row>
    <row r="3119">
      <c r="A3119" s="1">
        <v>3118.0</v>
      </c>
      <c r="B3119" s="1" t="s">
        <v>4123</v>
      </c>
      <c r="C3119" s="1" t="s">
        <v>32</v>
      </c>
      <c r="D3119" s="1">
        <v>120.0</v>
      </c>
      <c r="E3119" s="1" t="s">
        <v>38</v>
      </c>
      <c r="F3119" s="5">
        <v>44927.0</v>
      </c>
      <c r="G3119" s="1">
        <v>10.0</v>
      </c>
    </row>
    <row r="3120">
      <c r="A3120" s="1">
        <v>3119.0</v>
      </c>
      <c r="B3120" s="1" t="s">
        <v>4124</v>
      </c>
      <c r="C3120" s="1" t="s">
        <v>40</v>
      </c>
      <c r="D3120" s="1">
        <v>50.0</v>
      </c>
      <c r="E3120" s="1" t="s">
        <v>38</v>
      </c>
      <c r="F3120" s="5">
        <v>44927.0</v>
      </c>
      <c r="G3120" s="1">
        <v>20.0</v>
      </c>
    </row>
    <row r="3121">
      <c r="A3121" s="1">
        <v>3120.0</v>
      </c>
      <c r="B3121" s="1" t="s">
        <v>4127</v>
      </c>
      <c r="C3121" s="1" t="s">
        <v>32</v>
      </c>
      <c r="D3121" s="1">
        <v>120.0</v>
      </c>
      <c r="E3121" s="1" t="s">
        <v>33</v>
      </c>
      <c r="F3121" s="5">
        <v>44927.0</v>
      </c>
      <c r="G3121" s="1">
        <v>0.0</v>
      </c>
    </row>
    <row r="3122">
      <c r="A3122" s="1">
        <v>3121.0</v>
      </c>
      <c r="B3122" s="1" t="s">
        <v>4128</v>
      </c>
      <c r="C3122" s="1" t="s">
        <v>32</v>
      </c>
      <c r="D3122" s="1">
        <v>120.0</v>
      </c>
      <c r="E3122" s="1" t="s">
        <v>38</v>
      </c>
      <c r="F3122" s="5">
        <v>44927.0</v>
      </c>
      <c r="G3122" s="1">
        <v>5.0</v>
      </c>
    </row>
    <row r="3123">
      <c r="A3123" s="1">
        <v>3122.0</v>
      </c>
      <c r="B3123" s="1" t="s">
        <v>4129</v>
      </c>
      <c r="C3123" s="1" t="s">
        <v>32</v>
      </c>
      <c r="D3123" s="1">
        <v>120.0</v>
      </c>
      <c r="E3123" s="1" t="s">
        <v>38</v>
      </c>
      <c r="F3123" s="5">
        <v>44927.0</v>
      </c>
      <c r="G3123" s="1">
        <v>10.0</v>
      </c>
    </row>
    <row r="3124">
      <c r="A3124" s="1">
        <v>3123.0</v>
      </c>
      <c r="B3124" s="1" t="s">
        <v>4130</v>
      </c>
      <c r="C3124" s="1" t="s">
        <v>32</v>
      </c>
      <c r="D3124" s="1">
        <v>120.0</v>
      </c>
      <c r="E3124" s="1" t="s">
        <v>38</v>
      </c>
      <c r="F3124" s="5">
        <v>44927.0</v>
      </c>
      <c r="G3124" s="1">
        <v>20.0</v>
      </c>
    </row>
    <row r="3125">
      <c r="A3125" s="1">
        <v>3124.0</v>
      </c>
      <c r="B3125" s="1" t="s">
        <v>4131</v>
      </c>
      <c r="C3125" s="1" t="s">
        <v>37</v>
      </c>
      <c r="D3125" s="1">
        <v>250.0</v>
      </c>
      <c r="E3125" s="1" t="s">
        <v>38</v>
      </c>
      <c r="F3125" s="5">
        <v>44927.0</v>
      </c>
      <c r="G3125" s="1">
        <v>0.0</v>
      </c>
    </row>
    <row r="3126">
      <c r="A3126" s="1">
        <v>3125.0</v>
      </c>
      <c r="B3126" s="1" t="s">
        <v>4132</v>
      </c>
      <c r="C3126" s="1" t="s">
        <v>49</v>
      </c>
      <c r="D3126" s="1">
        <v>80.0</v>
      </c>
      <c r="E3126" s="1" t="s">
        <v>38</v>
      </c>
      <c r="F3126" s="5">
        <v>44927.0</v>
      </c>
      <c r="G3126" s="1">
        <v>5.0</v>
      </c>
    </row>
    <row r="3127">
      <c r="A3127" s="1">
        <v>3126.0</v>
      </c>
      <c r="B3127" s="1" t="s">
        <v>4133</v>
      </c>
      <c r="C3127" s="1" t="s">
        <v>49</v>
      </c>
      <c r="D3127" s="1">
        <v>80.0</v>
      </c>
      <c r="E3127" s="1" t="s">
        <v>38</v>
      </c>
      <c r="F3127" s="5">
        <v>44927.0</v>
      </c>
      <c r="G3127" s="1">
        <v>10.0</v>
      </c>
    </row>
    <row r="3128">
      <c r="A3128" s="1">
        <v>3127.0</v>
      </c>
      <c r="B3128" s="1" t="s">
        <v>4134</v>
      </c>
      <c r="C3128" s="1" t="s">
        <v>37</v>
      </c>
      <c r="D3128" s="1">
        <v>250.0</v>
      </c>
      <c r="E3128" s="1" t="s">
        <v>38</v>
      </c>
      <c r="F3128" s="5">
        <v>44927.0</v>
      </c>
      <c r="G3128" s="1">
        <v>20.0</v>
      </c>
    </row>
    <row r="3129">
      <c r="A3129" s="1">
        <v>3128.0</v>
      </c>
      <c r="B3129" s="1" t="s">
        <v>4135</v>
      </c>
      <c r="C3129" s="1" t="s">
        <v>32</v>
      </c>
      <c r="D3129" s="1">
        <v>120.0</v>
      </c>
      <c r="E3129" s="1" t="s">
        <v>38</v>
      </c>
      <c r="F3129" s="5">
        <v>44927.0</v>
      </c>
      <c r="G3129" s="1">
        <v>0.0</v>
      </c>
    </row>
    <row r="3130">
      <c r="A3130" s="1">
        <v>3129.0</v>
      </c>
      <c r="B3130" s="1" t="s">
        <v>4136</v>
      </c>
      <c r="C3130" s="1" t="s">
        <v>32</v>
      </c>
      <c r="D3130" s="1">
        <v>120.0</v>
      </c>
      <c r="E3130" s="1" t="s">
        <v>38</v>
      </c>
      <c r="F3130" s="5">
        <v>44927.0</v>
      </c>
      <c r="G3130" s="1">
        <v>5.0</v>
      </c>
    </row>
    <row r="3131">
      <c r="A3131" s="1">
        <v>3130.0</v>
      </c>
      <c r="B3131" s="1" t="s">
        <v>4137</v>
      </c>
      <c r="C3131" s="1" t="s">
        <v>32</v>
      </c>
      <c r="D3131" s="1">
        <v>120.0</v>
      </c>
      <c r="E3131" s="1" t="s">
        <v>45</v>
      </c>
      <c r="F3131" s="5">
        <v>44927.0</v>
      </c>
      <c r="G3131" s="1">
        <v>10.0</v>
      </c>
    </row>
    <row r="3132">
      <c r="A3132" s="1">
        <v>3131.0</v>
      </c>
      <c r="B3132" s="1" t="s">
        <v>4140</v>
      </c>
      <c r="C3132" s="1" t="s">
        <v>37</v>
      </c>
      <c r="D3132" s="1">
        <v>250.0</v>
      </c>
      <c r="E3132" s="1" t="s">
        <v>38</v>
      </c>
      <c r="F3132" s="5">
        <v>44927.0</v>
      </c>
      <c r="G3132" s="1">
        <v>20.0</v>
      </c>
    </row>
    <row r="3133">
      <c r="A3133" s="1">
        <v>3132.0</v>
      </c>
      <c r="B3133" s="1" t="s">
        <v>4141</v>
      </c>
      <c r="C3133" s="1" t="s">
        <v>49</v>
      </c>
      <c r="D3133" s="1">
        <v>80.0</v>
      </c>
      <c r="E3133" s="1" t="s">
        <v>38</v>
      </c>
      <c r="F3133" s="5">
        <v>44927.0</v>
      </c>
      <c r="G3133" s="1">
        <v>0.0</v>
      </c>
    </row>
    <row r="3134">
      <c r="A3134" s="1">
        <v>3133.0</v>
      </c>
      <c r="B3134" s="1" t="s">
        <v>4142</v>
      </c>
      <c r="C3134" s="1" t="s">
        <v>37</v>
      </c>
      <c r="D3134" s="1">
        <v>250.0</v>
      </c>
      <c r="E3134" s="1" t="s">
        <v>38</v>
      </c>
      <c r="F3134" s="5">
        <v>44927.0</v>
      </c>
      <c r="G3134" s="1">
        <v>5.0</v>
      </c>
    </row>
    <row r="3135">
      <c r="A3135" s="1">
        <v>3134.0</v>
      </c>
      <c r="B3135" s="1" t="s">
        <v>4143</v>
      </c>
      <c r="C3135" s="1" t="s">
        <v>40</v>
      </c>
      <c r="D3135" s="1">
        <v>50.0</v>
      </c>
      <c r="E3135" s="1" t="s">
        <v>38</v>
      </c>
      <c r="F3135" s="5">
        <v>44927.0</v>
      </c>
      <c r="G3135" s="1">
        <v>10.0</v>
      </c>
    </row>
    <row r="3136">
      <c r="A3136" s="1">
        <v>3135.0</v>
      </c>
      <c r="B3136" s="1" t="s">
        <v>4144</v>
      </c>
      <c r="C3136" s="1" t="s">
        <v>49</v>
      </c>
      <c r="D3136" s="1">
        <v>80.0</v>
      </c>
      <c r="E3136" s="1" t="s">
        <v>38</v>
      </c>
      <c r="F3136" s="5">
        <v>44927.0</v>
      </c>
      <c r="G3136" s="1">
        <v>20.0</v>
      </c>
    </row>
    <row r="3137">
      <c r="A3137" s="1">
        <v>3136.0</v>
      </c>
      <c r="B3137" s="1" t="s">
        <v>4145</v>
      </c>
      <c r="C3137" s="1" t="s">
        <v>40</v>
      </c>
      <c r="D3137" s="1">
        <v>50.0</v>
      </c>
      <c r="E3137" s="1" t="s">
        <v>38</v>
      </c>
      <c r="F3137" s="5">
        <v>44927.0</v>
      </c>
      <c r="G3137" s="1">
        <v>0.0</v>
      </c>
    </row>
    <row r="3138">
      <c r="A3138" s="1">
        <v>3137.0</v>
      </c>
      <c r="B3138" s="1" t="s">
        <v>4146</v>
      </c>
      <c r="C3138" s="1" t="s">
        <v>32</v>
      </c>
      <c r="D3138" s="1">
        <v>120.0</v>
      </c>
      <c r="E3138" s="1" t="s">
        <v>38</v>
      </c>
      <c r="F3138" s="5">
        <v>44927.0</v>
      </c>
      <c r="G3138" s="1">
        <v>5.0</v>
      </c>
    </row>
    <row r="3139">
      <c r="A3139" s="1">
        <v>3138.0</v>
      </c>
      <c r="B3139" s="1" t="s">
        <v>4147</v>
      </c>
      <c r="C3139" s="1" t="s">
        <v>32</v>
      </c>
      <c r="D3139" s="1">
        <v>120.0</v>
      </c>
      <c r="E3139" s="1" t="s">
        <v>38</v>
      </c>
      <c r="F3139" s="5">
        <v>44927.0</v>
      </c>
      <c r="G3139" s="1">
        <v>10.0</v>
      </c>
    </row>
    <row r="3140">
      <c r="A3140" s="1">
        <v>3139.0</v>
      </c>
      <c r="B3140" s="1" t="s">
        <v>4149</v>
      </c>
      <c r="C3140" s="1" t="s">
        <v>32</v>
      </c>
      <c r="D3140" s="1">
        <v>120.0</v>
      </c>
      <c r="E3140" s="1" t="s">
        <v>33</v>
      </c>
      <c r="F3140" s="5">
        <v>44927.0</v>
      </c>
      <c r="G3140" s="1">
        <v>20.0</v>
      </c>
    </row>
    <row r="3141">
      <c r="A3141" s="1">
        <v>3140.0</v>
      </c>
      <c r="B3141" s="1" t="s">
        <v>4152</v>
      </c>
      <c r="C3141" s="1" t="s">
        <v>49</v>
      </c>
      <c r="D3141" s="1">
        <v>80.0</v>
      </c>
      <c r="E3141" s="1" t="s">
        <v>38</v>
      </c>
      <c r="F3141" s="5">
        <v>44927.0</v>
      </c>
      <c r="G3141" s="1">
        <v>0.0</v>
      </c>
    </row>
    <row r="3142">
      <c r="A3142" s="1">
        <v>3141.0</v>
      </c>
      <c r="B3142" s="1" t="s">
        <v>4153</v>
      </c>
      <c r="C3142" s="1" t="s">
        <v>32</v>
      </c>
      <c r="D3142" s="1">
        <v>120.0</v>
      </c>
      <c r="E3142" s="1" t="s">
        <v>38</v>
      </c>
      <c r="F3142" s="5">
        <v>44927.0</v>
      </c>
      <c r="G3142" s="1">
        <v>5.0</v>
      </c>
    </row>
    <row r="3143">
      <c r="A3143" s="1">
        <v>3142.0</v>
      </c>
      <c r="B3143" s="1" t="s">
        <v>4154</v>
      </c>
      <c r="C3143" s="1" t="s">
        <v>32</v>
      </c>
      <c r="D3143" s="1">
        <v>120.0</v>
      </c>
      <c r="E3143" s="1" t="s">
        <v>38</v>
      </c>
      <c r="F3143" s="5">
        <v>44927.0</v>
      </c>
      <c r="G3143" s="1">
        <v>10.0</v>
      </c>
    </row>
    <row r="3144">
      <c r="A3144" s="1">
        <v>3143.0</v>
      </c>
      <c r="B3144" s="1" t="s">
        <v>4155</v>
      </c>
      <c r="C3144" s="1" t="s">
        <v>32</v>
      </c>
      <c r="D3144" s="1">
        <v>120.0</v>
      </c>
      <c r="E3144" s="1" t="s">
        <v>38</v>
      </c>
      <c r="F3144" s="5">
        <v>44927.0</v>
      </c>
      <c r="G3144" s="1">
        <v>20.0</v>
      </c>
    </row>
    <row r="3145">
      <c r="A3145" s="1">
        <v>3144.0</v>
      </c>
      <c r="B3145" s="1" t="s">
        <v>4156</v>
      </c>
      <c r="C3145" s="1" t="s">
        <v>32</v>
      </c>
      <c r="D3145" s="1">
        <v>120.0</v>
      </c>
      <c r="E3145" s="1" t="s">
        <v>38</v>
      </c>
      <c r="F3145" s="5">
        <v>44927.0</v>
      </c>
      <c r="G3145" s="1">
        <v>0.0</v>
      </c>
    </row>
    <row r="3146">
      <c r="A3146" s="1">
        <v>3145.0</v>
      </c>
      <c r="B3146" s="1" t="s">
        <v>4157</v>
      </c>
      <c r="C3146" s="1" t="s">
        <v>32</v>
      </c>
      <c r="D3146" s="1">
        <v>120.0</v>
      </c>
      <c r="E3146" s="1" t="s">
        <v>33</v>
      </c>
      <c r="F3146" s="5">
        <v>44927.0</v>
      </c>
      <c r="G3146" s="1">
        <v>5.0</v>
      </c>
    </row>
    <row r="3147">
      <c r="A3147" s="1">
        <v>3146.0</v>
      </c>
      <c r="B3147" s="1" t="s">
        <v>4158</v>
      </c>
      <c r="C3147" s="1" t="s">
        <v>49</v>
      </c>
      <c r="D3147" s="1">
        <v>80.0</v>
      </c>
      <c r="E3147" s="1" t="s">
        <v>38</v>
      </c>
      <c r="F3147" s="5">
        <v>44927.0</v>
      </c>
      <c r="G3147" s="1">
        <v>10.0</v>
      </c>
    </row>
    <row r="3148">
      <c r="A3148" s="1">
        <v>3147.0</v>
      </c>
      <c r="B3148" s="1" t="s">
        <v>4159</v>
      </c>
      <c r="C3148" s="1" t="s">
        <v>32</v>
      </c>
      <c r="D3148" s="1">
        <v>120.0</v>
      </c>
      <c r="E3148" s="1" t="s">
        <v>38</v>
      </c>
      <c r="F3148" s="5">
        <v>44927.0</v>
      </c>
      <c r="G3148" s="1">
        <v>20.0</v>
      </c>
    </row>
    <row r="3149">
      <c r="A3149" s="1">
        <v>3148.0</v>
      </c>
      <c r="B3149" s="1" t="s">
        <v>4160</v>
      </c>
      <c r="C3149" s="1" t="s">
        <v>32</v>
      </c>
      <c r="D3149" s="1">
        <v>120.0</v>
      </c>
      <c r="E3149" s="1" t="s">
        <v>38</v>
      </c>
      <c r="F3149" s="5">
        <v>44927.0</v>
      </c>
      <c r="G3149" s="1">
        <v>0.0</v>
      </c>
    </row>
    <row r="3150">
      <c r="A3150" s="1">
        <v>3149.0</v>
      </c>
      <c r="B3150" s="1" t="s">
        <v>4163</v>
      </c>
      <c r="C3150" s="1" t="s">
        <v>32</v>
      </c>
      <c r="D3150" s="1">
        <v>120.0</v>
      </c>
      <c r="E3150" s="1" t="s">
        <v>38</v>
      </c>
      <c r="F3150" s="5">
        <v>44927.0</v>
      </c>
      <c r="G3150" s="1">
        <v>5.0</v>
      </c>
    </row>
    <row r="3151">
      <c r="A3151" s="1">
        <v>3150.0</v>
      </c>
      <c r="B3151" s="1" t="s">
        <v>4164</v>
      </c>
      <c r="C3151" s="1" t="s">
        <v>32</v>
      </c>
      <c r="D3151" s="1">
        <v>120.0</v>
      </c>
      <c r="E3151" s="1" t="s">
        <v>38</v>
      </c>
      <c r="F3151" s="5">
        <v>44927.0</v>
      </c>
      <c r="G3151" s="1">
        <v>10.0</v>
      </c>
    </row>
    <row r="3152">
      <c r="A3152" s="1">
        <v>3151.0</v>
      </c>
      <c r="B3152" s="1" t="s">
        <v>4165</v>
      </c>
      <c r="C3152" s="1" t="s">
        <v>37</v>
      </c>
      <c r="D3152" s="1">
        <v>250.0</v>
      </c>
      <c r="E3152" s="1" t="s">
        <v>38</v>
      </c>
      <c r="F3152" s="5">
        <v>44927.0</v>
      </c>
      <c r="G3152" s="1">
        <v>20.0</v>
      </c>
    </row>
    <row r="3153">
      <c r="A3153" s="1">
        <v>3152.0</v>
      </c>
      <c r="B3153" s="1" t="s">
        <v>4166</v>
      </c>
      <c r="C3153" s="1" t="s">
        <v>37</v>
      </c>
      <c r="D3153" s="1">
        <v>250.0</v>
      </c>
      <c r="E3153" s="1" t="s">
        <v>38</v>
      </c>
      <c r="F3153" s="5">
        <v>44927.0</v>
      </c>
      <c r="G3153" s="1">
        <v>0.0</v>
      </c>
    </row>
    <row r="3154">
      <c r="A3154" s="1">
        <v>3153.0</v>
      </c>
      <c r="B3154" s="1" t="s">
        <v>4167</v>
      </c>
      <c r="C3154" s="1" t="s">
        <v>40</v>
      </c>
      <c r="D3154" s="1">
        <v>50.0</v>
      </c>
      <c r="E3154" s="1" t="s">
        <v>38</v>
      </c>
      <c r="F3154" s="5">
        <v>44927.0</v>
      </c>
      <c r="G3154" s="1">
        <v>5.0</v>
      </c>
    </row>
    <row r="3155">
      <c r="A3155" s="1">
        <v>3154.0</v>
      </c>
      <c r="B3155" s="1" t="s">
        <v>4168</v>
      </c>
      <c r="C3155" s="1" t="s">
        <v>32</v>
      </c>
      <c r="D3155" s="1">
        <v>120.0</v>
      </c>
      <c r="E3155" s="1" t="s">
        <v>38</v>
      </c>
      <c r="F3155" s="5">
        <v>44927.0</v>
      </c>
      <c r="G3155" s="1">
        <v>10.0</v>
      </c>
    </row>
    <row r="3156">
      <c r="A3156" s="1">
        <v>3155.0</v>
      </c>
      <c r="B3156" s="1" t="s">
        <v>4171</v>
      </c>
      <c r="C3156" s="1" t="s">
        <v>37</v>
      </c>
      <c r="D3156" s="1">
        <v>250.0</v>
      </c>
      <c r="E3156" s="1" t="s">
        <v>38</v>
      </c>
      <c r="F3156" s="5">
        <v>44927.0</v>
      </c>
      <c r="G3156" s="1">
        <v>20.0</v>
      </c>
    </row>
    <row r="3157">
      <c r="A3157" s="1">
        <v>3156.0</v>
      </c>
      <c r="B3157" s="1" t="s">
        <v>4172</v>
      </c>
      <c r="C3157" s="1" t="s">
        <v>40</v>
      </c>
      <c r="D3157" s="1">
        <v>50.0</v>
      </c>
      <c r="E3157" s="1" t="s">
        <v>33</v>
      </c>
      <c r="F3157" s="5">
        <v>44927.0</v>
      </c>
      <c r="G3157" s="1">
        <v>0.0</v>
      </c>
    </row>
    <row r="3158">
      <c r="A3158" s="1">
        <v>3157.0</v>
      </c>
      <c r="B3158" s="1" t="s">
        <v>4173</v>
      </c>
      <c r="C3158" s="1" t="s">
        <v>49</v>
      </c>
      <c r="D3158" s="1">
        <v>80.0</v>
      </c>
      <c r="E3158" s="1" t="s">
        <v>38</v>
      </c>
      <c r="F3158" s="5">
        <v>44927.0</v>
      </c>
      <c r="G3158" s="1">
        <v>5.0</v>
      </c>
    </row>
    <row r="3159">
      <c r="A3159" s="1">
        <v>3158.0</v>
      </c>
      <c r="B3159" s="1" t="s">
        <v>4174</v>
      </c>
      <c r="C3159" s="1" t="s">
        <v>40</v>
      </c>
      <c r="D3159" s="1">
        <v>50.0</v>
      </c>
      <c r="E3159" s="1" t="s">
        <v>38</v>
      </c>
      <c r="F3159" s="5">
        <v>44927.0</v>
      </c>
      <c r="G3159" s="1">
        <v>10.0</v>
      </c>
    </row>
    <row r="3160">
      <c r="A3160" s="1">
        <v>3159.0</v>
      </c>
      <c r="B3160" s="1" t="s">
        <v>4175</v>
      </c>
      <c r="C3160" s="1" t="s">
        <v>32</v>
      </c>
      <c r="D3160" s="1">
        <v>120.0</v>
      </c>
      <c r="E3160" s="1" t="s">
        <v>38</v>
      </c>
      <c r="F3160" s="5">
        <v>44927.0</v>
      </c>
      <c r="G3160" s="1">
        <v>20.0</v>
      </c>
    </row>
    <row r="3161">
      <c r="A3161" s="1">
        <v>3160.0</v>
      </c>
      <c r="B3161" s="1" t="s">
        <v>4176</v>
      </c>
      <c r="C3161" s="1" t="s">
        <v>32</v>
      </c>
      <c r="D3161" s="1">
        <v>120.0</v>
      </c>
      <c r="E3161" s="1" t="s">
        <v>38</v>
      </c>
      <c r="F3161" s="5">
        <v>44927.0</v>
      </c>
      <c r="G3161" s="1">
        <v>0.0</v>
      </c>
    </row>
    <row r="3162">
      <c r="A3162" s="1">
        <v>3161.0</v>
      </c>
      <c r="B3162" s="1" t="s">
        <v>4177</v>
      </c>
      <c r="C3162" s="1" t="s">
        <v>32</v>
      </c>
      <c r="D3162" s="1">
        <v>120.0</v>
      </c>
      <c r="E3162" s="1" t="s">
        <v>38</v>
      </c>
      <c r="F3162" s="5">
        <v>44927.0</v>
      </c>
      <c r="G3162" s="1">
        <v>5.0</v>
      </c>
    </row>
    <row r="3163">
      <c r="A3163" s="1">
        <v>3162.0</v>
      </c>
      <c r="B3163" s="1" t="s">
        <v>4178</v>
      </c>
      <c r="C3163" s="1" t="s">
        <v>32</v>
      </c>
      <c r="D3163" s="1">
        <v>120.0</v>
      </c>
      <c r="E3163" s="1" t="s">
        <v>33</v>
      </c>
      <c r="F3163" s="5">
        <v>44927.0</v>
      </c>
      <c r="G3163" s="1">
        <v>10.0</v>
      </c>
    </row>
    <row r="3164">
      <c r="A3164" s="1">
        <v>3163.0</v>
      </c>
      <c r="B3164" s="1" t="s">
        <v>4179</v>
      </c>
      <c r="C3164" s="1" t="s">
        <v>40</v>
      </c>
      <c r="D3164" s="1">
        <v>50.0</v>
      </c>
      <c r="E3164" s="1" t="s">
        <v>33</v>
      </c>
      <c r="F3164" s="5">
        <v>44927.0</v>
      </c>
      <c r="G3164" s="1">
        <v>20.0</v>
      </c>
    </row>
    <row r="3165">
      <c r="A3165" s="1">
        <v>3164.0</v>
      </c>
      <c r="B3165" s="1" t="s">
        <v>4181</v>
      </c>
      <c r="C3165" s="1" t="s">
        <v>49</v>
      </c>
      <c r="D3165" s="1">
        <v>80.0</v>
      </c>
      <c r="E3165" s="1" t="s">
        <v>38</v>
      </c>
      <c r="F3165" s="5">
        <v>44927.0</v>
      </c>
      <c r="G3165" s="1">
        <v>0.0</v>
      </c>
    </row>
    <row r="3166">
      <c r="A3166" s="1">
        <v>3165.0</v>
      </c>
      <c r="B3166" s="1" t="s">
        <v>4183</v>
      </c>
      <c r="C3166" s="1" t="s">
        <v>49</v>
      </c>
      <c r="D3166" s="1">
        <v>80.0</v>
      </c>
      <c r="E3166" s="1" t="s">
        <v>38</v>
      </c>
      <c r="F3166" s="5">
        <v>44927.0</v>
      </c>
      <c r="G3166" s="1">
        <v>5.0</v>
      </c>
    </row>
    <row r="3167">
      <c r="A3167" s="1">
        <v>3166.0</v>
      </c>
      <c r="B3167" s="1" t="s">
        <v>4184</v>
      </c>
      <c r="C3167" s="1" t="s">
        <v>40</v>
      </c>
      <c r="D3167" s="1">
        <v>50.0</v>
      </c>
      <c r="E3167" s="1" t="s">
        <v>38</v>
      </c>
      <c r="F3167" s="5">
        <v>44927.0</v>
      </c>
      <c r="G3167" s="1">
        <v>10.0</v>
      </c>
    </row>
    <row r="3168">
      <c r="A3168" s="1">
        <v>3167.0</v>
      </c>
      <c r="B3168" s="1" t="s">
        <v>4185</v>
      </c>
      <c r="C3168" s="1" t="s">
        <v>32</v>
      </c>
      <c r="D3168" s="1">
        <v>120.0</v>
      </c>
      <c r="E3168" s="1" t="s">
        <v>33</v>
      </c>
      <c r="F3168" s="5">
        <v>44927.0</v>
      </c>
      <c r="G3168" s="1">
        <v>20.0</v>
      </c>
    </row>
    <row r="3169">
      <c r="A3169" s="1">
        <v>3168.0</v>
      </c>
      <c r="B3169" s="1" t="s">
        <v>4186</v>
      </c>
      <c r="C3169" s="1" t="s">
        <v>32</v>
      </c>
      <c r="D3169" s="1">
        <v>120.0</v>
      </c>
      <c r="E3169" s="1" t="s">
        <v>38</v>
      </c>
      <c r="F3169" s="5">
        <v>44927.0</v>
      </c>
      <c r="G3169" s="1">
        <v>0.0</v>
      </c>
    </row>
    <row r="3170">
      <c r="A3170" s="1">
        <v>3169.0</v>
      </c>
      <c r="B3170" s="1" t="s">
        <v>4187</v>
      </c>
      <c r="C3170" s="1" t="s">
        <v>32</v>
      </c>
      <c r="D3170" s="1">
        <v>120.0</v>
      </c>
      <c r="E3170" s="1" t="s">
        <v>38</v>
      </c>
      <c r="F3170" s="5">
        <v>44927.0</v>
      </c>
      <c r="G3170" s="1">
        <v>5.0</v>
      </c>
    </row>
    <row r="3171">
      <c r="A3171" s="1">
        <v>3170.0</v>
      </c>
      <c r="B3171" s="1" t="s">
        <v>4188</v>
      </c>
      <c r="C3171" s="1" t="s">
        <v>49</v>
      </c>
      <c r="D3171" s="1">
        <v>80.0</v>
      </c>
      <c r="E3171" s="1" t="s">
        <v>38</v>
      </c>
      <c r="F3171" s="5">
        <v>44927.0</v>
      </c>
      <c r="G3171" s="1">
        <v>10.0</v>
      </c>
    </row>
    <row r="3172">
      <c r="A3172" s="1">
        <v>3171.0</v>
      </c>
      <c r="B3172" s="1" t="s">
        <v>4189</v>
      </c>
      <c r="C3172" s="1" t="s">
        <v>32</v>
      </c>
      <c r="D3172" s="1">
        <v>120.0</v>
      </c>
      <c r="E3172" s="1" t="s">
        <v>38</v>
      </c>
      <c r="F3172" s="5">
        <v>44927.0</v>
      </c>
      <c r="G3172" s="1">
        <v>20.0</v>
      </c>
    </row>
    <row r="3173">
      <c r="A3173" s="1">
        <v>3172.0</v>
      </c>
      <c r="B3173" s="1" t="s">
        <v>4190</v>
      </c>
      <c r="C3173" s="1" t="s">
        <v>32</v>
      </c>
      <c r="D3173" s="1">
        <v>120.0</v>
      </c>
      <c r="E3173" s="1" t="s">
        <v>38</v>
      </c>
      <c r="F3173" s="5">
        <v>44927.0</v>
      </c>
      <c r="G3173" s="1">
        <v>0.0</v>
      </c>
    </row>
    <row r="3174">
      <c r="A3174" s="1">
        <v>3173.0</v>
      </c>
      <c r="B3174" s="1" t="s">
        <v>4191</v>
      </c>
      <c r="C3174" s="1" t="s">
        <v>37</v>
      </c>
      <c r="D3174" s="1">
        <v>250.0</v>
      </c>
      <c r="E3174" s="1" t="s">
        <v>38</v>
      </c>
      <c r="F3174" s="5">
        <v>44927.0</v>
      </c>
      <c r="G3174" s="1">
        <v>5.0</v>
      </c>
    </row>
    <row r="3175">
      <c r="A3175" s="1">
        <v>3174.0</v>
      </c>
      <c r="B3175" s="1" t="s">
        <v>4194</v>
      </c>
      <c r="C3175" s="1" t="s">
        <v>32</v>
      </c>
      <c r="D3175" s="1">
        <v>120.0</v>
      </c>
      <c r="E3175" s="1" t="s">
        <v>38</v>
      </c>
      <c r="F3175" s="5">
        <v>44927.0</v>
      </c>
      <c r="G3175" s="1">
        <v>10.0</v>
      </c>
    </row>
    <row r="3176">
      <c r="A3176" s="1">
        <v>3175.0</v>
      </c>
      <c r="B3176" s="1" t="s">
        <v>4195</v>
      </c>
      <c r="C3176" s="1" t="s">
        <v>40</v>
      </c>
      <c r="D3176" s="1">
        <v>50.0</v>
      </c>
      <c r="E3176" s="1" t="s">
        <v>38</v>
      </c>
      <c r="F3176" s="5">
        <v>44927.0</v>
      </c>
      <c r="G3176" s="1">
        <v>20.0</v>
      </c>
    </row>
    <row r="3177">
      <c r="A3177" s="1">
        <v>3176.0</v>
      </c>
      <c r="B3177" s="1" t="s">
        <v>4196</v>
      </c>
      <c r="C3177" s="1" t="s">
        <v>32</v>
      </c>
      <c r="D3177" s="1">
        <v>120.0</v>
      </c>
      <c r="E3177" s="1" t="s">
        <v>38</v>
      </c>
      <c r="F3177" s="5">
        <v>44927.0</v>
      </c>
      <c r="G3177" s="1">
        <v>0.0</v>
      </c>
    </row>
    <row r="3178">
      <c r="A3178" s="1">
        <v>3177.0</v>
      </c>
      <c r="B3178" s="1" t="s">
        <v>4197</v>
      </c>
      <c r="C3178" s="1" t="s">
        <v>32</v>
      </c>
      <c r="D3178" s="1">
        <v>120.0</v>
      </c>
      <c r="E3178" s="1" t="s">
        <v>38</v>
      </c>
      <c r="F3178" s="5">
        <v>44927.0</v>
      </c>
      <c r="G3178" s="1">
        <v>5.0</v>
      </c>
    </row>
    <row r="3179">
      <c r="A3179" s="1">
        <v>3178.0</v>
      </c>
      <c r="B3179" s="1" t="s">
        <v>4198</v>
      </c>
      <c r="C3179" s="1" t="s">
        <v>40</v>
      </c>
      <c r="D3179" s="1">
        <v>50.0</v>
      </c>
      <c r="E3179" s="1" t="s">
        <v>33</v>
      </c>
      <c r="F3179" s="5">
        <v>44927.0</v>
      </c>
      <c r="G3179" s="1">
        <v>10.0</v>
      </c>
    </row>
    <row r="3180">
      <c r="A3180" s="1">
        <v>3179.0</v>
      </c>
      <c r="B3180" s="1" t="s">
        <v>4199</v>
      </c>
      <c r="C3180" s="1" t="s">
        <v>32</v>
      </c>
      <c r="D3180" s="1">
        <v>120.0</v>
      </c>
      <c r="E3180" s="1" t="s">
        <v>38</v>
      </c>
      <c r="F3180" s="5">
        <v>44927.0</v>
      </c>
      <c r="G3180" s="1">
        <v>20.0</v>
      </c>
    </row>
    <row r="3181">
      <c r="A3181" s="1">
        <v>3180.0</v>
      </c>
      <c r="B3181" s="1" t="s">
        <v>4200</v>
      </c>
      <c r="C3181" s="1" t="s">
        <v>32</v>
      </c>
      <c r="D3181" s="1">
        <v>120.0</v>
      </c>
      <c r="E3181" s="1" t="s">
        <v>45</v>
      </c>
      <c r="F3181" s="5">
        <v>44927.0</v>
      </c>
      <c r="G3181" s="1">
        <v>0.0</v>
      </c>
    </row>
    <row r="3182">
      <c r="A3182" s="1">
        <v>3181.0</v>
      </c>
      <c r="B3182" s="1" t="s">
        <v>4201</v>
      </c>
      <c r="C3182" s="1" t="s">
        <v>32</v>
      </c>
      <c r="D3182" s="1">
        <v>120.0</v>
      </c>
      <c r="E3182" s="1" t="s">
        <v>38</v>
      </c>
      <c r="F3182" s="5">
        <v>44927.0</v>
      </c>
      <c r="G3182" s="1">
        <v>5.0</v>
      </c>
    </row>
    <row r="3183">
      <c r="A3183" s="1">
        <v>3182.0</v>
      </c>
      <c r="B3183" s="1" t="s">
        <v>4202</v>
      </c>
      <c r="C3183" s="1" t="s">
        <v>32</v>
      </c>
      <c r="D3183" s="1">
        <v>120.0</v>
      </c>
      <c r="E3183" s="1" t="s">
        <v>38</v>
      </c>
      <c r="F3183" s="5">
        <v>44927.0</v>
      </c>
      <c r="G3183" s="1">
        <v>10.0</v>
      </c>
    </row>
    <row r="3184">
      <c r="A3184" s="1">
        <v>3183.0</v>
      </c>
      <c r="B3184" s="1" t="s">
        <v>4203</v>
      </c>
      <c r="C3184" s="1" t="s">
        <v>40</v>
      </c>
      <c r="D3184" s="1">
        <v>50.0</v>
      </c>
      <c r="E3184" s="1" t="s">
        <v>33</v>
      </c>
      <c r="F3184" s="5">
        <v>44927.0</v>
      </c>
      <c r="G3184" s="1">
        <v>20.0</v>
      </c>
    </row>
    <row r="3185">
      <c r="A3185" s="1">
        <v>3184.0</v>
      </c>
      <c r="B3185" s="1" t="s">
        <v>4204</v>
      </c>
      <c r="C3185" s="1" t="s">
        <v>37</v>
      </c>
      <c r="D3185" s="1">
        <v>250.0</v>
      </c>
      <c r="E3185" s="1" t="s">
        <v>45</v>
      </c>
      <c r="F3185" s="5">
        <v>44927.0</v>
      </c>
      <c r="G3185" s="1">
        <v>0.0</v>
      </c>
    </row>
    <row r="3186">
      <c r="A3186" s="1">
        <v>3185.0</v>
      </c>
      <c r="B3186" s="1" t="s">
        <v>4205</v>
      </c>
      <c r="C3186" s="1" t="s">
        <v>32</v>
      </c>
      <c r="D3186" s="1">
        <v>120.0</v>
      </c>
      <c r="E3186" s="1" t="s">
        <v>38</v>
      </c>
      <c r="F3186" s="5">
        <v>44927.0</v>
      </c>
      <c r="G3186" s="1">
        <v>5.0</v>
      </c>
    </row>
    <row r="3187">
      <c r="A3187" s="1">
        <v>3186.0</v>
      </c>
      <c r="B3187" s="1" t="s">
        <v>4206</v>
      </c>
      <c r="C3187" s="1" t="s">
        <v>32</v>
      </c>
      <c r="D3187" s="1">
        <v>120.0</v>
      </c>
      <c r="E3187" s="1" t="s">
        <v>38</v>
      </c>
      <c r="F3187" s="5">
        <v>44927.0</v>
      </c>
      <c r="G3187" s="1">
        <v>10.0</v>
      </c>
    </row>
    <row r="3188">
      <c r="A3188" s="1">
        <v>3187.0</v>
      </c>
      <c r="B3188" s="1" t="s">
        <v>4209</v>
      </c>
      <c r="C3188" s="1" t="s">
        <v>32</v>
      </c>
      <c r="D3188" s="1">
        <v>120.0</v>
      </c>
      <c r="E3188" s="1" t="s">
        <v>33</v>
      </c>
      <c r="F3188" s="5">
        <v>44927.0</v>
      </c>
      <c r="G3188" s="1">
        <v>20.0</v>
      </c>
    </row>
    <row r="3189">
      <c r="A3189" s="1">
        <v>3188.0</v>
      </c>
      <c r="B3189" s="1" t="s">
        <v>4210</v>
      </c>
      <c r="C3189" s="1" t="s">
        <v>32</v>
      </c>
      <c r="D3189" s="1">
        <v>120.0</v>
      </c>
      <c r="E3189" s="1" t="s">
        <v>38</v>
      </c>
      <c r="F3189" s="5">
        <v>44927.0</v>
      </c>
      <c r="G3189" s="1">
        <v>0.0</v>
      </c>
    </row>
    <row r="3190">
      <c r="A3190" s="1">
        <v>3189.0</v>
      </c>
      <c r="B3190" s="1" t="s">
        <v>4211</v>
      </c>
      <c r="C3190" s="1" t="s">
        <v>32</v>
      </c>
      <c r="D3190" s="1">
        <v>120.0</v>
      </c>
      <c r="E3190" s="1" t="s">
        <v>45</v>
      </c>
      <c r="F3190" s="5">
        <v>44927.0</v>
      </c>
      <c r="G3190" s="1">
        <v>5.0</v>
      </c>
    </row>
    <row r="3191">
      <c r="A3191" s="1">
        <v>3190.0</v>
      </c>
      <c r="B3191" s="1" t="s">
        <v>4212</v>
      </c>
      <c r="C3191" s="1" t="s">
        <v>37</v>
      </c>
      <c r="D3191" s="1">
        <v>250.0</v>
      </c>
      <c r="E3191" s="1" t="s">
        <v>38</v>
      </c>
      <c r="F3191" s="5">
        <v>44927.0</v>
      </c>
      <c r="G3191" s="1">
        <v>10.0</v>
      </c>
    </row>
    <row r="3192">
      <c r="A3192" s="1">
        <v>3191.0</v>
      </c>
      <c r="B3192" s="1" t="s">
        <v>4213</v>
      </c>
      <c r="C3192" s="1" t="s">
        <v>40</v>
      </c>
      <c r="D3192" s="1">
        <v>50.0</v>
      </c>
      <c r="E3192" s="1" t="s">
        <v>38</v>
      </c>
      <c r="F3192" s="5">
        <v>44927.0</v>
      </c>
      <c r="G3192" s="1">
        <v>20.0</v>
      </c>
    </row>
    <row r="3193">
      <c r="A3193" s="1">
        <v>3192.0</v>
      </c>
      <c r="B3193" s="1" t="s">
        <v>4214</v>
      </c>
      <c r="C3193" s="1" t="s">
        <v>49</v>
      </c>
      <c r="D3193" s="1">
        <v>80.0</v>
      </c>
      <c r="E3193" s="1" t="s">
        <v>33</v>
      </c>
      <c r="F3193" s="5">
        <v>44927.0</v>
      </c>
      <c r="G3193" s="1">
        <v>0.0</v>
      </c>
    </row>
    <row r="3194">
      <c r="A3194" s="1">
        <v>3193.0</v>
      </c>
      <c r="B3194" s="1" t="s">
        <v>4215</v>
      </c>
      <c r="C3194" s="1" t="s">
        <v>32</v>
      </c>
      <c r="D3194" s="1">
        <v>120.0</v>
      </c>
      <c r="E3194" s="1" t="s">
        <v>38</v>
      </c>
      <c r="F3194" s="5">
        <v>44927.0</v>
      </c>
      <c r="G3194" s="1">
        <v>5.0</v>
      </c>
    </row>
    <row r="3195">
      <c r="A3195" s="1">
        <v>3194.0</v>
      </c>
      <c r="B3195" s="1" t="s">
        <v>4216</v>
      </c>
      <c r="C3195" s="1" t="s">
        <v>37</v>
      </c>
      <c r="D3195" s="1">
        <v>250.0</v>
      </c>
      <c r="E3195" s="1" t="s">
        <v>45</v>
      </c>
      <c r="F3195" s="5">
        <v>44927.0</v>
      </c>
      <c r="G3195" s="1">
        <v>10.0</v>
      </c>
    </row>
    <row r="3196">
      <c r="A3196" s="1">
        <v>3195.0</v>
      </c>
      <c r="B3196" s="1" t="s">
        <v>4217</v>
      </c>
      <c r="C3196" s="1" t="s">
        <v>32</v>
      </c>
      <c r="D3196" s="1">
        <v>120.0</v>
      </c>
      <c r="E3196" s="1" t="s">
        <v>38</v>
      </c>
      <c r="F3196" s="5">
        <v>44927.0</v>
      </c>
      <c r="G3196" s="1">
        <v>20.0</v>
      </c>
    </row>
    <row r="3197">
      <c r="A3197" s="1">
        <v>3196.0</v>
      </c>
      <c r="B3197" s="1" t="s">
        <v>4218</v>
      </c>
      <c r="C3197" s="1" t="s">
        <v>32</v>
      </c>
      <c r="D3197" s="1">
        <v>120.0</v>
      </c>
      <c r="E3197" s="1" t="s">
        <v>45</v>
      </c>
      <c r="F3197" s="5">
        <v>44927.0</v>
      </c>
      <c r="G3197" s="1">
        <v>0.0</v>
      </c>
    </row>
    <row r="3198">
      <c r="A3198" s="1">
        <v>3197.0</v>
      </c>
      <c r="B3198" s="1" t="s">
        <v>4219</v>
      </c>
      <c r="C3198" s="1" t="s">
        <v>32</v>
      </c>
      <c r="D3198" s="1">
        <v>120.0</v>
      </c>
      <c r="E3198" s="1" t="s">
        <v>38</v>
      </c>
      <c r="F3198" s="5">
        <v>44927.0</v>
      </c>
      <c r="G3198" s="1">
        <v>5.0</v>
      </c>
    </row>
    <row r="3199">
      <c r="A3199" s="1">
        <v>3198.0</v>
      </c>
      <c r="B3199" s="1" t="s">
        <v>4223</v>
      </c>
      <c r="C3199" s="1" t="s">
        <v>32</v>
      </c>
      <c r="D3199" s="1">
        <v>120.0</v>
      </c>
      <c r="E3199" s="1" t="s">
        <v>38</v>
      </c>
      <c r="F3199" s="5">
        <v>44927.0</v>
      </c>
      <c r="G3199" s="1">
        <v>10.0</v>
      </c>
    </row>
    <row r="3200">
      <c r="A3200" s="1">
        <v>3199.0</v>
      </c>
      <c r="B3200" s="1" t="s">
        <v>4224</v>
      </c>
      <c r="C3200" s="1" t="s">
        <v>32</v>
      </c>
      <c r="D3200" s="1">
        <v>120.0</v>
      </c>
      <c r="E3200" s="1" t="s">
        <v>33</v>
      </c>
      <c r="F3200" s="5">
        <v>44927.0</v>
      </c>
      <c r="G3200" s="1">
        <v>20.0</v>
      </c>
    </row>
    <row r="3201">
      <c r="A3201" s="1">
        <v>3200.0</v>
      </c>
      <c r="B3201" s="1" t="s">
        <v>4225</v>
      </c>
      <c r="C3201" s="1" t="s">
        <v>32</v>
      </c>
      <c r="D3201" s="1">
        <v>120.0</v>
      </c>
      <c r="E3201" s="1" t="s">
        <v>45</v>
      </c>
      <c r="F3201" s="5">
        <v>44927.0</v>
      </c>
      <c r="G3201" s="1">
        <v>0.0</v>
      </c>
    </row>
    <row r="3202">
      <c r="A3202" s="1">
        <v>3201.0</v>
      </c>
      <c r="B3202" s="1" t="s">
        <v>4226</v>
      </c>
      <c r="C3202" s="1" t="s">
        <v>32</v>
      </c>
      <c r="D3202" s="1">
        <v>120.0</v>
      </c>
      <c r="E3202" s="1" t="s">
        <v>45</v>
      </c>
      <c r="F3202" s="5">
        <v>44927.0</v>
      </c>
      <c r="G3202" s="1">
        <v>5.0</v>
      </c>
    </row>
    <row r="3203">
      <c r="A3203" s="1">
        <v>3202.0</v>
      </c>
      <c r="B3203" s="1" t="s">
        <v>4227</v>
      </c>
      <c r="C3203" s="1" t="s">
        <v>40</v>
      </c>
      <c r="D3203" s="1">
        <v>50.0</v>
      </c>
      <c r="E3203" s="1" t="s">
        <v>38</v>
      </c>
      <c r="F3203" s="5">
        <v>44927.0</v>
      </c>
      <c r="G3203" s="1">
        <v>10.0</v>
      </c>
    </row>
    <row r="3204">
      <c r="A3204" s="1">
        <v>3203.0</v>
      </c>
      <c r="B3204" s="1" t="s">
        <v>4228</v>
      </c>
      <c r="C3204" s="1" t="s">
        <v>40</v>
      </c>
      <c r="D3204" s="1">
        <v>50.0</v>
      </c>
      <c r="E3204" s="1" t="s">
        <v>38</v>
      </c>
      <c r="F3204" s="5">
        <v>44927.0</v>
      </c>
      <c r="G3204" s="1">
        <v>20.0</v>
      </c>
    </row>
    <row r="3205">
      <c r="A3205" s="1">
        <v>3204.0</v>
      </c>
      <c r="B3205" s="1" t="s">
        <v>4229</v>
      </c>
      <c r="C3205" s="1" t="s">
        <v>40</v>
      </c>
      <c r="D3205" s="1">
        <v>50.0</v>
      </c>
      <c r="E3205" s="1" t="s">
        <v>38</v>
      </c>
      <c r="F3205" s="5">
        <v>44927.0</v>
      </c>
      <c r="G3205" s="1">
        <v>0.0</v>
      </c>
    </row>
    <row r="3206">
      <c r="A3206" s="1">
        <v>3205.0</v>
      </c>
      <c r="B3206" s="1" t="s">
        <v>4230</v>
      </c>
      <c r="C3206" s="1" t="s">
        <v>49</v>
      </c>
      <c r="D3206" s="1">
        <v>80.0</v>
      </c>
      <c r="E3206" s="1" t="s">
        <v>33</v>
      </c>
      <c r="F3206" s="5">
        <v>44927.0</v>
      </c>
      <c r="G3206" s="1">
        <v>5.0</v>
      </c>
    </row>
    <row r="3207">
      <c r="A3207" s="1">
        <v>3206.0</v>
      </c>
      <c r="B3207" s="1" t="s">
        <v>4231</v>
      </c>
      <c r="C3207" s="1" t="s">
        <v>40</v>
      </c>
      <c r="D3207" s="1">
        <v>50.0</v>
      </c>
      <c r="E3207" s="1" t="s">
        <v>38</v>
      </c>
      <c r="F3207" s="5">
        <v>44927.0</v>
      </c>
      <c r="G3207" s="1">
        <v>10.0</v>
      </c>
    </row>
    <row r="3208">
      <c r="A3208" s="1">
        <v>3207.0</v>
      </c>
      <c r="B3208" s="1" t="s">
        <v>4232</v>
      </c>
      <c r="C3208" s="1" t="s">
        <v>32</v>
      </c>
      <c r="D3208" s="1">
        <v>120.0</v>
      </c>
      <c r="E3208" s="1" t="s">
        <v>38</v>
      </c>
      <c r="F3208" s="5">
        <v>44927.0</v>
      </c>
      <c r="G3208" s="1">
        <v>20.0</v>
      </c>
    </row>
    <row r="3209">
      <c r="A3209" s="1">
        <v>3208.0</v>
      </c>
      <c r="B3209" s="1" t="s">
        <v>4233</v>
      </c>
      <c r="C3209" s="1" t="s">
        <v>40</v>
      </c>
      <c r="D3209" s="1">
        <v>50.0</v>
      </c>
      <c r="E3209" s="1" t="s">
        <v>45</v>
      </c>
      <c r="F3209" s="5">
        <v>44927.0</v>
      </c>
      <c r="G3209" s="1">
        <v>0.0</v>
      </c>
    </row>
    <row r="3210">
      <c r="A3210" s="1">
        <v>3209.0</v>
      </c>
      <c r="B3210" s="1" t="s">
        <v>4236</v>
      </c>
      <c r="C3210" s="1" t="s">
        <v>40</v>
      </c>
      <c r="D3210" s="1">
        <v>50.0</v>
      </c>
      <c r="E3210" s="1" t="s">
        <v>33</v>
      </c>
      <c r="F3210" s="5">
        <v>44927.0</v>
      </c>
      <c r="G3210" s="1">
        <v>5.0</v>
      </c>
    </row>
    <row r="3211">
      <c r="A3211" s="1">
        <v>3210.0</v>
      </c>
      <c r="B3211" s="1" t="s">
        <v>4237</v>
      </c>
      <c r="C3211" s="1" t="s">
        <v>49</v>
      </c>
      <c r="D3211" s="1">
        <v>80.0</v>
      </c>
      <c r="E3211" s="1" t="s">
        <v>38</v>
      </c>
      <c r="F3211" s="5">
        <v>44927.0</v>
      </c>
      <c r="G3211" s="1">
        <v>10.0</v>
      </c>
    </row>
    <row r="3212">
      <c r="A3212" s="1">
        <v>3211.0</v>
      </c>
      <c r="B3212" s="1" t="s">
        <v>4238</v>
      </c>
      <c r="C3212" s="1" t="s">
        <v>49</v>
      </c>
      <c r="D3212" s="1">
        <v>80.0</v>
      </c>
      <c r="E3212" s="1" t="s">
        <v>38</v>
      </c>
      <c r="F3212" s="5">
        <v>44927.0</v>
      </c>
      <c r="G3212" s="1">
        <v>20.0</v>
      </c>
    </row>
    <row r="3213">
      <c r="A3213" s="1">
        <v>3212.0</v>
      </c>
      <c r="B3213" s="1" t="s">
        <v>4239</v>
      </c>
      <c r="C3213" s="1" t="s">
        <v>32</v>
      </c>
      <c r="D3213" s="1">
        <v>120.0</v>
      </c>
      <c r="E3213" s="1" t="s">
        <v>38</v>
      </c>
      <c r="F3213" s="5">
        <v>44927.0</v>
      </c>
      <c r="G3213" s="1">
        <v>0.0</v>
      </c>
    </row>
    <row r="3214">
      <c r="A3214" s="1">
        <v>3213.0</v>
      </c>
      <c r="B3214" s="1" t="s">
        <v>4240</v>
      </c>
      <c r="C3214" s="1" t="s">
        <v>32</v>
      </c>
      <c r="D3214" s="1">
        <v>120.0</v>
      </c>
      <c r="E3214" s="1" t="s">
        <v>38</v>
      </c>
      <c r="F3214" s="5">
        <v>44927.0</v>
      </c>
      <c r="G3214" s="1">
        <v>5.0</v>
      </c>
    </row>
    <row r="3215">
      <c r="A3215" s="1">
        <v>3214.0</v>
      </c>
      <c r="B3215" s="1" t="s">
        <v>4241</v>
      </c>
      <c r="C3215" s="1" t="s">
        <v>40</v>
      </c>
      <c r="D3215" s="1">
        <v>50.0</v>
      </c>
      <c r="E3215" s="1" t="s">
        <v>38</v>
      </c>
      <c r="F3215" s="5">
        <v>44927.0</v>
      </c>
      <c r="G3215" s="1">
        <v>10.0</v>
      </c>
    </row>
    <row r="3216">
      <c r="A3216" s="1">
        <v>3215.0</v>
      </c>
      <c r="B3216" s="1" t="s">
        <v>4242</v>
      </c>
      <c r="C3216" s="1" t="s">
        <v>40</v>
      </c>
      <c r="D3216" s="1">
        <v>50.0</v>
      </c>
      <c r="E3216" s="1" t="s">
        <v>38</v>
      </c>
      <c r="F3216" s="5">
        <v>44927.0</v>
      </c>
      <c r="G3216" s="1">
        <v>20.0</v>
      </c>
    </row>
    <row r="3217">
      <c r="A3217" s="1">
        <v>3216.0</v>
      </c>
      <c r="B3217" s="1" t="s">
        <v>4243</v>
      </c>
      <c r="C3217" s="1" t="s">
        <v>32</v>
      </c>
      <c r="D3217" s="1">
        <v>120.0</v>
      </c>
      <c r="E3217" s="1" t="s">
        <v>38</v>
      </c>
      <c r="F3217" s="5">
        <v>44927.0</v>
      </c>
      <c r="G3217" s="1">
        <v>0.0</v>
      </c>
    </row>
    <row r="3218">
      <c r="A3218" s="1">
        <v>3217.0</v>
      </c>
      <c r="B3218" s="1" t="s">
        <v>4244</v>
      </c>
      <c r="C3218" s="1" t="s">
        <v>32</v>
      </c>
      <c r="D3218" s="1">
        <v>120.0</v>
      </c>
      <c r="E3218" s="1" t="s">
        <v>38</v>
      </c>
      <c r="F3218" s="5">
        <v>44927.0</v>
      </c>
      <c r="G3218" s="1">
        <v>5.0</v>
      </c>
    </row>
    <row r="3219">
      <c r="A3219" s="1">
        <v>3218.0</v>
      </c>
      <c r="B3219" s="1" t="s">
        <v>4245</v>
      </c>
      <c r="C3219" s="1" t="s">
        <v>32</v>
      </c>
      <c r="D3219" s="1">
        <v>120.0</v>
      </c>
      <c r="E3219" s="1" t="s">
        <v>38</v>
      </c>
      <c r="F3219" s="5">
        <v>44927.0</v>
      </c>
      <c r="G3219" s="1">
        <v>10.0</v>
      </c>
    </row>
    <row r="3220">
      <c r="A3220" s="1">
        <v>3219.0</v>
      </c>
      <c r="B3220" s="1" t="s">
        <v>4248</v>
      </c>
      <c r="C3220" s="1" t="s">
        <v>32</v>
      </c>
      <c r="D3220" s="1">
        <v>120.0</v>
      </c>
      <c r="E3220" s="1" t="s">
        <v>38</v>
      </c>
      <c r="F3220" s="5">
        <v>44927.0</v>
      </c>
      <c r="G3220" s="1">
        <v>20.0</v>
      </c>
    </row>
    <row r="3221">
      <c r="A3221" s="1">
        <v>3220.0</v>
      </c>
      <c r="B3221" s="1" t="s">
        <v>4249</v>
      </c>
      <c r="C3221" s="1" t="s">
        <v>40</v>
      </c>
      <c r="D3221" s="1">
        <v>50.0</v>
      </c>
      <c r="E3221" s="1" t="s">
        <v>38</v>
      </c>
      <c r="F3221" s="5">
        <v>44927.0</v>
      </c>
      <c r="G3221" s="1">
        <v>0.0</v>
      </c>
    </row>
    <row r="3222">
      <c r="A3222" s="1">
        <v>3221.0</v>
      </c>
      <c r="B3222" s="1" t="s">
        <v>4250</v>
      </c>
      <c r="C3222" s="1" t="s">
        <v>32</v>
      </c>
      <c r="D3222" s="1">
        <v>120.0</v>
      </c>
      <c r="E3222" s="1" t="s">
        <v>38</v>
      </c>
      <c r="F3222" s="5">
        <v>44927.0</v>
      </c>
      <c r="G3222" s="1">
        <v>5.0</v>
      </c>
    </row>
    <row r="3223">
      <c r="A3223" s="1">
        <v>3222.0</v>
      </c>
      <c r="B3223" s="1" t="s">
        <v>4251</v>
      </c>
      <c r="C3223" s="1" t="s">
        <v>49</v>
      </c>
      <c r="D3223" s="1">
        <v>80.0</v>
      </c>
      <c r="E3223" s="1" t="s">
        <v>38</v>
      </c>
      <c r="F3223" s="5">
        <v>44927.0</v>
      </c>
      <c r="G3223" s="1">
        <v>10.0</v>
      </c>
    </row>
    <row r="3224">
      <c r="A3224" s="1">
        <v>3223.0</v>
      </c>
      <c r="B3224" s="1" t="s">
        <v>4252</v>
      </c>
      <c r="C3224" s="1" t="s">
        <v>32</v>
      </c>
      <c r="D3224" s="1">
        <v>120.0</v>
      </c>
      <c r="E3224" s="1" t="s">
        <v>38</v>
      </c>
      <c r="F3224" s="5">
        <v>44927.0</v>
      </c>
      <c r="G3224" s="1">
        <v>20.0</v>
      </c>
    </row>
    <row r="3225">
      <c r="A3225" s="1">
        <v>3224.0</v>
      </c>
      <c r="B3225" s="1" t="s">
        <v>4253</v>
      </c>
      <c r="C3225" s="1" t="s">
        <v>40</v>
      </c>
      <c r="D3225" s="1">
        <v>50.0</v>
      </c>
      <c r="E3225" s="1" t="s">
        <v>38</v>
      </c>
      <c r="F3225" s="5">
        <v>44927.0</v>
      </c>
      <c r="G3225" s="1">
        <v>0.0</v>
      </c>
    </row>
    <row r="3226">
      <c r="A3226" s="1">
        <v>3225.0</v>
      </c>
      <c r="B3226" s="1" t="s">
        <v>4254</v>
      </c>
      <c r="C3226" s="1" t="s">
        <v>32</v>
      </c>
      <c r="D3226" s="1">
        <v>120.0</v>
      </c>
      <c r="E3226" s="1" t="s">
        <v>45</v>
      </c>
      <c r="F3226" s="5">
        <v>44927.0</v>
      </c>
      <c r="G3226" s="1">
        <v>5.0</v>
      </c>
    </row>
    <row r="3227">
      <c r="A3227" s="1">
        <v>3226.0</v>
      </c>
      <c r="B3227" s="1" t="s">
        <v>4255</v>
      </c>
      <c r="C3227" s="1" t="s">
        <v>49</v>
      </c>
      <c r="D3227" s="1">
        <v>80.0</v>
      </c>
      <c r="E3227" s="1" t="s">
        <v>38</v>
      </c>
      <c r="F3227" s="5">
        <v>44927.0</v>
      </c>
      <c r="G3227" s="1">
        <v>10.0</v>
      </c>
    </row>
    <row r="3228">
      <c r="A3228" s="1">
        <v>3227.0</v>
      </c>
      <c r="B3228" s="1" t="s">
        <v>4256</v>
      </c>
      <c r="C3228" s="1" t="s">
        <v>40</v>
      </c>
      <c r="D3228" s="1">
        <v>50.0</v>
      </c>
      <c r="E3228" s="1" t="s">
        <v>38</v>
      </c>
      <c r="F3228" s="5">
        <v>44927.0</v>
      </c>
      <c r="G3228" s="1">
        <v>20.0</v>
      </c>
    </row>
    <row r="3229">
      <c r="A3229" s="1">
        <v>3228.0</v>
      </c>
      <c r="B3229" s="1" t="s">
        <v>4257</v>
      </c>
      <c r="C3229" s="1" t="s">
        <v>32</v>
      </c>
      <c r="D3229" s="1">
        <v>120.0</v>
      </c>
      <c r="E3229" s="1" t="s">
        <v>33</v>
      </c>
      <c r="F3229" s="5">
        <v>44927.0</v>
      </c>
      <c r="G3229" s="1">
        <v>0.0</v>
      </c>
    </row>
    <row r="3230">
      <c r="A3230" s="1">
        <v>3229.0</v>
      </c>
      <c r="B3230" s="1" t="s">
        <v>4258</v>
      </c>
      <c r="C3230" s="1" t="s">
        <v>32</v>
      </c>
      <c r="D3230" s="1">
        <v>120.0</v>
      </c>
      <c r="E3230" s="1" t="s">
        <v>38</v>
      </c>
      <c r="F3230" s="5">
        <v>44927.0</v>
      </c>
      <c r="G3230" s="1">
        <v>5.0</v>
      </c>
    </row>
    <row r="3231">
      <c r="A3231" s="1">
        <v>3230.0</v>
      </c>
      <c r="B3231" s="1" t="s">
        <v>4259</v>
      </c>
      <c r="C3231" s="1" t="s">
        <v>32</v>
      </c>
      <c r="D3231" s="1">
        <v>120.0</v>
      </c>
      <c r="E3231" s="1" t="s">
        <v>38</v>
      </c>
      <c r="F3231" s="5">
        <v>44927.0</v>
      </c>
      <c r="G3231" s="1">
        <v>10.0</v>
      </c>
    </row>
    <row r="3232">
      <c r="A3232" s="1">
        <v>3231.0</v>
      </c>
      <c r="B3232" s="1" t="s">
        <v>4262</v>
      </c>
      <c r="C3232" s="1" t="s">
        <v>32</v>
      </c>
      <c r="D3232" s="1">
        <v>120.0</v>
      </c>
      <c r="E3232" s="1" t="s">
        <v>38</v>
      </c>
      <c r="F3232" s="5">
        <v>44927.0</v>
      </c>
      <c r="G3232" s="1">
        <v>20.0</v>
      </c>
    </row>
    <row r="3233">
      <c r="A3233" s="1">
        <v>3232.0</v>
      </c>
      <c r="B3233" s="1" t="s">
        <v>4263</v>
      </c>
      <c r="C3233" s="1" t="s">
        <v>49</v>
      </c>
      <c r="D3233" s="1">
        <v>80.0</v>
      </c>
      <c r="E3233" s="1" t="s">
        <v>38</v>
      </c>
      <c r="F3233" s="5">
        <v>44927.0</v>
      </c>
      <c r="G3233" s="1">
        <v>0.0</v>
      </c>
    </row>
    <row r="3234">
      <c r="A3234" s="1">
        <v>3233.0</v>
      </c>
      <c r="B3234" s="1" t="s">
        <v>4264</v>
      </c>
      <c r="C3234" s="1" t="s">
        <v>49</v>
      </c>
      <c r="D3234" s="1">
        <v>80.0</v>
      </c>
      <c r="E3234" s="1" t="s">
        <v>38</v>
      </c>
      <c r="F3234" s="5">
        <v>44927.0</v>
      </c>
      <c r="G3234" s="1">
        <v>5.0</v>
      </c>
    </row>
    <row r="3235">
      <c r="A3235" s="1">
        <v>3234.0</v>
      </c>
      <c r="B3235" s="1" t="s">
        <v>4265</v>
      </c>
      <c r="C3235" s="1" t="s">
        <v>37</v>
      </c>
      <c r="D3235" s="1">
        <v>250.0</v>
      </c>
      <c r="E3235" s="1" t="s">
        <v>38</v>
      </c>
      <c r="F3235" s="5">
        <v>44927.0</v>
      </c>
      <c r="G3235" s="1">
        <v>10.0</v>
      </c>
    </row>
    <row r="3236">
      <c r="A3236" s="1">
        <v>3235.0</v>
      </c>
      <c r="B3236" s="1" t="s">
        <v>4266</v>
      </c>
      <c r="C3236" s="1" t="s">
        <v>32</v>
      </c>
      <c r="D3236" s="1">
        <v>120.0</v>
      </c>
      <c r="E3236" s="1" t="s">
        <v>38</v>
      </c>
      <c r="F3236" s="5">
        <v>44927.0</v>
      </c>
      <c r="G3236" s="1">
        <v>20.0</v>
      </c>
    </row>
    <row r="3237">
      <c r="A3237" s="1">
        <v>3236.0</v>
      </c>
      <c r="B3237" s="1" t="s">
        <v>4267</v>
      </c>
      <c r="C3237" s="1" t="s">
        <v>32</v>
      </c>
      <c r="D3237" s="1">
        <v>120.0</v>
      </c>
      <c r="E3237" s="1" t="s">
        <v>38</v>
      </c>
      <c r="F3237" s="5">
        <v>44927.0</v>
      </c>
      <c r="G3237" s="1">
        <v>0.0</v>
      </c>
    </row>
    <row r="3238">
      <c r="A3238" s="1">
        <v>3237.0</v>
      </c>
      <c r="B3238" s="1" t="s">
        <v>4268</v>
      </c>
      <c r="C3238" s="1" t="s">
        <v>32</v>
      </c>
      <c r="D3238" s="1">
        <v>120.0</v>
      </c>
      <c r="E3238" s="1" t="s">
        <v>38</v>
      </c>
      <c r="F3238" s="5">
        <v>44927.0</v>
      </c>
      <c r="G3238" s="1">
        <v>5.0</v>
      </c>
    </row>
    <row r="3239">
      <c r="A3239" s="1">
        <v>3238.0</v>
      </c>
      <c r="B3239" s="1" t="s">
        <v>4269</v>
      </c>
      <c r="C3239" s="1" t="s">
        <v>40</v>
      </c>
      <c r="D3239" s="1">
        <v>50.0</v>
      </c>
      <c r="E3239" s="1" t="s">
        <v>38</v>
      </c>
      <c r="F3239" s="5">
        <v>44927.0</v>
      </c>
      <c r="G3239" s="1">
        <v>10.0</v>
      </c>
    </row>
    <row r="3240">
      <c r="A3240" s="1">
        <v>3239.0</v>
      </c>
      <c r="B3240" s="1" t="s">
        <v>4270</v>
      </c>
      <c r="C3240" s="1" t="s">
        <v>32</v>
      </c>
      <c r="D3240" s="1">
        <v>120.0</v>
      </c>
      <c r="E3240" s="1" t="s">
        <v>45</v>
      </c>
      <c r="F3240" s="5">
        <v>44927.0</v>
      </c>
      <c r="G3240" s="1">
        <v>20.0</v>
      </c>
    </row>
    <row r="3241">
      <c r="A3241" s="1">
        <v>3240.0</v>
      </c>
      <c r="B3241" s="1" t="s">
        <v>4271</v>
      </c>
      <c r="C3241" s="1" t="s">
        <v>32</v>
      </c>
      <c r="D3241" s="1">
        <v>120.0</v>
      </c>
      <c r="E3241" s="1" t="s">
        <v>38</v>
      </c>
      <c r="F3241" s="5">
        <v>44927.0</v>
      </c>
      <c r="G3241" s="1">
        <v>0.0</v>
      </c>
    </row>
    <row r="3242">
      <c r="A3242" s="1">
        <v>3241.0</v>
      </c>
      <c r="B3242" s="1" t="s">
        <v>4272</v>
      </c>
      <c r="C3242" s="1" t="s">
        <v>32</v>
      </c>
      <c r="D3242" s="1">
        <v>120.0</v>
      </c>
      <c r="E3242" s="1" t="s">
        <v>38</v>
      </c>
      <c r="F3242" s="5">
        <v>44927.0</v>
      </c>
      <c r="G3242" s="1">
        <v>5.0</v>
      </c>
    </row>
    <row r="3243">
      <c r="A3243" s="1">
        <v>3242.0</v>
      </c>
      <c r="B3243" s="1" t="s">
        <v>4273</v>
      </c>
      <c r="C3243" s="1" t="s">
        <v>49</v>
      </c>
      <c r="D3243" s="1">
        <v>80.0</v>
      </c>
      <c r="E3243" s="1" t="s">
        <v>38</v>
      </c>
      <c r="F3243" s="5">
        <v>44927.0</v>
      </c>
      <c r="G3243" s="1">
        <v>10.0</v>
      </c>
    </row>
    <row r="3244">
      <c r="A3244" s="1">
        <v>3243.0</v>
      </c>
      <c r="B3244" s="1" t="s">
        <v>4276</v>
      </c>
      <c r="C3244" s="1" t="s">
        <v>32</v>
      </c>
      <c r="D3244" s="1">
        <v>120.0</v>
      </c>
      <c r="E3244" s="1" t="s">
        <v>38</v>
      </c>
      <c r="F3244" s="5">
        <v>44927.0</v>
      </c>
      <c r="G3244" s="1">
        <v>20.0</v>
      </c>
    </row>
    <row r="3245">
      <c r="A3245" s="1">
        <v>3244.0</v>
      </c>
      <c r="B3245" s="1" t="s">
        <v>4277</v>
      </c>
      <c r="C3245" s="1" t="s">
        <v>32</v>
      </c>
      <c r="D3245" s="1">
        <v>120.0</v>
      </c>
      <c r="E3245" s="1" t="s">
        <v>33</v>
      </c>
      <c r="F3245" s="5">
        <v>44927.0</v>
      </c>
      <c r="G3245" s="1">
        <v>0.0</v>
      </c>
    </row>
    <row r="3246">
      <c r="A3246" s="1">
        <v>3245.0</v>
      </c>
      <c r="B3246" s="1" t="s">
        <v>4278</v>
      </c>
      <c r="C3246" s="1" t="s">
        <v>32</v>
      </c>
      <c r="D3246" s="1">
        <v>120.0</v>
      </c>
      <c r="E3246" s="1" t="s">
        <v>45</v>
      </c>
      <c r="F3246" s="5">
        <v>44927.0</v>
      </c>
      <c r="G3246" s="1">
        <v>5.0</v>
      </c>
    </row>
    <row r="3247">
      <c r="A3247" s="1">
        <v>3246.0</v>
      </c>
      <c r="B3247" s="1" t="s">
        <v>4279</v>
      </c>
      <c r="C3247" s="1" t="s">
        <v>32</v>
      </c>
      <c r="D3247" s="1">
        <v>120.0</v>
      </c>
      <c r="E3247" s="1" t="s">
        <v>38</v>
      </c>
      <c r="F3247" s="5">
        <v>44927.0</v>
      </c>
      <c r="G3247" s="1">
        <v>10.0</v>
      </c>
    </row>
    <row r="3248">
      <c r="A3248" s="1">
        <v>3247.0</v>
      </c>
      <c r="B3248" s="1" t="s">
        <v>4280</v>
      </c>
      <c r="C3248" s="1" t="s">
        <v>37</v>
      </c>
      <c r="D3248" s="1">
        <v>250.0</v>
      </c>
      <c r="E3248" s="1" t="s">
        <v>38</v>
      </c>
      <c r="F3248" s="5">
        <v>44927.0</v>
      </c>
      <c r="G3248" s="1">
        <v>20.0</v>
      </c>
    </row>
    <row r="3249">
      <c r="A3249" s="1">
        <v>3248.0</v>
      </c>
      <c r="B3249" s="1" t="s">
        <v>4281</v>
      </c>
      <c r="C3249" s="1" t="s">
        <v>32</v>
      </c>
      <c r="D3249" s="1">
        <v>120.0</v>
      </c>
      <c r="E3249" s="1" t="s">
        <v>38</v>
      </c>
      <c r="F3249" s="5">
        <v>44927.0</v>
      </c>
      <c r="G3249" s="1">
        <v>0.0</v>
      </c>
    </row>
    <row r="3250">
      <c r="A3250" s="1">
        <v>3249.0</v>
      </c>
      <c r="B3250" s="1" t="s">
        <v>4282</v>
      </c>
      <c r="C3250" s="1" t="s">
        <v>40</v>
      </c>
      <c r="D3250" s="1">
        <v>50.0</v>
      </c>
      <c r="E3250" s="1" t="s">
        <v>38</v>
      </c>
      <c r="F3250" s="5">
        <v>44927.0</v>
      </c>
      <c r="G3250" s="1">
        <v>5.0</v>
      </c>
    </row>
    <row r="3251">
      <c r="A3251" s="1">
        <v>3250.0</v>
      </c>
      <c r="B3251" s="1" t="s">
        <v>4283</v>
      </c>
      <c r="C3251" s="1" t="s">
        <v>32</v>
      </c>
      <c r="D3251" s="1">
        <v>120.0</v>
      </c>
      <c r="E3251" s="1" t="s">
        <v>38</v>
      </c>
      <c r="F3251" s="5">
        <v>44927.0</v>
      </c>
      <c r="G3251" s="1">
        <v>10.0</v>
      </c>
    </row>
    <row r="3252">
      <c r="A3252" s="1">
        <v>3251.0</v>
      </c>
      <c r="B3252" s="1" t="s">
        <v>4284</v>
      </c>
      <c r="C3252" s="1" t="s">
        <v>32</v>
      </c>
      <c r="D3252" s="1">
        <v>120.0</v>
      </c>
      <c r="E3252" s="1" t="s">
        <v>38</v>
      </c>
      <c r="F3252" s="5">
        <v>44927.0</v>
      </c>
      <c r="G3252" s="1">
        <v>20.0</v>
      </c>
    </row>
    <row r="3253">
      <c r="A3253" s="1">
        <v>3252.0</v>
      </c>
      <c r="B3253" s="1" t="s">
        <v>4285</v>
      </c>
      <c r="C3253" s="1" t="s">
        <v>32</v>
      </c>
      <c r="D3253" s="1">
        <v>120.0</v>
      </c>
      <c r="E3253" s="1" t="s">
        <v>33</v>
      </c>
      <c r="F3253" s="5">
        <v>44927.0</v>
      </c>
      <c r="G3253" s="1">
        <v>0.0</v>
      </c>
    </row>
    <row r="3254">
      <c r="A3254" s="1">
        <v>3253.0</v>
      </c>
      <c r="B3254" s="1" t="s">
        <v>4286</v>
      </c>
      <c r="C3254" s="1" t="s">
        <v>49</v>
      </c>
      <c r="D3254" s="1">
        <v>80.0</v>
      </c>
      <c r="E3254" s="1" t="s">
        <v>38</v>
      </c>
      <c r="F3254" s="5">
        <v>44927.0</v>
      </c>
      <c r="G3254" s="1">
        <v>5.0</v>
      </c>
    </row>
    <row r="3255">
      <c r="A3255" s="1">
        <v>3254.0</v>
      </c>
      <c r="B3255" s="1" t="s">
        <v>4289</v>
      </c>
      <c r="C3255" s="1" t="s">
        <v>32</v>
      </c>
      <c r="D3255" s="1">
        <v>120.0</v>
      </c>
      <c r="E3255" s="1" t="s">
        <v>38</v>
      </c>
      <c r="F3255" s="5">
        <v>44927.0</v>
      </c>
      <c r="G3255" s="1">
        <v>10.0</v>
      </c>
    </row>
    <row r="3256">
      <c r="A3256" s="1">
        <v>3255.0</v>
      </c>
      <c r="B3256" s="1" t="s">
        <v>4290</v>
      </c>
      <c r="C3256" s="1" t="s">
        <v>32</v>
      </c>
      <c r="D3256" s="1">
        <v>120.0</v>
      </c>
      <c r="E3256" s="1" t="s">
        <v>38</v>
      </c>
      <c r="F3256" s="5">
        <v>44927.0</v>
      </c>
      <c r="G3256" s="1">
        <v>20.0</v>
      </c>
    </row>
    <row r="3257">
      <c r="A3257" s="1">
        <v>3256.0</v>
      </c>
      <c r="B3257" s="1" t="s">
        <v>4291</v>
      </c>
      <c r="C3257" s="1" t="s">
        <v>40</v>
      </c>
      <c r="D3257" s="1">
        <v>50.0</v>
      </c>
      <c r="E3257" s="1" t="s">
        <v>38</v>
      </c>
      <c r="F3257" s="5">
        <v>44927.0</v>
      </c>
      <c r="G3257" s="1">
        <v>0.0</v>
      </c>
    </row>
    <row r="3258">
      <c r="A3258" s="1">
        <v>3257.0</v>
      </c>
      <c r="B3258" s="1" t="s">
        <v>4292</v>
      </c>
      <c r="C3258" s="1" t="s">
        <v>32</v>
      </c>
      <c r="D3258" s="1">
        <v>120.0</v>
      </c>
      <c r="E3258" s="1" t="s">
        <v>38</v>
      </c>
      <c r="F3258" s="5">
        <v>44927.0</v>
      </c>
      <c r="G3258" s="1">
        <v>5.0</v>
      </c>
    </row>
    <row r="3259">
      <c r="A3259" s="1">
        <v>3258.0</v>
      </c>
      <c r="B3259" s="1" t="s">
        <v>4293</v>
      </c>
      <c r="C3259" s="1" t="s">
        <v>40</v>
      </c>
      <c r="D3259" s="1">
        <v>50.0</v>
      </c>
      <c r="E3259" s="1" t="s">
        <v>33</v>
      </c>
      <c r="F3259" s="5">
        <v>44927.0</v>
      </c>
      <c r="G3259" s="1">
        <v>10.0</v>
      </c>
    </row>
    <row r="3260">
      <c r="A3260" s="1">
        <v>3259.0</v>
      </c>
      <c r="B3260" s="1" t="s">
        <v>4294</v>
      </c>
      <c r="C3260" s="1" t="s">
        <v>32</v>
      </c>
      <c r="D3260" s="1">
        <v>120.0</v>
      </c>
      <c r="E3260" s="1" t="s">
        <v>38</v>
      </c>
      <c r="F3260" s="5">
        <v>44927.0</v>
      </c>
      <c r="G3260" s="1">
        <v>20.0</v>
      </c>
    </row>
    <row r="3261">
      <c r="A3261" s="1">
        <v>3260.0</v>
      </c>
      <c r="B3261" s="1" t="s">
        <v>4295</v>
      </c>
      <c r="C3261" s="1" t="s">
        <v>32</v>
      </c>
      <c r="D3261" s="1">
        <v>120.0</v>
      </c>
      <c r="E3261" s="1" t="s">
        <v>38</v>
      </c>
      <c r="F3261" s="5">
        <v>44927.0</v>
      </c>
      <c r="G3261" s="1">
        <v>0.0</v>
      </c>
    </row>
    <row r="3262">
      <c r="A3262" s="1">
        <v>3261.0</v>
      </c>
      <c r="B3262" s="1" t="s">
        <v>4296</v>
      </c>
      <c r="C3262" s="1" t="s">
        <v>32</v>
      </c>
      <c r="D3262" s="1">
        <v>120.0</v>
      </c>
      <c r="E3262" s="1" t="s">
        <v>38</v>
      </c>
      <c r="F3262" s="5">
        <v>44927.0</v>
      </c>
      <c r="G3262" s="1">
        <v>5.0</v>
      </c>
    </row>
    <row r="3263">
      <c r="A3263" s="1">
        <v>3262.0</v>
      </c>
      <c r="B3263" s="1" t="s">
        <v>4297</v>
      </c>
      <c r="C3263" s="1" t="s">
        <v>49</v>
      </c>
      <c r="D3263" s="1">
        <v>80.0</v>
      </c>
      <c r="E3263" s="1" t="s">
        <v>38</v>
      </c>
      <c r="F3263" s="5">
        <v>44927.0</v>
      </c>
      <c r="G3263" s="1">
        <v>10.0</v>
      </c>
    </row>
    <row r="3264">
      <c r="A3264" s="1">
        <v>3263.0</v>
      </c>
      <c r="B3264" s="1" t="s">
        <v>4298</v>
      </c>
      <c r="C3264" s="1" t="s">
        <v>37</v>
      </c>
      <c r="D3264" s="1">
        <v>250.0</v>
      </c>
      <c r="E3264" s="1" t="s">
        <v>33</v>
      </c>
      <c r="F3264" s="5">
        <v>44927.0</v>
      </c>
      <c r="G3264" s="1">
        <v>20.0</v>
      </c>
    </row>
    <row r="3265">
      <c r="A3265" s="1">
        <v>3264.0</v>
      </c>
      <c r="B3265" s="1" t="s">
        <v>4299</v>
      </c>
      <c r="C3265" s="1" t="s">
        <v>32</v>
      </c>
      <c r="D3265" s="1">
        <v>120.0</v>
      </c>
      <c r="E3265" s="1" t="s">
        <v>38</v>
      </c>
      <c r="F3265" s="5">
        <v>44927.0</v>
      </c>
      <c r="G3265" s="1">
        <v>0.0</v>
      </c>
    </row>
    <row r="3266">
      <c r="A3266" s="1">
        <v>3265.0</v>
      </c>
      <c r="B3266" s="1" t="s">
        <v>4300</v>
      </c>
      <c r="C3266" s="1" t="s">
        <v>37</v>
      </c>
      <c r="D3266" s="1">
        <v>250.0</v>
      </c>
      <c r="E3266" s="1" t="s">
        <v>38</v>
      </c>
      <c r="F3266" s="5">
        <v>44927.0</v>
      </c>
      <c r="G3266" s="1">
        <v>5.0</v>
      </c>
    </row>
    <row r="3267">
      <c r="A3267" s="1">
        <v>3266.0</v>
      </c>
      <c r="B3267" s="1" t="s">
        <v>4303</v>
      </c>
      <c r="C3267" s="1" t="s">
        <v>40</v>
      </c>
      <c r="D3267" s="1">
        <v>50.0</v>
      </c>
      <c r="E3267" s="1" t="s">
        <v>38</v>
      </c>
      <c r="F3267" s="5">
        <v>44927.0</v>
      </c>
      <c r="G3267" s="1">
        <v>10.0</v>
      </c>
    </row>
    <row r="3268">
      <c r="A3268" s="1">
        <v>3267.0</v>
      </c>
      <c r="B3268" s="1" t="s">
        <v>4304</v>
      </c>
      <c r="C3268" s="1" t="s">
        <v>49</v>
      </c>
      <c r="D3268" s="1">
        <v>80.0</v>
      </c>
      <c r="E3268" s="1" t="s">
        <v>45</v>
      </c>
      <c r="F3268" s="5">
        <v>44927.0</v>
      </c>
      <c r="G3268" s="1">
        <v>20.0</v>
      </c>
    </row>
    <row r="3269">
      <c r="A3269" s="1">
        <v>3268.0</v>
      </c>
      <c r="B3269" s="1" t="s">
        <v>4305</v>
      </c>
      <c r="C3269" s="1" t="s">
        <v>32</v>
      </c>
      <c r="D3269" s="1">
        <v>120.0</v>
      </c>
      <c r="E3269" s="1" t="s">
        <v>38</v>
      </c>
      <c r="F3269" s="5">
        <v>44927.0</v>
      </c>
      <c r="G3269" s="1">
        <v>0.0</v>
      </c>
    </row>
    <row r="3270">
      <c r="A3270" s="1">
        <v>3269.0</v>
      </c>
      <c r="B3270" s="1" t="s">
        <v>4306</v>
      </c>
      <c r="C3270" s="1" t="s">
        <v>32</v>
      </c>
      <c r="D3270" s="1">
        <v>120.0</v>
      </c>
      <c r="E3270" s="1" t="s">
        <v>38</v>
      </c>
      <c r="F3270" s="5">
        <v>44927.0</v>
      </c>
      <c r="G3270" s="1">
        <v>5.0</v>
      </c>
    </row>
    <row r="3271">
      <c r="A3271" s="1">
        <v>3270.0</v>
      </c>
      <c r="B3271" s="1" t="s">
        <v>4307</v>
      </c>
      <c r="C3271" s="1" t="s">
        <v>49</v>
      </c>
      <c r="D3271" s="1">
        <v>80.0</v>
      </c>
      <c r="E3271" s="1" t="s">
        <v>38</v>
      </c>
      <c r="F3271" s="5">
        <v>44927.0</v>
      </c>
      <c r="G3271" s="1">
        <v>10.0</v>
      </c>
    </row>
    <row r="3272">
      <c r="A3272" s="1">
        <v>3271.0</v>
      </c>
      <c r="B3272" s="1" t="s">
        <v>4308</v>
      </c>
      <c r="C3272" s="1" t="s">
        <v>49</v>
      </c>
      <c r="D3272" s="1">
        <v>80.0</v>
      </c>
      <c r="E3272" s="1" t="s">
        <v>38</v>
      </c>
      <c r="F3272" s="5">
        <v>44927.0</v>
      </c>
      <c r="G3272" s="1">
        <v>20.0</v>
      </c>
    </row>
    <row r="3273">
      <c r="A3273" s="1">
        <v>3272.0</v>
      </c>
      <c r="B3273" s="1" t="s">
        <v>4309</v>
      </c>
      <c r="C3273" s="1" t="s">
        <v>32</v>
      </c>
      <c r="D3273" s="1">
        <v>120.0</v>
      </c>
      <c r="E3273" s="1" t="s">
        <v>38</v>
      </c>
      <c r="F3273" s="5">
        <v>44927.0</v>
      </c>
      <c r="G3273" s="1">
        <v>0.0</v>
      </c>
    </row>
    <row r="3274">
      <c r="A3274" s="1">
        <v>3273.0</v>
      </c>
      <c r="B3274" s="1" t="s">
        <v>4310</v>
      </c>
      <c r="C3274" s="1" t="s">
        <v>32</v>
      </c>
      <c r="D3274" s="1">
        <v>120.0</v>
      </c>
      <c r="E3274" s="1" t="s">
        <v>38</v>
      </c>
      <c r="F3274" s="5">
        <v>44927.0</v>
      </c>
      <c r="G3274" s="1">
        <v>5.0</v>
      </c>
    </row>
    <row r="3275">
      <c r="A3275" s="1">
        <v>3274.0</v>
      </c>
      <c r="B3275" s="1" t="s">
        <v>4311</v>
      </c>
      <c r="C3275" s="1" t="s">
        <v>32</v>
      </c>
      <c r="D3275" s="1">
        <v>120.0</v>
      </c>
      <c r="E3275" s="1" t="s">
        <v>38</v>
      </c>
      <c r="F3275" s="5">
        <v>44927.0</v>
      </c>
      <c r="G3275" s="1">
        <v>10.0</v>
      </c>
    </row>
    <row r="3276">
      <c r="A3276" s="1">
        <v>3275.0</v>
      </c>
      <c r="B3276" s="1" t="s">
        <v>4314</v>
      </c>
      <c r="C3276" s="1" t="s">
        <v>32</v>
      </c>
      <c r="D3276" s="1">
        <v>120.0</v>
      </c>
      <c r="E3276" s="1" t="s">
        <v>38</v>
      </c>
      <c r="F3276" s="5">
        <v>44927.0</v>
      </c>
      <c r="G3276" s="1">
        <v>20.0</v>
      </c>
    </row>
    <row r="3277">
      <c r="A3277" s="1">
        <v>3276.0</v>
      </c>
      <c r="B3277" s="1" t="s">
        <v>4315</v>
      </c>
      <c r="C3277" s="1" t="s">
        <v>40</v>
      </c>
      <c r="D3277" s="1">
        <v>50.0</v>
      </c>
      <c r="E3277" s="1" t="s">
        <v>38</v>
      </c>
      <c r="F3277" s="5">
        <v>44927.0</v>
      </c>
      <c r="G3277" s="1">
        <v>0.0</v>
      </c>
    </row>
    <row r="3278">
      <c r="A3278" s="1">
        <v>3277.0</v>
      </c>
      <c r="B3278" s="1" t="s">
        <v>4316</v>
      </c>
      <c r="C3278" s="1" t="s">
        <v>32</v>
      </c>
      <c r="D3278" s="1">
        <v>120.0</v>
      </c>
      <c r="E3278" s="1" t="s">
        <v>45</v>
      </c>
      <c r="F3278" s="5">
        <v>44927.0</v>
      </c>
      <c r="G3278" s="1">
        <v>5.0</v>
      </c>
    </row>
    <row r="3279">
      <c r="A3279" s="1">
        <v>3278.0</v>
      </c>
      <c r="B3279" s="1" t="s">
        <v>4317</v>
      </c>
      <c r="C3279" s="1" t="s">
        <v>32</v>
      </c>
      <c r="D3279" s="1">
        <v>120.0</v>
      </c>
      <c r="E3279" s="1" t="s">
        <v>45</v>
      </c>
      <c r="F3279" s="5">
        <v>44927.0</v>
      </c>
      <c r="G3279" s="1">
        <v>10.0</v>
      </c>
    </row>
    <row r="3280">
      <c r="A3280" s="1">
        <v>3279.0</v>
      </c>
      <c r="B3280" s="1" t="s">
        <v>4318</v>
      </c>
      <c r="C3280" s="1" t="s">
        <v>32</v>
      </c>
      <c r="D3280" s="1">
        <v>120.0</v>
      </c>
      <c r="E3280" s="1" t="s">
        <v>38</v>
      </c>
      <c r="F3280" s="5">
        <v>44927.0</v>
      </c>
      <c r="G3280" s="1">
        <v>20.0</v>
      </c>
    </row>
    <row r="3281">
      <c r="A3281" s="1">
        <v>3280.0</v>
      </c>
      <c r="B3281" s="1" t="s">
        <v>4319</v>
      </c>
      <c r="C3281" s="1" t="s">
        <v>32</v>
      </c>
      <c r="D3281" s="1">
        <v>120.0</v>
      </c>
      <c r="E3281" s="1" t="s">
        <v>38</v>
      </c>
      <c r="F3281" s="5">
        <v>44927.0</v>
      </c>
      <c r="G3281" s="1">
        <v>0.0</v>
      </c>
    </row>
    <row r="3282">
      <c r="A3282" s="1">
        <v>3281.0</v>
      </c>
      <c r="B3282" s="1" t="s">
        <v>4320</v>
      </c>
      <c r="C3282" s="1" t="s">
        <v>32</v>
      </c>
      <c r="D3282" s="1">
        <v>120.0</v>
      </c>
      <c r="E3282" s="1" t="s">
        <v>38</v>
      </c>
      <c r="F3282" s="5">
        <v>44927.0</v>
      </c>
      <c r="G3282" s="1">
        <v>5.0</v>
      </c>
    </row>
    <row r="3283">
      <c r="A3283" s="1">
        <v>3282.0</v>
      </c>
      <c r="B3283" s="1" t="s">
        <v>4321</v>
      </c>
      <c r="C3283" s="1" t="s">
        <v>32</v>
      </c>
      <c r="D3283" s="1">
        <v>120.0</v>
      </c>
      <c r="E3283" s="1" t="s">
        <v>38</v>
      </c>
      <c r="F3283" s="5">
        <v>44927.0</v>
      </c>
      <c r="G3283" s="1">
        <v>10.0</v>
      </c>
    </row>
    <row r="3284">
      <c r="A3284" s="1">
        <v>3283.0</v>
      </c>
      <c r="B3284" s="1" t="s">
        <v>4322</v>
      </c>
      <c r="C3284" s="1" t="s">
        <v>32</v>
      </c>
      <c r="D3284" s="1">
        <v>120.0</v>
      </c>
      <c r="E3284" s="1" t="s">
        <v>38</v>
      </c>
      <c r="F3284" s="5">
        <v>44927.0</v>
      </c>
      <c r="G3284" s="1">
        <v>20.0</v>
      </c>
    </row>
    <row r="3285">
      <c r="A3285" s="1">
        <v>3284.0</v>
      </c>
      <c r="B3285" s="1" t="s">
        <v>4325</v>
      </c>
      <c r="C3285" s="1" t="s">
        <v>32</v>
      </c>
      <c r="D3285" s="1">
        <v>120.0</v>
      </c>
      <c r="E3285" s="1" t="s">
        <v>38</v>
      </c>
      <c r="F3285" s="5">
        <v>44927.0</v>
      </c>
      <c r="G3285" s="1">
        <v>0.0</v>
      </c>
    </row>
    <row r="3286">
      <c r="A3286" s="1">
        <v>3285.0</v>
      </c>
      <c r="B3286" s="1" t="s">
        <v>4326</v>
      </c>
      <c r="C3286" s="1" t="s">
        <v>32</v>
      </c>
      <c r="D3286" s="1">
        <v>120.0</v>
      </c>
      <c r="E3286" s="1" t="s">
        <v>45</v>
      </c>
      <c r="F3286" s="5">
        <v>44927.0</v>
      </c>
      <c r="G3286" s="1">
        <v>5.0</v>
      </c>
    </row>
    <row r="3287">
      <c r="A3287" s="1">
        <v>3286.0</v>
      </c>
      <c r="B3287" s="1" t="s">
        <v>4327</v>
      </c>
      <c r="C3287" s="1" t="s">
        <v>32</v>
      </c>
      <c r="D3287" s="1">
        <v>120.0</v>
      </c>
      <c r="E3287" s="1" t="s">
        <v>38</v>
      </c>
      <c r="F3287" s="5">
        <v>44927.0</v>
      </c>
      <c r="G3287" s="1">
        <v>10.0</v>
      </c>
    </row>
    <row r="3288">
      <c r="A3288" s="1">
        <v>3287.0</v>
      </c>
      <c r="B3288" s="1" t="s">
        <v>4328</v>
      </c>
      <c r="C3288" s="1" t="s">
        <v>32</v>
      </c>
      <c r="D3288" s="1">
        <v>120.0</v>
      </c>
      <c r="E3288" s="1" t="s">
        <v>38</v>
      </c>
      <c r="F3288" s="5">
        <v>44927.0</v>
      </c>
      <c r="G3288" s="1">
        <v>20.0</v>
      </c>
    </row>
    <row r="3289">
      <c r="A3289" s="1">
        <v>3288.0</v>
      </c>
      <c r="B3289" s="1" t="s">
        <v>4329</v>
      </c>
      <c r="C3289" s="1" t="s">
        <v>40</v>
      </c>
      <c r="D3289" s="1">
        <v>50.0</v>
      </c>
      <c r="E3289" s="1" t="s">
        <v>38</v>
      </c>
      <c r="F3289" s="5">
        <v>44927.0</v>
      </c>
      <c r="G3289" s="1">
        <v>0.0</v>
      </c>
    </row>
    <row r="3290">
      <c r="A3290" s="1">
        <v>3289.0</v>
      </c>
      <c r="B3290" s="1" t="s">
        <v>4330</v>
      </c>
      <c r="C3290" s="1" t="s">
        <v>37</v>
      </c>
      <c r="D3290" s="1">
        <v>250.0</v>
      </c>
      <c r="E3290" s="1" t="s">
        <v>38</v>
      </c>
      <c r="F3290" s="5">
        <v>44927.0</v>
      </c>
      <c r="G3290" s="1">
        <v>5.0</v>
      </c>
    </row>
    <row r="3291">
      <c r="A3291" s="1">
        <v>3290.0</v>
      </c>
      <c r="B3291" s="1" t="s">
        <v>4331</v>
      </c>
      <c r="C3291" s="1" t="s">
        <v>37</v>
      </c>
      <c r="D3291" s="1">
        <v>250.0</v>
      </c>
      <c r="E3291" s="1" t="s">
        <v>33</v>
      </c>
      <c r="F3291" s="5">
        <v>44927.0</v>
      </c>
      <c r="G3291" s="1">
        <v>10.0</v>
      </c>
    </row>
    <row r="3292">
      <c r="A3292" s="1">
        <v>3291.0</v>
      </c>
      <c r="B3292" s="1" t="s">
        <v>4332</v>
      </c>
      <c r="C3292" s="1" t="s">
        <v>37</v>
      </c>
      <c r="D3292" s="1">
        <v>250.0</v>
      </c>
      <c r="E3292" s="1" t="s">
        <v>38</v>
      </c>
      <c r="F3292" s="5">
        <v>44927.0</v>
      </c>
      <c r="G3292" s="1">
        <v>20.0</v>
      </c>
    </row>
    <row r="3293">
      <c r="A3293" s="1">
        <v>3292.0</v>
      </c>
      <c r="B3293" s="1" t="s">
        <v>4333</v>
      </c>
      <c r="C3293" s="1" t="s">
        <v>32</v>
      </c>
      <c r="D3293" s="1">
        <v>120.0</v>
      </c>
      <c r="E3293" s="1" t="s">
        <v>38</v>
      </c>
      <c r="F3293" s="5">
        <v>44927.0</v>
      </c>
      <c r="G3293" s="1">
        <v>0.0</v>
      </c>
    </row>
    <row r="3294">
      <c r="A3294" s="1">
        <v>3293.0</v>
      </c>
      <c r="B3294" s="1" t="s">
        <v>4334</v>
      </c>
      <c r="C3294" s="1" t="s">
        <v>32</v>
      </c>
      <c r="D3294" s="1">
        <v>120.0</v>
      </c>
      <c r="E3294" s="1" t="s">
        <v>38</v>
      </c>
      <c r="F3294" s="5">
        <v>44927.0</v>
      </c>
      <c r="G3294" s="1">
        <v>5.0</v>
      </c>
    </row>
    <row r="3295">
      <c r="A3295" s="1">
        <v>3294.0</v>
      </c>
      <c r="B3295" s="1" t="s">
        <v>4337</v>
      </c>
      <c r="C3295" s="1" t="s">
        <v>32</v>
      </c>
      <c r="D3295" s="1">
        <v>120.0</v>
      </c>
      <c r="E3295" s="1" t="s">
        <v>38</v>
      </c>
      <c r="F3295" s="5">
        <v>44927.0</v>
      </c>
      <c r="G3295" s="1">
        <v>10.0</v>
      </c>
    </row>
    <row r="3296">
      <c r="A3296" s="1">
        <v>3295.0</v>
      </c>
      <c r="B3296" s="1" t="s">
        <v>4338</v>
      </c>
      <c r="C3296" s="1" t="s">
        <v>37</v>
      </c>
      <c r="D3296" s="1">
        <v>250.0</v>
      </c>
      <c r="E3296" s="1" t="s">
        <v>38</v>
      </c>
      <c r="F3296" s="5">
        <v>44927.0</v>
      </c>
      <c r="G3296" s="1">
        <v>20.0</v>
      </c>
    </row>
    <row r="3297">
      <c r="A3297" s="1">
        <v>3296.0</v>
      </c>
      <c r="B3297" s="1" t="s">
        <v>4339</v>
      </c>
      <c r="C3297" s="1" t="s">
        <v>40</v>
      </c>
      <c r="D3297" s="1">
        <v>50.0</v>
      </c>
      <c r="E3297" s="1" t="s">
        <v>38</v>
      </c>
      <c r="F3297" s="5">
        <v>44927.0</v>
      </c>
      <c r="G3297" s="1">
        <v>0.0</v>
      </c>
    </row>
    <row r="3298">
      <c r="A3298" s="1">
        <v>3297.0</v>
      </c>
      <c r="B3298" s="1" t="s">
        <v>4340</v>
      </c>
      <c r="C3298" s="1" t="s">
        <v>40</v>
      </c>
      <c r="D3298" s="1">
        <v>50.0</v>
      </c>
      <c r="E3298" s="1" t="s">
        <v>38</v>
      </c>
      <c r="F3298" s="5">
        <v>44927.0</v>
      </c>
      <c r="G3298" s="1">
        <v>5.0</v>
      </c>
    </row>
    <row r="3299">
      <c r="A3299" s="1">
        <v>3298.0</v>
      </c>
      <c r="B3299" s="1" t="s">
        <v>4341</v>
      </c>
      <c r="C3299" s="1" t="s">
        <v>32</v>
      </c>
      <c r="D3299" s="1">
        <v>120.0</v>
      </c>
      <c r="E3299" s="1" t="s">
        <v>38</v>
      </c>
      <c r="F3299" s="5">
        <v>44927.0</v>
      </c>
      <c r="G3299" s="1">
        <v>10.0</v>
      </c>
    </row>
    <row r="3300">
      <c r="A3300" s="1">
        <v>3299.0</v>
      </c>
      <c r="B3300" s="1" t="s">
        <v>4342</v>
      </c>
      <c r="C3300" s="1" t="s">
        <v>32</v>
      </c>
      <c r="D3300" s="1">
        <v>120.0</v>
      </c>
      <c r="E3300" s="1" t="s">
        <v>33</v>
      </c>
      <c r="F3300" s="5">
        <v>44927.0</v>
      </c>
      <c r="G3300" s="1">
        <v>20.0</v>
      </c>
    </row>
    <row r="3301">
      <c r="A3301" s="1">
        <v>3300.0</v>
      </c>
      <c r="B3301" s="1" t="s">
        <v>4343</v>
      </c>
      <c r="C3301" s="1" t="s">
        <v>32</v>
      </c>
      <c r="D3301" s="1">
        <v>120.0</v>
      </c>
      <c r="E3301" s="1" t="s">
        <v>38</v>
      </c>
      <c r="F3301" s="5">
        <v>44927.0</v>
      </c>
      <c r="G3301" s="1">
        <v>0.0</v>
      </c>
    </row>
    <row r="3302">
      <c r="A3302" s="1">
        <v>3301.0</v>
      </c>
      <c r="B3302" s="1" t="s">
        <v>4345</v>
      </c>
      <c r="C3302" s="1" t="s">
        <v>32</v>
      </c>
      <c r="D3302" s="1">
        <v>120.0</v>
      </c>
      <c r="E3302" s="1" t="s">
        <v>38</v>
      </c>
      <c r="F3302" s="5">
        <v>44927.0</v>
      </c>
      <c r="G3302" s="1">
        <v>5.0</v>
      </c>
    </row>
    <row r="3303">
      <c r="A3303" s="1">
        <v>3302.0</v>
      </c>
      <c r="B3303" s="1" t="s">
        <v>4348</v>
      </c>
      <c r="C3303" s="1" t="s">
        <v>32</v>
      </c>
      <c r="D3303" s="1">
        <v>120.0</v>
      </c>
      <c r="E3303" s="1" t="s">
        <v>38</v>
      </c>
      <c r="F3303" s="5">
        <v>44927.0</v>
      </c>
      <c r="G3303" s="1">
        <v>10.0</v>
      </c>
    </row>
    <row r="3304">
      <c r="A3304" s="1">
        <v>3303.0</v>
      </c>
      <c r="B3304" s="1" t="s">
        <v>4349</v>
      </c>
      <c r="C3304" s="1" t="s">
        <v>37</v>
      </c>
      <c r="D3304" s="1">
        <v>250.0</v>
      </c>
      <c r="E3304" s="1" t="s">
        <v>38</v>
      </c>
      <c r="F3304" s="5">
        <v>44927.0</v>
      </c>
      <c r="G3304" s="1">
        <v>20.0</v>
      </c>
    </row>
    <row r="3305">
      <c r="A3305" s="1">
        <v>3304.0</v>
      </c>
      <c r="B3305" s="1" t="s">
        <v>4350</v>
      </c>
      <c r="C3305" s="1" t="s">
        <v>37</v>
      </c>
      <c r="D3305" s="1">
        <v>250.0</v>
      </c>
      <c r="E3305" s="1" t="s">
        <v>38</v>
      </c>
      <c r="F3305" s="5">
        <v>44927.0</v>
      </c>
      <c r="G3305" s="1">
        <v>0.0</v>
      </c>
    </row>
    <row r="3306">
      <c r="A3306" s="1">
        <v>3305.0</v>
      </c>
      <c r="B3306" s="1" t="s">
        <v>4351</v>
      </c>
      <c r="C3306" s="1" t="s">
        <v>32</v>
      </c>
      <c r="D3306" s="1">
        <v>120.0</v>
      </c>
      <c r="E3306" s="1" t="s">
        <v>38</v>
      </c>
      <c r="F3306" s="5">
        <v>44927.0</v>
      </c>
      <c r="G3306" s="1">
        <v>5.0</v>
      </c>
    </row>
    <row r="3307">
      <c r="A3307" s="1">
        <v>3306.0</v>
      </c>
      <c r="B3307" s="1" t="s">
        <v>4352</v>
      </c>
      <c r="C3307" s="1" t="s">
        <v>32</v>
      </c>
      <c r="D3307" s="1">
        <v>120.0</v>
      </c>
      <c r="E3307" s="1" t="s">
        <v>33</v>
      </c>
      <c r="F3307" s="5">
        <v>44927.0</v>
      </c>
      <c r="G3307" s="1">
        <v>10.0</v>
      </c>
    </row>
    <row r="3308">
      <c r="A3308" s="1">
        <v>3307.0</v>
      </c>
      <c r="B3308" s="1" t="s">
        <v>4353</v>
      </c>
      <c r="C3308" s="1" t="s">
        <v>32</v>
      </c>
      <c r="D3308" s="1">
        <v>120.0</v>
      </c>
      <c r="E3308" s="1" t="s">
        <v>38</v>
      </c>
      <c r="F3308" s="5">
        <v>44927.0</v>
      </c>
      <c r="G3308" s="1">
        <v>20.0</v>
      </c>
    </row>
    <row r="3309">
      <c r="A3309" s="1">
        <v>3308.0</v>
      </c>
      <c r="B3309" s="1" t="s">
        <v>4354</v>
      </c>
      <c r="C3309" s="1" t="s">
        <v>49</v>
      </c>
      <c r="D3309" s="1">
        <v>80.0</v>
      </c>
      <c r="E3309" s="1" t="s">
        <v>38</v>
      </c>
      <c r="F3309" s="5">
        <v>44927.0</v>
      </c>
      <c r="G3309" s="1">
        <v>0.0</v>
      </c>
    </row>
    <row r="3310">
      <c r="A3310" s="1">
        <v>3309.0</v>
      </c>
      <c r="B3310" s="1" t="s">
        <v>4355</v>
      </c>
      <c r="C3310" s="1" t="s">
        <v>32</v>
      </c>
      <c r="D3310" s="1">
        <v>120.0</v>
      </c>
      <c r="E3310" s="1" t="s">
        <v>38</v>
      </c>
      <c r="F3310" s="5">
        <v>44927.0</v>
      </c>
      <c r="G3310" s="1">
        <v>5.0</v>
      </c>
    </row>
    <row r="3311">
      <c r="A3311" s="1">
        <v>3310.0</v>
      </c>
      <c r="B3311" s="1" t="s">
        <v>4356</v>
      </c>
      <c r="C3311" s="1" t="s">
        <v>32</v>
      </c>
      <c r="D3311" s="1">
        <v>120.0</v>
      </c>
      <c r="E3311" s="1" t="s">
        <v>38</v>
      </c>
      <c r="F3311" s="5">
        <v>44927.0</v>
      </c>
      <c r="G3311" s="1">
        <v>10.0</v>
      </c>
    </row>
    <row r="3312">
      <c r="A3312" s="1">
        <v>3311.0</v>
      </c>
      <c r="B3312" s="1" t="s">
        <v>4357</v>
      </c>
      <c r="C3312" s="1" t="s">
        <v>32</v>
      </c>
      <c r="D3312" s="1">
        <v>120.0</v>
      </c>
      <c r="E3312" s="1" t="s">
        <v>38</v>
      </c>
      <c r="F3312" s="5">
        <v>44927.0</v>
      </c>
      <c r="G3312" s="1">
        <v>20.0</v>
      </c>
    </row>
    <row r="3313">
      <c r="A3313" s="1">
        <v>3312.0</v>
      </c>
      <c r="B3313" s="1" t="s">
        <v>4360</v>
      </c>
      <c r="C3313" s="1" t="s">
        <v>40</v>
      </c>
      <c r="D3313" s="1">
        <v>50.0</v>
      </c>
      <c r="E3313" s="1" t="s">
        <v>38</v>
      </c>
      <c r="F3313" s="5">
        <v>44927.0</v>
      </c>
      <c r="G3313" s="1">
        <v>0.0</v>
      </c>
    </row>
    <row r="3314">
      <c r="A3314" s="1">
        <v>3313.0</v>
      </c>
      <c r="B3314" s="1" t="s">
        <v>4361</v>
      </c>
      <c r="C3314" s="1" t="s">
        <v>32</v>
      </c>
      <c r="D3314" s="1">
        <v>120.0</v>
      </c>
      <c r="E3314" s="1" t="s">
        <v>38</v>
      </c>
      <c r="F3314" s="5">
        <v>44927.0</v>
      </c>
      <c r="G3314" s="1">
        <v>5.0</v>
      </c>
    </row>
    <row r="3315">
      <c r="A3315" s="1">
        <v>3314.0</v>
      </c>
      <c r="B3315" s="1" t="s">
        <v>4362</v>
      </c>
      <c r="C3315" s="1" t="s">
        <v>32</v>
      </c>
      <c r="D3315" s="1">
        <v>120.0</v>
      </c>
      <c r="E3315" s="1" t="s">
        <v>38</v>
      </c>
      <c r="F3315" s="5">
        <v>44927.0</v>
      </c>
      <c r="G3315" s="1">
        <v>10.0</v>
      </c>
    </row>
    <row r="3316">
      <c r="A3316" s="1">
        <v>3315.0</v>
      </c>
      <c r="B3316" s="1" t="s">
        <v>4363</v>
      </c>
      <c r="C3316" s="1" t="s">
        <v>40</v>
      </c>
      <c r="D3316" s="1">
        <v>50.0</v>
      </c>
      <c r="E3316" s="1" t="s">
        <v>38</v>
      </c>
      <c r="F3316" s="5">
        <v>44927.0</v>
      </c>
      <c r="G3316" s="1">
        <v>20.0</v>
      </c>
    </row>
    <row r="3317">
      <c r="A3317" s="1">
        <v>3316.0</v>
      </c>
      <c r="B3317" s="1" t="s">
        <v>4364</v>
      </c>
      <c r="C3317" s="1" t="s">
        <v>32</v>
      </c>
      <c r="D3317" s="1">
        <v>120.0</v>
      </c>
      <c r="E3317" s="1" t="s">
        <v>38</v>
      </c>
      <c r="F3317" s="5">
        <v>44927.0</v>
      </c>
      <c r="G3317" s="1">
        <v>0.0</v>
      </c>
    </row>
    <row r="3318">
      <c r="A3318" s="1">
        <v>3317.0</v>
      </c>
      <c r="B3318" s="1" t="s">
        <v>4365</v>
      </c>
      <c r="C3318" s="1" t="s">
        <v>32</v>
      </c>
      <c r="D3318" s="1">
        <v>120.0</v>
      </c>
      <c r="E3318" s="1" t="s">
        <v>38</v>
      </c>
      <c r="F3318" s="5">
        <v>44927.0</v>
      </c>
      <c r="G3318" s="1">
        <v>5.0</v>
      </c>
    </row>
    <row r="3319">
      <c r="A3319" s="1">
        <v>3318.0</v>
      </c>
      <c r="B3319" s="1" t="s">
        <v>4366</v>
      </c>
      <c r="C3319" s="1" t="s">
        <v>32</v>
      </c>
      <c r="D3319" s="1">
        <v>120.0</v>
      </c>
      <c r="E3319" s="1" t="s">
        <v>45</v>
      </c>
      <c r="F3319" s="5">
        <v>44927.0</v>
      </c>
      <c r="G3319" s="1">
        <v>10.0</v>
      </c>
    </row>
    <row r="3320">
      <c r="A3320" s="1">
        <v>3319.0</v>
      </c>
      <c r="B3320" s="1" t="s">
        <v>4367</v>
      </c>
      <c r="C3320" s="1" t="s">
        <v>49</v>
      </c>
      <c r="D3320" s="1">
        <v>80.0</v>
      </c>
      <c r="E3320" s="1" t="s">
        <v>38</v>
      </c>
      <c r="F3320" s="5">
        <v>44927.0</v>
      </c>
      <c r="G3320" s="1">
        <v>20.0</v>
      </c>
    </row>
    <row r="3321">
      <c r="A3321" s="1">
        <v>3320.0</v>
      </c>
      <c r="B3321" s="1" t="s">
        <v>4368</v>
      </c>
      <c r="C3321" s="1" t="s">
        <v>32</v>
      </c>
      <c r="D3321" s="1">
        <v>120.0</v>
      </c>
      <c r="E3321" s="1" t="s">
        <v>38</v>
      </c>
      <c r="F3321" s="5">
        <v>44927.0</v>
      </c>
      <c r="G3321" s="1">
        <v>0.0</v>
      </c>
    </row>
    <row r="3322">
      <c r="A3322" s="1">
        <v>3321.0</v>
      </c>
      <c r="B3322" s="1" t="s">
        <v>4369</v>
      </c>
      <c r="C3322" s="1" t="s">
        <v>49</v>
      </c>
      <c r="D3322" s="1">
        <v>80.0</v>
      </c>
      <c r="E3322" s="1" t="s">
        <v>38</v>
      </c>
      <c r="F3322" s="5">
        <v>44927.0</v>
      </c>
      <c r="G3322" s="1">
        <v>5.0</v>
      </c>
    </row>
    <row r="3323">
      <c r="A3323" s="1">
        <v>3322.0</v>
      </c>
      <c r="B3323" s="1" t="s">
        <v>4372</v>
      </c>
      <c r="C3323" s="1" t="s">
        <v>32</v>
      </c>
      <c r="D3323" s="1">
        <v>120.0</v>
      </c>
      <c r="E3323" s="1" t="s">
        <v>38</v>
      </c>
      <c r="F3323" s="5">
        <v>44927.0</v>
      </c>
      <c r="G3323" s="1">
        <v>10.0</v>
      </c>
    </row>
    <row r="3324">
      <c r="A3324" s="1">
        <v>3323.0</v>
      </c>
      <c r="B3324" s="1" t="s">
        <v>4373</v>
      </c>
      <c r="C3324" s="1" t="s">
        <v>49</v>
      </c>
      <c r="D3324" s="1">
        <v>80.0</v>
      </c>
      <c r="E3324" s="1" t="s">
        <v>38</v>
      </c>
      <c r="F3324" s="5">
        <v>44927.0</v>
      </c>
      <c r="G3324" s="1">
        <v>20.0</v>
      </c>
    </row>
    <row r="3325">
      <c r="A3325" s="1">
        <v>3324.0</v>
      </c>
      <c r="B3325" s="1" t="s">
        <v>4374</v>
      </c>
      <c r="C3325" s="1" t="s">
        <v>32</v>
      </c>
      <c r="D3325" s="1">
        <v>120.0</v>
      </c>
      <c r="E3325" s="1" t="s">
        <v>38</v>
      </c>
      <c r="F3325" s="5">
        <v>44927.0</v>
      </c>
      <c r="G3325" s="1">
        <v>0.0</v>
      </c>
    </row>
    <row r="3326">
      <c r="A3326" s="1">
        <v>3325.0</v>
      </c>
      <c r="B3326" s="1" t="s">
        <v>4375</v>
      </c>
      <c r="C3326" s="1" t="s">
        <v>32</v>
      </c>
      <c r="D3326" s="1">
        <v>120.0</v>
      </c>
      <c r="E3326" s="1" t="s">
        <v>38</v>
      </c>
      <c r="F3326" s="5">
        <v>44927.0</v>
      </c>
      <c r="G3326" s="1">
        <v>5.0</v>
      </c>
    </row>
    <row r="3327">
      <c r="A3327" s="1">
        <v>3326.0</v>
      </c>
      <c r="B3327" s="1" t="s">
        <v>4376</v>
      </c>
      <c r="C3327" s="1" t="s">
        <v>32</v>
      </c>
      <c r="D3327" s="1">
        <v>120.0</v>
      </c>
      <c r="E3327" s="1" t="s">
        <v>38</v>
      </c>
      <c r="F3327" s="5">
        <v>44927.0</v>
      </c>
      <c r="G3327" s="1">
        <v>10.0</v>
      </c>
    </row>
    <row r="3328">
      <c r="A3328" s="1">
        <v>3327.0</v>
      </c>
      <c r="B3328" s="1" t="s">
        <v>4377</v>
      </c>
      <c r="C3328" s="1" t="s">
        <v>37</v>
      </c>
      <c r="D3328" s="1">
        <v>250.0</v>
      </c>
      <c r="E3328" s="1" t="s">
        <v>38</v>
      </c>
      <c r="F3328" s="5">
        <v>44927.0</v>
      </c>
      <c r="G3328" s="1">
        <v>20.0</v>
      </c>
    </row>
    <row r="3329">
      <c r="A3329" s="1">
        <v>3328.0</v>
      </c>
      <c r="B3329" s="1" t="s">
        <v>4378</v>
      </c>
      <c r="C3329" s="1" t="s">
        <v>32</v>
      </c>
      <c r="D3329" s="1">
        <v>120.0</v>
      </c>
      <c r="E3329" s="1" t="s">
        <v>38</v>
      </c>
      <c r="F3329" s="5">
        <v>44927.0</v>
      </c>
      <c r="G3329" s="1">
        <v>0.0</v>
      </c>
    </row>
    <row r="3330">
      <c r="A3330" s="1">
        <v>3329.0</v>
      </c>
      <c r="B3330" s="1" t="s">
        <v>4379</v>
      </c>
      <c r="C3330" s="1" t="s">
        <v>32</v>
      </c>
      <c r="D3330" s="1">
        <v>120.0</v>
      </c>
      <c r="E3330" s="1" t="s">
        <v>38</v>
      </c>
      <c r="F3330" s="5">
        <v>44927.0</v>
      </c>
      <c r="G3330" s="1">
        <v>5.0</v>
      </c>
    </row>
    <row r="3331">
      <c r="A3331" s="1">
        <v>3330.0</v>
      </c>
      <c r="B3331" s="1" t="s">
        <v>4380</v>
      </c>
      <c r="C3331" s="1" t="s">
        <v>32</v>
      </c>
      <c r="D3331" s="1">
        <v>120.0</v>
      </c>
      <c r="E3331" s="1" t="s">
        <v>38</v>
      </c>
      <c r="F3331" s="5">
        <v>44927.0</v>
      </c>
      <c r="G3331" s="1">
        <v>10.0</v>
      </c>
    </row>
    <row r="3332">
      <c r="A3332" s="1">
        <v>3331.0</v>
      </c>
      <c r="B3332" s="1" t="s">
        <v>4383</v>
      </c>
      <c r="C3332" s="1" t="s">
        <v>40</v>
      </c>
      <c r="D3332" s="1">
        <v>50.0</v>
      </c>
      <c r="E3332" s="1" t="s">
        <v>38</v>
      </c>
      <c r="F3332" s="5">
        <v>44927.0</v>
      </c>
      <c r="G3332" s="1">
        <v>20.0</v>
      </c>
    </row>
    <row r="3333">
      <c r="A3333" s="1">
        <v>3332.0</v>
      </c>
      <c r="B3333" s="1" t="s">
        <v>4384</v>
      </c>
      <c r="C3333" s="1" t="s">
        <v>49</v>
      </c>
      <c r="D3333" s="1">
        <v>80.0</v>
      </c>
      <c r="E3333" s="1" t="s">
        <v>38</v>
      </c>
      <c r="F3333" s="5">
        <v>44927.0</v>
      </c>
      <c r="G3333" s="1">
        <v>0.0</v>
      </c>
    </row>
    <row r="3334">
      <c r="A3334" s="1">
        <v>3333.0</v>
      </c>
      <c r="B3334" s="1" t="s">
        <v>4385</v>
      </c>
      <c r="C3334" s="1" t="s">
        <v>32</v>
      </c>
      <c r="D3334" s="1">
        <v>120.0</v>
      </c>
      <c r="E3334" s="1" t="s">
        <v>38</v>
      </c>
      <c r="F3334" s="5">
        <v>44927.0</v>
      </c>
      <c r="G3334" s="1">
        <v>5.0</v>
      </c>
    </row>
    <row r="3335">
      <c r="A3335" s="1">
        <v>3334.0</v>
      </c>
      <c r="B3335" s="1" t="s">
        <v>4386</v>
      </c>
      <c r="C3335" s="1" t="s">
        <v>40</v>
      </c>
      <c r="D3335" s="1">
        <v>50.0</v>
      </c>
      <c r="E3335" s="1" t="s">
        <v>38</v>
      </c>
      <c r="F3335" s="5">
        <v>44927.0</v>
      </c>
      <c r="G3335" s="1">
        <v>10.0</v>
      </c>
    </row>
    <row r="3336">
      <c r="A3336" s="1">
        <v>3335.0</v>
      </c>
      <c r="B3336" s="1" t="s">
        <v>4387</v>
      </c>
      <c r="C3336" s="1" t="s">
        <v>49</v>
      </c>
      <c r="D3336" s="1">
        <v>80.0</v>
      </c>
      <c r="E3336" s="1" t="s">
        <v>38</v>
      </c>
      <c r="F3336" s="5">
        <v>44927.0</v>
      </c>
      <c r="G3336" s="1">
        <v>20.0</v>
      </c>
    </row>
    <row r="3337">
      <c r="A3337" s="1">
        <v>3336.0</v>
      </c>
      <c r="B3337" s="1" t="s">
        <v>4388</v>
      </c>
      <c r="C3337" s="1" t="s">
        <v>37</v>
      </c>
      <c r="D3337" s="1">
        <v>250.0</v>
      </c>
      <c r="E3337" s="1" t="s">
        <v>38</v>
      </c>
      <c r="F3337" s="5">
        <v>44927.0</v>
      </c>
      <c r="G3337" s="1">
        <v>0.0</v>
      </c>
    </row>
    <row r="3338">
      <c r="A3338" s="1">
        <v>3337.0</v>
      </c>
      <c r="B3338" s="1" t="s">
        <v>4389</v>
      </c>
      <c r="C3338" s="1" t="s">
        <v>32</v>
      </c>
      <c r="D3338" s="1">
        <v>120.0</v>
      </c>
      <c r="E3338" s="1" t="s">
        <v>38</v>
      </c>
      <c r="F3338" s="5">
        <v>44927.0</v>
      </c>
      <c r="G3338" s="1">
        <v>5.0</v>
      </c>
    </row>
    <row r="3339">
      <c r="A3339" s="1">
        <v>3338.0</v>
      </c>
      <c r="B3339" s="1" t="s">
        <v>4390</v>
      </c>
      <c r="C3339" s="1" t="s">
        <v>32</v>
      </c>
      <c r="D3339" s="1">
        <v>120.0</v>
      </c>
      <c r="E3339" s="1" t="s">
        <v>38</v>
      </c>
      <c r="F3339" s="5">
        <v>44927.0</v>
      </c>
      <c r="G3339" s="1">
        <v>10.0</v>
      </c>
    </row>
    <row r="3340">
      <c r="A3340" s="1">
        <v>3339.0</v>
      </c>
      <c r="B3340" s="1" t="s">
        <v>4391</v>
      </c>
      <c r="C3340" s="1" t="s">
        <v>32</v>
      </c>
      <c r="D3340" s="1">
        <v>120.0</v>
      </c>
      <c r="E3340" s="1" t="s">
        <v>38</v>
      </c>
      <c r="F3340" s="5">
        <v>44927.0</v>
      </c>
      <c r="G3340" s="1">
        <v>20.0</v>
      </c>
    </row>
    <row r="3341">
      <c r="A3341" s="1">
        <v>3340.0</v>
      </c>
      <c r="B3341" s="1" t="s">
        <v>4392</v>
      </c>
      <c r="C3341" s="1" t="s">
        <v>40</v>
      </c>
      <c r="D3341" s="1">
        <v>50.0</v>
      </c>
      <c r="E3341" s="1" t="s">
        <v>38</v>
      </c>
      <c r="F3341" s="5">
        <v>44927.0</v>
      </c>
      <c r="G3341" s="1">
        <v>0.0</v>
      </c>
    </row>
    <row r="3342">
      <c r="A3342" s="1">
        <v>3341.0</v>
      </c>
      <c r="B3342" s="1" t="s">
        <v>4395</v>
      </c>
      <c r="C3342" s="1" t="s">
        <v>32</v>
      </c>
      <c r="D3342" s="1">
        <v>120.0</v>
      </c>
      <c r="E3342" s="1" t="s">
        <v>33</v>
      </c>
      <c r="F3342" s="5">
        <v>44927.0</v>
      </c>
      <c r="G3342" s="1">
        <v>5.0</v>
      </c>
    </row>
    <row r="3343">
      <c r="A3343" s="1">
        <v>3342.0</v>
      </c>
      <c r="B3343" s="1" t="s">
        <v>4396</v>
      </c>
      <c r="C3343" s="1" t="s">
        <v>32</v>
      </c>
      <c r="D3343" s="1">
        <v>120.0</v>
      </c>
      <c r="E3343" s="1" t="s">
        <v>38</v>
      </c>
      <c r="F3343" s="5">
        <v>44927.0</v>
      </c>
      <c r="G3343" s="1">
        <v>10.0</v>
      </c>
    </row>
    <row r="3344">
      <c r="A3344" s="1">
        <v>3343.0</v>
      </c>
      <c r="B3344" s="1" t="s">
        <v>4397</v>
      </c>
      <c r="C3344" s="1" t="s">
        <v>32</v>
      </c>
      <c r="D3344" s="1">
        <v>120.0</v>
      </c>
      <c r="E3344" s="1" t="s">
        <v>33</v>
      </c>
      <c r="F3344" s="5">
        <v>44927.0</v>
      </c>
      <c r="G3344" s="1">
        <v>20.0</v>
      </c>
    </row>
    <row r="3345">
      <c r="A3345" s="1">
        <v>3344.0</v>
      </c>
      <c r="B3345" s="1" t="s">
        <v>4398</v>
      </c>
      <c r="C3345" s="1" t="s">
        <v>40</v>
      </c>
      <c r="D3345" s="1">
        <v>50.0</v>
      </c>
      <c r="E3345" s="1" t="s">
        <v>38</v>
      </c>
      <c r="F3345" s="5">
        <v>44927.0</v>
      </c>
      <c r="G3345" s="1">
        <v>0.0</v>
      </c>
    </row>
    <row r="3346">
      <c r="A3346" s="1">
        <v>3345.0</v>
      </c>
      <c r="B3346" s="1" t="s">
        <v>4399</v>
      </c>
      <c r="C3346" s="1" t="s">
        <v>32</v>
      </c>
      <c r="D3346" s="1">
        <v>120.0</v>
      </c>
      <c r="E3346" s="1" t="s">
        <v>38</v>
      </c>
      <c r="F3346" s="5">
        <v>44927.0</v>
      </c>
      <c r="G3346" s="1">
        <v>5.0</v>
      </c>
    </row>
    <row r="3347">
      <c r="A3347" s="1">
        <v>3346.0</v>
      </c>
      <c r="B3347" s="1" t="s">
        <v>4400</v>
      </c>
      <c r="C3347" s="1" t="s">
        <v>37</v>
      </c>
      <c r="D3347" s="1">
        <v>250.0</v>
      </c>
      <c r="E3347" s="1" t="s">
        <v>38</v>
      </c>
      <c r="F3347" s="5">
        <v>44927.0</v>
      </c>
      <c r="G3347" s="1">
        <v>10.0</v>
      </c>
    </row>
    <row r="3348">
      <c r="A3348" s="1">
        <v>3347.0</v>
      </c>
      <c r="B3348" s="1" t="s">
        <v>4401</v>
      </c>
      <c r="C3348" s="1" t="s">
        <v>49</v>
      </c>
      <c r="D3348" s="1">
        <v>80.0</v>
      </c>
      <c r="E3348" s="1" t="s">
        <v>38</v>
      </c>
      <c r="F3348" s="5">
        <v>44927.0</v>
      </c>
      <c r="G3348" s="1">
        <v>20.0</v>
      </c>
    </row>
    <row r="3349">
      <c r="A3349" s="1">
        <v>3348.0</v>
      </c>
      <c r="B3349" s="1" t="s">
        <v>4402</v>
      </c>
      <c r="C3349" s="1" t="s">
        <v>32</v>
      </c>
      <c r="D3349" s="1">
        <v>120.0</v>
      </c>
      <c r="E3349" s="1" t="s">
        <v>45</v>
      </c>
      <c r="F3349" s="5">
        <v>44927.0</v>
      </c>
      <c r="G3349" s="1">
        <v>0.0</v>
      </c>
    </row>
    <row r="3350">
      <c r="A3350" s="1">
        <v>3349.0</v>
      </c>
      <c r="B3350" s="1" t="s">
        <v>4405</v>
      </c>
      <c r="C3350" s="1" t="s">
        <v>32</v>
      </c>
      <c r="D3350" s="1">
        <v>120.0</v>
      </c>
      <c r="E3350" s="1" t="s">
        <v>38</v>
      </c>
      <c r="F3350" s="5">
        <v>44927.0</v>
      </c>
      <c r="G3350" s="1">
        <v>5.0</v>
      </c>
    </row>
    <row r="3351">
      <c r="A3351" s="1">
        <v>3350.0</v>
      </c>
      <c r="B3351" s="1" t="s">
        <v>4406</v>
      </c>
      <c r="C3351" s="1" t="s">
        <v>32</v>
      </c>
      <c r="D3351" s="1">
        <v>120.0</v>
      </c>
      <c r="E3351" s="1" t="s">
        <v>38</v>
      </c>
      <c r="F3351" s="5">
        <v>44927.0</v>
      </c>
      <c r="G3351" s="1">
        <v>10.0</v>
      </c>
    </row>
    <row r="3352">
      <c r="A3352" s="1">
        <v>3351.0</v>
      </c>
      <c r="B3352" s="1" t="s">
        <v>4407</v>
      </c>
      <c r="C3352" s="1" t="s">
        <v>32</v>
      </c>
      <c r="D3352" s="1">
        <v>120.0</v>
      </c>
      <c r="E3352" s="1" t="s">
        <v>38</v>
      </c>
      <c r="F3352" s="5">
        <v>44927.0</v>
      </c>
      <c r="G3352" s="1">
        <v>20.0</v>
      </c>
    </row>
    <row r="3353">
      <c r="A3353" s="1">
        <v>3352.0</v>
      </c>
      <c r="B3353" s="1" t="s">
        <v>4408</v>
      </c>
      <c r="C3353" s="1" t="s">
        <v>49</v>
      </c>
      <c r="D3353" s="1">
        <v>80.0</v>
      </c>
      <c r="E3353" s="1" t="s">
        <v>38</v>
      </c>
      <c r="F3353" s="5">
        <v>44927.0</v>
      </c>
      <c r="G3353" s="1">
        <v>0.0</v>
      </c>
    </row>
    <row r="3354">
      <c r="A3354" s="1">
        <v>3353.0</v>
      </c>
      <c r="B3354" s="1" t="s">
        <v>4409</v>
      </c>
      <c r="C3354" s="1" t="s">
        <v>32</v>
      </c>
      <c r="D3354" s="1">
        <v>120.0</v>
      </c>
      <c r="E3354" s="1" t="s">
        <v>33</v>
      </c>
      <c r="F3354" s="5">
        <v>44927.0</v>
      </c>
      <c r="G3354" s="1">
        <v>5.0</v>
      </c>
    </row>
    <row r="3355">
      <c r="A3355" s="1">
        <v>3354.0</v>
      </c>
      <c r="B3355" s="1" t="s">
        <v>4410</v>
      </c>
      <c r="C3355" s="1" t="s">
        <v>32</v>
      </c>
      <c r="D3355" s="1">
        <v>120.0</v>
      </c>
      <c r="E3355" s="1" t="s">
        <v>38</v>
      </c>
      <c r="F3355" s="5">
        <v>44927.0</v>
      </c>
      <c r="G3355" s="1">
        <v>10.0</v>
      </c>
    </row>
    <row r="3356">
      <c r="A3356" s="1">
        <v>3355.0</v>
      </c>
      <c r="B3356" s="1" t="s">
        <v>4411</v>
      </c>
      <c r="C3356" s="1" t="s">
        <v>49</v>
      </c>
      <c r="D3356" s="1">
        <v>80.0</v>
      </c>
      <c r="E3356" s="1" t="s">
        <v>38</v>
      </c>
      <c r="F3356" s="5">
        <v>44927.0</v>
      </c>
      <c r="G3356" s="1">
        <v>20.0</v>
      </c>
    </row>
    <row r="3357">
      <c r="A3357" s="1">
        <v>3356.0</v>
      </c>
      <c r="B3357" s="1" t="s">
        <v>4412</v>
      </c>
      <c r="C3357" s="1" t="s">
        <v>37</v>
      </c>
      <c r="D3357" s="1">
        <v>250.0</v>
      </c>
      <c r="E3357" s="1" t="s">
        <v>33</v>
      </c>
      <c r="F3357" s="5">
        <v>44927.0</v>
      </c>
      <c r="G3357" s="1">
        <v>0.0</v>
      </c>
    </row>
    <row r="3358">
      <c r="A3358" s="1">
        <v>3357.0</v>
      </c>
      <c r="B3358" s="1" t="s">
        <v>4413</v>
      </c>
      <c r="C3358" s="1" t="s">
        <v>37</v>
      </c>
      <c r="D3358" s="1">
        <v>250.0</v>
      </c>
      <c r="E3358" s="1" t="s">
        <v>38</v>
      </c>
      <c r="F3358" s="5">
        <v>44927.0</v>
      </c>
      <c r="G3358" s="1">
        <v>5.0</v>
      </c>
    </row>
    <row r="3359">
      <c r="A3359" s="1">
        <v>3358.0</v>
      </c>
      <c r="B3359" s="1" t="s">
        <v>4416</v>
      </c>
      <c r="C3359" s="1" t="s">
        <v>49</v>
      </c>
      <c r="D3359" s="1">
        <v>80.0</v>
      </c>
      <c r="E3359" s="1" t="s">
        <v>38</v>
      </c>
      <c r="F3359" s="5">
        <v>44927.0</v>
      </c>
      <c r="G3359" s="1">
        <v>10.0</v>
      </c>
    </row>
    <row r="3360">
      <c r="A3360" s="1">
        <v>3359.0</v>
      </c>
      <c r="B3360" s="1" t="s">
        <v>4417</v>
      </c>
      <c r="C3360" s="1" t="s">
        <v>49</v>
      </c>
      <c r="D3360" s="1">
        <v>80.0</v>
      </c>
      <c r="E3360" s="1" t="s">
        <v>38</v>
      </c>
      <c r="F3360" s="5">
        <v>44927.0</v>
      </c>
      <c r="G3360" s="1">
        <v>20.0</v>
      </c>
    </row>
    <row r="3361">
      <c r="A3361" s="1">
        <v>3360.0</v>
      </c>
      <c r="B3361" s="1" t="s">
        <v>4418</v>
      </c>
      <c r="C3361" s="1" t="s">
        <v>37</v>
      </c>
      <c r="D3361" s="1">
        <v>250.0</v>
      </c>
      <c r="E3361" s="1" t="s">
        <v>38</v>
      </c>
      <c r="F3361" s="5">
        <v>44927.0</v>
      </c>
      <c r="G3361" s="1">
        <v>0.0</v>
      </c>
    </row>
    <row r="3362">
      <c r="A3362" s="1">
        <v>3361.0</v>
      </c>
      <c r="B3362" s="1" t="s">
        <v>4419</v>
      </c>
      <c r="C3362" s="1" t="s">
        <v>49</v>
      </c>
      <c r="D3362" s="1">
        <v>80.0</v>
      </c>
      <c r="E3362" s="1" t="s">
        <v>38</v>
      </c>
      <c r="F3362" s="5">
        <v>44927.0</v>
      </c>
      <c r="G3362" s="1">
        <v>5.0</v>
      </c>
    </row>
    <row r="3363">
      <c r="A3363" s="1">
        <v>3362.0</v>
      </c>
      <c r="B3363" s="1" t="s">
        <v>4420</v>
      </c>
      <c r="C3363" s="1" t="s">
        <v>49</v>
      </c>
      <c r="D3363" s="1">
        <v>80.0</v>
      </c>
      <c r="E3363" s="1" t="s">
        <v>45</v>
      </c>
      <c r="F3363" s="5">
        <v>44927.0</v>
      </c>
      <c r="G3363" s="1">
        <v>10.0</v>
      </c>
    </row>
    <row r="3364">
      <c r="A3364" s="1">
        <v>3363.0</v>
      </c>
      <c r="B3364" s="1" t="s">
        <v>4421</v>
      </c>
      <c r="C3364" s="1" t="s">
        <v>40</v>
      </c>
      <c r="D3364" s="1">
        <v>50.0</v>
      </c>
      <c r="E3364" s="1" t="s">
        <v>33</v>
      </c>
      <c r="F3364" s="5">
        <v>44927.0</v>
      </c>
      <c r="G3364" s="1">
        <v>20.0</v>
      </c>
    </row>
    <row r="3365">
      <c r="A3365" s="1">
        <v>3364.0</v>
      </c>
      <c r="B3365" s="1" t="s">
        <v>4422</v>
      </c>
      <c r="C3365" s="1" t="s">
        <v>32</v>
      </c>
      <c r="D3365" s="1">
        <v>120.0</v>
      </c>
      <c r="E3365" s="1" t="s">
        <v>45</v>
      </c>
      <c r="F3365" s="5">
        <v>44927.0</v>
      </c>
      <c r="G3365" s="1">
        <v>0.0</v>
      </c>
    </row>
    <row r="3366">
      <c r="A3366" s="1">
        <v>3365.0</v>
      </c>
      <c r="B3366" s="1" t="s">
        <v>4423</v>
      </c>
      <c r="C3366" s="1" t="s">
        <v>32</v>
      </c>
      <c r="D3366" s="1">
        <v>120.0</v>
      </c>
      <c r="E3366" s="1" t="s">
        <v>38</v>
      </c>
      <c r="F3366" s="5">
        <v>44927.0</v>
      </c>
      <c r="G3366" s="1">
        <v>5.0</v>
      </c>
    </row>
    <row r="3367">
      <c r="A3367" s="1">
        <v>3366.0</v>
      </c>
      <c r="B3367" s="1" t="s">
        <v>4426</v>
      </c>
      <c r="C3367" s="1" t="s">
        <v>49</v>
      </c>
      <c r="D3367" s="1">
        <v>80.0</v>
      </c>
      <c r="E3367" s="1" t="s">
        <v>38</v>
      </c>
      <c r="F3367" s="5">
        <v>44927.0</v>
      </c>
      <c r="G3367" s="1">
        <v>10.0</v>
      </c>
    </row>
    <row r="3368">
      <c r="A3368" s="1">
        <v>3367.0</v>
      </c>
      <c r="B3368" s="1" t="s">
        <v>4427</v>
      </c>
      <c r="C3368" s="1" t="s">
        <v>37</v>
      </c>
      <c r="D3368" s="1">
        <v>250.0</v>
      </c>
      <c r="E3368" s="1" t="s">
        <v>38</v>
      </c>
      <c r="F3368" s="5">
        <v>44927.0</v>
      </c>
      <c r="G3368" s="1">
        <v>20.0</v>
      </c>
    </row>
    <row r="3369">
      <c r="A3369" s="1">
        <v>3368.0</v>
      </c>
      <c r="B3369" s="1" t="s">
        <v>4428</v>
      </c>
      <c r="C3369" s="1" t="s">
        <v>32</v>
      </c>
      <c r="D3369" s="1">
        <v>120.0</v>
      </c>
      <c r="E3369" s="1" t="s">
        <v>45</v>
      </c>
      <c r="F3369" s="5">
        <v>44927.0</v>
      </c>
      <c r="G3369" s="1">
        <v>0.0</v>
      </c>
    </row>
    <row r="3370">
      <c r="A3370" s="1">
        <v>3369.0</v>
      </c>
      <c r="B3370" s="1" t="s">
        <v>4429</v>
      </c>
      <c r="C3370" s="1" t="s">
        <v>32</v>
      </c>
      <c r="D3370" s="1">
        <v>120.0</v>
      </c>
      <c r="E3370" s="1" t="s">
        <v>38</v>
      </c>
      <c r="F3370" s="5">
        <v>44927.0</v>
      </c>
      <c r="G3370" s="1">
        <v>5.0</v>
      </c>
    </row>
    <row r="3371">
      <c r="A3371" s="1">
        <v>3370.0</v>
      </c>
      <c r="B3371" s="1" t="s">
        <v>4430</v>
      </c>
      <c r="C3371" s="1" t="s">
        <v>32</v>
      </c>
      <c r="D3371" s="1">
        <v>120.0</v>
      </c>
      <c r="E3371" s="1" t="s">
        <v>38</v>
      </c>
      <c r="F3371" s="5">
        <v>44927.0</v>
      </c>
      <c r="G3371" s="1">
        <v>10.0</v>
      </c>
    </row>
    <row r="3372">
      <c r="A3372" s="1">
        <v>3371.0</v>
      </c>
      <c r="B3372" s="1" t="s">
        <v>4431</v>
      </c>
      <c r="C3372" s="1" t="s">
        <v>49</v>
      </c>
      <c r="D3372" s="1">
        <v>80.0</v>
      </c>
      <c r="E3372" s="1" t="s">
        <v>38</v>
      </c>
      <c r="F3372" s="5">
        <v>44927.0</v>
      </c>
      <c r="G3372" s="1">
        <v>20.0</v>
      </c>
    </row>
    <row r="3373">
      <c r="A3373" s="1">
        <v>3372.0</v>
      </c>
      <c r="B3373" s="1" t="s">
        <v>4432</v>
      </c>
      <c r="C3373" s="1" t="s">
        <v>49</v>
      </c>
      <c r="D3373" s="1">
        <v>80.0</v>
      </c>
      <c r="E3373" s="1" t="s">
        <v>33</v>
      </c>
      <c r="F3373" s="5">
        <v>44927.0</v>
      </c>
      <c r="G3373" s="1">
        <v>0.0</v>
      </c>
    </row>
    <row r="3374">
      <c r="A3374" s="1">
        <v>3373.0</v>
      </c>
      <c r="B3374" s="1" t="s">
        <v>4433</v>
      </c>
      <c r="C3374" s="1" t="s">
        <v>32</v>
      </c>
      <c r="D3374" s="1">
        <v>120.0</v>
      </c>
      <c r="E3374" s="1" t="s">
        <v>38</v>
      </c>
      <c r="F3374" s="5">
        <v>44927.0</v>
      </c>
      <c r="G3374" s="1">
        <v>5.0</v>
      </c>
    </row>
    <row r="3375">
      <c r="A3375" s="1">
        <v>3374.0</v>
      </c>
      <c r="B3375" s="1" t="s">
        <v>4434</v>
      </c>
      <c r="C3375" s="1" t="s">
        <v>49</v>
      </c>
      <c r="D3375" s="1">
        <v>80.0</v>
      </c>
      <c r="E3375" s="1" t="s">
        <v>38</v>
      </c>
      <c r="F3375" s="5">
        <v>44927.0</v>
      </c>
      <c r="G3375" s="1">
        <v>10.0</v>
      </c>
    </row>
    <row r="3376">
      <c r="A3376" s="1">
        <v>3375.0</v>
      </c>
      <c r="B3376" s="1" t="s">
        <v>4435</v>
      </c>
      <c r="C3376" s="1" t="s">
        <v>49</v>
      </c>
      <c r="D3376" s="1">
        <v>80.0</v>
      </c>
      <c r="E3376" s="1" t="s">
        <v>38</v>
      </c>
      <c r="F3376" s="5">
        <v>44927.0</v>
      </c>
      <c r="G3376" s="1">
        <v>20.0</v>
      </c>
    </row>
    <row r="3377">
      <c r="A3377" s="1">
        <v>3376.0</v>
      </c>
      <c r="B3377" s="1" t="s">
        <v>4436</v>
      </c>
      <c r="C3377" s="1" t="s">
        <v>32</v>
      </c>
      <c r="D3377" s="1">
        <v>120.0</v>
      </c>
      <c r="E3377" s="1" t="s">
        <v>38</v>
      </c>
      <c r="F3377" s="5">
        <v>44927.0</v>
      </c>
      <c r="G3377" s="1">
        <v>0.0</v>
      </c>
    </row>
    <row r="3378">
      <c r="A3378" s="1">
        <v>3377.0</v>
      </c>
      <c r="B3378" s="1" t="s">
        <v>4437</v>
      </c>
      <c r="C3378" s="1" t="s">
        <v>32</v>
      </c>
      <c r="D3378" s="1">
        <v>120.0</v>
      </c>
      <c r="E3378" s="1" t="s">
        <v>38</v>
      </c>
      <c r="F3378" s="5">
        <v>44927.0</v>
      </c>
      <c r="G3378" s="1">
        <v>5.0</v>
      </c>
    </row>
    <row r="3379">
      <c r="A3379" s="1">
        <v>3378.0</v>
      </c>
      <c r="B3379" s="1" t="s">
        <v>4440</v>
      </c>
      <c r="C3379" s="1" t="s">
        <v>32</v>
      </c>
      <c r="D3379" s="1">
        <v>120.0</v>
      </c>
      <c r="E3379" s="1" t="s">
        <v>38</v>
      </c>
      <c r="F3379" s="5">
        <v>44927.0</v>
      </c>
      <c r="G3379" s="1">
        <v>10.0</v>
      </c>
    </row>
    <row r="3380">
      <c r="A3380" s="1">
        <v>3379.0</v>
      </c>
      <c r="B3380" s="1" t="s">
        <v>4441</v>
      </c>
      <c r="C3380" s="1" t="s">
        <v>49</v>
      </c>
      <c r="D3380" s="1">
        <v>80.0</v>
      </c>
      <c r="E3380" s="1" t="s">
        <v>38</v>
      </c>
      <c r="F3380" s="5">
        <v>44927.0</v>
      </c>
      <c r="G3380" s="1">
        <v>20.0</v>
      </c>
    </row>
    <row r="3381">
      <c r="A3381" s="1">
        <v>3380.0</v>
      </c>
      <c r="B3381" s="1" t="s">
        <v>4442</v>
      </c>
      <c r="C3381" s="1" t="s">
        <v>49</v>
      </c>
      <c r="D3381" s="1">
        <v>80.0</v>
      </c>
      <c r="E3381" s="1" t="s">
        <v>38</v>
      </c>
      <c r="F3381" s="5">
        <v>44927.0</v>
      </c>
      <c r="G3381" s="1">
        <v>0.0</v>
      </c>
    </row>
    <row r="3382">
      <c r="A3382" s="1">
        <v>3381.0</v>
      </c>
      <c r="B3382" s="1" t="s">
        <v>4443</v>
      </c>
      <c r="C3382" s="1" t="s">
        <v>32</v>
      </c>
      <c r="D3382" s="1">
        <v>120.0</v>
      </c>
      <c r="E3382" s="1" t="s">
        <v>38</v>
      </c>
      <c r="F3382" s="5">
        <v>44927.0</v>
      </c>
      <c r="G3382" s="1">
        <v>5.0</v>
      </c>
    </row>
    <row r="3383">
      <c r="A3383" s="1">
        <v>3382.0</v>
      </c>
      <c r="B3383" s="1" t="s">
        <v>4444</v>
      </c>
      <c r="C3383" s="1" t="s">
        <v>32</v>
      </c>
      <c r="D3383" s="1">
        <v>120.0</v>
      </c>
      <c r="E3383" s="1" t="s">
        <v>33</v>
      </c>
      <c r="F3383" s="5">
        <v>44927.0</v>
      </c>
      <c r="G3383" s="1">
        <v>10.0</v>
      </c>
    </row>
    <row r="3384">
      <c r="A3384" s="1">
        <v>3383.0</v>
      </c>
      <c r="B3384" s="1" t="s">
        <v>4445</v>
      </c>
      <c r="C3384" s="1" t="s">
        <v>49</v>
      </c>
      <c r="D3384" s="1">
        <v>80.0</v>
      </c>
      <c r="E3384" s="1" t="s">
        <v>45</v>
      </c>
      <c r="F3384" s="5">
        <v>44927.0</v>
      </c>
      <c r="G3384" s="1">
        <v>20.0</v>
      </c>
    </row>
    <row r="3385">
      <c r="A3385" s="1">
        <v>3384.0</v>
      </c>
      <c r="B3385" s="1" t="s">
        <v>4446</v>
      </c>
      <c r="C3385" s="1" t="s">
        <v>32</v>
      </c>
      <c r="D3385" s="1">
        <v>120.0</v>
      </c>
      <c r="E3385" s="1" t="s">
        <v>38</v>
      </c>
      <c r="F3385" s="5">
        <v>44927.0</v>
      </c>
      <c r="G3385" s="1">
        <v>0.0</v>
      </c>
    </row>
    <row r="3386">
      <c r="A3386" s="1">
        <v>3385.0</v>
      </c>
      <c r="B3386" s="1" t="s">
        <v>4449</v>
      </c>
      <c r="C3386" s="1" t="s">
        <v>32</v>
      </c>
      <c r="D3386" s="1">
        <v>120.0</v>
      </c>
      <c r="E3386" s="1" t="s">
        <v>38</v>
      </c>
      <c r="F3386" s="5">
        <v>44927.0</v>
      </c>
      <c r="G3386" s="1">
        <v>5.0</v>
      </c>
    </row>
    <row r="3387">
      <c r="A3387" s="1">
        <v>3386.0</v>
      </c>
      <c r="B3387" s="1" t="s">
        <v>4450</v>
      </c>
      <c r="C3387" s="1" t="s">
        <v>49</v>
      </c>
      <c r="D3387" s="1">
        <v>80.0</v>
      </c>
      <c r="E3387" s="1" t="s">
        <v>38</v>
      </c>
      <c r="F3387" s="5">
        <v>44927.0</v>
      </c>
      <c r="G3387" s="1">
        <v>10.0</v>
      </c>
    </row>
    <row r="3388">
      <c r="A3388" s="1">
        <v>3387.0</v>
      </c>
      <c r="B3388" s="1" t="s">
        <v>4451</v>
      </c>
      <c r="C3388" s="1" t="s">
        <v>32</v>
      </c>
      <c r="D3388" s="1">
        <v>120.0</v>
      </c>
      <c r="E3388" s="1" t="s">
        <v>38</v>
      </c>
      <c r="F3388" s="5">
        <v>44927.0</v>
      </c>
      <c r="G3388" s="1">
        <v>20.0</v>
      </c>
    </row>
    <row r="3389">
      <c r="A3389" s="1">
        <v>3388.0</v>
      </c>
      <c r="B3389" s="1" t="s">
        <v>4452</v>
      </c>
      <c r="C3389" s="1" t="s">
        <v>49</v>
      </c>
      <c r="D3389" s="1">
        <v>80.0</v>
      </c>
      <c r="E3389" s="1" t="s">
        <v>38</v>
      </c>
      <c r="F3389" s="5">
        <v>44927.0</v>
      </c>
      <c r="G3389" s="1">
        <v>0.0</v>
      </c>
    </row>
    <row r="3390">
      <c r="A3390" s="1">
        <v>3389.0</v>
      </c>
      <c r="B3390" s="1" t="s">
        <v>4453</v>
      </c>
      <c r="C3390" s="1" t="s">
        <v>32</v>
      </c>
      <c r="D3390" s="1">
        <v>120.0</v>
      </c>
      <c r="E3390" s="1" t="s">
        <v>38</v>
      </c>
      <c r="F3390" s="5">
        <v>44927.0</v>
      </c>
      <c r="G3390" s="1">
        <v>5.0</v>
      </c>
    </row>
    <row r="3391">
      <c r="A3391" s="1">
        <v>3390.0</v>
      </c>
      <c r="B3391" s="1" t="s">
        <v>4454</v>
      </c>
      <c r="C3391" s="1" t="s">
        <v>32</v>
      </c>
      <c r="D3391" s="1">
        <v>120.0</v>
      </c>
      <c r="E3391" s="1" t="s">
        <v>38</v>
      </c>
      <c r="F3391" s="5">
        <v>44927.0</v>
      </c>
      <c r="G3391" s="1">
        <v>10.0</v>
      </c>
    </row>
    <row r="3392">
      <c r="A3392" s="1">
        <v>3391.0</v>
      </c>
      <c r="B3392" s="1" t="s">
        <v>4455</v>
      </c>
      <c r="C3392" s="1" t="s">
        <v>32</v>
      </c>
      <c r="D3392" s="1">
        <v>120.0</v>
      </c>
      <c r="E3392" s="1" t="s">
        <v>38</v>
      </c>
      <c r="F3392" s="5">
        <v>44927.0</v>
      </c>
      <c r="G3392" s="1">
        <v>20.0</v>
      </c>
    </row>
    <row r="3393">
      <c r="A3393" s="1">
        <v>3392.0</v>
      </c>
      <c r="B3393" s="1" t="s">
        <v>4456</v>
      </c>
      <c r="C3393" s="1" t="s">
        <v>32</v>
      </c>
      <c r="D3393" s="1">
        <v>120.0</v>
      </c>
      <c r="E3393" s="1" t="s">
        <v>38</v>
      </c>
      <c r="F3393" s="5">
        <v>44927.0</v>
      </c>
      <c r="G3393" s="1">
        <v>0.0</v>
      </c>
    </row>
    <row r="3394">
      <c r="A3394" s="1">
        <v>3393.0</v>
      </c>
      <c r="B3394" s="1" t="s">
        <v>4457</v>
      </c>
      <c r="C3394" s="1" t="s">
        <v>32</v>
      </c>
      <c r="D3394" s="1">
        <v>120.0</v>
      </c>
      <c r="E3394" s="1" t="s">
        <v>38</v>
      </c>
      <c r="F3394" s="5">
        <v>44927.0</v>
      </c>
      <c r="G3394" s="1">
        <v>5.0</v>
      </c>
    </row>
    <row r="3395">
      <c r="A3395" s="1">
        <v>3394.0</v>
      </c>
      <c r="B3395" s="1" t="s">
        <v>4458</v>
      </c>
      <c r="C3395" s="1" t="s">
        <v>32</v>
      </c>
      <c r="D3395" s="1">
        <v>120.0</v>
      </c>
      <c r="E3395" s="1" t="s">
        <v>38</v>
      </c>
      <c r="F3395" s="5">
        <v>44927.0</v>
      </c>
      <c r="G3395" s="1">
        <v>10.0</v>
      </c>
    </row>
    <row r="3396">
      <c r="A3396" s="1">
        <v>3395.0</v>
      </c>
      <c r="B3396" s="1" t="s">
        <v>4459</v>
      </c>
      <c r="C3396" s="1" t="s">
        <v>32</v>
      </c>
      <c r="D3396" s="1">
        <v>120.0</v>
      </c>
      <c r="E3396" s="1" t="s">
        <v>38</v>
      </c>
      <c r="F3396" s="5">
        <v>44927.0</v>
      </c>
      <c r="G3396" s="1">
        <v>20.0</v>
      </c>
    </row>
    <row r="3397">
      <c r="A3397" s="1">
        <v>3396.0</v>
      </c>
      <c r="B3397" s="1" t="s">
        <v>4462</v>
      </c>
      <c r="C3397" s="1" t="s">
        <v>37</v>
      </c>
      <c r="D3397" s="1">
        <v>250.0</v>
      </c>
      <c r="E3397" s="1" t="s">
        <v>38</v>
      </c>
      <c r="F3397" s="5">
        <v>44927.0</v>
      </c>
      <c r="G3397" s="1">
        <v>0.0</v>
      </c>
    </row>
    <row r="3398">
      <c r="A3398" s="1">
        <v>3397.0</v>
      </c>
      <c r="B3398" s="1" t="s">
        <v>4463</v>
      </c>
      <c r="C3398" s="1" t="s">
        <v>32</v>
      </c>
      <c r="D3398" s="1">
        <v>120.0</v>
      </c>
      <c r="E3398" s="1" t="s">
        <v>38</v>
      </c>
      <c r="F3398" s="5">
        <v>44927.0</v>
      </c>
      <c r="G3398" s="1">
        <v>5.0</v>
      </c>
    </row>
    <row r="3399">
      <c r="A3399" s="1">
        <v>3398.0</v>
      </c>
      <c r="B3399" s="1" t="s">
        <v>4464</v>
      </c>
      <c r="C3399" s="1" t="s">
        <v>37</v>
      </c>
      <c r="D3399" s="1">
        <v>250.0</v>
      </c>
      <c r="E3399" s="1" t="s">
        <v>38</v>
      </c>
      <c r="F3399" s="5">
        <v>44927.0</v>
      </c>
      <c r="G3399" s="1">
        <v>10.0</v>
      </c>
    </row>
    <row r="3400">
      <c r="A3400" s="1">
        <v>3399.0</v>
      </c>
      <c r="B3400" s="1" t="s">
        <v>4465</v>
      </c>
      <c r="C3400" s="1" t="s">
        <v>32</v>
      </c>
      <c r="D3400" s="1">
        <v>120.0</v>
      </c>
      <c r="E3400" s="1" t="s">
        <v>33</v>
      </c>
      <c r="F3400" s="5">
        <v>44927.0</v>
      </c>
      <c r="G3400" s="1">
        <v>20.0</v>
      </c>
    </row>
    <row r="3401">
      <c r="A3401" s="1">
        <v>3400.0</v>
      </c>
      <c r="B3401" s="1" t="s">
        <v>4466</v>
      </c>
      <c r="C3401" s="1" t="s">
        <v>32</v>
      </c>
      <c r="D3401" s="1">
        <v>120.0</v>
      </c>
      <c r="E3401" s="1" t="s">
        <v>38</v>
      </c>
      <c r="F3401" s="5">
        <v>44927.0</v>
      </c>
      <c r="G3401" s="1">
        <v>0.0</v>
      </c>
    </row>
    <row r="3402">
      <c r="A3402" s="1">
        <v>3401.0</v>
      </c>
      <c r="B3402" s="1" t="s">
        <v>4467</v>
      </c>
      <c r="C3402" s="1" t="s">
        <v>32</v>
      </c>
      <c r="D3402" s="1">
        <v>120.0</v>
      </c>
      <c r="E3402" s="1" t="s">
        <v>45</v>
      </c>
      <c r="F3402" s="5">
        <v>44927.0</v>
      </c>
      <c r="G3402" s="1">
        <v>5.0</v>
      </c>
    </row>
    <row r="3403">
      <c r="A3403" s="1">
        <v>3402.0</v>
      </c>
      <c r="B3403" s="1" t="s">
        <v>4468</v>
      </c>
      <c r="C3403" s="1" t="s">
        <v>32</v>
      </c>
      <c r="D3403" s="1">
        <v>120.0</v>
      </c>
      <c r="E3403" s="1" t="s">
        <v>33</v>
      </c>
      <c r="F3403" s="5">
        <v>44927.0</v>
      </c>
      <c r="G3403" s="1">
        <v>10.0</v>
      </c>
    </row>
    <row r="3404">
      <c r="A3404" s="1">
        <v>3403.0</v>
      </c>
      <c r="B3404" s="1" t="s">
        <v>4469</v>
      </c>
      <c r="C3404" s="1" t="s">
        <v>32</v>
      </c>
      <c r="D3404" s="1">
        <v>120.0</v>
      </c>
      <c r="E3404" s="1" t="s">
        <v>38</v>
      </c>
      <c r="F3404" s="5">
        <v>44927.0</v>
      </c>
      <c r="G3404" s="1">
        <v>20.0</v>
      </c>
    </row>
    <row r="3405">
      <c r="A3405" s="1">
        <v>3404.0</v>
      </c>
      <c r="B3405" s="1" t="s">
        <v>4470</v>
      </c>
      <c r="C3405" s="1" t="s">
        <v>32</v>
      </c>
      <c r="D3405" s="1">
        <v>120.0</v>
      </c>
      <c r="E3405" s="1" t="s">
        <v>38</v>
      </c>
      <c r="F3405" s="5">
        <v>44927.0</v>
      </c>
      <c r="G3405" s="1">
        <v>0.0</v>
      </c>
    </row>
    <row r="3406">
      <c r="A3406" s="1">
        <v>3405.0</v>
      </c>
      <c r="B3406" s="1" t="s">
        <v>4472</v>
      </c>
      <c r="C3406" s="1" t="s">
        <v>32</v>
      </c>
      <c r="D3406" s="1">
        <v>120.0</v>
      </c>
      <c r="E3406" s="1" t="s">
        <v>38</v>
      </c>
      <c r="F3406" s="5">
        <v>44927.0</v>
      </c>
      <c r="G3406" s="1">
        <v>5.0</v>
      </c>
    </row>
    <row r="3407">
      <c r="A3407" s="1">
        <v>3406.0</v>
      </c>
      <c r="B3407" s="1" t="s">
        <v>4474</v>
      </c>
      <c r="C3407" s="1" t="s">
        <v>32</v>
      </c>
      <c r="D3407" s="1">
        <v>120.0</v>
      </c>
      <c r="E3407" s="1" t="s">
        <v>38</v>
      </c>
      <c r="F3407" s="5">
        <v>44927.0</v>
      </c>
      <c r="G3407" s="1">
        <v>10.0</v>
      </c>
    </row>
    <row r="3408">
      <c r="A3408" s="1">
        <v>3407.0</v>
      </c>
      <c r="B3408" s="1" t="s">
        <v>4475</v>
      </c>
      <c r="C3408" s="1" t="s">
        <v>49</v>
      </c>
      <c r="D3408" s="1">
        <v>80.0</v>
      </c>
      <c r="E3408" s="1" t="s">
        <v>38</v>
      </c>
      <c r="F3408" s="5">
        <v>44927.0</v>
      </c>
      <c r="G3408" s="1">
        <v>20.0</v>
      </c>
    </row>
    <row r="3409">
      <c r="A3409" s="1">
        <v>3408.0</v>
      </c>
      <c r="B3409" s="1" t="s">
        <v>4476</v>
      </c>
      <c r="C3409" s="1" t="s">
        <v>32</v>
      </c>
      <c r="D3409" s="1">
        <v>120.0</v>
      </c>
      <c r="E3409" s="1" t="s">
        <v>33</v>
      </c>
      <c r="F3409" s="5">
        <v>44927.0</v>
      </c>
      <c r="G3409" s="1">
        <v>0.0</v>
      </c>
    </row>
    <row r="3410">
      <c r="A3410" s="1">
        <v>3409.0</v>
      </c>
      <c r="B3410" s="1" t="s">
        <v>4477</v>
      </c>
      <c r="C3410" s="1" t="s">
        <v>49</v>
      </c>
      <c r="D3410" s="1">
        <v>80.0</v>
      </c>
      <c r="E3410" s="1" t="s">
        <v>33</v>
      </c>
      <c r="F3410" s="5">
        <v>44927.0</v>
      </c>
      <c r="G3410" s="1">
        <v>5.0</v>
      </c>
    </row>
    <row r="3411">
      <c r="A3411" s="1">
        <v>3410.0</v>
      </c>
      <c r="B3411" s="1" t="s">
        <v>4478</v>
      </c>
      <c r="C3411" s="1" t="s">
        <v>37</v>
      </c>
      <c r="D3411" s="1">
        <v>250.0</v>
      </c>
      <c r="E3411" s="1" t="s">
        <v>38</v>
      </c>
      <c r="F3411" s="5">
        <v>44927.0</v>
      </c>
      <c r="G3411" s="1">
        <v>10.0</v>
      </c>
    </row>
    <row r="3412">
      <c r="A3412" s="1">
        <v>3411.0</v>
      </c>
      <c r="B3412" s="1" t="s">
        <v>4479</v>
      </c>
      <c r="C3412" s="1" t="s">
        <v>32</v>
      </c>
      <c r="D3412" s="1">
        <v>120.0</v>
      </c>
      <c r="E3412" s="1" t="s">
        <v>38</v>
      </c>
      <c r="F3412" s="5">
        <v>44927.0</v>
      </c>
      <c r="G3412" s="1">
        <v>20.0</v>
      </c>
    </row>
    <row r="3413">
      <c r="A3413" s="1">
        <v>3412.0</v>
      </c>
      <c r="B3413" s="1" t="s">
        <v>4480</v>
      </c>
      <c r="C3413" s="1" t="s">
        <v>32</v>
      </c>
      <c r="D3413" s="1">
        <v>120.0</v>
      </c>
      <c r="E3413" s="1" t="s">
        <v>38</v>
      </c>
      <c r="F3413" s="5">
        <v>44927.0</v>
      </c>
      <c r="G3413" s="1">
        <v>0.0</v>
      </c>
    </row>
    <row r="3414">
      <c r="A3414" s="1">
        <v>3413.0</v>
      </c>
      <c r="B3414" s="1" t="s">
        <v>4481</v>
      </c>
      <c r="C3414" s="1" t="s">
        <v>40</v>
      </c>
      <c r="D3414" s="1">
        <v>50.0</v>
      </c>
      <c r="E3414" s="1" t="s">
        <v>38</v>
      </c>
      <c r="F3414" s="5">
        <v>44927.0</v>
      </c>
      <c r="G3414" s="1">
        <v>5.0</v>
      </c>
    </row>
    <row r="3415">
      <c r="A3415" s="1">
        <v>3414.0</v>
      </c>
      <c r="B3415" s="1" t="s">
        <v>4482</v>
      </c>
      <c r="C3415" s="1" t="s">
        <v>49</v>
      </c>
      <c r="D3415" s="1">
        <v>80.0</v>
      </c>
      <c r="E3415" s="1" t="s">
        <v>45</v>
      </c>
      <c r="F3415" s="5">
        <v>44927.0</v>
      </c>
      <c r="G3415" s="1">
        <v>10.0</v>
      </c>
    </row>
    <row r="3416">
      <c r="A3416" s="1">
        <v>3415.0</v>
      </c>
      <c r="B3416" s="1" t="s">
        <v>4485</v>
      </c>
      <c r="C3416" s="1" t="s">
        <v>49</v>
      </c>
      <c r="D3416" s="1">
        <v>80.0</v>
      </c>
      <c r="E3416" s="1" t="s">
        <v>38</v>
      </c>
      <c r="F3416" s="5">
        <v>44927.0</v>
      </c>
      <c r="G3416" s="1">
        <v>20.0</v>
      </c>
    </row>
    <row r="3417">
      <c r="A3417" s="1">
        <v>3416.0</v>
      </c>
      <c r="B3417" s="1" t="s">
        <v>4486</v>
      </c>
      <c r="C3417" s="1" t="s">
        <v>32</v>
      </c>
      <c r="D3417" s="1">
        <v>120.0</v>
      </c>
      <c r="E3417" s="1" t="s">
        <v>38</v>
      </c>
      <c r="F3417" s="5">
        <v>44927.0</v>
      </c>
      <c r="G3417" s="1">
        <v>0.0</v>
      </c>
    </row>
    <row r="3418">
      <c r="A3418" s="1">
        <v>3417.0</v>
      </c>
      <c r="B3418" s="1" t="s">
        <v>4487</v>
      </c>
      <c r="C3418" s="1" t="s">
        <v>37</v>
      </c>
      <c r="D3418" s="1">
        <v>250.0</v>
      </c>
      <c r="E3418" s="1" t="s">
        <v>38</v>
      </c>
      <c r="F3418" s="5">
        <v>44927.0</v>
      </c>
      <c r="G3418" s="1">
        <v>5.0</v>
      </c>
    </row>
    <row r="3419">
      <c r="A3419" s="1">
        <v>3418.0</v>
      </c>
      <c r="B3419" s="1" t="s">
        <v>4488</v>
      </c>
      <c r="C3419" s="1" t="s">
        <v>37</v>
      </c>
      <c r="D3419" s="1">
        <v>250.0</v>
      </c>
      <c r="E3419" s="1" t="s">
        <v>38</v>
      </c>
      <c r="F3419" s="5">
        <v>44927.0</v>
      </c>
      <c r="G3419" s="1">
        <v>10.0</v>
      </c>
    </row>
    <row r="3420">
      <c r="A3420" s="1">
        <v>3419.0</v>
      </c>
      <c r="B3420" s="1" t="s">
        <v>4489</v>
      </c>
      <c r="C3420" s="1" t="s">
        <v>32</v>
      </c>
      <c r="D3420" s="1">
        <v>120.0</v>
      </c>
      <c r="E3420" s="1" t="s">
        <v>38</v>
      </c>
      <c r="F3420" s="5">
        <v>44927.0</v>
      </c>
      <c r="G3420" s="1">
        <v>20.0</v>
      </c>
    </row>
    <row r="3421">
      <c r="A3421" s="1">
        <v>3420.0</v>
      </c>
      <c r="B3421" s="1" t="s">
        <v>4490</v>
      </c>
      <c r="C3421" s="1" t="s">
        <v>40</v>
      </c>
      <c r="D3421" s="1">
        <v>50.0</v>
      </c>
      <c r="E3421" s="1" t="s">
        <v>33</v>
      </c>
      <c r="F3421" s="5">
        <v>44927.0</v>
      </c>
      <c r="G3421" s="1">
        <v>0.0</v>
      </c>
    </row>
    <row r="3422">
      <c r="A3422" s="1">
        <v>3421.0</v>
      </c>
      <c r="B3422" s="1" t="s">
        <v>4491</v>
      </c>
      <c r="C3422" s="1" t="s">
        <v>32</v>
      </c>
      <c r="D3422" s="1">
        <v>120.0</v>
      </c>
      <c r="E3422" s="1" t="s">
        <v>38</v>
      </c>
      <c r="F3422" s="5">
        <v>44927.0</v>
      </c>
      <c r="G3422" s="1">
        <v>5.0</v>
      </c>
    </row>
    <row r="3423">
      <c r="A3423" s="1">
        <v>3422.0</v>
      </c>
      <c r="B3423" s="1" t="s">
        <v>4492</v>
      </c>
      <c r="C3423" s="1" t="s">
        <v>32</v>
      </c>
      <c r="D3423" s="1">
        <v>120.0</v>
      </c>
      <c r="E3423" s="1" t="s">
        <v>38</v>
      </c>
      <c r="F3423" s="5">
        <v>44927.0</v>
      </c>
      <c r="G3423" s="1">
        <v>10.0</v>
      </c>
    </row>
    <row r="3424">
      <c r="A3424" s="1">
        <v>3423.0</v>
      </c>
      <c r="B3424" s="1" t="s">
        <v>4493</v>
      </c>
      <c r="C3424" s="1" t="s">
        <v>32</v>
      </c>
      <c r="D3424" s="1">
        <v>120.0</v>
      </c>
      <c r="E3424" s="1" t="s">
        <v>45</v>
      </c>
      <c r="F3424" s="5">
        <v>44927.0</v>
      </c>
      <c r="G3424" s="1">
        <v>20.0</v>
      </c>
    </row>
    <row r="3425">
      <c r="A3425" s="1">
        <v>3424.0</v>
      </c>
      <c r="B3425" s="1" t="s">
        <v>4494</v>
      </c>
      <c r="C3425" s="1" t="s">
        <v>49</v>
      </c>
      <c r="D3425" s="1">
        <v>80.0</v>
      </c>
      <c r="E3425" s="1" t="s">
        <v>38</v>
      </c>
      <c r="F3425" s="5">
        <v>44927.0</v>
      </c>
      <c r="G3425" s="1">
        <v>0.0</v>
      </c>
    </row>
    <row r="3426">
      <c r="A3426" s="1">
        <v>3425.0</v>
      </c>
      <c r="B3426" s="1" t="s">
        <v>4496</v>
      </c>
      <c r="C3426" s="1" t="s">
        <v>49</v>
      </c>
      <c r="D3426" s="1">
        <v>80.0</v>
      </c>
      <c r="E3426" s="1" t="s">
        <v>38</v>
      </c>
      <c r="F3426" s="5">
        <v>44927.0</v>
      </c>
      <c r="G3426" s="1">
        <v>5.0</v>
      </c>
    </row>
    <row r="3427">
      <c r="A3427" s="1">
        <v>3426.0</v>
      </c>
      <c r="B3427" s="1" t="s">
        <v>4498</v>
      </c>
      <c r="C3427" s="1" t="s">
        <v>32</v>
      </c>
      <c r="D3427" s="1">
        <v>120.0</v>
      </c>
      <c r="E3427" s="1" t="s">
        <v>38</v>
      </c>
      <c r="F3427" s="5">
        <v>44927.0</v>
      </c>
      <c r="G3427" s="1">
        <v>10.0</v>
      </c>
    </row>
    <row r="3428">
      <c r="A3428" s="1">
        <v>3427.0</v>
      </c>
      <c r="B3428" s="1" t="s">
        <v>4499</v>
      </c>
      <c r="C3428" s="1" t="s">
        <v>32</v>
      </c>
      <c r="D3428" s="1">
        <v>120.0</v>
      </c>
      <c r="E3428" s="1" t="s">
        <v>33</v>
      </c>
      <c r="F3428" s="5">
        <v>44927.0</v>
      </c>
      <c r="G3428" s="1">
        <v>20.0</v>
      </c>
    </row>
    <row r="3429">
      <c r="A3429" s="1">
        <v>3428.0</v>
      </c>
      <c r="B3429" s="1" t="s">
        <v>4500</v>
      </c>
      <c r="C3429" s="1" t="s">
        <v>49</v>
      </c>
      <c r="D3429" s="1">
        <v>80.0</v>
      </c>
      <c r="E3429" s="1" t="s">
        <v>38</v>
      </c>
      <c r="F3429" s="5">
        <v>44927.0</v>
      </c>
      <c r="G3429" s="1">
        <v>0.0</v>
      </c>
    </row>
    <row r="3430">
      <c r="A3430" s="1">
        <v>3429.0</v>
      </c>
      <c r="B3430" s="1" t="s">
        <v>4501</v>
      </c>
      <c r="C3430" s="1" t="s">
        <v>49</v>
      </c>
      <c r="D3430" s="1">
        <v>80.0</v>
      </c>
      <c r="E3430" s="1" t="s">
        <v>38</v>
      </c>
      <c r="F3430" s="5">
        <v>44927.0</v>
      </c>
      <c r="G3430" s="1">
        <v>5.0</v>
      </c>
    </row>
    <row r="3431">
      <c r="A3431" s="1">
        <v>3430.0</v>
      </c>
      <c r="B3431" s="1" t="s">
        <v>4502</v>
      </c>
      <c r="C3431" s="1" t="s">
        <v>32</v>
      </c>
      <c r="D3431" s="1">
        <v>120.0</v>
      </c>
      <c r="E3431" s="1" t="s">
        <v>38</v>
      </c>
      <c r="F3431" s="5">
        <v>44927.0</v>
      </c>
      <c r="G3431" s="1">
        <v>10.0</v>
      </c>
    </row>
    <row r="3432">
      <c r="A3432" s="1">
        <v>3431.0</v>
      </c>
      <c r="B3432" s="1" t="s">
        <v>4503</v>
      </c>
      <c r="C3432" s="1" t="s">
        <v>37</v>
      </c>
      <c r="D3432" s="1">
        <v>250.0</v>
      </c>
      <c r="E3432" s="1" t="s">
        <v>45</v>
      </c>
      <c r="F3432" s="5">
        <v>44927.0</v>
      </c>
      <c r="G3432" s="1">
        <v>20.0</v>
      </c>
    </row>
    <row r="3433">
      <c r="A3433" s="1">
        <v>3432.0</v>
      </c>
      <c r="B3433" s="1" t="s">
        <v>4504</v>
      </c>
      <c r="C3433" s="1" t="s">
        <v>40</v>
      </c>
      <c r="D3433" s="1">
        <v>50.0</v>
      </c>
      <c r="E3433" s="1" t="s">
        <v>45</v>
      </c>
      <c r="F3433" s="5">
        <v>44927.0</v>
      </c>
      <c r="G3433" s="1">
        <v>0.0</v>
      </c>
    </row>
    <row r="3434">
      <c r="A3434" s="1">
        <v>3433.0</v>
      </c>
      <c r="B3434" s="1" t="s">
        <v>4505</v>
      </c>
      <c r="C3434" s="1" t="s">
        <v>32</v>
      </c>
      <c r="D3434" s="1">
        <v>120.0</v>
      </c>
      <c r="E3434" s="1" t="s">
        <v>45</v>
      </c>
      <c r="F3434" s="5">
        <v>44927.0</v>
      </c>
      <c r="G3434" s="1">
        <v>5.0</v>
      </c>
    </row>
    <row r="3435">
      <c r="A3435" s="1">
        <v>3434.0</v>
      </c>
      <c r="B3435" s="1" t="s">
        <v>4506</v>
      </c>
      <c r="C3435" s="1" t="s">
        <v>49</v>
      </c>
      <c r="D3435" s="1">
        <v>80.0</v>
      </c>
      <c r="E3435" s="1" t="s">
        <v>38</v>
      </c>
      <c r="F3435" s="5">
        <v>44927.0</v>
      </c>
      <c r="G3435" s="1">
        <v>10.0</v>
      </c>
    </row>
    <row r="3436">
      <c r="A3436" s="1">
        <v>3435.0</v>
      </c>
      <c r="B3436" s="1" t="s">
        <v>4507</v>
      </c>
      <c r="C3436" s="1" t="s">
        <v>32</v>
      </c>
      <c r="D3436" s="1">
        <v>120.0</v>
      </c>
      <c r="E3436" s="1" t="s">
        <v>45</v>
      </c>
      <c r="F3436" s="5">
        <v>44927.0</v>
      </c>
      <c r="G3436" s="1">
        <v>20.0</v>
      </c>
    </row>
    <row r="3437">
      <c r="A3437" s="1">
        <v>3436.0</v>
      </c>
      <c r="B3437" s="1" t="s">
        <v>4508</v>
      </c>
      <c r="C3437" s="1" t="s">
        <v>32</v>
      </c>
      <c r="D3437" s="1">
        <v>120.0</v>
      </c>
      <c r="E3437" s="1" t="s">
        <v>38</v>
      </c>
      <c r="F3437" s="5">
        <v>44927.0</v>
      </c>
      <c r="G3437" s="1">
        <v>0.0</v>
      </c>
    </row>
    <row r="3438">
      <c r="A3438" s="1">
        <v>3437.0</v>
      </c>
      <c r="B3438" s="1" t="s">
        <v>4510</v>
      </c>
      <c r="C3438" s="1" t="s">
        <v>32</v>
      </c>
      <c r="D3438" s="1">
        <v>120.0</v>
      </c>
      <c r="E3438" s="1" t="s">
        <v>38</v>
      </c>
      <c r="F3438" s="5">
        <v>44927.0</v>
      </c>
      <c r="G3438" s="1">
        <v>5.0</v>
      </c>
    </row>
    <row r="3439">
      <c r="A3439" s="1">
        <v>3438.0</v>
      </c>
      <c r="B3439" s="1" t="s">
        <v>4513</v>
      </c>
      <c r="C3439" s="1" t="s">
        <v>32</v>
      </c>
      <c r="D3439" s="1">
        <v>120.0</v>
      </c>
      <c r="E3439" s="1" t="s">
        <v>38</v>
      </c>
      <c r="F3439" s="5">
        <v>44927.0</v>
      </c>
      <c r="G3439" s="1">
        <v>10.0</v>
      </c>
    </row>
    <row r="3440">
      <c r="A3440" s="1">
        <v>3439.0</v>
      </c>
      <c r="B3440" s="1" t="s">
        <v>4514</v>
      </c>
      <c r="C3440" s="1" t="s">
        <v>32</v>
      </c>
      <c r="D3440" s="1">
        <v>120.0</v>
      </c>
      <c r="E3440" s="1" t="s">
        <v>38</v>
      </c>
      <c r="F3440" s="5">
        <v>44927.0</v>
      </c>
      <c r="G3440" s="1">
        <v>20.0</v>
      </c>
    </row>
    <row r="3441">
      <c r="A3441" s="1">
        <v>3440.0</v>
      </c>
      <c r="B3441" s="1" t="s">
        <v>4515</v>
      </c>
      <c r="C3441" s="1" t="s">
        <v>49</v>
      </c>
      <c r="D3441" s="1">
        <v>80.0</v>
      </c>
      <c r="E3441" s="1" t="s">
        <v>38</v>
      </c>
      <c r="F3441" s="5">
        <v>44927.0</v>
      </c>
      <c r="G3441" s="1">
        <v>0.0</v>
      </c>
    </row>
    <row r="3442">
      <c r="A3442" s="1">
        <v>3441.0</v>
      </c>
      <c r="B3442" s="1" t="s">
        <v>4516</v>
      </c>
      <c r="C3442" s="1" t="s">
        <v>32</v>
      </c>
      <c r="D3442" s="1">
        <v>120.0</v>
      </c>
      <c r="E3442" s="1" t="s">
        <v>38</v>
      </c>
      <c r="F3442" s="5">
        <v>44927.0</v>
      </c>
      <c r="G3442" s="1">
        <v>5.0</v>
      </c>
    </row>
    <row r="3443">
      <c r="A3443" s="1">
        <v>3442.0</v>
      </c>
      <c r="B3443" s="1" t="s">
        <v>4517</v>
      </c>
      <c r="C3443" s="1" t="s">
        <v>37</v>
      </c>
      <c r="D3443" s="1">
        <v>250.0</v>
      </c>
      <c r="E3443" s="1" t="s">
        <v>38</v>
      </c>
      <c r="F3443" s="5">
        <v>44927.0</v>
      </c>
      <c r="G3443" s="1">
        <v>10.0</v>
      </c>
    </row>
    <row r="3444">
      <c r="A3444" s="1">
        <v>3443.0</v>
      </c>
      <c r="B3444" s="1" t="s">
        <v>4518</v>
      </c>
      <c r="C3444" s="1" t="s">
        <v>32</v>
      </c>
      <c r="D3444" s="1">
        <v>120.0</v>
      </c>
      <c r="E3444" s="1" t="s">
        <v>33</v>
      </c>
      <c r="F3444" s="5">
        <v>44927.0</v>
      </c>
      <c r="G3444" s="1">
        <v>20.0</v>
      </c>
    </row>
    <row r="3445">
      <c r="A3445" s="1">
        <v>3444.0</v>
      </c>
      <c r="B3445" s="1" t="s">
        <v>4519</v>
      </c>
      <c r="C3445" s="1" t="s">
        <v>49</v>
      </c>
      <c r="D3445" s="1">
        <v>80.0</v>
      </c>
      <c r="E3445" s="1" t="s">
        <v>45</v>
      </c>
      <c r="F3445" s="5">
        <v>44927.0</v>
      </c>
      <c r="G3445" s="1">
        <v>0.0</v>
      </c>
    </row>
    <row r="3446">
      <c r="A3446" s="1">
        <v>3445.0</v>
      </c>
      <c r="B3446" s="1" t="s">
        <v>4520</v>
      </c>
      <c r="C3446" s="1" t="s">
        <v>49</v>
      </c>
      <c r="D3446" s="1">
        <v>80.0</v>
      </c>
      <c r="E3446" s="1" t="s">
        <v>38</v>
      </c>
      <c r="F3446" s="5">
        <v>44927.0</v>
      </c>
      <c r="G3446" s="1">
        <v>5.0</v>
      </c>
    </row>
    <row r="3447">
      <c r="A3447" s="1">
        <v>3446.0</v>
      </c>
      <c r="B3447" s="1" t="s">
        <v>4523</v>
      </c>
      <c r="C3447" s="1" t="s">
        <v>32</v>
      </c>
      <c r="D3447" s="1">
        <v>120.0</v>
      </c>
      <c r="E3447" s="1" t="s">
        <v>38</v>
      </c>
      <c r="F3447" s="5">
        <v>44927.0</v>
      </c>
      <c r="G3447" s="1">
        <v>10.0</v>
      </c>
    </row>
    <row r="3448">
      <c r="A3448" s="1">
        <v>3447.0</v>
      </c>
      <c r="B3448" s="1" t="s">
        <v>4524</v>
      </c>
      <c r="C3448" s="1" t="s">
        <v>32</v>
      </c>
      <c r="D3448" s="1">
        <v>120.0</v>
      </c>
      <c r="E3448" s="1" t="s">
        <v>38</v>
      </c>
      <c r="F3448" s="5">
        <v>44927.0</v>
      </c>
      <c r="G3448" s="1">
        <v>20.0</v>
      </c>
    </row>
    <row r="3449">
      <c r="A3449" s="1">
        <v>3448.0</v>
      </c>
      <c r="B3449" s="1" t="s">
        <v>4525</v>
      </c>
      <c r="C3449" s="1" t="s">
        <v>32</v>
      </c>
      <c r="D3449" s="1">
        <v>120.0</v>
      </c>
      <c r="E3449" s="1" t="s">
        <v>38</v>
      </c>
      <c r="F3449" s="5">
        <v>44927.0</v>
      </c>
      <c r="G3449" s="1">
        <v>0.0</v>
      </c>
    </row>
    <row r="3450">
      <c r="A3450" s="1">
        <v>3449.0</v>
      </c>
      <c r="B3450" s="1" t="s">
        <v>4526</v>
      </c>
      <c r="C3450" s="1" t="s">
        <v>49</v>
      </c>
      <c r="D3450" s="1">
        <v>80.0</v>
      </c>
      <c r="E3450" s="1" t="s">
        <v>38</v>
      </c>
      <c r="F3450" s="5">
        <v>44927.0</v>
      </c>
      <c r="G3450" s="1">
        <v>5.0</v>
      </c>
    </row>
    <row r="3451">
      <c r="A3451" s="1">
        <v>3450.0</v>
      </c>
      <c r="B3451" s="1" t="s">
        <v>4527</v>
      </c>
      <c r="C3451" s="1" t="s">
        <v>32</v>
      </c>
      <c r="D3451" s="1">
        <v>120.0</v>
      </c>
      <c r="E3451" s="1" t="s">
        <v>38</v>
      </c>
      <c r="F3451" s="5">
        <v>44927.0</v>
      </c>
      <c r="G3451" s="1">
        <v>10.0</v>
      </c>
    </row>
    <row r="3452">
      <c r="A3452" s="1">
        <v>3451.0</v>
      </c>
      <c r="B3452" s="1" t="s">
        <v>4528</v>
      </c>
      <c r="C3452" s="1" t="s">
        <v>37</v>
      </c>
      <c r="D3452" s="1">
        <v>250.0</v>
      </c>
      <c r="E3452" s="1" t="s">
        <v>38</v>
      </c>
      <c r="F3452" s="5">
        <v>44927.0</v>
      </c>
      <c r="G3452" s="1">
        <v>20.0</v>
      </c>
    </row>
    <row r="3453">
      <c r="A3453" s="1">
        <v>3452.0</v>
      </c>
      <c r="B3453" s="1" t="s">
        <v>4529</v>
      </c>
      <c r="C3453" s="1" t="s">
        <v>32</v>
      </c>
      <c r="D3453" s="1">
        <v>120.0</v>
      </c>
      <c r="E3453" s="1" t="s">
        <v>38</v>
      </c>
      <c r="F3453" s="5">
        <v>44927.0</v>
      </c>
      <c r="G3453" s="1">
        <v>0.0</v>
      </c>
    </row>
    <row r="3454">
      <c r="A3454" s="1">
        <v>3453.0</v>
      </c>
      <c r="B3454" s="1" t="s">
        <v>4530</v>
      </c>
      <c r="C3454" s="1" t="s">
        <v>49</v>
      </c>
      <c r="D3454" s="1">
        <v>80.0</v>
      </c>
      <c r="E3454" s="1" t="s">
        <v>45</v>
      </c>
      <c r="F3454" s="5">
        <v>44927.0</v>
      </c>
      <c r="G3454" s="1">
        <v>5.0</v>
      </c>
    </row>
    <row r="3455">
      <c r="A3455" s="1">
        <v>3454.0</v>
      </c>
      <c r="B3455" s="1" t="s">
        <v>4531</v>
      </c>
      <c r="C3455" s="1" t="s">
        <v>32</v>
      </c>
      <c r="D3455" s="1">
        <v>120.0</v>
      </c>
      <c r="E3455" s="1" t="s">
        <v>38</v>
      </c>
      <c r="F3455" s="5">
        <v>44927.0</v>
      </c>
      <c r="G3455" s="1">
        <v>10.0</v>
      </c>
    </row>
    <row r="3456">
      <c r="A3456" s="1">
        <v>3455.0</v>
      </c>
      <c r="B3456" s="1" t="s">
        <v>4532</v>
      </c>
      <c r="C3456" s="1" t="s">
        <v>32</v>
      </c>
      <c r="D3456" s="1">
        <v>120.0</v>
      </c>
      <c r="E3456" s="1" t="s">
        <v>38</v>
      </c>
      <c r="F3456" s="5">
        <v>44927.0</v>
      </c>
      <c r="G3456" s="1">
        <v>20.0</v>
      </c>
    </row>
    <row r="3457">
      <c r="A3457" s="1">
        <v>3456.0</v>
      </c>
      <c r="B3457" s="1" t="s">
        <v>4535</v>
      </c>
      <c r="C3457" s="1" t="s">
        <v>37</v>
      </c>
      <c r="D3457" s="1">
        <v>250.0</v>
      </c>
      <c r="E3457" s="1" t="s">
        <v>33</v>
      </c>
      <c r="F3457" s="5">
        <v>44927.0</v>
      </c>
      <c r="G3457" s="1">
        <v>0.0</v>
      </c>
    </row>
    <row r="3458">
      <c r="A3458" s="1">
        <v>3457.0</v>
      </c>
      <c r="B3458" s="1" t="s">
        <v>4536</v>
      </c>
      <c r="C3458" s="1" t="s">
        <v>32</v>
      </c>
      <c r="D3458" s="1">
        <v>120.0</v>
      </c>
      <c r="E3458" s="1" t="s">
        <v>38</v>
      </c>
      <c r="F3458" s="5">
        <v>44927.0</v>
      </c>
      <c r="G3458" s="1">
        <v>5.0</v>
      </c>
    </row>
    <row r="3459">
      <c r="A3459" s="1">
        <v>3458.0</v>
      </c>
      <c r="B3459" s="1" t="s">
        <v>4537</v>
      </c>
      <c r="C3459" s="1" t="s">
        <v>32</v>
      </c>
      <c r="D3459" s="1">
        <v>120.0</v>
      </c>
      <c r="E3459" s="1" t="s">
        <v>38</v>
      </c>
      <c r="F3459" s="5">
        <v>44927.0</v>
      </c>
      <c r="G3459" s="1">
        <v>10.0</v>
      </c>
    </row>
    <row r="3460">
      <c r="A3460" s="1">
        <v>3459.0</v>
      </c>
      <c r="B3460" s="1" t="s">
        <v>4538</v>
      </c>
      <c r="C3460" s="1" t="s">
        <v>32</v>
      </c>
      <c r="D3460" s="1">
        <v>120.0</v>
      </c>
      <c r="E3460" s="1" t="s">
        <v>33</v>
      </c>
      <c r="F3460" s="5">
        <v>44927.0</v>
      </c>
      <c r="G3460" s="1">
        <v>20.0</v>
      </c>
    </row>
    <row r="3461">
      <c r="A3461" s="1">
        <v>3460.0</v>
      </c>
      <c r="B3461" s="1" t="s">
        <v>4539</v>
      </c>
      <c r="C3461" s="1" t="s">
        <v>37</v>
      </c>
      <c r="D3461" s="1">
        <v>250.0</v>
      </c>
      <c r="E3461" s="1" t="s">
        <v>38</v>
      </c>
      <c r="F3461" s="5">
        <v>44927.0</v>
      </c>
      <c r="G3461" s="1">
        <v>0.0</v>
      </c>
    </row>
    <row r="3462">
      <c r="A3462" s="1">
        <v>3461.0</v>
      </c>
      <c r="B3462" s="1" t="s">
        <v>4540</v>
      </c>
      <c r="C3462" s="1" t="s">
        <v>37</v>
      </c>
      <c r="D3462" s="1">
        <v>250.0</v>
      </c>
      <c r="E3462" s="1" t="s">
        <v>38</v>
      </c>
      <c r="F3462" s="5">
        <v>44927.0</v>
      </c>
      <c r="G3462" s="1">
        <v>5.0</v>
      </c>
    </row>
    <row r="3463">
      <c r="A3463" s="1">
        <v>3462.0</v>
      </c>
      <c r="B3463" s="1" t="s">
        <v>4541</v>
      </c>
      <c r="C3463" s="1" t="s">
        <v>32</v>
      </c>
      <c r="D3463" s="1">
        <v>120.0</v>
      </c>
      <c r="E3463" s="1" t="s">
        <v>38</v>
      </c>
      <c r="F3463" s="5">
        <v>44927.0</v>
      </c>
      <c r="G3463" s="1">
        <v>10.0</v>
      </c>
    </row>
    <row r="3464">
      <c r="A3464" s="1">
        <v>3463.0</v>
      </c>
      <c r="B3464" s="1" t="s">
        <v>4542</v>
      </c>
      <c r="C3464" s="1" t="s">
        <v>49</v>
      </c>
      <c r="D3464" s="1">
        <v>80.0</v>
      </c>
      <c r="E3464" s="1" t="s">
        <v>45</v>
      </c>
      <c r="F3464" s="5">
        <v>44927.0</v>
      </c>
      <c r="G3464" s="1">
        <v>20.0</v>
      </c>
    </row>
    <row r="3465">
      <c r="A3465" s="1">
        <v>3464.0</v>
      </c>
      <c r="B3465" s="1" t="s">
        <v>4543</v>
      </c>
      <c r="C3465" s="1" t="s">
        <v>37</v>
      </c>
      <c r="D3465" s="1">
        <v>250.0</v>
      </c>
      <c r="E3465" s="1" t="s">
        <v>38</v>
      </c>
      <c r="F3465" s="5">
        <v>44927.0</v>
      </c>
      <c r="G3465" s="1">
        <v>0.0</v>
      </c>
    </row>
    <row r="3466">
      <c r="A3466" s="1">
        <v>3465.0</v>
      </c>
      <c r="B3466" s="1" t="s">
        <v>4544</v>
      </c>
      <c r="C3466" s="1" t="s">
        <v>32</v>
      </c>
      <c r="D3466" s="1">
        <v>120.0</v>
      </c>
      <c r="E3466" s="1" t="s">
        <v>38</v>
      </c>
      <c r="F3466" s="5">
        <v>44927.0</v>
      </c>
      <c r="G3466" s="1">
        <v>5.0</v>
      </c>
    </row>
    <row r="3467">
      <c r="A3467" s="1">
        <v>3466.0</v>
      </c>
      <c r="B3467" s="1" t="s">
        <v>4545</v>
      </c>
      <c r="C3467" s="1" t="s">
        <v>32</v>
      </c>
      <c r="D3467" s="1">
        <v>120.0</v>
      </c>
      <c r="E3467" s="1" t="s">
        <v>45</v>
      </c>
      <c r="F3467" s="5">
        <v>44927.0</v>
      </c>
      <c r="G3467" s="1">
        <v>10.0</v>
      </c>
    </row>
    <row r="3468">
      <c r="A3468" s="1">
        <v>3467.0</v>
      </c>
      <c r="B3468" s="1" t="s">
        <v>4546</v>
      </c>
      <c r="C3468" s="1" t="s">
        <v>32</v>
      </c>
      <c r="D3468" s="1">
        <v>120.0</v>
      </c>
      <c r="E3468" s="1" t="s">
        <v>38</v>
      </c>
      <c r="F3468" s="5">
        <v>44927.0</v>
      </c>
      <c r="G3468" s="1">
        <v>20.0</v>
      </c>
    </row>
    <row r="3469">
      <c r="A3469" s="1">
        <v>3468.0</v>
      </c>
      <c r="B3469" s="1" t="s">
        <v>4549</v>
      </c>
      <c r="C3469" s="1" t="s">
        <v>37</v>
      </c>
      <c r="D3469" s="1">
        <v>250.0</v>
      </c>
      <c r="E3469" s="1" t="s">
        <v>33</v>
      </c>
      <c r="F3469" s="5">
        <v>44927.0</v>
      </c>
      <c r="G3469" s="1">
        <v>0.0</v>
      </c>
    </row>
    <row r="3470">
      <c r="A3470" s="1">
        <v>3469.0</v>
      </c>
      <c r="B3470" s="1" t="s">
        <v>4550</v>
      </c>
      <c r="C3470" s="1" t="s">
        <v>40</v>
      </c>
      <c r="D3470" s="1">
        <v>50.0</v>
      </c>
      <c r="E3470" s="1" t="s">
        <v>33</v>
      </c>
      <c r="F3470" s="5">
        <v>44927.0</v>
      </c>
      <c r="G3470" s="1">
        <v>5.0</v>
      </c>
    </row>
    <row r="3471">
      <c r="A3471" s="1">
        <v>3470.0</v>
      </c>
      <c r="B3471" s="1" t="s">
        <v>4551</v>
      </c>
      <c r="C3471" s="1" t="s">
        <v>32</v>
      </c>
      <c r="D3471" s="1">
        <v>120.0</v>
      </c>
      <c r="E3471" s="1" t="s">
        <v>45</v>
      </c>
      <c r="F3471" s="5">
        <v>44927.0</v>
      </c>
      <c r="G3471" s="1">
        <v>10.0</v>
      </c>
    </row>
    <row r="3472">
      <c r="A3472" s="1">
        <v>3471.0</v>
      </c>
      <c r="B3472" s="1" t="s">
        <v>4552</v>
      </c>
      <c r="C3472" s="1" t="s">
        <v>32</v>
      </c>
      <c r="D3472" s="1">
        <v>120.0</v>
      </c>
      <c r="E3472" s="1" t="s">
        <v>38</v>
      </c>
      <c r="F3472" s="5">
        <v>44927.0</v>
      </c>
      <c r="G3472" s="1">
        <v>20.0</v>
      </c>
    </row>
    <row r="3473">
      <c r="A3473" s="1">
        <v>3472.0</v>
      </c>
      <c r="B3473" s="1" t="s">
        <v>4553</v>
      </c>
      <c r="C3473" s="1" t="s">
        <v>32</v>
      </c>
      <c r="D3473" s="1">
        <v>120.0</v>
      </c>
      <c r="E3473" s="1" t="s">
        <v>38</v>
      </c>
      <c r="F3473" s="5">
        <v>44927.0</v>
      </c>
      <c r="G3473" s="1">
        <v>0.0</v>
      </c>
    </row>
    <row r="3474">
      <c r="A3474" s="1">
        <v>3473.0</v>
      </c>
      <c r="B3474" s="1" t="s">
        <v>4554</v>
      </c>
      <c r="C3474" s="1" t="s">
        <v>40</v>
      </c>
      <c r="D3474" s="1">
        <v>50.0</v>
      </c>
      <c r="E3474" s="1" t="s">
        <v>45</v>
      </c>
      <c r="F3474" s="5">
        <v>44927.0</v>
      </c>
      <c r="G3474" s="1">
        <v>5.0</v>
      </c>
    </row>
    <row r="3475">
      <c r="A3475" s="1">
        <v>3474.0</v>
      </c>
      <c r="B3475" s="1" t="s">
        <v>4555</v>
      </c>
      <c r="C3475" s="1" t="s">
        <v>32</v>
      </c>
      <c r="D3475" s="1">
        <v>120.0</v>
      </c>
      <c r="E3475" s="1" t="s">
        <v>45</v>
      </c>
      <c r="F3475" s="5">
        <v>44927.0</v>
      </c>
      <c r="G3475" s="1">
        <v>10.0</v>
      </c>
    </row>
    <row r="3476">
      <c r="A3476" s="1">
        <v>3475.0</v>
      </c>
      <c r="B3476" s="1" t="s">
        <v>4556</v>
      </c>
      <c r="C3476" s="1" t="s">
        <v>32</v>
      </c>
      <c r="D3476" s="1">
        <v>120.0</v>
      </c>
      <c r="E3476" s="1" t="s">
        <v>38</v>
      </c>
      <c r="F3476" s="5">
        <v>44927.0</v>
      </c>
      <c r="G3476" s="1">
        <v>20.0</v>
      </c>
    </row>
    <row r="3477">
      <c r="A3477" s="1">
        <v>3476.0</v>
      </c>
      <c r="B3477" s="1" t="s">
        <v>4557</v>
      </c>
      <c r="C3477" s="1" t="s">
        <v>49</v>
      </c>
      <c r="D3477" s="1">
        <v>80.0</v>
      </c>
      <c r="E3477" s="1" t="s">
        <v>38</v>
      </c>
      <c r="F3477" s="5">
        <v>44927.0</v>
      </c>
      <c r="G3477" s="1">
        <v>0.0</v>
      </c>
    </row>
    <row r="3478">
      <c r="A3478" s="1">
        <v>3477.0</v>
      </c>
      <c r="B3478" s="1" t="s">
        <v>4558</v>
      </c>
      <c r="C3478" s="1" t="s">
        <v>32</v>
      </c>
      <c r="D3478" s="1">
        <v>120.0</v>
      </c>
      <c r="E3478" s="1" t="s">
        <v>38</v>
      </c>
      <c r="F3478" s="5">
        <v>44927.0</v>
      </c>
      <c r="G3478" s="1">
        <v>5.0</v>
      </c>
    </row>
    <row r="3479">
      <c r="A3479" s="1">
        <v>3478.0</v>
      </c>
      <c r="B3479" s="1" t="s">
        <v>4560</v>
      </c>
      <c r="C3479" s="1" t="s">
        <v>32</v>
      </c>
      <c r="D3479" s="1">
        <v>120.0</v>
      </c>
      <c r="E3479" s="1" t="s">
        <v>38</v>
      </c>
      <c r="F3479" s="5">
        <v>44927.0</v>
      </c>
      <c r="G3479" s="1">
        <v>10.0</v>
      </c>
    </row>
    <row r="3480">
      <c r="A3480" s="1">
        <v>3479.0</v>
      </c>
      <c r="B3480" s="1" t="s">
        <v>4562</v>
      </c>
      <c r="C3480" s="1" t="s">
        <v>49</v>
      </c>
      <c r="D3480" s="1">
        <v>80.0</v>
      </c>
      <c r="E3480" s="1" t="s">
        <v>38</v>
      </c>
      <c r="F3480" s="5">
        <v>44927.0</v>
      </c>
      <c r="G3480" s="1">
        <v>20.0</v>
      </c>
    </row>
    <row r="3481">
      <c r="A3481" s="1">
        <v>3480.0</v>
      </c>
      <c r="B3481" s="1" t="s">
        <v>4563</v>
      </c>
      <c r="C3481" s="1" t="s">
        <v>32</v>
      </c>
      <c r="D3481" s="1">
        <v>120.0</v>
      </c>
      <c r="E3481" s="1" t="s">
        <v>38</v>
      </c>
      <c r="F3481" s="5">
        <v>44927.0</v>
      </c>
      <c r="G3481" s="1">
        <v>0.0</v>
      </c>
    </row>
    <row r="3482">
      <c r="A3482" s="1">
        <v>3481.0</v>
      </c>
      <c r="B3482" s="1" t="s">
        <v>4564</v>
      </c>
      <c r="C3482" s="1" t="s">
        <v>49</v>
      </c>
      <c r="D3482" s="1">
        <v>80.0</v>
      </c>
      <c r="E3482" s="1" t="s">
        <v>38</v>
      </c>
      <c r="F3482" s="5">
        <v>44927.0</v>
      </c>
      <c r="G3482" s="1">
        <v>5.0</v>
      </c>
    </row>
    <row r="3483">
      <c r="A3483" s="1">
        <v>3482.0</v>
      </c>
      <c r="B3483" s="1" t="s">
        <v>4565</v>
      </c>
      <c r="C3483" s="1" t="s">
        <v>32</v>
      </c>
      <c r="D3483" s="1">
        <v>120.0</v>
      </c>
      <c r="E3483" s="1" t="s">
        <v>38</v>
      </c>
      <c r="F3483" s="5">
        <v>44927.0</v>
      </c>
      <c r="G3483" s="1">
        <v>10.0</v>
      </c>
    </row>
    <row r="3484">
      <c r="A3484" s="1">
        <v>3483.0</v>
      </c>
      <c r="B3484" s="1" t="s">
        <v>4566</v>
      </c>
      <c r="C3484" s="1" t="s">
        <v>32</v>
      </c>
      <c r="D3484" s="1">
        <v>120.0</v>
      </c>
      <c r="E3484" s="1" t="s">
        <v>33</v>
      </c>
      <c r="F3484" s="5">
        <v>44927.0</v>
      </c>
      <c r="G3484" s="1">
        <v>20.0</v>
      </c>
    </row>
    <row r="3485">
      <c r="A3485" s="1">
        <v>3484.0</v>
      </c>
      <c r="B3485" s="1" t="s">
        <v>4567</v>
      </c>
      <c r="C3485" s="1" t="s">
        <v>49</v>
      </c>
      <c r="D3485" s="1">
        <v>80.0</v>
      </c>
      <c r="E3485" s="1" t="s">
        <v>38</v>
      </c>
      <c r="F3485" s="5">
        <v>44927.0</v>
      </c>
      <c r="G3485" s="1">
        <v>0.0</v>
      </c>
    </row>
    <row r="3486">
      <c r="A3486" s="1">
        <v>3485.0</v>
      </c>
      <c r="B3486" s="1" t="s">
        <v>4568</v>
      </c>
      <c r="C3486" s="1" t="s">
        <v>49</v>
      </c>
      <c r="D3486" s="1">
        <v>80.0</v>
      </c>
      <c r="E3486" s="1" t="s">
        <v>38</v>
      </c>
      <c r="F3486" s="5">
        <v>44927.0</v>
      </c>
      <c r="G3486" s="1">
        <v>5.0</v>
      </c>
    </row>
    <row r="3487">
      <c r="A3487" s="1">
        <v>3486.0</v>
      </c>
      <c r="B3487" s="1" t="s">
        <v>4569</v>
      </c>
      <c r="C3487" s="1" t="s">
        <v>32</v>
      </c>
      <c r="D3487" s="1">
        <v>120.0</v>
      </c>
      <c r="E3487" s="1" t="s">
        <v>38</v>
      </c>
      <c r="F3487" s="5">
        <v>44927.0</v>
      </c>
      <c r="G3487" s="1">
        <v>10.0</v>
      </c>
    </row>
    <row r="3488">
      <c r="A3488" s="1">
        <v>3487.0</v>
      </c>
      <c r="B3488" s="1" t="s">
        <v>4570</v>
      </c>
      <c r="C3488" s="1" t="s">
        <v>37</v>
      </c>
      <c r="D3488" s="1">
        <v>250.0</v>
      </c>
      <c r="E3488" s="1" t="s">
        <v>38</v>
      </c>
      <c r="F3488" s="5">
        <v>44927.0</v>
      </c>
      <c r="G3488" s="1">
        <v>20.0</v>
      </c>
    </row>
    <row r="3489">
      <c r="A3489" s="1">
        <v>3488.0</v>
      </c>
      <c r="B3489" s="1" t="s">
        <v>4571</v>
      </c>
      <c r="C3489" s="1" t="s">
        <v>49</v>
      </c>
      <c r="D3489" s="1">
        <v>80.0</v>
      </c>
      <c r="E3489" s="1" t="s">
        <v>38</v>
      </c>
      <c r="F3489" s="5">
        <v>44927.0</v>
      </c>
      <c r="G3489" s="1">
        <v>0.0</v>
      </c>
    </row>
    <row r="3490">
      <c r="A3490" s="1">
        <v>3489.0</v>
      </c>
      <c r="B3490" s="1" t="s">
        <v>4574</v>
      </c>
      <c r="C3490" s="1" t="s">
        <v>37</v>
      </c>
      <c r="D3490" s="1">
        <v>250.0</v>
      </c>
      <c r="E3490" s="1" t="s">
        <v>45</v>
      </c>
      <c r="F3490" s="5">
        <v>44927.0</v>
      </c>
      <c r="G3490" s="1">
        <v>5.0</v>
      </c>
    </row>
    <row r="3491">
      <c r="A3491" s="1">
        <v>3490.0</v>
      </c>
      <c r="B3491" s="1" t="s">
        <v>4575</v>
      </c>
      <c r="C3491" s="1" t="s">
        <v>32</v>
      </c>
      <c r="D3491" s="1">
        <v>120.0</v>
      </c>
      <c r="E3491" s="1" t="s">
        <v>38</v>
      </c>
      <c r="F3491" s="5">
        <v>44927.0</v>
      </c>
      <c r="G3491" s="1">
        <v>10.0</v>
      </c>
    </row>
    <row r="3492">
      <c r="A3492" s="1">
        <v>3491.0</v>
      </c>
      <c r="B3492" s="1" t="s">
        <v>4576</v>
      </c>
      <c r="C3492" s="1" t="s">
        <v>49</v>
      </c>
      <c r="D3492" s="1">
        <v>80.0</v>
      </c>
      <c r="E3492" s="1" t="s">
        <v>38</v>
      </c>
      <c r="F3492" s="5">
        <v>44927.0</v>
      </c>
      <c r="G3492" s="1">
        <v>20.0</v>
      </c>
    </row>
    <row r="3493">
      <c r="A3493" s="1">
        <v>3492.0</v>
      </c>
      <c r="B3493" s="1" t="s">
        <v>4577</v>
      </c>
      <c r="C3493" s="1" t="s">
        <v>32</v>
      </c>
      <c r="D3493" s="1">
        <v>120.0</v>
      </c>
      <c r="E3493" s="1" t="s">
        <v>38</v>
      </c>
      <c r="F3493" s="5">
        <v>44927.0</v>
      </c>
      <c r="G3493" s="1">
        <v>0.0</v>
      </c>
    </row>
    <row r="3494">
      <c r="A3494" s="1">
        <v>3493.0</v>
      </c>
      <c r="B3494" s="1" t="s">
        <v>4578</v>
      </c>
      <c r="C3494" s="1" t="s">
        <v>32</v>
      </c>
      <c r="D3494" s="1">
        <v>120.0</v>
      </c>
      <c r="E3494" s="1" t="s">
        <v>38</v>
      </c>
      <c r="F3494" s="5">
        <v>44927.0</v>
      </c>
      <c r="G3494" s="1">
        <v>5.0</v>
      </c>
    </row>
    <row r="3495">
      <c r="A3495" s="1">
        <v>3494.0</v>
      </c>
      <c r="B3495" s="1" t="s">
        <v>4579</v>
      </c>
      <c r="C3495" s="1" t="s">
        <v>37</v>
      </c>
      <c r="D3495" s="1">
        <v>250.0</v>
      </c>
      <c r="E3495" s="1" t="s">
        <v>38</v>
      </c>
      <c r="F3495" s="5">
        <v>44927.0</v>
      </c>
      <c r="G3495" s="1">
        <v>10.0</v>
      </c>
    </row>
    <row r="3496">
      <c r="A3496" s="1">
        <v>3495.0</v>
      </c>
      <c r="B3496" s="1" t="s">
        <v>4580</v>
      </c>
      <c r="C3496" s="1" t="s">
        <v>49</v>
      </c>
      <c r="D3496" s="1">
        <v>80.0</v>
      </c>
      <c r="E3496" s="1" t="s">
        <v>38</v>
      </c>
      <c r="F3496" s="5">
        <v>44927.0</v>
      </c>
      <c r="G3496" s="1">
        <v>20.0</v>
      </c>
    </row>
    <row r="3497">
      <c r="A3497" s="1">
        <v>3496.0</v>
      </c>
      <c r="B3497" s="1" t="s">
        <v>4581</v>
      </c>
      <c r="C3497" s="1" t="s">
        <v>32</v>
      </c>
      <c r="D3497" s="1">
        <v>120.0</v>
      </c>
      <c r="E3497" s="1" t="s">
        <v>38</v>
      </c>
      <c r="F3497" s="5">
        <v>44927.0</v>
      </c>
      <c r="G3497" s="1">
        <v>0.0</v>
      </c>
    </row>
    <row r="3498">
      <c r="A3498" s="1">
        <v>3497.0</v>
      </c>
      <c r="B3498" s="1" t="s">
        <v>4582</v>
      </c>
      <c r="C3498" s="1" t="s">
        <v>37</v>
      </c>
      <c r="D3498" s="1">
        <v>250.0</v>
      </c>
      <c r="E3498" s="1" t="s">
        <v>38</v>
      </c>
      <c r="F3498" s="5">
        <v>44927.0</v>
      </c>
      <c r="G3498" s="1">
        <v>5.0</v>
      </c>
    </row>
    <row r="3499">
      <c r="A3499" s="1">
        <v>3498.0</v>
      </c>
      <c r="B3499" s="1" t="s">
        <v>4583</v>
      </c>
      <c r="C3499" s="1" t="s">
        <v>40</v>
      </c>
      <c r="D3499" s="1">
        <v>50.0</v>
      </c>
      <c r="E3499" s="1" t="s">
        <v>38</v>
      </c>
      <c r="F3499" s="5">
        <v>44927.0</v>
      </c>
      <c r="G3499" s="1">
        <v>10.0</v>
      </c>
    </row>
    <row r="3500">
      <c r="A3500" s="1">
        <v>3499.0</v>
      </c>
      <c r="B3500" s="1" t="s">
        <v>4584</v>
      </c>
      <c r="C3500" s="1" t="s">
        <v>49</v>
      </c>
      <c r="D3500" s="1">
        <v>80.0</v>
      </c>
      <c r="E3500" s="1" t="s">
        <v>45</v>
      </c>
      <c r="F3500" s="5">
        <v>44927.0</v>
      </c>
      <c r="G3500" s="1">
        <v>20.0</v>
      </c>
    </row>
    <row r="3501">
      <c r="A3501" s="1">
        <v>3500.0</v>
      </c>
      <c r="B3501" s="1" t="s">
        <v>4587</v>
      </c>
      <c r="C3501" s="1" t="s">
        <v>32</v>
      </c>
      <c r="D3501" s="1">
        <v>120.0</v>
      </c>
      <c r="E3501" s="1" t="s">
        <v>38</v>
      </c>
      <c r="F3501" s="5">
        <v>44927.0</v>
      </c>
      <c r="G3501" s="1">
        <v>0.0</v>
      </c>
    </row>
    <row r="3502">
      <c r="A3502" s="1">
        <v>3501.0</v>
      </c>
      <c r="B3502" s="1" t="s">
        <v>4588</v>
      </c>
      <c r="C3502" s="1" t="s">
        <v>32</v>
      </c>
      <c r="D3502" s="1">
        <v>120.0</v>
      </c>
      <c r="E3502" s="1" t="s">
        <v>45</v>
      </c>
      <c r="F3502" s="5">
        <v>44927.0</v>
      </c>
      <c r="G3502" s="1">
        <v>5.0</v>
      </c>
    </row>
    <row r="3503">
      <c r="A3503" s="1">
        <v>3502.0</v>
      </c>
      <c r="B3503" s="1" t="s">
        <v>4589</v>
      </c>
      <c r="C3503" s="1" t="s">
        <v>37</v>
      </c>
      <c r="D3503" s="1">
        <v>250.0</v>
      </c>
      <c r="E3503" s="1" t="s">
        <v>38</v>
      </c>
      <c r="F3503" s="5">
        <v>44927.0</v>
      </c>
      <c r="G3503" s="1">
        <v>10.0</v>
      </c>
    </row>
    <row r="3504">
      <c r="A3504" s="1">
        <v>3503.0</v>
      </c>
      <c r="B3504" s="1" t="s">
        <v>4590</v>
      </c>
      <c r="C3504" s="1" t="s">
        <v>32</v>
      </c>
      <c r="D3504" s="1">
        <v>120.0</v>
      </c>
      <c r="E3504" s="1" t="s">
        <v>38</v>
      </c>
      <c r="F3504" s="5">
        <v>44927.0</v>
      </c>
      <c r="G3504" s="1">
        <v>20.0</v>
      </c>
    </row>
    <row r="3505">
      <c r="A3505" s="1">
        <v>3504.0</v>
      </c>
      <c r="B3505" s="1" t="s">
        <v>4591</v>
      </c>
      <c r="C3505" s="1" t="s">
        <v>32</v>
      </c>
      <c r="D3505" s="1">
        <v>120.0</v>
      </c>
      <c r="E3505" s="1" t="s">
        <v>38</v>
      </c>
      <c r="F3505" s="5">
        <v>44927.0</v>
      </c>
      <c r="G3505" s="1">
        <v>0.0</v>
      </c>
    </row>
    <row r="3506">
      <c r="A3506" s="1">
        <v>3505.0</v>
      </c>
      <c r="B3506" s="1" t="s">
        <v>4592</v>
      </c>
      <c r="C3506" s="1" t="s">
        <v>49</v>
      </c>
      <c r="D3506" s="1">
        <v>80.0</v>
      </c>
      <c r="E3506" s="1" t="s">
        <v>38</v>
      </c>
      <c r="F3506" s="5">
        <v>44927.0</v>
      </c>
      <c r="G3506" s="1">
        <v>5.0</v>
      </c>
    </row>
    <row r="3507">
      <c r="A3507" s="1">
        <v>3506.0</v>
      </c>
      <c r="B3507" s="1" t="s">
        <v>4593</v>
      </c>
      <c r="C3507" s="1" t="s">
        <v>32</v>
      </c>
      <c r="D3507" s="1">
        <v>120.0</v>
      </c>
      <c r="E3507" s="1" t="s">
        <v>38</v>
      </c>
      <c r="F3507" s="5">
        <v>44927.0</v>
      </c>
      <c r="G3507" s="1">
        <v>10.0</v>
      </c>
    </row>
    <row r="3508">
      <c r="A3508" s="1">
        <v>3507.0</v>
      </c>
      <c r="B3508" s="1" t="s">
        <v>4594</v>
      </c>
      <c r="C3508" s="1" t="s">
        <v>37</v>
      </c>
      <c r="D3508" s="1">
        <v>250.0</v>
      </c>
      <c r="E3508" s="1" t="s">
        <v>38</v>
      </c>
      <c r="F3508" s="5">
        <v>44927.0</v>
      </c>
      <c r="G3508" s="1">
        <v>20.0</v>
      </c>
    </row>
    <row r="3509">
      <c r="A3509" s="1">
        <v>3508.0</v>
      </c>
      <c r="B3509" s="1" t="s">
        <v>4596</v>
      </c>
      <c r="C3509" s="1" t="s">
        <v>32</v>
      </c>
      <c r="D3509" s="1">
        <v>120.0</v>
      </c>
      <c r="E3509" s="1" t="s">
        <v>38</v>
      </c>
      <c r="F3509" s="5">
        <v>44927.0</v>
      </c>
      <c r="G3509" s="1">
        <v>0.0</v>
      </c>
    </row>
    <row r="3510">
      <c r="A3510" s="1">
        <v>3509.0</v>
      </c>
      <c r="B3510" s="1" t="s">
        <v>4599</v>
      </c>
      <c r="C3510" s="1" t="s">
        <v>32</v>
      </c>
      <c r="D3510" s="1">
        <v>120.0</v>
      </c>
      <c r="E3510" s="1" t="s">
        <v>45</v>
      </c>
      <c r="F3510" s="5">
        <v>44927.0</v>
      </c>
      <c r="G3510" s="1">
        <v>5.0</v>
      </c>
    </row>
    <row r="3511">
      <c r="A3511" s="1">
        <v>3510.0</v>
      </c>
      <c r="B3511" s="1" t="s">
        <v>4600</v>
      </c>
      <c r="C3511" s="1" t="s">
        <v>40</v>
      </c>
      <c r="D3511" s="1">
        <v>50.0</v>
      </c>
      <c r="E3511" s="1" t="s">
        <v>38</v>
      </c>
      <c r="F3511" s="5">
        <v>44927.0</v>
      </c>
      <c r="G3511" s="1">
        <v>10.0</v>
      </c>
    </row>
    <row r="3512">
      <c r="A3512" s="1">
        <v>3511.0</v>
      </c>
      <c r="B3512" s="1" t="s">
        <v>4601</v>
      </c>
      <c r="C3512" s="1" t="s">
        <v>49</v>
      </c>
      <c r="D3512" s="1">
        <v>80.0</v>
      </c>
      <c r="E3512" s="1" t="s">
        <v>45</v>
      </c>
      <c r="F3512" s="5">
        <v>44927.0</v>
      </c>
      <c r="G3512" s="1">
        <v>20.0</v>
      </c>
    </row>
    <row r="3513">
      <c r="A3513" s="1">
        <v>3512.0</v>
      </c>
      <c r="B3513" s="1" t="s">
        <v>4602</v>
      </c>
      <c r="C3513" s="1" t="s">
        <v>32</v>
      </c>
      <c r="D3513" s="1">
        <v>120.0</v>
      </c>
      <c r="E3513" s="1" t="s">
        <v>38</v>
      </c>
      <c r="F3513" s="5">
        <v>44927.0</v>
      </c>
      <c r="G3513" s="1">
        <v>0.0</v>
      </c>
    </row>
    <row r="3514">
      <c r="A3514" s="1">
        <v>3513.0</v>
      </c>
      <c r="B3514" s="1" t="s">
        <v>4603</v>
      </c>
      <c r="C3514" s="1" t="s">
        <v>32</v>
      </c>
      <c r="D3514" s="1">
        <v>120.0</v>
      </c>
      <c r="E3514" s="1" t="s">
        <v>45</v>
      </c>
      <c r="F3514" s="5">
        <v>44927.0</v>
      </c>
      <c r="G3514" s="1">
        <v>5.0</v>
      </c>
    </row>
    <row r="3515">
      <c r="A3515" s="1">
        <v>3514.0</v>
      </c>
      <c r="B3515" s="1" t="s">
        <v>4604</v>
      </c>
      <c r="C3515" s="1" t="s">
        <v>37</v>
      </c>
      <c r="D3515" s="1">
        <v>250.0</v>
      </c>
      <c r="E3515" s="1" t="s">
        <v>38</v>
      </c>
      <c r="F3515" s="5">
        <v>44927.0</v>
      </c>
      <c r="G3515" s="1">
        <v>10.0</v>
      </c>
    </row>
    <row r="3516">
      <c r="A3516" s="1">
        <v>3515.0</v>
      </c>
      <c r="B3516" s="1" t="s">
        <v>4605</v>
      </c>
      <c r="C3516" s="1" t="s">
        <v>32</v>
      </c>
      <c r="D3516" s="1">
        <v>120.0</v>
      </c>
      <c r="E3516" s="1" t="s">
        <v>38</v>
      </c>
      <c r="F3516" s="5">
        <v>44927.0</v>
      </c>
      <c r="G3516" s="1">
        <v>20.0</v>
      </c>
    </row>
    <row r="3517">
      <c r="A3517" s="1">
        <v>3516.0</v>
      </c>
      <c r="B3517" s="1" t="s">
        <v>4606</v>
      </c>
      <c r="C3517" s="1" t="s">
        <v>49</v>
      </c>
      <c r="D3517" s="1">
        <v>80.0</v>
      </c>
      <c r="E3517" s="1" t="s">
        <v>38</v>
      </c>
      <c r="F3517" s="5">
        <v>44927.0</v>
      </c>
      <c r="G3517" s="1">
        <v>0.0</v>
      </c>
    </row>
    <row r="3518">
      <c r="A3518" s="1">
        <v>3517.0</v>
      </c>
      <c r="B3518" s="1" t="s">
        <v>4607</v>
      </c>
      <c r="C3518" s="1" t="s">
        <v>32</v>
      </c>
      <c r="D3518" s="1">
        <v>120.0</v>
      </c>
      <c r="E3518" s="1" t="s">
        <v>38</v>
      </c>
      <c r="F3518" s="5">
        <v>44927.0</v>
      </c>
      <c r="G3518" s="1">
        <v>5.0</v>
      </c>
    </row>
    <row r="3519">
      <c r="A3519" s="1">
        <v>3518.0</v>
      </c>
      <c r="B3519" s="1" t="s">
        <v>4608</v>
      </c>
      <c r="C3519" s="1" t="s">
        <v>32</v>
      </c>
      <c r="D3519" s="1">
        <v>120.0</v>
      </c>
      <c r="E3519" s="1" t="s">
        <v>38</v>
      </c>
      <c r="F3519" s="5">
        <v>44927.0</v>
      </c>
      <c r="G3519" s="1">
        <v>10.0</v>
      </c>
    </row>
    <row r="3520">
      <c r="A3520" s="1">
        <v>3519.0</v>
      </c>
      <c r="B3520" s="1" t="s">
        <v>4611</v>
      </c>
      <c r="C3520" s="1" t="s">
        <v>32</v>
      </c>
      <c r="D3520" s="1">
        <v>120.0</v>
      </c>
      <c r="E3520" s="1" t="s">
        <v>45</v>
      </c>
      <c r="F3520" s="5">
        <v>44927.0</v>
      </c>
      <c r="G3520" s="1">
        <v>20.0</v>
      </c>
    </row>
    <row r="3521">
      <c r="A3521" s="1">
        <v>3520.0</v>
      </c>
      <c r="B3521" s="1" t="s">
        <v>4612</v>
      </c>
      <c r="C3521" s="1" t="s">
        <v>32</v>
      </c>
      <c r="D3521" s="1">
        <v>120.0</v>
      </c>
      <c r="E3521" s="1" t="s">
        <v>38</v>
      </c>
      <c r="F3521" s="5">
        <v>44927.0</v>
      </c>
      <c r="G3521" s="1">
        <v>0.0</v>
      </c>
    </row>
    <row r="3522">
      <c r="A3522" s="1">
        <v>3521.0</v>
      </c>
      <c r="B3522" s="1" t="s">
        <v>4613</v>
      </c>
      <c r="C3522" s="1" t="s">
        <v>40</v>
      </c>
      <c r="D3522" s="1">
        <v>50.0</v>
      </c>
      <c r="E3522" s="1" t="s">
        <v>33</v>
      </c>
      <c r="F3522" s="5">
        <v>44927.0</v>
      </c>
      <c r="G3522" s="1">
        <v>5.0</v>
      </c>
    </row>
    <row r="3523">
      <c r="A3523" s="1">
        <v>3522.0</v>
      </c>
      <c r="B3523" s="1" t="s">
        <v>4614</v>
      </c>
      <c r="C3523" s="1" t="s">
        <v>40</v>
      </c>
      <c r="D3523" s="1">
        <v>50.0</v>
      </c>
      <c r="E3523" s="1" t="s">
        <v>38</v>
      </c>
      <c r="F3523" s="5">
        <v>44927.0</v>
      </c>
      <c r="G3523" s="1">
        <v>10.0</v>
      </c>
    </row>
    <row r="3524">
      <c r="A3524" s="1">
        <v>3523.0</v>
      </c>
      <c r="B3524" s="1" t="s">
        <v>4615</v>
      </c>
      <c r="C3524" s="1" t="s">
        <v>32</v>
      </c>
      <c r="D3524" s="1">
        <v>120.0</v>
      </c>
      <c r="E3524" s="1" t="s">
        <v>38</v>
      </c>
      <c r="F3524" s="5">
        <v>44927.0</v>
      </c>
      <c r="G3524" s="1">
        <v>20.0</v>
      </c>
    </row>
    <row r="3525">
      <c r="A3525" s="1">
        <v>3524.0</v>
      </c>
      <c r="B3525" s="1" t="s">
        <v>4616</v>
      </c>
      <c r="C3525" s="1" t="s">
        <v>37</v>
      </c>
      <c r="D3525" s="1">
        <v>250.0</v>
      </c>
      <c r="E3525" s="1" t="s">
        <v>45</v>
      </c>
      <c r="F3525" s="5">
        <v>44927.0</v>
      </c>
      <c r="G3525" s="1">
        <v>0.0</v>
      </c>
    </row>
    <row r="3526">
      <c r="A3526" s="1">
        <v>3525.0</v>
      </c>
      <c r="B3526" s="1" t="s">
        <v>4617</v>
      </c>
      <c r="C3526" s="1" t="s">
        <v>49</v>
      </c>
      <c r="D3526" s="1">
        <v>80.0</v>
      </c>
      <c r="E3526" s="1" t="s">
        <v>33</v>
      </c>
      <c r="F3526" s="5">
        <v>44927.0</v>
      </c>
      <c r="G3526" s="1">
        <v>5.0</v>
      </c>
    </row>
    <row r="3527">
      <c r="A3527" s="1">
        <v>3526.0</v>
      </c>
      <c r="B3527" s="1" t="s">
        <v>4620</v>
      </c>
      <c r="C3527" s="1" t="s">
        <v>32</v>
      </c>
      <c r="D3527" s="1">
        <v>120.0</v>
      </c>
      <c r="E3527" s="1" t="s">
        <v>38</v>
      </c>
      <c r="F3527" s="5">
        <v>44927.0</v>
      </c>
      <c r="G3527" s="1">
        <v>10.0</v>
      </c>
    </row>
    <row r="3528">
      <c r="A3528" s="1">
        <v>3527.0</v>
      </c>
      <c r="B3528" s="1" t="s">
        <v>4622</v>
      </c>
      <c r="C3528" s="1" t="s">
        <v>32</v>
      </c>
      <c r="D3528" s="1">
        <v>120.0</v>
      </c>
      <c r="E3528" s="1" t="s">
        <v>33</v>
      </c>
      <c r="F3528" s="5">
        <v>44927.0</v>
      </c>
      <c r="G3528" s="1">
        <v>20.0</v>
      </c>
    </row>
    <row r="3529">
      <c r="A3529" s="1">
        <v>3528.0</v>
      </c>
      <c r="B3529" s="1" t="s">
        <v>4623</v>
      </c>
      <c r="C3529" s="1" t="s">
        <v>32</v>
      </c>
      <c r="D3529" s="1">
        <v>120.0</v>
      </c>
      <c r="E3529" s="1" t="s">
        <v>38</v>
      </c>
      <c r="F3529" s="5">
        <v>44927.0</v>
      </c>
      <c r="G3529" s="1">
        <v>0.0</v>
      </c>
    </row>
    <row r="3530">
      <c r="A3530" s="1">
        <v>3529.0</v>
      </c>
      <c r="B3530" s="1" t="s">
        <v>4624</v>
      </c>
      <c r="C3530" s="1" t="s">
        <v>49</v>
      </c>
      <c r="D3530" s="1">
        <v>80.0</v>
      </c>
      <c r="E3530" s="1" t="s">
        <v>45</v>
      </c>
      <c r="F3530" s="5">
        <v>44927.0</v>
      </c>
      <c r="G3530" s="1">
        <v>5.0</v>
      </c>
    </row>
    <row r="3531">
      <c r="A3531" s="1">
        <v>3530.0</v>
      </c>
      <c r="B3531" s="1" t="s">
        <v>4625</v>
      </c>
      <c r="C3531" s="1" t="s">
        <v>37</v>
      </c>
      <c r="D3531" s="1">
        <v>250.0</v>
      </c>
      <c r="E3531" s="1" t="s">
        <v>33</v>
      </c>
      <c r="F3531" s="5">
        <v>44927.0</v>
      </c>
      <c r="G3531" s="1">
        <v>10.0</v>
      </c>
    </row>
    <row r="3532">
      <c r="A3532" s="1">
        <v>3531.0</v>
      </c>
      <c r="B3532" s="1" t="s">
        <v>4626</v>
      </c>
      <c r="C3532" s="1" t="s">
        <v>32</v>
      </c>
      <c r="D3532" s="1">
        <v>120.0</v>
      </c>
      <c r="E3532" s="1" t="s">
        <v>38</v>
      </c>
      <c r="F3532" s="5">
        <v>44927.0</v>
      </c>
      <c r="G3532" s="1">
        <v>20.0</v>
      </c>
    </row>
    <row r="3533">
      <c r="A3533" s="1">
        <v>3532.0</v>
      </c>
      <c r="B3533" s="1" t="s">
        <v>4628</v>
      </c>
      <c r="C3533" s="1" t="s">
        <v>32</v>
      </c>
      <c r="D3533" s="1">
        <v>120.0</v>
      </c>
      <c r="E3533" s="1" t="s">
        <v>38</v>
      </c>
      <c r="F3533" s="5">
        <v>44927.0</v>
      </c>
      <c r="G3533" s="1">
        <v>0.0</v>
      </c>
    </row>
    <row r="3534">
      <c r="A3534" s="1">
        <v>3533.0</v>
      </c>
      <c r="B3534" s="1" t="s">
        <v>4632</v>
      </c>
      <c r="C3534" s="1" t="s">
        <v>49</v>
      </c>
      <c r="D3534" s="1">
        <v>80.0</v>
      </c>
      <c r="E3534" s="1" t="s">
        <v>38</v>
      </c>
      <c r="F3534" s="5">
        <v>44927.0</v>
      </c>
      <c r="G3534" s="1">
        <v>5.0</v>
      </c>
    </row>
    <row r="3535">
      <c r="A3535" s="1">
        <v>3534.0</v>
      </c>
      <c r="B3535" s="1" t="s">
        <v>4633</v>
      </c>
      <c r="C3535" s="1" t="s">
        <v>32</v>
      </c>
      <c r="D3535" s="1">
        <v>120.0</v>
      </c>
      <c r="E3535" s="1" t="s">
        <v>38</v>
      </c>
      <c r="F3535" s="5">
        <v>44927.0</v>
      </c>
      <c r="G3535" s="1">
        <v>10.0</v>
      </c>
    </row>
    <row r="3536">
      <c r="A3536" s="1">
        <v>3535.0</v>
      </c>
      <c r="B3536" s="1" t="s">
        <v>4634</v>
      </c>
      <c r="C3536" s="1" t="s">
        <v>32</v>
      </c>
      <c r="D3536" s="1">
        <v>120.0</v>
      </c>
      <c r="E3536" s="1" t="s">
        <v>38</v>
      </c>
      <c r="F3536" s="5">
        <v>44927.0</v>
      </c>
      <c r="G3536" s="1">
        <v>20.0</v>
      </c>
    </row>
    <row r="3537">
      <c r="A3537" s="1">
        <v>3536.0</v>
      </c>
      <c r="B3537" s="1" t="s">
        <v>4635</v>
      </c>
      <c r="C3537" s="1" t="s">
        <v>37</v>
      </c>
      <c r="D3537" s="1">
        <v>250.0</v>
      </c>
      <c r="E3537" s="1" t="s">
        <v>38</v>
      </c>
      <c r="F3537" s="5">
        <v>44927.0</v>
      </c>
      <c r="G3537" s="1">
        <v>0.0</v>
      </c>
    </row>
    <row r="3538">
      <c r="A3538" s="1">
        <v>3537.0</v>
      </c>
      <c r="B3538" s="1" t="s">
        <v>4636</v>
      </c>
      <c r="C3538" s="1" t="s">
        <v>37</v>
      </c>
      <c r="D3538" s="1">
        <v>250.0</v>
      </c>
      <c r="E3538" s="1" t="s">
        <v>38</v>
      </c>
      <c r="F3538" s="5">
        <v>44927.0</v>
      </c>
      <c r="G3538" s="1">
        <v>5.0</v>
      </c>
    </row>
    <row r="3539">
      <c r="A3539" s="1">
        <v>3538.0</v>
      </c>
      <c r="B3539" s="1" t="s">
        <v>4637</v>
      </c>
      <c r="C3539" s="1" t="s">
        <v>32</v>
      </c>
      <c r="D3539" s="1">
        <v>120.0</v>
      </c>
      <c r="E3539" s="1" t="s">
        <v>45</v>
      </c>
      <c r="F3539" s="5">
        <v>44927.0</v>
      </c>
      <c r="G3539" s="1">
        <v>10.0</v>
      </c>
    </row>
    <row r="3540">
      <c r="A3540" s="1">
        <v>3539.0</v>
      </c>
      <c r="B3540" s="1" t="s">
        <v>4638</v>
      </c>
      <c r="C3540" s="1" t="s">
        <v>40</v>
      </c>
      <c r="D3540" s="1">
        <v>50.0</v>
      </c>
      <c r="E3540" s="1" t="s">
        <v>38</v>
      </c>
      <c r="F3540" s="5">
        <v>44927.0</v>
      </c>
      <c r="G3540" s="1">
        <v>20.0</v>
      </c>
    </row>
    <row r="3541">
      <c r="A3541" s="1">
        <v>3540.0</v>
      </c>
      <c r="B3541" s="1" t="s">
        <v>4639</v>
      </c>
      <c r="C3541" s="1" t="s">
        <v>37</v>
      </c>
      <c r="D3541" s="1">
        <v>250.0</v>
      </c>
      <c r="E3541" s="1" t="s">
        <v>38</v>
      </c>
      <c r="F3541" s="5">
        <v>44927.0</v>
      </c>
      <c r="G3541" s="1">
        <v>0.0</v>
      </c>
    </row>
    <row r="3542">
      <c r="A3542" s="1">
        <v>3541.0</v>
      </c>
      <c r="B3542" s="1" t="s">
        <v>4642</v>
      </c>
      <c r="C3542" s="1" t="s">
        <v>32</v>
      </c>
      <c r="D3542" s="1">
        <v>120.0</v>
      </c>
      <c r="E3542" s="1" t="s">
        <v>38</v>
      </c>
      <c r="F3542" s="5">
        <v>44927.0</v>
      </c>
      <c r="G3542" s="1">
        <v>5.0</v>
      </c>
    </row>
    <row r="3543">
      <c r="A3543" s="1">
        <v>3542.0</v>
      </c>
      <c r="B3543" s="1" t="s">
        <v>4643</v>
      </c>
      <c r="C3543" s="1" t="s">
        <v>32</v>
      </c>
      <c r="D3543" s="1">
        <v>120.0</v>
      </c>
      <c r="E3543" s="1" t="s">
        <v>38</v>
      </c>
      <c r="F3543" s="5">
        <v>44927.0</v>
      </c>
      <c r="G3543" s="1">
        <v>10.0</v>
      </c>
    </row>
    <row r="3544">
      <c r="A3544" s="1">
        <v>3543.0</v>
      </c>
      <c r="B3544" s="1" t="s">
        <v>4644</v>
      </c>
      <c r="C3544" s="1" t="s">
        <v>32</v>
      </c>
      <c r="D3544" s="1">
        <v>120.0</v>
      </c>
      <c r="E3544" s="1" t="s">
        <v>38</v>
      </c>
      <c r="F3544" s="5">
        <v>44927.0</v>
      </c>
      <c r="G3544" s="1">
        <v>20.0</v>
      </c>
    </row>
    <row r="3545">
      <c r="A3545" s="1">
        <v>3544.0</v>
      </c>
      <c r="B3545" s="1" t="s">
        <v>4645</v>
      </c>
      <c r="C3545" s="1" t="s">
        <v>32</v>
      </c>
      <c r="D3545" s="1">
        <v>120.0</v>
      </c>
      <c r="E3545" s="1" t="s">
        <v>38</v>
      </c>
      <c r="F3545" s="5">
        <v>44927.0</v>
      </c>
      <c r="G3545" s="1">
        <v>0.0</v>
      </c>
    </row>
    <row r="3546">
      <c r="A3546" s="1">
        <v>3545.0</v>
      </c>
      <c r="B3546" s="1" t="s">
        <v>4646</v>
      </c>
      <c r="C3546" s="1" t="s">
        <v>40</v>
      </c>
      <c r="D3546" s="1">
        <v>50.0</v>
      </c>
      <c r="E3546" s="1" t="s">
        <v>38</v>
      </c>
      <c r="F3546" s="5">
        <v>44927.0</v>
      </c>
      <c r="G3546" s="1">
        <v>5.0</v>
      </c>
    </row>
    <row r="3547">
      <c r="A3547" s="1">
        <v>3546.0</v>
      </c>
      <c r="B3547" s="1" t="s">
        <v>4647</v>
      </c>
      <c r="C3547" s="1" t="s">
        <v>49</v>
      </c>
      <c r="D3547" s="1">
        <v>80.0</v>
      </c>
      <c r="E3547" s="1" t="s">
        <v>38</v>
      </c>
      <c r="F3547" s="5">
        <v>44927.0</v>
      </c>
      <c r="G3547" s="1">
        <v>10.0</v>
      </c>
    </row>
    <row r="3548">
      <c r="A3548" s="1">
        <v>3547.0</v>
      </c>
      <c r="B3548" s="1" t="s">
        <v>4648</v>
      </c>
      <c r="C3548" s="1" t="s">
        <v>32</v>
      </c>
      <c r="D3548" s="1">
        <v>120.0</v>
      </c>
      <c r="E3548" s="1" t="s">
        <v>38</v>
      </c>
      <c r="F3548" s="5">
        <v>44927.0</v>
      </c>
      <c r="G3548" s="1">
        <v>20.0</v>
      </c>
    </row>
    <row r="3549">
      <c r="A3549" s="1">
        <v>3548.0</v>
      </c>
      <c r="B3549" s="1" t="s">
        <v>4649</v>
      </c>
      <c r="C3549" s="1" t="s">
        <v>37</v>
      </c>
      <c r="D3549" s="1">
        <v>250.0</v>
      </c>
      <c r="E3549" s="1" t="s">
        <v>33</v>
      </c>
      <c r="F3549" s="5">
        <v>44927.0</v>
      </c>
      <c r="G3549" s="1">
        <v>0.0</v>
      </c>
    </row>
    <row r="3550">
      <c r="A3550" s="1">
        <v>3549.0</v>
      </c>
      <c r="B3550" s="1" t="s">
        <v>4650</v>
      </c>
      <c r="C3550" s="1" t="s">
        <v>49</v>
      </c>
      <c r="D3550" s="1">
        <v>80.0</v>
      </c>
      <c r="E3550" s="1" t="s">
        <v>38</v>
      </c>
      <c r="F3550" s="5">
        <v>44927.0</v>
      </c>
      <c r="G3550" s="1">
        <v>5.0</v>
      </c>
    </row>
    <row r="3551">
      <c r="A3551" s="1">
        <v>3550.0</v>
      </c>
      <c r="B3551" s="1" t="s">
        <v>4653</v>
      </c>
      <c r="C3551" s="1" t="s">
        <v>32</v>
      </c>
      <c r="D3551" s="1">
        <v>120.0</v>
      </c>
      <c r="E3551" s="1" t="s">
        <v>38</v>
      </c>
      <c r="F3551" s="5">
        <v>44927.0</v>
      </c>
      <c r="G3551" s="1">
        <v>10.0</v>
      </c>
    </row>
    <row r="3552">
      <c r="A3552" s="1">
        <v>3551.0</v>
      </c>
      <c r="B3552" s="1" t="s">
        <v>4654</v>
      </c>
      <c r="C3552" s="1" t="s">
        <v>32</v>
      </c>
      <c r="D3552" s="1">
        <v>120.0</v>
      </c>
      <c r="E3552" s="1" t="s">
        <v>38</v>
      </c>
      <c r="F3552" s="5">
        <v>44927.0</v>
      </c>
      <c r="G3552" s="1">
        <v>20.0</v>
      </c>
    </row>
    <row r="3553">
      <c r="A3553" s="1">
        <v>3552.0</v>
      </c>
      <c r="B3553" s="1" t="s">
        <v>4655</v>
      </c>
      <c r="C3553" s="1" t="s">
        <v>32</v>
      </c>
      <c r="D3553" s="1">
        <v>120.0</v>
      </c>
      <c r="E3553" s="1" t="s">
        <v>38</v>
      </c>
      <c r="F3553" s="5">
        <v>44927.0</v>
      </c>
      <c r="G3553" s="1">
        <v>0.0</v>
      </c>
    </row>
    <row r="3554">
      <c r="A3554" s="1">
        <v>3553.0</v>
      </c>
      <c r="B3554" s="1" t="s">
        <v>4656</v>
      </c>
      <c r="C3554" s="1" t="s">
        <v>32</v>
      </c>
      <c r="D3554" s="1">
        <v>120.0</v>
      </c>
      <c r="E3554" s="1" t="s">
        <v>45</v>
      </c>
      <c r="F3554" s="5">
        <v>44927.0</v>
      </c>
      <c r="G3554" s="1">
        <v>5.0</v>
      </c>
    </row>
    <row r="3555">
      <c r="A3555" s="1">
        <v>3554.0</v>
      </c>
      <c r="B3555" s="1" t="s">
        <v>4657</v>
      </c>
      <c r="C3555" s="1" t="s">
        <v>32</v>
      </c>
      <c r="D3555" s="1">
        <v>120.0</v>
      </c>
      <c r="E3555" s="1" t="s">
        <v>38</v>
      </c>
      <c r="F3555" s="5">
        <v>44927.0</v>
      </c>
      <c r="G3555" s="1">
        <v>10.0</v>
      </c>
    </row>
    <row r="3556">
      <c r="A3556" s="1">
        <v>3555.0</v>
      </c>
      <c r="B3556" s="1" t="s">
        <v>4658</v>
      </c>
      <c r="C3556" s="1" t="s">
        <v>32</v>
      </c>
      <c r="D3556" s="1">
        <v>120.0</v>
      </c>
      <c r="E3556" s="1" t="s">
        <v>45</v>
      </c>
      <c r="F3556" s="5">
        <v>44927.0</v>
      </c>
      <c r="G3556" s="1">
        <v>20.0</v>
      </c>
    </row>
    <row r="3557">
      <c r="A3557" s="1">
        <v>3556.0</v>
      </c>
      <c r="B3557" s="1" t="s">
        <v>4659</v>
      </c>
      <c r="C3557" s="1" t="s">
        <v>32</v>
      </c>
      <c r="D3557" s="1">
        <v>120.0</v>
      </c>
      <c r="E3557" s="1" t="s">
        <v>38</v>
      </c>
      <c r="F3557" s="5">
        <v>44927.0</v>
      </c>
      <c r="G3557" s="1">
        <v>0.0</v>
      </c>
    </row>
    <row r="3558">
      <c r="A3558" s="1">
        <v>3557.0</v>
      </c>
      <c r="B3558" s="1" t="s">
        <v>4660</v>
      </c>
      <c r="C3558" s="1" t="s">
        <v>32</v>
      </c>
      <c r="D3558" s="1">
        <v>120.0</v>
      </c>
      <c r="E3558" s="1" t="s">
        <v>38</v>
      </c>
      <c r="F3558" s="5">
        <v>44927.0</v>
      </c>
      <c r="G3558" s="1">
        <v>5.0</v>
      </c>
    </row>
    <row r="3559">
      <c r="A3559" s="1">
        <v>3558.0</v>
      </c>
      <c r="B3559" s="1" t="s">
        <v>4661</v>
      </c>
      <c r="C3559" s="1" t="s">
        <v>32</v>
      </c>
      <c r="D3559" s="1">
        <v>120.0</v>
      </c>
      <c r="E3559" s="1" t="s">
        <v>38</v>
      </c>
      <c r="F3559" s="5">
        <v>44927.0</v>
      </c>
      <c r="G3559" s="1">
        <v>10.0</v>
      </c>
    </row>
    <row r="3560">
      <c r="A3560" s="1">
        <v>3559.0</v>
      </c>
      <c r="B3560" s="1" t="s">
        <v>4663</v>
      </c>
      <c r="C3560" s="1" t="s">
        <v>37</v>
      </c>
      <c r="D3560" s="1">
        <v>250.0</v>
      </c>
      <c r="E3560" s="1" t="s">
        <v>38</v>
      </c>
      <c r="F3560" s="5">
        <v>44927.0</v>
      </c>
      <c r="G3560" s="1">
        <v>20.0</v>
      </c>
    </row>
    <row r="3561">
      <c r="A3561" s="1">
        <v>3560.0</v>
      </c>
      <c r="B3561" s="1" t="s">
        <v>4666</v>
      </c>
      <c r="C3561" s="1" t="s">
        <v>32</v>
      </c>
      <c r="D3561" s="1">
        <v>120.0</v>
      </c>
      <c r="E3561" s="1" t="s">
        <v>38</v>
      </c>
      <c r="F3561" s="5">
        <v>44927.0</v>
      </c>
      <c r="G3561" s="1">
        <v>0.0</v>
      </c>
    </row>
    <row r="3562">
      <c r="A3562" s="1">
        <v>3561.0</v>
      </c>
      <c r="B3562" s="1" t="s">
        <v>4667</v>
      </c>
      <c r="C3562" s="1" t="s">
        <v>32</v>
      </c>
      <c r="D3562" s="1">
        <v>120.0</v>
      </c>
      <c r="E3562" s="1" t="s">
        <v>38</v>
      </c>
      <c r="F3562" s="5">
        <v>44927.0</v>
      </c>
      <c r="G3562" s="1">
        <v>5.0</v>
      </c>
    </row>
    <row r="3563">
      <c r="A3563" s="1">
        <v>3562.0</v>
      </c>
      <c r="B3563" s="1" t="s">
        <v>4668</v>
      </c>
      <c r="C3563" s="1" t="s">
        <v>32</v>
      </c>
      <c r="D3563" s="1">
        <v>120.0</v>
      </c>
      <c r="E3563" s="1" t="s">
        <v>38</v>
      </c>
      <c r="F3563" s="5">
        <v>44927.0</v>
      </c>
      <c r="G3563" s="1">
        <v>10.0</v>
      </c>
    </row>
    <row r="3564">
      <c r="A3564" s="1">
        <v>3563.0</v>
      </c>
      <c r="B3564" s="1" t="s">
        <v>4669</v>
      </c>
      <c r="C3564" s="1" t="s">
        <v>49</v>
      </c>
      <c r="D3564" s="1">
        <v>80.0</v>
      </c>
      <c r="E3564" s="1" t="s">
        <v>33</v>
      </c>
      <c r="F3564" s="5">
        <v>44927.0</v>
      </c>
      <c r="G3564" s="1">
        <v>20.0</v>
      </c>
    </row>
    <row r="3565">
      <c r="A3565" s="1">
        <v>3564.0</v>
      </c>
      <c r="B3565" s="1" t="s">
        <v>4670</v>
      </c>
      <c r="C3565" s="1" t="s">
        <v>32</v>
      </c>
      <c r="D3565" s="1">
        <v>120.0</v>
      </c>
      <c r="E3565" s="1" t="s">
        <v>38</v>
      </c>
      <c r="F3565" s="5">
        <v>44927.0</v>
      </c>
      <c r="G3565" s="1">
        <v>0.0</v>
      </c>
    </row>
    <row r="3566">
      <c r="A3566" s="1">
        <v>3565.0</v>
      </c>
      <c r="B3566" s="1" t="s">
        <v>4671</v>
      </c>
      <c r="C3566" s="1" t="s">
        <v>32</v>
      </c>
      <c r="D3566" s="1">
        <v>120.0</v>
      </c>
      <c r="E3566" s="1" t="s">
        <v>38</v>
      </c>
      <c r="F3566" s="5">
        <v>44927.0</v>
      </c>
      <c r="G3566" s="1">
        <v>5.0</v>
      </c>
    </row>
    <row r="3567">
      <c r="A3567" s="1">
        <v>3566.0</v>
      </c>
      <c r="B3567" s="1" t="s">
        <v>4672</v>
      </c>
      <c r="C3567" s="1" t="s">
        <v>32</v>
      </c>
      <c r="D3567" s="1">
        <v>120.0</v>
      </c>
      <c r="E3567" s="1" t="s">
        <v>38</v>
      </c>
      <c r="F3567" s="5">
        <v>44927.0</v>
      </c>
      <c r="G3567" s="1">
        <v>10.0</v>
      </c>
    </row>
    <row r="3568">
      <c r="A3568" s="1">
        <v>3567.0</v>
      </c>
      <c r="B3568" s="1" t="s">
        <v>4673</v>
      </c>
      <c r="C3568" s="1" t="s">
        <v>49</v>
      </c>
      <c r="D3568" s="1">
        <v>80.0</v>
      </c>
      <c r="E3568" s="1" t="s">
        <v>38</v>
      </c>
      <c r="F3568" s="5">
        <v>44927.0</v>
      </c>
      <c r="G3568" s="1">
        <v>20.0</v>
      </c>
    </row>
    <row r="3569">
      <c r="A3569" s="1">
        <v>3568.0</v>
      </c>
      <c r="B3569" s="1" t="s">
        <v>4674</v>
      </c>
      <c r="C3569" s="1" t="s">
        <v>40</v>
      </c>
      <c r="D3569" s="1">
        <v>50.0</v>
      </c>
      <c r="E3569" s="1" t="s">
        <v>38</v>
      </c>
      <c r="F3569" s="5">
        <v>44927.0</v>
      </c>
      <c r="G3569" s="1">
        <v>0.0</v>
      </c>
    </row>
    <row r="3570">
      <c r="A3570" s="1">
        <v>3569.0</v>
      </c>
      <c r="B3570" s="1" t="s">
        <v>4677</v>
      </c>
      <c r="C3570" s="1" t="s">
        <v>49</v>
      </c>
      <c r="D3570" s="1">
        <v>80.0</v>
      </c>
      <c r="E3570" s="1" t="s">
        <v>38</v>
      </c>
      <c r="F3570" s="5">
        <v>44927.0</v>
      </c>
      <c r="G3570" s="1">
        <v>5.0</v>
      </c>
    </row>
    <row r="3571">
      <c r="A3571" s="1">
        <v>3570.0</v>
      </c>
      <c r="B3571" s="1" t="s">
        <v>4678</v>
      </c>
      <c r="C3571" s="1" t="s">
        <v>49</v>
      </c>
      <c r="D3571" s="1">
        <v>80.0</v>
      </c>
      <c r="E3571" s="1" t="s">
        <v>38</v>
      </c>
      <c r="F3571" s="5">
        <v>44927.0</v>
      </c>
      <c r="G3571" s="1">
        <v>10.0</v>
      </c>
    </row>
    <row r="3572">
      <c r="A3572" s="1">
        <v>3571.0</v>
      </c>
      <c r="B3572" s="1" t="s">
        <v>4679</v>
      </c>
      <c r="C3572" s="1" t="s">
        <v>49</v>
      </c>
      <c r="D3572" s="1">
        <v>80.0</v>
      </c>
      <c r="E3572" s="1" t="s">
        <v>45</v>
      </c>
      <c r="F3572" s="5">
        <v>44927.0</v>
      </c>
      <c r="G3572" s="1">
        <v>20.0</v>
      </c>
    </row>
    <row r="3573">
      <c r="A3573" s="1">
        <v>3572.0</v>
      </c>
      <c r="B3573" s="1" t="s">
        <v>4680</v>
      </c>
      <c r="C3573" s="1" t="s">
        <v>37</v>
      </c>
      <c r="D3573" s="1">
        <v>250.0</v>
      </c>
      <c r="E3573" s="1" t="s">
        <v>38</v>
      </c>
      <c r="F3573" s="5">
        <v>44927.0</v>
      </c>
      <c r="G3573" s="1">
        <v>0.0</v>
      </c>
    </row>
    <row r="3574">
      <c r="A3574" s="1">
        <v>3573.0</v>
      </c>
      <c r="B3574" s="1" t="s">
        <v>4681</v>
      </c>
      <c r="C3574" s="1" t="s">
        <v>32</v>
      </c>
      <c r="D3574" s="1">
        <v>120.0</v>
      </c>
      <c r="E3574" s="1" t="s">
        <v>38</v>
      </c>
      <c r="F3574" s="5">
        <v>44927.0</v>
      </c>
      <c r="G3574" s="1">
        <v>5.0</v>
      </c>
    </row>
    <row r="3575">
      <c r="A3575" s="1">
        <v>3574.0</v>
      </c>
      <c r="B3575" s="1" t="s">
        <v>4682</v>
      </c>
      <c r="C3575" s="1" t="s">
        <v>49</v>
      </c>
      <c r="D3575" s="1">
        <v>80.0</v>
      </c>
      <c r="E3575" s="1" t="s">
        <v>45</v>
      </c>
      <c r="F3575" s="5">
        <v>44927.0</v>
      </c>
      <c r="G3575" s="1">
        <v>10.0</v>
      </c>
    </row>
    <row r="3576">
      <c r="A3576" s="1">
        <v>3575.0</v>
      </c>
      <c r="B3576" s="1" t="s">
        <v>4683</v>
      </c>
      <c r="C3576" s="1" t="s">
        <v>32</v>
      </c>
      <c r="D3576" s="1">
        <v>120.0</v>
      </c>
      <c r="E3576" s="1" t="s">
        <v>38</v>
      </c>
      <c r="F3576" s="5">
        <v>44927.0</v>
      </c>
      <c r="G3576" s="1">
        <v>20.0</v>
      </c>
    </row>
    <row r="3577">
      <c r="A3577" s="1">
        <v>3576.0</v>
      </c>
      <c r="B3577" s="1" t="s">
        <v>4686</v>
      </c>
      <c r="C3577" s="1" t="s">
        <v>40</v>
      </c>
      <c r="D3577" s="1">
        <v>50.0</v>
      </c>
      <c r="E3577" s="1" t="s">
        <v>38</v>
      </c>
      <c r="F3577" s="5">
        <v>44927.0</v>
      </c>
      <c r="G3577" s="1">
        <v>0.0</v>
      </c>
    </row>
    <row r="3578">
      <c r="A3578" s="1">
        <v>3577.0</v>
      </c>
      <c r="B3578" s="1" t="s">
        <v>4687</v>
      </c>
      <c r="C3578" s="1" t="s">
        <v>40</v>
      </c>
      <c r="D3578" s="1">
        <v>50.0</v>
      </c>
      <c r="E3578" s="1" t="s">
        <v>38</v>
      </c>
      <c r="F3578" s="5">
        <v>44927.0</v>
      </c>
      <c r="G3578" s="1">
        <v>5.0</v>
      </c>
    </row>
    <row r="3579">
      <c r="A3579" s="1">
        <v>3578.0</v>
      </c>
      <c r="B3579" s="1" t="s">
        <v>4688</v>
      </c>
      <c r="C3579" s="1" t="s">
        <v>32</v>
      </c>
      <c r="D3579" s="1">
        <v>120.0</v>
      </c>
      <c r="E3579" s="1" t="s">
        <v>45</v>
      </c>
      <c r="F3579" s="5">
        <v>44927.0</v>
      </c>
      <c r="G3579" s="1">
        <v>10.0</v>
      </c>
    </row>
    <row r="3580">
      <c r="A3580" s="1">
        <v>3579.0</v>
      </c>
      <c r="B3580" s="1" t="s">
        <v>4689</v>
      </c>
      <c r="C3580" s="1" t="s">
        <v>32</v>
      </c>
      <c r="D3580" s="1">
        <v>120.0</v>
      </c>
      <c r="E3580" s="1" t="s">
        <v>38</v>
      </c>
      <c r="F3580" s="5">
        <v>44927.0</v>
      </c>
      <c r="G3580" s="1">
        <v>20.0</v>
      </c>
    </row>
    <row r="3581">
      <c r="A3581" s="1">
        <v>3580.0</v>
      </c>
      <c r="B3581" s="1" t="s">
        <v>4690</v>
      </c>
      <c r="C3581" s="1" t="s">
        <v>49</v>
      </c>
      <c r="D3581" s="1">
        <v>80.0</v>
      </c>
      <c r="E3581" s="1" t="s">
        <v>38</v>
      </c>
      <c r="F3581" s="5">
        <v>44927.0</v>
      </c>
      <c r="G3581" s="1">
        <v>0.0</v>
      </c>
    </row>
    <row r="3582">
      <c r="A3582" s="1">
        <v>3581.0</v>
      </c>
      <c r="B3582" s="1" t="s">
        <v>4691</v>
      </c>
      <c r="C3582" s="1" t="s">
        <v>49</v>
      </c>
      <c r="D3582" s="1">
        <v>80.0</v>
      </c>
      <c r="E3582" s="1" t="s">
        <v>38</v>
      </c>
      <c r="F3582" s="5">
        <v>44927.0</v>
      </c>
      <c r="G3582" s="1">
        <v>5.0</v>
      </c>
    </row>
    <row r="3583">
      <c r="A3583" s="1">
        <v>3582.0</v>
      </c>
      <c r="B3583" s="1" t="s">
        <v>4692</v>
      </c>
      <c r="C3583" s="1" t="s">
        <v>37</v>
      </c>
      <c r="D3583" s="1">
        <v>250.0</v>
      </c>
      <c r="E3583" s="1" t="s">
        <v>38</v>
      </c>
      <c r="F3583" s="5">
        <v>44927.0</v>
      </c>
      <c r="G3583" s="1">
        <v>10.0</v>
      </c>
    </row>
    <row r="3584">
      <c r="A3584" s="1">
        <v>3583.0</v>
      </c>
      <c r="B3584" s="1" t="s">
        <v>4693</v>
      </c>
      <c r="C3584" s="1" t="s">
        <v>32</v>
      </c>
      <c r="D3584" s="1">
        <v>120.0</v>
      </c>
      <c r="E3584" s="1" t="s">
        <v>38</v>
      </c>
      <c r="F3584" s="5">
        <v>44927.0</v>
      </c>
      <c r="G3584" s="1">
        <v>20.0</v>
      </c>
    </row>
    <row r="3585">
      <c r="A3585" s="1">
        <v>3584.0</v>
      </c>
      <c r="B3585" s="1" t="s">
        <v>4694</v>
      </c>
      <c r="C3585" s="1" t="s">
        <v>49</v>
      </c>
      <c r="D3585" s="1">
        <v>80.0</v>
      </c>
      <c r="E3585" s="1" t="s">
        <v>38</v>
      </c>
      <c r="F3585" s="5">
        <v>44927.0</v>
      </c>
      <c r="G3585" s="1">
        <v>0.0</v>
      </c>
    </row>
    <row r="3586">
      <c r="A3586" s="1">
        <v>3585.0</v>
      </c>
      <c r="B3586" s="1" t="s">
        <v>4695</v>
      </c>
      <c r="C3586" s="1" t="s">
        <v>32</v>
      </c>
      <c r="D3586" s="1">
        <v>120.0</v>
      </c>
      <c r="E3586" s="1" t="s">
        <v>38</v>
      </c>
      <c r="F3586" s="5">
        <v>44927.0</v>
      </c>
      <c r="G3586" s="1">
        <v>5.0</v>
      </c>
    </row>
    <row r="3587">
      <c r="A3587" s="1">
        <v>3586.0</v>
      </c>
      <c r="B3587" s="1" t="s">
        <v>4696</v>
      </c>
      <c r="C3587" s="1" t="s">
        <v>32</v>
      </c>
      <c r="D3587" s="1">
        <v>120.0</v>
      </c>
      <c r="E3587" s="1" t="s">
        <v>38</v>
      </c>
      <c r="F3587" s="5">
        <v>44927.0</v>
      </c>
      <c r="G3587" s="1">
        <v>10.0</v>
      </c>
    </row>
    <row r="3588">
      <c r="A3588" s="1">
        <v>3587.0</v>
      </c>
      <c r="B3588" s="1" t="s">
        <v>4699</v>
      </c>
      <c r="C3588" s="1" t="s">
        <v>32</v>
      </c>
      <c r="D3588" s="1">
        <v>120.0</v>
      </c>
      <c r="E3588" s="1" t="s">
        <v>38</v>
      </c>
      <c r="F3588" s="5">
        <v>44927.0</v>
      </c>
      <c r="G3588" s="1">
        <v>20.0</v>
      </c>
    </row>
    <row r="3589">
      <c r="A3589" s="1">
        <v>3588.0</v>
      </c>
      <c r="B3589" s="1" t="s">
        <v>4700</v>
      </c>
      <c r="C3589" s="1" t="s">
        <v>32</v>
      </c>
      <c r="D3589" s="1">
        <v>120.0</v>
      </c>
      <c r="E3589" s="1" t="s">
        <v>38</v>
      </c>
      <c r="F3589" s="5">
        <v>44927.0</v>
      </c>
      <c r="G3589" s="1">
        <v>0.0</v>
      </c>
    </row>
    <row r="3590">
      <c r="A3590" s="1">
        <v>3589.0</v>
      </c>
      <c r="B3590" s="1" t="s">
        <v>4701</v>
      </c>
      <c r="C3590" s="1" t="s">
        <v>32</v>
      </c>
      <c r="D3590" s="1">
        <v>120.0</v>
      </c>
      <c r="E3590" s="1" t="s">
        <v>38</v>
      </c>
      <c r="F3590" s="5">
        <v>44927.0</v>
      </c>
      <c r="G3590" s="1">
        <v>5.0</v>
      </c>
    </row>
    <row r="3591">
      <c r="A3591" s="1">
        <v>3590.0</v>
      </c>
      <c r="B3591" s="1" t="s">
        <v>4702</v>
      </c>
      <c r="C3591" s="1" t="s">
        <v>40</v>
      </c>
      <c r="D3591" s="1">
        <v>50.0</v>
      </c>
      <c r="E3591" s="1" t="s">
        <v>38</v>
      </c>
      <c r="F3591" s="5">
        <v>44927.0</v>
      </c>
      <c r="G3591" s="1">
        <v>10.0</v>
      </c>
    </row>
    <row r="3592">
      <c r="A3592" s="1">
        <v>3591.0</v>
      </c>
      <c r="B3592" s="1" t="s">
        <v>4703</v>
      </c>
      <c r="C3592" s="1" t="s">
        <v>49</v>
      </c>
      <c r="D3592" s="1">
        <v>80.0</v>
      </c>
      <c r="E3592" s="1" t="s">
        <v>38</v>
      </c>
      <c r="F3592" s="5">
        <v>44927.0</v>
      </c>
      <c r="G3592" s="1">
        <v>20.0</v>
      </c>
    </row>
    <row r="3593">
      <c r="A3593" s="1">
        <v>3592.0</v>
      </c>
      <c r="B3593" s="1" t="s">
        <v>4704</v>
      </c>
      <c r="C3593" s="1" t="s">
        <v>40</v>
      </c>
      <c r="D3593" s="1">
        <v>50.0</v>
      </c>
      <c r="E3593" s="1" t="s">
        <v>38</v>
      </c>
      <c r="F3593" s="5">
        <v>44927.0</v>
      </c>
      <c r="G3593" s="1">
        <v>0.0</v>
      </c>
    </row>
    <row r="3594">
      <c r="A3594" s="1">
        <v>3593.0</v>
      </c>
      <c r="B3594" s="1" t="s">
        <v>4705</v>
      </c>
      <c r="C3594" s="1" t="s">
        <v>49</v>
      </c>
      <c r="D3594" s="1">
        <v>80.0</v>
      </c>
      <c r="E3594" s="1" t="s">
        <v>33</v>
      </c>
      <c r="F3594" s="5">
        <v>44927.0</v>
      </c>
      <c r="G3594" s="1">
        <v>5.0</v>
      </c>
    </row>
    <row r="3595">
      <c r="A3595" s="1">
        <v>3594.0</v>
      </c>
      <c r="B3595" s="1" t="s">
        <v>4706</v>
      </c>
      <c r="C3595" s="1" t="s">
        <v>40</v>
      </c>
      <c r="D3595" s="1">
        <v>50.0</v>
      </c>
      <c r="E3595" s="1" t="s">
        <v>38</v>
      </c>
      <c r="F3595" s="5">
        <v>44927.0</v>
      </c>
      <c r="G3595" s="1">
        <v>10.0</v>
      </c>
    </row>
    <row r="3596">
      <c r="A3596" s="1">
        <v>3595.0</v>
      </c>
      <c r="B3596" s="1" t="s">
        <v>4707</v>
      </c>
      <c r="C3596" s="1" t="s">
        <v>49</v>
      </c>
      <c r="D3596" s="1">
        <v>80.0</v>
      </c>
      <c r="E3596" s="1" t="s">
        <v>38</v>
      </c>
      <c r="F3596" s="5">
        <v>44927.0</v>
      </c>
      <c r="G3596" s="1">
        <v>20.0</v>
      </c>
    </row>
    <row r="3597">
      <c r="A3597" s="1">
        <v>3596.0</v>
      </c>
      <c r="B3597" s="1" t="s">
        <v>4710</v>
      </c>
      <c r="C3597" s="1" t="s">
        <v>37</v>
      </c>
      <c r="D3597" s="1">
        <v>250.0</v>
      </c>
      <c r="E3597" s="1" t="s">
        <v>38</v>
      </c>
      <c r="F3597" s="5">
        <v>44927.0</v>
      </c>
      <c r="G3597" s="1">
        <v>0.0</v>
      </c>
    </row>
    <row r="3598">
      <c r="A3598" s="1">
        <v>3597.0</v>
      </c>
      <c r="B3598" s="1" t="s">
        <v>4711</v>
      </c>
      <c r="C3598" s="1" t="s">
        <v>32</v>
      </c>
      <c r="D3598" s="1">
        <v>120.0</v>
      </c>
      <c r="E3598" s="1" t="s">
        <v>38</v>
      </c>
      <c r="F3598" s="5">
        <v>44927.0</v>
      </c>
      <c r="G3598" s="1">
        <v>5.0</v>
      </c>
    </row>
    <row r="3599">
      <c r="A3599" s="1">
        <v>3598.0</v>
      </c>
      <c r="B3599" s="1" t="s">
        <v>4712</v>
      </c>
      <c r="C3599" s="1" t="s">
        <v>32</v>
      </c>
      <c r="D3599" s="1">
        <v>120.0</v>
      </c>
      <c r="E3599" s="1" t="s">
        <v>38</v>
      </c>
      <c r="F3599" s="5">
        <v>44927.0</v>
      </c>
      <c r="G3599" s="1">
        <v>10.0</v>
      </c>
    </row>
    <row r="3600">
      <c r="A3600" s="1">
        <v>3599.0</v>
      </c>
      <c r="B3600" s="1" t="s">
        <v>4713</v>
      </c>
      <c r="C3600" s="1" t="s">
        <v>32</v>
      </c>
      <c r="D3600" s="1">
        <v>120.0</v>
      </c>
      <c r="E3600" s="1" t="s">
        <v>38</v>
      </c>
      <c r="F3600" s="5">
        <v>44927.0</v>
      </c>
      <c r="G3600" s="1">
        <v>20.0</v>
      </c>
    </row>
    <row r="3601">
      <c r="A3601" s="1">
        <v>3600.0</v>
      </c>
      <c r="B3601" s="1" t="s">
        <v>4714</v>
      </c>
      <c r="C3601" s="1" t="s">
        <v>32</v>
      </c>
      <c r="D3601" s="1">
        <v>120.0</v>
      </c>
      <c r="E3601" s="1" t="s">
        <v>38</v>
      </c>
      <c r="F3601" s="5">
        <v>44927.0</v>
      </c>
      <c r="G3601" s="1">
        <v>0.0</v>
      </c>
    </row>
    <row r="3602">
      <c r="A3602" s="1">
        <v>3601.0</v>
      </c>
      <c r="B3602" s="1" t="s">
        <v>4715</v>
      </c>
      <c r="C3602" s="1" t="s">
        <v>32</v>
      </c>
      <c r="D3602" s="1">
        <v>120.0</v>
      </c>
      <c r="E3602" s="1" t="s">
        <v>38</v>
      </c>
      <c r="F3602" s="5">
        <v>44927.0</v>
      </c>
      <c r="G3602" s="1">
        <v>5.0</v>
      </c>
    </row>
    <row r="3603">
      <c r="A3603" s="1">
        <v>3602.0</v>
      </c>
      <c r="B3603" s="1" t="s">
        <v>4716</v>
      </c>
      <c r="C3603" s="1" t="s">
        <v>49</v>
      </c>
      <c r="D3603" s="1">
        <v>80.0</v>
      </c>
      <c r="E3603" s="1" t="s">
        <v>38</v>
      </c>
      <c r="F3603" s="5">
        <v>44927.0</v>
      </c>
      <c r="G3603" s="1">
        <v>10.0</v>
      </c>
    </row>
    <row r="3604">
      <c r="A3604" s="1">
        <v>3603.0</v>
      </c>
      <c r="B3604" s="1" t="s">
        <v>4717</v>
      </c>
      <c r="C3604" s="1" t="s">
        <v>32</v>
      </c>
      <c r="D3604" s="1">
        <v>120.0</v>
      </c>
      <c r="E3604" s="1" t="s">
        <v>38</v>
      </c>
      <c r="F3604" s="5">
        <v>44927.0</v>
      </c>
      <c r="G3604" s="1">
        <v>20.0</v>
      </c>
    </row>
    <row r="3605">
      <c r="A3605" s="1">
        <v>3604.0</v>
      </c>
      <c r="B3605" s="1" t="s">
        <v>4718</v>
      </c>
      <c r="C3605" s="1" t="s">
        <v>32</v>
      </c>
      <c r="D3605" s="1">
        <v>120.0</v>
      </c>
      <c r="E3605" s="1" t="s">
        <v>38</v>
      </c>
      <c r="F3605" s="5">
        <v>44927.0</v>
      </c>
      <c r="G3605" s="1">
        <v>0.0</v>
      </c>
    </row>
    <row r="3606">
      <c r="A3606" s="1">
        <v>3605.0</v>
      </c>
      <c r="B3606" s="1" t="s">
        <v>4721</v>
      </c>
      <c r="C3606" s="1" t="s">
        <v>40</v>
      </c>
      <c r="D3606" s="1">
        <v>50.0</v>
      </c>
      <c r="E3606" s="1" t="s">
        <v>38</v>
      </c>
      <c r="F3606" s="5">
        <v>44927.0</v>
      </c>
      <c r="G3606" s="1">
        <v>5.0</v>
      </c>
    </row>
    <row r="3607">
      <c r="A3607" s="1">
        <v>3606.0</v>
      </c>
      <c r="B3607" s="1" t="s">
        <v>4722</v>
      </c>
      <c r="C3607" s="1" t="s">
        <v>40</v>
      </c>
      <c r="D3607" s="1">
        <v>50.0</v>
      </c>
      <c r="E3607" s="1" t="s">
        <v>38</v>
      </c>
      <c r="F3607" s="5">
        <v>44927.0</v>
      </c>
      <c r="G3607" s="1">
        <v>10.0</v>
      </c>
    </row>
    <row r="3608">
      <c r="A3608" s="1">
        <v>3607.0</v>
      </c>
      <c r="B3608" s="1" t="s">
        <v>4723</v>
      </c>
      <c r="C3608" s="1" t="s">
        <v>32</v>
      </c>
      <c r="D3608" s="1">
        <v>120.0</v>
      </c>
      <c r="E3608" s="1" t="s">
        <v>33</v>
      </c>
      <c r="F3608" s="5">
        <v>44927.0</v>
      </c>
      <c r="G3608" s="1">
        <v>20.0</v>
      </c>
    </row>
    <row r="3609">
      <c r="A3609" s="1">
        <v>3608.0</v>
      </c>
      <c r="B3609" s="1" t="s">
        <v>4724</v>
      </c>
      <c r="C3609" s="1" t="s">
        <v>40</v>
      </c>
      <c r="D3609" s="1">
        <v>50.0</v>
      </c>
      <c r="E3609" s="1" t="s">
        <v>38</v>
      </c>
      <c r="F3609" s="5">
        <v>44927.0</v>
      </c>
      <c r="G3609" s="1">
        <v>0.0</v>
      </c>
    </row>
    <row r="3610">
      <c r="A3610" s="1">
        <v>3609.0</v>
      </c>
      <c r="B3610" s="1" t="s">
        <v>4725</v>
      </c>
      <c r="C3610" s="1" t="s">
        <v>32</v>
      </c>
      <c r="D3610" s="1">
        <v>120.0</v>
      </c>
      <c r="E3610" s="1" t="s">
        <v>38</v>
      </c>
      <c r="F3610" s="5">
        <v>44927.0</v>
      </c>
      <c r="G3610" s="1">
        <v>5.0</v>
      </c>
    </row>
    <row r="3611">
      <c r="A3611" s="1">
        <v>3610.0</v>
      </c>
      <c r="B3611" s="1" t="s">
        <v>4726</v>
      </c>
      <c r="C3611" s="1" t="s">
        <v>32</v>
      </c>
      <c r="D3611" s="1">
        <v>120.0</v>
      </c>
      <c r="E3611" s="1" t="s">
        <v>45</v>
      </c>
      <c r="F3611" s="5">
        <v>44927.0</v>
      </c>
      <c r="G3611" s="1">
        <v>10.0</v>
      </c>
    </row>
    <row r="3612">
      <c r="A3612" s="1">
        <v>3611.0</v>
      </c>
      <c r="B3612" s="1" t="s">
        <v>4727</v>
      </c>
      <c r="C3612" s="1" t="s">
        <v>32</v>
      </c>
      <c r="D3612" s="1">
        <v>120.0</v>
      </c>
      <c r="E3612" s="1" t="s">
        <v>38</v>
      </c>
      <c r="F3612" s="5">
        <v>44927.0</v>
      </c>
      <c r="G3612" s="1">
        <v>20.0</v>
      </c>
    </row>
    <row r="3613">
      <c r="A3613" s="1">
        <v>3612.0</v>
      </c>
      <c r="B3613" s="1" t="s">
        <v>4728</v>
      </c>
      <c r="C3613" s="1" t="s">
        <v>32</v>
      </c>
      <c r="D3613" s="1">
        <v>120.0</v>
      </c>
      <c r="E3613" s="1" t="s">
        <v>38</v>
      </c>
      <c r="F3613" s="5">
        <v>44927.0</v>
      </c>
      <c r="G3613" s="1">
        <v>0.0</v>
      </c>
    </row>
    <row r="3614">
      <c r="A3614" s="1">
        <v>3613.0</v>
      </c>
      <c r="B3614" s="1" t="s">
        <v>4729</v>
      </c>
      <c r="C3614" s="1" t="s">
        <v>32</v>
      </c>
      <c r="D3614" s="1">
        <v>120.0</v>
      </c>
      <c r="E3614" s="1" t="s">
        <v>38</v>
      </c>
      <c r="F3614" s="5">
        <v>44927.0</v>
      </c>
      <c r="G3614" s="1">
        <v>5.0</v>
      </c>
    </row>
    <row r="3615">
      <c r="A3615" s="1">
        <v>3614.0</v>
      </c>
      <c r="B3615" s="1" t="s">
        <v>4732</v>
      </c>
      <c r="C3615" s="1" t="s">
        <v>32</v>
      </c>
      <c r="D3615" s="1">
        <v>120.0</v>
      </c>
      <c r="E3615" s="1" t="s">
        <v>38</v>
      </c>
      <c r="F3615" s="5">
        <v>44927.0</v>
      </c>
      <c r="G3615" s="1">
        <v>10.0</v>
      </c>
    </row>
    <row r="3616">
      <c r="A3616" s="1">
        <v>3615.0</v>
      </c>
      <c r="B3616" s="1" t="s">
        <v>4733</v>
      </c>
      <c r="C3616" s="1" t="s">
        <v>32</v>
      </c>
      <c r="D3616" s="1">
        <v>120.0</v>
      </c>
      <c r="E3616" s="1" t="s">
        <v>38</v>
      </c>
      <c r="F3616" s="5">
        <v>44927.0</v>
      </c>
      <c r="G3616" s="1">
        <v>20.0</v>
      </c>
    </row>
    <row r="3617">
      <c r="A3617" s="1">
        <v>3616.0</v>
      </c>
      <c r="B3617" s="1" t="s">
        <v>4734</v>
      </c>
      <c r="C3617" s="1" t="s">
        <v>32</v>
      </c>
      <c r="D3617" s="1">
        <v>120.0</v>
      </c>
      <c r="E3617" s="1" t="s">
        <v>38</v>
      </c>
      <c r="F3617" s="5">
        <v>44927.0</v>
      </c>
      <c r="G3617" s="1">
        <v>0.0</v>
      </c>
    </row>
    <row r="3618">
      <c r="A3618" s="1">
        <v>3617.0</v>
      </c>
      <c r="B3618" s="1" t="s">
        <v>4735</v>
      </c>
      <c r="C3618" s="1" t="s">
        <v>32</v>
      </c>
      <c r="D3618" s="1">
        <v>120.0</v>
      </c>
      <c r="E3618" s="1" t="s">
        <v>38</v>
      </c>
      <c r="F3618" s="5">
        <v>44927.0</v>
      </c>
      <c r="G3618" s="1">
        <v>5.0</v>
      </c>
    </row>
    <row r="3619">
      <c r="A3619" s="1">
        <v>3618.0</v>
      </c>
      <c r="B3619" s="1" t="s">
        <v>4736</v>
      </c>
      <c r="C3619" s="1" t="s">
        <v>32</v>
      </c>
      <c r="D3619" s="1">
        <v>120.0</v>
      </c>
      <c r="E3619" s="1" t="s">
        <v>38</v>
      </c>
      <c r="F3619" s="5">
        <v>44927.0</v>
      </c>
      <c r="G3619" s="1">
        <v>10.0</v>
      </c>
    </row>
    <row r="3620">
      <c r="A3620" s="1">
        <v>3619.0</v>
      </c>
      <c r="B3620" s="1" t="s">
        <v>4737</v>
      </c>
      <c r="C3620" s="1" t="s">
        <v>32</v>
      </c>
      <c r="D3620" s="1">
        <v>120.0</v>
      </c>
      <c r="E3620" s="1" t="s">
        <v>38</v>
      </c>
      <c r="F3620" s="5">
        <v>44927.0</v>
      </c>
      <c r="G3620" s="1">
        <v>20.0</v>
      </c>
    </row>
    <row r="3621">
      <c r="A3621" s="1">
        <v>3620.0</v>
      </c>
      <c r="B3621" s="1" t="s">
        <v>4738</v>
      </c>
      <c r="C3621" s="1" t="s">
        <v>32</v>
      </c>
      <c r="D3621" s="1">
        <v>120.0</v>
      </c>
      <c r="E3621" s="1" t="s">
        <v>38</v>
      </c>
      <c r="F3621" s="5">
        <v>44927.0</v>
      </c>
      <c r="G3621" s="1">
        <v>0.0</v>
      </c>
    </row>
    <row r="3622">
      <c r="A3622" s="1">
        <v>3621.0</v>
      </c>
      <c r="B3622" s="1" t="s">
        <v>4741</v>
      </c>
      <c r="C3622" s="1" t="s">
        <v>32</v>
      </c>
      <c r="D3622" s="1">
        <v>120.0</v>
      </c>
      <c r="E3622" s="1" t="s">
        <v>38</v>
      </c>
      <c r="F3622" s="5">
        <v>44927.0</v>
      </c>
      <c r="G3622" s="1">
        <v>5.0</v>
      </c>
    </row>
    <row r="3623">
      <c r="A3623" s="1">
        <v>3622.0</v>
      </c>
      <c r="B3623" s="1" t="s">
        <v>4742</v>
      </c>
      <c r="C3623" s="1" t="s">
        <v>32</v>
      </c>
      <c r="D3623" s="1">
        <v>120.0</v>
      </c>
      <c r="E3623" s="1" t="s">
        <v>38</v>
      </c>
      <c r="F3623" s="5">
        <v>44927.0</v>
      </c>
      <c r="G3623" s="1">
        <v>10.0</v>
      </c>
    </row>
    <row r="3624">
      <c r="A3624" s="1">
        <v>3623.0</v>
      </c>
      <c r="B3624" s="1" t="s">
        <v>4743</v>
      </c>
      <c r="C3624" s="1" t="s">
        <v>32</v>
      </c>
      <c r="D3624" s="1">
        <v>120.0</v>
      </c>
      <c r="E3624" s="1" t="s">
        <v>45</v>
      </c>
      <c r="F3624" s="5">
        <v>44927.0</v>
      </c>
      <c r="G3624" s="1">
        <v>20.0</v>
      </c>
    </row>
    <row r="3625">
      <c r="A3625" s="1">
        <v>3624.0</v>
      </c>
      <c r="B3625" s="1" t="s">
        <v>4744</v>
      </c>
      <c r="C3625" s="1" t="s">
        <v>37</v>
      </c>
      <c r="D3625" s="1">
        <v>250.0</v>
      </c>
      <c r="E3625" s="1" t="s">
        <v>38</v>
      </c>
      <c r="F3625" s="5">
        <v>44927.0</v>
      </c>
      <c r="G3625" s="1">
        <v>0.0</v>
      </c>
    </row>
    <row r="3626">
      <c r="A3626" s="1">
        <v>3625.0</v>
      </c>
      <c r="B3626" s="1" t="s">
        <v>4745</v>
      </c>
      <c r="C3626" s="1" t="s">
        <v>32</v>
      </c>
      <c r="D3626" s="1">
        <v>120.0</v>
      </c>
      <c r="E3626" s="1" t="s">
        <v>38</v>
      </c>
      <c r="F3626" s="5">
        <v>44927.0</v>
      </c>
      <c r="G3626" s="1">
        <v>5.0</v>
      </c>
    </row>
    <row r="3627">
      <c r="A3627" s="1">
        <v>3626.0</v>
      </c>
      <c r="B3627" s="1" t="s">
        <v>4746</v>
      </c>
      <c r="C3627" s="1" t="s">
        <v>32</v>
      </c>
      <c r="D3627" s="1">
        <v>120.0</v>
      </c>
      <c r="E3627" s="1" t="s">
        <v>38</v>
      </c>
      <c r="F3627" s="5">
        <v>44927.0</v>
      </c>
      <c r="G3627" s="1">
        <v>10.0</v>
      </c>
    </row>
    <row r="3628">
      <c r="A3628" s="1">
        <v>3627.0</v>
      </c>
      <c r="B3628" s="1" t="s">
        <v>4747</v>
      </c>
      <c r="C3628" s="1" t="s">
        <v>32</v>
      </c>
      <c r="D3628" s="1">
        <v>120.0</v>
      </c>
      <c r="E3628" s="1" t="s">
        <v>38</v>
      </c>
      <c r="F3628" s="5">
        <v>44927.0</v>
      </c>
      <c r="G3628" s="1">
        <v>20.0</v>
      </c>
    </row>
    <row r="3629">
      <c r="A3629" s="1">
        <v>3628.0</v>
      </c>
      <c r="B3629" s="1" t="s">
        <v>4748</v>
      </c>
      <c r="C3629" s="1" t="s">
        <v>40</v>
      </c>
      <c r="D3629" s="1">
        <v>50.0</v>
      </c>
      <c r="E3629" s="1" t="s">
        <v>38</v>
      </c>
      <c r="F3629" s="5">
        <v>44927.0</v>
      </c>
      <c r="G3629" s="1">
        <v>0.0</v>
      </c>
    </row>
    <row r="3630">
      <c r="A3630" s="1">
        <v>3629.0</v>
      </c>
      <c r="B3630" s="1" t="s">
        <v>4749</v>
      </c>
      <c r="C3630" s="1" t="s">
        <v>40</v>
      </c>
      <c r="D3630" s="1">
        <v>50.0</v>
      </c>
      <c r="E3630" s="1" t="s">
        <v>38</v>
      </c>
      <c r="F3630" s="5">
        <v>44927.0</v>
      </c>
      <c r="G3630" s="1">
        <v>5.0</v>
      </c>
    </row>
    <row r="3631">
      <c r="A3631" s="1">
        <v>3630.0</v>
      </c>
      <c r="B3631" s="1" t="s">
        <v>4752</v>
      </c>
      <c r="C3631" s="1" t="s">
        <v>49</v>
      </c>
      <c r="D3631" s="1">
        <v>80.0</v>
      </c>
      <c r="E3631" s="1" t="s">
        <v>38</v>
      </c>
      <c r="F3631" s="5">
        <v>44927.0</v>
      </c>
      <c r="G3631" s="1">
        <v>10.0</v>
      </c>
    </row>
    <row r="3632">
      <c r="A3632" s="1">
        <v>3631.0</v>
      </c>
      <c r="B3632" s="1" t="s">
        <v>4753</v>
      </c>
      <c r="C3632" s="1" t="s">
        <v>49</v>
      </c>
      <c r="D3632" s="1">
        <v>80.0</v>
      </c>
      <c r="E3632" s="1" t="s">
        <v>38</v>
      </c>
      <c r="F3632" s="5">
        <v>44927.0</v>
      </c>
      <c r="G3632" s="1">
        <v>20.0</v>
      </c>
    </row>
    <row r="3633">
      <c r="A3633" s="1">
        <v>3632.0</v>
      </c>
      <c r="B3633" s="1" t="s">
        <v>4754</v>
      </c>
      <c r="C3633" s="1" t="s">
        <v>32</v>
      </c>
      <c r="D3633" s="1">
        <v>120.0</v>
      </c>
      <c r="E3633" s="1" t="s">
        <v>38</v>
      </c>
      <c r="F3633" s="5">
        <v>44927.0</v>
      </c>
      <c r="G3633" s="1">
        <v>0.0</v>
      </c>
    </row>
    <row r="3634">
      <c r="A3634" s="1">
        <v>3633.0</v>
      </c>
      <c r="B3634" s="1" t="s">
        <v>4755</v>
      </c>
      <c r="C3634" s="1" t="s">
        <v>49</v>
      </c>
      <c r="D3634" s="1">
        <v>80.0</v>
      </c>
      <c r="E3634" s="1" t="s">
        <v>38</v>
      </c>
      <c r="F3634" s="5">
        <v>44927.0</v>
      </c>
      <c r="G3634" s="1">
        <v>5.0</v>
      </c>
    </row>
    <row r="3635">
      <c r="A3635" s="1">
        <v>3634.0</v>
      </c>
      <c r="B3635" s="1" t="s">
        <v>4756</v>
      </c>
      <c r="C3635" s="1" t="s">
        <v>32</v>
      </c>
      <c r="D3635" s="1">
        <v>120.0</v>
      </c>
      <c r="E3635" s="1" t="s">
        <v>38</v>
      </c>
      <c r="F3635" s="5">
        <v>44927.0</v>
      </c>
      <c r="G3635" s="1">
        <v>10.0</v>
      </c>
    </row>
    <row r="3636">
      <c r="A3636" s="1">
        <v>3635.0</v>
      </c>
      <c r="B3636" s="1" t="s">
        <v>4757</v>
      </c>
      <c r="C3636" s="1" t="s">
        <v>32</v>
      </c>
      <c r="D3636" s="1">
        <v>120.0</v>
      </c>
      <c r="E3636" s="1" t="s">
        <v>38</v>
      </c>
      <c r="F3636" s="5">
        <v>44927.0</v>
      </c>
      <c r="G3636" s="1">
        <v>20.0</v>
      </c>
    </row>
    <row r="3637">
      <c r="A3637" s="1">
        <v>3636.0</v>
      </c>
      <c r="B3637" s="1" t="s">
        <v>4758</v>
      </c>
      <c r="C3637" s="1" t="s">
        <v>32</v>
      </c>
      <c r="D3637" s="1">
        <v>120.0</v>
      </c>
      <c r="E3637" s="1" t="s">
        <v>38</v>
      </c>
      <c r="F3637" s="5">
        <v>44927.0</v>
      </c>
      <c r="G3637" s="1">
        <v>0.0</v>
      </c>
    </row>
    <row r="3638">
      <c r="A3638" s="1">
        <v>3637.0</v>
      </c>
      <c r="B3638" s="1" t="s">
        <v>4759</v>
      </c>
      <c r="C3638" s="1" t="s">
        <v>32</v>
      </c>
      <c r="D3638" s="1">
        <v>120.0</v>
      </c>
      <c r="E3638" s="1" t="s">
        <v>33</v>
      </c>
      <c r="F3638" s="5">
        <v>44927.0</v>
      </c>
      <c r="G3638" s="1">
        <v>5.0</v>
      </c>
    </row>
    <row r="3639">
      <c r="A3639" s="1">
        <v>3638.0</v>
      </c>
      <c r="B3639" s="1" t="s">
        <v>4760</v>
      </c>
      <c r="C3639" s="1" t="s">
        <v>32</v>
      </c>
      <c r="D3639" s="1">
        <v>120.0</v>
      </c>
      <c r="E3639" s="1" t="s">
        <v>38</v>
      </c>
      <c r="F3639" s="5">
        <v>44927.0</v>
      </c>
      <c r="G3639" s="1">
        <v>10.0</v>
      </c>
    </row>
    <row r="3640">
      <c r="A3640" s="1">
        <v>3639.0</v>
      </c>
      <c r="B3640" s="1" t="s">
        <v>4763</v>
      </c>
      <c r="C3640" s="1" t="s">
        <v>32</v>
      </c>
      <c r="D3640" s="1">
        <v>120.0</v>
      </c>
      <c r="E3640" s="1" t="s">
        <v>38</v>
      </c>
      <c r="F3640" s="5">
        <v>44927.0</v>
      </c>
      <c r="G3640" s="1">
        <v>20.0</v>
      </c>
    </row>
    <row r="3641">
      <c r="A3641" s="1">
        <v>3640.0</v>
      </c>
      <c r="B3641" s="1" t="s">
        <v>4764</v>
      </c>
      <c r="C3641" s="1" t="s">
        <v>32</v>
      </c>
      <c r="D3641" s="1">
        <v>120.0</v>
      </c>
      <c r="E3641" s="1" t="s">
        <v>38</v>
      </c>
      <c r="F3641" s="5">
        <v>44927.0</v>
      </c>
      <c r="G3641" s="1">
        <v>0.0</v>
      </c>
    </row>
    <row r="3642">
      <c r="A3642" s="1">
        <v>3641.0</v>
      </c>
      <c r="B3642" s="1" t="s">
        <v>4765</v>
      </c>
      <c r="C3642" s="1" t="s">
        <v>32</v>
      </c>
      <c r="D3642" s="1">
        <v>120.0</v>
      </c>
      <c r="E3642" s="1" t="s">
        <v>38</v>
      </c>
      <c r="F3642" s="5">
        <v>44927.0</v>
      </c>
      <c r="G3642" s="1">
        <v>5.0</v>
      </c>
    </row>
    <row r="3643">
      <c r="A3643" s="1">
        <v>3642.0</v>
      </c>
      <c r="B3643" s="1" t="s">
        <v>4766</v>
      </c>
      <c r="C3643" s="1" t="s">
        <v>37</v>
      </c>
      <c r="D3643" s="1">
        <v>250.0</v>
      </c>
      <c r="E3643" s="1" t="s">
        <v>38</v>
      </c>
      <c r="F3643" s="5">
        <v>44927.0</v>
      </c>
      <c r="G3643" s="1">
        <v>10.0</v>
      </c>
    </row>
    <row r="3644">
      <c r="A3644" s="1">
        <v>3643.0</v>
      </c>
      <c r="B3644" s="1" t="s">
        <v>4767</v>
      </c>
      <c r="C3644" s="1" t="s">
        <v>49</v>
      </c>
      <c r="D3644" s="1">
        <v>80.0</v>
      </c>
      <c r="E3644" s="1" t="s">
        <v>38</v>
      </c>
      <c r="F3644" s="5">
        <v>44927.0</v>
      </c>
      <c r="G3644" s="1">
        <v>20.0</v>
      </c>
    </row>
    <row r="3645">
      <c r="A3645" s="1">
        <v>3644.0</v>
      </c>
      <c r="B3645" s="1" t="s">
        <v>4768</v>
      </c>
      <c r="C3645" s="1" t="s">
        <v>32</v>
      </c>
      <c r="D3645" s="1">
        <v>120.0</v>
      </c>
      <c r="E3645" s="1" t="s">
        <v>38</v>
      </c>
      <c r="F3645" s="5">
        <v>44927.0</v>
      </c>
      <c r="G3645" s="1">
        <v>0.0</v>
      </c>
    </row>
    <row r="3646">
      <c r="A3646" s="1">
        <v>3645.0</v>
      </c>
      <c r="B3646" s="1" t="s">
        <v>4769</v>
      </c>
      <c r="C3646" s="1" t="s">
        <v>49</v>
      </c>
      <c r="D3646" s="1">
        <v>80.0</v>
      </c>
      <c r="E3646" s="1" t="s">
        <v>38</v>
      </c>
      <c r="F3646" s="5">
        <v>44927.0</v>
      </c>
      <c r="G3646" s="1">
        <v>5.0</v>
      </c>
    </row>
    <row r="3647">
      <c r="A3647" s="1">
        <v>3646.0</v>
      </c>
      <c r="B3647" s="1" t="s">
        <v>4770</v>
      </c>
      <c r="C3647" s="1" t="s">
        <v>32</v>
      </c>
      <c r="D3647" s="1">
        <v>120.0</v>
      </c>
      <c r="E3647" s="1" t="s">
        <v>38</v>
      </c>
      <c r="F3647" s="5">
        <v>44927.0</v>
      </c>
      <c r="G3647" s="1">
        <v>10.0</v>
      </c>
    </row>
    <row r="3648">
      <c r="A3648" s="1">
        <v>3647.0</v>
      </c>
      <c r="B3648" s="1" t="s">
        <v>4771</v>
      </c>
      <c r="C3648" s="1" t="s">
        <v>37</v>
      </c>
      <c r="D3648" s="1">
        <v>250.0</v>
      </c>
      <c r="E3648" s="1" t="s">
        <v>38</v>
      </c>
      <c r="F3648" s="5">
        <v>44927.0</v>
      </c>
      <c r="G3648" s="1">
        <v>20.0</v>
      </c>
    </row>
    <row r="3649">
      <c r="A3649" s="1">
        <v>3648.0</v>
      </c>
      <c r="B3649" s="1" t="s">
        <v>4772</v>
      </c>
      <c r="C3649" s="1" t="s">
        <v>40</v>
      </c>
      <c r="D3649" s="1">
        <v>50.0</v>
      </c>
      <c r="E3649" s="1" t="s">
        <v>38</v>
      </c>
      <c r="F3649" s="5">
        <v>44927.0</v>
      </c>
      <c r="G3649" s="1">
        <v>0.0</v>
      </c>
    </row>
    <row r="3650">
      <c r="A3650" s="1">
        <v>3649.0</v>
      </c>
      <c r="B3650" s="1" t="s">
        <v>4775</v>
      </c>
      <c r="C3650" s="1" t="s">
        <v>32</v>
      </c>
      <c r="D3650" s="1">
        <v>120.0</v>
      </c>
      <c r="E3650" s="1" t="s">
        <v>38</v>
      </c>
      <c r="F3650" s="5">
        <v>44927.0</v>
      </c>
      <c r="G3650" s="1">
        <v>5.0</v>
      </c>
    </row>
    <row r="3651">
      <c r="A3651" s="1">
        <v>3650.0</v>
      </c>
      <c r="B3651" s="1" t="s">
        <v>4776</v>
      </c>
      <c r="C3651" s="1" t="s">
        <v>32</v>
      </c>
      <c r="D3651" s="1">
        <v>120.0</v>
      </c>
      <c r="E3651" s="1" t="s">
        <v>38</v>
      </c>
      <c r="F3651" s="5">
        <v>44927.0</v>
      </c>
      <c r="G3651" s="1">
        <v>10.0</v>
      </c>
    </row>
    <row r="3652">
      <c r="A3652" s="1">
        <v>3651.0</v>
      </c>
      <c r="B3652" s="1" t="s">
        <v>4777</v>
      </c>
      <c r="C3652" s="1" t="s">
        <v>32</v>
      </c>
      <c r="D3652" s="1">
        <v>120.0</v>
      </c>
      <c r="E3652" s="1" t="s">
        <v>38</v>
      </c>
      <c r="F3652" s="5">
        <v>44927.0</v>
      </c>
      <c r="G3652" s="1">
        <v>20.0</v>
      </c>
    </row>
    <row r="3653">
      <c r="A3653" s="1">
        <v>3652.0</v>
      </c>
      <c r="B3653" s="1" t="s">
        <v>4778</v>
      </c>
      <c r="C3653" s="1" t="s">
        <v>32</v>
      </c>
      <c r="D3653" s="1">
        <v>120.0</v>
      </c>
      <c r="E3653" s="1" t="s">
        <v>33</v>
      </c>
      <c r="F3653" s="5">
        <v>44927.0</v>
      </c>
      <c r="G3653" s="1">
        <v>0.0</v>
      </c>
    </row>
    <row r="3654">
      <c r="A3654" s="1">
        <v>3653.0</v>
      </c>
      <c r="B3654" s="1" t="s">
        <v>4779</v>
      </c>
      <c r="C3654" s="1" t="s">
        <v>37</v>
      </c>
      <c r="D3654" s="1">
        <v>250.0</v>
      </c>
      <c r="E3654" s="1" t="s">
        <v>38</v>
      </c>
      <c r="F3654" s="5">
        <v>44927.0</v>
      </c>
      <c r="G3654" s="1">
        <v>5.0</v>
      </c>
    </row>
    <row r="3655">
      <c r="A3655" s="1">
        <v>3654.0</v>
      </c>
      <c r="B3655" s="1" t="s">
        <v>4780</v>
      </c>
      <c r="C3655" s="1" t="s">
        <v>49</v>
      </c>
      <c r="D3655" s="1">
        <v>80.0</v>
      </c>
      <c r="E3655" s="1" t="s">
        <v>38</v>
      </c>
      <c r="F3655" s="5">
        <v>44927.0</v>
      </c>
      <c r="G3655" s="1">
        <v>10.0</v>
      </c>
    </row>
    <row r="3656">
      <c r="A3656" s="1">
        <v>3655.0</v>
      </c>
      <c r="B3656" s="1" t="s">
        <v>4781</v>
      </c>
      <c r="C3656" s="1" t="s">
        <v>37</v>
      </c>
      <c r="D3656" s="1">
        <v>250.0</v>
      </c>
      <c r="E3656" s="1" t="s">
        <v>38</v>
      </c>
      <c r="F3656" s="5">
        <v>44927.0</v>
      </c>
      <c r="G3656" s="1">
        <v>20.0</v>
      </c>
    </row>
    <row r="3657">
      <c r="A3657" s="1">
        <v>3656.0</v>
      </c>
      <c r="B3657" s="1" t="s">
        <v>4782</v>
      </c>
      <c r="C3657" s="1" t="s">
        <v>49</v>
      </c>
      <c r="D3657" s="1">
        <v>80.0</v>
      </c>
      <c r="E3657" s="1" t="s">
        <v>45</v>
      </c>
      <c r="F3657" s="5">
        <v>44927.0</v>
      </c>
      <c r="G3657" s="1">
        <v>0.0</v>
      </c>
    </row>
    <row r="3658">
      <c r="A3658" s="1">
        <v>3657.0</v>
      </c>
      <c r="B3658" s="1" t="s">
        <v>4785</v>
      </c>
      <c r="C3658" s="1" t="s">
        <v>32</v>
      </c>
      <c r="D3658" s="1">
        <v>120.0</v>
      </c>
      <c r="E3658" s="1" t="s">
        <v>38</v>
      </c>
      <c r="F3658" s="5">
        <v>44927.0</v>
      </c>
      <c r="G3658" s="1">
        <v>5.0</v>
      </c>
    </row>
    <row r="3659">
      <c r="A3659" s="1">
        <v>3658.0</v>
      </c>
      <c r="B3659" s="1" t="s">
        <v>4786</v>
      </c>
      <c r="C3659" s="1" t="s">
        <v>49</v>
      </c>
      <c r="D3659" s="1">
        <v>80.0</v>
      </c>
      <c r="E3659" s="1" t="s">
        <v>38</v>
      </c>
      <c r="F3659" s="5">
        <v>44927.0</v>
      </c>
      <c r="G3659" s="1">
        <v>10.0</v>
      </c>
    </row>
    <row r="3660">
      <c r="A3660" s="1">
        <v>3659.0</v>
      </c>
      <c r="B3660" s="1" t="s">
        <v>4787</v>
      </c>
      <c r="C3660" s="1" t="s">
        <v>32</v>
      </c>
      <c r="D3660" s="1">
        <v>120.0</v>
      </c>
      <c r="E3660" s="1" t="s">
        <v>38</v>
      </c>
      <c r="F3660" s="5">
        <v>44927.0</v>
      </c>
      <c r="G3660" s="1">
        <v>20.0</v>
      </c>
    </row>
    <row r="3661">
      <c r="A3661" s="1">
        <v>3660.0</v>
      </c>
      <c r="B3661" s="1" t="s">
        <v>4788</v>
      </c>
      <c r="C3661" s="1" t="s">
        <v>32</v>
      </c>
      <c r="D3661" s="1">
        <v>120.0</v>
      </c>
      <c r="E3661" s="1" t="s">
        <v>38</v>
      </c>
      <c r="F3661" s="5">
        <v>44927.0</v>
      </c>
      <c r="G3661" s="1">
        <v>0.0</v>
      </c>
    </row>
    <row r="3662">
      <c r="A3662" s="1">
        <v>3661.0</v>
      </c>
      <c r="B3662" s="1" t="s">
        <v>4789</v>
      </c>
      <c r="C3662" s="1" t="s">
        <v>32</v>
      </c>
      <c r="D3662" s="1">
        <v>120.0</v>
      </c>
      <c r="E3662" s="1" t="s">
        <v>33</v>
      </c>
      <c r="F3662" s="5">
        <v>44927.0</v>
      </c>
      <c r="G3662" s="1">
        <v>5.0</v>
      </c>
    </row>
    <row r="3663">
      <c r="A3663" s="1">
        <v>3662.0</v>
      </c>
      <c r="B3663" s="1" t="s">
        <v>4790</v>
      </c>
      <c r="C3663" s="1" t="s">
        <v>32</v>
      </c>
      <c r="D3663" s="1">
        <v>120.0</v>
      </c>
      <c r="E3663" s="1" t="s">
        <v>38</v>
      </c>
      <c r="F3663" s="5">
        <v>44927.0</v>
      </c>
      <c r="G3663" s="1">
        <v>10.0</v>
      </c>
    </row>
    <row r="3664">
      <c r="A3664" s="1">
        <v>3663.0</v>
      </c>
      <c r="B3664" s="1" t="s">
        <v>4791</v>
      </c>
      <c r="C3664" s="1" t="s">
        <v>49</v>
      </c>
      <c r="D3664" s="1">
        <v>80.0</v>
      </c>
      <c r="E3664" s="1" t="s">
        <v>38</v>
      </c>
      <c r="F3664" s="5">
        <v>44927.0</v>
      </c>
      <c r="G3664" s="1">
        <v>20.0</v>
      </c>
    </row>
    <row r="3665">
      <c r="A3665" s="1">
        <v>3664.0</v>
      </c>
      <c r="B3665" s="1" t="s">
        <v>4792</v>
      </c>
      <c r="C3665" s="1" t="s">
        <v>40</v>
      </c>
      <c r="D3665" s="1">
        <v>50.0</v>
      </c>
      <c r="E3665" s="1" t="s">
        <v>38</v>
      </c>
      <c r="F3665" s="5">
        <v>44927.0</v>
      </c>
      <c r="G3665" s="1">
        <v>0.0</v>
      </c>
    </row>
    <row r="3666">
      <c r="A3666" s="1">
        <v>3665.0</v>
      </c>
      <c r="B3666" s="1" t="s">
        <v>4795</v>
      </c>
      <c r="C3666" s="1" t="s">
        <v>32</v>
      </c>
      <c r="D3666" s="1">
        <v>120.0</v>
      </c>
      <c r="E3666" s="1" t="s">
        <v>38</v>
      </c>
      <c r="F3666" s="5">
        <v>44927.0</v>
      </c>
      <c r="G3666" s="1">
        <v>5.0</v>
      </c>
    </row>
    <row r="3667">
      <c r="A3667" s="1">
        <v>3666.0</v>
      </c>
      <c r="B3667" s="1" t="s">
        <v>4796</v>
      </c>
      <c r="C3667" s="1" t="s">
        <v>32</v>
      </c>
      <c r="D3667" s="1">
        <v>120.0</v>
      </c>
      <c r="E3667" s="1" t="s">
        <v>38</v>
      </c>
      <c r="F3667" s="5">
        <v>44927.0</v>
      </c>
      <c r="G3667" s="1">
        <v>10.0</v>
      </c>
    </row>
    <row r="3668">
      <c r="A3668" s="1">
        <v>3667.0</v>
      </c>
      <c r="B3668" s="1" t="s">
        <v>4797</v>
      </c>
      <c r="C3668" s="1" t="s">
        <v>37</v>
      </c>
      <c r="D3668" s="1">
        <v>250.0</v>
      </c>
      <c r="E3668" s="1" t="s">
        <v>45</v>
      </c>
      <c r="F3668" s="5">
        <v>44927.0</v>
      </c>
      <c r="G3668" s="1">
        <v>20.0</v>
      </c>
    </row>
    <row r="3669">
      <c r="A3669" s="1">
        <v>3668.0</v>
      </c>
      <c r="B3669" s="1" t="s">
        <v>4798</v>
      </c>
      <c r="C3669" s="1" t="s">
        <v>49</v>
      </c>
      <c r="D3669" s="1">
        <v>80.0</v>
      </c>
      <c r="E3669" s="1" t="s">
        <v>38</v>
      </c>
      <c r="F3669" s="5">
        <v>44927.0</v>
      </c>
      <c r="G3669" s="1">
        <v>0.0</v>
      </c>
    </row>
    <row r="3670">
      <c r="A3670" s="1">
        <v>3669.0</v>
      </c>
      <c r="B3670" s="1" t="s">
        <v>4799</v>
      </c>
      <c r="C3670" s="1" t="s">
        <v>32</v>
      </c>
      <c r="D3670" s="1">
        <v>120.0</v>
      </c>
      <c r="E3670" s="1" t="s">
        <v>38</v>
      </c>
      <c r="F3670" s="5">
        <v>44927.0</v>
      </c>
      <c r="G3670" s="1">
        <v>5.0</v>
      </c>
    </row>
    <row r="3671">
      <c r="A3671" s="1">
        <v>3670.0</v>
      </c>
      <c r="B3671" s="1" t="s">
        <v>4800</v>
      </c>
      <c r="C3671" s="1" t="s">
        <v>40</v>
      </c>
      <c r="D3671" s="1">
        <v>50.0</v>
      </c>
      <c r="E3671" s="1" t="s">
        <v>38</v>
      </c>
      <c r="F3671" s="5">
        <v>44927.0</v>
      </c>
      <c r="G3671" s="1">
        <v>10.0</v>
      </c>
    </row>
    <row r="3672">
      <c r="A3672" s="1">
        <v>3671.0</v>
      </c>
      <c r="B3672" s="1" t="s">
        <v>4801</v>
      </c>
      <c r="C3672" s="1" t="s">
        <v>49</v>
      </c>
      <c r="D3672" s="1">
        <v>80.0</v>
      </c>
      <c r="E3672" s="1" t="s">
        <v>38</v>
      </c>
      <c r="F3672" s="5">
        <v>44927.0</v>
      </c>
      <c r="G3672" s="1">
        <v>20.0</v>
      </c>
    </row>
    <row r="3673">
      <c r="A3673" s="1">
        <v>3672.0</v>
      </c>
      <c r="B3673" s="1" t="s">
        <v>4802</v>
      </c>
      <c r="C3673" s="1" t="s">
        <v>32</v>
      </c>
      <c r="D3673" s="1">
        <v>120.0</v>
      </c>
      <c r="E3673" s="1" t="s">
        <v>38</v>
      </c>
      <c r="F3673" s="5">
        <v>44927.0</v>
      </c>
      <c r="G3673" s="1">
        <v>0.0</v>
      </c>
    </row>
    <row r="3674">
      <c r="A3674" s="1">
        <v>3673.0</v>
      </c>
      <c r="B3674" s="1" t="s">
        <v>4805</v>
      </c>
      <c r="C3674" s="1" t="s">
        <v>40</v>
      </c>
      <c r="D3674" s="1">
        <v>50.0</v>
      </c>
      <c r="E3674" s="1" t="s">
        <v>38</v>
      </c>
      <c r="F3674" s="5">
        <v>44927.0</v>
      </c>
      <c r="G3674" s="1">
        <v>5.0</v>
      </c>
    </row>
    <row r="3675">
      <c r="A3675" s="1">
        <v>3674.0</v>
      </c>
      <c r="B3675" s="1" t="s">
        <v>4806</v>
      </c>
      <c r="C3675" s="1" t="s">
        <v>32</v>
      </c>
      <c r="D3675" s="1">
        <v>120.0</v>
      </c>
      <c r="E3675" s="1" t="s">
        <v>38</v>
      </c>
      <c r="F3675" s="5">
        <v>44927.0</v>
      </c>
      <c r="G3675" s="1">
        <v>10.0</v>
      </c>
    </row>
    <row r="3676">
      <c r="A3676" s="1">
        <v>3675.0</v>
      </c>
      <c r="B3676" s="1" t="s">
        <v>4807</v>
      </c>
      <c r="C3676" s="1" t="s">
        <v>32</v>
      </c>
      <c r="D3676" s="1">
        <v>120.0</v>
      </c>
      <c r="E3676" s="1" t="s">
        <v>38</v>
      </c>
      <c r="F3676" s="5">
        <v>44927.0</v>
      </c>
      <c r="G3676" s="1">
        <v>20.0</v>
      </c>
    </row>
    <row r="3677">
      <c r="A3677" s="1">
        <v>3676.0</v>
      </c>
      <c r="B3677" s="1" t="s">
        <v>4808</v>
      </c>
      <c r="C3677" s="1" t="s">
        <v>32</v>
      </c>
      <c r="D3677" s="1">
        <v>120.0</v>
      </c>
      <c r="E3677" s="1" t="s">
        <v>38</v>
      </c>
      <c r="F3677" s="5">
        <v>44927.0</v>
      </c>
      <c r="G3677" s="1">
        <v>0.0</v>
      </c>
    </row>
    <row r="3678">
      <c r="A3678" s="1">
        <v>3677.0</v>
      </c>
      <c r="B3678" s="1" t="s">
        <v>4809</v>
      </c>
      <c r="C3678" s="1" t="s">
        <v>32</v>
      </c>
      <c r="D3678" s="1">
        <v>120.0</v>
      </c>
      <c r="E3678" s="1" t="s">
        <v>38</v>
      </c>
      <c r="F3678" s="5">
        <v>44927.0</v>
      </c>
      <c r="G3678" s="1">
        <v>5.0</v>
      </c>
    </row>
    <row r="3679">
      <c r="A3679" s="1">
        <v>3678.0</v>
      </c>
      <c r="B3679" s="1" t="s">
        <v>4810</v>
      </c>
      <c r="C3679" s="1" t="s">
        <v>49</v>
      </c>
      <c r="D3679" s="1">
        <v>80.0</v>
      </c>
      <c r="E3679" s="1" t="s">
        <v>38</v>
      </c>
      <c r="F3679" s="5">
        <v>44927.0</v>
      </c>
      <c r="G3679" s="1">
        <v>10.0</v>
      </c>
    </row>
    <row r="3680">
      <c r="A3680" s="1">
        <v>3679.0</v>
      </c>
      <c r="B3680" s="1" t="s">
        <v>4811</v>
      </c>
      <c r="C3680" s="1" t="s">
        <v>32</v>
      </c>
      <c r="D3680" s="1">
        <v>120.0</v>
      </c>
      <c r="E3680" s="1" t="s">
        <v>38</v>
      </c>
      <c r="F3680" s="5">
        <v>44927.0</v>
      </c>
      <c r="G3680" s="1">
        <v>20.0</v>
      </c>
    </row>
    <row r="3681">
      <c r="A3681" s="1">
        <v>3680.0</v>
      </c>
      <c r="B3681" s="1" t="s">
        <v>4812</v>
      </c>
      <c r="C3681" s="1" t="s">
        <v>32</v>
      </c>
      <c r="D3681" s="1">
        <v>120.0</v>
      </c>
      <c r="E3681" s="1" t="s">
        <v>38</v>
      </c>
      <c r="F3681" s="5">
        <v>44927.0</v>
      </c>
      <c r="G3681" s="1">
        <v>0.0</v>
      </c>
    </row>
    <row r="3682">
      <c r="A3682" s="1">
        <v>3681.0</v>
      </c>
      <c r="B3682" s="1" t="s">
        <v>4814</v>
      </c>
      <c r="C3682" s="1" t="s">
        <v>37</v>
      </c>
      <c r="D3682" s="1">
        <v>250.0</v>
      </c>
      <c r="E3682" s="1" t="s">
        <v>38</v>
      </c>
      <c r="F3682" s="5">
        <v>44927.0</v>
      </c>
      <c r="G3682" s="1">
        <v>5.0</v>
      </c>
    </row>
    <row r="3683">
      <c r="A3683" s="1">
        <v>3682.0</v>
      </c>
      <c r="B3683" s="1" t="s">
        <v>4816</v>
      </c>
      <c r="C3683" s="1" t="s">
        <v>40</v>
      </c>
      <c r="D3683" s="1">
        <v>50.0</v>
      </c>
      <c r="E3683" s="1" t="s">
        <v>33</v>
      </c>
      <c r="F3683" s="5">
        <v>44927.0</v>
      </c>
      <c r="G3683" s="1">
        <v>10.0</v>
      </c>
    </row>
    <row r="3684">
      <c r="A3684" s="1">
        <v>3683.0</v>
      </c>
      <c r="B3684" s="1" t="s">
        <v>4817</v>
      </c>
      <c r="C3684" s="1" t="s">
        <v>32</v>
      </c>
      <c r="D3684" s="1">
        <v>120.0</v>
      </c>
      <c r="E3684" s="1" t="s">
        <v>38</v>
      </c>
      <c r="F3684" s="5">
        <v>44927.0</v>
      </c>
      <c r="G3684" s="1">
        <v>20.0</v>
      </c>
    </row>
    <row r="3685">
      <c r="A3685" s="1">
        <v>3684.0</v>
      </c>
      <c r="B3685" s="1" t="s">
        <v>4818</v>
      </c>
      <c r="C3685" s="1" t="s">
        <v>32</v>
      </c>
      <c r="D3685" s="1">
        <v>120.0</v>
      </c>
      <c r="E3685" s="1" t="s">
        <v>33</v>
      </c>
      <c r="F3685" s="5">
        <v>44927.0</v>
      </c>
      <c r="G3685" s="1">
        <v>0.0</v>
      </c>
    </row>
    <row r="3686">
      <c r="A3686" s="1">
        <v>3685.0</v>
      </c>
      <c r="B3686" s="1" t="s">
        <v>4819</v>
      </c>
      <c r="C3686" s="1" t="s">
        <v>49</v>
      </c>
      <c r="D3686" s="1">
        <v>80.0</v>
      </c>
      <c r="E3686" s="1" t="s">
        <v>33</v>
      </c>
      <c r="F3686" s="5">
        <v>44927.0</v>
      </c>
      <c r="G3686" s="1">
        <v>5.0</v>
      </c>
    </row>
    <row r="3687">
      <c r="A3687" s="1">
        <v>3686.0</v>
      </c>
      <c r="B3687" s="1" t="s">
        <v>4820</v>
      </c>
      <c r="C3687" s="1" t="s">
        <v>32</v>
      </c>
      <c r="D3687" s="1">
        <v>120.0</v>
      </c>
      <c r="E3687" s="1" t="s">
        <v>38</v>
      </c>
      <c r="F3687" s="5">
        <v>44927.0</v>
      </c>
      <c r="G3687" s="1">
        <v>10.0</v>
      </c>
    </row>
    <row r="3688">
      <c r="A3688" s="1">
        <v>3687.0</v>
      </c>
      <c r="B3688" s="1" t="s">
        <v>4822</v>
      </c>
      <c r="C3688" s="1" t="s">
        <v>49</v>
      </c>
      <c r="D3688" s="1">
        <v>80.0</v>
      </c>
      <c r="E3688" s="1" t="s">
        <v>38</v>
      </c>
      <c r="F3688" s="5">
        <v>44927.0</v>
      </c>
      <c r="G3688" s="1">
        <v>20.0</v>
      </c>
    </row>
    <row r="3689">
      <c r="A3689" s="1">
        <v>3688.0</v>
      </c>
      <c r="B3689" s="1" t="s">
        <v>4823</v>
      </c>
      <c r="C3689" s="1" t="s">
        <v>49</v>
      </c>
      <c r="D3689" s="1">
        <v>80.0</v>
      </c>
      <c r="E3689" s="1" t="s">
        <v>38</v>
      </c>
      <c r="F3689" s="5">
        <v>44927.0</v>
      </c>
      <c r="G3689" s="1">
        <v>0.0</v>
      </c>
    </row>
    <row r="3690">
      <c r="A3690" s="1">
        <v>3689.0</v>
      </c>
      <c r="B3690" s="1" t="s">
        <v>4824</v>
      </c>
      <c r="C3690" s="1" t="s">
        <v>32</v>
      </c>
      <c r="D3690" s="1">
        <v>120.0</v>
      </c>
      <c r="E3690" s="1" t="s">
        <v>38</v>
      </c>
      <c r="F3690" s="5">
        <v>44927.0</v>
      </c>
      <c r="G3690" s="1">
        <v>5.0</v>
      </c>
    </row>
    <row r="3691">
      <c r="A3691" s="1">
        <v>3690.0</v>
      </c>
      <c r="B3691" s="1" t="s">
        <v>4825</v>
      </c>
      <c r="C3691" s="1" t="s">
        <v>32</v>
      </c>
      <c r="D3691" s="1">
        <v>120.0</v>
      </c>
      <c r="E3691" s="1" t="s">
        <v>38</v>
      </c>
      <c r="F3691" s="5">
        <v>44927.0</v>
      </c>
      <c r="G3691" s="1">
        <v>10.0</v>
      </c>
    </row>
    <row r="3692">
      <c r="A3692" s="1">
        <v>3691.0</v>
      </c>
      <c r="B3692" s="1" t="s">
        <v>4826</v>
      </c>
      <c r="C3692" s="1" t="s">
        <v>32</v>
      </c>
      <c r="D3692" s="1">
        <v>120.0</v>
      </c>
      <c r="E3692" s="1" t="s">
        <v>38</v>
      </c>
      <c r="F3692" s="5">
        <v>44927.0</v>
      </c>
      <c r="G3692" s="1">
        <v>20.0</v>
      </c>
    </row>
    <row r="3693">
      <c r="A3693" s="1">
        <v>3692.0</v>
      </c>
      <c r="B3693" s="1" t="s">
        <v>4829</v>
      </c>
      <c r="C3693" s="1" t="s">
        <v>32</v>
      </c>
      <c r="D3693" s="1">
        <v>120.0</v>
      </c>
      <c r="E3693" s="1" t="s">
        <v>38</v>
      </c>
      <c r="F3693" s="5">
        <v>44927.0</v>
      </c>
      <c r="G3693" s="1">
        <v>0.0</v>
      </c>
    </row>
    <row r="3694">
      <c r="A3694" s="1">
        <v>3693.0</v>
      </c>
      <c r="B3694" s="1" t="s">
        <v>4831</v>
      </c>
      <c r="C3694" s="1" t="s">
        <v>32</v>
      </c>
      <c r="D3694" s="1">
        <v>120.0</v>
      </c>
      <c r="E3694" s="1" t="s">
        <v>45</v>
      </c>
      <c r="F3694" s="5">
        <v>44927.0</v>
      </c>
      <c r="G3694" s="1">
        <v>5.0</v>
      </c>
    </row>
    <row r="3695">
      <c r="A3695" s="1">
        <v>3694.0</v>
      </c>
      <c r="B3695" s="1" t="s">
        <v>4832</v>
      </c>
      <c r="C3695" s="1" t="s">
        <v>49</v>
      </c>
      <c r="D3695" s="1">
        <v>80.0</v>
      </c>
      <c r="E3695" s="1" t="s">
        <v>33</v>
      </c>
      <c r="F3695" s="5">
        <v>44927.0</v>
      </c>
      <c r="G3695" s="1">
        <v>10.0</v>
      </c>
    </row>
    <row r="3696">
      <c r="A3696" s="1">
        <v>3695.0</v>
      </c>
      <c r="B3696" s="1" t="s">
        <v>4833</v>
      </c>
      <c r="C3696" s="1" t="s">
        <v>32</v>
      </c>
      <c r="D3696" s="1">
        <v>120.0</v>
      </c>
      <c r="E3696" s="1" t="s">
        <v>38</v>
      </c>
      <c r="F3696" s="5">
        <v>44927.0</v>
      </c>
      <c r="G3696" s="1">
        <v>20.0</v>
      </c>
    </row>
    <row r="3697">
      <c r="A3697" s="1">
        <v>3696.0</v>
      </c>
      <c r="B3697" s="1" t="s">
        <v>4834</v>
      </c>
      <c r="C3697" s="1" t="s">
        <v>32</v>
      </c>
      <c r="D3697" s="1">
        <v>120.0</v>
      </c>
      <c r="E3697" s="1" t="s">
        <v>38</v>
      </c>
      <c r="F3697" s="5">
        <v>44927.0</v>
      </c>
      <c r="G3697" s="1">
        <v>0.0</v>
      </c>
    </row>
    <row r="3698">
      <c r="A3698" s="1">
        <v>3697.0</v>
      </c>
      <c r="B3698" s="1" t="s">
        <v>4835</v>
      </c>
      <c r="C3698" s="1" t="s">
        <v>32</v>
      </c>
      <c r="D3698" s="1">
        <v>120.0</v>
      </c>
      <c r="E3698" s="1" t="s">
        <v>38</v>
      </c>
      <c r="F3698" s="5">
        <v>44927.0</v>
      </c>
      <c r="G3698" s="1">
        <v>5.0</v>
      </c>
    </row>
    <row r="3699">
      <c r="A3699" s="1">
        <v>3698.0</v>
      </c>
      <c r="B3699" s="1" t="s">
        <v>4836</v>
      </c>
      <c r="C3699" s="1" t="s">
        <v>40</v>
      </c>
      <c r="D3699" s="1">
        <v>50.0</v>
      </c>
      <c r="E3699" s="1" t="s">
        <v>33</v>
      </c>
      <c r="F3699" s="5">
        <v>44927.0</v>
      </c>
      <c r="G3699" s="1">
        <v>10.0</v>
      </c>
    </row>
    <row r="3700">
      <c r="A3700" s="1">
        <v>3699.0</v>
      </c>
      <c r="B3700" s="1" t="s">
        <v>4837</v>
      </c>
      <c r="C3700" s="1" t="s">
        <v>49</v>
      </c>
      <c r="D3700" s="1">
        <v>80.0</v>
      </c>
      <c r="E3700" s="1" t="s">
        <v>38</v>
      </c>
      <c r="F3700" s="5">
        <v>44927.0</v>
      </c>
      <c r="G3700" s="1">
        <v>20.0</v>
      </c>
    </row>
    <row r="3701">
      <c r="A3701" s="1">
        <v>3700.0</v>
      </c>
      <c r="B3701" s="1" t="s">
        <v>4839</v>
      </c>
      <c r="C3701" s="1" t="s">
        <v>49</v>
      </c>
      <c r="D3701" s="1">
        <v>80.0</v>
      </c>
      <c r="E3701" s="1" t="s">
        <v>38</v>
      </c>
      <c r="F3701" s="5">
        <v>44927.0</v>
      </c>
      <c r="G3701" s="1">
        <v>0.0</v>
      </c>
    </row>
    <row r="3702">
      <c r="A3702" s="1">
        <v>3701.0</v>
      </c>
      <c r="B3702" s="1" t="s">
        <v>4840</v>
      </c>
      <c r="C3702" s="1" t="s">
        <v>40</v>
      </c>
      <c r="D3702" s="1">
        <v>50.0</v>
      </c>
      <c r="E3702" s="1" t="s">
        <v>45</v>
      </c>
      <c r="F3702" s="5">
        <v>44927.0</v>
      </c>
      <c r="G3702" s="1">
        <v>5.0</v>
      </c>
    </row>
    <row r="3703">
      <c r="A3703" s="1">
        <v>3702.0</v>
      </c>
      <c r="B3703" s="1" t="s">
        <v>4841</v>
      </c>
      <c r="C3703" s="1" t="s">
        <v>32</v>
      </c>
      <c r="D3703" s="1">
        <v>120.0</v>
      </c>
      <c r="E3703" s="1" t="s">
        <v>38</v>
      </c>
      <c r="F3703" s="5">
        <v>44927.0</v>
      </c>
      <c r="G3703" s="1">
        <v>10.0</v>
      </c>
    </row>
    <row r="3704">
      <c r="A3704" s="1">
        <v>3703.0</v>
      </c>
      <c r="B3704" s="1" t="s">
        <v>4842</v>
      </c>
      <c r="C3704" s="1" t="s">
        <v>32</v>
      </c>
      <c r="D3704" s="1">
        <v>120.0</v>
      </c>
      <c r="E3704" s="1" t="s">
        <v>38</v>
      </c>
      <c r="F3704" s="5">
        <v>44927.0</v>
      </c>
      <c r="G3704" s="1">
        <v>20.0</v>
      </c>
    </row>
    <row r="3705">
      <c r="A3705" s="1">
        <v>3704.0</v>
      </c>
      <c r="B3705" s="1" t="s">
        <v>4844</v>
      </c>
      <c r="C3705" s="1" t="s">
        <v>32</v>
      </c>
      <c r="D3705" s="1">
        <v>120.0</v>
      </c>
      <c r="E3705" s="1" t="s">
        <v>33</v>
      </c>
      <c r="F3705" s="5">
        <v>44927.0</v>
      </c>
      <c r="G3705" s="1">
        <v>0.0</v>
      </c>
    </row>
    <row r="3706">
      <c r="A3706" s="1">
        <v>3705.0</v>
      </c>
      <c r="B3706" s="1" t="s">
        <v>4846</v>
      </c>
      <c r="C3706" s="1" t="s">
        <v>32</v>
      </c>
      <c r="D3706" s="1">
        <v>120.0</v>
      </c>
      <c r="E3706" s="1" t="s">
        <v>38</v>
      </c>
      <c r="F3706" s="5">
        <v>44927.0</v>
      </c>
      <c r="G3706" s="1">
        <v>5.0</v>
      </c>
    </row>
    <row r="3707">
      <c r="A3707" s="1">
        <v>3706.0</v>
      </c>
      <c r="B3707" s="1" t="s">
        <v>4847</v>
      </c>
      <c r="C3707" s="1" t="s">
        <v>32</v>
      </c>
      <c r="D3707" s="1">
        <v>120.0</v>
      </c>
      <c r="E3707" s="1" t="s">
        <v>38</v>
      </c>
      <c r="F3707" s="5">
        <v>44927.0</v>
      </c>
      <c r="G3707" s="1">
        <v>10.0</v>
      </c>
    </row>
    <row r="3708">
      <c r="A3708" s="1">
        <v>3707.0</v>
      </c>
      <c r="B3708" s="1" t="s">
        <v>4848</v>
      </c>
      <c r="C3708" s="1" t="s">
        <v>49</v>
      </c>
      <c r="D3708" s="1">
        <v>80.0</v>
      </c>
      <c r="E3708" s="1" t="s">
        <v>38</v>
      </c>
      <c r="F3708" s="5">
        <v>44927.0</v>
      </c>
      <c r="G3708" s="1">
        <v>20.0</v>
      </c>
    </row>
    <row r="3709">
      <c r="A3709" s="1">
        <v>3708.0</v>
      </c>
      <c r="B3709" s="1" t="s">
        <v>4849</v>
      </c>
      <c r="C3709" s="1" t="s">
        <v>49</v>
      </c>
      <c r="D3709" s="1">
        <v>80.0</v>
      </c>
      <c r="E3709" s="1" t="s">
        <v>38</v>
      </c>
      <c r="F3709" s="5">
        <v>44927.0</v>
      </c>
      <c r="G3709" s="1">
        <v>0.0</v>
      </c>
    </row>
    <row r="3710">
      <c r="A3710" s="1">
        <v>3709.0</v>
      </c>
      <c r="B3710" s="1" t="s">
        <v>4850</v>
      </c>
      <c r="C3710" s="1" t="s">
        <v>32</v>
      </c>
      <c r="D3710" s="1">
        <v>120.0</v>
      </c>
      <c r="E3710" s="1" t="s">
        <v>45</v>
      </c>
      <c r="F3710" s="5">
        <v>44927.0</v>
      </c>
      <c r="G3710" s="1">
        <v>5.0</v>
      </c>
    </row>
    <row r="3711">
      <c r="A3711" s="1">
        <v>3710.0</v>
      </c>
      <c r="B3711" s="1" t="s">
        <v>4851</v>
      </c>
      <c r="C3711" s="1" t="s">
        <v>49</v>
      </c>
      <c r="D3711" s="1">
        <v>80.0</v>
      </c>
      <c r="E3711" s="1" t="s">
        <v>38</v>
      </c>
      <c r="F3711" s="5">
        <v>44927.0</v>
      </c>
      <c r="G3711" s="1">
        <v>10.0</v>
      </c>
    </row>
    <row r="3712">
      <c r="A3712" s="1">
        <v>3711.0</v>
      </c>
      <c r="B3712" s="1" t="s">
        <v>4852</v>
      </c>
      <c r="C3712" s="1" t="s">
        <v>32</v>
      </c>
      <c r="D3712" s="1">
        <v>120.0</v>
      </c>
      <c r="E3712" s="1" t="s">
        <v>38</v>
      </c>
      <c r="F3712" s="5">
        <v>44927.0</v>
      </c>
      <c r="G3712" s="1">
        <v>20.0</v>
      </c>
    </row>
    <row r="3713">
      <c r="A3713" s="1">
        <v>3712.0</v>
      </c>
      <c r="B3713" s="1" t="s">
        <v>4853</v>
      </c>
      <c r="C3713" s="1" t="s">
        <v>32</v>
      </c>
      <c r="D3713" s="1">
        <v>120.0</v>
      </c>
      <c r="E3713" s="1" t="s">
        <v>38</v>
      </c>
      <c r="F3713" s="5">
        <v>44927.0</v>
      </c>
      <c r="G3713" s="1">
        <v>0.0</v>
      </c>
    </row>
    <row r="3714">
      <c r="A3714" s="1">
        <v>3713.0</v>
      </c>
      <c r="B3714" s="1" t="s">
        <v>4854</v>
      </c>
      <c r="C3714" s="1" t="s">
        <v>32</v>
      </c>
      <c r="D3714" s="1">
        <v>120.0</v>
      </c>
      <c r="E3714" s="1" t="s">
        <v>38</v>
      </c>
      <c r="F3714" s="5">
        <v>44927.0</v>
      </c>
      <c r="G3714" s="1">
        <v>5.0</v>
      </c>
    </row>
    <row r="3715">
      <c r="A3715" s="1">
        <v>3714.0</v>
      </c>
      <c r="B3715" s="1" t="s">
        <v>4855</v>
      </c>
      <c r="C3715" s="1" t="s">
        <v>32</v>
      </c>
      <c r="D3715" s="1">
        <v>120.0</v>
      </c>
      <c r="E3715" s="1" t="s">
        <v>38</v>
      </c>
      <c r="F3715" s="5">
        <v>44927.0</v>
      </c>
      <c r="G3715" s="1">
        <v>10.0</v>
      </c>
    </row>
    <row r="3716">
      <c r="A3716" s="1">
        <v>3715.0</v>
      </c>
      <c r="B3716" s="1" t="s">
        <v>4856</v>
      </c>
      <c r="C3716" s="1" t="s">
        <v>32</v>
      </c>
      <c r="D3716" s="1">
        <v>120.0</v>
      </c>
      <c r="E3716" s="1" t="s">
        <v>45</v>
      </c>
      <c r="F3716" s="5">
        <v>44927.0</v>
      </c>
      <c r="G3716" s="1">
        <v>20.0</v>
      </c>
    </row>
    <row r="3717">
      <c r="A3717" s="1">
        <v>3716.0</v>
      </c>
      <c r="B3717" s="1" t="s">
        <v>4857</v>
      </c>
      <c r="C3717" s="1" t="s">
        <v>49</v>
      </c>
      <c r="D3717" s="1">
        <v>80.0</v>
      </c>
      <c r="E3717" s="1" t="s">
        <v>38</v>
      </c>
      <c r="F3717" s="5">
        <v>44927.0</v>
      </c>
      <c r="G3717" s="1">
        <v>0.0</v>
      </c>
    </row>
    <row r="3718">
      <c r="A3718" s="1">
        <v>3717.0</v>
      </c>
      <c r="B3718" s="1" t="s">
        <v>4858</v>
      </c>
      <c r="C3718" s="1" t="s">
        <v>32</v>
      </c>
      <c r="D3718" s="1">
        <v>120.0</v>
      </c>
      <c r="E3718" s="1" t="s">
        <v>38</v>
      </c>
      <c r="F3718" s="5">
        <v>44927.0</v>
      </c>
      <c r="G3718" s="1">
        <v>5.0</v>
      </c>
    </row>
    <row r="3719">
      <c r="A3719" s="1">
        <v>3718.0</v>
      </c>
      <c r="B3719" s="1" t="s">
        <v>4861</v>
      </c>
      <c r="C3719" s="1" t="s">
        <v>32</v>
      </c>
      <c r="D3719" s="1">
        <v>120.0</v>
      </c>
      <c r="E3719" s="1" t="s">
        <v>38</v>
      </c>
      <c r="F3719" s="5">
        <v>44927.0</v>
      </c>
      <c r="G3719" s="1">
        <v>10.0</v>
      </c>
    </row>
    <row r="3720">
      <c r="A3720" s="1">
        <v>3719.0</v>
      </c>
      <c r="B3720" s="1" t="s">
        <v>4862</v>
      </c>
      <c r="C3720" s="1" t="s">
        <v>32</v>
      </c>
      <c r="D3720" s="1">
        <v>120.0</v>
      </c>
      <c r="E3720" s="1" t="s">
        <v>33</v>
      </c>
      <c r="F3720" s="5">
        <v>44927.0</v>
      </c>
      <c r="G3720" s="1">
        <v>20.0</v>
      </c>
    </row>
    <row r="3721">
      <c r="A3721" s="1">
        <v>3720.0</v>
      </c>
      <c r="B3721" s="1" t="s">
        <v>4863</v>
      </c>
      <c r="C3721" s="1" t="s">
        <v>37</v>
      </c>
      <c r="D3721" s="1">
        <v>250.0</v>
      </c>
      <c r="E3721" s="1" t="s">
        <v>38</v>
      </c>
      <c r="F3721" s="5">
        <v>44927.0</v>
      </c>
      <c r="G3721" s="1">
        <v>0.0</v>
      </c>
    </row>
    <row r="3722">
      <c r="A3722" s="1">
        <v>3721.0</v>
      </c>
      <c r="B3722" s="1" t="s">
        <v>4864</v>
      </c>
      <c r="C3722" s="1" t="s">
        <v>32</v>
      </c>
      <c r="D3722" s="1">
        <v>120.0</v>
      </c>
      <c r="E3722" s="1" t="s">
        <v>38</v>
      </c>
      <c r="F3722" s="5">
        <v>44927.0</v>
      </c>
      <c r="G3722" s="1">
        <v>5.0</v>
      </c>
    </row>
    <row r="3723">
      <c r="A3723" s="1">
        <v>3722.0</v>
      </c>
      <c r="B3723" s="1" t="s">
        <v>4865</v>
      </c>
      <c r="C3723" s="1" t="s">
        <v>37</v>
      </c>
      <c r="D3723" s="1">
        <v>250.0</v>
      </c>
      <c r="E3723" s="1" t="s">
        <v>45</v>
      </c>
      <c r="F3723" s="5">
        <v>44927.0</v>
      </c>
      <c r="G3723" s="1">
        <v>10.0</v>
      </c>
    </row>
    <row r="3724">
      <c r="A3724" s="1">
        <v>3723.0</v>
      </c>
      <c r="B3724" s="1" t="s">
        <v>4866</v>
      </c>
      <c r="C3724" s="1" t="s">
        <v>49</v>
      </c>
      <c r="D3724" s="1">
        <v>80.0</v>
      </c>
      <c r="E3724" s="1" t="s">
        <v>33</v>
      </c>
      <c r="F3724" s="5">
        <v>44927.0</v>
      </c>
      <c r="G3724" s="1">
        <v>20.0</v>
      </c>
    </row>
    <row r="3725">
      <c r="A3725" s="1">
        <v>3724.0</v>
      </c>
      <c r="B3725" s="1" t="s">
        <v>4867</v>
      </c>
      <c r="C3725" s="1" t="s">
        <v>37</v>
      </c>
      <c r="D3725" s="1">
        <v>250.0</v>
      </c>
      <c r="E3725" s="1" t="s">
        <v>38</v>
      </c>
      <c r="F3725" s="5">
        <v>44927.0</v>
      </c>
      <c r="G3725" s="1">
        <v>0.0</v>
      </c>
    </row>
    <row r="3726">
      <c r="A3726" s="1">
        <v>3725.0</v>
      </c>
      <c r="B3726" s="1" t="s">
        <v>4868</v>
      </c>
      <c r="C3726" s="1" t="s">
        <v>32</v>
      </c>
      <c r="D3726" s="1">
        <v>120.0</v>
      </c>
      <c r="E3726" s="1" t="s">
        <v>38</v>
      </c>
      <c r="F3726" s="5">
        <v>44927.0</v>
      </c>
      <c r="G3726" s="1">
        <v>5.0</v>
      </c>
    </row>
    <row r="3727">
      <c r="A3727" s="1">
        <v>3726.0</v>
      </c>
      <c r="B3727" s="1" t="s">
        <v>4869</v>
      </c>
      <c r="C3727" s="1" t="s">
        <v>32</v>
      </c>
      <c r="D3727" s="1">
        <v>120.0</v>
      </c>
      <c r="E3727" s="1" t="s">
        <v>38</v>
      </c>
      <c r="F3727" s="5">
        <v>44927.0</v>
      </c>
      <c r="G3727" s="1">
        <v>10.0</v>
      </c>
    </row>
    <row r="3728">
      <c r="A3728" s="1">
        <v>3727.0</v>
      </c>
      <c r="B3728" s="1" t="s">
        <v>4870</v>
      </c>
      <c r="C3728" s="1" t="s">
        <v>32</v>
      </c>
      <c r="D3728" s="1">
        <v>120.0</v>
      </c>
      <c r="E3728" s="1" t="s">
        <v>33</v>
      </c>
      <c r="F3728" s="5">
        <v>44927.0</v>
      </c>
      <c r="G3728" s="1">
        <v>20.0</v>
      </c>
    </row>
    <row r="3729">
      <c r="A3729" s="1">
        <v>3728.0</v>
      </c>
      <c r="B3729" s="1" t="s">
        <v>4871</v>
      </c>
      <c r="C3729" s="1" t="s">
        <v>40</v>
      </c>
      <c r="D3729" s="1">
        <v>50.0</v>
      </c>
      <c r="E3729" s="1" t="s">
        <v>38</v>
      </c>
      <c r="F3729" s="5">
        <v>44927.0</v>
      </c>
      <c r="G3729" s="1">
        <v>0.0</v>
      </c>
    </row>
    <row r="3730">
      <c r="A3730" s="1">
        <v>3729.0</v>
      </c>
      <c r="B3730" s="1" t="s">
        <v>4872</v>
      </c>
      <c r="C3730" s="1" t="s">
        <v>32</v>
      </c>
      <c r="D3730" s="1">
        <v>120.0</v>
      </c>
      <c r="E3730" s="1" t="s">
        <v>38</v>
      </c>
      <c r="F3730" s="5">
        <v>44927.0</v>
      </c>
      <c r="G3730" s="1">
        <v>5.0</v>
      </c>
    </row>
    <row r="3731">
      <c r="A3731" s="1">
        <v>3730.0</v>
      </c>
      <c r="B3731" s="1" t="s">
        <v>4873</v>
      </c>
      <c r="C3731" s="1" t="s">
        <v>49</v>
      </c>
      <c r="D3731" s="1">
        <v>80.0</v>
      </c>
      <c r="E3731" s="1" t="s">
        <v>38</v>
      </c>
      <c r="F3731" s="5">
        <v>44927.0</v>
      </c>
      <c r="G3731" s="1">
        <v>10.0</v>
      </c>
    </row>
    <row r="3732">
      <c r="A3732" s="1">
        <v>3731.0</v>
      </c>
      <c r="B3732" s="1" t="s">
        <v>4874</v>
      </c>
      <c r="C3732" s="1" t="s">
        <v>32</v>
      </c>
      <c r="D3732" s="1">
        <v>120.0</v>
      </c>
      <c r="E3732" s="1" t="s">
        <v>33</v>
      </c>
      <c r="F3732" s="5">
        <v>44927.0</v>
      </c>
      <c r="G3732" s="1">
        <v>20.0</v>
      </c>
    </row>
    <row r="3733">
      <c r="A3733" s="1">
        <v>3732.0</v>
      </c>
      <c r="B3733" s="1" t="s">
        <v>4875</v>
      </c>
      <c r="C3733" s="1" t="s">
        <v>49</v>
      </c>
      <c r="D3733" s="1">
        <v>80.0</v>
      </c>
      <c r="E3733" s="1" t="s">
        <v>38</v>
      </c>
      <c r="F3733" s="5">
        <v>44927.0</v>
      </c>
      <c r="G3733" s="1">
        <v>0.0</v>
      </c>
    </row>
    <row r="3734">
      <c r="A3734" s="1">
        <v>3733.0</v>
      </c>
      <c r="B3734" s="1" t="s">
        <v>4878</v>
      </c>
      <c r="C3734" s="1" t="s">
        <v>32</v>
      </c>
      <c r="D3734" s="1">
        <v>120.0</v>
      </c>
      <c r="E3734" s="1" t="s">
        <v>38</v>
      </c>
      <c r="F3734" s="5">
        <v>44927.0</v>
      </c>
      <c r="G3734" s="1">
        <v>5.0</v>
      </c>
    </row>
    <row r="3735">
      <c r="A3735" s="1">
        <v>3734.0</v>
      </c>
      <c r="B3735" s="1" t="s">
        <v>4879</v>
      </c>
      <c r="C3735" s="1" t="s">
        <v>32</v>
      </c>
      <c r="D3735" s="1">
        <v>120.0</v>
      </c>
      <c r="E3735" s="1" t="s">
        <v>38</v>
      </c>
      <c r="F3735" s="5">
        <v>44927.0</v>
      </c>
      <c r="G3735" s="1">
        <v>10.0</v>
      </c>
    </row>
    <row r="3736">
      <c r="A3736" s="1">
        <v>3735.0</v>
      </c>
      <c r="B3736" s="1" t="s">
        <v>4880</v>
      </c>
      <c r="C3736" s="1" t="s">
        <v>32</v>
      </c>
      <c r="D3736" s="1">
        <v>120.0</v>
      </c>
      <c r="E3736" s="1" t="s">
        <v>38</v>
      </c>
      <c r="F3736" s="5">
        <v>44927.0</v>
      </c>
      <c r="G3736" s="1">
        <v>20.0</v>
      </c>
    </row>
    <row r="3737">
      <c r="A3737" s="1">
        <v>3736.0</v>
      </c>
      <c r="B3737" s="1" t="s">
        <v>4881</v>
      </c>
      <c r="C3737" s="1" t="s">
        <v>32</v>
      </c>
      <c r="D3737" s="1">
        <v>120.0</v>
      </c>
      <c r="E3737" s="1" t="s">
        <v>38</v>
      </c>
      <c r="F3737" s="5">
        <v>44927.0</v>
      </c>
      <c r="G3737" s="1">
        <v>0.0</v>
      </c>
    </row>
    <row r="3738">
      <c r="A3738" s="1">
        <v>3737.0</v>
      </c>
      <c r="B3738" s="1" t="s">
        <v>4882</v>
      </c>
      <c r="C3738" s="1" t="s">
        <v>40</v>
      </c>
      <c r="D3738" s="1">
        <v>50.0</v>
      </c>
      <c r="E3738" s="1" t="s">
        <v>45</v>
      </c>
      <c r="F3738" s="5">
        <v>44927.0</v>
      </c>
      <c r="G3738" s="1">
        <v>5.0</v>
      </c>
    </row>
    <row r="3739">
      <c r="A3739" s="1">
        <v>3738.0</v>
      </c>
      <c r="B3739" s="1" t="s">
        <v>4883</v>
      </c>
      <c r="C3739" s="1" t="s">
        <v>32</v>
      </c>
      <c r="D3739" s="1">
        <v>120.0</v>
      </c>
      <c r="E3739" s="1" t="s">
        <v>38</v>
      </c>
      <c r="F3739" s="5">
        <v>44927.0</v>
      </c>
      <c r="G3739" s="1">
        <v>10.0</v>
      </c>
    </row>
    <row r="3740">
      <c r="A3740" s="1">
        <v>3739.0</v>
      </c>
      <c r="B3740" s="1" t="s">
        <v>4884</v>
      </c>
      <c r="C3740" s="1" t="s">
        <v>32</v>
      </c>
      <c r="D3740" s="1">
        <v>120.0</v>
      </c>
      <c r="E3740" s="1" t="s">
        <v>33</v>
      </c>
      <c r="F3740" s="5">
        <v>44927.0</v>
      </c>
      <c r="G3740" s="1">
        <v>20.0</v>
      </c>
    </row>
    <row r="3741">
      <c r="A3741" s="1">
        <v>3740.0</v>
      </c>
      <c r="B3741" s="1" t="s">
        <v>4885</v>
      </c>
      <c r="C3741" s="1" t="s">
        <v>32</v>
      </c>
      <c r="D3741" s="1">
        <v>120.0</v>
      </c>
      <c r="E3741" s="1" t="s">
        <v>38</v>
      </c>
      <c r="F3741" s="5">
        <v>44927.0</v>
      </c>
      <c r="G3741" s="1">
        <v>0.0</v>
      </c>
    </row>
    <row r="3742">
      <c r="A3742" s="1">
        <v>3741.0</v>
      </c>
      <c r="B3742" s="1" t="s">
        <v>4886</v>
      </c>
      <c r="C3742" s="1" t="s">
        <v>32</v>
      </c>
      <c r="D3742" s="1">
        <v>120.0</v>
      </c>
      <c r="E3742" s="1" t="s">
        <v>38</v>
      </c>
      <c r="F3742" s="5">
        <v>44927.0</v>
      </c>
      <c r="G3742" s="1">
        <v>5.0</v>
      </c>
    </row>
    <row r="3743">
      <c r="A3743" s="1">
        <v>3742.0</v>
      </c>
      <c r="B3743" s="1" t="s">
        <v>4887</v>
      </c>
      <c r="C3743" s="1" t="s">
        <v>32</v>
      </c>
      <c r="D3743" s="1">
        <v>120.0</v>
      </c>
      <c r="E3743" s="1" t="s">
        <v>38</v>
      </c>
      <c r="F3743" s="5">
        <v>44927.0</v>
      </c>
      <c r="G3743" s="1">
        <v>10.0</v>
      </c>
    </row>
    <row r="3744">
      <c r="A3744" s="1">
        <v>3743.0</v>
      </c>
      <c r="B3744" s="1" t="s">
        <v>4890</v>
      </c>
      <c r="C3744" s="1" t="s">
        <v>32</v>
      </c>
      <c r="D3744" s="1">
        <v>120.0</v>
      </c>
      <c r="E3744" s="1" t="s">
        <v>38</v>
      </c>
      <c r="F3744" s="5">
        <v>44927.0</v>
      </c>
      <c r="G3744" s="1">
        <v>20.0</v>
      </c>
    </row>
    <row r="3745">
      <c r="A3745" s="1">
        <v>3744.0</v>
      </c>
      <c r="B3745" s="1" t="s">
        <v>4891</v>
      </c>
      <c r="C3745" s="1" t="s">
        <v>49</v>
      </c>
      <c r="D3745" s="1">
        <v>80.0</v>
      </c>
      <c r="E3745" s="1" t="s">
        <v>45</v>
      </c>
      <c r="F3745" s="5">
        <v>44927.0</v>
      </c>
      <c r="G3745" s="1">
        <v>0.0</v>
      </c>
    </row>
    <row r="3746">
      <c r="A3746" s="1">
        <v>3745.0</v>
      </c>
      <c r="B3746" s="1" t="s">
        <v>4892</v>
      </c>
      <c r="C3746" s="1" t="s">
        <v>32</v>
      </c>
      <c r="D3746" s="1">
        <v>120.0</v>
      </c>
      <c r="E3746" s="1" t="s">
        <v>38</v>
      </c>
      <c r="F3746" s="5">
        <v>44927.0</v>
      </c>
      <c r="G3746" s="1">
        <v>5.0</v>
      </c>
    </row>
    <row r="3747">
      <c r="A3747" s="1">
        <v>3746.0</v>
      </c>
      <c r="B3747" s="1" t="s">
        <v>4893</v>
      </c>
      <c r="C3747" s="1" t="s">
        <v>49</v>
      </c>
      <c r="D3747" s="1">
        <v>80.0</v>
      </c>
      <c r="E3747" s="1" t="s">
        <v>38</v>
      </c>
      <c r="F3747" s="5">
        <v>44927.0</v>
      </c>
      <c r="G3747" s="1">
        <v>10.0</v>
      </c>
    </row>
    <row r="3748">
      <c r="A3748" s="1">
        <v>3747.0</v>
      </c>
      <c r="B3748" s="1" t="s">
        <v>4894</v>
      </c>
      <c r="C3748" s="1" t="s">
        <v>49</v>
      </c>
      <c r="D3748" s="1">
        <v>80.0</v>
      </c>
      <c r="E3748" s="1" t="s">
        <v>38</v>
      </c>
      <c r="F3748" s="5">
        <v>44927.0</v>
      </c>
      <c r="G3748" s="1">
        <v>20.0</v>
      </c>
    </row>
    <row r="3749">
      <c r="A3749" s="1">
        <v>3748.0</v>
      </c>
      <c r="B3749" s="1" t="s">
        <v>4896</v>
      </c>
      <c r="C3749" s="1" t="s">
        <v>32</v>
      </c>
      <c r="D3749" s="1">
        <v>120.0</v>
      </c>
      <c r="E3749" s="1" t="s">
        <v>38</v>
      </c>
      <c r="F3749" s="5">
        <v>44927.0</v>
      </c>
      <c r="G3749" s="1">
        <v>0.0</v>
      </c>
    </row>
    <row r="3750">
      <c r="A3750" s="1">
        <v>3749.0</v>
      </c>
      <c r="B3750" s="1" t="s">
        <v>4897</v>
      </c>
      <c r="C3750" s="1" t="s">
        <v>49</v>
      </c>
      <c r="D3750" s="1">
        <v>80.0</v>
      </c>
      <c r="E3750" s="1" t="s">
        <v>38</v>
      </c>
      <c r="F3750" s="5">
        <v>44927.0</v>
      </c>
      <c r="G3750" s="1">
        <v>5.0</v>
      </c>
    </row>
    <row r="3751">
      <c r="A3751" s="1">
        <v>3750.0</v>
      </c>
      <c r="B3751" s="1" t="s">
        <v>4898</v>
      </c>
      <c r="C3751" s="1" t="s">
        <v>32</v>
      </c>
      <c r="D3751" s="1">
        <v>120.0</v>
      </c>
      <c r="E3751" s="1" t="s">
        <v>38</v>
      </c>
      <c r="F3751" s="5">
        <v>44927.0</v>
      </c>
      <c r="G3751" s="1">
        <v>10.0</v>
      </c>
    </row>
    <row r="3752">
      <c r="A3752" s="1">
        <v>3751.0</v>
      </c>
      <c r="B3752" s="1" t="s">
        <v>4899</v>
      </c>
      <c r="C3752" s="1" t="s">
        <v>49</v>
      </c>
      <c r="D3752" s="1">
        <v>80.0</v>
      </c>
      <c r="E3752" s="1" t="s">
        <v>45</v>
      </c>
      <c r="F3752" s="5">
        <v>44927.0</v>
      </c>
      <c r="G3752" s="1">
        <v>20.0</v>
      </c>
    </row>
    <row r="3753">
      <c r="A3753" s="1">
        <v>3752.0</v>
      </c>
      <c r="B3753" s="1" t="s">
        <v>4902</v>
      </c>
      <c r="C3753" s="1" t="s">
        <v>37</v>
      </c>
      <c r="D3753" s="1">
        <v>250.0</v>
      </c>
      <c r="E3753" s="1" t="s">
        <v>38</v>
      </c>
      <c r="F3753" s="5">
        <v>44927.0</v>
      </c>
      <c r="G3753" s="1">
        <v>0.0</v>
      </c>
    </row>
    <row r="3754">
      <c r="A3754" s="1">
        <v>3753.0</v>
      </c>
      <c r="B3754" s="1" t="s">
        <v>4903</v>
      </c>
      <c r="C3754" s="1" t="s">
        <v>40</v>
      </c>
      <c r="D3754" s="1">
        <v>50.0</v>
      </c>
      <c r="E3754" s="1" t="s">
        <v>45</v>
      </c>
      <c r="F3754" s="5">
        <v>44927.0</v>
      </c>
      <c r="G3754" s="1">
        <v>5.0</v>
      </c>
    </row>
    <row r="3755">
      <c r="A3755" s="1">
        <v>3754.0</v>
      </c>
      <c r="B3755" s="1" t="s">
        <v>4904</v>
      </c>
      <c r="C3755" s="1" t="s">
        <v>32</v>
      </c>
      <c r="D3755" s="1">
        <v>120.0</v>
      </c>
      <c r="E3755" s="1" t="s">
        <v>45</v>
      </c>
      <c r="F3755" s="5">
        <v>44927.0</v>
      </c>
      <c r="G3755" s="1">
        <v>10.0</v>
      </c>
    </row>
    <row r="3756">
      <c r="A3756" s="1">
        <v>3755.0</v>
      </c>
      <c r="B3756" s="1" t="s">
        <v>4905</v>
      </c>
      <c r="C3756" s="1" t="s">
        <v>32</v>
      </c>
      <c r="D3756" s="1">
        <v>120.0</v>
      </c>
      <c r="E3756" s="1" t="s">
        <v>38</v>
      </c>
      <c r="F3756" s="5">
        <v>44927.0</v>
      </c>
      <c r="G3756" s="1">
        <v>20.0</v>
      </c>
    </row>
    <row r="3757">
      <c r="A3757" s="1">
        <v>3756.0</v>
      </c>
      <c r="B3757" s="1" t="s">
        <v>4906</v>
      </c>
      <c r="C3757" s="1" t="s">
        <v>37</v>
      </c>
      <c r="D3757" s="1">
        <v>250.0</v>
      </c>
      <c r="E3757" s="1" t="s">
        <v>38</v>
      </c>
      <c r="F3757" s="5">
        <v>44927.0</v>
      </c>
      <c r="G3757" s="1">
        <v>0.0</v>
      </c>
    </row>
    <row r="3758">
      <c r="A3758" s="1">
        <v>3757.0</v>
      </c>
      <c r="B3758" s="1" t="s">
        <v>4907</v>
      </c>
      <c r="C3758" s="1" t="s">
        <v>49</v>
      </c>
      <c r="D3758" s="1">
        <v>80.0</v>
      </c>
      <c r="E3758" s="1" t="s">
        <v>38</v>
      </c>
      <c r="F3758" s="5">
        <v>44927.0</v>
      </c>
      <c r="G3758" s="1">
        <v>5.0</v>
      </c>
    </row>
    <row r="3759">
      <c r="A3759" s="1">
        <v>3758.0</v>
      </c>
      <c r="B3759" s="1" t="s">
        <v>4908</v>
      </c>
      <c r="C3759" s="1" t="s">
        <v>32</v>
      </c>
      <c r="D3759" s="1">
        <v>120.0</v>
      </c>
      <c r="E3759" s="1" t="s">
        <v>38</v>
      </c>
      <c r="F3759" s="5">
        <v>44927.0</v>
      </c>
      <c r="G3759" s="1">
        <v>10.0</v>
      </c>
    </row>
    <row r="3760">
      <c r="A3760" s="1">
        <v>3759.0</v>
      </c>
      <c r="B3760" s="1" t="s">
        <v>4909</v>
      </c>
      <c r="C3760" s="1" t="s">
        <v>32</v>
      </c>
      <c r="D3760" s="1">
        <v>120.0</v>
      </c>
      <c r="E3760" s="1" t="s">
        <v>38</v>
      </c>
      <c r="F3760" s="5">
        <v>44927.0</v>
      </c>
      <c r="G3760" s="1">
        <v>20.0</v>
      </c>
    </row>
    <row r="3761">
      <c r="A3761" s="1">
        <v>3760.0</v>
      </c>
      <c r="B3761" s="1" t="s">
        <v>4910</v>
      </c>
      <c r="C3761" s="1" t="s">
        <v>40</v>
      </c>
      <c r="D3761" s="1">
        <v>50.0</v>
      </c>
      <c r="E3761" s="1" t="s">
        <v>38</v>
      </c>
      <c r="F3761" s="5">
        <v>44927.0</v>
      </c>
      <c r="G3761" s="1">
        <v>0.0</v>
      </c>
    </row>
    <row r="3762">
      <c r="A3762" s="1">
        <v>3761.0</v>
      </c>
      <c r="B3762" s="1" t="s">
        <v>4913</v>
      </c>
      <c r="C3762" s="1" t="s">
        <v>37</v>
      </c>
      <c r="D3762" s="1">
        <v>250.0</v>
      </c>
      <c r="E3762" s="1" t="s">
        <v>38</v>
      </c>
      <c r="F3762" s="5">
        <v>44927.0</v>
      </c>
      <c r="G3762" s="1">
        <v>5.0</v>
      </c>
    </row>
    <row r="3763">
      <c r="A3763" s="1">
        <v>3762.0</v>
      </c>
      <c r="B3763" s="1" t="s">
        <v>4914</v>
      </c>
      <c r="C3763" s="1" t="s">
        <v>32</v>
      </c>
      <c r="D3763" s="1">
        <v>120.0</v>
      </c>
      <c r="E3763" s="1" t="s">
        <v>38</v>
      </c>
      <c r="F3763" s="5">
        <v>44927.0</v>
      </c>
      <c r="G3763" s="1">
        <v>10.0</v>
      </c>
    </row>
    <row r="3764">
      <c r="A3764" s="1">
        <v>3763.0</v>
      </c>
      <c r="B3764" s="1" t="s">
        <v>4915</v>
      </c>
      <c r="C3764" s="1" t="s">
        <v>49</v>
      </c>
      <c r="D3764" s="1">
        <v>80.0</v>
      </c>
      <c r="E3764" s="1" t="s">
        <v>33</v>
      </c>
      <c r="F3764" s="5">
        <v>44927.0</v>
      </c>
      <c r="G3764" s="1">
        <v>20.0</v>
      </c>
    </row>
    <row r="3765">
      <c r="A3765" s="1">
        <v>3764.0</v>
      </c>
      <c r="B3765" s="1" t="s">
        <v>4916</v>
      </c>
      <c r="C3765" s="1" t="s">
        <v>37</v>
      </c>
      <c r="D3765" s="1">
        <v>250.0</v>
      </c>
      <c r="E3765" s="1" t="s">
        <v>38</v>
      </c>
      <c r="F3765" s="5">
        <v>44927.0</v>
      </c>
      <c r="G3765" s="1">
        <v>0.0</v>
      </c>
    </row>
    <row r="3766">
      <c r="A3766" s="1">
        <v>3765.0</v>
      </c>
      <c r="B3766" s="1" t="s">
        <v>4917</v>
      </c>
      <c r="C3766" s="1" t="s">
        <v>32</v>
      </c>
      <c r="D3766" s="1">
        <v>120.0</v>
      </c>
      <c r="E3766" s="1" t="s">
        <v>38</v>
      </c>
      <c r="F3766" s="5">
        <v>44927.0</v>
      </c>
      <c r="G3766" s="1">
        <v>5.0</v>
      </c>
    </row>
    <row r="3767">
      <c r="A3767" s="1">
        <v>3766.0</v>
      </c>
      <c r="B3767" s="1" t="s">
        <v>4918</v>
      </c>
      <c r="C3767" s="1" t="s">
        <v>32</v>
      </c>
      <c r="D3767" s="1">
        <v>120.0</v>
      </c>
      <c r="E3767" s="1" t="s">
        <v>38</v>
      </c>
      <c r="F3767" s="5">
        <v>44927.0</v>
      </c>
      <c r="G3767" s="1">
        <v>10.0</v>
      </c>
    </row>
    <row r="3768">
      <c r="A3768" s="1">
        <v>3767.0</v>
      </c>
      <c r="B3768" s="1" t="s">
        <v>4919</v>
      </c>
      <c r="C3768" s="1" t="s">
        <v>49</v>
      </c>
      <c r="D3768" s="1">
        <v>80.0</v>
      </c>
      <c r="E3768" s="1" t="s">
        <v>38</v>
      </c>
      <c r="F3768" s="5">
        <v>44927.0</v>
      </c>
      <c r="G3768" s="1">
        <v>20.0</v>
      </c>
    </row>
    <row r="3769">
      <c r="A3769" s="1">
        <v>3768.0</v>
      </c>
      <c r="B3769" s="1" t="s">
        <v>4920</v>
      </c>
      <c r="C3769" s="1" t="s">
        <v>32</v>
      </c>
      <c r="D3769" s="1">
        <v>120.0</v>
      </c>
      <c r="E3769" s="1" t="s">
        <v>38</v>
      </c>
      <c r="F3769" s="5">
        <v>44927.0</v>
      </c>
      <c r="G3769" s="1">
        <v>0.0</v>
      </c>
    </row>
    <row r="3770">
      <c r="A3770" s="1">
        <v>3769.0</v>
      </c>
      <c r="B3770" s="1" t="s">
        <v>4921</v>
      </c>
      <c r="C3770" s="1" t="s">
        <v>40</v>
      </c>
      <c r="D3770" s="1">
        <v>50.0</v>
      </c>
      <c r="E3770" s="1" t="s">
        <v>38</v>
      </c>
      <c r="F3770" s="5">
        <v>44927.0</v>
      </c>
      <c r="G3770" s="1">
        <v>5.0</v>
      </c>
    </row>
    <row r="3771">
      <c r="A3771" s="1">
        <v>3770.0</v>
      </c>
      <c r="B3771" s="1" t="s">
        <v>4924</v>
      </c>
      <c r="C3771" s="1" t="s">
        <v>37</v>
      </c>
      <c r="D3771" s="1">
        <v>250.0</v>
      </c>
      <c r="E3771" s="1" t="s">
        <v>38</v>
      </c>
      <c r="F3771" s="5">
        <v>44927.0</v>
      </c>
      <c r="G3771" s="1">
        <v>10.0</v>
      </c>
    </row>
    <row r="3772">
      <c r="A3772" s="1">
        <v>3771.0</v>
      </c>
      <c r="B3772" s="1" t="s">
        <v>4925</v>
      </c>
      <c r="C3772" s="1" t="s">
        <v>40</v>
      </c>
      <c r="D3772" s="1">
        <v>50.0</v>
      </c>
      <c r="E3772" s="1" t="s">
        <v>38</v>
      </c>
      <c r="F3772" s="5">
        <v>44927.0</v>
      </c>
      <c r="G3772" s="1">
        <v>20.0</v>
      </c>
    </row>
    <row r="3773">
      <c r="A3773" s="1">
        <v>3772.0</v>
      </c>
      <c r="B3773" s="1" t="s">
        <v>4926</v>
      </c>
      <c r="C3773" s="1" t="s">
        <v>40</v>
      </c>
      <c r="D3773" s="1">
        <v>50.0</v>
      </c>
      <c r="E3773" s="1" t="s">
        <v>38</v>
      </c>
      <c r="F3773" s="5">
        <v>44927.0</v>
      </c>
      <c r="G3773" s="1">
        <v>0.0</v>
      </c>
    </row>
    <row r="3774">
      <c r="A3774" s="1">
        <v>3773.0</v>
      </c>
      <c r="B3774" s="1" t="s">
        <v>4927</v>
      </c>
      <c r="C3774" s="1" t="s">
        <v>32</v>
      </c>
      <c r="D3774" s="1">
        <v>120.0</v>
      </c>
      <c r="E3774" s="1" t="s">
        <v>33</v>
      </c>
      <c r="F3774" s="5">
        <v>44927.0</v>
      </c>
      <c r="G3774" s="1">
        <v>5.0</v>
      </c>
    </row>
    <row r="3775">
      <c r="A3775" s="1">
        <v>3774.0</v>
      </c>
      <c r="B3775" s="1" t="s">
        <v>4928</v>
      </c>
      <c r="C3775" s="1" t="s">
        <v>32</v>
      </c>
      <c r="D3775" s="1">
        <v>120.0</v>
      </c>
      <c r="E3775" s="1" t="s">
        <v>38</v>
      </c>
      <c r="F3775" s="5">
        <v>44927.0</v>
      </c>
      <c r="G3775" s="1">
        <v>10.0</v>
      </c>
    </row>
    <row r="3776">
      <c r="A3776" s="1">
        <v>3775.0</v>
      </c>
      <c r="B3776" s="1" t="s">
        <v>4929</v>
      </c>
      <c r="C3776" s="1" t="s">
        <v>40</v>
      </c>
      <c r="D3776" s="1">
        <v>50.0</v>
      </c>
      <c r="E3776" s="1" t="s">
        <v>38</v>
      </c>
      <c r="F3776" s="5">
        <v>44927.0</v>
      </c>
      <c r="G3776" s="1">
        <v>20.0</v>
      </c>
    </row>
    <row r="3777">
      <c r="A3777" s="1">
        <v>3776.0</v>
      </c>
      <c r="B3777" s="1" t="s">
        <v>4930</v>
      </c>
      <c r="C3777" s="1" t="s">
        <v>32</v>
      </c>
      <c r="D3777" s="1">
        <v>120.0</v>
      </c>
      <c r="E3777" s="1" t="s">
        <v>45</v>
      </c>
      <c r="F3777" s="5">
        <v>44927.0</v>
      </c>
      <c r="G3777" s="1">
        <v>0.0</v>
      </c>
    </row>
    <row r="3778">
      <c r="A3778" s="1">
        <v>3777.0</v>
      </c>
      <c r="B3778" s="1" t="s">
        <v>4933</v>
      </c>
      <c r="C3778" s="1" t="s">
        <v>40</v>
      </c>
      <c r="D3778" s="1">
        <v>50.0</v>
      </c>
      <c r="E3778" s="1" t="s">
        <v>38</v>
      </c>
      <c r="F3778" s="5">
        <v>44927.0</v>
      </c>
      <c r="G3778" s="1">
        <v>5.0</v>
      </c>
    </row>
    <row r="3779">
      <c r="A3779" s="1">
        <v>3778.0</v>
      </c>
      <c r="B3779" s="1" t="s">
        <v>4934</v>
      </c>
      <c r="C3779" s="1" t="s">
        <v>49</v>
      </c>
      <c r="D3779" s="1">
        <v>80.0</v>
      </c>
      <c r="E3779" s="1" t="s">
        <v>38</v>
      </c>
      <c r="F3779" s="5">
        <v>44927.0</v>
      </c>
      <c r="G3779" s="1">
        <v>10.0</v>
      </c>
    </row>
    <row r="3780">
      <c r="A3780" s="1">
        <v>3779.0</v>
      </c>
      <c r="B3780" s="1" t="s">
        <v>4935</v>
      </c>
      <c r="C3780" s="1" t="s">
        <v>32</v>
      </c>
      <c r="D3780" s="1">
        <v>120.0</v>
      </c>
      <c r="E3780" s="1" t="s">
        <v>38</v>
      </c>
      <c r="F3780" s="5">
        <v>44927.0</v>
      </c>
      <c r="G3780" s="1">
        <v>20.0</v>
      </c>
    </row>
    <row r="3781">
      <c r="A3781" s="1">
        <v>3780.0</v>
      </c>
      <c r="B3781" s="1" t="s">
        <v>4936</v>
      </c>
      <c r="C3781" s="1" t="s">
        <v>32</v>
      </c>
      <c r="D3781" s="1">
        <v>120.0</v>
      </c>
      <c r="E3781" s="1" t="s">
        <v>38</v>
      </c>
      <c r="F3781" s="5">
        <v>44927.0</v>
      </c>
      <c r="G3781" s="1">
        <v>0.0</v>
      </c>
    </row>
    <row r="3782">
      <c r="A3782" s="1">
        <v>3781.0</v>
      </c>
      <c r="B3782" s="1" t="s">
        <v>4937</v>
      </c>
      <c r="C3782" s="1" t="s">
        <v>32</v>
      </c>
      <c r="D3782" s="1">
        <v>120.0</v>
      </c>
      <c r="E3782" s="1" t="s">
        <v>38</v>
      </c>
      <c r="F3782" s="5">
        <v>44927.0</v>
      </c>
      <c r="G3782" s="1">
        <v>5.0</v>
      </c>
    </row>
    <row r="3783">
      <c r="A3783" s="1">
        <v>3782.0</v>
      </c>
      <c r="B3783" s="1" t="s">
        <v>4938</v>
      </c>
      <c r="C3783" s="1" t="s">
        <v>32</v>
      </c>
      <c r="D3783" s="1">
        <v>120.0</v>
      </c>
      <c r="E3783" s="1" t="s">
        <v>45</v>
      </c>
      <c r="F3783" s="5">
        <v>44927.0</v>
      </c>
      <c r="G3783" s="1">
        <v>10.0</v>
      </c>
    </row>
    <row r="3784">
      <c r="A3784" s="1">
        <v>3783.0</v>
      </c>
      <c r="B3784" s="1" t="s">
        <v>4939</v>
      </c>
      <c r="C3784" s="1" t="s">
        <v>49</v>
      </c>
      <c r="D3784" s="1">
        <v>80.0</v>
      </c>
      <c r="E3784" s="1" t="s">
        <v>38</v>
      </c>
      <c r="F3784" s="5">
        <v>44927.0</v>
      </c>
      <c r="G3784" s="1">
        <v>20.0</v>
      </c>
    </row>
    <row r="3785">
      <c r="A3785" s="1">
        <v>3784.0</v>
      </c>
      <c r="B3785" s="1" t="s">
        <v>4940</v>
      </c>
      <c r="C3785" s="1" t="s">
        <v>32</v>
      </c>
      <c r="D3785" s="1">
        <v>120.0</v>
      </c>
      <c r="E3785" s="1" t="s">
        <v>33</v>
      </c>
      <c r="F3785" s="5">
        <v>44927.0</v>
      </c>
      <c r="G3785" s="1">
        <v>0.0</v>
      </c>
    </row>
    <row r="3786">
      <c r="A3786" s="1">
        <v>3785.0</v>
      </c>
      <c r="B3786" s="1" t="s">
        <v>4941</v>
      </c>
      <c r="C3786" s="1" t="s">
        <v>37</v>
      </c>
      <c r="D3786" s="1">
        <v>250.0</v>
      </c>
      <c r="E3786" s="1" t="s">
        <v>38</v>
      </c>
      <c r="F3786" s="5">
        <v>44927.0</v>
      </c>
      <c r="G3786" s="1">
        <v>5.0</v>
      </c>
    </row>
    <row r="3787">
      <c r="A3787" s="1">
        <v>3786.0</v>
      </c>
      <c r="B3787" s="1" t="s">
        <v>4944</v>
      </c>
      <c r="C3787" s="1" t="s">
        <v>32</v>
      </c>
      <c r="D3787" s="1">
        <v>120.0</v>
      </c>
      <c r="E3787" s="1" t="s">
        <v>38</v>
      </c>
      <c r="F3787" s="5">
        <v>44927.0</v>
      </c>
      <c r="G3787" s="1">
        <v>10.0</v>
      </c>
    </row>
    <row r="3788">
      <c r="A3788" s="1">
        <v>3787.0</v>
      </c>
      <c r="B3788" s="1" t="s">
        <v>4945</v>
      </c>
      <c r="C3788" s="1" t="s">
        <v>32</v>
      </c>
      <c r="D3788" s="1">
        <v>120.0</v>
      </c>
      <c r="E3788" s="1" t="s">
        <v>38</v>
      </c>
      <c r="F3788" s="5">
        <v>44927.0</v>
      </c>
      <c r="G3788" s="1">
        <v>20.0</v>
      </c>
    </row>
    <row r="3789">
      <c r="A3789" s="1">
        <v>3788.0</v>
      </c>
      <c r="B3789" s="1" t="s">
        <v>4946</v>
      </c>
      <c r="C3789" s="1" t="s">
        <v>32</v>
      </c>
      <c r="D3789" s="1">
        <v>120.0</v>
      </c>
      <c r="E3789" s="1" t="s">
        <v>38</v>
      </c>
      <c r="F3789" s="5">
        <v>44927.0</v>
      </c>
      <c r="G3789" s="1">
        <v>0.0</v>
      </c>
    </row>
    <row r="3790">
      <c r="A3790" s="1">
        <v>3789.0</v>
      </c>
      <c r="B3790" s="1" t="s">
        <v>4947</v>
      </c>
      <c r="C3790" s="1" t="s">
        <v>32</v>
      </c>
      <c r="D3790" s="1">
        <v>120.0</v>
      </c>
      <c r="E3790" s="1" t="s">
        <v>38</v>
      </c>
      <c r="F3790" s="5">
        <v>44927.0</v>
      </c>
      <c r="G3790" s="1">
        <v>5.0</v>
      </c>
    </row>
    <row r="3791">
      <c r="A3791" s="1">
        <v>3790.0</v>
      </c>
      <c r="B3791" s="1" t="s">
        <v>4948</v>
      </c>
      <c r="C3791" s="1" t="s">
        <v>49</v>
      </c>
      <c r="D3791" s="1">
        <v>80.0</v>
      </c>
      <c r="E3791" s="1" t="s">
        <v>38</v>
      </c>
      <c r="F3791" s="5">
        <v>44927.0</v>
      </c>
      <c r="G3791" s="1">
        <v>10.0</v>
      </c>
    </row>
    <row r="3792">
      <c r="A3792" s="1">
        <v>3791.0</v>
      </c>
      <c r="B3792" s="1" t="s">
        <v>4949</v>
      </c>
      <c r="C3792" s="1" t="s">
        <v>49</v>
      </c>
      <c r="D3792" s="1">
        <v>80.0</v>
      </c>
      <c r="E3792" s="1" t="s">
        <v>38</v>
      </c>
      <c r="F3792" s="5">
        <v>44927.0</v>
      </c>
      <c r="G3792" s="1">
        <v>20.0</v>
      </c>
    </row>
    <row r="3793">
      <c r="A3793" s="1">
        <v>3792.0</v>
      </c>
      <c r="B3793" s="1" t="s">
        <v>4950</v>
      </c>
      <c r="C3793" s="1" t="s">
        <v>37</v>
      </c>
      <c r="D3793" s="1">
        <v>250.0</v>
      </c>
      <c r="E3793" s="1" t="s">
        <v>38</v>
      </c>
      <c r="F3793" s="5">
        <v>44927.0</v>
      </c>
      <c r="G3793" s="1">
        <v>0.0</v>
      </c>
    </row>
    <row r="3794">
      <c r="A3794" s="1">
        <v>3793.0</v>
      </c>
      <c r="B3794" s="1" t="s">
        <v>4951</v>
      </c>
      <c r="C3794" s="1" t="s">
        <v>32</v>
      </c>
      <c r="D3794" s="1">
        <v>120.0</v>
      </c>
      <c r="E3794" s="1" t="s">
        <v>38</v>
      </c>
      <c r="F3794" s="5">
        <v>44927.0</v>
      </c>
      <c r="G3794" s="1">
        <v>5.0</v>
      </c>
    </row>
    <row r="3795">
      <c r="A3795" s="1">
        <v>3794.0</v>
      </c>
      <c r="B3795" s="1" t="s">
        <v>4952</v>
      </c>
      <c r="C3795" s="1" t="s">
        <v>32</v>
      </c>
      <c r="D3795" s="1">
        <v>120.0</v>
      </c>
      <c r="E3795" s="1" t="s">
        <v>38</v>
      </c>
      <c r="F3795" s="5">
        <v>44927.0</v>
      </c>
      <c r="G3795" s="1">
        <v>10.0</v>
      </c>
    </row>
    <row r="3796">
      <c r="A3796" s="1">
        <v>3795.0</v>
      </c>
      <c r="B3796" s="1" t="s">
        <v>4953</v>
      </c>
      <c r="C3796" s="1" t="s">
        <v>32</v>
      </c>
      <c r="D3796" s="1">
        <v>120.0</v>
      </c>
      <c r="E3796" s="1" t="s">
        <v>38</v>
      </c>
      <c r="F3796" s="5">
        <v>44927.0</v>
      </c>
      <c r="G3796" s="1">
        <v>20.0</v>
      </c>
    </row>
    <row r="3797">
      <c r="A3797" s="1">
        <v>3796.0</v>
      </c>
      <c r="B3797" s="1" t="s">
        <v>4954</v>
      </c>
      <c r="C3797" s="1" t="s">
        <v>32</v>
      </c>
      <c r="D3797" s="1">
        <v>120.0</v>
      </c>
      <c r="E3797" s="1" t="s">
        <v>38</v>
      </c>
      <c r="F3797" s="5">
        <v>44927.0</v>
      </c>
      <c r="G3797" s="1">
        <v>0.0</v>
      </c>
    </row>
    <row r="3798">
      <c r="A3798" s="1">
        <v>3797.0</v>
      </c>
      <c r="B3798" s="1" t="s">
        <v>4955</v>
      </c>
      <c r="C3798" s="1" t="s">
        <v>49</v>
      </c>
      <c r="D3798" s="1">
        <v>80.0</v>
      </c>
      <c r="E3798" s="1" t="s">
        <v>38</v>
      </c>
      <c r="F3798" s="5">
        <v>44927.0</v>
      </c>
      <c r="G3798" s="1">
        <v>5.0</v>
      </c>
    </row>
    <row r="3799">
      <c r="A3799" s="1">
        <v>3798.0</v>
      </c>
      <c r="B3799" s="1" t="s">
        <v>4958</v>
      </c>
      <c r="C3799" s="1" t="s">
        <v>32</v>
      </c>
      <c r="D3799" s="1">
        <v>120.0</v>
      </c>
      <c r="E3799" s="1" t="s">
        <v>38</v>
      </c>
      <c r="F3799" s="5">
        <v>44927.0</v>
      </c>
      <c r="G3799" s="1">
        <v>10.0</v>
      </c>
    </row>
    <row r="3800">
      <c r="A3800" s="1">
        <v>3799.0</v>
      </c>
      <c r="B3800" s="1" t="s">
        <v>4959</v>
      </c>
      <c r="C3800" s="1" t="s">
        <v>49</v>
      </c>
      <c r="D3800" s="1">
        <v>80.0</v>
      </c>
      <c r="E3800" s="1" t="s">
        <v>45</v>
      </c>
      <c r="F3800" s="5">
        <v>44927.0</v>
      </c>
      <c r="G3800" s="1">
        <v>20.0</v>
      </c>
    </row>
    <row r="3801">
      <c r="A3801" s="1">
        <v>3800.0</v>
      </c>
      <c r="B3801" s="1" t="s">
        <v>4960</v>
      </c>
      <c r="C3801" s="1" t="s">
        <v>49</v>
      </c>
      <c r="D3801" s="1">
        <v>80.0</v>
      </c>
      <c r="E3801" s="1" t="s">
        <v>45</v>
      </c>
      <c r="F3801" s="5">
        <v>44927.0</v>
      </c>
      <c r="G3801" s="1">
        <v>0.0</v>
      </c>
    </row>
    <row r="3802">
      <c r="A3802" s="1">
        <v>3801.0</v>
      </c>
      <c r="B3802" s="1" t="s">
        <v>4961</v>
      </c>
      <c r="C3802" s="1" t="s">
        <v>40</v>
      </c>
      <c r="D3802" s="1">
        <v>50.0</v>
      </c>
      <c r="E3802" s="1" t="s">
        <v>38</v>
      </c>
      <c r="F3802" s="5">
        <v>44927.0</v>
      </c>
      <c r="G3802" s="1">
        <v>5.0</v>
      </c>
    </row>
    <row r="3803">
      <c r="A3803" s="1">
        <v>3802.0</v>
      </c>
      <c r="B3803" s="1" t="s">
        <v>4962</v>
      </c>
      <c r="C3803" s="1" t="s">
        <v>40</v>
      </c>
      <c r="D3803" s="1">
        <v>50.0</v>
      </c>
      <c r="E3803" s="1" t="s">
        <v>38</v>
      </c>
      <c r="F3803" s="5">
        <v>44927.0</v>
      </c>
      <c r="G3803" s="1">
        <v>10.0</v>
      </c>
    </row>
    <row r="3804">
      <c r="A3804" s="1">
        <v>3803.0</v>
      </c>
      <c r="B3804" s="1" t="s">
        <v>4963</v>
      </c>
      <c r="C3804" s="1" t="s">
        <v>32</v>
      </c>
      <c r="D3804" s="1">
        <v>120.0</v>
      </c>
      <c r="E3804" s="1" t="s">
        <v>38</v>
      </c>
      <c r="F3804" s="5">
        <v>44927.0</v>
      </c>
      <c r="G3804" s="1">
        <v>20.0</v>
      </c>
    </row>
    <row r="3805">
      <c r="A3805" s="1">
        <v>3804.0</v>
      </c>
      <c r="B3805" s="1" t="s">
        <v>4964</v>
      </c>
      <c r="C3805" s="1" t="s">
        <v>32</v>
      </c>
      <c r="D3805" s="1">
        <v>120.0</v>
      </c>
      <c r="E3805" s="1" t="s">
        <v>38</v>
      </c>
      <c r="F3805" s="5">
        <v>44927.0</v>
      </c>
      <c r="G3805" s="1">
        <v>0.0</v>
      </c>
    </row>
    <row r="3806">
      <c r="A3806" s="1">
        <v>3805.0</v>
      </c>
      <c r="B3806" s="1" t="s">
        <v>4965</v>
      </c>
      <c r="C3806" s="1" t="s">
        <v>32</v>
      </c>
      <c r="D3806" s="1">
        <v>120.0</v>
      </c>
      <c r="E3806" s="1" t="s">
        <v>38</v>
      </c>
      <c r="F3806" s="5">
        <v>44927.0</v>
      </c>
      <c r="G3806" s="1">
        <v>5.0</v>
      </c>
    </row>
    <row r="3807">
      <c r="A3807" s="1">
        <v>3806.0</v>
      </c>
      <c r="B3807" s="1" t="s">
        <v>4966</v>
      </c>
      <c r="C3807" s="1" t="s">
        <v>32</v>
      </c>
      <c r="D3807" s="1">
        <v>120.0</v>
      </c>
      <c r="E3807" s="1" t="s">
        <v>38</v>
      </c>
      <c r="F3807" s="5">
        <v>44927.0</v>
      </c>
      <c r="G3807" s="1">
        <v>10.0</v>
      </c>
    </row>
    <row r="3808">
      <c r="A3808" s="1">
        <v>3807.0</v>
      </c>
      <c r="B3808" s="1" t="s">
        <v>4969</v>
      </c>
      <c r="C3808" s="1" t="s">
        <v>49</v>
      </c>
      <c r="D3808" s="1">
        <v>80.0</v>
      </c>
      <c r="E3808" s="1" t="s">
        <v>38</v>
      </c>
      <c r="F3808" s="5">
        <v>44927.0</v>
      </c>
      <c r="G3808" s="1">
        <v>20.0</v>
      </c>
    </row>
    <row r="3809">
      <c r="A3809" s="1">
        <v>3808.0</v>
      </c>
      <c r="B3809" s="1" t="s">
        <v>4970</v>
      </c>
      <c r="C3809" s="1" t="s">
        <v>32</v>
      </c>
      <c r="D3809" s="1">
        <v>120.0</v>
      </c>
      <c r="E3809" s="1" t="s">
        <v>45</v>
      </c>
      <c r="F3809" s="5">
        <v>44927.0</v>
      </c>
      <c r="G3809" s="1">
        <v>0.0</v>
      </c>
    </row>
    <row r="3810">
      <c r="A3810" s="1">
        <v>3809.0</v>
      </c>
      <c r="B3810" s="1" t="s">
        <v>4971</v>
      </c>
      <c r="C3810" s="1" t="s">
        <v>32</v>
      </c>
      <c r="D3810" s="1">
        <v>120.0</v>
      </c>
      <c r="E3810" s="1" t="s">
        <v>38</v>
      </c>
      <c r="F3810" s="5">
        <v>44927.0</v>
      </c>
      <c r="G3810" s="1">
        <v>5.0</v>
      </c>
    </row>
    <row r="3811">
      <c r="A3811" s="1">
        <v>3810.0</v>
      </c>
      <c r="B3811" s="1" t="s">
        <v>4972</v>
      </c>
      <c r="C3811" s="1" t="s">
        <v>40</v>
      </c>
      <c r="D3811" s="1">
        <v>50.0</v>
      </c>
      <c r="E3811" s="1" t="s">
        <v>38</v>
      </c>
      <c r="F3811" s="5">
        <v>44927.0</v>
      </c>
      <c r="G3811" s="1">
        <v>10.0</v>
      </c>
    </row>
    <row r="3812">
      <c r="A3812" s="1">
        <v>3811.0</v>
      </c>
      <c r="B3812" s="1" t="s">
        <v>4973</v>
      </c>
      <c r="C3812" s="1" t="s">
        <v>32</v>
      </c>
      <c r="D3812" s="1">
        <v>120.0</v>
      </c>
      <c r="E3812" s="1" t="s">
        <v>38</v>
      </c>
      <c r="F3812" s="5">
        <v>44927.0</v>
      </c>
      <c r="G3812" s="1">
        <v>20.0</v>
      </c>
    </row>
    <row r="3813">
      <c r="A3813" s="1">
        <v>3812.0</v>
      </c>
      <c r="B3813" s="1" t="s">
        <v>4974</v>
      </c>
      <c r="C3813" s="1" t="s">
        <v>32</v>
      </c>
      <c r="D3813" s="1">
        <v>120.0</v>
      </c>
      <c r="E3813" s="1" t="s">
        <v>33</v>
      </c>
      <c r="F3813" s="5">
        <v>44927.0</v>
      </c>
      <c r="G3813" s="1">
        <v>0.0</v>
      </c>
    </row>
    <row r="3814">
      <c r="A3814" s="1">
        <v>3813.0</v>
      </c>
      <c r="B3814" s="1" t="s">
        <v>4976</v>
      </c>
      <c r="C3814" s="1" t="s">
        <v>32</v>
      </c>
      <c r="D3814" s="1">
        <v>120.0</v>
      </c>
      <c r="E3814" s="1" t="s">
        <v>38</v>
      </c>
      <c r="F3814" s="5">
        <v>44927.0</v>
      </c>
      <c r="G3814" s="1">
        <v>5.0</v>
      </c>
    </row>
    <row r="3815">
      <c r="A3815" s="1">
        <v>3814.0</v>
      </c>
      <c r="B3815" s="1" t="s">
        <v>4978</v>
      </c>
      <c r="C3815" s="1" t="s">
        <v>32</v>
      </c>
      <c r="D3815" s="1">
        <v>120.0</v>
      </c>
      <c r="E3815" s="1" t="s">
        <v>45</v>
      </c>
      <c r="F3815" s="5">
        <v>44927.0</v>
      </c>
      <c r="G3815" s="1">
        <v>10.0</v>
      </c>
    </row>
    <row r="3816">
      <c r="A3816" s="1">
        <v>3815.0</v>
      </c>
      <c r="B3816" s="1" t="s">
        <v>4979</v>
      </c>
      <c r="C3816" s="1" t="s">
        <v>49</v>
      </c>
      <c r="D3816" s="1">
        <v>80.0</v>
      </c>
      <c r="E3816" s="1" t="s">
        <v>38</v>
      </c>
      <c r="F3816" s="5">
        <v>44927.0</v>
      </c>
      <c r="G3816" s="1">
        <v>20.0</v>
      </c>
    </row>
    <row r="3817">
      <c r="A3817" s="1">
        <v>3816.0</v>
      </c>
      <c r="B3817" s="1" t="s">
        <v>4980</v>
      </c>
      <c r="C3817" s="1" t="s">
        <v>32</v>
      </c>
      <c r="D3817" s="1">
        <v>120.0</v>
      </c>
      <c r="E3817" s="1" t="s">
        <v>33</v>
      </c>
      <c r="F3817" s="5">
        <v>44927.0</v>
      </c>
      <c r="G3817" s="1">
        <v>0.0</v>
      </c>
    </row>
    <row r="3818">
      <c r="A3818" s="1">
        <v>3817.0</v>
      </c>
      <c r="B3818" s="1" t="s">
        <v>4981</v>
      </c>
      <c r="C3818" s="1" t="s">
        <v>32</v>
      </c>
      <c r="D3818" s="1">
        <v>120.0</v>
      </c>
      <c r="E3818" s="1" t="s">
        <v>38</v>
      </c>
      <c r="F3818" s="5">
        <v>44927.0</v>
      </c>
      <c r="G3818" s="1">
        <v>5.0</v>
      </c>
    </row>
    <row r="3819">
      <c r="A3819" s="1">
        <v>3818.0</v>
      </c>
      <c r="B3819" s="1" t="s">
        <v>4982</v>
      </c>
      <c r="C3819" s="1" t="s">
        <v>32</v>
      </c>
      <c r="D3819" s="1">
        <v>120.0</v>
      </c>
      <c r="E3819" s="1" t="s">
        <v>33</v>
      </c>
      <c r="F3819" s="5">
        <v>44927.0</v>
      </c>
      <c r="G3819" s="1">
        <v>10.0</v>
      </c>
    </row>
    <row r="3820">
      <c r="A3820" s="1">
        <v>3819.0</v>
      </c>
      <c r="B3820" s="1" t="s">
        <v>4983</v>
      </c>
      <c r="C3820" s="1" t="s">
        <v>32</v>
      </c>
      <c r="D3820" s="1">
        <v>120.0</v>
      </c>
      <c r="E3820" s="1" t="s">
        <v>45</v>
      </c>
      <c r="F3820" s="5">
        <v>44927.0</v>
      </c>
      <c r="G3820" s="1">
        <v>20.0</v>
      </c>
    </row>
    <row r="3821">
      <c r="A3821" s="1">
        <v>3820.0</v>
      </c>
      <c r="B3821" s="1" t="s">
        <v>4984</v>
      </c>
      <c r="C3821" s="1" t="s">
        <v>32</v>
      </c>
      <c r="D3821" s="1">
        <v>120.0</v>
      </c>
      <c r="E3821" s="1" t="s">
        <v>38</v>
      </c>
      <c r="F3821" s="5">
        <v>44927.0</v>
      </c>
      <c r="G3821" s="1">
        <v>0.0</v>
      </c>
    </row>
    <row r="3822">
      <c r="A3822" s="1">
        <v>3821.0</v>
      </c>
      <c r="B3822" s="1" t="s">
        <v>4985</v>
      </c>
      <c r="C3822" s="1" t="s">
        <v>32</v>
      </c>
      <c r="D3822" s="1">
        <v>120.0</v>
      </c>
      <c r="E3822" s="1" t="s">
        <v>38</v>
      </c>
      <c r="F3822" s="5">
        <v>44927.0</v>
      </c>
      <c r="G3822" s="1">
        <v>5.0</v>
      </c>
    </row>
    <row r="3823">
      <c r="A3823" s="1">
        <v>3822.0</v>
      </c>
      <c r="B3823" s="1" t="s">
        <v>4988</v>
      </c>
      <c r="C3823" s="1" t="s">
        <v>37</v>
      </c>
      <c r="D3823" s="1">
        <v>250.0</v>
      </c>
      <c r="E3823" s="1" t="s">
        <v>45</v>
      </c>
      <c r="F3823" s="5">
        <v>44927.0</v>
      </c>
      <c r="G3823" s="1">
        <v>10.0</v>
      </c>
    </row>
    <row r="3824">
      <c r="A3824" s="1">
        <v>3823.0</v>
      </c>
      <c r="B3824" s="1" t="s">
        <v>4989</v>
      </c>
      <c r="C3824" s="1" t="s">
        <v>32</v>
      </c>
      <c r="D3824" s="1">
        <v>120.0</v>
      </c>
      <c r="E3824" s="1" t="s">
        <v>38</v>
      </c>
      <c r="F3824" s="5">
        <v>44927.0</v>
      </c>
      <c r="G3824" s="1">
        <v>20.0</v>
      </c>
    </row>
    <row r="3825">
      <c r="A3825" s="1">
        <v>3824.0</v>
      </c>
      <c r="B3825" s="1" t="s">
        <v>4990</v>
      </c>
      <c r="C3825" s="1" t="s">
        <v>32</v>
      </c>
      <c r="D3825" s="1">
        <v>120.0</v>
      </c>
      <c r="E3825" s="1" t="s">
        <v>38</v>
      </c>
      <c r="F3825" s="5">
        <v>44927.0</v>
      </c>
      <c r="G3825" s="1">
        <v>0.0</v>
      </c>
    </row>
    <row r="3826">
      <c r="A3826" s="1">
        <v>3825.0</v>
      </c>
      <c r="B3826" s="1" t="s">
        <v>4991</v>
      </c>
      <c r="C3826" s="1" t="s">
        <v>49</v>
      </c>
      <c r="D3826" s="1">
        <v>80.0</v>
      </c>
      <c r="E3826" s="1" t="s">
        <v>38</v>
      </c>
      <c r="F3826" s="5">
        <v>44927.0</v>
      </c>
      <c r="G3826" s="1">
        <v>5.0</v>
      </c>
    </row>
    <row r="3827">
      <c r="A3827" s="1">
        <v>3826.0</v>
      </c>
      <c r="B3827" s="1" t="s">
        <v>4992</v>
      </c>
      <c r="C3827" s="1" t="s">
        <v>32</v>
      </c>
      <c r="D3827" s="1">
        <v>120.0</v>
      </c>
      <c r="E3827" s="1" t="s">
        <v>38</v>
      </c>
      <c r="F3827" s="5">
        <v>44927.0</v>
      </c>
      <c r="G3827" s="1">
        <v>10.0</v>
      </c>
    </row>
    <row r="3828">
      <c r="A3828" s="1">
        <v>3827.0</v>
      </c>
      <c r="B3828" s="1" t="s">
        <v>4993</v>
      </c>
      <c r="C3828" s="1" t="s">
        <v>49</v>
      </c>
      <c r="D3828" s="1">
        <v>80.0</v>
      </c>
      <c r="E3828" s="1" t="s">
        <v>38</v>
      </c>
      <c r="F3828" s="5">
        <v>44927.0</v>
      </c>
      <c r="G3828" s="1">
        <v>20.0</v>
      </c>
    </row>
    <row r="3829">
      <c r="A3829" s="1">
        <v>3828.0</v>
      </c>
      <c r="B3829" s="1" t="s">
        <v>4994</v>
      </c>
      <c r="C3829" s="1" t="s">
        <v>32</v>
      </c>
      <c r="D3829" s="1">
        <v>120.0</v>
      </c>
      <c r="E3829" s="1" t="s">
        <v>38</v>
      </c>
      <c r="F3829" s="5">
        <v>44927.0</v>
      </c>
      <c r="G3829" s="1">
        <v>0.0</v>
      </c>
    </row>
    <row r="3830">
      <c r="A3830" s="1">
        <v>3829.0</v>
      </c>
      <c r="B3830" s="1" t="s">
        <v>4995</v>
      </c>
      <c r="C3830" s="1" t="s">
        <v>49</v>
      </c>
      <c r="D3830" s="1">
        <v>80.0</v>
      </c>
      <c r="E3830" s="1" t="s">
        <v>45</v>
      </c>
      <c r="F3830" s="5">
        <v>44927.0</v>
      </c>
      <c r="G3830" s="1">
        <v>5.0</v>
      </c>
    </row>
    <row r="3831">
      <c r="A3831" s="1">
        <v>3830.0</v>
      </c>
      <c r="B3831" s="1" t="s">
        <v>4996</v>
      </c>
      <c r="C3831" s="1" t="s">
        <v>32</v>
      </c>
      <c r="D3831" s="1">
        <v>120.0</v>
      </c>
      <c r="E3831" s="1" t="s">
        <v>38</v>
      </c>
      <c r="F3831" s="5">
        <v>44927.0</v>
      </c>
      <c r="G3831" s="1">
        <v>10.0</v>
      </c>
    </row>
    <row r="3832">
      <c r="A3832" s="1">
        <v>3831.0</v>
      </c>
      <c r="B3832" s="1" t="s">
        <v>4999</v>
      </c>
      <c r="C3832" s="1" t="s">
        <v>32</v>
      </c>
      <c r="D3832" s="1">
        <v>120.0</v>
      </c>
      <c r="E3832" s="1" t="s">
        <v>33</v>
      </c>
      <c r="F3832" s="5">
        <v>44927.0</v>
      </c>
      <c r="G3832" s="1">
        <v>20.0</v>
      </c>
    </row>
    <row r="3833">
      <c r="A3833" s="1">
        <v>3832.0</v>
      </c>
      <c r="B3833" s="1" t="s">
        <v>5000</v>
      </c>
      <c r="C3833" s="1" t="s">
        <v>32</v>
      </c>
      <c r="D3833" s="1">
        <v>120.0</v>
      </c>
      <c r="E3833" s="1" t="s">
        <v>38</v>
      </c>
      <c r="F3833" s="5">
        <v>44927.0</v>
      </c>
      <c r="G3833" s="1">
        <v>0.0</v>
      </c>
    </row>
    <row r="3834">
      <c r="A3834" s="1">
        <v>3833.0</v>
      </c>
      <c r="B3834" s="1" t="s">
        <v>5001</v>
      </c>
      <c r="C3834" s="1" t="s">
        <v>32</v>
      </c>
      <c r="D3834" s="1">
        <v>120.0</v>
      </c>
      <c r="E3834" s="1" t="s">
        <v>38</v>
      </c>
      <c r="F3834" s="5">
        <v>44927.0</v>
      </c>
      <c r="G3834" s="1">
        <v>5.0</v>
      </c>
    </row>
    <row r="3835">
      <c r="A3835" s="1">
        <v>3834.0</v>
      </c>
      <c r="B3835" s="1" t="s">
        <v>5002</v>
      </c>
      <c r="C3835" s="1" t="s">
        <v>32</v>
      </c>
      <c r="D3835" s="1">
        <v>120.0</v>
      </c>
      <c r="E3835" s="1" t="s">
        <v>38</v>
      </c>
      <c r="F3835" s="5">
        <v>44927.0</v>
      </c>
      <c r="G3835" s="1">
        <v>10.0</v>
      </c>
    </row>
    <row r="3836">
      <c r="A3836" s="1">
        <v>3835.0</v>
      </c>
      <c r="B3836" s="1" t="s">
        <v>5003</v>
      </c>
      <c r="C3836" s="1" t="s">
        <v>32</v>
      </c>
      <c r="D3836" s="1">
        <v>120.0</v>
      </c>
      <c r="E3836" s="1" t="s">
        <v>38</v>
      </c>
      <c r="F3836" s="5">
        <v>44927.0</v>
      </c>
      <c r="G3836" s="1">
        <v>20.0</v>
      </c>
    </row>
    <row r="3837">
      <c r="A3837" s="1">
        <v>3836.0</v>
      </c>
      <c r="B3837" s="1" t="s">
        <v>5004</v>
      </c>
      <c r="C3837" s="1" t="s">
        <v>32</v>
      </c>
      <c r="D3837" s="1">
        <v>120.0</v>
      </c>
      <c r="E3837" s="1" t="s">
        <v>38</v>
      </c>
      <c r="F3837" s="5">
        <v>44927.0</v>
      </c>
      <c r="G3837" s="1">
        <v>0.0</v>
      </c>
    </row>
    <row r="3838">
      <c r="A3838" s="1">
        <v>3837.0</v>
      </c>
      <c r="B3838" s="1" t="s">
        <v>5005</v>
      </c>
      <c r="C3838" s="1" t="s">
        <v>49</v>
      </c>
      <c r="D3838" s="1">
        <v>80.0</v>
      </c>
      <c r="E3838" s="1" t="s">
        <v>38</v>
      </c>
      <c r="F3838" s="5">
        <v>44927.0</v>
      </c>
      <c r="G3838" s="1">
        <v>5.0</v>
      </c>
    </row>
    <row r="3839">
      <c r="A3839" s="1">
        <v>3838.0</v>
      </c>
      <c r="B3839" s="1" t="s">
        <v>5006</v>
      </c>
      <c r="C3839" s="1" t="s">
        <v>32</v>
      </c>
      <c r="D3839" s="1">
        <v>120.0</v>
      </c>
      <c r="E3839" s="1" t="s">
        <v>45</v>
      </c>
      <c r="F3839" s="5">
        <v>44927.0</v>
      </c>
      <c r="G3839" s="1">
        <v>10.0</v>
      </c>
    </row>
    <row r="3840">
      <c r="A3840" s="1">
        <v>3839.0</v>
      </c>
      <c r="B3840" s="1" t="s">
        <v>5009</v>
      </c>
      <c r="C3840" s="1" t="s">
        <v>32</v>
      </c>
      <c r="D3840" s="1">
        <v>120.0</v>
      </c>
      <c r="E3840" s="1" t="s">
        <v>38</v>
      </c>
      <c r="F3840" s="5">
        <v>44927.0</v>
      </c>
      <c r="G3840" s="1">
        <v>20.0</v>
      </c>
    </row>
    <row r="3841">
      <c r="A3841" s="1">
        <v>3840.0</v>
      </c>
      <c r="B3841" s="1" t="s">
        <v>5010</v>
      </c>
      <c r="C3841" s="1" t="s">
        <v>32</v>
      </c>
      <c r="D3841" s="1">
        <v>120.0</v>
      </c>
      <c r="E3841" s="1" t="s">
        <v>33</v>
      </c>
      <c r="F3841" s="5">
        <v>44927.0</v>
      </c>
      <c r="G3841" s="1">
        <v>0.0</v>
      </c>
    </row>
    <row r="3842">
      <c r="A3842" s="1">
        <v>3841.0</v>
      </c>
      <c r="B3842" s="1" t="s">
        <v>5011</v>
      </c>
      <c r="C3842" s="1" t="s">
        <v>32</v>
      </c>
      <c r="D3842" s="1">
        <v>120.0</v>
      </c>
      <c r="E3842" s="1" t="s">
        <v>45</v>
      </c>
      <c r="F3842" s="5">
        <v>44927.0</v>
      </c>
      <c r="G3842" s="1">
        <v>5.0</v>
      </c>
    </row>
    <row r="3843">
      <c r="A3843" s="1">
        <v>3842.0</v>
      </c>
      <c r="B3843" s="1" t="s">
        <v>5012</v>
      </c>
      <c r="C3843" s="1" t="s">
        <v>32</v>
      </c>
      <c r="D3843" s="1">
        <v>120.0</v>
      </c>
      <c r="E3843" s="1" t="s">
        <v>45</v>
      </c>
      <c r="F3843" s="5">
        <v>44927.0</v>
      </c>
      <c r="G3843" s="1">
        <v>10.0</v>
      </c>
    </row>
    <row r="3844">
      <c r="A3844" s="1">
        <v>3843.0</v>
      </c>
      <c r="B3844" s="1" t="s">
        <v>5013</v>
      </c>
      <c r="C3844" s="1" t="s">
        <v>49</v>
      </c>
      <c r="D3844" s="1">
        <v>80.0</v>
      </c>
      <c r="E3844" s="1" t="s">
        <v>38</v>
      </c>
      <c r="F3844" s="5">
        <v>44927.0</v>
      </c>
      <c r="G3844" s="1">
        <v>20.0</v>
      </c>
    </row>
    <row r="3845">
      <c r="A3845" s="1">
        <v>3844.0</v>
      </c>
      <c r="B3845" s="1" t="s">
        <v>5014</v>
      </c>
      <c r="C3845" s="1" t="s">
        <v>37</v>
      </c>
      <c r="D3845" s="1">
        <v>250.0</v>
      </c>
      <c r="E3845" s="1" t="s">
        <v>38</v>
      </c>
      <c r="F3845" s="5">
        <v>44927.0</v>
      </c>
      <c r="G3845" s="1">
        <v>0.0</v>
      </c>
    </row>
    <row r="3846">
      <c r="A3846" s="1">
        <v>3845.0</v>
      </c>
      <c r="B3846" s="1" t="s">
        <v>5015</v>
      </c>
      <c r="C3846" s="1" t="s">
        <v>32</v>
      </c>
      <c r="D3846" s="1">
        <v>120.0</v>
      </c>
      <c r="E3846" s="1" t="s">
        <v>38</v>
      </c>
      <c r="F3846" s="5">
        <v>44927.0</v>
      </c>
      <c r="G3846" s="1">
        <v>5.0</v>
      </c>
    </row>
    <row r="3847">
      <c r="A3847" s="1">
        <v>3846.0</v>
      </c>
      <c r="B3847" s="1" t="s">
        <v>5018</v>
      </c>
      <c r="C3847" s="1" t="s">
        <v>32</v>
      </c>
      <c r="D3847" s="1">
        <v>120.0</v>
      </c>
      <c r="E3847" s="1" t="s">
        <v>38</v>
      </c>
      <c r="F3847" s="5">
        <v>44927.0</v>
      </c>
      <c r="G3847" s="1">
        <v>10.0</v>
      </c>
    </row>
    <row r="3848">
      <c r="A3848" s="1">
        <v>3847.0</v>
      </c>
      <c r="B3848" s="1" t="s">
        <v>5019</v>
      </c>
      <c r="C3848" s="1" t="s">
        <v>32</v>
      </c>
      <c r="D3848" s="1">
        <v>120.0</v>
      </c>
      <c r="E3848" s="1" t="s">
        <v>38</v>
      </c>
      <c r="F3848" s="5">
        <v>44927.0</v>
      </c>
      <c r="G3848" s="1">
        <v>20.0</v>
      </c>
    </row>
    <row r="3849">
      <c r="A3849" s="1">
        <v>3848.0</v>
      </c>
      <c r="B3849" s="1" t="s">
        <v>5020</v>
      </c>
      <c r="C3849" s="1" t="s">
        <v>32</v>
      </c>
      <c r="D3849" s="1">
        <v>120.0</v>
      </c>
      <c r="E3849" s="1" t="s">
        <v>38</v>
      </c>
      <c r="F3849" s="5">
        <v>44927.0</v>
      </c>
      <c r="G3849" s="1">
        <v>0.0</v>
      </c>
    </row>
    <row r="3850">
      <c r="A3850" s="1">
        <v>3849.0</v>
      </c>
      <c r="B3850" s="1" t="s">
        <v>5021</v>
      </c>
      <c r="C3850" s="1" t="s">
        <v>32</v>
      </c>
      <c r="D3850" s="1">
        <v>120.0</v>
      </c>
      <c r="E3850" s="1" t="s">
        <v>38</v>
      </c>
      <c r="F3850" s="5">
        <v>44927.0</v>
      </c>
      <c r="G3850" s="1">
        <v>5.0</v>
      </c>
    </row>
    <row r="3851">
      <c r="A3851" s="1">
        <v>3850.0</v>
      </c>
      <c r="B3851" s="1" t="s">
        <v>5022</v>
      </c>
      <c r="C3851" s="1" t="s">
        <v>40</v>
      </c>
      <c r="D3851" s="1">
        <v>50.0</v>
      </c>
      <c r="E3851" s="1" t="s">
        <v>38</v>
      </c>
      <c r="F3851" s="5">
        <v>44927.0</v>
      </c>
      <c r="G3851" s="1">
        <v>10.0</v>
      </c>
    </row>
    <row r="3852">
      <c r="A3852" s="1">
        <v>3851.0</v>
      </c>
      <c r="B3852" s="1" t="s">
        <v>5023</v>
      </c>
      <c r="C3852" s="1" t="s">
        <v>32</v>
      </c>
      <c r="D3852" s="1">
        <v>120.0</v>
      </c>
      <c r="E3852" s="1" t="s">
        <v>33</v>
      </c>
      <c r="F3852" s="5">
        <v>44927.0</v>
      </c>
      <c r="G3852" s="1">
        <v>20.0</v>
      </c>
    </row>
    <row r="3853">
      <c r="A3853" s="1">
        <v>3852.0</v>
      </c>
      <c r="B3853" s="1" t="s">
        <v>5026</v>
      </c>
      <c r="C3853" s="1" t="s">
        <v>49</v>
      </c>
      <c r="D3853" s="1">
        <v>80.0</v>
      </c>
      <c r="E3853" s="1" t="s">
        <v>38</v>
      </c>
      <c r="F3853" s="5">
        <v>44927.0</v>
      </c>
      <c r="G3853" s="1">
        <v>0.0</v>
      </c>
    </row>
    <row r="3854">
      <c r="A3854" s="1">
        <v>3853.0</v>
      </c>
      <c r="B3854" s="1" t="s">
        <v>5027</v>
      </c>
      <c r="C3854" s="1" t="s">
        <v>37</v>
      </c>
      <c r="D3854" s="1">
        <v>250.0</v>
      </c>
      <c r="E3854" s="1" t="s">
        <v>38</v>
      </c>
      <c r="F3854" s="5">
        <v>44927.0</v>
      </c>
      <c r="G3854" s="1">
        <v>5.0</v>
      </c>
    </row>
    <row r="3855">
      <c r="A3855" s="1">
        <v>3854.0</v>
      </c>
      <c r="B3855" s="1" t="s">
        <v>5028</v>
      </c>
      <c r="C3855" s="1" t="s">
        <v>40</v>
      </c>
      <c r="D3855" s="1">
        <v>50.0</v>
      </c>
      <c r="E3855" s="1" t="s">
        <v>38</v>
      </c>
      <c r="F3855" s="5">
        <v>44927.0</v>
      </c>
      <c r="G3855" s="1">
        <v>10.0</v>
      </c>
    </row>
    <row r="3856">
      <c r="A3856" s="1">
        <v>3855.0</v>
      </c>
      <c r="B3856" s="1" t="s">
        <v>5029</v>
      </c>
      <c r="C3856" s="1" t="s">
        <v>49</v>
      </c>
      <c r="D3856" s="1">
        <v>80.0</v>
      </c>
      <c r="E3856" s="1" t="s">
        <v>45</v>
      </c>
      <c r="F3856" s="5">
        <v>44927.0</v>
      </c>
      <c r="G3856" s="1">
        <v>20.0</v>
      </c>
    </row>
    <row r="3857">
      <c r="A3857" s="1">
        <v>3856.0</v>
      </c>
      <c r="B3857" s="1" t="s">
        <v>5030</v>
      </c>
      <c r="C3857" s="1" t="s">
        <v>32</v>
      </c>
      <c r="D3857" s="1">
        <v>120.0</v>
      </c>
      <c r="E3857" s="1" t="s">
        <v>38</v>
      </c>
      <c r="F3857" s="5">
        <v>44927.0</v>
      </c>
      <c r="G3857" s="1">
        <v>0.0</v>
      </c>
    </row>
    <row r="3858">
      <c r="A3858" s="1">
        <v>3857.0</v>
      </c>
      <c r="B3858" s="1" t="s">
        <v>5031</v>
      </c>
      <c r="C3858" s="1" t="s">
        <v>32</v>
      </c>
      <c r="D3858" s="1">
        <v>120.0</v>
      </c>
      <c r="E3858" s="1" t="s">
        <v>38</v>
      </c>
      <c r="F3858" s="5">
        <v>44927.0</v>
      </c>
      <c r="G3858" s="1">
        <v>5.0</v>
      </c>
    </row>
    <row r="3859">
      <c r="A3859" s="1">
        <v>3858.0</v>
      </c>
      <c r="B3859" s="1" t="s">
        <v>5032</v>
      </c>
      <c r="C3859" s="1" t="s">
        <v>49</v>
      </c>
      <c r="D3859" s="1">
        <v>80.0</v>
      </c>
      <c r="E3859" s="1" t="s">
        <v>38</v>
      </c>
      <c r="F3859" s="5">
        <v>44927.0</v>
      </c>
      <c r="G3859" s="1">
        <v>10.0</v>
      </c>
    </row>
    <row r="3860">
      <c r="A3860" s="1">
        <v>3859.0</v>
      </c>
      <c r="B3860" s="1" t="s">
        <v>5033</v>
      </c>
      <c r="C3860" s="1" t="s">
        <v>32</v>
      </c>
      <c r="D3860" s="1">
        <v>120.0</v>
      </c>
      <c r="E3860" s="1" t="s">
        <v>38</v>
      </c>
      <c r="F3860" s="5">
        <v>44927.0</v>
      </c>
      <c r="G3860" s="1">
        <v>20.0</v>
      </c>
    </row>
    <row r="3861">
      <c r="A3861" s="1">
        <v>3860.0</v>
      </c>
      <c r="B3861" s="1" t="s">
        <v>5034</v>
      </c>
      <c r="C3861" s="1" t="s">
        <v>49</v>
      </c>
      <c r="D3861" s="1">
        <v>80.0</v>
      </c>
      <c r="E3861" s="1" t="s">
        <v>38</v>
      </c>
      <c r="F3861" s="5">
        <v>44927.0</v>
      </c>
      <c r="G3861" s="1">
        <v>0.0</v>
      </c>
    </row>
    <row r="3862">
      <c r="A3862" s="1">
        <v>3861.0</v>
      </c>
      <c r="B3862" s="1" t="s">
        <v>5037</v>
      </c>
      <c r="C3862" s="1" t="s">
        <v>49</v>
      </c>
      <c r="D3862" s="1">
        <v>80.0</v>
      </c>
      <c r="E3862" s="1" t="s">
        <v>38</v>
      </c>
      <c r="F3862" s="5">
        <v>44927.0</v>
      </c>
      <c r="G3862" s="1">
        <v>5.0</v>
      </c>
    </row>
    <row r="3863">
      <c r="A3863" s="1">
        <v>3862.0</v>
      </c>
      <c r="B3863" s="1" t="s">
        <v>5038</v>
      </c>
      <c r="C3863" s="1" t="s">
        <v>49</v>
      </c>
      <c r="D3863" s="1">
        <v>80.0</v>
      </c>
      <c r="E3863" s="1" t="s">
        <v>38</v>
      </c>
      <c r="F3863" s="5">
        <v>44927.0</v>
      </c>
      <c r="G3863" s="1">
        <v>10.0</v>
      </c>
    </row>
    <row r="3864">
      <c r="A3864" s="1">
        <v>3863.0</v>
      </c>
      <c r="B3864" s="1" t="s">
        <v>5039</v>
      </c>
      <c r="C3864" s="1" t="s">
        <v>37</v>
      </c>
      <c r="D3864" s="1">
        <v>250.0</v>
      </c>
      <c r="E3864" s="1" t="s">
        <v>33</v>
      </c>
      <c r="F3864" s="5">
        <v>44927.0</v>
      </c>
      <c r="G3864" s="1">
        <v>20.0</v>
      </c>
    </row>
    <row r="3865">
      <c r="A3865" s="1">
        <v>3864.0</v>
      </c>
      <c r="B3865" s="1" t="s">
        <v>5040</v>
      </c>
      <c r="C3865" s="1" t="s">
        <v>32</v>
      </c>
      <c r="D3865" s="1">
        <v>120.0</v>
      </c>
      <c r="E3865" s="1" t="s">
        <v>38</v>
      </c>
      <c r="F3865" s="5">
        <v>44927.0</v>
      </c>
      <c r="G3865" s="1">
        <v>0.0</v>
      </c>
    </row>
    <row r="3866">
      <c r="A3866" s="1">
        <v>3865.0</v>
      </c>
      <c r="B3866" s="1" t="s">
        <v>5041</v>
      </c>
      <c r="C3866" s="1" t="s">
        <v>32</v>
      </c>
      <c r="D3866" s="1">
        <v>120.0</v>
      </c>
      <c r="E3866" s="1" t="s">
        <v>38</v>
      </c>
      <c r="F3866" s="5">
        <v>44927.0</v>
      </c>
      <c r="G3866" s="1">
        <v>5.0</v>
      </c>
    </row>
    <row r="3867">
      <c r="A3867" s="1">
        <v>3866.0</v>
      </c>
      <c r="B3867" s="1" t="s">
        <v>5042</v>
      </c>
      <c r="C3867" s="1" t="s">
        <v>40</v>
      </c>
      <c r="D3867" s="1">
        <v>50.0</v>
      </c>
      <c r="E3867" s="1" t="s">
        <v>38</v>
      </c>
      <c r="F3867" s="5">
        <v>44927.0</v>
      </c>
      <c r="G3867" s="1">
        <v>10.0</v>
      </c>
    </row>
    <row r="3868">
      <c r="A3868" s="1">
        <v>3867.0</v>
      </c>
      <c r="B3868" s="1" t="s">
        <v>5045</v>
      </c>
      <c r="C3868" s="1" t="s">
        <v>40</v>
      </c>
      <c r="D3868" s="1">
        <v>50.0</v>
      </c>
      <c r="E3868" s="1" t="s">
        <v>38</v>
      </c>
      <c r="F3868" s="5">
        <v>44927.0</v>
      </c>
      <c r="G3868" s="1">
        <v>20.0</v>
      </c>
    </row>
    <row r="3869">
      <c r="A3869" s="1">
        <v>3868.0</v>
      </c>
      <c r="B3869" s="1" t="s">
        <v>5046</v>
      </c>
      <c r="C3869" s="1" t="s">
        <v>32</v>
      </c>
      <c r="D3869" s="1">
        <v>120.0</v>
      </c>
      <c r="E3869" s="1" t="s">
        <v>38</v>
      </c>
      <c r="F3869" s="5">
        <v>44927.0</v>
      </c>
      <c r="G3869" s="1">
        <v>0.0</v>
      </c>
    </row>
    <row r="3870">
      <c r="A3870" s="1">
        <v>3869.0</v>
      </c>
      <c r="B3870" s="1" t="s">
        <v>5047</v>
      </c>
      <c r="C3870" s="1" t="s">
        <v>32</v>
      </c>
      <c r="D3870" s="1">
        <v>120.0</v>
      </c>
      <c r="E3870" s="1" t="s">
        <v>38</v>
      </c>
      <c r="F3870" s="5">
        <v>44927.0</v>
      </c>
      <c r="G3870" s="1">
        <v>5.0</v>
      </c>
    </row>
    <row r="3871">
      <c r="A3871" s="1">
        <v>3870.0</v>
      </c>
      <c r="B3871" s="1" t="s">
        <v>5048</v>
      </c>
      <c r="C3871" s="1" t="s">
        <v>49</v>
      </c>
      <c r="D3871" s="1">
        <v>80.0</v>
      </c>
      <c r="E3871" s="1" t="s">
        <v>38</v>
      </c>
      <c r="F3871" s="5">
        <v>44927.0</v>
      </c>
      <c r="G3871" s="1">
        <v>10.0</v>
      </c>
    </row>
    <row r="3872">
      <c r="A3872" s="1">
        <v>3871.0</v>
      </c>
      <c r="B3872" s="1" t="s">
        <v>5049</v>
      </c>
      <c r="C3872" s="1" t="s">
        <v>32</v>
      </c>
      <c r="D3872" s="1">
        <v>120.0</v>
      </c>
      <c r="E3872" s="1" t="s">
        <v>38</v>
      </c>
      <c r="F3872" s="5">
        <v>44927.0</v>
      </c>
      <c r="G3872" s="1">
        <v>20.0</v>
      </c>
    </row>
    <row r="3873">
      <c r="A3873" s="1">
        <v>3872.0</v>
      </c>
      <c r="B3873" s="1" t="s">
        <v>5050</v>
      </c>
      <c r="C3873" s="1" t="s">
        <v>49</v>
      </c>
      <c r="D3873" s="1">
        <v>80.0</v>
      </c>
      <c r="E3873" s="1" t="s">
        <v>38</v>
      </c>
      <c r="F3873" s="5">
        <v>44927.0</v>
      </c>
      <c r="G3873" s="1">
        <v>0.0</v>
      </c>
    </row>
    <row r="3874">
      <c r="A3874" s="1">
        <v>3873.0</v>
      </c>
      <c r="B3874" s="1" t="s">
        <v>5051</v>
      </c>
      <c r="C3874" s="1" t="s">
        <v>49</v>
      </c>
      <c r="D3874" s="1">
        <v>80.0</v>
      </c>
      <c r="E3874" s="1" t="s">
        <v>45</v>
      </c>
      <c r="F3874" s="5">
        <v>44927.0</v>
      </c>
      <c r="G3874" s="1">
        <v>5.0</v>
      </c>
    </row>
    <row r="3875">
      <c r="A3875" s="1">
        <v>3874.0</v>
      </c>
      <c r="B3875" s="1" t="s">
        <v>5052</v>
      </c>
      <c r="C3875" s="1" t="s">
        <v>37</v>
      </c>
      <c r="D3875" s="1">
        <v>250.0</v>
      </c>
      <c r="E3875" s="1" t="s">
        <v>38</v>
      </c>
      <c r="F3875" s="5">
        <v>44927.0</v>
      </c>
      <c r="G3875" s="1">
        <v>10.0</v>
      </c>
    </row>
    <row r="3876">
      <c r="A3876" s="1">
        <v>3875.0</v>
      </c>
      <c r="B3876" s="1" t="s">
        <v>5053</v>
      </c>
      <c r="C3876" s="1" t="s">
        <v>32</v>
      </c>
      <c r="D3876" s="1">
        <v>120.0</v>
      </c>
      <c r="E3876" s="1" t="s">
        <v>38</v>
      </c>
      <c r="F3876" s="5">
        <v>44927.0</v>
      </c>
      <c r="G3876" s="1">
        <v>20.0</v>
      </c>
    </row>
    <row r="3877">
      <c r="A3877" s="1">
        <v>3876.0</v>
      </c>
      <c r="B3877" s="1" t="s">
        <v>5056</v>
      </c>
      <c r="C3877" s="1" t="s">
        <v>32</v>
      </c>
      <c r="D3877" s="1">
        <v>120.0</v>
      </c>
      <c r="E3877" s="1" t="s">
        <v>38</v>
      </c>
      <c r="F3877" s="5">
        <v>44927.0</v>
      </c>
      <c r="G3877" s="1">
        <v>0.0</v>
      </c>
    </row>
    <row r="3878">
      <c r="A3878" s="1">
        <v>3877.0</v>
      </c>
      <c r="B3878" s="1" t="s">
        <v>5057</v>
      </c>
      <c r="C3878" s="1" t="s">
        <v>32</v>
      </c>
      <c r="D3878" s="1">
        <v>120.0</v>
      </c>
      <c r="E3878" s="1" t="s">
        <v>45</v>
      </c>
      <c r="F3878" s="5">
        <v>44927.0</v>
      </c>
      <c r="G3878" s="1">
        <v>5.0</v>
      </c>
    </row>
    <row r="3879">
      <c r="A3879" s="1">
        <v>3878.0</v>
      </c>
      <c r="B3879" s="1" t="s">
        <v>5058</v>
      </c>
      <c r="C3879" s="1" t="s">
        <v>32</v>
      </c>
      <c r="D3879" s="1">
        <v>120.0</v>
      </c>
      <c r="E3879" s="1" t="s">
        <v>38</v>
      </c>
      <c r="F3879" s="5">
        <v>44927.0</v>
      </c>
      <c r="G3879" s="1">
        <v>10.0</v>
      </c>
    </row>
    <row r="3880">
      <c r="A3880" s="1">
        <v>3879.0</v>
      </c>
      <c r="B3880" s="1" t="s">
        <v>5059</v>
      </c>
      <c r="C3880" s="1" t="s">
        <v>32</v>
      </c>
      <c r="D3880" s="1">
        <v>120.0</v>
      </c>
      <c r="E3880" s="1" t="s">
        <v>38</v>
      </c>
      <c r="F3880" s="5">
        <v>44927.0</v>
      </c>
      <c r="G3880" s="1">
        <v>20.0</v>
      </c>
    </row>
    <row r="3881">
      <c r="A3881" s="1">
        <v>3880.0</v>
      </c>
      <c r="B3881" s="1" t="s">
        <v>5060</v>
      </c>
      <c r="C3881" s="1" t="s">
        <v>49</v>
      </c>
      <c r="D3881" s="1">
        <v>80.0</v>
      </c>
      <c r="E3881" s="1" t="s">
        <v>38</v>
      </c>
      <c r="F3881" s="5">
        <v>44927.0</v>
      </c>
      <c r="G3881" s="1">
        <v>0.0</v>
      </c>
    </row>
    <row r="3882">
      <c r="A3882" s="1">
        <v>3881.0</v>
      </c>
      <c r="B3882" s="1" t="s">
        <v>5061</v>
      </c>
      <c r="C3882" s="1" t="s">
        <v>49</v>
      </c>
      <c r="D3882" s="1">
        <v>80.0</v>
      </c>
      <c r="E3882" s="1" t="s">
        <v>38</v>
      </c>
      <c r="F3882" s="5">
        <v>44927.0</v>
      </c>
      <c r="G3882" s="1">
        <v>5.0</v>
      </c>
    </row>
    <row r="3883">
      <c r="A3883" s="1">
        <v>3882.0</v>
      </c>
      <c r="B3883" s="1" t="s">
        <v>5062</v>
      </c>
      <c r="C3883" s="1" t="s">
        <v>32</v>
      </c>
      <c r="D3883" s="1">
        <v>120.0</v>
      </c>
      <c r="E3883" s="1" t="s">
        <v>38</v>
      </c>
      <c r="F3883" s="5">
        <v>44927.0</v>
      </c>
      <c r="G3883" s="1">
        <v>10.0</v>
      </c>
    </row>
    <row r="3884">
      <c r="A3884" s="1">
        <v>3883.0</v>
      </c>
      <c r="B3884" s="1" t="s">
        <v>5063</v>
      </c>
      <c r="C3884" s="1" t="s">
        <v>32</v>
      </c>
      <c r="D3884" s="1">
        <v>120.0</v>
      </c>
      <c r="E3884" s="1" t="s">
        <v>38</v>
      </c>
      <c r="F3884" s="5">
        <v>44927.0</v>
      </c>
      <c r="G3884" s="1">
        <v>20.0</v>
      </c>
    </row>
    <row r="3885">
      <c r="A3885" s="1">
        <v>3884.0</v>
      </c>
      <c r="B3885" s="1" t="s">
        <v>5066</v>
      </c>
      <c r="C3885" s="1" t="s">
        <v>32</v>
      </c>
      <c r="D3885" s="1">
        <v>120.0</v>
      </c>
      <c r="E3885" s="1" t="s">
        <v>38</v>
      </c>
      <c r="F3885" s="5">
        <v>44927.0</v>
      </c>
      <c r="G3885" s="1">
        <v>0.0</v>
      </c>
    </row>
    <row r="3886">
      <c r="A3886" s="1">
        <v>3885.0</v>
      </c>
      <c r="B3886" s="1" t="s">
        <v>5067</v>
      </c>
      <c r="C3886" s="1" t="s">
        <v>32</v>
      </c>
      <c r="D3886" s="1">
        <v>120.0</v>
      </c>
      <c r="E3886" s="1" t="s">
        <v>38</v>
      </c>
      <c r="F3886" s="5">
        <v>44927.0</v>
      </c>
      <c r="G3886" s="1">
        <v>5.0</v>
      </c>
    </row>
    <row r="3887">
      <c r="A3887" s="1">
        <v>3886.0</v>
      </c>
      <c r="B3887" s="1" t="s">
        <v>5068</v>
      </c>
      <c r="C3887" s="1" t="s">
        <v>32</v>
      </c>
      <c r="D3887" s="1">
        <v>120.0</v>
      </c>
      <c r="E3887" s="1" t="s">
        <v>38</v>
      </c>
      <c r="F3887" s="5">
        <v>44927.0</v>
      </c>
      <c r="G3887" s="1">
        <v>10.0</v>
      </c>
    </row>
    <row r="3888">
      <c r="A3888" s="1">
        <v>3887.0</v>
      </c>
      <c r="B3888" s="1" t="s">
        <v>5069</v>
      </c>
      <c r="C3888" s="1" t="s">
        <v>37</v>
      </c>
      <c r="D3888" s="1">
        <v>250.0</v>
      </c>
      <c r="E3888" s="1" t="s">
        <v>38</v>
      </c>
      <c r="F3888" s="5">
        <v>44927.0</v>
      </c>
      <c r="G3888" s="1">
        <v>20.0</v>
      </c>
    </row>
    <row r="3889">
      <c r="A3889" s="1">
        <v>3888.0</v>
      </c>
      <c r="B3889" s="1" t="s">
        <v>5070</v>
      </c>
      <c r="C3889" s="1" t="s">
        <v>37</v>
      </c>
      <c r="D3889" s="1">
        <v>250.0</v>
      </c>
      <c r="E3889" s="1" t="s">
        <v>38</v>
      </c>
      <c r="F3889" s="5">
        <v>44927.0</v>
      </c>
      <c r="G3889" s="1">
        <v>0.0</v>
      </c>
    </row>
    <row r="3890">
      <c r="A3890" s="1">
        <v>3889.0</v>
      </c>
      <c r="B3890" s="1" t="s">
        <v>5071</v>
      </c>
      <c r="C3890" s="1" t="s">
        <v>32</v>
      </c>
      <c r="D3890" s="1">
        <v>120.0</v>
      </c>
      <c r="E3890" s="1" t="s">
        <v>38</v>
      </c>
      <c r="F3890" s="5">
        <v>44927.0</v>
      </c>
      <c r="G3890" s="1">
        <v>5.0</v>
      </c>
    </row>
    <row r="3891">
      <c r="A3891" s="1">
        <v>3890.0</v>
      </c>
      <c r="B3891" s="1" t="s">
        <v>5072</v>
      </c>
      <c r="C3891" s="1" t="s">
        <v>32</v>
      </c>
      <c r="D3891" s="1">
        <v>120.0</v>
      </c>
      <c r="E3891" s="1" t="s">
        <v>38</v>
      </c>
      <c r="F3891" s="5">
        <v>44927.0</v>
      </c>
      <c r="G3891" s="1">
        <v>10.0</v>
      </c>
    </row>
    <row r="3892">
      <c r="A3892" s="1">
        <v>3891.0</v>
      </c>
      <c r="B3892" s="1" t="s">
        <v>5073</v>
      </c>
      <c r="C3892" s="1" t="s">
        <v>40</v>
      </c>
      <c r="D3892" s="1">
        <v>50.0</v>
      </c>
      <c r="E3892" s="1" t="s">
        <v>33</v>
      </c>
      <c r="F3892" s="5">
        <v>44927.0</v>
      </c>
      <c r="G3892" s="1">
        <v>20.0</v>
      </c>
    </row>
    <row r="3893">
      <c r="A3893" s="1">
        <v>3892.0</v>
      </c>
      <c r="B3893" s="1" t="s">
        <v>5074</v>
      </c>
      <c r="C3893" s="1" t="s">
        <v>32</v>
      </c>
      <c r="D3893" s="1">
        <v>120.0</v>
      </c>
      <c r="E3893" s="1" t="s">
        <v>38</v>
      </c>
      <c r="F3893" s="5">
        <v>44927.0</v>
      </c>
      <c r="G3893" s="1">
        <v>0.0</v>
      </c>
    </row>
    <row r="3894">
      <c r="A3894" s="1">
        <v>3893.0</v>
      </c>
      <c r="B3894" s="1" t="s">
        <v>5077</v>
      </c>
      <c r="C3894" s="1" t="s">
        <v>32</v>
      </c>
      <c r="D3894" s="1">
        <v>120.0</v>
      </c>
      <c r="E3894" s="1" t="s">
        <v>38</v>
      </c>
      <c r="F3894" s="5">
        <v>44927.0</v>
      </c>
      <c r="G3894" s="1">
        <v>5.0</v>
      </c>
    </row>
    <row r="3895">
      <c r="A3895" s="1">
        <v>3894.0</v>
      </c>
      <c r="B3895" s="1" t="s">
        <v>5078</v>
      </c>
      <c r="C3895" s="1" t="s">
        <v>49</v>
      </c>
      <c r="D3895" s="1">
        <v>80.0</v>
      </c>
      <c r="E3895" s="1" t="s">
        <v>38</v>
      </c>
      <c r="F3895" s="5">
        <v>44927.0</v>
      </c>
      <c r="G3895" s="1">
        <v>10.0</v>
      </c>
    </row>
    <row r="3896">
      <c r="A3896" s="1">
        <v>3895.0</v>
      </c>
      <c r="B3896" s="1" t="s">
        <v>5079</v>
      </c>
      <c r="C3896" s="1" t="s">
        <v>32</v>
      </c>
      <c r="D3896" s="1">
        <v>120.0</v>
      </c>
      <c r="E3896" s="1" t="s">
        <v>38</v>
      </c>
      <c r="F3896" s="5">
        <v>44927.0</v>
      </c>
      <c r="G3896" s="1">
        <v>20.0</v>
      </c>
    </row>
    <row r="3897">
      <c r="A3897" s="1">
        <v>3896.0</v>
      </c>
      <c r="B3897" s="1" t="s">
        <v>5080</v>
      </c>
      <c r="C3897" s="1" t="s">
        <v>32</v>
      </c>
      <c r="D3897" s="1">
        <v>120.0</v>
      </c>
      <c r="E3897" s="1" t="s">
        <v>38</v>
      </c>
      <c r="F3897" s="5">
        <v>44927.0</v>
      </c>
      <c r="G3897" s="1">
        <v>0.0</v>
      </c>
    </row>
    <row r="3898">
      <c r="A3898" s="1">
        <v>3897.0</v>
      </c>
      <c r="B3898" s="1" t="s">
        <v>5081</v>
      </c>
      <c r="C3898" s="1" t="s">
        <v>49</v>
      </c>
      <c r="D3898" s="1">
        <v>80.0</v>
      </c>
      <c r="E3898" s="1" t="s">
        <v>38</v>
      </c>
      <c r="F3898" s="5">
        <v>44927.0</v>
      </c>
      <c r="G3898" s="1">
        <v>5.0</v>
      </c>
    </row>
    <row r="3899">
      <c r="A3899" s="1">
        <v>3898.0</v>
      </c>
      <c r="B3899" s="1" t="s">
        <v>5082</v>
      </c>
      <c r="C3899" s="1" t="s">
        <v>32</v>
      </c>
      <c r="D3899" s="1">
        <v>120.0</v>
      </c>
      <c r="E3899" s="1" t="s">
        <v>33</v>
      </c>
      <c r="F3899" s="5">
        <v>44927.0</v>
      </c>
      <c r="G3899" s="1">
        <v>10.0</v>
      </c>
    </row>
    <row r="3900">
      <c r="A3900" s="1">
        <v>3899.0</v>
      </c>
      <c r="B3900" s="1" t="s">
        <v>5083</v>
      </c>
      <c r="C3900" s="1" t="s">
        <v>40</v>
      </c>
      <c r="D3900" s="1">
        <v>50.0</v>
      </c>
      <c r="E3900" s="1" t="s">
        <v>38</v>
      </c>
      <c r="F3900" s="5">
        <v>44927.0</v>
      </c>
      <c r="G3900" s="1">
        <v>20.0</v>
      </c>
    </row>
    <row r="3901">
      <c r="A3901" s="1">
        <v>3900.0</v>
      </c>
      <c r="B3901" s="1" t="s">
        <v>5084</v>
      </c>
      <c r="C3901" s="1" t="s">
        <v>32</v>
      </c>
      <c r="D3901" s="1">
        <v>120.0</v>
      </c>
      <c r="E3901" s="1" t="s">
        <v>38</v>
      </c>
      <c r="F3901" s="5">
        <v>44927.0</v>
      </c>
      <c r="G3901" s="1">
        <v>0.0</v>
      </c>
    </row>
    <row r="3902">
      <c r="A3902" s="1">
        <v>3901.0</v>
      </c>
      <c r="B3902" s="1" t="s">
        <v>5085</v>
      </c>
      <c r="C3902" s="1" t="s">
        <v>37</v>
      </c>
      <c r="D3902" s="1">
        <v>250.0</v>
      </c>
      <c r="E3902" s="1" t="s">
        <v>38</v>
      </c>
      <c r="F3902" s="5">
        <v>44927.0</v>
      </c>
      <c r="G3902" s="1">
        <v>5.0</v>
      </c>
    </row>
    <row r="3903">
      <c r="A3903" s="1">
        <v>3902.0</v>
      </c>
      <c r="B3903" s="1" t="s">
        <v>5086</v>
      </c>
      <c r="C3903" s="1" t="s">
        <v>49</v>
      </c>
      <c r="D3903" s="1">
        <v>80.0</v>
      </c>
      <c r="E3903" s="1" t="s">
        <v>38</v>
      </c>
      <c r="F3903" s="5">
        <v>44927.0</v>
      </c>
      <c r="G3903" s="1">
        <v>10.0</v>
      </c>
    </row>
    <row r="3904">
      <c r="A3904" s="1">
        <v>3903.0</v>
      </c>
      <c r="B3904" s="1" t="s">
        <v>5087</v>
      </c>
      <c r="C3904" s="1" t="s">
        <v>49</v>
      </c>
      <c r="D3904" s="1">
        <v>80.0</v>
      </c>
      <c r="E3904" s="1" t="s">
        <v>38</v>
      </c>
      <c r="F3904" s="5">
        <v>44927.0</v>
      </c>
      <c r="G3904" s="1">
        <v>20.0</v>
      </c>
    </row>
    <row r="3905">
      <c r="A3905" s="1">
        <v>3904.0</v>
      </c>
      <c r="B3905" s="1" t="s">
        <v>5090</v>
      </c>
      <c r="C3905" s="1" t="s">
        <v>32</v>
      </c>
      <c r="D3905" s="1">
        <v>120.0</v>
      </c>
      <c r="E3905" s="1" t="s">
        <v>38</v>
      </c>
      <c r="F3905" s="5">
        <v>44927.0</v>
      </c>
      <c r="G3905" s="1">
        <v>0.0</v>
      </c>
    </row>
    <row r="3906">
      <c r="A3906" s="1">
        <v>3905.0</v>
      </c>
      <c r="B3906" s="1" t="s">
        <v>5091</v>
      </c>
      <c r="C3906" s="1" t="s">
        <v>32</v>
      </c>
      <c r="D3906" s="1">
        <v>120.0</v>
      </c>
      <c r="E3906" s="1" t="s">
        <v>38</v>
      </c>
      <c r="F3906" s="5">
        <v>44927.0</v>
      </c>
      <c r="G3906" s="1">
        <v>5.0</v>
      </c>
    </row>
    <row r="3907">
      <c r="A3907" s="1">
        <v>3906.0</v>
      </c>
      <c r="B3907" s="1" t="s">
        <v>5092</v>
      </c>
      <c r="C3907" s="1" t="s">
        <v>32</v>
      </c>
      <c r="D3907" s="1">
        <v>120.0</v>
      </c>
      <c r="E3907" s="1" t="s">
        <v>38</v>
      </c>
      <c r="F3907" s="5">
        <v>44927.0</v>
      </c>
      <c r="G3907" s="1">
        <v>10.0</v>
      </c>
    </row>
    <row r="3908">
      <c r="A3908" s="1">
        <v>3907.0</v>
      </c>
      <c r="B3908" s="1" t="s">
        <v>5093</v>
      </c>
      <c r="C3908" s="1" t="s">
        <v>32</v>
      </c>
      <c r="D3908" s="1">
        <v>120.0</v>
      </c>
      <c r="E3908" s="1" t="s">
        <v>38</v>
      </c>
      <c r="F3908" s="5">
        <v>44927.0</v>
      </c>
      <c r="G3908" s="1">
        <v>20.0</v>
      </c>
    </row>
    <row r="3909">
      <c r="A3909" s="1">
        <v>3908.0</v>
      </c>
      <c r="B3909" s="1" t="s">
        <v>5094</v>
      </c>
      <c r="C3909" s="1" t="s">
        <v>32</v>
      </c>
      <c r="D3909" s="1">
        <v>120.0</v>
      </c>
      <c r="E3909" s="1" t="s">
        <v>33</v>
      </c>
      <c r="F3909" s="5">
        <v>44927.0</v>
      </c>
      <c r="G3909" s="1">
        <v>0.0</v>
      </c>
    </row>
    <row r="3910">
      <c r="A3910" s="1">
        <v>3909.0</v>
      </c>
      <c r="B3910" s="1" t="s">
        <v>5095</v>
      </c>
      <c r="C3910" s="1" t="s">
        <v>49</v>
      </c>
      <c r="D3910" s="1">
        <v>80.0</v>
      </c>
      <c r="E3910" s="1" t="s">
        <v>33</v>
      </c>
      <c r="F3910" s="5">
        <v>44927.0</v>
      </c>
      <c r="G3910" s="1">
        <v>5.0</v>
      </c>
    </row>
    <row r="3911">
      <c r="A3911" s="1">
        <v>3910.0</v>
      </c>
      <c r="B3911" s="1" t="s">
        <v>5096</v>
      </c>
      <c r="C3911" s="1" t="s">
        <v>37</v>
      </c>
      <c r="D3911" s="1">
        <v>250.0</v>
      </c>
      <c r="E3911" s="1" t="s">
        <v>45</v>
      </c>
      <c r="F3911" s="5">
        <v>44927.0</v>
      </c>
      <c r="G3911" s="1">
        <v>10.0</v>
      </c>
    </row>
    <row r="3912">
      <c r="A3912" s="1">
        <v>3911.0</v>
      </c>
      <c r="B3912" s="1" t="s">
        <v>5097</v>
      </c>
      <c r="C3912" s="1" t="s">
        <v>32</v>
      </c>
      <c r="D3912" s="1">
        <v>120.0</v>
      </c>
      <c r="E3912" s="1" t="s">
        <v>38</v>
      </c>
      <c r="F3912" s="5">
        <v>44927.0</v>
      </c>
      <c r="G3912" s="1">
        <v>20.0</v>
      </c>
    </row>
    <row r="3913">
      <c r="A3913" s="1">
        <v>3912.0</v>
      </c>
      <c r="B3913" s="1" t="s">
        <v>5098</v>
      </c>
      <c r="C3913" s="1" t="s">
        <v>32</v>
      </c>
      <c r="D3913" s="1">
        <v>120.0</v>
      </c>
      <c r="E3913" s="1" t="s">
        <v>38</v>
      </c>
      <c r="F3913" s="5">
        <v>44927.0</v>
      </c>
      <c r="G3913" s="1">
        <v>0.0</v>
      </c>
    </row>
    <row r="3914">
      <c r="A3914" s="1">
        <v>3913.0</v>
      </c>
      <c r="B3914" s="1" t="s">
        <v>5101</v>
      </c>
      <c r="C3914" s="1" t="s">
        <v>49</v>
      </c>
      <c r="D3914" s="1">
        <v>80.0</v>
      </c>
      <c r="E3914" s="1" t="s">
        <v>45</v>
      </c>
      <c r="F3914" s="5">
        <v>44927.0</v>
      </c>
      <c r="G3914" s="1">
        <v>5.0</v>
      </c>
    </row>
    <row r="3915">
      <c r="A3915" s="1">
        <v>3914.0</v>
      </c>
      <c r="B3915" s="1" t="s">
        <v>5102</v>
      </c>
      <c r="C3915" s="1" t="s">
        <v>49</v>
      </c>
      <c r="D3915" s="1">
        <v>80.0</v>
      </c>
      <c r="E3915" s="1" t="s">
        <v>33</v>
      </c>
      <c r="F3915" s="5">
        <v>44927.0</v>
      </c>
      <c r="G3915" s="1">
        <v>10.0</v>
      </c>
    </row>
    <row r="3916">
      <c r="A3916" s="1">
        <v>3915.0</v>
      </c>
      <c r="B3916" s="1" t="s">
        <v>5103</v>
      </c>
      <c r="C3916" s="1" t="s">
        <v>49</v>
      </c>
      <c r="D3916" s="1">
        <v>80.0</v>
      </c>
      <c r="E3916" s="1" t="s">
        <v>38</v>
      </c>
      <c r="F3916" s="5">
        <v>44927.0</v>
      </c>
      <c r="G3916" s="1">
        <v>20.0</v>
      </c>
    </row>
    <row r="3917">
      <c r="A3917" s="1">
        <v>3916.0</v>
      </c>
      <c r="B3917" s="1" t="s">
        <v>5104</v>
      </c>
      <c r="C3917" s="1" t="s">
        <v>32</v>
      </c>
      <c r="D3917" s="1">
        <v>120.0</v>
      </c>
      <c r="E3917" s="1" t="s">
        <v>38</v>
      </c>
      <c r="F3917" s="5">
        <v>44927.0</v>
      </c>
      <c r="G3917" s="1">
        <v>0.0</v>
      </c>
    </row>
    <row r="3918">
      <c r="A3918" s="1">
        <v>3917.0</v>
      </c>
      <c r="B3918" s="1" t="s">
        <v>5105</v>
      </c>
      <c r="C3918" s="1" t="s">
        <v>49</v>
      </c>
      <c r="D3918" s="1">
        <v>80.0</v>
      </c>
      <c r="E3918" s="1" t="s">
        <v>38</v>
      </c>
      <c r="F3918" s="5">
        <v>44927.0</v>
      </c>
      <c r="G3918" s="1">
        <v>5.0</v>
      </c>
    </row>
    <row r="3919">
      <c r="A3919" s="1">
        <v>3918.0</v>
      </c>
      <c r="B3919" s="1" t="s">
        <v>5106</v>
      </c>
      <c r="C3919" s="1" t="s">
        <v>49</v>
      </c>
      <c r="D3919" s="1">
        <v>80.0</v>
      </c>
      <c r="E3919" s="1" t="s">
        <v>38</v>
      </c>
      <c r="F3919" s="5">
        <v>44927.0</v>
      </c>
      <c r="G3919" s="1">
        <v>10.0</v>
      </c>
    </row>
    <row r="3920">
      <c r="A3920" s="1">
        <v>3919.0</v>
      </c>
      <c r="B3920" s="1" t="s">
        <v>5107</v>
      </c>
      <c r="C3920" s="1" t="s">
        <v>32</v>
      </c>
      <c r="D3920" s="1">
        <v>120.0</v>
      </c>
      <c r="E3920" s="1" t="s">
        <v>33</v>
      </c>
      <c r="F3920" s="5">
        <v>44927.0</v>
      </c>
      <c r="G3920" s="1">
        <v>20.0</v>
      </c>
    </row>
    <row r="3921">
      <c r="A3921" s="1">
        <v>3920.0</v>
      </c>
      <c r="B3921" s="1" t="s">
        <v>5110</v>
      </c>
      <c r="C3921" s="1" t="s">
        <v>49</v>
      </c>
      <c r="D3921" s="1">
        <v>80.0</v>
      </c>
      <c r="E3921" s="1" t="s">
        <v>38</v>
      </c>
      <c r="F3921" s="5">
        <v>44927.0</v>
      </c>
      <c r="G3921" s="1">
        <v>0.0</v>
      </c>
    </row>
    <row r="3922">
      <c r="A3922" s="1">
        <v>3921.0</v>
      </c>
      <c r="B3922" s="1" t="s">
        <v>5111</v>
      </c>
      <c r="C3922" s="1" t="s">
        <v>32</v>
      </c>
      <c r="D3922" s="1">
        <v>120.0</v>
      </c>
      <c r="E3922" s="1" t="s">
        <v>45</v>
      </c>
      <c r="F3922" s="5">
        <v>44927.0</v>
      </c>
      <c r="G3922" s="1">
        <v>5.0</v>
      </c>
    </row>
    <row r="3923">
      <c r="A3923" s="1">
        <v>3922.0</v>
      </c>
      <c r="B3923" s="1" t="s">
        <v>5112</v>
      </c>
      <c r="C3923" s="1" t="s">
        <v>49</v>
      </c>
      <c r="D3923" s="1">
        <v>80.0</v>
      </c>
      <c r="E3923" s="1" t="s">
        <v>38</v>
      </c>
      <c r="F3923" s="5">
        <v>44927.0</v>
      </c>
      <c r="G3923" s="1">
        <v>10.0</v>
      </c>
    </row>
    <row r="3924">
      <c r="A3924" s="1">
        <v>3923.0</v>
      </c>
      <c r="B3924" s="1" t="s">
        <v>5113</v>
      </c>
      <c r="C3924" s="1" t="s">
        <v>49</v>
      </c>
      <c r="D3924" s="1">
        <v>80.0</v>
      </c>
      <c r="E3924" s="1" t="s">
        <v>38</v>
      </c>
      <c r="F3924" s="5">
        <v>44927.0</v>
      </c>
      <c r="G3924" s="1">
        <v>20.0</v>
      </c>
    </row>
    <row r="3925">
      <c r="A3925" s="1">
        <v>3924.0</v>
      </c>
      <c r="B3925" s="1" t="s">
        <v>5114</v>
      </c>
      <c r="C3925" s="1" t="s">
        <v>32</v>
      </c>
      <c r="D3925" s="1">
        <v>120.0</v>
      </c>
      <c r="E3925" s="1" t="s">
        <v>38</v>
      </c>
      <c r="F3925" s="5">
        <v>44927.0</v>
      </c>
      <c r="G3925" s="1">
        <v>0.0</v>
      </c>
    </row>
    <row r="3926">
      <c r="A3926" s="1">
        <v>3925.0</v>
      </c>
      <c r="B3926" s="1" t="s">
        <v>5115</v>
      </c>
      <c r="C3926" s="1" t="s">
        <v>32</v>
      </c>
      <c r="D3926" s="1">
        <v>120.0</v>
      </c>
      <c r="E3926" s="1" t="s">
        <v>38</v>
      </c>
      <c r="F3926" s="5">
        <v>44927.0</v>
      </c>
      <c r="G3926" s="1">
        <v>5.0</v>
      </c>
    </row>
    <row r="3927">
      <c r="A3927" s="1">
        <v>3926.0</v>
      </c>
      <c r="B3927" s="1" t="s">
        <v>5118</v>
      </c>
      <c r="C3927" s="1" t="s">
        <v>37</v>
      </c>
      <c r="D3927" s="1">
        <v>250.0</v>
      </c>
      <c r="E3927" s="1" t="s">
        <v>45</v>
      </c>
      <c r="F3927" s="5">
        <v>44927.0</v>
      </c>
      <c r="G3927" s="1">
        <v>10.0</v>
      </c>
    </row>
    <row r="3928">
      <c r="A3928" s="1">
        <v>3927.0</v>
      </c>
      <c r="B3928" s="1" t="s">
        <v>5119</v>
      </c>
      <c r="C3928" s="1" t="s">
        <v>32</v>
      </c>
      <c r="D3928" s="1">
        <v>120.0</v>
      </c>
      <c r="E3928" s="1" t="s">
        <v>33</v>
      </c>
      <c r="F3928" s="5">
        <v>44927.0</v>
      </c>
      <c r="G3928" s="1">
        <v>20.0</v>
      </c>
    </row>
    <row r="3929">
      <c r="A3929" s="1">
        <v>3928.0</v>
      </c>
      <c r="B3929" s="1" t="s">
        <v>5120</v>
      </c>
      <c r="C3929" s="1" t="s">
        <v>49</v>
      </c>
      <c r="D3929" s="1">
        <v>80.0</v>
      </c>
      <c r="E3929" s="1" t="s">
        <v>38</v>
      </c>
      <c r="F3929" s="5">
        <v>44927.0</v>
      </c>
      <c r="G3929" s="1">
        <v>0.0</v>
      </c>
    </row>
    <row r="3930">
      <c r="A3930" s="1">
        <v>3929.0</v>
      </c>
      <c r="B3930" s="1" t="s">
        <v>5121</v>
      </c>
      <c r="C3930" s="1" t="s">
        <v>32</v>
      </c>
      <c r="D3930" s="1">
        <v>120.0</v>
      </c>
      <c r="E3930" s="1" t="s">
        <v>38</v>
      </c>
      <c r="F3930" s="5">
        <v>44927.0</v>
      </c>
      <c r="G3930" s="1">
        <v>5.0</v>
      </c>
    </row>
    <row r="3931">
      <c r="A3931" s="1">
        <v>3930.0</v>
      </c>
      <c r="B3931" s="1" t="s">
        <v>5122</v>
      </c>
      <c r="C3931" s="1" t="s">
        <v>32</v>
      </c>
      <c r="D3931" s="1">
        <v>120.0</v>
      </c>
      <c r="E3931" s="1" t="s">
        <v>38</v>
      </c>
      <c r="F3931" s="5">
        <v>44927.0</v>
      </c>
      <c r="G3931" s="1">
        <v>10.0</v>
      </c>
    </row>
    <row r="3932">
      <c r="A3932" s="1">
        <v>3931.0</v>
      </c>
      <c r="B3932" s="1" t="s">
        <v>5123</v>
      </c>
      <c r="C3932" s="1" t="s">
        <v>32</v>
      </c>
      <c r="D3932" s="1">
        <v>120.0</v>
      </c>
      <c r="E3932" s="1" t="s">
        <v>45</v>
      </c>
      <c r="F3932" s="5">
        <v>44927.0</v>
      </c>
      <c r="G3932" s="1">
        <v>20.0</v>
      </c>
    </row>
    <row r="3933">
      <c r="A3933" s="1">
        <v>3932.0</v>
      </c>
      <c r="B3933" s="1" t="s">
        <v>5124</v>
      </c>
      <c r="C3933" s="1" t="s">
        <v>40</v>
      </c>
      <c r="D3933" s="1">
        <v>50.0</v>
      </c>
      <c r="E3933" s="1" t="s">
        <v>38</v>
      </c>
      <c r="F3933" s="5">
        <v>44927.0</v>
      </c>
      <c r="G3933" s="1">
        <v>0.0</v>
      </c>
    </row>
    <row r="3934">
      <c r="A3934" s="1">
        <v>3933.0</v>
      </c>
      <c r="B3934" s="1" t="s">
        <v>5125</v>
      </c>
      <c r="C3934" s="1" t="s">
        <v>32</v>
      </c>
      <c r="D3934" s="1">
        <v>120.0</v>
      </c>
      <c r="E3934" s="1" t="s">
        <v>45</v>
      </c>
      <c r="F3934" s="5">
        <v>44927.0</v>
      </c>
      <c r="G3934" s="1">
        <v>5.0</v>
      </c>
    </row>
    <row r="3935">
      <c r="A3935" s="1">
        <v>3934.0</v>
      </c>
      <c r="B3935" s="1" t="s">
        <v>5128</v>
      </c>
      <c r="C3935" s="1" t="s">
        <v>32</v>
      </c>
      <c r="D3935" s="1">
        <v>120.0</v>
      </c>
      <c r="E3935" s="1" t="s">
        <v>45</v>
      </c>
      <c r="F3935" s="5">
        <v>44927.0</v>
      </c>
      <c r="G3935" s="1">
        <v>10.0</v>
      </c>
    </row>
    <row r="3936">
      <c r="A3936" s="1">
        <v>3935.0</v>
      </c>
      <c r="B3936" s="1" t="s">
        <v>5129</v>
      </c>
      <c r="C3936" s="1" t="s">
        <v>49</v>
      </c>
      <c r="D3936" s="1">
        <v>80.0</v>
      </c>
      <c r="E3936" s="1" t="s">
        <v>33</v>
      </c>
      <c r="F3936" s="5">
        <v>44927.0</v>
      </c>
      <c r="G3936" s="1">
        <v>20.0</v>
      </c>
    </row>
    <row r="3937">
      <c r="A3937" s="1">
        <v>3936.0</v>
      </c>
      <c r="B3937" s="1" t="s">
        <v>5130</v>
      </c>
      <c r="C3937" s="1" t="s">
        <v>32</v>
      </c>
      <c r="D3937" s="1">
        <v>120.0</v>
      </c>
      <c r="E3937" s="1" t="s">
        <v>38</v>
      </c>
      <c r="F3937" s="5">
        <v>44927.0</v>
      </c>
      <c r="G3937" s="1">
        <v>0.0</v>
      </c>
    </row>
    <row r="3938">
      <c r="A3938" s="1">
        <v>3937.0</v>
      </c>
      <c r="B3938" s="1" t="s">
        <v>5131</v>
      </c>
      <c r="C3938" s="1" t="s">
        <v>32</v>
      </c>
      <c r="D3938" s="1">
        <v>120.0</v>
      </c>
      <c r="E3938" s="1" t="s">
        <v>38</v>
      </c>
      <c r="F3938" s="5">
        <v>44927.0</v>
      </c>
      <c r="G3938" s="1">
        <v>5.0</v>
      </c>
    </row>
    <row r="3939">
      <c r="A3939" s="1">
        <v>3938.0</v>
      </c>
      <c r="B3939" s="1" t="s">
        <v>5132</v>
      </c>
      <c r="C3939" s="1" t="s">
        <v>49</v>
      </c>
      <c r="D3939" s="1">
        <v>80.0</v>
      </c>
      <c r="E3939" s="1" t="s">
        <v>38</v>
      </c>
      <c r="F3939" s="5">
        <v>44927.0</v>
      </c>
      <c r="G3939" s="1">
        <v>10.0</v>
      </c>
    </row>
    <row r="3940">
      <c r="A3940" s="1">
        <v>3939.0</v>
      </c>
      <c r="B3940" s="1" t="s">
        <v>5133</v>
      </c>
      <c r="C3940" s="1" t="s">
        <v>32</v>
      </c>
      <c r="D3940" s="1">
        <v>120.0</v>
      </c>
      <c r="E3940" s="1" t="s">
        <v>38</v>
      </c>
      <c r="F3940" s="5">
        <v>44927.0</v>
      </c>
      <c r="G3940" s="1">
        <v>20.0</v>
      </c>
    </row>
    <row r="3941">
      <c r="A3941" s="1">
        <v>3940.0</v>
      </c>
      <c r="B3941" s="1" t="s">
        <v>5134</v>
      </c>
      <c r="C3941" s="1" t="s">
        <v>32</v>
      </c>
      <c r="D3941" s="1">
        <v>120.0</v>
      </c>
      <c r="E3941" s="1" t="s">
        <v>38</v>
      </c>
      <c r="F3941" s="5">
        <v>44927.0</v>
      </c>
      <c r="G3941" s="1">
        <v>0.0</v>
      </c>
    </row>
    <row r="3942">
      <c r="A3942" s="1">
        <v>3941.0</v>
      </c>
      <c r="B3942" s="1" t="s">
        <v>5135</v>
      </c>
      <c r="C3942" s="1" t="s">
        <v>32</v>
      </c>
      <c r="D3942" s="1">
        <v>120.0</v>
      </c>
      <c r="E3942" s="1" t="s">
        <v>38</v>
      </c>
      <c r="F3942" s="5">
        <v>44927.0</v>
      </c>
      <c r="G3942" s="1">
        <v>5.0</v>
      </c>
    </row>
    <row r="3943">
      <c r="A3943" s="1">
        <v>3942.0</v>
      </c>
      <c r="B3943" s="1" t="s">
        <v>5137</v>
      </c>
      <c r="C3943" s="1" t="s">
        <v>37</v>
      </c>
      <c r="D3943" s="1">
        <v>250.0</v>
      </c>
      <c r="E3943" s="1" t="s">
        <v>38</v>
      </c>
      <c r="F3943" s="5">
        <v>44927.0</v>
      </c>
      <c r="G3943" s="1">
        <v>10.0</v>
      </c>
    </row>
    <row r="3944">
      <c r="A3944" s="1">
        <v>3943.0</v>
      </c>
      <c r="B3944" s="1" t="s">
        <v>5139</v>
      </c>
      <c r="C3944" s="1" t="s">
        <v>40</v>
      </c>
      <c r="D3944" s="1">
        <v>50.0</v>
      </c>
      <c r="E3944" s="1" t="s">
        <v>33</v>
      </c>
      <c r="F3944" s="5">
        <v>44927.0</v>
      </c>
      <c r="G3944" s="1">
        <v>20.0</v>
      </c>
    </row>
    <row r="3945">
      <c r="A3945" s="1">
        <v>3944.0</v>
      </c>
      <c r="B3945" s="1" t="s">
        <v>5140</v>
      </c>
      <c r="C3945" s="1" t="s">
        <v>49</v>
      </c>
      <c r="D3945" s="1">
        <v>80.0</v>
      </c>
      <c r="E3945" s="1" t="s">
        <v>38</v>
      </c>
      <c r="F3945" s="5">
        <v>44927.0</v>
      </c>
      <c r="G3945" s="1">
        <v>0.0</v>
      </c>
    </row>
    <row r="3946">
      <c r="A3946" s="1">
        <v>3945.0</v>
      </c>
      <c r="B3946" s="1" t="s">
        <v>5141</v>
      </c>
      <c r="C3946" s="1" t="s">
        <v>32</v>
      </c>
      <c r="D3946" s="1">
        <v>120.0</v>
      </c>
      <c r="E3946" s="1" t="s">
        <v>38</v>
      </c>
      <c r="F3946" s="5">
        <v>44927.0</v>
      </c>
      <c r="G3946" s="1">
        <v>5.0</v>
      </c>
    </row>
    <row r="3947">
      <c r="A3947" s="1">
        <v>3946.0</v>
      </c>
      <c r="B3947" s="1" t="s">
        <v>5142</v>
      </c>
      <c r="C3947" s="1" t="s">
        <v>49</v>
      </c>
      <c r="D3947" s="1">
        <v>80.0</v>
      </c>
      <c r="E3947" s="1" t="s">
        <v>33</v>
      </c>
      <c r="F3947" s="5">
        <v>44927.0</v>
      </c>
      <c r="G3947" s="1">
        <v>10.0</v>
      </c>
    </row>
    <row r="3948">
      <c r="A3948" s="1">
        <v>3947.0</v>
      </c>
      <c r="B3948" s="1" t="s">
        <v>5143</v>
      </c>
      <c r="C3948" s="1" t="s">
        <v>32</v>
      </c>
      <c r="D3948" s="1">
        <v>120.0</v>
      </c>
      <c r="E3948" s="1" t="s">
        <v>38</v>
      </c>
      <c r="F3948" s="5">
        <v>44927.0</v>
      </c>
      <c r="G3948" s="1">
        <v>20.0</v>
      </c>
    </row>
    <row r="3949">
      <c r="A3949" s="1">
        <v>3948.0</v>
      </c>
      <c r="B3949" s="1" t="s">
        <v>5144</v>
      </c>
      <c r="C3949" s="1" t="s">
        <v>32</v>
      </c>
      <c r="D3949" s="1">
        <v>120.0</v>
      </c>
      <c r="E3949" s="1" t="s">
        <v>38</v>
      </c>
      <c r="F3949" s="5">
        <v>44927.0</v>
      </c>
      <c r="G3949" s="1">
        <v>0.0</v>
      </c>
    </row>
    <row r="3950">
      <c r="A3950" s="1">
        <v>3949.0</v>
      </c>
      <c r="B3950" s="1" t="s">
        <v>5145</v>
      </c>
      <c r="C3950" s="1" t="s">
        <v>32</v>
      </c>
      <c r="D3950" s="1">
        <v>120.0</v>
      </c>
      <c r="E3950" s="1" t="s">
        <v>38</v>
      </c>
      <c r="F3950" s="5">
        <v>44927.0</v>
      </c>
      <c r="G3950" s="1">
        <v>5.0</v>
      </c>
    </row>
    <row r="3951">
      <c r="A3951" s="1">
        <v>3950.0</v>
      </c>
      <c r="B3951" s="1" t="s">
        <v>5146</v>
      </c>
      <c r="C3951" s="1" t="s">
        <v>32</v>
      </c>
      <c r="D3951" s="1">
        <v>120.0</v>
      </c>
      <c r="E3951" s="1" t="s">
        <v>38</v>
      </c>
      <c r="F3951" s="5">
        <v>44927.0</v>
      </c>
      <c r="G3951" s="1">
        <v>10.0</v>
      </c>
    </row>
    <row r="3952">
      <c r="A3952" s="1">
        <v>3951.0</v>
      </c>
      <c r="B3952" s="1" t="s">
        <v>5148</v>
      </c>
      <c r="C3952" s="1" t="s">
        <v>37</v>
      </c>
      <c r="D3952" s="1">
        <v>250.0</v>
      </c>
      <c r="E3952" s="1" t="s">
        <v>38</v>
      </c>
      <c r="F3952" s="5">
        <v>44927.0</v>
      </c>
      <c r="G3952" s="1">
        <v>20.0</v>
      </c>
    </row>
    <row r="3953">
      <c r="A3953" s="1">
        <v>3952.0</v>
      </c>
      <c r="B3953" s="1" t="s">
        <v>5149</v>
      </c>
      <c r="C3953" s="1" t="s">
        <v>49</v>
      </c>
      <c r="D3953" s="1">
        <v>80.0</v>
      </c>
      <c r="E3953" s="1" t="s">
        <v>33</v>
      </c>
      <c r="F3953" s="5">
        <v>44927.0</v>
      </c>
      <c r="G3953" s="1">
        <v>0.0</v>
      </c>
    </row>
    <row r="3954">
      <c r="A3954" s="1">
        <v>3953.0</v>
      </c>
      <c r="B3954" s="1" t="s">
        <v>5150</v>
      </c>
      <c r="C3954" s="1" t="s">
        <v>40</v>
      </c>
      <c r="D3954" s="1">
        <v>50.0</v>
      </c>
      <c r="E3954" s="1" t="s">
        <v>38</v>
      </c>
      <c r="F3954" s="5">
        <v>44927.0</v>
      </c>
      <c r="G3954" s="1">
        <v>5.0</v>
      </c>
    </row>
    <row r="3955">
      <c r="A3955" s="1">
        <v>3954.0</v>
      </c>
      <c r="B3955" s="1" t="s">
        <v>5152</v>
      </c>
      <c r="C3955" s="1" t="s">
        <v>32</v>
      </c>
      <c r="D3955" s="1">
        <v>120.0</v>
      </c>
      <c r="E3955" s="1" t="s">
        <v>38</v>
      </c>
      <c r="F3955" s="5">
        <v>44927.0</v>
      </c>
      <c r="G3955" s="1">
        <v>10.0</v>
      </c>
    </row>
    <row r="3956">
      <c r="A3956" s="1">
        <v>3955.0</v>
      </c>
      <c r="B3956" s="1" t="s">
        <v>5153</v>
      </c>
      <c r="C3956" s="1" t="s">
        <v>32</v>
      </c>
      <c r="D3956" s="1">
        <v>120.0</v>
      </c>
      <c r="E3956" s="1" t="s">
        <v>38</v>
      </c>
      <c r="F3956" s="5">
        <v>44927.0</v>
      </c>
      <c r="G3956" s="1">
        <v>20.0</v>
      </c>
    </row>
    <row r="3957">
      <c r="A3957" s="1">
        <v>3956.0</v>
      </c>
      <c r="B3957" s="1" t="s">
        <v>5154</v>
      </c>
      <c r="C3957" s="1" t="s">
        <v>49</v>
      </c>
      <c r="D3957" s="1">
        <v>80.0</v>
      </c>
      <c r="E3957" s="1" t="s">
        <v>38</v>
      </c>
      <c r="F3957" s="5">
        <v>44927.0</v>
      </c>
      <c r="G3957" s="1">
        <v>0.0</v>
      </c>
    </row>
    <row r="3958">
      <c r="A3958" s="1">
        <v>3957.0</v>
      </c>
      <c r="B3958" s="1" t="s">
        <v>5155</v>
      </c>
      <c r="C3958" s="1" t="s">
        <v>37</v>
      </c>
      <c r="D3958" s="1">
        <v>250.0</v>
      </c>
      <c r="E3958" s="1" t="s">
        <v>38</v>
      </c>
      <c r="F3958" s="5">
        <v>44927.0</v>
      </c>
      <c r="G3958" s="1">
        <v>5.0</v>
      </c>
    </row>
    <row r="3959">
      <c r="A3959" s="1">
        <v>3958.0</v>
      </c>
      <c r="B3959" s="1" t="s">
        <v>5156</v>
      </c>
      <c r="C3959" s="1" t="s">
        <v>32</v>
      </c>
      <c r="D3959" s="1">
        <v>120.0</v>
      </c>
      <c r="E3959" s="1" t="s">
        <v>38</v>
      </c>
      <c r="F3959" s="5">
        <v>44927.0</v>
      </c>
      <c r="G3959" s="1">
        <v>10.0</v>
      </c>
    </row>
    <row r="3960">
      <c r="A3960" s="1">
        <v>3959.0</v>
      </c>
      <c r="B3960" s="1" t="s">
        <v>5157</v>
      </c>
      <c r="C3960" s="1" t="s">
        <v>32</v>
      </c>
      <c r="D3960" s="1">
        <v>120.0</v>
      </c>
      <c r="E3960" s="1" t="s">
        <v>38</v>
      </c>
      <c r="F3960" s="5">
        <v>44927.0</v>
      </c>
      <c r="G3960" s="1">
        <v>20.0</v>
      </c>
    </row>
    <row r="3961">
      <c r="A3961" s="1">
        <v>3960.0</v>
      </c>
      <c r="B3961" s="1" t="s">
        <v>5158</v>
      </c>
      <c r="C3961" s="1" t="s">
        <v>32</v>
      </c>
      <c r="D3961" s="1">
        <v>120.0</v>
      </c>
      <c r="E3961" s="1" t="s">
        <v>45</v>
      </c>
      <c r="F3961" s="5">
        <v>44927.0</v>
      </c>
      <c r="G3961" s="1">
        <v>0.0</v>
      </c>
    </row>
    <row r="3962">
      <c r="A3962" s="1">
        <v>3961.0</v>
      </c>
      <c r="B3962" s="1" t="s">
        <v>5159</v>
      </c>
      <c r="C3962" s="1" t="s">
        <v>40</v>
      </c>
      <c r="D3962" s="1">
        <v>50.0</v>
      </c>
      <c r="E3962" s="1" t="s">
        <v>38</v>
      </c>
      <c r="F3962" s="5">
        <v>44927.0</v>
      </c>
      <c r="G3962" s="1">
        <v>5.0</v>
      </c>
    </row>
    <row r="3963">
      <c r="A3963" s="1">
        <v>3962.0</v>
      </c>
      <c r="B3963" s="1" t="s">
        <v>5160</v>
      </c>
      <c r="C3963" s="1" t="s">
        <v>32</v>
      </c>
      <c r="D3963" s="1">
        <v>120.0</v>
      </c>
      <c r="E3963" s="1" t="s">
        <v>38</v>
      </c>
      <c r="F3963" s="5">
        <v>44927.0</v>
      </c>
      <c r="G3963" s="1">
        <v>10.0</v>
      </c>
    </row>
    <row r="3964">
      <c r="A3964" s="1">
        <v>3963.0</v>
      </c>
      <c r="B3964" s="1" t="s">
        <v>5163</v>
      </c>
      <c r="C3964" s="1" t="s">
        <v>32</v>
      </c>
      <c r="D3964" s="1">
        <v>120.0</v>
      </c>
      <c r="E3964" s="1" t="s">
        <v>38</v>
      </c>
      <c r="F3964" s="5">
        <v>44927.0</v>
      </c>
      <c r="G3964" s="1">
        <v>20.0</v>
      </c>
    </row>
    <row r="3965">
      <c r="A3965" s="1">
        <v>3964.0</v>
      </c>
      <c r="B3965" s="1" t="s">
        <v>5164</v>
      </c>
      <c r="C3965" s="1" t="s">
        <v>32</v>
      </c>
      <c r="D3965" s="1">
        <v>120.0</v>
      </c>
      <c r="E3965" s="1" t="s">
        <v>38</v>
      </c>
      <c r="F3965" s="5">
        <v>44927.0</v>
      </c>
      <c r="G3965" s="1">
        <v>0.0</v>
      </c>
    </row>
    <row r="3966">
      <c r="A3966" s="1">
        <v>3965.0</v>
      </c>
      <c r="B3966" s="1" t="s">
        <v>5165</v>
      </c>
      <c r="C3966" s="1" t="s">
        <v>32</v>
      </c>
      <c r="D3966" s="1">
        <v>120.0</v>
      </c>
      <c r="E3966" s="1" t="s">
        <v>45</v>
      </c>
      <c r="F3966" s="5">
        <v>44927.0</v>
      </c>
      <c r="G3966" s="1">
        <v>5.0</v>
      </c>
    </row>
    <row r="3967">
      <c r="A3967" s="1">
        <v>3966.0</v>
      </c>
      <c r="B3967" s="1" t="s">
        <v>5166</v>
      </c>
      <c r="C3967" s="1" t="s">
        <v>40</v>
      </c>
      <c r="D3967" s="1">
        <v>50.0</v>
      </c>
      <c r="E3967" s="1" t="s">
        <v>38</v>
      </c>
      <c r="F3967" s="5">
        <v>44927.0</v>
      </c>
      <c r="G3967" s="1">
        <v>10.0</v>
      </c>
    </row>
    <row r="3968">
      <c r="A3968" s="1">
        <v>3967.0</v>
      </c>
      <c r="B3968" s="1" t="s">
        <v>5167</v>
      </c>
      <c r="C3968" s="1" t="s">
        <v>32</v>
      </c>
      <c r="D3968" s="1">
        <v>120.0</v>
      </c>
      <c r="E3968" s="1" t="s">
        <v>33</v>
      </c>
      <c r="F3968" s="5">
        <v>44927.0</v>
      </c>
      <c r="G3968" s="1">
        <v>20.0</v>
      </c>
    </row>
    <row r="3969">
      <c r="A3969" s="1">
        <v>3968.0</v>
      </c>
      <c r="B3969" s="1" t="s">
        <v>5168</v>
      </c>
      <c r="C3969" s="1" t="s">
        <v>37</v>
      </c>
      <c r="D3969" s="1">
        <v>250.0</v>
      </c>
      <c r="E3969" s="1" t="s">
        <v>45</v>
      </c>
      <c r="F3969" s="5">
        <v>44927.0</v>
      </c>
      <c r="G3969" s="1">
        <v>0.0</v>
      </c>
    </row>
    <row r="3970">
      <c r="A3970" s="1">
        <v>3969.0</v>
      </c>
      <c r="B3970" s="1" t="s">
        <v>5169</v>
      </c>
      <c r="C3970" s="1" t="s">
        <v>49</v>
      </c>
      <c r="D3970" s="1">
        <v>80.0</v>
      </c>
      <c r="E3970" s="1" t="s">
        <v>38</v>
      </c>
      <c r="F3970" s="5">
        <v>44927.0</v>
      </c>
      <c r="G3970" s="1">
        <v>5.0</v>
      </c>
    </row>
    <row r="3971">
      <c r="A3971" s="1">
        <v>3970.0</v>
      </c>
      <c r="B3971" s="1" t="s">
        <v>5170</v>
      </c>
      <c r="C3971" s="1" t="s">
        <v>40</v>
      </c>
      <c r="D3971" s="1">
        <v>50.0</v>
      </c>
      <c r="E3971" s="1" t="s">
        <v>38</v>
      </c>
      <c r="F3971" s="5">
        <v>44927.0</v>
      </c>
      <c r="G3971" s="1">
        <v>10.0</v>
      </c>
    </row>
    <row r="3972">
      <c r="A3972" s="1">
        <v>3971.0</v>
      </c>
      <c r="B3972" s="1" t="s">
        <v>5171</v>
      </c>
      <c r="C3972" s="1" t="s">
        <v>37</v>
      </c>
      <c r="D3972" s="1">
        <v>250.0</v>
      </c>
      <c r="E3972" s="1" t="s">
        <v>38</v>
      </c>
      <c r="F3972" s="5">
        <v>44927.0</v>
      </c>
      <c r="G3972" s="1">
        <v>20.0</v>
      </c>
    </row>
    <row r="3973">
      <c r="A3973" s="1">
        <v>3972.0</v>
      </c>
      <c r="B3973" s="1" t="s">
        <v>5172</v>
      </c>
      <c r="C3973" s="1" t="s">
        <v>32</v>
      </c>
      <c r="D3973" s="1">
        <v>120.0</v>
      </c>
      <c r="E3973" s="1" t="s">
        <v>38</v>
      </c>
      <c r="F3973" s="5">
        <v>44927.0</v>
      </c>
      <c r="G3973" s="1">
        <v>0.0</v>
      </c>
    </row>
    <row r="3974">
      <c r="A3974" s="1">
        <v>3973.0</v>
      </c>
      <c r="B3974" s="1" t="s">
        <v>5175</v>
      </c>
      <c r="C3974" s="1" t="s">
        <v>32</v>
      </c>
      <c r="D3974" s="1">
        <v>120.0</v>
      </c>
      <c r="E3974" s="1" t="s">
        <v>38</v>
      </c>
      <c r="F3974" s="5">
        <v>44927.0</v>
      </c>
      <c r="G3974" s="1">
        <v>5.0</v>
      </c>
    </row>
    <row r="3975">
      <c r="A3975" s="1">
        <v>3974.0</v>
      </c>
      <c r="B3975" s="1" t="s">
        <v>5176</v>
      </c>
      <c r="C3975" s="1" t="s">
        <v>32</v>
      </c>
      <c r="D3975" s="1">
        <v>120.0</v>
      </c>
      <c r="E3975" s="1" t="s">
        <v>38</v>
      </c>
      <c r="F3975" s="5">
        <v>44927.0</v>
      </c>
      <c r="G3975" s="1">
        <v>10.0</v>
      </c>
    </row>
    <row r="3976">
      <c r="A3976" s="1">
        <v>3975.0</v>
      </c>
      <c r="B3976" s="1" t="s">
        <v>5177</v>
      </c>
      <c r="C3976" s="1" t="s">
        <v>32</v>
      </c>
      <c r="D3976" s="1">
        <v>120.0</v>
      </c>
      <c r="E3976" s="1" t="s">
        <v>38</v>
      </c>
      <c r="F3976" s="5">
        <v>44927.0</v>
      </c>
      <c r="G3976" s="1">
        <v>20.0</v>
      </c>
    </row>
    <row r="3977">
      <c r="A3977" s="1">
        <v>3976.0</v>
      </c>
      <c r="B3977" s="1" t="s">
        <v>5178</v>
      </c>
      <c r="C3977" s="1" t="s">
        <v>32</v>
      </c>
      <c r="D3977" s="1">
        <v>120.0</v>
      </c>
      <c r="E3977" s="1" t="s">
        <v>38</v>
      </c>
      <c r="F3977" s="5">
        <v>44927.0</v>
      </c>
      <c r="G3977" s="1">
        <v>0.0</v>
      </c>
    </row>
    <row r="3978">
      <c r="A3978" s="1">
        <v>3977.0</v>
      </c>
      <c r="B3978" s="1" t="s">
        <v>5179</v>
      </c>
      <c r="C3978" s="1" t="s">
        <v>32</v>
      </c>
      <c r="D3978" s="1">
        <v>120.0</v>
      </c>
      <c r="E3978" s="1" t="s">
        <v>38</v>
      </c>
      <c r="F3978" s="5">
        <v>44927.0</v>
      </c>
      <c r="G3978" s="1">
        <v>5.0</v>
      </c>
    </row>
    <row r="3979">
      <c r="A3979" s="1">
        <v>3978.0</v>
      </c>
      <c r="B3979" s="1" t="s">
        <v>5180</v>
      </c>
      <c r="C3979" s="1" t="s">
        <v>32</v>
      </c>
      <c r="D3979" s="1">
        <v>120.0</v>
      </c>
      <c r="E3979" s="1" t="s">
        <v>38</v>
      </c>
      <c r="F3979" s="5">
        <v>44927.0</v>
      </c>
      <c r="G3979" s="1">
        <v>10.0</v>
      </c>
    </row>
    <row r="3980">
      <c r="A3980" s="1">
        <v>3979.0</v>
      </c>
      <c r="B3980" s="1" t="s">
        <v>5181</v>
      </c>
      <c r="C3980" s="1" t="s">
        <v>32</v>
      </c>
      <c r="D3980" s="1">
        <v>120.0</v>
      </c>
      <c r="E3980" s="1" t="s">
        <v>38</v>
      </c>
      <c r="F3980" s="5">
        <v>44927.0</v>
      </c>
      <c r="G3980" s="1">
        <v>20.0</v>
      </c>
    </row>
    <row r="3981">
      <c r="A3981" s="1">
        <v>3980.0</v>
      </c>
      <c r="B3981" s="1" t="s">
        <v>5182</v>
      </c>
      <c r="C3981" s="1" t="s">
        <v>32</v>
      </c>
      <c r="D3981" s="1">
        <v>120.0</v>
      </c>
      <c r="E3981" s="1" t="s">
        <v>38</v>
      </c>
      <c r="F3981" s="5">
        <v>44927.0</v>
      </c>
      <c r="G3981" s="1">
        <v>0.0</v>
      </c>
    </row>
    <row r="3982">
      <c r="A3982" s="1">
        <v>3981.0</v>
      </c>
      <c r="B3982" s="1" t="s">
        <v>5183</v>
      </c>
      <c r="C3982" s="1" t="s">
        <v>32</v>
      </c>
      <c r="D3982" s="1">
        <v>120.0</v>
      </c>
      <c r="E3982" s="1" t="s">
        <v>38</v>
      </c>
      <c r="F3982" s="5">
        <v>44927.0</v>
      </c>
      <c r="G3982" s="1">
        <v>5.0</v>
      </c>
    </row>
    <row r="3983">
      <c r="A3983" s="1">
        <v>3982.0</v>
      </c>
      <c r="B3983" s="1" t="s">
        <v>5184</v>
      </c>
      <c r="C3983" s="1" t="s">
        <v>32</v>
      </c>
      <c r="D3983" s="1">
        <v>120.0</v>
      </c>
      <c r="E3983" s="1" t="s">
        <v>38</v>
      </c>
      <c r="F3983" s="5">
        <v>44927.0</v>
      </c>
      <c r="G3983" s="1">
        <v>10.0</v>
      </c>
    </row>
    <row r="3984">
      <c r="A3984" s="1">
        <v>3983.0</v>
      </c>
      <c r="B3984" s="1" t="s">
        <v>5187</v>
      </c>
      <c r="C3984" s="1" t="s">
        <v>49</v>
      </c>
      <c r="D3984" s="1">
        <v>80.0</v>
      </c>
      <c r="E3984" s="1" t="s">
        <v>38</v>
      </c>
      <c r="F3984" s="5">
        <v>44927.0</v>
      </c>
      <c r="G3984" s="1">
        <v>20.0</v>
      </c>
    </row>
    <row r="3985">
      <c r="A3985" s="1">
        <v>3984.0</v>
      </c>
      <c r="B3985" s="1" t="s">
        <v>5188</v>
      </c>
      <c r="C3985" s="1" t="s">
        <v>32</v>
      </c>
      <c r="D3985" s="1">
        <v>120.0</v>
      </c>
      <c r="E3985" s="1" t="s">
        <v>38</v>
      </c>
      <c r="F3985" s="5">
        <v>44927.0</v>
      </c>
      <c r="G3985" s="1">
        <v>0.0</v>
      </c>
    </row>
    <row r="3986">
      <c r="A3986" s="1">
        <v>3985.0</v>
      </c>
      <c r="B3986" s="1" t="s">
        <v>5189</v>
      </c>
      <c r="C3986" s="1" t="s">
        <v>32</v>
      </c>
      <c r="D3986" s="1">
        <v>120.0</v>
      </c>
      <c r="E3986" s="1" t="s">
        <v>38</v>
      </c>
      <c r="F3986" s="5">
        <v>44927.0</v>
      </c>
      <c r="G3986" s="1">
        <v>5.0</v>
      </c>
    </row>
    <row r="3987">
      <c r="A3987" s="1">
        <v>3986.0</v>
      </c>
      <c r="B3987" s="1" t="s">
        <v>5190</v>
      </c>
      <c r="C3987" s="1" t="s">
        <v>40</v>
      </c>
      <c r="D3987" s="1">
        <v>50.0</v>
      </c>
      <c r="E3987" s="1" t="s">
        <v>38</v>
      </c>
      <c r="F3987" s="5">
        <v>44927.0</v>
      </c>
      <c r="G3987" s="1">
        <v>10.0</v>
      </c>
    </row>
    <row r="3988">
      <c r="A3988" s="1">
        <v>3987.0</v>
      </c>
      <c r="B3988" s="1" t="s">
        <v>5191</v>
      </c>
      <c r="C3988" s="1" t="s">
        <v>32</v>
      </c>
      <c r="D3988" s="1">
        <v>120.0</v>
      </c>
      <c r="E3988" s="1" t="s">
        <v>38</v>
      </c>
      <c r="F3988" s="5">
        <v>44927.0</v>
      </c>
      <c r="G3988" s="1">
        <v>20.0</v>
      </c>
    </row>
    <row r="3989">
      <c r="A3989" s="1">
        <v>3988.0</v>
      </c>
      <c r="B3989" s="1" t="s">
        <v>5192</v>
      </c>
      <c r="C3989" s="1" t="s">
        <v>37</v>
      </c>
      <c r="D3989" s="1">
        <v>250.0</v>
      </c>
      <c r="E3989" s="1" t="s">
        <v>33</v>
      </c>
      <c r="F3989" s="5">
        <v>44927.0</v>
      </c>
      <c r="G3989" s="1">
        <v>0.0</v>
      </c>
    </row>
    <row r="3990">
      <c r="A3990" s="1">
        <v>3989.0</v>
      </c>
      <c r="B3990" s="1" t="s">
        <v>5193</v>
      </c>
      <c r="C3990" s="1" t="s">
        <v>49</v>
      </c>
      <c r="D3990" s="1">
        <v>80.0</v>
      </c>
      <c r="E3990" s="1" t="s">
        <v>38</v>
      </c>
      <c r="F3990" s="5">
        <v>44927.0</v>
      </c>
      <c r="G3990" s="1">
        <v>5.0</v>
      </c>
    </row>
    <row r="3991">
      <c r="A3991" s="1">
        <v>3990.0</v>
      </c>
      <c r="B3991" s="1" t="s">
        <v>5194</v>
      </c>
      <c r="C3991" s="1" t="s">
        <v>32</v>
      </c>
      <c r="D3991" s="1">
        <v>120.0</v>
      </c>
      <c r="E3991" s="1" t="s">
        <v>38</v>
      </c>
      <c r="F3991" s="5">
        <v>44927.0</v>
      </c>
      <c r="G3991" s="1">
        <v>10.0</v>
      </c>
    </row>
    <row r="3992">
      <c r="A3992" s="1">
        <v>3991.0</v>
      </c>
      <c r="B3992" s="1" t="s">
        <v>5195</v>
      </c>
      <c r="C3992" s="1" t="s">
        <v>32</v>
      </c>
      <c r="D3992" s="1">
        <v>120.0</v>
      </c>
      <c r="E3992" s="1" t="s">
        <v>38</v>
      </c>
      <c r="F3992" s="5">
        <v>44927.0</v>
      </c>
      <c r="G3992" s="1">
        <v>20.0</v>
      </c>
    </row>
    <row r="3993">
      <c r="A3993" s="1">
        <v>3992.0</v>
      </c>
      <c r="B3993" s="1" t="s">
        <v>5196</v>
      </c>
      <c r="C3993" s="1" t="s">
        <v>37</v>
      </c>
      <c r="D3993" s="1">
        <v>250.0</v>
      </c>
      <c r="E3993" s="1" t="s">
        <v>33</v>
      </c>
      <c r="F3993" s="5">
        <v>44927.0</v>
      </c>
      <c r="G3993" s="1">
        <v>0.0</v>
      </c>
    </row>
    <row r="3994">
      <c r="A3994" s="1">
        <v>3993.0</v>
      </c>
      <c r="B3994" s="1" t="s">
        <v>5197</v>
      </c>
      <c r="C3994" s="1" t="s">
        <v>32</v>
      </c>
      <c r="D3994" s="1">
        <v>120.0</v>
      </c>
      <c r="E3994" s="1" t="s">
        <v>38</v>
      </c>
      <c r="F3994" s="5">
        <v>44927.0</v>
      </c>
      <c r="G3994" s="1">
        <v>5.0</v>
      </c>
    </row>
    <row r="3995">
      <c r="A3995" s="1">
        <v>3994.0</v>
      </c>
      <c r="B3995" s="1" t="s">
        <v>5198</v>
      </c>
      <c r="C3995" s="1" t="s">
        <v>32</v>
      </c>
      <c r="D3995" s="1">
        <v>120.0</v>
      </c>
      <c r="E3995" s="1" t="s">
        <v>38</v>
      </c>
      <c r="F3995" s="5">
        <v>44927.0</v>
      </c>
      <c r="G3995" s="1">
        <v>10.0</v>
      </c>
    </row>
    <row r="3996">
      <c r="A3996" s="1">
        <v>3995.0</v>
      </c>
      <c r="B3996" s="1" t="s">
        <v>5199</v>
      </c>
      <c r="C3996" s="1" t="s">
        <v>32</v>
      </c>
      <c r="D3996" s="1">
        <v>120.0</v>
      </c>
      <c r="E3996" s="1" t="s">
        <v>38</v>
      </c>
      <c r="F3996" s="5">
        <v>44927.0</v>
      </c>
      <c r="G3996" s="1">
        <v>20.0</v>
      </c>
    </row>
    <row r="3997">
      <c r="A3997" s="1">
        <v>3996.0</v>
      </c>
      <c r="B3997" s="1" t="s">
        <v>5200</v>
      </c>
      <c r="C3997" s="1" t="s">
        <v>49</v>
      </c>
      <c r="D3997" s="1">
        <v>80.0</v>
      </c>
      <c r="E3997" s="1" t="s">
        <v>38</v>
      </c>
      <c r="F3997" s="5">
        <v>44927.0</v>
      </c>
      <c r="G3997" s="1">
        <v>0.0</v>
      </c>
    </row>
    <row r="3998">
      <c r="A3998" s="1">
        <v>3997.0</v>
      </c>
      <c r="B3998" s="1" t="s">
        <v>5201</v>
      </c>
      <c r="C3998" s="1" t="s">
        <v>32</v>
      </c>
      <c r="D3998" s="1">
        <v>120.0</v>
      </c>
      <c r="E3998" s="1" t="s">
        <v>38</v>
      </c>
      <c r="F3998" s="5">
        <v>44927.0</v>
      </c>
      <c r="G3998" s="1">
        <v>5.0</v>
      </c>
    </row>
    <row r="3999">
      <c r="A3999" s="1">
        <v>3998.0</v>
      </c>
      <c r="B3999" s="1" t="s">
        <v>5202</v>
      </c>
      <c r="C3999" s="1" t="s">
        <v>40</v>
      </c>
      <c r="D3999" s="1">
        <v>50.0</v>
      </c>
      <c r="E3999" s="1" t="s">
        <v>38</v>
      </c>
      <c r="F3999" s="5">
        <v>44927.0</v>
      </c>
      <c r="G3999" s="1">
        <v>10.0</v>
      </c>
    </row>
    <row r="4000">
      <c r="A4000" s="1">
        <v>3999.0</v>
      </c>
      <c r="B4000" s="1" t="s">
        <v>5205</v>
      </c>
      <c r="C4000" s="1" t="s">
        <v>32</v>
      </c>
      <c r="D4000" s="1">
        <v>120.0</v>
      </c>
      <c r="E4000" s="1" t="s">
        <v>38</v>
      </c>
      <c r="F4000" s="5">
        <v>44927.0</v>
      </c>
      <c r="G4000" s="1">
        <v>20.0</v>
      </c>
    </row>
    <row r="4001">
      <c r="A4001" s="1">
        <v>4000.0</v>
      </c>
      <c r="B4001" s="1" t="s">
        <v>5206</v>
      </c>
      <c r="C4001" s="1" t="s">
        <v>32</v>
      </c>
      <c r="D4001" s="1">
        <v>120.0</v>
      </c>
      <c r="E4001" s="1" t="s">
        <v>38</v>
      </c>
      <c r="F4001" s="5">
        <v>44927.0</v>
      </c>
      <c r="G4001" s="1">
        <v>0.0</v>
      </c>
    </row>
    <row r="4002">
      <c r="A4002" s="1">
        <v>4001.0</v>
      </c>
      <c r="B4002" s="1" t="s">
        <v>5207</v>
      </c>
      <c r="C4002" s="1" t="s">
        <v>32</v>
      </c>
      <c r="D4002" s="1">
        <v>120.0</v>
      </c>
      <c r="E4002" s="1" t="s">
        <v>38</v>
      </c>
      <c r="F4002" s="5">
        <v>44927.0</v>
      </c>
      <c r="G4002" s="1">
        <v>5.0</v>
      </c>
    </row>
    <row r="4003">
      <c r="A4003" s="1">
        <v>4002.0</v>
      </c>
      <c r="B4003" s="1" t="s">
        <v>5208</v>
      </c>
      <c r="C4003" s="1" t="s">
        <v>32</v>
      </c>
      <c r="D4003" s="1">
        <v>120.0</v>
      </c>
      <c r="E4003" s="1" t="s">
        <v>38</v>
      </c>
      <c r="F4003" s="5">
        <v>44927.0</v>
      </c>
      <c r="G4003" s="1">
        <v>10.0</v>
      </c>
    </row>
    <row r="4004">
      <c r="A4004" s="1">
        <v>4003.0</v>
      </c>
      <c r="B4004" s="1" t="s">
        <v>5209</v>
      </c>
      <c r="C4004" s="1" t="s">
        <v>49</v>
      </c>
      <c r="D4004" s="1">
        <v>80.0</v>
      </c>
      <c r="E4004" s="1" t="s">
        <v>33</v>
      </c>
      <c r="F4004" s="5">
        <v>44927.0</v>
      </c>
      <c r="G4004" s="1">
        <v>20.0</v>
      </c>
    </row>
    <row r="4005">
      <c r="A4005" s="1">
        <v>4004.0</v>
      </c>
      <c r="B4005" s="1" t="s">
        <v>5210</v>
      </c>
      <c r="C4005" s="1" t="s">
        <v>32</v>
      </c>
      <c r="D4005" s="1">
        <v>120.0</v>
      </c>
      <c r="E4005" s="1" t="s">
        <v>38</v>
      </c>
      <c r="F4005" s="5">
        <v>44927.0</v>
      </c>
      <c r="G4005" s="1">
        <v>0.0</v>
      </c>
    </row>
    <row r="4006">
      <c r="A4006" s="1">
        <v>4005.0</v>
      </c>
      <c r="B4006" s="1" t="s">
        <v>5211</v>
      </c>
      <c r="C4006" s="1" t="s">
        <v>32</v>
      </c>
      <c r="D4006" s="1">
        <v>120.0</v>
      </c>
      <c r="E4006" s="1" t="s">
        <v>38</v>
      </c>
      <c r="F4006" s="5">
        <v>44927.0</v>
      </c>
      <c r="G4006" s="1">
        <v>5.0</v>
      </c>
    </row>
    <row r="4007">
      <c r="A4007" s="1">
        <v>4006.0</v>
      </c>
      <c r="B4007" s="1" t="s">
        <v>5212</v>
      </c>
      <c r="C4007" s="1" t="s">
        <v>49</v>
      </c>
      <c r="D4007" s="1">
        <v>80.0</v>
      </c>
      <c r="E4007" s="1" t="s">
        <v>45</v>
      </c>
      <c r="F4007" s="5">
        <v>44927.0</v>
      </c>
      <c r="G4007" s="1">
        <v>10.0</v>
      </c>
    </row>
    <row r="4008">
      <c r="A4008" s="1">
        <v>4007.0</v>
      </c>
      <c r="B4008" s="1" t="s">
        <v>5213</v>
      </c>
      <c r="C4008" s="1" t="s">
        <v>32</v>
      </c>
      <c r="D4008" s="1">
        <v>120.0</v>
      </c>
      <c r="E4008" s="1" t="s">
        <v>38</v>
      </c>
      <c r="F4008" s="5">
        <v>44927.0</v>
      </c>
      <c r="G4008" s="1">
        <v>20.0</v>
      </c>
    </row>
    <row r="4009">
      <c r="A4009" s="1">
        <v>4008.0</v>
      </c>
      <c r="B4009" s="1" t="s">
        <v>5214</v>
      </c>
      <c r="C4009" s="1" t="s">
        <v>49</v>
      </c>
      <c r="D4009" s="1">
        <v>80.0</v>
      </c>
      <c r="E4009" s="1" t="s">
        <v>38</v>
      </c>
      <c r="F4009" s="5">
        <v>44927.0</v>
      </c>
      <c r="G4009" s="1">
        <v>0.0</v>
      </c>
    </row>
    <row r="4010">
      <c r="A4010" s="1">
        <v>4009.0</v>
      </c>
      <c r="B4010" s="1" t="s">
        <v>5215</v>
      </c>
      <c r="C4010" s="1" t="s">
        <v>32</v>
      </c>
      <c r="D4010" s="1">
        <v>120.0</v>
      </c>
      <c r="E4010" s="1" t="s">
        <v>38</v>
      </c>
      <c r="F4010" s="5">
        <v>44927.0</v>
      </c>
      <c r="G4010" s="1">
        <v>5.0</v>
      </c>
    </row>
    <row r="4011">
      <c r="A4011" s="1">
        <v>4010.0</v>
      </c>
      <c r="B4011" s="1" t="s">
        <v>5216</v>
      </c>
      <c r="C4011" s="1" t="s">
        <v>49</v>
      </c>
      <c r="D4011" s="1">
        <v>80.0</v>
      </c>
      <c r="E4011" s="1" t="s">
        <v>38</v>
      </c>
      <c r="F4011" s="5">
        <v>44927.0</v>
      </c>
      <c r="G4011" s="1">
        <v>10.0</v>
      </c>
    </row>
    <row r="4012">
      <c r="A4012" s="1">
        <v>4011.0</v>
      </c>
      <c r="B4012" s="1" t="s">
        <v>5217</v>
      </c>
      <c r="C4012" s="1" t="s">
        <v>49</v>
      </c>
      <c r="D4012" s="1">
        <v>80.0</v>
      </c>
      <c r="E4012" s="1" t="s">
        <v>38</v>
      </c>
      <c r="F4012" s="5">
        <v>44927.0</v>
      </c>
      <c r="G4012" s="1">
        <v>20.0</v>
      </c>
    </row>
    <row r="4013">
      <c r="A4013" s="1">
        <v>4012.0</v>
      </c>
      <c r="B4013" s="1" t="s">
        <v>5218</v>
      </c>
      <c r="C4013" s="1" t="s">
        <v>49</v>
      </c>
      <c r="D4013" s="1">
        <v>80.0</v>
      </c>
      <c r="E4013" s="1" t="s">
        <v>38</v>
      </c>
      <c r="F4013" s="5">
        <v>44927.0</v>
      </c>
      <c r="G4013" s="1">
        <v>0.0</v>
      </c>
    </row>
    <row r="4014">
      <c r="A4014" s="1">
        <v>4013.0</v>
      </c>
      <c r="B4014" s="1" t="s">
        <v>5219</v>
      </c>
      <c r="C4014" s="1" t="s">
        <v>37</v>
      </c>
      <c r="D4014" s="1">
        <v>250.0</v>
      </c>
      <c r="E4014" s="1" t="s">
        <v>38</v>
      </c>
      <c r="F4014" s="5">
        <v>44927.0</v>
      </c>
      <c r="G4014" s="1">
        <v>5.0</v>
      </c>
    </row>
    <row r="4015">
      <c r="A4015" s="1">
        <v>4014.0</v>
      </c>
      <c r="B4015" s="1" t="s">
        <v>5220</v>
      </c>
      <c r="C4015" s="1" t="s">
        <v>49</v>
      </c>
      <c r="D4015" s="1">
        <v>80.0</v>
      </c>
      <c r="E4015" s="1" t="s">
        <v>33</v>
      </c>
      <c r="F4015" s="5">
        <v>44927.0</v>
      </c>
      <c r="G4015" s="1">
        <v>10.0</v>
      </c>
    </row>
    <row r="4016">
      <c r="A4016" s="1">
        <v>4015.0</v>
      </c>
      <c r="B4016" s="1" t="s">
        <v>5221</v>
      </c>
      <c r="C4016" s="1" t="s">
        <v>32</v>
      </c>
      <c r="D4016" s="1">
        <v>120.0</v>
      </c>
      <c r="E4016" s="1" t="s">
        <v>38</v>
      </c>
      <c r="F4016" s="5">
        <v>44927.0</v>
      </c>
      <c r="G4016" s="1">
        <v>20.0</v>
      </c>
    </row>
    <row r="4017">
      <c r="A4017" s="1">
        <v>4016.0</v>
      </c>
      <c r="B4017" s="1" t="s">
        <v>5224</v>
      </c>
      <c r="C4017" s="1" t="s">
        <v>32</v>
      </c>
      <c r="D4017" s="1">
        <v>120.0</v>
      </c>
      <c r="E4017" s="1" t="s">
        <v>38</v>
      </c>
      <c r="F4017" s="5">
        <v>44927.0</v>
      </c>
      <c r="G4017" s="1">
        <v>0.0</v>
      </c>
    </row>
    <row r="4018">
      <c r="A4018" s="1">
        <v>4017.0</v>
      </c>
      <c r="B4018" s="1" t="s">
        <v>5225</v>
      </c>
      <c r="C4018" s="1" t="s">
        <v>32</v>
      </c>
      <c r="D4018" s="1">
        <v>120.0</v>
      </c>
      <c r="E4018" s="1" t="s">
        <v>38</v>
      </c>
      <c r="F4018" s="5">
        <v>44927.0</v>
      </c>
      <c r="G4018" s="1">
        <v>5.0</v>
      </c>
    </row>
    <row r="4019">
      <c r="A4019" s="1">
        <v>4018.0</v>
      </c>
      <c r="B4019" s="1" t="s">
        <v>5226</v>
      </c>
      <c r="C4019" s="1" t="s">
        <v>32</v>
      </c>
      <c r="D4019" s="1">
        <v>120.0</v>
      </c>
      <c r="E4019" s="1" t="s">
        <v>38</v>
      </c>
      <c r="F4019" s="5">
        <v>44927.0</v>
      </c>
      <c r="G4019" s="1">
        <v>10.0</v>
      </c>
    </row>
    <row r="4020">
      <c r="A4020" s="1">
        <v>4019.0</v>
      </c>
      <c r="B4020" s="1" t="s">
        <v>5227</v>
      </c>
      <c r="C4020" s="1" t="s">
        <v>32</v>
      </c>
      <c r="D4020" s="1">
        <v>120.0</v>
      </c>
      <c r="E4020" s="1" t="s">
        <v>38</v>
      </c>
      <c r="F4020" s="5">
        <v>44927.0</v>
      </c>
      <c r="G4020" s="1">
        <v>20.0</v>
      </c>
    </row>
    <row r="4021">
      <c r="A4021" s="1">
        <v>4020.0</v>
      </c>
      <c r="B4021" s="1" t="s">
        <v>5228</v>
      </c>
      <c r="C4021" s="1" t="s">
        <v>32</v>
      </c>
      <c r="D4021" s="1">
        <v>120.0</v>
      </c>
      <c r="E4021" s="1" t="s">
        <v>33</v>
      </c>
      <c r="F4021" s="5">
        <v>44927.0</v>
      </c>
      <c r="G4021" s="1">
        <v>0.0</v>
      </c>
    </row>
    <row r="4022">
      <c r="A4022" s="1">
        <v>4021.0</v>
      </c>
      <c r="B4022" s="1" t="s">
        <v>5229</v>
      </c>
      <c r="C4022" s="1" t="s">
        <v>32</v>
      </c>
      <c r="D4022" s="1">
        <v>120.0</v>
      </c>
      <c r="E4022" s="1" t="s">
        <v>33</v>
      </c>
      <c r="F4022" s="5">
        <v>44927.0</v>
      </c>
      <c r="G4022" s="1">
        <v>5.0</v>
      </c>
    </row>
    <row r="4023">
      <c r="A4023" s="1">
        <v>4022.0</v>
      </c>
      <c r="B4023" s="1" t="s">
        <v>5230</v>
      </c>
      <c r="C4023" s="1" t="s">
        <v>37</v>
      </c>
      <c r="D4023" s="1">
        <v>250.0</v>
      </c>
      <c r="E4023" s="1" t="s">
        <v>38</v>
      </c>
      <c r="F4023" s="5">
        <v>44927.0</v>
      </c>
      <c r="G4023" s="1">
        <v>10.0</v>
      </c>
    </row>
    <row r="4024">
      <c r="A4024" s="1">
        <v>4023.0</v>
      </c>
      <c r="B4024" s="1" t="s">
        <v>5231</v>
      </c>
      <c r="C4024" s="1" t="s">
        <v>32</v>
      </c>
      <c r="D4024" s="1">
        <v>120.0</v>
      </c>
      <c r="E4024" s="1" t="s">
        <v>38</v>
      </c>
      <c r="F4024" s="5">
        <v>44927.0</v>
      </c>
      <c r="G4024" s="1">
        <v>20.0</v>
      </c>
    </row>
    <row r="4025">
      <c r="A4025" s="1">
        <v>4024.0</v>
      </c>
      <c r="B4025" s="1" t="s">
        <v>5232</v>
      </c>
      <c r="C4025" s="1" t="s">
        <v>32</v>
      </c>
      <c r="D4025" s="1">
        <v>120.0</v>
      </c>
      <c r="E4025" s="1" t="s">
        <v>38</v>
      </c>
      <c r="F4025" s="5">
        <v>44927.0</v>
      </c>
      <c r="G4025" s="1">
        <v>0.0</v>
      </c>
    </row>
    <row r="4026">
      <c r="A4026" s="1">
        <v>4025.0</v>
      </c>
      <c r="B4026" s="1" t="s">
        <v>5233</v>
      </c>
      <c r="C4026" s="1" t="s">
        <v>49</v>
      </c>
      <c r="D4026" s="1">
        <v>80.0</v>
      </c>
      <c r="E4026" s="1" t="s">
        <v>38</v>
      </c>
      <c r="F4026" s="5">
        <v>44927.0</v>
      </c>
      <c r="G4026" s="1">
        <v>5.0</v>
      </c>
    </row>
    <row r="4027">
      <c r="A4027" s="1">
        <v>4026.0</v>
      </c>
      <c r="B4027" s="1" t="s">
        <v>5236</v>
      </c>
      <c r="C4027" s="1" t="s">
        <v>32</v>
      </c>
      <c r="D4027" s="1">
        <v>120.0</v>
      </c>
      <c r="E4027" s="1" t="s">
        <v>38</v>
      </c>
      <c r="F4027" s="5">
        <v>44927.0</v>
      </c>
      <c r="G4027" s="1">
        <v>10.0</v>
      </c>
    </row>
    <row r="4028">
      <c r="A4028" s="1">
        <v>4027.0</v>
      </c>
      <c r="B4028" s="1" t="s">
        <v>5237</v>
      </c>
      <c r="C4028" s="1" t="s">
        <v>49</v>
      </c>
      <c r="D4028" s="1">
        <v>80.0</v>
      </c>
      <c r="E4028" s="1" t="s">
        <v>38</v>
      </c>
      <c r="F4028" s="5">
        <v>44927.0</v>
      </c>
      <c r="G4028" s="1">
        <v>20.0</v>
      </c>
    </row>
    <row r="4029">
      <c r="A4029" s="1">
        <v>4028.0</v>
      </c>
      <c r="B4029" s="1" t="s">
        <v>5238</v>
      </c>
      <c r="C4029" s="1" t="s">
        <v>32</v>
      </c>
      <c r="D4029" s="1">
        <v>120.0</v>
      </c>
      <c r="E4029" s="1" t="s">
        <v>38</v>
      </c>
      <c r="F4029" s="5">
        <v>44927.0</v>
      </c>
      <c r="G4029" s="1">
        <v>0.0</v>
      </c>
    </row>
    <row r="4030">
      <c r="A4030" s="1">
        <v>4029.0</v>
      </c>
      <c r="B4030" s="1" t="s">
        <v>5239</v>
      </c>
      <c r="C4030" s="1" t="s">
        <v>32</v>
      </c>
      <c r="D4030" s="1">
        <v>120.0</v>
      </c>
      <c r="E4030" s="1" t="s">
        <v>45</v>
      </c>
      <c r="F4030" s="5">
        <v>44927.0</v>
      </c>
      <c r="G4030" s="1">
        <v>5.0</v>
      </c>
    </row>
    <row r="4031">
      <c r="A4031" s="1">
        <v>4030.0</v>
      </c>
      <c r="B4031" s="1" t="s">
        <v>5240</v>
      </c>
      <c r="C4031" s="1" t="s">
        <v>32</v>
      </c>
      <c r="D4031" s="1">
        <v>120.0</v>
      </c>
      <c r="E4031" s="1" t="s">
        <v>38</v>
      </c>
      <c r="F4031" s="5">
        <v>44927.0</v>
      </c>
      <c r="G4031" s="1">
        <v>10.0</v>
      </c>
    </row>
    <row r="4032">
      <c r="A4032" s="1">
        <v>4031.0</v>
      </c>
      <c r="B4032" s="1" t="s">
        <v>5241</v>
      </c>
      <c r="C4032" s="1" t="s">
        <v>32</v>
      </c>
      <c r="D4032" s="1">
        <v>120.0</v>
      </c>
      <c r="E4032" s="1" t="s">
        <v>38</v>
      </c>
      <c r="F4032" s="5">
        <v>44927.0</v>
      </c>
      <c r="G4032" s="1">
        <v>20.0</v>
      </c>
    </row>
    <row r="4033">
      <c r="A4033" s="1">
        <v>4032.0</v>
      </c>
      <c r="B4033" s="1" t="s">
        <v>5242</v>
      </c>
      <c r="C4033" s="1" t="s">
        <v>37</v>
      </c>
      <c r="D4033" s="1">
        <v>250.0</v>
      </c>
      <c r="E4033" s="1" t="s">
        <v>38</v>
      </c>
      <c r="F4033" s="5">
        <v>44927.0</v>
      </c>
      <c r="G4033" s="1">
        <v>0.0</v>
      </c>
    </row>
    <row r="4034">
      <c r="A4034" s="1">
        <v>4033.0</v>
      </c>
      <c r="B4034" s="1" t="s">
        <v>5243</v>
      </c>
      <c r="C4034" s="1" t="s">
        <v>32</v>
      </c>
      <c r="D4034" s="1">
        <v>120.0</v>
      </c>
      <c r="E4034" s="1" t="s">
        <v>38</v>
      </c>
      <c r="F4034" s="5">
        <v>44927.0</v>
      </c>
      <c r="G4034" s="1">
        <v>5.0</v>
      </c>
    </row>
    <row r="4035">
      <c r="A4035" s="1">
        <v>4034.0</v>
      </c>
      <c r="B4035" s="1" t="s">
        <v>5246</v>
      </c>
      <c r="C4035" s="1" t="s">
        <v>32</v>
      </c>
      <c r="D4035" s="1">
        <v>120.0</v>
      </c>
      <c r="E4035" s="1" t="s">
        <v>38</v>
      </c>
      <c r="F4035" s="5">
        <v>44927.0</v>
      </c>
      <c r="G4035" s="1">
        <v>10.0</v>
      </c>
    </row>
    <row r="4036">
      <c r="A4036" s="1">
        <v>4035.0</v>
      </c>
      <c r="B4036" s="1" t="s">
        <v>5247</v>
      </c>
      <c r="C4036" s="1" t="s">
        <v>40</v>
      </c>
      <c r="D4036" s="1">
        <v>50.0</v>
      </c>
      <c r="E4036" s="1" t="s">
        <v>38</v>
      </c>
      <c r="F4036" s="5">
        <v>44927.0</v>
      </c>
      <c r="G4036" s="1">
        <v>20.0</v>
      </c>
    </row>
    <row r="4037">
      <c r="A4037" s="1">
        <v>4036.0</v>
      </c>
      <c r="B4037" s="1" t="s">
        <v>5248</v>
      </c>
      <c r="C4037" s="1" t="s">
        <v>32</v>
      </c>
      <c r="D4037" s="1">
        <v>120.0</v>
      </c>
      <c r="E4037" s="1" t="s">
        <v>38</v>
      </c>
      <c r="F4037" s="5">
        <v>44927.0</v>
      </c>
      <c r="G4037" s="1">
        <v>0.0</v>
      </c>
    </row>
    <row r="4038">
      <c r="A4038" s="1">
        <v>4037.0</v>
      </c>
      <c r="B4038" s="1" t="s">
        <v>5249</v>
      </c>
      <c r="C4038" s="1" t="s">
        <v>32</v>
      </c>
      <c r="D4038" s="1">
        <v>120.0</v>
      </c>
      <c r="E4038" s="1" t="s">
        <v>38</v>
      </c>
      <c r="F4038" s="5">
        <v>44927.0</v>
      </c>
      <c r="G4038" s="1">
        <v>5.0</v>
      </c>
    </row>
    <row r="4039">
      <c r="A4039" s="1">
        <v>4038.0</v>
      </c>
      <c r="B4039" s="1" t="s">
        <v>5250</v>
      </c>
      <c r="C4039" s="1" t="s">
        <v>49</v>
      </c>
      <c r="D4039" s="1">
        <v>80.0</v>
      </c>
      <c r="E4039" s="1" t="s">
        <v>38</v>
      </c>
      <c r="F4039" s="5">
        <v>44927.0</v>
      </c>
      <c r="G4039" s="1">
        <v>10.0</v>
      </c>
    </row>
    <row r="4040">
      <c r="A4040" s="1">
        <v>4039.0</v>
      </c>
      <c r="B4040" s="1" t="s">
        <v>5251</v>
      </c>
      <c r="C4040" s="1" t="s">
        <v>32</v>
      </c>
      <c r="D4040" s="1">
        <v>120.0</v>
      </c>
      <c r="E4040" s="1" t="s">
        <v>38</v>
      </c>
      <c r="F4040" s="5">
        <v>44927.0</v>
      </c>
      <c r="G4040" s="1">
        <v>20.0</v>
      </c>
    </row>
    <row r="4041">
      <c r="A4041" s="1">
        <v>4040.0</v>
      </c>
      <c r="B4041" s="1" t="s">
        <v>5252</v>
      </c>
      <c r="C4041" s="1" t="s">
        <v>32</v>
      </c>
      <c r="D4041" s="1">
        <v>120.0</v>
      </c>
      <c r="E4041" s="1" t="s">
        <v>38</v>
      </c>
      <c r="F4041" s="5">
        <v>44927.0</v>
      </c>
      <c r="G4041" s="1">
        <v>0.0</v>
      </c>
    </row>
    <row r="4042">
      <c r="A4042" s="1">
        <v>4041.0</v>
      </c>
      <c r="B4042" s="1" t="s">
        <v>5255</v>
      </c>
      <c r="C4042" s="1" t="s">
        <v>49</v>
      </c>
      <c r="D4042" s="1">
        <v>80.0</v>
      </c>
      <c r="E4042" s="1" t="s">
        <v>33</v>
      </c>
      <c r="F4042" s="5">
        <v>44927.0</v>
      </c>
      <c r="G4042" s="1">
        <v>5.0</v>
      </c>
    </row>
    <row r="4043">
      <c r="A4043" s="1">
        <v>4042.0</v>
      </c>
      <c r="B4043" s="1" t="s">
        <v>5256</v>
      </c>
      <c r="C4043" s="1" t="s">
        <v>32</v>
      </c>
      <c r="D4043" s="1">
        <v>120.0</v>
      </c>
      <c r="E4043" s="1" t="s">
        <v>38</v>
      </c>
      <c r="F4043" s="5">
        <v>44927.0</v>
      </c>
      <c r="G4043" s="1">
        <v>10.0</v>
      </c>
    </row>
    <row r="4044">
      <c r="A4044" s="1">
        <v>4043.0</v>
      </c>
      <c r="B4044" s="1" t="s">
        <v>5257</v>
      </c>
      <c r="C4044" s="1" t="s">
        <v>49</v>
      </c>
      <c r="D4044" s="1">
        <v>80.0</v>
      </c>
      <c r="E4044" s="1" t="s">
        <v>38</v>
      </c>
      <c r="F4044" s="5">
        <v>44927.0</v>
      </c>
      <c r="G4044" s="1">
        <v>20.0</v>
      </c>
    </row>
    <row r="4045">
      <c r="A4045" s="1">
        <v>4044.0</v>
      </c>
      <c r="B4045" s="1" t="s">
        <v>5258</v>
      </c>
      <c r="C4045" s="1" t="s">
        <v>32</v>
      </c>
      <c r="D4045" s="1">
        <v>120.0</v>
      </c>
      <c r="E4045" s="1" t="s">
        <v>33</v>
      </c>
      <c r="F4045" s="5">
        <v>44927.0</v>
      </c>
      <c r="G4045" s="1">
        <v>0.0</v>
      </c>
    </row>
    <row r="4046">
      <c r="A4046" s="1">
        <v>4045.0</v>
      </c>
      <c r="B4046" s="1" t="s">
        <v>5259</v>
      </c>
      <c r="C4046" s="1" t="s">
        <v>49</v>
      </c>
      <c r="D4046" s="1">
        <v>80.0</v>
      </c>
      <c r="E4046" s="1" t="s">
        <v>38</v>
      </c>
      <c r="F4046" s="5">
        <v>44927.0</v>
      </c>
      <c r="G4046" s="1">
        <v>5.0</v>
      </c>
    </row>
    <row r="4047">
      <c r="A4047" s="1">
        <v>4046.0</v>
      </c>
      <c r="B4047" s="1" t="s">
        <v>5260</v>
      </c>
      <c r="C4047" s="1" t="s">
        <v>49</v>
      </c>
      <c r="D4047" s="1">
        <v>80.0</v>
      </c>
      <c r="E4047" s="1" t="s">
        <v>33</v>
      </c>
      <c r="F4047" s="5">
        <v>44927.0</v>
      </c>
      <c r="G4047" s="1">
        <v>10.0</v>
      </c>
    </row>
    <row r="4048">
      <c r="A4048" s="1">
        <v>4047.0</v>
      </c>
      <c r="B4048" s="1" t="s">
        <v>5261</v>
      </c>
      <c r="C4048" s="1" t="s">
        <v>40</v>
      </c>
      <c r="D4048" s="1">
        <v>50.0</v>
      </c>
      <c r="E4048" s="1" t="s">
        <v>38</v>
      </c>
      <c r="F4048" s="5">
        <v>44927.0</v>
      </c>
      <c r="G4048" s="1">
        <v>20.0</v>
      </c>
    </row>
    <row r="4049">
      <c r="A4049" s="1">
        <v>4048.0</v>
      </c>
      <c r="B4049" s="1" t="s">
        <v>5262</v>
      </c>
      <c r="C4049" s="1" t="s">
        <v>49</v>
      </c>
      <c r="D4049" s="1">
        <v>80.0</v>
      </c>
      <c r="E4049" s="1" t="s">
        <v>38</v>
      </c>
      <c r="F4049" s="5">
        <v>44927.0</v>
      </c>
      <c r="G4049" s="1">
        <v>0.0</v>
      </c>
    </row>
    <row r="4050">
      <c r="A4050" s="1">
        <v>4049.0</v>
      </c>
      <c r="B4050" s="1" t="s">
        <v>5263</v>
      </c>
      <c r="C4050" s="1" t="s">
        <v>32</v>
      </c>
      <c r="D4050" s="1">
        <v>120.0</v>
      </c>
      <c r="E4050" s="1" t="s">
        <v>38</v>
      </c>
      <c r="F4050" s="5">
        <v>44927.0</v>
      </c>
      <c r="G4050" s="1">
        <v>5.0</v>
      </c>
    </row>
    <row r="4051">
      <c r="A4051" s="1">
        <v>4050.0</v>
      </c>
      <c r="B4051" s="1" t="s">
        <v>5266</v>
      </c>
      <c r="C4051" s="1" t="s">
        <v>49</v>
      </c>
      <c r="D4051" s="1">
        <v>80.0</v>
      </c>
      <c r="E4051" s="1" t="s">
        <v>38</v>
      </c>
      <c r="F4051" s="5">
        <v>44927.0</v>
      </c>
      <c r="G4051" s="1">
        <v>10.0</v>
      </c>
    </row>
    <row r="4052">
      <c r="A4052" s="1">
        <v>4051.0</v>
      </c>
      <c r="B4052" s="1" t="s">
        <v>5267</v>
      </c>
      <c r="C4052" s="1" t="s">
        <v>32</v>
      </c>
      <c r="D4052" s="1">
        <v>120.0</v>
      </c>
      <c r="E4052" s="1" t="s">
        <v>38</v>
      </c>
      <c r="F4052" s="5">
        <v>44927.0</v>
      </c>
      <c r="G4052" s="1">
        <v>20.0</v>
      </c>
    </row>
    <row r="4053">
      <c r="A4053" s="1">
        <v>4052.0</v>
      </c>
      <c r="B4053" s="1" t="s">
        <v>5268</v>
      </c>
      <c r="C4053" s="1" t="s">
        <v>32</v>
      </c>
      <c r="D4053" s="1">
        <v>120.0</v>
      </c>
      <c r="E4053" s="1" t="s">
        <v>38</v>
      </c>
      <c r="F4053" s="5">
        <v>44927.0</v>
      </c>
      <c r="G4053" s="1">
        <v>0.0</v>
      </c>
    </row>
    <row r="4054">
      <c r="A4054" s="1">
        <v>4053.0</v>
      </c>
      <c r="B4054" s="1" t="s">
        <v>5269</v>
      </c>
      <c r="C4054" s="1" t="s">
        <v>32</v>
      </c>
      <c r="D4054" s="1">
        <v>120.0</v>
      </c>
      <c r="E4054" s="1" t="s">
        <v>38</v>
      </c>
      <c r="F4054" s="5">
        <v>44927.0</v>
      </c>
      <c r="G4054" s="1">
        <v>5.0</v>
      </c>
    </row>
    <row r="4055">
      <c r="A4055" s="1">
        <v>4054.0</v>
      </c>
      <c r="B4055" s="1" t="s">
        <v>5270</v>
      </c>
      <c r="C4055" s="1" t="s">
        <v>32</v>
      </c>
      <c r="D4055" s="1">
        <v>120.0</v>
      </c>
      <c r="E4055" s="1" t="s">
        <v>33</v>
      </c>
      <c r="F4055" s="5">
        <v>44927.0</v>
      </c>
      <c r="G4055" s="1">
        <v>10.0</v>
      </c>
    </row>
    <row r="4056">
      <c r="A4056" s="1">
        <v>4055.0</v>
      </c>
      <c r="B4056" s="1" t="s">
        <v>5271</v>
      </c>
      <c r="C4056" s="1" t="s">
        <v>32</v>
      </c>
      <c r="D4056" s="1">
        <v>120.0</v>
      </c>
      <c r="E4056" s="1" t="s">
        <v>38</v>
      </c>
      <c r="F4056" s="5">
        <v>44927.0</v>
      </c>
      <c r="G4056" s="1">
        <v>20.0</v>
      </c>
    </row>
    <row r="4057">
      <c r="A4057" s="1">
        <v>4056.0</v>
      </c>
      <c r="B4057" s="1" t="s">
        <v>5272</v>
      </c>
      <c r="C4057" s="1" t="s">
        <v>32</v>
      </c>
      <c r="D4057" s="1">
        <v>120.0</v>
      </c>
      <c r="E4057" s="1" t="s">
        <v>38</v>
      </c>
      <c r="F4057" s="5">
        <v>44927.0</v>
      </c>
      <c r="G4057" s="1">
        <v>0.0</v>
      </c>
    </row>
    <row r="4058">
      <c r="A4058" s="1">
        <v>4057.0</v>
      </c>
      <c r="B4058" s="1" t="s">
        <v>5273</v>
      </c>
      <c r="C4058" s="1" t="s">
        <v>49</v>
      </c>
      <c r="D4058" s="1">
        <v>80.0</v>
      </c>
      <c r="E4058" s="1" t="s">
        <v>38</v>
      </c>
      <c r="F4058" s="5">
        <v>44927.0</v>
      </c>
      <c r="G4058" s="1">
        <v>5.0</v>
      </c>
    </row>
    <row r="4059">
      <c r="A4059" s="1">
        <v>4058.0</v>
      </c>
      <c r="B4059" s="1" t="s">
        <v>5274</v>
      </c>
      <c r="C4059" s="1" t="s">
        <v>32</v>
      </c>
      <c r="D4059" s="1">
        <v>120.0</v>
      </c>
      <c r="E4059" s="1" t="s">
        <v>38</v>
      </c>
      <c r="F4059" s="5">
        <v>44927.0</v>
      </c>
      <c r="G4059" s="1">
        <v>10.0</v>
      </c>
    </row>
    <row r="4060">
      <c r="A4060" s="1">
        <v>4059.0</v>
      </c>
      <c r="B4060" s="1" t="s">
        <v>5275</v>
      </c>
      <c r="C4060" s="1" t="s">
        <v>32</v>
      </c>
      <c r="D4060" s="1">
        <v>120.0</v>
      </c>
      <c r="E4060" s="1" t="s">
        <v>38</v>
      </c>
      <c r="F4060" s="5">
        <v>44927.0</v>
      </c>
      <c r="G4060" s="1">
        <v>20.0</v>
      </c>
    </row>
    <row r="4061">
      <c r="A4061" s="1">
        <v>4060.0</v>
      </c>
      <c r="B4061" s="1" t="s">
        <v>5278</v>
      </c>
      <c r="C4061" s="1" t="s">
        <v>32</v>
      </c>
      <c r="D4061" s="1">
        <v>120.0</v>
      </c>
      <c r="E4061" s="1" t="s">
        <v>33</v>
      </c>
      <c r="F4061" s="5">
        <v>44927.0</v>
      </c>
      <c r="G4061" s="1">
        <v>0.0</v>
      </c>
    </row>
    <row r="4062">
      <c r="A4062" s="1">
        <v>4061.0</v>
      </c>
      <c r="B4062" s="1" t="s">
        <v>5279</v>
      </c>
      <c r="C4062" s="1" t="s">
        <v>32</v>
      </c>
      <c r="D4062" s="1">
        <v>120.0</v>
      </c>
      <c r="E4062" s="1" t="s">
        <v>38</v>
      </c>
      <c r="F4062" s="5">
        <v>44927.0</v>
      </c>
      <c r="G4062" s="1">
        <v>5.0</v>
      </c>
    </row>
    <row r="4063">
      <c r="A4063" s="1">
        <v>4062.0</v>
      </c>
      <c r="B4063" s="1" t="s">
        <v>5280</v>
      </c>
      <c r="C4063" s="1" t="s">
        <v>32</v>
      </c>
      <c r="D4063" s="1">
        <v>120.0</v>
      </c>
      <c r="E4063" s="1" t="s">
        <v>38</v>
      </c>
      <c r="F4063" s="5">
        <v>44927.0</v>
      </c>
      <c r="G4063" s="1">
        <v>10.0</v>
      </c>
    </row>
    <row r="4064">
      <c r="A4064" s="1">
        <v>4063.0</v>
      </c>
      <c r="B4064" s="1" t="s">
        <v>5281</v>
      </c>
      <c r="C4064" s="1" t="s">
        <v>40</v>
      </c>
      <c r="D4064" s="1">
        <v>50.0</v>
      </c>
      <c r="E4064" s="1" t="s">
        <v>38</v>
      </c>
      <c r="F4064" s="5">
        <v>44927.0</v>
      </c>
      <c r="G4064" s="1">
        <v>20.0</v>
      </c>
    </row>
    <row r="4065">
      <c r="A4065" s="1">
        <v>4064.0</v>
      </c>
      <c r="B4065" s="1" t="s">
        <v>5282</v>
      </c>
      <c r="C4065" s="1" t="s">
        <v>32</v>
      </c>
      <c r="D4065" s="1">
        <v>120.0</v>
      </c>
      <c r="E4065" s="1" t="s">
        <v>38</v>
      </c>
      <c r="F4065" s="5">
        <v>44927.0</v>
      </c>
      <c r="G4065" s="1">
        <v>0.0</v>
      </c>
    </row>
    <row r="4066">
      <c r="A4066" s="1">
        <v>4065.0</v>
      </c>
      <c r="B4066" s="1" t="s">
        <v>5283</v>
      </c>
      <c r="C4066" s="1" t="s">
        <v>32</v>
      </c>
      <c r="D4066" s="1">
        <v>120.0</v>
      </c>
      <c r="E4066" s="1" t="s">
        <v>38</v>
      </c>
      <c r="F4066" s="5">
        <v>44927.0</v>
      </c>
      <c r="G4066" s="1">
        <v>5.0</v>
      </c>
    </row>
    <row r="4067">
      <c r="A4067" s="1">
        <v>4066.0</v>
      </c>
      <c r="B4067" s="1" t="s">
        <v>5284</v>
      </c>
      <c r="C4067" s="1" t="s">
        <v>32</v>
      </c>
      <c r="D4067" s="1">
        <v>120.0</v>
      </c>
      <c r="E4067" s="1" t="s">
        <v>38</v>
      </c>
      <c r="F4067" s="5">
        <v>44927.0</v>
      </c>
      <c r="G4067" s="1">
        <v>10.0</v>
      </c>
    </row>
    <row r="4068">
      <c r="A4068" s="1">
        <v>4067.0</v>
      </c>
      <c r="B4068" s="1" t="s">
        <v>5285</v>
      </c>
      <c r="C4068" s="1" t="s">
        <v>32</v>
      </c>
      <c r="D4068" s="1">
        <v>120.0</v>
      </c>
      <c r="E4068" s="1" t="s">
        <v>38</v>
      </c>
      <c r="F4068" s="5">
        <v>44927.0</v>
      </c>
      <c r="G4068" s="1">
        <v>20.0</v>
      </c>
    </row>
    <row r="4069">
      <c r="A4069" s="1">
        <v>4068.0</v>
      </c>
      <c r="B4069" s="1" t="s">
        <v>5286</v>
      </c>
      <c r="C4069" s="1" t="s">
        <v>32</v>
      </c>
      <c r="D4069" s="1">
        <v>120.0</v>
      </c>
      <c r="E4069" s="1" t="s">
        <v>38</v>
      </c>
      <c r="F4069" s="5">
        <v>44927.0</v>
      </c>
      <c r="G4069" s="1">
        <v>0.0</v>
      </c>
    </row>
    <row r="4070">
      <c r="A4070" s="1">
        <v>4069.0</v>
      </c>
      <c r="B4070" s="1" t="s">
        <v>5289</v>
      </c>
      <c r="C4070" s="1" t="s">
        <v>32</v>
      </c>
      <c r="D4070" s="1">
        <v>120.0</v>
      </c>
      <c r="E4070" s="1" t="s">
        <v>45</v>
      </c>
      <c r="F4070" s="5">
        <v>44927.0</v>
      </c>
      <c r="G4070" s="1">
        <v>5.0</v>
      </c>
    </row>
    <row r="4071">
      <c r="A4071" s="1">
        <v>4070.0</v>
      </c>
      <c r="B4071" s="1" t="s">
        <v>5290</v>
      </c>
      <c r="C4071" s="1" t="s">
        <v>32</v>
      </c>
      <c r="D4071" s="1">
        <v>120.0</v>
      </c>
      <c r="E4071" s="1" t="s">
        <v>45</v>
      </c>
      <c r="F4071" s="5">
        <v>44927.0</v>
      </c>
      <c r="G4071" s="1">
        <v>10.0</v>
      </c>
    </row>
    <row r="4072">
      <c r="A4072" s="1">
        <v>4071.0</v>
      </c>
      <c r="B4072" s="1" t="s">
        <v>5291</v>
      </c>
      <c r="C4072" s="1" t="s">
        <v>49</v>
      </c>
      <c r="D4072" s="1">
        <v>80.0</v>
      </c>
      <c r="E4072" s="1" t="s">
        <v>45</v>
      </c>
      <c r="F4072" s="5">
        <v>44927.0</v>
      </c>
      <c r="G4072" s="1">
        <v>20.0</v>
      </c>
    </row>
    <row r="4073">
      <c r="A4073" s="1">
        <v>4072.0</v>
      </c>
      <c r="B4073" s="1" t="s">
        <v>5292</v>
      </c>
      <c r="C4073" s="1" t="s">
        <v>32</v>
      </c>
      <c r="D4073" s="1">
        <v>120.0</v>
      </c>
      <c r="E4073" s="1" t="s">
        <v>38</v>
      </c>
      <c r="F4073" s="5">
        <v>44927.0</v>
      </c>
      <c r="G4073" s="1">
        <v>0.0</v>
      </c>
    </row>
    <row r="4074">
      <c r="A4074" s="1">
        <v>4073.0</v>
      </c>
      <c r="B4074" s="1" t="s">
        <v>5293</v>
      </c>
      <c r="C4074" s="1" t="s">
        <v>32</v>
      </c>
      <c r="D4074" s="1">
        <v>120.0</v>
      </c>
      <c r="E4074" s="1" t="s">
        <v>38</v>
      </c>
      <c r="F4074" s="5">
        <v>44927.0</v>
      </c>
      <c r="G4074" s="1">
        <v>5.0</v>
      </c>
    </row>
    <row r="4075">
      <c r="A4075" s="1">
        <v>4074.0</v>
      </c>
      <c r="B4075" s="1" t="s">
        <v>5294</v>
      </c>
      <c r="C4075" s="1" t="s">
        <v>49</v>
      </c>
      <c r="D4075" s="1">
        <v>80.0</v>
      </c>
      <c r="E4075" s="1" t="s">
        <v>38</v>
      </c>
      <c r="F4075" s="5">
        <v>44927.0</v>
      </c>
      <c r="G4075" s="1">
        <v>10.0</v>
      </c>
    </row>
    <row r="4076">
      <c r="A4076" s="1">
        <v>4075.0</v>
      </c>
      <c r="B4076" s="1" t="s">
        <v>5295</v>
      </c>
      <c r="C4076" s="1" t="s">
        <v>32</v>
      </c>
      <c r="D4076" s="1">
        <v>120.0</v>
      </c>
      <c r="E4076" s="1" t="s">
        <v>33</v>
      </c>
      <c r="F4076" s="5">
        <v>44927.0</v>
      </c>
      <c r="G4076" s="1">
        <v>20.0</v>
      </c>
    </row>
    <row r="4077">
      <c r="A4077" s="1">
        <v>4076.0</v>
      </c>
      <c r="B4077" s="1" t="s">
        <v>5296</v>
      </c>
      <c r="C4077" s="1" t="s">
        <v>49</v>
      </c>
      <c r="D4077" s="1">
        <v>80.0</v>
      </c>
      <c r="E4077" s="1" t="s">
        <v>38</v>
      </c>
      <c r="F4077" s="5">
        <v>44927.0</v>
      </c>
      <c r="G4077" s="1">
        <v>0.0</v>
      </c>
    </row>
    <row r="4078">
      <c r="A4078" s="1">
        <v>4077.0</v>
      </c>
      <c r="B4078" s="1" t="s">
        <v>5299</v>
      </c>
      <c r="C4078" s="1" t="s">
        <v>49</v>
      </c>
      <c r="D4078" s="1">
        <v>80.0</v>
      </c>
      <c r="E4078" s="1" t="s">
        <v>38</v>
      </c>
      <c r="F4078" s="5">
        <v>44927.0</v>
      </c>
      <c r="G4078" s="1">
        <v>5.0</v>
      </c>
    </row>
    <row r="4079">
      <c r="A4079" s="1">
        <v>4078.0</v>
      </c>
      <c r="B4079" s="1" t="s">
        <v>5300</v>
      </c>
      <c r="C4079" s="1" t="s">
        <v>49</v>
      </c>
      <c r="D4079" s="1">
        <v>80.0</v>
      </c>
      <c r="E4079" s="1" t="s">
        <v>45</v>
      </c>
      <c r="F4079" s="5">
        <v>44927.0</v>
      </c>
      <c r="G4079" s="1">
        <v>10.0</v>
      </c>
    </row>
    <row r="4080">
      <c r="A4080" s="1">
        <v>4079.0</v>
      </c>
      <c r="B4080" s="1" t="s">
        <v>5301</v>
      </c>
      <c r="C4080" s="1" t="s">
        <v>37</v>
      </c>
      <c r="D4080" s="1">
        <v>250.0</v>
      </c>
      <c r="E4080" s="1" t="s">
        <v>33</v>
      </c>
      <c r="F4080" s="5">
        <v>44927.0</v>
      </c>
      <c r="G4080" s="1">
        <v>20.0</v>
      </c>
    </row>
    <row r="4081">
      <c r="A4081" s="1">
        <v>4080.0</v>
      </c>
      <c r="B4081" s="1" t="s">
        <v>5302</v>
      </c>
      <c r="C4081" s="1" t="s">
        <v>49</v>
      </c>
      <c r="D4081" s="1">
        <v>80.0</v>
      </c>
      <c r="E4081" s="1" t="s">
        <v>38</v>
      </c>
      <c r="F4081" s="5">
        <v>44927.0</v>
      </c>
      <c r="G4081" s="1">
        <v>0.0</v>
      </c>
    </row>
    <row r="4082">
      <c r="A4082" s="1">
        <v>4081.0</v>
      </c>
      <c r="B4082" s="1" t="s">
        <v>5303</v>
      </c>
      <c r="C4082" s="1" t="s">
        <v>32</v>
      </c>
      <c r="D4082" s="1">
        <v>120.0</v>
      </c>
      <c r="E4082" s="1" t="s">
        <v>38</v>
      </c>
      <c r="F4082" s="5">
        <v>44927.0</v>
      </c>
      <c r="G4082" s="1">
        <v>5.0</v>
      </c>
    </row>
    <row r="4083">
      <c r="A4083" s="1">
        <v>4082.0</v>
      </c>
      <c r="B4083" s="1" t="s">
        <v>5304</v>
      </c>
      <c r="C4083" s="1" t="s">
        <v>32</v>
      </c>
      <c r="D4083" s="1">
        <v>120.0</v>
      </c>
      <c r="E4083" s="1" t="s">
        <v>38</v>
      </c>
      <c r="F4083" s="5">
        <v>44927.0</v>
      </c>
      <c r="G4083" s="1">
        <v>10.0</v>
      </c>
    </row>
    <row r="4084">
      <c r="A4084" s="1">
        <v>4083.0</v>
      </c>
      <c r="B4084" s="1" t="s">
        <v>5305</v>
      </c>
      <c r="C4084" s="1" t="s">
        <v>40</v>
      </c>
      <c r="D4084" s="1">
        <v>50.0</v>
      </c>
      <c r="E4084" s="1" t="s">
        <v>38</v>
      </c>
      <c r="F4084" s="5">
        <v>44927.0</v>
      </c>
      <c r="G4084" s="1">
        <v>20.0</v>
      </c>
    </row>
    <row r="4085">
      <c r="A4085" s="1">
        <v>4084.0</v>
      </c>
      <c r="B4085" s="1" t="s">
        <v>5306</v>
      </c>
      <c r="C4085" s="1" t="s">
        <v>37</v>
      </c>
      <c r="D4085" s="1">
        <v>250.0</v>
      </c>
      <c r="E4085" s="1" t="s">
        <v>38</v>
      </c>
      <c r="F4085" s="5">
        <v>44927.0</v>
      </c>
      <c r="G4085" s="1">
        <v>0.0</v>
      </c>
    </row>
    <row r="4086">
      <c r="A4086" s="1">
        <v>4085.0</v>
      </c>
      <c r="B4086" s="1" t="s">
        <v>5307</v>
      </c>
      <c r="C4086" s="1" t="s">
        <v>32</v>
      </c>
      <c r="D4086" s="1">
        <v>120.0</v>
      </c>
      <c r="E4086" s="1" t="s">
        <v>38</v>
      </c>
      <c r="F4086" s="5">
        <v>44927.0</v>
      </c>
      <c r="G4086" s="1">
        <v>5.0</v>
      </c>
    </row>
    <row r="4087">
      <c r="A4087" s="1">
        <v>4086.0</v>
      </c>
      <c r="B4087" s="1" t="s">
        <v>5308</v>
      </c>
      <c r="C4087" s="1" t="s">
        <v>32</v>
      </c>
      <c r="D4087" s="1">
        <v>120.0</v>
      </c>
      <c r="E4087" s="1" t="s">
        <v>38</v>
      </c>
      <c r="F4087" s="5">
        <v>44927.0</v>
      </c>
      <c r="G4087" s="1">
        <v>10.0</v>
      </c>
    </row>
    <row r="4088">
      <c r="A4088" s="1">
        <v>4087.0</v>
      </c>
      <c r="B4088" s="1" t="s">
        <v>5309</v>
      </c>
      <c r="C4088" s="1" t="s">
        <v>32</v>
      </c>
      <c r="D4088" s="1">
        <v>120.0</v>
      </c>
      <c r="E4088" s="1" t="s">
        <v>38</v>
      </c>
      <c r="F4088" s="5">
        <v>44927.0</v>
      </c>
      <c r="G4088" s="1">
        <v>20.0</v>
      </c>
    </row>
    <row r="4089">
      <c r="A4089" s="1">
        <v>4088.0</v>
      </c>
      <c r="B4089" s="1" t="s">
        <v>5311</v>
      </c>
      <c r="C4089" s="1" t="s">
        <v>32</v>
      </c>
      <c r="D4089" s="1">
        <v>120.0</v>
      </c>
      <c r="E4089" s="1" t="s">
        <v>38</v>
      </c>
      <c r="F4089" s="5">
        <v>44927.0</v>
      </c>
      <c r="G4089" s="1">
        <v>0.0</v>
      </c>
    </row>
    <row r="4090">
      <c r="A4090" s="1">
        <v>4089.0</v>
      </c>
      <c r="B4090" s="1" t="s">
        <v>5313</v>
      </c>
      <c r="C4090" s="1" t="s">
        <v>49</v>
      </c>
      <c r="D4090" s="1">
        <v>80.0</v>
      </c>
      <c r="E4090" s="1" t="s">
        <v>45</v>
      </c>
      <c r="F4090" s="5">
        <v>44927.0</v>
      </c>
      <c r="G4090" s="1">
        <v>5.0</v>
      </c>
    </row>
    <row r="4091">
      <c r="A4091" s="1">
        <v>4090.0</v>
      </c>
      <c r="B4091" s="1" t="s">
        <v>5314</v>
      </c>
      <c r="C4091" s="1" t="s">
        <v>32</v>
      </c>
      <c r="D4091" s="1">
        <v>120.0</v>
      </c>
      <c r="E4091" s="1" t="s">
        <v>38</v>
      </c>
      <c r="F4091" s="5">
        <v>44927.0</v>
      </c>
      <c r="G4091" s="1">
        <v>10.0</v>
      </c>
    </row>
    <row r="4092">
      <c r="A4092" s="1">
        <v>4091.0</v>
      </c>
      <c r="B4092" s="1" t="s">
        <v>5315</v>
      </c>
      <c r="C4092" s="1" t="s">
        <v>32</v>
      </c>
      <c r="D4092" s="1">
        <v>120.0</v>
      </c>
      <c r="E4092" s="1" t="s">
        <v>38</v>
      </c>
      <c r="F4092" s="5">
        <v>44927.0</v>
      </c>
      <c r="G4092" s="1">
        <v>20.0</v>
      </c>
    </row>
    <row r="4093">
      <c r="A4093" s="1">
        <v>4092.0</v>
      </c>
      <c r="B4093" s="1" t="s">
        <v>5316</v>
      </c>
      <c r="C4093" s="1" t="s">
        <v>32</v>
      </c>
      <c r="D4093" s="1">
        <v>120.0</v>
      </c>
      <c r="E4093" s="1" t="s">
        <v>38</v>
      </c>
      <c r="F4093" s="5">
        <v>44927.0</v>
      </c>
      <c r="G4093" s="1">
        <v>0.0</v>
      </c>
    </row>
    <row r="4094">
      <c r="A4094" s="1">
        <v>4093.0</v>
      </c>
      <c r="B4094" s="1" t="s">
        <v>5317</v>
      </c>
      <c r="C4094" s="1" t="s">
        <v>49</v>
      </c>
      <c r="D4094" s="1">
        <v>80.0</v>
      </c>
      <c r="E4094" s="1" t="s">
        <v>38</v>
      </c>
      <c r="F4094" s="5">
        <v>44927.0</v>
      </c>
      <c r="G4094" s="1">
        <v>5.0</v>
      </c>
    </row>
    <row r="4095">
      <c r="A4095" s="1">
        <v>4094.0</v>
      </c>
      <c r="B4095" s="1" t="s">
        <v>5318</v>
      </c>
      <c r="C4095" s="1" t="s">
        <v>32</v>
      </c>
      <c r="D4095" s="1">
        <v>120.0</v>
      </c>
      <c r="E4095" s="1" t="s">
        <v>38</v>
      </c>
      <c r="F4095" s="5">
        <v>44927.0</v>
      </c>
      <c r="G4095" s="1">
        <v>10.0</v>
      </c>
    </row>
    <row r="4096">
      <c r="A4096" s="1">
        <v>4095.0</v>
      </c>
      <c r="B4096" s="1" t="s">
        <v>5319</v>
      </c>
      <c r="C4096" s="1" t="s">
        <v>49</v>
      </c>
      <c r="D4096" s="1">
        <v>80.0</v>
      </c>
      <c r="E4096" s="1" t="s">
        <v>38</v>
      </c>
      <c r="F4096" s="5">
        <v>44927.0</v>
      </c>
      <c r="G4096" s="1">
        <v>20.0</v>
      </c>
    </row>
    <row r="4097">
      <c r="A4097" s="1">
        <v>4096.0</v>
      </c>
      <c r="B4097" s="1" t="s">
        <v>5320</v>
      </c>
      <c r="C4097" s="1" t="s">
        <v>32</v>
      </c>
      <c r="D4097" s="1">
        <v>120.0</v>
      </c>
      <c r="E4097" s="1" t="s">
        <v>38</v>
      </c>
      <c r="F4097" s="5">
        <v>44927.0</v>
      </c>
      <c r="G4097" s="1">
        <v>0.0</v>
      </c>
    </row>
    <row r="4098">
      <c r="A4098" s="1">
        <v>4097.0</v>
      </c>
      <c r="B4098" s="1" t="s">
        <v>5323</v>
      </c>
      <c r="C4098" s="1" t="s">
        <v>32</v>
      </c>
      <c r="D4098" s="1">
        <v>120.0</v>
      </c>
      <c r="E4098" s="1" t="s">
        <v>38</v>
      </c>
      <c r="F4098" s="5">
        <v>44927.0</v>
      </c>
      <c r="G4098" s="1">
        <v>5.0</v>
      </c>
    </row>
    <row r="4099">
      <c r="A4099" s="1">
        <v>4098.0</v>
      </c>
      <c r="B4099" s="1" t="s">
        <v>5324</v>
      </c>
      <c r="C4099" s="1" t="s">
        <v>32</v>
      </c>
      <c r="D4099" s="1">
        <v>120.0</v>
      </c>
      <c r="E4099" s="1" t="s">
        <v>38</v>
      </c>
      <c r="F4099" s="5">
        <v>44927.0</v>
      </c>
      <c r="G4099" s="1">
        <v>10.0</v>
      </c>
    </row>
    <row r="4100">
      <c r="A4100" s="1">
        <v>4099.0</v>
      </c>
      <c r="B4100" s="1" t="s">
        <v>5325</v>
      </c>
      <c r="C4100" s="1" t="s">
        <v>32</v>
      </c>
      <c r="D4100" s="1">
        <v>120.0</v>
      </c>
      <c r="E4100" s="1" t="s">
        <v>38</v>
      </c>
      <c r="F4100" s="5">
        <v>44927.0</v>
      </c>
      <c r="G4100" s="1">
        <v>20.0</v>
      </c>
    </row>
    <row r="4101">
      <c r="A4101" s="1">
        <v>4100.0</v>
      </c>
      <c r="B4101" s="1" t="s">
        <v>5326</v>
      </c>
      <c r="C4101" s="1" t="s">
        <v>37</v>
      </c>
      <c r="D4101" s="1">
        <v>250.0</v>
      </c>
      <c r="E4101" s="1" t="s">
        <v>38</v>
      </c>
      <c r="F4101" s="5">
        <v>44927.0</v>
      </c>
      <c r="G4101" s="1">
        <v>0.0</v>
      </c>
    </row>
    <row r="4102">
      <c r="A4102" s="1">
        <v>4101.0</v>
      </c>
      <c r="B4102" s="1" t="s">
        <v>5327</v>
      </c>
      <c r="C4102" s="1" t="s">
        <v>49</v>
      </c>
      <c r="D4102" s="1">
        <v>80.0</v>
      </c>
      <c r="E4102" s="1" t="s">
        <v>38</v>
      </c>
      <c r="F4102" s="5">
        <v>44927.0</v>
      </c>
      <c r="G4102" s="1">
        <v>5.0</v>
      </c>
    </row>
    <row r="4103">
      <c r="A4103" s="1">
        <v>4102.0</v>
      </c>
      <c r="B4103" s="1" t="s">
        <v>5328</v>
      </c>
      <c r="C4103" s="1" t="s">
        <v>32</v>
      </c>
      <c r="D4103" s="1">
        <v>120.0</v>
      </c>
      <c r="E4103" s="1" t="s">
        <v>38</v>
      </c>
      <c r="F4103" s="5">
        <v>44927.0</v>
      </c>
      <c r="G4103" s="1">
        <v>10.0</v>
      </c>
    </row>
    <row r="4104">
      <c r="A4104" s="1">
        <v>4103.0</v>
      </c>
      <c r="B4104" s="1" t="s">
        <v>5329</v>
      </c>
      <c r="C4104" s="1" t="s">
        <v>49</v>
      </c>
      <c r="D4104" s="1">
        <v>80.0</v>
      </c>
      <c r="E4104" s="1" t="s">
        <v>38</v>
      </c>
      <c r="F4104" s="5">
        <v>44927.0</v>
      </c>
      <c r="G4104" s="1">
        <v>20.0</v>
      </c>
    </row>
    <row r="4105">
      <c r="A4105" s="1">
        <v>4104.0</v>
      </c>
      <c r="B4105" s="1" t="s">
        <v>5330</v>
      </c>
      <c r="C4105" s="1" t="s">
        <v>32</v>
      </c>
      <c r="D4105" s="1">
        <v>120.0</v>
      </c>
      <c r="E4105" s="1" t="s">
        <v>38</v>
      </c>
      <c r="F4105" s="5">
        <v>44927.0</v>
      </c>
      <c r="G4105" s="1">
        <v>0.0</v>
      </c>
    </row>
    <row r="4106">
      <c r="A4106" s="1">
        <v>4105.0</v>
      </c>
      <c r="B4106" s="1" t="s">
        <v>5331</v>
      </c>
      <c r="C4106" s="1" t="s">
        <v>32</v>
      </c>
      <c r="D4106" s="1">
        <v>120.0</v>
      </c>
      <c r="E4106" s="1" t="s">
        <v>38</v>
      </c>
      <c r="F4106" s="5">
        <v>44927.0</v>
      </c>
      <c r="G4106" s="1">
        <v>5.0</v>
      </c>
    </row>
    <row r="4107">
      <c r="A4107" s="1">
        <v>4106.0</v>
      </c>
      <c r="B4107" s="1" t="s">
        <v>5333</v>
      </c>
      <c r="C4107" s="1" t="s">
        <v>32</v>
      </c>
      <c r="D4107" s="1">
        <v>120.0</v>
      </c>
      <c r="E4107" s="1" t="s">
        <v>38</v>
      </c>
      <c r="F4107" s="5">
        <v>44927.0</v>
      </c>
      <c r="G4107" s="1">
        <v>10.0</v>
      </c>
    </row>
    <row r="4108">
      <c r="A4108" s="1">
        <v>4107.0</v>
      </c>
      <c r="B4108" s="1" t="s">
        <v>5335</v>
      </c>
      <c r="C4108" s="1" t="s">
        <v>32</v>
      </c>
      <c r="D4108" s="1">
        <v>120.0</v>
      </c>
      <c r="E4108" s="1" t="s">
        <v>38</v>
      </c>
      <c r="F4108" s="5">
        <v>44927.0</v>
      </c>
      <c r="G4108" s="1">
        <v>20.0</v>
      </c>
    </row>
    <row r="4109">
      <c r="A4109" s="1">
        <v>4108.0</v>
      </c>
      <c r="B4109" s="1" t="s">
        <v>5336</v>
      </c>
      <c r="C4109" s="1" t="s">
        <v>40</v>
      </c>
      <c r="D4109" s="1">
        <v>50.0</v>
      </c>
      <c r="E4109" s="1" t="s">
        <v>33</v>
      </c>
      <c r="F4109" s="5">
        <v>44927.0</v>
      </c>
      <c r="G4109" s="1">
        <v>0.0</v>
      </c>
    </row>
    <row r="4110">
      <c r="A4110" s="1">
        <v>4109.0</v>
      </c>
      <c r="B4110" s="1" t="s">
        <v>5337</v>
      </c>
      <c r="C4110" s="1" t="s">
        <v>32</v>
      </c>
      <c r="D4110" s="1">
        <v>120.0</v>
      </c>
      <c r="E4110" s="1" t="s">
        <v>38</v>
      </c>
      <c r="F4110" s="5">
        <v>44927.0</v>
      </c>
      <c r="G4110" s="1">
        <v>5.0</v>
      </c>
    </row>
    <row r="4111">
      <c r="A4111" s="1">
        <v>4110.0</v>
      </c>
      <c r="B4111" s="1" t="s">
        <v>5338</v>
      </c>
      <c r="C4111" s="1" t="s">
        <v>32</v>
      </c>
      <c r="D4111" s="1">
        <v>120.0</v>
      </c>
      <c r="E4111" s="1" t="s">
        <v>38</v>
      </c>
      <c r="F4111" s="5">
        <v>44927.0</v>
      </c>
      <c r="G4111" s="1">
        <v>10.0</v>
      </c>
    </row>
    <row r="4112">
      <c r="A4112" s="1">
        <v>4111.0</v>
      </c>
      <c r="B4112" s="1" t="s">
        <v>5339</v>
      </c>
      <c r="C4112" s="1" t="s">
        <v>32</v>
      </c>
      <c r="D4112" s="1">
        <v>120.0</v>
      </c>
      <c r="E4112" s="1" t="s">
        <v>38</v>
      </c>
      <c r="F4112" s="5">
        <v>44927.0</v>
      </c>
      <c r="G4112" s="1">
        <v>20.0</v>
      </c>
    </row>
    <row r="4113">
      <c r="A4113" s="1">
        <v>4112.0</v>
      </c>
      <c r="B4113" s="1" t="s">
        <v>5340</v>
      </c>
      <c r="C4113" s="1" t="s">
        <v>40</v>
      </c>
      <c r="D4113" s="1">
        <v>50.0</v>
      </c>
      <c r="E4113" s="1" t="s">
        <v>38</v>
      </c>
      <c r="F4113" s="5">
        <v>44927.0</v>
      </c>
      <c r="G4113" s="1">
        <v>0.0</v>
      </c>
    </row>
    <row r="4114">
      <c r="A4114" s="1">
        <v>4113.0</v>
      </c>
      <c r="B4114" s="1" t="s">
        <v>5341</v>
      </c>
      <c r="C4114" s="1" t="s">
        <v>49</v>
      </c>
      <c r="D4114" s="1">
        <v>80.0</v>
      </c>
      <c r="E4114" s="1" t="s">
        <v>45</v>
      </c>
      <c r="F4114" s="5">
        <v>44927.0</v>
      </c>
      <c r="G4114" s="1">
        <v>5.0</v>
      </c>
    </row>
    <row r="4115">
      <c r="A4115" s="1">
        <v>4114.0</v>
      </c>
      <c r="B4115" s="1" t="s">
        <v>5342</v>
      </c>
      <c r="C4115" s="1" t="s">
        <v>32</v>
      </c>
      <c r="D4115" s="1">
        <v>120.0</v>
      </c>
      <c r="E4115" s="1" t="s">
        <v>45</v>
      </c>
      <c r="F4115" s="5">
        <v>44927.0</v>
      </c>
      <c r="G4115" s="1">
        <v>10.0</v>
      </c>
    </row>
    <row r="4116">
      <c r="A4116" s="1">
        <v>4115.0</v>
      </c>
      <c r="B4116" s="1" t="s">
        <v>5343</v>
      </c>
      <c r="C4116" s="1" t="s">
        <v>32</v>
      </c>
      <c r="D4116" s="1">
        <v>120.0</v>
      </c>
      <c r="E4116" s="1" t="s">
        <v>38</v>
      </c>
      <c r="F4116" s="5">
        <v>44927.0</v>
      </c>
      <c r="G4116" s="1">
        <v>20.0</v>
      </c>
    </row>
    <row r="4117">
      <c r="A4117" s="1">
        <v>4116.0</v>
      </c>
      <c r="B4117" s="1" t="s">
        <v>5344</v>
      </c>
      <c r="C4117" s="1" t="s">
        <v>37</v>
      </c>
      <c r="D4117" s="1">
        <v>250.0</v>
      </c>
      <c r="E4117" s="1" t="s">
        <v>38</v>
      </c>
      <c r="F4117" s="5">
        <v>44927.0</v>
      </c>
      <c r="G4117" s="1">
        <v>0.0</v>
      </c>
    </row>
    <row r="4118">
      <c r="A4118" s="1">
        <v>4117.0</v>
      </c>
      <c r="B4118" s="1" t="s">
        <v>5347</v>
      </c>
      <c r="C4118" s="1" t="s">
        <v>32</v>
      </c>
      <c r="D4118" s="1">
        <v>120.0</v>
      </c>
      <c r="E4118" s="1" t="s">
        <v>38</v>
      </c>
      <c r="F4118" s="5">
        <v>44927.0</v>
      </c>
      <c r="G4118" s="1">
        <v>5.0</v>
      </c>
    </row>
    <row r="4119">
      <c r="A4119" s="1">
        <v>4118.0</v>
      </c>
      <c r="B4119" s="1" t="s">
        <v>5348</v>
      </c>
      <c r="C4119" s="1" t="s">
        <v>32</v>
      </c>
      <c r="D4119" s="1">
        <v>120.0</v>
      </c>
      <c r="E4119" s="1" t="s">
        <v>38</v>
      </c>
      <c r="F4119" s="5">
        <v>44927.0</v>
      </c>
      <c r="G4119" s="1">
        <v>10.0</v>
      </c>
    </row>
    <row r="4120">
      <c r="A4120" s="1">
        <v>4119.0</v>
      </c>
      <c r="B4120" s="1" t="s">
        <v>5349</v>
      </c>
      <c r="C4120" s="1" t="s">
        <v>32</v>
      </c>
      <c r="D4120" s="1">
        <v>120.0</v>
      </c>
      <c r="E4120" s="1" t="s">
        <v>38</v>
      </c>
      <c r="F4120" s="5">
        <v>44927.0</v>
      </c>
      <c r="G4120" s="1">
        <v>20.0</v>
      </c>
    </row>
    <row r="4121">
      <c r="A4121" s="1">
        <v>4120.0</v>
      </c>
      <c r="B4121" s="1" t="s">
        <v>5350</v>
      </c>
      <c r="C4121" s="1" t="s">
        <v>37</v>
      </c>
      <c r="D4121" s="1">
        <v>250.0</v>
      </c>
      <c r="E4121" s="1" t="s">
        <v>38</v>
      </c>
      <c r="F4121" s="5">
        <v>44927.0</v>
      </c>
      <c r="G4121" s="1">
        <v>0.0</v>
      </c>
    </row>
    <row r="4122">
      <c r="A4122" s="1">
        <v>4121.0</v>
      </c>
      <c r="B4122" s="1" t="s">
        <v>5351</v>
      </c>
      <c r="C4122" s="1" t="s">
        <v>40</v>
      </c>
      <c r="D4122" s="1">
        <v>50.0</v>
      </c>
      <c r="E4122" s="1" t="s">
        <v>38</v>
      </c>
      <c r="F4122" s="5">
        <v>44927.0</v>
      </c>
      <c r="G4122" s="1">
        <v>5.0</v>
      </c>
    </row>
    <row r="4123">
      <c r="A4123" s="1">
        <v>4122.0</v>
      </c>
      <c r="B4123" s="1" t="s">
        <v>5352</v>
      </c>
      <c r="C4123" s="1" t="s">
        <v>32</v>
      </c>
      <c r="D4123" s="1">
        <v>120.0</v>
      </c>
      <c r="E4123" s="1" t="s">
        <v>45</v>
      </c>
      <c r="F4123" s="5">
        <v>44927.0</v>
      </c>
      <c r="G4123" s="1">
        <v>10.0</v>
      </c>
    </row>
    <row r="4124">
      <c r="A4124" s="1">
        <v>4123.0</v>
      </c>
      <c r="B4124" s="1" t="s">
        <v>5353</v>
      </c>
      <c r="C4124" s="1" t="s">
        <v>32</v>
      </c>
      <c r="D4124" s="1">
        <v>120.0</v>
      </c>
      <c r="E4124" s="1" t="s">
        <v>38</v>
      </c>
      <c r="F4124" s="5">
        <v>44927.0</v>
      </c>
      <c r="G4124" s="1">
        <v>20.0</v>
      </c>
    </row>
    <row r="4125">
      <c r="A4125" s="1">
        <v>4124.0</v>
      </c>
      <c r="B4125" s="1" t="s">
        <v>5354</v>
      </c>
      <c r="C4125" s="1" t="s">
        <v>49</v>
      </c>
      <c r="D4125" s="1">
        <v>80.0</v>
      </c>
      <c r="E4125" s="1" t="s">
        <v>38</v>
      </c>
      <c r="F4125" s="5">
        <v>44927.0</v>
      </c>
      <c r="G4125" s="1">
        <v>0.0</v>
      </c>
    </row>
    <row r="4126">
      <c r="A4126" s="1">
        <v>4125.0</v>
      </c>
      <c r="B4126" s="1" t="s">
        <v>5357</v>
      </c>
      <c r="C4126" s="1" t="s">
        <v>49</v>
      </c>
      <c r="D4126" s="1">
        <v>80.0</v>
      </c>
      <c r="E4126" s="1" t="s">
        <v>38</v>
      </c>
      <c r="F4126" s="5">
        <v>44927.0</v>
      </c>
      <c r="G4126" s="1">
        <v>5.0</v>
      </c>
    </row>
    <row r="4127">
      <c r="A4127" s="1">
        <v>4126.0</v>
      </c>
      <c r="B4127" s="1" t="s">
        <v>5358</v>
      </c>
      <c r="C4127" s="1" t="s">
        <v>49</v>
      </c>
      <c r="D4127" s="1">
        <v>80.0</v>
      </c>
      <c r="E4127" s="1" t="s">
        <v>38</v>
      </c>
      <c r="F4127" s="5">
        <v>44927.0</v>
      </c>
      <c r="G4127" s="1">
        <v>10.0</v>
      </c>
    </row>
    <row r="4128">
      <c r="A4128" s="1">
        <v>4127.0</v>
      </c>
      <c r="B4128" s="1" t="s">
        <v>5359</v>
      </c>
      <c r="C4128" s="1" t="s">
        <v>32</v>
      </c>
      <c r="D4128" s="1">
        <v>120.0</v>
      </c>
      <c r="E4128" s="1" t="s">
        <v>38</v>
      </c>
      <c r="F4128" s="5">
        <v>44927.0</v>
      </c>
      <c r="G4128" s="1">
        <v>20.0</v>
      </c>
    </row>
    <row r="4129">
      <c r="A4129" s="1">
        <v>4128.0</v>
      </c>
      <c r="B4129" s="1" t="s">
        <v>5362</v>
      </c>
      <c r="C4129" s="1" t="s">
        <v>32</v>
      </c>
      <c r="D4129" s="1">
        <v>120.0</v>
      </c>
      <c r="E4129" s="1" t="s">
        <v>38</v>
      </c>
      <c r="F4129" s="5">
        <v>44927.0</v>
      </c>
      <c r="G4129" s="1">
        <v>0.0</v>
      </c>
    </row>
    <row r="4130">
      <c r="A4130" s="1">
        <v>4129.0</v>
      </c>
      <c r="B4130" s="1" t="s">
        <v>5363</v>
      </c>
      <c r="C4130" s="1" t="s">
        <v>32</v>
      </c>
      <c r="D4130" s="1">
        <v>120.0</v>
      </c>
      <c r="E4130" s="1" t="s">
        <v>38</v>
      </c>
      <c r="F4130" s="5">
        <v>44927.0</v>
      </c>
      <c r="G4130" s="1">
        <v>5.0</v>
      </c>
    </row>
    <row r="4131">
      <c r="A4131" s="1">
        <v>4130.0</v>
      </c>
      <c r="B4131" s="1" t="s">
        <v>5364</v>
      </c>
      <c r="C4131" s="1" t="s">
        <v>37</v>
      </c>
      <c r="D4131" s="1">
        <v>250.0</v>
      </c>
      <c r="E4131" s="1" t="s">
        <v>38</v>
      </c>
      <c r="F4131" s="5">
        <v>44927.0</v>
      </c>
      <c r="G4131" s="1">
        <v>10.0</v>
      </c>
    </row>
    <row r="4132">
      <c r="A4132" s="1">
        <v>4131.0</v>
      </c>
      <c r="B4132" s="1" t="s">
        <v>5365</v>
      </c>
      <c r="C4132" s="1" t="s">
        <v>49</v>
      </c>
      <c r="D4132" s="1">
        <v>80.0</v>
      </c>
      <c r="E4132" s="1" t="s">
        <v>38</v>
      </c>
      <c r="F4132" s="5">
        <v>44927.0</v>
      </c>
      <c r="G4132" s="1">
        <v>20.0</v>
      </c>
    </row>
    <row r="4133">
      <c r="A4133" s="1">
        <v>4132.0</v>
      </c>
      <c r="B4133" s="1" t="s">
        <v>5366</v>
      </c>
      <c r="C4133" s="1" t="s">
        <v>32</v>
      </c>
      <c r="D4133" s="1">
        <v>120.0</v>
      </c>
      <c r="E4133" s="1" t="s">
        <v>33</v>
      </c>
      <c r="F4133" s="5">
        <v>44927.0</v>
      </c>
      <c r="G4133" s="1">
        <v>0.0</v>
      </c>
    </row>
    <row r="4134">
      <c r="A4134" s="1">
        <v>4133.0</v>
      </c>
      <c r="B4134" s="1" t="s">
        <v>5367</v>
      </c>
      <c r="C4134" s="1" t="s">
        <v>32</v>
      </c>
      <c r="D4134" s="1">
        <v>120.0</v>
      </c>
      <c r="E4134" s="1" t="s">
        <v>38</v>
      </c>
      <c r="F4134" s="5">
        <v>44927.0</v>
      </c>
      <c r="G4134" s="1">
        <v>5.0</v>
      </c>
    </row>
    <row r="4135">
      <c r="A4135" s="1">
        <v>4134.0</v>
      </c>
      <c r="B4135" s="1" t="s">
        <v>5368</v>
      </c>
      <c r="C4135" s="1" t="s">
        <v>37</v>
      </c>
      <c r="D4135" s="1">
        <v>250.0</v>
      </c>
      <c r="E4135" s="1" t="s">
        <v>38</v>
      </c>
      <c r="F4135" s="5">
        <v>44927.0</v>
      </c>
      <c r="G4135" s="1">
        <v>10.0</v>
      </c>
    </row>
    <row r="4136">
      <c r="A4136" s="1">
        <v>4135.0</v>
      </c>
      <c r="B4136" s="1" t="s">
        <v>5369</v>
      </c>
      <c r="C4136" s="1" t="s">
        <v>32</v>
      </c>
      <c r="D4136" s="1">
        <v>120.0</v>
      </c>
      <c r="E4136" s="1" t="s">
        <v>33</v>
      </c>
      <c r="F4136" s="5">
        <v>44927.0</v>
      </c>
      <c r="G4136" s="1">
        <v>20.0</v>
      </c>
    </row>
    <row r="4137">
      <c r="A4137" s="1">
        <v>4136.0</v>
      </c>
      <c r="B4137" s="1" t="s">
        <v>5370</v>
      </c>
      <c r="C4137" s="1" t="s">
        <v>32</v>
      </c>
      <c r="D4137" s="1">
        <v>120.0</v>
      </c>
      <c r="E4137" s="1" t="s">
        <v>38</v>
      </c>
      <c r="F4137" s="5">
        <v>44927.0</v>
      </c>
      <c r="G4137" s="1">
        <v>0.0</v>
      </c>
    </row>
    <row r="4138">
      <c r="A4138" s="1">
        <v>4137.0</v>
      </c>
      <c r="B4138" s="1" t="s">
        <v>5373</v>
      </c>
      <c r="C4138" s="1" t="s">
        <v>32</v>
      </c>
      <c r="D4138" s="1">
        <v>120.0</v>
      </c>
      <c r="E4138" s="1" t="s">
        <v>38</v>
      </c>
      <c r="F4138" s="5">
        <v>44927.0</v>
      </c>
      <c r="G4138" s="1">
        <v>5.0</v>
      </c>
    </row>
    <row r="4139">
      <c r="A4139" s="1">
        <v>4138.0</v>
      </c>
      <c r="B4139" s="1" t="s">
        <v>5374</v>
      </c>
      <c r="C4139" s="1" t="s">
        <v>32</v>
      </c>
      <c r="D4139" s="1">
        <v>120.0</v>
      </c>
      <c r="E4139" s="1" t="s">
        <v>45</v>
      </c>
      <c r="F4139" s="5">
        <v>44927.0</v>
      </c>
      <c r="G4139" s="1">
        <v>10.0</v>
      </c>
    </row>
    <row r="4140">
      <c r="A4140" s="1">
        <v>4139.0</v>
      </c>
      <c r="B4140" s="1" t="s">
        <v>5375</v>
      </c>
      <c r="C4140" s="1" t="s">
        <v>32</v>
      </c>
      <c r="D4140" s="1">
        <v>120.0</v>
      </c>
      <c r="E4140" s="1" t="s">
        <v>38</v>
      </c>
      <c r="F4140" s="5">
        <v>44927.0</v>
      </c>
      <c r="G4140" s="1">
        <v>20.0</v>
      </c>
    </row>
    <row r="4141">
      <c r="A4141" s="1">
        <v>4140.0</v>
      </c>
      <c r="B4141" s="1" t="s">
        <v>5376</v>
      </c>
      <c r="C4141" s="1" t="s">
        <v>49</v>
      </c>
      <c r="D4141" s="1">
        <v>80.0</v>
      </c>
      <c r="E4141" s="1" t="s">
        <v>38</v>
      </c>
      <c r="F4141" s="5">
        <v>44927.0</v>
      </c>
      <c r="G4141" s="1">
        <v>0.0</v>
      </c>
    </row>
    <row r="4142">
      <c r="A4142" s="1">
        <v>4141.0</v>
      </c>
      <c r="B4142" s="1" t="s">
        <v>5377</v>
      </c>
      <c r="C4142" s="1" t="s">
        <v>32</v>
      </c>
      <c r="D4142" s="1">
        <v>120.0</v>
      </c>
      <c r="E4142" s="1" t="s">
        <v>38</v>
      </c>
      <c r="F4142" s="5">
        <v>44927.0</v>
      </c>
      <c r="G4142" s="1">
        <v>5.0</v>
      </c>
    </row>
    <row r="4143">
      <c r="A4143" s="1">
        <v>4142.0</v>
      </c>
      <c r="B4143" s="1" t="s">
        <v>5378</v>
      </c>
      <c r="C4143" s="1" t="s">
        <v>37</v>
      </c>
      <c r="D4143" s="1">
        <v>250.0</v>
      </c>
      <c r="E4143" s="1" t="s">
        <v>38</v>
      </c>
      <c r="F4143" s="5">
        <v>44927.0</v>
      </c>
      <c r="G4143" s="1">
        <v>10.0</v>
      </c>
    </row>
    <row r="4144">
      <c r="A4144" s="1">
        <v>4143.0</v>
      </c>
      <c r="B4144" s="1" t="s">
        <v>5381</v>
      </c>
      <c r="C4144" s="1" t="s">
        <v>40</v>
      </c>
      <c r="D4144" s="1">
        <v>50.0</v>
      </c>
      <c r="E4144" s="1" t="s">
        <v>38</v>
      </c>
      <c r="F4144" s="5">
        <v>44927.0</v>
      </c>
      <c r="G4144" s="1">
        <v>20.0</v>
      </c>
    </row>
    <row r="4145">
      <c r="A4145" s="1">
        <v>4144.0</v>
      </c>
      <c r="B4145" s="1" t="s">
        <v>5382</v>
      </c>
      <c r="C4145" s="1" t="s">
        <v>32</v>
      </c>
      <c r="D4145" s="1">
        <v>120.0</v>
      </c>
      <c r="E4145" s="1" t="s">
        <v>38</v>
      </c>
      <c r="F4145" s="5">
        <v>44927.0</v>
      </c>
      <c r="G4145" s="1">
        <v>0.0</v>
      </c>
    </row>
    <row r="4146">
      <c r="A4146" s="1">
        <v>4145.0</v>
      </c>
      <c r="B4146" s="1" t="s">
        <v>5383</v>
      </c>
      <c r="C4146" s="1" t="s">
        <v>32</v>
      </c>
      <c r="D4146" s="1">
        <v>120.0</v>
      </c>
      <c r="E4146" s="1" t="s">
        <v>38</v>
      </c>
      <c r="F4146" s="5">
        <v>44927.0</v>
      </c>
      <c r="G4146" s="1">
        <v>5.0</v>
      </c>
    </row>
    <row r="4147">
      <c r="A4147" s="1">
        <v>4146.0</v>
      </c>
      <c r="B4147" s="1" t="s">
        <v>5384</v>
      </c>
      <c r="C4147" s="1" t="s">
        <v>32</v>
      </c>
      <c r="D4147" s="1">
        <v>120.0</v>
      </c>
      <c r="E4147" s="1" t="s">
        <v>38</v>
      </c>
      <c r="F4147" s="5">
        <v>44927.0</v>
      </c>
      <c r="G4147" s="1">
        <v>10.0</v>
      </c>
    </row>
    <row r="4148">
      <c r="A4148" s="1">
        <v>4147.0</v>
      </c>
      <c r="B4148" s="1" t="s">
        <v>5385</v>
      </c>
      <c r="C4148" s="1" t="s">
        <v>32</v>
      </c>
      <c r="D4148" s="1">
        <v>120.0</v>
      </c>
      <c r="E4148" s="1" t="s">
        <v>38</v>
      </c>
      <c r="F4148" s="5">
        <v>44927.0</v>
      </c>
      <c r="G4148" s="1">
        <v>20.0</v>
      </c>
    </row>
    <row r="4149">
      <c r="A4149" s="1">
        <v>4148.0</v>
      </c>
      <c r="B4149" s="1" t="s">
        <v>5386</v>
      </c>
      <c r="C4149" s="1" t="s">
        <v>32</v>
      </c>
      <c r="D4149" s="1">
        <v>120.0</v>
      </c>
      <c r="E4149" s="1" t="s">
        <v>38</v>
      </c>
      <c r="F4149" s="5">
        <v>44927.0</v>
      </c>
      <c r="G4149" s="1">
        <v>0.0</v>
      </c>
    </row>
    <row r="4150">
      <c r="A4150" s="1">
        <v>4149.0</v>
      </c>
      <c r="B4150" s="1" t="s">
        <v>5389</v>
      </c>
      <c r="C4150" s="1" t="s">
        <v>32</v>
      </c>
      <c r="D4150" s="1">
        <v>120.0</v>
      </c>
      <c r="E4150" s="1" t="s">
        <v>38</v>
      </c>
      <c r="F4150" s="5">
        <v>44927.0</v>
      </c>
      <c r="G4150" s="1">
        <v>5.0</v>
      </c>
    </row>
    <row r="4151">
      <c r="A4151" s="1">
        <v>4150.0</v>
      </c>
      <c r="B4151" s="1" t="s">
        <v>5390</v>
      </c>
      <c r="C4151" s="1" t="s">
        <v>49</v>
      </c>
      <c r="D4151" s="1">
        <v>80.0</v>
      </c>
      <c r="E4151" s="1" t="s">
        <v>38</v>
      </c>
      <c r="F4151" s="5">
        <v>44927.0</v>
      </c>
      <c r="G4151" s="1">
        <v>10.0</v>
      </c>
    </row>
    <row r="4152">
      <c r="A4152" s="1">
        <v>4151.0</v>
      </c>
      <c r="B4152" s="1" t="s">
        <v>5391</v>
      </c>
      <c r="C4152" s="1" t="s">
        <v>32</v>
      </c>
      <c r="D4152" s="1">
        <v>120.0</v>
      </c>
      <c r="E4152" s="1" t="s">
        <v>38</v>
      </c>
      <c r="F4152" s="5">
        <v>44927.0</v>
      </c>
      <c r="G4152" s="1">
        <v>20.0</v>
      </c>
    </row>
    <row r="4153">
      <c r="A4153" s="1">
        <v>4152.0</v>
      </c>
      <c r="B4153" s="1" t="s">
        <v>5392</v>
      </c>
      <c r="C4153" s="1" t="s">
        <v>32</v>
      </c>
      <c r="D4153" s="1">
        <v>120.0</v>
      </c>
      <c r="E4153" s="1" t="s">
        <v>38</v>
      </c>
      <c r="F4153" s="5">
        <v>44927.0</v>
      </c>
      <c r="G4153" s="1">
        <v>0.0</v>
      </c>
    </row>
    <row r="4154">
      <c r="A4154" s="1">
        <v>4153.0</v>
      </c>
      <c r="B4154" s="1" t="s">
        <v>5393</v>
      </c>
      <c r="C4154" s="1" t="s">
        <v>32</v>
      </c>
      <c r="D4154" s="1">
        <v>120.0</v>
      </c>
      <c r="E4154" s="1" t="s">
        <v>38</v>
      </c>
      <c r="F4154" s="5">
        <v>44927.0</v>
      </c>
      <c r="G4154" s="1">
        <v>5.0</v>
      </c>
    </row>
    <row r="4155">
      <c r="A4155" s="1">
        <v>4154.0</v>
      </c>
      <c r="B4155" s="1" t="s">
        <v>5394</v>
      </c>
      <c r="C4155" s="1" t="s">
        <v>32</v>
      </c>
      <c r="D4155" s="1">
        <v>120.0</v>
      </c>
      <c r="E4155" s="1" t="s">
        <v>38</v>
      </c>
      <c r="F4155" s="5">
        <v>44927.0</v>
      </c>
      <c r="G4155" s="1">
        <v>10.0</v>
      </c>
    </row>
    <row r="4156">
      <c r="A4156" s="1">
        <v>4155.0</v>
      </c>
      <c r="B4156" s="1" t="s">
        <v>5395</v>
      </c>
      <c r="C4156" s="1" t="s">
        <v>32</v>
      </c>
      <c r="D4156" s="1">
        <v>120.0</v>
      </c>
      <c r="E4156" s="1" t="s">
        <v>38</v>
      </c>
      <c r="F4156" s="5">
        <v>44927.0</v>
      </c>
      <c r="G4156" s="1">
        <v>20.0</v>
      </c>
    </row>
    <row r="4157">
      <c r="A4157" s="1">
        <v>4156.0</v>
      </c>
      <c r="B4157" s="1" t="s">
        <v>5396</v>
      </c>
      <c r="C4157" s="1" t="s">
        <v>32</v>
      </c>
      <c r="D4157" s="1">
        <v>120.0</v>
      </c>
      <c r="E4157" s="1" t="s">
        <v>45</v>
      </c>
      <c r="F4157" s="5">
        <v>44927.0</v>
      </c>
      <c r="G4157" s="1">
        <v>0.0</v>
      </c>
    </row>
    <row r="4158">
      <c r="A4158" s="1">
        <v>4157.0</v>
      </c>
      <c r="B4158" s="1" t="s">
        <v>5399</v>
      </c>
      <c r="C4158" s="1" t="s">
        <v>32</v>
      </c>
      <c r="D4158" s="1">
        <v>120.0</v>
      </c>
      <c r="E4158" s="1" t="s">
        <v>33</v>
      </c>
      <c r="F4158" s="5">
        <v>44927.0</v>
      </c>
      <c r="G4158" s="1">
        <v>5.0</v>
      </c>
    </row>
    <row r="4159">
      <c r="A4159" s="1">
        <v>4158.0</v>
      </c>
      <c r="B4159" s="1" t="s">
        <v>5400</v>
      </c>
      <c r="C4159" s="1" t="s">
        <v>32</v>
      </c>
      <c r="D4159" s="1">
        <v>120.0</v>
      </c>
      <c r="E4159" s="1" t="s">
        <v>45</v>
      </c>
      <c r="F4159" s="5">
        <v>44927.0</v>
      </c>
      <c r="G4159" s="1">
        <v>10.0</v>
      </c>
    </row>
    <row r="4160">
      <c r="A4160" s="1">
        <v>4159.0</v>
      </c>
      <c r="B4160" s="1" t="s">
        <v>5401</v>
      </c>
      <c r="C4160" s="1" t="s">
        <v>40</v>
      </c>
      <c r="D4160" s="1">
        <v>50.0</v>
      </c>
      <c r="E4160" s="1" t="s">
        <v>38</v>
      </c>
      <c r="F4160" s="5">
        <v>44927.0</v>
      </c>
      <c r="G4160" s="1">
        <v>20.0</v>
      </c>
    </row>
    <row r="4161">
      <c r="A4161" s="1">
        <v>4160.0</v>
      </c>
      <c r="B4161" s="1" t="s">
        <v>5402</v>
      </c>
      <c r="C4161" s="1" t="s">
        <v>37</v>
      </c>
      <c r="D4161" s="1">
        <v>250.0</v>
      </c>
      <c r="E4161" s="1" t="s">
        <v>33</v>
      </c>
      <c r="F4161" s="5">
        <v>44927.0</v>
      </c>
      <c r="G4161" s="1">
        <v>0.0</v>
      </c>
    </row>
    <row r="4162">
      <c r="A4162" s="1">
        <v>4161.0</v>
      </c>
      <c r="B4162" s="1" t="s">
        <v>5405</v>
      </c>
      <c r="C4162" s="1" t="s">
        <v>37</v>
      </c>
      <c r="D4162" s="1">
        <v>250.0</v>
      </c>
      <c r="E4162" s="1" t="s">
        <v>45</v>
      </c>
      <c r="F4162" s="5">
        <v>44927.0</v>
      </c>
      <c r="G4162" s="1">
        <v>5.0</v>
      </c>
    </row>
    <row r="4163">
      <c r="A4163" s="1">
        <v>4162.0</v>
      </c>
      <c r="B4163" s="1" t="s">
        <v>5406</v>
      </c>
      <c r="C4163" s="1" t="s">
        <v>49</v>
      </c>
      <c r="D4163" s="1">
        <v>80.0</v>
      </c>
      <c r="E4163" s="1" t="s">
        <v>38</v>
      </c>
      <c r="F4163" s="5">
        <v>44927.0</v>
      </c>
      <c r="G4163" s="1">
        <v>10.0</v>
      </c>
    </row>
    <row r="4164">
      <c r="A4164" s="1">
        <v>4163.0</v>
      </c>
      <c r="B4164" s="1" t="s">
        <v>5407</v>
      </c>
      <c r="C4164" s="1" t="s">
        <v>32</v>
      </c>
      <c r="D4164" s="1">
        <v>120.0</v>
      </c>
      <c r="E4164" s="1" t="s">
        <v>38</v>
      </c>
      <c r="F4164" s="5">
        <v>44927.0</v>
      </c>
      <c r="G4164" s="1">
        <v>20.0</v>
      </c>
    </row>
    <row r="4165">
      <c r="A4165" s="1">
        <v>4164.0</v>
      </c>
      <c r="B4165" s="1" t="s">
        <v>5408</v>
      </c>
      <c r="C4165" s="1" t="s">
        <v>32</v>
      </c>
      <c r="D4165" s="1">
        <v>120.0</v>
      </c>
      <c r="E4165" s="1" t="s">
        <v>38</v>
      </c>
      <c r="F4165" s="5">
        <v>44927.0</v>
      </c>
      <c r="G4165" s="1">
        <v>0.0</v>
      </c>
    </row>
    <row r="4166">
      <c r="A4166" s="1">
        <v>4165.0</v>
      </c>
      <c r="B4166" s="1" t="s">
        <v>5409</v>
      </c>
      <c r="C4166" s="1" t="s">
        <v>49</v>
      </c>
      <c r="D4166" s="1">
        <v>80.0</v>
      </c>
      <c r="E4166" s="1" t="s">
        <v>45</v>
      </c>
      <c r="F4166" s="5">
        <v>44927.0</v>
      </c>
      <c r="G4166" s="1">
        <v>5.0</v>
      </c>
    </row>
    <row r="4167">
      <c r="A4167" s="1">
        <v>4166.0</v>
      </c>
      <c r="B4167" s="1" t="s">
        <v>5410</v>
      </c>
      <c r="C4167" s="1" t="s">
        <v>32</v>
      </c>
      <c r="D4167" s="1">
        <v>120.0</v>
      </c>
      <c r="E4167" s="1" t="s">
        <v>38</v>
      </c>
      <c r="F4167" s="5">
        <v>44927.0</v>
      </c>
      <c r="G4167" s="1">
        <v>10.0</v>
      </c>
    </row>
    <row r="4168">
      <c r="A4168" s="1">
        <v>4167.0</v>
      </c>
      <c r="B4168" s="1" t="s">
        <v>5413</v>
      </c>
      <c r="C4168" s="1" t="s">
        <v>32</v>
      </c>
      <c r="D4168" s="1">
        <v>120.0</v>
      </c>
      <c r="E4168" s="1" t="s">
        <v>33</v>
      </c>
      <c r="F4168" s="5">
        <v>44927.0</v>
      </c>
      <c r="G4168" s="1">
        <v>20.0</v>
      </c>
    </row>
    <row r="4169">
      <c r="A4169" s="1">
        <v>4168.0</v>
      </c>
      <c r="B4169" s="1" t="s">
        <v>5414</v>
      </c>
      <c r="C4169" s="1" t="s">
        <v>37</v>
      </c>
      <c r="D4169" s="1">
        <v>250.0</v>
      </c>
      <c r="E4169" s="1" t="s">
        <v>38</v>
      </c>
      <c r="F4169" s="5">
        <v>44927.0</v>
      </c>
      <c r="G4169" s="1">
        <v>0.0</v>
      </c>
    </row>
    <row r="4170">
      <c r="A4170" s="1">
        <v>4169.0</v>
      </c>
      <c r="B4170" s="1" t="s">
        <v>5415</v>
      </c>
      <c r="C4170" s="1" t="s">
        <v>32</v>
      </c>
      <c r="D4170" s="1">
        <v>120.0</v>
      </c>
      <c r="E4170" s="1" t="s">
        <v>33</v>
      </c>
      <c r="F4170" s="5">
        <v>44927.0</v>
      </c>
      <c r="G4170" s="1">
        <v>5.0</v>
      </c>
    </row>
    <row r="4171">
      <c r="A4171" s="1">
        <v>4170.0</v>
      </c>
      <c r="B4171" s="1" t="s">
        <v>5416</v>
      </c>
      <c r="C4171" s="1" t="s">
        <v>32</v>
      </c>
      <c r="D4171" s="1">
        <v>120.0</v>
      </c>
      <c r="E4171" s="1" t="s">
        <v>38</v>
      </c>
      <c r="F4171" s="5">
        <v>44927.0</v>
      </c>
      <c r="G4171" s="1">
        <v>10.0</v>
      </c>
    </row>
    <row r="4172">
      <c r="A4172" s="1">
        <v>4171.0</v>
      </c>
      <c r="B4172" s="1" t="s">
        <v>5417</v>
      </c>
      <c r="C4172" s="1" t="s">
        <v>32</v>
      </c>
      <c r="D4172" s="1">
        <v>120.0</v>
      </c>
      <c r="E4172" s="1" t="s">
        <v>38</v>
      </c>
      <c r="F4172" s="5">
        <v>44927.0</v>
      </c>
      <c r="G4172" s="1">
        <v>20.0</v>
      </c>
    </row>
    <row r="4173">
      <c r="A4173" s="1">
        <v>4172.0</v>
      </c>
      <c r="B4173" s="1" t="s">
        <v>5418</v>
      </c>
      <c r="C4173" s="1" t="s">
        <v>32</v>
      </c>
      <c r="D4173" s="1">
        <v>120.0</v>
      </c>
      <c r="E4173" s="1" t="s">
        <v>38</v>
      </c>
      <c r="F4173" s="5">
        <v>44927.0</v>
      </c>
      <c r="G4173" s="1">
        <v>0.0</v>
      </c>
    </row>
    <row r="4174">
      <c r="A4174" s="1">
        <v>4173.0</v>
      </c>
      <c r="B4174" s="1" t="s">
        <v>5419</v>
      </c>
      <c r="C4174" s="1" t="s">
        <v>37</v>
      </c>
      <c r="D4174" s="1">
        <v>250.0</v>
      </c>
      <c r="E4174" s="1" t="s">
        <v>38</v>
      </c>
      <c r="F4174" s="5">
        <v>44927.0</v>
      </c>
      <c r="G4174" s="1">
        <v>5.0</v>
      </c>
    </row>
    <row r="4175">
      <c r="A4175" s="1">
        <v>4174.0</v>
      </c>
      <c r="B4175" s="1" t="s">
        <v>5420</v>
      </c>
      <c r="C4175" s="1" t="s">
        <v>37</v>
      </c>
      <c r="D4175" s="1">
        <v>250.0</v>
      </c>
      <c r="E4175" s="1" t="s">
        <v>38</v>
      </c>
      <c r="F4175" s="5">
        <v>44927.0</v>
      </c>
      <c r="G4175" s="1">
        <v>10.0</v>
      </c>
    </row>
    <row r="4176">
      <c r="A4176" s="1">
        <v>4175.0</v>
      </c>
      <c r="B4176" s="1" t="s">
        <v>5421</v>
      </c>
      <c r="C4176" s="1" t="s">
        <v>32</v>
      </c>
      <c r="D4176" s="1">
        <v>120.0</v>
      </c>
      <c r="E4176" s="1" t="s">
        <v>38</v>
      </c>
      <c r="F4176" s="5">
        <v>44927.0</v>
      </c>
      <c r="G4176" s="1">
        <v>20.0</v>
      </c>
    </row>
    <row r="4177">
      <c r="A4177" s="1">
        <v>4176.0</v>
      </c>
      <c r="B4177" s="1" t="s">
        <v>5424</v>
      </c>
      <c r="C4177" s="1" t="s">
        <v>32</v>
      </c>
      <c r="D4177" s="1">
        <v>120.0</v>
      </c>
      <c r="E4177" s="1" t="s">
        <v>33</v>
      </c>
      <c r="F4177" s="5">
        <v>44927.0</v>
      </c>
      <c r="G4177" s="1">
        <v>0.0</v>
      </c>
    </row>
    <row r="4178">
      <c r="A4178" s="1">
        <v>4177.0</v>
      </c>
      <c r="B4178" s="1" t="s">
        <v>5425</v>
      </c>
      <c r="C4178" s="1" t="s">
        <v>32</v>
      </c>
      <c r="D4178" s="1">
        <v>120.0</v>
      </c>
      <c r="E4178" s="1" t="s">
        <v>38</v>
      </c>
      <c r="F4178" s="5">
        <v>44927.0</v>
      </c>
      <c r="G4178" s="1">
        <v>5.0</v>
      </c>
    </row>
    <row r="4179">
      <c r="A4179" s="1">
        <v>4178.0</v>
      </c>
      <c r="B4179" s="1" t="s">
        <v>5426</v>
      </c>
      <c r="C4179" s="1" t="s">
        <v>37</v>
      </c>
      <c r="D4179" s="1">
        <v>250.0</v>
      </c>
      <c r="E4179" s="1" t="s">
        <v>38</v>
      </c>
      <c r="F4179" s="5">
        <v>44927.0</v>
      </c>
      <c r="G4179" s="1">
        <v>10.0</v>
      </c>
    </row>
    <row r="4180">
      <c r="A4180" s="1">
        <v>4179.0</v>
      </c>
      <c r="B4180" s="1" t="s">
        <v>5427</v>
      </c>
      <c r="C4180" s="1" t="s">
        <v>32</v>
      </c>
      <c r="D4180" s="1">
        <v>120.0</v>
      </c>
      <c r="E4180" s="1" t="s">
        <v>38</v>
      </c>
      <c r="F4180" s="5">
        <v>44927.0</v>
      </c>
      <c r="G4180" s="1">
        <v>20.0</v>
      </c>
    </row>
    <row r="4181">
      <c r="A4181" s="1">
        <v>4180.0</v>
      </c>
      <c r="B4181" s="1" t="s">
        <v>5428</v>
      </c>
      <c r="C4181" s="1" t="s">
        <v>37</v>
      </c>
      <c r="D4181" s="1">
        <v>250.0</v>
      </c>
      <c r="E4181" s="1" t="s">
        <v>38</v>
      </c>
      <c r="F4181" s="5">
        <v>44927.0</v>
      </c>
      <c r="G4181" s="1">
        <v>0.0</v>
      </c>
    </row>
    <row r="4182">
      <c r="A4182" s="1">
        <v>4181.0</v>
      </c>
      <c r="B4182" s="1" t="s">
        <v>5429</v>
      </c>
      <c r="C4182" s="1" t="s">
        <v>40</v>
      </c>
      <c r="D4182" s="1">
        <v>50.0</v>
      </c>
      <c r="E4182" s="1" t="s">
        <v>38</v>
      </c>
      <c r="F4182" s="5">
        <v>44927.0</v>
      </c>
      <c r="G4182" s="1">
        <v>5.0</v>
      </c>
    </row>
    <row r="4183">
      <c r="A4183" s="1">
        <v>4182.0</v>
      </c>
      <c r="B4183" s="1" t="s">
        <v>5430</v>
      </c>
      <c r="C4183" s="1" t="s">
        <v>32</v>
      </c>
      <c r="D4183" s="1">
        <v>120.0</v>
      </c>
      <c r="E4183" s="1" t="s">
        <v>38</v>
      </c>
      <c r="F4183" s="5">
        <v>44927.0</v>
      </c>
      <c r="G4183" s="1">
        <v>10.0</v>
      </c>
    </row>
    <row r="4184">
      <c r="A4184" s="1">
        <v>4183.0</v>
      </c>
      <c r="B4184" s="1" t="s">
        <v>5431</v>
      </c>
      <c r="C4184" s="1" t="s">
        <v>32</v>
      </c>
      <c r="D4184" s="1">
        <v>120.0</v>
      </c>
      <c r="E4184" s="1" t="s">
        <v>38</v>
      </c>
      <c r="F4184" s="5">
        <v>44927.0</v>
      </c>
      <c r="G4184" s="1">
        <v>20.0</v>
      </c>
    </row>
    <row r="4185">
      <c r="A4185" s="1">
        <v>4184.0</v>
      </c>
      <c r="B4185" s="1" t="s">
        <v>5432</v>
      </c>
      <c r="C4185" s="1" t="s">
        <v>32</v>
      </c>
      <c r="D4185" s="1">
        <v>120.0</v>
      </c>
      <c r="E4185" s="1" t="s">
        <v>38</v>
      </c>
      <c r="F4185" s="5">
        <v>44927.0</v>
      </c>
      <c r="G4185" s="1">
        <v>0.0</v>
      </c>
    </row>
    <row r="4186">
      <c r="A4186" s="1">
        <v>4185.0</v>
      </c>
      <c r="B4186" s="1" t="s">
        <v>5435</v>
      </c>
      <c r="C4186" s="1" t="s">
        <v>49</v>
      </c>
      <c r="D4186" s="1">
        <v>80.0</v>
      </c>
      <c r="E4186" s="1" t="s">
        <v>38</v>
      </c>
      <c r="F4186" s="5">
        <v>44927.0</v>
      </c>
      <c r="G4186" s="1">
        <v>5.0</v>
      </c>
    </row>
    <row r="4187">
      <c r="A4187" s="1">
        <v>4186.0</v>
      </c>
      <c r="B4187" s="1" t="s">
        <v>5436</v>
      </c>
      <c r="C4187" s="1" t="s">
        <v>32</v>
      </c>
      <c r="D4187" s="1">
        <v>120.0</v>
      </c>
      <c r="E4187" s="1" t="s">
        <v>38</v>
      </c>
      <c r="F4187" s="5">
        <v>44927.0</v>
      </c>
      <c r="G4187" s="1">
        <v>10.0</v>
      </c>
    </row>
    <row r="4188">
      <c r="A4188" s="1">
        <v>4187.0</v>
      </c>
      <c r="B4188" s="1" t="s">
        <v>5437</v>
      </c>
      <c r="C4188" s="1" t="s">
        <v>32</v>
      </c>
      <c r="D4188" s="1">
        <v>120.0</v>
      </c>
      <c r="E4188" s="1" t="s">
        <v>38</v>
      </c>
      <c r="F4188" s="5">
        <v>44927.0</v>
      </c>
      <c r="G4188" s="1">
        <v>20.0</v>
      </c>
    </row>
    <row r="4189">
      <c r="A4189" s="1">
        <v>4188.0</v>
      </c>
      <c r="B4189" s="1" t="s">
        <v>5438</v>
      </c>
      <c r="C4189" s="1" t="s">
        <v>32</v>
      </c>
      <c r="D4189" s="1">
        <v>120.0</v>
      </c>
      <c r="E4189" s="1" t="s">
        <v>38</v>
      </c>
      <c r="F4189" s="5">
        <v>44927.0</v>
      </c>
      <c r="G4189" s="1">
        <v>0.0</v>
      </c>
    </row>
    <row r="4190">
      <c r="A4190" s="1">
        <v>4189.0</v>
      </c>
      <c r="B4190" s="1" t="s">
        <v>5439</v>
      </c>
      <c r="C4190" s="1" t="s">
        <v>32</v>
      </c>
      <c r="D4190" s="1">
        <v>120.0</v>
      </c>
      <c r="E4190" s="1" t="s">
        <v>38</v>
      </c>
      <c r="F4190" s="5">
        <v>44927.0</v>
      </c>
      <c r="G4190" s="1">
        <v>5.0</v>
      </c>
    </row>
    <row r="4191">
      <c r="A4191" s="1">
        <v>4190.0</v>
      </c>
      <c r="B4191" s="1" t="s">
        <v>5440</v>
      </c>
      <c r="C4191" s="1" t="s">
        <v>32</v>
      </c>
      <c r="D4191" s="1">
        <v>120.0</v>
      </c>
      <c r="E4191" s="1" t="s">
        <v>38</v>
      </c>
      <c r="F4191" s="5">
        <v>44927.0</v>
      </c>
      <c r="G4191" s="1">
        <v>10.0</v>
      </c>
    </row>
    <row r="4192">
      <c r="A4192" s="1">
        <v>4191.0</v>
      </c>
      <c r="B4192" s="1" t="s">
        <v>5441</v>
      </c>
      <c r="C4192" s="1" t="s">
        <v>49</v>
      </c>
      <c r="D4192" s="1">
        <v>80.0</v>
      </c>
      <c r="E4192" s="1" t="s">
        <v>33</v>
      </c>
      <c r="F4192" s="5">
        <v>44927.0</v>
      </c>
      <c r="G4192" s="1">
        <v>20.0</v>
      </c>
    </row>
    <row r="4193">
      <c r="A4193" s="1">
        <v>4192.0</v>
      </c>
      <c r="B4193" s="1" t="s">
        <v>5444</v>
      </c>
      <c r="C4193" s="1" t="s">
        <v>32</v>
      </c>
      <c r="D4193" s="1">
        <v>120.0</v>
      </c>
      <c r="E4193" s="1" t="s">
        <v>38</v>
      </c>
      <c r="F4193" s="5">
        <v>44927.0</v>
      </c>
      <c r="G4193" s="1">
        <v>0.0</v>
      </c>
    </row>
    <row r="4194">
      <c r="A4194" s="1">
        <v>4193.0</v>
      </c>
      <c r="B4194" s="1" t="s">
        <v>5445</v>
      </c>
      <c r="C4194" s="1" t="s">
        <v>32</v>
      </c>
      <c r="D4194" s="1">
        <v>120.0</v>
      </c>
      <c r="E4194" s="1" t="s">
        <v>38</v>
      </c>
      <c r="F4194" s="5">
        <v>44927.0</v>
      </c>
      <c r="G4194" s="1">
        <v>5.0</v>
      </c>
    </row>
    <row r="4195">
      <c r="A4195" s="1">
        <v>4194.0</v>
      </c>
      <c r="B4195" s="1" t="s">
        <v>5446</v>
      </c>
      <c r="C4195" s="1" t="s">
        <v>32</v>
      </c>
      <c r="D4195" s="1">
        <v>120.0</v>
      </c>
      <c r="E4195" s="1" t="s">
        <v>45</v>
      </c>
      <c r="F4195" s="5">
        <v>44927.0</v>
      </c>
      <c r="G4195" s="1">
        <v>10.0</v>
      </c>
    </row>
    <row r="4196">
      <c r="A4196" s="1">
        <v>4195.0</v>
      </c>
      <c r="B4196" s="1" t="s">
        <v>5447</v>
      </c>
      <c r="C4196" s="1" t="s">
        <v>32</v>
      </c>
      <c r="D4196" s="1">
        <v>120.0</v>
      </c>
      <c r="E4196" s="1" t="s">
        <v>45</v>
      </c>
      <c r="F4196" s="5">
        <v>44927.0</v>
      </c>
      <c r="G4196" s="1">
        <v>20.0</v>
      </c>
    </row>
    <row r="4197">
      <c r="A4197" s="1">
        <v>4196.0</v>
      </c>
      <c r="B4197" s="1" t="s">
        <v>5448</v>
      </c>
      <c r="C4197" s="1" t="s">
        <v>49</v>
      </c>
      <c r="D4197" s="1">
        <v>80.0</v>
      </c>
      <c r="E4197" s="1" t="s">
        <v>38</v>
      </c>
      <c r="F4197" s="5">
        <v>44927.0</v>
      </c>
      <c r="G4197" s="1">
        <v>0.0</v>
      </c>
    </row>
    <row r="4198">
      <c r="A4198" s="1">
        <v>4197.0</v>
      </c>
      <c r="B4198" s="1" t="s">
        <v>5449</v>
      </c>
      <c r="C4198" s="1" t="s">
        <v>32</v>
      </c>
      <c r="D4198" s="1">
        <v>120.0</v>
      </c>
      <c r="E4198" s="1" t="s">
        <v>33</v>
      </c>
      <c r="F4198" s="5">
        <v>44927.0</v>
      </c>
      <c r="G4198" s="1">
        <v>5.0</v>
      </c>
    </row>
    <row r="4199">
      <c r="A4199" s="1">
        <v>4198.0</v>
      </c>
      <c r="B4199" s="1" t="s">
        <v>5450</v>
      </c>
      <c r="C4199" s="1" t="s">
        <v>32</v>
      </c>
      <c r="D4199" s="1">
        <v>120.0</v>
      </c>
      <c r="E4199" s="1" t="s">
        <v>38</v>
      </c>
      <c r="F4199" s="5">
        <v>44927.0</v>
      </c>
      <c r="G4199" s="1">
        <v>10.0</v>
      </c>
    </row>
    <row r="4200">
      <c r="A4200" s="1">
        <v>4199.0</v>
      </c>
      <c r="B4200" s="1" t="s">
        <v>5451</v>
      </c>
      <c r="C4200" s="1" t="s">
        <v>40</v>
      </c>
      <c r="D4200" s="1">
        <v>50.0</v>
      </c>
      <c r="E4200" s="1" t="s">
        <v>38</v>
      </c>
      <c r="F4200" s="5">
        <v>44927.0</v>
      </c>
      <c r="G4200" s="1">
        <v>20.0</v>
      </c>
    </row>
    <row r="4201">
      <c r="A4201" s="1">
        <v>4200.0</v>
      </c>
      <c r="B4201" s="1" t="s">
        <v>5452</v>
      </c>
      <c r="C4201" s="1" t="s">
        <v>49</v>
      </c>
      <c r="D4201" s="1">
        <v>80.0</v>
      </c>
      <c r="E4201" s="1" t="s">
        <v>38</v>
      </c>
      <c r="F4201" s="5">
        <v>44927.0</v>
      </c>
      <c r="G4201" s="1">
        <v>0.0</v>
      </c>
    </row>
    <row r="4202">
      <c r="A4202" s="1">
        <v>4201.0</v>
      </c>
      <c r="B4202" s="1" t="s">
        <v>5453</v>
      </c>
      <c r="C4202" s="1" t="s">
        <v>49</v>
      </c>
      <c r="D4202" s="1">
        <v>80.0</v>
      </c>
      <c r="E4202" s="1" t="s">
        <v>38</v>
      </c>
      <c r="F4202" s="5">
        <v>44927.0</v>
      </c>
      <c r="G4202" s="1">
        <v>5.0</v>
      </c>
    </row>
    <row r="4203">
      <c r="A4203" s="1">
        <v>4202.0</v>
      </c>
      <c r="B4203" s="1" t="s">
        <v>5456</v>
      </c>
      <c r="C4203" s="1" t="s">
        <v>32</v>
      </c>
      <c r="D4203" s="1">
        <v>120.0</v>
      </c>
      <c r="E4203" s="1" t="s">
        <v>38</v>
      </c>
      <c r="F4203" s="5">
        <v>44927.0</v>
      </c>
      <c r="G4203" s="1">
        <v>10.0</v>
      </c>
    </row>
    <row r="4204">
      <c r="A4204" s="1">
        <v>4203.0</v>
      </c>
      <c r="B4204" s="1" t="s">
        <v>5457</v>
      </c>
      <c r="C4204" s="1" t="s">
        <v>49</v>
      </c>
      <c r="D4204" s="1">
        <v>80.0</v>
      </c>
      <c r="E4204" s="1" t="s">
        <v>38</v>
      </c>
      <c r="F4204" s="5">
        <v>44927.0</v>
      </c>
      <c r="G4204" s="1">
        <v>20.0</v>
      </c>
    </row>
    <row r="4205">
      <c r="A4205" s="1">
        <v>4204.0</v>
      </c>
      <c r="B4205" s="1" t="s">
        <v>5458</v>
      </c>
      <c r="C4205" s="1" t="s">
        <v>32</v>
      </c>
      <c r="D4205" s="1">
        <v>120.0</v>
      </c>
      <c r="E4205" s="1" t="s">
        <v>45</v>
      </c>
      <c r="F4205" s="5">
        <v>44927.0</v>
      </c>
      <c r="G4205" s="1">
        <v>0.0</v>
      </c>
    </row>
    <row r="4206">
      <c r="A4206" s="1">
        <v>4205.0</v>
      </c>
      <c r="B4206" s="1" t="s">
        <v>5459</v>
      </c>
      <c r="C4206" s="1" t="s">
        <v>32</v>
      </c>
      <c r="D4206" s="1">
        <v>120.0</v>
      </c>
      <c r="E4206" s="1" t="s">
        <v>38</v>
      </c>
      <c r="F4206" s="5">
        <v>44927.0</v>
      </c>
      <c r="G4206" s="1">
        <v>5.0</v>
      </c>
    </row>
    <row r="4207">
      <c r="A4207" s="1">
        <v>4206.0</v>
      </c>
      <c r="B4207" s="1" t="s">
        <v>5460</v>
      </c>
      <c r="C4207" s="1" t="s">
        <v>37</v>
      </c>
      <c r="D4207" s="1">
        <v>250.0</v>
      </c>
      <c r="E4207" s="1" t="s">
        <v>38</v>
      </c>
      <c r="F4207" s="5">
        <v>44927.0</v>
      </c>
      <c r="G4207" s="1">
        <v>10.0</v>
      </c>
    </row>
    <row r="4208">
      <c r="A4208" s="1">
        <v>4207.0</v>
      </c>
      <c r="B4208" s="1" t="s">
        <v>5461</v>
      </c>
      <c r="C4208" s="1" t="s">
        <v>32</v>
      </c>
      <c r="D4208" s="1">
        <v>120.0</v>
      </c>
      <c r="E4208" s="1" t="s">
        <v>38</v>
      </c>
      <c r="F4208" s="5">
        <v>44927.0</v>
      </c>
      <c r="G4208" s="1">
        <v>20.0</v>
      </c>
    </row>
    <row r="4209">
      <c r="A4209" s="1">
        <v>4208.0</v>
      </c>
      <c r="B4209" s="1" t="s">
        <v>5462</v>
      </c>
      <c r="C4209" s="1" t="s">
        <v>32</v>
      </c>
      <c r="D4209" s="1">
        <v>120.0</v>
      </c>
      <c r="E4209" s="1" t="s">
        <v>38</v>
      </c>
      <c r="F4209" s="5">
        <v>44927.0</v>
      </c>
      <c r="G4209" s="1">
        <v>0.0</v>
      </c>
    </row>
    <row r="4210">
      <c r="A4210" s="1">
        <v>4209.0</v>
      </c>
      <c r="B4210" s="1" t="s">
        <v>5463</v>
      </c>
      <c r="C4210" s="1" t="s">
        <v>32</v>
      </c>
      <c r="D4210" s="1">
        <v>120.0</v>
      </c>
      <c r="E4210" s="1" t="s">
        <v>38</v>
      </c>
      <c r="F4210" s="5">
        <v>44927.0</v>
      </c>
      <c r="G4210" s="1">
        <v>5.0</v>
      </c>
    </row>
    <row r="4211">
      <c r="A4211" s="1">
        <v>4210.0</v>
      </c>
      <c r="B4211" s="1" t="s">
        <v>5464</v>
      </c>
      <c r="C4211" s="1" t="s">
        <v>32</v>
      </c>
      <c r="D4211" s="1">
        <v>120.0</v>
      </c>
      <c r="E4211" s="1" t="s">
        <v>33</v>
      </c>
      <c r="F4211" s="5">
        <v>44927.0</v>
      </c>
      <c r="G4211" s="1">
        <v>10.0</v>
      </c>
    </row>
    <row r="4212">
      <c r="A4212" s="1">
        <v>4211.0</v>
      </c>
      <c r="B4212" s="1" t="s">
        <v>5467</v>
      </c>
      <c r="C4212" s="1" t="s">
        <v>32</v>
      </c>
      <c r="D4212" s="1">
        <v>120.0</v>
      </c>
      <c r="E4212" s="1" t="s">
        <v>38</v>
      </c>
      <c r="F4212" s="5">
        <v>44927.0</v>
      </c>
      <c r="G4212" s="1">
        <v>20.0</v>
      </c>
    </row>
    <row r="4213">
      <c r="A4213" s="1">
        <v>4212.0</v>
      </c>
      <c r="B4213" s="1" t="s">
        <v>5468</v>
      </c>
      <c r="C4213" s="1" t="s">
        <v>32</v>
      </c>
      <c r="D4213" s="1">
        <v>120.0</v>
      </c>
      <c r="E4213" s="1" t="s">
        <v>38</v>
      </c>
      <c r="F4213" s="5">
        <v>44927.0</v>
      </c>
      <c r="G4213" s="1">
        <v>0.0</v>
      </c>
    </row>
    <row r="4214">
      <c r="A4214" s="1">
        <v>4213.0</v>
      </c>
      <c r="B4214" s="1" t="s">
        <v>5469</v>
      </c>
      <c r="C4214" s="1" t="s">
        <v>49</v>
      </c>
      <c r="D4214" s="1">
        <v>80.0</v>
      </c>
      <c r="E4214" s="1" t="s">
        <v>38</v>
      </c>
      <c r="F4214" s="5">
        <v>44927.0</v>
      </c>
      <c r="G4214" s="1">
        <v>5.0</v>
      </c>
    </row>
    <row r="4215">
      <c r="A4215" s="1">
        <v>4214.0</v>
      </c>
      <c r="B4215" s="1" t="s">
        <v>5470</v>
      </c>
      <c r="C4215" s="1" t="s">
        <v>32</v>
      </c>
      <c r="D4215" s="1">
        <v>120.0</v>
      </c>
      <c r="E4215" s="1" t="s">
        <v>38</v>
      </c>
      <c r="F4215" s="5">
        <v>44927.0</v>
      </c>
      <c r="G4215" s="1">
        <v>10.0</v>
      </c>
    </row>
    <row r="4216">
      <c r="A4216" s="1">
        <v>4215.0</v>
      </c>
      <c r="B4216" s="1" t="s">
        <v>5471</v>
      </c>
      <c r="C4216" s="1" t="s">
        <v>37</v>
      </c>
      <c r="D4216" s="1">
        <v>250.0</v>
      </c>
      <c r="E4216" s="1" t="s">
        <v>33</v>
      </c>
      <c r="F4216" s="5">
        <v>44927.0</v>
      </c>
      <c r="G4216" s="1">
        <v>20.0</v>
      </c>
    </row>
    <row r="4217">
      <c r="A4217" s="1">
        <v>4216.0</v>
      </c>
      <c r="B4217" s="1" t="s">
        <v>5472</v>
      </c>
      <c r="C4217" s="1" t="s">
        <v>40</v>
      </c>
      <c r="D4217" s="1">
        <v>50.0</v>
      </c>
      <c r="E4217" s="1" t="s">
        <v>38</v>
      </c>
      <c r="F4217" s="5">
        <v>44927.0</v>
      </c>
      <c r="G4217" s="1">
        <v>0.0</v>
      </c>
    </row>
    <row r="4218">
      <c r="A4218" s="1">
        <v>4217.0</v>
      </c>
      <c r="B4218" s="1" t="s">
        <v>5473</v>
      </c>
      <c r="C4218" s="1" t="s">
        <v>32</v>
      </c>
      <c r="D4218" s="1">
        <v>120.0</v>
      </c>
      <c r="E4218" s="1" t="s">
        <v>38</v>
      </c>
      <c r="F4218" s="5">
        <v>44927.0</v>
      </c>
      <c r="G4218" s="1">
        <v>5.0</v>
      </c>
    </row>
    <row r="4219">
      <c r="A4219" s="1">
        <v>4218.0</v>
      </c>
      <c r="B4219" s="1" t="s">
        <v>5474</v>
      </c>
      <c r="C4219" s="1" t="s">
        <v>40</v>
      </c>
      <c r="D4219" s="1">
        <v>50.0</v>
      </c>
      <c r="E4219" s="1" t="s">
        <v>38</v>
      </c>
      <c r="F4219" s="5">
        <v>44927.0</v>
      </c>
      <c r="G4219" s="1">
        <v>10.0</v>
      </c>
    </row>
    <row r="4220">
      <c r="A4220" s="1">
        <v>4219.0</v>
      </c>
      <c r="B4220" s="1" t="s">
        <v>5475</v>
      </c>
      <c r="C4220" s="1" t="s">
        <v>32</v>
      </c>
      <c r="D4220" s="1">
        <v>120.0</v>
      </c>
      <c r="E4220" s="1" t="s">
        <v>38</v>
      </c>
      <c r="F4220" s="5">
        <v>44927.0</v>
      </c>
      <c r="G4220" s="1">
        <v>20.0</v>
      </c>
    </row>
    <row r="4221">
      <c r="A4221" s="1">
        <v>4220.0</v>
      </c>
      <c r="B4221" s="1" t="s">
        <v>5476</v>
      </c>
      <c r="C4221" s="1" t="s">
        <v>32</v>
      </c>
      <c r="D4221" s="1">
        <v>120.0</v>
      </c>
      <c r="E4221" s="1" t="s">
        <v>38</v>
      </c>
      <c r="F4221" s="5">
        <v>44927.0</v>
      </c>
      <c r="G4221" s="1">
        <v>0.0</v>
      </c>
    </row>
    <row r="4222">
      <c r="A4222" s="1">
        <v>4221.0</v>
      </c>
      <c r="B4222" s="1" t="s">
        <v>5477</v>
      </c>
      <c r="C4222" s="1" t="s">
        <v>32</v>
      </c>
      <c r="D4222" s="1">
        <v>120.0</v>
      </c>
      <c r="E4222" s="1" t="s">
        <v>33</v>
      </c>
      <c r="F4222" s="5">
        <v>44927.0</v>
      </c>
      <c r="G4222" s="1">
        <v>5.0</v>
      </c>
    </row>
    <row r="4223">
      <c r="A4223" s="1">
        <v>4222.0</v>
      </c>
      <c r="B4223" s="1" t="s">
        <v>5478</v>
      </c>
      <c r="C4223" s="1" t="s">
        <v>49</v>
      </c>
      <c r="D4223" s="1">
        <v>80.0</v>
      </c>
      <c r="E4223" s="1" t="s">
        <v>38</v>
      </c>
      <c r="F4223" s="5">
        <v>44927.0</v>
      </c>
      <c r="G4223" s="1">
        <v>10.0</v>
      </c>
    </row>
    <row r="4224">
      <c r="A4224" s="1">
        <v>4223.0</v>
      </c>
      <c r="B4224" s="1" t="s">
        <v>5481</v>
      </c>
      <c r="C4224" s="1" t="s">
        <v>32</v>
      </c>
      <c r="D4224" s="1">
        <v>120.0</v>
      </c>
      <c r="E4224" s="1" t="s">
        <v>38</v>
      </c>
      <c r="F4224" s="5">
        <v>44927.0</v>
      </c>
      <c r="G4224" s="1">
        <v>20.0</v>
      </c>
    </row>
    <row r="4225">
      <c r="A4225" s="1">
        <v>4224.0</v>
      </c>
      <c r="B4225" s="1" t="s">
        <v>5482</v>
      </c>
      <c r="C4225" s="1" t="s">
        <v>32</v>
      </c>
      <c r="D4225" s="1">
        <v>120.0</v>
      </c>
      <c r="E4225" s="1" t="s">
        <v>38</v>
      </c>
      <c r="F4225" s="5">
        <v>44927.0</v>
      </c>
      <c r="G4225" s="1">
        <v>0.0</v>
      </c>
    </row>
    <row r="4226">
      <c r="A4226" s="1">
        <v>4225.0</v>
      </c>
      <c r="B4226" s="1" t="s">
        <v>5483</v>
      </c>
      <c r="C4226" s="1" t="s">
        <v>32</v>
      </c>
      <c r="D4226" s="1">
        <v>120.0</v>
      </c>
      <c r="E4226" s="1" t="s">
        <v>38</v>
      </c>
      <c r="F4226" s="5">
        <v>44927.0</v>
      </c>
      <c r="G4226" s="1">
        <v>5.0</v>
      </c>
    </row>
    <row r="4227">
      <c r="A4227" s="1">
        <v>4226.0</v>
      </c>
      <c r="B4227" s="1" t="s">
        <v>5484</v>
      </c>
      <c r="C4227" s="1" t="s">
        <v>32</v>
      </c>
      <c r="D4227" s="1">
        <v>120.0</v>
      </c>
      <c r="E4227" s="1" t="s">
        <v>38</v>
      </c>
      <c r="F4227" s="5">
        <v>44927.0</v>
      </c>
      <c r="G4227" s="1">
        <v>10.0</v>
      </c>
    </row>
    <row r="4228">
      <c r="A4228" s="1">
        <v>4227.0</v>
      </c>
      <c r="B4228" s="1" t="s">
        <v>5485</v>
      </c>
      <c r="C4228" s="1" t="s">
        <v>32</v>
      </c>
      <c r="D4228" s="1">
        <v>120.0</v>
      </c>
      <c r="E4228" s="1" t="s">
        <v>45</v>
      </c>
      <c r="F4228" s="5">
        <v>44927.0</v>
      </c>
      <c r="G4228" s="1">
        <v>20.0</v>
      </c>
    </row>
    <row r="4229">
      <c r="A4229" s="1">
        <v>4228.0</v>
      </c>
      <c r="B4229" s="1" t="s">
        <v>5486</v>
      </c>
      <c r="C4229" s="1" t="s">
        <v>32</v>
      </c>
      <c r="D4229" s="1">
        <v>120.0</v>
      </c>
      <c r="E4229" s="1" t="s">
        <v>38</v>
      </c>
      <c r="F4229" s="5">
        <v>44927.0</v>
      </c>
      <c r="G4229" s="1">
        <v>0.0</v>
      </c>
    </row>
    <row r="4230">
      <c r="A4230" s="1">
        <v>4229.0</v>
      </c>
      <c r="B4230" s="1" t="s">
        <v>5487</v>
      </c>
      <c r="C4230" s="1" t="s">
        <v>32</v>
      </c>
      <c r="D4230" s="1">
        <v>120.0</v>
      </c>
      <c r="E4230" s="1" t="s">
        <v>38</v>
      </c>
      <c r="F4230" s="5">
        <v>44927.0</v>
      </c>
      <c r="G4230" s="1">
        <v>5.0</v>
      </c>
    </row>
    <row r="4231">
      <c r="A4231" s="1">
        <v>4230.0</v>
      </c>
      <c r="B4231" s="1" t="s">
        <v>5490</v>
      </c>
      <c r="C4231" s="1" t="s">
        <v>32</v>
      </c>
      <c r="D4231" s="1">
        <v>120.0</v>
      </c>
      <c r="E4231" s="1" t="s">
        <v>33</v>
      </c>
      <c r="F4231" s="5">
        <v>44927.0</v>
      </c>
      <c r="G4231" s="1">
        <v>10.0</v>
      </c>
    </row>
    <row r="4232">
      <c r="A4232" s="1">
        <v>4231.0</v>
      </c>
      <c r="B4232" s="1" t="s">
        <v>5491</v>
      </c>
      <c r="C4232" s="1" t="s">
        <v>32</v>
      </c>
      <c r="D4232" s="1">
        <v>120.0</v>
      </c>
      <c r="E4232" s="1" t="s">
        <v>38</v>
      </c>
      <c r="F4232" s="5">
        <v>44927.0</v>
      </c>
      <c r="G4232" s="1">
        <v>20.0</v>
      </c>
    </row>
    <row r="4233">
      <c r="A4233" s="1">
        <v>4232.0</v>
      </c>
      <c r="B4233" s="1" t="s">
        <v>5492</v>
      </c>
      <c r="C4233" s="1" t="s">
        <v>32</v>
      </c>
      <c r="D4233" s="1">
        <v>120.0</v>
      </c>
      <c r="E4233" s="1" t="s">
        <v>38</v>
      </c>
      <c r="F4233" s="5">
        <v>44927.0</v>
      </c>
      <c r="G4233" s="1">
        <v>0.0</v>
      </c>
    </row>
    <row r="4234">
      <c r="A4234" s="1">
        <v>4233.0</v>
      </c>
      <c r="B4234" s="1" t="s">
        <v>5493</v>
      </c>
      <c r="C4234" s="1" t="s">
        <v>49</v>
      </c>
      <c r="D4234" s="1">
        <v>80.0</v>
      </c>
      <c r="E4234" s="1" t="s">
        <v>33</v>
      </c>
      <c r="F4234" s="5">
        <v>44927.0</v>
      </c>
      <c r="G4234" s="1">
        <v>5.0</v>
      </c>
    </row>
    <row r="4235">
      <c r="A4235" s="1">
        <v>4234.0</v>
      </c>
      <c r="B4235" s="1" t="s">
        <v>5494</v>
      </c>
      <c r="C4235" s="1" t="s">
        <v>32</v>
      </c>
      <c r="D4235" s="1">
        <v>120.0</v>
      </c>
      <c r="E4235" s="1" t="s">
        <v>38</v>
      </c>
      <c r="F4235" s="5">
        <v>44927.0</v>
      </c>
      <c r="G4235" s="1">
        <v>10.0</v>
      </c>
    </row>
    <row r="4236">
      <c r="A4236" s="1">
        <v>4235.0</v>
      </c>
      <c r="B4236" s="1" t="s">
        <v>5495</v>
      </c>
      <c r="C4236" s="1" t="s">
        <v>37</v>
      </c>
      <c r="D4236" s="1">
        <v>250.0</v>
      </c>
      <c r="E4236" s="1" t="s">
        <v>38</v>
      </c>
      <c r="F4236" s="5">
        <v>44927.0</v>
      </c>
      <c r="G4236" s="1">
        <v>20.0</v>
      </c>
    </row>
    <row r="4237">
      <c r="A4237" s="1">
        <v>4236.0</v>
      </c>
      <c r="B4237" s="1" t="s">
        <v>5498</v>
      </c>
      <c r="C4237" s="1" t="s">
        <v>32</v>
      </c>
      <c r="D4237" s="1">
        <v>120.0</v>
      </c>
      <c r="E4237" s="1" t="s">
        <v>38</v>
      </c>
      <c r="F4237" s="5">
        <v>44927.0</v>
      </c>
      <c r="G4237" s="1">
        <v>0.0</v>
      </c>
    </row>
    <row r="4238">
      <c r="A4238" s="1">
        <v>4237.0</v>
      </c>
      <c r="B4238" s="1" t="s">
        <v>5499</v>
      </c>
      <c r="C4238" s="1" t="s">
        <v>37</v>
      </c>
      <c r="D4238" s="1">
        <v>250.0</v>
      </c>
      <c r="E4238" s="1" t="s">
        <v>33</v>
      </c>
      <c r="F4238" s="5">
        <v>44927.0</v>
      </c>
      <c r="G4238" s="1">
        <v>5.0</v>
      </c>
    </row>
    <row r="4239">
      <c r="A4239" s="1">
        <v>4238.0</v>
      </c>
      <c r="B4239" s="1" t="s">
        <v>5500</v>
      </c>
      <c r="C4239" s="1" t="s">
        <v>49</v>
      </c>
      <c r="D4239" s="1">
        <v>80.0</v>
      </c>
      <c r="E4239" s="1" t="s">
        <v>38</v>
      </c>
      <c r="F4239" s="5">
        <v>44927.0</v>
      </c>
      <c r="G4239" s="1">
        <v>10.0</v>
      </c>
    </row>
    <row r="4240">
      <c r="A4240" s="1">
        <v>4239.0</v>
      </c>
      <c r="B4240" s="1" t="s">
        <v>5501</v>
      </c>
      <c r="C4240" s="1" t="s">
        <v>32</v>
      </c>
      <c r="D4240" s="1">
        <v>120.0</v>
      </c>
      <c r="E4240" s="1" t="s">
        <v>45</v>
      </c>
      <c r="F4240" s="5">
        <v>44927.0</v>
      </c>
      <c r="G4240" s="1">
        <v>20.0</v>
      </c>
    </row>
    <row r="4241">
      <c r="A4241" s="1">
        <v>4240.0</v>
      </c>
      <c r="B4241" s="1" t="s">
        <v>5502</v>
      </c>
      <c r="C4241" s="1" t="s">
        <v>32</v>
      </c>
      <c r="D4241" s="1">
        <v>120.0</v>
      </c>
      <c r="E4241" s="1" t="s">
        <v>38</v>
      </c>
      <c r="F4241" s="5">
        <v>44927.0</v>
      </c>
      <c r="G4241" s="1">
        <v>0.0</v>
      </c>
    </row>
    <row r="4242">
      <c r="A4242" s="1">
        <v>4241.0</v>
      </c>
      <c r="B4242" s="1" t="s">
        <v>5503</v>
      </c>
      <c r="C4242" s="1" t="s">
        <v>40</v>
      </c>
      <c r="D4242" s="1">
        <v>50.0</v>
      </c>
      <c r="E4242" s="1" t="s">
        <v>38</v>
      </c>
      <c r="F4242" s="5">
        <v>44927.0</v>
      </c>
      <c r="G4242" s="1">
        <v>5.0</v>
      </c>
    </row>
    <row r="4243">
      <c r="A4243" s="1">
        <v>4242.0</v>
      </c>
      <c r="B4243" s="1" t="s">
        <v>5504</v>
      </c>
      <c r="C4243" s="1" t="s">
        <v>32</v>
      </c>
      <c r="D4243" s="1">
        <v>120.0</v>
      </c>
      <c r="E4243" s="1" t="s">
        <v>38</v>
      </c>
      <c r="F4243" s="5">
        <v>44927.0</v>
      </c>
      <c r="G4243" s="1">
        <v>10.0</v>
      </c>
    </row>
    <row r="4244">
      <c r="A4244" s="1">
        <v>4243.0</v>
      </c>
      <c r="B4244" s="1" t="s">
        <v>5507</v>
      </c>
      <c r="C4244" s="1" t="s">
        <v>32</v>
      </c>
      <c r="D4244" s="1">
        <v>120.0</v>
      </c>
      <c r="E4244" s="1" t="s">
        <v>45</v>
      </c>
      <c r="F4244" s="5">
        <v>44927.0</v>
      </c>
      <c r="G4244" s="1">
        <v>20.0</v>
      </c>
    </row>
    <row r="4245">
      <c r="A4245" s="1">
        <v>4244.0</v>
      </c>
      <c r="B4245" s="1" t="s">
        <v>5508</v>
      </c>
      <c r="C4245" s="1" t="s">
        <v>49</v>
      </c>
      <c r="D4245" s="1">
        <v>80.0</v>
      </c>
      <c r="E4245" s="1" t="s">
        <v>38</v>
      </c>
      <c r="F4245" s="5">
        <v>44927.0</v>
      </c>
      <c r="G4245" s="1">
        <v>0.0</v>
      </c>
    </row>
    <row r="4246">
      <c r="A4246" s="1">
        <v>4245.0</v>
      </c>
      <c r="B4246" s="1" t="s">
        <v>5509</v>
      </c>
      <c r="C4246" s="1" t="s">
        <v>32</v>
      </c>
      <c r="D4246" s="1">
        <v>120.0</v>
      </c>
      <c r="E4246" s="1" t="s">
        <v>33</v>
      </c>
      <c r="F4246" s="5">
        <v>44927.0</v>
      </c>
      <c r="G4246" s="1">
        <v>5.0</v>
      </c>
    </row>
    <row r="4247">
      <c r="A4247" s="1">
        <v>4246.0</v>
      </c>
      <c r="B4247" s="1" t="s">
        <v>5510</v>
      </c>
      <c r="C4247" s="1" t="s">
        <v>32</v>
      </c>
      <c r="D4247" s="1">
        <v>120.0</v>
      </c>
      <c r="E4247" s="1" t="s">
        <v>38</v>
      </c>
      <c r="F4247" s="5">
        <v>44927.0</v>
      </c>
      <c r="G4247" s="1">
        <v>10.0</v>
      </c>
    </row>
    <row r="4248">
      <c r="A4248" s="1">
        <v>4247.0</v>
      </c>
      <c r="B4248" s="1" t="s">
        <v>5511</v>
      </c>
      <c r="C4248" s="1" t="s">
        <v>32</v>
      </c>
      <c r="D4248" s="1">
        <v>120.0</v>
      </c>
      <c r="E4248" s="1" t="s">
        <v>33</v>
      </c>
      <c r="F4248" s="5">
        <v>44927.0</v>
      </c>
      <c r="G4248" s="1">
        <v>20.0</v>
      </c>
    </row>
    <row r="4249">
      <c r="A4249" s="1">
        <v>4248.0</v>
      </c>
      <c r="B4249" s="1" t="s">
        <v>5512</v>
      </c>
      <c r="C4249" s="1" t="s">
        <v>40</v>
      </c>
      <c r="D4249" s="1">
        <v>50.0</v>
      </c>
      <c r="E4249" s="1" t="s">
        <v>38</v>
      </c>
      <c r="F4249" s="5">
        <v>44927.0</v>
      </c>
      <c r="G4249" s="1">
        <v>0.0</v>
      </c>
    </row>
    <row r="4250">
      <c r="A4250" s="1">
        <v>4249.0</v>
      </c>
      <c r="B4250" s="1" t="s">
        <v>5513</v>
      </c>
      <c r="C4250" s="1" t="s">
        <v>49</v>
      </c>
      <c r="D4250" s="1">
        <v>80.0</v>
      </c>
      <c r="E4250" s="1" t="s">
        <v>38</v>
      </c>
      <c r="F4250" s="5">
        <v>44927.0</v>
      </c>
      <c r="G4250" s="1">
        <v>5.0</v>
      </c>
    </row>
    <row r="4251">
      <c r="A4251" s="1">
        <v>4250.0</v>
      </c>
      <c r="B4251" s="1" t="s">
        <v>5516</v>
      </c>
      <c r="C4251" s="1" t="s">
        <v>49</v>
      </c>
      <c r="D4251" s="1">
        <v>80.0</v>
      </c>
      <c r="E4251" s="1" t="s">
        <v>38</v>
      </c>
      <c r="F4251" s="5">
        <v>44927.0</v>
      </c>
      <c r="G4251" s="1">
        <v>10.0</v>
      </c>
    </row>
    <row r="4252">
      <c r="A4252" s="1">
        <v>4251.0</v>
      </c>
      <c r="B4252" s="1" t="s">
        <v>5517</v>
      </c>
      <c r="C4252" s="1" t="s">
        <v>49</v>
      </c>
      <c r="D4252" s="1">
        <v>80.0</v>
      </c>
      <c r="E4252" s="1" t="s">
        <v>33</v>
      </c>
      <c r="F4252" s="5">
        <v>44927.0</v>
      </c>
      <c r="G4252" s="1">
        <v>20.0</v>
      </c>
    </row>
    <row r="4253">
      <c r="A4253" s="1">
        <v>4252.0</v>
      </c>
      <c r="B4253" s="1" t="s">
        <v>5518</v>
      </c>
      <c r="C4253" s="1" t="s">
        <v>32</v>
      </c>
      <c r="D4253" s="1">
        <v>120.0</v>
      </c>
      <c r="E4253" s="1" t="s">
        <v>38</v>
      </c>
      <c r="F4253" s="5">
        <v>44927.0</v>
      </c>
      <c r="G4253" s="1">
        <v>0.0</v>
      </c>
    </row>
    <row r="4254">
      <c r="A4254" s="1">
        <v>4253.0</v>
      </c>
      <c r="B4254" s="1" t="s">
        <v>5519</v>
      </c>
      <c r="C4254" s="1" t="s">
        <v>32</v>
      </c>
      <c r="D4254" s="1">
        <v>120.0</v>
      </c>
      <c r="E4254" s="1" t="s">
        <v>38</v>
      </c>
      <c r="F4254" s="5">
        <v>44927.0</v>
      </c>
      <c r="G4254" s="1">
        <v>5.0</v>
      </c>
    </row>
    <row r="4255">
      <c r="A4255" s="1">
        <v>4254.0</v>
      </c>
      <c r="B4255" s="1" t="s">
        <v>5520</v>
      </c>
      <c r="C4255" s="1" t="s">
        <v>32</v>
      </c>
      <c r="D4255" s="1">
        <v>120.0</v>
      </c>
      <c r="E4255" s="1" t="s">
        <v>38</v>
      </c>
      <c r="F4255" s="5">
        <v>44927.0</v>
      </c>
      <c r="G4255" s="1">
        <v>10.0</v>
      </c>
    </row>
    <row r="4256">
      <c r="A4256" s="1">
        <v>4255.0</v>
      </c>
      <c r="B4256" s="1" t="s">
        <v>5521</v>
      </c>
      <c r="C4256" s="1" t="s">
        <v>49</v>
      </c>
      <c r="D4256" s="1">
        <v>80.0</v>
      </c>
      <c r="E4256" s="1" t="s">
        <v>38</v>
      </c>
      <c r="F4256" s="5">
        <v>44927.0</v>
      </c>
      <c r="G4256" s="1">
        <v>20.0</v>
      </c>
    </row>
    <row r="4257">
      <c r="A4257" s="1">
        <v>4256.0</v>
      </c>
      <c r="B4257" s="1" t="s">
        <v>5522</v>
      </c>
      <c r="C4257" s="1" t="s">
        <v>32</v>
      </c>
      <c r="D4257" s="1">
        <v>120.0</v>
      </c>
      <c r="E4257" s="1" t="s">
        <v>38</v>
      </c>
      <c r="F4257" s="5">
        <v>44927.0</v>
      </c>
      <c r="G4257" s="1">
        <v>0.0</v>
      </c>
    </row>
    <row r="4258">
      <c r="A4258" s="1">
        <v>4257.0</v>
      </c>
      <c r="B4258" s="1" t="s">
        <v>5524</v>
      </c>
      <c r="C4258" s="1" t="s">
        <v>32</v>
      </c>
      <c r="D4258" s="1">
        <v>120.0</v>
      </c>
      <c r="E4258" s="1" t="s">
        <v>38</v>
      </c>
      <c r="F4258" s="5">
        <v>44927.0</v>
      </c>
      <c r="G4258" s="1">
        <v>5.0</v>
      </c>
    </row>
    <row r="4259">
      <c r="A4259" s="1">
        <v>4258.0</v>
      </c>
      <c r="B4259" s="1" t="s">
        <v>5526</v>
      </c>
      <c r="C4259" s="1" t="s">
        <v>32</v>
      </c>
      <c r="D4259" s="1">
        <v>120.0</v>
      </c>
      <c r="E4259" s="1" t="s">
        <v>38</v>
      </c>
      <c r="F4259" s="5">
        <v>44927.0</v>
      </c>
      <c r="G4259" s="1">
        <v>10.0</v>
      </c>
    </row>
    <row r="4260">
      <c r="A4260" s="1">
        <v>4259.0</v>
      </c>
      <c r="B4260" s="1" t="s">
        <v>5527</v>
      </c>
      <c r="C4260" s="1" t="s">
        <v>49</v>
      </c>
      <c r="D4260" s="1">
        <v>80.0</v>
      </c>
      <c r="E4260" s="1" t="s">
        <v>38</v>
      </c>
      <c r="F4260" s="5">
        <v>44927.0</v>
      </c>
      <c r="G4260" s="1">
        <v>20.0</v>
      </c>
    </row>
    <row r="4261">
      <c r="A4261" s="1">
        <v>4260.0</v>
      </c>
      <c r="B4261" s="1" t="s">
        <v>5528</v>
      </c>
      <c r="C4261" s="1" t="s">
        <v>32</v>
      </c>
      <c r="D4261" s="1">
        <v>120.0</v>
      </c>
      <c r="E4261" s="1" t="s">
        <v>38</v>
      </c>
      <c r="F4261" s="5">
        <v>44927.0</v>
      </c>
      <c r="G4261" s="1">
        <v>0.0</v>
      </c>
    </row>
    <row r="4262">
      <c r="A4262" s="1">
        <v>4261.0</v>
      </c>
      <c r="B4262" s="1" t="s">
        <v>5529</v>
      </c>
      <c r="C4262" s="1" t="s">
        <v>32</v>
      </c>
      <c r="D4262" s="1">
        <v>120.0</v>
      </c>
      <c r="E4262" s="1" t="s">
        <v>38</v>
      </c>
      <c r="F4262" s="5">
        <v>44927.0</v>
      </c>
      <c r="G4262" s="1">
        <v>5.0</v>
      </c>
    </row>
    <row r="4263">
      <c r="A4263" s="1">
        <v>4262.0</v>
      </c>
      <c r="B4263" s="1" t="s">
        <v>5530</v>
      </c>
      <c r="C4263" s="1" t="s">
        <v>32</v>
      </c>
      <c r="D4263" s="1">
        <v>120.0</v>
      </c>
      <c r="E4263" s="1" t="s">
        <v>38</v>
      </c>
      <c r="F4263" s="5">
        <v>44927.0</v>
      </c>
      <c r="G4263" s="1">
        <v>10.0</v>
      </c>
    </row>
    <row r="4264">
      <c r="A4264" s="1">
        <v>4263.0</v>
      </c>
      <c r="B4264" s="1" t="s">
        <v>5531</v>
      </c>
      <c r="C4264" s="1" t="s">
        <v>32</v>
      </c>
      <c r="D4264" s="1">
        <v>120.0</v>
      </c>
      <c r="E4264" s="1" t="s">
        <v>38</v>
      </c>
      <c r="F4264" s="5">
        <v>44927.0</v>
      </c>
      <c r="G4264" s="1">
        <v>20.0</v>
      </c>
    </row>
    <row r="4265">
      <c r="A4265" s="1">
        <v>4264.0</v>
      </c>
      <c r="B4265" s="1" t="s">
        <v>5532</v>
      </c>
      <c r="C4265" s="1" t="s">
        <v>32</v>
      </c>
      <c r="D4265" s="1">
        <v>120.0</v>
      </c>
      <c r="E4265" s="1" t="s">
        <v>38</v>
      </c>
      <c r="F4265" s="5">
        <v>44927.0</v>
      </c>
      <c r="G4265" s="1">
        <v>0.0</v>
      </c>
    </row>
    <row r="4266">
      <c r="A4266" s="1">
        <v>4265.0</v>
      </c>
      <c r="B4266" s="1" t="s">
        <v>5533</v>
      </c>
      <c r="C4266" s="1" t="s">
        <v>49</v>
      </c>
      <c r="D4266" s="1">
        <v>80.0</v>
      </c>
      <c r="E4266" s="1" t="s">
        <v>38</v>
      </c>
      <c r="F4266" s="5">
        <v>44927.0</v>
      </c>
      <c r="G4266" s="1">
        <v>5.0</v>
      </c>
    </row>
    <row r="4267">
      <c r="A4267" s="1">
        <v>4266.0</v>
      </c>
      <c r="B4267" s="1" t="s">
        <v>5535</v>
      </c>
      <c r="C4267" s="1" t="s">
        <v>32</v>
      </c>
      <c r="D4267" s="1">
        <v>120.0</v>
      </c>
      <c r="E4267" s="1" t="s">
        <v>38</v>
      </c>
      <c r="F4267" s="5">
        <v>44927.0</v>
      </c>
      <c r="G4267" s="1">
        <v>10.0</v>
      </c>
    </row>
    <row r="4268">
      <c r="A4268" s="1">
        <v>4267.0</v>
      </c>
      <c r="B4268" s="1" t="s">
        <v>5537</v>
      </c>
      <c r="C4268" s="1" t="s">
        <v>49</v>
      </c>
      <c r="D4268" s="1">
        <v>80.0</v>
      </c>
      <c r="E4268" s="1" t="s">
        <v>33</v>
      </c>
      <c r="F4268" s="5">
        <v>44927.0</v>
      </c>
      <c r="G4268" s="1">
        <v>20.0</v>
      </c>
    </row>
    <row r="4269">
      <c r="A4269" s="1">
        <v>4268.0</v>
      </c>
      <c r="B4269" s="1" t="s">
        <v>5538</v>
      </c>
      <c r="C4269" s="1" t="s">
        <v>49</v>
      </c>
      <c r="D4269" s="1">
        <v>80.0</v>
      </c>
      <c r="E4269" s="1" t="s">
        <v>38</v>
      </c>
      <c r="F4269" s="5">
        <v>44927.0</v>
      </c>
      <c r="G4269" s="1">
        <v>0.0</v>
      </c>
    </row>
    <row r="4270">
      <c r="A4270" s="1">
        <v>4269.0</v>
      </c>
      <c r="B4270" s="1" t="s">
        <v>5539</v>
      </c>
      <c r="C4270" s="1" t="s">
        <v>32</v>
      </c>
      <c r="D4270" s="1">
        <v>120.0</v>
      </c>
      <c r="E4270" s="1" t="s">
        <v>38</v>
      </c>
      <c r="F4270" s="5">
        <v>44927.0</v>
      </c>
      <c r="G4270" s="1">
        <v>5.0</v>
      </c>
    </row>
    <row r="4271">
      <c r="A4271" s="1">
        <v>4270.0</v>
      </c>
      <c r="B4271" s="1" t="s">
        <v>5540</v>
      </c>
      <c r="C4271" s="1" t="s">
        <v>49</v>
      </c>
      <c r="D4271" s="1">
        <v>80.0</v>
      </c>
      <c r="E4271" s="1" t="s">
        <v>38</v>
      </c>
      <c r="F4271" s="5">
        <v>44927.0</v>
      </c>
      <c r="G4271" s="1">
        <v>10.0</v>
      </c>
    </row>
    <row r="4272">
      <c r="A4272" s="1">
        <v>4271.0</v>
      </c>
      <c r="B4272" s="1" t="s">
        <v>5541</v>
      </c>
      <c r="C4272" s="1" t="s">
        <v>32</v>
      </c>
      <c r="D4272" s="1">
        <v>120.0</v>
      </c>
      <c r="E4272" s="1" t="s">
        <v>45</v>
      </c>
      <c r="F4272" s="5">
        <v>44927.0</v>
      </c>
      <c r="G4272" s="1">
        <v>20.0</v>
      </c>
    </row>
    <row r="4273">
      <c r="A4273" s="1">
        <v>4272.0</v>
      </c>
      <c r="B4273" s="1" t="s">
        <v>5542</v>
      </c>
      <c r="C4273" s="1" t="s">
        <v>32</v>
      </c>
      <c r="D4273" s="1">
        <v>120.0</v>
      </c>
      <c r="E4273" s="1" t="s">
        <v>38</v>
      </c>
      <c r="F4273" s="5">
        <v>44927.0</v>
      </c>
      <c r="G4273" s="1">
        <v>0.0</v>
      </c>
    </row>
    <row r="4274">
      <c r="A4274" s="1">
        <v>4273.0</v>
      </c>
      <c r="B4274" s="1" t="s">
        <v>5543</v>
      </c>
      <c r="C4274" s="1" t="s">
        <v>40</v>
      </c>
      <c r="D4274" s="1">
        <v>50.0</v>
      </c>
      <c r="E4274" s="1" t="s">
        <v>38</v>
      </c>
      <c r="F4274" s="5">
        <v>44927.0</v>
      </c>
      <c r="G4274" s="1">
        <v>5.0</v>
      </c>
    </row>
    <row r="4275">
      <c r="A4275" s="1">
        <v>4274.0</v>
      </c>
      <c r="B4275" s="1" t="s">
        <v>5544</v>
      </c>
      <c r="C4275" s="1" t="s">
        <v>32</v>
      </c>
      <c r="D4275" s="1">
        <v>120.0</v>
      </c>
      <c r="E4275" s="1" t="s">
        <v>33</v>
      </c>
      <c r="F4275" s="5">
        <v>44927.0</v>
      </c>
      <c r="G4275" s="1">
        <v>10.0</v>
      </c>
    </row>
    <row r="4276">
      <c r="A4276" s="1">
        <v>4275.0</v>
      </c>
      <c r="B4276" s="1" t="s">
        <v>5547</v>
      </c>
      <c r="C4276" s="1" t="s">
        <v>32</v>
      </c>
      <c r="D4276" s="1">
        <v>120.0</v>
      </c>
      <c r="E4276" s="1" t="s">
        <v>38</v>
      </c>
      <c r="F4276" s="5">
        <v>44927.0</v>
      </c>
      <c r="G4276" s="1">
        <v>20.0</v>
      </c>
    </row>
    <row r="4277">
      <c r="A4277" s="1">
        <v>4276.0</v>
      </c>
      <c r="B4277" s="1" t="s">
        <v>5548</v>
      </c>
      <c r="C4277" s="1" t="s">
        <v>32</v>
      </c>
      <c r="D4277" s="1">
        <v>120.0</v>
      </c>
      <c r="E4277" s="1" t="s">
        <v>38</v>
      </c>
      <c r="F4277" s="5">
        <v>44927.0</v>
      </c>
      <c r="G4277" s="1">
        <v>0.0</v>
      </c>
    </row>
    <row r="4278">
      <c r="A4278" s="1">
        <v>4277.0</v>
      </c>
      <c r="B4278" s="1" t="s">
        <v>5549</v>
      </c>
      <c r="C4278" s="1" t="s">
        <v>32</v>
      </c>
      <c r="D4278" s="1">
        <v>120.0</v>
      </c>
      <c r="E4278" s="1" t="s">
        <v>38</v>
      </c>
      <c r="F4278" s="5">
        <v>44927.0</v>
      </c>
      <c r="G4278" s="1">
        <v>5.0</v>
      </c>
    </row>
    <row r="4279">
      <c r="A4279" s="1">
        <v>4278.0</v>
      </c>
      <c r="B4279" s="1" t="s">
        <v>5550</v>
      </c>
      <c r="C4279" s="1" t="s">
        <v>32</v>
      </c>
      <c r="D4279" s="1">
        <v>120.0</v>
      </c>
      <c r="E4279" s="1" t="s">
        <v>38</v>
      </c>
      <c r="F4279" s="5">
        <v>44927.0</v>
      </c>
      <c r="G4279" s="1">
        <v>10.0</v>
      </c>
    </row>
    <row r="4280">
      <c r="A4280" s="1">
        <v>4279.0</v>
      </c>
      <c r="B4280" s="1" t="s">
        <v>5551</v>
      </c>
      <c r="C4280" s="1" t="s">
        <v>32</v>
      </c>
      <c r="D4280" s="1">
        <v>120.0</v>
      </c>
      <c r="E4280" s="1" t="s">
        <v>38</v>
      </c>
      <c r="F4280" s="5">
        <v>44927.0</v>
      </c>
      <c r="G4280" s="1">
        <v>20.0</v>
      </c>
    </row>
    <row r="4281">
      <c r="A4281" s="1">
        <v>4280.0</v>
      </c>
      <c r="B4281" s="1" t="s">
        <v>5552</v>
      </c>
      <c r="C4281" s="1" t="s">
        <v>40</v>
      </c>
      <c r="D4281" s="1">
        <v>50.0</v>
      </c>
      <c r="E4281" s="1" t="s">
        <v>38</v>
      </c>
      <c r="F4281" s="5">
        <v>44927.0</v>
      </c>
      <c r="G4281" s="1">
        <v>0.0</v>
      </c>
    </row>
    <row r="4282">
      <c r="A4282" s="1">
        <v>4281.0</v>
      </c>
      <c r="B4282" s="1" t="s">
        <v>5553</v>
      </c>
      <c r="C4282" s="1" t="s">
        <v>32</v>
      </c>
      <c r="D4282" s="1">
        <v>120.0</v>
      </c>
      <c r="E4282" s="1" t="s">
        <v>38</v>
      </c>
      <c r="F4282" s="5">
        <v>44927.0</v>
      </c>
      <c r="G4282" s="1">
        <v>5.0</v>
      </c>
    </row>
    <row r="4283">
      <c r="A4283" s="1">
        <v>4282.0</v>
      </c>
      <c r="B4283" s="1" t="s">
        <v>5554</v>
      </c>
      <c r="C4283" s="1" t="s">
        <v>49</v>
      </c>
      <c r="D4283" s="1">
        <v>80.0</v>
      </c>
      <c r="E4283" s="1" t="s">
        <v>38</v>
      </c>
      <c r="F4283" s="5">
        <v>44927.0</v>
      </c>
      <c r="G4283" s="1">
        <v>10.0</v>
      </c>
    </row>
    <row r="4284">
      <c r="A4284" s="1">
        <v>4283.0</v>
      </c>
      <c r="B4284" s="1" t="s">
        <v>5557</v>
      </c>
      <c r="C4284" s="1" t="s">
        <v>32</v>
      </c>
      <c r="D4284" s="1">
        <v>120.0</v>
      </c>
      <c r="E4284" s="1" t="s">
        <v>38</v>
      </c>
      <c r="F4284" s="5">
        <v>44927.0</v>
      </c>
      <c r="G4284" s="1">
        <v>20.0</v>
      </c>
    </row>
    <row r="4285">
      <c r="A4285" s="1">
        <v>4284.0</v>
      </c>
      <c r="B4285" s="1" t="s">
        <v>5558</v>
      </c>
      <c r="C4285" s="1" t="s">
        <v>49</v>
      </c>
      <c r="D4285" s="1">
        <v>80.0</v>
      </c>
      <c r="E4285" s="1" t="s">
        <v>38</v>
      </c>
      <c r="F4285" s="5">
        <v>44927.0</v>
      </c>
      <c r="G4285" s="1">
        <v>0.0</v>
      </c>
    </row>
    <row r="4286">
      <c r="A4286" s="1">
        <v>4285.0</v>
      </c>
      <c r="B4286" s="1" t="s">
        <v>5559</v>
      </c>
      <c r="C4286" s="1" t="s">
        <v>32</v>
      </c>
      <c r="D4286" s="1">
        <v>120.0</v>
      </c>
      <c r="E4286" s="1" t="s">
        <v>38</v>
      </c>
      <c r="F4286" s="5">
        <v>44927.0</v>
      </c>
      <c r="G4286" s="1">
        <v>5.0</v>
      </c>
    </row>
    <row r="4287">
      <c r="A4287" s="1">
        <v>4286.0</v>
      </c>
      <c r="B4287" s="1" t="s">
        <v>5560</v>
      </c>
      <c r="C4287" s="1" t="s">
        <v>32</v>
      </c>
      <c r="D4287" s="1">
        <v>120.0</v>
      </c>
      <c r="E4287" s="1" t="s">
        <v>38</v>
      </c>
      <c r="F4287" s="5">
        <v>44927.0</v>
      </c>
      <c r="G4287" s="1">
        <v>10.0</v>
      </c>
    </row>
    <row r="4288">
      <c r="A4288" s="1">
        <v>4287.0</v>
      </c>
      <c r="B4288" s="1" t="s">
        <v>5561</v>
      </c>
      <c r="C4288" s="1" t="s">
        <v>32</v>
      </c>
      <c r="D4288" s="1">
        <v>120.0</v>
      </c>
      <c r="E4288" s="1" t="s">
        <v>38</v>
      </c>
      <c r="F4288" s="5">
        <v>44927.0</v>
      </c>
      <c r="G4288" s="1">
        <v>20.0</v>
      </c>
    </row>
    <row r="4289">
      <c r="A4289" s="1">
        <v>4288.0</v>
      </c>
      <c r="B4289" s="1" t="s">
        <v>5562</v>
      </c>
      <c r="C4289" s="1" t="s">
        <v>32</v>
      </c>
      <c r="D4289" s="1">
        <v>120.0</v>
      </c>
      <c r="E4289" s="1" t="s">
        <v>45</v>
      </c>
      <c r="F4289" s="5">
        <v>44927.0</v>
      </c>
      <c r="G4289" s="1">
        <v>0.0</v>
      </c>
    </row>
    <row r="4290">
      <c r="A4290" s="1">
        <v>4289.0</v>
      </c>
      <c r="B4290" s="1" t="s">
        <v>5563</v>
      </c>
      <c r="C4290" s="1" t="s">
        <v>32</v>
      </c>
      <c r="D4290" s="1">
        <v>120.0</v>
      </c>
      <c r="E4290" s="1" t="s">
        <v>33</v>
      </c>
      <c r="F4290" s="5">
        <v>44927.0</v>
      </c>
      <c r="G4290" s="1">
        <v>5.0</v>
      </c>
    </row>
    <row r="4291">
      <c r="A4291" s="1">
        <v>4290.0</v>
      </c>
      <c r="B4291" s="1" t="s">
        <v>5564</v>
      </c>
      <c r="C4291" s="1" t="s">
        <v>49</v>
      </c>
      <c r="D4291" s="1">
        <v>80.0</v>
      </c>
      <c r="E4291" s="1" t="s">
        <v>33</v>
      </c>
      <c r="F4291" s="5">
        <v>44927.0</v>
      </c>
      <c r="G4291" s="1">
        <v>10.0</v>
      </c>
    </row>
    <row r="4292">
      <c r="A4292" s="1">
        <v>4291.0</v>
      </c>
      <c r="B4292" s="1" t="s">
        <v>5565</v>
      </c>
      <c r="C4292" s="1" t="s">
        <v>49</v>
      </c>
      <c r="D4292" s="1">
        <v>80.0</v>
      </c>
      <c r="E4292" s="1" t="s">
        <v>38</v>
      </c>
      <c r="F4292" s="5">
        <v>44927.0</v>
      </c>
      <c r="G4292" s="1">
        <v>20.0</v>
      </c>
    </row>
    <row r="4293">
      <c r="A4293" s="1">
        <v>4292.0</v>
      </c>
      <c r="B4293" s="1" t="s">
        <v>5568</v>
      </c>
      <c r="C4293" s="1" t="s">
        <v>32</v>
      </c>
      <c r="D4293" s="1">
        <v>120.0</v>
      </c>
      <c r="E4293" s="1" t="s">
        <v>38</v>
      </c>
      <c r="F4293" s="5">
        <v>44927.0</v>
      </c>
      <c r="G4293" s="1">
        <v>0.0</v>
      </c>
    </row>
    <row r="4294">
      <c r="A4294" s="1">
        <v>4293.0</v>
      </c>
      <c r="B4294" s="1" t="s">
        <v>5569</v>
      </c>
      <c r="C4294" s="1" t="s">
        <v>32</v>
      </c>
      <c r="D4294" s="1">
        <v>120.0</v>
      </c>
      <c r="E4294" s="1" t="s">
        <v>45</v>
      </c>
      <c r="F4294" s="5">
        <v>44927.0</v>
      </c>
      <c r="G4294" s="1">
        <v>5.0</v>
      </c>
    </row>
    <row r="4295">
      <c r="A4295" s="1">
        <v>4294.0</v>
      </c>
      <c r="B4295" s="1" t="s">
        <v>5570</v>
      </c>
      <c r="C4295" s="1" t="s">
        <v>49</v>
      </c>
      <c r="D4295" s="1">
        <v>80.0</v>
      </c>
      <c r="E4295" s="1" t="s">
        <v>45</v>
      </c>
      <c r="F4295" s="5">
        <v>44927.0</v>
      </c>
      <c r="G4295" s="1">
        <v>10.0</v>
      </c>
    </row>
    <row r="4296">
      <c r="A4296" s="1">
        <v>4295.0</v>
      </c>
      <c r="B4296" s="1" t="s">
        <v>5571</v>
      </c>
      <c r="C4296" s="1" t="s">
        <v>32</v>
      </c>
      <c r="D4296" s="1">
        <v>120.0</v>
      </c>
      <c r="E4296" s="1" t="s">
        <v>33</v>
      </c>
      <c r="F4296" s="5">
        <v>44927.0</v>
      </c>
      <c r="G4296" s="1">
        <v>20.0</v>
      </c>
    </row>
    <row r="4297">
      <c r="A4297" s="1">
        <v>4296.0</v>
      </c>
      <c r="B4297" s="1" t="s">
        <v>5572</v>
      </c>
      <c r="C4297" s="1" t="s">
        <v>32</v>
      </c>
      <c r="D4297" s="1">
        <v>120.0</v>
      </c>
      <c r="E4297" s="1" t="s">
        <v>33</v>
      </c>
      <c r="F4297" s="5">
        <v>44927.0</v>
      </c>
      <c r="G4297" s="1">
        <v>0.0</v>
      </c>
    </row>
    <row r="4298">
      <c r="A4298" s="1">
        <v>4297.0</v>
      </c>
      <c r="B4298" s="1" t="s">
        <v>5573</v>
      </c>
      <c r="C4298" s="1" t="s">
        <v>32</v>
      </c>
      <c r="D4298" s="1">
        <v>120.0</v>
      </c>
      <c r="E4298" s="1" t="s">
        <v>38</v>
      </c>
      <c r="F4298" s="5">
        <v>44927.0</v>
      </c>
      <c r="G4298" s="1">
        <v>5.0</v>
      </c>
    </row>
    <row r="4299">
      <c r="A4299" s="1">
        <v>4298.0</v>
      </c>
      <c r="B4299" s="1" t="s">
        <v>5574</v>
      </c>
      <c r="C4299" s="1" t="s">
        <v>32</v>
      </c>
      <c r="D4299" s="1">
        <v>120.0</v>
      </c>
      <c r="E4299" s="1" t="s">
        <v>38</v>
      </c>
      <c r="F4299" s="5">
        <v>44927.0</v>
      </c>
      <c r="G4299" s="1">
        <v>10.0</v>
      </c>
    </row>
    <row r="4300">
      <c r="A4300" s="1">
        <v>4299.0</v>
      </c>
      <c r="B4300" s="1" t="s">
        <v>5575</v>
      </c>
      <c r="C4300" s="1" t="s">
        <v>32</v>
      </c>
      <c r="D4300" s="1">
        <v>120.0</v>
      </c>
      <c r="E4300" s="1" t="s">
        <v>38</v>
      </c>
      <c r="F4300" s="5">
        <v>44927.0</v>
      </c>
      <c r="G4300" s="1">
        <v>20.0</v>
      </c>
    </row>
    <row r="4301">
      <c r="A4301" s="1">
        <v>4300.0</v>
      </c>
      <c r="B4301" s="1" t="s">
        <v>5576</v>
      </c>
      <c r="C4301" s="1" t="s">
        <v>37</v>
      </c>
      <c r="D4301" s="1">
        <v>250.0</v>
      </c>
      <c r="E4301" s="1" t="s">
        <v>45</v>
      </c>
      <c r="F4301" s="5">
        <v>44927.0</v>
      </c>
      <c r="G4301" s="1">
        <v>0.0</v>
      </c>
    </row>
    <row r="4302">
      <c r="A4302" s="1">
        <v>4301.0</v>
      </c>
      <c r="B4302" s="1" t="s">
        <v>5577</v>
      </c>
      <c r="C4302" s="1" t="s">
        <v>32</v>
      </c>
      <c r="D4302" s="1">
        <v>120.0</v>
      </c>
      <c r="E4302" s="1" t="s">
        <v>38</v>
      </c>
      <c r="F4302" s="5">
        <v>44927.0</v>
      </c>
      <c r="G4302" s="1">
        <v>5.0</v>
      </c>
    </row>
    <row r="4303">
      <c r="A4303" s="1">
        <v>4302.0</v>
      </c>
      <c r="B4303" s="1" t="s">
        <v>5578</v>
      </c>
      <c r="C4303" s="1" t="s">
        <v>40</v>
      </c>
      <c r="D4303" s="1">
        <v>50.0</v>
      </c>
      <c r="E4303" s="1" t="s">
        <v>38</v>
      </c>
      <c r="F4303" s="5">
        <v>44927.0</v>
      </c>
      <c r="G4303" s="1">
        <v>10.0</v>
      </c>
    </row>
    <row r="4304">
      <c r="A4304" s="1">
        <v>4303.0</v>
      </c>
      <c r="B4304" s="1" t="s">
        <v>5581</v>
      </c>
      <c r="C4304" s="1" t="s">
        <v>49</v>
      </c>
      <c r="D4304" s="1">
        <v>80.0</v>
      </c>
      <c r="E4304" s="1" t="s">
        <v>38</v>
      </c>
      <c r="F4304" s="5">
        <v>44927.0</v>
      </c>
      <c r="G4304" s="1">
        <v>20.0</v>
      </c>
    </row>
    <row r="4305">
      <c r="A4305" s="1">
        <v>4304.0</v>
      </c>
      <c r="B4305" s="1" t="s">
        <v>5582</v>
      </c>
      <c r="C4305" s="1" t="s">
        <v>32</v>
      </c>
      <c r="D4305" s="1">
        <v>120.0</v>
      </c>
      <c r="E4305" s="1" t="s">
        <v>33</v>
      </c>
      <c r="F4305" s="5">
        <v>44927.0</v>
      </c>
      <c r="G4305" s="1">
        <v>0.0</v>
      </c>
    </row>
    <row r="4306">
      <c r="A4306" s="1">
        <v>4305.0</v>
      </c>
      <c r="B4306" s="1" t="s">
        <v>5583</v>
      </c>
      <c r="C4306" s="1" t="s">
        <v>32</v>
      </c>
      <c r="D4306" s="1">
        <v>120.0</v>
      </c>
      <c r="E4306" s="1" t="s">
        <v>38</v>
      </c>
      <c r="F4306" s="5">
        <v>44927.0</v>
      </c>
      <c r="G4306" s="1">
        <v>5.0</v>
      </c>
    </row>
    <row r="4307">
      <c r="A4307" s="1">
        <v>4306.0</v>
      </c>
      <c r="B4307" s="1" t="s">
        <v>5584</v>
      </c>
      <c r="C4307" s="1" t="s">
        <v>32</v>
      </c>
      <c r="D4307" s="1">
        <v>120.0</v>
      </c>
      <c r="E4307" s="1" t="s">
        <v>38</v>
      </c>
      <c r="F4307" s="5">
        <v>44927.0</v>
      </c>
      <c r="G4307" s="1">
        <v>10.0</v>
      </c>
    </row>
    <row r="4308">
      <c r="A4308" s="1">
        <v>4307.0</v>
      </c>
      <c r="B4308" s="1" t="s">
        <v>5585</v>
      </c>
      <c r="C4308" s="1" t="s">
        <v>37</v>
      </c>
      <c r="D4308" s="1">
        <v>250.0</v>
      </c>
      <c r="E4308" s="1" t="s">
        <v>38</v>
      </c>
      <c r="F4308" s="5">
        <v>44927.0</v>
      </c>
      <c r="G4308" s="1">
        <v>20.0</v>
      </c>
    </row>
    <row r="4309">
      <c r="A4309" s="1">
        <v>4308.0</v>
      </c>
      <c r="B4309" s="1" t="s">
        <v>5586</v>
      </c>
      <c r="C4309" s="1" t="s">
        <v>32</v>
      </c>
      <c r="D4309" s="1">
        <v>120.0</v>
      </c>
      <c r="E4309" s="1" t="s">
        <v>38</v>
      </c>
      <c r="F4309" s="5">
        <v>44927.0</v>
      </c>
      <c r="G4309" s="1">
        <v>0.0</v>
      </c>
    </row>
    <row r="4310">
      <c r="A4310" s="1">
        <v>4309.0</v>
      </c>
      <c r="B4310" s="1" t="s">
        <v>5587</v>
      </c>
      <c r="C4310" s="1" t="s">
        <v>37</v>
      </c>
      <c r="D4310" s="1">
        <v>250.0</v>
      </c>
      <c r="E4310" s="1" t="s">
        <v>38</v>
      </c>
      <c r="F4310" s="5">
        <v>44927.0</v>
      </c>
      <c r="G4310" s="1">
        <v>5.0</v>
      </c>
    </row>
    <row r="4311">
      <c r="A4311" s="1">
        <v>4310.0</v>
      </c>
      <c r="B4311" s="1" t="s">
        <v>5588</v>
      </c>
      <c r="C4311" s="1" t="s">
        <v>40</v>
      </c>
      <c r="D4311" s="1">
        <v>50.0</v>
      </c>
      <c r="E4311" s="1" t="s">
        <v>38</v>
      </c>
      <c r="F4311" s="5">
        <v>44927.0</v>
      </c>
      <c r="G4311" s="1">
        <v>10.0</v>
      </c>
    </row>
    <row r="4312">
      <c r="A4312" s="1">
        <v>4311.0</v>
      </c>
      <c r="B4312" s="1" t="s">
        <v>5589</v>
      </c>
      <c r="C4312" s="1" t="s">
        <v>32</v>
      </c>
      <c r="D4312" s="1">
        <v>120.0</v>
      </c>
      <c r="E4312" s="1" t="s">
        <v>38</v>
      </c>
      <c r="F4312" s="5">
        <v>44927.0</v>
      </c>
      <c r="G4312" s="1">
        <v>20.0</v>
      </c>
    </row>
    <row r="4313">
      <c r="A4313" s="1">
        <v>4312.0</v>
      </c>
      <c r="B4313" s="1" t="s">
        <v>5590</v>
      </c>
      <c r="C4313" s="1" t="s">
        <v>32</v>
      </c>
      <c r="D4313" s="1">
        <v>120.0</v>
      </c>
      <c r="E4313" s="1" t="s">
        <v>38</v>
      </c>
      <c r="F4313" s="5">
        <v>44927.0</v>
      </c>
      <c r="G4313" s="1">
        <v>0.0</v>
      </c>
    </row>
    <row r="4314">
      <c r="A4314" s="1">
        <v>4313.0</v>
      </c>
      <c r="B4314" s="1" t="s">
        <v>5591</v>
      </c>
      <c r="C4314" s="1" t="s">
        <v>40</v>
      </c>
      <c r="D4314" s="1">
        <v>50.0</v>
      </c>
      <c r="E4314" s="1" t="s">
        <v>33</v>
      </c>
      <c r="F4314" s="5">
        <v>44927.0</v>
      </c>
      <c r="G4314" s="1">
        <v>5.0</v>
      </c>
    </row>
    <row r="4315">
      <c r="A4315" s="1">
        <v>4314.0</v>
      </c>
      <c r="B4315" s="1" t="s">
        <v>5594</v>
      </c>
      <c r="C4315" s="1" t="s">
        <v>32</v>
      </c>
      <c r="D4315" s="1">
        <v>120.0</v>
      </c>
      <c r="E4315" s="1" t="s">
        <v>33</v>
      </c>
      <c r="F4315" s="5">
        <v>44927.0</v>
      </c>
      <c r="G4315" s="1">
        <v>10.0</v>
      </c>
    </row>
    <row r="4316">
      <c r="A4316" s="1">
        <v>4315.0</v>
      </c>
      <c r="B4316" s="1" t="s">
        <v>5595</v>
      </c>
      <c r="C4316" s="1" t="s">
        <v>49</v>
      </c>
      <c r="D4316" s="1">
        <v>80.0</v>
      </c>
      <c r="E4316" s="1" t="s">
        <v>38</v>
      </c>
      <c r="F4316" s="5">
        <v>44927.0</v>
      </c>
      <c r="G4316" s="1">
        <v>20.0</v>
      </c>
    </row>
    <row r="4317">
      <c r="A4317" s="1">
        <v>4316.0</v>
      </c>
      <c r="B4317" s="1" t="s">
        <v>5596</v>
      </c>
      <c r="C4317" s="1" t="s">
        <v>49</v>
      </c>
      <c r="D4317" s="1">
        <v>80.0</v>
      </c>
      <c r="E4317" s="1" t="s">
        <v>45</v>
      </c>
      <c r="F4317" s="5">
        <v>44927.0</v>
      </c>
      <c r="G4317" s="1">
        <v>0.0</v>
      </c>
    </row>
    <row r="4318">
      <c r="A4318" s="1">
        <v>4317.0</v>
      </c>
      <c r="B4318" s="1" t="s">
        <v>5597</v>
      </c>
      <c r="C4318" s="1" t="s">
        <v>32</v>
      </c>
      <c r="D4318" s="1">
        <v>120.0</v>
      </c>
      <c r="E4318" s="1" t="s">
        <v>45</v>
      </c>
      <c r="F4318" s="5">
        <v>44927.0</v>
      </c>
      <c r="G4318" s="1">
        <v>5.0</v>
      </c>
    </row>
    <row r="4319">
      <c r="A4319" s="1">
        <v>4318.0</v>
      </c>
      <c r="B4319" s="1" t="s">
        <v>5598</v>
      </c>
      <c r="C4319" s="1" t="s">
        <v>32</v>
      </c>
      <c r="D4319" s="1">
        <v>120.0</v>
      </c>
      <c r="E4319" s="1" t="s">
        <v>38</v>
      </c>
      <c r="F4319" s="5">
        <v>44927.0</v>
      </c>
      <c r="G4319" s="1">
        <v>10.0</v>
      </c>
    </row>
    <row r="4320">
      <c r="A4320" s="1">
        <v>4319.0</v>
      </c>
      <c r="B4320" s="1" t="s">
        <v>5599</v>
      </c>
      <c r="C4320" s="1" t="s">
        <v>37</v>
      </c>
      <c r="D4320" s="1">
        <v>250.0</v>
      </c>
      <c r="E4320" s="1" t="s">
        <v>33</v>
      </c>
      <c r="F4320" s="5">
        <v>44927.0</v>
      </c>
      <c r="G4320" s="1">
        <v>20.0</v>
      </c>
    </row>
    <row r="4321">
      <c r="A4321" s="1">
        <v>4320.0</v>
      </c>
      <c r="B4321" s="1" t="s">
        <v>5600</v>
      </c>
      <c r="C4321" s="1" t="s">
        <v>40</v>
      </c>
      <c r="D4321" s="1">
        <v>50.0</v>
      </c>
      <c r="E4321" s="1" t="s">
        <v>38</v>
      </c>
      <c r="F4321" s="5">
        <v>44927.0</v>
      </c>
      <c r="G4321" s="1">
        <v>0.0</v>
      </c>
    </row>
    <row r="4322">
      <c r="A4322" s="1">
        <v>4321.0</v>
      </c>
      <c r="B4322" s="1" t="s">
        <v>5601</v>
      </c>
      <c r="C4322" s="1" t="s">
        <v>32</v>
      </c>
      <c r="D4322" s="1">
        <v>120.0</v>
      </c>
      <c r="E4322" s="1" t="s">
        <v>38</v>
      </c>
      <c r="F4322" s="5">
        <v>44927.0</v>
      </c>
      <c r="G4322" s="1">
        <v>5.0</v>
      </c>
    </row>
    <row r="4323">
      <c r="A4323" s="1">
        <v>4322.0</v>
      </c>
      <c r="B4323" s="1" t="s">
        <v>5602</v>
      </c>
      <c r="C4323" s="1" t="s">
        <v>32</v>
      </c>
      <c r="D4323" s="1">
        <v>120.0</v>
      </c>
      <c r="E4323" s="1" t="s">
        <v>38</v>
      </c>
      <c r="F4323" s="5">
        <v>44927.0</v>
      </c>
      <c r="G4323" s="1">
        <v>10.0</v>
      </c>
    </row>
    <row r="4324">
      <c r="A4324" s="1">
        <v>4323.0</v>
      </c>
      <c r="B4324" s="1" t="s">
        <v>5605</v>
      </c>
      <c r="C4324" s="1" t="s">
        <v>37</v>
      </c>
      <c r="D4324" s="1">
        <v>250.0</v>
      </c>
      <c r="E4324" s="1" t="s">
        <v>38</v>
      </c>
      <c r="F4324" s="5">
        <v>44927.0</v>
      </c>
      <c r="G4324" s="1">
        <v>20.0</v>
      </c>
    </row>
    <row r="4325">
      <c r="A4325" s="1">
        <v>4324.0</v>
      </c>
      <c r="B4325" s="1" t="s">
        <v>5606</v>
      </c>
      <c r="C4325" s="1" t="s">
        <v>32</v>
      </c>
      <c r="D4325" s="1">
        <v>120.0</v>
      </c>
      <c r="E4325" s="1" t="s">
        <v>33</v>
      </c>
      <c r="F4325" s="5">
        <v>44927.0</v>
      </c>
      <c r="G4325" s="1">
        <v>0.0</v>
      </c>
    </row>
    <row r="4326">
      <c r="A4326" s="1">
        <v>4325.0</v>
      </c>
      <c r="B4326" s="1" t="s">
        <v>5607</v>
      </c>
      <c r="C4326" s="1" t="s">
        <v>49</v>
      </c>
      <c r="D4326" s="1">
        <v>80.0</v>
      </c>
      <c r="E4326" s="1" t="s">
        <v>38</v>
      </c>
      <c r="F4326" s="5">
        <v>44927.0</v>
      </c>
      <c r="G4326" s="1">
        <v>5.0</v>
      </c>
    </row>
    <row r="4327">
      <c r="A4327" s="1">
        <v>4326.0</v>
      </c>
      <c r="B4327" s="1" t="s">
        <v>5608</v>
      </c>
      <c r="C4327" s="1" t="s">
        <v>49</v>
      </c>
      <c r="D4327" s="1">
        <v>80.0</v>
      </c>
      <c r="E4327" s="1" t="s">
        <v>38</v>
      </c>
      <c r="F4327" s="5">
        <v>44927.0</v>
      </c>
      <c r="G4327" s="1">
        <v>10.0</v>
      </c>
    </row>
    <row r="4328">
      <c r="A4328" s="1">
        <v>4327.0</v>
      </c>
      <c r="B4328" s="1" t="s">
        <v>5609</v>
      </c>
      <c r="C4328" s="1" t="s">
        <v>40</v>
      </c>
      <c r="D4328" s="1">
        <v>50.0</v>
      </c>
      <c r="E4328" s="1" t="s">
        <v>33</v>
      </c>
      <c r="F4328" s="5">
        <v>44927.0</v>
      </c>
      <c r="G4328" s="1">
        <v>20.0</v>
      </c>
    </row>
    <row r="4329">
      <c r="A4329" s="1">
        <v>4328.0</v>
      </c>
      <c r="B4329" s="1" t="s">
        <v>5610</v>
      </c>
      <c r="C4329" s="1" t="s">
        <v>49</v>
      </c>
      <c r="D4329" s="1">
        <v>80.0</v>
      </c>
      <c r="E4329" s="1" t="s">
        <v>33</v>
      </c>
      <c r="F4329" s="5">
        <v>44927.0</v>
      </c>
      <c r="G4329" s="1">
        <v>0.0</v>
      </c>
    </row>
    <row r="4330">
      <c r="A4330" s="1">
        <v>4329.0</v>
      </c>
      <c r="B4330" s="1" t="s">
        <v>5611</v>
      </c>
      <c r="C4330" s="1" t="s">
        <v>32</v>
      </c>
      <c r="D4330" s="1">
        <v>120.0</v>
      </c>
      <c r="E4330" s="1" t="s">
        <v>38</v>
      </c>
      <c r="F4330" s="5">
        <v>44927.0</v>
      </c>
      <c r="G4330" s="1">
        <v>5.0</v>
      </c>
    </row>
    <row r="4331">
      <c r="A4331" s="1">
        <v>4330.0</v>
      </c>
      <c r="B4331" s="1" t="s">
        <v>5612</v>
      </c>
      <c r="C4331" s="1" t="s">
        <v>40</v>
      </c>
      <c r="D4331" s="1">
        <v>50.0</v>
      </c>
      <c r="E4331" s="1" t="s">
        <v>38</v>
      </c>
      <c r="F4331" s="5">
        <v>44927.0</v>
      </c>
      <c r="G4331" s="1">
        <v>10.0</v>
      </c>
    </row>
    <row r="4332">
      <c r="A4332" s="1">
        <v>4331.0</v>
      </c>
      <c r="B4332" s="1" t="s">
        <v>5615</v>
      </c>
      <c r="C4332" s="1" t="s">
        <v>32</v>
      </c>
      <c r="D4332" s="1">
        <v>120.0</v>
      </c>
      <c r="E4332" s="1" t="s">
        <v>38</v>
      </c>
      <c r="F4332" s="5">
        <v>44927.0</v>
      </c>
      <c r="G4332" s="1">
        <v>20.0</v>
      </c>
    </row>
    <row r="4333">
      <c r="A4333" s="1">
        <v>4332.0</v>
      </c>
      <c r="B4333" s="1" t="s">
        <v>5616</v>
      </c>
      <c r="C4333" s="1" t="s">
        <v>32</v>
      </c>
      <c r="D4333" s="1">
        <v>120.0</v>
      </c>
      <c r="E4333" s="1" t="s">
        <v>38</v>
      </c>
      <c r="F4333" s="5">
        <v>44927.0</v>
      </c>
      <c r="G4333" s="1">
        <v>0.0</v>
      </c>
    </row>
    <row r="4334">
      <c r="A4334" s="1">
        <v>4333.0</v>
      </c>
      <c r="B4334" s="1" t="s">
        <v>5617</v>
      </c>
      <c r="C4334" s="1" t="s">
        <v>37</v>
      </c>
      <c r="D4334" s="1">
        <v>250.0</v>
      </c>
      <c r="E4334" s="1" t="s">
        <v>38</v>
      </c>
      <c r="F4334" s="5">
        <v>44927.0</v>
      </c>
      <c r="G4334" s="1">
        <v>5.0</v>
      </c>
    </row>
    <row r="4335">
      <c r="A4335" s="1">
        <v>4334.0</v>
      </c>
      <c r="B4335" s="1" t="s">
        <v>5618</v>
      </c>
      <c r="C4335" s="1" t="s">
        <v>49</v>
      </c>
      <c r="D4335" s="1">
        <v>80.0</v>
      </c>
      <c r="E4335" s="1" t="s">
        <v>38</v>
      </c>
      <c r="F4335" s="5">
        <v>44927.0</v>
      </c>
      <c r="G4335" s="1">
        <v>10.0</v>
      </c>
    </row>
    <row r="4336">
      <c r="A4336" s="1">
        <v>4335.0</v>
      </c>
      <c r="B4336" s="1" t="s">
        <v>5619</v>
      </c>
      <c r="C4336" s="1" t="s">
        <v>49</v>
      </c>
      <c r="D4336" s="1">
        <v>80.0</v>
      </c>
      <c r="E4336" s="1" t="s">
        <v>45</v>
      </c>
      <c r="F4336" s="5">
        <v>44927.0</v>
      </c>
      <c r="G4336" s="1">
        <v>20.0</v>
      </c>
    </row>
    <row r="4337">
      <c r="A4337" s="1">
        <v>4336.0</v>
      </c>
      <c r="B4337" s="1" t="s">
        <v>5620</v>
      </c>
      <c r="C4337" s="1" t="s">
        <v>49</v>
      </c>
      <c r="D4337" s="1">
        <v>80.0</v>
      </c>
      <c r="E4337" s="1" t="s">
        <v>33</v>
      </c>
      <c r="F4337" s="5">
        <v>44927.0</v>
      </c>
      <c r="G4337" s="1">
        <v>0.0</v>
      </c>
    </row>
    <row r="4338">
      <c r="A4338" s="1">
        <v>4337.0</v>
      </c>
      <c r="B4338" s="1" t="s">
        <v>5621</v>
      </c>
      <c r="C4338" s="1" t="s">
        <v>40</v>
      </c>
      <c r="D4338" s="1">
        <v>50.0</v>
      </c>
      <c r="E4338" s="1" t="s">
        <v>33</v>
      </c>
      <c r="F4338" s="5">
        <v>44927.0</v>
      </c>
      <c r="G4338" s="1">
        <v>5.0</v>
      </c>
    </row>
    <row r="4339">
      <c r="A4339" s="1">
        <v>4338.0</v>
      </c>
      <c r="B4339" s="1" t="s">
        <v>5624</v>
      </c>
      <c r="C4339" s="1" t="s">
        <v>32</v>
      </c>
      <c r="D4339" s="1">
        <v>120.0</v>
      </c>
      <c r="E4339" s="1" t="s">
        <v>38</v>
      </c>
      <c r="F4339" s="5">
        <v>44927.0</v>
      </c>
      <c r="G4339" s="1">
        <v>10.0</v>
      </c>
    </row>
    <row r="4340">
      <c r="A4340" s="1">
        <v>4339.0</v>
      </c>
      <c r="B4340" s="1" t="s">
        <v>5625</v>
      </c>
      <c r="C4340" s="1" t="s">
        <v>49</v>
      </c>
      <c r="D4340" s="1">
        <v>80.0</v>
      </c>
      <c r="E4340" s="1" t="s">
        <v>38</v>
      </c>
      <c r="F4340" s="5">
        <v>44927.0</v>
      </c>
      <c r="G4340" s="1">
        <v>20.0</v>
      </c>
    </row>
    <row r="4341">
      <c r="A4341" s="1">
        <v>4340.0</v>
      </c>
      <c r="B4341" s="1" t="s">
        <v>5626</v>
      </c>
      <c r="C4341" s="1" t="s">
        <v>32</v>
      </c>
      <c r="D4341" s="1">
        <v>120.0</v>
      </c>
      <c r="E4341" s="1" t="s">
        <v>45</v>
      </c>
      <c r="F4341" s="5">
        <v>44927.0</v>
      </c>
      <c r="G4341" s="1">
        <v>0.0</v>
      </c>
    </row>
    <row r="4342">
      <c r="A4342" s="1">
        <v>4341.0</v>
      </c>
      <c r="B4342" s="1" t="s">
        <v>5627</v>
      </c>
      <c r="C4342" s="1" t="s">
        <v>32</v>
      </c>
      <c r="D4342" s="1">
        <v>120.0</v>
      </c>
      <c r="E4342" s="1" t="s">
        <v>38</v>
      </c>
      <c r="F4342" s="5">
        <v>44927.0</v>
      </c>
      <c r="G4342" s="1">
        <v>5.0</v>
      </c>
    </row>
    <row r="4343">
      <c r="A4343" s="1">
        <v>4342.0</v>
      </c>
      <c r="B4343" s="1" t="s">
        <v>5628</v>
      </c>
      <c r="C4343" s="1" t="s">
        <v>40</v>
      </c>
      <c r="D4343" s="1">
        <v>50.0</v>
      </c>
      <c r="E4343" s="1" t="s">
        <v>38</v>
      </c>
      <c r="F4343" s="5">
        <v>44927.0</v>
      </c>
      <c r="G4343" s="1">
        <v>10.0</v>
      </c>
    </row>
    <row r="4344">
      <c r="A4344" s="1">
        <v>4343.0</v>
      </c>
      <c r="B4344" s="1" t="s">
        <v>5629</v>
      </c>
      <c r="C4344" s="1" t="s">
        <v>40</v>
      </c>
      <c r="D4344" s="1">
        <v>50.0</v>
      </c>
      <c r="E4344" s="1" t="s">
        <v>38</v>
      </c>
      <c r="F4344" s="5">
        <v>44927.0</v>
      </c>
      <c r="G4344" s="1">
        <v>20.0</v>
      </c>
    </row>
    <row r="4345">
      <c r="A4345" s="1">
        <v>4344.0</v>
      </c>
      <c r="B4345" s="1" t="s">
        <v>5630</v>
      </c>
      <c r="C4345" s="1" t="s">
        <v>32</v>
      </c>
      <c r="D4345" s="1">
        <v>120.0</v>
      </c>
      <c r="E4345" s="1" t="s">
        <v>33</v>
      </c>
      <c r="F4345" s="5">
        <v>44927.0</v>
      </c>
      <c r="G4345" s="1">
        <v>0.0</v>
      </c>
    </row>
    <row r="4346">
      <c r="A4346" s="1">
        <v>4345.0</v>
      </c>
      <c r="B4346" s="1" t="s">
        <v>5632</v>
      </c>
      <c r="C4346" s="1" t="s">
        <v>32</v>
      </c>
      <c r="D4346" s="1">
        <v>120.0</v>
      </c>
      <c r="E4346" s="1" t="s">
        <v>38</v>
      </c>
      <c r="F4346" s="5">
        <v>44927.0</v>
      </c>
      <c r="G4346" s="1">
        <v>5.0</v>
      </c>
    </row>
    <row r="4347">
      <c r="A4347" s="1">
        <v>4346.0</v>
      </c>
      <c r="B4347" s="1" t="s">
        <v>5634</v>
      </c>
      <c r="C4347" s="1" t="s">
        <v>40</v>
      </c>
      <c r="D4347" s="1">
        <v>50.0</v>
      </c>
      <c r="E4347" s="1" t="s">
        <v>33</v>
      </c>
      <c r="F4347" s="5">
        <v>44927.0</v>
      </c>
      <c r="G4347" s="1">
        <v>10.0</v>
      </c>
    </row>
    <row r="4348">
      <c r="A4348" s="1">
        <v>4347.0</v>
      </c>
      <c r="B4348" s="1" t="s">
        <v>5635</v>
      </c>
      <c r="C4348" s="1" t="s">
        <v>32</v>
      </c>
      <c r="D4348" s="1">
        <v>120.0</v>
      </c>
      <c r="E4348" s="1" t="s">
        <v>38</v>
      </c>
      <c r="F4348" s="5">
        <v>44927.0</v>
      </c>
      <c r="G4348" s="1">
        <v>20.0</v>
      </c>
    </row>
    <row r="4349">
      <c r="A4349" s="1">
        <v>4348.0</v>
      </c>
      <c r="B4349" s="1" t="s">
        <v>5636</v>
      </c>
      <c r="C4349" s="1" t="s">
        <v>40</v>
      </c>
      <c r="D4349" s="1">
        <v>50.0</v>
      </c>
      <c r="E4349" s="1" t="s">
        <v>38</v>
      </c>
      <c r="F4349" s="5">
        <v>44927.0</v>
      </c>
      <c r="G4349" s="1">
        <v>0.0</v>
      </c>
    </row>
    <row r="4350">
      <c r="A4350" s="1">
        <v>4349.0</v>
      </c>
      <c r="B4350" s="1" t="s">
        <v>5637</v>
      </c>
      <c r="C4350" s="1" t="s">
        <v>40</v>
      </c>
      <c r="D4350" s="1">
        <v>50.0</v>
      </c>
      <c r="E4350" s="1" t="s">
        <v>38</v>
      </c>
      <c r="F4350" s="5">
        <v>44927.0</v>
      </c>
      <c r="G4350" s="1">
        <v>5.0</v>
      </c>
    </row>
    <row r="4351">
      <c r="A4351" s="1">
        <v>4350.0</v>
      </c>
      <c r="B4351" s="1" t="s">
        <v>5638</v>
      </c>
      <c r="C4351" s="1" t="s">
        <v>40</v>
      </c>
      <c r="D4351" s="1">
        <v>50.0</v>
      </c>
      <c r="E4351" s="1" t="s">
        <v>38</v>
      </c>
      <c r="F4351" s="5">
        <v>44927.0</v>
      </c>
      <c r="G4351" s="1">
        <v>10.0</v>
      </c>
    </row>
    <row r="4352">
      <c r="A4352" s="1">
        <v>4351.0</v>
      </c>
      <c r="B4352" s="1" t="s">
        <v>5639</v>
      </c>
      <c r="C4352" s="1" t="s">
        <v>32</v>
      </c>
      <c r="D4352" s="1">
        <v>120.0</v>
      </c>
      <c r="E4352" s="1" t="s">
        <v>38</v>
      </c>
      <c r="F4352" s="5">
        <v>44927.0</v>
      </c>
      <c r="G4352" s="1">
        <v>20.0</v>
      </c>
    </row>
    <row r="4353">
      <c r="A4353" s="1">
        <v>4352.0</v>
      </c>
      <c r="B4353" s="1" t="s">
        <v>5640</v>
      </c>
      <c r="C4353" s="1" t="s">
        <v>49</v>
      </c>
      <c r="D4353" s="1">
        <v>80.0</v>
      </c>
      <c r="E4353" s="1" t="s">
        <v>45</v>
      </c>
      <c r="F4353" s="5">
        <v>44927.0</v>
      </c>
      <c r="G4353" s="1">
        <v>0.0</v>
      </c>
    </row>
    <row r="4354">
      <c r="A4354" s="1">
        <v>4353.0</v>
      </c>
      <c r="B4354" s="1" t="s">
        <v>5641</v>
      </c>
      <c r="C4354" s="1" t="s">
        <v>32</v>
      </c>
      <c r="D4354" s="1">
        <v>120.0</v>
      </c>
      <c r="E4354" s="1" t="s">
        <v>33</v>
      </c>
      <c r="F4354" s="5">
        <v>44927.0</v>
      </c>
      <c r="G4354" s="1">
        <v>5.0</v>
      </c>
    </row>
    <row r="4355">
      <c r="A4355" s="1">
        <v>4354.0</v>
      </c>
      <c r="B4355" s="1" t="s">
        <v>5642</v>
      </c>
      <c r="C4355" s="1" t="s">
        <v>32</v>
      </c>
      <c r="D4355" s="1">
        <v>120.0</v>
      </c>
      <c r="E4355" s="1" t="s">
        <v>38</v>
      </c>
      <c r="F4355" s="5">
        <v>44927.0</v>
      </c>
      <c r="G4355" s="1">
        <v>10.0</v>
      </c>
    </row>
    <row r="4356">
      <c r="A4356" s="1">
        <v>4355.0</v>
      </c>
      <c r="B4356" s="1" t="s">
        <v>5645</v>
      </c>
      <c r="C4356" s="1" t="s">
        <v>49</v>
      </c>
      <c r="D4356" s="1">
        <v>80.0</v>
      </c>
      <c r="E4356" s="1" t="s">
        <v>33</v>
      </c>
      <c r="F4356" s="5">
        <v>44927.0</v>
      </c>
      <c r="G4356" s="1">
        <v>20.0</v>
      </c>
    </row>
    <row r="4357">
      <c r="A4357" s="1">
        <v>4356.0</v>
      </c>
      <c r="B4357" s="1" t="s">
        <v>5646</v>
      </c>
      <c r="C4357" s="1" t="s">
        <v>32</v>
      </c>
      <c r="D4357" s="1">
        <v>120.0</v>
      </c>
      <c r="E4357" s="1" t="s">
        <v>38</v>
      </c>
      <c r="F4357" s="5">
        <v>44927.0</v>
      </c>
      <c r="G4357" s="1">
        <v>0.0</v>
      </c>
    </row>
    <row r="4358">
      <c r="A4358" s="1">
        <v>4357.0</v>
      </c>
      <c r="B4358" s="1" t="s">
        <v>5647</v>
      </c>
      <c r="C4358" s="1" t="s">
        <v>32</v>
      </c>
      <c r="D4358" s="1">
        <v>120.0</v>
      </c>
      <c r="E4358" s="1" t="s">
        <v>38</v>
      </c>
      <c r="F4358" s="5">
        <v>44927.0</v>
      </c>
      <c r="G4358" s="1">
        <v>5.0</v>
      </c>
    </row>
    <row r="4359">
      <c r="A4359" s="1">
        <v>4358.0</v>
      </c>
      <c r="B4359" s="1" t="s">
        <v>5648</v>
      </c>
      <c r="C4359" s="1" t="s">
        <v>49</v>
      </c>
      <c r="D4359" s="1">
        <v>80.0</v>
      </c>
      <c r="E4359" s="1" t="s">
        <v>45</v>
      </c>
      <c r="F4359" s="5">
        <v>44927.0</v>
      </c>
      <c r="G4359" s="1">
        <v>10.0</v>
      </c>
    </row>
    <row r="4360">
      <c r="A4360" s="1">
        <v>4359.0</v>
      </c>
      <c r="B4360" s="1" t="s">
        <v>5649</v>
      </c>
      <c r="C4360" s="1" t="s">
        <v>49</v>
      </c>
      <c r="D4360" s="1">
        <v>80.0</v>
      </c>
      <c r="E4360" s="1" t="s">
        <v>45</v>
      </c>
      <c r="F4360" s="5">
        <v>44927.0</v>
      </c>
      <c r="G4360" s="1">
        <v>20.0</v>
      </c>
    </row>
    <row r="4361">
      <c r="A4361" s="1">
        <v>4360.0</v>
      </c>
      <c r="B4361" s="1" t="s">
        <v>5650</v>
      </c>
      <c r="C4361" s="1" t="s">
        <v>32</v>
      </c>
      <c r="D4361" s="1">
        <v>120.0</v>
      </c>
      <c r="E4361" s="1" t="s">
        <v>38</v>
      </c>
      <c r="F4361" s="5">
        <v>44927.0</v>
      </c>
      <c r="G4361" s="1">
        <v>0.0</v>
      </c>
    </row>
    <row r="4362">
      <c r="A4362" s="1">
        <v>4361.0</v>
      </c>
      <c r="B4362" s="1" t="s">
        <v>5651</v>
      </c>
      <c r="C4362" s="1" t="s">
        <v>40</v>
      </c>
      <c r="D4362" s="1">
        <v>50.0</v>
      </c>
      <c r="E4362" s="1" t="s">
        <v>38</v>
      </c>
      <c r="F4362" s="5">
        <v>44927.0</v>
      </c>
      <c r="G4362" s="1">
        <v>5.0</v>
      </c>
    </row>
    <row r="4363">
      <c r="A4363" s="1">
        <v>4362.0</v>
      </c>
      <c r="B4363" s="1" t="s">
        <v>5654</v>
      </c>
      <c r="C4363" s="1" t="s">
        <v>37</v>
      </c>
      <c r="D4363" s="1">
        <v>250.0</v>
      </c>
      <c r="E4363" s="1" t="s">
        <v>38</v>
      </c>
      <c r="F4363" s="5">
        <v>44927.0</v>
      </c>
      <c r="G4363" s="1">
        <v>10.0</v>
      </c>
    </row>
    <row r="4364">
      <c r="A4364" s="1">
        <v>4363.0</v>
      </c>
      <c r="B4364" s="1" t="s">
        <v>5655</v>
      </c>
      <c r="C4364" s="1" t="s">
        <v>32</v>
      </c>
      <c r="D4364" s="1">
        <v>120.0</v>
      </c>
      <c r="E4364" s="1" t="s">
        <v>38</v>
      </c>
      <c r="F4364" s="5">
        <v>44927.0</v>
      </c>
      <c r="G4364" s="1">
        <v>20.0</v>
      </c>
    </row>
    <row r="4365">
      <c r="A4365" s="1">
        <v>4364.0</v>
      </c>
      <c r="B4365" s="1" t="s">
        <v>5656</v>
      </c>
      <c r="C4365" s="1" t="s">
        <v>32</v>
      </c>
      <c r="D4365" s="1">
        <v>120.0</v>
      </c>
      <c r="E4365" s="1" t="s">
        <v>38</v>
      </c>
      <c r="F4365" s="5">
        <v>44927.0</v>
      </c>
      <c r="G4365" s="1">
        <v>0.0</v>
      </c>
    </row>
    <row r="4366">
      <c r="A4366" s="1">
        <v>4365.0</v>
      </c>
      <c r="B4366" s="1" t="s">
        <v>5657</v>
      </c>
      <c r="C4366" s="1" t="s">
        <v>49</v>
      </c>
      <c r="D4366" s="1">
        <v>80.0</v>
      </c>
      <c r="E4366" s="1" t="s">
        <v>38</v>
      </c>
      <c r="F4366" s="5">
        <v>44927.0</v>
      </c>
      <c r="G4366" s="1">
        <v>5.0</v>
      </c>
    </row>
    <row r="4367">
      <c r="A4367" s="1">
        <v>4366.0</v>
      </c>
      <c r="B4367" s="1" t="s">
        <v>5658</v>
      </c>
      <c r="C4367" s="1" t="s">
        <v>32</v>
      </c>
      <c r="D4367" s="1">
        <v>120.0</v>
      </c>
      <c r="E4367" s="1" t="s">
        <v>38</v>
      </c>
      <c r="F4367" s="5">
        <v>44927.0</v>
      </c>
      <c r="G4367" s="1">
        <v>10.0</v>
      </c>
    </row>
    <row r="4368">
      <c r="A4368" s="1">
        <v>4367.0</v>
      </c>
      <c r="B4368" s="1" t="s">
        <v>5659</v>
      </c>
      <c r="C4368" s="1" t="s">
        <v>32</v>
      </c>
      <c r="D4368" s="1">
        <v>120.0</v>
      </c>
      <c r="E4368" s="1" t="s">
        <v>38</v>
      </c>
      <c r="F4368" s="5">
        <v>44927.0</v>
      </c>
      <c r="G4368" s="1">
        <v>20.0</v>
      </c>
    </row>
    <row r="4369">
      <c r="A4369" s="1">
        <v>4368.0</v>
      </c>
      <c r="B4369" s="1" t="s">
        <v>5662</v>
      </c>
      <c r="C4369" s="1" t="s">
        <v>32</v>
      </c>
      <c r="D4369" s="1">
        <v>120.0</v>
      </c>
      <c r="E4369" s="1" t="s">
        <v>38</v>
      </c>
      <c r="F4369" s="5">
        <v>44927.0</v>
      </c>
      <c r="G4369" s="1">
        <v>0.0</v>
      </c>
    </row>
    <row r="4370">
      <c r="A4370" s="1">
        <v>4369.0</v>
      </c>
      <c r="B4370" s="1" t="s">
        <v>5663</v>
      </c>
      <c r="C4370" s="1" t="s">
        <v>49</v>
      </c>
      <c r="D4370" s="1">
        <v>80.0</v>
      </c>
      <c r="E4370" s="1" t="s">
        <v>38</v>
      </c>
      <c r="F4370" s="5">
        <v>44927.0</v>
      </c>
      <c r="G4370" s="1">
        <v>5.0</v>
      </c>
    </row>
    <row r="4371">
      <c r="A4371" s="1">
        <v>4370.0</v>
      </c>
      <c r="B4371" s="1" t="s">
        <v>5664</v>
      </c>
      <c r="C4371" s="1" t="s">
        <v>32</v>
      </c>
      <c r="D4371" s="1">
        <v>120.0</v>
      </c>
      <c r="E4371" s="1" t="s">
        <v>38</v>
      </c>
      <c r="F4371" s="5">
        <v>44927.0</v>
      </c>
      <c r="G4371" s="1">
        <v>10.0</v>
      </c>
    </row>
    <row r="4372">
      <c r="A4372" s="1">
        <v>4371.0</v>
      </c>
      <c r="B4372" s="1" t="s">
        <v>5665</v>
      </c>
      <c r="C4372" s="1" t="s">
        <v>32</v>
      </c>
      <c r="D4372" s="1">
        <v>120.0</v>
      </c>
      <c r="E4372" s="1" t="s">
        <v>38</v>
      </c>
      <c r="F4372" s="5">
        <v>44927.0</v>
      </c>
      <c r="G4372" s="1">
        <v>20.0</v>
      </c>
    </row>
    <row r="4373">
      <c r="A4373" s="1">
        <v>4372.0</v>
      </c>
      <c r="B4373" s="1" t="s">
        <v>5666</v>
      </c>
      <c r="C4373" s="1" t="s">
        <v>32</v>
      </c>
      <c r="D4373" s="1">
        <v>120.0</v>
      </c>
      <c r="E4373" s="1" t="s">
        <v>38</v>
      </c>
      <c r="F4373" s="5">
        <v>44927.0</v>
      </c>
      <c r="G4373" s="1">
        <v>0.0</v>
      </c>
    </row>
    <row r="4374">
      <c r="A4374" s="1">
        <v>4373.0</v>
      </c>
      <c r="B4374" s="1" t="s">
        <v>5667</v>
      </c>
      <c r="C4374" s="1" t="s">
        <v>32</v>
      </c>
      <c r="D4374" s="1">
        <v>120.0</v>
      </c>
      <c r="E4374" s="1" t="s">
        <v>38</v>
      </c>
      <c r="F4374" s="5">
        <v>44927.0</v>
      </c>
      <c r="G4374" s="1">
        <v>5.0</v>
      </c>
    </row>
    <row r="4375">
      <c r="A4375" s="1">
        <v>4374.0</v>
      </c>
      <c r="B4375" s="1" t="s">
        <v>5668</v>
      </c>
      <c r="C4375" s="1" t="s">
        <v>32</v>
      </c>
      <c r="D4375" s="1">
        <v>120.0</v>
      </c>
      <c r="E4375" s="1" t="s">
        <v>45</v>
      </c>
      <c r="F4375" s="5">
        <v>44927.0</v>
      </c>
      <c r="G4375" s="1">
        <v>10.0</v>
      </c>
    </row>
    <row r="4376">
      <c r="A4376" s="1">
        <v>4375.0</v>
      </c>
      <c r="B4376" s="1" t="s">
        <v>5669</v>
      </c>
      <c r="C4376" s="1" t="s">
        <v>32</v>
      </c>
      <c r="D4376" s="1">
        <v>120.0</v>
      </c>
      <c r="E4376" s="1" t="s">
        <v>38</v>
      </c>
      <c r="F4376" s="5">
        <v>44927.0</v>
      </c>
      <c r="G4376" s="1">
        <v>20.0</v>
      </c>
    </row>
    <row r="4377">
      <c r="A4377" s="1">
        <v>4376.0</v>
      </c>
      <c r="B4377" s="1" t="s">
        <v>5670</v>
      </c>
      <c r="C4377" s="1" t="s">
        <v>32</v>
      </c>
      <c r="D4377" s="1">
        <v>120.0</v>
      </c>
      <c r="E4377" s="1" t="s">
        <v>45</v>
      </c>
      <c r="F4377" s="5">
        <v>44927.0</v>
      </c>
      <c r="G4377" s="1">
        <v>0.0</v>
      </c>
    </row>
    <row r="4378">
      <c r="A4378" s="1">
        <v>4377.0</v>
      </c>
      <c r="B4378" s="1" t="s">
        <v>5671</v>
      </c>
      <c r="C4378" s="1" t="s">
        <v>49</v>
      </c>
      <c r="D4378" s="1">
        <v>80.0</v>
      </c>
      <c r="E4378" s="1" t="s">
        <v>38</v>
      </c>
      <c r="F4378" s="5">
        <v>44927.0</v>
      </c>
      <c r="G4378" s="1">
        <v>5.0</v>
      </c>
    </row>
    <row r="4379">
      <c r="A4379" s="1">
        <v>4378.0</v>
      </c>
      <c r="B4379" s="1" t="s">
        <v>5673</v>
      </c>
      <c r="C4379" s="1" t="s">
        <v>49</v>
      </c>
      <c r="D4379" s="1">
        <v>80.0</v>
      </c>
      <c r="E4379" s="1" t="s">
        <v>38</v>
      </c>
      <c r="F4379" s="5">
        <v>44927.0</v>
      </c>
      <c r="G4379" s="1">
        <v>10.0</v>
      </c>
    </row>
    <row r="4380">
      <c r="A4380" s="1">
        <v>4379.0</v>
      </c>
      <c r="B4380" s="1" t="s">
        <v>5675</v>
      </c>
      <c r="C4380" s="1" t="s">
        <v>49</v>
      </c>
      <c r="D4380" s="1">
        <v>80.0</v>
      </c>
      <c r="E4380" s="1" t="s">
        <v>38</v>
      </c>
      <c r="F4380" s="5">
        <v>44927.0</v>
      </c>
      <c r="G4380" s="1">
        <v>20.0</v>
      </c>
    </row>
    <row r="4381">
      <c r="A4381" s="1">
        <v>4380.0</v>
      </c>
      <c r="B4381" s="1" t="s">
        <v>5676</v>
      </c>
      <c r="C4381" s="1" t="s">
        <v>32</v>
      </c>
      <c r="D4381" s="1">
        <v>120.0</v>
      </c>
      <c r="E4381" s="1" t="s">
        <v>38</v>
      </c>
      <c r="F4381" s="5">
        <v>44927.0</v>
      </c>
      <c r="G4381" s="1">
        <v>0.0</v>
      </c>
    </row>
    <row r="4382">
      <c r="A4382" s="1">
        <v>4381.0</v>
      </c>
      <c r="B4382" s="1" t="s">
        <v>5677</v>
      </c>
      <c r="C4382" s="1" t="s">
        <v>40</v>
      </c>
      <c r="D4382" s="1">
        <v>50.0</v>
      </c>
      <c r="E4382" s="1" t="s">
        <v>38</v>
      </c>
      <c r="F4382" s="5">
        <v>44927.0</v>
      </c>
      <c r="G4382" s="1">
        <v>5.0</v>
      </c>
    </row>
    <row r="4383">
      <c r="A4383" s="1">
        <v>4382.0</v>
      </c>
      <c r="B4383" s="1" t="s">
        <v>5678</v>
      </c>
      <c r="C4383" s="1" t="s">
        <v>32</v>
      </c>
      <c r="D4383" s="1">
        <v>120.0</v>
      </c>
      <c r="E4383" s="1" t="s">
        <v>38</v>
      </c>
      <c r="F4383" s="5">
        <v>44927.0</v>
      </c>
      <c r="G4383" s="1">
        <v>10.0</v>
      </c>
    </row>
    <row r="4384">
      <c r="A4384" s="1">
        <v>4383.0</v>
      </c>
      <c r="B4384" s="1" t="s">
        <v>5679</v>
      </c>
      <c r="C4384" s="1" t="s">
        <v>49</v>
      </c>
      <c r="D4384" s="1">
        <v>80.0</v>
      </c>
      <c r="E4384" s="1" t="s">
        <v>38</v>
      </c>
      <c r="F4384" s="5">
        <v>44927.0</v>
      </c>
      <c r="G4384" s="1">
        <v>20.0</v>
      </c>
    </row>
    <row r="4385">
      <c r="A4385" s="1">
        <v>4384.0</v>
      </c>
      <c r="B4385" s="1" t="s">
        <v>5680</v>
      </c>
      <c r="C4385" s="1" t="s">
        <v>32</v>
      </c>
      <c r="D4385" s="1">
        <v>120.0</v>
      </c>
      <c r="E4385" s="1" t="s">
        <v>38</v>
      </c>
      <c r="F4385" s="5">
        <v>44927.0</v>
      </c>
      <c r="G4385" s="1">
        <v>0.0</v>
      </c>
    </row>
    <row r="4386">
      <c r="A4386" s="1">
        <v>4385.0</v>
      </c>
      <c r="B4386" s="1" t="s">
        <v>5681</v>
      </c>
      <c r="C4386" s="1" t="s">
        <v>32</v>
      </c>
      <c r="D4386" s="1">
        <v>120.0</v>
      </c>
      <c r="E4386" s="1" t="s">
        <v>38</v>
      </c>
      <c r="F4386" s="5">
        <v>44927.0</v>
      </c>
      <c r="G4386" s="1">
        <v>5.0</v>
      </c>
    </row>
    <row r="4387">
      <c r="A4387" s="1">
        <v>4386.0</v>
      </c>
      <c r="B4387" s="1" t="s">
        <v>5683</v>
      </c>
      <c r="C4387" s="1" t="s">
        <v>32</v>
      </c>
      <c r="D4387" s="1">
        <v>120.0</v>
      </c>
      <c r="E4387" s="1" t="s">
        <v>38</v>
      </c>
      <c r="F4387" s="5">
        <v>44927.0</v>
      </c>
      <c r="G4387" s="1">
        <v>10.0</v>
      </c>
    </row>
    <row r="4388">
      <c r="A4388" s="1">
        <v>4387.0</v>
      </c>
      <c r="B4388" s="1" t="s">
        <v>5685</v>
      </c>
      <c r="C4388" s="1" t="s">
        <v>32</v>
      </c>
      <c r="D4388" s="1">
        <v>120.0</v>
      </c>
      <c r="E4388" s="1" t="s">
        <v>38</v>
      </c>
      <c r="F4388" s="5">
        <v>44927.0</v>
      </c>
      <c r="G4388" s="1">
        <v>20.0</v>
      </c>
    </row>
    <row r="4389">
      <c r="A4389" s="1">
        <v>4388.0</v>
      </c>
      <c r="B4389" s="1" t="s">
        <v>5686</v>
      </c>
      <c r="C4389" s="1" t="s">
        <v>37</v>
      </c>
      <c r="D4389" s="1">
        <v>250.0</v>
      </c>
      <c r="E4389" s="1" t="s">
        <v>38</v>
      </c>
      <c r="F4389" s="5">
        <v>44927.0</v>
      </c>
      <c r="G4389" s="1">
        <v>0.0</v>
      </c>
    </row>
    <row r="4390">
      <c r="A4390" s="1">
        <v>4389.0</v>
      </c>
      <c r="B4390" s="1" t="s">
        <v>5687</v>
      </c>
      <c r="C4390" s="1" t="s">
        <v>49</v>
      </c>
      <c r="D4390" s="1">
        <v>80.0</v>
      </c>
      <c r="E4390" s="1" t="s">
        <v>33</v>
      </c>
      <c r="F4390" s="5">
        <v>44927.0</v>
      </c>
      <c r="G4390" s="1">
        <v>5.0</v>
      </c>
    </row>
    <row r="4391">
      <c r="A4391" s="1">
        <v>4390.0</v>
      </c>
      <c r="B4391" s="1" t="s">
        <v>5688</v>
      </c>
      <c r="C4391" s="1" t="s">
        <v>37</v>
      </c>
      <c r="D4391" s="1">
        <v>250.0</v>
      </c>
      <c r="E4391" s="1" t="s">
        <v>45</v>
      </c>
      <c r="F4391" s="5">
        <v>44927.0</v>
      </c>
      <c r="G4391" s="1">
        <v>10.0</v>
      </c>
    </row>
    <row r="4392">
      <c r="A4392" s="1">
        <v>4391.0</v>
      </c>
      <c r="B4392" s="1" t="s">
        <v>5689</v>
      </c>
      <c r="C4392" s="1" t="s">
        <v>32</v>
      </c>
      <c r="D4392" s="1">
        <v>120.0</v>
      </c>
      <c r="E4392" s="1" t="s">
        <v>38</v>
      </c>
      <c r="F4392" s="5">
        <v>44927.0</v>
      </c>
      <c r="G4392" s="1">
        <v>20.0</v>
      </c>
    </row>
    <row r="4393">
      <c r="A4393" s="1">
        <v>4392.0</v>
      </c>
      <c r="B4393" s="1" t="s">
        <v>5690</v>
      </c>
      <c r="C4393" s="1" t="s">
        <v>32</v>
      </c>
      <c r="D4393" s="1">
        <v>120.0</v>
      </c>
      <c r="E4393" s="1" t="s">
        <v>33</v>
      </c>
      <c r="F4393" s="5">
        <v>44927.0</v>
      </c>
      <c r="G4393" s="1">
        <v>0.0</v>
      </c>
    </row>
    <row r="4394">
      <c r="A4394" s="1">
        <v>4393.0</v>
      </c>
      <c r="B4394" s="1" t="s">
        <v>5691</v>
      </c>
      <c r="C4394" s="1" t="s">
        <v>32</v>
      </c>
      <c r="D4394" s="1">
        <v>120.0</v>
      </c>
      <c r="E4394" s="1" t="s">
        <v>38</v>
      </c>
      <c r="F4394" s="5">
        <v>44927.0</v>
      </c>
      <c r="G4394" s="1">
        <v>5.0</v>
      </c>
    </row>
    <row r="4395">
      <c r="A4395" s="1">
        <v>4394.0</v>
      </c>
      <c r="B4395" s="1" t="s">
        <v>5692</v>
      </c>
      <c r="C4395" s="1" t="s">
        <v>37</v>
      </c>
      <c r="D4395" s="1">
        <v>250.0</v>
      </c>
      <c r="E4395" s="1" t="s">
        <v>38</v>
      </c>
      <c r="F4395" s="5">
        <v>44927.0</v>
      </c>
      <c r="G4395" s="1">
        <v>10.0</v>
      </c>
    </row>
    <row r="4396">
      <c r="A4396" s="1">
        <v>4395.0</v>
      </c>
      <c r="B4396" s="1" t="s">
        <v>5693</v>
      </c>
      <c r="C4396" s="1" t="s">
        <v>49</v>
      </c>
      <c r="D4396" s="1">
        <v>80.0</v>
      </c>
      <c r="E4396" s="1" t="s">
        <v>38</v>
      </c>
      <c r="F4396" s="5">
        <v>44927.0</v>
      </c>
      <c r="G4396" s="1">
        <v>20.0</v>
      </c>
    </row>
    <row r="4397">
      <c r="A4397" s="1">
        <v>4396.0</v>
      </c>
      <c r="B4397" s="1" t="s">
        <v>5696</v>
      </c>
      <c r="C4397" s="1" t="s">
        <v>32</v>
      </c>
      <c r="D4397" s="1">
        <v>120.0</v>
      </c>
      <c r="E4397" s="1" t="s">
        <v>45</v>
      </c>
      <c r="F4397" s="5">
        <v>44927.0</v>
      </c>
      <c r="G4397" s="1">
        <v>0.0</v>
      </c>
    </row>
    <row r="4398">
      <c r="A4398" s="1">
        <v>4397.0</v>
      </c>
      <c r="B4398" s="1" t="s">
        <v>5697</v>
      </c>
      <c r="C4398" s="1" t="s">
        <v>49</v>
      </c>
      <c r="D4398" s="1">
        <v>80.0</v>
      </c>
      <c r="E4398" s="1" t="s">
        <v>38</v>
      </c>
      <c r="F4398" s="5">
        <v>44927.0</v>
      </c>
      <c r="G4398" s="1">
        <v>5.0</v>
      </c>
    </row>
    <row r="4399">
      <c r="A4399" s="1">
        <v>4398.0</v>
      </c>
      <c r="B4399" s="1" t="s">
        <v>5698</v>
      </c>
      <c r="C4399" s="1" t="s">
        <v>32</v>
      </c>
      <c r="D4399" s="1">
        <v>120.0</v>
      </c>
      <c r="E4399" s="1" t="s">
        <v>45</v>
      </c>
      <c r="F4399" s="5">
        <v>44927.0</v>
      </c>
      <c r="G4399" s="1">
        <v>10.0</v>
      </c>
    </row>
    <row r="4400">
      <c r="A4400" s="1">
        <v>4399.0</v>
      </c>
      <c r="B4400" s="1" t="s">
        <v>5699</v>
      </c>
      <c r="C4400" s="1" t="s">
        <v>49</v>
      </c>
      <c r="D4400" s="1">
        <v>80.0</v>
      </c>
      <c r="E4400" s="1" t="s">
        <v>38</v>
      </c>
      <c r="F4400" s="5">
        <v>44927.0</v>
      </c>
      <c r="G4400" s="1">
        <v>20.0</v>
      </c>
    </row>
    <row r="4401">
      <c r="A4401" s="1">
        <v>4400.0</v>
      </c>
      <c r="B4401" s="1" t="s">
        <v>5700</v>
      </c>
      <c r="C4401" s="1" t="s">
        <v>49</v>
      </c>
      <c r="D4401" s="1">
        <v>80.0</v>
      </c>
      <c r="E4401" s="1" t="s">
        <v>38</v>
      </c>
      <c r="F4401" s="5">
        <v>44927.0</v>
      </c>
      <c r="G4401" s="1">
        <v>0.0</v>
      </c>
    </row>
    <row r="4402">
      <c r="A4402" s="1">
        <v>4401.0</v>
      </c>
      <c r="B4402" s="1" t="s">
        <v>5701</v>
      </c>
      <c r="C4402" s="1" t="s">
        <v>40</v>
      </c>
      <c r="D4402" s="1">
        <v>50.0</v>
      </c>
      <c r="E4402" s="1" t="s">
        <v>38</v>
      </c>
      <c r="F4402" s="5">
        <v>44927.0</v>
      </c>
      <c r="G4402" s="1">
        <v>5.0</v>
      </c>
    </row>
    <row r="4403">
      <c r="A4403" s="1">
        <v>4402.0</v>
      </c>
      <c r="B4403" s="1" t="s">
        <v>5702</v>
      </c>
      <c r="C4403" s="1" t="s">
        <v>32</v>
      </c>
      <c r="D4403" s="1">
        <v>120.0</v>
      </c>
      <c r="E4403" s="1" t="s">
        <v>38</v>
      </c>
      <c r="F4403" s="5">
        <v>44927.0</v>
      </c>
      <c r="G4403" s="1">
        <v>10.0</v>
      </c>
    </row>
    <row r="4404">
      <c r="A4404" s="1">
        <v>4403.0</v>
      </c>
      <c r="B4404" s="1" t="s">
        <v>5703</v>
      </c>
      <c r="C4404" s="1" t="s">
        <v>32</v>
      </c>
      <c r="D4404" s="1">
        <v>120.0</v>
      </c>
      <c r="E4404" s="1" t="s">
        <v>38</v>
      </c>
      <c r="F4404" s="5">
        <v>44927.0</v>
      </c>
      <c r="G4404" s="1">
        <v>20.0</v>
      </c>
    </row>
    <row r="4405">
      <c r="A4405" s="1">
        <v>4404.0</v>
      </c>
      <c r="B4405" s="1" t="s">
        <v>5704</v>
      </c>
      <c r="C4405" s="1" t="s">
        <v>40</v>
      </c>
      <c r="D4405" s="1">
        <v>50.0</v>
      </c>
      <c r="E4405" s="1" t="s">
        <v>38</v>
      </c>
      <c r="F4405" s="5">
        <v>44927.0</v>
      </c>
      <c r="G4405" s="1">
        <v>0.0</v>
      </c>
    </row>
    <row r="4406">
      <c r="A4406" s="1">
        <v>4405.0</v>
      </c>
      <c r="B4406" s="1" t="s">
        <v>5705</v>
      </c>
      <c r="C4406" s="1" t="s">
        <v>37</v>
      </c>
      <c r="D4406" s="1">
        <v>250.0</v>
      </c>
      <c r="E4406" s="1" t="s">
        <v>45</v>
      </c>
      <c r="F4406" s="5">
        <v>44927.0</v>
      </c>
      <c r="G4406" s="1">
        <v>5.0</v>
      </c>
    </row>
    <row r="4407">
      <c r="A4407" s="1">
        <v>4406.0</v>
      </c>
      <c r="B4407" s="1" t="s">
        <v>5706</v>
      </c>
      <c r="C4407" s="1" t="s">
        <v>37</v>
      </c>
      <c r="D4407" s="1">
        <v>250.0</v>
      </c>
      <c r="E4407" s="1" t="s">
        <v>45</v>
      </c>
      <c r="F4407" s="5">
        <v>44927.0</v>
      </c>
      <c r="G4407" s="1">
        <v>10.0</v>
      </c>
    </row>
    <row r="4408">
      <c r="A4408" s="1">
        <v>4407.0</v>
      </c>
      <c r="B4408" s="1" t="s">
        <v>5709</v>
      </c>
      <c r="C4408" s="1" t="s">
        <v>40</v>
      </c>
      <c r="D4408" s="1">
        <v>50.0</v>
      </c>
      <c r="E4408" s="1" t="s">
        <v>45</v>
      </c>
      <c r="F4408" s="5">
        <v>44927.0</v>
      </c>
      <c r="G4408" s="1">
        <v>20.0</v>
      </c>
    </row>
    <row r="4409">
      <c r="A4409" s="1">
        <v>4408.0</v>
      </c>
      <c r="B4409" s="1" t="s">
        <v>5710</v>
      </c>
      <c r="C4409" s="1" t="s">
        <v>49</v>
      </c>
      <c r="D4409" s="1">
        <v>80.0</v>
      </c>
      <c r="E4409" s="1" t="s">
        <v>38</v>
      </c>
      <c r="F4409" s="5">
        <v>44927.0</v>
      </c>
      <c r="G4409" s="1">
        <v>0.0</v>
      </c>
    </row>
    <row r="4410">
      <c r="A4410" s="1">
        <v>4409.0</v>
      </c>
      <c r="B4410" s="1" t="s">
        <v>5711</v>
      </c>
      <c r="C4410" s="1" t="s">
        <v>32</v>
      </c>
      <c r="D4410" s="1">
        <v>120.0</v>
      </c>
      <c r="E4410" s="1" t="s">
        <v>45</v>
      </c>
      <c r="F4410" s="5">
        <v>44927.0</v>
      </c>
      <c r="G4410" s="1">
        <v>5.0</v>
      </c>
    </row>
    <row r="4411">
      <c r="A4411" s="1">
        <v>4410.0</v>
      </c>
      <c r="B4411" s="1" t="s">
        <v>5712</v>
      </c>
      <c r="C4411" s="1" t="s">
        <v>49</v>
      </c>
      <c r="D4411" s="1">
        <v>80.0</v>
      </c>
      <c r="E4411" s="1" t="s">
        <v>38</v>
      </c>
      <c r="F4411" s="5">
        <v>44927.0</v>
      </c>
      <c r="G4411" s="1">
        <v>10.0</v>
      </c>
    </row>
    <row r="4412">
      <c r="A4412" s="1">
        <v>4411.0</v>
      </c>
      <c r="B4412" s="1" t="s">
        <v>5713</v>
      </c>
      <c r="C4412" s="1" t="s">
        <v>32</v>
      </c>
      <c r="D4412" s="1">
        <v>120.0</v>
      </c>
      <c r="E4412" s="1" t="s">
        <v>38</v>
      </c>
      <c r="F4412" s="5">
        <v>44927.0</v>
      </c>
      <c r="G4412" s="1">
        <v>20.0</v>
      </c>
    </row>
    <row r="4413">
      <c r="A4413" s="1">
        <v>4412.0</v>
      </c>
      <c r="B4413" s="1" t="s">
        <v>5714</v>
      </c>
      <c r="C4413" s="1" t="s">
        <v>32</v>
      </c>
      <c r="D4413" s="1">
        <v>120.0</v>
      </c>
      <c r="E4413" s="1" t="s">
        <v>38</v>
      </c>
      <c r="F4413" s="5">
        <v>44927.0</v>
      </c>
      <c r="G4413" s="1">
        <v>0.0</v>
      </c>
    </row>
    <row r="4414">
      <c r="A4414" s="1">
        <v>4413.0</v>
      </c>
      <c r="B4414" s="1" t="s">
        <v>5715</v>
      </c>
      <c r="C4414" s="1" t="s">
        <v>32</v>
      </c>
      <c r="D4414" s="1">
        <v>120.0</v>
      </c>
      <c r="E4414" s="1" t="s">
        <v>38</v>
      </c>
      <c r="F4414" s="5">
        <v>44927.0</v>
      </c>
      <c r="G4414" s="1">
        <v>5.0</v>
      </c>
    </row>
    <row r="4415">
      <c r="A4415" s="1">
        <v>4414.0</v>
      </c>
      <c r="B4415" s="1" t="s">
        <v>5716</v>
      </c>
      <c r="C4415" s="1" t="s">
        <v>49</v>
      </c>
      <c r="D4415" s="1">
        <v>80.0</v>
      </c>
      <c r="E4415" s="1" t="s">
        <v>38</v>
      </c>
      <c r="F4415" s="5">
        <v>44927.0</v>
      </c>
      <c r="G4415" s="1">
        <v>10.0</v>
      </c>
    </row>
    <row r="4416">
      <c r="A4416" s="1">
        <v>4415.0</v>
      </c>
      <c r="B4416" s="1" t="s">
        <v>5717</v>
      </c>
      <c r="C4416" s="1" t="s">
        <v>49</v>
      </c>
      <c r="D4416" s="1">
        <v>80.0</v>
      </c>
      <c r="E4416" s="1" t="s">
        <v>38</v>
      </c>
      <c r="F4416" s="5">
        <v>44927.0</v>
      </c>
      <c r="G4416" s="1">
        <v>20.0</v>
      </c>
    </row>
    <row r="4417">
      <c r="A4417" s="1">
        <v>4416.0</v>
      </c>
      <c r="B4417" s="1" t="s">
        <v>5718</v>
      </c>
      <c r="C4417" s="1" t="s">
        <v>49</v>
      </c>
      <c r="D4417" s="1">
        <v>80.0</v>
      </c>
      <c r="E4417" s="1" t="s">
        <v>45</v>
      </c>
      <c r="F4417" s="5">
        <v>44927.0</v>
      </c>
      <c r="G4417" s="1">
        <v>0.0</v>
      </c>
    </row>
    <row r="4418">
      <c r="A4418" s="1">
        <v>4417.0</v>
      </c>
      <c r="B4418" s="1" t="s">
        <v>5719</v>
      </c>
      <c r="C4418" s="1" t="s">
        <v>32</v>
      </c>
      <c r="D4418" s="1">
        <v>120.0</v>
      </c>
      <c r="E4418" s="1" t="s">
        <v>38</v>
      </c>
      <c r="F4418" s="5">
        <v>44927.0</v>
      </c>
      <c r="G4418" s="1">
        <v>5.0</v>
      </c>
    </row>
    <row r="4419">
      <c r="A4419" s="1">
        <v>4418.0</v>
      </c>
      <c r="B4419" s="1" t="s">
        <v>5720</v>
      </c>
      <c r="C4419" s="1" t="s">
        <v>32</v>
      </c>
      <c r="D4419" s="1">
        <v>120.0</v>
      </c>
      <c r="E4419" s="1" t="s">
        <v>38</v>
      </c>
      <c r="F4419" s="5">
        <v>44927.0</v>
      </c>
      <c r="G4419" s="1">
        <v>10.0</v>
      </c>
    </row>
    <row r="4420">
      <c r="A4420" s="1">
        <v>4419.0</v>
      </c>
      <c r="B4420" s="1" t="s">
        <v>5721</v>
      </c>
      <c r="C4420" s="1" t="s">
        <v>32</v>
      </c>
      <c r="D4420" s="1">
        <v>120.0</v>
      </c>
      <c r="E4420" s="1" t="s">
        <v>38</v>
      </c>
      <c r="F4420" s="5">
        <v>44927.0</v>
      </c>
      <c r="G4420" s="1">
        <v>20.0</v>
      </c>
    </row>
    <row r="4421">
      <c r="A4421" s="1">
        <v>4420.0</v>
      </c>
      <c r="B4421" s="1" t="s">
        <v>5724</v>
      </c>
      <c r="C4421" s="1" t="s">
        <v>32</v>
      </c>
      <c r="D4421" s="1">
        <v>120.0</v>
      </c>
      <c r="E4421" s="1" t="s">
        <v>38</v>
      </c>
      <c r="F4421" s="5">
        <v>44927.0</v>
      </c>
      <c r="G4421" s="1">
        <v>0.0</v>
      </c>
    </row>
    <row r="4422">
      <c r="A4422" s="1">
        <v>4421.0</v>
      </c>
      <c r="B4422" s="1" t="s">
        <v>5725</v>
      </c>
      <c r="C4422" s="1" t="s">
        <v>32</v>
      </c>
      <c r="D4422" s="1">
        <v>120.0</v>
      </c>
      <c r="E4422" s="1" t="s">
        <v>38</v>
      </c>
      <c r="F4422" s="5">
        <v>44927.0</v>
      </c>
      <c r="G4422" s="1">
        <v>5.0</v>
      </c>
    </row>
    <row r="4423">
      <c r="A4423" s="1">
        <v>4422.0</v>
      </c>
      <c r="B4423" s="1" t="s">
        <v>5726</v>
      </c>
      <c r="C4423" s="1" t="s">
        <v>32</v>
      </c>
      <c r="D4423" s="1">
        <v>120.0</v>
      </c>
      <c r="E4423" s="1" t="s">
        <v>38</v>
      </c>
      <c r="F4423" s="5">
        <v>44927.0</v>
      </c>
      <c r="G4423" s="1">
        <v>10.0</v>
      </c>
    </row>
    <row r="4424">
      <c r="A4424" s="1">
        <v>4423.0</v>
      </c>
      <c r="B4424" s="1" t="s">
        <v>5727</v>
      </c>
      <c r="C4424" s="1" t="s">
        <v>32</v>
      </c>
      <c r="D4424" s="1">
        <v>120.0</v>
      </c>
      <c r="E4424" s="1" t="s">
        <v>38</v>
      </c>
      <c r="F4424" s="5">
        <v>44927.0</v>
      </c>
      <c r="G4424" s="1">
        <v>20.0</v>
      </c>
    </row>
    <row r="4425">
      <c r="A4425" s="1">
        <v>4424.0</v>
      </c>
      <c r="B4425" s="1" t="s">
        <v>5728</v>
      </c>
      <c r="C4425" s="1" t="s">
        <v>32</v>
      </c>
      <c r="D4425" s="1">
        <v>120.0</v>
      </c>
      <c r="E4425" s="1" t="s">
        <v>38</v>
      </c>
      <c r="F4425" s="5">
        <v>44927.0</v>
      </c>
      <c r="G4425" s="1">
        <v>0.0</v>
      </c>
    </row>
    <row r="4426">
      <c r="A4426" s="1">
        <v>4425.0</v>
      </c>
      <c r="B4426" s="1" t="s">
        <v>5729</v>
      </c>
      <c r="C4426" s="1" t="s">
        <v>32</v>
      </c>
      <c r="D4426" s="1">
        <v>120.0</v>
      </c>
      <c r="E4426" s="1" t="s">
        <v>38</v>
      </c>
      <c r="F4426" s="5">
        <v>44927.0</v>
      </c>
      <c r="G4426" s="1">
        <v>5.0</v>
      </c>
    </row>
    <row r="4427">
      <c r="A4427" s="1">
        <v>4426.0</v>
      </c>
      <c r="B4427" s="1" t="s">
        <v>5730</v>
      </c>
      <c r="C4427" s="1" t="s">
        <v>49</v>
      </c>
      <c r="D4427" s="1">
        <v>80.0</v>
      </c>
      <c r="E4427" s="1" t="s">
        <v>33</v>
      </c>
      <c r="F4427" s="5">
        <v>44927.0</v>
      </c>
      <c r="G4427" s="1">
        <v>10.0</v>
      </c>
    </row>
    <row r="4428">
      <c r="A4428" s="1">
        <v>4427.0</v>
      </c>
      <c r="B4428" s="1" t="s">
        <v>5731</v>
      </c>
      <c r="C4428" s="1" t="s">
        <v>40</v>
      </c>
      <c r="D4428" s="1">
        <v>50.0</v>
      </c>
      <c r="E4428" s="1" t="s">
        <v>33</v>
      </c>
      <c r="F4428" s="5">
        <v>44927.0</v>
      </c>
      <c r="G4428" s="1">
        <v>20.0</v>
      </c>
    </row>
    <row r="4429">
      <c r="A4429" s="1">
        <v>4428.0</v>
      </c>
      <c r="B4429" s="1" t="s">
        <v>5732</v>
      </c>
      <c r="C4429" s="1" t="s">
        <v>32</v>
      </c>
      <c r="D4429" s="1">
        <v>120.0</v>
      </c>
      <c r="E4429" s="1" t="s">
        <v>38</v>
      </c>
      <c r="F4429" s="5">
        <v>44927.0</v>
      </c>
      <c r="G4429" s="1">
        <v>0.0</v>
      </c>
    </row>
    <row r="4430">
      <c r="A4430" s="1">
        <v>4429.0</v>
      </c>
      <c r="B4430" s="1" t="s">
        <v>5733</v>
      </c>
      <c r="C4430" s="1" t="s">
        <v>32</v>
      </c>
      <c r="D4430" s="1">
        <v>120.0</v>
      </c>
      <c r="E4430" s="1" t="s">
        <v>38</v>
      </c>
      <c r="F4430" s="5">
        <v>44927.0</v>
      </c>
      <c r="G4430" s="1">
        <v>5.0</v>
      </c>
    </row>
    <row r="4431">
      <c r="A4431" s="1">
        <v>4430.0</v>
      </c>
      <c r="B4431" s="1" t="s">
        <v>5734</v>
      </c>
      <c r="C4431" s="1" t="s">
        <v>32</v>
      </c>
      <c r="D4431" s="1">
        <v>120.0</v>
      </c>
      <c r="E4431" s="1" t="s">
        <v>38</v>
      </c>
      <c r="F4431" s="5">
        <v>44927.0</v>
      </c>
      <c r="G4431" s="1">
        <v>10.0</v>
      </c>
    </row>
    <row r="4432">
      <c r="A4432" s="1">
        <v>4431.0</v>
      </c>
      <c r="B4432" s="1" t="s">
        <v>5735</v>
      </c>
      <c r="C4432" s="1" t="s">
        <v>32</v>
      </c>
      <c r="D4432" s="1">
        <v>120.0</v>
      </c>
      <c r="E4432" s="1" t="s">
        <v>45</v>
      </c>
      <c r="F4432" s="5">
        <v>44927.0</v>
      </c>
      <c r="G4432" s="1">
        <v>20.0</v>
      </c>
    </row>
    <row r="4433">
      <c r="A4433" s="1">
        <v>4432.0</v>
      </c>
      <c r="B4433" s="1" t="s">
        <v>5738</v>
      </c>
      <c r="C4433" s="1" t="s">
        <v>40</v>
      </c>
      <c r="D4433" s="1">
        <v>50.0</v>
      </c>
      <c r="E4433" s="1" t="s">
        <v>38</v>
      </c>
      <c r="F4433" s="5">
        <v>44927.0</v>
      </c>
      <c r="G4433" s="1">
        <v>0.0</v>
      </c>
    </row>
    <row r="4434">
      <c r="A4434" s="1">
        <v>4433.0</v>
      </c>
      <c r="B4434" s="1" t="s">
        <v>5739</v>
      </c>
      <c r="C4434" s="1" t="s">
        <v>49</v>
      </c>
      <c r="D4434" s="1">
        <v>80.0</v>
      </c>
      <c r="E4434" s="1" t="s">
        <v>38</v>
      </c>
      <c r="F4434" s="5">
        <v>44927.0</v>
      </c>
      <c r="G4434" s="1">
        <v>5.0</v>
      </c>
    </row>
    <row r="4435">
      <c r="A4435" s="1">
        <v>4434.0</v>
      </c>
      <c r="B4435" s="1" t="s">
        <v>5740</v>
      </c>
      <c r="C4435" s="1" t="s">
        <v>32</v>
      </c>
      <c r="D4435" s="1">
        <v>120.0</v>
      </c>
      <c r="E4435" s="1" t="s">
        <v>38</v>
      </c>
      <c r="F4435" s="5">
        <v>44927.0</v>
      </c>
      <c r="G4435" s="1">
        <v>10.0</v>
      </c>
    </row>
    <row r="4436">
      <c r="A4436" s="1">
        <v>4435.0</v>
      </c>
      <c r="B4436" s="1" t="s">
        <v>5741</v>
      </c>
      <c r="C4436" s="1" t="s">
        <v>49</v>
      </c>
      <c r="D4436" s="1">
        <v>80.0</v>
      </c>
      <c r="E4436" s="1" t="s">
        <v>38</v>
      </c>
      <c r="F4436" s="5">
        <v>44927.0</v>
      </c>
      <c r="G4436" s="1">
        <v>20.0</v>
      </c>
    </row>
    <row r="4437">
      <c r="A4437" s="1">
        <v>4436.0</v>
      </c>
      <c r="B4437" s="1" t="s">
        <v>5742</v>
      </c>
      <c r="C4437" s="1" t="s">
        <v>49</v>
      </c>
      <c r="D4437" s="1">
        <v>80.0</v>
      </c>
      <c r="E4437" s="1" t="s">
        <v>38</v>
      </c>
      <c r="F4437" s="5">
        <v>44927.0</v>
      </c>
      <c r="G4437" s="1">
        <v>0.0</v>
      </c>
    </row>
    <row r="4438">
      <c r="A4438" s="1">
        <v>4437.0</v>
      </c>
      <c r="B4438" s="1" t="s">
        <v>5743</v>
      </c>
      <c r="C4438" s="1" t="s">
        <v>37</v>
      </c>
      <c r="D4438" s="1">
        <v>250.0</v>
      </c>
      <c r="E4438" s="1" t="s">
        <v>38</v>
      </c>
      <c r="F4438" s="5">
        <v>44927.0</v>
      </c>
      <c r="G4438" s="1">
        <v>5.0</v>
      </c>
    </row>
    <row r="4439">
      <c r="A4439" s="1">
        <v>4438.0</v>
      </c>
      <c r="B4439" s="1" t="s">
        <v>5744</v>
      </c>
      <c r="C4439" s="1" t="s">
        <v>32</v>
      </c>
      <c r="D4439" s="1">
        <v>120.0</v>
      </c>
      <c r="E4439" s="1" t="s">
        <v>38</v>
      </c>
      <c r="F4439" s="5">
        <v>44927.0</v>
      </c>
      <c r="G4439" s="1">
        <v>10.0</v>
      </c>
    </row>
    <row r="4440">
      <c r="A4440" s="1">
        <v>4439.0</v>
      </c>
      <c r="B4440" s="1" t="s">
        <v>5745</v>
      </c>
      <c r="C4440" s="1" t="s">
        <v>49</v>
      </c>
      <c r="D4440" s="1">
        <v>80.0</v>
      </c>
      <c r="E4440" s="1" t="s">
        <v>33</v>
      </c>
      <c r="F4440" s="5">
        <v>44927.0</v>
      </c>
      <c r="G4440" s="1">
        <v>20.0</v>
      </c>
    </row>
    <row r="4441">
      <c r="A4441" s="1">
        <v>4440.0</v>
      </c>
      <c r="B4441" s="1" t="s">
        <v>5746</v>
      </c>
      <c r="C4441" s="1" t="s">
        <v>32</v>
      </c>
      <c r="D4441" s="1">
        <v>120.0</v>
      </c>
      <c r="E4441" s="1" t="s">
        <v>38</v>
      </c>
      <c r="F4441" s="5">
        <v>44927.0</v>
      </c>
      <c r="G4441" s="1">
        <v>0.0</v>
      </c>
    </row>
    <row r="4442">
      <c r="A4442" s="1">
        <v>4441.0</v>
      </c>
      <c r="B4442" s="1" t="s">
        <v>5747</v>
      </c>
      <c r="C4442" s="1" t="s">
        <v>32</v>
      </c>
      <c r="D4442" s="1">
        <v>120.0</v>
      </c>
      <c r="E4442" s="1" t="s">
        <v>33</v>
      </c>
      <c r="F4442" s="5">
        <v>44927.0</v>
      </c>
      <c r="G4442" s="1">
        <v>5.0</v>
      </c>
    </row>
    <row r="4443">
      <c r="A4443" s="1">
        <v>4442.0</v>
      </c>
      <c r="B4443" s="1" t="s">
        <v>5748</v>
      </c>
      <c r="C4443" s="1" t="s">
        <v>49</v>
      </c>
      <c r="D4443" s="1">
        <v>80.0</v>
      </c>
      <c r="E4443" s="1" t="s">
        <v>38</v>
      </c>
      <c r="F4443" s="5">
        <v>44927.0</v>
      </c>
      <c r="G4443" s="1">
        <v>10.0</v>
      </c>
    </row>
    <row r="4444">
      <c r="A4444" s="1">
        <v>4443.0</v>
      </c>
      <c r="B4444" s="1" t="s">
        <v>5749</v>
      </c>
      <c r="C4444" s="1" t="s">
        <v>40</v>
      </c>
      <c r="D4444" s="1">
        <v>50.0</v>
      </c>
      <c r="E4444" s="1" t="s">
        <v>38</v>
      </c>
      <c r="F4444" s="5">
        <v>44927.0</v>
      </c>
      <c r="G4444" s="1">
        <v>20.0</v>
      </c>
    </row>
    <row r="4445">
      <c r="A4445" s="1">
        <v>4444.0</v>
      </c>
      <c r="B4445" s="1" t="s">
        <v>5750</v>
      </c>
      <c r="C4445" s="1" t="s">
        <v>32</v>
      </c>
      <c r="D4445" s="1">
        <v>120.0</v>
      </c>
      <c r="E4445" s="1" t="s">
        <v>38</v>
      </c>
      <c r="F4445" s="5">
        <v>44927.0</v>
      </c>
      <c r="G4445" s="1">
        <v>0.0</v>
      </c>
    </row>
    <row r="4446">
      <c r="A4446" s="1">
        <v>4445.0</v>
      </c>
      <c r="B4446" s="1" t="s">
        <v>5751</v>
      </c>
      <c r="C4446" s="1" t="s">
        <v>32</v>
      </c>
      <c r="D4446" s="1">
        <v>120.0</v>
      </c>
      <c r="E4446" s="1" t="s">
        <v>38</v>
      </c>
      <c r="F4446" s="5">
        <v>44927.0</v>
      </c>
      <c r="G4446" s="1">
        <v>5.0</v>
      </c>
    </row>
    <row r="4447">
      <c r="A4447" s="1">
        <v>4446.0</v>
      </c>
      <c r="B4447" s="1" t="s">
        <v>5752</v>
      </c>
      <c r="C4447" s="1" t="s">
        <v>32</v>
      </c>
      <c r="D4447" s="1">
        <v>120.0</v>
      </c>
      <c r="E4447" s="1" t="s">
        <v>38</v>
      </c>
      <c r="F4447" s="5">
        <v>44927.0</v>
      </c>
      <c r="G4447" s="1">
        <v>10.0</v>
      </c>
    </row>
    <row r="4448">
      <c r="A4448" s="1">
        <v>4447.0</v>
      </c>
      <c r="B4448" s="1" t="s">
        <v>5753</v>
      </c>
      <c r="C4448" s="1" t="s">
        <v>49</v>
      </c>
      <c r="D4448" s="1">
        <v>80.0</v>
      </c>
      <c r="E4448" s="1" t="s">
        <v>38</v>
      </c>
      <c r="F4448" s="5">
        <v>44927.0</v>
      </c>
      <c r="G4448" s="1">
        <v>20.0</v>
      </c>
    </row>
    <row r="4449">
      <c r="A4449" s="1">
        <v>4448.0</v>
      </c>
      <c r="B4449" s="1" t="s">
        <v>5754</v>
      </c>
      <c r="C4449" s="1" t="s">
        <v>40</v>
      </c>
      <c r="D4449" s="1">
        <v>50.0</v>
      </c>
      <c r="E4449" s="1" t="s">
        <v>38</v>
      </c>
      <c r="F4449" s="5">
        <v>44927.0</v>
      </c>
      <c r="G4449" s="1">
        <v>0.0</v>
      </c>
    </row>
    <row r="4450">
      <c r="A4450" s="1">
        <v>4449.0</v>
      </c>
      <c r="B4450" s="1" t="s">
        <v>5755</v>
      </c>
      <c r="C4450" s="1" t="s">
        <v>37</v>
      </c>
      <c r="D4450" s="1">
        <v>250.0</v>
      </c>
      <c r="E4450" s="1" t="s">
        <v>38</v>
      </c>
      <c r="F4450" s="5">
        <v>44927.0</v>
      </c>
      <c r="G4450" s="1">
        <v>5.0</v>
      </c>
    </row>
    <row r="4451">
      <c r="A4451" s="1">
        <v>4450.0</v>
      </c>
      <c r="B4451" s="1" t="s">
        <v>5756</v>
      </c>
      <c r="C4451" s="1" t="s">
        <v>32</v>
      </c>
      <c r="D4451" s="1">
        <v>120.0</v>
      </c>
      <c r="E4451" s="1" t="s">
        <v>38</v>
      </c>
      <c r="F4451" s="5">
        <v>44927.0</v>
      </c>
      <c r="G4451" s="1">
        <v>10.0</v>
      </c>
    </row>
    <row r="4452">
      <c r="A4452" s="1">
        <v>4451.0</v>
      </c>
      <c r="B4452" s="1" t="s">
        <v>5757</v>
      </c>
      <c r="C4452" s="1" t="s">
        <v>32</v>
      </c>
      <c r="D4452" s="1">
        <v>120.0</v>
      </c>
      <c r="E4452" s="1" t="s">
        <v>38</v>
      </c>
      <c r="F4452" s="5">
        <v>44927.0</v>
      </c>
      <c r="G4452" s="1">
        <v>20.0</v>
      </c>
    </row>
    <row r="4453">
      <c r="A4453" s="1">
        <v>4452.0</v>
      </c>
      <c r="B4453" s="1" t="s">
        <v>5758</v>
      </c>
      <c r="C4453" s="1" t="s">
        <v>32</v>
      </c>
      <c r="D4453" s="1">
        <v>120.0</v>
      </c>
      <c r="E4453" s="1" t="s">
        <v>45</v>
      </c>
      <c r="F4453" s="5">
        <v>44927.0</v>
      </c>
      <c r="G4453" s="1">
        <v>0.0</v>
      </c>
    </row>
    <row r="4454">
      <c r="A4454" s="1">
        <v>4453.0</v>
      </c>
      <c r="B4454" s="1" t="s">
        <v>5759</v>
      </c>
      <c r="C4454" s="1" t="s">
        <v>37</v>
      </c>
      <c r="D4454" s="1">
        <v>250.0</v>
      </c>
      <c r="E4454" s="1" t="s">
        <v>38</v>
      </c>
      <c r="F4454" s="5">
        <v>44927.0</v>
      </c>
      <c r="G4454" s="1">
        <v>5.0</v>
      </c>
    </row>
    <row r="4455">
      <c r="A4455" s="1">
        <v>4454.0</v>
      </c>
      <c r="B4455" s="1" t="s">
        <v>5760</v>
      </c>
      <c r="C4455" s="1" t="s">
        <v>37</v>
      </c>
      <c r="D4455" s="1">
        <v>250.0</v>
      </c>
      <c r="E4455" s="1" t="s">
        <v>33</v>
      </c>
      <c r="F4455" s="5">
        <v>44927.0</v>
      </c>
      <c r="G4455" s="1">
        <v>10.0</v>
      </c>
    </row>
    <row r="4456">
      <c r="A4456" s="1">
        <v>4455.0</v>
      </c>
      <c r="B4456" s="1" t="s">
        <v>5761</v>
      </c>
      <c r="C4456" s="1" t="s">
        <v>32</v>
      </c>
      <c r="D4456" s="1">
        <v>120.0</v>
      </c>
      <c r="E4456" s="1" t="s">
        <v>38</v>
      </c>
      <c r="F4456" s="5">
        <v>44927.0</v>
      </c>
      <c r="G4456" s="1">
        <v>20.0</v>
      </c>
    </row>
    <row r="4457">
      <c r="A4457" s="1">
        <v>4456.0</v>
      </c>
      <c r="B4457" s="1" t="s">
        <v>5762</v>
      </c>
      <c r="C4457" s="1" t="s">
        <v>32</v>
      </c>
      <c r="D4457" s="1">
        <v>120.0</v>
      </c>
      <c r="E4457" s="1" t="s">
        <v>38</v>
      </c>
      <c r="F4457" s="5">
        <v>44927.0</v>
      </c>
      <c r="G4457" s="1">
        <v>0.0</v>
      </c>
    </row>
    <row r="4458">
      <c r="A4458" s="1">
        <v>4457.0</v>
      </c>
      <c r="B4458" s="1" t="s">
        <v>5763</v>
      </c>
      <c r="C4458" s="1" t="s">
        <v>32</v>
      </c>
      <c r="D4458" s="1">
        <v>120.0</v>
      </c>
      <c r="E4458" s="1" t="s">
        <v>38</v>
      </c>
      <c r="F4458" s="5">
        <v>44927.0</v>
      </c>
      <c r="G4458" s="1">
        <v>5.0</v>
      </c>
    </row>
    <row r="4459">
      <c r="A4459" s="1">
        <v>4458.0</v>
      </c>
      <c r="B4459" s="1" t="s">
        <v>5764</v>
      </c>
      <c r="C4459" s="1" t="s">
        <v>37</v>
      </c>
      <c r="D4459" s="1">
        <v>250.0</v>
      </c>
      <c r="E4459" s="1" t="s">
        <v>38</v>
      </c>
      <c r="F4459" s="5">
        <v>44927.0</v>
      </c>
      <c r="G4459" s="1">
        <v>10.0</v>
      </c>
    </row>
    <row r="4460">
      <c r="A4460" s="1">
        <v>4459.0</v>
      </c>
      <c r="B4460" s="1" t="s">
        <v>5765</v>
      </c>
      <c r="C4460" s="1" t="s">
        <v>32</v>
      </c>
      <c r="D4460" s="1">
        <v>120.0</v>
      </c>
      <c r="E4460" s="1" t="s">
        <v>38</v>
      </c>
      <c r="F4460" s="5">
        <v>44927.0</v>
      </c>
      <c r="G4460" s="1">
        <v>20.0</v>
      </c>
    </row>
    <row r="4461">
      <c r="A4461" s="1">
        <v>4460.0</v>
      </c>
      <c r="B4461" s="1" t="s">
        <v>5766</v>
      </c>
      <c r="C4461" s="1" t="s">
        <v>32</v>
      </c>
      <c r="D4461" s="1">
        <v>120.0</v>
      </c>
      <c r="E4461" s="1" t="s">
        <v>38</v>
      </c>
      <c r="F4461" s="5">
        <v>44927.0</v>
      </c>
      <c r="G4461" s="1">
        <v>0.0</v>
      </c>
    </row>
    <row r="4462">
      <c r="A4462" s="1">
        <v>4461.0</v>
      </c>
      <c r="B4462" s="1" t="s">
        <v>5767</v>
      </c>
      <c r="C4462" s="1" t="s">
        <v>32</v>
      </c>
      <c r="D4462" s="1">
        <v>120.0</v>
      </c>
      <c r="E4462" s="1" t="s">
        <v>38</v>
      </c>
      <c r="F4462" s="5">
        <v>44927.0</v>
      </c>
      <c r="G4462" s="1">
        <v>5.0</v>
      </c>
    </row>
    <row r="4463">
      <c r="A4463" s="1">
        <v>4462.0</v>
      </c>
      <c r="B4463" s="1" t="s">
        <v>5768</v>
      </c>
      <c r="C4463" s="1" t="s">
        <v>37</v>
      </c>
      <c r="D4463" s="1">
        <v>250.0</v>
      </c>
      <c r="E4463" s="1" t="s">
        <v>38</v>
      </c>
      <c r="F4463" s="5">
        <v>44927.0</v>
      </c>
      <c r="G4463" s="1">
        <v>10.0</v>
      </c>
    </row>
    <row r="4464">
      <c r="A4464" s="1">
        <v>4463.0</v>
      </c>
      <c r="B4464" s="1" t="s">
        <v>5769</v>
      </c>
      <c r="C4464" s="1" t="s">
        <v>32</v>
      </c>
      <c r="D4464" s="1">
        <v>120.0</v>
      </c>
      <c r="E4464" s="1" t="s">
        <v>38</v>
      </c>
      <c r="F4464" s="5">
        <v>44927.0</v>
      </c>
      <c r="G4464" s="1">
        <v>20.0</v>
      </c>
    </row>
    <row r="4465">
      <c r="A4465" s="1">
        <v>4464.0</v>
      </c>
      <c r="B4465" s="1" t="s">
        <v>5770</v>
      </c>
      <c r="C4465" s="1" t="s">
        <v>32</v>
      </c>
      <c r="D4465" s="1">
        <v>120.0</v>
      </c>
      <c r="E4465" s="1" t="s">
        <v>45</v>
      </c>
      <c r="F4465" s="5">
        <v>44927.0</v>
      </c>
      <c r="G4465" s="1">
        <v>0.0</v>
      </c>
    </row>
    <row r="4466">
      <c r="A4466" s="1">
        <v>4465.0</v>
      </c>
      <c r="B4466" s="1" t="s">
        <v>5771</v>
      </c>
      <c r="C4466" s="1" t="s">
        <v>32</v>
      </c>
      <c r="D4466" s="1">
        <v>120.0</v>
      </c>
      <c r="E4466" s="1" t="s">
        <v>38</v>
      </c>
      <c r="F4466" s="5">
        <v>44927.0</v>
      </c>
      <c r="G4466" s="1">
        <v>5.0</v>
      </c>
    </row>
    <row r="4467">
      <c r="A4467" s="1">
        <v>4466.0</v>
      </c>
      <c r="B4467" s="1" t="s">
        <v>5772</v>
      </c>
      <c r="C4467" s="1" t="s">
        <v>37</v>
      </c>
      <c r="D4467" s="1">
        <v>250.0</v>
      </c>
      <c r="E4467" s="1" t="s">
        <v>38</v>
      </c>
      <c r="F4467" s="5">
        <v>44927.0</v>
      </c>
      <c r="G4467" s="1">
        <v>10.0</v>
      </c>
    </row>
    <row r="4468">
      <c r="A4468" s="1">
        <v>4467.0</v>
      </c>
      <c r="B4468" s="1" t="s">
        <v>5773</v>
      </c>
      <c r="C4468" s="1" t="s">
        <v>49</v>
      </c>
      <c r="D4468" s="1">
        <v>80.0</v>
      </c>
      <c r="E4468" s="1" t="s">
        <v>45</v>
      </c>
      <c r="F4468" s="5">
        <v>44927.0</v>
      </c>
      <c r="G4468" s="1">
        <v>20.0</v>
      </c>
    </row>
    <row r="4469">
      <c r="A4469" s="1">
        <v>4468.0</v>
      </c>
      <c r="B4469" s="1" t="s">
        <v>5774</v>
      </c>
      <c r="C4469" s="1" t="s">
        <v>32</v>
      </c>
      <c r="D4469" s="1">
        <v>120.0</v>
      </c>
      <c r="E4469" s="1" t="s">
        <v>38</v>
      </c>
      <c r="F4469" s="5">
        <v>44927.0</v>
      </c>
      <c r="G4469" s="1">
        <v>0.0</v>
      </c>
    </row>
    <row r="4470">
      <c r="A4470" s="1">
        <v>4469.0</v>
      </c>
      <c r="B4470" s="1" t="s">
        <v>5775</v>
      </c>
      <c r="C4470" s="1" t="s">
        <v>32</v>
      </c>
      <c r="D4470" s="1">
        <v>120.0</v>
      </c>
      <c r="E4470" s="1" t="s">
        <v>38</v>
      </c>
      <c r="F4470" s="5">
        <v>44927.0</v>
      </c>
      <c r="G4470" s="1">
        <v>5.0</v>
      </c>
    </row>
    <row r="4471">
      <c r="A4471" s="1">
        <v>4470.0</v>
      </c>
      <c r="B4471" s="1" t="s">
        <v>5776</v>
      </c>
      <c r="C4471" s="1" t="s">
        <v>32</v>
      </c>
      <c r="D4471" s="1">
        <v>120.0</v>
      </c>
      <c r="E4471" s="1" t="s">
        <v>38</v>
      </c>
      <c r="F4471" s="5">
        <v>44927.0</v>
      </c>
      <c r="G4471" s="1">
        <v>10.0</v>
      </c>
    </row>
    <row r="4472">
      <c r="A4472" s="1">
        <v>4471.0</v>
      </c>
      <c r="B4472" s="1" t="s">
        <v>5777</v>
      </c>
      <c r="C4472" s="1" t="s">
        <v>32</v>
      </c>
      <c r="D4472" s="1">
        <v>120.0</v>
      </c>
      <c r="E4472" s="1" t="s">
        <v>38</v>
      </c>
      <c r="F4472" s="5">
        <v>44927.0</v>
      </c>
      <c r="G4472" s="1">
        <v>20.0</v>
      </c>
    </row>
    <row r="4473">
      <c r="A4473" s="1">
        <v>4472.0</v>
      </c>
      <c r="B4473" s="1" t="s">
        <v>5778</v>
      </c>
      <c r="C4473" s="1" t="s">
        <v>32</v>
      </c>
      <c r="D4473" s="1">
        <v>120.0</v>
      </c>
      <c r="E4473" s="1" t="s">
        <v>38</v>
      </c>
      <c r="F4473" s="5">
        <v>44927.0</v>
      </c>
      <c r="G4473" s="1">
        <v>0.0</v>
      </c>
    </row>
    <row r="4474">
      <c r="A4474" s="1">
        <v>4473.0</v>
      </c>
      <c r="B4474" s="1" t="s">
        <v>5779</v>
      </c>
      <c r="C4474" s="1" t="s">
        <v>40</v>
      </c>
      <c r="D4474" s="1">
        <v>50.0</v>
      </c>
      <c r="E4474" s="1" t="s">
        <v>33</v>
      </c>
      <c r="F4474" s="5">
        <v>44927.0</v>
      </c>
      <c r="G4474" s="1">
        <v>5.0</v>
      </c>
    </row>
    <row r="4475">
      <c r="A4475" s="1">
        <v>4474.0</v>
      </c>
      <c r="B4475" s="1" t="s">
        <v>5780</v>
      </c>
      <c r="C4475" s="1" t="s">
        <v>32</v>
      </c>
      <c r="D4475" s="1">
        <v>120.0</v>
      </c>
      <c r="E4475" s="1" t="s">
        <v>38</v>
      </c>
      <c r="F4475" s="5">
        <v>44927.0</v>
      </c>
      <c r="G4475" s="1">
        <v>10.0</v>
      </c>
    </row>
    <row r="4476">
      <c r="A4476" s="1">
        <v>4475.0</v>
      </c>
      <c r="B4476" s="1" t="s">
        <v>5781</v>
      </c>
      <c r="C4476" s="1" t="s">
        <v>32</v>
      </c>
      <c r="D4476" s="1">
        <v>120.0</v>
      </c>
      <c r="E4476" s="1" t="s">
        <v>38</v>
      </c>
      <c r="F4476" s="5">
        <v>44927.0</v>
      </c>
      <c r="G4476" s="1">
        <v>20.0</v>
      </c>
    </row>
    <row r="4477">
      <c r="A4477" s="1">
        <v>4476.0</v>
      </c>
      <c r="B4477" s="1" t="s">
        <v>5782</v>
      </c>
      <c r="C4477" s="1" t="s">
        <v>37</v>
      </c>
      <c r="D4477" s="1">
        <v>250.0</v>
      </c>
      <c r="E4477" s="1" t="s">
        <v>38</v>
      </c>
      <c r="F4477" s="5">
        <v>44927.0</v>
      </c>
      <c r="G4477" s="1">
        <v>0.0</v>
      </c>
    </row>
    <row r="4478">
      <c r="A4478" s="1">
        <v>4477.0</v>
      </c>
      <c r="B4478" s="1" t="s">
        <v>5785</v>
      </c>
      <c r="C4478" s="1" t="s">
        <v>32</v>
      </c>
      <c r="D4478" s="1">
        <v>120.0</v>
      </c>
      <c r="E4478" s="1" t="s">
        <v>38</v>
      </c>
      <c r="F4478" s="5">
        <v>44927.0</v>
      </c>
      <c r="G4478" s="1">
        <v>5.0</v>
      </c>
    </row>
    <row r="4479">
      <c r="A4479" s="1">
        <v>4478.0</v>
      </c>
      <c r="B4479" s="1" t="s">
        <v>5786</v>
      </c>
      <c r="C4479" s="1" t="s">
        <v>37</v>
      </c>
      <c r="D4479" s="1">
        <v>250.0</v>
      </c>
      <c r="E4479" s="1" t="s">
        <v>38</v>
      </c>
      <c r="F4479" s="5">
        <v>44927.0</v>
      </c>
      <c r="G4479" s="1">
        <v>10.0</v>
      </c>
    </row>
    <row r="4480">
      <c r="A4480" s="1">
        <v>4479.0</v>
      </c>
      <c r="B4480" s="1" t="s">
        <v>5787</v>
      </c>
      <c r="C4480" s="1" t="s">
        <v>32</v>
      </c>
      <c r="D4480" s="1">
        <v>120.0</v>
      </c>
      <c r="E4480" s="1" t="s">
        <v>45</v>
      </c>
      <c r="F4480" s="5">
        <v>44927.0</v>
      </c>
      <c r="G4480" s="1">
        <v>20.0</v>
      </c>
    </row>
    <row r="4481">
      <c r="A4481" s="1">
        <v>4480.0</v>
      </c>
      <c r="B4481" s="1" t="s">
        <v>5788</v>
      </c>
      <c r="C4481" s="1" t="s">
        <v>49</v>
      </c>
      <c r="D4481" s="1">
        <v>80.0</v>
      </c>
      <c r="E4481" s="1" t="s">
        <v>38</v>
      </c>
      <c r="F4481" s="5">
        <v>44927.0</v>
      </c>
      <c r="G4481" s="1">
        <v>0.0</v>
      </c>
    </row>
    <row r="4482">
      <c r="A4482" s="1">
        <v>4481.0</v>
      </c>
      <c r="B4482" s="1" t="s">
        <v>5789</v>
      </c>
      <c r="C4482" s="1" t="s">
        <v>32</v>
      </c>
      <c r="D4482" s="1">
        <v>120.0</v>
      </c>
      <c r="E4482" s="1" t="s">
        <v>38</v>
      </c>
      <c r="F4482" s="5">
        <v>44927.0</v>
      </c>
      <c r="G4482" s="1">
        <v>5.0</v>
      </c>
    </row>
    <row r="4483">
      <c r="A4483" s="1">
        <v>4482.0</v>
      </c>
      <c r="B4483" s="1" t="s">
        <v>5790</v>
      </c>
      <c r="C4483" s="1" t="s">
        <v>49</v>
      </c>
      <c r="D4483" s="1">
        <v>80.0</v>
      </c>
      <c r="E4483" s="1" t="s">
        <v>38</v>
      </c>
      <c r="F4483" s="5">
        <v>44927.0</v>
      </c>
      <c r="G4483" s="1">
        <v>10.0</v>
      </c>
    </row>
    <row r="4484">
      <c r="A4484" s="1">
        <v>4483.0</v>
      </c>
      <c r="B4484" s="1" t="s">
        <v>5791</v>
      </c>
      <c r="C4484" s="1" t="s">
        <v>32</v>
      </c>
      <c r="D4484" s="1">
        <v>120.0</v>
      </c>
      <c r="E4484" s="1" t="s">
        <v>38</v>
      </c>
      <c r="F4484" s="5">
        <v>44927.0</v>
      </c>
      <c r="G4484" s="1">
        <v>20.0</v>
      </c>
    </row>
    <row r="4485">
      <c r="A4485" s="1">
        <v>4484.0</v>
      </c>
      <c r="B4485" s="1" t="s">
        <v>5792</v>
      </c>
      <c r="C4485" s="1" t="s">
        <v>40</v>
      </c>
      <c r="D4485" s="1">
        <v>50.0</v>
      </c>
      <c r="E4485" s="1" t="s">
        <v>38</v>
      </c>
      <c r="F4485" s="5">
        <v>44927.0</v>
      </c>
      <c r="G4485" s="1">
        <v>0.0</v>
      </c>
    </row>
    <row r="4486">
      <c r="A4486" s="1">
        <v>4485.0</v>
      </c>
      <c r="B4486" s="1" t="s">
        <v>5793</v>
      </c>
      <c r="C4486" s="1" t="s">
        <v>32</v>
      </c>
      <c r="D4486" s="1">
        <v>120.0</v>
      </c>
      <c r="E4486" s="1" t="s">
        <v>38</v>
      </c>
      <c r="F4486" s="5">
        <v>44927.0</v>
      </c>
      <c r="G4486" s="1">
        <v>5.0</v>
      </c>
    </row>
    <row r="4487">
      <c r="A4487" s="1">
        <v>4486.0</v>
      </c>
      <c r="B4487" s="1" t="s">
        <v>5794</v>
      </c>
      <c r="C4487" s="1" t="s">
        <v>40</v>
      </c>
      <c r="D4487" s="1">
        <v>50.0</v>
      </c>
      <c r="E4487" s="1" t="s">
        <v>38</v>
      </c>
      <c r="F4487" s="5">
        <v>44927.0</v>
      </c>
      <c r="G4487" s="1">
        <v>10.0</v>
      </c>
    </row>
    <row r="4488">
      <c r="A4488" s="1">
        <v>4487.0</v>
      </c>
      <c r="B4488" s="1" t="s">
        <v>5795</v>
      </c>
      <c r="C4488" s="1" t="s">
        <v>32</v>
      </c>
      <c r="D4488" s="1">
        <v>120.0</v>
      </c>
      <c r="E4488" s="1" t="s">
        <v>38</v>
      </c>
      <c r="F4488" s="5">
        <v>44927.0</v>
      </c>
      <c r="G4488" s="1">
        <v>20.0</v>
      </c>
    </row>
    <row r="4489">
      <c r="A4489" s="1">
        <v>4488.0</v>
      </c>
      <c r="B4489" s="1" t="s">
        <v>5796</v>
      </c>
      <c r="C4489" s="1" t="s">
        <v>32</v>
      </c>
      <c r="D4489" s="1">
        <v>120.0</v>
      </c>
      <c r="E4489" s="1" t="s">
        <v>45</v>
      </c>
      <c r="F4489" s="5">
        <v>44927.0</v>
      </c>
      <c r="G4489" s="1">
        <v>0.0</v>
      </c>
    </row>
    <row r="4490">
      <c r="A4490" s="1">
        <v>4489.0</v>
      </c>
      <c r="B4490" s="1" t="s">
        <v>5797</v>
      </c>
      <c r="C4490" s="1" t="s">
        <v>32</v>
      </c>
      <c r="D4490" s="1">
        <v>120.0</v>
      </c>
      <c r="E4490" s="1" t="s">
        <v>38</v>
      </c>
      <c r="F4490" s="5">
        <v>44927.0</v>
      </c>
      <c r="G4490" s="1">
        <v>5.0</v>
      </c>
    </row>
    <row r="4491">
      <c r="A4491" s="1">
        <v>4490.0</v>
      </c>
      <c r="B4491" s="1" t="s">
        <v>5798</v>
      </c>
      <c r="C4491" s="1" t="s">
        <v>32</v>
      </c>
      <c r="D4491" s="1">
        <v>120.0</v>
      </c>
      <c r="E4491" s="1" t="s">
        <v>33</v>
      </c>
      <c r="F4491" s="5">
        <v>44927.0</v>
      </c>
      <c r="G4491" s="1">
        <v>10.0</v>
      </c>
    </row>
    <row r="4492">
      <c r="A4492" s="1">
        <v>4491.0</v>
      </c>
      <c r="B4492" s="1" t="s">
        <v>5799</v>
      </c>
      <c r="C4492" s="1" t="s">
        <v>49</v>
      </c>
      <c r="D4492" s="1">
        <v>80.0</v>
      </c>
      <c r="E4492" s="1" t="s">
        <v>45</v>
      </c>
      <c r="F4492" s="5">
        <v>44927.0</v>
      </c>
      <c r="G4492" s="1">
        <v>20.0</v>
      </c>
    </row>
    <row r="4493">
      <c r="A4493" s="1">
        <v>4492.0</v>
      </c>
      <c r="B4493" s="1" t="s">
        <v>5800</v>
      </c>
      <c r="C4493" s="1" t="s">
        <v>32</v>
      </c>
      <c r="D4493" s="1">
        <v>120.0</v>
      </c>
      <c r="E4493" s="1" t="s">
        <v>38</v>
      </c>
      <c r="F4493" s="5">
        <v>44927.0</v>
      </c>
      <c r="G4493" s="1">
        <v>0.0</v>
      </c>
    </row>
    <row r="4494">
      <c r="A4494" s="1">
        <v>4493.0</v>
      </c>
      <c r="B4494" s="1" t="s">
        <v>5804</v>
      </c>
      <c r="C4494" s="1" t="s">
        <v>49</v>
      </c>
      <c r="D4494" s="1">
        <v>80.0</v>
      </c>
      <c r="E4494" s="1" t="s">
        <v>38</v>
      </c>
      <c r="F4494" s="5">
        <v>44927.0</v>
      </c>
      <c r="G4494" s="1">
        <v>5.0</v>
      </c>
    </row>
    <row r="4495">
      <c r="A4495" s="1">
        <v>4494.0</v>
      </c>
      <c r="B4495" s="1" t="s">
        <v>5805</v>
      </c>
      <c r="C4495" s="1" t="s">
        <v>32</v>
      </c>
      <c r="D4495" s="1">
        <v>120.0</v>
      </c>
      <c r="E4495" s="1" t="s">
        <v>38</v>
      </c>
      <c r="F4495" s="5">
        <v>44927.0</v>
      </c>
      <c r="G4495" s="1">
        <v>10.0</v>
      </c>
    </row>
    <row r="4496">
      <c r="A4496" s="1">
        <v>4495.0</v>
      </c>
      <c r="B4496" s="1" t="s">
        <v>5806</v>
      </c>
      <c r="C4496" s="1" t="s">
        <v>32</v>
      </c>
      <c r="D4496" s="1">
        <v>120.0</v>
      </c>
      <c r="E4496" s="1" t="s">
        <v>38</v>
      </c>
      <c r="F4496" s="5">
        <v>44927.0</v>
      </c>
      <c r="G4496" s="1">
        <v>20.0</v>
      </c>
    </row>
    <row r="4497">
      <c r="A4497" s="1">
        <v>4496.0</v>
      </c>
      <c r="B4497" s="1" t="s">
        <v>5807</v>
      </c>
      <c r="C4497" s="1" t="s">
        <v>32</v>
      </c>
      <c r="D4497" s="1">
        <v>120.0</v>
      </c>
      <c r="E4497" s="1" t="s">
        <v>38</v>
      </c>
      <c r="F4497" s="5">
        <v>44927.0</v>
      </c>
      <c r="G4497" s="1">
        <v>0.0</v>
      </c>
    </row>
    <row r="4498">
      <c r="A4498" s="1">
        <v>4497.0</v>
      </c>
      <c r="B4498" s="1" t="s">
        <v>5809</v>
      </c>
      <c r="C4498" s="1" t="s">
        <v>32</v>
      </c>
      <c r="D4498" s="1">
        <v>120.0</v>
      </c>
      <c r="E4498" s="1" t="s">
        <v>38</v>
      </c>
      <c r="F4498" s="5">
        <v>44927.0</v>
      </c>
      <c r="G4498" s="1">
        <v>5.0</v>
      </c>
    </row>
    <row r="4499">
      <c r="A4499" s="1">
        <v>4498.0</v>
      </c>
      <c r="B4499" s="1" t="s">
        <v>5810</v>
      </c>
      <c r="C4499" s="1" t="s">
        <v>32</v>
      </c>
      <c r="D4499" s="1">
        <v>120.0</v>
      </c>
      <c r="E4499" s="1" t="s">
        <v>38</v>
      </c>
      <c r="F4499" s="5">
        <v>44927.0</v>
      </c>
      <c r="G4499" s="1">
        <v>10.0</v>
      </c>
    </row>
    <row r="4500">
      <c r="A4500" s="1">
        <v>4499.0</v>
      </c>
      <c r="B4500" s="1" t="s">
        <v>5811</v>
      </c>
      <c r="C4500" s="1" t="s">
        <v>32</v>
      </c>
      <c r="D4500" s="1">
        <v>120.0</v>
      </c>
      <c r="E4500" s="1" t="s">
        <v>38</v>
      </c>
      <c r="F4500" s="5">
        <v>44927.0</v>
      </c>
      <c r="G4500" s="1">
        <v>20.0</v>
      </c>
    </row>
    <row r="4501">
      <c r="A4501" s="1">
        <v>4500.0</v>
      </c>
      <c r="B4501" s="1" t="s">
        <v>5812</v>
      </c>
      <c r="C4501" s="1" t="s">
        <v>32</v>
      </c>
      <c r="D4501" s="1">
        <v>120.0</v>
      </c>
      <c r="E4501" s="1" t="s">
        <v>38</v>
      </c>
      <c r="F4501" s="5">
        <v>44927.0</v>
      </c>
      <c r="G4501" s="1">
        <v>0.0</v>
      </c>
    </row>
    <row r="4502">
      <c r="A4502" s="1">
        <v>4501.0</v>
      </c>
      <c r="B4502" s="1" t="s">
        <v>5813</v>
      </c>
      <c r="C4502" s="1" t="s">
        <v>32</v>
      </c>
      <c r="D4502" s="1">
        <v>120.0</v>
      </c>
      <c r="E4502" s="1" t="s">
        <v>33</v>
      </c>
      <c r="F4502" s="5">
        <v>44927.0</v>
      </c>
      <c r="G4502" s="1">
        <v>5.0</v>
      </c>
    </row>
    <row r="4503">
      <c r="A4503" s="1">
        <v>4502.0</v>
      </c>
      <c r="B4503" s="1" t="s">
        <v>5814</v>
      </c>
      <c r="C4503" s="1" t="s">
        <v>40</v>
      </c>
      <c r="D4503" s="1">
        <v>50.0</v>
      </c>
      <c r="E4503" s="1" t="s">
        <v>38</v>
      </c>
      <c r="F4503" s="5">
        <v>44927.0</v>
      </c>
      <c r="G4503" s="1">
        <v>10.0</v>
      </c>
    </row>
    <row r="4504">
      <c r="A4504" s="1">
        <v>4503.0</v>
      </c>
      <c r="B4504" s="1" t="s">
        <v>5815</v>
      </c>
      <c r="C4504" s="1" t="s">
        <v>32</v>
      </c>
      <c r="D4504" s="1">
        <v>120.0</v>
      </c>
      <c r="E4504" s="1" t="s">
        <v>38</v>
      </c>
      <c r="F4504" s="5">
        <v>44927.0</v>
      </c>
      <c r="G4504" s="1">
        <v>20.0</v>
      </c>
    </row>
    <row r="4505">
      <c r="A4505" s="1">
        <v>4504.0</v>
      </c>
      <c r="B4505" s="1" t="s">
        <v>5816</v>
      </c>
      <c r="C4505" s="1" t="s">
        <v>32</v>
      </c>
      <c r="D4505" s="1">
        <v>120.0</v>
      </c>
      <c r="E4505" s="1" t="s">
        <v>38</v>
      </c>
      <c r="F4505" s="5">
        <v>44927.0</v>
      </c>
      <c r="G4505" s="1">
        <v>0.0</v>
      </c>
    </row>
    <row r="4506">
      <c r="A4506" s="1">
        <v>4505.0</v>
      </c>
      <c r="B4506" s="1" t="s">
        <v>5819</v>
      </c>
      <c r="C4506" s="1" t="s">
        <v>32</v>
      </c>
      <c r="D4506" s="1">
        <v>120.0</v>
      </c>
      <c r="E4506" s="1" t="s">
        <v>38</v>
      </c>
      <c r="F4506" s="5">
        <v>44927.0</v>
      </c>
      <c r="G4506" s="1">
        <v>5.0</v>
      </c>
    </row>
    <row r="4507">
      <c r="A4507" s="1">
        <v>4506.0</v>
      </c>
      <c r="B4507" s="1" t="s">
        <v>5820</v>
      </c>
      <c r="C4507" s="1" t="s">
        <v>32</v>
      </c>
      <c r="D4507" s="1">
        <v>120.0</v>
      </c>
      <c r="E4507" s="1" t="s">
        <v>33</v>
      </c>
      <c r="F4507" s="5">
        <v>44927.0</v>
      </c>
      <c r="G4507" s="1">
        <v>10.0</v>
      </c>
    </row>
    <row r="4508">
      <c r="A4508" s="1">
        <v>4507.0</v>
      </c>
      <c r="B4508" s="1" t="s">
        <v>5821</v>
      </c>
      <c r="C4508" s="1" t="s">
        <v>32</v>
      </c>
      <c r="D4508" s="1">
        <v>120.0</v>
      </c>
      <c r="E4508" s="1" t="s">
        <v>38</v>
      </c>
      <c r="F4508" s="5">
        <v>44927.0</v>
      </c>
      <c r="G4508" s="1">
        <v>20.0</v>
      </c>
    </row>
    <row r="4509">
      <c r="A4509" s="1">
        <v>4508.0</v>
      </c>
      <c r="B4509" s="1" t="s">
        <v>5822</v>
      </c>
      <c r="C4509" s="1" t="s">
        <v>32</v>
      </c>
      <c r="D4509" s="1">
        <v>120.0</v>
      </c>
      <c r="E4509" s="1" t="s">
        <v>45</v>
      </c>
      <c r="F4509" s="5">
        <v>44927.0</v>
      </c>
      <c r="G4509" s="1">
        <v>0.0</v>
      </c>
    </row>
    <row r="4510">
      <c r="A4510" s="1">
        <v>4509.0</v>
      </c>
      <c r="B4510" s="1" t="s">
        <v>5825</v>
      </c>
      <c r="C4510" s="1" t="s">
        <v>37</v>
      </c>
      <c r="D4510" s="1">
        <v>250.0</v>
      </c>
      <c r="E4510" s="1" t="s">
        <v>38</v>
      </c>
      <c r="F4510" s="5">
        <v>44927.0</v>
      </c>
      <c r="G4510" s="1">
        <v>5.0</v>
      </c>
    </row>
    <row r="4511">
      <c r="A4511" s="1">
        <v>4510.0</v>
      </c>
      <c r="B4511" s="1" t="s">
        <v>5826</v>
      </c>
      <c r="C4511" s="1" t="s">
        <v>32</v>
      </c>
      <c r="D4511" s="1">
        <v>120.0</v>
      </c>
      <c r="E4511" s="1" t="s">
        <v>45</v>
      </c>
      <c r="F4511" s="5">
        <v>44927.0</v>
      </c>
      <c r="G4511" s="1">
        <v>10.0</v>
      </c>
    </row>
    <row r="4512">
      <c r="A4512" s="1">
        <v>4511.0</v>
      </c>
      <c r="B4512" s="1" t="s">
        <v>5827</v>
      </c>
      <c r="C4512" s="1" t="s">
        <v>32</v>
      </c>
      <c r="D4512" s="1">
        <v>120.0</v>
      </c>
      <c r="E4512" s="1" t="s">
        <v>38</v>
      </c>
      <c r="F4512" s="5">
        <v>44927.0</v>
      </c>
      <c r="G4512" s="1">
        <v>20.0</v>
      </c>
    </row>
    <row r="4513">
      <c r="A4513" s="1">
        <v>4512.0</v>
      </c>
      <c r="B4513" s="1" t="s">
        <v>5828</v>
      </c>
      <c r="C4513" s="1" t="s">
        <v>32</v>
      </c>
      <c r="D4513" s="1">
        <v>120.0</v>
      </c>
      <c r="E4513" s="1" t="s">
        <v>33</v>
      </c>
      <c r="F4513" s="5">
        <v>44927.0</v>
      </c>
      <c r="G4513" s="1">
        <v>0.0</v>
      </c>
    </row>
    <row r="4514">
      <c r="A4514" s="1">
        <v>4513.0</v>
      </c>
      <c r="B4514" s="1" t="s">
        <v>5829</v>
      </c>
      <c r="C4514" s="1" t="s">
        <v>49</v>
      </c>
      <c r="D4514" s="1">
        <v>80.0</v>
      </c>
      <c r="E4514" s="1" t="s">
        <v>38</v>
      </c>
      <c r="F4514" s="5">
        <v>44927.0</v>
      </c>
      <c r="G4514" s="1">
        <v>5.0</v>
      </c>
    </row>
    <row r="4515">
      <c r="A4515" s="1">
        <v>4514.0</v>
      </c>
      <c r="B4515" s="1" t="s">
        <v>5830</v>
      </c>
      <c r="C4515" s="1" t="s">
        <v>32</v>
      </c>
      <c r="D4515" s="1">
        <v>120.0</v>
      </c>
      <c r="E4515" s="1" t="s">
        <v>45</v>
      </c>
      <c r="F4515" s="5">
        <v>44927.0</v>
      </c>
      <c r="G4515" s="1">
        <v>10.0</v>
      </c>
    </row>
    <row r="4516">
      <c r="A4516" s="1">
        <v>4515.0</v>
      </c>
      <c r="B4516" s="1" t="s">
        <v>5831</v>
      </c>
      <c r="C4516" s="1" t="s">
        <v>32</v>
      </c>
      <c r="D4516" s="1">
        <v>120.0</v>
      </c>
      <c r="E4516" s="1" t="s">
        <v>38</v>
      </c>
      <c r="F4516" s="5">
        <v>44927.0</v>
      </c>
      <c r="G4516" s="1">
        <v>20.0</v>
      </c>
    </row>
    <row r="4517">
      <c r="A4517" s="1">
        <v>4516.0</v>
      </c>
      <c r="B4517" s="1" t="s">
        <v>5833</v>
      </c>
      <c r="C4517" s="1" t="s">
        <v>32</v>
      </c>
      <c r="D4517" s="1">
        <v>120.0</v>
      </c>
      <c r="E4517" s="1" t="s">
        <v>45</v>
      </c>
      <c r="F4517" s="5">
        <v>44927.0</v>
      </c>
      <c r="G4517" s="1">
        <v>0.0</v>
      </c>
    </row>
    <row r="4518">
      <c r="A4518" s="1">
        <v>4517.0</v>
      </c>
      <c r="B4518" s="1" t="s">
        <v>5835</v>
      </c>
      <c r="C4518" s="1" t="s">
        <v>49</v>
      </c>
      <c r="D4518" s="1">
        <v>80.0</v>
      </c>
      <c r="E4518" s="1" t="s">
        <v>38</v>
      </c>
      <c r="F4518" s="5">
        <v>44927.0</v>
      </c>
      <c r="G4518" s="1">
        <v>5.0</v>
      </c>
    </row>
    <row r="4519">
      <c r="A4519" s="1">
        <v>4518.0</v>
      </c>
      <c r="B4519" s="1" t="s">
        <v>5836</v>
      </c>
      <c r="C4519" s="1" t="s">
        <v>49</v>
      </c>
      <c r="D4519" s="1">
        <v>80.0</v>
      </c>
      <c r="E4519" s="1" t="s">
        <v>38</v>
      </c>
      <c r="F4519" s="5">
        <v>44927.0</v>
      </c>
      <c r="G4519" s="1">
        <v>10.0</v>
      </c>
    </row>
    <row r="4520">
      <c r="A4520" s="1">
        <v>4519.0</v>
      </c>
      <c r="B4520" s="1" t="s">
        <v>5837</v>
      </c>
      <c r="C4520" s="1" t="s">
        <v>32</v>
      </c>
      <c r="D4520" s="1">
        <v>120.0</v>
      </c>
      <c r="E4520" s="1" t="s">
        <v>38</v>
      </c>
      <c r="F4520" s="5">
        <v>44927.0</v>
      </c>
      <c r="G4520" s="1">
        <v>20.0</v>
      </c>
    </row>
    <row r="4521">
      <c r="A4521" s="1">
        <v>4520.0</v>
      </c>
      <c r="B4521" s="1" t="s">
        <v>5838</v>
      </c>
      <c r="C4521" s="1" t="s">
        <v>32</v>
      </c>
      <c r="D4521" s="1">
        <v>120.0</v>
      </c>
      <c r="E4521" s="1" t="s">
        <v>38</v>
      </c>
      <c r="F4521" s="5">
        <v>44927.0</v>
      </c>
      <c r="G4521" s="1">
        <v>0.0</v>
      </c>
    </row>
    <row r="4522">
      <c r="A4522" s="1">
        <v>4521.0</v>
      </c>
      <c r="B4522" s="1" t="s">
        <v>5839</v>
      </c>
      <c r="C4522" s="1" t="s">
        <v>32</v>
      </c>
      <c r="D4522" s="1">
        <v>120.0</v>
      </c>
      <c r="E4522" s="1" t="s">
        <v>38</v>
      </c>
      <c r="F4522" s="5">
        <v>44927.0</v>
      </c>
      <c r="G4522" s="1">
        <v>5.0</v>
      </c>
    </row>
    <row r="4523">
      <c r="A4523" s="1">
        <v>4522.0</v>
      </c>
      <c r="B4523" s="1" t="s">
        <v>5840</v>
      </c>
      <c r="C4523" s="1" t="s">
        <v>32</v>
      </c>
      <c r="D4523" s="1">
        <v>120.0</v>
      </c>
      <c r="E4523" s="1" t="s">
        <v>38</v>
      </c>
      <c r="F4523" s="5">
        <v>44927.0</v>
      </c>
      <c r="G4523" s="1">
        <v>10.0</v>
      </c>
    </row>
    <row r="4524">
      <c r="A4524" s="1">
        <v>4523.0</v>
      </c>
      <c r="B4524" s="1" t="s">
        <v>5841</v>
      </c>
      <c r="C4524" s="1" t="s">
        <v>40</v>
      </c>
      <c r="D4524" s="1">
        <v>50.0</v>
      </c>
      <c r="E4524" s="1" t="s">
        <v>38</v>
      </c>
      <c r="F4524" s="5">
        <v>44927.0</v>
      </c>
      <c r="G4524" s="1">
        <v>20.0</v>
      </c>
    </row>
    <row r="4525">
      <c r="A4525" s="1">
        <v>4524.0</v>
      </c>
      <c r="B4525" s="1" t="s">
        <v>5842</v>
      </c>
      <c r="C4525" s="1" t="s">
        <v>37</v>
      </c>
      <c r="D4525" s="1">
        <v>250.0</v>
      </c>
      <c r="E4525" s="1" t="s">
        <v>33</v>
      </c>
      <c r="F4525" s="5">
        <v>44927.0</v>
      </c>
      <c r="G4525" s="1">
        <v>0.0</v>
      </c>
    </row>
    <row r="4526">
      <c r="A4526" s="1">
        <v>4525.0</v>
      </c>
      <c r="B4526" s="1" t="s">
        <v>5843</v>
      </c>
      <c r="C4526" s="1" t="s">
        <v>32</v>
      </c>
      <c r="D4526" s="1">
        <v>120.0</v>
      </c>
      <c r="E4526" s="1" t="s">
        <v>45</v>
      </c>
      <c r="F4526" s="5">
        <v>44927.0</v>
      </c>
      <c r="G4526" s="1">
        <v>5.0</v>
      </c>
    </row>
    <row r="4527">
      <c r="A4527" s="1">
        <v>4526.0</v>
      </c>
      <c r="B4527" s="1" t="s">
        <v>5844</v>
      </c>
      <c r="C4527" s="1" t="s">
        <v>37</v>
      </c>
      <c r="D4527" s="1">
        <v>250.0</v>
      </c>
      <c r="E4527" s="1" t="s">
        <v>38</v>
      </c>
      <c r="F4527" s="5">
        <v>44927.0</v>
      </c>
      <c r="G4527" s="1">
        <v>10.0</v>
      </c>
    </row>
    <row r="4528">
      <c r="A4528" s="1">
        <v>4527.0</v>
      </c>
      <c r="B4528" s="1" t="s">
        <v>5845</v>
      </c>
      <c r="C4528" s="1" t="s">
        <v>32</v>
      </c>
      <c r="D4528" s="1">
        <v>120.0</v>
      </c>
      <c r="E4528" s="1" t="s">
        <v>38</v>
      </c>
      <c r="F4528" s="5">
        <v>44927.0</v>
      </c>
      <c r="G4528" s="1">
        <v>20.0</v>
      </c>
    </row>
    <row r="4529">
      <c r="A4529" s="1">
        <v>4528.0</v>
      </c>
      <c r="B4529" s="1" t="s">
        <v>5847</v>
      </c>
      <c r="C4529" s="1" t="s">
        <v>32</v>
      </c>
      <c r="D4529" s="1">
        <v>120.0</v>
      </c>
      <c r="E4529" s="1" t="s">
        <v>38</v>
      </c>
      <c r="F4529" s="5">
        <v>44927.0</v>
      </c>
      <c r="G4529" s="1">
        <v>0.0</v>
      </c>
    </row>
    <row r="4530">
      <c r="A4530" s="1">
        <v>4529.0</v>
      </c>
      <c r="B4530" s="1" t="s">
        <v>5849</v>
      </c>
      <c r="C4530" s="1" t="s">
        <v>32</v>
      </c>
      <c r="D4530" s="1">
        <v>120.0</v>
      </c>
      <c r="E4530" s="1" t="s">
        <v>38</v>
      </c>
      <c r="F4530" s="5">
        <v>44927.0</v>
      </c>
      <c r="G4530" s="1">
        <v>5.0</v>
      </c>
    </row>
    <row r="4531">
      <c r="A4531" s="1">
        <v>4530.0</v>
      </c>
      <c r="B4531" s="1" t="s">
        <v>5850</v>
      </c>
      <c r="C4531" s="1" t="s">
        <v>32</v>
      </c>
      <c r="D4531" s="1">
        <v>120.0</v>
      </c>
      <c r="E4531" s="1" t="s">
        <v>38</v>
      </c>
      <c r="F4531" s="5">
        <v>44927.0</v>
      </c>
      <c r="G4531" s="1">
        <v>10.0</v>
      </c>
    </row>
    <row r="4532">
      <c r="A4532" s="1">
        <v>4531.0</v>
      </c>
      <c r="B4532" s="1" t="s">
        <v>5851</v>
      </c>
      <c r="C4532" s="1" t="s">
        <v>49</v>
      </c>
      <c r="D4532" s="1">
        <v>80.0</v>
      </c>
      <c r="E4532" s="1" t="s">
        <v>38</v>
      </c>
      <c r="F4532" s="5">
        <v>44927.0</v>
      </c>
      <c r="G4532" s="1">
        <v>20.0</v>
      </c>
    </row>
    <row r="4533">
      <c r="A4533" s="1">
        <v>4532.0</v>
      </c>
      <c r="B4533" s="1" t="s">
        <v>5852</v>
      </c>
      <c r="C4533" s="1" t="s">
        <v>32</v>
      </c>
      <c r="D4533" s="1">
        <v>120.0</v>
      </c>
      <c r="E4533" s="1" t="s">
        <v>38</v>
      </c>
      <c r="F4533" s="5">
        <v>44927.0</v>
      </c>
      <c r="G4533" s="1">
        <v>0.0</v>
      </c>
    </row>
    <row r="4534">
      <c r="A4534" s="1">
        <v>4533.0</v>
      </c>
      <c r="B4534" s="1" t="s">
        <v>5853</v>
      </c>
      <c r="C4534" s="1" t="s">
        <v>32</v>
      </c>
      <c r="D4534" s="1">
        <v>120.0</v>
      </c>
      <c r="E4534" s="1" t="s">
        <v>38</v>
      </c>
      <c r="F4534" s="5">
        <v>44927.0</v>
      </c>
      <c r="G4534" s="1">
        <v>5.0</v>
      </c>
    </row>
    <row r="4535">
      <c r="A4535" s="1">
        <v>4534.0</v>
      </c>
      <c r="B4535" s="1" t="s">
        <v>5854</v>
      </c>
      <c r="C4535" s="1" t="s">
        <v>37</v>
      </c>
      <c r="D4535" s="1">
        <v>250.0</v>
      </c>
      <c r="E4535" s="1" t="s">
        <v>38</v>
      </c>
      <c r="F4535" s="5">
        <v>44927.0</v>
      </c>
      <c r="G4535" s="1">
        <v>10.0</v>
      </c>
    </row>
    <row r="4536">
      <c r="A4536" s="1">
        <v>4535.0</v>
      </c>
      <c r="B4536" s="1" t="s">
        <v>5855</v>
      </c>
      <c r="C4536" s="1" t="s">
        <v>32</v>
      </c>
      <c r="D4536" s="1">
        <v>120.0</v>
      </c>
      <c r="E4536" s="1" t="s">
        <v>38</v>
      </c>
      <c r="F4536" s="5">
        <v>44927.0</v>
      </c>
      <c r="G4536" s="1">
        <v>20.0</v>
      </c>
    </row>
    <row r="4537">
      <c r="A4537" s="1">
        <v>4536.0</v>
      </c>
      <c r="B4537" s="1" t="s">
        <v>5856</v>
      </c>
      <c r="C4537" s="1" t="s">
        <v>32</v>
      </c>
      <c r="D4537" s="1">
        <v>120.0</v>
      </c>
      <c r="E4537" s="1" t="s">
        <v>38</v>
      </c>
      <c r="F4537" s="5">
        <v>44927.0</v>
      </c>
      <c r="G4537" s="1">
        <v>0.0</v>
      </c>
    </row>
    <row r="4538">
      <c r="A4538" s="1">
        <v>4537.0</v>
      </c>
      <c r="B4538" s="1" t="s">
        <v>5857</v>
      </c>
      <c r="C4538" s="1" t="s">
        <v>49</v>
      </c>
      <c r="D4538" s="1">
        <v>80.0</v>
      </c>
      <c r="E4538" s="1" t="s">
        <v>38</v>
      </c>
      <c r="F4538" s="5">
        <v>44927.0</v>
      </c>
      <c r="G4538" s="1">
        <v>5.0</v>
      </c>
    </row>
    <row r="4539">
      <c r="A4539" s="1">
        <v>4538.0</v>
      </c>
      <c r="B4539" s="1" t="s">
        <v>5858</v>
      </c>
      <c r="C4539" s="1" t="s">
        <v>32</v>
      </c>
      <c r="D4539" s="1">
        <v>120.0</v>
      </c>
      <c r="E4539" s="1" t="s">
        <v>45</v>
      </c>
      <c r="F4539" s="5">
        <v>44927.0</v>
      </c>
      <c r="G4539" s="1">
        <v>10.0</v>
      </c>
    </row>
    <row r="4540">
      <c r="A4540" s="1">
        <v>4539.0</v>
      </c>
      <c r="B4540" s="1" t="s">
        <v>5859</v>
      </c>
      <c r="C4540" s="1" t="s">
        <v>32</v>
      </c>
      <c r="D4540" s="1">
        <v>120.0</v>
      </c>
      <c r="E4540" s="1" t="s">
        <v>38</v>
      </c>
      <c r="F4540" s="5">
        <v>44927.0</v>
      </c>
      <c r="G4540" s="1">
        <v>20.0</v>
      </c>
    </row>
    <row r="4541">
      <c r="A4541" s="1">
        <v>4540.0</v>
      </c>
      <c r="B4541" s="1" t="s">
        <v>5861</v>
      </c>
      <c r="C4541" s="1" t="s">
        <v>37</v>
      </c>
      <c r="D4541" s="1">
        <v>250.0</v>
      </c>
      <c r="E4541" s="1" t="s">
        <v>38</v>
      </c>
      <c r="F4541" s="5">
        <v>44927.0</v>
      </c>
      <c r="G4541" s="1">
        <v>0.0</v>
      </c>
    </row>
    <row r="4542">
      <c r="A4542" s="1">
        <v>4541.0</v>
      </c>
      <c r="B4542" s="1" t="s">
        <v>5863</v>
      </c>
      <c r="C4542" s="1" t="s">
        <v>32</v>
      </c>
      <c r="D4542" s="1">
        <v>120.0</v>
      </c>
      <c r="E4542" s="1" t="s">
        <v>38</v>
      </c>
      <c r="F4542" s="5">
        <v>44927.0</v>
      </c>
      <c r="G4542" s="1">
        <v>5.0</v>
      </c>
    </row>
    <row r="4543">
      <c r="A4543" s="1">
        <v>4542.0</v>
      </c>
      <c r="B4543" s="1" t="s">
        <v>5864</v>
      </c>
      <c r="C4543" s="1" t="s">
        <v>32</v>
      </c>
      <c r="D4543" s="1">
        <v>120.0</v>
      </c>
      <c r="E4543" s="1" t="s">
        <v>38</v>
      </c>
      <c r="F4543" s="5">
        <v>44927.0</v>
      </c>
      <c r="G4543" s="1">
        <v>10.0</v>
      </c>
    </row>
    <row r="4544">
      <c r="A4544" s="1">
        <v>4543.0</v>
      </c>
      <c r="B4544" s="1" t="s">
        <v>5865</v>
      </c>
      <c r="C4544" s="1" t="s">
        <v>40</v>
      </c>
      <c r="D4544" s="1">
        <v>50.0</v>
      </c>
      <c r="E4544" s="1" t="s">
        <v>38</v>
      </c>
      <c r="F4544" s="5">
        <v>44927.0</v>
      </c>
      <c r="G4544" s="1">
        <v>20.0</v>
      </c>
    </row>
    <row r="4545">
      <c r="A4545" s="1">
        <v>4544.0</v>
      </c>
      <c r="B4545" s="1" t="s">
        <v>5866</v>
      </c>
      <c r="C4545" s="1" t="s">
        <v>32</v>
      </c>
      <c r="D4545" s="1">
        <v>120.0</v>
      </c>
      <c r="E4545" s="1" t="s">
        <v>38</v>
      </c>
      <c r="F4545" s="5">
        <v>44927.0</v>
      </c>
      <c r="G4545" s="1">
        <v>0.0</v>
      </c>
    </row>
    <row r="4546">
      <c r="A4546" s="1">
        <v>4545.0</v>
      </c>
      <c r="B4546" s="1" t="s">
        <v>5867</v>
      </c>
      <c r="C4546" s="1" t="s">
        <v>32</v>
      </c>
      <c r="D4546" s="1">
        <v>120.0</v>
      </c>
      <c r="E4546" s="1" t="s">
        <v>38</v>
      </c>
      <c r="F4546" s="5">
        <v>44927.0</v>
      </c>
      <c r="G4546" s="1">
        <v>5.0</v>
      </c>
    </row>
    <row r="4547">
      <c r="A4547" s="1">
        <v>4546.0</v>
      </c>
      <c r="B4547" s="1" t="s">
        <v>5868</v>
      </c>
      <c r="C4547" s="1" t="s">
        <v>32</v>
      </c>
      <c r="D4547" s="1">
        <v>120.0</v>
      </c>
      <c r="E4547" s="1" t="s">
        <v>38</v>
      </c>
      <c r="F4547" s="5">
        <v>44927.0</v>
      </c>
      <c r="G4547" s="1">
        <v>10.0</v>
      </c>
    </row>
    <row r="4548">
      <c r="A4548" s="1">
        <v>4547.0</v>
      </c>
      <c r="B4548" s="1" t="s">
        <v>5870</v>
      </c>
      <c r="C4548" s="1" t="s">
        <v>49</v>
      </c>
      <c r="D4548" s="1">
        <v>80.0</v>
      </c>
      <c r="E4548" s="1" t="s">
        <v>38</v>
      </c>
      <c r="F4548" s="5">
        <v>44927.0</v>
      </c>
      <c r="G4548" s="1">
        <v>20.0</v>
      </c>
    </row>
    <row r="4549">
      <c r="A4549" s="1">
        <v>4548.0</v>
      </c>
      <c r="B4549" s="1" t="s">
        <v>5871</v>
      </c>
      <c r="C4549" s="1" t="s">
        <v>32</v>
      </c>
      <c r="D4549" s="1">
        <v>120.0</v>
      </c>
      <c r="E4549" s="1" t="s">
        <v>38</v>
      </c>
      <c r="F4549" s="5">
        <v>44927.0</v>
      </c>
      <c r="G4549" s="1">
        <v>0.0</v>
      </c>
    </row>
    <row r="4550">
      <c r="A4550" s="1">
        <v>4549.0</v>
      </c>
      <c r="B4550" s="1" t="s">
        <v>5872</v>
      </c>
      <c r="C4550" s="1" t="s">
        <v>49</v>
      </c>
      <c r="D4550" s="1">
        <v>80.0</v>
      </c>
      <c r="E4550" s="1" t="s">
        <v>38</v>
      </c>
      <c r="F4550" s="5">
        <v>44927.0</v>
      </c>
      <c r="G4550" s="1">
        <v>5.0</v>
      </c>
    </row>
    <row r="4551">
      <c r="A4551" s="1">
        <v>4550.0</v>
      </c>
      <c r="B4551" s="1" t="s">
        <v>5873</v>
      </c>
      <c r="C4551" s="1" t="s">
        <v>49</v>
      </c>
      <c r="D4551" s="1">
        <v>80.0</v>
      </c>
      <c r="E4551" s="1" t="s">
        <v>45</v>
      </c>
      <c r="F4551" s="5">
        <v>44927.0</v>
      </c>
      <c r="G4551" s="1">
        <v>10.0</v>
      </c>
    </row>
    <row r="4552">
      <c r="A4552" s="1">
        <v>4551.0</v>
      </c>
      <c r="B4552" s="1" t="s">
        <v>5874</v>
      </c>
      <c r="C4552" s="1" t="s">
        <v>49</v>
      </c>
      <c r="D4552" s="1">
        <v>80.0</v>
      </c>
      <c r="E4552" s="1" t="s">
        <v>38</v>
      </c>
      <c r="F4552" s="5">
        <v>44927.0</v>
      </c>
      <c r="G4552" s="1">
        <v>20.0</v>
      </c>
    </row>
    <row r="4553">
      <c r="A4553" s="1">
        <v>4552.0</v>
      </c>
      <c r="B4553" s="1" t="s">
        <v>5875</v>
      </c>
      <c r="C4553" s="1" t="s">
        <v>32</v>
      </c>
      <c r="D4553" s="1">
        <v>120.0</v>
      </c>
      <c r="E4553" s="1" t="s">
        <v>38</v>
      </c>
      <c r="F4553" s="5">
        <v>44927.0</v>
      </c>
      <c r="G4553" s="1">
        <v>0.0</v>
      </c>
    </row>
    <row r="4554">
      <c r="A4554" s="1">
        <v>4553.0</v>
      </c>
      <c r="B4554" s="1" t="s">
        <v>5876</v>
      </c>
      <c r="C4554" s="1" t="s">
        <v>32</v>
      </c>
      <c r="D4554" s="1">
        <v>120.0</v>
      </c>
      <c r="E4554" s="1" t="s">
        <v>38</v>
      </c>
      <c r="F4554" s="5">
        <v>44927.0</v>
      </c>
      <c r="G4554" s="1">
        <v>5.0</v>
      </c>
    </row>
    <row r="4555">
      <c r="A4555" s="1">
        <v>4554.0</v>
      </c>
      <c r="B4555" s="1" t="s">
        <v>5879</v>
      </c>
      <c r="C4555" s="1" t="s">
        <v>32</v>
      </c>
      <c r="D4555" s="1">
        <v>120.0</v>
      </c>
      <c r="E4555" s="1" t="s">
        <v>38</v>
      </c>
      <c r="F4555" s="5">
        <v>44927.0</v>
      </c>
      <c r="G4555" s="1">
        <v>10.0</v>
      </c>
    </row>
    <row r="4556">
      <c r="A4556" s="1">
        <v>4555.0</v>
      </c>
      <c r="B4556" s="1" t="s">
        <v>5880</v>
      </c>
      <c r="C4556" s="1" t="s">
        <v>32</v>
      </c>
      <c r="D4556" s="1">
        <v>120.0</v>
      </c>
      <c r="E4556" s="1" t="s">
        <v>45</v>
      </c>
      <c r="F4556" s="5">
        <v>44927.0</v>
      </c>
      <c r="G4556" s="1">
        <v>20.0</v>
      </c>
    </row>
    <row r="4557">
      <c r="A4557" s="1">
        <v>4556.0</v>
      </c>
      <c r="B4557" s="1" t="s">
        <v>5881</v>
      </c>
      <c r="C4557" s="1" t="s">
        <v>40</v>
      </c>
      <c r="D4557" s="1">
        <v>50.0</v>
      </c>
      <c r="E4557" s="1" t="s">
        <v>38</v>
      </c>
      <c r="F4557" s="5">
        <v>44927.0</v>
      </c>
      <c r="G4557" s="1">
        <v>0.0</v>
      </c>
    </row>
    <row r="4558">
      <c r="A4558" s="1">
        <v>4557.0</v>
      </c>
      <c r="B4558" s="1" t="s">
        <v>5882</v>
      </c>
      <c r="C4558" s="1" t="s">
        <v>32</v>
      </c>
      <c r="D4558" s="1">
        <v>120.0</v>
      </c>
      <c r="E4558" s="1" t="s">
        <v>45</v>
      </c>
      <c r="F4558" s="5">
        <v>44927.0</v>
      </c>
      <c r="G4558" s="1">
        <v>5.0</v>
      </c>
    </row>
    <row r="4559">
      <c r="A4559" s="1">
        <v>4558.0</v>
      </c>
      <c r="B4559" s="1" t="s">
        <v>5883</v>
      </c>
      <c r="C4559" s="1" t="s">
        <v>32</v>
      </c>
      <c r="D4559" s="1">
        <v>120.0</v>
      </c>
      <c r="E4559" s="1" t="s">
        <v>38</v>
      </c>
      <c r="F4559" s="5">
        <v>44927.0</v>
      </c>
      <c r="G4559" s="1">
        <v>10.0</v>
      </c>
    </row>
    <row r="4560">
      <c r="A4560" s="1">
        <v>4559.0</v>
      </c>
      <c r="B4560" s="1" t="s">
        <v>5884</v>
      </c>
      <c r="C4560" s="1" t="s">
        <v>49</v>
      </c>
      <c r="D4560" s="1">
        <v>80.0</v>
      </c>
      <c r="E4560" s="1" t="s">
        <v>38</v>
      </c>
      <c r="F4560" s="5">
        <v>44927.0</v>
      </c>
      <c r="G4560" s="1">
        <v>20.0</v>
      </c>
    </row>
    <row r="4561">
      <c r="A4561" s="1">
        <v>4560.0</v>
      </c>
      <c r="B4561" s="1" t="s">
        <v>5885</v>
      </c>
      <c r="C4561" s="1" t="s">
        <v>32</v>
      </c>
      <c r="D4561" s="1">
        <v>120.0</v>
      </c>
      <c r="E4561" s="1" t="s">
        <v>38</v>
      </c>
      <c r="F4561" s="5">
        <v>44927.0</v>
      </c>
      <c r="G4561" s="1">
        <v>0.0</v>
      </c>
    </row>
    <row r="4562">
      <c r="A4562" s="1">
        <v>4561.0</v>
      </c>
      <c r="B4562" s="1" t="s">
        <v>5886</v>
      </c>
      <c r="C4562" s="1" t="s">
        <v>37</v>
      </c>
      <c r="D4562" s="1">
        <v>250.0</v>
      </c>
      <c r="E4562" s="1" t="s">
        <v>38</v>
      </c>
      <c r="F4562" s="5">
        <v>44927.0</v>
      </c>
      <c r="G4562" s="1">
        <v>5.0</v>
      </c>
    </row>
    <row r="4563">
      <c r="A4563" s="1">
        <v>4562.0</v>
      </c>
      <c r="B4563" s="1" t="s">
        <v>5887</v>
      </c>
      <c r="C4563" s="1" t="s">
        <v>32</v>
      </c>
      <c r="D4563" s="1">
        <v>120.0</v>
      </c>
      <c r="E4563" s="1" t="s">
        <v>38</v>
      </c>
      <c r="F4563" s="5">
        <v>44927.0</v>
      </c>
      <c r="G4563" s="1">
        <v>10.0</v>
      </c>
    </row>
    <row r="4564">
      <c r="A4564" s="1">
        <v>4563.0</v>
      </c>
      <c r="B4564" s="1" t="s">
        <v>5888</v>
      </c>
      <c r="C4564" s="1" t="s">
        <v>49</v>
      </c>
      <c r="D4564" s="1">
        <v>80.0</v>
      </c>
      <c r="E4564" s="1" t="s">
        <v>38</v>
      </c>
      <c r="F4564" s="5">
        <v>44927.0</v>
      </c>
      <c r="G4564" s="1">
        <v>20.0</v>
      </c>
    </row>
    <row r="4565">
      <c r="A4565" s="1">
        <v>4564.0</v>
      </c>
      <c r="B4565" s="1" t="s">
        <v>5891</v>
      </c>
      <c r="C4565" s="1" t="s">
        <v>37</v>
      </c>
      <c r="D4565" s="1">
        <v>250.0</v>
      </c>
      <c r="E4565" s="1" t="s">
        <v>38</v>
      </c>
      <c r="F4565" s="5">
        <v>44927.0</v>
      </c>
      <c r="G4565" s="1">
        <v>0.0</v>
      </c>
    </row>
    <row r="4566">
      <c r="A4566" s="1">
        <v>4565.0</v>
      </c>
      <c r="B4566" s="1" t="s">
        <v>5892</v>
      </c>
      <c r="C4566" s="1" t="s">
        <v>37</v>
      </c>
      <c r="D4566" s="1">
        <v>250.0</v>
      </c>
      <c r="E4566" s="1" t="s">
        <v>38</v>
      </c>
      <c r="F4566" s="5">
        <v>44927.0</v>
      </c>
      <c r="G4566" s="1">
        <v>5.0</v>
      </c>
    </row>
    <row r="4567">
      <c r="A4567" s="1">
        <v>4566.0</v>
      </c>
      <c r="B4567" s="1" t="s">
        <v>5893</v>
      </c>
      <c r="C4567" s="1" t="s">
        <v>40</v>
      </c>
      <c r="D4567" s="1">
        <v>50.0</v>
      </c>
      <c r="E4567" s="1" t="s">
        <v>38</v>
      </c>
      <c r="F4567" s="5">
        <v>44927.0</v>
      </c>
      <c r="G4567" s="1">
        <v>10.0</v>
      </c>
    </row>
    <row r="4568">
      <c r="A4568" s="1">
        <v>4567.0</v>
      </c>
      <c r="B4568" s="1" t="s">
        <v>5894</v>
      </c>
      <c r="C4568" s="1" t="s">
        <v>32</v>
      </c>
      <c r="D4568" s="1">
        <v>120.0</v>
      </c>
      <c r="E4568" s="1" t="s">
        <v>38</v>
      </c>
      <c r="F4568" s="5">
        <v>44927.0</v>
      </c>
      <c r="G4568" s="1">
        <v>20.0</v>
      </c>
    </row>
    <row r="4569">
      <c r="A4569" s="1">
        <v>4568.0</v>
      </c>
      <c r="B4569" s="1" t="s">
        <v>5895</v>
      </c>
      <c r="C4569" s="1" t="s">
        <v>32</v>
      </c>
      <c r="D4569" s="1">
        <v>120.0</v>
      </c>
      <c r="E4569" s="1" t="s">
        <v>38</v>
      </c>
      <c r="F4569" s="5">
        <v>44927.0</v>
      </c>
      <c r="G4569" s="1">
        <v>0.0</v>
      </c>
    </row>
    <row r="4570">
      <c r="A4570" s="1">
        <v>4569.0</v>
      </c>
      <c r="B4570" s="1" t="s">
        <v>5896</v>
      </c>
      <c r="C4570" s="1" t="s">
        <v>32</v>
      </c>
      <c r="D4570" s="1">
        <v>120.0</v>
      </c>
      <c r="E4570" s="1" t="s">
        <v>33</v>
      </c>
      <c r="F4570" s="5">
        <v>44927.0</v>
      </c>
      <c r="G4570" s="1">
        <v>5.0</v>
      </c>
    </row>
    <row r="4571">
      <c r="A4571" s="1">
        <v>4570.0</v>
      </c>
      <c r="B4571" s="1" t="s">
        <v>5897</v>
      </c>
      <c r="C4571" s="1" t="s">
        <v>49</v>
      </c>
      <c r="D4571" s="1">
        <v>80.0</v>
      </c>
      <c r="E4571" s="1" t="s">
        <v>38</v>
      </c>
      <c r="F4571" s="5">
        <v>44927.0</v>
      </c>
      <c r="G4571" s="1">
        <v>10.0</v>
      </c>
    </row>
    <row r="4572">
      <c r="A4572" s="1">
        <v>4571.0</v>
      </c>
      <c r="B4572" s="1" t="s">
        <v>5898</v>
      </c>
      <c r="C4572" s="1" t="s">
        <v>32</v>
      </c>
      <c r="D4572" s="1">
        <v>120.0</v>
      </c>
      <c r="E4572" s="1" t="s">
        <v>38</v>
      </c>
      <c r="F4572" s="5">
        <v>44927.0</v>
      </c>
      <c r="G4572" s="1">
        <v>20.0</v>
      </c>
    </row>
    <row r="4573">
      <c r="A4573" s="1">
        <v>4572.0</v>
      </c>
      <c r="B4573" s="1" t="s">
        <v>5899</v>
      </c>
      <c r="C4573" s="1" t="s">
        <v>49</v>
      </c>
      <c r="D4573" s="1">
        <v>80.0</v>
      </c>
      <c r="E4573" s="1" t="s">
        <v>38</v>
      </c>
      <c r="F4573" s="5">
        <v>44927.0</v>
      </c>
      <c r="G4573" s="1">
        <v>0.0</v>
      </c>
    </row>
    <row r="4574">
      <c r="A4574" s="1">
        <v>4573.0</v>
      </c>
      <c r="B4574" s="1" t="s">
        <v>5902</v>
      </c>
      <c r="C4574" s="1" t="s">
        <v>32</v>
      </c>
      <c r="D4574" s="1">
        <v>120.0</v>
      </c>
      <c r="E4574" s="1" t="s">
        <v>38</v>
      </c>
      <c r="F4574" s="5">
        <v>44927.0</v>
      </c>
      <c r="G4574" s="1">
        <v>5.0</v>
      </c>
    </row>
    <row r="4575">
      <c r="A4575" s="1">
        <v>4574.0</v>
      </c>
      <c r="B4575" s="1" t="s">
        <v>5903</v>
      </c>
      <c r="C4575" s="1" t="s">
        <v>32</v>
      </c>
      <c r="D4575" s="1">
        <v>120.0</v>
      </c>
      <c r="E4575" s="1" t="s">
        <v>33</v>
      </c>
      <c r="F4575" s="5">
        <v>44927.0</v>
      </c>
      <c r="G4575" s="1">
        <v>10.0</v>
      </c>
    </row>
    <row r="4576">
      <c r="A4576" s="1">
        <v>4575.0</v>
      </c>
      <c r="B4576" s="1" t="s">
        <v>5904</v>
      </c>
      <c r="C4576" s="1" t="s">
        <v>49</v>
      </c>
      <c r="D4576" s="1">
        <v>80.0</v>
      </c>
      <c r="E4576" s="1" t="s">
        <v>38</v>
      </c>
      <c r="F4576" s="5">
        <v>44927.0</v>
      </c>
      <c r="G4576" s="1">
        <v>20.0</v>
      </c>
    </row>
    <row r="4577">
      <c r="A4577" s="1">
        <v>4576.0</v>
      </c>
      <c r="B4577" s="1" t="s">
        <v>5905</v>
      </c>
      <c r="C4577" s="1" t="s">
        <v>40</v>
      </c>
      <c r="D4577" s="1">
        <v>50.0</v>
      </c>
      <c r="E4577" s="1" t="s">
        <v>38</v>
      </c>
      <c r="F4577" s="5">
        <v>44927.0</v>
      </c>
      <c r="G4577" s="1">
        <v>0.0</v>
      </c>
    </row>
    <row r="4578">
      <c r="A4578" s="1">
        <v>4577.0</v>
      </c>
      <c r="B4578" s="1" t="s">
        <v>5906</v>
      </c>
      <c r="C4578" s="1" t="s">
        <v>40</v>
      </c>
      <c r="D4578" s="1">
        <v>50.0</v>
      </c>
      <c r="E4578" s="1" t="s">
        <v>38</v>
      </c>
      <c r="F4578" s="5">
        <v>44927.0</v>
      </c>
      <c r="G4578" s="1">
        <v>5.0</v>
      </c>
    </row>
    <row r="4579">
      <c r="A4579" s="1">
        <v>4578.0</v>
      </c>
      <c r="B4579" s="1" t="s">
        <v>5907</v>
      </c>
      <c r="C4579" s="1" t="s">
        <v>49</v>
      </c>
      <c r="D4579" s="1">
        <v>80.0</v>
      </c>
      <c r="E4579" s="1" t="s">
        <v>38</v>
      </c>
      <c r="F4579" s="5">
        <v>44927.0</v>
      </c>
      <c r="G4579" s="1">
        <v>10.0</v>
      </c>
    </row>
    <row r="4580">
      <c r="A4580" s="1">
        <v>4579.0</v>
      </c>
      <c r="B4580" s="1" t="s">
        <v>5908</v>
      </c>
      <c r="C4580" s="1" t="s">
        <v>49</v>
      </c>
      <c r="D4580" s="1">
        <v>80.0</v>
      </c>
      <c r="E4580" s="1" t="s">
        <v>38</v>
      </c>
      <c r="F4580" s="5">
        <v>44927.0</v>
      </c>
      <c r="G4580" s="1">
        <v>20.0</v>
      </c>
    </row>
    <row r="4581">
      <c r="A4581" s="1">
        <v>4580.0</v>
      </c>
      <c r="B4581" s="1" t="s">
        <v>5909</v>
      </c>
      <c r="C4581" s="1" t="s">
        <v>32</v>
      </c>
      <c r="D4581" s="1">
        <v>120.0</v>
      </c>
      <c r="E4581" s="1" t="s">
        <v>33</v>
      </c>
      <c r="F4581" s="5">
        <v>44927.0</v>
      </c>
      <c r="G4581" s="1">
        <v>0.0</v>
      </c>
    </row>
    <row r="4582">
      <c r="A4582" s="1">
        <v>4581.0</v>
      </c>
      <c r="B4582" s="1" t="s">
        <v>5910</v>
      </c>
      <c r="C4582" s="1" t="s">
        <v>49</v>
      </c>
      <c r="D4582" s="1">
        <v>80.0</v>
      </c>
      <c r="E4582" s="1" t="s">
        <v>38</v>
      </c>
      <c r="F4582" s="5">
        <v>44927.0</v>
      </c>
      <c r="G4582" s="1">
        <v>5.0</v>
      </c>
    </row>
    <row r="4583">
      <c r="A4583" s="1">
        <v>4582.0</v>
      </c>
      <c r="B4583" s="1" t="s">
        <v>5911</v>
      </c>
      <c r="C4583" s="1" t="s">
        <v>32</v>
      </c>
      <c r="D4583" s="1">
        <v>120.0</v>
      </c>
      <c r="E4583" s="1" t="s">
        <v>45</v>
      </c>
      <c r="F4583" s="5">
        <v>44927.0</v>
      </c>
      <c r="G4583" s="1">
        <v>10.0</v>
      </c>
    </row>
    <row r="4584">
      <c r="A4584" s="1">
        <v>4583.0</v>
      </c>
      <c r="B4584" s="1" t="s">
        <v>5912</v>
      </c>
      <c r="C4584" s="1" t="s">
        <v>32</v>
      </c>
      <c r="D4584" s="1">
        <v>120.0</v>
      </c>
      <c r="E4584" s="1" t="s">
        <v>38</v>
      </c>
      <c r="F4584" s="5">
        <v>44927.0</v>
      </c>
      <c r="G4584" s="1">
        <v>20.0</v>
      </c>
    </row>
    <row r="4585">
      <c r="A4585" s="1">
        <v>4584.0</v>
      </c>
      <c r="B4585" s="1" t="s">
        <v>5913</v>
      </c>
      <c r="C4585" s="1" t="s">
        <v>37</v>
      </c>
      <c r="D4585" s="1">
        <v>250.0</v>
      </c>
      <c r="E4585" s="1" t="s">
        <v>38</v>
      </c>
      <c r="F4585" s="5">
        <v>44927.0</v>
      </c>
      <c r="G4585" s="1">
        <v>0.0</v>
      </c>
    </row>
    <row r="4586">
      <c r="A4586" s="1">
        <v>4585.0</v>
      </c>
      <c r="B4586" s="1" t="s">
        <v>5914</v>
      </c>
      <c r="C4586" s="1" t="s">
        <v>32</v>
      </c>
      <c r="D4586" s="1">
        <v>120.0</v>
      </c>
      <c r="E4586" s="1" t="s">
        <v>33</v>
      </c>
      <c r="F4586" s="5">
        <v>44927.0</v>
      </c>
      <c r="G4586" s="1">
        <v>5.0</v>
      </c>
    </row>
    <row r="4587">
      <c r="A4587" s="1">
        <v>4586.0</v>
      </c>
      <c r="B4587" s="1" t="s">
        <v>5916</v>
      </c>
      <c r="C4587" s="1" t="s">
        <v>32</v>
      </c>
      <c r="D4587" s="1">
        <v>120.0</v>
      </c>
      <c r="E4587" s="1" t="s">
        <v>38</v>
      </c>
      <c r="F4587" s="5">
        <v>44927.0</v>
      </c>
      <c r="G4587" s="1">
        <v>10.0</v>
      </c>
    </row>
    <row r="4588">
      <c r="A4588" s="1">
        <v>4587.0</v>
      </c>
      <c r="B4588" s="1" t="s">
        <v>5918</v>
      </c>
      <c r="C4588" s="1" t="s">
        <v>37</v>
      </c>
      <c r="D4588" s="1">
        <v>250.0</v>
      </c>
      <c r="E4588" s="1" t="s">
        <v>38</v>
      </c>
      <c r="F4588" s="5">
        <v>44927.0</v>
      </c>
      <c r="G4588" s="1">
        <v>20.0</v>
      </c>
    </row>
    <row r="4589">
      <c r="A4589" s="1">
        <v>4588.0</v>
      </c>
      <c r="B4589" s="1" t="s">
        <v>5919</v>
      </c>
      <c r="C4589" s="1" t="s">
        <v>32</v>
      </c>
      <c r="D4589" s="1">
        <v>120.0</v>
      </c>
      <c r="E4589" s="1" t="s">
        <v>33</v>
      </c>
      <c r="F4589" s="5">
        <v>44927.0</v>
      </c>
      <c r="G4589" s="1">
        <v>0.0</v>
      </c>
    </row>
    <row r="4590">
      <c r="A4590" s="1">
        <v>4589.0</v>
      </c>
      <c r="B4590" s="1" t="s">
        <v>5920</v>
      </c>
      <c r="C4590" s="1" t="s">
        <v>32</v>
      </c>
      <c r="D4590" s="1">
        <v>120.0</v>
      </c>
      <c r="E4590" s="1" t="s">
        <v>38</v>
      </c>
      <c r="F4590" s="5">
        <v>44927.0</v>
      </c>
      <c r="G4590" s="1">
        <v>5.0</v>
      </c>
    </row>
    <row r="4591">
      <c r="A4591" s="1">
        <v>4590.0</v>
      </c>
      <c r="B4591" s="1" t="s">
        <v>5921</v>
      </c>
      <c r="C4591" s="1" t="s">
        <v>49</v>
      </c>
      <c r="D4591" s="1">
        <v>80.0</v>
      </c>
      <c r="E4591" s="1" t="s">
        <v>38</v>
      </c>
      <c r="F4591" s="5">
        <v>44927.0</v>
      </c>
      <c r="G4591" s="1">
        <v>10.0</v>
      </c>
    </row>
    <row r="4592">
      <c r="A4592" s="1">
        <v>4591.0</v>
      </c>
      <c r="B4592" s="1" t="s">
        <v>5922</v>
      </c>
      <c r="C4592" s="1" t="s">
        <v>49</v>
      </c>
      <c r="D4592" s="1">
        <v>80.0</v>
      </c>
      <c r="E4592" s="1" t="s">
        <v>38</v>
      </c>
      <c r="F4592" s="5">
        <v>44927.0</v>
      </c>
      <c r="G4592" s="1">
        <v>20.0</v>
      </c>
    </row>
    <row r="4593">
      <c r="A4593" s="1">
        <v>4592.0</v>
      </c>
      <c r="B4593" s="1" t="s">
        <v>5923</v>
      </c>
      <c r="C4593" s="1" t="s">
        <v>32</v>
      </c>
      <c r="D4593" s="1">
        <v>120.0</v>
      </c>
      <c r="E4593" s="1" t="s">
        <v>38</v>
      </c>
      <c r="F4593" s="5">
        <v>44927.0</v>
      </c>
      <c r="G4593" s="1">
        <v>0.0</v>
      </c>
    </row>
    <row r="4594">
      <c r="A4594" s="1">
        <v>4593.0</v>
      </c>
      <c r="B4594" s="1" t="s">
        <v>5924</v>
      </c>
      <c r="C4594" s="1" t="s">
        <v>40</v>
      </c>
      <c r="D4594" s="1">
        <v>50.0</v>
      </c>
      <c r="E4594" s="1" t="s">
        <v>38</v>
      </c>
      <c r="F4594" s="5">
        <v>44927.0</v>
      </c>
      <c r="G4594" s="1">
        <v>5.0</v>
      </c>
    </row>
    <row r="4595">
      <c r="A4595" s="1">
        <v>4594.0</v>
      </c>
      <c r="B4595" s="1" t="s">
        <v>5925</v>
      </c>
      <c r="C4595" s="1" t="s">
        <v>32</v>
      </c>
      <c r="D4595" s="1">
        <v>120.0</v>
      </c>
      <c r="E4595" s="1" t="s">
        <v>38</v>
      </c>
      <c r="F4595" s="5">
        <v>44927.0</v>
      </c>
      <c r="G4595" s="1">
        <v>10.0</v>
      </c>
    </row>
    <row r="4596">
      <c r="A4596" s="1">
        <v>4595.0</v>
      </c>
      <c r="B4596" s="1" t="s">
        <v>5926</v>
      </c>
      <c r="C4596" s="1" t="s">
        <v>40</v>
      </c>
      <c r="D4596" s="1">
        <v>50.0</v>
      </c>
      <c r="E4596" s="1" t="s">
        <v>38</v>
      </c>
      <c r="F4596" s="5">
        <v>44927.0</v>
      </c>
      <c r="G4596" s="1">
        <v>20.0</v>
      </c>
    </row>
    <row r="4597">
      <c r="A4597" s="1">
        <v>4596.0</v>
      </c>
      <c r="B4597" s="1" t="s">
        <v>5927</v>
      </c>
      <c r="C4597" s="1" t="s">
        <v>32</v>
      </c>
      <c r="D4597" s="1">
        <v>120.0</v>
      </c>
      <c r="E4597" s="1" t="s">
        <v>38</v>
      </c>
      <c r="F4597" s="5">
        <v>44927.0</v>
      </c>
      <c r="G4597" s="1">
        <v>0.0</v>
      </c>
    </row>
    <row r="4598">
      <c r="A4598" s="1">
        <v>4597.0</v>
      </c>
      <c r="B4598" s="1" t="s">
        <v>5928</v>
      </c>
      <c r="C4598" s="1" t="s">
        <v>49</v>
      </c>
      <c r="D4598" s="1">
        <v>80.0</v>
      </c>
      <c r="E4598" s="1" t="s">
        <v>38</v>
      </c>
      <c r="F4598" s="5">
        <v>44927.0</v>
      </c>
      <c r="G4598" s="1">
        <v>5.0</v>
      </c>
    </row>
    <row r="4599">
      <c r="A4599" s="1">
        <v>4598.0</v>
      </c>
      <c r="B4599" s="1" t="s">
        <v>5929</v>
      </c>
      <c r="C4599" s="1" t="s">
        <v>32</v>
      </c>
      <c r="D4599" s="1">
        <v>120.0</v>
      </c>
      <c r="E4599" s="1" t="s">
        <v>38</v>
      </c>
      <c r="F4599" s="5">
        <v>44927.0</v>
      </c>
      <c r="G4599" s="1">
        <v>10.0</v>
      </c>
    </row>
    <row r="4600">
      <c r="A4600" s="1">
        <v>4599.0</v>
      </c>
      <c r="B4600" s="1" t="s">
        <v>5930</v>
      </c>
      <c r="C4600" s="1" t="s">
        <v>49</v>
      </c>
      <c r="D4600" s="1">
        <v>80.0</v>
      </c>
      <c r="E4600" s="1" t="s">
        <v>38</v>
      </c>
      <c r="F4600" s="5">
        <v>44927.0</v>
      </c>
      <c r="G4600" s="1">
        <v>20.0</v>
      </c>
    </row>
    <row r="4601">
      <c r="A4601" s="1">
        <v>4600.0</v>
      </c>
      <c r="B4601" s="1" t="s">
        <v>5931</v>
      </c>
      <c r="C4601" s="1" t="s">
        <v>32</v>
      </c>
      <c r="D4601" s="1">
        <v>120.0</v>
      </c>
      <c r="E4601" s="1" t="s">
        <v>38</v>
      </c>
      <c r="F4601" s="5">
        <v>44927.0</v>
      </c>
      <c r="G4601" s="1">
        <v>0.0</v>
      </c>
    </row>
    <row r="4602">
      <c r="A4602" s="1">
        <v>4601.0</v>
      </c>
      <c r="B4602" s="1" t="s">
        <v>5932</v>
      </c>
      <c r="C4602" s="1" t="s">
        <v>32</v>
      </c>
      <c r="D4602" s="1">
        <v>120.0</v>
      </c>
      <c r="E4602" s="1" t="s">
        <v>38</v>
      </c>
      <c r="F4602" s="5">
        <v>44927.0</v>
      </c>
      <c r="G4602" s="1">
        <v>5.0</v>
      </c>
    </row>
    <row r="4603">
      <c r="A4603" s="1">
        <v>4602.0</v>
      </c>
      <c r="B4603" s="1" t="s">
        <v>5933</v>
      </c>
      <c r="C4603" s="1" t="s">
        <v>49</v>
      </c>
      <c r="D4603" s="1">
        <v>80.0</v>
      </c>
      <c r="E4603" s="1" t="s">
        <v>38</v>
      </c>
      <c r="F4603" s="5">
        <v>44927.0</v>
      </c>
      <c r="G4603" s="1">
        <v>10.0</v>
      </c>
    </row>
    <row r="4604">
      <c r="A4604" s="1">
        <v>4603.0</v>
      </c>
      <c r="B4604" s="1" t="s">
        <v>5934</v>
      </c>
      <c r="C4604" s="1" t="s">
        <v>32</v>
      </c>
      <c r="D4604" s="1">
        <v>120.0</v>
      </c>
      <c r="E4604" s="1" t="s">
        <v>38</v>
      </c>
      <c r="F4604" s="5">
        <v>44927.0</v>
      </c>
      <c r="G4604" s="1">
        <v>20.0</v>
      </c>
    </row>
    <row r="4605">
      <c r="A4605" s="1">
        <v>4604.0</v>
      </c>
      <c r="B4605" s="1" t="s">
        <v>5937</v>
      </c>
      <c r="C4605" s="1" t="s">
        <v>49</v>
      </c>
      <c r="D4605" s="1">
        <v>80.0</v>
      </c>
      <c r="E4605" s="1" t="s">
        <v>38</v>
      </c>
      <c r="F4605" s="5">
        <v>44927.0</v>
      </c>
      <c r="G4605" s="1">
        <v>0.0</v>
      </c>
    </row>
    <row r="4606">
      <c r="A4606" s="1">
        <v>4605.0</v>
      </c>
      <c r="B4606" s="1" t="s">
        <v>5938</v>
      </c>
      <c r="C4606" s="1" t="s">
        <v>32</v>
      </c>
      <c r="D4606" s="1">
        <v>120.0</v>
      </c>
      <c r="E4606" s="1" t="s">
        <v>38</v>
      </c>
      <c r="F4606" s="5">
        <v>44927.0</v>
      </c>
      <c r="G4606" s="1">
        <v>5.0</v>
      </c>
    </row>
    <row r="4607">
      <c r="A4607" s="1">
        <v>4606.0</v>
      </c>
      <c r="B4607" s="1" t="s">
        <v>5939</v>
      </c>
      <c r="C4607" s="1" t="s">
        <v>32</v>
      </c>
      <c r="D4607" s="1">
        <v>120.0</v>
      </c>
      <c r="E4607" s="1" t="s">
        <v>38</v>
      </c>
      <c r="F4607" s="5">
        <v>44927.0</v>
      </c>
      <c r="G4607" s="1">
        <v>10.0</v>
      </c>
    </row>
    <row r="4608">
      <c r="A4608" s="1">
        <v>4607.0</v>
      </c>
      <c r="B4608" s="1" t="s">
        <v>5940</v>
      </c>
      <c r="C4608" s="1" t="s">
        <v>32</v>
      </c>
      <c r="D4608" s="1">
        <v>120.0</v>
      </c>
      <c r="E4608" s="1" t="s">
        <v>38</v>
      </c>
      <c r="F4608" s="5">
        <v>44927.0</v>
      </c>
      <c r="G4608" s="1">
        <v>20.0</v>
      </c>
    </row>
    <row r="4609">
      <c r="A4609" s="1">
        <v>4608.0</v>
      </c>
      <c r="B4609" s="1" t="s">
        <v>5941</v>
      </c>
      <c r="C4609" s="1" t="s">
        <v>32</v>
      </c>
      <c r="D4609" s="1">
        <v>120.0</v>
      </c>
      <c r="E4609" s="1" t="s">
        <v>38</v>
      </c>
      <c r="F4609" s="5">
        <v>44927.0</v>
      </c>
      <c r="G4609" s="1">
        <v>0.0</v>
      </c>
    </row>
    <row r="4610">
      <c r="A4610" s="1">
        <v>4609.0</v>
      </c>
      <c r="B4610" s="1" t="s">
        <v>5942</v>
      </c>
      <c r="C4610" s="1" t="s">
        <v>40</v>
      </c>
      <c r="D4610" s="1">
        <v>50.0</v>
      </c>
      <c r="E4610" s="1" t="s">
        <v>45</v>
      </c>
      <c r="F4610" s="5">
        <v>44927.0</v>
      </c>
      <c r="G4610" s="1">
        <v>5.0</v>
      </c>
    </row>
    <row r="4611">
      <c r="A4611" s="1">
        <v>4610.0</v>
      </c>
      <c r="B4611" s="1" t="s">
        <v>5943</v>
      </c>
      <c r="C4611" s="1" t="s">
        <v>32</v>
      </c>
      <c r="D4611" s="1">
        <v>120.0</v>
      </c>
      <c r="E4611" s="1" t="s">
        <v>38</v>
      </c>
      <c r="F4611" s="5">
        <v>44927.0</v>
      </c>
      <c r="G4611" s="1">
        <v>10.0</v>
      </c>
    </row>
    <row r="4612">
      <c r="A4612" s="1">
        <v>4611.0</v>
      </c>
      <c r="B4612" s="1" t="s">
        <v>5944</v>
      </c>
      <c r="C4612" s="1" t="s">
        <v>49</v>
      </c>
      <c r="D4612" s="1">
        <v>80.0</v>
      </c>
      <c r="E4612" s="1" t="s">
        <v>38</v>
      </c>
      <c r="F4612" s="5">
        <v>44927.0</v>
      </c>
      <c r="G4612" s="1">
        <v>20.0</v>
      </c>
    </row>
    <row r="4613">
      <c r="A4613" s="1">
        <v>4612.0</v>
      </c>
      <c r="B4613" s="1" t="s">
        <v>5945</v>
      </c>
      <c r="C4613" s="1" t="s">
        <v>32</v>
      </c>
      <c r="D4613" s="1">
        <v>120.0</v>
      </c>
      <c r="E4613" s="1" t="s">
        <v>45</v>
      </c>
      <c r="F4613" s="5">
        <v>44927.0</v>
      </c>
      <c r="G4613" s="1">
        <v>0.0</v>
      </c>
    </row>
    <row r="4614">
      <c r="A4614" s="1">
        <v>4613.0</v>
      </c>
      <c r="B4614" s="1" t="s">
        <v>5946</v>
      </c>
      <c r="C4614" s="1" t="s">
        <v>32</v>
      </c>
      <c r="D4614" s="1">
        <v>120.0</v>
      </c>
      <c r="E4614" s="1" t="s">
        <v>33</v>
      </c>
      <c r="F4614" s="5">
        <v>44927.0</v>
      </c>
      <c r="G4614" s="1">
        <v>5.0</v>
      </c>
    </row>
    <row r="4615">
      <c r="A4615" s="1">
        <v>4614.0</v>
      </c>
      <c r="B4615" s="1" t="s">
        <v>5947</v>
      </c>
      <c r="C4615" s="1" t="s">
        <v>32</v>
      </c>
      <c r="D4615" s="1">
        <v>120.0</v>
      </c>
      <c r="E4615" s="1" t="s">
        <v>38</v>
      </c>
      <c r="F4615" s="5">
        <v>44927.0</v>
      </c>
      <c r="G4615" s="1">
        <v>10.0</v>
      </c>
    </row>
    <row r="4616">
      <c r="A4616" s="1">
        <v>4615.0</v>
      </c>
      <c r="B4616" s="1" t="s">
        <v>5948</v>
      </c>
      <c r="C4616" s="1" t="s">
        <v>49</v>
      </c>
      <c r="D4616" s="1">
        <v>80.0</v>
      </c>
      <c r="E4616" s="1" t="s">
        <v>38</v>
      </c>
      <c r="F4616" s="5">
        <v>44927.0</v>
      </c>
      <c r="G4616" s="1">
        <v>20.0</v>
      </c>
    </row>
    <row r="4617">
      <c r="A4617" s="1">
        <v>4616.0</v>
      </c>
      <c r="B4617" s="1" t="s">
        <v>5949</v>
      </c>
      <c r="C4617" s="1" t="s">
        <v>32</v>
      </c>
      <c r="D4617" s="1">
        <v>120.0</v>
      </c>
      <c r="E4617" s="1" t="s">
        <v>38</v>
      </c>
      <c r="F4617" s="5">
        <v>44927.0</v>
      </c>
      <c r="G4617" s="1">
        <v>0.0</v>
      </c>
    </row>
    <row r="4618">
      <c r="A4618" s="1">
        <v>4617.0</v>
      </c>
      <c r="B4618" s="1" t="s">
        <v>5950</v>
      </c>
      <c r="C4618" s="1" t="s">
        <v>49</v>
      </c>
      <c r="D4618" s="1">
        <v>80.0</v>
      </c>
      <c r="E4618" s="1" t="s">
        <v>38</v>
      </c>
      <c r="F4618" s="5">
        <v>44927.0</v>
      </c>
      <c r="G4618" s="1">
        <v>5.0</v>
      </c>
    </row>
    <row r="4619">
      <c r="A4619" s="1">
        <v>4618.0</v>
      </c>
      <c r="B4619" s="1" t="s">
        <v>5951</v>
      </c>
      <c r="C4619" s="1" t="s">
        <v>32</v>
      </c>
      <c r="D4619" s="1">
        <v>120.0</v>
      </c>
      <c r="E4619" s="1" t="s">
        <v>38</v>
      </c>
      <c r="F4619" s="5">
        <v>44927.0</v>
      </c>
      <c r="G4619" s="1">
        <v>10.0</v>
      </c>
    </row>
    <row r="4620">
      <c r="A4620" s="1">
        <v>4619.0</v>
      </c>
      <c r="B4620" s="1" t="s">
        <v>5953</v>
      </c>
      <c r="C4620" s="1" t="s">
        <v>49</v>
      </c>
      <c r="D4620" s="1">
        <v>80.0</v>
      </c>
      <c r="E4620" s="1" t="s">
        <v>38</v>
      </c>
      <c r="F4620" s="5">
        <v>44927.0</v>
      </c>
      <c r="G4620" s="1">
        <v>20.0</v>
      </c>
    </row>
    <row r="4621">
      <c r="A4621" s="1">
        <v>4620.0</v>
      </c>
      <c r="B4621" s="1" t="s">
        <v>5955</v>
      </c>
      <c r="C4621" s="1" t="s">
        <v>32</v>
      </c>
      <c r="D4621" s="1">
        <v>120.0</v>
      </c>
      <c r="E4621" s="1" t="s">
        <v>38</v>
      </c>
      <c r="F4621" s="5">
        <v>44927.0</v>
      </c>
      <c r="G4621" s="1">
        <v>0.0</v>
      </c>
    </row>
    <row r="4622">
      <c r="A4622" s="1">
        <v>4621.0</v>
      </c>
      <c r="B4622" s="1" t="s">
        <v>5956</v>
      </c>
      <c r="C4622" s="1" t="s">
        <v>49</v>
      </c>
      <c r="D4622" s="1">
        <v>80.0</v>
      </c>
      <c r="E4622" s="1" t="s">
        <v>38</v>
      </c>
      <c r="F4622" s="5">
        <v>44927.0</v>
      </c>
      <c r="G4622" s="1">
        <v>5.0</v>
      </c>
    </row>
    <row r="4623">
      <c r="A4623" s="1">
        <v>4622.0</v>
      </c>
      <c r="B4623" s="1" t="s">
        <v>5957</v>
      </c>
      <c r="C4623" s="1" t="s">
        <v>32</v>
      </c>
      <c r="D4623" s="1">
        <v>120.0</v>
      </c>
      <c r="E4623" s="1" t="s">
        <v>38</v>
      </c>
      <c r="F4623" s="5">
        <v>44927.0</v>
      </c>
      <c r="G4623" s="1">
        <v>10.0</v>
      </c>
    </row>
    <row r="4624">
      <c r="A4624" s="1">
        <v>4623.0</v>
      </c>
      <c r="B4624" s="1" t="s">
        <v>5958</v>
      </c>
      <c r="C4624" s="1" t="s">
        <v>32</v>
      </c>
      <c r="D4624" s="1">
        <v>120.0</v>
      </c>
      <c r="E4624" s="1" t="s">
        <v>38</v>
      </c>
      <c r="F4624" s="5">
        <v>44927.0</v>
      </c>
      <c r="G4624" s="1">
        <v>20.0</v>
      </c>
    </row>
    <row r="4625">
      <c r="A4625" s="1">
        <v>4624.0</v>
      </c>
      <c r="B4625" s="1" t="s">
        <v>5959</v>
      </c>
      <c r="C4625" s="1" t="s">
        <v>32</v>
      </c>
      <c r="D4625" s="1">
        <v>120.0</v>
      </c>
      <c r="E4625" s="1" t="s">
        <v>38</v>
      </c>
      <c r="F4625" s="5">
        <v>44927.0</v>
      </c>
      <c r="G4625" s="1">
        <v>0.0</v>
      </c>
    </row>
    <row r="4626">
      <c r="A4626" s="1">
        <v>4625.0</v>
      </c>
      <c r="B4626" s="1" t="s">
        <v>5960</v>
      </c>
      <c r="C4626" s="1" t="s">
        <v>32</v>
      </c>
      <c r="D4626" s="1">
        <v>120.0</v>
      </c>
      <c r="E4626" s="1" t="s">
        <v>38</v>
      </c>
      <c r="F4626" s="5">
        <v>44927.0</v>
      </c>
      <c r="G4626" s="1">
        <v>5.0</v>
      </c>
    </row>
    <row r="4627">
      <c r="A4627" s="1">
        <v>4626.0</v>
      </c>
      <c r="B4627" s="1" t="s">
        <v>5961</v>
      </c>
      <c r="C4627" s="1" t="s">
        <v>32</v>
      </c>
      <c r="D4627" s="1">
        <v>120.0</v>
      </c>
      <c r="E4627" s="1" t="s">
        <v>38</v>
      </c>
      <c r="F4627" s="5">
        <v>44927.0</v>
      </c>
      <c r="G4627" s="1">
        <v>10.0</v>
      </c>
    </row>
    <row r="4628">
      <c r="A4628" s="1">
        <v>4627.0</v>
      </c>
      <c r="B4628" s="1" t="s">
        <v>5962</v>
      </c>
      <c r="C4628" s="1" t="s">
        <v>32</v>
      </c>
      <c r="D4628" s="1">
        <v>120.0</v>
      </c>
      <c r="E4628" s="1" t="s">
        <v>38</v>
      </c>
      <c r="F4628" s="5">
        <v>44927.0</v>
      </c>
      <c r="G4628" s="1">
        <v>20.0</v>
      </c>
    </row>
    <row r="4629">
      <c r="A4629" s="1">
        <v>4628.0</v>
      </c>
      <c r="B4629" s="1" t="s">
        <v>5963</v>
      </c>
      <c r="C4629" s="1" t="s">
        <v>32</v>
      </c>
      <c r="D4629" s="1">
        <v>120.0</v>
      </c>
      <c r="E4629" s="1" t="s">
        <v>45</v>
      </c>
      <c r="F4629" s="5">
        <v>44927.0</v>
      </c>
      <c r="G4629" s="1">
        <v>0.0</v>
      </c>
    </row>
    <row r="4630">
      <c r="A4630" s="1">
        <v>4629.0</v>
      </c>
      <c r="B4630" s="1" t="s">
        <v>5964</v>
      </c>
      <c r="C4630" s="1" t="s">
        <v>49</v>
      </c>
      <c r="D4630" s="1">
        <v>80.0</v>
      </c>
      <c r="E4630" s="1" t="s">
        <v>33</v>
      </c>
      <c r="F4630" s="5">
        <v>44927.0</v>
      </c>
      <c r="G4630" s="1">
        <v>5.0</v>
      </c>
    </row>
    <row r="4631">
      <c r="A4631" s="1">
        <v>4630.0</v>
      </c>
      <c r="B4631" s="1" t="s">
        <v>5965</v>
      </c>
      <c r="C4631" s="1" t="s">
        <v>37</v>
      </c>
      <c r="D4631" s="1">
        <v>250.0</v>
      </c>
      <c r="E4631" s="1" t="s">
        <v>45</v>
      </c>
      <c r="F4631" s="5">
        <v>44927.0</v>
      </c>
      <c r="G4631" s="1">
        <v>10.0</v>
      </c>
    </row>
    <row r="4632">
      <c r="A4632" s="1">
        <v>4631.0</v>
      </c>
      <c r="B4632" s="1" t="s">
        <v>5966</v>
      </c>
      <c r="C4632" s="1" t="s">
        <v>49</v>
      </c>
      <c r="D4632" s="1">
        <v>80.0</v>
      </c>
      <c r="E4632" s="1" t="s">
        <v>38</v>
      </c>
      <c r="F4632" s="5">
        <v>44927.0</v>
      </c>
      <c r="G4632" s="1">
        <v>20.0</v>
      </c>
    </row>
    <row r="4633">
      <c r="A4633" s="1">
        <v>4632.0</v>
      </c>
      <c r="B4633" s="1" t="s">
        <v>5967</v>
      </c>
      <c r="C4633" s="1" t="s">
        <v>37</v>
      </c>
      <c r="D4633" s="1">
        <v>250.0</v>
      </c>
      <c r="E4633" s="1" t="s">
        <v>38</v>
      </c>
      <c r="F4633" s="5">
        <v>44927.0</v>
      </c>
      <c r="G4633" s="1">
        <v>0.0</v>
      </c>
    </row>
    <row r="4634">
      <c r="A4634" s="1">
        <v>4633.0</v>
      </c>
      <c r="B4634" s="1" t="s">
        <v>5968</v>
      </c>
      <c r="C4634" s="1" t="s">
        <v>32</v>
      </c>
      <c r="D4634" s="1">
        <v>120.0</v>
      </c>
      <c r="E4634" s="1" t="s">
        <v>38</v>
      </c>
      <c r="F4634" s="5">
        <v>44927.0</v>
      </c>
      <c r="G4634" s="1">
        <v>5.0</v>
      </c>
    </row>
    <row r="4635">
      <c r="A4635" s="1">
        <v>4634.0</v>
      </c>
      <c r="B4635" s="1" t="s">
        <v>5969</v>
      </c>
      <c r="C4635" s="1" t="s">
        <v>32</v>
      </c>
      <c r="D4635" s="1">
        <v>120.0</v>
      </c>
      <c r="E4635" s="1" t="s">
        <v>33</v>
      </c>
      <c r="F4635" s="5">
        <v>44927.0</v>
      </c>
      <c r="G4635" s="1">
        <v>10.0</v>
      </c>
    </row>
    <row r="4636">
      <c r="A4636" s="1">
        <v>4635.0</v>
      </c>
      <c r="B4636" s="1" t="s">
        <v>5970</v>
      </c>
      <c r="C4636" s="1" t="s">
        <v>37</v>
      </c>
      <c r="D4636" s="1">
        <v>250.0</v>
      </c>
      <c r="E4636" s="1" t="s">
        <v>38</v>
      </c>
      <c r="F4636" s="5">
        <v>44927.0</v>
      </c>
      <c r="G4636" s="1">
        <v>20.0</v>
      </c>
    </row>
    <row r="4637">
      <c r="A4637" s="1">
        <v>4636.0</v>
      </c>
      <c r="B4637" s="1" t="s">
        <v>5972</v>
      </c>
      <c r="C4637" s="1" t="s">
        <v>37</v>
      </c>
      <c r="D4637" s="1">
        <v>250.0</v>
      </c>
      <c r="E4637" s="1" t="s">
        <v>33</v>
      </c>
      <c r="F4637" s="5">
        <v>44927.0</v>
      </c>
      <c r="G4637" s="1">
        <v>0.0</v>
      </c>
    </row>
    <row r="4638">
      <c r="A4638" s="1">
        <v>4637.0</v>
      </c>
      <c r="B4638" s="1" t="s">
        <v>5974</v>
      </c>
      <c r="C4638" s="1" t="s">
        <v>37</v>
      </c>
      <c r="D4638" s="1">
        <v>250.0</v>
      </c>
      <c r="E4638" s="1" t="s">
        <v>38</v>
      </c>
      <c r="F4638" s="5">
        <v>44927.0</v>
      </c>
      <c r="G4638" s="1">
        <v>5.0</v>
      </c>
    </row>
    <row r="4639">
      <c r="A4639" s="1">
        <v>4638.0</v>
      </c>
      <c r="B4639" s="1" t="s">
        <v>5975</v>
      </c>
      <c r="C4639" s="1" t="s">
        <v>32</v>
      </c>
      <c r="D4639" s="1">
        <v>120.0</v>
      </c>
      <c r="E4639" s="1" t="s">
        <v>38</v>
      </c>
      <c r="F4639" s="5">
        <v>44927.0</v>
      </c>
      <c r="G4639" s="1">
        <v>10.0</v>
      </c>
    </row>
    <row r="4640">
      <c r="A4640" s="1">
        <v>4639.0</v>
      </c>
      <c r="B4640" s="1" t="s">
        <v>5976</v>
      </c>
      <c r="C4640" s="1" t="s">
        <v>32</v>
      </c>
      <c r="D4640" s="1">
        <v>120.0</v>
      </c>
      <c r="E4640" s="1" t="s">
        <v>38</v>
      </c>
      <c r="F4640" s="5">
        <v>44927.0</v>
      </c>
      <c r="G4640" s="1">
        <v>20.0</v>
      </c>
    </row>
    <row r="4641">
      <c r="A4641" s="1">
        <v>4640.0</v>
      </c>
      <c r="B4641" s="1" t="s">
        <v>5977</v>
      </c>
      <c r="C4641" s="1" t="s">
        <v>32</v>
      </c>
      <c r="D4641" s="1">
        <v>120.0</v>
      </c>
      <c r="E4641" s="1" t="s">
        <v>38</v>
      </c>
      <c r="F4641" s="5">
        <v>44927.0</v>
      </c>
      <c r="G4641" s="1">
        <v>0.0</v>
      </c>
    </row>
    <row r="4642">
      <c r="A4642" s="1">
        <v>4641.0</v>
      </c>
      <c r="B4642" s="1" t="s">
        <v>5978</v>
      </c>
      <c r="C4642" s="1" t="s">
        <v>32</v>
      </c>
      <c r="D4642" s="1">
        <v>120.0</v>
      </c>
      <c r="E4642" s="1" t="s">
        <v>38</v>
      </c>
      <c r="F4642" s="5">
        <v>44927.0</v>
      </c>
      <c r="G4642" s="1">
        <v>5.0</v>
      </c>
    </row>
    <row r="4643">
      <c r="A4643" s="1">
        <v>4642.0</v>
      </c>
      <c r="B4643" s="1" t="s">
        <v>5979</v>
      </c>
      <c r="C4643" s="1" t="s">
        <v>32</v>
      </c>
      <c r="D4643" s="1">
        <v>120.0</v>
      </c>
      <c r="E4643" s="1" t="s">
        <v>38</v>
      </c>
      <c r="F4643" s="5">
        <v>44927.0</v>
      </c>
      <c r="G4643" s="1">
        <v>10.0</v>
      </c>
    </row>
    <row r="4644">
      <c r="A4644" s="1">
        <v>4643.0</v>
      </c>
      <c r="B4644" s="1" t="s">
        <v>5980</v>
      </c>
      <c r="C4644" s="1" t="s">
        <v>32</v>
      </c>
      <c r="D4644" s="1">
        <v>120.0</v>
      </c>
      <c r="E4644" s="1" t="s">
        <v>38</v>
      </c>
      <c r="F4644" s="5">
        <v>44927.0</v>
      </c>
      <c r="G4644" s="1">
        <v>20.0</v>
      </c>
    </row>
    <row r="4645">
      <c r="A4645" s="1">
        <v>4644.0</v>
      </c>
      <c r="B4645" s="1" t="s">
        <v>5981</v>
      </c>
      <c r="C4645" s="1" t="s">
        <v>32</v>
      </c>
      <c r="D4645" s="1">
        <v>120.0</v>
      </c>
      <c r="E4645" s="1" t="s">
        <v>45</v>
      </c>
      <c r="F4645" s="5">
        <v>44927.0</v>
      </c>
      <c r="G4645" s="1">
        <v>0.0</v>
      </c>
    </row>
    <row r="4646">
      <c r="A4646" s="1">
        <v>4645.0</v>
      </c>
      <c r="B4646" s="1" t="s">
        <v>5982</v>
      </c>
      <c r="C4646" s="1" t="s">
        <v>32</v>
      </c>
      <c r="D4646" s="1">
        <v>120.0</v>
      </c>
      <c r="E4646" s="1" t="s">
        <v>38</v>
      </c>
      <c r="F4646" s="5">
        <v>44927.0</v>
      </c>
      <c r="G4646" s="1">
        <v>5.0</v>
      </c>
    </row>
    <row r="4647">
      <c r="A4647" s="1">
        <v>4646.0</v>
      </c>
      <c r="B4647" s="1" t="s">
        <v>5983</v>
      </c>
      <c r="C4647" s="1" t="s">
        <v>32</v>
      </c>
      <c r="D4647" s="1">
        <v>120.0</v>
      </c>
      <c r="E4647" s="1" t="s">
        <v>33</v>
      </c>
      <c r="F4647" s="5">
        <v>44927.0</v>
      </c>
      <c r="G4647" s="1">
        <v>10.0</v>
      </c>
    </row>
    <row r="4648">
      <c r="A4648" s="1">
        <v>4647.0</v>
      </c>
      <c r="B4648" s="1" t="s">
        <v>5984</v>
      </c>
      <c r="C4648" s="1" t="s">
        <v>40</v>
      </c>
      <c r="D4648" s="1">
        <v>50.0</v>
      </c>
      <c r="E4648" s="1" t="s">
        <v>38</v>
      </c>
      <c r="F4648" s="5">
        <v>44927.0</v>
      </c>
      <c r="G4648" s="1">
        <v>20.0</v>
      </c>
    </row>
    <row r="4649">
      <c r="A4649" s="1">
        <v>4648.0</v>
      </c>
      <c r="B4649" s="1" t="s">
        <v>5985</v>
      </c>
      <c r="C4649" s="1" t="s">
        <v>32</v>
      </c>
      <c r="D4649" s="1">
        <v>120.0</v>
      </c>
      <c r="E4649" s="1" t="s">
        <v>38</v>
      </c>
      <c r="F4649" s="5">
        <v>44927.0</v>
      </c>
      <c r="G4649" s="1">
        <v>0.0</v>
      </c>
    </row>
    <row r="4650">
      <c r="A4650" s="1">
        <v>4649.0</v>
      </c>
      <c r="B4650" s="1" t="s">
        <v>5986</v>
      </c>
      <c r="C4650" s="1" t="s">
        <v>32</v>
      </c>
      <c r="D4650" s="1">
        <v>120.0</v>
      </c>
      <c r="E4650" s="1" t="s">
        <v>38</v>
      </c>
      <c r="F4650" s="5">
        <v>44927.0</v>
      </c>
      <c r="G4650" s="1">
        <v>5.0</v>
      </c>
    </row>
    <row r="4651">
      <c r="A4651" s="1">
        <v>4650.0</v>
      </c>
      <c r="B4651" s="1" t="s">
        <v>5987</v>
      </c>
      <c r="C4651" s="1" t="s">
        <v>49</v>
      </c>
      <c r="D4651" s="1">
        <v>80.0</v>
      </c>
      <c r="E4651" s="1" t="s">
        <v>38</v>
      </c>
      <c r="F4651" s="5">
        <v>44927.0</v>
      </c>
      <c r="G4651" s="1">
        <v>10.0</v>
      </c>
    </row>
    <row r="4652">
      <c r="A4652" s="1">
        <v>4651.0</v>
      </c>
      <c r="B4652" s="1" t="s">
        <v>5988</v>
      </c>
      <c r="C4652" s="1" t="s">
        <v>49</v>
      </c>
      <c r="D4652" s="1">
        <v>80.0</v>
      </c>
      <c r="E4652" s="1" t="s">
        <v>38</v>
      </c>
      <c r="F4652" s="5">
        <v>44927.0</v>
      </c>
      <c r="G4652" s="1">
        <v>20.0</v>
      </c>
    </row>
    <row r="4653">
      <c r="A4653" s="1">
        <v>4652.0</v>
      </c>
      <c r="B4653" s="1" t="s">
        <v>5989</v>
      </c>
      <c r="C4653" s="1" t="s">
        <v>32</v>
      </c>
      <c r="D4653" s="1">
        <v>120.0</v>
      </c>
      <c r="E4653" s="1" t="s">
        <v>38</v>
      </c>
      <c r="F4653" s="5">
        <v>44927.0</v>
      </c>
      <c r="G4653" s="1">
        <v>0.0</v>
      </c>
    </row>
    <row r="4654">
      <c r="A4654" s="1">
        <v>4653.0</v>
      </c>
      <c r="B4654" s="1" t="s">
        <v>5990</v>
      </c>
      <c r="C4654" s="1" t="s">
        <v>32</v>
      </c>
      <c r="D4654" s="1">
        <v>120.0</v>
      </c>
      <c r="E4654" s="1" t="s">
        <v>38</v>
      </c>
      <c r="F4654" s="5">
        <v>44927.0</v>
      </c>
      <c r="G4654" s="1">
        <v>5.0</v>
      </c>
    </row>
    <row r="4655">
      <c r="A4655" s="1">
        <v>4654.0</v>
      </c>
      <c r="B4655" s="1" t="s">
        <v>5991</v>
      </c>
      <c r="C4655" s="1" t="s">
        <v>32</v>
      </c>
      <c r="D4655" s="1">
        <v>120.0</v>
      </c>
      <c r="E4655" s="1" t="s">
        <v>38</v>
      </c>
      <c r="F4655" s="5">
        <v>44927.0</v>
      </c>
      <c r="G4655" s="1">
        <v>10.0</v>
      </c>
    </row>
    <row r="4656">
      <c r="A4656" s="1">
        <v>4655.0</v>
      </c>
      <c r="B4656" s="1" t="s">
        <v>5994</v>
      </c>
      <c r="C4656" s="1" t="s">
        <v>49</v>
      </c>
      <c r="D4656" s="1">
        <v>80.0</v>
      </c>
      <c r="E4656" s="1" t="s">
        <v>33</v>
      </c>
      <c r="F4656" s="5">
        <v>44927.0</v>
      </c>
      <c r="G4656" s="1">
        <v>20.0</v>
      </c>
    </row>
    <row r="4657">
      <c r="A4657" s="1">
        <v>4656.0</v>
      </c>
      <c r="B4657" s="1" t="s">
        <v>5995</v>
      </c>
      <c r="C4657" s="1" t="s">
        <v>49</v>
      </c>
      <c r="D4657" s="1">
        <v>80.0</v>
      </c>
      <c r="E4657" s="1" t="s">
        <v>38</v>
      </c>
      <c r="F4657" s="5">
        <v>44927.0</v>
      </c>
      <c r="G4657" s="1">
        <v>0.0</v>
      </c>
    </row>
    <row r="4658">
      <c r="A4658" s="1">
        <v>4657.0</v>
      </c>
      <c r="B4658" s="1" t="s">
        <v>5996</v>
      </c>
      <c r="C4658" s="1" t="s">
        <v>32</v>
      </c>
      <c r="D4658" s="1">
        <v>120.0</v>
      </c>
      <c r="E4658" s="1" t="s">
        <v>38</v>
      </c>
      <c r="F4658" s="5">
        <v>44927.0</v>
      </c>
      <c r="G4658" s="1">
        <v>5.0</v>
      </c>
    </row>
    <row r="4659">
      <c r="A4659" s="1">
        <v>4658.0</v>
      </c>
      <c r="B4659" s="1" t="s">
        <v>5997</v>
      </c>
      <c r="C4659" s="1" t="s">
        <v>49</v>
      </c>
      <c r="D4659" s="1">
        <v>80.0</v>
      </c>
      <c r="E4659" s="1" t="s">
        <v>38</v>
      </c>
      <c r="F4659" s="5">
        <v>44927.0</v>
      </c>
      <c r="G4659" s="1">
        <v>10.0</v>
      </c>
    </row>
    <row r="4660">
      <c r="A4660" s="1">
        <v>4659.0</v>
      </c>
      <c r="B4660" s="1" t="s">
        <v>5998</v>
      </c>
      <c r="C4660" s="1" t="s">
        <v>49</v>
      </c>
      <c r="D4660" s="1">
        <v>80.0</v>
      </c>
      <c r="E4660" s="1" t="s">
        <v>45</v>
      </c>
      <c r="F4660" s="5">
        <v>44927.0</v>
      </c>
      <c r="G4660" s="1">
        <v>20.0</v>
      </c>
    </row>
    <row r="4661">
      <c r="A4661" s="1">
        <v>4660.0</v>
      </c>
      <c r="B4661" s="1" t="s">
        <v>5999</v>
      </c>
      <c r="C4661" s="1" t="s">
        <v>32</v>
      </c>
      <c r="D4661" s="1">
        <v>120.0</v>
      </c>
      <c r="E4661" s="1" t="s">
        <v>33</v>
      </c>
      <c r="F4661" s="5">
        <v>44927.0</v>
      </c>
      <c r="G4661" s="1">
        <v>0.0</v>
      </c>
    </row>
    <row r="4662">
      <c r="A4662" s="1">
        <v>4661.0</v>
      </c>
      <c r="B4662" s="1" t="s">
        <v>6000</v>
      </c>
      <c r="C4662" s="1" t="s">
        <v>40</v>
      </c>
      <c r="D4662" s="1">
        <v>50.0</v>
      </c>
      <c r="E4662" s="1" t="s">
        <v>38</v>
      </c>
      <c r="F4662" s="5">
        <v>44927.0</v>
      </c>
      <c r="G4662" s="1">
        <v>5.0</v>
      </c>
    </row>
    <row r="4663">
      <c r="A4663" s="1">
        <v>4662.0</v>
      </c>
      <c r="B4663" s="1" t="s">
        <v>6001</v>
      </c>
      <c r="C4663" s="1" t="s">
        <v>40</v>
      </c>
      <c r="D4663" s="1">
        <v>50.0</v>
      </c>
      <c r="E4663" s="1" t="s">
        <v>38</v>
      </c>
      <c r="F4663" s="5">
        <v>44927.0</v>
      </c>
      <c r="G4663" s="1">
        <v>10.0</v>
      </c>
    </row>
    <row r="4664">
      <c r="A4664" s="1">
        <v>4663.0</v>
      </c>
      <c r="B4664" s="1" t="s">
        <v>6002</v>
      </c>
      <c r="C4664" s="1" t="s">
        <v>32</v>
      </c>
      <c r="D4664" s="1">
        <v>120.0</v>
      </c>
      <c r="E4664" s="1" t="s">
        <v>38</v>
      </c>
      <c r="F4664" s="5">
        <v>44927.0</v>
      </c>
      <c r="G4664" s="1">
        <v>20.0</v>
      </c>
    </row>
    <row r="4665">
      <c r="A4665" s="1">
        <v>4664.0</v>
      </c>
      <c r="B4665" s="1" t="s">
        <v>6003</v>
      </c>
      <c r="C4665" s="1" t="s">
        <v>32</v>
      </c>
      <c r="D4665" s="1">
        <v>120.0</v>
      </c>
      <c r="E4665" s="1" t="s">
        <v>38</v>
      </c>
      <c r="F4665" s="5">
        <v>44927.0</v>
      </c>
      <c r="G4665" s="1">
        <v>0.0</v>
      </c>
    </row>
    <row r="4666">
      <c r="A4666" s="1">
        <v>4665.0</v>
      </c>
      <c r="B4666" s="1" t="s">
        <v>6004</v>
      </c>
      <c r="C4666" s="1" t="s">
        <v>32</v>
      </c>
      <c r="D4666" s="1">
        <v>120.0</v>
      </c>
      <c r="E4666" s="1" t="s">
        <v>38</v>
      </c>
      <c r="F4666" s="5">
        <v>44927.0</v>
      </c>
      <c r="G4666" s="1">
        <v>5.0</v>
      </c>
    </row>
    <row r="4667">
      <c r="A4667" s="1">
        <v>4666.0</v>
      </c>
      <c r="B4667" s="1" t="s">
        <v>6005</v>
      </c>
      <c r="C4667" s="1" t="s">
        <v>32</v>
      </c>
      <c r="D4667" s="1">
        <v>120.0</v>
      </c>
      <c r="E4667" s="1" t="s">
        <v>38</v>
      </c>
      <c r="F4667" s="5">
        <v>44927.0</v>
      </c>
      <c r="G4667" s="1">
        <v>10.0</v>
      </c>
    </row>
    <row r="4668">
      <c r="A4668" s="1">
        <v>4667.0</v>
      </c>
      <c r="B4668" s="1" t="s">
        <v>6006</v>
      </c>
      <c r="C4668" s="1" t="s">
        <v>40</v>
      </c>
      <c r="D4668" s="1">
        <v>50.0</v>
      </c>
      <c r="E4668" s="1" t="s">
        <v>38</v>
      </c>
      <c r="F4668" s="5">
        <v>44927.0</v>
      </c>
      <c r="G4668" s="1">
        <v>20.0</v>
      </c>
    </row>
    <row r="4669">
      <c r="A4669" s="1">
        <v>4668.0</v>
      </c>
      <c r="B4669" s="1" t="s">
        <v>6008</v>
      </c>
      <c r="C4669" s="1" t="s">
        <v>32</v>
      </c>
      <c r="D4669" s="1">
        <v>120.0</v>
      </c>
      <c r="E4669" s="1" t="s">
        <v>38</v>
      </c>
      <c r="F4669" s="5">
        <v>44927.0</v>
      </c>
      <c r="G4669" s="1">
        <v>0.0</v>
      </c>
    </row>
    <row r="4670">
      <c r="A4670" s="1">
        <v>4669.0</v>
      </c>
      <c r="B4670" s="1" t="s">
        <v>6010</v>
      </c>
      <c r="C4670" s="1" t="s">
        <v>32</v>
      </c>
      <c r="D4670" s="1">
        <v>120.0</v>
      </c>
      <c r="E4670" s="1" t="s">
        <v>38</v>
      </c>
      <c r="F4670" s="5">
        <v>44927.0</v>
      </c>
      <c r="G4670" s="1">
        <v>5.0</v>
      </c>
    </row>
    <row r="4671">
      <c r="A4671" s="1">
        <v>4670.0</v>
      </c>
      <c r="B4671" s="1" t="s">
        <v>6011</v>
      </c>
      <c r="C4671" s="1" t="s">
        <v>40</v>
      </c>
      <c r="D4671" s="1">
        <v>50.0</v>
      </c>
      <c r="E4671" s="1" t="s">
        <v>33</v>
      </c>
      <c r="F4671" s="5">
        <v>44927.0</v>
      </c>
      <c r="G4671" s="1">
        <v>10.0</v>
      </c>
    </row>
    <row r="4672">
      <c r="A4672" s="1">
        <v>4671.0</v>
      </c>
      <c r="B4672" s="1" t="s">
        <v>6012</v>
      </c>
      <c r="C4672" s="1" t="s">
        <v>32</v>
      </c>
      <c r="D4672" s="1">
        <v>120.0</v>
      </c>
      <c r="E4672" s="1" t="s">
        <v>38</v>
      </c>
      <c r="F4672" s="5">
        <v>44927.0</v>
      </c>
      <c r="G4672" s="1">
        <v>20.0</v>
      </c>
    </row>
    <row r="4673">
      <c r="A4673" s="1">
        <v>4672.0</v>
      </c>
      <c r="B4673" s="1" t="s">
        <v>6013</v>
      </c>
      <c r="C4673" s="1" t="s">
        <v>32</v>
      </c>
      <c r="D4673" s="1">
        <v>120.0</v>
      </c>
      <c r="E4673" s="1" t="s">
        <v>45</v>
      </c>
      <c r="F4673" s="5">
        <v>44927.0</v>
      </c>
      <c r="G4673" s="1">
        <v>0.0</v>
      </c>
    </row>
    <row r="4674">
      <c r="A4674" s="1">
        <v>4673.0</v>
      </c>
      <c r="B4674" s="1" t="s">
        <v>6014</v>
      </c>
      <c r="C4674" s="1" t="s">
        <v>40</v>
      </c>
      <c r="D4674" s="1">
        <v>50.0</v>
      </c>
      <c r="E4674" s="1" t="s">
        <v>38</v>
      </c>
      <c r="F4674" s="5">
        <v>44927.0</v>
      </c>
      <c r="G4674" s="1">
        <v>5.0</v>
      </c>
    </row>
    <row r="4675">
      <c r="A4675" s="1">
        <v>4674.0</v>
      </c>
      <c r="B4675" s="1" t="s">
        <v>6015</v>
      </c>
      <c r="C4675" s="1" t="s">
        <v>49</v>
      </c>
      <c r="D4675" s="1">
        <v>80.0</v>
      </c>
      <c r="E4675" s="1" t="s">
        <v>38</v>
      </c>
      <c r="F4675" s="5">
        <v>44927.0</v>
      </c>
      <c r="G4675" s="1">
        <v>10.0</v>
      </c>
    </row>
    <row r="4676">
      <c r="A4676" s="1">
        <v>4675.0</v>
      </c>
      <c r="B4676" s="1" t="s">
        <v>6016</v>
      </c>
      <c r="C4676" s="1" t="s">
        <v>32</v>
      </c>
      <c r="D4676" s="1">
        <v>120.0</v>
      </c>
      <c r="E4676" s="1" t="s">
        <v>38</v>
      </c>
      <c r="F4676" s="5">
        <v>44927.0</v>
      </c>
      <c r="G4676" s="1">
        <v>20.0</v>
      </c>
    </row>
    <row r="4677">
      <c r="A4677" s="1">
        <v>4676.0</v>
      </c>
      <c r="B4677" s="1" t="s">
        <v>6017</v>
      </c>
      <c r="C4677" s="1" t="s">
        <v>49</v>
      </c>
      <c r="D4677" s="1">
        <v>80.0</v>
      </c>
      <c r="E4677" s="1" t="s">
        <v>45</v>
      </c>
      <c r="F4677" s="5">
        <v>44927.0</v>
      </c>
      <c r="G4677" s="1">
        <v>0.0</v>
      </c>
    </row>
    <row r="4678">
      <c r="A4678" s="1">
        <v>4677.0</v>
      </c>
      <c r="B4678" s="1" t="s">
        <v>6020</v>
      </c>
      <c r="C4678" s="1" t="s">
        <v>37</v>
      </c>
      <c r="D4678" s="1">
        <v>250.0</v>
      </c>
      <c r="E4678" s="1" t="s">
        <v>38</v>
      </c>
      <c r="F4678" s="5">
        <v>44927.0</v>
      </c>
      <c r="G4678" s="1">
        <v>5.0</v>
      </c>
    </row>
    <row r="4679">
      <c r="A4679" s="1">
        <v>4678.0</v>
      </c>
      <c r="B4679" s="1" t="s">
        <v>6021</v>
      </c>
      <c r="C4679" s="1" t="s">
        <v>49</v>
      </c>
      <c r="D4679" s="1">
        <v>80.0</v>
      </c>
      <c r="E4679" s="1" t="s">
        <v>38</v>
      </c>
      <c r="F4679" s="5">
        <v>44927.0</v>
      </c>
      <c r="G4679" s="1">
        <v>10.0</v>
      </c>
    </row>
    <row r="4680">
      <c r="A4680" s="1">
        <v>4679.0</v>
      </c>
      <c r="B4680" s="1" t="s">
        <v>6022</v>
      </c>
      <c r="C4680" s="1" t="s">
        <v>49</v>
      </c>
      <c r="D4680" s="1">
        <v>80.0</v>
      </c>
      <c r="E4680" s="1" t="s">
        <v>38</v>
      </c>
      <c r="F4680" s="5">
        <v>44927.0</v>
      </c>
      <c r="G4680" s="1">
        <v>20.0</v>
      </c>
    </row>
    <row r="4681">
      <c r="A4681" s="1">
        <v>4680.0</v>
      </c>
      <c r="B4681" s="1" t="s">
        <v>6023</v>
      </c>
      <c r="C4681" s="1" t="s">
        <v>49</v>
      </c>
      <c r="D4681" s="1">
        <v>80.0</v>
      </c>
      <c r="E4681" s="1" t="s">
        <v>38</v>
      </c>
      <c r="F4681" s="5">
        <v>44927.0</v>
      </c>
      <c r="G4681" s="1">
        <v>0.0</v>
      </c>
    </row>
    <row r="4682">
      <c r="A4682" s="1">
        <v>4681.0</v>
      </c>
      <c r="B4682" s="1" t="s">
        <v>6024</v>
      </c>
      <c r="C4682" s="1" t="s">
        <v>32</v>
      </c>
      <c r="D4682" s="1">
        <v>120.0</v>
      </c>
      <c r="E4682" s="1" t="s">
        <v>38</v>
      </c>
      <c r="F4682" s="5">
        <v>44927.0</v>
      </c>
      <c r="G4682" s="1">
        <v>5.0</v>
      </c>
    </row>
    <row r="4683">
      <c r="A4683" s="1">
        <v>4682.0</v>
      </c>
      <c r="B4683" s="1" t="s">
        <v>6025</v>
      </c>
      <c r="C4683" s="1" t="s">
        <v>32</v>
      </c>
      <c r="D4683" s="1">
        <v>120.0</v>
      </c>
      <c r="E4683" s="1" t="s">
        <v>38</v>
      </c>
      <c r="F4683" s="5">
        <v>44927.0</v>
      </c>
      <c r="G4683" s="1">
        <v>10.0</v>
      </c>
    </row>
    <row r="4684">
      <c r="A4684" s="1">
        <v>4683.0</v>
      </c>
      <c r="B4684" s="1" t="s">
        <v>6026</v>
      </c>
      <c r="C4684" s="1" t="s">
        <v>32</v>
      </c>
      <c r="D4684" s="1">
        <v>120.0</v>
      </c>
      <c r="E4684" s="1" t="s">
        <v>38</v>
      </c>
      <c r="F4684" s="5">
        <v>44927.0</v>
      </c>
      <c r="G4684" s="1">
        <v>20.0</v>
      </c>
    </row>
    <row r="4685">
      <c r="A4685" s="1">
        <v>4684.0</v>
      </c>
      <c r="B4685" s="1" t="s">
        <v>6027</v>
      </c>
      <c r="C4685" s="1" t="s">
        <v>49</v>
      </c>
      <c r="D4685" s="1">
        <v>80.0</v>
      </c>
      <c r="E4685" s="1" t="s">
        <v>33</v>
      </c>
      <c r="F4685" s="5">
        <v>44927.0</v>
      </c>
      <c r="G4685" s="1">
        <v>0.0</v>
      </c>
    </row>
    <row r="4686">
      <c r="A4686" s="1">
        <v>4685.0</v>
      </c>
      <c r="B4686" s="1" t="s">
        <v>6030</v>
      </c>
      <c r="C4686" s="1" t="s">
        <v>32</v>
      </c>
      <c r="D4686" s="1">
        <v>120.0</v>
      </c>
      <c r="E4686" s="1" t="s">
        <v>38</v>
      </c>
      <c r="F4686" s="5">
        <v>44927.0</v>
      </c>
      <c r="G4686" s="1">
        <v>5.0</v>
      </c>
    </row>
    <row r="4687">
      <c r="A4687" s="1">
        <v>4686.0</v>
      </c>
      <c r="B4687" s="1" t="s">
        <v>6031</v>
      </c>
      <c r="C4687" s="1" t="s">
        <v>49</v>
      </c>
      <c r="D4687" s="1">
        <v>80.0</v>
      </c>
      <c r="E4687" s="1" t="s">
        <v>45</v>
      </c>
      <c r="F4687" s="5">
        <v>44927.0</v>
      </c>
      <c r="G4687" s="1">
        <v>10.0</v>
      </c>
    </row>
    <row r="4688">
      <c r="A4688" s="1">
        <v>4687.0</v>
      </c>
      <c r="B4688" s="1" t="s">
        <v>6032</v>
      </c>
      <c r="C4688" s="1" t="s">
        <v>32</v>
      </c>
      <c r="D4688" s="1">
        <v>120.0</v>
      </c>
      <c r="E4688" s="1" t="s">
        <v>38</v>
      </c>
      <c r="F4688" s="5">
        <v>44927.0</v>
      </c>
      <c r="G4688" s="1">
        <v>20.0</v>
      </c>
    </row>
    <row r="4689">
      <c r="A4689" s="1">
        <v>4688.0</v>
      </c>
      <c r="B4689" s="1" t="s">
        <v>6033</v>
      </c>
      <c r="C4689" s="1" t="s">
        <v>40</v>
      </c>
      <c r="D4689" s="1">
        <v>50.0</v>
      </c>
      <c r="E4689" s="1" t="s">
        <v>38</v>
      </c>
      <c r="F4689" s="5">
        <v>44927.0</v>
      </c>
      <c r="G4689" s="1">
        <v>0.0</v>
      </c>
    </row>
    <row r="4690">
      <c r="A4690" s="1">
        <v>4689.0</v>
      </c>
      <c r="B4690" s="1" t="s">
        <v>6034</v>
      </c>
      <c r="C4690" s="1" t="s">
        <v>32</v>
      </c>
      <c r="D4690" s="1">
        <v>120.0</v>
      </c>
      <c r="E4690" s="1" t="s">
        <v>45</v>
      </c>
      <c r="F4690" s="5">
        <v>44927.0</v>
      </c>
      <c r="G4690" s="1">
        <v>5.0</v>
      </c>
    </row>
    <row r="4691">
      <c r="A4691" s="1">
        <v>4690.0</v>
      </c>
      <c r="B4691" s="1" t="s">
        <v>6035</v>
      </c>
      <c r="C4691" s="1" t="s">
        <v>40</v>
      </c>
      <c r="D4691" s="1">
        <v>50.0</v>
      </c>
      <c r="E4691" s="1" t="s">
        <v>33</v>
      </c>
      <c r="F4691" s="5">
        <v>44927.0</v>
      </c>
      <c r="G4691" s="1">
        <v>10.0</v>
      </c>
    </row>
    <row r="4692">
      <c r="A4692" s="1">
        <v>4691.0</v>
      </c>
      <c r="B4692" s="1" t="s">
        <v>6036</v>
      </c>
      <c r="C4692" s="1" t="s">
        <v>37</v>
      </c>
      <c r="D4692" s="1">
        <v>250.0</v>
      </c>
      <c r="E4692" s="1" t="s">
        <v>38</v>
      </c>
      <c r="F4692" s="5">
        <v>44927.0</v>
      </c>
      <c r="G4692" s="1">
        <v>20.0</v>
      </c>
    </row>
    <row r="4693">
      <c r="A4693" s="1">
        <v>4692.0</v>
      </c>
      <c r="B4693" s="1" t="s">
        <v>6040</v>
      </c>
      <c r="C4693" s="1" t="s">
        <v>32</v>
      </c>
      <c r="D4693" s="1">
        <v>120.0</v>
      </c>
      <c r="E4693" s="1" t="s">
        <v>33</v>
      </c>
      <c r="F4693" s="5">
        <v>44927.0</v>
      </c>
      <c r="G4693" s="1">
        <v>0.0</v>
      </c>
    </row>
    <row r="4694">
      <c r="A4694" s="1">
        <v>4693.0</v>
      </c>
      <c r="B4694" s="1" t="s">
        <v>6041</v>
      </c>
      <c r="C4694" s="1" t="s">
        <v>32</v>
      </c>
      <c r="D4694" s="1">
        <v>120.0</v>
      </c>
      <c r="E4694" s="1" t="s">
        <v>38</v>
      </c>
      <c r="F4694" s="5">
        <v>44927.0</v>
      </c>
      <c r="G4694" s="1">
        <v>5.0</v>
      </c>
    </row>
    <row r="4695">
      <c r="A4695" s="1">
        <v>4694.0</v>
      </c>
      <c r="B4695" s="1" t="s">
        <v>6042</v>
      </c>
      <c r="C4695" s="1" t="s">
        <v>32</v>
      </c>
      <c r="D4695" s="1">
        <v>120.0</v>
      </c>
      <c r="E4695" s="1" t="s">
        <v>38</v>
      </c>
      <c r="F4695" s="5">
        <v>44927.0</v>
      </c>
      <c r="G4695" s="1">
        <v>10.0</v>
      </c>
    </row>
    <row r="4696">
      <c r="A4696" s="1">
        <v>4695.0</v>
      </c>
      <c r="B4696" s="1" t="s">
        <v>6043</v>
      </c>
      <c r="C4696" s="1" t="s">
        <v>32</v>
      </c>
      <c r="D4696" s="1">
        <v>120.0</v>
      </c>
      <c r="E4696" s="1" t="s">
        <v>38</v>
      </c>
      <c r="F4696" s="5">
        <v>44927.0</v>
      </c>
      <c r="G4696" s="1">
        <v>20.0</v>
      </c>
    </row>
    <row r="4697">
      <c r="A4697" s="1">
        <v>4696.0</v>
      </c>
      <c r="B4697" s="1" t="s">
        <v>6044</v>
      </c>
      <c r="C4697" s="1" t="s">
        <v>49</v>
      </c>
      <c r="D4697" s="1">
        <v>80.0</v>
      </c>
      <c r="E4697" s="1" t="s">
        <v>38</v>
      </c>
      <c r="F4697" s="5">
        <v>44927.0</v>
      </c>
      <c r="G4697" s="1">
        <v>0.0</v>
      </c>
    </row>
    <row r="4698">
      <c r="A4698" s="1">
        <v>4697.0</v>
      </c>
      <c r="B4698" s="1" t="s">
        <v>6045</v>
      </c>
      <c r="C4698" s="1" t="s">
        <v>32</v>
      </c>
      <c r="D4698" s="1">
        <v>120.0</v>
      </c>
      <c r="E4698" s="1" t="s">
        <v>38</v>
      </c>
      <c r="F4698" s="5">
        <v>44927.0</v>
      </c>
      <c r="G4698" s="1">
        <v>5.0</v>
      </c>
    </row>
    <row r="4699">
      <c r="A4699" s="1">
        <v>4698.0</v>
      </c>
      <c r="B4699" s="1" t="s">
        <v>6046</v>
      </c>
      <c r="C4699" s="1" t="s">
        <v>32</v>
      </c>
      <c r="D4699" s="1">
        <v>120.0</v>
      </c>
      <c r="E4699" s="1" t="s">
        <v>38</v>
      </c>
      <c r="F4699" s="5">
        <v>44927.0</v>
      </c>
      <c r="G4699" s="1">
        <v>10.0</v>
      </c>
    </row>
    <row r="4700">
      <c r="A4700" s="1">
        <v>4699.0</v>
      </c>
      <c r="B4700" s="1" t="s">
        <v>6047</v>
      </c>
      <c r="C4700" s="1" t="s">
        <v>32</v>
      </c>
      <c r="D4700" s="1">
        <v>120.0</v>
      </c>
      <c r="E4700" s="1" t="s">
        <v>38</v>
      </c>
      <c r="F4700" s="5">
        <v>44927.0</v>
      </c>
      <c r="G4700" s="1">
        <v>20.0</v>
      </c>
    </row>
    <row r="4701">
      <c r="A4701" s="1">
        <v>4700.0</v>
      </c>
      <c r="B4701" s="1" t="s">
        <v>6049</v>
      </c>
      <c r="C4701" s="1" t="s">
        <v>49</v>
      </c>
      <c r="D4701" s="1">
        <v>80.0</v>
      </c>
      <c r="E4701" s="1" t="s">
        <v>45</v>
      </c>
      <c r="F4701" s="5">
        <v>44927.0</v>
      </c>
      <c r="G4701" s="1">
        <v>0.0</v>
      </c>
    </row>
    <row r="4702">
      <c r="A4702" s="1">
        <v>4701.0</v>
      </c>
      <c r="B4702" s="1" t="s">
        <v>6051</v>
      </c>
      <c r="C4702" s="1" t="s">
        <v>32</v>
      </c>
      <c r="D4702" s="1">
        <v>120.0</v>
      </c>
      <c r="E4702" s="1" t="s">
        <v>38</v>
      </c>
      <c r="F4702" s="5">
        <v>44927.0</v>
      </c>
      <c r="G4702" s="1">
        <v>5.0</v>
      </c>
    </row>
    <row r="4703">
      <c r="A4703" s="1">
        <v>4702.0</v>
      </c>
      <c r="B4703" s="1" t="s">
        <v>6052</v>
      </c>
      <c r="C4703" s="1" t="s">
        <v>32</v>
      </c>
      <c r="D4703" s="1">
        <v>120.0</v>
      </c>
      <c r="E4703" s="1" t="s">
        <v>33</v>
      </c>
      <c r="F4703" s="5">
        <v>44927.0</v>
      </c>
      <c r="G4703" s="1">
        <v>10.0</v>
      </c>
    </row>
    <row r="4704">
      <c r="A4704" s="1">
        <v>4703.0</v>
      </c>
      <c r="B4704" s="1" t="s">
        <v>6053</v>
      </c>
      <c r="C4704" s="1" t="s">
        <v>32</v>
      </c>
      <c r="D4704" s="1">
        <v>120.0</v>
      </c>
      <c r="E4704" s="1" t="s">
        <v>38</v>
      </c>
      <c r="F4704" s="5">
        <v>44927.0</v>
      </c>
      <c r="G4704" s="1">
        <v>20.0</v>
      </c>
    </row>
    <row r="4705">
      <c r="A4705" s="1">
        <v>4704.0</v>
      </c>
      <c r="B4705" s="1" t="s">
        <v>6054</v>
      </c>
      <c r="C4705" s="1" t="s">
        <v>40</v>
      </c>
      <c r="D4705" s="1">
        <v>50.0</v>
      </c>
      <c r="E4705" s="1" t="s">
        <v>45</v>
      </c>
      <c r="F4705" s="5">
        <v>44927.0</v>
      </c>
      <c r="G4705" s="1">
        <v>0.0</v>
      </c>
    </row>
    <row r="4706">
      <c r="A4706" s="1">
        <v>4705.0</v>
      </c>
      <c r="B4706" s="1" t="s">
        <v>6055</v>
      </c>
      <c r="C4706" s="1" t="s">
        <v>32</v>
      </c>
      <c r="D4706" s="1">
        <v>120.0</v>
      </c>
      <c r="E4706" s="1" t="s">
        <v>38</v>
      </c>
      <c r="F4706" s="5">
        <v>44927.0</v>
      </c>
      <c r="G4706" s="1">
        <v>5.0</v>
      </c>
    </row>
    <row r="4707">
      <c r="A4707" s="1">
        <v>4706.0</v>
      </c>
      <c r="B4707" s="1" t="s">
        <v>6056</v>
      </c>
      <c r="C4707" s="1" t="s">
        <v>32</v>
      </c>
      <c r="D4707" s="1">
        <v>120.0</v>
      </c>
      <c r="E4707" s="1" t="s">
        <v>38</v>
      </c>
      <c r="F4707" s="5">
        <v>44927.0</v>
      </c>
      <c r="G4707" s="1">
        <v>10.0</v>
      </c>
    </row>
    <row r="4708">
      <c r="A4708" s="1">
        <v>4707.0</v>
      </c>
      <c r="B4708" s="1" t="s">
        <v>6057</v>
      </c>
      <c r="C4708" s="1" t="s">
        <v>37</v>
      </c>
      <c r="D4708" s="1">
        <v>250.0</v>
      </c>
      <c r="E4708" s="1" t="s">
        <v>33</v>
      </c>
      <c r="F4708" s="5">
        <v>44927.0</v>
      </c>
      <c r="G4708" s="1">
        <v>20.0</v>
      </c>
    </row>
    <row r="4709">
      <c r="A4709" s="1">
        <v>4708.0</v>
      </c>
      <c r="B4709" s="1" t="s">
        <v>6058</v>
      </c>
      <c r="C4709" s="1" t="s">
        <v>49</v>
      </c>
      <c r="D4709" s="1">
        <v>80.0</v>
      </c>
      <c r="E4709" s="1" t="s">
        <v>33</v>
      </c>
      <c r="F4709" s="5">
        <v>44927.0</v>
      </c>
      <c r="G4709" s="1">
        <v>0.0</v>
      </c>
    </row>
    <row r="4710">
      <c r="A4710" s="1">
        <v>4709.0</v>
      </c>
      <c r="B4710" s="1" t="s">
        <v>6059</v>
      </c>
      <c r="C4710" s="1" t="s">
        <v>37</v>
      </c>
      <c r="D4710" s="1">
        <v>250.0</v>
      </c>
      <c r="E4710" s="1" t="s">
        <v>38</v>
      </c>
      <c r="F4710" s="5">
        <v>44927.0</v>
      </c>
      <c r="G4710" s="1">
        <v>5.0</v>
      </c>
    </row>
    <row r="4711">
      <c r="A4711" s="1">
        <v>4710.0</v>
      </c>
      <c r="B4711" s="1" t="s">
        <v>6060</v>
      </c>
      <c r="C4711" s="1" t="s">
        <v>32</v>
      </c>
      <c r="D4711" s="1">
        <v>120.0</v>
      </c>
      <c r="E4711" s="1" t="s">
        <v>38</v>
      </c>
      <c r="F4711" s="5">
        <v>44927.0</v>
      </c>
      <c r="G4711" s="1">
        <v>10.0</v>
      </c>
    </row>
    <row r="4712">
      <c r="A4712" s="1">
        <v>4711.0</v>
      </c>
      <c r="B4712" s="1" t="s">
        <v>6061</v>
      </c>
      <c r="C4712" s="1" t="s">
        <v>32</v>
      </c>
      <c r="D4712" s="1">
        <v>120.0</v>
      </c>
      <c r="E4712" s="1" t="s">
        <v>38</v>
      </c>
      <c r="F4712" s="5">
        <v>44927.0</v>
      </c>
      <c r="G4712" s="1">
        <v>20.0</v>
      </c>
    </row>
    <row r="4713">
      <c r="A4713" s="1">
        <v>4712.0</v>
      </c>
      <c r="B4713" s="1" t="s">
        <v>6062</v>
      </c>
      <c r="C4713" s="1" t="s">
        <v>32</v>
      </c>
      <c r="D4713" s="1">
        <v>120.0</v>
      </c>
      <c r="E4713" s="1" t="s">
        <v>45</v>
      </c>
      <c r="F4713" s="5">
        <v>44927.0</v>
      </c>
      <c r="G4713" s="1">
        <v>0.0</v>
      </c>
    </row>
    <row r="4714">
      <c r="A4714" s="1">
        <v>4713.0</v>
      </c>
      <c r="B4714" s="1" t="s">
        <v>6063</v>
      </c>
      <c r="C4714" s="1" t="s">
        <v>32</v>
      </c>
      <c r="D4714" s="1">
        <v>120.0</v>
      </c>
      <c r="E4714" s="1" t="s">
        <v>38</v>
      </c>
      <c r="F4714" s="5">
        <v>44927.0</v>
      </c>
      <c r="G4714" s="1">
        <v>5.0</v>
      </c>
    </row>
    <row r="4715">
      <c r="A4715" s="1">
        <v>4714.0</v>
      </c>
      <c r="B4715" s="1" t="s">
        <v>6064</v>
      </c>
      <c r="C4715" s="1" t="s">
        <v>37</v>
      </c>
      <c r="D4715" s="1">
        <v>250.0</v>
      </c>
      <c r="E4715" s="1" t="s">
        <v>33</v>
      </c>
      <c r="F4715" s="5">
        <v>44927.0</v>
      </c>
      <c r="G4715" s="1">
        <v>10.0</v>
      </c>
    </row>
    <row r="4716">
      <c r="A4716" s="1">
        <v>4715.0</v>
      </c>
      <c r="B4716" s="1" t="s">
        <v>6065</v>
      </c>
      <c r="C4716" s="1" t="s">
        <v>32</v>
      </c>
      <c r="D4716" s="1">
        <v>120.0</v>
      </c>
      <c r="E4716" s="1" t="s">
        <v>38</v>
      </c>
      <c r="F4716" s="5">
        <v>44927.0</v>
      </c>
      <c r="G4716" s="1">
        <v>20.0</v>
      </c>
    </row>
    <row r="4717">
      <c r="A4717" s="1">
        <v>4716.0</v>
      </c>
      <c r="B4717" s="1" t="s">
        <v>6066</v>
      </c>
      <c r="C4717" s="1" t="s">
        <v>32</v>
      </c>
      <c r="D4717" s="1">
        <v>120.0</v>
      </c>
      <c r="E4717" s="1" t="s">
        <v>38</v>
      </c>
      <c r="F4717" s="5">
        <v>44927.0</v>
      </c>
      <c r="G4717" s="1">
        <v>0.0</v>
      </c>
    </row>
    <row r="4718">
      <c r="A4718" s="1">
        <v>4717.0</v>
      </c>
      <c r="B4718" s="1" t="s">
        <v>6067</v>
      </c>
      <c r="C4718" s="1" t="s">
        <v>32</v>
      </c>
      <c r="D4718" s="1">
        <v>120.0</v>
      </c>
      <c r="E4718" s="1" t="s">
        <v>38</v>
      </c>
      <c r="F4718" s="5">
        <v>44927.0</v>
      </c>
      <c r="G4718" s="1">
        <v>5.0</v>
      </c>
    </row>
    <row r="4719">
      <c r="A4719" s="1">
        <v>4718.0</v>
      </c>
      <c r="B4719" s="1" t="s">
        <v>6068</v>
      </c>
      <c r="C4719" s="1" t="s">
        <v>32</v>
      </c>
      <c r="D4719" s="1">
        <v>120.0</v>
      </c>
      <c r="E4719" s="1" t="s">
        <v>38</v>
      </c>
      <c r="F4719" s="5">
        <v>44927.0</v>
      </c>
      <c r="G4719" s="1">
        <v>10.0</v>
      </c>
    </row>
    <row r="4720">
      <c r="A4720" s="1">
        <v>4719.0</v>
      </c>
      <c r="B4720" s="1" t="s">
        <v>6070</v>
      </c>
      <c r="C4720" s="1" t="s">
        <v>37</v>
      </c>
      <c r="D4720" s="1">
        <v>250.0</v>
      </c>
      <c r="E4720" s="1" t="s">
        <v>33</v>
      </c>
      <c r="F4720" s="5">
        <v>44927.0</v>
      </c>
      <c r="G4720" s="1">
        <v>20.0</v>
      </c>
    </row>
    <row r="4721">
      <c r="A4721" s="1">
        <v>4720.0</v>
      </c>
      <c r="B4721" s="1" t="s">
        <v>6072</v>
      </c>
      <c r="C4721" s="1" t="s">
        <v>49</v>
      </c>
      <c r="D4721" s="1">
        <v>80.0</v>
      </c>
      <c r="E4721" s="1" t="s">
        <v>38</v>
      </c>
      <c r="F4721" s="5">
        <v>44927.0</v>
      </c>
      <c r="G4721" s="1">
        <v>0.0</v>
      </c>
    </row>
    <row r="4722">
      <c r="A4722" s="1">
        <v>4721.0</v>
      </c>
      <c r="B4722" s="1" t="s">
        <v>6073</v>
      </c>
      <c r="C4722" s="1" t="s">
        <v>32</v>
      </c>
      <c r="D4722" s="1">
        <v>120.0</v>
      </c>
      <c r="E4722" s="1" t="s">
        <v>38</v>
      </c>
      <c r="F4722" s="5">
        <v>44927.0</v>
      </c>
      <c r="G4722" s="1">
        <v>5.0</v>
      </c>
    </row>
    <row r="4723">
      <c r="A4723" s="1">
        <v>4722.0</v>
      </c>
      <c r="B4723" s="1" t="s">
        <v>6074</v>
      </c>
      <c r="C4723" s="1" t="s">
        <v>32</v>
      </c>
      <c r="D4723" s="1">
        <v>120.0</v>
      </c>
      <c r="E4723" s="1" t="s">
        <v>38</v>
      </c>
      <c r="F4723" s="5">
        <v>44927.0</v>
      </c>
      <c r="G4723" s="1">
        <v>10.0</v>
      </c>
    </row>
    <row r="4724">
      <c r="A4724" s="1">
        <v>4723.0</v>
      </c>
      <c r="B4724" s="1" t="s">
        <v>6075</v>
      </c>
      <c r="C4724" s="1" t="s">
        <v>32</v>
      </c>
      <c r="D4724" s="1">
        <v>120.0</v>
      </c>
      <c r="E4724" s="1" t="s">
        <v>33</v>
      </c>
      <c r="F4724" s="5">
        <v>44927.0</v>
      </c>
      <c r="G4724" s="1">
        <v>20.0</v>
      </c>
    </row>
    <row r="4725">
      <c r="A4725" s="1">
        <v>4724.0</v>
      </c>
      <c r="B4725" s="1" t="s">
        <v>6076</v>
      </c>
      <c r="C4725" s="1" t="s">
        <v>32</v>
      </c>
      <c r="D4725" s="1">
        <v>120.0</v>
      </c>
      <c r="E4725" s="1" t="s">
        <v>38</v>
      </c>
      <c r="F4725" s="5">
        <v>44927.0</v>
      </c>
      <c r="G4725" s="1">
        <v>0.0</v>
      </c>
    </row>
    <row r="4726">
      <c r="A4726" s="1">
        <v>4725.0</v>
      </c>
      <c r="B4726" s="1" t="s">
        <v>6077</v>
      </c>
      <c r="C4726" s="1" t="s">
        <v>32</v>
      </c>
      <c r="D4726" s="1">
        <v>120.0</v>
      </c>
      <c r="E4726" s="1" t="s">
        <v>38</v>
      </c>
      <c r="F4726" s="5">
        <v>44927.0</v>
      </c>
      <c r="G4726" s="1">
        <v>5.0</v>
      </c>
    </row>
    <row r="4727">
      <c r="A4727" s="1">
        <v>4726.0</v>
      </c>
      <c r="B4727" s="1" t="s">
        <v>6078</v>
      </c>
      <c r="C4727" s="1" t="s">
        <v>37</v>
      </c>
      <c r="D4727" s="1">
        <v>250.0</v>
      </c>
      <c r="E4727" s="1" t="s">
        <v>38</v>
      </c>
      <c r="F4727" s="5">
        <v>44927.0</v>
      </c>
      <c r="G4727" s="1">
        <v>10.0</v>
      </c>
    </row>
    <row r="4728">
      <c r="A4728" s="1">
        <v>4727.0</v>
      </c>
      <c r="B4728" s="1" t="s">
        <v>6079</v>
      </c>
      <c r="C4728" s="1" t="s">
        <v>49</v>
      </c>
      <c r="D4728" s="1">
        <v>80.0</v>
      </c>
      <c r="E4728" s="1" t="s">
        <v>38</v>
      </c>
      <c r="F4728" s="5">
        <v>44927.0</v>
      </c>
      <c r="G4728" s="1">
        <v>20.0</v>
      </c>
    </row>
    <row r="4729">
      <c r="A4729" s="1">
        <v>4728.0</v>
      </c>
      <c r="B4729" s="1" t="s">
        <v>6080</v>
      </c>
      <c r="C4729" s="1" t="s">
        <v>32</v>
      </c>
      <c r="D4729" s="1">
        <v>120.0</v>
      </c>
      <c r="E4729" s="1" t="s">
        <v>38</v>
      </c>
      <c r="F4729" s="5">
        <v>44927.0</v>
      </c>
      <c r="G4729" s="1">
        <v>0.0</v>
      </c>
    </row>
    <row r="4730">
      <c r="A4730" s="1">
        <v>4729.0</v>
      </c>
      <c r="B4730" s="1" t="s">
        <v>6083</v>
      </c>
      <c r="C4730" s="1" t="s">
        <v>32</v>
      </c>
      <c r="D4730" s="1">
        <v>120.0</v>
      </c>
      <c r="E4730" s="1" t="s">
        <v>38</v>
      </c>
      <c r="F4730" s="5">
        <v>44927.0</v>
      </c>
      <c r="G4730" s="1">
        <v>5.0</v>
      </c>
    </row>
    <row r="4731">
      <c r="A4731" s="1">
        <v>4730.0</v>
      </c>
      <c r="B4731" s="1" t="s">
        <v>6084</v>
      </c>
      <c r="C4731" s="1" t="s">
        <v>40</v>
      </c>
      <c r="D4731" s="1">
        <v>50.0</v>
      </c>
      <c r="E4731" s="1" t="s">
        <v>38</v>
      </c>
      <c r="F4731" s="5">
        <v>44927.0</v>
      </c>
      <c r="G4731" s="1">
        <v>10.0</v>
      </c>
    </row>
    <row r="4732">
      <c r="A4732" s="1">
        <v>4731.0</v>
      </c>
      <c r="B4732" s="1" t="s">
        <v>6085</v>
      </c>
      <c r="C4732" s="1" t="s">
        <v>49</v>
      </c>
      <c r="D4732" s="1">
        <v>80.0</v>
      </c>
      <c r="E4732" s="1" t="s">
        <v>38</v>
      </c>
      <c r="F4732" s="5">
        <v>44927.0</v>
      </c>
      <c r="G4732" s="1">
        <v>20.0</v>
      </c>
    </row>
    <row r="4733">
      <c r="A4733" s="1">
        <v>4732.0</v>
      </c>
      <c r="B4733" s="1" t="s">
        <v>6086</v>
      </c>
      <c r="C4733" s="1" t="s">
        <v>32</v>
      </c>
      <c r="D4733" s="1">
        <v>120.0</v>
      </c>
      <c r="E4733" s="1" t="s">
        <v>45</v>
      </c>
      <c r="F4733" s="5">
        <v>44927.0</v>
      </c>
      <c r="G4733" s="1">
        <v>0.0</v>
      </c>
    </row>
    <row r="4734">
      <c r="A4734" s="1">
        <v>4733.0</v>
      </c>
      <c r="B4734" s="1" t="s">
        <v>6087</v>
      </c>
      <c r="C4734" s="1" t="s">
        <v>32</v>
      </c>
      <c r="D4734" s="1">
        <v>120.0</v>
      </c>
      <c r="E4734" s="1" t="s">
        <v>38</v>
      </c>
      <c r="F4734" s="5">
        <v>44927.0</v>
      </c>
      <c r="G4734" s="1">
        <v>5.0</v>
      </c>
    </row>
    <row r="4735">
      <c r="A4735" s="1">
        <v>4734.0</v>
      </c>
      <c r="B4735" s="1" t="s">
        <v>6088</v>
      </c>
      <c r="C4735" s="1" t="s">
        <v>32</v>
      </c>
      <c r="D4735" s="1">
        <v>120.0</v>
      </c>
      <c r="E4735" s="1" t="s">
        <v>38</v>
      </c>
      <c r="F4735" s="5">
        <v>44927.0</v>
      </c>
      <c r="G4735" s="1">
        <v>10.0</v>
      </c>
    </row>
    <row r="4736">
      <c r="A4736" s="1">
        <v>4735.0</v>
      </c>
      <c r="B4736" s="1" t="s">
        <v>6089</v>
      </c>
      <c r="C4736" s="1" t="s">
        <v>32</v>
      </c>
      <c r="D4736" s="1">
        <v>120.0</v>
      </c>
      <c r="E4736" s="1" t="s">
        <v>38</v>
      </c>
      <c r="F4736" s="5">
        <v>44927.0</v>
      </c>
      <c r="G4736" s="1">
        <v>20.0</v>
      </c>
    </row>
    <row r="4737">
      <c r="A4737" s="1">
        <v>4736.0</v>
      </c>
      <c r="B4737" s="1" t="s">
        <v>6090</v>
      </c>
      <c r="C4737" s="1" t="s">
        <v>32</v>
      </c>
      <c r="D4737" s="1">
        <v>120.0</v>
      </c>
      <c r="E4737" s="1" t="s">
        <v>38</v>
      </c>
      <c r="F4737" s="5">
        <v>44927.0</v>
      </c>
      <c r="G4737" s="1">
        <v>0.0</v>
      </c>
    </row>
    <row r="4738">
      <c r="A4738" s="1">
        <v>4737.0</v>
      </c>
      <c r="B4738" s="1" t="s">
        <v>6091</v>
      </c>
      <c r="C4738" s="1" t="s">
        <v>49</v>
      </c>
      <c r="D4738" s="1">
        <v>80.0</v>
      </c>
      <c r="E4738" s="1" t="s">
        <v>38</v>
      </c>
      <c r="F4738" s="5">
        <v>44927.0</v>
      </c>
      <c r="G4738" s="1">
        <v>5.0</v>
      </c>
    </row>
    <row r="4739">
      <c r="A4739" s="1">
        <v>4738.0</v>
      </c>
      <c r="B4739" s="1" t="s">
        <v>6094</v>
      </c>
      <c r="C4739" s="1" t="s">
        <v>32</v>
      </c>
      <c r="D4739" s="1">
        <v>120.0</v>
      </c>
      <c r="E4739" s="1" t="s">
        <v>38</v>
      </c>
      <c r="F4739" s="5">
        <v>44927.0</v>
      </c>
      <c r="G4739" s="1">
        <v>10.0</v>
      </c>
    </row>
    <row r="4740">
      <c r="A4740" s="1">
        <v>4739.0</v>
      </c>
      <c r="B4740" s="1" t="s">
        <v>6095</v>
      </c>
      <c r="C4740" s="1" t="s">
        <v>32</v>
      </c>
      <c r="D4740" s="1">
        <v>120.0</v>
      </c>
      <c r="E4740" s="1" t="s">
        <v>33</v>
      </c>
      <c r="F4740" s="5">
        <v>44927.0</v>
      </c>
      <c r="G4740" s="1">
        <v>20.0</v>
      </c>
    </row>
    <row r="4741">
      <c r="A4741" s="1">
        <v>4740.0</v>
      </c>
      <c r="B4741" s="1" t="s">
        <v>6096</v>
      </c>
      <c r="C4741" s="1" t="s">
        <v>32</v>
      </c>
      <c r="D4741" s="1">
        <v>120.0</v>
      </c>
      <c r="E4741" s="1" t="s">
        <v>38</v>
      </c>
      <c r="F4741" s="5">
        <v>44927.0</v>
      </c>
      <c r="G4741" s="1">
        <v>0.0</v>
      </c>
    </row>
    <row r="4742">
      <c r="A4742" s="1">
        <v>4741.0</v>
      </c>
      <c r="B4742" s="1" t="s">
        <v>6097</v>
      </c>
      <c r="C4742" s="1" t="s">
        <v>37</v>
      </c>
      <c r="D4742" s="1">
        <v>250.0</v>
      </c>
      <c r="E4742" s="1" t="s">
        <v>38</v>
      </c>
      <c r="F4742" s="5">
        <v>44927.0</v>
      </c>
      <c r="G4742" s="1">
        <v>5.0</v>
      </c>
    </row>
    <row r="4743">
      <c r="A4743" s="1">
        <v>4742.0</v>
      </c>
      <c r="B4743" s="1" t="s">
        <v>6098</v>
      </c>
      <c r="C4743" s="1" t="s">
        <v>32</v>
      </c>
      <c r="D4743" s="1">
        <v>120.0</v>
      </c>
      <c r="E4743" s="1" t="s">
        <v>33</v>
      </c>
      <c r="F4743" s="5">
        <v>44927.0</v>
      </c>
      <c r="G4743" s="1">
        <v>10.0</v>
      </c>
    </row>
    <row r="4744">
      <c r="A4744" s="1">
        <v>4743.0</v>
      </c>
      <c r="B4744" s="1" t="s">
        <v>6099</v>
      </c>
      <c r="C4744" s="1" t="s">
        <v>32</v>
      </c>
      <c r="D4744" s="1">
        <v>120.0</v>
      </c>
      <c r="E4744" s="1" t="s">
        <v>38</v>
      </c>
      <c r="F4744" s="5">
        <v>44927.0</v>
      </c>
      <c r="G4744" s="1">
        <v>20.0</v>
      </c>
    </row>
    <row r="4745">
      <c r="A4745" s="1">
        <v>4744.0</v>
      </c>
      <c r="B4745" s="1" t="s">
        <v>6100</v>
      </c>
      <c r="C4745" s="1" t="s">
        <v>40</v>
      </c>
      <c r="D4745" s="1">
        <v>50.0</v>
      </c>
      <c r="E4745" s="1" t="s">
        <v>45</v>
      </c>
      <c r="F4745" s="5">
        <v>44927.0</v>
      </c>
      <c r="G4745" s="1">
        <v>0.0</v>
      </c>
    </row>
    <row r="4746">
      <c r="A4746" s="1">
        <v>4745.0</v>
      </c>
      <c r="B4746" s="1" t="s">
        <v>6101</v>
      </c>
      <c r="C4746" s="1" t="s">
        <v>37</v>
      </c>
      <c r="D4746" s="1">
        <v>250.0</v>
      </c>
      <c r="E4746" s="1" t="s">
        <v>38</v>
      </c>
      <c r="F4746" s="5">
        <v>44927.0</v>
      </c>
      <c r="G4746" s="1">
        <v>5.0</v>
      </c>
    </row>
    <row r="4747">
      <c r="A4747" s="1">
        <v>4746.0</v>
      </c>
      <c r="B4747" s="1" t="s">
        <v>6102</v>
      </c>
      <c r="C4747" s="1" t="s">
        <v>49</v>
      </c>
      <c r="D4747" s="1">
        <v>80.0</v>
      </c>
      <c r="E4747" s="1" t="s">
        <v>45</v>
      </c>
      <c r="F4747" s="5">
        <v>44927.0</v>
      </c>
      <c r="G4747" s="1">
        <v>10.0</v>
      </c>
    </row>
    <row r="4748">
      <c r="A4748" s="1">
        <v>4747.0</v>
      </c>
      <c r="B4748" s="1" t="s">
        <v>6103</v>
      </c>
      <c r="C4748" s="1" t="s">
        <v>32</v>
      </c>
      <c r="D4748" s="1">
        <v>120.0</v>
      </c>
      <c r="E4748" s="1" t="s">
        <v>38</v>
      </c>
      <c r="F4748" s="5">
        <v>44927.0</v>
      </c>
      <c r="G4748" s="1">
        <v>20.0</v>
      </c>
    </row>
    <row r="4749">
      <c r="A4749" s="1">
        <v>4748.0</v>
      </c>
      <c r="B4749" s="1" t="s">
        <v>6106</v>
      </c>
      <c r="C4749" s="1" t="s">
        <v>32</v>
      </c>
      <c r="D4749" s="1">
        <v>120.0</v>
      </c>
      <c r="E4749" s="1" t="s">
        <v>33</v>
      </c>
      <c r="F4749" s="5">
        <v>44927.0</v>
      </c>
      <c r="G4749" s="1">
        <v>0.0</v>
      </c>
    </row>
    <row r="4750">
      <c r="A4750" s="1">
        <v>4749.0</v>
      </c>
      <c r="B4750" s="1" t="s">
        <v>6107</v>
      </c>
      <c r="C4750" s="1" t="s">
        <v>32</v>
      </c>
      <c r="D4750" s="1">
        <v>120.0</v>
      </c>
      <c r="E4750" s="1" t="s">
        <v>38</v>
      </c>
      <c r="F4750" s="5">
        <v>44927.0</v>
      </c>
      <c r="G4750" s="1">
        <v>5.0</v>
      </c>
    </row>
    <row r="4751">
      <c r="A4751" s="1">
        <v>4750.0</v>
      </c>
      <c r="B4751" s="1" t="s">
        <v>6108</v>
      </c>
      <c r="C4751" s="1" t="s">
        <v>49</v>
      </c>
      <c r="D4751" s="1">
        <v>80.0</v>
      </c>
      <c r="E4751" s="1" t="s">
        <v>38</v>
      </c>
      <c r="F4751" s="5">
        <v>44927.0</v>
      </c>
      <c r="G4751" s="1">
        <v>10.0</v>
      </c>
    </row>
    <row r="4752">
      <c r="A4752" s="1">
        <v>4751.0</v>
      </c>
      <c r="B4752" s="1" t="s">
        <v>6109</v>
      </c>
      <c r="C4752" s="1" t="s">
        <v>32</v>
      </c>
      <c r="D4752" s="1">
        <v>120.0</v>
      </c>
      <c r="E4752" s="1" t="s">
        <v>38</v>
      </c>
      <c r="F4752" s="5">
        <v>44927.0</v>
      </c>
      <c r="G4752" s="1">
        <v>20.0</v>
      </c>
    </row>
    <row r="4753">
      <c r="A4753" s="1">
        <v>4752.0</v>
      </c>
      <c r="B4753" s="1" t="s">
        <v>6110</v>
      </c>
      <c r="C4753" s="1" t="s">
        <v>32</v>
      </c>
      <c r="D4753" s="1">
        <v>120.0</v>
      </c>
      <c r="E4753" s="1" t="s">
        <v>33</v>
      </c>
      <c r="F4753" s="5">
        <v>44927.0</v>
      </c>
      <c r="G4753" s="1">
        <v>0.0</v>
      </c>
    </row>
    <row r="4754">
      <c r="A4754" s="1">
        <v>4753.0</v>
      </c>
      <c r="B4754" s="1" t="s">
        <v>6111</v>
      </c>
      <c r="C4754" s="1" t="s">
        <v>32</v>
      </c>
      <c r="D4754" s="1">
        <v>120.0</v>
      </c>
      <c r="E4754" s="1" t="s">
        <v>45</v>
      </c>
      <c r="F4754" s="5">
        <v>44927.0</v>
      </c>
      <c r="G4754" s="1">
        <v>5.0</v>
      </c>
    </row>
    <row r="4755">
      <c r="A4755" s="1">
        <v>4754.0</v>
      </c>
      <c r="B4755" s="1" t="s">
        <v>6112</v>
      </c>
      <c r="C4755" s="1" t="s">
        <v>32</v>
      </c>
      <c r="D4755" s="1">
        <v>120.0</v>
      </c>
      <c r="E4755" s="1" t="s">
        <v>38</v>
      </c>
      <c r="F4755" s="5">
        <v>44927.0</v>
      </c>
      <c r="G4755" s="1">
        <v>10.0</v>
      </c>
    </row>
    <row r="4756">
      <c r="A4756" s="1">
        <v>4755.0</v>
      </c>
      <c r="B4756" s="1" t="s">
        <v>6113</v>
      </c>
      <c r="C4756" s="1" t="s">
        <v>40</v>
      </c>
      <c r="D4756" s="1">
        <v>50.0</v>
      </c>
      <c r="E4756" s="1" t="s">
        <v>38</v>
      </c>
      <c r="F4756" s="5">
        <v>44927.0</v>
      </c>
      <c r="G4756" s="1">
        <v>20.0</v>
      </c>
    </row>
    <row r="4757">
      <c r="A4757" s="1">
        <v>4756.0</v>
      </c>
      <c r="B4757" s="1" t="s">
        <v>6114</v>
      </c>
      <c r="C4757" s="1" t="s">
        <v>32</v>
      </c>
      <c r="D4757" s="1">
        <v>120.0</v>
      </c>
      <c r="E4757" s="1" t="s">
        <v>38</v>
      </c>
      <c r="F4757" s="5">
        <v>44927.0</v>
      </c>
      <c r="G4757" s="1">
        <v>0.0</v>
      </c>
    </row>
    <row r="4758">
      <c r="A4758" s="1">
        <v>4757.0</v>
      </c>
      <c r="B4758" s="1" t="s">
        <v>6117</v>
      </c>
      <c r="C4758" s="1" t="s">
        <v>49</v>
      </c>
      <c r="D4758" s="1">
        <v>80.0</v>
      </c>
      <c r="E4758" s="1" t="s">
        <v>38</v>
      </c>
      <c r="F4758" s="5">
        <v>44927.0</v>
      </c>
      <c r="G4758" s="1">
        <v>5.0</v>
      </c>
    </row>
    <row r="4759">
      <c r="A4759" s="1">
        <v>4758.0</v>
      </c>
      <c r="B4759" s="1" t="s">
        <v>6118</v>
      </c>
      <c r="C4759" s="1" t="s">
        <v>49</v>
      </c>
      <c r="D4759" s="1">
        <v>80.0</v>
      </c>
      <c r="E4759" s="1" t="s">
        <v>38</v>
      </c>
      <c r="F4759" s="5">
        <v>44927.0</v>
      </c>
      <c r="G4759" s="1">
        <v>10.0</v>
      </c>
    </row>
    <row r="4760">
      <c r="A4760" s="1">
        <v>4759.0</v>
      </c>
      <c r="B4760" s="1" t="s">
        <v>6119</v>
      </c>
      <c r="C4760" s="1" t="s">
        <v>32</v>
      </c>
      <c r="D4760" s="1">
        <v>120.0</v>
      </c>
      <c r="E4760" s="1" t="s">
        <v>45</v>
      </c>
      <c r="F4760" s="5">
        <v>44927.0</v>
      </c>
      <c r="G4760" s="1">
        <v>20.0</v>
      </c>
    </row>
    <row r="4761">
      <c r="A4761" s="1">
        <v>4760.0</v>
      </c>
      <c r="B4761" s="1" t="s">
        <v>6120</v>
      </c>
      <c r="C4761" s="1" t="s">
        <v>32</v>
      </c>
      <c r="D4761" s="1">
        <v>120.0</v>
      </c>
      <c r="E4761" s="1" t="s">
        <v>33</v>
      </c>
      <c r="F4761" s="5">
        <v>44927.0</v>
      </c>
      <c r="G4761" s="1">
        <v>0.0</v>
      </c>
    </row>
    <row r="4762">
      <c r="A4762" s="1">
        <v>4761.0</v>
      </c>
      <c r="B4762" s="1" t="s">
        <v>6121</v>
      </c>
      <c r="C4762" s="1" t="s">
        <v>40</v>
      </c>
      <c r="D4762" s="1">
        <v>50.0</v>
      </c>
      <c r="E4762" s="1" t="s">
        <v>33</v>
      </c>
      <c r="F4762" s="5">
        <v>44927.0</v>
      </c>
      <c r="G4762" s="1">
        <v>5.0</v>
      </c>
    </row>
    <row r="4763">
      <c r="A4763" s="1">
        <v>4762.0</v>
      </c>
      <c r="B4763" s="1" t="s">
        <v>6122</v>
      </c>
      <c r="C4763" s="1" t="s">
        <v>32</v>
      </c>
      <c r="D4763" s="1">
        <v>120.0</v>
      </c>
      <c r="E4763" s="1" t="s">
        <v>38</v>
      </c>
      <c r="F4763" s="5">
        <v>44927.0</v>
      </c>
      <c r="G4763" s="1">
        <v>10.0</v>
      </c>
    </row>
    <row r="4764">
      <c r="A4764" s="1">
        <v>4763.0</v>
      </c>
      <c r="B4764" s="1" t="s">
        <v>6123</v>
      </c>
      <c r="C4764" s="1" t="s">
        <v>32</v>
      </c>
      <c r="D4764" s="1">
        <v>120.0</v>
      </c>
      <c r="E4764" s="1" t="s">
        <v>38</v>
      </c>
      <c r="F4764" s="5">
        <v>44927.0</v>
      </c>
      <c r="G4764" s="1">
        <v>20.0</v>
      </c>
    </row>
    <row r="4765">
      <c r="A4765" s="1">
        <v>4764.0</v>
      </c>
      <c r="B4765" s="1" t="s">
        <v>6124</v>
      </c>
      <c r="C4765" s="1" t="s">
        <v>49</v>
      </c>
      <c r="D4765" s="1">
        <v>80.0</v>
      </c>
      <c r="E4765" s="1" t="s">
        <v>38</v>
      </c>
      <c r="F4765" s="5">
        <v>44927.0</v>
      </c>
      <c r="G4765" s="1">
        <v>0.0</v>
      </c>
    </row>
    <row r="4766">
      <c r="A4766" s="1">
        <v>4765.0</v>
      </c>
      <c r="B4766" s="1" t="s">
        <v>6125</v>
      </c>
      <c r="C4766" s="1" t="s">
        <v>32</v>
      </c>
      <c r="D4766" s="1">
        <v>120.0</v>
      </c>
      <c r="E4766" s="1" t="s">
        <v>38</v>
      </c>
      <c r="F4766" s="5">
        <v>44927.0</v>
      </c>
      <c r="G4766" s="1">
        <v>5.0</v>
      </c>
    </row>
    <row r="4767">
      <c r="A4767" s="1">
        <v>4766.0</v>
      </c>
      <c r="B4767" s="1" t="s">
        <v>6128</v>
      </c>
      <c r="C4767" s="1" t="s">
        <v>49</v>
      </c>
      <c r="D4767" s="1">
        <v>80.0</v>
      </c>
      <c r="E4767" s="1" t="s">
        <v>38</v>
      </c>
      <c r="F4767" s="5">
        <v>44927.0</v>
      </c>
      <c r="G4767" s="1">
        <v>10.0</v>
      </c>
    </row>
    <row r="4768">
      <c r="A4768" s="1">
        <v>4767.0</v>
      </c>
      <c r="B4768" s="1" t="s">
        <v>6129</v>
      </c>
      <c r="C4768" s="1" t="s">
        <v>37</v>
      </c>
      <c r="D4768" s="1">
        <v>250.0</v>
      </c>
      <c r="E4768" s="1" t="s">
        <v>38</v>
      </c>
      <c r="F4768" s="5">
        <v>44927.0</v>
      </c>
      <c r="G4768" s="1">
        <v>20.0</v>
      </c>
    </row>
    <row r="4769">
      <c r="A4769" s="1">
        <v>4768.0</v>
      </c>
      <c r="B4769" s="1" t="s">
        <v>6130</v>
      </c>
      <c r="C4769" s="1" t="s">
        <v>37</v>
      </c>
      <c r="D4769" s="1">
        <v>250.0</v>
      </c>
      <c r="E4769" s="1" t="s">
        <v>38</v>
      </c>
      <c r="F4769" s="5">
        <v>44927.0</v>
      </c>
      <c r="G4769" s="1">
        <v>0.0</v>
      </c>
    </row>
    <row r="4770">
      <c r="A4770" s="1">
        <v>4769.0</v>
      </c>
      <c r="B4770" s="1" t="s">
        <v>6131</v>
      </c>
      <c r="C4770" s="1" t="s">
        <v>32</v>
      </c>
      <c r="D4770" s="1">
        <v>120.0</v>
      </c>
      <c r="E4770" s="1" t="s">
        <v>45</v>
      </c>
      <c r="F4770" s="5">
        <v>44927.0</v>
      </c>
      <c r="G4770" s="1">
        <v>5.0</v>
      </c>
    </row>
    <row r="4771">
      <c r="A4771" s="1">
        <v>4770.0</v>
      </c>
      <c r="B4771" s="1" t="s">
        <v>6132</v>
      </c>
      <c r="C4771" s="1" t="s">
        <v>32</v>
      </c>
      <c r="D4771" s="1">
        <v>120.0</v>
      </c>
      <c r="E4771" s="1" t="s">
        <v>38</v>
      </c>
      <c r="F4771" s="5">
        <v>44927.0</v>
      </c>
      <c r="G4771" s="1">
        <v>10.0</v>
      </c>
    </row>
    <row r="4772">
      <c r="A4772" s="1">
        <v>4771.0</v>
      </c>
      <c r="B4772" s="1" t="s">
        <v>6133</v>
      </c>
      <c r="C4772" s="1" t="s">
        <v>32</v>
      </c>
      <c r="D4772" s="1">
        <v>120.0</v>
      </c>
      <c r="E4772" s="1" t="s">
        <v>38</v>
      </c>
      <c r="F4772" s="5">
        <v>44927.0</v>
      </c>
      <c r="G4772" s="1">
        <v>20.0</v>
      </c>
    </row>
    <row r="4773">
      <c r="A4773" s="1">
        <v>4772.0</v>
      </c>
      <c r="B4773" s="1" t="s">
        <v>6134</v>
      </c>
      <c r="C4773" s="1" t="s">
        <v>32</v>
      </c>
      <c r="D4773" s="1">
        <v>120.0</v>
      </c>
      <c r="E4773" s="1" t="s">
        <v>38</v>
      </c>
      <c r="F4773" s="5">
        <v>44927.0</v>
      </c>
      <c r="G4773" s="1">
        <v>0.0</v>
      </c>
    </row>
    <row r="4774">
      <c r="A4774" s="1">
        <v>4773.0</v>
      </c>
      <c r="B4774" s="1" t="s">
        <v>6135</v>
      </c>
      <c r="C4774" s="1" t="s">
        <v>37</v>
      </c>
      <c r="D4774" s="1">
        <v>250.0</v>
      </c>
      <c r="E4774" s="1" t="s">
        <v>38</v>
      </c>
      <c r="F4774" s="5">
        <v>44927.0</v>
      </c>
      <c r="G4774" s="1">
        <v>5.0</v>
      </c>
    </row>
    <row r="4775">
      <c r="A4775" s="1">
        <v>4774.0</v>
      </c>
      <c r="B4775" s="1" t="s">
        <v>6136</v>
      </c>
      <c r="C4775" s="1" t="s">
        <v>32</v>
      </c>
      <c r="D4775" s="1">
        <v>120.0</v>
      </c>
      <c r="E4775" s="1" t="s">
        <v>38</v>
      </c>
      <c r="F4775" s="5">
        <v>44927.0</v>
      </c>
      <c r="G4775" s="1">
        <v>10.0</v>
      </c>
    </row>
    <row r="4776">
      <c r="A4776" s="1">
        <v>4775.0</v>
      </c>
      <c r="B4776" s="1" t="s">
        <v>6139</v>
      </c>
      <c r="C4776" s="1" t="s">
        <v>49</v>
      </c>
      <c r="D4776" s="1">
        <v>80.0</v>
      </c>
      <c r="E4776" s="1" t="s">
        <v>33</v>
      </c>
      <c r="F4776" s="5">
        <v>44927.0</v>
      </c>
      <c r="G4776" s="1">
        <v>20.0</v>
      </c>
    </row>
    <row r="4777">
      <c r="A4777" s="1">
        <v>4776.0</v>
      </c>
      <c r="B4777" s="1" t="s">
        <v>6140</v>
      </c>
      <c r="C4777" s="1" t="s">
        <v>49</v>
      </c>
      <c r="D4777" s="1">
        <v>80.0</v>
      </c>
      <c r="E4777" s="1" t="s">
        <v>38</v>
      </c>
      <c r="F4777" s="5">
        <v>44927.0</v>
      </c>
      <c r="G4777" s="1">
        <v>0.0</v>
      </c>
    </row>
    <row r="4778">
      <c r="A4778" s="1">
        <v>4777.0</v>
      </c>
      <c r="B4778" s="1" t="s">
        <v>6141</v>
      </c>
      <c r="C4778" s="1" t="s">
        <v>37</v>
      </c>
      <c r="D4778" s="1">
        <v>250.0</v>
      </c>
      <c r="E4778" s="1" t="s">
        <v>38</v>
      </c>
      <c r="F4778" s="5">
        <v>44927.0</v>
      </c>
      <c r="G4778" s="1">
        <v>5.0</v>
      </c>
    </row>
    <row r="4779">
      <c r="A4779" s="1">
        <v>4778.0</v>
      </c>
      <c r="B4779" s="1" t="s">
        <v>6142</v>
      </c>
      <c r="C4779" s="1" t="s">
        <v>32</v>
      </c>
      <c r="D4779" s="1">
        <v>120.0</v>
      </c>
      <c r="E4779" s="1" t="s">
        <v>33</v>
      </c>
      <c r="F4779" s="5">
        <v>44927.0</v>
      </c>
      <c r="G4779" s="1">
        <v>10.0</v>
      </c>
    </row>
    <row r="4780">
      <c r="A4780" s="1">
        <v>4779.0</v>
      </c>
      <c r="B4780" s="1" t="s">
        <v>6143</v>
      </c>
      <c r="C4780" s="1" t="s">
        <v>40</v>
      </c>
      <c r="D4780" s="1">
        <v>50.0</v>
      </c>
      <c r="E4780" s="1" t="s">
        <v>38</v>
      </c>
      <c r="F4780" s="5">
        <v>44927.0</v>
      </c>
      <c r="G4780" s="1">
        <v>20.0</v>
      </c>
    </row>
    <row r="4781">
      <c r="A4781" s="1">
        <v>4780.0</v>
      </c>
      <c r="B4781" s="1" t="s">
        <v>6144</v>
      </c>
      <c r="C4781" s="1" t="s">
        <v>37</v>
      </c>
      <c r="D4781" s="1">
        <v>250.0</v>
      </c>
      <c r="E4781" s="1" t="s">
        <v>38</v>
      </c>
      <c r="F4781" s="5">
        <v>44927.0</v>
      </c>
      <c r="G4781" s="1">
        <v>0.0</v>
      </c>
    </row>
    <row r="4782">
      <c r="A4782" s="1">
        <v>4781.0</v>
      </c>
      <c r="B4782" s="1" t="s">
        <v>6145</v>
      </c>
      <c r="C4782" s="1" t="s">
        <v>32</v>
      </c>
      <c r="D4782" s="1">
        <v>120.0</v>
      </c>
      <c r="E4782" s="1" t="s">
        <v>38</v>
      </c>
      <c r="F4782" s="5">
        <v>44927.0</v>
      </c>
      <c r="G4782" s="1">
        <v>5.0</v>
      </c>
    </row>
    <row r="4783">
      <c r="A4783" s="1">
        <v>4782.0</v>
      </c>
      <c r="B4783" s="1" t="s">
        <v>6146</v>
      </c>
      <c r="C4783" s="1" t="s">
        <v>32</v>
      </c>
      <c r="D4783" s="1">
        <v>120.0</v>
      </c>
      <c r="E4783" s="1" t="s">
        <v>38</v>
      </c>
      <c r="F4783" s="5">
        <v>44927.0</v>
      </c>
      <c r="G4783" s="1">
        <v>10.0</v>
      </c>
    </row>
    <row r="4784">
      <c r="A4784" s="1">
        <v>4783.0</v>
      </c>
      <c r="B4784" s="1" t="s">
        <v>6147</v>
      </c>
      <c r="C4784" s="1" t="s">
        <v>32</v>
      </c>
      <c r="D4784" s="1">
        <v>120.0</v>
      </c>
      <c r="E4784" s="1" t="s">
        <v>38</v>
      </c>
      <c r="F4784" s="5">
        <v>44927.0</v>
      </c>
      <c r="G4784" s="1">
        <v>20.0</v>
      </c>
    </row>
    <row r="4785">
      <c r="A4785" s="1">
        <v>4784.0</v>
      </c>
      <c r="B4785" s="1" t="s">
        <v>6148</v>
      </c>
      <c r="C4785" s="1" t="s">
        <v>40</v>
      </c>
      <c r="D4785" s="1">
        <v>50.0</v>
      </c>
      <c r="E4785" s="1" t="s">
        <v>38</v>
      </c>
      <c r="F4785" s="5">
        <v>44927.0</v>
      </c>
      <c r="G4785" s="1">
        <v>0.0</v>
      </c>
    </row>
    <row r="4786">
      <c r="A4786" s="1">
        <v>4785.0</v>
      </c>
      <c r="B4786" s="1" t="s">
        <v>6149</v>
      </c>
      <c r="C4786" s="1" t="s">
        <v>49</v>
      </c>
      <c r="D4786" s="1">
        <v>80.0</v>
      </c>
      <c r="E4786" s="1" t="s">
        <v>38</v>
      </c>
      <c r="F4786" s="5">
        <v>44927.0</v>
      </c>
      <c r="G4786" s="1">
        <v>5.0</v>
      </c>
    </row>
    <row r="4787">
      <c r="A4787" s="1">
        <v>4786.0</v>
      </c>
      <c r="B4787" s="1" t="s">
        <v>6150</v>
      </c>
      <c r="C4787" s="1" t="s">
        <v>32</v>
      </c>
      <c r="D4787" s="1">
        <v>120.0</v>
      </c>
      <c r="E4787" s="1" t="s">
        <v>38</v>
      </c>
      <c r="F4787" s="5">
        <v>44927.0</v>
      </c>
      <c r="G4787" s="1">
        <v>10.0</v>
      </c>
    </row>
    <row r="4788">
      <c r="A4788" s="1">
        <v>4787.0</v>
      </c>
      <c r="B4788" s="1" t="s">
        <v>6153</v>
      </c>
      <c r="C4788" s="1" t="s">
        <v>49</v>
      </c>
      <c r="D4788" s="1">
        <v>80.0</v>
      </c>
      <c r="E4788" s="1" t="s">
        <v>38</v>
      </c>
      <c r="F4788" s="5">
        <v>44927.0</v>
      </c>
      <c r="G4788" s="1">
        <v>20.0</v>
      </c>
    </row>
    <row r="4789">
      <c r="A4789" s="1">
        <v>4788.0</v>
      </c>
      <c r="B4789" s="1" t="s">
        <v>6154</v>
      </c>
      <c r="C4789" s="1" t="s">
        <v>32</v>
      </c>
      <c r="D4789" s="1">
        <v>120.0</v>
      </c>
      <c r="E4789" s="1" t="s">
        <v>38</v>
      </c>
      <c r="F4789" s="5">
        <v>44927.0</v>
      </c>
      <c r="G4789" s="1">
        <v>0.0</v>
      </c>
    </row>
    <row r="4790">
      <c r="A4790" s="1">
        <v>4789.0</v>
      </c>
      <c r="B4790" s="1" t="s">
        <v>6155</v>
      </c>
      <c r="C4790" s="1" t="s">
        <v>49</v>
      </c>
      <c r="D4790" s="1">
        <v>80.0</v>
      </c>
      <c r="E4790" s="1" t="s">
        <v>33</v>
      </c>
      <c r="F4790" s="5">
        <v>44927.0</v>
      </c>
      <c r="G4790" s="1">
        <v>5.0</v>
      </c>
    </row>
    <row r="4791">
      <c r="A4791" s="1">
        <v>4790.0</v>
      </c>
      <c r="B4791" s="1" t="s">
        <v>6156</v>
      </c>
      <c r="C4791" s="1" t="s">
        <v>32</v>
      </c>
      <c r="D4791" s="1">
        <v>120.0</v>
      </c>
      <c r="E4791" s="1" t="s">
        <v>38</v>
      </c>
      <c r="F4791" s="5">
        <v>44927.0</v>
      </c>
      <c r="G4791" s="1">
        <v>10.0</v>
      </c>
    </row>
    <row r="4792">
      <c r="A4792" s="1">
        <v>4791.0</v>
      </c>
      <c r="B4792" s="1" t="s">
        <v>6157</v>
      </c>
      <c r="C4792" s="1" t="s">
        <v>32</v>
      </c>
      <c r="D4792" s="1">
        <v>120.0</v>
      </c>
      <c r="E4792" s="1" t="s">
        <v>38</v>
      </c>
      <c r="F4792" s="5">
        <v>44927.0</v>
      </c>
      <c r="G4792" s="1">
        <v>20.0</v>
      </c>
    </row>
    <row r="4793">
      <c r="A4793" s="1">
        <v>4792.0</v>
      </c>
      <c r="B4793" s="1" t="s">
        <v>6158</v>
      </c>
      <c r="C4793" s="1" t="s">
        <v>49</v>
      </c>
      <c r="D4793" s="1">
        <v>80.0</v>
      </c>
      <c r="E4793" s="1" t="s">
        <v>38</v>
      </c>
      <c r="F4793" s="5">
        <v>44927.0</v>
      </c>
      <c r="G4793" s="1">
        <v>0.0</v>
      </c>
    </row>
    <row r="4794">
      <c r="A4794" s="1">
        <v>4793.0</v>
      </c>
      <c r="B4794" s="1" t="s">
        <v>6159</v>
      </c>
      <c r="C4794" s="1" t="s">
        <v>37</v>
      </c>
      <c r="D4794" s="1">
        <v>250.0</v>
      </c>
      <c r="E4794" s="1" t="s">
        <v>38</v>
      </c>
      <c r="F4794" s="5">
        <v>44927.0</v>
      </c>
      <c r="G4794" s="1">
        <v>5.0</v>
      </c>
    </row>
    <row r="4795">
      <c r="A4795" s="1">
        <v>4794.0</v>
      </c>
      <c r="B4795" s="1" t="s">
        <v>6160</v>
      </c>
      <c r="C4795" s="1" t="s">
        <v>32</v>
      </c>
      <c r="D4795" s="1">
        <v>120.0</v>
      </c>
      <c r="E4795" s="1" t="s">
        <v>38</v>
      </c>
      <c r="F4795" s="5">
        <v>44927.0</v>
      </c>
      <c r="G4795" s="1">
        <v>10.0</v>
      </c>
    </row>
    <row r="4796">
      <c r="A4796" s="1">
        <v>4795.0</v>
      </c>
      <c r="B4796" s="1" t="s">
        <v>6161</v>
      </c>
      <c r="C4796" s="1" t="s">
        <v>49</v>
      </c>
      <c r="D4796" s="1">
        <v>80.0</v>
      </c>
      <c r="E4796" s="1" t="s">
        <v>38</v>
      </c>
      <c r="F4796" s="5">
        <v>44927.0</v>
      </c>
      <c r="G4796" s="1">
        <v>20.0</v>
      </c>
    </row>
    <row r="4797">
      <c r="A4797" s="1">
        <v>4796.0</v>
      </c>
      <c r="B4797" s="1" t="s">
        <v>6162</v>
      </c>
      <c r="C4797" s="1" t="s">
        <v>32</v>
      </c>
      <c r="D4797" s="1">
        <v>120.0</v>
      </c>
      <c r="E4797" s="1" t="s">
        <v>33</v>
      </c>
      <c r="F4797" s="5">
        <v>44927.0</v>
      </c>
      <c r="G4797" s="1">
        <v>0.0</v>
      </c>
    </row>
    <row r="4798">
      <c r="A4798" s="1">
        <v>4797.0</v>
      </c>
      <c r="B4798" s="1" t="s">
        <v>6163</v>
      </c>
      <c r="C4798" s="1" t="s">
        <v>32</v>
      </c>
      <c r="D4798" s="1">
        <v>120.0</v>
      </c>
      <c r="E4798" s="1" t="s">
        <v>38</v>
      </c>
      <c r="F4798" s="5">
        <v>44927.0</v>
      </c>
      <c r="G4798" s="1">
        <v>5.0</v>
      </c>
    </row>
    <row r="4799">
      <c r="A4799" s="1">
        <v>4798.0</v>
      </c>
      <c r="B4799" s="1" t="s">
        <v>6164</v>
      </c>
      <c r="C4799" s="1" t="s">
        <v>37</v>
      </c>
      <c r="D4799" s="1">
        <v>250.0</v>
      </c>
      <c r="E4799" s="1" t="s">
        <v>38</v>
      </c>
      <c r="F4799" s="5">
        <v>44927.0</v>
      </c>
      <c r="G4799" s="1">
        <v>10.0</v>
      </c>
    </row>
    <row r="4800">
      <c r="A4800" s="1">
        <v>4799.0</v>
      </c>
      <c r="B4800" s="1" t="s">
        <v>6165</v>
      </c>
      <c r="C4800" s="1" t="s">
        <v>49</v>
      </c>
      <c r="D4800" s="1">
        <v>80.0</v>
      </c>
      <c r="E4800" s="1" t="s">
        <v>38</v>
      </c>
      <c r="F4800" s="5">
        <v>44927.0</v>
      </c>
      <c r="G4800" s="1">
        <v>20.0</v>
      </c>
    </row>
    <row r="4801">
      <c r="A4801" s="1">
        <v>4800.0</v>
      </c>
      <c r="B4801" s="1" t="s">
        <v>6166</v>
      </c>
      <c r="C4801" s="1" t="s">
        <v>32</v>
      </c>
      <c r="D4801" s="1">
        <v>120.0</v>
      </c>
      <c r="E4801" s="1" t="s">
        <v>38</v>
      </c>
      <c r="F4801" s="5">
        <v>44927.0</v>
      </c>
      <c r="G4801" s="1">
        <v>0.0</v>
      </c>
    </row>
    <row r="4802">
      <c r="A4802" s="1">
        <v>4801.0</v>
      </c>
      <c r="B4802" s="1" t="s">
        <v>6167</v>
      </c>
      <c r="C4802" s="1" t="s">
        <v>37</v>
      </c>
      <c r="D4802" s="1">
        <v>250.0</v>
      </c>
      <c r="E4802" s="1" t="s">
        <v>45</v>
      </c>
      <c r="F4802" s="5">
        <v>44927.0</v>
      </c>
      <c r="G4802" s="1">
        <v>5.0</v>
      </c>
    </row>
    <row r="4803">
      <c r="A4803" s="1">
        <v>4802.0</v>
      </c>
      <c r="B4803" s="1" t="s">
        <v>6168</v>
      </c>
      <c r="C4803" s="1" t="s">
        <v>40</v>
      </c>
      <c r="D4803" s="1">
        <v>50.0</v>
      </c>
      <c r="E4803" s="1" t="s">
        <v>33</v>
      </c>
      <c r="F4803" s="5">
        <v>44927.0</v>
      </c>
      <c r="G4803" s="1">
        <v>10.0</v>
      </c>
    </row>
    <row r="4804">
      <c r="A4804" s="1">
        <v>4803.0</v>
      </c>
      <c r="B4804" s="1" t="s">
        <v>6169</v>
      </c>
      <c r="C4804" s="1" t="s">
        <v>37</v>
      </c>
      <c r="D4804" s="1">
        <v>250.0</v>
      </c>
      <c r="E4804" s="1" t="s">
        <v>38</v>
      </c>
      <c r="F4804" s="5">
        <v>44927.0</v>
      </c>
      <c r="G4804" s="1">
        <v>20.0</v>
      </c>
    </row>
    <row r="4805">
      <c r="A4805" s="1">
        <v>4804.0</v>
      </c>
      <c r="B4805" s="1" t="s">
        <v>6170</v>
      </c>
      <c r="C4805" s="1" t="s">
        <v>32</v>
      </c>
      <c r="D4805" s="1">
        <v>120.0</v>
      </c>
      <c r="E4805" s="1" t="s">
        <v>38</v>
      </c>
      <c r="F4805" s="5">
        <v>44927.0</v>
      </c>
      <c r="G4805" s="1">
        <v>0.0</v>
      </c>
    </row>
    <row r="4806">
      <c r="A4806" s="1">
        <v>4805.0</v>
      </c>
      <c r="B4806" s="1" t="s">
        <v>6171</v>
      </c>
      <c r="C4806" s="1" t="s">
        <v>37</v>
      </c>
      <c r="D4806" s="1">
        <v>250.0</v>
      </c>
      <c r="E4806" s="1" t="s">
        <v>33</v>
      </c>
      <c r="F4806" s="5">
        <v>44927.0</v>
      </c>
      <c r="G4806" s="1">
        <v>5.0</v>
      </c>
    </row>
    <row r="4807">
      <c r="A4807" s="1">
        <v>4806.0</v>
      </c>
      <c r="B4807" s="1" t="s">
        <v>6172</v>
      </c>
      <c r="C4807" s="1" t="s">
        <v>32</v>
      </c>
      <c r="D4807" s="1">
        <v>120.0</v>
      </c>
      <c r="E4807" s="1" t="s">
        <v>38</v>
      </c>
      <c r="F4807" s="5">
        <v>44927.0</v>
      </c>
      <c r="G4807" s="1">
        <v>10.0</v>
      </c>
    </row>
    <row r="4808">
      <c r="A4808" s="1">
        <v>4807.0</v>
      </c>
      <c r="B4808" s="1" t="s">
        <v>6173</v>
      </c>
      <c r="C4808" s="1" t="s">
        <v>32</v>
      </c>
      <c r="D4808" s="1">
        <v>120.0</v>
      </c>
      <c r="E4808" s="1" t="s">
        <v>38</v>
      </c>
      <c r="F4808" s="5">
        <v>44927.0</v>
      </c>
      <c r="G4808" s="1">
        <v>20.0</v>
      </c>
    </row>
    <row r="4809">
      <c r="A4809" s="1">
        <v>4808.0</v>
      </c>
      <c r="B4809" s="1" t="s">
        <v>6174</v>
      </c>
      <c r="C4809" s="1" t="s">
        <v>32</v>
      </c>
      <c r="D4809" s="1">
        <v>120.0</v>
      </c>
      <c r="E4809" s="1" t="s">
        <v>38</v>
      </c>
      <c r="F4809" s="5">
        <v>44927.0</v>
      </c>
      <c r="G4809" s="1">
        <v>0.0</v>
      </c>
    </row>
    <row r="4810">
      <c r="A4810" s="1">
        <v>4809.0</v>
      </c>
      <c r="B4810" s="1" t="s">
        <v>6175</v>
      </c>
      <c r="C4810" s="1" t="s">
        <v>32</v>
      </c>
      <c r="D4810" s="1">
        <v>120.0</v>
      </c>
      <c r="E4810" s="1" t="s">
        <v>38</v>
      </c>
      <c r="F4810" s="5">
        <v>44927.0</v>
      </c>
      <c r="G4810" s="1">
        <v>5.0</v>
      </c>
    </row>
    <row r="4811">
      <c r="A4811" s="1">
        <v>4810.0</v>
      </c>
      <c r="B4811" s="1" t="s">
        <v>6176</v>
      </c>
      <c r="C4811" s="1" t="s">
        <v>32</v>
      </c>
      <c r="D4811" s="1">
        <v>120.0</v>
      </c>
      <c r="E4811" s="1" t="s">
        <v>38</v>
      </c>
      <c r="F4811" s="5">
        <v>44927.0</v>
      </c>
      <c r="G4811" s="1">
        <v>10.0</v>
      </c>
    </row>
    <row r="4812">
      <c r="A4812" s="1">
        <v>4811.0</v>
      </c>
      <c r="B4812" s="1" t="s">
        <v>6177</v>
      </c>
      <c r="C4812" s="1" t="s">
        <v>49</v>
      </c>
      <c r="D4812" s="1">
        <v>80.0</v>
      </c>
      <c r="E4812" s="1" t="s">
        <v>45</v>
      </c>
      <c r="F4812" s="5">
        <v>44927.0</v>
      </c>
      <c r="G4812" s="1">
        <v>20.0</v>
      </c>
    </row>
    <row r="4813">
      <c r="A4813" s="1">
        <v>4812.0</v>
      </c>
      <c r="B4813" s="1" t="s">
        <v>6178</v>
      </c>
      <c r="C4813" s="1" t="s">
        <v>49</v>
      </c>
      <c r="D4813" s="1">
        <v>80.0</v>
      </c>
      <c r="E4813" s="1" t="s">
        <v>38</v>
      </c>
      <c r="F4813" s="5">
        <v>44927.0</v>
      </c>
      <c r="G4813" s="1">
        <v>0.0</v>
      </c>
    </row>
    <row r="4814">
      <c r="A4814" s="1">
        <v>4813.0</v>
      </c>
      <c r="B4814" s="1" t="s">
        <v>6179</v>
      </c>
      <c r="C4814" s="1" t="s">
        <v>32</v>
      </c>
      <c r="D4814" s="1">
        <v>120.0</v>
      </c>
      <c r="E4814" s="1" t="s">
        <v>38</v>
      </c>
      <c r="F4814" s="5">
        <v>44927.0</v>
      </c>
      <c r="G4814" s="1">
        <v>5.0</v>
      </c>
    </row>
    <row r="4815">
      <c r="A4815" s="1">
        <v>4814.0</v>
      </c>
      <c r="B4815" s="1" t="s">
        <v>6180</v>
      </c>
      <c r="C4815" s="1" t="s">
        <v>32</v>
      </c>
      <c r="D4815" s="1">
        <v>120.0</v>
      </c>
      <c r="E4815" s="1" t="s">
        <v>38</v>
      </c>
      <c r="F4815" s="5">
        <v>44927.0</v>
      </c>
      <c r="G4815" s="1">
        <v>10.0</v>
      </c>
    </row>
    <row r="4816">
      <c r="A4816" s="1">
        <v>4815.0</v>
      </c>
      <c r="B4816" s="1" t="s">
        <v>6181</v>
      </c>
      <c r="C4816" s="1" t="s">
        <v>40</v>
      </c>
      <c r="D4816" s="1">
        <v>50.0</v>
      </c>
      <c r="E4816" s="1" t="s">
        <v>38</v>
      </c>
      <c r="F4816" s="5">
        <v>44927.0</v>
      </c>
      <c r="G4816" s="1">
        <v>20.0</v>
      </c>
    </row>
    <row r="4817">
      <c r="A4817" s="1">
        <v>4816.0</v>
      </c>
      <c r="B4817" s="1" t="s">
        <v>6182</v>
      </c>
      <c r="C4817" s="1" t="s">
        <v>32</v>
      </c>
      <c r="D4817" s="1">
        <v>120.0</v>
      </c>
      <c r="E4817" s="1" t="s">
        <v>38</v>
      </c>
      <c r="F4817" s="5">
        <v>44927.0</v>
      </c>
      <c r="G4817" s="1">
        <v>0.0</v>
      </c>
    </row>
    <row r="4818">
      <c r="A4818" s="1">
        <v>4817.0</v>
      </c>
      <c r="B4818" s="1" t="s">
        <v>6183</v>
      </c>
      <c r="C4818" s="1" t="s">
        <v>37</v>
      </c>
      <c r="D4818" s="1">
        <v>250.0</v>
      </c>
      <c r="E4818" s="1" t="s">
        <v>33</v>
      </c>
      <c r="F4818" s="5">
        <v>44927.0</v>
      </c>
      <c r="G4818" s="1">
        <v>5.0</v>
      </c>
    </row>
    <row r="4819">
      <c r="A4819" s="1">
        <v>4818.0</v>
      </c>
      <c r="B4819" s="1" t="s">
        <v>6184</v>
      </c>
      <c r="C4819" s="1" t="s">
        <v>32</v>
      </c>
      <c r="D4819" s="1">
        <v>120.0</v>
      </c>
      <c r="E4819" s="1" t="s">
        <v>38</v>
      </c>
      <c r="F4819" s="5">
        <v>44927.0</v>
      </c>
      <c r="G4819" s="1">
        <v>10.0</v>
      </c>
    </row>
    <row r="4820">
      <c r="A4820" s="1">
        <v>4819.0</v>
      </c>
      <c r="B4820" s="1" t="s">
        <v>6185</v>
      </c>
      <c r="C4820" s="1" t="s">
        <v>32</v>
      </c>
      <c r="D4820" s="1">
        <v>120.0</v>
      </c>
      <c r="E4820" s="1" t="s">
        <v>33</v>
      </c>
      <c r="F4820" s="5">
        <v>44927.0</v>
      </c>
      <c r="G4820" s="1">
        <v>20.0</v>
      </c>
    </row>
    <row r="4821">
      <c r="A4821" s="1">
        <v>4820.0</v>
      </c>
      <c r="B4821" s="1" t="s">
        <v>6188</v>
      </c>
      <c r="C4821" s="1" t="s">
        <v>37</v>
      </c>
      <c r="D4821" s="1">
        <v>250.0</v>
      </c>
      <c r="E4821" s="1" t="s">
        <v>38</v>
      </c>
      <c r="F4821" s="5">
        <v>44927.0</v>
      </c>
      <c r="G4821" s="1">
        <v>0.0</v>
      </c>
    </row>
    <row r="4822">
      <c r="A4822" s="1">
        <v>4821.0</v>
      </c>
      <c r="B4822" s="1" t="s">
        <v>6189</v>
      </c>
      <c r="C4822" s="1" t="s">
        <v>40</v>
      </c>
      <c r="D4822" s="1">
        <v>50.0</v>
      </c>
      <c r="E4822" s="1" t="s">
        <v>45</v>
      </c>
      <c r="F4822" s="5">
        <v>44927.0</v>
      </c>
      <c r="G4822" s="1">
        <v>5.0</v>
      </c>
    </row>
    <row r="4823">
      <c r="A4823" s="1">
        <v>4822.0</v>
      </c>
      <c r="B4823" s="1" t="s">
        <v>6190</v>
      </c>
      <c r="C4823" s="1" t="s">
        <v>49</v>
      </c>
      <c r="D4823" s="1">
        <v>80.0</v>
      </c>
      <c r="E4823" s="1" t="s">
        <v>38</v>
      </c>
      <c r="F4823" s="5">
        <v>44927.0</v>
      </c>
      <c r="G4823" s="1">
        <v>10.0</v>
      </c>
    </row>
    <row r="4824">
      <c r="A4824" s="1">
        <v>4823.0</v>
      </c>
      <c r="B4824" s="1" t="s">
        <v>6191</v>
      </c>
      <c r="C4824" s="1" t="s">
        <v>40</v>
      </c>
      <c r="D4824" s="1">
        <v>50.0</v>
      </c>
      <c r="E4824" s="1" t="s">
        <v>38</v>
      </c>
      <c r="F4824" s="5">
        <v>44927.0</v>
      </c>
      <c r="G4824" s="1">
        <v>20.0</v>
      </c>
    </row>
    <row r="4825">
      <c r="A4825" s="1">
        <v>4824.0</v>
      </c>
      <c r="B4825" s="1" t="s">
        <v>6192</v>
      </c>
      <c r="C4825" s="1" t="s">
        <v>49</v>
      </c>
      <c r="D4825" s="1">
        <v>80.0</v>
      </c>
      <c r="E4825" s="1" t="s">
        <v>38</v>
      </c>
      <c r="F4825" s="5">
        <v>44927.0</v>
      </c>
      <c r="G4825" s="1">
        <v>0.0</v>
      </c>
    </row>
    <row r="4826">
      <c r="A4826" s="1">
        <v>4825.0</v>
      </c>
      <c r="B4826" s="1" t="s">
        <v>6193</v>
      </c>
      <c r="C4826" s="1" t="s">
        <v>37</v>
      </c>
      <c r="D4826" s="1">
        <v>250.0</v>
      </c>
      <c r="E4826" s="1" t="s">
        <v>38</v>
      </c>
      <c r="F4826" s="5">
        <v>44927.0</v>
      </c>
      <c r="G4826" s="1">
        <v>5.0</v>
      </c>
    </row>
    <row r="4827">
      <c r="A4827" s="1">
        <v>4826.0</v>
      </c>
      <c r="B4827" s="1" t="s">
        <v>6194</v>
      </c>
      <c r="C4827" s="1" t="s">
        <v>32</v>
      </c>
      <c r="D4827" s="1">
        <v>120.0</v>
      </c>
      <c r="E4827" s="1" t="s">
        <v>38</v>
      </c>
      <c r="F4827" s="5">
        <v>44927.0</v>
      </c>
      <c r="G4827" s="1">
        <v>10.0</v>
      </c>
    </row>
    <row r="4828">
      <c r="A4828" s="1">
        <v>4827.0</v>
      </c>
      <c r="B4828" s="1" t="s">
        <v>6195</v>
      </c>
      <c r="C4828" s="1" t="s">
        <v>32</v>
      </c>
      <c r="D4828" s="1">
        <v>120.0</v>
      </c>
      <c r="E4828" s="1" t="s">
        <v>38</v>
      </c>
      <c r="F4828" s="5">
        <v>44927.0</v>
      </c>
      <c r="G4828" s="1">
        <v>20.0</v>
      </c>
    </row>
    <row r="4829">
      <c r="A4829" s="1">
        <v>4828.0</v>
      </c>
      <c r="B4829" s="1" t="s">
        <v>6196</v>
      </c>
      <c r="C4829" s="1" t="s">
        <v>32</v>
      </c>
      <c r="D4829" s="1">
        <v>120.0</v>
      </c>
      <c r="E4829" s="1" t="s">
        <v>38</v>
      </c>
      <c r="F4829" s="5">
        <v>44927.0</v>
      </c>
      <c r="G4829" s="1">
        <v>0.0</v>
      </c>
    </row>
    <row r="4830">
      <c r="A4830" s="1">
        <v>4829.0</v>
      </c>
      <c r="B4830" s="1" t="s">
        <v>6197</v>
      </c>
      <c r="C4830" s="1" t="s">
        <v>37</v>
      </c>
      <c r="D4830" s="1">
        <v>250.0</v>
      </c>
      <c r="E4830" s="1" t="s">
        <v>38</v>
      </c>
      <c r="F4830" s="5">
        <v>44927.0</v>
      </c>
      <c r="G4830" s="1">
        <v>5.0</v>
      </c>
    </row>
    <row r="4831">
      <c r="A4831" s="1">
        <v>4830.0</v>
      </c>
      <c r="B4831" s="1" t="s">
        <v>6198</v>
      </c>
      <c r="C4831" s="1" t="s">
        <v>32</v>
      </c>
      <c r="D4831" s="1">
        <v>120.0</v>
      </c>
      <c r="E4831" s="1" t="s">
        <v>38</v>
      </c>
      <c r="F4831" s="5">
        <v>44927.0</v>
      </c>
      <c r="G4831" s="1">
        <v>10.0</v>
      </c>
    </row>
    <row r="4832">
      <c r="A4832" s="1">
        <v>4831.0</v>
      </c>
      <c r="B4832" s="1" t="s">
        <v>6199</v>
      </c>
      <c r="C4832" s="1" t="s">
        <v>49</v>
      </c>
      <c r="D4832" s="1">
        <v>80.0</v>
      </c>
      <c r="E4832" s="1" t="s">
        <v>45</v>
      </c>
      <c r="F4832" s="5">
        <v>44927.0</v>
      </c>
      <c r="G4832" s="1">
        <v>20.0</v>
      </c>
    </row>
    <row r="4833">
      <c r="A4833" s="1">
        <v>4832.0</v>
      </c>
      <c r="B4833" s="1" t="s">
        <v>6202</v>
      </c>
      <c r="C4833" s="1" t="s">
        <v>32</v>
      </c>
      <c r="D4833" s="1">
        <v>120.0</v>
      </c>
      <c r="E4833" s="1" t="s">
        <v>38</v>
      </c>
      <c r="F4833" s="5">
        <v>44927.0</v>
      </c>
      <c r="G4833" s="1">
        <v>0.0</v>
      </c>
    </row>
    <row r="4834">
      <c r="A4834" s="1">
        <v>4833.0</v>
      </c>
      <c r="B4834" s="1" t="s">
        <v>6203</v>
      </c>
      <c r="C4834" s="1" t="s">
        <v>32</v>
      </c>
      <c r="D4834" s="1">
        <v>120.0</v>
      </c>
      <c r="E4834" s="1" t="s">
        <v>38</v>
      </c>
      <c r="F4834" s="5">
        <v>44927.0</v>
      </c>
      <c r="G4834" s="1">
        <v>5.0</v>
      </c>
    </row>
    <row r="4835">
      <c r="A4835" s="1">
        <v>4834.0</v>
      </c>
      <c r="B4835" s="1" t="s">
        <v>6204</v>
      </c>
      <c r="C4835" s="1" t="s">
        <v>32</v>
      </c>
      <c r="D4835" s="1">
        <v>120.0</v>
      </c>
      <c r="E4835" s="1" t="s">
        <v>45</v>
      </c>
      <c r="F4835" s="5">
        <v>44927.0</v>
      </c>
      <c r="G4835" s="1">
        <v>10.0</v>
      </c>
    </row>
    <row r="4836">
      <c r="A4836" s="1">
        <v>4835.0</v>
      </c>
      <c r="B4836" s="1" t="s">
        <v>6205</v>
      </c>
      <c r="C4836" s="1" t="s">
        <v>32</v>
      </c>
      <c r="D4836" s="1">
        <v>120.0</v>
      </c>
      <c r="E4836" s="1" t="s">
        <v>38</v>
      </c>
      <c r="F4836" s="5">
        <v>44927.0</v>
      </c>
      <c r="G4836" s="1">
        <v>20.0</v>
      </c>
    </row>
    <row r="4837">
      <c r="A4837" s="1">
        <v>4836.0</v>
      </c>
      <c r="B4837" s="1" t="s">
        <v>6206</v>
      </c>
      <c r="C4837" s="1" t="s">
        <v>37</v>
      </c>
      <c r="D4837" s="1">
        <v>250.0</v>
      </c>
      <c r="E4837" s="1" t="s">
        <v>38</v>
      </c>
      <c r="F4837" s="5">
        <v>44927.0</v>
      </c>
      <c r="G4837" s="1">
        <v>0.0</v>
      </c>
    </row>
    <row r="4838">
      <c r="A4838" s="1">
        <v>4837.0</v>
      </c>
      <c r="B4838" s="1" t="s">
        <v>6207</v>
      </c>
      <c r="C4838" s="1" t="s">
        <v>32</v>
      </c>
      <c r="D4838" s="1">
        <v>120.0</v>
      </c>
      <c r="E4838" s="1" t="s">
        <v>38</v>
      </c>
      <c r="F4838" s="5">
        <v>44927.0</v>
      </c>
      <c r="G4838" s="1">
        <v>5.0</v>
      </c>
    </row>
    <row r="4839">
      <c r="A4839" s="1">
        <v>4838.0</v>
      </c>
      <c r="B4839" s="1" t="s">
        <v>6208</v>
      </c>
      <c r="C4839" s="1" t="s">
        <v>37</v>
      </c>
      <c r="D4839" s="1">
        <v>250.0</v>
      </c>
      <c r="E4839" s="1" t="s">
        <v>45</v>
      </c>
      <c r="F4839" s="5">
        <v>44927.0</v>
      </c>
      <c r="G4839" s="1">
        <v>10.0</v>
      </c>
    </row>
    <row r="4840">
      <c r="A4840" s="1">
        <v>4839.0</v>
      </c>
      <c r="B4840" s="1" t="s">
        <v>6209</v>
      </c>
      <c r="C4840" s="1" t="s">
        <v>32</v>
      </c>
      <c r="D4840" s="1">
        <v>120.0</v>
      </c>
      <c r="E4840" s="1" t="s">
        <v>38</v>
      </c>
      <c r="F4840" s="5">
        <v>44927.0</v>
      </c>
      <c r="G4840" s="1">
        <v>20.0</v>
      </c>
    </row>
    <row r="4841">
      <c r="A4841" s="1">
        <v>4840.0</v>
      </c>
      <c r="B4841" s="1" t="s">
        <v>6210</v>
      </c>
      <c r="C4841" s="1" t="s">
        <v>49</v>
      </c>
      <c r="D4841" s="1">
        <v>80.0</v>
      </c>
      <c r="E4841" s="1" t="s">
        <v>45</v>
      </c>
      <c r="F4841" s="5">
        <v>44927.0</v>
      </c>
      <c r="G4841" s="1">
        <v>0.0</v>
      </c>
    </row>
    <row r="4842">
      <c r="A4842" s="1">
        <v>4841.0</v>
      </c>
      <c r="B4842" s="1" t="s">
        <v>6211</v>
      </c>
      <c r="C4842" s="1" t="s">
        <v>32</v>
      </c>
      <c r="D4842" s="1">
        <v>120.0</v>
      </c>
      <c r="E4842" s="1" t="s">
        <v>38</v>
      </c>
      <c r="F4842" s="5">
        <v>44927.0</v>
      </c>
      <c r="G4842" s="1">
        <v>5.0</v>
      </c>
    </row>
    <row r="4843">
      <c r="A4843" s="1">
        <v>4842.0</v>
      </c>
      <c r="B4843" s="1" t="s">
        <v>6212</v>
      </c>
      <c r="C4843" s="1" t="s">
        <v>40</v>
      </c>
      <c r="D4843" s="1">
        <v>50.0</v>
      </c>
      <c r="E4843" s="1" t="s">
        <v>38</v>
      </c>
      <c r="F4843" s="5">
        <v>44927.0</v>
      </c>
      <c r="G4843" s="1">
        <v>10.0</v>
      </c>
    </row>
    <row r="4844">
      <c r="A4844" s="1">
        <v>4843.0</v>
      </c>
      <c r="B4844" s="1" t="s">
        <v>6215</v>
      </c>
      <c r="C4844" s="1" t="s">
        <v>40</v>
      </c>
      <c r="D4844" s="1">
        <v>50.0</v>
      </c>
      <c r="E4844" s="1" t="s">
        <v>38</v>
      </c>
      <c r="F4844" s="5">
        <v>44927.0</v>
      </c>
      <c r="G4844" s="1">
        <v>20.0</v>
      </c>
    </row>
    <row r="4845">
      <c r="A4845" s="1">
        <v>4844.0</v>
      </c>
      <c r="B4845" s="1" t="s">
        <v>6216</v>
      </c>
      <c r="C4845" s="1" t="s">
        <v>32</v>
      </c>
      <c r="D4845" s="1">
        <v>120.0</v>
      </c>
      <c r="E4845" s="1" t="s">
        <v>45</v>
      </c>
      <c r="F4845" s="5">
        <v>44927.0</v>
      </c>
      <c r="G4845" s="1">
        <v>0.0</v>
      </c>
    </row>
    <row r="4846">
      <c r="A4846" s="1">
        <v>4845.0</v>
      </c>
      <c r="B4846" s="1" t="s">
        <v>6217</v>
      </c>
      <c r="C4846" s="1" t="s">
        <v>32</v>
      </c>
      <c r="D4846" s="1">
        <v>120.0</v>
      </c>
      <c r="E4846" s="1" t="s">
        <v>38</v>
      </c>
      <c r="F4846" s="5">
        <v>44927.0</v>
      </c>
      <c r="G4846" s="1">
        <v>5.0</v>
      </c>
    </row>
    <row r="4847">
      <c r="A4847" s="1">
        <v>4846.0</v>
      </c>
      <c r="B4847" s="1" t="s">
        <v>6218</v>
      </c>
      <c r="C4847" s="1" t="s">
        <v>37</v>
      </c>
      <c r="D4847" s="1">
        <v>250.0</v>
      </c>
      <c r="E4847" s="1" t="s">
        <v>38</v>
      </c>
      <c r="F4847" s="5">
        <v>44927.0</v>
      </c>
      <c r="G4847" s="1">
        <v>10.0</v>
      </c>
    </row>
    <row r="4848">
      <c r="A4848" s="1">
        <v>4847.0</v>
      </c>
      <c r="B4848" s="1" t="s">
        <v>6219</v>
      </c>
      <c r="C4848" s="1" t="s">
        <v>37</v>
      </c>
      <c r="D4848" s="1">
        <v>250.0</v>
      </c>
      <c r="E4848" s="1" t="s">
        <v>38</v>
      </c>
      <c r="F4848" s="5">
        <v>44927.0</v>
      </c>
      <c r="G4848" s="1">
        <v>20.0</v>
      </c>
    </row>
    <row r="4849">
      <c r="A4849" s="1">
        <v>4848.0</v>
      </c>
      <c r="B4849" s="1" t="s">
        <v>6220</v>
      </c>
      <c r="C4849" s="1" t="s">
        <v>40</v>
      </c>
      <c r="D4849" s="1">
        <v>50.0</v>
      </c>
      <c r="E4849" s="1" t="s">
        <v>38</v>
      </c>
      <c r="F4849" s="5">
        <v>44927.0</v>
      </c>
      <c r="G4849" s="1">
        <v>0.0</v>
      </c>
    </row>
    <row r="4850">
      <c r="A4850" s="1">
        <v>4849.0</v>
      </c>
      <c r="B4850" s="1" t="s">
        <v>6221</v>
      </c>
      <c r="C4850" s="1" t="s">
        <v>32</v>
      </c>
      <c r="D4850" s="1">
        <v>120.0</v>
      </c>
      <c r="E4850" s="1" t="s">
        <v>38</v>
      </c>
      <c r="F4850" s="5">
        <v>44927.0</v>
      </c>
      <c r="G4850" s="1">
        <v>5.0</v>
      </c>
    </row>
    <row r="4851">
      <c r="A4851" s="1">
        <v>4850.0</v>
      </c>
      <c r="B4851" s="1" t="s">
        <v>6222</v>
      </c>
      <c r="C4851" s="1" t="s">
        <v>32</v>
      </c>
      <c r="D4851" s="1">
        <v>120.0</v>
      </c>
      <c r="E4851" s="1" t="s">
        <v>33</v>
      </c>
      <c r="F4851" s="5">
        <v>44927.0</v>
      </c>
      <c r="G4851" s="1">
        <v>10.0</v>
      </c>
    </row>
    <row r="4852">
      <c r="A4852" s="1">
        <v>4851.0</v>
      </c>
      <c r="B4852" s="1" t="s">
        <v>6223</v>
      </c>
      <c r="C4852" s="1" t="s">
        <v>32</v>
      </c>
      <c r="D4852" s="1">
        <v>120.0</v>
      </c>
      <c r="E4852" s="1" t="s">
        <v>38</v>
      </c>
      <c r="F4852" s="5">
        <v>44927.0</v>
      </c>
      <c r="G4852" s="1">
        <v>20.0</v>
      </c>
    </row>
    <row r="4853">
      <c r="A4853" s="1">
        <v>4852.0</v>
      </c>
      <c r="B4853" s="1" t="s">
        <v>6224</v>
      </c>
      <c r="C4853" s="1" t="s">
        <v>32</v>
      </c>
      <c r="D4853" s="1">
        <v>120.0</v>
      </c>
      <c r="E4853" s="1" t="s">
        <v>38</v>
      </c>
      <c r="F4853" s="5">
        <v>44927.0</v>
      </c>
      <c r="G4853" s="1">
        <v>0.0</v>
      </c>
    </row>
    <row r="4854">
      <c r="A4854" s="1">
        <v>4853.0</v>
      </c>
      <c r="B4854" s="1" t="s">
        <v>6227</v>
      </c>
      <c r="C4854" s="1" t="s">
        <v>32</v>
      </c>
      <c r="D4854" s="1">
        <v>120.0</v>
      </c>
      <c r="E4854" s="1" t="s">
        <v>45</v>
      </c>
      <c r="F4854" s="5">
        <v>44927.0</v>
      </c>
      <c r="G4854" s="1">
        <v>5.0</v>
      </c>
    </row>
    <row r="4855">
      <c r="A4855" s="1">
        <v>4854.0</v>
      </c>
      <c r="B4855" s="1" t="s">
        <v>6228</v>
      </c>
      <c r="C4855" s="1" t="s">
        <v>32</v>
      </c>
      <c r="D4855" s="1">
        <v>120.0</v>
      </c>
      <c r="E4855" s="1" t="s">
        <v>38</v>
      </c>
      <c r="F4855" s="5">
        <v>44927.0</v>
      </c>
      <c r="G4855" s="1">
        <v>10.0</v>
      </c>
    </row>
    <row r="4856">
      <c r="A4856" s="1">
        <v>4855.0</v>
      </c>
      <c r="B4856" s="1" t="s">
        <v>6229</v>
      </c>
      <c r="C4856" s="1" t="s">
        <v>32</v>
      </c>
      <c r="D4856" s="1">
        <v>120.0</v>
      </c>
      <c r="E4856" s="1" t="s">
        <v>38</v>
      </c>
      <c r="F4856" s="5">
        <v>44927.0</v>
      </c>
      <c r="G4856" s="1">
        <v>20.0</v>
      </c>
    </row>
    <row r="4857">
      <c r="A4857" s="1">
        <v>4856.0</v>
      </c>
      <c r="B4857" s="1" t="s">
        <v>6230</v>
      </c>
      <c r="C4857" s="1" t="s">
        <v>32</v>
      </c>
      <c r="D4857" s="1">
        <v>120.0</v>
      </c>
      <c r="E4857" s="1" t="s">
        <v>38</v>
      </c>
      <c r="F4857" s="5">
        <v>44927.0</v>
      </c>
      <c r="G4857" s="1">
        <v>0.0</v>
      </c>
    </row>
    <row r="4858">
      <c r="A4858" s="1">
        <v>4857.0</v>
      </c>
      <c r="B4858" s="1" t="s">
        <v>6231</v>
      </c>
      <c r="C4858" s="1" t="s">
        <v>32</v>
      </c>
      <c r="D4858" s="1">
        <v>120.0</v>
      </c>
      <c r="E4858" s="1" t="s">
        <v>38</v>
      </c>
      <c r="F4858" s="5">
        <v>44927.0</v>
      </c>
      <c r="G4858" s="1">
        <v>5.0</v>
      </c>
    </row>
    <row r="4859">
      <c r="A4859" s="1">
        <v>4858.0</v>
      </c>
      <c r="B4859" s="1" t="s">
        <v>6232</v>
      </c>
      <c r="C4859" s="1" t="s">
        <v>37</v>
      </c>
      <c r="D4859" s="1">
        <v>250.0</v>
      </c>
      <c r="E4859" s="1" t="s">
        <v>38</v>
      </c>
      <c r="F4859" s="5">
        <v>44927.0</v>
      </c>
      <c r="G4859" s="1">
        <v>10.0</v>
      </c>
    </row>
    <row r="4860">
      <c r="A4860" s="1">
        <v>4859.0</v>
      </c>
      <c r="B4860" s="1" t="s">
        <v>6233</v>
      </c>
      <c r="C4860" s="1" t="s">
        <v>32</v>
      </c>
      <c r="D4860" s="1">
        <v>120.0</v>
      </c>
      <c r="E4860" s="1" t="s">
        <v>38</v>
      </c>
      <c r="F4860" s="5">
        <v>44927.0</v>
      </c>
      <c r="G4860" s="1">
        <v>20.0</v>
      </c>
    </row>
    <row r="4861">
      <c r="A4861" s="1">
        <v>4860.0</v>
      </c>
      <c r="B4861" s="1" t="s">
        <v>6234</v>
      </c>
      <c r="C4861" s="1" t="s">
        <v>32</v>
      </c>
      <c r="D4861" s="1">
        <v>120.0</v>
      </c>
      <c r="E4861" s="1" t="s">
        <v>38</v>
      </c>
      <c r="F4861" s="5">
        <v>44927.0</v>
      </c>
      <c r="G4861" s="1">
        <v>0.0</v>
      </c>
    </row>
    <row r="4862">
      <c r="A4862" s="1">
        <v>4861.0</v>
      </c>
      <c r="B4862" s="1" t="s">
        <v>6235</v>
      </c>
      <c r="C4862" s="1" t="s">
        <v>32</v>
      </c>
      <c r="D4862" s="1">
        <v>120.0</v>
      </c>
      <c r="E4862" s="1" t="s">
        <v>38</v>
      </c>
      <c r="F4862" s="5">
        <v>44927.0</v>
      </c>
      <c r="G4862" s="1">
        <v>5.0</v>
      </c>
    </row>
    <row r="4863">
      <c r="A4863" s="1">
        <v>4862.0</v>
      </c>
      <c r="B4863" s="1" t="s">
        <v>6236</v>
      </c>
      <c r="C4863" s="1" t="s">
        <v>40</v>
      </c>
      <c r="D4863" s="1">
        <v>50.0</v>
      </c>
      <c r="E4863" s="1" t="s">
        <v>38</v>
      </c>
      <c r="F4863" s="5">
        <v>44927.0</v>
      </c>
      <c r="G4863" s="1">
        <v>10.0</v>
      </c>
    </row>
    <row r="4864">
      <c r="A4864" s="1">
        <v>4863.0</v>
      </c>
      <c r="B4864" s="1" t="s">
        <v>6237</v>
      </c>
      <c r="C4864" s="1" t="s">
        <v>32</v>
      </c>
      <c r="D4864" s="1">
        <v>120.0</v>
      </c>
      <c r="E4864" s="1" t="s">
        <v>38</v>
      </c>
      <c r="F4864" s="5">
        <v>44927.0</v>
      </c>
      <c r="G4864" s="1">
        <v>20.0</v>
      </c>
    </row>
    <row r="4865">
      <c r="A4865" s="1">
        <v>4864.0</v>
      </c>
      <c r="B4865" s="1" t="s">
        <v>6238</v>
      </c>
      <c r="C4865" s="1" t="s">
        <v>49</v>
      </c>
      <c r="D4865" s="1">
        <v>80.0</v>
      </c>
      <c r="E4865" s="1" t="s">
        <v>38</v>
      </c>
      <c r="F4865" s="5">
        <v>44927.0</v>
      </c>
      <c r="G4865" s="1">
        <v>0.0</v>
      </c>
    </row>
    <row r="4866">
      <c r="A4866" s="1">
        <v>4865.0</v>
      </c>
      <c r="B4866" s="1" t="s">
        <v>6240</v>
      </c>
      <c r="C4866" s="1" t="s">
        <v>32</v>
      </c>
      <c r="D4866" s="1">
        <v>120.0</v>
      </c>
      <c r="E4866" s="1" t="s">
        <v>38</v>
      </c>
      <c r="F4866" s="5">
        <v>44927.0</v>
      </c>
      <c r="G4866" s="1">
        <v>5.0</v>
      </c>
    </row>
    <row r="4867">
      <c r="A4867" s="1">
        <v>4866.0</v>
      </c>
      <c r="B4867" s="1" t="s">
        <v>6242</v>
      </c>
      <c r="C4867" s="1" t="s">
        <v>32</v>
      </c>
      <c r="D4867" s="1">
        <v>120.0</v>
      </c>
      <c r="E4867" s="1" t="s">
        <v>38</v>
      </c>
      <c r="F4867" s="5">
        <v>44927.0</v>
      </c>
      <c r="G4867" s="1">
        <v>10.0</v>
      </c>
    </row>
    <row r="4868">
      <c r="A4868" s="1">
        <v>4867.0</v>
      </c>
      <c r="B4868" s="1" t="s">
        <v>6243</v>
      </c>
      <c r="C4868" s="1" t="s">
        <v>32</v>
      </c>
      <c r="D4868" s="1">
        <v>120.0</v>
      </c>
      <c r="E4868" s="1" t="s">
        <v>38</v>
      </c>
      <c r="F4868" s="5">
        <v>44927.0</v>
      </c>
      <c r="G4868" s="1">
        <v>20.0</v>
      </c>
    </row>
    <row r="4869">
      <c r="A4869" s="1">
        <v>4868.0</v>
      </c>
      <c r="B4869" s="1" t="s">
        <v>6244</v>
      </c>
      <c r="C4869" s="1" t="s">
        <v>40</v>
      </c>
      <c r="D4869" s="1">
        <v>50.0</v>
      </c>
      <c r="E4869" s="1" t="s">
        <v>38</v>
      </c>
      <c r="F4869" s="5">
        <v>44927.0</v>
      </c>
      <c r="G4869" s="1">
        <v>0.0</v>
      </c>
    </row>
    <row r="4870">
      <c r="A4870" s="1">
        <v>4869.0</v>
      </c>
      <c r="B4870" s="1" t="s">
        <v>6245</v>
      </c>
      <c r="C4870" s="1" t="s">
        <v>49</v>
      </c>
      <c r="D4870" s="1">
        <v>80.0</v>
      </c>
      <c r="E4870" s="1" t="s">
        <v>33</v>
      </c>
      <c r="F4870" s="5">
        <v>44927.0</v>
      </c>
      <c r="G4870" s="1">
        <v>5.0</v>
      </c>
    </row>
    <row r="4871">
      <c r="A4871" s="1">
        <v>4870.0</v>
      </c>
      <c r="B4871" s="1" t="s">
        <v>6246</v>
      </c>
      <c r="C4871" s="1" t="s">
        <v>32</v>
      </c>
      <c r="D4871" s="1">
        <v>120.0</v>
      </c>
      <c r="E4871" s="1" t="s">
        <v>38</v>
      </c>
      <c r="F4871" s="5">
        <v>44927.0</v>
      </c>
      <c r="G4871" s="1">
        <v>10.0</v>
      </c>
    </row>
    <row r="4872">
      <c r="A4872" s="1">
        <v>4871.0</v>
      </c>
      <c r="B4872" s="1" t="s">
        <v>6247</v>
      </c>
      <c r="C4872" s="1" t="s">
        <v>49</v>
      </c>
      <c r="D4872" s="1">
        <v>80.0</v>
      </c>
      <c r="E4872" s="1" t="s">
        <v>33</v>
      </c>
      <c r="F4872" s="5">
        <v>44927.0</v>
      </c>
      <c r="G4872" s="1">
        <v>20.0</v>
      </c>
    </row>
    <row r="4873">
      <c r="A4873" s="1">
        <v>4872.0</v>
      </c>
      <c r="B4873" s="1" t="s">
        <v>6248</v>
      </c>
      <c r="C4873" s="1" t="s">
        <v>32</v>
      </c>
      <c r="D4873" s="1">
        <v>120.0</v>
      </c>
      <c r="E4873" s="1" t="s">
        <v>38</v>
      </c>
      <c r="F4873" s="5">
        <v>44927.0</v>
      </c>
      <c r="G4873" s="1">
        <v>0.0</v>
      </c>
    </row>
    <row r="4874">
      <c r="A4874" s="1">
        <v>4873.0</v>
      </c>
      <c r="B4874" s="1" t="s">
        <v>6249</v>
      </c>
      <c r="C4874" s="1" t="s">
        <v>49</v>
      </c>
      <c r="D4874" s="1">
        <v>80.0</v>
      </c>
      <c r="E4874" s="1" t="s">
        <v>38</v>
      </c>
      <c r="F4874" s="5">
        <v>44927.0</v>
      </c>
      <c r="G4874" s="1">
        <v>5.0</v>
      </c>
    </row>
    <row r="4875">
      <c r="A4875" s="1">
        <v>4874.0</v>
      </c>
      <c r="B4875" s="1" t="s">
        <v>6250</v>
      </c>
      <c r="C4875" s="1" t="s">
        <v>37</v>
      </c>
      <c r="D4875" s="1">
        <v>250.0</v>
      </c>
      <c r="E4875" s="1" t="s">
        <v>38</v>
      </c>
      <c r="F4875" s="5">
        <v>44927.0</v>
      </c>
      <c r="G4875" s="1">
        <v>10.0</v>
      </c>
    </row>
    <row r="4876">
      <c r="A4876" s="1">
        <v>4875.0</v>
      </c>
      <c r="B4876" s="1" t="s">
        <v>6251</v>
      </c>
      <c r="C4876" s="1" t="s">
        <v>32</v>
      </c>
      <c r="D4876" s="1">
        <v>120.0</v>
      </c>
      <c r="E4876" s="1" t="s">
        <v>38</v>
      </c>
      <c r="F4876" s="5">
        <v>44927.0</v>
      </c>
      <c r="G4876" s="1">
        <v>20.0</v>
      </c>
    </row>
    <row r="4877">
      <c r="A4877" s="1">
        <v>4876.0</v>
      </c>
      <c r="B4877" s="1" t="s">
        <v>6252</v>
      </c>
      <c r="C4877" s="1" t="s">
        <v>32</v>
      </c>
      <c r="D4877" s="1">
        <v>120.0</v>
      </c>
      <c r="E4877" s="1" t="s">
        <v>38</v>
      </c>
      <c r="F4877" s="5">
        <v>44927.0</v>
      </c>
      <c r="G4877" s="1">
        <v>0.0</v>
      </c>
    </row>
    <row r="4878">
      <c r="A4878" s="1">
        <v>4877.0</v>
      </c>
      <c r="B4878" s="1" t="s">
        <v>6253</v>
      </c>
      <c r="C4878" s="1" t="s">
        <v>32</v>
      </c>
      <c r="D4878" s="1">
        <v>120.0</v>
      </c>
      <c r="E4878" s="1" t="s">
        <v>38</v>
      </c>
      <c r="F4878" s="5">
        <v>44927.0</v>
      </c>
      <c r="G4878" s="1">
        <v>5.0</v>
      </c>
    </row>
    <row r="4879">
      <c r="A4879" s="1">
        <v>4878.0</v>
      </c>
      <c r="B4879" s="1" t="s">
        <v>6254</v>
      </c>
      <c r="C4879" s="1" t="s">
        <v>32</v>
      </c>
      <c r="D4879" s="1">
        <v>120.0</v>
      </c>
      <c r="E4879" s="1" t="s">
        <v>38</v>
      </c>
      <c r="F4879" s="5">
        <v>44927.0</v>
      </c>
      <c r="G4879" s="1">
        <v>10.0</v>
      </c>
    </row>
    <row r="4880">
      <c r="A4880" s="1">
        <v>4879.0</v>
      </c>
      <c r="B4880" s="1" t="s">
        <v>6255</v>
      </c>
      <c r="C4880" s="1" t="s">
        <v>32</v>
      </c>
      <c r="D4880" s="1">
        <v>120.0</v>
      </c>
      <c r="E4880" s="1" t="s">
        <v>38</v>
      </c>
      <c r="F4880" s="5">
        <v>44927.0</v>
      </c>
      <c r="G4880" s="1">
        <v>20.0</v>
      </c>
    </row>
    <row r="4881">
      <c r="A4881" s="1">
        <v>4880.0</v>
      </c>
      <c r="B4881" s="1" t="s">
        <v>6256</v>
      </c>
      <c r="C4881" s="1" t="s">
        <v>37</v>
      </c>
      <c r="D4881" s="1">
        <v>250.0</v>
      </c>
      <c r="E4881" s="1" t="s">
        <v>38</v>
      </c>
      <c r="F4881" s="5">
        <v>44927.0</v>
      </c>
      <c r="G4881" s="1">
        <v>0.0</v>
      </c>
    </row>
    <row r="4882">
      <c r="A4882" s="1">
        <v>4881.0</v>
      </c>
      <c r="B4882" s="1" t="s">
        <v>6259</v>
      </c>
      <c r="C4882" s="1" t="s">
        <v>49</v>
      </c>
      <c r="D4882" s="1">
        <v>80.0</v>
      </c>
      <c r="E4882" s="1" t="s">
        <v>38</v>
      </c>
      <c r="F4882" s="5">
        <v>44927.0</v>
      </c>
      <c r="G4882" s="1">
        <v>5.0</v>
      </c>
    </row>
    <row r="4883">
      <c r="A4883" s="1">
        <v>4882.0</v>
      </c>
      <c r="B4883" s="1" t="s">
        <v>6260</v>
      </c>
      <c r="C4883" s="1" t="s">
        <v>32</v>
      </c>
      <c r="D4883" s="1">
        <v>120.0</v>
      </c>
      <c r="E4883" s="1" t="s">
        <v>38</v>
      </c>
      <c r="F4883" s="5">
        <v>44927.0</v>
      </c>
      <c r="G4883" s="1">
        <v>10.0</v>
      </c>
    </row>
    <row r="4884">
      <c r="A4884" s="1">
        <v>4883.0</v>
      </c>
      <c r="B4884" s="1" t="s">
        <v>6261</v>
      </c>
      <c r="C4884" s="1" t="s">
        <v>32</v>
      </c>
      <c r="D4884" s="1">
        <v>120.0</v>
      </c>
      <c r="E4884" s="1" t="s">
        <v>38</v>
      </c>
      <c r="F4884" s="5">
        <v>44927.0</v>
      </c>
      <c r="G4884" s="1">
        <v>20.0</v>
      </c>
    </row>
    <row r="4885">
      <c r="A4885" s="1">
        <v>4884.0</v>
      </c>
      <c r="B4885" s="1" t="s">
        <v>6262</v>
      </c>
      <c r="C4885" s="1" t="s">
        <v>49</v>
      </c>
      <c r="D4885" s="1">
        <v>80.0</v>
      </c>
      <c r="E4885" s="1" t="s">
        <v>38</v>
      </c>
      <c r="F4885" s="5">
        <v>44927.0</v>
      </c>
      <c r="G4885" s="1">
        <v>0.0</v>
      </c>
    </row>
    <row r="4886">
      <c r="A4886" s="1">
        <v>4885.0</v>
      </c>
      <c r="B4886" s="1" t="s">
        <v>6263</v>
      </c>
      <c r="C4886" s="1" t="s">
        <v>32</v>
      </c>
      <c r="D4886" s="1">
        <v>120.0</v>
      </c>
      <c r="E4886" s="1" t="s">
        <v>38</v>
      </c>
      <c r="F4886" s="5">
        <v>44927.0</v>
      </c>
      <c r="G4886" s="1">
        <v>5.0</v>
      </c>
    </row>
    <row r="4887">
      <c r="A4887" s="1">
        <v>4886.0</v>
      </c>
      <c r="B4887" s="1" t="s">
        <v>6264</v>
      </c>
      <c r="C4887" s="1" t="s">
        <v>32</v>
      </c>
      <c r="D4887" s="1">
        <v>120.0</v>
      </c>
      <c r="E4887" s="1" t="s">
        <v>38</v>
      </c>
      <c r="F4887" s="5">
        <v>44927.0</v>
      </c>
      <c r="G4887" s="1">
        <v>10.0</v>
      </c>
    </row>
    <row r="4888">
      <c r="A4888" s="1">
        <v>4887.0</v>
      </c>
      <c r="B4888" s="1" t="s">
        <v>6265</v>
      </c>
      <c r="C4888" s="1" t="s">
        <v>37</v>
      </c>
      <c r="D4888" s="1">
        <v>250.0</v>
      </c>
      <c r="E4888" s="1" t="s">
        <v>38</v>
      </c>
      <c r="F4888" s="5">
        <v>44927.0</v>
      </c>
      <c r="G4888" s="1">
        <v>20.0</v>
      </c>
    </row>
    <row r="4889">
      <c r="A4889" s="1">
        <v>4888.0</v>
      </c>
      <c r="B4889" s="1" t="s">
        <v>6266</v>
      </c>
      <c r="C4889" s="1" t="s">
        <v>49</v>
      </c>
      <c r="D4889" s="1">
        <v>80.0</v>
      </c>
      <c r="E4889" s="1" t="s">
        <v>38</v>
      </c>
      <c r="F4889" s="5">
        <v>44927.0</v>
      </c>
      <c r="G4889" s="1">
        <v>0.0</v>
      </c>
    </row>
    <row r="4890">
      <c r="A4890" s="1">
        <v>4889.0</v>
      </c>
      <c r="B4890" s="1" t="s">
        <v>6267</v>
      </c>
      <c r="C4890" s="1" t="s">
        <v>40</v>
      </c>
      <c r="D4890" s="1">
        <v>50.0</v>
      </c>
      <c r="E4890" s="1" t="s">
        <v>38</v>
      </c>
      <c r="F4890" s="5">
        <v>44927.0</v>
      </c>
      <c r="G4890" s="1">
        <v>5.0</v>
      </c>
    </row>
    <row r="4891">
      <c r="A4891" s="1">
        <v>4890.0</v>
      </c>
      <c r="B4891" s="1" t="s">
        <v>6270</v>
      </c>
      <c r="C4891" s="1" t="s">
        <v>32</v>
      </c>
      <c r="D4891" s="1">
        <v>120.0</v>
      </c>
      <c r="E4891" s="1" t="s">
        <v>38</v>
      </c>
      <c r="F4891" s="5">
        <v>44927.0</v>
      </c>
      <c r="G4891" s="1">
        <v>10.0</v>
      </c>
    </row>
    <row r="4892">
      <c r="A4892" s="1">
        <v>4891.0</v>
      </c>
      <c r="B4892" s="1" t="s">
        <v>6271</v>
      </c>
      <c r="C4892" s="1" t="s">
        <v>32</v>
      </c>
      <c r="D4892" s="1">
        <v>120.0</v>
      </c>
      <c r="E4892" s="1" t="s">
        <v>38</v>
      </c>
      <c r="F4892" s="5">
        <v>44927.0</v>
      </c>
      <c r="G4892" s="1">
        <v>20.0</v>
      </c>
    </row>
    <row r="4893">
      <c r="A4893" s="1">
        <v>4892.0</v>
      </c>
      <c r="B4893" s="1" t="s">
        <v>6272</v>
      </c>
      <c r="C4893" s="1" t="s">
        <v>32</v>
      </c>
      <c r="D4893" s="1">
        <v>120.0</v>
      </c>
      <c r="E4893" s="1" t="s">
        <v>38</v>
      </c>
      <c r="F4893" s="5">
        <v>44927.0</v>
      </c>
      <c r="G4893" s="1">
        <v>0.0</v>
      </c>
    </row>
    <row r="4894">
      <c r="A4894" s="1">
        <v>4893.0</v>
      </c>
      <c r="B4894" s="1" t="s">
        <v>6273</v>
      </c>
      <c r="C4894" s="1" t="s">
        <v>32</v>
      </c>
      <c r="D4894" s="1">
        <v>120.0</v>
      </c>
      <c r="E4894" s="1" t="s">
        <v>38</v>
      </c>
      <c r="F4894" s="5">
        <v>44927.0</v>
      </c>
      <c r="G4894" s="1">
        <v>5.0</v>
      </c>
    </row>
    <row r="4895">
      <c r="A4895" s="1">
        <v>4894.0</v>
      </c>
      <c r="B4895" s="1" t="s">
        <v>6274</v>
      </c>
      <c r="C4895" s="1" t="s">
        <v>49</v>
      </c>
      <c r="D4895" s="1">
        <v>80.0</v>
      </c>
      <c r="E4895" s="1" t="s">
        <v>38</v>
      </c>
      <c r="F4895" s="5">
        <v>44927.0</v>
      </c>
      <c r="G4895" s="1">
        <v>10.0</v>
      </c>
    </row>
    <row r="4896">
      <c r="A4896" s="1">
        <v>4895.0</v>
      </c>
      <c r="B4896" s="1" t="s">
        <v>6275</v>
      </c>
      <c r="C4896" s="1" t="s">
        <v>32</v>
      </c>
      <c r="D4896" s="1">
        <v>120.0</v>
      </c>
      <c r="E4896" s="1" t="s">
        <v>45</v>
      </c>
      <c r="F4896" s="5">
        <v>44927.0</v>
      </c>
      <c r="G4896" s="1">
        <v>20.0</v>
      </c>
    </row>
    <row r="4897">
      <c r="A4897" s="1">
        <v>4896.0</v>
      </c>
      <c r="B4897" s="1" t="s">
        <v>6276</v>
      </c>
      <c r="C4897" s="1" t="s">
        <v>49</v>
      </c>
      <c r="D4897" s="1">
        <v>80.0</v>
      </c>
      <c r="E4897" s="1" t="s">
        <v>33</v>
      </c>
      <c r="F4897" s="5">
        <v>44927.0</v>
      </c>
      <c r="G4897" s="1">
        <v>0.0</v>
      </c>
    </row>
    <row r="4898">
      <c r="A4898" s="1">
        <v>4897.0</v>
      </c>
      <c r="B4898" s="1" t="s">
        <v>6279</v>
      </c>
      <c r="C4898" s="1" t="s">
        <v>32</v>
      </c>
      <c r="D4898" s="1">
        <v>120.0</v>
      </c>
      <c r="E4898" s="1" t="s">
        <v>38</v>
      </c>
      <c r="F4898" s="5">
        <v>44927.0</v>
      </c>
      <c r="G4898" s="1">
        <v>5.0</v>
      </c>
    </row>
    <row r="4899">
      <c r="A4899" s="1">
        <v>4898.0</v>
      </c>
      <c r="B4899" s="1" t="s">
        <v>6280</v>
      </c>
      <c r="C4899" s="1" t="s">
        <v>32</v>
      </c>
      <c r="D4899" s="1">
        <v>120.0</v>
      </c>
      <c r="E4899" s="1" t="s">
        <v>38</v>
      </c>
      <c r="F4899" s="5">
        <v>44927.0</v>
      </c>
      <c r="G4899" s="1">
        <v>10.0</v>
      </c>
    </row>
    <row r="4900">
      <c r="A4900" s="1">
        <v>4899.0</v>
      </c>
      <c r="B4900" s="1" t="s">
        <v>6281</v>
      </c>
      <c r="C4900" s="1" t="s">
        <v>32</v>
      </c>
      <c r="D4900" s="1">
        <v>120.0</v>
      </c>
      <c r="E4900" s="1" t="s">
        <v>38</v>
      </c>
      <c r="F4900" s="5">
        <v>44927.0</v>
      </c>
      <c r="G4900" s="1">
        <v>20.0</v>
      </c>
    </row>
    <row r="4901">
      <c r="A4901" s="1">
        <v>4900.0</v>
      </c>
      <c r="B4901" s="1" t="s">
        <v>6282</v>
      </c>
      <c r="C4901" s="1" t="s">
        <v>32</v>
      </c>
      <c r="D4901" s="1">
        <v>120.0</v>
      </c>
      <c r="E4901" s="1" t="s">
        <v>38</v>
      </c>
      <c r="F4901" s="5">
        <v>44927.0</v>
      </c>
      <c r="G4901" s="1">
        <v>0.0</v>
      </c>
    </row>
    <row r="4902">
      <c r="A4902" s="1">
        <v>4901.0</v>
      </c>
      <c r="B4902" s="1" t="s">
        <v>6283</v>
      </c>
      <c r="C4902" s="1" t="s">
        <v>32</v>
      </c>
      <c r="D4902" s="1">
        <v>120.0</v>
      </c>
      <c r="E4902" s="1" t="s">
        <v>38</v>
      </c>
      <c r="F4902" s="5">
        <v>44927.0</v>
      </c>
      <c r="G4902" s="1">
        <v>5.0</v>
      </c>
    </row>
    <row r="4903">
      <c r="A4903" s="1">
        <v>4902.0</v>
      </c>
      <c r="B4903" s="1" t="s">
        <v>6284</v>
      </c>
      <c r="C4903" s="1" t="s">
        <v>32</v>
      </c>
      <c r="D4903" s="1">
        <v>120.0</v>
      </c>
      <c r="E4903" s="1" t="s">
        <v>38</v>
      </c>
      <c r="F4903" s="5">
        <v>44927.0</v>
      </c>
      <c r="G4903" s="1">
        <v>10.0</v>
      </c>
    </row>
    <row r="4904">
      <c r="A4904" s="1">
        <v>4903.0</v>
      </c>
      <c r="B4904" s="1" t="s">
        <v>6285</v>
      </c>
      <c r="C4904" s="1" t="s">
        <v>37</v>
      </c>
      <c r="D4904" s="1">
        <v>250.0</v>
      </c>
      <c r="E4904" s="1" t="s">
        <v>38</v>
      </c>
      <c r="F4904" s="5">
        <v>44927.0</v>
      </c>
      <c r="G4904" s="1">
        <v>20.0</v>
      </c>
    </row>
    <row r="4905">
      <c r="A4905" s="1">
        <v>4904.0</v>
      </c>
      <c r="B4905" s="1" t="s">
        <v>6288</v>
      </c>
      <c r="C4905" s="1" t="s">
        <v>32</v>
      </c>
      <c r="D4905" s="1">
        <v>120.0</v>
      </c>
      <c r="E4905" s="1" t="s">
        <v>38</v>
      </c>
      <c r="F4905" s="5">
        <v>44927.0</v>
      </c>
      <c r="G4905" s="1">
        <v>0.0</v>
      </c>
    </row>
    <row r="4906">
      <c r="A4906" s="1">
        <v>4905.0</v>
      </c>
      <c r="B4906" s="1" t="s">
        <v>6289</v>
      </c>
      <c r="C4906" s="1" t="s">
        <v>40</v>
      </c>
      <c r="D4906" s="1">
        <v>50.0</v>
      </c>
      <c r="E4906" s="1" t="s">
        <v>38</v>
      </c>
      <c r="F4906" s="5">
        <v>44927.0</v>
      </c>
      <c r="G4906" s="1">
        <v>5.0</v>
      </c>
    </row>
    <row r="4907">
      <c r="A4907" s="1">
        <v>4906.0</v>
      </c>
      <c r="B4907" s="1" t="s">
        <v>6290</v>
      </c>
      <c r="C4907" s="1" t="s">
        <v>40</v>
      </c>
      <c r="D4907" s="1">
        <v>50.0</v>
      </c>
      <c r="E4907" s="1" t="s">
        <v>38</v>
      </c>
      <c r="F4907" s="5">
        <v>44927.0</v>
      </c>
      <c r="G4907" s="1">
        <v>10.0</v>
      </c>
    </row>
    <row r="4908">
      <c r="A4908" s="1">
        <v>4907.0</v>
      </c>
      <c r="B4908" s="1" t="s">
        <v>6293</v>
      </c>
      <c r="C4908" s="1" t="s">
        <v>32</v>
      </c>
      <c r="D4908" s="1">
        <v>120.0</v>
      </c>
      <c r="E4908" s="1" t="s">
        <v>38</v>
      </c>
      <c r="F4908" s="5">
        <v>44927.0</v>
      </c>
      <c r="G4908" s="1">
        <v>20.0</v>
      </c>
    </row>
    <row r="4909">
      <c r="A4909" s="1">
        <v>4908.0</v>
      </c>
      <c r="B4909" s="1" t="s">
        <v>6294</v>
      </c>
      <c r="C4909" s="1" t="s">
        <v>32</v>
      </c>
      <c r="D4909" s="1">
        <v>120.0</v>
      </c>
      <c r="E4909" s="1" t="s">
        <v>38</v>
      </c>
      <c r="F4909" s="5">
        <v>44927.0</v>
      </c>
      <c r="G4909" s="1">
        <v>0.0</v>
      </c>
    </row>
    <row r="4910">
      <c r="A4910" s="1">
        <v>4909.0</v>
      </c>
      <c r="B4910" s="1" t="s">
        <v>6295</v>
      </c>
      <c r="C4910" s="1" t="s">
        <v>40</v>
      </c>
      <c r="D4910" s="1">
        <v>50.0</v>
      </c>
      <c r="E4910" s="1" t="s">
        <v>38</v>
      </c>
      <c r="F4910" s="5">
        <v>44927.0</v>
      </c>
      <c r="G4910" s="1">
        <v>5.0</v>
      </c>
    </row>
    <row r="4911">
      <c r="A4911" s="1">
        <v>4910.0</v>
      </c>
      <c r="B4911" s="1" t="s">
        <v>6296</v>
      </c>
      <c r="C4911" s="1" t="s">
        <v>49</v>
      </c>
      <c r="D4911" s="1">
        <v>80.0</v>
      </c>
      <c r="E4911" s="1" t="s">
        <v>38</v>
      </c>
      <c r="F4911" s="5">
        <v>44927.0</v>
      </c>
      <c r="G4911" s="1">
        <v>10.0</v>
      </c>
    </row>
    <row r="4912">
      <c r="A4912" s="1">
        <v>4911.0</v>
      </c>
      <c r="B4912" s="1" t="s">
        <v>6297</v>
      </c>
      <c r="C4912" s="1" t="s">
        <v>32</v>
      </c>
      <c r="D4912" s="1">
        <v>120.0</v>
      </c>
      <c r="E4912" s="1" t="s">
        <v>38</v>
      </c>
      <c r="F4912" s="5">
        <v>44927.0</v>
      </c>
      <c r="G4912" s="1">
        <v>20.0</v>
      </c>
    </row>
    <row r="4913">
      <c r="A4913" s="1">
        <v>4912.0</v>
      </c>
      <c r="B4913" s="1" t="s">
        <v>6298</v>
      </c>
      <c r="C4913" s="1" t="s">
        <v>32</v>
      </c>
      <c r="D4913" s="1">
        <v>120.0</v>
      </c>
      <c r="E4913" s="1" t="s">
        <v>38</v>
      </c>
      <c r="F4913" s="5">
        <v>44927.0</v>
      </c>
      <c r="G4913" s="1">
        <v>0.0</v>
      </c>
    </row>
    <row r="4914">
      <c r="A4914" s="1">
        <v>4913.0</v>
      </c>
      <c r="B4914" s="1" t="s">
        <v>6299</v>
      </c>
      <c r="C4914" s="1" t="s">
        <v>32</v>
      </c>
      <c r="D4914" s="1">
        <v>120.0</v>
      </c>
      <c r="E4914" s="1" t="s">
        <v>38</v>
      </c>
      <c r="F4914" s="5">
        <v>44927.0</v>
      </c>
      <c r="G4914" s="1">
        <v>5.0</v>
      </c>
    </row>
    <row r="4915">
      <c r="A4915" s="1">
        <v>4914.0</v>
      </c>
      <c r="B4915" s="1" t="s">
        <v>6300</v>
      </c>
      <c r="C4915" s="1" t="s">
        <v>32</v>
      </c>
      <c r="D4915" s="1">
        <v>120.0</v>
      </c>
      <c r="E4915" s="1" t="s">
        <v>38</v>
      </c>
      <c r="F4915" s="5">
        <v>44927.0</v>
      </c>
      <c r="G4915" s="1">
        <v>10.0</v>
      </c>
    </row>
    <row r="4916">
      <c r="A4916" s="1">
        <v>4915.0</v>
      </c>
      <c r="B4916" s="1" t="s">
        <v>6301</v>
      </c>
      <c r="C4916" s="1" t="s">
        <v>49</v>
      </c>
      <c r="D4916" s="1">
        <v>80.0</v>
      </c>
      <c r="E4916" s="1" t="s">
        <v>45</v>
      </c>
      <c r="F4916" s="5">
        <v>44927.0</v>
      </c>
      <c r="G4916" s="1">
        <v>20.0</v>
      </c>
    </row>
    <row r="4917">
      <c r="A4917" s="1">
        <v>4916.0</v>
      </c>
      <c r="B4917" s="1" t="s">
        <v>6304</v>
      </c>
      <c r="C4917" s="1" t="s">
        <v>32</v>
      </c>
      <c r="D4917" s="1">
        <v>120.0</v>
      </c>
      <c r="E4917" s="1" t="s">
        <v>45</v>
      </c>
      <c r="F4917" s="5">
        <v>44927.0</v>
      </c>
      <c r="G4917" s="1">
        <v>0.0</v>
      </c>
    </row>
    <row r="4918">
      <c r="A4918" s="1">
        <v>4917.0</v>
      </c>
      <c r="B4918" s="1" t="s">
        <v>6305</v>
      </c>
      <c r="C4918" s="1" t="s">
        <v>49</v>
      </c>
      <c r="D4918" s="1">
        <v>80.0</v>
      </c>
      <c r="E4918" s="1" t="s">
        <v>33</v>
      </c>
      <c r="F4918" s="5">
        <v>44927.0</v>
      </c>
      <c r="G4918" s="1">
        <v>5.0</v>
      </c>
    </row>
    <row r="4919">
      <c r="A4919" s="1">
        <v>4918.0</v>
      </c>
      <c r="B4919" s="1" t="s">
        <v>6306</v>
      </c>
      <c r="C4919" s="1" t="s">
        <v>37</v>
      </c>
      <c r="D4919" s="1">
        <v>250.0</v>
      </c>
      <c r="E4919" s="1" t="s">
        <v>38</v>
      </c>
      <c r="F4919" s="5">
        <v>44927.0</v>
      </c>
      <c r="G4919" s="1">
        <v>10.0</v>
      </c>
    </row>
    <row r="4920">
      <c r="A4920" s="1">
        <v>4919.0</v>
      </c>
      <c r="B4920" s="1" t="s">
        <v>6307</v>
      </c>
      <c r="C4920" s="1" t="s">
        <v>32</v>
      </c>
      <c r="D4920" s="1">
        <v>120.0</v>
      </c>
      <c r="E4920" s="1" t="s">
        <v>38</v>
      </c>
      <c r="F4920" s="5">
        <v>44927.0</v>
      </c>
      <c r="G4920" s="1">
        <v>20.0</v>
      </c>
    </row>
    <row r="4921">
      <c r="A4921" s="1">
        <v>4920.0</v>
      </c>
      <c r="B4921" s="1" t="s">
        <v>6308</v>
      </c>
      <c r="C4921" s="1" t="s">
        <v>32</v>
      </c>
      <c r="D4921" s="1">
        <v>120.0</v>
      </c>
      <c r="E4921" s="1" t="s">
        <v>38</v>
      </c>
      <c r="F4921" s="5">
        <v>44927.0</v>
      </c>
      <c r="G4921" s="1">
        <v>0.0</v>
      </c>
    </row>
    <row r="4922">
      <c r="A4922" s="1">
        <v>4921.0</v>
      </c>
      <c r="B4922" s="1" t="s">
        <v>6309</v>
      </c>
      <c r="C4922" s="1" t="s">
        <v>32</v>
      </c>
      <c r="D4922" s="1">
        <v>120.0</v>
      </c>
      <c r="E4922" s="1" t="s">
        <v>38</v>
      </c>
      <c r="F4922" s="5">
        <v>44927.0</v>
      </c>
      <c r="G4922" s="1">
        <v>5.0</v>
      </c>
    </row>
    <row r="4923">
      <c r="A4923" s="1">
        <v>4922.0</v>
      </c>
      <c r="B4923" s="1" t="s">
        <v>6310</v>
      </c>
      <c r="C4923" s="1" t="s">
        <v>49</v>
      </c>
      <c r="D4923" s="1">
        <v>80.0</v>
      </c>
      <c r="E4923" s="1" t="s">
        <v>38</v>
      </c>
      <c r="F4923" s="5">
        <v>44927.0</v>
      </c>
      <c r="G4923" s="1">
        <v>10.0</v>
      </c>
    </row>
    <row r="4924">
      <c r="A4924" s="1">
        <v>4923.0</v>
      </c>
      <c r="B4924" s="1" t="s">
        <v>6311</v>
      </c>
      <c r="C4924" s="1" t="s">
        <v>32</v>
      </c>
      <c r="D4924" s="1">
        <v>120.0</v>
      </c>
      <c r="E4924" s="1" t="s">
        <v>45</v>
      </c>
      <c r="F4924" s="5">
        <v>44927.0</v>
      </c>
      <c r="G4924" s="1">
        <v>20.0</v>
      </c>
    </row>
    <row r="4925">
      <c r="A4925" s="1">
        <v>4924.0</v>
      </c>
      <c r="B4925" s="1" t="s">
        <v>6312</v>
      </c>
      <c r="C4925" s="1" t="s">
        <v>32</v>
      </c>
      <c r="D4925" s="1">
        <v>120.0</v>
      </c>
      <c r="E4925" s="1" t="s">
        <v>38</v>
      </c>
      <c r="F4925" s="5">
        <v>44927.0</v>
      </c>
      <c r="G4925" s="1">
        <v>0.0</v>
      </c>
    </row>
    <row r="4926">
      <c r="A4926" s="1">
        <v>4925.0</v>
      </c>
      <c r="B4926" s="1" t="s">
        <v>6313</v>
      </c>
      <c r="C4926" s="1" t="s">
        <v>40</v>
      </c>
      <c r="D4926" s="1">
        <v>50.0</v>
      </c>
      <c r="E4926" s="1" t="s">
        <v>38</v>
      </c>
      <c r="F4926" s="5">
        <v>44927.0</v>
      </c>
      <c r="G4926" s="1">
        <v>5.0</v>
      </c>
    </row>
    <row r="4927">
      <c r="A4927" s="1">
        <v>4926.0</v>
      </c>
      <c r="B4927" s="1" t="s">
        <v>6316</v>
      </c>
      <c r="C4927" s="1" t="s">
        <v>32</v>
      </c>
      <c r="D4927" s="1">
        <v>120.0</v>
      </c>
      <c r="E4927" s="1" t="s">
        <v>38</v>
      </c>
      <c r="F4927" s="5">
        <v>44927.0</v>
      </c>
      <c r="G4927" s="1">
        <v>10.0</v>
      </c>
    </row>
    <row r="4928">
      <c r="A4928" s="1">
        <v>4927.0</v>
      </c>
      <c r="B4928" s="1" t="s">
        <v>6317</v>
      </c>
      <c r="C4928" s="1" t="s">
        <v>37</v>
      </c>
      <c r="D4928" s="1">
        <v>250.0</v>
      </c>
      <c r="E4928" s="1" t="s">
        <v>33</v>
      </c>
      <c r="F4928" s="5">
        <v>44927.0</v>
      </c>
      <c r="G4928" s="1">
        <v>20.0</v>
      </c>
    </row>
    <row r="4929">
      <c r="A4929" s="1">
        <v>4928.0</v>
      </c>
      <c r="B4929" s="1" t="s">
        <v>6318</v>
      </c>
      <c r="C4929" s="1" t="s">
        <v>40</v>
      </c>
      <c r="D4929" s="1">
        <v>50.0</v>
      </c>
      <c r="E4929" s="1" t="s">
        <v>38</v>
      </c>
      <c r="F4929" s="5">
        <v>44927.0</v>
      </c>
      <c r="G4929" s="1">
        <v>0.0</v>
      </c>
    </row>
    <row r="4930">
      <c r="A4930" s="1">
        <v>4929.0</v>
      </c>
      <c r="B4930" s="1" t="s">
        <v>6319</v>
      </c>
      <c r="C4930" s="1" t="s">
        <v>32</v>
      </c>
      <c r="D4930" s="1">
        <v>120.0</v>
      </c>
      <c r="E4930" s="1" t="s">
        <v>38</v>
      </c>
      <c r="F4930" s="5">
        <v>44927.0</v>
      </c>
      <c r="G4930" s="1">
        <v>5.0</v>
      </c>
    </row>
    <row r="4931">
      <c r="A4931" s="1">
        <v>4930.0</v>
      </c>
      <c r="B4931" s="1" t="s">
        <v>6320</v>
      </c>
      <c r="C4931" s="1" t="s">
        <v>32</v>
      </c>
      <c r="D4931" s="1">
        <v>120.0</v>
      </c>
      <c r="E4931" s="1" t="s">
        <v>38</v>
      </c>
      <c r="F4931" s="5">
        <v>44927.0</v>
      </c>
      <c r="G4931" s="1">
        <v>10.0</v>
      </c>
    </row>
    <row r="4932">
      <c r="A4932" s="1">
        <v>4931.0</v>
      </c>
      <c r="B4932" s="1" t="s">
        <v>6321</v>
      </c>
      <c r="C4932" s="1" t="s">
        <v>32</v>
      </c>
      <c r="D4932" s="1">
        <v>120.0</v>
      </c>
      <c r="E4932" s="1" t="s">
        <v>45</v>
      </c>
      <c r="F4932" s="5">
        <v>44927.0</v>
      </c>
      <c r="G4932" s="1">
        <v>20.0</v>
      </c>
    </row>
    <row r="4933">
      <c r="A4933" s="1">
        <v>4932.0</v>
      </c>
      <c r="B4933" s="1" t="s">
        <v>6322</v>
      </c>
      <c r="C4933" s="1" t="s">
        <v>37</v>
      </c>
      <c r="D4933" s="1">
        <v>250.0</v>
      </c>
      <c r="E4933" s="1" t="s">
        <v>38</v>
      </c>
      <c r="F4933" s="5">
        <v>44927.0</v>
      </c>
      <c r="G4933" s="1">
        <v>0.0</v>
      </c>
    </row>
    <row r="4934">
      <c r="A4934" s="1">
        <v>4933.0</v>
      </c>
      <c r="B4934" s="1" t="s">
        <v>6323</v>
      </c>
      <c r="C4934" s="1" t="s">
        <v>32</v>
      </c>
      <c r="D4934" s="1">
        <v>120.0</v>
      </c>
      <c r="E4934" s="1" t="s">
        <v>38</v>
      </c>
      <c r="F4934" s="5">
        <v>44927.0</v>
      </c>
      <c r="G4934" s="1">
        <v>5.0</v>
      </c>
    </row>
    <row r="4935">
      <c r="A4935" s="1">
        <v>4934.0</v>
      </c>
      <c r="B4935" s="1" t="s">
        <v>6324</v>
      </c>
      <c r="C4935" s="1" t="s">
        <v>32</v>
      </c>
      <c r="D4935" s="1">
        <v>120.0</v>
      </c>
      <c r="E4935" s="1" t="s">
        <v>38</v>
      </c>
      <c r="F4935" s="5">
        <v>44927.0</v>
      </c>
      <c r="G4935" s="1">
        <v>10.0</v>
      </c>
    </row>
    <row r="4936">
      <c r="A4936" s="1">
        <v>4935.0</v>
      </c>
      <c r="B4936" s="1" t="s">
        <v>6325</v>
      </c>
      <c r="C4936" s="1" t="s">
        <v>32</v>
      </c>
      <c r="D4936" s="1">
        <v>120.0</v>
      </c>
      <c r="E4936" s="1" t="s">
        <v>38</v>
      </c>
      <c r="F4936" s="5">
        <v>44927.0</v>
      </c>
      <c r="G4936" s="1">
        <v>20.0</v>
      </c>
    </row>
    <row r="4937">
      <c r="A4937" s="1">
        <v>4936.0</v>
      </c>
      <c r="B4937" s="1" t="s">
        <v>6328</v>
      </c>
      <c r="C4937" s="1" t="s">
        <v>32</v>
      </c>
      <c r="D4937" s="1">
        <v>120.0</v>
      </c>
      <c r="E4937" s="1" t="s">
        <v>38</v>
      </c>
      <c r="F4937" s="5">
        <v>44927.0</v>
      </c>
      <c r="G4937" s="1">
        <v>0.0</v>
      </c>
    </row>
    <row r="4938">
      <c r="A4938" s="1">
        <v>4937.0</v>
      </c>
      <c r="B4938" s="1" t="s">
        <v>6329</v>
      </c>
      <c r="C4938" s="1" t="s">
        <v>32</v>
      </c>
      <c r="D4938" s="1">
        <v>120.0</v>
      </c>
      <c r="E4938" s="1" t="s">
        <v>45</v>
      </c>
      <c r="F4938" s="5">
        <v>44927.0</v>
      </c>
      <c r="G4938" s="1">
        <v>5.0</v>
      </c>
    </row>
    <row r="4939">
      <c r="A4939" s="1">
        <v>4938.0</v>
      </c>
      <c r="B4939" s="1" t="s">
        <v>6330</v>
      </c>
      <c r="C4939" s="1" t="s">
        <v>49</v>
      </c>
      <c r="D4939" s="1">
        <v>80.0</v>
      </c>
      <c r="E4939" s="1" t="s">
        <v>38</v>
      </c>
      <c r="F4939" s="5">
        <v>44927.0</v>
      </c>
      <c r="G4939" s="1">
        <v>10.0</v>
      </c>
    </row>
    <row r="4940">
      <c r="A4940" s="1">
        <v>4939.0</v>
      </c>
      <c r="B4940" s="1" t="s">
        <v>6331</v>
      </c>
      <c r="C4940" s="1" t="s">
        <v>32</v>
      </c>
      <c r="D4940" s="1">
        <v>120.0</v>
      </c>
      <c r="E4940" s="1" t="s">
        <v>38</v>
      </c>
      <c r="F4940" s="5">
        <v>44927.0</v>
      </c>
      <c r="G4940" s="1">
        <v>20.0</v>
      </c>
    </row>
    <row r="4941">
      <c r="A4941" s="1">
        <v>4940.0</v>
      </c>
      <c r="B4941" s="1" t="s">
        <v>6332</v>
      </c>
      <c r="C4941" s="1" t="s">
        <v>32</v>
      </c>
      <c r="D4941" s="1">
        <v>120.0</v>
      </c>
      <c r="E4941" s="1" t="s">
        <v>38</v>
      </c>
      <c r="F4941" s="5">
        <v>44927.0</v>
      </c>
      <c r="G4941" s="1">
        <v>0.0</v>
      </c>
    </row>
    <row r="4942">
      <c r="A4942" s="1">
        <v>4941.0</v>
      </c>
      <c r="B4942" s="1" t="s">
        <v>6333</v>
      </c>
      <c r="C4942" s="1" t="s">
        <v>40</v>
      </c>
      <c r="D4942" s="1">
        <v>50.0</v>
      </c>
      <c r="E4942" s="1" t="s">
        <v>38</v>
      </c>
      <c r="F4942" s="5">
        <v>44927.0</v>
      </c>
      <c r="G4942" s="1">
        <v>5.0</v>
      </c>
    </row>
    <row r="4943">
      <c r="A4943" s="1">
        <v>4942.0</v>
      </c>
      <c r="B4943" s="1" t="s">
        <v>6334</v>
      </c>
      <c r="C4943" s="1" t="s">
        <v>32</v>
      </c>
      <c r="D4943" s="1">
        <v>120.0</v>
      </c>
      <c r="E4943" s="1" t="s">
        <v>33</v>
      </c>
      <c r="F4943" s="5">
        <v>44927.0</v>
      </c>
      <c r="G4943" s="1">
        <v>10.0</v>
      </c>
    </row>
    <row r="4944">
      <c r="A4944" s="1">
        <v>4943.0</v>
      </c>
      <c r="B4944" s="1" t="s">
        <v>6335</v>
      </c>
      <c r="C4944" s="1" t="s">
        <v>32</v>
      </c>
      <c r="D4944" s="1">
        <v>120.0</v>
      </c>
      <c r="E4944" s="1" t="s">
        <v>38</v>
      </c>
      <c r="F4944" s="5">
        <v>44927.0</v>
      </c>
      <c r="G4944" s="1">
        <v>20.0</v>
      </c>
    </row>
    <row r="4945">
      <c r="A4945" s="1">
        <v>4944.0</v>
      </c>
      <c r="B4945" s="1" t="s">
        <v>6338</v>
      </c>
      <c r="C4945" s="1" t="s">
        <v>49</v>
      </c>
      <c r="D4945" s="1">
        <v>80.0</v>
      </c>
      <c r="E4945" s="1" t="s">
        <v>38</v>
      </c>
      <c r="F4945" s="5">
        <v>44927.0</v>
      </c>
      <c r="G4945" s="1">
        <v>0.0</v>
      </c>
    </row>
    <row r="4946">
      <c r="A4946" s="1">
        <v>4945.0</v>
      </c>
      <c r="B4946" s="1" t="s">
        <v>6339</v>
      </c>
      <c r="C4946" s="1" t="s">
        <v>32</v>
      </c>
      <c r="D4946" s="1">
        <v>120.0</v>
      </c>
      <c r="E4946" s="1" t="s">
        <v>45</v>
      </c>
      <c r="F4946" s="5">
        <v>44927.0</v>
      </c>
      <c r="G4946" s="1">
        <v>5.0</v>
      </c>
    </row>
    <row r="4947">
      <c r="A4947" s="1">
        <v>4946.0</v>
      </c>
      <c r="B4947" s="1" t="s">
        <v>6340</v>
      </c>
      <c r="C4947" s="1" t="s">
        <v>32</v>
      </c>
      <c r="D4947" s="1">
        <v>120.0</v>
      </c>
      <c r="E4947" s="1" t="s">
        <v>38</v>
      </c>
      <c r="F4947" s="5">
        <v>44927.0</v>
      </c>
      <c r="G4947" s="1">
        <v>10.0</v>
      </c>
    </row>
    <row r="4948">
      <c r="A4948" s="1">
        <v>4947.0</v>
      </c>
      <c r="B4948" s="1" t="s">
        <v>6341</v>
      </c>
      <c r="C4948" s="1" t="s">
        <v>32</v>
      </c>
      <c r="D4948" s="1">
        <v>120.0</v>
      </c>
      <c r="E4948" s="1" t="s">
        <v>38</v>
      </c>
      <c r="F4948" s="5">
        <v>44927.0</v>
      </c>
      <c r="G4948" s="1">
        <v>20.0</v>
      </c>
    </row>
    <row r="4949">
      <c r="A4949" s="1">
        <v>4948.0</v>
      </c>
      <c r="B4949" s="1" t="s">
        <v>6342</v>
      </c>
      <c r="C4949" s="1" t="s">
        <v>32</v>
      </c>
      <c r="D4949" s="1">
        <v>120.0</v>
      </c>
      <c r="E4949" s="1" t="s">
        <v>45</v>
      </c>
      <c r="F4949" s="5">
        <v>44927.0</v>
      </c>
      <c r="G4949" s="1">
        <v>0.0</v>
      </c>
    </row>
    <row r="4950">
      <c r="A4950" s="1">
        <v>4949.0</v>
      </c>
      <c r="B4950" s="1" t="s">
        <v>6343</v>
      </c>
      <c r="C4950" s="1" t="s">
        <v>40</v>
      </c>
      <c r="D4950" s="1">
        <v>50.0</v>
      </c>
      <c r="E4950" s="1" t="s">
        <v>33</v>
      </c>
      <c r="F4950" s="5">
        <v>44927.0</v>
      </c>
      <c r="G4950" s="1">
        <v>5.0</v>
      </c>
    </row>
    <row r="4951">
      <c r="A4951" s="1">
        <v>4950.0</v>
      </c>
      <c r="B4951" s="1" t="s">
        <v>6344</v>
      </c>
      <c r="C4951" s="1" t="s">
        <v>37</v>
      </c>
      <c r="D4951" s="1">
        <v>250.0</v>
      </c>
      <c r="E4951" s="1" t="s">
        <v>38</v>
      </c>
      <c r="F4951" s="5">
        <v>44927.0</v>
      </c>
      <c r="G4951" s="1">
        <v>10.0</v>
      </c>
    </row>
    <row r="4952">
      <c r="A4952" s="1">
        <v>4951.0</v>
      </c>
      <c r="B4952" s="1" t="s">
        <v>6345</v>
      </c>
      <c r="C4952" s="1" t="s">
        <v>40</v>
      </c>
      <c r="D4952" s="1">
        <v>50.0</v>
      </c>
      <c r="E4952" s="1" t="s">
        <v>38</v>
      </c>
      <c r="F4952" s="5">
        <v>44927.0</v>
      </c>
      <c r="G4952" s="1">
        <v>20.0</v>
      </c>
    </row>
    <row r="4953">
      <c r="A4953" s="1">
        <v>4952.0</v>
      </c>
      <c r="B4953" s="1" t="s">
        <v>6346</v>
      </c>
      <c r="C4953" s="1" t="s">
        <v>40</v>
      </c>
      <c r="D4953" s="1">
        <v>50.0</v>
      </c>
      <c r="E4953" s="1" t="s">
        <v>38</v>
      </c>
      <c r="F4953" s="5">
        <v>44927.0</v>
      </c>
      <c r="G4953" s="1">
        <v>0.0</v>
      </c>
    </row>
    <row r="4954">
      <c r="A4954" s="1">
        <v>4953.0</v>
      </c>
      <c r="B4954" s="1" t="s">
        <v>6347</v>
      </c>
      <c r="C4954" s="1" t="s">
        <v>32</v>
      </c>
      <c r="D4954" s="1">
        <v>120.0</v>
      </c>
      <c r="E4954" s="1" t="s">
        <v>38</v>
      </c>
      <c r="F4954" s="5">
        <v>44927.0</v>
      </c>
      <c r="G4954" s="1">
        <v>5.0</v>
      </c>
    </row>
    <row r="4955">
      <c r="A4955" s="1">
        <v>4954.0</v>
      </c>
      <c r="B4955" s="1" t="s">
        <v>6348</v>
      </c>
      <c r="C4955" s="1" t="s">
        <v>49</v>
      </c>
      <c r="D4955" s="1">
        <v>80.0</v>
      </c>
      <c r="E4955" s="1" t="s">
        <v>38</v>
      </c>
      <c r="F4955" s="5">
        <v>44927.0</v>
      </c>
      <c r="G4955" s="1">
        <v>10.0</v>
      </c>
    </row>
    <row r="4956">
      <c r="A4956" s="1">
        <v>4955.0</v>
      </c>
      <c r="B4956" s="1" t="s">
        <v>6351</v>
      </c>
      <c r="C4956" s="1" t="s">
        <v>49</v>
      </c>
      <c r="D4956" s="1">
        <v>80.0</v>
      </c>
      <c r="E4956" s="1" t="s">
        <v>38</v>
      </c>
      <c r="F4956" s="5">
        <v>44927.0</v>
      </c>
      <c r="G4956" s="1">
        <v>20.0</v>
      </c>
    </row>
    <row r="4957">
      <c r="A4957" s="1">
        <v>4956.0</v>
      </c>
      <c r="B4957" s="1" t="s">
        <v>6352</v>
      </c>
      <c r="C4957" s="1" t="s">
        <v>32</v>
      </c>
      <c r="D4957" s="1">
        <v>120.0</v>
      </c>
      <c r="E4957" s="1" t="s">
        <v>38</v>
      </c>
      <c r="F4957" s="5">
        <v>44927.0</v>
      </c>
      <c r="G4957" s="1">
        <v>0.0</v>
      </c>
    </row>
    <row r="4958">
      <c r="A4958" s="1">
        <v>4957.0</v>
      </c>
      <c r="B4958" s="1" t="s">
        <v>6353</v>
      </c>
      <c r="C4958" s="1" t="s">
        <v>49</v>
      </c>
      <c r="D4958" s="1">
        <v>80.0</v>
      </c>
      <c r="E4958" s="1" t="s">
        <v>38</v>
      </c>
      <c r="F4958" s="5">
        <v>44927.0</v>
      </c>
      <c r="G4958" s="1">
        <v>5.0</v>
      </c>
    </row>
    <row r="4959">
      <c r="A4959" s="1">
        <v>4958.0</v>
      </c>
      <c r="B4959" s="1" t="s">
        <v>6354</v>
      </c>
      <c r="C4959" s="1" t="s">
        <v>32</v>
      </c>
      <c r="D4959" s="1">
        <v>120.0</v>
      </c>
      <c r="E4959" s="1" t="s">
        <v>38</v>
      </c>
      <c r="F4959" s="5">
        <v>44927.0</v>
      </c>
      <c r="G4959" s="1">
        <v>10.0</v>
      </c>
    </row>
    <row r="4960">
      <c r="A4960" s="1">
        <v>4959.0</v>
      </c>
      <c r="B4960" s="1" t="s">
        <v>6355</v>
      </c>
      <c r="C4960" s="1" t="s">
        <v>32</v>
      </c>
      <c r="D4960" s="1">
        <v>120.0</v>
      </c>
      <c r="E4960" s="1" t="s">
        <v>38</v>
      </c>
      <c r="F4960" s="5">
        <v>44927.0</v>
      </c>
      <c r="G4960" s="1">
        <v>20.0</v>
      </c>
    </row>
    <row r="4961">
      <c r="A4961" s="1">
        <v>4960.0</v>
      </c>
      <c r="B4961" s="1" t="s">
        <v>6356</v>
      </c>
      <c r="C4961" s="1" t="s">
        <v>32</v>
      </c>
      <c r="D4961" s="1">
        <v>120.0</v>
      </c>
      <c r="E4961" s="1" t="s">
        <v>38</v>
      </c>
      <c r="F4961" s="5">
        <v>44927.0</v>
      </c>
      <c r="G4961" s="1">
        <v>0.0</v>
      </c>
    </row>
    <row r="4962">
      <c r="A4962" s="1">
        <v>4961.0</v>
      </c>
      <c r="B4962" s="1" t="s">
        <v>6357</v>
      </c>
      <c r="C4962" s="1" t="s">
        <v>32</v>
      </c>
      <c r="D4962" s="1">
        <v>120.0</v>
      </c>
      <c r="E4962" s="1" t="s">
        <v>38</v>
      </c>
      <c r="F4962" s="5">
        <v>44927.0</v>
      </c>
      <c r="G4962" s="1">
        <v>5.0</v>
      </c>
    </row>
    <row r="4963">
      <c r="A4963" s="1">
        <v>4962.0</v>
      </c>
      <c r="B4963" s="1" t="s">
        <v>6358</v>
      </c>
      <c r="C4963" s="1" t="s">
        <v>32</v>
      </c>
      <c r="D4963" s="1">
        <v>120.0</v>
      </c>
      <c r="E4963" s="1" t="s">
        <v>45</v>
      </c>
      <c r="F4963" s="5">
        <v>44927.0</v>
      </c>
      <c r="G4963" s="1">
        <v>10.0</v>
      </c>
    </row>
    <row r="4964">
      <c r="A4964" s="1">
        <v>4963.0</v>
      </c>
      <c r="B4964" s="1" t="s">
        <v>6359</v>
      </c>
      <c r="C4964" s="1" t="s">
        <v>32</v>
      </c>
      <c r="D4964" s="1">
        <v>120.0</v>
      </c>
      <c r="E4964" s="1" t="s">
        <v>38</v>
      </c>
      <c r="F4964" s="5">
        <v>44927.0</v>
      </c>
      <c r="G4964" s="1">
        <v>20.0</v>
      </c>
    </row>
    <row r="4965">
      <c r="A4965" s="1">
        <v>4964.0</v>
      </c>
      <c r="B4965" s="1" t="s">
        <v>6360</v>
      </c>
      <c r="C4965" s="1" t="s">
        <v>37</v>
      </c>
      <c r="D4965" s="1">
        <v>250.0</v>
      </c>
      <c r="E4965" s="1" t="s">
        <v>38</v>
      </c>
      <c r="F4965" s="5">
        <v>44927.0</v>
      </c>
      <c r="G4965" s="1">
        <v>0.0</v>
      </c>
    </row>
    <row r="4966">
      <c r="A4966" s="1">
        <v>4965.0</v>
      </c>
      <c r="B4966" s="1" t="s">
        <v>6361</v>
      </c>
      <c r="C4966" s="1" t="s">
        <v>32</v>
      </c>
      <c r="D4966" s="1">
        <v>120.0</v>
      </c>
      <c r="E4966" s="1" t="s">
        <v>38</v>
      </c>
      <c r="F4966" s="5">
        <v>44927.0</v>
      </c>
      <c r="G4966" s="1">
        <v>5.0</v>
      </c>
    </row>
    <row r="4967">
      <c r="A4967" s="1">
        <v>4966.0</v>
      </c>
      <c r="B4967" s="1" t="s">
        <v>6362</v>
      </c>
      <c r="C4967" s="1" t="s">
        <v>32</v>
      </c>
      <c r="D4967" s="1">
        <v>120.0</v>
      </c>
      <c r="E4967" s="1" t="s">
        <v>33</v>
      </c>
      <c r="F4967" s="5">
        <v>44927.0</v>
      </c>
      <c r="G4967" s="1">
        <v>10.0</v>
      </c>
    </row>
    <row r="4968">
      <c r="A4968" s="1">
        <v>4967.0</v>
      </c>
      <c r="B4968" s="1" t="s">
        <v>6363</v>
      </c>
      <c r="C4968" s="1" t="s">
        <v>32</v>
      </c>
      <c r="D4968" s="1">
        <v>120.0</v>
      </c>
      <c r="E4968" s="1" t="s">
        <v>38</v>
      </c>
      <c r="F4968" s="5">
        <v>44927.0</v>
      </c>
      <c r="G4968" s="1">
        <v>20.0</v>
      </c>
    </row>
    <row r="4969">
      <c r="A4969" s="1">
        <v>4968.0</v>
      </c>
      <c r="B4969" s="1" t="s">
        <v>6366</v>
      </c>
      <c r="C4969" s="1" t="s">
        <v>32</v>
      </c>
      <c r="D4969" s="1">
        <v>120.0</v>
      </c>
      <c r="E4969" s="1" t="s">
        <v>38</v>
      </c>
      <c r="F4969" s="5">
        <v>44927.0</v>
      </c>
      <c r="G4969" s="1">
        <v>0.0</v>
      </c>
    </row>
    <row r="4970">
      <c r="A4970" s="1">
        <v>4969.0</v>
      </c>
      <c r="B4970" s="1" t="s">
        <v>6367</v>
      </c>
      <c r="C4970" s="1" t="s">
        <v>49</v>
      </c>
      <c r="D4970" s="1">
        <v>80.0</v>
      </c>
      <c r="E4970" s="1" t="s">
        <v>38</v>
      </c>
      <c r="F4970" s="5">
        <v>44927.0</v>
      </c>
      <c r="G4970" s="1">
        <v>5.0</v>
      </c>
    </row>
    <row r="4971">
      <c r="A4971" s="1">
        <v>4970.0</v>
      </c>
      <c r="B4971" s="1" t="s">
        <v>6368</v>
      </c>
      <c r="C4971" s="1" t="s">
        <v>32</v>
      </c>
      <c r="D4971" s="1">
        <v>120.0</v>
      </c>
      <c r="E4971" s="1" t="s">
        <v>45</v>
      </c>
      <c r="F4971" s="5">
        <v>44927.0</v>
      </c>
      <c r="G4971" s="1">
        <v>10.0</v>
      </c>
    </row>
    <row r="4972">
      <c r="A4972" s="1">
        <v>4971.0</v>
      </c>
      <c r="B4972" s="1" t="s">
        <v>6369</v>
      </c>
      <c r="C4972" s="1" t="s">
        <v>32</v>
      </c>
      <c r="D4972" s="1">
        <v>120.0</v>
      </c>
      <c r="E4972" s="1" t="s">
        <v>38</v>
      </c>
      <c r="F4972" s="5">
        <v>44927.0</v>
      </c>
      <c r="G4972" s="1">
        <v>20.0</v>
      </c>
    </row>
    <row r="4973">
      <c r="A4973" s="1">
        <v>4972.0</v>
      </c>
      <c r="B4973" s="1" t="s">
        <v>6370</v>
      </c>
      <c r="C4973" s="1" t="s">
        <v>32</v>
      </c>
      <c r="D4973" s="1">
        <v>120.0</v>
      </c>
      <c r="E4973" s="1" t="s">
        <v>38</v>
      </c>
      <c r="F4973" s="5">
        <v>44927.0</v>
      </c>
      <c r="G4973" s="1">
        <v>0.0</v>
      </c>
    </row>
    <row r="4974">
      <c r="A4974" s="1">
        <v>4973.0</v>
      </c>
      <c r="B4974" s="1" t="s">
        <v>6371</v>
      </c>
      <c r="C4974" s="1" t="s">
        <v>32</v>
      </c>
      <c r="D4974" s="1">
        <v>120.0</v>
      </c>
      <c r="E4974" s="1" t="s">
        <v>38</v>
      </c>
      <c r="F4974" s="5">
        <v>44927.0</v>
      </c>
      <c r="G4974" s="1">
        <v>5.0</v>
      </c>
    </row>
    <row r="4975">
      <c r="A4975" s="1">
        <v>4974.0</v>
      </c>
      <c r="B4975" s="1" t="s">
        <v>6372</v>
      </c>
      <c r="C4975" s="1" t="s">
        <v>32</v>
      </c>
      <c r="D4975" s="1">
        <v>120.0</v>
      </c>
      <c r="E4975" s="1" t="s">
        <v>38</v>
      </c>
      <c r="F4975" s="5">
        <v>44927.0</v>
      </c>
      <c r="G4975" s="1">
        <v>10.0</v>
      </c>
    </row>
    <row r="4976">
      <c r="A4976" s="1">
        <v>4975.0</v>
      </c>
      <c r="B4976" s="1" t="s">
        <v>6373</v>
      </c>
      <c r="C4976" s="1" t="s">
        <v>40</v>
      </c>
      <c r="D4976" s="1">
        <v>50.0</v>
      </c>
      <c r="E4976" s="1" t="s">
        <v>38</v>
      </c>
      <c r="F4976" s="5">
        <v>44927.0</v>
      </c>
      <c r="G4976" s="1">
        <v>20.0</v>
      </c>
    </row>
    <row r="4977">
      <c r="A4977" s="1">
        <v>4976.0</v>
      </c>
      <c r="B4977" s="1" t="s">
        <v>6374</v>
      </c>
      <c r="C4977" s="1" t="s">
        <v>40</v>
      </c>
      <c r="D4977" s="1">
        <v>50.0</v>
      </c>
      <c r="E4977" s="1" t="s">
        <v>38</v>
      </c>
      <c r="F4977" s="5">
        <v>44927.0</v>
      </c>
      <c r="G4977" s="1">
        <v>0.0</v>
      </c>
    </row>
    <row r="4978">
      <c r="A4978" s="1">
        <v>4977.0</v>
      </c>
      <c r="B4978" s="1" t="s">
        <v>6377</v>
      </c>
      <c r="C4978" s="1" t="s">
        <v>32</v>
      </c>
      <c r="D4978" s="1">
        <v>120.0</v>
      </c>
      <c r="E4978" s="1" t="s">
        <v>45</v>
      </c>
      <c r="F4978" s="5">
        <v>44927.0</v>
      </c>
      <c r="G4978" s="1">
        <v>5.0</v>
      </c>
    </row>
    <row r="4979">
      <c r="A4979" s="1">
        <v>4978.0</v>
      </c>
      <c r="B4979" s="1" t="s">
        <v>6378</v>
      </c>
      <c r="C4979" s="1" t="s">
        <v>49</v>
      </c>
      <c r="D4979" s="1">
        <v>80.0</v>
      </c>
      <c r="E4979" s="1" t="s">
        <v>38</v>
      </c>
      <c r="F4979" s="5">
        <v>44927.0</v>
      </c>
      <c r="G4979" s="1">
        <v>10.0</v>
      </c>
    </row>
    <row r="4980">
      <c r="A4980" s="1">
        <v>4979.0</v>
      </c>
      <c r="B4980" s="1" t="s">
        <v>6379</v>
      </c>
      <c r="C4980" s="1" t="s">
        <v>32</v>
      </c>
      <c r="D4980" s="1">
        <v>120.0</v>
      </c>
      <c r="E4980" s="1" t="s">
        <v>38</v>
      </c>
      <c r="F4980" s="5">
        <v>44927.0</v>
      </c>
      <c r="G4980" s="1">
        <v>20.0</v>
      </c>
    </row>
    <row r="4981">
      <c r="A4981" s="1">
        <v>4980.0</v>
      </c>
      <c r="B4981" s="1" t="s">
        <v>6380</v>
      </c>
      <c r="C4981" s="1" t="s">
        <v>32</v>
      </c>
      <c r="D4981" s="1">
        <v>120.0</v>
      </c>
      <c r="E4981" s="1" t="s">
        <v>38</v>
      </c>
      <c r="F4981" s="5">
        <v>44927.0</v>
      </c>
      <c r="G4981" s="1">
        <v>0.0</v>
      </c>
    </row>
    <row r="4982">
      <c r="A4982" s="1">
        <v>4981.0</v>
      </c>
      <c r="B4982" s="1" t="s">
        <v>6381</v>
      </c>
      <c r="C4982" s="1" t="s">
        <v>40</v>
      </c>
      <c r="D4982" s="1">
        <v>50.0</v>
      </c>
      <c r="E4982" s="1" t="s">
        <v>38</v>
      </c>
      <c r="F4982" s="5">
        <v>44927.0</v>
      </c>
      <c r="G4982" s="1">
        <v>5.0</v>
      </c>
    </row>
    <row r="4983">
      <c r="A4983" s="1">
        <v>4982.0</v>
      </c>
      <c r="B4983" s="1" t="s">
        <v>6382</v>
      </c>
      <c r="C4983" s="1" t="s">
        <v>32</v>
      </c>
      <c r="D4983" s="1">
        <v>120.0</v>
      </c>
      <c r="E4983" s="1" t="s">
        <v>38</v>
      </c>
      <c r="F4983" s="5">
        <v>44927.0</v>
      </c>
      <c r="G4983" s="1">
        <v>10.0</v>
      </c>
    </row>
    <row r="4984">
      <c r="A4984" s="1">
        <v>4983.0</v>
      </c>
      <c r="B4984" s="1" t="s">
        <v>6383</v>
      </c>
      <c r="C4984" s="1" t="s">
        <v>32</v>
      </c>
      <c r="D4984" s="1">
        <v>120.0</v>
      </c>
      <c r="E4984" s="1" t="s">
        <v>38</v>
      </c>
      <c r="F4984" s="5">
        <v>44927.0</v>
      </c>
      <c r="G4984" s="1">
        <v>20.0</v>
      </c>
    </row>
    <row r="4985">
      <c r="A4985" s="1">
        <v>4984.0</v>
      </c>
      <c r="B4985" s="1" t="s">
        <v>6384</v>
      </c>
      <c r="C4985" s="1" t="s">
        <v>32</v>
      </c>
      <c r="D4985" s="1">
        <v>120.0</v>
      </c>
      <c r="E4985" s="1" t="s">
        <v>38</v>
      </c>
      <c r="F4985" s="5">
        <v>44927.0</v>
      </c>
      <c r="G4985" s="1">
        <v>0.0</v>
      </c>
    </row>
    <row r="4986">
      <c r="A4986" s="1">
        <v>4985.0</v>
      </c>
      <c r="B4986" s="1" t="s">
        <v>6385</v>
      </c>
      <c r="C4986" s="1" t="s">
        <v>49</v>
      </c>
      <c r="D4986" s="1">
        <v>80.0</v>
      </c>
      <c r="E4986" s="1" t="s">
        <v>38</v>
      </c>
      <c r="F4986" s="5">
        <v>44927.0</v>
      </c>
      <c r="G4986" s="1">
        <v>5.0</v>
      </c>
    </row>
    <row r="4987">
      <c r="A4987" s="1">
        <v>4986.0</v>
      </c>
      <c r="B4987" s="1" t="s">
        <v>6386</v>
      </c>
      <c r="C4987" s="1" t="s">
        <v>32</v>
      </c>
      <c r="D4987" s="1">
        <v>120.0</v>
      </c>
      <c r="E4987" s="1" t="s">
        <v>38</v>
      </c>
      <c r="F4987" s="5">
        <v>44927.0</v>
      </c>
      <c r="G4987" s="1">
        <v>10.0</v>
      </c>
    </row>
    <row r="4988">
      <c r="A4988" s="1">
        <v>4987.0</v>
      </c>
      <c r="B4988" s="1" t="s">
        <v>6387</v>
      </c>
      <c r="C4988" s="1" t="s">
        <v>32</v>
      </c>
      <c r="D4988" s="1">
        <v>120.0</v>
      </c>
      <c r="E4988" s="1" t="s">
        <v>38</v>
      </c>
      <c r="F4988" s="5">
        <v>44927.0</v>
      </c>
      <c r="G4988" s="1">
        <v>20.0</v>
      </c>
    </row>
    <row r="4989">
      <c r="A4989" s="1">
        <v>4988.0</v>
      </c>
      <c r="B4989" s="1" t="s">
        <v>6390</v>
      </c>
      <c r="C4989" s="1" t="s">
        <v>32</v>
      </c>
      <c r="D4989" s="1">
        <v>120.0</v>
      </c>
      <c r="E4989" s="1" t="s">
        <v>38</v>
      </c>
      <c r="F4989" s="5">
        <v>44927.0</v>
      </c>
      <c r="G4989" s="1">
        <v>0.0</v>
      </c>
    </row>
    <row r="4990">
      <c r="A4990" s="1">
        <v>4989.0</v>
      </c>
      <c r="B4990" s="1" t="s">
        <v>6391</v>
      </c>
      <c r="C4990" s="1" t="s">
        <v>49</v>
      </c>
      <c r="D4990" s="1">
        <v>80.0</v>
      </c>
      <c r="E4990" s="1" t="s">
        <v>45</v>
      </c>
      <c r="F4990" s="5">
        <v>44927.0</v>
      </c>
      <c r="G4990" s="1">
        <v>5.0</v>
      </c>
    </row>
    <row r="4991">
      <c r="A4991" s="1">
        <v>4990.0</v>
      </c>
      <c r="B4991" s="1" t="s">
        <v>6392</v>
      </c>
      <c r="C4991" s="1" t="s">
        <v>37</v>
      </c>
      <c r="D4991" s="1">
        <v>250.0</v>
      </c>
      <c r="E4991" s="1" t="s">
        <v>38</v>
      </c>
      <c r="F4991" s="5">
        <v>44927.0</v>
      </c>
      <c r="G4991" s="1">
        <v>10.0</v>
      </c>
    </row>
    <row r="4992">
      <c r="A4992" s="1">
        <v>4991.0</v>
      </c>
      <c r="B4992" s="1" t="s">
        <v>6393</v>
      </c>
      <c r="C4992" s="1" t="s">
        <v>40</v>
      </c>
      <c r="D4992" s="1">
        <v>50.0</v>
      </c>
      <c r="E4992" s="1" t="s">
        <v>38</v>
      </c>
      <c r="F4992" s="5">
        <v>44927.0</v>
      </c>
      <c r="G4992" s="1">
        <v>20.0</v>
      </c>
    </row>
    <row r="4993">
      <c r="A4993" s="1">
        <v>4992.0</v>
      </c>
      <c r="B4993" s="1" t="s">
        <v>6394</v>
      </c>
      <c r="C4993" s="1" t="s">
        <v>49</v>
      </c>
      <c r="D4993" s="1">
        <v>80.0</v>
      </c>
      <c r="E4993" s="1" t="s">
        <v>38</v>
      </c>
      <c r="F4993" s="5">
        <v>44927.0</v>
      </c>
      <c r="G4993" s="1">
        <v>0.0</v>
      </c>
    </row>
    <row r="4994">
      <c r="A4994" s="1">
        <v>4993.0</v>
      </c>
      <c r="B4994" s="1" t="s">
        <v>6395</v>
      </c>
      <c r="C4994" s="1" t="s">
        <v>49</v>
      </c>
      <c r="D4994" s="1">
        <v>80.0</v>
      </c>
      <c r="E4994" s="1" t="s">
        <v>38</v>
      </c>
      <c r="F4994" s="5">
        <v>44927.0</v>
      </c>
      <c r="G4994" s="1">
        <v>5.0</v>
      </c>
    </row>
    <row r="4995">
      <c r="A4995" s="1">
        <v>4994.0</v>
      </c>
      <c r="B4995" s="1" t="s">
        <v>6396</v>
      </c>
      <c r="C4995" s="1" t="s">
        <v>32</v>
      </c>
      <c r="D4995" s="1">
        <v>120.0</v>
      </c>
      <c r="E4995" s="1" t="s">
        <v>38</v>
      </c>
      <c r="F4995" s="5">
        <v>44927.0</v>
      </c>
      <c r="G4995" s="1">
        <v>10.0</v>
      </c>
    </row>
    <row r="4996">
      <c r="A4996" s="1">
        <v>4995.0</v>
      </c>
      <c r="B4996" s="1" t="s">
        <v>6397</v>
      </c>
      <c r="C4996" s="1" t="s">
        <v>32</v>
      </c>
      <c r="D4996" s="1">
        <v>120.0</v>
      </c>
      <c r="E4996" s="1" t="s">
        <v>45</v>
      </c>
      <c r="F4996" s="5">
        <v>44927.0</v>
      </c>
      <c r="G4996" s="1">
        <v>20.0</v>
      </c>
    </row>
    <row r="4997">
      <c r="A4997" s="1">
        <v>4996.0</v>
      </c>
      <c r="B4997" s="1" t="s">
        <v>6398</v>
      </c>
      <c r="C4997" s="1" t="s">
        <v>32</v>
      </c>
      <c r="D4997" s="1">
        <v>120.0</v>
      </c>
      <c r="E4997" s="1" t="s">
        <v>33</v>
      </c>
      <c r="F4997" s="5">
        <v>44927.0</v>
      </c>
      <c r="G4997" s="1">
        <v>0.0</v>
      </c>
    </row>
    <row r="4998">
      <c r="A4998" s="1">
        <v>4997.0</v>
      </c>
      <c r="B4998" s="1" t="s">
        <v>6399</v>
      </c>
      <c r="C4998" s="1" t="s">
        <v>32</v>
      </c>
      <c r="D4998" s="1">
        <v>120.0</v>
      </c>
      <c r="E4998" s="1" t="s">
        <v>38</v>
      </c>
      <c r="F4998" s="5">
        <v>44927.0</v>
      </c>
      <c r="G4998" s="1">
        <v>5.0</v>
      </c>
    </row>
    <row r="4999">
      <c r="A4999" s="1">
        <v>4998.0</v>
      </c>
      <c r="B4999" s="1" t="s">
        <v>6402</v>
      </c>
      <c r="C4999" s="1" t="s">
        <v>37</v>
      </c>
      <c r="D4999" s="1">
        <v>250.0</v>
      </c>
      <c r="E4999" s="1" t="s">
        <v>38</v>
      </c>
      <c r="F4999" s="5">
        <v>44927.0</v>
      </c>
      <c r="G4999" s="1">
        <v>10.0</v>
      </c>
    </row>
    <row r="5000">
      <c r="A5000" s="1">
        <v>4999.0</v>
      </c>
      <c r="B5000" s="1" t="s">
        <v>6403</v>
      </c>
      <c r="C5000" s="1" t="s">
        <v>49</v>
      </c>
      <c r="D5000" s="1">
        <v>80.0</v>
      </c>
      <c r="E5000" s="1" t="s">
        <v>33</v>
      </c>
      <c r="F5000" s="5">
        <v>44927.0</v>
      </c>
      <c r="G5000" s="1">
        <v>20.0</v>
      </c>
    </row>
    <row r="5001">
      <c r="A5001" s="1">
        <v>5000.0</v>
      </c>
      <c r="B5001" s="1" t="s">
        <v>6404</v>
      </c>
      <c r="C5001" s="1" t="s">
        <v>32</v>
      </c>
      <c r="D5001" s="1">
        <v>120.0</v>
      </c>
      <c r="E5001" s="1" t="s">
        <v>38</v>
      </c>
      <c r="F5001" s="5">
        <v>44927.0</v>
      </c>
      <c r="G5001" s="1">
        <v>0.0</v>
      </c>
    </row>
    <row r="5002">
      <c r="A5002" s="1">
        <v>5001.0</v>
      </c>
      <c r="B5002" s="1" t="s">
        <v>6405</v>
      </c>
      <c r="C5002" s="1" t="s">
        <v>49</v>
      </c>
      <c r="D5002" s="1">
        <v>80.0</v>
      </c>
      <c r="E5002" s="1" t="s">
        <v>38</v>
      </c>
      <c r="F5002" s="5">
        <v>44927.0</v>
      </c>
      <c r="G5002" s="1">
        <v>5.0</v>
      </c>
    </row>
    <row r="5003">
      <c r="A5003" s="1">
        <v>5002.0</v>
      </c>
      <c r="B5003" s="1" t="s">
        <v>6406</v>
      </c>
      <c r="C5003" s="1" t="s">
        <v>40</v>
      </c>
      <c r="D5003" s="1">
        <v>50.0</v>
      </c>
      <c r="E5003" s="1" t="s">
        <v>38</v>
      </c>
      <c r="F5003" s="5">
        <v>44927.0</v>
      </c>
      <c r="G5003" s="1">
        <v>10.0</v>
      </c>
    </row>
    <row r="5004">
      <c r="A5004" s="1">
        <v>5003.0</v>
      </c>
      <c r="B5004" s="1" t="s">
        <v>6407</v>
      </c>
      <c r="C5004" s="1" t="s">
        <v>32</v>
      </c>
      <c r="D5004" s="1">
        <v>120.0</v>
      </c>
      <c r="E5004" s="1" t="s">
        <v>38</v>
      </c>
      <c r="F5004" s="5">
        <v>44927.0</v>
      </c>
      <c r="G5004" s="1">
        <v>20.0</v>
      </c>
    </row>
    <row r="5005">
      <c r="A5005" s="1">
        <v>5004.0</v>
      </c>
      <c r="B5005" s="1" t="s">
        <v>6408</v>
      </c>
      <c r="C5005" s="1" t="s">
        <v>32</v>
      </c>
      <c r="D5005" s="1">
        <v>120.0</v>
      </c>
      <c r="E5005" s="1" t="s">
        <v>33</v>
      </c>
      <c r="F5005" s="5">
        <v>44927.0</v>
      </c>
      <c r="G5005" s="1">
        <v>0.0</v>
      </c>
    </row>
    <row r="5006">
      <c r="A5006" s="1">
        <v>5005.0</v>
      </c>
      <c r="B5006" s="1" t="s">
        <v>6409</v>
      </c>
      <c r="C5006" s="1" t="s">
        <v>32</v>
      </c>
      <c r="D5006" s="1">
        <v>120.0</v>
      </c>
      <c r="E5006" s="1" t="s">
        <v>33</v>
      </c>
      <c r="F5006" s="5">
        <v>44927.0</v>
      </c>
      <c r="G5006" s="1">
        <v>5.0</v>
      </c>
    </row>
    <row r="5007">
      <c r="A5007" s="1">
        <v>5006.0</v>
      </c>
      <c r="B5007" s="1" t="s">
        <v>6410</v>
      </c>
      <c r="C5007" s="1" t="s">
        <v>49</v>
      </c>
      <c r="D5007" s="1">
        <v>80.0</v>
      </c>
      <c r="E5007" s="1" t="s">
        <v>33</v>
      </c>
      <c r="F5007" s="5">
        <v>44927.0</v>
      </c>
      <c r="G5007" s="1">
        <v>10.0</v>
      </c>
    </row>
    <row r="5008">
      <c r="A5008" s="1">
        <v>5007.0</v>
      </c>
      <c r="B5008" s="1" t="s">
        <v>6413</v>
      </c>
      <c r="C5008" s="1" t="s">
        <v>49</v>
      </c>
      <c r="D5008" s="1">
        <v>80.0</v>
      </c>
      <c r="E5008" s="1" t="s">
        <v>38</v>
      </c>
      <c r="F5008" s="5">
        <v>44927.0</v>
      </c>
      <c r="G5008" s="1">
        <v>20.0</v>
      </c>
    </row>
    <row r="5009">
      <c r="A5009" s="1">
        <v>5008.0</v>
      </c>
      <c r="B5009" s="1" t="s">
        <v>6414</v>
      </c>
      <c r="C5009" s="1" t="s">
        <v>32</v>
      </c>
      <c r="D5009" s="1">
        <v>120.0</v>
      </c>
      <c r="E5009" s="1" t="s">
        <v>33</v>
      </c>
      <c r="F5009" s="5">
        <v>44927.0</v>
      </c>
      <c r="G5009" s="1">
        <v>0.0</v>
      </c>
    </row>
    <row r="5010">
      <c r="A5010" s="1">
        <v>5009.0</v>
      </c>
      <c r="B5010" s="1" t="s">
        <v>6415</v>
      </c>
      <c r="C5010" s="1" t="s">
        <v>49</v>
      </c>
      <c r="D5010" s="1">
        <v>80.0</v>
      </c>
      <c r="E5010" s="1" t="s">
        <v>38</v>
      </c>
      <c r="F5010" s="5">
        <v>44927.0</v>
      </c>
      <c r="G5010" s="1">
        <v>5.0</v>
      </c>
    </row>
    <row r="5011">
      <c r="A5011" s="1">
        <v>5010.0</v>
      </c>
      <c r="B5011" s="1" t="s">
        <v>6416</v>
      </c>
      <c r="C5011" s="1" t="s">
        <v>32</v>
      </c>
      <c r="D5011" s="1">
        <v>120.0</v>
      </c>
      <c r="E5011" s="1" t="s">
        <v>38</v>
      </c>
      <c r="F5011" s="5">
        <v>44927.0</v>
      </c>
      <c r="G5011" s="1">
        <v>10.0</v>
      </c>
    </row>
    <row r="5012">
      <c r="A5012" s="1">
        <v>5011.0</v>
      </c>
      <c r="B5012" s="1" t="s">
        <v>6417</v>
      </c>
      <c r="C5012" s="1" t="s">
        <v>32</v>
      </c>
      <c r="D5012" s="1">
        <v>120.0</v>
      </c>
      <c r="E5012" s="1" t="s">
        <v>38</v>
      </c>
      <c r="F5012" s="5">
        <v>44927.0</v>
      </c>
      <c r="G5012" s="1">
        <v>20.0</v>
      </c>
    </row>
    <row r="5013">
      <c r="A5013" s="1">
        <v>5012.0</v>
      </c>
      <c r="B5013" s="1" t="s">
        <v>6418</v>
      </c>
      <c r="C5013" s="1" t="s">
        <v>32</v>
      </c>
      <c r="D5013" s="1">
        <v>120.0</v>
      </c>
      <c r="E5013" s="1" t="s">
        <v>38</v>
      </c>
      <c r="F5013" s="5">
        <v>44927.0</v>
      </c>
      <c r="G5013" s="1">
        <v>0.0</v>
      </c>
    </row>
    <row r="5014">
      <c r="A5014" s="1">
        <v>5013.0</v>
      </c>
      <c r="B5014" s="1" t="s">
        <v>6419</v>
      </c>
      <c r="C5014" s="1" t="s">
        <v>40</v>
      </c>
      <c r="D5014" s="1">
        <v>50.0</v>
      </c>
      <c r="E5014" s="1" t="s">
        <v>33</v>
      </c>
      <c r="F5014" s="5">
        <v>44927.0</v>
      </c>
      <c r="G5014" s="1">
        <v>5.0</v>
      </c>
    </row>
    <row r="5015">
      <c r="A5015" s="1">
        <v>5014.0</v>
      </c>
      <c r="B5015" s="1" t="s">
        <v>6420</v>
      </c>
      <c r="C5015" s="1" t="s">
        <v>49</v>
      </c>
      <c r="D5015" s="1">
        <v>80.0</v>
      </c>
      <c r="E5015" s="1" t="s">
        <v>38</v>
      </c>
      <c r="F5015" s="5">
        <v>44927.0</v>
      </c>
      <c r="G5015" s="1">
        <v>10.0</v>
      </c>
    </row>
    <row r="5016">
      <c r="A5016" s="1">
        <v>5015.0</v>
      </c>
      <c r="B5016" s="1" t="s">
        <v>6421</v>
      </c>
      <c r="C5016" s="1" t="s">
        <v>49</v>
      </c>
      <c r="D5016" s="1">
        <v>80.0</v>
      </c>
      <c r="E5016" s="1" t="s">
        <v>38</v>
      </c>
      <c r="F5016" s="5">
        <v>44927.0</v>
      </c>
      <c r="G5016" s="1">
        <v>20.0</v>
      </c>
    </row>
    <row r="5017">
      <c r="A5017" s="1">
        <v>5016.0</v>
      </c>
      <c r="B5017" s="1" t="s">
        <v>6422</v>
      </c>
      <c r="C5017" s="1" t="s">
        <v>32</v>
      </c>
      <c r="D5017" s="1">
        <v>120.0</v>
      </c>
      <c r="E5017" s="1" t="s">
        <v>38</v>
      </c>
      <c r="F5017" s="5">
        <v>44927.0</v>
      </c>
      <c r="G5017" s="1">
        <v>0.0</v>
      </c>
    </row>
    <row r="5018">
      <c r="A5018" s="1">
        <v>5017.0</v>
      </c>
      <c r="B5018" s="1" t="s">
        <v>6425</v>
      </c>
      <c r="C5018" s="1" t="s">
        <v>32</v>
      </c>
      <c r="D5018" s="1">
        <v>120.0</v>
      </c>
      <c r="E5018" s="1" t="s">
        <v>33</v>
      </c>
      <c r="F5018" s="5">
        <v>44927.0</v>
      </c>
      <c r="G5018" s="1">
        <v>5.0</v>
      </c>
    </row>
    <row r="5019">
      <c r="A5019" s="1">
        <v>5018.0</v>
      </c>
      <c r="B5019" s="1" t="s">
        <v>6426</v>
      </c>
      <c r="C5019" s="1" t="s">
        <v>32</v>
      </c>
      <c r="D5019" s="1">
        <v>120.0</v>
      </c>
      <c r="E5019" s="1" t="s">
        <v>38</v>
      </c>
      <c r="F5019" s="5">
        <v>44927.0</v>
      </c>
      <c r="G5019" s="1">
        <v>10.0</v>
      </c>
    </row>
    <row r="5020">
      <c r="A5020" s="1">
        <v>5019.0</v>
      </c>
      <c r="B5020" s="1" t="s">
        <v>6427</v>
      </c>
      <c r="C5020" s="1" t="s">
        <v>49</v>
      </c>
      <c r="D5020" s="1">
        <v>80.0</v>
      </c>
      <c r="E5020" s="1" t="s">
        <v>38</v>
      </c>
      <c r="F5020" s="5">
        <v>44927.0</v>
      </c>
      <c r="G5020" s="1">
        <v>20.0</v>
      </c>
    </row>
    <row r="5021">
      <c r="A5021" s="1">
        <v>5020.0</v>
      </c>
      <c r="B5021" s="1" t="s">
        <v>6428</v>
      </c>
      <c r="C5021" s="1" t="s">
        <v>49</v>
      </c>
      <c r="D5021" s="1">
        <v>80.0</v>
      </c>
      <c r="E5021" s="1" t="s">
        <v>38</v>
      </c>
      <c r="F5021" s="5">
        <v>44927.0</v>
      </c>
      <c r="G5021" s="1">
        <v>0.0</v>
      </c>
    </row>
    <row r="5022">
      <c r="A5022" s="1">
        <v>5021.0</v>
      </c>
      <c r="B5022" s="1" t="s">
        <v>6429</v>
      </c>
      <c r="C5022" s="1" t="s">
        <v>49</v>
      </c>
      <c r="D5022" s="1">
        <v>80.0</v>
      </c>
      <c r="E5022" s="1" t="s">
        <v>33</v>
      </c>
      <c r="F5022" s="5">
        <v>44927.0</v>
      </c>
      <c r="G5022" s="1">
        <v>5.0</v>
      </c>
    </row>
    <row r="5023">
      <c r="A5023" s="1">
        <v>5022.0</v>
      </c>
      <c r="B5023" s="1" t="s">
        <v>6430</v>
      </c>
      <c r="C5023" s="1" t="s">
        <v>32</v>
      </c>
      <c r="D5023" s="1">
        <v>120.0</v>
      </c>
      <c r="E5023" s="1" t="s">
        <v>38</v>
      </c>
      <c r="F5023" s="5">
        <v>44927.0</v>
      </c>
      <c r="G5023" s="1">
        <v>10.0</v>
      </c>
    </row>
    <row r="5024">
      <c r="A5024" s="1">
        <v>5023.0</v>
      </c>
      <c r="B5024" s="1" t="s">
        <v>6431</v>
      </c>
      <c r="C5024" s="1" t="s">
        <v>32</v>
      </c>
      <c r="D5024" s="1">
        <v>120.0</v>
      </c>
      <c r="E5024" s="1" t="s">
        <v>38</v>
      </c>
      <c r="F5024" s="5">
        <v>44927.0</v>
      </c>
      <c r="G5024" s="1">
        <v>20.0</v>
      </c>
    </row>
    <row r="5025">
      <c r="A5025" s="1">
        <v>5024.0</v>
      </c>
      <c r="B5025" s="1" t="s">
        <v>6432</v>
      </c>
      <c r="C5025" s="1" t="s">
        <v>32</v>
      </c>
      <c r="D5025" s="1">
        <v>120.0</v>
      </c>
      <c r="E5025" s="1" t="s">
        <v>38</v>
      </c>
      <c r="F5025" s="5">
        <v>44927.0</v>
      </c>
      <c r="G5025" s="1">
        <v>0.0</v>
      </c>
    </row>
    <row r="5026">
      <c r="A5026" s="1">
        <v>5025.0</v>
      </c>
      <c r="B5026" s="1" t="s">
        <v>6433</v>
      </c>
      <c r="C5026" s="1" t="s">
        <v>32</v>
      </c>
      <c r="D5026" s="1">
        <v>120.0</v>
      </c>
      <c r="E5026" s="1" t="s">
        <v>38</v>
      </c>
      <c r="F5026" s="5">
        <v>44927.0</v>
      </c>
      <c r="G5026" s="1">
        <v>5.0</v>
      </c>
    </row>
    <row r="5027">
      <c r="A5027" s="1">
        <v>5026.0</v>
      </c>
      <c r="B5027" s="1" t="s">
        <v>6436</v>
      </c>
      <c r="C5027" s="1" t="s">
        <v>32</v>
      </c>
      <c r="D5027" s="1">
        <v>120.0</v>
      </c>
      <c r="E5027" s="1" t="s">
        <v>38</v>
      </c>
      <c r="F5027" s="5">
        <v>44927.0</v>
      </c>
      <c r="G5027" s="1">
        <v>10.0</v>
      </c>
    </row>
    <row r="5028">
      <c r="A5028" s="1">
        <v>5027.0</v>
      </c>
      <c r="B5028" s="1" t="s">
        <v>6437</v>
      </c>
      <c r="C5028" s="1" t="s">
        <v>32</v>
      </c>
      <c r="D5028" s="1">
        <v>120.0</v>
      </c>
      <c r="E5028" s="1" t="s">
        <v>38</v>
      </c>
      <c r="F5028" s="5">
        <v>44927.0</v>
      </c>
      <c r="G5028" s="1">
        <v>20.0</v>
      </c>
    </row>
    <row r="5029">
      <c r="A5029" s="1">
        <v>5028.0</v>
      </c>
      <c r="B5029" s="1" t="s">
        <v>6438</v>
      </c>
      <c r="C5029" s="1" t="s">
        <v>32</v>
      </c>
      <c r="D5029" s="1">
        <v>120.0</v>
      </c>
      <c r="E5029" s="1" t="s">
        <v>38</v>
      </c>
      <c r="F5029" s="5">
        <v>44927.0</v>
      </c>
      <c r="G5029" s="1">
        <v>0.0</v>
      </c>
    </row>
    <row r="5030">
      <c r="A5030" s="1">
        <v>5029.0</v>
      </c>
      <c r="B5030" s="1" t="s">
        <v>6439</v>
      </c>
      <c r="C5030" s="1" t="s">
        <v>32</v>
      </c>
      <c r="D5030" s="1">
        <v>120.0</v>
      </c>
      <c r="E5030" s="1" t="s">
        <v>38</v>
      </c>
      <c r="F5030" s="5">
        <v>44927.0</v>
      </c>
      <c r="G5030" s="1">
        <v>5.0</v>
      </c>
    </row>
    <row r="5031">
      <c r="A5031" s="1">
        <v>5030.0</v>
      </c>
      <c r="B5031" s="1" t="s">
        <v>6440</v>
      </c>
      <c r="C5031" s="1" t="s">
        <v>49</v>
      </c>
      <c r="D5031" s="1">
        <v>80.0</v>
      </c>
      <c r="E5031" s="1" t="s">
        <v>38</v>
      </c>
      <c r="F5031" s="5">
        <v>44927.0</v>
      </c>
      <c r="G5031" s="1">
        <v>10.0</v>
      </c>
    </row>
    <row r="5032">
      <c r="A5032" s="1">
        <v>5031.0</v>
      </c>
      <c r="B5032" s="1" t="s">
        <v>6441</v>
      </c>
      <c r="C5032" s="1" t="s">
        <v>32</v>
      </c>
      <c r="D5032" s="1">
        <v>120.0</v>
      </c>
      <c r="E5032" s="1" t="s">
        <v>45</v>
      </c>
      <c r="F5032" s="5">
        <v>44927.0</v>
      </c>
      <c r="G5032" s="1">
        <v>20.0</v>
      </c>
    </row>
    <row r="5033">
      <c r="A5033" s="1">
        <v>5032.0</v>
      </c>
      <c r="B5033" s="1" t="s">
        <v>6442</v>
      </c>
      <c r="C5033" s="1" t="s">
        <v>32</v>
      </c>
      <c r="D5033" s="1">
        <v>120.0</v>
      </c>
      <c r="E5033" s="1" t="s">
        <v>38</v>
      </c>
      <c r="F5033" s="5">
        <v>44927.0</v>
      </c>
      <c r="G5033" s="1">
        <v>0.0</v>
      </c>
    </row>
    <row r="5034">
      <c r="A5034" s="1">
        <v>5033.0</v>
      </c>
      <c r="B5034" s="1" t="s">
        <v>6443</v>
      </c>
      <c r="C5034" s="1" t="s">
        <v>32</v>
      </c>
      <c r="D5034" s="1">
        <v>120.0</v>
      </c>
      <c r="E5034" s="1" t="s">
        <v>38</v>
      </c>
      <c r="F5034" s="5">
        <v>44927.0</v>
      </c>
      <c r="G5034" s="1">
        <v>5.0</v>
      </c>
    </row>
    <row r="5035">
      <c r="A5035" s="1">
        <v>5034.0</v>
      </c>
      <c r="B5035" s="1" t="s">
        <v>6444</v>
      </c>
      <c r="C5035" s="1" t="s">
        <v>32</v>
      </c>
      <c r="D5035" s="1">
        <v>120.0</v>
      </c>
      <c r="E5035" s="1" t="s">
        <v>38</v>
      </c>
      <c r="F5035" s="5">
        <v>44927.0</v>
      </c>
      <c r="G5035" s="1">
        <v>10.0</v>
      </c>
    </row>
    <row r="5036">
      <c r="A5036" s="1">
        <v>5035.0</v>
      </c>
      <c r="B5036" s="1" t="s">
        <v>6447</v>
      </c>
      <c r="C5036" s="1" t="s">
        <v>32</v>
      </c>
      <c r="D5036" s="1">
        <v>120.0</v>
      </c>
      <c r="E5036" s="1" t="s">
        <v>38</v>
      </c>
      <c r="F5036" s="5">
        <v>44927.0</v>
      </c>
      <c r="G5036" s="1">
        <v>20.0</v>
      </c>
    </row>
    <row r="5037">
      <c r="A5037" s="1">
        <v>5036.0</v>
      </c>
      <c r="B5037" s="1" t="s">
        <v>6448</v>
      </c>
      <c r="C5037" s="1" t="s">
        <v>32</v>
      </c>
      <c r="D5037" s="1">
        <v>120.0</v>
      </c>
      <c r="E5037" s="1" t="s">
        <v>38</v>
      </c>
      <c r="F5037" s="5">
        <v>44927.0</v>
      </c>
      <c r="G5037" s="1">
        <v>0.0</v>
      </c>
    </row>
    <row r="5038">
      <c r="A5038" s="1">
        <v>5037.0</v>
      </c>
      <c r="B5038" s="1" t="s">
        <v>6449</v>
      </c>
      <c r="C5038" s="1" t="s">
        <v>32</v>
      </c>
      <c r="D5038" s="1">
        <v>120.0</v>
      </c>
      <c r="E5038" s="1" t="s">
        <v>38</v>
      </c>
      <c r="F5038" s="5">
        <v>44927.0</v>
      </c>
      <c r="G5038" s="1">
        <v>5.0</v>
      </c>
    </row>
    <row r="5039">
      <c r="A5039" s="1">
        <v>5038.0</v>
      </c>
      <c r="B5039" s="1" t="s">
        <v>6450</v>
      </c>
      <c r="C5039" s="1" t="s">
        <v>32</v>
      </c>
      <c r="D5039" s="1">
        <v>120.0</v>
      </c>
      <c r="E5039" s="1" t="s">
        <v>38</v>
      </c>
      <c r="F5039" s="5">
        <v>44927.0</v>
      </c>
      <c r="G5039" s="1">
        <v>10.0</v>
      </c>
    </row>
    <row r="5040">
      <c r="A5040" s="1">
        <v>5039.0</v>
      </c>
      <c r="B5040" s="1" t="s">
        <v>6451</v>
      </c>
      <c r="C5040" s="1" t="s">
        <v>49</v>
      </c>
      <c r="D5040" s="1">
        <v>80.0</v>
      </c>
      <c r="E5040" s="1" t="s">
        <v>38</v>
      </c>
      <c r="F5040" s="5">
        <v>44927.0</v>
      </c>
      <c r="G5040" s="1">
        <v>20.0</v>
      </c>
    </row>
    <row r="5041">
      <c r="A5041" s="1">
        <v>5040.0</v>
      </c>
      <c r="B5041" s="1" t="s">
        <v>6452</v>
      </c>
      <c r="C5041" s="1" t="s">
        <v>49</v>
      </c>
      <c r="D5041" s="1">
        <v>80.0</v>
      </c>
      <c r="E5041" s="1" t="s">
        <v>38</v>
      </c>
      <c r="F5041" s="5">
        <v>44927.0</v>
      </c>
      <c r="G5041" s="1">
        <v>0.0</v>
      </c>
    </row>
    <row r="5042">
      <c r="A5042" s="1">
        <v>5041.0</v>
      </c>
      <c r="B5042" s="1" t="s">
        <v>6453</v>
      </c>
      <c r="C5042" s="1" t="s">
        <v>32</v>
      </c>
      <c r="D5042" s="1">
        <v>120.0</v>
      </c>
      <c r="E5042" s="1" t="s">
        <v>38</v>
      </c>
      <c r="F5042" s="5">
        <v>44927.0</v>
      </c>
      <c r="G5042" s="1">
        <v>5.0</v>
      </c>
    </row>
    <row r="5043">
      <c r="A5043" s="1">
        <v>5042.0</v>
      </c>
      <c r="B5043" s="1" t="s">
        <v>6454</v>
      </c>
      <c r="C5043" s="1" t="s">
        <v>32</v>
      </c>
      <c r="D5043" s="1">
        <v>120.0</v>
      </c>
      <c r="E5043" s="1" t="s">
        <v>38</v>
      </c>
      <c r="F5043" s="5">
        <v>44927.0</v>
      </c>
      <c r="G5043" s="1">
        <v>10.0</v>
      </c>
    </row>
    <row r="5044">
      <c r="A5044" s="1">
        <v>5043.0</v>
      </c>
      <c r="B5044" s="1" t="s">
        <v>6455</v>
      </c>
      <c r="C5044" s="1" t="s">
        <v>32</v>
      </c>
      <c r="D5044" s="1">
        <v>120.0</v>
      </c>
      <c r="E5044" s="1" t="s">
        <v>38</v>
      </c>
      <c r="F5044" s="5">
        <v>44927.0</v>
      </c>
      <c r="G5044" s="1">
        <v>20.0</v>
      </c>
    </row>
    <row r="5045">
      <c r="A5045" s="1">
        <v>5044.0</v>
      </c>
      <c r="B5045" s="1" t="s">
        <v>6458</v>
      </c>
      <c r="C5045" s="1" t="s">
        <v>49</v>
      </c>
      <c r="D5045" s="1">
        <v>80.0</v>
      </c>
      <c r="E5045" s="1" t="s">
        <v>38</v>
      </c>
      <c r="F5045" s="5">
        <v>44927.0</v>
      </c>
      <c r="G5045" s="1">
        <v>0.0</v>
      </c>
    </row>
    <row r="5046">
      <c r="A5046" s="1">
        <v>5045.0</v>
      </c>
      <c r="B5046" s="1" t="s">
        <v>6459</v>
      </c>
      <c r="C5046" s="1" t="s">
        <v>32</v>
      </c>
      <c r="D5046" s="1">
        <v>120.0</v>
      </c>
      <c r="E5046" s="1" t="s">
        <v>38</v>
      </c>
      <c r="F5046" s="5">
        <v>44927.0</v>
      </c>
      <c r="G5046" s="1">
        <v>5.0</v>
      </c>
    </row>
    <row r="5047">
      <c r="A5047" s="1">
        <v>5046.0</v>
      </c>
      <c r="B5047" s="1" t="s">
        <v>6460</v>
      </c>
      <c r="C5047" s="1" t="s">
        <v>32</v>
      </c>
      <c r="D5047" s="1">
        <v>120.0</v>
      </c>
      <c r="E5047" s="1" t="s">
        <v>45</v>
      </c>
      <c r="F5047" s="5">
        <v>44927.0</v>
      </c>
      <c r="G5047" s="1">
        <v>10.0</v>
      </c>
    </row>
    <row r="5048">
      <c r="A5048" s="1">
        <v>5047.0</v>
      </c>
      <c r="B5048" s="1" t="s">
        <v>6461</v>
      </c>
      <c r="C5048" s="1" t="s">
        <v>32</v>
      </c>
      <c r="D5048" s="1">
        <v>120.0</v>
      </c>
      <c r="E5048" s="1" t="s">
        <v>38</v>
      </c>
      <c r="F5048" s="5">
        <v>44927.0</v>
      </c>
      <c r="G5048" s="1">
        <v>20.0</v>
      </c>
    </row>
    <row r="5049">
      <c r="A5049" s="1">
        <v>5048.0</v>
      </c>
      <c r="B5049" s="1" t="s">
        <v>6462</v>
      </c>
      <c r="C5049" s="1" t="s">
        <v>49</v>
      </c>
      <c r="D5049" s="1">
        <v>80.0</v>
      </c>
      <c r="E5049" s="1" t="s">
        <v>38</v>
      </c>
      <c r="F5049" s="5">
        <v>44927.0</v>
      </c>
      <c r="G5049" s="1">
        <v>0.0</v>
      </c>
    </row>
    <row r="5050">
      <c r="A5050" s="1">
        <v>5049.0</v>
      </c>
      <c r="B5050" s="1" t="s">
        <v>6463</v>
      </c>
      <c r="C5050" s="1" t="s">
        <v>49</v>
      </c>
      <c r="D5050" s="1">
        <v>80.0</v>
      </c>
      <c r="E5050" s="1" t="s">
        <v>38</v>
      </c>
      <c r="F5050" s="5">
        <v>44927.0</v>
      </c>
      <c r="G5050" s="1">
        <v>5.0</v>
      </c>
    </row>
    <row r="5051">
      <c r="A5051" s="1">
        <v>5050.0</v>
      </c>
      <c r="B5051" s="1" t="s">
        <v>6464</v>
      </c>
      <c r="C5051" s="1" t="s">
        <v>40</v>
      </c>
      <c r="D5051" s="1">
        <v>50.0</v>
      </c>
      <c r="E5051" s="1" t="s">
        <v>38</v>
      </c>
      <c r="F5051" s="5">
        <v>44927.0</v>
      </c>
      <c r="G5051" s="1">
        <v>10.0</v>
      </c>
    </row>
    <row r="5052">
      <c r="A5052" s="1">
        <v>5051.0</v>
      </c>
      <c r="B5052" s="1" t="s">
        <v>6465</v>
      </c>
      <c r="C5052" s="1" t="s">
        <v>32</v>
      </c>
      <c r="D5052" s="1">
        <v>120.0</v>
      </c>
      <c r="E5052" s="1" t="s">
        <v>38</v>
      </c>
      <c r="F5052" s="5">
        <v>44927.0</v>
      </c>
      <c r="G5052" s="1">
        <v>20.0</v>
      </c>
    </row>
    <row r="5053">
      <c r="A5053" s="1">
        <v>5052.0</v>
      </c>
      <c r="B5053" s="1" t="s">
        <v>6466</v>
      </c>
      <c r="C5053" s="1" t="s">
        <v>37</v>
      </c>
      <c r="D5053" s="1">
        <v>250.0</v>
      </c>
      <c r="E5053" s="1" t="s">
        <v>38</v>
      </c>
      <c r="F5053" s="5">
        <v>44927.0</v>
      </c>
      <c r="G5053" s="1">
        <v>0.0</v>
      </c>
    </row>
    <row r="5054">
      <c r="A5054" s="1">
        <v>5053.0</v>
      </c>
      <c r="B5054" s="1" t="s">
        <v>6467</v>
      </c>
      <c r="C5054" s="1" t="s">
        <v>32</v>
      </c>
      <c r="D5054" s="1">
        <v>120.0</v>
      </c>
      <c r="E5054" s="1" t="s">
        <v>38</v>
      </c>
      <c r="F5054" s="5">
        <v>44927.0</v>
      </c>
      <c r="G5054" s="1">
        <v>5.0</v>
      </c>
    </row>
    <row r="5055">
      <c r="A5055" s="1">
        <v>5054.0</v>
      </c>
      <c r="B5055" s="1" t="s">
        <v>6470</v>
      </c>
      <c r="C5055" s="1" t="s">
        <v>32</v>
      </c>
      <c r="D5055" s="1">
        <v>120.0</v>
      </c>
      <c r="E5055" s="1" t="s">
        <v>38</v>
      </c>
      <c r="F5055" s="5">
        <v>44927.0</v>
      </c>
      <c r="G5055" s="1">
        <v>10.0</v>
      </c>
    </row>
    <row r="5056">
      <c r="A5056" s="1">
        <v>5055.0</v>
      </c>
      <c r="B5056" s="1" t="s">
        <v>6471</v>
      </c>
      <c r="C5056" s="1" t="s">
        <v>37</v>
      </c>
      <c r="D5056" s="1">
        <v>250.0</v>
      </c>
      <c r="E5056" s="1" t="s">
        <v>38</v>
      </c>
      <c r="F5056" s="5">
        <v>44927.0</v>
      </c>
      <c r="G5056" s="1">
        <v>20.0</v>
      </c>
    </row>
    <row r="5057">
      <c r="A5057" s="1">
        <v>5056.0</v>
      </c>
      <c r="B5057" s="1" t="s">
        <v>6472</v>
      </c>
      <c r="C5057" s="1" t="s">
        <v>32</v>
      </c>
      <c r="D5057" s="1">
        <v>120.0</v>
      </c>
      <c r="E5057" s="1" t="s">
        <v>38</v>
      </c>
      <c r="F5057" s="5">
        <v>44927.0</v>
      </c>
      <c r="G5057" s="1">
        <v>0.0</v>
      </c>
    </row>
    <row r="5058">
      <c r="A5058" s="1">
        <v>5057.0</v>
      </c>
      <c r="B5058" s="1" t="s">
        <v>6473</v>
      </c>
      <c r="C5058" s="1" t="s">
        <v>32</v>
      </c>
      <c r="D5058" s="1">
        <v>120.0</v>
      </c>
      <c r="E5058" s="1" t="s">
        <v>38</v>
      </c>
      <c r="F5058" s="5">
        <v>44927.0</v>
      </c>
      <c r="G5058" s="1">
        <v>5.0</v>
      </c>
    </row>
    <row r="5059">
      <c r="A5059" s="1">
        <v>5058.0</v>
      </c>
      <c r="B5059" s="1" t="s">
        <v>6474</v>
      </c>
      <c r="C5059" s="1" t="s">
        <v>32</v>
      </c>
      <c r="D5059" s="1">
        <v>120.0</v>
      </c>
      <c r="E5059" s="1" t="s">
        <v>38</v>
      </c>
      <c r="F5059" s="5">
        <v>44927.0</v>
      </c>
      <c r="G5059" s="1">
        <v>10.0</v>
      </c>
    </row>
    <row r="5060">
      <c r="A5060" s="1">
        <v>5059.0</v>
      </c>
      <c r="B5060" s="1" t="s">
        <v>6475</v>
      </c>
      <c r="C5060" s="1" t="s">
        <v>49</v>
      </c>
      <c r="D5060" s="1">
        <v>80.0</v>
      </c>
      <c r="E5060" s="1" t="s">
        <v>38</v>
      </c>
      <c r="F5060" s="5">
        <v>44927.0</v>
      </c>
      <c r="G5060" s="1">
        <v>20.0</v>
      </c>
    </row>
    <row r="5061">
      <c r="A5061" s="1">
        <v>5060.0</v>
      </c>
      <c r="B5061" s="1" t="s">
        <v>6476</v>
      </c>
      <c r="C5061" s="1" t="s">
        <v>32</v>
      </c>
      <c r="D5061" s="1">
        <v>120.0</v>
      </c>
      <c r="E5061" s="1" t="s">
        <v>38</v>
      </c>
      <c r="F5061" s="5">
        <v>44927.0</v>
      </c>
      <c r="G5061" s="1">
        <v>0.0</v>
      </c>
    </row>
    <row r="5062">
      <c r="A5062" s="1">
        <v>5061.0</v>
      </c>
      <c r="B5062" s="1" t="s">
        <v>6477</v>
      </c>
      <c r="C5062" s="1" t="s">
        <v>49</v>
      </c>
      <c r="D5062" s="1">
        <v>80.0</v>
      </c>
      <c r="E5062" s="1" t="s">
        <v>38</v>
      </c>
      <c r="F5062" s="5">
        <v>44927.0</v>
      </c>
      <c r="G5062" s="1">
        <v>5.0</v>
      </c>
    </row>
    <row r="5063">
      <c r="A5063" s="1">
        <v>5062.0</v>
      </c>
      <c r="B5063" s="1" t="s">
        <v>6478</v>
      </c>
      <c r="C5063" s="1" t="s">
        <v>49</v>
      </c>
      <c r="D5063" s="1">
        <v>80.0</v>
      </c>
      <c r="E5063" s="1" t="s">
        <v>38</v>
      </c>
      <c r="F5063" s="5">
        <v>44927.0</v>
      </c>
      <c r="G5063" s="1">
        <v>10.0</v>
      </c>
    </row>
    <row r="5064">
      <c r="A5064" s="1">
        <v>5063.0</v>
      </c>
      <c r="B5064" s="1" t="s">
        <v>6480</v>
      </c>
      <c r="C5064" s="1" t="s">
        <v>32</v>
      </c>
      <c r="D5064" s="1">
        <v>120.0</v>
      </c>
      <c r="E5064" s="1" t="s">
        <v>33</v>
      </c>
      <c r="F5064" s="5">
        <v>44927.0</v>
      </c>
      <c r="G5064" s="1">
        <v>20.0</v>
      </c>
    </row>
    <row r="5065">
      <c r="A5065" s="1">
        <v>5064.0</v>
      </c>
      <c r="B5065" s="1" t="s">
        <v>6482</v>
      </c>
      <c r="C5065" s="1" t="s">
        <v>49</v>
      </c>
      <c r="D5065" s="1">
        <v>80.0</v>
      </c>
      <c r="E5065" s="1" t="s">
        <v>38</v>
      </c>
      <c r="F5065" s="5">
        <v>44927.0</v>
      </c>
      <c r="G5065" s="1">
        <v>0.0</v>
      </c>
    </row>
    <row r="5066">
      <c r="A5066" s="1">
        <v>5065.0</v>
      </c>
      <c r="B5066" s="1" t="s">
        <v>6483</v>
      </c>
      <c r="C5066" s="1" t="s">
        <v>49</v>
      </c>
      <c r="D5066" s="1">
        <v>80.0</v>
      </c>
      <c r="E5066" s="1" t="s">
        <v>45</v>
      </c>
      <c r="F5066" s="5">
        <v>44927.0</v>
      </c>
      <c r="G5066" s="1">
        <v>5.0</v>
      </c>
    </row>
    <row r="5067">
      <c r="A5067" s="1">
        <v>5066.0</v>
      </c>
      <c r="B5067" s="1" t="s">
        <v>6484</v>
      </c>
      <c r="C5067" s="1" t="s">
        <v>49</v>
      </c>
      <c r="D5067" s="1">
        <v>80.0</v>
      </c>
      <c r="E5067" s="1" t="s">
        <v>38</v>
      </c>
      <c r="F5067" s="5">
        <v>44927.0</v>
      </c>
      <c r="G5067" s="1">
        <v>10.0</v>
      </c>
    </row>
    <row r="5068">
      <c r="A5068" s="1">
        <v>5067.0</v>
      </c>
      <c r="B5068" s="1" t="s">
        <v>6485</v>
      </c>
      <c r="C5068" s="1" t="s">
        <v>40</v>
      </c>
      <c r="D5068" s="1">
        <v>50.0</v>
      </c>
      <c r="E5068" s="1" t="s">
        <v>38</v>
      </c>
      <c r="F5068" s="5">
        <v>44927.0</v>
      </c>
      <c r="G5068" s="1">
        <v>20.0</v>
      </c>
    </row>
    <row r="5069">
      <c r="A5069" s="1">
        <v>5068.0</v>
      </c>
      <c r="B5069" s="1" t="s">
        <v>6486</v>
      </c>
      <c r="C5069" s="1" t="s">
        <v>32</v>
      </c>
      <c r="D5069" s="1">
        <v>120.0</v>
      </c>
      <c r="E5069" s="1" t="s">
        <v>38</v>
      </c>
      <c r="F5069" s="5">
        <v>44927.0</v>
      </c>
      <c r="G5069" s="1">
        <v>0.0</v>
      </c>
    </row>
    <row r="5070">
      <c r="A5070" s="1">
        <v>5069.0</v>
      </c>
      <c r="B5070" s="1" t="s">
        <v>6487</v>
      </c>
      <c r="C5070" s="1" t="s">
        <v>32</v>
      </c>
      <c r="D5070" s="1">
        <v>120.0</v>
      </c>
      <c r="E5070" s="1" t="s">
        <v>38</v>
      </c>
      <c r="F5070" s="5">
        <v>44927.0</v>
      </c>
      <c r="G5070" s="1">
        <v>5.0</v>
      </c>
    </row>
    <row r="5071">
      <c r="A5071" s="1">
        <v>5070.0</v>
      </c>
      <c r="B5071" s="1" t="s">
        <v>6488</v>
      </c>
      <c r="C5071" s="1" t="s">
        <v>32</v>
      </c>
      <c r="D5071" s="1">
        <v>120.0</v>
      </c>
      <c r="E5071" s="1" t="s">
        <v>38</v>
      </c>
      <c r="F5071" s="5">
        <v>44927.0</v>
      </c>
      <c r="G5071" s="1">
        <v>10.0</v>
      </c>
    </row>
    <row r="5072">
      <c r="A5072" s="1">
        <v>5071.0</v>
      </c>
      <c r="B5072" s="1" t="s">
        <v>6489</v>
      </c>
      <c r="C5072" s="1" t="s">
        <v>32</v>
      </c>
      <c r="D5072" s="1">
        <v>120.0</v>
      </c>
      <c r="E5072" s="1" t="s">
        <v>38</v>
      </c>
      <c r="F5072" s="5">
        <v>44927.0</v>
      </c>
      <c r="G5072" s="1">
        <v>20.0</v>
      </c>
    </row>
    <row r="5073">
      <c r="A5073" s="1">
        <v>5072.0</v>
      </c>
      <c r="B5073" s="1" t="s">
        <v>6490</v>
      </c>
      <c r="C5073" s="1" t="s">
        <v>32</v>
      </c>
      <c r="D5073" s="1">
        <v>120.0</v>
      </c>
      <c r="E5073" s="1" t="s">
        <v>38</v>
      </c>
      <c r="F5073" s="5">
        <v>44927.0</v>
      </c>
      <c r="G5073" s="1">
        <v>0.0</v>
      </c>
    </row>
    <row r="5074">
      <c r="A5074" s="1">
        <v>5073.0</v>
      </c>
      <c r="B5074" s="1" t="s">
        <v>6493</v>
      </c>
      <c r="C5074" s="1" t="s">
        <v>32</v>
      </c>
      <c r="D5074" s="1">
        <v>120.0</v>
      </c>
      <c r="E5074" s="1" t="s">
        <v>38</v>
      </c>
      <c r="F5074" s="5">
        <v>44927.0</v>
      </c>
      <c r="G5074" s="1">
        <v>5.0</v>
      </c>
    </row>
    <row r="5075">
      <c r="A5075" s="1">
        <v>5074.0</v>
      </c>
      <c r="B5075" s="1" t="s">
        <v>6494</v>
      </c>
      <c r="C5075" s="1" t="s">
        <v>37</v>
      </c>
      <c r="D5075" s="1">
        <v>250.0</v>
      </c>
      <c r="E5075" s="1" t="s">
        <v>38</v>
      </c>
      <c r="F5075" s="5">
        <v>44927.0</v>
      </c>
      <c r="G5075" s="1">
        <v>10.0</v>
      </c>
    </row>
    <row r="5076">
      <c r="A5076" s="1">
        <v>5075.0</v>
      </c>
      <c r="B5076" s="1" t="s">
        <v>6495</v>
      </c>
      <c r="C5076" s="1" t="s">
        <v>32</v>
      </c>
      <c r="D5076" s="1">
        <v>120.0</v>
      </c>
      <c r="E5076" s="1" t="s">
        <v>45</v>
      </c>
      <c r="F5076" s="5">
        <v>44927.0</v>
      </c>
      <c r="G5076" s="1">
        <v>20.0</v>
      </c>
    </row>
    <row r="5077">
      <c r="A5077" s="1">
        <v>5076.0</v>
      </c>
      <c r="B5077" s="1" t="s">
        <v>6496</v>
      </c>
      <c r="C5077" s="1" t="s">
        <v>32</v>
      </c>
      <c r="D5077" s="1">
        <v>120.0</v>
      </c>
      <c r="E5077" s="1" t="s">
        <v>33</v>
      </c>
      <c r="F5077" s="5">
        <v>44927.0</v>
      </c>
      <c r="G5077" s="1">
        <v>0.0</v>
      </c>
    </row>
    <row r="5078">
      <c r="A5078" s="1">
        <v>5077.0</v>
      </c>
      <c r="B5078" s="1" t="s">
        <v>6497</v>
      </c>
      <c r="C5078" s="1" t="s">
        <v>32</v>
      </c>
      <c r="D5078" s="1">
        <v>120.0</v>
      </c>
      <c r="E5078" s="1" t="s">
        <v>45</v>
      </c>
      <c r="F5078" s="5">
        <v>44927.0</v>
      </c>
      <c r="G5078" s="1">
        <v>5.0</v>
      </c>
    </row>
    <row r="5079">
      <c r="A5079" s="1">
        <v>5078.0</v>
      </c>
      <c r="B5079" s="1" t="s">
        <v>6498</v>
      </c>
      <c r="C5079" s="1" t="s">
        <v>32</v>
      </c>
      <c r="D5079" s="1">
        <v>120.0</v>
      </c>
      <c r="E5079" s="1" t="s">
        <v>38</v>
      </c>
      <c r="F5079" s="5">
        <v>44927.0</v>
      </c>
      <c r="G5079" s="1">
        <v>10.0</v>
      </c>
    </row>
    <row r="5080">
      <c r="A5080" s="1">
        <v>5079.0</v>
      </c>
      <c r="B5080" s="1" t="s">
        <v>6499</v>
      </c>
      <c r="C5080" s="1" t="s">
        <v>32</v>
      </c>
      <c r="D5080" s="1">
        <v>120.0</v>
      </c>
      <c r="E5080" s="1" t="s">
        <v>38</v>
      </c>
      <c r="F5080" s="5">
        <v>44927.0</v>
      </c>
      <c r="G5080" s="1">
        <v>20.0</v>
      </c>
    </row>
    <row r="5081">
      <c r="A5081" s="1">
        <v>5080.0</v>
      </c>
      <c r="B5081" s="1" t="s">
        <v>6500</v>
      </c>
      <c r="C5081" s="1" t="s">
        <v>32</v>
      </c>
      <c r="D5081" s="1">
        <v>120.0</v>
      </c>
      <c r="E5081" s="1" t="s">
        <v>38</v>
      </c>
      <c r="F5081" s="5">
        <v>44927.0</v>
      </c>
      <c r="G5081" s="1">
        <v>0.0</v>
      </c>
    </row>
    <row r="5082">
      <c r="A5082" s="1">
        <v>5081.0</v>
      </c>
      <c r="B5082" s="1" t="s">
        <v>6501</v>
      </c>
      <c r="C5082" s="1" t="s">
        <v>32</v>
      </c>
      <c r="D5082" s="1">
        <v>120.0</v>
      </c>
      <c r="E5082" s="1" t="s">
        <v>38</v>
      </c>
      <c r="F5082" s="5">
        <v>44927.0</v>
      </c>
      <c r="G5082" s="1">
        <v>5.0</v>
      </c>
    </row>
    <row r="5083">
      <c r="A5083" s="1">
        <v>5082.0</v>
      </c>
      <c r="B5083" s="1" t="s">
        <v>6502</v>
      </c>
      <c r="C5083" s="1" t="s">
        <v>49</v>
      </c>
      <c r="D5083" s="1">
        <v>80.0</v>
      </c>
      <c r="E5083" s="1" t="s">
        <v>38</v>
      </c>
      <c r="F5083" s="5">
        <v>44927.0</v>
      </c>
      <c r="G5083" s="1">
        <v>10.0</v>
      </c>
    </row>
    <row r="5084">
      <c r="A5084" s="1">
        <v>5083.0</v>
      </c>
      <c r="B5084" s="1" t="s">
        <v>6503</v>
      </c>
      <c r="C5084" s="1" t="s">
        <v>40</v>
      </c>
      <c r="D5084" s="1">
        <v>50.0</v>
      </c>
      <c r="E5084" s="1" t="s">
        <v>38</v>
      </c>
      <c r="F5084" s="5">
        <v>44927.0</v>
      </c>
      <c r="G5084" s="1">
        <v>20.0</v>
      </c>
    </row>
    <row r="5085">
      <c r="A5085" s="1">
        <v>5084.0</v>
      </c>
      <c r="B5085" s="1" t="s">
        <v>6505</v>
      </c>
      <c r="C5085" s="1" t="s">
        <v>32</v>
      </c>
      <c r="D5085" s="1">
        <v>120.0</v>
      </c>
      <c r="E5085" s="1" t="s">
        <v>33</v>
      </c>
      <c r="F5085" s="5">
        <v>44927.0</v>
      </c>
      <c r="G5085" s="1">
        <v>0.0</v>
      </c>
    </row>
    <row r="5086">
      <c r="A5086" s="1">
        <v>5085.0</v>
      </c>
      <c r="B5086" s="1" t="s">
        <v>6507</v>
      </c>
      <c r="C5086" s="1" t="s">
        <v>37</v>
      </c>
      <c r="D5086" s="1">
        <v>250.0</v>
      </c>
      <c r="E5086" s="1" t="s">
        <v>38</v>
      </c>
      <c r="F5086" s="5">
        <v>44927.0</v>
      </c>
      <c r="G5086" s="1">
        <v>5.0</v>
      </c>
    </row>
    <row r="5087">
      <c r="A5087" s="1">
        <v>5086.0</v>
      </c>
      <c r="B5087" s="1" t="s">
        <v>6508</v>
      </c>
      <c r="C5087" s="1" t="s">
        <v>49</v>
      </c>
      <c r="D5087" s="1">
        <v>80.0</v>
      </c>
      <c r="E5087" s="1" t="s">
        <v>38</v>
      </c>
      <c r="F5087" s="5">
        <v>44927.0</v>
      </c>
      <c r="G5087" s="1">
        <v>10.0</v>
      </c>
    </row>
    <row r="5088">
      <c r="A5088" s="1">
        <v>5087.0</v>
      </c>
      <c r="B5088" s="1" t="s">
        <v>6509</v>
      </c>
      <c r="C5088" s="1" t="s">
        <v>49</v>
      </c>
      <c r="D5088" s="1">
        <v>80.0</v>
      </c>
      <c r="E5088" s="1" t="s">
        <v>45</v>
      </c>
      <c r="F5088" s="5">
        <v>44927.0</v>
      </c>
      <c r="G5088" s="1">
        <v>20.0</v>
      </c>
    </row>
    <row r="5089">
      <c r="A5089" s="1">
        <v>5088.0</v>
      </c>
      <c r="B5089" s="1" t="s">
        <v>6510</v>
      </c>
      <c r="C5089" s="1" t="s">
        <v>40</v>
      </c>
      <c r="D5089" s="1">
        <v>50.0</v>
      </c>
      <c r="E5089" s="1" t="s">
        <v>38</v>
      </c>
      <c r="F5089" s="5">
        <v>44927.0</v>
      </c>
      <c r="G5089" s="1">
        <v>0.0</v>
      </c>
    </row>
    <row r="5090">
      <c r="A5090" s="1">
        <v>5089.0</v>
      </c>
      <c r="B5090" s="1" t="s">
        <v>6511</v>
      </c>
      <c r="C5090" s="1" t="s">
        <v>32</v>
      </c>
      <c r="D5090" s="1">
        <v>120.0</v>
      </c>
      <c r="E5090" s="1" t="s">
        <v>38</v>
      </c>
      <c r="F5090" s="5">
        <v>44927.0</v>
      </c>
      <c r="G5090" s="1">
        <v>5.0</v>
      </c>
    </row>
    <row r="5091">
      <c r="A5091" s="1">
        <v>5090.0</v>
      </c>
      <c r="B5091" s="1" t="s">
        <v>6512</v>
      </c>
      <c r="C5091" s="1" t="s">
        <v>32</v>
      </c>
      <c r="D5091" s="1">
        <v>120.0</v>
      </c>
      <c r="E5091" s="1" t="s">
        <v>38</v>
      </c>
      <c r="F5091" s="5">
        <v>44927.0</v>
      </c>
      <c r="G5091" s="1">
        <v>10.0</v>
      </c>
    </row>
    <row r="5092">
      <c r="A5092" s="1">
        <v>5091.0</v>
      </c>
      <c r="B5092" s="1" t="s">
        <v>6513</v>
      </c>
      <c r="C5092" s="1" t="s">
        <v>32</v>
      </c>
      <c r="D5092" s="1">
        <v>120.0</v>
      </c>
      <c r="E5092" s="1" t="s">
        <v>38</v>
      </c>
      <c r="F5092" s="5">
        <v>44927.0</v>
      </c>
      <c r="G5092" s="1">
        <v>20.0</v>
      </c>
    </row>
    <row r="5093">
      <c r="A5093" s="1">
        <v>5092.0</v>
      </c>
      <c r="B5093" s="1" t="s">
        <v>6514</v>
      </c>
      <c r="C5093" s="1" t="s">
        <v>32</v>
      </c>
      <c r="D5093" s="1">
        <v>120.0</v>
      </c>
      <c r="E5093" s="1" t="s">
        <v>33</v>
      </c>
      <c r="F5093" s="5">
        <v>44927.0</v>
      </c>
      <c r="G5093" s="1">
        <v>0.0</v>
      </c>
    </row>
    <row r="5094">
      <c r="A5094" s="1">
        <v>5093.0</v>
      </c>
      <c r="B5094" s="1" t="s">
        <v>6515</v>
      </c>
      <c r="C5094" s="1" t="s">
        <v>32</v>
      </c>
      <c r="D5094" s="1">
        <v>120.0</v>
      </c>
      <c r="E5094" s="1" t="s">
        <v>38</v>
      </c>
      <c r="F5094" s="5">
        <v>44927.0</v>
      </c>
      <c r="G5094" s="1">
        <v>5.0</v>
      </c>
    </row>
    <row r="5095">
      <c r="A5095" s="1">
        <v>5094.0</v>
      </c>
      <c r="B5095" s="1" t="s">
        <v>6516</v>
      </c>
      <c r="C5095" s="1" t="s">
        <v>32</v>
      </c>
      <c r="D5095" s="1">
        <v>120.0</v>
      </c>
      <c r="E5095" s="1" t="s">
        <v>38</v>
      </c>
      <c r="F5095" s="5">
        <v>44927.0</v>
      </c>
      <c r="G5095" s="1">
        <v>10.0</v>
      </c>
    </row>
    <row r="5096">
      <c r="A5096" s="1">
        <v>5095.0</v>
      </c>
      <c r="B5096" s="1" t="s">
        <v>6517</v>
      </c>
      <c r="C5096" s="1" t="s">
        <v>32</v>
      </c>
      <c r="D5096" s="1">
        <v>120.0</v>
      </c>
      <c r="E5096" s="1" t="s">
        <v>38</v>
      </c>
      <c r="F5096" s="5">
        <v>44927.0</v>
      </c>
      <c r="G5096" s="1">
        <v>20.0</v>
      </c>
    </row>
    <row r="5097">
      <c r="A5097" s="1">
        <v>5096.0</v>
      </c>
      <c r="B5097" s="1" t="s">
        <v>6520</v>
      </c>
      <c r="C5097" s="1" t="s">
        <v>49</v>
      </c>
      <c r="D5097" s="1">
        <v>80.0</v>
      </c>
      <c r="E5097" s="1" t="s">
        <v>38</v>
      </c>
      <c r="F5097" s="5">
        <v>44927.0</v>
      </c>
      <c r="G5097" s="1">
        <v>0.0</v>
      </c>
    </row>
    <row r="5098">
      <c r="A5098" s="1">
        <v>5097.0</v>
      </c>
      <c r="B5098" s="1" t="s">
        <v>6521</v>
      </c>
      <c r="C5098" s="1" t="s">
        <v>49</v>
      </c>
      <c r="D5098" s="1">
        <v>80.0</v>
      </c>
      <c r="E5098" s="1" t="s">
        <v>38</v>
      </c>
      <c r="F5098" s="5">
        <v>44927.0</v>
      </c>
      <c r="G5098" s="1">
        <v>5.0</v>
      </c>
    </row>
    <row r="5099">
      <c r="A5099" s="1">
        <v>5098.0</v>
      </c>
      <c r="B5099" s="1" t="s">
        <v>6522</v>
      </c>
      <c r="C5099" s="1" t="s">
        <v>32</v>
      </c>
      <c r="D5099" s="1">
        <v>120.0</v>
      </c>
      <c r="E5099" s="1" t="s">
        <v>38</v>
      </c>
      <c r="F5099" s="5">
        <v>44927.0</v>
      </c>
      <c r="G5099" s="1">
        <v>10.0</v>
      </c>
    </row>
    <row r="5100">
      <c r="A5100" s="1">
        <v>5099.0</v>
      </c>
      <c r="B5100" s="1" t="s">
        <v>6523</v>
      </c>
      <c r="C5100" s="1" t="s">
        <v>37</v>
      </c>
      <c r="D5100" s="1">
        <v>250.0</v>
      </c>
      <c r="E5100" s="1" t="s">
        <v>45</v>
      </c>
      <c r="F5100" s="5">
        <v>44927.0</v>
      </c>
      <c r="G5100" s="1">
        <v>20.0</v>
      </c>
    </row>
    <row r="5101">
      <c r="A5101" s="1">
        <v>5100.0</v>
      </c>
      <c r="B5101" s="1" t="s">
        <v>6524</v>
      </c>
      <c r="C5101" s="1" t="s">
        <v>49</v>
      </c>
      <c r="D5101" s="1">
        <v>80.0</v>
      </c>
      <c r="E5101" s="1" t="s">
        <v>45</v>
      </c>
      <c r="F5101" s="5">
        <v>44927.0</v>
      </c>
      <c r="G5101" s="1">
        <v>0.0</v>
      </c>
    </row>
    <row r="5102">
      <c r="A5102" s="1">
        <v>5101.0</v>
      </c>
      <c r="B5102" s="1" t="s">
        <v>6525</v>
      </c>
      <c r="C5102" s="1" t="s">
        <v>40</v>
      </c>
      <c r="D5102" s="1">
        <v>50.0</v>
      </c>
      <c r="E5102" s="1" t="s">
        <v>38</v>
      </c>
      <c r="F5102" s="5">
        <v>44927.0</v>
      </c>
      <c r="G5102" s="1">
        <v>5.0</v>
      </c>
    </row>
    <row r="5103">
      <c r="A5103" s="1">
        <v>5102.0</v>
      </c>
      <c r="B5103" s="1" t="s">
        <v>6526</v>
      </c>
      <c r="C5103" s="1" t="s">
        <v>32</v>
      </c>
      <c r="D5103" s="1">
        <v>120.0</v>
      </c>
      <c r="E5103" s="1" t="s">
        <v>33</v>
      </c>
      <c r="F5103" s="5">
        <v>44927.0</v>
      </c>
      <c r="G5103" s="1">
        <v>10.0</v>
      </c>
    </row>
    <row r="5104">
      <c r="A5104" s="1">
        <v>5103.0</v>
      </c>
      <c r="B5104" s="1" t="s">
        <v>6527</v>
      </c>
      <c r="C5104" s="1" t="s">
        <v>32</v>
      </c>
      <c r="D5104" s="1">
        <v>120.0</v>
      </c>
      <c r="E5104" s="1" t="s">
        <v>38</v>
      </c>
      <c r="F5104" s="5">
        <v>44927.0</v>
      </c>
      <c r="G5104" s="1">
        <v>20.0</v>
      </c>
    </row>
    <row r="5105">
      <c r="A5105" s="1">
        <v>5104.0</v>
      </c>
      <c r="B5105" s="1" t="s">
        <v>6528</v>
      </c>
      <c r="C5105" s="1" t="s">
        <v>37</v>
      </c>
      <c r="D5105" s="1">
        <v>250.0</v>
      </c>
      <c r="E5105" s="1" t="s">
        <v>33</v>
      </c>
      <c r="F5105" s="5">
        <v>44927.0</v>
      </c>
      <c r="G5105" s="1">
        <v>0.0</v>
      </c>
    </row>
    <row r="5106">
      <c r="A5106" s="1">
        <v>5105.0</v>
      </c>
      <c r="B5106" s="1" t="s">
        <v>6529</v>
      </c>
      <c r="C5106" s="1" t="s">
        <v>32</v>
      </c>
      <c r="D5106" s="1">
        <v>120.0</v>
      </c>
      <c r="E5106" s="1" t="s">
        <v>33</v>
      </c>
      <c r="F5106" s="5">
        <v>44927.0</v>
      </c>
      <c r="G5106" s="1">
        <v>5.0</v>
      </c>
    </row>
    <row r="5107">
      <c r="A5107" s="1">
        <v>5106.0</v>
      </c>
      <c r="B5107" s="1" t="s">
        <v>6532</v>
      </c>
      <c r="C5107" s="1" t="s">
        <v>32</v>
      </c>
      <c r="D5107" s="1">
        <v>120.0</v>
      </c>
      <c r="E5107" s="1" t="s">
        <v>38</v>
      </c>
      <c r="F5107" s="5">
        <v>44927.0</v>
      </c>
      <c r="G5107" s="1">
        <v>10.0</v>
      </c>
    </row>
    <row r="5108">
      <c r="A5108" s="1">
        <v>5107.0</v>
      </c>
      <c r="B5108" s="1" t="s">
        <v>6533</v>
      </c>
      <c r="C5108" s="1" t="s">
        <v>40</v>
      </c>
      <c r="D5108" s="1">
        <v>50.0</v>
      </c>
      <c r="E5108" s="1" t="s">
        <v>45</v>
      </c>
      <c r="F5108" s="5">
        <v>44927.0</v>
      </c>
      <c r="G5108" s="1">
        <v>20.0</v>
      </c>
    </row>
    <row r="5109">
      <c r="A5109" s="1">
        <v>5108.0</v>
      </c>
      <c r="B5109" s="1" t="s">
        <v>6534</v>
      </c>
      <c r="C5109" s="1" t="s">
        <v>32</v>
      </c>
      <c r="D5109" s="1">
        <v>120.0</v>
      </c>
      <c r="E5109" s="1" t="s">
        <v>38</v>
      </c>
      <c r="F5109" s="5">
        <v>44927.0</v>
      </c>
      <c r="G5109" s="1">
        <v>0.0</v>
      </c>
    </row>
    <row r="5110">
      <c r="A5110" s="1">
        <v>5109.0</v>
      </c>
      <c r="B5110" s="1" t="s">
        <v>6535</v>
      </c>
      <c r="C5110" s="1" t="s">
        <v>32</v>
      </c>
      <c r="D5110" s="1">
        <v>120.0</v>
      </c>
      <c r="E5110" s="1" t="s">
        <v>38</v>
      </c>
      <c r="F5110" s="5">
        <v>44927.0</v>
      </c>
      <c r="G5110" s="1">
        <v>5.0</v>
      </c>
    </row>
    <row r="5111">
      <c r="A5111" s="1">
        <v>5110.0</v>
      </c>
      <c r="B5111" s="1" t="s">
        <v>6536</v>
      </c>
      <c r="C5111" s="1" t="s">
        <v>37</v>
      </c>
      <c r="D5111" s="1">
        <v>250.0</v>
      </c>
      <c r="E5111" s="1" t="s">
        <v>33</v>
      </c>
      <c r="F5111" s="5">
        <v>44927.0</v>
      </c>
      <c r="G5111" s="1">
        <v>10.0</v>
      </c>
    </row>
    <row r="5112">
      <c r="A5112" s="1">
        <v>5111.0</v>
      </c>
      <c r="B5112" s="1" t="s">
        <v>6537</v>
      </c>
      <c r="C5112" s="1" t="s">
        <v>49</v>
      </c>
      <c r="D5112" s="1">
        <v>80.0</v>
      </c>
      <c r="E5112" s="1" t="s">
        <v>38</v>
      </c>
      <c r="F5112" s="5">
        <v>44927.0</v>
      </c>
      <c r="G5112" s="1">
        <v>20.0</v>
      </c>
    </row>
    <row r="5113">
      <c r="A5113" s="1">
        <v>5112.0</v>
      </c>
      <c r="B5113" s="1" t="s">
        <v>6538</v>
      </c>
      <c r="C5113" s="1" t="s">
        <v>32</v>
      </c>
      <c r="D5113" s="1">
        <v>120.0</v>
      </c>
      <c r="E5113" s="1" t="s">
        <v>38</v>
      </c>
      <c r="F5113" s="5">
        <v>44927.0</v>
      </c>
      <c r="G5113" s="1">
        <v>0.0</v>
      </c>
    </row>
    <row r="5114">
      <c r="A5114" s="1">
        <v>5113.0</v>
      </c>
      <c r="B5114" s="1" t="s">
        <v>6539</v>
      </c>
      <c r="C5114" s="1" t="s">
        <v>49</v>
      </c>
      <c r="D5114" s="1">
        <v>80.0</v>
      </c>
      <c r="E5114" s="1" t="s">
        <v>45</v>
      </c>
      <c r="F5114" s="5">
        <v>44927.0</v>
      </c>
      <c r="G5114" s="1">
        <v>5.0</v>
      </c>
    </row>
    <row r="5115">
      <c r="A5115" s="1">
        <v>5114.0</v>
      </c>
      <c r="B5115" s="1" t="s">
        <v>6540</v>
      </c>
      <c r="C5115" s="1" t="s">
        <v>32</v>
      </c>
      <c r="D5115" s="1">
        <v>120.0</v>
      </c>
      <c r="E5115" s="1" t="s">
        <v>38</v>
      </c>
      <c r="F5115" s="5">
        <v>44927.0</v>
      </c>
      <c r="G5115" s="1">
        <v>10.0</v>
      </c>
    </row>
    <row r="5116">
      <c r="A5116" s="1">
        <v>5115.0</v>
      </c>
      <c r="B5116" s="1" t="s">
        <v>6542</v>
      </c>
      <c r="C5116" s="1" t="s">
        <v>32</v>
      </c>
      <c r="D5116" s="1">
        <v>120.0</v>
      </c>
      <c r="E5116" s="1" t="s">
        <v>38</v>
      </c>
      <c r="F5116" s="5">
        <v>44927.0</v>
      </c>
      <c r="G5116" s="1">
        <v>20.0</v>
      </c>
    </row>
    <row r="5117">
      <c r="A5117" s="1">
        <v>5116.0</v>
      </c>
      <c r="B5117" s="1" t="s">
        <v>6544</v>
      </c>
      <c r="C5117" s="1" t="s">
        <v>32</v>
      </c>
      <c r="D5117" s="1">
        <v>120.0</v>
      </c>
      <c r="E5117" s="1" t="s">
        <v>38</v>
      </c>
      <c r="F5117" s="5">
        <v>44927.0</v>
      </c>
      <c r="G5117" s="1">
        <v>0.0</v>
      </c>
    </row>
    <row r="5118">
      <c r="A5118" s="1">
        <v>5117.0</v>
      </c>
      <c r="B5118" s="1" t="s">
        <v>6545</v>
      </c>
      <c r="C5118" s="1" t="s">
        <v>37</v>
      </c>
      <c r="D5118" s="1">
        <v>250.0</v>
      </c>
      <c r="E5118" s="1" t="s">
        <v>38</v>
      </c>
      <c r="F5118" s="5">
        <v>44927.0</v>
      </c>
      <c r="G5118" s="1">
        <v>5.0</v>
      </c>
    </row>
    <row r="5119">
      <c r="A5119" s="1">
        <v>5118.0</v>
      </c>
      <c r="B5119" s="1" t="s">
        <v>6546</v>
      </c>
      <c r="C5119" s="1" t="s">
        <v>32</v>
      </c>
      <c r="D5119" s="1">
        <v>120.0</v>
      </c>
      <c r="E5119" s="1" t="s">
        <v>38</v>
      </c>
      <c r="F5119" s="5">
        <v>44927.0</v>
      </c>
      <c r="G5119" s="1">
        <v>10.0</v>
      </c>
    </row>
    <row r="5120">
      <c r="A5120" s="1">
        <v>5119.0</v>
      </c>
      <c r="B5120" s="1" t="s">
        <v>6547</v>
      </c>
      <c r="C5120" s="1" t="s">
        <v>49</v>
      </c>
      <c r="D5120" s="1">
        <v>80.0</v>
      </c>
      <c r="E5120" s="1" t="s">
        <v>38</v>
      </c>
      <c r="F5120" s="5">
        <v>44927.0</v>
      </c>
      <c r="G5120" s="1">
        <v>20.0</v>
      </c>
    </row>
    <row r="5121">
      <c r="A5121" s="1">
        <v>5120.0</v>
      </c>
      <c r="B5121" s="1" t="s">
        <v>6548</v>
      </c>
      <c r="C5121" s="1" t="s">
        <v>40</v>
      </c>
      <c r="D5121" s="1">
        <v>50.0</v>
      </c>
      <c r="E5121" s="1" t="s">
        <v>38</v>
      </c>
      <c r="F5121" s="5">
        <v>44927.0</v>
      </c>
      <c r="G5121" s="1">
        <v>0.0</v>
      </c>
    </row>
    <row r="5122">
      <c r="A5122" s="1">
        <v>5121.0</v>
      </c>
      <c r="B5122" s="1" t="s">
        <v>6549</v>
      </c>
      <c r="C5122" s="1" t="s">
        <v>49</v>
      </c>
      <c r="D5122" s="1">
        <v>80.0</v>
      </c>
      <c r="E5122" s="1" t="s">
        <v>33</v>
      </c>
      <c r="F5122" s="5">
        <v>44927.0</v>
      </c>
      <c r="G5122" s="1">
        <v>5.0</v>
      </c>
    </row>
    <row r="5123">
      <c r="A5123" s="1">
        <v>5122.0</v>
      </c>
      <c r="B5123" s="1" t="s">
        <v>6550</v>
      </c>
      <c r="C5123" s="1" t="s">
        <v>32</v>
      </c>
      <c r="D5123" s="1">
        <v>120.0</v>
      </c>
      <c r="E5123" s="1" t="s">
        <v>38</v>
      </c>
      <c r="F5123" s="5">
        <v>44927.0</v>
      </c>
      <c r="G5123" s="1">
        <v>10.0</v>
      </c>
    </row>
    <row r="5124">
      <c r="A5124" s="1">
        <v>5123.0</v>
      </c>
      <c r="B5124" s="1" t="s">
        <v>6551</v>
      </c>
      <c r="C5124" s="1" t="s">
        <v>32</v>
      </c>
      <c r="D5124" s="1">
        <v>120.0</v>
      </c>
      <c r="E5124" s="1" t="s">
        <v>38</v>
      </c>
      <c r="F5124" s="5">
        <v>44927.0</v>
      </c>
      <c r="G5124" s="1">
        <v>20.0</v>
      </c>
    </row>
    <row r="5125">
      <c r="A5125" s="1">
        <v>5124.0</v>
      </c>
      <c r="B5125" s="1" t="s">
        <v>6553</v>
      </c>
      <c r="C5125" s="1" t="s">
        <v>32</v>
      </c>
      <c r="D5125" s="1">
        <v>120.0</v>
      </c>
      <c r="E5125" s="1" t="s">
        <v>38</v>
      </c>
      <c r="F5125" s="5">
        <v>44927.0</v>
      </c>
      <c r="G5125" s="1">
        <v>0.0</v>
      </c>
    </row>
    <row r="5126">
      <c r="A5126" s="1">
        <v>5125.0</v>
      </c>
      <c r="B5126" s="1" t="s">
        <v>6555</v>
      </c>
      <c r="C5126" s="1" t="s">
        <v>32</v>
      </c>
      <c r="D5126" s="1">
        <v>120.0</v>
      </c>
      <c r="E5126" s="1" t="s">
        <v>38</v>
      </c>
      <c r="F5126" s="5">
        <v>44927.0</v>
      </c>
      <c r="G5126" s="1">
        <v>5.0</v>
      </c>
    </row>
    <row r="5127">
      <c r="A5127" s="1">
        <v>5126.0</v>
      </c>
      <c r="B5127" s="1" t="s">
        <v>6556</v>
      </c>
      <c r="C5127" s="1" t="s">
        <v>32</v>
      </c>
      <c r="D5127" s="1">
        <v>120.0</v>
      </c>
      <c r="E5127" s="1" t="s">
        <v>38</v>
      </c>
      <c r="F5127" s="5">
        <v>44927.0</v>
      </c>
      <c r="G5127" s="1">
        <v>10.0</v>
      </c>
    </row>
    <row r="5128">
      <c r="A5128" s="1">
        <v>5127.0</v>
      </c>
      <c r="B5128" s="1" t="s">
        <v>6557</v>
      </c>
      <c r="C5128" s="1" t="s">
        <v>32</v>
      </c>
      <c r="D5128" s="1">
        <v>120.0</v>
      </c>
      <c r="E5128" s="1" t="s">
        <v>38</v>
      </c>
      <c r="F5128" s="5">
        <v>44927.0</v>
      </c>
      <c r="G5128" s="1">
        <v>20.0</v>
      </c>
    </row>
    <row r="5129">
      <c r="A5129" s="1">
        <v>5128.0</v>
      </c>
      <c r="B5129" s="1" t="s">
        <v>6558</v>
      </c>
      <c r="C5129" s="1" t="s">
        <v>32</v>
      </c>
      <c r="D5129" s="1">
        <v>120.0</v>
      </c>
      <c r="E5129" s="1" t="s">
        <v>38</v>
      </c>
      <c r="F5129" s="5">
        <v>44927.0</v>
      </c>
      <c r="G5129" s="1">
        <v>0.0</v>
      </c>
    </row>
    <row r="5130">
      <c r="A5130" s="1">
        <v>5129.0</v>
      </c>
      <c r="B5130" s="1" t="s">
        <v>6559</v>
      </c>
      <c r="C5130" s="1" t="s">
        <v>49</v>
      </c>
      <c r="D5130" s="1">
        <v>80.0</v>
      </c>
      <c r="E5130" s="1" t="s">
        <v>38</v>
      </c>
      <c r="F5130" s="5">
        <v>44927.0</v>
      </c>
      <c r="G5130" s="1">
        <v>5.0</v>
      </c>
    </row>
    <row r="5131">
      <c r="A5131" s="1">
        <v>5130.0</v>
      </c>
      <c r="B5131" s="1" t="s">
        <v>6560</v>
      </c>
      <c r="C5131" s="1" t="s">
        <v>32</v>
      </c>
      <c r="D5131" s="1">
        <v>120.0</v>
      </c>
      <c r="E5131" s="1" t="s">
        <v>38</v>
      </c>
      <c r="F5131" s="5">
        <v>44927.0</v>
      </c>
      <c r="G5131" s="1">
        <v>10.0</v>
      </c>
    </row>
    <row r="5132">
      <c r="A5132" s="1">
        <v>5131.0</v>
      </c>
      <c r="B5132" s="1" t="s">
        <v>6561</v>
      </c>
      <c r="C5132" s="1" t="s">
        <v>32</v>
      </c>
      <c r="D5132" s="1">
        <v>120.0</v>
      </c>
      <c r="E5132" s="1" t="s">
        <v>38</v>
      </c>
      <c r="F5132" s="5">
        <v>44927.0</v>
      </c>
      <c r="G5132" s="1">
        <v>20.0</v>
      </c>
    </row>
    <row r="5133">
      <c r="A5133" s="1">
        <v>5132.0</v>
      </c>
      <c r="B5133" s="1" t="s">
        <v>6562</v>
      </c>
      <c r="C5133" s="1" t="s">
        <v>49</v>
      </c>
      <c r="D5133" s="1">
        <v>80.0</v>
      </c>
      <c r="E5133" s="1" t="s">
        <v>38</v>
      </c>
      <c r="F5133" s="5">
        <v>44927.0</v>
      </c>
      <c r="G5133" s="1">
        <v>0.0</v>
      </c>
    </row>
    <row r="5134">
      <c r="A5134" s="1">
        <v>5133.0</v>
      </c>
      <c r="B5134" s="1" t="s">
        <v>6563</v>
      </c>
      <c r="C5134" s="1" t="s">
        <v>40</v>
      </c>
      <c r="D5134" s="1">
        <v>50.0</v>
      </c>
      <c r="E5134" s="1" t="s">
        <v>38</v>
      </c>
      <c r="F5134" s="5">
        <v>44927.0</v>
      </c>
      <c r="G5134" s="1">
        <v>5.0</v>
      </c>
    </row>
    <row r="5135">
      <c r="A5135" s="1">
        <v>5134.0</v>
      </c>
      <c r="B5135" s="1" t="s">
        <v>6566</v>
      </c>
      <c r="C5135" s="1" t="s">
        <v>32</v>
      </c>
      <c r="D5135" s="1">
        <v>120.0</v>
      </c>
      <c r="E5135" s="1" t="s">
        <v>38</v>
      </c>
      <c r="F5135" s="5">
        <v>44927.0</v>
      </c>
      <c r="G5135" s="1">
        <v>10.0</v>
      </c>
    </row>
    <row r="5136">
      <c r="A5136" s="1">
        <v>5135.0</v>
      </c>
      <c r="B5136" s="1" t="s">
        <v>6567</v>
      </c>
      <c r="C5136" s="1" t="s">
        <v>49</v>
      </c>
      <c r="D5136" s="1">
        <v>80.0</v>
      </c>
      <c r="E5136" s="1" t="s">
        <v>38</v>
      </c>
      <c r="F5136" s="5">
        <v>44927.0</v>
      </c>
      <c r="G5136" s="1">
        <v>20.0</v>
      </c>
    </row>
    <row r="5137">
      <c r="A5137" s="1">
        <v>5136.0</v>
      </c>
      <c r="B5137" s="1" t="s">
        <v>6568</v>
      </c>
      <c r="C5137" s="1" t="s">
        <v>40</v>
      </c>
      <c r="D5137" s="1">
        <v>50.0</v>
      </c>
      <c r="E5137" s="1" t="s">
        <v>45</v>
      </c>
      <c r="F5137" s="5">
        <v>44927.0</v>
      </c>
      <c r="G5137" s="1">
        <v>0.0</v>
      </c>
    </row>
    <row r="5138">
      <c r="A5138" s="1">
        <v>5137.0</v>
      </c>
      <c r="B5138" s="1" t="s">
        <v>6569</v>
      </c>
      <c r="C5138" s="1" t="s">
        <v>32</v>
      </c>
      <c r="D5138" s="1">
        <v>120.0</v>
      </c>
      <c r="E5138" s="1" t="s">
        <v>38</v>
      </c>
      <c r="F5138" s="5">
        <v>44927.0</v>
      </c>
      <c r="G5138" s="1">
        <v>5.0</v>
      </c>
    </row>
    <row r="5139">
      <c r="A5139" s="1">
        <v>5138.0</v>
      </c>
      <c r="B5139" s="1" t="s">
        <v>6570</v>
      </c>
      <c r="C5139" s="1" t="s">
        <v>32</v>
      </c>
      <c r="D5139" s="1">
        <v>120.0</v>
      </c>
      <c r="E5139" s="1" t="s">
        <v>38</v>
      </c>
      <c r="F5139" s="5">
        <v>44927.0</v>
      </c>
      <c r="G5139" s="1">
        <v>10.0</v>
      </c>
    </row>
    <row r="5140">
      <c r="A5140" s="1">
        <v>5139.0</v>
      </c>
      <c r="B5140" s="1" t="s">
        <v>6571</v>
      </c>
      <c r="C5140" s="1" t="s">
        <v>40</v>
      </c>
      <c r="D5140" s="1">
        <v>50.0</v>
      </c>
      <c r="E5140" s="1" t="s">
        <v>38</v>
      </c>
      <c r="F5140" s="5">
        <v>44927.0</v>
      </c>
      <c r="G5140" s="1">
        <v>20.0</v>
      </c>
    </row>
    <row r="5141">
      <c r="A5141" s="1">
        <v>5140.0</v>
      </c>
      <c r="B5141" s="1" t="s">
        <v>6572</v>
      </c>
      <c r="C5141" s="1" t="s">
        <v>32</v>
      </c>
      <c r="D5141" s="1">
        <v>120.0</v>
      </c>
      <c r="E5141" s="1" t="s">
        <v>38</v>
      </c>
      <c r="F5141" s="5">
        <v>44927.0</v>
      </c>
      <c r="G5141" s="1">
        <v>0.0</v>
      </c>
    </row>
    <row r="5142">
      <c r="A5142" s="1">
        <v>5141.0</v>
      </c>
      <c r="B5142" s="1" t="s">
        <v>6573</v>
      </c>
      <c r="C5142" s="1" t="s">
        <v>32</v>
      </c>
      <c r="D5142" s="1">
        <v>120.0</v>
      </c>
      <c r="E5142" s="1" t="s">
        <v>38</v>
      </c>
      <c r="F5142" s="5">
        <v>44927.0</v>
      </c>
      <c r="G5142" s="1">
        <v>5.0</v>
      </c>
    </row>
    <row r="5143">
      <c r="A5143" s="1">
        <v>5142.0</v>
      </c>
      <c r="B5143" s="1" t="s">
        <v>6574</v>
      </c>
      <c r="C5143" s="1" t="s">
        <v>37</v>
      </c>
      <c r="D5143" s="1">
        <v>250.0</v>
      </c>
      <c r="E5143" s="1" t="s">
        <v>38</v>
      </c>
      <c r="F5143" s="5">
        <v>44927.0</v>
      </c>
      <c r="G5143" s="1">
        <v>10.0</v>
      </c>
    </row>
    <row r="5144">
      <c r="A5144" s="1">
        <v>5143.0</v>
      </c>
      <c r="B5144" s="1" t="s">
        <v>6577</v>
      </c>
      <c r="C5144" s="1" t="s">
        <v>37</v>
      </c>
      <c r="D5144" s="1">
        <v>250.0</v>
      </c>
      <c r="E5144" s="1" t="s">
        <v>38</v>
      </c>
      <c r="F5144" s="5">
        <v>44927.0</v>
      </c>
      <c r="G5144" s="1">
        <v>20.0</v>
      </c>
    </row>
    <row r="5145">
      <c r="A5145" s="1">
        <v>5144.0</v>
      </c>
      <c r="B5145" s="1" t="s">
        <v>6578</v>
      </c>
      <c r="C5145" s="1" t="s">
        <v>32</v>
      </c>
      <c r="D5145" s="1">
        <v>120.0</v>
      </c>
      <c r="E5145" s="1" t="s">
        <v>38</v>
      </c>
      <c r="F5145" s="5">
        <v>44927.0</v>
      </c>
      <c r="G5145" s="1">
        <v>0.0</v>
      </c>
    </row>
    <row r="5146">
      <c r="A5146" s="1">
        <v>5145.0</v>
      </c>
      <c r="B5146" s="1" t="s">
        <v>6579</v>
      </c>
      <c r="C5146" s="1" t="s">
        <v>32</v>
      </c>
      <c r="D5146" s="1">
        <v>120.0</v>
      </c>
      <c r="E5146" s="1" t="s">
        <v>45</v>
      </c>
      <c r="F5146" s="5">
        <v>44927.0</v>
      </c>
      <c r="G5146" s="1">
        <v>5.0</v>
      </c>
    </row>
    <row r="5147">
      <c r="A5147" s="1">
        <v>5146.0</v>
      </c>
      <c r="B5147" s="1" t="s">
        <v>6580</v>
      </c>
      <c r="C5147" s="1" t="s">
        <v>32</v>
      </c>
      <c r="D5147" s="1">
        <v>120.0</v>
      </c>
      <c r="E5147" s="1" t="s">
        <v>38</v>
      </c>
      <c r="F5147" s="5">
        <v>44927.0</v>
      </c>
      <c r="G5147" s="1">
        <v>10.0</v>
      </c>
    </row>
    <row r="5148">
      <c r="A5148" s="1">
        <v>5147.0</v>
      </c>
      <c r="B5148" s="1" t="s">
        <v>6581</v>
      </c>
      <c r="C5148" s="1" t="s">
        <v>40</v>
      </c>
      <c r="D5148" s="1">
        <v>50.0</v>
      </c>
      <c r="E5148" s="1" t="s">
        <v>33</v>
      </c>
      <c r="F5148" s="5">
        <v>44927.0</v>
      </c>
      <c r="G5148" s="1">
        <v>20.0</v>
      </c>
    </row>
    <row r="5149">
      <c r="A5149" s="1">
        <v>5148.0</v>
      </c>
      <c r="B5149" s="1" t="s">
        <v>6582</v>
      </c>
      <c r="C5149" s="1" t="s">
        <v>32</v>
      </c>
      <c r="D5149" s="1">
        <v>120.0</v>
      </c>
      <c r="E5149" s="1" t="s">
        <v>38</v>
      </c>
      <c r="F5149" s="5">
        <v>44927.0</v>
      </c>
      <c r="G5149" s="1">
        <v>0.0</v>
      </c>
    </row>
    <row r="5150">
      <c r="A5150" s="1">
        <v>5149.0</v>
      </c>
      <c r="B5150" s="1" t="s">
        <v>6583</v>
      </c>
      <c r="C5150" s="1" t="s">
        <v>40</v>
      </c>
      <c r="D5150" s="1">
        <v>50.0</v>
      </c>
      <c r="E5150" s="1" t="s">
        <v>38</v>
      </c>
      <c r="F5150" s="5">
        <v>44927.0</v>
      </c>
      <c r="G5150" s="1">
        <v>5.0</v>
      </c>
    </row>
    <row r="5151">
      <c r="A5151" s="1">
        <v>5150.0</v>
      </c>
      <c r="B5151" s="1" t="s">
        <v>6584</v>
      </c>
      <c r="C5151" s="1" t="s">
        <v>32</v>
      </c>
      <c r="D5151" s="1">
        <v>120.0</v>
      </c>
      <c r="E5151" s="1" t="s">
        <v>33</v>
      </c>
      <c r="F5151" s="5">
        <v>44927.0</v>
      </c>
      <c r="G5151" s="1">
        <v>10.0</v>
      </c>
    </row>
    <row r="5152">
      <c r="A5152" s="1">
        <v>5151.0</v>
      </c>
      <c r="B5152" s="1" t="s">
        <v>6585</v>
      </c>
      <c r="C5152" s="1" t="s">
        <v>32</v>
      </c>
      <c r="D5152" s="1">
        <v>120.0</v>
      </c>
      <c r="E5152" s="1" t="s">
        <v>38</v>
      </c>
      <c r="F5152" s="5">
        <v>44927.0</v>
      </c>
      <c r="G5152" s="1">
        <v>20.0</v>
      </c>
    </row>
    <row r="5153">
      <c r="A5153" s="1">
        <v>5152.0</v>
      </c>
      <c r="B5153" s="1" t="s">
        <v>6588</v>
      </c>
      <c r="C5153" s="1" t="s">
        <v>32</v>
      </c>
      <c r="D5153" s="1">
        <v>120.0</v>
      </c>
      <c r="E5153" s="1" t="s">
        <v>38</v>
      </c>
      <c r="F5153" s="5">
        <v>44927.0</v>
      </c>
      <c r="G5153" s="1">
        <v>0.0</v>
      </c>
    </row>
    <row r="5154">
      <c r="A5154" s="1">
        <v>5153.0</v>
      </c>
      <c r="B5154" s="1" t="s">
        <v>6589</v>
      </c>
      <c r="C5154" s="1" t="s">
        <v>49</v>
      </c>
      <c r="D5154" s="1">
        <v>80.0</v>
      </c>
      <c r="E5154" s="1" t="s">
        <v>38</v>
      </c>
      <c r="F5154" s="5">
        <v>44927.0</v>
      </c>
      <c r="G5154" s="1">
        <v>5.0</v>
      </c>
    </row>
    <row r="5155">
      <c r="A5155" s="1">
        <v>5154.0</v>
      </c>
      <c r="B5155" s="1" t="s">
        <v>6590</v>
      </c>
      <c r="C5155" s="1" t="s">
        <v>32</v>
      </c>
      <c r="D5155" s="1">
        <v>120.0</v>
      </c>
      <c r="E5155" s="1" t="s">
        <v>38</v>
      </c>
      <c r="F5155" s="5">
        <v>44927.0</v>
      </c>
      <c r="G5155" s="1">
        <v>10.0</v>
      </c>
    </row>
    <row r="5156">
      <c r="A5156" s="1">
        <v>5155.0</v>
      </c>
      <c r="B5156" s="1" t="s">
        <v>6591</v>
      </c>
      <c r="C5156" s="1" t="s">
        <v>32</v>
      </c>
      <c r="D5156" s="1">
        <v>120.0</v>
      </c>
      <c r="E5156" s="1" t="s">
        <v>38</v>
      </c>
      <c r="F5156" s="5">
        <v>44927.0</v>
      </c>
      <c r="G5156" s="1">
        <v>20.0</v>
      </c>
    </row>
    <row r="5157">
      <c r="A5157" s="1">
        <v>5156.0</v>
      </c>
      <c r="B5157" s="1" t="s">
        <v>6592</v>
      </c>
      <c r="C5157" s="1" t="s">
        <v>40</v>
      </c>
      <c r="D5157" s="1">
        <v>50.0</v>
      </c>
      <c r="E5157" s="1" t="s">
        <v>33</v>
      </c>
      <c r="F5157" s="5">
        <v>44927.0</v>
      </c>
      <c r="G5157" s="1">
        <v>0.0</v>
      </c>
    </row>
    <row r="5158">
      <c r="A5158" s="1">
        <v>5157.0</v>
      </c>
      <c r="B5158" s="1" t="s">
        <v>6593</v>
      </c>
      <c r="C5158" s="1" t="s">
        <v>49</v>
      </c>
      <c r="D5158" s="1">
        <v>80.0</v>
      </c>
      <c r="E5158" s="1" t="s">
        <v>45</v>
      </c>
      <c r="F5158" s="5">
        <v>44927.0</v>
      </c>
      <c r="G5158" s="1">
        <v>5.0</v>
      </c>
    </row>
    <row r="5159">
      <c r="A5159" s="1">
        <v>5158.0</v>
      </c>
      <c r="B5159" s="1" t="s">
        <v>6596</v>
      </c>
      <c r="C5159" s="1" t="s">
        <v>32</v>
      </c>
      <c r="D5159" s="1">
        <v>120.0</v>
      </c>
      <c r="E5159" s="1" t="s">
        <v>38</v>
      </c>
      <c r="F5159" s="5">
        <v>44927.0</v>
      </c>
      <c r="G5159" s="1">
        <v>10.0</v>
      </c>
    </row>
    <row r="5160">
      <c r="A5160" s="1">
        <v>5159.0</v>
      </c>
      <c r="B5160" s="1" t="s">
        <v>6597</v>
      </c>
      <c r="C5160" s="1" t="s">
        <v>37</v>
      </c>
      <c r="D5160" s="1">
        <v>250.0</v>
      </c>
      <c r="E5160" s="1" t="s">
        <v>33</v>
      </c>
      <c r="F5160" s="5">
        <v>44927.0</v>
      </c>
      <c r="G5160" s="1">
        <v>20.0</v>
      </c>
    </row>
    <row r="5161">
      <c r="A5161" s="1">
        <v>5160.0</v>
      </c>
      <c r="B5161" s="1" t="s">
        <v>6598</v>
      </c>
      <c r="C5161" s="1" t="s">
        <v>37</v>
      </c>
      <c r="D5161" s="1">
        <v>250.0</v>
      </c>
      <c r="E5161" s="1" t="s">
        <v>38</v>
      </c>
      <c r="F5161" s="5">
        <v>44927.0</v>
      </c>
      <c r="G5161" s="1">
        <v>0.0</v>
      </c>
    </row>
    <row r="5162">
      <c r="A5162" s="1">
        <v>5161.0</v>
      </c>
      <c r="B5162" s="1" t="s">
        <v>6599</v>
      </c>
      <c r="C5162" s="1" t="s">
        <v>49</v>
      </c>
      <c r="D5162" s="1">
        <v>80.0</v>
      </c>
      <c r="E5162" s="1" t="s">
        <v>33</v>
      </c>
      <c r="F5162" s="5">
        <v>44927.0</v>
      </c>
      <c r="G5162" s="1">
        <v>5.0</v>
      </c>
    </row>
    <row r="5163">
      <c r="A5163" s="1">
        <v>5162.0</v>
      </c>
      <c r="B5163" s="1" t="s">
        <v>6600</v>
      </c>
      <c r="C5163" s="1" t="s">
        <v>32</v>
      </c>
      <c r="D5163" s="1">
        <v>120.0</v>
      </c>
      <c r="E5163" s="1" t="s">
        <v>38</v>
      </c>
      <c r="F5163" s="5">
        <v>44927.0</v>
      </c>
      <c r="G5163" s="1">
        <v>10.0</v>
      </c>
    </row>
    <row r="5164">
      <c r="A5164" s="1">
        <v>5163.0</v>
      </c>
      <c r="B5164" s="1" t="s">
        <v>6601</v>
      </c>
      <c r="C5164" s="1" t="s">
        <v>37</v>
      </c>
      <c r="D5164" s="1">
        <v>250.0</v>
      </c>
      <c r="E5164" s="1" t="s">
        <v>38</v>
      </c>
      <c r="F5164" s="5">
        <v>44927.0</v>
      </c>
      <c r="G5164" s="1">
        <v>20.0</v>
      </c>
    </row>
    <row r="5165">
      <c r="A5165" s="1">
        <v>5164.0</v>
      </c>
      <c r="B5165" s="1" t="s">
        <v>6602</v>
      </c>
      <c r="C5165" s="1" t="s">
        <v>32</v>
      </c>
      <c r="D5165" s="1">
        <v>120.0</v>
      </c>
      <c r="E5165" s="1" t="s">
        <v>38</v>
      </c>
      <c r="F5165" s="5">
        <v>44927.0</v>
      </c>
      <c r="G5165" s="1">
        <v>0.0</v>
      </c>
    </row>
    <row r="5166">
      <c r="A5166" s="1">
        <v>5165.0</v>
      </c>
      <c r="B5166" s="1" t="s">
        <v>6603</v>
      </c>
      <c r="C5166" s="1" t="s">
        <v>49</v>
      </c>
      <c r="D5166" s="1">
        <v>80.0</v>
      </c>
      <c r="E5166" s="1" t="s">
        <v>38</v>
      </c>
      <c r="F5166" s="5">
        <v>44927.0</v>
      </c>
      <c r="G5166" s="1">
        <v>5.0</v>
      </c>
    </row>
    <row r="5167">
      <c r="A5167" s="1">
        <v>5166.0</v>
      </c>
      <c r="B5167" s="1" t="s">
        <v>6604</v>
      </c>
      <c r="C5167" s="1" t="s">
        <v>49</v>
      </c>
      <c r="D5167" s="1">
        <v>80.0</v>
      </c>
      <c r="E5167" s="1" t="s">
        <v>38</v>
      </c>
      <c r="F5167" s="5">
        <v>44927.0</v>
      </c>
      <c r="G5167" s="1">
        <v>10.0</v>
      </c>
    </row>
    <row r="5168">
      <c r="A5168" s="1">
        <v>5167.0</v>
      </c>
      <c r="B5168" s="1" t="s">
        <v>6605</v>
      </c>
      <c r="C5168" s="1" t="s">
        <v>49</v>
      </c>
      <c r="D5168" s="1">
        <v>80.0</v>
      </c>
      <c r="E5168" s="1" t="s">
        <v>33</v>
      </c>
      <c r="F5168" s="5">
        <v>44927.0</v>
      </c>
      <c r="G5168" s="1">
        <v>20.0</v>
      </c>
    </row>
    <row r="5169">
      <c r="A5169" s="1">
        <v>5168.0</v>
      </c>
      <c r="B5169" s="1" t="s">
        <v>6608</v>
      </c>
      <c r="C5169" s="1" t="s">
        <v>49</v>
      </c>
      <c r="D5169" s="1">
        <v>80.0</v>
      </c>
      <c r="E5169" s="1" t="s">
        <v>38</v>
      </c>
      <c r="F5169" s="5">
        <v>44927.0</v>
      </c>
      <c r="G5169" s="1">
        <v>0.0</v>
      </c>
    </row>
    <row r="5170">
      <c r="A5170" s="1">
        <v>5169.0</v>
      </c>
      <c r="B5170" s="1" t="s">
        <v>6609</v>
      </c>
      <c r="C5170" s="1" t="s">
        <v>49</v>
      </c>
      <c r="D5170" s="1">
        <v>80.0</v>
      </c>
      <c r="E5170" s="1" t="s">
        <v>38</v>
      </c>
      <c r="F5170" s="5">
        <v>44927.0</v>
      </c>
      <c r="G5170" s="1">
        <v>5.0</v>
      </c>
    </row>
    <row r="5171">
      <c r="A5171" s="1">
        <v>5170.0</v>
      </c>
      <c r="B5171" s="1" t="s">
        <v>6610</v>
      </c>
      <c r="C5171" s="1" t="s">
        <v>32</v>
      </c>
      <c r="D5171" s="1">
        <v>120.0</v>
      </c>
      <c r="E5171" s="1" t="s">
        <v>38</v>
      </c>
      <c r="F5171" s="5">
        <v>44927.0</v>
      </c>
      <c r="G5171" s="1">
        <v>10.0</v>
      </c>
    </row>
    <row r="5172">
      <c r="A5172" s="1">
        <v>5171.0</v>
      </c>
      <c r="B5172" s="1" t="s">
        <v>6611</v>
      </c>
      <c r="C5172" s="1" t="s">
        <v>37</v>
      </c>
      <c r="D5172" s="1">
        <v>250.0</v>
      </c>
      <c r="E5172" s="1" t="s">
        <v>38</v>
      </c>
      <c r="F5172" s="5">
        <v>44927.0</v>
      </c>
      <c r="G5172" s="1">
        <v>20.0</v>
      </c>
    </row>
    <row r="5173">
      <c r="A5173" s="1">
        <v>5172.0</v>
      </c>
      <c r="B5173" s="1" t="s">
        <v>6612</v>
      </c>
      <c r="C5173" s="1" t="s">
        <v>32</v>
      </c>
      <c r="D5173" s="1">
        <v>120.0</v>
      </c>
      <c r="E5173" s="1" t="s">
        <v>38</v>
      </c>
      <c r="F5173" s="5">
        <v>44927.0</v>
      </c>
      <c r="G5173" s="1">
        <v>0.0</v>
      </c>
    </row>
    <row r="5174">
      <c r="A5174" s="1">
        <v>5173.0</v>
      </c>
      <c r="B5174" s="1" t="s">
        <v>6613</v>
      </c>
      <c r="C5174" s="1" t="s">
        <v>32</v>
      </c>
      <c r="D5174" s="1">
        <v>120.0</v>
      </c>
      <c r="E5174" s="1" t="s">
        <v>33</v>
      </c>
      <c r="F5174" s="5">
        <v>44927.0</v>
      </c>
      <c r="G5174" s="1">
        <v>5.0</v>
      </c>
    </row>
    <row r="5175">
      <c r="A5175" s="1">
        <v>5174.0</v>
      </c>
      <c r="B5175" s="1" t="s">
        <v>6614</v>
      </c>
      <c r="C5175" s="1" t="s">
        <v>32</v>
      </c>
      <c r="D5175" s="1">
        <v>120.0</v>
      </c>
      <c r="E5175" s="1" t="s">
        <v>38</v>
      </c>
      <c r="F5175" s="5">
        <v>44927.0</v>
      </c>
      <c r="G5175" s="1">
        <v>10.0</v>
      </c>
    </row>
    <row r="5176">
      <c r="A5176" s="1">
        <v>5175.0</v>
      </c>
      <c r="B5176" s="1" t="s">
        <v>6615</v>
      </c>
      <c r="C5176" s="1" t="s">
        <v>32</v>
      </c>
      <c r="D5176" s="1">
        <v>120.0</v>
      </c>
      <c r="E5176" s="1" t="s">
        <v>38</v>
      </c>
      <c r="F5176" s="5">
        <v>44927.0</v>
      </c>
      <c r="G5176" s="1">
        <v>20.0</v>
      </c>
    </row>
    <row r="5177">
      <c r="A5177" s="1">
        <v>5176.0</v>
      </c>
      <c r="B5177" s="1" t="s">
        <v>6616</v>
      </c>
      <c r="C5177" s="1" t="s">
        <v>32</v>
      </c>
      <c r="D5177" s="1">
        <v>120.0</v>
      </c>
      <c r="E5177" s="1" t="s">
        <v>38</v>
      </c>
      <c r="F5177" s="5">
        <v>44927.0</v>
      </c>
      <c r="G5177" s="1">
        <v>0.0</v>
      </c>
    </row>
    <row r="5178">
      <c r="A5178" s="1">
        <v>5177.0</v>
      </c>
      <c r="B5178" s="1" t="s">
        <v>6619</v>
      </c>
      <c r="C5178" s="1" t="s">
        <v>37</v>
      </c>
      <c r="D5178" s="1">
        <v>250.0</v>
      </c>
      <c r="E5178" s="1" t="s">
        <v>38</v>
      </c>
      <c r="F5178" s="5">
        <v>44927.0</v>
      </c>
      <c r="G5178" s="1">
        <v>5.0</v>
      </c>
    </row>
    <row r="5179">
      <c r="A5179" s="1">
        <v>5178.0</v>
      </c>
      <c r="B5179" s="1" t="s">
        <v>6620</v>
      </c>
      <c r="C5179" s="1" t="s">
        <v>49</v>
      </c>
      <c r="D5179" s="1">
        <v>80.0</v>
      </c>
      <c r="E5179" s="1" t="s">
        <v>38</v>
      </c>
      <c r="F5179" s="5">
        <v>44927.0</v>
      </c>
      <c r="G5179" s="1">
        <v>10.0</v>
      </c>
    </row>
    <row r="5180">
      <c r="A5180" s="1">
        <v>5179.0</v>
      </c>
      <c r="B5180" s="1" t="s">
        <v>6621</v>
      </c>
      <c r="C5180" s="1" t="s">
        <v>37</v>
      </c>
      <c r="D5180" s="1">
        <v>250.0</v>
      </c>
      <c r="E5180" s="1" t="s">
        <v>33</v>
      </c>
      <c r="F5180" s="5">
        <v>44927.0</v>
      </c>
      <c r="G5180" s="1">
        <v>20.0</v>
      </c>
    </row>
    <row r="5181">
      <c r="A5181" s="1">
        <v>5180.0</v>
      </c>
      <c r="B5181" s="1" t="s">
        <v>6622</v>
      </c>
      <c r="C5181" s="1" t="s">
        <v>49</v>
      </c>
      <c r="D5181" s="1">
        <v>80.0</v>
      </c>
      <c r="E5181" s="1" t="s">
        <v>38</v>
      </c>
      <c r="F5181" s="5">
        <v>44927.0</v>
      </c>
      <c r="G5181" s="1">
        <v>0.0</v>
      </c>
    </row>
    <row r="5182">
      <c r="A5182" s="1">
        <v>5181.0</v>
      </c>
      <c r="B5182" s="1" t="s">
        <v>6623</v>
      </c>
      <c r="C5182" s="1" t="s">
        <v>49</v>
      </c>
      <c r="D5182" s="1">
        <v>80.0</v>
      </c>
      <c r="E5182" s="1" t="s">
        <v>38</v>
      </c>
      <c r="F5182" s="5">
        <v>44927.0</v>
      </c>
      <c r="G5182" s="1">
        <v>5.0</v>
      </c>
    </row>
    <row r="5183">
      <c r="A5183" s="1">
        <v>5182.0</v>
      </c>
      <c r="B5183" s="1" t="s">
        <v>6624</v>
      </c>
      <c r="C5183" s="1" t="s">
        <v>32</v>
      </c>
      <c r="D5183" s="1">
        <v>120.0</v>
      </c>
      <c r="E5183" s="1" t="s">
        <v>38</v>
      </c>
      <c r="F5183" s="5">
        <v>44927.0</v>
      </c>
      <c r="G5183" s="1">
        <v>10.0</v>
      </c>
    </row>
    <row r="5184">
      <c r="A5184" s="1">
        <v>5183.0</v>
      </c>
      <c r="B5184" s="1" t="s">
        <v>6625</v>
      </c>
      <c r="C5184" s="1" t="s">
        <v>32</v>
      </c>
      <c r="D5184" s="1">
        <v>120.0</v>
      </c>
      <c r="E5184" s="1" t="s">
        <v>38</v>
      </c>
      <c r="F5184" s="5">
        <v>44927.0</v>
      </c>
      <c r="G5184" s="1">
        <v>20.0</v>
      </c>
    </row>
    <row r="5185">
      <c r="A5185" s="1">
        <v>5184.0</v>
      </c>
      <c r="B5185" s="1" t="s">
        <v>6626</v>
      </c>
      <c r="C5185" s="1" t="s">
        <v>32</v>
      </c>
      <c r="D5185" s="1">
        <v>120.0</v>
      </c>
      <c r="E5185" s="1" t="s">
        <v>38</v>
      </c>
      <c r="F5185" s="5">
        <v>44927.0</v>
      </c>
      <c r="G5185" s="1">
        <v>0.0</v>
      </c>
    </row>
    <row r="5186">
      <c r="A5186" s="1">
        <v>5185.0</v>
      </c>
      <c r="B5186" s="1" t="s">
        <v>6627</v>
      </c>
      <c r="C5186" s="1" t="s">
        <v>49</v>
      </c>
      <c r="D5186" s="1">
        <v>80.0</v>
      </c>
      <c r="E5186" s="1" t="s">
        <v>38</v>
      </c>
      <c r="F5186" s="5">
        <v>44927.0</v>
      </c>
      <c r="G5186" s="1">
        <v>5.0</v>
      </c>
    </row>
    <row r="5187">
      <c r="A5187" s="1">
        <v>5186.0</v>
      </c>
      <c r="B5187" s="1" t="s">
        <v>6630</v>
      </c>
      <c r="C5187" s="1" t="s">
        <v>32</v>
      </c>
      <c r="D5187" s="1">
        <v>120.0</v>
      </c>
      <c r="E5187" s="1" t="s">
        <v>38</v>
      </c>
      <c r="F5187" s="5">
        <v>44927.0</v>
      </c>
      <c r="G5187" s="1">
        <v>10.0</v>
      </c>
    </row>
    <row r="5188">
      <c r="A5188" s="1">
        <v>5187.0</v>
      </c>
      <c r="B5188" s="1" t="s">
        <v>6631</v>
      </c>
      <c r="C5188" s="1" t="s">
        <v>32</v>
      </c>
      <c r="D5188" s="1">
        <v>120.0</v>
      </c>
      <c r="E5188" s="1" t="s">
        <v>38</v>
      </c>
      <c r="F5188" s="5">
        <v>44927.0</v>
      </c>
      <c r="G5188" s="1">
        <v>20.0</v>
      </c>
    </row>
    <row r="5189">
      <c r="A5189" s="1">
        <v>5188.0</v>
      </c>
      <c r="B5189" s="1" t="s">
        <v>6632</v>
      </c>
      <c r="C5189" s="1" t="s">
        <v>32</v>
      </c>
      <c r="D5189" s="1">
        <v>120.0</v>
      </c>
      <c r="E5189" s="1" t="s">
        <v>33</v>
      </c>
      <c r="F5189" s="5">
        <v>44927.0</v>
      </c>
      <c r="G5189" s="1">
        <v>0.0</v>
      </c>
    </row>
    <row r="5190">
      <c r="A5190" s="1">
        <v>5189.0</v>
      </c>
      <c r="B5190" s="1" t="s">
        <v>6633</v>
      </c>
      <c r="C5190" s="1" t="s">
        <v>49</v>
      </c>
      <c r="D5190" s="1">
        <v>80.0</v>
      </c>
      <c r="E5190" s="1" t="s">
        <v>38</v>
      </c>
      <c r="F5190" s="5">
        <v>44927.0</v>
      </c>
      <c r="G5190" s="1">
        <v>5.0</v>
      </c>
    </row>
    <row r="5191">
      <c r="A5191" s="1">
        <v>5190.0</v>
      </c>
      <c r="B5191" s="1" t="s">
        <v>6634</v>
      </c>
      <c r="C5191" s="1" t="s">
        <v>49</v>
      </c>
      <c r="D5191" s="1">
        <v>80.0</v>
      </c>
      <c r="E5191" s="1" t="s">
        <v>38</v>
      </c>
      <c r="F5191" s="5">
        <v>44927.0</v>
      </c>
      <c r="G5191" s="1">
        <v>10.0</v>
      </c>
    </row>
    <row r="5192">
      <c r="A5192" s="1">
        <v>5191.0</v>
      </c>
      <c r="B5192" s="1" t="s">
        <v>6635</v>
      </c>
      <c r="C5192" s="1" t="s">
        <v>32</v>
      </c>
      <c r="D5192" s="1">
        <v>120.0</v>
      </c>
      <c r="E5192" s="1" t="s">
        <v>38</v>
      </c>
      <c r="F5192" s="5">
        <v>44927.0</v>
      </c>
      <c r="G5192" s="1">
        <v>20.0</v>
      </c>
    </row>
    <row r="5193">
      <c r="A5193" s="1">
        <v>5192.0</v>
      </c>
      <c r="B5193" s="1" t="s">
        <v>6636</v>
      </c>
      <c r="C5193" s="1" t="s">
        <v>40</v>
      </c>
      <c r="D5193" s="1">
        <v>50.0</v>
      </c>
      <c r="E5193" s="1" t="s">
        <v>38</v>
      </c>
      <c r="F5193" s="5">
        <v>44927.0</v>
      </c>
      <c r="G5193" s="1">
        <v>0.0</v>
      </c>
    </row>
    <row r="5194">
      <c r="A5194" s="1">
        <v>5193.0</v>
      </c>
      <c r="B5194" s="1" t="s">
        <v>6637</v>
      </c>
      <c r="C5194" s="1" t="s">
        <v>32</v>
      </c>
      <c r="D5194" s="1">
        <v>120.0</v>
      </c>
      <c r="E5194" s="1" t="s">
        <v>33</v>
      </c>
      <c r="F5194" s="5">
        <v>44927.0</v>
      </c>
      <c r="G5194" s="1">
        <v>5.0</v>
      </c>
    </row>
    <row r="5195">
      <c r="A5195" s="1">
        <v>5194.0</v>
      </c>
      <c r="B5195" s="1" t="s">
        <v>6638</v>
      </c>
      <c r="C5195" s="1" t="s">
        <v>49</v>
      </c>
      <c r="D5195" s="1">
        <v>80.0</v>
      </c>
      <c r="E5195" s="1" t="s">
        <v>38</v>
      </c>
      <c r="F5195" s="5">
        <v>44927.0</v>
      </c>
      <c r="G5195" s="1">
        <v>10.0</v>
      </c>
    </row>
    <row r="5196">
      <c r="A5196" s="1">
        <v>5195.0</v>
      </c>
      <c r="B5196" s="1" t="s">
        <v>6641</v>
      </c>
      <c r="C5196" s="1" t="s">
        <v>32</v>
      </c>
      <c r="D5196" s="1">
        <v>120.0</v>
      </c>
      <c r="E5196" s="1" t="s">
        <v>38</v>
      </c>
      <c r="F5196" s="5">
        <v>44927.0</v>
      </c>
      <c r="G5196" s="1">
        <v>20.0</v>
      </c>
    </row>
    <row r="5197">
      <c r="A5197" s="1">
        <v>5196.0</v>
      </c>
      <c r="B5197" s="1" t="s">
        <v>6642</v>
      </c>
      <c r="C5197" s="1" t="s">
        <v>40</v>
      </c>
      <c r="D5197" s="1">
        <v>50.0</v>
      </c>
      <c r="E5197" s="1" t="s">
        <v>38</v>
      </c>
      <c r="F5197" s="5">
        <v>44927.0</v>
      </c>
      <c r="G5197" s="1">
        <v>0.0</v>
      </c>
    </row>
    <row r="5198">
      <c r="A5198" s="1">
        <v>5197.0</v>
      </c>
      <c r="B5198" s="1" t="s">
        <v>6643</v>
      </c>
      <c r="C5198" s="1" t="s">
        <v>32</v>
      </c>
      <c r="D5198" s="1">
        <v>120.0</v>
      </c>
      <c r="E5198" s="1" t="s">
        <v>33</v>
      </c>
      <c r="F5198" s="5">
        <v>44927.0</v>
      </c>
      <c r="G5198" s="1">
        <v>5.0</v>
      </c>
    </row>
    <row r="5199">
      <c r="A5199" s="1">
        <v>5198.0</v>
      </c>
      <c r="B5199" s="1" t="s">
        <v>6644</v>
      </c>
      <c r="C5199" s="1" t="s">
        <v>32</v>
      </c>
      <c r="D5199" s="1">
        <v>120.0</v>
      </c>
      <c r="E5199" s="1" t="s">
        <v>38</v>
      </c>
      <c r="F5199" s="5">
        <v>44927.0</v>
      </c>
      <c r="G5199" s="1">
        <v>10.0</v>
      </c>
    </row>
    <row r="5200">
      <c r="A5200" s="1">
        <v>5199.0</v>
      </c>
      <c r="B5200" s="1" t="s">
        <v>6645</v>
      </c>
      <c r="C5200" s="1" t="s">
        <v>37</v>
      </c>
      <c r="D5200" s="1">
        <v>250.0</v>
      </c>
      <c r="E5200" s="1" t="s">
        <v>38</v>
      </c>
      <c r="F5200" s="5">
        <v>44927.0</v>
      </c>
      <c r="G5200" s="1">
        <v>20.0</v>
      </c>
    </row>
    <row r="5201">
      <c r="A5201" s="1">
        <v>5200.0</v>
      </c>
      <c r="B5201" s="1" t="s">
        <v>6646</v>
      </c>
      <c r="C5201" s="1" t="s">
        <v>32</v>
      </c>
      <c r="D5201" s="1">
        <v>120.0</v>
      </c>
      <c r="E5201" s="1" t="s">
        <v>38</v>
      </c>
      <c r="F5201" s="5">
        <v>44927.0</v>
      </c>
      <c r="G5201" s="1">
        <v>0.0</v>
      </c>
    </row>
    <row r="5202">
      <c r="A5202" s="1">
        <v>5201.0</v>
      </c>
      <c r="B5202" s="1" t="s">
        <v>6647</v>
      </c>
      <c r="C5202" s="1" t="s">
        <v>32</v>
      </c>
      <c r="D5202" s="1">
        <v>120.0</v>
      </c>
      <c r="E5202" s="1" t="s">
        <v>38</v>
      </c>
      <c r="F5202" s="5">
        <v>44927.0</v>
      </c>
      <c r="G5202" s="1">
        <v>5.0</v>
      </c>
    </row>
    <row r="5203">
      <c r="A5203" s="1">
        <v>5202.0</v>
      </c>
      <c r="B5203" s="1" t="s">
        <v>6648</v>
      </c>
      <c r="C5203" s="1" t="s">
        <v>40</v>
      </c>
      <c r="D5203" s="1">
        <v>50.0</v>
      </c>
      <c r="E5203" s="1" t="s">
        <v>38</v>
      </c>
      <c r="F5203" s="5">
        <v>44927.0</v>
      </c>
      <c r="G5203" s="1">
        <v>10.0</v>
      </c>
    </row>
    <row r="5204">
      <c r="A5204" s="1">
        <v>5203.0</v>
      </c>
      <c r="B5204" s="1" t="s">
        <v>6649</v>
      </c>
      <c r="C5204" s="1" t="s">
        <v>32</v>
      </c>
      <c r="D5204" s="1">
        <v>120.0</v>
      </c>
      <c r="E5204" s="1" t="s">
        <v>45</v>
      </c>
      <c r="F5204" s="5">
        <v>44927.0</v>
      </c>
      <c r="G5204" s="1">
        <v>20.0</v>
      </c>
    </row>
    <row r="5205">
      <c r="A5205" s="1">
        <v>5204.0</v>
      </c>
      <c r="B5205" s="1" t="s">
        <v>6650</v>
      </c>
      <c r="C5205" s="1" t="s">
        <v>32</v>
      </c>
      <c r="D5205" s="1">
        <v>120.0</v>
      </c>
      <c r="E5205" s="1" t="s">
        <v>45</v>
      </c>
      <c r="F5205" s="5">
        <v>44927.0</v>
      </c>
      <c r="G5205" s="1">
        <v>0.0</v>
      </c>
    </row>
    <row r="5206">
      <c r="A5206" s="1">
        <v>5205.0</v>
      </c>
      <c r="B5206" s="1" t="s">
        <v>6651</v>
      </c>
      <c r="C5206" s="1" t="s">
        <v>40</v>
      </c>
      <c r="D5206" s="1">
        <v>50.0</v>
      </c>
      <c r="E5206" s="1" t="s">
        <v>38</v>
      </c>
      <c r="F5206" s="5">
        <v>44927.0</v>
      </c>
      <c r="G5206" s="1">
        <v>5.0</v>
      </c>
    </row>
    <row r="5207">
      <c r="A5207" s="1">
        <v>5206.0</v>
      </c>
      <c r="B5207" s="1" t="s">
        <v>6652</v>
      </c>
      <c r="C5207" s="1" t="s">
        <v>49</v>
      </c>
      <c r="D5207" s="1">
        <v>80.0</v>
      </c>
      <c r="E5207" s="1" t="s">
        <v>38</v>
      </c>
      <c r="F5207" s="5">
        <v>44927.0</v>
      </c>
      <c r="G5207" s="1">
        <v>10.0</v>
      </c>
    </row>
    <row r="5208">
      <c r="A5208" s="1">
        <v>5207.0</v>
      </c>
      <c r="B5208" s="1" t="s">
        <v>6655</v>
      </c>
      <c r="C5208" s="1" t="s">
        <v>49</v>
      </c>
      <c r="D5208" s="1">
        <v>80.0</v>
      </c>
      <c r="E5208" s="1" t="s">
        <v>38</v>
      </c>
      <c r="F5208" s="5">
        <v>44927.0</v>
      </c>
      <c r="G5208" s="1">
        <v>20.0</v>
      </c>
    </row>
    <row r="5209">
      <c r="A5209" s="1">
        <v>5208.0</v>
      </c>
      <c r="B5209" s="1" t="s">
        <v>6656</v>
      </c>
      <c r="C5209" s="1" t="s">
        <v>49</v>
      </c>
      <c r="D5209" s="1">
        <v>80.0</v>
      </c>
      <c r="E5209" s="1" t="s">
        <v>38</v>
      </c>
      <c r="F5209" s="5">
        <v>44927.0</v>
      </c>
      <c r="G5209" s="1">
        <v>0.0</v>
      </c>
    </row>
    <row r="5210">
      <c r="A5210" s="1">
        <v>5209.0</v>
      </c>
      <c r="B5210" s="1" t="s">
        <v>6657</v>
      </c>
      <c r="C5210" s="1" t="s">
        <v>32</v>
      </c>
      <c r="D5210" s="1">
        <v>120.0</v>
      </c>
      <c r="E5210" s="1" t="s">
        <v>38</v>
      </c>
      <c r="F5210" s="5">
        <v>44927.0</v>
      </c>
      <c r="G5210" s="1">
        <v>5.0</v>
      </c>
    </row>
    <row r="5211">
      <c r="A5211" s="1">
        <v>5210.0</v>
      </c>
      <c r="B5211" s="1" t="s">
        <v>6658</v>
      </c>
      <c r="C5211" s="1" t="s">
        <v>32</v>
      </c>
      <c r="D5211" s="1">
        <v>120.0</v>
      </c>
      <c r="E5211" s="1" t="s">
        <v>38</v>
      </c>
      <c r="F5211" s="5">
        <v>44927.0</v>
      </c>
      <c r="G5211" s="1">
        <v>10.0</v>
      </c>
    </row>
    <row r="5212">
      <c r="A5212" s="1">
        <v>5211.0</v>
      </c>
      <c r="B5212" s="1" t="s">
        <v>6659</v>
      </c>
      <c r="C5212" s="1" t="s">
        <v>32</v>
      </c>
      <c r="D5212" s="1">
        <v>120.0</v>
      </c>
      <c r="E5212" s="1" t="s">
        <v>38</v>
      </c>
      <c r="F5212" s="5">
        <v>44927.0</v>
      </c>
      <c r="G5212" s="1">
        <v>20.0</v>
      </c>
    </row>
    <row r="5213">
      <c r="A5213" s="1">
        <v>5212.0</v>
      </c>
      <c r="B5213" s="1" t="s">
        <v>6660</v>
      </c>
      <c r="C5213" s="1" t="s">
        <v>37</v>
      </c>
      <c r="D5213" s="1">
        <v>250.0</v>
      </c>
      <c r="E5213" s="1" t="s">
        <v>38</v>
      </c>
      <c r="F5213" s="5">
        <v>44927.0</v>
      </c>
      <c r="G5213" s="1">
        <v>0.0</v>
      </c>
    </row>
    <row r="5214">
      <c r="A5214" s="1">
        <v>5213.0</v>
      </c>
      <c r="B5214" s="1" t="s">
        <v>6661</v>
      </c>
      <c r="C5214" s="1" t="s">
        <v>49</v>
      </c>
      <c r="D5214" s="1">
        <v>80.0</v>
      </c>
      <c r="E5214" s="1" t="s">
        <v>38</v>
      </c>
      <c r="F5214" s="5">
        <v>44927.0</v>
      </c>
      <c r="G5214" s="1">
        <v>5.0</v>
      </c>
    </row>
    <row r="5215">
      <c r="A5215" s="1">
        <v>5214.0</v>
      </c>
      <c r="B5215" s="1" t="s">
        <v>6662</v>
      </c>
      <c r="C5215" s="1" t="s">
        <v>32</v>
      </c>
      <c r="D5215" s="1">
        <v>120.0</v>
      </c>
      <c r="E5215" s="1" t="s">
        <v>38</v>
      </c>
      <c r="F5215" s="5">
        <v>44927.0</v>
      </c>
      <c r="G5215" s="1">
        <v>10.0</v>
      </c>
    </row>
    <row r="5216">
      <c r="A5216" s="1">
        <v>5215.0</v>
      </c>
      <c r="B5216" s="1" t="s">
        <v>6663</v>
      </c>
      <c r="C5216" s="1" t="s">
        <v>49</v>
      </c>
      <c r="D5216" s="1">
        <v>80.0</v>
      </c>
      <c r="E5216" s="1" t="s">
        <v>38</v>
      </c>
      <c r="F5216" s="5">
        <v>44927.0</v>
      </c>
      <c r="G5216" s="1">
        <v>20.0</v>
      </c>
    </row>
    <row r="5217">
      <c r="A5217" s="1">
        <v>5216.0</v>
      </c>
      <c r="B5217" s="1" t="s">
        <v>6664</v>
      </c>
      <c r="C5217" s="1" t="s">
        <v>40</v>
      </c>
      <c r="D5217" s="1">
        <v>50.0</v>
      </c>
      <c r="E5217" s="1" t="s">
        <v>38</v>
      </c>
      <c r="F5217" s="5">
        <v>44927.0</v>
      </c>
      <c r="G5217" s="1">
        <v>0.0</v>
      </c>
    </row>
    <row r="5218">
      <c r="A5218" s="1">
        <v>5217.0</v>
      </c>
      <c r="B5218" s="1" t="s">
        <v>6667</v>
      </c>
      <c r="C5218" s="1" t="s">
        <v>32</v>
      </c>
      <c r="D5218" s="1">
        <v>120.0</v>
      </c>
      <c r="E5218" s="1" t="s">
        <v>38</v>
      </c>
      <c r="F5218" s="5">
        <v>44927.0</v>
      </c>
      <c r="G5218" s="1">
        <v>5.0</v>
      </c>
    </row>
    <row r="5219">
      <c r="A5219" s="1">
        <v>5218.0</v>
      </c>
      <c r="B5219" s="1" t="s">
        <v>6668</v>
      </c>
      <c r="C5219" s="1" t="s">
        <v>49</v>
      </c>
      <c r="D5219" s="1">
        <v>80.0</v>
      </c>
      <c r="E5219" s="1" t="s">
        <v>38</v>
      </c>
      <c r="F5219" s="5">
        <v>44927.0</v>
      </c>
      <c r="G5219" s="1">
        <v>10.0</v>
      </c>
    </row>
    <row r="5220">
      <c r="A5220" s="1">
        <v>5219.0</v>
      </c>
      <c r="B5220" s="1" t="s">
        <v>6669</v>
      </c>
      <c r="C5220" s="1" t="s">
        <v>32</v>
      </c>
      <c r="D5220" s="1">
        <v>120.0</v>
      </c>
      <c r="E5220" s="1" t="s">
        <v>38</v>
      </c>
      <c r="F5220" s="5">
        <v>44927.0</v>
      </c>
      <c r="G5220" s="1">
        <v>20.0</v>
      </c>
    </row>
    <row r="5221">
      <c r="A5221" s="1">
        <v>5220.0</v>
      </c>
      <c r="B5221" s="1" t="s">
        <v>6670</v>
      </c>
      <c r="C5221" s="1" t="s">
        <v>32</v>
      </c>
      <c r="D5221" s="1">
        <v>120.0</v>
      </c>
      <c r="E5221" s="1" t="s">
        <v>38</v>
      </c>
      <c r="F5221" s="5">
        <v>44927.0</v>
      </c>
      <c r="G5221" s="1">
        <v>0.0</v>
      </c>
    </row>
    <row r="5222">
      <c r="A5222" s="1">
        <v>5221.0</v>
      </c>
      <c r="B5222" s="1" t="s">
        <v>6671</v>
      </c>
      <c r="C5222" s="1" t="s">
        <v>32</v>
      </c>
      <c r="D5222" s="1">
        <v>120.0</v>
      </c>
      <c r="E5222" s="1" t="s">
        <v>33</v>
      </c>
      <c r="F5222" s="5">
        <v>44927.0</v>
      </c>
      <c r="G5222" s="1">
        <v>5.0</v>
      </c>
    </row>
    <row r="5223">
      <c r="A5223" s="1">
        <v>5222.0</v>
      </c>
      <c r="B5223" s="1" t="s">
        <v>6672</v>
      </c>
      <c r="C5223" s="1" t="s">
        <v>32</v>
      </c>
      <c r="D5223" s="1">
        <v>120.0</v>
      </c>
      <c r="E5223" s="1" t="s">
        <v>38</v>
      </c>
      <c r="F5223" s="5">
        <v>44927.0</v>
      </c>
      <c r="G5223" s="1">
        <v>10.0</v>
      </c>
    </row>
    <row r="5224">
      <c r="A5224" s="1">
        <v>5223.0</v>
      </c>
      <c r="B5224" s="1" t="s">
        <v>6673</v>
      </c>
      <c r="C5224" s="1" t="s">
        <v>32</v>
      </c>
      <c r="D5224" s="1">
        <v>120.0</v>
      </c>
      <c r="E5224" s="1" t="s">
        <v>45</v>
      </c>
      <c r="F5224" s="5">
        <v>44927.0</v>
      </c>
      <c r="G5224" s="1">
        <v>20.0</v>
      </c>
    </row>
    <row r="5225">
      <c r="A5225" s="1">
        <v>5224.0</v>
      </c>
      <c r="B5225" s="1" t="s">
        <v>6674</v>
      </c>
      <c r="C5225" s="1" t="s">
        <v>49</v>
      </c>
      <c r="D5225" s="1">
        <v>80.0</v>
      </c>
      <c r="E5225" s="1" t="s">
        <v>38</v>
      </c>
      <c r="F5225" s="5">
        <v>44927.0</v>
      </c>
      <c r="G5225" s="1">
        <v>0.0</v>
      </c>
    </row>
    <row r="5226">
      <c r="A5226" s="1">
        <v>5225.0</v>
      </c>
      <c r="B5226" s="1" t="s">
        <v>6675</v>
      </c>
      <c r="C5226" s="1" t="s">
        <v>32</v>
      </c>
      <c r="D5226" s="1">
        <v>120.0</v>
      </c>
      <c r="E5226" s="1" t="s">
        <v>38</v>
      </c>
      <c r="F5226" s="5">
        <v>44927.0</v>
      </c>
      <c r="G5226" s="1">
        <v>5.0</v>
      </c>
    </row>
    <row r="5227">
      <c r="A5227" s="1">
        <v>5226.0</v>
      </c>
      <c r="B5227" s="1" t="s">
        <v>6676</v>
      </c>
      <c r="C5227" s="1" t="s">
        <v>40</v>
      </c>
      <c r="D5227" s="1">
        <v>50.0</v>
      </c>
      <c r="E5227" s="1" t="s">
        <v>38</v>
      </c>
      <c r="F5227" s="5">
        <v>44927.0</v>
      </c>
      <c r="G5227" s="1">
        <v>10.0</v>
      </c>
    </row>
    <row r="5228">
      <c r="A5228" s="1">
        <v>5227.0</v>
      </c>
      <c r="B5228" s="1" t="s">
        <v>6679</v>
      </c>
      <c r="C5228" s="1" t="s">
        <v>32</v>
      </c>
      <c r="D5228" s="1">
        <v>120.0</v>
      </c>
      <c r="E5228" s="1" t="s">
        <v>38</v>
      </c>
      <c r="F5228" s="5">
        <v>44927.0</v>
      </c>
      <c r="G5228" s="1">
        <v>20.0</v>
      </c>
    </row>
    <row r="5229">
      <c r="A5229" s="1">
        <v>5228.0</v>
      </c>
      <c r="B5229" s="1" t="s">
        <v>6680</v>
      </c>
      <c r="C5229" s="1" t="s">
        <v>49</v>
      </c>
      <c r="D5229" s="1">
        <v>80.0</v>
      </c>
      <c r="E5229" s="1" t="s">
        <v>38</v>
      </c>
      <c r="F5229" s="5">
        <v>44927.0</v>
      </c>
      <c r="G5229" s="1">
        <v>0.0</v>
      </c>
    </row>
    <row r="5230">
      <c r="A5230" s="1">
        <v>5229.0</v>
      </c>
      <c r="B5230" s="1" t="s">
        <v>6681</v>
      </c>
      <c r="C5230" s="1" t="s">
        <v>32</v>
      </c>
      <c r="D5230" s="1">
        <v>120.0</v>
      </c>
      <c r="E5230" s="1" t="s">
        <v>38</v>
      </c>
      <c r="F5230" s="5">
        <v>44927.0</v>
      </c>
      <c r="G5230" s="1">
        <v>5.0</v>
      </c>
    </row>
    <row r="5231">
      <c r="A5231" s="1">
        <v>5230.0</v>
      </c>
      <c r="B5231" s="1" t="s">
        <v>6682</v>
      </c>
      <c r="C5231" s="1" t="s">
        <v>32</v>
      </c>
      <c r="D5231" s="1">
        <v>120.0</v>
      </c>
      <c r="E5231" s="1" t="s">
        <v>38</v>
      </c>
      <c r="F5231" s="5">
        <v>44927.0</v>
      </c>
      <c r="G5231" s="1">
        <v>10.0</v>
      </c>
    </row>
    <row r="5232">
      <c r="A5232" s="1">
        <v>5231.0</v>
      </c>
      <c r="B5232" s="1" t="s">
        <v>6683</v>
      </c>
      <c r="C5232" s="1" t="s">
        <v>32</v>
      </c>
      <c r="D5232" s="1">
        <v>120.0</v>
      </c>
      <c r="E5232" s="1" t="s">
        <v>38</v>
      </c>
      <c r="F5232" s="5">
        <v>44927.0</v>
      </c>
      <c r="G5232" s="1">
        <v>20.0</v>
      </c>
    </row>
    <row r="5233">
      <c r="A5233" s="1">
        <v>5232.0</v>
      </c>
      <c r="B5233" s="1" t="s">
        <v>6684</v>
      </c>
      <c r="C5233" s="1" t="s">
        <v>40</v>
      </c>
      <c r="D5233" s="1">
        <v>50.0</v>
      </c>
      <c r="E5233" s="1" t="s">
        <v>38</v>
      </c>
      <c r="F5233" s="5">
        <v>44927.0</v>
      </c>
      <c r="G5233" s="1">
        <v>0.0</v>
      </c>
    </row>
    <row r="5234">
      <c r="A5234" s="1">
        <v>5233.0</v>
      </c>
      <c r="B5234" s="1" t="s">
        <v>6685</v>
      </c>
      <c r="C5234" s="1" t="s">
        <v>32</v>
      </c>
      <c r="D5234" s="1">
        <v>120.0</v>
      </c>
      <c r="E5234" s="1" t="s">
        <v>38</v>
      </c>
      <c r="F5234" s="5">
        <v>44927.0</v>
      </c>
      <c r="G5234" s="1">
        <v>5.0</v>
      </c>
    </row>
    <row r="5235">
      <c r="A5235" s="1">
        <v>5234.0</v>
      </c>
      <c r="B5235" s="1" t="s">
        <v>6686</v>
      </c>
      <c r="C5235" s="1" t="s">
        <v>37</v>
      </c>
      <c r="D5235" s="1">
        <v>250.0</v>
      </c>
      <c r="E5235" s="1" t="s">
        <v>45</v>
      </c>
      <c r="F5235" s="5">
        <v>44927.0</v>
      </c>
      <c r="G5235" s="1">
        <v>10.0</v>
      </c>
    </row>
    <row r="5236">
      <c r="A5236" s="1">
        <v>5235.0</v>
      </c>
      <c r="B5236" s="1" t="s">
        <v>6687</v>
      </c>
      <c r="C5236" s="1" t="s">
        <v>32</v>
      </c>
      <c r="D5236" s="1">
        <v>120.0</v>
      </c>
      <c r="E5236" s="1" t="s">
        <v>38</v>
      </c>
      <c r="F5236" s="5">
        <v>44927.0</v>
      </c>
      <c r="G5236" s="1">
        <v>20.0</v>
      </c>
    </row>
    <row r="5237">
      <c r="A5237" s="1">
        <v>5236.0</v>
      </c>
      <c r="B5237" s="1" t="s">
        <v>6690</v>
      </c>
      <c r="C5237" s="1" t="s">
        <v>32</v>
      </c>
      <c r="D5237" s="1">
        <v>120.0</v>
      </c>
      <c r="E5237" s="1" t="s">
        <v>38</v>
      </c>
      <c r="F5237" s="5">
        <v>44927.0</v>
      </c>
      <c r="G5237" s="1">
        <v>0.0</v>
      </c>
    </row>
    <row r="5238">
      <c r="A5238" s="1">
        <v>5237.0</v>
      </c>
      <c r="B5238" s="1" t="s">
        <v>6691</v>
      </c>
      <c r="C5238" s="1" t="s">
        <v>32</v>
      </c>
      <c r="D5238" s="1">
        <v>120.0</v>
      </c>
      <c r="E5238" s="1" t="s">
        <v>38</v>
      </c>
      <c r="F5238" s="5">
        <v>44927.0</v>
      </c>
      <c r="G5238" s="1">
        <v>5.0</v>
      </c>
    </row>
    <row r="5239">
      <c r="A5239" s="1">
        <v>5238.0</v>
      </c>
      <c r="B5239" s="1" t="s">
        <v>6692</v>
      </c>
      <c r="C5239" s="1" t="s">
        <v>32</v>
      </c>
      <c r="D5239" s="1">
        <v>120.0</v>
      </c>
      <c r="E5239" s="1" t="s">
        <v>38</v>
      </c>
      <c r="F5239" s="5">
        <v>44927.0</v>
      </c>
      <c r="G5239" s="1">
        <v>10.0</v>
      </c>
    </row>
    <row r="5240">
      <c r="A5240" s="1">
        <v>5239.0</v>
      </c>
      <c r="B5240" s="1" t="s">
        <v>6693</v>
      </c>
      <c r="C5240" s="1" t="s">
        <v>32</v>
      </c>
      <c r="D5240" s="1">
        <v>120.0</v>
      </c>
      <c r="E5240" s="1" t="s">
        <v>45</v>
      </c>
      <c r="F5240" s="5">
        <v>44927.0</v>
      </c>
      <c r="G5240" s="1">
        <v>20.0</v>
      </c>
    </row>
    <row r="5241">
      <c r="A5241" s="1">
        <v>5240.0</v>
      </c>
      <c r="B5241" s="1" t="s">
        <v>6694</v>
      </c>
      <c r="C5241" s="1" t="s">
        <v>32</v>
      </c>
      <c r="D5241" s="1">
        <v>120.0</v>
      </c>
      <c r="E5241" s="1" t="s">
        <v>38</v>
      </c>
      <c r="F5241" s="5">
        <v>44927.0</v>
      </c>
      <c r="G5241" s="1">
        <v>0.0</v>
      </c>
    </row>
    <row r="5242">
      <c r="A5242" s="1">
        <v>5241.0</v>
      </c>
      <c r="B5242" s="1" t="s">
        <v>6695</v>
      </c>
      <c r="C5242" s="1" t="s">
        <v>32</v>
      </c>
      <c r="D5242" s="1">
        <v>120.0</v>
      </c>
      <c r="E5242" s="1" t="s">
        <v>33</v>
      </c>
      <c r="F5242" s="5">
        <v>44927.0</v>
      </c>
      <c r="G5242" s="1">
        <v>5.0</v>
      </c>
    </row>
    <row r="5243">
      <c r="A5243" s="1">
        <v>5242.0</v>
      </c>
      <c r="B5243" s="1" t="s">
        <v>6696</v>
      </c>
      <c r="C5243" s="1" t="s">
        <v>49</v>
      </c>
      <c r="D5243" s="1">
        <v>80.0</v>
      </c>
      <c r="E5243" s="1" t="s">
        <v>38</v>
      </c>
      <c r="F5243" s="5">
        <v>44927.0</v>
      </c>
      <c r="G5243" s="1">
        <v>10.0</v>
      </c>
    </row>
    <row r="5244">
      <c r="A5244" s="1">
        <v>5243.0</v>
      </c>
      <c r="B5244" s="1" t="s">
        <v>6697</v>
      </c>
      <c r="C5244" s="1" t="s">
        <v>32</v>
      </c>
      <c r="D5244" s="1">
        <v>120.0</v>
      </c>
      <c r="E5244" s="1" t="s">
        <v>45</v>
      </c>
      <c r="F5244" s="5">
        <v>44927.0</v>
      </c>
      <c r="G5244" s="1">
        <v>20.0</v>
      </c>
    </row>
    <row r="5245">
      <c r="A5245" s="1">
        <v>5244.0</v>
      </c>
      <c r="B5245" s="1" t="s">
        <v>6698</v>
      </c>
      <c r="C5245" s="1" t="s">
        <v>32</v>
      </c>
      <c r="D5245" s="1">
        <v>120.0</v>
      </c>
      <c r="E5245" s="1" t="s">
        <v>38</v>
      </c>
      <c r="F5245" s="5">
        <v>44927.0</v>
      </c>
      <c r="G5245" s="1">
        <v>0.0</v>
      </c>
    </row>
    <row r="5246">
      <c r="A5246" s="1">
        <v>5245.0</v>
      </c>
      <c r="B5246" s="1" t="s">
        <v>6699</v>
      </c>
      <c r="C5246" s="1" t="s">
        <v>49</v>
      </c>
      <c r="D5246" s="1">
        <v>80.0</v>
      </c>
      <c r="E5246" s="1" t="s">
        <v>38</v>
      </c>
      <c r="F5246" s="5">
        <v>44927.0</v>
      </c>
      <c r="G5246" s="1">
        <v>5.0</v>
      </c>
    </row>
    <row r="5247">
      <c r="A5247" s="1">
        <v>5246.0</v>
      </c>
      <c r="B5247" s="1" t="s">
        <v>6702</v>
      </c>
      <c r="C5247" s="1" t="s">
        <v>32</v>
      </c>
      <c r="D5247" s="1">
        <v>120.0</v>
      </c>
      <c r="E5247" s="1" t="s">
        <v>38</v>
      </c>
      <c r="F5247" s="5">
        <v>44927.0</v>
      </c>
      <c r="G5247" s="1">
        <v>10.0</v>
      </c>
    </row>
    <row r="5248">
      <c r="A5248" s="1">
        <v>5247.0</v>
      </c>
      <c r="B5248" s="1" t="s">
        <v>6703</v>
      </c>
      <c r="C5248" s="1" t="s">
        <v>49</v>
      </c>
      <c r="D5248" s="1">
        <v>80.0</v>
      </c>
      <c r="E5248" s="1" t="s">
        <v>45</v>
      </c>
      <c r="F5248" s="5">
        <v>44927.0</v>
      </c>
      <c r="G5248" s="1">
        <v>20.0</v>
      </c>
    </row>
    <row r="5249">
      <c r="A5249" s="1">
        <v>5248.0</v>
      </c>
      <c r="B5249" s="1" t="s">
        <v>6704</v>
      </c>
      <c r="C5249" s="1" t="s">
        <v>32</v>
      </c>
      <c r="D5249" s="1">
        <v>120.0</v>
      </c>
      <c r="E5249" s="1" t="s">
        <v>33</v>
      </c>
      <c r="F5249" s="5">
        <v>44927.0</v>
      </c>
      <c r="G5249" s="1">
        <v>0.0</v>
      </c>
    </row>
    <row r="5250">
      <c r="A5250" s="1">
        <v>5249.0</v>
      </c>
      <c r="B5250" s="1" t="s">
        <v>6705</v>
      </c>
      <c r="C5250" s="1" t="s">
        <v>32</v>
      </c>
      <c r="D5250" s="1">
        <v>120.0</v>
      </c>
      <c r="E5250" s="1" t="s">
        <v>38</v>
      </c>
      <c r="F5250" s="5">
        <v>44927.0</v>
      </c>
      <c r="G5250" s="1">
        <v>5.0</v>
      </c>
    </row>
    <row r="5251">
      <c r="A5251" s="1">
        <v>5250.0</v>
      </c>
      <c r="B5251" s="1" t="s">
        <v>6706</v>
      </c>
      <c r="C5251" s="1" t="s">
        <v>49</v>
      </c>
      <c r="D5251" s="1">
        <v>80.0</v>
      </c>
      <c r="E5251" s="1" t="s">
        <v>33</v>
      </c>
      <c r="F5251" s="5">
        <v>44927.0</v>
      </c>
      <c r="G5251" s="1">
        <v>10.0</v>
      </c>
    </row>
    <row r="5252">
      <c r="A5252" s="1">
        <v>5251.0</v>
      </c>
      <c r="B5252" s="1" t="s">
        <v>6707</v>
      </c>
      <c r="C5252" s="1" t="s">
        <v>32</v>
      </c>
      <c r="D5252" s="1">
        <v>120.0</v>
      </c>
      <c r="E5252" s="1" t="s">
        <v>38</v>
      </c>
      <c r="F5252" s="5">
        <v>44927.0</v>
      </c>
      <c r="G5252" s="1">
        <v>20.0</v>
      </c>
    </row>
    <row r="5253">
      <c r="A5253" s="1">
        <v>5252.0</v>
      </c>
      <c r="B5253" s="1" t="s">
        <v>6708</v>
      </c>
      <c r="C5253" s="1" t="s">
        <v>32</v>
      </c>
      <c r="D5253" s="1">
        <v>120.0</v>
      </c>
      <c r="E5253" s="1" t="s">
        <v>38</v>
      </c>
      <c r="F5253" s="5">
        <v>44927.0</v>
      </c>
      <c r="G5253" s="1">
        <v>0.0</v>
      </c>
    </row>
    <row r="5254">
      <c r="A5254" s="1">
        <v>5253.0</v>
      </c>
      <c r="B5254" s="1" t="s">
        <v>6709</v>
      </c>
      <c r="C5254" s="1" t="s">
        <v>49</v>
      </c>
      <c r="D5254" s="1">
        <v>80.0</v>
      </c>
      <c r="E5254" s="1" t="s">
        <v>38</v>
      </c>
      <c r="F5254" s="5">
        <v>44927.0</v>
      </c>
      <c r="G5254" s="1">
        <v>5.0</v>
      </c>
    </row>
    <row r="5255">
      <c r="A5255" s="1">
        <v>5254.0</v>
      </c>
      <c r="B5255" s="1" t="s">
        <v>6710</v>
      </c>
      <c r="C5255" s="1" t="s">
        <v>49</v>
      </c>
      <c r="D5255" s="1">
        <v>80.0</v>
      </c>
      <c r="E5255" s="1" t="s">
        <v>38</v>
      </c>
      <c r="F5255" s="5">
        <v>44927.0</v>
      </c>
      <c r="G5255" s="1">
        <v>10.0</v>
      </c>
    </row>
    <row r="5256">
      <c r="A5256" s="1">
        <v>5255.0</v>
      </c>
      <c r="B5256" s="1" t="s">
        <v>6713</v>
      </c>
      <c r="C5256" s="1" t="s">
        <v>32</v>
      </c>
      <c r="D5256" s="1">
        <v>120.0</v>
      </c>
      <c r="E5256" s="1" t="s">
        <v>38</v>
      </c>
      <c r="F5256" s="5">
        <v>44927.0</v>
      </c>
      <c r="G5256" s="1">
        <v>20.0</v>
      </c>
    </row>
    <row r="5257">
      <c r="A5257" s="1">
        <v>5256.0</v>
      </c>
      <c r="B5257" s="1" t="s">
        <v>6714</v>
      </c>
      <c r="C5257" s="1" t="s">
        <v>32</v>
      </c>
      <c r="D5257" s="1">
        <v>120.0</v>
      </c>
      <c r="E5257" s="1" t="s">
        <v>38</v>
      </c>
      <c r="F5257" s="5">
        <v>44927.0</v>
      </c>
      <c r="G5257" s="1">
        <v>0.0</v>
      </c>
    </row>
    <row r="5258">
      <c r="A5258" s="1">
        <v>5257.0</v>
      </c>
      <c r="B5258" s="1" t="s">
        <v>6715</v>
      </c>
      <c r="C5258" s="1" t="s">
        <v>37</v>
      </c>
      <c r="D5258" s="1">
        <v>250.0</v>
      </c>
      <c r="E5258" s="1" t="s">
        <v>45</v>
      </c>
      <c r="F5258" s="5">
        <v>44927.0</v>
      </c>
      <c r="G5258" s="1">
        <v>5.0</v>
      </c>
    </row>
    <row r="5259">
      <c r="A5259" s="1">
        <v>5258.0</v>
      </c>
      <c r="B5259" s="1" t="s">
        <v>6716</v>
      </c>
      <c r="C5259" s="1" t="s">
        <v>32</v>
      </c>
      <c r="D5259" s="1">
        <v>120.0</v>
      </c>
      <c r="E5259" s="1" t="s">
        <v>38</v>
      </c>
      <c r="F5259" s="5">
        <v>44927.0</v>
      </c>
      <c r="G5259" s="1">
        <v>10.0</v>
      </c>
    </row>
    <row r="5260">
      <c r="A5260" s="1">
        <v>5259.0</v>
      </c>
      <c r="B5260" s="1" t="s">
        <v>6717</v>
      </c>
      <c r="C5260" s="1" t="s">
        <v>32</v>
      </c>
      <c r="D5260" s="1">
        <v>120.0</v>
      </c>
      <c r="E5260" s="1" t="s">
        <v>33</v>
      </c>
      <c r="F5260" s="5">
        <v>44927.0</v>
      </c>
      <c r="G5260" s="1">
        <v>20.0</v>
      </c>
    </row>
    <row r="5261">
      <c r="A5261" s="1">
        <v>5260.0</v>
      </c>
      <c r="B5261" s="1" t="s">
        <v>6718</v>
      </c>
      <c r="C5261" s="1" t="s">
        <v>37</v>
      </c>
      <c r="D5261" s="1">
        <v>250.0</v>
      </c>
      <c r="E5261" s="1" t="s">
        <v>45</v>
      </c>
      <c r="F5261" s="5">
        <v>44927.0</v>
      </c>
      <c r="G5261" s="1">
        <v>0.0</v>
      </c>
    </row>
    <row r="5262">
      <c r="A5262" s="1">
        <v>5261.0</v>
      </c>
      <c r="B5262" s="1" t="s">
        <v>6719</v>
      </c>
      <c r="C5262" s="1" t="s">
        <v>49</v>
      </c>
      <c r="D5262" s="1">
        <v>80.0</v>
      </c>
      <c r="E5262" s="1" t="s">
        <v>45</v>
      </c>
      <c r="F5262" s="5">
        <v>44927.0</v>
      </c>
      <c r="G5262" s="1">
        <v>5.0</v>
      </c>
    </row>
    <row r="5263">
      <c r="A5263" s="1">
        <v>5262.0</v>
      </c>
      <c r="B5263" s="1" t="s">
        <v>6720</v>
      </c>
      <c r="C5263" s="1" t="s">
        <v>49</v>
      </c>
      <c r="D5263" s="1">
        <v>80.0</v>
      </c>
      <c r="E5263" s="1" t="s">
        <v>38</v>
      </c>
      <c r="F5263" s="5">
        <v>44927.0</v>
      </c>
      <c r="G5263" s="1">
        <v>10.0</v>
      </c>
    </row>
    <row r="5264">
      <c r="A5264" s="1">
        <v>5263.0</v>
      </c>
      <c r="B5264" s="1" t="s">
        <v>6721</v>
      </c>
      <c r="C5264" s="1" t="s">
        <v>49</v>
      </c>
      <c r="D5264" s="1">
        <v>80.0</v>
      </c>
      <c r="E5264" s="1" t="s">
        <v>38</v>
      </c>
      <c r="F5264" s="5">
        <v>44927.0</v>
      </c>
      <c r="G5264" s="1">
        <v>20.0</v>
      </c>
    </row>
    <row r="5265">
      <c r="A5265" s="1">
        <v>5264.0</v>
      </c>
      <c r="B5265" s="1" t="s">
        <v>6724</v>
      </c>
      <c r="C5265" s="1" t="s">
        <v>32</v>
      </c>
      <c r="D5265" s="1">
        <v>120.0</v>
      </c>
      <c r="E5265" s="1" t="s">
        <v>38</v>
      </c>
      <c r="F5265" s="5">
        <v>44927.0</v>
      </c>
      <c r="G5265" s="1">
        <v>0.0</v>
      </c>
    </row>
    <row r="5266">
      <c r="A5266" s="1">
        <v>5265.0</v>
      </c>
      <c r="B5266" s="1" t="s">
        <v>6725</v>
      </c>
      <c r="C5266" s="1" t="s">
        <v>32</v>
      </c>
      <c r="D5266" s="1">
        <v>120.0</v>
      </c>
      <c r="E5266" s="1" t="s">
        <v>33</v>
      </c>
      <c r="F5266" s="5">
        <v>44927.0</v>
      </c>
      <c r="G5266" s="1">
        <v>5.0</v>
      </c>
    </row>
    <row r="5267">
      <c r="A5267" s="1">
        <v>5266.0</v>
      </c>
      <c r="B5267" s="1" t="s">
        <v>6726</v>
      </c>
      <c r="C5267" s="1" t="s">
        <v>49</v>
      </c>
      <c r="D5267" s="1">
        <v>80.0</v>
      </c>
      <c r="E5267" s="1" t="s">
        <v>33</v>
      </c>
      <c r="F5267" s="5">
        <v>44927.0</v>
      </c>
      <c r="G5267" s="1">
        <v>10.0</v>
      </c>
    </row>
    <row r="5268">
      <c r="A5268" s="1">
        <v>5267.0</v>
      </c>
      <c r="B5268" s="1" t="s">
        <v>6727</v>
      </c>
      <c r="C5268" s="1" t="s">
        <v>49</v>
      </c>
      <c r="D5268" s="1">
        <v>80.0</v>
      </c>
      <c r="E5268" s="1" t="s">
        <v>38</v>
      </c>
      <c r="F5268" s="5">
        <v>44927.0</v>
      </c>
      <c r="G5268" s="1">
        <v>20.0</v>
      </c>
    </row>
    <row r="5269">
      <c r="A5269" s="1">
        <v>5268.0</v>
      </c>
      <c r="B5269" s="1" t="s">
        <v>6728</v>
      </c>
      <c r="C5269" s="1" t="s">
        <v>49</v>
      </c>
      <c r="D5269" s="1">
        <v>80.0</v>
      </c>
      <c r="E5269" s="1" t="s">
        <v>38</v>
      </c>
      <c r="F5269" s="5">
        <v>44927.0</v>
      </c>
      <c r="G5269" s="1">
        <v>0.0</v>
      </c>
    </row>
    <row r="5270">
      <c r="A5270" s="1">
        <v>5269.0</v>
      </c>
      <c r="B5270" s="1" t="s">
        <v>6729</v>
      </c>
      <c r="C5270" s="1" t="s">
        <v>32</v>
      </c>
      <c r="D5270" s="1">
        <v>120.0</v>
      </c>
      <c r="E5270" s="1" t="s">
        <v>38</v>
      </c>
      <c r="F5270" s="5">
        <v>44927.0</v>
      </c>
      <c r="G5270" s="1">
        <v>5.0</v>
      </c>
    </row>
    <row r="5271">
      <c r="A5271" s="1">
        <v>5270.0</v>
      </c>
      <c r="B5271" s="1" t="s">
        <v>6730</v>
      </c>
      <c r="C5271" s="1" t="s">
        <v>49</v>
      </c>
      <c r="D5271" s="1">
        <v>80.0</v>
      </c>
      <c r="E5271" s="1" t="s">
        <v>38</v>
      </c>
      <c r="F5271" s="5">
        <v>44927.0</v>
      </c>
      <c r="G5271" s="1">
        <v>10.0</v>
      </c>
    </row>
    <row r="5272">
      <c r="A5272" s="1">
        <v>5271.0</v>
      </c>
      <c r="B5272" s="1" t="s">
        <v>6731</v>
      </c>
      <c r="C5272" s="1" t="s">
        <v>32</v>
      </c>
      <c r="D5272" s="1">
        <v>120.0</v>
      </c>
      <c r="E5272" s="1" t="s">
        <v>33</v>
      </c>
      <c r="F5272" s="5">
        <v>44927.0</v>
      </c>
      <c r="G5272" s="1">
        <v>20.0</v>
      </c>
    </row>
    <row r="5273">
      <c r="A5273" s="1">
        <v>5272.0</v>
      </c>
      <c r="B5273" s="1" t="s">
        <v>6732</v>
      </c>
      <c r="C5273" s="1" t="s">
        <v>49</v>
      </c>
      <c r="D5273" s="1">
        <v>80.0</v>
      </c>
      <c r="E5273" s="1" t="s">
        <v>38</v>
      </c>
      <c r="F5273" s="5">
        <v>44927.0</v>
      </c>
      <c r="G5273" s="1">
        <v>0.0</v>
      </c>
    </row>
    <row r="5274">
      <c r="A5274" s="1">
        <v>5273.0</v>
      </c>
      <c r="B5274" s="1" t="s">
        <v>6735</v>
      </c>
      <c r="C5274" s="1" t="s">
        <v>40</v>
      </c>
      <c r="D5274" s="1">
        <v>50.0</v>
      </c>
      <c r="E5274" s="1" t="s">
        <v>38</v>
      </c>
      <c r="F5274" s="5">
        <v>44927.0</v>
      </c>
      <c r="G5274" s="1">
        <v>5.0</v>
      </c>
    </row>
    <row r="5275">
      <c r="A5275" s="1">
        <v>5274.0</v>
      </c>
      <c r="B5275" s="1" t="s">
        <v>6736</v>
      </c>
      <c r="C5275" s="1" t="s">
        <v>40</v>
      </c>
      <c r="D5275" s="1">
        <v>50.0</v>
      </c>
      <c r="E5275" s="1" t="s">
        <v>38</v>
      </c>
      <c r="F5275" s="5">
        <v>44927.0</v>
      </c>
      <c r="G5275" s="1">
        <v>10.0</v>
      </c>
    </row>
    <row r="5276">
      <c r="A5276" s="1">
        <v>5275.0</v>
      </c>
      <c r="B5276" s="1" t="s">
        <v>6737</v>
      </c>
      <c r="C5276" s="1" t="s">
        <v>49</v>
      </c>
      <c r="D5276" s="1">
        <v>80.0</v>
      </c>
      <c r="E5276" s="1" t="s">
        <v>38</v>
      </c>
      <c r="F5276" s="5">
        <v>44927.0</v>
      </c>
      <c r="G5276" s="1">
        <v>20.0</v>
      </c>
    </row>
    <row r="5277">
      <c r="A5277" s="1">
        <v>5276.0</v>
      </c>
      <c r="B5277" s="1" t="s">
        <v>6738</v>
      </c>
      <c r="C5277" s="1" t="s">
        <v>32</v>
      </c>
      <c r="D5277" s="1">
        <v>120.0</v>
      </c>
      <c r="E5277" s="1" t="s">
        <v>38</v>
      </c>
      <c r="F5277" s="5">
        <v>44927.0</v>
      </c>
      <c r="G5277" s="1">
        <v>0.0</v>
      </c>
    </row>
    <row r="5278">
      <c r="A5278" s="1">
        <v>5277.0</v>
      </c>
      <c r="B5278" s="1" t="s">
        <v>6739</v>
      </c>
      <c r="C5278" s="1" t="s">
        <v>32</v>
      </c>
      <c r="D5278" s="1">
        <v>120.0</v>
      </c>
      <c r="E5278" s="1" t="s">
        <v>38</v>
      </c>
      <c r="F5278" s="5">
        <v>44927.0</v>
      </c>
      <c r="G5278" s="1">
        <v>5.0</v>
      </c>
    </row>
    <row r="5279">
      <c r="A5279" s="1">
        <v>5278.0</v>
      </c>
      <c r="B5279" s="1" t="s">
        <v>6740</v>
      </c>
      <c r="C5279" s="1" t="s">
        <v>49</v>
      </c>
      <c r="D5279" s="1">
        <v>80.0</v>
      </c>
      <c r="E5279" s="1" t="s">
        <v>38</v>
      </c>
      <c r="F5279" s="5">
        <v>44927.0</v>
      </c>
      <c r="G5279" s="1">
        <v>10.0</v>
      </c>
    </row>
    <row r="5280">
      <c r="A5280" s="1">
        <v>5279.0</v>
      </c>
      <c r="B5280" s="1" t="s">
        <v>6741</v>
      </c>
      <c r="C5280" s="1" t="s">
        <v>32</v>
      </c>
      <c r="D5280" s="1">
        <v>120.0</v>
      </c>
      <c r="E5280" s="1" t="s">
        <v>45</v>
      </c>
      <c r="F5280" s="5">
        <v>44927.0</v>
      </c>
      <c r="G5280" s="1">
        <v>20.0</v>
      </c>
    </row>
    <row r="5281">
      <c r="A5281" s="1">
        <v>5280.0</v>
      </c>
      <c r="B5281" s="1" t="s">
        <v>6742</v>
      </c>
      <c r="C5281" s="1" t="s">
        <v>32</v>
      </c>
      <c r="D5281" s="1">
        <v>120.0</v>
      </c>
      <c r="E5281" s="1" t="s">
        <v>38</v>
      </c>
      <c r="F5281" s="5">
        <v>44927.0</v>
      </c>
      <c r="G5281" s="1">
        <v>0.0</v>
      </c>
    </row>
    <row r="5282">
      <c r="A5282" s="1">
        <v>5281.0</v>
      </c>
      <c r="B5282" s="1" t="s">
        <v>6743</v>
      </c>
      <c r="C5282" s="1" t="s">
        <v>32</v>
      </c>
      <c r="D5282" s="1">
        <v>120.0</v>
      </c>
      <c r="E5282" s="1" t="s">
        <v>38</v>
      </c>
      <c r="F5282" s="5">
        <v>44927.0</v>
      </c>
      <c r="G5282" s="1">
        <v>5.0</v>
      </c>
    </row>
    <row r="5283">
      <c r="A5283" s="1">
        <v>5282.0</v>
      </c>
      <c r="B5283" s="1" t="s">
        <v>6746</v>
      </c>
      <c r="C5283" s="1" t="s">
        <v>32</v>
      </c>
      <c r="D5283" s="1">
        <v>120.0</v>
      </c>
      <c r="E5283" s="1" t="s">
        <v>38</v>
      </c>
      <c r="F5283" s="5">
        <v>44927.0</v>
      </c>
      <c r="G5283" s="1">
        <v>10.0</v>
      </c>
    </row>
    <row r="5284">
      <c r="A5284" s="1">
        <v>5283.0</v>
      </c>
      <c r="B5284" s="1" t="s">
        <v>6747</v>
      </c>
      <c r="C5284" s="1" t="s">
        <v>49</v>
      </c>
      <c r="D5284" s="1">
        <v>80.0</v>
      </c>
      <c r="E5284" s="1" t="s">
        <v>33</v>
      </c>
      <c r="F5284" s="5">
        <v>44927.0</v>
      </c>
      <c r="G5284" s="1">
        <v>20.0</v>
      </c>
    </row>
    <row r="5285">
      <c r="A5285" s="1">
        <v>5284.0</v>
      </c>
      <c r="B5285" s="1" t="s">
        <v>6748</v>
      </c>
      <c r="C5285" s="1" t="s">
        <v>32</v>
      </c>
      <c r="D5285" s="1">
        <v>120.0</v>
      </c>
      <c r="E5285" s="1" t="s">
        <v>38</v>
      </c>
      <c r="F5285" s="5">
        <v>44927.0</v>
      </c>
      <c r="G5285" s="1">
        <v>0.0</v>
      </c>
    </row>
    <row r="5286">
      <c r="A5286" s="1">
        <v>5285.0</v>
      </c>
      <c r="B5286" s="1" t="s">
        <v>6749</v>
      </c>
      <c r="C5286" s="1" t="s">
        <v>32</v>
      </c>
      <c r="D5286" s="1">
        <v>120.0</v>
      </c>
      <c r="E5286" s="1" t="s">
        <v>45</v>
      </c>
      <c r="F5286" s="5">
        <v>44927.0</v>
      </c>
      <c r="G5286" s="1">
        <v>5.0</v>
      </c>
    </row>
    <row r="5287">
      <c r="A5287" s="1">
        <v>5286.0</v>
      </c>
      <c r="B5287" s="1" t="s">
        <v>6750</v>
      </c>
      <c r="C5287" s="1" t="s">
        <v>32</v>
      </c>
      <c r="D5287" s="1">
        <v>120.0</v>
      </c>
      <c r="E5287" s="1" t="s">
        <v>38</v>
      </c>
      <c r="F5287" s="5">
        <v>44927.0</v>
      </c>
      <c r="G5287" s="1">
        <v>10.0</v>
      </c>
    </row>
    <row r="5288">
      <c r="A5288" s="1">
        <v>5287.0</v>
      </c>
      <c r="B5288" s="1" t="s">
        <v>6751</v>
      </c>
      <c r="C5288" s="1" t="s">
        <v>32</v>
      </c>
      <c r="D5288" s="1">
        <v>120.0</v>
      </c>
      <c r="E5288" s="1" t="s">
        <v>38</v>
      </c>
      <c r="F5288" s="5">
        <v>44927.0</v>
      </c>
      <c r="G5288" s="1">
        <v>20.0</v>
      </c>
    </row>
    <row r="5289">
      <c r="A5289" s="1">
        <v>5288.0</v>
      </c>
      <c r="B5289" s="1" t="s">
        <v>6752</v>
      </c>
      <c r="C5289" s="1" t="s">
        <v>49</v>
      </c>
      <c r="D5289" s="1">
        <v>80.0</v>
      </c>
      <c r="E5289" s="1" t="s">
        <v>38</v>
      </c>
      <c r="F5289" s="5">
        <v>44927.0</v>
      </c>
      <c r="G5289" s="1">
        <v>0.0</v>
      </c>
    </row>
    <row r="5290">
      <c r="A5290" s="1">
        <v>5289.0</v>
      </c>
      <c r="B5290" s="1" t="s">
        <v>6753</v>
      </c>
      <c r="C5290" s="1" t="s">
        <v>40</v>
      </c>
      <c r="D5290" s="1">
        <v>50.0</v>
      </c>
      <c r="E5290" s="1" t="s">
        <v>38</v>
      </c>
      <c r="F5290" s="5">
        <v>44927.0</v>
      </c>
      <c r="G5290" s="1">
        <v>5.0</v>
      </c>
    </row>
    <row r="5291">
      <c r="A5291" s="1">
        <v>5290.0</v>
      </c>
      <c r="B5291" s="1" t="s">
        <v>6754</v>
      </c>
      <c r="C5291" s="1" t="s">
        <v>32</v>
      </c>
      <c r="D5291" s="1">
        <v>120.0</v>
      </c>
      <c r="E5291" s="1" t="s">
        <v>45</v>
      </c>
      <c r="F5291" s="5">
        <v>44927.0</v>
      </c>
      <c r="G5291" s="1">
        <v>10.0</v>
      </c>
    </row>
    <row r="5292">
      <c r="A5292" s="1">
        <v>5291.0</v>
      </c>
      <c r="B5292" s="1" t="s">
        <v>6757</v>
      </c>
      <c r="C5292" s="1" t="s">
        <v>32</v>
      </c>
      <c r="D5292" s="1">
        <v>120.0</v>
      </c>
      <c r="E5292" s="1" t="s">
        <v>38</v>
      </c>
      <c r="F5292" s="5">
        <v>44927.0</v>
      </c>
      <c r="G5292" s="1">
        <v>20.0</v>
      </c>
    </row>
    <row r="5293">
      <c r="A5293" s="1">
        <v>5292.0</v>
      </c>
      <c r="B5293" s="1" t="s">
        <v>6758</v>
      </c>
      <c r="C5293" s="1" t="s">
        <v>32</v>
      </c>
      <c r="D5293" s="1">
        <v>120.0</v>
      </c>
      <c r="E5293" s="1" t="s">
        <v>38</v>
      </c>
      <c r="F5293" s="5">
        <v>44927.0</v>
      </c>
      <c r="G5293" s="1">
        <v>0.0</v>
      </c>
    </row>
    <row r="5294">
      <c r="A5294" s="1">
        <v>5293.0</v>
      </c>
      <c r="B5294" s="1" t="s">
        <v>6759</v>
      </c>
      <c r="C5294" s="1" t="s">
        <v>32</v>
      </c>
      <c r="D5294" s="1">
        <v>120.0</v>
      </c>
      <c r="E5294" s="1" t="s">
        <v>38</v>
      </c>
      <c r="F5294" s="5">
        <v>44927.0</v>
      </c>
      <c r="G5294" s="1">
        <v>5.0</v>
      </c>
    </row>
    <row r="5295">
      <c r="A5295" s="1">
        <v>5294.0</v>
      </c>
      <c r="B5295" s="1" t="s">
        <v>6760</v>
      </c>
      <c r="C5295" s="1" t="s">
        <v>32</v>
      </c>
      <c r="D5295" s="1">
        <v>120.0</v>
      </c>
      <c r="E5295" s="1" t="s">
        <v>45</v>
      </c>
      <c r="F5295" s="5">
        <v>44927.0</v>
      </c>
      <c r="G5295" s="1">
        <v>10.0</v>
      </c>
    </row>
    <row r="5296">
      <c r="A5296" s="1">
        <v>5295.0</v>
      </c>
      <c r="B5296" s="1" t="s">
        <v>6761</v>
      </c>
      <c r="C5296" s="1" t="s">
        <v>40</v>
      </c>
      <c r="D5296" s="1">
        <v>50.0</v>
      </c>
      <c r="E5296" s="1" t="s">
        <v>38</v>
      </c>
      <c r="F5296" s="5">
        <v>44927.0</v>
      </c>
      <c r="G5296" s="1">
        <v>20.0</v>
      </c>
    </row>
    <row r="5297">
      <c r="A5297" s="1">
        <v>5296.0</v>
      </c>
      <c r="B5297" s="1" t="s">
        <v>6762</v>
      </c>
      <c r="C5297" s="1" t="s">
        <v>32</v>
      </c>
      <c r="D5297" s="1">
        <v>120.0</v>
      </c>
      <c r="E5297" s="1" t="s">
        <v>38</v>
      </c>
      <c r="F5297" s="5">
        <v>44927.0</v>
      </c>
      <c r="G5297" s="1">
        <v>0.0</v>
      </c>
    </row>
    <row r="5298">
      <c r="A5298" s="1">
        <v>5297.0</v>
      </c>
      <c r="B5298" s="1" t="s">
        <v>6763</v>
      </c>
      <c r="C5298" s="1" t="s">
        <v>40</v>
      </c>
      <c r="D5298" s="1">
        <v>50.0</v>
      </c>
      <c r="E5298" s="1" t="s">
        <v>33</v>
      </c>
      <c r="F5298" s="5">
        <v>44927.0</v>
      </c>
      <c r="G5298" s="1">
        <v>5.0</v>
      </c>
    </row>
    <row r="5299">
      <c r="A5299" s="1">
        <v>5298.0</v>
      </c>
      <c r="B5299" s="1" t="s">
        <v>6764</v>
      </c>
      <c r="C5299" s="1" t="s">
        <v>49</v>
      </c>
      <c r="D5299" s="1">
        <v>80.0</v>
      </c>
      <c r="E5299" s="1" t="s">
        <v>38</v>
      </c>
      <c r="F5299" s="5">
        <v>44927.0</v>
      </c>
      <c r="G5299" s="1">
        <v>10.0</v>
      </c>
    </row>
    <row r="5300">
      <c r="A5300" s="1">
        <v>5299.0</v>
      </c>
      <c r="B5300" s="1" t="s">
        <v>6765</v>
      </c>
      <c r="C5300" s="1" t="s">
        <v>32</v>
      </c>
      <c r="D5300" s="1">
        <v>120.0</v>
      </c>
      <c r="E5300" s="1" t="s">
        <v>38</v>
      </c>
      <c r="F5300" s="5">
        <v>44927.0</v>
      </c>
      <c r="G5300" s="1">
        <v>20.0</v>
      </c>
    </row>
    <row r="5301">
      <c r="A5301" s="1">
        <v>5300.0</v>
      </c>
      <c r="B5301" s="1" t="s">
        <v>6768</v>
      </c>
      <c r="C5301" s="1" t="s">
        <v>32</v>
      </c>
      <c r="D5301" s="1">
        <v>120.0</v>
      </c>
      <c r="E5301" s="1" t="s">
        <v>38</v>
      </c>
      <c r="F5301" s="5">
        <v>44927.0</v>
      </c>
      <c r="G5301" s="1">
        <v>0.0</v>
      </c>
    </row>
    <row r="5302">
      <c r="A5302" s="1">
        <v>5301.0</v>
      </c>
      <c r="B5302" s="1" t="s">
        <v>6769</v>
      </c>
      <c r="C5302" s="1" t="s">
        <v>32</v>
      </c>
      <c r="D5302" s="1">
        <v>120.0</v>
      </c>
      <c r="E5302" s="1" t="s">
        <v>38</v>
      </c>
      <c r="F5302" s="5">
        <v>44927.0</v>
      </c>
      <c r="G5302" s="1">
        <v>5.0</v>
      </c>
    </row>
    <row r="5303">
      <c r="A5303" s="1">
        <v>5302.0</v>
      </c>
      <c r="B5303" s="1" t="s">
        <v>6770</v>
      </c>
      <c r="C5303" s="1" t="s">
        <v>49</v>
      </c>
      <c r="D5303" s="1">
        <v>80.0</v>
      </c>
      <c r="E5303" s="1" t="s">
        <v>38</v>
      </c>
      <c r="F5303" s="5">
        <v>44927.0</v>
      </c>
      <c r="G5303" s="1">
        <v>10.0</v>
      </c>
    </row>
    <row r="5304">
      <c r="A5304" s="1">
        <v>5303.0</v>
      </c>
      <c r="B5304" s="1" t="s">
        <v>6771</v>
      </c>
      <c r="C5304" s="1" t="s">
        <v>49</v>
      </c>
      <c r="D5304" s="1">
        <v>80.0</v>
      </c>
      <c r="E5304" s="1" t="s">
        <v>38</v>
      </c>
      <c r="F5304" s="5">
        <v>44927.0</v>
      </c>
      <c r="G5304" s="1">
        <v>20.0</v>
      </c>
    </row>
    <row r="5305">
      <c r="A5305" s="1">
        <v>5304.0</v>
      </c>
      <c r="B5305" s="1" t="s">
        <v>6772</v>
      </c>
      <c r="C5305" s="1" t="s">
        <v>49</v>
      </c>
      <c r="D5305" s="1">
        <v>80.0</v>
      </c>
      <c r="E5305" s="1" t="s">
        <v>38</v>
      </c>
      <c r="F5305" s="5">
        <v>44927.0</v>
      </c>
      <c r="G5305" s="1">
        <v>0.0</v>
      </c>
    </row>
    <row r="5306">
      <c r="A5306" s="1">
        <v>5305.0</v>
      </c>
      <c r="B5306" s="1" t="s">
        <v>6773</v>
      </c>
      <c r="C5306" s="1" t="s">
        <v>32</v>
      </c>
      <c r="D5306" s="1">
        <v>120.0</v>
      </c>
      <c r="E5306" s="1" t="s">
        <v>38</v>
      </c>
      <c r="F5306" s="5">
        <v>44927.0</v>
      </c>
      <c r="G5306" s="1">
        <v>5.0</v>
      </c>
    </row>
    <row r="5307">
      <c r="A5307" s="1">
        <v>5306.0</v>
      </c>
      <c r="B5307" s="1" t="s">
        <v>6774</v>
      </c>
      <c r="C5307" s="1" t="s">
        <v>37</v>
      </c>
      <c r="D5307" s="1">
        <v>250.0</v>
      </c>
      <c r="E5307" s="1" t="s">
        <v>38</v>
      </c>
      <c r="F5307" s="5">
        <v>44927.0</v>
      </c>
      <c r="G5307" s="1">
        <v>10.0</v>
      </c>
    </row>
    <row r="5308">
      <c r="A5308" s="1">
        <v>5307.0</v>
      </c>
      <c r="B5308" s="1" t="s">
        <v>6777</v>
      </c>
      <c r="C5308" s="1" t="s">
        <v>37</v>
      </c>
      <c r="D5308" s="1">
        <v>250.0</v>
      </c>
      <c r="E5308" s="1" t="s">
        <v>38</v>
      </c>
      <c r="F5308" s="5">
        <v>44927.0</v>
      </c>
      <c r="G5308" s="1">
        <v>20.0</v>
      </c>
    </row>
    <row r="5309">
      <c r="A5309" s="1">
        <v>5308.0</v>
      </c>
      <c r="B5309" s="1" t="s">
        <v>6778</v>
      </c>
      <c r="C5309" s="1" t="s">
        <v>32</v>
      </c>
      <c r="D5309" s="1">
        <v>120.0</v>
      </c>
      <c r="E5309" s="1" t="s">
        <v>38</v>
      </c>
      <c r="F5309" s="5">
        <v>44927.0</v>
      </c>
      <c r="G5309" s="1">
        <v>0.0</v>
      </c>
    </row>
    <row r="5310">
      <c r="A5310" s="1">
        <v>5309.0</v>
      </c>
      <c r="B5310" s="1" t="s">
        <v>6779</v>
      </c>
      <c r="C5310" s="1" t="s">
        <v>32</v>
      </c>
      <c r="D5310" s="1">
        <v>120.0</v>
      </c>
      <c r="E5310" s="1" t="s">
        <v>38</v>
      </c>
      <c r="F5310" s="5">
        <v>44927.0</v>
      </c>
      <c r="G5310" s="1">
        <v>5.0</v>
      </c>
    </row>
    <row r="5311">
      <c r="A5311" s="1">
        <v>5310.0</v>
      </c>
      <c r="B5311" s="1" t="s">
        <v>6780</v>
      </c>
      <c r="C5311" s="1" t="s">
        <v>32</v>
      </c>
      <c r="D5311" s="1">
        <v>120.0</v>
      </c>
      <c r="E5311" s="1" t="s">
        <v>38</v>
      </c>
      <c r="F5311" s="5">
        <v>44927.0</v>
      </c>
      <c r="G5311" s="1">
        <v>10.0</v>
      </c>
    </row>
    <row r="5312">
      <c r="A5312" s="1">
        <v>5311.0</v>
      </c>
      <c r="B5312" s="1" t="s">
        <v>6781</v>
      </c>
      <c r="C5312" s="1" t="s">
        <v>32</v>
      </c>
      <c r="D5312" s="1">
        <v>120.0</v>
      </c>
      <c r="E5312" s="1" t="s">
        <v>38</v>
      </c>
      <c r="F5312" s="5">
        <v>44927.0</v>
      </c>
      <c r="G5312" s="1">
        <v>20.0</v>
      </c>
    </row>
    <row r="5313">
      <c r="A5313" s="1">
        <v>5312.0</v>
      </c>
      <c r="B5313" s="1" t="s">
        <v>6782</v>
      </c>
      <c r="C5313" s="1" t="s">
        <v>32</v>
      </c>
      <c r="D5313" s="1">
        <v>120.0</v>
      </c>
      <c r="E5313" s="1" t="s">
        <v>38</v>
      </c>
      <c r="F5313" s="5">
        <v>44927.0</v>
      </c>
      <c r="G5313" s="1">
        <v>0.0</v>
      </c>
    </row>
    <row r="5314">
      <c r="A5314" s="1">
        <v>5313.0</v>
      </c>
      <c r="B5314" s="1" t="s">
        <v>6783</v>
      </c>
      <c r="C5314" s="1" t="s">
        <v>32</v>
      </c>
      <c r="D5314" s="1">
        <v>120.0</v>
      </c>
      <c r="E5314" s="1" t="s">
        <v>38</v>
      </c>
      <c r="F5314" s="5">
        <v>44927.0</v>
      </c>
      <c r="G5314" s="1">
        <v>5.0</v>
      </c>
    </row>
    <row r="5315">
      <c r="A5315" s="1">
        <v>5314.0</v>
      </c>
      <c r="B5315" s="1" t="s">
        <v>6784</v>
      </c>
      <c r="C5315" s="1" t="s">
        <v>32</v>
      </c>
      <c r="D5315" s="1">
        <v>120.0</v>
      </c>
      <c r="E5315" s="1" t="s">
        <v>38</v>
      </c>
      <c r="F5315" s="5">
        <v>44927.0</v>
      </c>
      <c r="G5315" s="1">
        <v>10.0</v>
      </c>
    </row>
    <row r="5316">
      <c r="A5316" s="1">
        <v>5315.0</v>
      </c>
      <c r="B5316" s="1" t="s">
        <v>6785</v>
      </c>
      <c r="C5316" s="1" t="s">
        <v>49</v>
      </c>
      <c r="D5316" s="1">
        <v>80.0</v>
      </c>
      <c r="E5316" s="1" t="s">
        <v>38</v>
      </c>
      <c r="F5316" s="5">
        <v>44927.0</v>
      </c>
      <c r="G5316" s="1">
        <v>20.0</v>
      </c>
    </row>
    <row r="5317">
      <c r="A5317" s="1">
        <v>5316.0</v>
      </c>
      <c r="B5317" s="1" t="s">
        <v>6788</v>
      </c>
      <c r="C5317" s="1" t="s">
        <v>40</v>
      </c>
      <c r="D5317" s="1">
        <v>50.0</v>
      </c>
      <c r="E5317" s="1" t="s">
        <v>38</v>
      </c>
      <c r="F5317" s="5">
        <v>44927.0</v>
      </c>
      <c r="G5317" s="1">
        <v>0.0</v>
      </c>
    </row>
    <row r="5318">
      <c r="A5318" s="1">
        <v>5317.0</v>
      </c>
      <c r="B5318" s="1" t="s">
        <v>6789</v>
      </c>
      <c r="C5318" s="1" t="s">
        <v>37</v>
      </c>
      <c r="D5318" s="1">
        <v>250.0</v>
      </c>
      <c r="E5318" s="1" t="s">
        <v>38</v>
      </c>
      <c r="F5318" s="5">
        <v>44927.0</v>
      </c>
      <c r="G5318" s="1">
        <v>5.0</v>
      </c>
    </row>
    <row r="5319">
      <c r="A5319" s="1">
        <v>5318.0</v>
      </c>
      <c r="B5319" s="1" t="s">
        <v>6790</v>
      </c>
      <c r="C5319" s="1" t="s">
        <v>32</v>
      </c>
      <c r="D5319" s="1">
        <v>120.0</v>
      </c>
      <c r="E5319" s="1" t="s">
        <v>38</v>
      </c>
      <c r="F5319" s="5">
        <v>44927.0</v>
      </c>
      <c r="G5319" s="1">
        <v>10.0</v>
      </c>
    </row>
    <row r="5320">
      <c r="A5320" s="1">
        <v>5319.0</v>
      </c>
      <c r="B5320" s="1" t="s">
        <v>6791</v>
      </c>
      <c r="C5320" s="1" t="s">
        <v>32</v>
      </c>
      <c r="D5320" s="1">
        <v>120.0</v>
      </c>
      <c r="E5320" s="1" t="s">
        <v>38</v>
      </c>
      <c r="F5320" s="5">
        <v>44927.0</v>
      </c>
      <c r="G5320" s="1">
        <v>20.0</v>
      </c>
    </row>
    <row r="5321">
      <c r="A5321" s="1">
        <v>5320.0</v>
      </c>
      <c r="B5321" s="1" t="s">
        <v>6792</v>
      </c>
      <c r="C5321" s="1" t="s">
        <v>32</v>
      </c>
      <c r="D5321" s="1">
        <v>120.0</v>
      </c>
      <c r="E5321" s="1" t="s">
        <v>33</v>
      </c>
      <c r="F5321" s="5">
        <v>44927.0</v>
      </c>
      <c r="G5321" s="1">
        <v>0.0</v>
      </c>
    </row>
    <row r="5322">
      <c r="A5322" s="1">
        <v>5321.0</v>
      </c>
      <c r="B5322" s="1" t="s">
        <v>6793</v>
      </c>
      <c r="C5322" s="1" t="s">
        <v>32</v>
      </c>
      <c r="D5322" s="1">
        <v>120.0</v>
      </c>
      <c r="E5322" s="1" t="s">
        <v>45</v>
      </c>
      <c r="F5322" s="5">
        <v>44927.0</v>
      </c>
      <c r="G5322" s="1">
        <v>5.0</v>
      </c>
    </row>
    <row r="5323">
      <c r="A5323" s="1">
        <v>5322.0</v>
      </c>
      <c r="B5323" s="1" t="s">
        <v>6794</v>
      </c>
      <c r="C5323" s="1" t="s">
        <v>40</v>
      </c>
      <c r="D5323" s="1">
        <v>50.0</v>
      </c>
      <c r="E5323" s="1" t="s">
        <v>38</v>
      </c>
      <c r="F5323" s="5">
        <v>44927.0</v>
      </c>
      <c r="G5323" s="1">
        <v>10.0</v>
      </c>
    </row>
    <row r="5324">
      <c r="A5324" s="1">
        <v>5323.0</v>
      </c>
      <c r="B5324" s="1" t="s">
        <v>6795</v>
      </c>
      <c r="C5324" s="1" t="s">
        <v>49</v>
      </c>
      <c r="D5324" s="1">
        <v>80.0</v>
      </c>
      <c r="E5324" s="1" t="s">
        <v>33</v>
      </c>
      <c r="F5324" s="5">
        <v>44927.0</v>
      </c>
      <c r="G5324" s="1">
        <v>20.0</v>
      </c>
    </row>
    <row r="5325">
      <c r="A5325" s="1">
        <v>5324.0</v>
      </c>
      <c r="B5325" s="1" t="s">
        <v>6796</v>
      </c>
      <c r="C5325" s="1" t="s">
        <v>32</v>
      </c>
      <c r="D5325" s="1">
        <v>120.0</v>
      </c>
      <c r="E5325" s="1" t="s">
        <v>33</v>
      </c>
      <c r="F5325" s="5">
        <v>44927.0</v>
      </c>
      <c r="G5325" s="1">
        <v>0.0</v>
      </c>
    </row>
    <row r="5326">
      <c r="A5326" s="1">
        <v>5325.0</v>
      </c>
      <c r="B5326" s="1" t="s">
        <v>6797</v>
      </c>
      <c r="C5326" s="1" t="s">
        <v>32</v>
      </c>
      <c r="D5326" s="1">
        <v>120.0</v>
      </c>
      <c r="E5326" s="1" t="s">
        <v>45</v>
      </c>
      <c r="F5326" s="5">
        <v>44927.0</v>
      </c>
      <c r="G5326" s="1">
        <v>5.0</v>
      </c>
    </row>
    <row r="5327">
      <c r="A5327" s="1">
        <v>5326.0</v>
      </c>
      <c r="B5327" s="1" t="s">
        <v>6800</v>
      </c>
      <c r="C5327" s="1" t="s">
        <v>32</v>
      </c>
      <c r="D5327" s="1">
        <v>120.0</v>
      </c>
      <c r="E5327" s="1" t="s">
        <v>38</v>
      </c>
      <c r="F5327" s="5">
        <v>44927.0</v>
      </c>
      <c r="G5327" s="1">
        <v>10.0</v>
      </c>
    </row>
    <row r="5328">
      <c r="A5328" s="1">
        <v>5327.0</v>
      </c>
      <c r="B5328" s="1" t="s">
        <v>6801</v>
      </c>
      <c r="C5328" s="1" t="s">
        <v>32</v>
      </c>
      <c r="D5328" s="1">
        <v>120.0</v>
      </c>
      <c r="E5328" s="1" t="s">
        <v>38</v>
      </c>
      <c r="F5328" s="5">
        <v>44927.0</v>
      </c>
      <c r="G5328" s="1">
        <v>20.0</v>
      </c>
    </row>
    <row r="5329">
      <c r="A5329" s="1">
        <v>5328.0</v>
      </c>
      <c r="B5329" s="1" t="s">
        <v>6802</v>
      </c>
      <c r="C5329" s="1" t="s">
        <v>32</v>
      </c>
      <c r="D5329" s="1">
        <v>120.0</v>
      </c>
      <c r="E5329" s="1" t="s">
        <v>38</v>
      </c>
      <c r="F5329" s="5">
        <v>44927.0</v>
      </c>
      <c r="G5329" s="1">
        <v>0.0</v>
      </c>
    </row>
    <row r="5330">
      <c r="A5330" s="1">
        <v>5329.0</v>
      </c>
      <c r="B5330" s="1" t="s">
        <v>6803</v>
      </c>
      <c r="C5330" s="1" t="s">
        <v>32</v>
      </c>
      <c r="D5330" s="1">
        <v>120.0</v>
      </c>
      <c r="E5330" s="1" t="s">
        <v>33</v>
      </c>
      <c r="F5330" s="5">
        <v>44927.0</v>
      </c>
      <c r="G5330" s="1">
        <v>5.0</v>
      </c>
    </row>
    <row r="5331">
      <c r="A5331" s="1">
        <v>5330.0</v>
      </c>
      <c r="B5331" s="1" t="s">
        <v>6804</v>
      </c>
      <c r="C5331" s="1" t="s">
        <v>37</v>
      </c>
      <c r="D5331" s="1">
        <v>250.0</v>
      </c>
      <c r="E5331" s="1" t="s">
        <v>38</v>
      </c>
      <c r="F5331" s="5">
        <v>44927.0</v>
      </c>
      <c r="G5331" s="1">
        <v>10.0</v>
      </c>
    </row>
    <row r="5332">
      <c r="A5332" s="1">
        <v>5331.0</v>
      </c>
      <c r="B5332" s="1" t="s">
        <v>6805</v>
      </c>
      <c r="C5332" s="1" t="s">
        <v>37</v>
      </c>
      <c r="D5332" s="1">
        <v>250.0</v>
      </c>
      <c r="E5332" s="1" t="s">
        <v>38</v>
      </c>
      <c r="F5332" s="5">
        <v>44927.0</v>
      </c>
      <c r="G5332" s="1">
        <v>20.0</v>
      </c>
    </row>
    <row r="5333">
      <c r="A5333" s="1">
        <v>5332.0</v>
      </c>
      <c r="B5333" s="1" t="s">
        <v>6806</v>
      </c>
      <c r="C5333" s="1" t="s">
        <v>49</v>
      </c>
      <c r="D5333" s="1">
        <v>80.0</v>
      </c>
      <c r="E5333" s="1" t="s">
        <v>38</v>
      </c>
      <c r="F5333" s="5">
        <v>44927.0</v>
      </c>
      <c r="G5333" s="1">
        <v>0.0</v>
      </c>
    </row>
    <row r="5334">
      <c r="A5334" s="1">
        <v>5333.0</v>
      </c>
      <c r="B5334" s="1" t="s">
        <v>6807</v>
      </c>
      <c r="C5334" s="1" t="s">
        <v>49</v>
      </c>
      <c r="D5334" s="1">
        <v>80.0</v>
      </c>
      <c r="E5334" s="1" t="s">
        <v>38</v>
      </c>
      <c r="F5334" s="5">
        <v>44927.0</v>
      </c>
      <c r="G5334" s="1">
        <v>5.0</v>
      </c>
    </row>
    <row r="5335">
      <c r="A5335" s="1">
        <v>5334.0</v>
      </c>
      <c r="B5335" s="1" t="s">
        <v>6808</v>
      </c>
      <c r="C5335" s="1" t="s">
        <v>32</v>
      </c>
      <c r="D5335" s="1">
        <v>120.0</v>
      </c>
      <c r="E5335" s="1" t="s">
        <v>45</v>
      </c>
      <c r="F5335" s="5">
        <v>44927.0</v>
      </c>
      <c r="G5335" s="1">
        <v>10.0</v>
      </c>
    </row>
    <row r="5336">
      <c r="A5336" s="1">
        <v>5335.0</v>
      </c>
      <c r="B5336" s="1" t="s">
        <v>6811</v>
      </c>
      <c r="C5336" s="1" t="s">
        <v>32</v>
      </c>
      <c r="D5336" s="1">
        <v>120.0</v>
      </c>
      <c r="E5336" s="1" t="s">
        <v>38</v>
      </c>
      <c r="F5336" s="5">
        <v>44927.0</v>
      </c>
      <c r="G5336" s="1">
        <v>20.0</v>
      </c>
    </row>
    <row r="5337">
      <c r="A5337" s="1">
        <v>5336.0</v>
      </c>
      <c r="B5337" s="1" t="s">
        <v>6812</v>
      </c>
      <c r="C5337" s="1" t="s">
        <v>32</v>
      </c>
      <c r="D5337" s="1">
        <v>120.0</v>
      </c>
      <c r="E5337" s="1" t="s">
        <v>38</v>
      </c>
      <c r="F5337" s="5">
        <v>44927.0</v>
      </c>
      <c r="G5337" s="1">
        <v>0.0</v>
      </c>
    </row>
    <row r="5338">
      <c r="A5338" s="1">
        <v>5337.0</v>
      </c>
      <c r="B5338" s="1" t="s">
        <v>6813</v>
      </c>
      <c r="C5338" s="1" t="s">
        <v>49</v>
      </c>
      <c r="D5338" s="1">
        <v>80.0</v>
      </c>
      <c r="E5338" s="1" t="s">
        <v>38</v>
      </c>
      <c r="F5338" s="5">
        <v>44927.0</v>
      </c>
      <c r="G5338" s="1">
        <v>5.0</v>
      </c>
    </row>
    <row r="5339">
      <c r="A5339" s="1">
        <v>5338.0</v>
      </c>
      <c r="B5339" s="1" t="s">
        <v>6814</v>
      </c>
      <c r="C5339" s="1" t="s">
        <v>49</v>
      </c>
      <c r="D5339" s="1">
        <v>80.0</v>
      </c>
      <c r="E5339" s="1" t="s">
        <v>38</v>
      </c>
      <c r="F5339" s="5">
        <v>44927.0</v>
      </c>
      <c r="G5339" s="1">
        <v>10.0</v>
      </c>
    </row>
    <row r="5340">
      <c r="A5340" s="1">
        <v>5339.0</v>
      </c>
      <c r="B5340" s="1" t="s">
        <v>6815</v>
      </c>
      <c r="C5340" s="1" t="s">
        <v>49</v>
      </c>
      <c r="D5340" s="1">
        <v>80.0</v>
      </c>
      <c r="E5340" s="1" t="s">
        <v>38</v>
      </c>
      <c r="F5340" s="5">
        <v>44927.0</v>
      </c>
      <c r="G5340" s="1">
        <v>20.0</v>
      </c>
    </row>
    <row r="5341">
      <c r="A5341" s="1">
        <v>5340.0</v>
      </c>
      <c r="B5341" s="1" t="s">
        <v>6816</v>
      </c>
      <c r="C5341" s="1" t="s">
        <v>49</v>
      </c>
      <c r="D5341" s="1">
        <v>80.0</v>
      </c>
      <c r="E5341" s="1" t="s">
        <v>38</v>
      </c>
      <c r="F5341" s="5">
        <v>44927.0</v>
      </c>
      <c r="G5341" s="1">
        <v>0.0</v>
      </c>
    </row>
    <row r="5342">
      <c r="A5342" s="1">
        <v>5341.0</v>
      </c>
      <c r="B5342" s="1" t="s">
        <v>6817</v>
      </c>
      <c r="C5342" s="1" t="s">
        <v>32</v>
      </c>
      <c r="D5342" s="1">
        <v>120.0</v>
      </c>
      <c r="E5342" s="1" t="s">
        <v>38</v>
      </c>
      <c r="F5342" s="5">
        <v>44927.0</v>
      </c>
      <c r="G5342" s="1">
        <v>5.0</v>
      </c>
    </row>
    <row r="5343">
      <c r="A5343" s="1">
        <v>5342.0</v>
      </c>
      <c r="B5343" s="1" t="s">
        <v>6818</v>
      </c>
      <c r="C5343" s="1" t="s">
        <v>32</v>
      </c>
      <c r="D5343" s="1">
        <v>120.0</v>
      </c>
      <c r="E5343" s="1" t="s">
        <v>38</v>
      </c>
      <c r="F5343" s="5">
        <v>44927.0</v>
      </c>
      <c r="G5343" s="1">
        <v>10.0</v>
      </c>
    </row>
    <row r="5344">
      <c r="A5344" s="1">
        <v>5343.0</v>
      </c>
      <c r="B5344" s="1" t="s">
        <v>6819</v>
      </c>
      <c r="C5344" s="1" t="s">
        <v>32</v>
      </c>
      <c r="D5344" s="1">
        <v>120.0</v>
      </c>
      <c r="E5344" s="1" t="s">
        <v>38</v>
      </c>
      <c r="F5344" s="5">
        <v>44927.0</v>
      </c>
      <c r="G5344" s="1">
        <v>20.0</v>
      </c>
    </row>
    <row r="5345">
      <c r="A5345" s="1">
        <v>5344.0</v>
      </c>
      <c r="B5345" s="1" t="s">
        <v>6820</v>
      </c>
      <c r="C5345" s="1" t="s">
        <v>32</v>
      </c>
      <c r="D5345" s="1">
        <v>120.0</v>
      </c>
      <c r="E5345" s="1" t="s">
        <v>45</v>
      </c>
      <c r="F5345" s="5">
        <v>44927.0</v>
      </c>
      <c r="G5345" s="1">
        <v>0.0</v>
      </c>
    </row>
    <row r="5346">
      <c r="A5346" s="1">
        <v>5345.0</v>
      </c>
      <c r="B5346" s="1" t="s">
        <v>6823</v>
      </c>
      <c r="C5346" s="1" t="s">
        <v>37</v>
      </c>
      <c r="D5346" s="1">
        <v>250.0</v>
      </c>
      <c r="E5346" s="1" t="s">
        <v>38</v>
      </c>
      <c r="F5346" s="5">
        <v>44927.0</v>
      </c>
      <c r="G5346" s="1">
        <v>5.0</v>
      </c>
    </row>
    <row r="5347">
      <c r="A5347" s="1">
        <v>5346.0</v>
      </c>
      <c r="B5347" s="1" t="s">
        <v>6824</v>
      </c>
      <c r="C5347" s="1" t="s">
        <v>32</v>
      </c>
      <c r="D5347" s="1">
        <v>120.0</v>
      </c>
      <c r="E5347" s="1" t="s">
        <v>38</v>
      </c>
      <c r="F5347" s="5">
        <v>44927.0</v>
      </c>
      <c r="G5347" s="1">
        <v>10.0</v>
      </c>
    </row>
    <row r="5348">
      <c r="A5348" s="1">
        <v>5347.0</v>
      </c>
      <c r="B5348" s="1" t="s">
        <v>6825</v>
      </c>
      <c r="C5348" s="1" t="s">
        <v>49</v>
      </c>
      <c r="D5348" s="1">
        <v>80.0</v>
      </c>
      <c r="E5348" s="1" t="s">
        <v>38</v>
      </c>
      <c r="F5348" s="5">
        <v>44927.0</v>
      </c>
      <c r="G5348" s="1">
        <v>20.0</v>
      </c>
    </row>
    <row r="5349">
      <c r="A5349" s="1">
        <v>5348.0</v>
      </c>
      <c r="B5349" s="1" t="s">
        <v>6826</v>
      </c>
      <c r="C5349" s="1" t="s">
        <v>32</v>
      </c>
      <c r="D5349" s="1">
        <v>120.0</v>
      </c>
      <c r="E5349" s="1" t="s">
        <v>45</v>
      </c>
      <c r="F5349" s="5">
        <v>44927.0</v>
      </c>
      <c r="G5349" s="1">
        <v>0.0</v>
      </c>
    </row>
    <row r="5350">
      <c r="A5350" s="1">
        <v>5349.0</v>
      </c>
      <c r="B5350" s="1" t="s">
        <v>6827</v>
      </c>
      <c r="C5350" s="1" t="s">
        <v>40</v>
      </c>
      <c r="D5350" s="1">
        <v>50.0</v>
      </c>
      <c r="E5350" s="1" t="s">
        <v>38</v>
      </c>
      <c r="F5350" s="5">
        <v>44927.0</v>
      </c>
      <c r="G5350" s="1">
        <v>5.0</v>
      </c>
    </row>
    <row r="5351">
      <c r="A5351" s="1">
        <v>5350.0</v>
      </c>
      <c r="B5351" s="1" t="s">
        <v>6828</v>
      </c>
      <c r="C5351" s="1" t="s">
        <v>32</v>
      </c>
      <c r="D5351" s="1">
        <v>120.0</v>
      </c>
      <c r="E5351" s="1" t="s">
        <v>38</v>
      </c>
      <c r="F5351" s="5">
        <v>44927.0</v>
      </c>
      <c r="G5351" s="1">
        <v>10.0</v>
      </c>
    </row>
    <row r="5352">
      <c r="A5352" s="1">
        <v>5351.0</v>
      </c>
      <c r="B5352" s="1" t="s">
        <v>6829</v>
      </c>
      <c r="C5352" s="1" t="s">
        <v>32</v>
      </c>
      <c r="D5352" s="1">
        <v>120.0</v>
      </c>
      <c r="E5352" s="1" t="s">
        <v>38</v>
      </c>
      <c r="F5352" s="5">
        <v>44927.0</v>
      </c>
      <c r="G5352" s="1">
        <v>20.0</v>
      </c>
    </row>
    <row r="5353">
      <c r="A5353" s="1">
        <v>5352.0</v>
      </c>
      <c r="B5353" s="1" t="s">
        <v>6830</v>
      </c>
      <c r="C5353" s="1" t="s">
        <v>32</v>
      </c>
      <c r="D5353" s="1">
        <v>120.0</v>
      </c>
      <c r="E5353" s="1" t="s">
        <v>38</v>
      </c>
      <c r="F5353" s="5">
        <v>44927.0</v>
      </c>
      <c r="G5353" s="1">
        <v>0.0</v>
      </c>
    </row>
    <row r="5354">
      <c r="A5354" s="1">
        <v>5353.0</v>
      </c>
      <c r="B5354" s="1" t="s">
        <v>6833</v>
      </c>
      <c r="C5354" s="1" t="s">
        <v>49</v>
      </c>
      <c r="D5354" s="1">
        <v>80.0</v>
      </c>
      <c r="E5354" s="1" t="s">
        <v>45</v>
      </c>
      <c r="F5354" s="5">
        <v>44927.0</v>
      </c>
      <c r="G5354" s="1">
        <v>5.0</v>
      </c>
    </row>
    <row r="5355">
      <c r="A5355" s="1">
        <v>5354.0</v>
      </c>
      <c r="B5355" s="1" t="s">
        <v>6834</v>
      </c>
      <c r="C5355" s="1" t="s">
        <v>32</v>
      </c>
      <c r="D5355" s="1">
        <v>120.0</v>
      </c>
      <c r="E5355" s="1" t="s">
        <v>38</v>
      </c>
      <c r="F5355" s="5">
        <v>44927.0</v>
      </c>
      <c r="G5355" s="1">
        <v>10.0</v>
      </c>
    </row>
    <row r="5356">
      <c r="A5356" s="1">
        <v>5355.0</v>
      </c>
      <c r="B5356" s="1" t="s">
        <v>6835</v>
      </c>
      <c r="C5356" s="1" t="s">
        <v>37</v>
      </c>
      <c r="D5356" s="1">
        <v>250.0</v>
      </c>
      <c r="E5356" s="1" t="s">
        <v>38</v>
      </c>
      <c r="F5356" s="5">
        <v>44927.0</v>
      </c>
      <c r="G5356" s="1">
        <v>20.0</v>
      </c>
    </row>
    <row r="5357">
      <c r="A5357" s="1">
        <v>5356.0</v>
      </c>
      <c r="B5357" s="1" t="s">
        <v>6836</v>
      </c>
      <c r="C5357" s="1" t="s">
        <v>32</v>
      </c>
      <c r="D5357" s="1">
        <v>120.0</v>
      </c>
      <c r="E5357" s="1" t="s">
        <v>33</v>
      </c>
      <c r="F5357" s="5">
        <v>44927.0</v>
      </c>
      <c r="G5357" s="1">
        <v>0.0</v>
      </c>
    </row>
    <row r="5358">
      <c r="A5358" s="1">
        <v>5357.0</v>
      </c>
      <c r="B5358" s="1" t="s">
        <v>6837</v>
      </c>
      <c r="C5358" s="1" t="s">
        <v>32</v>
      </c>
      <c r="D5358" s="1">
        <v>120.0</v>
      </c>
      <c r="E5358" s="1" t="s">
        <v>38</v>
      </c>
      <c r="F5358" s="5">
        <v>44927.0</v>
      </c>
      <c r="G5358" s="1">
        <v>5.0</v>
      </c>
    </row>
    <row r="5359">
      <c r="A5359" s="1">
        <v>5358.0</v>
      </c>
      <c r="B5359" s="1" t="s">
        <v>6838</v>
      </c>
      <c r="C5359" s="1" t="s">
        <v>32</v>
      </c>
      <c r="D5359" s="1">
        <v>120.0</v>
      </c>
      <c r="E5359" s="1" t="s">
        <v>38</v>
      </c>
      <c r="F5359" s="5">
        <v>44927.0</v>
      </c>
      <c r="G5359" s="1">
        <v>10.0</v>
      </c>
    </row>
    <row r="5360">
      <c r="A5360" s="1">
        <v>5359.0</v>
      </c>
      <c r="B5360" s="1" t="s">
        <v>6839</v>
      </c>
      <c r="C5360" s="1" t="s">
        <v>49</v>
      </c>
      <c r="D5360" s="1">
        <v>80.0</v>
      </c>
      <c r="E5360" s="1" t="s">
        <v>38</v>
      </c>
      <c r="F5360" s="5">
        <v>44927.0</v>
      </c>
      <c r="G5360" s="1">
        <v>20.0</v>
      </c>
    </row>
    <row r="5361">
      <c r="A5361" s="1">
        <v>5360.0</v>
      </c>
      <c r="B5361" s="1" t="s">
        <v>6840</v>
      </c>
      <c r="C5361" s="1" t="s">
        <v>37</v>
      </c>
      <c r="D5361" s="1">
        <v>250.0</v>
      </c>
      <c r="E5361" s="1" t="s">
        <v>33</v>
      </c>
      <c r="F5361" s="5">
        <v>44927.0</v>
      </c>
      <c r="G5361" s="1">
        <v>0.0</v>
      </c>
    </row>
    <row r="5362">
      <c r="A5362" s="1">
        <v>5361.0</v>
      </c>
      <c r="B5362" s="1" t="s">
        <v>6841</v>
      </c>
      <c r="C5362" s="1" t="s">
        <v>49</v>
      </c>
      <c r="D5362" s="1">
        <v>80.0</v>
      </c>
      <c r="E5362" s="1" t="s">
        <v>38</v>
      </c>
      <c r="F5362" s="5">
        <v>44927.0</v>
      </c>
      <c r="G5362" s="1">
        <v>5.0</v>
      </c>
    </row>
    <row r="5363">
      <c r="A5363" s="1">
        <v>5362.0</v>
      </c>
      <c r="B5363" s="1" t="s">
        <v>6844</v>
      </c>
      <c r="C5363" s="1" t="s">
        <v>49</v>
      </c>
      <c r="D5363" s="1">
        <v>80.0</v>
      </c>
      <c r="E5363" s="1" t="s">
        <v>38</v>
      </c>
      <c r="F5363" s="5">
        <v>44927.0</v>
      </c>
      <c r="G5363" s="1">
        <v>10.0</v>
      </c>
    </row>
    <row r="5364">
      <c r="A5364" s="1">
        <v>5363.0</v>
      </c>
      <c r="B5364" s="1" t="s">
        <v>6845</v>
      </c>
      <c r="C5364" s="1" t="s">
        <v>37</v>
      </c>
      <c r="D5364" s="1">
        <v>250.0</v>
      </c>
      <c r="E5364" s="1" t="s">
        <v>38</v>
      </c>
      <c r="F5364" s="5">
        <v>44927.0</v>
      </c>
      <c r="G5364" s="1">
        <v>20.0</v>
      </c>
    </row>
    <row r="5365">
      <c r="A5365" s="1">
        <v>5364.0</v>
      </c>
      <c r="B5365" s="1" t="s">
        <v>6846</v>
      </c>
      <c r="C5365" s="1" t="s">
        <v>32</v>
      </c>
      <c r="D5365" s="1">
        <v>120.0</v>
      </c>
      <c r="E5365" s="1" t="s">
        <v>45</v>
      </c>
      <c r="F5365" s="5">
        <v>44927.0</v>
      </c>
      <c r="G5365" s="1">
        <v>0.0</v>
      </c>
    </row>
    <row r="5366">
      <c r="A5366" s="1">
        <v>5365.0</v>
      </c>
      <c r="B5366" s="1" t="s">
        <v>6847</v>
      </c>
      <c r="C5366" s="1" t="s">
        <v>40</v>
      </c>
      <c r="D5366" s="1">
        <v>50.0</v>
      </c>
      <c r="E5366" s="1" t="s">
        <v>45</v>
      </c>
      <c r="F5366" s="5">
        <v>44927.0</v>
      </c>
      <c r="G5366" s="1">
        <v>5.0</v>
      </c>
    </row>
    <row r="5367">
      <c r="A5367" s="1">
        <v>5366.0</v>
      </c>
      <c r="B5367" s="1" t="s">
        <v>6848</v>
      </c>
      <c r="C5367" s="1" t="s">
        <v>32</v>
      </c>
      <c r="D5367" s="1">
        <v>120.0</v>
      </c>
      <c r="E5367" s="1" t="s">
        <v>38</v>
      </c>
      <c r="F5367" s="5">
        <v>44927.0</v>
      </c>
      <c r="G5367" s="1">
        <v>10.0</v>
      </c>
    </row>
    <row r="5368">
      <c r="A5368" s="1">
        <v>5367.0</v>
      </c>
      <c r="B5368" s="1" t="s">
        <v>6849</v>
      </c>
      <c r="C5368" s="1" t="s">
        <v>32</v>
      </c>
      <c r="D5368" s="1">
        <v>120.0</v>
      </c>
      <c r="E5368" s="1" t="s">
        <v>33</v>
      </c>
      <c r="F5368" s="5">
        <v>44927.0</v>
      </c>
      <c r="G5368" s="1">
        <v>20.0</v>
      </c>
    </row>
    <row r="5369">
      <c r="A5369" s="1">
        <v>5368.0</v>
      </c>
      <c r="B5369" s="1" t="s">
        <v>6850</v>
      </c>
      <c r="C5369" s="1" t="s">
        <v>32</v>
      </c>
      <c r="D5369" s="1">
        <v>120.0</v>
      </c>
      <c r="E5369" s="1" t="s">
        <v>38</v>
      </c>
      <c r="F5369" s="5">
        <v>44927.0</v>
      </c>
      <c r="G5369" s="1">
        <v>0.0</v>
      </c>
    </row>
    <row r="5370">
      <c r="A5370" s="1">
        <v>5369.0</v>
      </c>
      <c r="B5370" s="1" t="s">
        <v>6851</v>
      </c>
      <c r="C5370" s="1" t="s">
        <v>32</v>
      </c>
      <c r="D5370" s="1">
        <v>120.0</v>
      </c>
      <c r="E5370" s="1" t="s">
        <v>45</v>
      </c>
      <c r="F5370" s="5">
        <v>44927.0</v>
      </c>
      <c r="G5370" s="1">
        <v>5.0</v>
      </c>
    </row>
    <row r="5371">
      <c r="A5371" s="1">
        <v>5370.0</v>
      </c>
      <c r="B5371" s="1" t="s">
        <v>6852</v>
      </c>
      <c r="C5371" s="1" t="s">
        <v>40</v>
      </c>
      <c r="D5371" s="1">
        <v>50.0</v>
      </c>
      <c r="E5371" s="1" t="s">
        <v>38</v>
      </c>
      <c r="F5371" s="5">
        <v>44927.0</v>
      </c>
      <c r="G5371" s="1">
        <v>10.0</v>
      </c>
    </row>
    <row r="5372">
      <c r="A5372" s="1">
        <v>5371.0</v>
      </c>
      <c r="B5372" s="1" t="s">
        <v>6855</v>
      </c>
      <c r="C5372" s="1" t="s">
        <v>32</v>
      </c>
      <c r="D5372" s="1">
        <v>120.0</v>
      </c>
      <c r="E5372" s="1" t="s">
        <v>33</v>
      </c>
      <c r="F5372" s="5">
        <v>44927.0</v>
      </c>
      <c r="G5372" s="1">
        <v>20.0</v>
      </c>
    </row>
    <row r="5373">
      <c r="A5373" s="1">
        <v>5372.0</v>
      </c>
      <c r="B5373" s="1" t="s">
        <v>6856</v>
      </c>
      <c r="C5373" s="1" t="s">
        <v>32</v>
      </c>
      <c r="D5373" s="1">
        <v>120.0</v>
      </c>
      <c r="E5373" s="1" t="s">
        <v>38</v>
      </c>
      <c r="F5373" s="5">
        <v>44927.0</v>
      </c>
      <c r="G5373" s="1">
        <v>0.0</v>
      </c>
    </row>
    <row r="5374">
      <c r="A5374" s="1">
        <v>5373.0</v>
      </c>
      <c r="B5374" s="1" t="s">
        <v>6857</v>
      </c>
      <c r="C5374" s="1" t="s">
        <v>32</v>
      </c>
      <c r="D5374" s="1">
        <v>120.0</v>
      </c>
      <c r="E5374" s="1" t="s">
        <v>33</v>
      </c>
      <c r="F5374" s="5">
        <v>44927.0</v>
      </c>
      <c r="G5374" s="1">
        <v>5.0</v>
      </c>
    </row>
    <row r="5375">
      <c r="A5375" s="1">
        <v>5374.0</v>
      </c>
      <c r="B5375" s="1" t="s">
        <v>6858</v>
      </c>
      <c r="C5375" s="1" t="s">
        <v>32</v>
      </c>
      <c r="D5375" s="1">
        <v>120.0</v>
      </c>
      <c r="E5375" s="1" t="s">
        <v>38</v>
      </c>
      <c r="F5375" s="5">
        <v>44927.0</v>
      </c>
      <c r="G5375" s="1">
        <v>10.0</v>
      </c>
    </row>
    <row r="5376">
      <c r="A5376" s="1">
        <v>5375.0</v>
      </c>
      <c r="B5376" s="1" t="s">
        <v>6859</v>
      </c>
      <c r="C5376" s="1" t="s">
        <v>32</v>
      </c>
      <c r="D5376" s="1">
        <v>120.0</v>
      </c>
      <c r="E5376" s="1" t="s">
        <v>45</v>
      </c>
      <c r="F5376" s="5">
        <v>44927.0</v>
      </c>
      <c r="G5376" s="1">
        <v>20.0</v>
      </c>
    </row>
    <row r="5377">
      <c r="A5377" s="1">
        <v>5376.0</v>
      </c>
      <c r="B5377" s="1" t="s">
        <v>6860</v>
      </c>
      <c r="C5377" s="1" t="s">
        <v>49</v>
      </c>
      <c r="D5377" s="1">
        <v>80.0</v>
      </c>
      <c r="E5377" s="1" t="s">
        <v>45</v>
      </c>
      <c r="F5377" s="5">
        <v>44927.0</v>
      </c>
      <c r="G5377" s="1">
        <v>0.0</v>
      </c>
    </row>
    <row r="5378">
      <c r="A5378" s="1">
        <v>5377.0</v>
      </c>
      <c r="B5378" s="1" t="s">
        <v>6861</v>
      </c>
      <c r="C5378" s="1" t="s">
        <v>49</v>
      </c>
      <c r="D5378" s="1">
        <v>80.0</v>
      </c>
      <c r="E5378" s="1" t="s">
        <v>38</v>
      </c>
      <c r="F5378" s="5">
        <v>44927.0</v>
      </c>
      <c r="G5378" s="1">
        <v>5.0</v>
      </c>
    </row>
    <row r="5379">
      <c r="A5379" s="1">
        <v>5378.0</v>
      </c>
      <c r="B5379" s="1" t="s">
        <v>6862</v>
      </c>
      <c r="C5379" s="1" t="s">
        <v>32</v>
      </c>
      <c r="D5379" s="1">
        <v>120.0</v>
      </c>
      <c r="E5379" s="1" t="s">
        <v>38</v>
      </c>
      <c r="F5379" s="5">
        <v>44927.0</v>
      </c>
      <c r="G5379" s="1">
        <v>10.0</v>
      </c>
    </row>
    <row r="5380">
      <c r="A5380" s="1">
        <v>5379.0</v>
      </c>
      <c r="B5380" s="1" t="s">
        <v>6863</v>
      </c>
      <c r="C5380" s="1" t="s">
        <v>32</v>
      </c>
      <c r="D5380" s="1">
        <v>120.0</v>
      </c>
      <c r="E5380" s="1" t="s">
        <v>38</v>
      </c>
      <c r="F5380" s="5">
        <v>44927.0</v>
      </c>
      <c r="G5380" s="1">
        <v>20.0</v>
      </c>
    </row>
    <row r="5381">
      <c r="A5381" s="1">
        <v>5380.0</v>
      </c>
      <c r="B5381" s="1" t="s">
        <v>6864</v>
      </c>
      <c r="C5381" s="1" t="s">
        <v>32</v>
      </c>
      <c r="D5381" s="1">
        <v>120.0</v>
      </c>
      <c r="E5381" s="1" t="s">
        <v>38</v>
      </c>
      <c r="F5381" s="5">
        <v>44927.0</v>
      </c>
      <c r="G5381" s="1">
        <v>0.0</v>
      </c>
    </row>
    <row r="5382">
      <c r="A5382" s="1">
        <v>5381.0</v>
      </c>
      <c r="B5382" s="1" t="s">
        <v>6865</v>
      </c>
      <c r="C5382" s="1" t="s">
        <v>49</v>
      </c>
      <c r="D5382" s="1">
        <v>80.0</v>
      </c>
      <c r="E5382" s="1" t="s">
        <v>38</v>
      </c>
      <c r="F5382" s="5">
        <v>44927.0</v>
      </c>
      <c r="G5382" s="1">
        <v>5.0</v>
      </c>
    </row>
    <row r="5383">
      <c r="A5383" s="1">
        <v>5382.0</v>
      </c>
      <c r="B5383" s="1" t="s">
        <v>6866</v>
      </c>
      <c r="C5383" s="1" t="s">
        <v>32</v>
      </c>
      <c r="D5383" s="1">
        <v>120.0</v>
      </c>
      <c r="E5383" s="1" t="s">
        <v>33</v>
      </c>
      <c r="F5383" s="5">
        <v>44927.0</v>
      </c>
      <c r="G5383" s="1">
        <v>10.0</v>
      </c>
    </row>
    <row r="5384">
      <c r="A5384" s="1">
        <v>5383.0</v>
      </c>
      <c r="B5384" s="1" t="s">
        <v>6867</v>
      </c>
      <c r="C5384" s="1" t="s">
        <v>40</v>
      </c>
      <c r="D5384" s="1">
        <v>50.0</v>
      </c>
      <c r="E5384" s="1" t="s">
        <v>38</v>
      </c>
      <c r="F5384" s="5">
        <v>44927.0</v>
      </c>
      <c r="G5384" s="1">
        <v>20.0</v>
      </c>
    </row>
    <row r="5385">
      <c r="A5385" s="1">
        <v>5384.0</v>
      </c>
      <c r="B5385" s="1" t="s">
        <v>6870</v>
      </c>
      <c r="C5385" s="1" t="s">
        <v>32</v>
      </c>
      <c r="D5385" s="1">
        <v>120.0</v>
      </c>
      <c r="E5385" s="1" t="s">
        <v>45</v>
      </c>
      <c r="F5385" s="5">
        <v>44927.0</v>
      </c>
      <c r="G5385" s="1">
        <v>0.0</v>
      </c>
    </row>
    <row r="5386">
      <c r="A5386" s="1">
        <v>5385.0</v>
      </c>
      <c r="B5386" s="1" t="s">
        <v>6871</v>
      </c>
      <c r="C5386" s="1" t="s">
        <v>40</v>
      </c>
      <c r="D5386" s="1">
        <v>50.0</v>
      </c>
      <c r="E5386" s="1" t="s">
        <v>45</v>
      </c>
      <c r="F5386" s="5">
        <v>44927.0</v>
      </c>
      <c r="G5386" s="1">
        <v>5.0</v>
      </c>
    </row>
    <row r="5387">
      <c r="A5387" s="1">
        <v>5386.0</v>
      </c>
      <c r="B5387" s="1" t="s">
        <v>6872</v>
      </c>
      <c r="C5387" s="1" t="s">
        <v>32</v>
      </c>
      <c r="D5387" s="1">
        <v>120.0</v>
      </c>
      <c r="E5387" s="1" t="s">
        <v>45</v>
      </c>
      <c r="F5387" s="5">
        <v>44927.0</v>
      </c>
      <c r="G5387" s="1">
        <v>10.0</v>
      </c>
    </row>
    <row r="5388">
      <c r="A5388" s="1">
        <v>5387.0</v>
      </c>
      <c r="B5388" s="1" t="s">
        <v>6873</v>
      </c>
      <c r="C5388" s="1" t="s">
        <v>40</v>
      </c>
      <c r="D5388" s="1">
        <v>50.0</v>
      </c>
      <c r="E5388" s="1" t="s">
        <v>38</v>
      </c>
      <c r="F5388" s="5">
        <v>44927.0</v>
      </c>
      <c r="G5388" s="1">
        <v>20.0</v>
      </c>
    </row>
    <row r="5389">
      <c r="A5389" s="1">
        <v>5388.0</v>
      </c>
      <c r="B5389" s="1" t="s">
        <v>6874</v>
      </c>
      <c r="C5389" s="1" t="s">
        <v>40</v>
      </c>
      <c r="D5389" s="1">
        <v>50.0</v>
      </c>
      <c r="E5389" s="1" t="s">
        <v>38</v>
      </c>
      <c r="F5389" s="5">
        <v>44927.0</v>
      </c>
      <c r="G5389" s="1">
        <v>0.0</v>
      </c>
    </row>
    <row r="5390">
      <c r="A5390" s="1">
        <v>5389.0</v>
      </c>
      <c r="B5390" s="1" t="s">
        <v>6875</v>
      </c>
      <c r="C5390" s="1" t="s">
        <v>40</v>
      </c>
      <c r="D5390" s="1">
        <v>50.0</v>
      </c>
      <c r="E5390" s="1" t="s">
        <v>45</v>
      </c>
      <c r="F5390" s="5">
        <v>44927.0</v>
      </c>
      <c r="G5390" s="1">
        <v>5.0</v>
      </c>
    </row>
    <row r="5391">
      <c r="A5391" s="1">
        <v>5390.0</v>
      </c>
      <c r="B5391" s="1" t="s">
        <v>6876</v>
      </c>
      <c r="C5391" s="1" t="s">
        <v>40</v>
      </c>
      <c r="D5391" s="1">
        <v>50.0</v>
      </c>
      <c r="E5391" s="1" t="s">
        <v>38</v>
      </c>
      <c r="F5391" s="5">
        <v>44927.0</v>
      </c>
      <c r="G5391" s="1">
        <v>10.0</v>
      </c>
    </row>
    <row r="5392">
      <c r="A5392" s="1">
        <v>5391.0</v>
      </c>
      <c r="B5392" s="1" t="s">
        <v>6877</v>
      </c>
      <c r="C5392" s="1" t="s">
        <v>32</v>
      </c>
      <c r="D5392" s="1">
        <v>120.0</v>
      </c>
      <c r="E5392" s="1" t="s">
        <v>38</v>
      </c>
      <c r="F5392" s="5">
        <v>44927.0</v>
      </c>
      <c r="G5392" s="1">
        <v>20.0</v>
      </c>
    </row>
    <row r="5393">
      <c r="A5393" s="1">
        <v>5392.0</v>
      </c>
      <c r="B5393" s="1" t="s">
        <v>6878</v>
      </c>
      <c r="C5393" s="1" t="s">
        <v>37</v>
      </c>
      <c r="D5393" s="1">
        <v>250.0</v>
      </c>
      <c r="E5393" s="1" t="s">
        <v>38</v>
      </c>
      <c r="F5393" s="5">
        <v>44927.0</v>
      </c>
      <c r="G5393" s="1">
        <v>0.0</v>
      </c>
    </row>
    <row r="5394">
      <c r="A5394" s="1">
        <v>5393.0</v>
      </c>
      <c r="B5394" s="1" t="s">
        <v>6879</v>
      </c>
      <c r="C5394" s="1" t="s">
        <v>49</v>
      </c>
      <c r="D5394" s="1">
        <v>80.0</v>
      </c>
      <c r="E5394" s="1" t="s">
        <v>45</v>
      </c>
      <c r="F5394" s="5">
        <v>44927.0</v>
      </c>
      <c r="G5394" s="1">
        <v>5.0</v>
      </c>
    </row>
    <row r="5395">
      <c r="A5395" s="1">
        <v>5394.0</v>
      </c>
      <c r="B5395" s="1" t="s">
        <v>6880</v>
      </c>
      <c r="C5395" s="1" t="s">
        <v>49</v>
      </c>
      <c r="D5395" s="1">
        <v>80.0</v>
      </c>
      <c r="E5395" s="1" t="s">
        <v>33</v>
      </c>
      <c r="F5395" s="5">
        <v>44927.0</v>
      </c>
      <c r="G5395" s="1">
        <v>10.0</v>
      </c>
    </row>
    <row r="5396">
      <c r="A5396" s="1">
        <v>5395.0</v>
      </c>
      <c r="B5396" s="1" t="s">
        <v>6881</v>
      </c>
      <c r="C5396" s="1" t="s">
        <v>32</v>
      </c>
      <c r="D5396" s="1">
        <v>120.0</v>
      </c>
      <c r="E5396" s="1" t="s">
        <v>38</v>
      </c>
      <c r="F5396" s="5">
        <v>44927.0</v>
      </c>
      <c r="G5396" s="1">
        <v>20.0</v>
      </c>
    </row>
    <row r="5397">
      <c r="A5397" s="1">
        <v>5396.0</v>
      </c>
      <c r="B5397" s="1" t="s">
        <v>6882</v>
      </c>
      <c r="C5397" s="1" t="s">
        <v>32</v>
      </c>
      <c r="D5397" s="1">
        <v>120.0</v>
      </c>
      <c r="E5397" s="1" t="s">
        <v>38</v>
      </c>
      <c r="F5397" s="5">
        <v>44927.0</v>
      </c>
      <c r="G5397" s="1">
        <v>0.0</v>
      </c>
    </row>
    <row r="5398">
      <c r="A5398" s="1">
        <v>5397.0</v>
      </c>
      <c r="B5398" s="1" t="s">
        <v>6883</v>
      </c>
      <c r="C5398" s="1" t="s">
        <v>32</v>
      </c>
      <c r="D5398" s="1">
        <v>120.0</v>
      </c>
      <c r="E5398" s="1" t="s">
        <v>38</v>
      </c>
      <c r="F5398" s="5">
        <v>44927.0</v>
      </c>
      <c r="G5398" s="1">
        <v>5.0</v>
      </c>
    </row>
    <row r="5399">
      <c r="A5399" s="1">
        <v>5398.0</v>
      </c>
      <c r="B5399" s="1" t="s">
        <v>6886</v>
      </c>
      <c r="C5399" s="1" t="s">
        <v>32</v>
      </c>
      <c r="D5399" s="1">
        <v>120.0</v>
      </c>
      <c r="E5399" s="1" t="s">
        <v>38</v>
      </c>
      <c r="F5399" s="5">
        <v>44927.0</v>
      </c>
      <c r="G5399" s="1">
        <v>10.0</v>
      </c>
    </row>
    <row r="5400">
      <c r="A5400" s="1">
        <v>5399.0</v>
      </c>
      <c r="B5400" s="1" t="s">
        <v>6887</v>
      </c>
      <c r="C5400" s="1" t="s">
        <v>49</v>
      </c>
      <c r="D5400" s="1">
        <v>80.0</v>
      </c>
      <c r="E5400" s="1" t="s">
        <v>38</v>
      </c>
      <c r="F5400" s="5">
        <v>44927.0</v>
      </c>
      <c r="G5400" s="1">
        <v>20.0</v>
      </c>
    </row>
    <row r="5401">
      <c r="A5401" s="1">
        <v>5400.0</v>
      </c>
      <c r="B5401" s="1" t="s">
        <v>6888</v>
      </c>
      <c r="C5401" s="1" t="s">
        <v>32</v>
      </c>
      <c r="D5401" s="1">
        <v>120.0</v>
      </c>
      <c r="E5401" s="1" t="s">
        <v>38</v>
      </c>
      <c r="F5401" s="5">
        <v>44927.0</v>
      </c>
      <c r="G5401" s="1">
        <v>0.0</v>
      </c>
    </row>
    <row r="5402">
      <c r="A5402" s="1">
        <v>5401.0</v>
      </c>
      <c r="B5402" s="1" t="s">
        <v>6889</v>
      </c>
      <c r="C5402" s="1" t="s">
        <v>49</v>
      </c>
      <c r="D5402" s="1">
        <v>80.0</v>
      </c>
      <c r="E5402" s="1" t="s">
        <v>38</v>
      </c>
      <c r="F5402" s="5">
        <v>44927.0</v>
      </c>
      <c r="G5402" s="1">
        <v>5.0</v>
      </c>
    </row>
    <row r="5403">
      <c r="A5403" s="1">
        <v>5402.0</v>
      </c>
      <c r="B5403" s="1" t="s">
        <v>6890</v>
      </c>
      <c r="C5403" s="1" t="s">
        <v>49</v>
      </c>
      <c r="D5403" s="1">
        <v>80.0</v>
      </c>
      <c r="E5403" s="1" t="s">
        <v>38</v>
      </c>
      <c r="F5403" s="5">
        <v>44927.0</v>
      </c>
      <c r="G5403" s="1">
        <v>10.0</v>
      </c>
    </row>
    <row r="5404">
      <c r="A5404" s="1">
        <v>5403.0</v>
      </c>
      <c r="B5404" s="1" t="s">
        <v>6891</v>
      </c>
      <c r="C5404" s="1" t="s">
        <v>32</v>
      </c>
      <c r="D5404" s="1">
        <v>120.0</v>
      </c>
      <c r="E5404" s="1" t="s">
        <v>38</v>
      </c>
      <c r="F5404" s="5">
        <v>44927.0</v>
      </c>
      <c r="G5404" s="1">
        <v>20.0</v>
      </c>
    </row>
    <row r="5405">
      <c r="A5405" s="1">
        <v>5404.0</v>
      </c>
      <c r="B5405" s="1" t="s">
        <v>6892</v>
      </c>
      <c r="C5405" s="1" t="s">
        <v>32</v>
      </c>
      <c r="D5405" s="1">
        <v>120.0</v>
      </c>
      <c r="E5405" s="1" t="s">
        <v>38</v>
      </c>
      <c r="F5405" s="5">
        <v>44927.0</v>
      </c>
      <c r="G5405" s="1">
        <v>0.0</v>
      </c>
    </row>
    <row r="5406">
      <c r="A5406" s="1">
        <v>5405.0</v>
      </c>
      <c r="B5406" s="1" t="s">
        <v>6893</v>
      </c>
      <c r="C5406" s="1" t="s">
        <v>32</v>
      </c>
      <c r="D5406" s="1">
        <v>120.0</v>
      </c>
      <c r="E5406" s="1" t="s">
        <v>38</v>
      </c>
      <c r="F5406" s="5">
        <v>44927.0</v>
      </c>
      <c r="G5406" s="1">
        <v>5.0</v>
      </c>
    </row>
    <row r="5407">
      <c r="A5407" s="1">
        <v>5406.0</v>
      </c>
      <c r="B5407" s="1" t="s">
        <v>6894</v>
      </c>
      <c r="C5407" s="1" t="s">
        <v>32</v>
      </c>
      <c r="D5407" s="1">
        <v>120.0</v>
      </c>
      <c r="E5407" s="1" t="s">
        <v>38</v>
      </c>
      <c r="F5407" s="5">
        <v>44927.0</v>
      </c>
      <c r="G5407" s="1">
        <v>10.0</v>
      </c>
    </row>
    <row r="5408">
      <c r="A5408" s="1">
        <v>5407.0</v>
      </c>
      <c r="B5408" s="1" t="s">
        <v>6895</v>
      </c>
      <c r="C5408" s="1" t="s">
        <v>32</v>
      </c>
      <c r="D5408" s="1">
        <v>120.0</v>
      </c>
      <c r="E5408" s="1" t="s">
        <v>38</v>
      </c>
      <c r="F5408" s="5">
        <v>44927.0</v>
      </c>
      <c r="G5408" s="1">
        <v>20.0</v>
      </c>
    </row>
    <row r="5409">
      <c r="A5409" s="1">
        <v>5408.0</v>
      </c>
      <c r="B5409" s="1" t="s">
        <v>6896</v>
      </c>
      <c r="C5409" s="1" t="s">
        <v>40</v>
      </c>
      <c r="D5409" s="1">
        <v>50.0</v>
      </c>
      <c r="E5409" s="1" t="s">
        <v>38</v>
      </c>
      <c r="F5409" s="5">
        <v>44927.0</v>
      </c>
      <c r="G5409" s="1">
        <v>0.0</v>
      </c>
    </row>
    <row r="5410">
      <c r="A5410" s="1">
        <v>5409.0</v>
      </c>
      <c r="B5410" s="1" t="s">
        <v>6899</v>
      </c>
      <c r="C5410" s="1" t="s">
        <v>32</v>
      </c>
      <c r="D5410" s="1">
        <v>120.0</v>
      </c>
      <c r="E5410" s="1" t="s">
        <v>38</v>
      </c>
      <c r="F5410" s="5">
        <v>44927.0</v>
      </c>
      <c r="G5410" s="1">
        <v>5.0</v>
      </c>
    </row>
    <row r="5411">
      <c r="A5411" s="1">
        <v>5410.0</v>
      </c>
      <c r="B5411" s="1" t="s">
        <v>6900</v>
      </c>
      <c r="C5411" s="1" t="s">
        <v>32</v>
      </c>
      <c r="D5411" s="1">
        <v>120.0</v>
      </c>
      <c r="E5411" s="1" t="s">
        <v>38</v>
      </c>
      <c r="F5411" s="5">
        <v>44927.0</v>
      </c>
      <c r="G5411" s="1">
        <v>10.0</v>
      </c>
    </row>
    <row r="5412">
      <c r="A5412" s="1">
        <v>5411.0</v>
      </c>
      <c r="B5412" s="1" t="s">
        <v>6901</v>
      </c>
      <c r="C5412" s="1" t="s">
        <v>32</v>
      </c>
      <c r="D5412" s="1">
        <v>120.0</v>
      </c>
      <c r="E5412" s="1" t="s">
        <v>33</v>
      </c>
      <c r="F5412" s="5">
        <v>44927.0</v>
      </c>
      <c r="G5412" s="1">
        <v>20.0</v>
      </c>
    </row>
    <row r="5413">
      <c r="A5413" s="1">
        <v>5412.0</v>
      </c>
      <c r="B5413" s="1" t="s">
        <v>6902</v>
      </c>
      <c r="C5413" s="1" t="s">
        <v>32</v>
      </c>
      <c r="D5413" s="1">
        <v>120.0</v>
      </c>
      <c r="E5413" s="1" t="s">
        <v>38</v>
      </c>
      <c r="F5413" s="5">
        <v>44927.0</v>
      </c>
      <c r="G5413" s="1">
        <v>0.0</v>
      </c>
    </row>
    <row r="5414">
      <c r="A5414" s="1">
        <v>5413.0</v>
      </c>
      <c r="B5414" s="1" t="s">
        <v>6903</v>
      </c>
      <c r="C5414" s="1" t="s">
        <v>32</v>
      </c>
      <c r="D5414" s="1">
        <v>120.0</v>
      </c>
      <c r="E5414" s="1" t="s">
        <v>38</v>
      </c>
      <c r="F5414" s="5">
        <v>44927.0</v>
      </c>
      <c r="G5414" s="1">
        <v>5.0</v>
      </c>
    </row>
    <row r="5415">
      <c r="A5415" s="1">
        <v>5414.0</v>
      </c>
      <c r="B5415" s="1" t="s">
        <v>6904</v>
      </c>
      <c r="C5415" s="1" t="s">
        <v>32</v>
      </c>
      <c r="D5415" s="1">
        <v>120.0</v>
      </c>
      <c r="E5415" s="1" t="s">
        <v>38</v>
      </c>
      <c r="F5415" s="5">
        <v>44927.0</v>
      </c>
      <c r="G5415" s="1">
        <v>10.0</v>
      </c>
    </row>
    <row r="5416">
      <c r="A5416" s="1">
        <v>5415.0</v>
      </c>
      <c r="B5416" s="1" t="s">
        <v>6905</v>
      </c>
      <c r="C5416" s="1" t="s">
        <v>49</v>
      </c>
      <c r="D5416" s="1">
        <v>80.0</v>
      </c>
      <c r="E5416" s="1" t="s">
        <v>33</v>
      </c>
      <c r="F5416" s="5">
        <v>44927.0</v>
      </c>
      <c r="G5416" s="1">
        <v>20.0</v>
      </c>
    </row>
    <row r="5417">
      <c r="A5417" s="1">
        <v>5416.0</v>
      </c>
      <c r="B5417" s="1" t="s">
        <v>6906</v>
      </c>
      <c r="C5417" s="1" t="s">
        <v>49</v>
      </c>
      <c r="D5417" s="1">
        <v>80.0</v>
      </c>
      <c r="E5417" s="1" t="s">
        <v>45</v>
      </c>
      <c r="F5417" s="5">
        <v>44927.0</v>
      </c>
      <c r="G5417" s="1">
        <v>0.0</v>
      </c>
    </row>
    <row r="5418">
      <c r="A5418" s="1">
        <v>5417.0</v>
      </c>
      <c r="B5418" s="1" t="s">
        <v>6909</v>
      </c>
      <c r="C5418" s="1" t="s">
        <v>32</v>
      </c>
      <c r="D5418" s="1">
        <v>120.0</v>
      </c>
      <c r="E5418" s="1" t="s">
        <v>33</v>
      </c>
      <c r="F5418" s="5">
        <v>44927.0</v>
      </c>
      <c r="G5418" s="1">
        <v>5.0</v>
      </c>
    </row>
    <row r="5419">
      <c r="A5419" s="1">
        <v>5418.0</v>
      </c>
      <c r="B5419" s="1" t="s">
        <v>6910</v>
      </c>
      <c r="C5419" s="1" t="s">
        <v>32</v>
      </c>
      <c r="D5419" s="1">
        <v>120.0</v>
      </c>
      <c r="E5419" s="1" t="s">
        <v>38</v>
      </c>
      <c r="F5419" s="5">
        <v>44927.0</v>
      </c>
      <c r="G5419" s="1">
        <v>10.0</v>
      </c>
    </row>
    <row r="5420">
      <c r="A5420" s="1">
        <v>5419.0</v>
      </c>
      <c r="B5420" s="1" t="s">
        <v>6911</v>
      </c>
      <c r="C5420" s="1" t="s">
        <v>37</v>
      </c>
      <c r="D5420" s="1">
        <v>250.0</v>
      </c>
      <c r="E5420" s="1" t="s">
        <v>38</v>
      </c>
      <c r="F5420" s="5">
        <v>44927.0</v>
      </c>
      <c r="G5420" s="1">
        <v>20.0</v>
      </c>
    </row>
    <row r="5421">
      <c r="A5421" s="1">
        <v>5420.0</v>
      </c>
      <c r="B5421" s="1" t="s">
        <v>6912</v>
      </c>
      <c r="C5421" s="1" t="s">
        <v>32</v>
      </c>
      <c r="D5421" s="1">
        <v>120.0</v>
      </c>
      <c r="E5421" s="1" t="s">
        <v>38</v>
      </c>
      <c r="F5421" s="5">
        <v>44927.0</v>
      </c>
      <c r="G5421" s="1">
        <v>0.0</v>
      </c>
    </row>
    <row r="5422">
      <c r="A5422" s="1">
        <v>5421.0</v>
      </c>
      <c r="B5422" s="1" t="s">
        <v>6913</v>
      </c>
      <c r="C5422" s="1" t="s">
        <v>32</v>
      </c>
      <c r="D5422" s="1">
        <v>120.0</v>
      </c>
      <c r="E5422" s="1" t="s">
        <v>38</v>
      </c>
      <c r="F5422" s="5">
        <v>44927.0</v>
      </c>
      <c r="G5422" s="1">
        <v>5.0</v>
      </c>
    </row>
    <row r="5423">
      <c r="A5423" s="1">
        <v>5422.0</v>
      </c>
      <c r="B5423" s="1" t="s">
        <v>6914</v>
      </c>
      <c r="C5423" s="1" t="s">
        <v>32</v>
      </c>
      <c r="D5423" s="1">
        <v>120.0</v>
      </c>
      <c r="E5423" s="1" t="s">
        <v>38</v>
      </c>
      <c r="F5423" s="5">
        <v>44927.0</v>
      </c>
      <c r="G5423" s="1">
        <v>10.0</v>
      </c>
    </row>
    <row r="5424">
      <c r="A5424" s="1">
        <v>5423.0</v>
      </c>
      <c r="B5424" s="1" t="s">
        <v>6915</v>
      </c>
      <c r="C5424" s="1" t="s">
        <v>32</v>
      </c>
      <c r="D5424" s="1">
        <v>120.0</v>
      </c>
      <c r="E5424" s="1" t="s">
        <v>38</v>
      </c>
      <c r="F5424" s="5">
        <v>44927.0</v>
      </c>
      <c r="G5424" s="1">
        <v>20.0</v>
      </c>
    </row>
    <row r="5425">
      <c r="A5425" s="1">
        <v>5424.0</v>
      </c>
      <c r="B5425" s="1" t="s">
        <v>6916</v>
      </c>
      <c r="C5425" s="1" t="s">
        <v>40</v>
      </c>
      <c r="D5425" s="1">
        <v>50.0</v>
      </c>
      <c r="E5425" s="1" t="s">
        <v>38</v>
      </c>
      <c r="F5425" s="5">
        <v>44927.0</v>
      </c>
      <c r="G5425" s="1">
        <v>0.0</v>
      </c>
    </row>
    <row r="5426">
      <c r="A5426" s="1">
        <v>5425.0</v>
      </c>
      <c r="B5426" s="1" t="s">
        <v>6918</v>
      </c>
      <c r="C5426" s="1" t="s">
        <v>32</v>
      </c>
      <c r="D5426" s="1">
        <v>120.0</v>
      </c>
      <c r="E5426" s="1" t="s">
        <v>33</v>
      </c>
      <c r="F5426" s="5">
        <v>44927.0</v>
      </c>
      <c r="G5426" s="1">
        <v>5.0</v>
      </c>
    </row>
    <row r="5427">
      <c r="A5427" s="1">
        <v>5426.0</v>
      </c>
      <c r="B5427" s="1" t="s">
        <v>6920</v>
      </c>
      <c r="C5427" s="1" t="s">
        <v>32</v>
      </c>
      <c r="D5427" s="1">
        <v>120.0</v>
      </c>
      <c r="E5427" s="1" t="s">
        <v>33</v>
      </c>
      <c r="F5427" s="5">
        <v>44927.0</v>
      </c>
      <c r="G5427" s="1">
        <v>10.0</v>
      </c>
    </row>
    <row r="5428">
      <c r="A5428" s="1">
        <v>5427.0</v>
      </c>
      <c r="B5428" s="1" t="s">
        <v>6921</v>
      </c>
      <c r="C5428" s="1" t="s">
        <v>40</v>
      </c>
      <c r="D5428" s="1">
        <v>50.0</v>
      </c>
      <c r="E5428" s="1" t="s">
        <v>38</v>
      </c>
      <c r="F5428" s="5">
        <v>44927.0</v>
      </c>
      <c r="G5428" s="1">
        <v>20.0</v>
      </c>
    </row>
    <row r="5429">
      <c r="A5429" s="1">
        <v>5428.0</v>
      </c>
      <c r="B5429" s="1" t="s">
        <v>6922</v>
      </c>
      <c r="C5429" s="1" t="s">
        <v>32</v>
      </c>
      <c r="D5429" s="1">
        <v>120.0</v>
      </c>
      <c r="E5429" s="1" t="s">
        <v>38</v>
      </c>
      <c r="F5429" s="5">
        <v>44927.0</v>
      </c>
      <c r="G5429" s="1">
        <v>0.0</v>
      </c>
    </row>
    <row r="5430">
      <c r="A5430" s="1">
        <v>5429.0</v>
      </c>
      <c r="B5430" s="1" t="s">
        <v>6923</v>
      </c>
      <c r="C5430" s="1" t="s">
        <v>32</v>
      </c>
      <c r="D5430" s="1">
        <v>120.0</v>
      </c>
      <c r="E5430" s="1" t="s">
        <v>38</v>
      </c>
      <c r="F5430" s="5">
        <v>44927.0</v>
      </c>
      <c r="G5430" s="1">
        <v>5.0</v>
      </c>
    </row>
    <row r="5431">
      <c r="A5431" s="1">
        <v>5430.0</v>
      </c>
      <c r="B5431" s="1" t="s">
        <v>6924</v>
      </c>
      <c r="C5431" s="1" t="s">
        <v>32</v>
      </c>
      <c r="D5431" s="1">
        <v>120.0</v>
      </c>
      <c r="E5431" s="1" t="s">
        <v>38</v>
      </c>
      <c r="F5431" s="5">
        <v>44927.0</v>
      </c>
      <c r="G5431" s="1">
        <v>10.0</v>
      </c>
    </row>
    <row r="5432">
      <c r="A5432" s="1">
        <v>5431.0</v>
      </c>
      <c r="B5432" s="1" t="s">
        <v>6925</v>
      </c>
      <c r="C5432" s="1" t="s">
        <v>32</v>
      </c>
      <c r="D5432" s="1">
        <v>120.0</v>
      </c>
      <c r="E5432" s="1" t="s">
        <v>45</v>
      </c>
      <c r="F5432" s="5">
        <v>44927.0</v>
      </c>
      <c r="G5432" s="1">
        <v>20.0</v>
      </c>
    </row>
    <row r="5433">
      <c r="A5433" s="1">
        <v>5432.0</v>
      </c>
      <c r="B5433" s="1" t="s">
        <v>6928</v>
      </c>
      <c r="C5433" s="1" t="s">
        <v>32</v>
      </c>
      <c r="D5433" s="1">
        <v>120.0</v>
      </c>
      <c r="E5433" s="1" t="s">
        <v>38</v>
      </c>
      <c r="F5433" s="5">
        <v>44927.0</v>
      </c>
      <c r="G5433" s="1">
        <v>0.0</v>
      </c>
    </row>
    <row r="5434">
      <c r="A5434" s="1">
        <v>5433.0</v>
      </c>
      <c r="B5434" s="1" t="s">
        <v>6929</v>
      </c>
      <c r="C5434" s="1" t="s">
        <v>32</v>
      </c>
      <c r="D5434" s="1">
        <v>120.0</v>
      </c>
      <c r="E5434" s="1" t="s">
        <v>38</v>
      </c>
      <c r="F5434" s="5">
        <v>44927.0</v>
      </c>
      <c r="G5434" s="1">
        <v>5.0</v>
      </c>
    </row>
    <row r="5435">
      <c r="A5435" s="1">
        <v>5434.0</v>
      </c>
      <c r="B5435" s="1" t="s">
        <v>6930</v>
      </c>
      <c r="C5435" s="1" t="s">
        <v>32</v>
      </c>
      <c r="D5435" s="1">
        <v>120.0</v>
      </c>
      <c r="E5435" s="1" t="s">
        <v>38</v>
      </c>
      <c r="F5435" s="5">
        <v>44927.0</v>
      </c>
      <c r="G5435" s="1">
        <v>10.0</v>
      </c>
    </row>
    <row r="5436">
      <c r="A5436" s="1">
        <v>5435.0</v>
      </c>
      <c r="B5436" s="1" t="s">
        <v>6931</v>
      </c>
      <c r="C5436" s="1" t="s">
        <v>32</v>
      </c>
      <c r="D5436" s="1">
        <v>120.0</v>
      </c>
      <c r="E5436" s="1" t="s">
        <v>38</v>
      </c>
      <c r="F5436" s="5">
        <v>44927.0</v>
      </c>
      <c r="G5436" s="1">
        <v>20.0</v>
      </c>
    </row>
    <row r="5437">
      <c r="A5437" s="1">
        <v>5436.0</v>
      </c>
      <c r="B5437" s="1" t="s">
        <v>6932</v>
      </c>
      <c r="C5437" s="1" t="s">
        <v>40</v>
      </c>
      <c r="D5437" s="1">
        <v>50.0</v>
      </c>
      <c r="E5437" s="1" t="s">
        <v>38</v>
      </c>
      <c r="F5437" s="5">
        <v>44927.0</v>
      </c>
      <c r="G5437" s="1">
        <v>0.0</v>
      </c>
    </row>
    <row r="5438">
      <c r="A5438" s="1">
        <v>5437.0</v>
      </c>
      <c r="B5438" s="1" t="s">
        <v>6933</v>
      </c>
      <c r="C5438" s="1" t="s">
        <v>32</v>
      </c>
      <c r="D5438" s="1">
        <v>120.0</v>
      </c>
      <c r="E5438" s="1" t="s">
        <v>38</v>
      </c>
      <c r="F5438" s="5">
        <v>44927.0</v>
      </c>
      <c r="G5438" s="1">
        <v>5.0</v>
      </c>
    </row>
    <row r="5439">
      <c r="A5439" s="1">
        <v>5438.0</v>
      </c>
      <c r="B5439" s="1" t="s">
        <v>6934</v>
      </c>
      <c r="C5439" s="1" t="s">
        <v>32</v>
      </c>
      <c r="D5439" s="1">
        <v>120.0</v>
      </c>
      <c r="E5439" s="1" t="s">
        <v>45</v>
      </c>
      <c r="F5439" s="5">
        <v>44927.0</v>
      </c>
      <c r="G5439" s="1">
        <v>10.0</v>
      </c>
    </row>
    <row r="5440">
      <c r="A5440" s="1">
        <v>5439.0</v>
      </c>
      <c r="B5440" s="1" t="s">
        <v>6935</v>
      </c>
      <c r="C5440" s="1" t="s">
        <v>49</v>
      </c>
      <c r="D5440" s="1">
        <v>80.0</v>
      </c>
      <c r="E5440" s="1" t="s">
        <v>38</v>
      </c>
      <c r="F5440" s="5">
        <v>44927.0</v>
      </c>
      <c r="G5440" s="1">
        <v>20.0</v>
      </c>
    </row>
    <row r="5441">
      <c r="A5441" s="1">
        <v>5440.0</v>
      </c>
      <c r="B5441" s="1" t="s">
        <v>6936</v>
      </c>
      <c r="C5441" s="1" t="s">
        <v>32</v>
      </c>
      <c r="D5441" s="1">
        <v>120.0</v>
      </c>
      <c r="E5441" s="1" t="s">
        <v>33</v>
      </c>
      <c r="F5441" s="5">
        <v>44927.0</v>
      </c>
      <c r="G5441" s="1">
        <v>0.0</v>
      </c>
    </row>
    <row r="5442">
      <c r="A5442" s="1">
        <v>5441.0</v>
      </c>
      <c r="B5442" s="1" t="s">
        <v>6939</v>
      </c>
      <c r="C5442" s="1" t="s">
        <v>49</v>
      </c>
      <c r="D5442" s="1">
        <v>80.0</v>
      </c>
      <c r="E5442" s="1" t="s">
        <v>45</v>
      </c>
      <c r="F5442" s="5">
        <v>44927.0</v>
      </c>
      <c r="G5442" s="1">
        <v>5.0</v>
      </c>
    </row>
    <row r="5443">
      <c r="A5443" s="1">
        <v>5442.0</v>
      </c>
      <c r="B5443" s="1" t="s">
        <v>6940</v>
      </c>
      <c r="C5443" s="1" t="s">
        <v>32</v>
      </c>
      <c r="D5443" s="1">
        <v>120.0</v>
      </c>
      <c r="E5443" s="1" t="s">
        <v>38</v>
      </c>
      <c r="F5443" s="5">
        <v>44927.0</v>
      </c>
      <c r="G5443" s="1">
        <v>10.0</v>
      </c>
    </row>
    <row r="5444">
      <c r="A5444" s="1">
        <v>5443.0</v>
      </c>
      <c r="B5444" s="1" t="s">
        <v>6941</v>
      </c>
      <c r="C5444" s="1" t="s">
        <v>32</v>
      </c>
      <c r="D5444" s="1">
        <v>120.0</v>
      </c>
      <c r="E5444" s="1" t="s">
        <v>38</v>
      </c>
      <c r="F5444" s="5">
        <v>44927.0</v>
      </c>
      <c r="G5444" s="1">
        <v>20.0</v>
      </c>
    </row>
    <row r="5445">
      <c r="A5445" s="1">
        <v>5444.0</v>
      </c>
      <c r="B5445" s="1" t="s">
        <v>6942</v>
      </c>
      <c r="C5445" s="1" t="s">
        <v>32</v>
      </c>
      <c r="D5445" s="1">
        <v>120.0</v>
      </c>
      <c r="E5445" s="1" t="s">
        <v>38</v>
      </c>
      <c r="F5445" s="5">
        <v>44927.0</v>
      </c>
      <c r="G5445" s="1">
        <v>0.0</v>
      </c>
    </row>
    <row r="5446">
      <c r="A5446" s="1">
        <v>5445.0</v>
      </c>
      <c r="B5446" s="1" t="s">
        <v>6943</v>
      </c>
      <c r="C5446" s="1" t="s">
        <v>37</v>
      </c>
      <c r="D5446" s="1">
        <v>250.0</v>
      </c>
      <c r="E5446" s="1" t="s">
        <v>38</v>
      </c>
      <c r="F5446" s="5">
        <v>44927.0</v>
      </c>
      <c r="G5446" s="1">
        <v>5.0</v>
      </c>
    </row>
    <row r="5447">
      <c r="A5447" s="1">
        <v>5446.0</v>
      </c>
      <c r="B5447" s="1" t="s">
        <v>6944</v>
      </c>
      <c r="C5447" s="1" t="s">
        <v>49</v>
      </c>
      <c r="D5447" s="1">
        <v>80.0</v>
      </c>
      <c r="E5447" s="1" t="s">
        <v>33</v>
      </c>
      <c r="F5447" s="5">
        <v>44927.0</v>
      </c>
      <c r="G5447" s="1">
        <v>10.0</v>
      </c>
    </row>
    <row r="5448">
      <c r="A5448" s="1">
        <v>5447.0</v>
      </c>
      <c r="B5448" s="1" t="s">
        <v>6945</v>
      </c>
      <c r="C5448" s="1" t="s">
        <v>32</v>
      </c>
      <c r="D5448" s="1">
        <v>120.0</v>
      </c>
      <c r="E5448" s="1" t="s">
        <v>38</v>
      </c>
      <c r="F5448" s="5">
        <v>44927.0</v>
      </c>
      <c r="G5448" s="1">
        <v>20.0</v>
      </c>
    </row>
    <row r="5449">
      <c r="A5449" s="1">
        <v>5448.0</v>
      </c>
      <c r="B5449" s="1" t="s">
        <v>6946</v>
      </c>
      <c r="C5449" s="1" t="s">
        <v>32</v>
      </c>
      <c r="D5449" s="1">
        <v>120.0</v>
      </c>
      <c r="E5449" s="1" t="s">
        <v>38</v>
      </c>
      <c r="F5449" s="5">
        <v>44927.0</v>
      </c>
      <c r="G5449" s="1">
        <v>0.0</v>
      </c>
    </row>
    <row r="5450">
      <c r="A5450" s="1">
        <v>5449.0</v>
      </c>
      <c r="B5450" s="1" t="s">
        <v>6947</v>
      </c>
      <c r="C5450" s="1" t="s">
        <v>49</v>
      </c>
      <c r="D5450" s="1">
        <v>80.0</v>
      </c>
      <c r="E5450" s="1" t="s">
        <v>38</v>
      </c>
      <c r="F5450" s="5">
        <v>44927.0</v>
      </c>
      <c r="G5450" s="1">
        <v>5.0</v>
      </c>
    </row>
    <row r="5451">
      <c r="A5451" s="1">
        <v>5450.0</v>
      </c>
      <c r="B5451" s="1" t="s">
        <v>6950</v>
      </c>
      <c r="C5451" s="1" t="s">
        <v>32</v>
      </c>
      <c r="D5451" s="1">
        <v>120.0</v>
      </c>
      <c r="E5451" s="1" t="s">
        <v>38</v>
      </c>
      <c r="F5451" s="5">
        <v>44927.0</v>
      </c>
      <c r="G5451" s="1">
        <v>10.0</v>
      </c>
    </row>
    <row r="5452">
      <c r="A5452" s="1">
        <v>5451.0</v>
      </c>
      <c r="B5452" s="1" t="s">
        <v>6951</v>
      </c>
      <c r="C5452" s="1" t="s">
        <v>32</v>
      </c>
      <c r="D5452" s="1">
        <v>120.0</v>
      </c>
      <c r="E5452" s="1" t="s">
        <v>38</v>
      </c>
      <c r="F5452" s="5">
        <v>44927.0</v>
      </c>
      <c r="G5452" s="1">
        <v>20.0</v>
      </c>
    </row>
    <row r="5453">
      <c r="A5453" s="1">
        <v>5452.0</v>
      </c>
      <c r="B5453" s="1" t="s">
        <v>6952</v>
      </c>
      <c r="C5453" s="1" t="s">
        <v>32</v>
      </c>
      <c r="D5453" s="1">
        <v>120.0</v>
      </c>
      <c r="E5453" s="1" t="s">
        <v>45</v>
      </c>
      <c r="F5453" s="5">
        <v>44927.0</v>
      </c>
      <c r="G5453" s="1">
        <v>0.0</v>
      </c>
    </row>
    <row r="5454">
      <c r="A5454" s="1">
        <v>5453.0</v>
      </c>
      <c r="B5454" s="1" t="s">
        <v>6953</v>
      </c>
      <c r="C5454" s="1" t="s">
        <v>32</v>
      </c>
      <c r="D5454" s="1">
        <v>120.0</v>
      </c>
      <c r="E5454" s="1" t="s">
        <v>38</v>
      </c>
      <c r="F5454" s="5">
        <v>44927.0</v>
      </c>
      <c r="G5454" s="1">
        <v>5.0</v>
      </c>
    </row>
    <row r="5455">
      <c r="A5455" s="1">
        <v>5454.0</v>
      </c>
      <c r="B5455" s="1" t="s">
        <v>6954</v>
      </c>
      <c r="C5455" s="1" t="s">
        <v>37</v>
      </c>
      <c r="D5455" s="1">
        <v>250.0</v>
      </c>
      <c r="E5455" s="1" t="s">
        <v>33</v>
      </c>
      <c r="F5455" s="5">
        <v>44927.0</v>
      </c>
      <c r="G5455" s="1">
        <v>10.0</v>
      </c>
    </row>
    <row r="5456">
      <c r="A5456" s="1">
        <v>5455.0</v>
      </c>
      <c r="B5456" s="1" t="s">
        <v>6955</v>
      </c>
      <c r="C5456" s="1" t="s">
        <v>32</v>
      </c>
      <c r="D5456" s="1">
        <v>120.0</v>
      </c>
      <c r="E5456" s="1" t="s">
        <v>38</v>
      </c>
      <c r="F5456" s="5">
        <v>44927.0</v>
      </c>
      <c r="G5456" s="1">
        <v>20.0</v>
      </c>
    </row>
    <row r="5457">
      <c r="A5457" s="1">
        <v>5456.0</v>
      </c>
      <c r="B5457" s="1" t="s">
        <v>6956</v>
      </c>
      <c r="C5457" s="1" t="s">
        <v>32</v>
      </c>
      <c r="D5457" s="1">
        <v>120.0</v>
      </c>
      <c r="E5457" s="1" t="s">
        <v>38</v>
      </c>
      <c r="F5457" s="5">
        <v>44927.0</v>
      </c>
      <c r="G5457" s="1">
        <v>0.0</v>
      </c>
    </row>
    <row r="5458">
      <c r="A5458" s="1">
        <v>5457.0</v>
      </c>
      <c r="B5458" s="1" t="s">
        <v>6957</v>
      </c>
      <c r="C5458" s="1" t="s">
        <v>32</v>
      </c>
      <c r="D5458" s="1">
        <v>120.0</v>
      </c>
      <c r="E5458" s="1" t="s">
        <v>38</v>
      </c>
      <c r="F5458" s="5">
        <v>44927.0</v>
      </c>
      <c r="G5458" s="1">
        <v>5.0</v>
      </c>
    </row>
    <row r="5459">
      <c r="A5459" s="1">
        <v>5458.0</v>
      </c>
      <c r="B5459" s="1" t="s">
        <v>6958</v>
      </c>
      <c r="C5459" s="1" t="s">
        <v>32</v>
      </c>
      <c r="D5459" s="1">
        <v>120.0</v>
      </c>
      <c r="E5459" s="1" t="s">
        <v>38</v>
      </c>
      <c r="F5459" s="5">
        <v>44927.0</v>
      </c>
      <c r="G5459" s="1">
        <v>10.0</v>
      </c>
    </row>
    <row r="5460">
      <c r="A5460" s="1">
        <v>5459.0</v>
      </c>
      <c r="B5460" s="1" t="s">
        <v>6961</v>
      </c>
      <c r="C5460" s="1" t="s">
        <v>37</v>
      </c>
      <c r="D5460" s="1">
        <v>250.0</v>
      </c>
      <c r="E5460" s="1" t="s">
        <v>38</v>
      </c>
      <c r="F5460" s="5">
        <v>44927.0</v>
      </c>
      <c r="G5460" s="1">
        <v>20.0</v>
      </c>
    </row>
    <row r="5461">
      <c r="A5461" s="1">
        <v>5460.0</v>
      </c>
      <c r="B5461" s="1" t="s">
        <v>6962</v>
      </c>
      <c r="C5461" s="1" t="s">
        <v>40</v>
      </c>
      <c r="D5461" s="1">
        <v>50.0</v>
      </c>
      <c r="E5461" s="1" t="s">
        <v>38</v>
      </c>
      <c r="F5461" s="5">
        <v>44927.0</v>
      </c>
      <c r="G5461" s="1">
        <v>0.0</v>
      </c>
    </row>
    <row r="5462">
      <c r="A5462" s="1">
        <v>5461.0</v>
      </c>
      <c r="B5462" s="1" t="s">
        <v>6963</v>
      </c>
      <c r="C5462" s="1" t="s">
        <v>32</v>
      </c>
      <c r="D5462" s="1">
        <v>120.0</v>
      </c>
      <c r="E5462" s="1" t="s">
        <v>38</v>
      </c>
      <c r="F5462" s="5">
        <v>44927.0</v>
      </c>
      <c r="G5462" s="1">
        <v>5.0</v>
      </c>
    </row>
    <row r="5463">
      <c r="A5463" s="1">
        <v>5462.0</v>
      </c>
      <c r="B5463" s="1" t="s">
        <v>6964</v>
      </c>
      <c r="C5463" s="1" t="s">
        <v>49</v>
      </c>
      <c r="D5463" s="1">
        <v>80.0</v>
      </c>
      <c r="E5463" s="1" t="s">
        <v>45</v>
      </c>
      <c r="F5463" s="5">
        <v>44927.0</v>
      </c>
      <c r="G5463" s="1">
        <v>10.0</v>
      </c>
    </row>
    <row r="5464">
      <c r="A5464" s="1">
        <v>5463.0</v>
      </c>
      <c r="B5464" s="1" t="s">
        <v>6965</v>
      </c>
      <c r="C5464" s="1" t="s">
        <v>32</v>
      </c>
      <c r="D5464" s="1">
        <v>120.0</v>
      </c>
      <c r="E5464" s="1" t="s">
        <v>38</v>
      </c>
      <c r="F5464" s="5">
        <v>44927.0</v>
      </c>
      <c r="G5464" s="1">
        <v>20.0</v>
      </c>
    </row>
    <row r="5465">
      <c r="A5465" s="1">
        <v>5464.0</v>
      </c>
      <c r="B5465" s="1" t="s">
        <v>6966</v>
      </c>
      <c r="C5465" s="1" t="s">
        <v>37</v>
      </c>
      <c r="D5465" s="1">
        <v>250.0</v>
      </c>
      <c r="E5465" s="1" t="s">
        <v>38</v>
      </c>
      <c r="F5465" s="5">
        <v>44927.0</v>
      </c>
      <c r="G5465" s="1">
        <v>0.0</v>
      </c>
    </row>
    <row r="5466">
      <c r="A5466" s="1">
        <v>5465.0</v>
      </c>
      <c r="B5466" s="1" t="s">
        <v>6967</v>
      </c>
      <c r="C5466" s="1" t="s">
        <v>32</v>
      </c>
      <c r="D5466" s="1">
        <v>120.0</v>
      </c>
      <c r="E5466" s="1" t="s">
        <v>38</v>
      </c>
      <c r="F5466" s="5">
        <v>44927.0</v>
      </c>
      <c r="G5466" s="1">
        <v>5.0</v>
      </c>
    </row>
    <row r="5467">
      <c r="A5467" s="1">
        <v>5466.0</v>
      </c>
      <c r="B5467" s="1" t="s">
        <v>6968</v>
      </c>
      <c r="C5467" s="1" t="s">
        <v>32</v>
      </c>
      <c r="D5467" s="1">
        <v>120.0</v>
      </c>
      <c r="E5467" s="1" t="s">
        <v>38</v>
      </c>
      <c r="F5467" s="5">
        <v>44927.0</v>
      </c>
      <c r="G5467" s="1">
        <v>10.0</v>
      </c>
    </row>
    <row r="5468">
      <c r="A5468" s="1">
        <v>5467.0</v>
      </c>
      <c r="B5468" s="1" t="s">
        <v>6969</v>
      </c>
      <c r="C5468" s="1" t="s">
        <v>32</v>
      </c>
      <c r="D5468" s="1">
        <v>120.0</v>
      </c>
      <c r="E5468" s="1" t="s">
        <v>38</v>
      </c>
      <c r="F5468" s="5">
        <v>44927.0</v>
      </c>
      <c r="G5468" s="1">
        <v>20.0</v>
      </c>
    </row>
    <row r="5469">
      <c r="A5469" s="1">
        <v>5468.0</v>
      </c>
      <c r="B5469" s="1" t="s">
        <v>6970</v>
      </c>
      <c r="C5469" s="1" t="s">
        <v>32</v>
      </c>
      <c r="D5469" s="1">
        <v>120.0</v>
      </c>
      <c r="E5469" s="1" t="s">
        <v>38</v>
      </c>
      <c r="F5469" s="5">
        <v>44927.0</v>
      </c>
      <c r="G5469" s="1">
        <v>0.0</v>
      </c>
    </row>
    <row r="5470">
      <c r="A5470" s="1">
        <v>5469.0</v>
      </c>
      <c r="B5470" s="1" t="s">
        <v>6971</v>
      </c>
      <c r="C5470" s="1" t="s">
        <v>49</v>
      </c>
      <c r="D5470" s="1">
        <v>80.0</v>
      </c>
      <c r="E5470" s="1" t="s">
        <v>38</v>
      </c>
      <c r="F5470" s="5">
        <v>44927.0</v>
      </c>
      <c r="G5470" s="1">
        <v>5.0</v>
      </c>
    </row>
    <row r="5471">
      <c r="A5471" s="1">
        <v>5470.0</v>
      </c>
      <c r="B5471" s="1" t="s">
        <v>6974</v>
      </c>
      <c r="C5471" s="1" t="s">
        <v>32</v>
      </c>
      <c r="D5471" s="1">
        <v>120.0</v>
      </c>
      <c r="E5471" s="1" t="s">
        <v>33</v>
      </c>
      <c r="F5471" s="5">
        <v>44927.0</v>
      </c>
      <c r="G5471" s="1">
        <v>10.0</v>
      </c>
    </row>
    <row r="5472">
      <c r="A5472" s="1">
        <v>5471.0</v>
      </c>
      <c r="B5472" s="1" t="s">
        <v>6975</v>
      </c>
      <c r="C5472" s="1" t="s">
        <v>32</v>
      </c>
      <c r="D5472" s="1">
        <v>120.0</v>
      </c>
      <c r="E5472" s="1" t="s">
        <v>38</v>
      </c>
      <c r="F5472" s="5">
        <v>44927.0</v>
      </c>
      <c r="G5472" s="1">
        <v>20.0</v>
      </c>
    </row>
    <row r="5473">
      <c r="A5473" s="1">
        <v>5472.0</v>
      </c>
      <c r="B5473" s="1" t="s">
        <v>6976</v>
      </c>
      <c r="C5473" s="1" t="s">
        <v>32</v>
      </c>
      <c r="D5473" s="1">
        <v>120.0</v>
      </c>
      <c r="E5473" s="1" t="s">
        <v>38</v>
      </c>
      <c r="F5473" s="5">
        <v>44927.0</v>
      </c>
      <c r="G5473" s="1">
        <v>0.0</v>
      </c>
    </row>
    <row r="5474">
      <c r="A5474" s="1">
        <v>5473.0</v>
      </c>
      <c r="B5474" s="1" t="s">
        <v>6977</v>
      </c>
      <c r="C5474" s="1" t="s">
        <v>32</v>
      </c>
      <c r="D5474" s="1">
        <v>120.0</v>
      </c>
      <c r="E5474" s="1" t="s">
        <v>38</v>
      </c>
      <c r="F5474" s="5">
        <v>44927.0</v>
      </c>
      <c r="G5474" s="1">
        <v>5.0</v>
      </c>
    </row>
    <row r="5475">
      <c r="A5475" s="1">
        <v>5474.0</v>
      </c>
      <c r="B5475" s="1" t="s">
        <v>6978</v>
      </c>
      <c r="C5475" s="1" t="s">
        <v>32</v>
      </c>
      <c r="D5475" s="1">
        <v>120.0</v>
      </c>
      <c r="E5475" s="1" t="s">
        <v>38</v>
      </c>
      <c r="F5475" s="5">
        <v>44927.0</v>
      </c>
      <c r="G5475" s="1">
        <v>10.0</v>
      </c>
    </row>
    <row r="5476">
      <c r="A5476" s="1">
        <v>5475.0</v>
      </c>
      <c r="B5476" s="1" t="s">
        <v>6979</v>
      </c>
      <c r="C5476" s="1" t="s">
        <v>49</v>
      </c>
      <c r="D5476" s="1">
        <v>80.0</v>
      </c>
      <c r="E5476" s="1" t="s">
        <v>38</v>
      </c>
      <c r="F5476" s="5">
        <v>44927.0</v>
      </c>
      <c r="G5476" s="1">
        <v>20.0</v>
      </c>
    </row>
    <row r="5477">
      <c r="A5477" s="1">
        <v>5476.0</v>
      </c>
      <c r="B5477" s="1" t="s">
        <v>6982</v>
      </c>
      <c r="C5477" s="1" t="s">
        <v>32</v>
      </c>
      <c r="D5477" s="1">
        <v>120.0</v>
      </c>
      <c r="E5477" s="1" t="s">
        <v>38</v>
      </c>
      <c r="F5477" s="5">
        <v>44927.0</v>
      </c>
      <c r="G5477" s="1">
        <v>0.0</v>
      </c>
    </row>
    <row r="5478">
      <c r="A5478" s="1">
        <v>5477.0</v>
      </c>
      <c r="B5478" s="1" t="s">
        <v>6983</v>
      </c>
      <c r="C5478" s="1" t="s">
        <v>40</v>
      </c>
      <c r="D5478" s="1">
        <v>50.0</v>
      </c>
      <c r="E5478" s="1" t="s">
        <v>33</v>
      </c>
      <c r="F5478" s="5">
        <v>44927.0</v>
      </c>
      <c r="G5478" s="1">
        <v>5.0</v>
      </c>
    </row>
    <row r="5479">
      <c r="A5479" s="1">
        <v>5478.0</v>
      </c>
      <c r="B5479" s="1" t="s">
        <v>6984</v>
      </c>
      <c r="C5479" s="1" t="s">
        <v>37</v>
      </c>
      <c r="D5479" s="1">
        <v>250.0</v>
      </c>
      <c r="E5479" s="1" t="s">
        <v>38</v>
      </c>
      <c r="F5479" s="5">
        <v>44927.0</v>
      </c>
      <c r="G5479" s="1">
        <v>10.0</v>
      </c>
    </row>
    <row r="5480">
      <c r="A5480" s="1">
        <v>5479.0</v>
      </c>
      <c r="B5480" s="1" t="s">
        <v>6985</v>
      </c>
      <c r="C5480" s="1" t="s">
        <v>49</v>
      </c>
      <c r="D5480" s="1">
        <v>80.0</v>
      </c>
      <c r="E5480" s="1" t="s">
        <v>38</v>
      </c>
      <c r="F5480" s="5">
        <v>44927.0</v>
      </c>
      <c r="G5480" s="1">
        <v>20.0</v>
      </c>
    </row>
    <row r="5481">
      <c r="A5481" s="1">
        <v>5480.0</v>
      </c>
      <c r="B5481" s="1" t="s">
        <v>6986</v>
      </c>
      <c r="C5481" s="1" t="s">
        <v>32</v>
      </c>
      <c r="D5481" s="1">
        <v>120.0</v>
      </c>
      <c r="E5481" s="1" t="s">
        <v>38</v>
      </c>
      <c r="F5481" s="5">
        <v>44927.0</v>
      </c>
      <c r="G5481" s="1">
        <v>0.0</v>
      </c>
    </row>
    <row r="5482">
      <c r="A5482" s="1">
        <v>5481.0</v>
      </c>
      <c r="B5482" s="1" t="s">
        <v>6987</v>
      </c>
      <c r="C5482" s="1" t="s">
        <v>40</v>
      </c>
      <c r="D5482" s="1">
        <v>50.0</v>
      </c>
      <c r="E5482" s="1" t="s">
        <v>38</v>
      </c>
      <c r="F5482" s="5">
        <v>44927.0</v>
      </c>
      <c r="G5482" s="1">
        <v>5.0</v>
      </c>
    </row>
    <row r="5483">
      <c r="A5483" s="1">
        <v>5482.0</v>
      </c>
      <c r="B5483" s="1" t="s">
        <v>6988</v>
      </c>
      <c r="C5483" s="1" t="s">
        <v>32</v>
      </c>
      <c r="D5483" s="1">
        <v>120.0</v>
      </c>
      <c r="E5483" s="1" t="s">
        <v>38</v>
      </c>
      <c r="F5483" s="5">
        <v>44927.0</v>
      </c>
      <c r="G5483" s="1">
        <v>10.0</v>
      </c>
    </row>
    <row r="5484">
      <c r="A5484" s="1">
        <v>5483.0</v>
      </c>
      <c r="B5484" s="1" t="s">
        <v>6989</v>
      </c>
      <c r="C5484" s="1" t="s">
        <v>32</v>
      </c>
      <c r="D5484" s="1">
        <v>120.0</v>
      </c>
      <c r="E5484" s="1" t="s">
        <v>38</v>
      </c>
      <c r="F5484" s="5">
        <v>44927.0</v>
      </c>
      <c r="G5484" s="1">
        <v>20.0</v>
      </c>
    </row>
    <row r="5485">
      <c r="A5485" s="1">
        <v>5484.0</v>
      </c>
      <c r="B5485" s="1" t="s">
        <v>6990</v>
      </c>
      <c r="C5485" s="1" t="s">
        <v>32</v>
      </c>
      <c r="D5485" s="1">
        <v>120.0</v>
      </c>
      <c r="E5485" s="1" t="s">
        <v>45</v>
      </c>
      <c r="F5485" s="5">
        <v>44927.0</v>
      </c>
      <c r="G5485" s="1">
        <v>0.0</v>
      </c>
    </row>
    <row r="5486">
      <c r="A5486" s="1">
        <v>5485.0</v>
      </c>
      <c r="B5486" s="1" t="s">
        <v>6993</v>
      </c>
      <c r="C5486" s="1" t="s">
        <v>49</v>
      </c>
      <c r="D5486" s="1">
        <v>80.0</v>
      </c>
      <c r="E5486" s="1" t="s">
        <v>38</v>
      </c>
      <c r="F5486" s="5">
        <v>44927.0</v>
      </c>
      <c r="G5486" s="1">
        <v>5.0</v>
      </c>
    </row>
    <row r="5487">
      <c r="A5487" s="1">
        <v>5486.0</v>
      </c>
      <c r="B5487" s="1" t="s">
        <v>6994</v>
      </c>
      <c r="C5487" s="1" t="s">
        <v>40</v>
      </c>
      <c r="D5487" s="1">
        <v>50.0</v>
      </c>
      <c r="E5487" s="1" t="s">
        <v>38</v>
      </c>
      <c r="F5487" s="5">
        <v>44927.0</v>
      </c>
      <c r="G5487" s="1">
        <v>10.0</v>
      </c>
    </row>
    <row r="5488">
      <c r="A5488" s="1">
        <v>5487.0</v>
      </c>
      <c r="B5488" s="1" t="s">
        <v>6995</v>
      </c>
      <c r="C5488" s="1" t="s">
        <v>37</v>
      </c>
      <c r="D5488" s="1">
        <v>250.0</v>
      </c>
      <c r="E5488" s="1" t="s">
        <v>38</v>
      </c>
      <c r="F5488" s="5">
        <v>44927.0</v>
      </c>
      <c r="G5488" s="1">
        <v>20.0</v>
      </c>
    </row>
    <row r="5489">
      <c r="A5489" s="1">
        <v>5488.0</v>
      </c>
      <c r="B5489" s="1" t="s">
        <v>6996</v>
      </c>
      <c r="C5489" s="1" t="s">
        <v>49</v>
      </c>
      <c r="D5489" s="1">
        <v>80.0</v>
      </c>
      <c r="E5489" s="1" t="s">
        <v>45</v>
      </c>
      <c r="F5489" s="5">
        <v>44927.0</v>
      </c>
      <c r="G5489" s="1">
        <v>0.0</v>
      </c>
    </row>
    <row r="5490">
      <c r="A5490" s="1">
        <v>5489.0</v>
      </c>
      <c r="B5490" s="1" t="s">
        <v>6997</v>
      </c>
      <c r="C5490" s="1" t="s">
        <v>49</v>
      </c>
      <c r="D5490" s="1">
        <v>80.0</v>
      </c>
      <c r="E5490" s="1" t="s">
        <v>38</v>
      </c>
      <c r="F5490" s="5">
        <v>44927.0</v>
      </c>
      <c r="G5490" s="1">
        <v>5.0</v>
      </c>
    </row>
    <row r="5491">
      <c r="A5491" s="1">
        <v>5490.0</v>
      </c>
      <c r="B5491" s="1" t="s">
        <v>6998</v>
      </c>
      <c r="C5491" s="1" t="s">
        <v>32</v>
      </c>
      <c r="D5491" s="1">
        <v>120.0</v>
      </c>
      <c r="E5491" s="1" t="s">
        <v>38</v>
      </c>
      <c r="F5491" s="5">
        <v>44927.0</v>
      </c>
      <c r="G5491" s="1">
        <v>10.0</v>
      </c>
    </row>
    <row r="5492">
      <c r="A5492" s="1">
        <v>5491.0</v>
      </c>
      <c r="B5492" s="1" t="s">
        <v>6999</v>
      </c>
      <c r="C5492" s="1" t="s">
        <v>32</v>
      </c>
      <c r="D5492" s="1">
        <v>120.0</v>
      </c>
      <c r="E5492" s="1" t="s">
        <v>38</v>
      </c>
      <c r="F5492" s="5">
        <v>44927.0</v>
      </c>
      <c r="G5492" s="1">
        <v>20.0</v>
      </c>
    </row>
    <row r="5493">
      <c r="A5493" s="1">
        <v>5492.0</v>
      </c>
      <c r="B5493" s="1" t="s">
        <v>7000</v>
      </c>
      <c r="C5493" s="1" t="s">
        <v>32</v>
      </c>
      <c r="D5493" s="1">
        <v>120.0</v>
      </c>
      <c r="E5493" s="1" t="s">
        <v>38</v>
      </c>
      <c r="F5493" s="5">
        <v>44927.0</v>
      </c>
      <c r="G5493" s="1">
        <v>0.0</v>
      </c>
    </row>
    <row r="5494">
      <c r="A5494" s="1">
        <v>5493.0</v>
      </c>
      <c r="B5494" s="1" t="s">
        <v>7001</v>
      </c>
      <c r="C5494" s="1" t="s">
        <v>32</v>
      </c>
      <c r="D5494" s="1">
        <v>120.0</v>
      </c>
      <c r="E5494" s="1" t="s">
        <v>33</v>
      </c>
      <c r="F5494" s="5">
        <v>44927.0</v>
      </c>
      <c r="G5494" s="1">
        <v>5.0</v>
      </c>
    </row>
    <row r="5495">
      <c r="A5495" s="1">
        <v>5494.0</v>
      </c>
      <c r="B5495" s="1" t="s">
        <v>7004</v>
      </c>
      <c r="C5495" s="1" t="s">
        <v>32</v>
      </c>
      <c r="D5495" s="1">
        <v>120.0</v>
      </c>
      <c r="E5495" s="1" t="s">
        <v>38</v>
      </c>
      <c r="F5495" s="5">
        <v>44927.0</v>
      </c>
      <c r="G5495" s="1">
        <v>10.0</v>
      </c>
    </row>
    <row r="5496">
      <c r="A5496" s="1">
        <v>5495.0</v>
      </c>
      <c r="B5496" s="1" t="s">
        <v>7005</v>
      </c>
      <c r="C5496" s="1" t="s">
        <v>49</v>
      </c>
      <c r="D5496" s="1">
        <v>80.0</v>
      </c>
      <c r="E5496" s="1" t="s">
        <v>45</v>
      </c>
      <c r="F5496" s="5">
        <v>44927.0</v>
      </c>
      <c r="G5496" s="1">
        <v>20.0</v>
      </c>
    </row>
    <row r="5497">
      <c r="A5497" s="1">
        <v>5496.0</v>
      </c>
      <c r="B5497" s="1" t="s">
        <v>7006</v>
      </c>
      <c r="C5497" s="1" t="s">
        <v>32</v>
      </c>
      <c r="D5497" s="1">
        <v>120.0</v>
      </c>
      <c r="E5497" s="1" t="s">
        <v>38</v>
      </c>
      <c r="F5497" s="5">
        <v>44927.0</v>
      </c>
      <c r="G5497" s="1">
        <v>0.0</v>
      </c>
    </row>
    <row r="5498">
      <c r="A5498" s="1">
        <v>5497.0</v>
      </c>
      <c r="B5498" s="1" t="s">
        <v>7007</v>
      </c>
      <c r="C5498" s="1" t="s">
        <v>49</v>
      </c>
      <c r="D5498" s="1">
        <v>80.0</v>
      </c>
      <c r="E5498" s="1" t="s">
        <v>38</v>
      </c>
      <c r="F5498" s="5">
        <v>44927.0</v>
      </c>
      <c r="G5498" s="1">
        <v>5.0</v>
      </c>
    </row>
    <row r="5499">
      <c r="A5499" s="1">
        <v>5498.0</v>
      </c>
      <c r="B5499" s="1" t="s">
        <v>7008</v>
      </c>
      <c r="C5499" s="1" t="s">
        <v>49</v>
      </c>
      <c r="D5499" s="1">
        <v>80.0</v>
      </c>
      <c r="E5499" s="1" t="s">
        <v>38</v>
      </c>
      <c r="F5499" s="5">
        <v>44927.0</v>
      </c>
      <c r="G5499" s="1">
        <v>10.0</v>
      </c>
    </row>
    <row r="5500">
      <c r="A5500" s="1">
        <v>5499.0</v>
      </c>
      <c r="B5500" s="1" t="s">
        <v>7009</v>
      </c>
      <c r="C5500" s="1" t="s">
        <v>40</v>
      </c>
      <c r="D5500" s="1">
        <v>50.0</v>
      </c>
      <c r="E5500" s="1" t="s">
        <v>38</v>
      </c>
      <c r="F5500" s="5">
        <v>44927.0</v>
      </c>
      <c r="G5500" s="1">
        <v>20.0</v>
      </c>
    </row>
    <row r="5501">
      <c r="A5501" s="1">
        <v>5500.0</v>
      </c>
      <c r="B5501" s="1" t="s">
        <v>7010</v>
      </c>
      <c r="C5501" s="1" t="s">
        <v>32</v>
      </c>
      <c r="D5501" s="1">
        <v>120.0</v>
      </c>
      <c r="E5501" s="1" t="s">
        <v>45</v>
      </c>
      <c r="F5501" s="5">
        <v>44927.0</v>
      </c>
      <c r="G5501" s="1">
        <v>0.0</v>
      </c>
    </row>
    <row r="5502">
      <c r="A5502" s="1">
        <v>5501.0</v>
      </c>
      <c r="B5502" s="1" t="s">
        <v>7011</v>
      </c>
      <c r="C5502" s="1" t="s">
        <v>49</v>
      </c>
      <c r="D5502" s="1">
        <v>80.0</v>
      </c>
      <c r="E5502" s="1" t="s">
        <v>33</v>
      </c>
      <c r="F5502" s="5">
        <v>44927.0</v>
      </c>
      <c r="G5502" s="1">
        <v>5.0</v>
      </c>
    </row>
    <row r="5503">
      <c r="A5503" s="1">
        <v>5502.0</v>
      </c>
      <c r="B5503" s="1" t="s">
        <v>7014</v>
      </c>
      <c r="C5503" s="1" t="s">
        <v>37</v>
      </c>
      <c r="D5503" s="1">
        <v>250.0</v>
      </c>
      <c r="E5503" s="1" t="s">
        <v>33</v>
      </c>
      <c r="F5503" s="5">
        <v>44927.0</v>
      </c>
      <c r="G5503" s="1">
        <v>10.0</v>
      </c>
    </row>
    <row r="5504">
      <c r="A5504" s="1">
        <v>5503.0</v>
      </c>
      <c r="B5504" s="1" t="s">
        <v>7015</v>
      </c>
      <c r="C5504" s="1" t="s">
        <v>32</v>
      </c>
      <c r="D5504" s="1">
        <v>120.0</v>
      </c>
      <c r="E5504" s="1" t="s">
        <v>38</v>
      </c>
      <c r="F5504" s="5">
        <v>44927.0</v>
      </c>
      <c r="G5504" s="1">
        <v>20.0</v>
      </c>
    </row>
    <row r="5505">
      <c r="A5505" s="1">
        <v>5504.0</v>
      </c>
      <c r="B5505" s="1" t="s">
        <v>7016</v>
      </c>
      <c r="C5505" s="1" t="s">
        <v>37</v>
      </c>
      <c r="D5505" s="1">
        <v>250.0</v>
      </c>
      <c r="E5505" s="1" t="s">
        <v>33</v>
      </c>
      <c r="F5505" s="5">
        <v>44927.0</v>
      </c>
      <c r="G5505" s="1">
        <v>0.0</v>
      </c>
    </row>
    <row r="5506">
      <c r="A5506" s="1">
        <v>5505.0</v>
      </c>
      <c r="B5506" s="1" t="s">
        <v>7017</v>
      </c>
      <c r="C5506" s="1" t="s">
        <v>49</v>
      </c>
      <c r="D5506" s="1">
        <v>80.0</v>
      </c>
      <c r="E5506" s="1" t="s">
        <v>38</v>
      </c>
      <c r="F5506" s="5">
        <v>44927.0</v>
      </c>
      <c r="G5506" s="1">
        <v>5.0</v>
      </c>
    </row>
    <row r="5507">
      <c r="A5507" s="1">
        <v>5506.0</v>
      </c>
      <c r="B5507" s="1" t="s">
        <v>7018</v>
      </c>
      <c r="C5507" s="1" t="s">
        <v>49</v>
      </c>
      <c r="D5507" s="1">
        <v>80.0</v>
      </c>
      <c r="E5507" s="1" t="s">
        <v>38</v>
      </c>
      <c r="F5507" s="5">
        <v>44927.0</v>
      </c>
      <c r="G5507" s="1">
        <v>10.0</v>
      </c>
    </row>
    <row r="5508">
      <c r="A5508" s="1">
        <v>5507.0</v>
      </c>
      <c r="B5508" s="1" t="s">
        <v>7019</v>
      </c>
      <c r="C5508" s="1" t="s">
        <v>32</v>
      </c>
      <c r="D5508" s="1">
        <v>120.0</v>
      </c>
      <c r="E5508" s="1" t="s">
        <v>38</v>
      </c>
      <c r="F5508" s="5">
        <v>44927.0</v>
      </c>
      <c r="G5508" s="1">
        <v>20.0</v>
      </c>
    </row>
    <row r="5509">
      <c r="A5509" s="1">
        <v>5508.0</v>
      </c>
      <c r="B5509" s="1" t="s">
        <v>7020</v>
      </c>
      <c r="C5509" s="1" t="s">
        <v>32</v>
      </c>
      <c r="D5509" s="1">
        <v>120.0</v>
      </c>
      <c r="E5509" s="1" t="s">
        <v>38</v>
      </c>
      <c r="F5509" s="5">
        <v>44927.0</v>
      </c>
      <c r="G5509" s="1">
        <v>0.0</v>
      </c>
    </row>
    <row r="5510">
      <c r="A5510" s="1">
        <v>5509.0</v>
      </c>
      <c r="B5510" s="1" t="s">
        <v>7021</v>
      </c>
      <c r="C5510" s="1" t="s">
        <v>37</v>
      </c>
      <c r="D5510" s="1">
        <v>250.0</v>
      </c>
      <c r="E5510" s="1" t="s">
        <v>45</v>
      </c>
      <c r="F5510" s="5">
        <v>44927.0</v>
      </c>
      <c r="G5510" s="1">
        <v>5.0</v>
      </c>
    </row>
    <row r="5511">
      <c r="A5511" s="1">
        <v>5510.0</v>
      </c>
      <c r="B5511" s="1" t="s">
        <v>7022</v>
      </c>
      <c r="C5511" s="1" t="s">
        <v>49</v>
      </c>
      <c r="D5511" s="1">
        <v>80.0</v>
      </c>
      <c r="E5511" s="1" t="s">
        <v>38</v>
      </c>
      <c r="F5511" s="5">
        <v>44927.0</v>
      </c>
      <c r="G5511" s="1">
        <v>10.0</v>
      </c>
    </row>
    <row r="5512">
      <c r="A5512" s="1">
        <v>5511.0</v>
      </c>
      <c r="B5512" s="1" t="s">
        <v>7025</v>
      </c>
      <c r="C5512" s="1" t="s">
        <v>49</v>
      </c>
      <c r="D5512" s="1">
        <v>80.0</v>
      </c>
      <c r="E5512" s="1" t="s">
        <v>38</v>
      </c>
      <c r="F5512" s="5">
        <v>44927.0</v>
      </c>
      <c r="G5512" s="1">
        <v>20.0</v>
      </c>
    </row>
    <row r="5513">
      <c r="A5513" s="1">
        <v>5512.0</v>
      </c>
      <c r="B5513" s="1" t="s">
        <v>7026</v>
      </c>
      <c r="C5513" s="1" t="s">
        <v>32</v>
      </c>
      <c r="D5513" s="1">
        <v>120.0</v>
      </c>
      <c r="E5513" s="1" t="s">
        <v>38</v>
      </c>
      <c r="F5513" s="5">
        <v>44927.0</v>
      </c>
      <c r="G5513" s="1">
        <v>0.0</v>
      </c>
    </row>
    <row r="5514">
      <c r="A5514" s="1">
        <v>5513.0</v>
      </c>
      <c r="B5514" s="1" t="s">
        <v>7027</v>
      </c>
      <c r="C5514" s="1" t="s">
        <v>40</v>
      </c>
      <c r="D5514" s="1">
        <v>50.0</v>
      </c>
      <c r="E5514" s="1" t="s">
        <v>38</v>
      </c>
      <c r="F5514" s="5">
        <v>44927.0</v>
      </c>
      <c r="G5514" s="1">
        <v>5.0</v>
      </c>
    </row>
    <row r="5515">
      <c r="A5515" s="1">
        <v>5514.0</v>
      </c>
      <c r="B5515" s="1" t="s">
        <v>7028</v>
      </c>
      <c r="C5515" s="1" t="s">
        <v>32</v>
      </c>
      <c r="D5515" s="1">
        <v>120.0</v>
      </c>
      <c r="E5515" s="1" t="s">
        <v>38</v>
      </c>
      <c r="F5515" s="5">
        <v>44927.0</v>
      </c>
      <c r="G5515" s="1">
        <v>10.0</v>
      </c>
    </row>
    <row r="5516">
      <c r="A5516" s="1">
        <v>5515.0</v>
      </c>
      <c r="B5516" s="1" t="s">
        <v>7029</v>
      </c>
      <c r="C5516" s="1" t="s">
        <v>37</v>
      </c>
      <c r="D5516" s="1">
        <v>250.0</v>
      </c>
      <c r="E5516" s="1" t="s">
        <v>38</v>
      </c>
      <c r="F5516" s="5">
        <v>44927.0</v>
      </c>
      <c r="G5516" s="1">
        <v>20.0</v>
      </c>
    </row>
    <row r="5517">
      <c r="A5517" s="1">
        <v>5516.0</v>
      </c>
      <c r="B5517" s="1" t="s">
        <v>7030</v>
      </c>
      <c r="C5517" s="1" t="s">
        <v>40</v>
      </c>
      <c r="D5517" s="1">
        <v>50.0</v>
      </c>
      <c r="E5517" s="1" t="s">
        <v>38</v>
      </c>
      <c r="F5517" s="5">
        <v>44927.0</v>
      </c>
      <c r="G5517" s="1">
        <v>0.0</v>
      </c>
    </row>
    <row r="5518">
      <c r="A5518" s="1">
        <v>5517.0</v>
      </c>
      <c r="B5518" s="1" t="s">
        <v>7031</v>
      </c>
      <c r="C5518" s="1" t="s">
        <v>49</v>
      </c>
      <c r="D5518" s="1">
        <v>80.0</v>
      </c>
      <c r="E5518" s="1" t="s">
        <v>38</v>
      </c>
      <c r="F5518" s="5">
        <v>44927.0</v>
      </c>
      <c r="G5518" s="1">
        <v>5.0</v>
      </c>
    </row>
    <row r="5519">
      <c r="A5519" s="1">
        <v>5518.0</v>
      </c>
      <c r="B5519" s="1" t="s">
        <v>7032</v>
      </c>
      <c r="C5519" s="1" t="s">
        <v>49</v>
      </c>
      <c r="D5519" s="1">
        <v>80.0</v>
      </c>
      <c r="E5519" s="1" t="s">
        <v>33</v>
      </c>
      <c r="F5519" s="5">
        <v>44927.0</v>
      </c>
      <c r="G5519" s="1">
        <v>10.0</v>
      </c>
    </row>
    <row r="5520">
      <c r="A5520" s="1">
        <v>5519.0</v>
      </c>
      <c r="B5520" s="1" t="s">
        <v>7034</v>
      </c>
      <c r="C5520" s="1" t="s">
        <v>37</v>
      </c>
      <c r="D5520" s="1">
        <v>250.0</v>
      </c>
      <c r="E5520" s="1" t="s">
        <v>38</v>
      </c>
      <c r="F5520" s="5">
        <v>44927.0</v>
      </c>
      <c r="G5520" s="1">
        <v>20.0</v>
      </c>
    </row>
    <row r="5521">
      <c r="A5521" s="1">
        <v>5520.0</v>
      </c>
      <c r="B5521" s="1" t="s">
        <v>7036</v>
      </c>
      <c r="C5521" s="1" t="s">
        <v>49</v>
      </c>
      <c r="D5521" s="1">
        <v>80.0</v>
      </c>
      <c r="E5521" s="1" t="s">
        <v>33</v>
      </c>
      <c r="F5521" s="5">
        <v>44927.0</v>
      </c>
      <c r="G5521" s="1">
        <v>0.0</v>
      </c>
    </row>
    <row r="5522">
      <c r="A5522" s="1">
        <v>5521.0</v>
      </c>
      <c r="B5522" s="1" t="s">
        <v>7037</v>
      </c>
      <c r="C5522" s="1" t="s">
        <v>49</v>
      </c>
      <c r="D5522" s="1">
        <v>80.0</v>
      </c>
      <c r="E5522" s="1" t="s">
        <v>45</v>
      </c>
      <c r="F5522" s="5">
        <v>44927.0</v>
      </c>
      <c r="G5522" s="1">
        <v>5.0</v>
      </c>
    </row>
    <row r="5523">
      <c r="A5523" s="1">
        <v>5522.0</v>
      </c>
      <c r="B5523" s="1" t="s">
        <v>7038</v>
      </c>
      <c r="C5523" s="1" t="s">
        <v>40</v>
      </c>
      <c r="D5523" s="1">
        <v>50.0</v>
      </c>
      <c r="E5523" s="1" t="s">
        <v>45</v>
      </c>
      <c r="F5523" s="5">
        <v>44927.0</v>
      </c>
      <c r="G5523" s="1">
        <v>10.0</v>
      </c>
    </row>
    <row r="5524">
      <c r="A5524" s="1">
        <v>5523.0</v>
      </c>
      <c r="B5524" s="1" t="s">
        <v>7039</v>
      </c>
      <c r="C5524" s="1" t="s">
        <v>32</v>
      </c>
      <c r="D5524" s="1">
        <v>120.0</v>
      </c>
      <c r="E5524" s="1" t="s">
        <v>38</v>
      </c>
      <c r="F5524" s="5">
        <v>44927.0</v>
      </c>
      <c r="G5524" s="1">
        <v>20.0</v>
      </c>
    </row>
    <row r="5525">
      <c r="A5525" s="1">
        <v>5524.0</v>
      </c>
      <c r="B5525" s="1" t="s">
        <v>7040</v>
      </c>
      <c r="C5525" s="1" t="s">
        <v>32</v>
      </c>
      <c r="D5525" s="1">
        <v>120.0</v>
      </c>
      <c r="E5525" s="1" t="s">
        <v>38</v>
      </c>
      <c r="F5525" s="5">
        <v>44927.0</v>
      </c>
      <c r="G5525" s="1">
        <v>0.0</v>
      </c>
    </row>
    <row r="5526">
      <c r="A5526" s="1">
        <v>5525.0</v>
      </c>
      <c r="B5526" s="1" t="s">
        <v>7041</v>
      </c>
      <c r="C5526" s="1" t="s">
        <v>32</v>
      </c>
      <c r="D5526" s="1">
        <v>120.0</v>
      </c>
      <c r="E5526" s="1" t="s">
        <v>38</v>
      </c>
      <c r="F5526" s="5">
        <v>44927.0</v>
      </c>
      <c r="G5526" s="1">
        <v>5.0</v>
      </c>
    </row>
    <row r="5527">
      <c r="A5527" s="1">
        <v>5526.0</v>
      </c>
      <c r="B5527" s="1" t="s">
        <v>7043</v>
      </c>
      <c r="C5527" s="1" t="s">
        <v>32</v>
      </c>
      <c r="D5527" s="1">
        <v>120.0</v>
      </c>
      <c r="E5527" s="1" t="s">
        <v>33</v>
      </c>
      <c r="F5527" s="5">
        <v>44927.0</v>
      </c>
      <c r="G5527" s="1">
        <v>10.0</v>
      </c>
    </row>
    <row r="5528">
      <c r="A5528" s="1">
        <v>5527.0</v>
      </c>
      <c r="B5528" s="1" t="s">
        <v>7045</v>
      </c>
      <c r="C5528" s="1" t="s">
        <v>37</v>
      </c>
      <c r="D5528" s="1">
        <v>250.0</v>
      </c>
      <c r="E5528" s="1" t="s">
        <v>38</v>
      </c>
      <c r="F5528" s="5">
        <v>44927.0</v>
      </c>
      <c r="G5528" s="1">
        <v>20.0</v>
      </c>
    </row>
    <row r="5529">
      <c r="A5529" s="1">
        <v>5528.0</v>
      </c>
      <c r="B5529" s="1" t="s">
        <v>7046</v>
      </c>
      <c r="C5529" s="1" t="s">
        <v>32</v>
      </c>
      <c r="D5529" s="1">
        <v>120.0</v>
      </c>
      <c r="E5529" s="1" t="s">
        <v>38</v>
      </c>
      <c r="F5529" s="5">
        <v>44927.0</v>
      </c>
      <c r="G5529" s="1">
        <v>0.0</v>
      </c>
    </row>
    <row r="5530">
      <c r="A5530" s="1">
        <v>5529.0</v>
      </c>
      <c r="B5530" s="1" t="s">
        <v>7047</v>
      </c>
      <c r="C5530" s="1" t="s">
        <v>49</v>
      </c>
      <c r="D5530" s="1">
        <v>80.0</v>
      </c>
      <c r="E5530" s="1" t="s">
        <v>38</v>
      </c>
      <c r="F5530" s="5">
        <v>44927.0</v>
      </c>
      <c r="G5530" s="1">
        <v>5.0</v>
      </c>
    </row>
    <row r="5531">
      <c r="A5531" s="1">
        <v>5530.0</v>
      </c>
      <c r="B5531" s="1" t="s">
        <v>7048</v>
      </c>
      <c r="C5531" s="1" t="s">
        <v>37</v>
      </c>
      <c r="D5531" s="1">
        <v>250.0</v>
      </c>
      <c r="E5531" s="1" t="s">
        <v>45</v>
      </c>
      <c r="F5531" s="5">
        <v>44927.0</v>
      </c>
      <c r="G5531" s="1">
        <v>10.0</v>
      </c>
    </row>
    <row r="5532">
      <c r="A5532" s="1">
        <v>5531.0</v>
      </c>
      <c r="B5532" s="1" t="s">
        <v>7049</v>
      </c>
      <c r="C5532" s="1" t="s">
        <v>49</v>
      </c>
      <c r="D5532" s="1">
        <v>80.0</v>
      </c>
      <c r="E5532" s="1" t="s">
        <v>38</v>
      </c>
      <c r="F5532" s="5">
        <v>44927.0</v>
      </c>
      <c r="G5532" s="1">
        <v>20.0</v>
      </c>
    </row>
    <row r="5533">
      <c r="A5533" s="1">
        <v>5532.0</v>
      </c>
      <c r="B5533" s="1" t="s">
        <v>7050</v>
      </c>
      <c r="C5533" s="1" t="s">
        <v>32</v>
      </c>
      <c r="D5533" s="1">
        <v>120.0</v>
      </c>
      <c r="E5533" s="1" t="s">
        <v>38</v>
      </c>
      <c r="F5533" s="5">
        <v>44927.0</v>
      </c>
      <c r="G5533" s="1">
        <v>0.0</v>
      </c>
    </row>
    <row r="5534">
      <c r="A5534" s="1">
        <v>5533.0</v>
      </c>
      <c r="B5534" s="1" t="s">
        <v>7053</v>
      </c>
      <c r="C5534" s="1" t="s">
        <v>32</v>
      </c>
      <c r="D5534" s="1">
        <v>120.0</v>
      </c>
      <c r="E5534" s="1" t="s">
        <v>38</v>
      </c>
      <c r="F5534" s="5">
        <v>44927.0</v>
      </c>
      <c r="G5534" s="1">
        <v>5.0</v>
      </c>
    </row>
    <row r="5535">
      <c r="A5535" s="1">
        <v>5534.0</v>
      </c>
      <c r="B5535" s="1" t="s">
        <v>7054</v>
      </c>
      <c r="C5535" s="1" t="s">
        <v>37</v>
      </c>
      <c r="D5535" s="1">
        <v>250.0</v>
      </c>
      <c r="E5535" s="1" t="s">
        <v>38</v>
      </c>
      <c r="F5535" s="5">
        <v>44927.0</v>
      </c>
      <c r="G5535" s="1">
        <v>10.0</v>
      </c>
    </row>
    <row r="5536">
      <c r="A5536" s="1">
        <v>5535.0</v>
      </c>
      <c r="B5536" s="1" t="s">
        <v>7055</v>
      </c>
      <c r="C5536" s="1" t="s">
        <v>49</v>
      </c>
      <c r="D5536" s="1">
        <v>80.0</v>
      </c>
      <c r="E5536" s="1" t="s">
        <v>38</v>
      </c>
      <c r="F5536" s="5">
        <v>44927.0</v>
      </c>
      <c r="G5536" s="1">
        <v>20.0</v>
      </c>
    </row>
    <row r="5537">
      <c r="A5537" s="1">
        <v>5536.0</v>
      </c>
      <c r="B5537" s="1" t="s">
        <v>7056</v>
      </c>
      <c r="C5537" s="1" t="s">
        <v>37</v>
      </c>
      <c r="D5537" s="1">
        <v>250.0</v>
      </c>
      <c r="E5537" s="1" t="s">
        <v>38</v>
      </c>
      <c r="F5537" s="5">
        <v>44927.0</v>
      </c>
      <c r="G5537" s="1">
        <v>0.0</v>
      </c>
    </row>
    <row r="5538">
      <c r="A5538" s="1">
        <v>5537.0</v>
      </c>
      <c r="B5538" s="1" t="s">
        <v>7057</v>
      </c>
      <c r="C5538" s="1" t="s">
        <v>49</v>
      </c>
      <c r="D5538" s="1">
        <v>80.0</v>
      </c>
      <c r="E5538" s="1" t="s">
        <v>38</v>
      </c>
      <c r="F5538" s="5">
        <v>44927.0</v>
      </c>
      <c r="G5538" s="1">
        <v>5.0</v>
      </c>
    </row>
    <row r="5539">
      <c r="A5539" s="1">
        <v>5538.0</v>
      </c>
      <c r="B5539" s="1" t="s">
        <v>7058</v>
      </c>
      <c r="C5539" s="1" t="s">
        <v>32</v>
      </c>
      <c r="D5539" s="1">
        <v>120.0</v>
      </c>
      <c r="E5539" s="1" t="s">
        <v>38</v>
      </c>
      <c r="F5539" s="5">
        <v>44927.0</v>
      </c>
      <c r="G5539" s="1">
        <v>10.0</v>
      </c>
    </row>
    <row r="5540">
      <c r="A5540" s="1">
        <v>5539.0</v>
      </c>
      <c r="B5540" s="1" t="s">
        <v>7059</v>
      </c>
      <c r="C5540" s="1" t="s">
        <v>40</v>
      </c>
      <c r="D5540" s="1">
        <v>50.0</v>
      </c>
      <c r="E5540" s="1" t="s">
        <v>38</v>
      </c>
      <c r="F5540" s="5">
        <v>44927.0</v>
      </c>
      <c r="G5540" s="1">
        <v>20.0</v>
      </c>
    </row>
    <row r="5541">
      <c r="A5541" s="1">
        <v>5540.0</v>
      </c>
      <c r="B5541" s="1" t="s">
        <v>7062</v>
      </c>
      <c r="C5541" s="1" t="s">
        <v>32</v>
      </c>
      <c r="D5541" s="1">
        <v>120.0</v>
      </c>
      <c r="E5541" s="1" t="s">
        <v>38</v>
      </c>
      <c r="F5541" s="5">
        <v>44927.0</v>
      </c>
      <c r="G5541" s="1">
        <v>0.0</v>
      </c>
    </row>
    <row r="5542">
      <c r="A5542" s="1">
        <v>5541.0</v>
      </c>
      <c r="B5542" s="1" t="s">
        <v>7063</v>
      </c>
      <c r="C5542" s="1" t="s">
        <v>32</v>
      </c>
      <c r="D5542" s="1">
        <v>120.0</v>
      </c>
      <c r="E5542" s="1" t="s">
        <v>38</v>
      </c>
      <c r="F5542" s="5">
        <v>44927.0</v>
      </c>
      <c r="G5542" s="1">
        <v>5.0</v>
      </c>
    </row>
    <row r="5543">
      <c r="A5543" s="1">
        <v>5542.0</v>
      </c>
      <c r="B5543" s="1" t="s">
        <v>7064</v>
      </c>
      <c r="C5543" s="1" t="s">
        <v>32</v>
      </c>
      <c r="D5543" s="1">
        <v>120.0</v>
      </c>
      <c r="E5543" s="1" t="s">
        <v>38</v>
      </c>
      <c r="F5543" s="5">
        <v>44927.0</v>
      </c>
      <c r="G5543" s="1">
        <v>10.0</v>
      </c>
    </row>
    <row r="5544">
      <c r="A5544" s="1">
        <v>5543.0</v>
      </c>
      <c r="B5544" s="1" t="s">
        <v>7065</v>
      </c>
      <c r="C5544" s="1" t="s">
        <v>40</v>
      </c>
      <c r="D5544" s="1">
        <v>50.0</v>
      </c>
      <c r="E5544" s="1" t="s">
        <v>45</v>
      </c>
      <c r="F5544" s="5">
        <v>44927.0</v>
      </c>
      <c r="G5544" s="1">
        <v>20.0</v>
      </c>
    </row>
    <row r="5545">
      <c r="A5545" s="1">
        <v>5544.0</v>
      </c>
      <c r="B5545" s="1" t="s">
        <v>7066</v>
      </c>
      <c r="C5545" s="1" t="s">
        <v>32</v>
      </c>
      <c r="D5545" s="1">
        <v>120.0</v>
      </c>
      <c r="E5545" s="1" t="s">
        <v>33</v>
      </c>
      <c r="F5545" s="5">
        <v>44927.0</v>
      </c>
      <c r="G5545" s="1">
        <v>0.0</v>
      </c>
    </row>
    <row r="5546">
      <c r="A5546" s="1">
        <v>5545.0</v>
      </c>
      <c r="B5546" s="1" t="s">
        <v>7067</v>
      </c>
      <c r="C5546" s="1" t="s">
        <v>32</v>
      </c>
      <c r="D5546" s="1">
        <v>120.0</v>
      </c>
      <c r="E5546" s="1" t="s">
        <v>33</v>
      </c>
      <c r="F5546" s="5">
        <v>44927.0</v>
      </c>
      <c r="G5546" s="1">
        <v>5.0</v>
      </c>
    </row>
    <row r="5547">
      <c r="A5547" s="1">
        <v>5546.0</v>
      </c>
      <c r="B5547" s="1" t="s">
        <v>7070</v>
      </c>
      <c r="C5547" s="1" t="s">
        <v>32</v>
      </c>
      <c r="D5547" s="1">
        <v>120.0</v>
      </c>
      <c r="E5547" s="1" t="s">
        <v>38</v>
      </c>
      <c r="F5547" s="5">
        <v>44927.0</v>
      </c>
      <c r="G5547" s="1">
        <v>10.0</v>
      </c>
    </row>
    <row r="5548">
      <c r="A5548" s="1">
        <v>5547.0</v>
      </c>
      <c r="B5548" s="1" t="s">
        <v>7071</v>
      </c>
      <c r="C5548" s="1" t="s">
        <v>32</v>
      </c>
      <c r="D5548" s="1">
        <v>120.0</v>
      </c>
      <c r="E5548" s="1" t="s">
        <v>45</v>
      </c>
      <c r="F5548" s="5">
        <v>44927.0</v>
      </c>
      <c r="G5548" s="1">
        <v>20.0</v>
      </c>
    </row>
    <row r="5549">
      <c r="A5549" s="1">
        <v>5548.0</v>
      </c>
      <c r="B5549" s="1" t="s">
        <v>7072</v>
      </c>
      <c r="C5549" s="1" t="s">
        <v>32</v>
      </c>
      <c r="D5549" s="1">
        <v>120.0</v>
      </c>
      <c r="E5549" s="1" t="s">
        <v>38</v>
      </c>
      <c r="F5549" s="5">
        <v>44927.0</v>
      </c>
      <c r="G5549" s="1">
        <v>0.0</v>
      </c>
    </row>
    <row r="5550">
      <c r="A5550" s="1">
        <v>5549.0</v>
      </c>
      <c r="B5550" s="1" t="s">
        <v>7073</v>
      </c>
      <c r="C5550" s="1" t="s">
        <v>49</v>
      </c>
      <c r="D5550" s="1">
        <v>80.0</v>
      </c>
      <c r="E5550" s="1" t="s">
        <v>38</v>
      </c>
      <c r="F5550" s="5">
        <v>44927.0</v>
      </c>
      <c r="G5550" s="1">
        <v>5.0</v>
      </c>
    </row>
    <row r="5551">
      <c r="A5551" s="1">
        <v>5550.0</v>
      </c>
      <c r="B5551" s="1" t="s">
        <v>7074</v>
      </c>
      <c r="C5551" s="1" t="s">
        <v>32</v>
      </c>
      <c r="D5551" s="1">
        <v>120.0</v>
      </c>
      <c r="E5551" s="1" t="s">
        <v>38</v>
      </c>
      <c r="F5551" s="5">
        <v>44927.0</v>
      </c>
      <c r="G5551" s="1">
        <v>10.0</v>
      </c>
    </row>
    <row r="5552">
      <c r="A5552" s="1">
        <v>5551.0</v>
      </c>
      <c r="B5552" s="1" t="s">
        <v>7075</v>
      </c>
      <c r="C5552" s="1" t="s">
        <v>40</v>
      </c>
      <c r="D5552" s="1">
        <v>50.0</v>
      </c>
      <c r="E5552" s="1" t="s">
        <v>45</v>
      </c>
      <c r="F5552" s="5">
        <v>44927.0</v>
      </c>
      <c r="G5552" s="1">
        <v>20.0</v>
      </c>
    </row>
    <row r="5553">
      <c r="A5553" s="1">
        <v>5552.0</v>
      </c>
      <c r="B5553" s="1" t="s">
        <v>7078</v>
      </c>
      <c r="C5553" s="1" t="s">
        <v>32</v>
      </c>
      <c r="D5553" s="1">
        <v>120.0</v>
      </c>
      <c r="E5553" s="1" t="s">
        <v>38</v>
      </c>
      <c r="F5553" s="5">
        <v>44927.0</v>
      </c>
      <c r="G5553" s="1">
        <v>0.0</v>
      </c>
    </row>
    <row r="5554">
      <c r="A5554" s="1">
        <v>5553.0</v>
      </c>
      <c r="B5554" s="1" t="s">
        <v>7079</v>
      </c>
      <c r="C5554" s="1" t="s">
        <v>32</v>
      </c>
      <c r="D5554" s="1">
        <v>120.0</v>
      </c>
      <c r="E5554" s="1" t="s">
        <v>38</v>
      </c>
      <c r="F5554" s="5">
        <v>44927.0</v>
      </c>
      <c r="G5554" s="1">
        <v>5.0</v>
      </c>
    </row>
    <row r="5555">
      <c r="A5555" s="1">
        <v>5554.0</v>
      </c>
      <c r="B5555" s="1" t="s">
        <v>7080</v>
      </c>
      <c r="C5555" s="1" t="s">
        <v>32</v>
      </c>
      <c r="D5555" s="1">
        <v>120.0</v>
      </c>
      <c r="E5555" s="1" t="s">
        <v>38</v>
      </c>
      <c r="F5555" s="5">
        <v>44927.0</v>
      </c>
      <c r="G5555" s="1">
        <v>10.0</v>
      </c>
    </row>
    <row r="5556">
      <c r="A5556" s="1">
        <v>5555.0</v>
      </c>
      <c r="B5556" s="1" t="s">
        <v>7081</v>
      </c>
      <c r="C5556" s="1" t="s">
        <v>32</v>
      </c>
      <c r="D5556" s="1">
        <v>120.0</v>
      </c>
      <c r="E5556" s="1" t="s">
        <v>45</v>
      </c>
      <c r="F5556" s="5">
        <v>44927.0</v>
      </c>
      <c r="G5556" s="1">
        <v>20.0</v>
      </c>
    </row>
    <row r="5557">
      <c r="A5557" s="1">
        <v>5556.0</v>
      </c>
      <c r="B5557" s="1" t="s">
        <v>7082</v>
      </c>
      <c r="C5557" s="1" t="s">
        <v>32</v>
      </c>
      <c r="D5557" s="1">
        <v>120.0</v>
      </c>
      <c r="E5557" s="1" t="s">
        <v>38</v>
      </c>
      <c r="F5557" s="5">
        <v>44927.0</v>
      </c>
      <c r="G5557" s="1">
        <v>0.0</v>
      </c>
    </row>
    <row r="5558">
      <c r="A5558" s="1">
        <v>5557.0</v>
      </c>
      <c r="B5558" s="1" t="s">
        <v>7083</v>
      </c>
      <c r="C5558" s="1" t="s">
        <v>37</v>
      </c>
      <c r="D5558" s="1">
        <v>250.0</v>
      </c>
      <c r="E5558" s="1" t="s">
        <v>33</v>
      </c>
      <c r="F5558" s="5">
        <v>44927.0</v>
      </c>
      <c r="G5558" s="1">
        <v>5.0</v>
      </c>
    </row>
    <row r="5559">
      <c r="A5559" s="1">
        <v>5558.0</v>
      </c>
      <c r="B5559" s="1" t="s">
        <v>7084</v>
      </c>
      <c r="C5559" s="1" t="s">
        <v>32</v>
      </c>
      <c r="D5559" s="1">
        <v>120.0</v>
      </c>
      <c r="E5559" s="1" t="s">
        <v>33</v>
      </c>
      <c r="F5559" s="5">
        <v>44927.0</v>
      </c>
      <c r="G5559" s="1">
        <v>10.0</v>
      </c>
    </row>
    <row r="5560">
      <c r="A5560" s="1">
        <v>5559.0</v>
      </c>
      <c r="B5560" s="1" t="s">
        <v>7085</v>
      </c>
      <c r="C5560" s="1" t="s">
        <v>32</v>
      </c>
      <c r="D5560" s="1">
        <v>120.0</v>
      </c>
      <c r="E5560" s="1" t="s">
        <v>45</v>
      </c>
      <c r="F5560" s="5">
        <v>44927.0</v>
      </c>
      <c r="G5560" s="1">
        <v>20.0</v>
      </c>
    </row>
    <row r="5561">
      <c r="A5561" s="1">
        <v>5560.0</v>
      </c>
      <c r="B5561" s="1" t="s">
        <v>7088</v>
      </c>
      <c r="C5561" s="1" t="s">
        <v>49</v>
      </c>
      <c r="D5561" s="1">
        <v>80.0</v>
      </c>
      <c r="E5561" s="1" t="s">
        <v>38</v>
      </c>
      <c r="F5561" s="5">
        <v>44927.0</v>
      </c>
      <c r="G5561" s="1">
        <v>0.0</v>
      </c>
    </row>
    <row r="5562">
      <c r="A5562" s="1">
        <v>5561.0</v>
      </c>
      <c r="B5562" s="1" t="s">
        <v>7089</v>
      </c>
      <c r="C5562" s="1" t="s">
        <v>32</v>
      </c>
      <c r="D5562" s="1">
        <v>120.0</v>
      </c>
      <c r="E5562" s="1" t="s">
        <v>45</v>
      </c>
      <c r="F5562" s="5">
        <v>44927.0</v>
      </c>
      <c r="G5562" s="1">
        <v>5.0</v>
      </c>
    </row>
    <row r="5563">
      <c r="A5563" s="1">
        <v>5562.0</v>
      </c>
      <c r="B5563" s="1" t="s">
        <v>7090</v>
      </c>
      <c r="C5563" s="1" t="s">
        <v>40</v>
      </c>
      <c r="D5563" s="1">
        <v>50.0</v>
      </c>
      <c r="E5563" s="1" t="s">
        <v>38</v>
      </c>
      <c r="F5563" s="5">
        <v>44927.0</v>
      </c>
      <c r="G5563" s="1">
        <v>10.0</v>
      </c>
    </row>
    <row r="5564">
      <c r="A5564" s="1">
        <v>5563.0</v>
      </c>
      <c r="B5564" s="1" t="s">
        <v>7091</v>
      </c>
      <c r="C5564" s="1" t="s">
        <v>32</v>
      </c>
      <c r="D5564" s="1">
        <v>120.0</v>
      </c>
      <c r="E5564" s="1" t="s">
        <v>38</v>
      </c>
      <c r="F5564" s="5">
        <v>44927.0</v>
      </c>
      <c r="G5564" s="1">
        <v>20.0</v>
      </c>
    </row>
    <row r="5565">
      <c r="A5565" s="1">
        <v>5564.0</v>
      </c>
      <c r="B5565" s="1" t="s">
        <v>7092</v>
      </c>
      <c r="C5565" s="1" t="s">
        <v>49</v>
      </c>
      <c r="D5565" s="1">
        <v>80.0</v>
      </c>
      <c r="E5565" s="1" t="s">
        <v>38</v>
      </c>
      <c r="F5565" s="5">
        <v>44927.0</v>
      </c>
      <c r="G5565" s="1">
        <v>0.0</v>
      </c>
    </row>
    <row r="5566">
      <c r="A5566" s="1">
        <v>5565.0</v>
      </c>
      <c r="B5566" s="1" t="s">
        <v>7093</v>
      </c>
      <c r="C5566" s="1" t="s">
        <v>40</v>
      </c>
      <c r="D5566" s="1">
        <v>50.0</v>
      </c>
      <c r="E5566" s="1" t="s">
        <v>45</v>
      </c>
      <c r="F5566" s="5">
        <v>44927.0</v>
      </c>
      <c r="G5566" s="1">
        <v>5.0</v>
      </c>
    </row>
    <row r="5567">
      <c r="A5567" s="1">
        <v>5566.0</v>
      </c>
      <c r="B5567" s="1" t="s">
        <v>7094</v>
      </c>
      <c r="C5567" s="1" t="s">
        <v>32</v>
      </c>
      <c r="D5567" s="1">
        <v>120.0</v>
      </c>
      <c r="E5567" s="1" t="s">
        <v>38</v>
      </c>
      <c r="F5567" s="5">
        <v>44927.0</v>
      </c>
      <c r="G5567" s="1">
        <v>10.0</v>
      </c>
    </row>
    <row r="5568">
      <c r="A5568" s="1">
        <v>5567.0</v>
      </c>
      <c r="B5568" s="1" t="s">
        <v>7095</v>
      </c>
      <c r="C5568" s="1" t="s">
        <v>32</v>
      </c>
      <c r="D5568" s="1">
        <v>120.0</v>
      </c>
      <c r="E5568" s="1" t="s">
        <v>38</v>
      </c>
      <c r="F5568" s="5">
        <v>44927.0</v>
      </c>
      <c r="G5568" s="1">
        <v>20.0</v>
      </c>
    </row>
    <row r="5569">
      <c r="A5569" s="1">
        <v>5568.0</v>
      </c>
      <c r="B5569" s="1" t="s">
        <v>7096</v>
      </c>
      <c r="C5569" s="1" t="s">
        <v>49</v>
      </c>
      <c r="D5569" s="1">
        <v>80.0</v>
      </c>
      <c r="E5569" s="1" t="s">
        <v>38</v>
      </c>
      <c r="F5569" s="5">
        <v>44927.0</v>
      </c>
      <c r="G5569" s="1">
        <v>0.0</v>
      </c>
    </row>
    <row r="5570">
      <c r="A5570" s="1">
        <v>5569.0</v>
      </c>
      <c r="B5570" s="1" t="s">
        <v>7099</v>
      </c>
      <c r="C5570" s="1" t="s">
        <v>37</v>
      </c>
      <c r="D5570" s="1">
        <v>250.0</v>
      </c>
      <c r="E5570" s="1" t="s">
        <v>38</v>
      </c>
      <c r="F5570" s="5">
        <v>44927.0</v>
      </c>
      <c r="G5570" s="1">
        <v>5.0</v>
      </c>
    </row>
    <row r="5571">
      <c r="A5571" s="1">
        <v>5570.0</v>
      </c>
      <c r="B5571" s="1" t="s">
        <v>7100</v>
      </c>
      <c r="C5571" s="1" t="s">
        <v>40</v>
      </c>
      <c r="D5571" s="1">
        <v>50.0</v>
      </c>
      <c r="E5571" s="1" t="s">
        <v>38</v>
      </c>
      <c r="F5571" s="5">
        <v>44927.0</v>
      </c>
      <c r="G5571" s="1">
        <v>10.0</v>
      </c>
    </row>
    <row r="5572">
      <c r="A5572" s="1">
        <v>5571.0</v>
      </c>
      <c r="B5572" s="1" t="s">
        <v>7101</v>
      </c>
      <c r="C5572" s="1" t="s">
        <v>49</v>
      </c>
      <c r="D5572" s="1">
        <v>80.0</v>
      </c>
      <c r="E5572" s="1" t="s">
        <v>45</v>
      </c>
      <c r="F5572" s="5">
        <v>44927.0</v>
      </c>
      <c r="G5572" s="1">
        <v>20.0</v>
      </c>
    </row>
    <row r="5573">
      <c r="A5573" s="1">
        <v>5572.0</v>
      </c>
      <c r="B5573" s="1" t="s">
        <v>7102</v>
      </c>
      <c r="C5573" s="1" t="s">
        <v>32</v>
      </c>
      <c r="D5573" s="1">
        <v>120.0</v>
      </c>
      <c r="E5573" s="1" t="s">
        <v>38</v>
      </c>
      <c r="F5573" s="5">
        <v>44927.0</v>
      </c>
      <c r="G5573" s="1">
        <v>0.0</v>
      </c>
    </row>
    <row r="5574">
      <c r="A5574" s="1">
        <v>5573.0</v>
      </c>
      <c r="B5574" s="1" t="s">
        <v>7103</v>
      </c>
      <c r="C5574" s="1" t="s">
        <v>32</v>
      </c>
      <c r="D5574" s="1">
        <v>120.0</v>
      </c>
      <c r="E5574" s="1" t="s">
        <v>38</v>
      </c>
      <c r="F5574" s="5">
        <v>44927.0</v>
      </c>
      <c r="G5574" s="1">
        <v>5.0</v>
      </c>
    </row>
    <row r="5575">
      <c r="A5575" s="1">
        <v>5574.0</v>
      </c>
      <c r="B5575" s="1" t="s">
        <v>7104</v>
      </c>
      <c r="C5575" s="1" t="s">
        <v>40</v>
      </c>
      <c r="D5575" s="1">
        <v>50.0</v>
      </c>
      <c r="E5575" s="1" t="s">
        <v>38</v>
      </c>
      <c r="F5575" s="5">
        <v>44927.0</v>
      </c>
      <c r="G5575" s="1">
        <v>10.0</v>
      </c>
    </row>
    <row r="5576">
      <c r="A5576" s="1">
        <v>5575.0</v>
      </c>
      <c r="B5576" s="1" t="s">
        <v>7105</v>
      </c>
      <c r="C5576" s="1" t="s">
        <v>32</v>
      </c>
      <c r="D5576" s="1">
        <v>120.0</v>
      </c>
      <c r="E5576" s="1" t="s">
        <v>33</v>
      </c>
      <c r="F5576" s="5">
        <v>44927.0</v>
      </c>
      <c r="G5576" s="1">
        <v>20.0</v>
      </c>
    </row>
    <row r="5577">
      <c r="A5577" s="1">
        <v>5576.0</v>
      </c>
      <c r="B5577" s="1" t="s">
        <v>7106</v>
      </c>
      <c r="C5577" s="1" t="s">
        <v>40</v>
      </c>
      <c r="D5577" s="1">
        <v>50.0</v>
      </c>
      <c r="E5577" s="1" t="s">
        <v>38</v>
      </c>
      <c r="F5577" s="5">
        <v>44927.0</v>
      </c>
      <c r="G5577" s="1">
        <v>0.0</v>
      </c>
    </row>
    <row r="5578">
      <c r="A5578" s="1">
        <v>5577.0</v>
      </c>
      <c r="B5578" s="1" t="s">
        <v>7107</v>
      </c>
      <c r="C5578" s="1" t="s">
        <v>32</v>
      </c>
      <c r="D5578" s="1">
        <v>120.0</v>
      </c>
      <c r="E5578" s="1" t="s">
        <v>33</v>
      </c>
      <c r="F5578" s="5">
        <v>44927.0</v>
      </c>
      <c r="G5578" s="1">
        <v>5.0</v>
      </c>
    </row>
    <row r="5579">
      <c r="A5579" s="1">
        <v>5578.0</v>
      </c>
      <c r="B5579" s="1" t="s">
        <v>7108</v>
      </c>
      <c r="C5579" s="1" t="s">
        <v>37</v>
      </c>
      <c r="D5579" s="1">
        <v>250.0</v>
      </c>
      <c r="E5579" s="1" t="s">
        <v>38</v>
      </c>
      <c r="F5579" s="5">
        <v>44927.0</v>
      </c>
      <c r="G5579" s="1">
        <v>10.0</v>
      </c>
    </row>
    <row r="5580">
      <c r="A5580" s="1">
        <v>5579.0</v>
      </c>
      <c r="B5580" s="1" t="s">
        <v>7109</v>
      </c>
      <c r="C5580" s="1" t="s">
        <v>49</v>
      </c>
      <c r="D5580" s="1">
        <v>80.0</v>
      </c>
      <c r="E5580" s="1" t="s">
        <v>38</v>
      </c>
      <c r="F5580" s="5">
        <v>44927.0</v>
      </c>
      <c r="G5580" s="1">
        <v>20.0</v>
      </c>
    </row>
    <row r="5581">
      <c r="A5581" s="1">
        <v>5580.0</v>
      </c>
      <c r="B5581" s="1" t="s">
        <v>7112</v>
      </c>
      <c r="C5581" s="1" t="s">
        <v>32</v>
      </c>
      <c r="D5581" s="1">
        <v>120.0</v>
      </c>
      <c r="E5581" s="1" t="s">
        <v>38</v>
      </c>
      <c r="F5581" s="5">
        <v>44927.0</v>
      </c>
      <c r="G5581" s="1">
        <v>0.0</v>
      </c>
    </row>
    <row r="5582">
      <c r="A5582" s="1">
        <v>5581.0</v>
      </c>
      <c r="B5582" s="1" t="s">
        <v>7113</v>
      </c>
      <c r="C5582" s="1" t="s">
        <v>40</v>
      </c>
      <c r="D5582" s="1">
        <v>50.0</v>
      </c>
      <c r="E5582" s="1" t="s">
        <v>38</v>
      </c>
      <c r="F5582" s="5">
        <v>44927.0</v>
      </c>
      <c r="G5582" s="1">
        <v>5.0</v>
      </c>
    </row>
    <row r="5583">
      <c r="A5583" s="1">
        <v>5582.0</v>
      </c>
      <c r="B5583" s="1" t="s">
        <v>7114</v>
      </c>
      <c r="C5583" s="1" t="s">
        <v>37</v>
      </c>
      <c r="D5583" s="1">
        <v>250.0</v>
      </c>
      <c r="E5583" s="1" t="s">
        <v>45</v>
      </c>
      <c r="F5583" s="5">
        <v>44927.0</v>
      </c>
      <c r="G5583" s="1">
        <v>10.0</v>
      </c>
    </row>
    <row r="5584">
      <c r="A5584" s="1">
        <v>5583.0</v>
      </c>
      <c r="B5584" s="1" t="s">
        <v>7115</v>
      </c>
      <c r="C5584" s="1" t="s">
        <v>49</v>
      </c>
      <c r="D5584" s="1">
        <v>80.0</v>
      </c>
      <c r="E5584" s="1" t="s">
        <v>38</v>
      </c>
      <c r="F5584" s="5">
        <v>44927.0</v>
      </c>
      <c r="G5584" s="1">
        <v>20.0</v>
      </c>
    </row>
    <row r="5585">
      <c r="A5585" s="1">
        <v>5584.0</v>
      </c>
      <c r="B5585" s="1" t="s">
        <v>7116</v>
      </c>
      <c r="C5585" s="1" t="s">
        <v>49</v>
      </c>
      <c r="D5585" s="1">
        <v>80.0</v>
      </c>
      <c r="E5585" s="1" t="s">
        <v>38</v>
      </c>
      <c r="F5585" s="5">
        <v>44927.0</v>
      </c>
      <c r="G5585" s="1">
        <v>0.0</v>
      </c>
    </row>
    <row r="5586">
      <c r="A5586" s="1">
        <v>5585.0</v>
      </c>
      <c r="B5586" s="1" t="s">
        <v>7117</v>
      </c>
      <c r="C5586" s="1" t="s">
        <v>49</v>
      </c>
      <c r="D5586" s="1">
        <v>80.0</v>
      </c>
      <c r="E5586" s="1" t="s">
        <v>38</v>
      </c>
      <c r="F5586" s="5">
        <v>44927.0</v>
      </c>
      <c r="G5586" s="1">
        <v>5.0</v>
      </c>
    </row>
    <row r="5587">
      <c r="A5587" s="1">
        <v>5586.0</v>
      </c>
      <c r="B5587" s="1" t="s">
        <v>7118</v>
      </c>
      <c r="C5587" s="1" t="s">
        <v>40</v>
      </c>
      <c r="D5587" s="1">
        <v>50.0</v>
      </c>
      <c r="E5587" s="1" t="s">
        <v>38</v>
      </c>
      <c r="F5587" s="5">
        <v>44927.0</v>
      </c>
      <c r="G5587" s="1">
        <v>10.0</v>
      </c>
    </row>
    <row r="5588">
      <c r="A5588" s="1">
        <v>5587.0</v>
      </c>
      <c r="B5588" s="1" t="s">
        <v>7119</v>
      </c>
      <c r="C5588" s="1" t="s">
        <v>32</v>
      </c>
      <c r="D5588" s="1">
        <v>120.0</v>
      </c>
      <c r="E5588" s="1" t="s">
        <v>45</v>
      </c>
      <c r="F5588" s="5">
        <v>44927.0</v>
      </c>
      <c r="G5588" s="1">
        <v>20.0</v>
      </c>
    </row>
    <row r="5589">
      <c r="A5589" s="1">
        <v>5588.0</v>
      </c>
      <c r="B5589" s="1" t="s">
        <v>7122</v>
      </c>
      <c r="C5589" s="1" t="s">
        <v>32</v>
      </c>
      <c r="D5589" s="1">
        <v>120.0</v>
      </c>
      <c r="E5589" s="1" t="s">
        <v>38</v>
      </c>
      <c r="F5589" s="5">
        <v>44927.0</v>
      </c>
      <c r="G5589" s="1">
        <v>0.0</v>
      </c>
    </row>
    <row r="5590">
      <c r="A5590" s="1">
        <v>5589.0</v>
      </c>
      <c r="B5590" s="1" t="s">
        <v>7123</v>
      </c>
      <c r="C5590" s="1" t="s">
        <v>32</v>
      </c>
      <c r="D5590" s="1">
        <v>120.0</v>
      </c>
      <c r="E5590" s="1" t="s">
        <v>38</v>
      </c>
      <c r="F5590" s="5">
        <v>44927.0</v>
      </c>
      <c r="G5590" s="1">
        <v>5.0</v>
      </c>
    </row>
    <row r="5591">
      <c r="A5591" s="1">
        <v>5590.0</v>
      </c>
      <c r="B5591" s="1" t="s">
        <v>7124</v>
      </c>
      <c r="C5591" s="1" t="s">
        <v>32</v>
      </c>
      <c r="D5591" s="1">
        <v>120.0</v>
      </c>
      <c r="E5591" s="1" t="s">
        <v>38</v>
      </c>
      <c r="F5591" s="5">
        <v>44927.0</v>
      </c>
      <c r="G5591" s="1">
        <v>10.0</v>
      </c>
    </row>
    <row r="5592">
      <c r="A5592" s="1">
        <v>5591.0</v>
      </c>
      <c r="B5592" s="1" t="s">
        <v>7125</v>
      </c>
      <c r="C5592" s="1" t="s">
        <v>37</v>
      </c>
      <c r="D5592" s="1">
        <v>250.0</v>
      </c>
      <c r="E5592" s="1" t="s">
        <v>38</v>
      </c>
      <c r="F5592" s="5">
        <v>44927.0</v>
      </c>
      <c r="G5592" s="1">
        <v>20.0</v>
      </c>
    </row>
    <row r="5593">
      <c r="A5593" s="1">
        <v>5592.0</v>
      </c>
      <c r="B5593" s="1" t="s">
        <v>7126</v>
      </c>
      <c r="C5593" s="1" t="s">
        <v>32</v>
      </c>
      <c r="D5593" s="1">
        <v>120.0</v>
      </c>
      <c r="E5593" s="1" t="s">
        <v>38</v>
      </c>
      <c r="F5593" s="5">
        <v>44927.0</v>
      </c>
      <c r="G5593" s="1">
        <v>0.0</v>
      </c>
    </row>
    <row r="5594">
      <c r="A5594" s="1">
        <v>5593.0</v>
      </c>
      <c r="B5594" s="1" t="s">
        <v>7127</v>
      </c>
      <c r="C5594" s="1" t="s">
        <v>49</v>
      </c>
      <c r="D5594" s="1">
        <v>80.0</v>
      </c>
      <c r="E5594" s="1" t="s">
        <v>38</v>
      </c>
      <c r="F5594" s="5">
        <v>44927.0</v>
      </c>
      <c r="G5594" s="1">
        <v>5.0</v>
      </c>
    </row>
    <row r="5595">
      <c r="A5595" s="1">
        <v>5594.0</v>
      </c>
      <c r="B5595" s="1" t="s">
        <v>7128</v>
      </c>
      <c r="C5595" s="1" t="s">
        <v>32</v>
      </c>
      <c r="D5595" s="1">
        <v>120.0</v>
      </c>
      <c r="E5595" s="1" t="s">
        <v>38</v>
      </c>
      <c r="F5595" s="5">
        <v>44927.0</v>
      </c>
      <c r="G5595" s="1">
        <v>10.0</v>
      </c>
    </row>
    <row r="5596">
      <c r="A5596" s="1">
        <v>5595.0</v>
      </c>
      <c r="B5596" s="1" t="s">
        <v>7129</v>
      </c>
      <c r="C5596" s="1" t="s">
        <v>32</v>
      </c>
      <c r="D5596" s="1">
        <v>120.0</v>
      </c>
      <c r="E5596" s="1" t="s">
        <v>38</v>
      </c>
      <c r="F5596" s="5">
        <v>44927.0</v>
      </c>
      <c r="G5596" s="1">
        <v>20.0</v>
      </c>
    </row>
    <row r="5597">
      <c r="A5597" s="1">
        <v>5596.0</v>
      </c>
      <c r="B5597" s="1" t="s">
        <v>7130</v>
      </c>
      <c r="C5597" s="1" t="s">
        <v>49</v>
      </c>
      <c r="D5597" s="1">
        <v>80.0</v>
      </c>
      <c r="E5597" s="1" t="s">
        <v>38</v>
      </c>
      <c r="F5597" s="5">
        <v>44927.0</v>
      </c>
      <c r="G5597" s="1">
        <v>0.0</v>
      </c>
    </row>
    <row r="5598">
      <c r="A5598" s="1">
        <v>5597.0</v>
      </c>
      <c r="B5598" s="1" t="s">
        <v>7133</v>
      </c>
      <c r="C5598" s="1" t="s">
        <v>49</v>
      </c>
      <c r="D5598" s="1">
        <v>80.0</v>
      </c>
      <c r="E5598" s="1" t="s">
        <v>38</v>
      </c>
      <c r="F5598" s="5">
        <v>44927.0</v>
      </c>
      <c r="G5598" s="1">
        <v>5.0</v>
      </c>
    </row>
    <row r="5599">
      <c r="A5599" s="1">
        <v>5598.0</v>
      </c>
      <c r="B5599" s="1" t="s">
        <v>7134</v>
      </c>
      <c r="C5599" s="1" t="s">
        <v>32</v>
      </c>
      <c r="D5599" s="1">
        <v>120.0</v>
      </c>
      <c r="E5599" s="1" t="s">
        <v>38</v>
      </c>
      <c r="F5599" s="5">
        <v>44927.0</v>
      </c>
      <c r="G5599" s="1">
        <v>10.0</v>
      </c>
    </row>
    <row r="5600">
      <c r="A5600" s="1">
        <v>5599.0</v>
      </c>
      <c r="B5600" s="1" t="s">
        <v>7135</v>
      </c>
      <c r="C5600" s="1" t="s">
        <v>32</v>
      </c>
      <c r="D5600" s="1">
        <v>120.0</v>
      </c>
      <c r="E5600" s="1" t="s">
        <v>38</v>
      </c>
      <c r="F5600" s="5">
        <v>44927.0</v>
      </c>
      <c r="G5600" s="1">
        <v>20.0</v>
      </c>
    </row>
    <row r="5601">
      <c r="A5601" s="1">
        <v>5600.0</v>
      </c>
      <c r="B5601" s="1" t="s">
        <v>7136</v>
      </c>
      <c r="C5601" s="1" t="s">
        <v>32</v>
      </c>
      <c r="D5601" s="1">
        <v>120.0</v>
      </c>
      <c r="E5601" s="1" t="s">
        <v>38</v>
      </c>
      <c r="F5601" s="5">
        <v>44927.0</v>
      </c>
      <c r="G5601" s="1">
        <v>0.0</v>
      </c>
    </row>
    <row r="5602">
      <c r="A5602" s="1">
        <v>5601.0</v>
      </c>
      <c r="B5602" s="1" t="s">
        <v>7137</v>
      </c>
      <c r="C5602" s="1" t="s">
        <v>40</v>
      </c>
      <c r="D5602" s="1">
        <v>50.0</v>
      </c>
      <c r="E5602" s="1" t="s">
        <v>38</v>
      </c>
      <c r="F5602" s="5">
        <v>44927.0</v>
      </c>
      <c r="G5602" s="1">
        <v>5.0</v>
      </c>
    </row>
    <row r="5603">
      <c r="A5603" s="1">
        <v>5602.0</v>
      </c>
      <c r="B5603" s="1" t="s">
        <v>7138</v>
      </c>
      <c r="C5603" s="1" t="s">
        <v>49</v>
      </c>
      <c r="D5603" s="1">
        <v>80.0</v>
      </c>
      <c r="E5603" s="1" t="s">
        <v>38</v>
      </c>
      <c r="F5603" s="5">
        <v>44927.0</v>
      </c>
      <c r="G5603" s="1">
        <v>10.0</v>
      </c>
    </row>
    <row r="5604">
      <c r="A5604" s="1">
        <v>5603.0</v>
      </c>
      <c r="B5604" s="1" t="s">
        <v>7139</v>
      </c>
      <c r="C5604" s="1" t="s">
        <v>49</v>
      </c>
      <c r="D5604" s="1">
        <v>80.0</v>
      </c>
      <c r="E5604" s="1" t="s">
        <v>45</v>
      </c>
      <c r="F5604" s="5">
        <v>44927.0</v>
      </c>
      <c r="G5604" s="1">
        <v>20.0</v>
      </c>
    </row>
    <row r="5605">
      <c r="A5605" s="1">
        <v>5604.0</v>
      </c>
      <c r="B5605" s="1" t="s">
        <v>7140</v>
      </c>
      <c r="C5605" s="1" t="s">
        <v>49</v>
      </c>
      <c r="D5605" s="1">
        <v>80.0</v>
      </c>
      <c r="E5605" s="1" t="s">
        <v>38</v>
      </c>
      <c r="F5605" s="5">
        <v>44927.0</v>
      </c>
      <c r="G5605" s="1">
        <v>0.0</v>
      </c>
    </row>
    <row r="5606">
      <c r="A5606" s="1">
        <v>5605.0</v>
      </c>
      <c r="B5606" s="1" t="s">
        <v>7143</v>
      </c>
      <c r="C5606" s="1" t="s">
        <v>32</v>
      </c>
      <c r="D5606" s="1">
        <v>120.0</v>
      </c>
      <c r="E5606" s="1" t="s">
        <v>38</v>
      </c>
      <c r="F5606" s="5">
        <v>44927.0</v>
      </c>
      <c r="G5606" s="1">
        <v>5.0</v>
      </c>
    </row>
    <row r="5607">
      <c r="A5607" s="1">
        <v>5606.0</v>
      </c>
      <c r="B5607" s="1" t="s">
        <v>7144</v>
      </c>
      <c r="C5607" s="1" t="s">
        <v>40</v>
      </c>
      <c r="D5607" s="1">
        <v>50.0</v>
      </c>
      <c r="E5607" s="1" t="s">
        <v>38</v>
      </c>
      <c r="F5607" s="5">
        <v>44927.0</v>
      </c>
      <c r="G5607" s="1">
        <v>10.0</v>
      </c>
    </row>
    <row r="5608">
      <c r="A5608" s="1">
        <v>5607.0</v>
      </c>
      <c r="B5608" s="1" t="s">
        <v>7145</v>
      </c>
      <c r="C5608" s="1" t="s">
        <v>40</v>
      </c>
      <c r="D5608" s="1">
        <v>50.0</v>
      </c>
      <c r="E5608" s="1" t="s">
        <v>38</v>
      </c>
      <c r="F5608" s="5">
        <v>44927.0</v>
      </c>
      <c r="G5608" s="1">
        <v>20.0</v>
      </c>
    </row>
    <row r="5609">
      <c r="A5609" s="1">
        <v>5608.0</v>
      </c>
      <c r="B5609" s="1" t="s">
        <v>7146</v>
      </c>
      <c r="C5609" s="1" t="s">
        <v>32</v>
      </c>
      <c r="D5609" s="1">
        <v>120.0</v>
      </c>
      <c r="E5609" s="1" t="s">
        <v>38</v>
      </c>
      <c r="F5609" s="5">
        <v>44927.0</v>
      </c>
      <c r="G5609" s="1">
        <v>0.0</v>
      </c>
    </row>
    <row r="5610">
      <c r="A5610" s="1">
        <v>5609.0</v>
      </c>
      <c r="B5610" s="1" t="s">
        <v>7147</v>
      </c>
      <c r="C5610" s="1" t="s">
        <v>32</v>
      </c>
      <c r="D5610" s="1">
        <v>120.0</v>
      </c>
      <c r="E5610" s="1" t="s">
        <v>38</v>
      </c>
      <c r="F5610" s="5">
        <v>44927.0</v>
      </c>
      <c r="G5610" s="1">
        <v>5.0</v>
      </c>
    </row>
    <row r="5611">
      <c r="A5611" s="1">
        <v>5610.0</v>
      </c>
      <c r="B5611" s="1" t="s">
        <v>7148</v>
      </c>
      <c r="C5611" s="1" t="s">
        <v>49</v>
      </c>
      <c r="D5611" s="1">
        <v>80.0</v>
      </c>
      <c r="E5611" s="1" t="s">
        <v>45</v>
      </c>
      <c r="F5611" s="5">
        <v>44927.0</v>
      </c>
      <c r="G5611" s="1">
        <v>10.0</v>
      </c>
    </row>
    <row r="5612">
      <c r="A5612" s="1">
        <v>5611.0</v>
      </c>
      <c r="B5612" s="1" t="s">
        <v>7151</v>
      </c>
      <c r="C5612" s="1" t="s">
        <v>49</v>
      </c>
      <c r="D5612" s="1">
        <v>80.0</v>
      </c>
      <c r="E5612" s="1" t="s">
        <v>38</v>
      </c>
      <c r="F5612" s="5">
        <v>44927.0</v>
      </c>
      <c r="G5612" s="1">
        <v>20.0</v>
      </c>
    </row>
    <row r="5613">
      <c r="A5613" s="1">
        <v>5612.0</v>
      </c>
      <c r="B5613" s="1" t="s">
        <v>7152</v>
      </c>
      <c r="C5613" s="1" t="s">
        <v>32</v>
      </c>
      <c r="D5613" s="1">
        <v>120.0</v>
      </c>
      <c r="E5613" s="1" t="s">
        <v>38</v>
      </c>
      <c r="F5613" s="5">
        <v>44927.0</v>
      </c>
      <c r="G5613" s="1">
        <v>0.0</v>
      </c>
    </row>
    <row r="5614">
      <c r="A5614" s="1">
        <v>5613.0</v>
      </c>
      <c r="B5614" s="1" t="s">
        <v>7153</v>
      </c>
      <c r="C5614" s="1" t="s">
        <v>49</v>
      </c>
      <c r="D5614" s="1">
        <v>80.0</v>
      </c>
      <c r="E5614" s="1" t="s">
        <v>45</v>
      </c>
      <c r="F5614" s="5">
        <v>44927.0</v>
      </c>
      <c r="G5614" s="1">
        <v>5.0</v>
      </c>
    </row>
    <row r="5615">
      <c r="A5615" s="1">
        <v>5614.0</v>
      </c>
      <c r="B5615" s="1" t="s">
        <v>7154</v>
      </c>
      <c r="C5615" s="1" t="s">
        <v>32</v>
      </c>
      <c r="D5615" s="1">
        <v>120.0</v>
      </c>
      <c r="E5615" s="1" t="s">
        <v>45</v>
      </c>
      <c r="F5615" s="5">
        <v>44927.0</v>
      </c>
      <c r="G5615" s="1">
        <v>10.0</v>
      </c>
    </row>
    <row r="5616">
      <c r="A5616" s="1">
        <v>5615.0</v>
      </c>
      <c r="B5616" s="1" t="s">
        <v>7155</v>
      </c>
      <c r="C5616" s="1" t="s">
        <v>32</v>
      </c>
      <c r="D5616" s="1">
        <v>120.0</v>
      </c>
      <c r="E5616" s="1" t="s">
        <v>38</v>
      </c>
      <c r="F5616" s="5">
        <v>44927.0</v>
      </c>
      <c r="G5616" s="1">
        <v>20.0</v>
      </c>
    </row>
    <row r="5617">
      <c r="A5617" s="1">
        <v>5616.0</v>
      </c>
      <c r="B5617" s="1" t="s">
        <v>7156</v>
      </c>
      <c r="C5617" s="1" t="s">
        <v>49</v>
      </c>
      <c r="D5617" s="1">
        <v>80.0</v>
      </c>
      <c r="E5617" s="1" t="s">
        <v>38</v>
      </c>
      <c r="F5617" s="5">
        <v>44927.0</v>
      </c>
      <c r="G5617" s="1">
        <v>0.0</v>
      </c>
    </row>
    <row r="5618">
      <c r="A5618" s="1">
        <v>5617.0</v>
      </c>
      <c r="B5618" s="1" t="s">
        <v>7157</v>
      </c>
      <c r="C5618" s="1" t="s">
        <v>32</v>
      </c>
      <c r="D5618" s="1">
        <v>120.0</v>
      </c>
      <c r="E5618" s="1" t="s">
        <v>38</v>
      </c>
      <c r="F5618" s="5">
        <v>44927.0</v>
      </c>
      <c r="G5618" s="1">
        <v>5.0</v>
      </c>
    </row>
    <row r="5619">
      <c r="A5619" s="1">
        <v>5618.0</v>
      </c>
      <c r="B5619" s="1" t="s">
        <v>7158</v>
      </c>
      <c r="C5619" s="1" t="s">
        <v>40</v>
      </c>
      <c r="D5619" s="1">
        <v>50.0</v>
      </c>
      <c r="E5619" s="1" t="s">
        <v>38</v>
      </c>
      <c r="F5619" s="5">
        <v>44927.0</v>
      </c>
      <c r="G5619" s="1">
        <v>10.0</v>
      </c>
    </row>
    <row r="5620">
      <c r="A5620" s="1">
        <v>5619.0</v>
      </c>
      <c r="B5620" s="1" t="s">
        <v>7161</v>
      </c>
      <c r="C5620" s="1" t="s">
        <v>32</v>
      </c>
      <c r="D5620" s="1">
        <v>120.0</v>
      </c>
      <c r="E5620" s="1" t="s">
        <v>38</v>
      </c>
      <c r="F5620" s="5">
        <v>44927.0</v>
      </c>
      <c r="G5620" s="1">
        <v>20.0</v>
      </c>
    </row>
    <row r="5621">
      <c r="A5621" s="1">
        <v>5620.0</v>
      </c>
      <c r="B5621" s="1" t="s">
        <v>7162</v>
      </c>
      <c r="C5621" s="1" t="s">
        <v>32</v>
      </c>
      <c r="D5621" s="1">
        <v>120.0</v>
      </c>
      <c r="E5621" s="1" t="s">
        <v>33</v>
      </c>
      <c r="F5621" s="5">
        <v>44927.0</v>
      </c>
      <c r="G5621" s="1">
        <v>0.0</v>
      </c>
    </row>
    <row r="5622">
      <c r="A5622" s="1">
        <v>5621.0</v>
      </c>
      <c r="B5622" s="1" t="s">
        <v>7163</v>
      </c>
      <c r="C5622" s="1" t="s">
        <v>32</v>
      </c>
      <c r="D5622" s="1">
        <v>120.0</v>
      </c>
      <c r="E5622" s="1" t="s">
        <v>38</v>
      </c>
      <c r="F5622" s="5">
        <v>44927.0</v>
      </c>
      <c r="G5622" s="1">
        <v>5.0</v>
      </c>
    </row>
    <row r="5623">
      <c r="A5623" s="1">
        <v>5622.0</v>
      </c>
      <c r="B5623" s="1" t="s">
        <v>7164</v>
      </c>
      <c r="C5623" s="1" t="s">
        <v>32</v>
      </c>
      <c r="D5623" s="1">
        <v>120.0</v>
      </c>
      <c r="E5623" s="1" t="s">
        <v>38</v>
      </c>
      <c r="F5623" s="5">
        <v>44927.0</v>
      </c>
      <c r="G5623" s="1">
        <v>10.0</v>
      </c>
    </row>
    <row r="5624">
      <c r="A5624" s="1">
        <v>5623.0</v>
      </c>
      <c r="B5624" s="1" t="s">
        <v>7165</v>
      </c>
      <c r="C5624" s="1" t="s">
        <v>32</v>
      </c>
      <c r="D5624" s="1">
        <v>120.0</v>
      </c>
      <c r="E5624" s="1" t="s">
        <v>38</v>
      </c>
      <c r="F5624" s="5">
        <v>44927.0</v>
      </c>
      <c r="G5624" s="1">
        <v>20.0</v>
      </c>
    </row>
    <row r="5625">
      <c r="A5625" s="1">
        <v>5624.0</v>
      </c>
      <c r="B5625" s="1" t="s">
        <v>7166</v>
      </c>
      <c r="C5625" s="1" t="s">
        <v>32</v>
      </c>
      <c r="D5625" s="1">
        <v>120.0</v>
      </c>
      <c r="E5625" s="1" t="s">
        <v>38</v>
      </c>
      <c r="F5625" s="5">
        <v>44927.0</v>
      </c>
      <c r="G5625" s="1">
        <v>0.0</v>
      </c>
    </row>
    <row r="5626">
      <c r="A5626" s="1">
        <v>5625.0</v>
      </c>
      <c r="B5626" s="1" t="s">
        <v>7167</v>
      </c>
      <c r="C5626" s="1" t="s">
        <v>49</v>
      </c>
      <c r="D5626" s="1">
        <v>80.0</v>
      </c>
      <c r="E5626" s="1" t="s">
        <v>38</v>
      </c>
      <c r="F5626" s="5">
        <v>44927.0</v>
      </c>
      <c r="G5626" s="1">
        <v>5.0</v>
      </c>
    </row>
    <row r="5627">
      <c r="A5627" s="1">
        <v>5626.0</v>
      </c>
      <c r="B5627" s="1" t="s">
        <v>7168</v>
      </c>
      <c r="C5627" s="1" t="s">
        <v>32</v>
      </c>
      <c r="D5627" s="1">
        <v>120.0</v>
      </c>
      <c r="E5627" s="1" t="s">
        <v>38</v>
      </c>
      <c r="F5627" s="5">
        <v>44927.0</v>
      </c>
      <c r="G5627" s="1">
        <v>10.0</v>
      </c>
    </row>
    <row r="5628">
      <c r="A5628" s="1">
        <v>5627.0</v>
      </c>
      <c r="B5628" s="1" t="s">
        <v>7169</v>
      </c>
      <c r="C5628" s="1" t="s">
        <v>32</v>
      </c>
      <c r="D5628" s="1">
        <v>120.0</v>
      </c>
      <c r="E5628" s="1" t="s">
        <v>38</v>
      </c>
      <c r="F5628" s="5">
        <v>44927.0</v>
      </c>
      <c r="G5628" s="1">
        <v>20.0</v>
      </c>
    </row>
    <row r="5629">
      <c r="A5629" s="1">
        <v>5628.0</v>
      </c>
      <c r="B5629" s="1" t="s">
        <v>7172</v>
      </c>
      <c r="C5629" s="1" t="s">
        <v>32</v>
      </c>
      <c r="D5629" s="1">
        <v>120.0</v>
      </c>
      <c r="E5629" s="1" t="s">
        <v>38</v>
      </c>
      <c r="F5629" s="5">
        <v>44927.0</v>
      </c>
      <c r="G5629" s="1">
        <v>0.0</v>
      </c>
    </row>
    <row r="5630">
      <c r="A5630" s="1">
        <v>5629.0</v>
      </c>
      <c r="B5630" s="1" t="s">
        <v>7173</v>
      </c>
      <c r="C5630" s="1" t="s">
        <v>49</v>
      </c>
      <c r="D5630" s="1">
        <v>80.0</v>
      </c>
      <c r="E5630" s="1" t="s">
        <v>38</v>
      </c>
      <c r="F5630" s="5">
        <v>44927.0</v>
      </c>
      <c r="G5630" s="1">
        <v>5.0</v>
      </c>
    </row>
    <row r="5631">
      <c r="A5631" s="1">
        <v>5630.0</v>
      </c>
      <c r="B5631" s="1" t="s">
        <v>7174</v>
      </c>
      <c r="C5631" s="1" t="s">
        <v>49</v>
      </c>
      <c r="D5631" s="1">
        <v>80.0</v>
      </c>
      <c r="E5631" s="1" t="s">
        <v>38</v>
      </c>
      <c r="F5631" s="5">
        <v>44927.0</v>
      </c>
      <c r="G5631" s="1">
        <v>10.0</v>
      </c>
    </row>
    <row r="5632">
      <c r="A5632" s="1">
        <v>5631.0</v>
      </c>
      <c r="B5632" s="1" t="s">
        <v>7179</v>
      </c>
      <c r="C5632" s="1" t="s">
        <v>49</v>
      </c>
      <c r="D5632" s="1">
        <v>80.0</v>
      </c>
      <c r="E5632" s="1" t="s">
        <v>38</v>
      </c>
      <c r="F5632" s="5">
        <v>44927.0</v>
      </c>
      <c r="G5632" s="1">
        <v>20.0</v>
      </c>
    </row>
    <row r="5633">
      <c r="A5633" s="1">
        <v>5632.0</v>
      </c>
      <c r="B5633" s="1" t="s">
        <v>7180</v>
      </c>
      <c r="C5633" s="1" t="s">
        <v>32</v>
      </c>
      <c r="D5633" s="1">
        <v>120.0</v>
      </c>
      <c r="E5633" s="1" t="s">
        <v>38</v>
      </c>
      <c r="F5633" s="5">
        <v>44927.0</v>
      </c>
      <c r="G5633" s="1">
        <v>0.0</v>
      </c>
    </row>
    <row r="5634">
      <c r="A5634" s="1">
        <v>5633.0</v>
      </c>
      <c r="B5634" s="1" t="s">
        <v>7181</v>
      </c>
      <c r="C5634" s="1" t="s">
        <v>32</v>
      </c>
      <c r="D5634" s="1">
        <v>120.0</v>
      </c>
      <c r="E5634" s="1" t="s">
        <v>38</v>
      </c>
      <c r="F5634" s="5">
        <v>44927.0</v>
      </c>
      <c r="G5634" s="1">
        <v>5.0</v>
      </c>
    </row>
    <row r="5635">
      <c r="A5635" s="1">
        <v>5634.0</v>
      </c>
      <c r="B5635" s="1" t="s">
        <v>7182</v>
      </c>
      <c r="C5635" s="1" t="s">
        <v>49</v>
      </c>
      <c r="D5635" s="1">
        <v>80.0</v>
      </c>
      <c r="E5635" s="1" t="s">
        <v>38</v>
      </c>
      <c r="F5635" s="5">
        <v>44927.0</v>
      </c>
      <c r="G5635" s="1">
        <v>10.0</v>
      </c>
    </row>
    <row r="5636">
      <c r="A5636" s="1">
        <v>5635.0</v>
      </c>
      <c r="B5636" s="1" t="s">
        <v>7183</v>
      </c>
      <c r="C5636" s="1" t="s">
        <v>40</v>
      </c>
      <c r="D5636" s="1">
        <v>50.0</v>
      </c>
      <c r="E5636" s="1" t="s">
        <v>38</v>
      </c>
      <c r="F5636" s="5">
        <v>44927.0</v>
      </c>
      <c r="G5636" s="1">
        <v>20.0</v>
      </c>
    </row>
    <row r="5637">
      <c r="A5637" s="1">
        <v>5636.0</v>
      </c>
      <c r="B5637" s="1" t="s">
        <v>7184</v>
      </c>
      <c r="C5637" s="1" t="s">
        <v>32</v>
      </c>
      <c r="D5637" s="1">
        <v>120.0</v>
      </c>
      <c r="E5637" s="1" t="s">
        <v>38</v>
      </c>
      <c r="F5637" s="5">
        <v>44927.0</v>
      </c>
      <c r="G5637" s="1">
        <v>0.0</v>
      </c>
    </row>
    <row r="5638">
      <c r="A5638" s="1">
        <v>5637.0</v>
      </c>
      <c r="B5638" s="1" t="s">
        <v>7187</v>
      </c>
      <c r="C5638" s="1" t="s">
        <v>32</v>
      </c>
      <c r="D5638" s="1">
        <v>120.0</v>
      </c>
      <c r="E5638" s="1" t="s">
        <v>38</v>
      </c>
      <c r="F5638" s="5">
        <v>44927.0</v>
      </c>
      <c r="G5638" s="1">
        <v>5.0</v>
      </c>
    </row>
    <row r="5639">
      <c r="A5639" s="1">
        <v>5638.0</v>
      </c>
      <c r="B5639" s="1" t="s">
        <v>7188</v>
      </c>
      <c r="C5639" s="1" t="s">
        <v>32</v>
      </c>
      <c r="D5639" s="1">
        <v>120.0</v>
      </c>
      <c r="E5639" s="1" t="s">
        <v>38</v>
      </c>
      <c r="F5639" s="5">
        <v>44927.0</v>
      </c>
      <c r="G5639" s="1">
        <v>10.0</v>
      </c>
    </row>
    <row r="5640">
      <c r="A5640" s="1">
        <v>5639.0</v>
      </c>
      <c r="B5640" s="1" t="s">
        <v>7189</v>
      </c>
      <c r="C5640" s="1" t="s">
        <v>32</v>
      </c>
      <c r="D5640" s="1">
        <v>120.0</v>
      </c>
      <c r="E5640" s="1" t="s">
        <v>38</v>
      </c>
      <c r="F5640" s="5">
        <v>44927.0</v>
      </c>
      <c r="G5640" s="1">
        <v>20.0</v>
      </c>
    </row>
    <row r="5641">
      <c r="A5641" s="1">
        <v>5640.0</v>
      </c>
      <c r="B5641" s="1" t="s">
        <v>7190</v>
      </c>
      <c r="C5641" s="1" t="s">
        <v>32</v>
      </c>
      <c r="D5641" s="1">
        <v>120.0</v>
      </c>
      <c r="E5641" s="1" t="s">
        <v>38</v>
      </c>
      <c r="F5641" s="5">
        <v>44927.0</v>
      </c>
      <c r="G5641" s="1">
        <v>0.0</v>
      </c>
    </row>
    <row r="5642">
      <c r="A5642" s="1">
        <v>5641.0</v>
      </c>
      <c r="B5642" s="1" t="s">
        <v>7191</v>
      </c>
      <c r="C5642" s="1" t="s">
        <v>49</v>
      </c>
      <c r="D5642" s="1">
        <v>80.0</v>
      </c>
      <c r="E5642" s="1" t="s">
        <v>38</v>
      </c>
      <c r="F5642" s="5">
        <v>44927.0</v>
      </c>
      <c r="G5642" s="1">
        <v>5.0</v>
      </c>
    </row>
    <row r="5643">
      <c r="A5643" s="1">
        <v>5642.0</v>
      </c>
      <c r="B5643" s="1" t="s">
        <v>7192</v>
      </c>
      <c r="C5643" s="1" t="s">
        <v>37</v>
      </c>
      <c r="D5643" s="1">
        <v>250.0</v>
      </c>
      <c r="E5643" s="1" t="s">
        <v>38</v>
      </c>
      <c r="F5643" s="5">
        <v>44927.0</v>
      </c>
      <c r="G5643" s="1">
        <v>10.0</v>
      </c>
    </row>
    <row r="5644">
      <c r="A5644" s="1">
        <v>5643.0</v>
      </c>
      <c r="B5644" s="1" t="s">
        <v>7193</v>
      </c>
      <c r="C5644" s="1" t="s">
        <v>32</v>
      </c>
      <c r="D5644" s="1">
        <v>120.0</v>
      </c>
      <c r="E5644" s="1" t="s">
        <v>38</v>
      </c>
      <c r="F5644" s="5">
        <v>44927.0</v>
      </c>
      <c r="G5644" s="1">
        <v>20.0</v>
      </c>
    </row>
    <row r="5645">
      <c r="A5645" s="1">
        <v>5644.0</v>
      </c>
      <c r="B5645" s="1" t="s">
        <v>7194</v>
      </c>
      <c r="C5645" s="1" t="s">
        <v>40</v>
      </c>
      <c r="D5645" s="1">
        <v>50.0</v>
      </c>
      <c r="E5645" s="1" t="s">
        <v>38</v>
      </c>
      <c r="F5645" s="5">
        <v>44927.0</v>
      </c>
      <c r="G5645" s="1">
        <v>0.0</v>
      </c>
    </row>
    <row r="5646">
      <c r="A5646" s="1">
        <v>5645.0</v>
      </c>
      <c r="B5646" s="1" t="s">
        <v>7197</v>
      </c>
      <c r="C5646" s="1" t="s">
        <v>37</v>
      </c>
      <c r="D5646" s="1">
        <v>250.0</v>
      </c>
      <c r="E5646" s="1" t="s">
        <v>45</v>
      </c>
      <c r="F5646" s="5">
        <v>44927.0</v>
      </c>
      <c r="G5646" s="1">
        <v>5.0</v>
      </c>
    </row>
    <row r="5647">
      <c r="A5647" s="1">
        <v>5646.0</v>
      </c>
      <c r="B5647" s="1" t="s">
        <v>7198</v>
      </c>
      <c r="C5647" s="1" t="s">
        <v>37</v>
      </c>
      <c r="D5647" s="1">
        <v>250.0</v>
      </c>
      <c r="E5647" s="1" t="s">
        <v>45</v>
      </c>
      <c r="F5647" s="5">
        <v>44927.0</v>
      </c>
      <c r="G5647" s="1">
        <v>10.0</v>
      </c>
    </row>
    <row r="5648">
      <c r="A5648" s="1">
        <v>5647.0</v>
      </c>
      <c r="B5648" s="1" t="s">
        <v>7199</v>
      </c>
      <c r="C5648" s="1" t="s">
        <v>49</v>
      </c>
      <c r="D5648" s="1">
        <v>80.0</v>
      </c>
      <c r="E5648" s="1" t="s">
        <v>38</v>
      </c>
      <c r="F5648" s="5">
        <v>44927.0</v>
      </c>
      <c r="G5648" s="1">
        <v>20.0</v>
      </c>
    </row>
    <row r="5649">
      <c r="A5649" s="1">
        <v>5648.0</v>
      </c>
      <c r="B5649" s="1" t="s">
        <v>7200</v>
      </c>
      <c r="C5649" s="1" t="s">
        <v>49</v>
      </c>
      <c r="D5649" s="1">
        <v>80.0</v>
      </c>
      <c r="E5649" s="1" t="s">
        <v>38</v>
      </c>
      <c r="F5649" s="5">
        <v>44927.0</v>
      </c>
      <c r="G5649" s="1">
        <v>0.0</v>
      </c>
    </row>
    <row r="5650">
      <c r="A5650" s="1">
        <v>5649.0</v>
      </c>
      <c r="B5650" s="1" t="s">
        <v>7201</v>
      </c>
      <c r="C5650" s="1" t="s">
        <v>49</v>
      </c>
      <c r="D5650" s="1">
        <v>80.0</v>
      </c>
      <c r="E5650" s="1" t="s">
        <v>33</v>
      </c>
      <c r="F5650" s="5">
        <v>44927.0</v>
      </c>
      <c r="G5650" s="1">
        <v>5.0</v>
      </c>
    </row>
    <row r="5651">
      <c r="A5651" s="1">
        <v>5650.0</v>
      </c>
      <c r="B5651" s="1" t="s">
        <v>7202</v>
      </c>
      <c r="C5651" s="1" t="s">
        <v>32</v>
      </c>
      <c r="D5651" s="1">
        <v>120.0</v>
      </c>
      <c r="E5651" s="1" t="s">
        <v>38</v>
      </c>
      <c r="F5651" s="5">
        <v>44927.0</v>
      </c>
      <c r="G5651" s="1">
        <v>10.0</v>
      </c>
    </row>
    <row r="5652">
      <c r="A5652" s="1">
        <v>5651.0</v>
      </c>
      <c r="B5652" s="1" t="s">
        <v>7203</v>
      </c>
      <c r="C5652" s="1" t="s">
        <v>32</v>
      </c>
      <c r="D5652" s="1">
        <v>120.0</v>
      </c>
      <c r="E5652" s="1" t="s">
        <v>38</v>
      </c>
      <c r="F5652" s="5">
        <v>44927.0</v>
      </c>
      <c r="G5652" s="1">
        <v>20.0</v>
      </c>
    </row>
    <row r="5653">
      <c r="A5653" s="1">
        <v>5652.0</v>
      </c>
      <c r="B5653" s="1" t="s">
        <v>7206</v>
      </c>
      <c r="C5653" s="1" t="s">
        <v>40</v>
      </c>
      <c r="D5653" s="1">
        <v>50.0</v>
      </c>
      <c r="E5653" s="1" t="s">
        <v>38</v>
      </c>
      <c r="F5653" s="5">
        <v>44927.0</v>
      </c>
      <c r="G5653" s="1">
        <v>0.0</v>
      </c>
    </row>
    <row r="5654">
      <c r="A5654" s="1">
        <v>5653.0</v>
      </c>
      <c r="B5654" s="1" t="s">
        <v>7207</v>
      </c>
      <c r="C5654" s="1" t="s">
        <v>37</v>
      </c>
      <c r="D5654" s="1">
        <v>250.0</v>
      </c>
      <c r="E5654" s="1" t="s">
        <v>38</v>
      </c>
      <c r="F5654" s="5">
        <v>44927.0</v>
      </c>
      <c r="G5654" s="1">
        <v>5.0</v>
      </c>
    </row>
    <row r="5655">
      <c r="A5655" s="1">
        <v>5654.0</v>
      </c>
      <c r="B5655" s="1" t="s">
        <v>7208</v>
      </c>
      <c r="C5655" s="1" t="s">
        <v>32</v>
      </c>
      <c r="D5655" s="1">
        <v>120.0</v>
      </c>
      <c r="E5655" s="1" t="s">
        <v>38</v>
      </c>
      <c r="F5655" s="5">
        <v>44927.0</v>
      </c>
      <c r="G5655" s="1">
        <v>10.0</v>
      </c>
    </row>
    <row r="5656">
      <c r="A5656" s="1">
        <v>5655.0</v>
      </c>
      <c r="B5656" s="1" t="s">
        <v>7209</v>
      </c>
      <c r="C5656" s="1" t="s">
        <v>49</v>
      </c>
      <c r="D5656" s="1">
        <v>80.0</v>
      </c>
      <c r="E5656" s="1" t="s">
        <v>38</v>
      </c>
      <c r="F5656" s="5">
        <v>44927.0</v>
      </c>
      <c r="G5656" s="1">
        <v>20.0</v>
      </c>
    </row>
    <row r="5657">
      <c r="A5657" s="1">
        <v>5656.0</v>
      </c>
      <c r="B5657" s="1" t="s">
        <v>7210</v>
      </c>
      <c r="C5657" s="1" t="s">
        <v>32</v>
      </c>
      <c r="D5657" s="1">
        <v>120.0</v>
      </c>
      <c r="E5657" s="1" t="s">
        <v>33</v>
      </c>
      <c r="F5657" s="5">
        <v>44927.0</v>
      </c>
      <c r="G5657" s="1">
        <v>0.0</v>
      </c>
    </row>
    <row r="5658">
      <c r="A5658" s="1">
        <v>5657.0</v>
      </c>
      <c r="B5658" s="1" t="s">
        <v>7211</v>
      </c>
      <c r="C5658" s="1" t="s">
        <v>32</v>
      </c>
      <c r="D5658" s="1">
        <v>120.0</v>
      </c>
      <c r="E5658" s="1" t="s">
        <v>38</v>
      </c>
      <c r="F5658" s="5">
        <v>44927.0</v>
      </c>
      <c r="G5658" s="1">
        <v>5.0</v>
      </c>
    </row>
    <row r="5659">
      <c r="A5659" s="1">
        <v>5658.0</v>
      </c>
      <c r="B5659" s="1" t="s">
        <v>7212</v>
      </c>
      <c r="C5659" s="1" t="s">
        <v>49</v>
      </c>
      <c r="D5659" s="1">
        <v>80.0</v>
      </c>
      <c r="E5659" s="1" t="s">
        <v>38</v>
      </c>
      <c r="F5659" s="5">
        <v>44927.0</v>
      </c>
      <c r="G5659" s="1">
        <v>10.0</v>
      </c>
    </row>
    <row r="5660">
      <c r="A5660" s="1">
        <v>5659.0</v>
      </c>
      <c r="B5660" s="1" t="s">
        <v>7215</v>
      </c>
      <c r="C5660" s="1" t="s">
        <v>32</v>
      </c>
      <c r="D5660" s="1">
        <v>120.0</v>
      </c>
      <c r="E5660" s="1" t="s">
        <v>38</v>
      </c>
      <c r="F5660" s="5">
        <v>44927.0</v>
      </c>
      <c r="G5660" s="1">
        <v>20.0</v>
      </c>
    </row>
    <row r="5661">
      <c r="A5661" s="1">
        <v>5660.0</v>
      </c>
      <c r="B5661" s="1" t="s">
        <v>7216</v>
      </c>
      <c r="C5661" s="1" t="s">
        <v>40</v>
      </c>
      <c r="D5661" s="1">
        <v>50.0</v>
      </c>
      <c r="E5661" s="1" t="s">
        <v>38</v>
      </c>
      <c r="F5661" s="5">
        <v>44927.0</v>
      </c>
      <c r="G5661" s="1">
        <v>0.0</v>
      </c>
    </row>
    <row r="5662">
      <c r="A5662" s="1">
        <v>5661.0</v>
      </c>
      <c r="B5662" s="1" t="s">
        <v>7217</v>
      </c>
      <c r="C5662" s="1" t="s">
        <v>49</v>
      </c>
      <c r="D5662" s="1">
        <v>80.0</v>
      </c>
      <c r="E5662" s="1" t="s">
        <v>38</v>
      </c>
      <c r="F5662" s="5">
        <v>44927.0</v>
      </c>
      <c r="G5662" s="1">
        <v>5.0</v>
      </c>
    </row>
    <row r="5663">
      <c r="A5663" s="1">
        <v>5662.0</v>
      </c>
      <c r="B5663" s="1" t="s">
        <v>7218</v>
      </c>
      <c r="C5663" s="1" t="s">
        <v>49</v>
      </c>
      <c r="D5663" s="1">
        <v>80.0</v>
      </c>
      <c r="E5663" s="1" t="s">
        <v>38</v>
      </c>
      <c r="F5663" s="5">
        <v>44927.0</v>
      </c>
      <c r="G5663" s="1">
        <v>10.0</v>
      </c>
    </row>
    <row r="5664">
      <c r="A5664" s="1">
        <v>5663.0</v>
      </c>
      <c r="B5664" s="1" t="s">
        <v>7219</v>
      </c>
      <c r="C5664" s="1" t="s">
        <v>49</v>
      </c>
      <c r="D5664" s="1">
        <v>80.0</v>
      </c>
      <c r="E5664" s="1" t="s">
        <v>38</v>
      </c>
      <c r="F5664" s="5">
        <v>44927.0</v>
      </c>
      <c r="G5664" s="1">
        <v>20.0</v>
      </c>
    </row>
    <row r="5665">
      <c r="A5665" s="1">
        <v>5664.0</v>
      </c>
      <c r="B5665" s="1" t="s">
        <v>7220</v>
      </c>
      <c r="C5665" s="1" t="s">
        <v>40</v>
      </c>
      <c r="D5665" s="1">
        <v>50.0</v>
      </c>
      <c r="E5665" s="1" t="s">
        <v>45</v>
      </c>
      <c r="F5665" s="5">
        <v>44927.0</v>
      </c>
      <c r="G5665" s="1">
        <v>0.0</v>
      </c>
    </row>
    <row r="5666">
      <c r="A5666" s="1">
        <v>5665.0</v>
      </c>
      <c r="B5666" s="1" t="s">
        <v>7222</v>
      </c>
      <c r="C5666" s="1" t="s">
        <v>32</v>
      </c>
      <c r="D5666" s="1">
        <v>120.0</v>
      </c>
      <c r="E5666" s="1" t="s">
        <v>38</v>
      </c>
      <c r="F5666" s="5">
        <v>44927.0</v>
      </c>
      <c r="G5666" s="1">
        <v>5.0</v>
      </c>
    </row>
    <row r="5667">
      <c r="A5667" s="1">
        <v>5666.0</v>
      </c>
      <c r="B5667" s="1" t="s">
        <v>7224</v>
      </c>
      <c r="C5667" s="1" t="s">
        <v>32</v>
      </c>
      <c r="D5667" s="1">
        <v>120.0</v>
      </c>
      <c r="E5667" s="1" t="s">
        <v>38</v>
      </c>
      <c r="F5667" s="5">
        <v>44927.0</v>
      </c>
      <c r="G5667" s="1">
        <v>10.0</v>
      </c>
    </row>
    <row r="5668">
      <c r="A5668" s="1">
        <v>5667.0</v>
      </c>
      <c r="B5668" s="1" t="s">
        <v>7225</v>
      </c>
      <c r="C5668" s="1" t="s">
        <v>40</v>
      </c>
      <c r="D5668" s="1">
        <v>50.0</v>
      </c>
      <c r="E5668" s="1" t="s">
        <v>38</v>
      </c>
      <c r="F5668" s="5">
        <v>44927.0</v>
      </c>
      <c r="G5668" s="1">
        <v>20.0</v>
      </c>
    </row>
    <row r="5669">
      <c r="A5669" s="1">
        <v>5668.0</v>
      </c>
      <c r="B5669" s="1" t="s">
        <v>7226</v>
      </c>
      <c r="C5669" s="1" t="s">
        <v>32</v>
      </c>
      <c r="D5669" s="1">
        <v>120.0</v>
      </c>
      <c r="E5669" s="1" t="s">
        <v>38</v>
      </c>
      <c r="F5669" s="5">
        <v>44927.0</v>
      </c>
      <c r="G5669" s="1">
        <v>0.0</v>
      </c>
    </row>
    <row r="5670">
      <c r="A5670" s="1">
        <v>5669.0</v>
      </c>
      <c r="B5670" s="1" t="s">
        <v>7227</v>
      </c>
      <c r="C5670" s="1" t="s">
        <v>32</v>
      </c>
      <c r="D5670" s="1">
        <v>120.0</v>
      </c>
      <c r="E5670" s="1" t="s">
        <v>38</v>
      </c>
      <c r="F5670" s="5">
        <v>44927.0</v>
      </c>
      <c r="G5670" s="1">
        <v>5.0</v>
      </c>
    </row>
    <row r="5671">
      <c r="A5671" s="1">
        <v>5670.0</v>
      </c>
      <c r="B5671" s="1" t="s">
        <v>7228</v>
      </c>
      <c r="C5671" s="1" t="s">
        <v>49</v>
      </c>
      <c r="D5671" s="1">
        <v>80.0</v>
      </c>
      <c r="E5671" s="1" t="s">
        <v>38</v>
      </c>
      <c r="F5671" s="5">
        <v>44927.0</v>
      </c>
      <c r="G5671" s="1">
        <v>10.0</v>
      </c>
    </row>
    <row r="5672">
      <c r="A5672" s="1">
        <v>5671.0</v>
      </c>
      <c r="B5672" s="1" t="s">
        <v>7231</v>
      </c>
      <c r="C5672" s="1" t="s">
        <v>32</v>
      </c>
      <c r="D5672" s="1">
        <v>120.0</v>
      </c>
      <c r="E5672" s="1" t="s">
        <v>38</v>
      </c>
      <c r="F5672" s="5">
        <v>44927.0</v>
      </c>
      <c r="G5672" s="1">
        <v>20.0</v>
      </c>
    </row>
    <row r="5673">
      <c r="A5673" s="1">
        <v>5672.0</v>
      </c>
      <c r="B5673" s="1" t="s">
        <v>7232</v>
      </c>
      <c r="C5673" s="1" t="s">
        <v>32</v>
      </c>
      <c r="D5673" s="1">
        <v>120.0</v>
      </c>
      <c r="E5673" s="1" t="s">
        <v>38</v>
      </c>
      <c r="F5673" s="5">
        <v>44927.0</v>
      </c>
      <c r="G5673" s="1">
        <v>0.0</v>
      </c>
    </row>
    <row r="5674">
      <c r="A5674" s="1">
        <v>5673.0</v>
      </c>
      <c r="B5674" s="1" t="s">
        <v>7233</v>
      </c>
      <c r="C5674" s="1" t="s">
        <v>32</v>
      </c>
      <c r="D5674" s="1">
        <v>120.0</v>
      </c>
      <c r="E5674" s="1" t="s">
        <v>38</v>
      </c>
      <c r="F5674" s="5">
        <v>44927.0</v>
      </c>
      <c r="G5674" s="1">
        <v>5.0</v>
      </c>
    </row>
    <row r="5675">
      <c r="A5675" s="1">
        <v>5674.0</v>
      </c>
      <c r="B5675" s="1" t="s">
        <v>7234</v>
      </c>
      <c r="C5675" s="1" t="s">
        <v>32</v>
      </c>
      <c r="D5675" s="1">
        <v>120.0</v>
      </c>
      <c r="E5675" s="1" t="s">
        <v>38</v>
      </c>
      <c r="F5675" s="5">
        <v>44927.0</v>
      </c>
      <c r="G5675" s="1">
        <v>10.0</v>
      </c>
    </row>
    <row r="5676">
      <c r="A5676" s="1">
        <v>5675.0</v>
      </c>
      <c r="B5676" s="1" t="s">
        <v>7235</v>
      </c>
      <c r="C5676" s="1" t="s">
        <v>49</v>
      </c>
      <c r="D5676" s="1">
        <v>80.0</v>
      </c>
      <c r="E5676" s="1" t="s">
        <v>38</v>
      </c>
      <c r="F5676" s="5">
        <v>44927.0</v>
      </c>
      <c r="G5676" s="1">
        <v>20.0</v>
      </c>
    </row>
    <row r="5677">
      <c r="A5677" s="1">
        <v>5676.0</v>
      </c>
      <c r="B5677" s="1" t="s">
        <v>7236</v>
      </c>
      <c r="C5677" s="1" t="s">
        <v>32</v>
      </c>
      <c r="D5677" s="1">
        <v>120.0</v>
      </c>
      <c r="E5677" s="1" t="s">
        <v>38</v>
      </c>
      <c r="F5677" s="5">
        <v>44927.0</v>
      </c>
      <c r="G5677" s="1">
        <v>0.0</v>
      </c>
    </row>
    <row r="5678">
      <c r="A5678" s="1">
        <v>5677.0</v>
      </c>
      <c r="B5678" s="1" t="s">
        <v>7239</v>
      </c>
      <c r="C5678" s="1" t="s">
        <v>32</v>
      </c>
      <c r="D5678" s="1">
        <v>120.0</v>
      </c>
      <c r="E5678" s="1" t="s">
        <v>38</v>
      </c>
      <c r="F5678" s="5">
        <v>44927.0</v>
      </c>
      <c r="G5678" s="1">
        <v>5.0</v>
      </c>
    </row>
    <row r="5679">
      <c r="A5679" s="1">
        <v>5678.0</v>
      </c>
      <c r="B5679" s="1" t="s">
        <v>7240</v>
      </c>
      <c r="C5679" s="1" t="s">
        <v>32</v>
      </c>
      <c r="D5679" s="1">
        <v>120.0</v>
      </c>
      <c r="E5679" s="1" t="s">
        <v>38</v>
      </c>
      <c r="F5679" s="5">
        <v>44927.0</v>
      </c>
      <c r="G5679" s="1">
        <v>10.0</v>
      </c>
    </row>
    <row r="5680">
      <c r="A5680" s="1">
        <v>5679.0</v>
      </c>
      <c r="B5680" s="1" t="s">
        <v>7241</v>
      </c>
      <c r="C5680" s="1" t="s">
        <v>40</v>
      </c>
      <c r="D5680" s="1">
        <v>50.0</v>
      </c>
      <c r="E5680" s="1" t="s">
        <v>38</v>
      </c>
      <c r="F5680" s="5">
        <v>44927.0</v>
      </c>
      <c r="G5680" s="1">
        <v>20.0</v>
      </c>
    </row>
    <row r="5681">
      <c r="A5681" s="1">
        <v>5680.0</v>
      </c>
      <c r="B5681" s="1" t="s">
        <v>7242</v>
      </c>
      <c r="C5681" s="1" t="s">
        <v>40</v>
      </c>
      <c r="D5681" s="1">
        <v>50.0</v>
      </c>
      <c r="E5681" s="1" t="s">
        <v>33</v>
      </c>
      <c r="F5681" s="5">
        <v>44927.0</v>
      </c>
      <c r="G5681" s="1">
        <v>0.0</v>
      </c>
    </row>
    <row r="5682">
      <c r="A5682" s="1">
        <v>5681.0</v>
      </c>
      <c r="B5682" s="1" t="s">
        <v>7243</v>
      </c>
      <c r="C5682" s="1" t="s">
        <v>32</v>
      </c>
      <c r="D5682" s="1">
        <v>120.0</v>
      </c>
      <c r="E5682" s="1" t="s">
        <v>38</v>
      </c>
      <c r="F5682" s="5">
        <v>44927.0</v>
      </c>
      <c r="G5682" s="1">
        <v>5.0</v>
      </c>
    </row>
    <row r="5683">
      <c r="A5683" s="1">
        <v>5682.0</v>
      </c>
      <c r="B5683" s="1" t="s">
        <v>7244</v>
      </c>
      <c r="C5683" s="1" t="s">
        <v>49</v>
      </c>
      <c r="D5683" s="1">
        <v>80.0</v>
      </c>
      <c r="E5683" s="1" t="s">
        <v>38</v>
      </c>
      <c r="F5683" s="5">
        <v>44927.0</v>
      </c>
      <c r="G5683" s="1">
        <v>10.0</v>
      </c>
    </row>
    <row r="5684">
      <c r="A5684" s="1">
        <v>5683.0</v>
      </c>
      <c r="B5684" s="1" t="s">
        <v>7246</v>
      </c>
      <c r="C5684" s="1" t="s">
        <v>32</v>
      </c>
      <c r="D5684" s="1">
        <v>120.0</v>
      </c>
      <c r="E5684" s="1" t="s">
        <v>38</v>
      </c>
      <c r="F5684" s="5">
        <v>44927.0</v>
      </c>
      <c r="G5684" s="1">
        <v>20.0</v>
      </c>
    </row>
    <row r="5685">
      <c r="A5685" s="1">
        <v>5684.0</v>
      </c>
      <c r="B5685" s="1" t="s">
        <v>7248</v>
      </c>
      <c r="C5685" s="1" t="s">
        <v>32</v>
      </c>
      <c r="D5685" s="1">
        <v>120.0</v>
      </c>
      <c r="E5685" s="1" t="s">
        <v>38</v>
      </c>
      <c r="F5685" s="5">
        <v>44927.0</v>
      </c>
      <c r="G5685" s="1">
        <v>0.0</v>
      </c>
    </row>
    <row r="5686">
      <c r="A5686" s="1">
        <v>5685.0</v>
      </c>
      <c r="B5686" s="1" t="s">
        <v>7249</v>
      </c>
      <c r="C5686" s="1" t="s">
        <v>32</v>
      </c>
      <c r="D5686" s="1">
        <v>120.0</v>
      </c>
      <c r="E5686" s="1" t="s">
        <v>38</v>
      </c>
      <c r="F5686" s="5">
        <v>44927.0</v>
      </c>
      <c r="G5686" s="1">
        <v>5.0</v>
      </c>
    </row>
    <row r="5687">
      <c r="A5687" s="1">
        <v>5686.0</v>
      </c>
      <c r="B5687" s="1" t="s">
        <v>7250</v>
      </c>
      <c r="C5687" s="1" t="s">
        <v>49</v>
      </c>
      <c r="D5687" s="1">
        <v>80.0</v>
      </c>
      <c r="E5687" s="1" t="s">
        <v>38</v>
      </c>
      <c r="F5687" s="5">
        <v>44927.0</v>
      </c>
      <c r="G5687" s="1">
        <v>10.0</v>
      </c>
    </row>
    <row r="5688">
      <c r="A5688" s="1">
        <v>5687.0</v>
      </c>
      <c r="B5688" s="1" t="s">
        <v>7251</v>
      </c>
      <c r="C5688" s="1" t="s">
        <v>37</v>
      </c>
      <c r="D5688" s="1">
        <v>250.0</v>
      </c>
      <c r="E5688" s="1" t="s">
        <v>38</v>
      </c>
      <c r="F5688" s="5">
        <v>44927.0</v>
      </c>
      <c r="G5688" s="1">
        <v>20.0</v>
      </c>
    </row>
    <row r="5689">
      <c r="A5689" s="1">
        <v>5688.0</v>
      </c>
      <c r="B5689" s="1" t="s">
        <v>7252</v>
      </c>
      <c r="C5689" s="1" t="s">
        <v>40</v>
      </c>
      <c r="D5689" s="1">
        <v>50.0</v>
      </c>
      <c r="E5689" s="1" t="s">
        <v>38</v>
      </c>
      <c r="F5689" s="5">
        <v>44927.0</v>
      </c>
      <c r="G5689" s="1">
        <v>0.0</v>
      </c>
    </row>
    <row r="5690">
      <c r="A5690" s="1">
        <v>5689.0</v>
      </c>
      <c r="B5690" s="1" t="s">
        <v>7253</v>
      </c>
      <c r="C5690" s="1" t="s">
        <v>32</v>
      </c>
      <c r="D5690" s="1">
        <v>120.0</v>
      </c>
      <c r="E5690" s="1" t="s">
        <v>38</v>
      </c>
      <c r="F5690" s="5">
        <v>44927.0</v>
      </c>
      <c r="G5690" s="1">
        <v>5.0</v>
      </c>
    </row>
    <row r="5691">
      <c r="A5691" s="1">
        <v>5690.0</v>
      </c>
      <c r="B5691" s="1" t="s">
        <v>7254</v>
      </c>
      <c r="C5691" s="1" t="s">
        <v>40</v>
      </c>
      <c r="D5691" s="1">
        <v>50.0</v>
      </c>
      <c r="E5691" s="1" t="s">
        <v>38</v>
      </c>
      <c r="F5691" s="5">
        <v>44927.0</v>
      </c>
      <c r="G5691" s="1">
        <v>10.0</v>
      </c>
    </row>
    <row r="5692">
      <c r="A5692" s="1">
        <v>5691.0</v>
      </c>
      <c r="B5692" s="1" t="s">
        <v>7257</v>
      </c>
      <c r="C5692" s="1" t="s">
        <v>49</v>
      </c>
      <c r="D5692" s="1">
        <v>80.0</v>
      </c>
      <c r="E5692" s="1" t="s">
        <v>38</v>
      </c>
      <c r="F5692" s="5">
        <v>44927.0</v>
      </c>
      <c r="G5692" s="1">
        <v>20.0</v>
      </c>
    </row>
    <row r="5693">
      <c r="A5693" s="1">
        <v>5692.0</v>
      </c>
      <c r="B5693" s="1" t="s">
        <v>7258</v>
      </c>
      <c r="C5693" s="1" t="s">
        <v>40</v>
      </c>
      <c r="D5693" s="1">
        <v>50.0</v>
      </c>
      <c r="E5693" s="1" t="s">
        <v>38</v>
      </c>
      <c r="F5693" s="5">
        <v>44927.0</v>
      </c>
      <c r="G5693" s="1">
        <v>0.0</v>
      </c>
    </row>
    <row r="5694">
      <c r="A5694" s="1">
        <v>5693.0</v>
      </c>
      <c r="B5694" s="1" t="s">
        <v>7259</v>
      </c>
      <c r="C5694" s="1" t="s">
        <v>32</v>
      </c>
      <c r="D5694" s="1">
        <v>120.0</v>
      </c>
      <c r="E5694" s="1" t="s">
        <v>38</v>
      </c>
      <c r="F5694" s="5">
        <v>44927.0</v>
      </c>
      <c r="G5694" s="1">
        <v>5.0</v>
      </c>
    </row>
    <row r="5695">
      <c r="A5695" s="1">
        <v>5694.0</v>
      </c>
      <c r="B5695" s="1" t="s">
        <v>7260</v>
      </c>
      <c r="C5695" s="1" t="s">
        <v>32</v>
      </c>
      <c r="D5695" s="1">
        <v>120.0</v>
      </c>
      <c r="E5695" s="1" t="s">
        <v>38</v>
      </c>
      <c r="F5695" s="5">
        <v>44927.0</v>
      </c>
      <c r="G5695" s="1">
        <v>10.0</v>
      </c>
    </row>
    <row r="5696">
      <c r="A5696" s="1">
        <v>5695.0</v>
      </c>
      <c r="B5696" s="1" t="s">
        <v>7261</v>
      </c>
      <c r="C5696" s="1" t="s">
        <v>40</v>
      </c>
      <c r="D5696" s="1">
        <v>50.0</v>
      </c>
      <c r="E5696" s="1" t="s">
        <v>38</v>
      </c>
      <c r="F5696" s="5">
        <v>44927.0</v>
      </c>
      <c r="G5696" s="1">
        <v>20.0</v>
      </c>
    </row>
    <row r="5697">
      <c r="A5697" s="1">
        <v>5696.0</v>
      </c>
      <c r="B5697" s="1" t="s">
        <v>7262</v>
      </c>
      <c r="C5697" s="1" t="s">
        <v>32</v>
      </c>
      <c r="D5697" s="1">
        <v>120.0</v>
      </c>
      <c r="E5697" s="1" t="s">
        <v>38</v>
      </c>
      <c r="F5697" s="5">
        <v>44927.0</v>
      </c>
      <c r="G5697" s="1">
        <v>0.0</v>
      </c>
    </row>
    <row r="5698">
      <c r="A5698" s="1">
        <v>5697.0</v>
      </c>
      <c r="B5698" s="1" t="s">
        <v>7265</v>
      </c>
      <c r="C5698" s="1" t="s">
        <v>32</v>
      </c>
      <c r="D5698" s="1">
        <v>120.0</v>
      </c>
      <c r="E5698" s="1" t="s">
        <v>38</v>
      </c>
      <c r="F5698" s="5">
        <v>44927.0</v>
      </c>
      <c r="G5698" s="1">
        <v>5.0</v>
      </c>
    </row>
    <row r="5699">
      <c r="A5699" s="1">
        <v>5698.0</v>
      </c>
      <c r="B5699" s="1" t="s">
        <v>7266</v>
      </c>
      <c r="C5699" s="1" t="s">
        <v>32</v>
      </c>
      <c r="D5699" s="1">
        <v>120.0</v>
      </c>
      <c r="E5699" s="1" t="s">
        <v>38</v>
      </c>
      <c r="F5699" s="5">
        <v>44927.0</v>
      </c>
      <c r="G5699" s="1">
        <v>10.0</v>
      </c>
    </row>
    <row r="5700">
      <c r="A5700" s="1">
        <v>5699.0</v>
      </c>
      <c r="B5700" s="1" t="s">
        <v>7267</v>
      </c>
      <c r="C5700" s="1" t="s">
        <v>49</v>
      </c>
      <c r="D5700" s="1">
        <v>80.0</v>
      </c>
      <c r="E5700" s="1" t="s">
        <v>38</v>
      </c>
      <c r="F5700" s="5">
        <v>44927.0</v>
      </c>
      <c r="G5700" s="1">
        <v>20.0</v>
      </c>
    </row>
    <row r="5701">
      <c r="A5701" s="1">
        <v>5700.0</v>
      </c>
      <c r="B5701" s="1" t="s">
        <v>7268</v>
      </c>
      <c r="C5701" s="1" t="s">
        <v>49</v>
      </c>
      <c r="D5701" s="1">
        <v>80.0</v>
      </c>
      <c r="E5701" s="1" t="s">
        <v>45</v>
      </c>
      <c r="F5701" s="5">
        <v>44927.0</v>
      </c>
      <c r="G5701" s="1">
        <v>0.0</v>
      </c>
    </row>
    <row r="5702">
      <c r="A5702" s="1">
        <v>5701.0</v>
      </c>
      <c r="B5702" s="1" t="s">
        <v>7269</v>
      </c>
      <c r="C5702" s="1" t="s">
        <v>37</v>
      </c>
      <c r="D5702" s="1">
        <v>250.0</v>
      </c>
      <c r="E5702" s="1" t="s">
        <v>38</v>
      </c>
      <c r="F5702" s="5">
        <v>44927.0</v>
      </c>
      <c r="G5702" s="1">
        <v>5.0</v>
      </c>
    </row>
    <row r="5703">
      <c r="A5703" s="1">
        <v>5702.0</v>
      </c>
      <c r="B5703" s="1" t="s">
        <v>7274</v>
      </c>
      <c r="C5703" s="1" t="s">
        <v>49</v>
      </c>
      <c r="D5703" s="1">
        <v>80.0</v>
      </c>
      <c r="E5703" s="1" t="s">
        <v>38</v>
      </c>
      <c r="F5703" s="5">
        <v>44927.0</v>
      </c>
      <c r="G5703" s="1">
        <v>10.0</v>
      </c>
    </row>
    <row r="5704">
      <c r="A5704" s="1">
        <v>5703.0</v>
      </c>
      <c r="B5704" s="1" t="s">
        <v>7275</v>
      </c>
      <c r="C5704" s="1" t="s">
        <v>32</v>
      </c>
      <c r="D5704" s="1">
        <v>120.0</v>
      </c>
      <c r="E5704" s="1" t="s">
        <v>38</v>
      </c>
      <c r="F5704" s="5">
        <v>44927.0</v>
      </c>
      <c r="G5704" s="1">
        <v>20.0</v>
      </c>
    </row>
    <row r="5705">
      <c r="A5705" s="1">
        <v>5704.0</v>
      </c>
      <c r="B5705" s="1" t="s">
        <v>7276</v>
      </c>
      <c r="C5705" s="1" t="s">
        <v>32</v>
      </c>
      <c r="D5705" s="1">
        <v>120.0</v>
      </c>
      <c r="E5705" s="1" t="s">
        <v>38</v>
      </c>
      <c r="F5705" s="5">
        <v>44927.0</v>
      </c>
      <c r="G5705" s="1">
        <v>0.0</v>
      </c>
    </row>
    <row r="5706">
      <c r="A5706" s="1">
        <v>5705.0</v>
      </c>
      <c r="B5706" s="1" t="s">
        <v>7277</v>
      </c>
      <c r="C5706" s="1" t="s">
        <v>40</v>
      </c>
      <c r="D5706" s="1">
        <v>50.0</v>
      </c>
      <c r="E5706" s="1" t="s">
        <v>33</v>
      </c>
      <c r="F5706" s="5">
        <v>44927.0</v>
      </c>
      <c r="G5706" s="1">
        <v>5.0</v>
      </c>
    </row>
    <row r="5707">
      <c r="A5707" s="1">
        <v>5706.0</v>
      </c>
      <c r="B5707" s="1" t="s">
        <v>7280</v>
      </c>
      <c r="C5707" s="1" t="s">
        <v>32</v>
      </c>
      <c r="D5707" s="1">
        <v>120.0</v>
      </c>
      <c r="E5707" s="1" t="s">
        <v>38</v>
      </c>
      <c r="F5707" s="5">
        <v>44927.0</v>
      </c>
      <c r="G5707" s="1">
        <v>10.0</v>
      </c>
    </row>
    <row r="5708">
      <c r="A5708" s="1">
        <v>5707.0</v>
      </c>
      <c r="B5708" s="1" t="s">
        <v>7281</v>
      </c>
      <c r="C5708" s="1" t="s">
        <v>32</v>
      </c>
      <c r="D5708" s="1">
        <v>120.0</v>
      </c>
      <c r="E5708" s="1" t="s">
        <v>38</v>
      </c>
      <c r="F5708" s="5">
        <v>44927.0</v>
      </c>
      <c r="G5708" s="1">
        <v>20.0</v>
      </c>
    </row>
    <row r="5709">
      <c r="A5709" s="1">
        <v>5708.0</v>
      </c>
      <c r="B5709" s="1" t="s">
        <v>7282</v>
      </c>
      <c r="C5709" s="1" t="s">
        <v>32</v>
      </c>
      <c r="D5709" s="1">
        <v>120.0</v>
      </c>
      <c r="E5709" s="1" t="s">
        <v>38</v>
      </c>
      <c r="F5709" s="5">
        <v>44927.0</v>
      </c>
      <c r="G5709" s="1">
        <v>0.0</v>
      </c>
    </row>
    <row r="5710">
      <c r="A5710" s="1">
        <v>5709.0</v>
      </c>
      <c r="B5710" s="1" t="s">
        <v>7283</v>
      </c>
      <c r="C5710" s="1" t="s">
        <v>32</v>
      </c>
      <c r="D5710" s="1">
        <v>120.0</v>
      </c>
      <c r="E5710" s="1" t="s">
        <v>38</v>
      </c>
      <c r="F5710" s="5">
        <v>44927.0</v>
      </c>
      <c r="G5710" s="1">
        <v>5.0</v>
      </c>
    </row>
    <row r="5711">
      <c r="A5711" s="1">
        <v>5710.0</v>
      </c>
      <c r="B5711" s="1" t="s">
        <v>7284</v>
      </c>
      <c r="C5711" s="1" t="s">
        <v>49</v>
      </c>
      <c r="D5711" s="1">
        <v>80.0</v>
      </c>
      <c r="E5711" s="1" t="s">
        <v>38</v>
      </c>
      <c r="F5711" s="5">
        <v>44927.0</v>
      </c>
      <c r="G5711" s="1">
        <v>10.0</v>
      </c>
    </row>
    <row r="5712">
      <c r="A5712" s="1">
        <v>5711.0</v>
      </c>
      <c r="B5712" s="1" t="s">
        <v>7285</v>
      </c>
      <c r="C5712" s="1" t="s">
        <v>32</v>
      </c>
      <c r="D5712" s="1">
        <v>120.0</v>
      </c>
      <c r="E5712" s="1" t="s">
        <v>38</v>
      </c>
      <c r="F5712" s="5">
        <v>44927.0</v>
      </c>
      <c r="G5712" s="1">
        <v>20.0</v>
      </c>
    </row>
    <row r="5713">
      <c r="A5713" s="1">
        <v>5712.0</v>
      </c>
      <c r="B5713" s="1" t="s">
        <v>7286</v>
      </c>
      <c r="C5713" s="1" t="s">
        <v>32</v>
      </c>
      <c r="D5713" s="1">
        <v>120.0</v>
      </c>
      <c r="E5713" s="1" t="s">
        <v>33</v>
      </c>
      <c r="F5713" s="5">
        <v>44927.0</v>
      </c>
      <c r="G5713" s="1">
        <v>0.0</v>
      </c>
    </row>
    <row r="5714">
      <c r="A5714" s="1">
        <v>5713.0</v>
      </c>
      <c r="B5714" s="1" t="s">
        <v>7287</v>
      </c>
      <c r="C5714" s="1" t="s">
        <v>32</v>
      </c>
      <c r="D5714" s="1">
        <v>120.0</v>
      </c>
      <c r="E5714" s="1" t="s">
        <v>38</v>
      </c>
      <c r="F5714" s="5">
        <v>44927.0</v>
      </c>
      <c r="G5714" s="1">
        <v>5.0</v>
      </c>
    </row>
    <row r="5715">
      <c r="A5715" s="1">
        <v>5714.0</v>
      </c>
      <c r="B5715" s="1" t="s">
        <v>7290</v>
      </c>
      <c r="C5715" s="1" t="s">
        <v>32</v>
      </c>
      <c r="D5715" s="1">
        <v>120.0</v>
      </c>
      <c r="E5715" s="1" t="s">
        <v>38</v>
      </c>
      <c r="F5715" s="5">
        <v>44927.0</v>
      </c>
      <c r="G5715" s="1">
        <v>10.0</v>
      </c>
    </row>
    <row r="5716">
      <c r="A5716" s="1">
        <v>5715.0</v>
      </c>
      <c r="B5716" s="1" t="s">
        <v>7291</v>
      </c>
      <c r="C5716" s="1" t="s">
        <v>32</v>
      </c>
      <c r="D5716" s="1">
        <v>120.0</v>
      </c>
      <c r="E5716" s="1" t="s">
        <v>38</v>
      </c>
      <c r="F5716" s="5">
        <v>44927.0</v>
      </c>
      <c r="G5716" s="1">
        <v>20.0</v>
      </c>
    </row>
    <row r="5717">
      <c r="A5717" s="1">
        <v>5716.0</v>
      </c>
      <c r="B5717" s="1" t="s">
        <v>7292</v>
      </c>
      <c r="C5717" s="1" t="s">
        <v>32</v>
      </c>
      <c r="D5717" s="1">
        <v>120.0</v>
      </c>
      <c r="E5717" s="1" t="s">
        <v>38</v>
      </c>
      <c r="F5717" s="5">
        <v>44927.0</v>
      </c>
      <c r="G5717" s="1">
        <v>0.0</v>
      </c>
    </row>
    <row r="5718">
      <c r="A5718" s="1">
        <v>5717.0</v>
      </c>
      <c r="B5718" s="1" t="s">
        <v>7293</v>
      </c>
      <c r="C5718" s="1" t="s">
        <v>49</v>
      </c>
      <c r="D5718" s="1">
        <v>80.0</v>
      </c>
      <c r="E5718" s="1" t="s">
        <v>38</v>
      </c>
      <c r="F5718" s="5">
        <v>44927.0</v>
      </c>
      <c r="G5718" s="1">
        <v>5.0</v>
      </c>
    </row>
    <row r="5719">
      <c r="A5719" s="1">
        <v>5718.0</v>
      </c>
      <c r="B5719" s="1" t="s">
        <v>7294</v>
      </c>
      <c r="C5719" s="1" t="s">
        <v>32</v>
      </c>
      <c r="D5719" s="1">
        <v>120.0</v>
      </c>
      <c r="E5719" s="1" t="s">
        <v>45</v>
      </c>
      <c r="F5719" s="5">
        <v>44927.0</v>
      </c>
      <c r="G5719" s="1">
        <v>10.0</v>
      </c>
    </row>
    <row r="5720">
      <c r="A5720" s="1">
        <v>5719.0</v>
      </c>
      <c r="B5720" s="1" t="s">
        <v>7295</v>
      </c>
      <c r="C5720" s="1" t="s">
        <v>49</v>
      </c>
      <c r="D5720" s="1">
        <v>80.0</v>
      </c>
      <c r="E5720" s="1" t="s">
        <v>38</v>
      </c>
      <c r="F5720" s="5">
        <v>44927.0</v>
      </c>
      <c r="G5720" s="1">
        <v>20.0</v>
      </c>
    </row>
    <row r="5721">
      <c r="A5721" s="1">
        <v>5720.0</v>
      </c>
      <c r="B5721" s="1" t="s">
        <v>7296</v>
      </c>
      <c r="C5721" s="1" t="s">
        <v>37</v>
      </c>
      <c r="D5721" s="1">
        <v>250.0</v>
      </c>
      <c r="E5721" s="1" t="s">
        <v>38</v>
      </c>
      <c r="F5721" s="5">
        <v>44927.0</v>
      </c>
      <c r="G5721" s="1">
        <v>0.0</v>
      </c>
    </row>
    <row r="5722">
      <c r="A5722" s="1">
        <v>5721.0</v>
      </c>
      <c r="B5722" s="1" t="s">
        <v>7297</v>
      </c>
      <c r="C5722" s="1" t="s">
        <v>37</v>
      </c>
      <c r="D5722" s="1">
        <v>250.0</v>
      </c>
      <c r="E5722" s="1" t="s">
        <v>38</v>
      </c>
      <c r="F5722" s="5">
        <v>44927.0</v>
      </c>
      <c r="G5722" s="1">
        <v>5.0</v>
      </c>
    </row>
    <row r="5723">
      <c r="A5723" s="1">
        <v>5722.0</v>
      </c>
      <c r="B5723" s="1" t="s">
        <v>7300</v>
      </c>
      <c r="C5723" s="1" t="s">
        <v>37</v>
      </c>
      <c r="D5723" s="1">
        <v>250.0</v>
      </c>
      <c r="E5723" s="1" t="s">
        <v>38</v>
      </c>
      <c r="F5723" s="5">
        <v>44927.0</v>
      </c>
      <c r="G5723" s="1">
        <v>10.0</v>
      </c>
    </row>
    <row r="5724">
      <c r="A5724" s="1">
        <v>5723.0</v>
      </c>
      <c r="B5724" s="1" t="s">
        <v>7301</v>
      </c>
      <c r="C5724" s="1" t="s">
        <v>32</v>
      </c>
      <c r="D5724" s="1">
        <v>120.0</v>
      </c>
      <c r="E5724" s="1" t="s">
        <v>38</v>
      </c>
      <c r="F5724" s="5">
        <v>44927.0</v>
      </c>
      <c r="G5724" s="1">
        <v>20.0</v>
      </c>
    </row>
    <row r="5725">
      <c r="A5725" s="1">
        <v>5724.0</v>
      </c>
      <c r="B5725" s="1" t="s">
        <v>7302</v>
      </c>
      <c r="C5725" s="1" t="s">
        <v>32</v>
      </c>
      <c r="D5725" s="1">
        <v>120.0</v>
      </c>
      <c r="E5725" s="1" t="s">
        <v>38</v>
      </c>
      <c r="F5725" s="5">
        <v>44927.0</v>
      </c>
      <c r="G5725" s="1">
        <v>0.0</v>
      </c>
    </row>
    <row r="5726">
      <c r="A5726" s="1">
        <v>5725.0</v>
      </c>
      <c r="B5726" s="1" t="s">
        <v>7303</v>
      </c>
      <c r="C5726" s="1" t="s">
        <v>32</v>
      </c>
      <c r="D5726" s="1">
        <v>120.0</v>
      </c>
      <c r="E5726" s="1" t="s">
        <v>38</v>
      </c>
      <c r="F5726" s="5">
        <v>44927.0</v>
      </c>
      <c r="G5726" s="1">
        <v>5.0</v>
      </c>
    </row>
    <row r="5727">
      <c r="A5727" s="1">
        <v>5726.0</v>
      </c>
      <c r="B5727" s="1" t="s">
        <v>7304</v>
      </c>
      <c r="C5727" s="1" t="s">
        <v>49</v>
      </c>
      <c r="D5727" s="1">
        <v>80.0</v>
      </c>
      <c r="E5727" s="1" t="s">
        <v>38</v>
      </c>
      <c r="F5727" s="5">
        <v>44927.0</v>
      </c>
      <c r="G5727" s="1">
        <v>10.0</v>
      </c>
    </row>
    <row r="5728">
      <c r="A5728" s="1">
        <v>5727.0</v>
      </c>
      <c r="B5728" s="1" t="s">
        <v>7305</v>
      </c>
      <c r="C5728" s="1" t="s">
        <v>32</v>
      </c>
      <c r="D5728" s="1">
        <v>120.0</v>
      </c>
      <c r="E5728" s="1" t="s">
        <v>38</v>
      </c>
      <c r="F5728" s="5">
        <v>44927.0</v>
      </c>
      <c r="G5728" s="1">
        <v>20.0</v>
      </c>
    </row>
    <row r="5729">
      <c r="A5729" s="1">
        <v>5728.0</v>
      </c>
      <c r="B5729" s="1" t="s">
        <v>7308</v>
      </c>
      <c r="C5729" s="1" t="s">
        <v>32</v>
      </c>
      <c r="D5729" s="1">
        <v>120.0</v>
      </c>
      <c r="E5729" s="1" t="s">
        <v>38</v>
      </c>
      <c r="F5729" s="5">
        <v>44927.0</v>
      </c>
      <c r="G5729" s="1">
        <v>0.0</v>
      </c>
    </row>
    <row r="5730">
      <c r="A5730" s="1">
        <v>5729.0</v>
      </c>
      <c r="B5730" s="1" t="s">
        <v>7309</v>
      </c>
      <c r="C5730" s="1" t="s">
        <v>32</v>
      </c>
      <c r="D5730" s="1">
        <v>120.0</v>
      </c>
      <c r="E5730" s="1" t="s">
        <v>38</v>
      </c>
      <c r="F5730" s="5">
        <v>44927.0</v>
      </c>
      <c r="G5730" s="1">
        <v>5.0</v>
      </c>
    </row>
    <row r="5731">
      <c r="A5731" s="1">
        <v>5730.0</v>
      </c>
      <c r="B5731" s="1" t="s">
        <v>7310</v>
      </c>
      <c r="C5731" s="1" t="s">
        <v>32</v>
      </c>
      <c r="D5731" s="1">
        <v>120.0</v>
      </c>
      <c r="E5731" s="1" t="s">
        <v>38</v>
      </c>
      <c r="F5731" s="5">
        <v>44927.0</v>
      </c>
      <c r="G5731" s="1">
        <v>10.0</v>
      </c>
    </row>
    <row r="5732">
      <c r="A5732" s="1">
        <v>5731.0</v>
      </c>
      <c r="B5732" s="1" t="s">
        <v>7311</v>
      </c>
      <c r="C5732" s="1" t="s">
        <v>37</v>
      </c>
      <c r="D5732" s="1">
        <v>250.0</v>
      </c>
      <c r="E5732" s="1" t="s">
        <v>38</v>
      </c>
      <c r="F5732" s="5">
        <v>44927.0</v>
      </c>
      <c r="G5732" s="1">
        <v>20.0</v>
      </c>
    </row>
    <row r="5733">
      <c r="A5733" s="1">
        <v>5732.0</v>
      </c>
      <c r="B5733" s="1" t="s">
        <v>7312</v>
      </c>
      <c r="C5733" s="1" t="s">
        <v>32</v>
      </c>
      <c r="D5733" s="1">
        <v>120.0</v>
      </c>
      <c r="E5733" s="1" t="s">
        <v>38</v>
      </c>
      <c r="F5733" s="5">
        <v>44927.0</v>
      </c>
      <c r="G5733" s="1">
        <v>0.0</v>
      </c>
    </row>
    <row r="5734">
      <c r="A5734" s="1">
        <v>5733.0</v>
      </c>
      <c r="B5734" s="1" t="s">
        <v>7313</v>
      </c>
      <c r="C5734" s="1" t="s">
        <v>32</v>
      </c>
      <c r="D5734" s="1">
        <v>120.0</v>
      </c>
      <c r="E5734" s="1" t="s">
        <v>38</v>
      </c>
      <c r="F5734" s="5">
        <v>44927.0</v>
      </c>
      <c r="G5734" s="1">
        <v>5.0</v>
      </c>
    </row>
    <row r="5735">
      <c r="A5735" s="1">
        <v>5734.0</v>
      </c>
      <c r="B5735" s="1" t="s">
        <v>7314</v>
      </c>
      <c r="C5735" s="1" t="s">
        <v>32</v>
      </c>
      <c r="D5735" s="1">
        <v>120.0</v>
      </c>
      <c r="E5735" s="1" t="s">
        <v>45</v>
      </c>
      <c r="F5735" s="5">
        <v>44927.0</v>
      </c>
      <c r="G5735" s="1">
        <v>10.0</v>
      </c>
    </row>
    <row r="5736">
      <c r="A5736" s="1">
        <v>5735.0</v>
      </c>
      <c r="B5736" s="1" t="s">
        <v>7317</v>
      </c>
      <c r="C5736" s="1" t="s">
        <v>40</v>
      </c>
      <c r="D5736" s="1">
        <v>50.0</v>
      </c>
      <c r="E5736" s="1" t="s">
        <v>38</v>
      </c>
      <c r="F5736" s="5">
        <v>44927.0</v>
      </c>
      <c r="G5736" s="1">
        <v>20.0</v>
      </c>
    </row>
    <row r="5737">
      <c r="A5737" s="1">
        <v>5736.0</v>
      </c>
      <c r="B5737" s="1" t="s">
        <v>7318</v>
      </c>
      <c r="C5737" s="1" t="s">
        <v>32</v>
      </c>
      <c r="D5737" s="1">
        <v>120.0</v>
      </c>
      <c r="E5737" s="1" t="s">
        <v>38</v>
      </c>
      <c r="F5737" s="5">
        <v>44927.0</v>
      </c>
      <c r="G5737" s="1">
        <v>0.0</v>
      </c>
    </row>
    <row r="5738">
      <c r="A5738" s="1">
        <v>5737.0</v>
      </c>
      <c r="B5738" s="1" t="s">
        <v>7319</v>
      </c>
      <c r="C5738" s="1" t="s">
        <v>37</v>
      </c>
      <c r="D5738" s="1">
        <v>250.0</v>
      </c>
      <c r="E5738" s="1" t="s">
        <v>33</v>
      </c>
      <c r="F5738" s="5">
        <v>44927.0</v>
      </c>
      <c r="G5738" s="1">
        <v>5.0</v>
      </c>
    </row>
    <row r="5739">
      <c r="A5739" s="1">
        <v>5738.0</v>
      </c>
      <c r="B5739" s="1" t="s">
        <v>7320</v>
      </c>
      <c r="C5739" s="1" t="s">
        <v>49</v>
      </c>
      <c r="D5739" s="1">
        <v>80.0</v>
      </c>
      <c r="E5739" s="1" t="s">
        <v>38</v>
      </c>
      <c r="F5739" s="5">
        <v>44927.0</v>
      </c>
      <c r="G5739" s="1">
        <v>10.0</v>
      </c>
    </row>
    <row r="5740">
      <c r="A5740" s="1">
        <v>5739.0</v>
      </c>
      <c r="B5740" s="1" t="s">
        <v>7321</v>
      </c>
      <c r="C5740" s="1" t="s">
        <v>32</v>
      </c>
      <c r="D5740" s="1">
        <v>120.0</v>
      </c>
      <c r="E5740" s="1" t="s">
        <v>38</v>
      </c>
      <c r="F5740" s="5">
        <v>44927.0</v>
      </c>
      <c r="G5740" s="1">
        <v>20.0</v>
      </c>
    </row>
    <row r="5741">
      <c r="A5741" s="1">
        <v>5740.0</v>
      </c>
      <c r="B5741" s="1" t="s">
        <v>7324</v>
      </c>
      <c r="C5741" s="1" t="s">
        <v>32</v>
      </c>
      <c r="D5741" s="1">
        <v>120.0</v>
      </c>
      <c r="E5741" s="1" t="s">
        <v>45</v>
      </c>
      <c r="F5741" s="5">
        <v>44927.0</v>
      </c>
      <c r="G5741" s="1">
        <v>0.0</v>
      </c>
    </row>
    <row r="5742">
      <c r="A5742" s="1">
        <v>5741.0</v>
      </c>
      <c r="B5742" s="1" t="s">
        <v>7325</v>
      </c>
      <c r="C5742" s="1" t="s">
        <v>37</v>
      </c>
      <c r="D5742" s="1">
        <v>250.0</v>
      </c>
      <c r="E5742" s="1" t="s">
        <v>38</v>
      </c>
      <c r="F5742" s="5">
        <v>44927.0</v>
      </c>
      <c r="G5742" s="1">
        <v>5.0</v>
      </c>
    </row>
    <row r="5743">
      <c r="A5743" s="1">
        <v>5742.0</v>
      </c>
      <c r="B5743" s="1" t="s">
        <v>7326</v>
      </c>
      <c r="C5743" s="1" t="s">
        <v>32</v>
      </c>
      <c r="D5743" s="1">
        <v>120.0</v>
      </c>
      <c r="E5743" s="1" t="s">
        <v>38</v>
      </c>
      <c r="F5743" s="5">
        <v>44927.0</v>
      </c>
      <c r="G5743" s="1">
        <v>10.0</v>
      </c>
    </row>
    <row r="5744">
      <c r="A5744" s="1">
        <v>5743.0</v>
      </c>
      <c r="B5744" s="1" t="s">
        <v>7327</v>
      </c>
      <c r="C5744" s="1" t="s">
        <v>49</v>
      </c>
      <c r="D5744" s="1">
        <v>80.0</v>
      </c>
      <c r="E5744" s="1" t="s">
        <v>38</v>
      </c>
      <c r="F5744" s="5">
        <v>44927.0</v>
      </c>
      <c r="G5744" s="1">
        <v>20.0</v>
      </c>
    </row>
    <row r="5745">
      <c r="A5745" s="1">
        <v>5744.0</v>
      </c>
      <c r="B5745" s="1" t="s">
        <v>7330</v>
      </c>
      <c r="C5745" s="1" t="s">
        <v>32</v>
      </c>
      <c r="D5745" s="1">
        <v>120.0</v>
      </c>
      <c r="E5745" s="1" t="s">
        <v>33</v>
      </c>
      <c r="F5745" s="5">
        <v>44927.0</v>
      </c>
      <c r="G5745" s="1">
        <v>0.0</v>
      </c>
    </row>
    <row r="5746">
      <c r="A5746" s="1">
        <v>5745.0</v>
      </c>
      <c r="B5746" s="1" t="s">
        <v>7331</v>
      </c>
      <c r="C5746" s="1" t="s">
        <v>40</v>
      </c>
      <c r="D5746" s="1">
        <v>50.0</v>
      </c>
      <c r="E5746" s="1" t="s">
        <v>38</v>
      </c>
      <c r="F5746" s="5">
        <v>44927.0</v>
      </c>
      <c r="G5746" s="1">
        <v>5.0</v>
      </c>
    </row>
    <row r="5747">
      <c r="A5747" s="1">
        <v>5746.0</v>
      </c>
      <c r="B5747" s="1" t="s">
        <v>7332</v>
      </c>
      <c r="C5747" s="1" t="s">
        <v>32</v>
      </c>
      <c r="D5747" s="1">
        <v>120.0</v>
      </c>
      <c r="E5747" s="1" t="s">
        <v>38</v>
      </c>
      <c r="F5747" s="5">
        <v>44927.0</v>
      </c>
      <c r="G5747" s="1">
        <v>10.0</v>
      </c>
    </row>
    <row r="5748">
      <c r="A5748" s="1">
        <v>5747.0</v>
      </c>
      <c r="B5748" s="1" t="s">
        <v>7333</v>
      </c>
      <c r="C5748" s="1" t="s">
        <v>49</v>
      </c>
      <c r="D5748" s="1">
        <v>80.0</v>
      </c>
      <c r="E5748" s="1" t="s">
        <v>38</v>
      </c>
      <c r="F5748" s="5">
        <v>44927.0</v>
      </c>
      <c r="G5748" s="1">
        <v>20.0</v>
      </c>
    </row>
    <row r="5749">
      <c r="A5749" s="1">
        <v>5748.0</v>
      </c>
      <c r="B5749" s="1" t="s">
        <v>7334</v>
      </c>
      <c r="C5749" s="1" t="s">
        <v>40</v>
      </c>
      <c r="D5749" s="1">
        <v>50.0</v>
      </c>
      <c r="E5749" s="1" t="s">
        <v>38</v>
      </c>
      <c r="F5749" s="5">
        <v>44927.0</v>
      </c>
      <c r="G5749" s="1">
        <v>0.0</v>
      </c>
    </row>
    <row r="5750">
      <c r="A5750" s="1">
        <v>5749.0</v>
      </c>
      <c r="B5750" s="1" t="s">
        <v>7335</v>
      </c>
      <c r="C5750" s="1" t="s">
        <v>40</v>
      </c>
      <c r="D5750" s="1">
        <v>50.0</v>
      </c>
      <c r="E5750" s="1" t="s">
        <v>38</v>
      </c>
      <c r="F5750" s="5">
        <v>44927.0</v>
      </c>
      <c r="G5750" s="1">
        <v>5.0</v>
      </c>
    </row>
    <row r="5751">
      <c r="A5751" s="1">
        <v>5750.0</v>
      </c>
      <c r="B5751" s="1" t="s">
        <v>7336</v>
      </c>
      <c r="C5751" s="1" t="s">
        <v>32</v>
      </c>
      <c r="D5751" s="1">
        <v>120.0</v>
      </c>
      <c r="E5751" s="1" t="s">
        <v>38</v>
      </c>
      <c r="F5751" s="5">
        <v>44927.0</v>
      </c>
      <c r="G5751" s="1">
        <v>10.0</v>
      </c>
    </row>
    <row r="5752">
      <c r="A5752" s="1">
        <v>5751.0</v>
      </c>
      <c r="B5752" s="1" t="s">
        <v>7337</v>
      </c>
      <c r="C5752" s="1" t="s">
        <v>32</v>
      </c>
      <c r="D5752" s="1">
        <v>120.0</v>
      </c>
      <c r="E5752" s="1" t="s">
        <v>33</v>
      </c>
      <c r="F5752" s="5">
        <v>44927.0</v>
      </c>
      <c r="G5752" s="1">
        <v>20.0</v>
      </c>
    </row>
    <row r="5753">
      <c r="A5753" s="1">
        <v>5752.0</v>
      </c>
      <c r="B5753" s="1" t="s">
        <v>7338</v>
      </c>
      <c r="C5753" s="1" t="s">
        <v>49</v>
      </c>
      <c r="D5753" s="1">
        <v>80.0</v>
      </c>
      <c r="E5753" s="1" t="s">
        <v>38</v>
      </c>
      <c r="F5753" s="5">
        <v>44927.0</v>
      </c>
      <c r="G5753" s="1">
        <v>0.0</v>
      </c>
    </row>
    <row r="5754">
      <c r="A5754" s="1">
        <v>5753.0</v>
      </c>
      <c r="B5754" s="1" t="s">
        <v>7341</v>
      </c>
      <c r="C5754" s="1" t="s">
        <v>37</v>
      </c>
      <c r="D5754" s="1">
        <v>250.0</v>
      </c>
      <c r="E5754" s="1" t="s">
        <v>38</v>
      </c>
      <c r="F5754" s="5">
        <v>44927.0</v>
      </c>
      <c r="G5754" s="1">
        <v>5.0</v>
      </c>
    </row>
    <row r="5755">
      <c r="A5755" s="1">
        <v>5754.0</v>
      </c>
      <c r="B5755" s="1" t="s">
        <v>7342</v>
      </c>
      <c r="C5755" s="1" t="s">
        <v>32</v>
      </c>
      <c r="D5755" s="1">
        <v>120.0</v>
      </c>
      <c r="E5755" s="1" t="s">
        <v>33</v>
      </c>
      <c r="F5755" s="5">
        <v>44927.0</v>
      </c>
      <c r="G5755" s="1">
        <v>10.0</v>
      </c>
    </row>
    <row r="5756">
      <c r="A5756" s="1">
        <v>5755.0</v>
      </c>
      <c r="B5756" s="1" t="s">
        <v>7343</v>
      </c>
      <c r="C5756" s="1" t="s">
        <v>49</v>
      </c>
      <c r="D5756" s="1">
        <v>80.0</v>
      </c>
      <c r="E5756" s="1" t="s">
        <v>38</v>
      </c>
      <c r="F5756" s="5">
        <v>44927.0</v>
      </c>
      <c r="G5756" s="1">
        <v>20.0</v>
      </c>
    </row>
    <row r="5757">
      <c r="A5757" s="1">
        <v>5756.0</v>
      </c>
      <c r="B5757" s="1" t="s">
        <v>7344</v>
      </c>
      <c r="C5757" s="1" t="s">
        <v>37</v>
      </c>
      <c r="D5757" s="1">
        <v>250.0</v>
      </c>
      <c r="E5757" s="1" t="s">
        <v>38</v>
      </c>
      <c r="F5757" s="5">
        <v>44927.0</v>
      </c>
      <c r="G5757" s="1">
        <v>0.0</v>
      </c>
    </row>
    <row r="5758">
      <c r="A5758" s="1">
        <v>5757.0</v>
      </c>
      <c r="B5758" s="1" t="s">
        <v>7345</v>
      </c>
      <c r="C5758" s="1" t="s">
        <v>32</v>
      </c>
      <c r="D5758" s="1">
        <v>120.0</v>
      </c>
      <c r="E5758" s="1" t="s">
        <v>38</v>
      </c>
      <c r="F5758" s="5">
        <v>44927.0</v>
      </c>
      <c r="G5758" s="1">
        <v>5.0</v>
      </c>
    </row>
    <row r="5759">
      <c r="A5759" s="1">
        <v>5758.0</v>
      </c>
      <c r="B5759" s="1" t="s">
        <v>7346</v>
      </c>
      <c r="C5759" s="1" t="s">
        <v>32</v>
      </c>
      <c r="D5759" s="1">
        <v>120.0</v>
      </c>
      <c r="E5759" s="1" t="s">
        <v>38</v>
      </c>
      <c r="F5759" s="5">
        <v>44927.0</v>
      </c>
      <c r="G5759" s="1">
        <v>10.0</v>
      </c>
    </row>
    <row r="5760">
      <c r="A5760" s="1">
        <v>5759.0</v>
      </c>
      <c r="B5760" s="1" t="s">
        <v>7347</v>
      </c>
      <c r="C5760" s="1" t="s">
        <v>32</v>
      </c>
      <c r="D5760" s="1">
        <v>120.0</v>
      </c>
      <c r="E5760" s="1" t="s">
        <v>45</v>
      </c>
      <c r="F5760" s="5">
        <v>44927.0</v>
      </c>
      <c r="G5760" s="1">
        <v>20.0</v>
      </c>
    </row>
    <row r="5761">
      <c r="A5761" s="1">
        <v>5760.0</v>
      </c>
      <c r="B5761" s="1" t="s">
        <v>7348</v>
      </c>
      <c r="C5761" s="1" t="s">
        <v>32</v>
      </c>
      <c r="D5761" s="1">
        <v>120.0</v>
      </c>
      <c r="E5761" s="1" t="s">
        <v>38</v>
      </c>
      <c r="F5761" s="5">
        <v>44927.0</v>
      </c>
      <c r="G5761" s="1">
        <v>0.0</v>
      </c>
    </row>
    <row r="5762">
      <c r="A5762" s="1">
        <v>5761.0</v>
      </c>
      <c r="B5762" s="1" t="s">
        <v>7349</v>
      </c>
      <c r="C5762" s="1" t="s">
        <v>32</v>
      </c>
      <c r="D5762" s="1">
        <v>120.0</v>
      </c>
      <c r="E5762" s="1" t="s">
        <v>38</v>
      </c>
      <c r="F5762" s="5">
        <v>44927.0</v>
      </c>
      <c r="G5762" s="1">
        <v>5.0</v>
      </c>
    </row>
    <row r="5763">
      <c r="A5763" s="1">
        <v>5762.0</v>
      </c>
      <c r="B5763" s="1" t="s">
        <v>7350</v>
      </c>
      <c r="C5763" s="1" t="s">
        <v>32</v>
      </c>
      <c r="D5763" s="1">
        <v>120.0</v>
      </c>
      <c r="E5763" s="1" t="s">
        <v>38</v>
      </c>
      <c r="F5763" s="5">
        <v>44927.0</v>
      </c>
      <c r="G5763" s="1">
        <v>10.0</v>
      </c>
    </row>
    <row r="5764">
      <c r="A5764" s="1">
        <v>5763.0</v>
      </c>
      <c r="B5764" s="1" t="s">
        <v>7351</v>
      </c>
      <c r="C5764" s="1" t="s">
        <v>32</v>
      </c>
      <c r="D5764" s="1">
        <v>120.0</v>
      </c>
      <c r="E5764" s="1" t="s">
        <v>38</v>
      </c>
      <c r="F5764" s="5">
        <v>44927.0</v>
      </c>
      <c r="G5764" s="1">
        <v>20.0</v>
      </c>
    </row>
    <row r="5765">
      <c r="A5765" s="1">
        <v>5764.0</v>
      </c>
      <c r="B5765" s="1" t="s">
        <v>7352</v>
      </c>
      <c r="C5765" s="1" t="s">
        <v>32</v>
      </c>
      <c r="D5765" s="1">
        <v>120.0</v>
      </c>
      <c r="E5765" s="1" t="s">
        <v>33</v>
      </c>
      <c r="F5765" s="5">
        <v>44927.0</v>
      </c>
      <c r="G5765" s="1">
        <v>0.0</v>
      </c>
    </row>
    <row r="5766">
      <c r="A5766" s="1">
        <v>5765.0</v>
      </c>
      <c r="B5766" s="1" t="s">
        <v>7355</v>
      </c>
      <c r="C5766" s="1" t="s">
        <v>49</v>
      </c>
      <c r="D5766" s="1">
        <v>80.0</v>
      </c>
      <c r="E5766" s="1" t="s">
        <v>38</v>
      </c>
      <c r="F5766" s="5">
        <v>44927.0</v>
      </c>
      <c r="G5766" s="1">
        <v>5.0</v>
      </c>
    </row>
    <row r="5767">
      <c r="A5767" s="1">
        <v>5766.0</v>
      </c>
      <c r="B5767" s="1" t="s">
        <v>7356</v>
      </c>
      <c r="C5767" s="1" t="s">
        <v>40</v>
      </c>
      <c r="D5767" s="1">
        <v>50.0</v>
      </c>
      <c r="E5767" s="1" t="s">
        <v>38</v>
      </c>
      <c r="F5767" s="5">
        <v>44927.0</v>
      </c>
      <c r="G5767" s="1">
        <v>10.0</v>
      </c>
    </row>
    <row r="5768">
      <c r="A5768" s="1">
        <v>5767.0</v>
      </c>
      <c r="B5768" s="1" t="s">
        <v>7357</v>
      </c>
      <c r="C5768" s="1" t="s">
        <v>40</v>
      </c>
      <c r="D5768" s="1">
        <v>50.0</v>
      </c>
      <c r="E5768" s="1" t="s">
        <v>38</v>
      </c>
      <c r="F5768" s="5">
        <v>44927.0</v>
      </c>
      <c r="G5768" s="1">
        <v>20.0</v>
      </c>
    </row>
    <row r="5769">
      <c r="A5769" s="1">
        <v>5768.0</v>
      </c>
      <c r="B5769" s="1" t="s">
        <v>7358</v>
      </c>
      <c r="C5769" s="1" t="s">
        <v>32</v>
      </c>
      <c r="D5769" s="1">
        <v>120.0</v>
      </c>
      <c r="E5769" s="1" t="s">
        <v>38</v>
      </c>
      <c r="F5769" s="5">
        <v>44927.0</v>
      </c>
      <c r="G5769" s="1">
        <v>0.0</v>
      </c>
    </row>
    <row r="5770">
      <c r="A5770" s="1">
        <v>5769.0</v>
      </c>
      <c r="B5770" s="1" t="s">
        <v>7359</v>
      </c>
      <c r="C5770" s="1" t="s">
        <v>32</v>
      </c>
      <c r="D5770" s="1">
        <v>120.0</v>
      </c>
      <c r="E5770" s="1" t="s">
        <v>38</v>
      </c>
      <c r="F5770" s="5">
        <v>44927.0</v>
      </c>
      <c r="G5770" s="1">
        <v>5.0</v>
      </c>
    </row>
    <row r="5771">
      <c r="A5771" s="1">
        <v>5770.0</v>
      </c>
      <c r="B5771" s="1" t="s">
        <v>7360</v>
      </c>
      <c r="C5771" s="1" t="s">
        <v>49</v>
      </c>
      <c r="D5771" s="1">
        <v>80.0</v>
      </c>
      <c r="E5771" s="1" t="s">
        <v>38</v>
      </c>
      <c r="F5771" s="5">
        <v>44927.0</v>
      </c>
      <c r="G5771" s="1">
        <v>10.0</v>
      </c>
    </row>
    <row r="5772">
      <c r="A5772" s="1">
        <v>5771.0</v>
      </c>
      <c r="B5772" s="1" t="s">
        <v>7361</v>
      </c>
      <c r="C5772" s="1" t="s">
        <v>49</v>
      </c>
      <c r="D5772" s="1">
        <v>80.0</v>
      </c>
      <c r="E5772" s="1" t="s">
        <v>38</v>
      </c>
      <c r="F5772" s="5">
        <v>44927.0</v>
      </c>
      <c r="G5772" s="1">
        <v>20.0</v>
      </c>
    </row>
    <row r="5773">
      <c r="A5773" s="1">
        <v>5772.0</v>
      </c>
      <c r="B5773" s="1" t="s">
        <v>7362</v>
      </c>
      <c r="C5773" s="1" t="s">
        <v>32</v>
      </c>
      <c r="D5773" s="1">
        <v>120.0</v>
      </c>
      <c r="E5773" s="1" t="s">
        <v>38</v>
      </c>
      <c r="F5773" s="5">
        <v>44927.0</v>
      </c>
      <c r="G5773" s="1">
        <v>0.0</v>
      </c>
    </row>
    <row r="5774">
      <c r="A5774" s="1">
        <v>5773.0</v>
      </c>
      <c r="B5774" s="1" t="s">
        <v>7363</v>
      </c>
      <c r="C5774" s="1" t="s">
        <v>49</v>
      </c>
      <c r="D5774" s="1">
        <v>80.0</v>
      </c>
      <c r="E5774" s="1" t="s">
        <v>38</v>
      </c>
      <c r="F5774" s="5">
        <v>44927.0</v>
      </c>
      <c r="G5774" s="1">
        <v>5.0</v>
      </c>
    </row>
    <row r="5775">
      <c r="A5775" s="1">
        <v>5774.0</v>
      </c>
      <c r="B5775" s="1" t="s">
        <v>7364</v>
      </c>
      <c r="C5775" s="1" t="s">
        <v>32</v>
      </c>
      <c r="D5775" s="1">
        <v>120.0</v>
      </c>
      <c r="E5775" s="1" t="s">
        <v>38</v>
      </c>
      <c r="F5775" s="5">
        <v>44927.0</v>
      </c>
      <c r="G5775" s="1">
        <v>10.0</v>
      </c>
    </row>
    <row r="5776">
      <c r="A5776" s="1">
        <v>5775.0</v>
      </c>
      <c r="B5776" s="1" t="s">
        <v>7365</v>
      </c>
      <c r="C5776" s="1" t="s">
        <v>32</v>
      </c>
      <c r="D5776" s="1">
        <v>120.0</v>
      </c>
      <c r="E5776" s="1" t="s">
        <v>38</v>
      </c>
      <c r="F5776" s="5">
        <v>44927.0</v>
      </c>
      <c r="G5776" s="1">
        <v>20.0</v>
      </c>
    </row>
    <row r="5777">
      <c r="A5777" s="1">
        <v>5776.0</v>
      </c>
      <c r="B5777" s="1" t="s">
        <v>7368</v>
      </c>
      <c r="C5777" s="1" t="s">
        <v>32</v>
      </c>
      <c r="D5777" s="1">
        <v>120.0</v>
      </c>
      <c r="E5777" s="1" t="s">
        <v>38</v>
      </c>
      <c r="F5777" s="5">
        <v>44927.0</v>
      </c>
      <c r="G5777" s="1">
        <v>0.0</v>
      </c>
    </row>
    <row r="5778">
      <c r="A5778" s="1">
        <v>5777.0</v>
      </c>
      <c r="B5778" s="1" t="s">
        <v>7369</v>
      </c>
      <c r="C5778" s="1" t="s">
        <v>32</v>
      </c>
      <c r="D5778" s="1">
        <v>120.0</v>
      </c>
      <c r="E5778" s="1" t="s">
        <v>38</v>
      </c>
      <c r="F5778" s="5">
        <v>44927.0</v>
      </c>
      <c r="G5778" s="1">
        <v>5.0</v>
      </c>
    </row>
    <row r="5779">
      <c r="A5779" s="1">
        <v>5778.0</v>
      </c>
      <c r="B5779" s="1" t="s">
        <v>7370</v>
      </c>
      <c r="C5779" s="1" t="s">
        <v>49</v>
      </c>
      <c r="D5779" s="1">
        <v>80.0</v>
      </c>
      <c r="E5779" s="1" t="s">
        <v>38</v>
      </c>
      <c r="F5779" s="5">
        <v>44927.0</v>
      </c>
      <c r="G5779" s="1">
        <v>10.0</v>
      </c>
    </row>
    <row r="5780">
      <c r="A5780" s="1">
        <v>5779.0</v>
      </c>
      <c r="B5780" s="1" t="s">
        <v>7371</v>
      </c>
      <c r="C5780" s="1" t="s">
        <v>49</v>
      </c>
      <c r="D5780" s="1">
        <v>80.0</v>
      </c>
      <c r="E5780" s="1" t="s">
        <v>38</v>
      </c>
      <c r="F5780" s="5">
        <v>44927.0</v>
      </c>
      <c r="G5780" s="1">
        <v>20.0</v>
      </c>
    </row>
    <row r="5781">
      <c r="A5781" s="1">
        <v>5780.0</v>
      </c>
      <c r="B5781" s="1" t="s">
        <v>7372</v>
      </c>
      <c r="C5781" s="1" t="s">
        <v>32</v>
      </c>
      <c r="D5781" s="1">
        <v>120.0</v>
      </c>
      <c r="E5781" s="1" t="s">
        <v>38</v>
      </c>
      <c r="F5781" s="5">
        <v>44927.0</v>
      </c>
      <c r="G5781" s="1">
        <v>0.0</v>
      </c>
    </row>
    <row r="5782">
      <c r="A5782" s="1">
        <v>5781.0</v>
      </c>
      <c r="B5782" s="1" t="s">
        <v>7373</v>
      </c>
      <c r="C5782" s="1" t="s">
        <v>32</v>
      </c>
      <c r="D5782" s="1">
        <v>120.0</v>
      </c>
      <c r="E5782" s="1" t="s">
        <v>38</v>
      </c>
      <c r="F5782" s="5">
        <v>44927.0</v>
      </c>
      <c r="G5782" s="1">
        <v>5.0</v>
      </c>
    </row>
    <row r="5783">
      <c r="A5783" s="1">
        <v>5782.0</v>
      </c>
      <c r="B5783" s="1" t="s">
        <v>7374</v>
      </c>
      <c r="C5783" s="1" t="s">
        <v>37</v>
      </c>
      <c r="D5783" s="1">
        <v>250.0</v>
      </c>
      <c r="E5783" s="1" t="s">
        <v>38</v>
      </c>
      <c r="F5783" s="5">
        <v>44927.0</v>
      </c>
      <c r="G5783" s="1">
        <v>10.0</v>
      </c>
    </row>
    <row r="5784">
      <c r="A5784" s="1">
        <v>5783.0</v>
      </c>
      <c r="B5784" s="1" t="s">
        <v>7375</v>
      </c>
      <c r="C5784" s="1" t="s">
        <v>32</v>
      </c>
      <c r="D5784" s="1">
        <v>120.0</v>
      </c>
      <c r="E5784" s="1" t="s">
        <v>38</v>
      </c>
      <c r="F5784" s="5">
        <v>44927.0</v>
      </c>
      <c r="G5784" s="1">
        <v>20.0</v>
      </c>
    </row>
    <row r="5785">
      <c r="A5785" s="1">
        <v>5784.0</v>
      </c>
      <c r="B5785" s="1" t="s">
        <v>7376</v>
      </c>
      <c r="C5785" s="1" t="s">
        <v>32</v>
      </c>
      <c r="D5785" s="1">
        <v>120.0</v>
      </c>
      <c r="E5785" s="1" t="s">
        <v>33</v>
      </c>
      <c r="F5785" s="5">
        <v>44927.0</v>
      </c>
      <c r="G5785" s="1">
        <v>0.0</v>
      </c>
    </row>
    <row r="5786">
      <c r="A5786" s="1">
        <v>5785.0</v>
      </c>
      <c r="B5786" s="1" t="s">
        <v>7377</v>
      </c>
      <c r="C5786" s="1" t="s">
        <v>32</v>
      </c>
      <c r="D5786" s="1">
        <v>120.0</v>
      </c>
      <c r="E5786" s="1" t="s">
        <v>38</v>
      </c>
      <c r="F5786" s="5">
        <v>44927.0</v>
      </c>
      <c r="G5786" s="1">
        <v>5.0</v>
      </c>
    </row>
    <row r="5787">
      <c r="A5787" s="1">
        <v>5786.0</v>
      </c>
      <c r="B5787" s="1" t="s">
        <v>7380</v>
      </c>
      <c r="C5787" s="1" t="s">
        <v>32</v>
      </c>
      <c r="D5787" s="1">
        <v>120.0</v>
      </c>
      <c r="E5787" s="1" t="s">
        <v>45</v>
      </c>
      <c r="F5787" s="5">
        <v>44927.0</v>
      </c>
      <c r="G5787" s="1">
        <v>10.0</v>
      </c>
    </row>
    <row r="5788">
      <c r="A5788" s="1">
        <v>5787.0</v>
      </c>
      <c r="B5788" s="1" t="s">
        <v>7381</v>
      </c>
      <c r="C5788" s="1" t="s">
        <v>37</v>
      </c>
      <c r="D5788" s="1">
        <v>250.0</v>
      </c>
      <c r="E5788" s="1" t="s">
        <v>38</v>
      </c>
      <c r="F5788" s="5">
        <v>44927.0</v>
      </c>
      <c r="G5788" s="1">
        <v>20.0</v>
      </c>
    </row>
    <row r="5789">
      <c r="A5789" s="1">
        <v>5788.0</v>
      </c>
      <c r="B5789" s="1" t="s">
        <v>7382</v>
      </c>
      <c r="C5789" s="1" t="s">
        <v>32</v>
      </c>
      <c r="D5789" s="1">
        <v>120.0</v>
      </c>
      <c r="E5789" s="1" t="s">
        <v>38</v>
      </c>
      <c r="F5789" s="5">
        <v>44927.0</v>
      </c>
      <c r="G5789" s="1">
        <v>0.0</v>
      </c>
    </row>
    <row r="5790">
      <c r="A5790" s="1">
        <v>5789.0</v>
      </c>
      <c r="B5790" s="1" t="s">
        <v>7383</v>
      </c>
      <c r="C5790" s="1" t="s">
        <v>32</v>
      </c>
      <c r="D5790" s="1">
        <v>120.0</v>
      </c>
      <c r="E5790" s="1" t="s">
        <v>38</v>
      </c>
      <c r="F5790" s="5">
        <v>44927.0</v>
      </c>
      <c r="G5790" s="1">
        <v>5.0</v>
      </c>
    </row>
    <row r="5791">
      <c r="A5791" s="1">
        <v>5790.0</v>
      </c>
      <c r="B5791" s="1" t="s">
        <v>7384</v>
      </c>
      <c r="C5791" s="1" t="s">
        <v>32</v>
      </c>
      <c r="D5791" s="1">
        <v>120.0</v>
      </c>
      <c r="E5791" s="1" t="s">
        <v>38</v>
      </c>
      <c r="F5791" s="5">
        <v>44927.0</v>
      </c>
      <c r="G5791" s="1">
        <v>10.0</v>
      </c>
    </row>
    <row r="5792">
      <c r="A5792" s="1">
        <v>5791.0</v>
      </c>
      <c r="B5792" s="1" t="s">
        <v>7385</v>
      </c>
      <c r="C5792" s="1" t="s">
        <v>32</v>
      </c>
      <c r="D5792" s="1">
        <v>120.0</v>
      </c>
      <c r="E5792" s="1" t="s">
        <v>38</v>
      </c>
      <c r="F5792" s="5">
        <v>44927.0</v>
      </c>
      <c r="G5792" s="1">
        <v>20.0</v>
      </c>
    </row>
    <row r="5793">
      <c r="A5793" s="1">
        <v>5792.0</v>
      </c>
      <c r="B5793" s="1" t="s">
        <v>7386</v>
      </c>
      <c r="C5793" s="1" t="s">
        <v>32</v>
      </c>
      <c r="D5793" s="1">
        <v>120.0</v>
      </c>
      <c r="E5793" s="1" t="s">
        <v>38</v>
      </c>
      <c r="F5793" s="5">
        <v>44927.0</v>
      </c>
      <c r="G5793" s="1">
        <v>0.0</v>
      </c>
    </row>
    <row r="5794">
      <c r="A5794" s="1">
        <v>5793.0</v>
      </c>
      <c r="B5794" s="1" t="s">
        <v>7387</v>
      </c>
      <c r="C5794" s="1" t="s">
        <v>32</v>
      </c>
      <c r="D5794" s="1">
        <v>120.0</v>
      </c>
      <c r="E5794" s="1" t="s">
        <v>38</v>
      </c>
      <c r="F5794" s="5">
        <v>44927.0</v>
      </c>
      <c r="G5794" s="1">
        <v>5.0</v>
      </c>
    </row>
    <row r="5795">
      <c r="A5795" s="1">
        <v>5794.0</v>
      </c>
      <c r="B5795" s="1" t="s">
        <v>7388</v>
      </c>
      <c r="C5795" s="1" t="s">
        <v>49</v>
      </c>
      <c r="D5795" s="1">
        <v>80.0</v>
      </c>
      <c r="E5795" s="1" t="s">
        <v>38</v>
      </c>
      <c r="F5795" s="5">
        <v>44927.0</v>
      </c>
      <c r="G5795" s="1">
        <v>10.0</v>
      </c>
    </row>
    <row r="5796">
      <c r="A5796" s="1">
        <v>5795.0</v>
      </c>
      <c r="B5796" s="1" t="s">
        <v>7391</v>
      </c>
      <c r="C5796" s="1" t="s">
        <v>32</v>
      </c>
      <c r="D5796" s="1">
        <v>120.0</v>
      </c>
      <c r="E5796" s="1" t="s">
        <v>38</v>
      </c>
      <c r="F5796" s="5">
        <v>44927.0</v>
      </c>
      <c r="G5796" s="1">
        <v>20.0</v>
      </c>
    </row>
    <row r="5797">
      <c r="A5797" s="1">
        <v>5796.0</v>
      </c>
      <c r="B5797" s="1" t="s">
        <v>7392</v>
      </c>
      <c r="C5797" s="1" t="s">
        <v>32</v>
      </c>
      <c r="D5797" s="1">
        <v>120.0</v>
      </c>
      <c r="E5797" s="1" t="s">
        <v>38</v>
      </c>
      <c r="F5797" s="5">
        <v>44927.0</v>
      </c>
      <c r="G5797" s="1">
        <v>0.0</v>
      </c>
    </row>
    <row r="5798">
      <c r="A5798" s="1">
        <v>5797.0</v>
      </c>
      <c r="B5798" s="1" t="s">
        <v>7393</v>
      </c>
      <c r="C5798" s="1" t="s">
        <v>49</v>
      </c>
      <c r="D5798" s="1">
        <v>80.0</v>
      </c>
      <c r="E5798" s="1" t="s">
        <v>38</v>
      </c>
      <c r="F5798" s="5">
        <v>44927.0</v>
      </c>
      <c r="G5798" s="1">
        <v>5.0</v>
      </c>
    </row>
    <row r="5799">
      <c r="A5799" s="1">
        <v>5798.0</v>
      </c>
      <c r="B5799" s="1" t="s">
        <v>7394</v>
      </c>
      <c r="C5799" s="1" t="s">
        <v>49</v>
      </c>
      <c r="D5799" s="1">
        <v>80.0</v>
      </c>
      <c r="E5799" s="1" t="s">
        <v>38</v>
      </c>
      <c r="F5799" s="5">
        <v>44927.0</v>
      </c>
      <c r="G5799" s="1">
        <v>10.0</v>
      </c>
    </row>
    <row r="5800">
      <c r="A5800" s="1">
        <v>5799.0</v>
      </c>
      <c r="B5800" s="1" t="s">
        <v>7395</v>
      </c>
      <c r="C5800" s="1" t="s">
        <v>32</v>
      </c>
      <c r="D5800" s="1">
        <v>120.0</v>
      </c>
      <c r="E5800" s="1" t="s">
        <v>38</v>
      </c>
      <c r="F5800" s="5">
        <v>44927.0</v>
      </c>
      <c r="G5800" s="1">
        <v>20.0</v>
      </c>
    </row>
    <row r="5801">
      <c r="A5801" s="1">
        <v>5800.0</v>
      </c>
      <c r="B5801" s="1" t="s">
        <v>7396</v>
      </c>
      <c r="C5801" s="1" t="s">
        <v>32</v>
      </c>
      <c r="D5801" s="1">
        <v>120.0</v>
      </c>
      <c r="E5801" s="1" t="s">
        <v>38</v>
      </c>
      <c r="F5801" s="5">
        <v>44927.0</v>
      </c>
      <c r="G5801" s="1">
        <v>0.0</v>
      </c>
    </row>
    <row r="5802">
      <c r="A5802" s="1">
        <v>5801.0</v>
      </c>
      <c r="B5802" s="1" t="s">
        <v>7397</v>
      </c>
      <c r="C5802" s="1" t="s">
        <v>32</v>
      </c>
      <c r="D5802" s="1">
        <v>120.0</v>
      </c>
      <c r="E5802" s="1" t="s">
        <v>33</v>
      </c>
      <c r="F5802" s="5">
        <v>44927.0</v>
      </c>
      <c r="G5802" s="1">
        <v>5.0</v>
      </c>
    </row>
    <row r="5803">
      <c r="A5803" s="1">
        <v>5802.0</v>
      </c>
      <c r="B5803" s="1" t="s">
        <v>7398</v>
      </c>
      <c r="C5803" s="1" t="s">
        <v>32</v>
      </c>
      <c r="D5803" s="1">
        <v>120.0</v>
      </c>
      <c r="E5803" s="1" t="s">
        <v>38</v>
      </c>
      <c r="F5803" s="5">
        <v>44927.0</v>
      </c>
      <c r="G5803" s="1">
        <v>10.0</v>
      </c>
    </row>
    <row r="5804">
      <c r="A5804" s="1">
        <v>5803.0</v>
      </c>
      <c r="B5804" s="1" t="s">
        <v>7401</v>
      </c>
      <c r="C5804" s="1" t="s">
        <v>32</v>
      </c>
      <c r="D5804" s="1">
        <v>120.0</v>
      </c>
      <c r="E5804" s="1" t="s">
        <v>33</v>
      </c>
      <c r="F5804" s="5">
        <v>44927.0</v>
      </c>
      <c r="G5804" s="1">
        <v>20.0</v>
      </c>
    </row>
    <row r="5805">
      <c r="A5805" s="1">
        <v>5804.0</v>
      </c>
      <c r="B5805" s="1" t="s">
        <v>7402</v>
      </c>
      <c r="C5805" s="1" t="s">
        <v>32</v>
      </c>
      <c r="D5805" s="1">
        <v>120.0</v>
      </c>
      <c r="E5805" s="1" t="s">
        <v>38</v>
      </c>
      <c r="F5805" s="5">
        <v>44927.0</v>
      </c>
      <c r="G5805" s="1">
        <v>0.0</v>
      </c>
    </row>
    <row r="5806">
      <c r="A5806" s="1">
        <v>5805.0</v>
      </c>
      <c r="B5806" s="1" t="s">
        <v>7403</v>
      </c>
      <c r="C5806" s="1" t="s">
        <v>32</v>
      </c>
      <c r="D5806" s="1">
        <v>120.0</v>
      </c>
      <c r="E5806" s="1" t="s">
        <v>38</v>
      </c>
      <c r="F5806" s="5">
        <v>44927.0</v>
      </c>
      <c r="G5806" s="1">
        <v>5.0</v>
      </c>
    </row>
    <row r="5807">
      <c r="A5807" s="1">
        <v>5806.0</v>
      </c>
      <c r="B5807" s="1" t="s">
        <v>7404</v>
      </c>
      <c r="C5807" s="1" t="s">
        <v>32</v>
      </c>
      <c r="D5807" s="1">
        <v>120.0</v>
      </c>
      <c r="E5807" s="1" t="s">
        <v>38</v>
      </c>
      <c r="F5807" s="5">
        <v>44927.0</v>
      </c>
      <c r="G5807" s="1">
        <v>10.0</v>
      </c>
    </row>
    <row r="5808">
      <c r="A5808" s="1">
        <v>5807.0</v>
      </c>
      <c r="B5808" s="1" t="s">
        <v>7405</v>
      </c>
      <c r="C5808" s="1" t="s">
        <v>37</v>
      </c>
      <c r="D5808" s="1">
        <v>250.0</v>
      </c>
      <c r="E5808" s="1" t="s">
        <v>45</v>
      </c>
      <c r="F5808" s="5">
        <v>44927.0</v>
      </c>
      <c r="G5808" s="1">
        <v>20.0</v>
      </c>
    </row>
    <row r="5809">
      <c r="A5809" s="1">
        <v>5808.0</v>
      </c>
      <c r="B5809" s="1" t="s">
        <v>7406</v>
      </c>
      <c r="C5809" s="1" t="s">
        <v>49</v>
      </c>
      <c r="D5809" s="1">
        <v>80.0</v>
      </c>
      <c r="E5809" s="1" t="s">
        <v>38</v>
      </c>
      <c r="F5809" s="5">
        <v>44927.0</v>
      </c>
      <c r="G5809" s="1">
        <v>0.0</v>
      </c>
    </row>
    <row r="5810">
      <c r="A5810" s="1">
        <v>5809.0</v>
      </c>
      <c r="B5810" s="1" t="s">
        <v>7407</v>
      </c>
      <c r="C5810" s="1" t="s">
        <v>32</v>
      </c>
      <c r="D5810" s="1">
        <v>120.0</v>
      </c>
      <c r="E5810" s="1" t="s">
        <v>45</v>
      </c>
      <c r="F5810" s="5">
        <v>44927.0</v>
      </c>
      <c r="G5810" s="1">
        <v>5.0</v>
      </c>
    </row>
    <row r="5811">
      <c r="A5811" s="1">
        <v>5810.0</v>
      </c>
      <c r="B5811" s="1" t="s">
        <v>7408</v>
      </c>
      <c r="C5811" s="1" t="s">
        <v>37</v>
      </c>
      <c r="D5811" s="1">
        <v>250.0</v>
      </c>
      <c r="E5811" s="1" t="s">
        <v>33</v>
      </c>
      <c r="F5811" s="5">
        <v>44927.0</v>
      </c>
      <c r="G5811" s="1">
        <v>10.0</v>
      </c>
    </row>
    <row r="5812">
      <c r="A5812" s="1">
        <v>5811.0</v>
      </c>
      <c r="B5812" s="1" t="s">
        <v>7409</v>
      </c>
      <c r="C5812" s="1" t="s">
        <v>32</v>
      </c>
      <c r="D5812" s="1">
        <v>120.0</v>
      </c>
      <c r="E5812" s="1" t="s">
        <v>45</v>
      </c>
      <c r="F5812" s="5">
        <v>44927.0</v>
      </c>
      <c r="G5812" s="1">
        <v>20.0</v>
      </c>
    </row>
    <row r="5813">
      <c r="A5813" s="1">
        <v>5812.0</v>
      </c>
      <c r="B5813" s="1" t="s">
        <v>7410</v>
      </c>
      <c r="C5813" s="1" t="s">
        <v>32</v>
      </c>
      <c r="D5813" s="1">
        <v>120.0</v>
      </c>
      <c r="E5813" s="1" t="s">
        <v>38</v>
      </c>
      <c r="F5813" s="5">
        <v>44927.0</v>
      </c>
      <c r="G5813" s="1">
        <v>0.0</v>
      </c>
    </row>
    <row r="5814">
      <c r="A5814" s="1">
        <v>5813.0</v>
      </c>
      <c r="B5814" s="1" t="s">
        <v>7411</v>
      </c>
      <c r="C5814" s="1" t="s">
        <v>32</v>
      </c>
      <c r="D5814" s="1">
        <v>120.0</v>
      </c>
      <c r="E5814" s="1" t="s">
        <v>38</v>
      </c>
      <c r="F5814" s="5">
        <v>44927.0</v>
      </c>
      <c r="G5814" s="1">
        <v>5.0</v>
      </c>
    </row>
    <row r="5815">
      <c r="A5815" s="1">
        <v>5814.0</v>
      </c>
      <c r="B5815" s="1" t="s">
        <v>7412</v>
      </c>
      <c r="C5815" s="1" t="s">
        <v>32</v>
      </c>
      <c r="D5815" s="1">
        <v>120.0</v>
      </c>
      <c r="E5815" s="1" t="s">
        <v>45</v>
      </c>
      <c r="F5815" s="5">
        <v>44927.0</v>
      </c>
      <c r="G5815" s="1">
        <v>10.0</v>
      </c>
    </row>
    <row r="5816">
      <c r="A5816" s="1">
        <v>5815.0</v>
      </c>
      <c r="B5816" s="1" t="s">
        <v>7413</v>
      </c>
      <c r="C5816" s="1" t="s">
        <v>32</v>
      </c>
      <c r="D5816" s="1">
        <v>120.0</v>
      </c>
      <c r="E5816" s="1" t="s">
        <v>38</v>
      </c>
      <c r="F5816" s="5">
        <v>44927.0</v>
      </c>
      <c r="G5816" s="1">
        <v>20.0</v>
      </c>
    </row>
    <row r="5817">
      <c r="A5817" s="1">
        <v>5816.0</v>
      </c>
      <c r="B5817" s="1" t="s">
        <v>7414</v>
      </c>
      <c r="C5817" s="1" t="s">
        <v>32</v>
      </c>
      <c r="D5817" s="1">
        <v>120.0</v>
      </c>
      <c r="E5817" s="1" t="s">
        <v>38</v>
      </c>
      <c r="F5817" s="5">
        <v>44927.0</v>
      </c>
      <c r="G5817" s="1">
        <v>0.0</v>
      </c>
    </row>
    <row r="5818">
      <c r="A5818" s="1">
        <v>5817.0</v>
      </c>
      <c r="B5818" s="1" t="s">
        <v>7415</v>
      </c>
      <c r="C5818" s="1" t="s">
        <v>37</v>
      </c>
      <c r="D5818" s="1">
        <v>250.0</v>
      </c>
      <c r="E5818" s="1" t="s">
        <v>38</v>
      </c>
      <c r="F5818" s="5">
        <v>44927.0</v>
      </c>
      <c r="G5818" s="1">
        <v>5.0</v>
      </c>
    </row>
    <row r="5819">
      <c r="A5819" s="1">
        <v>5818.0</v>
      </c>
      <c r="B5819" s="1" t="s">
        <v>7416</v>
      </c>
      <c r="C5819" s="1" t="s">
        <v>32</v>
      </c>
      <c r="D5819" s="1">
        <v>120.0</v>
      </c>
      <c r="E5819" s="1" t="s">
        <v>38</v>
      </c>
      <c r="F5819" s="5">
        <v>44927.0</v>
      </c>
      <c r="G5819" s="1">
        <v>10.0</v>
      </c>
    </row>
    <row r="5820">
      <c r="A5820" s="1">
        <v>5819.0</v>
      </c>
      <c r="B5820" s="1" t="s">
        <v>7417</v>
      </c>
      <c r="C5820" s="1" t="s">
        <v>32</v>
      </c>
      <c r="D5820" s="1">
        <v>120.0</v>
      </c>
      <c r="E5820" s="1" t="s">
        <v>38</v>
      </c>
      <c r="F5820" s="5">
        <v>44927.0</v>
      </c>
      <c r="G5820" s="1">
        <v>20.0</v>
      </c>
    </row>
    <row r="5821">
      <c r="A5821" s="1">
        <v>5820.0</v>
      </c>
      <c r="B5821" s="1" t="s">
        <v>7420</v>
      </c>
      <c r="C5821" s="1" t="s">
        <v>32</v>
      </c>
      <c r="D5821" s="1">
        <v>120.0</v>
      </c>
      <c r="E5821" s="1" t="s">
        <v>38</v>
      </c>
      <c r="F5821" s="5">
        <v>44927.0</v>
      </c>
      <c r="G5821" s="1">
        <v>0.0</v>
      </c>
    </row>
    <row r="5822">
      <c r="A5822" s="1">
        <v>5821.0</v>
      </c>
      <c r="B5822" s="1" t="s">
        <v>7421</v>
      </c>
      <c r="C5822" s="1" t="s">
        <v>37</v>
      </c>
      <c r="D5822" s="1">
        <v>250.0</v>
      </c>
      <c r="E5822" s="1" t="s">
        <v>33</v>
      </c>
      <c r="F5822" s="5">
        <v>44927.0</v>
      </c>
      <c r="G5822" s="1">
        <v>5.0</v>
      </c>
    </row>
    <row r="5823">
      <c r="A5823" s="1">
        <v>5822.0</v>
      </c>
      <c r="B5823" s="1" t="s">
        <v>7422</v>
      </c>
      <c r="C5823" s="1" t="s">
        <v>32</v>
      </c>
      <c r="D5823" s="1">
        <v>120.0</v>
      </c>
      <c r="E5823" s="1" t="s">
        <v>38</v>
      </c>
      <c r="F5823" s="5">
        <v>44927.0</v>
      </c>
      <c r="G5823" s="1">
        <v>10.0</v>
      </c>
    </row>
    <row r="5824">
      <c r="A5824" s="1">
        <v>5823.0</v>
      </c>
      <c r="B5824" s="1" t="s">
        <v>7423</v>
      </c>
      <c r="C5824" s="1" t="s">
        <v>32</v>
      </c>
      <c r="D5824" s="1">
        <v>120.0</v>
      </c>
      <c r="E5824" s="1" t="s">
        <v>38</v>
      </c>
      <c r="F5824" s="5">
        <v>44927.0</v>
      </c>
      <c r="G5824" s="1">
        <v>20.0</v>
      </c>
    </row>
    <row r="5825">
      <c r="A5825" s="1">
        <v>5824.0</v>
      </c>
      <c r="B5825" s="1" t="s">
        <v>7424</v>
      </c>
      <c r="C5825" s="1" t="s">
        <v>32</v>
      </c>
      <c r="D5825" s="1">
        <v>120.0</v>
      </c>
      <c r="E5825" s="1" t="s">
        <v>45</v>
      </c>
      <c r="F5825" s="5">
        <v>44927.0</v>
      </c>
      <c r="G5825" s="1">
        <v>0.0</v>
      </c>
    </row>
    <row r="5826">
      <c r="A5826" s="1">
        <v>5825.0</v>
      </c>
      <c r="B5826" s="1" t="s">
        <v>7425</v>
      </c>
      <c r="C5826" s="1" t="s">
        <v>32</v>
      </c>
      <c r="D5826" s="1">
        <v>120.0</v>
      </c>
      <c r="E5826" s="1" t="s">
        <v>38</v>
      </c>
      <c r="F5826" s="5">
        <v>44927.0</v>
      </c>
      <c r="G5826" s="1">
        <v>5.0</v>
      </c>
    </row>
    <row r="5827">
      <c r="A5827" s="1">
        <v>5826.0</v>
      </c>
      <c r="B5827" s="1" t="s">
        <v>7426</v>
      </c>
      <c r="C5827" s="1" t="s">
        <v>40</v>
      </c>
      <c r="D5827" s="1">
        <v>50.0</v>
      </c>
      <c r="E5827" s="1" t="s">
        <v>38</v>
      </c>
      <c r="F5827" s="5">
        <v>44927.0</v>
      </c>
      <c r="G5827" s="1">
        <v>10.0</v>
      </c>
    </row>
    <row r="5828">
      <c r="A5828" s="1">
        <v>5827.0</v>
      </c>
      <c r="B5828" s="1" t="s">
        <v>7427</v>
      </c>
      <c r="C5828" s="1" t="s">
        <v>32</v>
      </c>
      <c r="D5828" s="1">
        <v>120.0</v>
      </c>
      <c r="E5828" s="1" t="s">
        <v>38</v>
      </c>
      <c r="F5828" s="5">
        <v>44927.0</v>
      </c>
      <c r="G5828" s="1">
        <v>20.0</v>
      </c>
    </row>
    <row r="5829">
      <c r="A5829" s="1">
        <v>5828.0</v>
      </c>
      <c r="B5829" s="1" t="s">
        <v>7428</v>
      </c>
      <c r="C5829" s="1" t="s">
        <v>32</v>
      </c>
      <c r="D5829" s="1">
        <v>120.0</v>
      </c>
      <c r="E5829" s="1" t="s">
        <v>38</v>
      </c>
      <c r="F5829" s="5">
        <v>44927.0</v>
      </c>
      <c r="G5829" s="1">
        <v>0.0</v>
      </c>
    </row>
    <row r="5830">
      <c r="A5830" s="1">
        <v>5829.0</v>
      </c>
      <c r="B5830" s="1" t="s">
        <v>7429</v>
      </c>
      <c r="C5830" s="1" t="s">
        <v>32</v>
      </c>
      <c r="D5830" s="1">
        <v>120.0</v>
      </c>
      <c r="E5830" s="1" t="s">
        <v>38</v>
      </c>
      <c r="F5830" s="5">
        <v>44927.0</v>
      </c>
      <c r="G5830" s="1">
        <v>5.0</v>
      </c>
    </row>
    <row r="5831">
      <c r="A5831" s="1">
        <v>5830.0</v>
      </c>
      <c r="B5831" s="1" t="s">
        <v>7432</v>
      </c>
      <c r="C5831" s="1" t="s">
        <v>32</v>
      </c>
      <c r="D5831" s="1">
        <v>120.0</v>
      </c>
      <c r="E5831" s="1" t="s">
        <v>38</v>
      </c>
      <c r="F5831" s="5">
        <v>44927.0</v>
      </c>
      <c r="G5831" s="1">
        <v>10.0</v>
      </c>
    </row>
    <row r="5832">
      <c r="A5832" s="1">
        <v>5831.0</v>
      </c>
      <c r="B5832" s="1" t="s">
        <v>7433</v>
      </c>
      <c r="C5832" s="1" t="s">
        <v>32</v>
      </c>
      <c r="D5832" s="1">
        <v>120.0</v>
      </c>
      <c r="E5832" s="1" t="s">
        <v>45</v>
      </c>
      <c r="F5832" s="5">
        <v>44927.0</v>
      </c>
      <c r="G5832" s="1">
        <v>20.0</v>
      </c>
    </row>
    <row r="5833">
      <c r="A5833" s="1">
        <v>5832.0</v>
      </c>
      <c r="B5833" s="1" t="s">
        <v>7434</v>
      </c>
      <c r="C5833" s="1" t="s">
        <v>49</v>
      </c>
      <c r="D5833" s="1">
        <v>80.0</v>
      </c>
      <c r="E5833" s="1" t="s">
        <v>33</v>
      </c>
      <c r="F5833" s="5">
        <v>44927.0</v>
      </c>
      <c r="G5833" s="1">
        <v>0.0</v>
      </c>
    </row>
    <row r="5834">
      <c r="A5834" s="1">
        <v>5833.0</v>
      </c>
      <c r="B5834" s="1" t="s">
        <v>7435</v>
      </c>
      <c r="C5834" s="1" t="s">
        <v>49</v>
      </c>
      <c r="D5834" s="1">
        <v>80.0</v>
      </c>
      <c r="E5834" s="1" t="s">
        <v>38</v>
      </c>
      <c r="F5834" s="5">
        <v>44927.0</v>
      </c>
      <c r="G5834" s="1">
        <v>5.0</v>
      </c>
    </row>
    <row r="5835">
      <c r="A5835" s="1">
        <v>5834.0</v>
      </c>
      <c r="B5835" s="1" t="s">
        <v>7436</v>
      </c>
      <c r="C5835" s="1" t="s">
        <v>32</v>
      </c>
      <c r="D5835" s="1">
        <v>120.0</v>
      </c>
      <c r="E5835" s="1" t="s">
        <v>38</v>
      </c>
      <c r="F5835" s="5">
        <v>44927.0</v>
      </c>
      <c r="G5835" s="1">
        <v>10.0</v>
      </c>
    </row>
    <row r="5836">
      <c r="A5836" s="1">
        <v>5835.0</v>
      </c>
      <c r="B5836" s="1" t="s">
        <v>7437</v>
      </c>
      <c r="C5836" s="1" t="s">
        <v>32</v>
      </c>
      <c r="D5836" s="1">
        <v>120.0</v>
      </c>
      <c r="E5836" s="1" t="s">
        <v>45</v>
      </c>
      <c r="F5836" s="5">
        <v>44927.0</v>
      </c>
      <c r="G5836" s="1">
        <v>20.0</v>
      </c>
    </row>
    <row r="5837">
      <c r="A5837" s="1">
        <v>5836.0</v>
      </c>
      <c r="B5837" s="1" t="s">
        <v>7438</v>
      </c>
      <c r="C5837" s="1" t="s">
        <v>32</v>
      </c>
      <c r="D5837" s="1">
        <v>120.0</v>
      </c>
      <c r="E5837" s="1" t="s">
        <v>38</v>
      </c>
      <c r="F5837" s="5">
        <v>44927.0</v>
      </c>
      <c r="G5837" s="1">
        <v>0.0</v>
      </c>
    </row>
    <row r="5838">
      <c r="A5838" s="1">
        <v>5837.0</v>
      </c>
      <c r="B5838" s="1" t="s">
        <v>7439</v>
      </c>
      <c r="C5838" s="1" t="s">
        <v>37</v>
      </c>
      <c r="D5838" s="1">
        <v>250.0</v>
      </c>
      <c r="E5838" s="1" t="s">
        <v>38</v>
      </c>
      <c r="F5838" s="5">
        <v>44927.0</v>
      </c>
      <c r="G5838" s="1">
        <v>5.0</v>
      </c>
    </row>
    <row r="5839">
      <c r="A5839" s="1">
        <v>5838.0</v>
      </c>
      <c r="B5839" s="1" t="s">
        <v>7440</v>
      </c>
      <c r="C5839" s="1" t="s">
        <v>32</v>
      </c>
      <c r="D5839" s="1">
        <v>120.0</v>
      </c>
      <c r="E5839" s="1" t="s">
        <v>38</v>
      </c>
      <c r="F5839" s="5">
        <v>44927.0</v>
      </c>
      <c r="G5839" s="1">
        <v>10.0</v>
      </c>
    </row>
    <row r="5840">
      <c r="A5840" s="1">
        <v>5839.0</v>
      </c>
      <c r="B5840" s="1" t="s">
        <v>7441</v>
      </c>
      <c r="C5840" s="1" t="s">
        <v>49</v>
      </c>
      <c r="D5840" s="1">
        <v>80.0</v>
      </c>
      <c r="E5840" s="1" t="s">
        <v>38</v>
      </c>
      <c r="F5840" s="5">
        <v>44927.0</v>
      </c>
      <c r="G5840" s="1">
        <v>20.0</v>
      </c>
    </row>
    <row r="5841">
      <c r="A5841" s="1">
        <v>5840.0</v>
      </c>
      <c r="B5841" s="1" t="s">
        <v>7442</v>
      </c>
      <c r="C5841" s="1" t="s">
        <v>40</v>
      </c>
      <c r="D5841" s="1">
        <v>50.0</v>
      </c>
      <c r="E5841" s="1" t="s">
        <v>38</v>
      </c>
      <c r="F5841" s="5">
        <v>44927.0</v>
      </c>
      <c r="G5841" s="1">
        <v>0.0</v>
      </c>
    </row>
    <row r="5842">
      <c r="A5842" s="1">
        <v>5841.0</v>
      </c>
      <c r="B5842" s="1" t="s">
        <v>7445</v>
      </c>
      <c r="C5842" s="1" t="s">
        <v>49</v>
      </c>
      <c r="D5842" s="1">
        <v>80.0</v>
      </c>
      <c r="E5842" s="1" t="s">
        <v>45</v>
      </c>
      <c r="F5842" s="5">
        <v>44927.0</v>
      </c>
      <c r="G5842" s="1">
        <v>5.0</v>
      </c>
    </row>
    <row r="5843">
      <c r="A5843" s="1">
        <v>5842.0</v>
      </c>
      <c r="B5843" s="1" t="s">
        <v>7446</v>
      </c>
      <c r="C5843" s="1" t="s">
        <v>49</v>
      </c>
      <c r="D5843" s="1">
        <v>80.0</v>
      </c>
      <c r="E5843" s="1" t="s">
        <v>38</v>
      </c>
      <c r="F5843" s="5">
        <v>44927.0</v>
      </c>
      <c r="G5843" s="1">
        <v>10.0</v>
      </c>
    </row>
    <row r="5844">
      <c r="A5844" s="1">
        <v>5843.0</v>
      </c>
      <c r="B5844" s="1" t="s">
        <v>7447</v>
      </c>
      <c r="C5844" s="1" t="s">
        <v>32</v>
      </c>
      <c r="D5844" s="1">
        <v>120.0</v>
      </c>
      <c r="E5844" s="1" t="s">
        <v>38</v>
      </c>
      <c r="F5844" s="5">
        <v>44927.0</v>
      </c>
      <c r="G5844" s="1">
        <v>20.0</v>
      </c>
    </row>
    <row r="5845">
      <c r="A5845" s="1">
        <v>5844.0</v>
      </c>
      <c r="B5845" s="1" t="s">
        <v>7448</v>
      </c>
      <c r="C5845" s="1" t="s">
        <v>32</v>
      </c>
      <c r="D5845" s="1">
        <v>120.0</v>
      </c>
      <c r="E5845" s="1" t="s">
        <v>33</v>
      </c>
      <c r="F5845" s="5">
        <v>44927.0</v>
      </c>
      <c r="G5845" s="1">
        <v>0.0</v>
      </c>
    </row>
    <row r="5846">
      <c r="A5846" s="1">
        <v>5845.0</v>
      </c>
      <c r="B5846" s="1" t="s">
        <v>7449</v>
      </c>
      <c r="C5846" s="1" t="s">
        <v>32</v>
      </c>
      <c r="D5846" s="1">
        <v>120.0</v>
      </c>
      <c r="E5846" s="1" t="s">
        <v>38</v>
      </c>
      <c r="F5846" s="5">
        <v>44927.0</v>
      </c>
      <c r="G5846" s="1">
        <v>5.0</v>
      </c>
    </row>
    <row r="5847">
      <c r="A5847" s="1">
        <v>5846.0</v>
      </c>
      <c r="B5847" s="1" t="s">
        <v>7450</v>
      </c>
      <c r="C5847" s="1" t="s">
        <v>32</v>
      </c>
      <c r="D5847" s="1">
        <v>120.0</v>
      </c>
      <c r="E5847" s="1" t="s">
        <v>33</v>
      </c>
      <c r="F5847" s="5">
        <v>44927.0</v>
      </c>
      <c r="G5847" s="1">
        <v>10.0</v>
      </c>
    </row>
    <row r="5848">
      <c r="A5848" s="1">
        <v>5847.0</v>
      </c>
      <c r="B5848" s="1" t="s">
        <v>7451</v>
      </c>
      <c r="C5848" s="1" t="s">
        <v>32</v>
      </c>
      <c r="D5848" s="1">
        <v>120.0</v>
      </c>
      <c r="E5848" s="1" t="s">
        <v>33</v>
      </c>
      <c r="F5848" s="5">
        <v>44927.0</v>
      </c>
      <c r="G5848" s="1">
        <v>20.0</v>
      </c>
    </row>
    <row r="5849">
      <c r="A5849" s="1">
        <v>5848.0</v>
      </c>
      <c r="B5849" s="1" t="s">
        <v>7452</v>
      </c>
      <c r="C5849" s="1" t="s">
        <v>32</v>
      </c>
      <c r="D5849" s="1">
        <v>120.0</v>
      </c>
      <c r="E5849" s="1" t="s">
        <v>45</v>
      </c>
      <c r="F5849" s="5">
        <v>44927.0</v>
      </c>
      <c r="G5849" s="1">
        <v>0.0</v>
      </c>
    </row>
    <row r="5850">
      <c r="A5850" s="1">
        <v>5849.0</v>
      </c>
      <c r="B5850" s="1" t="s">
        <v>7453</v>
      </c>
      <c r="C5850" s="1" t="s">
        <v>32</v>
      </c>
      <c r="D5850" s="1">
        <v>120.0</v>
      </c>
      <c r="E5850" s="1" t="s">
        <v>38</v>
      </c>
      <c r="F5850" s="5">
        <v>44927.0</v>
      </c>
      <c r="G5850" s="1">
        <v>5.0</v>
      </c>
    </row>
    <row r="5851">
      <c r="A5851" s="1">
        <v>5850.0</v>
      </c>
      <c r="B5851" s="1" t="s">
        <v>7454</v>
      </c>
      <c r="C5851" s="1" t="s">
        <v>32</v>
      </c>
      <c r="D5851" s="1">
        <v>120.0</v>
      </c>
      <c r="E5851" s="1" t="s">
        <v>38</v>
      </c>
      <c r="F5851" s="5">
        <v>44927.0</v>
      </c>
      <c r="G5851" s="1">
        <v>10.0</v>
      </c>
    </row>
    <row r="5852">
      <c r="A5852" s="1">
        <v>5851.0</v>
      </c>
      <c r="B5852" s="1" t="s">
        <v>7455</v>
      </c>
      <c r="C5852" s="1" t="s">
        <v>37</v>
      </c>
      <c r="D5852" s="1">
        <v>250.0</v>
      </c>
      <c r="E5852" s="1" t="s">
        <v>38</v>
      </c>
      <c r="F5852" s="5">
        <v>44927.0</v>
      </c>
      <c r="G5852" s="1">
        <v>20.0</v>
      </c>
    </row>
    <row r="5853">
      <c r="A5853" s="1">
        <v>5852.0</v>
      </c>
      <c r="B5853" s="1" t="s">
        <v>7456</v>
      </c>
      <c r="C5853" s="1" t="s">
        <v>49</v>
      </c>
      <c r="D5853" s="1">
        <v>80.0</v>
      </c>
      <c r="E5853" s="1" t="s">
        <v>38</v>
      </c>
      <c r="F5853" s="5">
        <v>44927.0</v>
      </c>
      <c r="G5853" s="1">
        <v>0.0</v>
      </c>
    </row>
    <row r="5854">
      <c r="A5854" s="1">
        <v>5853.0</v>
      </c>
      <c r="B5854" s="1" t="s">
        <v>7457</v>
      </c>
      <c r="C5854" s="1" t="s">
        <v>32</v>
      </c>
      <c r="D5854" s="1">
        <v>120.0</v>
      </c>
      <c r="E5854" s="1" t="s">
        <v>38</v>
      </c>
      <c r="F5854" s="5">
        <v>44927.0</v>
      </c>
      <c r="G5854" s="1">
        <v>5.0</v>
      </c>
    </row>
    <row r="5855">
      <c r="A5855" s="1">
        <v>5854.0</v>
      </c>
      <c r="B5855" s="1" t="s">
        <v>7458</v>
      </c>
      <c r="C5855" s="1" t="s">
        <v>32</v>
      </c>
      <c r="D5855" s="1">
        <v>120.0</v>
      </c>
      <c r="E5855" s="1" t="s">
        <v>45</v>
      </c>
      <c r="F5855" s="5">
        <v>44927.0</v>
      </c>
      <c r="G5855" s="1">
        <v>10.0</v>
      </c>
    </row>
    <row r="5856">
      <c r="A5856" s="1">
        <v>5855.0</v>
      </c>
      <c r="B5856" s="1" t="s">
        <v>7459</v>
      </c>
      <c r="C5856" s="1" t="s">
        <v>40</v>
      </c>
      <c r="D5856" s="1">
        <v>50.0</v>
      </c>
      <c r="E5856" s="1" t="s">
        <v>38</v>
      </c>
      <c r="F5856" s="5">
        <v>44927.0</v>
      </c>
      <c r="G5856" s="1">
        <v>20.0</v>
      </c>
    </row>
    <row r="5857">
      <c r="A5857" s="1">
        <v>5856.0</v>
      </c>
      <c r="B5857" s="1" t="s">
        <v>7460</v>
      </c>
      <c r="C5857" s="1" t="s">
        <v>32</v>
      </c>
      <c r="D5857" s="1">
        <v>120.0</v>
      </c>
      <c r="E5857" s="1" t="s">
        <v>45</v>
      </c>
      <c r="F5857" s="5">
        <v>44927.0</v>
      </c>
      <c r="G5857" s="1">
        <v>0.0</v>
      </c>
    </row>
    <row r="5858">
      <c r="A5858" s="1">
        <v>5857.0</v>
      </c>
      <c r="B5858" s="1" t="s">
        <v>7461</v>
      </c>
      <c r="C5858" s="1" t="s">
        <v>40</v>
      </c>
      <c r="D5858" s="1">
        <v>50.0</v>
      </c>
      <c r="E5858" s="1" t="s">
        <v>38</v>
      </c>
      <c r="F5858" s="5">
        <v>44927.0</v>
      </c>
      <c r="G5858" s="1">
        <v>5.0</v>
      </c>
    </row>
    <row r="5859">
      <c r="A5859" s="1">
        <v>5858.0</v>
      </c>
      <c r="B5859" s="1" t="s">
        <v>7462</v>
      </c>
      <c r="C5859" s="1" t="s">
        <v>32</v>
      </c>
      <c r="D5859" s="1">
        <v>120.0</v>
      </c>
      <c r="E5859" s="1" t="s">
        <v>38</v>
      </c>
      <c r="F5859" s="5">
        <v>44927.0</v>
      </c>
      <c r="G5859" s="1">
        <v>10.0</v>
      </c>
    </row>
    <row r="5860">
      <c r="A5860" s="1">
        <v>5859.0</v>
      </c>
      <c r="B5860" s="1" t="s">
        <v>7463</v>
      </c>
      <c r="C5860" s="1" t="s">
        <v>49</v>
      </c>
      <c r="D5860" s="1">
        <v>80.0</v>
      </c>
      <c r="E5860" s="1" t="s">
        <v>38</v>
      </c>
      <c r="F5860" s="5">
        <v>44927.0</v>
      </c>
      <c r="G5860" s="1">
        <v>20.0</v>
      </c>
    </row>
    <row r="5861">
      <c r="A5861" s="1">
        <v>5860.0</v>
      </c>
      <c r="B5861" s="1" t="s">
        <v>7464</v>
      </c>
      <c r="C5861" s="1" t="s">
        <v>49</v>
      </c>
      <c r="D5861" s="1">
        <v>80.0</v>
      </c>
      <c r="E5861" s="1" t="s">
        <v>38</v>
      </c>
      <c r="F5861" s="5">
        <v>44927.0</v>
      </c>
      <c r="G5861" s="1">
        <v>0.0</v>
      </c>
    </row>
    <row r="5862">
      <c r="A5862" s="1">
        <v>5861.0</v>
      </c>
      <c r="B5862" s="1" t="s">
        <v>7467</v>
      </c>
      <c r="C5862" s="1" t="s">
        <v>32</v>
      </c>
      <c r="D5862" s="1">
        <v>120.0</v>
      </c>
      <c r="E5862" s="1" t="s">
        <v>38</v>
      </c>
      <c r="F5862" s="5">
        <v>44927.0</v>
      </c>
      <c r="G5862" s="1">
        <v>5.0</v>
      </c>
    </row>
    <row r="5863">
      <c r="A5863" s="1">
        <v>5862.0</v>
      </c>
      <c r="B5863" s="1" t="s">
        <v>7468</v>
      </c>
      <c r="C5863" s="1" t="s">
        <v>32</v>
      </c>
      <c r="D5863" s="1">
        <v>120.0</v>
      </c>
      <c r="E5863" s="1" t="s">
        <v>38</v>
      </c>
      <c r="F5863" s="5">
        <v>44927.0</v>
      </c>
      <c r="G5863" s="1">
        <v>10.0</v>
      </c>
    </row>
    <row r="5864">
      <c r="A5864" s="1">
        <v>5863.0</v>
      </c>
      <c r="B5864" s="1" t="s">
        <v>7469</v>
      </c>
      <c r="C5864" s="1" t="s">
        <v>37</v>
      </c>
      <c r="D5864" s="1">
        <v>250.0</v>
      </c>
      <c r="E5864" s="1" t="s">
        <v>38</v>
      </c>
      <c r="F5864" s="5">
        <v>44927.0</v>
      </c>
      <c r="G5864" s="1">
        <v>20.0</v>
      </c>
    </row>
    <row r="5865">
      <c r="A5865" s="1">
        <v>5864.0</v>
      </c>
      <c r="B5865" s="1" t="s">
        <v>7470</v>
      </c>
      <c r="C5865" s="1" t="s">
        <v>32</v>
      </c>
      <c r="D5865" s="1">
        <v>120.0</v>
      </c>
      <c r="E5865" s="1" t="s">
        <v>45</v>
      </c>
      <c r="F5865" s="5">
        <v>44927.0</v>
      </c>
      <c r="G5865" s="1">
        <v>0.0</v>
      </c>
    </row>
    <row r="5866">
      <c r="A5866" s="1">
        <v>5865.0</v>
      </c>
      <c r="B5866" s="1" t="s">
        <v>7471</v>
      </c>
      <c r="C5866" s="1" t="s">
        <v>49</v>
      </c>
      <c r="D5866" s="1">
        <v>80.0</v>
      </c>
      <c r="E5866" s="1" t="s">
        <v>38</v>
      </c>
      <c r="F5866" s="5">
        <v>44927.0</v>
      </c>
      <c r="G5866" s="1">
        <v>5.0</v>
      </c>
    </row>
    <row r="5867">
      <c r="A5867" s="1">
        <v>5866.0</v>
      </c>
      <c r="B5867" s="1" t="s">
        <v>7472</v>
      </c>
      <c r="C5867" s="1" t="s">
        <v>32</v>
      </c>
      <c r="D5867" s="1">
        <v>120.0</v>
      </c>
      <c r="E5867" s="1" t="s">
        <v>38</v>
      </c>
      <c r="F5867" s="5">
        <v>44927.0</v>
      </c>
      <c r="G5867" s="1">
        <v>10.0</v>
      </c>
    </row>
    <row r="5868">
      <c r="A5868" s="1">
        <v>5867.0</v>
      </c>
      <c r="B5868" s="1" t="s">
        <v>7475</v>
      </c>
      <c r="C5868" s="1" t="s">
        <v>32</v>
      </c>
      <c r="D5868" s="1">
        <v>120.0</v>
      </c>
      <c r="E5868" s="1" t="s">
        <v>38</v>
      </c>
      <c r="F5868" s="5">
        <v>44927.0</v>
      </c>
      <c r="G5868" s="1">
        <v>20.0</v>
      </c>
    </row>
    <row r="5869">
      <c r="A5869" s="1">
        <v>5868.0</v>
      </c>
      <c r="B5869" s="1" t="s">
        <v>7476</v>
      </c>
      <c r="C5869" s="1" t="s">
        <v>49</v>
      </c>
      <c r="D5869" s="1">
        <v>80.0</v>
      </c>
      <c r="E5869" s="1" t="s">
        <v>38</v>
      </c>
      <c r="F5869" s="5">
        <v>44927.0</v>
      </c>
      <c r="G5869" s="1">
        <v>0.0</v>
      </c>
    </row>
    <row r="5870">
      <c r="A5870" s="1">
        <v>5869.0</v>
      </c>
      <c r="B5870" s="1" t="s">
        <v>7477</v>
      </c>
      <c r="C5870" s="1" t="s">
        <v>40</v>
      </c>
      <c r="D5870" s="1">
        <v>50.0</v>
      </c>
      <c r="E5870" s="1" t="s">
        <v>38</v>
      </c>
      <c r="F5870" s="5">
        <v>44927.0</v>
      </c>
      <c r="G5870" s="1">
        <v>5.0</v>
      </c>
    </row>
    <row r="5871">
      <c r="A5871" s="1">
        <v>5870.0</v>
      </c>
      <c r="B5871" s="1" t="s">
        <v>7478</v>
      </c>
      <c r="C5871" s="1" t="s">
        <v>32</v>
      </c>
      <c r="D5871" s="1">
        <v>120.0</v>
      </c>
      <c r="E5871" s="1" t="s">
        <v>33</v>
      </c>
      <c r="F5871" s="5">
        <v>44927.0</v>
      </c>
      <c r="G5871" s="1">
        <v>10.0</v>
      </c>
    </row>
    <row r="5872">
      <c r="A5872" s="1">
        <v>5871.0</v>
      </c>
      <c r="B5872" s="1" t="s">
        <v>7479</v>
      </c>
      <c r="C5872" s="1" t="s">
        <v>32</v>
      </c>
      <c r="D5872" s="1">
        <v>120.0</v>
      </c>
      <c r="E5872" s="1" t="s">
        <v>38</v>
      </c>
      <c r="F5872" s="5">
        <v>44927.0</v>
      </c>
      <c r="G5872" s="1">
        <v>20.0</v>
      </c>
    </row>
    <row r="5873">
      <c r="A5873" s="1">
        <v>5872.0</v>
      </c>
      <c r="B5873" s="1" t="s">
        <v>7480</v>
      </c>
      <c r="C5873" s="1" t="s">
        <v>49</v>
      </c>
      <c r="D5873" s="1">
        <v>80.0</v>
      </c>
      <c r="E5873" s="1" t="s">
        <v>38</v>
      </c>
      <c r="F5873" s="5">
        <v>44927.0</v>
      </c>
      <c r="G5873" s="1">
        <v>0.0</v>
      </c>
    </row>
    <row r="5874">
      <c r="A5874" s="1">
        <v>5873.0</v>
      </c>
      <c r="B5874" s="1" t="s">
        <v>7481</v>
      </c>
      <c r="C5874" s="1" t="s">
        <v>32</v>
      </c>
      <c r="D5874" s="1">
        <v>120.0</v>
      </c>
      <c r="E5874" s="1" t="s">
        <v>38</v>
      </c>
      <c r="F5874" s="5">
        <v>44927.0</v>
      </c>
      <c r="G5874" s="1">
        <v>5.0</v>
      </c>
    </row>
    <row r="5875">
      <c r="A5875" s="1">
        <v>5874.0</v>
      </c>
      <c r="B5875" s="1" t="s">
        <v>7484</v>
      </c>
      <c r="C5875" s="1" t="s">
        <v>32</v>
      </c>
      <c r="D5875" s="1">
        <v>120.0</v>
      </c>
      <c r="E5875" s="1" t="s">
        <v>38</v>
      </c>
      <c r="F5875" s="5">
        <v>44927.0</v>
      </c>
      <c r="G5875" s="1">
        <v>10.0</v>
      </c>
    </row>
    <row r="5876">
      <c r="A5876" s="1">
        <v>5875.0</v>
      </c>
      <c r="B5876" s="1" t="s">
        <v>7485</v>
      </c>
      <c r="C5876" s="1" t="s">
        <v>32</v>
      </c>
      <c r="D5876" s="1">
        <v>120.0</v>
      </c>
      <c r="E5876" s="1" t="s">
        <v>38</v>
      </c>
      <c r="F5876" s="5">
        <v>44927.0</v>
      </c>
      <c r="G5876" s="1">
        <v>20.0</v>
      </c>
    </row>
    <row r="5877">
      <c r="A5877" s="1">
        <v>5876.0</v>
      </c>
      <c r="B5877" s="1" t="s">
        <v>7486</v>
      </c>
      <c r="C5877" s="1" t="s">
        <v>32</v>
      </c>
      <c r="D5877" s="1">
        <v>120.0</v>
      </c>
      <c r="E5877" s="1" t="s">
        <v>38</v>
      </c>
      <c r="F5877" s="5">
        <v>44927.0</v>
      </c>
      <c r="G5877" s="1">
        <v>0.0</v>
      </c>
    </row>
    <row r="5878">
      <c r="A5878" s="1">
        <v>5877.0</v>
      </c>
      <c r="B5878" s="1" t="s">
        <v>7487</v>
      </c>
      <c r="C5878" s="1" t="s">
        <v>40</v>
      </c>
      <c r="D5878" s="1">
        <v>50.0</v>
      </c>
      <c r="E5878" s="1" t="s">
        <v>33</v>
      </c>
      <c r="F5878" s="5">
        <v>44927.0</v>
      </c>
      <c r="G5878" s="1">
        <v>5.0</v>
      </c>
    </row>
    <row r="5879">
      <c r="A5879" s="1">
        <v>5878.0</v>
      </c>
      <c r="B5879" s="1" t="s">
        <v>7488</v>
      </c>
      <c r="C5879" s="1" t="s">
        <v>49</v>
      </c>
      <c r="D5879" s="1">
        <v>80.0</v>
      </c>
      <c r="E5879" s="1" t="s">
        <v>38</v>
      </c>
      <c r="F5879" s="5">
        <v>44927.0</v>
      </c>
      <c r="G5879" s="1">
        <v>10.0</v>
      </c>
    </row>
    <row r="5880">
      <c r="A5880" s="1">
        <v>5879.0</v>
      </c>
      <c r="B5880" s="1" t="s">
        <v>7489</v>
      </c>
      <c r="C5880" s="1" t="s">
        <v>32</v>
      </c>
      <c r="D5880" s="1">
        <v>120.0</v>
      </c>
      <c r="E5880" s="1" t="s">
        <v>38</v>
      </c>
      <c r="F5880" s="5">
        <v>44927.0</v>
      </c>
      <c r="G5880" s="1">
        <v>20.0</v>
      </c>
    </row>
    <row r="5881">
      <c r="A5881" s="1">
        <v>5880.0</v>
      </c>
      <c r="B5881" s="1" t="s">
        <v>7490</v>
      </c>
      <c r="C5881" s="1" t="s">
        <v>32</v>
      </c>
      <c r="D5881" s="1">
        <v>120.0</v>
      </c>
      <c r="E5881" s="1" t="s">
        <v>38</v>
      </c>
      <c r="F5881" s="5">
        <v>44927.0</v>
      </c>
      <c r="G5881" s="1">
        <v>0.0</v>
      </c>
    </row>
    <row r="5882">
      <c r="A5882" s="1">
        <v>5881.0</v>
      </c>
      <c r="B5882" s="1" t="s">
        <v>7491</v>
      </c>
      <c r="C5882" s="1" t="s">
        <v>32</v>
      </c>
      <c r="D5882" s="1">
        <v>120.0</v>
      </c>
      <c r="E5882" s="1" t="s">
        <v>38</v>
      </c>
      <c r="F5882" s="5">
        <v>44927.0</v>
      </c>
      <c r="G5882" s="1">
        <v>5.0</v>
      </c>
    </row>
    <row r="5883">
      <c r="A5883" s="1">
        <v>5882.0</v>
      </c>
      <c r="B5883" s="1" t="s">
        <v>7494</v>
      </c>
      <c r="C5883" s="1" t="s">
        <v>49</v>
      </c>
      <c r="D5883" s="1">
        <v>80.0</v>
      </c>
      <c r="E5883" s="1" t="s">
        <v>38</v>
      </c>
      <c r="F5883" s="5">
        <v>44927.0</v>
      </c>
      <c r="G5883" s="1">
        <v>10.0</v>
      </c>
    </row>
    <row r="5884">
      <c r="A5884" s="1">
        <v>5883.0</v>
      </c>
      <c r="B5884" s="1" t="s">
        <v>7495</v>
      </c>
      <c r="C5884" s="1" t="s">
        <v>32</v>
      </c>
      <c r="D5884" s="1">
        <v>120.0</v>
      </c>
      <c r="E5884" s="1" t="s">
        <v>38</v>
      </c>
      <c r="F5884" s="5">
        <v>44927.0</v>
      </c>
      <c r="G5884" s="1">
        <v>20.0</v>
      </c>
    </row>
    <row r="5885">
      <c r="A5885" s="1">
        <v>5884.0</v>
      </c>
      <c r="B5885" s="1" t="s">
        <v>7496</v>
      </c>
      <c r="C5885" s="1" t="s">
        <v>32</v>
      </c>
      <c r="D5885" s="1">
        <v>120.0</v>
      </c>
      <c r="E5885" s="1" t="s">
        <v>38</v>
      </c>
      <c r="F5885" s="5">
        <v>44927.0</v>
      </c>
      <c r="G5885" s="1">
        <v>0.0</v>
      </c>
    </row>
    <row r="5886">
      <c r="A5886" s="1">
        <v>5885.0</v>
      </c>
      <c r="B5886" s="1" t="s">
        <v>7497</v>
      </c>
      <c r="C5886" s="1" t="s">
        <v>37</v>
      </c>
      <c r="D5886" s="1">
        <v>250.0</v>
      </c>
      <c r="E5886" s="1" t="s">
        <v>38</v>
      </c>
      <c r="F5886" s="5">
        <v>44927.0</v>
      </c>
      <c r="G5886" s="1">
        <v>5.0</v>
      </c>
    </row>
    <row r="5887">
      <c r="A5887" s="1">
        <v>5886.0</v>
      </c>
      <c r="B5887" s="1" t="s">
        <v>7498</v>
      </c>
      <c r="C5887" s="1" t="s">
        <v>32</v>
      </c>
      <c r="D5887" s="1">
        <v>120.0</v>
      </c>
      <c r="E5887" s="1" t="s">
        <v>33</v>
      </c>
      <c r="F5887" s="5">
        <v>44927.0</v>
      </c>
      <c r="G5887" s="1">
        <v>10.0</v>
      </c>
    </row>
    <row r="5888">
      <c r="A5888" s="1">
        <v>5887.0</v>
      </c>
      <c r="B5888" s="1" t="s">
        <v>7499</v>
      </c>
      <c r="C5888" s="1" t="s">
        <v>49</v>
      </c>
      <c r="D5888" s="1">
        <v>80.0</v>
      </c>
      <c r="E5888" s="1" t="s">
        <v>38</v>
      </c>
      <c r="F5888" s="5">
        <v>44927.0</v>
      </c>
      <c r="G5888" s="1">
        <v>20.0</v>
      </c>
    </row>
    <row r="5889">
      <c r="A5889" s="1">
        <v>5888.0</v>
      </c>
      <c r="B5889" s="1" t="s">
        <v>7500</v>
      </c>
      <c r="C5889" s="1" t="s">
        <v>37</v>
      </c>
      <c r="D5889" s="1">
        <v>250.0</v>
      </c>
      <c r="E5889" s="1" t="s">
        <v>38</v>
      </c>
      <c r="F5889" s="5">
        <v>44927.0</v>
      </c>
      <c r="G5889" s="1">
        <v>0.0</v>
      </c>
    </row>
    <row r="5890">
      <c r="A5890" s="1">
        <v>5889.0</v>
      </c>
      <c r="B5890" s="1" t="s">
        <v>7501</v>
      </c>
      <c r="C5890" s="1" t="s">
        <v>40</v>
      </c>
      <c r="D5890" s="1">
        <v>50.0</v>
      </c>
      <c r="E5890" s="1" t="s">
        <v>38</v>
      </c>
      <c r="F5890" s="5">
        <v>44927.0</v>
      </c>
      <c r="G5890" s="1">
        <v>5.0</v>
      </c>
    </row>
    <row r="5891">
      <c r="A5891" s="1">
        <v>5890.0</v>
      </c>
      <c r="B5891" s="1" t="s">
        <v>7502</v>
      </c>
      <c r="C5891" s="1" t="s">
        <v>32</v>
      </c>
      <c r="D5891" s="1">
        <v>120.0</v>
      </c>
      <c r="E5891" s="1" t="s">
        <v>38</v>
      </c>
      <c r="F5891" s="5">
        <v>44927.0</v>
      </c>
      <c r="G5891" s="1">
        <v>10.0</v>
      </c>
    </row>
    <row r="5892">
      <c r="A5892" s="1">
        <v>5891.0</v>
      </c>
      <c r="B5892" s="1" t="s">
        <v>7504</v>
      </c>
      <c r="C5892" s="1" t="s">
        <v>40</v>
      </c>
      <c r="D5892" s="1">
        <v>50.0</v>
      </c>
      <c r="E5892" s="1" t="s">
        <v>38</v>
      </c>
      <c r="F5892" s="5">
        <v>44927.0</v>
      </c>
      <c r="G5892" s="1">
        <v>20.0</v>
      </c>
    </row>
    <row r="5893">
      <c r="A5893" s="1">
        <v>5892.0</v>
      </c>
      <c r="B5893" s="1" t="s">
        <v>7506</v>
      </c>
      <c r="C5893" s="1" t="s">
        <v>49</v>
      </c>
      <c r="D5893" s="1">
        <v>80.0</v>
      </c>
      <c r="E5893" s="1" t="s">
        <v>45</v>
      </c>
      <c r="F5893" s="5">
        <v>44927.0</v>
      </c>
      <c r="G5893" s="1">
        <v>0.0</v>
      </c>
    </row>
    <row r="5894">
      <c r="A5894" s="1">
        <v>5893.0</v>
      </c>
      <c r="B5894" s="1" t="s">
        <v>7507</v>
      </c>
      <c r="C5894" s="1" t="s">
        <v>37</v>
      </c>
      <c r="D5894" s="1">
        <v>250.0</v>
      </c>
      <c r="E5894" s="1" t="s">
        <v>38</v>
      </c>
      <c r="F5894" s="5">
        <v>44927.0</v>
      </c>
      <c r="G5894" s="1">
        <v>5.0</v>
      </c>
    </row>
    <row r="5895">
      <c r="A5895" s="1">
        <v>5894.0</v>
      </c>
      <c r="B5895" s="1" t="s">
        <v>7508</v>
      </c>
      <c r="C5895" s="1" t="s">
        <v>32</v>
      </c>
      <c r="D5895" s="1">
        <v>120.0</v>
      </c>
      <c r="E5895" s="1" t="s">
        <v>38</v>
      </c>
      <c r="F5895" s="5">
        <v>44927.0</v>
      </c>
      <c r="G5895" s="1">
        <v>10.0</v>
      </c>
    </row>
    <row r="5896">
      <c r="A5896" s="1">
        <v>5895.0</v>
      </c>
      <c r="B5896" s="1" t="s">
        <v>7509</v>
      </c>
      <c r="C5896" s="1" t="s">
        <v>37</v>
      </c>
      <c r="D5896" s="1">
        <v>250.0</v>
      </c>
      <c r="E5896" s="1" t="s">
        <v>38</v>
      </c>
      <c r="F5896" s="5">
        <v>44927.0</v>
      </c>
      <c r="G5896" s="1">
        <v>20.0</v>
      </c>
    </row>
    <row r="5897">
      <c r="A5897" s="1">
        <v>5896.0</v>
      </c>
      <c r="B5897" s="1" t="s">
        <v>7510</v>
      </c>
      <c r="C5897" s="1" t="s">
        <v>32</v>
      </c>
      <c r="D5897" s="1">
        <v>120.0</v>
      </c>
      <c r="E5897" s="1" t="s">
        <v>38</v>
      </c>
      <c r="F5897" s="5">
        <v>44927.0</v>
      </c>
      <c r="G5897" s="1">
        <v>0.0</v>
      </c>
    </row>
    <row r="5898">
      <c r="A5898" s="1">
        <v>5897.0</v>
      </c>
      <c r="B5898" s="1" t="s">
        <v>7511</v>
      </c>
      <c r="C5898" s="1" t="s">
        <v>49</v>
      </c>
      <c r="D5898" s="1">
        <v>80.0</v>
      </c>
      <c r="E5898" s="1" t="s">
        <v>33</v>
      </c>
      <c r="F5898" s="5">
        <v>44927.0</v>
      </c>
      <c r="G5898" s="1">
        <v>5.0</v>
      </c>
    </row>
    <row r="5899">
      <c r="A5899" s="1">
        <v>5898.0</v>
      </c>
      <c r="B5899" s="1" t="s">
        <v>7512</v>
      </c>
      <c r="C5899" s="1" t="s">
        <v>32</v>
      </c>
      <c r="D5899" s="1">
        <v>120.0</v>
      </c>
      <c r="E5899" s="1" t="s">
        <v>45</v>
      </c>
      <c r="F5899" s="5">
        <v>44927.0</v>
      </c>
      <c r="G5899" s="1">
        <v>10.0</v>
      </c>
    </row>
    <row r="5900">
      <c r="A5900" s="1">
        <v>5899.0</v>
      </c>
      <c r="B5900" s="1" t="s">
        <v>7513</v>
      </c>
      <c r="C5900" s="1" t="s">
        <v>32</v>
      </c>
      <c r="D5900" s="1">
        <v>120.0</v>
      </c>
      <c r="E5900" s="1" t="s">
        <v>38</v>
      </c>
      <c r="F5900" s="5">
        <v>44927.0</v>
      </c>
      <c r="G5900" s="1">
        <v>20.0</v>
      </c>
    </row>
    <row r="5901">
      <c r="A5901" s="1">
        <v>5900.0</v>
      </c>
      <c r="B5901" s="1" t="s">
        <v>7514</v>
      </c>
      <c r="C5901" s="1" t="s">
        <v>32</v>
      </c>
      <c r="D5901" s="1">
        <v>120.0</v>
      </c>
      <c r="E5901" s="1" t="s">
        <v>38</v>
      </c>
      <c r="F5901" s="5">
        <v>44927.0</v>
      </c>
      <c r="G5901" s="1">
        <v>0.0</v>
      </c>
    </row>
    <row r="5902">
      <c r="A5902" s="1">
        <v>5901.0</v>
      </c>
      <c r="B5902" s="1" t="s">
        <v>7517</v>
      </c>
      <c r="C5902" s="1" t="s">
        <v>49</v>
      </c>
      <c r="D5902" s="1">
        <v>80.0</v>
      </c>
      <c r="E5902" s="1" t="s">
        <v>38</v>
      </c>
      <c r="F5902" s="5">
        <v>44927.0</v>
      </c>
      <c r="G5902" s="1">
        <v>5.0</v>
      </c>
    </row>
    <row r="5903">
      <c r="A5903" s="1">
        <v>5902.0</v>
      </c>
      <c r="B5903" s="1" t="s">
        <v>7518</v>
      </c>
      <c r="C5903" s="1" t="s">
        <v>37</v>
      </c>
      <c r="D5903" s="1">
        <v>250.0</v>
      </c>
      <c r="E5903" s="1" t="s">
        <v>38</v>
      </c>
      <c r="F5903" s="5">
        <v>44927.0</v>
      </c>
      <c r="G5903" s="1">
        <v>10.0</v>
      </c>
    </row>
    <row r="5904">
      <c r="A5904" s="1">
        <v>5903.0</v>
      </c>
      <c r="B5904" s="1" t="s">
        <v>7519</v>
      </c>
      <c r="C5904" s="1" t="s">
        <v>32</v>
      </c>
      <c r="D5904" s="1">
        <v>120.0</v>
      </c>
      <c r="E5904" s="1" t="s">
        <v>38</v>
      </c>
      <c r="F5904" s="5">
        <v>44927.0</v>
      </c>
      <c r="G5904" s="1">
        <v>20.0</v>
      </c>
    </row>
    <row r="5905">
      <c r="A5905" s="1">
        <v>5904.0</v>
      </c>
      <c r="B5905" s="1" t="s">
        <v>7520</v>
      </c>
      <c r="C5905" s="1" t="s">
        <v>32</v>
      </c>
      <c r="D5905" s="1">
        <v>120.0</v>
      </c>
      <c r="E5905" s="1" t="s">
        <v>38</v>
      </c>
      <c r="F5905" s="5">
        <v>44927.0</v>
      </c>
      <c r="G5905" s="1">
        <v>0.0</v>
      </c>
    </row>
    <row r="5906">
      <c r="A5906" s="1">
        <v>5905.0</v>
      </c>
      <c r="B5906" s="1" t="s">
        <v>7521</v>
      </c>
      <c r="C5906" s="1" t="s">
        <v>32</v>
      </c>
      <c r="D5906" s="1">
        <v>120.0</v>
      </c>
      <c r="E5906" s="1" t="s">
        <v>38</v>
      </c>
      <c r="F5906" s="5">
        <v>44927.0</v>
      </c>
      <c r="G5906" s="1">
        <v>5.0</v>
      </c>
    </row>
    <row r="5907">
      <c r="A5907" s="1">
        <v>5906.0</v>
      </c>
      <c r="B5907" s="1" t="s">
        <v>7522</v>
      </c>
      <c r="C5907" s="1" t="s">
        <v>32</v>
      </c>
      <c r="D5907" s="1">
        <v>120.0</v>
      </c>
      <c r="E5907" s="1" t="s">
        <v>45</v>
      </c>
      <c r="F5907" s="5">
        <v>44927.0</v>
      </c>
      <c r="G5907" s="1">
        <v>10.0</v>
      </c>
    </row>
    <row r="5908">
      <c r="A5908" s="1">
        <v>5907.0</v>
      </c>
      <c r="B5908" s="1" t="s">
        <v>7523</v>
      </c>
      <c r="C5908" s="1" t="s">
        <v>49</v>
      </c>
      <c r="D5908" s="1">
        <v>80.0</v>
      </c>
      <c r="E5908" s="1" t="s">
        <v>38</v>
      </c>
      <c r="F5908" s="5">
        <v>44927.0</v>
      </c>
      <c r="G5908" s="1">
        <v>20.0</v>
      </c>
    </row>
    <row r="5909">
      <c r="A5909" s="1">
        <v>5908.0</v>
      </c>
      <c r="B5909" s="1" t="s">
        <v>7524</v>
      </c>
      <c r="C5909" s="1" t="s">
        <v>49</v>
      </c>
      <c r="D5909" s="1">
        <v>80.0</v>
      </c>
      <c r="E5909" s="1" t="s">
        <v>38</v>
      </c>
      <c r="F5909" s="5">
        <v>44927.0</v>
      </c>
      <c r="G5909" s="1">
        <v>0.0</v>
      </c>
    </row>
    <row r="5910">
      <c r="A5910" s="1">
        <v>5909.0</v>
      </c>
      <c r="B5910" s="1" t="s">
        <v>7525</v>
      </c>
      <c r="C5910" s="1" t="s">
        <v>37</v>
      </c>
      <c r="D5910" s="1">
        <v>250.0</v>
      </c>
      <c r="E5910" s="1" t="s">
        <v>38</v>
      </c>
      <c r="F5910" s="5">
        <v>44927.0</v>
      </c>
      <c r="G5910" s="1">
        <v>5.0</v>
      </c>
    </row>
    <row r="5911">
      <c r="A5911" s="1">
        <v>5910.0</v>
      </c>
      <c r="B5911" s="1" t="s">
        <v>7528</v>
      </c>
      <c r="C5911" s="1" t="s">
        <v>40</v>
      </c>
      <c r="D5911" s="1">
        <v>50.0</v>
      </c>
      <c r="E5911" s="1" t="s">
        <v>38</v>
      </c>
      <c r="F5911" s="5">
        <v>44927.0</v>
      </c>
      <c r="G5911" s="1">
        <v>10.0</v>
      </c>
    </row>
    <row r="5912">
      <c r="A5912" s="1">
        <v>5911.0</v>
      </c>
      <c r="B5912" s="1" t="s">
        <v>7529</v>
      </c>
      <c r="C5912" s="1" t="s">
        <v>37</v>
      </c>
      <c r="D5912" s="1">
        <v>250.0</v>
      </c>
      <c r="E5912" s="1" t="s">
        <v>38</v>
      </c>
      <c r="F5912" s="5">
        <v>44927.0</v>
      </c>
      <c r="G5912" s="1">
        <v>20.0</v>
      </c>
    </row>
    <row r="5913">
      <c r="A5913" s="1">
        <v>5912.0</v>
      </c>
      <c r="B5913" s="1" t="s">
        <v>7530</v>
      </c>
      <c r="C5913" s="1" t="s">
        <v>32</v>
      </c>
      <c r="D5913" s="1">
        <v>120.0</v>
      </c>
      <c r="E5913" s="1" t="s">
        <v>38</v>
      </c>
      <c r="F5913" s="5">
        <v>44927.0</v>
      </c>
      <c r="G5913" s="1">
        <v>0.0</v>
      </c>
    </row>
    <row r="5914">
      <c r="A5914" s="1">
        <v>5913.0</v>
      </c>
      <c r="B5914" s="1" t="s">
        <v>7531</v>
      </c>
      <c r="C5914" s="1" t="s">
        <v>49</v>
      </c>
      <c r="D5914" s="1">
        <v>80.0</v>
      </c>
      <c r="E5914" s="1" t="s">
        <v>45</v>
      </c>
      <c r="F5914" s="5">
        <v>44927.0</v>
      </c>
      <c r="G5914" s="1">
        <v>5.0</v>
      </c>
    </row>
    <row r="5915">
      <c r="A5915" s="1">
        <v>5914.0</v>
      </c>
      <c r="B5915" s="1" t="s">
        <v>7532</v>
      </c>
      <c r="C5915" s="1" t="s">
        <v>40</v>
      </c>
      <c r="D5915" s="1">
        <v>50.0</v>
      </c>
      <c r="E5915" s="1" t="s">
        <v>38</v>
      </c>
      <c r="F5915" s="5">
        <v>44927.0</v>
      </c>
      <c r="G5915" s="1">
        <v>10.0</v>
      </c>
    </row>
    <row r="5916">
      <c r="A5916" s="1">
        <v>5915.0</v>
      </c>
      <c r="B5916" s="1" t="s">
        <v>7533</v>
      </c>
      <c r="C5916" s="1" t="s">
        <v>32</v>
      </c>
      <c r="D5916" s="1">
        <v>120.0</v>
      </c>
      <c r="E5916" s="1" t="s">
        <v>33</v>
      </c>
      <c r="F5916" s="5">
        <v>44927.0</v>
      </c>
      <c r="G5916" s="1">
        <v>20.0</v>
      </c>
    </row>
    <row r="5917">
      <c r="A5917" s="1">
        <v>5916.0</v>
      </c>
      <c r="B5917" s="1" t="s">
        <v>7534</v>
      </c>
      <c r="C5917" s="1" t="s">
        <v>32</v>
      </c>
      <c r="D5917" s="1">
        <v>120.0</v>
      </c>
      <c r="E5917" s="1" t="s">
        <v>38</v>
      </c>
      <c r="F5917" s="5">
        <v>44927.0</v>
      </c>
      <c r="G5917" s="1">
        <v>0.0</v>
      </c>
    </row>
    <row r="5918">
      <c r="A5918" s="1">
        <v>5917.0</v>
      </c>
      <c r="B5918" s="1" t="s">
        <v>7535</v>
      </c>
      <c r="C5918" s="1" t="s">
        <v>32</v>
      </c>
      <c r="D5918" s="1">
        <v>120.0</v>
      </c>
      <c r="E5918" s="1" t="s">
        <v>38</v>
      </c>
      <c r="F5918" s="5">
        <v>44927.0</v>
      </c>
      <c r="G5918" s="1">
        <v>5.0</v>
      </c>
    </row>
    <row r="5919">
      <c r="A5919" s="1">
        <v>5918.0</v>
      </c>
      <c r="B5919" s="1" t="s">
        <v>7536</v>
      </c>
      <c r="C5919" s="1" t="s">
        <v>37</v>
      </c>
      <c r="D5919" s="1">
        <v>250.0</v>
      </c>
      <c r="E5919" s="1" t="s">
        <v>38</v>
      </c>
      <c r="F5919" s="5">
        <v>44927.0</v>
      </c>
      <c r="G5919" s="1">
        <v>10.0</v>
      </c>
    </row>
    <row r="5920">
      <c r="A5920" s="1">
        <v>5919.0</v>
      </c>
      <c r="B5920" s="1" t="s">
        <v>7539</v>
      </c>
      <c r="C5920" s="1" t="s">
        <v>32</v>
      </c>
      <c r="D5920" s="1">
        <v>120.0</v>
      </c>
      <c r="E5920" s="1" t="s">
        <v>45</v>
      </c>
      <c r="F5920" s="5">
        <v>44927.0</v>
      </c>
      <c r="G5920" s="1">
        <v>20.0</v>
      </c>
    </row>
    <row r="5921">
      <c r="A5921" s="1">
        <v>5920.0</v>
      </c>
      <c r="B5921" s="1" t="s">
        <v>7540</v>
      </c>
      <c r="C5921" s="1" t="s">
        <v>32</v>
      </c>
      <c r="D5921" s="1">
        <v>120.0</v>
      </c>
      <c r="E5921" s="1" t="s">
        <v>38</v>
      </c>
      <c r="F5921" s="5">
        <v>44927.0</v>
      </c>
      <c r="G5921" s="1">
        <v>0.0</v>
      </c>
    </row>
    <row r="5922">
      <c r="A5922" s="1">
        <v>5921.0</v>
      </c>
      <c r="B5922" s="1" t="s">
        <v>7541</v>
      </c>
      <c r="C5922" s="1" t="s">
        <v>37</v>
      </c>
      <c r="D5922" s="1">
        <v>250.0</v>
      </c>
      <c r="E5922" s="1" t="s">
        <v>33</v>
      </c>
      <c r="F5922" s="5">
        <v>44927.0</v>
      </c>
      <c r="G5922" s="1">
        <v>5.0</v>
      </c>
    </row>
    <row r="5923">
      <c r="A5923" s="1">
        <v>5922.0</v>
      </c>
      <c r="B5923" s="1" t="s">
        <v>7542</v>
      </c>
      <c r="C5923" s="1" t="s">
        <v>32</v>
      </c>
      <c r="D5923" s="1">
        <v>120.0</v>
      </c>
      <c r="E5923" s="1" t="s">
        <v>45</v>
      </c>
      <c r="F5923" s="5">
        <v>44927.0</v>
      </c>
      <c r="G5923" s="1">
        <v>10.0</v>
      </c>
    </row>
    <row r="5924">
      <c r="A5924" s="1">
        <v>5923.0</v>
      </c>
      <c r="B5924" s="1" t="s">
        <v>7543</v>
      </c>
      <c r="C5924" s="1" t="s">
        <v>32</v>
      </c>
      <c r="D5924" s="1">
        <v>120.0</v>
      </c>
      <c r="E5924" s="1" t="s">
        <v>38</v>
      </c>
      <c r="F5924" s="5">
        <v>44927.0</v>
      </c>
      <c r="G5924" s="1">
        <v>20.0</v>
      </c>
    </row>
    <row r="5925">
      <c r="A5925" s="1">
        <v>5924.0</v>
      </c>
      <c r="B5925" s="1" t="s">
        <v>7544</v>
      </c>
      <c r="C5925" s="1" t="s">
        <v>32</v>
      </c>
      <c r="D5925" s="1">
        <v>120.0</v>
      </c>
      <c r="E5925" s="1" t="s">
        <v>38</v>
      </c>
      <c r="F5925" s="5">
        <v>44927.0</v>
      </c>
      <c r="G5925" s="1">
        <v>0.0</v>
      </c>
    </row>
    <row r="5926">
      <c r="A5926" s="1">
        <v>5925.0</v>
      </c>
      <c r="B5926" s="1" t="s">
        <v>7545</v>
      </c>
      <c r="C5926" s="1" t="s">
        <v>32</v>
      </c>
      <c r="D5926" s="1">
        <v>120.0</v>
      </c>
      <c r="E5926" s="1" t="s">
        <v>38</v>
      </c>
      <c r="F5926" s="5">
        <v>44927.0</v>
      </c>
      <c r="G5926" s="1">
        <v>5.0</v>
      </c>
    </row>
    <row r="5927">
      <c r="A5927" s="1">
        <v>5926.0</v>
      </c>
      <c r="B5927" s="1" t="s">
        <v>7546</v>
      </c>
      <c r="C5927" s="1" t="s">
        <v>32</v>
      </c>
      <c r="D5927" s="1">
        <v>120.0</v>
      </c>
      <c r="E5927" s="1" t="s">
        <v>38</v>
      </c>
      <c r="F5927" s="5">
        <v>44927.0</v>
      </c>
      <c r="G5927" s="1">
        <v>10.0</v>
      </c>
    </row>
    <row r="5928">
      <c r="A5928" s="1">
        <v>5927.0</v>
      </c>
      <c r="B5928" s="1" t="s">
        <v>7547</v>
      </c>
      <c r="C5928" s="1" t="s">
        <v>32</v>
      </c>
      <c r="D5928" s="1">
        <v>120.0</v>
      </c>
      <c r="E5928" s="1" t="s">
        <v>38</v>
      </c>
      <c r="F5928" s="5">
        <v>44927.0</v>
      </c>
      <c r="G5928" s="1">
        <v>20.0</v>
      </c>
    </row>
    <row r="5929">
      <c r="A5929" s="1">
        <v>5928.0</v>
      </c>
      <c r="B5929" s="1" t="s">
        <v>7550</v>
      </c>
      <c r="C5929" s="1" t="s">
        <v>49</v>
      </c>
      <c r="D5929" s="1">
        <v>80.0</v>
      </c>
      <c r="E5929" s="1" t="s">
        <v>38</v>
      </c>
      <c r="F5929" s="5">
        <v>44927.0</v>
      </c>
      <c r="G5929" s="1">
        <v>0.0</v>
      </c>
    </row>
    <row r="5930">
      <c r="A5930" s="1">
        <v>5929.0</v>
      </c>
      <c r="B5930" s="1" t="s">
        <v>7551</v>
      </c>
      <c r="C5930" s="1" t="s">
        <v>32</v>
      </c>
      <c r="D5930" s="1">
        <v>120.0</v>
      </c>
      <c r="E5930" s="1" t="s">
        <v>38</v>
      </c>
      <c r="F5930" s="5">
        <v>44927.0</v>
      </c>
      <c r="G5930" s="1">
        <v>5.0</v>
      </c>
    </row>
    <row r="5931">
      <c r="A5931" s="1">
        <v>5930.0</v>
      </c>
      <c r="B5931" s="1" t="s">
        <v>7552</v>
      </c>
      <c r="C5931" s="1" t="s">
        <v>40</v>
      </c>
      <c r="D5931" s="1">
        <v>50.0</v>
      </c>
      <c r="E5931" s="1" t="s">
        <v>38</v>
      </c>
      <c r="F5931" s="5">
        <v>44927.0</v>
      </c>
      <c r="G5931" s="1">
        <v>10.0</v>
      </c>
    </row>
    <row r="5932">
      <c r="A5932" s="1">
        <v>5931.0</v>
      </c>
      <c r="B5932" s="1" t="s">
        <v>7553</v>
      </c>
      <c r="C5932" s="1" t="s">
        <v>32</v>
      </c>
      <c r="D5932" s="1">
        <v>120.0</v>
      </c>
      <c r="E5932" s="1" t="s">
        <v>38</v>
      </c>
      <c r="F5932" s="5">
        <v>44927.0</v>
      </c>
      <c r="G5932" s="1">
        <v>20.0</v>
      </c>
    </row>
    <row r="5933">
      <c r="A5933" s="1">
        <v>5932.0</v>
      </c>
      <c r="B5933" s="1" t="s">
        <v>7554</v>
      </c>
      <c r="C5933" s="1" t="s">
        <v>32</v>
      </c>
      <c r="D5933" s="1">
        <v>120.0</v>
      </c>
      <c r="E5933" s="1" t="s">
        <v>45</v>
      </c>
      <c r="F5933" s="5">
        <v>44927.0</v>
      </c>
      <c r="G5933" s="1">
        <v>0.0</v>
      </c>
    </row>
    <row r="5934">
      <c r="A5934" s="1">
        <v>5933.0</v>
      </c>
      <c r="B5934" s="1" t="s">
        <v>7555</v>
      </c>
      <c r="C5934" s="1" t="s">
        <v>32</v>
      </c>
      <c r="D5934" s="1">
        <v>120.0</v>
      </c>
      <c r="E5934" s="1" t="s">
        <v>38</v>
      </c>
      <c r="F5934" s="5">
        <v>44927.0</v>
      </c>
      <c r="G5934" s="1">
        <v>5.0</v>
      </c>
    </row>
    <row r="5935">
      <c r="A5935" s="1">
        <v>5934.0</v>
      </c>
      <c r="B5935" s="1" t="s">
        <v>7556</v>
      </c>
      <c r="C5935" s="1" t="s">
        <v>49</v>
      </c>
      <c r="D5935" s="1">
        <v>80.0</v>
      </c>
      <c r="E5935" s="1" t="s">
        <v>38</v>
      </c>
      <c r="F5935" s="5">
        <v>44927.0</v>
      </c>
      <c r="G5935" s="1">
        <v>10.0</v>
      </c>
    </row>
    <row r="5936">
      <c r="A5936" s="1">
        <v>5935.0</v>
      </c>
      <c r="B5936" s="1" t="s">
        <v>7557</v>
      </c>
      <c r="C5936" s="1" t="s">
        <v>40</v>
      </c>
      <c r="D5936" s="1">
        <v>50.0</v>
      </c>
      <c r="E5936" s="1" t="s">
        <v>38</v>
      </c>
      <c r="F5936" s="5">
        <v>44927.0</v>
      </c>
      <c r="G5936" s="1">
        <v>20.0</v>
      </c>
    </row>
    <row r="5937">
      <c r="A5937" s="1">
        <v>5936.0</v>
      </c>
      <c r="B5937" s="1" t="s">
        <v>7560</v>
      </c>
      <c r="C5937" s="1" t="s">
        <v>37</v>
      </c>
      <c r="D5937" s="1">
        <v>250.0</v>
      </c>
      <c r="E5937" s="1" t="s">
        <v>38</v>
      </c>
      <c r="F5937" s="5">
        <v>44927.0</v>
      </c>
      <c r="G5937" s="1">
        <v>0.0</v>
      </c>
    </row>
    <row r="5938">
      <c r="A5938" s="1">
        <v>5937.0</v>
      </c>
      <c r="B5938" s="1" t="s">
        <v>7561</v>
      </c>
      <c r="C5938" s="1" t="s">
        <v>32</v>
      </c>
      <c r="D5938" s="1">
        <v>120.0</v>
      </c>
      <c r="E5938" s="1" t="s">
        <v>38</v>
      </c>
      <c r="F5938" s="5">
        <v>44927.0</v>
      </c>
      <c r="G5938" s="1">
        <v>5.0</v>
      </c>
    </row>
    <row r="5939">
      <c r="A5939" s="1">
        <v>5938.0</v>
      </c>
      <c r="B5939" s="1" t="s">
        <v>7562</v>
      </c>
      <c r="C5939" s="1" t="s">
        <v>32</v>
      </c>
      <c r="D5939" s="1">
        <v>120.0</v>
      </c>
      <c r="E5939" s="1" t="s">
        <v>33</v>
      </c>
      <c r="F5939" s="5">
        <v>44927.0</v>
      </c>
      <c r="G5939" s="1">
        <v>10.0</v>
      </c>
    </row>
    <row r="5940">
      <c r="A5940" s="1">
        <v>5939.0</v>
      </c>
      <c r="B5940" s="1" t="s">
        <v>7563</v>
      </c>
      <c r="C5940" s="1" t="s">
        <v>32</v>
      </c>
      <c r="D5940" s="1">
        <v>120.0</v>
      </c>
      <c r="E5940" s="1" t="s">
        <v>45</v>
      </c>
      <c r="F5940" s="5">
        <v>44927.0</v>
      </c>
      <c r="G5940" s="1">
        <v>20.0</v>
      </c>
    </row>
    <row r="5941">
      <c r="A5941" s="1">
        <v>5940.0</v>
      </c>
      <c r="B5941" s="1" t="s">
        <v>7564</v>
      </c>
      <c r="C5941" s="1" t="s">
        <v>32</v>
      </c>
      <c r="D5941" s="1">
        <v>120.0</v>
      </c>
      <c r="E5941" s="1" t="s">
        <v>38</v>
      </c>
      <c r="F5941" s="5">
        <v>44927.0</v>
      </c>
      <c r="G5941" s="1">
        <v>0.0</v>
      </c>
    </row>
    <row r="5942">
      <c r="A5942" s="1">
        <v>5941.0</v>
      </c>
      <c r="B5942" s="1" t="s">
        <v>7565</v>
      </c>
      <c r="C5942" s="1" t="s">
        <v>32</v>
      </c>
      <c r="D5942" s="1">
        <v>120.0</v>
      </c>
      <c r="E5942" s="1" t="s">
        <v>45</v>
      </c>
      <c r="F5942" s="5">
        <v>44927.0</v>
      </c>
      <c r="G5942" s="1">
        <v>5.0</v>
      </c>
    </row>
    <row r="5943">
      <c r="A5943" s="1">
        <v>5942.0</v>
      </c>
      <c r="B5943" s="1" t="s">
        <v>7566</v>
      </c>
      <c r="C5943" s="1" t="s">
        <v>32</v>
      </c>
      <c r="D5943" s="1">
        <v>120.0</v>
      </c>
      <c r="E5943" s="1" t="s">
        <v>38</v>
      </c>
      <c r="F5943" s="5">
        <v>44927.0</v>
      </c>
      <c r="G5943" s="1">
        <v>10.0</v>
      </c>
    </row>
    <row r="5944">
      <c r="A5944" s="1">
        <v>5943.0</v>
      </c>
      <c r="B5944" s="1" t="s">
        <v>7567</v>
      </c>
      <c r="C5944" s="1" t="s">
        <v>40</v>
      </c>
      <c r="D5944" s="1">
        <v>50.0</v>
      </c>
      <c r="E5944" s="1" t="s">
        <v>38</v>
      </c>
      <c r="F5944" s="5">
        <v>44927.0</v>
      </c>
      <c r="G5944" s="1">
        <v>20.0</v>
      </c>
    </row>
    <row r="5945">
      <c r="A5945" s="1">
        <v>5944.0</v>
      </c>
      <c r="B5945" s="1" t="s">
        <v>7568</v>
      </c>
      <c r="C5945" s="1" t="s">
        <v>32</v>
      </c>
      <c r="D5945" s="1">
        <v>120.0</v>
      </c>
      <c r="E5945" s="1" t="s">
        <v>45</v>
      </c>
      <c r="F5945" s="5">
        <v>44927.0</v>
      </c>
      <c r="G5945" s="1">
        <v>0.0</v>
      </c>
    </row>
    <row r="5946">
      <c r="A5946" s="1">
        <v>5945.0</v>
      </c>
      <c r="B5946" s="1" t="s">
        <v>7571</v>
      </c>
      <c r="C5946" s="1" t="s">
        <v>49</v>
      </c>
      <c r="D5946" s="1">
        <v>80.0</v>
      </c>
      <c r="E5946" s="1" t="s">
        <v>45</v>
      </c>
      <c r="F5946" s="5">
        <v>44927.0</v>
      </c>
      <c r="G5946" s="1">
        <v>5.0</v>
      </c>
    </row>
    <row r="5947">
      <c r="A5947" s="1">
        <v>5946.0</v>
      </c>
      <c r="B5947" s="1" t="s">
        <v>7572</v>
      </c>
      <c r="C5947" s="1" t="s">
        <v>32</v>
      </c>
      <c r="D5947" s="1">
        <v>120.0</v>
      </c>
      <c r="E5947" s="1" t="s">
        <v>38</v>
      </c>
      <c r="F5947" s="5">
        <v>44927.0</v>
      </c>
      <c r="G5947" s="1">
        <v>10.0</v>
      </c>
    </row>
    <row r="5948">
      <c r="A5948" s="1">
        <v>5947.0</v>
      </c>
      <c r="B5948" s="1" t="s">
        <v>7573</v>
      </c>
      <c r="C5948" s="1" t="s">
        <v>32</v>
      </c>
      <c r="D5948" s="1">
        <v>120.0</v>
      </c>
      <c r="E5948" s="1" t="s">
        <v>38</v>
      </c>
      <c r="F5948" s="5">
        <v>44927.0</v>
      </c>
      <c r="G5948" s="1">
        <v>20.0</v>
      </c>
    </row>
    <row r="5949">
      <c r="A5949" s="1">
        <v>5948.0</v>
      </c>
      <c r="B5949" s="1" t="s">
        <v>7574</v>
      </c>
      <c r="C5949" s="1" t="s">
        <v>32</v>
      </c>
      <c r="D5949" s="1">
        <v>120.0</v>
      </c>
      <c r="E5949" s="1" t="s">
        <v>38</v>
      </c>
      <c r="F5949" s="5">
        <v>44927.0</v>
      </c>
      <c r="G5949" s="1">
        <v>0.0</v>
      </c>
    </row>
    <row r="5950">
      <c r="A5950" s="1">
        <v>5949.0</v>
      </c>
      <c r="B5950" s="1" t="s">
        <v>7575</v>
      </c>
      <c r="C5950" s="1" t="s">
        <v>32</v>
      </c>
      <c r="D5950" s="1">
        <v>120.0</v>
      </c>
      <c r="E5950" s="1" t="s">
        <v>38</v>
      </c>
      <c r="F5950" s="5">
        <v>44927.0</v>
      </c>
      <c r="G5950" s="1">
        <v>5.0</v>
      </c>
    </row>
    <row r="5951">
      <c r="A5951" s="1">
        <v>5950.0</v>
      </c>
      <c r="B5951" s="1" t="s">
        <v>7576</v>
      </c>
      <c r="C5951" s="1" t="s">
        <v>32</v>
      </c>
      <c r="D5951" s="1">
        <v>120.0</v>
      </c>
      <c r="E5951" s="1" t="s">
        <v>38</v>
      </c>
      <c r="F5951" s="5">
        <v>44927.0</v>
      </c>
      <c r="G5951" s="1">
        <v>10.0</v>
      </c>
    </row>
    <row r="5952">
      <c r="A5952" s="1">
        <v>5951.0</v>
      </c>
      <c r="B5952" s="1" t="s">
        <v>7577</v>
      </c>
      <c r="C5952" s="1" t="s">
        <v>37</v>
      </c>
      <c r="D5952" s="1">
        <v>250.0</v>
      </c>
      <c r="E5952" s="1" t="s">
        <v>38</v>
      </c>
      <c r="F5952" s="5">
        <v>44927.0</v>
      </c>
      <c r="G5952" s="1">
        <v>20.0</v>
      </c>
    </row>
    <row r="5953">
      <c r="A5953" s="1">
        <v>5952.0</v>
      </c>
      <c r="B5953" s="1" t="s">
        <v>7578</v>
      </c>
      <c r="C5953" s="1" t="s">
        <v>37</v>
      </c>
      <c r="D5953" s="1">
        <v>250.0</v>
      </c>
      <c r="E5953" s="1" t="s">
        <v>38</v>
      </c>
      <c r="F5953" s="5">
        <v>44927.0</v>
      </c>
      <c r="G5953" s="1">
        <v>0.0</v>
      </c>
    </row>
    <row r="5954">
      <c r="A5954" s="1">
        <v>5953.0</v>
      </c>
      <c r="B5954" s="1" t="s">
        <v>7579</v>
      </c>
      <c r="C5954" s="1" t="s">
        <v>49</v>
      </c>
      <c r="D5954" s="1">
        <v>80.0</v>
      </c>
      <c r="E5954" s="1" t="s">
        <v>38</v>
      </c>
      <c r="F5954" s="5">
        <v>44927.0</v>
      </c>
      <c r="G5954" s="1">
        <v>5.0</v>
      </c>
    </row>
    <row r="5955">
      <c r="A5955" s="1">
        <v>5954.0</v>
      </c>
      <c r="B5955" s="1" t="s">
        <v>7582</v>
      </c>
      <c r="C5955" s="1" t="s">
        <v>49</v>
      </c>
      <c r="D5955" s="1">
        <v>80.0</v>
      </c>
      <c r="E5955" s="1" t="s">
        <v>38</v>
      </c>
      <c r="F5955" s="5">
        <v>44927.0</v>
      </c>
      <c r="G5955" s="1">
        <v>10.0</v>
      </c>
    </row>
    <row r="5956">
      <c r="A5956" s="1">
        <v>5955.0</v>
      </c>
      <c r="B5956" s="1" t="s">
        <v>7583</v>
      </c>
      <c r="C5956" s="1" t="s">
        <v>32</v>
      </c>
      <c r="D5956" s="1">
        <v>120.0</v>
      </c>
      <c r="E5956" s="1" t="s">
        <v>38</v>
      </c>
      <c r="F5956" s="5">
        <v>44927.0</v>
      </c>
      <c r="G5956" s="1">
        <v>20.0</v>
      </c>
    </row>
    <row r="5957">
      <c r="A5957" s="1">
        <v>5956.0</v>
      </c>
      <c r="B5957" s="1" t="s">
        <v>7584</v>
      </c>
      <c r="C5957" s="1" t="s">
        <v>40</v>
      </c>
      <c r="D5957" s="1">
        <v>50.0</v>
      </c>
      <c r="E5957" s="1" t="s">
        <v>38</v>
      </c>
      <c r="F5957" s="5">
        <v>44927.0</v>
      </c>
      <c r="G5957" s="1">
        <v>0.0</v>
      </c>
    </row>
    <row r="5958">
      <c r="A5958" s="1">
        <v>5957.0</v>
      </c>
      <c r="B5958" s="1" t="s">
        <v>7585</v>
      </c>
      <c r="C5958" s="1" t="s">
        <v>49</v>
      </c>
      <c r="D5958" s="1">
        <v>80.0</v>
      </c>
      <c r="E5958" s="1" t="s">
        <v>38</v>
      </c>
      <c r="F5958" s="5">
        <v>44927.0</v>
      </c>
      <c r="G5958" s="1">
        <v>5.0</v>
      </c>
    </row>
    <row r="5959">
      <c r="A5959" s="1">
        <v>5958.0</v>
      </c>
      <c r="B5959" s="1" t="s">
        <v>7586</v>
      </c>
      <c r="C5959" s="1" t="s">
        <v>49</v>
      </c>
      <c r="D5959" s="1">
        <v>80.0</v>
      </c>
      <c r="E5959" s="1" t="s">
        <v>38</v>
      </c>
      <c r="F5959" s="5">
        <v>44927.0</v>
      </c>
      <c r="G5959" s="1">
        <v>10.0</v>
      </c>
    </row>
    <row r="5960">
      <c r="A5960" s="1">
        <v>5959.0</v>
      </c>
      <c r="B5960" s="1" t="s">
        <v>7587</v>
      </c>
      <c r="C5960" s="1" t="s">
        <v>32</v>
      </c>
      <c r="D5960" s="1">
        <v>120.0</v>
      </c>
      <c r="E5960" s="1" t="s">
        <v>38</v>
      </c>
      <c r="F5960" s="5">
        <v>44927.0</v>
      </c>
      <c r="G5960" s="1">
        <v>20.0</v>
      </c>
    </row>
    <row r="5961">
      <c r="A5961" s="1">
        <v>5960.0</v>
      </c>
      <c r="B5961" s="1" t="s">
        <v>7588</v>
      </c>
      <c r="C5961" s="1" t="s">
        <v>49</v>
      </c>
      <c r="D5961" s="1">
        <v>80.0</v>
      </c>
      <c r="E5961" s="1" t="s">
        <v>38</v>
      </c>
      <c r="F5961" s="5">
        <v>44927.0</v>
      </c>
      <c r="G5961" s="1">
        <v>0.0</v>
      </c>
    </row>
    <row r="5962">
      <c r="A5962" s="1">
        <v>5961.0</v>
      </c>
      <c r="B5962" s="1" t="s">
        <v>7589</v>
      </c>
      <c r="C5962" s="1" t="s">
        <v>32</v>
      </c>
      <c r="D5962" s="1">
        <v>120.0</v>
      </c>
      <c r="E5962" s="1" t="s">
        <v>45</v>
      </c>
      <c r="F5962" s="5">
        <v>44927.0</v>
      </c>
      <c r="G5962" s="1">
        <v>5.0</v>
      </c>
    </row>
    <row r="5963">
      <c r="A5963" s="1">
        <v>5962.0</v>
      </c>
      <c r="B5963" s="1" t="s">
        <v>7591</v>
      </c>
      <c r="C5963" s="1" t="s">
        <v>37</v>
      </c>
      <c r="D5963" s="1">
        <v>250.0</v>
      </c>
      <c r="E5963" s="1" t="s">
        <v>38</v>
      </c>
      <c r="F5963" s="5">
        <v>44927.0</v>
      </c>
      <c r="G5963" s="1">
        <v>10.0</v>
      </c>
    </row>
    <row r="5964">
      <c r="A5964" s="1">
        <v>5963.0</v>
      </c>
      <c r="B5964" s="1" t="s">
        <v>7593</v>
      </c>
      <c r="C5964" s="1" t="s">
        <v>32</v>
      </c>
      <c r="D5964" s="1">
        <v>120.0</v>
      </c>
      <c r="E5964" s="1" t="s">
        <v>38</v>
      </c>
      <c r="F5964" s="5">
        <v>44927.0</v>
      </c>
      <c r="G5964" s="1">
        <v>20.0</v>
      </c>
    </row>
    <row r="5965">
      <c r="A5965" s="1">
        <v>5964.0</v>
      </c>
      <c r="B5965" s="1" t="s">
        <v>7594</v>
      </c>
      <c r="C5965" s="1" t="s">
        <v>32</v>
      </c>
      <c r="D5965" s="1">
        <v>120.0</v>
      </c>
      <c r="E5965" s="1" t="s">
        <v>33</v>
      </c>
      <c r="F5965" s="5">
        <v>44927.0</v>
      </c>
      <c r="G5965" s="1">
        <v>0.0</v>
      </c>
    </row>
    <row r="5966">
      <c r="A5966" s="1">
        <v>5965.0</v>
      </c>
      <c r="B5966" s="1" t="s">
        <v>7595</v>
      </c>
      <c r="C5966" s="1" t="s">
        <v>49</v>
      </c>
      <c r="D5966" s="1">
        <v>80.0</v>
      </c>
      <c r="E5966" s="1" t="s">
        <v>38</v>
      </c>
      <c r="F5966" s="5">
        <v>44927.0</v>
      </c>
      <c r="G5966" s="1">
        <v>5.0</v>
      </c>
    </row>
    <row r="5967">
      <c r="A5967" s="1">
        <v>5966.0</v>
      </c>
      <c r="B5967" s="1" t="s">
        <v>7596</v>
      </c>
      <c r="C5967" s="1" t="s">
        <v>49</v>
      </c>
      <c r="D5967" s="1">
        <v>80.0</v>
      </c>
      <c r="E5967" s="1" t="s">
        <v>38</v>
      </c>
      <c r="F5967" s="5">
        <v>44927.0</v>
      </c>
      <c r="G5967" s="1">
        <v>10.0</v>
      </c>
    </row>
    <row r="5968">
      <c r="A5968" s="1">
        <v>5967.0</v>
      </c>
      <c r="B5968" s="1" t="s">
        <v>7597</v>
      </c>
      <c r="C5968" s="1" t="s">
        <v>49</v>
      </c>
      <c r="D5968" s="1">
        <v>80.0</v>
      </c>
      <c r="E5968" s="1" t="s">
        <v>38</v>
      </c>
      <c r="F5968" s="5">
        <v>44927.0</v>
      </c>
      <c r="G5968" s="1">
        <v>20.0</v>
      </c>
    </row>
    <row r="5969">
      <c r="A5969" s="1">
        <v>5968.0</v>
      </c>
      <c r="B5969" s="1" t="s">
        <v>7598</v>
      </c>
      <c r="C5969" s="1" t="s">
        <v>32</v>
      </c>
      <c r="D5969" s="1">
        <v>120.0</v>
      </c>
      <c r="E5969" s="1" t="s">
        <v>33</v>
      </c>
      <c r="F5969" s="5">
        <v>44927.0</v>
      </c>
      <c r="G5969" s="1">
        <v>0.0</v>
      </c>
    </row>
    <row r="5970">
      <c r="A5970" s="1">
        <v>5969.0</v>
      </c>
      <c r="B5970" s="1" t="s">
        <v>7599</v>
      </c>
      <c r="C5970" s="1" t="s">
        <v>32</v>
      </c>
      <c r="D5970" s="1">
        <v>120.0</v>
      </c>
      <c r="E5970" s="1" t="s">
        <v>38</v>
      </c>
      <c r="F5970" s="5">
        <v>44927.0</v>
      </c>
      <c r="G5970" s="1">
        <v>5.0</v>
      </c>
    </row>
    <row r="5971">
      <c r="A5971" s="1">
        <v>5970.0</v>
      </c>
      <c r="B5971" s="1" t="s">
        <v>7600</v>
      </c>
      <c r="C5971" s="1" t="s">
        <v>32</v>
      </c>
      <c r="D5971" s="1">
        <v>120.0</v>
      </c>
      <c r="E5971" s="1" t="s">
        <v>38</v>
      </c>
      <c r="F5971" s="5">
        <v>44927.0</v>
      </c>
      <c r="G5971" s="1">
        <v>10.0</v>
      </c>
    </row>
    <row r="5972">
      <c r="A5972" s="1">
        <v>5971.0</v>
      </c>
      <c r="B5972" s="1" t="s">
        <v>7601</v>
      </c>
      <c r="C5972" s="1" t="s">
        <v>32</v>
      </c>
      <c r="D5972" s="1">
        <v>120.0</v>
      </c>
      <c r="E5972" s="1" t="s">
        <v>38</v>
      </c>
      <c r="F5972" s="5">
        <v>44927.0</v>
      </c>
      <c r="G5972" s="1">
        <v>20.0</v>
      </c>
    </row>
    <row r="5973">
      <c r="A5973" s="1">
        <v>5972.0</v>
      </c>
      <c r="B5973" s="1" t="s">
        <v>7604</v>
      </c>
      <c r="C5973" s="1" t="s">
        <v>40</v>
      </c>
      <c r="D5973" s="1">
        <v>50.0</v>
      </c>
      <c r="E5973" s="1" t="s">
        <v>38</v>
      </c>
      <c r="F5973" s="5">
        <v>44927.0</v>
      </c>
      <c r="G5973" s="1">
        <v>0.0</v>
      </c>
    </row>
    <row r="5974">
      <c r="A5974" s="1">
        <v>5973.0</v>
      </c>
      <c r="B5974" s="1" t="s">
        <v>7605</v>
      </c>
      <c r="C5974" s="1" t="s">
        <v>32</v>
      </c>
      <c r="D5974" s="1">
        <v>120.0</v>
      </c>
      <c r="E5974" s="1" t="s">
        <v>38</v>
      </c>
      <c r="F5974" s="5">
        <v>44927.0</v>
      </c>
      <c r="G5974" s="1">
        <v>5.0</v>
      </c>
    </row>
    <row r="5975">
      <c r="A5975" s="1">
        <v>5974.0</v>
      </c>
      <c r="B5975" s="1" t="s">
        <v>7606</v>
      </c>
      <c r="C5975" s="1" t="s">
        <v>32</v>
      </c>
      <c r="D5975" s="1">
        <v>120.0</v>
      </c>
      <c r="E5975" s="1" t="s">
        <v>45</v>
      </c>
      <c r="F5975" s="5">
        <v>44927.0</v>
      </c>
      <c r="G5975" s="1">
        <v>10.0</v>
      </c>
    </row>
    <row r="5976">
      <c r="A5976" s="1">
        <v>5975.0</v>
      </c>
      <c r="B5976" s="1" t="s">
        <v>7607</v>
      </c>
      <c r="C5976" s="1" t="s">
        <v>32</v>
      </c>
      <c r="D5976" s="1">
        <v>120.0</v>
      </c>
      <c r="E5976" s="1" t="s">
        <v>38</v>
      </c>
      <c r="F5976" s="5">
        <v>44927.0</v>
      </c>
      <c r="G5976" s="1">
        <v>20.0</v>
      </c>
    </row>
    <row r="5977">
      <c r="A5977" s="1">
        <v>5976.0</v>
      </c>
      <c r="B5977" s="1" t="s">
        <v>7608</v>
      </c>
      <c r="C5977" s="1" t="s">
        <v>40</v>
      </c>
      <c r="D5977" s="1">
        <v>50.0</v>
      </c>
      <c r="E5977" s="1" t="s">
        <v>38</v>
      </c>
      <c r="F5977" s="5">
        <v>44927.0</v>
      </c>
      <c r="G5977" s="1">
        <v>0.0</v>
      </c>
    </row>
    <row r="5978">
      <c r="A5978" s="1">
        <v>5977.0</v>
      </c>
      <c r="B5978" s="1" t="s">
        <v>7609</v>
      </c>
      <c r="C5978" s="1" t="s">
        <v>32</v>
      </c>
      <c r="D5978" s="1">
        <v>120.0</v>
      </c>
      <c r="E5978" s="1" t="s">
        <v>45</v>
      </c>
      <c r="F5978" s="5">
        <v>44927.0</v>
      </c>
      <c r="G5978" s="1">
        <v>5.0</v>
      </c>
    </row>
    <row r="5979">
      <c r="A5979" s="1">
        <v>5978.0</v>
      </c>
      <c r="B5979" s="1" t="s">
        <v>7610</v>
      </c>
      <c r="C5979" s="1" t="s">
        <v>40</v>
      </c>
      <c r="D5979" s="1">
        <v>50.0</v>
      </c>
      <c r="E5979" s="1" t="s">
        <v>38</v>
      </c>
      <c r="F5979" s="5">
        <v>44927.0</v>
      </c>
      <c r="G5979" s="1">
        <v>10.0</v>
      </c>
    </row>
    <row r="5980">
      <c r="A5980" s="1">
        <v>5979.0</v>
      </c>
      <c r="B5980" s="1" t="s">
        <v>7611</v>
      </c>
      <c r="C5980" s="1" t="s">
        <v>32</v>
      </c>
      <c r="D5980" s="1">
        <v>120.0</v>
      </c>
      <c r="E5980" s="1" t="s">
        <v>38</v>
      </c>
      <c r="F5980" s="5">
        <v>44927.0</v>
      </c>
      <c r="G5980" s="1">
        <v>20.0</v>
      </c>
    </row>
    <row r="5981">
      <c r="A5981" s="1">
        <v>5980.0</v>
      </c>
      <c r="B5981" s="1" t="s">
        <v>7612</v>
      </c>
      <c r="C5981" s="1" t="s">
        <v>32</v>
      </c>
      <c r="D5981" s="1">
        <v>120.0</v>
      </c>
      <c r="E5981" s="1" t="s">
        <v>38</v>
      </c>
      <c r="F5981" s="5">
        <v>44927.0</v>
      </c>
      <c r="G5981" s="1">
        <v>0.0</v>
      </c>
    </row>
    <row r="5982">
      <c r="A5982" s="1">
        <v>5981.0</v>
      </c>
      <c r="B5982" s="1" t="s">
        <v>7613</v>
      </c>
      <c r="C5982" s="1" t="s">
        <v>32</v>
      </c>
      <c r="D5982" s="1">
        <v>120.0</v>
      </c>
      <c r="E5982" s="1" t="s">
        <v>38</v>
      </c>
      <c r="F5982" s="5">
        <v>44927.0</v>
      </c>
      <c r="G5982" s="1">
        <v>5.0</v>
      </c>
    </row>
    <row r="5983">
      <c r="A5983" s="1">
        <v>5982.0</v>
      </c>
      <c r="B5983" s="1" t="s">
        <v>7614</v>
      </c>
      <c r="C5983" s="1" t="s">
        <v>37</v>
      </c>
      <c r="D5983" s="1">
        <v>250.0</v>
      </c>
      <c r="E5983" s="1" t="s">
        <v>38</v>
      </c>
      <c r="F5983" s="5">
        <v>44927.0</v>
      </c>
      <c r="G5983" s="1">
        <v>10.0</v>
      </c>
    </row>
    <row r="5984">
      <c r="A5984" s="1">
        <v>5983.0</v>
      </c>
      <c r="B5984" s="1" t="s">
        <v>7615</v>
      </c>
      <c r="C5984" s="1" t="s">
        <v>49</v>
      </c>
      <c r="D5984" s="1">
        <v>80.0</v>
      </c>
      <c r="E5984" s="1" t="s">
        <v>38</v>
      </c>
      <c r="F5984" s="5">
        <v>44927.0</v>
      </c>
      <c r="G5984" s="1">
        <v>20.0</v>
      </c>
    </row>
    <row r="5985">
      <c r="A5985" s="1">
        <v>5984.0</v>
      </c>
      <c r="B5985" s="1" t="s">
        <v>7618</v>
      </c>
      <c r="C5985" s="1" t="s">
        <v>37</v>
      </c>
      <c r="D5985" s="1">
        <v>250.0</v>
      </c>
      <c r="E5985" s="1" t="s">
        <v>38</v>
      </c>
      <c r="F5985" s="5">
        <v>44927.0</v>
      </c>
      <c r="G5985" s="1">
        <v>0.0</v>
      </c>
    </row>
    <row r="5986">
      <c r="A5986" s="1">
        <v>5985.0</v>
      </c>
      <c r="B5986" s="1" t="s">
        <v>7619</v>
      </c>
      <c r="C5986" s="1" t="s">
        <v>32</v>
      </c>
      <c r="D5986" s="1">
        <v>120.0</v>
      </c>
      <c r="E5986" s="1" t="s">
        <v>38</v>
      </c>
      <c r="F5986" s="5">
        <v>44927.0</v>
      </c>
      <c r="G5986" s="1">
        <v>5.0</v>
      </c>
    </row>
    <row r="5987">
      <c r="A5987" s="1">
        <v>5986.0</v>
      </c>
      <c r="B5987" s="1" t="s">
        <v>7620</v>
      </c>
      <c r="C5987" s="1" t="s">
        <v>37</v>
      </c>
      <c r="D5987" s="1">
        <v>250.0</v>
      </c>
      <c r="E5987" s="1" t="s">
        <v>38</v>
      </c>
      <c r="F5987" s="5">
        <v>44927.0</v>
      </c>
      <c r="G5987" s="1">
        <v>10.0</v>
      </c>
    </row>
    <row r="5988">
      <c r="A5988" s="1">
        <v>5987.0</v>
      </c>
      <c r="B5988" s="1" t="s">
        <v>7621</v>
      </c>
      <c r="C5988" s="1" t="s">
        <v>37</v>
      </c>
      <c r="D5988" s="1">
        <v>250.0</v>
      </c>
      <c r="E5988" s="1" t="s">
        <v>38</v>
      </c>
      <c r="F5988" s="5">
        <v>44927.0</v>
      </c>
      <c r="G5988" s="1">
        <v>20.0</v>
      </c>
    </row>
    <row r="5989">
      <c r="A5989" s="1">
        <v>5988.0</v>
      </c>
      <c r="B5989" s="1" t="s">
        <v>7622</v>
      </c>
      <c r="C5989" s="1" t="s">
        <v>49</v>
      </c>
      <c r="D5989" s="1">
        <v>80.0</v>
      </c>
      <c r="E5989" s="1" t="s">
        <v>33</v>
      </c>
      <c r="F5989" s="5">
        <v>44927.0</v>
      </c>
      <c r="G5989" s="1">
        <v>0.0</v>
      </c>
    </row>
    <row r="5990">
      <c r="A5990" s="1">
        <v>5989.0</v>
      </c>
      <c r="B5990" s="1" t="s">
        <v>7623</v>
      </c>
      <c r="C5990" s="1" t="s">
        <v>49</v>
      </c>
      <c r="D5990" s="1">
        <v>80.0</v>
      </c>
      <c r="E5990" s="1" t="s">
        <v>38</v>
      </c>
      <c r="F5990" s="5">
        <v>44927.0</v>
      </c>
      <c r="G5990" s="1">
        <v>5.0</v>
      </c>
    </row>
    <row r="5991">
      <c r="A5991" s="1">
        <v>5990.0</v>
      </c>
      <c r="B5991" s="1" t="s">
        <v>7624</v>
      </c>
      <c r="C5991" s="1" t="s">
        <v>37</v>
      </c>
      <c r="D5991" s="1">
        <v>250.0</v>
      </c>
      <c r="E5991" s="1" t="s">
        <v>45</v>
      </c>
      <c r="F5991" s="5">
        <v>44927.0</v>
      </c>
      <c r="G5991" s="1">
        <v>10.0</v>
      </c>
    </row>
    <row r="5992">
      <c r="A5992" s="1">
        <v>5991.0</v>
      </c>
      <c r="B5992" s="1" t="s">
        <v>7625</v>
      </c>
      <c r="C5992" s="1" t="s">
        <v>49</v>
      </c>
      <c r="D5992" s="1">
        <v>80.0</v>
      </c>
      <c r="E5992" s="1" t="s">
        <v>33</v>
      </c>
      <c r="F5992" s="5">
        <v>44927.0</v>
      </c>
      <c r="G5992" s="1">
        <v>20.0</v>
      </c>
    </row>
    <row r="5993">
      <c r="A5993" s="1">
        <v>5992.0</v>
      </c>
      <c r="B5993" s="1" t="s">
        <v>7626</v>
      </c>
      <c r="C5993" s="1" t="s">
        <v>32</v>
      </c>
      <c r="D5993" s="1">
        <v>120.0</v>
      </c>
      <c r="E5993" s="1" t="s">
        <v>33</v>
      </c>
      <c r="F5993" s="5">
        <v>44927.0</v>
      </c>
      <c r="G5993" s="1">
        <v>0.0</v>
      </c>
    </row>
    <row r="5994">
      <c r="A5994" s="1">
        <v>5993.0</v>
      </c>
      <c r="B5994" s="1" t="s">
        <v>7627</v>
      </c>
      <c r="C5994" s="1" t="s">
        <v>37</v>
      </c>
      <c r="D5994" s="1">
        <v>250.0</v>
      </c>
      <c r="E5994" s="1" t="s">
        <v>38</v>
      </c>
      <c r="F5994" s="5">
        <v>44927.0</v>
      </c>
      <c r="G5994" s="1">
        <v>5.0</v>
      </c>
    </row>
    <row r="5995">
      <c r="A5995" s="1">
        <v>5994.0</v>
      </c>
      <c r="B5995" s="1" t="s">
        <v>7630</v>
      </c>
      <c r="C5995" s="1" t="s">
        <v>32</v>
      </c>
      <c r="D5995" s="1">
        <v>120.0</v>
      </c>
      <c r="E5995" s="1" t="s">
        <v>38</v>
      </c>
      <c r="F5995" s="5">
        <v>44927.0</v>
      </c>
      <c r="G5995" s="1">
        <v>10.0</v>
      </c>
    </row>
    <row r="5996">
      <c r="A5996" s="1">
        <v>5995.0</v>
      </c>
      <c r="B5996" s="1" t="s">
        <v>7631</v>
      </c>
      <c r="C5996" s="1" t="s">
        <v>32</v>
      </c>
      <c r="D5996" s="1">
        <v>120.0</v>
      </c>
      <c r="E5996" s="1" t="s">
        <v>38</v>
      </c>
      <c r="F5996" s="5">
        <v>44927.0</v>
      </c>
      <c r="G5996" s="1">
        <v>20.0</v>
      </c>
    </row>
    <row r="5997">
      <c r="A5997" s="1">
        <v>5996.0</v>
      </c>
      <c r="B5997" s="1" t="s">
        <v>7632</v>
      </c>
      <c r="C5997" s="1" t="s">
        <v>32</v>
      </c>
      <c r="D5997" s="1">
        <v>120.0</v>
      </c>
      <c r="E5997" s="1" t="s">
        <v>38</v>
      </c>
      <c r="F5997" s="5">
        <v>44927.0</v>
      </c>
      <c r="G5997" s="1">
        <v>0.0</v>
      </c>
    </row>
    <row r="5998">
      <c r="A5998" s="1">
        <v>5997.0</v>
      </c>
      <c r="B5998" s="1" t="s">
        <v>7633</v>
      </c>
      <c r="C5998" s="1" t="s">
        <v>49</v>
      </c>
      <c r="D5998" s="1">
        <v>80.0</v>
      </c>
      <c r="E5998" s="1" t="s">
        <v>38</v>
      </c>
      <c r="F5998" s="5">
        <v>44927.0</v>
      </c>
      <c r="G5998" s="1">
        <v>5.0</v>
      </c>
    </row>
    <row r="5999">
      <c r="A5999" s="1">
        <v>5998.0</v>
      </c>
      <c r="B5999" s="1" t="s">
        <v>7634</v>
      </c>
      <c r="C5999" s="1" t="s">
        <v>49</v>
      </c>
      <c r="D5999" s="1">
        <v>80.0</v>
      </c>
      <c r="E5999" s="1" t="s">
        <v>33</v>
      </c>
      <c r="F5999" s="5">
        <v>44927.0</v>
      </c>
      <c r="G5999" s="1">
        <v>10.0</v>
      </c>
    </row>
    <row r="6000">
      <c r="A6000" s="1">
        <v>5999.0</v>
      </c>
      <c r="B6000" s="1" t="s">
        <v>7635</v>
      </c>
      <c r="C6000" s="1" t="s">
        <v>40</v>
      </c>
      <c r="D6000" s="1">
        <v>50.0</v>
      </c>
      <c r="E6000" s="1" t="s">
        <v>38</v>
      </c>
      <c r="F6000" s="5">
        <v>44927.0</v>
      </c>
      <c r="G6000" s="1">
        <v>20.0</v>
      </c>
    </row>
    <row r="6001">
      <c r="A6001" s="1">
        <v>6000.0</v>
      </c>
      <c r="B6001" s="1" t="s">
        <v>7636</v>
      </c>
      <c r="C6001" s="1" t="s">
        <v>32</v>
      </c>
      <c r="D6001" s="1">
        <v>120.0</v>
      </c>
      <c r="E6001" s="1" t="s">
        <v>38</v>
      </c>
      <c r="F6001" s="5">
        <v>44927.0</v>
      </c>
      <c r="G6001" s="1">
        <v>0.0</v>
      </c>
    </row>
    <row r="6002">
      <c r="A6002" s="1">
        <v>6001.0</v>
      </c>
      <c r="B6002" s="1" t="s">
        <v>7637</v>
      </c>
      <c r="C6002" s="1" t="s">
        <v>40</v>
      </c>
      <c r="D6002" s="1">
        <v>50.0</v>
      </c>
      <c r="E6002" s="1" t="s">
        <v>38</v>
      </c>
      <c r="F6002" s="5">
        <v>44927.0</v>
      </c>
      <c r="G6002" s="1">
        <v>5.0</v>
      </c>
    </row>
    <row r="6003">
      <c r="A6003" s="1">
        <v>6002.0</v>
      </c>
      <c r="B6003" s="1" t="s">
        <v>7638</v>
      </c>
      <c r="C6003" s="1" t="s">
        <v>37</v>
      </c>
      <c r="D6003" s="1">
        <v>250.0</v>
      </c>
      <c r="E6003" s="1" t="s">
        <v>38</v>
      </c>
      <c r="F6003" s="5">
        <v>44927.0</v>
      </c>
      <c r="G6003" s="1">
        <v>10.0</v>
      </c>
    </row>
    <row r="6004">
      <c r="A6004" s="1">
        <v>6003.0</v>
      </c>
      <c r="B6004" s="1" t="s">
        <v>7641</v>
      </c>
      <c r="C6004" s="1" t="s">
        <v>32</v>
      </c>
      <c r="D6004" s="1">
        <v>120.0</v>
      </c>
      <c r="E6004" s="1" t="s">
        <v>38</v>
      </c>
      <c r="F6004" s="5">
        <v>44927.0</v>
      </c>
      <c r="G6004" s="1">
        <v>20.0</v>
      </c>
    </row>
    <row r="6005">
      <c r="A6005" s="1">
        <v>6004.0</v>
      </c>
      <c r="B6005" s="1" t="s">
        <v>7642</v>
      </c>
      <c r="C6005" s="1" t="s">
        <v>32</v>
      </c>
      <c r="D6005" s="1">
        <v>120.0</v>
      </c>
      <c r="E6005" s="1" t="s">
        <v>38</v>
      </c>
      <c r="F6005" s="5">
        <v>44927.0</v>
      </c>
      <c r="G6005" s="1">
        <v>0.0</v>
      </c>
    </row>
    <row r="6006">
      <c r="A6006" s="1">
        <v>6005.0</v>
      </c>
      <c r="B6006" s="1" t="s">
        <v>7643</v>
      </c>
      <c r="C6006" s="1" t="s">
        <v>37</v>
      </c>
      <c r="D6006" s="1">
        <v>250.0</v>
      </c>
      <c r="E6006" s="1" t="s">
        <v>38</v>
      </c>
      <c r="F6006" s="5">
        <v>44927.0</v>
      </c>
      <c r="G6006" s="1">
        <v>5.0</v>
      </c>
    </row>
    <row r="6007">
      <c r="A6007" s="1">
        <v>6006.0</v>
      </c>
      <c r="B6007" s="1" t="s">
        <v>7644</v>
      </c>
      <c r="C6007" s="1" t="s">
        <v>32</v>
      </c>
      <c r="D6007" s="1">
        <v>120.0</v>
      </c>
      <c r="E6007" s="1" t="s">
        <v>33</v>
      </c>
      <c r="F6007" s="5">
        <v>44927.0</v>
      </c>
      <c r="G6007" s="1">
        <v>10.0</v>
      </c>
    </row>
    <row r="6008">
      <c r="A6008" s="1">
        <v>6007.0</v>
      </c>
      <c r="B6008" s="1" t="s">
        <v>7645</v>
      </c>
      <c r="C6008" s="1" t="s">
        <v>49</v>
      </c>
      <c r="D6008" s="1">
        <v>80.0</v>
      </c>
      <c r="E6008" s="1" t="s">
        <v>38</v>
      </c>
      <c r="F6008" s="5">
        <v>44927.0</v>
      </c>
      <c r="G6008" s="1">
        <v>20.0</v>
      </c>
    </row>
    <row r="6009">
      <c r="A6009" s="1">
        <v>6008.0</v>
      </c>
      <c r="B6009" s="1" t="s">
        <v>7646</v>
      </c>
      <c r="C6009" s="1" t="s">
        <v>40</v>
      </c>
      <c r="D6009" s="1">
        <v>50.0</v>
      </c>
      <c r="E6009" s="1" t="s">
        <v>33</v>
      </c>
      <c r="F6009" s="5">
        <v>44927.0</v>
      </c>
      <c r="G6009" s="1">
        <v>0.0</v>
      </c>
    </row>
    <row r="6010">
      <c r="A6010" s="1">
        <v>6009.0</v>
      </c>
      <c r="B6010" s="1" t="s">
        <v>7647</v>
      </c>
      <c r="C6010" s="1" t="s">
        <v>32</v>
      </c>
      <c r="D6010" s="1">
        <v>120.0</v>
      </c>
      <c r="E6010" s="1" t="s">
        <v>38</v>
      </c>
      <c r="F6010" s="5">
        <v>44927.0</v>
      </c>
      <c r="G6010" s="1">
        <v>5.0</v>
      </c>
    </row>
    <row r="6011">
      <c r="A6011" s="1">
        <v>6010.0</v>
      </c>
      <c r="B6011" s="1" t="s">
        <v>7648</v>
      </c>
      <c r="C6011" s="1" t="s">
        <v>49</v>
      </c>
      <c r="D6011" s="1">
        <v>80.0</v>
      </c>
      <c r="E6011" s="1" t="s">
        <v>38</v>
      </c>
      <c r="F6011" s="5">
        <v>44927.0</v>
      </c>
      <c r="G6011" s="1">
        <v>10.0</v>
      </c>
    </row>
    <row r="6012">
      <c r="A6012" s="1">
        <v>6011.0</v>
      </c>
      <c r="B6012" s="1" t="s">
        <v>7649</v>
      </c>
      <c r="C6012" s="1" t="s">
        <v>49</v>
      </c>
      <c r="D6012" s="1">
        <v>80.0</v>
      </c>
      <c r="E6012" s="1" t="s">
        <v>38</v>
      </c>
      <c r="F6012" s="5">
        <v>44927.0</v>
      </c>
      <c r="G6012" s="1">
        <v>20.0</v>
      </c>
    </row>
    <row r="6013">
      <c r="A6013" s="1">
        <v>6012.0</v>
      </c>
      <c r="B6013" s="1" t="s">
        <v>7650</v>
      </c>
      <c r="C6013" s="1" t="s">
        <v>32</v>
      </c>
      <c r="D6013" s="1">
        <v>120.0</v>
      </c>
      <c r="E6013" s="1" t="s">
        <v>45</v>
      </c>
      <c r="F6013" s="5">
        <v>44927.0</v>
      </c>
      <c r="G6013" s="1">
        <v>0.0</v>
      </c>
    </row>
    <row r="6014">
      <c r="A6014" s="1">
        <v>6013.0</v>
      </c>
      <c r="B6014" s="1" t="s">
        <v>7653</v>
      </c>
      <c r="C6014" s="1" t="s">
        <v>32</v>
      </c>
      <c r="D6014" s="1">
        <v>120.0</v>
      </c>
      <c r="E6014" s="1" t="s">
        <v>38</v>
      </c>
      <c r="F6014" s="5">
        <v>44927.0</v>
      </c>
      <c r="G6014" s="1">
        <v>5.0</v>
      </c>
    </row>
    <row r="6015">
      <c r="A6015" s="1">
        <v>6014.0</v>
      </c>
      <c r="B6015" s="1" t="s">
        <v>7654</v>
      </c>
      <c r="C6015" s="1" t="s">
        <v>32</v>
      </c>
      <c r="D6015" s="1">
        <v>120.0</v>
      </c>
      <c r="E6015" s="1" t="s">
        <v>38</v>
      </c>
      <c r="F6015" s="5">
        <v>44927.0</v>
      </c>
      <c r="G6015" s="1">
        <v>10.0</v>
      </c>
    </row>
    <row r="6016">
      <c r="A6016" s="1">
        <v>6015.0</v>
      </c>
      <c r="B6016" s="1" t="s">
        <v>7655</v>
      </c>
      <c r="C6016" s="1" t="s">
        <v>49</v>
      </c>
      <c r="D6016" s="1">
        <v>80.0</v>
      </c>
      <c r="E6016" s="1" t="s">
        <v>38</v>
      </c>
      <c r="F6016" s="5">
        <v>44927.0</v>
      </c>
      <c r="G6016" s="1">
        <v>20.0</v>
      </c>
    </row>
    <row r="6017">
      <c r="A6017" s="1">
        <v>6016.0</v>
      </c>
      <c r="B6017" s="1" t="s">
        <v>7656</v>
      </c>
      <c r="C6017" s="1" t="s">
        <v>32</v>
      </c>
      <c r="D6017" s="1">
        <v>120.0</v>
      </c>
      <c r="E6017" s="1" t="s">
        <v>45</v>
      </c>
      <c r="F6017" s="5">
        <v>44927.0</v>
      </c>
      <c r="G6017" s="1">
        <v>0.0</v>
      </c>
    </row>
    <row r="6018">
      <c r="A6018" s="1">
        <v>6017.0</v>
      </c>
      <c r="B6018" s="1" t="s">
        <v>7657</v>
      </c>
      <c r="C6018" s="1" t="s">
        <v>32</v>
      </c>
      <c r="D6018" s="1">
        <v>120.0</v>
      </c>
      <c r="E6018" s="1" t="s">
        <v>38</v>
      </c>
      <c r="F6018" s="5">
        <v>44927.0</v>
      </c>
      <c r="G6018" s="1">
        <v>5.0</v>
      </c>
    </row>
    <row r="6019">
      <c r="A6019" s="1">
        <v>6018.0</v>
      </c>
      <c r="B6019" s="1" t="s">
        <v>7658</v>
      </c>
      <c r="C6019" s="1" t="s">
        <v>40</v>
      </c>
      <c r="D6019" s="1">
        <v>50.0</v>
      </c>
      <c r="E6019" s="1" t="s">
        <v>38</v>
      </c>
      <c r="F6019" s="5">
        <v>44927.0</v>
      </c>
      <c r="G6019" s="1">
        <v>10.0</v>
      </c>
    </row>
    <row r="6020">
      <c r="A6020" s="1">
        <v>6019.0</v>
      </c>
      <c r="B6020" s="1" t="s">
        <v>7659</v>
      </c>
      <c r="C6020" s="1" t="s">
        <v>32</v>
      </c>
      <c r="D6020" s="1">
        <v>120.0</v>
      </c>
      <c r="E6020" s="1" t="s">
        <v>38</v>
      </c>
      <c r="F6020" s="5">
        <v>44927.0</v>
      </c>
      <c r="G6020" s="1">
        <v>20.0</v>
      </c>
    </row>
    <row r="6021">
      <c r="A6021" s="1">
        <v>6020.0</v>
      </c>
      <c r="B6021" s="1" t="s">
        <v>7660</v>
      </c>
      <c r="C6021" s="1" t="s">
        <v>37</v>
      </c>
      <c r="D6021" s="1">
        <v>250.0</v>
      </c>
      <c r="E6021" s="1" t="s">
        <v>38</v>
      </c>
      <c r="F6021" s="5">
        <v>44927.0</v>
      </c>
      <c r="G6021" s="1">
        <v>0.0</v>
      </c>
    </row>
    <row r="6022">
      <c r="A6022" s="1">
        <v>6021.0</v>
      </c>
      <c r="B6022" s="1" t="s">
        <v>7663</v>
      </c>
      <c r="C6022" s="1" t="s">
        <v>32</v>
      </c>
      <c r="D6022" s="1">
        <v>120.0</v>
      </c>
      <c r="E6022" s="1" t="s">
        <v>38</v>
      </c>
      <c r="F6022" s="5">
        <v>44927.0</v>
      </c>
      <c r="G6022" s="1">
        <v>5.0</v>
      </c>
    </row>
    <row r="6023">
      <c r="A6023" s="1">
        <v>6022.0</v>
      </c>
      <c r="B6023" s="1" t="s">
        <v>7664</v>
      </c>
      <c r="C6023" s="1" t="s">
        <v>32</v>
      </c>
      <c r="D6023" s="1">
        <v>120.0</v>
      </c>
      <c r="E6023" s="1" t="s">
        <v>38</v>
      </c>
      <c r="F6023" s="5">
        <v>44927.0</v>
      </c>
      <c r="G6023" s="1">
        <v>10.0</v>
      </c>
    </row>
    <row r="6024">
      <c r="A6024" s="1">
        <v>6023.0</v>
      </c>
      <c r="B6024" s="1" t="s">
        <v>7665</v>
      </c>
      <c r="C6024" s="1" t="s">
        <v>40</v>
      </c>
      <c r="D6024" s="1">
        <v>50.0</v>
      </c>
      <c r="E6024" s="1" t="s">
        <v>38</v>
      </c>
      <c r="F6024" s="5">
        <v>44927.0</v>
      </c>
      <c r="G6024" s="1">
        <v>20.0</v>
      </c>
    </row>
    <row r="6025">
      <c r="A6025" s="1">
        <v>6024.0</v>
      </c>
      <c r="B6025" s="1" t="s">
        <v>7666</v>
      </c>
      <c r="C6025" s="1" t="s">
        <v>32</v>
      </c>
      <c r="D6025" s="1">
        <v>120.0</v>
      </c>
      <c r="E6025" s="1" t="s">
        <v>45</v>
      </c>
      <c r="F6025" s="5">
        <v>44927.0</v>
      </c>
      <c r="G6025" s="1">
        <v>0.0</v>
      </c>
    </row>
    <row r="6026">
      <c r="A6026" s="1">
        <v>6025.0</v>
      </c>
      <c r="B6026" s="1" t="s">
        <v>7667</v>
      </c>
      <c r="C6026" s="1" t="s">
        <v>37</v>
      </c>
      <c r="D6026" s="1">
        <v>250.0</v>
      </c>
      <c r="E6026" s="1" t="s">
        <v>38</v>
      </c>
      <c r="F6026" s="5">
        <v>44927.0</v>
      </c>
      <c r="G6026" s="1">
        <v>5.0</v>
      </c>
    </row>
    <row r="6027">
      <c r="A6027" s="1">
        <v>6026.0</v>
      </c>
      <c r="B6027" s="1" t="s">
        <v>7668</v>
      </c>
      <c r="C6027" s="1" t="s">
        <v>40</v>
      </c>
      <c r="D6027" s="1">
        <v>50.0</v>
      </c>
      <c r="E6027" s="1" t="s">
        <v>38</v>
      </c>
      <c r="F6027" s="5">
        <v>44927.0</v>
      </c>
      <c r="G6027" s="1">
        <v>10.0</v>
      </c>
    </row>
    <row r="6028">
      <c r="A6028" s="1">
        <v>6027.0</v>
      </c>
      <c r="B6028" s="1" t="s">
        <v>7669</v>
      </c>
      <c r="C6028" s="1" t="s">
        <v>32</v>
      </c>
      <c r="D6028" s="1">
        <v>120.0</v>
      </c>
      <c r="E6028" s="1" t="s">
        <v>38</v>
      </c>
      <c r="F6028" s="5">
        <v>44927.0</v>
      </c>
      <c r="G6028" s="1">
        <v>20.0</v>
      </c>
    </row>
    <row r="6029">
      <c r="A6029" s="1">
        <v>6028.0</v>
      </c>
      <c r="B6029" s="1" t="s">
        <v>7670</v>
      </c>
      <c r="C6029" s="1" t="s">
        <v>32</v>
      </c>
      <c r="D6029" s="1">
        <v>120.0</v>
      </c>
      <c r="E6029" s="1" t="s">
        <v>38</v>
      </c>
      <c r="F6029" s="5">
        <v>44927.0</v>
      </c>
      <c r="G6029" s="1">
        <v>0.0</v>
      </c>
    </row>
    <row r="6030">
      <c r="A6030" s="1">
        <v>6029.0</v>
      </c>
      <c r="B6030" s="1" t="s">
        <v>7671</v>
      </c>
      <c r="C6030" s="1" t="s">
        <v>37</v>
      </c>
      <c r="D6030" s="1">
        <v>250.0</v>
      </c>
      <c r="E6030" s="1" t="s">
        <v>38</v>
      </c>
      <c r="F6030" s="5">
        <v>44927.0</v>
      </c>
      <c r="G6030" s="1">
        <v>5.0</v>
      </c>
    </row>
    <row r="6031">
      <c r="A6031" s="1">
        <v>6030.0</v>
      </c>
      <c r="B6031" s="1" t="s">
        <v>7672</v>
      </c>
      <c r="C6031" s="1" t="s">
        <v>40</v>
      </c>
      <c r="D6031" s="1">
        <v>50.0</v>
      </c>
      <c r="E6031" s="1" t="s">
        <v>38</v>
      </c>
      <c r="F6031" s="5">
        <v>44927.0</v>
      </c>
      <c r="G6031" s="1">
        <v>10.0</v>
      </c>
    </row>
    <row r="6032">
      <c r="A6032" s="1">
        <v>6031.0</v>
      </c>
      <c r="B6032" s="1" t="s">
        <v>7673</v>
      </c>
      <c r="C6032" s="1" t="s">
        <v>49</v>
      </c>
      <c r="D6032" s="1">
        <v>80.0</v>
      </c>
      <c r="E6032" s="1" t="s">
        <v>38</v>
      </c>
      <c r="F6032" s="5">
        <v>44927.0</v>
      </c>
      <c r="G6032" s="1">
        <v>20.0</v>
      </c>
    </row>
    <row r="6033">
      <c r="A6033" s="1">
        <v>6032.0</v>
      </c>
      <c r="B6033" s="1" t="s">
        <v>7674</v>
      </c>
      <c r="C6033" s="1" t="s">
        <v>37</v>
      </c>
      <c r="D6033" s="1">
        <v>250.0</v>
      </c>
      <c r="E6033" s="1" t="s">
        <v>38</v>
      </c>
      <c r="F6033" s="5">
        <v>44927.0</v>
      </c>
      <c r="G6033" s="1">
        <v>0.0</v>
      </c>
    </row>
    <row r="6034">
      <c r="A6034" s="1">
        <v>6033.0</v>
      </c>
      <c r="B6034" s="1" t="s">
        <v>7677</v>
      </c>
      <c r="C6034" s="1" t="s">
        <v>49</v>
      </c>
      <c r="D6034" s="1">
        <v>80.0</v>
      </c>
      <c r="E6034" s="1" t="s">
        <v>38</v>
      </c>
      <c r="F6034" s="5">
        <v>44927.0</v>
      </c>
      <c r="G6034" s="1">
        <v>5.0</v>
      </c>
    </row>
    <row r="6035">
      <c r="A6035" s="1">
        <v>6034.0</v>
      </c>
      <c r="B6035" s="1" t="s">
        <v>7678</v>
      </c>
      <c r="C6035" s="1" t="s">
        <v>32</v>
      </c>
      <c r="D6035" s="1">
        <v>120.0</v>
      </c>
      <c r="E6035" s="1" t="s">
        <v>38</v>
      </c>
      <c r="F6035" s="5">
        <v>44927.0</v>
      </c>
      <c r="G6035" s="1">
        <v>10.0</v>
      </c>
    </row>
    <row r="6036">
      <c r="A6036" s="1">
        <v>6035.0</v>
      </c>
      <c r="B6036" s="1" t="s">
        <v>7679</v>
      </c>
      <c r="C6036" s="1" t="s">
        <v>49</v>
      </c>
      <c r="D6036" s="1">
        <v>80.0</v>
      </c>
      <c r="E6036" s="1" t="s">
        <v>38</v>
      </c>
      <c r="F6036" s="5">
        <v>44927.0</v>
      </c>
      <c r="G6036" s="1">
        <v>20.0</v>
      </c>
    </row>
    <row r="6037">
      <c r="A6037" s="1">
        <v>6036.0</v>
      </c>
      <c r="B6037" s="1" t="s">
        <v>7680</v>
      </c>
      <c r="C6037" s="1" t="s">
        <v>32</v>
      </c>
      <c r="D6037" s="1">
        <v>120.0</v>
      </c>
      <c r="E6037" s="1" t="s">
        <v>45</v>
      </c>
      <c r="F6037" s="5">
        <v>44927.0</v>
      </c>
      <c r="G6037" s="1">
        <v>0.0</v>
      </c>
    </row>
    <row r="6038">
      <c r="A6038" s="1">
        <v>6037.0</v>
      </c>
      <c r="B6038" s="1" t="s">
        <v>7681</v>
      </c>
      <c r="C6038" s="1" t="s">
        <v>49</v>
      </c>
      <c r="D6038" s="1">
        <v>80.0</v>
      </c>
      <c r="E6038" s="1" t="s">
        <v>38</v>
      </c>
      <c r="F6038" s="5">
        <v>44927.0</v>
      </c>
      <c r="G6038" s="1">
        <v>5.0</v>
      </c>
    </row>
    <row r="6039">
      <c r="A6039" s="1">
        <v>6038.0</v>
      </c>
      <c r="B6039" s="1" t="s">
        <v>7682</v>
      </c>
      <c r="C6039" s="1" t="s">
        <v>49</v>
      </c>
      <c r="D6039" s="1">
        <v>80.0</v>
      </c>
      <c r="E6039" s="1" t="s">
        <v>38</v>
      </c>
      <c r="F6039" s="5">
        <v>44927.0</v>
      </c>
      <c r="G6039" s="1">
        <v>10.0</v>
      </c>
    </row>
    <row r="6040">
      <c r="A6040" s="1">
        <v>6039.0</v>
      </c>
      <c r="B6040" s="1" t="s">
        <v>7683</v>
      </c>
      <c r="C6040" s="1" t="s">
        <v>32</v>
      </c>
      <c r="D6040" s="1">
        <v>120.0</v>
      </c>
      <c r="E6040" s="1" t="s">
        <v>38</v>
      </c>
      <c r="F6040" s="5">
        <v>44927.0</v>
      </c>
      <c r="G6040" s="1">
        <v>20.0</v>
      </c>
    </row>
    <row r="6041">
      <c r="A6041" s="1">
        <v>6040.0</v>
      </c>
      <c r="B6041" s="1" t="s">
        <v>7684</v>
      </c>
      <c r="C6041" s="1" t="s">
        <v>37</v>
      </c>
      <c r="D6041" s="1">
        <v>250.0</v>
      </c>
      <c r="E6041" s="1" t="s">
        <v>38</v>
      </c>
      <c r="F6041" s="5">
        <v>44927.0</v>
      </c>
      <c r="G6041" s="1">
        <v>0.0</v>
      </c>
    </row>
    <row r="6042">
      <c r="A6042" s="1">
        <v>6041.0</v>
      </c>
      <c r="B6042" s="1" t="s">
        <v>7685</v>
      </c>
      <c r="C6042" s="1" t="s">
        <v>32</v>
      </c>
      <c r="D6042" s="1">
        <v>120.0</v>
      </c>
      <c r="E6042" s="1" t="s">
        <v>38</v>
      </c>
      <c r="F6042" s="5">
        <v>44927.0</v>
      </c>
      <c r="G6042" s="1">
        <v>5.0</v>
      </c>
    </row>
    <row r="6043">
      <c r="A6043" s="1">
        <v>6042.0</v>
      </c>
      <c r="B6043" s="1" t="s">
        <v>7687</v>
      </c>
      <c r="C6043" s="1" t="s">
        <v>32</v>
      </c>
      <c r="D6043" s="1">
        <v>120.0</v>
      </c>
      <c r="E6043" s="1" t="s">
        <v>38</v>
      </c>
      <c r="F6043" s="5">
        <v>44927.0</v>
      </c>
      <c r="G6043" s="1">
        <v>10.0</v>
      </c>
    </row>
    <row r="6044">
      <c r="A6044" s="1">
        <v>6043.0</v>
      </c>
      <c r="B6044" s="1" t="s">
        <v>7689</v>
      </c>
      <c r="C6044" s="1" t="s">
        <v>32</v>
      </c>
      <c r="D6044" s="1">
        <v>120.0</v>
      </c>
      <c r="E6044" s="1" t="s">
        <v>38</v>
      </c>
      <c r="F6044" s="5">
        <v>44927.0</v>
      </c>
      <c r="G6044" s="1">
        <v>20.0</v>
      </c>
    </row>
    <row r="6045">
      <c r="A6045" s="1">
        <v>6044.0</v>
      </c>
      <c r="B6045" s="1" t="s">
        <v>7690</v>
      </c>
      <c r="C6045" s="1" t="s">
        <v>32</v>
      </c>
      <c r="D6045" s="1">
        <v>120.0</v>
      </c>
      <c r="E6045" s="1" t="s">
        <v>38</v>
      </c>
      <c r="F6045" s="5">
        <v>44927.0</v>
      </c>
      <c r="G6045" s="1">
        <v>0.0</v>
      </c>
    </row>
    <row r="6046">
      <c r="A6046" s="1">
        <v>6045.0</v>
      </c>
      <c r="B6046" s="1" t="s">
        <v>7691</v>
      </c>
      <c r="C6046" s="1" t="s">
        <v>49</v>
      </c>
      <c r="D6046" s="1">
        <v>80.0</v>
      </c>
      <c r="E6046" s="1" t="s">
        <v>38</v>
      </c>
      <c r="F6046" s="5">
        <v>44927.0</v>
      </c>
      <c r="G6046" s="1">
        <v>5.0</v>
      </c>
    </row>
    <row r="6047">
      <c r="A6047" s="1">
        <v>6046.0</v>
      </c>
      <c r="B6047" s="1" t="s">
        <v>7692</v>
      </c>
      <c r="C6047" s="1" t="s">
        <v>32</v>
      </c>
      <c r="D6047" s="1">
        <v>120.0</v>
      </c>
      <c r="E6047" s="1" t="s">
        <v>45</v>
      </c>
      <c r="F6047" s="5">
        <v>44927.0</v>
      </c>
      <c r="G6047" s="1">
        <v>10.0</v>
      </c>
    </row>
    <row r="6048">
      <c r="A6048" s="1">
        <v>6047.0</v>
      </c>
      <c r="B6048" s="1" t="s">
        <v>7693</v>
      </c>
      <c r="C6048" s="1" t="s">
        <v>49</v>
      </c>
      <c r="D6048" s="1">
        <v>80.0</v>
      </c>
      <c r="E6048" s="1" t="s">
        <v>38</v>
      </c>
      <c r="F6048" s="5">
        <v>44927.0</v>
      </c>
      <c r="G6048" s="1">
        <v>20.0</v>
      </c>
    </row>
    <row r="6049">
      <c r="A6049" s="1">
        <v>6048.0</v>
      </c>
      <c r="B6049" s="1" t="s">
        <v>7694</v>
      </c>
      <c r="C6049" s="1" t="s">
        <v>32</v>
      </c>
      <c r="D6049" s="1">
        <v>120.0</v>
      </c>
      <c r="E6049" s="1" t="s">
        <v>38</v>
      </c>
      <c r="F6049" s="5">
        <v>44927.0</v>
      </c>
      <c r="G6049" s="1">
        <v>0.0</v>
      </c>
    </row>
    <row r="6050">
      <c r="A6050" s="1">
        <v>6049.0</v>
      </c>
      <c r="B6050" s="1" t="s">
        <v>7695</v>
      </c>
      <c r="C6050" s="1" t="s">
        <v>32</v>
      </c>
      <c r="D6050" s="1">
        <v>120.0</v>
      </c>
      <c r="E6050" s="1" t="s">
        <v>38</v>
      </c>
      <c r="F6050" s="5">
        <v>44927.0</v>
      </c>
      <c r="G6050" s="1">
        <v>5.0</v>
      </c>
    </row>
    <row r="6051">
      <c r="A6051" s="1">
        <v>6050.0</v>
      </c>
      <c r="B6051" s="1" t="s">
        <v>7696</v>
      </c>
      <c r="C6051" s="1" t="s">
        <v>49</v>
      </c>
      <c r="D6051" s="1">
        <v>80.0</v>
      </c>
      <c r="E6051" s="1" t="s">
        <v>38</v>
      </c>
      <c r="F6051" s="5">
        <v>44927.0</v>
      </c>
      <c r="G6051" s="1">
        <v>10.0</v>
      </c>
    </row>
    <row r="6052">
      <c r="A6052" s="1">
        <v>6051.0</v>
      </c>
      <c r="B6052" s="1" t="s">
        <v>7697</v>
      </c>
      <c r="C6052" s="1" t="s">
        <v>49</v>
      </c>
      <c r="D6052" s="1">
        <v>80.0</v>
      </c>
      <c r="E6052" s="1" t="s">
        <v>38</v>
      </c>
      <c r="F6052" s="5">
        <v>44927.0</v>
      </c>
      <c r="G6052" s="1">
        <v>20.0</v>
      </c>
    </row>
    <row r="6053">
      <c r="A6053" s="1">
        <v>6052.0</v>
      </c>
      <c r="B6053" s="1" t="s">
        <v>7700</v>
      </c>
      <c r="C6053" s="1" t="s">
        <v>32</v>
      </c>
      <c r="D6053" s="1">
        <v>120.0</v>
      </c>
      <c r="E6053" s="1" t="s">
        <v>38</v>
      </c>
      <c r="F6053" s="5">
        <v>44927.0</v>
      </c>
      <c r="G6053" s="1">
        <v>0.0</v>
      </c>
    </row>
    <row r="6054">
      <c r="A6054" s="1">
        <v>6053.0</v>
      </c>
      <c r="B6054" s="1" t="s">
        <v>7701</v>
      </c>
      <c r="C6054" s="1" t="s">
        <v>32</v>
      </c>
      <c r="D6054" s="1">
        <v>120.0</v>
      </c>
      <c r="E6054" s="1" t="s">
        <v>38</v>
      </c>
      <c r="F6054" s="5">
        <v>44927.0</v>
      </c>
      <c r="G6054" s="1">
        <v>5.0</v>
      </c>
    </row>
    <row r="6055">
      <c r="A6055" s="1">
        <v>6054.0</v>
      </c>
      <c r="B6055" s="1" t="s">
        <v>7702</v>
      </c>
      <c r="C6055" s="1" t="s">
        <v>32</v>
      </c>
      <c r="D6055" s="1">
        <v>120.0</v>
      </c>
      <c r="E6055" s="1" t="s">
        <v>33</v>
      </c>
      <c r="F6055" s="5">
        <v>44927.0</v>
      </c>
      <c r="G6055" s="1">
        <v>10.0</v>
      </c>
    </row>
    <row r="6056">
      <c r="A6056" s="1">
        <v>6055.0</v>
      </c>
      <c r="B6056" s="1" t="s">
        <v>7703</v>
      </c>
      <c r="C6056" s="1" t="s">
        <v>32</v>
      </c>
      <c r="D6056" s="1">
        <v>120.0</v>
      </c>
      <c r="E6056" s="1" t="s">
        <v>38</v>
      </c>
      <c r="F6056" s="5">
        <v>44927.0</v>
      </c>
      <c r="G6056" s="1">
        <v>20.0</v>
      </c>
    </row>
    <row r="6057">
      <c r="A6057" s="1">
        <v>6056.0</v>
      </c>
      <c r="B6057" s="1" t="s">
        <v>7704</v>
      </c>
      <c r="C6057" s="1" t="s">
        <v>32</v>
      </c>
      <c r="D6057" s="1">
        <v>120.0</v>
      </c>
      <c r="E6057" s="1" t="s">
        <v>38</v>
      </c>
      <c r="F6057" s="5">
        <v>44927.0</v>
      </c>
      <c r="G6057" s="1">
        <v>0.0</v>
      </c>
    </row>
    <row r="6058">
      <c r="A6058" s="1">
        <v>6057.0</v>
      </c>
      <c r="B6058" s="1" t="s">
        <v>7705</v>
      </c>
      <c r="C6058" s="1" t="s">
        <v>37</v>
      </c>
      <c r="D6058" s="1">
        <v>250.0</v>
      </c>
      <c r="E6058" s="1" t="s">
        <v>38</v>
      </c>
      <c r="F6058" s="5">
        <v>44927.0</v>
      </c>
      <c r="G6058" s="1">
        <v>5.0</v>
      </c>
    </row>
    <row r="6059">
      <c r="A6059" s="1">
        <v>6058.0</v>
      </c>
      <c r="B6059" s="1" t="s">
        <v>7706</v>
      </c>
      <c r="C6059" s="1" t="s">
        <v>32</v>
      </c>
      <c r="D6059" s="1">
        <v>120.0</v>
      </c>
      <c r="E6059" s="1" t="s">
        <v>38</v>
      </c>
      <c r="F6059" s="5">
        <v>44927.0</v>
      </c>
      <c r="G6059" s="1">
        <v>10.0</v>
      </c>
    </row>
    <row r="6060">
      <c r="A6060" s="1">
        <v>6059.0</v>
      </c>
      <c r="B6060" s="1" t="s">
        <v>7709</v>
      </c>
      <c r="C6060" s="1" t="s">
        <v>32</v>
      </c>
      <c r="D6060" s="1">
        <v>120.0</v>
      </c>
      <c r="E6060" s="1" t="s">
        <v>38</v>
      </c>
      <c r="F6060" s="5">
        <v>44927.0</v>
      </c>
      <c r="G6060" s="1">
        <v>20.0</v>
      </c>
    </row>
    <row r="6061">
      <c r="A6061" s="1">
        <v>6060.0</v>
      </c>
      <c r="B6061" s="1" t="s">
        <v>7710</v>
      </c>
      <c r="C6061" s="1" t="s">
        <v>49</v>
      </c>
      <c r="D6061" s="1">
        <v>80.0</v>
      </c>
      <c r="E6061" s="1" t="s">
        <v>38</v>
      </c>
      <c r="F6061" s="5">
        <v>44927.0</v>
      </c>
      <c r="G6061" s="1">
        <v>0.0</v>
      </c>
    </row>
    <row r="6062">
      <c r="A6062" s="1">
        <v>6061.0</v>
      </c>
      <c r="B6062" s="1" t="s">
        <v>7711</v>
      </c>
      <c r="C6062" s="1" t="s">
        <v>37</v>
      </c>
      <c r="D6062" s="1">
        <v>250.0</v>
      </c>
      <c r="E6062" s="1" t="s">
        <v>33</v>
      </c>
      <c r="F6062" s="5">
        <v>44927.0</v>
      </c>
      <c r="G6062" s="1">
        <v>5.0</v>
      </c>
    </row>
    <row r="6063">
      <c r="A6063" s="1">
        <v>6062.0</v>
      </c>
      <c r="B6063" s="1" t="s">
        <v>7712</v>
      </c>
      <c r="C6063" s="1" t="s">
        <v>32</v>
      </c>
      <c r="D6063" s="1">
        <v>120.0</v>
      </c>
      <c r="E6063" s="1" t="s">
        <v>38</v>
      </c>
      <c r="F6063" s="5">
        <v>44927.0</v>
      </c>
      <c r="G6063" s="1">
        <v>10.0</v>
      </c>
    </row>
    <row r="6064">
      <c r="A6064" s="1">
        <v>6063.0</v>
      </c>
      <c r="B6064" s="1" t="s">
        <v>7713</v>
      </c>
      <c r="C6064" s="1" t="s">
        <v>32</v>
      </c>
      <c r="D6064" s="1">
        <v>120.0</v>
      </c>
      <c r="E6064" s="1" t="s">
        <v>45</v>
      </c>
      <c r="F6064" s="5">
        <v>44927.0</v>
      </c>
      <c r="G6064" s="1">
        <v>20.0</v>
      </c>
    </row>
    <row r="6065">
      <c r="A6065" s="1">
        <v>6064.0</v>
      </c>
      <c r="B6065" s="1" t="s">
        <v>7714</v>
      </c>
      <c r="C6065" s="1" t="s">
        <v>49</v>
      </c>
      <c r="D6065" s="1">
        <v>80.0</v>
      </c>
      <c r="E6065" s="1" t="s">
        <v>38</v>
      </c>
      <c r="F6065" s="5">
        <v>44927.0</v>
      </c>
      <c r="G6065" s="1">
        <v>0.0</v>
      </c>
    </row>
    <row r="6066">
      <c r="A6066" s="1">
        <v>6065.0</v>
      </c>
      <c r="B6066" s="1" t="s">
        <v>7715</v>
      </c>
      <c r="C6066" s="1" t="s">
        <v>49</v>
      </c>
      <c r="D6066" s="1">
        <v>80.0</v>
      </c>
      <c r="E6066" s="1" t="s">
        <v>38</v>
      </c>
      <c r="F6066" s="5">
        <v>44927.0</v>
      </c>
      <c r="G6066" s="1">
        <v>5.0</v>
      </c>
    </row>
    <row r="6067">
      <c r="A6067" s="1">
        <v>6066.0</v>
      </c>
      <c r="B6067" s="1" t="s">
        <v>7716</v>
      </c>
      <c r="C6067" s="1" t="s">
        <v>32</v>
      </c>
      <c r="D6067" s="1">
        <v>120.0</v>
      </c>
      <c r="E6067" s="1" t="s">
        <v>33</v>
      </c>
      <c r="F6067" s="5">
        <v>44927.0</v>
      </c>
      <c r="G6067" s="1">
        <v>10.0</v>
      </c>
    </row>
    <row r="6068">
      <c r="A6068" s="1">
        <v>6067.0</v>
      </c>
      <c r="B6068" s="1" t="s">
        <v>7717</v>
      </c>
      <c r="C6068" s="1" t="s">
        <v>32</v>
      </c>
      <c r="D6068" s="1">
        <v>120.0</v>
      </c>
      <c r="E6068" s="1" t="s">
        <v>38</v>
      </c>
      <c r="F6068" s="5">
        <v>44927.0</v>
      </c>
      <c r="G6068" s="1">
        <v>20.0</v>
      </c>
    </row>
    <row r="6069">
      <c r="A6069" s="1">
        <v>6068.0</v>
      </c>
      <c r="B6069" s="1" t="s">
        <v>7718</v>
      </c>
      <c r="C6069" s="1" t="s">
        <v>49</v>
      </c>
      <c r="D6069" s="1">
        <v>80.0</v>
      </c>
      <c r="E6069" s="1" t="s">
        <v>38</v>
      </c>
      <c r="F6069" s="5">
        <v>44927.0</v>
      </c>
      <c r="G6069" s="1">
        <v>0.0</v>
      </c>
    </row>
    <row r="6070">
      <c r="A6070" s="1">
        <v>6069.0</v>
      </c>
      <c r="B6070" s="1" t="s">
        <v>7721</v>
      </c>
      <c r="C6070" s="1" t="s">
        <v>37</v>
      </c>
      <c r="D6070" s="1">
        <v>250.0</v>
      </c>
      <c r="E6070" s="1" t="s">
        <v>38</v>
      </c>
      <c r="F6070" s="5">
        <v>44927.0</v>
      </c>
      <c r="G6070" s="1">
        <v>5.0</v>
      </c>
    </row>
    <row r="6071">
      <c r="A6071" s="1">
        <v>6070.0</v>
      </c>
      <c r="B6071" s="1" t="s">
        <v>7722</v>
      </c>
      <c r="C6071" s="1" t="s">
        <v>32</v>
      </c>
      <c r="D6071" s="1">
        <v>120.0</v>
      </c>
      <c r="E6071" s="1" t="s">
        <v>38</v>
      </c>
      <c r="F6071" s="5">
        <v>44927.0</v>
      </c>
      <c r="G6071" s="1">
        <v>10.0</v>
      </c>
    </row>
    <row r="6072">
      <c r="A6072" s="1">
        <v>6071.0</v>
      </c>
      <c r="B6072" s="1" t="s">
        <v>7723</v>
      </c>
      <c r="C6072" s="1" t="s">
        <v>37</v>
      </c>
      <c r="D6072" s="1">
        <v>250.0</v>
      </c>
      <c r="E6072" s="1" t="s">
        <v>38</v>
      </c>
      <c r="F6072" s="5">
        <v>44927.0</v>
      </c>
      <c r="G6072" s="1">
        <v>20.0</v>
      </c>
    </row>
    <row r="6073">
      <c r="A6073" s="1">
        <v>6072.0</v>
      </c>
      <c r="B6073" s="1" t="s">
        <v>7724</v>
      </c>
      <c r="C6073" s="1" t="s">
        <v>32</v>
      </c>
      <c r="D6073" s="1">
        <v>120.0</v>
      </c>
      <c r="E6073" s="1" t="s">
        <v>38</v>
      </c>
      <c r="F6073" s="5">
        <v>44927.0</v>
      </c>
      <c r="G6073" s="1">
        <v>0.0</v>
      </c>
    </row>
    <row r="6074">
      <c r="A6074" s="1">
        <v>6073.0</v>
      </c>
      <c r="B6074" s="1" t="s">
        <v>7725</v>
      </c>
      <c r="C6074" s="1" t="s">
        <v>32</v>
      </c>
      <c r="D6074" s="1">
        <v>120.0</v>
      </c>
      <c r="E6074" s="1" t="s">
        <v>33</v>
      </c>
      <c r="F6074" s="5">
        <v>44927.0</v>
      </c>
      <c r="G6074" s="1">
        <v>5.0</v>
      </c>
    </row>
    <row r="6075">
      <c r="A6075" s="1">
        <v>6074.0</v>
      </c>
      <c r="B6075" s="1" t="s">
        <v>7726</v>
      </c>
      <c r="C6075" s="1" t="s">
        <v>49</v>
      </c>
      <c r="D6075" s="1">
        <v>80.0</v>
      </c>
      <c r="E6075" s="1" t="s">
        <v>38</v>
      </c>
      <c r="F6075" s="5">
        <v>44927.0</v>
      </c>
      <c r="G6075" s="1">
        <v>10.0</v>
      </c>
    </row>
    <row r="6076">
      <c r="A6076" s="1">
        <v>6075.0</v>
      </c>
      <c r="B6076" s="1" t="s">
        <v>7727</v>
      </c>
      <c r="C6076" s="1" t="s">
        <v>32</v>
      </c>
      <c r="D6076" s="1">
        <v>120.0</v>
      </c>
      <c r="E6076" s="1" t="s">
        <v>38</v>
      </c>
      <c r="F6076" s="5">
        <v>44927.0</v>
      </c>
      <c r="G6076" s="1">
        <v>20.0</v>
      </c>
    </row>
    <row r="6077">
      <c r="A6077" s="1">
        <v>6076.0</v>
      </c>
      <c r="B6077" s="1" t="s">
        <v>7728</v>
      </c>
      <c r="C6077" s="1" t="s">
        <v>40</v>
      </c>
      <c r="D6077" s="1">
        <v>50.0</v>
      </c>
      <c r="E6077" s="1" t="s">
        <v>38</v>
      </c>
      <c r="F6077" s="5">
        <v>44927.0</v>
      </c>
      <c r="G6077" s="1">
        <v>0.0</v>
      </c>
    </row>
    <row r="6078">
      <c r="A6078" s="1">
        <v>6077.0</v>
      </c>
      <c r="B6078" s="1" t="s">
        <v>7729</v>
      </c>
      <c r="C6078" s="1" t="s">
        <v>32</v>
      </c>
      <c r="D6078" s="1">
        <v>120.0</v>
      </c>
      <c r="E6078" s="1" t="s">
        <v>38</v>
      </c>
      <c r="F6078" s="5">
        <v>44927.0</v>
      </c>
      <c r="G6078" s="1">
        <v>5.0</v>
      </c>
    </row>
    <row r="6079">
      <c r="A6079" s="1">
        <v>6078.0</v>
      </c>
      <c r="B6079" s="1" t="s">
        <v>7732</v>
      </c>
      <c r="C6079" s="1" t="s">
        <v>49</v>
      </c>
      <c r="D6079" s="1">
        <v>80.0</v>
      </c>
      <c r="E6079" s="1" t="s">
        <v>38</v>
      </c>
      <c r="F6079" s="5">
        <v>44927.0</v>
      </c>
      <c r="G6079" s="1">
        <v>10.0</v>
      </c>
    </row>
    <row r="6080">
      <c r="A6080" s="1">
        <v>6079.0</v>
      </c>
      <c r="B6080" s="1" t="s">
        <v>7733</v>
      </c>
      <c r="C6080" s="1" t="s">
        <v>32</v>
      </c>
      <c r="D6080" s="1">
        <v>120.0</v>
      </c>
      <c r="E6080" s="1" t="s">
        <v>38</v>
      </c>
      <c r="F6080" s="5">
        <v>44927.0</v>
      </c>
      <c r="G6080" s="1">
        <v>20.0</v>
      </c>
    </row>
    <row r="6081">
      <c r="A6081" s="1">
        <v>6080.0</v>
      </c>
      <c r="B6081" s="1" t="s">
        <v>7734</v>
      </c>
      <c r="C6081" s="1" t="s">
        <v>32</v>
      </c>
      <c r="D6081" s="1">
        <v>120.0</v>
      </c>
      <c r="E6081" s="1" t="s">
        <v>38</v>
      </c>
      <c r="F6081" s="5">
        <v>44927.0</v>
      </c>
      <c r="G6081" s="1">
        <v>0.0</v>
      </c>
    </row>
    <row r="6082">
      <c r="A6082" s="1">
        <v>6081.0</v>
      </c>
      <c r="B6082" s="1" t="s">
        <v>7735</v>
      </c>
      <c r="C6082" s="1" t="s">
        <v>49</v>
      </c>
      <c r="D6082" s="1">
        <v>80.0</v>
      </c>
      <c r="E6082" s="1" t="s">
        <v>38</v>
      </c>
      <c r="F6082" s="5">
        <v>44927.0</v>
      </c>
      <c r="G6082" s="1">
        <v>5.0</v>
      </c>
    </row>
    <row r="6083">
      <c r="A6083" s="1">
        <v>6082.0</v>
      </c>
      <c r="B6083" s="1" t="s">
        <v>7736</v>
      </c>
      <c r="C6083" s="1" t="s">
        <v>40</v>
      </c>
      <c r="D6083" s="1">
        <v>50.0</v>
      </c>
      <c r="E6083" s="1" t="s">
        <v>38</v>
      </c>
      <c r="F6083" s="5">
        <v>44927.0</v>
      </c>
      <c r="G6083" s="1">
        <v>10.0</v>
      </c>
    </row>
    <row r="6084">
      <c r="A6084" s="1">
        <v>6083.0</v>
      </c>
      <c r="B6084" s="1" t="s">
        <v>7737</v>
      </c>
      <c r="C6084" s="1" t="s">
        <v>32</v>
      </c>
      <c r="D6084" s="1">
        <v>120.0</v>
      </c>
      <c r="E6084" s="1" t="s">
        <v>33</v>
      </c>
      <c r="F6084" s="5">
        <v>44927.0</v>
      </c>
      <c r="G6084" s="1">
        <v>20.0</v>
      </c>
    </row>
    <row r="6085">
      <c r="A6085" s="1">
        <v>6084.0</v>
      </c>
      <c r="B6085" s="1" t="s">
        <v>7738</v>
      </c>
      <c r="C6085" s="1" t="s">
        <v>32</v>
      </c>
      <c r="D6085" s="1">
        <v>120.0</v>
      </c>
      <c r="E6085" s="1" t="s">
        <v>38</v>
      </c>
      <c r="F6085" s="5">
        <v>44927.0</v>
      </c>
      <c r="G6085" s="1">
        <v>0.0</v>
      </c>
    </row>
    <row r="6086">
      <c r="A6086" s="1">
        <v>6085.0</v>
      </c>
      <c r="B6086" s="1" t="s">
        <v>7739</v>
      </c>
      <c r="C6086" s="1" t="s">
        <v>32</v>
      </c>
      <c r="D6086" s="1">
        <v>120.0</v>
      </c>
      <c r="E6086" s="1" t="s">
        <v>38</v>
      </c>
      <c r="F6086" s="5">
        <v>44927.0</v>
      </c>
      <c r="G6086" s="1">
        <v>5.0</v>
      </c>
    </row>
    <row r="6087">
      <c r="A6087" s="1">
        <v>6086.0</v>
      </c>
      <c r="B6087" s="1" t="s">
        <v>7740</v>
      </c>
      <c r="C6087" s="1" t="s">
        <v>32</v>
      </c>
      <c r="D6087" s="1">
        <v>120.0</v>
      </c>
      <c r="E6087" s="1" t="s">
        <v>38</v>
      </c>
      <c r="F6087" s="5">
        <v>44927.0</v>
      </c>
      <c r="G6087" s="1">
        <v>10.0</v>
      </c>
    </row>
    <row r="6088">
      <c r="A6088" s="1">
        <v>6087.0</v>
      </c>
      <c r="B6088" s="1" t="s">
        <v>7741</v>
      </c>
      <c r="C6088" s="1" t="s">
        <v>40</v>
      </c>
      <c r="D6088" s="1">
        <v>50.0</v>
      </c>
      <c r="E6088" s="1" t="s">
        <v>38</v>
      </c>
      <c r="F6088" s="5">
        <v>44927.0</v>
      </c>
      <c r="G6088" s="1">
        <v>20.0</v>
      </c>
    </row>
    <row r="6089">
      <c r="A6089" s="1">
        <v>6088.0</v>
      </c>
      <c r="B6089" s="1" t="s">
        <v>7744</v>
      </c>
      <c r="C6089" s="1" t="s">
        <v>37</v>
      </c>
      <c r="D6089" s="1">
        <v>250.0</v>
      </c>
      <c r="E6089" s="1" t="s">
        <v>38</v>
      </c>
      <c r="F6089" s="5">
        <v>44927.0</v>
      </c>
      <c r="G6089" s="1">
        <v>0.0</v>
      </c>
    </row>
    <row r="6090">
      <c r="A6090" s="1">
        <v>6089.0</v>
      </c>
      <c r="B6090" s="1" t="s">
        <v>7745</v>
      </c>
      <c r="C6090" s="1" t="s">
        <v>32</v>
      </c>
      <c r="D6090" s="1">
        <v>120.0</v>
      </c>
      <c r="E6090" s="1" t="s">
        <v>38</v>
      </c>
      <c r="F6090" s="5">
        <v>44927.0</v>
      </c>
      <c r="G6090" s="1">
        <v>5.0</v>
      </c>
    </row>
    <row r="6091">
      <c r="A6091" s="1">
        <v>6090.0</v>
      </c>
      <c r="B6091" s="1" t="s">
        <v>7746</v>
      </c>
      <c r="C6091" s="1" t="s">
        <v>40</v>
      </c>
      <c r="D6091" s="1">
        <v>50.0</v>
      </c>
      <c r="E6091" s="1" t="s">
        <v>38</v>
      </c>
      <c r="F6091" s="5">
        <v>44927.0</v>
      </c>
      <c r="G6091" s="1">
        <v>10.0</v>
      </c>
    </row>
    <row r="6092">
      <c r="A6092" s="1">
        <v>6091.0</v>
      </c>
      <c r="B6092" s="1" t="s">
        <v>7747</v>
      </c>
      <c r="C6092" s="1" t="s">
        <v>32</v>
      </c>
      <c r="D6092" s="1">
        <v>120.0</v>
      </c>
      <c r="E6092" s="1" t="s">
        <v>38</v>
      </c>
      <c r="F6092" s="5">
        <v>44927.0</v>
      </c>
      <c r="G6092" s="1">
        <v>20.0</v>
      </c>
    </row>
    <row r="6093">
      <c r="A6093" s="1">
        <v>6092.0</v>
      </c>
      <c r="B6093" s="1" t="s">
        <v>7748</v>
      </c>
      <c r="C6093" s="1" t="s">
        <v>32</v>
      </c>
      <c r="D6093" s="1">
        <v>120.0</v>
      </c>
      <c r="E6093" s="1" t="s">
        <v>38</v>
      </c>
      <c r="F6093" s="5">
        <v>44927.0</v>
      </c>
      <c r="G6093" s="1">
        <v>0.0</v>
      </c>
    </row>
    <row r="6094">
      <c r="A6094" s="1">
        <v>6093.0</v>
      </c>
      <c r="B6094" s="1" t="s">
        <v>7749</v>
      </c>
      <c r="C6094" s="1" t="s">
        <v>32</v>
      </c>
      <c r="D6094" s="1">
        <v>120.0</v>
      </c>
      <c r="E6094" s="1" t="s">
        <v>38</v>
      </c>
      <c r="F6094" s="5">
        <v>44927.0</v>
      </c>
      <c r="G6094" s="1">
        <v>5.0</v>
      </c>
    </row>
    <row r="6095">
      <c r="A6095" s="1">
        <v>6094.0</v>
      </c>
      <c r="B6095" s="1" t="s">
        <v>7750</v>
      </c>
      <c r="C6095" s="1" t="s">
        <v>32</v>
      </c>
      <c r="D6095" s="1">
        <v>120.0</v>
      </c>
      <c r="E6095" s="1" t="s">
        <v>45</v>
      </c>
      <c r="F6095" s="5">
        <v>44927.0</v>
      </c>
      <c r="G6095" s="1">
        <v>10.0</v>
      </c>
    </row>
    <row r="6096">
      <c r="A6096" s="1">
        <v>6095.0</v>
      </c>
      <c r="B6096" s="1" t="s">
        <v>7751</v>
      </c>
      <c r="C6096" s="1" t="s">
        <v>32</v>
      </c>
      <c r="D6096" s="1">
        <v>120.0</v>
      </c>
      <c r="E6096" s="1" t="s">
        <v>38</v>
      </c>
      <c r="F6096" s="5">
        <v>44927.0</v>
      </c>
      <c r="G6096" s="1">
        <v>20.0</v>
      </c>
    </row>
    <row r="6097">
      <c r="A6097" s="1">
        <v>6096.0</v>
      </c>
      <c r="B6097" s="1" t="s">
        <v>7752</v>
      </c>
      <c r="C6097" s="1" t="s">
        <v>32</v>
      </c>
      <c r="D6097" s="1">
        <v>120.0</v>
      </c>
      <c r="E6097" s="1" t="s">
        <v>38</v>
      </c>
      <c r="F6097" s="5">
        <v>44927.0</v>
      </c>
      <c r="G6097" s="1">
        <v>0.0</v>
      </c>
    </row>
    <row r="6098">
      <c r="A6098" s="1">
        <v>6097.0</v>
      </c>
      <c r="B6098" s="1" t="s">
        <v>7755</v>
      </c>
      <c r="C6098" s="1" t="s">
        <v>32</v>
      </c>
      <c r="D6098" s="1">
        <v>120.0</v>
      </c>
      <c r="E6098" s="1" t="s">
        <v>38</v>
      </c>
      <c r="F6098" s="5">
        <v>44927.0</v>
      </c>
      <c r="G6098" s="1">
        <v>5.0</v>
      </c>
    </row>
    <row r="6099">
      <c r="A6099" s="1">
        <v>6098.0</v>
      </c>
      <c r="B6099" s="1" t="s">
        <v>7756</v>
      </c>
      <c r="C6099" s="1" t="s">
        <v>32</v>
      </c>
      <c r="D6099" s="1">
        <v>120.0</v>
      </c>
      <c r="E6099" s="1" t="s">
        <v>38</v>
      </c>
      <c r="F6099" s="5">
        <v>44927.0</v>
      </c>
      <c r="G6099" s="1">
        <v>10.0</v>
      </c>
    </row>
    <row r="6100">
      <c r="A6100" s="1">
        <v>6099.0</v>
      </c>
      <c r="B6100" s="1" t="s">
        <v>7757</v>
      </c>
      <c r="C6100" s="1" t="s">
        <v>37</v>
      </c>
      <c r="D6100" s="1">
        <v>250.0</v>
      </c>
      <c r="E6100" s="1" t="s">
        <v>38</v>
      </c>
      <c r="F6100" s="5">
        <v>44927.0</v>
      </c>
      <c r="G6100" s="1">
        <v>20.0</v>
      </c>
    </row>
    <row r="6101">
      <c r="A6101" s="1">
        <v>6100.0</v>
      </c>
      <c r="B6101" s="1" t="s">
        <v>7758</v>
      </c>
      <c r="C6101" s="1" t="s">
        <v>32</v>
      </c>
      <c r="D6101" s="1">
        <v>120.0</v>
      </c>
      <c r="E6101" s="1" t="s">
        <v>38</v>
      </c>
      <c r="F6101" s="5">
        <v>44927.0</v>
      </c>
      <c r="G6101" s="1">
        <v>0.0</v>
      </c>
    </row>
    <row r="6102">
      <c r="A6102" s="1">
        <v>6101.0</v>
      </c>
      <c r="B6102" s="1" t="s">
        <v>7759</v>
      </c>
      <c r="C6102" s="1" t="s">
        <v>40</v>
      </c>
      <c r="D6102" s="1">
        <v>50.0</v>
      </c>
      <c r="E6102" s="1" t="s">
        <v>38</v>
      </c>
      <c r="F6102" s="5">
        <v>44927.0</v>
      </c>
      <c r="G6102" s="1">
        <v>5.0</v>
      </c>
    </row>
    <row r="6103">
      <c r="A6103" s="1">
        <v>6102.0</v>
      </c>
      <c r="B6103" s="1" t="s">
        <v>7760</v>
      </c>
      <c r="C6103" s="1" t="s">
        <v>37</v>
      </c>
      <c r="D6103" s="1">
        <v>250.0</v>
      </c>
      <c r="E6103" s="1" t="s">
        <v>38</v>
      </c>
      <c r="F6103" s="5">
        <v>44927.0</v>
      </c>
      <c r="G6103" s="1">
        <v>10.0</v>
      </c>
    </row>
    <row r="6104">
      <c r="A6104" s="1">
        <v>6103.0</v>
      </c>
      <c r="B6104" s="1" t="s">
        <v>7761</v>
      </c>
      <c r="C6104" s="1" t="s">
        <v>32</v>
      </c>
      <c r="D6104" s="1">
        <v>120.0</v>
      </c>
      <c r="E6104" s="1" t="s">
        <v>38</v>
      </c>
      <c r="F6104" s="5">
        <v>44927.0</v>
      </c>
      <c r="G6104" s="1">
        <v>20.0</v>
      </c>
    </row>
    <row r="6105">
      <c r="A6105" s="1">
        <v>6104.0</v>
      </c>
      <c r="B6105" s="1" t="s">
        <v>7762</v>
      </c>
      <c r="C6105" s="1" t="s">
        <v>32</v>
      </c>
      <c r="D6105" s="1">
        <v>120.0</v>
      </c>
      <c r="E6105" s="1" t="s">
        <v>38</v>
      </c>
      <c r="F6105" s="5">
        <v>44927.0</v>
      </c>
      <c r="G6105" s="1">
        <v>0.0</v>
      </c>
    </row>
    <row r="6106">
      <c r="A6106" s="1">
        <v>6105.0</v>
      </c>
      <c r="B6106" s="1" t="s">
        <v>7765</v>
      </c>
      <c r="C6106" s="1" t="s">
        <v>32</v>
      </c>
      <c r="D6106" s="1">
        <v>120.0</v>
      </c>
      <c r="E6106" s="1" t="s">
        <v>38</v>
      </c>
      <c r="F6106" s="5">
        <v>44927.0</v>
      </c>
      <c r="G6106" s="1">
        <v>5.0</v>
      </c>
    </row>
    <row r="6107">
      <c r="A6107" s="1">
        <v>6106.0</v>
      </c>
      <c r="B6107" s="1" t="s">
        <v>7766</v>
      </c>
      <c r="C6107" s="1" t="s">
        <v>40</v>
      </c>
      <c r="D6107" s="1">
        <v>50.0</v>
      </c>
      <c r="E6107" s="1" t="s">
        <v>38</v>
      </c>
      <c r="F6107" s="5">
        <v>44927.0</v>
      </c>
      <c r="G6107" s="1">
        <v>10.0</v>
      </c>
    </row>
    <row r="6108">
      <c r="A6108" s="1">
        <v>6107.0</v>
      </c>
      <c r="B6108" s="1" t="s">
        <v>7767</v>
      </c>
      <c r="C6108" s="1" t="s">
        <v>32</v>
      </c>
      <c r="D6108" s="1">
        <v>120.0</v>
      </c>
      <c r="E6108" s="1" t="s">
        <v>38</v>
      </c>
      <c r="F6108" s="5">
        <v>44927.0</v>
      </c>
      <c r="G6108" s="1">
        <v>20.0</v>
      </c>
    </row>
    <row r="6109">
      <c r="A6109" s="1">
        <v>6108.0</v>
      </c>
      <c r="B6109" s="1" t="s">
        <v>7768</v>
      </c>
      <c r="C6109" s="1" t="s">
        <v>32</v>
      </c>
      <c r="D6109" s="1">
        <v>120.0</v>
      </c>
      <c r="E6109" s="1" t="s">
        <v>38</v>
      </c>
      <c r="F6109" s="5">
        <v>44927.0</v>
      </c>
      <c r="G6109" s="1">
        <v>0.0</v>
      </c>
    </row>
    <row r="6110">
      <c r="A6110" s="1">
        <v>6109.0</v>
      </c>
      <c r="B6110" s="1" t="s">
        <v>7769</v>
      </c>
      <c r="C6110" s="1" t="s">
        <v>32</v>
      </c>
      <c r="D6110" s="1">
        <v>120.0</v>
      </c>
      <c r="E6110" s="1" t="s">
        <v>38</v>
      </c>
      <c r="F6110" s="5">
        <v>44927.0</v>
      </c>
      <c r="G6110" s="1">
        <v>5.0</v>
      </c>
    </row>
    <row r="6111">
      <c r="A6111" s="1">
        <v>6110.0</v>
      </c>
      <c r="B6111" s="1" t="s">
        <v>7770</v>
      </c>
      <c r="C6111" s="1" t="s">
        <v>37</v>
      </c>
      <c r="D6111" s="1">
        <v>250.0</v>
      </c>
      <c r="E6111" s="1" t="s">
        <v>45</v>
      </c>
      <c r="F6111" s="5">
        <v>44927.0</v>
      </c>
      <c r="G6111" s="1">
        <v>10.0</v>
      </c>
    </row>
    <row r="6112">
      <c r="A6112" s="1">
        <v>6111.0</v>
      </c>
      <c r="B6112" s="1" t="s">
        <v>7771</v>
      </c>
      <c r="C6112" s="1" t="s">
        <v>49</v>
      </c>
      <c r="D6112" s="1">
        <v>80.0</v>
      </c>
      <c r="E6112" s="1" t="s">
        <v>38</v>
      </c>
      <c r="F6112" s="5">
        <v>44927.0</v>
      </c>
      <c r="G6112" s="1">
        <v>20.0</v>
      </c>
    </row>
    <row r="6113">
      <c r="A6113" s="1">
        <v>6112.0</v>
      </c>
      <c r="B6113" s="1" t="s">
        <v>7774</v>
      </c>
      <c r="C6113" s="1" t="s">
        <v>32</v>
      </c>
      <c r="D6113" s="1">
        <v>120.0</v>
      </c>
      <c r="E6113" s="1" t="s">
        <v>38</v>
      </c>
      <c r="F6113" s="5">
        <v>44927.0</v>
      </c>
      <c r="G6113" s="1">
        <v>0.0</v>
      </c>
    </row>
    <row r="6114">
      <c r="A6114" s="1">
        <v>6113.0</v>
      </c>
      <c r="B6114" s="1" t="s">
        <v>7775</v>
      </c>
      <c r="C6114" s="1" t="s">
        <v>37</v>
      </c>
      <c r="D6114" s="1">
        <v>250.0</v>
      </c>
      <c r="E6114" s="1" t="s">
        <v>38</v>
      </c>
      <c r="F6114" s="5">
        <v>44927.0</v>
      </c>
      <c r="G6114" s="1">
        <v>5.0</v>
      </c>
    </row>
    <row r="6115">
      <c r="A6115" s="1">
        <v>6114.0</v>
      </c>
      <c r="B6115" s="1" t="s">
        <v>7776</v>
      </c>
      <c r="C6115" s="1" t="s">
        <v>37</v>
      </c>
      <c r="D6115" s="1">
        <v>250.0</v>
      </c>
      <c r="E6115" s="1" t="s">
        <v>38</v>
      </c>
      <c r="F6115" s="5">
        <v>44927.0</v>
      </c>
      <c r="G6115" s="1">
        <v>10.0</v>
      </c>
    </row>
    <row r="6116">
      <c r="A6116" s="1">
        <v>6115.0</v>
      </c>
      <c r="B6116" s="1" t="s">
        <v>7777</v>
      </c>
      <c r="C6116" s="1" t="s">
        <v>49</v>
      </c>
      <c r="D6116" s="1">
        <v>80.0</v>
      </c>
      <c r="E6116" s="1" t="s">
        <v>45</v>
      </c>
      <c r="F6116" s="5">
        <v>44927.0</v>
      </c>
      <c r="G6116" s="1">
        <v>20.0</v>
      </c>
    </row>
    <row r="6117">
      <c r="A6117" s="1">
        <v>6116.0</v>
      </c>
      <c r="B6117" s="1" t="s">
        <v>7778</v>
      </c>
      <c r="C6117" s="1" t="s">
        <v>49</v>
      </c>
      <c r="D6117" s="1">
        <v>80.0</v>
      </c>
      <c r="E6117" s="1" t="s">
        <v>38</v>
      </c>
      <c r="F6117" s="5">
        <v>44927.0</v>
      </c>
      <c r="G6117" s="1">
        <v>0.0</v>
      </c>
    </row>
    <row r="6118">
      <c r="A6118" s="1">
        <v>6117.0</v>
      </c>
      <c r="B6118" s="1" t="s">
        <v>7779</v>
      </c>
      <c r="C6118" s="1" t="s">
        <v>32</v>
      </c>
      <c r="D6118" s="1">
        <v>120.0</v>
      </c>
      <c r="E6118" s="1" t="s">
        <v>38</v>
      </c>
      <c r="F6118" s="5">
        <v>44927.0</v>
      </c>
      <c r="G6118" s="1">
        <v>5.0</v>
      </c>
    </row>
    <row r="6119">
      <c r="A6119" s="1">
        <v>6118.0</v>
      </c>
      <c r="B6119" s="1" t="s">
        <v>7780</v>
      </c>
      <c r="C6119" s="1" t="s">
        <v>32</v>
      </c>
      <c r="D6119" s="1">
        <v>120.0</v>
      </c>
      <c r="E6119" s="1" t="s">
        <v>38</v>
      </c>
      <c r="F6119" s="5">
        <v>44927.0</v>
      </c>
      <c r="G6119" s="1">
        <v>10.0</v>
      </c>
    </row>
    <row r="6120">
      <c r="A6120" s="1">
        <v>6119.0</v>
      </c>
      <c r="B6120" s="1" t="s">
        <v>7781</v>
      </c>
      <c r="C6120" s="1" t="s">
        <v>32</v>
      </c>
      <c r="D6120" s="1">
        <v>120.0</v>
      </c>
      <c r="E6120" s="1" t="s">
        <v>38</v>
      </c>
      <c r="F6120" s="5">
        <v>44927.0</v>
      </c>
      <c r="G6120" s="1">
        <v>20.0</v>
      </c>
    </row>
    <row r="6121">
      <c r="A6121" s="1">
        <v>6120.0</v>
      </c>
      <c r="B6121" s="1" t="s">
        <v>7782</v>
      </c>
      <c r="C6121" s="1" t="s">
        <v>32</v>
      </c>
      <c r="D6121" s="1">
        <v>120.0</v>
      </c>
      <c r="E6121" s="1" t="s">
        <v>38</v>
      </c>
      <c r="F6121" s="5">
        <v>44927.0</v>
      </c>
      <c r="G6121" s="1">
        <v>0.0</v>
      </c>
    </row>
    <row r="6122">
      <c r="A6122" s="1">
        <v>6121.0</v>
      </c>
      <c r="B6122" s="1" t="s">
        <v>7783</v>
      </c>
      <c r="C6122" s="1" t="s">
        <v>32</v>
      </c>
      <c r="D6122" s="1">
        <v>120.0</v>
      </c>
      <c r="E6122" s="1" t="s">
        <v>38</v>
      </c>
      <c r="F6122" s="5">
        <v>44927.0</v>
      </c>
      <c r="G6122" s="1">
        <v>5.0</v>
      </c>
    </row>
    <row r="6123">
      <c r="A6123" s="1">
        <v>6122.0</v>
      </c>
      <c r="B6123" s="1" t="s">
        <v>7786</v>
      </c>
      <c r="C6123" s="1" t="s">
        <v>32</v>
      </c>
      <c r="D6123" s="1">
        <v>120.0</v>
      </c>
      <c r="E6123" s="1" t="s">
        <v>45</v>
      </c>
      <c r="F6123" s="5">
        <v>44927.0</v>
      </c>
      <c r="G6123" s="1">
        <v>10.0</v>
      </c>
    </row>
    <row r="6124">
      <c r="A6124" s="1">
        <v>6123.0</v>
      </c>
      <c r="B6124" s="1" t="s">
        <v>7787</v>
      </c>
      <c r="C6124" s="1" t="s">
        <v>32</v>
      </c>
      <c r="D6124" s="1">
        <v>120.0</v>
      </c>
      <c r="E6124" s="1" t="s">
        <v>33</v>
      </c>
      <c r="F6124" s="5">
        <v>44927.0</v>
      </c>
      <c r="G6124" s="1">
        <v>20.0</v>
      </c>
    </row>
    <row r="6125">
      <c r="A6125" s="1">
        <v>6124.0</v>
      </c>
      <c r="B6125" s="1" t="s">
        <v>7788</v>
      </c>
      <c r="C6125" s="1" t="s">
        <v>32</v>
      </c>
      <c r="D6125" s="1">
        <v>120.0</v>
      </c>
      <c r="E6125" s="1" t="s">
        <v>38</v>
      </c>
      <c r="F6125" s="5">
        <v>44927.0</v>
      </c>
      <c r="G6125" s="1">
        <v>0.0</v>
      </c>
    </row>
    <row r="6126">
      <c r="A6126" s="1">
        <v>6125.0</v>
      </c>
      <c r="B6126" s="1" t="s">
        <v>7789</v>
      </c>
      <c r="C6126" s="1" t="s">
        <v>32</v>
      </c>
      <c r="D6126" s="1">
        <v>120.0</v>
      </c>
      <c r="E6126" s="1" t="s">
        <v>38</v>
      </c>
      <c r="F6126" s="5">
        <v>44927.0</v>
      </c>
      <c r="G6126" s="1">
        <v>5.0</v>
      </c>
    </row>
    <row r="6127">
      <c r="A6127" s="1">
        <v>6126.0</v>
      </c>
      <c r="B6127" s="1" t="s">
        <v>7790</v>
      </c>
      <c r="C6127" s="1" t="s">
        <v>32</v>
      </c>
      <c r="D6127" s="1">
        <v>120.0</v>
      </c>
      <c r="E6127" s="1" t="s">
        <v>33</v>
      </c>
      <c r="F6127" s="5">
        <v>44927.0</v>
      </c>
      <c r="G6127" s="1">
        <v>10.0</v>
      </c>
    </row>
    <row r="6128">
      <c r="A6128" s="1">
        <v>6127.0</v>
      </c>
      <c r="B6128" s="1" t="s">
        <v>7791</v>
      </c>
      <c r="C6128" s="1" t="s">
        <v>40</v>
      </c>
      <c r="D6128" s="1">
        <v>50.0</v>
      </c>
      <c r="E6128" s="1" t="s">
        <v>38</v>
      </c>
      <c r="F6128" s="5">
        <v>44927.0</v>
      </c>
      <c r="G6128" s="1">
        <v>20.0</v>
      </c>
    </row>
    <row r="6129">
      <c r="A6129" s="1">
        <v>6128.0</v>
      </c>
      <c r="B6129" s="1" t="s">
        <v>7792</v>
      </c>
      <c r="C6129" s="1" t="s">
        <v>32</v>
      </c>
      <c r="D6129" s="1">
        <v>120.0</v>
      </c>
      <c r="E6129" s="1" t="s">
        <v>38</v>
      </c>
      <c r="F6129" s="5">
        <v>44927.0</v>
      </c>
      <c r="G6129" s="1">
        <v>0.0</v>
      </c>
    </row>
    <row r="6130">
      <c r="A6130" s="1">
        <v>6129.0</v>
      </c>
      <c r="B6130" s="1" t="s">
        <v>7793</v>
      </c>
      <c r="C6130" s="1" t="s">
        <v>32</v>
      </c>
      <c r="D6130" s="1">
        <v>120.0</v>
      </c>
      <c r="E6130" s="1" t="s">
        <v>38</v>
      </c>
      <c r="F6130" s="5">
        <v>44927.0</v>
      </c>
      <c r="G6130" s="1">
        <v>5.0</v>
      </c>
    </row>
    <row r="6131">
      <c r="A6131" s="1">
        <v>6130.0</v>
      </c>
      <c r="B6131" s="1" t="s">
        <v>7794</v>
      </c>
      <c r="C6131" s="1" t="s">
        <v>32</v>
      </c>
      <c r="D6131" s="1">
        <v>120.0</v>
      </c>
      <c r="E6131" s="1" t="s">
        <v>38</v>
      </c>
      <c r="F6131" s="5">
        <v>44927.0</v>
      </c>
      <c r="G6131" s="1">
        <v>10.0</v>
      </c>
    </row>
    <row r="6132">
      <c r="A6132" s="1">
        <v>6131.0</v>
      </c>
      <c r="B6132" s="1" t="s">
        <v>7797</v>
      </c>
      <c r="C6132" s="1" t="s">
        <v>37</v>
      </c>
      <c r="D6132" s="1">
        <v>250.0</v>
      </c>
      <c r="E6132" s="1" t="s">
        <v>38</v>
      </c>
      <c r="F6132" s="5">
        <v>44927.0</v>
      </c>
      <c r="G6132" s="1">
        <v>20.0</v>
      </c>
    </row>
    <row r="6133">
      <c r="A6133" s="1">
        <v>6132.0</v>
      </c>
      <c r="B6133" s="1" t="s">
        <v>7798</v>
      </c>
      <c r="C6133" s="1" t="s">
        <v>32</v>
      </c>
      <c r="D6133" s="1">
        <v>120.0</v>
      </c>
      <c r="E6133" s="1" t="s">
        <v>33</v>
      </c>
      <c r="F6133" s="5">
        <v>44927.0</v>
      </c>
      <c r="G6133" s="1">
        <v>0.0</v>
      </c>
    </row>
    <row r="6134">
      <c r="A6134" s="1">
        <v>6133.0</v>
      </c>
      <c r="B6134" s="1" t="s">
        <v>7799</v>
      </c>
      <c r="C6134" s="1" t="s">
        <v>40</v>
      </c>
      <c r="D6134" s="1">
        <v>50.0</v>
      </c>
      <c r="E6134" s="1" t="s">
        <v>38</v>
      </c>
      <c r="F6134" s="5">
        <v>44927.0</v>
      </c>
      <c r="G6134" s="1">
        <v>5.0</v>
      </c>
    </row>
    <row r="6135">
      <c r="A6135" s="1">
        <v>6134.0</v>
      </c>
      <c r="B6135" s="1" t="s">
        <v>7800</v>
      </c>
      <c r="C6135" s="1" t="s">
        <v>32</v>
      </c>
      <c r="D6135" s="1">
        <v>120.0</v>
      </c>
      <c r="E6135" s="1" t="s">
        <v>38</v>
      </c>
      <c r="F6135" s="5">
        <v>44927.0</v>
      </c>
      <c r="G6135" s="1">
        <v>10.0</v>
      </c>
    </row>
    <row r="6136">
      <c r="A6136" s="1">
        <v>6135.0</v>
      </c>
      <c r="B6136" s="1" t="s">
        <v>7801</v>
      </c>
      <c r="C6136" s="1" t="s">
        <v>37</v>
      </c>
      <c r="D6136" s="1">
        <v>250.0</v>
      </c>
      <c r="E6136" s="1" t="s">
        <v>38</v>
      </c>
      <c r="F6136" s="5">
        <v>44927.0</v>
      </c>
      <c r="G6136" s="1">
        <v>20.0</v>
      </c>
    </row>
    <row r="6137">
      <c r="A6137" s="1">
        <v>6136.0</v>
      </c>
      <c r="B6137" s="1" t="s">
        <v>7802</v>
      </c>
      <c r="C6137" s="1" t="s">
        <v>40</v>
      </c>
      <c r="D6137" s="1">
        <v>50.0</v>
      </c>
      <c r="E6137" s="1" t="s">
        <v>38</v>
      </c>
      <c r="F6137" s="5">
        <v>44927.0</v>
      </c>
      <c r="G6137" s="1">
        <v>0.0</v>
      </c>
    </row>
    <row r="6138">
      <c r="A6138" s="1">
        <v>6137.0</v>
      </c>
      <c r="B6138" s="1" t="s">
        <v>7803</v>
      </c>
      <c r="C6138" s="1" t="s">
        <v>32</v>
      </c>
      <c r="D6138" s="1">
        <v>120.0</v>
      </c>
      <c r="E6138" s="1" t="s">
        <v>38</v>
      </c>
      <c r="F6138" s="5">
        <v>44927.0</v>
      </c>
      <c r="G6138" s="1">
        <v>5.0</v>
      </c>
    </row>
    <row r="6139">
      <c r="A6139" s="1">
        <v>6138.0</v>
      </c>
      <c r="B6139" s="1" t="s">
        <v>7804</v>
      </c>
      <c r="C6139" s="1" t="s">
        <v>37</v>
      </c>
      <c r="D6139" s="1">
        <v>250.0</v>
      </c>
      <c r="E6139" s="1" t="s">
        <v>38</v>
      </c>
      <c r="F6139" s="5">
        <v>44927.0</v>
      </c>
      <c r="G6139" s="1">
        <v>10.0</v>
      </c>
    </row>
    <row r="6140">
      <c r="A6140" s="1">
        <v>6139.0</v>
      </c>
      <c r="B6140" s="1" t="s">
        <v>7807</v>
      </c>
      <c r="C6140" s="1" t="s">
        <v>32</v>
      </c>
      <c r="D6140" s="1">
        <v>120.0</v>
      </c>
      <c r="E6140" s="1" t="s">
        <v>38</v>
      </c>
      <c r="F6140" s="5">
        <v>44927.0</v>
      </c>
      <c r="G6140" s="1">
        <v>20.0</v>
      </c>
    </row>
    <row r="6141">
      <c r="A6141" s="1">
        <v>6140.0</v>
      </c>
      <c r="B6141" s="1" t="s">
        <v>7808</v>
      </c>
      <c r="C6141" s="1" t="s">
        <v>40</v>
      </c>
      <c r="D6141" s="1">
        <v>50.0</v>
      </c>
      <c r="E6141" s="1" t="s">
        <v>38</v>
      </c>
      <c r="F6141" s="5">
        <v>44927.0</v>
      </c>
      <c r="G6141" s="1">
        <v>0.0</v>
      </c>
    </row>
    <row r="6142">
      <c r="A6142" s="1">
        <v>6141.0</v>
      </c>
      <c r="B6142" s="1" t="s">
        <v>7809</v>
      </c>
      <c r="C6142" s="1" t="s">
        <v>32</v>
      </c>
      <c r="D6142" s="1">
        <v>120.0</v>
      </c>
      <c r="E6142" s="1" t="s">
        <v>38</v>
      </c>
      <c r="F6142" s="5">
        <v>44927.0</v>
      </c>
      <c r="G6142" s="1">
        <v>5.0</v>
      </c>
    </row>
    <row r="6143">
      <c r="A6143" s="1">
        <v>6142.0</v>
      </c>
      <c r="B6143" s="1" t="s">
        <v>7810</v>
      </c>
      <c r="C6143" s="1" t="s">
        <v>32</v>
      </c>
      <c r="D6143" s="1">
        <v>120.0</v>
      </c>
      <c r="E6143" s="1" t="s">
        <v>38</v>
      </c>
      <c r="F6143" s="5">
        <v>44927.0</v>
      </c>
      <c r="G6143" s="1">
        <v>10.0</v>
      </c>
    </row>
    <row r="6144">
      <c r="A6144" s="1">
        <v>6143.0</v>
      </c>
      <c r="B6144" s="1" t="s">
        <v>7811</v>
      </c>
      <c r="C6144" s="1" t="s">
        <v>32</v>
      </c>
      <c r="D6144" s="1">
        <v>120.0</v>
      </c>
      <c r="E6144" s="1" t="s">
        <v>38</v>
      </c>
      <c r="F6144" s="5">
        <v>44927.0</v>
      </c>
      <c r="G6144" s="1">
        <v>20.0</v>
      </c>
    </row>
    <row r="6145">
      <c r="A6145" s="1">
        <v>6144.0</v>
      </c>
      <c r="B6145" s="1" t="s">
        <v>7812</v>
      </c>
      <c r="C6145" s="1" t="s">
        <v>32</v>
      </c>
      <c r="D6145" s="1">
        <v>120.0</v>
      </c>
      <c r="E6145" s="1" t="s">
        <v>38</v>
      </c>
      <c r="F6145" s="5">
        <v>44927.0</v>
      </c>
      <c r="G6145" s="1">
        <v>0.0</v>
      </c>
    </row>
    <row r="6146">
      <c r="A6146" s="1">
        <v>6145.0</v>
      </c>
      <c r="B6146" s="1" t="s">
        <v>7813</v>
      </c>
      <c r="C6146" s="1" t="s">
        <v>32</v>
      </c>
      <c r="D6146" s="1">
        <v>120.0</v>
      </c>
      <c r="E6146" s="1" t="s">
        <v>38</v>
      </c>
      <c r="F6146" s="5">
        <v>44927.0</v>
      </c>
      <c r="G6146" s="1">
        <v>5.0</v>
      </c>
    </row>
    <row r="6147">
      <c r="A6147" s="1">
        <v>6146.0</v>
      </c>
      <c r="B6147" s="1" t="s">
        <v>7814</v>
      </c>
      <c r="C6147" s="1" t="s">
        <v>32</v>
      </c>
      <c r="D6147" s="1">
        <v>120.0</v>
      </c>
      <c r="E6147" s="1" t="s">
        <v>45</v>
      </c>
      <c r="F6147" s="5">
        <v>44927.0</v>
      </c>
      <c r="G6147" s="1">
        <v>10.0</v>
      </c>
    </row>
    <row r="6148">
      <c r="A6148" s="1">
        <v>6147.0</v>
      </c>
      <c r="B6148" s="1" t="s">
        <v>7815</v>
      </c>
      <c r="C6148" s="1" t="s">
        <v>32</v>
      </c>
      <c r="D6148" s="1">
        <v>120.0</v>
      </c>
      <c r="E6148" s="1" t="s">
        <v>45</v>
      </c>
      <c r="F6148" s="5">
        <v>44927.0</v>
      </c>
      <c r="G6148" s="1">
        <v>20.0</v>
      </c>
    </row>
    <row r="6149">
      <c r="A6149" s="1">
        <v>6148.0</v>
      </c>
      <c r="B6149" s="1" t="s">
        <v>7816</v>
      </c>
      <c r="C6149" s="1" t="s">
        <v>40</v>
      </c>
      <c r="D6149" s="1">
        <v>50.0</v>
      </c>
      <c r="E6149" s="1" t="s">
        <v>38</v>
      </c>
      <c r="F6149" s="5">
        <v>44927.0</v>
      </c>
      <c r="G6149" s="1">
        <v>0.0</v>
      </c>
    </row>
    <row r="6150">
      <c r="A6150" s="1">
        <v>6149.0</v>
      </c>
      <c r="B6150" s="1" t="s">
        <v>7819</v>
      </c>
      <c r="C6150" s="1" t="s">
        <v>49</v>
      </c>
      <c r="D6150" s="1">
        <v>80.0</v>
      </c>
      <c r="E6150" s="1" t="s">
        <v>45</v>
      </c>
      <c r="F6150" s="5">
        <v>44927.0</v>
      </c>
      <c r="G6150" s="1">
        <v>5.0</v>
      </c>
    </row>
    <row r="6151">
      <c r="A6151" s="1">
        <v>6150.0</v>
      </c>
      <c r="B6151" s="1" t="s">
        <v>7820</v>
      </c>
      <c r="C6151" s="1" t="s">
        <v>49</v>
      </c>
      <c r="D6151" s="1">
        <v>80.0</v>
      </c>
      <c r="E6151" s="1" t="s">
        <v>38</v>
      </c>
      <c r="F6151" s="5">
        <v>44927.0</v>
      </c>
      <c r="G6151" s="1">
        <v>10.0</v>
      </c>
    </row>
    <row r="6152">
      <c r="A6152" s="1">
        <v>6151.0</v>
      </c>
      <c r="B6152" s="1" t="s">
        <v>7821</v>
      </c>
      <c r="C6152" s="1" t="s">
        <v>32</v>
      </c>
      <c r="D6152" s="1">
        <v>120.0</v>
      </c>
      <c r="E6152" s="1" t="s">
        <v>33</v>
      </c>
      <c r="F6152" s="5">
        <v>44927.0</v>
      </c>
      <c r="G6152" s="1">
        <v>20.0</v>
      </c>
    </row>
    <row r="6153">
      <c r="A6153" s="1">
        <v>6152.0</v>
      </c>
      <c r="B6153" s="1" t="s">
        <v>7822</v>
      </c>
      <c r="C6153" s="1" t="s">
        <v>32</v>
      </c>
      <c r="D6153" s="1">
        <v>120.0</v>
      </c>
      <c r="E6153" s="1" t="s">
        <v>38</v>
      </c>
      <c r="F6153" s="5">
        <v>44927.0</v>
      </c>
      <c r="G6153" s="1">
        <v>0.0</v>
      </c>
    </row>
    <row r="6154">
      <c r="A6154" s="1">
        <v>6153.0</v>
      </c>
      <c r="B6154" s="1" t="s">
        <v>7823</v>
      </c>
      <c r="C6154" s="1" t="s">
        <v>37</v>
      </c>
      <c r="D6154" s="1">
        <v>250.0</v>
      </c>
      <c r="E6154" s="1" t="s">
        <v>38</v>
      </c>
      <c r="F6154" s="5">
        <v>44927.0</v>
      </c>
      <c r="G6154" s="1">
        <v>5.0</v>
      </c>
    </row>
    <row r="6155">
      <c r="A6155" s="1">
        <v>6154.0</v>
      </c>
      <c r="B6155" s="1" t="s">
        <v>7824</v>
      </c>
      <c r="C6155" s="1" t="s">
        <v>37</v>
      </c>
      <c r="D6155" s="1">
        <v>250.0</v>
      </c>
      <c r="E6155" s="1" t="s">
        <v>38</v>
      </c>
      <c r="F6155" s="5">
        <v>44927.0</v>
      </c>
      <c r="G6155" s="1">
        <v>10.0</v>
      </c>
    </row>
    <row r="6156">
      <c r="A6156" s="1">
        <v>6155.0</v>
      </c>
      <c r="B6156" s="1" t="s">
        <v>7825</v>
      </c>
      <c r="C6156" s="1" t="s">
        <v>40</v>
      </c>
      <c r="D6156" s="1">
        <v>50.0</v>
      </c>
      <c r="E6156" s="1" t="s">
        <v>38</v>
      </c>
      <c r="F6156" s="5">
        <v>44927.0</v>
      </c>
      <c r="G6156" s="1">
        <v>20.0</v>
      </c>
    </row>
    <row r="6157">
      <c r="A6157" s="1">
        <v>6156.0</v>
      </c>
      <c r="B6157" s="1" t="s">
        <v>7826</v>
      </c>
      <c r="C6157" s="1" t="s">
        <v>32</v>
      </c>
      <c r="D6157" s="1">
        <v>120.0</v>
      </c>
      <c r="E6157" s="1" t="s">
        <v>38</v>
      </c>
      <c r="F6157" s="5">
        <v>44927.0</v>
      </c>
      <c r="G6157" s="1">
        <v>0.0</v>
      </c>
    </row>
    <row r="6158">
      <c r="A6158" s="1">
        <v>6157.0</v>
      </c>
      <c r="B6158" s="1" t="s">
        <v>7827</v>
      </c>
      <c r="C6158" s="1" t="s">
        <v>32</v>
      </c>
      <c r="D6158" s="1">
        <v>120.0</v>
      </c>
      <c r="E6158" s="1" t="s">
        <v>38</v>
      </c>
      <c r="F6158" s="5">
        <v>44927.0</v>
      </c>
      <c r="G6158" s="1">
        <v>5.0</v>
      </c>
    </row>
    <row r="6159">
      <c r="A6159" s="1">
        <v>6158.0</v>
      </c>
      <c r="B6159" s="1" t="s">
        <v>7830</v>
      </c>
      <c r="C6159" s="1" t="s">
        <v>32</v>
      </c>
      <c r="D6159" s="1">
        <v>120.0</v>
      </c>
      <c r="E6159" s="1" t="s">
        <v>38</v>
      </c>
      <c r="F6159" s="5">
        <v>44927.0</v>
      </c>
      <c r="G6159" s="1">
        <v>10.0</v>
      </c>
    </row>
    <row r="6160">
      <c r="A6160" s="1">
        <v>6159.0</v>
      </c>
      <c r="B6160" s="1" t="s">
        <v>7831</v>
      </c>
      <c r="C6160" s="1" t="s">
        <v>32</v>
      </c>
      <c r="D6160" s="1">
        <v>120.0</v>
      </c>
      <c r="E6160" s="1" t="s">
        <v>38</v>
      </c>
      <c r="F6160" s="5">
        <v>44927.0</v>
      </c>
      <c r="G6160" s="1">
        <v>20.0</v>
      </c>
    </row>
    <row r="6161">
      <c r="A6161" s="1">
        <v>6160.0</v>
      </c>
      <c r="B6161" s="1" t="s">
        <v>7832</v>
      </c>
      <c r="C6161" s="1" t="s">
        <v>40</v>
      </c>
      <c r="D6161" s="1">
        <v>50.0</v>
      </c>
      <c r="E6161" s="1" t="s">
        <v>38</v>
      </c>
      <c r="F6161" s="5">
        <v>44927.0</v>
      </c>
      <c r="G6161" s="1">
        <v>0.0</v>
      </c>
    </row>
    <row r="6162">
      <c r="A6162" s="1">
        <v>6161.0</v>
      </c>
      <c r="B6162" s="1" t="s">
        <v>7833</v>
      </c>
      <c r="C6162" s="1" t="s">
        <v>49</v>
      </c>
      <c r="D6162" s="1">
        <v>80.0</v>
      </c>
      <c r="E6162" s="1" t="s">
        <v>33</v>
      </c>
      <c r="F6162" s="5">
        <v>44927.0</v>
      </c>
      <c r="G6162" s="1">
        <v>5.0</v>
      </c>
    </row>
    <row r="6163">
      <c r="A6163" s="1">
        <v>6162.0</v>
      </c>
      <c r="B6163" s="1" t="s">
        <v>7834</v>
      </c>
      <c r="C6163" s="1" t="s">
        <v>49</v>
      </c>
      <c r="D6163" s="1">
        <v>80.0</v>
      </c>
      <c r="E6163" s="1" t="s">
        <v>38</v>
      </c>
      <c r="F6163" s="5">
        <v>44927.0</v>
      </c>
      <c r="G6163" s="1">
        <v>10.0</v>
      </c>
    </row>
    <row r="6164">
      <c r="A6164" s="1">
        <v>6163.0</v>
      </c>
      <c r="B6164" s="1" t="s">
        <v>7835</v>
      </c>
      <c r="C6164" s="1" t="s">
        <v>37</v>
      </c>
      <c r="D6164" s="1">
        <v>250.0</v>
      </c>
      <c r="E6164" s="1" t="s">
        <v>38</v>
      </c>
      <c r="F6164" s="5">
        <v>44927.0</v>
      </c>
      <c r="G6164" s="1">
        <v>20.0</v>
      </c>
    </row>
    <row r="6165">
      <c r="A6165" s="1">
        <v>6164.0</v>
      </c>
      <c r="B6165" s="1" t="s">
        <v>7836</v>
      </c>
      <c r="C6165" s="1" t="s">
        <v>49</v>
      </c>
      <c r="D6165" s="1">
        <v>80.0</v>
      </c>
      <c r="E6165" s="1" t="s">
        <v>38</v>
      </c>
      <c r="F6165" s="5">
        <v>44927.0</v>
      </c>
      <c r="G6165" s="1">
        <v>0.0</v>
      </c>
    </row>
    <row r="6166">
      <c r="A6166" s="1">
        <v>6165.0</v>
      </c>
      <c r="B6166" s="1" t="s">
        <v>7837</v>
      </c>
      <c r="C6166" s="1" t="s">
        <v>32</v>
      </c>
      <c r="D6166" s="1">
        <v>120.0</v>
      </c>
      <c r="E6166" s="1" t="s">
        <v>45</v>
      </c>
      <c r="F6166" s="5">
        <v>44927.0</v>
      </c>
      <c r="G6166" s="1">
        <v>5.0</v>
      </c>
    </row>
    <row r="6167">
      <c r="A6167" s="1">
        <v>6166.0</v>
      </c>
      <c r="B6167" s="1" t="s">
        <v>7840</v>
      </c>
      <c r="C6167" s="1" t="s">
        <v>37</v>
      </c>
      <c r="D6167" s="1">
        <v>250.0</v>
      </c>
      <c r="E6167" s="1" t="s">
        <v>38</v>
      </c>
      <c r="F6167" s="5">
        <v>44927.0</v>
      </c>
      <c r="G6167" s="1">
        <v>10.0</v>
      </c>
    </row>
    <row r="6168">
      <c r="A6168" s="1">
        <v>6167.0</v>
      </c>
      <c r="B6168" s="1" t="s">
        <v>7841</v>
      </c>
      <c r="C6168" s="1" t="s">
        <v>32</v>
      </c>
      <c r="D6168" s="1">
        <v>120.0</v>
      </c>
      <c r="E6168" s="1" t="s">
        <v>38</v>
      </c>
      <c r="F6168" s="5">
        <v>44927.0</v>
      </c>
      <c r="G6168" s="1">
        <v>20.0</v>
      </c>
    </row>
    <row r="6169">
      <c r="A6169" s="1">
        <v>6168.0</v>
      </c>
      <c r="B6169" s="1" t="s">
        <v>7842</v>
      </c>
      <c r="C6169" s="1" t="s">
        <v>32</v>
      </c>
      <c r="D6169" s="1">
        <v>120.0</v>
      </c>
      <c r="E6169" s="1" t="s">
        <v>33</v>
      </c>
      <c r="F6169" s="5">
        <v>44927.0</v>
      </c>
      <c r="G6169" s="1">
        <v>0.0</v>
      </c>
    </row>
    <row r="6170">
      <c r="A6170" s="1">
        <v>6169.0</v>
      </c>
      <c r="B6170" s="1" t="s">
        <v>7843</v>
      </c>
      <c r="C6170" s="1" t="s">
        <v>32</v>
      </c>
      <c r="D6170" s="1">
        <v>120.0</v>
      </c>
      <c r="E6170" s="1" t="s">
        <v>38</v>
      </c>
      <c r="F6170" s="5">
        <v>44927.0</v>
      </c>
      <c r="G6170" s="1">
        <v>5.0</v>
      </c>
    </row>
    <row r="6171">
      <c r="A6171" s="1">
        <v>6170.0</v>
      </c>
      <c r="B6171" s="1" t="s">
        <v>7844</v>
      </c>
      <c r="C6171" s="1" t="s">
        <v>49</v>
      </c>
      <c r="D6171" s="1">
        <v>80.0</v>
      </c>
      <c r="E6171" s="1" t="s">
        <v>38</v>
      </c>
      <c r="F6171" s="5">
        <v>44927.0</v>
      </c>
      <c r="G6171" s="1">
        <v>10.0</v>
      </c>
    </row>
    <row r="6172">
      <c r="A6172" s="1">
        <v>6171.0</v>
      </c>
      <c r="B6172" s="1" t="s">
        <v>7845</v>
      </c>
      <c r="C6172" s="1" t="s">
        <v>32</v>
      </c>
      <c r="D6172" s="1">
        <v>120.0</v>
      </c>
      <c r="E6172" s="1" t="s">
        <v>38</v>
      </c>
      <c r="F6172" s="5">
        <v>44927.0</v>
      </c>
      <c r="G6172" s="1">
        <v>20.0</v>
      </c>
    </row>
    <row r="6173">
      <c r="A6173" s="1">
        <v>6172.0</v>
      </c>
      <c r="B6173" s="1" t="s">
        <v>7846</v>
      </c>
      <c r="C6173" s="1" t="s">
        <v>32</v>
      </c>
      <c r="D6173" s="1">
        <v>120.0</v>
      </c>
      <c r="E6173" s="1" t="s">
        <v>38</v>
      </c>
      <c r="F6173" s="5">
        <v>44927.0</v>
      </c>
      <c r="G6173" s="1">
        <v>0.0</v>
      </c>
    </row>
    <row r="6174">
      <c r="A6174" s="1">
        <v>6173.0</v>
      </c>
      <c r="B6174" s="1" t="s">
        <v>7847</v>
      </c>
      <c r="C6174" s="1" t="s">
        <v>32</v>
      </c>
      <c r="D6174" s="1">
        <v>120.0</v>
      </c>
      <c r="E6174" s="1" t="s">
        <v>38</v>
      </c>
      <c r="F6174" s="5">
        <v>44927.0</v>
      </c>
      <c r="G6174" s="1">
        <v>5.0</v>
      </c>
    </row>
    <row r="6175">
      <c r="A6175" s="1">
        <v>6174.0</v>
      </c>
      <c r="B6175" s="1" t="s">
        <v>7848</v>
      </c>
      <c r="C6175" s="1" t="s">
        <v>32</v>
      </c>
      <c r="D6175" s="1">
        <v>120.0</v>
      </c>
      <c r="E6175" s="1" t="s">
        <v>38</v>
      </c>
      <c r="F6175" s="5">
        <v>44927.0</v>
      </c>
      <c r="G6175" s="1">
        <v>10.0</v>
      </c>
    </row>
    <row r="6176">
      <c r="A6176" s="1">
        <v>6175.0</v>
      </c>
      <c r="B6176" s="1" t="s">
        <v>7851</v>
      </c>
      <c r="C6176" s="1" t="s">
        <v>37</v>
      </c>
      <c r="D6176" s="1">
        <v>250.0</v>
      </c>
      <c r="E6176" s="1" t="s">
        <v>38</v>
      </c>
      <c r="F6176" s="5">
        <v>44927.0</v>
      </c>
      <c r="G6176" s="1">
        <v>20.0</v>
      </c>
    </row>
    <row r="6177">
      <c r="A6177" s="1">
        <v>6176.0</v>
      </c>
      <c r="B6177" s="1" t="s">
        <v>7852</v>
      </c>
      <c r="C6177" s="1" t="s">
        <v>49</v>
      </c>
      <c r="D6177" s="1">
        <v>80.0</v>
      </c>
      <c r="E6177" s="1" t="s">
        <v>38</v>
      </c>
      <c r="F6177" s="5">
        <v>44927.0</v>
      </c>
      <c r="G6177" s="1">
        <v>0.0</v>
      </c>
    </row>
    <row r="6178">
      <c r="A6178" s="1">
        <v>6177.0</v>
      </c>
      <c r="B6178" s="1" t="s">
        <v>7853</v>
      </c>
      <c r="C6178" s="1" t="s">
        <v>32</v>
      </c>
      <c r="D6178" s="1">
        <v>120.0</v>
      </c>
      <c r="E6178" s="1" t="s">
        <v>38</v>
      </c>
      <c r="F6178" s="5">
        <v>44927.0</v>
      </c>
      <c r="G6178" s="1">
        <v>5.0</v>
      </c>
    </row>
    <row r="6179">
      <c r="A6179" s="1">
        <v>6178.0</v>
      </c>
      <c r="B6179" s="1" t="s">
        <v>7854</v>
      </c>
      <c r="C6179" s="1" t="s">
        <v>49</v>
      </c>
      <c r="D6179" s="1">
        <v>80.0</v>
      </c>
      <c r="E6179" s="1" t="s">
        <v>38</v>
      </c>
      <c r="F6179" s="5">
        <v>44927.0</v>
      </c>
      <c r="G6179" s="1">
        <v>10.0</v>
      </c>
    </row>
    <row r="6180">
      <c r="A6180" s="1">
        <v>6179.0</v>
      </c>
      <c r="B6180" s="1" t="s">
        <v>7855</v>
      </c>
      <c r="C6180" s="1" t="s">
        <v>32</v>
      </c>
      <c r="D6180" s="1">
        <v>120.0</v>
      </c>
      <c r="E6180" s="1" t="s">
        <v>38</v>
      </c>
      <c r="F6180" s="5">
        <v>44927.0</v>
      </c>
      <c r="G6180" s="1">
        <v>20.0</v>
      </c>
    </row>
    <row r="6181">
      <c r="A6181" s="1">
        <v>6180.0</v>
      </c>
      <c r="B6181" s="1" t="s">
        <v>7856</v>
      </c>
      <c r="C6181" s="1" t="s">
        <v>32</v>
      </c>
      <c r="D6181" s="1">
        <v>120.0</v>
      </c>
      <c r="E6181" s="1" t="s">
        <v>38</v>
      </c>
      <c r="F6181" s="5">
        <v>44927.0</v>
      </c>
      <c r="G6181" s="1">
        <v>0.0</v>
      </c>
    </row>
    <row r="6182">
      <c r="A6182" s="1">
        <v>6181.0</v>
      </c>
      <c r="B6182" s="1" t="s">
        <v>7857</v>
      </c>
      <c r="C6182" s="1" t="s">
        <v>32</v>
      </c>
      <c r="D6182" s="1">
        <v>120.0</v>
      </c>
      <c r="E6182" s="1" t="s">
        <v>38</v>
      </c>
      <c r="F6182" s="5">
        <v>44927.0</v>
      </c>
      <c r="G6182" s="1">
        <v>5.0</v>
      </c>
    </row>
    <row r="6183">
      <c r="A6183" s="1">
        <v>6182.0</v>
      </c>
      <c r="B6183" s="1" t="s">
        <v>7858</v>
      </c>
      <c r="C6183" s="1" t="s">
        <v>32</v>
      </c>
      <c r="D6183" s="1">
        <v>120.0</v>
      </c>
      <c r="E6183" s="1" t="s">
        <v>38</v>
      </c>
      <c r="F6183" s="5">
        <v>44927.0</v>
      </c>
      <c r="G6183" s="1">
        <v>10.0</v>
      </c>
    </row>
    <row r="6184">
      <c r="A6184" s="1">
        <v>6183.0</v>
      </c>
      <c r="B6184" s="1" t="s">
        <v>7859</v>
      </c>
      <c r="C6184" s="1" t="s">
        <v>32</v>
      </c>
      <c r="D6184" s="1">
        <v>120.0</v>
      </c>
      <c r="E6184" s="1" t="s">
        <v>38</v>
      </c>
      <c r="F6184" s="5">
        <v>44927.0</v>
      </c>
      <c r="G6184" s="1">
        <v>20.0</v>
      </c>
    </row>
    <row r="6185">
      <c r="A6185" s="1">
        <v>6184.0</v>
      </c>
      <c r="B6185" s="1" t="s">
        <v>7862</v>
      </c>
      <c r="C6185" s="1" t="s">
        <v>37</v>
      </c>
      <c r="D6185" s="1">
        <v>250.0</v>
      </c>
      <c r="E6185" s="1" t="s">
        <v>38</v>
      </c>
      <c r="F6185" s="5">
        <v>44927.0</v>
      </c>
      <c r="G6185" s="1">
        <v>0.0</v>
      </c>
    </row>
    <row r="6186">
      <c r="A6186" s="1">
        <v>6185.0</v>
      </c>
      <c r="B6186" s="1" t="s">
        <v>7863</v>
      </c>
      <c r="C6186" s="1" t="s">
        <v>32</v>
      </c>
      <c r="D6186" s="1">
        <v>120.0</v>
      </c>
      <c r="E6186" s="1" t="s">
        <v>38</v>
      </c>
      <c r="F6186" s="5">
        <v>44927.0</v>
      </c>
      <c r="G6186" s="1">
        <v>5.0</v>
      </c>
    </row>
    <row r="6187">
      <c r="A6187" s="1">
        <v>6186.0</v>
      </c>
      <c r="B6187" s="1" t="s">
        <v>7864</v>
      </c>
      <c r="C6187" s="1" t="s">
        <v>32</v>
      </c>
      <c r="D6187" s="1">
        <v>120.0</v>
      </c>
      <c r="E6187" s="1" t="s">
        <v>38</v>
      </c>
      <c r="F6187" s="5">
        <v>44927.0</v>
      </c>
      <c r="G6187" s="1">
        <v>10.0</v>
      </c>
    </row>
    <row r="6188">
      <c r="A6188" s="1">
        <v>6187.0</v>
      </c>
      <c r="B6188" s="1" t="s">
        <v>7865</v>
      </c>
      <c r="C6188" s="1" t="s">
        <v>32</v>
      </c>
      <c r="D6188" s="1">
        <v>120.0</v>
      </c>
      <c r="E6188" s="1" t="s">
        <v>33</v>
      </c>
      <c r="F6188" s="5">
        <v>44927.0</v>
      </c>
      <c r="G6188" s="1">
        <v>20.0</v>
      </c>
    </row>
    <row r="6189">
      <c r="A6189" s="1">
        <v>6188.0</v>
      </c>
      <c r="B6189" s="1" t="s">
        <v>7866</v>
      </c>
      <c r="C6189" s="1" t="s">
        <v>40</v>
      </c>
      <c r="D6189" s="1">
        <v>50.0</v>
      </c>
      <c r="E6189" s="1" t="s">
        <v>38</v>
      </c>
      <c r="F6189" s="5">
        <v>44927.0</v>
      </c>
      <c r="G6189" s="1">
        <v>0.0</v>
      </c>
    </row>
    <row r="6190">
      <c r="A6190" s="1">
        <v>6189.0</v>
      </c>
      <c r="B6190" s="1" t="s">
        <v>7867</v>
      </c>
      <c r="C6190" s="1" t="s">
        <v>32</v>
      </c>
      <c r="D6190" s="1">
        <v>120.0</v>
      </c>
      <c r="E6190" s="1" t="s">
        <v>33</v>
      </c>
      <c r="F6190" s="5">
        <v>44927.0</v>
      </c>
      <c r="G6190" s="1">
        <v>5.0</v>
      </c>
    </row>
    <row r="6191">
      <c r="A6191" s="1">
        <v>6190.0</v>
      </c>
      <c r="B6191" s="1" t="s">
        <v>7868</v>
      </c>
      <c r="C6191" s="1" t="s">
        <v>37</v>
      </c>
      <c r="D6191" s="1">
        <v>250.0</v>
      </c>
      <c r="E6191" s="1" t="s">
        <v>38</v>
      </c>
      <c r="F6191" s="5">
        <v>44927.0</v>
      </c>
      <c r="G6191" s="1">
        <v>10.0</v>
      </c>
    </row>
    <row r="6192">
      <c r="A6192" s="1">
        <v>6191.0</v>
      </c>
      <c r="B6192" s="1" t="s">
        <v>7869</v>
      </c>
      <c r="C6192" s="1" t="s">
        <v>49</v>
      </c>
      <c r="D6192" s="1">
        <v>80.0</v>
      </c>
      <c r="E6192" s="1" t="s">
        <v>33</v>
      </c>
      <c r="F6192" s="5">
        <v>44927.0</v>
      </c>
      <c r="G6192" s="1">
        <v>20.0</v>
      </c>
    </row>
    <row r="6193">
      <c r="A6193" s="1">
        <v>6192.0</v>
      </c>
      <c r="B6193" s="1" t="s">
        <v>7872</v>
      </c>
      <c r="C6193" s="1" t="s">
        <v>49</v>
      </c>
      <c r="D6193" s="1">
        <v>80.0</v>
      </c>
      <c r="E6193" s="1" t="s">
        <v>38</v>
      </c>
      <c r="F6193" s="5">
        <v>44927.0</v>
      </c>
      <c r="G6193" s="1">
        <v>0.0</v>
      </c>
    </row>
    <row r="6194">
      <c r="A6194" s="1">
        <v>6193.0</v>
      </c>
      <c r="B6194" s="1" t="s">
        <v>7873</v>
      </c>
      <c r="C6194" s="1" t="s">
        <v>49</v>
      </c>
      <c r="D6194" s="1">
        <v>80.0</v>
      </c>
      <c r="E6194" s="1" t="s">
        <v>38</v>
      </c>
      <c r="F6194" s="5">
        <v>44927.0</v>
      </c>
      <c r="G6194" s="1">
        <v>5.0</v>
      </c>
    </row>
    <row r="6195">
      <c r="A6195" s="1">
        <v>6194.0</v>
      </c>
      <c r="B6195" s="1" t="s">
        <v>7874</v>
      </c>
      <c r="C6195" s="1" t="s">
        <v>32</v>
      </c>
      <c r="D6195" s="1">
        <v>120.0</v>
      </c>
      <c r="E6195" s="1" t="s">
        <v>38</v>
      </c>
      <c r="F6195" s="5">
        <v>44927.0</v>
      </c>
      <c r="G6195" s="1">
        <v>10.0</v>
      </c>
    </row>
    <row r="6196">
      <c r="A6196" s="1">
        <v>6195.0</v>
      </c>
      <c r="B6196" s="1" t="s">
        <v>7875</v>
      </c>
      <c r="C6196" s="1" t="s">
        <v>32</v>
      </c>
      <c r="D6196" s="1">
        <v>120.0</v>
      </c>
      <c r="E6196" s="1" t="s">
        <v>38</v>
      </c>
      <c r="F6196" s="5">
        <v>44927.0</v>
      </c>
      <c r="G6196" s="1">
        <v>20.0</v>
      </c>
    </row>
    <row r="6197">
      <c r="A6197" s="1">
        <v>6196.0</v>
      </c>
      <c r="B6197" s="1" t="s">
        <v>7876</v>
      </c>
      <c r="C6197" s="1" t="s">
        <v>49</v>
      </c>
      <c r="D6197" s="1">
        <v>80.0</v>
      </c>
      <c r="E6197" s="1" t="s">
        <v>38</v>
      </c>
      <c r="F6197" s="5">
        <v>44927.0</v>
      </c>
      <c r="G6197" s="1">
        <v>0.0</v>
      </c>
    </row>
    <row r="6198">
      <c r="A6198" s="1">
        <v>6197.0</v>
      </c>
      <c r="B6198" s="1" t="s">
        <v>7877</v>
      </c>
      <c r="C6198" s="1" t="s">
        <v>32</v>
      </c>
      <c r="D6198" s="1">
        <v>120.0</v>
      </c>
      <c r="E6198" s="1" t="s">
        <v>38</v>
      </c>
      <c r="F6198" s="5">
        <v>44927.0</v>
      </c>
      <c r="G6198" s="1">
        <v>5.0</v>
      </c>
    </row>
    <row r="6199">
      <c r="A6199" s="1">
        <v>6198.0</v>
      </c>
      <c r="B6199" s="1" t="s">
        <v>7878</v>
      </c>
      <c r="C6199" s="1" t="s">
        <v>32</v>
      </c>
      <c r="D6199" s="1">
        <v>120.0</v>
      </c>
      <c r="E6199" s="1" t="s">
        <v>33</v>
      </c>
      <c r="F6199" s="5">
        <v>44927.0</v>
      </c>
      <c r="G6199" s="1">
        <v>10.0</v>
      </c>
    </row>
    <row r="6200">
      <c r="A6200" s="1">
        <v>6199.0</v>
      </c>
      <c r="B6200" s="1" t="s">
        <v>7879</v>
      </c>
      <c r="C6200" s="1" t="s">
        <v>49</v>
      </c>
      <c r="D6200" s="1">
        <v>80.0</v>
      </c>
      <c r="E6200" s="1" t="s">
        <v>38</v>
      </c>
      <c r="F6200" s="5">
        <v>44927.0</v>
      </c>
      <c r="G6200" s="1">
        <v>20.0</v>
      </c>
    </row>
    <row r="6201">
      <c r="A6201" s="1">
        <v>6200.0</v>
      </c>
      <c r="B6201" s="1" t="s">
        <v>7882</v>
      </c>
      <c r="C6201" s="1" t="s">
        <v>32</v>
      </c>
      <c r="D6201" s="1">
        <v>120.0</v>
      </c>
      <c r="E6201" s="1" t="s">
        <v>38</v>
      </c>
      <c r="F6201" s="5">
        <v>44927.0</v>
      </c>
      <c r="G6201" s="1">
        <v>0.0</v>
      </c>
    </row>
    <row r="6202">
      <c r="A6202" s="1">
        <v>6201.0</v>
      </c>
      <c r="B6202" s="1" t="s">
        <v>7883</v>
      </c>
      <c r="C6202" s="1" t="s">
        <v>40</v>
      </c>
      <c r="D6202" s="1">
        <v>50.0</v>
      </c>
      <c r="E6202" s="1" t="s">
        <v>45</v>
      </c>
      <c r="F6202" s="5">
        <v>44927.0</v>
      </c>
      <c r="G6202" s="1">
        <v>5.0</v>
      </c>
    </row>
    <row r="6203">
      <c r="A6203" s="1">
        <v>6202.0</v>
      </c>
      <c r="B6203" s="1" t="s">
        <v>7884</v>
      </c>
      <c r="C6203" s="1" t="s">
        <v>32</v>
      </c>
      <c r="D6203" s="1">
        <v>120.0</v>
      </c>
      <c r="E6203" s="1" t="s">
        <v>38</v>
      </c>
      <c r="F6203" s="5">
        <v>44927.0</v>
      </c>
      <c r="G6203" s="1">
        <v>10.0</v>
      </c>
    </row>
    <row r="6204">
      <c r="A6204" s="1">
        <v>6203.0</v>
      </c>
      <c r="B6204" s="1" t="s">
        <v>7885</v>
      </c>
      <c r="C6204" s="1" t="s">
        <v>49</v>
      </c>
      <c r="D6204" s="1">
        <v>80.0</v>
      </c>
      <c r="E6204" s="1" t="s">
        <v>33</v>
      </c>
      <c r="F6204" s="5">
        <v>44927.0</v>
      </c>
      <c r="G6204" s="1">
        <v>20.0</v>
      </c>
    </row>
    <row r="6205">
      <c r="A6205" s="1">
        <v>6204.0</v>
      </c>
      <c r="B6205" s="1" t="s">
        <v>7886</v>
      </c>
      <c r="C6205" s="1" t="s">
        <v>32</v>
      </c>
      <c r="D6205" s="1">
        <v>120.0</v>
      </c>
      <c r="E6205" s="1" t="s">
        <v>33</v>
      </c>
      <c r="F6205" s="5">
        <v>44927.0</v>
      </c>
      <c r="G6205" s="1">
        <v>0.0</v>
      </c>
    </row>
    <row r="6206">
      <c r="A6206" s="1">
        <v>6205.0</v>
      </c>
      <c r="B6206" s="1" t="s">
        <v>7887</v>
      </c>
      <c r="C6206" s="1" t="s">
        <v>32</v>
      </c>
      <c r="D6206" s="1">
        <v>120.0</v>
      </c>
      <c r="E6206" s="1" t="s">
        <v>38</v>
      </c>
      <c r="F6206" s="5">
        <v>44927.0</v>
      </c>
      <c r="G6206" s="1">
        <v>5.0</v>
      </c>
    </row>
    <row r="6207">
      <c r="A6207" s="1">
        <v>6206.0</v>
      </c>
      <c r="B6207" s="1" t="s">
        <v>7888</v>
      </c>
      <c r="C6207" s="1" t="s">
        <v>49</v>
      </c>
      <c r="D6207" s="1">
        <v>80.0</v>
      </c>
      <c r="E6207" s="1" t="s">
        <v>38</v>
      </c>
      <c r="F6207" s="5">
        <v>44927.0</v>
      </c>
      <c r="G6207" s="1">
        <v>10.0</v>
      </c>
    </row>
    <row r="6208">
      <c r="A6208" s="1">
        <v>6207.0</v>
      </c>
      <c r="B6208" s="1" t="s">
        <v>7889</v>
      </c>
      <c r="C6208" s="1" t="s">
        <v>32</v>
      </c>
      <c r="D6208" s="1">
        <v>120.0</v>
      </c>
      <c r="E6208" s="1" t="s">
        <v>38</v>
      </c>
      <c r="F6208" s="5">
        <v>44927.0</v>
      </c>
      <c r="G6208" s="1">
        <v>20.0</v>
      </c>
    </row>
    <row r="6209">
      <c r="A6209" s="1">
        <v>6208.0</v>
      </c>
      <c r="B6209" s="1" t="s">
        <v>7892</v>
      </c>
      <c r="C6209" s="1" t="s">
        <v>32</v>
      </c>
      <c r="D6209" s="1">
        <v>120.0</v>
      </c>
      <c r="E6209" s="1" t="s">
        <v>45</v>
      </c>
      <c r="F6209" s="5">
        <v>44927.0</v>
      </c>
      <c r="G6209" s="1">
        <v>0.0</v>
      </c>
    </row>
    <row r="6210">
      <c r="A6210" s="1">
        <v>6209.0</v>
      </c>
      <c r="B6210" s="1" t="s">
        <v>7893</v>
      </c>
      <c r="C6210" s="1" t="s">
        <v>40</v>
      </c>
      <c r="D6210" s="1">
        <v>50.0</v>
      </c>
      <c r="E6210" s="1" t="s">
        <v>33</v>
      </c>
      <c r="F6210" s="5">
        <v>44927.0</v>
      </c>
      <c r="G6210" s="1">
        <v>5.0</v>
      </c>
    </row>
    <row r="6211">
      <c r="A6211" s="1">
        <v>6210.0</v>
      </c>
      <c r="B6211" s="1" t="s">
        <v>7894</v>
      </c>
      <c r="C6211" s="1" t="s">
        <v>32</v>
      </c>
      <c r="D6211" s="1">
        <v>120.0</v>
      </c>
      <c r="E6211" s="1" t="s">
        <v>38</v>
      </c>
      <c r="F6211" s="5">
        <v>44927.0</v>
      </c>
      <c r="G6211" s="1">
        <v>10.0</v>
      </c>
    </row>
    <row r="6212">
      <c r="A6212" s="1">
        <v>6211.0</v>
      </c>
      <c r="B6212" s="1" t="s">
        <v>7895</v>
      </c>
      <c r="C6212" s="1" t="s">
        <v>40</v>
      </c>
      <c r="D6212" s="1">
        <v>50.0</v>
      </c>
      <c r="E6212" s="1" t="s">
        <v>38</v>
      </c>
      <c r="F6212" s="5">
        <v>44927.0</v>
      </c>
      <c r="G6212" s="1">
        <v>20.0</v>
      </c>
    </row>
    <row r="6213">
      <c r="A6213" s="1">
        <v>6212.0</v>
      </c>
      <c r="B6213" s="1" t="s">
        <v>7896</v>
      </c>
      <c r="C6213" s="1" t="s">
        <v>32</v>
      </c>
      <c r="D6213" s="1">
        <v>120.0</v>
      </c>
      <c r="E6213" s="1" t="s">
        <v>33</v>
      </c>
      <c r="F6213" s="5">
        <v>44927.0</v>
      </c>
      <c r="G6213" s="1">
        <v>0.0</v>
      </c>
    </row>
    <row r="6214">
      <c r="A6214" s="1">
        <v>6213.0</v>
      </c>
      <c r="B6214" s="1" t="s">
        <v>7897</v>
      </c>
      <c r="C6214" s="1" t="s">
        <v>32</v>
      </c>
      <c r="D6214" s="1">
        <v>120.0</v>
      </c>
      <c r="E6214" s="1" t="s">
        <v>38</v>
      </c>
      <c r="F6214" s="5">
        <v>44927.0</v>
      </c>
      <c r="G6214" s="1">
        <v>5.0</v>
      </c>
    </row>
    <row r="6215">
      <c r="A6215" s="1">
        <v>6214.0</v>
      </c>
      <c r="B6215" s="1" t="s">
        <v>7900</v>
      </c>
      <c r="C6215" s="1" t="s">
        <v>32</v>
      </c>
      <c r="D6215" s="1">
        <v>120.0</v>
      </c>
      <c r="E6215" s="1" t="s">
        <v>38</v>
      </c>
      <c r="F6215" s="5">
        <v>44927.0</v>
      </c>
      <c r="G6215" s="1">
        <v>10.0</v>
      </c>
    </row>
    <row r="6216">
      <c r="A6216" s="1">
        <v>6215.0</v>
      </c>
      <c r="B6216" s="1" t="s">
        <v>7901</v>
      </c>
      <c r="C6216" s="1" t="s">
        <v>37</v>
      </c>
      <c r="D6216" s="1">
        <v>250.0</v>
      </c>
      <c r="E6216" s="1" t="s">
        <v>38</v>
      </c>
      <c r="F6216" s="5">
        <v>44927.0</v>
      </c>
      <c r="G6216" s="1">
        <v>20.0</v>
      </c>
    </row>
    <row r="6217">
      <c r="A6217" s="1">
        <v>6216.0</v>
      </c>
      <c r="B6217" s="1" t="s">
        <v>7902</v>
      </c>
      <c r="C6217" s="1" t="s">
        <v>32</v>
      </c>
      <c r="D6217" s="1">
        <v>120.0</v>
      </c>
      <c r="E6217" s="1" t="s">
        <v>38</v>
      </c>
      <c r="F6217" s="5">
        <v>44927.0</v>
      </c>
      <c r="G6217" s="1">
        <v>0.0</v>
      </c>
    </row>
    <row r="6218">
      <c r="A6218" s="1">
        <v>6217.0</v>
      </c>
      <c r="B6218" s="1" t="s">
        <v>7903</v>
      </c>
      <c r="C6218" s="1" t="s">
        <v>49</v>
      </c>
      <c r="D6218" s="1">
        <v>80.0</v>
      </c>
      <c r="E6218" s="1" t="s">
        <v>38</v>
      </c>
      <c r="F6218" s="5">
        <v>44927.0</v>
      </c>
      <c r="G6218" s="1">
        <v>5.0</v>
      </c>
    </row>
    <row r="6219">
      <c r="A6219" s="1">
        <v>6218.0</v>
      </c>
      <c r="B6219" s="1" t="s">
        <v>7904</v>
      </c>
      <c r="C6219" s="1" t="s">
        <v>40</v>
      </c>
      <c r="D6219" s="1">
        <v>50.0</v>
      </c>
      <c r="E6219" s="1" t="s">
        <v>38</v>
      </c>
      <c r="F6219" s="5">
        <v>44927.0</v>
      </c>
      <c r="G6219" s="1">
        <v>10.0</v>
      </c>
    </row>
    <row r="6220">
      <c r="A6220" s="1">
        <v>6219.0</v>
      </c>
      <c r="B6220" s="1" t="s">
        <v>7905</v>
      </c>
      <c r="C6220" s="1" t="s">
        <v>37</v>
      </c>
      <c r="D6220" s="1">
        <v>250.0</v>
      </c>
      <c r="E6220" s="1" t="s">
        <v>45</v>
      </c>
      <c r="F6220" s="5">
        <v>44927.0</v>
      </c>
      <c r="G6220" s="1">
        <v>20.0</v>
      </c>
    </row>
    <row r="6221">
      <c r="A6221" s="1">
        <v>6220.0</v>
      </c>
      <c r="B6221" s="1" t="s">
        <v>7906</v>
      </c>
      <c r="C6221" s="1" t="s">
        <v>32</v>
      </c>
      <c r="D6221" s="1">
        <v>120.0</v>
      </c>
      <c r="E6221" s="1" t="s">
        <v>38</v>
      </c>
      <c r="F6221" s="5">
        <v>44927.0</v>
      </c>
      <c r="G6221" s="1">
        <v>0.0</v>
      </c>
    </row>
    <row r="6222">
      <c r="A6222" s="1">
        <v>6221.0</v>
      </c>
      <c r="B6222" s="1" t="s">
        <v>7909</v>
      </c>
      <c r="C6222" s="1" t="s">
        <v>49</v>
      </c>
      <c r="D6222" s="1">
        <v>80.0</v>
      </c>
      <c r="E6222" s="1" t="s">
        <v>38</v>
      </c>
      <c r="F6222" s="5">
        <v>44927.0</v>
      </c>
      <c r="G6222" s="1">
        <v>5.0</v>
      </c>
    </row>
    <row r="6223">
      <c r="A6223" s="1">
        <v>6222.0</v>
      </c>
      <c r="B6223" s="1" t="s">
        <v>7910</v>
      </c>
      <c r="C6223" s="1" t="s">
        <v>49</v>
      </c>
      <c r="D6223" s="1">
        <v>80.0</v>
      </c>
      <c r="E6223" s="1" t="s">
        <v>38</v>
      </c>
      <c r="F6223" s="5">
        <v>44927.0</v>
      </c>
      <c r="G6223" s="1">
        <v>10.0</v>
      </c>
    </row>
    <row r="6224">
      <c r="A6224" s="1">
        <v>6223.0</v>
      </c>
      <c r="B6224" s="1" t="s">
        <v>7911</v>
      </c>
      <c r="C6224" s="1" t="s">
        <v>32</v>
      </c>
      <c r="D6224" s="1">
        <v>120.0</v>
      </c>
      <c r="E6224" s="1" t="s">
        <v>38</v>
      </c>
      <c r="F6224" s="5">
        <v>44927.0</v>
      </c>
      <c r="G6224" s="1">
        <v>20.0</v>
      </c>
    </row>
    <row r="6225">
      <c r="A6225" s="1">
        <v>6224.0</v>
      </c>
      <c r="B6225" s="1" t="s">
        <v>7912</v>
      </c>
      <c r="C6225" s="1" t="s">
        <v>32</v>
      </c>
      <c r="D6225" s="1">
        <v>120.0</v>
      </c>
      <c r="E6225" s="1" t="s">
        <v>45</v>
      </c>
      <c r="F6225" s="5">
        <v>44927.0</v>
      </c>
      <c r="G6225" s="1">
        <v>0.0</v>
      </c>
    </row>
    <row r="6226">
      <c r="A6226" s="1">
        <v>6225.0</v>
      </c>
      <c r="B6226" s="1" t="s">
        <v>7913</v>
      </c>
      <c r="C6226" s="1" t="s">
        <v>32</v>
      </c>
      <c r="D6226" s="1">
        <v>120.0</v>
      </c>
      <c r="E6226" s="1" t="s">
        <v>38</v>
      </c>
      <c r="F6226" s="5">
        <v>44927.0</v>
      </c>
      <c r="G6226" s="1">
        <v>5.0</v>
      </c>
    </row>
    <row r="6227">
      <c r="A6227" s="1">
        <v>6226.0</v>
      </c>
      <c r="B6227" s="1" t="s">
        <v>7914</v>
      </c>
      <c r="C6227" s="1" t="s">
        <v>32</v>
      </c>
      <c r="D6227" s="1">
        <v>120.0</v>
      </c>
      <c r="E6227" s="1" t="s">
        <v>45</v>
      </c>
      <c r="F6227" s="5">
        <v>44927.0</v>
      </c>
      <c r="G6227" s="1">
        <v>10.0</v>
      </c>
    </row>
    <row r="6228">
      <c r="A6228" s="1">
        <v>6227.0</v>
      </c>
      <c r="B6228" s="1" t="s">
        <v>7915</v>
      </c>
      <c r="C6228" s="1" t="s">
        <v>32</v>
      </c>
      <c r="D6228" s="1">
        <v>120.0</v>
      </c>
      <c r="E6228" s="1" t="s">
        <v>38</v>
      </c>
      <c r="F6228" s="5">
        <v>44927.0</v>
      </c>
      <c r="G6228" s="1">
        <v>20.0</v>
      </c>
    </row>
    <row r="6229">
      <c r="A6229" s="1">
        <v>6228.0</v>
      </c>
      <c r="B6229" s="1" t="s">
        <v>7916</v>
      </c>
      <c r="C6229" s="1" t="s">
        <v>32</v>
      </c>
      <c r="D6229" s="1">
        <v>120.0</v>
      </c>
      <c r="E6229" s="1" t="s">
        <v>38</v>
      </c>
      <c r="F6229" s="5">
        <v>44927.0</v>
      </c>
      <c r="G6229" s="1">
        <v>0.0</v>
      </c>
    </row>
    <row r="6230">
      <c r="A6230" s="1">
        <v>6229.0</v>
      </c>
      <c r="B6230" s="1" t="s">
        <v>7919</v>
      </c>
      <c r="C6230" s="1" t="s">
        <v>49</v>
      </c>
      <c r="D6230" s="1">
        <v>80.0</v>
      </c>
      <c r="E6230" s="1" t="s">
        <v>38</v>
      </c>
      <c r="F6230" s="5">
        <v>44927.0</v>
      </c>
      <c r="G6230" s="1">
        <v>5.0</v>
      </c>
    </row>
    <row r="6231">
      <c r="A6231" s="1">
        <v>6230.0</v>
      </c>
      <c r="B6231" s="1" t="s">
        <v>7920</v>
      </c>
      <c r="C6231" s="1" t="s">
        <v>37</v>
      </c>
      <c r="D6231" s="1">
        <v>250.0</v>
      </c>
      <c r="E6231" s="1" t="s">
        <v>38</v>
      </c>
      <c r="F6231" s="5">
        <v>44927.0</v>
      </c>
      <c r="G6231" s="1">
        <v>10.0</v>
      </c>
    </row>
    <row r="6232">
      <c r="A6232" s="1">
        <v>6231.0</v>
      </c>
      <c r="B6232" s="1" t="s">
        <v>7921</v>
      </c>
      <c r="C6232" s="1" t="s">
        <v>32</v>
      </c>
      <c r="D6232" s="1">
        <v>120.0</v>
      </c>
      <c r="E6232" s="1" t="s">
        <v>45</v>
      </c>
      <c r="F6232" s="5">
        <v>44927.0</v>
      </c>
      <c r="G6232" s="1">
        <v>20.0</v>
      </c>
    </row>
    <row r="6233">
      <c r="A6233" s="1">
        <v>6232.0</v>
      </c>
      <c r="B6233" s="1" t="s">
        <v>7922</v>
      </c>
      <c r="C6233" s="1" t="s">
        <v>32</v>
      </c>
      <c r="D6233" s="1">
        <v>120.0</v>
      </c>
      <c r="E6233" s="1" t="s">
        <v>38</v>
      </c>
      <c r="F6233" s="5">
        <v>44927.0</v>
      </c>
      <c r="G6233" s="1">
        <v>0.0</v>
      </c>
    </row>
    <row r="6234">
      <c r="A6234" s="1">
        <v>6233.0</v>
      </c>
      <c r="B6234" s="1" t="s">
        <v>7923</v>
      </c>
      <c r="C6234" s="1" t="s">
        <v>49</v>
      </c>
      <c r="D6234" s="1">
        <v>80.0</v>
      </c>
      <c r="E6234" s="1" t="s">
        <v>38</v>
      </c>
      <c r="F6234" s="5">
        <v>44927.0</v>
      </c>
      <c r="G6234" s="1">
        <v>5.0</v>
      </c>
    </row>
    <row r="6235">
      <c r="A6235" s="1">
        <v>6234.0</v>
      </c>
      <c r="B6235" s="1" t="s">
        <v>7924</v>
      </c>
      <c r="C6235" s="1" t="s">
        <v>32</v>
      </c>
      <c r="D6235" s="1">
        <v>120.0</v>
      </c>
      <c r="E6235" s="1" t="s">
        <v>38</v>
      </c>
      <c r="F6235" s="5">
        <v>44927.0</v>
      </c>
      <c r="G6235" s="1">
        <v>10.0</v>
      </c>
    </row>
    <row r="6236">
      <c r="A6236" s="1">
        <v>6235.0</v>
      </c>
      <c r="B6236" s="1" t="s">
        <v>7925</v>
      </c>
      <c r="C6236" s="1" t="s">
        <v>49</v>
      </c>
      <c r="D6236" s="1">
        <v>80.0</v>
      </c>
      <c r="E6236" s="1" t="s">
        <v>38</v>
      </c>
      <c r="F6236" s="5">
        <v>44927.0</v>
      </c>
      <c r="G6236" s="1">
        <v>20.0</v>
      </c>
    </row>
    <row r="6237">
      <c r="A6237" s="1">
        <v>6236.0</v>
      </c>
      <c r="B6237" s="1" t="s">
        <v>7926</v>
      </c>
      <c r="C6237" s="1" t="s">
        <v>32</v>
      </c>
      <c r="D6237" s="1">
        <v>120.0</v>
      </c>
      <c r="E6237" s="1" t="s">
        <v>38</v>
      </c>
      <c r="F6237" s="5">
        <v>44927.0</v>
      </c>
      <c r="G6237" s="1">
        <v>0.0</v>
      </c>
    </row>
    <row r="6238">
      <c r="A6238" s="1">
        <v>6237.0</v>
      </c>
      <c r="B6238" s="1" t="s">
        <v>7927</v>
      </c>
      <c r="C6238" s="1" t="s">
        <v>49</v>
      </c>
      <c r="D6238" s="1">
        <v>80.0</v>
      </c>
      <c r="E6238" s="1" t="s">
        <v>38</v>
      </c>
      <c r="F6238" s="5">
        <v>44927.0</v>
      </c>
      <c r="G6238" s="1">
        <v>5.0</v>
      </c>
    </row>
    <row r="6239">
      <c r="A6239" s="1">
        <v>6238.0</v>
      </c>
      <c r="B6239" s="1" t="s">
        <v>7929</v>
      </c>
      <c r="C6239" s="1" t="s">
        <v>32</v>
      </c>
      <c r="D6239" s="1">
        <v>120.0</v>
      </c>
      <c r="E6239" s="1" t="s">
        <v>45</v>
      </c>
      <c r="F6239" s="5">
        <v>44927.0</v>
      </c>
      <c r="G6239" s="1">
        <v>10.0</v>
      </c>
    </row>
    <row r="6240">
      <c r="A6240" s="1">
        <v>6239.0</v>
      </c>
      <c r="B6240" s="1" t="s">
        <v>7931</v>
      </c>
      <c r="C6240" s="1" t="s">
        <v>49</v>
      </c>
      <c r="D6240" s="1">
        <v>80.0</v>
      </c>
      <c r="E6240" s="1" t="s">
        <v>38</v>
      </c>
      <c r="F6240" s="5">
        <v>44927.0</v>
      </c>
      <c r="G6240" s="1">
        <v>20.0</v>
      </c>
    </row>
    <row r="6241">
      <c r="A6241" s="1">
        <v>6240.0</v>
      </c>
      <c r="B6241" s="1" t="s">
        <v>7932</v>
      </c>
      <c r="C6241" s="1" t="s">
        <v>32</v>
      </c>
      <c r="D6241" s="1">
        <v>120.0</v>
      </c>
      <c r="E6241" s="1" t="s">
        <v>38</v>
      </c>
      <c r="F6241" s="5">
        <v>44927.0</v>
      </c>
      <c r="G6241" s="1">
        <v>0.0</v>
      </c>
    </row>
    <row r="6242">
      <c r="A6242" s="1">
        <v>6241.0</v>
      </c>
      <c r="B6242" s="1" t="s">
        <v>7933</v>
      </c>
      <c r="C6242" s="1" t="s">
        <v>32</v>
      </c>
      <c r="D6242" s="1">
        <v>120.0</v>
      </c>
      <c r="E6242" s="1" t="s">
        <v>45</v>
      </c>
      <c r="F6242" s="5">
        <v>44927.0</v>
      </c>
      <c r="G6242" s="1">
        <v>5.0</v>
      </c>
    </row>
    <row r="6243">
      <c r="A6243" s="1">
        <v>6242.0</v>
      </c>
      <c r="B6243" s="1" t="s">
        <v>7934</v>
      </c>
      <c r="C6243" s="1" t="s">
        <v>32</v>
      </c>
      <c r="D6243" s="1">
        <v>120.0</v>
      </c>
      <c r="E6243" s="1" t="s">
        <v>38</v>
      </c>
      <c r="F6243" s="5">
        <v>44927.0</v>
      </c>
      <c r="G6243" s="1">
        <v>10.0</v>
      </c>
    </row>
    <row r="6244">
      <c r="A6244" s="1">
        <v>6243.0</v>
      </c>
      <c r="B6244" s="1" t="s">
        <v>7935</v>
      </c>
      <c r="C6244" s="1" t="s">
        <v>32</v>
      </c>
      <c r="D6244" s="1">
        <v>120.0</v>
      </c>
      <c r="E6244" s="1" t="s">
        <v>33</v>
      </c>
      <c r="F6244" s="5">
        <v>44927.0</v>
      </c>
      <c r="G6244" s="1">
        <v>20.0</v>
      </c>
    </row>
    <row r="6245">
      <c r="A6245" s="1">
        <v>6244.0</v>
      </c>
      <c r="B6245" s="1" t="s">
        <v>7938</v>
      </c>
      <c r="C6245" s="1" t="s">
        <v>32</v>
      </c>
      <c r="D6245" s="1">
        <v>120.0</v>
      </c>
      <c r="E6245" s="1" t="s">
        <v>38</v>
      </c>
      <c r="F6245" s="5">
        <v>44927.0</v>
      </c>
      <c r="G6245" s="1">
        <v>0.0</v>
      </c>
    </row>
    <row r="6246">
      <c r="A6246" s="1">
        <v>6245.0</v>
      </c>
      <c r="B6246" s="1" t="s">
        <v>7939</v>
      </c>
      <c r="C6246" s="1" t="s">
        <v>32</v>
      </c>
      <c r="D6246" s="1">
        <v>120.0</v>
      </c>
      <c r="E6246" s="1" t="s">
        <v>38</v>
      </c>
      <c r="F6246" s="5">
        <v>44927.0</v>
      </c>
      <c r="G6246" s="1">
        <v>5.0</v>
      </c>
    </row>
    <row r="6247">
      <c r="A6247" s="1">
        <v>6246.0</v>
      </c>
      <c r="B6247" s="1" t="s">
        <v>7940</v>
      </c>
      <c r="C6247" s="1" t="s">
        <v>49</v>
      </c>
      <c r="D6247" s="1">
        <v>80.0</v>
      </c>
      <c r="E6247" s="1" t="s">
        <v>38</v>
      </c>
      <c r="F6247" s="5">
        <v>44927.0</v>
      </c>
      <c r="G6247" s="1">
        <v>10.0</v>
      </c>
    </row>
    <row r="6248">
      <c r="A6248" s="1">
        <v>6247.0</v>
      </c>
      <c r="B6248" s="1" t="s">
        <v>7941</v>
      </c>
      <c r="C6248" s="1" t="s">
        <v>49</v>
      </c>
      <c r="D6248" s="1">
        <v>80.0</v>
      </c>
      <c r="E6248" s="1" t="s">
        <v>38</v>
      </c>
      <c r="F6248" s="5">
        <v>44927.0</v>
      </c>
      <c r="G6248" s="1">
        <v>20.0</v>
      </c>
    </row>
    <row r="6249">
      <c r="A6249" s="1">
        <v>6248.0</v>
      </c>
      <c r="B6249" s="1" t="s">
        <v>7942</v>
      </c>
      <c r="C6249" s="1" t="s">
        <v>32</v>
      </c>
      <c r="D6249" s="1">
        <v>120.0</v>
      </c>
      <c r="E6249" s="1" t="s">
        <v>45</v>
      </c>
      <c r="F6249" s="5">
        <v>44927.0</v>
      </c>
      <c r="G6249" s="1">
        <v>0.0</v>
      </c>
    </row>
    <row r="6250">
      <c r="A6250" s="1">
        <v>6249.0</v>
      </c>
      <c r="B6250" s="1" t="s">
        <v>7944</v>
      </c>
      <c r="C6250" s="1" t="s">
        <v>32</v>
      </c>
      <c r="D6250" s="1">
        <v>120.0</v>
      </c>
      <c r="E6250" s="1" t="s">
        <v>45</v>
      </c>
      <c r="F6250" s="5">
        <v>44927.0</v>
      </c>
      <c r="G6250" s="1">
        <v>5.0</v>
      </c>
    </row>
    <row r="6251">
      <c r="A6251" s="1">
        <v>6250.0</v>
      </c>
      <c r="B6251" s="1" t="s">
        <v>7946</v>
      </c>
      <c r="C6251" s="1" t="s">
        <v>40</v>
      </c>
      <c r="D6251" s="1">
        <v>50.0</v>
      </c>
      <c r="E6251" s="1" t="s">
        <v>38</v>
      </c>
      <c r="F6251" s="5">
        <v>44927.0</v>
      </c>
      <c r="G6251" s="1">
        <v>10.0</v>
      </c>
    </row>
    <row r="6252">
      <c r="A6252" s="1">
        <v>6251.0</v>
      </c>
      <c r="B6252" s="1" t="s">
        <v>7947</v>
      </c>
      <c r="C6252" s="1" t="s">
        <v>32</v>
      </c>
      <c r="D6252" s="1">
        <v>120.0</v>
      </c>
      <c r="E6252" s="1" t="s">
        <v>33</v>
      </c>
      <c r="F6252" s="5">
        <v>44927.0</v>
      </c>
      <c r="G6252" s="1">
        <v>20.0</v>
      </c>
    </row>
    <row r="6253">
      <c r="A6253" s="1">
        <v>6252.0</v>
      </c>
      <c r="B6253" s="1" t="s">
        <v>7948</v>
      </c>
      <c r="C6253" s="1" t="s">
        <v>49</v>
      </c>
      <c r="D6253" s="1">
        <v>80.0</v>
      </c>
      <c r="E6253" s="1" t="s">
        <v>38</v>
      </c>
      <c r="F6253" s="5">
        <v>44927.0</v>
      </c>
      <c r="G6253" s="1">
        <v>0.0</v>
      </c>
    </row>
    <row r="6254">
      <c r="A6254" s="1">
        <v>6253.0</v>
      </c>
      <c r="B6254" s="1" t="s">
        <v>7949</v>
      </c>
      <c r="C6254" s="1" t="s">
        <v>32</v>
      </c>
      <c r="D6254" s="1">
        <v>120.0</v>
      </c>
      <c r="E6254" s="1" t="s">
        <v>38</v>
      </c>
      <c r="F6254" s="5">
        <v>44927.0</v>
      </c>
      <c r="G6254" s="1">
        <v>5.0</v>
      </c>
    </row>
    <row r="6255">
      <c r="A6255" s="1">
        <v>6254.0</v>
      </c>
      <c r="B6255" s="1" t="s">
        <v>7950</v>
      </c>
      <c r="C6255" s="1" t="s">
        <v>32</v>
      </c>
      <c r="D6255" s="1">
        <v>120.0</v>
      </c>
      <c r="E6255" s="1" t="s">
        <v>45</v>
      </c>
      <c r="F6255" s="5">
        <v>44927.0</v>
      </c>
      <c r="G6255" s="1">
        <v>10.0</v>
      </c>
    </row>
    <row r="6256">
      <c r="A6256" s="1">
        <v>6255.0</v>
      </c>
      <c r="B6256" s="1" t="s">
        <v>7951</v>
      </c>
      <c r="C6256" s="1" t="s">
        <v>32</v>
      </c>
      <c r="D6256" s="1">
        <v>120.0</v>
      </c>
      <c r="E6256" s="1" t="s">
        <v>38</v>
      </c>
      <c r="F6256" s="5">
        <v>44927.0</v>
      </c>
      <c r="G6256" s="1">
        <v>20.0</v>
      </c>
    </row>
    <row r="6257">
      <c r="A6257" s="1">
        <v>6256.0</v>
      </c>
      <c r="B6257" s="1" t="s">
        <v>7952</v>
      </c>
      <c r="C6257" s="1" t="s">
        <v>32</v>
      </c>
      <c r="D6257" s="1">
        <v>120.0</v>
      </c>
      <c r="E6257" s="1" t="s">
        <v>38</v>
      </c>
      <c r="F6257" s="5">
        <v>44927.0</v>
      </c>
      <c r="G6257" s="1">
        <v>0.0</v>
      </c>
    </row>
    <row r="6258">
      <c r="A6258" s="1">
        <v>6257.0</v>
      </c>
      <c r="B6258" s="1" t="s">
        <v>7955</v>
      </c>
      <c r="C6258" s="1" t="s">
        <v>32</v>
      </c>
      <c r="D6258" s="1">
        <v>120.0</v>
      </c>
      <c r="E6258" s="1" t="s">
        <v>38</v>
      </c>
      <c r="F6258" s="5">
        <v>44927.0</v>
      </c>
      <c r="G6258" s="1">
        <v>5.0</v>
      </c>
    </row>
    <row r="6259">
      <c r="A6259" s="1">
        <v>6258.0</v>
      </c>
      <c r="B6259" s="1" t="s">
        <v>7956</v>
      </c>
      <c r="C6259" s="1" t="s">
        <v>49</v>
      </c>
      <c r="D6259" s="1">
        <v>80.0</v>
      </c>
      <c r="E6259" s="1" t="s">
        <v>38</v>
      </c>
      <c r="F6259" s="5">
        <v>44927.0</v>
      </c>
      <c r="G6259" s="1">
        <v>10.0</v>
      </c>
    </row>
    <row r="6260">
      <c r="A6260" s="1">
        <v>6259.0</v>
      </c>
      <c r="B6260" s="1" t="s">
        <v>7957</v>
      </c>
      <c r="C6260" s="1" t="s">
        <v>40</v>
      </c>
      <c r="D6260" s="1">
        <v>50.0</v>
      </c>
      <c r="E6260" s="1" t="s">
        <v>38</v>
      </c>
      <c r="F6260" s="5">
        <v>44927.0</v>
      </c>
      <c r="G6260" s="1">
        <v>20.0</v>
      </c>
    </row>
    <row r="6261">
      <c r="A6261" s="1">
        <v>6260.0</v>
      </c>
      <c r="B6261" s="1" t="s">
        <v>7958</v>
      </c>
      <c r="C6261" s="1" t="s">
        <v>49</v>
      </c>
      <c r="D6261" s="1">
        <v>80.0</v>
      </c>
      <c r="E6261" s="1" t="s">
        <v>38</v>
      </c>
      <c r="F6261" s="5">
        <v>44927.0</v>
      </c>
      <c r="G6261" s="1">
        <v>0.0</v>
      </c>
    </row>
    <row r="6262">
      <c r="A6262" s="1">
        <v>6261.0</v>
      </c>
      <c r="B6262" s="1" t="s">
        <v>7959</v>
      </c>
      <c r="C6262" s="1" t="s">
        <v>40</v>
      </c>
      <c r="D6262" s="1">
        <v>50.0</v>
      </c>
      <c r="E6262" s="1" t="s">
        <v>38</v>
      </c>
      <c r="F6262" s="5">
        <v>44927.0</v>
      </c>
      <c r="G6262" s="1">
        <v>5.0</v>
      </c>
    </row>
    <row r="6263">
      <c r="A6263" s="1">
        <v>6262.0</v>
      </c>
      <c r="B6263" s="1" t="s">
        <v>7960</v>
      </c>
      <c r="C6263" s="1" t="s">
        <v>32</v>
      </c>
      <c r="D6263" s="1">
        <v>120.0</v>
      </c>
      <c r="E6263" s="1" t="s">
        <v>38</v>
      </c>
      <c r="F6263" s="5">
        <v>44927.0</v>
      </c>
      <c r="G6263" s="1">
        <v>10.0</v>
      </c>
    </row>
    <row r="6264">
      <c r="A6264" s="1">
        <v>6263.0</v>
      </c>
      <c r="B6264" s="1" t="s">
        <v>7961</v>
      </c>
      <c r="C6264" s="1" t="s">
        <v>49</v>
      </c>
      <c r="D6264" s="1">
        <v>80.0</v>
      </c>
      <c r="E6264" s="1" t="s">
        <v>38</v>
      </c>
      <c r="F6264" s="5">
        <v>44927.0</v>
      </c>
      <c r="G6264" s="1">
        <v>20.0</v>
      </c>
    </row>
    <row r="6265">
      <c r="A6265" s="1">
        <v>6264.0</v>
      </c>
      <c r="B6265" s="1" t="s">
        <v>7964</v>
      </c>
      <c r="C6265" s="1" t="s">
        <v>32</v>
      </c>
      <c r="D6265" s="1">
        <v>120.0</v>
      </c>
      <c r="E6265" s="1" t="s">
        <v>45</v>
      </c>
      <c r="F6265" s="5">
        <v>44927.0</v>
      </c>
      <c r="G6265" s="1">
        <v>0.0</v>
      </c>
    </row>
    <row r="6266">
      <c r="A6266" s="1">
        <v>6265.0</v>
      </c>
      <c r="B6266" s="1" t="s">
        <v>7965</v>
      </c>
      <c r="C6266" s="1" t="s">
        <v>32</v>
      </c>
      <c r="D6266" s="1">
        <v>120.0</v>
      </c>
      <c r="E6266" s="1" t="s">
        <v>38</v>
      </c>
      <c r="F6266" s="5">
        <v>44927.0</v>
      </c>
      <c r="G6266" s="1">
        <v>5.0</v>
      </c>
    </row>
    <row r="6267">
      <c r="A6267" s="1">
        <v>6266.0</v>
      </c>
      <c r="B6267" s="1" t="s">
        <v>7966</v>
      </c>
      <c r="C6267" s="1" t="s">
        <v>32</v>
      </c>
      <c r="D6267" s="1">
        <v>120.0</v>
      </c>
      <c r="E6267" s="1" t="s">
        <v>38</v>
      </c>
      <c r="F6267" s="5">
        <v>44927.0</v>
      </c>
      <c r="G6267" s="1">
        <v>10.0</v>
      </c>
    </row>
    <row r="6268">
      <c r="A6268" s="1">
        <v>6267.0</v>
      </c>
      <c r="B6268" s="1" t="s">
        <v>7967</v>
      </c>
      <c r="C6268" s="1" t="s">
        <v>49</v>
      </c>
      <c r="D6268" s="1">
        <v>80.0</v>
      </c>
      <c r="E6268" s="1" t="s">
        <v>38</v>
      </c>
      <c r="F6268" s="5">
        <v>44927.0</v>
      </c>
      <c r="G6268" s="1">
        <v>20.0</v>
      </c>
    </row>
    <row r="6269">
      <c r="A6269" s="1">
        <v>6268.0</v>
      </c>
      <c r="B6269" s="1" t="s">
        <v>7968</v>
      </c>
      <c r="C6269" s="1" t="s">
        <v>37</v>
      </c>
      <c r="D6269" s="1">
        <v>250.0</v>
      </c>
      <c r="E6269" s="1" t="s">
        <v>33</v>
      </c>
      <c r="F6269" s="5">
        <v>44927.0</v>
      </c>
      <c r="G6269" s="1">
        <v>0.0</v>
      </c>
    </row>
    <row r="6270">
      <c r="A6270" s="1">
        <v>6269.0</v>
      </c>
      <c r="B6270" s="1" t="s">
        <v>7969</v>
      </c>
      <c r="C6270" s="1" t="s">
        <v>32</v>
      </c>
      <c r="D6270" s="1">
        <v>120.0</v>
      </c>
      <c r="E6270" s="1" t="s">
        <v>38</v>
      </c>
      <c r="F6270" s="5">
        <v>44927.0</v>
      </c>
      <c r="G6270" s="1">
        <v>5.0</v>
      </c>
    </row>
    <row r="6271">
      <c r="A6271" s="1">
        <v>6270.0</v>
      </c>
      <c r="B6271" s="1" t="s">
        <v>7972</v>
      </c>
      <c r="C6271" s="1" t="s">
        <v>32</v>
      </c>
      <c r="D6271" s="1">
        <v>120.0</v>
      </c>
      <c r="E6271" s="1" t="s">
        <v>38</v>
      </c>
      <c r="F6271" s="5">
        <v>44927.0</v>
      </c>
      <c r="G6271" s="1">
        <v>10.0</v>
      </c>
    </row>
    <row r="6272">
      <c r="A6272" s="1">
        <v>6271.0</v>
      </c>
      <c r="B6272" s="1" t="s">
        <v>7973</v>
      </c>
      <c r="C6272" s="1" t="s">
        <v>32</v>
      </c>
      <c r="D6272" s="1">
        <v>120.0</v>
      </c>
      <c r="E6272" s="1" t="s">
        <v>38</v>
      </c>
      <c r="F6272" s="5">
        <v>44927.0</v>
      </c>
      <c r="G6272" s="1">
        <v>20.0</v>
      </c>
    </row>
    <row r="6273">
      <c r="A6273" s="1">
        <v>6272.0</v>
      </c>
      <c r="B6273" s="1" t="s">
        <v>7974</v>
      </c>
      <c r="C6273" s="1" t="s">
        <v>49</v>
      </c>
      <c r="D6273" s="1">
        <v>80.0</v>
      </c>
      <c r="E6273" s="1" t="s">
        <v>38</v>
      </c>
      <c r="F6273" s="5">
        <v>44927.0</v>
      </c>
      <c r="G6273" s="1">
        <v>0.0</v>
      </c>
    </row>
    <row r="6274">
      <c r="A6274" s="1">
        <v>6273.0</v>
      </c>
      <c r="B6274" s="1" t="s">
        <v>7975</v>
      </c>
      <c r="C6274" s="1" t="s">
        <v>40</v>
      </c>
      <c r="D6274" s="1">
        <v>50.0</v>
      </c>
      <c r="E6274" s="1" t="s">
        <v>38</v>
      </c>
      <c r="F6274" s="5">
        <v>44927.0</v>
      </c>
      <c r="G6274" s="1">
        <v>5.0</v>
      </c>
    </row>
    <row r="6275">
      <c r="A6275" s="1">
        <v>6274.0</v>
      </c>
      <c r="B6275" s="1" t="s">
        <v>7976</v>
      </c>
      <c r="C6275" s="1" t="s">
        <v>32</v>
      </c>
      <c r="D6275" s="1">
        <v>120.0</v>
      </c>
      <c r="E6275" s="1" t="s">
        <v>38</v>
      </c>
      <c r="F6275" s="5">
        <v>44927.0</v>
      </c>
      <c r="G6275" s="1">
        <v>10.0</v>
      </c>
    </row>
    <row r="6276">
      <c r="A6276" s="1">
        <v>6275.0</v>
      </c>
      <c r="B6276" s="1" t="s">
        <v>7977</v>
      </c>
      <c r="C6276" s="1" t="s">
        <v>32</v>
      </c>
      <c r="D6276" s="1">
        <v>120.0</v>
      </c>
      <c r="E6276" s="1" t="s">
        <v>33</v>
      </c>
      <c r="F6276" s="5">
        <v>44927.0</v>
      </c>
      <c r="G6276" s="1">
        <v>20.0</v>
      </c>
    </row>
    <row r="6277">
      <c r="A6277" s="1">
        <v>6276.0</v>
      </c>
      <c r="B6277" s="1" t="s">
        <v>7978</v>
      </c>
      <c r="C6277" s="1" t="s">
        <v>37</v>
      </c>
      <c r="D6277" s="1">
        <v>250.0</v>
      </c>
      <c r="E6277" s="1" t="s">
        <v>38</v>
      </c>
      <c r="F6277" s="5">
        <v>44927.0</v>
      </c>
      <c r="G6277" s="1">
        <v>0.0</v>
      </c>
    </row>
    <row r="6278">
      <c r="A6278" s="1">
        <v>6277.0</v>
      </c>
      <c r="B6278" s="1" t="s">
        <v>7981</v>
      </c>
      <c r="C6278" s="1" t="s">
        <v>49</v>
      </c>
      <c r="D6278" s="1">
        <v>80.0</v>
      </c>
      <c r="E6278" s="1" t="s">
        <v>38</v>
      </c>
      <c r="F6278" s="5">
        <v>44927.0</v>
      </c>
      <c r="G6278" s="1">
        <v>5.0</v>
      </c>
    </row>
    <row r="6279">
      <c r="A6279" s="1">
        <v>6278.0</v>
      </c>
      <c r="B6279" s="1" t="s">
        <v>7982</v>
      </c>
      <c r="C6279" s="1" t="s">
        <v>37</v>
      </c>
      <c r="D6279" s="1">
        <v>250.0</v>
      </c>
      <c r="E6279" s="1" t="s">
        <v>38</v>
      </c>
      <c r="F6279" s="5">
        <v>44927.0</v>
      </c>
      <c r="G6279" s="1">
        <v>10.0</v>
      </c>
    </row>
    <row r="6280">
      <c r="A6280" s="1">
        <v>6279.0</v>
      </c>
      <c r="B6280" s="1" t="s">
        <v>7983</v>
      </c>
      <c r="C6280" s="1" t="s">
        <v>32</v>
      </c>
      <c r="D6280" s="1">
        <v>120.0</v>
      </c>
      <c r="E6280" s="1" t="s">
        <v>38</v>
      </c>
      <c r="F6280" s="5">
        <v>44927.0</v>
      </c>
      <c r="G6280" s="1">
        <v>20.0</v>
      </c>
    </row>
    <row r="6281">
      <c r="A6281" s="1">
        <v>6280.0</v>
      </c>
      <c r="B6281" s="1" t="s">
        <v>7984</v>
      </c>
      <c r="C6281" s="1" t="s">
        <v>32</v>
      </c>
      <c r="D6281" s="1">
        <v>120.0</v>
      </c>
      <c r="E6281" s="1" t="s">
        <v>45</v>
      </c>
      <c r="F6281" s="5">
        <v>44927.0</v>
      </c>
      <c r="G6281" s="1">
        <v>0.0</v>
      </c>
    </row>
    <row r="6282">
      <c r="A6282" s="1">
        <v>6281.0</v>
      </c>
      <c r="B6282" s="1" t="s">
        <v>7985</v>
      </c>
      <c r="C6282" s="1" t="s">
        <v>49</v>
      </c>
      <c r="D6282" s="1">
        <v>80.0</v>
      </c>
      <c r="E6282" s="1" t="s">
        <v>38</v>
      </c>
      <c r="F6282" s="5">
        <v>44927.0</v>
      </c>
      <c r="G6282" s="1">
        <v>5.0</v>
      </c>
    </row>
    <row r="6283">
      <c r="A6283" s="1">
        <v>6282.0</v>
      </c>
      <c r="B6283" s="1" t="s">
        <v>7986</v>
      </c>
      <c r="C6283" s="1" t="s">
        <v>32</v>
      </c>
      <c r="D6283" s="1">
        <v>120.0</v>
      </c>
      <c r="E6283" s="1" t="s">
        <v>38</v>
      </c>
      <c r="F6283" s="5">
        <v>44927.0</v>
      </c>
      <c r="G6283" s="1">
        <v>10.0</v>
      </c>
    </row>
    <row r="6284">
      <c r="A6284" s="1">
        <v>6283.0</v>
      </c>
      <c r="B6284" s="1" t="s">
        <v>7987</v>
      </c>
      <c r="C6284" s="1" t="s">
        <v>32</v>
      </c>
      <c r="D6284" s="1">
        <v>120.0</v>
      </c>
      <c r="E6284" s="1" t="s">
        <v>38</v>
      </c>
      <c r="F6284" s="5">
        <v>44927.0</v>
      </c>
      <c r="G6284" s="1">
        <v>20.0</v>
      </c>
    </row>
    <row r="6285">
      <c r="A6285" s="1">
        <v>6284.0</v>
      </c>
      <c r="B6285" s="1" t="s">
        <v>7990</v>
      </c>
      <c r="C6285" s="1" t="s">
        <v>37</v>
      </c>
      <c r="D6285" s="1">
        <v>250.0</v>
      </c>
      <c r="E6285" s="1" t="s">
        <v>38</v>
      </c>
      <c r="F6285" s="5">
        <v>44927.0</v>
      </c>
      <c r="G6285" s="1">
        <v>0.0</v>
      </c>
    </row>
    <row r="6286">
      <c r="A6286" s="1">
        <v>6285.0</v>
      </c>
      <c r="B6286" s="1" t="s">
        <v>7991</v>
      </c>
      <c r="C6286" s="1" t="s">
        <v>49</v>
      </c>
      <c r="D6286" s="1">
        <v>80.0</v>
      </c>
      <c r="E6286" s="1" t="s">
        <v>38</v>
      </c>
      <c r="F6286" s="5">
        <v>44927.0</v>
      </c>
      <c r="G6286" s="1">
        <v>5.0</v>
      </c>
    </row>
    <row r="6287">
      <c r="A6287" s="1">
        <v>6286.0</v>
      </c>
      <c r="B6287" s="1" t="s">
        <v>7992</v>
      </c>
      <c r="C6287" s="1" t="s">
        <v>32</v>
      </c>
      <c r="D6287" s="1">
        <v>120.0</v>
      </c>
      <c r="E6287" s="1" t="s">
        <v>38</v>
      </c>
      <c r="F6287" s="5">
        <v>44927.0</v>
      </c>
      <c r="G6287" s="1">
        <v>10.0</v>
      </c>
    </row>
    <row r="6288">
      <c r="A6288" s="1">
        <v>6287.0</v>
      </c>
      <c r="B6288" s="1" t="s">
        <v>7993</v>
      </c>
      <c r="C6288" s="1" t="s">
        <v>40</v>
      </c>
      <c r="D6288" s="1">
        <v>50.0</v>
      </c>
      <c r="E6288" s="1" t="s">
        <v>38</v>
      </c>
      <c r="F6288" s="5">
        <v>44927.0</v>
      </c>
      <c r="G6288" s="1">
        <v>20.0</v>
      </c>
    </row>
    <row r="6289">
      <c r="A6289" s="1">
        <v>6288.0</v>
      </c>
      <c r="B6289" s="1" t="s">
        <v>7994</v>
      </c>
      <c r="C6289" s="1" t="s">
        <v>32</v>
      </c>
      <c r="D6289" s="1">
        <v>120.0</v>
      </c>
      <c r="E6289" s="1" t="s">
        <v>45</v>
      </c>
      <c r="F6289" s="5">
        <v>44927.0</v>
      </c>
      <c r="G6289" s="1">
        <v>0.0</v>
      </c>
    </row>
    <row r="6290">
      <c r="A6290" s="1">
        <v>6289.0</v>
      </c>
      <c r="B6290" s="1" t="s">
        <v>7995</v>
      </c>
      <c r="C6290" s="1" t="s">
        <v>32</v>
      </c>
      <c r="D6290" s="1">
        <v>120.0</v>
      </c>
      <c r="E6290" s="1" t="s">
        <v>38</v>
      </c>
      <c r="F6290" s="5">
        <v>44927.0</v>
      </c>
      <c r="G6290" s="1">
        <v>5.0</v>
      </c>
    </row>
    <row r="6291">
      <c r="A6291" s="1">
        <v>6290.0</v>
      </c>
      <c r="B6291" s="1" t="s">
        <v>7996</v>
      </c>
      <c r="C6291" s="1" t="s">
        <v>49</v>
      </c>
      <c r="D6291" s="1">
        <v>80.0</v>
      </c>
      <c r="E6291" s="1" t="s">
        <v>38</v>
      </c>
      <c r="F6291" s="5">
        <v>44927.0</v>
      </c>
      <c r="G6291" s="1">
        <v>10.0</v>
      </c>
    </row>
    <row r="6292">
      <c r="A6292" s="1">
        <v>6291.0</v>
      </c>
      <c r="B6292" s="1" t="s">
        <v>7997</v>
      </c>
      <c r="C6292" s="1" t="s">
        <v>32</v>
      </c>
      <c r="D6292" s="1">
        <v>120.0</v>
      </c>
      <c r="E6292" s="1" t="s">
        <v>38</v>
      </c>
      <c r="F6292" s="5">
        <v>44927.0</v>
      </c>
      <c r="G6292" s="1">
        <v>20.0</v>
      </c>
    </row>
    <row r="6293">
      <c r="A6293" s="1">
        <v>6292.0</v>
      </c>
      <c r="B6293" s="1" t="s">
        <v>7998</v>
      </c>
      <c r="C6293" s="1" t="s">
        <v>32</v>
      </c>
      <c r="D6293" s="1">
        <v>120.0</v>
      </c>
      <c r="E6293" s="1" t="s">
        <v>38</v>
      </c>
      <c r="F6293" s="5">
        <v>44927.0</v>
      </c>
      <c r="G6293" s="1">
        <v>0.0</v>
      </c>
    </row>
    <row r="6294">
      <c r="A6294" s="1">
        <v>6293.0</v>
      </c>
      <c r="B6294" s="1" t="s">
        <v>8001</v>
      </c>
      <c r="C6294" s="1" t="s">
        <v>32</v>
      </c>
      <c r="D6294" s="1">
        <v>120.0</v>
      </c>
      <c r="E6294" s="1" t="s">
        <v>38</v>
      </c>
      <c r="F6294" s="5">
        <v>44927.0</v>
      </c>
      <c r="G6294" s="1">
        <v>5.0</v>
      </c>
    </row>
    <row r="6295">
      <c r="A6295" s="1">
        <v>6294.0</v>
      </c>
      <c r="B6295" s="1" t="s">
        <v>8002</v>
      </c>
      <c r="C6295" s="1" t="s">
        <v>37</v>
      </c>
      <c r="D6295" s="1">
        <v>250.0</v>
      </c>
      <c r="E6295" s="1" t="s">
        <v>38</v>
      </c>
      <c r="F6295" s="5">
        <v>44927.0</v>
      </c>
      <c r="G6295" s="1">
        <v>10.0</v>
      </c>
    </row>
    <row r="6296">
      <c r="A6296" s="1">
        <v>6295.0</v>
      </c>
      <c r="B6296" s="1" t="s">
        <v>8003</v>
      </c>
      <c r="C6296" s="1" t="s">
        <v>49</v>
      </c>
      <c r="D6296" s="1">
        <v>80.0</v>
      </c>
      <c r="E6296" s="1" t="s">
        <v>38</v>
      </c>
      <c r="F6296" s="5">
        <v>44927.0</v>
      </c>
      <c r="G6296" s="1">
        <v>20.0</v>
      </c>
    </row>
    <row r="6297">
      <c r="A6297" s="1">
        <v>6296.0</v>
      </c>
      <c r="B6297" s="1" t="s">
        <v>8004</v>
      </c>
      <c r="C6297" s="1" t="s">
        <v>37</v>
      </c>
      <c r="D6297" s="1">
        <v>250.0</v>
      </c>
      <c r="E6297" s="1" t="s">
        <v>38</v>
      </c>
      <c r="F6297" s="5">
        <v>44927.0</v>
      </c>
      <c r="G6297" s="1">
        <v>0.0</v>
      </c>
    </row>
    <row r="6298">
      <c r="A6298" s="1">
        <v>6297.0</v>
      </c>
      <c r="B6298" s="1" t="s">
        <v>8005</v>
      </c>
      <c r="C6298" s="1" t="s">
        <v>32</v>
      </c>
      <c r="D6298" s="1">
        <v>120.0</v>
      </c>
      <c r="E6298" s="1" t="s">
        <v>38</v>
      </c>
      <c r="F6298" s="5">
        <v>44927.0</v>
      </c>
      <c r="G6298" s="1">
        <v>5.0</v>
      </c>
    </row>
    <row r="6299">
      <c r="A6299" s="1">
        <v>6298.0</v>
      </c>
      <c r="B6299" s="1" t="s">
        <v>8006</v>
      </c>
      <c r="C6299" s="1" t="s">
        <v>40</v>
      </c>
      <c r="D6299" s="1">
        <v>50.0</v>
      </c>
      <c r="E6299" s="1" t="s">
        <v>38</v>
      </c>
      <c r="F6299" s="5">
        <v>44927.0</v>
      </c>
      <c r="G6299" s="1">
        <v>10.0</v>
      </c>
    </row>
    <row r="6300">
      <c r="A6300" s="1">
        <v>6299.0</v>
      </c>
      <c r="B6300" s="1" t="s">
        <v>8007</v>
      </c>
      <c r="C6300" s="1" t="s">
        <v>32</v>
      </c>
      <c r="D6300" s="1">
        <v>120.0</v>
      </c>
      <c r="E6300" s="1" t="s">
        <v>45</v>
      </c>
      <c r="F6300" s="5">
        <v>44927.0</v>
      </c>
      <c r="G6300" s="1">
        <v>20.0</v>
      </c>
    </row>
    <row r="6301">
      <c r="A6301" s="1">
        <v>6300.0</v>
      </c>
      <c r="B6301" s="1" t="s">
        <v>8008</v>
      </c>
      <c r="C6301" s="1" t="s">
        <v>37</v>
      </c>
      <c r="D6301" s="1">
        <v>250.0</v>
      </c>
      <c r="E6301" s="1" t="s">
        <v>38</v>
      </c>
      <c r="F6301" s="5">
        <v>44927.0</v>
      </c>
      <c r="G6301" s="1">
        <v>0.0</v>
      </c>
    </row>
    <row r="6302">
      <c r="A6302" s="1">
        <v>6301.0</v>
      </c>
      <c r="B6302" s="1" t="s">
        <v>8011</v>
      </c>
      <c r="C6302" s="1" t="s">
        <v>32</v>
      </c>
      <c r="D6302" s="1">
        <v>120.0</v>
      </c>
      <c r="E6302" s="1" t="s">
        <v>38</v>
      </c>
      <c r="F6302" s="5">
        <v>44927.0</v>
      </c>
      <c r="G6302" s="1">
        <v>5.0</v>
      </c>
    </row>
    <row r="6303">
      <c r="A6303" s="1">
        <v>6302.0</v>
      </c>
      <c r="B6303" s="1" t="s">
        <v>8012</v>
      </c>
      <c r="C6303" s="1" t="s">
        <v>40</v>
      </c>
      <c r="D6303" s="1">
        <v>50.0</v>
      </c>
      <c r="E6303" s="1" t="s">
        <v>38</v>
      </c>
      <c r="F6303" s="5">
        <v>44927.0</v>
      </c>
      <c r="G6303" s="1">
        <v>10.0</v>
      </c>
    </row>
    <row r="6304">
      <c r="A6304" s="1">
        <v>6303.0</v>
      </c>
      <c r="B6304" s="1" t="s">
        <v>8013</v>
      </c>
      <c r="C6304" s="1" t="s">
        <v>37</v>
      </c>
      <c r="D6304" s="1">
        <v>250.0</v>
      </c>
      <c r="E6304" s="1" t="s">
        <v>38</v>
      </c>
      <c r="F6304" s="5">
        <v>44927.0</v>
      </c>
      <c r="G6304" s="1">
        <v>20.0</v>
      </c>
    </row>
    <row r="6305">
      <c r="A6305" s="1">
        <v>6304.0</v>
      </c>
      <c r="B6305" s="1" t="s">
        <v>8014</v>
      </c>
      <c r="C6305" s="1" t="s">
        <v>32</v>
      </c>
      <c r="D6305" s="1">
        <v>120.0</v>
      </c>
      <c r="E6305" s="1" t="s">
        <v>38</v>
      </c>
      <c r="F6305" s="5">
        <v>44927.0</v>
      </c>
      <c r="G6305" s="1">
        <v>0.0</v>
      </c>
    </row>
    <row r="6306">
      <c r="A6306" s="1">
        <v>6305.0</v>
      </c>
      <c r="B6306" s="1" t="s">
        <v>8015</v>
      </c>
      <c r="C6306" s="1" t="s">
        <v>32</v>
      </c>
      <c r="D6306" s="1">
        <v>120.0</v>
      </c>
      <c r="E6306" s="1" t="s">
        <v>38</v>
      </c>
      <c r="F6306" s="5">
        <v>44927.0</v>
      </c>
      <c r="G6306" s="1">
        <v>5.0</v>
      </c>
    </row>
    <row r="6307">
      <c r="A6307" s="1">
        <v>6306.0</v>
      </c>
      <c r="B6307" s="1" t="s">
        <v>8016</v>
      </c>
      <c r="C6307" s="1" t="s">
        <v>32</v>
      </c>
      <c r="D6307" s="1">
        <v>120.0</v>
      </c>
      <c r="E6307" s="1" t="s">
        <v>38</v>
      </c>
      <c r="F6307" s="5">
        <v>44927.0</v>
      </c>
      <c r="G6307" s="1">
        <v>10.0</v>
      </c>
    </row>
    <row r="6308">
      <c r="A6308" s="1">
        <v>6307.0</v>
      </c>
      <c r="B6308" s="1" t="s">
        <v>8017</v>
      </c>
      <c r="C6308" s="1" t="s">
        <v>32</v>
      </c>
      <c r="D6308" s="1">
        <v>120.0</v>
      </c>
      <c r="E6308" s="1" t="s">
        <v>33</v>
      </c>
      <c r="F6308" s="5">
        <v>44927.0</v>
      </c>
      <c r="G6308" s="1">
        <v>20.0</v>
      </c>
    </row>
    <row r="6309">
      <c r="A6309" s="1">
        <v>6308.0</v>
      </c>
      <c r="B6309" s="1" t="s">
        <v>8018</v>
      </c>
      <c r="C6309" s="1" t="s">
        <v>32</v>
      </c>
      <c r="D6309" s="1">
        <v>120.0</v>
      </c>
      <c r="E6309" s="1" t="s">
        <v>38</v>
      </c>
      <c r="F6309" s="5">
        <v>44927.0</v>
      </c>
      <c r="G6309" s="1">
        <v>0.0</v>
      </c>
    </row>
    <row r="6310">
      <c r="A6310" s="1">
        <v>6309.0</v>
      </c>
      <c r="B6310" s="1" t="s">
        <v>8021</v>
      </c>
      <c r="C6310" s="1" t="s">
        <v>32</v>
      </c>
      <c r="D6310" s="1">
        <v>120.0</v>
      </c>
      <c r="E6310" s="1" t="s">
        <v>38</v>
      </c>
      <c r="F6310" s="5">
        <v>44927.0</v>
      </c>
      <c r="G6310" s="1">
        <v>5.0</v>
      </c>
    </row>
    <row r="6311">
      <c r="A6311" s="1">
        <v>6310.0</v>
      </c>
      <c r="B6311" s="1" t="s">
        <v>8022</v>
      </c>
      <c r="C6311" s="1" t="s">
        <v>40</v>
      </c>
      <c r="D6311" s="1">
        <v>50.0</v>
      </c>
      <c r="E6311" s="1" t="s">
        <v>38</v>
      </c>
      <c r="F6311" s="5">
        <v>44927.0</v>
      </c>
      <c r="G6311" s="1">
        <v>10.0</v>
      </c>
    </row>
    <row r="6312">
      <c r="A6312" s="1">
        <v>6311.0</v>
      </c>
      <c r="B6312" s="1" t="s">
        <v>8023</v>
      </c>
      <c r="C6312" s="1" t="s">
        <v>49</v>
      </c>
      <c r="D6312" s="1">
        <v>80.0</v>
      </c>
      <c r="E6312" s="1" t="s">
        <v>33</v>
      </c>
      <c r="F6312" s="5">
        <v>44927.0</v>
      </c>
      <c r="G6312" s="1">
        <v>20.0</v>
      </c>
    </row>
    <row r="6313">
      <c r="A6313" s="1">
        <v>6312.0</v>
      </c>
      <c r="B6313" s="1" t="s">
        <v>8024</v>
      </c>
      <c r="C6313" s="1" t="s">
        <v>49</v>
      </c>
      <c r="D6313" s="1">
        <v>80.0</v>
      </c>
      <c r="E6313" s="1" t="s">
        <v>38</v>
      </c>
      <c r="F6313" s="5">
        <v>44927.0</v>
      </c>
      <c r="G6313" s="1">
        <v>0.0</v>
      </c>
    </row>
    <row r="6314">
      <c r="A6314" s="1">
        <v>6313.0</v>
      </c>
      <c r="B6314" s="1" t="s">
        <v>8025</v>
      </c>
      <c r="C6314" s="1" t="s">
        <v>32</v>
      </c>
      <c r="D6314" s="1">
        <v>120.0</v>
      </c>
      <c r="E6314" s="1" t="s">
        <v>38</v>
      </c>
      <c r="F6314" s="5">
        <v>44927.0</v>
      </c>
      <c r="G6314" s="1">
        <v>5.0</v>
      </c>
    </row>
    <row r="6315">
      <c r="A6315" s="1">
        <v>6314.0</v>
      </c>
      <c r="B6315" s="1" t="s">
        <v>8026</v>
      </c>
      <c r="C6315" s="1" t="s">
        <v>32</v>
      </c>
      <c r="D6315" s="1">
        <v>120.0</v>
      </c>
      <c r="E6315" s="1" t="s">
        <v>38</v>
      </c>
      <c r="F6315" s="5">
        <v>44927.0</v>
      </c>
      <c r="G6315" s="1">
        <v>10.0</v>
      </c>
    </row>
    <row r="6316">
      <c r="A6316" s="1">
        <v>6315.0</v>
      </c>
      <c r="B6316" s="1" t="s">
        <v>8027</v>
      </c>
      <c r="C6316" s="1" t="s">
        <v>49</v>
      </c>
      <c r="D6316" s="1">
        <v>80.0</v>
      </c>
      <c r="E6316" s="1" t="s">
        <v>38</v>
      </c>
      <c r="F6316" s="5">
        <v>44927.0</v>
      </c>
      <c r="G6316" s="1">
        <v>20.0</v>
      </c>
    </row>
    <row r="6317">
      <c r="A6317" s="1">
        <v>6316.0</v>
      </c>
      <c r="B6317" s="1" t="s">
        <v>8028</v>
      </c>
      <c r="C6317" s="1" t="s">
        <v>32</v>
      </c>
      <c r="D6317" s="1">
        <v>120.0</v>
      </c>
      <c r="E6317" s="1" t="s">
        <v>45</v>
      </c>
      <c r="F6317" s="5">
        <v>44927.0</v>
      </c>
      <c r="G6317" s="1">
        <v>0.0</v>
      </c>
    </row>
    <row r="6318">
      <c r="A6318" s="1">
        <v>6317.0</v>
      </c>
      <c r="B6318" s="1" t="s">
        <v>8031</v>
      </c>
      <c r="C6318" s="1" t="s">
        <v>32</v>
      </c>
      <c r="D6318" s="1">
        <v>120.0</v>
      </c>
      <c r="E6318" s="1" t="s">
        <v>45</v>
      </c>
      <c r="F6318" s="5">
        <v>44927.0</v>
      </c>
      <c r="G6318" s="1">
        <v>5.0</v>
      </c>
    </row>
    <row r="6319">
      <c r="A6319" s="1">
        <v>6318.0</v>
      </c>
      <c r="B6319" s="1" t="s">
        <v>8032</v>
      </c>
      <c r="C6319" s="1" t="s">
        <v>37</v>
      </c>
      <c r="D6319" s="1">
        <v>250.0</v>
      </c>
      <c r="E6319" s="1" t="s">
        <v>38</v>
      </c>
      <c r="F6319" s="5">
        <v>44927.0</v>
      </c>
      <c r="G6319" s="1">
        <v>10.0</v>
      </c>
    </row>
    <row r="6320">
      <c r="A6320" s="1">
        <v>6319.0</v>
      </c>
      <c r="B6320" s="1" t="s">
        <v>8033</v>
      </c>
      <c r="C6320" s="1" t="s">
        <v>49</v>
      </c>
      <c r="D6320" s="1">
        <v>80.0</v>
      </c>
      <c r="E6320" s="1" t="s">
        <v>38</v>
      </c>
      <c r="F6320" s="5">
        <v>44927.0</v>
      </c>
      <c r="G6320" s="1">
        <v>20.0</v>
      </c>
    </row>
    <row r="6321">
      <c r="A6321" s="1">
        <v>6320.0</v>
      </c>
      <c r="B6321" s="1" t="s">
        <v>8034</v>
      </c>
      <c r="C6321" s="1" t="s">
        <v>32</v>
      </c>
      <c r="D6321" s="1">
        <v>120.0</v>
      </c>
      <c r="E6321" s="1" t="s">
        <v>38</v>
      </c>
      <c r="F6321" s="5">
        <v>44927.0</v>
      </c>
      <c r="G6321" s="1">
        <v>0.0</v>
      </c>
    </row>
    <row r="6322">
      <c r="A6322" s="1">
        <v>6321.0</v>
      </c>
      <c r="B6322" s="1" t="s">
        <v>8035</v>
      </c>
      <c r="C6322" s="1" t="s">
        <v>32</v>
      </c>
      <c r="D6322" s="1">
        <v>120.0</v>
      </c>
      <c r="E6322" s="1" t="s">
        <v>38</v>
      </c>
      <c r="F6322" s="5">
        <v>44927.0</v>
      </c>
      <c r="G6322" s="1">
        <v>5.0</v>
      </c>
    </row>
    <row r="6323">
      <c r="A6323" s="1">
        <v>6322.0</v>
      </c>
      <c r="B6323" s="1" t="s">
        <v>8036</v>
      </c>
      <c r="C6323" s="1" t="s">
        <v>32</v>
      </c>
      <c r="D6323" s="1">
        <v>120.0</v>
      </c>
      <c r="E6323" s="1" t="s">
        <v>38</v>
      </c>
      <c r="F6323" s="5">
        <v>44927.0</v>
      </c>
      <c r="G6323" s="1">
        <v>10.0</v>
      </c>
    </row>
    <row r="6324">
      <c r="A6324" s="1">
        <v>6323.0</v>
      </c>
      <c r="B6324" s="1" t="s">
        <v>8037</v>
      </c>
      <c r="C6324" s="1" t="s">
        <v>49</v>
      </c>
      <c r="D6324" s="1">
        <v>80.0</v>
      </c>
      <c r="E6324" s="1" t="s">
        <v>38</v>
      </c>
      <c r="F6324" s="5">
        <v>44927.0</v>
      </c>
      <c r="G6324" s="1">
        <v>20.0</v>
      </c>
    </row>
    <row r="6325">
      <c r="A6325" s="1">
        <v>6324.0</v>
      </c>
      <c r="B6325" s="1" t="s">
        <v>8038</v>
      </c>
      <c r="C6325" s="1" t="s">
        <v>32</v>
      </c>
      <c r="D6325" s="1">
        <v>120.0</v>
      </c>
      <c r="E6325" s="1" t="s">
        <v>38</v>
      </c>
      <c r="F6325" s="5">
        <v>44927.0</v>
      </c>
      <c r="G6325" s="1">
        <v>0.0</v>
      </c>
    </row>
    <row r="6326">
      <c r="A6326" s="1">
        <v>6325.0</v>
      </c>
      <c r="B6326" s="1" t="s">
        <v>8041</v>
      </c>
      <c r="C6326" s="1" t="s">
        <v>49</v>
      </c>
      <c r="D6326" s="1">
        <v>80.0</v>
      </c>
      <c r="E6326" s="1" t="s">
        <v>38</v>
      </c>
      <c r="F6326" s="5">
        <v>44927.0</v>
      </c>
      <c r="G6326" s="1">
        <v>5.0</v>
      </c>
    </row>
    <row r="6327">
      <c r="A6327" s="1">
        <v>6326.0</v>
      </c>
      <c r="B6327" s="1" t="s">
        <v>8042</v>
      </c>
      <c r="C6327" s="1" t="s">
        <v>32</v>
      </c>
      <c r="D6327" s="1">
        <v>120.0</v>
      </c>
      <c r="E6327" s="1" t="s">
        <v>45</v>
      </c>
      <c r="F6327" s="5">
        <v>44927.0</v>
      </c>
      <c r="G6327" s="1">
        <v>10.0</v>
      </c>
    </row>
    <row r="6328">
      <c r="A6328" s="1">
        <v>6327.0</v>
      </c>
      <c r="B6328" s="1" t="s">
        <v>8043</v>
      </c>
      <c r="C6328" s="1" t="s">
        <v>32</v>
      </c>
      <c r="D6328" s="1">
        <v>120.0</v>
      </c>
      <c r="E6328" s="1" t="s">
        <v>45</v>
      </c>
      <c r="F6328" s="5">
        <v>44927.0</v>
      </c>
      <c r="G6328" s="1">
        <v>20.0</v>
      </c>
    </row>
    <row r="6329">
      <c r="A6329" s="1">
        <v>6328.0</v>
      </c>
      <c r="B6329" s="1" t="s">
        <v>8044</v>
      </c>
      <c r="C6329" s="1" t="s">
        <v>32</v>
      </c>
      <c r="D6329" s="1">
        <v>120.0</v>
      </c>
      <c r="E6329" s="1" t="s">
        <v>38</v>
      </c>
      <c r="F6329" s="5">
        <v>44927.0</v>
      </c>
      <c r="G6329" s="1">
        <v>0.0</v>
      </c>
    </row>
    <row r="6330">
      <c r="A6330" s="1">
        <v>6329.0</v>
      </c>
      <c r="B6330" s="1" t="s">
        <v>8045</v>
      </c>
      <c r="C6330" s="1" t="s">
        <v>32</v>
      </c>
      <c r="D6330" s="1">
        <v>120.0</v>
      </c>
      <c r="E6330" s="1" t="s">
        <v>45</v>
      </c>
      <c r="F6330" s="5">
        <v>44927.0</v>
      </c>
      <c r="G6330" s="1">
        <v>5.0</v>
      </c>
    </row>
    <row r="6331">
      <c r="A6331" s="1">
        <v>6330.0</v>
      </c>
      <c r="B6331" s="1" t="s">
        <v>8046</v>
      </c>
      <c r="C6331" s="1" t="s">
        <v>32</v>
      </c>
      <c r="D6331" s="1">
        <v>120.0</v>
      </c>
      <c r="E6331" s="1" t="s">
        <v>38</v>
      </c>
      <c r="F6331" s="5">
        <v>44927.0</v>
      </c>
      <c r="G6331" s="1">
        <v>10.0</v>
      </c>
    </row>
    <row r="6332">
      <c r="A6332" s="1">
        <v>6331.0</v>
      </c>
      <c r="B6332" s="1" t="s">
        <v>8047</v>
      </c>
      <c r="C6332" s="1" t="s">
        <v>32</v>
      </c>
      <c r="D6332" s="1">
        <v>120.0</v>
      </c>
      <c r="E6332" s="1" t="s">
        <v>45</v>
      </c>
      <c r="F6332" s="5">
        <v>44927.0</v>
      </c>
      <c r="G6332" s="1">
        <v>20.0</v>
      </c>
    </row>
    <row r="6333">
      <c r="A6333" s="1">
        <v>6332.0</v>
      </c>
      <c r="B6333" s="1" t="s">
        <v>8048</v>
      </c>
      <c r="C6333" s="1" t="s">
        <v>40</v>
      </c>
      <c r="D6333" s="1">
        <v>50.0</v>
      </c>
      <c r="E6333" s="1" t="s">
        <v>45</v>
      </c>
      <c r="F6333" s="5">
        <v>44927.0</v>
      </c>
      <c r="G6333" s="1">
        <v>0.0</v>
      </c>
    </row>
    <row r="6334">
      <c r="A6334" s="1">
        <v>6333.0</v>
      </c>
      <c r="B6334" s="1" t="s">
        <v>8051</v>
      </c>
      <c r="C6334" s="1" t="s">
        <v>32</v>
      </c>
      <c r="D6334" s="1">
        <v>120.0</v>
      </c>
      <c r="E6334" s="1" t="s">
        <v>38</v>
      </c>
      <c r="F6334" s="5">
        <v>44927.0</v>
      </c>
      <c r="G6334" s="1">
        <v>5.0</v>
      </c>
    </row>
    <row r="6335">
      <c r="A6335" s="1">
        <v>6334.0</v>
      </c>
      <c r="B6335" s="1" t="s">
        <v>8052</v>
      </c>
      <c r="C6335" s="1" t="s">
        <v>32</v>
      </c>
      <c r="D6335" s="1">
        <v>120.0</v>
      </c>
      <c r="E6335" s="1" t="s">
        <v>38</v>
      </c>
      <c r="F6335" s="5">
        <v>44927.0</v>
      </c>
      <c r="G6335" s="1">
        <v>10.0</v>
      </c>
    </row>
    <row r="6336">
      <c r="A6336" s="1">
        <v>6335.0</v>
      </c>
      <c r="B6336" s="1" t="s">
        <v>8053</v>
      </c>
      <c r="C6336" s="1" t="s">
        <v>32</v>
      </c>
      <c r="D6336" s="1">
        <v>120.0</v>
      </c>
      <c r="E6336" s="1" t="s">
        <v>33</v>
      </c>
      <c r="F6336" s="5">
        <v>44927.0</v>
      </c>
      <c r="G6336" s="1">
        <v>20.0</v>
      </c>
    </row>
    <row r="6337">
      <c r="A6337" s="1">
        <v>6336.0</v>
      </c>
      <c r="B6337" s="1" t="s">
        <v>8054</v>
      </c>
      <c r="C6337" s="1" t="s">
        <v>37</v>
      </c>
      <c r="D6337" s="1">
        <v>250.0</v>
      </c>
      <c r="E6337" s="1" t="s">
        <v>38</v>
      </c>
      <c r="F6337" s="5">
        <v>44927.0</v>
      </c>
      <c r="G6337" s="1">
        <v>0.0</v>
      </c>
    </row>
    <row r="6338">
      <c r="A6338" s="1">
        <v>6337.0</v>
      </c>
      <c r="B6338" s="1" t="s">
        <v>8055</v>
      </c>
      <c r="C6338" s="1" t="s">
        <v>32</v>
      </c>
      <c r="D6338" s="1">
        <v>120.0</v>
      </c>
      <c r="E6338" s="1" t="s">
        <v>33</v>
      </c>
      <c r="F6338" s="5">
        <v>44927.0</v>
      </c>
      <c r="G6338" s="1">
        <v>5.0</v>
      </c>
    </row>
    <row r="6339">
      <c r="A6339" s="1">
        <v>6338.0</v>
      </c>
      <c r="B6339" s="1" t="s">
        <v>8056</v>
      </c>
      <c r="C6339" s="1" t="s">
        <v>32</v>
      </c>
      <c r="D6339" s="1">
        <v>120.0</v>
      </c>
      <c r="E6339" s="1" t="s">
        <v>38</v>
      </c>
      <c r="F6339" s="5">
        <v>44927.0</v>
      </c>
      <c r="G6339" s="1">
        <v>10.0</v>
      </c>
    </row>
    <row r="6340">
      <c r="A6340" s="1">
        <v>6339.0</v>
      </c>
      <c r="B6340" s="1" t="s">
        <v>8057</v>
      </c>
      <c r="C6340" s="1" t="s">
        <v>32</v>
      </c>
      <c r="D6340" s="1">
        <v>120.0</v>
      </c>
      <c r="E6340" s="1" t="s">
        <v>33</v>
      </c>
      <c r="F6340" s="5">
        <v>44927.0</v>
      </c>
      <c r="G6340" s="1">
        <v>20.0</v>
      </c>
    </row>
    <row r="6341">
      <c r="A6341" s="1">
        <v>6340.0</v>
      </c>
      <c r="B6341" s="1" t="s">
        <v>8058</v>
      </c>
      <c r="C6341" s="1" t="s">
        <v>32</v>
      </c>
      <c r="D6341" s="1">
        <v>120.0</v>
      </c>
      <c r="E6341" s="1" t="s">
        <v>38</v>
      </c>
      <c r="F6341" s="5">
        <v>44927.0</v>
      </c>
      <c r="G6341" s="1">
        <v>0.0</v>
      </c>
    </row>
    <row r="6342">
      <c r="A6342" s="1">
        <v>6341.0</v>
      </c>
      <c r="B6342" s="1" t="s">
        <v>8061</v>
      </c>
      <c r="C6342" s="1" t="s">
        <v>32</v>
      </c>
      <c r="D6342" s="1">
        <v>120.0</v>
      </c>
      <c r="E6342" s="1" t="s">
        <v>38</v>
      </c>
      <c r="F6342" s="5">
        <v>44927.0</v>
      </c>
      <c r="G6342" s="1">
        <v>5.0</v>
      </c>
    </row>
    <row r="6343">
      <c r="A6343" s="1">
        <v>6342.0</v>
      </c>
      <c r="B6343" s="1" t="s">
        <v>8062</v>
      </c>
      <c r="C6343" s="1" t="s">
        <v>49</v>
      </c>
      <c r="D6343" s="1">
        <v>80.0</v>
      </c>
      <c r="E6343" s="1" t="s">
        <v>38</v>
      </c>
      <c r="F6343" s="5">
        <v>44927.0</v>
      </c>
      <c r="G6343" s="1">
        <v>10.0</v>
      </c>
    </row>
    <row r="6344">
      <c r="A6344" s="1">
        <v>6343.0</v>
      </c>
      <c r="B6344" s="1" t="s">
        <v>8063</v>
      </c>
      <c r="C6344" s="1" t="s">
        <v>32</v>
      </c>
      <c r="D6344" s="1">
        <v>120.0</v>
      </c>
      <c r="E6344" s="1" t="s">
        <v>38</v>
      </c>
      <c r="F6344" s="5">
        <v>44927.0</v>
      </c>
      <c r="G6344" s="1">
        <v>20.0</v>
      </c>
    </row>
    <row r="6345">
      <c r="A6345" s="1">
        <v>6344.0</v>
      </c>
      <c r="B6345" s="1" t="s">
        <v>8064</v>
      </c>
      <c r="C6345" s="1" t="s">
        <v>40</v>
      </c>
      <c r="D6345" s="1">
        <v>50.0</v>
      </c>
      <c r="E6345" s="1" t="s">
        <v>33</v>
      </c>
      <c r="F6345" s="5">
        <v>44927.0</v>
      </c>
      <c r="G6345" s="1">
        <v>0.0</v>
      </c>
    </row>
    <row r="6346">
      <c r="A6346" s="1">
        <v>6345.0</v>
      </c>
      <c r="B6346" s="1" t="s">
        <v>8065</v>
      </c>
      <c r="C6346" s="1" t="s">
        <v>32</v>
      </c>
      <c r="D6346" s="1">
        <v>120.0</v>
      </c>
      <c r="E6346" s="1" t="s">
        <v>38</v>
      </c>
      <c r="F6346" s="5">
        <v>44927.0</v>
      </c>
      <c r="G6346" s="1">
        <v>5.0</v>
      </c>
    </row>
    <row r="6347">
      <c r="A6347" s="1">
        <v>6346.0</v>
      </c>
      <c r="B6347" s="1" t="s">
        <v>8066</v>
      </c>
      <c r="C6347" s="1" t="s">
        <v>32</v>
      </c>
      <c r="D6347" s="1">
        <v>120.0</v>
      </c>
      <c r="E6347" s="1" t="s">
        <v>38</v>
      </c>
      <c r="F6347" s="5">
        <v>44927.0</v>
      </c>
      <c r="G6347" s="1">
        <v>10.0</v>
      </c>
    </row>
    <row r="6348">
      <c r="A6348" s="1">
        <v>6347.0</v>
      </c>
      <c r="B6348" s="1" t="s">
        <v>8067</v>
      </c>
      <c r="C6348" s="1" t="s">
        <v>32</v>
      </c>
      <c r="D6348" s="1">
        <v>120.0</v>
      </c>
      <c r="E6348" s="1" t="s">
        <v>38</v>
      </c>
      <c r="F6348" s="5">
        <v>44927.0</v>
      </c>
      <c r="G6348" s="1">
        <v>20.0</v>
      </c>
    </row>
    <row r="6349">
      <c r="A6349" s="1">
        <v>6348.0</v>
      </c>
      <c r="B6349" s="1" t="s">
        <v>8068</v>
      </c>
      <c r="C6349" s="1" t="s">
        <v>40</v>
      </c>
      <c r="D6349" s="1">
        <v>50.0</v>
      </c>
      <c r="E6349" s="1" t="s">
        <v>38</v>
      </c>
      <c r="F6349" s="5">
        <v>44927.0</v>
      </c>
      <c r="G6349" s="1">
        <v>0.0</v>
      </c>
    </row>
    <row r="6350">
      <c r="A6350" s="1">
        <v>6349.0</v>
      </c>
      <c r="B6350" s="1" t="s">
        <v>8069</v>
      </c>
      <c r="C6350" s="1" t="s">
        <v>32</v>
      </c>
      <c r="D6350" s="1">
        <v>120.0</v>
      </c>
      <c r="E6350" s="1" t="s">
        <v>38</v>
      </c>
      <c r="F6350" s="5">
        <v>44927.0</v>
      </c>
      <c r="G6350" s="1">
        <v>5.0</v>
      </c>
    </row>
    <row r="6351">
      <c r="A6351" s="1">
        <v>6350.0</v>
      </c>
      <c r="B6351" s="1" t="s">
        <v>8071</v>
      </c>
      <c r="C6351" s="1" t="s">
        <v>32</v>
      </c>
      <c r="D6351" s="1">
        <v>120.0</v>
      </c>
      <c r="E6351" s="1" t="s">
        <v>38</v>
      </c>
      <c r="F6351" s="5">
        <v>44927.0</v>
      </c>
      <c r="G6351" s="1">
        <v>10.0</v>
      </c>
    </row>
    <row r="6352">
      <c r="A6352" s="1">
        <v>6351.0</v>
      </c>
      <c r="B6352" s="1" t="s">
        <v>8073</v>
      </c>
      <c r="C6352" s="1" t="s">
        <v>49</v>
      </c>
      <c r="D6352" s="1">
        <v>80.0</v>
      </c>
      <c r="E6352" s="1" t="s">
        <v>38</v>
      </c>
      <c r="F6352" s="5">
        <v>44927.0</v>
      </c>
      <c r="G6352" s="1">
        <v>20.0</v>
      </c>
    </row>
    <row r="6353">
      <c r="A6353" s="1">
        <v>6352.0</v>
      </c>
      <c r="B6353" s="1" t="s">
        <v>8074</v>
      </c>
      <c r="C6353" s="1" t="s">
        <v>32</v>
      </c>
      <c r="D6353" s="1">
        <v>120.0</v>
      </c>
      <c r="E6353" s="1" t="s">
        <v>38</v>
      </c>
      <c r="F6353" s="5">
        <v>44927.0</v>
      </c>
      <c r="G6353" s="1">
        <v>0.0</v>
      </c>
    </row>
    <row r="6354">
      <c r="A6354" s="1">
        <v>6353.0</v>
      </c>
      <c r="B6354" s="1" t="s">
        <v>8075</v>
      </c>
      <c r="C6354" s="1" t="s">
        <v>32</v>
      </c>
      <c r="D6354" s="1">
        <v>120.0</v>
      </c>
      <c r="E6354" s="1" t="s">
        <v>38</v>
      </c>
      <c r="F6354" s="5">
        <v>44927.0</v>
      </c>
      <c r="G6354" s="1">
        <v>5.0</v>
      </c>
    </row>
    <row r="6355">
      <c r="A6355" s="1">
        <v>6354.0</v>
      </c>
      <c r="B6355" s="1" t="s">
        <v>8076</v>
      </c>
      <c r="C6355" s="1" t="s">
        <v>32</v>
      </c>
      <c r="D6355" s="1">
        <v>120.0</v>
      </c>
      <c r="E6355" s="1" t="s">
        <v>38</v>
      </c>
      <c r="F6355" s="5">
        <v>44927.0</v>
      </c>
      <c r="G6355" s="1">
        <v>10.0</v>
      </c>
    </row>
    <row r="6356">
      <c r="A6356" s="1">
        <v>6355.0</v>
      </c>
      <c r="B6356" s="1" t="s">
        <v>8077</v>
      </c>
      <c r="C6356" s="1" t="s">
        <v>37</v>
      </c>
      <c r="D6356" s="1">
        <v>250.0</v>
      </c>
      <c r="E6356" s="1" t="s">
        <v>38</v>
      </c>
      <c r="F6356" s="5">
        <v>44927.0</v>
      </c>
      <c r="G6356" s="1">
        <v>20.0</v>
      </c>
    </row>
    <row r="6357">
      <c r="A6357" s="1">
        <v>6356.0</v>
      </c>
      <c r="B6357" s="1" t="s">
        <v>8078</v>
      </c>
      <c r="C6357" s="1" t="s">
        <v>49</v>
      </c>
      <c r="D6357" s="1">
        <v>80.0</v>
      </c>
      <c r="E6357" s="1" t="s">
        <v>38</v>
      </c>
      <c r="F6357" s="5">
        <v>44927.0</v>
      </c>
      <c r="G6357" s="1">
        <v>0.0</v>
      </c>
    </row>
    <row r="6358">
      <c r="A6358" s="1">
        <v>6357.0</v>
      </c>
      <c r="B6358" s="1" t="s">
        <v>8079</v>
      </c>
      <c r="C6358" s="1" t="s">
        <v>32</v>
      </c>
      <c r="D6358" s="1">
        <v>120.0</v>
      </c>
      <c r="E6358" s="1" t="s">
        <v>38</v>
      </c>
      <c r="F6358" s="5">
        <v>44927.0</v>
      </c>
      <c r="G6358" s="1">
        <v>5.0</v>
      </c>
    </row>
    <row r="6359">
      <c r="A6359" s="1">
        <v>6358.0</v>
      </c>
      <c r="B6359" s="1" t="s">
        <v>8080</v>
      </c>
      <c r="C6359" s="1" t="s">
        <v>32</v>
      </c>
      <c r="D6359" s="1">
        <v>120.0</v>
      </c>
      <c r="E6359" s="1" t="s">
        <v>38</v>
      </c>
      <c r="F6359" s="5">
        <v>44927.0</v>
      </c>
      <c r="G6359" s="1">
        <v>10.0</v>
      </c>
    </row>
    <row r="6360">
      <c r="A6360" s="1">
        <v>6359.0</v>
      </c>
      <c r="B6360" s="1" t="s">
        <v>8081</v>
      </c>
      <c r="C6360" s="1" t="s">
        <v>32</v>
      </c>
      <c r="D6360" s="1">
        <v>120.0</v>
      </c>
      <c r="E6360" s="1" t="s">
        <v>33</v>
      </c>
      <c r="F6360" s="5">
        <v>44927.0</v>
      </c>
      <c r="G6360" s="1">
        <v>20.0</v>
      </c>
    </row>
    <row r="6361">
      <c r="A6361" s="1">
        <v>6360.0</v>
      </c>
      <c r="B6361" s="1" t="s">
        <v>8084</v>
      </c>
      <c r="C6361" s="1" t="s">
        <v>32</v>
      </c>
      <c r="D6361" s="1">
        <v>120.0</v>
      </c>
      <c r="E6361" s="1" t="s">
        <v>38</v>
      </c>
      <c r="F6361" s="5">
        <v>44927.0</v>
      </c>
      <c r="G6361" s="1">
        <v>0.0</v>
      </c>
    </row>
    <row r="6362">
      <c r="A6362" s="1">
        <v>6361.0</v>
      </c>
      <c r="B6362" s="1" t="s">
        <v>8085</v>
      </c>
      <c r="C6362" s="1" t="s">
        <v>32</v>
      </c>
      <c r="D6362" s="1">
        <v>120.0</v>
      </c>
      <c r="E6362" s="1" t="s">
        <v>38</v>
      </c>
      <c r="F6362" s="5">
        <v>44927.0</v>
      </c>
      <c r="G6362" s="1">
        <v>5.0</v>
      </c>
    </row>
    <row r="6363">
      <c r="A6363" s="1">
        <v>6362.0</v>
      </c>
      <c r="B6363" s="1" t="s">
        <v>8086</v>
      </c>
      <c r="C6363" s="1" t="s">
        <v>32</v>
      </c>
      <c r="D6363" s="1">
        <v>120.0</v>
      </c>
      <c r="E6363" s="1" t="s">
        <v>38</v>
      </c>
      <c r="F6363" s="5">
        <v>44927.0</v>
      </c>
      <c r="G6363" s="1">
        <v>10.0</v>
      </c>
    </row>
    <row r="6364">
      <c r="A6364" s="1">
        <v>6363.0</v>
      </c>
      <c r="B6364" s="1" t="s">
        <v>8087</v>
      </c>
      <c r="C6364" s="1" t="s">
        <v>32</v>
      </c>
      <c r="D6364" s="1">
        <v>120.0</v>
      </c>
      <c r="E6364" s="1" t="s">
        <v>38</v>
      </c>
      <c r="F6364" s="5">
        <v>44927.0</v>
      </c>
      <c r="G6364" s="1">
        <v>20.0</v>
      </c>
    </row>
    <row r="6365">
      <c r="A6365" s="1">
        <v>6364.0</v>
      </c>
      <c r="B6365" s="1" t="s">
        <v>8088</v>
      </c>
      <c r="C6365" s="1" t="s">
        <v>32</v>
      </c>
      <c r="D6365" s="1">
        <v>120.0</v>
      </c>
      <c r="E6365" s="1" t="s">
        <v>45</v>
      </c>
      <c r="F6365" s="5">
        <v>44927.0</v>
      </c>
      <c r="G6365" s="1">
        <v>0.0</v>
      </c>
    </row>
    <row r="6366">
      <c r="A6366" s="1">
        <v>6365.0</v>
      </c>
      <c r="B6366" s="1" t="s">
        <v>8089</v>
      </c>
      <c r="C6366" s="1" t="s">
        <v>49</v>
      </c>
      <c r="D6366" s="1">
        <v>80.0</v>
      </c>
      <c r="E6366" s="1" t="s">
        <v>38</v>
      </c>
      <c r="F6366" s="5">
        <v>44927.0</v>
      </c>
      <c r="G6366" s="1">
        <v>5.0</v>
      </c>
    </row>
    <row r="6367">
      <c r="A6367" s="1">
        <v>6366.0</v>
      </c>
      <c r="B6367" s="1" t="s">
        <v>8090</v>
      </c>
      <c r="C6367" s="1" t="s">
        <v>32</v>
      </c>
      <c r="D6367" s="1">
        <v>120.0</v>
      </c>
      <c r="E6367" s="1" t="s">
        <v>38</v>
      </c>
      <c r="F6367" s="5">
        <v>44927.0</v>
      </c>
      <c r="G6367" s="1">
        <v>10.0</v>
      </c>
    </row>
    <row r="6368">
      <c r="A6368" s="1">
        <v>6367.0</v>
      </c>
      <c r="B6368" s="1" t="s">
        <v>8091</v>
      </c>
      <c r="C6368" s="1" t="s">
        <v>32</v>
      </c>
      <c r="D6368" s="1">
        <v>120.0</v>
      </c>
      <c r="E6368" s="1" t="s">
        <v>38</v>
      </c>
      <c r="F6368" s="5">
        <v>44927.0</v>
      </c>
      <c r="G6368" s="1">
        <v>20.0</v>
      </c>
    </row>
    <row r="6369">
      <c r="A6369" s="1">
        <v>6368.0</v>
      </c>
      <c r="B6369" s="1" t="s">
        <v>8092</v>
      </c>
      <c r="C6369" s="1" t="s">
        <v>32</v>
      </c>
      <c r="D6369" s="1">
        <v>120.0</v>
      </c>
      <c r="E6369" s="1" t="s">
        <v>38</v>
      </c>
      <c r="F6369" s="5">
        <v>44927.0</v>
      </c>
      <c r="G6369" s="1">
        <v>0.0</v>
      </c>
    </row>
    <row r="6370">
      <c r="A6370" s="1">
        <v>6369.0</v>
      </c>
      <c r="B6370" s="1" t="s">
        <v>8095</v>
      </c>
      <c r="C6370" s="1" t="s">
        <v>32</v>
      </c>
      <c r="D6370" s="1">
        <v>120.0</v>
      </c>
      <c r="E6370" s="1" t="s">
        <v>38</v>
      </c>
      <c r="F6370" s="5">
        <v>44927.0</v>
      </c>
      <c r="G6370" s="1">
        <v>5.0</v>
      </c>
    </row>
    <row r="6371">
      <c r="A6371" s="1">
        <v>6370.0</v>
      </c>
      <c r="B6371" s="1" t="s">
        <v>8096</v>
      </c>
      <c r="C6371" s="1" t="s">
        <v>32</v>
      </c>
      <c r="D6371" s="1">
        <v>120.0</v>
      </c>
      <c r="E6371" s="1" t="s">
        <v>38</v>
      </c>
      <c r="F6371" s="5">
        <v>44927.0</v>
      </c>
      <c r="G6371" s="1">
        <v>10.0</v>
      </c>
    </row>
    <row r="6372">
      <c r="A6372" s="1">
        <v>6371.0</v>
      </c>
      <c r="B6372" s="1" t="s">
        <v>8097</v>
      </c>
      <c r="C6372" s="1" t="s">
        <v>32</v>
      </c>
      <c r="D6372" s="1">
        <v>120.0</v>
      </c>
      <c r="E6372" s="1" t="s">
        <v>38</v>
      </c>
      <c r="F6372" s="5">
        <v>44927.0</v>
      </c>
      <c r="G6372" s="1">
        <v>20.0</v>
      </c>
    </row>
    <row r="6373">
      <c r="A6373" s="1">
        <v>6372.0</v>
      </c>
      <c r="B6373" s="1" t="s">
        <v>8098</v>
      </c>
      <c r="C6373" s="1" t="s">
        <v>49</v>
      </c>
      <c r="D6373" s="1">
        <v>80.0</v>
      </c>
      <c r="E6373" s="1" t="s">
        <v>38</v>
      </c>
      <c r="F6373" s="5">
        <v>44927.0</v>
      </c>
      <c r="G6373" s="1">
        <v>0.0</v>
      </c>
    </row>
    <row r="6374">
      <c r="A6374" s="1">
        <v>6373.0</v>
      </c>
      <c r="B6374" s="1" t="s">
        <v>8099</v>
      </c>
      <c r="C6374" s="1" t="s">
        <v>32</v>
      </c>
      <c r="D6374" s="1">
        <v>120.0</v>
      </c>
      <c r="E6374" s="1" t="s">
        <v>38</v>
      </c>
      <c r="F6374" s="5">
        <v>44927.0</v>
      </c>
      <c r="G6374" s="1">
        <v>5.0</v>
      </c>
    </row>
    <row r="6375">
      <c r="A6375" s="1">
        <v>6374.0</v>
      </c>
      <c r="B6375" s="1" t="s">
        <v>8100</v>
      </c>
      <c r="C6375" s="1" t="s">
        <v>49</v>
      </c>
      <c r="D6375" s="1">
        <v>80.0</v>
      </c>
      <c r="E6375" s="1" t="s">
        <v>38</v>
      </c>
      <c r="F6375" s="5">
        <v>44927.0</v>
      </c>
      <c r="G6375" s="1">
        <v>10.0</v>
      </c>
    </row>
    <row r="6376">
      <c r="A6376" s="1">
        <v>6375.0</v>
      </c>
      <c r="B6376" s="1" t="s">
        <v>8101</v>
      </c>
      <c r="C6376" s="1" t="s">
        <v>32</v>
      </c>
      <c r="D6376" s="1">
        <v>120.0</v>
      </c>
      <c r="E6376" s="1" t="s">
        <v>38</v>
      </c>
      <c r="F6376" s="5">
        <v>44927.0</v>
      </c>
      <c r="G6376" s="1">
        <v>20.0</v>
      </c>
    </row>
    <row r="6377">
      <c r="A6377" s="1">
        <v>6376.0</v>
      </c>
      <c r="B6377" s="1" t="s">
        <v>8102</v>
      </c>
      <c r="C6377" s="1" t="s">
        <v>49</v>
      </c>
      <c r="D6377" s="1">
        <v>80.0</v>
      </c>
      <c r="E6377" s="1" t="s">
        <v>38</v>
      </c>
      <c r="F6377" s="5">
        <v>44927.0</v>
      </c>
      <c r="G6377" s="1">
        <v>0.0</v>
      </c>
    </row>
    <row r="6378">
      <c r="A6378" s="1">
        <v>6377.0</v>
      </c>
      <c r="B6378" s="1" t="s">
        <v>8103</v>
      </c>
      <c r="C6378" s="1" t="s">
        <v>32</v>
      </c>
      <c r="D6378" s="1">
        <v>120.0</v>
      </c>
      <c r="E6378" s="1" t="s">
        <v>38</v>
      </c>
      <c r="F6378" s="5">
        <v>44927.0</v>
      </c>
      <c r="G6378" s="1">
        <v>5.0</v>
      </c>
    </row>
    <row r="6379">
      <c r="A6379" s="1">
        <v>6378.0</v>
      </c>
      <c r="B6379" s="1" t="s">
        <v>8104</v>
      </c>
      <c r="C6379" s="1" t="s">
        <v>37</v>
      </c>
      <c r="D6379" s="1">
        <v>250.0</v>
      </c>
      <c r="E6379" s="1" t="s">
        <v>38</v>
      </c>
      <c r="F6379" s="5">
        <v>44927.0</v>
      </c>
      <c r="G6379" s="1">
        <v>10.0</v>
      </c>
    </row>
    <row r="6380">
      <c r="A6380" s="1">
        <v>6379.0</v>
      </c>
      <c r="B6380" s="1" t="s">
        <v>8107</v>
      </c>
      <c r="C6380" s="1" t="s">
        <v>32</v>
      </c>
      <c r="D6380" s="1">
        <v>120.0</v>
      </c>
      <c r="E6380" s="1" t="s">
        <v>38</v>
      </c>
      <c r="F6380" s="5">
        <v>44927.0</v>
      </c>
      <c r="G6380" s="1">
        <v>20.0</v>
      </c>
    </row>
    <row r="6381">
      <c r="A6381" s="1">
        <v>6380.0</v>
      </c>
      <c r="B6381" s="1" t="s">
        <v>8110</v>
      </c>
      <c r="C6381" s="1" t="s">
        <v>49</v>
      </c>
      <c r="D6381" s="1">
        <v>80.0</v>
      </c>
      <c r="E6381" s="1" t="s">
        <v>38</v>
      </c>
      <c r="F6381" s="5">
        <v>44927.0</v>
      </c>
      <c r="G6381" s="1">
        <v>0.0</v>
      </c>
    </row>
    <row r="6382">
      <c r="A6382" s="1">
        <v>6381.0</v>
      </c>
      <c r="B6382" s="1" t="s">
        <v>8111</v>
      </c>
      <c r="C6382" s="1" t="s">
        <v>40</v>
      </c>
      <c r="D6382" s="1">
        <v>50.0</v>
      </c>
      <c r="E6382" s="1" t="s">
        <v>38</v>
      </c>
      <c r="F6382" s="5">
        <v>44927.0</v>
      </c>
      <c r="G6382" s="1">
        <v>5.0</v>
      </c>
    </row>
    <row r="6383">
      <c r="A6383" s="1">
        <v>6382.0</v>
      </c>
      <c r="B6383" s="1" t="s">
        <v>8112</v>
      </c>
      <c r="C6383" s="1" t="s">
        <v>32</v>
      </c>
      <c r="D6383" s="1">
        <v>120.0</v>
      </c>
      <c r="E6383" s="1" t="s">
        <v>45</v>
      </c>
      <c r="F6383" s="5">
        <v>44927.0</v>
      </c>
      <c r="G6383" s="1">
        <v>10.0</v>
      </c>
    </row>
    <row r="6384">
      <c r="A6384" s="1">
        <v>6383.0</v>
      </c>
      <c r="B6384" s="1" t="s">
        <v>8113</v>
      </c>
      <c r="C6384" s="1" t="s">
        <v>32</v>
      </c>
      <c r="D6384" s="1">
        <v>120.0</v>
      </c>
      <c r="E6384" s="1" t="s">
        <v>33</v>
      </c>
      <c r="F6384" s="5">
        <v>44927.0</v>
      </c>
      <c r="G6384" s="1">
        <v>20.0</v>
      </c>
    </row>
    <row r="6385">
      <c r="A6385" s="1">
        <v>6384.0</v>
      </c>
      <c r="B6385" s="1" t="s">
        <v>8114</v>
      </c>
      <c r="C6385" s="1" t="s">
        <v>37</v>
      </c>
      <c r="D6385" s="1">
        <v>250.0</v>
      </c>
      <c r="E6385" s="1" t="s">
        <v>38</v>
      </c>
      <c r="F6385" s="5">
        <v>44927.0</v>
      </c>
      <c r="G6385" s="1">
        <v>0.0</v>
      </c>
    </row>
    <row r="6386">
      <c r="A6386" s="1">
        <v>6385.0</v>
      </c>
      <c r="B6386" s="1" t="s">
        <v>8116</v>
      </c>
      <c r="C6386" s="1" t="s">
        <v>49</v>
      </c>
      <c r="D6386" s="1">
        <v>80.0</v>
      </c>
      <c r="E6386" s="1" t="s">
        <v>38</v>
      </c>
      <c r="F6386" s="5">
        <v>44927.0</v>
      </c>
      <c r="G6386" s="1">
        <v>5.0</v>
      </c>
    </row>
    <row r="6387">
      <c r="A6387" s="1">
        <v>6386.0</v>
      </c>
      <c r="B6387" s="1" t="s">
        <v>8118</v>
      </c>
      <c r="C6387" s="1" t="s">
        <v>32</v>
      </c>
      <c r="D6387" s="1">
        <v>120.0</v>
      </c>
      <c r="E6387" s="1" t="s">
        <v>38</v>
      </c>
      <c r="F6387" s="5">
        <v>44927.0</v>
      </c>
      <c r="G6387" s="1">
        <v>10.0</v>
      </c>
    </row>
    <row r="6388">
      <c r="A6388" s="1">
        <v>6387.0</v>
      </c>
      <c r="B6388" s="1" t="s">
        <v>8119</v>
      </c>
      <c r="C6388" s="1" t="s">
        <v>32</v>
      </c>
      <c r="D6388" s="1">
        <v>120.0</v>
      </c>
      <c r="E6388" s="1" t="s">
        <v>38</v>
      </c>
      <c r="F6388" s="5">
        <v>44927.0</v>
      </c>
      <c r="G6388" s="1">
        <v>20.0</v>
      </c>
    </row>
    <row r="6389">
      <c r="A6389" s="1">
        <v>6388.0</v>
      </c>
      <c r="B6389" s="1" t="s">
        <v>8120</v>
      </c>
      <c r="C6389" s="1" t="s">
        <v>49</v>
      </c>
      <c r="D6389" s="1">
        <v>80.0</v>
      </c>
      <c r="E6389" s="1" t="s">
        <v>38</v>
      </c>
      <c r="F6389" s="5">
        <v>44927.0</v>
      </c>
      <c r="G6389" s="1">
        <v>0.0</v>
      </c>
    </row>
    <row r="6390">
      <c r="A6390" s="1">
        <v>6389.0</v>
      </c>
      <c r="B6390" s="1" t="s">
        <v>8121</v>
      </c>
      <c r="C6390" s="1" t="s">
        <v>32</v>
      </c>
      <c r="D6390" s="1">
        <v>120.0</v>
      </c>
      <c r="E6390" s="1" t="s">
        <v>33</v>
      </c>
      <c r="F6390" s="5">
        <v>44927.0</v>
      </c>
      <c r="G6390" s="1">
        <v>5.0</v>
      </c>
    </row>
    <row r="6391">
      <c r="A6391" s="1">
        <v>6390.0</v>
      </c>
      <c r="B6391" s="1" t="s">
        <v>8122</v>
      </c>
      <c r="C6391" s="1" t="s">
        <v>32</v>
      </c>
      <c r="D6391" s="1">
        <v>120.0</v>
      </c>
      <c r="E6391" s="1" t="s">
        <v>38</v>
      </c>
      <c r="F6391" s="5">
        <v>44927.0</v>
      </c>
      <c r="G6391" s="1">
        <v>10.0</v>
      </c>
    </row>
    <row r="6392">
      <c r="A6392" s="1">
        <v>6391.0</v>
      </c>
      <c r="B6392" s="1" t="s">
        <v>8125</v>
      </c>
      <c r="C6392" s="1" t="s">
        <v>37</v>
      </c>
      <c r="D6392" s="1">
        <v>250.0</v>
      </c>
      <c r="E6392" s="1" t="s">
        <v>38</v>
      </c>
      <c r="F6392" s="5">
        <v>44927.0</v>
      </c>
      <c r="G6392" s="1">
        <v>20.0</v>
      </c>
    </row>
    <row r="6393">
      <c r="A6393" s="1">
        <v>6392.0</v>
      </c>
      <c r="B6393" s="1" t="s">
        <v>8126</v>
      </c>
      <c r="C6393" s="1" t="s">
        <v>40</v>
      </c>
      <c r="D6393" s="1">
        <v>50.0</v>
      </c>
      <c r="E6393" s="1" t="s">
        <v>38</v>
      </c>
      <c r="F6393" s="5">
        <v>44927.0</v>
      </c>
      <c r="G6393" s="1">
        <v>0.0</v>
      </c>
    </row>
    <row r="6394">
      <c r="A6394" s="1">
        <v>6393.0</v>
      </c>
      <c r="B6394" s="1" t="s">
        <v>8127</v>
      </c>
      <c r="C6394" s="1" t="s">
        <v>49</v>
      </c>
      <c r="D6394" s="1">
        <v>80.0</v>
      </c>
      <c r="E6394" s="1" t="s">
        <v>38</v>
      </c>
      <c r="F6394" s="5">
        <v>44927.0</v>
      </c>
      <c r="G6394" s="1">
        <v>5.0</v>
      </c>
    </row>
    <row r="6395">
      <c r="A6395" s="1">
        <v>6394.0</v>
      </c>
      <c r="B6395" s="1" t="s">
        <v>8128</v>
      </c>
      <c r="C6395" s="1" t="s">
        <v>32</v>
      </c>
      <c r="D6395" s="1">
        <v>120.0</v>
      </c>
      <c r="E6395" s="1" t="s">
        <v>38</v>
      </c>
      <c r="F6395" s="5">
        <v>44927.0</v>
      </c>
      <c r="G6395" s="1">
        <v>10.0</v>
      </c>
    </row>
    <row r="6396">
      <c r="A6396" s="1">
        <v>6395.0</v>
      </c>
      <c r="B6396" s="1" t="s">
        <v>8129</v>
      </c>
      <c r="C6396" s="1" t="s">
        <v>32</v>
      </c>
      <c r="D6396" s="1">
        <v>120.0</v>
      </c>
      <c r="E6396" s="1" t="s">
        <v>38</v>
      </c>
      <c r="F6396" s="5">
        <v>44927.0</v>
      </c>
      <c r="G6396" s="1">
        <v>20.0</v>
      </c>
    </row>
    <row r="6397">
      <c r="A6397" s="1">
        <v>6396.0</v>
      </c>
      <c r="B6397" s="1" t="s">
        <v>8130</v>
      </c>
      <c r="C6397" s="1" t="s">
        <v>49</v>
      </c>
      <c r="D6397" s="1">
        <v>80.0</v>
      </c>
      <c r="E6397" s="1" t="s">
        <v>38</v>
      </c>
      <c r="F6397" s="5">
        <v>44927.0</v>
      </c>
      <c r="G6397" s="1">
        <v>0.0</v>
      </c>
    </row>
    <row r="6398">
      <c r="A6398" s="1">
        <v>6397.0</v>
      </c>
      <c r="B6398" s="1" t="s">
        <v>8133</v>
      </c>
      <c r="C6398" s="1" t="s">
        <v>32</v>
      </c>
      <c r="D6398" s="1">
        <v>120.0</v>
      </c>
      <c r="E6398" s="1" t="s">
        <v>38</v>
      </c>
      <c r="F6398" s="5">
        <v>44927.0</v>
      </c>
      <c r="G6398" s="1">
        <v>5.0</v>
      </c>
    </row>
    <row r="6399">
      <c r="A6399" s="1">
        <v>6398.0</v>
      </c>
      <c r="B6399" s="1" t="s">
        <v>8134</v>
      </c>
      <c r="C6399" s="1" t="s">
        <v>32</v>
      </c>
      <c r="D6399" s="1">
        <v>120.0</v>
      </c>
      <c r="E6399" s="1" t="s">
        <v>38</v>
      </c>
      <c r="F6399" s="5">
        <v>44927.0</v>
      </c>
      <c r="G6399" s="1">
        <v>10.0</v>
      </c>
    </row>
    <row r="6400">
      <c r="A6400" s="1">
        <v>6399.0</v>
      </c>
      <c r="B6400" s="1" t="s">
        <v>8135</v>
      </c>
      <c r="C6400" s="1" t="s">
        <v>32</v>
      </c>
      <c r="D6400" s="1">
        <v>120.0</v>
      </c>
      <c r="E6400" s="1" t="s">
        <v>38</v>
      </c>
      <c r="F6400" s="5">
        <v>44927.0</v>
      </c>
      <c r="G6400" s="1">
        <v>20.0</v>
      </c>
    </row>
    <row r="6401">
      <c r="A6401" s="1">
        <v>6400.0</v>
      </c>
      <c r="B6401" s="1" t="s">
        <v>8136</v>
      </c>
      <c r="C6401" s="1" t="s">
        <v>40</v>
      </c>
      <c r="D6401" s="1">
        <v>50.0</v>
      </c>
      <c r="E6401" s="1" t="s">
        <v>38</v>
      </c>
      <c r="F6401" s="5">
        <v>44927.0</v>
      </c>
      <c r="G6401" s="1">
        <v>0.0</v>
      </c>
    </row>
    <row r="6402">
      <c r="A6402" s="1">
        <v>6401.0</v>
      </c>
      <c r="B6402" s="1" t="s">
        <v>8139</v>
      </c>
      <c r="C6402" s="1" t="s">
        <v>32</v>
      </c>
      <c r="D6402" s="1">
        <v>120.0</v>
      </c>
      <c r="E6402" s="1" t="s">
        <v>38</v>
      </c>
      <c r="F6402" s="5">
        <v>44927.0</v>
      </c>
      <c r="G6402" s="1">
        <v>5.0</v>
      </c>
    </row>
    <row r="6403">
      <c r="A6403" s="1">
        <v>6402.0</v>
      </c>
      <c r="B6403" s="1" t="s">
        <v>8140</v>
      </c>
      <c r="C6403" s="1" t="s">
        <v>49</v>
      </c>
      <c r="D6403" s="1">
        <v>80.0</v>
      </c>
      <c r="E6403" s="1" t="s">
        <v>38</v>
      </c>
      <c r="F6403" s="5">
        <v>44927.0</v>
      </c>
      <c r="G6403" s="1">
        <v>10.0</v>
      </c>
    </row>
    <row r="6404">
      <c r="A6404" s="1">
        <v>6403.0</v>
      </c>
      <c r="B6404" s="1" t="s">
        <v>8141</v>
      </c>
      <c r="C6404" s="1" t="s">
        <v>49</v>
      </c>
      <c r="D6404" s="1">
        <v>80.0</v>
      </c>
      <c r="E6404" s="1" t="s">
        <v>38</v>
      </c>
      <c r="F6404" s="5">
        <v>44927.0</v>
      </c>
      <c r="G6404" s="1">
        <v>20.0</v>
      </c>
    </row>
    <row r="6405">
      <c r="A6405" s="1">
        <v>6404.0</v>
      </c>
      <c r="B6405" s="1" t="s">
        <v>8144</v>
      </c>
      <c r="C6405" s="1" t="s">
        <v>32</v>
      </c>
      <c r="D6405" s="1">
        <v>120.0</v>
      </c>
      <c r="E6405" s="1" t="s">
        <v>38</v>
      </c>
      <c r="F6405" s="5">
        <v>44927.0</v>
      </c>
      <c r="G6405" s="1">
        <v>0.0</v>
      </c>
    </row>
    <row r="6406">
      <c r="A6406" s="1">
        <v>6405.0</v>
      </c>
      <c r="B6406" s="1" t="s">
        <v>8145</v>
      </c>
      <c r="C6406" s="1" t="s">
        <v>49</v>
      </c>
      <c r="D6406" s="1">
        <v>80.0</v>
      </c>
      <c r="E6406" s="1" t="s">
        <v>38</v>
      </c>
      <c r="F6406" s="5">
        <v>44927.0</v>
      </c>
      <c r="G6406" s="1">
        <v>5.0</v>
      </c>
    </row>
    <row r="6407">
      <c r="A6407" s="1">
        <v>6406.0</v>
      </c>
      <c r="B6407" s="1" t="s">
        <v>8147</v>
      </c>
      <c r="C6407" s="1" t="s">
        <v>32</v>
      </c>
      <c r="D6407" s="1">
        <v>120.0</v>
      </c>
      <c r="E6407" s="1" t="s">
        <v>38</v>
      </c>
      <c r="F6407" s="5">
        <v>44927.0</v>
      </c>
      <c r="G6407" s="1">
        <v>10.0</v>
      </c>
    </row>
    <row r="6408">
      <c r="A6408" s="1">
        <v>6407.0</v>
      </c>
      <c r="B6408" s="1" t="s">
        <v>8149</v>
      </c>
      <c r="C6408" s="1" t="s">
        <v>32</v>
      </c>
      <c r="D6408" s="1">
        <v>120.0</v>
      </c>
      <c r="E6408" s="1" t="s">
        <v>38</v>
      </c>
      <c r="F6408" s="5">
        <v>44927.0</v>
      </c>
      <c r="G6408" s="1">
        <v>20.0</v>
      </c>
    </row>
    <row r="6409">
      <c r="A6409" s="1">
        <v>6408.0</v>
      </c>
      <c r="B6409" s="1" t="s">
        <v>8150</v>
      </c>
      <c r="C6409" s="1" t="s">
        <v>40</v>
      </c>
      <c r="D6409" s="1">
        <v>50.0</v>
      </c>
      <c r="E6409" s="1" t="s">
        <v>38</v>
      </c>
      <c r="F6409" s="5">
        <v>44927.0</v>
      </c>
      <c r="G6409" s="1">
        <v>0.0</v>
      </c>
    </row>
    <row r="6410">
      <c r="A6410" s="1">
        <v>6409.0</v>
      </c>
      <c r="B6410" s="1" t="s">
        <v>8151</v>
      </c>
      <c r="C6410" s="1" t="s">
        <v>32</v>
      </c>
      <c r="D6410" s="1">
        <v>120.0</v>
      </c>
      <c r="E6410" s="1" t="s">
        <v>33</v>
      </c>
      <c r="F6410" s="5">
        <v>44927.0</v>
      </c>
      <c r="G6410" s="1">
        <v>5.0</v>
      </c>
    </row>
    <row r="6411">
      <c r="A6411" s="1">
        <v>6410.0</v>
      </c>
      <c r="B6411" s="1" t="s">
        <v>8152</v>
      </c>
      <c r="C6411" s="1" t="s">
        <v>37</v>
      </c>
      <c r="D6411" s="1">
        <v>250.0</v>
      </c>
      <c r="E6411" s="1" t="s">
        <v>38</v>
      </c>
      <c r="F6411" s="5">
        <v>44927.0</v>
      </c>
      <c r="G6411" s="1">
        <v>10.0</v>
      </c>
    </row>
    <row r="6412">
      <c r="A6412" s="1">
        <v>6411.0</v>
      </c>
      <c r="B6412" s="1" t="s">
        <v>8153</v>
      </c>
      <c r="C6412" s="1" t="s">
        <v>32</v>
      </c>
      <c r="D6412" s="1">
        <v>120.0</v>
      </c>
      <c r="E6412" s="1" t="s">
        <v>38</v>
      </c>
      <c r="F6412" s="5">
        <v>44927.0</v>
      </c>
      <c r="G6412" s="1">
        <v>20.0</v>
      </c>
    </row>
    <row r="6413">
      <c r="A6413" s="1">
        <v>6412.0</v>
      </c>
      <c r="B6413" s="1" t="s">
        <v>8156</v>
      </c>
      <c r="C6413" s="1" t="s">
        <v>37</v>
      </c>
      <c r="D6413" s="1">
        <v>250.0</v>
      </c>
      <c r="E6413" s="1" t="s">
        <v>33</v>
      </c>
      <c r="F6413" s="5">
        <v>44927.0</v>
      </c>
      <c r="G6413" s="1">
        <v>0.0</v>
      </c>
    </row>
    <row r="6414">
      <c r="A6414" s="1">
        <v>6413.0</v>
      </c>
      <c r="B6414" s="1" t="s">
        <v>8157</v>
      </c>
      <c r="C6414" s="1" t="s">
        <v>32</v>
      </c>
      <c r="D6414" s="1">
        <v>120.0</v>
      </c>
      <c r="E6414" s="1" t="s">
        <v>38</v>
      </c>
      <c r="F6414" s="5">
        <v>44927.0</v>
      </c>
      <c r="G6414" s="1">
        <v>5.0</v>
      </c>
    </row>
    <row r="6415">
      <c r="A6415" s="1">
        <v>6414.0</v>
      </c>
      <c r="B6415" s="1" t="s">
        <v>8158</v>
      </c>
      <c r="C6415" s="1" t="s">
        <v>32</v>
      </c>
      <c r="D6415" s="1">
        <v>120.0</v>
      </c>
      <c r="E6415" s="1" t="s">
        <v>38</v>
      </c>
      <c r="F6415" s="5">
        <v>44927.0</v>
      </c>
      <c r="G6415" s="1">
        <v>10.0</v>
      </c>
    </row>
    <row r="6416">
      <c r="A6416" s="1">
        <v>6415.0</v>
      </c>
      <c r="B6416" s="1" t="s">
        <v>8159</v>
      </c>
      <c r="C6416" s="1" t="s">
        <v>32</v>
      </c>
      <c r="D6416" s="1">
        <v>120.0</v>
      </c>
      <c r="E6416" s="1" t="s">
        <v>38</v>
      </c>
      <c r="F6416" s="5">
        <v>44927.0</v>
      </c>
      <c r="G6416" s="1">
        <v>20.0</v>
      </c>
    </row>
    <row r="6417">
      <c r="A6417" s="1">
        <v>6416.0</v>
      </c>
      <c r="B6417" s="1" t="s">
        <v>8160</v>
      </c>
      <c r="C6417" s="1" t="s">
        <v>32</v>
      </c>
      <c r="D6417" s="1">
        <v>120.0</v>
      </c>
      <c r="E6417" s="1" t="s">
        <v>38</v>
      </c>
      <c r="F6417" s="5">
        <v>44927.0</v>
      </c>
      <c r="G6417" s="1">
        <v>0.0</v>
      </c>
    </row>
    <row r="6418">
      <c r="A6418" s="1">
        <v>6417.0</v>
      </c>
      <c r="B6418" s="1" t="s">
        <v>8161</v>
      </c>
      <c r="C6418" s="1" t="s">
        <v>32</v>
      </c>
      <c r="D6418" s="1">
        <v>120.0</v>
      </c>
      <c r="E6418" s="1" t="s">
        <v>33</v>
      </c>
      <c r="F6418" s="5">
        <v>44927.0</v>
      </c>
      <c r="G6418" s="1">
        <v>5.0</v>
      </c>
    </row>
    <row r="6419">
      <c r="A6419" s="1">
        <v>6418.0</v>
      </c>
      <c r="B6419" s="1" t="s">
        <v>8162</v>
      </c>
      <c r="C6419" s="1" t="s">
        <v>32</v>
      </c>
      <c r="D6419" s="1">
        <v>120.0</v>
      </c>
      <c r="E6419" s="1" t="s">
        <v>38</v>
      </c>
      <c r="F6419" s="5">
        <v>44927.0</v>
      </c>
      <c r="G6419" s="1">
        <v>10.0</v>
      </c>
    </row>
    <row r="6420">
      <c r="A6420" s="1">
        <v>6419.0</v>
      </c>
      <c r="B6420" s="1" t="s">
        <v>8163</v>
      </c>
      <c r="C6420" s="1" t="s">
        <v>49</v>
      </c>
      <c r="D6420" s="1">
        <v>80.0</v>
      </c>
      <c r="E6420" s="1" t="s">
        <v>38</v>
      </c>
      <c r="F6420" s="5">
        <v>44927.0</v>
      </c>
      <c r="G6420" s="1">
        <v>20.0</v>
      </c>
    </row>
    <row r="6421">
      <c r="A6421" s="1">
        <v>6420.0</v>
      </c>
      <c r="B6421" s="1" t="s">
        <v>8164</v>
      </c>
      <c r="C6421" s="1" t="s">
        <v>32</v>
      </c>
      <c r="D6421" s="1">
        <v>120.0</v>
      </c>
      <c r="E6421" s="1" t="s">
        <v>38</v>
      </c>
      <c r="F6421" s="5">
        <v>44927.0</v>
      </c>
      <c r="G6421" s="1">
        <v>0.0</v>
      </c>
    </row>
    <row r="6422">
      <c r="A6422" s="1">
        <v>6421.0</v>
      </c>
      <c r="B6422" s="1" t="s">
        <v>8167</v>
      </c>
      <c r="C6422" s="1" t="s">
        <v>32</v>
      </c>
      <c r="D6422" s="1">
        <v>120.0</v>
      </c>
      <c r="E6422" s="1" t="s">
        <v>38</v>
      </c>
      <c r="F6422" s="5">
        <v>44927.0</v>
      </c>
      <c r="G6422" s="1">
        <v>5.0</v>
      </c>
    </row>
    <row r="6423">
      <c r="A6423" s="1">
        <v>6422.0</v>
      </c>
      <c r="B6423" s="1" t="s">
        <v>8168</v>
      </c>
      <c r="C6423" s="1" t="s">
        <v>49</v>
      </c>
      <c r="D6423" s="1">
        <v>80.0</v>
      </c>
      <c r="E6423" s="1" t="s">
        <v>45</v>
      </c>
      <c r="F6423" s="5">
        <v>44927.0</v>
      </c>
      <c r="G6423" s="1">
        <v>10.0</v>
      </c>
    </row>
    <row r="6424">
      <c r="A6424" s="1">
        <v>6423.0</v>
      </c>
      <c r="B6424" s="1" t="s">
        <v>8169</v>
      </c>
      <c r="C6424" s="1" t="s">
        <v>49</v>
      </c>
      <c r="D6424" s="1">
        <v>80.0</v>
      </c>
      <c r="E6424" s="1" t="s">
        <v>38</v>
      </c>
      <c r="F6424" s="5">
        <v>44927.0</v>
      </c>
      <c r="G6424" s="1">
        <v>20.0</v>
      </c>
    </row>
    <row r="6425">
      <c r="A6425" s="1">
        <v>6424.0</v>
      </c>
      <c r="B6425" s="1" t="s">
        <v>8170</v>
      </c>
      <c r="C6425" s="1" t="s">
        <v>32</v>
      </c>
      <c r="D6425" s="1">
        <v>120.0</v>
      </c>
      <c r="E6425" s="1" t="s">
        <v>38</v>
      </c>
      <c r="F6425" s="5">
        <v>44927.0</v>
      </c>
      <c r="G6425" s="1">
        <v>0.0</v>
      </c>
    </row>
    <row r="6426">
      <c r="A6426" s="1">
        <v>6425.0</v>
      </c>
      <c r="B6426" s="1" t="s">
        <v>8171</v>
      </c>
      <c r="C6426" s="1" t="s">
        <v>37</v>
      </c>
      <c r="D6426" s="1">
        <v>250.0</v>
      </c>
      <c r="E6426" s="1" t="s">
        <v>33</v>
      </c>
      <c r="F6426" s="5">
        <v>44927.0</v>
      </c>
      <c r="G6426" s="1">
        <v>5.0</v>
      </c>
    </row>
    <row r="6427">
      <c r="A6427" s="1">
        <v>6426.0</v>
      </c>
      <c r="B6427" s="1" t="s">
        <v>8172</v>
      </c>
      <c r="C6427" s="1" t="s">
        <v>32</v>
      </c>
      <c r="D6427" s="1">
        <v>120.0</v>
      </c>
      <c r="E6427" s="1" t="s">
        <v>38</v>
      </c>
      <c r="F6427" s="5">
        <v>44927.0</v>
      </c>
      <c r="G6427" s="1">
        <v>10.0</v>
      </c>
    </row>
    <row r="6428">
      <c r="A6428" s="1">
        <v>6427.0</v>
      </c>
      <c r="B6428" s="1" t="s">
        <v>8173</v>
      </c>
      <c r="C6428" s="1" t="s">
        <v>32</v>
      </c>
      <c r="D6428" s="1">
        <v>120.0</v>
      </c>
      <c r="E6428" s="1" t="s">
        <v>38</v>
      </c>
      <c r="F6428" s="5">
        <v>44927.0</v>
      </c>
      <c r="G6428" s="1">
        <v>20.0</v>
      </c>
    </row>
    <row r="6429">
      <c r="A6429" s="1">
        <v>6428.0</v>
      </c>
      <c r="B6429" s="1" t="s">
        <v>8174</v>
      </c>
      <c r="C6429" s="1" t="s">
        <v>40</v>
      </c>
      <c r="D6429" s="1">
        <v>50.0</v>
      </c>
      <c r="E6429" s="1" t="s">
        <v>38</v>
      </c>
      <c r="F6429" s="5">
        <v>44927.0</v>
      </c>
      <c r="G6429" s="1">
        <v>0.0</v>
      </c>
    </row>
    <row r="6430">
      <c r="A6430" s="1">
        <v>6429.0</v>
      </c>
      <c r="B6430" s="1" t="s">
        <v>8177</v>
      </c>
      <c r="C6430" s="1" t="s">
        <v>32</v>
      </c>
      <c r="D6430" s="1">
        <v>120.0</v>
      </c>
      <c r="E6430" s="1" t="s">
        <v>45</v>
      </c>
      <c r="F6430" s="5">
        <v>44927.0</v>
      </c>
      <c r="G6430" s="1">
        <v>5.0</v>
      </c>
    </row>
    <row r="6431">
      <c r="A6431" s="1">
        <v>6430.0</v>
      </c>
      <c r="B6431" s="1" t="s">
        <v>8178</v>
      </c>
      <c r="C6431" s="1" t="s">
        <v>32</v>
      </c>
      <c r="D6431" s="1">
        <v>120.0</v>
      </c>
      <c r="E6431" s="1" t="s">
        <v>38</v>
      </c>
      <c r="F6431" s="5">
        <v>44927.0</v>
      </c>
      <c r="G6431" s="1">
        <v>10.0</v>
      </c>
    </row>
    <row r="6432">
      <c r="A6432" s="1">
        <v>6431.0</v>
      </c>
      <c r="B6432" s="1" t="s">
        <v>8179</v>
      </c>
      <c r="C6432" s="1" t="s">
        <v>32</v>
      </c>
      <c r="D6432" s="1">
        <v>120.0</v>
      </c>
      <c r="E6432" s="1" t="s">
        <v>38</v>
      </c>
      <c r="F6432" s="5">
        <v>44927.0</v>
      </c>
      <c r="G6432" s="1">
        <v>20.0</v>
      </c>
    </row>
    <row r="6433">
      <c r="A6433" s="1">
        <v>6432.0</v>
      </c>
      <c r="B6433" s="1" t="s">
        <v>8180</v>
      </c>
      <c r="C6433" s="1" t="s">
        <v>32</v>
      </c>
      <c r="D6433" s="1">
        <v>120.0</v>
      </c>
      <c r="E6433" s="1" t="s">
        <v>45</v>
      </c>
      <c r="F6433" s="5">
        <v>44927.0</v>
      </c>
      <c r="G6433" s="1">
        <v>0.0</v>
      </c>
    </row>
    <row r="6434">
      <c r="A6434" s="1">
        <v>6433.0</v>
      </c>
      <c r="B6434" s="1" t="s">
        <v>8181</v>
      </c>
      <c r="C6434" s="1" t="s">
        <v>49</v>
      </c>
      <c r="D6434" s="1">
        <v>80.0</v>
      </c>
      <c r="E6434" s="1" t="s">
        <v>38</v>
      </c>
      <c r="F6434" s="5">
        <v>44927.0</v>
      </c>
      <c r="G6434" s="1">
        <v>5.0</v>
      </c>
    </row>
    <row r="6435">
      <c r="A6435" s="1">
        <v>6434.0</v>
      </c>
      <c r="B6435" s="1" t="s">
        <v>8182</v>
      </c>
      <c r="C6435" s="1" t="s">
        <v>32</v>
      </c>
      <c r="D6435" s="1">
        <v>120.0</v>
      </c>
      <c r="E6435" s="1" t="s">
        <v>38</v>
      </c>
      <c r="F6435" s="5">
        <v>44927.0</v>
      </c>
      <c r="G6435" s="1">
        <v>10.0</v>
      </c>
    </row>
    <row r="6436">
      <c r="A6436" s="1">
        <v>6435.0</v>
      </c>
      <c r="B6436" s="1" t="s">
        <v>8183</v>
      </c>
      <c r="C6436" s="1" t="s">
        <v>32</v>
      </c>
      <c r="D6436" s="1">
        <v>120.0</v>
      </c>
      <c r="E6436" s="1" t="s">
        <v>38</v>
      </c>
      <c r="F6436" s="5">
        <v>44927.0</v>
      </c>
      <c r="G6436" s="1">
        <v>20.0</v>
      </c>
    </row>
    <row r="6437">
      <c r="A6437" s="1">
        <v>6436.0</v>
      </c>
      <c r="B6437" s="1" t="s">
        <v>8184</v>
      </c>
      <c r="C6437" s="1" t="s">
        <v>32</v>
      </c>
      <c r="D6437" s="1">
        <v>120.0</v>
      </c>
      <c r="E6437" s="1" t="s">
        <v>38</v>
      </c>
      <c r="F6437" s="5">
        <v>44927.0</v>
      </c>
      <c r="G6437" s="1">
        <v>0.0</v>
      </c>
    </row>
    <row r="6438">
      <c r="A6438" s="1">
        <v>6437.0</v>
      </c>
      <c r="B6438" s="1" t="s">
        <v>8185</v>
      </c>
      <c r="C6438" s="1" t="s">
        <v>32</v>
      </c>
      <c r="D6438" s="1">
        <v>120.0</v>
      </c>
      <c r="E6438" s="1" t="s">
        <v>38</v>
      </c>
      <c r="F6438" s="5">
        <v>44927.0</v>
      </c>
      <c r="G6438" s="1">
        <v>5.0</v>
      </c>
    </row>
    <row r="6439">
      <c r="A6439" s="1">
        <v>6438.0</v>
      </c>
      <c r="B6439" s="1" t="s">
        <v>8188</v>
      </c>
      <c r="C6439" s="1" t="s">
        <v>32</v>
      </c>
      <c r="D6439" s="1">
        <v>120.0</v>
      </c>
      <c r="E6439" s="1" t="s">
        <v>38</v>
      </c>
      <c r="F6439" s="5">
        <v>44927.0</v>
      </c>
      <c r="G6439" s="1">
        <v>10.0</v>
      </c>
    </row>
    <row r="6440">
      <c r="A6440" s="1">
        <v>6439.0</v>
      </c>
      <c r="B6440" s="1" t="s">
        <v>8189</v>
      </c>
      <c r="C6440" s="1" t="s">
        <v>49</v>
      </c>
      <c r="D6440" s="1">
        <v>80.0</v>
      </c>
      <c r="E6440" s="1" t="s">
        <v>38</v>
      </c>
      <c r="F6440" s="5">
        <v>44927.0</v>
      </c>
      <c r="G6440" s="1">
        <v>20.0</v>
      </c>
    </row>
    <row r="6441">
      <c r="A6441" s="1">
        <v>6440.0</v>
      </c>
      <c r="B6441" s="1" t="s">
        <v>8190</v>
      </c>
      <c r="C6441" s="1" t="s">
        <v>32</v>
      </c>
      <c r="D6441" s="1">
        <v>120.0</v>
      </c>
      <c r="E6441" s="1" t="s">
        <v>38</v>
      </c>
      <c r="F6441" s="5">
        <v>44927.0</v>
      </c>
      <c r="G6441" s="1">
        <v>0.0</v>
      </c>
    </row>
    <row r="6442">
      <c r="A6442" s="1">
        <v>6441.0</v>
      </c>
      <c r="B6442" s="1" t="s">
        <v>8191</v>
      </c>
      <c r="C6442" s="1" t="s">
        <v>37</v>
      </c>
      <c r="D6442" s="1">
        <v>250.0</v>
      </c>
      <c r="E6442" s="1" t="s">
        <v>38</v>
      </c>
      <c r="F6442" s="5">
        <v>44927.0</v>
      </c>
      <c r="G6442" s="1">
        <v>5.0</v>
      </c>
    </row>
    <row r="6443">
      <c r="A6443" s="1">
        <v>6442.0</v>
      </c>
      <c r="B6443" s="1" t="s">
        <v>8192</v>
      </c>
      <c r="C6443" s="1" t="s">
        <v>32</v>
      </c>
      <c r="D6443" s="1">
        <v>120.0</v>
      </c>
      <c r="E6443" s="1" t="s">
        <v>38</v>
      </c>
      <c r="F6443" s="5">
        <v>44927.0</v>
      </c>
      <c r="G6443" s="1">
        <v>10.0</v>
      </c>
    </row>
    <row r="6444">
      <c r="A6444" s="1">
        <v>6443.0</v>
      </c>
      <c r="B6444" s="1" t="s">
        <v>8193</v>
      </c>
      <c r="C6444" s="1" t="s">
        <v>40</v>
      </c>
      <c r="D6444" s="1">
        <v>50.0</v>
      </c>
      <c r="E6444" s="1" t="s">
        <v>38</v>
      </c>
      <c r="F6444" s="5">
        <v>44927.0</v>
      </c>
      <c r="G6444" s="1">
        <v>20.0</v>
      </c>
    </row>
    <row r="6445">
      <c r="A6445" s="1">
        <v>6444.0</v>
      </c>
      <c r="B6445" s="1" t="s">
        <v>8194</v>
      </c>
      <c r="C6445" s="1" t="s">
        <v>32</v>
      </c>
      <c r="D6445" s="1">
        <v>120.0</v>
      </c>
      <c r="E6445" s="1" t="s">
        <v>45</v>
      </c>
      <c r="F6445" s="5">
        <v>44927.0</v>
      </c>
      <c r="G6445" s="1">
        <v>0.0</v>
      </c>
    </row>
    <row r="6446">
      <c r="A6446" s="1">
        <v>6445.0</v>
      </c>
      <c r="B6446" s="1" t="s">
        <v>8195</v>
      </c>
      <c r="C6446" s="1" t="s">
        <v>49</v>
      </c>
      <c r="D6446" s="1">
        <v>80.0</v>
      </c>
      <c r="E6446" s="1" t="s">
        <v>38</v>
      </c>
      <c r="F6446" s="5">
        <v>44927.0</v>
      </c>
      <c r="G6446" s="1">
        <v>5.0</v>
      </c>
    </row>
    <row r="6447">
      <c r="A6447" s="1">
        <v>6446.0</v>
      </c>
      <c r="B6447" s="1" t="s">
        <v>8196</v>
      </c>
      <c r="C6447" s="1" t="s">
        <v>32</v>
      </c>
      <c r="D6447" s="1">
        <v>120.0</v>
      </c>
      <c r="E6447" s="1" t="s">
        <v>38</v>
      </c>
      <c r="F6447" s="5">
        <v>44927.0</v>
      </c>
      <c r="G6447" s="1">
        <v>10.0</v>
      </c>
    </row>
    <row r="6448">
      <c r="A6448" s="1">
        <v>6447.0</v>
      </c>
      <c r="B6448" s="1" t="s">
        <v>8197</v>
      </c>
      <c r="C6448" s="1" t="s">
        <v>49</v>
      </c>
      <c r="D6448" s="1">
        <v>80.0</v>
      </c>
      <c r="E6448" s="1" t="s">
        <v>38</v>
      </c>
      <c r="F6448" s="5">
        <v>44927.0</v>
      </c>
      <c r="G6448" s="1">
        <v>20.0</v>
      </c>
    </row>
    <row r="6449">
      <c r="A6449" s="1">
        <v>6448.0</v>
      </c>
      <c r="B6449" s="1" t="s">
        <v>8198</v>
      </c>
      <c r="C6449" s="1" t="s">
        <v>32</v>
      </c>
      <c r="D6449" s="1">
        <v>120.0</v>
      </c>
      <c r="E6449" s="1" t="s">
        <v>38</v>
      </c>
      <c r="F6449" s="5">
        <v>44927.0</v>
      </c>
      <c r="G6449" s="1">
        <v>0.0</v>
      </c>
    </row>
    <row r="6450">
      <c r="A6450" s="1">
        <v>6449.0</v>
      </c>
      <c r="B6450" s="1" t="s">
        <v>8201</v>
      </c>
      <c r="C6450" s="1" t="s">
        <v>32</v>
      </c>
      <c r="D6450" s="1">
        <v>120.0</v>
      </c>
      <c r="E6450" s="1" t="s">
        <v>38</v>
      </c>
      <c r="F6450" s="5">
        <v>44927.0</v>
      </c>
      <c r="G6450" s="1">
        <v>5.0</v>
      </c>
    </row>
    <row r="6451">
      <c r="A6451" s="1">
        <v>6450.0</v>
      </c>
      <c r="B6451" s="1" t="s">
        <v>8202</v>
      </c>
      <c r="C6451" s="1" t="s">
        <v>49</v>
      </c>
      <c r="D6451" s="1">
        <v>80.0</v>
      </c>
      <c r="E6451" s="1" t="s">
        <v>33</v>
      </c>
      <c r="F6451" s="5">
        <v>44927.0</v>
      </c>
      <c r="G6451" s="1">
        <v>10.0</v>
      </c>
    </row>
    <row r="6452">
      <c r="A6452" s="1">
        <v>6451.0</v>
      </c>
      <c r="B6452" s="1" t="s">
        <v>8203</v>
      </c>
      <c r="C6452" s="1" t="s">
        <v>32</v>
      </c>
      <c r="D6452" s="1">
        <v>120.0</v>
      </c>
      <c r="E6452" s="1" t="s">
        <v>38</v>
      </c>
      <c r="F6452" s="5">
        <v>44927.0</v>
      </c>
      <c r="G6452" s="1">
        <v>20.0</v>
      </c>
    </row>
    <row r="6453">
      <c r="A6453" s="1">
        <v>6452.0</v>
      </c>
      <c r="B6453" s="1" t="s">
        <v>8204</v>
      </c>
      <c r="C6453" s="1" t="s">
        <v>40</v>
      </c>
      <c r="D6453" s="1">
        <v>50.0</v>
      </c>
      <c r="E6453" s="1" t="s">
        <v>38</v>
      </c>
      <c r="F6453" s="5">
        <v>44927.0</v>
      </c>
      <c r="G6453" s="1">
        <v>0.0</v>
      </c>
    </row>
    <row r="6454">
      <c r="A6454" s="1">
        <v>6453.0</v>
      </c>
      <c r="B6454" s="1" t="s">
        <v>8205</v>
      </c>
      <c r="C6454" s="1" t="s">
        <v>32</v>
      </c>
      <c r="D6454" s="1">
        <v>120.0</v>
      </c>
      <c r="E6454" s="1" t="s">
        <v>38</v>
      </c>
      <c r="F6454" s="5">
        <v>44927.0</v>
      </c>
      <c r="G6454" s="1">
        <v>5.0</v>
      </c>
    </row>
    <row r="6455">
      <c r="A6455" s="1">
        <v>6454.0</v>
      </c>
      <c r="B6455" s="1" t="s">
        <v>8206</v>
      </c>
      <c r="C6455" s="1" t="s">
        <v>49</v>
      </c>
      <c r="D6455" s="1">
        <v>80.0</v>
      </c>
      <c r="E6455" s="1" t="s">
        <v>38</v>
      </c>
      <c r="F6455" s="5">
        <v>44927.0</v>
      </c>
      <c r="G6455" s="1">
        <v>10.0</v>
      </c>
    </row>
    <row r="6456">
      <c r="A6456" s="1">
        <v>6455.0</v>
      </c>
      <c r="B6456" s="1" t="s">
        <v>8207</v>
      </c>
      <c r="C6456" s="1" t="s">
        <v>32</v>
      </c>
      <c r="D6456" s="1">
        <v>120.0</v>
      </c>
      <c r="E6456" s="1" t="s">
        <v>38</v>
      </c>
      <c r="F6456" s="5">
        <v>44927.0</v>
      </c>
      <c r="G6456" s="1">
        <v>20.0</v>
      </c>
    </row>
    <row r="6457">
      <c r="A6457" s="1">
        <v>6456.0</v>
      </c>
      <c r="B6457" s="1" t="s">
        <v>8208</v>
      </c>
      <c r="C6457" s="1" t="s">
        <v>32</v>
      </c>
      <c r="D6457" s="1">
        <v>120.0</v>
      </c>
      <c r="E6457" s="1" t="s">
        <v>38</v>
      </c>
      <c r="F6457" s="5">
        <v>44927.0</v>
      </c>
      <c r="G6457" s="1">
        <v>0.0</v>
      </c>
    </row>
    <row r="6458">
      <c r="A6458" s="1">
        <v>6457.0</v>
      </c>
      <c r="B6458" s="1" t="s">
        <v>8209</v>
      </c>
      <c r="C6458" s="1" t="s">
        <v>32</v>
      </c>
      <c r="D6458" s="1">
        <v>120.0</v>
      </c>
      <c r="E6458" s="1" t="s">
        <v>45</v>
      </c>
      <c r="F6458" s="5">
        <v>44927.0</v>
      </c>
      <c r="G6458" s="1">
        <v>5.0</v>
      </c>
    </row>
    <row r="6459">
      <c r="A6459" s="1">
        <v>6458.0</v>
      </c>
      <c r="B6459" s="1" t="s">
        <v>8210</v>
      </c>
      <c r="C6459" s="1" t="s">
        <v>49</v>
      </c>
      <c r="D6459" s="1">
        <v>80.0</v>
      </c>
      <c r="E6459" s="1" t="s">
        <v>38</v>
      </c>
      <c r="F6459" s="5">
        <v>44927.0</v>
      </c>
      <c r="G6459" s="1">
        <v>10.0</v>
      </c>
    </row>
    <row r="6460">
      <c r="A6460" s="1">
        <v>6459.0</v>
      </c>
      <c r="B6460" s="1" t="s">
        <v>8211</v>
      </c>
      <c r="C6460" s="1" t="s">
        <v>32</v>
      </c>
      <c r="D6460" s="1">
        <v>120.0</v>
      </c>
      <c r="E6460" s="1" t="s">
        <v>45</v>
      </c>
      <c r="F6460" s="5">
        <v>44927.0</v>
      </c>
      <c r="G6460" s="1">
        <v>20.0</v>
      </c>
    </row>
    <row r="6461">
      <c r="A6461" s="1">
        <v>6460.0</v>
      </c>
      <c r="B6461" s="1" t="s">
        <v>8212</v>
      </c>
      <c r="C6461" s="1" t="s">
        <v>32</v>
      </c>
      <c r="D6461" s="1">
        <v>120.0</v>
      </c>
      <c r="E6461" s="1" t="s">
        <v>38</v>
      </c>
      <c r="F6461" s="5">
        <v>44927.0</v>
      </c>
      <c r="G6461" s="1">
        <v>0.0</v>
      </c>
    </row>
    <row r="6462">
      <c r="A6462" s="1">
        <v>6461.0</v>
      </c>
      <c r="B6462" s="1" t="s">
        <v>8214</v>
      </c>
      <c r="C6462" s="1" t="s">
        <v>32</v>
      </c>
      <c r="D6462" s="1">
        <v>120.0</v>
      </c>
      <c r="E6462" s="1" t="s">
        <v>38</v>
      </c>
      <c r="F6462" s="5">
        <v>44927.0</v>
      </c>
      <c r="G6462" s="1">
        <v>5.0</v>
      </c>
    </row>
    <row r="6463">
      <c r="A6463" s="1">
        <v>6462.0</v>
      </c>
      <c r="B6463" s="1" t="s">
        <v>8216</v>
      </c>
      <c r="C6463" s="1" t="s">
        <v>32</v>
      </c>
      <c r="D6463" s="1">
        <v>120.0</v>
      </c>
      <c r="E6463" s="1" t="s">
        <v>38</v>
      </c>
      <c r="F6463" s="5">
        <v>44927.0</v>
      </c>
      <c r="G6463" s="1">
        <v>10.0</v>
      </c>
    </row>
    <row r="6464">
      <c r="A6464" s="1">
        <v>6463.0</v>
      </c>
      <c r="B6464" s="1" t="s">
        <v>8217</v>
      </c>
      <c r="C6464" s="1" t="s">
        <v>37</v>
      </c>
      <c r="D6464" s="1">
        <v>250.0</v>
      </c>
      <c r="E6464" s="1" t="s">
        <v>38</v>
      </c>
      <c r="F6464" s="5">
        <v>44927.0</v>
      </c>
      <c r="G6464" s="1">
        <v>20.0</v>
      </c>
    </row>
    <row r="6465">
      <c r="A6465" s="1">
        <v>6464.0</v>
      </c>
      <c r="B6465" s="1" t="s">
        <v>8218</v>
      </c>
      <c r="C6465" s="1" t="s">
        <v>32</v>
      </c>
      <c r="D6465" s="1">
        <v>120.0</v>
      </c>
      <c r="E6465" s="1" t="s">
        <v>38</v>
      </c>
      <c r="F6465" s="5">
        <v>44927.0</v>
      </c>
      <c r="G6465" s="1">
        <v>0.0</v>
      </c>
    </row>
    <row r="6466">
      <c r="A6466" s="1">
        <v>6465.0</v>
      </c>
      <c r="B6466" s="1" t="s">
        <v>8219</v>
      </c>
      <c r="C6466" s="1" t="s">
        <v>49</v>
      </c>
      <c r="D6466" s="1">
        <v>80.0</v>
      </c>
      <c r="E6466" s="1" t="s">
        <v>38</v>
      </c>
      <c r="F6466" s="5">
        <v>44927.0</v>
      </c>
      <c r="G6466" s="1">
        <v>5.0</v>
      </c>
    </row>
    <row r="6467">
      <c r="A6467" s="1">
        <v>6466.0</v>
      </c>
      <c r="B6467" s="1" t="s">
        <v>8220</v>
      </c>
      <c r="C6467" s="1" t="s">
        <v>32</v>
      </c>
      <c r="D6467" s="1">
        <v>120.0</v>
      </c>
      <c r="E6467" s="1" t="s">
        <v>38</v>
      </c>
      <c r="F6467" s="5">
        <v>44927.0</v>
      </c>
      <c r="G6467" s="1">
        <v>10.0</v>
      </c>
    </row>
    <row r="6468">
      <c r="A6468" s="1">
        <v>6467.0</v>
      </c>
      <c r="B6468" s="1" t="s">
        <v>8221</v>
      </c>
      <c r="C6468" s="1" t="s">
        <v>40</v>
      </c>
      <c r="D6468" s="1">
        <v>50.0</v>
      </c>
      <c r="E6468" s="1" t="s">
        <v>38</v>
      </c>
      <c r="F6468" s="5">
        <v>44927.0</v>
      </c>
      <c r="G6468" s="1">
        <v>20.0</v>
      </c>
    </row>
    <row r="6469">
      <c r="A6469" s="1">
        <v>6468.0</v>
      </c>
      <c r="B6469" s="1" t="s">
        <v>8222</v>
      </c>
      <c r="C6469" s="1" t="s">
        <v>37</v>
      </c>
      <c r="D6469" s="1">
        <v>250.0</v>
      </c>
      <c r="E6469" s="1" t="s">
        <v>38</v>
      </c>
      <c r="F6469" s="5">
        <v>44927.0</v>
      </c>
      <c r="G6469" s="1">
        <v>0.0</v>
      </c>
    </row>
    <row r="6470">
      <c r="A6470" s="1">
        <v>6469.0</v>
      </c>
      <c r="B6470" s="1" t="s">
        <v>8223</v>
      </c>
      <c r="C6470" s="1" t="s">
        <v>32</v>
      </c>
      <c r="D6470" s="1">
        <v>120.0</v>
      </c>
      <c r="E6470" s="1" t="s">
        <v>33</v>
      </c>
      <c r="F6470" s="5">
        <v>44927.0</v>
      </c>
      <c r="G6470" s="1">
        <v>5.0</v>
      </c>
    </row>
    <row r="6471">
      <c r="A6471" s="1">
        <v>6470.0</v>
      </c>
      <c r="B6471" s="1" t="s">
        <v>8225</v>
      </c>
      <c r="C6471" s="1" t="s">
        <v>32</v>
      </c>
      <c r="D6471" s="1">
        <v>120.0</v>
      </c>
      <c r="E6471" s="1" t="s">
        <v>33</v>
      </c>
      <c r="F6471" s="5">
        <v>44927.0</v>
      </c>
      <c r="G6471" s="1">
        <v>10.0</v>
      </c>
    </row>
    <row r="6472">
      <c r="A6472" s="1">
        <v>6471.0</v>
      </c>
      <c r="B6472" s="1" t="s">
        <v>8227</v>
      </c>
      <c r="C6472" s="1" t="s">
        <v>32</v>
      </c>
      <c r="D6472" s="1">
        <v>120.0</v>
      </c>
      <c r="E6472" s="1" t="s">
        <v>38</v>
      </c>
      <c r="F6472" s="5">
        <v>44927.0</v>
      </c>
      <c r="G6472" s="1">
        <v>20.0</v>
      </c>
    </row>
    <row r="6473">
      <c r="A6473" s="1">
        <v>6472.0</v>
      </c>
      <c r="B6473" s="1" t="s">
        <v>8228</v>
      </c>
      <c r="C6473" s="1" t="s">
        <v>32</v>
      </c>
      <c r="D6473" s="1">
        <v>120.0</v>
      </c>
      <c r="E6473" s="1" t="s">
        <v>38</v>
      </c>
      <c r="F6473" s="5">
        <v>44927.0</v>
      </c>
      <c r="G6473" s="1">
        <v>0.0</v>
      </c>
    </row>
    <row r="6474">
      <c r="A6474" s="1">
        <v>6473.0</v>
      </c>
      <c r="B6474" s="1" t="s">
        <v>8229</v>
      </c>
      <c r="C6474" s="1" t="s">
        <v>32</v>
      </c>
      <c r="D6474" s="1">
        <v>120.0</v>
      </c>
      <c r="E6474" s="1" t="s">
        <v>38</v>
      </c>
      <c r="F6474" s="5">
        <v>44927.0</v>
      </c>
      <c r="G6474" s="1">
        <v>5.0</v>
      </c>
    </row>
    <row r="6475">
      <c r="A6475" s="1">
        <v>6474.0</v>
      </c>
      <c r="B6475" s="1" t="s">
        <v>8230</v>
      </c>
      <c r="C6475" s="1" t="s">
        <v>32</v>
      </c>
      <c r="D6475" s="1">
        <v>120.0</v>
      </c>
      <c r="E6475" s="1" t="s">
        <v>38</v>
      </c>
      <c r="F6475" s="5">
        <v>44927.0</v>
      </c>
      <c r="G6475" s="1">
        <v>10.0</v>
      </c>
    </row>
    <row r="6476">
      <c r="A6476" s="1">
        <v>6475.0</v>
      </c>
      <c r="B6476" s="1" t="s">
        <v>8231</v>
      </c>
      <c r="C6476" s="1" t="s">
        <v>49</v>
      </c>
      <c r="D6476" s="1">
        <v>80.0</v>
      </c>
      <c r="E6476" s="1" t="s">
        <v>38</v>
      </c>
      <c r="F6476" s="5">
        <v>44927.0</v>
      </c>
      <c r="G6476" s="1">
        <v>20.0</v>
      </c>
    </row>
    <row r="6477">
      <c r="A6477" s="1">
        <v>6476.0</v>
      </c>
      <c r="B6477" s="1" t="s">
        <v>8232</v>
      </c>
      <c r="C6477" s="1" t="s">
        <v>32</v>
      </c>
      <c r="D6477" s="1">
        <v>120.0</v>
      </c>
      <c r="E6477" s="1" t="s">
        <v>38</v>
      </c>
      <c r="F6477" s="5">
        <v>44927.0</v>
      </c>
      <c r="G6477" s="1">
        <v>0.0</v>
      </c>
    </row>
    <row r="6478">
      <c r="A6478" s="1">
        <v>6477.0</v>
      </c>
      <c r="B6478" s="1" t="s">
        <v>8233</v>
      </c>
      <c r="C6478" s="1" t="s">
        <v>32</v>
      </c>
      <c r="D6478" s="1">
        <v>120.0</v>
      </c>
      <c r="E6478" s="1" t="s">
        <v>38</v>
      </c>
      <c r="F6478" s="5">
        <v>44927.0</v>
      </c>
      <c r="G6478" s="1">
        <v>5.0</v>
      </c>
    </row>
    <row r="6479">
      <c r="A6479" s="1">
        <v>6478.0</v>
      </c>
      <c r="B6479" s="1" t="s">
        <v>8234</v>
      </c>
      <c r="C6479" s="1" t="s">
        <v>49</v>
      </c>
      <c r="D6479" s="1">
        <v>80.0</v>
      </c>
      <c r="E6479" s="1" t="s">
        <v>38</v>
      </c>
      <c r="F6479" s="5">
        <v>44927.0</v>
      </c>
      <c r="G6479" s="1">
        <v>10.0</v>
      </c>
    </row>
    <row r="6480">
      <c r="A6480" s="1">
        <v>6479.0</v>
      </c>
      <c r="B6480" s="1" t="s">
        <v>8236</v>
      </c>
      <c r="C6480" s="1" t="s">
        <v>32</v>
      </c>
      <c r="D6480" s="1">
        <v>120.0</v>
      </c>
      <c r="E6480" s="1" t="s">
        <v>38</v>
      </c>
      <c r="F6480" s="5">
        <v>44927.0</v>
      </c>
      <c r="G6480" s="1">
        <v>20.0</v>
      </c>
    </row>
    <row r="6481">
      <c r="A6481" s="1">
        <v>6480.0</v>
      </c>
      <c r="B6481" s="1" t="s">
        <v>8238</v>
      </c>
      <c r="C6481" s="1" t="s">
        <v>32</v>
      </c>
      <c r="D6481" s="1">
        <v>120.0</v>
      </c>
      <c r="E6481" s="1" t="s">
        <v>38</v>
      </c>
      <c r="F6481" s="5">
        <v>44927.0</v>
      </c>
      <c r="G6481" s="1">
        <v>0.0</v>
      </c>
    </row>
    <row r="6482">
      <c r="A6482" s="1">
        <v>6481.0</v>
      </c>
      <c r="B6482" s="1" t="s">
        <v>8239</v>
      </c>
      <c r="C6482" s="1" t="s">
        <v>32</v>
      </c>
      <c r="D6482" s="1">
        <v>120.0</v>
      </c>
      <c r="E6482" s="1" t="s">
        <v>38</v>
      </c>
      <c r="F6482" s="5">
        <v>44927.0</v>
      </c>
      <c r="G6482" s="1">
        <v>5.0</v>
      </c>
    </row>
    <row r="6483">
      <c r="A6483" s="1">
        <v>6482.0</v>
      </c>
      <c r="B6483" s="1" t="s">
        <v>8240</v>
      </c>
      <c r="C6483" s="1" t="s">
        <v>40</v>
      </c>
      <c r="D6483" s="1">
        <v>50.0</v>
      </c>
      <c r="E6483" s="1" t="s">
        <v>38</v>
      </c>
      <c r="F6483" s="5">
        <v>44927.0</v>
      </c>
      <c r="G6483" s="1">
        <v>10.0</v>
      </c>
    </row>
    <row r="6484">
      <c r="A6484" s="1">
        <v>6483.0</v>
      </c>
      <c r="B6484" s="1" t="s">
        <v>8241</v>
      </c>
      <c r="C6484" s="1" t="s">
        <v>32</v>
      </c>
      <c r="D6484" s="1">
        <v>120.0</v>
      </c>
      <c r="E6484" s="1" t="s">
        <v>38</v>
      </c>
      <c r="F6484" s="5">
        <v>44927.0</v>
      </c>
      <c r="G6484" s="1">
        <v>20.0</v>
      </c>
    </row>
    <row r="6485">
      <c r="A6485" s="1">
        <v>6484.0</v>
      </c>
      <c r="B6485" s="1" t="s">
        <v>8242</v>
      </c>
      <c r="C6485" s="1" t="s">
        <v>32</v>
      </c>
      <c r="D6485" s="1">
        <v>120.0</v>
      </c>
      <c r="E6485" s="1" t="s">
        <v>38</v>
      </c>
      <c r="F6485" s="5">
        <v>44927.0</v>
      </c>
      <c r="G6485" s="1">
        <v>0.0</v>
      </c>
    </row>
    <row r="6486">
      <c r="A6486" s="1">
        <v>6485.0</v>
      </c>
      <c r="B6486" s="1" t="s">
        <v>8243</v>
      </c>
      <c r="C6486" s="1" t="s">
        <v>37</v>
      </c>
      <c r="D6486" s="1">
        <v>250.0</v>
      </c>
      <c r="E6486" s="1" t="s">
        <v>38</v>
      </c>
      <c r="F6486" s="5">
        <v>44927.0</v>
      </c>
      <c r="G6486" s="1">
        <v>5.0</v>
      </c>
    </row>
    <row r="6487">
      <c r="A6487" s="1">
        <v>6486.0</v>
      </c>
      <c r="B6487" s="1" t="s">
        <v>8244</v>
      </c>
      <c r="C6487" s="1" t="s">
        <v>32</v>
      </c>
      <c r="D6487" s="1">
        <v>120.0</v>
      </c>
      <c r="E6487" s="1" t="s">
        <v>38</v>
      </c>
      <c r="F6487" s="5">
        <v>44927.0</v>
      </c>
      <c r="G6487" s="1">
        <v>10.0</v>
      </c>
    </row>
    <row r="6488">
      <c r="A6488" s="1">
        <v>6487.0</v>
      </c>
      <c r="B6488" s="1" t="s">
        <v>8245</v>
      </c>
      <c r="C6488" s="1" t="s">
        <v>32</v>
      </c>
      <c r="D6488" s="1">
        <v>120.0</v>
      </c>
      <c r="E6488" s="1" t="s">
        <v>45</v>
      </c>
      <c r="F6488" s="5">
        <v>44927.0</v>
      </c>
      <c r="G6488" s="1">
        <v>20.0</v>
      </c>
    </row>
    <row r="6489">
      <c r="A6489" s="1">
        <v>6488.0</v>
      </c>
      <c r="B6489" s="1" t="s">
        <v>8246</v>
      </c>
      <c r="C6489" s="1" t="s">
        <v>40</v>
      </c>
      <c r="D6489" s="1">
        <v>50.0</v>
      </c>
      <c r="E6489" s="1" t="s">
        <v>45</v>
      </c>
      <c r="F6489" s="5">
        <v>44927.0</v>
      </c>
      <c r="G6489" s="1">
        <v>0.0</v>
      </c>
    </row>
    <row r="6490">
      <c r="A6490" s="1">
        <v>6489.0</v>
      </c>
      <c r="B6490" s="1" t="s">
        <v>8247</v>
      </c>
      <c r="C6490" s="1" t="s">
        <v>49</v>
      </c>
      <c r="D6490" s="1">
        <v>80.0</v>
      </c>
      <c r="E6490" s="1" t="s">
        <v>38</v>
      </c>
      <c r="F6490" s="5">
        <v>44927.0</v>
      </c>
      <c r="G6490" s="1">
        <v>5.0</v>
      </c>
    </row>
    <row r="6491">
      <c r="A6491" s="1">
        <v>6490.0</v>
      </c>
      <c r="B6491" s="1" t="s">
        <v>8248</v>
      </c>
      <c r="C6491" s="1" t="s">
        <v>32</v>
      </c>
      <c r="D6491" s="1">
        <v>120.0</v>
      </c>
      <c r="E6491" s="1" t="s">
        <v>45</v>
      </c>
      <c r="F6491" s="5">
        <v>44927.0</v>
      </c>
      <c r="G6491" s="1">
        <v>10.0</v>
      </c>
    </row>
    <row r="6492">
      <c r="A6492" s="1">
        <v>6491.0</v>
      </c>
      <c r="B6492" s="1" t="s">
        <v>8251</v>
      </c>
      <c r="C6492" s="1" t="s">
        <v>32</v>
      </c>
      <c r="D6492" s="1">
        <v>120.0</v>
      </c>
      <c r="E6492" s="1" t="s">
        <v>38</v>
      </c>
      <c r="F6492" s="5">
        <v>44927.0</v>
      </c>
      <c r="G6492" s="1">
        <v>20.0</v>
      </c>
    </row>
    <row r="6493">
      <c r="A6493" s="1">
        <v>6492.0</v>
      </c>
      <c r="B6493" s="1" t="s">
        <v>8252</v>
      </c>
      <c r="C6493" s="1" t="s">
        <v>40</v>
      </c>
      <c r="D6493" s="1">
        <v>50.0</v>
      </c>
      <c r="E6493" s="1" t="s">
        <v>38</v>
      </c>
      <c r="F6493" s="5">
        <v>44927.0</v>
      </c>
      <c r="G6493" s="1">
        <v>0.0</v>
      </c>
    </row>
    <row r="6494">
      <c r="A6494" s="1">
        <v>6493.0</v>
      </c>
      <c r="B6494" s="1" t="s">
        <v>8253</v>
      </c>
      <c r="C6494" s="1" t="s">
        <v>32</v>
      </c>
      <c r="D6494" s="1">
        <v>120.0</v>
      </c>
      <c r="E6494" s="1" t="s">
        <v>38</v>
      </c>
      <c r="F6494" s="5">
        <v>44927.0</v>
      </c>
      <c r="G6494" s="1">
        <v>5.0</v>
      </c>
    </row>
    <row r="6495">
      <c r="A6495" s="1">
        <v>6494.0</v>
      </c>
      <c r="B6495" s="1" t="s">
        <v>8254</v>
      </c>
      <c r="C6495" s="1" t="s">
        <v>32</v>
      </c>
      <c r="D6495" s="1">
        <v>120.0</v>
      </c>
      <c r="E6495" s="1" t="s">
        <v>38</v>
      </c>
      <c r="F6495" s="5">
        <v>44927.0</v>
      </c>
      <c r="G6495" s="1">
        <v>10.0</v>
      </c>
    </row>
    <row r="6496">
      <c r="A6496" s="1">
        <v>6495.0</v>
      </c>
      <c r="B6496" s="1" t="s">
        <v>8255</v>
      </c>
      <c r="C6496" s="1" t="s">
        <v>32</v>
      </c>
      <c r="D6496" s="1">
        <v>120.0</v>
      </c>
      <c r="E6496" s="1" t="s">
        <v>38</v>
      </c>
      <c r="F6496" s="5">
        <v>44927.0</v>
      </c>
      <c r="G6496" s="1">
        <v>20.0</v>
      </c>
    </row>
    <row r="6497">
      <c r="A6497" s="1">
        <v>6496.0</v>
      </c>
      <c r="B6497" s="1" t="s">
        <v>8256</v>
      </c>
      <c r="C6497" s="1" t="s">
        <v>32</v>
      </c>
      <c r="D6497" s="1">
        <v>120.0</v>
      </c>
      <c r="E6497" s="1" t="s">
        <v>38</v>
      </c>
      <c r="F6497" s="5">
        <v>44927.0</v>
      </c>
      <c r="G6497" s="1">
        <v>0.0</v>
      </c>
    </row>
    <row r="6498">
      <c r="A6498" s="1">
        <v>6497.0</v>
      </c>
      <c r="B6498" s="1" t="s">
        <v>8257</v>
      </c>
      <c r="C6498" s="1" t="s">
        <v>40</v>
      </c>
      <c r="D6498" s="1">
        <v>50.0</v>
      </c>
      <c r="E6498" s="1" t="s">
        <v>38</v>
      </c>
      <c r="F6498" s="5">
        <v>44927.0</v>
      </c>
      <c r="G6498" s="1">
        <v>5.0</v>
      </c>
    </row>
    <row r="6499">
      <c r="A6499" s="1">
        <v>6498.0</v>
      </c>
      <c r="B6499" s="1" t="s">
        <v>8258</v>
      </c>
      <c r="C6499" s="1" t="s">
        <v>49</v>
      </c>
      <c r="D6499" s="1">
        <v>80.0</v>
      </c>
      <c r="E6499" s="1" t="s">
        <v>33</v>
      </c>
      <c r="F6499" s="5">
        <v>44927.0</v>
      </c>
      <c r="G6499" s="1">
        <v>10.0</v>
      </c>
    </row>
    <row r="6500">
      <c r="A6500" s="1">
        <v>6499.0</v>
      </c>
      <c r="B6500" s="1" t="s">
        <v>8259</v>
      </c>
      <c r="C6500" s="1" t="s">
        <v>40</v>
      </c>
      <c r="D6500" s="1">
        <v>50.0</v>
      </c>
      <c r="E6500" s="1" t="s">
        <v>38</v>
      </c>
      <c r="F6500" s="5">
        <v>44927.0</v>
      </c>
      <c r="G6500" s="1">
        <v>20.0</v>
      </c>
    </row>
    <row r="6501">
      <c r="A6501" s="1">
        <v>6500.0</v>
      </c>
      <c r="B6501" s="1" t="s">
        <v>8262</v>
      </c>
      <c r="C6501" s="1" t="s">
        <v>32</v>
      </c>
      <c r="D6501" s="1">
        <v>120.0</v>
      </c>
      <c r="E6501" s="1" t="s">
        <v>33</v>
      </c>
      <c r="F6501" s="5">
        <v>44927.0</v>
      </c>
      <c r="G6501" s="1">
        <v>0.0</v>
      </c>
    </row>
    <row r="6502">
      <c r="A6502" s="1">
        <v>6501.0</v>
      </c>
      <c r="B6502" s="1" t="s">
        <v>8263</v>
      </c>
      <c r="C6502" s="1" t="s">
        <v>40</v>
      </c>
      <c r="D6502" s="1">
        <v>50.0</v>
      </c>
      <c r="E6502" s="1" t="s">
        <v>38</v>
      </c>
      <c r="F6502" s="5">
        <v>44927.0</v>
      </c>
      <c r="G6502" s="1">
        <v>5.0</v>
      </c>
    </row>
    <row r="6503">
      <c r="A6503" s="1">
        <v>6502.0</v>
      </c>
      <c r="B6503" s="1" t="s">
        <v>8264</v>
      </c>
      <c r="C6503" s="1" t="s">
        <v>32</v>
      </c>
      <c r="D6503" s="1">
        <v>120.0</v>
      </c>
      <c r="E6503" s="1" t="s">
        <v>38</v>
      </c>
      <c r="F6503" s="5">
        <v>44927.0</v>
      </c>
      <c r="G6503" s="1">
        <v>10.0</v>
      </c>
    </row>
    <row r="6504">
      <c r="A6504" s="1">
        <v>6503.0</v>
      </c>
      <c r="B6504" s="1" t="s">
        <v>8265</v>
      </c>
      <c r="C6504" s="1" t="s">
        <v>32</v>
      </c>
      <c r="D6504" s="1">
        <v>120.0</v>
      </c>
      <c r="E6504" s="1" t="s">
        <v>38</v>
      </c>
      <c r="F6504" s="5">
        <v>44927.0</v>
      </c>
      <c r="G6504" s="1">
        <v>20.0</v>
      </c>
    </row>
    <row r="6505">
      <c r="A6505" s="1">
        <v>6504.0</v>
      </c>
      <c r="B6505" s="1" t="s">
        <v>8266</v>
      </c>
      <c r="C6505" s="1" t="s">
        <v>32</v>
      </c>
      <c r="D6505" s="1">
        <v>120.0</v>
      </c>
      <c r="E6505" s="1" t="s">
        <v>38</v>
      </c>
      <c r="F6505" s="5">
        <v>44927.0</v>
      </c>
      <c r="G6505" s="1">
        <v>0.0</v>
      </c>
    </row>
    <row r="6506">
      <c r="A6506" s="1">
        <v>6505.0</v>
      </c>
      <c r="B6506" s="1" t="s">
        <v>8267</v>
      </c>
      <c r="C6506" s="1" t="s">
        <v>49</v>
      </c>
      <c r="D6506" s="1">
        <v>80.0</v>
      </c>
      <c r="E6506" s="1" t="s">
        <v>38</v>
      </c>
      <c r="F6506" s="5">
        <v>44927.0</v>
      </c>
      <c r="G6506" s="1">
        <v>5.0</v>
      </c>
    </row>
    <row r="6507">
      <c r="A6507" s="1">
        <v>6506.0</v>
      </c>
      <c r="B6507" s="1" t="s">
        <v>8268</v>
      </c>
      <c r="C6507" s="1" t="s">
        <v>32</v>
      </c>
      <c r="D6507" s="1">
        <v>120.0</v>
      </c>
      <c r="E6507" s="1" t="s">
        <v>38</v>
      </c>
      <c r="F6507" s="5">
        <v>44927.0</v>
      </c>
      <c r="G6507" s="1">
        <v>10.0</v>
      </c>
    </row>
    <row r="6508">
      <c r="A6508" s="1">
        <v>6507.0</v>
      </c>
      <c r="B6508" s="1" t="s">
        <v>8269</v>
      </c>
      <c r="C6508" s="1" t="s">
        <v>32</v>
      </c>
      <c r="D6508" s="1">
        <v>120.0</v>
      </c>
      <c r="E6508" s="1" t="s">
        <v>38</v>
      </c>
      <c r="F6508" s="5">
        <v>44927.0</v>
      </c>
      <c r="G6508" s="1">
        <v>20.0</v>
      </c>
    </row>
    <row r="6509">
      <c r="A6509" s="1">
        <v>6508.0</v>
      </c>
      <c r="B6509" s="1" t="s">
        <v>8270</v>
      </c>
      <c r="C6509" s="1" t="s">
        <v>32</v>
      </c>
      <c r="D6509" s="1">
        <v>120.0</v>
      </c>
      <c r="E6509" s="1" t="s">
        <v>38</v>
      </c>
      <c r="F6509" s="5">
        <v>44927.0</v>
      </c>
      <c r="G6509" s="1">
        <v>0.0</v>
      </c>
    </row>
    <row r="6510">
      <c r="A6510" s="1">
        <v>6509.0</v>
      </c>
      <c r="B6510" s="1" t="s">
        <v>8271</v>
      </c>
      <c r="C6510" s="1" t="s">
        <v>32</v>
      </c>
      <c r="D6510" s="1">
        <v>120.0</v>
      </c>
      <c r="E6510" s="1" t="s">
        <v>38</v>
      </c>
      <c r="F6510" s="5">
        <v>44927.0</v>
      </c>
      <c r="G6510" s="1">
        <v>5.0</v>
      </c>
    </row>
    <row r="6511">
      <c r="A6511" s="1">
        <v>6510.0</v>
      </c>
      <c r="B6511" s="1" t="s">
        <v>8272</v>
      </c>
      <c r="C6511" s="1" t="s">
        <v>40</v>
      </c>
      <c r="D6511" s="1">
        <v>50.0</v>
      </c>
      <c r="E6511" s="1" t="s">
        <v>38</v>
      </c>
      <c r="F6511" s="5">
        <v>44927.0</v>
      </c>
      <c r="G6511" s="1">
        <v>10.0</v>
      </c>
    </row>
    <row r="6512">
      <c r="A6512" s="1">
        <v>6511.0</v>
      </c>
      <c r="B6512" s="1" t="s">
        <v>8273</v>
      </c>
      <c r="C6512" s="1" t="s">
        <v>49</v>
      </c>
      <c r="D6512" s="1">
        <v>80.0</v>
      </c>
      <c r="E6512" s="1" t="s">
        <v>38</v>
      </c>
      <c r="F6512" s="5">
        <v>44927.0</v>
      </c>
      <c r="G6512" s="1">
        <v>20.0</v>
      </c>
    </row>
    <row r="6513">
      <c r="A6513" s="1">
        <v>6512.0</v>
      </c>
      <c r="B6513" s="1" t="s">
        <v>8274</v>
      </c>
      <c r="C6513" s="1" t="s">
        <v>40</v>
      </c>
      <c r="D6513" s="1">
        <v>50.0</v>
      </c>
      <c r="E6513" s="1" t="s">
        <v>38</v>
      </c>
      <c r="F6513" s="5">
        <v>44927.0</v>
      </c>
      <c r="G6513" s="1">
        <v>0.0</v>
      </c>
    </row>
    <row r="6514">
      <c r="A6514" s="1">
        <v>6513.0</v>
      </c>
      <c r="B6514" s="1" t="s">
        <v>8275</v>
      </c>
      <c r="C6514" s="1" t="s">
        <v>32</v>
      </c>
      <c r="D6514" s="1">
        <v>120.0</v>
      </c>
      <c r="E6514" s="1" t="s">
        <v>38</v>
      </c>
      <c r="F6514" s="5">
        <v>44927.0</v>
      </c>
      <c r="G6514" s="1">
        <v>5.0</v>
      </c>
    </row>
    <row r="6515">
      <c r="A6515" s="1">
        <v>6514.0</v>
      </c>
      <c r="B6515" s="1" t="s">
        <v>8278</v>
      </c>
      <c r="C6515" s="1" t="s">
        <v>32</v>
      </c>
      <c r="D6515" s="1">
        <v>120.0</v>
      </c>
      <c r="E6515" s="1" t="s">
        <v>33</v>
      </c>
      <c r="F6515" s="5">
        <v>44927.0</v>
      </c>
      <c r="G6515" s="1">
        <v>10.0</v>
      </c>
    </row>
    <row r="6516">
      <c r="A6516" s="1">
        <v>6515.0</v>
      </c>
      <c r="B6516" s="1" t="s">
        <v>8279</v>
      </c>
      <c r="C6516" s="1" t="s">
        <v>32</v>
      </c>
      <c r="D6516" s="1">
        <v>120.0</v>
      </c>
      <c r="E6516" s="1" t="s">
        <v>38</v>
      </c>
      <c r="F6516" s="5">
        <v>44927.0</v>
      </c>
      <c r="G6516" s="1">
        <v>20.0</v>
      </c>
    </row>
    <row r="6517">
      <c r="A6517" s="1">
        <v>6516.0</v>
      </c>
      <c r="B6517" s="1" t="s">
        <v>8280</v>
      </c>
      <c r="C6517" s="1" t="s">
        <v>32</v>
      </c>
      <c r="D6517" s="1">
        <v>120.0</v>
      </c>
      <c r="E6517" s="1" t="s">
        <v>38</v>
      </c>
      <c r="F6517" s="5">
        <v>44927.0</v>
      </c>
      <c r="G6517" s="1">
        <v>0.0</v>
      </c>
    </row>
    <row r="6518">
      <c r="A6518" s="1">
        <v>6517.0</v>
      </c>
      <c r="B6518" s="1" t="s">
        <v>8281</v>
      </c>
      <c r="C6518" s="1" t="s">
        <v>32</v>
      </c>
      <c r="D6518" s="1">
        <v>120.0</v>
      </c>
      <c r="E6518" s="1" t="s">
        <v>38</v>
      </c>
      <c r="F6518" s="5">
        <v>44927.0</v>
      </c>
      <c r="G6518" s="1">
        <v>5.0</v>
      </c>
    </row>
    <row r="6519">
      <c r="A6519" s="1">
        <v>6518.0</v>
      </c>
      <c r="B6519" s="1" t="s">
        <v>8282</v>
      </c>
      <c r="C6519" s="1" t="s">
        <v>32</v>
      </c>
      <c r="D6519" s="1">
        <v>120.0</v>
      </c>
      <c r="E6519" s="1" t="s">
        <v>38</v>
      </c>
      <c r="F6519" s="5">
        <v>44927.0</v>
      </c>
      <c r="G6519" s="1">
        <v>10.0</v>
      </c>
    </row>
    <row r="6520">
      <c r="A6520" s="1">
        <v>6519.0</v>
      </c>
      <c r="B6520" s="1" t="s">
        <v>8283</v>
      </c>
      <c r="C6520" s="1" t="s">
        <v>37</v>
      </c>
      <c r="D6520" s="1">
        <v>250.0</v>
      </c>
      <c r="E6520" s="1" t="s">
        <v>38</v>
      </c>
      <c r="F6520" s="5">
        <v>44927.0</v>
      </c>
      <c r="G6520" s="1">
        <v>20.0</v>
      </c>
    </row>
    <row r="6521">
      <c r="A6521" s="1">
        <v>6520.0</v>
      </c>
      <c r="B6521" s="1" t="s">
        <v>8284</v>
      </c>
      <c r="C6521" s="1" t="s">
        <v>32</v>
      </c>
      <c r="D6521" s="1">
        <v>120.0</v>
      </c>
      <c r="E6521" s="1" t="s">
        <v>38</v>
      </c>
      <c r="F6521" s="5">
        <v>44927.0</v>
      </c>
      <c r="G6521" s="1">
        <v>0.0</v>
      </c>
    </row>
    <row r="6522">
      <c r="A6522" s="1">
        <v>6521.0</v>
      </c>
      <c r="B6522" s="1" t="s">
        <v>8285</v>
      </c>
      <c r="C6522" s="1" t="s">
        <v>32</v>
      </c>
      <c r="D6522" s="1">
        <v>120.0</v>
      </c>
      <c r="E6522" s="1" t="s">
        <v>45</v>
      </c>
      <c r="F6522" s="5">
        <v>44927.0</v>
      </c>
      <c r="G6522" s="1">
        <v>5.0</v>
      </c>
    </row>
    <row r="6523">
      <c r="A6523" s="1">
        <v>6522.0</v>
      </c>
      <c r="B6523" s="1" t="s">
        <v>8286</v>
      </c>
      <c r="C6523" s="1" t="s">
        <v>32</v>
      </c>
      <c r="D6523" s="1">
        <v>120.0</v>
      </c>
      <c r="E6523" s="1" t="s">
        <v>38</v>
      </c>
      <c r="F6523" s="5">
        <v>44927.0</v>
      </c>
      <c r="G6523" s="1">
        <v>10.0</v>
      </c>
    </row>
    <row r="6524">
      <c r="A6524" s="1">
        <v>6523.0</v>
      </c>
      <c r="B6524" s="1" t="s">
        <v>8287</v>
      </c>
      <c r="C6524" s="1" t="s">
        <v>32</v>
      </c>
      <c r="D6524" s="1">
        <v>120.0</v>
      </c>
      <c r="E6524" s="1" t="s">
        <v>45</v>
      </c>
      <c r="F6524" s="5">
        <v>44927.0</v>
      </c>
      <c r="G6524" s="1">
        <v>20.0</v>
      </c>
    </row>
    <row r="6525">
      <c r="A6525" s="1">
        <v>6524.0</v>
      </c>
      <c r="B6525" s="1" t="s">
        <v>8288</v>
      </c>
      <c r="C6525" s="1" t="s">
        <v>32</v>
      </c>
      <c r="D6525" s="1">
        <v>120.0</v>
      </c>
      <c r="E6525" s="1" t="s">
        <v>38</v>
      </c>
      <c r="F6525" s="5">
        <v>44927.0</v>
      </c>
      <c r="G6525" s="1">
        <v>0.0</v>
      </c>
    </row>
    <row r="6526">
      <c r="A6526" s="1">
        <v>6525.0</v>
      </c>
      <c r="B6526" s="1" t="s">
        <v>8289</v>
      </c>
      <c r="C6526" s="1" t="s">
        <v>49</v>
      </c>
      <c r="D6526" s="1">
        <v>80.0</v>
      </c>
      <c r="E6526" s="1" t="s">
        <v>38</v>
      </c>
      <c r="F6526" s="5">
        <v>44927.0</v>
      </c>
      <c r="G6526" s="1">
        <v>5.0</v>
      </c>
    </row>
    <row r="6527">
      <c r="A6527" s="1">
        <v>6526.0</v>
      </c>
      <c r="B6527" s="1" t="s">
        <v>8290</v>
      </c>
      <c r="C6527" s="1" t="s">
        <v>32</v>
      </c>
      <c r="D6527" s="1">
        <v>120.0</v>
      </c>
      <c r="E6527" s="1" t="s">
        <v>33</v>
      </c>
      <c r="F6527" s="5">
        <v>44927.0</v>
      </c>
      <c r="G6527" s="1">
        <v>10.0</v>
      </c>
    </row>
    <row r="6528">
      <c r="A6528" s="1">
        <v>6527.0</v>
      </c>
      <c r="B6528" s="1" t="s">
        <v>8292</v>
      </c>
      <c r="C6528" s="1" t="s">
        <v>49</v>
      </c>
      <c r="D6528" s="1">
        <v>80.0</v>
      </c>
      <c r="E6528" s="1" t="s">
        <v>38</v>
      </c>
      <c r="F6528" s="5">
        <v>44927.0</v>
      </c>
      <c r="G6528" s="1">
        <v>20.0</v>
      </c>
    </row>
    <row r="6529">
      <c r="A6529" s="1">
        <v>6528.0</v>
      </c>
      <c r="B6529" s="1" t="s">
        <v>8294</v>
      </c>
      <c r="C6529" s="1" t="s">
        <v>37</v>
      </c>
      <c r="D6529" s="1">
        <v>250.0</v>
      </c>
      <c r="E6529" s="1" t="s">
        <v>38</v>
      </c>
      <c r="F6529" s="5">
        <v>44927.0</v>
      </c>
      <c r="G6529" s="1">
        <v>0.0</v>
      </c>
    </row>
    <row r="6530">
      <c r="A6530" s="1">
        <v>6529.0</v>
      </c>
      <c r="B6530" s="1" t="s">
        <v>8295</v>
      </c>
      <c r="C6530" s="1" t="s">
        <v>32</v>
      </c>
      <c r="D6530" s="1">
        <v>120.0</v>
      </c>
      <c r="E6530" s="1" t="s">
        <v>38</v>
      </c>
      <c r="F6530" s="5">
        <v>44927.0</v>
      </c>
      <c r="G6530" s="1">
        <v>5.0</v>
      </c>
    </row>
    <row r="6531">
      <c r="A6531" s="1">
        <v>6530.0</v>
      </c>
      <c r="B6531" s="1" t="s">
        <v>8296</v>
      </c>
      <c r="C6531" s="1" t="s">
        <v>37</v>
      </c>
      <c r="D6531" s="1">
        <v>250.0</v>
      </c>
      <c r="E6531" s="1" t="s">
        <v>38</v>
      </c>
      <c r="F6531" s="5">
        <v>44927.0</v>
      </c>
      <c r="G6531" s="1">
        <v>10.0</v>
      </c>
    </row>
    <row r="6532">
      <c r="A6532" s="1">
        <v>6531.0</v>
      </c>
      <c r="B6532" s="1" t="s">
        <v>8297</v>
      </c>
      <c r="C6532" s="1" t="s">
        <v>32</v>
      </c>
      <c r="D6532" s="1">
        <v>120.0</v>
      </c>
      <c r="E6532" s="1" t="s">
        <v>38</v>
      </c>
      <c r="F6532" s="5">
        <v>44927.0</v>
      </c>
      <c r="G6532" s="1">
        <v>20.0</v>
      </c>
    </row>
    <row r="6533">
      <c r="A6533" s="1">
        <v>6532.0</v>
      </c>
      <c r="B6533" s="1" t="s">
        <v>8298</v>
      </c>
      <c r="C6533" s="1" t="s">
        <v>32</v>
      </c>
      <c r="D6533" s="1">
        <v>120.0</v>
      </c>
      <c r="E6533" s="1" t="s">
        <v>38</v>
      </c>
      <c r="F6533" s="5">
        <v>44927.0</v>
      </c>
      <c r="G6533" s="1">
        <v>0.0</v>
      </c>
    </row>
    <row r="6534">
      <c r="A6534" s="1">
        <v>6533.0</v>
      </c>
      <c r="B6534" s="1" t="s">
        <v>8299</v>
      </c>
      <c r="C6534" s="1" t="s">
        <v>49</v>
      </c>
      <c r="D6534" s="1">
        <v>80.0</v>
      </c>
      <c r="E6534" s="1" t="s">
        <v>38</v>
      </c>
      <c r="F6534" s="5">
        <v>44927.0</v>
      </c>
      <c r="G6534" s="1">
        <v>5.0</v>
      </c>
    </row>
    <row r="6535">
      <c r="A6535" s="1">
        <v>6534.0</v>
      </c>
      <c r="B6535" s="1" t="s">
        <v>8300</v>
      </c>
      <c r="C6535" s="1" t="s">
        <v>32</v>
      </c>
      <c r="D6535" s="1">
        <v>120.0</v>
      </c>
      <c r="E6535" s="1" t="s">
        <v>38</v>
      </c>
      <c r="F6535" s="5">
        <v>44927.0</v>
      </c>
      <c r="G6535" s="1">
        <v>10.0</v>
      </c>
    </row>
    <row r="6536">
      <c r="A6536" s="1">
        <v>6535.0</v>
      </c>
      <c r="B6536" s="1" t="s">
        <v>8301</v>
      </c>
      <c r="C6536" s="1" t="s">
        <v>49</v>
      </c>
      <c r="D6536" s="1">
        <v>80.0</v>
      </c>
      <c r="E6536" s="1" t="s">
        <v>45</v>
      </c>
      <c r="F6536" s="5">
        <v>44927.0</v>
      </c>
      <c r="G6536" s="1">
        <v>20.0</v>
      </c>
    </row>
    <row r="6537">
      <c r="A6537" s="1">
        <v>6536.0</v>
      </c>
      <c r="B6537" s="1" t="s">
        <v>8304</v>
      </c>
      <c r="C6537" s="1" t="s">
        <v>32</v>
      </c>
      <c r="D6537" s="1">
        <v>120.0</v>
      </c>
      <c r="E6537" s="1" t="s">
        <v>45</v>
      </c>
      <c r="F6537" s="5">
        <v>44927.0</v>
      </c>
      <c r="G6537" s="1">
        <v>0.0</v>
      </c>
    </row>
    <row r="6538">
      <c r="A6538" s="1">
        <v>6537.0</v>
      </c>
      <c r="B6538" s="1" t="s">
        <v>8305</v>
      </c>
      <c r="C6538" s="1" t="s">
        <v>32</v>
      </c>
      <c r="D6538" s="1">
        <v>120.0</v>
      </c>
      <c r="E6538" s="1" t="s">
        <v>38</v>
      </c>
      <c r="F6538" s="5">
        <v>44927.0</v>
      </c>
      <c r="G6538" s="1">
        <v>5.0</v>
      </c>
    </row>
    <row r="6539">
      <c r="A6539" s="1">
        <v>6538.0</v>
      </c>
      <c r="B6539" s="1" t="s">
        <v>8306</v>
      </c>
      <c r="C6539" s="1" t="s">
        <v>32</v>
      </c>
      <c r="D6539" s="1">
        <v>120.0</v>
      </c>
      <c r="E6539" s="1" t="s">
        <v>38</v>
      </c>
      <c r="F6539" s="5">
        <v>44927.0</v>
      </c>
      <c r="G6539" s="1">
        <v>10.0</v>
      </c>
    </row>
    <row r="6540">
      <c r="A6540" s="1">
        <v>6539.0</v>
      </c>
      <c r="B6540" s="1" t="s">
        <v>8307</v>
      </c>
      <c r="C6540" s="1" t="s">
        <v>32</v>
      </c>
      <c r="D6540" s="1">
        <v>120.0</v>
      </c>
      <c r="E6540" s="1" t="s">
        <v>38</v>
      </c>
      <c r="F6540" s="5">
        <v>44927.0</v>
      </c>
      <c r="G6540" s="1">
        <v>20.0</v>
      </c>
    </row>
    <row r="6541">
      <c r="A6541" s="1">
        <v>6540.0</v>
      </c>
      <c r="B6541" s="1" t="s">
        <v>8308</v>
      </c>
      <c r="C6541" s="1" t="s">
        <v>32</v>
      </c>
      <c r="D6541" s="1">
        <v>120.0</v>
      </c>
      <c r="E6541" s="1" t="s">
        <v>38</v>
      </c>
      <c r="F6541" s="5">
        <v>44927.0</v>
      </c>
      <c r="G6541" s="1">
        <v>0.0</v>
      </c>
    </row>
    <row r="6542">
      <c r="A6542" s="1">
        <v>6541.0</v>
      </c>
      <c r="B6542" s="1" t="s">
        <v>8309</v>
      </c>
      <c r="C6542" s="1" t="s">
        <v>37</v>
      </c>
      <c r="D6542" s="1">
        <v>250.0</v>
      </c>
      <c r="E6542" s="1" t="s">
        <v>38</v>
      </c>
      <c r="F6542" s="5">
        <v>44927.0</v>
      </c>
      <c r="G6542" s="1">
        <v>5.0</v>
      </c>
    </row>
    <row r="6543">
      <c r="A6543" s="1">
        <v>6542.0</v>
      </c>
      <c r="B6543" s="1" t="s">
        <v>8310</v>
      </c>
      <c r="C6543" s="1" t="s">
        <v>37</v>
      </c>
      <c r="D6543" s="1">
        <v>250.0</v>
      </c>
      <c r="E6543" s="1" t="s">
        <v>38</v>
      </c>
      <c r="F6543" s="5">
        <v>44927.0</v>
      </c>
      <c r="G6543" s="1">
        <v>10.0</v>
      </c>
    </row>
    <row r="6544">
      <c r="A6544" s="1">
        <v>6543.0</v>
      </c>
      <c r="B6544" s="1" t="s">
        <v>8311</v>
      </c>
      <c r="C6544" s="1" t="s">
        <v>49</v>
      </c>
      <c r="D6544" s="1">
        <v>80.0</v>
      </c>
      <c r="E6544" s="1" t="s">
        <v>38</v>
      </c>
      <c r="F6544" s="5">
        <v>44927.0</v>
      </c>
      <c r="G6544" s="1">
        <v>20.0</v>
      </c>
    </row>
    <row r="6545">
      <c r="A6545" s="1">
        <v>6544.0</v>
      </c>
      <c r="B6545" s="1" t="s">
        <v>8314</v>
      </c>
      <c r="C6545" s="1" t="s">
        <v>32</v>
      </c>
      <c r="D6545" s="1">
        <v>120.0</v>
      </c>
      <c r="E6545" s="1" t="s">
        <v>38</v>
      </c>
      <c r="F6545" s="5">
        <v>44927.0</v>
      </c>
      <c r="G6545" s="1">
        <v>0.0</v>
      </c>
    </row>
    <row r="6546">
      <c r="A6546" s="1">
        <v>6545.0</v>
      </c>
      <c r="B6546" s="1" t="s">
        <v>8315</v>
      </c>
      <c r="C6546" s="1" t="s">
        <v>49</v>
      </c>
      <c r="D6546" s="1">
        <v>80.0</v>
      </c>
      <c r="E6546" s="1" t="s">
        <v>38</v>
      </c>
      <c r="F6546" s="5">
        <v>44927.0</v>
      </c>
      <c r="G6546" s="1">
        <v>5.0</v>
      </c>
    </row>
    <row r="6547">
      <c r="A6547" s="1">
        <v>6546.0</v>
      </c>
      <c r="B6547" s="1" t="s">
        <v>8316</v>
      </c>
      <c r="C6547" s="1" t="s">
        <v>49</v>
      </c>
      <c r="D6547" s="1">
        <v>80.0</v>
      </c>
      <c r="E6547" s="1" t="s">
        <v>38</v>
      </c>
      <c r="F6547" s="5">
        <v>44927.0</v>
      </c>
      <c r="G6547" s="1">
        <v>10.0</v>
      </c>
    </row>
    <row r="6548">
      <c r="A6548" s="1">
        <v>6547.0</v>
      </c>
      <c r="B6548" s="1" t="s">
        <v>8317</v>
      </c>
      <c r="C6548" s="1" t="s">
        <v>32</v>
      </c>
      <c r="D6548" s="1">
        <v>120.0</v>
      </c>
      <c r="E6548" s="1" t="s">
        <v>38</v>
      </c>
      <c r="F6548" s="5">
        <v>44927.0</v>
      </c>
      <c r="G6548" s="1">
        <v>20.0</v>
      </c>
    </row>
    <row r="6549">
      <c r="A6549" s="1">
        <v>6548.0</v>
      </c>
      <c r="B6549" s="1" t="s">
        <v>8318</v>
      </c>
      <c r="C6549" s="1" t="s">
        <v>32</v>
      </c>
      <c r="D6549" s="1">
        <v>120.0</v>
      </c>
      <c r="E6549" s="1" t="s">
        <v>38</v>
      </c>
      <c r="F6549" s="5">
        <v>44927.0</v>
      </c>
      <c r="G6549" s="1">
        <v>0.0</v>
      </c>
    </row>
    <row r="6550">
      <c r="A6550" s="1">
        <v>6549.0</v>
      </c>
      <c r="B6550" s="1" t="s">
        <v>8319</v>
      </c>
      <c r="C6550" s="1" t="s">
        <v>32</v>
      </c>
      <c r="D6550" s="1">
        <v>120.0</v>
      </c>
      <c r="E6550" s="1" t="s">
        <v>45</v>
      </c>
      <c r="F6550" s="5">
        <v>44927.0</v>
      </c>
      <c r="G6550" s="1">
        <v>5.0</v>
      </c>
    </row>
    <row r="6551">
      <c r="A6551" s="1">
        <v>6550.0</v>
      </c>
      <c r="B6551" s="1" t="s">
        <v>8320</v>
      </c>
      <c r="C6551" s="1" t="s">
        <v>32</v>
      </c>
      <c r="D6551" s="1">
        <v>120.0</v>
      </c>
      <c r="E6551" s="1" t="s">
        <v>38</v>
      </c>
      <c r="F6551" s="5">
        <v>44927.0</v>
      </c>
      <c r="G6551" s="1">
        <v>10.0</v>
      </c>
    </row>
    <row r="6552">
      <c r="A6552" s="1">
        <v>6551.0</v>
      </c>
      <c r="B6552" s="1" t="s">
        <v>8321</v>
      </c>
      <c r="C6552" s="1" t="s">
        <v>32</v>
      </c>
      <c r="D6552" s="1">
        <v>120.0</v>
      </c>
      <c r="E6552" s="1" t="s">
        <v>38</v>
      </c>
      <c r="F6552" s="5">
        <v>44927.0</v>
      </c>
      <c r="G6552" s="1">
        <v>20.0</v>
      </c>
    </row>
    <row r="6553">
      <c r="A6553" s="1">
        <v>6552.0</v>
      </c>
      <c r="B6553" s="1" t="s">
        <v>8324</v>
      </c>
      <c r="C6553" s="1" t="s">
        <v>32</v>
      </c>
      <c r="D6553" s="1">
        <v>120.0</v>
      </c>
      <c r="E6553" s="1" t="s">
        <v>38</v>
      </c>
      <c r="F6553" s="5">
        <v>44927.0</v>
      </c>
      <c r="G6553" s="1">
        <v>0.0</v>
      </c>
    </row>
    <row r="6554">
      <c r="A6554" s="1">
        <v>6553.0</v>
      </c>
      <c r="B6554" s="1" t="s">
        <v>8325</v>
      </c>
      <c r="C6554" s="1" t="s">
        <v>32</v>
      </c>
      <c r="D6554" s="1">
        <v>120.0</v>
      </c>
      <c r="E6554" s="1" t="s">
        <v>38</v>
      </c>
      <c r="F6554" s="5">
        <v>44927.0</v>
      </c>
      <c r="G6554" s="1">
        <v>5.0</v>
      </c>
    </row>
    <row r="6555">
      <c r="A6555" s="1">
        <v>6554.0</v>
      </c>
      <c r="B6555" s="1" t="s">
        <v>8326</v>
      </c>
      <c r="C6555" s="1" t="s">
        <v>49</v>
      </c>
      <c r="D6555" s="1">
        <v>80.0</v>
      </c>
      <c r="E6555" s="1" t="s">
        <v>38</v>
      </c>
      <c r="F6555" s="5">
        <v>44927.0</v>
      </c>
      <c r="G6555" s="1">
        <v>10.0</v>
      </c>
    </row>
    <row r="6556">
      <c r="A6556" s="1">
        <v>6555.0</v>
      </c>
      <c r="B6556" s="1" t="s">
        <v>8327</v>
      </c>
      <c r="C6556" s="1" t="s">
        <v>32</v>
      </c>
      <c r="D6556" s="1">
        <v>120.0</v>
      </c>
      <c r="E6556" s="1" t="s">
        <v>33</v>
      </c>
      <c r="F6556" s="5">
        <v>44927.0</v>
      </c>
      <c r="G6556" s="1">
        <v>20.0</v>
      </c>
    </row>
    <row r="6557">
      <c r="A6557" s="1">
        <v>6556.0</v>
      </c>
      <c r="B6557" s="1" t="s">
        <v>8328</v>
      </c>
      <c r="C6557" s="1" t="s">
        <v>32</v>
      </c>
      <c r="D6557" s="1">
        <v>120.0</v>
      </c>
      <c r="E6557" s="1" t="s">
        <v>38</v>
      </c>
      <c r="F6557" s="5">
        <v>44927.0</v>
      </c>
      <c r="G6557" s="1">
        <v>0.0</v>
      </c>
    </row>
    <row r="6558">
      <c r="A6558" s="1">
        <v>6557.0</v>
      </c>
      <c r="B6558" s="1" t="s">
        <v>8329</v>
      </c>
      <c r="C6558" s="1" t="s">
        <v>32</v>
      </c>
      <c r="D6558" s="1">
        <v>120.0</v>
      </c>
      <c r="E6558" s="1" t="s">
        <v>38</v>
      </c>
      <c r="F6558" s="5">
        <v>44927.0</v>
      </c>
      <c r="G6558" s="1">
        <v>5.0</v>
      </c>
    </row>
    <row r="6559">
      <c r="A6559" s="1">
        <v>6558.0</v>
      </c>
      <c r="B6559" s="1" t="s">
        <v>8330</v>
      </c>
      <c r="C6559" s="1" t="s">
        <v>49</v>
      </c>
      <c r="D6559" s="1">
        <v>80.0</v>
      </c>
      <c r="E6559" s="1" t="s">
        <v>45</v>
      </c>
      <c r="F6559" s="5">
        <v>44927.0</v>
      </c>
      <c r="G6559" s="1">
        <v>10.0</v>
      </c>
    </row>
    <row r="6560">
      <c r="A6560" s="1">
        <v>6559.0</v>
      </c>
      <c r="B6560" s="1" t="s">
        <v>8331</v>
      </c>
      <c r="C6560" s="1" t="s">
        <v>49</v>
      </c>
      <c r="D6560" s="1">
        <v>80.0</v>
      </c>
      <c r="E6560" s="1" t="s">
        <v>38</v>
      </c>
      <c r="F6560" s="5">
        <v>44927.0</v>
      </c>
      <c r="G6560" s="1">
        <v>20.0</v>
      </c>
    </row>
    <row r="6561">
      <c r="A6561" s="1">
        <v>6560.0</v>
      </c>
      <c r="B6561" s="1" t="s">
        <v>8334</v>
      </c>
      <c r="C6561" s="1" t="s">
        <v>32</v>
      </c>
      <c r="D6561" s="1">
        <v>120.0</v>
      </c>
      <c r="E6561" s="1" t="s">
        <v>38</v>
      </c>
      <c r="F6561" s="5">
        <v>44927.0</v>
      </c>
      <c r="G6561" s="1">
        <v>0.0</v>
      </c>
    </row>
    <row r="6562">
      <c r="A6562" s="1">
        <v>6561.0</v>
      </c>
      <c r="B6562" s="1" t="s">
        <v>8335</v>
      </c>
      <c r="C6562" s="1" t="s">
        <v>32</v>
      </c>
      <c r="D6562" s="1">
        <v>120.0</v>
      </c>
      <c r="E6562" s="1" t="s">
        <v>33</v>
      </c>
      <c r="F6562" s="5">
        <v>44927.0</v>
      </c>
      <c r="G6562" s="1">
        <v>5.0</v>
      </c>
    </row>
    <row r="6563">
      <c r="A6563" s="1">
        <v>6562.0</v>
      </c>
      <c r="B6563" s="1" t="s">
        <v>8336</v>
      </c>
      <c r="C6563" s="1" t="s">
        <v>32</v>
      </c>
      <c r="D6563" s="1">
        <v>120.0</v>
      </c>
      <c r="E6563" s="1" t="s">
        <v>38</v>
      </c>
      <c r="F6563" s="5">
        <v>44927.0</v>
      </c>
      <c r="G6563" s="1">
        <v>10.0</v>
      </c>
    </row>
    <row r="6564">
      <c r="A6564" s="1">
        <v>6563.0</v>
      </c>
      <c r="B6564" s="1" t="s">
        <v>8337</v>
      </c>
      <c r="C6564" s="1" t="s">
        <v>32</v>
      </c>
      <c r="D6564" s="1">
        <v>120.0</v>
      </c>
      <c r="E6564" s="1" t="s">
        <v>38</v>
      </c>
      <c r="F6564" s="5">
        <v>44927.0</v>
      </c>
      <c r="G6564" s="1">
        <v>20.0</v>
      </c>
    </row>
    <row r="6565">
      <c r="A6565" s="1">
        <v>6564.0</v>
      </c>
      <c r="B6565" s="1" t="s">
        <v>8338</v>
      </c>
      <c r="C6565" s="1" t="s">
        <v>37</v>
      </c>
      <c r="D6565" s="1">
        <v>250.0</v>
      </c>
      <c r="E6565" s="1" t="s">
        <v>38</v>
      </c>
      <c r="F6565" s="5">
        <v>44927.0</v>
      </c>
      <c r="G6565" s="1">
        <v>0.0</v>
      </c>
    </row>
    <row r="6566">
      <c r="A6566" s="1">
        <v>6565.0</v>
      </c>
      <c r="B6566" s="1" t="s">
        <v>8339</v>
      </c>
      <c r="C6566" s="1" t="s">
        <v>49</v>
      </c>
      <c r="D6566" s="1">
        <v>80.0</v>
      </c>
      <c r="E6566" s="1" t="s">
        <v>38</v>
      </c>
      <c r="F6566" s="5">
        <v>44927.0</v>
      </c>
      <c r="G6566" s="1">
        <v>5.0</v>
      </c>
    </row>
    <row r="6567">
      <c r="A6567" s="1">
        <v>6566.0</v>
      </c>
      <c r="B6567" s="1" t="s">
        <v>8340</v>
      </c>
      <c r="C6567" s="1" t="s">
        <v>32</v>
      </c>
      <c r="D6567" s="1">
        <v>120.0</v>
      </c>
      <c r="E6567" s="1" t="s">
        <v>45</v>
      </c>
      <c r="F6567" s="5">
        <v>44927.0</v>
      </c>
      <c r="G6567" s="1">
        <v>10.0</v>
      </c>
    </row>
    <row r="6568">
      <c r="A6568" s="1">
        <v>6567.0</v>
      </c>
      <c r="B6568" s="1" t="s">
        <v>8341</v>
      </c>
      <c r="C6568" s="1" t="s">
        <v>49</v>
      </c>
      <c r="D6568" s="1">
        <v>80.0</v>
      </c>
      <c r="E6568" s="1" t="s">
        <v>33</v>
      </c>
      <c r="F6568" s="5">
        <v>44927.0</v>
      </c>
      <c r="G6568" s="1">
        <v>20.0</v>
      </c>
    </row>
    <row r="6569">
      <c r="A6569" s="1">
        <v>6568.0</v>
      </c>
      <c r="B6569" s="1" t="s">
        <v>8344</v>
      </c>
      <c r="C6569" s="1" t="s">
        <v>32</v>
      </c>
      <c r="D6569" s="1">
        <v>120.0</v>
      </c>
      <c r="E6569" s="1" t="s">
        <v>38</v>
      </c>
      <c r="F6569" s="5">
        <v>44927.0</v>
      </c>
      <c r="G6569" s="1">
        <v>0.0</v>
      </c>
    </row>
    <row r="6570">
      <c r="A6570" s="1">
        <v>6569.0</v>
      </c>
      <c r="B6570" s="1" t="s">
        <v>8345</v>
      </c>
      <c r="C6570" s="1" t="s">
        <v>32</v>
      </c>
      <c r="D6570" s="1">
        <v>120.0</v>
      </c>
      <c r="E6570" s="1" t="s">
        <v>33</v>
      </c>
      <c r="F6570" s="5">
        <v>44927.0</v>
      </c>
      <c r="G6570" s="1">
        <v>5.0</v>
      </c>
    </row>
    <row r="6571">
      <c r="A6571" s="1">
        <v>6570.0</v>
      </c>
      <c r="B6571" s="1" t="s">
        <v>8346</v>
      </c>
      <c r="C6571" s="1" t="s">
        <v>32</v>
      </c>
      <c r="D6571" s="1">
        <v>120.0</v>
      </c>
      <c r="E6571" s="1" t="s">
        <v>38</v>
      </c>
      <c r="F6571" s="5">
        <v>44927.0</v>
      </c>
      <c r="G6571" s="1">
        <v>10.0</v>
      </c>
    </row>
    <row r="6572">
      <c r="A6572" s="1">
        <v>6571.0</v>
      </c>
      <c r="B6572" s="1" t="s">
        <v>8347</v>
      </c>
      <c r="C6572" s="1" t="s">
        <v>32</v>
      </c>
      <c r="D6572" s="1">
        <v>120.0</v>
      </c>
      <c r="E6572" s="1" t="s">
        <v>38</v>
      </c>
      <c r="F6572" s="5">
        <v>44927.0</v>
      </c>
      <c r="G6572" s="1">
        <v>20.0</v>
      </c>
    </row>
    <row r="6573">
      <c r="A6573" s="1">
        <v>6572.0</v>
      </c>
      <c r="B6573" s="1" t="s">
        <v>8348</v>
      </c>
      <c r="C6573" s="1" t="s">
        <v>37</v>
      </c>
      <c r="D6573" s="1">
        <v>250.0</v>
      </c>
      <c r="E6573" s="1" t="s">
        <v>38</v>
      </c>
      <c r="F6573" s="5">
        <v>44927.0</v>
      </c>
      <c r="G6573" s="1">
        <v>0.0</v>
      </c>
    </row>
    <row r="6574">
      <c r="A6574" s="1">
        <v>6573.0</v>
      </c>
      <c r="B6574" s="1" t="s">
        <v>8349</v>
      </c>
      <c r="C6574" s="1" t="s">
        <v>32</v>
      </c>
      <c r="D6574" s="1">
        <v>120.0</v>
      </c>
      <c r="E6574" s="1" t="s">
        <v>38</v>
      </c>
      <c r="F6574" s="5">
        <v>44927.0</v>
      </c>
      <c r="G6574" s="1">
        <v>5.0</v>
      </c>
    </row>
    <row r="6575">
      <c r="A6575" s="1">
        <v>6574.0</v>
      </c>
      <c r="B6575" s="1" t="s">
        <v>8350</v>
      </c>
      <c r="C6575" s="1" t="s">
        <v>32</v>
      </c>
      <c r="D6575" s="1">
        <v>120.0</v>
      </c>
      <c r="E6575" s="1" t="s">
        <v>38</v>
      </c>
      <c r="F6575" s="5">
        <v>44927.0</v>
      </c>
      <c r="G6575" s="1">
        <v>10.0</v>
      </c>
    </row>
    <row r="6576">
      <c r="A6576" s="1">
        <v>6575.0</v>
      </c>
      <c r="B6576" s="1" t="s">
        <v>8353</v>
      </c>
      <c r="C6576" s="1" t="s">
        <v>32</v>
      </c>
      <c r="D6576" s="1">
        <v>120.0</v>
      </c>
      <c r="E6576" s="1" t="s">
        <v>38</v>
      </c>
      <c r="F6576" s="5">
        <v>44927.0</v>
      </c>
      <c r="G6576" s="1">
        <v>20.0</v>
      </c>
    </row>
    <row r="6577">
      <c r="A6577" s="1">
        <v>6576.0</v>
      </c>
      <c r="B6577" s="1" t="s">
        <v>8354</v>
      </c>
      <c r="C6577" s="1" t="s">
        <v>32</v>
      </c>
      <c r="D6577" s="1">
        <v>120.0</v>
      </c>
      <c r="E6577" s="1" t="s">
        <v>38</v>
      </c>
      <c r="F6577" s="5">
        <v>44927.0</v>
      </c>
      <c r="G6577" s="1">
        <v>0.0</v>
      </c>
    </row>
    <row r="6578">
      <c r="A6578" s="1">
        <v>6577.0</v>
      </c>
      <c r="B6578" s="1" t="s">
        <v>8355</v>
      </c>
      <c r="C6578" s="1" t="s">
        <v>32</v>
      </c>
      <c r="D6578" s="1">
        <v>120.0</v>
      </c>
      <c r="E6578" s="1" t="s">
        <v>38</v>
      </c>
      <c r="F6578" s="5">
        <v>44927.0</v>
      </c>
      <c r="G6578" s="1">
        <v>5.0</v>
      </c>
    </row>
    <row r="6579">
      <c r="A6579" s="1">
        <v>6578.0</v>
      </c>
      <c r="B6579" s="1" t="s">
        <v>8356</v>
      </c>
      <c r="C6579" s="1" t="s">
        <v>32</v>
      </c>
      <c r="D6579" s="1">
        <v>120.0</v>
      </c>
      <c r="E6579" s="1" t="s">
        <v>45</v>
      </c>
      <c r="F6579" s="5">
        <v>44927.0</v>
      </c>
      <c r="G6579" s="1">
        <v>10.0</v>
      </c>
    </row>
    <row r="6580">
      <c r="A6580" s="1">
        <v>6579.0</v>
      </c>
      <c r="B6580" s="1" t="s">
        <v>8357</v>
      </c>
      <c r="C6580" s="1" t="s">
        <v>49</v>
      </c>
      <c r="D6580" s="1">
        <v>80.0</v>
      </c>
      <c r="E6580" s="1" t="s">
        <v>38</v>
      </c>
      <c r="F6580" s="5">
        <v>44927.0</v>
      </c>
      <c r="G6580" s="1">
        <v>20.0</v>
      </c>
    </row>
    <row r="6581">
      <c r="A6581" s="1">
        <v>6580.0</v>
      </c>
      <c r="B6581" s="1" t="s">
        <v>8358</v>
      </c>
      <c r="C6581" s="1" t="s">
        <v>49</v>
      </c>
      <c r="D6581" s="1">
        <v>80.0</v>
      </c>
      <c r="E6581" s="1" t="s">
        <v>38</v>
      </c>
      <c r="F6581" s="5">
        <v>44927.0</v>
      </c>
      <c r="G6581" s="1">
        <v>0.0</v>
      </c>
    </row>
    <row r="6582">
      <c r="A6582" s="1">
        <v>6581.0</v>
      </c>
      <c r="B6582" s="1" t="s">
        <v>8359</v>
      </c>
      <c r="C6582" s="1" t="s">
        <v>32</v>
      </c>
      <c r="D6582" s="1">
        <v>120.0</v>
      </c>
      <c r="E6582" s="1" t="s">
        <v>38</v>
      </c>
      <c r="F6582" s="5">
        <v>44927.0</v>
      </c>
      <c r="G6582" s="1">
        <v>5.0</v>
      </c>
    </row>
    <row r="6583">
      <c r="A6583" s="1">
        <v>6582.0</v>
      </c>
      <c r="B6583" s="1" t="s">
        <v>8360</v>
      </c>
      <c r="C6583" s="1" t="s">
        <v>32</v>
      </c>
      <c r="D6583" s="1">
        <v>120.0</v>
      </c>
      <c r="E6583" s="1" t="s">
        <v>38</v>
      </c>
      <c r="F6583" s="5">
        <v>44927.0</v>
      </c>
      <c r="G6583" s="1">
        <v>10.0</v>
      </c>
    </row>
    <row r="6584">
      <c r="A6584" s="1">
        <v>6583.0</v>
      </c>
      <c r="B6584" s="1" t="s">
        <v>8361</v>
      </c>
      <c r="C6584" s="1" t="s">
        <v>32</v>
      </c>
      <c r="D6584" s="1">
        <v>120.0</v>
      </c>
      <c r="E6584" s="1" t="s">
        <v>38</v>
      </c>
      <c r="F6584" s="5">
        <v>44927.0</v>
      </c>
      <c r="G6584" s="1">
        <v>20.0</v>
      </c>
    </row>
    <row r="6585">
      <c r="A6585" s="1">
        <v>6584.0</v>
      </c>
      <c r="B6585" s="1" t="s">
        <v>8362</v>
      </c>
      <c r="C6585" s="1" t="s">
        <v>37</v>
      </c>
      <c r="D6585" s="1">
        <v>250.0</v>
      </c>
      <c r="E6585" s="1" t="s">
        <v>38</v>
      </c>
      <c r="F6585" s="5">
        <v>44927.0</v>
      </c>
      <c r="G6585" s="1">
        <v>0.0</v>
      </c>
    </row>
    <row r="6586">
      <c r="A6586" s="1">
        <v>6585.0</v>
      </c>
      <c r="B6586" s="1" t="s">
        <v>8365</v>
      </c>
      <c r="C6586" s="1" t="s">
        <v>32</v>
      </c>
      <c r="D6586" s="1">
        <v>120.0</v>
      </c>
      <c r="E6586" s="1" t="s">
        <v>38</v>
      </c>
      <c r="F6586" s="5">
        <v>44927.0</v>
      </c>
      <c r="G6586" s="1">
        <v>5.0</v>
      </c>
    </row>
    <row r="6587">
      <c r="A6587" s="1">
        <v>6586.0</v>
      </c>
      <c r="B6587" s="1" t="s">
        <v>8366</v>
      </c>
      <c r="C6587" s="1" t="s">
        <v>49</v>
      </c>
      <c r="D6587" s="1">
        <v>80.0</v>
      </c>
      <c r="E6587" s="1" t="s">
        <v>38</v>
      </c>
      <c r="F6587" s="5">
        <v>44927.0</v>
      </c>
      <c r="G6587" s="1">
        <v>10.0</v>
      </c>
    </row>
    <row r="6588">
      <c r="A6588" s="1">
        <v>6587.0</v>
      </c>
      <c r="B6588" s="1" t="s">
        <v>8367</v>
      </c>
      <c r="C6588" s="1" t="s">
        <v>37</v>
      </c>
      <c r="D6588" s="1">
        <v>250.0</v>
      </c>
      <c r="E6588" s="1" t="s">
        <v>38</v>
      </c>
      <c r="F6588" s="5">
        <v>44927.0</v>
      </c>
      <c r="G6588" s="1">
        <v>20.0</v>
      </c>
    </row>
    <row r="6589">
      <c r="A6589" s="1">
        <v>6588.0</v>
      </c>
      <c r="B6589" s="1" t="s">
        <v>8368</v>
      </c>
      <c r="C6589" s="1" t="s">
        <v>32</v>
      </c>
      <c r="D6589" s="1">
        <v>120.0</v>
      </c>
      <c r="E6589" s="1" t="s">
        <v>38</v>
      </c>
      <c r="F6589" s="5">
        <v>44927.0</v>
      </c>
      <c r="G6589" s="1">
        <v>0.0</v>
      </c>
    </row>
    <row r="6590">
      <c r="A6590" s="1">
        <v>6589.0</v>
      </c>
      <c r="B6590" s="1" t="s">
        <v>8369</v>
      </c>
      <c r="C6590" s="1" t="s">
        <v>32</v>
      </c>
      <c r="D6590" s="1">
        <v>120.0</v>
      </c>
      <c r="E6590" s="1" t="s">
        <v>38</v>
      </c>
      <c r="F6590" s="5">
        <v>44927.0</v>
      </c>
      <c r="G6590" s="1">
        <v>5.0</v>
      </c>
    </row>
    <row r="6591">
      <c r="A6591" s="1">
        <v>6590.0</v>
      </c>
      <c r="B6591" s="1" t="s">
        <v>8370</v>
      </c>
      <c r="C6591" s="1" t="s">
        <v>49</v>
      </c>
      <c r="D6591" s="1">
        <v>80.0</v>
      </c>
      <c r="E6591" s="1" t="s">
        <v>38</v>
      </c>
      <c r="F6591" s="5">
        <v>44927.0</v>
      </c>
      <c r="G6591" s="1">
        <v>10.0</v>
      </c>
    </row>
    <row r="6592">
      <c r="A6592" s="1">
        <v>6591.0</v>
      </c>
      <c r="B6592" s="1" t="s">
        <v>8371</v>
      </c>
      <c r="C6592" s="1" t="s">
        <v>40</v>
      </c>
      <c r="D6592" s="1">
        <v>50.0</v>
      </c>
      <c r="E6592" s="1" t="s">
        <v>38</v>
      </c>
      <c r="F6592" s="5">
        <v>44927.0</v>
      </c>
      <c r="G6592" s="1">
        <v>20.0</v>
      </c>
    </row>
    <row r="6593">
      <c r="A6593" s="1">
        <v>6592.0</v>
      </c>
      <c r="B6593" s="1" t="s">
        <v>8372</v>
      </c>
      <c r="C6593" s="1" t="s">
        <v>32</v>
      </c>
      <c r="D6593" s="1">
        <v>120.0</v>
      </c>
      <c r="E6593" s="1" t="s">
        <v>38</v>
      </c>
      <c r="F6593" s="5">
        <v>44927.0</v>
      </c>
      <c r="G6593" s="1">
        <v>0.0</v>
      </c>
    </row>
    <row r="6594">
      <c r="A6594" s="1">
        <v>6593.0</v>
      </c>
      <c r="B6594" s="1" t="s">
        <v>8373</v>
      </c>
      <c r="C6594" s="1" t="s">
        <v>49</v>
      </c>
      <c r="D6594" s="1">
        <v>80.0</v>
      </c>
      <c r="E6594" s="1" t="s">
        <v>38</v>
      </c>
      <c r="F6594" s="5">
        <v>44927.0</v>
      </c>
      <c r="G6594" s="1">
        <v>5.0</v>
      </c>
    </row>
    <row r="6595">
      <c r="A6595" s="1">
        <v>6594.0</v>
      </c>
      <c r="B6595" s="1" t="s">
        <v>8374</v>
      </c>
      <c r="C6595" s="1" t="s">
        <v>32</v>
      </c>
      <c r="D6595" s="1">
        <v>120.0</v>
      </c>
      <c r="E6595" s="1" t="s">
        <v>45</v>
      </c>
      <c r="F6595" s="5">
        <v>44927.0</v>
      </c>
      <c r="G6595" s="1">
        <v>10.0</v>
      </c>
    </row>
    <row r="6596">
      <c r="A6596" s="1">
        <v>6595.0</v>
      </c>
      <c r="B6596" s="1" t="s">
        <v>8377</v>
      </c>
      <c r="C6596" s="1" t="s">
        <v>32</v>
      </c>
      <c r="D6596" s="1">
        <v>120.0</v>
      </c>
      <c r="E6596" s="1" t="s">
        <v>38</v>
      </c>
      <c r="F6596" s="5">
        <v>44927.0</v>
      </c>
      <c r="G6596" s="1">
        <v>20.0</v>
      </c>
    </row>
    <row r="6597">
      <c r="A6597" s="1">
        <v>6596.0</v>
      </c>
      <c r="B6597" s="1" t="s">
        <v>8378</v>
      </c>
      <c r="C6597" s="1" t="s">
        <v>32</v>
      </c>
      <c r="D6597" s="1">
        <v>120.0</v>
      </c>
      <c r="E6597" s="1" t="s">
        <v>38</v>
      </c>
      <c r="F6597" s="5">
        <v>44927.0</v>
      </c>
      <c r="G6597" s="1">
        <v>0.0</v>
      </c>
    </row>
    <row r="6598">
      <c r="A6598" s="1">
        <v>6597.0</v>
      </c>
      <c r="B6598" s="1" t="s">
        <v>8379</v>
      </c>
      <c r="C6598" s="1" t="s">
        <v>49</v>
      </c>
      <c r="D6598" s="1">
        <v>80.0</v>
      </c>
      <c r="E6598" s="1" t="s">
        <v>38</v>
      </c>
      <c r="F6598" s="5">
        <v>44927.0</v>
      </c>
      <c r="G6598" s="1">
        <v>5.0</v>
      </c>
    </row>
    <row r="6599">
      <c r="A6599" s="1">
        <v>6598.0</v>
      </c>
      <c r="B6599" s="1" t="s">
        <v>8380</v>
      </c>
      <c r="C6599" s="1" t="s">
        <v>32</v>
      </c>
      <c r="D6599" s="1">
        <v>120.0</v>
      </c>
      <c r="E6599" s="1" t="s">
        <v>38</v>
      </c>
      <c r="F6599" s="5">
        <v>44927.0</v>
      </c>
      <c r="G6599" s="1">
        <v>10.0</v>
      </c>
    </row>
    <row r="6600">
      <c r="A6600" s="1">
        <v>6599.0</v>
      </c>
      <c r="B6600" s="1" t="s">
        <v>8381</v>
      </c>
      <c r="C6600" s="1" t="s">
        <v>32</v>
      </c>
      <c r="D6600" s="1">
        <v>120.0</v>
      </c>
      <c r="E6600" s="1" t="s">
        <v>33</v>
      </c>
      <c r="F6600" s="5">
        <v>44927.0</v>
      </c>
      <c r="G6600" s="1">
        <v>20.0</v>
      </c>
    </row>
    <row r="6601">
      <c r="A6601" s="1">
        <v>6600.0</v>
      </c>
      <c r="B6601" s="1" t="s">
        <v>8382</v>
      </c>
      <c r="C6601" s="1" t="s">
        <v>32</v>
      </c>
      <c r="D6601" s="1">
        <v>120.0</v>
      </c>
      <c r="E6601" s="1" t="s">
        <v>38</v>
      </c>
      <c r="F6601" s="5">
        <v>44927.0</v>
      </c>
      <c r="G6601" s="1">
        <v>0.0</v>
      </c>
    </row>
    <row r="6602">
      <c r="A6602" s="1">
        <v>6601.0</v>
      </c>
      <c r="B6602" s="1" t="s">
        <v>8383</v>
      </c>
      <c r="C6602" s="1" t="s">
        <v>32</v>
      </c>
      <c r="D6602" s="1">
        <v>120.0</v>
      </c>
      <c r="E6602" s="1" t="s">
        <v>38</v>
      </c>
      <c r="F6602" s="5">
        <v>44927.0</v>
      </c>
      <c r="G6602" s="1">
        <v>5.0</v>
      </c>
    </row>
    <row r="6603">
      <c r="A6603" s="1">
        <v>6602.0</v>
      </c>
      <c r="B6603" s="1" t="s">
        <v>8384</v>
      </c>
      <c r="C6603" s="1" t="s">
        <v>32</v>
      </c>
      <c r="D6603" s="1">
        <v>120.0</v>
      </c>
      <c r="E6603" s="1" t="s">
        <v>38</v>
      </c>
      <c r="F6603" s="5">
        <v>44927.0</v>
      </c>
      <c r="G6603" s="1">
        <v>10.0</v>
      </c>
    </row>
    <row r="6604">
      <c r="A6604" s="1">
        <v>6603.0</v>
      </c>
      <c r="B6604" s="1" t="s">
        <v>8385</v>
      </c>
      <c r="C6604" s="1" t="s">
        <v>32</v>
      </c>
      <c r="D6604" s="1">
        <v>120.0</v>
      </c>
      <c r="E6604" s="1" t="s">
        <v>38</v>
      </c>
      <c r="F6604" s="5">
        <v>44927.0</v>
      </c>
      <c r="G6604" s="1">
        <v>20.0</v>
      </c>
    </row>
    <row r="6605">
      <c r="A6605" s="1">
        <v>6604.0</v>
      </c>
      <c r="B6605" s="1" t="s">
        <v>8386</v>
      </c>
      <c r="C6605" s="1" t="s">
        <v>32</v>
      </c>
      <c r="D6605" s="1">
        <v>120.0</v>
      </c>
      <c r="E6605" s="1" t="s">
        <v>38</v>
      </c>
      <c r="F6605" s="5">
        <v>44927.0</v>
      </c>
      <c r="G6605" s="1">
        <v>0.0</v>
      </c>
    </row>
    <row r="6606">
      <c r="A6606" s="1">
        <v>6605.0</v>
      </c>
      <c r="B6606" s="1" t="s">
        <v>8389</v>
      </c>
      <c r="C6606" s="1" t="s">
        <v>32</v>
      </c>
      <c r="D6606" s="1">
        <v>120.0</v>
      </c>
      <c r="E6606" s="1" t="s">
        <v>38</v>
      </c>
      <c r="F6606" s="5">
        <v>44927.0</v>
      </c>
      <c r="G6606" s="1">
        <v>5.0</v>
      </c>
    </row>
    <row r="6607">
      <c r="A6607" s="1">
        <v>6606.0</v>
      </c>
      <c r="B6607" s="1" t="s">
        <v>8390</v>
      </c>
      <c r="C6607" s="1" t="s">
        <v>32</v>
      </c>
      <c r="D6607" s="1">
        <v>120.0</v>
      </c>
      <c r="E6607" s="1" t="s">
        <v>38</v>
      </c>
      <c r="F6607" s="5">
        <v>44927.0</v>
      </c>
      <c r="G6607" s="1">
        <v>10.0</v>
      </c>
    </row>
    <row r="6608">
      <c r="A6608" s="1">
        <v>6607.0</v>
      </c>
      <c r="B6608" s="1" t="s">
        <v>8391</v>
      </c>
      <c r="C6608" s="1" t="s">
        <v>32</v>
      </c>
      <c r="D6608" s="1">
        <v>120.0</v>
      </c>
      <c r="E6608" s="1" t="s">
        <v>33</v>
      </c>
      <c r="F6608" s="5">
        <v>44927.0</v>
      </c>
      <c r="G6608" s="1">
        <v>20.0</v>
      </c>
    </row>
    <row r="6609">
      <c r="A6609" s="1">
        <v>6608.0</v>
      </c>
      <c r="B6609" s="1" t="s">
        <v>8392</v>
      </c>
      <c r="C6609" s="1" t="s">
        <v>32</v>
      </c>
      <c r="D6609" s="1">
        <v>120.0</v>
      </c>
      <c r="E6609" s="1" t="s">
        <v>38</v>
      </c>
      <c r="F6609" s="5">
        <v>44927.0</v>
      </c>
      <c r="G6609" s="1">
        <v>0.0</v>
      </c>
    </row>
    <row r="6610">
      <c r="A6610" s="1">
        <v>6609.0</v>
      </c>
      <c r="B6610" s="1" t="s">
        <v>8393</v>
      </c>
      <c r="C6610" s="1" t="s">
        <v>32</v>
      </c>
      <c r="D6610" s="1">
        <v>120.0</v>
      </c>
      <c r="E6610" s="1" t="s">
        <v>38</v>
      </c>
      <c r="F6610" s="5">
        <v>44927.0</v>
      </c>
      <c r="G6610" s="1">
        <v>5.0</v>
      </c>
    </row>
    <row r="6611">
      <c r="A6611" s="1">
        <v>6610.0</v>
      </c>
      <c r="B6611" s="1" t="s">
        <v>8394</v>
      </c>
      <c r="C6611" s="1" t="s">
        <v>37</v>
      </c>
      <c r="D6611" s="1">
        <v>250.0</v>
      </c>
      <c r="E6611" s="1" t="s">
        <v>38</v>
      </c>
      <c r="F6611" s="5">
        <v>44927.0</v>
      </c>
      <c r="G6611" s="1">
        <v>10.0</v>
      </c>
    </row>
    <row r="6612">
      <c r="A6612" s="1">
        <v>6611.0</v>
      </c>
      <c r="B6612" s="1" t="s">
        <v>8395</v>
      </c>
      <c r="C6612" s="1" t="s">
        <v>32</v>
      </c>
      <c r="D6612" s="1">
        <v>120.0</v>
      </c>
      <c r="E6612" s="1" t="s">
        <v>45</v>
      </c>
      <c r="F6612" s="5">
        <v>44927.0</v>
      </c>
      <c r="G6612" s="1">
        <v>20.0</v>
      </c>
    </row>
    <row r="6613">
      <c r="A6613" s="1">
        <v>6612.0</v>
      </c>
      <c r="B6613" s="1" t="s">
        <v>8396</v>
      </c>
      <c r="C6613" s="1" t="s">
        <v>49</v>
      </c>
      <c r="D6613" s="1">
        <v>80.0</v>
      </c>
      <c r="E6613" s="1" t="s">
        <v>38</v>
      </c>
      <c r="F6613" s="5">
        <v>44927.0</v>
      </c>
      <c r="G6613" s="1">
        <v>0.0</v>
      </c>
    </row>
    <row r="6614">
      <c r="A6614" s="1">
        <v>6613.0</v>
      </c>
      <c r="B6614" s="1" t="s">
        <v>8397</v>
      </c>
      <c r="C6614" s="1" t="s">
        <v>32</v>
      </c>
      <c r="D6614" s="1">
        <v>120.0</v>
      </c>
      <c r="E6614" s="1" t="s">
        <v>33</v>
      </c>
      <c r="F6614" s="5">
        <v>44927.0</v>
      </c>
      <c r="G6614" s="1">
        <v>5.0</v>
      </c>
    </row>
    <row r="6615">
      <c r="A6615" s="1">
        <v>6614.0</v>
      </c>
      <c r="B6615" s="1" t="s">
        <v>8398</v>
      </c>
      <c r="C6615" s="1" t="s">
        <v>32</v>
      </c>
      <c r="D6615" s="1">
        <v>120.0</v>
      </c>
      <c r="E6615" s="1" t="s">
        <v>38</v>
      </c>
      <c r="F6615" s="5">
        <v>44927.0</v>
      </c>
      <c r="G6615" s="1">
        <v>10.0</v>
      </c>
    </row>
    <row r="6616">
      <c r="A6616" s="1">
        <v>6615.0</v>
      </c>
      <c r="B6616" s="1" t="s">
        <v>8401</v>
      </c>
      <c r="C6616" s="1" t="s">
        <v>40</v>
      </c>
      <c r="D6616" s="1">
        <v>50.0</v>
      </c>
      <c r="E6616" s="1" t="s">
        <v>38</v>
      </c>
      <c r="F6616" s="5">
        <v>44927.0</v>
      </c>
      <c r="G6616" s="1">
        <v>20.0</v>
      </c>
    </row>
    <row r="6617">
      <c r="A6617" s="1">
        <v>6616.0</v>
      </c>
      <c r="B6617" s="1" t="s">
        <v>8402</v>
      </c>
      <c r="C6617" s="1" t="s">
        <v>49</v>
      </c>
      <c r="D6617" s="1">
        <v>80.0</v>
      </c>
      <c r="E6617" s="1" t="s">
        <v>38</v>
      </c>
      <c r="F6617" s="5">
        <v>44927.0</v>
      </c>
      <c r="G6617" s="1">
        <v>0.0</v>
      </c>
    </row>
    <row r="6618">
      <c r="A6618" s="1">
        <v>6617.0</v>
      </c>
      <c r="B6618" s="1" t="s">
        <v>8403</v>
      </c>
      <c r="C6618" s="1" t="s">
        <v>32</v>
      </c>
      <c r="D6618" s="1">
        <v>120.0</v>
      </c>
      <c r="E6618" s="1" t="s">
        <v>38</v>
      </c>
      <c r="F6618" s="5">
        <v>44927.0</v>
      </c>
      <c r="G6618" s="1">
        <v>5.0</v>
      </c>
    </row>
    <row r="6619">
      <c r="A6619" s="1">
        <v>6618.0</v>
      </c>
      <c r="B6619" s="1" t="s">
        <v>8404</v>
      </c>
      <c r="C6619" s="1" t="s">
        <v>32</v>
      </c>
      <c r="D6619" s="1">
        <v>120.0</v>
      </c>
      <c r="E6619" s="1" t="s">
        <v>38</v>
      </c>
      <c r="F6619" s="5">
        <v>44927.0</v>
      </c>
      <c r="G6619" s="1">
        <v>10.0</v>
      </c>
    </row>
    <row r="6620">
      <c r="A6620" s="1">
        <v>6619.0</v>
      </c>
      <c r="B6620" s="1" t="s">
        <v>8405</v>
      </c>
      <c r="C6620" s="1" t="s">
        <v>32</v>
      </c>
      <c r="D6620" s="1">
        <v>120.0</v>
      </c>
      <c r="E6620" s="1" t="s">
        <v>38</v>
      </c>
      <c r="F6620" s="5">
        <v>44927.0</v>
      </c>
      <c r="G6620" s="1">
        <v>20.0</v>
      </c>
    </row>
    <row r="6621">
      <c r="A6621" s="1">
        <v>6620.0</v>
      </c>
      <c r="B6621" s="1" t="s">
        <v>8406</v>
      </c>
      <c r="C6621" s="1" t="s">
        <v>32</v>
      </c>
      <c r="D6621" s="1">
        <v>120.0</v>
      </c>
      <c r="E6621" s="1" t="s">
        <v>38</v>
      </c>
      <c r="F6621" s="5">
        <v>44927.0</v>
      </c>
      <c r="G6621" s="1">
        <v>0.0</v>
      </c>
    </row>
    <row r="6622">
      <c r="A6622" s="1">
        <v>6621.0</v>
      </c>
      <c r="B6622" s="1" t="s">
        <v>8407</v>
      </c>
      <c r="C6622" s="1" t="s">
        <v>32</v>
      </c>
      <c r="D6622" s="1">
        <v>120.0</v>
      </c>
      <c r="E6622" s="1" t="s">
        <v>38</v>
      </c>
      <c r="F6622" s="5">
        <v>44927.0</v>
      </c>
      <c r="G6622" s="1">
        <v>5.0</v>
      </c>
    </row>
    <row r="6623">
      <c r="A6623" s="1">
        <v>6622.0</v>
      </c>
      <c r="B6623" s="1" t="s">
        <v>8408</v>
      </c>
      <c r="C6623" s="1" t="s">
        <v>49</v>
      </c>
      <c r="D6623" s="1">
        <v>80.0</v>
      </c>
      <c r="E6623" s="1" t="s">
        <v>38</v>
      </c>
      <c r="F6623" s="5">
        <v>44927.0</v>
      </c>
      <c r="G6623" s="1">
        <v>10.0</v>
      </c>
    </row>
    <row r="6624">
      <c r="A6624" s="1">
        <v>6623.0</v>
      </c>
      <c r="B6624" s="1" t="s">
        <v>8409</v>
      </c>
      <c r="C6624" s="1" t="s">
        <v>49</v>
      </c>
      <c r="D6624" s="1">
        <v>80.0</v>
      </c>
      <c r="E6624" s="1" t="s">
        <v>38</v>
      </c>
      <c r="F6624" s="5">
        <v>44927.0</v>
      </c>
      <c r="G6624" s="1">
        <v>20.0</v>
      </c>
    </row>
    <row r="6625">
      <c r="A6625" s="1">
        <v>6624.0</v>
      </c>
      <c r="B6625" s="1" t="s">
        <v>8410</v>
      </c>
      <c r="C6625" s="1" t="s">
        <v>32</v>
      </c>
      <c r="D6625" s="1">
        <v>120.0</v>
      </c>
      <c r="E6625" s="1" t="s">
        <v>38</v>
      </c>
      <c r="F6625" s="5">
        <v>44927.0</v>
      </c>
      <c r="G6625" s="1">
        <v>0.0</v>
      </c>
    </row>
    <row r="6626">
      <c r="A6626" s="1">
        <v>6625.0</v>
      </c>
      <c r="B6626" s="1" t="s">
        <v>8411</v>
      </c>
      <c r="C6626" s="1" t="s">
        <v>32</v>
      </c>
      <c r="D6626" s="1">
        <v>120.0</v>
      </c>
      <c r="E6626" s="1" t="s">
        <v>38</v>
      </c>
      <c r="F6626" s="5">
        <v>44927.0</v>
      </c>
      <c r="G6626" s="1">
        <v>5.0</v>
      </c>
    </row>
    <row r="6627">
      <c r="A6627" s="1">
        <v>6626.0</v>
      </c>
      <c r="B6627" s="1" t="s">
        <v>8414</v>
      </c>
      <c r="C6627" s="1" t="s">
        <v>49</v>
      </c>
      <c r="D6627" s="1">
        <v>80.0</v>
      </c>
      <c r="E6627" s="1" t="s">
        <v>38</v>
      </c>
      <c r="F6627" s="5">
        <v>44927.0</v>
      </c>
      <c r="G6627" s="1">
        <v>10.0</v>
      </c>
    </row>
    <row r="6628">
      <c r="A6628" s="1">
        <v>6627.0</v>
      </c>
      <c r="B6628" s="1" t="s">
        <v>8415</v>
      </c>
      <c r="C6628" s="1" t="s">
        <v>32</v>
      </c>
      <c r="D6628" s="1">
        <v>120.0</v>
      </c>
      <c r="E6628" s="1" t="s">
        <v>38</v>
      </c>
      <c r="F6628" s="5">
        <v>44927.0</v>
      </c>
      <c r="G6628" s="1">
        <v>20.0</v>
      </c>
    </row>
    <row r="6629">
      <c r="A6629" s="1">
        <v>6628.0</v>
      </c>
      <c r="B6629" s="1" t="s">
        <v>8416</v>
      </c>
      <c r="C6629" s="1" t="s">
        <v>40</v>
      </c>
      <c r="D6629" s="1">
        <v>50.0</v>
      </c>
      <c r="E6629" s="1" t="s">
        <v>38</v>
      </c>
      <c r="F6629" s="5">
        <v>44927.0</v>
      </c>
      <c r="G6629" s="1">
        <v>0.0</v>
      </c>
    </row>
    <row r="6630">
      <c r="A6630" s="1">
        <v>6629.0</v>
      </c>
      <c r="B6630" s="1" t="s">
        <v>8417</v>
      </c>
      <c r="C6630" s="1" t="s">
        <v>32</v>
      </c>
      <c r="D6630" s="1">
        <v>120.0</v>
      </c>
      <c r="E6630" s="1" t="s">
        <v>38</v>
      </c>
      <c r="F6630" s="5">
        <v>44927.0</v>
      </c>
      <c r="G6630" s="1">
        <v>5.0</v>
      </c>
    </row>
    <row r="6631">
      <c r="A6631" s="1">
        <v>6630.0</v>
      </c>
      <c r="B6631" s="1" t="s">
        <v>8418</v>
      </c>
      <c r="C6631" s="1" t="s">
        <v>32</v>
      </c>
      <c r="D6631" s="1">
        <v>120.0</v>
      </c>
      <c r="E6631" s="1" t="s">
        <v>38</v>
      </c>
      <c r="F6631" s="5">
        <v>44927.0</v>
      </c>
      <c r="G6631" s="1">
        <v>10.0</v>
      </c>
    </row>
    <row r="6632">
      <c r="A6632" s="1">
        <v>6631.0</v>
      </c>
      <c r="B6632" s="1" t="s">
        <v>8419</v>
      </c>
      <c r="C6632" s="1" t="s">
        <v>32</v>
      </c>
      <c r="D6632" s="1">
        <v>120.0</v>
      </c>
      <c r="E6632" s="1" t="s">
        <v>38</v>
      </c>
      <c r="F6632" s="5">
        <v>44927.0</v>
      </c>
      <c r="G6632" s="1">
        <v>20.0</v>
      </c>
    </row>
    <row r="6633">
      <c r="A6633" s="1">
        <v>6632.0</v>
      </c>
      <c r="B6633" s="1" t="s">
        <v>8420</v>
      </c>
      <c r="C6633" s="1" t="s">
        <v>32</v>
      </c>
      <c r="D6633" s="1">
        <v>120.0</v>
      </c>
      <c r="E6633" s="1" t="s">
        <v>38</v>
      </c>
      <c r="F6633" s="5">
        <v>44927.0</v>
      </c>
      <c r="G6633" s="1">
        <v>0.0</v>
      </c>
    </row>
    <row r="6634">
      <c r="A6634" s="1">
        <v>6633.0</v>
      </c>
      <c r="B6634" s="1" t="s">
        <v>8421</v>
      </c>
      <c r="C6634" s="1" t="s">
        <v>49</v>
      </c>
      <c r="D6634" s="1">
        <v>80.0</v>
      </c>
      <c r="E6634" s="1" t="s">
        <v>38</v>
      </c>
      <c r="F6634" s="5">
        <v>44927.0</v>
      </c>
      <c r="G6634" s="1">
        <v>5.0</v>
      </c>
    </row>
    <row r="6635">
      <c r="A6635" s="1">
        <v>6634.0</v>
      </c>
      <c r="B6635" s="1" t="s">
        <v>8422</v>
      </c>
      <c r="C6635" s="1" t="s">
        <v>32</v>
      </c>
      <c r="D6635" s="1">
        <v>120.0</v>
      </c>
      <c r="E6635" s="1" t="s">
        <v>38</v>
      </c>
      <c r="F6635" s="5">
        <v>44927.0</v>
      </c>
      <c r="G6635" s="1">
        <v>10.0</v>
      </c>
    </row>
    <row r="6636">
      <c r="A6636" s="1">
        <v>6635.0</v>
      </c>
      <c r="B6636" s="1" t="s">
        <v>8423</v>
      </c>
      <c r="C6636" s="1" t="s">
        <v>49</v>
      </c>
      <c r="D6636" s="1">
        <v>80.0</v>
      </c>
      <c r="E6636" s="1" t="s">
        <v>38</v>
      </c>
      <c r="F6636" s="5">
        <v>44927.0</v>
      </c>
      <c r="G6636" s="1">
        <v>20.0</v>
      </c>
    </row>
    <row r="6637">
      <c r="A6637" s="1">
        <v>6636.0</v>
      </c>
      <c r="B6637" s="1" t="s">
        <v>8426</v>
      </c>
      <c r="C6637" s="1" t="s">
        <v>32</v>
      </c>
      <c r="D6637" s="1">
        <v>120.0</v>
      </c>
      <c r="E6637" s="1" t="s">
        <v>38</v>
      </c>
      <c r="F6637" s="5">
        <v>44927.0</v>
      </c>
      <c r="G6637" s="1">
        <v>0.0</v>
      </c>
    </row>
    <row r="6638">
      <c r="A6638" s="1">
        <v>6637.0</v>
      </c>
      <c r="B6638" s="1" t="s">
        <v>8427</v>
      </c>
      <c r="C6638" s="1" t="s">
        <v>32</v>
      </c>
      <c r="D6638" s="1">
        <v>120.0</v>
      </c>
      <c r="E6638" s="1" t="s">
        <v>38</v>
      </c>
      <c r="F6638" s="5">
        <v>44927.0</v>
      </c>
      <c r="G6638" s="1">
        <v>5.0</v>
      </c>
    </row>
    <row r="6639">
      <c r="A6639" s="1">
        <v>6638.0</v>
      </c>
      <c r="B6639" s="1" t="s">
        <v>8428</v>
      </c>
      <c r="C6639" s="1" t="s">
        <v>32</v>
      </c>
      <c r="D6639" s="1">
        <v>120.0</v>
      </c>
      <c r="E6639" s="1" t="s">
        <v>38</v>
      </c>
      <c r="F6639" s="5">
        <v>44927.0</v>
      </c>
      <c r="G6639" s="1">
        <v>10.0</v>
      </c>
    </row>
    <row r="6640">
      <c r="A6640" s="1">
        <v>6639.0</v>
      </c>
      <c r="B6640" s="1" t="s">
        <v>8429</v>
      </c>
      <c r="C6640" s="1" t="s">
        <v>32</v>
      </c>
      <c r="D6640" s="1">
        <v>120.0</v>
      </c>
      <c r="E6640" s="1" t="s">
        <v>38</v>
      </c>
      <c r="F6640" s="5">
        <v>44927.0</v>
      </c>
      <c r="G6640" s="1">
        <v>20.0</v>
      </c>
    </row>
    <row r="6641">
      <c r="A6641" s="1">
        <v>6640.0</v>
      </c>
      <c r="B6641" s="1" t="s">
        <v>8430</v>
      </c>
      <c r="C6641" s="1" t="s">
        <v>37</v>
      </c>
      <c r="D6641" s="1">
        <v>250.0</v>
      </c>
      <c r="E6641" s="1" t="s">
        <v>38</v>
      </c>
      <c r="F6641" s="5">
        <v>44927.0</v>
      </c>
      <c r="G6641" s="1">
        <v>0.0</v>
      </c>
    </row>
    <row r="6642">
      <c r="A6642" s="1">
        <v>6641.0</v>
      </c>
      <c r="B6642" s="1" t="s">
        <v>8431</v>
      </c>
      <c r="C6642" s="1" t="s">
        <v>37</v>
      </c>
      <c r="D6642" s="1">
        <v>250.0</v>
      </c>
      <c r="E6642" s="1" t="s">
        <v>33</v>
      </c>
      <c r="F6642" s="5">
        <v>44927.0</v>
      </c>
      <c r="G6642" s="1">
        <v>5.0</v>
      </c>
    </row>
    <row r="6643">
      <c r="A6643" s="1">
        <v>6642.0</v>
      </c>
      <c r="B6643" s="1" t="s">
        <v>8432</v>
      </c>
      <c r="C6643" s="1" t="s">
        <v>32</v>
      </c>
      <c r="D6643" s="1">
        <v>120.0</v>
      </c>
      <c r="E6643" s="1" t="s">
        <v>38</v>
      </c>
      <c r="F6643" s="5">
        <v>44927.0</v>
      </c>
      <c r="G6643" s="1">
        <v>10.0</v>
      </c>
    </row>
    <row r="6644">
      <c r="A6644" s="1">
        <v>6643.0</v>
      </c>
      <c r="B6644" s="1" t="s">
        <v>8433</v>
      </c>
      <c r="C6644" s="1" t="s">
        <v>32</v>
      </c>
      <c r="D6644" s="1">
        <v>120.0</v>
      </c>
      <c r="E6644" s="1" t="s">
        <v>33</v>
      </c>
      <c r="F6644" s="5">
        <v>44927.0</v>
      </c>
      <c r="G6644" s="1">
        <v>20.0</v>
      </c>
    </row>
    <row r="6645">
      <c r="A6645" s="1">
        <v>6644.0</v>
      </c>
      <c r="B6645" s="1" t="s">
        <v>8434</v>
      </c>
      <c r="C6645" s="1" t="s">
        <v>32</v>
      </c>
      <c r="D6645" s="1">
        <v>120.0</v>
      </c>
      <c r="E6645" s="1" t="s">
        <v>38</v>
      </c>
      <c r="F6645" s="5">
        <v>44927.0</v>
      </c>
      <c r="G6645" s="1">
        <v>0.0</v>
      </c>
    </row>
    <row r="6646">
      <c r="A6646" s="1">
        <v>6645.0</v>
      </c>
      <c r="B6646" s="1" t="s">
        <v>8436</v>
      </c>
      <c r="C6646" s="1" t="s">
        <v>49</v>
      </c>
      <c r="D6646" s="1">
        <v>80.0</v>
      </c>
      <c r="E6646" s="1" t="s">
        <v>38</v>
      </c>
      <c r="F6646" s="5">
        <v>44927.0</v>
      </c>
      <c r="G6646" s="1">
        <v>5.0</v>
      </c>
    </row>
    <row r="6647">
      <c r="A6647" s="1">
        <v>6646.0</v>
      </c>
      <c r="B6647" s="1" t="s">
        <v>8438</v>
      </c>
      <c r="C6647" s="1" t="s">
        <v>37</v>
      </c>
      <c r="D6647" s="1">
        <v>250.0</v>
      </c>
      <c r="E6647" s="1" t="s">
        <v>45</v>
      </c>
      <c r="F6647" s="5">
        <v>44927.0</v>
      </c>
      <c r="G6647" s="1">
        <v>10.0</v>
      </c>
    </row>
    <row r="6648">
      <c r="A6648" s="1">
        <v>6647.0</v>
      </c>
      <c r="B6648" s="1" t="s">
        <v>8439</v>
      </c>
      <c r="C6648" s="1" t="s">
        <v>49</v>
      </c>
      <c r="D6648" s="1">
        <v>80.0</v>
      </c>
      <c r="E6648" s="1" t="s">
        <v>38</v>
      </c>
      <c r="F6648" s="5">
        <v>44927.0</v>
      </c>
      <c r="G6648" s="1">
        <v>20.0</v>
      </c>
    </row>
    <row r="6649">
      <c r="A6649" s="1">
        <v>6648.0</v>
      </c>
      <c r="B6649" s="1" t="s">
        <v>8440</v>
      </c>
      <c r="C6649" s="1" t="s">
        <v>32</v>
      </c>
      <c r="D6649" s="1">
        <v>120.0</v>
      </c>
      <c r="E6649" s="1" t="s">
        <v>38</v>
      </c>
      <c r="F6649" s="5">
        <v>44927.0</v>
      </c>
      <c r="G6649" s="1">
        <v>0.0</v>
      </c>
    </row>
    <row r="6650">
      <c r="A6650" s="1">
        <v>6649.0</v>
      </c>
      <c r="B6650" s="1" t="s">
        <v>8441</v>
      </c>
      <c r="C6650" s="1" t="s">
        <v>32</v>
      </c>
      <c r="D6650" s="1">
        <v>120.0</v>
      </c>
      <c r="E6650" s="1" t="s">
        <v>38</v>
      </c>
      <c r="F6650" s="5">
        <v>44927.0</v>
      </c>
      <c r="G6650" s="1">
        <v>5.0</v>
      </c>
    </row>
    <row r="6651">
      <c r="A6651" s="1">
        <v>6650.0</v>
      </c>
      <c r="B6651" s="1" t="s">
        <v>8442</v>
      </c>
      <c r="C6651" s="1" t="s">
        <v>49</v>
      </c>
      <c r="D6651" s="1">
        <v>80.0</v>
      </c>
      <c r="E6651" s="1" t="s">
        <v>38</v>
      </c>
      <c r="F6651" s="5">
        <v>44927.0</v>
      </c>
      <c r="G6651" s="1">
        <v>10.0</v>
      </c>
    </row>
    <row r="6652">
      <c r="A6652" s="1">
        <v>6651.0</v>
      </c>
      <c r="B6652" s="1" t="s">
        <v>8443</v>
      </c>
      <c r="C6652" s="1" t="s">
        <v>37</v>
      </c>
      <c r="D6652" s="1">
        <v>250.0</v>
      </c>
      <c r="E6652" s="1" t="s">
        <v>38</v>
      </c>
      <c r="F6652" s="5">
        <v>44927.0</v>
      </c>
      <c r="G6652" s="1">
        <v>20.0</v>
      </c>
    </row>
    <row r="6653">
      <c r="A6653" s="1">
        <v>6652.0</v>
      </c>
      <c r="B6653" s="1" t="s">
        <v>8444</v>
      </c>
      <c r="C6653" s="1" t="s">
        <v>37</v>
      </c>
      <c r="D6653" s="1">
        <v>250.0</v>
      </c>
      <c r="E6653" s="1" t="s">
        <v>45</v>
      </c>
      <c r="F6653" s="5">
        <v>44927.0</v>
      </c>
      <c r="G6653" s="1">
        <v>0.0</v>
      </c>
    </row>
    <row r="6654">
      <c r="A6654" s="1">
        <v>6653.0</v>
      </c>
      <c r="B6654" s="1" t="s">
        <v>8447</v>
      </c>
      <c r="C6654" s="1" t="s">
        <v>49</v>
      </c>
      <c r="D6654" s="1">
        <v>80.0</v>
      </c>
      <c r="E6654" s="1" t="s">
        <v>38</v>
      </c>
      <c r="F6654" s="5">
        <v>44927.0</v>
      </c>
      <c r="G6654" s="1">
        <v>5.0</v>
      </c>
    </row>
    <row r="6655">
      <c r="A6655" s="1">
        <v>6654.0</v>
      </c>
      <c r="B6655" s="1" t="s">
        <v>8448</v>
      </c>
      <c r="C6655" s="1" t="s">
        <v>32</v>
      </c>
      <c r="D6655" s="1">
        <v>120.0</v>
      </c>
      <c r="E6655" s="1" t="s">
        <v>38</v>
      </c>
      <c r="F6655" s="5">
        <v>44927.0</v>
      </c>
      <c r="G6655" s="1">
        <v>10.0</v>
      </c>
    </row>
    <row r="6656">
      <c r="A6656" s="1">
        <v>6655.0</v>
      </c>
      <c r="B6656" s="1" t="s">
        <v>8449</v>
      </c>
      <c r="C6656" s="1" t="s">
        <v>32</v>
      </c>
      <c r="D6656" s="1">
        <v>120.0</v>
      </c>
      <c r="E6656" s="1" t="s">
        <v>38</v>
      </c>
      <c r="F6656" s="5">
        <v>44927.0</v>
      </c>
      <c r="G6656" s="1">
        <v>20.0</v>
      </c>
    </row>
    <row r="6657">
      <c r="A6657" s="1">
        <v>6656.0</v>
      </c>
      <c r="B6657" s="1" t="s">
        <v>8450</v>
      </c>
      <c r="C6657" s="1" t="s">
        <v>32</v>
      </c>
      <c r="D6657" s="1">
        <v>120.0</v>
      </c>
      <c r="E6657" s="1" t="s">
        <v>38</v>
      </c>
      <c r="F6657" s="5">
        <v>44927.0</v>
      </c>
      <c r="G6657" s="1">
        <v>0.0</v>
      </c>
    </row>
    <row r="6658">
      <c r="A6658" s="1">
        <v>6657.0</v>
      </c>
      <c r="B6658" s="1" t="s">
        <v>8451</v>
      </c>
      <c r="C6658" s="1" t="s">
        <v>40</v>
      </c>
      <c r="D6658" s="1">
        <v>50.0</v>
      </c>
      <c r="E6658" s="1" t="s">
        <v>38</v>
      </c>
      <c r="F6658" s="5">
        <v>44927.0</v>
      </c>
      <c r="G6658" s="1">
        <v>5.0</v>
      </c>
    </row>
    <row r="6659">
      <c r="A6659" s="1">
        <v>6658.0</v>
      </c>
      <c r="B6659" s="1" t="s">
        <v>8452</v>
      </c>
      <c r="C6659" s="1" t="s">
        <v>49</v>
      </c>
      <c r="D6659" s="1">
        <v>80.0</v>
      </c>
      <c r="E6659" s="1" t="s">
        <v>38</v>
      </c>
      <c r="F6659" s="5">
        <v>44927.0</v>
      </c>
      <c r="G6659" s="1">
        <v>10.0</v>
      </c>
    </row>
    <row r="6660">
      <c r="A6660" s="1">
        <v>6659.0</v>
      </c>
      <c r="B6660" s="1" t="s">
        <v>8453</v>
      </c>
      <c r="C6660" s="1" t="s">
        <v>49</v>
      </c>
      <c r="D6660" s="1">
        <v>80.0</v>
      </c>
      <c r="E6660" s="1" t="s">
        <v>38</v>
      </c>
      <c r="F6660" s="5">
        <v>44927.0</v>
      </c>
      <c r="G6660" s="1">
        <v>20.0</v>
      </c>
    </row>
    <row r="6661">
      <c r="A6661" s="1">
        <v>6660.0</v>
      </c>
      <c r="B6661" s="1" t="s">
        <v>8454</v>
      </c>
      <c r="C6661" s="1" t="s">
        <v>40</v>
      </c>
      <c r="D6661" s="1">
        <v>50.0</v>
      </c>
      <c r="E6661" s="1" t="s">
        <v>38</v>
      </c>
      <c r="F6661" s="5">
        <v>44927.0</v>
      </c>
      <c r="G6661" s="1">
        <v>0.0</v>
      </c>
    </row>
    <row r="6662">
      <c r="A6662" s="1">
        <v>6661.0</v>
      </c>
      <c r="B6662" s="1" t="s">
        <v>8455</v>
      </c>
      <c r="C6662" s="1" t="s">
        <v>32</v>
      </c>
      <c r="D6662" s="1">
        <v>120.0</v>
      </c>
      <c r="E6662" s="1" t="s">
        <v>45</v>
      </c>
      <c r="F6662" s="5">
        <v>44927.0</v>
      </c>
      <c r="G6662" s="1">
        <v>5.0</v>
      </c>
    </row>
    <row r="6663">
      <c r="A6663" s="1">
        <v>6662.0</v>
      </c>
      <c r="B6663" s="1" t="s">
        <v>8456</v>
      </c>
      <c r="C6663" s="1" t="s">
        <v>37</v>
      </c>
      <c r="D6663" s="1">
        <v>250.0</v>
      </c>
      <c r="E6663" s="1" t="s">
        <v>38</v>
      </c>
      <c r="F6663" s="5">
        <v>44927.0</v>
      </c>
      <c r="G6663" s="1">
        <v>10.0</v>
      </c>
    </row>
    <row r="6664">
      <c r="A6664" s="1">
        <v>6663.0</v>
      </c>
      <c r="B6664" s="1" t="s">
        <v>8457</v>
      </c>
      <c r="C6664" s="1" t="s">
        <v>32</v>
      </c>
      <c r="D6664" s="1">
        <v>120.0</v>
      </c>
      <c r="E6664" s="1" t="s">
        <v>38</v>
      </c>
      <c r="F6664" s="5">
        <v>44927.0</v>
      </c>
      <c r="G6664" s="1">
        <v>20.0</v>
      </c>
    </row>
    <row r="6665">
      <c r="A6665" s="1">
        <v>6664.0</v>
      </c>
      <c r="B6665" s="1" t="s">
        <v>8460</v>
      </c>
      <c r="C6665" s="1" t="s">
        <v>40</v>
      </c>
      <c r="D6665" s="1">
        <v>50.0</v>
      </c>
      <c r="E6665" s="1" t="s">
        <v>33</v>
      </c>
      <c r="F6665" s="5">
        <v>44927.0</v>
      </c>
      <c r="G6665" s="1">
        <v>0.0</v>
      </c>
    </row>
    <row r="6666">
      <c r="A6666" s="1">
        <v>6665.0</v>
      </c>
      <c r="B6666" s="1" t="s">
        <v>8461</v>
      </c>
      <c r="C6666" s="1" t="s">
        <v>49</v>
      </c>
      <c r="D6666" s="1">
        <v>80.0</v>
      </c>
      <c r="E6666" s="1" t="s">
        <v>45</v>
      </c>
      <c r="F6666" s="5">
        <v>44927.0</v>
      </c>
      <c r="G6666" s="1">
        <v>5.0</v>
      </c>
    </row>
    <row r="6667">
      <c r="A6667" s="1">
        <v>6666.0</v>
      </c>
      <c r="B6667" s="1" t="s">
        <v>8462</v>
      </c>
      <c r="C6667" s="1" t="s">
        <v>32</v>
      </c>
      <c r="D6667" s="1">
        <v>120.0</v>
      </c>
      <c r="E6667" s="1" t="s">
        <v>45</v>
      </c>
      <c r="F6667" s="5">
        <v>44927.0</v>
      </c>
      <c r="G6667" s="1">
        <v>10.0</v>
      </c>
    </row>
    <row r="6668">
      <c r="A6668" s="1">
        <v>6667.0</v>
      </c>
      <c r="B6668" s="1" t="s">
        <v>8463</v>
      </c>
      <c r="C6668" s="1" t="s">
        <v>32</v>
      </c>
      <c r="D6668" s="1">
        <v>120.0</v>
      </c>
      <c r="E6668" s="1" t="s">
        <v>45</v>
      </c>
      <c r="F6668" s="5">
        <v>44927.0</v>
      </c>
      <c r="G6668" s="1">
        <v>20.0</v>
      </c>
    </row>
    <row r="6669">
      <c r="A6669" s="1">
        <v>6668.0</v>
      </c>
      <c r="B6669" s="1" t="s">
        <v>8464</v>
      </c>
      <c r="C6669" s="1" t="s">
        <v>32</v>
      </c>
      <c r="D6669" s="1">
        <v>120.0</v>
      </c>
      <c r="E6669" s="1" t="s">
        <v>38</v>
      </c>
      <c r="F6669" s="5">
        <v>44927.0</v>
      </c>
      <c r="G6669" s="1">
        <v>0.0</v>
      </c>
    </row>
    <row r="6670">
      <c r="A6670" s="1">
        <v>6669.0</v>
      </c>
      <c r="B6670" s="1" t="s">
        <v>8465</v>
      </c>
      <c r="C6670" s="1" t="s">
        <v>32</v>
      </c>
      <c r="D6670" s="1">
        <v>120.0</v>
      </c>
      <c r="E6670" s="1" t="s">
        <v>38</v>
      </c>
      <c r="F6670" s="5">
        <v>44927.0</v>
      </c>
      <c r="G6670" s="1">
        <v>5.0</v>
      </c>
    </row>
    <row r="6671">
      <c r="A6671" s="1">
        <v>6670.0</v>
      </c>
      <c r="B6671" s="1" t="s">
        <v>8466</v>
      </c>
      <c r="C6671" s="1" t="s">
        <v>32</v>
      </c>
      <c r="D6671" s="1">
        <v>120.0</v>
      </c>
      <c r="E6671" s="1" t="s">
        <v>38</v>
      </c>
      <c r="F6671" s="5">
        <v>44927.0</v>
      </c>
      <c r="G6671" s="1">
        <v>10.0</v>
      </c>
    </row>
    <row r="6672">
      <c r="A6672" s="1">
        <v>6671.0</v>
      </c>
      <c r="B6672" s="1" t="s">
        <v>8467</v>
      </c>
      <c r="C6672" s="1" t="s">
        <v>32</v>
      </c>
      <c r="D6672" s="1">
        <v>120.0</v>
      </c>
      <c r="E6672" s="1" t="s">
        <v>38</v>
      </c>
      <c r="F6672" s="5">
        <v>44927.0</v>
      </c>
      <c r="G6672" s="1">
        <v>20.0</v>
      </c>
    </row>
    <row r="6673">
      <c r="A6673" s="1">
        <v>6672.0</v>
      </c>
      <c r="B6673" s="1" t="s">
        <v>8468</v>
      </c>
      <c r="C6673" s="1" t="s">
        <v>40</v>
      </c>
      <c r="D6673" s="1">
        <v>50.0</v>
      </c>
      <c r="E6673" s="1" t="s">
        <v>38</v>
      </c>
      <c r="F6673" s="5">
        <v>44927.0</v>
      </c>
      <c r="G6673" s="1">
        <v>0.0</v>
      </c>
    </row>
    <row r="6674">
      <c r="A6674" s="1">
        <v>6673.0</v>
      </c>
      <c r="B6674" s="1" t="s">
        <v>8469</v>
      </c>
      <c r="C6674" s="1" t="s">
        <v>37</v>
      </c>
      <c r="D6674" s="1">
        <v>250.0</v>
      </c>
      <c r="E6674" s="1" t="s">
        <v>38</v>
      </c>
      <c r="F6674" s="5">
        <v>44927.0</v>
      </c>
      <c r="G6674" s="1">
        <v>5.0</v>
      </c>
    </row>
    <row r="6675">
      <c r="A6675" s="1">
        <v>6674.0</v>
      </c>
      <c r="B6675" s="1" t="s">
        <v>8472</v>
      </c>
      <c r="C6675" s="1" t="s">
        <v>37</v>
      </c>
      <c r="D6675" s="1">
        <v>250.0</v>
      </c>
      <c r="E6675" s="1" t="s">
        <v>38</v>
      </c>
      <c r="F6675" s="5">
        <v>44927.0</v>
      </c>
      <c r="G6675" s="1">
        <v>10.0</v>
      </c>
    </row>
    <row r="6676">
      <c r="A6676" s="1">
        <v>6675.0</v>
      </c>
      <c r="B6676" s="1" t="s">
        <v>8473</v>
      </c>
      <c r="C6676" s="1" t="s">
        <v>32</v>
      </c>
      <c r="D6676" s="1">
        <v>120.0</v>
      </c>
      <c r="E6676" s="1" t="s">
        <v>38</v>
      </c>
      <c r="F6676" s="5">
        <v>44927.0</v>
      </c>
      <c r="G6676" s="1">
        <v>20.0</v>
      </c>
    </row>
    <row r="6677">
      <c r="A6677" s="1">
        <v>6676.0</v>
      </c>
      <c r="B6677" s="1" t="s">
        <v>8474</v>
      </c>
      <c r="C6677" s="1" t="s">
        <v>32</v>
      </c>
      <c r="D6677" s="1">
        <v>120.0</v>
      </c>
      <c r="E6677" s="1" t="s">
        <v>38</v>
      </c>
      <c r="F6677" s="5">
        <v>44927.0</v>
      </c>
      <c r="G6677" s="1">
        <v>0.0</v>
      </c>
    </row>
    <row r="6678">
      <c r="A6678" s="1">
        <v>6677.0</v>
      </c>
      <c r="B6678" s="1" t="s">
        <v>8475</v>
      </c>
      <c r="C6678" s="1" t="s">
        <v>32</v>
      </c>
      <c r="D6678" s="1">
        <v>120.0</v>
      </c>
      <c r="E6678" s="1" t="s">
        <v>38</v>
      </c>
      <c r="F6678" s="5">
        <v>44927.0</v>
      </c>
      <c r="G6678" s="1">
        <v>5.0</v>
      </c>
    </row>
    <row r="6679">
      <c r="A6679" s="1">
        <v>6678.0</v>
      </c>
      <c r="B6679" s="1" t="s">
        <v>8476</v>
      </c>
      <c r="C6679" s="1" t="s">
        <v>49</v>
      </c>
      <c r="D6679" s="1">
        <v>80.0</v>
      </c>
      <c r="E6679" s="1" t="s">
        <v>38</v>
      </c>
      <c r="F6679" s="5">
        <v>44927.0</v>
      </c>
      <c r="G6679" s="1">
        <v>10.0</v>
      </c>
    </row>
    <row r="6680">
      <c r="A6680" s="1">
        <v>6679.0</v>
      </c>
      <c r="B6680" s="1" t="s">
        <v>8477</v>
      </c>
      <c r="C6680" s="1" t="s">
        <v>32</v>
      </c>
      <c r="D6680" s="1">
        <v>120.0</v>
      </c>
      <c r="E6680" s="1" t="s">
        <v>38</v>
      </c>
      <c r="F6680" s="5">
        <v>44927.0</v>
      </c>
      <c r="G6680" s="1">
        <v>20.0</v>
      </c>
    </row>
    <row r="6681">
      <c r="A6681" s="1">
        <v>6680.0</v>
      </c>
      <c r="B6681" s="1" t="s">
        <v>8478</v>
      </c>
      <c r="C6681" s="1" t="s">
        <v>32</v>
      </c>
      <c r="D6681" s="1">
        <v>120.0</v>
      </c>
      <c r="E6681" s="1" t="s">
        <v>38</v>
      </c>
      <c r="F6681" s="5">
        <v>44927.0</v>
      </c>
      <c r="G6681" s="1">
        <v>0.0</v>
      </c>
    </row>
    <row r="6682">
      <c r="A6682" s="1">
        <v>6681.0</v>
      </c>
      <c r="B6682" s="1" t="s">
        <v>8479</v>
      </c>
      <c r="C6682" s="1" t="s">
        <v>32</v>
      </c>
      <c r="D6682" s="1">
        <v>120.0</v>
      </c>
      <c r="E6682" s="1" t="s">
        <v>38</v>
      </c>
      <c r="F6682" s="5">
        <v>44927.0</v>
      </c>
      <c r="G6682" s="1">
        <v>5.0</v>
      </c>
    </row>
    <row r="6683">
      <c r="A6683" s="1">
        <v>6682.0</v>
      </c>
      <c r="B6683" s="1" t="s">
        <v>8480</v>
      </c>
      <c r="C6683" s="1" t="s">
        <v>32</v>
      </c>
      <c r="D6683" s="1">
        <v>120.0</v>
      </c>
      <c r="E6683" s="1" t="s">
        <v>38</v>
      </c>
      <c r="F6683" s="5">
        <v>44927.0</v>
      </c>
      <c r="G6683" s="1">
        <v>10.0</v>
      </c>
    </row>
    <row r="6684">
      <c r="A6684" s="1">
        <v>6683.0</v>
      </c>
      <c r="B6684" s="1" t="s">
        <v>8481</v>
      </c>
      <c r="C6684" s="1" t="s">
        <v>49</v>
      </c>
      <c r="D6684" s="1">
        <v>80.0</v>
      </c>
      <c r="E6684" s="1" t="s">
        <v>38</v>
      </c>
      <c r="F6684" s="5">
        <v>44927.0</v>
      </c>
      <c r="G6684" s="1">
        <v>20.0</v>
      </c>
    </row>
    <row r="6685">
      <c r="A6685" s="1">
        <v>6684.0</v>
      </c>
      <c r="B6685" s="1" t="s">
        <v>8482</v>
      </c>
      <c r="C6685" s="1" t="s">
        <v>32</v>
      </c>
      <c r="D6685" s="1">
        <v>120.0</v>
      </c>
      <c r="E6685" s="1" t="s">
        <v>38</v>
      </c>
      <c r="F6685" s="5">
        <v>44927.0</v>
      </c>
      <c r="G6685" s="1">
        <v>0.0</v>
      </c>
    </row>
    <row r="6686">
      <c r="A6686" s="1">
        <v>6685.0</v>
      </c>
      <c r="B6686" s="1" t="s">
        <v>8483</v>
      </c>
      <c r="C6686" s="1" t="s">
        <v>49</v>
      </c>
      <c r="D6686" s="1">
        <v>80.0</v>
      </c>
      <c r="E6686" s="1" t="s">
        <v>38</v>
      </c>
      <c r="F6686" s="5">
        <v>44927.0</v>
      </c>
      <c r="G6686" s="1">
        <v>5.0</v>
      </c>
    </row>
    <row r="6687">
      <c r="A6687" s="1">
        <v>6686.0</v>
      </c>
      <c r="B6687" s="1" t="s">
        <v>8485</v>
      </c>
      <c r="C6687" s="1" t="s">
        <v>32</v>
      </c>
      <c r="D6687" s="1">
        <v>120.0</v>
      </c>
      <c r="E6687" s="1" t="s">
        <v>38</v>
      </c>
      <c r="F6687" s="5">
        <v>44927.0</v>
      </c>
      <c r="G6687" s="1">
        <v>10.0</v>
      </c>
    </row>
    <row r="6688">
      <c r="A6688" s="1">
        <v>6687.0</v>
      </c>
      <c r="B6688" s="1" t="s">
        <v>8487</v>
      </c>
      <c r="C6688" s="1" t="s">
        <v>32</v>
      </c>
      <c r="D6688" s="1">
        <v>120.0</v>
      </c>
      <c r="E6688" s="1" t="s">
        <v>38</v>
      </c>
      <c r="F6688" s="5">
        <v>44927.0</v>
      </c>
      <c r="G6688" s="1">
        <v>20.0</v>
      </c>
    </row>
    <row r="6689">
      <c r="A6689" s="1">
        <v>6688.0</v>
      </c>
      <c r="B6689" s="1" t="s">
        <v>8488</v>
      </c>
      <c r="C6689" s="1" t="s">
        <v>32</v>
      </c>
      <c r="D6689" s="1">
        <v>120.0</v>
      </c>
      <c r="E6689" s="1" t="s">
        <v>33</v>
      </c>
      <c r="F6689" s="5">
        <v>44927.0</v>
      </c>
      <c r="G6689" s="1">
        <v>0.0</v>
      </c>
    </row>
    <row r="6690">
      <c r="A6690" s="1">
        <v>6689.0</v>
      </c>
      <c r="B6690" s="1" t="s">
        <v>8489</v>
      </c>
      <c r="C6690" s="1" t="s">
        <v>49</v>
      </c>
      <c r="D6690" s="1">
        <v>80.0</v>
      </c>
      <c r="E6690" s="1" t="s">
        <v>38</v>
      </c>
      <c r="F6690" s="5">
        <v>44927.0</v>
      </c>
      <c r="G6690" s="1">
        <v>5.0</v>
      </c>
    </row>
    <row r="6691">
      <c r="A6691" s="1">
        <v>6690.0</v>
      </c>
      <c r="B6691" s="1" t="s">
        <v>8490</v>
      </c>
      <c r="C6691" s="1" t="s">
        <v>37</v>
      </c>
      <c r="D6691" s="1">
        <v>250.0</v>
      </c>
      <c r="E6691" s="1" t="s">
        <v>38</v>
      </c>
      <c r="F6691" s="5">
        <v>44927.0</v>
      </c>
      <c r="G6691" s="1">
        <v>10.0</v>
      </c>
    </row>
    <row r="6692">
      <c r="A6692" s="1">
        <v>6691.0</v>
      </c>
      <c r="B6692" s="1" t="s">
        <v>8491</v>
      </c>
      <c r="C6692" s="1" t="s">
        <v>32</v>
      </c>
      <c r="D6692" s="1">
        <v>120.0</v>
      </c>
      <c r="E6692" s="1" t="s">
        <v>38</v>
      </c>
      <c r="F6692" s="5">
        <v>44927.0</v>
      </c>
      <c r="G6692" s="1">
        <v>20.0</v>
      </c>
    </row>
    <row r="6693">
      <c r="A6693" s="1">
        <v>6692.0</v>
      </c>
      <c r="B6693" s="1" t="s">
        <v>8492</v>
      </c>
      <c r="C6693" s="1" t="s">
        <v>40</v>
      </c>
      <c r="D6693" s="1">
        <v>50.0</v>
      </c>
      <c r="E6693" s="1" t="s">
        <v>38</v>
      </c>
      <c r="F6693" s="5">
        <v>44927.0</v>
      </c>
      <c r="G6693" s="1">
        <v>0.0</v>
      </c>
    </row>
    <row r="6694">
      <c r="A6694" s="1">
        <v>6693.0</v>
      </c>
      <c r="B6694" s="1" t="s">
        <v>8493</v>
      </c>
      <c r="C6694" s="1" t="s">
        <v>32</v>
      </c>
      <c r="D6694" s="1">
        <v>120.0</v>
      </c>
      <c r="E6694" s="1" t="s">
        <v>38</v>
      </c>
      <c r="F6694" s="5">
        <v>44927.0</v>
      </c>
      <c r="G6694" s="1">
        <v>5.0</v>
      </c>
    </row>
    <row r="6695">
      <c r="A6695" s="1">
        <v>6694.0</v>
      </c>
      <c r="B6695" s="1" t="s">
        <v>8494</v>
      </c>
      <c r="C6695" s="1" t="s">
        <v>32</v>
      </c>
      <c r="D6695" s="1">
        <v>120.0</v>
      </c>
      <c r="E6695" s="1" t="s">
        <v>45</v>
      </c>
      <c r="F6695" s="5">
        <v>44927.0</v>
      </c>
      <c r="G6695" s="1">
        <v>10.0</v>
      </c>
    </row>
    <row r="6696">
      <c r="A6696" s="1">
        <v>6695.0</v>
      </c>
      <c r="B6696" s="1" t="s">
        <v>8495</v>
      </c>
      <c r="C6696" s="1" t="s">
        <v>49</v>
      </c>
      <c r="D6696" s="1">
        <v>80.0</v>
      </c>
      <c r="E6696" s="1" t="s">
        <v>38</v>
      </c>
      <c r="F6696" s="5">
        <v>44927.0</v>
      </c>
      <c r="G6696" s="1">
        <v>20.0</v>
      </c>
    </row>
    <row r="6697">
      <c r="A6697" s="1">
        <v>6696.0</v>
      </c>
      <c r="B6697" s="1" t="s">
        <v>8496</v>
      </c>
      <c r="C6697" s="1" t="s">
        <v>40</v>
      </c>
      <c r="D6697" s="1">
        <v>50.0</v>
      </c>
      <c r="E6697" s="1" t="s">
        <v>38</v>
      </c>
      <c r="F6697" s="5">
        <v>44927.0</v>
      </c>
      <c r="G6697" s="1">
        <v>0.0</v>
      </c>
    </row>
    <row r="6698">
      <c r="A6698" s="1">
        <v>6697.0</v>
      </c>
      <c r="B6698" s="1" t="s">
        <v>8497</v>
      </c>
      <c r="C6698" s="1" t="s">
        <v>32</v>
      </c>
      <c r="D6698" s="1">
        <v>120.0</v>
      </c>
      <c r="E6698" s="1" t="s">
        <v>38</v>
      </c>
      <c r="F6698" s="5">
        <v>44927.0</v>
      </c>
      <c r="G6698" s="1">
        <v>5.0</v>
      </c>
    </row>
    <row r="6699">
      <c r="A6699" s="1">
        <v>6698.0</v>
      </c>
      <c r="B6699" s="1" t="s">
        <v>8500</v>
      </c>
      <c r="C6699" s="1" t="s">
        <v>32</v>
      </c>
      <c r="D6699" s="1">
        <v>120.0</v>
      </c>
      <c r="E6699" s="1" t="s">
        <v>38</v>
      </c>
      <c r="F6699" s="5">
        <v>44927.0</v>
      </c>
      <c r="G6699" s="1">
        <v>10.0</v>
      </c>
    </row>
    <row r="6700">
      <c r="A6700" s="1">
        <v>6699.0</v>
      </c>
      <c r="B6700" s="1" t="s">
        <v>8501</v>
      </c>
      <c r="C6700" s="1" t="s">
        <v>32</v>
      </c>
      <c r="D6700" s="1">
        <v>120.0</v>
      </c>
      <c r="E6700" s="1" t="s">
        <v>38</v>
      </c>
      <c r="F6700" s="5">
        <v>44927.0</v>
      </c>
      <c r="G6700" s="1">
        <v>20.0</v>
      </c>
    </row>
    <row r="6701">
      <c r="A6701" s="1">
        <v>6700.0</v>
      </c>
      <c r="B6701" s="1" t="s">
        <v>8502</v>
      </c>
      <c r="C6701" s="1" t="s">
        <v>49</v>
      </c>
      <c r="D6701" s="1">
        <v>80.0</v>
      </c>
      <c r="E6701" s="1" t="s">
        <v>45</v>
      </c>
      <c r="F6701" s="5">
        <v>44927.0</v>
      </c>
      <c r="G6701" s="1">
        <v>0.0</v>
      </c>
    </row>
    <row r="6702">
      <c r="A6702" s="1">
        <v>6701.0</v>
      </c>
      <c r="B6702" s="1" t="s">
        <v>8503</v>
      </c>
      <c r="C6702" s="1" t="s">
        <v>49</v>
      </c>
      <c r="D6702" s="1">
        <v>80.0</v>
      </c>
      <c r="E6702" s="1" t="s">
        <v>38</v>
      </c>
      <c r="F6702" s="5">
        <v>44927.0</v>
      </c>
      <c r="G6702" s="1">
        <v>5.0</v>
      </c>
    </row>
    <row r="6703">
      <c r="A6703" s="1">
        <v>6702.0</v>
      </c>
      <c r="B6703" s="1" t="s">
        <v>8504</v>
      </c>
      <c r="C6703" s="1" t="s">
        <v>49</v>
      </c>
      <c r="D6703" s="1">
        <v>80.0</v>
      </c>
      <c r="E6703" s="1" t="s">
        <v>38</v>
      </c>
      <c r="F6703" s="5">
        <v>44927.0</v>
      </c>
      <c r="G6703" s="1">
        <v>10.0</v>
      </c>
    </row>
    <row r="6704">
      <c r="A6704" s="1">
        <v>6703.0</v>
      </c>
      <c r="B6704" s="1" t="s">
        <v>8505</v>
      </c>
      <c r="C6704" s="1" t="s">
        <v>37</v>
      </c>
      <c r="D6704" s="1">
        <v>250.0</v>
      </c>
      <c r="E6704" s="1" t="s">
        <v>38</v>
      </c>
      <c r="F6704" s="5">
        <v>44927.0</v>
      </c>
      <c r="G6704" s="1">
        <v>20.0</v>
      </c>
    </row>
    <row r="6705">
      <c r="A6705" s="1">
        <v>6704.0</v>
      </c>
      <c r="B6705" s="1" t="s">
        <v>8506</v>
      </c>
      <c r="C6705" s="1" t="s">
        <v>32</v>
      </c>
      <c r="D6705" s="1">
        <v>120.0</v>
      </c>
      <c r="E6705" s="1" t="s">
        <v>45</v>
      </c>
      <c r="F6705" s="5">
        <v>44927.0</v>
      </c>
      <c r="G6705" s="1">
        <v>0.0</v>
      </c>
    </row>
    <row r="6706">
      <c r="A6706" s="1">
        <v>6705.0</v>
      </c>
      <c r="B6706" s="1" t="s">
        <v>8507</v>
      </c>
      <c r="C6706" s="1" t="s">
        <v>32</v>
      </c>
      <c r="D6706" s="1">
        <v>120.0</v>
      </c>
      <c r="E6706" s="1" t="s">
        <v>38</v>
      </c>
      <c r="F6706" s="5">
        <v>44927.0</v>
      </c>
      <c r="G6706" s="1">
        <v>5.0</v>
      </c>
    </row>
    <row r="6707">
      <c r="A6707" s="1">
        <v>6706.0</v>
      </c>
      <c r="B6707" s="1" t="s">
        <v>8508</v>
      </c>
      <c r="C6707" s="1" t="s">
        <v>32</v>
      </c>
      <c r="D6707" s="1">
        <v>120.0</v>
      </c>
      <c r="E6707" s="1" t="s">
        <v>38</v>
      </c>
      <c r="F6707" s="5">
        <v>44927.0</v>
      </c>
      <c r="G6707" s="1">
        <v>10.0</v>
      </c>
    </row>
    <row r="6708">
      <c r="A6708" s="1">
        <v>6707.0</v>
      </c>
      <c r="B6708" s="1" t="s">
        <v>8509</v>
      </c>
      <c r="C6708" s="1" t="s">
        <v>32</v>
      </c>
      <c r="D6708" s="1">
        <v>120.0</v>
      </c>
      <c r="E6708" s="1" t="s">
        <v>38</v>
      </c>
      <c r="F6708" s="5">
        <v>44927.0</v>
      </c>
      <c r="G6708" s="1">
        <v>20.0</v>
      </c>
    </row>
    <row r="6709">
      <c r="A6709" s="1">
        <v>6708.0</v>
      </c>
      <c r="B6709" s="1" t="s">
        <v>8512</v>
      </c>
      <c r="C6709" s="1" t="s">
        <v>32</v>
      </c>
      <c r="D6709" s="1">
        <v>120.0</v>
      </c>
      <c r="E6709" s="1" t="s">
        <v>38</v>
      </c>
      <c r="F6709" s="5">
        <v>44927.0</v>
      </c>
      <c r="G6709" s="1">
        <v>0.0</v>
      </c>
    </row>
    <row r="6710">
      <c r="A6710" s="1">
        <v>6709.0</v>
      </c>
      <c r="B6710" s="1" t="s">
        <v>8513</v>
      </c>
      <c r="C6710" s="1" t="s">
        <v>32</v>
      </c>
      <c r="D6710" s="1">
        <v>120.0</v>
      </c>
      <c r="E6710" s="1" t="s">
        <v>33</v>
      </c>
      <c r="F6710" s="5">
        <v>44927.0</v>
      </c>
      <c r="G6710" s="1">
        <v>5.0</v>
      </c>
    </row>
    <row r="6711">
      <c r="A6711" s="1">
        <v>6710.0</v>
      </c>
      <c r="B6711" s="1" t="s">
        <v>8514</v>
      </c>
      <c r="C6711" s="1" t="s">
        <v>37</v>
      </c>
      <c r="D6711" s="1">
        <v>250.0</v>
      </c>
      <c r="E6711" s="1" t="s">
        <v>38</v>
      </c>
      <c r="F6711" s="5">
        <v>44927.0</v>
      </c>
      <c r="G6711" s="1">
        <v>10.0</v>
      </c>
    </row>
    <row r="6712">
      <c r="A6712" s="1">
        <v>6711.0</v>
      </c>
      <c r="B6712" s="1" t="s">
        <v>8515</v>
      </c>
      <c r="C6712" s="1" t="s">
        <v>32</v>
      </c>
      <c r="D6712" s="1">
        <v>120.0</v>
      </c>
      <c r="E6712" s="1" t="s">
        <v>38</v>
      </c>
      <c r="F6712" s="5">
        <v>44927.0</v>
      </c>
      <c r="G6712" s="1">
        <v>20.0</v>
      </c>
    </row>
    <row r="6713">
      <c r="A6713" s="1">
        <v>6712.0</v>
      </c>
      <c r="B6713" s="1" t="s">
        <v>8516</v>
      </c>
      <c r="C6713" s="1" t="s">
        <v>32</v>
      </c>
      <c r="D6713" s="1">
        <v>120.0</v>
      </c>
      <c r="E6713" s="1" t="s">
        <v>38</v>
      </c>
      <c r="F6713" s="5">
        <v>44927.0</v>
      </c>
      <c r="G6713" s="1">
        <v>0.0</v>
      </c>
    </row>
    <row r="6714">
      <c r="A6714" s="1">
        <v>6713.0</v>
      </c>
      <c r="B6714" s="1" t="s">
        <v>8517</v>
      </c>
      <c r="C6714" s="1" t="s">
        <v>32</v>
      </c>
      <c r="D6714" s="1">
        <v>120.0</v>
      </c>
      <c r="E6714" s="1" t="s">
        <v>33</v>
      </c>
      <c r="F6714" s="5">
        <v>44927.0</v>
      </c>
      <c r="G6714" s="1">
        <v>5.0</v>
      </c>
    </row>
    <row r="6715">
      <c r="A6715" s="1">
        <v>6714.0</v>
      </c>
      <c r="B6715" s="1" t="s">
        <v>8518</v>
      </c>
      <c r="C6715" s="1" t="s">
        <v>49</v>
      </c>
      <c r="D6715" s="1">
        <v>80.0</v>
      </c>
      <c r="E6715" s="1" t="s">
        <v>38</v>
      </c>
      <c r="F6715" s="5">
        <v>44927.0</v>
      </c>
      <c r="G6715" s="1">
        <v>10.0</v>
      </c>
    </row>
    <row r="6716">
      <c r="A6716" s="1">
        <v>6715.0</v>
      </c>
      <c r="B6716" s="1" t="s">
        <v>8519</v>
      </c>
      <c r="C6716" s="1" t="s">
        <v>32</v>
      </c>
      <c r="D6716" s="1">
        <v>120.0</v>
      </c>
      <c r="E6716" s="1" t="s">
        <v>33</v>
      </c>
      <c r="F6716" s="5">
        <v>44927.0</v>
      </c>
      <c r="G6716" s="1">
        <v>20.0</v>
      </c>
    </row>
    <row r="6717">
      <c r="A6717" s="1">
        <v>6716.0</v>
      </c>
      <c r="B6717" s="1" t="s">
        <v>8520</v>
      </c>
      <c r="C6717" s="1" t="s">
        <v>37</v>
      </c>
      <c r="D6717" s="1">
        <v>250.0</v>
      </c>
      <c r="E6717" s="1" t="s">
        <v>38</v>
      </c>
      <c r="F6717" s="5">
        <v>44927.0</v>
      </c>
      <c r="G6717" s="1">
        <v>0.0</v>
      </c>
    </row>
    <row r="6718">
      <c r="A6718" s="1">
        <v>6717.0</v>
      </c>
      <c r="B6718" s="1" t="s">
        <v>8521</v>
      </c>
      <c r="C6718" s="1" t="s">
        <v>32</v>
      </c>
      <c r="D6718" s="1">
        <v>120.0</v>
      </c>
      <c r="E6718" s="1" t="s">
        <v>38</v>
      </c>
      <c r="F6718" s="5">
        <v>44927.0</v>
      </c>
      <c r="G6718" s="1">
        <v>5.0</v>
      </c>
    </row>
    <row r="6719">
      <c r="A6719" s="1">
        <v>6718.0</v>
      </c>
      <c r="B6719" s="1" t="s">
        <v>8522</v>
      </c>
      <c r="C6719" s="1" t="s">
        <v>32</v>
      </c>
      <c r="D6719" s="1">
        <v>120.0</v>
      </c>
      <c r="E6719" s="1" t="s">
        <v>38</v>
      </c>
      <c r="F6719" s="5">
        <v>44927.0</v>
      </c>
      <c r="G6719" s="1">
        <v>10.0</v>
      </c>
    </row>
    <row r="6720">
      <c r="A6720" s="1">
        <v>6719.0</v>
      </c>
      <c r="B6720" s="1" t="s">
        <v>8525</v>
      </c>
      <c r="C6720" s="1" t="s">
        <v>40</v>
      </c>
      <c r="D6720" s="1">
        <v>50.0</v>
      </c>
      <c r="E6720" s="1" t="s">
        <v>38</v>
      </c>
      <c r="F6720" s="5">
        <v>44927.0</v>
      </c>
      <c r="G6720" s="1">
        <v>20.0</v>
      </c>
    </row>
    <row r="6721">
      <c r="A6721" s="1">
        <v>6720.0</v>
      </c>
      <c r="B6721" s="1" t="s">
        <v>8526</v>
      </c>
      <c r="C6721" s="1" t="s">
        <v>37</v>
      </c>
      <c r="D6721" s="1">
        <v>250.0</v>
      </c>
      <c r="E6721" s="1" t="s">
        <v>38</v>
      </c>
      <c r="F6721" s="5">
        <v>44927.0</v>
      </c>
      <c r="G6721" s="1">
        <v>0.0</v>
      </c>
    </row>
    <row r="6722">
      <c r="A6722" s="1">
        <v>6721.0</v>
      </c>
      <c r="B6722" s="1" t="s">
        <v>8527</v>
      </c>
      <c r="C6722" s="1" t="s">
        <v>37</v>
      </c>
      <c r="D6722" s="1">
        <v>250.0</v>
      </c>
      <c r="E6722" s="1" t="s">
        <v>38</v>
      </c>
      <c r="F6722" s="5">
        <v>44927.0</v>
      </c>
      <c r="G6722" s="1">
        <v>5.0</v>
      </c>
    </row>
    <row r="6723">
      <c r="A6723" s="1">
        <v>6722.0</v>
      </c>
      <c r="B6723" s="1" t="s">
        <v>8528</v>
      </c>
      <c r="C6723" s="1" t="s">
        <v>32</v>
      </c>
      <c r="D6723" s="1">
        <v>120.0</v>
      </c>
      <c r="E6723" s="1" t="s">
        <v>38</v>
      </c>
      <c r="F6723" s="5">
        <v>44927.0</v>
      </c>
      <c r="G6723" s="1">
        <v>10.0</v>
      </c>
    </row>
    <row r="6724">
      <c r="A6724" s="1">
        <v>6723.0</v>
      </c>
      <c r="B6724" s="1" t="s">
        <v>8529</v>
      </c>
      <c r="C6724" s="1" t="s">
        <v>32</v>
      </c>
      <c r="D6724" s="1">
        <v>120.0</v>
      </c>
      <c r="E6724" s="1" t="s">
        <v>38</v>
      </c>
      <c r="F6724" s="5">
        <v>44927.0</v>
      </c>
      <c r="G6724" s="1">
        <v>20.0</v>
      </c>
    </row>
    <row r="6725">
      <c r="A6725" s="1">
        <v>6724.0</v>
      </c>
      <c r="B6725" s="1" t="s">
        <v>8530</v>
      </c>
      <c r="C6725" s="1" t="s">
        <v>49</v>
      </c>
      <c r="D6725" s="1">
        <v>80.0</v>
      </c>
      <c r="E6725" s="1" t="s">
        <v>38</v>
      </c>
      <c r="F6725" s="5">
        <v>44927.0</v>
      </c>
      <c r="G6725" s="1">
        <v>0.0</v>
      </c>
    </row>
    <row r="6726">
      <c r="A6726" s="1">
        <v>6725.0</v>
      </c>
      <c r="B6726" s="1" t="s">
        <v>8531</v>
      </c>
      <c r="C6726" s="1" t="s">
        <v>32</v>
      </c>
      <c r="D6726" s="1">
        <v>120.0</v>
      </c>
      <c r="E6726" s="1" t="s">
        <v>45</v>
      </c>
      <c r="F6726" s="5">
        <v>44927.0</v>
      </c>
      <c r="G6726" s="1">
        <v>5.0</v>
      </c>
    </row>
    <row r="6727">
      <c r="A6727" s="1">
        <v>6726.0</v>
      </c>
      <c r="B6727" s="1" t="s">
        <v>8532</v>
      </c>
      <c r="C6727" s="1" t="s">
        <v>32</v>
      </c>
      <c r="D6727" s="1">
        <v>120.0</v>
      </c>
      <c r="E6727" s="1" t="s">
        <v>38</v>
      </c>
      <c r="F6727" s="5">
        <v>44927.0</v>
      </c>
      <c r="G6727" s="1">
        <v>10.0</v>
      </c>
    </row>
    <row r="6728">
      <c r="A6728" s="1">
        <v>6727.0</v>
      </c>
      <c r="B6728" s="1" t="s">
        <v>8533</v>
      </c>
      <c r="C6728" s="1" t="s">
        <v>49</v>
      </c>
      <c r="D6728" s="1">
        <v>80.0</v>
      </c>
      <c r="E6728" s="1" t="s">
        <v>45</v>
      </c>
      <c r="F6728" s="5">
        <v>44927.0</v>
      </c>
      <c r="G6728" s="1">
        <v>20.0</v>
      </c>
    </row>
    <row r="6729">
      <c r="A6729" s="1">
        <v>6728.0</v>
      </c>
      <c r="B6729" s="1" t="s">
        <v>8534</v>
      </c>
      <c r="C6729" s="1" t="s">
        <v>32</v>
      </c>
      <c r="D6729" s="1">
        <v>120.0</v>
      </c>
      <c r="E6729" s="1" t="s">
        <v>38</v>
      </c>
      <c r="F6729" s="5">
        <v>44927.0</v>
      </c>
      <c r="G6729" s="1">
        <v>0.0</v>
      </c>
    </row>
    <row r="6730">
      <c r="A6730" s="1">
        <v>6729.0</v>
      </c>
      <c r="B6730" s="1" t="s">
        <v>8537</v>
      </c>
      <c r="C6730" s="1" t="s">
        <v>32</v>
      </c>
      <c r="D6730" s="1">
        <v>120.0</v>
      </c>
      <c r="E6730" s="1" t="s">
        <v>38</v>
      </c>
      <c r="F6730" s="5">
        <v>44927.0</v>
      </c>
      <c r="G6730" s="1">
        <v>5.0</v>
      </c>
    </row>
    <row r="6731">
      <c r="A6731" s="1">
        <v>6730.0</v>
      </c>
      <c r="B6731" s="1" t="s">
        <v>8538</v>
      </c>
      <c r="C6731" s="1" t="s">
        <v>32</v>
      </c>
      <c r="D6731" s="1">
        <v>120.0</v>
      </c>
      <c r="E6731" s="1" t="s">
        <v>38</v>
      </c>
      <c r="F6731" s="5">
        <v>44927.0</v>
      </c>
      <c r="G6731" s="1">
        <v>10.0</v>
      </c>
    </row>
    <row r="6732">
      <c r="A6732" s="1">
        <v>6731.0</v>
      </c>
      <c r="B6732" s="1" t="s">
        <v>8539</v>
      </c>
      <c r="C6732" s="1" t="s">
        <v>37</v>
      </c>
      <c r="D6732" s="1">
        <v>250.0</v>
      </c>
      <c r="E6732" s="1" t="s">
        <v>38</v>
      </c>
      <c r="F6732" s="5">
        <v>44927.0</v>
      </c>
      <c r="G6732" s="1">
        <v>20.0</v>
      </c>
    </row>
    <row r="6733">
      <c r="A6733" s="1">
        <v>6732.0</v>
      </c>
      <c r="B6733" s="1" t="s">
        <v>8540</v>
      </c>
      <c r="C6733" s="1" t="s">
        <v>32</v>
      </c>
      <c r="D6733" s="1">
        <v>120.0</v>
      </c>
      <c r="E6733" s="1" t="s">
        <v>38</v>
      </c>
      <c r="F6733" s="5">
        <v>44927.0</v>
      </c>
      <c r="G6733" s="1">
        <v>0.0</v>
      </c>
    </row>
    <row r="6734">
      <c r="A6734" s="1">
        <v>6733.0</v>
      </c>
      <c r="B6734" s="1" t="s">
        <v>8541</v>
      </c>
      <c r="C6734" s="1" t="s">
        <v>32</v>
      </c>
      <c r="D6734" s="1">
        <v>120.0</v>
      </c>
      <c r="E6734" s="1" t="s">
        <v>38</v>
      </c>
      <c r="F6734" s="5">
        <v>44927.0</v>
      </c>
      <c r="G6734" s="1">
        <v>5.0</v>
      </c>
    </row>
    <row r="6735">
      <c r="A6735" s="1">
        <v>6734.0</v>
      </c>
      <c r="B6735" s="1" t="s">
        <v>8542</v>
      </c>
      <c r="C6735" s="1" t="s">
        <v>32</v>
      </c>
      <c r="D6735" s="1">
        <v>120.0</v>
      </c>
      <c r="E6735" s="1" t="s">
        <v>45</v>
      </c>
      <c r="F6735" s="5">
        <v>44927.0</v>
      </c>
      <c r="G6735" s="1">
        <v>10.0</v>
      </c>
    </row>
    <row r="6736">
      <c r="A6736" s="1">
        <v>6735.0</v>
      </c>
      <c r="B6736" s="1" t="s">
        <v>8543</v>
      </c>
      <c r="C6736" s="1" t="s">
        <v>49</v>
      </c>
      <c r="D6736" s="1">
        <v>80.0</v>
      </c>
      <c r="E6736" s="1" t="s">
        <v>33</v>
      </c>
      <c r="F6736" s="5">
        <v>44927.0</v>
      </c>
      <c r="G6736" s="1">
        <v>20.0</v>
      </c>
    </row>
    <row r="6737">
      <c r="A6737" s="1">
        <v>6736.0</v>
      </c>
      <c r="B6737" s="1" t="s">
        <v>8544</v>
      </c>
      <c r="C6737" s="1" t="s">
        <v>32</v>
      </c>
      <c r="D6737" s="1">
        <v>120.0</v>
      </c>
      <c r="E6737" s="1" t="s">
        <v>38</v>
      </c>
      <c r="F6737" s="5">
        <v>44927.0</v>
      </c>
      <c r="G6737" s="1">
        <v>0.0</v>
      </c>
    </row>
    <row r="6738">
      <c r="A6738" s="1">
        <v>6737.0</v>
      </c>
      <c r="B6738" s="1" t="s">
        <v>8545</v>
      </c>
      <c r="C6738" s="1" t="s">
        <v>32</v>
      </c>
      <c r="D6738" s="1">
        <v>120.0</v>
      </c>
      <c r="E6738" s="1" t="s">
        <v>38</v>
      </c>
      <c r="F6738" s="5">
        <v>44927.0</v>
      </c>
      <c r="G6738" s="1">
        <v>5.0</v>
      </c>
    </row>
    <row r="6739">
      <c r="A6739" s="1">
        <v>6738.0</v>
      </c>
      <c r="B6739" s="1" t="s">
        <v>8546</v>
      </c>
      <c r="C6739" s="1" t="s">
        <v>32</v>
      </c>
      <c r="D6739" s="1">
        <v>120.0</v>
      </c>
      <c r="E6739" s="1" t="s">
        <v>38</v>
      </c>
      <c r="F6739" s="5">
        <v>44927.0</v>
      </c>
      <c r="G6739" s="1">
        <v>10.0</v>
      </c>
    </row>
    <row r="6740">
      <c r="A6740" s="1">
        <v>6739.0</v>
      </c>
      <c r="B6740" s="1" t="s">
        <v>8547</v>
      </c>
      <c r="C6740" s="1" t="s">
        <v>49</v>
      </c>
      <c r="D6740" s="1">
        <v>80.0</v>
      </c>
      <c r="E6740" s="1" t="s">
        <v>38</v>
      </c>
      <c r="F6740" s="5">
        <v>44927.0</v>
      </c>
      <c r="G6740" s="1">
        <v>20.0</v>
      </c>
    </row>
    <row r="6741">
      <c r="A6741" s="1">
        <v>6740.0</v>
      </c>
      <c r="B6741" s="1" t="s">
        <v>8548</v>
      </c>
      <c r="C6741" s="1" t="s">
        <v>32</v>
      </c>
      <c r="D6741" s="1">
        <v>120.0</v>
      </c>
      <c r="E6741" s="1" t="s">
        <v>38</v>
      </c>
      <c r="F6741" s="5">
        <v>44927.0</v>
      </c>
      <c r="G6741" s="1">
        <v>0.0</v>
      </c>
    </row>
    <row r="6742">
      <c r="A6742" s="1">
        <v>6741.0</v>
      </c>
      <c r="B6742" s="1" t="s">
        <v>8551</v>
      </c>
      <c r="C6742" s="1" t="s">
        <v>32</v>
      </c>
      <c r="D6742" s="1">
        <v>120.0</v>
      </c>
      <c r="E6742" s="1" t="s">
        <v>38</v>
      </c>
      <c r="F6742" s="5">
        <v>44927.0</v>
      </c>
      <c r="G6742" s="1">
        <v>5.0</v>
      </c>
    </row>
    <row r="6743">
      <c r="A6743" s="1">
        <v>6742.0</v>
      </c>
      <c r="B6743" s="1" t="s">
        <v>8552</v>
      </c>
      <c r="C6743" s="1" t="s">
        <v>32</v>
      </c>
      <c r="D6743" s="1">
        <v>120.0</v>
      </c>
      <c r="E6743" s="1" t="s">
        <v>33</v>
      </c>
      <c r="F6743" s="5">
        <v>44927.0</v>
      </c>
      <c r="G6743" s="1">
        <v>10.0</v>
      </c>
    </row>
    <row r="6744">
      <c r="A6744" s="1">
        <v>6743.0</v>
      </c>
      <c r="B6744" s="1" t="s">
        <v>8553</v>
      </c>
      <c r="C6744" s="1" t="s">
        <v>32</v>
      </c>
      <c r="D6744" s="1">
        <v>120.0</v>
      </c>
      <c r="E6744" s="1" t="s">
        <v>38</v>
      </c>
      <c r="F6744" s="5">
        <v>44927.0</v>
      </c>
      <c r="G6744" s="1">
        <v>20.0</v>
      </c>
    </row>
    <row r="6745">
      <c r="A6745" s="1">
        <v>6744.0</v>
      </c>
      <c r="B6745" s="1" t="s">
        <v>8554</v>
      </c>
      <c r="C6745" s="1" t="s">
        <v>32</v>
      </c>
      <c r="D6745" s="1">
        <v>120.0</v>
      </c>
      <c r="E6745" s="1" t="s">
        <v>33</v>
      </c>
      <c r="F6745" s="5">
        <v>44927.0</v>
      </c>
      <c r="G6745" s="1">
        <v>0.0</v>
      </c>
    </row>
    <row r="6746">
      <c r="A6746" s="1">
        <v>6745.0</v>
      </c>
      <c r="B6746" s="1" t="s">
        <v>8555</v>
      </c>
      <c r="C6746" s="1" t="s">
        <v>37</v>
      </c>
      <c r="D6746" s="1">
        <v>250.0</v>
      </c>
      <c r="E6746" s="1" t="s">
        <v>38</v>
      </c>
      <c r="F6746" s="5">
        <v>44927.0</v>
      </c>
      <c r="G6746" s="1">
        <v>5.0</v>
      </c>
    </row>
    <row r="6747">
      <c r="A6747" s="1">
        <v>6746.0</v>
      </c>
      <c r="B6747" s="1" t="s">
        <v>8556</v>
      </c>
      <c r="C6747" s="1" t="s">
        <v>32</v>
      </c>
      <c r="D6747" s="1">
        <v>120.0</v>
      </c>
      <c r="E6747" s="1" t="s">
        <v>45</v>
      </c>
      <c r="F6747" s="5">
        <v>44927.0</v>
      </c>
      <c r="G6747" s="1">
        <v>10.0</v>
      </c>
    </row>
    <row r="6748">
      <c r="A6748" s="1">
        <v>6747.0</v>
      </c>
      <c r="B6748" s="1" t="s">
        <v>8557</v>
      </c>
      <c r="C6748" s="1" t="s">
        <v>37</v>
      </c>
      <c r="D6748" s="1">
        <v>250.0</v>
      </c>
      <c r="E6748" s="1" t="s">
        <v>38</v>
      </c>
      <c r="F6748" s="5">
        <v>44927.0</v>
      </c>
      <c r="G6748" s="1">
        <v>20.0</v>
      </c>
    </row>
    <row r="6749">
      <c r="A6749" s="1">
        <v>6748.0</v>
      </c>
      <c r="B6749" s="1" t="s">
        <v>8558</v>
      </c>
      <c r="C6749" s="1" t="s">
        <v>37</v>
      </c>
      <c r="D6749" s="1">
        <v>250.0</v>
      </c>
      <c r="E6749" s="1" t="s">
        <v>38</v>
      </c>
      <c r="F6749" s="5">
        <v>44927.0</v>
      </c>
      <c r="G6749" s="1">
        <v>0.0</v>
      </c>
    </row>
    <row r="6750">
      <c r="A6750" s="1">
        <v>6749.0</v>
      </c>
      <c r="B6750" s="1" t="s">
        <v>8559</v>
      </c>
      <c r="C6750" s="1" t="s">
        <v>37</v>
      </c>
      <c r="D6750" s="1">
        <v>250.0</v>
      </c>
      <c r="E6750" s="1" t="s">
        <v>38</v>
      </c>
      <c r="F6750" s="5">
        <v>44927.0</v>
      </c>
      <c r="G6750" s="1">
        <v>5.0</v>
      </c>
    </row>
    <row r="6751">
      <c r="A6751" s="1">
        <v>6750.0</v>
      </c>
      <c r="B6751" s="1" t="s">
        <v>8560</v>
      </c>
      <c r="C6751" s="1" t="s">
        <v>32</v>
      </c>
      <c r="D6751" s="1">
        <v>120.0</v>
      </c>
      <c r="E6751" s="1" t="s">
        <v>38</v>
      </c>
      <c r="F6751" s="5">
        <v>44927.0</v>
      </c>
      <c r="G6751" s="1">
        <v>10.0</v>
      </c>
    </row>
    <row r="6752">
      <c r="A6752" s="1">
        <v>6751.0</v>
      </c>
      <c r="B6752" s="1" t="s">
        <v>8561</v>
      </c>
      <c r="C6752" s="1" t="s">
        <v>40</v>
      </c>
      <c r="D6752" s="1">
        <v>50.0</v>
      </c>
      <c r="E6752" s="1" t="s">
        <v>38</v>
      </c>
      <c r="F6752" s="5">
        <v>44927.0</v>
      </c>
      <c r="G6752" s="1">
        <v>20.0</v>
      </c>
    </row>
    <row r="6753">
      <c r="A6753" s="1">
        <v>6752.0</v>
      </c>
      <c r="B6753" s="1" t="s">
        <v>8562</v>
      </c>
      <c r="C6753" s="1" t="s">
        <v>32</v>
      </c>
      <c r="D6753" s="1">
        <v>120.0</v>
      </c>
      <c r="E6753" s="1" t="s">
        <v>38</v>
      </c>
      <c r="F6753" s="5">
        <v>44927.0</v>
      </c>
      <c r="G6753" s="1">
        <v>0.0</v>
      </c>
    </row>
    <row r="6754">
      <c r="A6754" s="1">
        <v>6753.0</v>
      </c>
      <c r="B6754" s="1" t="s">
        <v>8565</v>
      </c>
      <c r="C6754" s="1" t="s">
        <v>32</v>
      </c>
      <c r="D6754" s="1">
        <v>120.0</v>
      </c>
      <c r="E6754" s="1" t="s">
        <v>38</v>
      </c>
      <c r="F6754" s="5">
        <v>44927.0</v>
      </c>
      <c r="G6754" s="1">
        <v>5.0</v>
      </c>
    </row>
    <row r="6755">
      <c r="A6755" s="1">
        <v>6754.0</v>
      </c>
      <c r="B6755" s="1" t="s">
        <v>8566</v>
      </c>
      <c r="C6755" s="1" t="s">
        <v>49</v>
      </c>
      <c r="D6755" s="1">
        <v>80.0</v>
      </c>
      <c r="E6755" s="1" t="s">
        <v>33</v>
      </c>
      <c r="F6755" s="5">
        <v>44927.0</v>
      </c>
      <c r="G6755" s="1">
        <v>10.0</v>
      </c>
    </row>
    <row r="6756">
      <c r="A6756" s="1">
        <v>6755.0</v>
      </c>
      <c r="B6756" s="1" t="s">
        <v>8567</v>
      </c>
      <c r="C6756" s="1" t="s">
        <v>49</v>
      </c>
      <c r="D6756" s="1">
        <v>80.0</v>
      </c>
      <c r="E6756" s="1" t="s">
        <v>38</v>
      </c>
      <c r="F6756" s="5">
        <v>44927.0</v>
      </c>
      <c r="G6756" s="1">
        <v>20.0</v>
      </c>
    </row>
    <row r="6757">
      <c r="A6757" s="1">
        <v>6756.0</v>
      </c>
      <c r="B6757" s="1" t="s">
        <v>8568</v>
      </c>
      <c r="C6757" s="1" t="s">
        <v>32</v>
      </c>
      <c r="D6757" s="1">
        <v>120.0</v>
      </c>
      <c r="E6757" s="1" t="s">
        <v>38</v>
      </c>
      <c r="F6757" s="5">
        <v>44927.0</v>
      </c>
      <c r="G6757" s="1">
        <v>0.0</v>
      </c>
    </row>
    <row r="6758">
      <c r="A6758" s="1">
        <v>6757.0</v>
      </c>
      <c r="B6758" s="1" t="s">
        <v>8569</v>
      </c>
      <c r="C6758" s="1" t="s">
        <v>40</v>
      </c>
      <c r="D6758" s="1">
        <v>50.0</v>
      </c>
      <c r="E6758" s="1" t="s">
        <v>45</v>
      </c>
      <c r="F6758" s="5">
        <v>44927.0</v>
      </c>
      <c r="G6758" s="1">
        <v>5.0</v>
      </c>
    </row>
    <row r="6759">
      <c r="A6759" s="1">
        <v>6758.0</v>
      </c>
      <c r="B6759" s="1" t="s">
        <v>8570</v>
      </c>
      <c r="C6759" s="1" t="s">
        <v>32</v>
      </c>
      <c r="D6759" s="1">
        <v>120.0</v>
      </c>
      <c r="E6759" s="1" t="s">
        <v>38</v>
      </c>
      <c r="F6759" s="5">
        <v>44927.0</v>
      </c>
      <c r="G6759" s="1">
        <v>10.0</v>
      </c>
    </row>
    <row r="6760">
      <c r="A6760" s="1">
        <v>6759.0</v>
      </c>
      <c r="B6760" s="1" t="s">
        <v>8571</v>
      </c>
      <c r="C6760" s="1" t="s">
        <v>32</v>
      </c>
      <c r="D6760" s="1">
        <v>120.0</v>
      </c>
      <c r="E6760" s="1" t="s">
        <v>38</v>
      </c>
      <c r="F6760" s="5">
        <v>44927.0</v>
      </c>
      <c r="G6760" s="1">
        <v>20.0</v>
      </c>
    </row>
    <row r="6761">
      <c r="A6761" s="1">
        <v>6760.0</v>
      </c>
      <c r="B6761" s="1" t="s">
        <v>8572</v>
      </c>
      <c r="C6761" s="1" t="s">
        <v>32</v>
      </c>
      <c r="D6761" s="1">
        <v>120.0</v>
      </c>
      <c r="E6761" s="1" t="s">
        <v>45</v>
      </c>
      <c r="F6761" s="5">
        <v>44927.0</v>
      </c>
      <c r="G6761" s="1">
        <v>0.0</v>
      </c>
    </row>
    <row r="6762">
      <c r="A6762" s="1">
        <v>6761.0</v>
      </c>
      <c r="B6762" s="1" t="s">
        <v>8573</v>
      </c>
      <c r="C6762" s="1" t="s">
        <v>32</v>
      </c>
      <c r="D6762" s="1">
        <v>120.0</v>
      </c>
      <c r="E6762" s="1" t="s">
        <v>38</v>
      </c>
      <c r="F6762" s="5">
        <v>44927.0</v>
      </c>
      <c r="G6762" s="1">
        <v>5.0</v>
      </c>
    </row>
    <row r="6763">
      <c r="A6763" s="1">
        <v>6762.0</v>
      </c>
      <c r="B6763" s="1" t="s">
        <v>8576</v>
      </c>
      <c r="C6763" s="1" t="s">
        <v>49</v>
      </c>
      <c r="D6763" s="1">
        <v>80.0</v>
      </c>
      <c r="E6763" s="1" t="s">
        <v>38</v>
      </c>
      <c r="F6763" s="5">
        <v>44927.0</v>
      </c>
      <c r="G6763" s="1">
        <v>10.0</v>
      </c>
    </row>
    <row r="6764">
      <c r="A6764" s="1">
        <v>6763.0</v>
      </c>
      <c r="B6764" s="1" t="s">
        <v>8577</v>
      </c>
      <c r="C6764" s="1" t="s">
        <v>32</v>
      </c>
      <c r="D6764" s="1">
        <v>120.0</v>
      </c>
      <c r="E6764" s="1" t="s">
        <v>38</v>
      </c>
      <c r="F6764" s="5">
        <v>44927.0</v>
      </c>
      <c r="G6764" s="1">
        <v>20.0</v>
      </c>
    </row>
    <row r="6765">
      <c r="A6765" s="1">
        <v>6764.0</v>
      </c>
      <c r="B6765" s="1" t="s">
        <v>8578</v>
      </c>
      <c r="C6765" s="1" t="s">
        <v>32</v>
      </c>
      <c r="D6765" s="1">
        <v>120.0</v>
      </c>
      <c r="E6765" s="1" t="s">
        <v>38</v>
      </c>
      <c r="F6765" s="5">
        <v>44927.0</v>
      </c>
      <c r="G6765" s="1">
        <v>0.0</v>
      </c>
    </row>
    <row r="6766">
      <c r="A6766" s="1">
        <v>6765.0</v>
      </c>
      <c r="B6766" s="1" t="s">
        <v>8579</v>
      </c>
      <c r="C6766" s="1" t="s">
        <v>32</v>
      </c>
      <c r="D6766" s="1">
        <v>120.0</v>
      </c>
      <c r="E6766" s="1" t="s">
        <v>38</v>
      </c>
      <c r="F6766" s="5">
        <v>44927.0</v>
      </c>
      <c r="G6766" s="1">
        <v>5.0</v>
      </c>
    </row>
    <row r="6767">
      <c r="A6767" s="1">
        <v>6766.0</v>
      </c>
      <c r="B6767" s="1" t="s">
        <v>8580</v>
      </c>
      <c r="C6767" s="1" t="s">
        <v>32</v>
      </c>
      <c r="D6767" s="1">
        <v>120.0</v>
      </c>
      <c r="E6767" s="1" t="s">
        <v>38</v>
      </c>
      <c r="F6767" s="5">
        <v>44927.0</v>
      </c>
      <c r="G6767" s="1">
        <v>10.0</v>
      </c>
    </row>
    <row r="6768">
      <c r="A6768" s="1">
        <v>6767.0</v>
      </c>
      <c r="B6768" s="1" t="s">
        <v>8581</v>
      </c>
      <c r="C6768" s="1" t="s">
        <v>49</v>
      </c>
      <c r="D6768" s="1">
        <v>80.0</v>
      </c>
      <c r="E6768" s="1" t="s">
        <v>38</v>
      </c>
      <c r="F6768" s="5">
        <v>44927.0</v>
      </c>
      <c r="G6768" s="1">
        <v>20.0</v>
      </c>
    </row>
    <row r="6769">
      <c r="A6769" s="1">
        <v>6768.0</v>
      </c>
      <c r="B6769" s="1" t="s">
        <v>8582</v>
      </c>
      <c r="C6769" s="1" t="s">
        <v>32</v>
      </c>
      <c r="D6769" s="1">
        <v>120.0</v>
      </c>
      <c r="E6769" s="1" t="s">
        <v>38</v>
      </c>
      <c r="F6769" s="5">
        <v>44927.0</v>
      </c>
      <c r="G6769" s="1">
        <v>0.0</v>
      </c>
    </row>
    <row r="6770">
      <c r="A6770" s="1">
        <v>6769.0</v>
      </c>
      <c r="B6770" s="1" t="s">
        <v>8583</v>
      </c>
      <c r="C6770" s="1" t="s">
        <v>49</v>
      </c>
      <c r="D6770" s="1">
        <v>80.0</v>
      </c>
      <c r="E6770" s="1" t="s">
        <v>38</v>
      </c>
      <c r="F6770" s="5">
        <v>44927.0</v>
      </c>
      <c r="G6770" s="1">
        <v>5.0</v>
      </c>
    </row>
    <row r="6771">
      <c r="A6771" s="1">
        <v>6770.0</v>
      </c>
      <c r="B6771" s="1" t="s">
        <v>8584</v>
      </c>
      <c r="C6771" s="1" t="s">
        <v>32</v>
      </c>
      <c r="D6771" s="1">
        <v>120.0</v>
      </c>
      <c r="E6771" s="1" t="s">
        <v>45</v>
      </c>
      <c r="F6771" s="5">
        <v>44927.0</v>
      </c>
      <c r="G6771" s="1">
        <v>10.0</v>
      </c>
    </row>
    <row r="6772">
      <c r="A6772" s="1">
        <v>6771.0</v>
      </c>
      <c r="B6772" s="1" t="s">
        <v>8585</v>
      </c>
      <c r="C6772" s="1" t="s">
        <v>32</v>
      </c>
      <c r="D6772" s="1">
        <v>120.0</v>
      </c>
      <c r="E6772" s="1" t="s">
        <v>38</v>
      </c>
      <c r="F6772" s="5">
        <v>44927.0</v>
      </c>
      <c r="G6772" s="1">
        <v>20.0</v>
      </c>
    </row>
    <row r="6773">
      <c r="A6773" s="1">
        <v>6772.0</v>
      </c>
      <c r="B6773" s="1" t="s">
        <v>8586</v>
      </c>
      <c r="C6773" s="1" t="s">
        <v>32</v>
      </c>
      <c r="D6773" s="1">
        <v>120.0</v>
      </c>
      <c r="E6773" s="1" t="s">
        <v>38</v>
      </c>
      <c r="F6773" s="5">
        <v>44927.0</v>
      </c>
      <c r="G6773" s="1">
        <v>0.0</v>
      </c>
    </row>
    <row r="6774">
      <c r="A6774" s="1">
        <v>6773.0</v>
      </c>
      <c r="B6774" s="1" t="s">
        <v>8589</v>
      </c>
      <c r="C6774" s="1" t="s">
        <v>32</v>
      </c>
      <c r="D6774" s="1">
        <v>120.0</v>
      </c>
      <c r="E6774" s="1" t="s">
        <v>38</v>
      </c>
      <c r="F6774" s="5">
        <v>44927.0</v>
      </c>
      <c r="G6774" s="1">
        <v>5.0</v>
      </c>
    </row>
    <row r="6775">
      <c r="A6775" s="1">
        <v>6774.0</v>
      </c>
      <c r="B6775" s="1" t="s">
        <v>8590</v>
      </c>
      <c r="C6775" s="1" t="s">
        <v>32</v>
      </c>
      <c r="D6775" s="1">
        <v>120.0</v>
      </c>
      <c r="E6775" s="1" t="s">
        <v>38</v>
      </c>
      <c r="F6775" s="5">
        <v>44927.0</v>
      </c>
      <c r="G6775" s="1">
        <v>10.0</v>
      </c>
    </row>
    <row r="6776">
      <c r="A6776" s="1">
        <v>6775.0</v>
      </c>
      <c r="B6776" s="1" t="s">
        <v>8591</v>
      </c>
      <c r="C6776" s="1" t="s">
        <v>49</v>
      </c>
      <c r="D6776" s="1">
        <v>80.0</v>
      </c>
      <c r="E6776" s="1" t="s">
        <v>38</v>
      </c>
      <c r="F6776" s="5">
        <v>44927.0</v>
      </c>
      <c r="G6776" s="1">
        <v>20.0</v>
      </c>
    </row>
    <row r="6777">
      <c r="A6777" s="1">
        <v>6776.0</v>
      </c>
      <c r="B6777" s="1" t="s">
        <v>8592</v>
      </c>
      <c r="C6777" s="1" t="s">
        <v>49</v>
      </c>
      <c r="D6777" s="1">
        <v>80.0</v>
      </c>
      <c r="E6777" s="1" t="s">
        <v>38</v>
      </c>
      <c r="F6777" s="5">
        <v>44927.0</v>
      </c>
      <c r="G6777" s="1">
        <v>0.0</v>
      </c>
    </row>
    <row r="6778">
      <c r="A6778" s="1">
        <v>6777.0</v>
      </c>
      <c r="B6778" s="1" t="s">
        <v>8593</v>
      </c>
      <c r="C6778" s="1" t="s">
        <v>32</v>
      </c>
      <c r="D6778" s="1">
        <v>120.0</v>
      </c>
      <c r="E6778" s="1" t="s">
        <v>38</v>
      </c>
      <c r="F6778" s="5">
        <v>44927.0</v>
      </c>
      <c r="G6778" s="1">
        <v>5.0</v>
      </c>
    </row>
    <row r="6779">
      <c r="A6779" s="1">
        <v>6778.0</v>
      </c>
      <c r="B6779" s="1" t="s">
        <v>8594</v>
      </c>
      <c r="C6779" s="1" t="s">
        <v>32</v>
      </c>
      <c r="D6779" s="1">
        <v>120.0</v>
      </c>
      <c r="E6779" s="1" t="s">
        <v>38</v>
      </c>
      <c r="F6779" s="5">
        <v>44927.0</v>
      </c>
      <c r="G6779" s="1">
        <v>10.0</v>
      </c>
    </row>
    <row r="6780">
      <c r="A6780" s="1">
        <v>6779.0</v>
      </c>
      <c r="B6780" s="1" t="s">
        <v>8595</v>
      </c>
      <c r="C6780" s="1" t="s">
        <v>40</v>
      </c>
      <c r="D6780" s="1">
        <v>50.0</v>
      </c>
      <c r="E6780" s="1" t="s">
        <v>45</v>
      </c>
      <c r="F6780" s="5">
        <v>44927.0</v>
      </c>
      <c r="G6780" s="1">
        <v>20.0</v>
      </c>
    </row>
    <row r="6781">
      <c r="A6781" s="1">
        <v>6780.0</v>
      </c>
      <c r="B6781" s="1" t="s">
        <v>8596</v>
      </c>
      <c r="C6781" s="1" t="s">
        <v>49</v>
      </c>
      <c r="D6781" s="1">
        <v>80.0</v>
      </c>
      <c r="E6781" s="1" t="s">
        <v>38</v>
      </c>
      <c r="F6781" s="5">
        <v>44927.0</v>
      </c>
      <c r="G6781" s="1">
        <v>0.0</v>
      </c>
    </row>
    <row r="6782">
      <c r="A6782" s="1">
        <v>6781.0</v>
      </c>
      <c r="B6782" s="1" t="s">
        <v>8597</v>
      </c>
      <c r="C6782" s="1" t="s">
        <v>32</v>
      </c>
      <c r="D6782" s="1">
        <v>120.0</v>
      </c>
      <c r="E6782" s="1" t="s">
        <v>38</v>
      </c>
      <c r="F6782" s="5">
        <v>44927.0</v>
      </c>
      <c r="G6782" s="1">
        <v>5.0</v>
      </c>
    </row>
    <row r="6783">
      <c r="A6783" s="1">
        <v>6782.0</v>
      </c>
      <c r="B6783" s="1" t="s">
        <v>8600</v>
      </c>
      <c r="C6783" s="1" t="s">
        <v>32</v>
      </c>
      <c r="D6783" s="1">
        <v>120.0</v>
      </c>
      <c r="E6783" s="1" t="s">
        <v>38</v>
      </c>
      <c r="F6783" s="5">
        <v>44927.0</v>
      </c>
      <c r="G6783" s="1">
        <v>10.0</v>
      </c>
    </row>
    <row r="6784">
      <c r="A6784" s="1">
        <v>6783.0</v>
      </c>
      <c r="B6784" s="1" t="s">
        <v>8601</v>
      </c>
      <c r="C6784" s="1" t="s">
        <v>49</v>
      </c>
      <c r="D6784" s="1">
        <v>80.0</v>
      </c>
      <c r="E6784" s="1" t="s">
        <v>38</v>
      </c>
      <c r="F6784" s="5">
        <v>44927.0</v>
      </c>
      <c r="G6784" s="1">
        <v>20.0</v>
      </c>
    </row>
    <row r="6785">
      <c r="A6785" s="1">
        <v>6784.0</v>
      </c>
      <c r="B6785" s="1" t="s">
        <v>8602</v>
      </c>
      <c r="C6785" s="1" t="s">
        <v>32</v>
      </c>
      <c r="D6785" s="1">
        <v>120.0</v>
      </c>
      <c r="E6785" s="1" t="s">
        <v>38</v>
      </c>
      <c r="F6785" s="5">
        <v>44927.0</v>
      </c>
      <c r="G6785" s="1">
        <v>0.0</v>
      </c>
    </row>
    <row r="6786">
      <c r="A6786" s="1">
        <v>6785.0</v>
      </c>
      <c r="B6786" s="1" t="s">
        <v>8603</v>
      </c>
      <c r="C6786" s="1" t="s">
        <v>49</v>
      </c>
      <c r="D6786" s="1">
        <v>80.0</v>
      </c>
      <c r="E6786" s="1" t="s">
        <v>38</v>
      </c>
      <c r="F6786" s="5">
        <v>44927.0</v>
      </c>
      <c r="G6786" s="1">
        <v>5.0</v>
      </c>
    </row>
    <row r="6787">
      <c r="A6787" s="1">
        <v>6786.0</v>
      </c>
      <c r="B6787" s="1" t="s">
        <v>8604</v>
      </c>
      <c r="C6787" s="1" t="s">
        <v>32</v>
      </c>
      <c r="D6787" s="1">
        <v>120.0</v>
      </c>
      <c r="E6787" s="1" t="s">
        <v>38</v>
      </c>
      <c r="F6787" s="5">
        <v>44927.0</v>
      </c>
      <c r="G6787" s="1">
        <v>10.0</v>
      </c>
    </row>
    <row r="6788">
      <c r="A6788" s="1">
        <v>6787.0</v>
      </c>
      <c r="B6788" s="1" t="s">
        <v>8605</v>
      </c>
      <c r="C6788" s="1" t="s">
        <v>32</v>
      </c>
      <c r="D6788" s="1">
        <v>120.0</v>
      </c>
      <c r="E6788" s="1" t="s">
        <v>38</v>
      </c>
      <c r="F6788" s="5">
        <v>44927.0</v>
      </c>
      <c r="G6788" s="1">
        <v>20.0</v>
      </c>
    </row>
    <row r="6789">
      <c r="A6789" s="1">
        <v>6788.0</v>
      </c>
      <c r="B6789" s="1" t="s">
        <v>8606</v>
      </c>
      <c r="C6789" s="1" t="s">
        <v>32</v>
      </c>
      <c r="D6789" s="1">
        <v>120.0</v>
      </c>
      <c r="E6789" s="1" t="s">
        <v>33</v>
      </c>
      <c r="F6789" s="5">
        <v>44927.0</v>
      </c>
      <c r="G6789" s="1">
        <v>0.0</v>
      </c>
    </row>
    <row r="6790">
      <c r="A6790" s="1">
        <v>6789.0</v>
      </c>
      <c r="B6790" s="1" t="s">
        <v>8607</v>
      </c>
      <c r="C6790" s="1" t="s">
        <v>32</v>
      </c>
      <c r="D6790" s="1">
        <v>120.0</v>
      </c>
      <c r="E6790" s="1" t="s">
        <v>38</v>
      </c>
      <c r="F6790" s="5">
        <v>44927.0</v>
      </c>
      <c r="G6790" s="1">
        <v>5.0</v>
      </c>
    </row>
    <row r="6791">
      <c r="A6791" s="1">
        <v>6790.0</v>
      </c>
      <c r="B6791" s="1" t="s">
        <v>8608</v>
      </c>
      <c r="C6791" s="1" t="s">
        <v>37</v>
      </c>
      <c r="D6791" s="1">
        <v>250.0</v>
      </c>
      <c r="E6791" s="1" t="s">
        <v>33</v>
      </c>
      <c r="F6791" s="5">
        <v>44927.0</v>
      </c>
      <c r="G6791" s="1">
        <v>10.0</v>
      </c>
    </row>
    <row r="6792">
      <c r="A6792" s="1">
        <v>6791.0</v>
      </c>
      <c r="B6792" s="1" t="s">
        <v>8609</v>
      </c>
      <c r="C6792" s="1" t="s">
        <v>32</v>
      </c>
      <c r="D6792" s="1">
        <v>120.0</v>
      </c>
      <c r="E6792" s="1" t="s">
        <v>38</v>
      </c>
      <c r="F6792" s="5">
        <v>44927.0</v>
      </c>
      <c r="G6792" s="1">
        <v>20.0</v>
      </c>
    </row>
    <row r="6793">
      <c r="A6793" s="1">
        <v>6792.0</v>
      </c>
      <c r="B6793" s="1" t="s">
        <v>8612</v>
      </c>
      <c r="C6793" s="1" t="s">
        <v>32</v>
      </c>
      <c r="D6793" s="1">
        <v>120.0</v>
      </c>
      <c r="E6793" s="1" t="s">
        <v>38</v>
      </c>
      <c r="F6793" s="5">
        <v>44927.0</v>
      </c>
      <c r="G6793" s="1">
        <v>0.0</v>
      </c>
    </row>
    <row r="6794">
      <c r="A6794" s="1">
        <v>6793.0</v>
      </c>
      <c r="B6794" s="1" t="s">
        <v>8613</v>
      </c>
      <c r="C6794" s="1" t="s">
        <v>32</v>
      </c>
      <c r="D6794" s="1">
        <v>120.0</v>
      </c>
      <c r="E6794" s="1" t="s">
        <v>38</v>
      </c>
      <c r="F6794" s="5">
        <v>44927.0</v>
      </c>
      <c r="G6794" s="1">
        <v>5.0</v>
      </c>
    </row>
    <row r="6795">
      <c r="A6795" s="1">
        <v>6794.0</v>
      </c>
      <c r="B6795" s="1" t="s">
        <v>8614</v>
      </c>
      <c r="C6795" s="1" t="s">
        <v>32</v>
      </c>
      <c r="D6795" s="1">
        <v>120.0</v>
      </c>
      <c r="E6795" s="1" t="s">
        <v>38</v>
      </c>
      <c r="F6795" s="5">
        <v>44927.0</v>
      </c>
      <c r="G6795" s="1">
        <v>10.0</v>
      </c>
    </row>
    <row r="6796">
      <c r="A6796" s="1">
        <v>6795.0</v>
      </c>
      <c r="B6796" s="1" t="s">
        <v>8615</v>
      </c>
      <c r="C6796" s="1" t="s">
        <v>32</v>
      </c>
      <c r="D6796" s="1">
        <v>120.0</v>
      </c>
      <c r="E6796" s="1" t="s">
        <v>38</v>
      </c>
      <c r="F6796" s="5">
        <v>44927.0</v>
      </c>
      <c r="G6796" s="1">
        <v>20.0</v>
      </c>
    </row>
    <row r="6797">
      <c r="A6797" s="1">
        <v>6796.0</v>
      </c>
      <c r="B6797" s="1" t="s">
        <v>8616</v>
      </c>
      <c r="C6797" s="1" t="s">
        <v>49</v>
      </c>
      <c r="D6797" s="1">
        <v>80.0</v>
      </c>
      <c r="E6797" s="1" t="s">
        <v>38</v>
      </c>
      <c r="F6797" s="5">
        <v>44927.0</v>
      </c>
      <c r="G6797" s="1">
        <v>0.0</v>
      </c>
    </row>
    <row r="6798">
      <c r="A6798" s="1">
        <v>6797.0</v>
      </c>
      <c r="B6798" s="1" t="s">
        <v>8617</v>
      </c>
      <c r="C6798" s="1" t="s">
        <v>49</v>
      </c>
      <c r="D6798" s="1">
        <v>80.0</v>
      </c>
      <c r="E6798" s="1" t="s">
        <v>38</v>
      </c>
      <c r="F6798" s="5">
        <v>44927.0</v>
      </c>
      <c r="G6798" s="1">
        <v>5.0</v>
      </c>
    </row>
    <row r="6799">
      <c r="A6799" s="1">
        <v>6798.0</v>
      </c>
      <c r="B6799" s="1" t="s">
        <v>8618</v>
      </c>
      <c r="C6799" s="1" t="s">
        <v>49</v>
      </c>
      <c r="D6799" s="1">
        <v>80.0</v>
      </c>
      <c r="E6799" s="1" t="s">
        <v>38</v>
      </c>
      <c r="F6799" s="5">
        <v>44927.0</v>
      </c>
      <c r="G6799" s="1">
        <v>10.0</v>
      </c>
    </row>
    <row r="6800">
      <c r="A6800" s="1">
        <v>6799.0</v>
      </c>
      <c r="B6800" s="1" t="s">
        <v>8619</v>
      </c>
      <c r="C6800" s="1" t="s">
        <v>49</v>
      </c>
      <c r="D6800" s="1">
        <v>80.0</v>
      </c>
      <c r="E6800" s="1" t="s">
        <v>38</v>
      </c>
      <c r="F6800" s="5">
        <v>44927.0</v>
      </c>
      <c r="G6800" s="1">
        <v>20.0</v>
      </c>
    </row>
    <row r="6801">
      <c r="A6801" s="1">
        <v>6800.0</v>
      </c>
      <c r="B6801" s="1" t="s">
        <v>8620</v>
      </c>
      <c r="C6801" s="1" t="s">
        <v>32</v>
      </c>
      <c r="D6801" s="1">
        <v>120.0</v>
      </c>
      <c r="E6801" s="1" t="s">
        <v>33</v>
      </c>
      <c r="F6801" s="5">
        <v>44927.0</v>
      </c>
      <c r="G6801" s="1">
        <v>0.0</v>
      </c>
    </row>
    <row r="6802">
      <c r="A6802" s="1">
        <v>6801.0</v>
      </c>
      <c r="B6802" s="1" t="s">
        <v>8621</v>
      </c>
      <c r="C6802" s="1" t="s">
        <v>32</v>
      </c>
      <c r="D6802" s="1">
        <v>120.0</v>
      </c>
      <c r="E6802" s="1" t="s">
        <v>38</v>
      </c>
      <c r="F6802" s="5">
        <v>44927.0</v>
      </c>
      <c r="G6802" s="1">
        <v>5.0</v>
      </c>
    </row>
    <row r="6803">
      <c r="A6803" s="1">
        <v>6802.0</v>
      </c>
      <c r="B6803" s="1" t="s">
        <v>8622</v>
      </c>
      <c r="C6803" s="1" t="s">
        <v>32</v>
      </c>
      <c r="D6803" s="1">
        <v>120.0</v>
      </c>
      <c r="E6803" s="1" t="s">
        <v>38</v>
      </c>
      <c r="F6803" s="5">
        <v>44927.0</v>
      </c>
      <c r="G6803" s="1">
        <v>10.0</v>
      </c>
    </row>
    <row r="6804">
      <c r="A6804" s="1">
        <v>6803.0</v>
      </c>
      <c r="B6804" s="1" t="s">
        <v>8623</v>
      </c>
      <c r="C6804" s="1" t="s">
        <v>37</v>
      </c>
      <c r="D6804" s="1">
        <v>250.0</v>
      </c>
      <c r="E6804" s="1" t="s">
        <v>38</v>
      </c>
      <c r="F6804" s="5">
        <v>44927.0</v>
      </c>
      <c r="G6804" s="1">
        <v>20.0</v>
      </c>
    </row>
    <row r="6805">
      <c r="A6805" s="1">
        <v>6804.0</v>
      </c>
      <c r="B6805" s="1" t="s">
        <v>8624</v>
      </c>
      <c r="C6805" s="1" t="s">
        <v>32</v>
      </c>
      <c r="D6805" s="1">
        <v>120.0</v>
      </c>
      <c r="E6805" s="1" t="s">
        <v>38</v>
      </c>
      <c r="F6805" s="5">
        <v>44927.0</v>
      </c>
      <c r="G6805" s="1">
        <v>0.0</v>
      </c>
    </row>
    <row r="6806">
      <c r="A6806" s="1">
        <v>6805.0</v>
      </c>
      <c r="B6806" s="1" t="s">
        <v>8625</v>
      </c>
      <c r="C6806" s="1" t="s">
        <v>32</v>
      </c>
      <c r="D6806" s="1">
        <v>120.0</v>
      </c>
      <c r="E6806" s="1" t="s">
        <v>38</v>
      </c>
      <c r="F6806" s="5">
        <v>44927.0</v>
      </c>
      <c r="G6806" s="1">
        <v>5.0</v>
      </c>
    </row>
    <row r="6807">
      <c r="A6807" s="1">
        <v>6806.0</v>
      </c>
      <c r="B6807" s="1" t="s">
        <v>8626</v>
      </c>
      <c r="C6807" s="1" t="s">
        <v>49</v>
      </c>
      <c r="D6807" s="1">
        <v>80.0</v>
      </c>
      <c r="E6807" s="1" t="s">
        <v>45</v>
      </c>
      <c r="F6807" s="5">
        <v>44927.0</v>
      </c>
      <c r="G6807" s="1">
        <v>10.0</v>
      </c>
    </row>
    <row r="6808">
      <c r="A6808" s="1">
        <v>6807.0</v>
      </c>
      <c r="B6808" s="1" t="s">
        <v>8629</v>
      </c>
      <c r="C6808" s="1" t="s">
        <v>32</v>
      </c>
      <c r="D6808" s="1">
        <v>120.0</v>
      </c>
      <c r="E6808" s="1" t="s">
        <v>38</v>
      </c>
      <c r="F6808" s="5">
        <v>44927.0</v>
      </c>
      <c r="G6808" s="1">
        <v>20.0</v>
      </c>
    </row>
    <row r="6809">
      <c r="A6809" s="1">
        <v>6808.0</v>
      </c>
      <c r="B6809" s="1" t="s">
        <v>8630</v>
      </c>
      <c r="C6809" s="1" t="s">
        <v>32</v>
      </c>
      <c r="D6809" s="1">
        <v>120.0</v>
      </c>
      <c r="E6809" s="1" t="s">
        <v>38</v>
      </c>
      <c r="F6809" s="5">
        <v>44927.0</v>
      </c>
      <c r="G6809" s="1">
        <v>0.0</v>
      </c>
    </row>
    <row r="6810">
      <c r="A6810" s="1">
        <v>6809.0</v>
      </c>
      <c r="B6810" s="1" t="s">
        <v>8631</v>
      </c>
      <c r="C6810" s="1" t="s">
        <v>32</v>
      </c>
      <c r="D6810" s="1">
        <v>120.0</v>
      </c>
      <c r="E6810" s="1" t="s">
        <v>38</v>
      </c>
      <c r="F6810" s="5">
        <v>44927.0</v>
      </c>
      <c r="G6810" s="1">
        <v>5.0</v>
      </c>
    </row>
    <row r="6811">
      <c r="A6811" s="1">
        <v>6810.0</v>
      </c>
      <c r="B6811" s="1" t="s">
        <v>8632</v>
      </c>
      <c r="C6811" s="1" t="s">
        <v>32</v>
      </c>
      <c r="D6811" s="1">
        <v>120.0</v>
      </c>
      <c r="E6811" s="1" t="s">
        <v>38</v>
      </c>
      <c r="F6811" s="5">
        <v>44927.0</v>
      </c>
      <c r="G6811" s="1">
        <v>10.0</v>
      </c>
    </row>
    <row r="6812">
      <c r="A6812" s="1">
        <v>6811.0</v>
      </c>
      <c r="B6812" s="1" t="s">
        <v>8633</v>
      </c>
      <c r="C6812" s="1" t="s">
        <v>32</v>
      </c>
      <c r="D6812" s="1">
        <v>120.0</v>
      </c>
      <c r="E6812" s="1" t="s">
        <v>38</v>
      </c>
      <c r="F6812" s="5">
        <v>44927.0</v>
      </c>
      <c r="G6812" s="1">
        <v>20.0</v>
      </c>
    </row>
    <row r="6813">
      <c r="A6813" s="1">
        <v>6812.0</v>
      </c>
      <c r="B6813" s="1" t="s">
        <v>8634</v>
      </c>
      <c r="C6813" s="1" t="s">
        <v>32</v>
      </c>
      <c r="D6813" s="1">
        <v>120.0</v>
      </c>
      <c r="E6813" s="1" t="s">
        <v>45</v>
      </c>
      <c r="F6813" s="5">
        <v>44927.0</v>
      </c>
      <c r="G6813" s="1">
        <v>0.0</v>
      </c>
    </row>
    <row r="6814">
      <c r="A6814" s="1">
        <v>6813.0</v>
      </c>
      <c r="B6814" s="1" t="s">
        <v>8635</v>
      </c>
      <c r="C6814" s="1" t="s">
        <v>32</v>
      </c>
      <c r="D6814" s="1">
        <v>120.0</v>
      </c>
      <c r="E6814" s="1" t="s">
        <v>38</v>
      </c>
      <c r="F6814" s="5">
        <v>44927.0</v>
      </c>
      <c r="G6814" s="1">
        <v>5.0</v>
      </c>
    </row>
    <row r="6815">
      <c r="A6815" s="1">
        <v>6814.0</v>
      </c>
      <c r="B6815" s="1" t="s">
        <v>8636</v>
      </c>
      <c r="C6815" s="1" t="s">
        <v>32</v>
      </c>
      <c r="D6815" s="1">
        <v>120.0</v>
      </c>
      <c r="E6815" s="1" t="s">
        <v>45</v>
      </c>
      <c r="F6815" s="5">
        <v>44927.0</v>
      </c>
      <c r="G6815" s="1">
        <v>10.0</v>
      </c>
    </row>
    <row r="6816">
      <c r="A6816" s="1">
        <v>6815.0</v>
      </c>
      <c r="B6816" s="1" t="s">
        <v>8637</v>
      </c>
      <c r="C6816" s="1" t="s">
        <v>37</v>
      </c>
      <c r="D6816" s="1">
        <v>250.0</v>
      </c>
      <c r="E6816" s="1" t="s">
        <v>38</v>
      </c>
      <c r="F6816" s="5">
        <v>44927.0</v>
      </c>
      <c r="G6816" s="1">
        <v>20.0</v>
      </c>
    </row>
    <row r="6817">
      <c r="A6817" s="1">
        <v>6816.0</v>
      </c>
      <c r="B6817" s="1" t="s">
        <v>8638</v>
      </c>
      <c r="C6817" s="1" t="s">
        <v>49</v>
      </c>
      <c r="D6817" s="1">
        <v>80.0</v>
      </c>
      <c r="E6817" s="1" t="s">
        <v>38</v>
      </c>
      <c r="F6817" s="5">
        <v>44927.0</v>
      </c>
      <c r="G6817" s="1">
        <v>0.0</v>
      </c>
    </row>
    <row r="6818">
      <c r="A6818" s="1">
        <v>6817.0</v>
      </c>
      <c r="B6818" s="1" t="s">
        <v>8639</v>
      </c>
      <c r="C6818" s="1" t="s">
        <v>37</v>
      </c>
      <c r="D6818" s="1">
        <v>250.0</v>
      </c>
      <c r="E6818" s="1" t="s">
        <v>38</v>
      </c>
      <c r="F6818" s="5">
        <v>44927.0</v>
      </c>
      <c r="G6818" s="1">
        <v>5.0</v>
      </c>
    </row>
    <row r="6819">
      <c r="A6819" s="1">
        <v>6818.0</v>
      </c>
      <c r="B6819" s="1" t="s">
        <v>8640</v>
      </c>
      <c r="C6819" s="1" t="s">
        <v>32</v>
      </c>
      <c r="D6819" s="1">
        <v>120.0</v>
      </c>
      <c r="E6819" s="1" t="s">
        <v>33</v>
      </c>
      <c r="F6819" s="5">
        <v>44927.0</v>
      </c>
      <c r="G6819" s="1">
        <v>10.0</v>
      </c>
    </row>
    <row r="6820">
      <c r="A6820" s="1">
        <v>6819.0</v>
      </c>
      <c r="B6820" s="1" t="s">
        <v>8641</v>
      </c>
      <c r="C6820" s="1" t="s">
        <v>32</v>
      </c>
      <c r="D6820" s="1">
        <v>120.0</v>
      </c>
      <c r="E6820" s="1" t="s">
        <v>38</v>
      </c>
      <c r="F6820" s="5">
        <v>44927.0</v>
      </c>
      <c r="G6820" s="1">
        <v>20.0</v>
      </c>
    </row>
    <row r="6821">
      <c r="A6821" s="1">
        <v>6820.0</v>
      </c>
      <c r="B6821" s="1" t="s">
        <v>8642</v>
      </c>
      <c r="C6821" s="1" t="s">
        <v>32</v>
      </c>
      <c r="D6821" s="1">
        <v>120.0</v>
      </c>
      <c r="E6821" s="1" t="s">
        <v>38</v>
      </c>
      <c r="F6821" s="5">
        <v>44927.0</v>
      </c>
      <c r="G6821" s="1">
        <v>0.0</v>
      </c>
    </row>
    <row r="6822">
      <c r="A6822" s="1">
        <v>6821.0</v>
      </c>
      <c r="B6822" s="1" t="s">
        <v>8643</v>
      </c>
      <c r="C6822" s="1" t="s">
        <v>32</v>
      </c>
      <c r="D6822" s="1">
        <v>120.0</v>
      </c>
      <c r="E6822" s="1" t="s">
        <v>38</v>
      </c>
      <c r="F6822" s="5">
        <v>44927.0</v>
      </c>
      <c r="G6822" s="1">
        <v>5.0</v>
      </c>
    </row>
    <row r="6823">
      <c r="A6823" s="1">
        <v>6822.0</v>
      </c>
      <c r="B6823" s="1" t="s">
        <v>8646</v>
      </c>
      <c r="C6823" s="1" t="s">
        <v>32</v>
      </c>
      <c r="D6823" s="1">
        <v>120.0</v>
      </c>
      <c r="E6823" s="1" t="s">
        <v>33</v>
      </c>
      <c r="F6823" s="5">
        <v>44927.0</v>
      </c>
      <c r="G6823" s="1">
        <v>10.0</v>
      </c>
    </row>
    <row r="6824">
      <c r="A6824" s="1">
        <v>6823.0</v>
      </c>
      <c r="B6824" s="1" t="s">
        <v>8647</v>
      </c>
      <c r="C6824" s="1" t="s">
        <v>32</v>
      </c>
      <c r="D6824" s="1">
        <v>120.0</v>
      </c>
      <c r="E6824" s="1" t="s">
        <v>38</v>
      </c>
      <c r="F6824" s="5">
        <v>44927.0</v>
      </c>
      <c r="G6824" s="1">
        <v>20.0</v>
      </c>
    </row>
    <row r="6825">
      <c r="A6825" s="1">
        <v>6824.0</v>
      </c>
      <c r="B6825" s="1" t="s">
        <v>8648</v>
      </c>
      <c r="C6825" s="1" t="s">
        <v>32</v>
      </c>
      <c r="D6825" s="1">
        <v>120.0</v>
      </c>
      <c r="E6825" s="1" t="s">
        <v>33</v>
      </c>
      <c r="F6825" s="5">
        <v>44927.0</v>
      </c>
      <c r="G6825" s="1">
        <v>0.0</v>
      </c>
    </row>
    <row r="6826">
      <c r="A6826" s="1">
        <v>6825.0</v>
      </c>
      <c r="B6826" s="1" t="s">
        <v>8649</v>
      </c>
      <c r="C6826" s="1" t="s">
        <v>49</v>
      </c>
      <c r="D6826" s="1">
        <v>80.0</v>
      </c>
      <c r="E6826" s="1" t="s">
        <v>38</v>
      </c>
      <c r="F6826" s="5">
        <v>44927.0</v>
      </c>
      <c r="G6826" s="1">
        <v>5.0</v>
      </c>
    </row>
    <row r="6827">
      <c r="A6827" s="1">
        <v>6826.0</v>
      </c>
      <c r="B6827" s="1" t="s">
        <v>8650</v>
      </c>
      <c r="C6827" s="1" t="s">
        <v>32</v>
      </c>
      <c r="D6827" s="1">
        <v>120.0</v>
      </c>
      <c r="E6827" s="1" t="s">
        <v>38</v>
      </c>
      <c r="F6827" s="5">
        <v>44927.0</v>
      </c>
      <c r="G6827" s="1">
        <v>10.0</v>
      </c>
    </row>
    <row r="6828">
      <c r="A6828" s="1">
        <v>6827.0</v>
      </c>
      <c r="B6828" s="1" t="s">
        <v>8651</v>
      </c>
      <c r="C6828" s="1" t="s">
        <v>49</v>
      </c>
      <c r="D6828" s="1">
        <v>80.0</v>
      </c>
      <c r="E6828" s="1" t="s">
        <v>38</v>
      </c>
      <c r="F6828" s="5">
        <v>44927.0</v>
      </c>
      <c r="G6828" s="1">
        <v>20.0</v>
      </c>
    </row>
    <row r="6829">
      <c r="A6829" s="1">
        <v>6828.0</v>
      </c>
      <c r="B6829" s="1" t="s">
        <v>8652</v>
      </c>
      <c r="C6829" s="1" t="s">
        <v>32</v>
      </c>
      <c r="D6829" s="1">
        <v>120.0</v>
      </c>
      <c r="E6829" s="1" t="s">
        <v>38</v>
      </c>
      <c r="F6829" s="5">
        <v>44927.0</v>
      </c>
      <c r="G6829" s="1">
        <v>0.0</v>
      </c>
    </row>
    <row r="6830">
      <c r="A6830" s="1">
        <v>6829.0</v>
      </c>
      <c r="B6830" s="1" t="s">
        <v>8653</v>
      </c>
      <c r="C6830" s="1" t="s">
        <v>32</v>
      </c>
      <c r="D6830" s="1">
        <v>120.0</v>
      </c>
      <c r="E6830" s="1" t="s">
        <v>38</v>
      </c>
      <c r="F6830" s="5">
        <v>44927.0</v>
      </c>
      <c r="G6830" s="1">
        <v>5.0</v>
      </c>
    </row>
    <row r="6831">
      <c r="A6831" s="1">
        <v>6830.0</v>
      </c>
      <c r="B6831" s="1" t="s">
        <v>8654</v>
      </c>
      <c r="C6831" s="1" t="s">
        <v>40</v>
      </c>
      <c r="D6831" s="1">
        <v>50.0</v>
      </c>
      <c r="E6831" s="1" t="s">
        <v>45</v>
      </c>
      <c r="F6831" s="5">
        <v>44927.0</v>
      </c>
      <c r="G6831" s="1">
        <v>10.0</v>
      </c>
    </row>
    <row r="6832">
      <c r="A6832" s="1">
        <v>6831.0</v>
      </c>
      <c r="B6832" s="1" t="s">
        <v>8655</v>
      </c>
      <c r="C6832" s="1" t="s">
        <v>40</v>
      </c>
      <c r="D6832" s="1">
        <v>50.0</v>
      </c>
      <c r="E6832" s="1" t="s">
        <v>33</v>
      </c>
      <c r="F6832" s="5">
        <v>44927.0</v>
      </c>
      <c r="G6832" s="1">
        <v>20.0</v>
      </c>
    </row>
    <row r="6833">
      <c r="A6833" s="1">
        <v>6832.0</v>
      </c>
      <c r="B6833" s="1" t="s">
        <v>8656</v>
      </c>
      <c r="C6833" s="1" t="s">
        <v>32</v>
      </c>
      <c r="D6833" s="1">
        <v>120.0</v>
      </c>
      <c r="E6833" s="1" t="s">
        <v>38</v>
      </c>
      <c r="F6833" s="5">
        <v>44927.0</v>
      </c>
      <c r="G6833" s="1">
        <v>0.0</v>
      </c>
    </row>
    <row r="6834">
      <c r="A6834" s="1">
        <v>6833.0</v>
      </c>
      <c r="B6834" s="1" t="s">
        <v>8657</v>
      </c>
      <c r="C6834" s="1" t="s">
        <v>49</v>
      </c>
      <c r="D6834" s="1">
        <v>80.0</v>
      </c>
      <c r="E6834" s="1" t="s">
        <v>38</v>
      </c>
      <c r="F6834" s="5">
        <v>44927.0</v>
      </c>
      <c r="G6834" s="1">
        <v>5.0</v>
      </c>
    </row>
    <row r="6835">
      <c r="A6835" s="1">
        <v>6834.0</v>
      </c>
      <c r="B6835" s="1" t="s">
        <v>8658</v>
      </c>
      <c r="C6835" s="1" t="s">
        <v>32</v>
      </c>
      <c r="D6835" s="1">
        <v>120.0</v>
      </c>
      <c r="E6835" s="1" t="s">
        <v>38</v>
      </c>
      <c r="F6835" s="5">
        <v>44927.0</v>
      </c>
      <c r="G6835" s="1">
        <v>10.0</v>
      </c>
    </row>
    <row r="6836">
      <c r="A6836" s="1">
        <v>6835.0</v>
      </c>
      <c r="B6836" s="1" t="s">
        <v>8659</v>
      </c>
      <c r="C6836" s="1" t="s">
        <v>32</v>
      </c>
      <c r="D6836" s="1">
        <v>120.0</v>
      </c>
      <c r="E6836" s="1" t="s">
        <v>38</v>
      </c>
      <c r="F6836" s="5">
        <v>44927.0</v>
      </c>
      <c r="G6836" s="1">
        <v>20.0</v>
      </c>
    </row>
    <row r="6837">
      <c r="A6837" s="1">
        <v>6836.0</v>
      </c>
      <c r="B6837" s="1" t="s">
        <v>8660</v>
      </c>
      <c r="C6837" s="1" t="s">
        <v>49</v>
      </c>
      <c r="D6837" s="1">
        <v>80.0</v>
      </c>
      <c r="E6837" s="1" t="s">
        <v>45</v>
      </c>
      <c r="F6837" s="5">
        <v>44927.0</v>
      </c>
      <c r="G6837" s="1">
        <v>0.0</v>
      </c>
    </row>
    <row r="6838">
      <c r="A6838" s="1">
        <v>6837.0</v>
      </c>
      <c r="B6838" s="1" t="s">
        <v>8663</v>
      </c>
      <c r="C6838" s="1" t="s">
        <v>32</v>
      </c>
      <c r="D6838" s="1">
        <v>120.0</v>
      </c>
      <c r="E6838" s="1" t="s">
        <v>38</v>
      </c>
      <c r="F6838" s="5">
        <v>44927.0</v>
      </c>
      <c r="G6838" s="1">
        <v>5.0</v>
      </c>
    </row>
    <row r="6839">
      <c r="A6839" s="1">
        <v>6838.0</v>
      </c>
      <c r="B6839" s="1" t="s">
        <v>8664</v>
      </c>
      <c r="C6839" s="1" t="s">
        <v>32</v>
      </c>
      <c r="D6839" s="1">
        <v>120.0</v>
      </c>
      <c r="E6839" s="1" t="s">
        <v>38</v>
      </c>
      <c r="F6839" s="5">
        <v>44927.0</v>
      </c>
      <c r="G6839" s="1">
        <v>10.0</v>
      </c>
    </row>
    <row r="6840">
      <c r="A6840" s="1">
        <v>6839.0</v>
      </c>
      <c r="B6840" s="1" t="s">
        <v>8665</v>
      </c>
      <c r="C6840" s="1" t="s">
        <v>32</v>
      </c>
      <c r="D6840" s="1">
        <v>120.0</v>
      </c>
      <c r="E6840" s="1" t="s">
        <v>33</v>
      </c>
      <c r="F6840" s="5">
        <v>44927.0</v>
      </c>
      <c r="G6840" s="1">
        <v>20.0</v>
      </c>
    </row>
    <row r="6841">
      <c r="A6841" s="1">
        <v>6840.0</v>
      </c>
      <c r="B6841" s="1" t="s">
        <v>8666</v>
      </c>
      <c r="C6841" s="1" t="s">
        <v>49</v>
      </c>
      <c r="D6841" s="1">
        <v>80.0</v>
      </c>
      <c r="E6841" s="1" t="s">
        <v>38</v>
      </c>
      <c r="F6841" s="5">
        <v>44927.0</v>
      </c>
      <c r="G6841" s="1">
        <v>0.0</v>
      </c>
    </row>
    <row r="6842">
      <c r="A6842" s="1">
        <v>6841.0</v>
      </c>
      <c r="B6842" s="1" t="s">
        <v>8667</v>
      </c>
      <c r="C6842" s="1" t="s">
        <v>37</v>
      </c>
      <c r="D6842" s="1">
        <v>250.0</v>
      </c>
      <c r="E6842" s="1" t="s">
        <v>45</v>
      </c>
      <c r="F6842" s="5">
        <v>44927.0</v>
      </c>
      <c r="G6842" s="1">
        <v>5.0</v>
      </c>
    </row>
    <row r="6843">
      <c r="A6843" s="1">
        <v>6842.0</v>
      </c>
      <c r="B6843" s="1" t="s">
        <v>8668</v>
      </c>
      <c r="C6843" s="1" t="s">
        <v>32</v>
      </c>
      <c r="D6843" s="1">
        <v>120.0</v>
      </c>
      <c r="E6843" s="1" t="s">
        <v>38</v>
      </c>
      <c r="F6843" s="5">
        <v>44927.0</v>
      </c>
      <c r="G6843" s="1">
        <v>10.0</v>
      </c>
    </row>
    <row r="6844">
      <c r="A6844" s="1">
        <v>6843.0</v>
      </c>
      <c r="B6844" s="1" t="s">
        <v>8669</v>
      </c>
      <c r="C6844" s="1" t="s">
        <v>40</v>
      </c>
      <c r="D6844" s="1">
        <v>50.0</v>
      </c>
      <c r="E6844" s="1" t="s">
        <v>38</v>
      </c>
      <c r="F6844" s="5">
        <v>44927.0</v>
      </c>
      <c r="G6844" s="1">
        <v>20.0</v>
      </c>
    </row>
    <row r="6845">
      <c r="A6845" s="1">
        <v>6844.0</v>
      </c>
      <c r="B6845" s="1" t="s">
        <v>8670</v>
      </c>
      <c r="C6845" s="1" t="s">
        <v>49</v>
      </c>
      <c r="D6845" s="1">
        <v>80.0</v>
      </c>
      <c r="E6845" s="1" t="s">
        <v>38</v>
      </c>
      <c r="F6845" s="5">
        <v>44927.0</v>
      </c>
      <c r="G6845" s="1">
        <v>0.0</v>
      </c>
    </row>
    <row r="6846">
      <c r="A6846" s="1">
        <v>6845.0</v>
      </c>
      <c r="B6846" s="1" t="s">
        <v>8671</v>
      </c>
      <c r="C6846" s="1" t="s">
        <v>32</v>
      </c>
      <c r="D6846" s="1">
        <v>120.0</v>
      </c>
      <c r="E6846" s="1" t="s">
        <v>45</v>
      </c>
      <c r="F6846" s="5">
        <v>44927.0</v>
      </c>
      <c r="G6846" s="1">
        <v>5.0</v>
      </c>
    </row>
    <row r="6847">
      <c r="A6847" s="1">
        <v>6846.0</v>
      </c>
      <c r="B6847" s="1" t="s">
        <v>8672</v>
      </c>
      <c r="C6847" s="1" t="s">
        <v>32</v>
      </c>
      <c r="D6847" s="1">
        <v>120.0</v>
      </c>
      <c r="E6847" s="1" t="s">
        <v>38</v>
      </c>
      <c r="F6847" s="5">
        <v>44927.0</v>
      </c>
      <c r="G6847" s="1">
        <v>10.0</v>
      </c>
    </row>
    <row r="6848">
      <c r="A6848" s="1">
        <v>6847.0</v>
      </c>
      <c r="B6848" s="1" t="s">
        <v>8673</v>
      </c>
      <c r="C6848" s="1" t="s">
        <v>32</v>
      </c>
      <c r="D6848" s="1">
        <v>120.0</v>
      </c>
      <c r="E6848" s="1" t="s">
        <v>38</v>
      </c>
      <c r="F6848" s="5">
        <v>44927.0</v>
      </c>
      <c r="G6848" s="1">
        <v>20.0</v>
      </c>
    </row>
    <row r="6849">
      <c r="A6849" s="1">
        <v>6848.0</v>
      </c>
      <c r="B6849" s="1" t="s">
        <v>8674</v>
      </c>
      <c r="C6849" s="1" t="s">
        <v>32</v>
      </c>
      <c r="D6849" s="1">
        <v>120.0</v>
      </c>
      <c r="E6849" s="1" t="s">
        <v>33</v>
      </c>
      <c r="F6849" s="5">
        <v>44927.0</v>
      </c>
      <c r="G6849" s="1">
        <v>0.0</v>
      </c>
    </row>
    <row r="6850">
      <c r="A6850" s="1">
        <v>6849.0</v>
      </c>
      <c r="B6850" s="1" t="s">
        <v>8675</v>
      </c>
      <c r="C6850" s="1" t="s">
        <v>32</v>
      </c>
      <c r="D6850" s="1">
        <v>120.0</v>
      </c>
      <c r="E6850" s="1" t="s">
        <v>38</v>
      </c>
      <c r="F6850" s="5">
        <v>44927.0</v>
      </c>
      <c r="G6850" s="1">
        <v>5.0</v>
      </c>
    </row>
    <row r="6851">
      <c r="A6851" s="1">
        <v>6850.0</v>
      </c>
      <c r="B6851" s="1" t="s">
        <v>8676</v>
      </c>
      <c r="C6851" s="1" t="s">
        <v>40</v>
      </c>
      <c r="D6851" s="1">
        <v>50.0</v>
      </c>
      <c r="E6851" s="1" t="s">
        <v>38</v>
      </c>
      <c r="F6851" s="5">
        <v>44927.0</v>
      </c>
      <c r="G6851" s="1">
        <v>10.0</v>
      </c>
    </row>
    <row r="6852">
      <c r="A6852" s="1">
        <v>6851.0</v>
      </c>
      <c r="B6852" s="1" t="s">
        <v>8678</v>
      </c>
      <c r="C6852" s="1" t="s">
        <v>32</v>
      </c>
      <c r="D6852" s="1">
        <v>120.0</v>
      </c>
      <c r="E6852" s="1" t="s">
        <v>38</v>
      </c>
      <c r="F6852" s="5">
        <v>44927.0</v>
      </c>
      <c r="G6852" s="1">
        <v>20.0</v>
      </c>
    </row>
    <row r="6853">
      <c r="A6853" s="1">
        <v>6852.0</v>
      </c>
      <c r="B6853" s="1" t="s">
        <v>8680</v>
      </c>
      <c r="C6853" s="1" t="s">
        <v>32</v>
      </c>
      <c r="D6853" s="1">
        <v>120.0</v>
      </c>
      <c r="E6853" s="1" t="s">
        <v>38</v>
      </c>
      <c r="F6853" s="5">
        <v>44927.0</v>
      </c>
      <c r="G6853" s="1">
        <v>0.0</v>
      </c>
    </row>
    <row r="6854">
      <c r="A6854" s="1">
        <v>6853.0</v>
      </c>
      <c r="B6854" s="1" t="s">
        <v>8681</v>
      </c>
      <c r="C6854" s="1" t="s">
        <v>40</v>
      </c>
      <c r="D6854" s="1">
        <v>50.0</v>
      </c>
      <c r="E6854" s="1" t="s">
        <v>33</v>
      </c>
      <c r="F6854" s="5">
        <v>44927.0</v>
      </c>
      <c r="G6854" s="1">
        <v>5.0</v>
      </c>
    </row>
    <row r="6855">
      <c r="A6855" s="1">
        <v>6854.0</v>
      </c>
      <c r="B6855" s="1" t="s">
        <v>8682</v>
      </c>
      <c r="C6855" s="1" t="s">
        <v>32</v>
      </c>
      <c r="D6855" s="1">
        <v>120.0</v>
      </c>
      <c r="E6855" s="1" t="s">
        <v>33</v>
      </c>
      <c r="F6855" s="5">
        <v>44927.0</v>
      </c>
      <c r="G6855" s="1">
        <v>10.0</v>
      </c>
    </row>
    <row r="6856">
      <c r="A6856" s="1">
        <v>6855.0</v>
      </c>
      <c r="B6856" s="1" t="s">
        <v>8683</v>
      </c>
      <c r="C6856" s="1" t="s">
        <v>40</v>
      </c>
      <c r="D6856" s="1">
        <v>50.0</v>
      </c>
      <c r="E6856" s="1" t="s">
        <v>38</v>
      </c>
      <c r="F6856" s="5">
        <v>44927.0</v>
      </c>
      <c r="G6856" s="1">
        <v>20.0</v>
      </c>
    </row>
    <row r="6857">
      <c r="A6857" s="1">
        <v>6856.0</v>
      </c>
      <c r="B6857" s="1" t="s">
        <v>8684</v>
      </c>
      <c r="C6857" s="1" t="s">
        <v>32</v>
      </c>
      <c r="D6857" s="1">
        <v>120.0</v>
      </c>
      <c r="E6857" s="1" t="s">
        <v>38</v>
      </c>
      <c r="F6857" s="5">
        <v>44927.0</v>
      </c>
      <c r="G6857" s="1">
        <v>0.0</v>
      </c>
    </row>
    <row r="6858">
      <c r="A6858" s="1">
        <v>6857.0</v>
      </c>
      <c r="B6858" s="1" t="s">
        <v>8685</v>
      </c>
      <c r="C6858" s="1" t="s">
        <v>32</v>
      </c>
      <c r="D6858" s="1">
        <v>120.0</v>
      </c>
      <c r="E6858" s="1" t="s">
        <v>38</v>
      </c>
      <c r="F6858" s="5">
        <v>44927.0</v>
      </c>
      <c r="G6858" s="1">
        <v>5.0</v>
      </c>
    </row>
    <row r="6859">
      <c r="A6859" s="1">
        <v>6858.0</v>
      </c>
      <c r="B6859" s="1" t="s">
        <v>8686</v>
      </c>
      <c r="C6859" s="1" t="s">
        <v>49</v>
      </c>
      <c r="D6859" s="1">
        <v>80.0</v>
      </c>
      <c r="E6859" s="1" t="s">
        <v>38</v>
      </c>
      <c r="F6859" s="5">
        <v>44927.0</v>
      </c>
      <c r="G6859" s="1">
        <v>10.0</v>
      </c>
    </row>
    <row r="6860">
      <c r="A6860" s="1">
        <v>6859.0</v>
      </c>
      <c r="B6860" s="1" t="s">
        <v>8687</v>
      </c>
      <c r="C6860" s="1" t="s">
        <v>32</v>
      </c>
      <c r="D6860" s="1">
        <v>120.0</v>
      </c>
      <c r="E6860" s="1" t="s">
        <v>38</v>
      </c>
      <c r="F6860" s="5">
        <v>44927.0</v>
      </c>
      <c r="G6860" s="1">
        <v>20.0</v>
      </c>
    </row>
    <row r="6861">
      <c r="A6861" s="1">
        <v>6860.0</v>
      </c>
      <c r="B6861" s="1" t="s">
        <v>8688</v>
      </c>
      <c r="C6861" s="1" t="s">
        <v>32</v>
      </c>
      <c r="D6861" s="1">
        <v>120.0</v>
      </c>
      <c r="E6861" s="1" t="s">
        <v>38</v>
      </c>
      <c r="F6861" s="5">
        <v>44927.0</v>
      </c>
      <c r="G6861" s="1">
        <v>0.0</v>
      </c>
    </row>
    <row r="6862">
      <c r="A6862" s="1">
        <v>6861.0</v>
      </c>
      <c r="B6862" s="1" t="s">
        <v>8689</v>
      </c>
      <c r="C6862" s="1" t="s">
        <v>32</v>
      </c>
      <c r="D6862" s="1">
        <v>120.0</v>
      </c>
      <c r="E6862" s="1" t="s">
        <v>38</v>
      </c>
      <c r="F6862" s="5">
        <v>44927.0</v>
      </c>
      <c r="G6862" s="1">
        <v>5.0</v>
      </c>
    </row>
    <row r="6863">
      <c r="A6863" s="1">
        <v>6862.0</v>
      </c>
      <c r="B6863" s="1" t="s">
        <v>8691</v>
      </c>
      <c r="C6863" s="1" t="s">
        <v>32</v>
      </c>
      <c r="D6863" s="1">
        <v>120.0</v>
      </c>
      <c r="E6863" s="1" t="s">
        <v>33</v>
      </c>
      <c r="F6863" s="5">
        <v>44927.0</v>
      </c>
      <c r="G6863" s="1">
        <v>10.0</v>
      </c>
    </row>
    <row r="6864">
      <c r="A6864" s="1">
        <v>6863.0</v>
      </c>
      <c r="B6864" s="1" t="s">
        <v>8693</v>
      </c>
      <c r="C6864" s="1" t="s">
        <v>32</v>
      </c>
      <c r="D6864" s="1">
        <v>120.0</v>
      </c>
      <c r="E6864" s="1" t="s">
        <v>38</v>
      </c>
      <c r="F6864" s="5">
        <v>44927.0</v>
      </c>
      <c r="G6864" s="1">
        <v>20.0</v>
      </c>
    </row>
    <row r="6865">
      <c r="A6865" s="1">
        <v>6864.0</v>
      </c>
      <c r="B6865" s="1" t="s">
        <v>8694</v>
      </c>
      <c r="C6865" s="1" t="s">
        <v>49</v>
      </c>
      <c r="D6865" s="1">
        <v>80.0</v>
      </c>
      <c r="E6865" s="1" t="s">
        <v>33</v>
      </c>
      <c r="F6865" s="5">
        <v>44927.0</v>
      </c>
      <c r="G6865" s="1">
        <v>0.0</v>
      </c>
    </row>
    <row r="6866">
      <c r="A6866" s="1">
        <v>6865.0</v>
      </c>
      <c r="B6866" s="1" t="s">
        <v>8695</v>
      </c>
      <c r="C6866" s="1" t="s">
        <v>32</v>
      </c>
      <c r="D6866" s="1">
        <v>120.0</v>
      </c>
      <c r="E6866" s="1" t="s">
        <v>38</v>
      </c>
      <c r="F6866" s="5">
        <v>44927.0</v>
      </c>
      <c r="G6866" s="1">
        <v>5.0</v>
      </c>
    </row>
    <row r="6867">
      <c r="A6867" s="1">
        <v>6866.0</v>
      </c>
      <c r="B6867" s="1" t="s">
        <v>8696</v>
      </c>
      <c r="C6867" s="1" t="s">
        <v>49</v>
      </c>
      <c r="D6867" s="1">
        <v>80.0</v>
      </c>
      <c r="E6867" s="1" t="s">
        <v>38</v>
      </c>
      <c r="F6867" s="5">
        <v>44927.0</v>
      </c>
      <c r="G6867" s="1">
        <v>10.0</v>
      </c>
    </row>
    <row r="6868">
      <c r="A6868" s="1">
        <v>6867.0</v>
      </c>
      <c r="B6868" s="1" t="s">
        <v>8697</v>
      </c>
      <c r="C6868" s="1" t="s">
        <v>32</v>
      </c>
      <c r="D6868" s="1">
        <v>120.0</v>
      </c>
      <c r="E6868" s="1" t="s">
        <v>38</v>
      </c>
      <c r="F6868" s="5">
        <v>44927.0</v>
      </c>
      <c r="G6868" s="1">
        <v>20.0</v>
      </c>
    </row>
    <row r="6869">
      <c r="A6869" s="1">
        <v>6868.0</v>
      </c>
      <c r="B6869" s="1" t="s">
        <v>8698</v>
      </c>
      <c r="C6869" s="1" t="s">
        <v>37</v>
      </c>
      <c r="D6869" s="1">
        <v>250.0</v>
      </c>
      <c r="E6869" s="1" t="s">
        <v>38</v>
      </c>
      <c r="F6869" s="5">
        <v>44927.0</v>
      </c>
      <c r="G6869" s="1">
        <v>0.0</v>
      </c>
    </row>
    <row r="6870">
      <c r="A6870" s="1">
        <v>6869.0</v>
      </c>
      <c r="B6870" s="1" t="s">
        <v>8699</v>
      </c>
      <c r="C6870" s="1" t="s">
        <v>49</v>
      </c>
      <c r="D6870" s="1">
        <v>80.0</v>
      </c>
      <c r="E6870" s="1" t="s">
        <v>38</v>
      </c>
      <c r="F6870" s="5">
        <v>44927.0</v>
      </c>
      <c r="G6870" s="1">
        <v>5.0</v>
      </c>
    </row>
    <row r="6871">
      <c r="A6871" s="1">
        <v>6870.0</v>
      </c>
      <c r="B6871" s="1" t="s">
        <v>8700</v>
      </c>
      <c r="C6871" s="1" t="s">
        <v>40</v>
      </c>
      <c r="D6871" s="1">
        <v>50.0</v>
      </c>
      <c r="E6871" s="1" t="s">
        <v>38</v>
      </c>
      <c r="F6871" s="5">
        <v>44927.0</v>
      </c>
      <c r="G6871" s="1">
        <v>10.0</v>
      </c>
    </row>
    <row r="6872">
      <c r="A6872" s="1">
        <v>6871.0</v>
      </c>
      <c r="B6872" s="1" t="s">
        <v>8701</v>
      </c>
      <c r="C6872" s="1" t="s">
        <v>32</v>
      </c>
      <c r="D6872" s="1">
        <v>120.0</v>
      </c>
      <c r="E6872" s="1" t="s">
        <v>38</v>
      </c>
      <c r="F6872" s="5">
        <v>44927.0</v>
      </c>
      <c r="G6872" s="1">
        <v>20.0</v>
      </c>
    </row>
    <row r="6873">
      <c r="A6873" s="1">
        <v>6872.0</v>
      </c>
      <c r="B6873" s="1" t="s">
        <v>8704</v>
      </c>
      <c r="C6873" s="1" t="s">
        <v>32</v>
      </c>
      <c r="D6873" s="1">
        <v>120.0</v>
      </c>
      <c r="E6873" s="1" t="s">
        <v>45</v>
      </c>
      <c r="F6873" s="5">
        <v>44927.0</v>
      </c>
      <c r="G6873" s="1">
        <v>0.0</v>
      </c>
    </row>
    <row r="6874">
      <c r="A6874" s="1">
        <v>6873.0</v>
      </c>
      <c r="B6874" s="1" t="s">
        <v>8705</v>
      </c>
      <c r="C6874" s="1" t="s">
        <v>32</v>
      </c>
      <c r="D6874" s="1">
        <v>120.0</v>
      </c>
      <c r="E6874" s="1" t="s">
        <v>38</v>
      </c>
      <c r="F6874" s="5">
        <v>44927.0</v>
      </c>
      <c r="G6874" s="1">
        <v>5.0</v>
      </c>
    </row>
    <row r="6875">
      <c r="A6875" s="1">
        <v>6874.0</v>
      </c>
      <c r="B6875" s="1" t="s">
        <v>8706</v>
      </c>
      <c r="C6875" s="1" t="s">
        <v>49</v>
      </c>
      <c r="D6875" s="1">
        <v>80.0</v>
      </c>
      <c r="E6875" s="1" t="s">
        <v>38</v>
      </c>
      <c r="F6875" s="5">
        <v>44927.0</v>
      </c>
      <c r="G6875" s="1">
        <v>10.0</v>
      </c>
    </row>
    <row r="6876">
      <c r="A6876" s="1">
        <v>6875.0</v>
      </c>
      <c r="B6876" s="1" t="s">
        <v>8707</v>
      </c>
      <c r="C6876" s="1" t="s">
        <v>32</v>
      </c>
      <c r="D6876" s="1">
        <v>120.0</v>
      </c>
      <c r="E6876" s="1" t="s">
        <v>38</v>
      </c>
      <c r="F6876" s="5">
        <v>44927.0</v>
      </c>
      <c r="G6876" s="1">
        <v>20.0</v>
      </c>
    </row>
    <row r="6877">
      <c r="A6877" s="1">
        <v>6876.0</v>
      </c>
      <c r="B6877" s="1" t="s">
        <v>8708</v>
      </c>
      <c r="C6877" s="1" t="s">
        <v>32</v>
      </c>
      <c r="D6877" s="1">
        <v>120.0</v>
      </c>
      <c r="E6877" s="1" t="s">
        <v>38</v>
      </c>
      <c r="F6877" s="5">
        <v>44927.0</v>
      </c>
      <c r="G6877" s="1">
        <v>0.0</v>
      </c>
    </row>
    <row r="6878">
      <c r="A6878" s="1">
        <v>6877.0</v>
      </c>
      <c r="B6878" s="1" t="s">
        <v>8709</v>
      </c>
      <c r="C6878" s="1" t="s">
        <v>32</v>
      </c>
      <c r="D6878" s="1">
        <v>120.0</v>
      </c>
      <c r="E6878" s="1" t="s">
        <v>38</v>
      </c>
      <c r="F6878" s="5">
        <v>44927.0</v>
      </c>
      <c r="G6878" s="1">
        <v>5.0</v>
      </c>
    </row>
    <row r="6879">
      <c r="A6879" s="1">
        <v>6878.0</v>
      </c>
      <c r="B6879" s="1" t="s">
        <v>8710</v>
      </c>
      <c r="C6879" s="1" t="s">
        <v>32</v>
      </c>
      <c r="D6879" s="1">
        <v>120.0</v>
      </c>
      <c r="E6879" s="1" t="s">
        <v>38</v>
      </c>
      <c r="F6879" s="5">
        <v>44927.0</v>
      </c>
      <c r="G6879" s="1">
        <v>10.0</v>
      </c>
    </row>
    <row r="6880">
      <c r="A6880" s="1">
        <v>6879.0</v>
      </c>
      <c r="B6880" s="1" t="s">
        <v>8711</v>
      </c>
      <c r="C6880" s="1" t="s">
        <v>49</v>
      </c>
      <c r="D6880" s="1">
        <v>80.0</v>
      </c>
      <c r="E6880" s="1" t="s">
        <v>38</v>
      </c>
      <c r="F6880" s="5">
        <v>44927.0</v>
      </c>
      <c r="G6880" s="1">
        <v>20.0</v>
      </c>
    </row>
    <row r="6881">
      <c r="A6881" s="1">
        <v>6880.0</v>
      </c>
      <c r="B6881" s="1" t="s">
        <v>8712</v>
      </c>
      <c r="C6881" s="1" t="s">
        <v>32</v>
      </c>
      <c r="D6881" s="1">
        <v>120.0</v>
      </c>
      <c r="E6881" s="1" t="s">
        <v>33</v>
      </c>
      <c r="F6881" s="5">
        <v>44927.0</v>
      </c>
      <c r="G6881" s="1">
        <v>0.0</v>
      </c>
    </row>
    <row r="6882">
      <c r="A6882" s="1">
        <v>6881.0</v>
      </c>
      <c r="B6882" s="1" t="s">
        <v>8714</v>
      </c>
      <c r="C6882" s="1" t="s">
        <v>32</v>
      </c>
      <c r="D6882" s="1">
        <v>120.0</v>
      </c>
      <c r="E6882" s="1" t="s">
        <v>38</v>
      </c>
      <c r="F6882" s="5">
        <v>44927.0</v>
      </c>
      <c r="G6882" s="1">
        <v>5.0</v>
      </c>
    </row>
    <row r="6883">
      <c r="A6883" s="1">
        <v>6882.0</v>
      </c>
      <c r="B6883" s="1" t="s">
        <v>8716</v>
      </c>
      <c r="C6883" s="1" t="s">
        <v>32</v>
      </c>
      <c r="D6883" s="1">
        <v>120.0</v>
      </c>
      <c r="E6883" s="1" t="s">
        <v>45</v>
      </c>
      <c r="F6883" s="5">
        <v>44927.0</v>
      </c>
      <c r="G6883" s="1">
        <v>10.0</v>
      </c>
    </row>
    <row r="6884">
      <c r="A6884" s="1">
        <v>6883.0</v>
      </c>
      <c r="B6884" s="1" t="s">
        <v>8717</v>
      </c>
      <c r="C6884" s="1" t="s">
        <v>37</v>
      </c>
      <c r="D6884" s="1">
        <v>250.0</v>
      </c>
      <c r="E6884" s="1" t="s">
        <v>45</v>
      </c>
      <c r="F6884" s="5">
        <v>44927.0</v>
      </c>
      <c r="G6884" s="1">
        <v>20.0</v>
      </c>
    </row>
    <row r="6885">
      <c r="A6885" s="1">
        <v>6884.0</v>
      </c>
      <c r="B6885" s="1" t="s">
        <v>8718</v>
      </c>
      <c r="C6885" s="1" t="s">
        <v>32</v>
      </c>
      <c r="D6885" s="1">
        <v>120.0</v>
      </c>
      <c r="E6885" s="1" t="s">
        <v>38</v>
      </c>
      <c r="F6885" s="5">
        <v>44927.0</v>
      </c>
      <c r="G6885" s="1">
        <v>0.0</v>
      </c>
    </row>
    <row r="6886">
      <c r="A6886" s="1">
        <v>6885.0</v>
      </c>
      <c r="B6886" s="1" t="s">
        <v>8719</v>
      </c>
      <c r="C6886" s="1" t="s">
        <v>32</v>
      </c>
      <c r="D6886" s="1">
        <v>120.0</v>
      </c>
      <c r="E6886" s="1" t="s">
        <v>38</v>
      </c>
      <c r="F6886" s="5">
        <v>44927.0</v>
      </c>
      <c r="G6886" s="1">
        <v>5.0</v>
      </c>
    </row>
    <row r="6887">
      <c r="A6887" s="1">
        <v>6886.0</v>
      </c>
      <c r="B6887" s="1" t="s">
        <v>8720</v>
      </c>
      <c r="C6887" s="1" t="s">
        <v>32</v>
      </c>
      <c r="D6887" s="1">
        <v>120.0</v>
      </c>
      <c r="E6887" s="1" t="s">
        <v>38</v>
      </c>
      <c r="F6887" s="5">
        <v>44927.0</v>
      </c>
      <c r="G6887" s="1">
        <v>10.0</v>
      </c>
    </row>
    <row r="6888">
      <c r="A6888" s="1">
        <v>6887.0</v>
      </c>
      <c r="B6888" s="1" t="s">
        <v>8721</v>
      </c>
      <c r="C6888" s="1" t="s">
        <v>32</v>
      </c>
      <c r="D6888" s="1">
        <v>120.0</v>
      </c>
      <c r="E6888" s="1" t="s">
        <v>45</v>
      </c>
      <c r="F6888" s="5">
        <v>44927.0</v>
      </c>
      <c r="G6888" s="1">
        <v>20.0</v>
      </c>
    </row>
    <row r="6889">
      <c r="A6889" s="1">
        <v>6888.0</v>
      </c>
      <c r="B6889" s="1" t="s">
        <v>8722</v>
      </c>
      <c r="C6889" s="1" t="s">
        <v>32</v>
      </c>
      <c r="D6889" s="1">
        <v>120.0</v>
      </c>
      <c r="E6889" s="1" t="s">
        <v>38</v>
      </c>
      <c r="F6889" s="5">
        <v>44927.0</v>
      </c>
      <c r="G6889" s="1">
        <v>0.0</v>
      </c>
    </row>
    <row r="6890">
      <c r="A6890" s="1">
        <v>6889.0</v>
      </c>
      <c r="B6890" s="1" t="s">
        <v>8723</v>
      </c>
      <c r="C6890" s="1" t="s">
        <v>32</v>
      </c>
      <c r="D6890" s="1">
        <v>120.0</v>
      </c>
      <c r="E6890" s="1" t="s">
        <v>38</v>
      </c>
      <c r="F6890" s="5">
        <v>44927.0</v>
      </c>
      <c r="G6890" s="1">
        <v>5.0</v>
      </c>
    </row>
    <row r="6891">
      <c r="A6891" s="1">
        <v>6890.0</v>
      </c>
      <c r="B6891" s="1" t="s">
        <v>8724</v>
      </c>
      <c r="C6891" s="1" t="s">
        <v>32</v>
      </c>
      <c r="D6891" s="1">
        <v>120.0</v>
      </c>
      <c r="E6891" s="1" t="s">
        <v>38</v>
      </c>
      <c r="F6891" s="5">
        <v>44927.0</v>
      </c>
      <c r="G6891" s="1">
        <v>10.0</v>
      </c>
    </row>
    <row r="6892">
      <c r="A6892" s="1">
        <v>6891.0</v>
      </c>
      <c r="B6892" s="1" t="s">
        <v>8725</v>
      </c>
      <c r="C6892" s="1" t="s">
        <v>32</v>
      </c>
      <c r="D6892" s="1">
        <v>120.0</v>
      </c>
      <c r="E6892" s="1" t="s">
        <v>38</v>
      </c>
      <c r="F6892" s="5">
        <v>44927.0</v>
      </c>
      <c r="G6892" s="1">
        <v>20.0</v>
      </c>
    </row>
    <row r="6893">
      <c r="A6893" s="1">
        <v>6892.0</v>
      </c>
      <c r="B6893" s="1" t="s">
        <v>8726</v>
      </c>
      <c r="C6893" s="1" t="s">
        <v>32</v>
      </c>
      <c r="D6893" s="1">
        <v>120.0</v>
      </c>
      <c r="E6893" s="1" t="s">
        <v>38</v>
      </c>
      <c r="F6893" s="5">
        <v>44927.0</v>
      </c>
      <c r="G6893" s="1">
        <v>0.0</v>
      </c>
    </row>
    <row r="6894">
      <c r="A6894" s="1">
        <v>6893.0</v>
      </c>
      <c r="B6894" s="1" t="s">
        <v>8729</v>
      </c>
      <c r="C6894" s="1" t="s">
        <v>32</v>
      </c>
      <c r="D6894" s="1">
        <v>120.0</v>
      </c>
      <c r="E6894" s="1" t="s">
        <v>38</v>
      </c>
      <c r="F6894" s="5">
        <v>44927.0</v>
      </c>
      <c r="G6894" s="1">
        <v>5.0</v>
      </c>
    </row>
    <row r="6895">
      <c r="A6895" s="1">
        <v>6894.0</v>
      </c>
      <c r="B6895" s="1" t="s">
        <v>8730</v>
      </c>
      <c r="C6895" s="1" t="s">
        <v>32</v>
      </c>
      <c r="D6895" s="1">
        <v>120.0</v>
      </c>
      <c r="E6895" s="1" t="s">
        <v>38</v>
      </c>
      <c r="F6895" s="5">
        <v>44927.0</v>
      </c>
      <c r="G6895" s="1">
        <v>10.0</v>
      </c>
    </row>
    <row r="6896">
      <c r="A6896" s="1">
        <v>6895.0</v>
      </c>
      <c r="B6896" s="1" t="s">
        <v>8731</v>
      </c>
      <c r="C6896" s="1" t="s">
        <v>32</v>
      </c>
      <c r="D6896" s="1">
        <v>120.0</v>
      </c>
      <c r="E6896" s="1" t="s">
        <v>38</v>
      </c>
      <c r="F6896" s="5">
        <v>44927.0</v>
      </c>
      <c r="G6896" s="1">
        <v>20.0</v>
      </c>
    </row>
    <row r="6897">
      <c r="A6897" s="1">
        <v>6896.0</v>
      </c>
      <c r="B6897" s="1" t="s">
        <v>8732</v>
      </c>
      <c r="C6897" s="1" t="s">
        <v>32</v>
      </c>
      <c r="D6897" s="1">
        <v>120.0</v>
      </c>
      <c r="E6897" s="1" t="s">
        <v>33</v>
      </c>
      <c r="F6897" s="5">
        <v>44927.0</v>
      </c>
      <c r="G6897" s="1">
        <v>0.0</v>
      </c>
    </row>
    <row r="6898">
      <c r="A6898" s="1">
        <v>6897.0</v>
      </c>
      <c r="B6898" s="1" t="s">
        <v>8733</v>
      </c>
      <c r="C6898" s="1" t="s">
        <v>49</v>
      </c>
      <c r="D6898" s="1">
        <v>80.0</v>
      </c>
      <c r="E6898" s="1" t="s">
        <v>45</v>
      </c>
      <c r="F6898" s="5">
        <v>44927.0</v>
      </c>
      <c r="G6898" s="1">
        <v>5.0</v>
      </c>
    </row>
    <row r="6899">
      <c r="A6899" s="1">
        <v>6898.0</v>
      </c>
      <c r="B6899" s="1" t="s">
        <v>8734</v>
      </c>
      <c r="C6899" s="1" t="s">
        <v>32</v>
      </c>
      <c r="D6899" s="1">
        <v>120.0</v>
      </c>
      <c r="E6899" s="1" t="s">
        <v>33</v>
      </c>
      <c r="F6899" s="5">
        <v>44927.0</v>
      </c>
      <c r="G6899" s="1">
        <v>10.0</v>
      </c>
    </row>
    <row r="6900">
      <c r="A6900" s="1">
        <v>6899.0</v>
      </c>
      <c r="B6900" s="1" t="s">
        <v>8735</v>
      </c>
      <c r="C6900" s="1" t="s">
        <v>32</v>
      </c>
      <c r="D6900" s="1">
        <v>120.0</v>
      </c>
      <c r="E6900" s="1" t="s">
        <v>38</v>
      </c>
      <c r="F6900" s="5">
        <v>44927.0</v>
      </c>
      <c r="G6900" s="1">
        <v>20.0</v>
      </c>
    </row>
    <row r="6901">
      <c r="A6901" s="1">
        <v>6900.0</v>
      </c>
      <c r="B6901" s="1" t="s">
        <v>8736</v>
      </c>
      <c r="C6901" s="1" t="s">
        <v>32</v>
      </c>
      <c r="D6901" s="1">
        <v>120.0</v>
      </c>
      <c r="E6901" s="1" t="s">
        <v>38</v>
      </c>
      <c r="F6901" s="5">
        <v>44927.0</v>
      </c>
      <c r="G6901" s="1">
        <v>0.0</v>
      </c>
    </row>
    <row r="6902">
      <c r="A6902" s="1">
        <v>6901.0</v>
      </c>
      <c r="B6902" s="1" t="s">
        <v>8737</v>
      </c>
      <c r="C6902" s="1" t="s">
        <v>49</v>
      </c>
      <c r="D6902" s="1">
        <v>80.0</v>
      </c>
      <c r="E6902" s="1" t="s">
        <v>33</v>
      </c>
      <c r="F6902" s="5">
        <v>44927.0</v>
      </c>
      <c r="G6902" s="1">
        <v>5.0</v>
      </c>
    </row>
    <row r="6903">
      <c r="A6903" s="1">
        <v>6902.0</v>
      </c>
      <c r="B6903" s="1" t="s">
        <v>8740</v>
      </c>
      <c r="C6903" s="1" t="s">
        <v>37</v>
      </c>
      <c r="D6903" s="1">
        <v>250.0</v>
      </c>
      <c r="E6903" s="1" t="s">
        <v>38</v>
      </c>
      <c r="F6903" s="5">
        <v>44927.0</v>
      </c>
      <c r="G6903" s="1">
        <v>10.0</v>
      </c>
    </row>
    <row r="6904">
      <c r="A6904" s="1">
        <v>6903.0</v>
      </c>
      <c r="B6904" s="1" t="s">
        <v>8741</v>
      </c>
      <c r="C6904" s="1" t="s">
        <v>32</v>
      </c>
      <c r="D6904" s="1">
        <v>120.0</v>
      </c>
      <c r="E6904" s="1" t="s">
        <v>38</v>
      </c>
      <c r="F6904" s="5">
        <v>44927.0</v>
      </c>
      <c r="G6904" s="1">
        <v>20.0</v>
      </c>
    </row>
    <row r="6905">
      <c r="A6905" s="1">
        <v>6904.0</v>
      </c>
      <c r="B6905" s="1" t="s">
        <v>8742</v>
      </c>
      <c r="C6905" s="1" t="s">
        <v>49</v>
      </c>
      <c r="D6905" s="1">
        <v>80.0</v>
      </c>
      <c r="E6905" s="1" t="s">
        <v>38</v>
      </c>
      <c r="F6905" s="5">
        <v>44927.0</v>
      </c>
      <c r="G6905" s="1">
        <v>0.0</v>
      </c>
    </row>
    <row r="6906">
      <c r="A6906" s="1">
        <v>6905.0</v>
      </c>
      <c r="B6906" s="1" t="s">
        <v>8743</v>
      </c>
      <c r="C6906" s="1" t="s">
        <v>49</v>
      </c>
      <c r="D6906" s="1">
        <v>80.0</v>
      </c>
      <c r="E6906" s="1" t="s">
        <v>38</v>
      </c>
      <c r="F6906" s="5">
        <v>44927.0</v>
      </c>
      <c r="G6906" s="1">
        <v>5.0</v>
      </c>
    </row>
    <row r="6907">
      <c r="A6907" s="1">
        <v>6906.0</v>
      </c>
      <c r="B6907" s="1" t="s">
        <v>8744</v>
      </c>
      <c r="C6907" s="1" t="s">
        <v>32</v>
      </c>
      <c r="D6907" s="1">
        <v>120.0</v>
      </c>
      <c r="E6907" s="1" t="s">
        <v>33</v>
      </c>
      <c r="F6907" s="5">
        <v>44927.0</v>
      </c>
      <c r="G6907" s="1">
        <v>10.0</v>
      </c>
    </row>
    <row r="6908">
      <c r="A6908" s="1">
        <v>6907.0</v>
      </c>
      <c r="B6908" s="1" t="s">
        <v>8745</v>
      </c>
      <c r="C6908" s="1" t="s">
        <v>49</v>
      </c>
      <c r="D6908" s="1">
        <v>80.0</v>
      </c>
      <c r="E6908" s="1" t="s">
        <v>38</v>
      </c>
      <c r="F6908" s="5">
        <v>44927.0</v>
      </c>
      <c r="G6908" s="1">
        <v>20.0</v>
      </c>
    </row>
    <row r="6909">
      <c r="A6909" s="1">
        <v>6908.0</v>
      </c>
      <c r="B6909" s="1" t="s">
        <v>8746</v>
      </c>
      <c r="C6909" s="1" t="s">
        <v>32</v>
      </c>
      <c r="D6909" s="1">
        <v>120.0</v>
      </c>
      <c r="E6909" s="1" t="s">
        <v>38</v>
      </c>
      <c r="F6909" s="5">
        <v>44927.0</v>
      </c>
      <c r="G6909" s="1">
        <v>0.0</v>
      </c>
    </row>
    <row r="6910">
      <c r="A6910" s="1">
        <v>6909.0</v>
      </c>
      <c r="B6910" s="1" t="s">
        <v>8747</v>
      </c>
      <c r="C6910" s="1" t="s">
        <v>32</v>
      </c>
      <c r="D6910" s="1">
        <v>120.0</v>
      </c>
      <c r="E6910" s="1" t="s">
        <v>38</v>
      </c>
      <c r="F6910" s="5">
        <v>44927.0</v>
      </c>
      <c r="G6910" s="1">
        <v>5.0</v>
      </c>
    </row>
    <row r="6911">
      <c r="A6911" s="1">
        <v>6910.0</v>
      </c>
      <c r="B6911" s="1" t="s">
        <v>8748</v>
      </c>
      <c r="C6911" s="1" t="s">
        <v>32</v>
      </c>
      <c r="D6911" s="1">
        <v>120.0</v>
      </c>
      <c r="E6911" s="1" t="s">
        <v>38</v>
      </c>
      <c r="F6911" s="5">
        <v>44927.0</v>
      </c>
      <c r="G6911" s="1">
        <v>10.0</v>
      </c>
    </row>
    <row r="6912">
      <c r="A6912" s="1">
        <v>6911.0</v>
      </c>
      <c r="B6912" s="1" t="s">
        <v>8751</v>
      </c>
      <c r="C6912" s="1" t="s">
        <v>37</v>
      </c>
      <c r="D6912" s="1">
        <v>250.0</v>
      </c>
      <c r="E6912" s="1" t="s">
        <v>38</v>
      </c>
      <c r="F6912" s="5">
        <v>44927.0</v>
      </c>
      <c r="G6912" s="1">
        <v>20.0</v>
      </c>
    </row>
    <row r="6913">
      <c r="A6913" s="1">
        <v>6912.0</v>
      </c>
      <c r="B6913" s="1" t="s">
        <v>8752</v>
      </c>
      <c r="C6913" s="1" t="s">
        <v>37</v>
      </c>
      <c r="D6913" s="1">
        <v>250.0</v>
      </c>
      <c r="E6913" s="1" t="s">
        <v>38</v>
      </c>
      <c r="F6913" s="5">
        <v>44927.0</v>
      </c>
      <c r="G6913" s="1">
        <v>0.0</v>
      </c>
    </row>
    <row r="6914">
      <c r="A6914" s="1">
        <v>6913.0</v>
      </c>
      <c r="B6914" s="1" t="s">
        <v>8753</v>
      </c>
      <c r="C6914" s="1" t="s">
        <v>32</v>
      </c>
      <c r="D6914" s="1">
        <v>120.0</v>
      </c>
      <c r="E6914" s="1" t="s">
        <v>38</v>
      </c>
      <c r="F6914" s="5">
        <v>44927.0</v>
      </c>
      <c r="G6914" s="1">
        <v>5.0</v>
      </c>
    </row>
    <row r="6915">
      <c r="A6915" s="1">
        <v>6914.0</v>
      </c>
      <c r="B6915" s="1" t="s">
        <v>8754</v>
      </c>
      <c r="C6915" s="1" t="s">
        <v>37</v>
      </c>
      <c r="D6915" s="1">
        <v>250.0</v>
      </c>
      <c r="E6915" s="1" t="s">
        <v>38</v>
      </c>
      <c r="F6915" s="5">
        <v>44927.0</v>
      </c>
      <c r="G6915" s="1">
        <v>10.0</v>
      </c>
    </row>
    <row r="6916">
      <c r="A6916" s="1">
        <v>6915.0</v>
      </c>
      <c r="B6916" s="1" t="s">
        <v>8755</v>
      </c>
      <c r="C6916" s="1" t="s">
        <v>49</v>
      </c>
      <c r="D6916" s="1">
        <v>80.0</v>
      </c>
      <c r="E6916" s="1" t="s">
        <v>33</v>
      </c>
      <c r="F6916" s="5">
        <v>44927.0</v>
      </c>
      <c r="G6916" s="1">
        <v>20.0</v>
      </c>
    </row>
    <row r="6917">
      <c r="A6917" s="1">
        <v>6916.0</v>
      </c>
      <c r="B6917" s="1" t="s">
        <v>8756</v>
      </c>
      <c r="C6917" s="1" t="s">
        <v>32</v>
      </c>
      <c r="D6917" s="1">
        <v>120.0</v>
      </c>
      <c r="E6917" s="1" t="s">
        <v>38</v>
      </c>
      <c r="F6917" s="5">
        <v>44927.0</v>
      </c>
      <c r="G6917" s="1">
        <v>0.0</v>
      </c>
    </row>
    <row r="6918">
      <c r="A6918" s="1">
        <v>6917.0</v>
      </c>
      <c r="B6918" s="1" t="s">
        <v>8757</v>
      </c>
      <c r="C6918" s="1" t="s">
        <v>32</v>
      </c>
      <c r="D6918" s="1">
        <v>120.0</v>
      </c>
      <c r="E6918" s="1" t="s">
        <v>38</v>
      </c>
      <c r="F6918" s="5">
        <v>44927.0</v>
      </c>
      <c r="G6918" s="1">
        <v>5.0</v>
      </c>
    </row>
    <row r="6919">
      <c r="A6919" s="1">
        <v>6918.0</v>
      </c>
      <c r="B6919" s="1" t="s">
        <v>8758</v>
      </c>
      <c r="C6919" s="1" t="s">
        <v>49</v>
      </c>
      <c r="D6919" s="1">
        <v>80.0</v>
      </c>
      <c r="E6919" s="1" t="s">
        <v>38</v>
      </c>
      <c r="F6919" s="5">
        <v>44927.0</v>
      </c>
      <c r="G6919" s="1">
        <v>10.0</v>
      </c>
    </row>
    <row r="6920">
      <c r="A6920" s="1">
        <v>6919.0</v>
      </c>
      <c r="B6920" s="1" t="s">
        <v>8759</v>
      </c>
      <c r="C6920" s="1" t="s">
        <v>40</v>
      </c>
      <c r="D6920" s="1">
        <v>50.0</v>
      </c>
      <c r="E6920" s="1" t="s">
        <v>38</v>
      </c>
      <c r="F6920" s="5">
        <v>44927.0</v>
      </c>
      <c r="G6920" s="1">
        <v>20.0</v>
      </c>
    </row>
    <row r="6921">
      <c r="A6921" s="1">
        <v>6920.0</v>
      </c>
      <c r="B6921" s="1" t="s">
        <v>8760</v>
      </c>
      <c r="C6921" s="1" t="s">
        <v>32</v>
      </c>
      <c r="D6921" s="1">
        <v>120.0</v>
      </c>
      <c r="E6921" s="1" t="s">
        <v>38</v>
      </c>
      <c r="F6921" s="5">
        <v>44927.0</v>
      </c>
      <c r="G6921" s="1">
        <v>0.0</v>
      </c>
    </row>
    <row r="6922">
      <c r="A6922" s="1">
        <v>6921.0</v>
      </c>
      <c r="B6922" s="1" t="s">
        <v>8761</v>
      </c>
      <c r="C6922" s="1" t="s">
        <v>32</v>
      </c>
      <c r="D6922" s="1">
        <v>120.0</v>
      </c>
      <c r="E6922" s="1" t="s">
        <v>38</v>
      </c>
      <c r="F6922" s="5">
        <v>44927.0</v>
      </c>
      <c r="G6922" s="1">
        <v>5.0</v>
      </c>
    </row>
    <row r="6923">
      <c r="A6923" s="1">
        <v>6922.0</v>
      </c>
      <c r="B6923" s="1" t="s">
        <v>8762</v>
      </c>
      <c r="C6923" s="1" t="s">
        <v>32</v>
      </c>
      <c r="D6923" s="1">
        <v>120.0</v>
      </c>
      <c r="E6923" s="1" t="s">
        <v>38</v>
      </c>
      <c r="F6923" s="5">
        <v>44927.0</v>
      </c>
      <c r="G6923" s="1">
        <v>10.0</v>
      </c>
    </row>
    <row r="6924">
      <c r="A6924" s="1">
        <v>6923.0</v>
      </c>
      <c r="B6924" s="1" t="s">
        <v>8765</v>
      </c>
      <c r="C6924" s="1" t="s">
        <v>32</v>
      </c>
      <c r="D6924" s="1">
        <v>120.0</v>
      </c>
      <c r="E6924" s="1" t="s">
        <v>38</v>
      </c>
      <c r="F6924" s="5">
        <v>44927.0</v>
      </c>
      <c r="G6924" s="1">
        <v>20.0</v>
      </c>
    </row>
    <row r="6925">
      <c r="A6925" s="1">
        <v>6924.0</v>
      </c>
      <c r="B6925" s="1" t="s">
        <v>8766</v>
      </c>
      <c r="C6925" s="1" t="s">
        <v>37</v>
      </c>
      <c r="D6925" s="1">
        <v>250.0</v>
      </c>
      <c r="E6925" s="1" t="s">
        <v>45</v>
      </c>
      <c r="F6925" s="5">
        <v>44927.0</v>
      </c>
      <c r="G6925" s="1">
        <v>0.0</v>
      </c>
    </row>
    <row r="6926">
      <c r="A6926" s="1">
        <v>6925.0</v>
      </c>
      <c r="B6926" s="1" t="s">
        <v>8767</v>
      </c>
      <c r="C6926" s="1" t="s">
        <v>40</v>
      </c>
      <c r="D6926" s="1">
        <v>50.0</v>
      </c>
      <c r="E6926" s="1" t="s">
        <v>38</v>
      </c>
      <c r="F6926" s="5">
        <v>44927.0</v>
      </c>
      <c r="G6926" s="1">
        <v>5.0</v>
      </c>
    </row>
    <row r="6927">
      <c r="A6927" s="1">
        <v>6926.0</v>
      </c>
      <c r="B6927" s="1" t="s">
        <v>8768</v>
      </c>
      <c r="C6927" s="1" t="s">
        <v>49</v>
      </c>
      <c r="D6927" s="1">
        <v>80.0</v>
      </c>
      <c r="E6927" s="1" t="s">
        <v>33</v>
      </c>
      <c r="F6927" s="5">
        <v>44927.0</v>
      </c>
      <c r="G6927" s="1">
        <v>10.0</v>
      </c>
    </row>
    <row r="6928">
      <c r="A6928" s="1">
        <v>6927.0</v>
      </c>
      <c r="B6928" s="1" t="s">
        <v>8769</v>
      </c>
      <c r="C6928" s="1" t="s">
        <v>32</v>
      </c>
      <c r="D6928" s="1">
        <v>120.0</v>
      </c>
      <c r="E6928" s="1" t="s">
        <v>33</v>
      </c>
      <c r="F6928" s="5">
        <v>44927.0</v>
      </c>
      <c r="G6928" s="1">
        <v>20.0</v>
      </c>
    </row>
    <row r="6929">
      <c r="A6929" s="1">
        <v>6928.0</v>
      </c>
      <c r="B6929" s="1" t="s">
        <v>8770</v>
      </c>
      <c r="C6929" s="1" t="s">
        <v>32</v>
      </c>
      <c r="D6929" s="1">
        <v>120.0</v>
      </c>
      <c r="E6929" s="1" t="s">
        <v>45</v>
      </c>
      <c r="F6929" s="5">
        <v>44927.0</v>
      </c>
      <c r="G6929" s="1">
        <v>0.0</v>
      </c>
    </row>
    <row r="6930">
      <c r="A6930" s="1">
        <v>6929.0</v>
      </c>
      <c r="B6930" s="1" t="s">
        <v>8771</v>
      </c>
      <c r="C6930" s="1" t="s">
        <v>32</v>
      </c>
      <c r="D6930" s="1">
        <v>120.0</v>
      </c>
      <c r="E6930" s="1" t="s">
        <v>38</v>
      </c>
      <c r="F6930" s="5">
        <v>44927.0</v>
      </c>
      <c r="G6930" s="1">
        <v>5.0</v>
      </c>
    </row>
    <row r="6931">
      <c r="A6931" s="1">
        <v>6930.0</v>
      </c>
      <c r="B6931" s="1" t="s">
        <v>8772</v>
      </c>
      <c r="C6931" s="1" t="s">
        <v>32</v>
      </c>
      <c r="D6931" s="1">
        <v>120.0</v>
      </c>
      <c r="E6931" s="1" t="s">
        <v>38</v>
      </c>
      <c r="F6931" s="5">
        <v>44927.0</v>
      </c>
      <c r="G6931" s="1">
        <v>10.0</v>
      </c>
    </row>
    <row r="6932">
      <c r="A6932" s="1">
        <v>6931.0</v>
      </c>
      <c r="B6932" s="1" t="s">
        <v>8773</v>
      </c>
      <c r="C6932" s="1" t="s">
        <v>32</v>
      </c>
      <c r="D6932" s="1">
        <v>120.0</v>
      </c>
      <c r="E6932" s="1" t="s">
        <v>38</v>
      </c>
      <c r="F6932" s="5">
        <v>44927.0</v>
      </c>
      <c r="G6932" s="1">
        <v>20.0</v>
      </c>
    </row>
    <row r="6933">
      <c r="A6933" s="1">
        <v>6932.0</v>
      </c>
      <c r="B6933" s="1" t="s">
        <v>8774</v>
      </c>
      <c r="C6933" s="1" t="s">
        <v>32</v>
      </c>
      <c r="D6933" s="1">
        <v>120.0</v>
      </c>
      <c r="E6933" s="1" t="s">
        <v>38</v>
      </c>
      <c r="F6933" s="5">
        <v>44927.0</v>
      </c>
      <c r="G6933" s="1">
        <v>0.0</v>
      </c>
    </row>
    <row r="6934">
      <c r="A6934" s="1">
        <v>6933.0</v>
      </c>
      <c r="B6934" s="1" t="s">
        <v>8777</v>
      </c>
      <c r="C6934" s="1" t="s">
        <v>37</v>
      </c>
      <c r="D6934" s="1">
        <v>250.0</v>
      </c>
      <c r="E6934" s="1" t="s">
        <v>38</v>
      </c>
      <c r="F6934" s="5">
        <v>44927.0</v>
      </c>
      <c r="G6934" s="1">
        <v>5.0</v>
      </c>
    </row>
    <row r="6935">
      <c r="A6935" s="1">
        <v>6934.0</v>
      </c>
      <c r="B6935" s="1" t="s">
        <v>8778</v>
      </c>
      <c r="C6935" s="1" t="s">
        <v>32</v>
      </c>
      <c r="D6935" s="1">
        <v>120.0</v>
      </c>
      <c r="E6935" s="1" t="s">
        <v>38</v>
      </c>
      <c r="F6935" s="5">
        <v>44927.0</v>
      </c>
      <c r="G6935" s="1">
        <v>10.0</v>
      </c>
    </row>
    <row r="6936">
      <c r="A6936" s="1">
        <v>6935.0</v>
      </c>
      <c r="B6936" s="1" t="s">
        <v>8779</v>
      </c>
      <c r="C6936" s="1" t="s">
        <v>32</v>
      </c>
      <c r="D6936" s="1">
        <v>120.0</v>
      </c>
      <c r="E6936" s="1" t="s">
        <v>38</v>
      </c>
      <c r="F6936" s="5">
        <v>44927.0</v>
      </c>
      <c r="G6936" s="1">
        <v>20.0</v>
      </c>
    </row>
    <row r="6937">
      <c r="A6937" s="1">
        <v>6936.0</v>
      </c>
      <c r="B6937" s="1" t="s">
        <v>8780</v>
      </c>
      <c r="C6937" s="1" t="s">
        <v>49</v>
      </c>
      <c r="D6937" s="1">
        <v>80.0</v>
      </c>
      <c r="E6937" s="1" t="s">
        <v>38</v>
      </c>
      <c r="F6937" s="5">
        <v>44927.0</v>
      </c>
      <c r="G6937" s="1">
        <v>0.0</v>
      </c>
    </row>
    <row r="6938">
      <c r="A6938" s="1">
        <v>6937.0</v>
      </c>
      <c r="B6938" s="1" t="s">
        <v>8781</v>
      </c>
      <c r="C6938" s="1" t="s">
        <v>40</v>
      </c>
      <c r="D6938" s="1">
        <v>50.0</v>
      </c>
      <c r="E6938" s="1" t="s">
        <v>38</v>
      </c>
      <c r="F6938" s="5">
        <v>44927.0</v>
      </c>
      <c r="G6938" s="1">
        <v>5.0</v>
      </c>
    </row>
    <row r="6939">
      <c r="A6939" s="1">
        <v>6938.0</v>
      </c>
      <c r="B6939" s="1" t="s">
        <v>8782</v>
      </c>
      <c r="C6939" s="1" t="s">
        <v>32</v>
      </c>
      <c r="D6939" s="1">
        <v>120.0</v>
      </c>
      <c r="E6939" s="1" t="s">
        <v>38</v>
      </c>
      <c r="F6939" s="5">
        <v>44927.0</v>
      </c>
      <c r="G6939" s="1">
        <v>10.0</v>
      </c>
    </row>
    <row r="6940">
      <c r="A6940" s="1">
        <v>6939.0</v>
      </c>
      <c r="B6940" s="1" t="s">
        <v>8783</v>
      </c>
      <c r="C6940" s="1" t="s">
        <v>32</v>
      </c>
      <c r="D6940" s="1">
        <v>120.0</v>
      </c>
      <c r="E6940" s="1" t="s">
        <v>38</v>
      </c>
      <c r="F6940" s="5">
        <v>44927.0</v>
      </c>
      <c r="G6940" s="1">
        <v>20.0</v>
      </c>
    </row>
    <row r="6941">
      <c r="A6941" s="1">
        <v>6940.0</v>
      </c>
      <c r="B6941" s="1" t="s">
        <v>8784</v>
      </c>
      <c r="C6941" s="1" t="s">
        <v>49</v>
      </c>
      <c r="D6941" s="1">
        <v>80.0</v>
      </c>
      <c r="E6941" s="1" t="s">
        <v>38</v>
      </c>
      <c r="F6941" s="5">
        <v>44927.0</v>
      </c>
      <c r="G6941" s="1">
        <v>0.0</v>
      </c>
    </row>
    <row r="6942">
      <c r="A6942" s="1">
        <v>6941.0</v>
      </c>
      <c r="B6942" s="1" t="s">
        <v>8785</v>
      </c>
      <c r="C6942" s="1" t="s">
        <v>32</v>
      </c>
      <c r="D6942" s="1">
        <v>120.0</v>
      </c>
      <c r="E6942" s="1" t="s">
        <v>38</v>
      </c>
      <c r="F6942" s="5">
        <v>44927.0</v>
      </c>
      <c r="G6942" s="1">
        <v>5.0</v>
      </c>
    </row>
    <row r="6943">
      <c r="A6943" s="1">
        <v>6942.0</v>
      </c>
      <c r="B6943" s="1" t="s">
        <v>8786</v>
      </c>
      <c r="C6943" s="1" t="s">
        <v>32</v>
      </c>
      <c r="D6943" s="1">
        <v>120.0</v>
      </c>
      <c r="E6943" s="1" t="s">
        <v>33</v>
      </c>
      <c r="F6943" s="5">
        <v>44927.0</v>
      </c>
      <c r="G6943" s="1">
        <v>10.0</v>
      </c>
    </row>
    <row r="6944">
      <c r="A6944" s="1">
        <v>6943.0</v>
      </c>
      <c r="B6944" s="1" t="s">
        <v>8787</v>
      </c>
      <c r="C6944" s="1" t="s">
        <v>32</v>
      </c>
      <c r="D6944" s="1">
        <v>120.0</v>
      </c>
      <c r="E6944" s="1" t="s">
        <v>38</v>
      </c>
      <c r="F6944" s="5">
        <v>44927.0</v>
      </c>
      <c r="G6944" s="1">
        <v>20.0</v>
      </c>
    </row>
    <row r="6945">
      <c r="A6945" s="1">
        <v>6944.0</v>
      </c>
      <c r="B6945" s="1" t="s">
        <v>8790</v>
      </c>
      <c r="C6945" s="1" t="s">
        <v>32</v>
      </c>
      <c r="D6945" s="1">
        <v>120.0</v>
      </c>
      <c r="E6945" s="1" t="s">
        <v>38</v>
      </c>
      <c r="F6945" s="5">
        <v>44927.0</v>
      </c>
      <c r="G6945" s="1">
        <v>0.0</v>
      </c>
    </row>
    <row r="6946">
      <c r="A6946" s="1">
        <v>6945.0</v>
      </c>
      <c r="B6946" s="1" t="s">
        <v>8791</v>
      </c>
      <c r="C6946" s="1" t="s">
        <v>32</v>
      </c>
      <c r="D6946" s="1">
        <v>120.0</v>
      </c>
      <c r="E6946" s="1" t="s">
        <v>38</v>
      </c>
      <c r="F6946" s="5">
        <v>44927.0</v>
      </c>
      <c r="G6946" s="1">
        <v>5.0</v>
      </c>
    </row>
    <row r="6947">
      <c r="A6947" s="1">
        <v>6946.0</v>
      </c>
      <c r="B6947" s="1" t="s">
        <v>8792</v>
      </c>
      <c r="C6947" s="1" t="s">
        <v>32</v>
      </c>
      <c r="D6947" s="1">
        <v>120.0</v>
      </c>
      <c r="E6947" s="1" t="s">
        <v>33</v>
      </c>
      <c r="F6947" s="5">
        <v>44927.0</v>
      </c>
      <c r="G6947" s="1">
        <v>10.0</v>
      </c>
    </row>
    <row r="6948">
      <c r="A6948" s="1">
        <v>6947.0</v>
      </c>
      <c r="B6948" s="1" t="s">
        <v>8793</v>
      </c>
      <c r="C6948" s="1" t="s">
        <v>49</v>
      </c>
      <c r="D6948" s="1">
        <v>80.0</v>
      </c>
      <c r="E6948" s="1" t="s">
        <v>38</v>
      </c>
      <c r="F6948" s="5">
        <v>44927.0</v>
      </c>
      <c r="G6948" s="1">
        <v>20.0</v>
      </c>
    </row>
    <row r="6949">
      <c r="A6949" s="1">
        <v>6948.0</v>
      </c>
      <c r="B6949" s="1" t="s">
        <v>8794</v>
      </c>
      <c r="C6949" s="1" t="s">
        <v>37</v>
      </c>
      <c r="D6949" s="1">
        <v>250.0</v>
      </c>
      <c r="E6949" s="1" t="s">
        <v>38</v>
      </c>
      <c r="F6949" s="5">
        <v>44927.0</v>
      </c>
      <c r="G6949" s="1">
        <v>0.0</v>
      </c>
    </row>
    <row r="6950">
      <c r="A6950" s="1">
        <v>6949.0</v>
      </c>
      <c r="B6950" s="1" t="s">
        <v>8795</v>
      </c>
      <c r="C6950" s="1" t="s">
        <v>49</v>
      </c>
      <c r="D6950" s="1">
        <v>80.0</v>
      </c>
      <c r="E6950" s="1" t="s">
        <v>45</v>
      </c>
      <c r="F6950" s="5">
        <v>44927.0</v>
      </c>
      <c r="G6950" s="1">
        <v>5.0</v>
      </c>
    </row>
    <row r="6951">
      <c r="A6951" s="1">
        <v>6950.0</v>
      </c>
      <c r="B6951" s="1" t="s">
        <v>8796</v>
      </c>
      <c r="C6951" s="1" t="s">
        <v>32</v>
      </c>
      <c r="D6951" s="1">
        <v>120.0</v>
      </c>
      <c r="E6951" s="1" t="s">
        <v>38</v>
      </c>
      <c r="F6951" s="5">
        <v>44927.0</v>
      </c>
      <c r="G6951" s="1">
        <v>10.0</v>
      </c>
    </row>
    <row r="6952">
      <c r="A6952" s="1">
        <v>6951.0</v>
      </c>
      <c r="B6952" s="1" t="s">
        <v>8797</v>
      </c>
      <c r="C6952" s="1" t="s">
        <v>32</v>
      </c>
      <c r="D6952" s="1">
        <v>120.0</v>
      </c>
      <c r="E6952" s="1" t="s">
        <v>38</v>
      </c>
      <c r="F6952" s="5">
        <v>44927.0</v>
      </c>
      <c r="G6952" s="1">
        <v>20.0</v>
      </c>
    </row>
    <row r="6953">
      <c r="A6953" s="1">
        <v>6952.0</v>
      </c>
      <c r="B6953" s="1" t="s">
        <v>8798</v>
      </c>
      <c r="C6953" s="1" t="s">
        <v>49</v>
      </c>
      <c r="D6953" s="1">
        <v>80.0</v>
      </c>
      <c r="E6953" s="1" t="s">
        <v>38</v>
      </c>
      <c r="F6953" s="5">
        <v>44927.0</v>
      </c>
      <c r="G6953" s="1">
        <v>0.0</v>
      </c>
    </row>
    <row r="6954">
      <c r="A6954" s="1">
        <v>6953.0</v>
      </c>
      <c r="B6954" s="1" t="s">
        <v>8799</v>
      </c>
      <c r="C6954" s="1" t="s">
        <v>49</v>
      </c>
      <c r="D6954" s="1">
        <v>80.0</v>
      </c>
      <c r="E6954" s="1" t="s">
        <v>38</v>
      </c>
      <c r="F6954" s="5">
        <v>44927.0</v>
      </c>
      <c r="G6954" s="1">
        <v>5.0</v>
      </c>
    </row>
    <row r="6955">
      <c r="A6955" s="1">
        <v>6954.0</v>
      </c>
      <c r="B6955" s="1" t="s">
        <v>8800</v>
      </c>
      <c r="C6955" s="1" t="s">
        <v>32</v>
      </c>
      <c r="D6955" s="1">
        <v>120.0</v>
      </c>
      <c r="E6955" s="1" t="s">
        <v>38</v>
      </c>
      <c r="F6955" s="5">
        <v>44927.0</v>
      </c>
      <c r="G6955" s="1">
        <v>10.0</v>
      </c>
    </row>
    <row r="6956">
      <c r="A6956" s="1">
        <v>6955.0</v>
      </c>
      <c r="B6956" s="1" t="s">
        <v>8803</v>
      </c>
      <c r="C6956" s="1" t="s">
        <v>32</v>
      </c>
      <c r="D6956" s="1">
        <v>120.0</v>
      </c>
      <c r="E6956" s="1" t="s">
        <v>45</v>
      </c>
      <c r="F6956" s="5">
        <v>44927.0</v>
      </c>
      <c r="G6956" s="1">
        <v>20.0</v>
      </c>
    </row>
    <row r="6957">
      <c r="A6957" s="1">
        <v>6956.0</v>
      </c>
      <c r="B6957" s="1" t="s">
        <v>8804</v>
      </c>
      <c r="C6957" s="1" t="s">
        <v>32</v>
      </c>
      <c r="D6957" s="1">
        <v>120.0</v>
      </c>
      <c r="E6957" s="1" t="s">
        <v>33</v>
      </c>
      <c r="F6957" s="5">
        <v>44927.0</v>
      </c>
      <c r="G6957" s="1">
        <v>0.0</v>
      </c>
    </row>
    <row r="6958">
      <c r="A6958" s="1">
        <v>6957.0</v>
      </c>
      <c r="B6958" s="1" t="s">
        <v>8805</v>
      </c>
      <c r="C6958" s="1" t="s">
        <v>32</v>
      </c>
      <c r="D6958" s="1">
        <v>120.0</v>
      </c>
      <c r="E6958" s="1" t="s">
        <v>38</v>
      </c>
      <c r="F6958" s="5">
        <v>44927.0</v>
      </c>
      <c r="G6958" s="1">
        <v>5.0</v>
      </c>
    </row>
    <row r="6959">
      <c r="A6959" s="1">
        <v>6958.0</v>
      </c>
      <c r="B6959" s="1" t="s">
        <v>8806</v>
      </c>
      <c r="C6959" s="1" t="s">
        <v>32</v>
      </c>
      <c r="D6959" s="1">
        <v>120.0</v>
      </c>
      <c r="E6959" s="1" t="s">
        <v>38</v>
      </c>
      <c r="F6959" s="5">
        <v>44927.0</v>
      </c>
      <c r="G6959" s="1">
        <v>10.0</v>
      </c>
    </row>
    <row r="6960">
      <c r="A6960" s="1">
        <v>6959.0</v>
      </c>
      <c r="B6960" s="1" t="s">
        <v>8807</v>
      </c>
      <c r="C6960" s="1" t="s">
        <v>32</v>
      </c>
      <c r="D6960" s="1">
        <v>120.0</v>
      </c>
      <c r="E6960" s="1" t="s">
        <v>38</v>
      </c>
      <c r="F6960" s="5">
        <v>44927.0</v>
      </c>
      <c r="G6960" s="1">
        <v>20.0</v>
      </c>
    </row>
    <row r="6961">
      <c r="A6961" s="1">
        <v>6960.0</v>
      </c>
      <c r="B6961" s="1" t="s">
        <v>8808</v>
      </c>
      <c r="C6961" s="1" t="s">
        <v>32</v>
      </c>
      <c r="D6961" s="1">
        <v>120.0</v>
      </c>
      <c r="E6961" s="1" t="s">
        <v>38</v>
      </c>
      <c r="F6961" s="5">
        <v>44927.0</v>
      </c>
      <c r="G6961" s="1">
        <v>0.0</v>
      </c>
    </row>
    <row r="6962">
      <c r="A6962" s="1">
        <v>6961.0</v>
      </c>
      <c r="B6962" s="1" t="s">
        <v>8809</v>
      </c>
      <c r="C6962" s="1" t="s">
        <v>32</v>
      </c>
      <c r="D6962" s="1">
        <v>120.0</v>
      </c>
      <c r="E6962" s="1" t="s">
        <v>45</v>
      </c>
      <c r="F6962" s="5">
        <v>44927.0</v>
      </c>
      <c r="G6962" s="1">
        <v>5.0</v>
      </c>
    </row>
    <row r="6963">
      <c r="A6963" s="1">
        <v>6962.0</v>
      </c>
      <c r="B6963" s="1" t="s">
        <v>8810</v>
      </c>
      <c r="C6963" s="1" t="s">
        <v>32</v>
      </c>
      <c r="D6963" s="1">
        <v>120.0</v>
      </c>
      <c r="E6963" s="1" t="s">
        <v>38</v>
      </c>
      <c r="F6963" s="5">
        <v>44927.0</v>
      </c>
      <c r="G6963" s="1">
        <v>10.0</v>
      </c>
    </row>
    <row r="6964">
      <c r="A6964" s="1">
        <v>6963.0</v>
      </c>
      <c r="B6964" s="1" t="s">
        <v>8811</v>
      </c>
      <c r="C6964" s="1" t="s">
        <v>40</v>
      </c>
      <c r="D6964" s="1">
        <v>50.0</v>
      </c>
      <c r="E6964" s="1" t="s">
        <v>38</v>
      </c>
      <c r="F6964" s="5">
        <v>44927.0</v>
      </c>
      <c r="G6964" s="1">
        <v>20.0</v>
      </c>
    </row>
    <row r="6965">
      <c r="A6965" s="1">
        <v>6964.0</v>
      </c>
      <c r="B6965" s="1" t="s">
        <v>8812</v>
      </c>
      <c r="C6965" s="1" t="s">
        <v>32</v>
      </c>
      <c r="D6965" s="1">
        <v>120.0</v>
      </c>
      <c r="E6965" s="1" t="s">
        <v>38</v>
      </c>
      <c r="F6965" s="5">
        <v>44927.0</v>
      </c>
      <c r="G6965" s="1">
        <v>0.0</v>
      </c>
    </row>
    <row r="6966">
      <c r="A6966" s="1">
        <v>6965.0</v>
      </c>
      <c r="B6966" s="1" t="s">
        <v>8813</v>
      </c>
      <c r="C6966" s="1" t="s">
        <v>32</v>
      </c>
      <c r="D6966" s="1">
        <v>120.0</v>
      </c>
      <c r="E6966" s="1" t="s">
        <v>38</v>
      </c>
      <c r="F6966" s="5">
        <v>44927.0</v>
      </c>
      <c r="G6966" s="1">
        <v>5.0</v>
      </c>
    </row>
    <row r="6967">
      <c r="A6967" s="1">
        <v>6966.0</v>
      </c>
      <c r="B6967" s="1" t="s">
        <v>8816</v>
      </c>
      <c r="C6967" s="1" t="s">
        <v>32</v>
      </c>
      <c r="D6967" s="1">
        <v>120.0</v>
      </c>
      <c r="E6967" s="1" t="s">
        <v>38</v>
      </c>
      <c r="F6967" s="5">
        <v>44927.0</v>
      </c>
      <c r="G6967" s="1">
        <v>10.0</v>
      </c>
    </row>
    <row r="6968">
      <c r="A6968" s="1">
        <v>6967.0</v>
      </c>
      <c r="B6968" s="1" t="s">
        <v>8817</v>
      </c>
      <c r="C6968" s="1" t="s">
        <v>40</v>
      </c>
      <c r="D6968" s="1">
        <v>50.0</v>
      </c>
      <c r="E6968" s="1" t="s">
        <v>38</v>
      </c>
      <c r="F6968" s="5">
        <v>44927.0</v>
      </c>
      <c r="G6968" s="1">
        <v>20.0</v>
      </c>
    </row>
    <row r="6969">
      <c r="A6969" s="1">
        <v>6968.0</v>
      </c>
      <c r="B6969" s="1" t="s">
        <v>8818</v>
      </c>
      <c r="C6969" s="1" t="s">
        <v>49</v>
      </c>
      <c r="D6969" s="1">
        <v>80.0</v>
      </c>
      <c r="E6969" s="1" t="s">
        <v>38</v>
      </c>
      <c r="F6969" s="5">
        <v>44927.0</v>
      </c>
      <c r="G6969" s="1">
        <v>0.0</v>
      </c>
    </row>
    <row r="6970">
      <c r="A6970" s="1">
        <v>6969.0</v>
      </c>
      <c r="B6970" s="1" t="s">
        <v>8819</v>
      </c>
      <c r="C6970" s="1" t="s">
        <v>40</v>
      </c>
      <c r="D6970" s="1">
        <v>50.0</v>
      </c>
      <c r="E6970" s="1" t="s">
        <v>38</v>
      </c>
      <c r="F6970" s="5">
        <v>44927.0</v>
      </c>
      <c r="G6970" s="1">
        <v>5.0</v>
      </c>
    </row>
    <row r="6971">
      <c r="A6971" s="1">
        <v>6970.0</v>
      </c>
      <c r="B6971" s="1" t="s">
        <v>8820</v>
      </c>
      <c r="C6971" s="1" t="s">
        <v>32</v>
      </c>
      <c r="D6971" s="1">
        <v>120.0</v>
      </c>
      <c r="E6971" s="1" t="s">
        <v>38</v>
      </c>
      <c r="F6971" s="5">
        <v>44927.0</v>
      </c>
      <c r="G6971" s="1">
        <v>10.0</v>
      </c>
    </row>
    <row r="6972">
      <c r="A6972" s="1">
        <v>6971.0</v>
      </c>
      <c r="B6972" s="1" t="s">
        <v>8821</v>
      </c>
      <c r="C6972" s="1" t="s">
        <v>32</v>
      </c>
      <c r="D6972" s="1">
        <v>120.0</v>
      </c>
      <c r="E6972" s="1" t="s">
        <v>38</v>
      </c>
      <c r="F6972" s="5">
        <v>44927.0</v>
      </c>
      <c r="G6972" s="1">
        <v>20.0</v>
      </c>
    </row>
    <row r="6973">
      <c r="A6973" s="1">
        <v>6972.0</v>
      </c>
      <c r="B6973" s="1" t="s">
        <v>8822</v>
      </c>
      <c r="C6973" s="1" t="s">
        <v>40</v>
      </c>
      <c r="D6973" s="1">
        <v>50.0</v>
      </c>
      <c r="E6973" s="1" t="s">
        <v>45</v>
      </c>
      <c r="F6973" s="5">
        <v>44927.0</v>
      </c>
      <c r="G6973" s="1">
        <v>0.0</v>
      </c>
    </row>
    <row r="6974">
      <c r="A6974" s="1">
        <v>6973.0</v>
      </c>
      <c r="B6974" s="1" t="s">
        <v>8823</v>
      </c>
      <c r="C6974" s="1" t="s">
        <v>32</v>
      </c>
      <c r="D6974" s="1">
        <v>120.0</v>
      </c>
      <c r="E6974" s="1" t="s">
        <v>38</v>
      </c>
      <c r="F6974" s="5">
        <v>44927.0</v>
      </c>
      <c r="G6974" s="1">
        <v>5.0</v>
      </c>
    </row>
    <row r="6975">
      <c r="A6975" s="1">
        <v>6974.0</v>
      </c>
      <c r="B6975" s="1" t="s">
        <v>8824</v>
      </c>
      <c r="C6975" s="1" t="s">
        <v>40</v>
      </c>
      <c r="D6975" s="1">
        <v>50.0</v>
      </c>
      <c r="E6975" s="1" t="s">
        <v>38</v>
      </c>
      <c r="F6975" s="5">
        <v>44927.0</v>
      </c>
      <c r="G6975" s="1">
        <v>10.0</v>
      </c>
    </row>
    <row r="6976">
      <c r="A6976" s="1">
        <v>6975.0</v>
      </c>
      <c r="B6976" s="1" t="s">
        <v>8825</v>
      </c>
      <c r="C6976" s="1" t="s">
        <v>32</v>
      </c>
      <c r="D6976" s="1">
        <v>120.0</v>
      </c>
      <c r="E6976" s="1" t="s">
        <v>33</v>
      </c>
      <c r="F6976" s="5">
        <v>44927.0</v>
      </c>
      <c r="G6976" s="1">
        <v>20.0</v>
      </c>
    </row>
    <row r="6977">
      <c r="A6977" s="1">
        <v>6976.0</v>
      </c>
      <c r="B6977" s="1" t="s">
        <v>8826</v>
      </c>
      <c r="C6977" s="1" t="s">
        <v>49</v>
      </c>
      <c r="D6977" s="1">
        <v>80.0</v>
      </c>
      <c r="E6977" s="1" t="s">
        <v>38</v>
      </c>
      <c r="F6977" s="5">
        <v>44927.0</v>
      </c>
      <c r="G6977" s="1">
        <v>0.0</v>
      </c>
    </row>
    <row r="6978">
      <c r="A6978" s="1">
        <v>6977.0</v>
      </c>
      <c r="B6978" s="1" t="s">
        <v>8827</v>
      </c>
      <c r="C6978" s="1" t="s">
        <v>32</v>
      </c>
      <c r="D6978" s="1">
        <v>120.0</v>
      </c>
      <c r="E6978" s="1" t="s">
        <v>38</v>
      </c>
      <c r="F6978" s="5">
        <v>44927.0</v>
      </c>
      <c r="G6978" s="1">
        <v>5.0</v>
      </c>
    </row>
    <row r="6979">
      <c r="A6979" s="1">
        <v>6978.0</v>
      </c>
      <c r="B6979" s="1" t="s">
        <v>8828</v>
      </c>
      <c r="C6979" s="1" t="s">
        <v>32</v>
      </c>
      <c r="D6979" s="1">
        <v>120.0</v>
      </c>
      <c r="E6979" s="1" t="s">
        <v>33</v>
      </c>
      <c r="F6979" s="5">
        <v>44927.0</v>
      </c>
      <c r="G6979" s="1">
        <v>10.0</v>
      </c>
    </row>
    <row r="6980">
      <c r="A6980" s="1">
        <v>6979.0</v>
      </c>
      <c r="B6980" s="1" t="s">
        <v>8831</v>
      </c>
      <c r="C6980" s="1" t="s">
        <v>32</v>
      </c>
      <c r="D6980" s="1">
        <v>120.0</v>
      </c>
      <c r="E6980" s="1" t="s">
        <v>45</v>
      </c>
      <c r="F6980" s="5">
        <v>44927.0</v>
      </c>
      <c r="G6980" s="1">
        <v>20.0</v>
      </c>
    </row>
    <row r="6981">
      <c r="A6981" s="1">
        <v>6980.0</v>
      </c>
      <c r="B6981" s="1" t="s">
        <v>8832</v>
      </c>
      <c r="C6981" s="1" t="s">
        <v>32</v>
      </c>
      <c r="D6981" s="1">
        <v>120.0</v>
      </c>
      <c r="E6981" s="1" t="s">
        <v>38</v>
      </c>
      <c r="F6981" s="5">
        <v>44927.0</v>
      </c>
      <c r="G6981" s="1">
        <v>0.0</v>
      </c>
    </row>
    <row r="6982">
      <c r="A6982" s="1">
        <v>6981.0</v>
      </c>
      <c r="B6982" s="1" t="s">
        <v>8833</v>
      </c>
      <c r="C6982" s="1" t="s">
        <v>49</v>
      </c>
      <c r="D6982" s="1">
        <v>80.0</v>
      </c>
      <c r="E6982" s="1" t="s">
        <v>38</v>
      </c>
      <c r="F6982" s="5">
        <v>44927.0</v>
      </c>
      <c r="G6982" s="1">
        <v>5.0</v>
      </c>
    </row>
    <row r="6983">
      <c r="A6983" s="1">
        <v>6982.0</v>
      </c>
      <c r="B6983" s="1" t="s">
        <v>8834</v>
      </c>
      <c r="C6983" s="1" t="s">
        <v>37</v>
      </c>
      <c r="D6983" s="1">
        <v>250.0</v>
      </c>
      <c r="E6983" s="1" t="s">
        <v>33</v>
      </c>
      <c r="F6983" s="5">
        <v>44927.0</v>
      </c>
      <c r="G6983" s="1">
        <v>10.0</v>
      </c>
    </row>
    <row r="6984">
      <c r="A6984" s="1">
        <v>6983.0</v>
      </c>
      <c r="B6984" s="1" t="s">
        <v>8835</v>
      </c>
      <c r="C6984" s="1" t="s">
        <v>40</v>
      </c>
      <c r="D6984" s="1">
        <v>50.0</v>
      </c>
      <c r="E6984" s="1" t="s">
        <v>45</v>
      </c>
      <c r="F6984" s="5">
        <v>44927.0</v>
      </c>
      <c r="G6984" s="1">
        <v>20.0</v>
      </c>
    </row>
    <row r="6985">
      <c r="A6985" s="1">
        <v>6984.0</v>
      </c>
      <c r="B6985" s="1" t="s">
        <v>8836</v>
      </c>
      <c r="C6985" s="1" t="s">
        <v>32</v>
      </c>
      <c r="D6985" s="1">
        <v>120.0</v>
      </c>
      <c r="E6985" s="1" t="s">
        <v>33</v>
      </c>
      <c r="F6985" s="5">
        <v>44927.0</v>
      </c>
      <c r="G6985" s="1">
        <v>0.0</v>
      </c>
    </row>
    <row r="6986">
      <c r="A6986" s="1">
        <v>6985.0</v>
      </c>
      <c r="B6986" s="1" t="s">
        <v>8837</v>
      </c>
      <c r="C6986" s="1" t="s">
        <v>32</v>
      </c>
      <c r="D6986" s="1">
        <v>120.0</v>
      </c>
      <c r="E6986" s="1" t="s">
        <v>38</v>
      </c>
      <c r="F6986" s="5">
        <v>44927.0</v>
      </c>
      <c r="G6986" s="1">
        <v>5.0</v>
      </c>
    </row>
    <row r="6987">
      <c r="A6987" s="1">
        <v>6986.0</v>
      </c>
      <c r="B6987" s="1" t="s">
        <v>8838</v>
      </c>
      <c r="C6987" s="1" t="s">
        <v>32</v>
      </c>
      <c r="D6987" s="1">
        <v>120.0</v>
      </c>
      <c r="E6987" s="1" t="s">
        <v>38</v>
      </c>
      <c r="F6987" s="5">
        <v>44927.0</v>
      </c>
      <c r="G6987" s="1">
        <v>10.0</v>
      </c>
    </row>
    <row r="6988">
      <c r="A6988" s="1">
        <v>6987.0</v>
      </c>
      <c r="B6988" s="1" t="s">
        <v>8839</v>
      </c>
      <c r="C6988" s="1" t="s">
        <v>49</v>
      </c>
      <c r="D6988" s="1">
        <v>80.0</v>
      </c>
      <c r="E6988" s="1" t="s">
        <v>38</v>
      </c>
      <c r="F6988" s="5">
        <v>44927.0</v>
      </c>
      <c r="G6988" s="1">
        <v>20.0</v>
      </c>
    </row>
    <row r="6989">
      <c r="A6989" s="1">
        <v>6988.0</v>
      </c>
      <c r="B6989" s="1" t="s">
        <v>8840</v>
      </c>
      <c r="C6989" s="1" t="s">
        <v>32</v>
      </c>
      <c r="D6989" s="1">
        <v>120.0</v>
      </c>
      <c r="E6989" s="1" t="s">
        <v>45</v>
      </c>
      <c r="F6989" s="5">
        <v>44927.0</v>
      </c>
      <c r="G6989" s="1">
        <v>0.0</v>
      </c>
    </row>
    <row r="6990">
      <c r="A6990" s="1">
        <v>6989.0</v>
      </c>
      <c r="B6990" s="1" t="s">
        <v>8841</v>
      </c>
      <c r="C6990" s="1" t="s">
        <v>49</v>
      </c>
      <c r="D6990" s="1">
        <v>80.0</v>
      </c>
      <c r="E6990" s="1" t="s">
        <v>38</v>
      </c>
      <c r="F6990" s="5">
        <v>44927.0</v>
      </c>
      <c r="G6990" s="1">
        <v>5.0</v>
      </c>
    </row>
    <row r="6991">
      <c r="A6991" s="1">
        <v>6990.0</v>
      </c>
      <c r="B6991" s="1" t="s">
        <v>8842</v>
      </c>
      <c r="C6991" s="1" t="s">
        <v>49</v>
      </c>
      <c r="D6991" s="1">
        <v>80.0</v>
      </c>
      <c r="E6991" s="1" t="s">
        <v>38</v>
      </c>
      <c r="F6991" s="5">
        <v>44927.0</v>
      </c>
      <c r="G6991" s="1">
        <v>10.0</v>
      </c>
    </row>
    <row r="6992">
      <c r="A6992" s="1">
        <v>6991.0</v>
      </c>
      <c r="B6992" s="1" t="s">
        <v>8845</v>
      </c>
      <c r="C6992" s="1" t="s">
        <v>49</v>
      </c>
      <c r="D6992" s="1">
        <v>80.0</v>
      </c>
      <c r="E6992" s="1" t="s">
        <v>38</v>
      </c>
      <c r="F6992" s="5">
        <v>44927.0</v>
      </c>
      <c r="G6992" s="1">
        <v>20.0</v>
      </c>
    </row>
    <row r="6993">
      <c r="A6993" s="1">
        <v>6992.0</v>
      </c>
      <c r="B6993" s="1" t="s">
        <v>8846</v>
      </c>
      <c r="C6993" s="1" t="s">
        <v>32</v>
      </c>
      <c r="D6993" s="1">
        <v>120.0</v>
      </c>
      <c r="E6993" s="1" t="s">
        <v>38</v>
      </c>
      <c r="F6993" s="5">
        <v>44927.0</v>
      </c>
      <c r="G6993" s="1">
        <v>0.0</v>
      </c>
    </row>
    <row r="6994">
      <c r="A6994" s="1">
        <v>6993.0</v>
      </c>
      <c r="B6994" s="1" t="s">
        <v>8847</v>
      </c>
      <c r="C6994" s="1" t="s">
        <v>37</v>
      </c>
      <c r="D6994" s="1">
        <v>250.0</v>
      </c>
      <c r="E6994" s="1" t="s">
        <v>38</v>
      </c>
      <c r="F6994" s="5">
        <v>44927.0</v>
      </c>
      <c r="G6994" s="1">
        <v>5.0</v>
      </c>
    </row>
    <row r="6995">
      <c r="A6995" s="1">
        <v>6994.0</v>
      </c>
      <c r="B6995" s="1" t="s">
        <v>8848</v>
      </c>
      <c r="C6995" s="1" t="s">
        <v>32</v>
      </c>
      <c r="D6995" s="1">
        <v>120.0</v>
      </c>
      <c r="E6995" s="1" t="s">
        <v>38</v>
      </c>
      <c r="F6995" s="5">
        <v>44927.0</v>
      </c>
      <c r="G6995" s="1">
        <v>10.0</v>
      </c>
    </row>
    <row r="6996">
      <c r="A6996" s="1">
        <v>6995.0</v>
      </c>
      <c r="B6996" s="1" t="s">
        <v>8849</v>
      </c>
      <c r="C6996" s="1" t="s">
        <v>32</v>
      </c>
      <c r="D6996" s="1">
        <v>120.0</v>
      </c>
      <c r="E6996" s="1" t="s">
        <v>38</v>
      </c>
      <c r="F6996" s="5">
        <v>44927.0</v>
      </c>
      <c r="G6996" s="1">
        <v>20.0</v>
      </c>
    </row>
    <row r="6997">
      <c r="A6997" s="1">
        <v>6996.0</v>
      </c>
      <c r="B6997" s="1" t="s">
        <v>8850</v>
      </c>
      <c r="C6997" s="1" t="s">
        <v>32</v>
      </c>
      <c r="D6997" s="1">
        <v>120.0</v>
      </c>
      <c r="E6997" s="1" t="s">
        <v>38</v>
      </c>
      <c r="F6997" s="5">
        <v>44927.0</v>
      </c>
      <c r="G6997" s="1">
        <v>0.0</v>
      </c>
    </row>
    <row r="6998">
      <c r="A6998" s="1">
        <v>6997.0</v>
      </c>
      <c r="B6998" s="1" t="s">
        <v>8851</v>
      </c>
      <c r="C6998" s="1" t="s">
        <v>32</v>
      </c>
      <c r="D6998" s="1">
        <v>120.0</v>
      </c>
      <c r="E6998" s="1" t="s">
        <v>38</v>
      </c>
      <c r="F6998" s="5">
        <v>44927.0</v>
      </c>
      <c r="G6998" s="1">
        <v>5.0</v>
      </c>
    </row>
    <row r="6999">
      <c r="A6999" s="1">
        <v>6998.0</v>
      </c>
      <c r="B6999" s="1" t="s">
        <v>8852</v>
      </c>
      <c r="C6999" s="1" t="s">
        <v>32</v>
      </c>
      <c r="D6999" s="1">
        <v>120.0</v>
      </c>
      <c r="E6999" s="1" t="s">
        <v>45</v>
      </c>
      <c r="F6999" s="5">
        <v>44927.0</v>
      </c>
      <c r="G6999" s="1">
        <v>10.0</v>
      </c>
    </row>
    <row r="7000">
      <c r="A7000" s="1">
        <v>6999.0</v>
      </c>
      <c r="B7000" s="1" t="s">
        <v>8853</v>
      </c>
      <c r="C7000" s="1" t="s">
        <v>49</v>
      </c>
      <c r="D7000" s="1">
        <v>80.0</v>
      </c>
      <c r="E7000" s="1" t="s">
        <v>45</v>
      </c>
      <c r="F7000" s="5">
        <v>44927.0</v>
      </c>
      <c r="G7000" s="1">
        <v>20.0</v>
      </c>
    </row>
    <row r="7001">
      <c r="A7001" s="1">
        <v>7000.0</v>
      </c>
      <c r="B7001" s="1" t="s">
        <v>8854</v>
      </c>
      <c r="C7001" s="1" t="s">
        <v>49</v>
      </c>
      <c r="D7001" s="1">
        <v>80.0</v>
      </c>
      <c r="E7001" s="1" t="s">
        <v>38</v>
      </c>
      <c r="F7001" s="5">
        <v>44927.0</v>
      </c>
      <c r="G7001" s="1">
        <v>0.0</v>
      </c>
    </row>
    <row r="7002">
      <c r="A7002" s="1">
        <v>7001.0</v>
      </c>
      <c r="B7002" s="1" t="s">
        <v>8855</v>
      </c>
      <c r="C7002" s="1" t="s">
        <v>49</v>
      </c>
      <c r="D7002" s="1">
        <v>80.0</v>
      </c>
      <c r="E7002" s="1" t="s">
        <v>45</v>
      </c>
      <c r="F7002" s="5">
        <v>44927.0</v>
      </c>
      <c r="G7002" s="1">
        <v>5.0</v>
      </c>
    </row>
    <row r="7003">
      <c r="A7003" s="1">
        <v>7002.0</v>
      </c>
      <c r="B7003" s="1" t="s">
        <v>8856</v>
      </c>
      <c r="C7003" s="1" t="s">
        <v>32</v>
      </c>
      <c r="D7003" s="1">
        <v>120.0</v>
      </c>
      <c r="E7003" s="1" t="s">
        <v>38</v>
      </c>
      <c r="F7003" s="5">
        <v>44927.0</v>
      </c>
      <c r="G7003" s="1">
        <v>10.0</v>
      </c>
    </row>
    <row r="7004">
      <c r="A7004" s="1">
        <v>7003.0</v>
      </c>
      <c r="B7004" s="1" t="s">
        <v>8857</v>
      </c>
      <c r="C7004" s="1" t="s">
        <v>40</v>
      </c>
      <c r="D7004" s="1">
        <v>50.0</v>
      </c>
      <c r="E7004" s="1" t="s">
        <v>38</v>
      </c>
      <c r="F7004" s="5">
        <v>44927.0</v>
      </c>
      <c r="G7004" s="1">
        <v>20.0</v>
      </c>
    </row>
    <row r="7005">
      <c r="A7005" s="1">
        <v>7004.0</v>
      </c>
      <c r="B7005" s="1" t="s">
        <v>8858</v>
      </c>
      <c r="C7005" s="1" t="s">
        <v>32</v>
      </c>
      <c r="D7005" s="1">
        <v>120.0</v>
      </c>
      <c r="E7005" s="1" t="s">
        <v>38</v>
      </c>
      <c r="F7005" s="5">
        <v>44927.0</v>
      </c>
      <c r="G7005" s="1">
        <v>0.0</v>
      </c>
    </row>
    <row r="7006">
      <c r="A7006" s="1">
        <v>7005.0</v>
      </c>
      <c r="B7006" s="1" t="s">
        <v>8861</v>
      </c>
      <c r="C7006" s="1" t="s">
        <v>32</v>
      </c>
      <c r="D7006" s="1">
        <v>120.0</v>
      </c>
      <c r="E7006" s="1" t="s">
        <v>38</v>
      </c>
      <c r="F7006" s="5">
        <v>44927.0</v>
      </c>
      <c r="G7006" s="1">
        <v>5.0</v>
      </c>
    </row>
    <row r="7007">
      <c r="A7007" s="1">
        <v>7006.0</v>
      </c>
      <c r="B7007" s="1" t="s">
        <v>8862</v>
      </c>
      <c r="C7007" s="1" t="s">
        <v>32</v>
      </c>
      <c r="D7007" s="1">
        <v>120.0</v>
      </c>
      <c r="E7007" s="1" t="s">
        <v>38</v>
      </c>
      <c r="F7007" s="5">
        <v>44927.0</v>
      </c>
      <c r="G7007" s="1">
        <v>10.0</v>
      </c>
    </row>
    <row r="7008">
      <c r="A7008" s="1">
        <v>7007.0</v>
      </c>
      <c r="B7008" s="1" t="s">
        <v>8863</v>
      </c>
      <c r="C7008" s="1" t="s">
        <v>32</v>
      </c>
      <c r="D7008" s="1">
        <v>120.0</v>
      </c>
      <c r="E7008" s="1" t="s">
        <v>38</v>
      </c>
      <c r="F7008" s="5">
        <v>44927.0</v>
      </c>
      <c r="G7008" s="1">
        <v>20.0</v>
      </c>
    </row>
    <row r="7009">
      <c r="A7009" s="1">
        <v>7008.0</v>
      </c>
      <c r="B7009" s="1" t="s">
        <v>8864</v>
      </c>
      <c r="C7009" s="1" t="s">
        <v>32</v>
      </c>
      <c r="D7009" s="1">
        <v>120.0</v>
      </c>
      <c r="E7009" s="1" t="s">
        <v>38</v>
      </c>
      <c r="F7009" s="5">
        <v>44927.0</v>
      </c>
      <c r="G7009" s="1">
        <v>0.0</v>
      </c>
    </row>
    <row r="7010">
      <c r="A7010" s="1">
        <v>7009.0</v>
      </c>
      <c r="B7010" s="1" t="s">
        <v>8865</v>
      </c>
      <c r="C7010" s="1" t="s">
        <v>32</v>
      </c>
      <c r="D7010" s="1">
        <v>120.0</v>
      </c>
      <c r="E7010" s="1" t="s">
        <v>38</v>
      </c>
      <c r="F7010" s="5">
        <v>44927.0</v>
      </c>
      <c r="G7010" s="1">
        <v>5.0</v>
      </c>
    </row>
    <row r="7011">
      <c r="A7011" s="1">
        <v>7010.0</v>
      </c>
      <c r="B7011" s="1" t="s">
        <v>8866</v>
      </c>
      <c r="C7011" s="1" t="s">
        <v>32</v>
      </c>
      <c r="D7011" s="1">
        <v>120.0</v>
      </c>
      <c r="E7011" s="1" t="s">
        <v>38</v>
      </c>
      <c r="F7011" s="5">
        <v>44927.0</v>
      </c>
      <c r="G7011" s="1">
        <v>10.0</v>
      </c>
    </row>
    <row r="7012">
      <c r="A7012" s="1">
        <v>7011.0</v>
      </c>
      <c r="B7012" s="1" t="s">
        <v>8867</v>
      </c>
      <c r="C7012" s="1" t="s">
        <v>40</v>
      </c>
      <c r="D7012" s="1">
        <v>50.0</v>
      </c>
      <c r="E7012" s="1" t="s">
        <v>33</v>
      </c>
      <c r="F7012" s="5">
        <v>44927.0</v>
      </c>
      <c r="G7012" s="1">
        <v>20.0</v>
      </c>
    </row>
    <row r="7013">
      <c r="A7013" s="1">
        <v>7012.0</v>
      </c>
      <c r="B7013" s="1" t="s">
        <v>8868</v>
      </c>
      <c r="C7013" s="1" t="s">
        <v>32</v>
      </c>
      <c r="D7013" s="1">
        <v>120.0</v>
      </c>
      <c r="E7013" s="1" t="s">
        <v>38</v>
      </c>
      <c r="F7013" s="5">
        <v>44927.0</v>
      </c>
      <c r="G7013" s="1">
        <v>0.0</v>
      </c>
    </row>
    <row r="7014">
      <c r="A7014" s="1">
        <v>7013.0</v>
      </c>
      <c r="B7014" s="1" t="s">
        <v>8869</v>
      </c>
      <c r="C7014" s="1" t="s">
        <v>32</v>
      </c>
      <c r="D7014" s="1">
        <v>120.0</v>
      </c>
      <c r="E7014" s="1" t="s">
        <v>38</v>
      </c>
      <c r="F7014" s="5">
        <v>44927.0</v>
      </c>
      <c r="G7014" s="1">
        <v>5.0</v>
      </c>
    </row>
    <row r="7015">
      <c r="A7015" s="1">
        <v>7014.0</v>
      </c>
      <c r="B7015" s="1" t="s">
        <v>8870</v>
      </c>
      <c r="C7015" s="1" t="s">
        <v>32</v>
      </c>
      <c r="D7015" s="1">
        <v>120.0</v>
      </c>
      <c r="E7015" s="1" t="s">
        <v>38</v>
      </c>
      <c r="F7015" s="5">
        <v>44927.0</v>
      </c>
      <c r="G7015" s="1">
        <v>10.0</v>
      </c>
    </row>
    <row r="7016">
      <c r="A7016" s="1">
        <v>7015.0</v>
      </c>
      <c r="B7016" s="1" t="s">
        <v>8871</v>
      </c>
      <c r="C7016" s="1" t="s">
        <v>32</v>
      </c>
      <c r="D7016" s="1">
        <v>120.0</v>
      </c>
      <c r="E7016" s="1" t="s">
        <v>45</v>
      </c>
      <c r="F7016" s="5">
        <v>44927.0</v>
      </c>
      <c r="G7016" s="1">
        <v>20.0</v>
      </c>
    </row>
    <row r="7017">
      <c r="A7017" s="1">
        <v>7016.0</v>
      </c>
      <c r="B7017" s="1" t="s">
        <v>8873</v>
      </c>
      <c r="C7017" s="1" t="s">
        <v>49</v>
      </c>
      <c r="D7017" s="1">
        <v>80.0</v>
      </c>
      <c r="E7017" s="1" t="s">
        <v>38</v>
      </c>
      <c r="F7017" s="5">
        <v>44927.0</v>
      </c>
      <c r="G7017" s="1">
        <v>0.0</v>
      </c>
    </row>
    <row r="7018">
      <c r="A7018" s="1">
        <v>7017.0</v>
      </c>
      <c r="B7018" s="1" t="s">
        <v>8875</v>
      </c>
      <c r="C7018" s="1" t="s">
        <v>49</v>
      </c>
      <c r="D7018" s="1">
        <v>80.0</v>
      </c>
      <c r="E7018" s="1" t="s">
        <v>38</v>
      </c>
      <c r="F7018" s="5">
        <v>44927.0</v>
      </c>
      <c r="G7018" s="1">
        <v>5.0</v>
      </c>
    </row>
    <row r="7019">
      <c r="A7019" s="1">
        <v>7018.0</v>
      </c>
      <c r="B7019" s="1" t="s">
        <v>8876</v>
      </c>
      <c r="C7019" s="1" t="s">
        <v>40</v>
      </c>
      <c r="D7019" s="1">
        <v>50.0</v>
      </c>
      <c r="E7019" s="1" t="s">
        <v>38</v>
      </c>
      <c r="F7019" s="5">
        <v>44927.0</v>
      </c>
      <c r="G7019" s="1">
        <v>10.0</v>
      </c>
    </row>
    <row r="7020">
      <c r="A7020" s="1">
        <v>7019.0</v>
      </c>
      <c r="B7020" s="1" t="s">
        <v>8877</v>
      </c>
      <c r="C7020" s="1" t="s">
        <v>40</v>
      </c>
      <c r="D7020" s="1">
        <v>50.0</v>
      </c>
      <c r="E7020" s="1" t="s">
        <v>38</v>
      </c>
      <c r="F7020" s="5">
        <v>44927.0</v>
      </c>
      <c r="G7020" s="1">
        <v>20.0</v>
      </c>
    </row>
    <row r="7021">
      <c r="A7021" s="1">
        <v>7020.0</v>
      </c>
      <c r="B7021" s="1" t="s">
        <v>8878</v>
      </c>
      <c r="C7021" s="1" t="s">
        <v>40</v>
      </c>
      <c r="D7021" s="1">
        <v>50.0</v>
      </c>
      <c r="E7021" s="1" t="s">
        <v>38</v>
      </c>
      <c r="F7021" s="5">
        <v>44927.0</v>
      </c>
      <c r="G7021" s="1">
        <v>0.0</v>
      </c>
    </row>
    <row r="7022">
      <c r="A7022" s="1">
        <v>7021.0</v>
      </c>
      <c r="B7022" s="1" t="s">
        <v>8879</v>
      </c>
      <c r="C7022" s="1" t="s">
        <v>37</v>
      </c>
      <c r="D7022" s="1">
        <v>250.0</v>
      </c>
      <c r="E7022" s="1" t="s">
        <v>38</v>
      </c>
      <c r="F7022" s="5">
        <v>44927.0</v>
      </c>
      <c r="G7022" s="1">
        <v>5.0</v>
      </c>
    </row>
    <row r="7023">
      <c r="A7023" s="1">
        <v>7022.0</v>
      </c>
      <c r="B7023" s="1" t="s">
        <v>8880</v>
      </c>
      <c r="C7023" s="1" t="s">
        <v>32</v>
      </c>
      <c r="D7023" s="1">
        <v>120.0</v>
      </c>
      <c r="E7023" s="1" t="s">
        <v>38</v>
      </c>
      <c r="F7023" s="5">
        <v>44927.0</v>
      </c>
      <c r="G7023" s="1">
        <v>10.0</v>
      </c>
    </row>
    <row r="7024">
      <c r="A7024" s="1">
        <v>7023.0</v>
      </c>
      <c r="B7024" s="1" t="s">
        <v>8881</v>
      </c>
      <c r="C7024" s="1" t="s">
        <v>32</v>
      </c>
      <c r="D7024" s="1">
        <v>120.0</v>
      </c>
      <c r="E7024" s="1" t="s">
        <v>33</v>
      </c>
      <c r="F7024" s="5">
        <v>44927.0</v>
      </c>
      <c r="G7024" s="1">
        <v>20.0</v>
      </c>
    </row>
    <row r="7025">
      <c r="A7025" s="1">
        <v>7024.0</v>
      </c>
      <c r="B7025" s="1" t="s">
        <v>8882</v>
      </c>
      <c r="C7025" s="1" t="s">
        <v>37</v>
      </c>
      <c r="D7025" s="1">
        <v>250.0</v>
      </c>
      <c r="E7025" s="1" t="s">
        <v>38</v>
      </c>
      <c r="F7025" s="5">
        <v>44927.0</v>
      </c>
      <c r="G7025" s="1">
        <v>0.0</v>
      </c>
    </row>
    <row r="7026">
      <c r="A7026" s="1">
        <v>7025.0</v>
      </c>
      <c r="B7026" s="1" t="s">
        <v>8883</v>
      </c>
      <c r="C7026" s="1" t="s">
        <v>32</v>
      </c>
      <c r="D7026" s="1">
        <v>120.0</v>
      </c>
      <c r="E7026" s="1" t="s">
        <v>45</v>
      </c>
      <c r="F7026" s="5">
        <v>44927.0</v>
      </c>
      <c r="G7026" s="1">
        <v>5.0</v>
      </c>
    </row>
    <row r="7027">
      <c r="A7027" s="1">
        <v>7026.0</v>
      </c>
      <c r="B7027" s="1" t="s">
        <v>8884</v>
      </c>
      <c r="C7027" s="1" t="s">
        <v>32</v>
      </c>
      <c r="D7027" s="1">
        <v>120.0</v>
      </c>
      <c r="E7027" s="1" t="s">
        <v>38</v>
      </c>
      <c r="F7027" s="5">
        <v>44927.0</v>
      </c>
      <c r="G7027" s="1">
        <v>10.0</v>
      </c>
    </row>
    <row r="7028">
      <c r="A7028" s="1">
        <v>7027.0</v>
      </c>
      <c r="B7028" s="1" t="s">
        <v>8886</v>
      </c>
      <c r="C7028" s="1" t="s">
        <v>32</v>
      </c>
      <c r="D7028" s="1">
        <v>120.0</v>
      </c>
      <c r="E7028" s="1" t="s">
        <v>38</v>
      </c>
      <c r="F7028" s="5">
        <v>44927.0</v>
      </c>
      <c r="G7028" s="1">
        <v>20.0</v>
      </c>
    </row>
    <row r="7029">
      <c r="A7029" s="1">
        <v>7028.0</v>
      </c>
      <c r="B7029" s="1" t="s">
        <v>8888</v>
      </c>
      <c r="C7029" s="1" t="s">
        <v>32</v>
      </c>
      <c r="D7029" s="1">
        <v>120.0</v>
      </c>
      <c r="E7029" s="1" t="s">
        <v>38</v>
      </c>
      <c r="F7029" s="5">
        <v>44927.0</v>
      </c>
      <c r="G7029" s="1">
        <v>0.0</v>
      </c>
    </row>
    <row r="7030">
      <c r="A7030" s="1">
        <v>7029.0</v>
      </c>
      <c r="B7030" s="1" t="s">
        <v>8889</v>
      </c>
      <c r="C7030" s="1" t="s">
        <v>32</v>
      </c>
      <c r="D7030" s="1">
        <v>120.0</v>
      </c>
      <c r="E7030" s="1" t="s">
        <v>38</v>
      </c>
      <c r="F7030" s="5">
        <v>44927.0</v>
      </c>
      <c r="G7030" s="1">
        <v>5.0</v>
      </c>
    </row>
    <row r="7031">
      <c r="A7031" s="1">
        <v>7030.0</v>
      </c>
      <c r="B7031" s="1" t="s">
        <v>8890</v>
      </c>
      <c r="C7031" s="1" t="s">
        <v>49</v>
      </c>
      <c r="D7031" s="1">
        <v>80.0</v>
      </c>
      <c r="E7031" s="1" t="s">
        <v>38</v>
      </c>
      <c r="F7031" s="5">
        <v>44927.0</v>
      </c>
      <c r="G7031" s="1">
        <v>10.0</v>
      </c>
    </row>
    <row r="7032">
      <c r="A7032" s="1">
        <v>7031.0</v>
      </c>
      <c r="B7032" s="1" t="s">
        <v>8891</v>
      </c>
      <c r="C7032" s="1" t="s">
        <v>32</v>
      </c>
      <c r="D7032" s="1">
        <v>120.0</v>
      </c>
      <c r="E7032" s="1" t="s">
        <v>38</v>
      </c>
      <c r="F7032" s="5">
        <v>44927.0</v>
      </c>
      <c r="G7032" s="1">
        <v>20.0</v>
      </c>
    </row>
    <row r="7033">
      <c r="A7033" s="1">
        <v>7032.0</v>
      </c>
      <c r="B7033" s="1" t="s">
        <v>8892</v>
      </c>
      <c r="C7033" s="1" t="s">
        <v>32</v>
      </c>
      <c r="D7033" s="1">
        <v>120.0</v>
      </c>
      <c r="E7033" s="1" t="s">
        <v>38</v>
      </c>
      <c r="F7033" s="5">
        <v>44927.0</v>
      </c>
      <c r="G7033" s="1">
        <v>0.0</v>
      </c>
    </row>
    <row r="7034">
      <c r="A7034" s="1">
        <v>7033.0</v>
      </c>
      <c r="B7034" s="1" t="s">
        <v>8893</v>
      </c>
      <c r="C7034" s="1" t="s">
        <v>49</v>
      </c>
      <c r="D7034" s="1">
        <v>80.0</v>
      </c>
      <c r="E7034" s="1" t="s">
        <v>38</v>
      </c>
      <c r="F7034" s="5">
        <v>44927.0</v>
      </c>
      <c r="G7034" s="1">
        <v>5.0</v>
      </c>
    </row>
    <row r="7035">
      <c r="A7035" s="1">
        <v>7034.0</v>
      </c>
      <c r="B7035" s="1" t="s">
        <v>8894</v>
      </c>
      <c r="C7035" s="1" t="s">
        <v>37</v>
      </c>
      <c r="D7035" s="1">
        <v>250.0</v>
      </c>
      <c r="E7035" s="1" t="s">
        <v>38</v>
      </c>
      <c r="F7035" s="5">
        <v>44927.0</v>
      </c>
      <c r="G7035" s="1">
        <v>10.0</v>
      </c>
    </row>
    <row r="7036">
      <c r="A7036" s="1">
        <v>7035.0</v>
      </c>
      <c r="B7036" s="1" t="s">
        <v>8895</v>
      </c>
      <c r="C7036" s="1" t="s">
        <v>32</v>
      </c>
      <c r="D7036" s="1">
        <v>120.0</v>
      </c>
      <c r="E7036" s="1" t="s">
        <v>38</v>
      </c>
      <c r="F7036" s="5">
        <v>44927.0</v>
      </c>
      <c r="G7036" s="1">
        <v>20.0</v>
      </c>
    </row>
    <row r="7037">
      <c r="A7037" s="1">
        <v>7036.0</v>
      </c>
      <c r="B7037" s="1" t="s">
        <v>8898</v>
      </c>
      <c r="C7037" s="1" t="s">
        <v>32</v>
      </c>
      <c r="D7037" s="1">
        <v>120.0</v>
      </c>
      <c r="E7037" s="1" t="s">
        <v>33</v>
      </c>
      <c r="F7037" s="5">
        <v>44927.0</v>
      </c>
      <c r="G7037" s="1">
        <v>0.0</v>
      </c>
    </row>
    <row r="7038">
      <c r="A7038" s="1">
        <v>7037.0</v>
      </c>
      <c r="B7038" s="1" t="s">
        <v>8899</v>
      </c>
      <c r="C7038" s="1" t="s">
        <v>32</v>
      </c>
      <c r="D7038" s="1">
        <v>120.0</v>
      </c>
      <c r="E7038" s="1" t="s">
        <v>38</v>
      </c>
      <c r="F7038" s="5">
        <v>44927.0</v>
      </c>
      <c r="G7038" s="1">
        <v>5.0</v>
      </c>
    </row>
    <row r="7039">
      <c r="A7039" s="1">
        <v>7038.0</v>
      </c>
      <c r="B7039" s="1" t="s">
        <v>8900</v>
      </c>
      <c r="C7039" s="1" t="s">
        <v>37</v>
      </c>
      <c r="D7039" s="1">
        <v>250.0</v>
      </c>
      <c r="E7039" s="1" t="s">
        <v>38</v>
      </c>
      <c r="F7039" s="5">
        <v>44927.0</v>
      </c>
      <c r="G7039" s="1">
        <v>10.0</v>
      </c>
    </row>
    <row r="7040">
      <c r="A7040" s="1">
        <v>7039.0</v>
      </c>
      <c r="B7040" s="1" t="s">
        <v>8901</v>
      </c>
      <c r="C7040" s="1" t="s">
        <v>32</v>
      </c>
      <c r="D7040" s="1">
        <v>120.0</v>
      </c>
      <c r="E7040" s="1" t="s">
        <v>33</v>
      </c>
      <c r="F7040" s="5">
        <v>44927.0</v>
      </c>
      <c r="G7040" s="1">
        <v>20.0</v>
      </c>
    </row>
    <row r="7041">
      <c r="A7041" s="1">
        <v>7040.0</v>
      </c>
      <c r="B7041" s="1" t="s">
        <v>8902</v>
      </c>
      <c r="C7041" s="1" t="s">
        <v>49</v>
      </c>
      <c r="D7041" s="1">
        <v>80.0</v>
      </c>
      <c r="E7041" s="1" t="s">
        <v>38</v>
      </c>
      <c r="F7041" s="5">
        <v>44927.0</v>
      </c>
      <c r="G7041" s="1">
        <v>0.0</v>
      </c>
    </row>
    <row r="7042">
      <c r="A7042" s="1">
        <v>7041.0</v>
      </c>
      <c r="B7042" s="1" t="s">
        <v>8903</v>
      </c>
      <c r="C7042" s="1" t="s">
        <v>40</v>
      </c>
      <c r="D7042" s="1">
        <v>50.0</v>
      </c>
      <c r="E7042" s="1" t="s">
        <v>33</v>
      </c>
      <c r="F7042" s="5">
        <v>44927.0</v>
      </c>
      <c r="G7042" s="1">
        <v>5.0</v>
      </c>
    </row>
    <row r="7043">
      <c r="A7043" s="1">
        <v>7042.0</v>
      </c>
      <c r="B7043" s="1" t="s">
        <v>8904</v>
      </c>
      <c r="C7043" s="1" t="s">
        <v>32</v>
      </c>
      <c r="D7043" s="1">
        <v>120.0</v>
      </c>
      <c r="E7043" s="1" t="s">
        <v>38</v>
      </c>
      <c r="F7043" s="5">
        <v>44927.0</v>
      </c>
      <c r="G7043" s="1">
        <v>10.0</v>
      </c>
    </row>
    <row r="7044">
      <c r="A7044" s="1">
        <v>7043.0</v>
      </c>
      <c r="B7044" s="1" t="s">
        <v>8905</v>
      </c>
      <c r="C7044" s="1" t="s">
        <v>32</v>
      </c>
      <c r="D7044" s="1">
        <v>120.0</v>
      </c>
      <c r="E7044" s="1" t="s">
        <v>38</v>
      </c>
      <c r="F7044" s="5">
        <v>44927.0</v>
      </c>
      <c r="G7044" s="1">
        <v>20.0</v>
      </c>
    </row>
    <row r="7045">
      <c r="A7045" s="1">
        <v>7044.0</v>
      </c>
      <c r="B7045" s="1" t="s">
        <v>8906</v>
      </c>
      <c r="C7045" s="1" t="s">
        <v>32</v>
      </c>
      <c r="D7045" s="1">
        <v>120.0</v>
      </c>
      <c r="E7045" s="1" t="s">
        <v>38</v>
      </c>
      <c r="F7045" s="5">
        <v>44927.0</v>
      </c>
      <c r="G7045" s="1">
        <v>0.0</v>
      </c>
    </row>
    <row r="7046">
      <c r="A7046" s="1">
        <v>7045.0</v>
      </c>
      <c r="B7046" s="1" t="s">
        <v>8907</v>
      </c>
      <c r="C7046" s="1" t="s">
        <v>32</v>
      </c>
      <c r="D7046" s="1">
        <v>120.0</v>
      </c>
      <c r="E7046" s="1" t="s">
        <v>38</v>
      </c>
      <c r="F7046" s="5">
        <v>44927.0</v>
      </c>
      <c r="G7046" s="1">
        <v>5.0</v>
      </c>
    </row>
    <row r="7047">
      <c r="A7047" s="1">
        <v>7046.0</v>
      </c>
      <c r="B7047" s="1" t="s">
        <v>8908</v>
      </c>
      <c r="C7047" s="1" t="s">
        <v>32</v>
      </c>
      <c r="D7047" s="1">
        <v>120.0</v>
      </c>
      <c r="E7047" s="1" t="s">
        <v>33</v>
      </c>
      <c r="F7047" s="5">
        <v>44927.0</v>
      </c>
      <c r="G7047" s="1">
        <v>10.0</v>
      </c>
    </row>
    <row r="7048">
      <c r="A7048" s="1">
        <v>7047.0</v>
      </c>
      <c r="B7048" s="1" t="s">
        <v>8911</v>
      </c>
      <c r="C7048" s="1" t="s">
        <v>32</v>
      </c>
      <c r="D7048" s="1">
        <v>120.0</v>
      </c>
      <c r="E7048" s="1" t="s">
        <v>38</v>
      </c>
      <c r="F7048" s="5">
        <v>44927.0</v>
      </c>
      <c r="G7048" s="1">
        <v>20.0</v>
      </c>
    </row>
    <row r="7049">
      <c r="A7049" s="1">
        <v>7048.0</v>
      </c>
      <c r="B7049" s="1" t="s">
        <v>8912</v>
      </c>
      <c r="C7049" s="1" t="s">
        <v>49</v>
      </c>
      <c r="D7049" s="1">
        <v>80.0</v>
      </c>
      <c r="E7049" s="1" t="s">
        <v>38</v>
      </c>
      <c r="F7049" s="5">
        <v>44927.0</v>
      </c>
      <c r="G7049" s="1">
        <v>0.0</v>
      </c>
    </row>
    <row r="7050">
      <c r="A7050" s="1">
        <v>7049.0</v>
      </c>
      <c r="B7050" s="1" t="s">
        <v>8913</v>
      </c>
      <c r="C7050" s="1" t="s">
        <v>32</v>
      </c>
      <c r="D7050" s="1">
        <v>120.0</v>
      </c>
      <c r="E7050" s="1" t="s">
        <v>38</v>
      </c>
      <c r="F7050" s="5">
        <v>44927.0</v>
      </c>
      <c r="G7050" s="1">
        <v>5.0</v>
      </c>
    </row>
    <row r="7051">
      <c r="A7051" s="1">
        <v>7050.0</v>
      </c>
      <c r="B7051" s="1" t="s">
        <v>8914</v>
      </c>
      <c r="C7051" s="1" t="s">
        <v>32</v>
      </c>
      <c r="D7051" s="1">
        <v>120.0</v>
      </c>
      <c r="E7051" s="1" t="s">
        <v>38</v>
      </c>
      <c r="F7051" s="5">
        <v>44927.0</v>
      </c>
      <c r="G7051" s="1">
        <v>10.0</v>
      </c>
    </row>
    <row r="7052">
      <c r="A7052" s="1">
        <v>7051.0</v>
      </c>
      <c r="B7052" s="1" t="s">
        <v>8915</v>
      </c>
      <c r="C7052" s="1" t="s">
        <v>32</v>
      </c>
      <c r="D7052" s="1">
        <v>120.0</v>
      </c>
      <c r="E7052" s="1" t="s">
        <v>38</v>
      </c>
      <c r="F7052" s="5">
        <v>44927.0</v>
      </c>
      <c r="G7052" s="1">
        <v>20.0</v>
      </c>
    </row>
    <row r="7053">
      <c r="A7053" s="1">
        <v>7052.0</v>
      </c>
      <c r="B7053" s="1" t="s">
        <v>8916</v>
      </c>
      <c r="C7053" s="1" t="s">
        <v>32</v>
      </c>
      <c r="D7053" s="1">
        <v>120.0</v>
      </c>
      <c r="E7053" s="1" t="s">
        <v>38</v>
      </c>
      <c r="F7053" s="5">
        <v>44927.0</v>
      </c>
      <c r="G7053" s="1">
        <v>0.0</v>
      </c>
    </row>
    <row r="7054">
      <c r="A7054" s="1">
        <v>7053.0</v>
      </c>
      <c r="B7054" s="1" t="s">
        <v>8917</v>
      </c>
      <c r="C7054" s="1" t="s">
        <v>32</v>
      </c>
      <c r="D7054" s="1">
        <v>120.0</v>
      </c>
      <c r="E7054" s="1" t="s">
        <v>38</v>
      </c>
      <c r="F7054" s="5">
        <v>44927.0</v>
      </c>
      <c r="G7054" s="1">
        <v>5.0</v>
      </c>
    </row>
    <row r="7055">
      <c r="A7055" s="1">
        <v>7054.0</v>
      </c>
      <c r="B7055" s="1" t="s">
        <v>8918</v>
      </c>
      <c r="C7055" s="1" t="s">
        <v>37</v>
      </c>
      <c r="D7055" s="1">
        <v>250.0</v>
      </c>
      <c r="E7055" s="1" t="s">
        <v>38</v>
      </c>
      <c r="F7055" s="5">
        <v>44927.0</v>
      </c>
      <c r="G7055" s="1">
        <v>10.0</v>
      </c>
    </row>
    <row r="7056">
      <c r="A7056" s="1">
        <v>7055.0</v>
      </c>
      <c r="B7056" s="1" t="s">
        <v>8919</v>
      </c>
      <c r="C7056" s="1" t="s">
        <v>49</v>
      </c>
      <c r="D7056" s="1">
        <v>80.0</v>
      </c>
      <c r="E7056" s="1" t="s">
        <v>38</v>
      </c>
      <c r="F7056" s="5">
        <v>44927.0</v>
      </c>
      <c r="G7056" s="1">
        <v>20.0</v>
      </c>
    </row>
    <row r="7057">
      <c r="A7057" s="1">
        <v>7056.0</v>
      </c>
      <c r="B7057" s="1" t="s">
        <v>8920</v>
      </c>
      <c r="C7057" s="1" t="s">
        <v>32</v>
      </c>
      <c r="D7057" s="1">
        <v>120.0</v>
      </c>
      <c r="E7057" s="1" t="s">
        <v>38</v>
      </c>
      <c r="F7057" s="5">
        <v>44927.0</v>
      </c>
      <c r="G7057" s="1">
        <v>0.0</v>
      </c>
    </row>
    <row r="7058">
      <c r="A7058" s="1">
        <v>7057.0</v>
      </c>
      <c r="B7058" s="1" t="s">
        <v>8921</v>
      </c>
      <c r="C7058" s="1" t="s">
        <v>37</v>
      </c>
      <c r="D7058" s="1">
        <v>250.0</v>
      </c>
      <c r="E7058" s="1" t="s">
        <v>38</v>
      </c>
      <c r="F7058" s="5">
        <v>44927.0</v>
      </c>
      <c r="G7058" s="1">
        <v>5.0</v>
      </c>
    </row>
    <row r="7059">
      <c r="A7059" s="1">
        <v>7058.0</v>
      </c>
      <c r="B7059" s="1" t="s">
        <v>8924</v>
      </c>
      <c r="C7059" s="1" t="s">
        <v>40</v>
      </c>
      <c r="D7059" s="1">
        <v>50.0</v>
      </c>
      <c r="E7059" s="1" t="s">
        <v>38</v>
      </c>
      <c r="F7059" s="5">
        <v>44927.0</v>
      </c>
      <c r="G7059" s="1">
        <v>10.0</v>
      </c>
    </row>
    <row r="7060">
      <c r="A7060" s="1">
        <v>7059.0</v>
      </c>
      <c r="B7060" s="1" t="s">
        <v>8925</v>
      </c>
      <c r="C7060" s="1" t="s">
        <v>49</v>
      </c>
      <c r="D7060" s="1">
        <v>80.0</v>
      </c>
      <c r="E7060" s="1" t="s">
        <v>38</v>
      </c>
      <c r="F7060" s="5">
        <v>44927.0</v>
      </c>
      <c r="G7060" s="1">
        <v>20.0</v>
      </c>
    </row>
    <row r="7061">
      <c r="A7061" s="1">
        <v>7060.0</v>
      </c>
      <c r="B7061" s="1" t="s">
        <v>8926</v>
      </c>
      <c r="C7061" s="1" t="s">
        <v>32</v>
      </c>
      <c r="D7061" s="1">
        <v>120.0</v>
      </c>
      <c r="E7061" s="1" t="s">
        <v>38</v>
      </c>
      <c r="F7061" s="5">
        <v>44927.0</v>
      </c>
      <c r="G7061" s="1">
        <v>0.0</v>
      </c>
    </row>
    <row r="7062">
      <c r="A7062" s="1">
        <v>7061.0</v>
      </c>
      <c r="B7062" s="1" t="s">
        <v>8927</v>
      </c>
      <c r="C7062" s="1" t="s">
        <v>32</v>
      </c>
      <c r="D7062" s="1">
        <v>120.0</v>
      </c>
      <c r="E7062" s="1" t="s">
        <v>33</v>
      </c>
      <c r="F7062" s="5">
        <v>44927.0</v>
      </c>
      <c r="G7062" s="1">
        <v>5.0</v>
      </c>
    </row>
    <row r="7063">
      <c r="A7063" s="1">
        <v>7062.0</v>
      </c>
      <c r="B7063" s="1" t="s">
        <v>8928</v>
      </c>
      <c r="C7063" s="1" t="s">
        <v>49</v>
      </c>
      <c r="D7063" s="1">
        <v>80.0</v>
      </c>
      <c r="E7063" s="1" t="s">
        <v>38</v>
      </c>
      <c r="F7063" s="5">
        <v>44927.0</v>
      </c>
      <c r="G7063" s="1">
        <v>10.0</v>
      </c>
    </row>
    <row r="7064">
      <c r="A7064" s="1">
        <v>7063.0</v>
      </c>
      <c r="B7064" s="1" t="s">
        <v>8929</v>
      </c>
      <c r="C7064" s="1" t="s">
        <v>37</v>
      </c>
      <c r="D7064" s="1">
        <v>250.0</v>
      </c>
      <c r="E7064" s="1" t="s">
        <v>38</v>
      </c>
      <c r="F7064" s="5">
        <v>44927.0</v>
      </c>
      <c r="G7064" s="1">
        <v>20.0</v>
      </c>
    </row>
    <row r="7065">
      <c r="A7065" s="1">
        <v>7064.0</v>
      </c>
      <c r="B7065" s="1" t="s">
        <v>8930</v>
      </c>
      <c r="C7065" s="1" t="s">
        <v>49</v>
      </c>
      <c r="D7065" s="1">
        <v>80.0</v>
      </c>
      <c r="E7065" s="1" t="s">
        <v>38</v>
      </c>
      <c r="F7065" s="5">
        <v>44927.0</v>
      </c>
      <c r="G7065" s="1">
        <v>0.0</v>
      </c>
    </row>
    <row r="7066">
      <c r="A7066" s="1">
        <v>7065.0</v>
      </c>
      <c r="B7066" s="1" t="s">
        <v>8931</v>
      </c>
      <c r="C7066" s="1" t="s">
        <v>32</v>
      </c>
      <c r="D7066" s="1">
        <v>120.0</v>
      </c>
      <c r="E7066" s="1" t="s">
        <v>38</v>
      </c>
      <c r="F7066" s="5">
        <v>44927.0</v>
      </c>
      <c r="G7066" s="1">
        <v>5.0</v>
      </c>
    </row>
    <row r="7067">
      <c r="A7067" s="1">
        <v>7066.0</v>
      </c>
      <c r="B7067" s="1" t="s">
        <v>8932</v>
      </c>
      <c r="C7067" s="1" t="s">
        <v>49</v>
      </c>
      <c r="D7067" s="1">
        <v>80.0</v>
      </c>
      <c r="E7067" s="1" t="s">
        <v>38</v>
      </c>
      <c r="F7067" s="5">
        <v>44927.0</v>
      </c>
      <c r="G7067" s="1">
        <v>10.0</v>
      </c>
    </row>
    <row r="7068">
      <c r="A7068" s="1">
        <v>7067.0</v>
      </c>
      <c r="B7068" s="1" t="s">
        <v>8933</v>
      </c>
      <c r="C7068" s="1" t="s">
        <v>32</v>
      </c>
      <c r="D7068" s="1">
        <v>120.0</v>
      </c>
      <c r="E7068" s="1" t="s">
        <v>45</v>
      </c>
      <c r="F7068" s="5">
        <v>44927.0</v>
      </c>
      <c r="G7068" s="1">
        <v>20.0</v>
      </c>
    </row>
    <row r="7069">
      <c r="A7069" s="1">
        <v>7068.0</v>
      </c>
      <c r="B7069" s="1" t="s">
        <v>8936</v>
      </c>
      <c r="C7069" s="1" t="s">
        <v>37</v>
      </c>
      <c r="D7069" s="1">
        <v>250.0</v>
      </c>
      <c r="E7069" s="1" t="s">
        <v>38</v>
      </c>
      <c r="F7069" s="5">
        <v>44927.0</v>
      </c>
      <c r="G7069" s="1">
        <v>0.0</v>
      </c>
    </row>
    <row r="7070">
      <c r="A7070" s="1">
        <v>7069.0</v>
      </c>
      <c r="B7070" s="1" t="s">
        <v>8937</v>
      </c>
      <c r="C7070" s="1" t="s">
        <v>40</v>
      </c>
      <c r="D7070" s="1">
        <v>50.0</v>
      </c>
      <c r="E7070" s="1" t="s">
        <v>38</v>
      </c>
      <c r="F7070" s="5">
        <v>44927.0</v>
      </c>
      <c r="G7070" s="1">
        <v>5.0</v>
      </c>
    </row>
    <row r="7071">
      <c r="A7071" s="1">
        <v>7070.0</v>
      </c>
      <c r="B7071" s="1" t="s">
        <v>8938</v>
      </c>
      <c r="C7071" s="1" t="s">
        <v>49</v>
      </c>
      <c r="D7071" s="1">
        <v>80.0</v>
      </c>
      <c r="E7071" s="1" t="s">
        <v>33</v>
      </c>
      <c r="F7071" s="5">
        <v>44927.0</v>
      </c>
      <c r="G7071" s="1">
        <v>10.0</v>
      </c>
    </row>
    <row r="7072">
      <c r="A7072" s="1">
        <v>7071.0</v>
      </c>
      <c r="B7072" s="1" t="s">
        <v>8939</v>
      </c>
      <c r="C7072" s="1" t="s">
        <v>32</v>
      </c>
      <c r="D7072" s="1">
        <v>120.0</v>
      </c>
      <c r="E7072" s="1" t="s">
        <v>33</v>
      </c>
      <c r="F7072" s="5">
        <v>44927.0</v>
      </c>
      <c r="G7072" s="1">
        <v>20.0</v>
      </c>
    </row>
    <row r="7073">
      <c r="A7073" s="1">
        <v>7072.0</v>
      </c>
      <c r="B7073" s="1" t="s">
        <v>8940</v>
      </c>
      <c r="C7073" s="1" t="s">
        <v>32</v>
      </c>
      <c r="D7073" s="1">
        <v>120.0</v>
      </c>
      <c r="E7073" s="1" t="s">
        <v>38</v>
      </c>
      <c r="F7073" s="5">
        <v>44927.0</v>
      </c>
      <c r="G7073" s="1">
        <v>0.0</v>
      </c>
    </row>
    <row r="7074">
      <c r="A7074" s="1">
        <v>7073.0</v>
      </c>
      <c r="B7074" s="1" t="s">
        <v>8941</v>
      </c>
      <c r="C7074" s="1" t="s">
        <v>32</v>
      </c>
      <c r="D7074" s="1">
        <v>120.0</v>
      </c>
      <c r="E7074" s="1" t="s">
        <v>38</v>
      </c>
      <c r="F7074" s="5">
        <v>44927.0</v>
      </c>
      <c r="G7074" s="1">
        <v>5.0</v>
      </c>
    </row>
    <row r="7075">
      <c r="A7075" s="1">
        <v>7074.0</v>
      </c>
      <c r="B7075" s="1" t="s">
        <v>8942</v>
      </c>
      <c r="C7075" s="1" t="s">
        <v>32</v>
      </c>
      <c r="D7075" s="1">
        <v>120.0</v>
      </c>
      <c r="E7075" s="1" t="s">
        <v>38</v>
      </c>
      <c r="F7075" s="5">
        <v>44927.0</v>
      </c>
      <c r="G7075" s="1">
        <v>10.0</v>
      </c>
    </row>
    <row r="7076">
      <c r="A7076" s="1">
        <v>7075.0</v>
      </c>
      <c r="B7076" s="1" t="s">
        <v>8943</v>
      </c>
      <c r="C7076" s="1" t="s">
        <v>32</v>
      </c>
      <c r="D7076" s="1">
        <v>120.0</v>
      </c>
      <c r="E7076" s="1" t="s">
        <v>38</v>
      </c>
      <c r="F7076" s="5">
        <v>44927.0</v>
      </c>
      <c r="G7076" s="1">
        <v>20.0</v>
      </c>
    </row>
    <row r="7077">
      <c r="A7077" s="1">
        <v>7076.0</v>
      </c>
      <c r="B7077" s="1" t="s">
        <v>8944</v>
      </c>
      <c r="C7077" s="1" t="s">
        <v>32</v>
      </c>
      <c r="D7077" s="1">
        <v>120.0</v>
      </c>
      <c r="E7077" s="1" t="s">
        <v>38</v>
      </c>
      <c r="F7077" s="5">
        <v>44927.0</v>
      </c>
      <c r="G7077" s="1">
        <v>0.0</v>
      </c>
    </row>
    <row r="7078">
      <c r="A7078" s="1">
        <v>7077.0</v>
      </c>
      <c r="B7078" s="1" t="s">
        <v>8946</v>
      </c>
      <c r="C7078" s="1" t="s">
        <v>49</v>
      </c>
      <c r="D7078" s="1">
        <v>80.0</v>
      </c>
      <c r="E7078" s="1" t="s">
        <v>38</v>
      </c>
      <c r="F7078" s="5">
        <v>44927.0</v>
      </c>
      <c r="G7078" s="1">
        <v>5.0</v>
      </c>
    </row>
    <row r="7079">
      <c r="A7079" s="1">
        <v>7078.0</v>
      </c>
      <c r="B7079" s="1" t="s">
        <v>8948</v>
      </c>
      <c r="C7079" s="1" t="s">
        <v>32</v>
      </c>
      <c r="D7079" s="1">
        <v>120.0</v>
      </c>
      <c r="E7079" s="1" t="s">
        <v>38</v>
      </c>
      <c r="F7079" s="5">
        <v>44927.0</v>
      </c>
      <c r="G7079" s="1">
        <v>10.0</v>
      </c>
    </row>
    <row r="7080">
      <c r="A7080" s="1">
        <v>7079.0</v>
      </c>
      <c r="B7080" s="1" t="s">
        <v>8949</v>
      </c>
      <c r="C7080" s="1" t="s">
        <v>32</v>
      </c>
      <c r="D7080" s="1">
        <v>120.0</v>
      </c>
      <c r="E7080" s="1" t="s">
        <v>38</v>
      </c>
      <c r="F7080" s="5">
        <v>44927.0</v>
      </c>
      <c r="G7080" s="1">
        <v>20.0</v>
      </c>
    </row>
    <row r="7081">
      <c r="A7081" s="1">
        <v>7080.0</v>
      </c>
      <c r="B7081" s="1" t="s">
        <v>8950</v>
      </c>
      <c r="C7081" s="1" t="s">
        <v>32</v>
      </c>
      <c r="D7081" s="1">
        <v>120.0</v>
      </c>
      <c r="E7081" s="1" t="s">
        <v>38</v>
      </c>
      <c r="F7081" s="5">
        <v>44927.0</v>
      </c>
      <c r="G7081" s="1">
        <v>0.0</v>
      </c>
    </row>
    <row r="7082">
      <c r="A7082" s="1">
        <v>7081.0</v>
      </c>
      <c r="B7082" s="1" t="s">
        <v>8951</v>
      </c>
      <c r="C7082" s="1" t="s">
        <v>32</v>
      </c>
      <c r="D7082" s="1">
        <v>120.0</v>
      </c>
      <c r="E7082" s="1" t="s">
        <v>38</v>
      </c>
      <c r="F7082" s="5">
        <v>44927.0</v>
      </c>
      <c r="G7082" s="1">
        <v>5.0</v>
      </c>
    </row>
    <row r="7083">
      <c r="A7083" s="1">
        <v>7082.0</v>
      </c>
      <c r="B7083" s="1" t="s">
        <v>8952</v>
      </c>
      <c r="C7083" s="1" t="s">
        <v>37</v>
      </c>
      <c r="D7083" s="1">
        <v>250.0</v>
      </c>
      <c r="E7083" s="1" t="s">
        <v>38</v>
      </c>
      <c r="F7083" s="5">
        <v>44927.0</v>
      </c>
      <c r="G7083" s="1">
        <v>10.0</v>
      </c>
    </row>
    <row r="7084">
      <c r="A7084" s="1">
        <v>7083.0</v>
      </c>
      <c r="B7084" s="1" t="s">
        <v>8953</v>
      </c>
      <c r="C7084" s="1" t="s">
        <v>49</v>
      </c>
      <c r="D7084" s="1">
        <v>80.0</v>
      </c>
      <c r="E7084" s="1" t="s">
        <v>38</v>
      </c>
      <c r="F7084" s="5">
        <v>44927.0</v>
      </c>
      <c r="G7084" s="1">
        <v>20.0</v>
      </c>
    </row>
    <row r="7085">
      <c r="A7085" s="1">
        <v>7084.0</v>
      </c>
      <c r="B7085" s="1" t="s">
        <v>8954</v>
      </c>
      <c r="C7085" s="1" t="s">
        <v>32</v>
      </c>
      <c r="D7085" s="1">
        <v>120.0</v>
      </c>
      <c r="E7085" s="1" t="s">
        <v>38</v>
      </c>
      <c r="F7085" s="5">
        <v>44927.0</v>
      </c>
      <c r="G7085" s="1">
        <v>0.0</v>
      </c>
    </row>
    <row r="7086">
      <c r="A7086" s="1">
        <v>7085.0</v>
      </c>
      <c r="B7086" s="1" t="s">
        <v>8955</v>
      </c>
      <c r="C7086" s="1" t="s">
        <v>32</v>
      </c>
      <c r="D7086" s="1">
        <v>120.0</v>
      </c>
      <c r="E7086" s="1" t="s">
        <v>38</v>
      </c>
      <c r="F7086" s="5">
        <v>44927.0</v>
      </c>
      <c r="G7086" s="1">
        <v>5.0</v>
      </c>
    </row>
    <row r="7087">
      <c r="A7087" s="1">
        <v>7086.0</v>
      </c>
      <c r="B7087" s="1" t="s">
        <v>8956</v>
      </c>
      <c r="C7087" s="1" t="s">
        <v>49</v>
      </c>
      <c r="D7087" s="1">
        <v>80.0</v>
      </c>
      <c r="E7087" s="1" t="s">
        <v>38</v>
      </c>
      <c r="F7087" s="5">
        <v>44927.0</v>
      </c>
      <c r="G7087" s="1">
        <v>10.0</v>
      </c>
    </row>
    <row r="7088">
      <c r="A7088" s="1">
        <v>7087.0</v>
      </c>
      <c r="B7088" s="1" t="s">
        <v>8959</v>
      </c>
      <c r="C7088" s="1" t="s">
        <v>32</v>
      </c>
      <c r="D7088" s="1">
        <v>120.0</v>
      </c>
      <c r="E7088" s="1" t="s">
        <v>38</v>
      </c>
      <c r="F7088" s="5">
        <v>44927.0</v>
      </c>
      <c r="G7088" s="1">
        <v>20.0</v>
      </c>
    </row>
    <row r="7089">
      <c r="A7089" s="1">
        <v>7088.0</v>
      </c>
      <c r="B7089" s="1" t="s">
        <v>8960</v>
      </c>
      <c r="C7089" s="1" t="s">
        <v>32</v>
      </c>
      <c r="D7089" s="1">
        <v>120.0</v>
      </c>
      <c r="E7089" s="1" t="s">
        <v>38</v>
      </c>
      <c r="F7089" s="5">
        <v>44927.0</v>
      </c>
      <c r="G7089" s="1">
        <v>0.0</v>
      </c>
    </row>
    <row r="7090">
      <c r="A7090" s="1">
        <v>7089.0</v>
      </c>
      <c r="B7090" s="1" t="s">
        <v>8961</v>
      </c>
      <c r="C7090" s="1" t="s">
        <v>32</v>
      </c>
      <c r="D7090" s="1">
        <v>120.0</v>
      </c>
      <c r="E7090" s="1" t="s">
        <v>33</v>
      </c>
      <c r="F7090" s="5">
        <v>44927.0</v>
      </c>
      <c r="G7090" s="1">
        <v>5.0</v>
      </c>
    </row>
    <row r="7091">
      <c r="A7091" s="1">
        <v>7090.0</v>
      </c>
      <c r="B7091" s="1" t="s">
        <v>8964</v>
      </c>
      <c r="C7091" s="1" t="s">
        <v>32</v>
      </c>
      <c r="D7091" s="1">
        <v>120.0</v>
      </c>
      <c r="E7091" s="1" t="s">
        <v>38</v>
      </c>
      <c r="F7091" s="5">
        <v>44927.0</v>
      </c>
      <c r="G7091" s="1">
        <v>10.0</v>
      </c>
    </row>
    <row r="7092">
      <c r="A7092" s="1">
        <v>7091.0</v>
      </c>
      <c r="B7092" s="1" t="s">
        <v>8965</v>
      </c>
      <c r="C7092" s="1" t="s">
        <v>37</v>
      </c>
      <c r="D7092" s="1">
        <v>250.0</v>
      </c>
      <c r="E7092" s="1" t="s">
        <v>33</v>
      </c>
      <c r="F7092" s="5">
        <v>44927.0</v>
      </c>
      <c r="G7092" s="1">
        <v>20.0</v>
      </c>
    </row>
    <row r="7093">
      <c r="A7093" s="1">
        <v>7092.0</v>
      </c>
      <c r="B7093" s="1" t="s">
        <v>8966</v>
      </c>
      <c r="C7093" s="1" t="s">
        <v>32</v>
      </c>
      <c r="D7093" s="1">
        <v>120.0</v>
      </c>
      <c r="E7093" s="1" t="s">
        <v>38</v>
      </c>
      <c r="F7093" s="5">
        <v>44927.0</v>
      </c>
      <c r="G7093" s="1">
        <v>0.0</v>
      </c>
    </row>
    <row r="7094">
      <c r="A7094" s="1">
        <v>7093.0</v>
      </c>
      <c r="B7094" s="1" t="s">
        <v>8967</v>
      </c>
      <c r="C7094" s="1" t="s">
        <v>49</v>
      </c>
      <c r="D7094" s="1">
        <v>80.0</v>
      </c>
      <c r="E7094" s="1" t="s">
        <v>38</v>
      </c>
      <c r="F7094" s="5">
        <v>44927.0</v>
      </c>
      <c r="G7094" s="1">
        <v>5.0</v>
      </c>
    </row>
    <row r="7095">
      <c r="A7095" s="1">
        <v>7094.0</v>
      </c>
      <c r="B7095" s="1" t="s">
        <v>8968</v>
      </c>
      <c r="C7095" s="1" t="s">
        <v>49</v>
      </c>
      <c r="D7095" s="1">
        <v>80.0</v>
      </c>
      <c r="E7095" s="1" t="s">
        <v>38</v>
      </c>
      <c r="F7095" s="5">
        <v>44927.0</v>
      </c>
      <c r="G7095" s="1">
        <v>10.0</v>
      </c>
    </row>
    <row r="7096">
      <c r="A7096" s="1">
        <v>7095.0</v>
      </c>
      <c r="B7096" s="1" t="s">
        <v>8969</v>
      </c>
      <c r="C7096" s="1" t="s">
        <v>40</v>
      </c>
      <c r="D7096" s="1">
        <v>50.0</v>
      </c>
      <c r="E7096" s="1" t="s">
        <v>38</v>
      </c>
      <c r="F7096" s="5">
        <v>44927.0</v>
      </c>
      <c r="G7096" s="1">
        <v>20.0</v>
      </c>
    </row>
    <row r="7097">
      <c r="A7097" s="1">
        <v>7096.0</v>
      </c>
      <c r="B7097" s="1" t="s">
        <v>8972</v>
      </c>
      <c r="C7097" s="1" t="s">
        <v>37</v>
      </c>
      <c r="D7097" s="1">
        <v>250.0</v>
      </c>
      <c r="E7097" s="1" t="s">
        <v>33</v>
      </c>
      <c r="F7097" s="5">
        <v>44927.0</v>
      </c>
      <c r="G7097" s="1">
        <v>0.0</v>
      </c>
    </row>
    <row r="7098">
      <c r="A7098" s="1">
        <v>7097.0</v>
      </c>
      <c r="B7098" s="1" t="s">
        <v>8973</v>
      </c>
      <c r="C7098" s="1" t="s">
        <v>32</v>
      </c>
      <c r="D7098" s="1">
        <v>120.0</v>
      </c>
      <c r="E7098" s="1" t="s">
        <v>38</v>
      </c>
      <c r="F7098" s="5">
        <v>44927.0</v>
      </c>
      <c r="G7098" s="1">
        <v>5.0</v>
      </c>
    </row>
    <row r="7099">
      <c r="A7099" s="1">
        <v>7098.0</v>
      </c>
      <c r="B7099" s="1" t="s">
        <v>8974</v>
      </c>
      <c r="C7099" s="1" t="s">
        <v>32</v>
      </c>
      <c r="D7099" s="1">
        <v>120.0</v>
      </c>
      <c r="E7099" s="1" t="s">
        <v>38</v>
      </c>
      <c r="F7099" s="5">
        <v>44927.0</v>
      </c>
      <c r="G7099" s="1">
        <v>10.0</v>
      </c>
    </row>
    <row r="7100">
      <c r="A7100" s="1">
        <v>7099.0</v>
      </c>
      <c r="B7100" s="1" t="s">
        <v>8975</v>
      </c>
      <c r="C7100" s="1" t="s">
        <v>32</v>
      </c>
      <c r="D7100" s="1">
        <v>120.0</v>
      </c>
      <c r="E7100" s="1" t="s">
        <v>33</v>
      </c>
      <c r="F7100" s="5">
        <v>44927.0</v>
      </c>
      <c r="G7100" s="1">
        <v>20.0</v>
      </c>
    </row>
    <row r="7101">
      <c r="A7101" s="1">
        <v>7100.0</v>
      </c>
      <c r="B7101" s="1" t="s">
        <v>8976</v>
      </c>
      <c r="C7101" s="1" t="s">
        <v>32</v>
      </c>
      <c r="D7101" s="1">
        <v>120.0</v>
      </c>
      <c r="E7101" s="1" t="s">
        <v>38</v>
      </c>
      <c r="F7101" s="5">
        <v>44927.0</v>
      </c>
      <c r="G7101" s="1">
        <v>0.0</v>
      </c>
    </row>
    <row r="7102">
      <c r="A7102" s="1">
        <v>7101.0</v>
      </c>
      <c r="B7102" s="1" t="s">
        <v>8977</v>
      </c>
      <c r="C7102" s="1" t="s">
        <v>40</v>
      </c>
      <c r="D7102" s="1">
        <v>50.0</v>
      </c>
      <c r="E7102" s="1" t="s">
        <v>38</v>
      </c>
      <c r="F7102" s="5">
        <v>44927.0</v>
      </c>
      <c r="G7102" s="1">
        <v>5.0</v>
      </c>
    </row>
    <row r="7103">
      <c r="A7103" s="1">
        <v>7102.0</v>
      </c>
      <c r="B7103" s="1" t="s">
        <v>8978</v>
      </c>
      <c r="C7103" s="1" t="s">
        <v>32</v>
      </c>
      <c r="D7103" s="1">
        <v>120.0</v>
      </c>
      <c r="E7103" s="1" t="s">
        <v>38</v>
      </c>
      <c r="F7103" s="5">
        <v>44927.0</v>
      </c>
      <c r="G7103" s="1">
        <v>10.0</v>
      </c>
    </row>
    <row r="7104">
      <c r="A7104" s="1">
        <v>7103.0</v>
      </c>
      <c r="B7104" s="1" t="s">
        <v>8979</v>
      </c>
      <c r="C7104" s="1" t="s">
        <v>40</v>
      </c>
      <c r="D7104" s="1">
        <v>50.0</v>
      </c>
      <c r="E7104" s="1" t="s">
        <v>38</v>
      </c>
      <c r="F7104" s="5">
        <v>44927.0</v>
      </c>
      <c r="G7104" s="1">
        <v>20.0</v>
      </c>
    </row>
    <row r="7105">
      <c r="A7105" s="1">
        <v>7104.0</v>
      </c>
      <c r="B7105" s="1" t="s">
        <v>8980</v>
      </c>
      <c r="C7105" s="1" t="s">
        <v>49</v>
      </c>
      <c r="D7105" s="1">
        <v>80.0</v>
      </c>
      <c r="E7105" s="1" t="s">
        <v>38</v>
      </c>
      <c r="F7105" s="5">
        <v>44927.0</v>
      </c>
      <c r="G7105" s="1">
        <v>0.0</v>
      </c>
    </row>
    <row r="7106">
      <c r="A7106" s="1">
        <v>7105.0</v>
      </c>
      <c r="B7106" s="1" t="s">
        <v>8981</v>
      </c>
      <c r="C7106" s="1" t="s">
        <v>32</v>
      </c>
      <c r="D7106" s="1">
        <v>120.0</v>
      </c>
      <c r="E7106" s="1" t="s">
        <v>45</v>
      </c>
      <c r="F7106" s="5">
        <v>44927.0</v>
      </c>
      <c r="G7106" s="1">
        <v>5.0</v>
      </c>
    </row>
    <row r="7107">
      <c r="A7107" s="1">
        <v>7106.0</v>
      </c>
      <c r="B7107" s="1" t="s">
        <v>8984</v>
      </c>
      <c r="C7107" s="1" t="s">
        <v>32</v>
      </c>
      <c r="D7107" s="1">
        <v>120.0</v>
      </c>
      <c r="E7107" s="1" t="s">
        <v>45</v>
      </c>
      <c r="F7107" s="5">
        <v>44927.0</v>
      </c>
      <c r="G7107" s="1">
        <v>10.0</v>
      </c>
    </row>
    <row r="7108">
      <c r="A7108" s="1">
        <v>7107.0</v>
      </c>
      <c r="B7108" s="1" t="s">
        <v>8985</v>
      </c>
      <c r="C7108" s="1" t="s">
        <v>32</v>
      </c>
      <c r="D7108" s="1">
        <v>120.0</v>
      </c>
      <c r="E7108" s="1" t="s">
        <v>38</v>
      </c>
      <c r="F7108" s="5">
        <v>44927.0</v>
      </c>
      <c r="G7108" s="1">
        <v>20.0</v>
      </c>
    </row>
    <row r="7109">
      <c r="A7109" s="1">
        <v>7108.0</v>
      </c>
      <c r="B7109" s="1" t="s">
        <v>8986</v>
      </c>
      <c r="C7109" s="1" t="s">
        <v>37</v>
      </c>
      <c r="D7109" s="1">
        <v>250.0</v>
      </c>
      <c r="E7109" s="1" t="s">
        <v>38</v>
      </c>
      <c r="F7109" s="5">
        <v>44927.0</v>
      </c>
      <c r="G7109" s="1">
        <v>0.0</v>
      </c>
    </row>
    <row r="7110">
      <c r="A7110" s="1">
        <v>7109.0</v>
      </c>
      <c r="B7110" s="1" t="s">
        <v>8987</v>
      </c>
      <c r="C7110" s="1" t="s">
        <v>40</v>
      </c>
      <c r="D7110" s="1">
        <v>50.0</v>
      </c>
      <c r="E7110" s="1" t="s">
        <v>38</v>
      </c>
      <c r="F7110" s="5">
        <v>44927.0</v>
      </c>
      <c r="G7110" s="1">
        <v>5.0</v>
      </c>
    </row>
    <row r="7111">
      <c r="A7111" s="1">
        <v>7110.0</v>
      </c>
      <c r="B7111" s="1" t="s">
        <v>8988</v>
      </c>
      <c r="C7111" s="1" t="s">
        <v>32</v>
      </c>
      <c r="D7111" s="1">
        <v>120.0</v>
      </c>
      <c r="E7111" s="1" t="s">
        <v>38</v>
      </c>
      <c r="F7111" s="5">
        <v>44927.0</v>
      </c>
      <c r="G7111" s="1">
        <v>10.0</v>
      </c>
    </row>
    <row r="7112">
      <c r="A7112" s="1">
        <v>7111.0</v>
      </c>
      <c r="B7112" s="1" t="s">
        <v>8989</v>
      </c>
      <c r="C7112" s="1" t="s">
        <v>32</v>
      </c>
      <c r="D7112" s="1">
        <v>120.0</v>
      </c>
      <c r="E7112" s="1" t="s">
        <v>38</v>
      </c>
      <c r="F7112" s="5">
        <v>44927.0</v>
      </c>
      <c r="G7112" s="1">
        <v>20.0</v>
      </c>
    </row>
    <row r="7113">
      <c r="A7113" s="1">
        <v>7112.0</v>
      </c>
      <c r="B7113" s="1" t="s">
        <v>8990</v>
      </c>
      <c r="C7113" s="1" t="s">
        <v>37</v>
      </c>
      <c r="D7113" s="1">
        <v>250.0</v>
      </c>
      <c r="E7113" s="1" t="s">
        <v>38</v>
      </c>
      <c r="F7113" s="5">
        <v>44927.0</v>
      </c>
      <c r="G7113" s="1">
        <v>0.0</v>
      </c>
    </row>
    <row r="7114">
      <c r="A7114" s="1">
        <v>7113.0</v>
      </c>
      <c r="B7114" s="1" t="s">
        <v>8991</v>
      </c>
      <c r="C7114" s="1" t="s">
        <v>32</v>
      </c>
      <c r="D7114" s="1">
        <v>120.0</v>
      </c>
      <c r="E7114" s="1" t="s">
        <v>38</v>
      </c>
      <c r="F7114" s="5">
        <v>44927.0</v>
      </c>
      <c r="G7114" s="1">
        <v>5.0</v>
      </c>
    </row>
    <row r="7115">
      <c r="A7115" s="1">
        <v>7114.0</v>
      </c>
      <c r="B7115" s="1" t="s">
        <v>8994</v>
      </c>
      <c r="C7115" s="1" t="s">
        <v>49</v>
      </c>
      <c r="D7115" s="1">
        <v>80.0</v>
      </c>
      <c r="E7115" s="1" t="s">
        <v>38</v>
      </c>
      <c r="F7115" s="5">
        <v>44927.0</v>
      </c>
      <c r="G7115" s="1">
        <v>10.0</v>
      </c>
    </row>
    <row r="7116">
      <c r="A7116" s="1">
        <v>7115.0</v>
      </c>
      <c r="B7116" s="1" t="s">
        <v>8995</v>
      </c>
      <c r="C7116" s="1" t="s">
        <v>32</v>
      </c>
      <c r="D7116" s="1">
        <v>120.0</v>
      </c>
      <c r="E7116" s="1" t="s">
        <v>38</v>
      </c>
      <c r="F7116" s="5">
        <v>44927.0</v>
      </c>
      <c r="G7116" s="1">
        <v>20.0</v>
      </c>
    </row>
    <row r="7117">
      <c r="A7117" s="1">
        <v>7116.0</v>
      </c>
      <c r="B7117" s="1" t="s">
        <v>8996</v>
      </c>
      <c r="C7117" s="1" t="s">
        <v>32</v>
      </c>
      <c r="D7117" s="1">
        <v>120.0</v>
      </c>
      <c r="E7117" s="1" t="s">
        <v>33</v>
      </c>
      <c r="F7117" s="5">
        <v>44927.0</v>
      </c>
      <c r="G7117" s="1">
        <v>0.0</v>
      </c>
    </row>
    <row r="7118">
      <c r="A7118" s="1">
        <v>7117.0</v>
      </c>
      <c r="B7118" s="1" t="s">
        <v>8997</v>
      </c>
      <c r="C7118" s="1" t="s">
        <v>32</v>
      </c>
      <c r="D7118" s="1">
        <v>120.0</v>
      </c>
      <c r="E7118" s="1" t="s">
        <v>33</v>
      </c>
      <c r="F7118" s="5">
        <v>44927.0</v>
      </c>
      <c r="G7118" s="1">
        <v>5.0</v>
      </c>
    </row>
    <row r="7119">
      <c r="A7119" s="1">
        <v>7118.0</v>
      </c>
      <c r="B7119" s="1" t="s">
        <v>8998</v>
      </c>
      <c r="C7119" s="1" t="s">
        <v>32</v>
      </c>
      <c r="D7119" s="1">
        <v>120.0</v>
      </c>
      <c r="E7119" s="1" t="s">
        <v>38</v>
      </c>
      <c r="F7119" s="5">
        <v>44927.0</v>
      </c>
      <c r="G7119" s="1">
        <v>10.0</v>
      </c>
    </row>
    <row r="7120">
      <c r="A7120" s="1">
        <v>7119.0</v>
      </c>
      <c r="B7120" s="1" t="s">
        <v>8999</v>
      </c>
      <c r="C7120" s="1" t="s">
        <v>32</v>
      </c>
      <c r="D7120" s="1">
        <v>120.0</v>
      </c>
      <c r="E7120" s="1" t="s">
        <v>38</v>
      </c>
      <c r="F7120" s="5">
        <v>44927.0</v>
      </c>
      <c r="G7120" s="1">
        <v>20.0</v>
      </c>
    </row>
    <row r="7121">
      <c r="A7121" s="1">
        <v>7120.0</v>
      </c>
      <c r="B7121" s="1" t="s">
        <v>9000</v>
      </c>
      <c r="C7121" s="1" t="s">
        <v>49</v>
      </c>
      <c r="D7121" s="1">
        <v>80.0</v>
      </c>
      <c r="E7121" s="1" t="s">
        <v>45</v>
      </c>
      <c r="F7121" s="5">
        <v>44927.0</v>
      </c>
      <c r="G7121" s="1">
        <v>0.0</v>
      </c>
    </row>
    <row r="7122">
      <c r="A7122" s="1">
        <v>7121.0</v>
      </c>
      <c r="B7122" s="1" t="s">
        <v>9001</v>
      </c>
      <c r="C7122" s="1" t="s">
        <v>49</v>
      </c>
      <c r="D7122" s="1">
        <v>80.0</v>
      </c>
      <c r="E7122" s="1" t="s">
        <v>38</v>
      </c>
      <c r="F7122" s="5">
        <v>44927.0</v>
      </c>
      <c r="G7122" s="1">
        <v>5.0</v>
      </c>
    </row>
    <row r="7123">
      <c r="A7123" s="1">
        <v>7122.0</v>
      </c>
      <c r="B7123" s="1" t="s">
        <v>9002</v>
      </c>
      <c r="C7123" s="1" t="s">
        <v>32</v>
      </c>
      <c r="D7123" s="1">
        <v>120.0</v>
      </c>
      <c r="E7123" s="1" t="s">
        <v>33</v>
      </c>
      <c r="F7123" s="5">
        <v>44927.0</v>
      </c>
      <c r="G7123" s="1">
        <v>10.0</v>
      </c>
    </row>
    <row r="7124">
      <c r="A7124" s="1">
        <v>7123.0</v>
      </c>
      <c r="B7124" s="1" t="s">
        <v>9005</v>
      </c>
      <c r="C7124" s="1" t="s">
        <v>37</v>
      </c>
      <c r="D7124" s="1">
        <v>250.0</v>
      </c>
      <c r="E7124" s="1" t="s">
        <v>38</v>
      </c>
      <c r="F7124" s="5">
        <v>44927.0</v>
      </c>
      <c r="G7124" s="1">
        <v>20.0</v>
      </c>
    </row>
    <row r="7125">
      <c r="A7125" s="1">
        <v>7124.0</v>
      </c>
      <c r="B7125" s="1" t="s">
        <v>9006</v>
      </c>
      <c r="C7125" s="1" t="s">
        <v>32</v>
      </c>
      <c r="D7125" s="1">
        <v>120.0</v>
      </c>
      <c r="E7125" s="1" t="s">
        <v>38</v>
      </c>
      <c r="F7125" s="5">
        <v>44927.0</v>
      </c>
      <c r="G7125" s="1">
        <v>0.0</v>
      </c>
    </row>
    <row r="7126">
      <c r="A7126" s="1">
        <v>7125.0</v>
      </c>
      <c r="B7126" s="1" t="s">
        <v>9007</v>
      </c>
      <c r="C7126" s="1" t="s">
        <v>32</v>
      </c>
      <c r="D7126" s="1">
        <v>120.0</v>
      </c>
      <c r="E7126" s="1" t="s">
        <v>38</v>
      </c>
      <c r="F7126" s="5">
        <v>44927.0</v>
      </c>
      <c r="G7126" s="1">
        <v>5.0</v>
      </c>
    </row>
    <row r="7127">
      <c r="A7127" s="1">
        <v>7126.0</v>
      </c>
      <c r="B7127" s="1" t="s">
        <v>9008</v>
      </c>
      <c r="C7127" s="1" t="s">
        <v>49</v>
      </c>
      <c r="D7127" s="1">
        <v>80.0</v>
      </c>
      <c r="E7127" s="1" t="s">
        <v>38</v>
      </c>
      <c r="F7127" s="5">
        <v>44927.0</v>
      </c>
      <c r="G7127" s="1">
        <v>10.0</v>
      </c>
    </row>
    <row r="7128">
      <c r="A7128" s="1">
        <v>7127.0</v>
      </c>
      <c r="B7128" s="1" t="s">
        <v>9009</v>
      </c>
      <c r="C7128" s="1" t="s">
        <v>32</v>
      </c>
      <c r="D7128" s="1">
        <v>120.0</v>
      </c>
      <c r="E7128" s="1" t="s">
        <v>38</v>
      </c>
      <c r="F7128" s="5">
        <v>44927.0</v>
      </c>
      <c r="G7128" s="1">
        <v>20.0</v>
      </c>
    </row>
    <row r="7129">
      <c r="A7129" s="1">
        <v>7128.0</v>
      </c>
      <c r="B7129" s="1" t="s">
        <v>9010</v>
      </c>
      <c r="C7129" s="1" t="s">
        <v>32</v>
      </c>
      <c r="D7129" s="1">
        <v>120.0</v>
      </c>
      <c r="E7129" s="1" t="s">
        <v>38</v>
      </c>
      <c r="F7129" s="5">
        <v>44927.0</v>
      </c>
      <c r="G7129" s="1">
        <v>0.0</v>
      </c>
    </row>
    <row r="7130">
      <c r="A7130" s="1">
        <v>7129.0</v>
      </c>
      <c r="B7130" s="1" t="s">
        <v>9011</v>
      </c>
      <c r="C7130" s="1" t="s">
        <v>32</v>
      </c>
      <c r="D7130" s="1">
        <v>120.0</v>
      </c>
      <c r="E7130" s="1" t="s">
        <v>38</v>
      </c>
      <c r="F7130" s="5">
        <v>44927.0</v>
      </c>
      <c r="G7130" s="1">
        <v>5.0</v>
      </c>
    </row>
    <row r="7131">
      <c r="A7131" s="1">
        <v>7130.0</v>
      </c>
      <c r="B7131" s="1" t="s">
        <v>9012</v>
      </c>
      <c r="C7131" s="1" t="s">
        <v>32</v>
      </c>
      <c r="D7131" s="1">
        <v>120.0</v>
      </c>
      <c r="E7131" s="1" t="s">
        <v>38</v>
      </c>
      <c r="F7131" s="5">
        <v>44927.0</v>
      </c>
      <c r="G7131" s="1">
        <v>10.0</v>
      </c>
    </row>
    <row r="7132">
      <c r="A7132" s="1">
        <v>7131.0</v>
      </c>
      <c r="B7132" s="1" t="s">
        <v>9013</v>
      </c>
      <c r="C7132" s="1" t="s">
        <v>32</v>
      </c>
      <c r="D7132" s="1">
        <v>120.0</v>
      </c>
      <c r="E7132" s="1" t="s">
        <v>38</v>
      </c>
      <c r="F7132" s="5">
        <v>44927.0</v>
      </c>
      <c r="G7132" s="1">
        <v>20.0</v>
      </c>
    </row>
    <row r="7133">
      <c r="A7133" s="1">
        <v>7132.0</v>
      </c>
      <c r="B7133" s="1" t="s">
        <v>9016</v>
      </c>
      <c r="C7133" s="1" t="s">
        <v>32</v>
      </c>
      <c r="D7133" s="1">
        <v>120.0</v>
      </c>
      <c r="E7133" s="1" t="s">
        <v>33</v>
      </c>
      <c r="F7133" s="5">
        <v>44927.0</v>
      </c>
      <c r="G7133" s="1">
        <v>0.0</v>
      </c>
    </row>
    <row r="7134">
      <c r="A7134" s="1">
        <v>7133.0</v>
      </c>
      <c r="B7134" s="1" t="s">
        <v>9017</v>
      </c>
      <c r="C7134" s="1" t="s">
        <v>32</v>
      </c>
      <c r="D7134" s="1">
        <v>120.0</v>
      </c>
      <c r="E7134" s="1" t="s">
        <v>38</v>
      </c>
      <c r="F7134" s="5">
        <v>44927.0</v>
      </c>
      <c r="G7134" s="1">
        <v>5.0</v>
      </c>
    </row>
    <row r="7135">
      <c r="A7135" s="1">
        <v>7134.0</v>
      </c>
      <c r="B7135" s="1" t="s">
        <v>9018</v>
      </c>
      <c r="C7135" s="1" t="s">
        <v>49</v>
      </c>
      <c r="D7135" s="1">
        <v>80.0</v>
      </c>
      <c r="E7135" s="1" t="s">
        <v>33</v>
      </c>
      <c r="F7135" s="5">
        <v>44927.0</v>
      </c>
      <c r="G7135" s="1">
        <v>10.0</v>
      </c>
    </row>
    <row r="7136">
      <c r="A7136" s="1">
        <v>7135.0</v>
      </c>
      <c r="B7136" s="1" t="s">
        <v>9019</v>
      </c>
      <c r="C7136" s="1" t="s">
        <v>37</v>
      </c>
      <c r="D7136" s="1">
        <v>250.0</v>
      </c>
      <c r="E7136" s="1" t="s">
        <v>38</v>
      </c>
      <c r="F7136" s="5">
        <v>44927.0</v>
      </c>
      <c r="G7136" s="1">
        <v>20.0</v>
      </c>
    </row>
    <row r="7137">
      <c r="A7137" s="1">
        <v>7136.0</v>
      </c>
      <c r="B7137" s="1" t="s">
        <v>9020</v>
      </c>
      <c r="C7137" s="1" t="s">
        <v>49</v>
      </c>
      <c r="D7137" s="1">
        <v>80.0</v>
      </c>
      <c r="E7137" s="1" t="s">
        <v>45</v>
      </c>
      <c r="F7137" s="5">
        <v>44927.0</v>
      </c>
      <c r="G7137" s="1">
        <v>0.0</v>
      </c>
    </row>
    <row r="7138">
      <c r="A7138" s="1">
        <v>7137.0</v>
      </c>
      <c r="B7138" s="1" t="s">
        <v>9021</v>
      </c>
      <c r="C7138" s="1" t="s">
        <v>37</v>
      </c>
      <c r="D7138" s="1">
        <v>250.0</v>
      </c>
      <c r="E7138" s="1" t="s">
        <v>38</v>
      </c>
      <c r="F7138" s="5">
        <v>44927.0</v>
      </c>
      <c r="G7138" s="1">
        <v>5.0</v>
      </c>
    </row>
    <row r="7139">
      <c r="A7139" s="1">
        <v>7138.0</v>
      </c>
      <c r="B7139" s="1" t="s">
        <v>9022</v>
      </c>
      <c r="C7139" s="1" t="s">
        <v>37</v>
      </c>
      <c r="D7139" s="1">
        <v>250.0</v>
      </c>
      <c r="E7139" s="1" t="s">
        <v>33</v>
      </c>
      <c r="F7139" s="5">
        <v>44927.0</v>
      </c>
      <c r="G7139" s="1">
        <v>10.0</v>
      </c>
    </row>
    <row r="7140">
      <c r="A7140" s="1">
        <v>7139.0</v>
      </c>
      <c r="B7140" s="1" t="s">
        <v>9025</v>
      </c>
      <c r="C7140" s="1" t="s">
        <v>32</v>
      </c>
      <c r="D7140" s="1">
        <v>120.0</v>
      </c>
      <c r="E7140" s="1" t="s">
        <v>38</v>
      </c>
      <c r="F7140" s="5">
        <v>44927.0</v>
      </c>
      <c r="G7140" s="1">
        <v>20.0</v>
      </c>
    </row>
    <row r="7141">
      <c r="A7141" s="1">
        <v>7140.0</v>
      </c>
      <c r="B7141" s="1" t="s">
        <v>9026</v>
      </c>
      <c r="C7141" s="1" t="s">
        <v>32</v>
      </c>
      <c r="D7141" s="1">
        <v>120.0</v>
      </c>
      <c r="E7141" s="1" t="s">
        <v>38</v>
      </c>
      <c r="F7141" s="5">
        <v>44927.0</v>
      </c>
      <c r="G7141" s="1">
        <v>0.0</v>
      </c>
    </row>
    <row r="7142">
      <c r="A7142" s="1">
        <v>7141.0</v>
      </c>
      <c r="B7142" s="1" t="s">
        <v>9027</v>
      </c>
      <c r="C7142" s="1" t="s">
        <v>49</v>
      </c>
      <c r="D7142" s="1">
        <v>80.0</v>
      </c>
      <c r="E7142" s="1" t="s">
        <v>38</v>
      </c>
      <c r="F7142" s="5">
        <v>44927.0</v>
      </c>
      <c r="G7142" s="1">
        <v>5.0</v>
      </c>
    </row>
    <row r="7143">
      <c r="A7143" s="1">
        <v>7142.0</v>
      </c>
      <c r="B7143" s="1" t="s">
        <v>9028</v>
      </c>
      <c r="C7143" s="1" t="s">
        <v>32</v>
      </c>
      <c r="D7143" s="1">
        <v>120.0</v>
      </c>
      <c r="E7143" s="1" t="s">
        <v>38</v>
      </c>
      <c r="F7143" s="5">
        <v>44927.0</v>
      </c>
      <c r="G7143" s="1">
        <v>10.0</v>
      </c>
    </row>
    <row r="7144">
      <c r="A7144" s="1">
        <v>7143.0</v>
      </c>
      <c r="B7144" s="1" t="s">
        <v>9029</v>
      </c>
      <c r="C7144" s="1" t="s">
        <v>32</v>
      </c>
      <c r="D7144" s="1">
        <v>120.0</v>
      </c>
      <c r="E7144" s="1" t="s">
        <v>45</v>
      </c>
      <c r="F7144" s="5">
        <v>44927.0</v>
      </c>
      <c r="G7144" s="1">
        <v>20.0</v>
      </c>
    </row>
    <row r="7145">
      <c r="A7145" s="1">
        <v>7144.0</v>
      </c>
      <c r="B7145" s="1" t="s">
        <v>9030</v>
      </c>
      <c r="C7145" s="1" t="s">
        <v>32</v>
      </c>
      <c r="D7145" s="1">
        <v>120.0</v>
      </c>
      <c r="E7145" s="1" t="s">
        <v>38</v>
      </c>
      <c r="F7145" s="5">
        <v>44927.0</v>
      </c>
      <c r="G7145" s="1">
        <v>0.0</v>
      </c>
    </row>
    <row r="7146">
      <c r="A7146" s="1">
        <v>7145.0</v>
      </c>
      <c r="B7146" s="1" t="s">
        <v>9031</v>
      </c>
      <c r="C7146" s="1" t="s">
        <v>49</v>
      </c>
      <c r="D7146" s="1">
        <v>80.0</v>
      </c>
      <c r="E7146" s="1" t="s">
        <v>38</v>
      </c>
      <c r="F7146" s="5">
        <v>44927.0</v>
      </c>
      <c r="G7146" s="1">
        <v>5.0</v>
      </c>
    </row>
    <row r="7147">
      <c r="A7147" s="1">
        <v>7146.0</v>
      </c>
      <c r="B7147" s="1" t="s">
        <v>9032</v>
      </c>
      <c r="C7147" s="1" t="s">
        <v>40</v>
      </c>
      <c r="D7147" s="1">
        <v>50.0</v>
      </c>
      <c r="E7147" s="1" t="s">
        <v>38</v>
      </c>
      <c r="F7147" s="5">
        <v>44927.0</v>
      </c>
      <c r="G7147" s="1">
        <v>10.0</v>
      </c>
    </row>
    <row r="7148">
      <c r="A7148" s="1">
        <v>7147.0</v>
      </c>
      <c r="B7148" s="1" t="s">
        <v>9033</v>
      </c>
      <c r="C7148" s="1" t="s">
        <v>40</v>
      </c>
      <c r="D7148" s="1">
        <v>50.0</v>
      </c>
      <c r="E7148" s="1" t="s">
        <v>33</v>
      </c>
      <c r="F7148" s="5">
        <v>44927.0</v>
      </c>
      <c r="G7148" s="1">
        <v>20.0</v>
      </c>
    </row>
    <row r="7149">
      <c r="A7149" s="1">
        <v>7148.0</v>
      </c>
      <c r="B7149" s="1" t="s">
        <v>9034</v>
      </c>
      <c r="C7149" s="1" t="s">
        <v>32</v>
      </c>
      <c r="D7149" s="1">
        <v>120.0</v>
      </c>
      <c r="E7149" s="1" t="s">
        <v>38</v>
      </c>
      <c r="F7149" s="5">
        <v>44927.0</v>
      </c>
      <c r="G7149" s="1">
        <v>0.0</v>
      </c>
    </row>
    <row r="7150">
      <c r="A7150" s="1">
        <v>7149.0</v>
      </c>
      <c r="B7150" s="1" t="s">
        <v>9037</v>
      </c>
      <c r="C7150" s="1" t="s">
        <v>37</v>
      </c>
      <c r="D7150" s="1">
        <v>250.0</v>
      </c>
      <c r="E7150" s="1" t="s">
        <v>38</v>
      </c>
      <c r="F7150" s="5">
        <v>44927.0</v>
      </c>
      <c r="G7150" s="1">
        <v>5.0</v>
      </c>
    </row>
    <row r="7151">
      <c r="A7151" s="1">
        <v>7150.0</v>
      </c>
      <c r="B7151" s="1" t="s">
        <v>9038</v>
      </c>
      <c r="C7151" s="1" t="s">
        <v>32</v>
      </c>
      <c r="D7151" s="1">
        <v>120.0</v>
      </c>
      <c r="E7151" s="1" t="s">
        <v>38</v>
      </c>
      <c r="F7151" s="5">
        <v>44927.0</v>
      </c>
      <c r="G7151" s="1">
        <v>10.0</v>
      </c>
    </row>
    <row r="7152">
      <c r="A7152" s="1">
        <v>7151.0</v>
      </c>
      <c r="B7152" s="1" t="s">
        <v>9039</v>
      </c>
      <c r="C7152" s="1" t="s">
        <v>32</v>
      </c>
      <c r="D7152" s="1">
        <v>120.0</v>
      </c>
      <c r="E7152" s="1" t="s">
        <v>38</v>
      </c>
      <c r="F7152" s="5">
        <v>44927.0</v>
      </c>
      <c r="G7152" s="1">
        <v>20.0</v>
      </c>
    </row>
    <row r="7153">
      <c r="A7153" s="1">
        <v>7152.0</v>
      </c>
      <c r="B7153" s="1" t="s">
        <v>9040</v>
      </c>
      <c r="C7153" s="1" t="s">
        <v>49</v>
      </c>
      <c r="D7153" s="1">
        <v>80.0</v>
      </c>
      <c r="E7153" s="1" t="s">
        <v>38</v>
      </c>
      <c r="F7153" s="5">
        <v>44927.0</v>
      </c>
      <c r="G7153" s="1">
        <v>0.0</v>
      </c>
    </row>
    <row r="7154">
      <c r="A7154" s="1">
        <v>7153.0</v>
      </c>
      <c r="B7154" s="1" t="s">
        <v>9041</v>
      </c>
      <c r="C7154" s="1" t="s">
        <v>49</v>
      </c>
      <c r="D7154" s="1">
        <v>80.0</v>
      </c>
      <c r="E7154" s="1" t="s">
        <v>38</v>
      </c>
      <c r="F7154" s="5">
        <v>44927.0</v>
      </c>
      <c r="G7154" s="1">
        <v>5.0</v>
      </c>
    </row>
    <row r="7155">
      <c r="A7155" s="1">
        <v>7154.0</v>
      </c>
      <c r="B7155" s="1" t="s">
        <v>9042</v>
      </c>
      <c r="C7155" s="1" t="s">
        <v>32</v>
      </c>
      <c r="D7155" s="1">
        <v>120.0</v>
      </c>
      <c r="E7155" s="1" t="s">
        <v>38</v>
      </c>
      <c r="F7155" s="5">
        <v>44927.0</v>
      </c>
      <c r="G7155" s="1">
        <v>10.0</v>
      </c>
    </row>
    <row r="7156">
      <c r="A7156" s="1">
        <v>7155.0</v>
      </c>
      <c r="B7156" s="1" t="s">
        <v>9043</v>
      </c>
      <c r="C7156" s="1" t="s">
        <v>32</v>
      </c>
      <c r="D7156" s="1">
        <v>120.0</v>
      </c>
      <c r="E7156" s="1" t="s">
        <v>38</v>
      </c>
      <c r="F7156" s="5">
        <v>44927.0</v>
      </c>
      <c r="G7156" s="1">
        <v>20.0</v>
      </c>
    </row>
    <row r="7157">
      <c r="A7157" s="1">
        <v>7156.0</v>
      </c>
      <c r="B7157" s="1" t="s">
        <v>9044</v>
      </c>
      <c r="C7157" s="1" t="s">
        <v>49</v>
      </c>
      <c r="D7157" s="1">
        <v>80.0</v>
      </c>
      <c r="E7157" s="1" t="s">
        <v>38</v>
      </c>
      <c r="F7157" s="5">
        <v>44927.0</v>
      </c>
      <c r="G7157" s="1">
        <v>0.0</v>
      </c>
    </row>
    <row r="7158">
      <c r="A7158" s="1">
        <v>7157.0</v>
      </c>
      <c r="B7158" s="1" t="s">
        <v>9045</v>
      </c>
      <c r="C7158" s="1" t="s">
        <v>49</v>
      </c>
      <c r="D7158" s="1">
        <v>80.0</v>
      </c>
      <c r="E7158" s="1" t="s">
        <v>38</v>
      </c>
      <c r="F7158" s="5">
        <v>44927.0</v>
      </c>
      <c r="G7158" s="1">
        <v>5.0</v>
      </c>
    </row>
    <row r="7159">
      <c r="A7159" s="1">
        <v>7158.0</v>
      </c>
      <c r="B7159" s="1" t="s">
        <v>9046</v>
      </c>
      <c r="C7159" s="1" t="s">
        <v>40</v>
      </c>
      <c r="D7159" s="1">
        <v>50.0</v>
      </c>
      <c r="E7159" s="1" t="s">
        <v>38</v>
      </c>
      <c r="F7159" s="5">
        <v>44927.0</v>
      </c>
      <c r="G7159" s="1">
        <v>10.0</v>
      </c>
    </row>
    <row r="7160">
      <c r="A7160" s="1">
        <v>7159.0</v>
      </c>
      <c r="B7160" s="1" t="s">
        <v>9047</v>
      </c>
      <c r="C7160" s="1" t="s">
        <v>40</v>
      </c>
      <c r="D7160" s="1">
        <v>50.0</v>
      </c>
      <c r="E7160" s="1" t="s">
        <v>38</v>
      </c>
      <c r="F7160" s="5">
        <v>44927.0</v>
      </c>
      <c r="G7160" s="1">
        <v>20.0</v>
      </c>
    </row>
    <row r="7161">
      <c r="A7161" s="1">
        <v>7160.0</v>
      </c>
      <c r="B7161" s="1" t="s">
        <v>9049</v>
      </c>
      <c r="C7161" s="1" t="s">
        <v>32</v>
      </c>
      <c r="D7161" s="1">
        <v>120.0</v>
      </c>
      <c r="E7161" s="1" t="s">
        <v>38</v>
      </c>
      <c r="F7161" s="5">
        <v>44927.0</v>
      </c>
      <c r="G7161" s="1">
        <v>0.0</v>
      </c>
    </row>
    <row r="7162">
      <c r="A7162" s="1">
        <v>7161.0</v>
      </c>
      <c r="B7162" s="1" t="s">
        <v>9051</v>
      </c>
      <c r="C7162" s="1" t="s">
        <v>32</v>
      </c>
      <c r="D7162" s="1">
        <v>120.0</v>
      </c>
      <c r="E7162" s="1" t="s">
        <v>38</v>
      </c>
      <c r="F7162" s="5">
        <v>44927.0</v>
      </c>
      <c r="G7162" s="1">
        <v>5.0</v>
      </c>
    </row>
    <row r="7163">
      <c r="A7163" s="1">
        <v>7162.0</v>
      </c>
      <c r="B7163" s="1" t="s">
        <v>9052</v>
      </c>
      <c r="C7163" s="1" t="s">
        <v>32</v>
      </c>
      <c r="D7163" s="1">
        <v>120.0</v>
      </c>
      <c r="E7163" s="1" t="s">
        <v>38</v>
      </c>
      <c r="F7163" s="5">
        <v>44927.0</v>
      </c>
      <c r="G7163" s="1">
        <v>10.0</v>
      </c>
    </row>
    <row r="7164">
      <c r="A7164" s="1">
        <v>7163.0</v>
      </c>
      <c r="B7164" s="1" t="s">
        <v>9053</v>
      </c>
      <c r="C7164" s="1" t="s">
        <v>49</v>
      </c>
      <c r="D7164" s="1">
        <v>80.0</v>
      </c>
      <c r="E7164" s="1" t="s">
        <v>38</v>
      </c>
      <c r="F7164" s="5">
        <v>44927.0</v>
      </c>
      <c r="G7164" s="1">
        <v>20.0</v>
      </c>
    </row>
    <row r="7165">
      <c r="A7165" s="1">
        <v>7164.0</v>
      </c>
      <c r="B7165" s="1" t="s">
        <v>9054</v>
      </c>
      <c r="C7165" s="1" t="s">
        <v>37</v>
      </c>
      <c r="D7165" s="1">
        <v>250.0</v>
      </c>
      <c r="E7165" s="1" t="s">
        <v>38</v>
      </c>
      <c r="F7165" s="5">
        <v>44927.0</v>
      </c>
      <c r="G7165" s="1">
        <v>0.0</v>
      </c>
    </row>
    <row r="7166">
      <c r="A7166" s="1">
        <v>7165.0</v>
      </c>
      <c r="B7166" s="1" t="s">
        <v>9055</v>
      </c>
      <c r="C7166" s="1" t="s">
        <v>40</v>
      </c>
      <c r="D7166" s="1">
        <v>50.0</v>
      </c>
      <c r="E7166" s="1" t="s">
        <v>38</v>
      </c>
      <c r="F7166" s="5">
        <v>44927.0</v>
      </c>
      <c r="G7166" s="1">
        <v>5.0</v>
      </c>
    </row>
    <row r="7167">
      <c r="A7167" s="1">
        <v>7166.0</v>
      </c>
      <c r="B7167" s="1" t="s">
        <v>9056</v>
      </c>
      <c r="C7167" s="1" t="s">
        <v>49</v>
      </c>
      <c r="D7167" s="1">
        <v>80.0</v>
      </c>
      <c r="E7167" s="1" t="s">
        <v>33</v>
      </c>
      <c r="F7167" s="5">
        <v>44927.0</v>
      </c>
      <c r="G7167" s="1">
        <v>10.0</v>
      </c>
    </row>
    <row r="7168">
      <c r="A7168" s="1">
        <v>7167.0</v>
      </c>
      <c r="B7168" s="1" t="s">
        <v>9057</v>
      </c>
      <c r="C7168" s="1" t="s">
        <v>32</v>
      </c>
      <c r="D7168" s="1">
        <v>120.0</v>
      </c>
      <c r="E7168" s="1" t="s">
        <v>38</v>
      </c>
      <c r="F7168" s="5">
        <v>44927.0</v>
      </c>
      <c r="G7168" s="1">
        <v>20.0</v>
      </c>
    </row>
    <row r="7169">
      <c r="A7169" s="1">
        <v>7168.0</v>
      </c>
      <c r="B7169" s="1" t="s">
        <v>9058</v>
      </c>
      <c r="C7169" s="1" t="s">
        <v>49</v>
      </c>
      <c r="D7169" s="1">
        <v>80.0</v>
      </c>
      <c r="E7169" s="1" t="s">
        <v>38</v>
      </c>
      <c r="F7169" s="5">
        <v>44927.0</v>
      </c>
      <c r="G7169" s="1">
        <v>0.0</v>
      </c>
    </row>
    <row r="7170">
      <c r="A7170" s="1">
        <v>7169.0</v>
      </c>
      <c r="B7170" s="1" t="s">
        <v>9059</v>
      </c>
      <c r="C7170" s="1" t="s">
        <v>32</v>
      </c>
      <c r="D7170" s="1">
        <v>120.0</v>
      </c>
      <c r="E7170" s="1" t="s">
        <v>38</v>
      </c>
      <c r="F7170" s="5">
        <v>44927.0</v>
      </c>
      <c r="G7170" s="1">
        <v>5.0</v>
      </c>
    </row>
    <row r="7171">
      <c r="A7171" s="1">
        <v>7170.0</v>
      </c>
      <c r="B7171" s="1" t="s">
        <v>9060</v>
      </c>
      <c r="C7171" s="1" t="s">
        <v>49</v>
      </c>
      <c r="D7171" s="1">
        <v>80.0</v>
      </c>
      <c r="E7171" s="1" t="s">
        <v>38</v>
      </c>
      <c r="F7171" s="5">
        <v>44927.0</v>
      </c>
      <c r="G7171" s="1">
        <v>10.0</v>
      </c>
    </row>
    <row r="7172">
      <c r="A7172" s="1">
        <v>7171.0</v>
      </c>
      <c r="B7172" s="1" t="s">
        <v>9063</v>
      </c>
      <c r="C7172" s="1" t="s">
        <v>32</v>
      </c>
      <c r="D7172" s="1">
        <v>120.0</v>
      </c>
      <c r="E7172" s="1" t="s">
        <v>38</v>
      </c>
      <c r="F7172" s="5">
        <v>44927.0</v>
      </c>
      <c r="G7172" s="1">
        <v>20.0</v>
      </c>
    </row>
    <row r="7173">
      <c r="A7173" s="1">
        <v>7172.0</v>
      </c>
      <c r="B7173" s="1" t="s">
        <v>9066</v>
      </c>
      <c r="C7173" s="1" t="s">
        <v>32</v>
      </c>
      <c r="D7173" s="1">
        <v>120.0</v>
      </c>
      <c r="E7173" s="1" t="s">
        <v>38</v>
      </c>
      <c r="F7173" s="5">
        <v>44927.0</v>
      </c>
      <c r="G7173" s="1">
        <v>0.0</v>
      </c>
    </row>
    <row r="7174">
      <c r="A7174" s="1">
        <v>7173.0</v>
      </c>
      <c r="B7174" s="1" t="s">
        <v>9067</v>
      </c>
      <c r="C7174" s="1" t="s">
        <v>32</v>
      </c>
      <c r="D7174" s="1">
        <v>120.0</v>
      </c>
      <c r="E7174" s="1" t="s">
        <v>38</v>
      </c>
      <c r="F7174" s="5">
        <v>44927.0</v>
      </c>
      <c r="G7174" s="1">
        <v>5.0</v>
      </c>
    </row>
    <row r="7175">
      <c r="A7175" s="1">
        <v>7174.0</v>
      </c>
      <c r="B7175" s="1" t="s">
        <v>9068</v>
      </c>
      <c r="C7175" s="1" t="s">
        <v>32</v>
      </c>
      <c r="D7175" s="1">
        <v>120.0</v>
      </c>
      <c r="E7175" s="1" t="s">
        <v>38</v>
      </c>
      <c r="F7175" s="5">
        <v>44927.0</v>
      </c>
      <c r="G7175" s="1">
        <v>10.0</v>
      </c>
    </row>
    <row r="7176">
      <c r="A7176" s="1">
        <v>7175.0</v>
      </c>
      <c r="B7176" s="1" t="s">
        <v>9069</v>
      </c>
      <c r="C7176" s="1" t="s">
        <v>49</v>
      </c>
      <c r="D7176" s="1">
        <v>80.0</v>
      </c>
      <c r="E7176" s="1" t="s">
        <v>38</v>
      </c>
      <c r="F7176" s="5">
        <v>44927.0</v>
      </c>
      <c r="G7176" s="1">
        <v>20.0</v>
      </c>
    </row>
    <row r="7177">
      <c r="A7177" s="1">
        <v>7176.0</v>
      </c>
      <c r="B7177" s="1" t="s">
        <v>9070</v>
      </c>
      <c r="C7177" s="1" t="s">
        <v>32</v>
      </c>
      <c r="D7177" s="1">
        <v>120.0</v>
      </c>
      <c r="E7177" s="1" t="s">
        <v>38</v>
      </c>
      <c r="F7177" s="5">
        <v>44927.0</v>
      </c>
      <c r="G7177" s="1">
        <v>0.0</v>
      </c>
    </row>
    <row r="7178">
      <c r="A7178" s="1">
        <v>7177.0</v>
      </c>
      <c r="B7178" s="1" t="s">
        <v>9071</v>
      </c>
      <c r="C7178" s="1" t="s">
        <v>49</v>
      </c>
      <c r="D7178" s="1">
        <v>80.0</v>
      </c>
      <c r="E7178" s="1" t="s">
        <v>38</v>
      </c>
      <c r="F7178" s="5">
        <v>44927.0</v>
      </c>
      <c r="G7178" s="1">
        <v>5.0</v>
      </c>
    </row>
    <row r="7179">
      <c r="A7179" s="1">
        <v>7178.0</v>
      </c>
      <c r="B7179" s="1" t="s">
        <v>9074</v>
      </c>
      <c r="C7179" s="1" t="s">
        <v>32</v>
      </c>
      <c r="D7179" s="1">
        <v>120.0</v>
      </c>
      <c r="E7179" s="1" t="s">
        <v>38</v>
      </c>
      <c r="F7179" s="5">
        <v>44927.0</v>
      </c>
      <c r="G7179" s="1">
        <v>10.0</v>
      </c>
    </row>
    <row r="7180">
      <c r="A7180" s="1">
        <v>7179.0</v>
      </c>
      <c r="B7180" s="1" t="s">
        <v>9075</v>
      </c>
      <c r="C7180" s="1" t="s">
        <v>32</v>
      </c>
      <c r="D7180" s="1">
        <v>120.0</v>
      </c>
      <c r="E7180" s="1" t="s">
        <v>38</v>
      </c>
      <c r="F7180" s="5">
        <v>44927.0</v>
      </c>
      <c r="G7180" s="1">
        <v>20.0</v>
      </c>
    </row>
    <row r="7181">
      <c r="A7181" s="1">
        <v>7180.0</v>
      </c>
      <c r="B7181" s="1" t="s">
        <v>9076</v>
      </c>
      <c r="C7181" s="1" t="s">
        <v>40</v>
      </c>
      <c r="D7181" s="1">
        <v>50.0</v>
      </c>
      <c r="E7181" s="1" t="s">
        <v>38</v>
      </c>
      <c r="F7181" s="5">
        <v>44927.0</v>
      </c>
      <c r="G7181" s="1">
        <v>0.0</v>
      </c>
    </row>
    <row r="7182">
      <c r="A7182" s="1">
        <v>7181.0</v>
      </c>
      <c r="B7182" s="1" t="s">
        <v>9077</v>
      </c>
      <c r="C7182" s="1" t="s">
        <v>32</v>
      </c>
      <c r="D7182" s="1">
        <v>120.0</v>
      </c>
      <c r="E7182" s="1" t="s">
        <v>38</v>
      </c>
      <c r="F7182" s="5">
        <v>44927.0</v>
      </c>
      <c r="G7182" s="1">
        <v>5.0</v>
      </c>
    </row>
    <row r="7183">
      <c r="A7183" s="1">
        <v>7182.0</v>
      </c>
      <c r="B7183" s="1" t="s">
        <v>9078</v>
      </c>
      <c r="C7183" s="1" t="s">
        <v>32</v>
      </c>
      <c r="D7183" s="1">
        <v>120.0</v>
      </c>
      <c r="E7183" s="1" t="s">
        <v>38</v>
      </c>
      <c r="F7183" s="5">
        <v>44927.0</v>
      </c>
      <c r="G7183" s="1">
        <v>10.0</v>
      </c>
    </row>
    <row r="7184">
      <c r="A7184" s="1">
        <v>7183.0</v>
      </c>
      <c r="B7184" s="1" t="s">
        <v>9081</v>
      </c>
      <c r="C7184" s="1" t="s">
        <v>49</v>
      </c>
      <c r="D7184" s="1">
        <v>80.0</v>
      </c>
      <c r="E7184" s="1" t="s">
        <v>38</v>
      </c>
      <c r="F7184" s="5">
        <v>44927.0</v>
      </c>
      <c r="G7184" s="1">
        <v>20.0</v>
      </c>
    </row>
    <row r="7185">
      <c r="A7185" s="1">
        <v>7184.0</v>
      </c>
      <c r="B7185" s="1" t="s">
        <v>9082</v>
      </c>
      <c r="C7185" s="1" t="s">
        <v>32</v>
      </c>
      <c r="D7185" s="1">
        <v>120.0</v>
      </c>
      <c r="E7185" s="1" t="s">
        <v>38</v>
      </c>
      <c r="F7185" s="5">
        <v>44927.0</v>
      </c>
      <c r="G7185" s="1">
        <v>0.0</v>
      </c>
    </row>
    <row r="7186">
      <c r="A7186" s="1">
        <v>7185.0</v>
      </c>
      <c r="B7186" s="1" t="s">
        <v>9083</v>
      </c>
      <c r="C7186" s="1" t="s">
        <v>49</v>
      </c>
      <c r="D7186" s="1">
        <v>80.0</v>
      </c>
      <c r="E7186" s="1" t="s">
        <v>38</v>
      </c>
      <c r="F7186" s="5">
        <v>44927.0</v>
      </c>
      <c r="G7186" s="1">
        <v>5.0</v>
      </c>
    </row>
    <row r="7187">
      <c r="A7187" s="1">
        <v>7186.0</v>
      </c>
      <c r="B7187" s="1" t="s">
        <v>9084</v>
      </c>
      <c r="C7187" s="1" t="s">
        <v>32</v>
      </c>
      <c r="D7187" s="1">
        <v>120.0</v>
      </c>
      <c r="E7187" s="1" t="s">
        <v>45</v>
      </c>
      <c r="F7187" s="5">
        <v>44927.0</v>
      </c>
      <c r="G7187" s="1">
        <v>10.0</v>
      </c>
    </row>
    <row r="7188">
      <c r="A7188" s="1">
        <v>7187.0</v>
      </c>
      <c r="B7188" s="1" t="s">
        <v>9085</v>
      </c>
      <c r="C7188" s="1" t="s">
        <v>49</v>
      </c>
      <c r="D7188" s="1">
        <v>80.0</v>
      </c>
      <c r="E7188" s="1" t="s">
        <v>38</v>
      </c>
      <c r="F7188" s="5">
        <v>44927.0</v>
      </c>
      <c r="G7188" s="1">
        <v>20.0</v>
      </c>
    </row>
    <row r="7189">
      <c r="A7189" s="1">
        <v>7188.0</v>
      </c>
      <c r="B7189" s="1" t="s">
        <v>9086</v>
      </c>
      <c r="C7189" s="1" t="s">
        <v>32</v>
      </c>
      <c r="D7189" s="1">
        <v>120.0</v>
      </c>
      <c r="E7189" s="1" t="s">
        <v>38</v>
      </c>
      <c r="F7189" s="5">
        <v>44927.0</v>
      </c>
      <c r="G7189" s="1">
        <v>0.0</v>
      </c>
    </row>
    <row r="7190">
      <c r="A7190" s="1">
        <v>7189.0</v>
      </c>
      <c r="B7190" s="1" t="s">
        <v>9088</v>
      </c>
      <c r="C7190" s="1" t="s">
        <v>40</v>
      </c>
      <c r="D7190" s="1">
        <v>50.0</v>
      </c>
      <c r="E7190" s="1" t="s">
        <v>38</v>
      </c>
      <c r="F7190" s="5">
        <v>44927.0</v>
      </c>
      <c r="G7190" s="1">
        <v>5.0</v>
      </c>
    </row>
    <row r="7191">
      <c r="A7191" s="1">
        <v>7190.0</v>
      </c>
      <c r="B7191" s="1" t="s">
        <v>9090</v>
      </c>
      <c r="C7191" s="1" t="s">
        <v>40</v>
      </c>
      <c r="D7191" s="1">
        <v>50.0</v>
      </c>
      <c r="E7191" s="1" t="s">
        <v>38</v>
      </c>
      <c r="F7191" s="5">
        <v>44927.0</v>
      </c>
      <c r="G7191" s="1">
        <v>10.0</v>
      </c>
    </row>
    <row r="7192">
      <c r="A7192" s="1">
        <v>7191.0</v>
      </c>
      <c r="B7192" s="1" t="s">
        <v>9091</v>
      </c>
      <c r="C7192" s="1" t="s">
        <v>40</v>
      </c>
      <c r="D7192" s="1">
        <v>50.0</v>
      </c>
      <c r="E7192" s="1" t="s">
        <v>38</v>
      </c>
      <c r="F7192" s="5">
        <v>44927.0</v>
      </c>
      <c r="G7192" s="1">
        <v>20.0</v>
      </c>
    </row>
    <row r="7193">
      <c r="A7193" s="1">
        <v>7192.0</v>
      </c>
      <c r="B7193" s="1" t="s">
        <v>9092</v>
      </c>
      <c r="C7193" s="1" t="s">
        <v>37</v>
      </c>
      <c r="D7193" s="1">
        <v>250.0</v>
      </c>
      <c r="E7193" s="1" t="s">
        <v>38</v>
      </c>
      <c r="F7193" s="5">
        <v>44927.0</v>
      </c>
      <c r="G7193" s="1">
        <v>0.0</v>
      </c>
    </row>
    <row r="7194">
      <c r="A7194" s="1">
        <v>7193.0</v>
      </c>
      <c r="B7194" s="1" t="s">
        <v>9093</v>
      </c>
      <c r="C7194" s="1" t="s">
        <v>37</v>
      </c>
      <c r="D7194" s="1">
        <v>250.0</v>
      </c>
      <c r="E7194" s="1" t="s">
        <v>38</v>
      </c>
      <c r="F7194" s="5">
        <v>44927.0</v>
      </c>
      <c r="G7194" s="1">
        <v>5.0</v>
      </c>
    </row>
    <row r="7195">
      <c r="A7195" s="1">
        <v>7194.0</v>
      </c>
      <c r="B7195" s="1" t="s">
        <v>9094</v>
      </c>
      <c r="C7195" s="1" t="s">
        <v>49</v>
      </c>
      <c r="D7195" s="1">
        <v>80.0</v>
      </c>
      <c r="E7195" s="1" t="s">
        <v>45</v>
      </c>
      <c r="F7195" s="5">
        <v>44927.0</v>
      </c>
      <c r="G7195" s="1">
        <v>10.0</v>
      </c>
    </row>
    <row r="7196">
      <c r="A7196" s="1">
        <v>7195.0</v>
      </c>
      <c r="B7196" s="1" t="s">
        <v>9095</v>
      </c>
      <c r="C7196" s="1" t="s">
        <v>32</v>
      </c>
      <c r="D7196" s="1">
        <v>120.0</v>
      </c>
      <c r="E7196" s="1" t="s">
        <v>45</v>
      </c>
      <c r="F7196" s="5">
        <v>44927.0</v>
      </c>
      <c r="G7196" s="1">
        <v>20.0</v>
      </c>
    </row>
    <row r="7197">
      <c r="A7197" s="1">
        <v>7196.0</v>
      </c>
      <c r="B7197" s="1" t="s">
        <v>9096</v>
      </c>
      <c r="C7197" s="1" t="s">
        <v>32</v>
      </c>
      <c r="D7197" s="1">
        <v>120.0</v>
      </c>
      <c r="E7197" s="1" t="s">
        <v>33</v>
      </c>
      <c r="F7197" s="5">
        <v>44927.0</v>
      </c>
      <c r="G7197" s="1">
        <v>0.0</v>
      </c>
    </row>
    <row r="7198">
      <c r="A7198" s="1">
        <v>7197.0</v>
      </c>
      <c r="B7198" s="1" t="s">
        <v>9099</v>
      </c>
      <c r="C7198" s="1" t="s">
        <v>37</v>
      </c>
      <c r="D7198" s="1">
        <v>250.0</v>
      </c>
      <c r="E7198" s="1" t="s">
        <v>38</v>
      </c>
      <c r="F7198" s="5">
        <v>44927.0</v>
      </c>
      <c r="G7198" s="1">
        <v>5.0</v>
      </c>
    </row>
    <row r="7199">
      <c r="A7199" s="1">
        <v>7198.0</v>
      </c>
      <c r="B7199" s="1" t="s">
        <v>9100</v>
      </c>
      <c r="C7199" s="1" t="s">
        <v>32</v>
      </c>
      <c r="D7199" s="1">
        <v>120.0</v>
      </c>
      <c r="E7199" s="1" t="s">
        <v>33</v>
      </c>
      <c r="F7199" s="5">
        <v>44927.0</v>
      </c>
      <c r="G7199" s="1">
        <v>10.0</v>
      </c>
    </row>
    <row r="7200">
      <c r="A7200" s="1">
        <v>7199.0</v>
      </c>
      <c r="B7200" s="1" t="s">
        <v>9101</v>
      </c>
      <c r="C7200" s="1" t="s">
        <v>49</v>
      </c>
      <c r="D7200" s="1">
        <v>80.0</v>
      </c>
      <c r="E7200" s="1" t="s">
        <v>38</v>
      </c>
      <c r="F7200" s="5">
        <v>44927.0</v>
      </c>
      <c r="G7200" s="1">
        <v>20.0</v>
      </c>
    </row>
    <row r="7201">
      <c r="A7201" s="1">
        <v>7200.0</v>
      </c>
      <c r="B7201" s="1" t="s">
        <v>9102</v>
      </c>
      <c r="C7201" s="1" t="s">
        <v>32</v>
      </c>
      <c r="D7201" s="1">
        <v>120.0</v>
      </c>
      <c r="E7201" s="1" t="s">
        <v>38</v>
      </c>
      <c r="F7201" s="5">
        <v>44927.0</v>
      </c>
      <c r="G7201" s="1">
        <v>0.0</v>
      </c>
    </row>
    <row r="7202">
      <c r="A7202" s="1">
        <v>7201.0</v>
      </c>
      <c r="B7202" s="1" t="s">
        <v>9103</v>
      </c>
      <c r="C7202" s="1" t="s">
        <v>49</v>
      </c>
      <c r="D7202" s="1">
        <v>80.0</v>
      </c>
      <c r="E7202" s="1" t="s">
        <v>38</v>
      </c>
      <c r="F7202" s="5">
        <v>44927.0</v>
      </c>
      <c r="G7202" s="1">
        <v>5.0</v>
      </c>
    </row>
    <row r="7203">
      <c r="A7203" s="1">
        <v>7202.0</v>
      </c>
      <c r="B7203" s="1" t="s">
        <v>9104</v>
      </c>
      <c r="C7203" s="1" t="s">
        <v>37</v>
      </c>
      <c r="D7203" s="1">
        <v>250.0</v>
      </c>
      <c r="E7203" s="1" t="s">
        <v>38</v>
      </c>
      <c r="F7203" s="5">
        <v>44927.0</v>
      </c>
      <c r="G7203" s="1">
        <v>10.0</v>
      </c>
    </row>
    <row r="7204">
      <c r="A7204" s="1">
        <v>7203.0</v>
      </c>
      <c r="B7204" s="1" t="s">
        <v>9107</v>
      </c>
      <c r="C7204" s="1" t="s">
        <v>37</v>
      </c>
      <c r="D7204" s="1">
        <v>250.0</v>
      </c>
      <c r="E7204" s="1" t="s">
        <v>38</v>
      </c>
      <c r="F7204" s="5">
        <v>44927.0</v>
      </c>
      <c r="G7204" s="1">
        <v>20.0</v>
      </c>
    </row>
    <row r="7205">
      <c r="A7205" s="1">
        <v>7204.0</v>
      </c>
      <c r="B7205" s="1" t="s">
        <v>9108</v>
      </c>
      <c r="C7205" s="1" t="s">
        <v>32</v>
      </c>
      <c r="D7205" s="1">
        <v>120.0</v>
      </c>
      <c r="E7205" s="1" t="s">
        <v>38</v>
      </c>
      <c r="F7205" s="5">
        <v>44927.0</v>
      </c>
      <c r="G7205" s="1">
        <v>0.0</v>
      </c>
    </row>
    <row r="7206">
      <c r="A7206" s="1">
        <v>7205.0</v>
      </c>
      <c r="B7206" s="1" t="s">
        <v>9109</v>
      </c>
      <c r="C7206" s="1" t="s">
        <v>37</v>
      </c>
      <c r="D7206" s="1">
        <v>250.0</v>
      </c>
      <c r="E7206" s="1" t="s">
        <v>38</v>
      </c>
      <c r="F7206" s="5">
        <v>44927.0</v>
      </c>
      <c r="G7206" s="1">
        <v>5.0</v>
      </c>
    </row>
    <row r="7207">
      <c r="A7207" s="1">
        <v>7206.0</v>
      </c>
      <c r="B7207" s="1" t="s">
        <v>9110</v>
      </c>
      <c r="C7207" s="1" t="s">
        <v>40</v>
      </c>
      <c r="D7207" s="1">
        <v>50.0</v>
      </c>
      <c r="E7207" s="1" t="s">
        <v>38</v>
      </c>
      <c r="F7207" s="5">
        <v>44927.0</v>
      </c>
      <c r="G7207" s="1">
        <v>10.0</v>
      </c>
    </row>
    <row r="7208">
      <c r="A7208" s="1">
        <v>7207.0</v>
      </c>
      <c r="B7208" s="1" t="s">
        <v>9111</v>
      </c>
      <c r="C7208" s="1" t="s">
        <v>40</v>
      </c>
      <c r="D7208" s="1">
        <v>50.0</v>
      </c>
      <c r="E7208" s="1" t="s">
        <v>33</v>
      </c>
      <c r="F7208" s="5">
        <v>44927.0</v>
      </c>
      <c r="G7208" s="1">
        <v>20.0</v>
      </c>
    </row>
    <row r="7209">
      <c r="A7209" s="1">
        <v>7208.0</v>
      </c>
      <c r="B7209" s="1" t="s">
        <v>9112</v>
      </c>
      <c r="C7209" s="1" t="s">
        <v>32</v>
      </c>
      <c r="D7209" s="1">
        <v>120.0</v>
      </c>
      <c r="E7209" s="1" t="s">
        <v>38</v>
      </c>
      <c r="F7209" s="5">
        <v>44927.0</v>
      </c>
      <c r="G7209" s="1">
        <v>0.0</v>
      </c>
    </row>
    <row r="7210">
      <c r="A7210" s="1">
        <v>7209.0</v>
      </c>
      <c r="B7210" s="1" t="s">
        <v>9115</v>
      </c>
      <c r="C7210" s="1" t="s">
        <v>40</v>
      </c>
      <c r="D7210" s="1">
        <v>50.0</v>
      </c>
      <c r="E7210" s="1" t="s">
        <v>45</v>
      </c>
      <c r="F7210" s="5">
        <v>44927.0</v>
      </c>
      <c r="G7210" s="1">
        <v>5.0</v>
      </c>
    </row>
    <row r="7211">
      <c r="A7211" s="1">
        <v>7210.0</v>
      </c>
      <c r="B7211" s="1" t="s">
        <v>9116</v>
      </c>
      <c r="C7211" s="1" t="s">
        <v>40</v>
      </c>
      <c r="D7211" s="1">
        <v>50.0</v>
      </c>
      <c r="E7211" s="1" t="s">
        <v>38</v>
      </c>
      <c r="F7211" s="5">
        <v>44927.0</v>
      </c>
      <c r="G7211" s="1">
        <v>10.0</v>
      </c>
    </row>
    <row r="7212">
      <c r="A7212" s="1">
        <v>7211.0</v>
      </c>
      <c r="B7212" s="1" t="s">
        <v>9117</v>
      </c>
      <c r="C7212" s="1" t="s">
        <v>32</v>
      </c>
      <c r="D7212" s="1">
        <v>120.0</v>
      </c>
      <c r="E7212" s="1" t="s">
        <v>38</v>
      </c>
      <c r="F7212" s="5">
        <v>44927.0</v>
      </c>
      <c r="G7212" s="1">
        <v>20.0</v>
      </c>
    </row>
    <row r="7213">
      <c r="A7213" s="1">
        <v>7212.0</v>
      </c>
      <c r="B7213" s="1" t="s">
        <v>9118</v>
      </c>
      <c r="C7213" s="1" t="s">
        <v>49</v>
      </c>
      <c r="D7213" s="1">
        <v>80.0</v>
      </c>
      <c r="E7213" s="1" t="s">
        <v>38</v>
      </c>
      <c r="F7213" s="5">
        <v>44927.0</v>
      </c>
      <c r="G7213" s="1">
        <v>0.0</v>
      </c>
    </row>
    <row r="7214">
      <c r="A7214" s="1">
        <v>7213.0</v>
      </c>
      <c r="B7214" s="1" t="s">
        <v>9119</v>
      </c>
      <c r="C7214" s="1" t="s">
        <v>37</v>
      </c>
      <c r="D7214" s="1">
        <v>250.0</v>
      </c>
      <c r="E7214" s="1" t="s">
        <v>33</v>
      </c>
      <c r="F7214" s="5">
        <v>44927.0</v>
      </c>
      <c r="G7214" s="1">
        <v>5.0</v>
      </c>
    </row>
    <row r="7215">
      <c r="A7215" s="1">
        <v>7214.0</v>
      </c>
      <c r="B7215" s="1" t="s">
        <v>9120</v>
      </c>
      <c r="C7215" s="1" t="s">
        <v>32</v>
      </c>
      <c r="D7215" s="1">
        <v>120.0</v>
      </c>
      <c r="E7215" s="1" t="s">
        <v>38</v>
      </c>
      <c r="F7215" s="5">
        <v>44927.0</v>
      </c>
      <c r="G7215" s="1">
        <v>10.0</v>
      </c>
    </row>
    <row r="7216">
      <c r="A7216" s="1">
        <v>7215.0</v>
      </c>
      <c r="B7216" s="1" t="s">
        <v>9123</v>
      </c>
      <c r="C7216" s="1" t="s">
        <v>49</v>
      </c>
      <c r="D7216" s="1">
        <v>80.0</v>
      </c>
      <c r="E7216" s="1" t="s">
        <v>38</v>
      </c>
      <c r="F7216" s="5">
        <v>44927.0</v>
      </c>
      <c r="G7216" s="1">
        <v>20.0</v>
      </c>
    </row>
    <row r="7217">
      <c r="A7217" s="1">
        <v>7216.0</v>
      </c>
      <c r="B7217" s="1" t="s">
        <v>9124</v>
      </c>
      <c r="C7217" s="1" t="s">
        <v>37</v>
      </c>
      <c r="D7217" s="1">
        <v>250.0</v>
      </c>
      <c r="E7217" s="1" t="s">
        <v>38</v>
      </c>
      <c r="F7217" s="5">
        <v>44927.0</v>
      </c>
      <c r="G7217" s="1">
        <v>0.0</v>
      </c>
    </row>
    <row r="7218">
      <c r="A7218" s="1">
        <v>7217.0</v>
      </c>
      <c r="B7218" s="1" t="s">
        <v>9125</v>
      </c>
      <c r="C7218" s="1" t="s">
        <v>49</v>
      </c>
      <c r="D7218" s="1">
        <v>80.0</v>
      </c>
      <c r="E7218" s="1" t="s">
        <v>45</v>
      </c>
      <c r="F7218" s="5">
        <v>44927.0</v>
      </c>
      <c r="G7218" s="1">
        <v>5.0</v>
      </c>
    </row>
    <row r="7219">
      <c r="A7219" s="1">
        <v>7218.0</v>
      </c>
      <c r="B7219" s="1" t="s">
        <v>9126</v>
      </c>
      <c r="C7219" s="1" t="s">
        <v>40</v>
      </c>
      <c r="D7219" s="1">
        <v>50.0</v>
      </c>
      <c r="E7219" s="1" t="s">
        <v>45</v>
      </c>
      <c r="F7219" s="5">
        <v>44927.0</v>
      </c>
      <c r="G7219" s="1">
        <v>10.0</v>
      </c>
    </row>
    <row r="7220">
      <c r="A7220" s="1">
        <v>7219.0</v>
      </c>
      <c r="B7220" s="1" t="s">
        <v>9127</v>
      </c>
      <c r="C7220" s="1" t="s">
        <v>32</v>
      </c>
      <c r="D7220" s="1">
        <v>120.0</v>
      </c>
      <c r="E7220" s="1" t="s">
        <v>38</v>
      </c>
      <c r="F7220" s="5">
        <v>44927.0</v>
      </c>
      <c r="G7220" s="1">
        <v>20.0</v>
      </c>
    </row>
    <row r="7221">
      <c r="A7221" s="1">
        <v>7220.0</v>
      </c>
      <c r="B7221" s="1" t="s">
        <v>9128</v>
      </c>
      <c r="C7221" s="1" t="s">
        <v>32</v>
      </c>
      <c r="D7221" s="1">
        <v>120.0</v>
      </c>
      <c r="E7221" s="1" t="s">
        <v>38</v>
      </c>
      <c r="F7221" s="5">
        <v>44927.0</v>
      </c>
      <c r="G7221" s="1">
        <v>0.0</v>
      </c>
    </row>
    <row r="7222">
      <c r="A7222" s="1">
        <v>7221.0</v>
      </c>
      <c r="B7222" s="1" t="s">
        <v>9131</v>
      </c>
      <c r="C7222" s="1" t="s">
        <v>49</v>
      </c>
      <c r="D7222" s="1">
        <v>80.0</v>
      </c>
      <c r="E7222" s="1" t="s">
        <v>38</v>
      </c>
      <c r="F7222" s="5">
        <v>44927.0</v>
      </c>
      <c r="G7222" s="1">
        <v>5.0</v>
      </c>
    </row>
    <row r="7223">
      <c r="A7223" s="1">
        <v>7222.0</v>
      </c>
      <c r="B7223" s="1" t="s">
        <v>9132</v>
      </c>
      <c r="C7223" s="1" t="s">
        <v>32</v>
      </c>
      <c r="D7223" s="1">
        <v>120.0</v>
      </c>
      <c r="E7223" s="1" t="s">
        <v>38</v>
      </c>
      <c r="F7223" s="5">
        <v>44927.0</v>
      </c>
      <c r="G7223" s="1">
        <v>10.0</v>
      </c>
    </row>
    <row r="7224">
      <c r="A7224" s="1">
        <v>7223.0</v>
      </c>
      <c r="B7224" s="1" t="s">
        <v>9133</v>
      </c>
      <c r="C7224" s="1" t="s">
        <v>37</v>
      </c>
      <c r="D7224" s="1">
        <v>250.0</v>
      </c>
      <c r="E7224" s="1" t="s">
        <v>38</v>
      </c>
      <c r="F7224" s="5">
        <v>44927.0</v>
      </c>
      <c r="G7224" s="1">
        <v>20.0</v>
      </c>
    </row>
    <row r="7225">
      <c r="A7225" s="1">
        <v>7224.0</v>
      </c>
      <c r="B7225" s="1" t="s">
        <v>9134</v>
      </c>
      <c r="C7225" s="1" t="s">
        <v>49</v>
      </c>
      <c r="D7225" s="1">
        <v>80.0</v>
      </c>
      <c r="E7225" s="1" t="s">
        <v>38</v>
      </c>
      <c r="F7225" s="5">
        <v>44927.0</v>
      </c>
      <c r="G7225" s="1">
        <v>0.0</v>
      </c>
    </row>
    <row r="7226">
      <c r="A7226" s="1">
        <v>7225.0</v>
      </c>
      <c r="B7226" s="1" t="s">
        <v>9135</v>
      </c>
      <c r="C7226" s="1" t="s">
        <v>32</v>
      </c>
      <c r="D7226" s="1">
        <v>120.0</v>
      </c>
      <c r="E7226" s="1" t="s">
        <v>38</v>
      </c>
      <c r="F7226" s="5">
        <v>44927.0</v>
      </c>
      <c r="G7226" s="1">
        <v>5.0</v>
      </c>
    </row>
    <row r="7227">
      <c r="A7227" s="1">
        <v>7226.0</v>
      </c>
      <c r="B7227" s="1" t="s">
        <v>9136</v>
      </c>
      <c r="C7227" s="1" t="s">
        <v>32</v>
      </c>
      <c r="D7227" s="1">
        <v>120.0</v>
      </c>
      <c r="E7227" s="1" t="s">
        <v>38</v>
      </c>
      <c r="F7227" s="5">
        <v>44927.0</v>
      </c>
      <c r="G7227" s="1">
        <v>10.0</v>
      </c>
    </row>
    <row r="7228">
      <c r="A7228" s="1">
        <v>7227.0</v>
      </c>
      <c r="B7228" s="1" t="s">
        <v>9139</v>
      </c>
      <c r="C7228" s="1" t="s">
        <v>49</v>
      </c>
      <c r="D7228" s="1">
        <v>80.0</v>
      </c>
      <c r="E7228" s="1" t="s">
        <v>38</v>
      </c>
      <c r="F7228" s="5">
        <v>44927.0</v>
      </c>
      <c r="G7228" s="1">
        <v>20.0</v>
      </c>
    </row>
    <row r="7229">
      <c r="A7229" s="1">
        <v>7228.0</v>
      </c>
      <c r="B7229" s="1" t="s">
        <v>9140</v>
      </c>
      <c r="C7229" s="1" t="s">
        <v>32</v>
      </c>
      <c r="D7229" s="1">
        <v>120.0</v>
      </c>
      <c r="E7229" s="1" t="s">
        <v>38</v>
      </c>
      <c r="F7229" s="5">
        <v>44927.0</v>
      </c>
      <c r="G7229" s="1">
        <v>0.0</v>
      </c>
    </row>
    <row r="7230">
      <c r="A7230" s="1">
        <v>7229.0</v>
      </c>
      <c r="B7230" s="1" t="s">
        <v>9141</v>
      </c>
      <c r="C7230" s="1" t="s">
        <v>32</v>
      </c>
      <c r="D7230" s="1">
        <v>120.0</v>
      </c>
      <c r="E7230" s="1" t="s">
        <v>38</v>
      </c>
      <c r="F7230" s="5">
        <v>44927.0</v>
      </c>
      <c r="G7230" s="1">
        <v>5.0</v>
      </c>
    </row>
    <row r="7231">
      <c r="A7231" s="1">
        <v>7230.0</v>
      </c>
      <c r="B7231" s="1" t="s">
        <v>9142</v>
      </c>
      <c r="C7231" s="1" t="s">
        <v>32</v>
      </c>
      <c r="D7231" s="1">
        <v>120.0</v>
      </c>
      <c r="E7231" s="1" t="s">
        <v>38</v>
      </c>
      <c r="F7231" s="5">
        <v>44927.0</v>
      </c>
      <c r="G7231" s="1">
        <v>10.0</v>
      </c>
    </row>
    <row r="7232">
      <c r="A7232" s="1">
        <v>7231.0</v>
      </c>
      <c r="B7232" s="1" t="s">
        <v>9143</v>
      </c>
      <c r="C7232" s="1" t="s">
        <v>37</v>
      </c>
      <c r="D7232" s="1">
        <v>250.0</v>
      </c>
      <c r="E7232" s="1" t="s">
        <v>33</v>
      </c>
      <c r="F7232" s="5">
        <v>44927.0</v>
      </c>
      <c r="G7232" s="1">
        <v>20.0</v>
      </c>
    </row>
    <row r="7233">
      <c r="A7233" s="1">
        <v>7232.0</v>
      </c>
      <c r="B7233" s="1" t="s">
        <v>9144</v>
      </c>
      <c r="C7233" s="1" t="s">
        <v>40</v>
      </c>
      <c r="D7233" s="1">
        <v>50.0</v>
      </c>
      <c r="E7233" s="1" t="s">
        <v>38</v>
      </c>
      <c r="F7233" s="5">
        <v>44927.0</v>
      </c>
      <c r="G7233" s="1">
        <v>0.0</v>
      </c>
    </row>
    <row r="7234">
      <c r="A7234" s="1">
        <v>7233.0</v>
      </c>
      <c r="B7234" s="1" t="s">
        <v>9147</v>
      </c>
      <c r="C7234" s="1" t="s">
        <v>32</v>
      </c>
      <c r="D7234" s="1">
        <v>120.0</v>
      </c>
      <c r="E7234" s="1" t="s">
        <v>38</v>
      </c>
      <c r="F7234" s="5">
        <v>44927.0</v>
      </c>
      <c r="G7234" s="1">
        <v>5.0</v>
      </c>
    </row>
    <row r="7235">
      <c r="A7235" s="1">
        <v>7234.0</v>
      </c>
      <c r="B7235" s="1" t="s">
        <v>9148</v>
      </c>
      <c r="C7235" s="1" t="s">
        <v>37</v>
      </c>
      <c r="D7235" s="1">
        <v>250.0</v>
      </c>
      <c r="E7235" s="1" t="s">
        <v>45</v>
      </c>
      <c r="F7235" s="5">
        <v>44927.0</v>
      </c>
      <c r="G7235" s="1">
        <v>10.0</v>
      </c>
    </row>
    <row r="7236">
      <c r="A7236" s="1">
        <v>7235.0</v>
      </c>
      <c r="B7236" s="1" t="s">
        <v>9149</v>
      </c>
      <c r="C7236" s="1" t="s">
        <v>32</v>
      </c>
      <c r="D7236" s="1">
        <v>120.0</v>
      </c>
      <c r="E7236" s="1" t="s">
        <v>38</v>
      </c>
      <c r="F7236" s="5">
        <v>44927.0</v>
      </c>
      <c r="G7236" s="1">
        <v>20.0</v>
      </c>
    </row>
    <row r="7237">
      <c r="A7237" s="1">
        <v>7236.0</v>
      </c>
      <c r="B7237" s="1" t="s">
        <v>9150</v>
      </c>
      <c r="C7237" s="1" t="s">
        <v>37</v>
      </c>
      <c r="D7237" s="1">
        <v>250.0</v>
      </c>
      <c r="E7237" s="1" t="s">
        <v>45</v>
      </c>
      <c r="F7237" s="5">
        <v>44927.0</v>
      </c>
      <c r="G7237" s="1">
        <v>0.0</v>
      </c>
    </row>
    <row r="7238">
      <c r="A7238" s="1">
        <v>7237.0</v>
      </c>
      <c r="B7238" s="1" t="s">
        <v>9151</v>
      </c>
      <c r="C7238" s="1" t="s">
        <v>32</v>
      </c>
      <c r="D7238" s="1">
        <v>120.0</v>
      </c>
      <c r="E7238" s="1" t="s">
        <v>38</v>
      </c>
      <c r="F7238" s="5">
        <v>44927.0</v>
      </c>
      <c r="G7238" s="1">
        <v>5.0</v>
      </c>
    </row>
    <row r="7239">
      <c r="A7239" s="1">
        <v>7238.0</v>
      </c>
      <c r="B7239" s="1" t="s">
        <v>9152</v>
      </c>
      <c r="C7239" s="1" t="s">
        <v>49</v>
      </c>
      <c r="D7239" s="1">
        <v>80.0</v>
      </c>
      <c r="E7239" s="1" t="s">
        <v>38</v>
      </c>
      <c r="F7239" s="5">
        <v>44927.0</v>
      </c>
      <c r="G7239" s="1">
        <v>10.0</v>
      </c>
    </row>
    <row r="7240">
      <c r="A7240" s="1">
        <v>7239.0</v>
      </c>
      <c r="B7240" s="1" t="s">
        <v>9155</v>
      </c>
      <c r="C7240" s="1" t="s">
        <v>32</v>
      </c>
      <c r="D7240" s="1">
        <v>120.0</v>
      </c>
      <c r="E7240" s="1" t="s">
        <v>45</v>
      </c>
      <c r="F7240" s="5">
        <v>44927.0</v>
      </c>
      <c r="G7240" s="1">
        <v>20.0</v>
      </c>
    </row>
    <row r="7241">
      <c r="A7241" s="1">
        <v>7240.0</v>
      </c>
      <c r="B7241" s="1" t="s">
        <v>9156</v>
      </c>
      <c r="C7241" s="1" t="s">
        <v>49</v>
      </c>
      <c r="D7241" s="1">
        <v>80.0</v>
      </c>
      <c r="E7241" s="1" t="s">
        <v>38</v>
      </c>
      <c r="F7241" s="5">
        <v>44927.0</v>
      </c>
      <c r="G7241" s="1">
        <v>0.0</v>
      </c>
    </row>
    <row r="7242">
      <c r="A7242" s="1">
        <v>7241.0</v>
      </c>
      <c r="B7242" s="1" t="s">
        <v>9157</v>
      </c>
      <c r="C7242" s="1" t="s">
        <v>32</v>
      </c>
      <c r="D7242" s="1">
        <v>120.0</v>
      </c>
      <c r="E7242" s="1" t="s">
        <v>38</v>
      </c>
      <c r="F7242" s="5">
        <v>44927.0</v>
      </c>
      <c r="G7242" s="1">
        <v>5.0</v>
      </c>
    </row>
    <row r="7243">
      <c r="A7243" s="1">
        <v>7242.0</v>
      </c>
      <c r="B7243" s="1" t="s">
        <v>9158</v>
      </c>
      <c r="C7243" s="1" t="s">
        <v>40</v>
      </c>
      <c r="D7243" s="1">
        <v>50.0</v>
      </c>
      <c r="E7243" s="1" t="s">
        <v>38</v>
      </c>
      <c r="F7243" s="5">
        <v>44927.0</v>
      </c>
      <c r="G7243" s="1">
        <v>10.0</v>
      </c>
    </row>
    <row r="7244">
      <c r="A7244" s="1">
        <v>7243.0</v>
      </c>
      <c r="B7244" s="1" t="s">
        <v>9159</v>
      </c>
      <c r="C7244" s="1" t="s">
        <v>32</v>
      </c>
      <c r="D7244" s="1">
        <v>120.0</v>
      </c>
      <c r="E7244" s="1" t="s">
        <v>38</v>
      </c>
      <c r="F7244" s="5">
        <v>44927.0</v>
      </c>
      <c r="G7244" s="1">
        <v>20.0</v>
      </c>
    </row>
    <row r="7245">
      <c r="A7245" s="1">
        <v>7244.0</v>
      </c>
      <c r="B7245" s="1" t="s">
        <v>9160</v>
      </c>
      <c r="C7245" s="1" t="s">
        <v>40</v>
      </c>
      <c r="D7245" s="1">
        <v>50.0</v>
      </c>
      <c r="E7245" s="1" t="s">
        <v>38</v>
      </c>
      <c r="F7245" s="5">
        <v>44927.0</v>
      </c>
      <c r="G7245" s="1">
        <v>0.0</v>
      </c>
    </row>
    <row r="7246">
      <c r="A7246" s="1">
        <v>7245.0</v>
      </c>
      <c r="B7246" s="1" t="s">
        <v>9161</v>
      </c>
      <c r="C7246" s="1" t="s">
        <v>40</v>
      </c>
      <c r="D7246" s="1">
        <v>50.0</v>
      </c>
      <c r="E7246" s="1" t="s">
        <v>38</v>
      </c>
      <c r="F7246" s="5">
        <v>44927.0</v>
      </c>
      <c r="G7246" s="1">
        <v>5.0</v>
      </c>
    </row>
    <row r="7247">
      <c r="A7247" s="1">
        <v>7246.0</v>
      </c>
      <c r="B7247" s="1" t="s">
        <v>9164</v>
      </c>
      <c r="C7247" s="1" t="s">
        <v>32</v>
      </c>
      <c r="D7247" s="1">
        <v>120.0</v>
      </c>
      <c r="E7247" s="1" t="s">
        <v>33</v>
      </c>
      <c r="F7247" s="5">
        <v>44927.0</v>
      </c>
      <c r="G7247" s="1">
        <v>10.0</v>
      </c>
    </row>
    <row r="7248">
      <c r="A7248" s="1">
        <v>7247.0</v>
      </c>
      <c r="B7248" s="1" t="s">
        <v>9165</v>
      </c>
      <c r="C7248" s="1" t="s">
        <v>32</v>
      </c>
      <c r="D7248" s="1">
        <v>120.0</v>
      </c>
      <c r="E7248" s="1" t="s">
        <v>38</v>
      </c>
      <c r="F7248" s="5">
        <v>44927.0</v>
      </c>
      <c r="G7248" s="1">
        <v>20.0</v>
      </c>
    </row>
    <row r="7249">
      <c r="A7249" s="1">
        <v>7248.0</v>
      </c>
      <c r="B7249" s="1" t="s">
        <v>9168</v>
      </c>
      <c r="C7249" s="1" t="s">
        <v>32</v>
      </c>
      <c r="D7249" s="1">
        <v>120.0</v>
      </c>
      <c r="E7249" s="1" t="s">
        <v>38</v>
      </c>
      <c r="F7249" s="5">
        <v>44927.0</v>
      </c>
      <c r="G7249" s="1">
        <v>0.0</v>
      </c>
    </row>
    <row r="7250">
      <c r="A7250" s="1">
        <v>7249.0</v>
      </c>
      <c r="B7250" s="1" t="s">
        <v>9169</v>
      </c>
      <c r="C7250" s="1" t="s">
        <v>32</v>
      </c>
      <c r="D7250" s="1">
        <v>120.0</v>
      </c>
      <c r="E7250" s="1" t="s">
        <v>33</v>
      </c>
      <c r="F7250" s="5">
        <v>44927.0</v>
      </c>
      <c r="G7250" s="1">
        <v>5.0</v>
      </c>
    </row>
    <row r="7251">
      <c r="A7251" s="1">
        <v>7250.0</v>
      </c>
      <c r="B7251" s="1" t="s">
        <v>9170</v>
      </c>
      <c r="C7251" s="1" t="s">
        <v>32</v>
      </c>
      <c r="D7251" s="1">
        <v>120.0</v>
      </c>
      <c r="E7251" s="1" t="s">
        <v>38</v>
      </c>
      <c r="F7251" s="5">
        <v>44927.0</v>
      </c>
      <c r="G7251" s="1">
        <v>10.0</v>
      </c>
    </row>
    <row r="7252">
      <c r="A7252" s="1">
        <v>7251.0</v>
      </c>
      <c r="B7252" s="1" t="s">
        <v>9171</v>
      </c>
      <c r="C7252" s="1" t="s">
        <v>32</v>
      </c>
      <c r="D7252" s="1">
        <v>120.0</v>
      </c>
      <c r="E7252" s="1" t="s">
        <v>38</v>
      </c>
      <c r="F7252" s="5">
        <v>44927.0</v>
      </c>
      <c r="G7252" s="1">
        <v>20.0</v>
      </c>
    </row>
    <row r="7253">
      <c r="A7253" s="1">
        <v>7252.0</v>
      </c>
      <c r="B7253" s="1" t="s">
        <v>9172</v>
      </c>
      <c r="C7253" s="1" t="s">
        <v>32</v>
      </c>
      <c r="D7253" s="1">
        <v>120.0</v>
      </c>
      <c r="E7253" s="1" t="s">
        <v>38</v>
      </c>
      <c r="F7253" s="5">
        <v>44927.0</v>
      </c>
      <c r="G7253" s="1">
        <v>0.0</v>
      </c>
    </row>
    <row r="7254">
      <c r="A7254" s="1">
        <v>7253.0</v>
      </c>
      <c r="B7254" s="1" t="s">
        <v>9173</v>
      </c>
      <c r="C7254" s="1" t="s">
        <v>32</v>
      </c>
      <c r="D7254" s="1">
        <v>120.0</v>
      </c>
      <c r="E7254" s="1" t="s">
        <v>38</v>
      </c>
      <c r="F7254" s="5">
        <v>44927.0</v>
      </c>
      <c r="G7254" s="1">
        <v>5.0</v>
      </c>
    </row>
    <row r="7255">
      <c r="A7255" s="1">
        <v>7254.0</v>
      </c>
      <c r="B7255" s="1" t="s">
        <v>9176</v>
      </c>
      <c r="C7255" s="1" t="s">
        <v>32</v>
      </c>
      <c r="D7255" s="1">
        <v>120.0</v>
      </c>
      <c r="E7255" s="1" t="s">
        <v>38</v>
      </c>
      <c r="F7255" s="5">
        <v>44927.0</v>
      </c>
      <c r="G7255" s="1">
        <v>10.0</v>
      </c>
    </row>
    <row r="7256">
      <c r="A7256" s="1">
        <v>7255.0</v>
      </c>
      <c r="B7256" s="1" t="s">
        <v>9177</v>
      </c>
      <c r="C7256" s="1" t="s">
        <v>32</v>
      </c>
      <c r="D7256" s="1">
        <v>120.0</v>
      </c>
      <c r="E7256" s="1" t="s">
        <v>38</v>
      </c>
      <c r="F7256" s="5">
        <v>44927.0</v>
      </c>
      <c r="G7256" s="1">
        <v>20.0</v>
      </c>
    </row>
    <row r="7257">
      <c r="A7257" s="1">
        <v>7256.0</v>
      </c>
      <c r="B7257" s="1" t="s">
        <v>9178</v>
      </c>
      <c r="C7257" s="1" t="s">
        <v>40</v>
      </c>
      <c r="D7257" s="1">
        <v>50.0</v>
      </c>
      <c r="E7257" s="1" t="s">
        <v>38</v>
      </c>
      <c r="F7257" s="5">
        <v>44927.0</v>
      </c>
      <c r="G7257" s="1">
        <v>0.0</v>
      </c>
    </row>
    <row r="7258">
      <c r="A7258" s="1">
        <v>7257.0</v>
      </c>
      <c r="B7258" s="1" t="s">
        <v>9179</v>
      </c>
      <c r="C7258" s="1" t="s">
        <v>49</v>
      </c>
      <c r="D7258" s="1">
        <v>80.0</v>
      </c>
      <c r="E7258" s="1" t="s">
        <v>45</v>
      </c>
      <c r="F7258" s="5">
        <v>44927.0</v>
      </c>
      <c r="G7258" s="1">
        <v>5.0</v>
      </c>
    </row>
    <row r="7259">
      <c r="A7259" s="1">
        <v>7258.0</v>
      </c>
      <c r="B7259" s="1" t="s">
        <v>9180</v>
      </c>
      <c r="C7259" s="1" t="s">
        <v>32</v>
      </c>
      <c r="D7259" s="1">
        <v>120.0</v>
      </c>
      <c r="E7259" s="1" t="s">
        <v>38</v>
      </c>
      <c r="F7259" s="5">
        <v>44927.0</v>
      </c>
      <c r="G7259" s="1">
        <v>10.0</v>
      </c>
    </row>
    <row r="7260">
      <c r="A7260" s="1">
        <v>7259.0</v>
      </c>
      <c r="B7260" s="1" t="s">
        <v>9181</v>
      </c>
      <c r="C7260" s="1" t="s">
        <v>32</v>
      </c>
      <c r="D7260" s="1">
        <v>120.0</v>
      </c>
      <c r="E7260" s="1" t="s">
        <v>38</v>
      </c>
      <c r="F7260" s="5">
        <v>44927.0</v>
      </c>
      <c r="G7260" s="1">
        <v>20.0</v>
      </c>
    </row>
    <row r="7261">
      <c r="A7261" s="1">
        <v>7260.0</v>
      </c>
      <c r="B7261" s="1" t="s">
        <v>9182</v>
      </c>
      <c r="C7261" s="1" t="s">
        <v>32</v>
      </c>
      <c r="D7261" s="1">
        <v>120.0</v>
      </c>
      <c r="E7261" s="1" t="s">
        <v>45</v>
      </c>
      <c r="F7261" s="5">
        <v>44927.0</v>
      </c>
      <c r="G7261" s="1">
        <v>0.0</v>
      </c>
    </row>
    <row r="7262">
      <c r="A7262" s="1">
        <v>7261.0</v>
      </c>
      <c r="B7262" s="1" t="s">
        <v>9185</v>
      </c>
      <c r="C7262" s="1" t="s">
        <v>49</v>
      </c>
      <c r="D7262" s="1">
        <v>80.0</v>
      </c>
      <c r="E7262" s="1" t="s">
        <v>38</v>
      </c>
      <c r="F7262" s="5">
        <v>44927.0</v>
      </c>
      <c r="G7262" s="1">
        <v>5.0</v>
      </c>
    </row>
    <row r="7263">
      <c r="A7263" s="1">
        <v>7262.0</v>
      </c>
      <c r="B7263" s="1" t="s">
        <v>9186</v>
      </c>
      <c r="C7263" s="1" t="s">
        <v>32</v>
      </c>
      <c r="D7263" s="1">
        <v>120.0</v>
      </c>
      <c r="E7263" s="1" t="s">
        <v>38</v>
      </c>
      <c r="F7263" s="5">
        <v>44927.0</v>
      </c>
      <c r="G7263" s="1">
        <v>10.0</v>
      </c>
    </row>
    <row r="7264">
      <c r="A7264" s="1">
        <v>7263.0</v>
      </c>
      <c r="B7264" s="1" t="s">
        <v>9187</v>
      </c>
      <c r="C7264" s="1" t="s">
        <v>32</v>
      </c>
      <c r="D7264" s="1">
        <v>120.0</v>
      </c>
      <c r="E7264" s="1" t="s">
        <v>38</v>
      </c>
      <c r="F7264" s="5">
        <v>44927.0</v>
      </c>
      <c r="G7264" s="1">
        <v>20.0</v>
      </c>
    </row>
    <row r="7265">
      <c r="A7265" s="1">
        <v>7264.0</v>
      </c>
      <c r="B7265" s="1" t="s">
        <v>9188</v>
      </c>
      <c r="C7265" s="1" t="s">
        <v>40</v>
      </c>
      <c r="D7265" s="1">
        <v>50.0</v>
      </c>
      <c r="E7265" s="1" t="s">
        <v>38</v>
      </c>
      <c r="F7265" s="5">
        <v>44927.0</v>
      </c>
      <c r="G7265" s="1">
        <v>0.0</v>
      </c>
    </row>
    <row r="7266">
      <c r="A7266" s="1">
        <v>7265.0</v>
      </c>
      <c r="B7266" s="1" t="s">
        <v>9189</v>
      </c>
      <c r="C7266" s="1" t="s">
        <v>32</v>
      </c>
      <c r="D7266" s="1">
        <v>120.0</v>
      </c>
      <c r="E7266" s="1" t="s">
        <v>38</v>
      </c>
      <c r="F7266" s="5">
        <v>44927.0</v>
      </c>
      <c r="G7266" s="1">
        <v>5.0</v>
      </c>
    </row>
    <row r="7267">
      <c r="A7267" s="1">
        <v>7266.0</v>
      </c>
      <c r="B7267" s="1" t="s">
        <v>9190</v>
      </c>
      <c r="C7267" s="1" t="s">
        <v>32</v>
      </c>
      <c r="D7267" s="1">
        <v>120.0</v>
      </c>
      <c r="E7267" s="1" t="s">
        <v>38</v>
      </c>
      <c r="F7267" s="5">
        <v>44927.0</v>
      </c>
      <c r="G7267" s="1">
        <v>10.0</v>
      </c>
    </row>
    <row r="7268">
      <c r="A7268" s="1">
        <v>7267.0</v>
      </c>
      <c r="B7268" s="1" t="s">
        <v>9191</v>
      </c>
      <c r="C7268" s="1" t="s">
        <v>37</v>
      </c>
      <c r="D7268" s="1">
        <v>250.0</v>
      </c>
      <c r="E7268" s="1" t="s">
        <v>38</v>
      </c>
      <c r="F7268" s="5">
        <v>44927.0</v>
      </c>
      <c r="G7268" s="1">
        <v>20.0</v>
      </c>
    </row>
    <row r="7269">
      <c r="A7269" s="1">
        <v>7268.0</v>
      </c>
      <c r="B7269" s="1" t="s">
        <v>9194</v>
      </c>
      <c r="C7269" s="1" t="s">
        <v>40</v>
      </c>
      <c r="D7269" s="1">
        <v>50.0</v>
      </c>
      <c r="E7269" s="1" t="s">
        <v>38</v>
      </c>
      <c r="F7269" s="5">
        <v>44927.0</v>
      </c>
      <c r="G7269" s="1">
        <v>0.0</v>
      </c>
    </row>
    <row r="7270">
      <c r="A7270" s="1">
        <v>7269.0</v>
      </c>
      <c r="B7270" s="1" t="s">
        <v>9195</v>
      </c>
      <c r="C7270" s="1" t="s">
        <v>32</v>
      </c>
      <c r="D7270" s="1">
        <v>120.0</v>
      </c>
      <c r="E7270" s="1" t="s">
        <v>38</v>
      </c>
      <c r="F7270" s="5">
        <v>44927.0</v>
      </c>
      <c r="G7270" s="1">
        <v>5.0</v>
      </c>
    </row>
    <row r="7271">
      <c r="A7271" s="1">
        <v>7270.0</v>
      </c>
      <c r="B7271" s="1" t="s">
        <v>9196</v>
      </c>
      <c r="C7271" s="1" t="s">
        <v>32</v>
      </c>
      <c r="D7271" s="1">
        <v>120.0</v>
      </c>
      <c r="E7271" s="1" t="s">
        <v>38</v>
      </c>
      <c r="F7271" s="5">
        <v>44927.0</v>
      </c>
      <c r="G7271" s="1">
        <v>10.0</v>
      </c>
    </row>
    <row r="7272">
      <c r="A7272" s="1">
        <v>7271.0</v>
      </c>
      <c r="B7272" s="1" t="s">
        <v>9197</v>
      </c>
      <c r="C7272" s="1" t="s">
        <v>49</v>
      </c>
      <c r="D7272" s="1">
        <v>80.0</v>
      </c>
      <c r="E7272" s="1" t="s">
        <v>38</v>
      </c>
      <c r="F7272" s="5">
        <v>44927.0</v>
      </c>
      <c r="G7272" s="1">
        <v>20.0</v>
      </c>
    </row>
    <row r="7273">
      <c r="A7273" s="1">
        <v>7272.0</v>
      </c>
      <c r="B7273" s="1" t="s">
        <v>9198</v>
      </c>
      <c r="C7273" s="1" t="s">
        <v>37</v>
      </c>
      <c r="D7273" s="1">
        <v>250.0</v>
      </c>
      <c r="E7273" s="1" t="s">
        <v>38</v>
      </c>
      <c r="F7273" s="5">
        <v>44927.0</v>
      </c>
      <c r="G7273" s="1">
        <v>0.0</v>
      </c>
    </row>
    <row r="7274">
      <c r="A7274" s="1">
        <v>7273.0</v>
      </c>
      <c r="B7274" s="1" t="s">
        <v>9199</v>
      </c>
      <c r="C7274" s="1" t="s">
        <v>32</v>
      </c>
      <c r="D7274" s="1">
        <v>120.0</v>
      </c>
      <c r="E7274" s="1" t="s">
        <v>38</v>
      </c>
      <c r="F7274" s="5">
        <v>44927.0</v>
      </c>
      <c r="G7274" s="1">
        <v>5.0</v>
      </c>
    </row>
    <row r="7275">
      <c r="A7275" s="1">
        <v>7274.0</v>
      </c>
      <c r="B7275" s="1" t="s">
        <v>9200</v>
      </c>
      <c r="C7275" s="1" t="s">
        <v>32</v>
      </c>
      <c r="D7275" s="1">
        <v>120.0</v>
      </c>
      <c r="E7275" s="1" t="s">
        <v>38</v>
      </c>
      <c r="F7275" s="5">
        <v>44927.0</v>
      </c>
      <c r="G7275" s="1">
        <v>10.0</v>
      </c>
    </row>
    <row r="7276">
      <c r="A7276" s="1">
        <v>7275.0</v>
      </c>
      <c r="B7276" s="1" t="s">
        <v>9203</v>
      </c>
      <c r="C7276" s="1" t="s">
        <v>49</v>
      </c>
      <c r="D7276" s="1">
        <v>80.0</v>
      </c>
      <c r="E7276" s="1" t="s">
        <v>38</v>
      </c>
      <c r="F7276" s="5">
        <v>44927.0</v>
      </c>
      <c r="G7276" s="1">
        <v>20.0</v>
      </c>
    </row>
    <row r="7277">
      <c r="A7277" s="1">
        <v>7276.0</v>
      </c>
      <c r="B7277" s="1" t="s">
        <v>9204</v>
      </c>
      <c r="C7277" s="1" t="s">
        <v>32</v>
      </c>
      <c r="D7277" s="1">
        <v>120.0</v>
      </c>
      <c r="E7277" s="1" t="s">
        <v>33</v>
      </c>
      <c r="F7277" s="5">
        <v>44927.0</v>
      </c>
      <c r="G7277" s="1">
        <v>0.0</v>
      </c>
    </row>
    <row r="7278">
      <c r="A7278" s="1">
        <v>7277.0</v>
      </c>
      <c r="B7278" s="1" t="s">
        <v>9205</v>
      </c>
      <c r="C7278" s="1" t="s">
        <v>32</v>
      </c>
      <c r="D7278" s="1">
        <v>120.0</v>
      </c>
      <c r="E7278" s="1" t="s">
        <v>38</v>
      </c>
      <c r="F7278" s="5">
        <v>44927.0</v>
      </c>
      <c r="G7278" s="1">
        <v>5.0</v>
      </c>
    </row>
    <row r="7279">
      <c r="A7279" s="1">
        <v>7278.0</v>
      </c>
      <c r="B7279" s="1" t="s">
        <v>9206</v>
      </c>
      <c r="C7279" s="1" t="s">
        <v>32</v>
      </c>
      <c r="D7279" s="1">
        <v>120.0</v>
      </c>
      <c r="E7279" s="1" t="s">
        <v>38</v>
      </c>
      <c r="F7279" s="5">
        <v>44927.0</v>
      </c>
      <c r="G7279" s="1">
        <v>10.0</v>
      </c>
    </row>
    <row r="7280">
      <c r="A7280" s="1">
        <v>7279.0</v>
      </c>
      <c r="B7280" s="1" t="s">
        <v>9207</v>
      </c>
      <c r="C7280" s="1" t="s">
        <v>32</v>
      </c>
      <c r="D7280" s="1">
        <v>120.0</v>
      </c>
      <c r="E7280" s="1" t="s">
        <v>45</v>
      </c>
      <c r="F7280" s="5">
        <v>44927.0</v>
      </c>
      <c r="G7280" s="1">
        <v>20.0</v>
      </c>
    </row>
    <row r="7281">
      <c r="A7281" s="1">
        <v>7280.0</v>
      </c>
      <c r="B7281" s="1" t="s">
        <v>9208</v>
      </c>
      <c r="C7281" s="1" t="s">
        <v>40</v>
      </c>
      <c r="D7281" s="1">
        <v>50.0</v>
      </c>
      <c r="E7281" s="1" t="s">
        <v>38</v>
      </c>
      <c r="F7281" s="5">
        <v>44927.0</v>
      </c>
      <c r="G7281" s="1">
        <v>0.0</v>
      </c>
    </row>
    <row r="7282">
      <c r="A7282" s="1">
        <v>7281.0</v>
      </c>
      <c r="B7282" s="1" t="s">
        <v>9211</v>
      </c>
      <c r="C7282" s="1" t="s">
        <v>32</v>
      </c>
      <c r="D7282" s="1">
        <v>120.0</v>
      </c>
      <c r="E7282" s="1" t="s">
        <v>38</v>
      </c>
      <c r="F7282" s="5">
        <v>44927.0</v>
      </c>
      <c r="G7282" s="1">
        <v>5.0</v>
      </c>
    </row>
    <row r="7283">
      <c r="A7283" s="1">
        <v>7282.0</v>
      </c>
      <c r="B7283" s="1" t="s">
        <v>9212</v>
      </c>
      <c r="C7283" s="1" t="s">
        <v>32</v>
      </c>
      <c r="D7283" s="1">
        <v>120.0</v>
      </c>
      <c r="E7283" s="1" t="s">
        <v>38</v>
      </c>
      <c r="F7283" s="5">
        <v>44927.0</v>
      </c>
      <c r="G7283" s="1">
        <v>10.0</v>
      </c>
    </row>
    <row r="7284">
      <c r="A7284" s="1">
        <v>7283.0</v>
      </c>
      <c r="B7284" s="1" t="s">
        <v>9213</v>
      </c>
      <c r="C7284" s="1" t="s">
        <v>49</v>
      </c>
      <c r="D7284" s="1">
        <v>80.0</v>
      </c>
      <c r="E7284" s="1" t="s">
        <v>38</v>
      </c>
      <c r="F7284" s="5">
        <v>44927.0</v>
      </c>
      <c r="G7284" s="1">
        <v>20.0</v>
      </c>
    </row>
    <row r="7285">
      <c r="A7285" s="1">
        <v>7284.0</v>
      </c>
      <c r="B7285" s="1" t="s">
        <v>9214</v>
      </c>
      <c r="C7285" s="1" t="s">
        <v>32</v>
      </c>
      <c r="D7285" s="1">
        <v>120.0</v>
      </c>
      <c r="E7285" s="1" t="s">
        <v>38</v>
      </c>
      <c r="F7285" s="5">
        <v>44927.0</v>
      </c>
      <c r="G7285" s="1">
        <v>0.0</v>
      </c>
    </row>
    <row r="7286">
      <c r="A7286" s="1">
        <v>7285.0</v>
      </c>
      <c r="B7286" s="1" t="s">
        <v>9215</v>
      </c>
      <c r="C7286" s="1" t="s">
        <v>32</v>
      </c>
      <c r="D7286" s="1">
        <v>120.0</v>
      </c>
      <c r="E7286" s="1" t="s">
        <v>38</v>
      </c>
      <c r="F7286" s="5">
        <v>44927.0</v>
      </c>
      <c r="G7286" s="1">
        <v>5.0</v>
      </c>
    </row>
    <row r="7287">
      <c r="A7287" s="1">
        <v>7286.0</v>
      </c>
      <c r="B7287" s="1" t="s">
        <v>9216</v>
      </c>
      <c r="C7287" s="1" t="s">
        <v>32</v>
      </c>
      <c r="D7287" s="1">
        <v>120.0</v>
      </c>
      <c r="E7287" s="1" t="s">
        <v>38</v>
      </c>
      <c r="F7287" s="5">
        <v>44927.0</v>
      </c>
      <c r="G7287" s="1">
        <v>10.0</v>
      </c>
    </row>
    <row r="7288">
      <c r="A7288" s="1">
        <v>7287.0</v>
      </c>
      <c r="B7288" s="1" t="s">
        <v>9217</v>
      </c>
      <c r="C7288" s="1" t="s">
        <v>32</v>
      </c>
      <c r="D7288" s="1">
        <v>120.0</v>
      </c>
      <c r="E7288" s="1" t="s">
        <v>45</v>
      </c>
      <c r="F7288" s="5">
        <v>44927.0</v>
      </c>
      <c r="G7288" s="1">
        <v>20.0</v>
      </c>
    </row>
    <row r="7289">
      <c r="A7289" s="1">
        <v>7288.0</v>
      </c>
      <c r="B7289" s="1" t="s">
        <v>9218</v>
      </c>
      <c r="C7289" s="1" t="s">
        <v>32</v>
      </c>
      <c r="D7289" s="1">
        <v>120.0</v>
      </c>
      <c r="E7289" s="1" t="s">
        <v>38</v>
      </c>
      <c r="F7289" s="5">
        <v>44927.0</v>
      </c>
      <c r="G7289" s="1">
        <v>0.0</v>
      </c>
    </row>
    <row r="7290">
      <c r="A7290" s="1">
        <v>7289.0</v>
      </c>
      <c r="B7290" s="1" t="s">
        <v>9219</v>
      </c>
      <c r="C7290" s="1" t="s">
        <v>32</v>
      </c>
      <c r="D7290" s="1">
        <v>120.0</v>
      </c>
      <c r="E7290" s="1" t="s">
        <v>38</v>
      </c>
      <c r="F7290" s="5">
        <v>44927.0</v>
      </c>
      <c r="G7290" s="1">
        <v>5.0</v>
      </c>
    </row>
    <row r="7291">
      <c r="A7291" s="1">
        <v>7290.0</v>
      </c>
      <c r="B7291" s="1" t="s">
        <v>9220</v>
      </c>
      <c r="C7291" s="1" t="s">
        <v>37</v>
      </c>
      <c r="D7291" s="1">
        <v>250.0</v>
      </c>
      <c r="E7291" s="1" t="s">
        <v>38</v>
      </c>
      <c r="F7291" s="5">
        <v>44927.0</v>
      </c>
      <c r="G7291" s="1">
        <v>10.0</v>
      </c>
    </row>
    <row r="7292">
      <c r="A7292" s="1">
        <v>7291.0</v>
      </c>
      <c r="B7292" s="1" t="s">
        <v>9223</v>
      </c>
      <c r="C7292" s="1" t="s">
        <v>32</v>
      </c>
      <c r="D7292" s="1">
        <v>120.0</v>
      </c>
      <c r="E7292" s="1" t="s">
        <v>45</v>
      </c>
      <c r="F7292" s="5">
        <v>44927.0</v>
      </c>
      <c r="G7292" s="1">
        <v>20.0</v>
      </c>
    </row>
    <row r="7293">
      <c r="A7293" s="1">
        <v>7292.0</v>
      </c>
      <c r="B7293" s="1" t="s">
        <v>9224</v>
      </c>
      <c r="C7293" s="1" t="s">
        <v>49</v>
      </c>
      <c r="D7293" s="1">
        <v>80.0</v>
      </c>
      <c r="E7293" s="1" t="s">
        <v>38</v>
      </c>
      <c r="F7293" s="5">
        <v>44927.0</v>
      </c>
      <c r="G7293" s="1">
        <v>0.0</v>
      </c>
    </row>
    <row r="7294">
      <c r="A7294" s="1">
        <v>7293.0</v>
      </c>
      <c r="B7294" s="1" t="s">
        <v>9225</v>
      </c>
      <c r="C7294" s="1" t="s">
        <v>32</v>
      </c>
      <c r="D7294" s="1">
        <v>120.0</v>
      </c>
      <c r="E7294" s="1" t="s">
        <v>38</v>
      </c>
      <c r="F7294" s="5">
        <v>44927.0</v>
      </c>
      <c r="G7294" s="1">
        <v>5.0</v>
      </c>
    </row>
    <row r="7295">
      <c r="A7295" s="1">
        <v>7294.0</v>
      </c>
      <c r="B7295" s="1" t="s">
        <v>9226</v>
      </c>
      <c r="C7295" s="1" t="s">
        <v>32</v>
      </c>
      <c r="D7295" s="1">
        <v>120.0</v>
      </c>
      <c r="E7295" s="1" t="s">
        <v>38</v>
      </c>
      <c r="F7295" s="5">
        <v>44927.0</v>
      </c>
      <c r="G7295" s="1">
        <v>10.0</v>
      </c>
    </row>
    <row r="7296">
      <c r="A7296" s="1">
        <v>7295.0</v>
      </c>
      <c r="B7296" s="1" t="s">
        <v>9227</v>
      </c>
      <c r="C7296" s="1" t="s">
        <v>32</v>
      </c>
      <c r="D7296" s="1">
        <v>120.0</v>
      </c>
      <c r="E7296" s="1" t="s">
        <v>38</v>
      </c>
      <c r="F7296" s="5">
        <v>44927.0</v>
      </c>
      <c r="G7296" s="1">
        <v>20.0</v>
      </c>
    </row>
    <row r="7297">
      <c r="A7297" s="1">
        <v>7296.0</v>
      </c>
      <c r="B7297" s="1" t="s">
        <v>9228</v>
      </c>
      <c r="C7297" s="1" t="s">
        <v>32</v>
      </c>
      <c r="D7297" s="1">
        <v>120.0</v>
      </c>
      <c r="E7297" s="1" t="s">
        <v>38</v>
      </c>
      <c r="F7297" s="5">
        <v>44927.0</v>
      </c>
      <c r="G7297" s="1">
        <v>0.0</v>
      </c>
    </row>
    <row r="7298">
      <c r="A7298" s="1">
        <v>7297.0</v>
      </c>
      <c r="B7298" s="1" t="s">
        <v>9229</v>
      </c>
      <c r="C7298" s="1" t="s">
        <v>37</v>
      </c>
      <c r="D7298" s="1">
        <v>250.0</v>
      </c>
      <c r="E7298" s="1" t="s">
        <v>38</v>
      </c>
      <c r="F7298" s="5">
        <v>44927.0</v>
      </c>
      <c r="G7298" s="1">
        <v>5.0</v>
      </c>
    </row>
    <row r="7299">
      <c r="A7299" s="1">
        <v>7298.0</v>
      </c>
      <c r="B7299" s="1" t="s">
        <v>9232</v>
      </c>
      <c r="C7299" s="1" t="s">
        <v>32</v>
      </c>
      <c r="D7299" s="1">
        <v>120.0</v>
      </c>
      <c r="E7299" s="1" t="s">
        <v>38</v>
      </c>
      <c r="F7299" s="5">
        <v>44927.0</v>
      </c>
      <c r="G7299" s="1">
        <v>10.0</v>
      </c>
    </row>
    <row r="7300">
      <c r="A7300" s="1">
        <v>7299.0</v>
      </c>
      <c r="B7300" s="1" t="s">
        <v>9233</v>
      </c>
      <c r="C7300" s="1" t="s">
        <v>49</v>
      </c>
      <c r="D7300" s="1">
        <v>80.0</v>
      </c>
      <c r="E7300" s="1" t="s">
        <v>38</v>
      </c>
      <c r="F7300" s="5">
        <v>44927.0</v>
      </c>
      <c r="G7300" s="1">
        <v>20.0</v>
      </c>
    </row>
    <row r="7301">
      <c r="A7301" s="1">
        <v>7300.0</v>
      </c>
      <c r="B7301" s="1" t="s">
        <v>9234</v>
      </c>
      <c r="C7301" s="1" t="s">
        <v>32</v>
      </c>
      <c r="D7301" s="1">
        <v>120.0</v>
      </c>
      <c r="E7301" s="1" t="s">
        <v>38</v>
      </c>
      <c r="F7301" s="5">
        <v>44927.0</v>
      </c>
      <c r="G7301" s="1">
        <v>0.0</v>
      </c>
    </row>
    <row r="7302">
      <c r="A7302" s="1">
        <v>7301.0</v>
      </c>
      <c r="B7302" s="1" t="s">
        <v>9235</v>
      </c>
      <c r="C7302" s="1" t="s">
        <v>32</v>
      </c>
      <c r="D7302" s="1">
        <v>120.0</v>
      </c>
      <c r="E7302" s="1" t="s">
        <v>38</v>
      </c>
      <c r="F7302" s="5">
        <v>44927.0</v>
      </c>
      <c r="G7302" s="1">
        <v>5.0</v>
      </c>
    </row>
    <row r="7303">
      <c r="A7303" s="1">
        <v>7302.0</v>
      </c>
      <c r="B7303" s="1" t="s">
        <v>9236</v>
      </c>
      <c r="C7303" s="1" t="s">
        <v>32</v>
      </c>
      <c r="D7303" s="1">
        <v>120.0</v>
      </c>
      <c r="E7303" s="1" t="s">
        <v>38</v>
      </c>
      <c r="F7303" s="5">
        <v>44927.0</v>
      </c>
      <c r="G7303" s="1">
        <v>10.0</v>
      </c>
    </row>
    <row r="7304">
      <c r="A7304" s="1">
        <v>7303.0</v>
      </c>
      <c r="B7304" s="1" t="s">
        <v>9237</v>
      </c>
      <c r="C7304" s="1" t="s">
        <v>32</v>
      </c>
      <c r="D7304" s="1">
        <v>120.0</v>
      </c>
      <c r="E7304" s="1" t="s">
        <v>38</v>
      </c>
      <c r="F7304" s="5">
        <v>44927.0</v>
      </c>
      <c r="G7304" s="1">
        <v>20.0</v>
      </c>
    </row>
    <row r="7305">
      <c r="A7305" s="1">
        <v>7304.0</v>
      </c>
      <c r="B7305" s="1" t="s">
        <v>9238</v>
      </c>
      <c r="C7305" s="1" t="s">
        <v>32</v>
      </c>
      <c r="D7305" s="1">
        <v>120.0</v>
      </c>
      <c r="E7305" s="1" t="s">
        <v>38</v>
      </c>
      <c r="F7305" s="5">
        <v>44927.0</v>
      </c>
      <c r="G7305" s="1">
        <v>0.0</v>
      </c>
    </row>
    <row r="7306">
      <c r="A7306" s="1">
        <v>7305.0</v>
      </c>
      <c r="B7306" s="1" t="s">
        <v>9241</v>
      </c>
      <c r="C7306" s="1" t="s">
        <v>37</v>
      </c>
      <c r="D7306" s="1">
        <v>250.0</v>
      </c>
      <c r="E7306" s="1" t="s">
        <v>38</v>
      </c>
      <c r="F7306" s="5">
        <v>44927.0</v>
      </c>
      <c r="G7306" s="1">
        <v>5.0</v>
      </c>
    </row>
    <row r="7307">
      <c r="A7307" s="1">
        <v>7306.0</v>
      </c>
      <c r="B7307" s="1" t="s">
        <v>9242</v>
      </c>
      <c r="C7307" s="1" t="s">
        <v>32</v>
      </c>
      <c r="D7307" s="1">
        <v>120.0</v>
      </c>
      <c r="E7307" s="1" t="s">
        <v>33</v>
      </c>
      <c r="F7307" s="5">
        <v>44927.0</v>
      </c>
      <c r="G7307" s="1">
        <v>10.0</v>
      </c>
    </row>
    <row r="7308">
      <c r="A7308" s="1">
        <v>7307.0</v>
      </c>
      <c r="B7308" s="1" t="s">
        <v>9243</v>
      </c>
      <c r="C7308" s="1" t="s">
        <v>32</v>
      </c>
      <c r="D7308" s="1">
        <v>120.0</v>
      </c>
      <c r="E7308" s="1" t="s">
        <v>45</v>
      </c>
      <c r="F7308" s="5">
        <v>44927.0</v>
      </c>
      <c r="G7308" s="1">
        <v>20.0</v>
      </c>
    </row>
    <row r="7309">
      <c r="A7309" s="1">
        <v>7308.0</v>
      </c>
      <c r="B7309" s="1" t="s">
        <v>9244</v>
      </c>
      <c r="C7309" s="1" t="s">
        <v>37</v>
      </c>
      <c r="D7309" s="1">
        <v>250.0</v>
      </c>
      <c r="E7309" s="1" t="s">
        <v>38</v>
      </c>
      <c r="F7309" s="5">
        <v>44927.0</v>
      </c>
      <c r="G7309" s="1">
        <v>0.0</v>
      </c>
    </row>
    <row r="7310">
      <c r="A7310" s="1">
        <v>7309.0</v>
      </c>
      <c r="B7310" s="1" t="s">
        <v>9245</v>
      </c>
      <c r="C7310" s="1" t="s">
        <v>32</v>
      </c>
      <c r="D7310" s="1">
        <v>120.0</v>
      </c>
      <c r="E7310" s="1" t="s">
        <v>38</v>
      </c>
      <c r="F7310" s="5">
        <v>44927.0</v>
      </c>
      <c r="G7310" s="1">
        <v>5.0</v>
      </c>
    </row>
    <row r="7311">
      <c r="A7311" s="1">
        <v>7310.0</v>
      </c>
      <c r="B7311" s="1" t="s">
        <v>9246</v>
      </c>
      <c r="C7311" s="1" t="s">
        <v>32</v>
      </c>
      <c r="D7311" s="1">
        <v>120.0</v>
      </c>
      <c r="E7311" s="1" t="s">
        <v>33</v>
      </c>
      <c r="F7311" s="5">
        <v>44927.0</v>
      </c>
      <c r="G7311" s="1">
        <v>10.0</v>
      </c>
    </row>
    <row r="7312">
      <c r="A7312" s="1">
        <v>7311.0</v>
      </c>
      <c r="B7312" s="1" t="s">
        <v>9247</v>
      </c>
      <c r="C7312" s="1" t="s">
        <v>40</v>
      </c>
      <c r="D7312" s="1">
        <v>50.0</v>
      </c>
      <c r="E7312" s="1" t="s">
        <v>45</v>
      </c>
      <c r="F7312" s="5">
        <v>44927.0</v>
      </c>
      <c r="G7312" s="1">
        <v>20.0</v>
      </c>
    </row>
    <row r="7313">
      <c r="A7313" s="1">
        <v>7312.0</v>
      </c>
      <c r="B7313" s="1" t="s">
        <v>9250</v>
      </c>
      <c r="C7313" s="1" t="s">
        <v>32</v>
      </c>
      <c r="D7313" s="1">
        <v>120.0</v>
      </c>
      <c r="E7313" s="1" t="s">
        <v>38</v>
      </c>
      <c r="F7313" s="5">
        <v>44927.0</v>
      </c>
      <c r="G7313" s="1">
        <v>0.0</v>
      </c>
    </row>
    <row r="7314">
      <c r="A7314" s="1">
        <v>7313.0</v>
      </c>
      <c r="B7314" s="1" t="s">
        <v>9251</v>
      </c>
      <c r="C7314" s="1" t="s">
        <v>49</v>
      </c>
      <c r="D7314" s="1">
        <v>80.0</v>
      </c>
      <c r="E7314" s="1" t="s">
        <v>38</v>
      </c>
      <c r="F7314" s="5">
        <v>44927.0</v>
      </c>
      <c r="G7314" s="1">
        <v>5.0</v>
      </c>
    </row>
    <row r="7315">
      <c r="A7315" s="1">
        <v>7314.0</v>
      </c>
      <c r="B7315" s="1" t="s">
        <v>9252</v>
      </c>
      <c r="C7315" s="1" t="s">
        <v>49</v>
      </c>
      <c r="D7315" s="1">
        <v>80.0</v>
      </c>
      <c r="E7315" s="1" t="s">
        <v>45</v>
      </c>
      <c r="F7315" s="5">
        <v>44927.0</v>
      </c>
      <c r="G7315" s="1">
        <v>10.0</v>
      </c>
    </row>
    <row r="7316">
      <c r="A7316" s="1">
        <v>7315.0</v>
      </c>
      <c r="B7316" s="1" t="s">
        <v>9253</v>
      </c>
      <c r="C7316" s="1" t="s">
        <v>32</v>
      </c>
      <c r="D7316" s="1">
        <v>120.0</v>
      </c>
      <c r="E7316" s="1" t="s">
        <v>33</v>
      </c>
      <c r="F7316" s="5">
        <v>44927.0</v>
      </c>
      <c r="G7316" s="1">
        <v>20.0</v>
      </c>
    </row>
    <row r="7317">
      <c r="A7317" s="1">
        <v>7316.0</v>
      </c>
      <c r="B7317" s="1" t="s">
        <v>9254</v>
      </c>
      <c r="C7317" s="1" t="s">
        <v>32</v>
      </c>
      <c r="D7317" s="1">
        <v>120.0</v>
      </c>
      <c r="E7317" s="1" t="s">
        <v>38</v>
      </c>
      <c r="F7317" s="5">
        <v>44927.0</v>
      </c>
      <c r="G7317" s="1">
        <v>0.0</v>
      </c>
    </row>
    <row r="7318">
      <c r="A7318" s="1">
        <v>7317.0</v>
      </c>
      <c r="B7318" s="1" t="s">
        <v>9255</v>
      </c>
      <c r="C7318" s="1" t="s">
        <v>32</v>
      </c>
      <c r="D7318" s="1">
        <v>120.0</v>
      </c>
      <c r="E7318" s="1" t="s">
        <v>38</v>
      </c>
      <c r="F7318" s="5">
        <v>44927.0</v>
      </c>
      <c r="G7318" s="1">
        <v>5.0</v>
      </c>
    </row>
    <row r="7319">
      <c r="A7319" s="1">
        <v>7318.0</v>
      </c>
      <c r="B7319" s="1" t="s">
        <v>9256</v>
      </c>
      <c r="C7319" s="1" t="s">
        <v>32</v>
      </c>
      <c r="D7319" s="1">
        <v>120.0</v>
      </c>
      <c r="E7319" s="1" t="s">
        <v>38</v>
      </c>
      <c r="F7319" s="5">
        <v>44927.0</v>
      </c>
      <c r="G7319" s="1">
        <v>10.0</v>
      </c>
    </row>
    <row r="7320">
      <c r="A7320" s="1">
        <v>7319.0</v>
      </c>
      <c r="B7320" s="1" t="s">
        <v>9259</v>
      </c>
      <c r="C7320" s="1" t="s">
        <v>49</v>
      </c>
      <c r="D7320" s="1">
        <v>80.0</v>
      </c>
      <c r="E7320" s="1" t="s">
        <v>38</v>
      </c>
      <c r="F7320" s="5">
        <v>44927.0</v>
      </c>
      <c r="G7320" s="1">
        <v>20.0</v>
      </c>
    </row>
    <row r="7321">
      <c r="A7321" s="1">
        <v>7320.0</v>
      </c>
      <c r="B7321" s="1" t="s">
        <v>9260</v>
      </c>
      <c r="C7321" s="1" t="s">
        <v>32</v>
      </c>
      <c r="D7321" s="1">
        <v>120.0</v>
      </c>
      <c r="E7321" s="1" t="s">
        <v>38</v>
      </c>
      <c r="F7321" s="5">
        <v>44927.0</v>
      </c>
      <c r="G7321" s="1">
        <v>0.0</v>
      </c>
    </row>
    <row r="7322">
      <c r="A7322" s="1">
        <v>7321.0</v>
      </c>
      <c r="B7322" s="1" t="s">
        <v>9261</v>
      </c>
      <c r="C7322" s="1" t="s">
        <v>49</v>
      </c>
      <c r="D7322" s="1">
        <v>80.0</v>
      </c>
      <c r="E7322" s="1" t="s">
        <v>38</v>
      </c>
      <c r="F7322" s="5">
        <v>44927.0</v>
      </c>
      <c r="G7322" s="1">
        <v>5.0</v>
      </c>
    </row>
    <row r="7323">
      <c r="A7323" s="1">
        <v>7322.0</v>
      </c>
      <c r="B7323" s="1" t="s">
        <v>9262</v>
      </c>
      <c r="C7323" s="1" t="s">
        <v>49</v>
      </c>
      <c r="D7323" s="1">
        <v>80.0</v>
      </c>
      <c r="E7323" s="1" t="s">
        <v>38</v>
      </c>
      <c r="F7323" s="5">
        <v>44927.0</v>
      </c>
      <c r="G7323" s="1">
        <v>10.0</v>
      </c>
    </row>
    <row r="7324">
      <c r="A7324" s="1">
        <v>7323.0</v>
      </c>
      <c r="B7324" s="1" t="s">
        <v>9263</v>
      </c>
      <c r="C7324" s="1" t="s">
        <v>49</v>
      </c>
      <c r="D7324" s="1">
        <v>80.0</v>
      </c>
      <c r="E7324" s="1" t="s">
        <v>38</v>
      </c>
      <c r="F7324" s="5">
        <v>44927.0</v>
      </c>
      <c r="G7324" s="1">
        <v>20.0</v>
      </c>
    </row>
    <row r="7325">
      <c r="A7325" s="1">
        <v>7324.0</v>
      </c>
      <c r="B7325" s="1" t="s">
        <v>9264</v>
      </c>
      <c r="C7325" s="1" t="s">
        <v>40</v>
      </c>
      <c r="D7325" s="1">
        <v>50.0</v>
      </c>
      <c r="E7325" s="1" t="s">
        <v>45</v>
      </c>
      <c r="F7325" s="5">
        <v>44927.0</v>
      </c>
      <c r="G7325" s="1">
        <v>0.0</v>
      </c>
    </row>
    <row r="7326">
      <c r="A7326" s="1">
        <v>7325.0</v>
      </c>
      <c r="B7326" s="1" t="s">
        <v>9265</v>
      </c>
      <c r="C7326" s="1" t="s">
        <v>32</v>
      </c>
      <c r="D7326" s="1">
        <v>120.0</v>
      </c>
      <c r="E7326" s="1" t="s">
        <v>38</v>
      </c>
      <c r="F7326" s="5">
        <v>44927.0</v>
      </c>
      <c r="G7326" s="1">
        <v>5.0</v>
      </c>
    </row>
    <row r="7327">
      <c r="A7327" s="1">
        <v>7326.0</v>
      </c>
      <c r="B7327" s="1" t="s">
        <v>9268</v>
      </c>
      <c r="C7327" s="1" t="s">
        <v>32</v>
      </c>
      <c r="D7327" s="1">
        <v>120.0</v>
      </c>
      <c r="E7327" s="1" t="s">
        <v>38</v>
      </c>
      <c r="F7327" s="5">
        <v>44927.0</v>
      </c>
      <c r="G7327" s="1">
        <v>10.0</v>
      </c>
    </row>
    <row r="7328">
      <c r="A7328" s="1">
        <v>7327.0</v>
      </c>
      <c r="B7328" s="1" t="s">
        <v>9269</v>
      </c>
      <c r="C7328" s="1" t="s">
        <v>37</v>
      </c>
      <c r="D7328" s="1">
        <v>250.0</v>
      </c>
      <c r="E7328" s="1" t="s">
        <v>38</v>
      </c>
      <c r="F7328" s="5">
        <v>44927.0</v>
      </c>
      <c r="G7328" s="1">
        <v>20.0</v>
      </c>
    </row>
    <row r="7329">
      <c r="A7329" s="1">
        <v>7328.0</v>
      </c>
      <c r="B7329" s="1" t="s">
        <v>9270</v>
      </c>
      <c r="C7329" s="1" t="s">
        <v>32</v>
      </c>
      <c r="D7329" s="1">
        <v>120.0</v>
      </c>
      <c r="E7329" s="1" t="s">
        <v>38</v>
      </c>
      <c r="F7329" s="5">
        <v>44927.0</v>
      </c>
      <c r="G7329" s="1">
        <v>0.0</v>
      </c>
    </row>
    <row r="7330">
      <c r="A7330" s="1">
        <v>7329.0</v>
      </c>
      <c r="B7330" s="1" t="s">
        <v>9271</v>
      </c>
      <c r="C7330" s="1" t="s">
        <v>49</v>
      </c>
      <c r="D7330" s="1">
        <v>80.0</v>
      </c>
      <c r="E7330" s="1" t="s">
        <v>38</v>
      </c>
      <c r="F7330" s="5">
        <v>44927.0</v>
      </c>
      <c r="G7330" s="1">
        <v>5.0</v>
      </c>
    </row>
    <row r="7331">
      <c r="A7331" s="1">
        <v>7330.0</v>
      </c>
      <c r="B7331" s="1" t="s">
        <v>9272</v>
      </c>
      <c r="C7331" s="1" t="s">
        <v>32</v>
      </c>
      <c r="D7331" s="1">
        <v>120.0</v>
      </c>
      <c r="E7331" s="1" t="s">
        <v>38</v>
      </c>
      <c r="F7331" s="5">
        <v>44927.0</v>
      </c>
      <c r="G7331" s="1">
        <v>10.0</v>
      </c>
    </row>
    <row r="7332">
      <c r="A7332" s="1">
        <v>7331.0</v>
      </c>
      <c r="B7332" s="1" t="s">
        <v>9273</v>
      </c>
      <c r="C7332" s="1" t="s">
        <v>32</v>
      </c>
      <c r="D7332" s="1">
        <v>120.0</v>
      </c>
      <c r="E7332" s="1" t="s">
        <v>38</v>
      </c>
      <c r="F7332" s="5">
        <v>44927.0</v>
      </c>
      <c r="G7332" s="1">
        <v>20.0</v>
      </c>
    </row>
    <row r="7333">
      <c r="A7333" s="1">
        <v>7332.0</v>
      </c>
      <c r="B7333" s="1" t="s">
        <v>9276</v>
      </c>
      <c r="C7333" s="1" t="s">
        <v>32</v>
      </c>
      <c r="D7333" s="1">
        <v>120.0</v>
      </c>
      <c r="E7333" s="1" t="s">
        <v>38</v>
      </c>
      <c r="F7333" s="5">
        <v>44927.0</v>
      </c>
      <c r="G7333" s="1">
        <v>0.0</v>
      </c>
    </row>
    <row r="7334">
      <c r="A7334" s="1">
        <v>7333.0</v>
      </c>
      <c r="B7334" s="1" t="s">
        <v>9277</v>
      </c>
      <c r="C7334" s="1" t="s">
        <v>49</v>
      </c>
      <c r="D7334" s="1">
        <v>80.0</v>
      </c>
      <c r="E7334" s="1" t="s">
        <v>38</v>
      </c>
      <c r="F7334" s="5">
        <v>44927.0</v>
      </c>
      <c r="G7334" s="1">
        <v>5.0</v>
      </c>
    </row>
    <row r="7335">
      <c r="A7335" s="1">
        <v>7334.0</v>
      </c>
      <c r="B7335" s="1" t="s">
        <v>9278</v>
      </c>
      <c r="C7335" s="1" t="s">
        <v>49</v>
      </c>
      <c r="D7335" s="1">
        <v>80.0</v>
      </c>
      <c r="E7335" s="1" t="s">
        <v>38</v>
      </c>
      <c r="F7335" s="5">
        <v>44927.0</v>
      </c>
      <c r="G7335" s="1">
        <v>10.0</v>
      </c>
    </row>
    <row r="7336">
      <c r="A7336" s="1">
        <v>7335.0</v>
      </c>
      <c r="B7336" s="1" t="s">
        <v>9279</v>
      </c>
      <c r="C7336" s="1" t="s">
        <v>40</v>
      </c>
      <c r="D7336" s="1">
        <v>50.0</v>
      </c>
      <c r="E7336" s="1" t="s">
        <v>38</v>
      </c>
      <c r="F7336" s="5">
        <v>44927.0</v>
      </c>
      <c r="G7336" s="1">
        <v>20.0</v>
      </c>
    </row>
    <row r="7337">
      <c r="A7337" s="1">
        <v>7336.0</v>
      </c>
      <c r="B7337" s="1" t="s">
        <v>9280</v>
      </c>
      <c r="C7337" s="1" t="s">
        <v>40</v>
      </c>
      <c r="D7337" s="1">
        <v>50.0</v>
      </c>
      <c r="E7337" s="1" t="s">
        <v>38</v>
      </c>
      <c r="F7337" s="5">
        <v>44927.0</v>
      </c>
      <c r="G7337" s="1">
        <v>0.0</v>
      </c>
    </row>
    <row r="7338">
      <c r="A7338" s="1">
        <v>7337.0</v>
      </c>
      <c r="B7338" s="1" t="s">
        <v>9281</v>
      </c>
      <c r="C7338" s="1" t="s">
        <v>32</v>
      </c>
      <c r="D7338" s="1">
        <v>120.0</v>
      </c>
      <c r="E7338" s="1" t="s">
        <v>38</v>
      </c>
      <c r="F7338" s="5">
        <v>44927.0</v>
      </c>
      <c r="G7338" s="1">
        <v>5.0</v>
      </c>
    </row>
    <row r="7339">
      <c r="A7339" s="1">
        <v>7338.0</v>
      </c>
      <c r="B7339" s="1" t="s">
        <v>9282</v>
      </c>
      <c r="C7339" s="1" t="s">
        <v>37</v>
      </c>
      <c r="D7339" s="1">
        <v>250.0</v>
      </c>
      <c r="E7339" s="1" t="s">
        <v>38</v>
      </c>
      <c r="F7339" s="5">
        <v>44927.0</v>
      </c>
      <c r="G7339" s="1">
        <v>10.0</v>
      </c>
    </row>
    <row r="7340">
      <c r="A7340" s="1">
        <v>7339.0</v>
      </c>
      <c r="B7340" s="1" t="s">
        <v>9284</v>
      </c>
      <c r="C7340" s="1" t="s">
        <v>40</v>
      </c>
      <c r="D7340" s="1">
        <v>50.0</v>
      </c>
      <c r="E7340" s="1" t="s">
        <v>38</v>
      </c>
      <c r="F7340" s="5">
        <v>44927.0</v>
      </c>
      <c r="G7340" s="1">
        <v>20.0</v>
      </c>
    </row>
    <row r="7341">
      <c r="A7341" s="1">
        <v>7340.0</v>
      </c>
      <c r="B7341" s="1" t="s">
        <v>9286</v>
      </c>
      <c r="C7341" s="1" t="s">
        <v>32</v>
      </c>
      <c r="D7341" s="1">
        <v>120.0</v>
      </c>
      <c r="E7341" s="1" t="s">
        <v>38</v>
      </c>
      <c r="F7341" s="5">
        <v>44927.0</v>
      </c>
      <c r="G7341" s="1">
        <v>0.0</v>
      </c>
    </row>
    <row r="7342">
      <c r="A7342" s="1">
        <v>7341.0</v>
      </c>
      <c r="B7342" s="1" t="s">
        <v>9287</v>
      </c>
      <c r="C7342" s="1" t="s">
        <v>49</v>
      </c>
      <c r="D7342" s="1">
        <v>80.0</v>
      </c>
      <c r="E7342" s="1" t="s">
        <v>38</v>
      </c>
      <c r="F7342" s="5">
        <v>44927.0</v>
      </c>
      <c r="G7342" s="1">
        <v>5.0</v>
      </c>
    </row>
    <row r="7343">
      <c r="A7343" s="1">
        <v>7342.0</v>
      </c>
      <c r="B7343" s="1" t="s">
        <v>9288</v>
      </c>
      <c r="C7343" s="1" t="s">
        <v>32</v>
      </c>
      <c r="D7343" s="1">
        <v>120.0</v>
      </c>
      <c r="E7343" s="1" t="s">
        <v>33</v>
      </c>
      <c r="F7343" s="5">
        <v>44927.0</v>
      </c>
      <c r="G7343" s="1">
        <v>10.0</v>
      </c>
    </row>
    <row r="7344">
      <c r="A7344" s="1">
        <v>7343.0</v>
      </c>
      <c r="B7344" s="1" t="s">
        <v>9289</v>
      </c>
      <c r="C7344" s="1" t="s">
        <v>49</v>
      </c>
      <c r="D7344" s="1">
        <v>80.0</v>
      </c>
      <c r="E7344" s="1" t="s">
        <v>38</v>
      </c>
      <c r="F7344" s="5">
        <v>44927.0</v>
      </c>
      <c r="G7344" s="1">
        <v>20.0</v>
      </c>
    </row>
    <row r="7345">
      <c r="A7345" s="1">
        <v>7344.0</v>
      </c>
      <c r="B7345" s="1" t="s">
        <v>9290</v>
      </c>
      <c r="C7345" s="1" t="s">
        <v>32</v>
      </c>
      <c r="D7345" s="1">
        <v>120.0</v>
      </c>
      <c r="E7345" s="1" t="s">
        <v>33</v>
      </c>
      <c r="F7345" s="5">
        <v>44927.0</v>
      </c>
      <c r="G7345" s="1">
        <v>0.0</v>
      </c>
    </row>
    <row r="7346">
      <c r="A7346" s="1">
        <v>7345.0</v>
      </c>
      <c r="B7346" s="1" t="s">
        <v>9291</v>
      </c>
      <c r="C7346" s="1" t="s">
        <v>49</v>
      </c>
      <c r="D7346" s="1">
        <v>80.0</v>
      </c>
      <c r="E7346" s="1" t="s">
        <v>38</v>
      </c>
      <c r="F7346" s="5">
        <v>44927.0</v>
      </c>
      <c r="G7346" s="1">
        <v>5.0</v>
      </c>
    </row>
    <row r="7347">
      <c r="A7347" s="1">
        <v>7346.0</v>
      </c>
      <c r="B7347" s="1" t="s">
        <v>9294</v>
      </c>
      <c r="C7347" s="1" t="s">
        <v>32</v>
      </c>
      <c r="D7347" s="1">
        <v>120.0</v>
      </c>
      <c r="E7347" s="1" t="s">
        <v>38</v>
      </c>
      <c r="F7347" s="5">
        <v>44927.0</v>
      </c>
      <c r="G7347" s="1">
        <v>10.0</v>
      </c>
    </row>
    <row r="7348">
      <c r="A7348" s="1">
        <v>7347.0</v>
      </c>
      <c r="B7348" s="1" t="s">
        <v>9295</v>
      </c>
      <c r="C7348" s="1" t="s">
        <v>32</v>
      </c>
      <c r="D7348" s="1">
        <v>120.0</v>
      </c>
      <c r="E7348" s="1" t="s">
        <v>38</v>
      </c>
      <c r="F7348" s="5">
        <v>44927.0</v>
      </c>
      <c r="G7348" s="1">
        <v>20.0</v>
      </c>
    </row>
    <row r="7349">
      <c r="A7349" s="1">
        <v>7348.0</v>
      </c>
      <c r="B7349" s="1" t="s">
        <v>9296</v>
      </c>
      <c r="C7349" s="1" t="s">
        <v>40</v>
      </c>
      <c r="D7349" s="1">
        <v>50.0</v>
      </c>
      <c r="E7349" s="1" t="s">
        <v>38</v>
      </c>
      <c r="F7349" s="5">
        <v>44927.0</v>
      </c>
      <c r="G7349" s="1">
        <v>0.0</v>
      </c>
    </row>
    <row r="7350">
      <c r="A7350" s="1">
        <v>7349.0</v>
      </c>
      <c r="B7350" s="1" t="s">
        <v>9297</v>
      </c>
      <c r="C7350" s="1" t="s">
        <v>32</v>
      </c>
      <c r="D7350" s="1">
        <v>120.0</v>
      </c>
      <c r="E7350" s="1" t="s">
        <v>38</v>
      </c>
      <c r="F7350" s="5">
        <v>44927.0</v>
      </c>
      <c r="G7350" s="1">
        <v>5.0</v>
      </c>
    </row>
    <row r="7351">
      <c r="A7351" s="1">
        <v>7350.0</v>
      </c>
      <c r="B7351" s="1" t="s">
        <v>9298</v>
      </c>
      <c r="C7351" s="1" t="s">
        <v>37</v>
      </c>
      <c r="D7351" s="1">
        <v>250.0</v>
      </c>
      <c r="E7351" s="1" t="s">
        <v>38</v>
      </c>
      <c r="F7351" s="5">
        <v>44927.0</v>
      </c>
      <c r="G7351" s="1">
        <v>10.0</v>
      </c>
    </row>
    <row r="7352">
      <c r="A7352" s="1">
        <v>7351.0</v>
      </c>
      <c r="B7352" s="1" t="s">
        <v>9299</v>
      </c>
      <c r="C7352" s="1" t="s">
        <v>40</v>
      </c>
      <c r="D7352" s="1">
        <v>50.0</v>
      </c>
      <c r="E7352" s="1" t="s">
        <v>45</v>
      </c>
      <c r="F7352" s="5">
        <v>44927.0</v>
      </c>
      <c r="G7352" s="1">
        <v>20.0</v>
      </c>
    </row>
    <row r="7353">
      <c r="A7353" s="1">
        <v>7352.0</v>
      </c>
      <c r="B7353" s="1" t="s">
        <v>9301</v>
      </c>
      <c r="C7353" s="1" t="s">
        <v>40</v>
      </c>
      <c r="D7353" s="1">
        <v>50.0</v>
      </c>
      <c r="E7353" s="1" t="s">
        <v>38</v>
      </c>
      <c r="F7353" s="5">
        <v>44927.0</v>
      </c>
      <c r="G7353" s="1">
        <v>0.0</v>
      </c>
    </row>
    <row r="7354">
      <c r="A7354" s="1">
        <v>7353.0</v>
      </c>
      <c r="B7354" s="1" t="s">
        <v>9303</v>
      </c>
      <c r="C7354" s="1" t="s">
        <v>49</v>
      </c>
      <c r="D7354" s="1">
        <v>80.0</v>
      </c>
      <c r="E7354" s="1" t="s">
        <v>38</v>
      </c>
      <c r="F7354" s="5">
        <v>44927.0</v>
      </c>
      <c r="G7354" s="1">
        <v>5.0</v>
      </c>
    </row>
    <row r="7355">
      <c r="A7355" s="1">
        <v>7354.0</v>
      </c>
      <c r="B7355" s="1" t="s">
        <v>9304</v>
      </c>
      <c r="C7355" s="1" t="s">
        <v>32</v>
      </c>
      <c r="D7355" s="1">
        <v>120.0</v>
      </c>
      <c r="E7355" s="1" t="s">
        <v>38</v>
      </c>
      <c r="F7355" s="5">
        <v>44927.0</v>
      </c>
      <c r="G7355" s="1">
        <v>10.0</v>
      </c>
    </row>
    <row r="7356">
      <c r="A7356" s="1">
        <v>7355.0</v>
      </c>
      <c r="B7356" s="1" t="s">
        <v>9305</v>
      </c>
      <c r="C7356" s="1" t="s">
        <v>32</v>
      </c>
      <c r="D7356" s="1">
        <v>120.0</v>
      </c>
      <c r="E7356" s="1" t="s">
        <v>45</v>
      </c>
      <c r="F7356" s="5">
        <v>44927.0</v>
      </c>
      <c r="G7356" s="1">
        <v>20.0</v>
      </c>
    </row>
    <row r="7357">
      <c r="A7357" s="1">
        <v>7356.0</v>
      </c>
      <c r="B7357" s="1" t="s">
        <v>9306</v>
      </c>
      <c r="C7357" s="1" t="s">
        <v>32</v>
      </c>
      <c r="D7357" s="1">
        <v>120.0</v>
      </c>
      <c r="E7357" s="1" t="s">
        <v>38</v>
      </c>
      <c r="F7357" s="5">
        <v>44927.0</v>
      </c>
      <c r="G7357" s="1">
        <v>0.0</v>
      </c>
    </row>
    <row r="7358">
      <c r="A7358" s="1">
        <v>7357.0</v>
      </c>
      <c r="B7358" s="1" t="s">
        <v>9307</v>
      </c>
      <c r="C7358" s="1" t="s">
        <v>32</v>
      </c>
      <c r="D7358" s="1">
        <v>120.0</v>
      </c>
      <c r="E7358" s="1" t="s">
        <v>38</v>
      </c>
      <c r="F7358" s="5">
        <v>44927.0</v>
      </c>
      <c r="G7358" s="1">
        <v>5.0</v>
      </c>
    </row>
    <row r="7359">
      <c r="A7359" s="1">
        <v>7358.0</v>
      </c>
      <c r="B7359" s="1" t="s">
        <v>9308</v>
      </c>
      <c r="C7359" s="1" t="s">
        <v>32</v>
      </c>
      <c r="D7359" s="1">
        <v>120.0</v>
      </c>
      <c r="E7359" s="1" t="s">
        <v>33</v>
      </c>
      <c r="F7359" s="5">
        <v>44927.0</v>
      </c>
      <c r="G7359" s="1">
        <v>10.0</v>
      </c>
    </row>
    <row r="7360">
      <c r="A7360" s="1">
        <v>7359.0</v>
      </c>
      <c r="B7360" s="1" t="s">
        <v>9309</v>
      </c>
      <c r="C7360" s="1" t="s">
        <v>40</v>
      </c>
      <c r="D7360" s="1">
        <v>50.0</v>
      </c>
      <c r="E7360" s="1" t="s">
        <v>33</v>
      </c>
      <c r="F7360" s="5">
        <v>44927.0</v>
      </c>
      <c r="G7360" s="1">
        <v>20.0</v>
      </c>
    </row>
    <row r="7361">
      <c r="A7361" s="1">
        <v>7360.0</v>
      </c>
      <c r="B7361" s="1" t="s">
        <v>9310</v>
      </c>
      <c r="C7361" s="1" t="s">
        <v>32</v>
      </c>
      <c r="D7361" s="1">
        <v>120.0</v>
      </c>
      <c r="E7361" s="1" t="s">
        <v>38</v>
      </c>
      <c r="F7361" s="5">
        <v>44927.0</v>
      </c>
      <c r="G7361" s="1">
        <v>0.0</v>
      </c>
    </row>
    <row r="7362">
      <c r="A7362" s="1">
        <v>7361.0</v>
      </c>
      <c r="B7362" s="1" t="s">
        <v>9313</v>
      </c>
      <c r="C7362" s="1" t="s">
        <v>40</v>
      </c>
      <c r="D7362" s="1">
        <v>50.0</v>
      </c>
      <c r="E7362" s="1" t="s">
        <v>38</v>
      </c>
      <c r="F7362" s="5">
        <v>44927.0</v>
      </c>
      <c r="G7362" s="1">
        <v>5.0</v>
      </c>
    </row>
    <row r="7363">
      <c r="A7363" s="1">
        <v>7362.0</v>
      </c>
      <c r="B7363" s="1" t="s">
        <v>9314</v>
      </c>
      <c r="C7363" s="1" t="s">
        <v>32</v>
      </c>
      <c r="D7363" s="1">
        <v>120.0</v>
      </c>
      <c r="E7363" s="1" t="s">
        <v>38</v>
      </c>
      <c r="F7363" s="5">
        <v>44927.0</v>
      </c>
      <c r="G7363" s="1">
        <v>10.0</v>
      </c>
    </row>
    <row r="7364">
      <c r="A7364" s="1">
        <v>7363.0</v>
      </c>
      <c r="B7364" s="1" t="s">
        <v>9315</v>
      </c>
      <c r="C7364" s="1" t="s">
        <v>32</v>
      </c>
      <c r="D7364" s="1">
        <v>120.0</v>
      </c>
      <c r="E7364" s="1" t="s">
        <v>38</v>
      </c>
      <c r="F7364" s="5">
        <v>44927.0</v>
      </c>
      <c r="G7364" s="1">
        <v>20.0</v>
      </c>
    </row>
    <row r="7365">
      <c r="A7365" s="1">
        <v>7364.0</v>
      </c>
      <c r="B7365" s="1" t="s">
        <v>9316</v>
      </c>
      <c r="C7365" s="1" t="s">
        <v>49</v>
      </c>
      <c r="D7365" s="1">
        <v>80.0</v>
      </c>
      <c r="E7365" s="1" t="s">
        <v>38</v>
      </c>
      <c r="F7365" s="5">
        <v>44927.0</v>
      </c>
      <c r="G7365" s="1">
        <v>0.0</v>
      </c>
    </row>
    <row r="7366">
      <c r="A7366" s="1">
        <v>7365.0</v>
      </c>
      <c r="B7366" s="1" t="s">
        <v>9317</v>
      </c>
      <c r="C7366" s="1" t="s">
        <v>32</v>
      </c>
      <c r="D7366" s="1">
        <v>120.0</v>
      </c>
      <c r="E7366" s="1" t="s">
        <v>38</v>
      </c>
      <c r="F7366" s="5">
        <v>44927.0</v>
      </c>
      <c r="G7366" s="1">
        <v>5.0</v>
      </c>
    </row>
    <row r="7367">
      <c r="A7367" s="1">
        <v>7366.0</v>
      </c>
      <c r="B7367" s="1" t="s">
        <v>9318</v>
      </c>
      <c r="C7367" s="1" t="s">
        <v>32</v>
      </c>
      <c r="D7367" s="1">
        <v>120.0</v>
      </c>
      <c r="E7367" s="1" t="s">
        <v>38</v>
      </c>
      <c r="F7367" s="5">
        <v>44927.0</v>
      </c>
      <c r="G7367" s="1">
        <v>10.0</v>
      </c>
    </row>
    <row r="7368">
      <c r="A7368" s="1">
        <v>7367.0</v>
      </c>
      <c r="B7368" s="1" t="s">
        <v>9320</v>
      </c>
      <c r="C7368" s="1" t="s">
        <v>32</v>
      </c>
      <c r="D7368" s="1">
        <v>120.0</v>
      </c>
      <c r="E7368" s="1" t="s">
        <v>38</v>
      </c>
      <c r="F7368" s="5">
        <v>44927.0</v>
      </c>
      <c r="G7368" s="1">
        <v>20.0</v>
      </c>
    </row>
    <row r="7369">
      <c r="A7369" s="1">
        <v>7368.0</v>
      </c>
      <c r="B7369" s="1" t="s">
        <v>9322</v>
      </c>
      <c r="C7369" s="1" t="s">
        <v>32</v>
      </c>
      <c r="D7369" s="1">
        <v>120.0</v>
      </c>
      <c r="E7369" s="1" t="s">
        <v>38</v>
      </c>
      <c r="F7369" s="5">
        <v>44927.0</v>
      </c>
      <c r="G7369" s="1">
        <v>0.0</v>
      </c>
    </row>
    <row r="7370">
      <c r="A7370" s="1">
        <v>7369.0</v>
      </c>
      <c r="B7370" s="1" t="s">
        <v>9323</v>
      </c>
      <c r="C7370" s="1" t="s">
        <v>32</v>
      </c>
      <c r="D7370" s="1">
        <v>120.0</v>
      </c>
      <c r="E7370" s="1" t="s">
        <v>38</v>
      </c>
      <c r="F7370" s="5">
        <v>44927.0</v>
      </c>
      <c r="G7370" s="1">
        <v>5.0</v>
      </c>
    </row>
    <row r="7371">
      <c r="A7371" s="1">
        <v>7370.0</v>
      </c>
      <c r="B7371" s="1" t="s">
        <v>9324</v>
      </c>
      <c r="C7371" s="1" t="s">
        <v>49</v>
      </c>
      <c r="D7371" s="1">
        <v>80.0</v>
      </c>
      <c r="E7371" s="1" t="s">
        <v>45</v>
      </c>
      <c r="F7371" s="5">
        <v>44927.0</v>
      </c>
      <c r="G7371" s="1">
        <v>10.0</v>
      </c>
    </row>
    <row r="7372">
      <c r="A7372" s="1">
        <v>7371.0</v>
      </c>
      <c r="B7372" s="1" t="s">
        <v>9325</v>
      </c>
      <c r="C7372" s="1" t="s">
        <v>32</v>
      </c>
      <c r="D7372" s="1">
        <v>120.0</v>
      </c>
      <c r="E7372" s="1" t="s">
        <v>38</v>
      </c>
      <c r="F7372" s="5">
        <v>44927.0</v>
      </c>
      <c r="G7372" s="1">
        <v>20.0</v>
      </c>
    </row>
    <row r="7373">
      <c r="A7373" s="1">
        <v>7372.0</v>
      </c>
      <c r="B7373" s="1" t="s">
        <v>9326</v>
      </c>
      <c r="C7373" s="1" t="s">
        <v>32</v>
      </c>
      <c r="D7373" s="1">
        <v>120.0</v>
      </c>
      <c r="E7373" s="1" t="s">
        <v>45</v>
      </c>
      <c r="F7373" s="5">
        <v>44927.0</v>
      </c>
      <c r="G7373" s="1">
        <v>0.0</v>
      </c>
    </row>
    <row r="7374">
      <c r="A7374" s="1">
        <v>7373.0</v>
      </c>
      <c r="B7374" s="1" t="s">
        <v>9327</v>
      </c>
      <c r="C7374" s="1" t="s">
        <v>40</v>
      </c>
      <c r="D7374" s="1">
        <v>50.0</v>
      </c>
      <c r="E7374" s="1" t="s">
        <v>33</v>
      </c>
      <c r="F7374" s="5">
        <v>44927.0</v>
      </c>
      <c r="G7374" s="1">
        <v>5.0</v>
      </c>
    </row>
    <row r="7375">
      <c r="A7375" s="1">
        <v>7374.0</v>
      </c>
      <c r="B7375" s="1" t="s">
        <v>9328</v>
      </c>
      <c r="C7375" s="1" t="s">
        <v>32</v>
      </c>
      <c r="D7375" s="1">
        <v>120.0</v>
      </c>
      <c r="E7375" s="1" t="s">
        <v>38</v>
      </c>
      <c r="F7375" s="5">
        <v>44927.0</v>
      </c>
      <c r="G7375" s="1">
        <v>10.0</v>
      </c>
    </row>
    <row r="7376">
      <c r="A7376" s="1">
        <v>7375.0</v>
      </c>
      <c r="B7376" s="1" t="s">
        <v>9331</v>
      </c>
      <c r="C7376" s="1" t="s">
        <v>40</v>
      </c>
      <c r="D7376" s="1">
        <v>50.0</v>
      </c>
      <c r="E7376" s="1" t="s">
        <v>45</v>
      </c>
      <c r="F7376" s="5">
        <v>44927.0</v>
      </c>
      <c r="G7376" s="1">
        <v>20.0</v>
      </c>
    </row>
    <row r="7377">
      <c r="A7377" s="1">
        <v>7376.0</v>
      </c>
      <c r="B7377" s="1" t="s">
        <v>9332</v>
      </c>
      <c r="C7377" s="1" t="s">
        <v>32</v>
      </c>
      <c r="D7377" s="1">
        <v>120.0</v>
      </c>
      <c r="E7377" s="1" t="s">
        <v>45</v>
      </c>
      <c r="F7377" s="5">
        <v>44927.0</v>
      </c>
      <c r="G7377" s="1">
        <v>0.0</v>
      </c>
    </row>
    <row r="7378">
      <c r="A7378" s="1">
        <v>7377.0</v>
      </c>
      <c r="B7378" s="1" t="s">
        <v>9333</v>
      </c>
      <c r="C7378" s="1" t="s">
        <v>40</v>
      </c>
      <c r="D7378" s="1">
        <v>50.0</v>
      </c>
      <c r="E7378" s="1" t="s">
        <v>38</v>
      </c>
      <c r="F7378" s="5">
        <v>44927.0</v>
      </c>
      <c r="G7378" s="1">
        <v>5.0</v>
      </c>
    </row>
    <row r="7379">
      <c r="A7379" s="1">
        <v>7378.0</v>
      </c>
      <c r="B7379" s="1" t="s">
        <v>9334</v>
      </c>
      <c r="C7379" s="1" t="s">
        <v>40</v>
      </c>
      <c r="D7379" s="1">
        <v>50.0</v>
      </c>
      <c r="E7379" s="1" t="s">
        <v>38</v>
      </c>
      <c r="F7379" s="5">
        <v>44927.0</v>
      </c>
      <c r="G7379" s="1">
        <v>10.0</v>
      </c>
    </row>
    <row r="7380">
      <c r="A7380" s="1">
        <v>7379.0</v>
      </c>
      <c r="B7380" s="1" t="s">
        <v>9335</v>
      </c>
      <c r="C7380" s="1" t="s">
        <v>32</v>
      </c>
      <c r="D7380" s="1">
        <v>120.0</v>
      </c>
      <c r="E7380" s="1" t="s">
        <v>38</v>
      </c>
      <c r="F7380" s="5">
        <v>44927.0</v>
      </c>
      <c r="G7380" s="1">
        <v>20.0</v>
      </c>
    </row>
    <row r="7381">
      <c r="A7381" s="1">
        <v>7380.0</v>
      </c>
      <c r="B7381" s="1" t="s">
        <v>9336</v>
      </c>
      <c r="C7381" s="1" t="s">
        <v>32</v>
      </c>
      <c r="D7381" s="1">
        <v>120.0</v>
      </c>
      <c r="E7381" s="1" t="s">
        <v>38</v>
      </c>
      <c r="F7381" s="5">
        <v>44927.0</v>
      </c>
      <c r="G7381" s="1">
        <v>0.0</v>
      </c>
    </row>
    <row r="7382">
      <c r="A7382" s="1">
        <v>7381.0</v>
      </c>
      <c r="B7382" s="1" t="s">
        <v>9337</v>
      </c>
      <c r="C7382" s="1" t="s">
        <v>49</v>
      </c>
      <c r="D7382" s="1">
        <v>80.0</v>
      </c>
      <c r="E7382" s="1" t="s">
        <v>38</v>
      </c>
      <c r="F7382" s="5">
        <v>44927.0</v>
      </c>
      <c r="G7382" s="1">
        <v>5.0</v>
      </c>
    </row>
    <row r="7383">
      <c r="A7383" s="1">
        <v>7382.0</v>
      </c>
      <c r="B7383" s="1" t="s">
        <v>9338</v>
      </c>
      <c r="C7383" s="1" t="s">
        <v>49</v>
      </c>
      <c r="D7383" s="1">
        <v>80.0</v>
      </c>
      <c r="E7383" s="1" t="s">
        <v>38</v>
      </c>
      <c r="F7383" s="5">
        <v>44927.0</v>
      </c>
      <c r="G7383" s="1">
        <v>10.0</v>
      </c>
    </row>
    <row r="7384">
      <c r="A7384" s="1">
        <v>7383.0</v>
      </c>
      <c r="B7384" s="1" t="s">
        <v>9341</v>
      </c>
      <c r="C7384" s="1" t="s">
        <v>32</v>
      </c>
      <c r="D7384" s="1">
        <v>120.0</v>
      </c>
      <c r="E7384" s="1" t="s">
        <v>38</v>
      </c>
      <c r="F7384" s="5">
        <v>44927.0</v>
      </c>
      <c r="G7384" s="1">
        <v>20.0</v>
      </c>
    </row>
    <row r="7385">
      <c r="A7385" s="1">
        <v>7384.0</v>
      </c>
      <c r="B7385" s="1" t="s">
        <v>9342</v>
      </c>
      <c r="C7385" s="1" t="s">
        <v>32</v>
      </c>
      <c r="D7385" s="1">
        <v>120.0</v>
      </c>
      <c r="E7385" s="1" t="s">
        <v>33</v>
      </c>
      <c r="F7385" s="5">
        <v>44927.0</v>
      </c>
      <c r="G7385" s="1">
        <v>0.0</v>
      </c>
    </row>
    <row r="7386">
      <c r="A7386" s="1">
        <v>7385.0</v>
      </c>
      <c r="B7386" s="1" t="s">
        <v>9343</v>
      </c>
      <c r="C7386" s="1" t="s">
        <v>49</v>
      </c>
      <c r="D7386" s="1">
        <v>80.0</v>
      </c>
      <c r="E7386" s="1" t="s">
        <v>38</v>
      </c>
      <c r="F7386" s="5">
        <v>44927.0</v>
      </c>
      <c r="G7386" s="1">
        <v>5.0</v>
      </c>
    </row>
    <row r="7387">
      <c r="A7387" s="1">
        <v>7386.0</v>
      </c>
      <c r="B7387" s="1" t="s">
        <v>9344</v>
      </c>
      <c r="C7387" s="1" t="s">
        <v>49</v>
      </c>
      <c r="D7387" s="1">
        <v>80.0</v>
      </c>
      <c r="E7387" s="1" t="s">
        <v>38</v>
      </c>
      <c r="F7387" s="5">
        <v>44927.0</v>
      </c>
      <c r="G7387" s="1">
        <v>10.0</v>
      </c>
    </row>
    <row r="7388">
      <c r="A7388" s="1">
        <v>7387.0</v>
      </c>
      <c r="B7388" s="1" t="s">
        <v>9345</v>
      </c>
      <c r="C7388" s="1" t="s">
        <v>32</v>
      </c>
      <c r="D7388" s="1">
        <v>120.0</v>
      </c>
      <c r="E7388" s="1" t="s">
        <v>38</v>
      </c>
      <c r="F7388" s="5">
        <v>44927.0</v>
      </c>
      <c r="G7388" s="1">
        <v>20.0</v>
      </c>
    </row>
    <row r="7389">
      <c r="A7389" s="1">
        <v>7388.0</v>
      </c>
      <c r="B7389" s="1" t="s">
        <v>9346</v>
      </c>
      <c r="C7389" s="1" t="s">
        <v>49</v>
      </c>
      <c r="D7389" s="1">
        <v>80.0</v>
      </c>
      <c r="E7389" s="1" t="s">
        <v>38</v>
      </c>
      <c r="F7389" s="5">
        <v>44927.0</v>
      </c>
      <c r="G7389" s="1">
        <v>0.0</v>
      </c>
    </row>
    <row r="7390">
      <c r="A7390" s="1">
        <v>7389.0</v>
      </c>
      <c r="B7390" s="1" t="s">
        <v>9349</v>
      </c>
      <c r="C7390" s="1" t="s">
        <v>40</v>
      </c>
      <c r="D7390" s="1">
        <v>50.0</v>
      </c>
      <c r="E7390" s="1" t="s">
        <v>38</v>
      </c>
      <c r="F7390" s="5">
        <v>44927.0</v>
      </c>
      <c r="G7390" s="1">
        <v>5.0</v>
      </c>
    </row>
    <row r="7391">
      <c r="A7391" s="1">
        <v>7390.0</v>
      </c>
      <c r="B7391" s="1" t="s">
        <v>9350</v>
      </c>
      <c r="C7391" s="1" t="s">
        <v>37</v>
      </c>
      <c r="D7391" s="1">
        <v>250.0</v>
      </c>
      <c r="E7391" s="1" t="s">
        <v>45</v>
      </c>
      <c r="F7391" s="5">
        <v>44927.0</v>
      </c>
      <c r="G7391" s="1">
        <v>10.0</v>
      </c>
    </row>
    <row r="7392">
      <c r="A7392" s="1">
        <v>7391.0</v>
      </c>
      <c r="B7392" s="1" t="s">
        <v>9351</v>
      </c>
      <c r="C7392" s="1" t="s">
        <v>32</v>
      </c>
      <c r="D7392" s="1">
        <v>120.0</v>
      </c>
      <c r="E7392" s="1" t="s">
        <v>38</v>
      </c>
      <c r="F7392" s="5">
        <v>44927.0</v>
      </c>
      <c r="G7392" s="1">
        <v>20.0</v>
      </c>
    </row>
    <row r="7393">
      <c r="A7393" s="1">
        <v>7392.0</v>
      </c>
      <c r="B7393" s="1" t="s">
        <v>9352</v>
      </c>
      <c r="C7393" s="1" t="s">
        <v>37</v>
      </c>
      <c r="D7393" s="1">
        <v>250.0</v>
      </c>
      <c r="E7393" s="1" t="s">
        <v>38</v>
      </c>
      <c r="F7393" s="5">
        <v>44927.0</v>
      </c>
      <c r="G7393" s="1">
        <v>0.0</v>
      </c>
    </row>
    <row r="7394">
      <c r="A7394" s="1">
        <v>7393.0</v>
      </c>
      <c r="B7394" s="1" t="s">
        <v>9353</v>
      </c>
      <c r="C7394" s="1" t="s">
        <v>37</v>
      </c>
      <c r="D7394" s="1">
        <v>250.0</v>
      </c>
      <c r="E7394" s="1" t="s">
        <v>45</v>
      </c>
      <c r="F7394" s="5">
        <v>44927.0</v>
      </c>
      <c r="G7394" s="1">
        <v>5.0</v>
      </c>
    </row>
    <row r="7395">
      <c r="A7395" s="1">
        <v>7394.0</v>
      </c>
      <c r="B7395" s="1" t="s">
        <v>9354</v>
      </c>
      <c r="C7395" s="1" t="s">
        <v>32</v>
      </c>
      <c r="D7395" s="1">
        <v>120.0</v>
      </c>
      <c r="E7395" s="1" t="s">
        <v>38</v>
      </c>
      <c r="F7395" s="5">
        <v>44927.0</v>
      </c>
      <c r="G7395" s="1">
        <v>10.0</v>
      </c>
    </row>
    <row r="7396">
      <c r="A7396" s="1">
        <v>7395.0</v>
      </c>
      <c r="B7396" s="1" t="s">
        <v>9355</v>
      </c>
      <c r="C7396" s="1" t="s">
        <v>40</v>
      </c>
      <c r="D7396" s="1">
        <v>50.0</v>
      </c>
      <c r="E7396" s="1" t="s">
        <v>38</v>
      </c>
      <c r="F7396" s="5">
        <v>44927.0</v>
      </c>
      <c r="G7396" s="1">
        <v>20.0</v>
      </c>
    </row>
    <row r="7397">
      <c r="A7397" s="1">
        <v>7396.0</v>
      </c>
      <c r="B7397" s="1" t="s">
        <v>9358</v>
      </c>
      <c r="C7397" s="1" t="s">
        <v>32</v>
      </c>
      <c r="D7397" s="1">
        <v>120.0</v>
      </c>
      <c r="E7397" s="1" t="s">
        <v>33</v>
      </c>
      <c r="F7397" s="5">
        <v>44927.0</v>
      </c>
      <c r="G7397" s="1">
        <v>0.0</v>
      </c>
    </row>
    <row r="7398">
      <c r="A7398" s="1">
        <v>7397.0</v>
      </c>
      <c r="B7398" s="1" t="s">
        <v>9359</v>
      </c>
      <c r="C7398" s="1" t="s">
        <v>32</v>
      </c>
      <c r="D7398" s="1">
        <v>120.0</v>
      </c>
      <c r="E7398" s="1" t="s">
        <v>38</v>
      </c>
      <c r="F7398" s="5">
        <v>44927.0</v>
      </c>
      <c r="G7398" s="1">
        <v>5.0</v>
      </c>
    </row>
    <row r="7399">
      <c r="A7399" s="1">
        <v>7398.0</v>
      </c>
      <c r="B7399" s="1" t="s">
        <v>9360</v>
      </c>
      <c r="C7399" s="1" t="s">
        <v>32</v>
      </c>
      <c r="D7399" s="1">
        <v>120.0</v>
      </c>
      <c r="E7399" s="1" t="s">
        <v>45</v>
      </c>
      <c r="F7399" s="5">
        <v>44927.0</v>
      </c>
      <c r="G7399" s="1">
        <v>10.0</v>
      </c>
    </row>
    <row r="7400">
      <c r="A7400" s="1">
        <v>7399.0</v>
      </c>
      <c r="B7400" s="1" t="s">
        <v>9361</v>
      </c>
      <c r="C7400" s="1" t="s">
        <v>32</v>
      </c>
      <c r="D7400" s="1">
        <v>120.0</v>
      </c>
      <c r="E7400" s="1" t="s">
        <v>38</v>
      </c>
      <c r="F7400" s="5">
        <v>44927.0</v>
      </c>
      <c r="G7400" s="1">
        <v>20.0</v>
      </c>
    </row>
    <row r="7401">
      <c r="A7401" s="1">
        <v>7400.0</v>
      </c>
      <c r="B7401" s="1" t="s">
        <v>9362</v>
      </c>
      <c r="C7401" s="1" t="s">
        <v>49</v>
      </c>
      <c r="D7401" s="1">
        <v>80.0</v>
      </c>
      <c r="E7401" s="1" t="s">
        <v>38</v>
      </c>
      <c r="F7401" s="5">
        <v>44927.0</v>
      </c>
      <c r="G7401" s="1">
        <v>0.0</v>
      </c>
    </row>
    <row r="7402">
      <c r="A7402" s="1">
        <v>7401.0</v>
      </c>
      <c r="B7402" s="1" t="s">
        <v>9363</v>
      </c>
      <c r="C7402" s="1" t="s">
        <v>32</v>
      </c>
      <c r="D7402" s="1">
        <v>120.0</v>
      </c>
      <c r="E7402" s="1" t="s">
        <v>45</v>
      </c>
      <c r="F7402" s="5">
        <v>44927.0</v>
      </c>
      <c r="G7402" s="1">
        <v>5.0</v>
      </c>
    </row>
    <row r="7403">
      <c r="A7403" s="1">
        <v>7402.0</v>
      </c>
      <c r="B7403" s="1" t="s">
        <v>9364</v>
      </c>
      <c r="C7403" s="1" t="s">
        <v>37</v>
      </c>
      <c r="D7403" s="1">
        <v>250.0</v>
      </c>
      <c r="E7403" s="1" t="s">
        <v>38</v>
      </c>
      <c r="F7403" s="5">
        <v>44927.0</v>
      </c>
      <c r="G7403" s="1">
        <v>10.0</v>
      </c>
    </row>
    <row r="7404">
      <c r="A7404" s="1">
        <v>7403.0</v>
      </c>
      <c r="B7404" s="1" t="s">
        <v>9367</v>
      </c>
      <c r="C7404" s="1" t="s">
        <v>32</v>
      </c>
      <c r="D7404" s="1">
        <v>120.0</v>
      </c>
      <c r="E7404" s="1" t="s">
        <v>38</v>
      </c>
      <c r="F7404" s="5">
        <v>44927.0</v>
      </c>
      <c r="G7404" s="1">
        <v>20.0</v>
      </c>
    </row>
    <row r="7405">
      <c r="A7405" s="1">
        <v>7404.0</v>
      </c>
      <c r="B7405" s="1" t="s">
        <v>9368</v>
      </c>
      <c r="C7405" s="1" t="s">
        <v>49</v>
      </c>
      <c r="D7405" s="1">
        <v>80.0</v>
      </c>
      <c r="E7405" s="1" t="s">
        <v>38</v>
      </c>
      <c r="F7405" s="5">
        <v>44927.0</v>
      </c>
      <c r="G7405" s="1">
        <v>0.0</v>
      </c>
    </row>
    <row r="7406">
      <c r="A7406" s="1">
        <v>7405.0</v>
      </c>
      <c r="B7406" s="1" t="s">
        <v>9369</v>
      </c>
      <c r="C7406" s="1" t="s">
        <v>32</v>
      </c>
      <c r="D7406" s="1">
        <v>120.0</v>
      </c>
      <c r="E7406" s="1" t="s">
        <v>38</v>
      </c>
      <c r="F7406" s="5">
        <v>44927.0</v>
      </c>
      <c r="G7406" s="1">
        <v>5.0</v>
      </c>
    </row>
    <row r="7407">
      <c r="A7407" s="1">
        <v>7406.0</v>
      </c>
      <c r="B7407" s="1" t="s">
        <v>9370</v>
      </c>
      <c r="C7407" s="1" t="s">
        <v>32</v>
      </c>
      <c r="D7407" s="1">
        <v>120.0</v>
      </c>
      <c r="E7407" s="1" t="s">
        <v>38</v>
      </c>
      <c r="F7407" s="5">
        <v>44927.0</v>
      </c>
      <c r="G7407" s="1">
        <v>10.0</v>
      </c>
    </row>
    <row r="7408">
      <c r="A7408" s="1">
        <v>7407.0</v>
      </c>
      <c r="B7408" s="1" t="s">
        <v>9371</v>
      </c>
      <c r="C7408" s="1" t="s">
        <v>40</v>
      </c>
      <c r="D7408" s="1">
        <v>50.0</v>
      </c>
      <c r="E7408" s="1" t="s">
        <v>38</v>
      </c>
      <c r="F7408" s="5">
        <v>44927.0</v>
      </c>
      <c r="G7408" s="1">
        <v>20.0</v>
      </c>
    </row>
    <row r="7409">
      <c r="A7409" s="1">
        <v>7408.0</v>
      </c>
      <c r="B7409" s="1" t="s">
        <v>9372</v>
      </c>
      <c r="C7409" s="1" t="s">
        <v>37</v>
      </c>
      <c r="D7409" s="1">
        <v>250.0</v>
      </c>
      <c r="E7409" s="1" t="s">
        <v>38</v>
      </c>
      <c r="F7409" s="5">
        <v>44927.0</v>
      </c>
      <c r="G7409" s="1">
        <v>0.0</v>
      </c>
    </row>
    <row r="7410">
      <c r="A7410" s="1">
        <v>7409.0</v>
      </c>
      <c r="B7410" s="1" t="s">
        <v>9375</v>
      </c>
      <c r="C7410" s="1" t="s">
        <v>32</v>
      </c>
      <c r="D7410" s="1">
        <v>120.0</v>
      </c>
      <c r="E7410" s="1" t="s">
        <v>38</v>
      </c>
      <c r="F7410" s="5">
        <v>44927.0</v>
      </c>
      <c r="G7410" s="1">
        <v>5.0</v>
      </c>
    </row>
    <row r="7411">
      <c r="A7411" s="1">
        <v>7410.0</v>
      </c>
      <c r="B7411" s="1" t="s">
        <v>9376</v>
      </c>
      <c r="C7411" s="1" t="s">
        <v>40</v>
      </c>
      <c r="D7411" s="1">
        <v>50.0</v>
      </c>
      <c r="E7411" s="1" t="s">
        <v>33</v>
      </c>
      <c r="F7411" s="5">
        <v>44927.0</v>
      </c>
      <c r="G7411" s="1">
        <v>10.0</v>
      </c>
    </row>
    <row r="7412">
      <c r="A7412" s="1">
        <v>7411.0</v>
      </c>
      <c r="B7412" s="1" t="s">
        <v>9377</v>
      </c>
      <c r="C7412" s="1" t="s">
        <v>32</v>
      </c>
      <c r="D7412" s="1">
        <v>120.0</v>
      </c>
      <c r="E7412" s="1" t="s">
        <v>38</v>
      </c>
      <c r="F7412" s="5">
        <v>44927.0</v>
      </c>
      <c r="G7412" s="1">
        <v>20.0</v>
      </c>
    </row>
    <row r="7413">
      <c r="A7413" s="1">
        <v>7412.0</v>
      </c>
      <c r="B7413" s="1" t="s">
        <v>9378</v>
      </c>
      <c r="C7413" s="1" t="s">
        <v>32</v>
      </c>
      <c r="D7413" s="1">
        <v>120.0</v>
      </c>
      <c r="E7413" s="1" t="s">
        <v>38</v>
      </c>
      <c r="F7413" s="5">
        <v>44927.0</v>
      </c>
      <c r="G7413" s="1">
        <v>0.0</v>
      </c>
    </row>
    <row r="7414">
      <c r="A7414" s="1">
        <v>7413.0</v>
      </c>
      <c r="B7414" s="1" t="s">
        <v>9379</v>
      </c>
      <c r="C7414" s="1" t="s">
        <v>49</v>
      </c>
      <c r="D7414" s="1">
        <v>80.0</v>
      </c>
      <c r="E7414" s="1" t="s">
        <v>38</v>
      </c>
      <c r="F7414" s="5">
        <v>44927.0</v>
      </c>
      <c r="G7414" s="1">
        <v>5.0</v>
      </c>
    </row>
    <row r="7415">
      <c r="A7415" s="1">
        <v>7414.0</v>
      </c>
      <c r="B7415" s="1" t="s">
        <v>9380</v>
      </c>
      <c r="C7415" s="1" t="s">
        <v>32</v>
      </c>
      <c r="D7415" s="1">
        <v>120.0</v>
      </c>
      <c r="E7415" s="1" t="s">
        <v>38</v>
      </c>
      <c r="F7415" s="5">
        <v>44927.0</v>
      </c>
      <c r="G7415" s="1">
        <v>10.0</v>
      </c>
    </row>
    <row r="7416">
      <c r="A7416" s="1">
        <v>7415.0</v>
      </c>
      <c r="B7416" s="1" t="s">
        <v>9381</v>
      </c>
      <c r="C7416" s="1" t="s">
        <v>32</v>
      </c>
      <c r="D7416" s="1">
        <v>120.0</v>
      </c>
      <c r="E7416" s="1" t="s">
        <v>38</v>
      </c>
      <c r="F7416" s="5">
        <v>44927.0</v>
      </c>
      <c r="G7416" s="1">
        <v>20.0</v>
      </c>
    </row>
    <row r="7417">
      <c r="A7417" s="1">
        <v>7416.0</v>
      </c>
      <c r="B7417" s="1" t="s">
        <v>9384</v>
      </c>
      <c r="C7417" s="1" t="s">
        <v>37</v>
      </c>
      <c r="D7417" s="1">
        <v>250.0</v>
      </c>
      <c r="E7417" s="1" t="s">
        <v>38</v>
      </c>
      <c r="F7417" s="5">
        <v>44927.0</v>
      </c>
      <c r="G7417" s="1">
        <v>0.0</v>
      </c>
    </row>
    <row r="7418">
      <c r="A7418" s="1">
        <v>7417.0</v>
      </c>
      <c r="B7418" s="1" t="s">
        <v>9385</v>
      </c>
      <c r="C7418" s="1" t="s">
        <v>32</v>
      </c>
      <c r="D7418" s="1">
        <v>120.0</v>
      </c>
      <c r="E7418" s="1" t="s">
        <v>38</v>
      </c>
      <c r="F7418" s="5">
        <v>44927.0</v>
      </c>
      <c r="G7418" s="1">
        <v>5.0</v>
      </c>
    </row>
    <row r="7419">
      <c r="A7419" s="1">
        <v>7418.0</v>
      </c>
      <c r="B7419" s="1" t="s">
        <v>9386</v>
      </c>
      <c r="C7419" s="1" t="s">
        <v>32</v>
      </c>
      <c r="D7419" s="1">
        <v>120.0</v>
      </c>
      <c r="E7419" s="1" t="s">
        <v>38</v>
      </c>
      <c r="F7419" s="5">
        <v>44927.0</v>
      </c>
      <c r="G7419" s="1">
        <v>10.0</v>
      </c>
    </row>
    <row r="7420">
      <c r="A7420" s="1">
        <v>7419.0</v>
      </c>
      <c r="B7420" s="1" t="s">
        <v>9387</v>
      </c>
      <c r="C7420" s="1" t="s">
        <v>32</v>
      </c>
      <c r="D7420" s="1">
        <v>120.0</v>
      </c>
      <c r="E7420" s="1" t="s">
        <v>33</v>
      </c>
      <c r="F7420" s="5">
        <v>44927.0</v>
      </c>
      <c r="G7420" s="1">
        <v>20.0</v>
      </c>
    </row>
    <row r="7421">
      <c r="A7421" s="1">
        <v>7420.0</v>
      </c>
      <c r="B7421" s="1" t="s">
        <v>9388</v>
      </c>
      <c r="C7421" s="1" t="s">
        <v>49</v>
      </c>
      <c r="D7421" s="1">
        <v>80.0</v>
      </c>
      <c r="E7421" s="1" t="s">
        <v>38</v>
      </c>
      <c r="F7421" s="5">
        <v>44927.0</v>
      </c>
      <c r="G7421" s="1">
        <v>0.0</v>
      </c>
    </row>
    <row r="7422">
      <c r="A7422" s="1">
        <v>7421.0</v>
      </c>
      <c r="B7422" s="1" t="s">
        <v>9389</v>
      </c>
      <c r="C7422" s="1" t="s">
        <v>32</v>
      </c>
      <c r="D7422" s="1">
        <v>120.0</v>
      </c>
      <c r="E7422" s="1" t="s">
        <v>38</v>
      </c>
      <c r="F7422" s="5">
        <v>44927.0</v>
      </c>
      <c r="G7422" s="1">
        <v>5.0</v>
      </c>
    </row>
    <row r="7423">
      <c r="A7423" s="1">
        <v>7422.0</v>
      </c>
      <c r="B7423" s="1" t="s">
        <v>9390</v>
      </c>
      <c r="C7423" s="1" t="s">
        <v>32</v>
      </c>
      <c r="D7423" s="1">
        <v>120.0</v>
      </c>
      <c r="E7423" s="1" t="s">
        <v>38</v>
      </c>
      <c r="F7423" s="5">
        <v>44927.0</v>
      </c>
      <c r="G7423" s="1">
        <v>10.0</v>
      </c>
    </row>
    <row r="7424">
      <c r="A7424" s="1">
        <v>7423.0</v>
      </c>
      <c r="B7424" s="1" t="s">
        <v>9391</v>
      </c>
      <c r="C7424" s="1" t="s">
        <v>32</v>
      </c>
      <c r="D7424" s="1">
        <v>120.0</v>
      </c>
      <c r="E7424" s="1" t="s">
        <v>38</v>
      </c>
      <c r="F7424" s="5">
        <v>44927.0</v>
      </c>
      <c r="G7424" s="1">
        <v>20.0</v>
      </c>
    </row>
    <row r="7425">
      <c r="A7425" s="1">
        <v>7424.0</v>
      </c>
      <c r="B7425" s="1" t="s">
        <v>9394</v>
      </c>
      <c r="C7425" s="1" t="s">
        <v>37</v>
      </c>
      <c r="D7425" s="1">
        <v>250.0</v>
      </c>
      <c r="E7425" s="1" t="s">
        <v>38</v>
      </c>
      <c r="F7425" s="5">
        <v>44927.0</v>
      </c>
      <c r="G7425" s="1">
        <v>0.0</v>
      </c>
    </row>
    <row r="7426">
      <c r="A7426" s="1">
        <v>7425.0</v>
      </c>
      <c r="B7426" s="1" t="s">
        <v>9395</v>
      </c>
      <c r="C7426" s="1" t="s">
        <v>40</v>
      </c>
      <c r="D7426" s="1">
        <v>50.0</v>
      </c>
      <c r="E7426" s="1" t="s">
        <v>38</v>
      </c>
      <c r="F7426" s="5">
        <v>44927.0</v>
      </c>
      <c r="G7426" s="1">
        <v>5.0</v>
      </c>
    </row>
    <row r="7427">
      <c r="A7427" s="1">
        <v>7426.0</v>
      </c>
      <c r="B7427" s="1" t="s">
        <v>9396</v>
      </c>
      <c r="C7427" s="1" t="s">
        <v>32</v>
      </c>
      <c r="D7427" s="1">
        <v>120.0</v>
      </c>
      <c r="E7427" s="1" t="s">
        <v>33</v>
      </c>
      <c r="F7427" s="5">
        <v>44927.0</v>
      </c>
      <c r="G7427" s="1">
        <v>10.0</v>
      </c>
    </row>
    <row r="7428">
      <c r="A7428" s="1">
        <v>7427.0</v>
      </c>
      <c r="B7428" s="1" t="s">
        <v>9397</v>
      </c>
      <c r="C7428" s="1" t="s">
        <v>32</v>
      </c>
      <c r="D7428" s="1">
        <v>120.0</v>
      </c>
      <c r="E7428" s="1" t="s">
        <v>38</v>
      </c>
      <c r="F7428" s="5">
        <v>44927.0</v>
      </c>
      <c r="G7428" s="1">
        <v>20.0</v>
      </c>
    </row>
    <row r="7429">
      <c r="A7429" s="1">
        <v>7428.0</v>
      </c>
      <c r="B7429" s="1" t="s">
        <v>9398</v>
      </c>
      <c r="C7429" s="1" t="s">
        <v>32</v>
      </c>
      <c r="D7429" s="1">
        <v>120.0</v>
      </c>
      <c r="E7429" s="1" t="s">
        <v>38</v>
      </c>
      <c r="F7429" s="5">
        <v>44927.0</v>
      </c>
      <c r="G7429" s="1">
        <v>0.0</v>
      </c>
    </row>
    <row r="7430">
      <c r="A7430" s="1">
        <v>7429.0</v>
      </c>
      <c r="B7430" s="1" t="s">
        <v>9399</v>
      </c>
      <c r="C7430" s="1" t="s">
        <v>49</v>
      </c>
      <c r="D7430" s="1">
        <v>80.0</v>
      </c>
      <c r="E7430" s="1" t="s">
        <v>38</v>
      </c>
      <c r="F7430" s="5">
        <v>44927.0</v>
      </c>
      <c r="G7430" s="1">
        <v>5.0</v>
      </c>
    </row>
    <row r="7431">
      <c r="A7431" s="1">
        <v>7430.0</v>
      </c>
      <c r="B7431" s="1" t="s">
        <v>9400</v>
      </c>
      <c r="C7431" s="1" t="s">
        <v>37</v>
      </c>
      <c r="D7431" s="1">
        <v>250.0</v>
      </c>
      <c r="E7431" s="1" t="s">
        <v>33</v>
      </c>
      <c r="F7431" s="5">
        <v>44927.0</v>
      </c>
      <c r="G7431" s="1">
        <v>10.0</v>
      </c>
    </row>
    <row r="7432">
      <c r="A7432" s="1">
        <v>7431.0</v>
      </c>
      <c r="B7432" s="1" t="s">
        <v>9403</v>
      </c>
      <c r="C7432" s="1" t="s">
        <v>32</v>
      </c>
      <c r="D7432" s="1">
        <v>120.0</v>
      </c>
      <c r="E7432" s="1" t="s">
        <v>38</v>
      </c>
      <c r="F7432" s="5">
        <v>44927.0</v>
      </c>
      <c r="G7432" s="1">
        <v>20.0</v>
      </c>
    </row>
    <row r="7433">
      <c r="A7433" s="1">
        <v>7432.0</v>
      </c>
      <c r="B7433" s="1" t="s">
        <v>9404</v>
      </c>
      <c r="C7433" s="1" t="s">
        <v>49</v>
      </c>
      <c r="D7433" s="1">
        <v>80.0</v>
      </c>
      <c r="E7433" s="1" t="s">
        <v>38</v>
      </c>
      <c r="F7433" s="5">
        <v>44927.0</v>
      </c>
      <c r="G7433" s="1">
        <v>0.0</v>
      </c>
    </row>
    <row r="7434">
      <c r="A7434" s="1">
        <v>7433.0</v>
      </c>
      <c r="B7434" s="1" t="s">
        <v>9405</v>
      </c>
      <c r="C7434" s="1" t="s">
        <v>32</v>
      </c>
      <c r="D7434" s="1">
        <v>120.0</v>
      </c>
      <c r="E7434" s="1" t="s">
        <v>38</v>
      </c>
      <c r="F7434" s="5">
        <v>44927.0</v>
      </c>
      <c r="G7434" s="1">
        <v>5.0</v>
      </c>
    </row>
    <row r="7435">
      <c r="A7435" s="1">
        <v>7434.0</v>
      </c>
      <c r="B7435" s="1" t="s">
        <v>9406</v>
      </c>
      <c r="C7435" s="1" t="s">
        <v>49</v>
      </c>
      <c r="D7435" s="1">
        <v>80.0</v>
      </c>
      <c r="E7435" s="1" t="s">
        <v>33</v>
      </c>
      <c r="F7435" s="5">
        <v>44927.0</v>
      </c>
      <c r="G7435" s="1">
        <v>10.0</v>
      </c>
    </row>
    <row r="7436">
      <c r="A7436" s="1">
        <v>7435.0</v>
      </c>
      <c r="B7436" s="1" t="s">
        <v>9407</v>
      </c>
      <c r="C7436" s="1" t="s">
        <v>32</v>
      </c>
      <c r="D7436" s="1">
        <v>120.0</v>
      </c>
      <c r="E7436" s="1" t="s">
        <v>38</v>
      </c>
      <c r="F7436" s="5">
        <v>44927.0</v>
      </c>
      <c r="G7436" s="1">
        <v>20.0</v>
      </c>
    </row>
    <row r="7437">
      <c r="A7437" s="1">
        <v>7436.0</v>
      </c>
      <c r="B7437" s="1" t="s">
        <v>9408</v>
      </c>
      <c r="C7437" s="1" t="s">
        <v>32</v>
      </c>
      <c r="D7437" s="1">
        <v>120.0</v>
      </c>
      <c r="E7437" s="1" t="s">
        <v>33</v>
      </c>
      <c r="F7437" s="5">
        <v>44927.0</v>
      </c>
      <c r="G7437" s="1">
        <v>0.0</v>
      </c>
    </row>
    <row r="7438">
      <c r="A7438" s="1">
        <v>7437.0</v>
      </c>
      <c r="B7438" s="1" t="s">
        <v>9409</v>
      </c>
      <c r="C7438" s="1" t="s">
        <v>32</v>
      </c>
      <c r="D7438" s="1">
        <v>120.0</v>
      </c>
      <c r="E7438" s="1" t="s">
        <v>38</v>
      </c>
      <c r="F7438" s="5">
        <v>44927.0</v>
      </c>
      <c r="G7438" s="1">
        <v>5.0</v>
      </c>
    </row>
    <row r="7439">
      <c r="A7439" s="1">
        <v>7438.0</v>
      </c>
      <c r="B7439" s="1" t="s">
        <v>9410</v>
      </c>
      <c r="C7439" s="1" t="s">
        <v>49</v>
      </c>
      <c r="D7439" s="1">
        <v>80.0</v>
      </c>
      <c r="E7439" s="1" t="s">
        <v>45</v>
      </c>
      <c r="F7439" s="5">
        <v>44927.0</v>
      </c>
      <c r="G7439" s="1">
        <v>10.0</v>
      </c>
    </row>
    <row r="7440">
      <c r="A7440" s="1">
        <v>7439.0</v>
      </c>
      <c r="B7440" s="1" t="s">
        <v>9413</v>
      </c>
      <c r="C7440" s="1" t="s">
        <v>32</v>
      </c>
      <c r="D7440" s="1">
        <v>120.0</v>
      </c>
      <c r="E7440" s="1" t="s">
        <v>38</v>
      </c>
      <c r="F7440" s="5">
        <v>44927.0</v>
      </c>
      <c r="G7440" s="1">
        <v>20.0</v>
      </c>
    </row>
    <row r="7441">
      <c r="A7441" s="1">
        <v>7440.0</v>
      </c>
      <c r="B7441" s="1" t="s">
        <v>9414</v>
      </c>
      <c r="C7441" s="1" t="s">
        <v>32</v>
      </c>
      <c r="D7441" s="1">
        <v>120.0</v>
      </c>
      <c r="E7441" s="1" t="s">
        <v>38</v>
      </c>
      <c r="F7441" s="5">
        <v>44927.0</v>
      </c>
      <c r="G7441" s="1">
        <v>0.0</v>
      </c>
    </row>
    <row r="7442">
      <c r="A7442" s="1">
        <v>7441.0</v>
      </c>
      <c r="B7442" s="1" t="s">
        <v>9415</v>
      </c>
      <c r="C7442" s="1" t="s">
        <v>32</v>
      </c>
      <c r="D7442" s="1">
        <v>120.0</v>
      </c>
      <c r="E7442" s="1" t="s">
        <v>38</v>
      </c>
      <c r="F7442" s="5">
        <v>44927.0</v>
      </c>
      <c r="G7442" s="1">
        <v>5.0</v>
      </c>
    </row>
    <row r="7443">
      <c r="A7443" s="1">
        <v>7442.0</v>
      </c>
      <c r="B7443" s="1" t="s">
        <v>9416</v>
      </c>
      <c r="C7443" s="1" t="s">
        <v>32</v>
      </c>
      <c r="D7443" s="1">
        <v>120.0</v>
      </c>
      <c r="E7443" s="1" t="s">
        <v>38</v>
      </c>
      <c r="F7443" s="5">
        <v>44927.0</v>
      </c>
      <c r="G7443" s="1">
        <v>10.0</v>
      </c>
    </row>
    <row r="7444">
      <c r="A7444" s="1">
        <v>7443.0</v>
      </c>
      <c r="B7444" s="1" t="s">
        <v>9417</v>
      </c>
      <c r="C7444" s="1" t="s">
        <v>49</v>
      </c>
      <c r="D7444" s="1">
        <v>80.0</v>
      </c>
      <c r="E7444" s="1" t="s">
        <v>38</v>
      </c>
      <c r="F7444" s="5">
        <v>44927.0</v>
      </c>
      <c r="G7444" s="1">
        <v>20.0</v>
      </c>
    </row>
    <row r="7445">
      <c r="A7445" s="1">
        <v>7444.0</v>
      </c>
      <c r="B7445" s="1" t="s">
        <v>9418</v>
      </c>
      <c r="C7445" s="1" t="s">
        <v>32</v>
      </c>
      <c r="D7445" s="1">
        <v>120.0</v>
      </c>
      <c r="E7445" s="1" t="s">
        <v>45</v>
      </c>
      <c r="F7445" s="5">
        <v>44927.0</v>
      </c>
      <c r="G7445" s="1">
        <v>0.0</v>
      </c>
    </row>
    <row r="7446">
      <c r="A7446" s="1">
        <v>7445.0</v>
      </c>
      <c r="B7446" s="1" t="s">
        <v>9419</v>
      </c>
      <c r="C7446" s="1" t="s">
        <v>49</v>
      </c>
      <c r="D7446" s="1">
        <v>80.0</v>
      </c>
      <c r="E7446" s="1" t="s">
        <v>38</v>
      </c>
      <c r="F7446" s="5">
        <v>44927.0</v>
      </c>
      <c r="G7446" s="1">
        <v>5.0</v>
      </c>
    </row>
    <row r="7447">
      <c r="A7447" s="1">
        <v>7446.0</v>
      </c>
      <c r="B7447" s="1" t="s">
        <v>9422</v>
      </c>
      <c r="C7447" s="1" t="s">
        <v>49</v>
      </c>
      <c r="D7447" s="1">
        <v>80.0</v>
      </c>
      <c r="E7447" s="1" t="s">
        <v>38</v>
      </c>
      <c r="F7447" s="5">
        <v>44927.0</v>
      </c>
      <c r="G7447" s="1">
        <v>10.0</v>
      </c>
    </row>
    <row r="7448">
      <c r="A7448" s="1">
        <v>7447.0</v>
      </c>
      <c r="B7448" s="1" t="s">
        <v>9423</v>
      </c>
      <c r="C7448" s="1" t="s">
        <v>32</v>
      </c>
      <c r="D7448" s="1">
        <v>120.0</v>
      </c>
      <c r="E7448" s="1" t="s">
        <v>33</v>
      </c>
      <c r="F7448" s="5">
        <v>44927.0</v>
      </c>
      <c r="G7448" s="1">
        <v>20.0</v>
      </c>
    </row>
    <row r="7449">
      <c r="A7449" s="1">
        <v>7448.0</v>
      </c>
      <c r="B7449" s="1" t="s">
        <v>9424</v>
      </c>
      <c r="C7449" s="1" t="s">
        <v>49</v>
      </c>
      <c r="D7449" s="1">
        <v>80.0</v>
      </c>
      <c r="E7449" s="1" t="s">
        <v>38</v>
      </c>
      <c r="F7449" s="5">
        <v>44927.0</v>
      </c>
      <c r="G7449" s="1">
        <v>0.0</v>
      </c>
    </row>
    <row r="7450">
      <c r="A7450" s="1">
        <v>7449.0</v>
      </c>
      <c r="B7450" s="1" t="s">
        <v>9425</v>
      </c>
      <c r="C7450" s="1" t="s">
        <v>32</v>
      </c>
      <c r="D7450" s="1">
        <v>120.0</v>
      </c>
      <c r="E7450" s="1" t="s">
        <v>38</v>
      </c>
      <c r="F7450" s="5">
        <v>44927.0</v>
      </c>
      <c r="G7450" s="1">
        <v>5.0</v>
      </c>
    </row>
    <row r="7451">
      <c r="A7451" s="1">
        <v>7450.0</v>
      </c>
      <c r="B7451" s="1" t="s">
        <v>9426</v>
      </c>
      <c r="C7451" s="1" t="s">
        <v>49</v>
      </c>
      <c r="D7451" s="1">
        <v>80.0</v>
      </c>
      <c r="E7451" s="1" t="s">
        <v>38</v>
      </c>
      <c r="F7451" s="5">
        <v>44927.0</v>
      </c>
      <c r="G7451" s="1">
        <v>10.0</v>
      </c>
    </row>
    <row r="7452">
      <c r="A7452" s="1">
        <v>7451.0</v>
      </c>
      <c r="B7452" s="1" t="s">
        <v>9427</v>
      </c>
      <c r="C7452" s="1" t="s">
        <v>49</v>
      </c>
      <c r="D7452" s="1">
        <v>80.0</v>
      </c>
      <c r="E7452" s="1" t="s">
        <v>38</v>
      </c>
      <c r="F7452" s="5">
        <v>44927.0</v>
      </c>
      <c r="G7452" s="1">
        <v>20.0</v>
      </c>
    </row>
    <row r="7453">
      <c r="A7453" s="1">
        <v>7452.0</v>
      </c>
      <c r="B7453" s="1" t="s">
        <v>9428</v>
      </c>
      <c r="C7453" s="1" t="s">
        <v>40</v>
      </c>
      <c r="D7453" s="1">
        <v>50.0</v>
      </c>
      <c r="E7453" s="1" t="s">
        <v>38</v>
      </c>
      <c r="F7453" s="5">
        <v>44927.0</v>
      </c>
      <c r="G7453" s="1">
        <v>0.0</v>
      </c>
    </row>
    <row r="7454">
      <c r="A7454" s="1">
        <v>7453.0</v>
      </c>
      <c r="B7454" s="1" t="s">
        <v>9431</v>
      </c>
      <c r="C7454" s="1" t="s">
        <v>32</v>
      </c>
      <c r="D7454" s="1">
        <v>120.0</v>
      </c>
      <c r="E7454" s="1" t="s">
        <v>38</v>
      </c>
      <c r="F7454" s="5">
        <v>44927.0</v>
      </c>
      <c r="G7454" s="1">
        <v>5.0</v>
      </c>
    </row>
    <row r="7455">
      <c r="A7455" s="1">
        <v>7454.0</v>
      </c>
      <c r="B7455" s="1" t="s">
        <v>9432</v>
      </c>
      <c r="C7455" s="1" t="s">
        <v>32</v>
      </c>
      <c r="D7455" s="1">
        <v>120.0</v>
      </c>
      <c r="E7455" s="1" t="s">
        <v>38</v>
      </c>
      <c r="F7455" s="5">
        <v>44927.0</v>
      </c>
      <c r="G7455" s="1">
        <v>10.0</v>
      </c>
    </row>
    <row r="7456">
      <c r="A7456" s="1">
        <v>7455.0</v>
      </c>
      <c r="B7456" s="1" t="s">
        <v>9433</v>
      </c>
      <c r="C7456" s="1" t="s">
        <v>32</v>
      </c>
      <c r="D7456" s="1">
        <v>120.0</v>
      </c>
      <c r="E7456" s="1" t="s">
        <v>38</v>
      </c>
      <c r="F7456" s="5">
        <v>44927.0</v>
      </c>
      <c r="G7456" s="1">
        <v>20.0</v>
      </c>
    </row>
    <row r="7457">
      <c r="A7457" s="1">
        <v>7456.0</v>
      </c>
      <c r="B7457" s="1" t="s">
        <v>9434</v>
      </c>
      <c r="C7457" s="1" t="s">
        <v>37</v>
      </c>
      <c r="D7457" s="1">
        <v>250.0</v>
      </c>
      <c r="E7457" s="1" t="s">
        <v>38</v>
      </c>
      <c r="F7457" s="5">
        <v>44927.0</v>
      </c>
      <c r="G7457" s="1">
        <v>0.0</v>
      </c>
    </row>
    <row r="7458">
      <c r="A7458" s="1">
        <v>7457.0</v>
      </c>
      <c r="B7458" s="1" t="s">
        <v>9435</v>
      </c>
      <c r="C7458" s="1" t="s">
        <v>32</v>
      </c>
      <c r="D7458" s="1">
        <v>120.0</v>
      </c>
      <c r="E7458" s="1" t="s">
        <v>38</v>
      </c>
      <c r="F7458" s="5">
        <v>44927.0</v>
      </c>
      <c r="G7458" s="1">
        <v>5.0</v>
      </c>
    </row>
    <row r="7459">
      <c r="A7459" s="1">
        <v>7458.0</v>
      </c>
      <c r="B7459" s="1" t="s">
        <v>9436</v>
      </c>
      <c r="C7459" s="1" t="s">
        <v>49</v>
      </c>
      <c r="D7459" s="1">
        <v>80.0</v>
      </c>
      <c r="E7459" s="1" t="s">
        <v>38</v>
      </c>
      <c r="F7459" s="5">
        <v>44927.0</v>
      </c>
      <c r="G7459" s="1">
        <v>10.0</v>
      </c>
    </row>
    <row r="7460">
      <c r="A7460" s="1">
        <v>7459.0</v>
      </c>
      <c r="B7460" s="1" t="s">
        <v>9437</v>
      </c>
      <c r="C7460" s="1" t="s">
        <v>37</v>
      </c>
      <c r="D7460" s="1">
        <v>250.0</v>
      </c>
      <c r="E7460" s="1" t="s">
        <v>38</v>
      </c>
      <c r="F7460" s="5">
        <v>44927.0</v>
      </c>
      <c r="G7460" s="1">
        <v>20.0</v>
      </c>
    </row>
    <row r="7461">
      <c r="A7461" s="1">
        <v>7460.0</v>
      </c>
      <c r="B7461" s="1" t="s">
        <v>9440</v>
      </c>
      <c r="C7461" s="1" t="s">
        <v>40</v>
      </c>
      <c r="D7461" s="1">
        <v>50.0</v>
      </c>
      <c r="E7461" s="1" t="s">
        <v>38</v>
      </c>
      <c r="F7461" s="5">
        <v>44927.0</v>
      </c>
      <c r="G7461" s="1">
        <v>0.0</v>
      </c>
    </row>
    <row r="7462">
      <c r="A7462" s="1">
        <v>7461.0</v>
      </c>
      <c r="B7462" s="1" t="s">
        <v>9441</v>
      </c>
      <c r="C7462" s="1" t="s">
        <v>32</v>
      </c>
      <c r="D7462" s="1">
        <v>120.0</v>
      </c>
      <c r="E7462" s="1" t="s">
        <v>38</v>
      </c>
      <c r="F7462" s="5">
        <v>44927.0</v>
      </c>
      <c r="G7462" s="1">
        <v>5.0</v>
      </c>
    </row>
    <row r="7463">
      <c r="A7463" s="1">
        <v>7462.0</v>
      </c>
      <c r="B7463" s="1" t="s">
        <v>9442</v>
      </c>
      <c r="C7463" s="1" t="s">
        <v>32</v>
      </c>
      <c r="D7463" s="1">
        <v>120.0</v>
      </c>
      <c r="E7463" s="1" t="s">
        <v>38</v>
      </c>
      <c r="F7463" s="5">
        <v>44927.0</v>
      </c>
      <c r="G7463" s="1">
        <v>10.0</v>
      </c>
    </row>
    <row r="7464">
      <c r="A7464" s="1">
        <v>7463.0</v>
      </c>
      <c r="B7464" s="1" t="s">
        <v>9443</v>
      </c>
      <c r="C7464" s="1" t="s">
        <v>37</v>
      </c>
      <c r="D7464" s="1">
        <v>250.0</v>
      </c>
      <c r="E7464" s="1" t="s">
        <v>38</v>
      </c>
      <c r="F7464" s="5">
        <v>44927.0</v>
      </c>
      <c r="G7464" s="1">
        <v>20.0</v>
      </c>
    </row>
    <row r="7465">
      <c r="A7465" s="1">
        <v>7464.0</v>
      </c>
      <c r="B7465" s="1" t="s">
        <v>9444</v>
      </c>
      <c r="C7465" s="1" t="s">
        <v>32</v>
      </c>
      <c r="D7465" s="1">
        <v>120.0</v>
      </c>
      <c r="E7465" s="1" t="s">
        <v>38</v>
      </c>
      <c r="F7465" s="5">
        <v>44927.0</v>
      </c>
      <c r="G7465" s="1">
        <v>0.0</v>
      </c>
    </row>
    <row r="7466">
      <c r="A7466" s="1">
        <v>7465.0</v>
      </c>
      <c r="B7466" s="1" t="s">
        <v>9445</v>
      </c>
      <c r="C7466" s="1" t="s">
        <v>32</v>
      </c>
      <c r="D7466" s="1">
        <v>120.0</v>
      </c>
      <c r="E7466" s="1" t="s">
        <v>38</v>
      </c>
      <c r="F7466" s="5">
        <v>44927.0</v>
      </c>
      <c r="G7466" s="1">
        <v>5.0</v>
      </c>
    </row>
    <row r="7467">
      <c r="A7467" s="1">
        <v>7466.0</v>
      </c>
      <c r="B7467" s="1" t="s">
        <v>9446</v>
      </c>
      <c r="C7467" s="1" t="s">
        <v>32</v>
      </c>
      <c r="D7467" s="1">
        <v>120.0</v>
      </c>
      <c r="E7467" s="1" t="s">
        <v>38</v>
      </c>
      <c r="F7467" s="5">
        <v>44927.0</v>
      </c>
      <c r="G7467" s="1">
        <v>10.0</v>
      </c>
    </row>
    <row r="7468">
      <c r="A7468" s="1">
        <v>7467.0</v>
      </c>
      <c r="B7468" s="1" t="s">
        <v>9449</v>
      </c>
      <c r="C7468" s="1" t="s">
        <v>40</v>
      </c>
      <c r="D7468" s="1">
        <v>50.0</v>
      </c>
      <c r="E7468" s="1" t="s">
        <v>38</v>
      </c>
      <c r="F7468" s="5">
        <v>44927.0</v>
      </c>
      <c r="G7468" s="1">
        <v>20.0</v>
      </c>
    </row>
    <row r="7469">
      <c r="A7469" s="1">
        <v>7468.0</v>
      </c>
      <c r="B7469" s="1" t="s">
        <v>9450</v>
      </c>
      <c r="C7469" s="1" t="s">
        <v>37</v>
      </c>
      <c r="D7469" s="1">
        <v>250.0</v>
      </c>
      <c r="E7469" s="1" t="s">
        <v>38</v>
      </c>
      <c r="F7469" s="5">
        <v>44927.0</v>
      </c>
      <c r="G7469" s="1">
        <v>0.0</v>
      </c>
    </row>
    <row r="7470">
      <c r="A7470" s="1">
        <v>7469.0</v>
      </c>
      <c r="B7470" s="1" t="s">
        <v>9451</v>
      </c>
      <c r="C7470" s="1" t="s">
        <v>49</v>
      </c>
      <c r="D7470" s="1">
        <v>80.0</v>
      </c>
      <c r="E7470" s="1" t="s">
        <v>38</v>
      </c>
      <c r="F7470" s="5">
        <v>44927.0</v>
      </c>
      <c r="G7470" s="1">
        <v>5.0</v>
      </c>
    </row>
    <row r="7471">
      <c r="A7471" s="1">
        <v>7470.0</v>
      </c>
      <c r="B7471" s="1" t="s">
        <v>9452</v>
      </c>
      <c r="C7471" s="1" t="s">
        <v>40</v>
      </c>
      <c r="D7471" s="1">
        <v>50.0</v>
      </c>
      <c r="E7471" s="1" t="s">
        <v>38</v>
      </c>
      <c r="F7471" s="5">
        <v>44927.0</v>
      </c>
      <c r="G7471" s="1">
        <v>10.0</v>
      </c>
    </row>
    <row r="7472">
      <c r="A7472" s="1">
        <v>7471.0</v>
      </c>
      <c r="B7472" s="1" t="s">
        <v>9453</v>
      </c>
      <c r="C7472" s="1" t="s">
        <v>49</v>
      </c>
      <c r="D7472" s="1">
        <v>80.0</v>
      </c>
      <c r="E7472" s="1" t="s">
        <v>38</v>
      </c>
      <c r="F7472" s="5">
        <v>44927.0</v>
      </c>
      <c r="G7472" s="1">
        <v>20.0</v>
      </c>
    </row>
    <row r="7473">
      <c r="A7473" s="1">
        <v>7472.0</v>
      </c>
      <c r="B7473" s="1" t="s">
        <v>9454</v>
      </c>
      <c r="C7473" s="1" t="s">
        <v>32</v>
      </c>
      <c r="D7473" s="1">
        <v>120.0</v>
      </c>
      <c r="E7473" s="1" t="s">
        <v>38</v>
      </c>
      <c r="F7473" s="5">
        <v>44927.0</v>
      </c>
      <c r="G7473" s="1">
        <v>0.0</v>
      </c>
    </row>
    <row r="7474">
      <c r="A7474" s="1">
        <v>7473.0</v>
      </c>
      <c r="B7474" s="1" t="s">
        <v>9456</v>
      </c>
      <c r="C7474" s="1" t="s">
        <v>32</v>
      </c>
      <c r="D7474" s="1">
        <v>120.0</v>
      </c>
      <c r="E7474" s="1" t="s">
        <v>38</v>
      </c>
      <c r="F7474" s="5">
        <v>44927.0</v>
      </c>
      <c r="G7474" s="1">
        <v>5.0</v>
      </c>
    </row>
    <row r="7475">
      <c r="A7475" s="1">
        <v>7474.0</v>
      </c>
      <c r="B7475" s="1" t="s">
        <v>9457</v>
      </c>
      <c r="C7475" s="1" t="s">
        <v>32</v>
      </c>
      <c r="D7475" s="1">
        <v>120.0</v>
      </c>
      <c r="E7475" s="1" t="s">
        <v>38</v>
      </c>
      <c r="F7475" s="5">
        <v>44927.0</v>
      </c>
      <c r="G7475" s="1">
        <v>10.0</v>
      </c>
    </row>
    <row r="7476">
      <c r="A7476" s="1">
        <v>7475.0</v>
      </c>
      <c r="B7476" s="1" t="s">
        <v>9458</v>
      </c>
      <c r="C7476" s="1" t="s">
        <v>32</v>
      </c>
      <c r="D7476" s="1">
        <v>120.0</v>
      </c>
      <c r="E7476" s="1" t="s">
        <v>38</v>
      </c>
      <c r="F7476" s="5">
        <v>44927.0</v>
      </c>
      <c r="G7476" s="1">
        <v>20.0</v>
      </c>
    </row>
    <row r="7477">
      <c r="A7477" s="1">
        <v>7476.0</v>
      </c>
      <c r="B7477" s="1" t="s">
        <v>9459</v>
      </c>
      <c r="C7477" s="1" t="s">
        <v>32</v>
      </c>
      <c r="D7477" s="1">
        <v>120.0</v>
      </c>
      <c r="E7477" s="1" t="s">
        <v>33</v>
      </c>
      <c r="F7477" s="5">
        <v>44927.0</v>
      </c>
      <c r="G7477" s="1">
        <v>0.0</v>
      </c>
    </row>
    <row r="7478">
      <c r="A7478" s="1">
        <v>7477.0</v>
      </c>
      <c r="B7478" s="1" t="s">
        <v>9460</v>
      </c>
      <c r="C7478" s="1" t="s">
        <v>49</v>
      </c>
      <c r="D7478" s="1">
        <v>80.0</v>
      </c>
      <c r="E7478" s="1" t="s">
        <v>38</v>
      </c>
      <c r="F7478" s="5">
        <v>44927.0</v>
      </c>
      <c r="G7478" s="1">
        <v>5.0</v>
      </c>
    </row>
    <row r="7479">
      <c r="A7479" s="1">
        <v>7478.0</v>
      </c>
      <c r="B7479" s="1" t="s">
        <v>9461</v>
      </c>
      <c r="C7479" s="1" t="s">
        <v>37</v>
      </c>
      <c r="D7479" s="1">
        <v>250.0</v>
      </c>
      <c r="E7479" s="1" t="s">
        <v>38</v>
      </c>
      <c r="F7479" s="5">
        <v>44927.0</v>
      </c>
      <c r="G7479" s="1">
        <v>10.0</v>
      </c>
    </row>
    <row r="7480">
      <c r="A7480" s="1">
        <v>7479.0</v>
      </c>
      <c r="B7480" s="1" t="s">
        <v>9462</v>
      </c>
      <c r="C7480" s="1" t="s">
        <v>49</v>
      </c>
      <c r="D7480" s="1">
        <v>80.0</v>
      </c>
      <c r="E7480" s="1" t="s">
        <v>38</v>
      </c>
      <c r="F7480" s="5">
        <v>44927.0</v>
      </c>
      <c r="G7480" s="1">
        <v>20.0</v>
      </c>
    </row>
    <row r="7481">
      <c r="A7481" s="1">
        <v>7480.0</v>
      </c>
      <c r="B7481" s="1" t="s">
        <v>9463</v>
      </c>
      <c r="C7481" s="1" t="s">
        <v>32</v>
      </c>
      <c r="D7481" s="1">
        <v>120.0</v>
      </c>
      <c r="E7481" s="1" t="s">
        <v>45</v>
      </c>
      <c r="F7481" s="5">
        <v>44927.0</v>
      </c>
      <c r="G7481" s="1">
        <v>0.0</v>
      </c>
    </row>
    <row r="7482">
      <c r="A7482" s="1">
        <v>7481.0</v>
      </c>
      <c r="B7482" s="1" t="s">
        <v>9464</v>
      </c>
      <c r="C7482" s="1" t="s">
        <v>40</v>
      </c>
      <c r="D7482" s="1">
        <v>50.0</v>
      </c>
      <c r="E7482" s="1" t="s">
        <v>38</v>
      </c>
      <c r="F7482" s="5">
        <v>44927.0</v>
      </c>
      <c r="G7482" s="1">
        <v>5.0</v>
      </c>
    </row>
    <row r="7483">
      <c r="A7483" s="1">
        <v>7482.0</v>
      </c>
      <c r="B7483" s="1" t="s">
        <v>9466</v>
      </c>
      <c r="C7483" s="1" t="s">
        <v>37</v>
      </c>
      <c r="D7483" s="1">
        <v>250.0</v>
      </c>
      <c r="E7483" s="1" t="s">
        <v>38</v>
      </c>
      <c r="F7483" s="5">
        <v>44927.0</v>
      </c>
      <c r="G7483" s="1">
        <v>10.0</v>
      </c>
    </row>
    <row r="7484">
      <c r="A7484" s="1">
        <v>7483.0</v>
      </c>
      <c r="B7484" s="1" t="s">
        <v>9467</v>
      </c>
      <c r="C7484" s="1" t="s">
        <v>32</v>
      </c>
      <c r="D7484" s="1">
        <v>120.0</v>
      </c>
      <c r="E7484" s="1" t="s">
        <v>38</v>
      </c>
      <c r="F7484" s="5">
        <v>44927.0</v>
      </c>
      <c r="G7484" s="1">
        <v>20.0</v>
      </c>
    </row>
    <row r="7485">
      <c r="A7485" s="1">
        <v>7484.0</v>
      </c>
      <c r="B7485" s="1" t="s">
        <v>9468</v>
      </c>
      <c r="C7485" s="1" t="s">
        <v>49</v>
      </c>
      <c r="D7485" s="1">
        <v>80.0</v>
      </c>
      <c r="E7485" s="1" t="s">
        <v>38</v>
      </c>
      <c r="F7485" s="5">
        <v>44927.0</v>
      </c>
      <c r="G7485" s="1">
        <v>0.0</v>
      </c>
    </row>
    <row r="7486">
      <c r="A7486" s="1">
        <v>7485.0</v>
      </c>
      <c r="B7486" s="1" t="s">
        <v>9469</v>
      </c>
      <c r="C7486" s="1" t="s">
        <v>49</v>
      </c>
      <c r="D7486" s="1">
        <v>80.0</v>
      </c>
      <c r="E7486" s="1" t="s">
        <v>38</v>
      </c>
      <c r="F7486" s="5">
        <v>44927.0</v>
      </c>
      <c r="G7486" s="1">
        <v>5.0</v>
      </c>
    </row>
    <row r="7487">
      <c r="A7487" s="1">
        <v>7486.0</v>
      </c>
      <c r="B7487" s="1" t="s">
        <v>9470</v>
      </c>
      <c r="C7487" s="1" t="s">
        <v>49</v>
      </c>
      <c r="D7487" s="1">
        <v>80.0</v>
      </c>
      <c r="E7487" s="1" t="s">
        <v>38</v>
      </c>
      <c r="F7487" s="5">
        <v>44927.0</v>
      </c>
      <c r="G7487" s="1">
        <v>10.0</v>
      </c>
    </row>
    <row r="7488">
      <c r="A7488" s="1">
        <v>7487.0</v>
      </c>
      <c r="B7488" s="1" t="s">
        <v>9471</v>
      </c>
      <c r="C7488" s="1" t="s">
        <v>32</v>
      </c>
      <c r="D7488" s="1">
        <v>120.0</v>
      </c>
      <c r="E7488" s="1" t="s">
        <v>38</v>
      </c>
      <c r="F7488" s="5">
        <v>44927.0</v>
      </c>
      <c r="G7488" s="1">
        <v>20.0</v>
      </c>
    </row>
    <row r="7489">
      <c r="A7489" s="1">
        <v>7488.0</v>
      </c>
      <c r="B7489" s="1" t="s">
        <v>9472</v>
      </c>
      <c r="C7489" s="1" t="s">
        <v>49</v>
      </c>
      <c r="D7489" s="1">
        <v>80.0</v>
      </c>
      <c r="E7489" s="1" t="s">
        <v>38</v>
      </c>
      <c r="F7489" s="5">
        <v>44927.0</v>
      </c>
      <c r="G7489" s="1">
        <v>0.0</v>
      </c>
    </row>
    <row r="7490">
      <c r="A7490" s="1">
        <v>7489.0</v>
      </c>
      <c r="B7490" s="1" t="s">
        <v>9473</v>
      </c>
      <c r="C7490" s="1" t="s">
        <v>49</v>
      </c>
      <c r="D7490" s="1">
        <v>80.0</v>
      </c>
      <c r="E7490" s="1" t="s">
        <v>38</v>
      </c>
      <c r="F7490" s="5">
        <v>44927.0</v>
      </c>
      <c r="G7490" s="1">
        <v>5.0</v>
      </c>
    </row>
    <row r="7491">
      <c r="A7491" s="1">
        <v>7490.0</v>
      </c>
      <c r="B7491" s="1" t="s">
        <v>9476</v>
      </c>
      <c r="C7491" s="1" t="s">
        <v>40</v>
      </c>
      <c r="D7491" s="1">
        <v>50.0</v>
      </c>
      <c r="E7491" s="1" t="s">
        <v>33</v>
      </c>
      <c r="F7491" s="5">
        <v>44927.0</v>
      </c>
      <c r="G7491" s="1">
        <v>10.0</v>
      </c>
    </row>
    <row r="7492">
      <c r="A7492" s="1">
        <v>7491.0</v>
      </c>
      <c r="B7492" s="1" t="s">
        <v>9477</v>
      </c>
      <c r="C7492" s="1" t="s">
        <v>40</v>
      </c>
      <c r="D7492" s="1">
        <v>50.0</v>
      </c>
      <c r="E7492" s="1" t="s">
        <v>38</v>
      </c>
      <c r="F7492" s="5">
        <v>44927.0</v>
      </c>
      <c r="G7492" s="1">
        <v>20.0</v>
      </c>
    </row>
    <row r="7493">
      <c r="A7493" s="1">
        <v>7492.0</v>
      </c>
      <c r="B7493" s="1" t="s">
        <v>9478</v>
      </c>
      <c r="C7493" s="1" t="s">
        <v>32</v>
      </c>
      <c r="D7493" s="1">
        <v>120.0</v>
      </c>
      <c r="E7493" s="1" t="s">
        <v>45</v>
      </c>
      <c r="F7493" s="5">
        <v>44927.0</v>
      </c>
      <c r="G7493" s="1">
        <v>0.0</v>
      </c>
    </row>
    <row r="7494">
      <c r="A7494" s="1">
        <v>7493.0</v>
      </c>
      <c r="B7494" s="1" t="s">
        <v>9479</v>
      </c>
      <c r="C7494" s="1" t="s">
        <v>32</v>
      </c>
      <c r="D7494" s="1">
        <v>120.0</v>
      </c>
      <c r="E7494" s="1" t="s">
        <v>33</v>
      </c>
      <c r="F7494" s="5">
        <v>44927.0</v>
      </c>
      <c r="G7494" s="1">
        <v>5.0</v>
      </c>
    </row>
    <row r="7495">
      <c r="A7495" s="1">
        <v>7494.0</v>
      </c>
      <c r="B7495" s="1" t="s">
        <v>9480</v>
      </c>
      <c r="C7495" s="1" t="s">
        <v>32</v>
      </c>
      <c r="D7495" s="1">
        <v>120.0</v>
      </c>
      <c r="E7495" s="1" t="s">
        <v>38</v>
      </c>
      <c r="F7495" s="5">
        <v>44927.0</v>
      </c>
      <c r="G7495" s="1">
        <v>10.0</v>
      </c>
    </row>
    <row r="7496">
      <c r="A7496" s="1">
        <v>7495.0</v>
      </c>
      <c r="B7496" s="1" t="s">
        <v>9481</v>
      </c>
      <c r="C7496" s="1" t="s">
        <v>40</v>
      </c>
      <c r="D7496" s="1">
        <v>50.0</v>
      </c>
      <c r="E7496" s="1" t="s">
        <v>38</v>
      </c>
      <c r="F7496" s="5">
        <v>44927.0</v>
      </c>
      <c r="G7496" s="1">
        <v>20.0</v>
      </c>
    </row>
    <row r="7497">
      <c r="A7497" s="1">
        <v>7496.0</v>
      </c>
      <c r="B7497" s="1" t="s">
        <v>9482</v>
      </c>
      <c r="C7497" s="1" t="s">
        <v>49</v>
      </c>
      <c r="D7497" s="1">
        <v>80.0</v>
      </c>
      <c r="E7497" s="1" t="s">
        <v>38</v>
      </c>
      <c r="F7497" s="5">
        <v>44927.0</v>
      </c>
      <c r="G7497" s="1">
        <v>0.0</v>
      </c>
    </row>
    <row r="7498">
      <c r="A7498" s="1">
        <v>7497.0</v>
      </c>
      <c r="B7498" s="1" t="s">
        <v>9484</v>
      </c>
      <c r="C7498" s="1" t="s">
        <v>32</v>
      </c>
      <c r="D7498" s="1">
        <v>120.0</v>
      </c>
      <c r="E7498" s="1" t="s">
        <v>38</v>
      </c>
      <c r="F7498" s="5">
        <v>44927.0</v>
      </c>
      <c r="G7498" s="1">
        <v>5.0</v>
      </c>
    </row>
    <row r="7499">
      <c r="A7499" s="1">
        <v>7498.0</v>
      </c>
      <c r="B7499" s="1" t="s">
        <v>9486</v>
      </c>
      <c r="C7499" s="1" t="s">
        <v>49</v>
      </c>
      <c r="D7499" s="1">
        <v>80.0</v>
      </c>
      <c r="E7499" s="1" t="s">
        <v>38</v>
      </c>
      <c r="F7499" s="5">
        <v>44927.0</v>
      </c>
      <c r="G7499" s="1">
        <v>10.0</v>
      </c>
    </row>
    <row r="7500">
      <c r="A7500" s="1">
        <v>7499.0</v>
      </c>
      <c r="B7500" s="1" t="s">
        <v>9487</v>
      </c>
      <c r="C7500" s="1" t="s">
        <v>32</v>
      </c>
      <c r="D7500" s="1">
        <v>120.0</v>
      </c>
      <c r="E7500" s="1" t="s">
        <v>33</v>
      </c>
      <c r="F7500" s="5">
        <v>44927.0</v>
      </c>
      <c r="G7500" s="1">
        <v>20.0</v>
      </c>
    </row>
    <row r="7501">
      <c r="A7501" s="1">
        <v>7500.0</v>
      </c>
      <c r="B7501" s="1" t="s">
        <v>9488</v>
      </c>
      <c r="C7501" s="1" t="s">
        <v>49</v>
      </c>
      <c r="D7501" s="1">
        <v>80.0</v>
      </c>
      <c r="E7501" s="1" t="s">
        <v>38</v>
      </c>
      <c r="F7501" s="5">
        <v>44927.0</v>
      </c>
      <c r="G7501" s="1">
        <v>0.0</v>
      </c>
    </row>
    <row r="7502">
      <c r="A7502" s="1">
        <v>7501.0</v>
      </c>
      <c r="B7502" s="1" t="s">
        <v>9489</v>
      </c>
      <c r="C7502" s="1" t="s">
        <v>32</v>
      </c>
      <c r="D7502" s="1">
        <v>120.0</v>
      </c>
      <c r="E7502" s="1" t="s">
        <v>38</v>
      </c>
      <c r="F7502" s="5">
        <v>44927.0</v>
      </c>
      <c r="G7502" s="1">
        <v>5.0</v>
      </c>
    </row>
    <row r="7503">
      <c r="A7503" s="1">
        <v>7502.0</v>
      </c>
      <c r="B7503" s="1" t="s">
        <v>9490</v>
      </c>
      <c r="C7503" s="1" t="s">
        <v>32</v>
      </c>
      <c r="D7503" s="1">
        <v>120.0</v>
      </c>
      <c r="E7503" s="1" t="s">
        <v>38</v>
      </c>
      <c r="F7503" s="5">
        <v>44927.0</v>
      </c>
      <c r="G7503" s="1">
        <v>10.0</v>
      </c>
    </row>
    <row r="7504">
      <c r="A7504" s="1">
        <v>7503.0</v>
      </c>
      <c r="B7504" s="1" t="s">
        <v>9491</v>
      </c>
      <c r="C7504" s="1" t="s">
        <v>32</v>
      </c>
      <c r="D7504" s="1">
        <v>120.0</v>
      </c>
      <c r="E7504" s="1" t="s">
        <v>38</v>
      </c>
      <c r="F7504" s="5">
        <v>44927.0</v>
      </c>
      <c r="G7504" s="1">
        <v>20.0</v>
      </c>
    </row>
    <row r="7505">
      <c r="A7505" s="1">
        <v>7504.0</v>
      </c>
      <c r="B7505" s="1" t="s">
        <v>9492</v>
      </c>
      <c r="C7505" s="1" t="s">
        <v>32</v>
      </c>
      <c r="D7505" s="1">
        <v>120.0</v>
      </c>
      <c r="E7505" s="1" t="s">
        <v>38</v>
      </c>
      <c r="F7505" s="5">
        <v>44927.0</v>
      </c>
      <c r="G7505" s="1">
        <v>0.0</v>
      </c>
    </row>
    <row r="7506">
      <c r="A7506" s="1">
        <v>7505.0</v>
      </c>
      <c r="B7506" s="1" t="s">
        <v>9495</v>
      </c>
      <c r="C7506" s="1" t="s">
        <v>32</v>
      </c>
      <c r="D7506" s="1">
        <v>120.0</v>
      </c>
      <c r="E7506" s="1" t="s">
        <v>38</v>
      </c>
      <c r="F7506" s="5">
        <v>44927.0</v>
      </c>
      <c r="G7506" s="1">
        <v>5.0</v>
      </c>
    </row>
    <row r="7507">
      <c r="A7507" s="1">
        <v>7506.0</v>
      </c>
      <c r="B7507" s="1" t="s">
        <v>9496</v>
      </c>
      <c r="C7507" s="1" t="s">
        <v>32</v>
      </c>
      <c r="D7507" s="1">
        <v>120.0</v>
      </c>
      <c r="E7507" s="1" t="s">
        <v>33</v>
      </c>
      <c r="F7507" s="5">
        <v>44927.0</v>
      </c>
      <c r="G7507" s="1">
        <v>10.0</v>
      </c>
    </row>
    <row r="7508">
      <c r="A7508" s="1">
        <v>7507.0</v>
      </c>
      <c r="B7508" s="1" t="s">
        <v>9497</v>
      </c>
      <c r="C7508" s="1" t="s">
        <v>49</v>
      </c>
      <c r="D7508" s="1">
        <v>80.0</v>
      </c>
      <c r="E7508" s="1" t="s">
        <v>33</v>
      </c>
      <c r="F7508" s="5">
        <v>44927.0</v>
      </c>
      <c r="G7508" s="1">
        <v>20.0</v>
      </c>
    </row>
    <row r="7509">
      <c r="A7509" s="1">
        <v>7508.0</v>
      </c>
      <c r="B7509" s="1" t="s">
        <v>9498</v>
      </c>
      <c r="C7509" s="1" t="s">
        <v>32</v>
      </c>
      <c r="D7509" s="1">
        <v>120.0</v>
      </c>
      <c r="E7509" s="1" t="s">
        <v>45</v>
      </c>
      <c r="F7509" s="5">
        <v>44927.0</v>
      </c>
      <c r="G7509" s="1">
        <v>0.0</v>
      </c>
    </row>
    <row r="7510">
      <c r="A7510" s="1">
        <v>7509.0</v>
      </c>
      <c r="B7510" s="1" t="s">
        <v>9499</v>
      </c>
      <c r="C7510" s="1" t="s">
        <v>32</v>
      </c>
      <c r="D7510" s="1">
        <v>120.0</v>
      </c>
      <c r="E7510" s="1" t="s">
        <v>38</v>
      </c>
      <c r="F7510" s="5">
        <v>44927.0</v>
      </c>
      <c r="G7510" s="1">
        <v>5.0</v>
      </c>
    </row>
    <row r="7511">
      <c r="A7511" s="1">
        <v>7510.0</v>
      </c>
      <c r="B7511" s="1" t="s">
        <v>9500</v>
      </c>
      <c r="C7511" s="1" t="s">
        <v>32</v>
      </c>
      <c r="D7511" s="1">
        <v>120.0</v>
      </c>
      <c r="E7511" s="1" t="s">
        <v>33</v>
      </c>
      <c r="F7511" s="5">
        <v>44927.0</v>
      </c>
      <c r="G7511" s="1">
        <v>10.0</v>
      </c>
    </row>
    <row r="7512">
      <c r="A7512" s="1">
        <v>7511.0</v>
      </c>
      <c r="B7512" s="1" t="s">
        <v>9501</v>
      </c>
      <c r="C7512" s="1" t="s">
        <v>32</v>
      </c>
      <c r="D7512" s="1">
        <v>120.0</v>
      </c>
      <c r="E7512" s="1" t="s">
        <v>38</v>
      </c>
      <c r="F7512" s="5">
        <v>44927.0</v>
      </c>
      <c r="G7512" s="1">
        <v>20.0</v>
      </c>
    </row>
    <row r="7513">
      <c r="A7513" s="1">
        <v>7512.0</v>
      </c>
      <c r="B7513" s="1" t="s">
        <v>9503</v>
      </c>
      <c r="C7513" s="1" t="s">
        <v>32</v>
      </c>
      <c r="D7513" s="1">
        <v>120.0</v>
      </c>
      <c r="E7513" s="1" t="s">
        <v>33</v>
      </c>
      <c r="F7513" s="5">
        <v>44927.0</v>
      </c>
      <c r="G7513" s="1">
        <v>0.0</v>
      </c>
    </row>
    <row r="7514">
      <c r="A7514" s="1">
        <v>7513.0</v>
      </c>
      <c r="B7514" s="1" t="s">
        <v>9505</v>
      </c>
      <c r="C7514" s="1" t="s">
        <v>49</v>
      </c>
      <c r="D7514" s="1">
        <v>80.0</v>
      </c>
      <c r="E7514" s="1" t="s">
        <v>33</v>
      </c>
      <c r="F7514" s="5">
        <v>44927.0</v>
      </c>
      <c r="G7514" s="1">
        <v>5.0</v>
      </c>
    </row>
    <row r="7515">
      <c r="A7515" s="1">
        <v>7514.0</v>
      </c>
      <c r="B7515" s="1" t="s">
        <v>9506</v>
      </c>
      <c r="C7515" s="1" t="s">
        <v>37</v>
      </c>
      <c r="D7515" s="1">
        <v>250.0</v>
      </c>
      <c r="E7515" s="1" t="s">
        <v>45</v>
      </c>
      <c r="F7515" s="5">
        <v>44927.0</v>
      </c>
      <c r="G7515" s="1">
        <v>10.0</v>
      </c>
    </row>
    <row r="7516">
      <c r="A7516" s="1">
        <v>7515.0</v>
      </c>
      <c r="B7516" s="1" t="s">
        <v>9507</v>
      </c>
      <c r="C7516" s="1" t="s">
        <v>37</v>
      </c>
      <c r="D7516" s="1">
        <v>250.0</v>
      </c>
      <c r="E7516" s="1" t="s">
        <v>38</v>
      </c>
      <c r="F7516" s="5">
        <v>44927.0</v>
      </c>
      <c r="G7516" s="1">
        <v>20.0</v>
      </c>
    </row>
    <row r="7517">
      <c r="A7517" s="1">
        <v>7516.0</v>
      </c>
      <c r="B7517" s="1" t="s">
        <v>9508</v>
      </c>
      <c r="C7517" s="1" t="s">
        <v>49</v>
      </c>
      <c r="D7517" s="1">
        <v>80.0</v>
      </c>
      <c r="E7517" s="1" t="s">
        <v>38</v>
      </c>
      <c r="F7517" s="5">
        <v>44927.0</v>
      </c>
      <c r="G7517" s="1">
        <v>0.0</v>
      </c>
    </row>
    <row r="7518">
      <c r="A7518" s="1">
        <v>7517.0</v>
      </c>
      <c r="B7518" s="1" t="s">
        <v>9509</v>
      </c>
      <c r="C7518" s="1" t="s">
        <v>32</v>
      </c>
      <c r="D7518" s="1">
        <v>120.0</v>
      </c>
      <c r="E7518" s="1" t="s">
        <v>38</v>
      </c>
      <c r="F7518" s="5">
        <v>44927.0</v>
      </c>
      <c r="G7518" s="1">
        <v>5.0</v>
      </c>
    </row>
    <row r="7519">
      <c r="A7519" s="1">
        <v>7518.0</v>
      </c>
      <c r="B7519" s="1" t="s">
        <v>9510</v>
      </c>
      <c r="C7519" s="1" t="s">
        <v>32</v>
      </c>
      <c r="D7519" s="1">
        <v>120.0</v>
      </c>
      <c r="E7519" s="1" t="s">
        <v>38</v>
      </c>
      <c r="F7519" s="5">
        <v>44927.0</v>
      </c>
      <c r="G7519" s="1">
        <v>10.0</v>
      </c>
    </row>
    <row r="7520">
      <c r="A7520" s="1">
        <v>7519.0</v>
      </c>
      <c r="B7520" s="1" t="s">
        <v>9512</v>
      </c>
      <c r="C7520" s="1" t="s">
        <v>32</v>
      </c>
      <c r="D7520" s="1">
        <v>120.0</v>
      </c>
      <c r="E7520" s="1" t="s">
        <v>38</v>
      </c>
      <c r="F7520" s="5">
        <v>44927.0</v>
      </c>
      <c r="G7520" s="1">
        <v>20.0</v>
      </c>
    </row>
    <row r="7521">
      <c r="A7521" s="1">
        <v>7520.0</v>
      </c>
      <c r="B7521" s="1" t="s">
        <v>9514</v>
      </c>
      <c r="C7521" s="1" t="s">
        <v>32</v>
      </c>
      <c r="D7521" s="1">
        <v>120.0</v>
      </c>
      <c r="E7521" s="1" t="s">
        <v>38</v>
      </c>
      <c r="F7521" s="5">
        <v>44927.0</v>
      </c>
      <c r="G7521" s="1">
        <v>0.0</v>
      </c>
    </row>
    <row r="7522">
      <c r="A7522" s="1">
        <v>7521.0</v>
      </c>
      <c r="B7522" s="1" t="s">
        <v>9515</v>
      </c>
      <c r="C7522" s="1" t="s">
        <v>32</v>
      </c>
      <c r="D7522" s="1">
        <v>120.0</v>
      </c>
      <c r="E7522" s="1" t="s">
        <v>38</v>
      </c>
      <c r="F7522" s="5">
        <v>44927.0</v>
      </c>
      <c r="G7522" s="1">
        <v>5.0</v>
      </c>
    </row>
    <row r="7523">
      <c r="A7523" s="1">
        <v>7522.0</v>
      </c>
      <c r="B7523" s="1" t="s">
        <v>9516</v>
      </c>
      <c r="C7523" s="1" t="s">
        <v>32</v>
      </c>
      <c r="D7523" s="1">
        <v>120.0</v>
      </c>
      <c r="E7523" s="1" t="s">
        <v>45</v>
      </c>
      <c r="F7523" s="5">
        <v>44927.0</v>
      </c>
      <c r="G7523" s="1">
        <v>10.0</v>
      </c>
    </row>
    <row r="7524">
      <c r="A7524" s="1">
        <v>7523.0</v>
      </c>
      <c r="B7524" s="1" t="s">
        <v>9517</v>
      </c>
      <c r="C7524" s="1" t="s">
        <v>32</v>
      </c>
      <c r="D7524" s="1">
        <v>120.0</v>
      </c>
      <c r="E7524" s="1" t="s">
        <v>33</v>
      </c>
      <c r="F7524" s="5">
        <v>44927.0</v>
      </c>
      <c r="G7524" s="1">
        <v>20.0</v>
      </c>
    </row>
    <row r="7525">
      <c r="A7525" s="1">
        <v>7524.0</v>
      </c>
      <c r="B7525" s="1" t="s">
        <v>9518</v>
      </c>
      <c r="C7525" s="1" t="s">
        <v>32</v>
      </c>
      <c r="D7525" s="1">
        <v>120.0</v>
      </c>
      <c r="E7525" s="1" t="s">
        <v>38</v>
      </c>
      <c r="F7525" s="5">
        <v>44927.0</v>
      </c>
      <c r="G7525" s="1">
        <v>0.0</v>
      </c>
    </row>
    <row r="7526">
      <c r="A7526" s="1">
        <v>7525.0</v>
      </c>
      <c r="B7526" s="1" t="s">
        <v>9519</v>
      </c>
      <c r="C7526" s="1" t="s">
        <v>40</v>
      </c>
      <c r="D7526" s="1">
        <v>50.0</v>
      </c>
      <c r="E7526" s="1" t="s">
        <v>45</v>
      </c>
      <c r="F7526" s="5">
        <v>44927.0</v>
      </c>
      <c r="G7526" s="1">
        <v>5.0</v>
      </c>
    </row>
    <row r="7527">
      <c r="A7527" s="1">
        <v>7526.0</v>
      </c>
      <c r="B7527" s="1" t="s">
        <v>9520</v>
      </c>
      <c r="C7527" s="1" t="s">
        <v>40</v>
      </c>
      <c r="D7527" s="1">
        <v>50.0</v>
      </c>
      <c r="E7527" s="1" t="s">
        <v>38</v>
      </c>
      <c r="F7527" s="5">
        <v>44927.0</v>
      </c>
      <c r="G7527" s="1">
        <v>10.0</v>
      </c>
    </row>
    <row r="7528">
      <c r="A7528" s="1">
        <v>7527.0</v>
      </c>
      <c r="B7528" s="1" t="s">
        <v>9523</v>
      </c>
      <c r="C7528" s="1" t="s">
        <v>32</v>
      </c>
      <c r="D7528" s="1">
        <v>120.0</v>
      </c>
      <c r="E7528" s="1" t="s">
        <v>33</v>
      </c>
      <c r="F7528" s="5">
        <v>44927.0</v>
      </c>
      <c r="G7528" s="1">
        <v>20.0</v>
      </c>
    </row>
    <row r="7529">
      <c r="A7529" s="1">
        <v>7528.0</v>
      </c>
      <c r="B7529" s="1" t="s">
        <v>9524</v>
      </c>
      <c r="C7529" s="1" t="s">
        <v>32</v>
      </c>
      <c r="D7529" s="1">
        <v>120.0</v>
      </c>
      <c r="E7529" s="1" t="s">
        <v>38</v>
      </c>
      <c r="F7529" s="5">
        <v>44927.0</v>
      </c>
      <c r="G7529" s="1">
        <v>0.0</v>
      </c>
    </row>
    <row r="7530">
      <c r="A7530" s="1">
        <v>7529.0</v>
      </c>
      <c r="B7530" s="1" t="s">
        <v>9525</v>
      </c>
      <c r="C7530" s="1" t="s">
        <v>32</v>
      </c>
      <c r="D7530" s="1">
        <v>120.0</v>
      </c>
      <c r="E7530" s="1" t="s">
        <v>38</v>
      </c>
      <c r="F7530" s="5">
        <v>44927.0</v>
      </c>
      <c r="G7530" s="1">
        <v>5.0</v>
      </c>
    </row>
    <row r="7531">
      <c r="A7531" s="1">
        <v>7530.0</v>
      </c>
      <c r="B7531" s="1" t="s">
        <v>9526</v>
      </c>
      <c r="C7531" s="1" t="s">
        <v>49</v>
      </c>
      <c r="D7531" s="1">
        <v>80.0</v>
      </c>
      <c r="E7531" s="1" t="s">
        <v>38</v>
      </c>
      <c r="F7531" s="5">
        <v>44927.0</v>
      </c>
      <c r="G7531" s="1">
        <v>10.0</v>
      </c>
    </row>
    <row r="7532">
      <c r="A7532" s="1">
        <v>7531.0</v>
      </c>
      <c r="B7532" s="1" t="s">
        <v>9527</v>
      </c>
      <c r="C7532" s="1" t="s">
        <v>32</v>
      </c>
      <c r="D7532" s="1">
        <v>120.0</v>
      </c>
      <c r="E7532" s="1" t="s">
        <v>38</v>
      </c>
      <c r="F7532" s="5">
        <v>44927.0</v>
      </c>
      <c r="G7532" s="1">
        <v>20.0</v>
      </c>
    </row>
    <row r="7533">
      <c r="A7533" s="1">
        <v>7532.0</v>
      </c>
      <c r="B7533" s="1" t="s">
        <v>9528</v>
      </c>
      <c r="C7533" s="1" t="s">
        <v>37</v>
      </c>
      <c r="D7533" s="1">
        <v>250.0</v>
      </c>
      <c r="E7533" s="1" t="s">
        <v>38</v>
      </c>
      <c r="F7533" s="5">
        <v>44927.0</v>
      </c>
      <c r="G7533" s="1">
        <v>0.0</v>
      </c>
    </row>
    <row r="7534">
      <c r="A7534" s="1">
        <v>7533.0</v>
      </c>
      <c r="B7534" s="1" t="s">
        <v>9529</v>
      </c>
      <c r="C7534" s="1" t="s">
        <v>32</v>
      </c>
      <c r="D7534" s="1">
        <v>120.0</v>
      </c>
      <c r="E7534" s="1" t="s">
        <v>38</v>
      </c>
      <c r="F7534" s="5">
        <v>44927.0</v>
      </c>
      <c r="G7534" s="1">
        <v>5.0</v>
      </c>
    </row>
    <row r="7535">
      <c r="A7535" s="1">
        <v>7534.0</v>
      </c>
      <c r="B7535" s="1" t="s">
        <v>9532</v>
      </c>
      <c r="C7535" s="1" t="s">
        <v>32</v>
      </c>
      <c r="D7535" s="1">
        <v>120.0</v>
      </c>
      <c r="E7535" s="1" t="s">
        <v>33</v>
      </c>
      <c r="F7535" s="5">
        <v>44927.0</v>
      </c>
      <c r="G7535" s="1">
        <v>10.0</v>
      </c>
    </row>
    <row r="7536">
      <c r="A7536" s="1">
        <v>7535.0</v>
      </c>
      <c r="B7536" s="1" t="s">
        <v>9533</v>
      </c>
      <c r="C7536" s="1" t="s">
        <v>32</v>
      </c>
      <c r="D7536" s="1">
        <v>120.0</v>
      </c>
      <c r="E7536" s="1" t="s">
        <v>38</v>
      </c>
      <c r="F7536" s="5">
        <v>44927.0</v>
      </c>
      <c r="G7536" s="1">
        <v>20.0</v>
      </c>
    </row>
    <row r="7537">
      <c r="A7537" s="1">
        <v>7536.0</v>
      </c>
      <c r="B7537" s="1" t="s">
        <v>9534</v>
      </c>
      <c r="C7537" s="1" t="s">
        <v>49</v>
      </c>
      <c r="D7537" s="1">
        <v>80.0</v>
      </c>
      <c r="E7537" s="1" t="s">
        <v>38</v>
      </c>
      <c r="F7537" s="5">
        <v>44927.0</v>
      </c>
      <c r="G7537" s="1">
        <v>0.0</v>
      </c>
    </row>
    <row r="7538">
      <c r="A7538" s="1">
        <v>7537.0</v>
      </c>
      <c r="B7538" s="1" t="s">
        <v>9535</v>
      </c>
      <c r="C7538" s="1" t="s">
        <v>49</v>
      </c>
      <c r="D7538" s="1">
        <v>80.0</v>
      </c>
      <c r="E7538" s="1" t="s">
        <v>38</v>
      </c>
      <c r="F7538" s="5">
        <v>44927.0</v>
      </c>
      <c r="G7538" s="1">
        <v>5.0</v>
      </c>
    </row>
    <row r="7539">
      <c r="A7539" s="1">
        <v>7538.0</v>
      </c>
      <c r="B7539" s="1" t="s">
        <v>9536</v>
      </c>
      <c r="C7539" s="1" t="s">
        <v>32</v>
      </c>
      <c r="D7539" s="1">
        <v>120.0</v>
      </c>
      <c r="E7539" s="1" t="s">
        <v>38</v>
      </c>
      <c r="F7539" s="5">
        <v>44927.0</v>
      </c>
      <c r="G7539" s="1">
        <v>10.0</v>
      </c>
    </row>
    <row r="7540">
      <c r="A7540" s="1">
        <v>7539.0</v>
      </c>
      <c r="B7540" s="1" t="s">
        <v>9537</v>
      </c>
      <c r="C7540" s="1" t="s">
        <v>32</v>
      </c>
      <c r="D7540" s="1">
        <v>120.0</v>
      </c>
      <c r="E7540" s="1" t="s">
        <v>38</v>
      </c>
      <c r="F7540" s="5">
        <v>44927.0</v>
      </c>
      <c r="G7540" s="1">
        <v>20.0</v>
      </c>
    </row>
    <row r="7541">
      <c r="A7541" s="1">
        <v>7540.0</v>
      </c>
      <c r="B7541" s="1" t="s">
        <v>9540</v>
      </c>
      <c r="C7541" s="1" t="s">
        <v>49</v>
      </c>
      <c r="D7541" s="1">
        <v>80.0</v>
      </c>
      <c r="E7541" s="1" t="s">
        <v>38</v>
      </c>
      <c r="F7541" s="5">
        <v>44927.0</v>
      </c>
      <c r="G7541" s="1">
        <v>0.0</v>
      </c>
    </row>
    <row r="7542">
      <c r="A7542" s="1">
        <v>7541.0</v>
      </c>
      <c r="B7542" s="1" t="s">
        <v>9541</v>
      </c>
      <c r="C7542" s="1" t="s">
        <v>32</v>
      </c>
      <c r="D7542" s="1">
        <v>120.0</v>
      </c>
      <c r="E7542" s="1" t="s">
        <v>38</v>
      </c>
      <c r="F7542" s="5">
        <v>44927.0</v>
      </c>
      <c r="G7542" s="1">
        <v>5.0</v>
      </c>
    </row>
    <row r="7543">
      <c r="A7543" s="1">
        <v>7542.0</v>
      </c>
      <c r="B7543" s="1" t="s">
        <v>9542</v>
      </c>
      <c r="C7543" s="1" t="s">
        <v>32</v>
      </c>
      <c r="D7543" s="1">
        <v>120.0</v>
      </c>
      <c r="E7543" s="1" t="s">
        <v>38</v>
      </c>
      <c r="F7543" s="5">
        <v>44927.0</v>
      </c>
      <c r="G7543" s="1">
        <v>10.0</v>
      </c>
    </row>
    <row r="7544">
      <c r="A7544" s="1">
        <v>7543.0</v>
      </c>
      <c r="B7544" s="1" t="s">
        <v>9543</v>
      </c>
      <c r="C7544" s="1" t="s">
        <v>32</v>
      </c>
      <c r="D7544" s="1">
        <v>120.0</v>
      </c>
      <c r="E7544" s="1" t="s">
        <v>38</v>
      </c>
      <c r="F7544" s="5">
        <v>44927.0</v>
      </c>
      <c r="G7544" s="1">
        <v>20.0</v>
      </c>
    </row>
    <row r="7545">
      <c r="A7545" s="1">
        <v>7544.0</v>
      </c>
      <c r="B7545" s="1" t="s">
        <v>9544</v>
      </c>
      <c r="C7545" s="1" t="s">
        <v>32</v>
      </c>
      <c r="D7545" s="1">
        <v>120.0</v>
      </c>
      <c r="E7545" s="1" t="s">
        <v>38</v>
      </c>
      <c r="F7545" s="5">
        <v>44927.0</v>
      </c>
      <c r="G7545" s="1">
        <v>0.0</v>
      </c>
    </row>
    <row r="7546">
      <c r="A7546" s="1">
        <v>7545.0</v>
      </c>
      <c r="B7546" s="1" t="s">
        <v>9545</v>
      </c>
      <c r="C7546" s="1" t="s">
        <v>37</v>
      </c>
      <c r="D7546" s="1">
        <v>250.0</v>
      </c>
      <c r="E7546" s="1" t="s">
        <v>38</v>
      </c>
      <c r="F7546" s="5">
        <v>44927.0</v>
      </c>
      <c r="G7546" s="1">
        <v>5.0</v>
      </c>
    </row>
    <row r="7547">
      <c r="A7547" s="1">
        <v>7546.0</v>
      </c>
      <c r="B7547" s="1" t="s">
        <v>9548</v>
      </c>
      <c r="C7547" s="1" t="s">
        <v>49</v>
      </c>
      <c r="D7547" s="1">
        <v>80.0</v>
      </c>
      <c r="E7547" s="1" t="s">
        <v>38</v>
      </c>
      <c r="F7547" s="5">
        <v>44927.0</v>
      </c>
      <c r="G7547" s="1">
        <v>10.0</v>
      </c>
    </row>
    <row r="7548">
      <c r="A7548" s="1">
        <v>7547.0</v>
      </c>
      <c r="B7548" s="1" t="s">
        <v>9549</v>
      </c>
      <c r="C7548" s="1" t="s">
        <v>32</v>
      </c>
      <c r="D7548" s="1">
        <v>120.0</v>
      </c>
      <c r="E7548" s="1" t="s">
        <v>38</v>
      </c>
      <c r="F7548" s="5">
        <v>44927.0</v>
      </c>
      <c r="G7548" s="1">
        <v>20.0</v>
      </c>
    </row>
    <row r="7549">
      <c r="A7549" s="1">
        <v>7548.0</v>
      </c>
      <c r="B7549" s="1" t="s">
        <v>9550</v>
      </c>
      <c r="C7549" s="1" t="s">
        <v>49</v>
      </c>
      <c r="D7549" s="1">
        <v>80.0</v>
      </c>
      <c r="E7549" s="1" t="s">
        <v>38</v>
      </c>
      <c r="F7549" s="5">
        <v>44927.0</v>
      </c>
      <c r="G7549" s="1">
        <v>0.0</v>
      </c>
    </row>
    <row r="7550">
      <c r="A7550" s="1">
        <v>7549.0</v>
      </c>
      <c r="B7550" s="1" t="s">
        <v>9551</v>
      </c>
      <c r="C7550" s="1" t="s">
        <v>49</v>
      </c>
      <c r="D7550" s="1">
        <v>80.0</v>
      </c>
      <c r="E7550" s="1" t="s">
        <v>38</v>
      </c>
      <c r="F7550" s="5">
        <v>44927.0</v>
      </c>
      <c r="G7550" s="1">
        <v>5.0</v>
      </c>
    </row>
    <row r="7551">
      <c r="A7551" s="1">
        <v>7550.0</v>
      </c>
      <c r="B7551" s="1" t="s">
        <v>9552</v>
      </c>
      <c r="C7551" s="1" t="s">
        <v>37</v>
      </c>
      <c r="D7551" s="1">
        <v>250.0</v>
      </c>
      <c r="E7551" s="1" t="s">
        <v>45</v>
      </c>
      <c r="F7551" s="5">
        <v>44927.0</v>
      </c>
      <c r="G7551" s="1">
        <v>10.0</v>
      </c>
    </row>
    <row r="7552">
      <c r="A7552" s="1">
        <v>7551.0</v>
      </c>
      <c r="B7552" s="1" t="s">
        <v>9553</v>
      </c>
      <c r="C7552" s="1" t="s">
        <v>32</v>
      </c>
      <c r="D7552" s="1">
        <v>120.0</v>
      </c>
      <c r="E7552" s="1" t="s">
        <v>38</v>
      </c>
      <c r="F7552" s="5">
        <v>44927.0</v>
      </c>
      <c r="G7552" s="1">
        <v>20.0</v>
      </c>
    </row>
    <row r="7553">
      <c r="A7553" s="1">
        <v>7552.0</v>
      </c>
      <c r="B7553" s="1" t="s">
        <v>9554</v>
      </c>
      <c r="C7553" s="1" t="s">
        <v>40</v>
      </c>
      <c r="D7553" s="1">
        <v>50.0</v>
      </c>
      <c r="E7553" s="1" t="s">
        <v>45</v>
      </c>
      <c r="F7553" s="5">
        <v>44927.0</v>
      </c>
      <c r="G7553" s="1">
        <v>0.0</v>
      </c>
    </row>
    <row r="7554">
      <c r="A7554" s="1">
        <v>7553.0</v>
      </c>
      <c r="B7554" s="1" t="s">
        <v>9557</v>
      </c>
      <c r="C7554" s="1" t="s">
        <v>32</v>
      </c>
      <c r="D7554" s="1">
        <v>120.0</v>
      </c>
      <c r="E7554" s="1" t="s">
        <v>38</v>
      </c>
      <c r="F7554" s="5">
        <v>44927.0</v>
      </c>
      <c r="G7554" s="1">
        <v>5.0</v>
      </c>
    </row>
    <row r="7555">
      <c r="A7555" s="1">
        <v>7554.0</v>
      </c>
      <c r="B7555" s="1" t="s">
        <v>9558</v>
      </c>
      <c r="C7555" s="1" t="s">
        <v>49</v>
      </c>
      <c r="D7555" s="1">
        <v>80.0</v>
      </c>
      <c r="E7555" s="1" t="s">
        <v>38</v>
      </c>
      <c r="F7555" s="5">
        <v>44927.0</v>
      </c>
      <c r="G7555" s="1">
        <v>10.0</v>
      </c>
    </row>
    <row r="7556">
      <c r="A7556" s="1">
        <v>7555.0</v>
      </c>
      <c r="B7556" s="1" t="s">
        <v>9559</v>
      </c>
      <c r="C7556" s="1" t="s">
        <v>32</v>
      </c>
      <c r="D7556" s="1">
        <v>120.0</v>
      </c>
      <c r="E7556" s="1" t="s">
        <v>38</v>
      </c>
      <c r="F7556" s="5">
        <v>44927.0</v>
      </c>
      <c r="G7556" s="1">
        <v>20.0</v>
      </c>
    </row>
    <row r="7557">
      <c r="A7557" s="1">
        <v>7556.0</v>
      </c>
      <c r="B7557" s="1" t="s">
        <v>9560</v>
      </c>
      <c r="C7557" s="1" t="s">
        <v>40</v>
      </c>
      <c r="D7557" s="1">
        <v>50.0</v>
      </c>
      <c r="E7557" s="1" t="s">
        <v>38</v>
      </c>
      <c r="F7557" s="5">
        <v>44927.0</v>
      </c>
      <c r="G7557" s="1">
        <v>0.0</v>
      </c>
    </row>
    <row r="7558">
      <c r="A7558" s="1">
        <v>7557.0</v>
      </c>
      <c r="B7558" s="1" t="s">
        <v>9561</v>
      </c>
      <c r="C7558" s="1" t="s">
        <v>37</v>
      </c>
      <c r="D7558" s="1">
        <v>250.0</v>
      </c>
      <c r="E7558" s="1" t="s">
        <v>38</v>
      </c>
      <c r="F7558" s="5">
        <v>44927.0</v>
      </c>
      <c r="G7558" s="1">
        <v>5.0</v>
      </c>
    </row>
    <row r="7559">
      <c r="A7559" s="1">
        <v>7558.0</v>
      </c>
      <c r="B7559" s="1" t="s">
        <v>9562</v>
      </c>
      <c r="C7559" s="1" t="s">
        <v>49</v>
      </c>
      <c r="D7559" s="1">
        <v>80.0</v>
      </c>
      <c r="E7559" s="1" t="s">
        <v>38</v>
      </c>
      <c r="F7559" s="5">
        <v>44927.0</v>
      </c>
      <c r="G7559" s="1">
        <v>10.0</v>
      </c>
    </row>
    <row r="7560">
      <c r="A7560" s="1">
        <v>7559.0</v>
      </c>
      <c r="B7560" s="1" t="s">
        <v>9563</v>
      </c>
      <c r="C7560" s="1" t="s">
        <v>49</v>
      </c>
      <c r="D7560" s="1">
        <v>80.0</v>
      </c>
      <c r="E7560" s="1" t="s">
        <v>33</v>
      </c>
      <c r="F7560" s="5">
        <v>44927.0</v>
      </c>
      <c r="G7560" s="1">
        <v>20.0</v>
      </c>
    </row>
    <row r="7561">
      <c r="A7561" s="1">
        <v>7560.0</v>
      </c>
      <c r="B7561" s="1" t="s">
        <v>9564</v>
      </c>
      <c r="C7561" s="1" t="s">
        <v>32</v>
      </c>
      <c r="D7561" s="1">
        <v>120.0</v>
      </c>
      <c r="E7561" s="1" t="s">
        <v>33</v>
      </c>
      <c r="F7561" s="5">
        <v>44927.0</v>
      </c>
      <c r="G7561" s="1">
        <v>0.0</v>
      </c>
    </row>
    <row r="7562">
      <c r="A7562" s="1">
        <v>7561.0</v>
      </c>
      <c r="B7562" s="1" t="s">
        <v>9567</v>
      </c>
      <c r="C7562" s="1" t="s">
        <v>32</v>
      </c>
      <c r="D7562" s="1">
        <v>120.0</v>
      </c>
      <c r="E7562" s="1" t="s">
        <v>38</v>
      </c>
      <c r="F7562" s="5">
        <v>44927.0</v>
      </c>
      <c r="G7562" s="1">
        <v>5.0</v>
      </c>
    </row>
    <row r="7563">
      <c r="A7563" s="1">
        <v>7562.0</v>
      </c>
      <c r="B7563" s="1" t="s">
        <v>9568</v>
      </c>
      <c r="C7563" s="1" t="s">
        <v>32</v>
      </c>
      <c r="D7563" s="1">
        <v>120.0</v>
      </c>
      <c r="E7563" s="1" t="s">
        <v>45</v>
      </c>
      <c r="F7563" s="5">
        <v>44927.0</v>
      </c>
      <c r="G7563" s="1">
        <v>10.0</v>
      </c>
    </row>
    <row r="7564">
      <c r="A7564" s="1">
        <v>7563.0</v>
      </c>
      <c r="B7564" s="1" t="s">
        <v>9569</v>
      </c>
      <c r="C7564" s="1" t="s">
        <v>49</v>
      </c>
      <c r="D7564" s="1">
        <v>80.0</v>
      </c>
      <c r="E7564" s="1" t="s">
        <v>38</v>
      </c>
      <c r="F7564" s="5">
        <v>44927.0</v>
      </c>
      <c r="G7564" s="1">
        <v>20.0</v>
      </c>
    </row>
    <row r="7565">
      <c r="A7565" s="1">
        <v>7564.0</v>
      </c>
      <c r="B7565" s="1" t="s">
        <v>9570</v>
      </c>
      <c r="C7565" s="1" t="s">
        <v>32</v>
      </c>
      <c r="D7565" s="1">
        <v>120.0</v>
      </c>
      <c r="E7565" s="1" t="s">
        <v>45</v>
      </c>
      <c r="F7565" s="5">
        <v>44927.0</v>
      </c>
      <c r="G7565" s="1">
        <v>0.0</v>
      </c>
    </row>
    <row r="7566">
      <c r="A7566" s="1">
        <v>7565.0</v>
      </c>
      <c r="B7566" s="1" t="s">
        <v>9571</v>
      </c>
      <c r="C7566" s="1" t="s">
        <v>32</v>
      </c>
      <c r="D7566" s="1">
        <v>120.0</v>
      </c>
      <c r="E7566" s="1" t="s">
        <v>38</v>
      </c>
      <c r="F7566" s="5">
        <v>44927.0</v>
      </c>
      <c r="G7566" s="1">
        <v>5.0</v>
      </c>
    </row>
    <row r="7567">
      <c r="A7567" s="1">
        <v>7566.0</v>
      </c>
      <c r="B7567" s="1" t="s">
        <v>9572</v>
      </c>
      <c r="C7567" s="1" t="s">
        <v>49</v>
      </c>
      <c r="D7567" s="1">
        <v>80.0</v>
      </c>
      <c r="E7567" s="1" t="s">
        <v>38</v>
      </c>
      <c r="F7567" s="5">
        <v>44927.0</v>
      </c>
      <c r="G7567" s="1">
        <v>10.0</v>
      </c>
    </row>
    <row r="7568">
      <c r="A7568" s="1">
        <v>7567.0</v>
      </c>
      <c r="B7568" s="1" t="s">
        <v>9573</v>
      </c>
      <c r="C7568" s="1" t="s">
        <v>49</v>
      </c>
      <c r="D7568" s="1">
        <v>80.0</v>
      </c>
      <c r="E7568" s="1" t="s">
        <v>38</v>
      </c>
      <c r="F7568" s="5">
        <v>44927.0</v>
      </c>
      <c r="G7568" s="1">
        <v>20.0</v>
      </c>
    </row>
    <row r="7569">
      <c r="A7569" s="1">
        <v>7568.0</v>
      </c>
      <c r="B7569" s="1" t="s">
        <v>9574</v>
      </c>
      <c r="C7569" s="1" t="s">
        <v>49</v>
      </c>
      <c r="D7569" s="1">
        <v>80.0</v>
      </c>
      <c r="E7569" s="1" t="s">
        <v>38</v>
      </c>
      <c r="F7569" s="5">
        <v>44927.0</v>
      </c>
      <c r="G7569" s="1">
        <v>0.0</v>
      </c>
    </row>
    <row r="7570">
      <c r="A7570" s="1">
        <v>7569.0</v>
      </c>
      <c r="B7570" s="1" t="s">
        <v>9577</v>
      </c>
      <c r="C7570" s="1" t="s">
        <v>32</v>
      </c>
      <c r="D7570" s="1">
        <v>120.0</v>
      </c>
      <c r="E7570" s="1" t="s">
        <v>38</v>
      </c>
      <c r="F7570" s="5">
        <v>44927.0</v>
      </c>
      <c r="G7570" s="1">
        <v>5.0</v>
      </c>
    </row>
    <row r="7571">
      <c r="A7571" s="1">
        <v>7570.0</v>
      </c>
      <c r="B7571" s="1" t="s">
        <v>9578</v>
      </c>
      <c r="C7571" s="1" t="s">
        <v>32</v>
      </c>
      <c r="D7571" s="1">
        <v>120.0</v>
      </c>
      <c r="E7571" s="1" t="s">
        <v>38</v>
      </c>
      <c r="F7571" s="5">
        <v>44927.0</v>
      </c>
      <c r="G7571" s="1">
        <v>10.0</v>
      </c>
    </row>
    <row r="7572">
      <c r="A7572" s="1">
        <v>7571.0</v>
      </c>
      <c r="B7572" s="1" t="s">
        <v>9579</v>
      </c>
      <c r="C7572" s="1" t="s">
        <v>40</v>
      </c>
      <c r="D7572" s="1">
        <v>50.0</v>
      </c>
      <c r="E7572" s="1" t="s">
        <v>38</v>
      </c>
      <c r="F7572" s="5">
        <v>44927.0</v>
      </c>
      <c r="G7572" s="1">
        <v>20.0</v>
      </c>
    </row>
    <row r="7573">
      <c r="A7573" s="1">
        <v>7572.0</v>
      </c>
      <c r="B7573" s="1" t="s">
        <v>9580</v>
      </c>
      <c r="C7573" s="1" t="s">
        <v>32</v>
      </c>
      <c r="D7573" s="1">
        <v>120.0</v>
      </c>
      <c r="E7573" s="1" t="s">
        <v>38</v>
      </c>
      <c r="F7573" s="5">
        <v>44927.0</v>
      </c>
      <c r="G7573" s="1">
        <v>0.0</v>
      </c>
    </row>
    <row r="7574">
      <c r="A7574" s="1">
        <v>7573.0</v>
      </c>
      <c r="B7574" s="1" t="s">
        <v>9581</v>
      </c>
      <c r="C7574" s="1" t="s">
        <v>32</v>
      </c>
      <c r="D7574" s="1">
        <v>120.0</v>
      </c>
      <c r="E7574" s="1" t="s">
        <v>38</v>
      </c>
      <c r="F7574" s="5">
        <v>44927.0</v>
      </c>
      <c r="G7574" s="1">
        <v>5.0</v>
      </c>
    </row>
    <row r="7575">
      <c r="A7575" s="1">
        <v>7574.0</v>
      </c>
      <c r="B7575" s="1" t="s">
        <v>9582</v>
      </c>
      <c r="C7575" s="1" t="s">
        <v>37</v>
      </c>
      <c r="D7575" s="1">
        <v>250.0</v>
      </c>
      <c r="E7575" s="1" t="s">
        <v>38</v>
      </c>
      <c r="F7575" s="5">
        <v>44927.0</v>
      </c>
      <c r="G7575" s="1">
        <v>10.0</v>
      </c>
    </row>
    <row r="7576">
      <c r="A7576" s="1">
        <v>7575.0</v>
      </c>
      <c r="B7576" s="1" t="s">
        <v>9583</v>
      </c>
      <c r="C7576" s="1" t="s">
        <v>49</v>
      </c>
      <c r="D7576" s="1">
        <v>80.0</v>
      </c>
      <c r="E7576" s="1" t="s">
        <v>38</v>
      </c>
      <c r="F7576" s="5">
        <v>44927.0</v>
      </c>
      <c r="G7576" s="1">
        <v>20.0</v>
      </c>
    </row>
    <row r="7577">
      <c r="A7577" s="1">
        <v>7576.0</v>
      </c>
      <c r="B7577" s="1" t="s">
        <v>9584</v>
      </c>
      <c r="C7577" s="1" t="s">
        <v>32</v>
      </c>
      <c r="D7577" s="1">
        <v>120.0</v>
      </c>
      <c r="E7577" s="1" t="s">
        <v>38</v>
      </c>
      <c r="F7577" s="5">
        <v>44927.0</v>
      </c>
      <c r="G7577" s="1">
        <v>0.0</v>
      </c>
    </row>
    <row r="7578">
      <c r="A7578" s="1">
        <v>7577.0</v>
      </c>
      <c r="B7578" s="1" t="s">
        <v>9585</v>
      </c>
      <c r="C7578" s="1" t="s">
        <v>32</v>
      </c>
      <c r="D7578" s="1">
        <v>120.0</v>
      </c>
      <c r="E7578" s="1" t="s">
        <v>38</v>
      </c>
      <c r="F7578" s="5">
        <v>44927.0</v>
      </c>
      <c r="G7578" s="1">
        <v>5.0</v>
      </c>
    </row>
    <row r="7579">
      <c r="A7579" s="1">
        <v>7578.0</v>
      </c>
      <c r="B7579" s="1" t="s">
        <v>9586</v>
      </c>
      <c r="C7579" s="1" t="s">
        <v>32</v>
      </c>
      <c r="D7579" s="1">
        <v>120.0</v>
      </c>
      <c r="E7579" s="1" t="s">
        <v>38</v>
      </c>
      <c r="F7579" s="5">
        <v>44927.0</v>
      </c>
      <c r="G7579" s="1">
        <v>10.0</v>
      </c>
    </row>
    <row r="7580">
      <c r="A7580" s="1">
        <v>7579.0</v>
      </c>
      <c r="B7580" s="1" t="s">
        <v>9587</v>
      </c>
      <c r="C7580" s="1" t="s">
        <v>32</v>
      </c>
      <c r="D7580" s="1">
        <v>120.0</v>
      </c>
      <c r="E7580" s="1" t="s">
        <v>38</v>
      </c>
      <c r="F7580" s="5">
        <v>44927.0</v>
      </c>
      <c r="G7580" s="1">
        <v>20.0</v>
      </c>
    </row>
    <row r="7581">
      <c r="A7581" s="1">
        <v>7580.0</v>
      </c>
      <c r="B7581" s="1" t="s">
        <v>9590</v>
      </c>
      <c r="C7581" s="1" t="s">
        <v>32</v>
      </c>
      <c r="D7581" s="1">
        <v>120.0</v>
      </c>
      <c r="E7581" s="1" t="s">
        <v>38</v>
      </c>
      <c r="F7581" s="5">
        <v>44927.0</v>
      </c>
      <c r="G7581" s="1">
        <v>0.0</v>
      </c>
    </row>
    <row r="7582">
      <c r="A7582" s="1">
        <v>7581.0</v>
      </c>
      <c r="B7582" s="1" t="s">
        <v>9591</v>
      </c>
      <c r="C7582" s="1" t="s">
        <v>37</v>
      </c>
      <c r="D7582" s="1">
        <v>250.0</v>
      </c>
      <c r="E7582" s="1" t="s">
        <v>38</v>
      </c>
      <c r="F7582" s="5">
        <v>44927.0</v>
      </c>
      <c r="G7582" s="1">
        <v>5.0</v>
      </c>
    </row>
    <row r="7583">
      <c r="A7583" s="1">
        <v>7582.0</v>
      </c>
      <c r="B7583" s="1" t="s">
        <v>9592</v>
      </c>
      <c r="C7583" s="1" t="s">
        <v>40</v>
      </c>
      <c r="D7583" s="1">
        <v>50.0</v>
      </c>
      <c r="E7583" s="1" t="s">
        <v>38</v>
      </c>
      <c r="F7583" s="5">
        <v>44927.0</v>
      </c>
      <c r="G7583" s="1">
        <v>10.0</v>
      </c>
    </row>
    <row r="7584">
      <c r="A7584" s="1">
        <v>7583.0</v>
      </c>
      <c r="B7584" s="1" t="s">
        <v>9593</v>
      </c>
      <c r="C7584" s="1" t="s">
        <v>32</v>
      </c>
      <c r="D7584" s="1">
        <v>120.0</v>
      </c>
      <c r="E7584" s="1" t="s">
        <v>38</v>
      </c>
      <c r="F7584" s="5">
        <v>44927.0</v>
      </c>
      <c r="G7584" s="1">
        <v>20.0</v>
      </c>
    </row>
    <row r="7585">
      <c r="A7585" s="1">
        <v>7584.0</v>
      </c>
      <c r="B7585" s="1" t="s">
        <v>9594</v>
      </c>
      <c r="C7585" s="1" t="s">
        <v>40</v>
      </c>
      <c r="D7585" s="1">
        <v>50.0</v>
      </c>
      <c r="E7585" s="1" t="s">
        <v>38</v>
      </c>
      <c r="F7585" s="5">
        <v>44927.0</v>
      </c>
      <c r="G7585" s="1">
        <v>0.0</v>
      </c>
    </row>
    <row r="7586">
      <c r="A7586" s="1">
        <v>7585.0</v>
      </c>
      <c r="B7586" s="1" t="s">
        <v>9595</v>
      </c>
      <c r="C7586" s="1" t="s">
        <v>32</v>
      </c>
      <c r="D7586" s="1">
        <v>120.0</v>
      </c>
      <c r="E7586" s="1" t="s">
        <v>38</v>
      </c>
      <c r="F7586" s="5">
        <v>44927.0</v>
      </c>
      <c r="G7586" s="1">
        <v>5.0</v>
      </c>
    </row>
    <row r="7587">
      <c r="A7587" s="1">
        <v>7586.0</v>
      </c>
      <c r="B7587" s="1" t="s">
        <v>9596</v>
      </c>
      <c r="C7587" s="1" t="s">
        <v>37</v>
      </c>
      <c r="D7587" s="1">
        <v>250.0</v>
      </c>
      <c r="E7587" s="1" t="s">
        <v>38</v>
      </c>
      <c r="F7587" s="5">
        <v>44927.0</v>
      </c>
      <c r="G7587" s="1">
        <v>10.0</v>
      </c>
    </row>
    <row r="7588">
      <c r="A7588" s="1">
        <v>7587.0</v>
      </c>
      <c r="B7588" s="1" t="s">
        <v>9597</v>
      </c>
      <c r="C7588" s="1" t="s">
        <v>32</v>
      </c>
      <c r="D7588" s="1">
        <v>120.0</v>
      </c>
      <c r="E7588" s="1" t="s">
        <v>38</v>
      </c>
      <c r="F7588" s="5">
        <v>44927.0</v>
      </c>
      <c r="G7588" s="1">
        <v>20.0</v>
      </c>
    </row>
    <row r="7589">
      <c r="A7589" s="1">
        <v>7588.0</v>
      </c>
      <c r="B7589" s="1" t="s">
        <v>9598</v>
      </c>
      <c r="C7589" s="1" t="s">
        <v>32</v>
      </c>
      <c r="D7589" s="1">
        <v>120.0</v>
      </c>
      <c r="E7589" s="1" t="s">
        <v>38</v>
      </c>
      <c r="F7589" s="5">
        <v>44927.0</v>
      </c>
      <c r="G7589" s="1">
        <v>0.0</v>
      </c>
    </row>
    <row r="7590">
      <c r="A7590" s="1">
        <v>7589.0</v>
      </c>
      <c r="B7590" s="1" t="s">
        <v>9599</v>
      </c>
      <c r="C7590" s="1" t="s">
        <v>32</v>
      </c>
      <c r="D7590" s="1">
        <v>120.0</v>
      </c>
      <c r="E7590" s="1" t="s">
        <v>38</v>
      </c>
      <c r="F7590" s="5">
        <v>44927.0</v>
      </c>
      <c r="G7590" s="1">
        <v>5.0</v>
      </c>
    </row>
    <row r="7591">
      <c r="A7591" s="1">
        <v>7590.0</v>
      </c>
      <c r="B7591" s="1" t="s">
        <v>9602</v>
      </c>
      <c r="C7591" s="1" t="s">
        <v>49</v>
      </c>
      <c r="D7591" s="1">
        <v>80.0</v>
      </c>
      <c r="E7591" s="1" t="s">
        <v>38</v>
      </c>
      <c r="F7591" s="5">
        <v>44927.0</v>
      </c>
      <c r="G7591" s="1">
        <v>10.0</v>
      </c>
    </row>
    <row r="7592">
      <c r="A7592" s="1">
        <v>7591.0</v>
      </c>
      <c r="B7592" s="1" t="s">
        <v>9603</v>
      </c>
      <c r="C7592" s="1" t="s">
        <v>32</v>
      </c>
      <c r="D7592" s="1">
        <v>120.0</v>
      </c>
      <c r="E7592" s="1" t="s">
        <v>38</v>
      </c>
      <c r="F7592" s="5">
        <v>44927.0</v>
      </c>
      <c r="G7592" s="1">
        <v>20.0</v>
      </c>
    </row>
    <row r="7593">
      <c r="A7593" s="1">
        <v>7592.0</v>
      </c>
      <c r="B7593" s="1" t="s">
        <v>9604</v>
      </c>
      <c r="C7593" s="1" t="s">
        <v>32</v>
      </c>
      <c r="D7593" s="1">
        <v>120.0</v>
      </c>
      <c r="E7593" s="1" t="s">
        <v>33</v>
      </c>
      <c r="F7593" s="5">
        <v>44927.0</v>
      </c>
      <c r="G7593" s="1">
        <v>0.0</v>
      </c>
    </row>
    <row r="7594">
      <c r="A7594" s="1">
        <v>7593.0</v>
      </c>
      <c r="B7594" s="1" t="s">
        <v>9605</v>
      </c>
      <c r="C7594" s="1" t="s">
        <v>49</v>
      </c>
      <c r="D7594" s="1">
        <v>80.0</v>
      </c>
      <c r="E7594" s="1" t="s">
        <v>38</v>
      </c>
      <c r="F7594" s="5">
        <v>44927.0</v>
      </c>
      <c r="G7594" s="1">
        <v>5.0</v>
      </c>
    </row>
    <row r="7595">
      <c r="A7595" s="1">
        <v>7594.0</v>
      </c>
      <c r="B7595" s="1" t="s">
        <v>9606</v>
      </c>
      <c r="C7595" s="1" t="s">
        <v>49</v>
      </c>
      <c r="D7595" s="1">
        <v>80.0</v>
      </c>
      <c r="E7595" s="1" t="s">
        <v>38</v>
      </c>
      <c r="F7595" s="5">
        <v>44927.0</v>
      </c>
      <c r="G7595" s="1">
        <v>10.0</v>
      </c>
    </row>
    <row r="7596">
      <c r="A7596" s="1">
        <v>7595.0</v>
      </c>
      <c r="B7596" s="1" t="s">
        <v>9607</v>
      </c>
      <c r="C7596" s="1" t="s">
        <v>32</v>
      </c>
      <c r="D7596" s="1">
        <v>120.0</v>
      </c>
      <c r="E7596" s="1" t="s">
        <v>38</v>
      </c>
      <c r="F7596" s="5">
        <v>44927.0</v>
      </c>
      <c r="G7596" s="1">
        <v>20.0</v>
      </c>
    </row>
    <row r="7597">
      <c r="A7597" s="1">
        <v>7596.0</v>
      </c>
      <c r="B7597" s="1" t="s">
        <v>9608</v>
      </c>
      <c r="C7597" s="1" t="s">
        <v>37</v>
      </c>
      <c r="D7597" s="1">
        <v>250.0</v>
      </c>
      <c r="E7597" s="1" t="s">
        <v>38</v>
      </c>
      <c r="F7597" s="5">
        <v>44927.0</v>
      </c>
      <c r="G7597" s="1">
        <v>0.0</v>
      </c>
    </row>
    <row r="7598">
      <c r="A7598" s="1">
        <v>7597.0</v>
      </c>
      <c r="B7598" s="1" t="s">
        <v>9609</v>
      </c>
      <c r="C7598" s="1" t="s">
        <v>32</v>
      </c>
      <c r="D7598" s="1">
        <v>120.0</v>
      </c>
      <c r="E7598" s="1" t="s">
        <v>38</v>
      </c>
      <c r="F7598" s="5">
        <v>44927.0</v>
      </c>
      <c r="G7598" s="1">
        <v>5.0</v>
      </c>
    </row>
    <row r="7599">
      <c r="A7599" s="1">
        <v>7598.0</v>
      </c>
      <c r="B7599" s="1" t="s">
        <v>9612</v>
      </c>
      <c r="C7599" s="1" t="s">
        <v>32</v>
      </c>
      <c r="D7599" s="1">
        <v>120.0</v>
      </c>
      <c r="E7599" s="1" t="s">
        <v>38</v>
      </c>
      <c r="F7599" s="5">
        <v>44927.0</v>
      </c>
      <c r="G7599" s="1">
        <v>10.0</v>
      </c>
    </row>
    <row r="7600">
      <c r="A7600" s="1">
        <v>7599.0</v>
      </c>
      <c r="B7600" s="1" t="s">
        <v>9613</v>
      </c>
      <c r="C7600" s="1" t="s">
        <v>49</v>
      </c>
      <c r="D7600" s="1">
        <v>80.0</v>
      </c>
      <c r="E7600" s="1" t="s">
        <v>33</v>
      </c>
      <c r="F7600" s="5">
        <v>44927.0</v>
      </c>
      <c r="G7600" s="1">
        <v>20.0</v>
      </c>
    </row>
    <row r="7601">
      <c r="A7601" s="1">
        <v>7600.0</v>
      </c>
      <c r="B7601" s="1" t="s">
        <v>9614</v>
      </c>
      <c r="C7601" s="1" t="s">
        <v>32</v>
      </c>
      <c r="D7601" s="1">
        <v>120.0</v>
      </c>
      <c r="E7601" s="1" t="s">
        <v>38</v>
      </c>
      <c r="F7601" s="5">
        <v>44927.0</v>
      </c>
      <c r="G7601" s="1">
        <v>0.0</v>
      </c>
    </row>
    <row r="7602">
      <c r="A7602" s="1">
        <v>7601.0</v>
      </c>
      <c r="B7602" s="1" t="s">
        <v>9615</v>
      </c>
      <c r="C7602" s="1" t="s">
        <v>49</v>
      </c>
      <c r="D7602" s="1">
        <v>80.0</v>
      </c>
      <c r="E7602" s="1" t="s">
        <v>33</v>
      </c>
      <c r="F7602" s="5">
        <v>44927.0</v>
      </c>
      <c r="G7602" s="1">
        <v>5.0</v>
      </c>
    </row>
    <row r="7603">
      <c r="A7603" s="1">
        <v>7602.0</v>
      </c>
      <c r="B7603" s="1" t="s">
        <v>9616</v>
      </c>
      <c r="C7603" s="1" t="s">
        <v>40</v>
      </c>
      <c r="D7603" s="1">
        <v>50.0</v>
      </c>
      <c r="E7603" s="1" t="s">
        <v>33</v>
      </c>
      <c r="F7603" s="5">
        <v>44927.0</v>
      </c>
      <c r="G7603" s="1">
        <v>10.0</v>
      </c>
    </row>
    <row r="7604">
      <c r="A7604" s="1">
        <v>7603.0</v>
      </c>
      <c r="B7604" s="1" t="s">
        <v>9617</v>
      </c>
      <c r="C7604" s="1" t="s">
        <v>32</v>
      </c>
      <c r="D7604" s="1">
        <v>120.0</v>
      </c>
      <c r="E7604" s="1" t="s">
        <v>38</v>
      </c>
      <c r="F7604" s="5">
        <v>44927.0</v>
      </c>
      <c r="G7604" s="1">
        <v>20.0</v>
      </c>
    </row>
    <row r="7605">
      <c r="A7605" s="1">
        <v>7604.0</v>
      </c>
      <c r="B7605" s="1" t="s">
        <v>9618</v>
      </c>
      <c r="C7605" s="1" t="s">
        <v>32</v>
      </c>
      <c r="D7605" s="1">
        <v>120.0</v>
      </c>
      <c r="E7605" s="1" t="s">
        <v>38</v>
      </c>
      <c r="F7605" s="5">
        <v>44927.0</v>
      </c>
      <c r="G7605" s="1">
        <v>0.0</v>
      </c>
    </row>
    <row r="7606">
      <c r="A7606" s="1">
        <v>7605.0</v>
      </c>
      <c r="B7606" s="1" t="s">
        <v>9621</v>
      </c>
      <c r="C7606" s="1" t="s">
        <v>32</v>
      </c>
      <c r="D7606" s="1">
        <v>120.0</v>
      </c>
      <c r="E7606" s="1" t="s">
        <v>38</v>
      </c>
      <c r="F7606" s="5">
        <v>44927.0</v>
      </c>
      <c r="G7606" s="1">
        <v>5.0</v>
      </c>
    </row>
    <row r="7607">
      <c r="A7607" s="1">
        <v>7606.0</v>
      </c>
      <c r="B7607" s="1" t="s">
        <v>9622</v>
      </c>
      <c r="C7607" s="1" t="s">
        <v>32</v>
      </c>
      <c r="D7607" s="1">
        <v>120.0</v>
      </c>
      <c r="E7607" s="1" t="s">
        <v>38</v>
      </c>
      <c r="F7607" s="5">
        <v>44927.0</v>
      </c>
      <c r="G7607" s="1">
        <v>10.0</v>
      </c>
    </row>
    <row r="7608">
      <c r="A7608" s="1">
        <v>7607.0</v>
      </c>
      <c r="B7608" s="1" t="s">
        <v>9623</v>
      </c>
      <c r="C7608" s="1" t="s">
        <v>32</v>
      </c>
      <c r="D7608" s="1">
        <v>120.0</v>
      </c>
      <c r="E7608" s="1" t="s">
        <v>38</v>
      </c>
      <c r="F7608" s="5">
        <v>44927.0</v>
      </c>
      <c r="G7608" s="1">
        <v>20.0</v>
      </c>
    </row>
    <row r="7609">
      <c r="A7609" s="1">
        <v>7608.0</v>
      </c>
      <c r="B7609" s="1" t="s">
        <v>9624</v>
      </c>
      <c r="C7609" s="1" t="s">
        <v>32</v>
      </c>
      <c r="D7609" s="1">
        <v>120.0</v>
      </c>
      <c r="E7609" s="1" t="s">
        <v>38</v>
      </c>
      <c r="F7609" s="5">
        <v>44927.0</v>
      </c>
      <c r="G7609" s="1">
        <v>0.0</v>
      </c>
    </row>
    <row r="7610">
      <c r="A7610" s="1">
        <v>7609.0</v>
      </c>
      <c r="B7610" s="1" t="s">
        <v>9625</v>
      </c>
      <c r="C7610" s="1" t="s">
        <v>32</v>
      </c>
      <c r="D7610" s="1">
        <v>120.0</v>
      </c>
      <c r="E7610" s="1" t="s">
        <v>38</v>
      </c>
      <c r="F7610" s="5">
        <v>44927.0</v>
      </c>
      <c r="G7610" s="1">
        <v>5.0</v>
      </c>
    </row>
    <row r="7611">
      <c r="A7611" s="1">
        <v>7610.0</v>
      </c>
      <c r="B7611" s="1" t="s">
        <v>9626</v>
      </c>
      <c r="C7611" s="1" t="s">
        <v>32</v>
      </c>
      <c r="D7611" s="1">
        <v>120.0</v>
      </c>
      <c r="E7611" s="1" t="s">
        <v>38</v>
      </c>
      <c r="F7611" s="5">
        <v>44927.0</v>
      </c>
      <c r="G7611" s="1">
        <v>10.0</v>
      </c>
    </row>
    <row r="7612">
      <c r="A7612" s="1">
        <v>7611.0</v>
      </c>
      <c r="B7612" s="1" t="s">
        <v>9627</v>
      </c>
      <c r="C7612" s="1" t="s">
        <v>49</v>
      </c>
      <c r="D7612" s="1">
        <v>80.0</v>
      </c>
      <c r="E7612" s="1" t="s">
        <v>38</v>
      </c>
      <c r="F7612" s="5">
        <v>44927.0</v>
      </c>
      <c r="G7612" s="1">
        <v>20.0</v>
      </c>
    </row>
    <row r="7613">
      <c r="A7613" s="1">
        <v>7612.0</v>
      </c>
      <c r="B7613" s="1" t="s">
        <v>9630</v>
      </c>
      <c r="C7613" s="1" t="s">
        <v>32</v>
      </c>
      <c r="D7613" s="1">
        <v>120.0</v>
      </c>
      <c r="E7613" s="1" t="s">
        <v>45</v>
      </c>
      <c r="F7613" s="5">
        <v>44927.0</v>
      </c>
      <c r="G7613" s="1">
        <v>0.0</v>
      </c>
    </row>
    <row r="7614">
      <c r="A7614" s="1">
        <v>7613.0</v>
      </c>
      <c r="B7614" s="1" t="s">
        <v>9631</v>
      </c>
      <c r="C7614" s="1" t="s">
        <v>32</v>
      </c>
      <c r="D7614" s="1">
        <v>120.0</v>
      </c>
      <c r="E7614" s="1" t="s">
        <v>38</v>
      </c>
      <c r="F7614" s="5">
        <v>44927.0</v>
      </c>
      <c r="G7614" s="1">
        <v>5.0</v>
      </c>
    </row>
    <row r="7615">
      <c r="A7615" s="1">
        <v>7614.0</v>
      </c>
      <c r="B7615" s="1" t="s">
        <v>9632</v>
      </c>
      <c r="C7615" s="1" t="s">
        <v>49</v>
      </c>
      <c r="D7615" s="1">
        <v>80.0</v>
      </c>
      <c r="E7615" s="1" t="s">
        <v>38</v>
      </c>
      <c r="F7615" s="5">
        <v>44927.0</v>
      </c>
      <c r="G7615" s="1">
        <v>10.0</v>
      </c>
    </row>
    <row r="7616">
      <c r="A7616" s="1">
        <v>7615.0</v>
      </c>
      <c r="B7616" s="1" t="s">
        <v>9633</v>
      </c>
      <c r="C7616" s="1" t="s">
        <v>32</v>
      </c>
      <c r="D7616" s="1">
        <v>120.0</v>
      </c>
      <c r="E7616" s="1" t="s">
        <v>33</v>
      </c>
      <c r="F7616" s="5">
        <v>44927.0</v>
      </c>
      <c r="G7616" s="1">
        <v>20.0</v>
      </c>
    </row>
    <row r="7617">
      <c r="A7617" s="1">
        <v>7616.0</v>
      </c>
      <c r="B7617" s="1" t="s">
        <v>9634</v>
      </c>
      <c r="C7617" s="1" t="s">
        <v>32</v>
      </c>
      <c r="D7617" s="1">
        <v>120.0</v>
      </c>
      <c r="E7617" s="1" t="s">
        <v>38</v>
      </c>
      <c r="F7617" s="5">
        <v>44927.0</v>
      </c>
      <c r="G7617" s="1">
        <v>0.0</v>
      </c>
    </row>
    <row r="7618">
      <c r="A7618" s="1">
        <v>7617.0</v>
      </c>
      <c r="B7618" s="1" t="s">
        <v>9635</v>
      </c>
      <c r="C7618" s="1" t="s">
        <v>40</v>
      </c>
      <c r="D7618" s="1">
        <v>50.0</v>
      </c>
      <c r="E7618" s="1" t="s">
        <v>33</v>
      </c>
      <c r="F7618" s="5">
        <v>44927.0</v>
      </c>
      <c r="G7618" s="1">
        <v>5.0</v>
      </c>
    </row>
    <row r="7619">
      <c r="A7619" s="1">
        <v>7618.0</v>
      </c>
      <c r="B7619" s="1" t="s">
        <v>9636</v>
      </c>
      <c r="C7619" s="1" t="s">
        <v>32</v>
      </c>
      <c r="D7619" s="1">
        <v>120.0</v>
      </c>
      <c r="E7619" s="1" t="s">
        <v>38</v>
      </c>
      <c r="F7619" s="5">
        <v>44927.0</v>
      </c>
      <c r="G7619" s="1">
        <v>10.0</v>
      </c>
    </row>
    <row r="7620">
      <c r="A7620" s="1">
        <v>7619.0</v>
      </c>
      <c r="B7620" s="1" t="s">
        <v>9639</v>
      </c>
      <c r="C7620" s="1" t="s">
        <v>32</v>
      </c>
      <c r="D7620" s="1">
        <v>120.0</v>
      </c>
      <c r="E7620" s="1" t="s">
        <v>38</v>
      </c>
      <c r="F7620" s="5">
        <v>44927.0</v>
      </c>
      <c r="G7620" s="1">
        <v>20.0</v>
      </c>
    </row>
    <row r="7621">
      <c r="A7621" s="1">
        <v>7620.0</v>
      </c>
      <c r="B7621" s="1" t="s">
        <v>9640</v>
      </c>
      <c r="C7621" s="1" t="s">
        <v>32</v>
      </c>
      <c r="D7621" s="1">
        <v>120.0</v>
      </c>
      <c r="E7621" s="1" t="s">
        <v>38</v>
      </c>
      <c r="F7621" s="5">
        <v>44927.0</v>
      </c>
      <c r="G7621" s="1">
        <v>0.0</v>
      </c>
    </row>
    <row r="7622">
      <c r="A7622" s="1">
        <v>7621.0</v>
      </c>
      <c r="B7622" s="1" t="s">
        <v>9641</v>
      </c>
      <c r="C7622" s="1" t="s">
        <v>32</v>
      </c>
      <c r="D7622" s="1">
        <v>120.0</v>
      </c>
      <c r="E7622" s="1" t="s">
        <v>38</v>
      </c>
      <c r="F7622" s="5">
        <v>44927.0</v>
      </c>
      <c r="G7622" s="1">
        <v>5.0</v>
      </c>
    </row>
    <row r="7623">
      <c r="A7623" s="1">
        <v>7622.0</v>
      </c>
      <c r="B7623" s="1" t="s">
        <v>9642</v>
      </c>
      <c r="C7623" s="1" t="s">
        <v>49</v>
      </c>
      <c r="D7623" s="1">
        <v>80.0</v>
      </c>
      <c r="E7623" s="1" t="s">
        <v>38</v>
      </c>
      <c r="F7623" s="5">
        <v>44927.0</v>
      </c>
      <c r="G7623" s="1">
        <v>10.0</v>
      </c>
    </row>
    <row r="7624">
      <c r="A7624" s="1">
        <v>7623.0</v>
      </c>
      <c r="B7624" s="1" t="s">
        <v>9643</v>
      </c>
      <c r="C7624" s="1" t="s">
        <v>32</v>
      </c>
      <c r="D7624" s="1">
        <v>120.0</v>
      </c>
      <c r="E7624" s="1" t="s">
        <v>38</v>
      </c>
      <c r="F7624" s="5">
        <v>44927.0</v>
      </c>
      <c r="G7624" s="1">
        <v>20.0</v>
      </c>
    </row>
    <row r="7625">
      <c r="A7625" s="1">
        <v>7624.0</v>
      </c>
      <c r="B7625" s="1" t="s">
        <v>9644</v>
      </c>
      <c r="C7625" s="1" t="s">
        <v>49</v>
      </c>
      <c r="D7625" s="1">
        <v>80.0</v>
      </c>
      <c r="E7625" s="1" t="s">
        <v>33</v>
      </c>
      <c r="F7625" s="5">
        <v>44927.0</v>
      </c>
      <c r="G7625" s="1">
        <v>0.0</v>
      </c>
    </row>
    <row r="7626">
      <c r="A7626" s="1">
        <v>7625.0</v>
      </c>
      <c r="B7626" s="1" t="s">
        <v>9645</v>
      </c>
      <c r="C7626" s="1" t="s">
        <v>32</v>
      </c>
      <c r="D7626" s="1">
        <v>120.0</v>
      </c>
      <c r="E7626" s="1" t="s">
        <v>38</v>
      </c>
      <c r="F7626" s="5">
        <v>44927.0</v>
      </c>
      <c r="G7626" s="1">
        <v>5.0</v>
      </c>
    </row>
    <row r="7627">
      <c r="A7627" s="1">
        <v>7626.0</v>
      </c>
      <c r="B7627" s="1" t="s">
        <v>9646</v>
      </c>
      <c r="C7627" s="1" t="s">
        <v>32</v>
      </c>
      <c r="D7627" s="1">
        <v>120.0</v>
      </c>
      <c r="E7627" s="1" t="s">
        <v>38</v>
      </c>
      <c r="F7627" s="5">
        <v>44927.0</v>
      </c>
      <c r="G7627" s="1">
        <v>10.0</v>
      </c>
    </row>
    <row r="7628">
      <c r="A7628" s="1">
        <v>7627.0</v>
      </c>
      <c r="B7628" s="1" t="s">
        <v>9649</v>
      </c>
      <c r="C7628" s="1" t="s">
        <v>32</v>
      </c>
      <c r="D7628" s="1">
        <v>120.0</v>
      </c>
      <c r="E7628" s="1" t="s">
        <v>38</v>
      </c>
      <c r="F7628" s="5">
        <v>44927.0</v>
      </c>
      <c r="G7628" s="1">
        <v>20.0</v>
      </c>
    </row>
    <row r="7629">
      <c r="A7629" s="1">
        <v>7628.0</v>
      </c>
      <c r="B7629" s="1" t="s">
        <v>9650</v>
      </c>
      <c r="C7629" s="1" t="s">
        <v>40</v>
      </c>
      <c r="D7629" s="1">
        <v>50.0</v>
      </c>
      <c r="E7629" s="1" t="s">
        <v>33</v>
      </c>
      <c r="F7629" s="5">
        <v>44927.0</v>
      </c>
      <c r="G7629" s="1">
        <v>0.0</v>
      </c>
    </row>
    <row r="7630">
      <c r="A7630" s="1">
        <v>7629.0</v>
      </c>
      <c r="B7630" s="1" t="s">
        <v>9651</v>
      </c>
      <c r="C7630" s="1" t="s">
        <v>37</v>
      </c>
      <c r="D7630" s="1">
        <v>250.0</v>
      </c>
      <c r="E7630" s="1" t="s">
        <v>38</v>
      </c>
      <c r="F7630" s="5">
        <v>44927.0</v>
      </c>
      <c r="G7630" s="1">
        <v>5.0</v>
      </c>
    </row>
    <row r="7631">
      <c r="A7631" s="1">
        <v>7630.0</v>
      </c>
      <c r="B7631" s="1" t="s">
        <v>9652</v>
      </c>
      <c r="C7631" s="1" t="s">
        <v>32</v>
      </c>
      <c r="D7631" s="1">
        <v>120.0</v>
      </c>
      <c r="E7631" s="1" t="s">
        <v>38</v>
      </c>
      <c r="F7631" s="5">
        <v>44927.0</v>
      </c>
      <c r="G7631" s="1">
        <v>10.0</v>
      </c>
    </row>
    <row r="7632">
      <c r="A7632" s="1">
        <v>7631.0</v>
      </c>
      <c r="B7632" s="1" t="s">
        <v>9653</v>
      </c>
      <c r="C7632" s="1" t="s">
        <v>32</v>
      </c>
      <c r="D7632" s="1">
        <v>120.0</v>
      </c>
      <c r="E7632" s="1" t="s">
        <v>38</v>
      </c>
      <c r="F7632" s="5">
        <v>44927.0</v>
      </c>
      <c r="G7632" s="1">
        <v>20.0</v>
      </c>
    </row>
    <row r="7633">
      <c r="A7633" s="1">
        <v>7632.0</v>
      </c>
      <c r="B7633" s="1" t="s">
        <v>9654</v>
      </c>
      <c r="C7633" s="1" t="s">
        <v>37</v>
      </c>
      <c r="D7633" s="1">
        <v>250.0</v>
      </c>
      <c r="E7633" s="1" t="s">
        <v>33</v>
      </c>
      <c r="F7633" s="5">
        <v>44927.0</v>
      </c>
      <c r="G7633" s="1">
        <v>0.0</v>
      </c>
    </row>
    <row r="7634">
      <c r="A7634" s="1">
        <v>7633.0</v>
      </c>
      <c r="B7634" s="1" t="s">
        <v>9656</v>
      </c>
      <c r="C7634" s="1" t="s">
        <v>32</v>
      </c>
      <c r="D7634" s="1">
        <v>120.0</v>
      </c>
      <c r="E7634" s="1" t="s">
        <v>38</v>
      </c>
      <c r="F7634" s="5">
        <v>44927.0</v>
      </c>
      <c r="G7634" s="1">
        <v>5.0</v>
      </c>
    </row>
    <row r="7635">
      <c r="A7635" s="1">
        <v>7634.0</v>
      </c>
      <c r="B7635" s="1" t="s">
        <v>9658</v>
      </c>
      <c r="C7635" s="1" t="s">
        <v>49</v>
      </c>
      <c r="D7635" s="1">
        <v>80.0</v>
      </c>
      <c r="E7635" s="1" t="s">
        <v>33</v>
      </c>
      <c r="F7635" s="5">
        <v>44927.0</v>
      </c>
      <c r="G7635" s="1">
        <v>10.0</v>
      </c>
    </row>
    <row r="7636">
      <c r="A7636" s="1">
        <v>7635.0</v>
      </c>
      <c r="B7636" s="1" t="s">
        <v>9659</v>
      </c>
      <c r="C7636" s="1" t="s">
        <v>40</v>
      </c>
      <c r="D7636" s="1">
        <v>50.0</v>
      </c>
      <c r="E7636" s="1" t="s">
        <v>38</v>
      </c>
      <c r="F7636" s="5">
        <v>44927.0</v>
      </c>
      <c r="G7636" s="1">
        <v>20.0</v>
      </c>
    </row>
    <row r="7637">
      <c r="A7637" s="1">
        <v>7636.0</v>
      </c>
      <c r="B7637" s="1" t="s">
        <v>9660</v>
      </c>
      <c r="C7637" s="1" t="s">
        <v>32</v>
      </c>
      <c r="D7637" s="1">
        <v>120.0</v>
      </c>
      <c r="E7637" s="1" t="s">
        <v>33</v>
      </c>
      <c r="F7637" s="5">
        <v>44927.0</v>
      </c>
      <c r="G7637" s="1">
        <v>0.0</v>
      </c>
    </row>
    <row r="7638">
      <c r="A7638" s="1">
        <v>7637.0</v>
      </c>
      <c r="B7638" s="1" t="s">
        <v>9661</v>
      </c>
      <c r="C7638" s="1" t="s">
        <v>49</v>
      </c>
      <c r="D7638" s="1">
        <v>80.0</v>
      </c>
      <c r="E7638" s="1" t="s">
        <v>38</v>
      </c>
      <c r="F7638" s="5">
        <v>44927.0</v>
      </c>
      <c r="G7638" s="1">
        <v>5.0</v>
      </c>
    </row>
    <row r="7639">
      <c r="A7639" s="1">
        <v>7638.0</v>
      </c>
      <c r="B7639" s="1" t="s">
        <v>9662</v>
      </c>
      <c r="C7639" s="1" t="s">
        <v>49</v>
      </c>
      <c r="D7639" s="1">
        <v>80.0</v>
      </c>
      <c r="E7639" s="1" t="s">
        <v>33</v>
      </c>
      <c r="F7639" s="5">
        <v>44927.0</v>
      </c>
      <c r="G7639" s="1">
        <v>10.0</v>
      </c>
    </row>
    <row r="7640">
      <c r="A7640" s="1">
        <v>7639.0</v>
      </c>
      <c r="B7640" s="1" t="s">
        <v>9663</v>
      </c>
      <c r="C7640" s="1" t="s">
        <v>32</v>
      </c>
      <c r="D7640" s="1">
        <v>120.0</v>
      </c>
      <c r="E7640" s="1" t="s">
        <v>38</v>
      </c>
      <c r="F7640" s="5">
        <v>44927.0</v>
      </c>
      <c r="G7640" s="1">
        <v>20.0</v>
      </c>
    </row>
    <row r="7641">
      <c r="A7641" s="1">
        <v>7640.0</v>
      </c>
      <c r="B7641" s="1" t="s">
        <v>9664</v>
      </c>
      <c r="C7641" s="1" t="s">
        <v>32</v>
      </c>
      <c r="D7641" s="1">
        <v>120.0</v>
      </c>
      <c r="E7641" s="1" t="s">
        <v>38</v>
      </c>
      <c r="F7641" s="5">
        <v>44927.0</v>
      </c>
      <c r="G7641" s="1">
        <v>0.0</v>
      </c>
    </row>
    <row r="7642">
      <c r="A7642" s="1">
        <v>7641.0</v>
      </c>
      <c r="B7642" s="1" t="s">
        <v>9667</v>
      </c>
      <c r="C7642" s="1" t="s">
        <v>32</v>
      </c>
      <c r="D7642" s="1">
        <v>120.0</v>
      </c>
      <c r="E7642" s="1" t="s">
        <v>33</v>
      </c>
      <c r="F7642" s="5">
        <v>44927.0</v>
      </c>
      <c r="G7642" s="1">
        <v>5.0</v>
      </c>
    </row>
    <row r="7643">
      <c r="A7643" s="1">
        <v>7642.0</v>
      </c>
      <c r="B7643" s="1" t="s">
        <v>9668</v>
      </c>
      <c r="C7643" s="1" t="s">
        <v>49</v>
      </c>
      <c r="D7643" s="1">
        <v>80.0</v>
      </c>
      <c r="E7643" s="1" t="s">
        <v>38</v>
      </c>
      <c r="F7643" s="5">
        <v>44927.0</v>
      </c>
      <c r="G7643" s="1">
        <v>10.0</v>
      </c>
    </row>
    <row r="7644">
      <c r="A7644" s="1">
        <v>7643.0</v>
      </c>
      <c r="B7644" s="1" t="s">
        <v>9669</v>
      </c>
      <c r="C7644" s="1" t="s">
        <v>32</v>
      </c>
      <c r="D7644" s="1">
        <v>120.0</v>
      </c>
      <c r="E7644" s="1" t="s">
        <v>38</v>
      </c>
      <c r="F7644" s="5">
        <v>44927.0</v>
      </c>
      <c r="G7644" s="1">
        <v>20.0</v>
      </c>
    </row>
    <row r="7645">
      <c r="A7645" s="1">
        <v>7644.0</v>
      </c>
      <c r="B7645" s="1" t="s">
        <v>9670</v>
      </c>
      <c r="C7645" s="1" t="s">
        <v>32</v>
      </c>
      <c r="D7645" s="1">
        <v>120.0</v>
      </c>
      <c r="E7645" s="1" t="s">
        <v>45</v>
      </c>
      <c r="F7645" s="5">
        <v>44927.0</v>
      </c>
      <c r="G7645" s="1">
        <v>0.0</v>
      </c>
    </row>
    <row r="7646">
      <c r="A7646" s="1">
        <v>7645.0</v>
      </c>
      <c r="B7646" s="1" t="s">
        <v>9671</v>
      </c>
      <c r="C7646" s="1" t="s">
        <v>32</v>
      </c>
      <c r="D7646" s="1">
        <v>120.0</v>
      </c>
      <c r="E7646" s="1" t="s">
        <v>38</v>
      </c>
      <c r="F7646" s="5">
        <v>44927.0</v>
      </c>
      <c r="G7646" s="1">
        <v>5.0</v>
      </c>
    </row>
    <row r="7647">
      <c r="A7647" s="1">
        <v>7646.0</v>
      </c>
      <c r="B7647" s="1" t="s">
        <v>9672</v>
      </c>
      <c r="C7647" s="1" t="s">
        <v>32</v>
      </c>
      <c r="D7647" s="1">
        <v>120.0</v>
      </c>
      <c r="E7647" s="1" t="s">
        <v>38</v>
      </c>
      <c r="F7647" s="5">
        <v>44927.0</v>
      </c>
      <c r="G7647" s="1">
        <v>10.0</v>
      </c>
    </row>
    <row r="7648">
      <c r="A7648" s="1">
        <v>7647.0</v>
      </c>
      <c r="B7648" s="1" t="s">
        <v>9673</v>
      </c>
      <c r="C7648" s="1" t="s">
        <v>37</v>
      </c>
      <c r="D7648" s="1">
        <v>250.0</v>
      </c>
      <c r="E7648" s="1" t="s">
        <v>33</v>
      </c>
      <c r="F7648" s="5">
        <v>44927.0</v>
      </c>
      <c r="G7648" s="1">
        <v>20.0</v>
      </c>
    </row>
    <row r="7649">
      <c r="A7649" s="1">
        <v>7648.0</v>
      </c>
      <c r="B7649" s="1" t="s">
        <v>9674</v>
      </c>
      <c r="C7649" s="1" t="s">
        <v>32</v>
      </c>
      <c r="D7649" s="1">
        <v>120.0</v>
      </c>
      <c r="E7649" s="1" t="s">
        <v>38</v>
      </c>
      <c r="F7649" s="5">
        <v>44927.0</v>
      </c>
      <c r="G7649" s="1">
        <v>0.0</v>
      </c>
    </row>
    <row r="7650">
      <c r="A7650" s="1">
        <v>7649.0</v>
      </c>
      <c r="B7650" s="1" t="s">
        <v>9675</v>
      </c>
      <c r="C7650" s="1" t="s">
        <v>32</v>
      </c>
      <c r="D7650" s="1">
        <v>120.0</v>
      </c>
      <c r="E7650" s="1" t="s">
        <v>38</v>
      </c>
      <c r="F7650" s="5">
        <v>44927.0</v>
      </c>
      <c r="G7650" s="1">
        <v>5.0</v>
      </c>
    </row>
    <row r="7651">
      <c r="A7651" s="1">
        <v>7650.0</v>
      </c>
      <c r="B7651" s="1" t="s">
        <v>9678</v>
      </c>
      <c r="C7651" s="1" t="s">
        <v>49</v>
      </c>
      <c r="D7651" s="1">
        <v>80.0</v>
      </c>
      <c r="E7651" s="1" t="s">
        <v>38</v>
      </c>
      <c r="F7651" s="5">
        <v>44927.0</v>
      </c>
      <c r="G7651" s="1">
        <v>10.0</v>
      </c>
    </row>
    <row r="7652">
      <c r="A7652" s="1">
        <v>7651.0</v>
      </c>
      <c r="B7652" s="1" t="s">
        <v>9679</v>
      </c>
      <c r="C7652" s="1" t="s">
        <v>49</v>
      </c>
      <c r="D7652" s="1">
        <v>80.0</v>
      </c>
      <c r="E7652" s="1" t="s">
        <v>38</v>
      </c>
      <c r="F7652" s="5">
        <v>44927.0</v>
      </c>
      <c r="G7652" s="1">
        <v>20.0</v>
      </c>
    </row>
    <row r="7653">
      <c r="A7653" s="1">
        <v>7652.0</v>
      </c>
      <c r="B7653" s="1" t="s">
        <v>9680</v>
      </c>
      <c r="C7653" s="1" t="s">
        <v>37</v>
      </c>
      <c r="D7653" s="1">
        <v>250.0</v>
      </c>
      <c r="E7653" s="1" t="s">
        <v>38</v>
      </c>
      <c r="F7653" s="5">
        <v>44927.0</v>
      </c>
      <c r="G7653" s="1">
        <v>0.0</v>
      </c>
    </row>
    <row r="7654">
      <c r="A7654" s="1">
        <v>7653.0</v>
      </c>
      <c r="B7654" s="1" t="s">
        <v>9681</v>
      </c>
      <c r="C7654" s="1" t="s">
        <v>32</v>
      </c>
      <c r="D7654" s="1">
        <v>120.0</v>
      </c>
      <c r="E7654" s="1" t="s">
        <v>38</v>
      </c>
      <c r="F7654" s="5">
        <v>44927.0</v>
      </c>
      <c r="G7654" s="1">
        <v>5.0</v>
      </c>
    </row>
    <row r="7655">
      <c r="A7655" s="1">
        <v>7654.0</v>
      </c>
      <c r="B7655" s="1" t="s">
        <v>9682</v>
      </c>
      <c r="C7655" s="1" t="s">
        <v>32</v>
      </c>
      <c r="D7655" s="1">
        <v>120.0</v>
      </c>
      <c r="E7655" s="1" t="s">
        <v>38</v>
      </c>
      <c r="F7655" s="5">
        <v>44927.0</v>
      </c>
      <c r="G7655" s="1">
        <v>10.0</v>
      </c>
    </row>
    <row r="7656">
      <c r="A7656" s="1">
        <v>7655.0</v>
      </c>
      <c r="B7656" s="1" t="s">
        <v>9683</v>
      </c>
      <c r="C7656" s="1" t="s">
        <v>49</v>
      </c>
      <c r="D7656" s="1">
        <v>80.0</v>
      </c>
      <c r="E7656" s="1" t="s">
        <v>38</v>
      </c>
      <c r="F7656" s="5">
        <v>44927.0</v>
      </c>
      <c r="G7656" s="1">
        <v>20.0</v>
      </c>
    </row>
    <row r="7657">
      <c r="A7657" s="1">
        <v>7656.0</v>
      </c>
      <c r="B7657" s="1" t="s">
        <v>9684</v>
      </c>
      <c r="C7657" s="1" t="s">
        <v>49</v>
      </c>
      <c r="D7657" s="1">
        <v>80.0</v>
      </c>
      <c r="E7657" s="1" t="s">
        <v>38</v>
      </c>
      <c r="F7657" s="5">
        <v>44927.0</v>
      </c>
      <c r="G7657" s="1">
        <v>0.0</v>
      </c>
    </row>
    <row r="7658">
      <c r="A7658" s="1">
        <v>7657.0</v>
      </c>
      <c r="B7658" s="1" t="s">
        <v>9687</v>
      </c>
      <c r="C7658" s="1" t="s">
        <v>32</v>
      </c>
      <c r="D7658" s="1">
        <v>120.0</v>
      </c>
      <c r="E7658" s="1" t="s">
        <v>38</v>
      </c>
      <c r="F7658" s="5">
        <v>44927.0</v>
      </c>
      <c r="G7658" s="1">
        <v>5.0</v>
      </c>
    </row>
    <row r="7659">
      <c r="A7659" s="1">
        <v>7658.0</v>
      </c>
      <c r="B7659" s="1" t="s">
        <v>9688</v>
      </c>
      <c r="C7659" s="1" t="s">
        <v>49</v>
      </c>
      <c r="D7659" s="1">
        <v>80.0</v>
      </c>
      <c r="E7659" s="1" t="s">
        <v>38</v>
      </c>
      <c r="F7659" s="5">
        <v>44927.0</v>
      </c>
      <c r="G7659" s="1">
        <v>10.0</v>
      </c>
    </row>
    <row r="7660">
      <c r="A7660" s="1">
        <v>7659.0</v>
      </c>
      <c r="B7660" s="1" t="s">
        <v>9689</v>
      </c>
      <c r="C7660" s="1" t="s">
        <v>40</v>
      </c>
      <c r="D7660" s="1">
        <v>50.0</v>
      </c>
      <c r="E7660" s="1" t="s">
        <v>38</v>
      </c>
      <c r="F7660" s="5">
        <v>44927.0</v>
      </c>
      <c r="G7660" s="1">
        <v>20.0</v>
      </c>
    </row>
    <row r="7661">
      <c r="A7661" s="1">
        <v>7660.0</v>
      </c>
      <c r="B7661" s="1" t="s">
        <v>9690</v>
      </c>
      <c r="C7661" s="1" t="s">
        <v>49</v>
      </c>
      <c r="D7661" s="1">
        <v>80.0</v>
      </c>
      <c r="E7661" s="1" t="s">
        <v>38</v>
      </c>
      <c r="F7661" s="5">
        <v>44927.0</v>
      </c>
      <c r="G7661" s="1">
        <v>0.0</v>
      </c>
    </row>
    <row r="7662">
      <c r="A7662" s="1">
        <v>7661.0</v>
      </c>
      <c r="B7662" s="1" t="s">
        <v>9691</v>
      </c>
      <c r="C7662" s="1" t="s">
        <v>32</v>
      </c>
      <c r="D7662" s="1">
        <v>120.0</v>
      </c>
      <c r="E7662" s="1" t="s">
        <v>38</v>
      </c>
      <c r="F7662" s="5">
        <v>44927.0</v>
      </c>
      <c r="G7662" s="1">
        <v>5.0</v>
      </c>
    </row>
    <row r="7663">
      <c r="A7663" s="1">
        <v>7662.0</v>
      </c>
      <c r="B7663" s="1" t="s">
        <v>9692</v>
      </c>
      <c r="C7663" s="1" t="s">
        <v>37</v>
      </c>
      <c r="D7663" s="1">
        <v>250.0</v>
      </c>
      <c r="E7663" s="1" t="s">
        <v>38</v>
      </c>
      <c r="F7663" s="5">
        <v>44927.0</v>
      </c>
      <c r="G7663" s="1">
        <v>10.0</v>
      </c>
    </row>
    <row r="7664">
      <c r="A7664" s="1">
        <v>7663.0</v>
      </c>
      <c r="B7664" s="1" t="s">
        <v>9693</v>
      </c>
      <c r="C7664" s="1" t="s">
        <v>49</v>
      </c>
      <c r="D7664" s="1">
        <v>80.0</v>
      </c>
      <c r="E7664" s="1" t="s">
        <v>38</v>
      </c>
      <c r="F7664" s="5">
        <v>44927.0</v>
      </c>
      <c r="G7664" s="1">
        <v>20.0</v>
      </c>
    </row>
    <row r="7665">
      <c r="A7665" s="1">
        <v>7664.0</v>
      </c>
      <c r="B7665" s="1" t="s">
        <v>9695</v>
      </c>
      <c r="C7665" s="1" t="s">
        <v>40</v>
      </c>
      <c r="D7665" s="1">
        <v>50.0</v>
      </c>
      <c r="E7665" s="1" t="s">
        <v>38</v>
      </c>
      <c r="F7665" s="5">
        <v>44927.0</v>
      </c>
      <c r="G7665" s="1">
        <v>0.0</v>
      </c>
    </row>
    <row r="7666">
      <c r="A7666" s="1">
        <v>7665.0</v>
      </c>
      <c r="B7666" s="1" t="s">
        <v>9697</v>
      </c>
      <c r="C7666" s="1" t="s">
        <v>49</v>
      </c>
      <c r="D7666" s="1">
        <v>80.0</v>
      </c>
      <c r="E7666" s="1" t="s">
        <v>38</v>
      </c>
      <c r="F7666" s="5">
        <v>44927.0</v>
      </c>
      <c r="G7666" s="1">
        <v>5.0</v>
      </c>
    </row>
    <row r="7667">
      <c r="A7667" s="1">
        <v>7666.0</v>
      </c>
      <c r="B7667" s="1" t="s">
        <v>9698</v>
      </c>
      <c r="C7667" s="1" t="s">
        <v>40</v>
      </c>
      <c r="D7667" s="1">
        <v>50.0</v>
      </c>
      <c r="E7667" s="1" t="s">
        <v>38</v>
      </c>
      <c r="F7667" s="5">
        <v>44927.0</v>
      </c>
      <c r="G7667" s="1">
        <v>10.0</v>
      </c>
    </row>
    <row r="7668">
      <c r="A7668" s="1">
        <v>7667.0</v>
      </c>
      <c r="B7668" s="1" t="s">
        <v>9699</v>
      </c>
      <c r="C7668" s="1" t="s">
        <v>32</v>
      </c>
      <c r="D7668" s="1">
        <v>120.0</v>
      </c>
      <c r="E7668" s="1" t="s">
        <v>38</v>
      </c>
      <c r="F7668" s="5">
        <v>44927.0</v>
      </c>
      <c r="G7668" s="1">
        <v>20.0</v>
      </c>
    </row>
    <row r="7669">
      <c r="A7669" s="1">
        <v>7668.0</v>
      </c>
      <c r="B7669" s="1" t="s">
        <v>9700</v>
      </c>
      <c r="C7669" s="1" t="s">
        <v>40</v>
      </c>
      <c r="D7669" s="1">
        <v>50.0</v>
      </c>
      <c r="E7669" s="1" t="s">
        <v>38</v>
      </c>
      <c r="F7669" s="5">
        <v>44927.0</v>
      </c>
      <c r="G7669" s="1">
        <v>0.0</v>
      </c>
    </row>
    <row r="7670">
      <c r="A7670" s="1">
        <v>7669.0</v>
      </c>
      <c r="B7670" s="1" t="s">
        <v>9701</v>
      </c>
      <c r="C7670" s="1" t="s">
        <v>32</v>
      </c>
      <c r="D7670" s="1">
        <v>120.0</v>
      </c>
      <c r="E7670" s="1" t="s">
        <v>38</v>
      </c>
      <c r="F7670" s="5">
        <v>44927.0</v>
      </c>
      <c r="G7670" s="1">
        <v>5.0</v>
      </c>
    </row>
    <row r="7671">
      <c r="A7671" s="1">
        <v>7670.0</v>
      </c>
      <c r="B7671" s="1" t="s">
        <v>9702</v>
      </c>
      <c r="C7671" s="1" t="s">
        <v>32</v>
      </c>
      <c r="D7671" s="1">
        <v>120.0</v>
      </c>
      <c r="E7671" s="1" t="s">
        <v>38</v>
      </c>
      <c r="F7671" s="5">
        <v>44927.0</v>
      </c>
      <c r="G7671" s="1">
        <v>10.0</v>
      </c>
    </row>
    <row r="7672">
      <c r="A7672" s="1">
        <v>7671.0</v>
      </c>
      <c r="B7672" s="1" t="s">
        <v>9703</v>
      </c>
      <c r="C7672" s="1" t="s">
        <v>37</v>
      </c>
      <c r="D7672" s="1">
        <v>250.0</v>
      </c>
      <c r="E7672" s="1" t="s">
        <v>38</v>
      </c>
      <c r="F7672" s="5">
        <v>44927.0</v>
      </c>
      <c r="G7672" s="1">
        <v>20.0</v>
      </c>
    </row>
    <row r="7673">
      <c r="A7673" s="1">
        <v>7672.0</v>
      </c>
      <c r="B7673" s="1" t="s">
        <v>9706</v>
      </c>
      <c r="C7673" s="1" t="s">
        <v>32</v>
      </c>
      <c r="D7673" s="1">
        <v>120.0</v>
      </c>
      <c r="E7673" s="1" t="s">
        <v>33</v>
      </c>
      <c r="F7673" s="5">
        <v>44927.0</v>
      </c>
      <c r="G7673" s="1">
        <v>0.0</v>
      </c>
    </row>
    <row r="7674">
      <c r="A7674" s="1">
        <v>7673.0</v>
      </c>
      <c r="B7674" s="1" t="s">
        <v>9707</v>
      </c>
      <c r="C7674" s="1" t="s">
        <v>32</v>
      </c>
      <c r="D7674" s="1">
        <v>120.0</v>
      </c>
      <c r="E7674" s="1" t="s">
        <v>38</v>
      </c>
      <c r="F7674" s="5">
        <v>44927.0</v>
      </c>
      <c r="G7674" s="1">
        <v>5.0</v>
      </c>
    </row>
    <row r="7675">
      <c r="A7675" s="1">
        <v>7674.0</v>
      </c>
      <c r="B7675" s="1" t="s">
        <v>9708</v>
      </c>
      <c r="C7675" s="1" t="s">
        <v>32</v>
      </c>
      <c r="D7675" s="1">
        <v>120.0</v>
      </c>
      <c r="E7675" s="1" t="s">
        <v>45</v>
      </c>
      <c r="F7675" s="5">
        <v>44927.0</v>
      </c>
      <c r="G7675" s="1">
        <v>10.0</v>
      </c>
    </row>
    <row r="7676">
      <c r="A7676" s="1">
        <v>7675.0</v>
      </c>
      <c r="B7676" s="1" t="s">
        <v>9709</v>
      </c>
      <c r="C7676" s="1" t="s">
        <v>49</v>
      </c>
      <c r="D7676" s="1">
        <v>80.0</v>
      </c>
      <c r="E7676" s="1" t="s">
        <v>38</v>
      </c>
      <c r="F7676" s="5">
        <v>44927.0</v>
      </c>
      <c r="G7676" s="1">
        <v>20.0</v>
      </c>
    </row>
    <row r="7677">
      <c r="A7677" s="1">
        <v>7676.0</v>
      </c>
      <c r="B7677" s="1" t="s">
        <v>9710</v>
      </c>
      <c r="C7677" s="1" t="s">
        <v>40</v>
      </c>
      <c r="D7677" s="1">
        <v>50.0</v>
      </c>
      <c r="E7677" s="1" t="s">
        <v>38</v>
      </c>
      <c r="F7677" s="5">
        <v>44927.0</v>
      </c>
      <c r="G7677" s="1">
        <v>0.0</v>
      </c>
    </row>
    <row r="7678">
      <c r="A7678" s="1">
        <v>7677.0</v>
      </c>
      <c r="B7678" s="1" t="s">
        <v>9711</v>
      </c>
      <c r="C7678" s="1" t="s">
        <v>32</v>
      </c>
      <c r="D7678" s="1">
        <v>120.0</v>
      </c>
      <c r="E7678" s="1" t="s">
        <v>38</v>
      </c>
      <c r="F7678" s="5">
        <v>44927.0</v>
      </c>
      <c r="G7678" s="1">
        <v>5.0</v>
      </c>
    </row>
    <row r="7679">
      <c r="A7679" s="1">
        <v>7678.0</v>
      </c>
      <c r="B7679" s="1" t="s">
        <v>9712</v>
      </c>
      <c r="C7679" s="1" t="s">
        <v>49</v>
      </c>
      <c r="D7679" s="1">
        <v>80.0</v>
      </c>
      <c r="E7679" s="1" t="s">
        <v>38</v>
      </c>
      <c r="F7679" s="5">
        <v>44927.0</v>
      </c>
      <c r="G7679" s="1">
        <v>10.0</v>
      </c>
    </row>
    <row r="7680">
      <c r="A7680" s="1">
        <v>7679.0</v>
      </c>
      <c r="B7680" s="1" t="s">
        <v>9715</v>
      </c>
      <c r="C7680" s="1" t="s">
        <v>49</v>
      </c>
      <c r="D7680" s="1">
        <v>80.0</v>
      </c>
      <c r="E7680" s="1" t="s">
        <v>33</v>
      </c>
      <c r="F7680" s="5">
        <v>44927.0</v>
      </c>
      <c r="G7680" s="1">
        <v>20.0</v>
      </c>
    </row>
    <row r="7681">
      <c r="A7681" s="1">
        <v>7680.0</v>
      </c>
      <c r="B7681" s="1" t="s">
        <v>9716</v>
      </c>
      <c r="C7681" s="1" t="s">
        <v>49</v>
      </c>
      <c r="D7681" s="1">
        <v>80.0</v>
      </c>
      <c r="E7681" s="1" t="s">
        <v>38</v>
      </c>
      <c r="F7681" s="5">
        <v>44927.0</v>
      </c>
      <c r="G7681" s="1">
        <v>0.0</v>
      </c>
    </row>
    <row r="7682">
      <c r="A7682" s="1">
        <v>7681.0</v>
      </c>
      <c r="B7682" s="1" t="s">
        <v>9717</v>
      </c>
      <c r="C7682" s="1" t="s">
        <v>32</v>
      </c>
      <c r="D7682" s="1">
        <v>120.0</v>
      </c>
      <c r="E7682" s="1" t="s">
        <v>38</v>
      </c>
      <c r="F7682" s="5">
        <v>44927.0</v>
      </c>
      <c r="G7682" s="1">
        <v>5.0</v>
      </c>
    </row>
    <row r="7683">
      <c r="A7683" s="1">
        <v>7682.0</v>
      </c>
      <c r="B7683" s="1" t="s">
        <v>9718</v>
      </c>
      <c r="C7683" s="1" t="s">
        <v>32</v>
      </c>
      <c r="D7683" s="1">
        <v>120.0</v>
      </c>
      <c r="E7683" s="1" t="s">
        <v>45</v>
      </c>
      <c r="F7683" s="5">
        <v>44927.0</v>
      </c>
      <c r="G7683" s="1">
        <v>10.0</v>
      </c>
    </row>
    <row r="7684">
      <c r="A7684" s="1">
        <v>7683.0</v>
      </c>
      <c r="B7684" s="1" t="s">
        <v>9719</v>
      </c>
      <c r="C7684" s="1" t="s">
        <v>32</v>
      </c>
      <c r="D7684" s="1">
        <v>120.0</v>
      </c>
      <c r="E7684" s="1" t="s">
        <v>38</v>
      </c>
      <c r="F7684" s="5">
        <v>44927.0</v>
      </c>
      <c r="G7684" s="1">
        <v>20.0</v>
      </c>
    </row>
    <row r="7685">
      <c r="A7685" s="1">
        <v>7684.0</v>
      </c>
      <c r="B7685" s="1" t="s">
        <v>9720</v>
      </c>
      <c r="C7685" s="1" t="s">
        <v>32</v>
      </c>
      <c r="D7685" s="1">
        <v>120.0</v>
      </c>
      <c r="E7685" s="1" t="s">
        <v>38</v>
      </c>
      <c r="F7685" s="5">
        <v>44927.0</v>
      </c>
      <c r="G7685" s="1">
        <v>0.0</v>
      </c>
    </row>
    <row r="7686">
      <c r="A7686" s="1">
        <v>7685.0</v>
      </c>
      <c r="B7686" s="1" t="s">
        <v>9721</v>
      </c>
      <c r="C7686" s="1" t="s">
        <v>32</v>
      </c>
      <c r="D7686" s="1">
        <v>120.0</v>
      </c>
      <c r="E7686" s="1" t="s">
        <v>38</v>
      </c>
      <c r="F7686" s="5">
        <v>44927.0</v>
      </c>
      <c r="G7686" s="1">
        <v>5.0</v>
      </c>
    </row>
    <row r="7687">
      <c r="A7687" s="1">
        <v>7686.0</v>
      </c>
      <c r="B7687" s="1" t="s">
        <v>9723</v>
      </c>
      <c r="C7687" s="1" t="s">
        <v>32</v>
      </c>
      <c r="D7687" s="1">
        <v>120.0</v>
      </c>
      <c r="E7687" s="1" t="s">
        <v>38</v>
      </c>
      <c r="F7687" s="5">
        <v>44927.0</v>
      </c>
      <c r="G7687" s="1">
        <v>10.0</v>
      </c>
    </row>
    <row r="7688">
      <c r="A7688" s="1">
        <v>7687.0</v>
      </c>
      <c r="B7688" s="1" t="s">
        <v>9725</v>
      </c>
      <c r="C7688" s="1" t="s">
        <v>32</v>
      </c>
      <c r="D7688" s="1">
        <v>120.0</v>
      </c>
      <c r="E7688" s="1" t="s">
        <v>38</v>
      </c>
      <c r="F7688" s="5">
        <v>44927.0</v>
      </c>
      <c r="G7688" s="1">
        <v>20.0</v>
      </c>
    </row>
    <row r="7689">
      <c r="A7689" s="1">
        <v>7688.0</v>
      </c>
      <c r="B7689" s="1" t="s">
        <v>9726</v>
      </c>
      <c r="C7689" s="1" t="s">
        <v>32</v>
      </c>
      <c r="D7689" s="1">
        <v>120.0</v>
      </c>
      <c r="E7689" s="1" t="s">
        <v>38</v>
      </c>
      <c r="F7689" s="5">
        <v>44927.0</v>
      </c>
      <c r="G7689" s="1">
        <v>0.0</v>
      </c>
    </row>
    <row r="7690">
      <c r="A7690" s="1">
        <v>7689.0</v>
      </c>
      <c r="B7690" s="1" t="s">
        <v>9727</v>
      </c>
      <c r="C7690" s="1" t="s">
        <v>32</v>
      </c>
      <c r="D7690" s="1">
        <v>120.0</v>
      </c>
      <c r="E7690" s="1" t="s">
        <v>38</v>
      </c>
      <c r="F7690" s="5">
        <v>44927.0</v>
      </c>
      <c r="G7690" s="1">
        <v>5.0</v>
      </c>
    </row>
    <row r="7691">
      <c r="A7691" s="1">
        <v>7690.0</v>
      </c>
      <c r="B7691" s="1" t="s">
        <v>9728</v>
      </c>
      <c r="C7691" s="1" t="s">
        <v>49</v>
      </c>
      <c r="D7691" s="1">
        <v>80.0</v>
      </c>
      <c r="E7691" s="1" t="s">
        <v>38</v>
      </c>
      <c r="F7691" s="5">
        <v>44927.0</v>
      </c>
      <c r="G7691" s="1">
        <v>10.0</v>
      </c>
    </row>
    <row r="7692">
      <c r="A7692" s="1">
        <v>7691.0</v>
      </c>
      <c r="B7692" s="1" t="s">
        <v>9729</v>
      </c>
      <c r="C7692" s="1" t="s">
        <v>49</v>
      </c>
      <c r="D7692" s="1">
        <v>80.0</v>
      </c>
      <c r="E7692" s="1" t="s">
        <v>45</v>
      </c>
      <c r="F7692" s="5">
        <v>44927.0</v>
      </c>
      <c r="G7692" s="1">
        <v>20.0</v>
      </c>
    </row>
    <row r="7693">
      <c r="A7693" s="1">
        <v>7692.0</v>
      </c>
      <c r="B7693" s="1" t="s">
        <v>9730</v>
      </c>
      <c r="C7693" s="1" t="s">
        <v>32</v>
      </c>
      <c r="D7693" s="1">
        <v>120.0</v>
      </c>
      <c r="E7693" s="1" t="s">
        <v>45</v>
      </c>
      <c r="F7693" s="5">
        <v>44927.0</v>
      </c>
      <c r="G7693" s="1">
        <v>0.0</v>
      </c>
    </row>
    <row r="7694">
      <c r="A7694" s="1">
        <v>7693.0</v>
      </c>
      <c r="B7694" s="1" t="s">
        <v>9731</v>
      </c>
      <c r="C7694" s="1" t="s">
        <v>32</v>
      </c>
      <c r="D7694" s="1">
        <v>120.0</v>
      </c>
      <c r="E7694" s="1" t="s">
        <v>38</v>
      </c>
      <c r="F7694" s="5">
        <v>44927.0</v>
      </c>
      <c r="G7694" s="1">
        <v>5.0</v>
      </c>
    </row>
    <row r="7695">
      <c r="A7695" s="1">
        <v>7694.0</v>
      </c>
      <c r="B7695" s="1" t="s">
        <v>9732</v>
      </c>
      <c r="C7695" s="1" t="s">
        <v>37</v>
      </c>
      <c r="D7695" s="1">
        <v>250.0</v>
      </c>
      <c r="E7695" s="1" t="s">
        <v>38</v>
      </c>
      <c r="F7695" s="5">
        <v>44927.0</v>
      </c>
      <c r="G7695" s="1">
        <v>10.0</v>
      </c>
    </row>
    <row r="7696">
      <c r="A7696" s="1">
        <v>7695.0</v>
      </c>
      <c r="B7696" s="1" t="s">
        <v>9733</v>
      </c>
      <c r="C7696" s="1" t="s">
        <v>32</v>
      </c>
      <c r="D7696" s="1">
        <v>120.0</v>
      </c>
      <c r="E7696" s="1" t="s">
        <v>38</v>
      </c>
      <c r="F7696" s="5">
        <v>44927.0</v>
      </c>
      <c r="G7696" s="1">
        <v>20.0</v>
      </c>
    </row>
    <row r="7697">
      <c r="A7697" s="1">
        <v>7696.0</v>
      </c>
      <c r="B7697" s="1" t="s">
        <v>9736</v>
      </c>
      <c r="C7697" s="1" t="s">
        <v>32</v>
      </c>
      <c r="D7697" s="1">
        <v>120.0</v>
      </c>
      <c r="E7697" s="1" t="s">
        <v>38</v>
      </c>
      <c r="F7697" s="5">
        <v>44927.0</v>
      </c>
      <c r="G7697" s="1">
        <v>0.0</v>
      </c>
    </row>
    <row r="7698">
      <c r="A7698" s="1">
        <v>7697.0</v>
      </c>
      <c r="B7698" s="1" t="s">
        <v>9737</v>
      </c>
      <c r="C7698" s="1" t="s">
        <v>32</v>
      </c>
      <c r="D7698" s="1">
        <v>120.0</v>
      </c>
      <c r="E7698" s="1" t="s">
        <v>38</v>
      </c>
      <c r="F7698" s="5">
        <v>44927.0</v>
      </c>
      <c r="G7698" s="1">
        <v>5.0</v>
      </c>
    </row>
    <row r="7699">
      <c r="A7699" s="1">
        <v>7698.0</v>
      </c>
      <c r="B7699" s="1" t="s">
        <v>9738</v>
      </c>
      <c r="C7699" s="1" t="s">
        <v>32</v>
      </c>
      <c r="D7699" s="1">
        <v>120.0</v>
      </c>
      <c r="E7699" s="1" t="s">
        <v>38</v>
      </c>
      <c r="F7699" s="5">
        <v>44927.0</v>
      </c>
      <c r="G7699" s="1">
        <v>10.0</v>
      </c>
    </row>
    <row r="7700">
      <c r="A7700" s="1">
        <v>7699.0</v>
      </c>
      <c r="B7700" s="1" t="s">
        <v>9739</v>
      </c>
      <c r="C7700" s="1" t="s">
        <v>32</v>
      </c>
      <c r="D7700" s="1">
        <v>120.0</v>
      </c>
      <c r="E7700" s="1" t="s">
        <v>45</v>
      </c>
      <c r="F7700" s="5">
        <v>44927.0</v>
      </c>
      <c r="G7700" s="1">
        <v>20.0</v>
      </c>
    </row>
    <row r="7701">
      <c r="A7701" s="1">
        <v>7700.0</v>
      </c>
      <c r="B7701" s="1" t="s">
        <v>9740</v>
      </c>
      <c r="C7701" s="1" t="s">
        <v>32</v>
      </c>
      <c r="D7701" s="1">
        <v>120.0</v>
      </c>
      <c r="E7701" s="1" t="s">
        <v>38</v>
      </c>
      <c r="F7701" s="5">
        <v>44927.0</v>
      </c>
      <c r="G7701" s="1">
        <v>0.0</v>
      </c>
    </row>
    <row r="7702">
      <c r="A7702" s="1">
        <v>7701.0</v>
      </c>
      <c r="B7702" s="1" t="s">
        <v>9741</v>
      </c>
      <c r="C7702" s="1" t="s">
        <v>37</v>
      </c>
      <c r="D7702" s="1">
        <v>250.0</v>
      </c>
      <c r="E7702" s="1" t="s">
        <v>38</v>
      </c>
      <c r="F7702" s="5">
        <v>44927.0</v>
      </c>
      <c r="G7702" s="1">
        <v>5.0</v>
      </c>
    </row>
    <row r="7703">
      <c r="A7703" s="1">
        <v>7702.0</v>
      </c>
      <c r="B7703" s="1" t="s">
        <v>9742</v>
      </c>
      <c r="C7703" s="1" t="s">
        <v>32</v>
      </c>
      <c r="D7703" s="1">
        <v>120.0</v>
      </c>
      <c r="E7703" s="1" t="s">
        <v>45</v>
      </c>
      <c r="F7703" s="5">
        <v>44927.0</v>
      </c>
      <c r="G7703" s="1">
        <v>10.0</v>
      </c>
    </row>
    <row r="7704">
      <c r="A7704" s="1">
        <v>7703.0</v>
      </c>
      <c r="B7704" s="1" t="s">
        <v>9743</v>
      </c>
      <c r="C7704" s="1" t="s">
        <v>49</v>
      </c>
      <c r="D7704" s="1">
        <v>80.0</v>
      </c>
      <c r="E7704" s="1" t="s">
        <v>38</v>
      </c>
      <c r="F7704" s="5">
        <v>44927.0</v>
      </c>
      <c r="G7704" s="1">
        <v>20.0</v>
      </c>
    </row>
    <row r="7705">
      <c r="A7705" s="1">
        <v>7704.0</v>
      </c>
      <c r="B7705" s="1" t="s">
        <v>9744</v>
      </c>
      <c r="C7705" s="1" t="s">
        <v>49</v>
      </c>
      <c r="D7705" s="1">
        <v>80.0</v>
      </c>
      <c r="E7705" s="1" t="s">
        <v>38</v>
      </c>
      <c r="F7705" s="5">
        <v>44927.0</v>
      </c>
      <c r="G7705" s="1">
        <v>0.0</v>
      </c>
    </row>
    <row r="7706">
      <c r="A7706" s="1">
        <v>7705.0</v>
      </c>
      <c r="B7706" s="1" t="s">
        <v>9747</v>
      </c>
      <c r="C7706" s="1" t="s">
        <v>49</v>
      </c>
      <c r="D7706" s="1">
        <v>80.0</v>
      </c>
      <c r="E7706" s="1" t="s">
        <v>38</v>
      </c>
      <c r="F7706" s="5">
        <v>44927.0</v>
      </c>
      <c r="G7706" s="1">
        <v>5.0</v>
      </c>
    </row>
    <row r="7707">
      <c r="A7707" s="1">
        <v>7706.0</v>
      </c>
      <c r="B7707" s="1" t="s">
        <v>9748</v>
      </c>
      <c r="C7707" s="1" t="s">
        <v>37</v>
      </c>
      <c r="D7707" s="1">
        <v>250.0</v>
      </c>
      <c r="E7707" s="1" t="s">
        <v>45</v>
      </c>
      <c r="F7707" s="5">
        <v>44927.0</v>
      </c>
      <c r="G7707" s="1">
        <v>10.0</v>
      </c>
    </row>
    <row r="7708">
      <c r="A7708" s="1">
        <v>7707.0</v>
      </c>
      <c r="B7708" s="1" t="s">
        <v>9749</v>
      </c>
      <c r="C7708" s="1" t="s">
        <v>32</v>
      </c>
      <c r="D7708" s="1">
        <v>120.0</v>
      </c>
      <c r="E7708" s="1" t="s">
        <v>38</v>
      </c>
      <c r="F7708" s="5">
        <v>44927.0</v>
      </c>
      <c r="G7708" s="1">
        <v>20.0</v>
      </c>
    </row>
    <row r="7709">
      <c r="A7709" s="1">
        <v>7708.0</v>
      </c>
      <c r="B7709" s="1" t="s">
        <v>9750</v>
      </c>
      <c r="C7709" s="1" t="s">
        <v>37</v>
      </c>
      <c r="D7709" s="1">
        <v>250.0</v>
      </c>
      <c r="E7709" s="1" t="s">
        <v>33</v>
      </c>
      <c r="F7709" s="5">
        <v>44927.0</v>
      </c>
      <c r="G7709" s="1">
        <v>0.0</v>
      </c>
    </row>
    <row r="7710">
      <c r="A7710" s="1">
        <v>7709.0</v>
      </c>
      <c r="B7710" s="1" t="s">
        <v>9751</v>
      </c>
      <c r="C7710" s="1" t="s">
        <v>40</v>
      </c>
      <c r="D7710" s="1">
        <v>50.0</v>
      </c>
      <c r="E7710" s="1" t="s">
        <v>38</v>
      </c>
      <c r="F7710" s="5">
        <v>44927.0</v>
      </c>
      <c r="G7710" s="1">
        <v>5.0</v>
      </c>
    </row>
    <row r="7711">
      <c r="A7711" s="1">
        <v>7710.0</v>
      </c>
      <c r="B7711" s="1" t="s">
        <v>9752</v>
      </c>
      <c r="C7711" s="1" t="s">
        <v>32</v>
      </c>
      <c r="D7711" s="1">
        <v>120.0</v>
      </c>
      <c r="E7711" s="1" t="s">
        <v>38</v>
      </c>
      <c r="F7711" s="5">
        <v>44927.0</v>
      </c>
      <c r="G7711" s="1">
        <v>10.0</v>
      </c>
    </row>
    <row r="7712">
      <c r="A7712" s="1">
        <v>7711.0</v>
      </c>
      <c r="B7712" s="1" t="s">
        <v>9753</v>
      </c>
      <c r="C7712" s="1" t="s">
        <v>49</v>
      </c>
      <c r="D7712" s="1">
        <v>80.0</v>
      </c>
      <c r="E7712" s="1" t="s">
        <v>38</v>
      </c>
      <c r="F7712" s="5">
        <v>44927.0</v>
      </c>
      <c r="G7712" s="1">
        <v>20.0</v>
      </c>
    </row>
    <row r="7713">
      <c r="A7713" s="1">
        <v>7712.0</v>
      </c>
      <c r="B7713" s="1" t="s">
        <v>9754</v>
      </c>
      <c r="C7713" s="1" t="s">
        <v>49</v>
      </c>
      <c r="D7713" s="1">
        <v>80.0</v>
      </c>
      <c r="E7713" s="1" t="s">
        <v>38</v>
      </c>
      <c r="F7713" s="5">
        <v>44927.0</v>
      </c>
      <c r="G7713" s="1">
        <v>0.0</v>
      </c>
    </row>
    <row r="7714">
      <c r="A7714" s="1">
        <v>7713.0</v>
      </c>
      <c r="B7714" s="1" t="s">
        <v>9755</v>
      </c>
      <c r="C7714" s="1" t="s">
        <v>40</v>
      </c>
      <c r="D7714" s="1">
        <v>50.0</v>
      </c>
      <c r="E7714" s="1" t="s">
        <v>38</v>
      </c>
      <c r="F7714" s="5">
        <v>44927.0</v>
      </c>
      <c r="G7714" s="1">
        <v>5.0</v>
      </c>
    </row>
    <row r="7715">
      <c r="A7715" s="1">
        <v>7714.0</v>
      </c>
      <c r="B7715" s="1" t="s">
        <v>9756</v>
      </c>
      <c r="C7715" s="1" t="s">
        <v>32</v>
      </c>
      <c r="D7715" s="1">
        <v>120.0</v>
      </c>
      <c r="E7715" s="1" t="s">
        <v>38</v>
      </c>
      <c r="F7715" s="5">
        <v>44927.0</v>
      </c>
      <c r="G7715" s="1">
        <v>10.0</v>
      </c>
    </row>
    <row r="7716">
      <c r="A7716" s="1">
        <v>7715.0</v>
      </c>
      <c r="B7716" s="1" t="s">
        <v>9759</v>
      </c>
      <c r="C7716" s="1" t="s">
        <v>49</v>
      </c>
      <c r="D7716" s="1">
        <v>80.0</v>
      </c>
      <c r="E7716" s="1" t="s">
        <v>38</v>
      </c>
      <c r="F7716" s="5">
        <v>44927.0</v>
      </c>
      <c r="G7716" s="1">
        <v>20.0</v>
      </c>
    </row>
    <row r="7717">
      <c r="A7717" s="1">
        <v>7716.0</v>
      </c>
      <c r="B7717" s="1" t="s">
        <v>9760</v>
      </c>
      <c r="C7717" s="1" t="s">
        <v>32</v>
      </c>
      <c r="D7717" s="1">
        <v>120.0</v>
      </c>
      <c r="E7717" s="1" t="s">
        <v>45</v>
      </c>
      <c r="F7717" s="5">
        <v>44927.0</v>
      </c>
      <c r="G7717" s="1">
        <v>0.0</v>
      </c>
    </row>
    <row r="7718">
      <c r="A7718" s="1">
        <v>7717.0</v>
      </c>
      <c r="B7718" s="1" t="s">
        <v>9761</v>
      </c>
      <c r="C7718" s="1" t="s">
        <v>32</v>
      </c>
      <c r="D7718" s="1">
        <v>120.0</v>
      </c>
      <c r="E7718" s="1" t="s">
        <v>38</v>
      </c>
      <c r="F7718" s="5">
        <v>44927.0</v>
      </c>
      <c r="G7718" s="1">
        <v>5.0</v>
      </c>
    </row>
    <row r="7719">
      <c r="A7719" s="1">
        <v>7718.0</v>
      </c>
      <c r="B7719" s="1" t="s">
        <v>9762</v>
      </c>
      <c r="C7719" s="1" t="s">
        <v>32</v>
      </c>
      <c r="D7719" s="1">
        <v>120.0</v>
      </c>
      <c r="E7719" s="1" t="s">
        <v>38</v>
      </c>
      <c r="F7719" s="5">
        <v>44927.0</v>
      </c>
      <c r="G7719" s="1">
        <v>10.0</v>
      </c>
    </row>
    <row r="7720">
      <c r="A7720" s="1">
        <v>7719.0</v>
      </c>
      <c r="B7720" s="1" t="s">
        <v>9763</v>
      </c>
      <c r="C7720" s="1" t="s">
        <v>32</v>
      </c>
      <c r="D7720" s="1">
        <v>120.0</v>
      </c>
      <c r="E7720" s="1" t="s">
        <v>38</v>
      </c>
      <c r="F7720" s="5">
        <v>44927.0</v>
      </c>
      <c r="G7720" s="1">
        <v>20.0</v>
      </c>
    </row>
    <row r="7721">
      <c r="A7721" s="1">
        <v>7720.0</v>
      </c>
      <c r="B7721" s="1" t="s">
        <v>9764</v>
      </c>
      <c r="C7721" s="1" t="s">
        <v>32</v>
      </c>
      <c r="D7721" s="1">
        <v>120.0</v>
      </c>
      <c r="E7721" s="1" t="s">
        <v>45</v>
      </c>
      <c r="F7721" s="5">
        <v>44927.0</v>
      </c>
      <c r="G7721" s="1">
        <v>0.0</v>
      </c>
    </row>
    <row r="7722">
      <c r="A7722" s="1">
        <v>7721.0</v>
      </c>
      <c r="B7722" s="1" t="s">
        <v>9765</v>
      </c>
      <c r="C7722" s="1" t="s">
        <v>49</v>
      </c>
      <c r="D7722" s="1">
        <v>80.0</v>
      </c>
      <c r="E7722" s="1" t="s">
        <v>38</v>
      </c>
      <c r="F7722" s="5">
        <v>44927.0</v>
      </c>
      <c r="G7722" s="1">
        <v>5.0</v>
      </c>
    </row>
    <row r="7723">
      <c r="A7723" s="1">
        <v>7722.0</v>
      </c>
      <c r="B7723" s="1" t="s">
        <v>9766</v>
      </c>
      <c r="C7723" s="1" t="s">
        <v>49</v>
      </c>
      <c r="D7723" s="1">
        <v>80.0</v>
      </c>
      <c r="E7723" s="1" t="s">
        <v>45</v>
      </c>
      <c r="F7723" s="5">
        <v>44927.0</v>
      </c>
      <c r="G7723" s="1">
        <v>10.0</v>
      </c>
    </row>
    <row r="7724">
      <c r="A7724" s="1">
        <v>7723.0</v>
      </c>
      <c r="B7724" s="1" t="s">
        <v>9767</v>
      </c>
      <c r="C7724" s="1" t="s">
        <v>37</v>
      </c>
      <c r="D7724" s="1">
        <v>250.0</v>
      </c>
      <c r="E7724" s="1" t="s">
        <v>38</v>
      </c>
      <c r="F7724" s="5">
        <v>44927.0</v>
      </c>
      <c r="G7724" s="1">
        <v>20.0</v>
      </c>
    </row>
    <row r="7725">
      <c r="A7725" s="1">
        <v>7724.0</v>
      </c>
      <c r="B7725" s="1" t="s">
        <v>9769</v>
      </c>
      <c r="C7725" s="1" t="s">
        <v>32</v>
      </c>
      <c r="D7725" s="1">
        <v>120.0</v>
      </c>
      <c r="E7725" s="1" t="s">
        <v>33</v>
      </c>
      <c r="F7725" s="5">
        <v>44927.0</v>
      </c>
      <c r="G7725" s="1">
        <v>0.0</v>
      </c>
    </row>
    <row r="7726">
      <c r="A7726" s="1">
        <v>7725.0</v>
      </c>
      <c r="B7726" s="1" t="s">
        <v>9771</v>
      </c>
      <c r="C7726" s="1" t="s">
        <v>32</v>
      </c>
      <c r="D7726" s="1">
        <v>120.0</v>
      </c>
      <c r="E7726" s="1" t="s">
        <v>38</v>
      </c>
      <c r="F7726" s="5">
        <v>44927.0</v>
      </c>
      <c r="G7726" s="1">
        <v>5.0</v>
      </c>
    </row>
    <row r="7727">
      <c r="A7727" s="1">
        <v>7726.0</v>
      </c>
      <c r="B7727" s="1" t="s">
        <v>9772</v>
      </c>
      <c r="C7727" s="1" t="s">
        <v>49</v>
      </c>
      <c r="D7727" s="1">
        <v>80.0</v>
      </c>
      <c r="E7727" s="1" t="s">
        <v>45</v>
      </c>
      <c r="F7727" s="5">
        <v>44927.0</v>
      </c>
      <c r="G7727" s="1">
        <v>10.0</v>
      </c>
    </row>
    <row r="7728">
      <c r="A7728" s="1">
        <v>7727.0</v>
      </c>
      <c r="B7728" s="1" t="s">
        <v>9773</v>
      </c>
      <c r="C7728" s="1" t="s">
        <v>49</v>
      </c>
      <c r="D7728" s="1">
        <v>80.0</v>
      </c>
      <c r="E7728" s="1" t="s">
        <v>33</v>
      </c>
      <c r="F7728" s="5">
        <v>44927.0</v>
      </c>
      <c r="G7728" s="1">
        <v>20.0</v>
      </c>
    </row>
    <row r="7729">
      <c r="A7729" s="1">
        <v>7728.0</v>
      </c>
      <c r="B7729" s="1" t="s">
        <v>9774</v>
      </c>
      <c r="C7729" s="1" t="s">
        <v>49</v>
      </c>
      <c r="D7729" s="1">
        <v>80.0</v>
      </c>
      <c r="E7729" s="1" t="s">
        <v>45</v>
      </c>
      <c r="F7729" s="5">
        <v>44927.0</v>
      </c>
      <c r="G7729" s="1">
        <v>0.0</v>
      </c>
    </row>
    <row r="7730">
      <c r="A7730" s="1">
        <v>7729.0</v>
      </c>
      <c r="B7730" s="1" t="s">
        <v>9775</v>
      </c>
      <c r="C7730" s="1" t="s">
        <v>40</v>
      </c>
      <c r="D7730" s="1">
        <v>50.0</v>
      </c>
      <c r="E7730" s="1" t="s">
        <v>33</v>
      </c>
      <c r="F7730" s="5">
        <v>44927.0</v>
      </c>
      <c r="G7730" s="1">
        <v>5.0</v>
      </c>
    </row>
    <row r="7731">
      <c r="A7731" s="1">
        <v>7730.0</v>
      </c>
      <c r="B7731" s="1" t="s">
        <v>9776</v>
      </c>
      <c r="C7731" s="1" t="s">
        <v>32</v>
      </c>
      <c r="D7731" s="1">
        <v>120.0</v>
      </c>
      <c r="E7731" s="1" t="s">
        <v>38</v>
      </c>
      <c r="F7731" s="5">
        <v>44927.0</v>
      </c>
      <c r="G7731" s="1">
        <v>10.0</v>
      </c>
    </row>
    <row r="7732">
      <c r="A7732" s="1">
        <v>7731.0</v>
      </c>
      <c r="B7732" s="1" t="s">
        <v>9777</v>
      </c>
      <c r="C7732" s="1" t="s">
        <v>32</v>
      </c>
      <c r="D7732" s="1">
        <v>120.0</v>
      </c>
      <c r="E7732" s="1" t="s">
        <v>38</v>
      </c>
      <c r="F7732" s="5">
        <v>44927.0</v>
      </c>
      <c r="G7732" s="1">
        <v>20.0</v>
      </c>
    </row>
    <row r="7733">
      <c r="A7733" s="1">
        <v>7732.0</v>
      </c>
      <c r="B7733" s="1" t="s">
        <v>9778</v>
      </c>
      <c r="C7733" s="1" t="s">
        <v>40</v>
      </c>
      <c r="D7733" s="1">
        <v>50.0</v>
      </c>
      <c r="E7733" s="1" t="s">
        <v>38</v>
      </c>
      <c r="F7733" s="5">
        <v>44927.0</v>
      </c>
      <c r="G7733" s="1">
        <v>0.0</v>
      </c>
    </row>
    <row r="7734">
      <c r="A7734" s="1">
        <v>7733.0</v>
      </c>
      <c r="B7734" s="1" t="s">
        <v>9779</v>
      </c>
      <c r="C7734" s="1" t="s">
        <v>32</v>
      </c>
      <c r="D7734" s="1">
        <v>120.0</v>
      </c>
      <c r="E7734" s="1" t="s">
        <v>33</v>
      </c>
      <c r="F7734" s="5">
        <v>44927.0</v>
      </c>
      <c r="G7734" s="1">
        <v>5.0</v>
      </c>
    </row>
    <row r="7735">
      <c r="A7735" s="1">
        <v>7734.0</v>
      </c>
      <c r="B7735" s="1" t="s">
        <v>9782</v>
      </c>
      <c r="C7735" s="1" t="s">
        <v>32</v>
      </c>
      <c r="D7735" s="1">
        <v>120.0</v>
      </c>
      <c r="E7735" s="1" t="s">
        <v>38</v>
      </c>
      <c r="F7735" s="5">
        <v>44927.0</v>
      </c>
      <c r="G7735" s="1">
        <v>10.0</v>
      </c>
    </row>
    <row r="7736">
      <c r="A7736" s="1">
        <v>7735.0</v>
      </c>
      <c r="B7736" s="1" t="s">
        <v>9783</v>
      </c>
      <c r="C7736" s="1" t="s">
        <v>32</v>
      </c>
      <c r="D7736" s="1">
        <v>120.0</v>
      </c>
      <c r="E7736" s="1" t="s">
        <v>38</v>
      </c>
      <c r="F7736" s="5">
        <v>44927.0</v>
      </c>
      <c r="G7736" s="1">
        <v>20.0</v>
      </c>
    </row>
    <row r="7737">
      <c r="A7737" s="1">
        <v>7736.0</v>
      </c>
      <c r="B7737" s="1" t="s">
        <v>9784</v>
      </c>
      <c r="C7737" s="1" t="s">
        <v>32</v>
      </c>
      <c r="D7737" s="1">
        <v>120.0</v>
      </c>
      <c r="E7737" s="1" t="s">
        <v>38</v>
      </c>
      <c r="F7737" s="5">
        <v>44927.0</v>
      </c>
      <c r="G7737" s="1">
        <v>0.0</v>
      </c>
    </row>
    <row r="7738">
      <c r="A7738" s="1">
        <v>7737.0</v>
      </c>
      <c r="B7738" s="1" t="s">
        <v>9785</v>
      </c>
      <c r="C7738" s="1" t="s">
        <v>32</v>
      </c>
      <c r="D7738" s="1">
        <v>120.0</v>
      </c>
      <c r="E7738" s="1" t="s">
        <v>38</v>
      </c>
      <c r="F7738" s="5">
        <v>44927.0</v>
      </c>
      <c r="G7738" s="1">
        <v>5.0</v>
      </c>
    </row>
    <row r="7739">
      <c r="A7739" s="1">
        <v>7738.0</v>
      </c>
      <c r="B7739" s="1" t="s">
        <v>9786</v>
      </c>
      <c r="C7739" s="1" t="s">
        <v>32</v>
      </c>
      <c r="D7739" s="1">
        <v>120.0</v>
      </c>
      <c r="E7739" s="1" t="s">
        <v>38</v>
      </c>
      <c r="F7739" s="5">
        <v>44927.0</v>
      </c>
      <c r="G7739" s="1">
        <v>10.0</v>
      </c>
    </row>
    <row r="7740">
      <c r="A7740" s="1">
        <v>7739.0</v>
      </c>
      <c r="B7740" s="1" t="s">
        <v>9787</v>
      </c>
      <c r="C7740" s="1" t="s">
        <v>32</v>
      </c>
      <c r="D7740" s="1">
        <v>120.0</v>
      </c>
      <c r="E7740" s="1" t="s">
        <v>38</v>
      </c>
      <c r="F7740" s="5">
        <v>44927.0</v>
      </c>
      <c r="G7740" s="1">
        <v>20.0</v>
      </c>
    </row>
    <row r="7741">
      <c r="A7741" s="1">
        <v>7740.0</v>
      </c>
      <c r="B7741" s="1" t="s">
        <v>9788</v>
      </c>
      <c r="C7741" s="1" t="s">
        <v>32</v>
      </c>
      <c r="D7741" s="1">
        <v>120.0</v>
      </c>
      <c r="E7741" s="1" t="s">
        <v>33</v>
      </c>
      <c r="F7741" s="5">
        <v>44927.0</v>
      </c>
      <c r="G7741" s="1">
        <v>0.0</v>
      </c>
    </row>
    <row r="7742">
      <c r="A7742" s="1">
        <v>7741.0</v>
      </c>
      <c r="B7742" s="1" t="s">
        <v>9789</v>
      </c>
      <c r="C7742" s="1" t="s">
        <v>49</v>
      </c>
      <c r="D7742" s="1">
        <v>80.0</v>
      </c>
      <c r="E7742" s="1" t="s">
        <v>38</v>
      </c>
      <c r="F7742" s="5">
        <v>44927.0</v>
      </c>
      <c r="G7742" s="1">
        <v>5.0</v>
      </c>
    </row>
    <row r="7743">
      <c r="A7743" s="1">
        <v>7742.0</v>
      </c>
      <c r="B7743" s="1" t="s">
        <v>9792</v>
      </c>
      <c r="C7743" s="1" t="s">
        <v>37</v>
      </c>
      <c r="D7743" s="1">
        <v>250.0</v>
      </c>
      <c r="E7743" s="1" t="s">
        <v>38</v>
      </c>
      <c r="F7743" s="5">
        <v>44927.0</v>
      </c>
      <c r="G7743" s="1">
        <v>10.0</v>
      </c>
    </row>
    <row r="7744">
      <c r="A7744" s="1">
        <v>7743.0</v>
      </c>
      <c r="B7744" s="1" t="s">
        <v>9793</v>
      </c>
      <c r="C7744" s="1" t="s">
        <v>32</v>
      </c>
      <c r="D7744" s="1">
        <v>120.0</v>
      </c>
      <c r="E7744" s="1" t="s">
        <v>38</v>
      </c>
      <c r="F7744" s="5">
        <v>44927.0</v>
      </c>
      <c r="G7744" s="1">
        <v>20.0</v>
      </c>
    </row>
    <row r="7745">
      <c r="A7745" s="1">
        <v>7744.0</v>
      </c>
      <c r="B7745" s="1" t="s">
        <v>9794</v>
      </c>
      <c r="C7745" s="1" t="s">
        <v>49</v>
      </c>
      <c r="D7745" s="1">
        <v>80.0</v>
      </c>
      <c r="E7745" s="1" t="s">
        <v>45</v>
      </c>
      <c r="F7745" s="5">
        <v>44927.0</v>
      </c>
      <c r="G7745" s="1">
        <v>0.0</v>
      </c>
    </row>
    <row r="7746">
      <c r="A7746" s="1">
        <v>7745.0</v>
      </c>
      <c r="B7746" s="1" t="s">
        <v>9795</v>
      </c>
      <c r="C7746" s="1" t="s">
        <v>32</v>
      </c>
      <c r="D7746" s="1">
        <v>120.0</v>
      </c>
      <c r="E7746" s="1" t="s">
        <v>38</v>
      </c>
      <c r="F7746" s="5">
        <v>44927.0</v>
      </c>
      <c r="G7746" s="1">
        <v>5.0</v>
      </c>
    </row>
    <row r="7747">
      <c r="A7747" s="1">
        <v>7746.0</v>
      </c>
      <c r="B7747" s="1" t="s">
        <v>9796</v>
      </c>
      <c r="C7747" s="1" t="s">
        <v>37</v>
      </c>
      <c r="D7747" s="1">
        <v>250.0</v>
      </c>
      <c r="E7747" s="1" t="s">
        <v>38</v>
      </c>
      <c r="F7747" s="5">
        <v>44927.0</v>
      </c>
      <c r="G7747" s="1">
        <v>10.0</v>
      </c>
    </row>
    <row r="7748">
      <c r="A7748" s="1">
        <v>7747.0</v>
      </c>
      <c r="B7748" s="1" t="s">
        <v>9797</v>
      </c>
      <c r="C7748" s="1" t="s">
        <v>32</v>
      </c>
      <c r="D7748" s="1">
        <v>120.0</v>
      </c>
      <c r="E7748" s="1" t="s">
        <v>38</v>
      </c>
      <c r="F7748" s="5">
        <v>44927.0</v>
      </c>
      <c r="G7748" s="1">
        <v>20.0</v>
      </c>
    </row>
    <row r="7749">
      <c r="A7749" s="1">
        <v>7748.0</v>
      </c>
      <c r="B7749" s="1" t="s">
        <v>9798</v>
      </c>
      <c r="C7749" s="1" t="s">
        <v>32</v>
      </c>
      <c r="D7749" s="1">
        <v>120.0</v>
      </c>
      <c r="E7749" s="1" t="s">
        <v>38</v>
      </c>
      <c r="F7749" s="5">
        <v>44927.0</v>
      </c>
      <c r="G7749" s="1">
        <v>0.0</v>
      </c>
    </row>
    <row r="7750">
      <c r="A7750" s="1">
        <v>7749.0</v>
      </c>
      <c r="B7750" s="1" t="s">
        <v>9799</v>
      </c>
      <c r="C7750" s="1" t="s">
        <v>37</v>
      </c>
      <c r="D7750" s="1">
        <v>250.0</v>
      </c>
      <c r="E7750" s="1" t="s">
        <v>38</v>
      </c>
      <c r="F7750" s="5">
        <v>44927.0</v>
      </c>
      <c r="G7750" s="1">
        <v>5.0</v>
      </c>
    </row>
    <row r="7751">
      <c r="A7751" s="1">
        <v>7750.0</v>
      </c>
      <c r="B7751" s="1" t="s">
        <v>9802</v>
      </c>
      <c r="C7751" s="1" t="s">
        <v>37</v>
      </c>
      <c r="D7751" s="1">
        <v>250.0</v>
      </c>
      <c r="E7751" s="1" t="s">
        <v>38</v>
      </c>
      <c r="F7751" s="5">
        <v>44927.0</v>
      </c>
      <c r="G7751" s="1">
        <v>10.0</v>
      </c>
    </row>
    <row r="7752">
      <c r="A7752" s="1">
        <v>7751.0</v>
      </c>
      <c r="B7752" s="1" t="s">
        <v>9803</v>
      </c>
      <c r="C7752" s="1" t="s">
        <v>49</v>
      </c>
      <c r="D7752" s="1">
        <v>80.0</v>
      </c>
      <c r="E7752" s="1" t="s">
        <v>38</v>
      </c>
      <c r="F7752" s="5">
        <v>44927.0</v>
      </c>
      <c r="G7752" s="1">
        <v>20.0</v>
      </c>
    </row>
    <row r="7753">
      <c r="A7753" s="1">
        <v>7752.0</v>
      </c>
      <c r="B7753" s="1" t="s">
        <v>9804</v>
      </c>
      <c r="C7753" s="1" t="s">
        <v>32</v>
      </c>
      <c r="D7753" s="1">
        <v>120.0</v>
      </c>
      <c r="E7753" s="1" t="s">
        <v>38</v>
      </c>
      <c r="F7753" s="5">
        <v>44927.0</v>
      </c>
      <c r="G7753" s="1">
        <v>0.0</v>
      </c>
    </row>
    <row r="7754">
      <c r="A7754" s="1">
        <v>7753.0</v>
      </c>
      <c r="B7754" s="1" t="s">
        <v>9805</v>
      </c>
      <c r="C7754" s="1" t="s">
        <v>49</v>
      </c>
      <c r="D7754" s="1">
        <v>80.0</v>
      </c>
      <c r="E7754" s="1" t="s">
        <v>38</v>
      </c>
      <c r="F7754" s="5">
        <v>44927.0</v>
      </c>
      <c r="G7754" s="1">
        <v>5.0</v>
      </c>
    </row>
    <row r="7755">
      <c r="A7755" s="1">
        <v>7754.0</v>
      </c>
      <c r="B7755" s="1" t="s">
        <v>9806</v>
      </c>
      <c r="C7755" s="1" t="s">
        <v>32</v>
      </c>
      <c r="D7755" s="1">
        <v>120.0</v>
      </c>
      <c r="E7755" s="1" t="s">
        <v>38</v>
      </c>
      <c r="F7755" s="5">
        <v>44927.0</v>
      </c>
      <c r="G7755" s="1">
        <v>10.0</v>
      </c>
    </row>
    <row r="7756">
      <c r="A7756" s="1">
        <v>7755.0</v>
      </c>
      <c r="B7756" s="1" t="s">
        <v>9807</v>
      </c>
      <c r="C7756" s="1" t="s">
        <v>32</v>
      </c>
      <c r="D7756" s="1">
        <v>120.0</v>
      </c>
      <c r="E7756" s="1" t="s">
        <v>38</v>
      </c>
      <c r="F7756" s="5">
        <v>44927.0</v>
      </c>
      <c r="G7756" s="1">
        <v>20.0</v>
      </c>
    </row>
    <row r="7757">
      <c r="A7757" s="1">
        <v>7756.0</v>
      </c>
      <c r="B7757" s="1" t="s">
        <v>9808</v>
      </c>
      <c r="C7757" s="1" t="s">
        <v>32</v>
      </c>
      <c r="D7757" s="1">
        <v>120.0</v>
      </c>
      <c r="E7757" s="1" t="s">
        <v>38</v>
      </c>
      <c r="F7757" s="5">
        <v>44927.0</v>
      </c>
      <c r="G7757" s="1">
        <v>0.0</v>
      </c>
    </row>
    <row r="7758">
      <c r="A7758" s="1">
        <v>7757.0</v>
      </c>
      <c r="B7758" s="1" t="s">
        <v>9809</v>
      </c>
      <c r="C7758" s="1" t="s">
        <v>32</v>
      </c>
      <c r="D7758" s="1">
        <v>120.0</v>
      </c>
      <c r="E7758" s="1" t="s">
        <v>45</v>
      </c>
      <c r="F7758" s="5">
        <v>44927.0</v>
      </c>
      <c r="G7758" s="1">
        <v>5.0</v>
      </c>
    </row>
    <row r="7759">
      <c r="A7759" s="1">
        <v>7758.0</v>
      </c>
      <c r="B7759" s="1" t="s">
        <v>9812</v>
      </c>
      <c r="C7759" s="1" t="s">
        <v>32</v>
      </c>
      <c r="D7759" s="1">
        <v>120.0</v>
      </c>
      <c r="E7759" s="1" t="s">
        <v>38</v>
      </c>
      <c r="F7759" s="5">
        <v>44927.0</v>
      </c>
      <c r="G7759" s="1">
        <v>10.0</v>
      </c>
    </row>
    <row r="7760">
      <c r="A7760" s="1">
        <v>7759.0</v>
      </c>
      <c r="B7760" s="1" t="s">
        <v>9813</v>
      </c>
      <c r="C7760" s="1" t="s">
        <v>32</v>
      </c>
      <c r="D7760" s="1">
        <v>120.0</v>
      </c>
      <c r="E7760" s="1" t="s">
        <v>38</v>
      </c>
      <c r="F7760" s="5">
        <v>44927.0</v>
      </c>
      <c r="G7760" s="1">
        <v>20.0</v>
      </c>
    </row>
    <row r="7761">
      <c r="A7761" s="1">
        <v>7760.0</v>
      </c>
      <c r="B7761" s="1" t="s">
        <v>9814</v>
      </c>
      <c r="C7761" s="1" t="s">
        <v>32</v>
      </c>
      <c r="D7761" s="1">
        <v>120.0</v>
      </c>
      <c r="E7761" s="1" t="s">
        <v>38</v>
      </c>
      <c r="F7761" s="5">
        <v>44927.0</v>
      </c>
      <c r="G7761" s="1">
        <v>0.0</v>
      </c>
    </row>
    <row r="7762">
      <c r="A7762" s="1">
        <v>7761.0</v>
      </c>
      <c r="B7762" s="1" t="s">
        <v>9815</v>
      </c>
      <c r="C7762" s="1" t="s">
        <v>32</v>
      </c>
      <c r="D7762" s="1">
        <v>120.0</v>
      </c>
      <c r="E7762" s="1" t="s">
        <v>38</v>
      </c>
      <c r="F7762" s="5">
        <v>44927.0</v>
      </c>
      <c r="G7762" s="1">
        <v>5.0</v>
      </c>
    </row>
    <row r="7763">
      <c r="A7763" s="1">
        <v>7762.0</v>
      </c>
      <c r="B7763" s="1" t="s">
        <v>9816</v>
      </c>
      <c r="C7763" s="1" t="s">
        <v>32</v>
      </c>
      <c r="D7763" s="1">
        <v>120.0</v>
      </c>
      <c r="E7763" s="1" t="s">
        <v>38</v>
      </c>
      <c r="F7763" s="5">
        <v>44927.0</v>
      </c>
      <c r="G7763" s="1">
        <v>10.0</v>
      </c>
    </row>
    <row r="7764">
      <c r="A7764" s="1">
        <v>7763.0</v>
      </c>
      <c r="B7764" s="1" t="s">
        <v>9817</v>
      </c>
      <c r="C7764" s="1" t="s">
        <v>32</v>
      </c>
      <c r="D7764" s="1">
        <v>120.0</v>
      </c>
      <c r="E7764" s="1" t="s">
        <v>38</v>
      </c>
      <c r="F7764" s="5">
        <v>44927.0</v>
      </c>
      <c r="G7764" s="1">
        <v>20.0</v>
      </c>
    </row>
    <row r="7765">
      <c r="A7765" s="1">
        <v>7764.0</v>
      </c>
      <c r="B7765" s="1" t="s">
        <v>9818</v>
      </c>
      <c r="C7765" s="1" t="s">
        <v>49</v>
      </c>
      <c r="D7765" s="1">
        <v>80.0</v>
      </c>
      <c r="E7765" s="1" t="s">
        <v>45</v>
      </c>
      <c r="F7765" s="5">
        <v>44927.0</v>
      </c>
      <c r="G7765" s="1">
        <v>0.0</v>
      </c>
    </row>
    <row r="7766">
      <c r="A7766" s="1">
        <v>7765.0</v>
      </c>
      <c r="B7766" s="1" t="s">
        <v>9819</v>
      </c>
      <c r="C7766" s="1" t="s">
        <v>49</v>
      </c>
      <c r="D7766" s="1">
        <v>80.0</v>
      </c>
      <c r="E7766" s="1" t="s">
        <v>38</v>
      </c>
      <c r="F7766" s="5">
        <v>44927.0</v>
      </c>
      <c r="G7766" s="1">
        <v>5.0</v>
      </c>
    </row>
    <row r="7767">
      <c r="A7767" s="1">
        <v>7766.0</v>
      </c>
      <c r="B7767" s="1" t="s">
        <v>9822</v>
      </c>
      <c r="C7767" s="1" t="s">
        <v>32</v>
      </c>
      <c r="D7767" s="1">
        <v>120.0</v>
      </c>
      <c r="E7767" s="1" t="s">
        <v>33</v>
      </c>
      <c r="F7767" s="5">
        <v>44927.0</v>
      </c>
      <c r="G7767" s="1">
        <v>10.0</v>
      </c>
    </row>
    <row r="7768">
      <c r="A7768" s="1">
        <v>7767.0</v>
      </c>
      <c r="B7768" s="1" t="s">
        <v>9823</v>
      </c>
      <c r="C7768" s="1" t="s">
        <v>32</v>
      </c>
      <c r="D7768" s="1">
        <v>120.0</v>
      </c>
      <c r="E7768" s="1" t="s">
        <v>38</v>
      </c>
      <c r="F7768" s="5">
        <v>44927.0</v>
      </c>
      <c r="G7768" s="1">
        <v>20.0</v>
      </c>
    </row>
    <row r="7769">
      <c r="A7769" s="1">
        <v>7768.0</v>
      </c>
      <c r="B7769" s="1" t="s">
        <v>9824</v>
      </c>
      <c r="C7769" s="1" t="s">
        <v>49</v>
      </c>
      <c r="D7769" s="1">
        <v>80.0</v>
      </c>
      <c r="E7769" s="1" t="s">
        <v>33</v>
      </c>
      <c r="F7769" s="5">
        <v>44927.0</v>
      </c>
      <c r="G7769" s="1">
        <v>0.0</v>
      </c>
    </row>
    <row r="7770">
      <c r="A7770" s="1">
        <v>7769.0</v>
      </c>
      <c r="B7770" s="1" t="s">
        <v>9825</v>
      </c>
      <c r="C7770" s="1" t="s">
        <v>32</v>
      </c>
      <c r="D7770" s="1">
        <v>120.0</v>
      </c>
      <c r="E7770" s="1" t="s">
        <v>38</v>
      </c>
      <c r="F7770" s="5">
        <v>44927.0</v>
      </c>
      <c r="G7770" s="1">
        <v>5.0</v>
      </c>
    </row>
    <row r="7771">
      <c r="A7771" s="1">
        <v>7770.0</v>
      </c>
      <c r="B7771" s="1" t="s">
        <v>9826</v>
      </c>
      <c r="C7771" s="1" t="s">
        <v>32</v>
      </c>
      <c r="D7771" s="1">
        <v>120.0</v>
      </c>
      <c r="E7771" s="1" t="s">
        <v>38</v>
      </c>
      <c r="F7771" s="5">
        <v>44927.0</v>
      </c>
      <c r="G7771" s="1">
        <v>10.0</v>
      </c>
    </row>
    <row r="7772">
      <c r="A7772" s="1">
        <v>7771.0</v>
      </c>
      <c r="B7772" s="1" t="s">
        <v>9827</v>
      </c>
      <c r="C7772" s="1" t="s">
        <v>32</v>
      </c>
      <c r="D7772" s="1">
        <v>120.0</v>
      </c>
      <c r="E7772" s="1" t="s">
        <v>38</v>
      </c>
      <c r="F7772" s="5">
        <v>44927.0</v>
      </c>
      <c r="G7772" s="1">
        <v>20.0</v>
      </c>
    </row>
    <row r="7773">
      <c r="A7773" s="1">
        <v>7772.0</v>
      </c>
      <c r="B7773" s="1" t="s">
        <v>9828</v>
      </c>
      <c r="C7773" s="1" t="s">
        <v>32</v>
      </c>
      <c r="D7773" s="1">
        <v>120.0</v>
      </c>
      <c r="E7773" s="1" t="s">
        <v>38</v>
      </c>
      <c r="F7773" s="5">
        <v>44927.0</v>
      </c>
      <c r="G7773" s="1">
        <v>0.0</v>
      </c>
    </row>
    <row r="7774">
      <c r="A7774" s="1">
        <v>7773.0</v>
      </c>
      <c r="B7774" s="1" t="s">
        <v>9831</v>
      </c>
      <c r="C7774" s="1" t="s">
        <v>49</v>
      </c>
      <c r="D7774" s="1">
        <v>80.0</v>
      </c>
      <c r="E7774" s="1" t="s">
        <v>33</v>
      </c>
      <c r="F7774" s="5">
        <v>44927.0</v>
      </c>
      <c r="G7774" s="1">
        <v>5.0</v>
      </c>
    </row>
    <row r="7775">
      <c r="A7775" s="1">
        <v>7774.0</v>
      </c>
      <c r="B7775" s="1" t="s">
        <v>9832</v>
      </c>
      <c r="C7775" s="1" t="s">
        <v>32</v>
      </c>
      <c r="D7775" s="1">
        <v>120.0</v>
      </c>
      <c r="E7775" s="1" t="s">
        <v>38</v>
      </c>
      <c r="F7775" s="5">
        <v>44927.0</v>
      </c>
      <c r="G7775" s="1">
        <v>10.0</v>
      </c>
    </row>
    <row r="7776">
      <c r="A7776" s="1">
        <v>7775.0</v>
      </c>
      <c r="B7776" s="1" t="s">
        <v>9833</v>
      </c>
      <c r="C7776" s="1" t="s">
        <v>32</v>
      </c>
      <c r="D7776" s="1">
        <v>120.0</v>
      </c>
      <c r="E7776" s="1" t="s">
        <v>33</v>
      </c>
      <c r="F7776" s="5">
        <v>44927.0</v>
      </c>
      <c r="G7776" s="1">
        <v>20.0</v>
      </c>
    </row>
    <row r="7777">
      <c r="A7777" s="1">
        <v>7776.0</v>
      </c>
      <c r="B7777" s="1" t="s">
        <v>9834</v>
      </c>
      <c r="C7777" s="1" t="s">
        <v>40</v>
      </c>
      <c r="D7777" s="1">
        <v>50.0</v>
      </c>
      <c r="E7777" s="1" t="s">
        <v>45</v>
      </c>
      <c r="F7777" s="5">
        <v>44927.0</v>
      </c>
      <c r="G7777" s="1">
        <v>0.0</v>
      </c>
    </row>
    <row r="7778">
      <c r="A7778" s="1">
        <v>7777.0</v>
      </c>
      <c r="B7778" s="1" t="s">
        <v>9835</v>
      </c>
      <c r="C7778" s="1" t="s">
        <v>37</v>
      </c>
      <c r="D7778" s="1">
        <v>250.0</v>
      </c>
      <c r="E7778" s="1" t="s">
        <v>38</v>
      </c>
      <c r="F7778" s="5">
        <v>44927.0</v>
      </c>
      <c r="G7778" s="1">
        <v>5.0</v>
      </c>
    </row>
    <row r="7779">
      <c r="A7779" s="1">
        <v>7778.0</v>
      </c>
      <c r="B7779" s="1" t="s">
        <v>9836</v>
      </c>
      <c r="C7779" s="1" t="s">
        <v>49</v>
      </c>
      <c r="D7779" s="1">
        <v>80.0</v>
      </c>
      <c r="E7779" s="1" t="s">
        <v>33</v>
      </c>
      <c r="F7779" s="5">
        <v>44927.0</v>
      </c>
      <c r="G7779" s="1">
        <v>10.0</v>
      </c>
    </row>
    <row r="7780">
      <c r="A7780" s="1">
        <v>7779.0</v>
      </c>
      <c r="B7780" s="1" t="s">
        <v>9837</v>
      </c>
      <c r="C7780" s="1" t="s">
        <v>32</v>
      </c>
      <c r="D7780" s="1">
        <v>120.0</v>
      </c>
      <c r="E7780" s="1" t="s">
        <v>38</v>
      </c>
      <c r="F7780" s="5">
        <v>44927.0</v>
      </c>
      <c r="G7780" s="1">
        <v>20.0</v>
      </c>
    </row>
    <row r="7781">
      <c r="A7781" s="1">
        <v>7780.0</v>
      </c>
      <c r="B7781" s="1" t="s">
        <v>9838</v>
      </c>
      <c r="C7781" s="1" t="s">
        <v>32</v>
      </c>
      <c r="D7781" s="1">
        <v>120.0</v>
      </c>
      <c r="E7781" s="1" t="s">
        <v>38</v>
      </c>
      <c r="F7781" s="5">
        <v>44927.0</v>
      </c>
      <c r="G7781" s="1">
        <v>0.0</v>
      </c>
    </row>
    <row r="7782">
      <c r="A7782" s="1">
        <v>7781.0</v>
      </c>
      <c r="B7782" s="1" t="s">
        <v>9839</v>
      </c>
      <c r="C7782" s="1" t="s">
        <v>32</v>
      </c>
      <c r="D7782" s="1">
        <v>120.0</v>
      </c>
      <c r="E7782" s="1" t="s">
        <v>38</v>
      </c>
      <c r="F7782" s="5">
        <v>44927.0</v>
      </c>
      <c r="G7782" s="1">
        <v>5.0</v>
      </c>
    </row>
    <row r="7783">
      <c r="A7783" s="1">
        <v>7782.0</v>
      </c>
      <c r="B7783" s="1" t="s">
        <v>9840</v>
      </c>
      <c r="C7783" s="1" t="s">
        <v>32</v>
      </c>
      <c r="D7783" s="1">
        <v>120.0</v>
      </c>
      <c r="E7783" s="1" t="s">
        <v>45</v>
      </c>
      <c r="F7783" s="5">
        <v>44927.0</v>
      </c>
      <c r="G7783" s="1">
        <v>10.0</v>
      </c>
    </row>
    <row r="7784">
      <c r="A7784" s="1">
        <v>7783.0</v>
      </c>
      <c r="B7784" s="1" t="s">
        <v>9843</v>
      </c>
      <c r="C7784" s="1" t="s">
        <v>49</v>
      </c>
      <c r="D7784" s="1">
        <v>80.0</v>
      </c>
      <c r="E7784" s="1" t="s">
        <v>33</v>
      </c>
      <c r="F7784" s="5">
        <v>44927.0</v>
      </c>
      <c r="G7784" s="1">
        <v>20.0</v>
      </c>
    </row>
    <row r="7785">
      <c r="A7785" s="1">
        <v>7784.0</v>
      </c>
      <c r="B7785" s="1" t="s">
        <v>9844</v>
      </c>
      <c r="C7785" s="1" t="s">
        <v>32</v>
      </c>
      <c r="D7785" s="1">
        <v>120.0</v>
      </c>
      <c r="E7785" s="1" t="s">
        <v>38</v>
      </c>
      <c r="F7785" s="5">
        <v>44927.0</v>
      </c>
      <c r="G7785" s="1">
        <v>0.0</v>
      </c>
    </row>
    <row r="7786">
      <c r="A7786" s="1">
        <v>7785.0</v>
      </c>
      <c r="B7786" s="1" t="s">
        <v>9845</v>
      </c>
      <c r="C7786" s="1" t="s">
        <v>49</v>
      </c>
      <c r="D7786" s="1">
        <v>80.0</v>
      </c>
      <c r="E7786" s="1" t="s">
        <v>45</v>
      </c>
      <c r="F7786" s="5">
        <v>44927.0</v>
      </c>
      <c r="G7786" s="1">
        <v>5.0</v>
      </c>
    </row>
    <row r="7787">
      <c r="A7787" s="1">
        <v>7786.0</v>
      </c>
      <c r="B7787" s="1" t="s">
        <v>9846</v>
      </c>
      <c r="C7787" s="1" t="s">
        <v>37</v>
      </c>
      <c r="D7787" s="1">
        <v>250.0</v>
      </c>
      <c r="E7787" s="1" t="s">
        <v>38</v>
      </c>
      <c r="F7787" s="5">
        <v>44927.0</v>
      </c>
      <c r="G7787" s="1">
        <v>10.0</v>
      </c>
    </row>
    <row r="7788">
      <c r="A7788" s="1">
        <v>7787.0</v>
      </c>
      <c r="B7788" s="1" t="s">
        <v>9847</v>
      </c>
      <c r="C7788" s="1" t="s">
        <v>32</v>
      </c>
      <c r="D7788" s="1">
        <v>120.0</v>
      </c>
      <c r="E7788" s="1" t="s">
        <v>38</v>
      </c>
      <c r="F7788" s="5">
        <v>44927.0</v>
      </c>
      <c r="G7788" s="1">
        <v>20.0</v>
      </c>
    </row>
    <row r="7789">
      <c r="A7789" s="1">
        <v>7788.0</v>
      </c>
      <c r="B7789" s="1" t="s">
        <v>9848</v>
      </c>
      <c r="C7789" s="1" t="s">
        <v>37</v>
      </c>
      <c r="D7789" s="1">
        <v>250.0</v>
      </c>
      <c r="E7789" s="1" t="s">
        <v>38</v>
      </c>
      <c r="F7789" s="5">
        <v>44927.0</v>
      </c>
      <c r="G7789" s="1">
        <v>0.0</v>
      </c>
    </row>
    <row r="7790">
      <c r="A7790" s="1">
        <v>7789.0</v>
      </c>
      <c r="B7790" s="1" t="s">
        <v>9849</v>
      </c>
      <c r="C7790" s="1" t="s">
        <v>32</v>
      </c>
      <c r="D7790" s="1">
        <v>120.0</v>
      </c>
      <c r="E7790" s="1" t="s">
        <v>33</v>
      </c>
      <c r="F7790" s="5">
        <v>44927.0</v>
      </c>
      <c r="G7790" s="1">
        <v>5.0</v>
      </c>
    </row>
    <row r="7791">
      <c r="A7791" s="1">
        <v>7790.0</v>
      </c>
      <c r="B7791" s="1" t="s">
        <v>9850</v>
      </c>
      <c r="C7791" s="1" t="s">
        <v>49</v>
      </c>
      <c r="D7791" s="1">
        <v>80.0</v>
      </c>
      <c r="E7791" s="1" t="s">
        <v>45</v>
      </c>
      <c r="F7791" s="5">
        <v>44927.0</v>
      </c>
      <c r="G7791" s="1">
        <v>10.0</v>
      </c>
    </row>
    <row r="7792">
      <c r="A7792" s="1">
        <v>7791.0</v>
      </c>
      <c r="B7792" s="1" t="s">
        <v>9851</v>
      </c>
      <c r="C7792" s="1" t="s">
        <v>37</v>
      </c>
      <c r="D7792" s="1">
        <v>250.0</v>
      </c>
      <c r="E7792" s="1" t="s">
        <v>38</v>
      </c>
      <c r="F7792" s="5">
        <v>44927.0</v>
      </c>
      <c r="G7792" s="1">
        <v>20.0</v>
      </c>
    </row>
    <row r="7793">
      <c r="A7793" s="1">
        <v>7792.0</v>
      </c>
      <c r="B7793" s="1" t="s">
        <v>9852</v>
      </c>
      <c r="C7793" s="1" t="s">
        <v>32</v>
      </c>
      <c r="D7793" s="1">
        <v>120.0</v>
      </c>
      <c r="E7793" s="1" t="s">
        <v>38</v>
      </c>
      <c r="F7793" s="5">
        <v>44927.0</v>
      </c>
      <c r="G7793" s="1">
        <v>0.0</v>
      </c>
    </row>
    <row r="7794">
      <c r="A7794" s="1">
        <v>7793.0</v>
      </c>
      <c r="B7794" s="1" t="s">
        <v>9853</v>
      </c>
      <c r="C7794" s="1" t="s">
        <v>49</v>
      </c>
      <c r="D7794" s="1">
        <v>80.0</v>
      </c>
      <c r="E7794" s="1" t="s">
        <v>38</v>
      </c>
      <c r="F7794" s="5">
        <v>44927.0</v>
      </c>
      <c r="G7794" s="1">
        <v>5.0</v>
      </c>
    </row>
    <row r="7795">
      <c r="A7795" s="1">
        <v>7794.0</v>
      </c>
      <c r="B7795" s="1" t="s">
        <v>9854</v>
      </c>
      <c r="C7795" s="1" t="s">
        <v>32</v>
      </c>
      <c r="D7795" s="1">
        <v>120.0</v>
      </c>
      <c r="E7795" s="1" t="s">
        <v>38</v>
      </c>
      <c r="F7795" s="5">
        <v>44927.0</v>
      </c>
      <c r="G7795" s="1">
        <v>10.0</v>
      </c>
    </row>
    <row r="7796">
      <c r="A7796" s="1">
        <v>7795.0</v>
      </c>
      <c r="B7796" s="1" t="s">
        <v>9855</v>
      </c>
      <c r="C7796" s="1" t="s">
        <v>32</v>
      </c>
      <c r="D7796" s="1">
        <v>120.0</v>
      </c>
      <c r="E7796" s="1" t="s">
        <v>38</v>
      </c>
      <c r="F7796" s="5">
        <v>44927.0</v>
      </c>
      <c r="G7796" s="1">
        <v>20.0</v>
      </c>
    </row>
    <row r="7797">
      <c r="A7797" s="1">
        <v>7796.0</v>
      </c>
      <c r="B7797" s="1" t="s">
        <v>9856</v>
      </c>
      <c r="C7797" s="1" t="s">
        <v>49</v>
      </c>
      <c r="D7797" s="1">
        <v>80.0</v>
      </c>
      <c r="E7797" s="1" t="s">
        <v>38</v>
      </c>
      <c r="F7797" s="5">
        <v>44927.0</v>
      </c>
      <c r="G7797" s="1">
        <v>0.0</v>
      </c>
    </row>
    <row r="7798">
      <c r="A7798" s="1">
        <v>7797.0</v>
      </c>
      <c r="B7798" s="1" t="s">
        <v>9859</v>
      </c>
      <c r="C7798" s="1" t="s">
        <v>40</v>
      </c>
      <c r="D7798" s="1">
        <v>50.0</v>
      </c>
      <c r="E7798" s="1" t="s">
        <v>38</v>
      </c>
      <c r="F7798" s="5">
        <v>44927.0</v>
      </c>
      <c r="G7798" s="1">
        <v>5.0</v>
      </c>
    </row>
    <row r="7799">
      <c r="A7799" s="1">
        <v>7798.0</v>
      </c>
      <c r="B7799" s="1" t="s">
        <v>9860</v>
      </c>
      <c r="C7799" s="1" t="s">
        <v>32</v>
      </c>
      <c r="D7799" s="1">
        <v>120.0</v>
      </c>
      <c r="E7799" s="1" t="s">
        <v>38</v>
      </c>
      <c r="F7799" s="5">
        <v>44927.0</v>
      </c>
      <c r="G7799" s="1">
        <v>10.0</v>
      </c>
    </row>
    <row r="7800">
      <c r="A7800" s="1">
        <v>7799.0</v>
      </c>
      <c r="B7800" s="1" t="s">
        <v>9861</v>
      </c>
      <c r="C7800" s="1" t="s">
        <v>32</v>
      </c>
      <c r="D7800" s="1">
        <v>120.0</v>
      </c>
      <c r="E7800" s="1" t="s">
        <v>38</v>
      </c>
      <c r="F7800" s="5">
        <v>44927.0</v>
      </c>
      <c r="G7800" s="1">
        <v>20.0</v>
      </c>
    </row>
    <row r="7801">
      <c r="A7801" s="1">
        <v>7800.0</v>
      </c>
      <c r="B7801" s="1" t="s">
        <v>9862</v>
      </c>
      <c r="C7801" s="1" t="s">
        <v>32</v>
      </c>
      <c r="D7801" s="1">
        <v>120.0</v>
      </c>
      <c r="E7801" s="1" t="s">
        <v>38</v>
      </c>
      <c r="F7801" s="5">
        <v>44927.0</v>
      </c>
      <c r="G7801" s="1">
        <v>0.0</v>
      </c>
    </row>
    <row r="7802">
      <c r="A7802" s="1">
        <v>7801.0</v>
      </c>
      <c r="B7802" s="1" t="s">
        <v>9863</v>
      </c>
      <c r="C7802" s="1" t="s">
        <v>32</v>
      </c>
      <c r="D7802" s="1">
        <v>120.0</v>
      </c>
      <c r="E7802" s="1" t="s">
        <v>33</v>
      </c>
      <c r="F7802" s="5">
        <v>44927.0</v>
      </c>
      <c r="G7802" s="1">
        <v>5.0</v>
      </c>
    </row>
    <row r="7803">
      <c r="A7803" s="1">
        <v>7802.0</v>
      </c>
      <c r="B7803" s="1" t="s">
        <v>9864</v>
      </c>
      <c r="C7803" s="1" t="s">
        <v>32</v>
      </c>
      <c r="D7803" s="1">
        <v>120.0</v>
      </c>
      <c r="E7803" s="1" t="s">
        <v>45</v>
      </c>
      <c r="F7803" s="5">
        <v>44927.0</v>
      </c>
      <c r="G7803" s="1">
        <v>10.0</v>
      </c>
    </row>
    <row r="7804">
      <c r="A7804" s="1">
        <v>7803.0</v>
      </c>
      <c r="B7804" s="1" t="s">
        <v>9865</v>
      </c>
      <c r="C7804" s="1" t="s">
        <v>32</v>
      </c>
      <c r="D7804" s="1">
        <v>120.0</v>
      </c>
      <c r="E7804" s="1" t="s">
        <v>38</v>
      </c>
      <c r="F7804" s="5">
        <v>44927.0</v>
      </c>
      <c r="G7804" s="1">
        <v>20.0</v>
      </c>
    </row>
    <row r="7805">
      <c r="A7805" s="1">
        <v>7804.0</v>
      </c>
      <c r="B7805" s="1" t="s">
        <v>9866</v>
      </c>
      <c r="C7805" s="1" t="s">
        <v>49</v>
      </c>
      <c r="D7805" s="1">
        <v>80.0</v>
      </c>
      <c r="E7805" s="1" t="s">
        <v>38</v>
      </c>
      <c r="F7805" s="5">
        <v>44927.0</v>
      </c>
      <c r="G7805" s="1">
        <v>0.0</v>
      </c>
    </row>
    <row r="7806">
      <c r="A7806" s="1">
        <v>7805.0</v>
      </c>
      <c r="B7806" s="1" t="s">
        <v>9867</v>
      </c>
      <c r="C7806" s="1" t="s">
        <v>32</v>
      </c>
      <c r="D7806" s="1">
        <v>120.0</v>
      </c>
      <c r="E7806" s="1" t="s">
        <v>38</v>
      </c>
      <c r="F7806" s="5">
        <v>44927.0</v>
      </c>
      <c r="G7806" s="1">
        <v>5.0</v>
      </c>
    </row>
    <row r="7807">
      <c r="A7807" s="1">
        <v>7806.0</v>
      </c>
      <c r="B7807" s="1" t="s">
        <v>9869</v>
      </c>
      <c r="C7807" s="1" t="s">
        <v>32</v>
      </c>
      <c r="D7807" s="1">
        <v>120.0</v>
      </c>
      <c r="E7807" s="1" t="s">
        <v>38</v>
      </c>
      <c r="F7807" s="5">
        <v>44927.0</v>
      </c>
      <c r="G7807" s="1">
        <v>10.0</v>
      </c>
    </row>
    <row r="7808">
      <c r="A7808" s="1">
        <v>7807.0</v>
      </c>
      <c r="B7808" s="1" t="s">
        <v>9871</v>
      </c>
      <c r="C7808" s="1" t="s">
        <v>49</v>
      </c>
      <c r="D7808" s="1">
        <v>80.0</v>
      </c>
      <c r="E7808" s="1" t="s">
        <v>38</v>
      </c>
      <c r="F7808" s="5">
        <v>44927.0</v>
      </c>
      <c r="G7808" s="1">
        <v>20.0</v>
      </c>
    </row>
    <row r="7809">
      <c r="A7809" s="1">
        <v>7808.0</v>
      </c>
      <c r="B7809" s="1" t="s">
        <v>9872</v>
      </c>
      <c r="C7809" s="1" t="s">
        <v>32</v>
      </c>
      <c r="D7809" s="1">
        <v>120.0</v>
      </c>
      <c r="E7809" s="1" t="s">
        <v>38</v>
      </c>
      <c r="F7809" s="5">
        <v>44927.0</v>
      </c>
      <c r="G7809" s="1">
        <v>0.0</v>
      </c>
    </row>
    <row r="7810">
      <c r="A7810" s="1">
        <v>7809.0</v>
      </c>
      <c r="B7810" s="1" t="s">
        <v>9873</v>
      </c>
      <c r="C7810" s="1" t="s">
        <v>32</v>
      </c>
      <c r="D7810" s="1">
        <v>120.0</v>
      </c>
      <c r="E7810" s="1" t="s">
        <v>38</v>
      </c>
      <c r="F7810" s="5">
        <v>44927.0</v>
      </c>
      <c r="G7810" s="1">
        <v>5.0</v>
      </c>
    </row>
    <row r="7811">
      <c r="A7811" s="1">
        <v>7810.0</v>
      </c>
      <c r="B7811" s="1" t="s">
        <v>9874</v>
      </c>
      <c r="C7811" s="1" t="s">
        <v>32</v>
      </c>
      <c r="D7811" s="1">
        <v>120.0</v>
      </c>
      <c r="E7811" s="1" t="s">
        <v>33</v>
      </c>
      <c r="F7811" s="5">
        <v>44927.0</v>
      </c>
      <c r="G7811" s="1">
        <v>10.0</v>
      </c>
    </row>
    <row r="7812">
      <c r="A7812" s="1">
        <v>7811.0</v>
      </c>
      <c r="B7812" s="1" t="s">
        <v>9875</v>
      </c>
      <c r="C7812" s="1" t="s">
        <v>49</v>
      </c>
      <c r="D7812" s="1">
        <v>80.0</v>
      </c>
      <c r="E7812" s="1" t="s">
        <v>38</v>
      </c>
      <c r="F7812" s="5">
        <v>44927.0</v>
      </c>
      <c r="G7812" s="1">
        <v>20.0</v>
      </c>
    </row>
    <row r="7813">
      <c r="A7813" s="1">
        <v>7812.0</v>
      </c>
      <c r="B7813" s="1" t="s">
        <v>9876</v>
      </c>
      <c r="C7813" s="1" t="s">
        <v>37</v>
      </c>
      <c r="D7813" s="1">
        <v>250.0</v>
      </c>
      <c r="E7813" s="1" t="s">
        <v>38</v>
      </c>
      <c r="F7813" s="5">
        <v>44927.0</v>
      </c>
      <c r="G7813" s="1">
        <v>0.0</v>
      </c>
    </row>
    <row r="7814">
      <c r="A7814" s="1">
        <v>7813.0</v>
      </c>
      <c r="B7814" s="1" t="s">
        <v>9877</v>
      </c>
      <c r="C7814" s="1" t="s">
        <v>49</v>
      </c>
      <c r="D7814" s="1">
        <v>80.0</v>
      </c>
      <c r="E7814" s="1" t="s">
        <v>38</v>
      </c>
      <c r="F7814" s="5">
        <v>44927.0</v>
      </c>
      <c r="G7814" s="1">
        <v>5.0</v>
      </c>
    </row>
    <row r="7815">
      <c r="A7815" s="1">
        <v>7814.0</v>
      </c>
      <c r="B7815" s="1" t="s">
        <v>9878</v>
      </c>
      <c r="C7815" s="1" t="s">
        <v>32</v>
      </c>
      <c r="D7815" s="1">
        <v>120.0</v>
      </c>
      <c r="E7815" s="1" t="s">
        <v>45</v>
      </c>
      <c r="F7815" s="5">
        <v>44927.0</v>
      </c>
      <c r="G7815" s="1">
        <v>10.0</v>
      </c>
    </row>
    <row r="7816">
      <c r="A7816" s="1">
        <v>7815.0</v>
      </c>
      <c r="B7816" s="1" t="s">
        <v>9879</v>
      </c>
      <c r="C7816" s="1" t="s">
        <v>32</v>
      </c>
      <c r="D7816" s="1">
        <v>120.0</v>
      </c>
      <c r="E7816" s="1" t="s">
        <v>38</v>
      </c>
      <c r="F7816" s="5">
        <v>44927.0</v>
      </c>
      <c r="G7816" s="1">
        <v>20.0</v>
      </c>
    </row>
    <row r="7817">
      <c r="A7817" s="1">
        <v>7816.0</v>
      </c>
      <c r="B7817" s="1" t="s">
        <v>9880</v>
      </c>
      <c r="C7817" s="1" t="s">
        <v>32</v>
      </c>
      <c r="D7817" s="1">
        <v>120.0</v>
      </c>
      <c r="E7817" s="1" t="s">
        <v>45</v>
      </c>
      <c r="F7817" s="5">
        <v>44927.0</v>
      </c>
      <c r="G7817" s="1">
        <v>0.0</v>
      </c>
    </row>
    <row r="7818">
      <c r="A7818" s="1">
        <v>7817.0</v>
      </c>
      <c r="B7818" s="1" t="s">
        <v>9881</v>
      </c>
      <c r="C7818" s="1" t="s">
        <v>37</v>
      </c>
      <c r="D7818" s="1">
        <v>250.0</v>
      </c>
      <c r="E7818" s="1" t="s">
        <v>38</v>
      </c>
      <c r="F7818" s="5">
        <v>44927.0</v>
      </c>
      <c r="G7818" s="1">
        <v>5.0</v>
      </c>
    </row>
    <row r="7819">
      <c r="A7819" s="1">
        <v>7818.0</v>
      </c>
      <c r="B7819" s="1" t="s">
        <v>9884</v>
      </c>
      <c r="C7819" s="1" t="s">
        <v>37</v>
      </c>
      <c r="D7819" s="1">
        <v>250.0</v>
      </c>
      <c r="E7819" s="1" t="s">
        <v>45</v>
      </c>
      <c r="F7819" s="5">
        <v>44927.0</v>
      </c>
      <c r="G7819" s="1">
        <v>10.0</v>
      </c>
    </row>
    <row r="7820">
      <c r="A7820" s="1">
        <v>7819.0</v>
      </c>
      <c r="B7820" s="1" t="s">
        <v>9885</v>
      </c>
      <c r="C7820" s="1" t="s">
        <v>37</v>
      </c>
      <c r="D7820" s="1">
        <v>250.0</v>
      </c>
      <c r="E7820" s="1" t="s">
        <v>33</v>
      </c>
      <c r="F7820" s="5">
        <v>44927.0</v>
      </c>
      <c r="G7820" s="1">
        <v>20.0</v>
      </c>
    </row>
    <row r="7821">
      <c r="A7821" s="1">
        <v>7820.0</v>
      </c>
      <c r="B7821" s="1" t="s">
        <v>9886</v>
      </c>
      <c r="C7821" s="1" t="s">
        <v>40</v>
      </c>
      <c r="D7821" s="1">
        <v>50.0</v>
      </c>
      <c r="E7821" s="1" t="s">
        <v>38</v>
      </c>
      <c r="F7821" s="5">
        <v>44927.0</v>
      </c>
      <c r="G7821" s="1">
        <v>0.0</v>
      </c>
    </row>
    <row r="7822">
      <c r="A7822" s="1">
        <v>7821.0</v>
      </c>
      <c r="B7822" s="1" t="s">
        <v>9887</v>
      </c>
      <c r="C7822" s="1" t="s">
        <v>32</v>
      </c>
      <c r="D7822" s="1">
        <v>120.0</v>
      </c>
      <c r="E7822" s="1" t="s">
        <v>38</v>
      </c>
      <c r="F7822" s="5">
        <v>44927.0</v>
      </c>
      <c r="G7822" s="1">
        <v>5.0</v>
      </c>
    </row>
    <row r="7823">
      <c r="A7823" s="1">
        <v>7822.0</v>
      </c>
      <c r="B7823" s="1" t="s">
        <v>9888</v>
      </c>
      <c r="C7823" s="1" t="s">
        <v>40</v>
      </c>
      <c r="D7823" s="1">
        <v>50.0</v>
      </c>
      <c r="E7823" s="1" t="s">
        <v>45</v>
      </c>
      <c r="F7823" s="5">
        <v>44927.0</v>
      </c>
      <c r="G7823" s="1">
        <v>10.0</v>
      </c>
    </row>
    <row r="7824">
      <c r="A7824" s="1">
        <v>7823.0</v>
      </c>
      <c r="B7824" s="1" t="s">
        <v>9889</v>
      </c>
      <c r="C7824" s="1" t="s">
        <v>49</v>
      </c>
      <c r="D7824" s="1">
        <v>80.0</v>
      </c>
      <c r="E7824" s="1" t="s">
        <v>33</v>
      </c>
      <c r="F7824" s="5">
        <v>44927.0</v>
      </c>
      <c r="G7824" s="1">
        <v>20.0</v>
      </c>
    </row>
    <row r="7825">
      <c r="A7825" s="1">
        <v>7824.0</v>
      </c>
      <c r="B7825" s="1" t="s">
        <v>9890</v>
      </c>
      <c r="C7825" s="1" t="s">
        <v>32</v>
      </c>
      <c r="D7825" s="1">
        <v>120.0</v>
      </c>
      <c r="E7825" s="1" t="s">
        <v>38</v>
      </c>
      <c r="F7825" s="5">
        <v>44927.0</v>
      </c>
      <c r="G7825" s="1">
        <v>0.0</v>
      </c>
    </row>
    <row r="7826">
      <c r="A7826" s="1">
        <v>7825.0</v>
      </c>
      <c r="B7826" s="1" t="s">
        <v>9891</v>
      </c>
      <c r="C7826" s="1" t="s">
        <v>32</v>
      </c>
      <c r="D7826" s="1">
        <v>120.0</v>
      </c>
      <c r="E7826" s="1" t="s">
        <v>38</v>
      </c>
      <c r="F7826" s="5">
        <v>44927.0</v>
      </c>
      <c r="G7826" s="1">
        <v>5.0</v>
      </c>
    </row>
    <row r="7827">
      <c r="A7827" s="1">
        <v>7826.0</v>
      </c>
      <c r="B7827" s="1" t="s">
        <v>9892</v>
      </c>
      <c r="C7827" s="1" t="s">
        <v>32</v>
      </c>
      <c r="D7827" s="1">
        <v>120.0</v>
      </c>
      <c r="E7827" s="1" t="s">
        <v>38</v>
      </c>
      <c r="F7827" s="5">
        <v>44927.0</v>
      </c>
      <c r="G7827" s="1">
        <v>10.0</v>
      </c>
    </row>
    <row r="7828">
      <c r="A7828" s="1">
        <v>7827.0</v>
      </c>
      <c r="B7828" s="1" t="s">
        <v>9893</v>
      </c>
      <c r="C7828" s="1" t="s">
        <v>32</v>
      </c>
      <c r="D7828" s="1">
        <v>120.0</v>
      </c>
      <c r="E7828" s="1" t="s">
        <v>38</v>
      </c>
      <c r="F7828" s="5">
        <v>44927.0</v>
      </c>
      <c r="G7828" s="1">
        <v>20.0</v>
      </c>
    </row>
    <row r="7829">
      <c r="A7829" s="1">
        <v>7828.0</v>
      </c>
      <c r="B7829" s="1" t="s">
        <v>9896</v>
      </c>
      <c r="C7829" s="1" t="s">
        <v>32</v>
      </c>
      <c r="D7829" s="1">
        <v>120.0</v>
      </c>
      <c r="E7829" s="1" t="s">
        <v>38</v>
      </c>
      <c r="F7829" s="5">
        <v>44927.0</v>
      </c>
      <c r="G7829" s="1">
        <v>0.0</v>
      </c>
    </row>
    <row r="7830">
      <c r="A7830" s="1">
        <v>7829.0</v>
      </c>
      <c r="B7830" s="1" t="s">
        <v>9897</v>
      </c>
      <c r="C7830" s="1" t="s">
        <v>49</v>
      </c>
      <c r="D7830" s="1">
        <v>80.0</v>
      </c>
      <c r="E7830" s="1" t="s">
        <v>38</v>
      </c>
      <c r="F7830" s="5">
        <v>44927.0</v>
      </c>
      <c r="G7830" s="1">
        <v>5.0</v>
      </c>
    </row>
    <row r="7831">
      <c r="A7831" s="1">
        <v>7830.0</v>
      </c>
      <c r="B7831" s="1" t="s">
        <v>9898</v>
      </c>
      <c r="C7831" s="1" t="s">
        <v>32</v>
      </c>
      <c r="D7831" s="1">
        <v>120.0</v>
      </c>
      <c r="E7831" s="1" t="s">
        <v>38</v>
      </c>
      <c r="F7831" s="5">
        <v>44927.0</v>
      </c>
      <c r="G7831" s="1">
        <v>10.0</v>
      </c>
    </row>
    <row r="7832">
      <c r="A7832" s="1">
        <v>7831.0</v>
      </c>
      <c r="B7832" s="1" t="s">
        <v>9899</v>
      </c>
      <c r="C7832" s="1" t="s">
        <v>49</v>
      </c>
      <c r="D7832" s="1">
        <v>80.0</v>
      </c>
      <c r="E7832" s="1" t="s">
        <v>38</v>
      </c>
      <c r="F7832" s="5">
        <v>44927.0</v>
      </c>
      <c r="G7832" s="1">
        <v>20.0</v>
      </c>
    </row>
    <row r="7833">
      <c r="A7833" s="1">
        <v>7832.0</v>
      </c>
      <c r="B7833" s="1" t="s">
        <v>9900</v>
      </c>
      <c r="C7833" s="1" t="s">
        <v>32</v>
      </c>
      <c r="D7833" s="1">
        <v>120.0</v>
      </c>
      <c r="E7833" s="1" t="s">
        <v>38</v>
      </c>
      <c r="F7833" s="5">
        <v>44927.0</v>
      </c>
      <c r="G7833" s="1">
        <v>0.0</v>
      </c>
    </row>
    <row r="7834">
      <c r="A7834" s="1">
        <v>7833.0</v>
      </c>
      <c r="B7834" s="1" t="s">
        <v>9901</v>
      </c>
      <c r="C7834" s="1" t="s">
        <v>32</v>
      </c>
      <c r="D7834" s="1">
        <v>120.0</v>
      </c>
      <c r="E7834" s="1" t="s">
        <v>38</v>
      </c>
      <c r="F7834" s="5">
        <v>44927.0</v>
      </c>
      <c r="G7834" s="1">
        <v>5.0</v>
      </c>
    </row>
    <row r="7835">
      <c r="A7835" s="1">
        <v>7834.0</v>
      </c>
      <c r="B7835" s="1" t="s">
        <v>9902</v>
      </c>
      <c r="C7835" s="1" t="s">
        <v>32</v>
      </c>
      <c r="D7835" s="1">
        <v>120.0</v>
      </c>
      <c r="E7835" s="1" t="s">
        <v>38</v>
      </c>
      <c r="F7835" s="5">
        <v>44927.0</v>
      </c>
      <c r="G7835" s="1">
        <v>10.0</v>
      </c>
    </row>
    <row r="7836">
      <c r="A7836" s="1">
        <v>7835.0</v>
      </c>
      <c r="B7836" s="1" t="s">
        <v>9903</v>
      </c>
      <c r="C7836" s="1" t="s">
        <v>49</v>
      </c>
      <c r="D7836" s="1">
        <v>80.0</v>
      </c>
      <c r="E7836" s="1" t="s">
        <v>38</v>
      </c>
      <c r="F7836" s="5">
        <v>44927.0</v>
      </c>
      <c r="G7836" s="1">
        <v>20.0</v>
      </c>
    </row>
    <row r="7837">
      <c r="A7837" s="1">
        <v>7836.0</v>
      </c>
      <c r="B7837" s="1" t="s">
        <v>9904</v>
      </c>
      <c r="C7837" s="1" t="s">
        <v>37</v>
      </c>
      <c r="D7837" s="1">
        <v>250.0</v>
      </c>
      <c r="E7837" s="1" t="s">
        <v>38</v>
      </c>
      <c r="F7837" s="5">
        <v>44927.0</v>
      </c>
      <c r="G7837" s="1">
        <v>0.0</v>
      </c>
    </row>
    <row r="7838">
      <c r="A7838" s="1">
        <v>7837.0</v>
      </c>
      <c r="B7838" s="1" t="s">
        <v>9905</v>
      </c>
      <c r="C7838" s="1" t="s">
        <v>37</v>
      </c>
      <c r="D7838" s="1">
        <v>250.0</v>
      </c>
      <c r="E7838" s="1" t="s">
        <v>38</v>
      </c>
      <c r="F7838" s="5">
        <v>44927.0</v>
      </c>
      <c r="G7838" s="1">
        <v>5.0</v>
      </c>
    </row>
    <row r="7839">
      <c r="A7839" s="1">
        <v>7838.0</v>
      </c>
      <c r="B7839" s="1" t="s">
        <v>9906</v>
      </c>
      <c r="C7839" s="1" t="s">
        <v>32</v>
      </c>
      <c r="D7839" s="1">
        <v>120.0</v>
      </c>
      <c r="E7839" s="1" t="s">
        <v>38</v>
      </c>
      <c r="F7839" s="5">
        <v>44927.0</v>
      </c>
      <c r="G7839" s="1">
        <v>10.0</v>
      </c>
    </row>
    <row r="7840">
      <c r="A7840" s="1">
        <v>7839.0</v>
      </c>
      <c r="B7840" s="1" t="s">
        <v>9907</v>
      </c>
      <c r="C7840" s="1" t="s">
        <v>32</v>
      </c>
      <c r="D7840" s="1">
        <v>120.0</v>
      </c>
      <c r="E7840" s="1" t="s">
        <v>33</v>
      </c>
      <c r="F7840" s="5">
        <v>44927.0</v>
      </c>
      <c r="G7840" s="1">
        <v>20.0</v>
      </c>
    </row>
    <row r="7841">
      <c r="A7841" s="1">
        <v>7840.0</v>
      </c>
      <c r="B7841" s="1" t="s">
        <v>9908</v>
      </c>
      <c r="C7841" s="1" t="s">
        <v>32</v>
      </c>
      <c r="D7841" s="1">
        <v>120.0</v>
      </c>
      <c r="E7841" s="1" t="s">
        <v>45</v>
      </c>
      <c r="F7841" s="5">
        <v>44927.0</v>
      </c>
      <c r="G7841" s="1">
        <v>0.0</v>
      </c>
    </row>
    <row r="7842">
      <c r="A7842" s="1">
        <v>7841.0</v>
      </c>
      <c r="B7842" s="1" t="s">
        <v>9911</v>
      </c>
      <c r="C7842" s="1" t="s">
        <v>32</v>
      </c>
      <c r="D7842" s="1">
        <v>120.0</v>
      </c>
      <c r="E7842" s="1" t="s">
        <v>38</v>
      </c>
      <c r="F7842" s="5">
        <v>44927.0</v>
      </c>
      <c r="G7842" s="1">
        <v>5.0</v>
      </c>
    </row>
    <row r="7843">
      <c r="A7843" s="1">
        <v>7842.0</v>
      </c>
      <c r="B7843" s="1" t="s">
        <v>9912</v>
      </c>
      <c r="C7843" s="1" t="s">
        <v>32</v>
      </c>
      <c r="D7843" s="1">
        <v>120.0</v>
      </c>
      <c r="E7843" s="1" t="s">
        <v>38</v>
      </c>
      <c r="F7843" s="5">
        <v>44927.0</v>
      </c>
      <c r="G7843" s="1">
        <v>10.0</v>
      </c>
    </row>
    <row r="7844">
      <c r="A7844" s="1">
        <v>7843.0</v>
      </c>
      <c r="B7844" s="1" t="s">
        <v>9913</v>
      </c>
      <c r="C7844" s="1" t="s">
        <v>32</v>
      </c>
      <c r="D7844" s="1">
        <v>120.0</v>
      </c>
      <c r="E7844" s="1" t="s">
        <v>38</v>
      </c>
      <c r="F7844" s="5">
        <v>44927.0</v>
      </c>
      <c r="G7844" s="1">
        <v>20.0</v>
      </c>
    </row>
    <row r="7845">
      <c r="A7845" s="1">
        <v>7844.0</v>
      </c>
      <c r="B7845" s="1" t="s">
        <v>9914</v>
      </c>
      <c r="C7845" s="1" t="s">
        <v>32</v>
      </c>
      <c r="D7845" s="1">
        <v>120.0</v>
      </c>
      <c r="E7845" s="1" t="s">
        <v>38</v>
      </c>
      <c r="F7845" s="5">
        <v>44927.0</v>
      </c>
      <c r="G7845" s="1">
        <v>0.0</v>
      </c>
    </row>
    <row r="7846">
      <c r="A7846" s="1">
        <v>7845.0</v>
      </c>
      <c r="B7846" s="1" t="s">
        <v>9915</v>
      </c>
      <c r="C7846" s="1" t="s">
        <v>32</v>
      </c>
      <c r="D7846" s="1">
        <v>120.0</v>
      </c>
      <c r="E7846" s="1" t="s">
        <v>38</v>
      </c>
      <c r="F7846" s="5">
        <v>44927.0</v>
      </c>
      <c r="G7846" s="1">
        <v>5.0</v>
      </c>
    </row>
    <row r="7847">
      <c r="A7847" s="1">
        <v>7846.0</v>
      </c>
      <c r="B7847" s="1" t="s">
        <v>9916</v>
      </c>
      <c r="C7847" s="1" t="s">
        <v>49</v>
      </c>
      <c r="D7847" s="1">
        <v>80.0</v>
      </c>
      <c r="E7847" s="1" t="s">
        <v>38</v>
      </c>
      <c r="F7847" s="5">
        <v>44927.0</v>
      </c>
      <c r="G7847" s="1">
        <v>10.0</v>
      </c>
    </row>
    <row r="7848">
      <c r="A7848" s="1">
        <v>7847.0</v>
      </c>
      <c r="B7848" s="1" t="s">
        <v>9917</v>
      </c>
      <c r="C7848" s="1" t="s">
        <v>32</v>
      </c>
      <c r="D7848" s="1">
        <v>120.0</v>
      </c>
      <c r="E7848" s="1" t="s">
        <v>45</v>
      </c>
      <c r="F7848" s="5">
        <v>44927.0</v>
      </c>
      <c r="G7848" s="1">
        <v>20.0</v>
      </c>
    </row>
    <row r="7849">
      <c r="A7849" s="1">
        <v>7848.0</v>
      </c>
      <c r="B7849" s="1" t="s">
        <v>9920</v>
      </c>
      <c r="C7849" s="1" t="s">
        <v>32</v>
      </c>
      <c r="D7849" s="1">
        <v>120.0</v>
      </c>
      <c r="E7849" s="1" t="s">
        <v>33</v>
      </c>
      <c r="F7849" s="5">
        <v>44927.0</v>
      </c>
      <c r="G7849" s="1">
        <v>0.0</v>
      </c>
    </row>
    <row r="7850">
      <c r="A7850" s="1">
        <v>7849.0</v>
      </c>
      <c r="B7850" s="1" t="s">
        <v>9921</v>
      </c>
      <c r="C7850" s="1" t="s">
        <v>32</v>
      </c>
      <c r="D7850" s="1">
        <v>120.0</v>
      </c>
      <c r="E7850" s="1" t="s">
        <v>38</v>
      </c>
      <c r="F7850" s="5">
        <v>44927.0</v>
      </c>
      <c r="G7850" s="1">
        <v>5.0</v>
      </c>
    </row>
    <row r="7851">
      <c r="A7851" s="1">
        <v>7850.0</v>
      </c>
      <c r="B7851" s="1" t="s">
        <v>9922</v>
      </c>
      <c r="C7851" s="1" t="s">
        <v>40</v>
      </c>
      <c r="D7851" s="1">
        <v>50.0</v>
      </c>
      <c r="E7851" s="1" t="s">
        <v>38</v>
      </c>
      <c r="F7851" s="5">
        <v>44927.0</v>
      </c>
      <c r="G7851" s="1">
        <v>10.0</v>
      </c>
    </row>
    <row r="7852">
      <c r="A7852" s="1">
        <v>7851.0</v>
      </c>
      <c r="B7852" s="1" t="s">
        <v>9923</v>
      </c>
      <c r="C7852" s="1" t="s">
        <v>32</v>
      </c>
      <c r="D7852" s="1">
        <v>120.0</v>
      </c>
      <c r="E7852" s="1" t="s">
        <v>38</v>
      </c>
      <c r="F7852" s="5">
        <v>44927.0</v>
      </c>
      <c r="G7852" s="1">
        <v>20.0</v>
      </c>
    </row>
    <row r="7853">
      <c r="A7853" s="1">
        <v>7852.0</v>
      </c>
      <c r="B7853" s="1" t="s">
        <v>9924</v>
      </c>
      <c r="C7853" s="1" t="s">
        <v>32</v>
      </c>
      <c r="D7853" s="1">
        <v>120.0</v>
      </c>
      <c r="E7853" s="1" t="s">
        <v>45</v>
      </c>
      <c r="F7853" s="5">
        <v>44927.0</v>
      </c>
      <c r="G7853" s="1">
        <v>0.0</v>
      </c>
    </row>
    <row r="7854">
      <c r="A7854" s="1">
        <v>7853.0</v>
      </c>
      <c r="B7854" s="1" t="s">
        <v>9925</v>
      </c>
      <c r="C7854" s="1" t="s">
        <v>32</v>
      </c>
      <c r="D7854" s="1">
        <v>120.0</v>
      </c>
      <c r="E7854" s="1" t="s">
        <v>38</v>
      </c>
      <c r="F7854" s="5">
        <v>44927.0</v>
      </c>
      <c r="G7854" s="1">
        <v>5.0</v>
      </c>
    </row>
    <row r="7855">
      <c r="A7855" s="1">
        <v>7854.0</v>
      </c>
      <c r="B7855" s="1" t="s">
        <v>9926</v>
      </c>
      <c r="C7855" s="1" t="s">
        <v>32</v>
      </c>
      <c r="D7855" s="1">
        <v>120.0</v>
      </c>
      <c r="E7855" s="1" t="s">
        <v>38</v>
      </c>
      <c r="F7855" s="5">
        <v>44927.0</v>
      </c>
      <c r="G7855" s="1">
        <v>10.0</v>
      </c>
    </row>
    <row r="7856">
      <c r="A7856" s="1">
        <v>7855.0</v>
      </c>
      <c r="B7856" s="1" t="s">
        <v>9929</v>
      </c>
      <c r="C7856" s="1" t="s">
        <v>32</v>
      </c>
      <c r="D7856" s="1">
        <v>120.0</v>
      </c>
      <c r="E7856" s="1" t="s">
        <v>38</v>
      </c>
      <c r="F7856" s="5">
        <v>44927.0</v>
      </c>
      <c r="G7856" s="1">
        <v>20.0</v>
      </c>
    </row>
    <row r="7857">
      <c r="A7857" s="1">
        <v>7856.0</v>
      </c>
      <c r="B7857" s="1" t="s">
        <v>9930</v>
      </c>
      <c r="C7857" s="1" t="s">
        <v>32</v>
      </c>
      <c r="D7857" s="1">
        <v>120.0</v>
      </c>
      <c r="E7857" s="1" t="s">
        <v>38</v>
      </c>
      <c r="F7857" s="5">
        <v>44927.0</v>
      </c>
      <c r="G7857" s="1">
        <v>0.0</v>
      </c>
    </row>
    <row r="7858">
      <c r="A7858" s="1">
        <v>7857.0</v>
      </c>
      <c r="B7858" s="1" t="s">
        <v>9931</v>
      </c>
      <c r="C7858" s="1" t="s">
        <v>40</v>
      </c>
      <c r="D7858" s="1">
        <v>50.0</v>
      </c>
      <c r="E7858" s="1" t="s">
        <v>38</v>
      </c>
      <c r="F7858" s="5">
        <v>44927.0</v>
      </c>
      <c r="G7858" s="1">
        <v>5.0</v>
      </c>
    </row>
    <row r="7859">
      <c r="A7859" s="1">
        <v>7858.0</v>
      </c>
      <c r="B7859" s="1" t="s">
        <v>9932</v>
      </c>
      <c r="C7859" s="1" t="s">
        <v>32</v>
      </c>
      <c r="D7859" s="1">
        <v>120.0</v>
      </c>
      <c r="E7859" s="1" t="s">
        <v>38</v>
      </c>
      <c r="F7859" s="5">
        <v>44927.0</v>
      </c>
      <c r="G7859" s="1">
        <v>10.0</v>
      </c>
    </row>
    <row r="7860">
      <c r="A7860" s="1">
        <v>7859.0</v>
      </c>
      <c r="B7860" s="1" t="s">
        <v>9933</v>
      </c>
      <c r="C7860" s="1" t="s">
        <v>32</v>
      </c>
      <c r="D7860" s="1">
        <v>120.0</v>
      </c>
      <c r="E7860" s="1" t="s">
        <v>38</v>
      </c>
      <c r="F7860" s="5">
        <v>44927.0</v>
      </c>
      <c r="G7860" s="1">
        <v>20.0</v>
      </c>
    </row>
    <row r="7861">
      <c r="A7861" s="1">
        <v>7860.0</v>
      </c>
      <c r="B7861" s="1" t="s">
        <v>9934</v>
      </c>
      <c r="C7861" s="1" t="s">
        <v>49</v>
      </c>
      <c r="D7861" s="1">
        <v>80.0</v>
      </c>
      <c r="E7861" s="1" t="s">
        <v>33</v>
      </c>
      <c r="F7861" s="5">
        <v>44927.0</v>
      </c>
      <c r="G7861" s="1">
        <v>0.0</v>
      </c>
    </row>
    <row r="7862">
      <c r="A7862" s="1">
        <v>7861.0</v>
      </c>
      <c r="B7862" s="1" t="s">
        <v>9935</v>
      </c>
      <c r="C7862" s="1" t="s">
        <v>32</v>
      </c>
      <c r="D7862" s="1">
        <v>120.0</v>
      </c>
      <c r="E7862" s="1" t="s">
        <v>38</v>
      </c>
      <c r="F7862" s="5">
        <v>44927.0</v>
      </c>
      <c r="G7862" s="1">
        <v>5.0</v>
      </c>
    </row>
    <row r="7863">
      <c r="A7863" s="1">
        <v>7862.0</v>
      </c>
      <c r="B7863" s="1" t="s">
        <v>9936</v>
      </c>
      <c r="C7863" s="1" t="s">
        <v>49</v>
      </c>
      <c r="D7863" s="1">
        <v>80.0</v>
      </c>
      <c r="E7863" s="1" t="s">
        <v>38</v>
      </c>
      <c r="F7863" s="5">
        <v>44927.0</v>
      </c>
      <c r="G7863" s="1">
        <v>10.0</v>
      </c>
    </row>
    <row r="7864">
      <c r="A7864" s="1">
        <v>7863.0</v>
      </c>
      <c r="B7864" s="1" t="s">
        <v>9937</v>
      </c>
      <c r="C7864" s="1" t="s">
        <v>32</v>
      </c>
      <c r="D7864" s="1">
        <v>120.0</v>
      </c>
      <c r="E7864" s="1" t="s">
        <v>38</v>
      </c>
      <c r="F7864" s="5">
        <v>44927.0</v>
      </c>
      <c r="G7864" s="1">
        <v>20.0</v>
      </c>
    </row>
    <row r="7865">
      <c r="A7865" s="1">
        <v>7864.0</v>
      </c>
      <c r="B7865" s="1" t="s">
        <v>9940</v>
      </c>
      <c r="C7865" s="1" t="s">
        <v>32</v>
      </c>
      <c r="D7865" s="1">
        <v>120.0</v>
      </c>
      <c r="E7865" s="1" t="s">
        <v>38</v>
      </c>
      <c r="F7865" s="5">
        <v>44927.0</v>
      </c>
      <c r="G7865" s="1">
        <v>0.0</v>
      </c>
    </row>
    <row r="7866">
      <c r="A7866" s="1">
        <v>7865.0</v>
      </c>
      <c r="B7866" s="1" t="s">
        <v>9941</v>
      </c>
      <c r="C7866" s="1" t="s">
        <v>32</v>
      </c>
      <c r="D7866" s="1">
        <v>120.0</v>
      </c>
      <c r="E7866" s="1" t="s">
        <v>38</v>
      </c>
      <c r="F7866" s="5">
        <v>44927.0</v>
      </c>
      <c r="G7866" s="1">
        <v>5.0</v>
      </c>
    </row>
    <row r="7867">
      <c r="A7867" s="1">
        <v>7866.0</v>
      </c>
      <c r="B7867" s="1" t="s">
        <v>9942</v>
      </c>
      <c r="C7867" s="1" t="s">
        <v>49</v>
      </c>
      <c r="D7867" s="1">
        <v>80.0</v>
      </c>
      <c r="E7867" s="1" t="s">
        <v>38</v>
      </c>
      <c r="F7867" s="5">
        <v>44927.0</v>
      </c>
      <c r="G7867" s="1">
        <v>10.0</v>
      </c>
    </row>
    <row r="7868">
      <c r="A7868" s="1">
        <v>7867.0</v>
      </c>
      <c r="B7868" s="1" t="s">
        <v>9943</v>
      </c>
      <c r="C7868" s="1" t="s">
        <v>32</v>
      </c>
      <c r="D7868" s="1">
        <v>120.0</v>
      </c>
      <c r="E7868" s="1" t="s">
        <v>38</v>
      </c>
      <c r="F7868" s="5">
        <v>44927.0</v>
      </c>
      <c r="G7868" s="1">
        <v>20.0</v>
      </c>
    </row>
    <row r="7869">
      <c r="A7869" s="1">
        <v>7868.0</v>
      </c>
      <c r="B7869" s="1" t="s">
        <v>9944</v>
      </c>
      <c r="C7869" s="1" t="s">
        <v>32</v>
      </c>
      <c r="D7869" s="1">
        <v>120.0</v>
      </c>
      <c r="E7869" s="1" t="s">
        <v>38</v>
      </c>
      <c r="F7869" s="5">
        <v>44927.0</v>
      </c>
      <c r="G7869" s="1">
        <v>0.0</v>
      </c>
    </row>
    <row r="7870">
      <c r="A7870" s="1">
        <v>7869.0</v>
      </c>
      <c r="B7870" s="1" t="s">
        <v>9945</v>
      </c>
      <c r="C7870" s="1" t="s">
        <v>37</v>
      </c>
      <c r="D7870" s="1">
        <v>250.0</v>
      </c>
      <c r="E7870" s="1" t="s">
        <v>38</v>
      </c>
      <c r="F7870" s="5">
        <v>44927.0</v>
      </c>
      <c r="G7870" s="1">
        <v>5.0</v>
      </c>
    </row>
    <row r="7871">
      <c r="A7871" s="1">
        <v>7870.0</v>
      </c>
      <c r="B7871" s="1" t="s">
        <v>9946</v>
      </c>
      <c r="C7871" s="1" t="s">
        <v>32</v>
      </c>
      <c r="D7871" s="1">
        <v>120.0</v>
      </c>
      <c r="E7871" s="1" t="s">
        <v>38</v>
      </c>
      <c r="F7871" s="5">
        <v>44927.0</v>
      </c>
      <c r="G7871" s="1">
        <v>10.0</v>
      </c>
    </row>
    <row r="7872">
      <c r="A7872" s="1">
        <v>7871.0</v>
      </c>
      <c r="B7872" s="1" t="s">
        <v>9947</v>
      </c>
      <c r="C7872" s="1" t="s">
        <v>49</v>
      </c>
      <c r="D7872" s="1">
        <v>80.0</v>
      </c>
      <c r="E7872" s="1" t="s">
        <v>38</v>
      </c>
      <c r="F7872" s="5">
        <v>44927.0</v>
      </c>
      <c r="G7872" s="1">
        <v>20.0</v>
      </c>
    </row>
    <row r="7873">
      <c r="A7873" s="1">
        <v>7872.0</v>
      </c>
      <c r="B7873" s="1" t="s">
        <v>9948</v>
      </c>
      <c r="C7873" s="1" t="s">
        <v>49</v>
      </c>
      <c r="D7873" s="1">
        <v>80.0</v>
      </c>
      <c r="E7873" s="1" t="s">
        <v>38</v>
      </c>
      <c r="F7873" s="5">
        <v>44927.0</v>
      </c>
      <c r="G7873" s="1">
        <v>0.0</v>
      </c>
    </row>
    <row r="7874">
      <c r="A7874" s="1">
        <v>7873.0</v>
      </c>
      <c r="B7874" s="1" t="s">
        <v>9949</v>
      </c>
      <c r="C7874" s="1" t="s">
        <v>32</v>
      </c>
      <c r="D7874" s="1">
        <v>120.0</v>
      </c>
      <c r="E7874" s="1" t="s">
        <v>38</v>
      </c>
      <c r="F7874" s="5">
        <v>44927.0</v>
      </c>
      <c r="G7874" s="1">
        <v>5.0</v>
      </c>
    </row>
    <row r="7875">
      <c r="A7875" s="1">
        <v>7874.0</v>
      </c>
      <c r="B7875" s="1" t="s">
        <v>9950</v>
      </c>
      <c r="C7875" s="1" t="s">
        <v>49</v>
      </c>
      <c r="D7875" s="1">
        <v>80.0</v>
      </c>
      <c r="E7875" s="1" t="s">
        <v>38</v>
      </c>
      <c r="F7875" s="5">
        <v>44927.0</v>
      </c>
      <c r="G7875" s="1">
        <v>10.0</v>
      </c>
    </row>
    <row r="7876">
      <c r="A7876" s="1">
        <v>7875.0</v>
      </c>
      <c r="B7876" s="1" t="s">
        <v>9953</v>
      </c>
      <c r="C7876" s="1" t="s">
        <v>49</v>
      </c>
      <c r="D7876" s="1">
        <v>80.0</v>
      </c>
      <c r="E7876" s="1" t="s">
        <v>45</v>
      </c>
      <c r="F7876" s="5">
        <v>44927.0</v>
      </c>
      <c r="G7876" s="1">
        <v>20.0</v>
      </c>
    </row>
    <row r="7877">
      <c r="A7877" s="1">
        <v>7876.0</v>
      </c>
      <c r="B7877" s="1" t="s">
        <v>9954</v>
      </c>
      <c r="C7877" s="1" t="s">
        <v>32</v>
      </c>
      <c r="D7877" s="1">
        <v>120.0</v>
      </c>
      <c r="E7877" s="1" t="s">
        <v>38</v>
      </c>
      <c r="F7877" s="5">
        <v>44927.0</v>
      </c>
      <c r="G7877" s="1">
        <v>0.0</v>
      </c>
    </row>
    <row r="7878">
      <c r="A7878" s="1">
        <v>7877.0</v>
      </c>
      <c r="B7878" s="1" t="s">
        <v>9955</v>
      </c>
      <c r="C7878" s="1" t="s">
        <v>49</v>
      </c>
      <c r="D7878" s="1">
        <v>80.0</v>
      </c>
      <c r="E7878" s="1" t="s">
        <v>38</v>
      </c>
      <c r="F7878" s="5">
        <v>44927.0</v>
      </c>
      <c r="G7878" s="1">
        <v>5.0</v>
      </c>
    </row>
    <row r="7879">
      <c r="A7879" s="1">
        <v>7878.0</v>
      </c>
      <c r="B7879" s="1" t="s">
        <v>9956</v>
      </c>
      <c r="C7879" s="1" t="s">
        <v>32</v>
      </c>
      <c r="D7879" s="1">
        <v>120.0</v>
      </c>
      <c r="E7879" s="1" t="s">
        <v>38</v>
      </c>
      <c r="F7879" s="5">
        <v>44927.0</v>
      </c>
      <c r="G7879" s="1">
        <v>10.0</v>
      </c>
    </row>
    <row r="7880">
      <c r="A7880" s="1">
        <v>7879.0</v>
      </c>
      <c r="B7880" s="1" t="s">
        <v>9957</v>
      </c>
      <c r="C7880" s="1" t="s">
        <v>32</v>
      </c>
      <c r="D7880" s="1">
        <v>120.0</v>
      </c>
      <c r="E7880" s="1" t="s">
        <v>38</v>
      </c>
      <c r="F7880" s="5">
        <v>44927.0</v>
      </c>
      <c r="G7880" s="1">
        <v>20.0</v>
      </c>
    </row>
    <row r="7881">
      <c r="A7881" s="1">
        <v>7880.0</v>
      </c>
      <c r="B7881" s="1" t="s">
        <v>9958</v>
      </c>
      <c r="C7881" s="1" t="s">
        <v>32</v>
      </c>
      <c r="D7881" s="1">
        <v>120.0</v>
      </c>
      <c r="E7881" s="1" t="s">
        <v>38</v>
      </c>
      <c r="F7881" s="5">
        <v>44927.0</v>
      </c>
      <c r="G7881" s="1">
        <v>0.0</v>
      </c>
    </row>
    <row r="7882">
      <c r="A7882" s="1">
        <v>7881.0</v>
      </c>
      <c r="B7882" s="1" t="s">
        <v>9959</v>
      </c>
      <c r="C7882" s="1" t="s">
        <v>32</v>
      </c>
      <c r="D7882" s="1">
        <v>120.0</v>
      </c>
      <c r="E7882" s="1" t="s">
        <v>45</v>
      </c>
      <c r="F7882" s="5">
        <v>44927.0</v>
      </c>
      <c r="G7882" s="1">
        <v>5.0</v>
      </c>
    </row>
    <row r="7883">
      <c r="A7883" s="1">
        <v>7882.0</v>
      </c>
      <c r="B7883" s="1" t="s">
        <v>9960</v>
      </c>
      <c r="C7883" s="1" t="s">
        <v>32</v>
      </c>
      <c r="D7883" s="1">
        <v>120.0</v>
      </c>
      <c r="E7883" s="1" t="s">
        <v>45</v>
      </c>
      <c r="F7883" s="5">
        <v>44927.0</v>
      </c>
      <c r="G7883" s="1">
        <v>10.0</v>
      </c>
    </row>
    <row r="7884">
      <c r="A7884" s="1">
        <v>7883.0</v>
      </c>
      <c r="B7884" s="1" t="s">
        <v>9963</v>
      </c>
      <c r="C7884" s="1" t="s">
        <v>37</v>
      </c>
      <c r="D7884" s="1">
        <v>250.0</v>
      </c>
      <c r="E7884" s="1" t="s">
        <v>38</v>
      </c>
      <c r="F7884" s="5">
        <v>44927.0</v>
      </c>
      <c r="G7884" s="1">
        <v>20.0</v>
      </c>
    </row>
    <row r="7885">
      <c r="A7885" s="1">
        <v>7884.0</v>
      </c>
      <c r="B7885" s="1" t="s">
        <v>9964</v>
      </c>
      <c r="C7885" s="1" t="s">
        <v>49</v>
      </c>
      <c r="D7885" s="1">
        <v>80.0</v>
      </c>
      <c r="E7885" s="1" t="s">
        <v>38</v>
      </c>
      <c r="F7885" s="5">
        <v>44927.0</v>
      </c>
      <c r="G7885" s="1">
        <v>0.0</v>
      </c>
    </row>
    <row r="7886">
      <c r="A7886" s="1">
        <v>7885.0</v>
      </c>
      <c r="B7886" s="1" t="s">
        <v>9965</v>
      </c>
      <c r="C7886" s="1" t="s">
        <v>49</v>
      </c>
      <c r="D7886" s="1">
        <v>80.0</v>
      </c>
      <c r="E7886" s="1" t="s">
        <v>45</v>
      </c>
      <c r="F7886" s="5">
        <v>44927.0</v>
      </c>
      <c r="G7886" s="1">
        <v>5.0</v>
      </c>
    </row>
    <row r="7887">
      <c r="A7887" s="1">
        <v>7886.0</v>
      </c>
      <c r="B7887" s="1" t="s">
        <v>9966</v>
      </c>
      <c r="C7887" s="1" t="s">
        <v>40</v>
      </c>
      <c r="D7887" s="1">
        <v>50.0</v>
      </c>
      <c r="E7887" s="1" t="s">
        <v>38</v>
      </c>
      <c r="F7887" s="5">
        <v>44927.0</v>
      </c>
      <c r="G7887" s="1">
        <v>10.0</v>
      </c>
    </row>
    <row r="7888">
      <c r="A7888" s="1">
        <v>7887.0</v>
      </c>
      <c r="B7888" s="1" t="s">
        <v>9967</v>
      </c>
      <c r="C7888" s="1" t="s">
        <v>32</v>
      </c>
      <c r="D7888" s="1">
        <v>120.0</v>
      </c>
      <c r="E7888" s="1" t="s">
        <v>45</v>
      </c>
      <c r="F7888" s="5">
        <v>44927.0</v>
      </c>
      <c r="G7888" s="1">
        <v>20.0</v>
      </c>
    </row>
    <row r="7889">
      <c r="A7889" s="1">
        <v>7888.0</v>
      </c>
      <c r="B7889" s="1" t="s">
        <v>9968</v>
      </c>
      <c r="C7889" s="1" t="s">
        <v>32</v>
      </c>
      <c r="D7889" s="1">
        <v>120.0</v>
      </c>
      <c r="E7889" s="1" t="s">
        <v>45</v>
      </c>
      <c r="F7889" s="5">
        <v>44927.0</v>
      </c>
      <c r="G7889" s="1">
        <v>0.0</v>
      </c>
    </row>
    <row r="7890">
      <c r="A7890" s="1">
        <v>7889.0</v>
      </c>
      <c r="B7890" s="1" t="s">
        <v>9969</v>
      </c>
      <c r="C7890" s="1" t="s">
        <v>49</v>
      </c>
      <c r="D7890" s="1">
        <v>80.0</v>
      </c>
      <c r="E7890" s="1" t="s">
        <v>45</v>
      </c>
      <c r="F7890" s="5">
        <v>44927.0</v>
      </c>
      <c r="G7890" s="1">
        <v>5.0</v>
      </c>
    </row>
    <row r="7891">
      <c r="A7891" s="1">
        <v>7890.0</v>
      </c>
      <c r="B7891" s="1" t="s">
        <v>9970</v>
      </c>
      <c r="C7891" s="1" t="s">
        <v>49</v>
      </c>
      <c r="D7891" s="1">
        <v>80.0</v>
      </c>
      <c r="E7891" s="1" t="s">
        <v>38</v>
      </c>
      <c r="F7891" s="5">
        <v>44927.0</v>
      </c>
      <c r="G7891" s="1">
        <v>10.0</v>
      </c>
    </row>
    <row r="7892">
      <c r="A7892" s="1">
        <v>7891.0</v>
      </c>
      <c r="B7892" s="1" t="s">
        <v>9971</v>
      </c>
      <c r="C7892" s="1" t="s">
        <v>32</v>
      </c>
      <c r="D7892" s="1">
        <v>120.0</v>
      </c>
      <c r="E7892" s="1" t="s">
        <v>38</v>
      </c>
      <c r="F7892" s="5">
        <v>44927.0</v>
      </c>
      <c r="G7892" s="1">
        <v>20.0</v>
      </c>
    </row>
    <row r="7893">
      <c r="A7893" s="1">
        <v>7892.0</v>
      </c>
      <c r="B7893" s="1" t="s">
        <v>9972</v>
      </c>
      <c r="C7893" s="1" t="s">
        <v>32</v>
      </c>
      <c r="D7893" s="1">
        <v>120.0</v>
      </c>
      <c r="E7893" s="1" t="s">
        <v>38</v>
      </c>
      <c r="F7893" s="5">
        <v>44927.0</v>
      </c>
      <c r="G7893" s="1">
        <v>0.0</v>
      </c>
    </row>
    <row r="7894">
      <c r="A7894" s="1">
        <v>7893.0</v>
      </c>
      <c r="B7894" s="1" t="s">
        <v>9973</v>
      </c>
      <c r="C7894" s="1" t="s">
        <v>49</v>
      </c>
      <c r="D7894" s="1">
        <v>80.0</v>
      </c>
      <c r="E7894" s="1" t="s">
        <v>38</v>
      </c>
      <c r="F7894" s="5">
        <v>44927.0</v>
      </c>
      <c r="G7894" s="1">
        <v>5.0</v>
      </c>
    </row>
    <row r="7895">
      <c r="A7895" s="1">
        <v>7894.0</v>
      </c>
      <c r="B7895" s="1" t="s">
        <v>9974</v>
      </c>
      <c r="C7895" s="1" t="s">
        <v>32</v>
      </c>
      <c r="D7895" s="1">
        <v>120.0</v>
      </c>
      <c r="E7895" s="1" t="s">
        <v>45</v>
      </c>
      <c r="F7895" s="5">
        <v>44927.0</v>
      </c>
      <c r="G7895" s="1">
        <v>10.0</v>
      </c>
    </row>
    <row r="7896">
      <c r="A7896" s="1">
        <v>7895.0</v>
      </c>
      <c r="B7896" s="1" t="s">
        <v>9977</v>
      </c>
      <c r="C7896" s="1" t="s">
        <v>32</v>
      </c>
      <c r="D7896" s="1">
        <v>120.0</v>
      </c>
      <c r="E7896" s="1" t="s">
        <v>38</v>
      </c>
      <c r="F7896" s="5">
        <v>44927.0</v>
      </c>
      <c r="G7896" s="1">
        <v>20.0</v>
      </c>
    </row>
    <row r="7897">
      <c r="A7897" s="1">
        <v>7896.0</v>
      </c>
      <c r="B7897" s="1" t="s">
        <v>9978</v>
      </c>
      <c r="C7897" s="1" t="s">
        <v>49</v>
      </c>
      <c r="D7897" s="1">
        <v>80.0</v>
      </c>
      <c r="E7897" s="1" t="s">
        <v>38</v>
      </c>
      <c r="F7897" s="5">
        <v>44927.0</v>
      </c>
      <c r="G7897" s="1">
        <v>0.0</v>
      </c>
    </row>
    <row r="7898">
      <c r="A7898" s="1">
        <v>7897.0</v>
      </c>
      <c r="B7898" s="1" t="s">
        <v>9979</v>
      </c>
      <c r="C7898" s="1" t="s">
        <v>37</v>
      </c>
      <c r="D7898" s="1">
        <v>250.0</v>
      </c>
      <c r="E7898" s="1" t="s">
        <v>38</v>
      </c>
      <c r="F7898" s="5">
        <v>44927.0</v>
      </c>
      <c r="G7898" s="1">
        <v>5.0</v>
      </c>
    </row>
    <row r="7899">
      <c r="A7899" s="1">
        <v>7898.0</v>
      </c>
      <c r="B7899" s="1" t="s">
        <v>9980</v>
      </c>
      <c r="C7899" s="1" t="s">
        <v>49</v>
      </c>
      <c r="D7899" s="1">
        <v>80.0</v>
      </c>
      <c r="E7899" s="1" t="s">
        <v>38</v>
      </c>
      <c r="F7899" s="5">
        <v>44927.0</v>
      </c>
      <c r="G7899" s="1">
        <v>10.0</v>
      </c>
    </row>
    <row r="7900">
      <c r="A7900" s="1">
        <v>7899.0</v>
      </c>
      <c r="B7900" s="1" t="s">
        <v>9981</v>
      </c>
      <c r="C7900" s="1" t="s">
        <v>32</v>
      </c>
      <c r="D7900" s="1">
        <v>120.0</v>
      </c>
      <c r="E7900" s="1" t="s">
        <v>38</v>
      </c>
      <c r="F7900" s="5">
        <v>44927.0</v>
      </c>
      <c r="G7900" s="1">
        <v>20.0</v>
      </c>
    </row>
    <row r="7901">
      <c r="A7901" s="1">
        <v>7900.0</v>
      </c>
      <c r="B7901" s="1" t="s">
        <v>9982</v>
      </c>
      <c r="C7901" s="1" t="s">
        <v>40</v>
      </c>
      <c r="D7901" s="1">
        <v>50.0</v>
      </c>
      <c r="E7901" s="1" t="s">
        <v>38</v>
      </c>
      <c r="F7901" s="5">
        <v>44927.0</v>
      </c>
      <c r="G7901" s="1">
        <v>0.0</v>
      </c>
    </row>
    <row r="7902">
      <c r="A7902" s="1">
        <v>7901.0</v>
      </c>
      <c r="B7902" s="1" t="s">
        <v>9983</v>
      </c>
      <c r="C7902" s="1" t="s">
        <v>32</v>
      </c>
      <c r="D7902" s="1">
        <v>120.0</v>
      </c>
      <c r="E7902" s="1" t="s">
        <v>38</v>
      </c>
      <c r="F7902" s="5">
        <v>44927.0</v>
      </c>
      <c r="G7902" s="1">
        <v>5.0</v>
      </c>
    </row>
    <row r="7903">
      <c r="A7903" s="1">
        <v>7902.0</v>
      </c>
      <c r="B7903" s="1" t="s">
        <v>9984</v>
      </c>
      <c r="C7903" s="1" t="s">
        <v>32</v>
      </c>
      <c r="D7903" s="1">
        <v>120.0</v>
      </c>
      <c r="E7903" s="1" t="s">
        <v>38</v>
      </c>
      <c r="F7903" s="5">
        <v>44927.0</v>
      </c>
      <c r="G7903" s="1">
        <v>10.0</v>
      </c>
    </row>
    <row r="7904">
      <c r="A7904" s="1">
        <v>7903.0</v>
      </c>
      <c r="B7904" s="1" t="s">
        <v>9985</v>
      </c>
      <c r="C7904" s="1" t="s">
        <v>32</v>
      </c>
      <c r="D7904" s="1">
        <v>120.0</v>
      </c>
      <c r="E7904" s="1" t="s">
        <v>38</v>
      </c>
      <c r="F7904" s="5">
        <v>44927.0</v>
      </c>
      <c r="G7904" s="1">
        <v>20.0</v>
      </c>
    </row>
    <row r="7905">
      <c r="A7905" s="1">
        <v>7904.0</v>
      </c>
      <c r="B7905" s="1" t="s">
        <v>9988</v>
      </c>
      <c r="C7905" s="1" t="s">
        <v>40</v>
      </c>
      <c r="D7905" s="1">
        <v>50.0</v>
      </c>
      <c r="E7905" s="1" t="s">
        <v>45</v>
      </c>
      <c r="F7905" s="5">
        <v>44927.0</v>
      </c>
      <c r="G7905" s="1">
        <v>0.0</v>
      </c>
    </row>
    <row r="7906">
      <c r="A7906" s="1">
        <v>7905.0</v>
      </c>
      <c r="B7906" s="1" t="s">
        <v>9989</v>
      </c>
      <c r="C7906" s="1" t="s">
        <v>37</v>
      </c>
      <c r="D7906" s="1">
        <v>250.0</v>
      </c>
      <c r="E7906" s="1" t="s">
        <v>38</v>
      </c>
      <c r="F7906" s="5">
        <v>44927.0</v>
      </c>
      <c r="G7906" s="1">
        <v>5.0</v>
      </c>
    </row>
    <row r="7907">
      <c r="A7907" s="1">
        <v>7906.0</v>
      </c>
      <c r="B7907" s="1" t="s">
        <v>9990</v>
      </c>
      <c r="C7907" s="1" t="s">
        <v>32</v>
      </c>
      <c r="D7907" s="1">
        <v>120.0</v>
      </c>
      <c r="E7907" s="1" t="s">
        <v>38</v>
      </c>
      <c r="F7907" s="5">
        <v>44927.0</v>
      </c>
      <c r="G7907" s="1">
        <v>10.0</v>
      </c>
    </row>
    <row r="7908">
      <c r="A7908" s="1">
        <v>7907.0</v>
      </c>
      <c r="B7908" s="1" t="s">
        <v>9991</v>
      </c>
      <c r="C7908" s="1" t="s">
        <v>49</v>
      </c>
      <c r="D7908" s="1">
        <v>80.0</v>
      </c>
      <c r="E7908" s="1" t="s">
        <v>33</v>
      </c>
      <c r="F7908" s="5">
        <v>44927.0</v>
      </c>
      <c r="G7908" s="1">
        <v>20.0</v>
      </c>
    </row>
    <row r="7909">
      <c r="A7909" s="1">
        <v>7908.0</v>
      </c>
      <c r="B7909" s="1" t="s">
        <v>9992</v>
      </c>
      <c r="C7909" s="1" t="s">
        <v>40</v>
      </c>
      <c r="D7909" s="1">
        <v>50.0</v>
      </c>
      <c r="E7909" s="1" t="s">
        <v>38</v>
      </c>
      <c r="F7909" s="5">
        <v>44927.0</v>
      </c>
      <c r="G7909" s="1">
        <v>0.0</v>
      </c>
    </row>
    <row r="7910">
      <c r="A7910" s="1">
        <v>7909.0</v>
      </c>
      <c r="B7910" s="1" t="s">
        <v>9993</v>
      </c>
      <c r="C7910" s="1" t="s">
        <v>49</v>
      </c>
      <c r="D7910" s="1">
        <v>80.0</v>
      </c>
      <c r="E7910" s="1" t="s">
        <v>38</v>
      </c>
      <c r="F7910" s="5">
        <v>44927.0</v>
      </c>
      <c r="G7910" s="1">
        <v>5.0</v>
      </c>
    </row>
    <row r="7911">
      <c r="A7911" s="1">
        <v>7910.0</v>
      </c>
      <c r="B7911" s="1" t="s">
        <v>9994</v>
      </c>
      <c r="C7911" s="1" t="s">
        <v>32</v>
      </c>
      <c r="D7911" s="1">
        <v>120.0</v>
      </c>
      <c r="E7911" s="1" t="s">
        <v>38</v>
      </c>
      <c r="F7911" s="5">
        <v>44927.0</v>
      </c>
      <c r="G7911" s="1">
        <v>10.0</v>
      </c>
    </row>
    <row r="7912">
      <c r="A7912" s="1">
        <v>7911.0</v>
      </c>
      <c r="B7912" s="1" t="s">
        <v>9995</v>
      </c>
      <c r="C7912" s="1" t="s">
        <v>37</v>
      </c>
      <c r="D7912" s="1">
        <v>250.0</v>
      </c>
      <c r="E7912" s="1" t="s">
        <v>38</v>
      </c>
      <c r="F7912" s="5">
        <v>44927.0</v>
      </c>
      <c r="G7912" s="1">
        <v>20.0</v>
      </c>
    </row>
    <row r="7913">
      <c r="A7913" s="1">
        <v>7912.0</v>
      </c>
      <c r="B7913" s="1" t="s">
        <v>9996</v>
      </c>
      <c r="C7913" s="1" t="s">
        <v>40</v>
      </c>
      <c r="D7913" s="1">
        <v>50.0</v>
      </c>
      <c r="E7913" s="1" t="s">
        <v>45</v>
      </c>
      <c r="F7913" s="5">
        <v>44927.0</v>
      </c>
      <c r="G7913" s="1">
        <v>0.0</v>
      </c>
    </row>
    <row r="7914">
      <c r="A7914" s="1">
        <v>7913.0</v>
      </c>
      <c r="B7914" s="1" t="s">
        <v>9997</v>
      </c>
      <c r="C7914" s="1" t="s">
        <v>40</v>
      </c>
      <c r="D7914" s="1">
        <v>50.0</v>
      </c>
      <c r="E7914" s="1" t="s">
        <v>38</v>
      </c>
      <c r="F7914" s="5">
        <v>44927.0</v>
      </c>
      <c r="G7914" s="1">
        <v>5.0</v>
      </c>
    </row>
    <row r="7915">
      <c r="A7915" s="1">
        <v>7914.0</v>
      </c>
      <c r="B7915" s="1" t="s">
        <v>9998</v>
      </c>
      <c r="C7915" s="1" t="s">
        <v>32</v>
      </c>
      <c r="D7915" s="1">
        <v>120.0</v>
      </c>
      <c r="E7915" s="1" t="s">
        <v>38</v>
      </c>
      <c r="F7915" s="5">
        <v>44927.0</v>
      </c>
      <c r="G7915" s="1">
        <v>10.0</v>
      </c>
    </row>
    <row r="7916">
      <c r="A7916" s="1">
        <v>7915.0</v>
      </c>
      <c r="B7916" s="1" t="s">
        <v>10001</v>
      </c>
      <c r="C7916" s="1" t="s">
        <v>32</v>
      </c>
      <c r="D7916" s="1">
        <v>120.0</v>
      </c>
      <c r="E7916" s="1" t="s">
        <v>38</v>
      </c>
      <c r="F7916" s="5">
        <v>44927.0</v>
      </c>
      <c r="G7916" s="1">
        <v>20.0</v>
      </c>
    </row>
    <row r="7917">
      <c r="A7917" s="1">
        <v>7916.0</v>
      </c>
      <c r="B7917" s="1" t="s">
        <v>10002</v>
      </c>
      <c r="C7917" s="1" t="s">
        <v>49</v>
      </c>
      <c r="D7917" s="1">
        <v>80.0</v>
      </c>
      <c r="E7917" s="1" t="s">
        <v>38</v>
      </c>
      <c r="F7917" s="5">
        <v>44927.0</v>
      </c>
      <c r="G7917" s="1">
        <v>0.0</v>
      </c>
    </row>
    <row r="7918">
      <c r="A7918" s="1">
        <v>7917.0</v>
      </c>
      <c r="B7918" s="1" t="s">
        <v>10003</v>
      </c>
      <c r="C7918" s="1" t="s">
        <v>32</v>
      </c>
      <c r="D7918" s="1">
        <v>120.0</v>
      </c>
      <c r="E7918" s="1" t="s">
        <v>38</v>
      </c>
      <c r="F7918" s="5">
        <v>44927.0</v>
      </c>
      <c r="G7918" s="1">
        <v>5.0</v>
      </c>
    </row>
    <row r="7919">
      <c r="A7919" s="1">
        <v>7918.0</v>
      </c>
      <c r="B7919" s="1" t="s">
        <v>10004</v>
      </c>
      <c r="C7919" s="1" t="s">
        <v>32</v>
      </c>
      <c r="D7919" s="1">
        <v>120.0</v>
      </c>
      <c r="E7919" s="1" t="s">
        <v>38</v>
      </c>
      <c r="F7919" s="5">
        <v>44927.0</v>
      </c>
      <c r="G7919" s="1">
        <v>10.0</v>
      </c>
    </row>
    <row r="7920">
      <c r="A7920" s="1">
        <v>7919.0</v>
      </c>
      <c r="B7920" s="1" t="s">
        <v>10005</v>
      </c>
      <c r="C7920" s="1" t="s">
        <v>37</v>
      </c>
      <c r="D7920" s="1">
        <v>250.0</v>
      </c>
      <c r="E7920" s="1" t="s">
        <v>38</v>
      </c>
      <c r="F7920" s="5">
        <v>44927.0</v>
      </c>
      <c r="G7920" s="1">
        <v>20.0</v>
      </c>
    </row>
    <row r="7921">
      <c r="A7921" s="1">
        <v>7920.0</v>
      </c>
      <c r="B7921" s="1" t="s">
        <v>10006</v>
      </c>
      <c r="C7921" s="1" t="s">
        <v>37</v>
      </c>
      <c r="D7921" s="1">
        <v>250.0</v>
      </c>
      <c r="E7921" s="1" t="s">
        <v>38</v>
      </c>
      <c r="F7921" s="5">
        <v>44927.0</v>
      </c>
      <c r="G7921" s="1">
        <v>0.0</v>
      </c>
    </row>
    <row r="7922">
      <c r="A7922" s="1">
        <v>7921.0</v>
      </c>
      <c r="B7922" s="1" t="s">
        <v>10007</v>
      </c>
      <c r="C7922" s="1" t="s">
        <v>32</v>
      </c>
      <c r="D7922" s="1">
        <v>120.0</v>
      </c>
      <c r="E7922" s="1" t="s">
        <v>45</v>
      </c>
      <c r="F7922" s="5">
        <v>44927.0</v>
      </c>
      <c r="G7922" s="1">
        <v>5.0</v>
      </c>
    </row>
    <row r="7923">
      <c r="A7923" s="1">
        <v>7922.0</v>
      </c>
      <c r="B7923" s="1" t="s">
        <v>10008</v>
      </c>
      <c r="C7923" s="1" t="s">
        <v>32</v>
      </c>
      <c r="D7923" s="1">
        <v>120.0</v>
      </c>
      <c r="E7923" s="1" t="s">
        <v>38</v>
      </c>
      <c r="F7923" s="5">
        <v>44927.0</v>
      </c>
      <c r="G7923" s="1">
        <v>10.0</v>
      </c>
    </row>
    <row r="7924">
      <c r="A7924" s="1">
        <v>7923.0</v>
      </c>
      <c r="B7924" s="1" t="s">
        <v>10009</v>
      </c>
      <c r="C7924" s="1" t="s">
        <v>32</v>
      </c>
      <c r="D7924" s="1">
        <v>120.0</v>
      </c>
      <c r="E7924" s="1" t="s">
        <v>38</v>
      </c>
      <c r="F7924" s="5">
        <v>44927.0</v>
      </c>
      <c r="G7924" s="1">
        <v>20.0</v>
      </c>
    </row>
    <row r="7925">
      <c r="A7925" s="1">
        <v>7924.0</v>
      </c>
      <c r="B7925" s="1" t="s">
        <v>10010</v>
      </c>
      <c r="C7925" s="1" t="s">
        <v>32</v>
      </c>
      <c r="D7925" s="1">
        <v>120.0</v>
      </c>
      <c r="E7925" s="1" t="s">
        <v>38</v>
      </c>
      <c r="F7925" s="5">
        <v>44927.0</v>
      </c>
      <c r="G7925" s="1">
        <v>0.0</v>
      </c>
    </row>
    <row r="7926">
      <c r="A7926" s="1">
        <v>7925.0</v>
      </c>
      <c r="B7926" s="1" t="s">
        <v>10011</v>
      </c>
      <c r="C7926" s="1" t="s">
        <v>49</v>
      </c>
      <c r="D7926" s="1">
        <v>80.0</v>
      </c>
      <c r="E7926" s="1" t="s">
        <v>38</v>
      </c>
      <c r="F7926" s="5">
        <v>44927.0</v>
      </c>
      <c r="G7926" s="1">
        <v>5.0</v>
      </c>
    </row>
    <row r="7927">
      <c r="A7927" s="1">
        <v>7926.0</v>
      </c>
      <c r="B7927" s="1" t="s">
        <v>10014</v>
      </c>
      <c r="C7927" s="1" t="s">
        <v>37</v>
      </c>
      <c r="D7927" s="1">
        <v>250.0</v>
      </c>
      <c r="E7927" s="1" t="s">
        <v>38</v>
      </c>
      <c r="F7927" s="5">
        <v>44927.0</v>
      </c>
      <c r="G7927" s="1">
        <v>10.0</v>
      </c>
    </row>
    <row r="7928">
      <c r="A7928" s="1">
        <v>7927.0</v>
      </c>
      <c r="B7928" s="1" t="s">
        <v>10015</v>
      </c>
      <c r="C7928" s="1" t="s">
        <v>37</v>
      </c>
      <c r="D7928" s="1">
        <v>250.0</v>
      </c>
      <c r="E7928" s="1" t="s">
        <v>38</v>
      </c>
      <c r="F7928" s="5">
        <v>44927.0</v>
      </c>
      <c r="G7928" s="1">
        <v>20.0</v>
      </c>
    </row>
    <row r="7929">
      <c r="A7929" s="1">
        <v>7928.0</v>
      </c>
      <c r="B7929" s="1" t="s">
        <v>10016</v>
      </c>
      <c r="C7929" s="1" t="s">
        <v>32</v>
      </c>
      <c r="D7929" s="1">
        <v>120.0</v>
      </c>
      <c r="E7929" s="1" t="s">
        <v>38</v>
      </c>
      <c r="F7929" s="5">
        <v>44927.0</v>
      </c>
      <c r="G7929" s="1">
        <v>0.0</v>
      </c>
    </row>
    <row r="7930">
      <c r="A7930" s="1">
        <v>7929.0</v>
      </c>
      <c r="B7930" s="1" t="s">
        <v>10017</v>
      </c>
      <c r="C7930" s="1" t="s">
        <v>49</v>
      </c>
      <c r="D7930" s="1">
        <v>80.0</v>
      </c>
      <c r="E7930" s="1" t="s">
        <v>38</v>
      </c>
      <c r="F7930" s="5">
        <v>44927.0</v>
      </c>
      <c r="G7930" s="1">
        <v>5.0</v>
      </c>
    </row>
    <row r="7931">
      <c r="A7931" s="1">
        <v>7930.0</v>
      </c>
      <c r="B7931" s="1" t="s">
        <v>10018</v>
      </c>
      <c r="C7931" s="1" t="s">
        <v>40</v>
      </c>
      <c r="D7931" s="1">
        <v>50.0</v>
      </c>
      <c r="E7931" s="1" t="s">
        <v>38</v>
      </c>
      <c r="F7931" s="5">
        <v>44927.0</v>
      </c>
      <c r="G7931" s="1">
        <v>10.0</v>
      </c>
    </row>
    <row r="7932">
      <c r="A7932" s="1">
        <v>7931.0</v>
      </c>
      <c r="B7932" s="1" t="s">
        <v>10019</v>
      </c>
      <c r="C7932" s="1" t="s">
        <v>40</v>
      </c>
      <c r="D7932" s="1">
        <v>50.0</v>
      </c>
      <c r="E7932" s="1" t="s">
        <v>38</v>
      </c>
      <c r="F7932" s="5">
        <v>44927.0</v>
      </c>
      <c r="G7932" s="1">
        <v>20.0</v>
      </c>
    </row>
    <row r="7933">
      <c r="A7933" s="1">
        <v>7932.0</v>
      </c>
      <c r="B7933" s="1" t="s">
        <v>10020</v>
      </c>
      <c r="C7933" s="1" t="s">
        <v>32</v>
      </c>
      <c r="D7933" s="1">
        <v>120.0</v>
      </c>
      <c r="E7933" s="1" t="s">
        <v>38</v>
      </c>
      <c r="F7933" s="5">
        <v>44927.0</v>
      </c>
      <c r="G7933" s="1">
        <v>0.0</v>
      </c>
    </row>
    <row r="7934">
      <c r="A7934" s="1">
        <v>7933.0</v>
      </c>
      <c r="B7934" s="1" t="s">
        <v>10021</v>
      </c>
      <c r="C7934" s="1" t="s">
        <v>32</v>
      </c>
      <c r="D7934" s="1">
        <v>120.0</v>
      </c>
      <c r="E7934" s="1" t="s">
        <v>38</v>
      </c>
      <c r="F7934" s="5">
        <v>44927.0</v>
      </c>
      <c r="G7934" s="1">
        <v>5.0</v>
      </c>
    </row>
    <row r="7935">
      <c r="A7935" s="1">
        <v>7934.0</v>
      </c>
      <c r="B7935" s="1" t="s">
        <v>10022</v>
      </c>
      <c r="C7935" s="1" t="s">
        <v>32</v>
      </c>
      <c r="D7935" s="1">
        <v>120.0</v>
      </c>
      <c r="E7935" s="1" t="s">
        <v>38</v>
      </c>
      <c r="F7935" s="5">
        <v>44927.0</v>
      </c>
      <c r="G7935" s="1">
        <v>10.0</v>
      </c>
    </row>
    <row r="7936">
      <c r="A7936" s="1">
        <v>7935.0</v>
      </c>
      <c r="B7936" s="1" t="s">
        <v>10023</v>
      </c>
      <c r="C7936" s="1" t="s">
        <v>32</v>
      </c>
      <c r="D7936" s="1">
        <v>120.0</v>
      </c>
      <c r="E7936" s="1" t="s">
        <v>33</v>
      </c>
      <c r="F7936" s="5">
        <v>44927.0</v>
      </c>
      <c r="G7936" s="1">
        <v>20.0</v>
      </c>
    </row>
    <row r="7937">
      <c r="A7937" s="1">
        <v>7936.0</v>
      </c>
      <c r="B7937" s="1" t="s">
        <v>10024</v>
      </c>
      <c r="C7937" s="1" t="s">
        <v>32</v>
      </c>
      <c r="D7937" s="1">
        <v>120.0</v>
      </c>
      <c r="E7937" s="1" t="s">
        <v>38</v>
      </c>
      <c r="F7937" s="5">
        <v>44927.0</v>
      </c>
      <c r="G7937" s="1">
        <v>0.0</v>
      </c>
    </row>
    <row r="7938">
      <c r="A7938" s="1">
        <v>7937.0</v>
      </c>
      <c r="B7938" s="1" t="s">
        <v>10025</v>
      </c>
      <c r="C7938" s="1" t="s">
        <v>32</v>
      </c>
      <c r="D7938" s="1">
        <v>120.0</v>
      </c>
      <c r="E7938" s="1" t="s">
        <v>38</v>
      </c>
      <c r="F7938" s="5">
        <v>44927.0</v>
      </c>
      <c r="G7938" s="1">
        <v>5.0</v>
      </c>
    </row>
    <row r="7939">
      <c r="A7939" s="1">
        <v>7938.0</v>
      </c>
      <c r="B7939" s="1" t="s">
        <v>10028</v>
      </c>
      <c r="C7939" s="1" t="s">
        <v>32</v>
      </c>
      <c r="D7939" s="1">
        <v>120.0</v>
      </c>
      <c r="E7939" s="1" t="s">
        <v>38</v>
      </c>
      <c r="F7939" s="5">
        <v>44927.0</v>
      </c>
      <c r="G7939" s="1">
        <v>10.0</v>
      </c>
    </row>
    <row r="7940">
      <c r="A7940" s="1">
        <v>7939.0</v>
      </c>
      <c r="B7940" s="1" t="s">
        <v>10029</v>
      </c>
      <c r="C7940" s="1" t="s">
        <v>32</v>
      </c>
      <c r="D7940" s="1">
        <v>120.0</v>
      </c>
      <c r="E7940" s="1" t="s">
        <v>38</v>
      </c>
      <c r="F7940" s="5">
        <v>44927.0</v>
      </c>
      <c r="G7940" s="1">
        <v>20.0</v>
      </c>
    </row>
    <row r="7941">
      <c r="A7941" s="1">
        <v>7940.0</v>
      </c>
      <c r="B7941" s="1" t="s">
        <v>10030</v>
      </c>
      <c r="C7941" s="1" t="s">
        <v>49</v>
      </c>
      <c r="D7941" s="1">
        <v>80.0</v>
      </c>
      <c r="E7941" s="1" t="s">
        <v>33</v>
      </c>
      <c r="F7941" s="5">
        <v>44927.0</v>
      </c>
      <c r="G7941" s="1">
        <v>0.0</v>
      </c>
    </row>
    <row r="7942">
      <c r="A7942" s="1">
        <v>7941.0</v>
      </c>
      <c r="B7942" s="1" t="s">
        <v>10031</v>
      </c>
      <c r="C7942" s="1" t="s">
        <v>49</v>
      </c>
      <c r="D7942" s="1">
        <v>80.0</v>
      </c>
      <c r="E7942" s="1" t="s">
        <v>38</v>
      </c>
      <c r="F7942" s="5">
        <v>44927.0</v>
      </c>
      <c r="G7942" s="1">
        <v>5.0</v>
      </c>
    </row>
    <row r="7943">
      <c r="A7943" s="1">
        <v>7942.0</v>
      </c>
      <c r="B7943" s="1" t="s">
        <v>10032</v>
      </c>
      <c r="C7943" s="1" t="s">
        <v>32</v>
      </c>
      <c r="D7943" s="1">
        <v>120.0</v>
      </c>
      <c r="E7943" s="1" t="s">
        <v>45</v>
      </c>
      <c r="F7943" s="5">
        <v>44927.0</v>
      </c>
      <c r="G7943" s="1">
        <v>10.0</v>
      </c>
    </row>
    <row r="7944">
      <c r="A7944" s="1">
        <v>7943.0</v>
      </c>
      <c r="B7944" s="1" t="s">
        <v>10033</v>
      </c>
      <c r="C7944" s="1" t="s">
        <v>32</v>
      </c>
      <c r="D7944" s="1">
        <v>120.0</v>
      </c>
      <c r="E7944" s="1" t="s">
        <v>38</v>
      </c>
      <c r="F7944" s="5">
        <v>44927.0</v>
      </c>
      <c r="G7944" s="1">
        <v>20.0</v>
      </c>
    </row>
    <row r="7945">
      <c r="A7945" s="1">
        <v>7944.0</v>
      </c>
      <c r="B7945" s="1" t="s">
        <v>10034</v>
      </c>
      <c r="C7945" s="1" t="s">
        <v>40</v>
      </c>
      <c r="D7945" s="1">
        <v>50.0</v>
      </c>
      <c r="E7945" s="1" t="s">
        <v>33</v>
      </c>
      <c r="F7945" s="5">
        <v>44927.0</v>
      </c>
      <c r="G7945" s="1">
        <v>0.0</v>
      </c>
    </row>
    <row r="7946">
      <c r="A7946" s="1">
        <v>7945.0</v>
      </c>
      <c r="B7946" s="1" t="s">
        <v>10035</v>
      </c>
      <c r="C7946" s="1" t="s">
        <v>37</v>
      </c>
      <c r="D7946" s="1">
        <v>250.0</v>
      </c>
      <c r="E7946" s="1" t="s">
        <v>38</v>
      </c>
      <c r="F7946" s="5">
        <v>44927.0</v>
      </c>
      <c r="G7946" s="1">
        <v>5.0</v>
      </c>
    </row>
    <row r="7947">
      <c r="A7947" s="1">
        <v>7946.0</v>
      </c>
      <c r="B7947" s="1" t="s">
        <v>10036</v>
      </c>
      <c r="C7947" s="1" t="s">
        <v>49</v>
      </c>
      <c r="D7947" s="1">
        <v>80.0</v>
      </c>
      <c r="E7947" s="1" t="s">
        <v>38</v>
      </c>
      <c r="F7947" s="5">
        <v>44927.0</v>
      </c>
      <c r="G7947" s="1">
        <v>10.0</v>
      </c>
    </row>
    <row r="7948">
      <c r="A7948" s="1">
        <v>7947.0</v>
      </c>
      <c r="B7948" s="1" t="s">
        <v>10037</v>
      </c>
      <c r="C7948" s="1" t="s">
        <v>49</v>
      </c>
      <c r="D7948" s="1">
        <v>80.0</v>
      </c>
      <c r="E7948" s="1" t="s">
        <v>38</v>
      </c>
      <c r="F7948" s="5">
        <v>44927.0</v>
      </c>
      <c r="G7948" s="1">
        <v>20.0</v>
      </c>
    </row>
    <row r="7949">
      <c r="A7949" s="1">
        <v>7948.0</v>
      </c>
      <c r="B7949" s="1" t="s">
        <v>10038</v>
      </c>
      <c r="C7949" s="1" t="s">
        <v>49</v>
      </c>
      <c r="D7949" s="1">
        <v>80.0</v>
      </c>
      <c r="E7949" s="1" t="s">
        <v>38</v>
      </c>
      <c r="F7949" s="5">
        <v>44927.0</v>
      </c>
      <c r="G7949" s="1">
        <v>0.0</v>
      </c>
    </row>
    <row r="7950">
      <c r="A7950" s="1">
        <v>7949.0</v>
      </c>
      <c r="B7950" s="1" t="s">
        <v>10039</v>
      </c>
      <c r="C7950" s="1" t="s">
        <v>32</v>
      </c>
      <c r="D7950" s="1">
        <v>120.0</v>
      </c>
      <c r="E7950" s="1" t="s">
        <v>38</v>
      </c>
      <c r="F7950" s="5">
        <v>44927.0</v>
      </c>
      <c r="G7950" s="1">
        <v>5.0</v>
      </c>
    </row>
    <row r="7951">
      <c r="A7951" s="1">
        <v>7950.0</v>
      </c>
      <c r="B7951" s="1" t="s">
        <v>10040</v>
      </c>
      <c r="C7951" s="1" t="s">
        <v>32</v>
      </c>
      <c r="D7951" s="1">
        <v>120.0</v>
      </c>
      <c r="E7951" s="1" t="s">
        <v>38</v>
      </c>
      <c r="F7951" s="5">
        <v>44927.0</v>
      </c>
      <c r="G7951" s="1">
        <v>10.0</v>
      </c>
    </row>
    <row r="7952">
      <c r="A7952" s="1">
        <v>7951.0</v>
      </c>
      <c r="B7952" s="1" t="s">
        <v>10041</v>
      </c>
      <c r="C7952" s="1" t="s">
        <v>32</v>
      </c>
      <c r="D7952" s="1">
        <v>120.0</v>
      </c>
      <c r="E7952" s="1" t="s">
        <v>38</v>
      </c>
      <c r="F7952" s="5">
        <v>44927.0</v>
      </c>
      <c r="G7952" s="1">
        <v>20.0</v>
      </c>
    </row>
    <row r="7953">
      <c r="A7953" s="1">
        <v>7952.0</v>
      </c>
      <c r="B7953" s="1" t="s">
        <v>10044</v>
      </c>
      <c r="C7953" s="1" t="s">
        <v>49</v>
      </c>
      <c r="D7953" s="1">
        <v>80.0</v>
      </c>
      <c r="E7953" s="1" t="s">
        <v>38</v>
      </c>
      <c r="F7953" s="5">
        <v>44927.0</v>
      </c>
      <c r="G7953" s="1">
        <v>0.0</v>
      </c>
    </row>
    <row r="7954">
      <c r="A7954" s="1">
        <v>7953.0</v>
      </c>
      <c r="B7954" s="1" t="s">
        <v>10045</v>
      </c>
      <c r="C7954" s="1" t="s">
        <v>49</v>
      </c>
      <c r="D7954" s="1">
        <v>80.0</v>
      </c>
      <c r="E7954" s="1" t="s">
        <v>38</v>
      </c>
      <c r="F7954" s="5">
        <v>44927.0</v>
      </c>
      <c r="G7954" s="1">
        <v>5.0</v>
      </c>
    </row>
    <row r="7955">
      <c r="A7955" s="1">
        <v>7954.0</v>
      </c>
      <c r="B7955" s="1" t="s">
        <v>10046</v>
      </c>
      <c r="C7955" s="1" t="s">
        <v>32</v>
      </c>
      <c r="D7955" s="1">
        <v>120.0</v>
      </c>
      <c r="E7955" s="1" t="s">
        <v>33</v>
      </c>
      <c r="F7955" s="5">
        <v>44927.0</v>
      </c>
      <c r="G7955" s="1">
        <v>10.0</v>
      </c>
    </row>
    <row r="7956">
      <c r="A7956" s="1">
        <v>7955.0</v>
      </c>
      <c r="B7956" s="1" t="s">
        <v>10047</v>
      </c>
      <c r="C7956" s="1" t="s">
        <v>37</v>
      </c>
      <c r="D7956" s="1">
        <v>250.0</v>
      </c>
      <c r="E7956" s="1" t="s">
        <v>45</v>
      </c>
      <c r="F7956" s="5">
        <v>44927.0</v>
      </c>
      <c r="G7956" s="1">
        <v>20.0</v>
      </c>
    </row>
    <row r="7957">
      <c r="A7957" s="1">
        <v>7956.0</v>
      </c>
      <c r="B7957" s="1" t="s">
        <v>10048</v>
      </c>
      <c r="C7957" s="1" t="s">
        <v>40</v>
      </c>
      <c r="D7957" s="1">
        <v>50.0</v>
      </c>
      <c r="E7957" s="1" t="s">
        <v>33</v>
      </c>
      <c r="F7957" s="5">
        <v>44927.0</v>
      </c>
      <c r="G7957" s="1">
        <v>0.0</v>
      </c>
    </row>
    <row r="7958">
      <c r="A7958" s="1">
        <v>7957.0</v>
      </c>
      <c r="B7958" s="1" t="s">
        <v>10049</v>
      </c>
      <c r="C7958" s="1" t="s">
        <v>32</v>
      </c>
      <c r="D7958" s="1">
        <v>120.0</v>
      </c>
      <c r="E7958" s="1" t="s">
        <v>38</v>
      </c>
      <c r="F7958" s="5">
        <v>44927.0</v>
      </c>
      <c r="G7958" s="1">
        <v>5.0</v>
      </c>
    </row>
    <row r="7959">
      <c r="A7959" s="1">
        <v>7958.0</v>
      </c>
      <c r="B7959" s="1" t="s">
        <v>10050</v>
      </c>
      <c r="C7959" s="1" t="s">
        <v>32</v>
      </c>
      <c r="D7959" s="1">
        <v>120.0</v>
      </c>
      <c r="E7959" s="1" t="s">
        <v>38</v>
      </c>
      <c r="F7959" s="5">
        <v>44927.0</v>
      </c>
      <c r="G7959" s="1">
        <v>10.0</v>
      </c>
    </row>
    <row r="7960">
      <c r="A7960" s="1">
        <v>7959.0</v>
      </c>
      <c r="B7960" s="1" t="s">
        <v>10051</v>
      </c>
      <c r="C7960" s="1" t="s">
        <v>32</v>
      </c>
      <c r="D7960" s="1">
        <v>120.0</v>
      </c>
      <c r="E7960" s="1" t="s">
        <v>38</v>
      </c>
      <c r="F7960" s="5">
        <v>44927.0</v>
      </c>
      <c r="G7960" s="1">
        <v>20.0</v>
      </c>
    </row>
    <row r="7961">
      <c r="A7961" s="1">
        <v>7960.0</v>
      </c>
      <c r="B7961" s="1" t="s">
        <v>10052</v>
      </c>
      <c r="C7961" s="1" t="s">
        <v>40</v>
      </c>
      <c r="D7961" s="1">
        <v>50.0</v>
      </c>
      <c r="E7961" s="1" t="s">
        <v>38</v>
      </c>
      <c r="F7961" s="5">
        <v>44927.0</v>
      </c>
      <c r="G7961" s="1">
        <v>0.0</v>
      </c>
    </row>
    <row r="7962">
      <c r="A7962" s="1">
        <v>7961.0</v>
      </c>
      <c r="B7962" s="1" t="s">
        <v>10053</v>
      </c>
      <c r="C7962" s="1" t="s">
        <v>49</v>
      </c>
      <c r="D7962" s="1">
        <v>80.0</v>
      </c>
      <c r="E7962" s="1" t="s">
        <v>33</v>
      </c>
      <c r="F7962" s="5">
        <v>44927.0</v>
      </c>
      <c r="G7962" s="1">
        <v>5.0</v>
      </c>
    </row>
    <row r="7963">
      <c r="A7963" s="1">
        <v>7962.0</v>
      </c>
      <c r="B7963" s="1" t="s">
        <v>10054</v>
      </c>
      <c r="C7963" s="1" t="s">
        <v>32</v>
      </c>
      <c r="D7963" s="1">
        <v>120.0</v>
      </c>
      <c r="E7963" s="1" t="s">
        <v>38</v>
      </c>
      <c r="F7963" s="5">
        <v>44927.0</v>
      </c>
      <c r="G7963" s="1">
        <v>10.0</v>
      </c>
    </row>
    <row r="7964">
      <c r="A7964" s="1">
        <v>7963.0</v>
      </c>
      <c r="B7964" s="1" t="s">
        <v>10055</v>
      </c>
      <c r="C7964" s="1" t="s">
        <v>32</v>
      </c>
      <c r="D7964" s="1">
        <v>120.0</v>
      </c>
      <c r="E7964" s="1" t="s">
        <v>38</v>
      </c>
      <c r="F7964" s="5">
        <v>44927.0</v>
      </c>
      <c r="G7964" s="1">
        <v>20.0</v>
      </c>
    </row>
    <row r="7965">
      <c r="A7965" s="1">
        <v>7964.0</v>
      </c>
      <c r="B7965" s="1" t="s">
        <v>10056</v>
      </c>
      <c r="C7965" s="1" t="s">
        <v>32</v>
      </c>
      <c r="D7965" s="1">
        <v>120.0</v>
      </c>
      <c r="E7965" s="1" t="s">
        <v>38</v>
      </c>
      <c r="F7965" s="5">
        <v>44927.0</v>
      </c>
      <c r="G7965" s="1">
        <v>0.0</v>
      </c>
    </row>
    <row r="7966">
      <c r="A7966" s="1">
        <v>7965.0</v>
      </c>
      <c r="B7966" s="1" t="s">
        <v>10059</v>
      </c>
      <c r="C7966" s="1" t="s">
        <v>32</v>
      </c>
      <c r="D7966" s="1">
        <v>120.0</v>
      </c>
      <c r="E7966" s="1" t="s">
        <v>38</v>
      </c>
      <c r="F7966" s="5">
        <v>44927.0</v>
      </c>
      <c r="G7966" s="1">
        <v>5.0</v>
      </c>
    </row>
    <row r="7967">
      <c r="A7967" s="1">
        <v>7966.0</v>
      </c>
      <c r="B7967" s="1" t="s">
        <v>10060</v>
      </c>
      <c r="C7967" s="1" t="s">
        <v>49</v>
      </c>
      <c r="D7967" s="1">
        <v>80.0</v>
      </c>
      <c r="E7967" s="1" t="s">
        <v>33</v>
      </c>
      <c r="F7967" s="5">
        <v>44927.0</v>
      </c>
      <c r="G7967" s="1">
        <v>10.0</v>
      </c>
    </row>
    <row r="7968">
      <c r="A7968" s="1">
        <v>7967.0</v>
      </c>
      <c r="B7968" s="1" t="s">
        <v>10061</v>
      </c>
      <c r="C7968" s="1" t="s">
        <v>32</v>
      </c>
      <c r="D7968" s="1">
        <v>120.0</v>
      </c>
      <c r="E7968" s="1" t="s">
        <v>38</v>
      </c>
      <c r="F7968" s="5">
        <v>44927.0</v>
      </c>
      <c r="G7968" s="1">
        <v>20.0</v>
      </c>
    </row>
    <row r="7969">
      <c r="A7969" s="1">
        <v>7968.0</v>
      </c>
      <c r="B7969" s="1" t="s">
        <v>10062</v>
      </c>
      <c r="C7969" s="1" t="s">
        <v>49</v>
      </c>
      <c r="D7969" s="1">
        <v>80.0</v>
      </c>
      <c r="E7969" s="1" t="s">
        <v>45</v>
      </c>
      <c r="F7969" s="5">
        <v>44927.0</v>
      </c>
      <c r="G7969" s="1">
        <v>0.0</v>
      </c>
    </row>
    <row r="7970">
      <c r="A7970" s="1">
        <v>7969.0</v>
      </c>
      <c r="B7970" s="1" t="s">
        <v>10063</v>
      </c>
      <c r="C7970" s="1" t="s">
        <v>37</v>
      </c>
      <c r="D7970" s="1">
        <v>250.0</v>
      </c>
      <c r="E7970" s="1" t="s">
        <v>45</v>
      </c>
      <c r="F7970" s="5">
        <v>44927.0</v>
      </c>
      <c r="G7970" s="1">
        <v>5.0</v>
      </c>
    </row>
    <row r="7971">
      <c r="A7971" s="1">
        <v>7970.0</v>
      </c>
      <c r="B7971" s="1" t="s">
        <v>10064</v>
      </c>
      <c r="C7971" s="1" t="s">
        <v>37</v>
      </c>
      <c r="D7971" s="1">
        <v>250.0</v>
      </c>
      <c r="E7971" s="1" t="s">
        <v>38</v>
      </c>
      <c r="F7971" s="5">
        <v>44927.0</v>
      </c>
      <c r="G7971" s="1">
        <v>10.0</v>
      </c>
    </row>
    <row r="7972">
      <c r="A7972" s="1">
        <v>7971.0</v>
      </c>
      <c r="B7972" s="1" t="s">
        <v>10065</v>
      </c>
      <c r="C7972" s="1" t="s">
        <v>32</v>
      </c>
      <c r="D7972" s="1">
        <v>120.0</v>
      </c>
      <c r="E7972" s="1" t="s">
        <v>38</v>
      </c>
      <c r="F7972" s="5">
        <v>44927.0</v>
      </c>
      <c r="G7972" s="1">
        <v>20.0</v>
      </c>
    </row>
    <row r="7973">
      <c r="A7973" s="1">
        <v>7972.0</v>
      </c>
      <c r="B7973" s="1" t="s">
        <v>10066</v>
      </c>
      <c r="C7973" s="1" t="s">
        <v>49</v>
      </c>
      <c r="D7973" s="1">
        <v>80.0</v>
      </c>
      <c r="E7973" s="1" t="s">
        <v>38</v>
      </c>
      <c r="F7973" s="5">
        <v>44927.0</v>
      </c>
      <c r="G7973" s="1">
        <v>0.0</v>
      </c>
    </row>
    <row r="7974">
      <c r="A7974" s="1">
        <v>7973.0</v>
      </c>
      <c r="B7974" s="1" t="s">
        <v>10067</v>
      </c>
      <c r="C7974" s="1" t="s">
        <v>32</v>
      </c>
      <c r="D7974" s="1">
        <v>120.0</v>
      </c>
      <c r="E7974" s="1" t="s">
        <v>38</v>
      </c>
      <c r="F7974" s="5">
        <v>44927.0</v>
      </c>
      <c r="G7974" s="1">
        <v>5.0</v>
      </c>
    </row>
    <row r="7975">
      <c r="A7975" s="1">
        <v>7974.0</v>
      </c>
      <c r="B7975" s="1" t="s">
        <v>10068</v>
      </c>
      <c r="C7975" s="1" t="s">
        <v>32</v>
      </c>
      <c r="D7975" s="1">
        <v>120.0</v>
      </c>
      <c r="E7975" s="1" t="s">
        <v>38</v>
      </c>
      <c r="F7975" s="5">
        <v>44927.0</v>
      </c>
      <c r="G7975" s="1">
        <v>10.0</v>
      </c>
    </row>
    <row r="7976">
      <c r="A7976" s="1">
        <v>7975.0</v>
      </c>
      <c r="B7976" s="1" t="s">
        <v>10069</v>
      </c>
      <c r="C7976" s="1" t="s">
        <v>37</v>
      </c>
      <c r="D7976" s="1">
        <v>250.0</v>
      </c>
      <c r="E7976" s="1" t="s">
        <v>45</v>
      </c>
      <c r="F7976" s="5">
        <v>44927.0</v>
      </c>
      <c r="G7976" s="1">
        <v>20.0</v>
      </c>
    </row>
    <row r="7977">
      <c r="A7977" s="1">
        <v>7976.0</v>
      </c>
      <c r="B7977" s="1" t="s">
        <v>10070</v>
      </c>
      <c r="C7977" s="1" t="s">
        <v>37</v>
      </c>
      <c r="D7977" s="1">
        <v>250.0</v>
      </c>
      <c r="E7977" s="1" t="s">
        <v>33</v>
      </c>
      <c r="F7977" s="5">
        <v>44927.0</v>
      </c>
      <c r="G7977" s="1">
        <v>0.0</v>
      </c>
    </row>
    <row r="7978">
      <c r="A7978" s="1">
        <v>7977.0</v>
      </c>
      <c r="B7978" s="1" t="s">
        <v>10071</v>
      </c>
      <c r="C7978" s="1" t="s">
        <v>32</v>
      </c>
      <c r="D7978" s="1">
        <v>120.0</v>
      </c>
      <c r="E7978" s="1" t="s">
        <v>38</v>
      </c>
      <c r="F7978" s="5">
        <v>44927.0</v>
      </c>
      <c r="G7978" s="1">
        <v>5.0</v>
      </c>
    </row>
    <row r="7979">
      <c r="A7979" s="1">
        <v>7978.0</v>
      </c>
      <c r="B7979" s="1" t="s">
        <v>10072</v>
      </c>
      <c r="C7979" s="1" t="s">
        <v>32</v>
      </c>
      <c r="D7979" s="1">
        <v>120.0</v>
      </c>
      <c r="E7979" s="1" t="s">
        <v>38</v>
      </c>
      <c r="F7979" s="5">
        <v>44927.0</v>
      </c>
      <c r="G7979" s="1">
        <v>10.0</v>
      </c>
    </row>
    <row r="7980">
      <c r="A7980" s="1">
        <v>7979.0</v>
      </c>
      <c r="B7980" s="1" t="s">
        <v>10073</v>
      </c>
      <c r="C7980" s="1" t="s">
        <v>32</v>
      </c>
      <c r="D7980" s="1">
        <v>120.0</v>
      </c>
      <c r="E7980" s="1" t="s">
        <v>45</v>
      </c>
      <c r="F7980" s="5">
        <v>44927.0</v>
      </c>
      <c r="G7980" s="1">
        <v>20.0</v>
      </c>
    </row>
    <row r="7981">
      <c r="A7981" s="1">
        <v>7980.0</v>
      </c>
      <c r="B7981" s="1" t="s">
        <v>10076</v>
      </c>
      <c r="C7981" s="1" t="s">
        <v>40</v>
      </c>
      <c r="D7981" s="1">
        <v>50.0</v>
      </c>
      <c r="E7981" s="1" t="s">
        <v>38</v>
      </c>
      <c r="F7981" s="5">
        <v>44927.0</v>
      </c>
      <c r="G7981" s="1">
        <v>0.0</v>
      </c>
    </row>
    <row r="7982">
      <c r="A7982" s="1">
        <v>7981.0</v>
      </c>
      <c r="B7982" s="1" t="s">
        <v>10077</v>
      </c>
      <c r="C7982" s="1" t="s">
        <v>32</v>
      </c>
      <c r="D7982" s="1">
        <v>120.0</v>
      </c>
      <c r="E7982" s="1" t="s">
        <v>38</v>
      </c>
      <c r="F7982" s="5">
        <v>44927.0</v>
      </c>
      <c r="G7982" s="1">
        <v>5.0</v>
      </c>
    </row>
    <row r="7983">
      <c r="A7983" s="1">
        <v>7982.0</v>
      </c>
      <c r="B7983" s="1" t="s">
        <v>10078</v>
      </c>
      <c r="C7983" s="1" t="s">
        <v>37</v>
      </c>
      <c r="D7983" s="1">
        <v>250.0</v>
      </c>
      <c r="E7983" s="1" t="s">
        <v>45</v>
      </c>
      <c r="F7983" s="5">
        <v>44927.0</v>
      </c>
      <c r="G7983" s="1">
        <v>10.0</v>
      </c>
    </row>
    <row r="7984">
      <c r="A7984" s="1">
        <v>7983.0</v>
      </c>
      <c r="B7984" s="1" t="s">
        <v>10079</v>
      </c>
      <c r="C7984" s="1" t="s">
        <v>32</v>
      </c>
      <c r="D7984" s="1">
        <v>120.0</v>
      </c>
      <c r="E7984" s="1" t="s">
        <v>38</v>
      </c>
      <c r="F7984" s="5">
        <v>44927.0</v>
      </c>
      <c r="G7984" s="1">
        <v>20.0</v>
      </c>
    </row>
    <row r="7985">
      <c r="A7985" s="1">
        <v>7984.0</v>
      </c>
      <c r="B7985" s="1" t="s">
        <v>10080</v>
      </c>
      <c r="C7985" s="1" t="s">
        <v>49</v>
      </c>
      <c r="D7985" s="1">
        <v>80.0</v>
      </c>
      <c r="E7985" s="1" t="s">
        <v>45</v>
      </c>
      <c r="F7985" s="5">
        <v>44927.0</v>
      </c>
      <c r="G7985" s="1">
        <v>0.0</v>
      </c>
    </row>
    <row r="7986">
      <c r="A7986" s="1">
        <v>7985.0</v>
      </c>
      <c r="B7986" s="1" t="s">
        <v>10081</v>
      </c>
      <c r="C7986" s="1" t="s">
        <v>49</v>
      </c>
      <c r="D7986" s="1">
        <v>80.0</v>
      </c>
      <c r="E7986" s="1" t="s">
        <v>38</v>
      </c>
      <c r="F7986" s="5">
        <v>44927.0</v>
      </c>
      <c r="G7986" s="1">
        <v>5.0</v>
      </c>
    </row>
    <row r="7987">
      <c r="A7987" s="1">
        <v>7986.0</v>
      </c>
      <c r="B7987" s="1" t="s">
        <v>10082</v>
      </c>
      <c r="C7987" s="1" t="s">
        <v>32</v>
      </c>
      <c r="D7987" s="1">
        <v>120.0</v>
      </c>
      <c r="E7987" s="1" t="s">
        <v>38</v>
      </c>
      <c r="F7987" s="5">
        <v>44927.0</v>
      </c>
      <c r="G7987" s="1">
        <v>10.0</v>
      </c>
    </row>
    <row r="7988">
      <c r="A7988" s="1">
        <v>7987.0</v>
      </c>
      <c r="B7988" s="1" t="s">
        <v>10083</v>
      </c>
      <c r="C7988" s="1" t="s">
        <v>32</v>
      </c>
      <c r="D7988" s="1">
        <v>120.0</v>
      </c>
      <c r="E7988" s="1" t="s">
        <v>38</v>
      </c>
      <c r="F7988" s="5">
        <v>44927.0</v>
      </c>
      <c r="G7988" s="1">
        <v>20.0</v>
      </c>
    </row>
    <row r="7989">
      <c r="A7989" s="1">
        <v>7988.0</v>
      </c>
      <c r="B7989" s="1" t="s">
        <v>10084</v>
      </c>
      <c r="C7989" s="1" t="s">
        <v>32</v>
      </c>
      <c r="D7989" s="1">
        <v>120.0</v>
      </c>
      <c r="E7989" s="1" t="s">
        <v>38</v>
      </c>
      <c r="F7989" s="5">
        <v>44927.0</v>
      </c>
      <c r="G7989" s="1">
        <v>0.0</v>
      </c>
    </row>
    <row r="7990">
      <c r="A7990" s="1">
        <v>7989.0</v>
      </c>
      <c r="B7990" s="1" t="s">
        <v>10085</v>
      </c>
      <c r="C7990" s="1" t="s">
        <v>32</v>
      </c>
      <c r="D7990" s="1">
        <v>120.0</v>
      </c>
      <c r="E7990" s="1" t="s">
        <v>33</v>
      </c>
      <c r="F7990" s="5">
        <v>44927.0</v>
      </c>
      <c r="G7990" s="1">
        <v>5.0</v>
      </c>
    </row>
    <row r="7991">
      <c r="A7991" s="1">
        <v>7990.0</v>
      </c>
      <c r="B7991" s="1" t="s">
        <v>10086</v>
      </c>
      <c r="C7991" s="1" t="s">
        <v>32</v>
      </c>
      <c r="D7991" s="1">
        <v>120.0</v>
      </c>
      <c r="E7991" s="1" t="s">
        <v>45</v>
      </c>
      <c r="F7991" s="5">
        <v>44927.0</v>
      </c>
      <c r="G7991" s="1">
        <v>10.0</v>
      </c>
    </row>
    <row r="7992">
      <c r="A7992" s="1">
        <v>7991.0</v>
      </c>
      <c r="B7992" s="1" t="s">
        <v>10089</v>
      </c>
      <c r="C7992" s="1" t="s">
        <v>32</v>
      </c>
      <c r="D7992" s="1">
        <v>120.0</v>
      </c>
      <c r="E7992" s="1" t="s">
        <v>38</v>
      </c>
      <c r="F7992" s="5">
        <v>44927.0</v>
      </c>
      <c r="G7992" s="1">
        <v>20.0</v>
      </c>
    </row>
    <row r="7993">
      <c r="A7993" s="1">
        <v>7992.0</v>
      </c>
      <c r="B7993" s="1" t="s">
        <v>10090</v>
      </c>
      <c r="C7993" s="1" t="s">
        <v>32</v>
      </c>
      <c r="D7993" s="1">
        <v>120.0</v>
      </c>
      <c r="E7993" s="1" t="s">
        <v>38</v>
      </c>
      <c r="F7993" s="5">
        <v>44927.0</v>
      </c>
      <c r="G7993" s="1">
        <v>0.0</v>
      </c>
    </row>
    <row r="7994">
      <c r="A7994" s="1">
        <v>7993.0</v>
      </c>
      <c r="B7994" s="1" t="s">
        <v>10091</v>
      </c>
      <c r="C7994" s="1" t="s">
        <v>32</v>
      </c>
      <c r="D7994" s="1">
        <v>120.0</v>
      </c>
      <c r="E7994" s="1" t="s">
        <v>33</v>
      </c>
      <c r="F7994" s="5">
        <v>44927.0</v>
      </c>
      <c r="G7994" s="1">
        <v>5.0</v>
      </c>
    </row>
    <row r="7995">
      <c r="A7995" s="1">
        <v>7994.0</v>
      </c>
      <c r="B7995" s="1" t="s">
        <v>10092</v>
      </c>
      <c r="C7995" s="1" t="s">
        <v>32</v>
      </c>
      <c r="D7995" s="1">
        <v>120.0</v>
      </c>
      <c r="E7995" s="1" t="s">
        <v>38</v>
      </c>
      <c r="F7995" s="5">
        <v>44927.0</v>
      </c>
      <c r="G7995" s="1">
        <v>10.0</v>
      </c>
    </row>
    <row r="7996">
      <c r="A7996" s="1">
        <v>7995.0</v>
      </c>
      <c r="B7996" s="1" t="s">
        <v>10093</v>
      </c>
      <c r="C7996" s="1" t="s">
        <v>32</v>
      </c>
      <c r="D7996" s="1">
        <v>120.0</v>
      </c>
      <c r="E7996" s="1" t="s">
        <v>38</v>
      </c>
      <c r="F7996" s="5">
        <v>44927.0</v>
      </c>
      <c r="G7996" s="1">
        <v>20.0</v>
      </c>
    </row>
    <row r="7997">
      <c r="A7997" s="1">
        <v>7996.0</v>
      </c>
      <c r="B7997" s="1" t="s">
        <v>10094</v>
      </c>
      <c r="C7997" s="1" t="s">
        <v>32</v>
      </c>
      <c r="D7997" s="1">
        <v>120.0</v>
      </c>
      <c r="E7997" s="1" t="s">
        <v>38</v>
      </c>
      <c r="F7997" s="5">
        <v>44927.0</v>
      </c>
      <c r="G7997" s="1">
        <v>0.0</v>
      </c>
    </row>
    <row r="7998">
      <c r="A7998" s="1">
        <v>7997.0</v>
      </c>
      <c r="B7998" s="1" t="s">
        <v>10095</v>
      </c>
      <c r="C7998" s="1" t="s">
        <v>37</v>
      </c>
      <c r="D7998" s="1">
        <v>250.0</v>
      </c>
      <c r="E7998" s="1" t="s">
        <v>38</v>
      </c>
      <c r="F7998" s="5">
        <v>44927.0</v>
      </c>
      <c r="G7998" s="1">
        <v>5.0</v>
      </c>
    </row>
    <row r="7999">
      <c r="A7999" s="1">
        <v>7998.0</v>
      </c>
      <c r="B7999" s="1" t="s">
        <v>10096</v>
      </c>
      <c r="C7999" s="1" t="s">
        <v>32</v>
      </c>
      <c r="D7999" s="1">
        <v>120.0</v>
      </c>
      <c r="E7999" s="1" t="s">
        <v>38</v>
      </c>
      <c r="F7999" s="5">
        <v>44927.0</v>
      </c>
      <c r="G7999" s="1">
        <v>10.0</v>
      </c>
    </row>
    <row r="8000">
      <c r="A8000" s="1">
        <v>7999.0</v>
      </c>
      <c r="B8000" s="1" t="s">
        <v>10097</v>
      </c>
      <c r="C8000" s="1" t="s">
        <v>32</v>
      </c>
      <c r="D8000" s="1">
        <v>120.0</v>
      </c>
      <c r="E8000" s="1" t="s">
        <v>38</v>
      </c>
      <c r="F8000" s="5">
        <v>44927.0</v>
      </c>
      <c r="G8000" s="1">
        <v>20.0</v>
      </c>
    </row>
    <row r="8001">
      <c r="A8001" s="1">
        <v>8000.0</v>
      </c>
      <c r="B8001" s="1" t="s">
        <v>10098</v>
      </c>
      <c r="C8001" s="1" t="s">
        <v>49</v>
      </c>
      <c r="D8001" s="1">
        <v>80.0</v>
      </c>
      <c r="E8001" s="1" t="s">
        <v>38</v>
      </c>
      <c r="F8001" s="5">
        <v>44927.0</v>
      </c>
      <c r="G8001" s="1">
        <v>0.0</v>
      </c>
    </row>
    <row r="8002">
      <c r="A8002" s="1">
        <v>8001.0</v>
      </c>
      <c r="B8002" s="1" t="s">
        <v>10101</v>
      </c>
      <c r="C8002" s="1" t="s">
        <v>49</v>
      </c>
      <c r="D8002" s="1">
        <v>80.0</v>
      </c>
      <c r="E8002" s="1" t="s">
        <v>38</v>
      </c>
      <c r="F8002" s="5">
        <v>44927.0</v>
      </c>
      <c r="G8002" s="1">
        <v>5.0</v>
      </c>
    </row>
    <row r="8003">
      <c r="A8003" s="1">
        <v>8002.0</v>
      </c>
      <c r="B8003" s="1" t="s">
        <v>10102</v>
      </c>
      <c r="C8003" s="1" t="s">
        <v>32</v>
      </c>
      <c r="D8003" s="1">
        <v>120.0</v>
      </c>
      <c r="E8003" s="1" t="s">
        <v>45</v>
      </c>
      <c r="F8003" s="5">
        <v>44927.0</v>
      </c>
      <c r="G8003" s="1">
        <v>10.0</v>
      </c>
    </row>
    <row r="8004">
      <c r="A8004" s="1">
        <v>8003.0</v>
      </c>
      <c r="B8004" s="1" t="s">
        <v>10103</v>
      </c>
      <c r="C8004" s="1" t="s">
        <v>32</v>
      </c>
      <c r="D8004" s="1">
        <v>120.0</v>
      </c>
      <c r="E8004" s="1" t="s">
        <v>38</v>
      </c>
      <c r="F8004" s="5">
        <v>44927.0</v>
      </c>
      <c r="G8004" s="1">
        <v>20.0</v>
      </c>
    </row>
    <row r="8005">
      <c r="A8005" s="1">
        <v>8004.0</v>
      </c>
      <c r="B8005" s="1" t="s">
        <v>10104</v>
      </c>
      <c r="C8005" s="1" t="s">
        <v>49</v>
      </c>
      <c r="D8005" s="1">
        <v>80.0</v>
      </c>
      <c r="E8005" s="1" t="s">
        <v>38</v>
      </c>
      <c r="F8005" s="5">
        <v>44927.0</v>
      </c>
      <c r="G8005" s="1">
        <v>0.0</v>
      </c>
    </row>
    <row r="8006">
      <c r="A8006" s="1">
        <v>8005.0</v>
      </c>
      <c r="B8006" s="1" t="s">
        <v>10105</v>
      </c>
      <c r="C8006" s="1" t="s">
        <v>32</v>
      </c>
      <c r="D8006" s="1">
        <v>120.0</v>
      </c>
      <c r="E8006" s="1" t="s">
        <v>38</v>
      </c>
      <c r="F8006" s="5">
        <v>44927.0</v>
      </c>
      <c r="G8006" s="1">
        <v>5.0</v>
      </c>
    </row>
    <row r="8007">
      <c r="A8007" s="1">
        <v>8006.0</v>
      </c>
      <c r="B8007" s="1" t="s">
        <v>10106</v>
      </c>
      <c r="C8007" s="1" t="s">
        <v>49</v>
      </c>
      <c r="D8007" s="1">
        <v>80.0</v>
      </c>
      <c r="E8007" s="1" t="s">
        <v>38</v>
      </c>
      <c r="F8007" s="5">
        <v>44927.0</v>
      </c>
      <c r="G8007" s="1">
        <v>10.0</v>
      </c>
    </row>
    <row r="8008">
      <c r="A8008" s="1">
        <v>8007.0</v>
      </c>
      <c r="B8008" s="1" t="s">
        <v>10107</v>
      </c>
      <c r="C8008" s="1" t="s">
        <v>49</v>
      </c>
      <c r="D8008" s="1">
        <v>80.0</v>
      </c>
      <c r="E8008" s="1" t="s">
        <v>38</v>
      </c>
      <c r="F8008" s="5">
        <v>44927.0</v>
      </c>
      <c r="G8008" s="1">
        <v>20.0</v>
      </c>
    </row>
    <row r="8009">
      <c r="A8009" s="1">
        <v>8008.0</v>
      </c>
      <c r="B8009" s="1" t="s">
        <v>10108</v>
      </c>
      <c r="C8009" s="1" t="s">
        <v>49</v>
      </c>
      <c r="D8009" s="1">
        <v>80.0</v>
      </c>
      <c r="E8009" s="1" t="s">
        <v>38</v>
      </c>
      <c r="F8009" s="5">
        <v>44927.0</v>
      </c>
      <c r="G8009" s="1">
        <v>0.0</v>
      </c>
    </row>
    <row r="8010">
      <c r="A8010" s="1">
        <v>8009.0</v>
      </c>
      <c r="B8010" s="1" t="s">
        <v>10109</v>
      </c>
      <c r="C8010" s="1" t="s">
        <v>32</v>
      </c>
      <c r="D8010" s="1">
        <v>120.0</v>
      </c>
      <c r="E8010" s="1" t="s">
        <v>38</v>
      </c>
      <c r="F8010" s="5">
        <v>44927.0</v>
      </c>
      <c r="G8010" s="1">
        <v>5.0</v>
      </c>
    </row>
    <row r="8011">
      <c r="A8011" s="1">
        <v>8010.0</v>
      </c>
      <c r="B8011" s="1" t="s">
        <v>10110</v>
      </c>
      <c r="C8011" s="1" t="s">
        <v>49</v>
      </c>
      <c r="D8011" s="1">
        <v>80.0</v>
      </c>
      <c r="E8011" s="1" t="s">
        <v>38</v>
      </c>
      <c r="F8011" s="5">
        <v>44927.0</v>
      </c>
      <c r="G8011" s="1">
        <v>10.0</v>
      </c>
    </row>
    <row r="8012">
      <c r="A8012" s="1">
        <v>8011.0</v>
      </c>
      <c r="B8012" s="1" t="s">
        <v>10113</v>
      </c>
      <c r="C8012" s="1" t="s">
        <v>32</v>
      </c>
      <c r="D8012" s="1">
        <v>120.0</v>
      </c>
      <c r="E8012" s="1" t="s">
        <v>38</v>
      </c>
      <c r="F8012" s="5">
        <v>44927.0</v>
      </c>
      <c r="G8012" s="1">
        <v>20.0</v>
      </c>
    </row>
    <row r="8013">
      <c r="A8013" s="1">
        <v>8012.0</v>
      </c>
      <c r="B8013" s="1" t="s">
        <v>10114</v>
      </c>
      <c r="C8013" s="1" t="s">
        <v>40</v>
      </c>
      <c r="D8013" s="1">
        <v>50.0</v>
      </c>
      <c r="E8013" s="1" t="s">
        <v>38</v>
      </c>
      <c r="F8013" s="5">
        <v>44927.0</v>
      </c>
      <c r="G8013" s="1">
        <v>0.0</v>
      </c>
    </row>
    <row r="8014">
      <c r="A8014" s="1">
        <v>8013.0</v>
      </c>
      <c r="B8014" s="1" t="s">
        <v>10115</v>
      </c>
      <c r="C8014" s="1" t="s">
        <v>32</v>
      </c>
      <c r="D8014" s="1">
        <v>120.0</v>
      </c>
      <c r="E8014" s="1" t="s">
        <v>38</v>
      </c>
      <c r="F8014" s="5">
        <v>44927.0</v>
      </c>
      <c r="G8014" s="1">
        <v>5.0</v>
      </c>
    </row>
    <row r="8015">
      <c r="A8015" s="1">
        <v>8014.0</v>
      </c>
      <c r="B8015" s="1" t="s">
        <v>10116</v>
      </c>
      <c r="C8015" s="1" t="s">
        <v>32</v>
      </c>
      <c r="D8015" s="1">
        <v>120.0</v>
      </c>
      <c r="E8015" s="1" t="s">
        <v>38</v>
      </c>
      <c r="F8015" s="5">
        <v>44927.0</v>
      </c>
      <c r="G8015" s="1">
        <v>10.0</v>
      </c>
    </row>
    <row r="8016">
      <c r="A8016" s="1">
        <v>8015.0</v>
      </c>
      <c r="B8016" s="1" t="s">
        <v>10117</v>
      </c>
      <c r="C8016" s="1" t="s">
        <v>32</v>
      </c>
      <c r="D8016" s="1">
        <v>120.0</v>
      </c>
      <c r="E8016" s="1" t="s">
        <v>38</v>
      </c>
      <c r="F8016" s="5">
        <v>44927.0</v>
      </c>
      <c r="G8016" s="1">
        <v>20.0</v>
      </c>
    </row>
    <row r="8017">
      <c r="A8017" s="1">
        <v>8016.0</v>
      </c>
      <c r="B8017" s="1" t="s">
        <v>10118</v>
      </c>
      <c r="C8017" s="1" t="s">
        <v>32</v>
      </c>
      <c r="D8017" s="1">
        <v>120.0</v>
      </c>
      <c r="E8017" s="1" t="s">
        <v>38</v>
      </c>
      <c r="F8017" s="5">
        <v>44927.0</v>
      </c>
      <c r="G8017" s="1">
        <v>0.0</v>
      </c>
    </row>
    <row r="8018">
      <c r="A8018" s="1">
        <v>8017.0</v>
      </c>
      <c r="B8018" s="1" t="s">
        <v>10119</v>
      </c>
      <c r="C8018" s="1" t="s">
        <v>32</v>
      </c>
      <c r="D8018" s="1">
        <v>120.0</v>
      </c>
      <c r="E8018" s="1" t="s">
        <v>38</v>
      </c>
      <c r="F8018" s="5">
        <v>44927.0</v>
      </c>
      <c r="G8018" s="1">
        <v>5.0</v>
      </c>
    </row>
    <row r="8019">
      <c r="A8019" s="1">
        <v>8018.0</v>
      </c>
      <c r="B8019" s="1" t="s">
        <v>10120</v>
      </c>
      <c r="C8019" s="1" t="s">
        <v>49</v>
      </c>
      <c r="D8019" s="1">
        <v>80.0</v>
      </c>
      <c r="E8019" s="1" t="s">
        <v>38</v>
      </c>
      <c r="F8019" s="5">
        <v>44927.0</v>
      </c>
      <c r="G8019" s="1">
        <v>10.0</v>
      </c>
    </row>
    <row r="8020">
      <c r="A8020" s="1">
        <v>8019.0</v>
      </c>
      <c r="B8020" s="1" t="s">
        <v>10121</v>
      </c>
      <c r="C8020" s="1" t="s">
        <v>32</v>
      </c>
      <c r="D8020" s="1">
        <v>120.0</v>
      </c>
      <c r="E8020" s="1" t="s">
        <v>33</v>
      </c>
      <c r="F8020" s="5">
        <v>44927.0</v>
      </c>
      <c r="G8020" s="1">
        <v>20.0</v>
      </c>
    </row>
    <row r="8021">
      <c r="A8021" s="1">
        <v>8020.0</v>
      </c>
      <c r="B8021" s="1" t="s">
        <v>10122</v>
      </c>
      <c r="C8021" s="1" t="s">
        <v>32</v>
      </c>
      <c r="D8021" s="1">
        <v>120.0</v>
      </c>
      <c r="E8021" s="1" t="s">
        <v>38</v>
      </c>
      <c r="F8021" s="5">
        <v>44927.0</v>
      </c>
      <c r="G8021" s="1">
        <v>0.0</v>
      </c>
    </row>
    <row r="8022">
      <c r="A8022" s="1">
        <v>8021.0</v>
      </c>
      <c r="B8022" s="1" t="s">
        <v>10123</v>
      </c>
      <c r="C8022" s="1" t="s">
        <v>49</v>
      </c>
      <c r="D8022" s="1">
        <v>80.0</v>
      </c>
      <c r="E8022" s="1" t="s">
        <v>45</v>
      </c>
      <c r="F8022" s="5">
        <v>44927.0</v>
      </c>
      <c r="G8022" s="1">
        <v>5.0</v>
      </c>
    </row>
    <row r="8023">
      <c r="A8023" s="1">
        <v>8022.0</v>
      </c>
      <c r="B8023" s="1" t="s">
        <v>10126</v>
      </c>
      <c r="C8023" s="1" t="s">
        <v>32</v>
      </c>
      <c r="D8023" s="1">
        <v>120.0</v>
      </c>
      <c r="E8023" s="1" t="s">
        <v>38</v>
      </c>
      <c r="F8023" s="5">
        <v>44927.0</v>
      </c>
      <c r="G8023" s="1">
        <v>10.0</v>
      </c>
    </row>
    <row r="8024">
      <c r="A8024" s="1">
        <v>8023.0</v>
      </c>
      <c r="B8024" s="1" t="s">
        <v>10127</v>
      </c>
      <c r="C8024" s="1" t="s">
        <v>40</v>
      </c>
      <c r="D8024" s="1">
        <v>50.0</v>
      </c>
      <c r="E8024" s="1" t="s">
        <v>38</v>
      </c>
      <c r="F8024" s="5">
        <v>44927.0</v>
      </c>
      <c r="G8024" s="1">
        <v>20.0</v>
      </c>
    </row>
    <row r="8025">
      <c r="A8025" s="1">
        <v>8024.0</v>
      </c>
      <c r="B8025" s="1" t="s">
        <v>10128</v>
      </c>
      <c r="C8025" s="1" t="s">
        <v>49</v>
      </c>
      <c r="D8025" s="1">
        <v>80.0</v>
      </c>
      <c r="E8025" s="1" t="s">
        <v>38</v>
      </c>
      <c r="F8025" s="5">
        <v>44927.0</v>
      </c>
      <c r="G8025" s="1">
        <v>0.0</v>
      </c>
    </row>
    <row r="8026">
      <c r="A8026" s="1">
        <v>8025.0</v>
      </c>
      <c r="B8026" s="1" t="s">
        <v>10129</v>
      </c>
      <c r="C8026" s="1" t="s">
        <v>32</v>
      </c>
      <c r="D8026" s="1">
        <v>120.0</v>
      </c>
      <c r="E8026" s="1" t="s">
        <v>38</v>
      </c>
      <c r="F8026" s="5">
        <v>44927.0</v>
      </c>
      <c r="G8026" s="1">
        <v>5.0</v>
      </c>
    </row>
    <row r="8027">
      <c r="A8027" s="1">
        <v>8026.0</v>
      </c>
      <c r="B8027" s="1" t="s">
        <v>10130</v>
      </c>
      <c r="C8027" s="1" t="s">
        <v>32</v>
      </c>
      <c r="D8027" s="1">
        <v>120.0</v>
      </c>
      <c r="E8027" s="1" t="s">
        <v>33</v>
      </c>
      <c r="F8027" s="5">
        <v>44927.0</v>
      </c>
      <c r="G8027" s="1">
        <v>10.0</v>
      </c>
    </row>
    <row r="8028">
      <c r="A8028" s="1">
        <v>8027.0</v>
      </c>
      <c r="B8028" s="1" t="s">
        <v>10131</v>
      </c>
      <c r="C8028" s="1" t="s">
        <v>37</v>
      </c>
      <c r="D8028" s="1">
        <v>250.0</v>
      </c>
      <c r="E8028" s="1" t="s">
        <v>38</v>
      </c>
      <c r="F8028" s="5">
        <v>44927.0</v>
      </c>
      <c r="G8028" s="1">
        <v>20.0</v>
      </c>
    </row>
    <row r="8029">
      <c r="A8029" s="1">
        <v>8028.0</v>
      </c>
      <c r="B8029" s="1" t="s">
        <v>10132</v>
      </c>
      <c r="C8029" s="1" t="s">
        <v>32</v>
      </c>
      <c r="D8029" s="1">
        <v>120.0</v>
      </c>
      <c r="E8029" s="1" t="s">
        <v>38</v>
      </c>
      <c r="F8029" s="5">
        <v>44927.0</v>
      </c>
      <c r="G8029" s="1">
        <v>0.0</v>
      </c>
    </row>
    <row r="8030">
      <c r="A8030" s="1">
        <v>8029.0</v>
      </c>
      <c r="B8030" s="1" t="s">
        <v>10133</v>
      </c>
      <c r="C8030" s="1" t="s">
        <v>32</v>
      </c>
      <c r="D8030" s="1">
        <v>120.0</v>
      </c>
      <c r="E8030" s="1" t="s">
        <v>38</v>
      </c>
      <c r="F8030" s="5">
        <v>44927.0</v>
      </c>
      <c r="G8030" s="1">
        <v>5.0</v>
      </c>
    </row>
    <row r="8031">
      <c r="A8031" s="1">
        <v>8030.0</v>
      </c>
      <c r="B8031" s="1" t="s">
        <v>10134</v>
      </c>
      <c r="C8031" s="1" t="s">
        <v>32</v>
      </c>
      <c r="D8031" s="1">
        <v>120.0</v>
      </c>
      <c r="E8031" s="1" t="s">
        <v>38</v>
      </c>
      <c r="F8031" s="5">
        <v>44927.0</v>
      </c>
      <c r="G8031" s="1">
        <v>10.0</v>
      </c>
    </row>
    <row r="8032">
      <c r="A8032" s="1">
        <v>8031.0</v>
      </c>
      <c r="B8032" s="1" t="s">
        <v>10137</v>
      </c>
      <c r="C8032" s="1" t="s">
        <v>32</v>
      </c>
      <c r="D8032" s="1">
        <v>120.0</v>
      </c>
      <c r="E8032" s="1" t="s">
        <v>38</v>
      </c>
      <c r="F8032" s="5">
        <v>44927.0</v>
      </c>
      <c r="G8032" s="1">
        <v>20.0</v>
      </c>
    </row>
    <row r="8033">
      <c r="A8033" s="1">
        <v>8032.0</v>
      </c>
      <c r="B8033" s="1" t="s">
        <v>10138</v>
      </c>
      <c r="C8033" s="1" t="s">
        <v>49</v>
      </c>
      <c r="D8033" s="1">
        <v>80.0</v>
      </c>
      <c r="E8033" s="1" t="s">
        <v>38</v>
      </c>
      <c r="F8033" s="5">
        <v>44927.0</v>
      </c>
      <c r="G8033" s="1">
        <v>0.0</v>
      </c>
    </row>
    <row r="8034">
      <c r="A8034" s="1">
        <v>8033.0</v>
      </c>
      <c r="B8034" s="1" t="s">
        <v>10139</v>
      </c>
      <c r="C8034" s="1" t="s">
        <v>32</v>
      </c>
      <c r="D8034" s="1">
        <v>120.0</v>
      </c>
      <c r="E8034" s="1" t="s">
        <v>38</v>
      </c>
      <c r="F8034" s="5">
        <v>44927.0</v>
      </c>
      <c r="G8034" s="1">
        <v>5.0</v>
      </c>
    </row>
    <row r="8035">
      <c r="A8035" s="1">
        <v>8034.0</v>
      </c>
      <c r="B8035" s="1" t="s">
        <v>10140</v>
      </c>
      <c r="C8035" s="1" t="s">
        <v>37</v>
      </c>
      <c r="D8035" s="1">
        <v>250.0</v>
      </c>
      <c r="E8035" s="1" t="s">
        <v>45</v>
      </c>
      <c r="F8035" s="5">
        <v>44927.0</v>
      </c>
      <c r="G8035" s="1">
        <v>10.0</v>
      </c>
    </row>
    <row r="8036">
      <c r="A8036" s="1">
        <v>8035.0</v>
      </c>
      <c r="B8036" s="1" t="s">
        <v>10141</v>
      </c>
      <c r="C8036" s="1" t="s">
        <v>32</v>
      </c>
      <c r="D8036" s="1">
        <v>120.0</v>
      </c>
      <c r="E8036" s="1" t="s">
        <v>38</v>
      </c>
      <c r="F8036" s="5">
        <v>44927.0</v>
      </c>
      <c r="G8036" s="1">
        <v>20.0</v>
      </c>
    </row>
    <row r="8037">
      <c r="A8037" s="1">
        <v>8036.0</v>
      </c>
      <c r="B8037" s="1" t="s">
        <v>10142</v>
      </c>
      <c r="C8037" s="1" t="s">
        <v>32</v>
      </c>
      <c r="D8037" s="1">
        <v>120.0</v>
      </c>
      <c r="E8037" s="1" t="s">
        <v>33</v>
      </c>
      <c r="F8037" s="5">
        <v>44927.0</v>
      </c>
      <c r="G8037" s="1">
        <v>0.0</v>
      </c>
    </row>
    <row r="8038">
      <c r="A8038" s="1">
        <v>8037.0</v>
      </c>
      <c r="B8038" s="1" t="s">
        <v>10143</v>
      </c>
      <c r="C8038" s="1" t="s">
        <v>32</v>
      </c>
      <c r="D8038" s="1">
        <v>120.0</v>
      </c>
      <c r="E8038" s="1" t="s">
        <v>38</v>
      </c>
      <c r="F8038" s="5">
        <v>44927.0</v>
      </c>
      <c r="G8038" s="1">
        <v>5.0</v>
      </c>
    </row>
    <row r="8039">
      <c r="A8039" s="1">
        <v>8038.0</v>
      </c>
      <c r="B8039" s="1" t="s">
        <v>10144</v>
      </c>
      <c r="C8039" s="1" t="s">
        <v>49</v>
      </c>
      <c r="D8039" s="1">
        <v>80.0</v>
      </c>
      <c r="E8039" s="1" t="s">
        <v>38</v>
      </c>
      <c r="F8039" s="5">
        <v>44927.0</v>
      </c>
      <c r="G8039" s="1">
        <v>10.0</v>
      </c>
    </row>
    <row r="8040">
      <c r="A8040" s="1">
        <v>8039.0</v>
      </c>
      <c r="B8040" s="1" t="s">
        <v>10145</v>
      </c>
      <c r="C8040" s="1" t="s">
        <v>32</v>
      </c>
      <c r="D8040" s="1">
        <v>120.0</v>
      </c>
      <c r="E8040" s="1" t="s">
        <v>38</v>
      </c>
      <c r="F8040" s="5">
        <v>44927.0</v>
      </c>
      <c r="G8040" s="1">
        <v>20.0</v>
      </c>
    </row>
    <row r="8041">
      <c r="A8041" s="1">
        <v>8040.0</v>
      </c>
      <c r="B8041" s="1" t="s">
        <v>10146</v>
      </c>
      <c r="C8041" s="1" t="s">
        <v>32</v>
      </c>
      <c r="D8041" s="1">
        <v>120.0</v>
      </c>
      <c r="E8041" s="1" t="s">
        <v>38</v>
      </c>
      <c r="F8041" s="5">
        <v>44927.0</v>
      </c>
      <c r="G8041" s="1">
        <v>0.0</v>
      </c>
    </row>
    <row r="8042">
      <c r="A8042" s="1">
        <v>8041.0</v>
      </c>
      <c r="B8042" s="1" t="s">
        <v>10149</v>
      </c>
      <c r="C8042" s="1" t="s">
        <v>49</v>
      </c>
      <c r="D8042" s="1">
        <v>80.0</v>
      </c>
      <c r="E8042" s="1" t="s">
        <v>45</v>
      </c>
      <c r="F8042" s="5">
        <v>44927.0</v>
      </c>
      <c r="G8042" s="1">
        <v>5.0</v>
      </c>
    </row>
    <row r="8043">
      <c r="A8043" s="1">
        <v>8042.0</v>
      </c>
      <c r="B8043" s="1" t="s">
        <v>10150</v>
      </c>
      <c r="C8043" s="1" t="s">
        <v>32</v>
      </c>
      <c r="D8043" s="1">
        <v>120.0</v>
      </c>
      <c r="E8043" s="1" t="s">
        <v>45</v>
      </c>
      <c r="F8043" s="5">
        <v>44927.0</v>
      </c>
      <c r="G8043" s="1">
        <v>10.0</v>
      </c>
    </row>
    <row r="8044">
      <c r="A8044" s="1">
        <v>8043.0</v>
      </c>
      <c r="B8044" s="1" t="s">
        <v>10151</v>
      </c>
      <c r="C8044" s="1" t="s">
        <v>40</v>
      </c>
      <c r="D8044" s="1">
        <v>50.0</v>
      </c>
      <c r="E8044" s="1" t="s">
        <v>38</v>
      </c>
      <c r="F8044" s="5">
        <v>44927.0</v>
      </c>
      <c r="G8044" s="1">
        <v>20.0</v>
      </c>
    </row>
    <row r="8045">
      <c r="A8045" s="1">
        <v>8044.0</v>
      </c>
      <c r="B8045" s="1" t="s">
        <v>10152</v>
      </c>
      <c r="C8045" s="1" t="s">
        <v>32</v>
      </c>
      <c r="D8045" s="1">
        <v>120.0</v>
      </c>
      <c r="E8045" s="1" t="s">
        <v>38</v>
      </c>
      <c r="F8045" s="5">
        <v>44927.0</v>
      </c>
      <c r="G8045" s="1">
        <v>0.0</v>
      </c>
    </row>
    <row r="8046">
      <c r="A8046" s="1">
        <v>8045.0</v>
      </c>
      <c r="B8046" s="1" t="s">
        <v>10153</v>
      </c>
      <c r="C8046" s="1" t="s">
        <v>32</v>
      </c>
      <c r="D8046" s="1">
        <v>120.0</v>
      </c>
      <c r="E8046" s="1" t="s">
        <v>38</v>
      </c>
      <c r="F8046" s="5">
        <v>44927.0</v>
      </c>
      <c r="G8046" s="1">
        <v>5.0</v>
      </c>
    </row>
    <row r="8047">
      <c r="A8047" s="1">
        <v>8046.0</v>
      </c>
      <c r="B8047" s="1" t="s">
        <v>10154</v>
      </c>
      <c r="C8047" s="1" t="s">
        <v>49</v>
      </c>
      <c r="D8047" s="1">
        <v>80.0</v>
      </c>
      <c r="E8047" s="1" t="s">
        <v>38</v>
      </c>
      <c r="F8047" s="5">
        <v>44927.0</v>
      </c>
      <c r="G8047" s="1">
        <v>10.0</v>
      </c>
    </row>
    <row r="8048">
      <c r="A8048" s="1">
        <v>8047.0</v>
      </c>
      <c r="B8048" s="1" t="s">
        <v>10155</v>
      </c>
      <c r="C8048" s="1" t="s">
        <v>49</v>
      </c>
      <c r="D8048" s="1">
        <v>80.0</v>
      </c>
      <c r="E8048" s="1" t="s">
        <v>38</v>
      </c>
      <c r="F8048" s="5">
        <v>44927.0</v>
      </c>
      <c r="G8048" s="1">
        <v>20.0</v>
      </c>
    </row>
    <row r="8049">
      <c r="A8049" s="1">
        <v>8048.0</v>
      </c>
      <c r="B8049" s="1" t="s">
        <v>10156</v>
      </c>
      <c r="C8049" s="1" t="s">
        <v>49</v>
      </c>
      <c r="D8049" s="1">
        <v>80.0</v>
      </c>
      <c r="E8049" s="1" t="s">
        <v>38</v>
      </c>
      <c r="F8049" s="5">
        <v>44927.0</v>
      </c>
      <c r="G8049" s="1">
        <v>0.0</v>
      </c>
    </row>
    <row r="8050">
      <c r="A8050" s="1">
        <v>8049.0</v>
      </c>
      <c r="B8050" s="1" t="s">
        <v>10157</v>
      </c>
      <c r="C8050" s="1" t="s">
        <v>37</v>
      </c>
      <c r="D8050" s="1">
        <v>250.0</v>
      </c>
      <c r="E8050" s="1" t="s">
        <v>38</v>
      </c>
      <c r="F8050" s="5">
        <v>44927.0</v>
      </c>
      <c r="G8050" s="1">
        <v>5.0</v>
      </c>
    </row>
    <row r="8051">
      <c r="A8051" s="1">
        <v>8050.0</v>
      </c>
      <c r="B8051" s="1" t="s">
        <v>10158</v>
      </c>
      <c r="C8051" s="1" t="s">
        <v>32</v>
      </c>
      <c r="D8051" s="1">
        <v>120.0</v>
      </c>
      <c r="E8051" s="1" t="s">
        <v>38</v>
      </c>
      <c r="F8051" s="5">
        <v>44927.0</v>
      </c>
      <c r="G8051" s="1">
        <v>10.0</v>
      </c>
    </row>
    <row r="8052">
      <c r="A8052" s="1">
        <v>8051.0</v>
      </c>
      <c r="B8052" s="1" t="s">
        <v>10159</v>
      </c>
      <c r="C8052" s="1" t="s">
        <v>32</v>
      </c>
      <c r="D8052" s="1">
        <v>120.0</v>
      </c>
      <c r="E8052" s="1" t="s">
        <v>45</v>
      </c>
      <c r="F8052" s="5">
        <v>44927.0</v>
      </c>
      <c r="G8052" s="1">
        <v>20.0</v>
      </c>
    </row>
    <row r="8053">
      <c r="A8053" s="1">
        <v>8052.0</v>
      </c>
      <c r="B8053" s="1" t="s">
        <v>10162</v>
      </c>
      <c r="C8053" s="1" t="s">
        <v>49</v>
      </c>
      <c r="D8053" s="1">
        <v>80.0</v>
      </c>
      <c r="E8053" s="1" t="s">
        <v>38</v>
      </c>
      <c r="F8053" s="5">
        <v>44927.0</v>
      </c>
      <c r="G8053" s="1">
        <v>0.0</v>
      </c>
    </row>
    <row r="8054">
      <c r="A8054" s="1">
        <v>8053.0</v>
      </c>
      <c r="B8054" s="1" t="s">
        <v>10163</v>
      </c>
      <c r="C8054" s="1" t="s">
        <v>32</v>
      </c>
      <c r="D8054" s="1">
        <v>120.0</v>
      </c>
      <c r="E8054" s="1" t="s">
        <v>38</v>
      </c>
      <c r="F8054" s="5">
        <v>44927.0</v>
      </c>
      <c r="G8054" s="1">
        <v>5.0</v>
      </c>
    </row>
    <row r="8055">
      <c r="A8055" s="1">
        <v>8054.0</v>
      </c>
      <c r="B8055" s="1" t="s">
        <v>10164</v>
      </c>
      <c r="C8055" s="1" t="s">
        <v>49</v>
      </c>
      <c r="D8055" s="1">
        <v>80.0</v>
      </c>
      <c r="E8055" s="1" t="s">
        <v>45</v>
      </c>
      <c r="F8055" s="5">
        <v>44927.0</v>
      </c>
      <c r="G8055" s="1">
        <v>10.0</v>
      </c>
    </row>
    <row r="8056">
      <c r="A8056" s="1">
        <v>8055.0</v>
      </c>
      <c r="B8056" s="1" t="s">
        <v>10165</v>
      </c>
      <c r="C8056" s="1" t="s">
        <v>32</v>
      </c>
      <c r="D8056" s="1">
        <v>120.0</v>
      </c>
      <c r="E8056" s="1" t="s">
        <v>38</v>
      </c>
      <c r="F8056" s="5">
        <v>44927.0</v>
      </c>
      <c r="G8056" s="1">
        <v>20.0</v>
      </c>
    </row>
    <row r="8057">
      <c r="A8057" s="1">
        <v>8056.0</v>
      </c>
      <c r="B8057" s="1" t="s">
        <v>10166</v>
      </c>
      <c r="C8057" s="1" t="s">
        <v>49</v>
      </c>
      <c r="D8057" s="1">
        <v>80.0</v>
      </c>
      <c r="E8057" s="1" t="s">
        <v>38</v>
      </c>
      <c r="F8057" s="5">
        <v>44927.0</v>
      </c>
      <c r="G8057" s="1">
        <v>0.0</v>
      </c>
    </row>
    <row r="8058">
      <c r="A8058" s="1">
        <v>8057.0</v>
      </c>
      <c r="B8058" s="1" t="s">
        <v>10167</v>
      </c>
      <c r="C8058" s="1" t="s">
        <v>32</v>
      </c>
      <c r="D8058" s="1">
        <v>120.0</v>
      </c>
      <c r="E8058" s="1" t="s">
        <v>38</v>
      </c>
      <c r="F8058" s="5">
        <v>44927.0</v>
      </c>
      <c r="G8058" s="1">
        <v>5.0</v>
      </c>
    </row>
    <row r="8059">
      <c r="A8059" s="1">
        <v>8058.0</v>
      </c>
      <c r="B8059" s="1" t="s">
        <v>10168</v>
      </c>
      <c r="C8059" s="1" t="s">
        <v>32</v>
      </c>
      <c r="D8059" s="1">
        <v>120.0</v>
      </c>
      <c r="E8059" s="1" t="s">
        <v>38</v>
      </c>
      <c r="F8059" s="5">
        <v>44927.0</v>
      </c>
      <c r="G8059" s="1">
        <v>10.0</v>
      </c>
    </row>
    <row r="8060">
      <c r="A8060" s="1">
        <v>8059.0</v>
      </c>
      <c r="B8060" s="1" t="s">
        <v>10169</v>
      </c>
      <c r="C8060" s="1" t="s">
        <v>49</v>
      </c>
      <c r="D8060" s="1">
        <v>80.0</v>
      </c>
      <c r="E8060" s="1" t="s">
        <v>38</v>
      </c>
      <c r="F8060" s="5">
        <v>44927.0</v>
      </c>
      <c r="G8060" s="1">
        <v>20.0</v>
      </c>
    </row>
    <row r="8061">
      <c r="A8061" s="1">
        <v>8060.0</v>
      </c>
      <c r="B8061" s="1" t="s">
        <v>10170</v>
      </c>
      <c r="C8061" s="1" t="s">
        <v>32</v>
      </c>
      <c r="D8061" s="1">
        <v>120.0</v>
      </c>
      <c r="E8061" s="1" t="s">
        <v>38</v>
      </c>
      <c r="F8061" s="5">
        <v>44927.0</v>
      </c>
      <c r="G8061" s="1">
        <v>0.0</v>
      </c>
    </row>
    <row r="8062">
      <c r="A8062" s="1">
        <v>8061.0</v>
      </c>
      <c r="B8062" s="1" t="s">
        <v>10173</v>
      </c>
      <c r="C8062" s="1" t="s">
        <v>49</v>
      </c>
      <c r="D8062" s="1">
        <v>80.0</v>
      </c>
      <c r="E8062" s="1" t="s">
        <v>38</v>
      </c>
      <c r="F8062" s="5">
        <v>44927.0</v>
      </c>
      <c r="G8062" s="1">
        <v>5.0</v>
      </c>
    </row>
    <row r="8063">
      <c r="A8063" s="1">
        <v>8062.0</v>
      </c>
      <c r="B8063" s="1" t="s">
        <v>10174</v>
      </c>
      <c r="C8063" s="1" t="s">
        <v>32</v>
      </c>
      <c r="D8063" s="1">
        <v>120.0</v>
      </c>
      <c r="E8063" s="1" t="s">
        <v>38</v>
      </c>
      <c r="F8063" s="5">
        <v>44927.0</v>
      </c>
      <c r="G8063" s="1">
        <v>10.0</v>
      </c>
    </row>
    <row r="8064">
      <c r="A8064" s="1">
        <v>8063.0</v>
      </c>
      <c r="B8064" s="1" t="s">
        <v>10175</v>
      </c>
      <c r="C8064" s="1" t="s">
        <v>32</v>
      </c>
      <c r="D8064" s="1">
        <v>120.0</v>
      </c>
      <c r="E8064" s="1" t="s">
        <v>38</v>
      </c>
      <c r="F8064" s="5">
        <v>44927.0</v>
      </c>
      <c r="G8064" s="1">
        <v>20.0</v>
      </c>
    </row>
    <row r="8065">
      <c r="A8065" s="1">
        <v>8064.0</v>
      </c>
      <c r="B8065" s="1" t="s">
        <v>10176</v>
      </c>
      <c r="C8065" s="1" t="s">
        <v>32</v>
      </c>
      <c r="D8065" s="1">
        <v>120.0</v>
      </c>
      <c r="E8065" s="1" t="s">
        <v>38</v>
      </c>
      <c r="F8065" s="5">
        <v>44927.0</v>
      </c>
      <c r="G8065" s="1">
        <v>0.0</v>
      </c>
    </row>
    <row r="8066">
      <c r="A8066" s="1">
        <v>8065.0</v>
      </c>
      <c r="B8066" s="1" t="s">
        <v>10177</v>
      </c>
      <c r="C8066" s="1" t="s">
        <v>32</v>
      </c>
      <c r="D8066" s="1">
        <v>120.0</v>
      </c>
      <c r="E8066" s="1" t="s">
        <v>38</v>
      </c>
      <c r="F8066" s="5">
        <v>44927.0</v>
      </c>
      <c r="G8066" s="1">
        <v>5.0</v>
      </c>
    </row>
    <row r="8067">
      <c r="A8067" s="1">
        <v>8066.0</v>
      </c>
      <c r="B8067" s="1" t="s">
        <v>10178</v>
      </c>
      <c r="C8067" s="1" t="s">
        <v>32</v>
      </c>
      <c r="D8067" s="1">
        <v>120.0</v>
      </c>
      <c r="E8067" s="1" t="s">
        <v>38</v>
      </c>
      <c r="F8067" s="5">
        <v>44927.0</v>
      </c>
      <c r="G8067" s="1">
        <v>10.0</v>
      </c>
    </row>
    <row r="8068">
      <c r="A8068" s="1">
        <v>8067.0</v>
      </c>
      <c r="B8068" s="1" t="s">
        <v>10179</v>
      </c>
      <c r="C8068" s="1" t="s">
        <v>32</v>
      </c>
      <c r="D8068" s="1">
        <v>120.0</v>
      </c>
      <c r="E8068" s="1" t="s">
        <v>38</v>
      </c>
      <c r="F8068" s="5">
        <v>44927.0</v>
      </c>
      <c r="G8068" s="1">
        <v>20.0</v>
      </c>
    </row>
    <row r="8069">
      <c r="A8069" s="1">
        <v>8068.0</v>
      </c>
      <c r="B8069" s="1" t="s">
        <v>10180</v>
      </c>
      <c r="C8069" s="1" t="s">
        <v>32</v>
      </c>
      <c r="D8069" s="1">
        <v>120.0</v>
      </c>
      <c r="E8069" s="1" t="s">
        <v>45</v>
      </c>
      <c r="F8069" s="5">
        <v>44927.0</v>
      </c>
      <c r="G8069" s="1">
        <v>0.0</v>
      </c>
    </row>
    <row r="8070">
      <c r="A8070" s="1">
        <v>8069.0</v>
      </c>
      <c r="B8070" s="1" t="s">
        <v>10181</v>
      </c>
      <c r="C8070" s="1" t="s">
        <v>32</v>
      </c>
      <c r="D8070" s="1">
        <v>120.0</v>
      </c>
      <c r="E8070" s="1" t="s">
        <v>38</v>
      </c>
      <c r="F8070" s="5">
        <v>44927.0</v>
      </c>
      <c r="G8070" s="1">
        <v>5.0</v>
      </c>
    </row>
    <row r="8071">
      <c r="A8071" s="1">
        <v>8070.0</v>
      </c>
      <c r="B8071" s="1" t="s">
        <v>10184</v>
      </c>
      <c r="C8071" s="1" t="s">
        <v>49</v>
      </c>
      <c r="D8071" s="1">
        <v>80.0</v>
      </c>
      <c r="E8071" s="1" t="s">
        <v>38</v>
      </c>
      <c r="F8071" s="5">
        <v>44927.0</v>
      </c>
      <c r="G8071" s="1">
        <v>10.0</v>
      </c>
    </row>
    <row r="8072">
      <c r="A8072" s="1">
        <v>8071.0</v>
      </c>
      <c r="B8072" s="1" t="s">
        <v>10185</v>
      </c>
      <c r="C8072" s="1" t="s">
        <v>32</v>
      </c>
      <c r="D8072" s="1">
        <v>120.0</v>
      </c>
      <c r="E8072" s="1" t="s">
        <v>38</v>
      </c>
      <c r="F8072" s="5">
        <v>44927.0</v>
      </c>
      <c r="G8072" s="1">
        <v>20.0</v>
      </c>
    </row>
    <row r="8073">
      <c r="A8073" s="1">
        <v>8072.0</v>
      </c>
      <c r="B8073" s="1" t="s">
        <v>10186</v>
      </c>
      <c r="C8073" s="1" t="s">
        <v>40</v>
      </c>
      <c r="D8073" s="1">
        <v>50.0</v>
      </c>
      <c r="E8073" s="1" t="s">
        <v>45</v>
      </c>
      <c r="F8073" s="5">
        <v>44927.0</v>
      </c>
      <c r="G8073" s="1">
        <v>0.0</v>
      </c>
    </row>
    <row r="8074">
      <c r="A8074" s="1">
        <v>8073.0</v>
      </c>
      <c r="B8074" s="1" t="s">
        <v>10187</v>
      </c>
      <c r="C8074" s="1" t="s">
        <v>32</v>
      </c>
      <c r="D8074" s="1">
        <v>120.0</v>
      </c>
      <c r="E8074" s="1" t="s">
        <v>38</v>
      </c>
      <c r="F8074" s="5">
        <v>44927.0</v>
      </c>
      <c r="G8074" s="1">
        <v>5.0</v>
      </c>
    </row>
    <row r="8075">
      <c r="A8075" s="1">
        <v>8074.0</v>
      </c>
      <c r="B8075" s="1" t="s">
        <v>10188</v>
      </c>
      <c r="C8075" s="1" t="s">
        <v>32</v>
      </c>
      <c r="D8075" s="1">
        <v>120.0</v>
      </c>
      <c r="E8075" s="1" t="s">
        <v>38</v>
      </c>
      <c r="F8075" s="5">
        <v>44927.0</v>
      </c>
      <c r="G8075" s="1">
        <v>10.0</v>
      </c>
    </row>
    <row r="8076">
      <c r="A8076" s="1">
        <v>8075.0</v>
      </c>
      <c r="B8076" s="1" t="s">
        <v>10189</v>
      </c>
      <c r="C8076" s="1" t="s">
        <v>32</v>
      </c>
      <c r="D8076" s="1">
        <v>120.0</v>
      </c>
      <c r="E8076" s="1" t="s">
        <v>38</v>
      </c>
      <c r="F8076" s="5">
        <v>44927.0</v>
      </c>
      <c r="G8076" s="1">
        <v>20.0</v>
      </c>
    </row>
    <row r="8077">
      <c r="A8077" s="1">
        <v>8076.0</v>
      </c>
      <c r="B8077" s="1" t="s">
        <v>10190</v>
      </c>
      <c r="C8077" s="1" t="s">
        <v>32</v>
      </c>
      <c r="D8077" s="1">
        <v>120.0</v>
      </c>
      <c r="E8077" s="1" t="s">
        <v>38</v>
      </c>
      <c r="F8077" s="5">
        <v>44927.0</v>
      </c>
      <c r="G8077" s="1">
        <v>0.0</v>
      </c>
    </row>
    <row r="8078">
      <c r="A8078" s="1">
        <v>8077.0</v>
      </c>
      <c r="B8078" s="1" t="s">
        <v>10191</v>
      </c>
      <c r="C8078" s="1" t="s">
        <v>40</v>
      </c>
      <c r="D8078" s="1">
        <v>50.0</v>
      </c>
      <c r="E8078" s="1" t="s">
        <v>33</v>
      </c>
      <c r="F8078" s="5">
        <v>44927.0</v>
      </c>
      <c r="G8078" s="1">
        <v>5.0</v>
      </c>
    </row>
    <row r="8079">
      <c r="A8079" s="1">
        <v>8078.0</v>
      </c>
      <c r="B8079" s="1" t="s">
        <v>10192</v>
      </c>
      <c r="C8079" s="1" t="s">
        <v>32</v>
      </c>
      <c r="D8079" s="1">
        <v>120.0</v>
      </c>
      <c r="E8079" s="1" t="s">
        <v>33</v>
      </c>
      <c r="F8079" s="5">
        <v>44927.0</v>
      </c>
      <c r="G8079" s="1">
        <v>10.0</v>
      </c>
    </row>
    <row r="8080">
      <c r="A8080" s="1">
        <v>8079.0</v>
      </c>
      <c r="B8080" s="1" t="s">
        <v>10194</v>
      </c>
      <c r="C8080" s="1" t="s">
        <v>49</v>
      </c>
      <c r="D8080" s="1">
        <v>80.0</v>
      </c>
      <c r="E8080" s="1" t="s">
        <v>38</v>
      </c>
      <c r="F8080" s="5">
        <v>44927.0</v>
      </c>
      <c r="G8080" s="1">
        <v>20.0</v>
      </c>
    </row>
    <row r="8081">
      <c r="A8081" s="1">
        <v>8080.0</v>
      </c>
      <c r="B8081" s="1" t="s">
        <v>10196</v>
      </c>
      <c r="C8081" s="1" t="s">
        <v>32</v>
      </c>
      <c r="D8081" s="1">
        <v>120.0</v>
      </c>
      <c r="E8081" s="1" t="s">
        <v>38</v>
      </c>
      <c r="F8081" s="5">
        <v>44927.0</v>
      </c>
      <c r="G8081" s="1">
        <v>0.0</v>
      </c>
    </row>
    <row r="8082">
      <c r="A8082" s="1">
        <v>8081.0</v>
      </c>
      <c r="B8082" s="1" t="s">
        <v>10197</v>
      </c>
      <c r="C8082" s="1" t="s">
        <v>37</v>
      </c>
      <c r="D8082" s="1">
        <v>250.0</v>
      </c>
      <c r="E8082" s="1" t="s">
        <v>33</v>
      </c>
      <c r="F8082" s="5">
        <v>44927.0</v>
      </c>
      <c r="G8082" s="1">
        <v>5.0</v>
      </c>
    </row>
    <row r="8083">
      <c r="A8083" s="1">
        <v>8082.0</v>
      </c>
      <c r="B8083" s="1" t="s">
        <v>10198</v>
      </c>
      <c r="C8083" s="1" t="s">
        <v>32</v>
      </c>
      <c r="D8083" s="1">
        <v>120.0</v>
      </c>
      <c r="E8083" s="1" t="s">
        <v>38</v>
      </c>
      <c r="F8083" s="5">
        <v>44927.0</v>
      </c>
      <c r="G8083" s="1">
        <v>10.0</v>
      </c>
    </row>
    <row r="8084">
      <c r="A8084" s="1">
        <v>8083.0</v>
      </c>
      <c r="B8084" s="1" t="s">
        <v>10199</v>
      </c>
      <c r="C8084" s="1" t="s">
        <v>37</v>
      </c>
      <c r="D8084" s="1">
        <v>250.0</v>
      </c>
      <c r="E8084" s="1" t="s">
        <v>38</v>
      </c>
      <c r="F8084" s="5">
        <v>44927.0</v>
      </c>
      <c r="G8084" s="1">
        <v>20.0</v>
      </c>
    </row>
    <row r="8085">
      <c r="A8085" s="1">
        <v>8084.0</v>
      </c>
      <c r="B8085" s="1" t="s">
        <v>10200</v>
      </c>
      <c r="C8085" s="1" t="s">
        <v>32</v>
      </c>
      <c r="D8085" s="1">
        <v>120.0</v>
      </c>
      <c r="E8085" s="1" t="s">
        <v>38</v>
      </c>
      <c r="F8085" s="5">
        <v>44927.0</v>
      </c>
      <c r="G8085" s="1">
        <v>0.0</v>
      </c>
    </row>
    <row r="8086">
      <c r="A8086" s="1">
        <v>8085.0</v>
      </c>
      <c r="B8086" s="1" t="s">
        <v>10201</v>
      </c>
      <c r="C8086" s="1" t="s">
        <v>32</v>
      </c>
      <c r="D8086" s="1">
        <v>120.0</v>
      </c>
      <c r="E8086" s="1" t="s">
        <v>38</v>
      </c>
      <c r="F8086" s="5">
        <v>44927.0</v>
      </c>
      <c r="G8086" s="1">
        <v>5.0</v>
      </c>
    </row>
    <row r="8087">
      <c r="A8087" s="1">
        <v>8086.0</v>
      </c>
      <c r="B8087" s="1" t="s">
        <v>10202</v>
      </c>
      <c r="C8087" s="1" t="s">
        <v>49</v>
      </c>
      <c r="D8087" s="1">
        <v>80.0</v>
      </c>
      <c r="E8087" s="1" t="s">
        <v>38</v>
      </c>
      <c r="F8087" s="5">
        <v>44927.0</v>
      </c>
      <c r="G8087" s="1">
        <v>10.0</v>
      </c>
    </row>
    <row r="8088">
      <c r="A8088" s="1">
        <v>8087.0</v>
      </c>
      <c r="B8088" s="1" t="s">
        <v>10203</v>
      </c>
      <c r="C8088" s="1" t="s">
        <v>37</v>
      </c>
      <c r="D8088" s="1">
        <v>250.0</v>
      </c>
      <c r="E8088" s="1" t="s">
        <v>38</v>
      </c>
      <c r="F8088" s="5">
        <v>44927.0</v>
      </c>
      <c r="G8088" s="1">
        <v>20.0</v>
      </c>
    </row>
    <row r="8089">
      <c r="A8089" s="1">
        <v>8088.0</v>
      </c>
      <c r="B8089" s="1" t="s">
        <v>10206</v>
      </c>
      <c r="C8089" s="1" t="s">
        <v>49</v>
      </c>
      <c r="D8089" s="1">
        <v>80.0</v>
      </c>
      <c r="E8089" s="1" t="s">
        <v>38</v>
      </c>
      <c r="F8089" s="5">
        <v>44927.0</v>
      </c>
      <c r="G8089" s="1">
        <v>0.0</v>
      </c>
    </row>
    <row r="8090">
      <c r="A8090" s="1">
        <v>8089.0</v>
      </c>
      <c r="B8090" s="1" t="s">
        <v>10207</v>
      </c>
      <c r="C8090" s="1" t="s">
        <v>32</v>
      </c>
      <c r="D8090" s="1">
        <v>120.0</v>
      </c>
      <c r="E8090" s="1" t="s">
        <v>38</v>
      </c>
      <c r="F8090" s="5">
        <v>44927.0</v>
      </c>
      <c r="G8090" s="1">
        <v>5.0</v>
      </c>
    </row>
    <row r="8091">
      <c r="A8091" s="1">
        <v>8090.0</v>
      </c>
      <c r="B8091" s="1" t="s">
        <v>10208</v>
      </c>
      <c r="C8091" s="1" t="s">
        <v>32</v>
      </c>
      <c r="D8091" s="1">
        <v>120.0</v>
      </c>
      <c r="E8091" s="1" t="s">
        <v>38</v>
      </c>
      <c r="F8091" s="5">
        <v>44927.0</v>
      </c>
      <c r="G8091" s="1">
        <v>10.0</v>
      </c>
    </row>
    <row r="8092">
      <c r="A8092" s="1">
        <v>8091.0</v>
      </c>
      <c r="B8092" s="1" t="s">
        <v>10209</v>
      </c>
      <c r="C8092" s="1" t="s">
        <v>32</v>
      </c>
      <c r="D8092" s="1">
        <v>120.0</v>
      </c>
      <c r="E8092" s="1" t="s">
        <v>33</v>
      </c>
      <c r="F8092" s="5">
        <v>44927.0</v>
      </c>
      <c r="G8092" s="1">
        <v>20.0</v>
      </c>
    </row>
    <row r="8093">
      <c r="A8093" s="1">
        <v>8092.0</v>
      </c>
      <c r="B8093" s="1" t="s">
        <v>10210</v>
      </c>
      <c r="C8093" s="1" t="s">
        <v>40</v>
      </c>
      <c r="D8093" s="1">
        <v>50.0</v>
      </c>
      <c r="E8093" s="1" t="s">
        <v>33</v>
      </c>
      <c r="F8093" s="5">
        <v>44927.0</v>
      </c>
      <c r="G8093" s="1">
        <v>0.0</v>
      </c>
    </row>
    <row r="8094">
      <c r="A8094" s="1">
        <v>8093.0</v>
      </c>
      <c r="B8094" s="1" t="s">
        <v>10211</v>
      </c>
      <c r="C8094" s="1" t="s">
        <v>32</v>
      </c>
      <c r="D8094" s="1">
        <v>120.0</v>
      </c>
      <c r="E8094" s="1" t="s">
        <v>38</v>
      </c>
      <c r="F8094" s="5">
        <v>44927.0</v>
      </c>
      <c r="G8094" s="1">
        <v>5.0</v>
      </c>
    </row>
    <row r="8095">
      <c r="A8095" s="1">
        <v>8094.0</v>
      </c>
      <c r="B8095" s="1" t="s">
        <v>10212</v>
      </c>
      <c r="C8095" s="1" t="s">
        <v>37</v>
      </c>
      <c r="D8095" s="1">
        <v>250.0</v>
      </c>
      <c r="E8095" s="1" t="s">
        <v>38</v>
      </c>
      <c r="F8095" s="5">
        <v>44927.0</v>
      </c>
      <c r="G8095" s="1">
        <v>10.0</v>
      </c>
    </row>
    <row r="8096">
      <c r="A8096" s="1">
        <v>8095.0</v>
      </c>
      <c r="B8096" s="1" t="s">
        <v>10213</v>
      </c>
      <c r="C8096" s="1" t="s">
        <v>49</v>
      </c>
      <c r="D8096" s="1">
        <v>80.0</v>
      </c>
      <c r="E8096" s="1" t="s">
        <v>33</v>
      </c>
      <c r="F8096" s="5">
        <v>44927.0</v>
      </c>
      <c r="G8096" s="1">
        <v>20.0</v>
      </c>
    </row>
    <row r="8097">
      <c r="A8097" s="1">
        <v>8096.0</v>
      </c>
      <c r="B8097" s="1" t="s">
        <v>10214</v>
      </c>
      <c r="C8097" s="1" t="s">
        <v>32</v>
      </c>
      <c r="D8097" s="1">
        <v>120.0</v>
      </c>
      <c r="E8097" s="1" t="s">
        <v>38</v>
      </c>
      <c r="F8097" s="5">
        <v>44927.0</v>
      </c>
      <c r="G8097" s="1">
        <v>0.0</v>
      </c>
    </row>
    <row r="8098">
      <c r="A8098" s="1">
        <v>8097.0</v>
      </c>
      <c r="B8098" s="1" t="s">
        <v>10217</v>
      </c>
      <c r="C8098" s="1" t="s">
        <v>32</v>
      </c>
      <c r="D8098" s="1">
        <v>120.0</v>
      </c>
      <c r="E8098" s="1" t="s">
        <v>38</v>
      </c>
      <c r="F8098" s="5">
        <v>44927.0</v>
      </c>
      <c r="G8098" s="1">
        <v>5.0</v>
      </c>
    </row>
    <row r="8099">
      <c r="A8099" s="1">
        <v>8098.0</v>
      </c>
      <c r="B8099" s="1" t="s">
        <v>10218</v>
      </c>
      <c r="C8099" s="1" t="s">
        <v>49</v>
      </c>
      <c r="D8099" s="1">
        <v>80.0</v>
      </c>
      <c r="E8099" s="1" t="s">
        <v>38</v>
      </c>
      <c r="F8099" s="5">
        <v>44927.0</v>
      </c>
      <c r="G8099" s="1">
        <v>10.0</v>
      </c>
    </row>
    <row r="8100">
      <c r="A8100" s="1">
        <v>8099.0</v>
      </c>
      <c r="B8100" s="1" t="s">
        <v>10219</v>
      </c>
      <c r="C8100" s="1" t="s">
        <v>40</v>
      </c>
      <c r="D8100" s="1">
        <v>50.0</v>
      </c>
      <c r="E8100" s="1" t="s">
        <v>38</v>
      </c>
      <c r="F8100" s="5">
        <v>44927.0</v>
      </c>
      <c r="G8100" s="1">
        <v>20.0</v>
      </c>
    </row>
    <row r="8101">
      <c r="A8101" s="1">
        <v>8100.0</v>
      </c>
      <c r="B8101" s="1" t="s">
        <v>10220</v>
      </c>
      <c r="C8101" s="1" t="s">
        <v>32</v>
      </c>
      <c r="D8101" s="1">
        <v>120.0</v>
      </c>
      <c r="E8101" s="1" t="s">
        <v>38</v>
      </c>
      <c r="F8101" s="5">
        <v>44927.0</v>
      </c>
      <c r="G8101" s="1">
        <v>0.0</v>
      </c>
    </row>
    <row r="8102">
      <c r="A8102" s="1">
        <v>8101.0</v>
      </c>
      <c r="B8102" s="1" t="s">
        <v>10221</v>
      </c>
      <c r="C8102" s="1" t="s">
        <v>49</v>
      </c>
      <c r="D8102" s="1">
        <v>80.0</v>
      </c>
      <c r="E8102" s="1" t="s">
        <v>38</v>
      </c>
      <c r="F8102" s="5">
        <v>44927.0</v>
      </c>
      <c r="G8102" s="1">
        <v>5.0</v>
      </c>
    </row>
    <row r="8103">
      <c r="A8103" s="1">
        <v>8102.0</v>
      </c>
      <c r="B8103" s="1" t="s">
        <v>10222</v>
      </c>
      <c r="C8103" s="1" t="s">
        <v>32</v>
      </c>
      <c r="D8103" s="1">
        <v>120.0</v>
      </c>
      <c r="E8103" s="1" t="s">
        <v>38</v>
      </c>
      <c r="F8103" s="5">
        <v>44927.0</v>
      </c>
      <c r="G8103" s="1">
        <v>10.0</v>
      </c>
    </row>
    <row r="8104">
      <c r="A8104" s="1">
        <v>8103.0</v>
      </c>
      <c r="B8104" s="1" t="s">
        <v>10223</v>
      </c>
      <c r="C8104" s="1" t="s">
        <v>37</v>
      </c>
      <c r="D8104" s="1">
        <v>250.0</v>
      </c>
      <c r="E8104" s="1" t="s">
        <v>38</v>
      </c>
      <c r="F8104" s="5">
        <v>44927.0</v>
      </c>
      <c r="G8104" s="1">
        <v>20.0</v>
      </c>
    </row>
    <row r="8105">
      <c r="A8105" s="1">
        <v>8104.0</v>
      </c>
      <c r="B8105" s="1" t="s">
        <v>10224</v>
      </c>
      <c r="C8105" s="1" t="s">
        <v>32</v>
      </c>
      <c r="D8105" s="1">
        <v>120.0</v>
      </c>
      <c r="E8105" s="1" t="s">
        <v>45</v>
      </c>
      <c r="F8105" s="5">
        <v>44927.0</v>
      </c>
      <c r="G8105" s="1">
        <v>0.0</v>
      </c>
    </row>
    <row r="8106">
      <c r="A8106" s="1">
        <v>8105.0</v>
      </c>
      <c r="B8106" s="1" t="s">
        <v>10225</v>
      </c>
      <c r="C8106" s="1" t="s">
        <v>49</v>
      </c>
      <c r="D8106" s="1">
        <v>80.0</v>
      </c>
      <c r="E8106" s="1" t="s">
        <v>38</v>
      </c>
      <c r="F8106" s="5">
        <v>44927.0</v>
      </c>
      <c r="G8106" s="1">
        <v>5.0</v>
      </c>
    </row>
    <row r="8107">
      <c r="A8107" s="1">
        <v>8106.0</v>
      </c>
      <c r="B8107" s="1" t="s">
        <v>10228</v>
      </c>
      <c r="C8107" s="1" t="s">
        <v>32</v>
      </c>
      <c r="D8107" s="1">
        <v>120.0</v>
      </c>
      <c r="E8107" s="1" t="s">
        <v>33</v>
      </c>
      <c r="F8107" s="5">
        <v>44927.0</v>
      </c>
      <c r="G8107" s="1">
        <v>10.0</v>
      </c>
    </row>
    <row r="8108">
      <c r="A8108" s="1">
        <v>8107.0</v>
      </c>
      <c r="B8108" s="1" t="s">
        <v>10229</v>
      </c>
      <c r="C8108" s="1" t="s">
        <v>32</v>
      </c>
      <c r="D8108" s="1">
        <v>120.0</v>
      </c>
      <c r="E8108" s="1" t="s">
        <v>45</v>
      </c>
      <c r="F8108" s="5">
        <v>44927.0</v>
      </c>
      <c r="G8108" s="1">
        <v>20.0</v>
      </c>
    </row>
    <row r="8109">
      <c r="A8109" s="1">
        <v>8108.0</v>
      </c>
      <c r="B8109" s="1" t="s">
        <v>10230</v>
      </c>
      <c r="C8109" s="1" t="s">
        <v>32</v>
      </c>
      <c r="D8109" s="1">
        <v>120.0</v>
      </c>
      <c r="E8109" s="1" t="s">
        <v>38</v>
      </c>
      <c r="F8109" s="5">
        <v>44927.0</v>
      </c>
      <c r="G8109" s="1">
        <v>0.0</v>
      </c>
    </row>
    <row r="8110">
      <c r="A8110" s="1">
        <v>8109.0</v>
      </c>
      <c r="B8110" s="1" t="s">
        <v>10231</v>
      </c>
      <c r="C8110" s="1" t="s">
        <v>32</v>
      </c>
      <c r="D8110" s="1">
        <v>120.0</v>
      </c>
      <c r="E8110" s="1" t="s">
        <v>38</v>
      </c>
      <c r="F8110" s="5">
        <v>44927.0</v>
      </c>
      <c r="G8110" s="1">
        <v>5.0</v>
      </c>
    </row>
    <row r="8111">
      <c r="A8111" s="1">
        <v>8110.0</v>
      </c>
      <c r="B8111" s="1" t="s">
        <v>10232</v>
      </c>
      <c r="C8111" s="1" t="s">
        <v>32</v>
      </c>
      <c r="D8111" s="1">
        <v>120.0</v>
      </c>
      <c r="E8111" s="1" t="s">
        <v>38</v>
      </c>
      <c r="F8111" s="5">
        <v>44927.0</v>
      </c>
      <c r="G8111" s="1">
        <v>10.0</v>
      </c>
    </row>
    <row r="8112">
      <c r="A8112" s="1">
        <v>8111.0</v>
      </c>
      <c r="B8112" s="1" t="s">
        <v>10233</v>
      </c>
      <c r="C8112" s="1" t="s">
        <v>32</v>
      </c>
      <c r="D8112" s="1">
        <v>120.0</v>
      </c>
      <c r="E8112" s="1" t="s">
        <v>38</v>
      </c>
      <c r="F8112" s="5">
        <v>44927.0</v>
      </c>
      <c r="G8112" s="1">
        <v>20.0</v>
      </c>
    </row>
    <row r="8113">
      <c r="A8113" s="1">
        <v>8112.0</v>
      </c>
      <c r="B8113" s="1" t="s">
        <v>10234</v>
      </c>
      <c r="C8113" s="1" t="s">
        <v>37</v>
      </c>
      <c r="D8113" s="1">
        <v>250.0</v>
      </c>
      <c r="E8113" s="1" t="s">
        <v>38</v>
      </c>
      <c r="F8113" s="5">
        <v>44927.0</v>
      </c>
      <c r="G8113" s="1">
        <v>0.0</v>
      </c>
    </row>
    <row r="8114">
      <c r="A8114" s="1">
        <v>8113.0</v>
      </c>
      <c r="B8114" s="1" t="s">
        <v>10235</v>
      </c>
      <c r="C8114" s="1" t="s">
        <v>40</v>
      </c>
      <c r="D8114" s="1">
        <v>50.0</v>
      </c>
      <c r="E8114" s="1" t="s">
        <v>38</v>
      </c>
      <c r="F8114" s="5">
        <v>44927.0</v>
      </c>
      <c r="G8114" s="1">
        <v>5.0</v>
      </c>
    </row>
    <row r="8115">
      <c r="A8115" s="1">
        <v>8114.0</v>
      </c>
      <c r="B8115" s="1" t="s">
        <v>10236</v>
      </c>
      <c r="C8115" s="1" t="s">
        <v>37</v>
      </c>
      <c r="D8115" s="1">
        <v>250.0</v>
      </c>
      <c r="E8115" s="1" t="s">
        <v>38</v>
      </c>
      <c r="F8115" s="5">
        <v>44927.0</v>
      </c>
      <c r="G8115" s="1">
        <v>10.0</v>
      </c>
    </row>
    <row r="8116">
      <c r="A8116" s="1">
        <v>8115.0</v>
      </c>
      <c r="B8116" s="1" t="s">
        <v>10238</v>
      </c>
      <c r="C8116" s="1" t="s">
        <v>40</v>
      </c>
      <c r="D8116" s="1">
        <v>50.0</v>
      </c>
      <c r="E8116" s="1" t="s">
        <v>38</v>
      </c>
      <c r="F8116" s="5">
        <v>44927.0</v>
      </c>
      <c r="G8116" s="1">
        <v>20.0</v>
      </c>
    </row>
    <row r="8117">
      <c r="A8117" s="1">
        <v>8116.0</v>
      </c>
      <c r="B8117" s="1" t="s">
        <v>10240</v>
      </c>
      <c r="C8117" s="1" t="s">
        <v>37</v>
      </c>
      <c r="D8117" s="1">
        <v>250.0</v>
      </c>
      <c r="E8117" s="1" t="s">
        <v>38</v>
      </c>
      <c r="F8117" s="5">
        <v>44927.0</v>
      </c>
      <c r="G8117" s="1">
        <v>0.0</v>
      </c>
    </row>
    <row r="8118">
      <c r="A8118" s="1">
        <v>8117.0</v>
      </c>
      <c r="B8118" s="1" t="s">
        <v>10241</v>
      </c>
      <c r="C8118" s="1" t="s">
        <v>32</v>
      </c>
      <c r="D8118" s="1">
        <v>120.0</v>
      </c>
      <c r="E8118" s="1" t="s">
        <v>38</v>
      </c>
      <c r="F8118" s="5">
        <v>44927.0</v>
      </c>
      <c r="G8118" s="1">
        <v>5.0</v>
      </c>
    </row>
    <row r="8119">
      <c r="A8119" s="1">
        <v>8118.0</v>
      </c>
      <c r="B8119" s="1" t="s">
        <v>10242</v>
      </c>
      <c r="C8119" s="1" t="s">
        <v>32</v>
      </c>
      <c r="D8119" s="1">
        <v>120.0</v>
      </c>
      <c r="E8119" s="1" t="s">
        <v>38</v>
      </c>
      <c r="F8119" s="5">
        <v>44927.0</v>
      </c>
      <c r="G8119" s="1">
        <v>10.0</v>
      </c>
    </row>
    <row r="8120">
      <c r="A8120" s="1">
        <v>8119.0</v>
      </c>
      <c r="B8120" s="1" t="s">
        <v>10243</v>
      </c>
      <c r="C8120" s="1" t="s">
        <v>40</v>
      </c>
      <c r="D8120" s="1">
        <v>50.0</v>
      </c>
      <c r="E8120" s="1" t="s">
        <v>38</v>
      </c>
      <c r="F8120" s="5">
        <v>44927.0</v>
      </c>
      <c r="G8120" s="1">
        <v>20.0</v>
      </c>
    </row>
    <row r="8121">
      <c r="A8121" s="1">
        <v>8120.0</v>
      </c>
      <c r="B8121" s="1" t="s">
        <v>10244</v>
      </c>
      <c r="C8121" s="1" t="s">
        <v>32</v>
      </c>
      <c r="D8121" s="1">
        <v>120.0</v>
      </c>
      <c r="E8121" s="1" t="s">
        <v>38</v>
      </c>
      <c r="F8121" s="5">
        <v>44927.0</v>
      </c>
      <c r="G8121" s="1">
        <v>0.0</v>
      </c>
    </row>
    <row r="8122">
      <c r="A8122" s="1">
        <v>8121.0</v>
      </c>
      <c r="B8122" s="1" t="s">
        <v>10245</v>
      </c>
      <c r="C8122" s="1" t="s">
        <v>32</v>
      </c>
      <c r="D8122" s="1">
        <v>120.0</v>
      </c>
      <c r="E8122" s="1" t="s">
        <v>38</v>
      </c>
      <c r="F8122" s="5">
        <v>44927.0</v>
      </c>
      <c r="G8122" s="1">
        <v>5.0</v>
      </c>
    </row>
    <row r="8123">
      <c r="A8123" s="1">
        <v>8122.0</v>
      </c>
      <c r="B8123" s="1" t="s">
        <v>10246</v>
      </c>
      <c r="C8123" s="1" t="s">
        <v>32</v>
      </c>
      <c r="D8123" s="1">
        <v>120.0</v>
      </c>
      <c r="E8123" s="1" t="s">
        <v>38</v>
      </c>
      <c r="F8123" s="5">
        <v>44927.0</v>
      </c>
      <c r="G8123" s="1">
        <v>10.0</v>
      </c>
    </row>
    <row r="8124">
      <c r="A8124" s="1">
        <v>8123.0</v>
      </c>
      <c r="B8124" s="1" t="s">
        <v>10247</v>
      </c>
      <c r="C8124" s="1" t="s">
        <v>32</v>
      </c>
      <c r="D8124" s="1">
        <v>120.0</v>
      </c>
      <c r="E8124" s="1" t="s">
        <v>38</v>
      </c>
      <c r="F8124" s="5">
        <v>44927.0</v>
      </c>
      <c r="G8124" s="1">
        <v>20.0</v>
      </c>
    </row>
    <row r="8125">
      <c r="A8125" s="1">
        <v>8124.0</v>
      </c>
      <c r="B8125" s="1" t="s">
        <v>10248</v>
      </c>
      <c r="C8125" s="1" t="s">
        <v>32</v>
      </c>
      <c r="D8125" s="1">
        <v>120.0</v>
      </c>
      <c r="E8125" s="1" t="s">
        <v>38</v>
      </c>
      <c r="F8125" s="5">
        <v>44927.0</v>
      </c>
      <c r="G8125" s="1">
        <v>0.0</v>
      </c>
    </row>
    <row r="8126">
      <c r="A8126" s="1">
        <v>8125.0</v>
      </c>
      <c r="B8126" s="1" t="s">
        <v>10251</v>
      </c>
      <c r="C8126" s="1" t="s">
        <v>32</v>
      </c>
      <c r="D8126" s="1">
        <v>120.0</v>
      </c>
      <c r="E8126" s="1" t="s">
        <v>33</v>
      </c>
      <c r="F8126" s="5">
        <v>44927.0</v>
      </c>
      <c r="G8126" s="1">
        <v>5.0</v>
      </c>
    </row>
    <row r="8127">
      <c r="A8127" s="1">
        <v>8126.0</v>
      </c>
      <c r="B8127" s="1" t="s">
        <v>10252</v>
      </c>
      <c r="C8127" s="1" t="s">
        <v>32</v>
      </c>
      <c r="D8127" s="1">
        <v>120.0</v>
      </c>
      <c r="E8127" s="1" t="s">
        <v>38</v>
      </c>
      <c r="F8127" s="5">
        <v>44927.0</v>
      </c>
      <c r="G8127" s="1">
        <v>10.0</v>
      </c>
    </row>
    <row r="8128">
      <c r="A8128" s="1">
        <v>8127.0</v>
      </c>
      <c r="B8128" s="1" t="s">
        <v>10253</v>
      </c>
      <c r="C8128" s="1" t="s">
        <v>37</v>
      </c>
      <c r="D8128" s="1">
        <v>250.0</v>
      </c>
      <c r="E8128" s="1" t="s">
        <v>38</v>
      </c>
      <c r="F8128" s="5">
        <v>44927.0</v>
      </c>
      <c r="G8128" s="1">
        <v>20.0</v>
      </c>
    </row>
    <row r="8129">
      <c r="A8129" s="1">
        <v>8128.0</v>
      </c>
      <c r="B8129" s="1" t="s">
        <v>10254</v>
      </c>
      <c r="C8129" s="1" t="s">
        <v>49</v>
      </c>
      <c r="D8129" s="1">
        <v>80.0</v>
      </c>
      <c r="E8129" s="1" t="s">
        <v>38</v>
      </c>
      <c r="F8129" s="5">
        <v>44927.0</v>
      </c>
      <c r="G8129" s="1">
        <v>0.0</v>
      </c>
    </row>
    <row r="8130">
      <c r="A8130" s="1">
        <v>8129.0</v>
      </c>
      <c r="B8130" s="1" t="s">
        <v>10255</v>
      </c>
      <c r="C8130" s="1" t="s">
        <v>32</v>
      </c>
      <c r="D8130" s="1">
        <v>120.0</v>
      </c>
      <c r="E8130" s="1" t="s">
        <v>38</v>
      </c>
      <c r="F8130" s="5">
        <v>44927.0</v>
      </c>
      <c r="G8130" s="1">
        <v>5.0</v>
      </c>
    </row>
    <row r="8131">
      <c r="A8131" s="1">
        <v>8130.0</v>
      </c>
      <c r="B8131" s="1" t="s">
        <v>10256</v>
      </c>
      <c r="C8131" s="1" t="s">
        <v>32</v>
      </c>
      <c r="D8131" s="1">
        <v>120.0</v>
      </c>
      <c r="E8131" s="1" t="s">
        <v>38</v>
      </c>
      <c r="F8131" s="5">
        <v>44927.0</v>
      </c>
      <c r="G8131" s="1">
        <v>10.0</v>
      </c>
    </row>
    <row r="8132">
      <c r="A8132" s="1">
        <v>8131.0</v>
      </c>
      <c r="B8132" s="1" t="s">
        <v>10257</v>
      </c>
      <c r="C8132" s="1" t="s">
        <v>49</v>
      </c>
      <c r="D8132" s="1">
        <v>80.0</v>
      </c>
      <c r="E8132" s="1" t="s">
        <v>45</v>
      </c>
      <c r="F8132" s="5">
        <v>44927.0</v>
      </c>
      <c r="G8132" s="1">
        <v>20.0</v>
      </c>
    </row>
    <row r="8133">
      <c r="A8133" s="1">
        <v>8132.0</v>
      </c>
      <c r="B8133" s="1" t="s">
        <v>10258</v>
      </c>
      <c r="C8133" s="1" t="s">
        <v>32</v>
      </c>
      <c r="D8133" s="1">
        <v>120.0</v>
      </c>
      <c r="E8133" s="1" t="s">
        <v>38</v>
      </c>
      <c r="F8133" s="5">
        <v>44927.0</v>
      </c>
      <c r="G8133" s="1">
        <v>0.0</v>
      </c>
    </row>
    <row r="8134">
      <c r="A8134" s="1">
        <v>8133.0</v>
      </c>
      <c r="B8134" s="1" t="s">
        <v>10259</v>
      </c>
      <c r="C8134" s="1" t="s">
        <v>32</v>
      </c>
      <c r="D8134" s="1">
        <v>120.0</v>
      </c>
      <c r="E8134" s="1" t="s">
        <v>38</v>
      </c>
      <c r="F8134" s="5">
        <v>44927.0</v>
      </c>
      <c r="G8134" s="1">
        <v>5.0</v>
      </c>
    </row>
    <row r="8135">
      <c r="A8135" s="1">
        <v>8134.0</v>
      </c>
      <c r="B8135" s="1" t="s">
        <v>10262</v>
      </c>
      <c r="C8135" s="1" t="s">
        <v>49</v>
      </c>
      <c r="D8135" s="1">
        <v>80.0</v>
      </c>
      <c r="E8135" s="1" t="s">
        <v>45</v>
      </c>
      <c r="F8135" s="5">
        <v>44927.0</v>
      </c>
      <c r="G8135" s="1">
        <v>10.0</v>
      </c>
    </row>
    <row r="8136">
      <c r="A8136" s="1">
        <v>8135.0</v>
      </c>
      <c r="B8136" s="1" t="s">
        <v>10263</v>
      </c>
      <c r="C8136" s="1" t="s">
        <v>40</v>
      </c>
      <c r="D8136" s="1">
        <v>50.0</v>
      </c>
      <c r="E8136" s="1" t="s">
        <v>33</v>
      </c>
      <c r="F8136" s="5">
        <v>44927.0</v>
      </c>
      <c r="G8136" s="1">
        <v>20.0</v>
      </c>
    </row>
    <row r="8137">
      <c r="A8137" s="1">
        <v>8136.0</v>
      </c>
      <c r="B8137" s="1" t="s">
        <v>10264</v>
      </c>
      <c r="C8137" s="1" t="s">
        <v>32</v>
      </c>
      <c r="D8137" s="1">
        <v>120.0</v>
      </c>
      <c r="E8137" s="1" t="s">
        <v>45</v>
      </c>
      <c r="F8137" s="5">
        <v>44927.0</v>
      </c>
      <c r="G8137" s="1">
        <v>0.0</v>
      </c>
    </row>
    <row r="8138">
      <c r="A8138" s="1">
        <v>8137.0</v>
      </c>
      <c r="B8138" s="1" t="s">
        <v>10265</v>
      </c>
      <c r="C8138" s="1" t="s">
        <v>40</v>
      </c>
      <c r="D8138" s="1">
        <v>50.0</v>
      </c>
      <c r="E8138" s="1" t="s">
        <v>38</v>
      </c>
      <c r="F8138" s="5">
        <v>44927.0</v>
      </c>
      <c r="G8138" s="1">
        <v>5.0</v>
      </c>
    </row>
    <row r="8139">
      <c r="A8139" s="1">
        <v>8138.0</v>
      </c>
      <c r="B8139" s="1" t="s">
        <v>10266</v>
      </c>
      <c r="C8139" s="1" t="s">
        <v>49</v>
      </c>
      <c r="D8139" s="1">
        <v>80.0</v>
      </c>
      <c r="E8139" s="1" t="s">
        <v>38</v>
      </c>
      <c r="F8139" s="5">
        <v>44927.0</v>
      </c>
      <c r="G8139" s="1">
        <v>10.0</v>
      </c>
    </row>
    <row r="8140">
      <c r="A8140" s="1">
        <v>8139.0</v>
      </c>
      <c r="B8140" s="1" t="s">
        <v>10267</v>
      </c>
      <c r="C8140" s="1" t="s">
        <v>32</v>
      </c>
      <c r="D8140" s="1">
        <v>120.0</v>
      </c>
      <c r="E8140" s="1" t="s">
        <v>33</v>
      </c>
      <c r="F8140" s="5">
        <v>44927.0</v>
      </c>
      <c r="G8140" s="1">
        <v>20.0</v>
      </c>
    </row>
    <row r="8141">
      <c r="A8141" s="1">
        <v>8140.0</v>
      </c>
      <c r="B8141" s="1" t="s">
        <v>10268</v>
      </c>
      <c r="C8141" s="1" t="s">
        <v>49</v>
      </c>
      <c r="D8141" s="1">
        <v>80.0</v>
      </c>
      <c r="E8141" s="1" t="s">
        <v>38</v>
      </c>
      <c r="F8141" s="5">
        <v>44927.0</v>
      </c>
      <c r="G8141" s="1">
        <v>0.0</v>
      </c>
    </row>
    <row r="8142">
      <c r="A8142" s="1">
        <v>8141.0</v>
      </c>
      <c r="B8142" s="1" t="s">
        <v>10271</v>
      </c>
      <c r="C8142" s="1" t="s">
        <v>32</v>
      </c>
      <c r="D8142" s="1">
        <v>120.0</v>
      </c>
      <c r="E8142" s="1" t="s">
        <v>38</v>
      </c>
      <c r="F8142" s="5">
        <v>44927.0</v>
      </c>
      <c r="G8142" s="1">
        <v>5.0</v>
      </c>
    </row>
    <row r="8143">
      <c r="A8143" s="1">
        <v>8142.0</v>
      </c>
      <c r="B8143" s="1" t="s">
        <v>10272</v>
      </c>
      <c r="C8143" s="1" t="s">
        <v>49</v>
      </c>
      <c r="D8143" s="1">
        <v>80.0</v>
      </c>
      <c r="E8143" s="1" t="s">
        <v>38</v>
      </c>
      <c r="F8143" s="5">
        <v>44927.0</v>
      </c>
      <c r="G8143" s="1">
        <v>10.0</v>
      </c>
    </row>
    <row r="8144">
      <c r="A8144" s="1">
        <v>8143.0</v>
      </c>
      <c r="B8144" s="1" t="s">
        <v>10273</v>
      </c>
      <c r="C8144" s="1" t="s">
        <v>49</v>
      </c>
      <c r="D8144" s="1">
        <v>80.0</v>
      </c>
      <c r="E8144" s="1" t="s">
        <v>38</v>
      </c>
      <c r="F8144" s="5">
        <v>44927.0</v>
      </c>
      <c r="G8144" s="1">
        <v>20.0</v>
      </c>
    </row>
    <row r="8145">
      <c r="A8145" s="1">
        <v>8144.0</v>
      </c>
      <c r="B8145" s="1" t="s">
        <v>10274</v>
      </c>
      <c r="C8145" s="1" t="s">
        <v>37</v>
      </c>
      <c r="D8145" s="1">
        <v>250.0</v>
      </c>
      <c r="E8145" s="1" t="s">
        <v>45</v>
      </c>
      <c r="F8145" s="5">
        <v>44927.0</v>
      </c>
      <c r="G8145" s="1">
        <v>0.0</v>
      </c>
    </row>
    <row r="8146">
      <c r="A8146" s="1">
        <v>8145.0</v>
      </c>
      <c r="B8146" s="1" t="s">
        <v>10275</v>
      </c>
      <c r="C8146" s="1" t="s">
        <v>32</v>
      </c>
      <c r="D8146" s="1">
        <v>120.0</v>
      </c>
      <c r="E8146" s="1" t="s">
        <v>38</v>
      </c>
      <c r="F8146" s="5">
        <v>44927.0</v>
      </c>
      <c r="G8146" s="1">
        <v>5.0</v>
      </c>
    </row>
    <row r="8147">
      <c r="A8147" s="1">
        <v>8146.0</v>
      </c>
      <c r="B8147" s="1" t="s">
        <v>10276</v>
      </c>
      <c r="C8147" s="1" t="s">
        <v>49</v>
      </c>
      <c r="D8147" s="1">
        <v>80.0</v>
      </c>
      <c r="E8147" s="1" t="s">
        <v>38</v>
      </c>
      <c r="F8147" s="5">
        <v>44927.0</v>
      </c>
      <c r="G8147" s="1">
        <v>10.0</v>
      </c>
    </row>
    <row r="8148">
      <c r="A8148" s="1">
        <v>8147.0</v>
      </c>
      <c r="B8148" s="1" t="s">
        <v>10277</v>
      </c>
      <c r="C8148" s="1" t="s">
        <v>49</v>
      </c>
      <c r="D8148" s="1">
        <v>80.0</v>
      </c>
      <c r="E8148" s="1" t="s">
        <v>38</v>
      </c>
      <c r="F8148" s="5">
        <v>44927.0</v>
      </c>
      <c r="G8148" s="1">
        <v>20.0</v>
      </c>
    </row>
    <row r="8149">
      <c r="A8149" s="1">
        <v>8148.0</v>
      </c>
      <c r="B8149" s="1" t="s">
        <v>10278</v>
      </c>
      <c r="C8149" s="1" t="s">
        <v>32</v>
      </c>
      <c r="D8149" s="1">
        <v>120.0</v>
      </c>
      <c r="E8149" s="1" t="s">
        <v>38</v>
      </c>
      <c r="F8149" s="5">
        <v>44927.0</v>
      </c>
      <c r="G8149" s="1">
        <v>0.0</v>
      </c>
    </row>
    <row r="8150">
      <c r="A8150" s="1">
        <v>8149.0</v>
      </c>
      <c r="B8150" s="1" t="s">
        <v>10281</v>
      </c>
      <c r="C8150" s="1" t="s">
        <v>32</v>
      </c>
      <c r="D8150" s="1">
        <v>120.0</v>
      </c>
      <c r="E8150" s="1" t="s">
        <v>38</v>
      </c>
      <c r="F8150" s="5">
        <v>44927.0</v>
      </c>
      <c r="G8150" s="1">
        <v>5.0</v>
      </c>
    </row>
    <row r="8151">
      <c r="A8151" s="1">
        <v>8150.0</v>
      </c>
      <c r="B8151" s="1" t="s">
        <v>10282</v>
      </c>
      <c r="C8151" s="1" t="s">
        <v>32</v>
      </c>
      <c r="D8151" s="1">
        <v>120.0</v>
      </c>
      <c r="E8151" s="1" t="s">
        <v>38</v>
      </c>
      <c r="F8151" s="5">
        <v>44927.0</v>
      </c>
      <c r="G8151" s="1">
        <v>10.0</v>
      </c>
    </row>
    <row r="8152">
      <c r="A8152" s="1">
        <v>8151.0</v>
      </c>
      <c r="B8152" s="1" t="s">
        <v>10283</v>
      </c>
      <c r="C8152" s="1" t="s">
        <v>49</v>
      </c>
      <c r="D8152" s="1">
        <v>80.0</v>
      </c>
      <c r="E8152" s="1" t="s">
        <v>33</v>
      </c>
      <c r="F8152" s="5">
        <v>44927.0</v>
      </c>
      <c r="G8152" s="1">
        <v>20.0</v>
      </c>
    </row>
    <row r="8153">
      <c r="A8153" s="1">
        <v>8152.0</v>
      </c>
      <c r="B8153" s="1" t="s">
        <v>10284</v>
      </c>
      <c r="C8153" s="1" t="s">
        <v>49</v>
      </c>
      <c r="D8153" s="1">
        <v>80.0</v>
      </c>
      <c r="E8153" s="1" t="s">
        <v>38</v>
      </c>
      <c r="F8153" s="5">
        <v>44927.0</v>
      </c>
      <c r="G8153" s="1">
        <v>0.0</v>
      </c>
    </row>
    <row r="8154">
      <c r="A8154" s="1">
        <v>8153.0</v>
      </c>
      <c r="B8154" s="1" t="s">
        <v>10285</v>
      </c>
      <c r="C8154" s="1" t="s">
        <v>32</v>
      </c>
      <c r="D8154" s="1">
        <v>120.0</v>
      </c>
      <c r="E8154" s="1" t="s">
        <v>45</v>
      </c>
      <c r="F8154" s="5">
        <v>44927.0</v>
      </c>
      <c r="G8154" s="1">
        <v>5.0</v>
      </c>
    </row>
    <row r="8155">
      <c r="A8155" s="1">
        <v>8154.0</v>
      </c>
      <c r="B8155" s="1" t="s">
        <v>10286</v>
      </c>
      <c r="C8155" s="1" t="s">
        <v>32</v>
      </c>
      <c r="D8155" s="1">
        <v>120.0</v>
      </c>
      <c r="E8155" s="1" t="s">
        <v>38</v>
      </c>
      <c r="F8155" s="5">
        <v>44927.0</v>
      </c>
      <c r="G8155" s="1">
        <v>10.0</v>
      </c>
    </row>
    <row r="8156">
      <c r="A8156" s="1">
        <v>8155.0</v>
      </c>
      <c r="B8156" s="1" t="s">
        <v>10287</v>
      </c>
      <c r="C8156" s="1" t="s">
        <v>37</v>
      </c>
      <c r="D8156" s="1">
        <v>250.0</v>
      </c>
      <c r="E8156" s="1" t="s">
        <v>33</v>
      </c>
      <c r="F8156" s="5">
        <v>44927.0</v>
      </c>
      <c r="G8156" s="1">
        <v>20.0</v>
      </c>
    </row>
    <row r="8157">
      <c r="A8157" s="1">
        <v>8156.0</v>
      </c>
      <c r="B8157" s="1" t="s">
        <v>10288</v>
      </c>
      <c r="C8157" s="1" t="s">
        <v>32</v>
      </c>
      <c r="D8157" s="1">
        <v>120.0</v>
      </c>
      <c r="E8157" s="1" t="s">
        <v>38</v>
      </c>
      <c r="F8157" s="5">
        <v>44927.0</v>
      </c>
      <c r="G8157" s="1">
        <v>0.0</v>
      </c>
    </row>
    <row r="8158">
      <c r="A8158" s="1">
        <v>8157.0</v>
      </c>
      <c r="B8158" s="1" t="s">
        <v>10289</v>
      </c>
      <c r="C8158" s="1" t="s">
        <v>49</v>
      </c>
      <c r="D8158" s="1">
        <v>80.0</v>
      </c>
      <c r="E8158" s="1" t="s">
        <v>38</v>
      </c>
      <c r="F8158" s="5">
        <v>44927.0</v>
      </c>
      <c r="G8158" s="1">
        <v>5.0</v>
      </c>
    </row>
    <row r="8159">
      <c r="A8159" s="1">
        <v>8158.0</v>
      </c>
      <c r="B8159" s="1" t="s">
        <v>10291</v>
      </c>
      <c r="C8159" s="1" t="s">
        <v>32</v>
      </c>
      <c r="D8159" s="1">
        <v>120.0</v>
      </c>
      <c r="E8159" s="1" t="s">
        <v>45</v>
      </c>
      <c r="F8159" s="5">
        <v>44927.0</v>
      </c>
      <c r="G8159" s="1">
        <v>10.0</v>
      </c>
    </row>
    <row r="8160">
      <c r="A8160" s="1">
        <v>8159.0</v>
      </c>
      <c r="B8160" s="1" t="s">
        <v>10293</v>
      </c>
      <c r="C8160" s="1" t="s">
        <v>32</v>
      </c>
      <c r="D8160" s="1">
        <v>120.0</v>
      </c>
      <c r="E8160" s="1" t="s">
        <v>38</v>
      </c>
      <c r="F8160" s="5">
        <v>44927.0</v>
      </c>
      <c r="G8160" s="1">
        <v>20.0</v>
      </c>
    </row>
    <row r="8161">
      <c r="A8161" s="1">
        <v>8160.0</v>
      </c>
      <c r="B8161" s="1" t="s">
        <v>10294</v>
      </c>
      <c r="C8161" s="1" t="s">
        <v>40</v>
      </c>
      <c r="D8161" s="1">
        <v>50.0</v>
      </c>
      <c r="E8161" s="1" t="s">
        <v>38</v>
      </c>
      <c r="F8161" s="5">
        <v>44927.0</v>
      </c>
      <c r="G8161" s="1">
        <v>0.0</v>
      </c>
    </row>
    <row r="8162">
      <c r="A8162" s="1">
        <v>8161.0</v>
      </c>
      <c r="B8162" s="1" t="s">
        <v>10295</v>
      </c>
      <c r="C8162" s="1" t="s">
        <v>32</v>
      </c>
      <c r="D8162" s="1">
        <v>120.0</v>
      </c>
      <c r="E8162" s="1" t="s">
        <v>38</v>
      </c>
      <c r="F8162" s="5">
        <v>44927.0</v>
      </c>
      <c r="G8162" s="1">
        <v>5.0</v>
      </c>
    </row>
    <row r="8163">
      <c r="A8163" s="1">
        <v>8162.0</v>
      </c>
      <c r="B8163" s="1" t="s">
        <v>10296</v>
      </c>
      <c r="C8163" s="1" t="s">
        <v>32</v>
      </c>
      <c r="D8163" s="1">
        <v>120.0</v>
      </c>
      <c r="E8163" s="1" t="s">
        <v>38</v>
      </c>
      <c r="F8163" s="5">
        <v>44927.0</v>
      </c>
      <c r="G8163" s="1">
        <v>10.0</v>
      </c>
    </row>
    <row r="8164">
      <c r="A8164" s="1">
        <v>8163.0</v>
      </c>
      <c r="B8164" s="1" t="s">
        <v>10297</v>
      </c>
      <c r="C8164" s="1" t="s">
        <v>32</v>
      </c>
      <c r="D8164" s="1">
        <v>120.0</v>
      </c>
      <c r="E8164" s="1" t="s">
        <v>38</v>
      </c>
      <c r="F8164" s="5">
        <v>44927.0</v>
      </c>
      <c r="G8164" s="1">
        <v>20.0</v>
      </c>
    </row>
    <row r="8165">
      <c r="A8165" s="1">
        <v>8164.0</v>
      </c>
      <c r="B8165" s="1" t="s">
        <v>10298</v>
      </c>
      <c r="C8165" s="1" t="s">
        <v>32</v>
      </c>
      <c r="D8165" s="1">
        <v>120.0</v>
      </c>
      <c r="E8165" s="1" t="s">
        <v>38</v>
      </c>
      <c r="F8165" s="5">
        <v>44927.0</v>
      </c>
      <c r="G8165" s="1">
        <v>0.0</v>
      </c>
    </row>
    <row r="8166">
      <c r="A8166" s="1">
        <v>8165.0</v>
      </c>
      <c r="B8166" s="1" t="s">
        <v>10299</v>
      </c>
      <c r="C8166" s="1" t="s">
        <v>32</v>
      </c>
      <c r="D8166" s="1">
        <v>120.0</v>
      </c>
      <c r="E8166" s="1" t="s">
        <v>38</v>
      </c>
      <c r="F8166" s="5">
        <v>44927.0</v>
      </c>
      <c r="G8166" s="1">
        <v>5.0</v>
      </c>
    </row>
    <row r="8167">
      <c r="A8167" s="1">
        <v>8166.0</v>
      </c>
      <c r="B8167" s="1" t="s">
        <v>10300</v>
      </c>
      <c r="C8167" s="1" t="s">
        <v>32</v>
      </c>
      <c r="D8167" s="1">
        <v>120.0</v>
      </c>
      <c r="E8167" s="1" t="s">
        <v>45</v>
      </c>
      <c r="F8167" s="5">
        <v>44927.0</v>
      </c>
      <c r="G8167" s="1">
        <v>10.0</v>
      </c>
    </row>
    <row r="8168">
      <c r="A8168" s="1">
        <v>8167.0</v>
      </c>
      <c r="B8168" s="1" t="s">
        <v>10301</v>
      </c>
      <c r="C8168" s="1" t="s">
        <v>49</v>
      </c>
      <c r="D8168" s="1">
        <v>80.0</v>
      </c>
      <c r="E8168" s="1" t="s">
        <v>38</v>
      </c>
      <c r="F8168" s="5">
        <v>44927.0</v>
      </c>
      <c r="G8168" s="1">
        <v>20.0</v>
      </c>
    </row>
    <row r="8169">
      <c r="A8169" s="1">
        <v>8168.0</v>
      </c>
      <c r="B8169" s="1" t="s">
        <v>10302</v>
      </c>
      <c r="C8169" s="1" t="s">
        <v>37</v>
      </c>
      <c r="D8169" s="1">
        <v>250.0</v>
      </c>
      <c r="E8169" s="1" t="s">
        <v>38</v>
      </c>
      <c r="F8169" s="5">
        <v>44927.0</v>
      </c>
      <c r="G8169" s="1">
        <v>0.0</v>
      </c>
    </row>
    <row r="8170">
      <c r="A8170" s="1">
        <v>8169.0</v>
      </c>
      <c r="B8170" s="1" t="s">
        <v>10303</v>
      </c>
      <c r="C8170" s="1" t="s">
        <v>49</v>
      </c>
      <c r="D8170" s="1">
        <v>80.0</v>
      </c>
      <c r="E8170" s="1" t="s">
        <v>38</v>
      </c>
      <c r="F8170" s="5">
        <v>44927.0</v>
      </c>
      <c r="G8170" s="1">
        <v>5.0</v>
      </c>
    </row>
    <row r="8171">
      <c r="A8171" s="1">
        <v>8170.0</v>
      </c>
      <c r="B8171" s="1" t="s">
        <v>10306</v>
      </c>
      <c r="C8171" s="1" t="s">
        <v>40</v>
      </c>
      <c r="D8171" s="1">
        <v>50.0</v>
      </c>
      <c r="E8171" s="1" t="s">
        <v>38</v>
      </c>
      <c r="F8171" s="5">
        <v>44927.0</v>
      </c>
      <c r="G8171" s="1">
        <v>10.0</v>
      </c>
    </row>
    <row r="8172">
      <c r="A8172" s="1">
        <v>8171.0</v>
      </c>
      <c r="B8172" s="1" t="s">
        <v>10307</v>
      </c>
      <c r="C8172" s="1" t="s">
        <v>32</v>
      </c>
      <c r="D8172" s="1">
        <v>120.0</v>
      </c>
      <c r="E8172" s="1" t="s">
        <v>38</v>
      </c>
      <c r="F8172" s="5">
        <v>44927.0</v>
      </c>
      <c r="G8172" s="1">
        <v>20.0</v>
      </c>
    </row>
    <row r="8173">
      <c r="A8173" s="1">
        <v>8172.0</v>
      </c>
      <c r="B8173" s="1" t="s">
        <v>10308</v>
      </c>
      <c r="C8173" s="1" t="s">
        <v>32</v>
      </c>
      <c r="D8173" s="1">
        <v>120.0</v>
      </c>
      <c r="E8173" s="1" t="s">
        <v>38</v>
      </c>
      <c r="F8173" s="5">
        <v>44927.0</v>
      </c>
      <c r="G8173" s="1">
        <v>0.0</v>
      </c>
    </row>
    <row r="8174">
      <c r="A8174" s="1">
        <v>8173.0</v>
      </c>
      <c r="B8174" s="1" t="s">
        <v>10309</v>
      </c>
      <c r="C8174" s="1" t="s">
        <v>32</v>
      </c>
      <c r="D8174" s="1">
        <v>120.0</v>
      </c>
      <c r="E8174" s="1" t="s">
        <v>38</v>
      </c>
      <c r="F8174" s="5">
        <v>44927.0</v>
      </c>
      <c r="G8174" s="1">
        <v>5.0</v>
      </c>
    </row>
    <row r="8175">
      <c r="A8175" s="1">
        <v>8174.0</v>
      </c>
      <c r="B8175" s="1" t="s">
        <v>10310</v>
      </c>
      <c r="C8175" s="1" t="s">
        <v>32</v>
      </c>
      <c r="D8175" s="1">
        <v>120.0</v>
      </c>
      <c r="E8175" s="1" t="s">
        <v>38</v>
      </c>
      <c r="F8175" s="5">
        <v>44927.0</v>
      </c>
      <c r="G8175" s="1">
        <v>10.0</v>
      </c>
    </row>
    <row r="8176">
      <c r="A8176" s="1">
        <v>8175.0</v>
      </c>
      <c r="B8176" s="1" t="s">
        <v>10311</v>
      </c>
      <c r="C8176" s="1" t="s">
        <v>37</v>
      </c>
      <c r="D8176" s="1">
        <v>250.0</v>
      </c>
      <c r="E8176" s="1" t="s">
        <v>38</v>
      </c>
      <c r="F8176" s="5">
        <v>44927.0</v>
      </c>
      <c r="G8176" s="1">
        <v>20.0</v>
      </c>
    </row>
    <row r="8177">
      <c r="A8177" s="1">
        <v>8176.0</v>
      </c>
      <c r="B8177" s="1" t="s">
        <v>10312</v>
      </c>
      <c r="C8177" s="1" t="s">
        <v>40</v>
      </c>
      <c r="D8177" s="1">
        <v>50.0</v>
      </c>
      <c r="E8177" s="1" t="s">
        <v>38</v>
      </c>
      <c r="F8177" s="5">
        <v>44927.0</v>
      </c>
      <c r="G8177" s="1">
        <v>0.0</v>
      </c>
    </row>
    <row r="8178">
      <c r="A8178" s="1">
        <v>8177.0</v>
      </c>
      <c r="B8178" s="1" t="s">
        <v>10313</v>
      </c>
      <c r="C8178" s="1" t="s">
        <v>32</v>
      </c>
      <c r="D8178" s="1">
        <v>120.0</v>
      </c>
      <c r="E8178" s="1" t="s">
        <v>38</v>
      </c>
      <c r="F8178" s="5">
        <v>44927.0</v>
      </c>
      <c r="G8178" s="1">
        <v>5.0</v>
      </c>
    </row>
    <row r="8179">
      <c r="A8179" s="1">
        <v>8178.0</v>
      </c>
      <c r="B8179" s="1" t="s">
        <v>10314</v>
      </c>
      <c r="C8179" s="1" t="s">
        <v>37</v>
      </c>
      <c r="D8179" s="1">
        <v>250.0</v>
      </c>
      <c r="E8179" s="1" t="s">
        <v>38</v>
      </c>
      <c r="F8179" s="5">
        <v>44927.0</v>
      </c>
      <c r="G8179" s="1">
        <v>10.0</v>
      </c>
    </row>
    <row r="8180">
      <c r="A8180" s="1">
        <v>8179.0</v>
      </c>
      <c r="B8180" s="1" t="s">
        <v>10315</v>
      </c>
      <c r="C8180" s="1" t="s">
        <v>37</v>
      </c>
      <c r="D8180" s="1">
        <v>250.0</v>
      </c>
      <c r="E8180" s="1" t="s">
        <v>45</v>
      </c>
      <c r="F8180" s="5">
        <v>44927.0</v>
      </c>
      <c r="G8180" s="1">
        <v>20.0</v>
      </c>
    </row>
    <row r="8181">
      <c r="A8181" s="1">
        <v>8180.0</v>
      </c>
      <c r="B8181" s="1" t="s">
        <v>10316</v>
      </c>
      <c r="C8181" s="1" t="s">
        <v>32</v>
      </c>
      <c r="D8181" s="1">
        <v>120.0</v>
      </c>
      <c r="E8181" s="1" t="s">
        <v>38</v>
      </c>
      <c r="F8181" s="5">
        <v>44927.0</v>
      </c>
      <c r="G8181" s="1">
        <v>0.0</v>
      </c>
    </row>
    <row r="8182">
      <c r="A8182" s="1">
        <v>8181.0</v>
      </c>
      <c r="B8182" s="1" t="s">
        <v>10319</v>
      </c>
      <c r="C8182" s="1" t="s">
        <v>49</v>
      </c>
      <c r="D8182" s="1">
        <v>80.0</v>
      </c>
      <c r="E8182" s="1" t="s">
        <v>33</v>
      </c>
      <c r="F8182" s="5">
        <v>44927.0</v>
      </c>
      <c r="G8182" s="1">
        <v>5.0</v>
      </c>
    </row>
    <row r="8183">
      <c r="A8183" s="1">
        <v>8182.0</v>
      </c>
      <c r="B8183" s="1" t="s">
        <v>10320</v>
      </c>
      <c r="C8183" s="1" t="s">
        <v>32</v>
      </c>
      <c r="D8183" s="1">
        <v>120.0</v>
      </c>
      <c r="E8183" s="1" t="s">
        <v>45</v>
      </c>
      <c r="F8183" s="5">
        <v>44927.0</v>
      </c>
      <c r="G8183" s="1">
        <v>10.0</v>
      </c>
    </row>
    <row r="8184">
      <c r="A8184" s="1">
        <v>8183.0</v>
      </c>
      <c r="B8184" s="1" t="s">
        <v>10321</v>
      </c>
      <c r="C8184" s="1" t="s">
        <v>32</v>
      </c>
      <c r="D8184" s="1">
        <v>120.0</v>
      </c>
      <c r="E8184" s="1" t="s">
        <v>38</v>
      </c>
      <c r="F8184" s="5">
        <v>44927.0</v>
      </c>
      <c r="G8184" s="1">
        <v>20.0</v>
      </c>
    </row>
    <row r="8185">
      <c r="A8185" s="1">
        <v>8184.0</v>
      </c>
      <c r="B8185" s="1" t="s">
        <v>10322</v>
      </c>
      <c r="C8185" s="1" t="s">
        <v>32</v>
      </c>
      <c r="D8185" s="1">
        <v>120.0</v>
      </c>
      <c r="E8185" s="1" t="s">
        <v>38</v>
      </c>
      <c r="F8185" s="5">
        <v>44927.0</v>
      </c>
      <c r="G8185" s="1">
        <v>0.0</v>
      </c>
    </row>
    <row r="8186">
      <c r="A8186" s="1">
        <v>8185.0</v>
      </c>
      <c r="B8186" s="1" t="s">
        <v>10323</v>
      </c>
      <c r="C8186" s="1" t="s">
        <v>37</v>
      </c>
      <c r="D8186" s="1">
        <v>250.0</v>
      </c>
      <c r="E8186" s="1" t="s">
        <v>38</v>
      </c>
      <c r="F8186" s="5">
        <v>44927.0</v>
      </c>
      <c r="G8186" s="1">
        <v>5.0</v>
      </c>
    </row>
    <row r="8187">
      <c r="A8187" s="1">
        <v>8186.0</v>
      </c>
      <c r="B8187" s="1" t="s">
        <v>10324</v>
      </c>
      <c r="C8187" s="1" t="s">
        <v>32</v>
      </c>
      <c r="D8187" s="1">
        <v>120.0</v>
      </c>
      <c r="E8187" s="1" t="s">
        <v>38</v>
      </c>
      <c r="F8187" s="5">
        <v>44927.0</v>
      </c>
      <c r="G8187" s="1">
        <v>10.0</v>
      </c>
    </row>
    <row r="8188">
      <c r="A8188" s="1">
        <v>8187.0</v>
      </c>
      <c r="B8188" s="1" t="s">
        <v>10325</v>
      </c>
      <c r="C8188" s="1" t="s">
        <v>32</v>
      </c>
      <c r="D8188" s="1">
        <v>120.0</v>
      </c>
      <c r="E8188" s="1" t="s">
        <v>38</v>
      </c>
      <c r="F8188" s="5">
        <v>44927.0</v>
      </c>
      <c r="G8188" s="1">
        <v>20.0</v>
      </c>
    </row>
    <row r="8189">
      <c r="A8189" s="1">
        <v>8188.0</v>
      </c>
      <c r="B8189" s="1" t="s">
        <v>10326</v>
      </c>
      <c r="C8189" s="1" t="s">
        <v>37</v>
      </c>
      <c r="D8189" s="1">
        <v>250.0</v>
      </c>
      <c r="E8189" s="1" t="s">
        <v>38</v>
      </c>
      <c r="F8189" s="5">
        <v>44927.0</v>
      </c>
      <c r="G8189" s="1">
        <v>0.0</v>
      </c>
    </row>
    <row r="8190">
      <c r="A8190" s="1">
        <v>8189.0</v>
      </c>
      <c r="B8190" s="1" t="s">
        <v>10328</v>
      </c>
      <c r="C8190" s="1" t="s">
        <v>32</v>
      </c>
      <c r="D8190" s="1">
        <v>120.0</v>
      </c>
      <c r="E8190" s="1" t="s">
        <v>38</v>
      </c>
      <c r="F8190" s="5">
        <v>44927.0</v>
      </c>
      <c r="G8190" s="1">
        <v>5.0</v>
      </c>
    </row>
    <row r="8191">
      <c r="A8191" s="1">
        <v>8190.0</v>
      </c>
      <c r="B8191" s="1" t="s">
        <v>10330</v>
      </c>
      <c r="C8191" s="1" t="s">
        <v>49</v>
      </c>
      <c r="D8191" s="1">
        <v>80.0</v>
      </c>
      <c r="E8191" s="1" t="s">
        <v>38</v>
      </c>
      <c r="F8191" s="5">
        <v>44927.0</v>
      </c>
      <c r="G8191" s="1">
        <v>10.0</v>
      </c>
    </row>
    <row r="8192">
      <c r="A8192" s="1">
        <v>8191.0</v>
      </c>
      <c r="B8192" s="1" t="s">
        <v>10331</v>
      </c>
      <c r="C8192" s="1" t="s">
        <v>49</v>
      </c>
      <c r="D8192" s="1">
        <v>80.0</v>
      </c>
      <c r="E8192" s="1" t="s">
        <v>38</v>
      </c>
      <c r="F8192" s="5">
        <v>44927.0</v>
      </c>
      <c r="G8192" s="1">
        <v>20.0</v>
      </c>
    </row>
    <row r="8193">
      <c r="A8193" s="1">
        <v>8192.0</v>
      </c>
      <c r="B8193" s="1" t="s">
        <v>10332</v>
      </c>
      <c r="C8193" s="1" t="s">
        <v>32</v>
      </c>
      <c r="D8193" s="1">
        <v>120.0</v>
      </c>
      <c r="E8193" s="1" t="s">
        <v>38</v>
      </c>
      <c r="F8193" s="5">
        <v>44927.0</v>
      </c>
      <c r="G8193" s="1">
        <v>0.0</v>
      </c>
    </row>
    <row r="8194">
      <c r="A8194" s="1">
        <v>8193.0</v>
      </c>
      <c r="B8194" s="1" t="s">
        <v>10333</v>
      </c>
      <c r="C8194" s="1" t="s">
        <v>32</v>
      </c>
      <c r="D8194" s="1">
        <v>120.0</v>
      </c>
      <c r="E8194" s="1" t="s">
        <v>38</v>
      </c>
      <c r="F8194" s="5">
        <v>44927.0</v>
      </c>
      <c r="G8194" s="1">
        <v>5.0</v>
      </c>
    </row>
    <row r="8195">
      <c r="A8195" s="1">
        <v>8194.0</v>
      </c>
      <c r="B8195" s="1" t="s">
        <v>10334</v>
      </c>
      <c r="C8195" s="1" t="s">
        <v>49</v>
      </c>
      <c r="D8195" s="1">
        <v>80.0</v>
      </c>
      <c r="E8195" s="1" t="s">
        <v>38</v>
      </c>
      <c r="F8195" s="5">
        <v>44927.0</v>
      </c>
      <c r="G8195" s="1">
        <v>10.0</v>
      </c>
    </row>
    <row r="8196">
      <c r="A8196" s="1">
        <v>8195.0</v>
      </c>
      <c r="B8196" s="1" t="s">
        <v>10335</v>
      </c>
      <c r="C8196" s="1" t="s">
        <v>32</v>
      </c>
      <c r="D8196" s="1">
        <v>120.0</v>
      </c>
      <c r="E8196" s="1" t="s">
        <v>38</v>
      </c>
      <c r="F8196" s="5">
        <v>44927.0</v>
      </c>
      <c r="G8196" s="1">
        <v>20.0</v>
      </c>
    </row>
    <row r="8197">
      <c r="A8197" s="1">
        <v>8196.0</v>
      </c>
      <c r="B8197" s="1" t="s">
        <v>10336</v>
      </c>
      <c r="C8197" s="1" t="s">
        <v>49</v>
      </c>
      <c r="D8197" s="1">
        <v>80.0</v>
      </c>
      <c r="E8197" s="1" t="s">
        <v>38</v>
      </c>
      <c r="F8197" s="5">
        <v>44927.0</v>
      </c>
      <c r="G8197" s="1">
        <v>0.0</v>
      </c>
    </row>
    <row r="8198">
      <c r="A8198" s="1">
        <v>8197.0</v>
      </c>
      <c r="B8198" s="1" t="s">
        <v>10337</v>
      </c>
      <c r="C8198" s="1" t="s">
        <v>32</v>
      </c>
      <c r="D8198" s="1">
        <v>120.0</v>
      </c>
      <c r="E8198" s="1" t="s">
        <v>38</v>
      </c>
      <c r="F8198" s="5">
        <v>44927.0</v>
      </c>
      <c r="G8198" s="1">
        <v>5.0</v>
      </c>
    </row>
    <row r="8199">
      <c r="A8199" s="1">
        <v>8198.0</v>
      </c>
      <c r="B8199" s="1" t="s">
        <v>10339</v>
      </c>
      <c r="C8199" s="1" t="s">
        <v>32</v>
      </c>
      <c r="D8199" s="1">
        <v>120.0</v>
      </c>
      <c r="E8199" s="1" t="s">
        <v>38</v>
      </c>
      <c r="F8199" s="5">
        <v>44927.0</v>
      </c>
      <c r="G8199" s="1">
        <v>10.0</v>
      </c>
    </row>
    <row r="8200">
      <c r="A8200" s="1">
        <v>8199.0</v>
      </c>
      <c r="B8200" s="1" t="s">
        <v>10341</v>
      </c>
      <c r="C8200" s="1" t="s">
        <v>37</v>
      </c>
      <c r="D8200" s="1">
        <v>250.0</v>
      </c>
      <c r="E8200" s="1" t="s">
        <v>38</v>
      </c>
      <c r="F8200" s="5">
        <v>44927.0</v>
      </c>
      <c r="G8200" s="1">
        <v>20.0</v>
      </c>
    </row>
    <row r="8201">
      <c r="A8201" s="1">
        <v>8200.0</v>
      </c>
      <c r="B8201" s="1" t="s">
        <v>10342</v>
      </c>
      <c r="C8201" s="1" t="s">
        <v>32</v>
      </c>
      <c r="D8201" s="1">
        <v>120.0</v>
      </c>
      <c r="E8201" s="1" t="s">
        <v>38</v>
      </c>
      <c r="F8201" s="5">
        <v>44927.0</v>
      </c>
      <c r="G8201" s="1">
        <v>0.0</v>
      </c>
    </row>
    <row r="8202">
      <c r="A8202" s="1">
        <v>8201.0</v>
      </c>
      <c r="B8202" s="1" t="s">
        <v>10343</v>
      </c>
      <c r="C8202" s="1" t="s">
        <v>37</v>
      </c>
      <c r="D8202" s="1">
        <v>250.0</v>
      </c>
      <c r="E8202" s="1" t="s">
        <v>38</v>
      </c>
      <c r="F8202" s="5">
        <v>44927.0</v>
      </c>
      <c r="G8202" s="1">
        <v>5.0</v>
      </c>
    </row>
    <row r="8203">
      <c r="A8203" s="1">
        <v>8202.0</v>
      </c>
      <c r="B8203" s="1" t="s">
        <v>10344</v>
      </c>
      <c r="C8203" s="1" t="s">
        <v>37</v>
      </c>
      <c r="D8203" s="1">
        <v>250.0</v>
      </c>
      <c r="E8203" s="1" t="s">
        <v>45</v>
      </c>
      <c r="F8203" s="5">
        <v>44927.0</v>
      </c>
      <c r="G8203" s="1">
        <v>10.0</v>
      </c>
    </row>
    <row r="8204">
      <c r="A8204" s="1">
        <v>8203.0</v>
      </c>
      <c r="B8204" s="1" t="s">
        <v>10345</v>
      </c>
      <c r="C8204" s="1" t="s">
        <v>37</v>
      </c>
      <c r="D8204" s="1">
        <v>250.0</v>
      </c>
      <c r="E8204" s="1" t="s">
        <v>33</v>
      </c>
      <c r="F8204" s="5">
        <v>44927.0</v>
      </c>
      <c r="G8204" s="1">
        <v>20.0</v>
      </c>
    </row>
    <row r="8205">
      <c r="A8205" s="1">
        <v>8204.0</v>
      </c>
      <c r="B8205" s="1" t="s">
        <v>10346</v>
      </c>
      <c r="C8205" s="1" t="s">
        <v>32</v>
      </c>
      <c r="D8205" s="1">
        <v>120.0</v>
      </c>
      <c r="E8205" s="1" t="s">
        <v>38</v>
      </c>
      <c r="F8205" s="5">
        <v>44927.0</v>
      </c>
      <c r="G8205" s="1">
        <v>0.0</v>
      </c>
    </row>
    <row r="8206">
      <c r="A8206" s="1">
        <v>8205.0</v>
      </c>
      <c r="B8206" s="1" t="s">
        <v>10347</v>
      </c>
      <c r="C8206" s="1" t="s">
        <v>49</v>
      </c>
      <c r="D8206" s="1">
        <v>80.0</v>
      </c>
      <c r="E8206" s="1" t="s">
        <v>38</v>
      </c>
      <c r="F8206" s="5">
        <v>44927.0</v>
      </c>
      <c r="G8206" s="1">
        <v>5.0</v>
      </c>
    </row>
    <row r="8207">
      <c r="A8207" s="1">
        <v>8206.0</v>
      </c>
      <c r="B8207" s="1" t="s">
        <v>10348</v>
      </c>
      <c r="C8207" s="1" t="s">
        <v>32</v>
      </c>
      <c r="D8207" s="1">
        <v>120.0</v>
      </c>
      <c r="E8207" s="1" t="s">
        <v>45</v>
      </c>
      <c r="F8207" s="5">
        <v>44927.0</v>
      </c>
      <c r="G8207" s="1">
        <v>10.0</v>
      </c>
    </row>
    <row r="8208">
      <c r="A8208" s="1">
        <v>8207.0</v>
      </c>
      <c r="B8208" s="1" t="s">
        <v>10349</v>
      </c>
      <c r="C8208" s="1" t="s">
        <v>32</v>
      </c>
      <c r="D8208" s="1">
        <v>120.0</v>
      </c>
      <c r="E8208" s="1" t="s">
        <v>38</v>
      </c>
      <c r="F8208" s="5">
        <v>44927.0</v>
      </c>
      <c r="G8208" s="1">
        <v>20.0</v>
      </c>
    </row>
    <row r="8209">
      <c r="A8209" s="1">
        <v>8208.0</v>
      </c>
      <c r="B8209" s="1" t="s">
        <v>10352</v>
      </c>
      <c r="C8209" s="1" t="s">
        <v>49</v>
      </c>
      <c r="D8209" s="1">
        <v>80.0</v>
      </c>
      <c r="E8209" s="1" t="s">
        <v>38</v>
      </c>
      <c r="F8209" s="5">
        <v>44927.0</v>
      </c>
      <c r="G8209" s="1">
        <v>0.0</v>
      </c>
    </row>
    <row r="8210">
      <c r="A8210" s="1">
        <v>8209.0</v>
      </c>
      <c r="B8210" s="1" t="s">
        <v>10353</v>
      </c>
      <c r="C8210" s="1" t="s">
        <v>32</v>
      </c>
      <c r="D8210" s="1">
        <v>120.0</v>
      </c>
      <c r="E8210" s="1" t="s">
        <v>38</v>
      </c>
      <c r="F8210" s="5">
        <v>44927.0</v>
      </c>
      <c r="G8210" s="1">
        <v>5.0</v>
      </c>
    </row>
    <row r="8211">
      <c r="A8211" s="1">
        <v>8210.0</v>
      </c>
      <c r="B8211" s="1" t="s">
        <v>10354</v>
      </c>
      <c r="C8211" s="1" t="s">
        <v>49</v>
      </c>
      <c r="D8211" s="1">
        <v>80.0</v>
      </c>
      <c r="E8211" s="1" t="s">
        <v>33</v>
      </c>
      <c r="F8211" s="5">
        <v>44927.0</v>
      </c>
      <c r="G8211" s="1">
        <v>10.0</v>
      </c>
    </row>
    <row r="8212">
      <c r="A8212" s="1">
        <v>8211.0</v>
      </c>
      <c r="B8212" s="1" t="s">
        <v>10355</v>
      </c>
      <c r="C8212" s="1" t="s">
        <v>49</v>
      </c>
      <c r="D8212" s="1">
        <v>80.0</v>
      </c>
      <c r="E8212" s="1" t="s">
        <v>38</v>
      </c>
      <c r="F8212" s="5">
        <v>44927.0</v>
      </c>
      <c r="G8212" s="1">
        <v>20.0</v>
      </c>
    </row>
    <row r="8213">
      <c r="A8213" s="1">
        <v>8212.0</v>
      </c>
      <c r="B8213" s="1" t="s">
        <v>10356</v>
      </c>
      <c r="C8213" s="1" t="s">
        <v>32</v>
      </c>
      <c r="D8213" s="1">
        <v>120.0</v>
      </c>
      <c r="E8213" s="1" t="s">
        <v>38</v>
      </c>
      <c r="F8213" s="5">
        <v>44927.0</v>
      </c>
      <c r="G8213" s="1">
        <v>0.0</v>
      </c>
    </row>
    <row r="8214">
      <c r="A8214" s="1">
        <v>8213.0</v>
      </c>
      <c r="B8214" s="1" t="s">
        <v>10357</v>
      </c>
      <c r="C8214" s="1" t="s">
        <v>32</v>
      </c>
      <c r="D8214" s="1">
        <v>120.0</v>
      </c>
      <c r="E8214" s="1" t="s">
        <v>38</v>
      </c>
      <c r="F8214" s="5">
        <v>44927.0</v>
      </c>
      <c r="G8214" s="1">
        <v>5.0</v>
      </c>
    </row>
    <row r="8215">
      <c r="A8215" s="1">
        <v>8214.0</v>
      </c>
      <c r="B8215" s="1" t="s">
        <v>10358</v>
      </c>
      <c r="C8215" s="1" t="s">
        <v>32</v>
      </c>
      <c r="D8215" s="1">
        <v>120.0</v>
      </c>
      <c r="E8215" s="1" t="s">
        <v>38</v>
      </c>
      <c r="F8215" s="5">
        <v>44927.0</v>
      </c>
      <c r="G8215" s="1">
        <v>10.0</v>
      </c>
    </row>
    <row r="8216">
      <c r="A8216" s="1">
        <v>8215.0</v>
      </c>
      <c r="B8216" s="1" t="s">
        <v>10359</v>
      </c>
      <c r="C8216" s="1" t="s">
        <v>32</v>
      </c>
      <c r="D8216" s="1">
        <v>120.0</v>
      </c>
      <c r="E8216" s="1" t="s">
        <v>38</v>
      </c>
      <c r="F8216" s="5">
        <v>44927.0</v>
      </c>
      <c r="G8216" s="1">
        <v>20.0</v>
      </c>
    </row>
    <row r="8217">
      <c r="A8217" s="1">
        <v>8216.0</v>
      </c>
      <c r="B8217" s="1" t="s">
        <v>10360</v>
      </c>
      <c r="C8217" s="1" t="s">
        <v>37</v>
      </c>
      <c r="D8217" s="1">
        <v>250.0</v>
      </c>
      <c r="E8217" s="1" t="s">
        <v>45</v>
      </c>
      <c r="F8217" s="5">
        <v>44927.0</v>
      </c>
      <c r="G8217" s="1">
        <v>0.0</v>
      </c>
    </row>
    <row r="8218">
      <c r="A8218" s="1">
        <v>8217.0</v>
      </c>
      <c r="B8218" s="1" t="s">
        <v>10361</v>
      </c>
      <c r="C8218" s="1" t="s">
        <v>32</v>
      </c>
      <c r="D8218" s="1">
        <v>120.0</v>
      </c>
      <c r="E8218" s="1" t="s">
        <v>38</v>
      </c>
      <c r="F8218" s="5">
        <v>44927.0</v>
      </c>
      <c r="G8218" s="1">
        <v>5.0</v>
      </c>
    </row>
    <row r="8219">
      <c r="A8219" s="1">
        <v>8218.0</v>
      </c>
      <c r="B8219" s="1" t="s">
        <v>10364</v>
      </c>
      <c r="C8219" s="1" t="s">
        <v>32</v>
      </c>
      <c r="D8219" s="1">
        <v>120.0</v>
      </c>
      <c r="E8219" s="1" t="s">
        <v>38</v>
      </c>
      <c r="F8219" s="5">
        <v>44927.0</v>
      </c>
      <c r="G8219" s="1">
        <v>10.0</v>
      </c>
    </row>
    <row r="8220">
      <c r="A8220" s="1">
        <v>8219.0</v>
      </c>
      <c r="B8220" s="1" t="s">
        <v>10365</v>
      </c>
      <c r="C8220" s="1" t="s">
        <v>32</v>
      </c>
      <c r="D8220" s="1">
        <v>120.0</v>
      </c>
      <c r="E8220" s="1" t="s">
        <v>38</v>
      </c>
      <c r="F8220" s="5">
        <v>44927.0</v>
      </c>
      <c r="G8220" s="1">
        <v>20.0</v>
      </c>
    </row>
    <row r="8221">
      <c r="A8221" s="1">
        <v>8220.0</v>
      </c>
      <c r="B8221" s="1" t="s">
        <v>10366</v>
      </c>
      <c r="C8221" s="1" t="s">
        <v>32</v>
      </c>
      <c r="D8221" s="1">
        <v>120.0</v>
      </c>
      <c r="E8221" s="1" t="s">
        <v>38</v>
      </c>
      <c r="F8221" s="5">
        <v>44927.0</v>
      </c>
      <c r="G8221" s="1">
        <v>0.0</v>
      </c>
    </row>
    <row r="8222">
      <c r="A8222" s="1">
        <v>8221.0</v>
      </c>
      <c r="B8222" s="1" t="s">
        <v>10367</v>
      </c>
      <c r="C8222" s="1" t="s">
        <v>32</v>
      </c>
      <c r="D8222" s="1">
        <v>120.0</v>
      </c>
      <c r="E8222" s="1" t="s">
        <v>38</v>
      </c>
      <c r="F8222" s="5">
        <v>44927.0</v>
      </c>
      <c r="G8222" s="1">
        <v>5.0</v>
      </c>
    </row>
    <row r="8223">
      <c r="A8223" s="1">
        <v>8222.0</v>
      </c>
      <c r="B8223" s="1" t="s">
        <v>10368</v>
      </c>
      <c r="C8223" s="1" t="s">
        <v>32</v>
      </c>
      <c r="D8223" s="1">
        <v>120.0</v>
      </c>
      <c r="E8223" s="1" t="s">
        <v>38</v>
      </c>
      <c r="F8223" s="5">
        <v>44927.0</v>
      </c>
      <c r="G8223" s="1">
        <v>10.0</v>
      </c>
    </row>
    <row r="8224">
      <c r="A8224" s="1">
        <v>8223.0</v>
      </c>
      <c r="B8224" s="1" t="s">
        <v>10369</v>
      </c>
      <c r="C8224" s="1" t="s">
        <v>32</v>
      </c>
      <c r="D8224" s="1">
        <v>120.0</v>
      </c>
      <c r="E8224" s="1" t="s">
        <v>38</v>
      </c>
      <c r="F8224" s="5">
        <v>44927.0</v>
      </c>
      <c r="G8224" s="1">
        <v>20.0</v>
      </c>
    </row>
    <row r="8225">
      <c r="A8225" s="1">
        <v>8224.0</v>
      </c>
      <c r="B8225" s="1" t="s">
        <v>10370</v>
      </c>
      <c r="C8225" s="1" t="s">
        <v>37</v>
      </c>
      <c r="D8225" s="1">
        <v>250.0</v>
      </c>
      <c r="E8225" s="1" t="s">
        <v>38</v>
      </c>
      <c r="F8225" s="5">
        <v>44927.0</v>
      </c>
      <c r="G8225" s="1">
        <v>0.0</v>
      </c>
    </row>
    <row r="8226">
      <c r="A8226" s="1">
        <v>8225.0</v>
      </c>
      <c r="B8226" s="1" t="s">
        <v>10371</v>
      </c>
      <c r="C8226" s="1" t="s">
        <v>32</v>
      </c>
      <c r="D8226" s="1">
        <v>120.0</v>
      </c>
      <c r="E8226" s="1" t="s">
        <v>38</v>
      </c>
      <c r="F8226" s="5">
        <v>44927.0</v>
      </c>
      <c r="G8226" s="1">
        <v>5.0</v>
      </c>
    </row>
    <row r="8227">
      <c r="A8227" s="1">
        <v>8226.0</v>
      </c>
      <c r="B8227" s="1" t="s">
        <v>10372</v>
      </c>
      <c r="C8227" s="1" t="s">
        <v>32</v>
      </c>
      <c r="D8227" s="1">
        <v>120.0</v>
      </c>
      <c r="E8227" s="1" t="s">
        <v>38</v>
      </c>
      <c r="F8227" s="5">
        <v>44927.0</v>
      </c>
      <c r="G8227" s="1">
        <v>10.0</v>
      </c>
    </row>
    <row r="8228">
      <c r="A8228" s="1">
        <v>8227.0</v>
      </c>
      <c r="B8228" s="1" t="s">
        <v>10375</v>
      </c>
      <c r="C8228" s="1" t="s">
        <v>32</v>
      </c>
      <c r="D8228" s="1">
        <v>120.0</v>
      </c>
      <c r="E8228" s="1" t="s">
        <v>38</v>
      </c>
      <c r="F8228" s="5">
        <v>44927.0</v>
      </c>
      <c r="G8228" s="1">
        <v>20.0</v>
      </c>
    </row>
    <row r="8229">
      <c r="A8229" s="1">
        <v>8228.0</v>
      </c>
      <c r="B8229" s="1" t="s">
        <v>10376</v>
      </c>
      <c r="C8229" s="1" t="s">
        <v>32</v>
      </c>
      <c r="D8229" s="1">
        <v>120.0</v>
      </c>
      <c r="E8229" s="1" t="s">
        <v>38</v>
      </c>
      <c r="F8229" s="5">
        <v>44927.0</v>
      </c>
      <c r="G8229" s="1">
        <v>0.0</v>
      </c>
    </row>
    <row r="8230">
      <c r="A8230" s="1">
        <v>8229.0</v>
      </c>
      <c r="B8230" s="1" t="s">
        <v>10377</v>
      </c>
      <c r="C8230" s="1" t="s">
        <v>37</v>
      </c>
      <c r="D8230" s="1">
        <v>250.0</v>
      </c>
      <c r="E8230" s="1" t="s">
        <v>38</v>
      </c>
      <c r="F8230" s="5">
        <v>44927.0</v>
      </c>
      <c r="G8230" s="1">
        <v>5.0</v>
      </c>
    </row>
    <row r="8231">
      <c r="A8231" s="1">
        <v>8230.0</v>
      </c>
      <c r="B8231" s="1" t="s">
        <v>10378</v>
      </c>
      <c r="C8231" s="1" t="s">
        <v>49</v>
      </c>
      <c r="D8231" s="1">
        <v>80.0</v>
      </c>
      <c r="E8231" s="1" t="s">
        <v>38</v>
      </c>
      <c r="F8231" s="5">
        <v>44927.0</v>
      </c>
      <c r="G8231" s="1">
        <v>10.0</v>
      </c>
    </row>
    <row r="8232">
      <c r="A8232" s="1">
        <v>8231.0</v>
      </c>
      <c r="B8232" s="1" t="s">
        <v>10379</v>
      </c>
      <c r="C8232" s="1" t="s">
        <v>32</v>
      </c>
      <c r="D8232" s="1">
        <v>120.0</v>
      </c>
      <c r="E8232" s="1" t="s">
        <v>38</v>
      </c>
      <c r="F8232" s="5">
        <v>44927.0</v>
      </c>
      <c r="G8232" s="1">
        <v>20.0</v>
      </c>
    </row>
    <row r="8233">
      <c r="A8233" s="1">
        <v>8232.0</v>
      </c>
      <c r="B8233" s="1" t="s">
        <v>10380</v>
      </c>
      <c r="C8233" s="1" t="s">
        <v>32</v>
      </c>
      <c r="D8233" s="1">
        <v>120.0</v>
      </c>
      <c r="E8233" s="1" t="s">
        <v>38</v>
      </c>
      <c r="F8233" s="5">
        <v>44927.0</v>
      </c>
      <c r="G8233" s="1">
        <v>0.0</v>
      </c>
    </row>
    <row r="8234">
      <c r="A8234" s="1">
        <v>8233.0</v>
      </c>
      <c r="B8234" s="1" t="s">
        <v>10381</v>
      </c>
      <c r="C8234" s="1" t="s">
        <v>32</v>
      </c>
      <c r="D8234" s="1">
        <v>120.0</v>
      </c>
      <c r="E8234" s="1" t="s">
        <v>38</v>
      </c>
      <c r="F8234" s="5">
        <v>44927.0</v>
      </c>
      <c r="G8234" s="1">
        <v>5.0</v>
      </c>
    </row>
    <row r="8235">
      <c r="A8235" s="1">
        <v>8234.0</v>
      </c>
      <c r="B8235" s="1" t="s">
        <v>10382</v>
      </c>
      <c r="C8235" s="1" t="s">
        <v>37</v>
      </c>
      <c r="D8235" s="1">
        <v>250.0</v>
      </c>
      <c r="E8235" s="1" t="s">
        <v>45</v>
      </c>
      <c r="F8235" s="5">
        <v>44927.0</v>
      </c>
      <c r="G8235" s="1">
        <v>10.0</v>
      </c>
    </row>
    <row r="8236">
      <c r="A8236" s="1">
        <v>8235.0</v>
      </c>
      <c r="B8236" s="1" t="s">
        <v>10383</v>
      </c>
      <c r="C8236" s="1" t="s">
        <v>37</v>
      </c>
      <c r="D8236" s="1">
        <v>250.0</v>
      </c>
      <c r="E8236" s="1" t="s">
        <v>38</v>
      </c>
      <c r="F8236" s="5">
        <v>44927.0</v>
      </c>
      <c r="G8236" s="1">
        <v>20.0</v>
      </c>
    </row>
    <row r="8237">
      <c r="A8237" s="1">
        <v>8236.0</v>
      </c>
      <c r="B8237" s="1" t="s">
        <v>10384</v>
      </c>
      <c r="C8237" s="1" t="s">
        <v>32</v>
      </c>
      <c r="D8237" s="1">
        <v>120.0</v>
      </c>
      <c r="E8237" s="1" t="s">
        <v>38</v>
      </c>
      <c r="F8237" s="5">
        <v>44927.0</v>
      </c>
      <c r="G8237" s="1">
        <v>0.0</v>
      </c>
    </row>
    <row r="8238">
      <c r="A8238" s="1">
        <v>8237.0</v>
      </c>
      <c r="B8238" s="1" t="s">
        <v>10387</v>
      </c>
      <c r="C8238" s="1" t="s">
        <v>32</v>
      </c>
      <c r="D8238" s="1">
        <v>120.0</v>
      </c>
      <c r="E8238" s="1" t="s">
        <v>38</v>
      </c>
      <c r="F8238" s="5">
        <v>44927.0</v>
      </c>
      <c r="G8238" s="1">
        <v>5.0</v>
      </c>
    </row>
    <row r="8239">
      <c r="A8239" s="1">
        <v>8238.0</v>
      </c>
      <c r="B8239" s="1" t="s">
        <v>10388</v>
      </c>
      <c r="C8239" s="1" t="s">
        <v>32</v>
      </c>
      <c r="D8239" s="1">
        <v>120.0</v>
      </c>
      <c r="E8239" s="1" t="s">
        <v>38</v>
      </c>
      <c r="F8239" s="5">
        <v>44927.0</v>
      </c>
      <c r="G8239" s="1">
        <v>10.0</v>
      </c>
    </row>
    <row r="8240">
      <c r="A8240" s="1">
        <v>8239.0</v>
      </c>
      <c r="B8240" s="1" t="s">
        <v>10389</v>
      </c>
      <c r="C8240" s="1" t="s">
        <v>49</v>
      </c>
      <c r="D8240" s="1">
        <v>80.0</v>
      </c>
      <c r="E8240" s="1" t="s">
        <v>38</v>
      </c>
      <c r="F8240" s="5">
        <v>44927.0</v>
      </c>
      <c r="G8240" s="1">
        <v>20.0</v>
      </c>
    </row>
    <row r="8241">
      <c r="A8241" s="1">
        <v>8240.0</v>
      </c>
      <c r="B8241" s="1" t="s">
        <v>10390</v>
      </c>
      <c r="C8241" s="1" t="s">
        <v>49</v>
      </c>
      <c r="D8241" s="1">
        <v>80.0</v>
      </c>
      <c r="E8241" s="1" t="s">
        <v>38</v>
      </c>
      <c r="F8241" s="5">
        <v>44927.0</v>
      </c>
      <c r="G8241" s="1">
        <v>0.0</v>
      </c>
    </row>
    <row r="8242">
      <c r="A8242" s="1">
        <v>8241.0</v>
      </c>
      <c r="B8242" s="1" t="s">
        <v>10391</v>
      </c>
      <c r="C8242" s="1" t="s">
        <v>40</v>
      </c>
      <c r="D8242" s="1">
        <v>50.0</v>
      </c>
      <c r="E8242" s="1" t="s">
        <v>38</v>
      </c>
      <c r="F8242" s="5">
        <v>44927.0</v>
      </c>
      <c r="G8242" s="1">
        <v>5.0</v>
      </c>
    </row>
    <row r="8243">
      <c r="A8243" s="1">
        <v>8242.0</v>
      </c>
      <c r="B8243" s="1" t="s">
        <v>10392</v>
      </c>
      <c r="C8243" s="1" t="s">
        <v>49</v>
      </c>
      <c r="D8243" s="1">
        <v>80.0</v>
      </c>
      <c r="E8243" s="1" t="s">
        <v>33</v>
      </c>
      <c r="F8243" s="5">
        <v>44927.0</v>
      </c>
      <c r="G8243" s="1">
        <v>10.0</v>
      </c>
    </row>
    <row r="8244">
      <c r="A8244" s="1">
        <v>8243.0</v>
      </c>
      <c r="B8244" s="1" t="s">
        <v>10393</v>
      </c>
      <c r="C8244" s="1" t="s">
        <v>40</v>
      </c>
      <c r="D8244" s="1">
        <v>50.0</v>
      </c>
      <c r="E8244" s="1" t="s">
        <v>38</v>
      </c>
      <c r="F8244" s="5">
        <v>44927.0</v>
      </c>
      <c r="G8244" s="1">
        <v>20.0</v>
      </c>
    </row>
    <row r="8245">
      <c r="A8245" s="1">
        <v>8244.0</v>
      </c>
      <c r="B8245" s="1" t="s">
        <v>10394</v>
      </c>
      <c r="C8245" s="1" t="s">
        <v>32</v>
      </c>
      <c r="D8245" s="1">
        <v>120.0</v>
      </c>
      <c r="E8245" s="1" t="s">
        <v>38</v>
      </c>
      <c r="F8245" s="5">
        <v>44927.0</v>
      </c>
      <c r="G8245" s="1">
        <v>0.0</v>
      </c>
    </row>
    <row r="8246">
      <c r="A8246" s="1">
        <v>8245.0</v>
      </c>
      <c r="B8246" s="1" t="s">
        <v>10395</v>
      </c>
      <c r="C8246" s="1" t="s">
        <v>32</v>
      </c>
      <c r="D8246" s="1">
        <v>120.0</v>
      </c>
      <c r="E8246" s="1" t="s">
        <v>38</v>
      </c>
      <c r="F8246" s="5">
        <v>44927.0</v>
      </c>
      <c r="G8246" s="1">
        <v>5.0</v>
      </c>
    </row>
    <row r="8247">
      <c r="A8247" s="1">
        <v>8246.0</v>
      </c>
      <c r="B8247" s="1" t="s">
        <v>10396</v>
      </c>
      <c r="C8247" s="1" t="s">
        <v>37</v>
      </c>
      <c r="D8247" s="1">
        <v>250.0</v>
      </c>
      <c r="E8247" s="1" t="s">
        <v>38</v>
      </c>
      <c r="F8247" s="5">
        <v>44927.0</v>
      </c>
      <c r="G8247" s="1">
        <v>10.0</v>
      </c>
    </row>
    <row r="8248">
      <c r="A8248" s="1">
        <v>8247.0</v>
      </c>
      <c r="B8248" s="1" t="s">
        <v>10399</v>
      </c>
      <c r="C8248" s="1" t="s">
        <v>49</v>
      </c>
      <c r="D8248" s="1">
        <v>80.0</v>
      </c>
      <c r="E8248" s="1" t="s">
        <v>38</v>
      </c>
      <c r="F8248" s="5">
        <v>44927.0</v>
      </c>
      <c r="G8248" s="1">
        <v>20.0</v>
      </c>
    </row>
    <row r="8249">
      <c r="A8249" s="1">
        <v>8248.0</v>
      </c>
      <c r="B8249" s="1" t="s">
        <v>10400</v>
      </c>
      <c r="C8249" s="1" t="s">
        <v>32</v>
      </c>
      <c r="D8249" s="1">
        <v>120.0</v>
      </c>
      <c r="E8249" s="1" t="s">
        <v>33</v>
      </c>
      <c r="F8249" s="5">
        <v>44927.0</v>
      </c>
      <c r="G8249" s="1">
        <v>0.0</v>
      </c>
    </row>
    <row r="8250">
      <c r="A8250" s="1">
        <v>8249.0</v>
      </c>
      <c r="B8250" s="1" t="s">
        <v>10401</v>
      </c>
      <c r="C8250" s="1" t="s">
        <v>32</v>
      </c>
      <c r="D8250" s="1">
        <v>120.0</v>
      </c>
      <c r="E8250" s="1" t="s">
        <v>38</v>
      </c>
      <c r="F8250" s="5">
        <v>44927.0</v>
      </c>
      <c r="G8250" s="1">
        <v>5.0</v>
      </c>
    </row>
    <row r="8251">
      <c r="A8251" s="1">
        <v>8250.0</v>
      </c>
      <c r="B8251" s="1" t="s">
        <v>10402</v>
      </c>
      <c r="C8251" s="1" t="s">
        <v>32</v>
      </c>
      <c r="D8251" s="1">
        <v>120.0</v>
      </c>
      <c r="E8251" s="1" t="s">
        <v>38</v>
      </c>
      <c r="F8251" s="5">
        <v>44927.0</v>
      </c>
      <c r="G8251" s="1">
        <v>10.0</v>
      </c>
    </row>
    <row r="8252">
      <c r="A8252" s="1">
        <v>8251.0</v>
      </c>
      <c r="B8252" s="1" t="s">
        <v>10403</v>
      </c>
      <c r="C8252" s="1" t="s">
        <v>32</v>
      </c>
      <c r="D8252" s="1">
        <v>120.0</v>
      </c>
      <c r="E8252" s="1" t="s">
        <v>38</v>
      </c>
      <c r="F8252" s="5">
        <v>44927.0</v>
      </c>
      <c r="G8252" s="1">
        <v>20.0</v>
      </c>
    </row>
    <row r="8253">
      <c r="A8253" s="1">
        <v>8252.0</v>
      </c>
      <c r="B8253" s="1" t="s">
        <v>10404</v>
      </c>
      <c r="C8253" s="1" t="s">
        <v>49</v>
      </c>
      <c r="D8253" s="1">
        <v>80.0</v>
      </c>
      <c r="E8253" s="1" t="s">
        <v>38</v>
      </c>
      <c r="F8253" s="5">
        <v>44927.0</v>
      </c>
      <c r="G8253" s="1">
        <v>0.0</v>
      </c>
    </row>
    <row r="8254">
      <c r="A8254" s="1">
        <v>8253.0</v>
      </c>
      <c r="B8254" s="1" t="s">
        <v>10405</v>
      </c>
      <c r="C8254" s="1" t="s">
        <v>37</v>
      </c>
      <c r="D8254" s="1">
        <v>250.0</v>
      </c>
      <c r="E8254" s="1" t="s">
        <v>38</v>
      </c>
      <c r="F8254" s="5">
        <v>44927.0</v>
      </c>
      <c r="G8254" s="1">
        <v>5.0</v>
      </c>
    </row>
    <row r="8255">
      <c r="A8255" s="1">
        <v>8254.0</v>
      </c>
      <c r="B8255" s="1" t="s">
        <v>10406</v>
      </c>
      <c r="C8255" s="1" t="s">
        <v>40</v>
      </c>
      <c r="D8255" s="1">
        <v>50.0</v>
      </c>
      <c r="E8255" s="1" t="s">
        <v>38</v>
      </c>
      <c r="F8255" s="5">
        <v>44927.0</v>
      </c>
      <c r="G8255" s="1">
        <v>10.0</v>
      </c>
    </row>
    <row r="8256">
      <c r="A8256" s="1">
        <v>8255.0</v>
      </c>
      <c r="B8256" s="1" t="s">
        <v>10407</v>
      </c>
      <c r="C8256" s="1" t="s">
        <v>40</v>
      </c>
      <c r="D8256" s="1">
        <v>50.0</v>
      </c>
      <c r="E8256" s="1" t="s">
        <v>38</v>
      </c>
      <c r="F8256" s="5">
        <v>44927.0</v>
      </c>
      <c r="G8256" s="1">
        <v>20.0</v>
      </c>
    </row>
    <row r="8257">
      <c r="A8257" s="1">
        <v>8256.0</v>
      </c>
      <c r="B8257" s="1" t="s">
        <v>10408</v>
      </c>
      <c r="C8257" s="1" t="s">
        <v>40</v>
      </c>
      <c r="D8257" s="1">
        <v>50.0</v>
      </c>
      <c r="E8257" s="1" t="s">
        <v>38</v>
      </c>
      <c r="F8257" s="5">
        <v>44927.0</v>
      </c>
      <c r="G8257" s="1">
        <v>0.0</v>
      </c>
    </row>
    <row r="8258">
      <c r="A8258" s="1">
        <v>8257.0</v>
      </c>
      <c r="B8258" s="1" t="s">
        <v>10409</v>
      </c>
      <c r="C8258" s="1" t="s">
        <v>32</v>
      </c>
      <c r="D8258" s="1">
        <v>120.0</v>
      </c>
      <c r="E8258" s="1" t="s">
        <v>38</v>
      </c>
      <c r="F8258" s="5">
        <v>44927.0</v>
      </c>
      <c r="G8258" s="1">
        <v>5.0</v>
      </c>
    </row>
    <row r="8259">
      <c r="A8259" s="1">
        <v>8258.0</v>
      </c>
      <c r="B8259" s="1" t="s">
        <v>10410</v>
      </c>
      <c r="C8259" s="1" t="s">
        <v>49</v>
      </c>
      <c r="D8259" s="1">
        <v>80.0</v>
      </c>
      <c r="E8259" s="1" t="s">
        <v>38</v>
      </c>
      <c r="F8259" s="5">
        <v>44927.0</v>
      </c>
      <c r="G8259" s="1">
        <v>10.0</v>
      </c>
    </row>
    <row r="8260">
      <c r="A8260" s="1">
        <v>8259.0</v>
      </c>
      <c r="B8260" s="1" t="s">
        <v>10413</v>
      </c>
      <c r="C8260" s="1" t="s">
        <v>40</v>
      </c>
      <c r="D8260" s="1">
        <v>50.0</v>
      </c>
      <c r="E8260" s="1" t="s">
        <v>38</v>
      </c>
      <c r="F8260" s="5">
        <v>44927.0</v>
      </c>
      <c r="G8260" s="1">
        <v>20.0</v>
      </c>
    </row>
    <row r="8261">
      <c r="A8261" s="1">
        <v>8260.0</v>
      </c>
      <c r="B8261" s="1" t="s">
        <v>10414</v>
      </c>
      <c r="C8261" s="1" t="s">
        <v>32</v>
      </c>
      <c r="D8261" s="1">
        <v>120.0</v>
      </c>
      <c r="E8261" s="1" t="s">
        <v>38</v>
      </c>
      <c r="F8261" s="5">
        <v>44927.0</v>
      </c>
      <c r="G8261" s="1">
        <v>0.0</v>
      </c>
    </row>
    <row r="8262">
      <c r="A8262" s="1">
        <v>8261.0</v>
      </c>
      <c r="B8262" s="1" t="s">
        <v>10415</v>
      </c>
      <c r="C8262" s="1" t="s">
        <v>32</v>
      </c>
      <c r="D8262" s="1">
        <v>120.0</v>
      </c>
      <c r="E8262" s="1" t="s">
        <v>38</v>
      </c>
      <c r="F8262" s="5">
        <v>44927.0</v>
      </c>
      <c r="G8262" s="1">
        <v>5.0</v>
      </c>
    </row>
    <row r="8263">
      <c r="A8263" s="1">
        <v>8262.0</v>
      </c>
      <c r="B8263" s="1" t="s">
        <v>10416</v>
      </c>
      <c r="C8263" s="1" t="s">
        <v>32</v>
      </c>
      <c r="D8263" s="1">
        <v>120.0</v>
      </c>
      <c r="E8263" s="1" t="s">
        <v>38</v>
      </c>
      <c r="F8263" s="5">
        <v>44927.0</v>
      </c>
      <c r="G8263" s="1">
        <v>10.0</v>
      </c>
    </row>
    <row r="8264">
      <c r="A8264" s="1">
        <v>8263.0</v>
      </c>
      <c r="B8264" s="1" t="s">
        <v>10417</v>
      </c>
      <c r="C8264" s="1" t="s">
        <v>32</v>
      </c>
      <c r="D8264" s="1">
        <v>120.0</v>
      </c>
      <c r="E8264" s="1" t="s">
        <v>33</v>
      </c>
      <c r="F8264" s="5">
        <v>44927.0</v>
      </c>
      <c r="G8264" s="1">
        <v>20.0</v>
      </c>
    </row>
    <row r="8265">
      <c r="A8265" s="1">
        <v>8264.0</v>
      </c>
      <c r="B8265" s="1" t="s">
        <v>10418</v>
      </c>
      <c r="C8265" s="1" t="s">
        <v>32</v>
      </c>
      <c r="D8265" s="1">
        <v>120.0</v>
      </c>
      <c r="E8265" s="1" t="s">
        <v>38</v>
      </c>
      <c r="F8265" s="5">
        <v>44927.0</v>
      </c>
      <c r="G8265" s="1">
        <v>0.0</v>
      </c>
    </row>
    <row r="8266">
      <c r="A8266" s="1">
        <v>8265.0</v>
      </c>
      <c r="B8266" s="1" t="s">
        <v>10419</v>
      </c>
      <c r="C8266" s="1" t="s">
        <v>49</v>
      </c>
      <c r="D8266" s="1">
        <v>80.0</v>
      </c>
      <c r="E8266" s="1" t="s">
        <v>38</v>
      </c>
      <c r="F8266" s="5">
        <v>44927.0</v>
      </c>
      <c r="G8266" s="1">
        <v>5.0</v>
      </c>
    </row>
    <row r="8267">
      <c r="A8267" s="1">
        <v>8266.0</v>
      </c>
      <c r="B8267" s="1" t="s">
        <v>10420</v>
      </c>
      <c r="C8267" s="1" t="s">
        <v>32</v>
      </c>
      <c r="D8267" s="1">
        <v>120.0</v>
      </c>
      <c r="E8267" s="1" t="s">
        <v>38</v>
      </c>
      <c r="F8267" s="5">
        <v>44927.0</v>
      </c>
      <c r="G8267" s="1">
        <v>10.0</v>
      </c>
    </row>
    <row r="8268">
      <c r="A8268" s="1">
        <v>8267.0</v>
      </c>
      <c r="B8268" s="1" t="s">
        <v>10421</v>
      </c>
      <c r="C8268" s="1" t="s">
        <v>32</v>
      </c>
      <c r="D8268" s="1">
        <v>120.0</v>
      </c>
      <c r="E8268" s="1" t="s">
        <v>45</v>
      </c>
      <c r="F8268" s="5">
        <v>44927.0</v>
      </c>
      <c r="G8268" s="1">
        <v>20.0</v>
      </c>
    </row>
    <row r="8269">
      <c r="A8269" s="1">
        <v>8268.0</v>
      </c>
      <c r="B8269" s="1" t="s">
        <v>10422</v>
      </c>
      <c r="C8269" s="1" t="s">
        <v>32</v>
      </c>
      <c r="D8269" s="1">
        <v>120.0</v>
      </c>
      <c r="E8269" s="1" t="s">
        <v>38</v>
      </c>
      <c r="F8269" s="5">
        <v>44927.0</v>
      </c>
      <c r="G8269" s="1">
        <v>0.0</v>
      </c>
    </row>
    <row r="8270">
      <c r="A8270" s="1">
        <v>8269.0</v>
      </c>
      <c r="B8270" s="1" t="s">
        <v>10425</v>
      </c>
      <c r="C8270" s="1" t="s">
        <v>32</v>
      </c>
      <c r="D8270" s="1">
        <v>120.0</v>
      </c>
      <c r="E8270" s="1" t="s">
        <v>38</v>
      </c>
      <c r="F8270" s="5">
        <v>44927.0</v>
      </c>
      <c r="G8270" s="1">
        <v>5.0</v>
      </c>
    </row>
    <row r="8271">
      <c r="A8271" s="1">
        <v>8270.0</v>
      </c>
      <c r="B8271" s="1" t="s">
        <v>10426</v>
      </c>
      <c r="C8271" s="1" t="s">
        <v>40</v>
      </c>
      <c r="D8271" s="1">
        <v>50.0</v>
      </c>
      <c r="E8271" s="1" t="s">
        <v>38</v>
      </c>
      <c r="F8271" s="5">
        <v>44927.0</v>
      </c>
      <c r="G8271" s="1">
        <v>10.0</v>
      </c>
    </row>
    <row r="8272">
      <c r="A8272" s="1">
        <v>8271.0</v>
      </c>
      <c r="B8272" s="1" t="s">
        <v>10427</v>
      </c>
      <c r="C8272" s="1" t="s">
        <v>32</v>
      </c>
      <c r="D8272" s="1">
        <v>120.0</v>
      </c>
      <c r="E8272" s="1" t="s">
        <v>38</v>
      </c>
      <c r="F8272" s="5">
        <v>44927.0</v>
      </c>
      <c r="G8272" s="1">
        <v>20.0</v>
      </c>
    </row>
    <row r="8273">
      <c r="A8273" s="1">
        <v>8272.0</v>
      </c>
      <c r="B8273" s="1" t="s">
        <v>10428</v>
      </c>
      <c r="C8273" s="1" t="s">
        <v>32</v>
      </c>
      <c r="D8273" s="1">
        <v>120.0</v>
      </c>
      <c r="E8273" s="1" t="s">
        <v>38</v>
      </c>
      <c r="F8273" s="5">
        <v>44927.0</v>
      </c>
      <c r="G8273" s="1">
        <v>0.0</v>
      </c>
    </row>
    <row r="8274">
      <c r="A8274" s="1">
        <v>8273.0</v>
      </c>
      <c r="B8274" s="1" t="s">
        <v>10429</v>
      </c>
      <c r="C8274" s="1" t="s">
        <v>32</v>
      </c>
      <c r="D8274" s="1">
        <v>120.0</v>
      </c>
      <c r="E8274" s="1" t="s">
        <v>38</v>
      </c>
      <c r="F8274" s="5">
        <v>44927.0</v>
      </c>
      <c r="G8274" s="1">
        <v>5.0</v>
      </c>
    </row>
    <row r="8275">
      <c r="A8275" s="1">
        <v>8274.0</v>
      </c>
      <c r="B8275" s="1" t="s">
        <v>10430</v>
      </c>
      <c r="C8275" s="1" t="s">
        <v>32</v>
      </c>
      <c r="D8275" s="1">
        <v>120.0</v>
      </c>
      <c r="E8275" s="1" t="s">
        <v>45</v>
      </c>
      <c r="F8275" s="5">
        <v>44927.0</v>
      </c>
      <c r="G8275" s="1">
        <v>10.0</v>
      </c>
    </row>
    <row r="8276">
      <c r="A8276" s="1">
        <v>8275.0</v>
      </c>
      <c r="B8276" s="1" t="s">
        <v>10431</v>
      </c>
      <c r="C8276" s="1" t="s">
        <v>32</v>
      </c>
      <c r="D8276" s="1">
        <v>120.0</v>
      </c>
      <c r="E8276" s="1" t="s">
        <v>38</v>
      </c>
      <c r="F8276" s="5">
        <v>44927.0</v>
      </c>
      <c r="G8276" s="1">
        <v>20.0</v>
      </c>
    </row>
    <row r="8277">
      <c r="A8277" s="1">
        <v>8276.0</v>
      </c>
      <c r="B8277" s="1" t="s">
        <v>10432</v>
      </c>
      <c r="C8277" s="1" t="s">
        <v>49</v>
      </c>
      <c r="D8277" s="1">
        <v>80.0</v>
      </c>
      <c r="E8277" s="1" t="s">
        <v>38</v>
      </c>
      <c r="F8277" s="5">
        <v>44927.0</v>
      </c>
      <c r="G8277" s="1">
        <v>0.0</v>
      </c>
    </row>
    <row r="8278">
      <c r="A8278" s="1">
        <v>8277.0</v>
      </c>
      <c r="B8278" s="1" t="s">
        <v>10433</v>
      </c>
      <c r="C8278" s="1" t="s">
        <v>49</v>
      </c>
      <c r="D8278" s="1">
        <v>80.0</v>
      </c>
      <c r="E8278" s="1" t="s">
        <v>38</v>
      </c>
      <c r="F8278" s="5">
        <v>44927.0</v>
      </c>
      <c r="G8278" s="1">
        <v>5.0</v>
      </c>
    </row>
    <row r="8279">
      <c r="A8279" s="1">
        <v>8278.0</v>
      </c>
      <c r="B8279" s="1" t="s">
        <v>10436</v>
      </c>
      <c r="C8279" s="1" t="s">
        <v>49</v>
      </c>
      <c r="D8279" s="1">
        <v>80.0</v>
      </c>
      <c r="E8279" s="1" t="s">
        <v>38</v>
      </c>
      <c r="F8279" s="5">
        <v>44927.0</v>
      </c>
      <c r="G8279" s="1">
        <v>10.0</v>
      </c>
    </row>
    <row r="8280">
      <c r="A8280" s="1">
        <v>8279.0</v>
      </c>
      <c r="B8280" s="1" t="s">
        <v>10437</v>
      </c>
      <c r="C8280" s="1" t="s">
        <v>32</v>
      </c>
      <c r="D8280" s="1">
        <v>120.0</v>
      </c>
      <c r="E8280" s="1" t="s">
        <v>38</v>
      </c>
      <c r="F8280" s="5">
        <v>44927.0</v>
      </c>
      <c r="G8280" s="1">
        <v>20.0</v>
      </c>
    </row>
    <row r="8281">
      <c r="A8281" s="1">
        <v>8280.0</v>
      </c>
      <c r="B8281" s="1" t="s">
        <v>10438</v>
      </c>
      <c r="C8281" s="1" t="s">
        <v>32</v>
      </c>
      <c r="D8281" s="1">
        <v>120.0</v>
      </c>
      <c r="E8281" s="1" t="s">
        <v>38</v>
      </c>
      <c r="F8281" s="5">
        <v>44927.0</v>
      </c>
      <c r="G8281" s="1">
        <v>0.0</v>
      </c>
    </row>
    <row r="8282">
      <c r="A8282" s="1">
        <v>8281.0</v>
      </c>
      <c r="B8282" s="1" t="s">
        <v>10439</v>
      </c>
      <c r="C8282" s="1" t="s">
        <v>32</v>
      </c>
      <c r="D8282" s="1">
        <v>120.0</v>
      </c>
      <c r="E8282" s="1" t="s">
        <v>38</v>
      </c>
      <c r="F8282" s="5">
        <v>44927.0</v>
      </c>
      <c r="G8282" s="1">
        <v>5.0</v>
      </c>
    </row>
    <row r="8283">
      <c r="A8283" s="1">
        <v>8282.0</v>
      </c>
      <c r="B8283" s="1" t="s">
        <v>10440</v>
      </c>
      <c r="C8283" s="1" t="s">
        <v>32</v>
      </c>
      <c r="D8283" s="1">
        <v>120.0</v>
      </c>
      <c r="E8283" s="1" t="s">
        <v>38</v>
      </c>
      <c r="F8283" s="5">
        <v>44927.0</v>
      </c>
      <c r="G8283" s="1">
        <v>10.0</v>
      </c>
    </row>
    <row r="8284">
      <c r="A8284" s="1">
        <v>8283.0</v>
      </c>
      <c r="B8284" s="1" t="s">
        <v>10441</v>
      </c>
      <c r="C8284" s="1" t="s">
        <v>49</v>
      </c>
      <c r="D8284" s="1">
        <v>80.0</v>
      </c>
      <c r="E8284" s="1" t="s">
        <v>38</v>
      </c>
      <c r="F8284" s="5">
        <v>44927.0</v>
      </c>
      <c r="G8284" s="1">
        <v>20.0</v>
      </c>
    </row>
    <row r="8285">
      <c r="A8285" s="1">
        <v>8284.0</v>
      </c>
      <c r="B8285" s="1" t="s">
        <v>10442</v>
      </c>
      <c r="C8285" s="1" t="s">
        <v>32</v>
      </c>
      <c r="D8285" s="1">
        <v>120.0</v>
      </c>
      <c r="E8285" s="1" t="s">
        <v>38</v>
      </c>
      <c r="F8285" s="5">
        <v>44927.0</v>
      </c>
      <c r="G8285" s="1">
        <v>0.0</v>
      </c>
    </row>
    <row r="8286">
      <c r="A8286" s="1">
        <v>8285.0</v>
      </c>
      <c r="B8286" s="1" t="s">
        <v>10443</v>
      </c>
      <c r="C8286" s="1" t="s">
        <v>32</v>
      </c>
      <c r="D8286" s="1">
        <v>120.0</v>
      </c>
      <c r="E8286" s="1" t="s">
        <v>38</v>
      </c>
      <c r="F8286" s="5">
        <v>44927.0</v>
      </c>
      <c r="G8286" s="1">
        <v>5.0</v>
      </c>
    </row>
    <row r="8287">
      <c r="A8287" s="1">
        <v>8286.0</v>
      </c>
      <c r="B8287" s="1" t="s">
        <v>10444</v>
      </c>
      <c r="C8287" s="1" t="s">
        <v>40</v>
      </c>
      <c r="D8287" s="1">
        <v>50.0</v>
      </c>
      <c r="E8287" s="1" t="s">
        <v>45</v>
      </c>
      <c r="F8287" s="5">
        <v>44927.0</v>
      </c>
      <c r="G8287" s="1">
        <v>10.0</v>
      </c>
    </row>
    <row r="8288">
      <c r="A8288" s="1">
        <v>8287.0</v>
      </c>
      <c r="B8288" s="1" t="s">
        <v>10446</v>
      </c>
      <c r="C8288" s="1" t="s">
        <v>49</v>
      </c>
      <c r="D8288" s="1">
        <v>80.0</v>
      </c>
      <c r="E8288" s="1" t="s">
        <v>38</v>
      </c>
      <c r="F8288" s="5">
        <v>44927.0</v>
      </c>
      <c r="G8288" s="1">
        <v>20.0</v>
      </c>
    </row>
    <row r="8289">
      <c r="A8289" s="1">
        <v>8288.0</v>
      </c>
      <c r="B8289" s="1" t="s">
        <v>10448</v>
      </c>
      <c r="C8289" s="1" t="s">
        <v>32</v>
      </c>
      <c r="D8289" s="1">
        <v>120.0</v>
      </c>
      <c r="E8289" s="1" t="s">
        <v>33</v>
      </c>
      <c r="F8289" s="5">
        <v>44927.0</v>
      </c>
      <c r="G8289" s="1">
        <v>0.0</v>
      </c>
    </row>
    <row r="8290">
      <c r="A8290" s="1">
        <v>8289.0</v>
      </c>
      <c r="B8290" s="1" t="s">
        <v>10449</v>
      </c>
      <c r="C8290" s="1" t="s">
        <v>32</v>
      </c>
      <c r="D8290" s="1">
        <v>120.0</v>
      </c>
      <c r="E8290" s="1" t="s">
        <v>38</v>
      </c>
      <c r="F8290" s="5">
        <v>44927.0</v>
      </c>
      <c r="G8290" s="1">
        <v>5.0</v>
      </c>
    </row>
    <row r="8291">
      <c r="A8291" s="1">
        <v>8290.0</v>
      </c>
      <c r="B8291" s="1" t="s">
        <v>10450</v>
      </c>
      <c r="C8291" s="1" t="s">
        <v>49</v>
      </c>
      <c r="D8291" s="1">
        <v>80.0</v>
      </c>
      <c r="E8291" s="1" t="s">
        <v>33</v>
      </c>
      <c r="F8291" s="5">
        <v>44927.0</v>
      </c>
      <c r="G8291" s="1">
        <v>10.0</v>
      </c>
    </row>
    <row r="8292">
      <c r="A8292" s="1">
        <v>8291.0</v>
      </c>
      <c r="B8292" s="1" t="s">
        <v>10451</v>
      </c>
      <c r="C8292" s="1" t="s">
        <v>49</v>
      </c>
      <c r="D8292" s="1">
        <v>80.0</v>
      </c>
      <c r="E8292" s="1" t="s">
        <v>38</v>
      </c>
      <c r="F8292" s="5">
        <v>44927.0</v>
      </c>
      <c r="G8292" s="1">
        <v>20.0</v>
      </c>
    </row>
    <row r="8293">
      <c r="A8293" s="1">
        <v>8292.0</v>
      </c>
      <c r="B8293" s="1" t="s">
        <v>10452</v>
      </c>
      <c r="C8293" s="1" t="s">
        <v>49</v>
      </c>
      <c r="D8293" s="1">
        <v>80.0</v>
      </c>
      <c r="E8293" s="1" t="s">
        <v>38</v>
      </c>
      <c r="F8293" s="5">
        <v>44927.0</v>
      </c>
      <c r="G8293" s="1">
        <v>0.0</v>
      </c>
    </row>
    <row r="8294">
      <c r="A8294" s="1">
        <v>8293.0</v>
      </c>
      <c r="B8294" s="1" t="s">
        <v>10453</v>
      </c>
      <c r="C8294" s="1" t="s">
        <v>32</v>
      </c>
      <c r="D8294" s="1">
        <v>120.0</v>
      </c>
      <c r="E8294" s="1" t="s">
        <v>38</v>
      </c>
      <c r="F8294" s="5">
        <v>44927.0</v>
      </c>
      <c r="G8294" s="1">
        <v>5.0</v>
      </c>
    </row>
    <row r="8295">
      <c r="A8295" s="1">
        <v>8294.0</v>
      </c>
      <c r="B8295" s="1" t="s">
        <v>10454</v>
      </c>
      <c r="C8295" s="1" t="s">
        <v>40</v>
      </c>
      <c r="D8295" s="1">
        <v>50.0</v>
      </c>
      <c r="E8295" s="1" t="s">
        <v>45</v>
      </c>
      <c r="F8295" s="5">
        <v>44927.0</v>
      </c>
      <c r="G8295" s="1">
        <v>10.0</v>
      </c>
    </row>
    <row r="8296">
      <c r="A8296" s="1">
        <v>8295.0</v>
      </c>
      <c r="B8296" s="1" t="s">
        <v>10455</v>
      </c>
      <c r="C8296" s="1" t="s">
        <v>37</v>
      </c>
      <c r="D8296" s="1">
        <v>250.0</v>
      </c>
      <c r="E8296" s="1" t="s">
        <v>45</v>
      </c>
      <c r="F8296" s="5">
        <v>44927.0</v>
      </c>
      <c r="G8296" s="1">
        <v>20.0</v>
      </c>
    </row>
    <row r="8297">
      <c r="A8297" s="1">
        <v>8296.0</v>
      </c>
      <c r="B8297" s="1" t="s">
        <v>10456</v>
      </c>
      <c r="C8297" s="1" t="s">
        <v>40</v>
      </c>
      <c r="D8297" s="1">
        <v>50.0</v>
      </c>
      <c r="E8297" s="1" t="s">
        <v>38</v>
      </c>
      <c r="F8297" s="5">
        <v>44927.0</v>
      </c>
      <c r="G8297" s="1">
        <v>0.0</v>
      </c>
    </row>
    <row r="8298">
      <c r="A8298" s="1">
        <v>8297.0</v>
      </c>
      <c r="B8298" s="1" t="s">
        <v>10457</v>
      </c>
      <c r="C8298" s="1" t="s">
        <v>32</v>
      </c>
      <c r="D8298" s="1">
        <v>120.0</v>
      </c>
      <c r="E8298" s="1" t="s">
        <v>38</v>
      </c>
      <c r="F8298" s="5">
        <v>44927.0</v>
      </c>
      <c r="G8298" s="1">
        <v>5.0</v>
      </c>
    </row>
    <row r="8299">
      <c r="A8299" s="1">
        <v>8298.0</v>
      </c>
      <c r="B8299" s="1" t="s">
        <v>10458</v>
      </c>
      <c r="C8299" s="1" t="s">
        <v>32</v>
      </c>
      <c r="D8299" s="1">
        <v>120.0</v>
      </c>
      <c r="E8299" s="1" t="s">
        <v>38</v>
      </c>
      <c r="F8299" s="5">
        <v>44927.0</v>
      </c>
      <c r="G8299" s="1">
        <v>10.0</v>
      </c>
    </row>
    <row r="8300">
      <c r="A8300" s="1">
        <v>8299.0</v>
      </c>
      <c r="B8300" s="1" t="s">
        <v>10461</v>
      </c>
      <c r="C8300" s="1" t="s">
        <v>49</v>
      </c>
      <c r="D8300" s="1">
        <v>80.0</v>
      </c>
      <c r="E8300" s="1" t="s">
        <v>38</v>
      </c>
      <c r="F8300" s="5">
        <v>44927.0</v>
      </c>
      <c r="G8300" s="1">
        <v>20.0</v>
      </c>
    </row>
    <row r="8301">
      <c r="A8301" s="1">
        <v>8300.0</v>
      </c>
      <c r="B8301" s="1" t="s">
        <v>10462</v>
      </c>
      <c r="C8301" s="1" t="s">
        <v>32</v>
      </c>
      <c r="D8301" s="1">
        <v>120.0</v>
      </c>
      <c r="E8301" s="1" t="s">
        <v>38</v>
      </c>
      <c r="F8301" s="5">
        <v>44927.0</v>
      </c>
      <c r="G8301" s="1">
        <v>0.0</v>
      </c>
    </row>
    <row r="8302">
      <c r="A8302" s="1">
        <v>8301.0</v>
      </c>
      <c r="B8302" s="1" t="s">
        <v>10463</v>
      </c>
      <c r="C8302" s="1" t="s">
        <v>32</v>
      </c>
      <c r="D8302" s="1">
        <v>120.0</v>
      </c>
      <c r="E8302" s="1" t="s">
        <v>38</v>
      </c>
      <c r="F8302" s="5">
        <v>44927.0</v>
      </c>
      <c r="G8302" s="1">
        <v>5.0</v>
      </c>
    </row>
    <row r="8303">
      <c r="A8303" s="1">
        <v>8302.0</v>
      </c>
      <c r="B8303" s="1" t="s">
        <v>10464</v>
      </c>
      <c r="C8303" s="1" t="s">
        <v>32</v>
      </c>
      <c r="D8303" s="1">
        <v>120.0</v>
      </c>
      <c r="E8303" s="1" t="s">
        <v>38</v>
      </c>
      <c r="F8303" s="5">
        <v>44927.0</v>
      </c>
      <c r="G8303" s="1">
        <v>10.0</v>
      </c>
    </row>
    <row r="8304">
      <c r="A8304" s="1">
        <v>8303.0</v>
      </c>
      <c r="B8304" s="1" t="s">
        <v>10465</v>
      </c>
      <c r="C8304" s="1" t="s">
        <v>32</v>
      </c>
      <c r="D8304" s="1">
        <v>120.0</v>
      </c>
      <c r="E8304" s="1" t="s">
        <v>38</v>
      </c>
      <c r="F8304" s="5">
        <v>44927.0</v>
      </c>
      <c r="G8304" s="1">
        <v>20.0</v>
      </c>
    </row>
    <row r="8305">
      <c r="A8305" s="1">
        <v>8304.0</v>
      </c>
      <c r="B8305" s="1" t="s">
        <v>10466</v>
      </c>
      <c r="C8305" s="1" t="s">
        <v>32</v>
      </c>
      <c r="D8305" s="1">
        <v>120.0</v>
      </c>
      <c r="E8305" s="1" t="s">
        <v>38</v>
      </c>
      <c r="F8305" s="5">
        <v>44927.0</v>
      </c>
      <c r="G8305" s="1">
        <v>0.0</v>
      </c>
    </row>
    <row r="8306">
      <c r="A8306" s="1">
        <v>8305.0</v>
      </c>
      <c r="B8306" s="1" t="s">
        <v>10467</v>
      </c>
      <c r="C8306" s="1" t="s">
        <v>49</v>
      </c>
      <c r="D8306" s="1">
        <v>80.0</v>
      </c>
      <c r="E8306" s="1" t="s">
        <v>38</v>
      </c>
      <c r="F8306" s="5">
        <v>44927.0</v>
      </c>
      <c r="G8306" s="1">
        <v>5.0</v>
      </c>
    </row>
    <row r="8307">
      <c r="A8307" s="1">
        <v>8306.0</v>
      </c>
      <c r="B8307" s="1" t="s">
        <v>10468</v>
      </c>
      <c r="C8307" s="1" t="s">
        <v>37</v>
      </c>
      <c r="D8307" s="1">
        <v>250.0</v>
      </c>
      <c r="E8307" s="1" t="s">
        <v>38</v>
      </c>
      <c r="F8307" s="5">
        <v>44927.0</v>
      </c>
      <c r="G8307" s="1">
        <v>10.0</v>
      </c>
    </row>
    <row r="8308">
      <c r="A8308" s="1">
        <v>8307.0</v>
      </c>
      <c r="B8308" s="1" t="s">
        <v>10469</v>
      </c>
      <c r="C8308" s="1" t="s">
        <v>32</v>
      </c>
      <c r="D8308" s="1">
        <v>120.0</v>
      </c>
      <c r="E8308" s="1" t="s">
        <v>38</v>
      </c>
      <c r="F8308" s="5">
        <v>44927.0</v>
      </c>
      <c r="G8308" s="1">
        <v>20.0</v>
      </c>
    </row>
    <row r="8309">
      <c r="A8309" s="1">
        <v>8308.0</v>
      </c>
      <c r="B8309" s="1" t="s">
        <v>10470</v>
      </c>
      <c r="C8309" s="1" t="s">
        <v>32</v>
      </c>
      <c r="D8309" s="1">
        <v>120.0</v>
      </c>
      <c r="E8309" s="1" t="s">
        <v>38</v>
      </c>
      <c r="F8309" s="5">
        <v>44927.0</v>
      </c>
      <c r="G8309" s="1">
        <v>0.0</v>
      </c>
    </row>
    <row r="8310">
      <c r="A8310" s="1">
        <v>8309.0</v>
      </c>
      <c r="B8310" s="1" t="s">
        <v>10471</v>
      </c>
      <c r="C8310" s="1" t="s">
        <v>40</v>
      </c>
      <c r="D8310" s="1">
        <v>50.0</v>
      </c>
      <c r="E8310" s="1" t="s">
        <v>38</v>
      </c>
      <c r="F8310" s="5">
        <v>44927.0</v>
      </c>
      <c r="G8310" s="1">
        <v>5.0</v>
      </c>
    </row>
    <row r="8311">
      <c r="A8311" s="1">
        <v>8310.0</v>
      </c>
      <c r="B8311" s="1" t="s">
        <v>10472</v>
      </c>
      <c r="C8311" s="1" t="s">
        <v>32</v>
      </c>
      <c r="D8311" s="1">
        <v>120.0</v>
      </c>
      <c r="E8311" s="1" t="s">
        <v>38</v>
      </c>
      <c r="F8311" s="5">
        <v>44927.0</v>
      </c>
      <c r="G8311" s="1">
        <v>10.0</v>
      </c>
    </row>
    <row r="8312">
      <c r="A8312" s="1">
        <v>8311.0</v>
      </c>
      <c r="B8312" s="1" t="s">
        <v>10475</v>
      </c>
      <c r="C8312" s="1" t="s">
        <v>32</v>
      </c>
      <c r="D8312" s="1">
        <v>120.0</v>
      </c>
      <c r="E8312" s="1" t="s">
        <v>38</v>
      </c>
      <c r="F8312" s="5">
        <v>44927.0</v>
      </c>
      <c r="G8312" s="1">
        <v>20.0</v>
      </c>
    </row>
    <row r="8313">
      <c r="A8313" s="1">
        <v>8312.0</v>
      </c>
      <c r="B8313" s="1" t="s">
        <v>10476</v>
      </c>
      <c r="C8313" s="1" t="s">
        <v>32</v>
      </c>
      <c r="D8313" s="1">
        <v>120.0</v>
      </c>
      <c r="E8313" s="1" t="s">
        <v>38</v>
      </c>
      <c r="F8313" s="5">
        <v>44927.0</v>
      </c>
      <c r="G8313" s="1">
        <v>0.0</v>
      </c>
    </row>
    <row r="8314">
      <c r="A8314" s="1">
        <v>8313.0</v>
      </c>
      <c r="B8314" s="1" t="s">
        <v>10477</v>
      </c>
      <c r="C8314" s="1" t="s">
        <v>40</v>
      </c>
      <c r="D8314" s="1">
        <v>50.0</v>
      </c>
      <c r="E8314" s="1" t="s">
        <v>38</v>
      </c>
      <c r="F8314" s="5">
        <v>44927.0</v>
      </c>
      <c r="G8314" s="1">
        <v>5.0</v>
      </c>
    </row>
    <row r="8315">
      <c r="A8315" s="1">
        <v>8314.0</v>
      </c>
      <c r="B8315" s="1" t="s">
        <v>10478</v>
      </c>
      <c r="C8315" s="1" t="s">
        <v>37</v>
      </c>
      <c r="D8315" s="1">
        <v>250.0</v>
      </c>
      <c r="E8315" s="1" t="s">
        <v>45</v>
      </c>
      <c r="F8315" s="5">
        <v>44927.0</v>
      </c>
      <c r="G8315" s="1">
        <v>10.0</v>
      </c>
    </row>
    <row r="8316">
      <c r="A8316" s="1">
        <v>8315.0</v>
      </c>
      <c r="B8316" s="1" t="s">
        <v>10479</v>
      </c>
      <c r="C8316" s="1" t="s">
        <v>49</v>
      </c>
      <c r="D8316" s="1">
        <v>80.0</v>
      </c>
      <c r="E8316" s="1" t="s">
        <v>38</v>
      </c>
      <c r="F8316" s="5">
        <v>44927.0</v>
      </c>
      <c r="G8316" s="1">
        <v>20.0</v>
      </c>
    </row>
    <row r="8317">
      <c r="A8317" s="1">
        <v>8316.0</v>
      </c>
      <c r="B8317" s="1" t="s">
        <v>10480</v>
      </c>
      <c r="C8317" s="1" t="s">
        <v>32</v>
      </c>
      <c r="D8317" s="1">
        <v>120.0</v>
      </c>
      <c r="E8317" s="1" t="s">
        <v>38</v>
      </c>
      <c r="F8317" s="5">
        <v>44927.0</v>
      </c>
      <c r="G8317" s="1">
        <v>0.0</v>
      </c>
    </row>
    <row r="8318">
      <c r="A8318" s="1">
        <v>8317.0</v>
      </c>
      <c r="B8318" s="1" t="s">
        <v>10481</v>
      </c>
      <c r="C8318" s="1" t="s">
        <v>32</v>
      </c>
      <c r="D8318" s="1">
        <v>120.0</v>
      </c>
      <c r="E8318" s="1" t="s">
        <v>45</v>
      </c>
      <c r="F8318" s="5">
        <v>44927.0</v>
      </c>
      <c r="G8318" s="1">
        <v>5.0</v>
      </c>
    </row>
    <row r="8319">
      <c r="A8319" s="1">
        <v>8318.0</v>
      </c>
      <c r="B8319" s="1" t="s">
        <v>10482</v>
      </c>
      <c r="C8319" s="1" t="s">
        <v>49</v>
      </c>
      <c r="D8319" s="1">
        <v>80.0</v>
      </c>
      <c r="E8319" s="1" t="s">
        <v>38</v>
      </c>
      <c r="F8319" s="5">
        <v>44927.0</v>
      </c>
      <c r="G8319" s="1">
        <v>10.0</v>
      </c>
    </row>
    <row r="8320">
      <c r="A8320" s="1">
        <v>8319.0</v>
      </c>
      <c r="B8320" s="1" t="s">
        <v>10483</v>
      </c>
      <c r="C8320" s="1" t="s">
        <v>32</v>
      </c>
      <c r="D8320" s="1">
        <v>120.0</v>
      </c>
      <c r="E8320" s="1" t="s">
        <v>38</v>
      </c>
      <c r="F8320" s="5">
        <v>44927.0</v>
      </c>
      <c r="G8320" s="1">
        <v>20.0</v>
      </c>
    </row>
    <row r="8321">
      <c r="A8321" s="1">
        <v>8320.0</v>
      </c>
      <c r="B8321" s="1" t="s">
        <v>10484</v>
      </c>
      <c r="C8321" s="1" t="s">
        <v>40</v>
      </c>
      <c r="D8321" s="1">
        <v>50.0</v>
      </c>
      <c r="E8321" s="1" t="s">
        <v>38</v>
      </c>
      <c r="F8321" s="5">
        <v>44927.0</v>
      </c>
      <c r="G8321" s="1">
        <v>0.0</v>
      </c>
    </row>
    <row r="8322">
      <c r="A8322" s="1">
        <v>8321.0</v>
      </c>
      <c r="B8322" s="1" t="s">
        <v>10485</v>
      </c>
      <c r="C8322" s="1" t="s">
        <v>40</v>
      </c>
      <c r="D8322" s="1">
        <v>50.0</v>
      </c>
      <c r="E8322" s="1" t="s">
        <v>33</v>
      </c>
      <c r="F8322" s="5">
        <v>44927.0</v>
      </c>
      <c r="G8322" s="1">
        <v>5.0</v>
      </c>
    </row>
    <row r="8323">
      <c r="A8323" s="1">
        <v>8322.0</v>
      </c>
      <c r="B8323" s="1" t="s">
        <v>10486</v>
      </c>
      <c r="C8323" s="1" t="s">
        <v>32</v>
      </c>
      <c r="D8323" s="1">
        <v>120.0</v>
      </c>
      <c r="E8323" s="1" t="s">
        <v>33</v>
      </c>
      <c r="F8323" s="5">
        <v>44927.0</v>
      </c>
      <c r="G8323" s="1">
        <v>10.0</v>
      </c>
    </row>
    <row r="8324">
      <c r="A8324" s="1">
        <v>8323.0</v>
      </c>
      <c r="B8324" s="1" t="s">
        <v>10487</v>
      </c>
      <c r="C8324" s="1" t="s">
        <v>49</v>
      </c>
      <c r="D8324" s="1">
        <v>80.0</v>
      </c>
      <c r="E8324" s="1" t="s">
        <v>38</v>
      </c>
      <c r="F8324" s="5">
        <v>44927.0</v>
      </c>
      <c r="G8324" s="1">
        <v>20.0</v>
      </c>
    </row>
    <row r="8325">
      <c r="A8325" s="1">
        <v>8324.0</v>
      </c>
      <c r="B8325" s="1" t="s">
        <v>10488</v>
      </c>
      <c r="C8325" s="1" t="s">
        <v>32</v>
      </c>
      <c r="D8325" s="1">
        <v>120.0</v>
      </c>
      <c r="E8325" s="1" t="s">
        <v>38</v>
      </c>
      <c r="F8325" s="5">
        <v>44927.0</v>
      </c>
      <c r="G8325" s="1">
        <v>0.0</v>
      </c>
    </row>
    <row r="8326">
      <c r="A8326" s="1">
        <v>8325.0</v>
      </c>
      <c r="B8326" s="1" t="s">
        <v>10491</v>
      </c>
      <c r="C8326" s="1" t="s">
        <v>32</v>
      </c>
      <c r="D8326" s="1">
        <v>120.0</v>
      </c>
      <c r="E8326" s="1" t="s">
        <v>38</v>
      </c>
      <c r="F8326" s="5">
        <v>44927.0</v>
      </c>
      <c r="G8326" s="1">
        <v>5.0</v>
      </c>
    </row>
    <row r="8327">
      <c r="A8327" s="1">
        <v>8326.0</v>
      </c>
      <c r="B8327" s="1" t="s">
        <v>10492</v>
      </c>
      <c r="C8327" s="1" t="s">
        <v>49</v>
      </c>
      <c r="D8327" s="1">
        <v>80.0</v>
      </c>
      <c r="E8327" s="1" t="s">
        <v>38</v>
      </c>
      <c r="F8327" s="5">
        <v>44927.0</v>
      </c>
      <c r="G8327" s="1">
        <v>10.0</v>
      </c>
    </row>
    <row r="8328">
      <c r="A8328" s="1">
        <v>8327.0</v>
      </c>
      <c r="B8328" s="1" t="s">
        <v>10493</v>
      </c>
      <c r="C8328" s="1" t="s">
        <v>32</v>
      </c>
      <c r="D8328" s="1">
        <v>120.0</v>
      </c>
      <c r="E8328" s="1" t="s">
        <v>38</v>
      </c>
      <c r="F8328" s="5">
        <v>44927.0</v>
      </c>
      <c r="G8328" s="1">
        <v>20.0</v>
      </c>
    </row>
    <row r="8329">
      <c r="A8329" s="1">
        <v>8328.0</v>
      </c>
      <c r="B8329" s="1" t="s">
        <v>10494</v>
      </c>
      <c r="C8329" s="1" t="s">
        <v>32</v>
      </c>
      <c r="D8329" s="1">
        <v>120.0</v>
      </c>
      <c r="E8329" s="1" t="s">
        <v>33</v>
      </c>
      <c r="F8329" s="5">
        <v>44927.0</v>
      </c>
      <c r="G8329" s="1">
        <v>0.0</v>
      </c>
    </row>
    <row r="8330">
      <c r="A8330" s="1">
        <v>8329.0</v>
      </c>
      <c r="B8330" s="1" t="s">
        <v>10495</v>
      </c>
      <c r="C8330" s="1" t="s">
        <v>49</v>
      </c>
      <c r="D8330" s="1">
        <v>80.0</v>
      </c>
      <c r="E8330" s="1" t="s">
        <v>38</v>
      </c>
      <c r="F8330" s="5">
        <v>44927.0</v>
      </c>
      <c r="G8330" s="1">
        <v>5.0</v>
      </c>
    </row>
    <row r="8331">
      <c r="A8331" s="1">
        <v>8330.0</v>
      </c>
      <c r="B8331" s="1" t="s">
        <v>10496</v>
      </c>
      <c r="C8331" s="1" t="s">
        <v>32</v>
      </c>
      <c r="D8331" s="1">
        <v>120.0</v>
      </c>
      <c r="E8331" s="1" t="s">
        <v>38</v>
      </c>
      <c r="F8331" s="5">
        <v>44927.0</v>
      </c>
      <c r="G8331" s="1">
        <v>10.0</v>
      </c>
    </row>
    <row r="8332">
      <c r="A8332" s="1">
        <v>8331.0</v>
      </c>
      <c r="B8332" s="1" t="s">
        <v>10497</v>
      </c>
      <c r="C8332" s="1" t="s">
        <v>32</v>
      </c>
      <c r="D8332" s="1">
        <v>120.0</v>
      </c>
      <c r="E8332" s="1" t="s">
        <v>38</v>
      </c>
      <c r="F8332" s="5">
        <v>44927.0</v>
      </c>
      <c r="G8332" s="1">
        <v>20.0</v>
      </c>
    </row>
    <row r="8333">
      <c r="A8333" s="1">
        <v>8332.0</v>
      </c>
      <c r="B8333" s="1" t="s">
        <v>10498</v>
      </c>
      <c r="C8333" s="1" t="s">
        <v>49</v>
      </c>
      <c r="D8333" s="1">
        <v>80.0</v>
      </c>
      <c r="E8333" s="1" t="s">
        <v>38</v>
      </c>
      <c r="F8333" s="5">
        <v>44927.0</v>
      </c>
      <c r="G8333" s="1">
        <v>0.0</v>
      </c>
    </row>
    <row r="8334">
      <c r="A8334" s="1">
        <v>8333.0</v>
      </c>
      <c r="B8334" s="1" t="s">
        <v>10499</v>
      </c>
      <c r="C8334" s="1" t="s">
        <v>49</v>
      </c>
      <c r="D8334" s="1">
        <v>80.0</v>
      </c>
      <c r="E8334" s="1" t="s">
        <v>38</v>
      </c>
      <c r="F8334" s="5">
        <v>44927.0</v>
      </c>
      <c r="G8334" s="1">
        <v>5.0</v>
      </c>
    </row>
    <row r="8335">
      <c r="A8335" s="1">
        <v>8334.0</v>
      </c>
      <c r="B8335" s="1" t="s">
        <v>10500</v>
      </c>
      <c r="C8335" s="1" t="s">
        <v>32</v>
      </c>
      <c r="D8335" s="1">
        <v>120.0</v>
      </c>
      <c r="E8335" s="1" t="s">
        <v>38</v>
      </c>
      <c r="F8335" s="5">
        <v>44927.0</v>
      </c>
      <c r="G8335" s="1">
        <v>10.0</v>
      </c>
    </row>
    <row r="8336">
      <c r="A8336" s="1">
        <v>8335.0</v>
      </c>
      <c r="B8336" s="1" t="s">
        <v>10501</v>
      </c>
      <c r="C8336" s="1" t="s">
        <v>32</v>
      </c>
      <c r="D8336" s="1">
        <v>120.0</v>
      </c>
      <c r="E8336" s="1" t="s">
        <v>45</v>
      </c>
      <c r="F8336" s="5">
        <v>44927.0</v>
      </c>
      <c r="G8336" s="1">
        <v>20.0</v>
      </c>
    </row>
    <row r="8337">
      <c r="A8337" s="1">
        <v>8336.0</v>
      </c>
      <c r="B8337" s="1" t="s">
        <v>10502</v>
      </c>
      <c r="C8337" s="1" t="s">
        <v>49</v>
      </c>
      <c r="D8337" s="1">
        <v>80.0</v>
      </c>
      <c r="E8337" s="1" t="s">
        <v>38</v>
      </c>
      <c r="F8337" s="5">
        <v>44927.0</v>
      </c>
      <c r="G8337" s="1">
        <v>0.0</v>
      </c>
    </row>
    <row r="8338">
      <c r="A8338" s="1">
        <v>8337.0</v>
      </c>
      <c r="B8338" s="1" t="s">
        <v>10503</v>
      </c>
      <c r="C8338" s="1" t="s">
        <v>32</v>
      </c>
      <c r="D8338" s="1">
        <v>120.0</v>
      </c>
      <c r="E8338" s="1" t="s">
        <v>45</v>
      </c>
      <c r="F8338" s="5">
        <v>44927.0</v>
      </c>
      <c r="G8338" s="1">
        <v>5.0</v>
      </c>
    </row>
    <row r="8339">
      <c r="A8339" s="1">
        <v>8338.0</v>
      </c>
      <c r="B8339" s="1" t="s">
        <v>10504</v>
      </c>
      <c r="C8339" s="1" t="s">
        <v>32</v>
      </c>
      <c r="D8339" s="1">
        <v>120.0</v>
      </c>
      <c r="E8339" s="1" t="s">
        <v>38</v>
      </c>
      <c r="F8339" s="5">
        <v>44927.0</v>
      </c>
      <c r="G8339" s="1">
        <v>10.0</v>
      </c>
    </row>
    <row r="8340">
      <c r="A8340" s="1">
        <v>8339.0</v>
      </c>
      <c r="B8340" s="1" t="s">
        <v>10505</v>
      </c>
      <c r="C8340" s="1" t="s">
        <v>49</v>
      </c>
      <c r="D8340" s="1">
        <v>80.0</v>
      </c>
      <c r="E8340" s="1" t="s">
        <v>38</v>
      </c>
      <c r="F8340" s="5">
        <v>44927.0</v>
      </c>
      <c r="G8340" s="1">
        <v>20.0</v>
      </c>
    </row>
    <row r="8341">
      <c r="A8341" s="1">
        <v>8340.0</v>
      </c>
      <c r="B8341" s="1" t="s">
        <v>10506</v>
      </c>
      <c r="C8341" s="1" t="s">
        <v>37</v>
      </c>
      <c r="D8341" s="1">
        <v>250.0</v>
      </c>
      <c r="E8341" s="1" t="s">
        <v>38</v>
      </c>
      <c r="F8341" s="5">
        <v>44927.0</v>
      </c>
      <c r="G8341" s="1">
        <v>0.0</v>
      </c>
    </row>
    <row r="8342">
      <c r="A8342" s="1">
        <v>8341.0</v>
      </c>
      <c r="B8342" s="1" t="s">
        <v>10507</v>
      </c>
      <c r="C8342" s="1" t="s">
        <v>32</v>
      </c>
      <c r="D8342" s="1">
        <v>120.0</v>
      </c>
      <c r="E8342" s="1" t="s">
        <v>38</v>
      </c>
      <c r="F8342" s="5">
        <v>44927.0</v>
      </c>
      <c r="G8342" s="1">
        <v>5.0</v>
      </c>
    </row>
    <row r="8343">
      <c r="A8343" s="1">
        <v>8342.0</v>
      </c>
      <c r="B8343" s="1" t="s">
        <v>10508</v>
      </c>
      <c r="C8343" s="1" t="s">
        <v>40</v>
      </c>
      <c r="D8343" s="1">
        <v>50.0</v>
      </c>
      <c r="E8343" s="1" t="s">
        <v>38</v>
      </c>
      <c r="F8343" s="5">
        <v>44927.0</v>
      </c>
      <c r="G8343" s="1">
        <v>10.0</v>
      </c>
    </row>
    <row r="8344">
      <c r="A8344" s="1">
        <v>8343.0</v>
      </c>
      <c r="B8344" s="1" t="s">
        <v>10510</v>
      </c>
      <c r="C8344" s="1" t="s">
        <v>32</v>
      </c>
      <c r="D8344" s="1">
        <v>120.0</v>
      </c>
      <c r="E8344" s="1" t="s">
        <v>38</v>
      </c>
      <c r="F8344" s="5">
        <v>44927.0</v>
      </c>
      <c r="G8344" s="1">
        <v>20.0</v>
      </c>
    </row>
    <row r="8345">
      <c r="A8345" s="1">
        <v>8344.0</v>
      </c>
      <c r="B8345" s="1" t="s">
        <v>10512</v>
      </c>
      <c r="C8345" s="1" t="s">
        <v>32</v>
      </c>
      <c r="D8345" s="1">
        <v>120.0</v>
      </c>
      <c r="E8345" s="1" t="s">
        <v>38</v>
      </c>
      <c r="F8345" s="5">
        <v>44927.0</v>
      </c>
      <c r="G8345" s="1">
        <v>0.0</v>
      </c>
    </row>
    <row r="8346">
      <c r="A8346" s="1">
        <v>8345.0</v>
      </c>
      <c r="B8346" s="1" t="s">
        <v>10513</v>
      </c>
      <c r="C8346" s="1" t="s">
        <v>49</v>
      </c>
      <c r="D8346" s="1">
        <v>80.0</v>
      </c>
      <c r="E8346" s="1" t="s">
        <v>45</v>
      </c>
      <c r="F8346" s="5">
        <v>44927.0</v>
      </c>
      <c r="G8346" s="1">
        <v>5.0</v>
      </c>
    </row>
    <row r="8347">
      <c r="A8347" s="1">
        <v>8346.0</v>
      </c>
      <c r="B8347" s="1" t="s">
        <v>10514</v>
      </c>
      <c r="C8347" s="1" t="s">
        <v>49</v>
      </c>
      <c r="D8347" s="1">
        <v>80.0</v>
      </c>
      <c r="E8347" s="1" t="s">
        <v>38</v>
      </c>
      <c r="F8347" s="5">
        <v>44927.0</v>
      </c>
      <c r="G8347" s="1">
        <v>10.0</v>
      </c>
    </row>
    <row r="8348">
      <c r="A8348" s="1">
        <v>8347.0</v>
      </c>
      <c r="B8348" s="1" t="s">
        <v>10515</v>
      </c>
      <c r="C8348" s="1" t="s">
        <v>32</v>
      </c>
      <c r="D8348" s="1">
        <v>120.0</v>
      </c>
      <c r="E8348" s="1" t="s">
        <v>38</v>
      </c>
      <c r="F8348" s="5">
        <v>44927.0</v>
      </c>
      <c r="G8348" s="1">
        <v>20.0</v>
      </c>
    </row>
    <row r="8349">
      <c r="A8349" s="1">
        <v>8348.0</v>
      </c>
      <c r="B8349" s="1" t="s">
        <v>10516</v>
      </c>
      <c r="C8349" s="1" t="s">
        <v>32</v>
      </c>
      <c r="D8349" s="1">
        <v>120.0</v>
      </c>
      <c r="E8349" s="1" t="s">
        <v>33</v>
      </c>
      <c r="F8349" s="5">
        <v>44927.0</v>
      </c>
      <c r="G8349" s="1">
        <v>0.0</v>
      </c>
    </row>
    <row r="8350">
      <c r="A8350" s="1">
        <v>8349.0</v>
      </c>
      <c r="B8350" s="1" t="s">
        <v>10517</v>
      </c>
      <c r="C8350" s="1" t="s">
        <v>37</v>
      </c>
      <c r="D8350" s="1">
        <v>250.0</v>
      </c>
      <c r="E8350" s="1" t="s">
        <v>38</v>
      </c>
      <c r="F8350" s="5">
        <v>44927.0</v>
      </c>
      <c r="G8350" s="1">
        <v>5.0</v>
      </c>
    </row>
    <row r="8351">
      <c r="A8351" s="1">
        <v>8350.0</v>
      </c>
      <c r="B8351" s="1" t="s">
        <v>10518</v>
      </c>
      <c r="C8351" s="1" t="s">
        <v>37</v>
      </c>
      <c r="D8351" s="1">
        <v>250.0</v>
      </c>
      <c r="E8351" s="1" t="s">
        <v>38</v>
      </c>
      <c r="F8351" s="5">
        <v>44927.0</v>
      </c>
      <c r="G8351" s="1">
        <v>10.0</v>
      </c>
    </row>
    <row r="8352">
      <c r="A8352" s="1">
        <v>8351.0</v>
      </c>
      <c r="B8352" s="1" t="s">
        <v>10519</v>
      </c>
      <c r="C8352" s="1" t="s">
        <v>32</v>
      </c>
      <c r="D8352" s="1">
        <v>120.0</v>
      </c>
      <c r="E8352" s="1" t="s">
        <v>38</v>
      </c>
      <c r="F8352" s="5">
        <v>44927.0</v>
      </c>
      <c r="G8352" s="1">
        <v>20.0</v>
      </c>
    </row>
    <row r="8353">
      <c r="A8353" s="1">
        <v>8352.0</v>
      </c>
      <c r="B8353" s="1" t="s">
        <v>10520</v>
      </c>
      <c r="C8353" s="1" t="s">
        <v>49</v>
      </c>
      <c r="D8353" s="1">
        <v>80.0</v>
      </c>
      <c r="E8353" s="1" t="s">
        <v>33</v>
      </c>
      <c r="F8353" s="5">
        <v>44927.0</v>
      </c>
      <c r="G8353" s="1">
        <v>0.0</v>
      </c>
    </row>
    <row r="8354">
      <c r="A8354" s="1">
        <v>8353.0</v>
      </c>
      <c r="B8354" s="1" t="s">
        <v>10521</v>
      </c>
      <c r="C8354" s="1" t="s">
        <v>32</v>
      </c>
      <c r="D8354" s="1">
        <v>120.0</v>
      </c>
      <c r="E8354" s="1" t="s">
        <v>38</v>
      </c>
      <c r="F8354" s="5">
        <v>44927.0</v>
      </c>
      <c r="G8354" s="1">
        <v>5.0</v>
      </c>
    </row>
    <row r="8355">
      <c r="A8355" s="1">
        <v>8354.0</v>
      </c>
      <c r="B8355" s="1" t="s">
        <v>10522</v>
      </c>
      <c r="C8355" s="1" t="s">
        <v>37</v>
      </c>
      <c r="D8355" s="1">
        <v>250.0</v>
      </c>
      <c r="E8355" s="1" t="s">
        <v>38</v>
      </c>
      <c r="F8355" s="5">
        <v>44927.0</v>
      </c>
      <c r="G8355" s="1">
        <v>10.0</v>
      </c>
    </row>
    <row r="8356">
      <c r="A8356" s="1">
        <v>8355.0</v>
      </c>
      <c r="B8356" s="1" t="s">
        <v>10523</v>
      </c>
      <c r="C8356" s="1" t="s">
        <v>32</v>
      </c>
      <c r="D8356" s="1">
        <v>120.0</v>
      </c>
      <c r="E8356" s="1" t="s">
        <v>38</v>
      </c>
      <c r="F8356" s="5">
        <v>44927.0</v>
      </c>
      <c r="G8356" s="1">
        <v>20.0</v>
      </c>
    </row>
    <row r="8357">
      <c r="A8357" s="1">
        <v>8356.0</v>
      </c>
      <c r="B8357" s="1" t="s">
        <v>10524</v>
      </c>
      <c r="C8357" s="1" t="s">
        <v>37</v>
      </c>
      <c r="D8357" s="1">
        <v>250.0</v>
      </c>
      <c r="E8357" s="1" t="s">
        <v>38</v>
      </c>
      <c r="F8357" s="5">
        <v>44927.0</v>
      </c>
      <c r="G8357" s="1">
        <v>0.0</v>
      </c>
    </row>
    <row r="8358">
      <c r="A8358" s="1">
        <v>8357.0</v>
      </c>
      <c r="B8358" s="1" t="s">
        <v>10526</v>
      </c>
      <c r="C8358" s="1" t="s">
        <v>49</v>
      </c>
      <c r="D8358" s="1">
        <v>80.0</v>
      </c>
      <c r="E8358" s="1" t="s">
        <v>38</v>
      </c>
      <c r="F8358" s="5">
        <v>44927.0</v>
      </c>
      <c r="G8358" s="1">
        <v>5.0</v>
      </c>
    </row>
    <row r="8359">
      <c r="A8359" s="1">
        <v>8358.0</v>
      </c>
      <c r="B8359" s="1" t="s">
        <v>10528</v>
      </c>
      <c r="C8359" s="1" t="s">
        <v>32</v>
      </c>
      <c r="D8359" s="1">
        <v>120.0</v>
      </c>
      <c r="E8359" s="1" t="s">
        <v>38</v>
      </c>
      <c r="F8359" s="5">
        <v>44927.0</v>
      </c>
      <c r="G8359" s="1">
        <v>10.0</v>
      </c>
    </row>
    <row r="8360">
      <c r="A8360" s="1">
        <v>8359.0</v>
      </c>
      <c r="B8360" s="1" t="s">
        <v>10529</v>
      </c>
      <c r="C8360" s="1" t="s">
        <v>32</v>
      </c>
      <c r="D8360" s="1">
        <v>120.0</v>
      </c>
      <c r="E8360" s="1" t="s">
        <v>33</v>
      </c>
      <c r="F8360" s="5">
        <v>44927.0</v>
      </c>
      <c r="G8360" s="1">
        <v>20.0</v>
      </c>
    </row>
    <row r="8361">
      <c r="A8361" s="1">
        <v>8360.0</v>
      </c>
      <c r="B8361" s="1" t="s">
        <v>10530</v>
      </c>
      <c r="C8361" s="1" t="s">
        <v>32</v>
      </c>
      <c r="D8361" s="1">
        <v>120.0</v>
      </c>
      <c r="E8361" s="1" t="s">
        <v>38</v>
      </c>
      <c r="F8361" s="5">
        <v>44927.0</v>
      </c>
      <c r="G8361" s="1">
        <v>0.0</v>
      </c>
    </row>
    <row r="8362">
      <c r="A8362" s="1">
        <v>8361.0</v>
      </c>
      <c r="B8362" s="1" t="s">
        <v>10531</v>
      </c>
      <c r="C8362" s="1" t="s">
        <v>32</v>
      </c>
      <c r="D8362" s="1">
        <v>120.0</v>
      </c>
      <c r="E8362" s="1" t="s">
        <v>38</v>
      </c>
      <c r="F8362" s="5">
        <v>44927.0</v>
      </c>
      <c r="G8362" s="1">
        <v>5.0</v>
      </c>
    </row>
    <row r="8363">
      <c r="A8363" s="1">
        <v>8362.0</v>
      </c>
      <c r="B8363" s="1" t="s">
        <v>10532</v>
      </c>
      <c r="C8363" s="1" t="s">
        <v>32</v>
      </c>
      <c r="D8363" s="1">
        <v>120.0</v>
      </c>
      <c r="E8363" s="1" t="s">
        <v>38</v>
      </c>
      <c r="F8363" s="5">
        <v>44927.0</v>
      </c>
      <c r="G8363" s="1">
        <v>10.0</v>
      </c>
    </row>
    <row r="8364">
      <c r="A8364" s="1">
        <v>8363.0</v>
      </c>
      <c r="B8364" s="1" t="s">
        <v>10533</v>
      </c>
      <c r="C8364" s="1" t="s">
        <v>49</v>
      </c>
      <c r="D8364" s="1">
        <v>80.0</v>
      </c>
      <c r="E8364" s="1" t="s">
        <v>38</v>
      </c>
      <c r="F8364" s="5">
        <v>44927.0</v>
      </c>
      <c r="G8364" s="1">
        <v>20.0</v>
      </c>
    </row>
    <row r="8365">
      <c r="A8365" s="1">
        <v>8364.0</v>
      </c>
      <c r="B8365" s="1" t="s">
        <v>10534</v>
      </c>
      <c r="C8365" s="1" t="s">
        <v>49</v>
      </c>
      <c r="D8365" s="1">
        <v>80.0</v>
      </c>
      <c r="E8365" s="1" t="s">
        <v>33</v>
      </c>
      <c r="F8365" s="5">
        <v>44927.0</v>
      </c>
      <c r="G8365" s="1">
        <v>0.0</v>
      </c>
    </row>
    <row r="8366">
      <c r="A8366" s="1">
        <v>8365.0</v>
      </c>
      <c r="B8366" s="1" t="s">
        <v>10535</v>
      </c>
      <c r="C8366" s="1" t="s">
        <v>32</v>
      </c>
      <c r="D8366" s="1">
        <v>120.0</v>
      </c>
      <c r="E8366" s="1" t="s">
        <v>38</v>
      </c>
      <c r="F8366" s="5">
        <v>44927.0</v>
      </c>
      <c r="G8366" s="1">
        <v>5.0</v>
      </c>
    </row>
    <row r="8367">
      <c r="A8367" s="1">
        <v>8366.0</v>
      </c>
      <c r="B8367" s="1" t="s">
        <v>10536</v>
      </c>
      <c r="C8367" s="1" t="s">
        <v>49</v>
      </c>
      <c r="D8367" s="1">
        <v>80.0</v>
      </c>
      <c r="E8367" s="1" t="s">
        <v>33</v>
      </c>
      <c r="F8367" s="5">
        <v>44927.0</v>
      </c>
      <c r="G8367" s="1">
        <v>10.0</v>
      </c>
    </row>
    <row r="8368">
      <c r="A8368" s="1">
        <v>8367.0</v>
      </c>
      <c r="B8368" s="1" t="s">
        <v>10537</v>
      </c>
      <c r="C8368" s="1" t="s">
        <v>49</v>
      </c>
      <c r="D8368" s="1">
        <v>80.0</v>
      </c>
      <c r="E8368" s="1" t="s">
        <v>38</v>
      </c>
      <c r="F8368" s="5">
        <v>44927.0</v>
      </c>
      <c r="G8368" s="1">
        <v>20.0</v>
      </c>
    </row>
    <row r="8369">
      <c r="A8369" s="1">
        <v>8368.0</v>
      </c>
      <c r="B8369" s="1" t="s">
        <v>10538</v>
      </c>
      <c r="C8369" s="1" t="s">
        <v>32</v>
      </c>
      <c r="D8369" s="1">
        <v>120.0</v>
      </c>
      <c r="E8369" s="1" t="s">
        <v>45</v>
      </c>
      <c r="F8369" s="5">
        <v>44927.0</v>
      </c>
      <c r="G8369" s="1">
        <v>0.0</v>
      </c>
    </row>
    <row r="8370">
      <c r="A8370" s="1">
        <v>8369.0</v>
      </c>
      <c r="B8370" s="1" t="s">
        <v>10539</v>
      </c>
      <c r="C8370" s="1" t="s">
        <v>40</v>
      </c>
      <c r="D8370" s="1">
        <v>50.0</v>
      </c>
      <c r="E8370" s="1" t="s">
        <v>33</v>
      </c>
      <c r="F8370" s="5">
        <v>44927.0</v>
      </c>
      <c r="G8370" s="1">
        <v>5.0</v>
      </c>
    </row>
    <row r="8371">
      <c r="A8371" s="1">
        <v>8370.0</v>
      </c>
      <c r="B8371" s="1" t="s">
        <v>10540</v>
      </c>
      <c r="C8371" s="1" t="s">
        <v>32</v>
      </c>
      <c r="D8371" s="1">
        <v>120.0</v>
      </c>
      <c r="E8371" s="1" t="s">
        <v>38</v>
      </c>
      <c r="F8371" s="5">
        <v>44927.0</v>
      </c>
      <c r="G8371" s="1">
        <v>10.0</v>
      </c>
    </row>
    <row r="8372">
      <c r="A8372" s="1">
        <v>8371.0</v>
      </c>
      <c r="B8372" s="1" t="s">
        <v>10542</v>
      </c>
      <c r="C8372" s="1" t="s">
        <v>32</v>
      </c>
      <c r="D8372" s="1">
        <v>120.0</v>
      </c>
      <c r="E8372" s="1" t="s">
        <v>38</v>
      </c>
      <c r="F8372" s="5">
        <v>44927.0</v>
      </c>
      <c r="G8372" s="1">
        <v>20.0</v>
      </c>
    </row>
    <row r="8373">
      <c r="A8373" s="1">
        <v>8372.0</v>
      </c>
      <c r="B8373" s="1" t="s">
        <v>10544</v>
      </c>
      <c r="C8373" s="1" t="s">
        <v>32</v>
      </c>
      <c r="D8373" s="1">
        <v>120.0</v>
      </c>
      <c r="E8373" s="1" t="s">
        <v>38</v>
      </c>
      <c r="F8373" s="5">
        <v>44927.0</v>
      </c>
      <c r="G8373" s="1">
        <v>0.0</v>
      </c>
    </row>
    <row r="8374">
      <c r="A8374" s="1">
        <v>8373.0</v>
      </c>
      <c r="B8374" s="1" t="s">
        <v>10545</v>
      </c>
      <c r="C8374" s="1" t="s">
        <v>32</v>
      </c>
      <c r="D8374" s="1">
        <v>120.0</v>
      </c>
      <c r="E8374" s="1" t="s">
        <v>38</v>
      </c>
      <c r="F8374" s="5">
        <v>44927.0</v>
      </c>
      <c r="G8374" s="1">
        <v>5.0</v>
      </c>
    </row>
    <row r="8375">
      <c r="A8375" s="1">
        <v>8374.0</v>
      </c>
      <c r="B8375" s="1" t="s">
        <v>10546</v>
      </c>
      <c r="C8375" s="1" t="s">
        <v>32</v>
      </c>
      <c r="D8375" s="1">
        <v>120.0</v>
      </c>
      <c r="E8375" s="1" t="s">
        <v>38</v>
      </c>
      <c r="F8375" s="5">
        <v>44927.0</v>
      </c>
      <c r="G8375" s="1">
        <v>10.0</v>
      </c>
    </row>
    <row r="8376">
      <c r="A8376" s="1">
        <v>8375.0</v>
      </c>
      <c r="B8376" s="1" t="s">
        <v>10547</v>
      </c>
      <c r="C8376" s="1" t="s">
        <v>49</v>
      </c>
      <c r="D8376" s="1">
        <v>80.0</v>
      </c>
      <c r="E8376" s="1" t="s">
        <v>38</v>
      </c>
      <c r="F8376" s="5">
        <v>44927.0</v>
      </c>
      <c r="G8376" s="1">
        <v>20.0</v>
      </c>
    </row>
    <row r="8377">
      <c r="A8377" s="1">
        <v>8376.0</v>
      </c>
      <c r="B8377" s="1" t="s">
        <v>10548</v>
      </c>
      <c r="C8377" s="1" t="s">
        <v>49</v>
      </c>
      <c r="D8377" s="1">
        <v>80.0</v>
      </c>
      <c r="E8377" s="1" t="s">
        <v>38</v>
      </c>
      <c r="F8377" s="5">
        <v>44927.0</v>
      </c>
      <c r="G8377" s="1">
        <v>0.0</v>
      </c>
    </row>
    <row r="8378">
      <c r="A8378" s="1">
        <v>8377.0</v>
      </c>
      <c r="B8378" s="1" t="s">
        <v>10549</v>
      </c>
      <c r="C8378" s="1" t="s">
        <v>32</v>
      </c>
      <c r="D8378" s="1">
        <v>120.0</v>
      </c>
      <c r="E8378" s="1" t="s">
        <v>38</v>
      </c>
      <c r="F8378" s="5">
        <v>44927.0</v>
      </c>
      <c r="G8378" s="1">
        <v>5.0</v>
      </c>
    </row>
    <row r="8379">
      <c r="A8379" s="1">
        <v>8378.0</v>
      </c>
      <c r="B8379" s="1" t="s">
        <v>10550</v>
      </c>
      <c r="C8379" s="1" t="s">
        <v>32</v>
      </c>
      <c r="D8379" s="1">
        <v>120.0</v>
      </c>
      <c r="E8379" s="1" t="s">
        <v>45</v>
      </c>
      <c r="F8379" s="5">
        <v>44927.0</v>
      </c>
      <c r="G8379" s="1">
        <v>10.0</v>
      </c>
    </row>
    <row r="8380">
      <c r="A8380" s="1">
        <v>8379.0</v>
      </c>
      <c r="B8380" s="1" t="s">
        <v>10551</v>
      </c>
      <c r="C8380" s="1" t="s">
        <v>32</v>
      </c>
      <c r="D8380" s="1">
        <v>120.0</v>
      </c>
      <c r="E8380" s="1" t="s">
        <v>33</v>
      </c>
      <c r="F8380" s="5">
        <v>44927.0</v>
      </c>
      <c r="G8380" s="1">
        <v>20.0</v>
      </c>
    </row>
    <row r="8381">
      <c r="A8381" s="1">
        <v>8380.0</v>
      </c>
      <c r="B8381" s="1" t="s">
        <v>10552</v>
      </c>
      <c r="C8381" s="1" t="s">
        <v>40</v>
      </c>
      <c r="D8381" s="1">
        <v>50.0</v>
      </c>
      <c r="E8381" s="1" t="s">
        <v>38</v>
      </c>
      <c r="F8381" s="5">
        <v>44927.0</v>
      </c>
      <c r="G8381" s="1">
        <v>0.0</v>
      </c>
    </row>
    <row r="8382">
      <c r="A8382" s="1">
        <v>8381.0</v>
      </c>
      <c r="B8382" s="1" t="s">
        <v>10553</v>
      </c>
      <c r="C8382" s="1" t="s">
        <v>49</v>
      </c>
      <c r="D8382" s="1">
        <v>80.0</v>
      </c>
      <c r="E8382" s="1" t="s">
        <v>38</v>
      </c>
      <c r="F8382" s="5">
        <v>44927.0</v>
      </c>
      <c r="G8382" s="1">
        <v>5.0</v>
      </c>
    </row>
    <row r="8383">
      <c r="A8383" s="1">
        <v>8382.0</v>
      </c>
      <c r="B8383" s="1" t="s">
        <v>10554</v>
      </c>
      <c r="C8383" s="1" t="s">
        <v>32</v>
      </c>
      <c r="D8383" s="1">
        <v>120.0</v>
      </c>
      <c r="E8383" s="1" t="s">
        <v>38</v>
      </c>
      <c r="F8383" s="5">
        <v>44927.0</v>
      </c>
      <c r="G8383" s="1">
        <v>10.0</v>
      </c>
    </row>
    <row r="8384">
      <c r="A8384" s="1">
        <v>8383.0</v>
      </c>
      <c r="B8384" s="1" t="s">
        <v>10555</v>
      </c>
      <c r="C8384" s="1" t="s">
        <v>32</v>
      </c>
      <c r="D8384" s="1">
        <v>120.0</v>
      </c>
      <c r="E8384" s="1" t="s">
        <v>38</v>
      </c>
      <c r="F8384" s="5">
        <v>44927.0</v>
      </c>
      <c r="G8384" s="1">
        <v>20.0</v>
      </c>
    </row>
    <row r="8385">
      <c r="A8385" s="1">
        <v>8384.0</v>
      </c>
      <c r="B8385" s="1" t="s">
        <v>10558</v>
      </c>
      <c r="C8385" s="1" t="s">
        <v>32</v>
      </c>
      <c r="D8385" s="1">
        <v>120.0</v>
      </c>
      <c r="E8385" s="1" t="s">
        <v>33</v>
      </c>
      <c r="F8385" s="5">
        <v>44927.0</v>
      </c>
      <c r="G8385" s="1">
        <v>0.0</v>
      </c>
    </row>
    <row r="8386">
      <c r="A8386" s="1">
        <v>8385.0</v>
      </c>
      <c r="B8386" s="1" t="s">
        <v>10559</v>
      </c>
      <c r="C8386" s="1" t="s">
        <v>32</v>
      </c>
      <c r="D8386" s="1">
        <v>120.0</v>
      </c>
      <c r="E8386" s="1" t="s">
        <v>38</v>
      </c>
      <c r="F8386" s="5">
        <v>44927.0</v>
      </c>
      <c r="G8386" s="1">
        <v>5.0</v>
      </c>
    </row>
    <row r="8387">
      <c r="A8387" s="1">
        <v>8386.0</v>
      </c>
      <c r="B8387" s="1" t="s">
        <v>10560</v>
      </c>
      <c r="C8387" s="1" t="s">
        <v>40</v>
      </c>
      <c r="D8387" s="1">
        <v>50.0</v>
      </c>
      <c r="E8387" s="1" t="s">
        <v>38</v>
      </c>
      <c r="F8387" s="5">
        <v>44927.0</v>
      </c>
      <c r="G8387" s="1">
        <v>10.0</v>
      </c>
    </row>
    <row r="8388">
      <c r="A8388" s="1">
        <v>8387.0</v>
      </c>
      <c r="B8388" s="1" t="s">
        <v>10561</v>
      </c>
      <c r="C8388" s="1" t="s">
        <v>37</v>
      </c>
      <c r="D8388" s="1">
        <v>250.0</v>
      </c>
      <c r="E8388" s="1" t="s">
        <v>38</v>
      </c>
      <c r="F8388" s="5">
        <v>44927.0</v>
      </c>
      <c r="G8388" s="1">
        <v>20.0</v>
      </c>
    </row>
    <row r="8389">
      <c r="A8389" s="1">
        <v>8388.0</v>
      </c>
      <c r="B8389" s="1" t="s">
        <v>10562</v>
      </c>
      <c r="C8389" s="1" t="s">
        <v>32</v>
      </c>
      <c r="D8389" s="1">
        <v>120.0</v>
      </c>
      <c r="E8389" s="1" t="s">
        <v>38</v>
      </c>
      <c r="F8389" s="5">
        <v>44927.0</v>
      </c>
      <c r="G8389" s="1">
        <v>0.0</v>
      </c>
    </row>
    <row r="8390">
      <c r="A8390" s="1">
        <v>8389.0</v>
      </c>
      <c r="B8390" s="1" t="s">
        <v>10563</v>
      </c>
      <c r="C8390" s="1" t="s">
        <v>49</v>
      </c>
      <c r="D8390" s="1">
        <v>80.0</v>
      </c>
      <c r="E8390" s="1" t="s">
        <v>38</v>
      </c>
      <c r="F8390" s="5">
        <v>44927.0</v>
      </c>
      <c r="G8390" s="1">
        <v>5.0</v>
      </c>
    </row>
    <row r="8391">
      <c r="A8391" s="1">
        <v>8390.0</v>
      </c>
      <c r="B8391" s="1" t="s">
        <v>10564</v>
      </c>
      <c r="C8391" s="1" t="s">
        <v>40</v>
      </c>
      <c r="D8391" s="1">
        <v>50.0</v>
      </c>
      <c r="E8391" s="1" t="s">
        <v>38</v>
      </c>
      <c r="F8391" s="5">
        <v>44927.0</v>
      </c>
      <c r="G8391" s="1">
        <v>10.0</v>
      </c>
    </row>
    <row r="8392">
      <c r="A8392" s="1">
        <v>8391.0</v>
      </c>
      <c r="B8392" s="1" t="s">
        <v>10565</v>
      </c>
      <c r="C8392" s="1" t="s">
        <v>32</v>
      </c>
      <c r="D8392" s="1">
        <v>120.0</v>
      </c>
      <c r="E8392" s="1" t="s">
        <v>45</v>
      </c>
      <c r="F8392" s="5">
        <v>44927.0</v>
      </c>
      <c r="G8392" s="1">
        <v>20.0</v>
      </c>
    </row>
    <row r="8393">
      <c r="A8393" s="1">
        <v>8392.0</v>
      </c>
      <c r="B8393" s="1" t="s">
        <v>10566</v>
      </c>
      <c r="C8393" s="1" t="s">
        <v>49</v>
      </c>
      <c r="D8393" s="1">
        <v>80.0</v>
      </c>
      <c r="E8393" s="1" t="s">
        <v>38</v>
      </c>
      <c r="F8393" s="5">
        <v>44927.0</v>
      </c>
      <c r="G8393" s="1">
        <v>0.0</v>
      </c>
    </row>
    <row r="8394">
      <c r="A8394" s="1">
        <v>8393.0</v>
      </c>
      <c r="B8394" s="1" t="s">
        <v>10567</v>
      </c>
      <c r="C8394" s="1" t="s">
        <v>32</v>
      </c>
      <c r="D8394" s="1">
        <v>120.0</v>
      </c>
      <c r="E8394" s="1" t="s">
        <v>33</v>
      </c>
      <c r="F8394" s="5">
        <v>44927.0</v>
      </c>
      <c r="G8394" s="1">
        <v>5.0</v>
      </c>
    </row>
    <row r="8395">
      <c r="A8395" s="1">
        <v>8394.0</v>
      </c>
      <c r="B8395" s="1" t="s">
        <v>10568</v>
      </c>
      <c r="C8395" s="1" t="s">
        <v>32</v>
      </c>
      <c r="D8395" s="1">
        <v>120.0</v>
      </c>
      <c r="E8395" s="1" t="s">
        <v>38</v>
      </c>
      <c r="F8395" s="5">
        <v>44927.0</v>
      </c>
      <c r="G8395" s="1">
        <v>10.0</v>
      </c>
    </row>
    <row r="8396">
      <c r="A8396" s="1">
        <v>8395.0</v>
      </c>
      <c r="B8396" s="1" t="s">
        <v>10569</v>
      </c>
      <c r="C8396" s="1" t="s">
        <v>32</v>
      </c>
      <c r="D8396" s="1">
        <v>120.0</v>
      </c>
      <c r="E8396" s="1" t="s">
        <v>38</v>
      </c>
      <c r="F8396" s="5">
        <v>44927.0</v>
      </c>
      <c r="G8396" s="1">
        <v>20.0</v>
      </c>
    </row>
    <row r="8397">
      <c r="A8397" s="1">
        <v>8396.0</v>
      </c>
      <c r="B8397" s="1" t="s">
        <v>10572</v>
      </c>
      <c r="C8397" s="1" t="s">
        <v>49</v>
      </c>
      <c r="D8397" s="1">
        <v>80.0</v>
      </c>
      <c r="E8397" s="1" t="s">
        <v>38</v>
      </c>
      <c r="F8397" s="5">
        <v>44927.0</v>
      </c>
      <c r="G8397" s="1">
        <v>0.0</v>
      </c>
    </row>
    <row r="8398">
      <c r="A8398" s="1">
        <v>8397.0</v>
      </c>
      <c r="B8398" s="1" t="s">
        <v>10573</v>
      </c>
      <c r="C8398" s="1" t="s">
        <v>32</v>
      </c>
      <c r="D8398" s="1">
        <v>120.0</v>
      </c>
      <c r="E8398" s="1" t="s">
        <v>38</v>
      </c>
      <c r="F8398" s="5">
        <v>44927.0</v>
      </c>
      <c r="G8398" s="1">
        <v>5.0</v>
      </c>
    </row>
    <row r="8399">
      <c r="A8399" s="1">
        <v>8398.0</v>
      </c>
      <c r="B8399" s="1" t="s">
        <v>10574</v>
      </c>
      <c r="C8399" s="1" t="s">
        <v>32</v>
      </c>
      <c r="D8399" s="1">
        <v>120.0</v>
      </c>
      <c r="E8399" s="1" t="s">
        <v>38</v>
      </c>
      <c r="F8399" s="5">
        <v>44927.0</v>
      </c>
      <c r="G8399" s="1">
        <v>10.0</v>
      </c>
    </row>
    <row r="8400">
      <c r="A8400" s="1">
        <v>8399.0</v>
      </c>
      <c r="B8400" s="1" t="s">
        <v>10575</v>
      </c>
      <c r="C8400" s="1" t="s">
        <v>32</v>
      </c>
      <c r="D8400" s="1">
        <v>120.0</v>
      </c>
      <c r="E8400" s="1" t="s">
        <v>33</v>
      </c>
      <c r="F8400" s="5">
        <v>44927.0</v>
      </c>
      <c r="G8400" s="1">
        <v>20.0</v>
      </c>
    </row>
    <row r="8401">
      <c r="A8401" s="1">
        <v>8400.0</v>
      </c>
      <c r="B8401" s="1" t="s">
        <v>10576</v>
      </c>
      <c r="C8401" s="1" t="s">
        <v>32</v>
      </c>
      <c r="D8401" s="1">
        <v>120.0</v>
      </c>
      <c r="E8401" s="1" t="s">
        <v>38</v>
      </c>
      <c r="F8401" s="5">
        <v>44927.0</v>
      </c>
      <c r="G8401" s="1">
        <v>0.0</v>
      </c>
    </row>
    <row r="8402">
      <c r="A8402" s="1">
        <v>8401.0</v>
      </c>
      <c r="B8402" s="1" t="s">
        <v>10577</v>
      </c>
      <c r="C8402" s="1" t="s">
        <v>32</v>
      </c>
      <c r="D8402" s="1">
        <v>120.0</v>
      </c>
      <c r="E8402" s="1" t="s">
        <v>38</v>
      </c>
      <c r="F8402" s="5">
        <v>44927.0</v>
      </c>
      <c r="G8402" s="1">
        <v>5.0</v>
      </c>
    </row>
    <row r="8403">
      <c r="A8403" s="1">
        <v>8402.0</v>
      </c>
      <c r="B8403" s="1" t="s">
        <v>10578</v>
      </c>
      <c r="C8403" s="1" t="s">
        <v>32</v>
      </c>
      <c r="D8403" s="1">
        <v>120.0</v>
      </c>
      <c r="E8403" s="1" t="s">
        <v>38</v>
      </c>
      <c r="F8403" s="5">
        <v>44927.0</v>
      </c>
      <c r="G8403" s="1">
        <v>10.0</v>
      </c>
    </row>
    <row r="8404">
      <c r="A8404" s="1">
        <v>8403.0</v>
      </c>
      <c r="B8404" s="1" t="s">
        <v>10579</v>
      </c>
      <c r="C8404" s="1" t="s">
        <v>49</v>
      </c>
      <c r="D8404" s="1">
        <v>80.0</v>
      </c>
      <c r="E8404" s="1" t="s">
        <v>45</v>
      </c>
      <c r="F8404" s="5">
        <v>44927.0</v>
      </c>
      <c r="G8404" s="1">
        <v>20.0</v>
      </c>
    </row>
    <row r="8405">
      <c r="A8405" s="1">
        <v>8404.0</v>
      </c>
      <c r="B8405" s="1" t="s">
        <v>10580</v>
      </c>
      <c r="C8405" s="1" t="s">
        <v>40</v>
      </c>
      <c r="D8405" s="1">
        <v>50.0</v>
      </c>
      <c r="E8405" s="1" t="s">
        <v>38</v>
      </c>
      <c r="F8405" s="5">
        <v>44927.0</v>
      </c>
      <c r="G8405" s="1">
        <v>0.0</v>
      </c>
    </row>
    <row r="8406">
      <c r="A8406" s="1">
        <v>8405.0</v>
      </c>
      <c r="B8406" s="1" t="s">
        <v>10581</v>
      </c>
      <c r="C8406" s="1" t="s">
        <v>37</v>
      </c>
      <c r="D8406" s="1">
        <v>250.0</v>
      </c>
      <c r="E8406" s="1" t="s">
        <v>38</v>
      </c>
      <c r="F8406" s="5">
        <v>44927.0</v>
      </c>
      <c r="G8406" s="1">
        <v>5.0</v>
      </c>
    </row>
    <row r="8407">
      <c r="A8407" s="1">
        <v>8406.0</v>
      </c>
      <c r="B8407" s="1" t="s">
        <v>10582</v>
      </c>
      <c r="C8407" s="1" t="s">
        <v>32</v>
      </c>
      <c r="D8407" s="1">
        <v>120.0</v>
      </c>
      <c r="E8407" s="1" t="s">
        <v>38</v>
      </c>
      <c r="F8407" s="5">
        <v>44927.0</v>
      </c>
      <c r="G8407" s="1">
        <v>10.0</v>
      </c>
    </row>
    <row r="8408">
      <c r="A8408" s="1">
        <v>8407.0</v>
      </c>
      <c r="B8408" s="1" t="s">
        <v>10585</v>
      </c>
      <c r="C8408" s="1" t="s">
        <v>49</v>
      </c>
      <c r="D8408" s="1">
        <v>80.0</v>
      </c>
      <c r="E8408" s="1" t="s">
        <v>38</v>
      </c>
      <c r="F8408" s="5">
        <v>44927.0</v>
      </c>
      <c r="G8408" s="1">
        <v>20.0</v>
      </c>
    </row>
    <row r="8409">
      <c r="A8409" s="1">
        <v>8408.0</v>
      </c>
      <c r="B8409" s="1" t="s">
        <v>10586</v>
      </c>
      <c r="C8409" s="1" t="s">
        <v>32</v>
      </c>
      <c r="D8409" s="1">
        <v>120.0</v>
      </c>
      <c r="E8409" s="1" t="s">
        <v>38</v>
      </c>
      <c r="F8409" s="5">
        <v>44927.0</v>
      </c>
      <c r="G8409" s="1">
        <v>0.0</v>
      </c>
    </row>
    <row r="8410">
      <c r="A8410" s="1">
        <v>8409.0</v>
      </c>
      <c r="B8410" s="1" t="s">
        <v>10587</v>
      </c>
      <c r="C8410" s="1" t="s">
        <v>32</v>
      </c>
      <c r="D8410" s="1">
        <v>120.0</v>
      </c>
      <c r="E8410" s="1" t="s">
        <v>38</v>
      </c>
      <c r="F8410" s="5">
        <v>44927.0</v>
      </c>
      <c r="G8410" s="1">
        <v>5.0</v>
      </c>
    </row>
    <row r="8411">
      <c r="A8411" s="1">
        <v>8410.0</v>
      </c>
      <c r="B8411" s="1" t="s">
        <v>10588</v>
      </c>
      <c r="C8411" s="1" t="s">
        <v>32</v>
      </c>
      <c r="D8411" s="1">
        <v>120.0</v>
      </c>
      <c r="E8411" s="1" t="s">
        <v>45</v>
      </c>
      <c r="F8411" s="5">
        <v>44927.0</v>
      </c>
      <c r="G8411" s="1">
        <v>10.0</v>
      </c>
    </row>
    <row r="8412">
      <c r="A8412" s="1">
        <v>8411.0</v>
      </c>
      <c r="B8412" s="1" t="s">
        <v>10589</v>
      </c>
      <c r="C8412" s="1" t="s">
        <v>37</v>
      </c>
      <c r="D8412" s="1">
        <v>250.0</v>
      </c>
      <c r="E8412" s="1" t="s">
        <v>38</v>
      </c>
      <c r="F8412" s="5">
        <v>44927.0</v>
      </c>
      <c r="G8412" s="1">
        <v>20.0</v>
      </c>
    </row>
    <row r="8413">
      <c r="A8413" s="1">
        <v>8412.0</v>
      </c>
      <c r="B8413" s="1" t="s">
        <v>10590</v>
      </c>
      <c r="C8413" s="1" t="s">
        <v>32</v>
      </c>
      <c r="D8413" s="1">
        <v>120.0</v>
      </c>
      <c r="E8413" s="1" t="s">
        <v>38</v>
      </c>
      <c r="F8413" s="5">
        <v>44927.0</v>
      </c>
      <c r="G8413" s="1">
        <v>0.0</v>
      </c>
    </row>
    <row r="8414">
      <c r="A8414" s="1">
        <v>8413.0</v>
      </c>
      <c r="B8414" s="1" t="s">
        <v>10591</v>
      </c>
      <c r="C8414" s="1" t="s">
        <v>49</v>
      </c>
      <c r="D8414" s="1">
        <v>80.0</v>
      </c>
      <c r="E8414" s="1" t="s">
        <v>38</v>
      </c>
      <c r="F8414" s="5">
        <v>44927.0</v>
      </c>
      <c r="G8414" s="1">
        <v>5.0</v>
      </c>
    </row>
    <row r="8415">
      <c r="A8415" s="1">
        <v>8414.0</v>
      </c>
      <c r="B8415" s="1" t="s">
        <v>10592</v>
      </c>
      <c r="C8415" s="1" t="s">
        <v>32</v>
      </c>
      <c r="D8415" s="1">
        <v>120.0</v>
      </c>
      <c r="E8415" s="1" t="s">
        <v>33</v>
      </c>
      <c r="F8415" s="5">
        <v>44927.0</v>
      </c>
      <c r="G8415" s="1">
        <v>10.0</v>
      </c>
    </row>
    <row r="8416">
      <c r="A8416" s="1">
        <v>8415.0</v>
      </c>
      <c r="B8416" s="1" t="s">
        <v>10593</v>
      </c>
      <c r="C8416" s="1" t="s">
        <v>40</v>
      </c>
      <c r="D8416" s="1">
        <v>50.0</v>
      </c>
      <c r="E8416" s="1" t="s">
        <v>38</v>
      </c>
      <c r="F8416" s="5">
        <v>44927.0</v>
      </c>
      <c r="G8416" s="1">
        <v>20.0</v>
      </c>
    </row>
    <row r="8417">
      <c r="A8417" s="1">
        <v>8416.0</v>
      </c>
      <c r="B8417" s="1" t="s">
        <v>10596</v>
      </c>
      <c r="C8417" s="1" t="s">
        <v>32</v>
      </c>
      <c r="D8417" s="1">
        <v>120.0</v>
      </c>
      <c r="E8417" s="1" t="s">
        <v>33</v>
      </c>
      <c r="F8417" s="5">
        <v>44927.0</v>
      </c>
      <c r="G8417" s="1">
        <v>0.0</v>
      </c>
    </row>
    <row r="8418">
      <c r="A8418" s="1">
        <v>8417.0</v>
      </c>
      <c r="B8418" s="1" t="s">
        <v>10597</v>
      </c>
      <c r="C8418" s="1" t="s">
        <v>32</v>
      </c>
      <c r="D8418" s="1">
        <v>120.0</v>
      </c>
      <c r="E8418" s="1" t="s">
        <v>33</v>
      </c>
      <c r="F8418" s="5">
        <v>44927.0</v>
      </c>
      <c r="G8418" s="1">
        <v>5.0</v>
      </c>
    </row>
    <row r="8419">
      <c r="A8419" s="1">
        <v>8418.0</v>
      </c>
      <c r="B8419" s="1" t="s">
        <v>10598</v>
      </c>
      <c r="C8419" s="1" t="s">
        <v>32</v>
      </c>
      <c r="D8419" s="1">
        <v>120.0</v>
      </c>
      <c r="E8419" s="1" t="s">
        <v>38</v>
      </c>
      <c r="F8419" s="5">
        <v>44927.0</v>
      </c>
      <c r="G8419" s="1">
        <v>10.0</v>
      </c>
    </row>
    <row r="8420">
      <c r="A8420" s="1">
        <v>8419.0</v>
      </c>
      <c r="B8420" s="1" t="s">
        <v>10599</v>
      </c>
      <c r="C8420" s="1" t="s">
        <v>32</v>
      </c>
      <c r="D8420" s="1">
        <v>120.0</v>
      </c>
      <c r="E8420" s="1" t="s">
        <v>38</v>
      </c>
      <c r="F8420" s="5">
        <v>44927.0</v>
      </c>
      <c r="G8420" s="1">
        <v>20.0</v>
      </c>
    </row>
    <row r="8421">
      <c r="A8421" s="1">
        <v>8420.0</v>
      </c>
      <c r="B8421" s="1" t="s">
        <v>10600</v>
      </c>
      <c r="C8421" s="1" t="s">
        <v>40</v>
      </c>
      <c r="D8421" s="1">
        <v>50.0</v>
      </c>
      <c r="E8421" s="1" t="s">
        <v>38</v>
      </c>
      <c r="F8421" s="5">
        <v>44927.0</v>
      </c>
      <c r="G8421" s="1">
        <v>0.0</v>
      </c>
    </row>
    <row r="8422">
      <c r="A8422" s="1">
        <v>8421.0</v>
      </c>
      <c r="B8422" s="1" t="s">
        <v>10601</v>
      </c>
      <c r="C8422" s="1" t="s">
        <v>32</v>
      </c>
      <c r="D8422" s="1">
        <v>120.0</v>
      </c>
      <c r="E8422" s="1" t="s">
        <v>38</v>
      </c>
      <c r="F8422" s="5">
        <v>44927.0</v>
      </c>
      <c r="G8422" s="1">
        <v>5.0</v>
      </c>
    </row>
    <row r="8423">
      <c r="A8423" s="1">
        <v>8422.0</v>
      </c>
      <c r="B8423" s="1" t="s">
        <v>10602</v>
      </c>
      <c r="C8423" s="1" t="s">
        <v>32</v>
      </c>
      <c r="D8423" s="1">
        <v>120.0</v>
      </c>
      <c r="E8423" s="1" t="s">
        <v>38</v>
      </c>
      <c r="F8423" s="5">
        <v>44927.0</v>
      </c>
      <c r="G8423" s="1">
        <v>10.0</v>
      </c>
    </row>
    <row r="8424">
      <c r="A8424" s="1">
        <v>8423.0</v>
      </c>
      <c r="B8424" s="1" t="s">
        <v>10603</v>
      </c>
      <c r="C8424" s="1" t="s">
        <v>37</v>
      </c>
      <c r="D8424" s="1">
        <v>250.0</v>
      </c>
      <c r="E8424" s="1" t="s">
        <v>38</v>
      </c>
      <c r="F8424" s="5">
        <v>44927.0</v>
      </c>
      <c r="G8424" s="1">
        <v>20.0</v>
      </c>
    </row>
    <row r="8425">
      <c r="A8425" s="1">
        <v>8424.0</v>
      </c>
      <c r="B8425" s="1" t="s">
        <v>10604</v>
      </c>
      <c r="C8425" s="1" t="s">
        <v>32</v>
      </c>
      <c r="D8425" s="1">
        <v>120.0</v>
      </c>
      <c r="E8425" s="1" t="s">
        <v>38</v>
      </c>
      <c r="F8425" s="5">
        <v>44927.0</v>
      </c>
      <c r="G8425" s="1">
        <v>0.0</v>
      </c>
    </row>
    <row r="8426">
      <c r="A8426" s="1">
        <v>8425.0</v>
      </c>
      <c r="B8426" s="1" t="s">
        <v>10605</v>
      </c>
      <c r="C8426" s="1" t="s">
        <v>49</v>
      </c>
      <c r="D8426" s="1">
        <v>80.0</v>
      </c>
      <c r="E8426" s="1" t="s">
        <v>38</v>
      </c>
      <c r="F8426" s="5">
        <v>44927.0</v>
      </c>
      <c r="G8426" s="1">
        <v>5.0</v>
      </c>
    </row>
    <row r="8427">
      <c r="A8427" s="1">
        <v>8426.0</v>
      </c>
      <c r="B8427" s="1" t="s">
        <v>10606</v>
      </c>
      <c r="C8427" s="1" t="s">
        <v>32</v>
      </c>
      <c r="D8427" s="1">
        <v>120.0</v>
      </c>
      <c r="E8427" s="1" t="s">
        <v>38</v>
      </c>
      <c r="F8427" s="5">
        <v>44927.0</v>
      </c>
      <c r="G8427" s="1">
        <v>10.0</v>
      </c>
    </row>
    <row r="8428">
      <c r="A8428" s="1">
        <v>8427.0</v>
      </c>
      <c r="B8428" s="1" t="s">
        <v>10609</v>
      </c>
      <c r="C8428" s="1" t="s">
        <v>40</v>
      </c>
      <c r="D8428" s="1">
        <v>50.0</v>
      </c>
      <c r="E8428" s="1" t="s">
        <v>38</v>
      </c>
      <c r="F8428" s="5">
        <v>44927.0</v>
      </c>
      <c r="G8428" s="1">
        <v>20.0</v>
      </c>
    </row>
    <row r="8429">
      <c r="A8429" s="1">
        <v>8428.0</v>
      </c>
      <c r="B8429" s="1" t="s">
        <v>10610</v>
      </c>
      <c r="C8429" s="1" t="s">
        <v>32</v>
      </c>
      <c r="D8429" s="1">
        <v>120.0</v>
      </c>
      <c r="E8429" s="1" t="s">
        <v>38</v>
      </c>
      <c r="F8429" s="5">
        <v>44927.0</v>
      </c>
      <c r="G8429" s="1">
        <v>0.0</v>
      </c>
    </row>
    <row r="8430">
      <c r="A8430" s="1">
        <v>8429.0</v>
      </c>
      <c r="B8430" s="1" t="s">
        <v>10611</v>
      </c>
      <c r="C8430" s="1" t="s">
        <v>49</v>
      </c>
      <c r="D8430" s="1">
        <v>80.0</v>
      </c>
      <c r="E8430" s="1" t="s">
        <v>38</v>
      </c>
      <c r="F8430" s="5">
        <v>44927.0</v>
      </c>
      <c r="G8430" s="1">
        <v>5.0</v>
      </c>
    </row>
    <row r="8431">
      <c r="A8431" s="1">
        <v>8430.0</v>
      </c>
      <c r="B8431" s="1" t="s">
        <v>10612</v>
      </c>
      <c r="C8431" s="1" t="s">
        <v>32</v>
      </c>
      <c r="D8431" s="1">
        <v>120.0</v>
      </c>
      <c r="E8431" s="1" t="s">
        <v>45</v>
      </c>
      <c r="F8431" s="5">
        <v>44927.0</v>
      </c>
      <c r="G8431" s="1">
        <v>10.0</v>
      </c>
    </row>
    <row r="8432">
      <c r="A8432" s="1">
        <v>8431.0</v>
      </c>
      <c r="B8432" s="1" t="s">
        <v>10613</v>
      </c>
      <c r="C8432" s="1" t="s">
        <v>32</v>
      </c>
      <c r="D8432" s="1">
        <v>120.0</v>
      </c>
      <c r="E8432" s="1" t="s">
        <v>38</v>
      </c>
      <c r="F8432" s="5">
        <v>44927.0</v>
      </c>
      <c r="G8432" s="1">
        <v>20.0</v>
      </c>
    </row>
    <row r="8433">
      <c r="A8433" s="1">
        <v>8432.0</v>
      </c>
      <c r="B8433" s="1" t="s">
        <v>10614</v>
      </c>
      <c r="C8433" s="1" t="s">
        <v>32</v>
      </c>
      <c r="D8433" s="1">
        <v>120.0</v>
      </c>
      <c r="E8433" s="1" t="s">
        <v>38</v>
      </c>
      <c r="F8433" s="5">
        <v>44927.0</v>
      </c>
      <c r="G8433" s="1">
        <v>0.0</v>
      </c>
    </row>
    <row r="8434">
      <c r="A8434" s="1">
        <v>8433.0</v>
      </c>
      <c r="B8434" s="1" t="s">
        <v>10615</v>
      </c>
      <c r="C8434" s="1" t="s">
        <v>49</v>
      </c>
      <c r="D8434" s="1">
        <v>80.0</v>
      </c>
      <c r="E8434" s="1" t="s">
        <v>38</v>
      </c>
      <c r="F8434" s="5">
        <v>44927.0</v>
      </c>
      <c r="G8434" s="1">
        <v>5.0</v>
      </c>
    </row>
    <row r="8435">
      <c r="A8435" s="1">
        <v>8434.0</v>
      </c>
      <c r="B8435" s="1" t="s">
        <v>10616</v>
      </c>
      <c r="C8435" s="1" t="s">
        <v>49</v>
      </c>
      <c r="D8435" s="1">
        <v>80.0</v>
      </c>
      <c r="E8435" s="1" t="s">
        <v>38</v>
      </c>
      <c r="F8435" s="5">
        <v>44927.0</v>
      </c>
      <c r="G8435" s="1">
        <v>10.0</v>
      </c>
    </row>
    <row r="8436">
      <c r="A8436" s="1">
        <v>8435.0</v>
      </c>
      <c r="B8436" s="1" t="s">
        <v>10617</v>
      </c>
      <c r="C8436" s="1" t="s">
        <v>37</v>
      </c>
      <c r="D8436" s="1">
        <v>250.0</v>
      </c>
      <c r="E8436" s="1" t="s">
        <v>33</v>
      </c>
      <c r="F8436" s="5">
        <v>44927.0</v>
      </c>
      <c r="G8436" s="1">
        <v>20.0</v>
      </c>
    </row>
    <row r="8437">
      <c r="A8437" s="1">
        <v>8436.0</v>
      </c>
      <c r="B8437" s="1" t="s">
        <v>10619</v>
      </c>
      <c r="C8437" s="1" t="s">
        <v>49</v>
      </c>
      <c r="D8437" s="1">
        <v>80.0</v>
      </c>
      <c r="E8437" s="1" t="s">
        <v>45</v>
      </c>
      <c r="F8437" s="5">
        <v>44927.0</v>
      </c>
      <c r="G8437" s="1">
        <v>0.0</v>
      </c>
    </row>
    <row r="8438">
      <c r="A8438" s="1">
        <v>8437.0</v>
      </c>
      <c r="B8438" s="1" t="s">
        <v>10621</v>
      </c>
      <c r="C8438" s="1" t="s">
        <v>49</v>
      </c>
      <c r="D8438" s="1">
        <v>80.0</v>
      </c>
      <c r="E8438" s="1" t="s">
        <v>33</v>
      </c>
      <c r="F8438" s="5">
        <v>44927.0</v>
      </c>
      <c r="G8438" s="1">
        <v>5.0</v>
      </c>
    </row>
    <row r="8439">
      <c r="A8439" s="1">
        <v>8438.0</v>
      </c>
      <c r="B8439" s="1" t="s">
        <v>10622</v>
      </c>
      <c r="C8439" s="1" t="s">
        <v>40</v>
      </c>
      <c r="D8439" s="1">
        <v>50.0</v>
      </c>
      <c r="E8439" s="1" t="s">
        <v>38</v>
      </c>
      <c r="F8439" s="5">
        <v>44927.0</v>
      </c>
      <c r="G8439" s="1">
        <v>10.0</v>
      </c>
    </row>
    <row r="8440">
      <c r="A8440" s="1">
        <v>8439.0</v>
      </c>
      <c r="B8440" s="1" t="s">
        <v>10623</v>
      </c>
      <c r="C8440" s="1" t="s">
        <v>32</v>
      </c>
      <c r="D8440" s="1">
        <v>120.0</v>
      </c>
      <c r="E8440" s="1" t="s">
        <v>38</v>
      </c>
      <c r="F8440" s="5">
        <v>44927.0</v>
      </c>
      <c r="G8440" s="1">
        <v>20.0</v>
      </c>
    </row>
    <row r="8441">
      <c r="A8441" s="1">
        <v>8440.0</v>
      </c>
      <c r="B8441" s="1" t="s">
        <v>10624</v>
      </c>
      <c r="C8441" s="1" t="s">
        <v>32</v>
      </c>
      <c r="D8441" s="1">
        <v>120.0</v>
      </c>
      <c r="E8441" s="1" t="s">
        <v>38</v>
      </c>
      <c r="F8441" s="5">
        <v>44927.0</v>
      </c>
      <c r="G8441" s="1">
        <v>0.0</v>
      </c>
    </row>
    <row r="8442">
      <c r="A8442" s="1">
        <v>8441.0</v>
      </c>
      <c r="B8442" s="1" t="s">
        <v>10625</v>
      </c>
      <c r="C8442" s="1" t="s">
        <v>32</v>
      </c>
      <c r="D8442" s="1">
        <v>120.0</v>
      </c>
      <c r="E8442" s="1" t="s">
        <v>38</v>
      </c>
      <c r="F8442" s="5">
        <v>44927.0</v>
      </c>
      <c r="G8442" s="1">
        <v>5.0</v>
      </c>
    </row>
    <row r="8443">
      <c r="A8443" s="1">
        <v>8442.0</v>
      </c>
      <c r="B8443" s="1" t="s">
        <v>10626</v>
      </c>
      <c r="C8443" s="1" t="s">
        <v>49</v>
      </c>
      <c r="D8443" s="1">
        <v>80.0</v>
      </c>
      <c r="E8443" s="1" t="s">
        <v>38</v>
      </c>
      <c r="F8443" s="5">
        <v>44927.0</v>
      </c>
      <c r="G8443" s="1">
        <v>10.0</v>
      </c>
    </row>
    <row r="8444">
      <c r="A8444" s="1">
        <v>8443.0</v>
      </c>
      <c r="B8444" s="1" t="s">
        <v>10627</v>
      </c>
      <c r="C8444" s="1" t="s">
        <v>32</v>
      </c>
      <c r="D8444" s="1">
        <v>120.0</v>
      </c>
      <c r="E8444" s="1" t="s">
        <v>45</v>
      </c>
      <c r="F8444" s="5">
        <v>44927.0</v>
      </c>
      <c r="G8444" s="1">
        <v>20.0</v>
      </c>
    </row>
    <row r="8445">
      <c r="A8445" s="1">
        <v>8444.0</v>
      </c>
      <c r="B8445" s="1" t="s">
        <v>10628</v>
      </c>
      <c r="C8445" s="1" t="s">
        <v>32</v>
      </c>
      <c r="D8445" s="1">
        <v>120.0</v>
      </c>
      <c r="E8445" s="1" t="s">
        <v>38</v>
      </c>
      <c r="F8445" s="5">
        <v>44927.0</v>
      </c>
      <c r="G8445" s="1">
        <v>0.0</v>
      </c>
    </row>
    <row r="8446">
      <c r="A8446" s="1">
        <v>8445.0</v>
      </c>
      <c r="B8446" s="1" t="s">
        <v>10629</v>
      </c>
      <c r="C8446" s="1" t="s">
        <v>40</v>
      </c>
      <c r="D8446" s="1">
        <v>50.0</v>
      </c>
      <c r="E8446" s="1" t="s">
        <v>38</v>
      </c>
      <c r="F8446" s="5">
        <v>44927.0</v>
      </c>
      <c r="G8446" s="1">
        <v>5.0</v>
      </c>
    </row>
    <row r="8447">
      <c r="A8447" s="1">
        <v>8446.0</v>
      </c>
      <c r="B8447" s="1" t="s">
        <v>10631</v>
      </c>
      <c r="C8447" s="1" t="s">
        <v>32</v>
      </c>
      <c r="D8447" s="1">
        <v>120.0</v>
      </c>
      <c r="E8447" s="1" t="s">
        <v>38</v>
      </c>
      <c r="F8447" s="5">
        <v>44927.0</v>
      </c>
      <c r="G8447" s="1">
        <v>10.0</v>
      </c>
    </row>
    <row r="8448">
      <c r="A8448" s="1">
        <v>8447.0</v>
      </c>
      <c r="B8448" s="1" t="s">
        <v>10633</v>
      </c>
      <c r="C8448" s="1" t="s">
        <v>32</v>
      </c>
      <c r="D8448" s="1">
        <v>120.0</v>
      </c>
      <c r="E8448" s="1" t="s">
        <v>38</v>
      </c>
      <c r="F8448" s="5">
        <v>44927.0</v>
      </c>
      <c r="G8448" s="1">
        <v>20.0</v>
      </c>
    </row>
    <row r="8449">
      <c r="A8449" s="1">
        <v>8448.0</v>
      </c>
      <c r="B8449" s="1" t="s">
        <v>10634</v>
      </c>
      <c r="C8449" s="1" t="s">
        <v>32</v>
      </c>
      <c r="D8449" s="1">
        <v>120.0</v>
      </c>
      <c r="E8449" s="1" t="s">
        <v>38</v>
      </c>
      <c r="F8449" s="5">
        <v>44927.0</v>
      </c>
      <c r="G8449" s="1">
        <v>0.0</v>
      </c>
    </row>
    <row r="8450">
      <c r="A8450" s="1">
        <v>8449.0</v>
      </c>
      <c r="B8450" s="1" t="s">
        <v>10635</v>
      </c>
      <c r="C8450" s="1" t="s">
        <v>32</v>
      </c>
      <c r="D8450" s="1">
        <v>120.0</v>
      </c>
      <c r="E8450" s="1" t="s">
        <v>38</v>
      </c>
      <c r="F8450" s="5">
        <v>44927.0</v>
      </c>
      <c r="G8450" s="1">
        <v>5.0</v>
      </c>
    </row>
    <row r="8451">
      <c r="A8451" s="1">
        <v>8450.0</v>
      </c>
      <c r="B8451" s="1" t="s">
        <v>10636</v>
      </c>
      <c r="C8451" s="1" t="s">
        <v>49</v>
      </c>
      <c r="D8451" s="1">
        <v>80.0</v>
      </c>
      <c r="E8451" s="1" t="s">
        <v>38</v>
      </c>
      <c r="F8451" s="5">
        <v>44927.0</v>
      </c>
      <c r="G8451" s="1">
        <v>10.0</v>
      </c>
    </row>
    <row r="8452">
      <c r="A8452" s="1">
        <v>8451.0</v>
      </c>
      <c r="B8452" s="1" t="s">
        <v>10637</v>
      </c>
      <c r="C8452" s="1" t="s">
        <v>32</v>
      </c>
      <c r="D8452" s="1">
        <v>120.0</v>
      </c>
      <c r="E8452" s="1" t="s">
        <v>38</v>
      </c>
      <c r="F8452" s="5">
        <v>44927.0</v>
      </c>
      <c r="G8452" s="1">
        <v>20.0</v>
      </c>
    </row>
    <row r="8453">
      <c r="A8453" s="1">
        <v>8452.0</v>
      </c>
      <c r="B8453" s="1" t="s">
        <v>10638</v>
      </c>
      <c r="C8453" s="1" t="s">
        <v>49</v>
      </c>
      <c r="D8453" s="1">
        <v>80.0</v>
      </c>
      <c r="E8453" s="1" t="s">
        <v>38</v>
      </c>
      <c r="F8453" s="5">
        <v>44927.0</v>
      </c>
      <c r="G8453" s="1">
        <v>0.0</v>
      </c>
    </row>
    <row r="8454">
      <c r="A8454" s="1">
        <v>8453.0</v>
      </c>
      <c r="B8454" s="1" t="s">
        <v>10639</v>
      </c>
      <c r="C8454" s="1" t="s">
        <v>32</v>
      </c>
      <c r="D8454" s="1">
        <v>120.0</v>
      </c>
      <c r="E8454" s="1" t="s">
        <v>38</v>
      </c>
      <c r="F8454" s="5">
        <v>44927.0</v>
      </c>
      <c r="G8454" s="1">
        <v>5.0</v>
      </c>
    </row>
    <row r="8455">
      <c r="A8455" s="1">
        <v>8454.0</v>
      </c>
      <c r="B8455" s="1" t="s">
        <v>10640</v>
      </c>
      <c r="C8455" s="1" t="s">
        <v>32</v>
      </c>
      <c r="D8455" s="1">
        <v>120.0</v>
      </c>
      <c r="E8455" s="1" t="s">
        <v>45</v>
      </c>
      <c r="F8455" s="5">
        <v>44927.0</v>
      </c>
      <c r="G8455" s="1">
        <v>10.0</v>
      </c>
    </row>
    <row r="8456">
      <c r="A8456" s="1">
        <v>8455.0</v>
      </c>
      <c r="B8456" s="1" t="s">
        <v>10641</v>
      </c>
      <c r="C8456" s="1" t="s">
        <v>32</v>
      </c>
      <c r="D8456" s="1">
        <v>120.0</v>
      </c>
      <c r="E8456" s="1" t="s">
        <v>38</v>
      </c>
      <c r="F8456" s="5">
        <v>44927.0</v>
      </c>
      <c r="G8456" s="1">
        <v>20.0</v>
      </c>
    </row>
    <row r="8457">
      <c r="A8457" s="1">
        <v>8456.0</v>
      </c>
      <c r="B8457" s="1" t="s">
        <v>10644</v>
      </c>
      <c r="C8457" s="1" t="s">
        <v>32</v>
      </c>
      <c r="D8457" s="1">
        <v>120.0</v>
      </c>
      <c r="E8457" s="1" t="s">
        <v>38</v>
      </c>
      <c r="F8457" s="5">
        <v>44927.0</v>
      </c>
      <c r="G8457" s="1">
        <v>0.0</v>
      </c>
    </row>
    <row r="8458">
      <c r="A8458" s="1">
        <v>8457.0</v>
      </c>
      <c r="B8458" s="1" t="s">
        <v>10645</v>
      </c>
      <c r="C8458" s="1" t="s">
        <v>32</v>
      </c>
      <c r="D8458" s="1">
        <v>120.0</v>
      </c>
      <c r="E8458" s="1" t="s">
        <v>33</v>
      </c>
      <c r="F8458" s="5">
        <v>44927.0</v>
      </c>
      <c r="G8458" s="1">
        <v>5.0</v>
      </c>
    </row>
    <row r="8459">
      <c r="A8459" s="1">
        <v>8458.0</v>
      </c>
      <c r="B8459" s="1" t="s">
        <v>10646</v>
      </c>
      <c r="C8459" s="1" t="s">
        <v>37</v>
      </c>
      <c r="D8459" s="1">
        <v>250.0</v>
      </c>
      <c r="E8459" s="1" t="s">
        <v>38</v>
      </c>
      <c r="F8459" s="5">
        <v>44927.0</v>
      </c>
      <c r="G8459" s="1">
        <v>10.0</v>
      </c>
    </row>
    <row r="8460">
      <c r="A8460" s="1">
        <v>8459.0</v>
      </c>
      <c r="B8460" s="1" t="s">
        <v>10647</v>
      </c>
      <c r="C8460" s="1" t="s">
        <v>32</v>
      </c>
      <c r="D8460" s="1">
        <v>120.0</v>
      </c>
      <c r="E8460" s="1" t="s">
        <v>38</v>
      </c>
      <c r="F8460" s="5">
        <v>44927.0</v>
      </c>
      <c r="G8460" s="1">
        <v>20.0</v>
      </c>
    </row>
    <row r="8461">
      <c r="A8461" s="1">
        <v>8460.0</v>
      </c>
      <c r="B8461" s="1" t="s">
        <v>10648</v>
      </c>
      <c r="C8461" s="1" t="s">
        <v>37</v>
      </c>
      <c r="D8461" s="1">
        <v>250.0</v>
      </c>
      <c r="E8461" s="1" t="s">
        <v>38</v>
      </c>
      <c r="F8461" s="5">
        <v>44927.0</v>
      </c>
      <c r="G8461" s="1">
        <v>0.0</v>
      </c>
    </row>
    <row r="8462">
      <c r="A8462" s="1">
        <v>8461.0</v>
      </c>
      <c r="B8462" s="1" t="s">
        <v>10649</v>
      </c>
      <c r="C8462" s="1" t="s">
        <v>49</v>
      </c>
      <c r="D8462" s="1">
        <v>80.0</v>
      </c>
      <c r="E8462" s="1" t="s">
        <v>38</v>
      </c>
      <c r="F8462" s="5">
        <v>44927.0</v>
      </c>
      <c r="G8462" s="1">
        <v>5.0</v>
      </c>
    </row>
    <row r="8463">
      <c r="A8463" s="1">
        <v>8462.0</v>
      </c>
      <c r="B8463" s="1" t="s">
        <v>10650</v>
      </c>
      <c r="C8463" s="1" t="s">
        <v>37</v>
      </c>
      <c r="D8463" s="1">
        <v>250.0</v>
      </c>
      <c r="E8463" s="1" t="s">
        <v>38</v>
      </c>
      <c r="F8463" s="5">
        <v>44927.0</v>
      </c>
      <c r="G8463" s="1">
        <v>10.0</v>
      </c>
    </row>
    <row r="8464">
      <c r="A8464" s="1">
        <v>8463.0</v>
      </c>
      <c r="B8464" s="1" t="s">
        <v>10651</v>
      </c>
      <c r="C8464" s="1" t="s">
        <v>49</v>
      </c>
      <c r="D8464" s="1">
        <v>80.0</v>
      </c>
      <c r="E8464" s="1" t="s">
        <v>38</v>
      </c>
      <c r="F8464" s="5">
        <v>44927.0</v>
      </c>
      <c r="G8464" s="1">
        <v>20.0</v>
      </c>
    </row>
    <row r="8465">
      <c r="A8465" s="1">
        <v>8464.0</v>
      </c>
      <c r="B8465" s="1" t="s">
        <v>10652</v>
      </c>
      <c r="C8465" s="1" t="s">
        <v>32</v>
      </c>
      <c r="D8465" s="1">
        <v>120.0</v>
      </c>
      <c r="E8465" s="1" t="s">
        <v>33</v>
      </c>
      <c r="F8465" s="5">
        <v>44927.0</v>
      </c>
      <c r="G8465" s="1">
        <v>0.0</v>
      </c>
    </row>
    <row r="8466">
      <c r="A8466" s="1">
        <v>8465.0</v>
      </c>
      <c r="B8466" s="1" t="s">
        <v>10653</v>
      </c>
      <c r="C8466" s="1" t="s">
        <v>40</v>
      </c>
      <c r="D8466" s="1">
        <v>50.0</v>
      </c>
      <c r="E8466" s="1" t="s">
        <v>38</v>
      </c>
      <c r="F8466" s="5">
        <v>44927.0</v>
      </c>
      <c r="G8466" s="1">
        <v>5.0</v>
      </c>
    </row>
    <row r="8467">
      <c r="A8467" s="1">
        <v>8466.0</v>
      </c>
      <c r="B8467" s="1" t="s">
        <v>10654</v>
      </c>
      <c r="C8467" s="1" t="s">
        <v>32</v>
      </c>
      <c r="D8467" s="1">
        <v>120.0</v>
      </c>
      <c r="E8467" s="1" t="s">
        <v>38</v>
      </c>
      <c r="F8467" s="5">
        <v>44927.0</v>
      </c>
      <c r="G8467" s="1">
        <v>10.0</v>
      </c>
    </row>
    <row r="8468">
      <c r="A8468" s="1">
        <v>8467.0</v>
      </c>
      <c r="B8468" s="1" t="s">
        <v>10655</v>
      </c>
      <c r="C8468" s="1" t="s">
        <v>32</v>
      </c>
      <c r="D8468" s="1">
        <v>120.0</v>
      </c>
      <c r="E8468" s="1" t="s">
        <v>33</v>
      </c>
      <c r="F8468" s="5">
        <v>44927.0</v>
      </c>
      <c r="G8468" s="1">
        <v>20.0</v>
      </c>
    </row>
    <row r="8469">
      <c r="A8469" s="1">
        <v>8468.0</v>
      </c>
      <c r="B8469" s="1" t="s">
        <v>10658</v>
      </c>
      <c r="C8469" s="1" t="s">
        <v>32</v>
      </c>
      <c r="D8469" s="1">
        <v>120.0</v>
      </c>
      <c r="E8469" s="1" t="s">
        <v>38</v>
      </c>
      <c r="F8469" s="5">
        <v>44927.0</v>
      </c>
      <c r="G8469" s="1">
        <v>0.0</v>
      </c>
    </row>
    <row r="8470">
      <c r="A8470" s="1">
        <v>8469.0</v>
      </c>
      <c r="B8470" s="1" t="s">
        <v>10659</v>
      </c>
      <c r="C8470" s="1" t="s">
        <v>32</v>
      </c>
      <c r="D8470" s="1">
        <v>120.0</v>
      </c>
      <c r="E8470" s="1" t="s">
        <v>38</v>
      </c>
      <c r="F8470" s="5">
        <v>44927.0</v>
      </c>
      <c r="G8470" s="1">
        <v>5.0</v>
      </c>
    </row>
    <row r="8471">
      <c r="A8471" s="1">
        <v>8470.0</v>
      </c>
      <c r="B8471" s="1" t="s">
        <v>10660</v>
      </c>
      <c r="C8471" s="1" t="s">
        <v>32</v>
      </c>
      <c r="D8471" s="1">
        <v>120.0</v>
      </c>
      <c r="E8471" s="1" t="s">
        <v>33</v>
      </c>
      <c r="F8471" s="5">
        <v>44927.0</v>
      </c>
      <c r="G8471" s="1">
        <v>10.0</v>
      </c>
    </row>
    <row r="8472">
      <c r="A8472" s="1">
        <v>8471.0</v>
      </c>
      <c r="B8472" s="1" t="s">
        <v>10661</v>
      </c>
      <c r="C8472" s="1" t="s">
        <v>32</v>
      </c>
      <c r="D8472" s="1">
        <v>120.0</v>
      </c>
      <c r="E8472" s="1" t="s">
        <v>38</v>
      </c>
      <c r="F8472" s="5">
        <v>44927.0</v>
      </c>
      <c r="G8472" s="1">
        <v>20.0</v>
      </c>
    </row>
    <row r="8473">
      <c r="A8473" s="1">
        <v>8472.0</v>
      </c>
      <c r="B8473" s="1" t="s">
        <v>10662</v>
      </c>
      <c r="C8473" s="1" t="s">
        <v>32</v>
      </c>
      <c r="D8473" s="1">
        <v>120.0</v>
      </c>
      <c r="E8473" s="1" t="s">
        <v>38</v>
      </c>
      <c r="F8473" s="5">
        <v>44927.0</v>
      </c>
      <c r="G8473" s="1">
        <v>0.0</v>
      </c>
    </row>
    <row r="8474">
      <c r="A8474" s="1">
        <v>8473.0</v>
      </c>
      <c r="B8474" s="1" t="s">
        <v>10663</v>
      </c>
      <c r="C8474" s="1" t="s">
        <v>40</v>
      </c>
      <c r="D8474" s="1">
        <v>50.0</v>
      </c>
      <c r="E8474" s="1" t="s">
        <v>38</v>
      </c>
      <c r="F8474" s="5">
        <v>44927.0</v>
      </c>
      <c r="G8474" s="1">
        <v>5.0</v>
      </c>
    </row>
    <row r="8475">
      <c r="A8475" s="1">
        <v>8474.0</v>
      </c>
      <c r="B8475" s="1" t="s">
        <v>10664</v>
      </c>
      <c r="C8475" s="1" t="s">
        <v>32</v>
      </c>
      <c r="D8475" s="1">
        <v>120.0</v>
      </c>
      <c r="E8475" s="1" t="s">
        <v>38</v>
      </c>
      <c r="F8475" s="5">
        <v>44927.0</v>
      </c>
      <c r="G8475" s="1">
        <v>10.0</v>
      </c>
    </row>
    <row r="8476">
      <c r="A8476" s="1">
        <v>8475.0</v>
      </c>
      <c r="B8476" s="1" t="s">
        <v>10665</v>
      </c>
      <c r="C8476" s="1" t="s">
        <v>37</v>
      </c>
      <c r="D8476" s="1">
        <v>250.0</v>
      </c>
      <c r="E8476" s="1" t="s">
        <v>38</v>
      </c>
      <c r="F8476" s="5">
        <v>44927.0</v>
      </c>
      <c r="G8476" s="1">
        <v>20.0</v>
      </c>
    </row>
    <row r="8477">
      <c r="A8477" s="1">
        <v>8476.0</v>
      </c>
      <c r="B8477" s="1" t="s">
        <v>10666</v>
      </c>
      <c r="C8477" s="1" t="s">
        <v>49</v>
      </c>
      <c r="D8477" s="1">
        <v>80.0</v>
      </c>
      <c r="E8477" s="1" t="s">
        <v>38</v>
      </c>
      <c r="F8477" s="5">
        <v>44927.0</v>
      </c>
      <c r="G8477" s="1">
        <v>0.0</v>
      </c>
    </row>
    <row r="8478">
      <c r="A8478" s="1">
        <v>8477.0</v>
      </c>
      <c r="B8478" s="1" t="s">
        <v>10667</v>
      </c>
      <c r="C8478" s="1" t="s">
        <v>32</v>
      </c>
      <c r="D8478" s="1">
        <v>120.0</v>
      </c>
      <c r="E8478" s="1" t="s">
        <v>38</v>
      </c>
      <c r="F8478" s="5">
        <v>44927.0</v>
      </c>
      <c r="G8478" s="1">
        <v>5.0</v>
      </c>
    </row>
    <row r="8479">
      <c r="A8479" s="1">
        <v>8478.0</v>
      </c>
      <c r="B8479" s="1" t="s">
        <v>10668</v>
      </c>
      <c r="C8479" s="1" t="s">
        <v>32</v>
      </c>
      <c r="D8479" s="1">
        <v>120.0</v>
      </c>
      <c r="E8479" s="1" t="s">
        <v>38</v>
      </c>
      <c r="F8479" s="5">
        <v>44927.0</v>
      </c>
      <c r="G8479" s="1">
        <v>10.0</v>
      </c>
    </row>
    <row r="8480">
      <c r="A8480" s="1">
        <v>8479.0</v>
      </c>
      <c r="B8480" s="1" t="s">
        <v>10669</v>
      </c>
      <c r="C8480" s="1" t="s">
        <v>49</v>
      </c>
      <c r="D8480" s="1">
        <v>80.0</v>
      </c>
      <c r="E8480" s="1" t="s">
        <v>38</v>
      </c>
      <c r="F8480" s="5">
        <v>44927.0</v>
      </c>
      <c r="G8480" s="1">
        <v>20.0</v>
      </c>
    </row>
    <row r="8481">
      <c r="A8481" s="1">
        <v>8480.0</v>
      </c>
      <c r="B8481" s="1" t="s">
        <v>10670</v>
      </c>
      <c r="C8481" s="1" t="s">
        <v>32</v>
      </c>
      <c r="D8481" s="1">
        <v>120.0</v>
      </c>
      <c r="E8481" s="1" t="s">
        <v>33</v>
      </c>
      <c r="F8481" s="5">
        <v>44927.0</v>
      </c>
      <c r="G8481" s="1">
        <v>0.0</v>
      </c>
    </row>
    <row r="8482">
      <c r="A8482" s="1">
        <v>8481.0</v>
      </c>
      <c r="B8482" s="1" t="s">
        <v>10673</v>
      </c>
      <c r="C8482" s="1" t="s">
        <v>40</v>
      </c>
      <c r="D8482" s="1">
        <v>50.0</v>
      </c>
      <c r="E8482" s="1" t="s">
        <v>38</v>
      </c>
      <c r="F8482" s="5">
        <v>44927.0</v>
      </c>
      <c r="G8482" s="1">
        <v>5.0</v>
      </c>
    </row>
    <row r="8483">
      <c r="A8483" s="1">
        <v>8482.0</v>
      </c>
      <c r="B8483" s="1" t="s">
        <v>10674</v>
      </c>
      <c r="C8483" s="1" t="s">
        <v>32</v>
      </c>
      <c r="D8483" s="1">
        <v>120.0</v>
      </c>
      <c r="E8483" s="1" t="s">
        <v>38</v>
      </c>
      <c r="F8483" s="5">
        <v>44927.0</v>
      </c>
      <c r="G8483" s="1">
        <v>10.0</v>
      </c>
    </row>
    <row r="8484">
      <c r="A8484" s="1">
        <v>8483.0</v>
      </c>
      <c r="B8484" s="1" t="s">
        <v>10675</v>
      </c>
      <c r="C8484" s="1" t="s">
        <v>32</v>
      </c>
      <c r="D8484" s="1">
        <v>120.0</v>
      </c>
      <c r="E8484" s="1" t="s">
        <v>38</v>
      </c>
      <c r="F8484" s="5">
        <v>44927.0</v>
      </c>
      <c r="G8484" s="1">
        <v>20.0</v>
      </c>
    </row>
    <row r="8485">
      <c r="A8485" s="1">
        <v>8484.0</v>
      </c>
      <c r="B8485" s="1" t="s">
        <v>10676</v>
      </c>
      <c r="C8485" s="1" t="s">
        <v>37</v>
      </c>
      <c r="D8485" s="1">
        <v>250.0</v>
      </c>
      <c r="E8485" s="1" t="s">
        <v>38</v>
      </c>
      <c r="F8485" s="5">
        <v>44927.0</v>
      </c>
      <c r="G8485" s="1">
        <v>0.0</v>
      </c>
    </row>
    <row r="8486">
      <c r="A8486" s="1">
        <v>8485.0</v>
      </c>
      <c r="B8486" s="1" t="s">
        <v>10677</v>
      </c>
      <c r="C8486" s="1" t="s">
        <v>32</v>
      </c>
      <c r="D8486" s="1">
        <v>120.0</v>
      </c>
      <c r="E8486" s="1" t="s">
        <v>38</v>
      </c>
      <c r="F8486" s="5">
        <v>44927.0</v>
      </c>
      <c r="G8486" s="1">
        <v>5.0</v>
      </c>
    </row>
    <row r="8487">
      <c r="A8487" s="1">
        <v>8486.0</v>
      </c>
      <c r="B8487" s="1" t="s">
        <v>10678</v>
      </c>
      <c r="C8487" s="1" t="s">
        <v>49</v>
      </c>
      <c r="D8487" s="1">
        <v>80.0</v>
      </c>
      <c r="E8487" s="1" t="s">
        <v>38</v>
      </c>
      <c r="F8487" s="5">
        <v>44927.0</v>
      </c>
      <c r="G8487" s="1">
        <v>10.0</v>
      </c>
    </row>
    <row r="8488">
      <c r="A8488" s="1">
        <v>8487.0</v>
      </c>
      <c r="B8488" s="1" t="s">
        <v>10679</v>
      </c>
      <c r="C8488" s="1" t="s">
        <v>32</v>
      </c>
      <c r="D8488" s="1">
        <v>120.0</v>
      </c>
      <c r="E8488" s="1" t="s">
        <v>38</v>
      </c>
      <c r="F8488" s="5">
        <v>44927.0</v>
      </c>
      <c r="G8488" s="1">
        <v>20.0</v>
      </c>
    </row>
    <row r="8489">
      <c r="A8489" s="1">
        <v>8488.0</v>
      </c>
      <c r="B8489" s="1" t="s">
        <v>10680</v>
      </c>
      <c r="C8489" s="1" t="s">
        <v>37</v>
      </c>
      <c r="D8489" s="1">
        <v>250.0</v>
      </c>
      <c r="E8489" s="1" t="s">
        <v>38</v>
      </c>
      <c r="F8489" s="5">
        <v>44927.0</v>
      </c>
      <c r="G8489" s="1">
        <v>0.0</v>
      </c>
    </row>
    <row r="8490">
      <c r="A8490" s="1">
        <v>8489.0</v>
      </c>
      <c r="B8490" s="1" t="s">
        <v>10681</v>
      </c>
      <c r="C8490" s="1" t="s">
        <v>32</v>
      </c>
      <c r="D8490" s="1">
        <v>120.0</v>
      </c>
      <c r="E8490" s="1" t="s">
        <v>38</v>
      </c>
      <c r="F8490" s="5">
        <v>44927.0</v>
      </c>
      <c r="G8490" s="1">
        <v>5.0</v>
      </c>
    </row>
    <row r="8491">
      <c r="A8491" s="1">
        <v>8490.0</v>
      </c>
      <c r="B8491" s="1" t="s">
        <v>10682</v>
      </c>
      <c r="C8491" s="1" t="s">
        <v>37</v>
      </c>
      <c r="D8491" s="1">
        <v>250.0</v>
      </c>
      <c r="E8491" s="1" t="s">
        <v>38</v>
      </c>
      <c r="F8491" s="5">
        <v>44927.0</v>
      </c>
      <c r="G8491" s="1">
        <v>10.0</v>
      </c>
    </row>
    <row r="8492">
      <c r="A8492" s="1">
        <v>8491.0</v>
      </c>
      <c r="B8492" s="1" t="s">
        <v>10683</v>
      </c>
      <c r="C8492" s="1" t="s">
        <v>32</v>
      </c>
      <c r="D8492" s="1">
        <v>120.0</v>
      </c>
      <c r="E8492" s="1" t="s">
        <v>38</v>
      </c>
      <c r="F8492" s="5">
        <v>44927.0</v>
      </c>
      <c r="G8492" s="1">
        <v>20.0</v>
      </c>
    </row>
    <row r="8493">
      <c r="A8493" s="1">
        <v>8492.0</v>
      </c>
      <c r="B8493" s="1" t="s">
        <v>10684</v>
      </c>
      <c r="C8493" s="1" t="s">
        <v>32</v>
      </c>
      <c r="D8493" s="1">
        <v>120.0</v>
      </c>
      <c r="E8493" s="1" t="s">
        <v>38</v>
      </c>
      <c r="F8493" s="5">
        <v>44927.0</v>
      </c>
      <c r="G8493" s="1">
        <v>0.0</v>
      </c>
    </row>
    <row r="8494">
      <c r="A8494" s="1">
        <v>8493.0</v>
      </c>
      <c r="B8494" s="1" t="s">
        <v>10685</v>
      </c>
      <c r="C8494" s="1" t="s">
        <v>49</v>
      </c>
      <c r="D8494" s="1">
        <v>80.0</v>
      </c>
      <c r="E8494" s="1" t="s">
        <v>38</v>
      </c>
      <c r="F8494" s="5">
        <v>44927.0</v>
      </c>
      <c r="G8494" s="1">
        <v>5.0</v>
      </c>
    </row>
    <row r="8495">
      <c r="A8495" s="1">
        <v>8494.0</v>
      </c>
      <c r="B8495" s="1" t="s">
        <v>10688</v>
      </c>
      <c r="C8495" s="1" t="s">
        <v>49</v>
      </c>
      <c r="D8495" s="1">
        <v>80.0</v>
      </c>
      <c r="E8495" s="1" t="s">
        <v>33</v>
      </c>
      <c r="F8495" s="5">
        <v>44927.0</v>
      </c>
      <c r="G8495" s="1">
        <v>10.0</v>
      </c>
    </row>
    <row r="8496">
      <c r="A8496" s="1">
        <v>8495.0</v>
      </c>
      <c r="B8496" s="1" t="s">
        <v>10689</v>
      </c>
      <c r="C8496" s="1" t="s">
        <v>49</v>
      </c>
      <c r="D8496" s="1">
        <v>80.0</v>
      </c>
      <c r="E8496" s="1" t="s">
        <v>38</v>
      </c>
      <c r="F8496" s="5">
        <v>44927.0</v>
      </c>
      <c r="G8496" s="1">
        <v>20.0</v>
      </c>
    </row>
    <row r="8497">
      <c r="A8497" s="1">
        <v>8496.0</v>
      </c>
      <c r="B8497" s="1" t="s">
        <v>10690</v>
      </c>
      <c r="C8497" s="1" t="s">
        <v>49</v>
      </c>
      <c r="D8497" s="1">
        <v>80.0</v>
      </c>
      <c r="E8497" s="1" t="s">
        <v>38</v>
      </c>
      <c r="F8497" s="5">
        <v>44927.0</v>
      </c>
      <c r="G8497" s="1">
        <v>0.0</v>
      </c>
    </row>
    <row r="8498">
      <c r="A8498" s="1">
        <v>8497.0</v>
      </c>
      <c r="B8498" s="1" t="s">
        <v>10691</v>
      </c>
      <c r="C8498" s="1" t="s">
        <v>40</v>
      </c>
      <c r="D8498" s="1">
        <v>50.0</v>
      </c>
      <c r="E8498" s="1" t="s">
        <v>38</v>
      </c>
      <c r="F8498" s="5">
        <v>44927.0</v>
      </c>
      <c r="G8498" s="1">
        <v>5.0</v>
      </c>
    </row>
    <row r="8499">
      <c r="A8499" s="1">
        <v>8498.0</v>
      </c>
      <c r="B8499" s="1" t="s">
        <v>10692</v>
      </c>
      <c r="C8499" s="1" t="s">
        <v>32</v>
      </c>
      <c r="D8499" s="1">
        <v>120.0</v>
      </c>
      <c r="E8499" s="1" t="s">
        <v>38</v>
      </c>
      <c r="F8499" s="5">
        <v>44927.0</v>
      </c>
      <c r="G8499" s="1">
        <v>10.0</v>
      </c>
    </row>
    <row r="8500">
      <c r="A8500" s="1">
        <v>8499.0</v>
      </c>
      <c r="B8500" s="1" t="s">
        <v>10693</v>
      </c>
      <c r="C8500" s="1" t="s">
        <v>40</v>
      </c>
      <c r="D8500" s="1">
        <v>50.0</v>
      </c>
      <c r="E8500" s="1" t="s">
        <v>38</v>
      </c>
      <c r="F8500" s="5">
        <v>44927.0</v>
      </c>
      <c r="G8500" s="1">
        <v>20.0</v>
      </c>
    </row>
    <row r="8501">
      <c r="A8501" s="1">
        <v>8500.0</v>
      </c>
      <c r="B8501" s="1" t="s">
        <v>10694</v>
      </c>
      <c r="C8501" s="1" t="s">
        <v>32</v>
      </c>
      <c r="D8501" s="1">
        <v>120.0</v>
      </c>
      <c r="E8501" s="1" t="s">
        <v>38</v>
      </c>
      <c r="F8501" s="5">
        <v>44927.0</v>
      </c>
      <c r="G8501" s="1">
        <v>0.0</v>
      </c>
    </row>
    <row r="8502">
      <c r="A8502" s="1">
        <v>8501.0</v>
      </c>
      <c r="B8502" s="1" t="s">
        <v>10695</v>
      </c>
      <c r="C8502" s="1" t="s">
        <v>32</v>
      </c>
      <c r="D8502" s="1">
        <v>120.0</v>
      </c>
      <c r="E8502" s="1" t="s">
        <v>38</v>
      </c>
      <c r="F8502" s="5">
        <v>44927.0</v>
      </c>
      <c r="G8502" s="1">
        <v>5.0</v>
      </c>
    </row>
    <row r="8503">
      <c r="A8503" s="1">
        <v>8502.0</v>
      </c>
      <c r="B8503" s="1" t="s">
        <v>10696</v>
      </c>
      <c r="C8503" s="1" t="s">
        <v>32</v>
      </c>
      <c r="D8503" s="1">
        <v>120.0</v>
      </c>
      <c r="E8503" s="1" t="s">
        <v>38</v>
      </c>
      <c r="F8503" s="5">
        <v>44927.0</v>
      </c>
      <c r="G8503" s="1">
        <v>10.0</v>
      </c>
    </row>
    <row r="8504">
      <c r="A8504" s="1">
        <v>8503.0</v>
      </c>
      <c r="B8504" s="1" t="s">
        <v>10697</v>
      </c>
      <c r="C8504" s="1" t="s">
        <v>40</v>
      </c>
      <c r="D8504" s="1">
        <v>50.0</v>
      </c>
      <c r="E8504" s="1" t="s">
        <v>45</v>
      </c>
      <c r="F8504" s="5">
        <v>44927.0</v>
      </c>
      <c r="G8504" s="1">
        <v>20.0</v>
      </c>
    </row>
    <row r="8505">
      <c r="A8505" s="1">
        <v>8504.0</v>
      </c>
      <c r="B8505" s="1" t="s">
        <v>10698</v>
      </c>
      <c r="C8505" s="1" t="s">
        <v>49</v>
      </c>
      <c r="D8505" s="1">
        <v>80.0</v>
      </c>
      <c r="E8505" s="1" t="s">
        <v>45</v>
      </c>
      <c r="F8505" s="5">
        <v>44927.0</v>
      </c>
      <c r="G8505" s="1">
        <v>0.0</v>
      </c>
    </row>
    <row r="8506">
      <c r="A8506" s="1">
        <v>8505.0</v>
      </c>
      <c r="B8506" s="1" t="s">
        <v>10699</v>
      </c>
      <c r="C8506" s="1" t="s">
        <v>32</v>
      </c>
      <c r="D8506" s="1">
        <v>120.0</v>
      </c>
      <c r="E8506" s="1" t="s">
        <v>38</v>
      </c>
      <c r="F8506" s="5">
        <v>44927.0</v>
      </c>
      <c r="G8506" s="1">
        <v>5.0</v>
      </c>
    </row>
    <row r="8507">
      <c r="A8507" s="1">
        <v>8506.0</v>
      </c>
      <c r="B8507" s="1" t="s">
        <v>10700</v>
      </c>
      <c r="C8507" s="1" t="s">
        <v>32</v>
      </c>
      <c r="D8507" s="1">
        <v>120.0</v>
      </c>
      <c r="E8507" s="1" t="s">
        <v>45</v>
      </c>
      <c r="F8507" s="5">
        <v>44927.0</v>
      </c>
      <c r="G8507" s="1">
        <v>10.0</v>
      </c>
    </row>
    <row r="8508">
      <c r="A8508" s="1">
        <v>8507.0</v>
      </c>
      <c r="B8508" s="1" t="s">
        <v>10701</v>
      </c>
      <c r="C8508" s="1" t="s">
        <v>49</v>
      </c>
      <c r="D8508" s="1">
        <v>80.0</v>
      </c>
      <c r="E8508" s="1" t="s">
        <v>38</v>
      </c>
      <c r="F8508" s="5">
        <v>44927.0</v>
      </c>
      <c r="G8508" s="1">
        <v>20.0</v>
      </c>
    </row>
    <row r="8509">
      <c r="A8509" s="1">
        <v>8508.0</v>
      </c>
      <c r="B8509" s="1" t="s">
        <v>10702</v>
      </c>
      <c r="C8509" s="1" t="s">
        <v>32</v>
      </c>
      <c r="D8509" s="1">
        <v>120.0</v>
      </c>
      <c r="E8509" s="1" t="s">
        <v>38</v>
      </c>
      <c r="F8509" s="5">
        <v>44927.0</v>
      </c>
      <c r="G8509" s="1">
        <v>0.0</v>
      </c>
    </row>
    <row r="8510">
      <c r="A8510" s="1">
        <v>8509.0</v>
      </c>
      <c r="B8510" s="1" t="s">
        <v>10703</v>
      </c>
      <c r="C8510" s="1" t="s">
        <v>32</v>
      </c>
      <c r="D8510" s="1">
        <v>120.0</v>
      </c>
      <c r="E8510" s="1" t="s">
        <v>33</v>
      </c>
      <c r="F8510" s="5">
        <v>44927.0</v>
      </c>
      <c r="G8510" s="1">
        <v>5.0</v>
      </c>
    </row>
    <row r="8511">
      <c r="A8511" s="1">
        <v>8510.0</v>
      </c>
      <c r="B8511" s="1" t="s">
        <v>10704</v>
      </c>
      <c r="C8511" s="1" t="s">
        <v>32</v>
      </c>
      <c r="D8511" s="1">
        <v>120.0</v>
      </c>
      <c r="E8511" s="1" t="s">
        <v>38</v>
      </c>
      <c r="F8511" s="5">
        <v>44927.0</v>
      </c>
      <c r="G8511" s="1">
        <v>10.0</v>
      </c>
    </row>
    <row r="8512">
      <c r="A8512" s="1">
        <v>8511.0</v>
      </c>
      <c r="B8512" s="1" t="s">
        <v>10705</v>
      </c>
      <c r="C8512" s="1" t="s">
        <v>32</v>
      </c>
      <c r="D8512" s="1">
        <v>120.0</v>
      </c>
      <c r="E8512" s="1" t="s">
        <v>38</v>
      </c>
      <c r="F8512" s="5">
        <v>44927.0</v>
      </c>
      <c r="G8512" s="1">
        <v>20.0</v>
      </c>
    </row>
    <row r="8513">
      <c r="A8513" s="1">
        <v>8512.0</v>
      </c>
      <c r="B8513" s="1" t="s">
        <v>10708</v>
      </c>
      <c r="C8513" s="1" t="s">
        <v>37</v>
      </c>
      <c r="D8513" s="1">
        <v>250.0</v>
      </c>
      <c r="E8513" s="1" t="s">
        <v>38</v>
      </c>
      <c r="F8513" s="5">
        <v>44927.0</v>
      </c>
      <c r="G8513" s="1">
        <v>0.0</v>
      </c>
    </row>
    <row r="8514">
      <c r="A8514" s="1">
        <v>8513.0</v>
      </c>
      <c r="B8514" s="1" t="s">
        <v>10709</v>
      </c>
      <c r="C8514" s="1" t="s">
        <v>37</v>
      </c>
      <c r="D8514" s="1">
        <v>250.0</v>
      </c>
      <c r="E8514" s="1" t="s">
        <v>33</v>
      </c>
      <c r="F8514" s="5">
        <v>44927.0</v>
      </c>
      <c r="G8514" s="1">
        <v>5.0</v>
      </c>
    </row>
    <row r="8515">
      <c r="A8515" s="1">
        <v>8514.0</v>
      </c>
      <c r="B8515" s="1" t="s">
        <v>10710</v>
      </c>
      <c r="C8515" s="1" t="s">
        <v>32</v>
      </c>
      <c r="D8515" s="1">
        <v>120.0</v>
      </c>
      <c r="E8515" s="1" t="s">
        <v>38</v>
      </c>
      <c r="F8515" s="5">
        <v>44927.0</v>
      </c>
      <c r="G8515" s="1">
        <v>10.0</v>
      </c>
    </row>
    <row r="8516">
      <c r="A8516" s="1">
        <v>8515.0</v>
      </c>
      <c r="B8516" s="1" t="s">
        <v>10711</v>
      </c>
      <c r="C8516" s="1" t="s">
        <v>40</v>
      </c>
      <c r="D8516" s="1">
        <v>50.0</v>
      </c>
      <c r="E8516" s="1" t="s">
        <v>38</v>
      </c>
      <c r="F8516" s="5">
        <v>44927.0</v>
      </c>
      <c r="G8516" s="1">
        <v>20.0</v>
      </c>
    </row>
    <row r="8517">
      <c r="A8517" s="1">
        <v>8516.0</v>
      </c>
      <c r="B8517" s="1" t="s">
        <v>10712</v>
      </c>
      <c r="C8517" s="1" t="s">
        <v>32</v>
      </c>
      <c r="D8517" s="1">
        <v>120.0</v>
      </c>
      <c r="E8517" s="1" t="s">
        <v>38</v>
      </c>
      <c r="F8517" s="5">
        <v>44927.0</v>
      </c>
      <c r="G8517" s="1">
        <v>0.0</v>
      </c>
    </row>
    <row r="8518">
      <c r="A8518" s="1">
        <v>8517.0</v>
      </c>
      <c r="B8518" s="1" t="s">
        <v>10713</v>
      </c>
      <c r="C8518" s="1" t="s">
        <v>32</v>
      </c>
      <c r="D8518" s="1">
        <v>120.0</v>
      </c>
      <c r="E8518" s="1" t="s">
        <v>38</v>
      </c>
      <c r="F8518" s="5">
        <v>44927.0</v>
      </c>
      <c r="G8518" s="1">
        <v>5.0</v>
      </c>
    </row>
    <row r="8519">
      <c r="A8519" s="1">
        <v>8518.0</v>
      </c>
      <c r="B8519" s="1" t="s">
        <v>10714</v>
      </c>
      <c r="C8519" s="1" t="s">
        <v>32</v>
      </c>
      <c r="D8519" s="1">
        <v>120.0</v>
      </c>
      <c r="E8519" s="1" t="s">
        <v>38</v>
      </c>
      <c r="F8519" s="5">
        <v>44927.0</v>
      </c>
      <c r="G8519" s="1">
        <v>10.0</v>
      </c>
    </row>
    <row r="8520">
      <c r="A8520" s="1">
        <v>8519.0</v>
      </c>
      <c r="B8520" s="1" t="s">
        <v>10715</v>
      </c>
      <c r="C8520" s="1" t="s">
        <v>32</v>
      </c>
      <c r="D8520" s="1">
        <v>120.0</v>
      </c>
      <c r="E8520" s="1" t="s">
        <v>33</v>
      </c>
      <c r="F8520" s="5">
        <v>44927.0</v>
      </c>
      <c r="G8520" s="1">
        <v>20.0</v>
      </c>
    </row>
    <row r="8521">
      <c r="A8521" s="1">
        <v>8520.0</v>
      </c>
      <c r="B8521" s="1" t="s">
        <v>10716</v>
      </c>
      <c r="C8521" s="1" t="s">
        <v>32</v>
      </c>
      <c r="D8521" s="1">
        <v>120.0</v>
      </c>
      <c r="E8521" s="1" t="s">
        <v>33</v>
      </c>
      <c r="F8521" s="5">
        <v>44927.0</v>
      </c>
      <c r="G8521" s="1">
        <v>0.0</v>
      </c>
    </row>
    <row r="8522">
      <c r="A8522" s="1">
        <v>8521.0</v>
      </c>
      <c r="B8522" s="1" t="s">
        <v>10717</v>
      </c>
      <c r="C8522" s="1" t="s">
        <v>32</v>
      </c>
      <c r="D8522" s="1">
        <v>120.0</v>
      </c>
      <c r="E8522" s="1" t="s">
        <v>38</v>
      </c>
      <c r="F8522" s="5">
        <v>44927.0</v>
      </c>
      <c r="G8522" s="1">
        <v>5.0</v>
      </c>
    </row>
    <row r="8523">
      <c r="A8523" s="1">
        <v>8522.0</v>
      </c>
      <c r="B8523" s="1" t="s">
        <v>10718</v>
      </c>
      <c r="C8523" s="1" t="s">
        <v>32</v>
      </c>
      <c r="D8523" s="1">
        <v>120.0</v>
      </c>
      <c r="E8523" s="1" t="s">
        <v>38</v>
      </c>
      <c r="F8523" s="5">
        <v>44927.0</v>
      </c>
      <c r="G8523" s="1">
        <v>10.0</v>
      </c>
    </row>
    <row r="8524">
      <c r="A8524" s="1">
        <v>8523.0</v>
      </c>
      <c r="B8524" s="1" t="s">
        <v>10719</v>
      </c>
      <c r="C8524" s="1" t="s">
        <v>40</v>
      </c>
      <c r="D8524" s="1">
        <v>50.0</v>
      </c>
      <c r="E8524" s="1" t="s">
        <v>38</v>
      </c>
      <c r="F8524" s="5">
        <v>44927.0</v>
      </c>
      <c r="G8524" s="1">
        <v>20.0</v>
      </c>
    </row>
    <row r="8525">
      <c r="A8525" s="1">
        <v>8524.0</v>
      </c>
      <c r="B8525" s="1" t="s">
        <v>10720</v>
      </c>
      <c r="C8525" s="1" t="s">
        <v>49</v>
      </c>
      <c r="D8525" s="1">
        <v>80.0</v>
      </c>
      <c r="E8525" s="1" t="s">
        <v>45</v>
      </c>
      <c r="F8525" s="5">
        <v>44927.0</v>
      </c>
      <c r="G8525" s="1">
        <v>0.0</v>
      </c>
    </row>
    <row r="8526">
      <c r="A8526" s="1">
        <v>8525.0</v>
      </c>
      <c r="B8526" s="1" t="s">
        <v>10723</v>
      </c>
      <c r="C8526" s="1" t="s">
        <v>32</v>
      </c>
      <c r="D8526" s="1">
        <v>120.0</v>
      </c>
      <c r="E8526" s="1" t="s">
        <v>38</v>
      </c>
      <c r="F8526" s="5">
        <v>44927.0</v>
      </c>
      <c r="G8526" s="1">
        <v>5.0</v>
      </c>
    </row>
    <row r="8527">
      <c r="A8527" s="1">
        <v>8526.0</v>
      </c>
      <c r="B8527" s="1" t="s">
        <v>10724</v>
      </c>
      <c r="C8527" s="1" t="s">
        <v>32</v>
      </c>
      <c r="D8527" s="1">
        <v>120.0</v>
      </c>
      <c r="E8527" s="1" t="s">
        <v>45</v>
      </c>
      <c r="F8527" s="5">
        <v>44927.0</v>
      </c>
      <c r="G8527" s="1">
        <v>10.0</v>
      </c>
    </row>
    <row r="8528">
      <c r="A8528" s="1">
        <v>8527.0</v>
      </c>
      <c r="B8528" s="1" t="s">
        <v>10725</v>
      </c>
      <c r="C8528" s="1" t="s">
        <v>32</v>
      </c>
      <c r="D8528" s="1">
        <v>120.0</v>
      </c>
      <c r="E8528" s="1" t="s">
        <v>38</v>
      </c>
      <c r="F8528" s="5">
        <v>44927.0</v>
      </c>
      <c r="G8528" s="1">
        <v>20.0</v>
      </c>
    </row>
    <row r="8529">
      <c r="A8529" s="1">
        <v>8528.0</v>
      </c>
      <c r="B8529" s="1" t="s">
        <v>10726</v>
      </c>
      <c r="C8529" s="1" t="s">
        <v>32</v>
      </c>
      <c r="D8529" s="1">
        <v>120.0</v>
      </c>
      <c r="E8529" s="1" t="s">
        <v>38</v>
      </c>
      <c r="F8529" s="5">
        <v>44927.0</v>
      </c>
      <c r="G8529" s="1">
        <v>0.0</v>
      </c>
    </row>
    <row r="8530">
      <c r="A8530" s="1">
        <v>8529.0</v>
      </c>
      <c r="B8530" s="1" t="s">
        <v>10727</v>
      </c>
      <c r="C8530" s="1" t="s">
        <v>37</v>
      </c>
      <c r="D8530" s="1">
        <v>250.0</v>
      </c>
      <c r="E8530" s="1" t="s">
        <v>38</v>
      </c>
      <c r="F8530" s="5">
        <v>44927.0</v>
      </c>
      <c r="G8530" s="1">
        <v>5.0</v>
      </c>
    </row>
    <row r="8531">
      <c r="A8531" s="1">
        <v>8530.0</v>
      </c>
      <c r="B8531" s="1" t="s">
        <v>10728</v>
      </c>
      <c r="C8531" s="1" t="s">
        <v>49</v>
      </c>
      <c r="D8531" s="1">
        <v>80.0</v>
      </c>
      <c r="E8531" s="1" t="s">
        <v>45</v>
      </c>
      <c r="F8531" s="5">
        <v>44927.0</v>
      </c>
      <c r="G8531" s="1">
        <v>10.0</v>
      </c>
    </row>
    <row r="8532">
      <c r="A8532" s="1">
        <v>8531.0</v>
      </c>
      <c r="B8532" s="1" t="s">
        <v>10729</v>
      </c>
      <c r="C8532" s="1" t="s">
        <v>32</v>
      </c>
      <c r="D8532" s="1">
        <v>120.0</v>
      </c>
      <c r="E8532" s="1" t="s">
        <v>38</v>
      </c>
      <c r="F8532" s="5">
        <v>44927.0</v>
      </c>
      <c r="G8532" s="1">
        <v>20.0</v>
      </c>
    </row>
    <row r="8533">
      <c r="A8533" s="1">
        <v>8532.0</v>
      </c>
      <c r="B8533" s="1" t="s">
        <v>10730</v>
      </c>
      <c r="C8533" s="1" t="s">
        <v>37</v>
      </c>
      <c r="D8533" s="1">
        <v>250.0</v>
      </c>
      <c r="E8533" s="1" t="s">
        <v>38</v>
      </c>
      <c r="F8533" s="5">
        <v>44927.0</v>
      </c>
      <c r="G8533" s="1">
        <v>0.0</v>
      </c>
    </row>
    <row r="8534">
      <c r="A8534" s="1">
        <v>8533.0</v>
      </c>
      <c r="B8534" s="1" t="s">
        <v>10731</v>
      </c>
      <c r="C8534" s="1" t="s">
        <v>49</v>
      </c>
      <c r="D8534" s="1">
        <v>80.0</v>
      </c>
      <c r="E8534" s="1" t="s">
        <v>38</v>
      </c>
      <c r="F8534" s="5">
        <v>44927.0</v>
      </c>
      <c r="G8534" s="1">
        <v>5.0</v>
      </c>
    </row>
    <row r="8535">
      <c r="A8535" s="1">
        <v>8534.0</v>
      </c>
      <c r="B8535" s="1" t="s">
        <v>10732</v>
      </c>
      <c r="C8535" s="1" t="s">
        <v>32</v>
      </c>
      <c r="D8535" s="1">
        <v>120.0</v>
      </c>
      <c r="E8535" s="1" t="s">
        <v>38</v>
      </c>
      <c r="F8535" s="5">
        <v>44927.0</v>
      </c>
      <c r="G8535" s="1">
        <v>10.0</v>
      </c>
    </row>
    <row r="8536">
      <c r="A8536" s="1">
        <v>8535.0</v>
      </c>
      <c r="B8536" s="1" t="s">
        <v>10735</v>
      </c>
      <c r="C8536" s="1" t="s">
        <v>49</v>
      </c>
      <c r="D8536" s="1">
        <v>80.0</v>
      </c>
      <c r="E8536" s="1" t="s">
        <v>45</v>
      </c>
      <c r="F8536" s="5">
        <v>44927.0</v>
      </c>
      <c r="G8536" s="1">
        <v>20.0</v>
      </c>
    </row>
    <row r="8537">
      <c r="A8537" s="1">
        <v>8536.0</v>
      </c>
      <c r="B8537" s="1" t="s">
        <v>10736</v>
      </c>
      <c r="C8537" s="1" t="s">
        <v>49</v>
      </c>
      <c r="D8537" s="1">
        <v>80.0</v>
      </c>
      <c r="E8537" s="1" t="s">
        <v>38</v>
      </c>
      <c r="F8537" s="5">
        <v>44927.0</v>
      </c>
      <c r="G8537" s="1">
        <v>0.0</v>
      </c>
    </row>
    <row r="8538">
      <c r="A8538" s="1">
        <v>8537.0</v>
      </c>
      <c r="B8538" s="1" t="s">
        <v>10737</v>
      </c>
      <c r="C8538" s="1" t="s">
        <v>32</v>
      </c>
      <c r="D8538" s="1">
        <v>120.0</v>
      </c>
      <c r="E8538" s="1" t="s">
        <v>38</v>
      </c>
      <c r="F8538" s="5">
        <v>44927.0</v>
      </c>
      <c r="G8538" s="1">
        <v>5.0</v>
      </c>
    </row>
    <row r="8539">
      <c r="A8539" s="1">
        <v>8538.0</v>
      </c>
      <c r="B8539" s="1" t="s">
        <v>10738</v>
      </c>
      <c r="C8539" s="1" t="s">
        <v>32</v>
      </c>
      <c r="D8539" s="1">
        <v>120.0</v>
      </c>
      <c r="E8539" s="1" t="s">
        <v>38</v>
      </c>
      <c r="F8539" s="5">
        <v>44927.0</v>
      </c>
      <c r="G8539" s="1">
        <v>10.0</v>
      </c>
    </row>
    <row r="8540">
      <c r="A8540" s="1">
        <v>8539.0</v>
      </c>
      <c r="B8540" s="1" t="s">
        <v>10739</v>
      </c>
      <c r="C8540" s="1" t="s">
        <v>32</v>
      </c>
      <c r="D8540" s="1">
        <v>120.0</v>
      </c>
      <c r="E8540" s="1" t="s">
        <v>33</v>
      </c>
      <c r="F8540" s="5">
        <v>44927.0</v>
      </c>
      <c r="G8540" s="1">
        <v>20.0</v>
      </c>
    </row>
    <row r="8541">
      <c r="A8541" s="1">
        <v>8540.0</v>
      </c>
      <c r="B8541" s="1" t="s">
        <v>10740</v>
      </c>
      <c r="C8541" s="1" t="s">
        <v>49</v>
      </c>
      <c r="D8541" s="1">
        <v>80.0</v>
      </c>
      <c r="E8541" s="1" t="s">
        <v>38</v>
      </c>
      <c r="F8541" s="5">
        <v>44927.0</v>
      </c>
      <c r="G8541" s="1">
        <v>0.0</v>
      </c>
    </row>
    <row r="8542">
      <c r="A8542" s="1">
        <v>8541.0</v>
      </c>
      <c r="B8542" s="1" t="s">
        <v>10741</v>
      </c>
      <c r="C8542" s="1" t="s">
        <v>32</v>
      </c>
      <c r="D8542" s="1">
        <v>120.0</v>
      </c>
      <c r="E8542" s="1" t="s">
        <v>38</v>
      </c>
      <c r="F8542" s="5">
        <v>44927.0</v>
      </c>
      <c r="G8542" s="1">
        <v>5.0</v>
      </c>
    </row>
    <row r="8543">
      <c r="A8543" s="1">
        <v>8542.0</v>
      </c>
      <c r="B8543" s="1" t="s">
        <v>10742</v>
      </c>
      <c r="C8543" s="1" t="s">
        <v>32</v>
      </c>
      <c r="D8543" s="1">
        <v>120.0</v>
      </c>
      <c r="E8543" s="1" t="s">
        <v>33</v>
      </c>
      <c r="F8543" s="5">
        <v>44927.0</v>
      </c>
      <c r="G8543" s="1">
        <v>10.0</v>
      </c>
    </row>
    <row r="8544">
      <c r="A8544" s="1">
        <v>8543.0</v>
      </c>
      <c r="B8544" s="1" t="s">
        <v>10743</v>
      </c>
      <c r="C8544" s="1" t="s">
        <v>49</v>
      </c>
      <c r="D8544" s="1">
        <v>80.0</v>
      </c>
      <c r="E8544" s="1" t="s">
        <v>38</v>
      </c>
      <c r="F8544" s="5">
        <v>44927.0</v>
      </c>
      <c r="G8544" s="1">
        <v>20.0</v>
      </c>
    </row>
    <row r="8545">
      <c r="A8545" s="1">
        <v>8544.0</v>
      </c>
      <c r="B8545" s="1" t="s">
        <v>10744</v>
      </c>
      <c r="C8545" s="1" t="s">
        <v>32</v>
      </c>
      <c r="D8545" s="1">
        <v>120.0</v>
      </c>
      <c r="E8545" s="1" t="s">
        <v>33</v>
      </c>
      <c r="F8545" s="5">
        <v>44927.0</v>
      </c>
      <c r="G8545" s="1">
        <v>0.0</v>
      </c>
    </row>
    <row r="8546">
      <c r="A8546" s="1">
        <v>8545.0</v>
      </c>
      <c r="B8546" s="1" t="s">
        <v>10745</v>
      </c>
      <c r="C8546" s="1" t="s">
        <v>32</v>
      </c>
      <c r="D8546" s="1">
        <v>120.0</v>
      </c>
      <c r="E8546" s="1" t="s">
        <v>38</v>
      </c>
      <c r="F8546" s="5">
        <v>44927.0</v>
      </c>
      <c r="G8546" s="1">
        <v>5.0</v>
      </c>
    </row>
    <row r="8547">
      <c r="A8547" s="1">
        <v>8546.0</v>
      </c>
      <c r="B8547" s="1" t="s">
        <v>10746</v>
      </c>
      <c r="C8547" s="1" t="s">
        <v>37</v>
      </c>
      <c r="D8547" s="1">
        <v>250.0</v>
      </c>
      <c r="E8547" s="1" t="s">
        <v>38</v>
      </c>
      <c r="F8547" s="5">
        <v>44927.0</v>
      </c>
      <c r="G8547" s="1">
        <v>10.0</v>
      </c>
    </row>
    <row r="8548">
      <c r="A8548" s="1">
        <v>8547.0</v>
      </c>
      <c r="B8548" s="1" t="s">
        <v>10748</v>
      </c>
      <c r="C8548" s="1" t="s">
        <v>32</v>
      </c>
      <c r="D8548" s="1">
        <v>120.0</v>
      </c>
      <c r="E8548" s="1" t="s">
        <v>38</v>
      </c>
      <c r="F8548" s="5">
        <v>44927.0</v>
      </c>
      <c r="G8548" s="1">
        <v>20.0</v>
      </c>
    </row>
    <row r="8549">
      <c r="A8549" s="1">
        <v>8548.0</v>
      </c>
      <c r="B8549" s="1" t="s">
        <v>10750</v>
      </c>
      <c r="C8549" s="1" t="s">
        <v>32</v>
      </c>
      <c r="D8549" s="1">
        <v>120.0</v>
      </c>
      <c r="E8549" s="1" t="s">
        <v>38</v>
      </c>
      <c r="F8549" s="5">
        <v>44927.0</v>
      </c>
      <c r="G8549" s="1">
        <v>0.0</v>
      </c>
    </row>
    <row r="8550">
      <c r="A8550" s="1">
        <v>8549.0</v>
      </c>
      <c r="B8550" s="1" t="s">
        <v>10751</v>
      </c>
      <c r="C8550" s="1" t="s">
        <v>32</v>
      </c>
      <c r="D8550" s="1">
        <v>120.0</v>
      </c>
      <c r="E8550" s="1" t="s">
        <v>38</v>
      </c>
      <c r="F8550" s="5">
        <v>44927.0</v>
      </c>
      <c r="G8550" s="1">
        <v>5.0</v>
      </c>
    </row>
    <row r="8551">
      <c r="A8551" s="1">
        <v>8550.0</v>
      </c>
      <c r="B8551" s="1" t="s">
        <v>10752</v>
      </c>
      <c r="C8551" s="1" t="s">
        <v>49</v>
      </c>
      <c r="D8551" s="1">
        <v>80.0</v>
      </c>
      <c r="E8551" s="1" t="s">
        <v>38</v>
      </c>
      <c r="F8551" s="5">
        <v>44927.0</v>
      </c>
      <c r="G8551" s="1">
        <v>10.0</v>
      </c>
    </row>
    <row r="8552">
      <c r="A8552" s="1">
        <v>8551.0</v>
      </c>
      <c r="B8552" s="1" t="s">
        <v>10753</v>
      </c>
      <c r="C8552" s="1" t="s">
        <v>49</v>
      </c>
      <c r="D8552" s="1">
        <v>80.0</v>
      </c>
      <c r="E8552" s="1" t="s">
        <v>38</v>
      </c>
      <c r="F8552" s="5">
        <v>44927.0</v>
      </c>
      <c r="G8552" s="1">
        <v>20.0</v>
      </c>
    </row>
    <row r="8553">
      <c r="A8553" s="1">
        <v>8552.0</v>
      </c>
      <c r="B8553" s="1" t="s">
        <v>10754</v>
      </c>
      <c r="C8553" s="1" t="s">
        <v>32</v>
      </c>
      <c r="D8553" s="1">
        <v>120.0</v>
      </c>
      <c r="E8553" s="1" t="s">
        <v>38</v>
      </c>
      <c r="F8553" s="5">
        <v>44927.0</v>
      </c>
      <c r="G8553" s="1">
        <v>0.0</v>
      </c>
    </row>
    <row r="8554">
      <c r="A8554" s="1">
        <v>8553.0</v>
      </c>
      <c r="B8554" s="1" t="s">
        <v>10755</v>
      </c>
      <c r="C8554" s="1" t="s">
        <v>32</v>
      </c>
      <c r="D8554" s="1">
        <v>120.0</v>
      </c>
      <c r="E8554" s="1" t="s">
        <v>38</v>
      </c>
      <c r="F8554" s="5">
        <v>44927.0</v>
      </c>
      <c r="G8554" s="1">
        <v>5.0</v>
      </c>
    </row>
    <row r="8555">
      <c r="A8555" s="1">
        <v>8554.0</v>
      </c>
      <c r="B8555" s="1" t="s">
        <v>10756</v>
      </c>
      <c r="C8555" s="1" t="s">
        <v>40</v>
      </c>
      <c r="D8555" s="1">
        <v>50.0</v>
      </c>
      <c r="E8555" s="1" t="s">
        <v>38</v>
      </c>
      <c r="F8555" s="5">
        <v>44927.0</v>
      </c>
      <c r="G8555" s="1">
        <v>10.0</v>
      </c>
    </row>
    <row r="8556">
      <c r="A8556" s="1">
        <v>8555.0</v>
      </c>
      <c r="B8556" s="1" t="s">
        <v>10757</v>
      </c>
      <c r="C8556" s="1" t="s">
        <v>32</v>
      </c>
      <c r="D8556" s="1">
        <v>120.0</v>
      </c>
      <c r="E8556" s="1" t="s">
        <v>38</v>
      </c>
      <c r="F8556" s="5">
        <v>44927.0</v>
      </c>
      <c r="G8556" s="1">
        <v>20.0</v>
      </c>
    </row>
    <row r="8557">
      <c r="A8557" s="1">
        <v>8556.0</v>
      </c>
      <c r="B8557" s="1" t="s">
        <v>10758</v>
      </c>
      <c r="C8557" s="1" t="s">
        <v>32</v>
      </c>
      <c r="D8557" s="1">
        <v>120.0</v>
      </c>
      <c r="E8557" s="1" t="s">
        <v>38</v>
      </c>
      <c r="F8557" s="5">
        <v>44927.0</v>
      </c>
      <c r="G8557" s="1">
        <v>0.0</v>
      </c>
    </row>
    <row r="8558">
      <c r="A8558" s="1">
        <v>8557.0</v>
      </c>
      <c r="B8558" s="1" t="s">
        <v>10759</v>
      </c>
      <c r="C8558" s="1" t="s">
        <v>32</v>
      </c>
      <c r="D8558" s="1">
        <v>120.0</v>
      </c>
      <c r="E8558" s="1" t="s">
        <v>38</v>
      </c>
      <c r="F8558" s="5">
        <v>44927.0</v>
      </c>
      <c r="G8558" s="1">
        <v>5.0</v>
      </c>
    </row>
    <row r="8559">
      <c r="A8559" s="1">
        <v>8558.0</v>
      </c>
      <c r="B8559" s="1" t="s">
        <v>10761</v>
      </c>
      <c r="C8559" s="1" t="s">
        <v>32</v>
      </c>
      <c r="D8559" s="1">
        <v>120.0</v>
      </c>
      <c r="E8559" s="1" t="s">
        <v>38</v>
      </c>
      <c r="F8559" s="5">
        <v>44927.0</v>
      </c>
      <c r="G8559" s="1">
        <v>10.0</v>
      </c>
    </row>
    <row r="8560">
      <c r="A8560" s="1">
        <v>8559.0</v>
      </c>
      <c r="B8560" s="1" t="s">
        <v>10763</v>
      </c>
      <c r="C8560" s="1" t="s">
        <v>32</v>
      </c>
      <c r="D8560" s="1">
        <v>120.0</v>
      </c>
      <c r="E8560" s="1" t="s">
        <v>38</v>
      </c>
      <c r="F8560" s="5">
        <v>44927.0</v>
      </c>
      <c r="G8560" s="1">
        <v>20.0</v>
      </c>
    </row>
    <row r="8561">
      <c r="A8561" s="1">
        <v>8560.0</v>
      </c>
      <c r="B8561" s="1" t="s">
        <v>10764</v>
      </c>
      <c r="C8561" s="1" t="s">
        <v>32</v>
      </c>
      <c r="D8561" s="1">
        <v>120.0</v>
      </c>
      <c r="E8561" s="1" t="s">
        <v>38</v>
      </c>
      <c r="F8561" s="5">
        <v>44927.0</v>
      </c>
      <c r="G8561" s="1">
        <v>0.0</v>
      </c>
    </row>
    <row r="8562">
      <c r="A8562" s="1">
        <v>8561.0</v>
      </c>
      <c r="B8562" s="1" t="s">
        <v>10765</v>
      </c>
      <c r="C8562" s="1" t="s">
        <v>32</v>
      </c>
      <c r="D8562" s="1">
        <v>120.0</v>
      </c>
      <c r="E8562" s="1" t="s">
        <v>38</v>
      </c>
      <c r="F8562" s="5">
        <v>44927.0</v>
      </c>
      <c r="G8562" s="1">
        <v>5.0</v>
      </c>
    </row>
    <row r="8563">
      <c r="A8563" s="1">
        <v>8562.0</v>
      </c>
      <c r="B8563" s="1" t="s">
        <v>10766</v>
      </c>
      <c r="C8563" s="1" t="s">
        <v>40</v>
      </c>
      <c r="D8563" s="1">
        <v>50.0</v>
      </c>
      <c r="E8563" s="1" t="s">
        <v>38</v>
      </c>
      <c r="F8563" s="5">
        <v>44927.0</v>
      </c>
      <c r="G8563" s="1">
        <v>10.0</v>
      </c>
    </row>
    <row r="8564">
      <c r="A8564" s="1">
        <v>8563.0</v>
      </c>
      <c r="B8564" s="1" t="s">
        <v>10767</v>
      </c>
      <c r="C8564" s="1" t="s">
        <v>32</v>
      </c>
      <c r="D8564" s="1">
        <v>120.0</v>
      </c>
      <c r="E8564" s="1" t="s">
        <v>38</v>
      </c>
      <c r="F8564" s="5">
        <v>44927.0</v>
      </c>
      <c r="G8564" s="1">
        <v>20.0</v>
      </c>
    </row>
    <row r="8565">
      <c r="A8565" s="1">
        <v>8564.0</v>
      </c>
      <c r="B8565" s="1" t="s">
        <v>10768</v>
      </c>
      <c r="C8565" s="1" t="s">
        <v>32</v>
      </c>
      <c r="D8565" s="1">
        <v>120.0</v>
      </c>
      <c r="E8565" s="1" t="s">
        <v>38</v>
      </c>
      <c r="F8565" s="5">
        <v>44927.0</v>
      </c>
      <c r="G8565" s="1">
        <v>0.0</v>
      </c>
    </row>
    <row r="8566">
      <c r="A8566" s="1">
        <v>8565.0</v>
      </c>
      <c r="B8566" s="1" t="s">
        <v>10769</v>
      </c>
      <c r="C8566" s="1" t="s">
        <v>32</v>
      </c>
      <c r="D8566" s="1">
        <v>120.0</v>
      </c>
      <c r="E8566" s="1" t="s">
        <v>45</v>
      </c>
      <c r="F8566" s="5">
        <v>44927.0</v>
      </c>
      <c r="G8566" s="1">
        <v>5.0</v>
      </c>
    </row>
    <row r="8567">
      <c r="A8567" s="1">
        <v>8566.0</v>
      </c>
      <c r="B8567" s="1" t="s">
        <v>10770</v>
      </c>
      <c r="C8567" s="1" t="s">
        <v>32</v>
      </c>
      <c r="D8567" s="1">
        <v>120.0</v>
      </c>
      <c r="E8567" s="1" t="s">
        <v>38</v>
      </c>
      <c r="F8567" s="5">
        <v>44927.0</v>
      </c>
      <c r="G8567" s="1">
        <v>10.0</v>
      </c>
    </row>
    <row r="8568">
      <c r="A8568" s="1">
        <v>8567.0</v>
      </c>
      <c r="B8568" s="1" t="s">
        <v>10771</v>
      </c>
      <c r="C8568" s="1" t="s">
        <v>37</v>
      </c>
      <c r="D8568" s="1">
        <v>250.0</v>
      </c>
      <c r="E8568" s="1" t="s">
        <v>38</v>
      </c>
      <c r="F8568" s="5">
        <v>44927.0</v>
      </c>
      <c r="G8568" s="1">
        <v>20.0</v>
      </c>
    </row>
    <row r="8569">
      <c r="A8569" s="1">
        <v>8568.0</v>
      </c>
      <c r="B8569" s="1" t="s">
        <v>10772</v>
      </c>
      <c r="C8569" s="1" t="s">
        <v>37</v>
      </c>
      <c r="D8569" s="1">
        <v>250.0</v>
      </c>
      <c r="E8569" s="1" t="s">
        <v>38</v>
      </c>
      <c r="F8569" s="5">
        <v>44927.0</v>
      </c>
      <c r="G8569" s="1">
        <v>0.0</v>
      </c>
    </row>
    <row r="8570">
      <c r="A8570" s="1">
        <v>8569.0</v>
      </c>
      <c r="B8570" s="1" t="s">
        <v>10773</v>
      </c>
      <c r="C8570" s="1" t="s">
        <v>40</v>
      </c>
      <c r="D8570" s="1">
        <v>50.0</v>
      </c>
      <c r="E8570" s="1" t="s">
        <v>38</v>
      </c>
      <c r="F8570" s="5">
        <v>44927.0</v>
      </c>
      <c r="G8570" s="1">
        <v>5.0</v>
      </c>
    </row>
    <row r="8571">
      <c r="A8571" s="1">
        <v>8570.0</v>
      </c>
      <c r="B8571" s="1" t="s">
        <v>10775</v>
      </c>
      <c r="C8571" s="1" t="s">
        <v>49</v>
      </c>
      <c r="D8571" s="1">
        <v>80.0</v>
      </c>
      <c r="E8571" s="1" t="s">
        <v>45</v>
      </c>
      <c r="F8571" s="5">
        <v>44927.0</v>
      </c>
      <c r="G8571" s="1">
        <v>10.0</v>
      </c>
    </row>
    <row r="8572">
      <c r="A8572" s="1">
        <v>8571.0</v>
      </c>
      <c r="B8572" s="1" t="s">
        <v>10777</v>
      </c>
      <c r="C8572" s="1" t="s">
        <v>32</v>
      </c>
      <c r="D8572" s="1">
        <v>120.0</v>
      </c>
      <c r="E8572" s="1" t="s">
        <v>38</v>
      </c>
      <c r="F8572" s="5">
        <v>44927.0</v>
      </c>
      <c r="G8572" s="1">
        <v>20.0</v>
      </c>
    </row>
    <row r="8573">
      <c r="A8573" s="1">
        <v>8572.0</v>
      </c>
      <c r="B8573" s="1" t="s">
        <v>10778</v>
      </c>
      <c r="C8573" s="1" t="s">
        <v>32</v>
      </c>
      <c r="D8573" s="1">
        <v>120.0</v>
      </c>
      <c r="E8573" s="1" t="s">
        <v>38</v>
      </c>
      <c r="F8573" s="5">
        <v>44927.0</v>
      </c>
      <c r="G8573" s="1">
        <v>0.0</v>
      </c>
    </row>
    <row r="8574">
      <c r="A8574" s="1">
        <v>8573.0</v>
      </c>
      <c r="B8574" s="1" t="s">
        <v>10779</v>
      </c>
      <c r="C8574" s="1" t="s">
        <v>40</v>
      </c>
      <c r="D8574" s="1">
        <v>50.0</v>
      </c>
      <c r="E8574" s="1" t="s">
        <v>38</v>
      </c>
      <c r="F8574" s="5">
        <v>44927.0</v>
      </c>
      <c r="G8574" s="1">
        <v>5.0</v>
      </c>
    </row>
    <row r="8575">
      <c r="A8575" s="1">
        <v>8574.0</v>
      </c>
      <c r="B8575" s="1" t="s">
        <v>10780</v>
      </c>
      <c r="C8575" s="1" t="s">
        <v>32</v>
      </c>
      <c r="D8575" s="1">
        <v>120.0</v>
      </c>
      <c r="E8575" s="1" t="s">
        <v>45</v>
      </c>
      <c r="F8575" s="5">
        <v>44927.0</v>
      </c>
      <c r="G8575" s="1">
        <v>10.0</v>
      </c>
    </row>
    <row r="8576">
      <c r="A8576" s="1">
        <v>8575.0</v>
      </c>
      <c r="B8576" s="1" t="s">
        <v>10781</v>
      </c>
      <c r="C8576" s="1" t="s">
        <v>49</v>
      </c>
      <c r="D8576" s="1">
        <v>80.0</v>
      </c>
      <c r="E8576" s="1" t="s">
        <v>38</v>
      </c>
      <c r="F8576" s="5">
        <v>44927.0</v>
      </c>
      <c r="G8576" s="1">
        <v>20.0</v>
      </c>
    </row>
    <row r="8577">
      <c r="A8577" s="1">
        <v>8576.0</v>
      </c>
      <c r="B8577" s="1" t="s">
        <v>10782</v>
      </c>
      <c r="C8577" s="1" t="s">
        <v>32</v>
      </c>
      <c r="D8577" s="1">
        <v>120.0</v>
      </c>
      <c r="E8577" s="1" t="s">
        <v>45</v>
      </c>
      <c r="F8577" s="5">
        <v>44927.0</v>
      </c>
      <c r="G8577" s="1">
        <v>0.0</v>
      </c>
    </row>
    <row r="8578">
      <c r="A8578" s="1">
        <v>8577.0</v>
      </c>
      <c r="B8578" s="1" t="s">
        <v>10783</v>
      </c>
      <c r="C8578" s="1" t="s">
        <v>32</v>
      </c>
      <c r="D8578" s="1">
        <v>120.0</v>
      </c>
      <c r="E8578" s="1" t="s">
        <v>38</v>
      </c>
      <c r="F8578" s="5">
        <v>44927.0</v>
      </c>
      <c r="G8578" s="1">
        <v>5.0</v>
      </c>
    </row>
    <row r="8579">
      <c r="A8579" s="1">
        <v>8578.0</v>
      </c>
      <c r="B8579" s="1" t="s">
        <v>10784</v>
      </c>
      <c r="C8579" s="1" t="s">
        <v>32</v>
      </c>
      <c r="D8579" s="1">
        <v>120.0</v>
      </c>
      <c r="E8579" s="1" t="s">
        <v>38</v>
      </c>
      <c r="F8579" s="5">
        <v>44927.0</v>
      </c>
      <c r="G8579" s="1">
        <v>10.0</v>
      </c>
    </row>
    <row r="8580">
      <c r="A8580" s="1">
        <v>8579.0</v>
      </c>
      <c r="B8580" s="1" t="s">
        <v>10785</v>
      </c>
      <c r="C8580" s="1" t="s">
        <v>32</v>
      </c>
      <c r="D8580" s="1">
        <v>120.0</v>
      </c>
      <c r="E8580" s="1" t="s">
        <v>38</v>
      </c>
      <c r="F8580" s="5">
        <v>44927.0</v>
      </c>
      <c r="G8580" s="1">
        <v>20.0</v>
      </c>
    </row>
    <row r="8581">
      <c r="A8581" s="1">
        <v>8580.0</v>
      </c>
      <c r="B8581" s="1" t="s">
        <v>10788</v>
      </c>
      <c r="C8581" s="1" t="s">
        <v>40</v>
      </c>
      <c r="D8581" s="1">
        <v>50.0</v>
      </c>
      <c r="E8581" s="1" t="s">
        <v>33</v>
      </c>
      <c r="F8581" s="5">
        <v>44927.0</v>
      </c>
      <c r="G8581" s="1">
        <v>0.0</v>
      </c>
    </row>
    <row r="8582">
      <c r="A8582" s="1">
        <v>8581.0</v>
      </c>
      <c r="B8582" s="1" t="s">
        <v>10789</v>
      </c>
      <c r="C8582" s="1" t="s">
        <v>32</v>
      </c>
      <c r="D8582" s="1">
        <v>120.0</v>
      </c>
      <c r="E8582" s="1" t="s">
        <v>38</v>
      </c>
      <c r="F8582" s="5">
        <v>44927.0</v>
      </c>
      <c r="G8582" s="1">
        <v>5.0</v>
      </c>
    </row>
    <row r="8583">
      <c r="A8583" s="1">
        <v>8582.0</v>
      </c>
      <c r="B8583" s="1" t="s">
        <v>10790</v>
      </c>
      <c r="C8583" s="1" t="s">
        <v>32</v>
      </c>
      <c r="D8583" s="1">
        <v>120.0</v>
      </c>
      <c r="E8583" s="1" t="s">
        <v>38</v>
      </c>
      <c r="F8583" s="5">
        <v>44927.0</v>
      </c>
      <c r="G8583" s="1">
        <v>10.0</v>
      </c>
    </row>
    <row r="8584">
      <c r="A8584" s="1">
        <v>8583.0</v>
      </c>
      <c r="B8584" s="1" t="s">
        <v>10791</v>
      </c>
      <c r="C8584" s="1" t="s">
        <v>32</v>
      </c>
      <c r="D8584" s="1">
        <v>120.0</v>
      </c>
      <c r="E8584" s="1" t="s">
        <v>38</v>
      </c>
      <c r="F8584" s="5">
        <v>44927.0</v>
      </c>
      <c r="G8584" s="1">
        <v>20.0</v>
      </c>
    </row>
    <row r="8585">
      <c r="A8585" s="1">
        <v>8584.0</v>
      </c>
      <c r="B8585" s="1" t="s">
        <v>10792</v>
      </c>
      <c r="C8585" s="1" t="s">
        <v>49</v>
      </c>
      <c r="D8585" s="1">
        <v>80.0</v>
      </c>
      <c r="E8585" s="1" t="s">
        <v>38</v>
      </c>
      <c r="F8585" s="5">
        <v>44927.0</v>
      </c>
      <c r="G8585" s="1">
        <v>0.0</v>
      </c>
    </row>
    <row r="8586">
      <c r="A8586" s="1">
        <v>8585.0</v>
      </c>
      <c r="B8586" s="1" t="s">
        <v>10793</v>
      </c>
      <c r="C8586" s="1" t="s">
        <v>37</v>
      </c>
      <c r="D8586" s="1">
        <v>250.0</v>
      </c>
      <c r="E8586" s="1" t="s">
        <v>38</v>
      </c>
      <c r="F8586" s="5">
        <v>44927.0</v>
      </c>
      <c r="G8586" s="1">
        <v>5.0</v>
      </c>
    </row>
    <row r="8587">
      <c r="A8587" s="1">
        <v>8586.0</v>
      </c>
      <c r="B8587" s="1" t="s">
        <v>10794</v>
      </c>
      <c r="C8587" s="1" t="s">
        <v>32</v>
      </c>
      <c r="D8587" s="1">
        <v>120.0</v>
      </c>
      <c r="E8587" s="1" t="s">
        <v>38</v>
      </c>
      <c r="F8587" s="5">
        <v>44927.0</v>
      </c>
      <c r="G8587" s="1">
        <v>10.0</v>
      </c>
    </row>
    <row r="8588">
      <c r="A8588" s="1">
        <v>8587.0</v>
      </c>
      <c r="B8588" s="1" t="s">
        <v>10795</v>
      </c>
      <c r="C8588" s="1" t="s">
        <v>49</v>
      </c>
      <c r="D8588" s="1">
        <v>80.0</v>
      </c>
      <c r="E8588" s="1" t="s">
        <v>38</v>
      </c>
      <c r="F8588" s="5">
        <v>44927.0</v>
      </c>
      <c r="G8588" s="1">
        <v>20.0</v>
      </c>
    </row>
    <row r="8589">
      <c r="A8589" s="1">
        <v>8588.0</v>
      </c>
      <c r="B8589" s="1" t="s">
        <v>10796</v>
      </c>
      <c r="C8589" s="1" t="s">
        <v>37</v>
      </c>
      <c r="D8589" s="1">
        <v>250.0</v>
      </c>
      <c r="E8589" s="1" t="s">
        <v>45</v>
      </c>
      <c r="F8589" s="5">
        <v>44927.0</v>
      </c>
      <c r="G8589" s="1">
        <v>0.0</v>
      </c>
    </row>
    <row r="8590">
      <c r="A8590" s="1">
        <v>8589.0</v>
      </c>
      <c r="B8590" s="1" t="s">
        <v>10797</v>
      </c>
      <c r="C8590" s="1" t="s">
        <v>32</v>
      </c>
      <c r="D8590" s="1">
        <v>120.0</v>
      </c>
      <c r="E8590" s="1" t="s">
        <v>38</v>
      </c>
      <c r="F8590" s="5">
        <v>44927.0</v>
      </c>
      <c r="G8590" s="1">
        <v>5.0</v>
      </c>
    </row>
    <row r="8591">
      <c r="A8591" s="1">
        <v>8590.0</v>
      </c>
      <c r="B8591" s="1" t="s">
        <v>10798</v>
      </c>
      <c r="C8591" s="1" t="s">
        <v>32</v>
      </c>
      <c r="D8591" s="1">
        <v>120.0</v>
      </c>
      <c r="E8591" s="1" t="s">
        <v>38</v>
      </c>
      <c r="F8591" s="5">
        <v>44927.0</v>
      </c>
      <c r="G8591" s="1">
        <v>10.0</v>
      </c>
    </row>
    <row r="8592">
      <c r="A8592" s="1">
        <v>8591.0</v>
      </c>
      <c r="B8592" s="1" t="s">
        <v>10800</v>
      </c>
      <c r="C8592" s="1" t="s">
        <v>32</v>
      </c>
      <c r="D8592" s="1">
        <v>120.0</v>
      </c>
      <c r="E8592" s="1" t="s">
        <v>38</v>
      </c>
      <c r="F8592" s="5">
        <v>44927.0</v>
      </c>
      <c r="G8592" s="1">
        <v>20.0</v>
      </c>
    </row>
    <row r="8593">
      <c r="A8593" s="1">
        <v>8592.0</v>
      </c>
      <c r="B8593" s="1" t="s">
        <v>10802</v>
      </c>
      <c r="C8593" s="1" t="s">
        <v>32</v>
      </c>
      <c r="D8593" s="1">
        <v>120.0</v>
      </c>
      <c r="E8593" s="1" t="s">
        <v>38</v>
      </c>
      <c r="F8593" s="5">
        <v>44927.0</v>
      </c>
      <c r="G8593" s="1">
        <v>0.0</v>
      </c>
    </row>
    <row r="8594">
      <c r="A8594" s="1">
        <v>8593.0</v>
      </c>
      <c r="B8594" s="1" t="s">
        <v>10803</v>
      </c>
      <c r="C8594" s="1" t="s">
        <v>32</v>
      </c>
      <c r="D8594" s="1">
        <v>120.0</v>
      </c>
      <c r="E8594" s="1" t="s">
        <v>38</v>
      </c>
      <c r="F8594" s="5">
        <v>44927.0</v>
      </c>
      <c r="G8594" s="1">
        <v>5.0</v>
      </c>
    </row>
    <row r="8595">
      <c r="A8595" s="1">
        <v>8594.0</v>
      </c>
      <c r="B8595" s="1" t="s">
        <v>10804</v>
      </c>
      <c r="C8595" s="1" t="s">
        <v>49</v>
      </c>
      <c r="D8595" s="1">
        <v>80.0</v>
      </c>
      <c r="E8595" s="1" t="s">
        <v>38</v>
      </c>
      <c r="F8595" s="5">
        <v>44927.0</v>
      </c>
      <c r="G8595" s="1">
        <v>10.0</v>
      </c>
    </row>
    <row r="8596">
      <c r="A8596" s="1">
        <v>8595.0</v>
      </c>
      <c r="B8596" s="1" t="s">
        <v>10805</v>
      </c>
      <c r="C8596" s="1" t="s">
        <v>32</v>
      </c>
      <c r="D8596" s="1">
        <v>120.0</v>
      </c>
      <c r="E8596" s="1" t="s">
        <v>38</v>
      </c>
      <c r="F8596" s="5">
        <v>44927.0</v>
      </c>
      <c r="G8596" s="1">
        <v>20.0</v>
      </c>
    </row>
    <row r="8597">
      <c r="A8597" s="1">
        <v>8596.0</v>
      </c>
      <c r="B8597" s="1" t="s">
        <v>10806</v>
      </c>
      <c r="C8597" s="1" t="s">
        <v>37</v>
      </c>
      <c r="D8597" s="1">
        <v>250.0</v>
      </c>
      <c r="E8597" s="1" t="s">
        <v>38</v>
      </c>
      <c r="F8597" s="5">
        <v>44927.0</v>
      </c>
      <c r="G8597" s="1">
        <v>0.0</v>
      </c>
    </row>
    <row r="8598">
      <c r="A8598" s="1">
        <v>8597.0</v>
      </c>
      <c r="B8598" s="1" t="s">
        <v>10807</v>
      </c>
      <c r="C8598" s="1" t="s">
        <v>32</v>
      </c>
      <c r="D8598" s="1">
        <v>120.0</v>
      </c>
      <c r="E8598" s="1" t="s">
        <v>45</v>
      </c>
      <c r="F8598" s="5">
        <v>44927.0</v>
      </c>
      <c r="G8598" s="1">
        <v>5.0</v>
      </c>
    </row>
    <row r="8599">
      <c r="A8599" s="1">
        <v>8598.0</v>
      </c>
      <c r="B8599" s="1" t="s">
        <v>10808</v>
      </c>
      <c r="C8599" s="1" t="s">
        <v>32</v>
      </c>
      <c r="D8599" s="1">
        <v>120.0</v>
      </c>
      <c r="E8599" s="1" t="s">
        <v>33</v>
      </c>
      <c r="F8599" s="5">
        <v>44927.0</v>
      </c>
      <c r="G8599" s="1">
        <v>10.0</v>
      </c>
    </row>
    <row r="8600">
      <c r="A8600" s="1">
        <v>8599.0</v>
      </c>
      <c r="B8600" s="1" t="s">
        <v>10809</v>
      </c>
      <c r="C8600" s="1" t="s">
        <v>37</v>
      </c>
      <c r="D8600" s="1">
        <v>250.0</v>
      </c>
      <c r="E8600" s="1" t="s">
        <v>38</v>
      </c>
      <c r="F8600" s="5">
        <v>44927.0</v>
      </c>
      <c r="G8600" s="1">
        <v>20.0</v>
      </c>
    </row>
    <row r="8601">
      <c r="A8601" s="1">
        <v>8600.0</v>
      </c>
      <c r="B8601" s="1" t="s">
        <v>10810</v>
      </c>
      <c r="C8601" s="1" t="s">
        <v>40</v>
      </c>
      <c r="D8601" s="1">
        <v>50.0</v>
      </c>
      <c r="E8601" s="1" t="s">
        <v>38</v>
      </c>
      <c r="F8601" s="5">
        <v>44927.0</v>
      </c>
      <c r="G8601" s="1">
        <v>0.0</v>
      </c>
    </row>
    <row r="8602">
      <c r="A8602" s="1">
        <v>8601.0</v>
      </c>
      <c r="B8602" s="1" t="s">
        <v>10811</v>
      </c>
      <c r="C8602" s="1" t="s">
        <v>37</v>
      </c>
      <c r="D8602" s="1">
        <v>250.0</v>
      </c>
      <c r="E8602" s="1" t="s">
        <v>38</v>
      </c>
      <c r="F8602" s="5">
        <v>44927.0</v>
      </c>
      <c r="G8602" s="1">
        <v>5.0</v>
      </c>
    </row>
    <row r="8603">
      <c r="A8603" s="1">
        <v>8602.0</v>
      </c>
      <c r="B8603" s="1" t="s">
        <v>10813</v>
      </c>
      <c r="C8603" s="1" t="s">
        <v>49</v>
      </c>
      <c r="D8603" s="1">
        <v>80.0</v>
      </c>
      <c r="E8603" s="1" t="s">
        <v>38</v>
      </c>
      <c r="F8603" s="5">
        <v>44927.0</v>
      </c>
      <c r="G8603" s="1">
        <v>10.0</v>
      </c>
    </row>
    <row r="8604">
      <c r="A8604" s="1">
        <v>8603.0</v>
      </c>
      <c r="B8604" s="1" t="s">
        <v>10815</v>
      </c>
      <c r="C8604" s="1" t="s">
        <v>37</v>
      </c>
      <c r="D8604" s="1">
        <v>250.0</v>
      </c>
      <c r="E8604" s="1" t="s">
        <v>38</v>
      </c>
      <c r="F8604" s="5">
        <v>44927.0</v>
      </c>
      <c r="G8604" s="1">
        <v>20.0</v>
      </c>
    </row>
    <row r="8605">
      <c r="A8605" s="1">
        <v>8604.0</v>
      </c>
      <c r="B8605" s="1" t="s">
        <v>10816</v>
      </c>
      <c r="C8605" s="1" t="s">
        <v>49</v>
      </c>
      <c r="D8605" s="1">
        <v>80.0</v>
      </c>
      <c r="E8605" s="1" t="s">
        <v>33</v>
      </c>
      <c r="F8605" s="5">
        <v>44927.0</v>
      </c>
      <c r="G8605" s="1">
        <v>0.0</v>
      </c>
    </row>
    <row r="8606">
      <c r="A8606" s="1">
        <v>8605.0</v>
      </c>
      <c r="B8606" s="1" t="s">
        <v>10817</v>
      </c>
      <c r="C8606" s="1" t="s">
        <v>40</v>
      </c>
      <c r="D8606" s="1">
        <v>50.0</v>
      </c>
      <c r="E8606" s="1" t="s">
        <v>45</v>
      </c>
      <c r="F8606" s="5">
        <v>44927.0</v>
      </c>
      <c r="G8606" s="1">
        <v>5.0</v>
      </c>
    </row>
    <row r="8607">
      <c r="A8607" s="1">
        <v>8606.0</v>
      </c>
      <c r="B8607" s="1" t="s">
        <v>10818</v>
      </c>
      <c r="C8607" s="1" t="s">
        <v>32</v>
      </c>
      <c r="D8607" s="1">
        <v>120.0</v>
      </c>
      <c r="E8607" s="1" t="s">
        <v>38</v>
      </c>
      <c r="F8607" s="5">
        <v>44927.0</v>
      </c>
      <c r="G8607" s="1">
        <v>10.0</v>
      </c>
    </row>
    <row r="8608">
      <c r="A8608" s="1">
        <v>8607.0</v>
      </c>
      <c r="B8608" s="1" t="s">
        <v>10819</v>
      </c>
      <c r="C8608" s="1" t="s">
        <v>37</v>
      </c>
      <c r="D8608" s="1">
        <v>250.0</v>
      </c>
      <c r="E8608" s="1" t="s">
        <v>45</v>
      </c>
      <c r="F8608" s="5">
        <v>44927.0</v>
      </c>
      <c r="G8608" s="1">
        <v>20.0</v>
      </c>
    </row>
    <row r="8609">
      <c r="A8609" s="1">
        <v>8608.0</v>
      </c>
      <c r="B8609" s="1" t="s">
        <v>10820</v>
      </c>
      <c r="C8609" s="1" t="s">
        <v>32</v>
      </c>
      <c r="D8609" s="1">
        <v>120.0</v>
      </c>
      <c r="E8609" s="1" t="s">
        <v>38</v>
      </c>
      <c r="F8609" s="5">
        <v>44927.0</v>
      </c>
      <c r="G8609" s="1">
        <v>0.0</v>
      </c>
    </row>
    <row r="8610">
      <c r="A8610" s="1">
        <v>8609.0</v>
      </c>
      <c r="B8610" s="1" t="s">
        <v>10821</v>
      </c>
      <c r="C8610" s="1" t="s">
        <v>49</v>
      </c>
      <c r="D8610" s="1">
        <v>80.0</v>
      </c>
      <c r="E8610" s="1" t="s">
        <v>38</v>
      </c>
      <c r="F8610" s="5">
        <v>44927.0</v>
      </c>
      <c r="G8610" s="1">
        <v>5.0</v>
      </c>
    </row>
    <row r="8611">
      <c r="A8611" s="1">
        <v>8610.0</v>
      </c>
      <c r="B8611" s="1" t="s">
        <v>10822</v>
      </c>
      <c r="C8611" s="1" t="s">
        <v>32</v>
      </c>
      <c r="D8611" s="1">
        <v>120.0</v>
      </c>
      <c r="E8611" s="1" t="s">
        <v>38</v>
      </c>
      <c r="F8611" s="5">
        <v>44927.0</v>
      </c>
      <c r="G8611" s="1">
        <v>10.0</v>
      </c>
    </row>
    <row r="8612">
      <c r="A8612" s="1">
        <v>8611.0</v>
      </c>
      <c r="B8612" s="1" t="s">
        <v>10823</v>
      </c>
      <c r="C8612" s="1" t="s">
        <v>32</v>
      </c>
      <c r="D8612" s="1">
        <v>120.0</v>
      </c>
      <c r="E8612" s="1" t="s">
        <v>38</v>
      </c>
      <c r="F8612" s="5">
        <v>44927.0</v>
      </c>
      <c r="G8612" s="1">
        <v>20.0</v>
      </c>
    </row>
    <row r="8613">
      <c r="A8613" s="1">
        <v>8612.0</v>
      </c>
      <c r="B8613" s="1" t="s">
        <v>10824</v>
      </c>
      <c r="C8613" s="1" t="s">
        <v>32</v>
      </c>
      <c r="D8613" s="1">
        <v>120.0</v>
      </c>
      <c r="E8613" s="1" t="s">
        <v>45</v>
      </c>
      <c r="F8613" s="5">
        <v>44927.0</v>
      </c>
      <c r="G8613" s="1">
        <v>0.0</v>
      </c>
    </row>
    <row r="8614">
      <c r="A8614" s="1">
        <v>8613.0</v>
      </c>
      <c r="B8614" s="1" t="s">
        <v>10827</v>
      </c>
      <c r="C8614" s="1" t="s">
        <v>49</v>
      </c>
      <c r="D8614" s="1">
        <v>80.0</v>
      </c>
      <c r="E8614" s="1" t="s">
        <v>33</v>
      </c>
      <c r="F8614" s="5">
        <v>44927.0</v>
      </c>
      <c r="G8614" s="1">
        <v>5.0</v>
      </c>
    </row>
    <row r="8615">
      <c r="A8615" s="1">
        <v>8614.0</v>
      </c>
      <c r="B8615" s="1" t="s">
        <v>10828</v>
      </c>
      <c r="C8615" s="1" t="s">
        <v>49</v>
      </c>
      <c r="D8615" s="1">
        <v>80.0</v>
      </c>
      <c r="E8615" s="1" t="s">
        <v>45</v>
      </c>
      <c r="F8615" s="5">
        <v>44927.0</v>
      </c>
      <c r="G8615" s="1">
        <v>10.0</v>
      </c>
    </row>
    <row r="8616">
      <c r="A8616" s="1">
        <v>8615.0</v>
      </c>
      <c r="B8616" s="1" t="s">
        <v>10829</v>
      </c>
      <c r="C8616" s="1" t="s">
        <v>32</v>
      </c>
      <c r="D8616" s="1">
        <v>120.0</v>
      </c>
      <c r="E8616" s="1" t="s">
        <v>38</v>
      </c>
      <c r="F8616" s="5">
        <v>44927.0</v>
      </c>
      <c r="G8616" s="1">
        <v>20.0</v>
      </c>
    </row>
    <row r="8617">
      <c r="A8617" s="1">
        <v>8616.0</v>
      </c>
      <c r="B8617" s="1" t="s">
        <v>10830</v>
      </c>
      <c r="C8617" s="1" t="s">
        <v>49</v>
      </c>
      <c r="D8617" s="1">
        <v>80.0</v>
      </c>
      <c r="E8617" s="1" t="s">
        <v>38</v>
      </c>
      <c r="F8617" s="5">
        <v>44927.0</v>
      </c>
      <c r="G8617" s="1">
        <v>0.0</v>
      </c>
    </row>
    <row r="8618">
      <c r="A8618" s="1">
        <v>8617.0</v>
      </c>
      <c r="B8618" s="1" t="s">
        <v>10831</v>
      </c>
      <c r="C8618" s="1" t="s">
        <v>49</v>
      </c>
      <c r="D8618" s="1">
        <v>80.0</v>
      </c>
      <c r="E8618" s="1" t="s">
        <v>38</v>
      </c>
      <c r="F8618" s="5">
        <v>44927.0</v>
      </c>
      <c r="G8618" s="1">
        <v>5.0</v>
      </c>
    </row>
    <row r="8619">
      <c r="A8619" s="1">
        <v>8618.0</v>
      </c>
      <c r="B8619" s="1" t="s">
        <v>10832</v>
      </c>
      <c r="C8619" s="1" t="s">
        <v>32</v>
      </c>
      <c r="D8619" s="1">
        <v>120.0</v>
      </c>
      <c r="E8619" s="1" t="s">
        <v>45</v>
      </c>
      <c r="F8619" s="5">
        <v>44927.0</v>
      </c>
      <c r="G8619" s="1">
        <v>10.0</v>
      </c>
    </row>
    <row r="8620">
      <c r="A8620" s="1">
        <v>8619.0</v>
      </c>
      <c r="B8620" s="1" t="s">
        <v>10833</v>
      </c>
      <c r="C8620" s="1" t="s">
        <v>49</v>
      </c>
      <c r="D8620" s="1">
        <v>80.0</v>
      </c>
      <c r="E8620" s="1" t="s">
        <v>45</v>
      </c>
      <c r="F8620" s="5">
        <v>44927.0</v>
      </c>
      <c r="G8620" s="1">
        <v>20.0</v>
      </c>
    </row>
    <row r="8621">
      <c r="A8621" s="1">
        <v>8620.0</v>
      </c>
      <c r="B8621" s="1" t="s">
        <v>10834</v>
      </c>
      <c r="C8621" s="1" t="s">
        <v>32</v>
      </c>
      <c r="D8621" s="1">
        <v>120.0</v>
      </c>
      <c r="E8621" s="1" t="s">
        <v>38</v>
      </c>
      <c r="F8621" s="5">
        <v>44927.0</v>
      </c>
      <c r="G8621" s="1">
        <v>0.0</v>
      </c>
    </row>
    <row r="8622">
      <c r="A8622" s="1">
        <v>8621.0</v>
      </c>
      <c r="B8622" s="1" t="s">
        <v>10835</v>
      </c>
      <c r="C8622" s="1" t="s">
        <v>49</v>
      </c>
      <c r="D8622" s="1">
        <v>80.0</v>
      </c>
      <c r="E8622" s="1" t="s">
        <v>38</v>
      </c>
      <c r="F8622" s="5">
        <v>44927.0</v>
      </c>
      <c r="G8622" s="1">
        <v>5.0</v>
      </c>
    </row>
    <row r="8623">
      <c r="A8623" s="1">
        <v>8622.0</v>
      </c>
      <c r="B8623" s="1" t="s">
        <v>10836</v>
      </c>
      <c r="C8623" s="1" t="s">
        <v>37</v>
      </c>
      <c r="D8623" s="1">
        <v>250.0</v>
      </c>
      <c r="E8623" s="1" t="s">
        <v>38</v>
      </c>
      <c r="F8623" s="5">
        <v>44927.0</v>
      </c>
      <c r="G8623" s="1">
        <v>10.0</v>
      </c>
    </row>
    <row r="8624">
      <c r="A8624" s="1">
        <v>8623.0</v>
      </c>
      <c r="B8624" s="1" t="s">
        <v>10839</v>
      </c>
      <c r="C8624" s="1" t="s">
        <v>49</v>
      </c>
      <c r="D8624" s="1">
        <v>80.0</v>
      </c>
      <c r="E8624" s="1" t="s">
        <v>45</v>
      </c>
      <c r="F8624" s="5">
        <v>44927.0</v>
      </c>
      <c r="G8624" s="1">
        <v>20.0</v>
      </c>
    </row>
    <row r="8625">
      <c r="A8625" s="1">
        <v>8624.0</v>
      </c>
      <c r="B8625" s="1" t="s">
        <v>10840</v>
      </c>
      <c r="C8625" s="1" t="s">
        <v>32</v>
      </c>
      <c r="D8625" s="1">
        <v>120.0</v>
      </c>
      <c r="E8625" s="1" t="s">
        <v>38</v>
      </c>
      <c r="F8625" s="5">
        <v>44927.0</v>
      </c>
      <c r="G8625" s="1">
        <v>0.0</v>
      </c>
    </row>
    <row r="8626">
      <c r="A8626" s="1">
        <v>8625.0</v>
      </c>
      <c r="B8626" s="1" t="s">
        <v>10841</v>
      </c>
      <c r="C8626" s="1" t="s">
        <v>40</v>
      </c>
      <c r="D8626" s="1">
        <v>50.0</v>
      </c>
      <c r="E8626" s="1" t="s">
        <v>38</v>
      </c>
      <c r="F8626" s="5">
        <v>44927.0</v>
      </c>
      <c r="G8626" s="1">
        <v>5.0</v>
      </c>
    </row>
    <row r="8627">
      <c r="A8627" s="1">
        <v>8626.0</v>
      </c>
      <c r="B8627" s="1" t="s">
        <v>10842</v>
      </c>
      <c r="C8627" s="1" t="s">
        <v>32</v>
      </c>
      <c r="D8627" s="1">
        <v>120.0</v>
      </c>
      <c r="E8627" s="1" t="s">
        <v>38</v>
      </c>
      <c r="F8627" s="5">
        <v>44927.0</v>
      </c>
      <c r="G8627" s="1">
        <v>10.0</v>
      </c>
    </row>
    <row r="8628">
      <c r="A8628" s="1">
        <v>8627.0</v>
      </c>
      <c r="B8628" s="1" t="s">
        <v>10843</v>
      </c>
      <c r="C8628" s="1" t="s">
        <v>32</v>
      </c>
      <c r="D8628" s="1">
        <v>120.0</v>
      </c>
      <c r="E8628" s="1" t="s">
        <v>38</v>
      </c>
      <c r="F8628" s="5">
        <v>44927.0</v>
      </c>
      <c r="G8628" s="1">
        <v>20.0</v>
      </c>
    </row>
    <row r="8629">
      <c r="A8629" s="1">
        <v>8628.0</v>
      </c>
      <c r="B8629" s="1" t="s">
        <v>10844</v>
      </c>
      <c r="C8629" s="1" t="s">
        <v>32</v>
      </c>
      <c r="D8629" s="1">
        <v>120.0</v>
      </c>
      <c r="E8629" s="1" t="s">
        <v>45</v>
      </c>
      <c r="F8629" s="5">
        <v>44927.0</v>
      </c>
      <c r="G8629" s="1">
        <v>0.0</v>
      </c>
    </row>
    <row r="8630">
      <c r="A8630" s="1">
        <v>8629.0</v>
      </c>
      <c r="B8630" s="1" t="s">
        <v>10845</v>
      </c>
      <c r="C8630" s="1" t="s">
        <v>32</v>
      </c>
      <c r="D8630" s="1">
        <v>120.0</v>
      </c>
      <c r="E8630" s="1" t="s">
        <v>45</v>
      </c>
      <c r="F8630" s="5">
        <v>44927.0</v>
      </c>
      <c r="G8630" s="1">
        <v>5.0</v>
      </c>
    </row>
    <row r="8631">
      <c r="A8631" s="1">
        <v>8630.0</v>
      </c>
      <c r="B8631" s="1" t="s">
        <v>10846</v>
      </c>
      <c r="C8631" s="1" t="s">
        <v>49</v>
      </c>
      <c r="D8631" s="1">
        <v>80.0</v>
      </c>
      <c r="E8631" s="1" t="s">
        <v>38</v>
      </c>
      <c r="F8631" s="5">
        <v>44927.0</v>
      </c>
      <c r="G8631" s="1">
        <v>10.0</v>
      </c>
    </row>
    <row r="8632">
      <c r="A8632" s="1">
        <v>8631.0</v>
      </c>
      <c r="B8632" s="1" t="s">
        <v>10847</v>
      </c>
      <c r="C8632" s="1" t="s">
        <v>32</v>
      </c>
      <c r="D8632" s="1">
        <v>120.0</v>
      </c>
      <c r="E8632" s="1" t="s">
        <v>38</v>
      </c>
      <c r="F8632" s="5">
        <v>44927.0</v>
      </c>
      <c r="G8632" s="1">
        <v>20.0</v>
      </c>
    </row>
    <row r="8633">
      <c r="A8633" s="1">
        <v>8632.0</v>
      </c>
      <c r="B8633" s="1" t="s">
        <v>10848</v>
      </c>
      <c r="C8633" s="1" t="s">
        <v>49</v>
      </c>
      <c r="D8633" s="1">
        <v>80.0</v>
      </c>
      <c r="E8633" s="1" t="s">
        <v>45</v>
      </c>
      <c r="F8633" s="5">
        <v>44927.0</v>
      </c>
      <c r="G8633" s="1">
        <v>0.0</v>
      </c>
    </row>
    <row r="8634">
      <c r="A8634" s="1">
        <v>8633.0</v>
      </c>
      <c r="B8634" s="1" t="s">
        <v>10850</v>
      </c>
      <c r="C8634" s="1" t="s">
        <v>32</v>
      </c>
      <c r="D8634" s="1">
        <v>120.0</v>
      </c>
      <c r="E8634" s="1" t="s">
        <v>38</v>
      </c>
      <c r="F8634" s="5">
        <v>44927.0</v>
      </c>
      <c r="G8634" s="1">
        <v>5.0</v>
      </c>
    </row>
    <row r="8635">
      <c r="A8635" s="1">
        <v>8634.0</v>
      </c>
      <c r="B8635" s="1" t="s">
        <v>10852</v>
      </c>
      <c r="C8635" s="1" t="s">
        <v>37</v>
      </c>
      <c r="D8635" s="1">
        <v>250.0</v>
      </c>
      <c r="E8635" s="1" t="s">
        <v>38</v>
      </c>
      <c r="F8635" s="5">
        <v>44927.0</v>
      </c>
      <c r="G8635" s="1">
        <v>10.0</v>
      </c>
    </row>
    <row r="8636">
      <c r="A8636" s="1">
        <v>8635.0</v>
      </c>
      <c r="B8636" s="1" t="s">
        <v>10853</v>
      </c>
      <c r="C8636" s="1" t="s">
        <v>40</v>
      </c>
      <c r="D8636" s="1">
        <v>50.0</v>
      </c>
      <c r="E8636" s="1" t="s">
        <v>38</v>
      </c>
      <c r="F8636" s="5">
        <v>44927.0</v>
      </c>
      <c r="G8636" s="1">
        <v>20.0</v>
      </c>
    </row>
    <row r="8637">
      <c r="A8637" s="1">
        <v>8636.0</v>
      </c>
      <c r="B8637" s="1" t="s">
        <v>10854</v>
      </c>
      <c r="C8637" s="1" t="s">
        <v>49</v>
      </c>
      <c r="D8637" s="1">
        <v>80.0</v>
      </c>
      <c r="E8637" s="1" t="s">
        <v>38</v>
      </c>
      <c r="F8637" s="5">
        <v>44927.0</v>
      </c>
      <c r="G8637" s="1">
        <v>0.0</v>
      </c>
    </row>
    <row r="8638">
      <c r="A8638" s="1">
        <v>8637.0</v>
      </c>
      <c r="B8638" s="1" t="s">
        <v>10855</v>
      </c>
      <c r="C8638" s="1" t="s">
        <v>32</v>
      </c>
      <c r="D8638" s="1">
        <v>120.0</v>
      </c>
      <c r="E8638" s="1" t="s">
        <v>38</v>
      </c>
      <c r="F8638" s="5">
        <v>44927.0</v>
      </c>
      <c r="G8638" s="1">
        <v>5.0</v>
      </c>
    </row>
    <row r="8639">
      <c r="A8639" s="1">
        <v>8638.0</v>
      </c>
      <c r="B8639" s="1" t="s">
        <v>10856</v>
      </c>
      <c r="C8639" s="1" t="s">
        <v>49</v>
      </c>
      <c r="D8639" s="1">
        <v>80.0</v>
      </c>
      <c r="E8639" s="1" t="s">
        <v>38</v>
      </c>
      <c r="F8639" s="5">
        <v>44927.0</v>
      </c>
      <c r="G8639" s="1">
        <v>10.0</v>
      </c>
    </row>
    <row r="8640">
      <c r="A8640" s="1">
        <v>8639.0</v>
      </c>
      <c r="B8640" s="1" t="s">
        <v>10857</v>
      </c>
      <c r="C8640" s="1" t="s">
        <v>32</v>
      </c>
      <c r="D8640" s="1">
        <v>120.0</v>
      </c>
      <c r="E8640" s="1" t="s">
        <v>38</v>
      </c>
      <c r="F8640" s="5">
        <v>44927.0</v>
      </c>
      <c r="G8640" s="1">
        <v>20.0</v>
      </c>
    </row>
    <row r="8641">
      <c r="A8641" s="1">
        <v>8640.0</v>
      </c>
      <c r="B8641" s="1" t="s">
        <v>10858</v>
      </c>
      <c r="C8641" s="1" t="s">
        <v>37</v>
      </c>
      <c r="D8641" s="1">
        <v>250.0</v>
      </c>
      <c r="E8641" s="1" t="s">
        <v>38</v>
      </c>
      <c r="F8641" s="5">
        <v>44927.0</v>
      </c>
      <c r="G8641" s="1">
        <v>0.0</v>
      </c>
    </row>
    <row r="8642">
      <c r="A8642" s="1">
        <v>8641.0</v>
      </c>
      <c r="B8642" s="1" t="s">
        <v>10859</v>
      </c>
      <c r="C8642" s="1" t="s">
        <v>32</v>
      </c>
      <c r="D8642" s="1">
        <v>120.0</v>
      </c>
      <c r="E8642" s="1" t="s">
        <v>33</v>
      </c>
      <c r="F8642" s="5">
        <v>44927.0</v>
      </c>
      <c r="G8642" s="1">
        <v>5.0</v>
      </c>
    </row>
    <row r="8643">
      <c r="A8643" s="1">
        <v>8642.0</v>
      </c>
      <c r="B8643" s="1" t="s">
        <v>10860</v>
      </c>
      <c r="C8643" s="1" t="s">
        <v>40</v>
      </c>
      <c r="D8643" s="1">
        <v>50.0</v>
      </c>
      <c r="E8643" s="1" t="s">
        <v>38</v>
      </c>
      <c r="F8643" s="5">
        <v>44927.0</v>
      </c>
      <c r="G8643" s="1">
        <v>10.0</v>
      </c>
    </row>
    <row r="8644">
      <c r="A8644" s="1">
        <v>8643.0</v>
      </c>
      <c r="B8644" s="1" t="s">
        <v>10861</v>
      </c>
      <c r="C8644" s="1" t="s">
        <v>32</v>
      </c>
      <c r="D8644" s="1">
        <v>120.0</v>
      </c>
      <c r="E8644" s="1" t="s">
        <v>38</v>
      </c>
      <c r="F8644" s="5">
        <v>44927.0</v>
      </c>
      <c r="G8644" s="1">
        <v>20.0</v>
      </c>
    </row>
    <row r="8645">
      <c r="A8645" s="1">
        <v>8644.0</v>
      </c>
      <c r="B8645" s="1" t="s">
        <v>10863</v>
      </c>
      <c r="C8645" s="1" t="s">
        <v>32</v>
      </c>
      <c r="D8645" s="1">
        <v>120.0</v>
      </c>
      <c r="E8645" s="1" t="s">
        <v>38</v>
      </c>
      <c r="F8645" s="5">
        <v>44927.0</v>
      </c>
      <c r="G8645" s="1">
        <v>0.0</v>
      </c>
    </row>
    <row r="8646">
      <c r="A8646" s="1">
        <v>8645.0</v>
      </c>
      <c r="B8646" s="1" t="s">
        <v>10865</v>
      </c>
      <c r="C8646" s="1" t="s">
        <v>32</v>
      </c>
      <c r="D8646" s="1">
        <v>120.0</v>
      </c>
      <c r="E8646" s="1" t="s">
        <v>38</v>
      </c>
      <c r="F8646" s="5">
        <v>44927.0</v>
      </c>
      <c r="G8646" s="1">
        <v>5.0</v>
      </c>
    </row>
    <row r="8647">
      <c r="A8647" s="1">
        <v>8646.0</v>
      </c>
      <c r="B8647" s="1" t="s">
        <v>10866</v>
      </c>
      <c r="C8647" s="1" t="s">
        <v>40</v>
      </c>
      <c r="D8647" s="1">
        <v>50.0</v>
      </c>
      <c r="E8647" s="1" t="s">
        <v>38</v>
      </c>
      <c r="F8647" s="5">
        <v>44927.0</v>
      </c>
      <c r="G8647" s="1">
        <v>10.0</v>
      </c>
    </row>
    <row r="8648">
      <c r="A8648" s="1">
        <v>8647.0</v>
      </c>
      <c r="B8648" s="1" t="s">
        <v>10867</v>
      </c>
      <c r="C8648" s="1" t="s">
        <v>32</v>
      </c>
      <c r="D8648" s="1">
        <v>120.0</v>
      </c>
      <c r="E8648" s="1" t="s">
        <v>33</v>
      </c>
      <c r="F8648" s="5">
        <v>44927.0</v>
      </c>
      <c r="G8648" s="1">
        <v>20.0</v>
      </c>
    </row>
    <row r="8649">
      <c r="A8649" s="1">
        <v>8648.0</v>
      </c>
      <c r="B8649" s="1" t="s">
        <v>10868</v>
      </c>
      <c r="C8649" s="1" t="s">
        <v>32</v>
      </c>
      <c r="D8649" s="1">
        <v>120.0</v>
      </c>
      <c r="E8649" s="1" t="s">
        <v>38</v>
      </c>
      <c r="F8649" s="5">
        <v>44927.0</v>
      </c>
      <c r="G8649" s="1">
        <v>0.0</v>
      </c>
    </row>
    <row r="8650">
      <c r="A8650" s="1">
        <v>8649.0</v>
      </c>
      <c r="B8650" s="1" t="s">
        <v>10869</v>
      </c>
      <c r="C8650" s="1" t="s">
        <v>32</v>
      </c>
      <c r="D8650" s="1">
        <v>120.0</v>
      </c>
      <c r="E8650" s="1" t="s">
        <v>38</v>
      </c>
      <c r="F8650" s="5">
        <v>44927.0</v>
      </c>
      <c r="G8650" s="1">
        <v>5.0</v>
      </c>
    </row>
    <row r="8651">
      <c r="A8651" s="1">
        <v>8650.0</v>
      </c>
      <c r="B8651" s="1" t="s">
        <v>10870</v>
      </c>
      <c r="C8651" s="1" t="s">
        <v>32</v>
      </c>
      <c r="D8651" s="1">
        <v>120.0</v>
      </c>
      <c r="E8651" s="1" t="s">
        <v>38</v>
      </c>
      <c r="F8651" s="5">
        <v>44927.0</v>
      </c>
      <c r="G8651" s="1">
        <v>10.0</v>
      </c>
    </row>
    <row r="8652">
      <c r="A8652" s="1">
        <v>8651.0</v>
      </c>
      <c r="B8652" s="1" t="s">
        <v>10871</v>
      </c>
      <c r="C8652" s="1" t="s">
        <v>32</v>
      </c>
      <c r="D8652" s="1">
        <v>120.0</v>
      </c>
      <c r="E8652" s="1" t="s">
        <v>38</v>
      </c>
      <c r="F8652" s="5">
        <v>44927.0</v>
      </c>
      <c r="G8652" s="1">
        <v>20.0</v>
      </c>
    </row>
    <row r="8653">
      <c r="A8653" s="1">
        <v>8652.0</v>
      </c>
      <c r="B8653" s="1" t="s">
        <v>10872</v>
      </c>
      <c r="C8653" s="1" t="s">
        <v>40</v>
      </c>
      <c r="D8653" s="1">
        <v>50.0</v>
      </c>
      <c r="E8653" s="1" t="s">
        <v>38</v>
      </c>
      <c r="F8653" s="5">
        <v>44927.0</v>
      </c>
      <c r="G8653" s="1">
        <v>0.0</v>
      </c>
    </row>
    <row r="8654">
      <c r="A8654" s="1">
        <v>8653.0</v>
      </c>
      <c r="B8654" s="1" t="s">
        <v>10873</v>
      </c>
      <c r="C8654" s="1" t="s">
        <v>32</v>
      </c>
      <c r="D8654" s="1">
        <v>120.0</v>
      </c>
      <c r="E8654" s="1" t="s">
        <v>38</v>
      </c>
      <c r="F8654" s="5">
        <v>44927.0</v>
      </c>
      <c r="G8654" s="1">
        <v>5.0</v>
      </c>
    </row>
    <row r="8655">
      <c r="A8655" s="1">
        <v>8654.0</v>
      </c>
      <c r="B8655" s="1" t="s">
        <v>10874</v>
      </c>
      <c r="C8655" s="1" t="s">
        <v>49</v>
      </c>
      <c r="D8655" s="1">
        <v>80.0</v>
      </c>
      <c r="E8655" s="1" t="s">
        <v>38</v>
      </c>
      <c r="F8655" s="5">
        <v>44927.0</v>
      </c>
      <c r="G8655" s="1">
        <v>10.0</v>
      </c>
    </row>
    <row r="8656">
      <c r="A8656" s="1">
        <v>8655.0</v>
      </c>
      <c r="B8656" s="1" t="s">
        <v>10877</v>
      </c>
      <c r="C8656" s="1" t="s">
        <v>32</v>
      </c>
      <c r="D8656" s="1">
        <v>120.0</v>
      </c>
      <c r="E8656" s="1" t="s">
        <v>38</v>
      </c>
      <c r="F8656" s="5">
        <v>44927.0</v>
      </c>
      <c r="G8656" s="1">
        <v>20.0</v>
      </c>
    </row>
    <row r="8657">
      <c r="A8657" s="1">
        <v>8656.0</v>
      </c>
      <c r="B8657" s="1" t="s">
        <v>10878</v>
      </c>
      <c r="C8657" s="1" t="s">
        <v>32</v>
      </c>
      <c r="D8657" s="1">
        <v>120.0</v>
      </c>
      <c r="E8657" s="1" t="s">
        <v>38</v>
      </c>
      <c r="F8657" s="5">
        <v>44927.0</v>
      </c>
      <c r="G8657" s="1">
        <v>0.0</v>
      </c>
    </row>
    <row r="8658">
      <c r="A8658" s="1">
        <v>8657.0</v>
      </c>
      <c r="B8658" s="1" t="s">
        <v>10879</v>
      </c>
      <c r="C8658" s="1" t="s">
        <v>32</v>
      </c>
      <c r="D8658" s="1">
        <v>120.0</v>
      </c>
      <c r="E8658" s="1" t="s">
        <v>38</v>
      </c>
      <c r="F8658" s="5">
        <v>44927.0</v>
      </c>
      <c r="G8658" s="1">
        <v>5.0</v>
      </c>
    </row>
    <row r="8659">
      <c r="A8659" s="1">
        <v>8658.0</v>
      </c>
      <c r="B8659" s="1" t="s">
        <v>10880</v>
      </c>
      <c r="C8659" s="1" t="s">
        <v>32</v>
      </c>
      <c r="D8659" s="1">
        <v>120.0</v>
      </c>
      <c r="E8659" s="1" t="s">
        <v>38</v>
      </c>
      <c r="F8659" s="5">
        <v>44927.0</v>
      </c>
      <c r="G8659" s="1">
        <v>10.0</v>
      </c>
    </row>
    <row r="8660">
      <c r="A8660" s="1">
        <v>8659.0</v>
      </c>
      <c r="B8660" s="1" t="s">
        <v>10881</v>
      </c>
      <c r="C8660" s="1" t="s">
        <v>32</v>
      </c>
      <c r="D8660" s="1">
        <v>120.0</v>
      </c>
      <c r="E8660" s="1" t="s">
        <v>38</v>
      </c>
      <c r="F8660" s="5">
        <v>44927.0</v>
      </c>
      <c r="G8660" s="1">
        <v>20.0</v>
      </c>
    </row>
    <row r="8661">
      <c r="A8661" s="1">
        <v>8660.0</v>
      </c>
      <c r="B8661" s="1" t="s">
        <v>10882</v>
      </c>
      <c r="C8661" s="1" t="s">
        <v>49</v>
      </c>
      <c r="D8661" s="1">
        <v>80.0</v>
      </c>
      <c r="E8661" s="1" t="s">
        <v>38</v>
      </c>
      <c r="F8661" s="5">
        <v>44927.0</v>
      </c>
      <c r="G8661" s="1">
        <v>0.0</v>
      </c>
    </row>
    <row r="8662">
      <c r="A8662" s="1">
        <v>8661.0</v>
      </c>
      <c r="B8662" s="1" t="s">
        <v>10883</v>
      </c>
      <c r="C8662" s="1" t="s">
        <v>32</v>
      </c>
      <c r="D8662" s="1">
        <v>120.0</v>
      </c>
      <c r="E8662" s="1" t="s">
        <v>33</v>
      </c>
      <c r="F8662" s="5">
        <v>44927.0</v>
      </c>
      <c r="G8662" s="1">
        <v>5.0</v>
      </c>
    </row>
    <row r="8663">
      <c r="A8663" s="1">
        <v>8662.0</v>
      </c>
      <c r="B8663" s="1" t="s">
        <v>10884</v>
      </c>
      <c r="C8663" s="1" t="s">
        <v>32</v>
      </c>
      <c r="D8663" s="1">
        <v>120.0</v>
      </c>
      <c r="E8663" s="1" t="s">
        <v>33</v>
      </c>
      <c r="F8663" s="5">
        <v>44927.0</v>
      </c>
      <c r="G8663" s="1">
        <v>10.0</v>
      </c>
    </row>
    <row r="8664">
      <c r="A8664" s="1">
        <v>8663.0</v>
      </c>
      <c r="B8664" s="1" t="s">
        <v>10885</v>
      </c>
      <c r="C8664" s="1" t="s">
        <v>32</v>
      </c>
      <c r="D8664" s="1">
        <v>120.0</v>
      </c>
      <c r="E8664" s="1" t="s">
        <v>33</v>
      </c>
      <c r="F8664" s="5">
        <v>44927.0</v>
      </c>
      <c r="G8664" s="1">
        <v>20.0</v>
      </c>
    </row>
    <row r="8665">
      <c r="A8665" s="1">
        <v>8664.0</v>
      </c>
      <c r="B8665" s="1" t="s">
        <v>10888</v>
      </c>
      <c r="C8665" s="1" t="s">
        <v>32</v>
      </c>
      <c r="D8665" s="1">
        <v>120.0</v>
      </c>
      <c r="E8665" s="1" t="s">
        <v>38</v>
      </c>
      <c r="F8665" s="5">
        <v>44927.0</v>
      </c>
      <c r="G8665" s="1">
        <v>0.0</v>
      </c>
    </row>
    <row r="8666">
      <c r="A8666" s="1">
        <v>8665.0</v>
      </c>
      <c r="B8666" s="1" t="s">
        <v>10889</v>
      </c>
      <c r="C8666" s="1" t="s">
        <v>32</v>
      </c>
      <c r="D8666" s="1">
        <v>120.0</v>
      </c>
      <c r="E8666" s="1" t="s">
        <v>38</v>
      </c>
      <c r="F8666" s="5">
        <v>44927.0</v>
      </c>
      <c r="G8666" s="1">
        <v>5.0</v>
      </c>
    </row>
    <row r="8667">
      <c r="A8667" s="1">
        <v>8666.0</v>
      </c>
      <c r="B8667" s="1" t="s">
        <v>10890</v>
      </c>
      <c r="C8667" s="1" t="s">
        <v>49</v>
      </c>
      <c r="D8667" s="1">
        <v>80.0</v>
      </c>
      <c r="E8667" s="1" t="s">
        <v>38</v>
      </c>
      <c r="F8667" s="5">
        <v>44927.0</v>
      </c>
      <c r="G8667" s="1">
        <v>10.0</v>
      </c>
    </row>
    <row r="8668">
      <c r="A8668" s="1">
        <v>8667.0</v>
      </c>
      <c r="B8668" s="1" t="s">
        <v>10891</v>
      </c>
      <c r="C8668" s="1" t="s">
        <v>32</v>
      </c>
      <c r="D8668" s="1">
        <v>120.0</v>
      </c>
      <c r="E8668" s="1" t="s">
        <v>38</v>
      </c>
      <c r="F8668" s="5">
        <v>44927.0</v>
      </c>
      <c r="G8668" s="1">
        <v>20.0</v>
      </c>
    </row>
    <row r="8669">
      <c r="A8669" s="1">
        <v>8668.0</v>
      </c>
      <c r="B8669" s="1" t="s">
        <v>10892</v>
      </c>
      <c r="C8669" s="1" t="s">
        <v>32</v>
      </c>
      <c r="D8669" s="1">
        <v>120.0</v>
      </c>
      <c r="E8669" s="1" t="s">
        <v>38</v>
      </c>
      <c r="F8669" s="5">
        <v>44927.0</v>
      </c>
      <c r="G8669" s="1">
        <v>0.0</v>
      </c>
    </row>
    <row r="8670">
      <c r="A8670" s="1">
        <v>8669.0</v>
      </c>
      <c r="B8670" s="1" t="s">
        <v>10893</v>
      </c>
      <c r="C8670" s="1" t="s">
        <v>40</v>
      </c>
      <c r="D8670" s="1">
        <v>50.0</v>
      </c>
      <c r="E8670" s="1" t="s">
        <v>38</v>
      </c>
      <c r="F8670" s="5">
        <v>44927.0</v>
      </c>
      <c r="G8670" s="1">
        <v>5.0</v>
      </c>
    </row>
    <row r="8671">
      <c r="A8671" s="1">
        <v>8670.0</v>
      </c>
      <c r="B8671" s="1" t="s">
        <v>10894</v>
      </c>
      <c r="C8671" s="1" t="s">
        <v>37</v>
      </c>
      <c r="D8671" s="1">
        <v>250.0</v>
      </c>
      <c r="E8671" s="1" t="s">
        <v>33</v>
      </c>
      <c r="F8671" s="5">
        <v>44927.0</v>
      </c>
      <c r="G8671" s="1">
        <v>10.0</v>
      </c>
    </row>
    <row r="8672">
      <c r="A8672" s="1">
        <v>8671.0</v>
      </c>
      <c r="B8672" s="1" t="s">
        <v>10895</v>
      </c>
      <c r="C8672" s="1" t="s">
        <v>32</v>
      </c>
      <c r="D8672" s="1">
        <v>120.0</v>
      </c>
      <c r="E8672" s="1" t="s">
        <v>45</v>
      </c>
      <c r="F8672" s="5">
        <v>44927.0</v>
      </c>
      <c r="G8672" s="1">
        <v>20.0</v>
      </c>
    </row>
    <row r="8673">
      <c r="A8673" s="1">
        <v>8672.0</v>
      </c>
      <c r="B8673" s="1" t="s">
        <v>10896</v>
      </c>
      <c r="C8673" s="1" t="s">
        <v>32</v>
      </c>
      <c r="D8673" s="1">
        <v>120.0</v>
      </c>
      <c r="E8673" s="1" t="s">
        <v>38</v>
      </c>
      <c r="F8673" s="5">
        <v>44927.0</v>
      </c>
      <c r="G8673" s="1">
        <v>0.0</v>
      </c>
    </row>
    <row r="8674">
      <c r="A8674" s="1">
        <v>8673.0</v>
      </c>
      <c r="B8674" s="1" t="s">
        <v>10897</v>
      </c>
      <c r="C8674" s="1" t="s">
        <v>32</v>
      </c>
      <c r="D8674" s="1">
        <v>120.0</v>
      </c>
      <c r="E8674" s="1" t="s">
        <v>38</v>
      </c>
      <c r="F8674" s="5">
        <v>44927.0</v>
      </c>
      <c r="G8674" s="1">
        <v>5.0</v>
      </c>
    </row>
    <row r="8675">
      <c r="A8675" s="1">
        <v>8674.0</v>
      </c>
      <c r="B8675" s="1" t="s">
        <v>10898</v>
      </c>
      <c r="C8675" s="1" t="s">
        <v>37</v>
      </c>
      <c r="D8675" s="1">
        <v>250.0</v>
      </c>
      <c r="E8675" s="1" t="s">
        <v>38</v>
      </c>
      <c r="F8675" s="5">
        <v>44927.0</v>
      </c>
      <c r="G8675" s="1">
        <v>10.0</v>
      </c>
    </row>
    <row r="8676">
      <c r="A8676" s="1">
        <v>8675.0</v>
      </c>
      <c r="B8676" s="1" t="s">
        <v>10901</v>
      </c>
      <c r="C8676" s="1" t="s">
        <v>32</v>
      </c>
      <c r="D8676" s="1">
        <v>120.0</v>
      </c>
      <c r="E8676" s="1" t="s">
        <v>38</v>
      </c>
      <c r="F8676" s="5">
        <v>44927.0</v>
      </c>
      <c r="G8676" s="1">
        <v>20.0</v>
      </c>
    </row>
    <row r="8677">
      <c r="A8677" s="1">
        <v>8676.0</v>
      </c>
      <c r="B8677" s="1" t="s">
        <v>10902</v>
      </c>
      <c r="C8677" s="1" t="s">
        <v>49</v>
      </c>
      <c r="D8677" s="1">
        <v>80.0</v>
      </c>
      <c r="E8677" s="1" t="s">
        <v>38</v>
      </c>
      <c r="F8677" s="5">
        <v>44927.0</v>
      </c>
      <c r="G8677" s="1">
        <v>0.0</v>
      </c>
    </row>
    <row r="8678">
      <c r="A8678" s="1">
        <v>8677.0</v>
      </c>
      <c r="B8678" s="1" t="s">
        <v>10903</v>
      </c>
      <c r="C8678" s="1" t="s">
        <v>40</v>
      </c>
      <c r="D8678" s="1">
        <v>50.0</v>
      </c>
      <c r="E8678" s="1" t="s">
        <v>38</v>
      </c>
      <c r="F8678" s="5">
        <v>44927.0</v>
      </c>
      <c r="G8678" s="1">
        <v>5.0</v>
      </c>
    </row>
    <row r="8679">
      <c r="A8679" s="1">
        <v>8678.0</v>
      </c>
      <c r="B8679" s="1" t="s">
        <v>10904</v>
      </c>
      <c r="C8679" s="1" t="s">
        <v>32</v>
      </c>
      <c r="D8679" s="1">
        <v>120.0</v>
      </c>
      <c r="E8679" s="1" t="s">
        <v>38</v>
      </c>
      <c r="F8679" s="5">
        <v>44927.0</v>
      </c>
      <c r="G8679" s="1">
        <v>10.0</v>
      </c>
    </row>
    <row r="8680">
      <c r="A8680" s="1">
        <v>8679.0</v>
      </c>
      <c r="B8680" s="1" t="s">
        <v>10905</v>
      </c>
      <c r="C8680" s="1" t="s">
        <v>32</v>
      </c>
      <c r="D8680" s="1">
        <v>120.0</v>
      </c>
      <c r="E8680" s="1" t="s">
        <v>33</v>
      </c>
      <c r="F8680" s="5">
        <v>44927.0</v>
      </c>
      <c r="G8680" s="1">
        <v>20.0</v>
      </c>
    </row>
    <row r="8681">
      <c r="A8681" s="1">
        <v>8680.0</v>
      </c>
      <c r="B8681" s="1" t="s">
        <v>10906</v>
      </c>
      <c r="C8681" s="1" t="s">
        <v>32</v>
      </c>
      <c r="D8681" s="1">
        <v>120.0</v>
      </c>
      <c r="E8681" s="1" t="s">
        <v>38</v>
      </c>
      <c r="F8681" s="5">
        <v>44927.0</v>
      </c>
      <c r="G8681" s="1">
        <v>0.0</v>
      </c>
    </row>
    <row r="8682">
      <c r="A8682" s="1">
        <v>8681.0</v>
      </c>
      <c r="B8682" s="1" t="s">
        <v>10907</v>
      </c>
      <c r="C8682" s="1" t="s">
        <v>32</v>
      </c>
      <c r="D8682" s="1">
        <v>120.0</v>
      </c>
      <c r="E8682" s="1" t="s">
        <v>33</v>
      </c>
      <c r="F8682" s="5">
        <v>44927.0</v>
      </c>
      <c r="G8682" s="1">
        <v>5.0</v>
      </c>
    </row>
    <row r="8683">
      <c r="A8683" s="1">
        <v>8682.0</v>
      </c>
      <c r="B8683" s="1" t="s">
        <v>10908</v>
      </c>
      <c r="C8683" s="1" t="s">
        <v>32</v>
      </c>
      <c r="D8683" s="1">
        <v>120.0</v>
      </c>
      <c r="E8683" s="1" t="s">
        <v>38</v>
      </c>
      <c r="F8683" s="5">
        <v>44927.0</v>
      </c>
      <c r="G8683" s="1">
        <v>10.0</v>
      </c>
    </row>
    <row r="8684">
      <c r="A8684" s="1">
        <v>8683.0</v>
      </c>
      <c r="B8684" s="1" t="s">
        <v>10909</v>
      </c>
      <c r="C8684" s="1" t="s">
        <v>37</v>
      </c>
      <c r="D8684" s="1">
        <v>250.0</v>
      </c>
      <c r="E8684" s="1" t="s">
        <v>38</v>
      </c>
      <c r="F8684" s="5">
        <v>44927.0</v>
      </c>
      <c r="G8684" s="1">
        <v>20.0</v>
      </c>
    </row>
    <row r="8685">
      <c r="A8685" s="1">
        <v>8684.0</v>
      </c>
      <c r="B8685" s="1" t="s">
        <v>10910</v>
      </c>
      <c r="C8685" s="1" t="s">
        <v>32</v>
      </c>
      <c r="D8685" s="1">
        <v>120.0</v>
      </c>
      <c r="E8685" s="1" t="s">
        <v>38</v>
      </c>
      <c r="F8685" s="5">
        <v>44927.0</v>
      </c>
      <c r="G8685" s="1">
        <v>0.0</v>
      </c>
    </row>
    <row r="8686">
      <c r="A8686" s="1">
        <v>8685.0</v>
      </c>
      <c r="B8686" s="1" t="s">
        <v>10911</v>
      </c>
      <c r="C8686" s="1" t="s">
        <v>49</v>
      </c>
      <c r="D8686" s="1">
        <v>80.0</v>
      </c>
      <c r="E8686" s="1" t="s">
        <v>38</v>
      </c>
      <c r="F8686" s="5">
        <v>44927.0</v>
      </c>
      <c r="G8686" s="1">
        <v>5.0</v>
      </c>
    </row>
    <row r="8687">
      <c r="A8687" s="1">
        <v>8686.0</v>
      </c>
      <c r="B8687" s="1" t="s">
        <v>10912</v>
      </c>
      <c r="C8687" s="1" t="s">
        <v>49</v>
      </c>
      <c r="D8687" s="1">
        <v>80.0</v>
      </c>
      <c r="E8687" s="1" t="s">
        <v>38</v>
      </c>
      <c r="F8687" s="5">
        <v>44927.0</v>
      </c>
      <c r="G8687" s="1">
        <v>10.0</v>
      </c>
    </row>
    <row r="8688">
      <c r="A8688" s="1">
        <v>8687.0</v>
      </c>
      <c r="B8688" s="1" t="s">
        <v>10914</v>
      </c>
      <c r="C8688" s="1" t="s">
        <v>49</v>
      </c>
      <c r="D8688" s="1">
        <v>80.0</v>
      </c>
      <c r="E8688" s="1" t="s">
        <v>38</v>
      </c>
      <c r="F8688" s="5">
        <v>44927.0</v>
      </c>
      <c r="G8688" s="1">
        <v>20.0</v>
      </c>
    </row>
    <row r="8689">
      <c r="A8689" s="1">
        <v>8688.0</v>
      </c>
      <c r="B8689" s="1" t="s">
        <v>10916</v>
      </c>
      <c r="C8689" s="1" t="s">
        <v>40</v>
      </c>
      <c r="D8689" s="1">
        <v>50.0</v>
      </c>
      <c r="E8689" s="1" t="s">
        <v>38</v>
      </c>
      <c r="F8689" s="5">
        <v>44927.0</v>
      </c>
      <c r="G8689" s="1">
        <v>0.0</v>
      </c>
    </row>
    <row r="8690">
      <c r="A8690" s="1">
        <v>8689.0</v>
      </c>
      <c r="B8690" s="1" t="s">
        <v>10917</v>
      </c>
      <c r="C8690" s="1" t="s">
        <v>32</v>
      </c>
      <c r="D8690" s="1">
        <v>120.0</v>
      </c>
      <c r="E8690" s="1" t="s">
        <v>38</v>
      </c>
      <c r="F8690" s="5">
        <v>44927.0</v>
      </c>
      <c r="G8690" s="1">
        <v>5.0</v>
      </c>
    </row>
    <row r="8691">
      <c r="A8691" s="1">
        <v>8690.0</v>
      </c>
      <c r="B8691" s="1" t="s">
        <v>10918</v>
      </c>
      <c r="C8691" s="1" t="s">
        <v>49</v>
      </c>
      <c r="D8691" s="1">
        <v>80.0</v>
      </c>
      <c r="E8691" s="1" t="s">
        <v>38</v>
      </c>
      <c r="F8691" s="5">
        <v>44927.0</v>
      </c>
      <c r="G8691" s="1">
        <v>10.0</v>
      </c>
    </row>
    <row r="8692">
      <c r="A8692" s="1">
        <v>8691.0</v>
      </c>
      <c r="B8692" s="1" t="s">
        <v>10919</v>
      </c>
      <c r="C8692" s="1" t="s">
        <v>32</v>
      </c>
      <c r="D8692" s="1">
        <v>120.0</v>
      </c>
      <c r="E8692" s="1" t="s">
        <v>38</v>
      </c>
      <c r="F8692" s="5">
        <v>44927.0</v>
      </c>
      <c r="G8692" s="1">
        <v>20.0</v>
      </c>
    </row>
    <row r="8693">
      <c r="A8693" s="1">
        <v>8692.0</v>
      </c>
      <c r="B8693" s="1" t="s">
        <v>10920</v>
      </c>
      <c r="C8693" s="1" t="s">
        <v>32</v>
      </c>
      <c r="D8693" s="1">
        <v>120.0</v>
      </c>
      <c r="E8693" s="1" t="s">
        <v>38</v>
      </c>
      <c r="F8693" s="5">
        <v>44927.0</v>
      </c>
      <c r="G8693" s="1">
        <v>0.0</v>
      </c>
    </row>
    <row r="8694">
      <c r="A8694" s="1">
        <v>8693.0</v>
      </c>
      <c r="B8694" s="1" t="s">
        <v>10921</v>
      </c>
      <c r="C8694" s="1" t="s">
        <v>37</v>
      </c>
      <c r="D8694" s="1">
        <v>250.0</v>
      </c>
      <c r="E8694" s="1" t="s">
        <v>38</v>
      </c>
      <c r="F8694" s="5">
        <v>44927.0</v>
      </c>
      <c r="G8694" s="1">
        <v>5.0</v>
      </c>
    </row>
    <row r="8695">
      <c r="A8695" s="1">
        <v>8694.0</v>
      </c>
      <c r="B8695" s="1" t="s">
        <v>10922</v>
      </c>
      <c r="C8695" s="1" t="s">
        <v>40</v>
      </c>
      <c r="D8695" s="1">
        <v>50.0</v>
      </c>
      <c r="E8695" s="1" t="s">
        <v>38</v>
      </c>
      <c r="F8695" s="5">
        <v>44927.0</v>
      </c>
      <c r="G8695" s="1">
        <v>10.0</v>
      </c>
    </row>
    <row r="8696">
      <c r="A8696" s="1">
        <v>8695.0</v>
      </c>
      <c r="B8696" s="1" t="s">
        <v>10923</v>
      </c>
      <c r="C8696" s="1" t="s">
        <v>32</v>
      </c>
      <c r="D8696" s="1">
        <v>120.0</v>
      </c>
      <c r="E8696" s="1" t="s">
        <v>38</v>
      </c>
      <c r="F8696" s="5">
        <v>44927.0</v>
      </c>
      <c r="G8696" s="1">
        <v>20.0</v>
      </c>
    </row>
    <row r="8697">
      <c r="A8697" s="1">
        <v>8696.0</v>
      </c>
      <c r="B8697" s="1" t="s">
        <v>10924</v>
      </c>
      <c r="C8697" s="1" t="s">
        <v>37</v>
      </c>
      <c r="D8697" s="1">
        <v>250.0</v>
      </c>
      <c r="E8697" s="1" t="s">
        <v>38</v>
      </c>
      <c r="F8697" s="5">
        <v>44927.0</v>
      </c>
      <c r="G8697" s="1">
        <v>0.0</v>
      </c>
    </row>
    <row r="8698">
      <c r="A8698" s="1">
        <v>8697.0</v>
      </c>
      <c r="B8698" s="1" t="s">
        <v>10925</v>
      </c>
      <c r="C8698" s="1" t="s">
        <v>32</v>
      </c>
      <c r="D8698" s="1">
        <v>120.0</v>
      </c>
      <c r="E8698" s="1" t="s">
        <v>38</v>
      </c>
      <c r="F8698" s="5">
        <v>44927.0</v>
      </c>
      <c r="G8698" s="1">
        <v>5.0</v>
      </c>
    </row>
    <row r="8699">
      <c r="A8699" s="1">
        <v>8698.0</v>
      </c>
      <c r="B8699" s="1" t="s">
        <v>10927</v>
      </c>
      <c r="C8699" s="1" t="s">
        <v>32</v>
      </c>
      <c r="D8699" s="1">
        <v>120.0</v>
      </c>
      <c r="E8699" s="1" t="s">
        <v>38</v>
      </c>
      <c r="F8699" s="5">
        <v>44927.0</v>
      </c>
      <c r="G8699" s="1">
        <v>10.0</v>
      </c>
    </row>
    <row r="8700">
      <c r="A8700" s="1">
        <v>8699.0</v>
      </c>
      <c r="B8700" s="1" t="s">
        <v>10929</v>
      </c>
      <c r="C8700" s="1" t="s">
        <v>32</v>
      </c>
      <c r="D8700" s="1">
        <v>120.0</v>
      </c>
      <c r="E8700" s="1" t="s">
        <v>38</v>
      </c>
      <c r="F8700" s="5">
        <v>44927.0</v>
      </c>
      <c r="G8700" s="1">
        <v>20.0</v>
      </c>
    </row>
    <row r="8701">
      <c r="A8701" s="1">
        <v>8700.0</v>
      </c>
      <c r="B8701" s="1" t="s">
        <v>10930</v>
      </c>
      <c r="C8701" s="1" t="s">
        <v>37</v>
      </c>
      <c r="D8701" s="1">
        <v>250.0</v>
      </c>
      <c r="E8701" s="1" t="s">
        <v>38</v>
      </c>
      <c r="F8701" s="5">
        <v>44927.0</v>
      </c>
      <c r="G8701" s="1">
        <v>0.0</v>
      </c>
    </row>
    <row r="8702">
      <c r="A8702" s="1">
        <v>8701.0</v>
      </c>
      <c r="B8702" s="1" t="s">
        <v>10931</v>
      </c>
      <c r="C8702" s="1" t="s">
        <v>49</v>
      </c>
      <c r="D8702" s="1">
        <v>80.0</v>
      </c>
      <c r="E8702" s="1" t="s">
        <v>38</v>
      </c>
      <c r="F8702" s="5">
        <v>44927.0</v>
      </c>
      <c r="G8702" s="1">
        <v>5.0</v>
      </c>
    </row>
    <row r="8703">
      <c r="A8703" s="1">
        <v>8702.0</v>
      </c>
      <c r="B8703" s="1" t="s">
        <v>10932</v>
      </c>
      <c r="C8703" s="1" t="s">
        <v>40</v>
      </c>
      <c r="D8703" s="1">
        <v>50.0</v>
      </c>
      <c r="E8703" s="1" t="s">
        <v>38</v>
      </c>
      <c r="F8703" s="5">
        <v>44927.0</v>
      </c>
      <c r="G8703" s="1">
        <v>10.0</v>
      </c>
    </row>
    <row r="8704">
      <c r="A8704" s="1">
        <v>8703.0</v>
      </c>
      <c r="B8704" s="1" t="s">
        <v>10933</v>
      </c>
      <c r="C8704" s="1" t="s">
        <v>32</v>
      </c>
      <c r="D8704" s="1">
        <v>120.0</v>
      </c>
      <c r="E8704" s="1" t="s">
        <v>45</v>
      </c>
      <c r="F8704" s="5">
        <v>44927.0</v>
      </c>
      <c r="G8704" s="1">
        <v>20.0</v>
      </c>
    </row>
    <row r="8705">
      <c r="A8705" s="1">
        <v>8704.0</v>
      </c>
      <c r="B8705" s="1" t="s">
        <v>10934</v>
      </c>
      <c r="C8705" s="1" t="s">
        <v>32</v>
      </c>
      <c r="D8705" s="1">
        <v>120.0</v>
      </c>
      <c r="E8705" s="1" t="s">
        <v>38</v>
      </c>
      <c r="F8705" s="5">
        <v>44927.0</v>
      </c>
      <c r="G8705" s="1">
        <v>0.0</v>
      </c>
    </row>
    <row r="8706">
      <c r="A8706" s="1">
        <v>8705.0</v>
      </c>
      <c r="B8706" s="1" t="s">
        <v>10935</v>
      </c>
      <c r="C8706" s="1" t="s">
        <v>32</v>
      </c>
      <c r="D8706" s="1">
        <v>120.0</v>
      </c>
      <c r="E8706" s="1" t="s">
        <v>38</v>
      </c>
      <c r="F8706" s="5">
        <v>44927.0</v>
      </c>
      <c r="G8706" s="1">
        <v>5.0</v>
      </c>
    </row>
    <row r="8707">
      <c r="A8707" s="1">
        <v>8706.0</v>
      </c>
      <c r="B8707" s="1" t="s">
        <v>10936</v>
      </c>
      <c r="C8707" s="1" t="s">
        <v>32</v>
      </c>
      <c r="D8707" s="1">
        <v>120.0</v>
      </c>
      <c r="E8707" s="1" t="s">
        <v>38</v>
      </c>
      <c r="F8707" s="5">
        <v>44927.0</v>
      </c>
      <c r="G8707" s="1">
        <v>10.0</v>
      </c>
    </row>
    <row r="8708">
      <c r="A8708" s="1">
        <v>8707.0</v>
      </c>
      <c r="B8708" s="1" t="s">
        <v>10937</v>
      </c>
      <c r="C8708" s="1" t="s">
        <v>32</v>
      </c>
      <c r="D8708" s="1">
        <v>120.0</v>
      </c>
      <c r="E8708" s="1" t="s">
        <v>38</v>
      </c>
      <c r="F8708" s="5">
        <v>44927.0</v>
      </c>
      <c r="G8708" s="1">
        <v>20.0</v>
      </c>
    </row>
    <row r="8709">
      <c r="A8709" s="1">
        <v>8708.0</v>
      </c>
      <c r="B8709" s="1" t="s">
        <v>10938</v>
      </c>
      <c r="C8709" s="1" t="s">
        <v>32</v>
      </c>
      <c r="D8709" s="1">
        <v>120.0</v>
      </c>
      <c r="E8709" s="1" t="s">
        <v>38</v>
      </c>
      <c r="F8709" s="5">
        <v>44927.0</v>
      </c>
      <c r="G8709" s="1">
        <v>0.0</v>
      </c>
    </row>
    <row r="8710">
      <c r="A8710" s="1">
        <v>8709.0</v>
      </c>
      <c r="B8710" s="1" t="s">
        <v>10939</v>
      </c>
      <c r="C8710" s="1" t="s">
        <v>32</v>
      </c>
      <c r="D8710" s="1">
        <v>120.0</v>
      </c>
      <c r="E8710" s="1" t="s">
        <v>38</v>
      </c>
      <c r="F8710" s="5">
        <v>44927.0</v>
      </c>
      <c r="G8710" s="1">
        <v>5.0</v>
      </c>
    </row>
    <row r="8711">
      <c r="A8711" s="1">
        <v>8710.0</v>
      </c>
      <c r="B8711" s="1" t="s">
        <v>10940</v>
      </c>
      <c r="C8711" s="1" t="s">
        <v>32</v>
      </c>
      <c r="D8711" s="1">
        <v>120.0</v>
      </c>
      <c r="E8711" s="1" t="s">
        <v>38</v>
      </c>
      <c r="F8711" s="5">
        <v>44927.0</v>
      </c>
      <c r="G8711" s="1">
        <v>10.0</v>
      </c>
    </row>
    <row r="8712">
      <c r="A8712" s="1">
        <v>8711.0</v>
      </c>
      <c r="B8712" s="1" t="s">
        <v>10943</v>
      </c>
      <c r="C8712" s="1" t="s">
        <v>32</v>
      </c>
      <c r="D8712" s="1">
        <v>120.0</v>
      </c>
      <c r="E8712" s="1" t="s">
        <v>45</v>
      </c>
      <c r="F8712" s="5">
        <v>44927.0</v>
      </c>
      <c r="G8712" s="1">
        <v>20.0</v>
      </c>
    </row>
    <row r="8713">
      <c r="A8713" s="1">
        <v>8712.0</v>
      </c>
      <c r="B8713" s="1" t="s">
        <v>10944</v>
      </c>
      <c r="C8713" s="1" t="s">
        <v>49</v>
      </c>
      <c r="D8713" s="1">
        <v>80.0</v>
      </c>
      <c r="E8713" s="1" t="s">
        <v>45</v>
      </c>
      <c r="F8713" s="5">
        <v>44927.0</v>
      </c>
      <c r="G8713" s="1">
        <v>0.0</v>
      </c>
    </row>
    <row r="8714">
      <c r="A8714" s="1">
        <v>8713.0</v>
      </c>
      <c r="B8714" s="1" t="s">
        <v>10945</v>
      </c>
      <c r="C8714" s="1" t="s">
        <v>32</v>
      </c>
      <c r="D8714" s="1">
        <v>120.0</v>
      </c>
      <c r="E8714" s="1" t="s">
        <v>33</v>
      </c>
      <c r="F8714" s="5">
        <v>44927.0</v>
      </c>
      <c r="G8714" s="1">
        <v>5.0</v>
      </c>
    </row>
    <row r="8715">
      <c r="A8715" s="1">
        <v>8714.0</v>
      </c>
      <c r="B8715" s="1" t="s">
        <v>10946</v>
      </c>
      <c r="C8715" s="1" t="s">
        <v>49</v>
      </c>
      <c r="D8715" s="1">
        <v>80.0</v>
      </c>
      <c r="E8715" s="1" t="s">
        <v>38</v>
      </c>
      <c r="F8715" s="5">
        <v>44927.0</v>
      </c>
      <c r="G8715" s="1">
        <v>10.0</v>
      </c>
    </row>
    <row r="8716">
      <c r="A8716" s="1">
        <v>8715.0</v>
      </c>
      <c r="B8716" s="1" t="s">
        <v>10947</v>
      </c>
      <c r="C8716" s="1" t="s">
        <v>40</v>
      </c>
      <c r="D8716" s="1">
        <v>50.0</v>
      </c>
      <c r="E8716" s="1" t="s">
        <v>38</v>
      </c>
      <c r="F8716" s="5">
        <v>44927.0</v>
      </c>
      <c r="G8716" s="1">
        <v>20.0</v>
      </c>
    </row>
    <row r="8717">
      <c r="A8717" s="1">
        <v>8716.0</v>
      </c>
      <c r="B8717" s="1" t="s">
        <v>10948</v>
      </c>
      <c r="C8717" s="1" t="s">
        <v>49</v>
      </c>
      <c r="D8717" s="1">
        <v>80.0</v>
      </c>
      <c r="E8717" s="1" t="s">
        <v>38</v>
      </c>
      <c r="F8717" s="5">
        <v>44927.0</v>
      </c>
      <c r="G8717" s="1">
        <v>0.0</v>
      </c>
    </row>
    <row r="8718">
      <c r="A8718" s="1">
        <v>8717.0</v>
      </c>
      <c r="B8718" s="1" t="s">
        <v>10949</v>
      </c>
      <c r="C8718" s="1" t="s">
        <v>32</v>
      </c>
      <c r="D8718" s="1">
        <v>120.0</v>
      </c>
      <c r="E8718" s="1" t="s">
        <v>38</v>
      </c>
      <c r="F8718" s="5">
        <v>44927.0</v>
      </c>
      <c r="G8718" s="1">
        <v>5.0</v>
      </c>
    </row>
    <row r="8719">
      <c r="A8719" s="1">
        <v>8718.0</v>
      </c>
      <c r="B8719" s="1" t="s">
        <v>10952</v>
      </c>
      <c r="C8719" s="1" t="s">
        <v>32</v>
      </c>
      <c r="D8719" s="1">
        <v>120.0</v>
      </c>
      <c r="E8719" s="1" t="s">
        <v>38</v>
      </c>
      <c r="F8719" s="5">
        <v>44927.0</v>
      </c>
      <c r="G8719" s="1">
        <v>10.0</v>
      </c>
    </row>
    <row r="8720">
      <c r="A8720" s="1">
        <v>8719.0</v>
      </c>
      <c r="B8720" s="1" t="s">
        <v>10953</v>
      </c>
      <c r="C8720" s="1" t="s">
        <v>32</v>
      </c>
      <c r="D8720" s="1">
        <v>120.0</v>
      </c>
      <c r="E8720" s="1" t="s">
        <v>38</v>
      </c>
      <c r="F8720" s="5">
        <v>44927.0</v>
      </c>
      <c r="G8720" s="1">
        <v>20.0</v>
      </c>
    </row>
    <row r="8721">
      <c r="A8721" s="1">
        <v>8720.0</v>
      </c>
      <c r="B8721" s="1" t="s">
        <v>10954</v>
      </c>
      <c r="C8721" s="1" t="s">
        <v>49</v>
      </c>
      <c r="D8721" s="1">
        <v>80.0</v>
      </c>
      <c r="E8721" s="1" t="s">
        <v>38</v>
      </c>
      <c r="F8721" s="5">
        <v>44927.0</v>
      </c>
      <c r="G8721" s="1">
        <v>0.0</v>
      </c>
    </row>
    <row r="8722">
      <c r="A8722" s="1">
        <v>8721.0</v>
      </c>
      <c r="B8722" s="1" t="s">
        <v>10955</v>
      </c>
      <c r="C8722" s="1" t="s">
        <v>32</v>
      </c>
      <c r="D8722" s="1">
        <v>120.0</v>
      </c>
      <c r="E8722" s="1" t="s">
        <v>38</v>
      </c>
      <c r="F8722" s="5">
        <v>44927.0</v>
      </c>
      <c r="G8722" s="1">
        <v>5.0</v>
      </c>
    </row>
    <row r="8723">
      <c r="A8723" s="1">
        <v>8722.0</v>
      </c>
      <c r="B8723" s="1" t="s">
        <v>10956</v>
      </c>
      <c r="C8723" s="1" t="s">
        <v>49</v>
      </c>
      <c r="D8723" s="1">
        <v>80.0</v>
      </c>
      <c r="E8723" s="1" t="s">
        <v>38</v>
      </c>
      <c r="F8723" s="5">
        <v>44927.0</v>
      </c>
      <c r="G8723" s="1">
        <v>10.0</v>
      </c>
    </row>
    <row r="8724">
      <c r="A8724" s="1">
        <v>8723.0</v>
      </c>
      <c r="B8724" s="1" t="s">
        <v>10957</v>
      </c>
      <c r="C8724" s="1" t="s">
        <v>49</v>
      </c>
      <c r="D8724" s="1">
        <v>80.0</v>
      </c>
      <c r="E8724" s="1" t="s">
        <v>45</v>
      </c>
      <c r="F8724" s="5">
        <v>44927.0</v>
      </c>
      <c r="G8724" s="1">
        <v>20.0</v>
      </c>
    </row>
    <row r="8725">
      <c r="A8725" s="1">
        <v>8724.0</v>
      </c>
      <c r="B8725" s="1" t="s">
        <v>10958</v>
      </c>
      <c r="C8725" s="1" t="s">
        <v>32</v>
      </c>
      <c r="D8725" s="1">
        <v>120.0</v>
      </c>
      <c r="E8725" s="1" t="s">
        <v>38</v>
      </c>
      <c r="F8725" s="5">
        <v>44927.0</v>
      </c>
      <c r="G8725" s="1">
        <v>0.0</v>
      </c>
    </row>
    <row r="8726">
      <c r="A8726" s="1">
        <v>8725.0</v>
      </c>
      <c r="B8726" s="1" t="s">
        <v>10961</v>
      </c>
      <c r="C8726" s="1" t="s">
        <v>32</v>
      </c>
      <c r="D8726" s="1">
        <v>120.0</v>
      </c>
      <c r="E8726" s="1" t="s">
        <v>38</v>
      </c>
      <c r="F8726" s="5">
        <v>44927.0</v>
      </c>
      <c r="G8726" s="1">
        <v>5.0</v>
      </c>
    </row>
    <row r="8727">
      <c r="A8727" s="1">
        <v>8726.0</v>
      </c>
      <c r="B8727" s="1" t="s">
        <v>10962</v>
      </c>
      <c r="C8727" s="1" t="s">
        <v>32</v>
      </c>
      <c r="D8727" s="1">
        <v>120.0</v>
      </c>
      <c r="E8727" s="1" t="s">
        <v>38</v>
      </c>
      <c r="F8727" s="5">
        <v>44927.0</v>
      </c>
      <c r="G8727" s="1">
        <v>10.0</v>
      </c>
    </row>
    <row r="8728">
      <c r="A8728" s="1">
        <v>8727.0</v>
      </c>
      <c r="B8728" s="1" t="s">
        <v>10963</v>
      </c>
      <c r="C8728" s="1" t="s">
        <v>32</v>
      </c>
      <c r="D8728" s="1">
        <v>120.0</v>
      </c>
      <c r="E8728" s="1" t="s">
        <v>38</v>
      </c>
      <c r="F8728" s="5">
        <v>44927.0</v>
      </c>
      <c r="G8728" s="1">
        <v>20.0</v>
      </c>
    </row>
    <row r="8729">
      <c r="A8729" s="1">
        <v>8728.0</v>
      </c>
      <c r="B8729" s="1" t="s">
        <v>10964</v>
      </c>
      <c r="C8729" s="1" t="s">
        <v>32</v>
      </c>
      <c r="D8729" s="1">
        <v>120.0</v>
      </c>
      <c r="E8729" s="1" t="s">
        <v>38</v>
      </c>
      <c r="F8729" s="5">
        <v>44927.0</v>
      </c>
      <c r="G8729" s="1">
        <v>0.0</v>
      </c>
    </row>
    <row r="8730">
      <c r="A8730" s="1">
        <v>8729.0</v>
      </c>
      <c r="B8730" s="1" t="s">
        <v>10965</v>
      </c>
      <c r="C8730" s="1" t="s">
        <v>40</v>
      </c>
      <c r="D8730" s="1">
        <v>50.0</v>
      </c>
      <c r="E8730" s="1" t="s">
        <v>38</v>
      </c>
      <c r="F8730" s="5">
        <v>44927.0</v>
      </c>
      <c r="G8730" s="1">
        <v>5.0</v>
      </c>
    </row>
    <row r="8731">
      <c r="A8731" s="1">
        <v>8730.0</v>
      </c>
      <c r="B8731" s="1" t="s">
        <v>10966</v>
      </c>
      <c r="C8731" s="1" t="s">
        <v>32</v>
      </c>
      <c r="D8731" s="1">
        <v>120.0</v>
      </c>
      <c r="E8731" s="1" t="s">
        <v>38</v>
      </c>
      <c r="F8731" s="5">
        <v>44927.0</v>
      </c>
      <c r="G8731" s="1">
        <v>10.0</v>
      </c>
    </row>
    <row r="8732">
      <c r="A8732" s="1">
        <v>8731.0</v>
      </c>
      <c r="B8732" s="1" t="s">
        <v>10967</v>
      </c>
      <c r="C8732" s="1" t="s">
        <v>32</v>
      </c>
      <c r="D8732" s="1">
        <v>120.0</v>
      </c>
      <c r="E8732" s="1" t="s">
        <v>38</v>
      </c>
      <c r="F8732" s="5">
        <v>44927.0</v>
      </c>
      <c r="G8732" s="1">
        <v>20.0</v>
      </c>
    </row>
    <row r="8733">
      <c r="A8733" s="1">
        <v>8732.0</v>
      </c>
      <c r="B8733" s="1" t="s">
        <v>10968</v>
      </c>
      <c r="C8733" s="1" t="s">
        <v>49</v>
      </c>
      <c r="D8733" s="1">
        <v>80.0</v>
      </c>
      <c r="E8733" s="1" t="s">
        <v>38</v>
      </c>
      <c r="F8733" s="5">
        <v>44927.0</v>
      </c>
      <c r="G8733" s="1">
        <v>0.0</v>
      </c>
    </row>
    <row r="8734">
      <c r="A8734" s="1">
        <v>8733.0</v>
      </c>
      <c r="B8734" s="1" t="s">
        <v>10969</v>
      </c>
      <c r="C8734" s="1" t="s">
        <v>32</v>
      </c>
      <c r="D8734" s="1">
        <v>120.0</v>
      </c>
      <c r="E8734" s="1" t="s">
        <v>38</v>
      </c>
      <c r="F8734" s="5">
        <v>44927.0</v>
      </c>
      <c r="G8734" s="1">
        <v>5.0</v>
      </c>
    </row>
    <row r="8735">
      <c r="A8735" s="1">
        <v>8734.0</v>
      </c>
      <c r="B8735" s="1" t="s">
        <v>10970</v>
      </c>
      <c r="C8735" s="1" t="s">
        <v>40</v>
      </c>
      <c r="D8735" s="1">
        <v>50.0</v>
      </c>
      <c r="E8735" s="1" t="s">
        <v>38</v>
      </c>
      <c r="F8735" s="5">
        <v>44927.0</v>
      </c>
      <c r="G8735" s="1">
        <v>10.0</v>
      </c>
    </row>
    <row r="8736">
      <c r="A8736" s="1">
        <v>8735.0</v>
      </c>
      <c r="B8736" s="1" t="s">
        <v>10971</v>
      </c>
      <c r="C8736" s="1" t="s">
        <v>49</v>
      </c>
      <c r="D8736" s="1">
        <v>80.0</v>
      </c>
      <c r="E8736" s="1" t="s">
        <v>38</v>
      </c>
      <c r="F8736" s="5">
        <v>44927.0</v>
      </c>
      <c r="G8736" s="1">
        <v>20.0</v>
      </c>
    </row>
    <row r="8737">
      <c r="A8737" s="1">
        <v>8736.0</v>
      </c>
      <c r="B8737" s="1" t="s">
        <v>10974</v>
      </c>
      <c r="C8737" s="1" t="s">
        <v>49</v>
      </c>
      <c r="D8737" s="1">
        <v>80.0</v>
      </c>
      <c r="E8737" s="1" t="s">
        <v>38</v>
      </c>
      <c r="F8737" s="5">
        <v>44927.0</v>
      </c>
      <c r="G8737" s="1">
        <v>0.0</v>
      </c>
    </row>
    <row r="8738">
      <c r="A8738" s="1">
        <v>8737.0</v>
      </c>
      <c r="B8738" s="1" t="s">
        <v>10975</v>
      </c>
      <c r="C8738" s="1" t="s">
        <v>49</v>
      </c>
      <c r="D8738" s="1">
        <v>80.0</v>
      </c>
      <c r="E8738" s="1" t="s">
        <v>38</v>
      </c>
      <c r="F8738" s="5">
        <v>44927.0</v>
      </c>
      <c r="G8738" s="1">
        <v>5.0</v>
      </c>
    </row>
    <row r="8739">
      <c r="A8739" s="1">
        <v>8738.0</v>
      </c>
      <c r="B8739" s="1" t="s">
        <v>10976</v>
      </c>
      <c r="C8739" s="1" t="s">
        <v>32</v>
      </c>
      <c r="D8739" s="1">
        <v>120.0</v>
      </c>
      <c r="E8739" s="1" t="s">
        <v>33</v>
      </c>
      <c r="F8739" s="5">
        <v>44927.0</v>
      </c>
      <c r="G8739" s="1">
        <v>10.0</v>
      </c>
    </row>
    <row r="8740">
      <c r="A8740" s="1">
        <v>8739.0</v>
      </c>
      <c r="B8740" s="1" t="s">
        <v>10977</v>
      </c>
      <c r="C8740" s="1" t="s">
        <v>32</v>
      </c>
      <c r="D8740" s="1">
        <v>120.0</v>
      </c>
      <c r="E8740" s="1" t="s">
        <v>38</v>
      </c>
      <c r="F8740" s="5">
        <v>44927.0</v>
      </c>
      <c r="G8740" s="1">
        <v>20.0</v>
      </c>
    </row>
    <row r="8741">
      <c r="A8741" s="1">
        <v>8740.0</v>
      </c>
      <c r="B8741" s="1" t="s">
        <v>10978</v>
      </c>
      <c r="C8741" s="1" t="s">
        <v>40</v>
      </c>
      <c r="D8741" s="1">
        <v>50.0</v>
      </c>
      <c r="E8741" s="1" t="s">
        <v>38</v>
      </c>
      <c r="F8741" s="5">
        <v>44927.0</v>
      </c>
      <c r="G8741" s="1">
        <v>0.0</v>
      </c>
    </row>
    <row r="8742">
      <c r="A8742" s="1">
        <v>8741.0</v>
      </c>
      <c r="B8742" s="1" t="s">
        <v>10979</v>
      </c>
      <c r="C8742" s="1" t="s">
        <v>32</v>
      </c>
      <c r="D8742" s="1">
        <v>120.0</v>
      </c>
      <c r="E8742" s="1" t="s">
        <v>38</v>
      </c>
      <c r="F8742" s="5">
        <v>44927.0</v>
      </c>
      <c r="G8742" s="1">
        <v>5.0</v>
      </c>
    </row>
    <row r="8743">
      <c r="A8743" s="1">
        <v>8742.0</v>
      </c>
      <c r="B8743" s="1" t="s">
        <v>10980</v>
      </c>
      <c r="C8743" s="1" t="s">
        <v>32</v>
      </c>
      <c r="D8743" s="1">
        <v>120.0</v>
      </c>
      <c r="E8743" s="1" t="s">
        <v>38</v>
      </c>
      <c r="F8743" s="5">
        <v>44927.0</v>
      </c>
      <c r="G8743" s="1">
        <v>10.0</v>
      </c>
    </row>
    <row r="8744">
      <c r="A8744" s="1">
        <v>8743.0</v>
      </c>
      <c r="B8744" s="1" t="s">
        <v>10981</v>
      </c>
      <c r="C8744" s="1" t="s">
        <v>32</v>
      </c>
      <c r="D8744" s="1">
        <v>120.0</v>
      </c>
      <c r="E8744" s="1" t="s">
        <v>38</v>
      </c>
      <c r="F8744" s="5">
        <v>44927.0</v>
      </c>
      <c r="G8744" s="1">
        <v>20.0</v>
      </c>
    </row>
    <row r="8745">
      <c r="A8745" s="1">
        <v>8744.0</v>
      </c>
      <c r="B8745" s="1" t="s">
        <v>10982</v>
      </c>
      <c r="C8745" s="1" t="s">
        <v>32</v>
      </c>
      <c r="D8745" s="1">
        <v>120.0</v>
      </c>
      <c r="E8745" s="1" t="s">
        <v>38</v>
      </c>
      <c r="F8745" s="5">
        <v>44927.0</v>
      </c>
      <c r="G8745" s="1">
        <v>0.0</v>
      </c>
    </row>
    <row r="8746">
      <c r="A8746" s="1">
        <v>8745.0</v>
      </c>
      <c r="B8746" s="1" t="s">
        <v>10983</v>
      </c>
      <c r="C8746" s="1" t="s">
        <v>32</v>
      </c>
      <c r="D8746" s="1">
        <v>120.0</v>
      </c>
      <c r="E8746" s="1" t="s">
        <v>38</v>
      </c>
      <c r="F8746" s="5">
        <v>44927.0</v>
      </c>
      <c r="G8746" s="1">
        <v>5.0</v>
      </c>
    </row>
    <row r="8747">
      <c r="A8747" s="1">
        <v>8746.0</v>
      </c>
      <c r="B8747" s="1" t="s">
        <v>10984</v>
      </c>
      <c r="C8747" s="1" t="s">
        <v>32</v>
      </c>
      <c r="D8747" s="1">
        <v>120.0</v>
      </c>
      <c r="E8747" s="1" t="s">
        <v>33</v>
      </c>
      <c r="F8747" s="5">
        <v>44927.0</v>
      </c>
      <c r="G8747" s="1">
        <v>10.0</v>
      </c>
    </row>
    <row r="8748">
      <c r="A8748" s="1">
        <v>8747.0</v>
      </c>
      <c r="B8748" s="1" t="s">
        <v>10985</v>
      </c>
      <c r="C8748" s="1" t="s">
        <v>49</v>
      </c>
      <c r="D8748" s="1">
        <v>80.0</v>
      </c>
      <c r="E8748" s="1" t="s">
        <v>38</v>
      </c>
      <c r="F8748" s="5">
        <v>44927.0</v>
      </c>
      <c r="G8748" s="1">
        <v>20.0</v>
      </c>
    </row>
    <row r="8749">
      <c r="A8749" s="1">
        <v>8748.0</v>
      </c>
      <c r="B8749" s="1" t="s">
        <v>10986</v>
      </c>
      <c r="C8749" s="1" t="s">
        <v>32</v>
      </c>
      <c r="D8749" s="1">
        <v>120.0</v>
      </c>
      <c r="E8749" s="1" t="s">
        <v>38</v>
      </c>
      <c r="F8749" s="5">
        <v>44927.0</v>
      </c>
      <c r="G8749" s="1">
        <v>0.0</v>
      </c>
    </row>
    <row r="8750">
      <c r="A8750" s="1">
        <v>8749.0</v>
      </c>
      <c r="B8750" s="1" t="s">
        <v>10987</v>
      </c>
      <c r="C8750" s="1" t="s">
        <v>32</v>
      </c>
      <c r="D8750" s="1">
        <v>120.0</v>
      </c>
      <c r="E8750" s="1" t="s">
        <v>33</v>
      </c>
      <c r="F8750" s="5">
        <v>44927.0</v>
      </c>
      <c r="G8750" s="1">
        <v>5.0</v>
      </c>
    </row>
    <row r="8751">
      <c r="A8751" s="1">
        <v>8750.0</v>
      </c>
      <c r="B8751" s="1" t="s">
        <v>10988</v>
      </c>
      <c r="C8751" s="1" t="s">
        <v>37</v>
      </c>
      <c r="D8751" s="1">
        <v>250.0</v>
      </c>
      <c r="E8751" s="1" t="s">
        <v>38</v>
      </c>
      <c r="F8751" s="5">
        <v>44927.0</v>
      </c>
      <c r="G8751" s="1">
        <v>10.0</v>
      </c>
    </row>
    <row r="8752">
      <c r="A8752" s="1">
        <v>8751.0</v>
      </c>
      <c r="B8752" s="1" t="s">
        <v>10989</v>
      </c>
      <c r="C8752" s="1" t="s">
        <v>49</v>
      </c>
      <c r="D8752" s="1">
        <v>80.0</v>
      </c>
      <c r="E8752" s="1" t="s">
        <v>38</v>
      </c>
      <c r="F8752" s="5">
        <v>44927.0</v>
      </c>
      <c r="G8752" s="1">
        <v>20.0</v>
      </c>
    </row>
    <row r="8753">
      <c r="A8753" s="1">
        <v>8752.0</v>
      </c>
      <c r="B8753" s="1" t="s">
        <v>10990</v>
      </c>
      <c r="C8753" s="1" t="s">
        <v>49</v>
      </c>
      <c r="D8753" s="1">
        <v>80.0</v>
      </c>
      <c r="E8753" s="1" t="s">
        <v>38</v>
      </c>
      <c r="F8753" s="5">
        <v>44927.0</v>
      </c>
      <c r="G8753" s="1">
        <v>0.0</v>
      </c>
    </row>
    <row r="8754">
      <c r="A8754" s="1">
        <v>8753.0</v>
      </c>
      <c r="B8754" s="1" t="s">
        <v>10992</v>
      </c>
      <c r="C8754" s="1" t="s">
        <v>49</v>
      </c>
      <c r="D8754" s="1">
        <v>80.0</v>
      </c>
      <c r="E8754" s="1" t="s">
        <v>38</v>
      </c>
      <c r="F8754" s="5">
        <v>44927.0</v>
      </c>
      <c r="G8754" s="1">
        <v>5.0</v>
      </c>
    </row>
    <row r="8755">
      <c r="A8755" s="1">
        <v>8754.0</v>
      </c>
      <c r="B8755" s="1" t="s">
        <v>10994</v>
      </c>
      <c r="C8755" s="1" t="s">
        <v>32</v>
      </c>
      <c r="D8755" s="1">
        <v>120.0</v>
      </c>
      <c r="E8755" s="1" t="s">
        <v>38</v>
      </c>
      <c r="F8755" s="5">
        <v>44927.0</v>
      </c>
      <c r="G8755" s="1">
        <v>10.0</v>
      </c>
    </row>
    <row r="8756">
      <c r="A8756" s="1">
        <v>8755.0</v>
      </c>
      <c r="B8756" s="1" t="s">
        <v>10995</v>
      </c>
      <c r="C8756" s="1" t="s">
        <v>37</v>
      </c>
      <c r="D8756" s="1">
        <v>250.0</v>
      </c>
      <c r="E8756" s="1" t="s">
        <v>38</v>
      </c>
      <c r="F8756" s="5">
        <v>44927.0</v>
      </c>
      <c r="G8756" s="1">
        <v>20.0</v>
      </c>
    </row>
    <row r="8757">
      <c r="A8757" s="1">
        <v>8756.0</v>
      </c>
      <c r="B8757" s="1" t="s">
        <v>10996</v>
      </c>
      <c r="C8757" s="1" t="s">
        <v>37</v>
      </c>
      <c r="D8757" s="1">
        <v>250.0</v>
      </c>
      <c r="E8757" s="1" t="s">
        <v>38</v>
      </c>
      <c r="F8757" s="5">
        <v>44927.0</v>
      </c>
      <c r="G8757" s="1">
        <v>0.0</v>
      </c>
    </row>
    <row r="8758">
      <c r="A8758" s="1">
        <v>8757.0</v>
      </c>
      <c r="B8758" s="1" t="s">
        <v>10997</v>
      </c>
      <c r="C8758" s="1" t="s">
        <v>37</v>
      </c>
      <c r="D8758" s="1">
        <v>250.0</v>
      </c>
      <c r="E8758" s="1" t="s">
        <v>38</v>
      </c>
      <c r="F8758" s="5">
        <v>44927.0</v>
      </c>
      <c r="G8758" s="1">
        <v>5.0</v>
      </c>
    </row>
    <row r="8759">
      <c r="A8759" s="1">
        <v>8758.0</v>
      </c>
      <c r="B8759" s="1" t="s">
        <v>10998</v>
      </c>
      <c r="C8759" s="1" t="s">
        <v>32</v>
      </c>
      <c r="D8759" s="1">
        <v>120.0</v>
      </c>
      <c r="E8759" s="1" t="s">
        <v>38</v>
      </c>
      <c r="F8759" s="5">
        <v>44927.0</v>
      </c>
      <c r="G8759" s="1">
        <v>10.0</v>
      </c>
    </row>
    <row r="8760">
      <c r="A8760" s="1">
        <v>8759.0</v>
      </c>
      <c r="B8760" s="1" t="s">
        <v>10999</v>
      </c>
      <c r="C8760" s="1" t="s">
        <v>32</v>
      </c>
      <c r="D8760" s="1">
        <v>120.0</v>
      </c>
      <c r="E8760" s="1" t="s">
        <v>38</v>
      </c>
      <c r="F8760" s="5">
        <v>44927.0</v>
      </c>
      <c r="G8760" s="1">
        <v>20.0</v>
      </c>
    </row>
    <row r="8761">
      <c r="A8761" s="1">
        <v>8760.0</v>
      </c>
      <c r="B8761" s="1" t="s">
        <v>11000</v>
      </c>
      <c r="C8761" s="1" t="s">
        <v>32</v>
      </c>
      <c r="D8761" s="1">
        <v>120.0</v>
      </c>
      <c r="E8761" s="1" t="s">
        <v>38</v>
      </c>
      <c r="F8761" s="5">
        <v>44927.0</v>
      </c>
      <c r="G8761" s="1">
        <v>0.0</v>
      </c>
    </row>
    <row r="8762">
      <c r="A8762" s="1">
        <v>8761.0</v>
      </c>
      <c r="B8762" s="1" t="s">
        <v>11001</v>
      </c>
      <c r="C8762" s="1" t="s">
        <v>49</v>
      </c>
      <c r="D8762" s="1">
        <v>80.0</v>
      </c>
      <c r="E8762" s="1" t="s">
        <v>38</v>
      </c>
      <c r="F8762" s="5">
        <v>44927.0</v>
      </c>
      <c r="G8762" s="1">
        <v>5.0</v>
      </c>
    </row>
    <row r="8763">
      <c r="A8763" s="1">
        <v>8762.0</v>
      </c>
      <c r="B8763" s="1" t="s">
        <v>11002</v>
      </c>
      <c r="C8763" s="1" t="s">
        <v>32</v>
      </c>
      <c r="D8763" s="1">
        <v>120.0</v>
      </c>
      <c r="E8763" s="1" t="s">
        <v>38</v>
      </c>
      <c r="F8763" s="5">
        <v>44927.0</v>
      </c>
      <c r="G8763" s="1">
        <v>10.0</v>
      </c>
    </row>
    <row r="8764">
      <c r="A8764" s="1">
        <v>8763.0</v>
      </c>
      <c r="B8764" s="1" t="s">
        <v>11005</v>
      </c>
      <c r="C8764" s="1" t="s">
        <v>49</v>
      </c>
      <c r="D8764" s="1">
        <v>80.0</v>
      </c>
      <c r="E8764" s="1" t="s">
        <v>38</v>
      </c>
      <c r="F8764" s="5">
        <v>44927.0</v>
      </c>
      <c r="G8764" s="1">
        <v>20.0</v>
      </c>
    </row>
    <row r="8765">
      <c r="A8765" s="1">
        <v>8764.0</v>
      </c>
      <c r="B8765" s="1" t="s">
        <v>11006</v>
      </c>
      <c r="C8765" s="1" t="s">
        <v>49</v>
      </c>
      <c r="D8765" s="1">
        <v>80.0</v>
      </c>
      <c r="E8765" s="1" t="s">
        <v>38</v>
      </c>
      <c r="F8765" s="5">
        <v>44927.0</v>
      </c>
      <c r="G8765" s="1">
        <v>0.0</v>
      </c>
    </row>
    <row r="8766">
      <c r="A8766" s="1">
        <v>8765.0</v>
      </c>
      <c r="B8766" s="1" t="s">
        <v>11007</v>
      </c>
      <c r="C8766" s="1" t="s">
        <v>32</v>
      </c>
      <c r="D8766" s="1">
        <v>120.0</v>
      </c>
      <c r="E8766" s="1" t="s">
        <v>38</v>
      </c>
      <c r="F8766" s="5">
        <v>44927.0</v>
      </c>
      <c r="G8766" s="1">
        <v>5.0</v>
      </c>
    </row>
    <row r="8767">
      <c r="A8767" s="1">
        <v>8766.0</v>
      </c>
      <c r="B8767" s="1" t="s">
        <v>11008</v>
      </c>
      <c r="C8767" s="1" t="s">
        <v>32</v>
      </c>
      <c r="D8767" s="1">
        <v>120.0</v>
      </c>
      <c r="E8767" s="1" t="s">
        <v>38</v>
      </c>
      <c r="F8767" s="5">
        <v>44927.0</v>
      </c>
      <c r="G8767" s="1">
        <v>10.0</v>
      </c>
    </row>
    <row r="8768">
      <c r="A8768" s="1">
        <v>8767.0</v>
      </c>
      <c r="B8768" s="1" t="s">
        <v>11009</v>
      </c>
      <c r="C8768" s="1" t="s">
        <v>32</v>
      </c>
      <c r="D8768" s="1">
        <v>120.0</v>
      </c>
      <c r="E8768" s="1" t="s">
        <v>33</v>
      </c>
      <c r="F8768" s="5">
        <v>44927.0</v>
      </c>
      <c r="G8768" s="1">
        <v>20.0</v>
      </c>
    </row>
    <row r="8769">
      <c r="A8769" s="1">
        <v>8768.0</v>
      </c>
      <c r="B8769" s="1" t="s">
        <v>11010</v>
      </c>
      <c r="C8769" s="1" t="s">
        <v>49</v>
      </c>
      <c r="D8769" s="1">
        <v>80.0</v>
      </c>
      <c r="E8769" s="1" t="s">
        <v>33</v>
      </c>
      <c r="F8769" s="5">
        <v>44927.0</v>
      </c>
      <c r="G8769" s="1">
        <v>0.0</v>
      </c>
    </row>
    <row r="8770">
      <c r="A8770" s="1">
        <v>8769.0</v>
      </c>
      <c r="B8770" s="1" t="s">
        <v>11011</v>
      </c>
      <c r="C8770" s="1" t="s">
        <v>49</v>
      </c>
      <c r="D8770" s="1">
        <v>80.0</v>
      </c>
      <c r="E8770" s="1" t="s">
        <v>38</v>
      </c>
      <c r="F8770" s="5">
        <v>44927.0</v>
      </c>
      <c r="G8770" s="1">
        <v>5.0</v>
      </c>
    </row>
    <row r="8771">
      <c r="A8771" s="1">
        <v>8770.0</v>
      </c>
      <c r="B8771" s="1" t="s">
        <v>11012</v>
      </c>
      <c r="C8771" s="1" t="s">
        <v>32</v>
      </c>
      <c r="D8771" s="1">
        <v>120.0</v>
      </c>
      <c r="E8771" s="1" t="s">
        <v>33</v>
      </c>
      <c r="F8771" s="5">
        <v>44927.0</v>
      </c>
      <c r="G8771" s="1">
        <v>10.0</v>
      </c>
    </row>
    <row r="8772">
      <c r="A8772" s="1">
        <v>8771.0</v>
      </c>
      <c r="B8772" s="1" t="s">
        <v>11013</v>
      </c>
      <c r="C8772" s="1" t="s">
        <v>49</v>
      </c>
      <c r="D8772" s="1">
        <v>80.0</v>
      </c>
      <c r="E8772" s="1" t="s">
        <v>38</v>
      </c>
      <c r="F8772" s="5">
        <v>44927.0</v>
      </c>
      <c r="G8772" s="1">
        <v>20.0</v>
      </c>
    </row>
    <row r="8773">
      <c r="A8773" s="1">
        <v>8772.0</v>
      </c>
      <c r="B8773" s="1" t="s">
        <v>11014</v>
      </c>
      <c r="C8773" s="1" t="s">
        <v>49</v>
      </c>
      <c r="D8773" s="1">
        <v>80.0</v>
      </c>
      <c r="E8773" s="1" t="s">
        <v>38</v>
      </c>
      <c r="F8773" s="5">
        <v>44927.0</v>
      </c>
      <c r="G8773" s="1">
        <v>0.0</v>
      </c>
    </row>
    <row r="8774">
      <c r="A8774" s="1">
        <v>8773.0</v>
      </c>
      <c r="B8774" s="1" t="s">
        <v>11017</v>
      </c>
      <c r="C8774" s="1" t="s">
        <v>32</v>
      </c>
      <c r="D8774" s="1">
        <v>120.0</v>
      </c>
      <c r="E8774" s="1" t="s">
        <v>33</v>
      </c>
      <c r="F8774" s="5">
        <v>44927.0</v>
      </c>
      <c r="G8774" s="1">
        <v>5.0</v>
      </c>
    </row>
    <row r="8775">
      <c r="A8775" s="1">
        <v>8774.0</v>
      </c>
      <c r="B8775" s="1" t="s">
        <v>11018</v>
      </c>
      <c r="C8775" s="1" t="s">
        <v>32</v>
      </c>
      <c r="D8775" s="1">
        <v>120.0</v>
      </c>
      <c r="E8775" s="1" t="s">
        <v>38</v>
      </c>
      <c r="F8775" s="5">
        <v>44927.0</v>
      </c>
      <c r="G8775" s="1">
        <v>10.0</v>
      </c>
    </row>
    <row r="8776">
      <c r="A8776" s="1">
        <v>8775.0</v>
      </c>
      <c r="B8776" s="1" t="s">
        <v>11019</v>
      </c>
      <c r="C8776" s="1" t="s">
        <v>49</v>
      </c>
      <c r="D8776" s="1">
        <v>80.0</v>
      </c>
      <c r="E8776" s="1" t="s">
        <v>38</v>
      </c>
      <c r="F8776" s="5">
        <v>44927.0</v>
      </c>
      <c r="G8776" s="1">
        <v>20.0</v>
      </c>
    </row>
    <row r="8777">
      <c r="A8777" s="1">
        <v>8776.0</v>
      </c>
      <c r="B8777" s="1" t="s">
        <v>11020</v>
      </c>
      <c r="C8777" s="1" t="s">
        <v>49</v>
      </c>
      <c r="D8777" s="1">
        <v>80.0</v>
      </c>
      <c r="E8777" s="1" t="s">
        <v>38</v>
      </c>
      <c r="F8777" s="5">
        <v>44927.0</v>
      </c>
      <c r="G8777" s="1">
        <v>0.0</v>
      </c>
    </row>
    <row r="8778">
      <c r="A8778" s="1">
        <v>8777.0</v>
      </c>
      <c r="B8778" s="1" t="s">
        <v>11021</v>
      </c>
      <c r="C8778" s="1" t="s">
        <v>32</v>
      </c>
      <c r="D8778" s="1">
        <v>120.0</v>
      </c>
      <c r="E8778" s="1" t="s">
        <v>38</v>
      </c>
      <c r="F8778" s="5">
        <v>44927.0</v>
      </c>
      <c r="G8778" s="1">
        <v>5.0</v>
      </c>
    </row>
    <row r="8779">
      <c r="A8779" s="1">
        <v>8778.0</v>
      </c>
      <c r="B8779" s="1" t="s">
        <v>11022</v>
      </c>
      <c r="C8779" s="1" t="s">
        <v>32</v>
      </c>
      <c r="D8779" s="1">
        <v>120.0</v>
      </c>
      <c r="E8779" s="1" t="s">
        <v>38</v>
      </c>
      <c r="F8779" s="5">
        <v>44927.0</v>
      </c>
      <c r="G8779" s="1">
        <v>10.0</v>
      </c>
    </row>
    <row r="8780">
      <c r="A8780" s="1">
        <v>8779.0</v>
      </c>
      <c r="B8780" s="1" t="s">
        <v>11023</v>
      </c>
      <c r="C8780" s="1" t="s">
        <v>49</v>
      </c>
      <c r="D8780" s="1">
        <v>80.0</v>
      </c>
      <c r="E8780" s="1" t="s">
        <v>33</v>
      </c>
      <c r="F8780" s="5">
        <v>44927.0</v>
      </c>
      <c r="G8780" s="1">
        <v>20.0</v>
      </c>
    </row>
    <row r="8781">
      <c r="A8781" s="1">
        <v>8780.0</v>
      </c>
      <c r="B8781" s="1" t="s">
        <v>11024</v>
      </c>
      <c r="C8781" s="1" t="s">
        <v>40</v>
      </c>
      <c r="D8781" s="1">
        <v>50.0</v>
      </c>
      <c r="E8781" s="1" t="s">
        <v>38</v>
      </c>
      <c r="F8781" s="5">
        <v>44927.0</v>
      </c>
      <c r="G8781" s="1">
        <v>0.0</v>
      </c>
    </row>
    <row r="8782">
      <c r="A8782" s="1">
        <v>8781.0</v>
      </c>
      <c r="B8782" s="1" t="s">
        <v>11025</v>
      </c>
      <c r="C8782" s="1" t="s">
        <v>37</v>
      </c>
      <c r="D8782" s="1">
        <v>250.0</v>
      </c>
      <c r="E8782" s="1" t="s">
        <v>38</v>
      </c>
      <c r="F8782" s="5">
        <v>44927.0</v>
      </c>
      <c r="G8782" s="1">
        <v>5.0</v>
      </c>
    </row>
    <row r="8783">
      <c r="A8783" s="1">
        <v>8782.0</v>
      </c>
      <c r="B8783" s="1" t="s">
        <v>11026</v>
      </c>
      <c r="C8783" s="1" t="s">
        <v>32</v>
      </c>
      <c r="D8783" s="1">
        <v>120.0</v>
      </c>
      <c r="E8783" s="1" t="s">
        <v>38</v>
      </c>
      <c r="F8783" s="5">
        <v>44927.0</v>
      </c>
      <c r="G8783" s="1">
        <v>10.0</v>
      </c>
    </row>
    <row r="8784">
      <c r="A8784" s="1">
        <v>8783.0</v>
      </c>
      <c r="B8784" s="1" t="s">
        <v>11027</v>
      </c>
      <c r="C8784" s="1" t="s">
        <v>32</v>
      </c>
      <c r="D8784" s="1">
        <v>120.0</v>
      </c>
      <c r="E8784" s="1" t="s">
        <v>38</v>
      </c>
      <c r="F8784" s="5">
        <v>44927.0</v>
      </c>
      <c r="G8784" s="1">
        <v>20.0</v>
      </c>
    </row>
    <row r="8785">
      <c r="A8785" s="1">
        <v>8784.0</v>
      </c>
      <c r="B8785" s="1" t="s">
        <v>11029</v>
      </c>
      <c r="C8785" s="1" t="s">
        <v>49</v>
      </c>
      <c r="D8785" s="1">
        <v>80.0</v>
      </c>
      <c r="E8785" s="1" t="s">
        <v>38</v>
      </c>
      <c r="F8785" s="5">
        <v>44927.0</v>
      </c>
      <c r="G8785" s="1">
        <v>0.0</v>
      </c>
    </row>
    <row r="8786">
      <c r="A8786" s="1">
        <v>8785.0</v>
      </c>
      <c r="B8786" s="1" t="s">
        <v>11031</v>
      </c>
      <c r="C8786" s="1" t="s">
        <v>49</v>
      </c>
      <c r="D8786" s="1">
        <v>80.0</v>
      </c>
      <c r="E8786" s="1" t="s">
        <v>38</v>
      </c>
      <c r="F8786" s="5">
        <v>44927.0</v>
      </c>
      <c r="G8786" s="1">
        <v>5.0</v>
      </c>
    </row>
    <row r="8787">
      <c r="A8787" s="1">
        <v>8786.0</v>
      </c>
      <c r="B8787" s="1" t="s">
        <v>11032</v>
      </c>
      <c r="C8787" s="1" t="s">
        <v>32</v>
      </c>
      <c r="D8787" s="1">
        <v>120.0</v>
      </c>
      <c r="E8787" s="1" t="s">
        <v>45</v>
      </c>
      <c r="F8787" s="5">
        <v>44927.0</v>
      </c>
      <c r="G8787" s="1">
        <v>10.0</v>
      </c>
    </row>
    <row r="8788">
      <c r="A8788" s="1">
        <v>8787.0</v>
      </c>
      <c r="B8788" s="1" t="s">
        <v>11033</v>
      </c>
      <c r="C8788" s="1" t="s">
        <v>32</v>
      </c>
      <c r="D8788" s="1">
        <v>120.0</v>
      </c>
      <c r="E8788" s="1" t="s">
        <v>38</v>
      </c>
      <c r="F8788" s="5">
        <v>44927.0</v>
      </c>
      <c r="G8788" s="1">
        <v>20.0</v>
      </c>
    </row>
    <row r="8789">
      <c r="A8789" s="1">
        <v>8788.0</v>
      </c>
      <c r="B8789" s="1" t="s">
        <v>11034</v>
      </c>
      <c r="C8789" s="1" t="s">
        <v>32</v>
      </c>
      <c r="D8789" s="1">
        <v>120.0</v>
      </c>
      <c r="E8789" s="1" t="s">
        <v>38</v>
      </c>
      <c r="F8789" s="5">
        <v>44927.0</v>
      </c>
      <c r="G8789" s="1">
        <v>0.0</v>
      </c>
    </row>
    <row r="8790">
      <c r="A8790" s="1">
        <v>8789.0</v>
      </c>
      <c r="B8790" s="1" t="s">
        <v>11035</v>
      </c>
      <c r="C8790" s="1" t="s">
        <v>40</v>
      </c>
      <c r="D8790" s="1">
        <v>50.0</v>
      </c>
      <c r="E8790" s="1" t="s">
        <v>38</v>
      </c>
      <c r="F8790" s="5">
        <v>44927.0</v>
      </c>
      <c r="G8790" s="1">
        <v>5.0</v>
      </c>
    </row>
    <row r="8791">
      <c r="A8791" s="1">
        <v>8790.0</v>
      </c>
      <c r="B8791" s="1" t="s">
        <v>11036</v>
      </c>
      <c r="C8791" s="1" t="s">
        <v>32</v>
      </c>
      <c r="D8791" s="1">
        <v>120.0</v>
      </c>
      <c r="E8791" s="1" t="s">
        <v>33</v>
      </c>
      <c r="F8791" s="5">
        <v>44927.0</v>
      </c>
      <c r="G8791" s="1">
        <v>10.0</v>
      </c>
    </row>
    <row r="8792">
      <c r="A8792" s="1">
        <v>8791.0</v>
      </c>
      <c r="B8792" s="1" t="s">
        <v>11037</v>
      </c>
      <c r="C8792" s="1" t="s">
        <v>32</v>
      </c>
      <c r="D8792" s="1">
        <v>120.0</v>
      </c>
      <c r="E8792" s="1" t="s">
        <v>38</v>
      </c>
      <c r="F8792" s="5">
        <v>44927.0</v>
      </c>
      <c r="G8792" s="1">
        <v>20.0</v>
      </c>
    </row>
    <row r="8793">
      <c r="A8793" s="1">
        <v>8792.0</v>
      </c>
      <c r="B8793" s="1" t="s">
        <v>11040</v>
      </c>
      <c r="C8793" s="1" t="s">
        <v>32</v>
      </c>
      <c r="D8793" s="1">
        <v>120.0</v>
      </c>
      <c r="E8793" s="1" t="s">
        <v>38</v>
      </c>
      <c r="F8793" s="5">
        <v>44927.0</v>
      </c>
      <c r="G8793" s="1">
        <v>0.0</v>
      </c>
    </row>
    <row r="8794">
      <c r="A8794" s="1">
        <v>8793.0</v>
      </c>
      <c r="B8794" s="1" t="s">
        <v>11041</v>
      </c>
      <c r="C8794" s="1" t="s">
        <v>32</v>
      </c>
      <c r="D8794" s="1">
        <v>120.0</v>
      </c>
      <c r="E8794" s="1" t="s">
        <v>45</v>
      </c>
      <c r="F8794" s="5">
        <v>44927.0</v>
      </c>
      <c r="G8794" s="1">
        <v>5.0</v>
      </c>
    </row>
    <row r="8795">
      <c r="A8795" s="1">
        <v>8794.0</v>
      </c>
      <c r="B8795" s="1" t="s">
        <v>11042</v>
      </c>
      <c r="C8795" s="1" t="s">
        <v>32</v>
      </c>
      <c r="D8795" s="1">
        <v>120.0</v>
      </c>
      <c r="E8795" s="1" t="s">
        <v>38</v>
      </c>
      <c r="F8795" s="5">
        <v>44927.0</v>
      </c>
      <c r="G8795" s="1">
        <v>10.0</v>
      </c>
    </row>
    <row r="8796">
      <c r="A8796" s="1">
        <v>8795.0</v>
      </c>
      <c r="B8796" s="1" t="s">
        <v>11043</v>
      </c>
      <c r="C8796" s="1" t="s">
        <v>32</v>
      </c>
      <c r="D8796" s="1">
        <v>120.0</v>
      </c>
      <c r="E8796" s="1" t="s">
        <v>38</v>
      </c>
      <c r="F8796" s="5">
        <v>44927.0</v>
      </c>
      <c r="G8796" s="1">
        <v>20.0</v>
      </c>
    </row>
    <row r="8797">
      <c r="A8797" s="1">
        <v>8796.0</v>
      </c>
      <c r="B8797" s="1" t="s">
        <v>11044</v>
      </c>
      <c r="C8797" s="1" t="s">
        <v>49</v>
      </c>
      <c r="D8797" s="1">
        <v>80.0</v>
      </c>
      <c r="E8797" s="1" t="s">
        <v>38</v>
      </c>
      <c r="F8797" s="5">
        <v>44927.0</v>
      </c>
      <c r="G8797" s="1">
        <v>0.0</v>
      </c>
    </row>
    <row r="8798">
      <c r="A8798" s="1">
        <v>8797.0</v>
      </c>
      <c r="B8798" s="1" t="s">
        <v>11045</v>
      </c>
      <c r="C8798" s="1" t="s">
        <v>32</v>
      </c>
      <c r="D8798" s="1">
        <v>120.0</v>
      </c>
      <c r="E8798" s="1" t="s">
        <v>38</v>
      </c>
      <c r="F8798" s="5">
        <v>44927.0</v>
      </c>
      <c r="G8798" s="1">
        <v>5.0</v>
      </c>
    </row>
    <row r="8799">
      <c r="A8799" s="1">
        <v>8798.0</v>
      </c>
      <c r="B8799" s="1" t="s">
        <v>11046</v>
      </c>
      <c r="C8799" s="1" t="s">
        <v>40</v>
      </c>
      <c r="D8799" s="1">
        <v>50.0</v>
      </c>
      <c r="E8799" s="1" t="s">
        <v>38</v>
      </c>
      <c r="F8799" s="5">
        <v>44927.0</v>
      </c>
      <c r="G8799" s="1">
        <v>10.0</v>
      </c>
    </row>
    <row r="8800">
      <c r="A8800" s="1">
        <v>8799.0</v>
      </c>
      <c r="B8800" s="1" t="s">
        <v>11047</v>
      </c>
      <c r="C8800" s="1" t="s">
        <v>37</v>
      </c>
      <c r="D8800" s="1">
        <v>250.0</v>
      </c>
      <c r="E8800" s="1" t="s">
        <v>38</v>
      </c>
      <c r="F8800" s="5">
        <v>44927.0</v>
      </c>
      <c r="G8800" s="1">
        <v>20.0</v>
      </c>
    </row>
    <row r="8801">
      <c r="A8801" s="1">
        <v>8800.0</v>
      </c>
      <c r="B8801" s="1" t="s">
        <v>11048</v>
      </c>
      <c r="C8801" s="1" t="s">
        <v>49</v>
      </c>
      <c r="D8801" s="1">
        <v>80.0</v>
      </c>
      <c r="E8801" s="1" t="s">
        <v>38</v>
      </c>
      <c r="F8801" s="5">
        <v>44927.0</v>
      </c>
      <c r="G8801" s="1">
        <v>0.0</v>
      </c>
    </row>
    <row r="8802">
      <c r="A8802" s="1">
        <v>8801.0</v>
      </c>
      <c r="B8802" s="1" t="s">
        <v>11049</v>
      </c>
      <c r="C8802" s="1" t="s">
        <v>32</v>
      </c>
      <c r="D8802" s="1">
        <v>120.0</v>
      </c>
      <c r="E8802" s="1" t="s">
        <v>45</v>
      </c>
      <c r="F8802" s="5">
        <v>44927.0</v>
      </c>
      <c r="G8802" s="1">
        <v>5.0</v>
      </c>
    </row>
    <row r="8803">
      <c r="A8803" s="1">
        <v>8802.0</v>
      </c>
      <c r="B8803" s="1" t="s">
        <v>11050</v>
      </c>
      <c r="C8803" s="1" t="s">
        <v>32</v>
      </c>
      <c r="D8803" s="1">
        <v>120.0</v>
      </c>
      <c r="E8803" s="1" t="s">
        <v>33</v>
      </c>
      <c r="F8803" s="5">
        <v>44927.0</v>
      </c>
      <c r="G8803" s="1">
        <v>10.0</v>
      </c>
    </row>
    <row r="8804">
      <c r="A8804" s="1">
        <v>8803.0</v>
      </c>
      <c r="B8804" s="1" t="s">
        <v>11053</v>
      </c>
      <c r="C8804" s="1" t="s">
        <v>32</v>
      </c>
      <c r="D8804" s="1">
        <v>120.0</v>
      </c>
      <c r="E8804" s="1" t="s">
        <v>33</v>
      </c>
      <c r="F8804" s="5">
        <v>44927.0</v>
      </c>
      <c r="G8804" s="1">
        <v>20.0</v>
      </c>
    </row>
    <row r="8805">
      <c r="A8805" s="1">
        <v>8804.0</v>
      </c>
      <c r="B8805" s="1" t="s">
        <v>11054</v>
      </c>
      <c r="C8805" s="1" t="s">
        <v>32</v>
      </c>
      <c r="D8805" s="1">
        <v>120.0</v>
      </c>
      <c r="E8805" s="1" t="s">
        <v>38</v>
      </c>
      <c r="F8805" s="5">
        <v>44927.0</v>
      </c>
      <c r="G8805" s="1">
        <v>0.0</v>
      </c>
    </row>
    <row r="8806">
      <c r="A8806" s="1">
        <v>8805.0</v>
      </c>
      <c r="B8806" s="1" t="s">
        <v>11055</v>
      </c>
      <c r="C8806" s="1" t="s">
        <v>32</v>
      </c>
      <c r="D8806" s="1">
        <v>120.0</v>
      </c>
      <c r="E8806" s="1" t="s">
        <v>38</v>
      </c>
      <c r="F8806" s="5">
        <v>44927.0</v>
      </c>
      <c r="G8806" s="1">
        <v>5.0</v>
      </c>
    </row>
    <row r="8807">
      <c r="A8807" s="1">
        <v>8806.0</v>
      </c>
      <c r="B8807" s="1" t="s">
        <v>11056</v>
      </c>
      <c r="C8807" s="1" t="s">
        <v>32</v>
      </c>
      <c r="D8807" s="1">
        <v>120.0</v>
      </c>
      <c r="E8807" s="1" t="s">
        <v>38</v>
      </c>
      <c r="F8807" s="5">
        <v>44927.0</v>
      </c>
      <c r="G8807" s="1">
        <v>10.0</v>
      </c>
    </row>
    <row r="8808">
      <c r="A8808" s="1">
        <v>8807.0</v>
      </c>
      <c r="B8808" s="1" t="s">
        <v>11057</v>
      </c>
      <c r="C8808" s="1" t="s">
        <v>32</v>
      </c>
      <c r="D8808" s="1">
        <v>120.0</v>
      </c>
      <c r="E8808" s="1" t="s">
        <v>45</v>
      </c>
      <c r="F8808" s="5">
        <v>44927.0</v>
      </c>
      <c r="G8808" s="1">
        <v>20.0</v>
      </c>
    </row>
    <row r="8809">
      <c r="A8809" s="1">
        <v>8808.0</v>
      </c>
      <c r="B8809" s="1" t="s">
        <v>11058</v>
      </c>
      <c r="C8809" s="1" t="s">
        <v>37</v>
      </c>
      <c r="D8809" s="1">
        <v>250.0</v>
      </c>
      <c r="E8809" s="1" t="s">
        <v>45</v>
      </c>
      <c r="F8809" s="5">
        <v>44927.0</v>
      </c>
      <c r="G8809" s="1">
        <v>0.0</v>
      </c>
    </row>
    <row r="8810">
      <c r="A8810" s="1">
        <v>8809.0</v>
      </c>
      <c r="B8810" s="1" t="s">
        <v>11059</v>
      </c>
      <c r="C8810" s="1" t="s">
        <v>49</v>
      </c>
      <c r="D8810" s="1">
        <v>80.0</v>
      </c>
      <c r="E8810" s="1" t="s">
        <v>38</v>
      </c>
      <c r="F8810" s="5">
        <v>44927.0</v>
      </c>
      <c r="G8810" s="1">
        <v>5.0</v>
      </c>
    </row>
    <row r="8811">
      <c r="A8811" s="1">
        <v>8810.0</v>
      </c>
      <c r="B8811" s="1" t="s">
        <v>11060</v>
      </c>
      <c r="C8811" s="1" t="s">
        <v>49</v>
      </c>
      <c r="D8811" s="1">
        <v>80.0</v>
      </c>
      <c r="E8811" s="1" t="s">
        <v>45</v>
      </c>
      <c r="F8811" s="5">
        <v>44927.0</v>
      </c>
      <c r="G8811" s="1">
        <v>10.0</v>
      </c>
    </row>
    <row r="8812">
      <c r="A8812" s="1">
        <v>8811.0</v>
      </c>
      <c r="B8812" s="1" t="s">
        <v>11061</v>
      </c>
      <c r="C8812" s="1" t="s">
        <v>37</v>
      </c>
      <c r="D8812" s="1">
        <v>250.0</v>
      </c>
      <c r="E8812" s="1" t="s">
        <v>38</v>
      </c>
      <c r="F8812" s="5">
        <v>44927.0</v>
      </c>
      <c r="G8812" s="1">
        <v>20.0</v>
      </c>
    </row>
    <row r="8813">
      <c r="A8813" s="1">
        <v>8812.0</v>
      </c>
      <c r="B8813" s="1" t="s">
        <v>11064</v>
      </c>
      <c r="C8813" s="1" t="s">
        <v>32</v>
      </c>
      <c r="D8813" s="1">
        <v>120.0</v>
      </c>
      <c r="E8813" s="1" t="s">
        <v>38</v>
      </c>
      <c r="F8813" s="5">
        <v>44927.0</v>
      </c>
      <c r="G8813" s="1">
        <v>0.0</v>
      </c>
    </row>
    <row r="8814">
      <c r="A8814" s="1">
        <v>8813.0</v>
      </c>
      <c r="B8814" s="1" t="s">
        <v>11065</v>
      </c>
      <c r="C8814" s="1" t="s">
        <v>32</v>
      </c>
      <c r="D8814" s="1">
        <v>120.0</v>
      </c>
      <c r="E8814" s="1" t="s">
        <v>33</v>
      </c>
      <c r="F8814" s="5">
        <v>44927.0</v>
      </c>
      <c r="G8814" s="1">
        <v>5.0</v>
      </c>
    </row>
    <row r="8815">
      <c r="A8815" s="1">
        <v>8814.0</v>
      </c>
      <c r="B8815" s="1" t="s">
        <v>11066</v>
      </c>
      <c r="C8815" s="1" t="s">
        <v>32</v>
      </c>
      <c r="D8815" s="1">
        <v>120.0</v>
      </c>
      <c r="E8815" s="1" t="s">
        <v>38</v>
      </c>
      <c r="F8815" s="5">
        <v>44927.0</v>
      </c>
      <c r="G8815" s="1">
        <v>10.0</v>
      </c>
    </row>
    <row r="8816">
      <c r="A8816" s="1">
        <v>8815.0</v>
      </c>
      <c r="B8816" s="1" t="s">
        <v>11067</v>
      </c>
      <c r="C8816" s="1" t="s">
        <v>32</v>
      </c>
      <c r="D8816" s="1">
        <v>120.0</v>
      </c>
      <c r="E8816" s="1" t="s">
        <v>33</v>
      </c>
      <c r="F8816" s="5">
        <v>44927.0</v>
      </c>
      <c r="G8816" s="1">
        <v>20.0</v>
      </c>
    </row>
    <row r="8817">
      <c r="A8817" s="1">
        <v>8816.0</v>
      </c>
      <c r="B8817" s="1" t="s">
        <v>11068</v>
      </c>
      <c r="C8817" s="1" t="s">
        <v>32</v>
      </c>
      <c r="D8817" s="1">
        <v>120.0</v>
      </c>
      <c r="E8817" s="1" t="s">
        <v>38</v>
      </c>
      <c r="F8817" s="5">
        <v>44927.0</v>
      </c>
      <c r="G8817" s="1">
        <v>0.0</v>
      </c>
    </row>
    <row r="8818">
      <c r="A8818" s="1">
        <v>8817.0</v>
      </c>
      <c r="B8818" s="1" t="s">
        <v>11069</v>
      </c>
      <c r="C8818" s="1" t="s">
        <v>32</v>
      </c>
      <c r="D8818" s="1">
        <v>120.0</v>
      </c>
      <c r="E8818" s="1" t="s">
        <v>45</v>
      </c>
      <c r="F8818" s="5">
        <v>44927.0</v>
      </c>
      <c r="G8818" s="1">
        <v>5.0</v>
      </c>
    </row>
    <row r="8819">
      <c r="A8819" s="1">
        <v>8818.0</v>
      </c>
      <c r="B8819" s="1" t="s">
        <v>11070</v>
      </c>
      <c r="C8819" s="1" t="s">
        <v>37</v>
      </c>
      <c r="D8819" s="1">
        <v>250.0</v>
      </c>
      <c r="E8819" s="1" t="s">
        <v>38</v>
      </c>
      <c r="F8819" s="5">
        <v>44927.0</v>
      </c>
      <c r="G8819" s="1">
        <v>10.0</v>
      </c>
    </row>
    <row r="8820">
      <c r="A8820" s="1">
        <v>8819.0</v>
      </c>
      <c r="B8820" s="1" t="s">
        <v>11071</v>
      </c>
      <c r="C8820" s="1" t="s">
        <v>49</v>
      </c>
      <c r="D8820" s="1">
        <v>80.0</v>
      </c>
      <c r="E8820" s="1" t="s">
        <v>45</v>
      </c>
      <c r="F8820" s="5">
        <v>44927.0</v>
      </c>
      <c r="G8820" s="1">
        <v>20.0</v>
      </c>
    </row>
    <row r="8821">
      <c r="A8821" s="1">
        <v>8820.0</v>
      </c>
      <c r="B8821" s="1" t="s">
        <v>11072</v>
      </c>
      <c r="C8821" s="1" t="s">
        <v>37</v>
      </c>
      <c r="D8821" s="1">
        <v>250.0</v>
      </c>
      <c r="E8821" s="1" t="s">
        <v>38</v>
      </c>
      <c r="F8821" s="5">
        <v>44927.0</v>
      </c>
      <c r="G8821" s="1">
        <v>0.0</v>
      </c>
    </row>
    <row r="8822">
      <c r="A8822" s="1">
        <v>8821.0</v>
      </c>
      <c r="B8822" s="1" t="s">
        <v>11075</v>
      </c>
      <c r="C8822" s="1" t="s">
        <v>40</v>
      </c>
      <c r="D8822" s="1">
        <v>50.0</v>
      </c>
      <c r="E8822" s="1" t="s">
        <v>38</v>
      </c>
      <c r="F8822" s="5">
        <v>44927.0</v>
      </c>
      <c r="G8822" s="1">
        <v>5.0</v>
      </c>
    </row>
    <row r="8823">
      <c r="A8823" s="1">
        <v>8822.0</v>
      </c>
      <c r="B8823" s="1" t="s">
        <v>11076</v>
      </c>
      <c r="C8823" s="1" t="s">
        <v>32</v>
      </c>
      <c r="D8823" s="1">
        <v>120.0</v>
      </c>
      <c r="E8823" s="1" t="s">
        <v>38</v>
      </c>
      <c r="F8823" s="5">
        <v>44927.0</v>
      </c>
      <c r="G8823" s="1">
        <v>10.0</v>
      </c>
    </row>
    <row r="8824">
      <c r="A8824" s="1">
        <v>8823.0</v>
      </c>
      <c r="B8824" s="1" t="s">
        <v>11077</v>
      </c>
      <c r="C8824" s="1" t="s">
        <v>32</v>
      </c>
      <c r="D8824" s="1">
        <v>120.0</v>
      </c>
      <c r="E8824" s="1" t="s">
        <v>38</v>
      </c>
      <c r="F8824" s="5">
        <v>44927.0</v>
      </c>
      <c r="G8824" s="1">
        <v>20.0</v>
      </c>
    </row>
    <row r="8825">
      <c r="A8825" s="1">
        <v>8824.0</v>
      </c>
      <c r="B8825" s="1" t="s">
        <v>11078</v>
      </c>
      <c r="C8825" s="1" t="s">
        <v>32</v>
      </c>
      <c r="D8825" s="1">
        <v>120.0</v>
      </c>
      <c r="E8825" s="1" t="s">
        <v>38</v>
      </c>
      <c r="F8825" s="5">
        <v>44927.0</v>
      </c>
      <c r="G8825" s="1">
        <v>0.0</v>
      </c>
    </row>
    <row r="8826">
      <c r="A8826" s="1">
        <v>8825.0</v>
      </c>
      <c r="B8826" s="1" t="s">
        <v>11079</v>
      </c>
      <c r="C8826" s="1" t="s">
        <v>32</v>
      </c>
      <c r="D8826" s="1">
        <v>120.0</v>
      </c>
      <c r="E8826" s="1" t="s">
        <v>38</v>
      </c>
      <c r="F8826" s="5">
        <v>44927.0</v>
      </c>
      <c r="G8826" s="1">
        <v>5.0</v>
      </c>
    </row>
    <row r="8827">
      <c r="A8827" s="1">
        <v>8826.0</v>
      </c>
      <c r="B8827" s="1" t="s">
        <v>11080</v>
      </c>
      <c r="C8827" s="1" t="s">
        <v>32</v>
      </c>
      <c r="D8827" s="1">
        <v>120.0</v>
      </c>
      <c r="E8827" s="1" t="s">
        <v>33</v>
      </c>
      <c r="F8827" s="5">
        <v>44927.0</v>
      </c>
      <c r="G8827" s="1">
        <v>10.0</v>
      </c>
    </row>
    <row r="8828">
      <c r="A8828" s="1">
        <v>8827.0</v>
      </c>
      <c r="B8828" s="1" t="s">
        <v>11081</v>
      </c>
      <c r="C8828" s="1" t="s">
        <v>49</v>
      </c>
      <c r="D8828" s="1">
        <v>80.0</v>
      </c>
      <c r="E8828" s="1" t="s">
        <v>38</v>
      </c>
      <c r="F8828" s="5">
        <v>44927.0</v>
      </c>
      <c r="G8828" s="1">
        <v>20.0</v>
      </c>
    </row>
    <row r="8829">
      <c r="A8829" s="1">
        <v>8828.0</v>
      </c>
      <c r="B8829" s="1" t="s">
        <v>11082</v>
      </c>
      <c r="C8829" s="1" t="s">
        <v>32</v>
      </c>
      <c r="D8829" s="1">
        <v>120.0</v>
      </c>
      <c r="E8829" s="1" t="s">
        <v>38</v>
      </c>
      <c r="F8829" s="5">
        <v>44927.0</v>
      </c>
      <c r="G8829" s="1">
        <v>0.0</v>
      </c>
    </row>
    <row r="8830">
      <c r="A8830" s="1">
        <v>8829.0</v>
      </c>
      <c r="B8830" s="1" t="s">
        <v>11083</v>
      </c>
      <c r="C8830" s="1" t="s">
        <v>49</v>
      </c>
      <c r="D8830" s="1">
        <v>80.0</v>
      </c>
      <c r="E8830" s="1" t="s">
        <v>38</v>
      </c>
      <c r="F8830" s="5">
        <v>44927.0</v>
      </c>
      <c r="G8830" s="1">
        <v>5.0</v>
      </c>
    </row>
    <row r="8831">
      <c r="A8831" s="1">
        <v>8830.0</v>
      </c>
      <c r="B8831" s="1" t="s">
        <v>11086</v>
      </c>
      <c r="C8831" s="1" t="s">
        <v>32</v>
      </c>
      <c r="D8831" s="1">
        <v>120.0</v>
      </c>
      <c r="E8831" s="1" t="s">
        <v>38</v>
      </c>
      <c r="F8831" s="5">
        <v>44927.0</v>
      </c>
      <c r="G8831" s="1">
        <v>10.0</v>
      </c>
    </row>
    <row r="8832">
      <c r="A8832" s="1">
        <v>8831.0</v>
      </c>
      <c r="B8832" s="1" t="s">
        <v>11087</v>
      </c>
      <c r="C8832" s="1" t="s">
        <v>32</v>
      </c>
      <c r="D8832" s="1">
        <v>120.0</v>
      </c>
      <c r="E8832" s="1" t="s">
        <v>38</v>
      </c>
      <c r="F8832" s="5">
        <v>44927.0</v>
      </c>
      <c r="G8832" s="1">
        <v>20.0</v>
      </c>
    </row>
    <row r="8833">
      <c r="A8833" s="1">
        <v>8832.0</v>
      </c>
      <c r="B8833" s="1" t="s">
        <v>11088</v>
      </c>
      <c r="C8833" s="1" t="s">
        <v>32</v>
      </c>
      <c r="D8833" s="1">
        <v>120.0</v>
      </c>
      <c r="E8833" s="1" t="s">
        <v>33</v>
      </c>
      <c r="F8833" s="5">
        <v>44927.0</v>
      </c>
      <c r="G8833" s="1">
        <v>0.0</v>
      </c>
    </row>
    <row r="8834">
      <c r="A8834" s="1">
        <v>8833.0</v>
      </c>
      <c r="B8834" s="1" t="s">
        <v>11089</v>
      </c>
      <c r="C8834" s="1" t="s">
        <v>32</v>
      </c>
      <c r="D8834" s="1">
        <v>120.0</v>
      </c>
      <c r="E8834" s="1" t="s">
        <v>38</v>
      </c>
      <c r="F8834" s="5">
        <v>44927.0</v>
      </c>
      <c r="G8834" s="1">
        <v>5.0</v>
      </c>
    </row>
    <row r="8835">
      <c r="A8835" s="1">
        <v>8834.0</v>
      </c>
      <c r="B8835" s="1" t="s">
        <v>11090</v>
      </c>
      <c r="C8835" s="1" t="s">
        <v>32</v>
      </c>
      <c r="D8835" s="1">
        <v>120.0</v>
      </c>
      <c r="E8835" s="1" t="s">
        <v>38</v>
      </c>
      <c r="F8835" s="5">
        <v>44927.0</v>
      </c>
      <c r="G8835" s="1">
        <v>10.0</v>
      </c>
    </row>
    <row r="8836">
      <c r="A8836" s="1">
        <v>8835.0</v>
      </c>
      <c r="B8836" s="1" t="s">
        <v>11091</v>
      </c>
      <c r="C8836" s="1" t="s">
        <v>40</v>
      </c>
      <c r="D8836" s="1">
        <v>50.0</v>
      </c>
      <c r="E8836" s="1" t="s">
        <v>45</v>
      </c>
      <c r="F8836" s="5">
        <v>44927.0</v>
      </c>
      <c r="G8836" s="1">
        <v>20.0</v>
      </c>
    </row>
    <row r="8837">
      <c r="A8837" s="1">
        <v>8836.0</v>
      </c>
      <c r="B8837" s="1" t="s">
        <v>11092</v>
      </c>
      <c r="C8837" s="1" t="s">
        <v>49</v>
      </c>
      <c r="D8837" s="1">
        <v>80.0</v>
      </c>
      <c r="E8837" s="1" t="s">
        <v>38</v>
      </c>
      <c r="F8837" s="5">
        <v>44927.0</v>
      </c>
      <c r="G8837" s="1">
        <v>0.0</v>
      </c>
    </row>
    <row r="8838">
      <c r="A8838" s="1">
        <v>8837.0</v>
      </c>
      <c r="B8838" s="1" t="s">
        <v>11093</v>
      </c>
      <c r="C8838" s="1" t="s">
        <v>37</v>
      </c>
      <c r="D8838" s="1">
        <v>250.0</v>
      </c>
      <c r="E8838" s="1" t="s">
        <v>38</v>
      </c>
      <c r="F8838" s="5">
        <v>44927.0</v>
      </c>
      <c r="G8838" s="1">
        <v>5.0</v>
      </c>
    </row>
    <row r="8839">
      <c r="A8839" s="1">
        <v>8838.0</v>
      </c>
      <c r="B8839" s="1" t="s">
        <v>11094</v>
      </c>
      <c r="C8839" s="1" t="s">
        <v>32</v>
      </c>
      <c r="D8839" s="1">
        <v>120.0</v>
      </c>
      <c r="E8839" s="1" t="s">
        <v>38</v>
      </c>
      <c r="F8839" s="5">
        <v>44927.0</v>
      </c>
      <c r="G8839" s="1">
        <v>10.0</v>
      </c>
    </row>
    <row r="8840">
      <c r="A8840" s="1">
        <v>8839.0</v>
      </c>
      <c r="B8840" s="1" t="s">
        <v>11097</v>
      </c>
      <c r="C8840" s="1" t="s">
        <v>32</v>
      </c>
      <c r="D8840" s="1">
        <v>120.0</v>
      </c>
      <c r="E8840" s="1" t="s">
        <v>45</v>
      </c>
      <c r="F8840" s="5">
        <v>44927.0</v>
      </c>
      <c r="G8840" s="1">
        <v>20.0</v>
      </c>
    </row>
    <row r="8841">
      <c r="A8841" s="1">
        <v>8840.0</v>
      </c>
      <c r="B8841" s="1" t="s">
        <v>11098</v>
      </c>
      <c r="C8841" s="1" t="s">
        <v>40</v>
      </c>
      <c r="D8841" s="1">
        <v>50.0</v>
      </c>
      <c r="E8841" s="1" t="s">
        <v>38</v>
      </c>
      <c r="F8841" s="5">
        <v>44927.0</v>
      </c>
      <c r="G8841" s="1">
        <v>0.0</v>
      </c>
    </row>
    <row r="8842">
      <c r="A8842" s="1">
        <v>8841.0</v>
      </c>
      <c r="B8842" s="1" t="s">
        <v>11099</v>
      </c>
      <c r="C8842" s="1" t="s">
        <v>49</v>
      </c>
      <c r="D8842" s="1">
        <v>80.0</v>
      </c>
      <c r="E8842" s="1" t="s">
        <v>38</v>
      </c>
      <c r="F8842" s="5">
        <v>44927.0</v>
      </c>
      <c r="G8842" s="1">
        <v>5.0</v>
      </c>
    </row>
    <row r="8843">
      <c r="A8843" s="1">
        <v>8842.0</v>
      </c>
      <c r="B8843" s="1" t="s">
        <v>11100</v>
      </c>
      <c r="C8843" s="1" t="s">
        <v>32</v>
      </c>
      <c r="D8843" s="1">
        <v>120.0</v>
      </c>
      <c r="E8843" s="1" t="s">
        <v>45</v>
      </c>
      <c r="F8843" s="5">
        <v>44927.0</v>
      </c>
      <c r="G8843" s="1">
        <v>10.0</v>
      </c>
    </row>
    <row r="8844">
      <c r="A8844" s="1">
        <v>8843.0</v>
      </c>
      <c r="B8844" s="1" t="s">
        <v>11101</v>
      </c>
      <c r="C8844" s="1" t="s">
        <v>32</v>
      </c>
      <c r="D8844" s="1">
        <v>120.0</v>
      </c>
      <c r="E8844" s="1" t="s">
        <v>38</v>
      </c>
      <c r="F8844" s="5">
        <v>44927.0</v>
      </c>
      <c r="G8844" s="1">
        <v>20.0</v>
      </c>
    </row>
    <row r="8845">
      <c r="A8845" s="1">
        <v>8844.0</v>
      </c>
      <c r="B8845" s="1" t="s">
        <v>11102</v>
      </c>
      <c r="C8845" s="1" t="s">
        <v>40</v>
      </c>
      <c r="D8845" s="1">
        <v>50.0</v>
      </c>
      <c r="E8845" s="1" t="s">
        <v>38</v>
      </c>
      <c r="F8845" s="5">
        <v>44927.0</v>
      </c>
      <c r="G8845" s="1">
        <v>0.0</v>
      </c>
    </row>
    <row r="8846">
      <c r="A8846" s="1">
        <v>8845.0</v>
      </c>
      <c r="B8846" s="1" t="s">
        <v>11103</v>
      </c>
      <c r="C8846" s="1" t="s">
        <v>32</v>
      </c>
      <c r="D8846" s="1">
        <v>120.0</v>
      </c>
      <c r="E8846" s="1" t="s">
        <v>38</v>
      </c>
      <c r="F8846" s="5">
        <v>44927.0</v>
      </c>
      <c r="G8846" s="1">
        <v>5.0</v>
      </c>
    </row>
    <row r="8847">
      <c r="A8847" s="1">
        <v>8846.0</v>
      </c>
      <c r="B8847" s="1" t="s">
        <v>11104</v>
      </c>
      <c r="C8847" s="1" t="s">
        <v>32</v>
      </c>
      <c r="D8847" s="1">
        <v>120.0</v>
      </c>
      <c r="E8847" s="1" t="s">
        <v>38</v>
      </c>
      <c r="F8847" s="5">
        <v>44927.0</v>
      </c>
      <c r="G8847" s="1">
        <v>10.0</v>
      </c>
    </row>
    <row r="8848">
      <c r="A8848" s="1">
        <v>8847.0</v>
      </c>
      <c r="B8848" s="1" t="s">
        <v>11105</v>
      </c>
      <c r="C8848" s="1" t="s">
        <v>32</v>
      </c>
      <c r="D8848" s="1">
        <v>120.0</v>
      </c>
      <c r="E8848" s="1" t="s">
        <v>45</v>
      </c>
      <c r="F8848" s="5">
        <v>44927.0</v>
      </c>
      <c r="G8848" s="1">
        <v>20.0</v>
      </c>
    </row>
    <row r="8849">
      <c r="A8849" s="1">
        <v>8848.0</v>
      </c>
      <c r="B8849" s="1" t="s">
        <v>11108</v>
      </c>
      <c r="C8849" s="1" t="s">
        <v>49</v>
      </c>
      <c r="D8849" s="1">
        <v>80.0</v>
      </c>
      <c r="E8849" s="1" t="s">
        <v>38</v>
      </c>
      <c r="F8849" s="5">
        <v>44927.0</v>
      </c>
      <c r="G8849" s="1">
        <v>0.0</v>
      </c>
    </row>
    <row r="8850">
      <c r="A8850" s="1">
        <v>8849.0</v>
      </c>
      <c r="B8850" s="1" t="s">
        <v>11109</v>
      </c>
      <c r="C8850" s="1" t="s">
        <v>32</v>
      </c>
      <c r="D8850" s="1">
        <v>120.0</v>
      </c>
      <c r="E8850" s="1" t="s">
        <v>45</v>
      </c>
      <c r="F8850" s="5">
        <v>44927.0</v>
      </c>
      <c r="G8850" s="1">
        <v>5.0</v>
      </c>
    </row>
    <row r="8851">
      <c r="A8851" s="1">
        <v>8850.0</v>
      </c>
      <c r="B8851" s="1" t="s">
        <v>11110</v>
      </c>
      <c r="C8851" s="1" t="s">
        <v>49</v>
      </c>
      <c r="D8851" s="1">
        <v>80.0</v>
      </c>
      <c r="E8851" s="1" t="s">
        <v>38</v>
      </c>
      <c r="F8851" s="5">
        <v>44927.0</v>
      </c>
      <c r="G8851" s="1">
        <v>10.0</v>
      </c>
    </row>
    <row r="8852">
      <c r="A8852" s="1">
        <v>8851.0</v>
      </c>
      <c r="B8852" s="1" t="s">
        <v>11111</v>
      </c>
      <c r="C8852" s="1" t="s">
        <v>32</v>
      </c>
      <c r="D8852" s="1">
        <v>120.0</v>
      </c>
      <c r="E8852" s="1" t="s">
        <v>38</v>
      </c>
      <c r="F8852" s="5">
        <v>44927.0</v>
      </c>
      <c r="G8852" s="1">
        <v>20.0</v>
      </c>
    </row>
    <row r="8853">
      <c r="A8853" s="1">
        <v>8852.0</v>
      </c>
      <c r="B8853" s="1" t="s">
        <v>11112</v>
      </c>
      <c r="C8853" s="1" t="s">
        <v>32</v>
      </c>
      <c r="D8853" s="1">
        <v>120.0</v>
      </c>
      <c r="E8853" s="1" t="s">
        <v>45</v>
      </c>
      <c r="F8853" s="5">
        <v>44927.0</v>
      </c>
      <c r="G8853" s="1">
        <v>0.0</v>
      </c>
    </row>
    <row r="8854">
      <c r="A8854" s="1">
        <v>8853.0</v>
      </c>
      <c r="B8854" s="1" t="s">
        <v>11113</v>
      </c>
      <c r="C8854" s="1" t="s">
        <v>32</v>
      </c>
      <c r="D8854" s="1">
        <v>120.0</v>
      </c>
      <c r="E8854" s="1" t="s">
        <v>38</v>
      </c>
      <c r="F8854" s="5">
        <v>44927.0</v>
      </c>
      <c r="G8854" s="1">
        <v>5.0</v>
      </c>
    </row>
    <row r="8855">
      <c r="A8855" s="1">
        <v>8854.0</v>
      </c>
      <c r="B8855" s="1" t="s">
        <v>11114</v>
      </c>
      <c r="C8855" s="1" t="s">
        <v>32</v>
      </c>
      <c r="D8855" s="1">
        <v>120.0</v>
      </c>
      <c r="E8855" s="1" t="s">
        <v>38</v>
      </c>
      <c r="F8855" s="5">
        <v>44927.0</v>
      </c>
      <c r="G8855" s="1">
        <v>10.0</v>
      </c>
    </row>
    <row r="8856">
      <c r="A8856" s="1">
        <v>8855.0</v>
      </c>
      <c r="B8856" s="1" t="s">
        <v>11115</v>
      </c>
      <c r="C8856" s="1" t="s">
        <v>32</v>
      </c>
      <c r="D8856" s="1">
        <v>120.0</v>
      </c>
      <c r="E8856" s="1" t="s">
        <v>38</v>
      </c>
      <c r="F8856" s="5">
        <v>44927.0</v>
      </c>
      <c r="G8856" s="1">
        <v>20.0</v>
      </c>
    </row>
    <row r="8857">
      <c r="A8857" s="1">
        <v>8856.0</v>
      </c>
      <c r="B8857" s="1" t="s">
        <v>11116</v>
      </c>
      <c r="C8857" s="1" t="s">
        <v>32</v>
      </c>
      <c r="D8857" s="1">
        <v>120.0</v>
      </c>
      <c r="E8857" s="1" t="s">
        <v>38</v>
      </c>
      <c r="F8857" s="5">
        <v>44927.0</v>
      </c>
      <c r="G8857" s="1">
        <v>0.0</v>
      </c>
    </row>
    <row r="8858">
      <c r="A8858" s="1">
        <v>8857.0</v>
      </c>
      <c r="B8858" s="1" t="s">
        <v>11117</v>
      </c>
      <c r="C8858" s="1" t="s">
        <v>32</v>
      </c>
      <c r="D8858" s="1">
        <v>120.0</v>
      </c>
      <c r="E8858" s="1" t="s">
        <v>45</v>
      </c>
      <c r="F8858" s="5">
        <v>44927.0</v>
      </c>
      <c r="G8858" s="1">
        <v>5.0</v>
      </c>
    </row>
    <row r="8859">
      <c r="A8859" s="1">
        <v>8858.0</v>
      </c>
      <c r="B8859" s="1" t="s">
        <v>11118</v>
      </c>
      <c r="C8859" s="1" t="s">
        <v>49</v>
      </c>
      <c r="D8859" s="1">
        <v>80.0</v>
      </c>
      <c r="E8859" s="1" t="s">
        <v>33</v>
      </c>
      <c r="F8859" s="5">
        <v>44927.0</v>
      </c>
      <c r="G8859" s="1">
        <v>10.0</v>
      </c>
    </row>
    <row r="8860">
      <c r="A8860" s="1">
        <v>8859.0</v>
      </c>
      <c r="B8860" s="1" t="s">
        <v>11119</v>
      </c>
      <c r="C8860" s="1" t="s">
        <v>32</v>
      </c>
      <c r="D8860" s="1">
        <v>120.0</v>
      </c>
      <c r="E8860" s="1" t="s">
        <v>33</v>
      </c>
      <c r="F8860" s="5">
        <v>44927.0</v>
      </c>
      <c r="G8860" s="1">
        <v>20.0</v>
      </c>
    </row>
    <row r="8861">
      <c r="A8861" s="1">
        <v>8860.0</v>
      </c>
      <c r="B8861" s="1" t="s">
        <v>11121</v>
      </c>
      <c r="C8861" s="1" t="s">
        <v>32</v>
      </c>
      <c r="D8861" s="1">
        <v>120.0</v>
      </c>
      <c r="E8861" s="1" t="s">
        <v>33</v>
      </c>
      <c r="F8861" s="5">
        <v>44927.0</v>
      </c>
      <c r="G8861" s="1">
        <v>0.0</v>
      </c>
    </row>
    <row r="8862">
      <c r="A8862" s="1">
        <v>8861.0</v>
      </c>
      <c r="B8862" s="1" t="s">
        <v>11123</v>
      </c>
      <c r="C8862" s="1" t="s">
        <v>32</v>
      </c>
      <c r="D8862" s="1">
        <v>120.0</v>
      </c>
      <c r="E8862" s="1" t="s">
        <v>38</v>
      </c>
      <c r="F8862" s="5">
        <v>44927.0</v>
      </c>
      <c r="G8862" s="1">
        <v>5.0</v>
      </c>
    </row>
    <row r="8863">
      <c r="A8863" s="1">
        <v>8862.0</v>
      </c>
      <c r="B8863" s="1" t="s">
        <v>11124</v>
      </c>
      <c r="C8863" s="1" t="s">
        <v>32</v>
      </c>
      <c r="D8863" s="1">
        <v>120.0</v>
      </c>
      <c r="E8863" s="1" t="s">
        <v>38</v>
      </c>
      <c r="F8863" s="5">
        <v>44927.0</v>
      </c>
      <c r="G8863" s="1">
        <v>10.0</v>
      </c>
    </row>
    <row r="8864">
      <c r="A8864" s="1">
        <v>8863.0</v>
      </c>
      <c r="B8864" s="1" t="s">
        <v>11125</v>
      </c>
      <c r="C8864" s="1" t="s">
        <v>32</v>
      </c>
      <c r="D8864" s="1">
        <v>120.0</v>
      </c>
      <c r="E8864" s="1" t="s">
        <v>45</v>
      </c>
      <c r="F8864" s="5">
        <v>44927.0</v>
      </c>
      <c r="G8864" s="1">
        <v>20.0</v>
      </c>
    </row>
    <row r="8865">
      <c r="A8865" s="1">
        <v>8864.0</v>
      </c>
      <c r="B8865" s="1" t="s">
        <v>11126</v>
      </c>
      <c r="C8865" s="1" t="s">
        <v>37</v>
      </c>
      <c r="D8865" s="1">
        <v>250.0</v>
      </c>
      <c r="E8865" s="1" t="s">
        <v>38</v>
      </c>
      <c r="F8865" s="5">
        <v>44927.0</v>
      </c>
      <c r="G8865" s="1">
        <v>0.0</v>
      </c>
    </row>
    <row r="8866">
      <c r="A8866" s="1">
        <v>8865.0</v>
      </c>
      <c r="B8866" s="1" t="s">
        <v>11127</v>
      </c>
      <c r="C8866" s="1" t="s">
        <v>32</v>
      </c>
      <c r="D8866" s="1">
        <v>120.0</v>
      </c>
      <c r="E8866" s="1" t="s">
        <v>38</v>
      </c>
      <c r="F8866" s="5">
        <v>44927.0</v>
      </c>
      <c r="G8866" s="1">
        <v>5.0</v>
      </c>
    </row>
    <row r="8867">
      <c r="A8867" s="1">
        <v>8866.0</v>
      </c>
      <c r="B8867" s="1" t="s">
        <v>11128</v>
      </c>
      <c r="C8867" s="1" t="s">
        <v>32</v>
      </c>
      <c r="D8867" s="1">
        <v>120.0</v>
      </c>
      <c r="E8867" s="1" t="s">
        <v>38</v>
      </c>
      <c r="F8867" s="5">
        <v>44927.0</v>
      </c>
      <c r="G8867" s="1">
        <v>10.0</v>
      </c>
    </row>
    <row r="8868">
      <c r="A8868" s="1">
        <v>8867.0</v>
      </c>
      <c r="B8868" s="1" t="s">
        <v>11129</v>
      </c>
      <c r="C8868" s="1" t="s">
        <v>37</v>
      </c>
      <c r="D8868" s="1">
        <v>250.0</v>
      </c>
      <c r="E8868" s="1" t="s">
        <v>38</v>
      </c>
      <c r="F8868" s="5">
        <v>44927.0</v>
      </c>
      <c r="G8868" s="1">
        <v>20.0</v>
      </c>
    </row>
    <row r="8869">
      <c r="A8869" s="1">
        <v>8868.0</v>
      </c>
      <c r="B8869" s="1" t="s">
        <v>11130</v>
      </c>
      <c r="C8869" s="1" t="s">
        <v>32</v>
      </c>
      <c r="D8869" s="1">
        <v>120.0</v>
      </c>
      <c r="E8869" s="1" t="s">
        <v>38</v>
      </c>
      <c r="F8869" s="5">
        <v>44927.0</v>
      </c>
      <c r="G8869" s="1">
        <v>0.0</v>
      </c>
    </row>
    <row r="8870">
      <c r="A8870" s="1">
        <v>8869.0</v>
      </c>
      <c r="B8870" s="1" t="s">
        <v>11131</v>
      </c>
      <c r="C8870" s="1" t="s">
        <v>32</v>
      </c>
      <c r="D8870" s="1">
        <v>120.0</v>
      </c>
      <c r="E8870" s="1" t="s">
        <v>45</v>
      </c>
      <c r="F8870" s="5">
        <v>44927.0</v>
      </c>
      <c r="G8870" s="1">
        <v>5.0</v>
      </c>
    </row>
    <row r="8871">
      <c r="A8871" s="1">
        <v>8870.0</v>
      </c>
      <c r="B8871" s="1" t="s">
        <v>11132</v>
      </c>
      <c r="C8871" s="1" t="s">
        <v>32</v>
      </c>
      <c r="D8871" s="1">
        <v>120.0</v>
      </c>
      <c r="E8871" s="1" t="s">
        <v>38</v>
      </c>
      <c r="F8871" s="5">
        <v>44927.0</v>
      </c>
      <c r="G8871" s="1">
        <v>10.0</v>
      </c>
    </row>
    <row r="8872">
      <c r="A8872" s="1">
        <v>8871.0</v>
      </c>
      <c r="B8872" s="1" t="s">
        <v>11133</v>
      </c>
      <c r="C8872" s="1" t="s">
        <v>40</v>
      </c>
      <c r="D8872" s="1">
        <v>50.0</v>
      </c>
      <c r="E8872" s="1" t="s">
        <v>38</v>
      </c>
      <c r="F8872" s="5">
        <v>44927.0</v>
      </c>
      <c r="G8872" s="1">
        <v>20.0</v>
      </c>
    </row>
    <row r="8873">
      <c r="A8873" s="1">
        <v>8872.0</v>
      </c>
      <c r="B8873" s="1" t="s">
        <v>11134</v>
      </c>
      <c r="C8873" s="1" t="s">
        <v>32</v>
      </c>
      <c r="D8873" s="1">
        <v>120.0</v>
      </c>
      <c r="E8873" s="1" t="s">
        <v>38</v>
      </c>
      <c r="F8873" s="5">
        <v>44927.0</v>
      </c>
      <c r="G8873" s="1">
        <v>0.0</v>
      </c>
    </row>
    <row r="8874">
      <c r="A8874" s="1">
        <v>8873.0</v>
      </c>
      <c r="B8874" s="1" t="s">
        <v>11137</v>
      </c>
      <c r="C8874" s="1" t="s">
        <v>32</v>
      </c>
      <c r="D8874" s="1">
        <v>120.0</v>
      </c>
      <c r="E8874" s="1" t="s">
        <v>38</v>
      </c>
      <c r="F8874" s="5">
        <v>44927.0</v>
      </c>
      <c r="G8874" s="1">
        <v>5.0</v>
      </c>
    </row>
    <row r="8875">
      <c r="A8875" s="1">
        <v>8874.0</v>
      </c>
      <c r="B8875" s="1" t="s">
        <v>11138</v>
      </c>
      <c r="C8875" s="1" t="s">
        <v>32</v>
      </c>
      <c r="D8875" s="1">
        <v>120.0</v>
      </c>
      <c r="E8875" s="1" t="s">
        <v>38</v>
      </c>
      <c r="F8875" s="5">
        <v>44927.0</v>
      </c>
      <c r="G8875" s="1">
        <v>10.0</v>
      </c>
    </row>
    <row r="8876">
      <c r="A8876" s="1">
        <v>8875.0</v>
      </c>
      <c r="B8876" s="1" t="s">
        <v>11139</v>
      </c>
      <c r="C8876" s="1" t="s">
        <v>40</v>
      </c>
      <c r="D8876" s="1">
        <v>50.0</v>
      </c>
      <c r="E8876" s="1" t="s">
        <v>38</v>
      </c>
      <c r="F8876" s="5">
        <v>44927.0</v>
      </c>
      <c r="G8876" s="1">
        <v>20.0</v>
      </c>
    </row>
    <row r="8877">
      <c r="A8877" s="1">
        <v>8876.0</v>
      </c>
      <c r="B8877" s="1" t="s">
        <v>11140</v>
      </c>
      <c r="C8877" s="1" t="s">
        <v>32</v>
      </c>
      <c r="D8877" s="1">
        <v>120.0</v>
      </c>
      <c r="E8877" s="1" t="s">
        <v>38</v>
      </c>
      <c r="F8877" s="5">
        <v>44927.0</v>
      </c>
      <c r="G8877" s="1">
        <v>0.0</v>
      </c>
    </row>
    <row r="8878">
      <c r="A8878" s="1">
        <v>8877.0</v>
      </c>
      <c r="B8878" s="1" t="s">
        <v>11141</v>
      </c>
      <c r="C8878" s="1" t="s">
        <v>37</v>
      </c>
      <c r="D8878" s="1">
        <v>250.0</v>
      </c>
      <c r="E8878" s="1" t="s">
        <v>38</v>
      </c>
      <c r="F8878" s="5">
        <v>44927.0</v>
      </c>
      <c r="G8878" s="1">
        <v>5.0</v>
      </c>
    </row>
    <row r="8879">
      <c r="A8879" s="1">
        <v>8878.0</v>
      </c>
      <c r="B8879" s="1" t="s">
        <v>11142</v>
      </c>
      <c r="C8879" s="1" t="s">
        <v>40</v>
      </c>
      <c r="D8879" s="1">
        <v>50.0</v>
      </c>
      <c r="E8879" s="1" t="s">
        <v>33</v>
      </c>
      <c r="F8879" s="5">
        <v>44927.0</v>
      </c>
      <c r="G8879" s="1">
        <v>10.0</v>
      </c>
    </row>
    <row r="8880">
      <c r="A8880" s="1">
        <v>8879.0</v>
      </c>
      <c r="B8880" s="1" t="s">
        <v>11143</v>
      </c>
      <c r="C8880" s="1" t="s">
        <v>40</v>
      </c>
      <c r="D8880" s="1">
        <v>50.0</v>
      </c>
      <c r="E8880" s="1" t="s">
        <v>38</v>
      </c>
      <c r="F8880" s="5">
        <v>44927.0</v>
      </c>
      <c r="G8880" s="1">
        <v>20.0</v>
      </c>
    </row>
    <row r="8881">
      <c r="A8881" s="1">
        <v>8880.0</v>
      </c>
      <c r="B8881" s="1" t="s">
        <v>11144</v>
      </c>
      <c r="C8881" s="1" t="s">
        <v>32</v>
      </c>
      <c r="D8881" s="1">
        <v>120.0</v>
      </c>
      <c r="E8881" s="1" t="s">
        <v>38</v>
      </c>
      <c r="F8881" s="5">
        <v>44927.0</v>
      </c>
      <c r="G8881" s="1">
        <v>0.0</v>
      </c>
    </row>
    <row r="8882">
      <c r="A8882" s="1">
        <v>8881.0</v>
      </c>
      <c r="B8882" s="1" t="s">
        <v>11145</v>
      </c>
      <c r="C8882" s="1" t="s">
        <v>49</v>
      </c>
      <c r="D8882" s="1">
        <v>80.0</v>
      </c>
      <c r="E8882" s="1" t="s">
        <v>38</v>
      </c>
      <c r="F8882" s="5">
        <v>44927.0</v>
      </c>
      <c r="G8882" s="1">
        <v>5.0</v>
      </c>
    </row>
    <row r="8883">
      <c r="A8883" s="1">
        <v>8882.0</v>
      </c>
      <c r="B8883" s="1" t="s">
        <v>11146</v>
      </c>
      <c r="C8883" s="1" t="s">
        <v>32</v>
      </c>
      <c r="D8883" s="1">
        <v>120.0</v>
      </c>
      <c r="E8883" s="1" t="s">
        <v>38</v>
      </c>
      <c r="F8883" s="5">
        <v>44927.0</v>
      </c>
      <c r="G8883" s="1">
        <v>10.0</v>
      </c>
    </row>
    <row r="8884">
      <c r="A8884" s="1">
        <v>8883.0</v>
      </c>
      <c r="B8884" s="1" t="s">
        <v>11148</v>
      </c>
      <c r="C8884" s="1" t="s">
        <v>49</v>
      </c>
      <c r="D8884" s="1">
        <v>80.0</v>
      </c>
      <c r="E8884" s="1" t="s">
        <v>38</v>
      </c>
      <c r="F8884" s="5">
        <v>44927.0</v>
      </c>
      <c r="G8884" s="1">
        <v>20.0</v>
      </c>
    </row>
    <row r="8885">
      <c r="A8885" s="1">
        <v>8884.0</v>
      </c>
      <c r="B8885" s="1" t="s">
        <v>11150</v>
      </c>
      <c r="C8885" s="1" t="s">
        <v>32</v>
      </c>
      <c r="D8885" s="1">
        <v>120.0</v>
      </c>
      <c r="E8885" s="1" t="s">
        <v>38</v>
      </c>
      <c r="F8885" s="5">
        <v>44927.0</v>
      </c>
      <c r="G8885" s="1">
        <v>0.0</v>
      </c>
    </row>
    <row r="8886">
      <c r="A8886" s="1">
        <v>8885.0</v>
      </c>
      <c r="B8886" s="1" t="s">
        <v>11151</v>
      </c>
      <c r="C8886" s="1" t="s">
        <v>49</v>
      </c>
      <c r="D8886" s="1">
        <v>80.0</v>
      </c>
      <c r="E8886" s="1" t="s">
        <v>38</v>
      </c>
      <c r="F8886" s="5">
        <v>44927.0</v>
      </c>
      <c r="G8886" s="1">
        <v>5.0</v>
      </c>
    </row>
    <row r="8887">
      <c r="A8887" s="1">
        <v>8886.0</v>
      </c>
      <c r="B8887" s="1" t="s">
        <v>11152</v>
      </c>
      <c r="C8887" s="1" t="s">
        <v>49</v>
      </c>
      <c r="D8887" s="1">
        <v>80.0</v>
      </c>
      <c r="E8887" s="1" t="s">
        <v>38</v>
      </c>
      <c r="F8887" s="5">
        <v>44927.0</v>
      </c>
      <c r="G8887" s="1">
        <v>10.0</v>
      </c>
    </row>
    <row r="8888">
      <c r="A8888" s="1">
        <v>8887.0</v>
      </c>
      <c r="B8888" s="1" t="s">
        <v>11153</v>
      </c>
      <c r="C8888" s="1" t="s">
        <v>32</v>
      </c>
      <c r="D8888" s="1">
        <v>120.0</v>
      </c>
      <c r="E8888" s="1" t="s">
        <v>38</v>
      </c>
      <c r="F8888" s="5">
        <v>44927.0</v>
      </c>
      <c r="G8888" s="1">
        <v>20.0</v>
      </c>
    </row>
    <row r="8889">
      <c r="A8889" s="1">
        <v>8888.0</v>
      </c>
      <c r="B8889" s="1" t="s">
        <v>11154</v>
      </c>
      <c r="C8889" s="1" t="s">
        <v>49</v>
      </c>
      <c r="D8889" s="1">
        <v>80.0</v>
      </c>
      <c r="E8889" s="1" t="s">
        <v>38</v>
      </c>
      <c r="F8889" s="5">
        <v>44927.0</v>
      </c>
      <c r="G8889" s="1">
        <v>0.0</v>
      </c>
    </row>
    <row r="8890">
      <c r="A8890" s="1">
        <v>8889.0</v>
      </c>
      <c r="B8890" s="1" t="s">
        <v>11155</v>
      </c>
      <c r="C8890" s="1" t="s">
        <v>40</v>
      </c>
      <c r="D8890" s="1">
        <v>50.0</v>
      </c>
      <c r="E8890" s="1" t="s">
        <v>38</v>
      </c>
      <c r="F8890" s="5">
        <v>44927.0</v>
      </c>
      <c r="G8890" s="1">
        <v>5.0</v>
      </c>
    </row>
    <row r="8891">
      <c r="A8891" s="1">
        <v>8890.0</v>
      </c>
      <c r="B8891" s="1" t="s">
        <v>11156</v>
      </c>
      <c r="C8891" s="1" t="s">
        <v>32</v>
      </c>
      <c r="D8891" s="1">
        <v>120.0</v>
      </c>
      <c r="E8891" s="1" t="s">
        <v>38</v>
      </c>
      <c r="F8891" s="5">
        <v>44927.0</v>
      </c>
      <c r="G8891" s="1">
        <v>10.0</v>
      </c>
    </row>
    <row r="8892">
      <c r="A8892" s="1">
        <v>8891.0</v>
      </c>
      <c r="B8892" s="1" t="s">
        <v>11157</v>
      </c>
      <c r="C8892" s="1" t="s">
        <v>40</v>
      </c>
      <c r="D8892" s="1">
        <v>50.0</v>
      </c>
      <c r="E8892" s="1" t="s">
        <v>38</v>
      </c>
      <c r="F8892" s="5">
        <v>44927.0</v>
      </c>
      <c r="G8892" s="1">
        <v>20.0</v>
      </c>
    </row>
    <row r="8893">
      <c r="A8893" s="1">
        <v>8892.0</v>
      </c>
      <c r="B8893" s="1" t="s">
        <v>11158</v>
      </c>
      <c r="C8893" s="1" t="s">
        <v>32</v>
      </c>
      <c r="D8893" s="1">
        <v>120.0</v>
      </c>
      <c r="E8893" s="1" t="s">
        <v>38</v>
      </c>
      <c r="F8893" s="5">
        <v>44927.0</v>
      </c>
      <c r="G8893" s="1">
        <v>0.0</v>
      </c>
    </row>
    <row r="8894">
      <c r="A8894" s="1">
        <v>8893.0</v>
      </c>
      <c r="B8894" s="1" t="s">
        <v>11161</v>
      </c>
      <c r="C8894" s="1" t="s">
        <v>32</v>
      </c>
      <c r="D8894" s="1">
        <v>120.0</v>
      </c>
      <c r="E8894" s="1" t="s">
        <v>33</v>
      </c>
      <c r="F8894" s="5">
        <v>44927.0</v>
      </c>
      <c r="G8894" s="1">
        <v>5.0</v>
      </c>
    </row>
    <row r="8895">
      <c r="A8895" s="1">
        <v>8894.0</v>
      </c>
      <c r="B8895" s="1" t="s">
        <v>11162</v>
      </c>
      <c r="C8895" s="1" t="s">
        <v>37</v>
      </c>
      <c r="D8895" s="1">
        <v>250.0</v>
      </c>
      <c r="E8895" s="1" t="s">
        <v>38</v>
      </c>
      <c r="F8895" s="5">
        <v>44927.0</v>
      </c>
      <c r="G8895" s="1">
        <v>10.0</v>
      </c>
    </row>
    <row r="8896">
      <c r="A8896" s="1">
        <v>8895.0</v>
      </c>
      <c r="B8896" s="1" t="s">
        <v>11163</v>
      </c>
      <c r="C8896" s="1" t="s">
        <v>40</v>
      </c>
      <c r="D8896" s="1">
        <v>50.0</v>
      </c>
      <c r="E8896" s="1" t="s">
        <v>38</v>
      </c>
      <c r="F8896" s="5">
        <v>44927.0</v>
      </c>
      <c r="G8896" s="1">
        <v>20.0</v>
      </c>
    </row>
    <row r="8897">
      <c r="A8897" s="1">
        <v>8896.0</v>
      </c>
      <c r="B8897" s="1" t="s">
        <v>11164</v>
      </c>
      <c r="C8897" s="1" t="s">
        <v>32</v>
      </c>
      <c r="D8897" s="1">
        <v>120.0</v>
      </c>
      <c r="E8897" s="1" t="s">
        <v>38</v>
      </c>
      <c r="F8897" s="5">
        <v>44927.0</v>
      </c>
      <c r="G8897" s="1">
        <v>0.0</v>
      </c>
    </row>
    <row r="8898">
      <c r="A8898" s="1">
        <v>8897.0</v>
      </c>
      <c r="B8898" s="1" t="s">
        <v>11165</v>
      </c>
      <c r="C8898" s="1" t="s">
        <v>32</v>
      </c>
      <c r="D8898" s="1">
        <v>120.0</v>
      </c>
      <c r="E8898" s="1" t="s">
        <v>38</v>
      </c>
      <c r="F8898" s="5">
        <v>44927.0</v>
      </c>
      <c r="G8898" s="1">
        <v>5.0</v>
      </c>
    </row>
    <row r="8899">
      <c r="A8899" s="1">
        <v>8898.0</v>
      </c>
      <c r="B8899" s="1" t="s">
        <v>11166</v>
      </c>
      <c r="C8899" s="1" t="s">
        <v>37</v>
      </c>
      <c r="D8899" s="1">
        <v>250.0</v>
      </c>
      <c r="E8899" s="1" t="s">
        <v>33</v>
      </c>
      <c r="F8899" s="5">
        <v>44927.0</v>
      </c>
      <c r="G8899" s="1">
        <v>10.0</v>
      </c>
    </row>
    <row r="8900">
      <c r="A8900" s="1">
        <v>8899.0</v>
      </c>
      <c r="B8900" s="1" t="s">
        <v>11167</v>
      </c>
      <c r="C8900" s="1" t="s">
        <v>32</v>
      </c>
      <c r="D8900" s="1">
        <v>120.0</v>
      </c>
      <c r="E8900" s="1" t="s">
        <v>38</v>
      </c>
      <c r="F8900" s="5">
        <v>44927.0</v>
      </c>
      <c r="G8900" s="1">
        <v>20.0</v>
      </c>
    </row>
    <row r="8901">
      <c r="A8901" s="1">
        <v>8900.0</v>
      </c>
      <c r="B8901" s="1" t="s">
        <v>11168</v>
      </c>
      <c r="C8901" s="1" t="s">
        <v>32</v>
      </c>
      <c r="D8901" s="1">
        <v>120.0</v>
      </c>
      <c r="E8901" s="1" t="s">
        <v>38</v>
      </c>
      <c r="F8901" s="5">
        <v>44927.0</v>
      </c>
      <c r="G8901" s="1">
        <v>0.0</v>
      </c>
    </row>
    <row r="8902">
      <c r="A8902" s="1">
        <v>8901.0</v>
      </c>
      <c r="B8902" s="1" t="s">
        <v>11169</v>
      </c>
      <c r="C8902" s="1" t="s">
        <v>49</v>
      </c>
      <c r="D8902" s="1">
        <v>80.0</v>
      </c>
      <c r="E8902" s="1" t="s">
        <v>33</v>
      </c>
      <c r="F8902" s="5">
        <v>44927.0</v>
      </c>
      <c r="G8902" s="1">
        <v>5.0</v>
      </c>
    </row>
    <row r="8903">
      <c r="A8903" s="1">
        <v>8902.0</v>
      </c>
      <c r="B8903" s="1" t="s">
        <v>11170</v>
      </c>
      <c r="C8903" s="1" t="s">
        <v>40</v>
      </c>
      <c r="D8903" s="1">
        <v>50.0</v>
      </c>
      <c r="E8903" s="1" t="s">
        <v>33</v>
      </c>
      <c r="F8903" s="5">
        <v>44927.0</v>
      </c>
      <c r="G8903" s="1">
        <v>10.0</v>
      </c>
    </row>
    <row r="8904">
      <c r="A8904" s="1">
        <v>8903.0</v>
      </c>
      <c r="B8904" s="1" t="s">
        <v>11173</v>
      </c>
      <c r="C8904" s="1" t="s">
        <v>32</v>
      </c>
      <c r="D8904" s="1">
        <v>120.0</v>
      </c>
      <c r="E8904" s="1" t="s">
        <v>38</v>
      </c>
      <c r="F8904" s="5">
        <v>44927.0</v>
      </c>
      <c r="G8904" s="1">
        <v>20.0</v>
      </c>
    </row>
    <row r="8905">
      <c r="A8905" s="1">
        <v>8904.0</v>
      </c>
      <c r="B8905" s="1" t="s">
        <v>11174</v>
      </c>
      <c r="C8905" s="1" t="s">
        <v>32</v>
      </c>
      <c r="D8905" s="1">
        <v>120.0</v>
      </c>
      <c r="E8905" s="1" t="s">
        <v>38</v>
      </c>
      <c r="F8905" s="5">
        <v>44927.0</v>
      </c>
      <c r="G8905" s="1">
        <v>0.0</v>
      </c>
    </row>
    <row r="8906">
      <c r="A8906" s="1">
        <v>8905.0</v>
      </c>
      <c r="B8906" s="1" t="s">
        <v>11175</v>
      </c>
      <c r="C8906" s="1" t="s">
        <v>49</v>
      </c>
      <c r="D8906" s="1">
        <v>80.0</v>
      </c>
      <c r="E8906" s="1" t="s">
        <v>38</v>
      </c>
      <c r="F8906" s="5">
        <v>44927.0</v>
      </c>
      <c r="G8906" s="1">
        <v>5.0</v>
      </c>
    </row>
    <row r="8907">
      <c r="A8907" s="1">
        <v>8906.0</v>
      </c>
      <c r="B8907" s="1" t="s">
        <v>11176</v>
      </c>
      <c r="C8907" s="1" t="s">
        <v>49</v>
      </c>
      <c r="D8907" s="1">
        <v>80.0</v>
      </c>
      <c r="E8907" s="1" t="s">
        <v>38</v>
      </c>
      <c r="F8907" s="5">
        <v>44927.0</v>
      </c>
      <c r="G8907" s="1">
        <v>10.0</v>
      </c>
    </row>
    <row r="8908">
      <c r="A8908" s="1">
        <v>8907.0</v>
      </c>
      <c r="B8908" s="1" t="s">
        <v>11177</v>
      </c>
      <c r="C8908" s="1" t="s">
        <v>40</v>
      </c>
      <c r="D8908" s="1">
        <v>50.0</v>
      </c>
      <c r="E8908" s="1" t="s">
        <v>38</v>
      </c>
      <c r="F8908" s="5">
        <v>44927.0</v>
      </c>
      <c r="G8908" s="1">
        <v>20.0</v>
      </c>
    </row>
    <row r="8909">
      <c r="A8909" s="1">
        <v>8908.0</v>
      </c>
      <c r="B8909" s="1" t="s">
        <v>11178</v>
      </c>
      <c r="C8909" s="1" t="s">
        <v>32</v>
      </c>
      <c r="D8909" s="1">
        <v>120.0</v>
      </c>
      <c r="E8909" s="1" t="s">
        <v>38</v>
      </c>
      <c r="F8909" s="5">
        <v>44927.0</v>
      </c>
      <c r="G8909" s="1">
        <v>0.0</v>
      </c>
    </row>
    <row r="8910">
      <c r="A8910" s="1">
        <v>8909.0</v>
      </c>
      <c r="B8910" s="1" t="s">
        <v>11179</v>
      </c>
      <c r="C8910" s="1" t="s">
        <v>40</v>
      </c>
      <c r="D8910" s="1">
        <v>50.0</v>
      </c>
      <c r="E8910" s="1" t="s">
        <v>38</v>
      </c>
      <c r="F8910" s="5">
        <v>44927.0</v>
      </c>
      <c r="G8910" s="1">
        <v>5.0</v>
      </c>
    </row>
    <row r="8911">
      <c r="A8911" s="1">
        <v>8910.0</v>
      </c>
      <c r="B8911" s="1" t="s">
        <v>11180</v>
      </c>
      <c r="C8911" s="1" t="s">
        <v>32</v>
      </c>
      <c r="D8911" s="1">
        <v>120.0</v>
      </c>
      <c r="E8911" s="1" t="s">
        <v>38</v>
      </c>
      <c r="F8911" s="5">
        <v>44927.0</v>
      </c>
      <c r="G8911" s="1">
        <v>10.0</v>
      </c>
    </row>
    <row r="8912">
      <c r="A8912" s="1">
        <v>8911.0</v>
      </c>
      <c r="B8912" s="1" t="s">
        <v>11181</v>
      </c>
      <c r="C8912" s="1" t="s">
        <v>32</v>
      </c>
      <c r="D8912" s="1">
        <v>120.0</v>
      </c>
      <c r="E8912" s="1" t="s">
        <v>38</v>
      </c>
      <c r="F8912" s="5">
        <v>44927.0</v>
      </c>
      <c r="G8912" s="1">
        <v>20.0</v>
      </c>
    </row>
    <row r="8913">
      <c r="A8913" s="1">
        <v>8912.0</v>
      </c>
      <c r="B8913" s="1" t="s">
        <v>11182</v>
      </c>
      <c r="C8913" s="1" t="s">
        <v>49</v>
      </c>
      <c r="D8913" s="1">
        <v>80.0</v>
      </c>
      <c r="E8913" s="1" t="s">
        <v>33</v>
      </c>
      <c r="F8913" s="5">
        <v>44927.0</v>
      </c>
      <c r="G8913" s="1">
        <v>0.0</v>
      </c>
    </row>
    <row r="8914">
      <c r="A8914" s="1">
        <v>8913.0</v>
      </c>
      <c r="B8914" s="1" t="s">
        <v>11183</v>
      </c>
      <c r="C8914" s="1" t="s">
        <v>32</v>
      </c>
      <c r="D8914" s="1">
        <v>120.0</v>
      </c>
      <c r="E8914" s="1" t="s">
        <v>38</v>
      </c>
      <c r="F8914" s="5">
        <v>44927.0</v>
      </c>
      <c r="G8914" s="1">
        <v>5.0</v>
      </c>
    </row>
    <row r="8915">
      <c r="A8915" s="1">
        <v>8914.0</v>
      </c>
      <c r="B8915" s="1" t="s">
        <v>11185</v>
      </c>
      <c r="C8915" s="1" t="s">
        <v>32</v>
      </c>
      <c r="D8915" s="1">
        <v>120.0</v>
      </c>
      <c r="E8915" s="1" t="s">
        <v>38</v>
      </c>
      <c r="F8915" s="5">
        <v>44927.0</v>
      </c>
      <c r="G8915" s="1">
        <v>10.0</v>
      </c>
    </row>
    <row r="8916">
      <c r="A8916" s="1">
        <v>8915.0</v>
      </c>
      <c r="B8916" s="1" t="s">
        <v>11187</v>
      </c>
      <c r="C8916" s="1" t="s">
        <v>40</v>
      </c>
      <c r="D8916" s="1">
        <v>50.0</v>
      </c>
      <c r="E8916" s="1" t="s">
        <v>38</v>
      </c>
      <c r="F8916" s="5">
        <v>44927.0</v>
      </c>
      <c r="G8916" s="1">
        <v>20.0</v>
      </c>
    </row>
    <row r="8917">
      <c r="A8917" s="1">
        <v>8916.0</v>
      </c>
      <c r="B8917" s="1" t="s">
        <v>11188</v>
      </c>
      <c r="C8917" s="1" t="s">
        <v>37</v>
      </c>
      <c r="D8917" s="1">
        <v>250.0</v>
      </c>
      <c r="E8917" s="1" t="s">
        <v>33</v>
      </c>
      <c r="F8917" s="5">
        <v>44927.0</v>
      </c>
      <c r="G8917" s="1">
        <v>0.0</v>
      </c>
    </row>
    <row r="8918">
      <c r="A8918" s="1">
        <v>8917.0</v>
      </c>
      <c r="B8918" s="1" t="s">
        <v>11189</v>
      </c>
      <c r="C8918" s="1" t="s">
        <v>37</v>
      </c>
      <c r="D8918" s="1">
        <v>250.0</v>
      </c>
      <c r="E8918" s="1" t="s">
        <v>33</v>
      </c>
      <c r="F8918" s="5">
        <v>44927.0</v>
      </c>
      <c r="G8918" s="1">
        <v>5.0</v>
      </c>
    </row>
    <row r="8919">
      <c r="A8919" s="1">
        <v>8918.0</v>
      </c>
      <c r="B8919" s="1" t="s">
        <v>11190</v>
      </c>
      <c r="C8919" s="1" t="s">
        <v>32</v>
      </c>
      <c r="D8919" s="1">
        <v>120.0</v>
      </c>
      <c r="E8919" s="1" t="s">
        <v>38</v>
      </c>
      <c r="F8919" s="5">
        <v>44927.0</v>
      </c>
      <c r="G8919" s="1">
        <v>10.0</v>
      </c>
    </row>
    <row r="8920">
      <c r="A8920" s="1">
        <v>8919.0</v>
      </c>
      <c r="B8920" s="1" t="s">
        <v>11191</v>
      </c>
      <c r="C8920" s="1" t="s">
        <v>40</v>
      </c>
      <c r="D8920" s="1">
        <v>50.0</v>
      </c>
      <c r="E8920" s="1" t="s">
        <v>38</v>
      </c>
      <c r="F8920" s="5">
        <v>44927.0</v>
      </c>
      <c r="G8920" s="1">
        <v>20.0</v>
      </c>
    </row>
    <row r="8921">
      <c r="A8921" s="1">
        <v>8920.0</v>
      </c>
      <c r="B8921" s="1" t="s">
        <v>11192</v>
      </c>
      <c r="C8921" s="1" t="s">
        <v>32</v>
      </c>
      <c r="D8921" s="1">
        <v>120.0</v>
      </c>
      <c r="E8921" s="1" t="s">
        <v>38</v>
      </c>
      <c r="F8921" s="5">
        <v>44927.0</v>
      </c>
      <c r="G8921" s="1">
        <v>0.0</v>
      </c>
    </row>
    <row r="8922">
      <c r="A8922" s="1">
        <v>8921.0</v>
      </c>
      <c r="B8922" s="1" t="s">
        <v>11193</v>
      </c>
      <c r="C8922" s="1" t="s">
        <v>32</v>
      </c>
      <c r="D8922" s="1">
        <v>120.0</v>
      </c>
      <c r="E8922" s="1" t="s">
        <v>38</v>
      </c>
      <c r="F8922" s="5">
        <v>44927.0</v>
      </c>
      <c r="G8922" s="1">
        <v>5.0</v>
      </c>
    </row>
    <row r="8923">
      <c r="A8923" s="1">
        <v>8922.0</v>
      </c>
      <c r="B8923" s="1" t="s">
        <v>11194</v>
      </c>
      <c r="C8923" s="1" t="s">
        <v>32</v>
      </c>
      <c r="D8923" s="1">
        <v>120.0</v>
      </c>
      <c r="E8923" s="1" t="s">
        <v>33</v>
      </c>
      <c r="F8923" s="5">
        <v>44927.0</v>
      </c>
      <c r="G8923" s="1">
        <v>10.0</v>
      </c>
    </row>
    <row r="8924">
      <c r="A8924" s="1">
        <v>8923.0</v>
      </c>
      <c r="B8924" s="1" t="s">
        <v>11195</v>
      </c>
      <c r="C8924" s="1" t="s">
        <v>32</v>
      </c>
      <c r="D8924" s="1">
        <v>120.0</v>
      </c>
      <c r="E8924" s="1" t="s">
        <v>45</v>
      </c>
      <c r="F8924" s="5">
        <v>44927.0</v>
      </c>
      <c r="G8924" s="1">
        <v>20.0</v>
      </c>
    </row>
    <row r="8925">
      <c r="A8925" s="1">
        <v>8924.0</v>
      </c>
      <c r="B8925" s="1" t="s">
        <v>11196</v>
      </c>
      <c r="C8925" s="1" t="s">
        <v>37</v>
      </c>
      <c r="D8925" s="1">
        <v>250.0</v>
      </c>
      <c r="E8925" s="1" t="s">
        <v>38</v>
      </c>
      <c r="F8925" s="5">
        <v>44927.0</v>
      </c>
      <c r="G8925" s="1">
        <v>0.0</v>
      </c>
    </row>
    <row r="8926">
      <c r="A8926" s="1">
        <v>8925.0</v>
      </c>
      <c r="B8926" s="1" t="s">
        <v>11197</v>
      </c>
      <c r="C8926" s="1" t="s">
        <v>32</v>
      </c>
      <c r="D8926" s="1">
        <v>120.0</v>
      </c>
      <c r="E8926" s="1" t="s">
        <v>38</v>
      </c>
      <c r="F8926" s="5">
        <v>44927.0</v>
      </c>
      <c r="G8926" s="1">
        <v>5.0</v>
      </c>
    </row>
    <row r="8927">
      <c r="A8927" s="1">
        <v>8926.0</v>
      </c>
      <c r="B8927" s="1" t="s">
        <v>11198</v>
      </c>
      <c r="C8927" s="1" t="s">
        <v>32</v>
      </c>
      <c r="D8927" s="1">
        <v>120.0</v>
      </c>
      <c r="E8927" s="1" t="s">
        <v>38</v>
      </c>
      <c r="F8927" s="5">
        <v>44927.0</v>
      </c>
      <c r="G8927" s="1">
        <v>10.0</v>
      </c>
    </row>
    <row r="8928">
      <c r="A8928" s="1">
        <v>8927.0</v>
      </c>
      <c r="B8928" s="1" t="s">
        <v>11199</v>
      </c>
      <c r="C8928" s="1" t="s">
        <v>32</v>
      </c>
      <c r="D8928" s="1">
        <v>120.0</v>
      </c>
      <c r="E8928" s="1" t="s">
        <v>45</v>
      </c>
      <c r="F8928" s="5">
        <v>44927.0</v>
      </c>
      <c r="G8928" s="1">
        <v>20.0</v>
      </c>
    </row>
    <row r="8929">
      <c r="A8929" s="1">
        <v>8928.0</v>
      </c>
      <c r="B8929" s="1" t="s">
        <v>11202</v>
      </c>
      <c r="C8929" s="1" t="s">
        <v>32</v>
      </c>
      <c r="D8929" s="1">
        <v>120.0</v>
      </c>
      <c r="E8929" s="1" t="s">
        <v>38</v>
      </c>
      <c r="F8929" s="5">
        <v>44927.0</v>
      </c>
      <c r="G8929" s="1">
        <v>0.0</v>
      </c>
    </row>
    <row r="8930">
      <c r="A8930" s="1">
        <v>8929.0</v>
      </c>
      <c r="B8930" s="1" t="s">
        <v>11203</v>
      </c>
      <c r="C8930" s="1" t="s">
        <v>40</v>
      </c>
      <c r="D8930" s="1">
        <v>50.0</v>
      </c>
      <c r="E8930" s="1" t="s">
        <v>38</v>
      </c>
      <c r="F8930" s="5">
        <v>44927.0</v>
      </c>
      <c r="G8930" s="1">
        <v>5.0</v>
      </c>
    </row>
    <row r="8931">
      <c r="A8931" s="1">
        <v>8930.0</v>
      </c>
      <c r="B8931" s="1" t="s">
        <v>11204</v>
      </c>
      <c r="C8931" s="1" t="s">
        <v>49</v>
      </c>
      <c r="D8931" s="1">
        <v>80.0</v>
      </c>
      <c r="E8931" s="1" t="s">
        <v>38</v>
      </c>
      <c r="F8931" s="5">
        <v>44927.0</v>
      </c>
      <c r="G8931" s="1">
        <v>10.0</v>
      </c>
    </row>
    <row r="8932">
      <c r="A8932" s="1">
        <v>8931.0</v>
      </c>
      <c r="B8932" s="1" t="s">
        <v>11205</v>
      </c>
      <c r="C8932" s="1" t="s">
        <v>32</v>
      </c>
      <c r="D8932" s="1">
        <v>120.0</v>
      </c>
      <c r="E8932" s="1" t="s">
        <v>33</v>
      </c>
      <c r="F8932" s="5">
        <v>44927.0</v>
      </c>
      <c r="G8932" s="1">
        <v>20.0</v>
      </c>
    </row>
    <row r="8933">
      <c r="A8933" s="1">
        <v>8932.0</v>
      </c>
      <c r="B8933" s="1" t="s">
        <v>11206</v>
      </c>
      <c r="C8933" s="1" t="s">
        <v>32</v>
      </c>
      <c r="D8933" s="1">
        <v>120.0</v>
      </c>
      <c r="E8933" s="1" t="s">
        <v>38</v>
      </c>
      <c r="F8933" s="5">
        <v>44927.0</v>
      </c>
      <c r="G8933" s="1">
        <v>0.0</v>
      </c>
    </row>
    <row r="8934">
      <c r="A8934" s="1">
        <v>8933.0</v>
      </c>
      <c r="B8934" s="1" t="s">
        <v>11207</v>
      </c>
      <c r="C8934" s="1" t="s">
        <v>32</v>
      </c>
      <c r="D8934" s="1">
        <v>120.0</v>
      </c>
      <c r="E8934" s="1" t="s">
        <v>38</v>
      </c>
      <c r="F8934" s="5">
        <v>44927.0</v>
      </c>
      <c r="G8934" s="1">
        <v>5.0</v>
      </c>
    </row>
    <row r="8935">
      <c r="A8935" s="1">
        <v>8934.0</v>
      </c>
      <c r="B8935" s="1" t="s">
        <v>11208</v>
      </c>
      <c r="C8935" s="1" t="s">
        <v>32</v>
      </c>
      <c r="D8935" s="1">
        <v>120.0</v>
      </c>
      <c r="E8935" s="1" t="s">
        <v>38</v>
      </c>
      <c r="F8935" s="5">
        <v>44927.0</v>
      </c>
      <c r="G8935" s="1">
        <v>10.0</v>
      </c>
    </row>
    <row r="8936">
      <c r="A8936" s="1">
        <v>8935.0</v>
      </c>
      <c r="B8936" s="1" t="s">
        <v>11209</v>
      </c>
      <c r="C8936" s="1" t="s">
        <v>49</v>
      </c>
      <c r="D8936" s="1">
        <v>80.0</v>
      </c>
      <c r="E8936" s="1" t="s">
        <v>38</v>
      </c>
      <c r="F8936" s="5">
        <v>44927.0</v>
      </c>
      <c r="G8936" s="1">
        <v>20.0</v>
      </c>
    </row>
    <row r="8937">
      <c r="A8937" s="1">
        <v>8936.0</v>
      </c>
      <c r="B8937" s="1" t="s">
        <v>11210</v>
      </c>
      <c r="C8937" s="1" t="s">
        <v>49</v>
      </c>
      <c r="D8937" s="1">
        <v>80.0</v>
      </c>
      <c r="E8937" s="1" t="s">
        <v>38</v>
      </c>
      <c r="F8937" s="5">
        <v>44927.0</v>
      </c>
      <c r="G8937" s="1">
        <v>0.0</v>
      </c>
    </row>
    <row r="8938">
      <c r="A8938" s="1">
        <v>8937.0</v>
      </c>
      <c r="B8938" s="1" t="s">
        <v>11211</v>
      </c>
      <c r="C8938" s="1" t="s">
        <v>49</v>
      </c>
      <c r="D8938" s="1">
        <v>80.0</v>
      </c>
      <c r="E8938" s="1" t="s">
        <v>45</v>
      </c>
      <c r="F8938" s="5">
        <v>44927.0</v>
      </c>
      <c r="G8938" s="1">
        <v>5.0</v>
      </c>
    </row>
    <row r="8939">
      <c r="A8939" s="1">
        <v>8938.0</v>
      </c>
      <c r="B8939" s="1" t="s">
        <v>11212</v>
      </c>
      <c r="C8939" s="1" t="s">
        <v>40</v>
      </c>
      <c r="D8939" s="1">
        <v>50.0</v>
      </c>
      <c r="E8939" s="1" t="s">
        <v>38</v>
      </c>
      <c r="F8939" s="5">
        <v>44927.0</v>
      </c>
      <c r="G8939" s="1">
        <v>10.0</v>
      </c>
    </row>
    <row r="8940">
      <c r="A8940" s="1">
        <v>8939.0</v>
      </c>
      <c r="B8940" s="1" t="s">
        <v>11213</v>
      </c>
      <c r="C8940" s="1" t="s">
        <v>32</v>
      </c>
      <c r="D8940" s="1">
        <v>120.0</v>
      </c>
      <c r="E8940" s="1" t="s">
        <v>38</v>
      </c>
      <c r="F8940" s="5">
        <v>44927.0</v>
      </c>
      <c r="G8940" s="1">
        <v>20.0</v>
      </c>
    </row>
    <row r="8941">
      <c r="A8941" s="1">
        <v>8940.0</v>
      </c>
      <c r="B8941" s="1" t="s">
        <v>11216</v>
      </c>
      <c r="C8941" s="1" t="s">
        <v>32</v>
      </c>
      <c r="D8941" s="1">
        <v>120.0</v>
      </c>
      <c r="E8941" s="1" t="s">
        <v>38</v>
      </c>
      <c r="F8941" s="5">
        <v>44927.0</v>
      </c>
      <c r="G8941" s="1">
        <v>0.0</v>
      </c>
    </row>
    <row r="8942">
      <c r="A8942" s="1">
        <v>8941.0</v>
      </c>
      <c r="B8942" s="1" t="s">
        <v>11217</v>
      </c>
      <c r="C8942" s="1" t="s">
        <v>40</v>
      </c>
      <c r="D8942" s="1">
        <v>50.0</v>
      </c>
      <c r="E8942" s="1" t="s">
        <v>38</v>
      </c>
      <c r="F8942" s="5">
        <v>44927.0</v>
      </c>
      <c r="G8942" s="1">
        <v>5.0</v>
      </c>
    </row>
    <row r="8943">
      <c r="A8943" s="1">
        <v>8942.0</v>
      </c>
      <c r="B8943" s="1" t="s">
        <v>11218</v>
      </c>
      <c r="C8943" s="1" t="s">
        <v>49</v>
      </c>
      <c r="D8943" s="1">
        <v>80.0</v>
      </c>
      <c r="E8943" s="1" t="s">
        <v>38</v>
      </c>
      <c r="F8943" s="5">
        <v>44927.0</v>
      </c>
      <c r="G8943" s="1">
        <v>10.0</v>
      </c>
    </row>
    <row r="8944">
      <c r="A8944" s="1">
        <v>8943.0</v>
      </c>
      <c r="B8944" s="1" t="s">
        <v>11219</v>
      </c>
      <c r="C8944" s="1" t="s">
        <v>40</v>
      </c>
      <c r="D8944" s="1">
        <v>50.0</v>
      </c>
      <c r="E8944" s="1" t="s">
        <v>38</v>
      </c>
      <c r="F8944" s="5">
        <v>44927.0</v>
      </c>
      <c r="G8944" s="1">
        <v>20.0</v>
      </c>
    </row>
    <row r="8945">
      <c r="A8945" s="1">
        <v>8944.0</v>
      </c>
      <c r="B8945" s="1" t="s">
        <v>11220</v>
      </c>
      <c r="C8945" s="1" t="s">
        <v>49</v>
      </c>
      <c r="D8945" s="1">
        <v>80.0</v>
      </c>
      <c r="E8945" s="1" t="s">
        <v>38</v>
      </c>
      <c r="F8945" s="5">
        <v>44927.0</v>
      </c>
      <c r="G8945" s="1">
        <v>0.0</v>
      </c>
    </row>
    <row r="8946">
      <c r="A8946" s="1">
        <v>8945.0</v>
      </c>
      <c r="B8946" s="1" t="s">
        <v>11221</v>
      </c>
      <c r="C8946" s="1" t="s">
        <v>40</v>
      </c>
      <c r="D8946" s="1">
        <v>50.0</v>
      </c>
      <c r="E8946" s="1" t="s">
        <v>38</v>
      </c>
      <c r="F8946" s="5">
        <v>44927.0</v>
      </c>
      <c r="G8946" s="1">
        <v>5.0</v>
      </c>
    </row>
    <row r="8947">
      <c r="A8947" s="1">
        <v>8946.0</v>
      </c>
      <c r="B8947" s="1" t="s">
        <v>11222</v>
      </c>
      <c r="C8947" s="1" t="s">
        <v>32</v>
      </c>
      <c r="D8947" s="1">
        <v>120.0</v>
      </c>
      <c r="E8947" s="1" t="s">
        <v>38</v>
      </c>
      <c r="F8947" s="5">
        <v>44927.0</v>
      </c>
      <c r="G8947" s="1">
        <v>10.0</v>
      </c>
    </row>
    <row r="8948">
      <c r="A8948" s="1">
        <v>8947.0</v>
      </c>
      <c r="B8948" s="1" t="s">
        <v>11223</v>
      </c>
      <c r="C8948" s="1" t="s">
        <v>32</v>
      </c>
      <c r="D8948" s="1">
        <v>120.0</v>
      </c>
      <c r="E8948" s="1" t="s">
        <v>38</v>
      </c>
      <c r="F8948" s="5">
        <v>44927.0</v>
      </c>
      <c r="G8948" s="1">
        <v>20.0</v>
      </c>
    </row>
    <row r="8949">
      <c r="A8949" s="1">
        <v>8948.0</v>
      </c>
      <c r="B8949" s="1" t="s">
        <v>11224</v>
      </c>
      <c r="C8949" s="1" t="s">
        <v>32</v>
      </c>
      <c r="D8949" s="1">
        <v>120.0</v>
      </c>
      <c r="E8949" s="1" t="s">
        <v>33</v>
      </c>
      <c r="F8949" s="5">
        <v>44927.0</v>
      </c>
      <c r="G8949" s="1">
        <v>0.0</v>
      </c>
    </row>
    <row r="8950">
      <c r="A8950" s="1">
        <v>8949.0</v>
      </c>
      <c r="B8950" s="1" t="s">
        <v>11225</v>
      </c>
      <c r="C8950" s="1" t="s">
        <v>32</v>
      </c>
      <c r="D8950" s="1">
        <v>120.0</v>
      </c>
      <c r="E8950" s="1" t="s">
        <v>38</v>
      </c>
      <c r="F8950" s="5">
        <v>44927.0</v>
      </c>
      <c r="G8950" s="1">
        <v>5.0</v>
      </c>
    </row>
    <row r="8951">
      <c r="A8951" s="1">
        <v>8950.0</v>
      </c>
      <c r="B8951" s="1" t="s">
        <v>11226</v>
      </c>
      <c r="C8951" s="1" t="s">
        <v>40</v>
      </c>
      <c r="D8951" s="1">
        <v>50.0</v>
      </c>
      <c r="E8951" s="1" t="s">
        <v>38</v>
      </c>
      <c r="F8951" s="5">
        <v>44927.0</v>
      </c>
      <c r="G8951" s="1">
        <v>10.0</v>
      </c>
    </row>
    <row r="8952">
      <c r="A8952" s="1">
        <v>8951.0</v>
      </c>
      <c r="B8952" s="1" t="s">
        <v>11227</v>
      </c>
      <c r="C8952" s="1" t="s">
        <v>49</v>
      </c>
      <c r="D8952" s="1">
        <v>80.0</v>
      </c>
      <c r="E8952" s="1" t="s">
        <v>38</v>
      </c>
      <c r="F8952" s="5">
        <v>44927.0</v>
      </c>
      <c r="G8952" s="1">
        <v>20.0</v>
      </c>
    </row>
    <row r="8953">
      <c r="A8953" s="1">
        <v>8952.0</v>
      </c>
      <c r="B8953" s="1" t="s">
        <v>11228</v>
      </c>
      <c r="C8953" s="1" t="s">
        <v>37</v>
      </c>
      <c r="D8953" s="1">
        <v>250.0</v>
      </c>
      <c r="E8953" s="1" t="s">
        <v>38</v>
      </c>
      <c r="F8953" s="5">
        <v>44927.0</v>
      </c>
      <c r="G8953" s="1">
        <v>0.0</v>
      </c>
    </row>
    <row r="8954">
      <c r="A8954" s="1">
        <v>8953.0</v>
      </c>
      <c r="B8954" s="1" t="s">
        <v>11231</v>
      </c>
      <c r="C8954" s="1" t="s">
        <v>32</v>
      </c>
      <c r="D8954" s="1">
        <v>120.0</v>
      </c>
      <c r="E8954" s="1" t="s">
        <v>45</v>
      </c>
      <c r="F8954" s="5">
        <v>44927.0</v>
      </c>
      <c r="G8954" s="1">
        <v>5.0</v>
      </c>
    </row>
    <row r="8955">
      <c r="A8955" s="1">
        <v>8954.0</v>
      </c>
      <c r="B8955" s="1" t="s">
        <v>11232</v>
      </c>
      <c r="C8955" s="1" t="s">
        <v>32</v>
      </c>
      <c r="D8955" s="1">
        <v>120.0</v>
      </c>
      <c r="E8955" s="1" t="s">
        <v>38</v>
      </c>
      <c r="F8955" s="5">
        <v>44927.0</v>
      </c>
      <c r="G8955" s="1">
        <v>10.0</v>
      </c>
    </row>
    <row r="8956">
      <c r="A8956" s="1">
        <v>8955.0</v>
      </c>
      <c r="B8956" s="1" t="s">
        <v>11233</v>
      </c>
      <c r="C8956" s="1" t="s">
        <v>32</v>
      </c>
      <c r="D8956" s="1">
        <v>120.0</v>
      </c>
      <c r="E8956" s="1" t="s">
        <v>38</v>
      </c>
      <c r="F8956" s="5">
        <v>44927.0</v>
      </c>
      <c r="G8956" s="1">
        <v>20.0</v>
      </c>
    </row>
    <row r="8957">
      <c r="A8957" s="1">
        <v>8956.0</v>
      </c>
      <c r="B8957" s="1" t="s">
        <v>11234</v>
      </c>
      <c r="C8957" s="1" t="s">
        <v>49</v>
      </c>
      <c r="D8957" s="1">
        <v>80.0</v>
      </c>
      <c r="E8957" s="1" t="s">
        <v>38</v>
      </c>
      <c r="F8957" s="5">
        <v>44927.0</v>
      </c>
      <c r="G8957" s="1">
        <v>0.0</v>
      </c>
    </row>
    <row r="8958">
      <c r="A8958" s="1">
        <v>8957.0</v>
      </c>
      <c r="B8958" s="1" t="s">
        <v>11235</v>
      </c>
      <c r="C8958" s="1" t="s">
        <v>32</v>
      </c>
      <c r="D8958" s="1">
        <v>120.0</v>
      </c>
      <c r="E8958" s="1" t="s">
        <v>38</v>
      </c>
      <c r="F8958" s="5">
        <v>44927.0</v>
      </c>
      <c r="G8958" s="1">
        <v>5.0</v>
      </c>
    </row>
    <row r="8959">
      <c r="A8959" s="1">
        <v>8958.0</v>
      </c>
      <c r="B8959" s="1" t="s">
        <v>11236</v>
      </c>
      <c r="C8959" s="1" t="s">
        <v>37</v>
      </c>
      <c r="D8959" s="1">
        <v>250.0</v>
      </c>
      <c r="E8959" s="1" t="s">
        <v>38</v>
      </c>
      <c r="F8959" s="5">
        <v>44927.0</v>
      </c>
      <c r="G8959" s="1">
        <v>10.0</v>
      </c>
    </row>
    <row r="8960">
      <c r="A8960" s="1">
        <v>8959.0</v>
      </c>
      <c r="B8960" s="1" t="s">
        <v>11237</v>
      </c>
      <c r="C8960" s="1" t="s">
        <v>32</v>
      </c>
      <c r="D8960" s="1">
        <v>120.0</v>
      </c>
      <c r="E8960" s="1" t="s">
        <v>38</v>
      </c>
      <c r="F8960" s="5">
        <v>44927.0</v>
      </c>
      <c r="G8960" s="1">
        <v>20.0</v>
      </c>
    </row>
    <row r="8961">
      <c r="A8961" s="1">
        <v>8960.0</v>
      </c>
      <c r="B8961" s="1" t="s">
        <v>11238</v>
      </c>
      <c r="C8961" s="1" t="s">
        <v>49</v>
      </c>
      <c r="D8961" s="1">
        <v>80.0</v>
      </c>
      <c r="E8961" s="1" t="s">
        <v>38</v>
      </c>
      <c r="F8961" s="5">
        <v>44927.0</v>
      </c>
      <c r="G8961" s="1">
        <v>0.0</v>
      </c>
    </row>
    <row r="8962">
      <c r="A8962" s="1">
        <v>8961.0</v>
      </c>
      <c r="B8962" s="1" t="s">
        <v>11239</v>
      </c>
      <c r="C8962" s="1" t="s">
        <v>32</v>
      </c>
      <c r="D8962" s="1">
        <v>120.0</v>
      </c>
      <c r="E8962" s="1" t="s">
        <v>38</v>
      </c>
      <c r="F8962" s="5">
        <v>44927.0</v>
      </c>
      <c r="G8962" s="1">
        <v>5.0</v>
      </c>
    </row>
    <row r="8963">
      <c r="A8963" s="1">
        <v>8962.0</v>
      </c>
      <c r="B8963" s="1" t="s">
        <v>11240</v>
      </c>
      <c r="C8963" s="1" t="s">
        <v>49</v>
      </c>
      <c r="D8963" s="1">
        <v>80.0</v>
      </c>
      <c r="E8963" s="1" t="s">
        <v>38</v>
      </c>
      <c r="F8963" s="5">
        <v>44927.0</v>
      </c>
      <c r="G8963" s="1">
        <v>10.0</v>
      </c>
    </row>
    <row r="8964">
      <c r="A8964" s="1">
        <v>8963.0</v>
      </c>
      <c r="B8964" s="1" t="s">
        <v>11241</v>
      </c>
      <c r="C8964" s="1" t="s">
        <v>49</v>
      </c>
      <c r="D8964" s="1">
        <v>80.0</v>
      </c>
      <c r="E8964" s="1" t="s">
        <v>38</v>
      </c>
      <c r="F8964" s="5">
        <v>44927.0</v>
      </c>
      <c r="G8964" s="1">
        <v>20.0</v>
      </c>
    </row>
    <row r="8965">
      <c r="A8965" s="1">
        <v>8964.0</v>
      </c>
      <c r="B8965" s="1" t="s">
        <v>11242</v>
      </c>
      <c r="C8965" s="1" t="s">
        <v>40</v>
      </c>
      <c r="D8965" s="1">
        <v>50.0</v>
      </c>
      <c r="E8965" s="1" t="s">
        <v>38</v>
      </c>
      <c r="F8965" s="5">
        <v>44927.0</v>
      </c>
      <c r="G8965" s="1">
        <v>0.0</v>
      </c>
    </row>
    <row r="8966">
      <c r="A8966" s="1">
        <v>8965.0</v>
      </c>
      <c r="B8966" s="1" t="s">
        <v>11245</v>
      </c>
      <c r="C8966" s="1" t="s">
        <v>49</v>
      </c>
      <c r="D8966" s="1">
        <v>80.0</v>
      </c>
      <c r="E8966" s="1" t="s">
        <v>38</v>
      </c>
      <c r="F8966" s="5">
        <v>44927.0</v>
      </c>
      <c r="G8966" s="1">
        <v>5.0</v>
      </c>
    </row>
    <row r="8967">
      <c r="A8967" s="1">
        <v>8966.0</v>
      </c>
      <c r="B8967" s="1" t="s">
        <v>11246</v>
      </c>
      <c r="C8967" s="1" t="s">
        <v>37</v>
      </c>
      <c r="D8967" s="1">
        <v>250.0</v>
      </c>
      <c r="E8967" s="1" t="s">
        <v>38</v>
      </c>
      <c r="F8967" s="5">
        <v>44927.0</v>
      </c>
      <c r="G8967" s="1">
        <v>10.0</v>
      </c>
    </row>
    <row r="8968">
      <c r="A8968" s="1">
        <v>8967.0</v>
      </c>
      <c r="B8968" s="1" t="s">
        <v>11247</v>
      </c>
      <c r="C8968" s="1" t="s">
        <v>49</v>
      </c>
      <c r="D8968" s="1">
        <v>80.0</v>
      </c>
      <c r="E8968" s="1" t="s">
        <v>38</v>
      </c>
      <c r="F8968" s="5">
        <v>44927.0</v>
      </c>
      <c r="G8968" s="1">
        <v>20.0</v>
      </c>
    </row>
    <row r="8969">
      <c r="A8969" s="1">
        <v>8968.0</v>
      </c>
      <c r="B8969" s="1" t="s">
        <v>11248</v>
      </c>
      <c r="C8969" s="1" t="s">
        <v>49</v>
      </c>
      <c r="D8969" s="1">
        <v>80.0</v>
      </c>
      <c r="E8969" s="1" t="s">
        <v>33</v>
      </c>
      <c r="F8969" s="5">
        <v>44927.0</v>
      </c>
      <c r="G8969" s="1">
        <v>0.0</v>
      </c>
    </row>
    <row r="8970">
      <c r="A8970" s="1">
        <v>8969.0</v>
      </c>
      <c r="B8970" s="1" t="s">
        <v>11249</v>
      </c>
      <c r="C8970" s="1" t="s">
        <v>32</v>
      </c>
      <c r="D8970" s="1">
        <v>120.0</v>
      </c>
      <c r="E8970" s="1" t="s">
        <v>38</v>
      </c>
      <c r="F8970" s="5">
        <v>44927.0</v>
      </c>
      <c r="G8970" s="1">
        <v>5.0</v>
      </c>
    </row>
    <row r="8971">
      <c r="A8971" s="1">
        <v>8970.0</v>
      </c>
      <c r="B8971" s="1" t="s">
        <v>11250</v>
      </c>
      <c r="C8971" s="1" t="s">
        <v>49</v>
      </c>
      <c r="D8971" s="1">
        <v>80.0</v>
      </c>
      <c r="E8971" s="1" t="s">
        <v>38</v>
      </c>
      <c r="F8971" s="5">
        <v>44927.0</v>
      </c>
      <c r="G8971" s="1">
        <v>10.0</v>
      </c>
    </row>
    <row r="8972">
      <c r="A8972" s="1">
        <v>8971.0</v>
      </c>
      <c r="B8972" s="1" t="s">
        <v>11251</v>
      </c>
      <c r="C8972" s="1" t="s">
        <v>32</v>
      </c>
      <c r="D8972" s="1">
        <v>120.0</v>
      </c>
      <c r="E8972" s="1" t="s">
        <v>38</v>
      </c>
      <c r="F8972" s="5">
        <v>44927.0</v>
      </c>
      <c r="G8972" s="1">
        <v>20.0</v>
      </c>
    </row>
    <row r="8973">
      <c r="A8973" s="1">
        <v>8972.0</v>
      </c>
      <c r="B8973" s="1" t="s">
        <v>11252</v>
      </c>
      <c r="C8973" s="1" t="s">
        <v>37</v>
      </c>
      <c r="D8973" s="1">
        <v>250.0</v>
      </c>
      <c r="E8973" s="1" t="s">
        <v>38</v>
      </c>
      <c r="F8973" s="5">
        <v>44927.0</v>
      </c>
      <c r="G8973" s="1">
        <v>0.0</v>
      </c>
    </row>
    <row r="8974">
      <c r="A8974" s="1">
        <v>8973.0</v>
      </c>
      <c r="B8974" s="1" t="s">
        <v>11253</v>
      </c>
      <c r="C8974" s="1" t="s">
        <v>32</v>
      </c>
      <c r="D8974" s="1">
        <v>120.0</v>
      </c>
      <c r="E8974" s="1" t="s">
        <v>38</v>
      </c>
      <c r="F8974" s="5">
        <v>44927.0</v>
      </c>
      <c r="G8974" s="1">
        <v>5.0</v>
      </c>
    </row>
    <row r="8975">
      <c r="A8975" s="1">
        <v>8974.0</v>
      </c>
      <c r="B8975" s="1" t="s">
        <v>11254</v>
      </c>
      <c r="C8975" s="1" t="s">
        <v>32</v>
      </c>
      <c r="D8975" s="1">
        <v>120.0</v>
      </c>
      <c r="E8975" s="1" t="s">
        <v>33</v>
      </c>
      <c r="F8975" s="5">
        <v>44927.0</v>
      </c>
      <c r="G8975" s="1">
        <v>10.0</v>
      </c>
    </row>
    <row r="8976">
      <c r="A8976" s="1">
        <v>8975.0</v>
      </c>
      <c r="B8976" s="1" t="s">
        <v>11255</v>
      </c>
      <c r="C8976" s="1" t="s">
        <v>40</v>
      </c>
      <c r="D8976" s="1">
        <v>50.0</v>
      </c>
      <c r="E8976" s="1" t="s">
        <v>38</v>
      </c>
      <c r="F8976" s="5">
        <v>44927.0</v>
      </c>
      <c r="G8976" s="1">
        <v>20.0</v>
      </c>
    </row>
    <row r="8977">
      <c r="A8977" s="1">
        <v>8976.0</v>
      </c>
      <c r="B8977" s="1" t="s">
        <v>11256</v>
      </c>
      <c r="C8977" s="1" t="s">
        <v>32</v>
      </c>
      <c r="D8977" s="1">
        <v>120.0</v>
      </c>
      <c r="E8977" s="1" t="s">
        <v>38</v>
      </c>
      <c r="F8977" s="5">
        <v>44927.0</v>
      </c>
      <c r="G8977" s="1">
        <v>0.0</v>
      </c>
    </row>
    <row r="8978">
      <c r="A8978" s="1">
        <v>8977.0</v>
      </c>
      <c r="B8978" s="1" t="s">
        <v>11257</v>
      </c>
      <c r="C8978" s="1" t="s">
        <v>49</v>
      </c>
      <c r="D8978" s="1">
        <v>80.0</v>
      </c>
      <c r="E8978" s="1" t="s">
        <v>45</v>
      </c>
      <c r="F8978" s="5">
        <v>44927.0</v>
      </c>
      <c r="G8978" s="1">
        <v>5.0</v>
      </c>
    </row>
    <row r="8979">
      <c r="A8979" s="1">
        <v>8978.0</v>
      </c>
      <c r="B8979" s="1" t="s">
        <v>11258</v>
      </c>
      <c r="C8979" s="1" t="s">
        <v>32</v>
      </c>
      <c r="D8979" s="1">
        <v>120.0</v>
      </c>
      <c r="E8979" s="1" t="s">
        <v>38</v>
      </c>
      <c r="F8979" s="5">
        <v>44927.0</v>
      </c>
      <c r="G8979" s="1">
        <v>10.0</v>
      </c>
    </row>
    <row r="8980">
      <c r="A8980" s="1">
        <v>8979.0</v>
      </c>
      <c r="B8980" s="1" t="s">
        <v>11261</v>
      </c>
      <c r="C8980" s="1" t="s">
        <v>49</v>
      </c>
      <c r="D8980" s="1">
        <v>80.0</v>
      </c>
      <c r="E8980" s="1" t="s">
        <v>45</v>
      </c>
      <c r="F8980" s="5">
        <v>44927.0</v>
      </c>
      <c r="G8980" s="1">
        <v>20.0</v>
      </c>
    </row>
    <row r="8981">
      <c r="A8981" s="1">
        <v>8980.0</v>
      </c>
      <c r="B8981" s="1" t="s">
        <v>11262</v>
      </c>
      <c r="C8981" s="1" t="s">
        <v>32</v>
      </c>
      <c r="D8981" s="1">
        <v>120.0</v>
      </c>
      <c r="E8981" s="1" t="s">
        <v>38</v>
      </c>
      <c r="F8981" s="5">
        <v>44927.0</v>
      </c>
      <c r="G8981" s="1">
        <v>0.0</v>
      </c>
    </row>
    <row r="8982">
      <c r="A8982" s="1">
        <v>8981.0</v>
      </c>
      <c r="B8982" s="1" t="s">
        <v>11263</v>
      </c>
      <c r="C8982" s="1" t="s">
        <v>32</v>
      </c>
      <c r="D8982" s="1">
        <v>120.0</v>
      </c>
      <c r="E8982" s="1" t="s">
        <v>38</v>
      </c>
      <c r="F8982" s="5">
        <v>44927.0</v>
      </c>
      <c r="G8982" s="1">
        <v>5.0</v>
      </c>
    </row>
    <row r="8983">
      <c r="A8983" s="1">
        <v>8982.0</v>
      </c>
      <c r="B8983" s="1" t="s">
        <v>11264</v>
      </c>
      <c r="C8983" s="1" t="s">
        <v>37</v>
      </c>
      <c r="D8983" s="1">
        <v>250.0</v>
      </c>
      <c r="E8983" s="1" t="s">
        <v>45</v>
      </c>
      <c r="F8983" s="5">
        <v>44927.0</v>
      </c>
      <c r="G8983" s="1">
        <v>10.0</v>
      </c>
    </row>
    <row r="8984">
      <c r="A8984" s="1">
        <v>8983.0</v>
      </c>
      <c r="B8984" s="1" t="s">
        <v>11265</v>
      </c>
      <c r="C8984" s="1" t="s">
        <v>37</v>
      </c>
      <c r="D8984" s="1">
        <v>250.0</v>
      </c>
      <c r="E8984" s="1" t="s">
        <v>38</v>
      </c>
      <c r="F8984" s="5">
        <v>44927.0</v>
      </c>
      <c r="G8984" s="1">
        <v>20.0</v>
      </c>
    </row>
    <row r="8985">
      <c r="A8985" s="1">
        <v>8984.0</v>
      </c>
      <c r="B8985" s="1" t="s">
        <v>11266</v>
      </c>
      <c r="C8985" s="1" t="s">
        <v>32</v>
      </c>
      <c r="D8985" s="1">
        <v>120.0</v>
      </c>
      <c r="E8985" s="1" t="s">
        <v>33</v>
      </c>
      <c r="F8985" s="5">
        <v>44927.0</v>
      </c>
      <c r="G8985" s="1">
        <v>0.0</v>
      </c>
    </row>
    <row r="8986">
      <c r="A8986" s="1">
        <v>8985.0</v>
      </c>
      <c r="B8986" s="1" t="s">
        <v>11267</v>
      </c>
      <c r="C8986" s="1" t="s">
        <v>32</v>
      </c>
      <c r="D8986" s="1">
        <v>120.0</v>
      </c>
      <c r="E8986" s="1" t="s">
        <v>33</v>
      </c>
      <c r="F8986" s="5">
        <v>44927.0</v>
      </c>
      <c r="G8986" s="1">
        <v>5.0</v>
      </c>
    </row>
    <row r="8987">
      <c r="A8987" s="1">
        <v>8986.0</v>
      </c>
      <c r="B8987" s="1" t="s">
        <v>11268</v>
      </c>
      <c r="C8987" s="1" t="s">
        <v>32</v>
      </c>
      <c r="D8987" s="1">
        <v>120.0</v>
      </c>
      <c r="E8987" s="1" t="s">
        <v>38</v>
      </c>
      <c r="F8987" s="5">
        <v>44927.0</v>
      </c>
      <c r="G8987" s="1">
        <v>10.0</v>
      </c>
    </row>
    <row r="8988">
      <c r="A8988" s="1">
        <v>8987.0</v>
      </c>
      <c r="B8988" s="1" t="s">
        <v>11269</v>
      </c>
      <c r="C8988" s="1" t="s">
        <v>32</v>
      </c>
      <c r="D8988" s="1">
        <v>120.0</v>
      </c>
      <c r="E8988" s="1" t="s">
        <v>38</v>
      </c>
      <c r="F8988" s="5">
        <v>44927.0</v>
      </c>
      <c r="G8988" s="1">
        <v>20.0</v>
      </c>
    </row>
    <row r="8989">
      <c r="A8989" s="1">
        <v>8988.0</v>
      </c>
      <c r="B8989" s="1" t="s">
        <v>11270</v>
      </c>
      <c r="C8989" s="1" t="s">
        <v>32</v>
      </c>
      <c r="D8989" s="1">
        <v>120.0</v>
      </c>
      <c r="E8989" s="1" t="s">
        <v>38</v>
      </c>
      <c r="F8989" s="5">
        <v>44927.0</v>
      </c>
      <c r="G8989" s="1">
        <v>0.0</v>
      </c>
    </row>
    <row r="8990">
      <c r="A8990" s="1">
        <v>8989.0</v>
      </c>
      <c r="B8990" s="1" t="s">
        <v>11271</v>
      </c>
      <c r="C8990" s="1" t="s">
        <v>32</v>
      </c>
      <c r="D8990" s="1">
        <v>120.0</v>
      </c>
      <c r="E8990" s="1" t="s">
        <v>38</v>
      </c>
      <c r="F8990" s="5">
        <v>44927.0</v>
      </c>
      <c r="G8990" s="1">
        <v>5.0</v>
      </c>
    </row>
    <row r="8991">
      <c r="A8991" s="1">
        <v>8990.0</v>
      </c>
      <c r="B8991" s="1" t="s">
        <v>11272</v>
      </c>
      <c r="C8991" s="1" t="s">
        <v>32</v>
      </c>
      <c r="D8991" s="1">
        <v>120.0</v>
      </c>
      <c r="E8991" s="1" t="s">
        <v>33</v>
      </c>
      <c r="F8991" s="5">
        <v>44927.0</v>
      </c>
      <c r="G8991" s="1">
        <v>10.0</v>
      </c>
    </row>
    <row r="8992">
      <c r="A8992" s="1">
        <v>8991.0</v>
      </c>
      <c r="B8992" s="1" t="s">
        <v>11275</v>
      </c>
      <c r="C8992" s="1" t="s">
        <v>32</v>
      </c>
      <c r="D8992" s="1">
        <v>120.0</v>
      </c>
      <c r="E8992" s="1" t="s">
        <v>38</v>
      </c>
      <c r="F8992" s="5">
        <v>44927.0</v>
      </c>
      <c r="G8992" s="1">
        <v>20.0</v>
      </c>
    </row>
    <row r="8993">
      <c r="A8993" s="1">
        <v>8992.0</v>
      </c>
      <c r="B8993" s="1" t="s">
        <v>11276</v>
      </c>
      <c r="C8993" s="1" t="s">
        <v>49</v>
      </c>
      <c r="D8993" s="1">
        <v>80.0</v>
      </c>
      <c r="E8993" s="1" t="s">
        <v>45</v>
      </c>
      <c r="F8993" s="5">
        <v>44927.0</v>
      </c>
      <c r="G8993" s="1">
        <v>0.0</v>
      </c>
    </row>
    <row r="8994">
      <c r="A8994" s="1">
        <v>8993.0</v>
      </c>
      <c r="B8994" s="1" t="s">
        <v>11277</v>
      </c>
      <c r="C8994" s="1" t="s">
        <v>37</v>
      </c>
      <c r="D8994" s="1">
        <v>250.0</v>
      </c>
      <c r="E8994" s="1" t="s">
        <v>38</v>
      </c>
      <c r="F8994" s="5">
        <v>44927.0</v>
      </c>
      <c r="G8994" s="1">
        <v>5.0</v>
      </c>
    </row>
    <row r="8995">
      <c r="A8995" s="1">
        <v>8994.0</v>
      </c>
      <c r="B8995" s="1" t="s">
        <v>11278</v>
      </c>
      <c r="C8995" s="1" t="s">
        <v>32</v>
      </c>
      <c r="D8995" s="1">
        <v>120.0</v>
      </c>
      <c r="E8995" s="1" t="s">
        <v>38</v>
      </c>
      <c r="F8995" s="5">
        <v>44927.0</v>
      </c>
      <c r="G8995" s="1">
        <v>10.0</v>
      </c>
    </row>
    <row r="8996">
      <c r="A8996" s="1">
        <v>8995.0</v>
      </c>
      <c r="B8996" s="1" t="s">
        <v>11279</v>
      </c>
      <c r="C8996" s="1" t="s">
        <v>37</v>
      </c>
      <c r="D8996" s="1">
        <v>250.0</v>
      </c>
      <c r="E8996" s="1" t="s">
        <v>45</v>
      </c>
      <c r="F8996" s="5">
        <v>44927.0</v>
      </c>
      <c r="G8996" s="1">
        <v>20.0</v>
      </c>
    </row>
    <row r="8997">
      <c r="A8997" s="1">
        <v>8996.0</v>
      </c>
      <c r="B8997" s="1" t="s">
        <v>11280</v>
      </c>
      <c r="C8997" s="1" t="s">
        <v>49</v>
      </c>
      <c r="D8997" s="1">
        <v>80.0</v>
      </c>
      <c r="E8997" s="1" t="s">
        <v>38</v>
      </c>
      <c r="F8997" s="5">
        <v>44927.0</v>
      </c>
      <c r="G8997" s="1">
        <v>0.0</v>
      </c>
    </row>
    <row r="8998">
      <c r="A8998" s="1">
        <v>8997.0</v>
      </c>
      <c r="B8998" s="1" t="s">
        <v>11281</v>
      </c>
      <c r="C8998" s="1" t="s">
        <v>40</v>
      </c>
      <c r="D8998" s="1">
        <v>50.0</v>
      </c>
      <c r="E8998" s="1" t="s">
        <v>38</v>
      </c>
      <c r="F8998" s="5">
        <v>44927.0</v>
      </c>
      <c r="G8998" s="1">
        <v>5.0</v>
      </c>
    </row>
    <row r="8999">
      <c r="A8999" s="1">
        <v>8998.0</v>
      </c>
      <c r="B8999" s="1" t="s">
        <v>11282</v>
      </c>
      <c r="C8999" s="1" t="s">
        <v>40</v>
      </c>
      <c r="D8999" s="1">
        <v>50.0</v>
      </c>
      <c r="E8999" s="1" t="s">
        <v>38</v>
      </c>
      <c r="F8999" s="5">
        <v>44927.0</v>
      </c>
      <c r="G8999" s="1">
        <v>10.0</v>
      </c>
    </row>
    <row r="9000">
      <c r="A9000" s="1">
        <v>8999.0</v>
      </c>
      <c r="B9000" s="1" t="s">
        <v>11283</v>
      </c>
      <c r="C9000" s="1" t="s">
        <v>49</v>
      </c>
      <c r="D9000" s="1">
        <v>80.0</v>
      </c>
      <c r="E9000" s="1" t="s">
        <v>38</v>
      </c>
      <c r="F9000" s="5">
        <v>44927.0</v>
      </c>
      <c r="G9000" s="1">
        <v>20.0</v>
      </c>
    </row>
    <row r="9001">
      <c r="A9001" s="1">
        <v>9000.0</v>
      </c>
      <c r="B9001" s="1" t="s">
        <v>11284</v>
      </c>
      <c r="C9001" s="1" t="s">
        <v>32</v>
      </c>
      <c r="D9001" s="1">
        <v>120.0</v>
      </c>
      <c r="E9001" s="1" t="s">
        <v>38</v>
      </c>
      <c r="F9001" s="5">
        <v>44927.0</v>
      </c>
      <c r="G9001" s="1">
        <v>0.0</v>
      </c>
    </row>
    <row r="9002">
      <c r="A9002" s="1">
        <v>9001.0</v>
      </c>
      <c r="B9002" s="1" t="s">
        <v>11285</v>
      </c>
      <c r="C9002" s="1" t="s">
        <v>37</v>
      </c>
      <c r="D9002" s="1">
        <v>250.0</v>
      </c>
      <c r="E9002" s="1" t="s">
        <v>38</v>
      </c>
      <c r="F9002" s="5">
        <v>44927.0</v>
      </c>
      <c r="G9002" s="1">
        <v>5.0</v>
      </c>
    </row>
    <row r="9003">
      <c r="A9003" s="1">
        <v>9002.0</v>
      </c>
      <c r="B9003" s="1" t="s">
        <v>11286</v>
      </c>
      <c r="C9003" s="1" t="s">
        <v>32</v>
      </c>
      <c r="D9003" s="1">
        <v>120.0</v>
      </c>
      <c r="E9003" s="1" t="s">
        <v>38</v>
      </c>
      <c r="F9003" s="5">
        <v>44927.0</v>
      </c>
      <c r="G9003" s="1">
        <v>10.0</v>
      </c>
    </row>
    <row r="9004">
      <c r="A9004" s="1">
        <v>9003.0</v>
      </c>
      <c r="B9004" s="1" t="s">
        <v>11288</v>
      </c>
      <c r="C9004" s="1" t="s">
        <v>37</v>
      </c>
      <c r="D9004" s="1">
        <v>250.0</v>
      </c>
      <c r="E9004" s="1" t="s">
        <v>38</v>
      </c>
      <c r="F9004" s="5">
        <v>44927.0</v>
      </c>
      <c r="G9004" s="1">
        <v>20.0</v>
      </c>
    </row>
    <row r="9005">
      <c r="A9005" s="1">
        <v>9004.0</v>
      </c>
      <c r="B9005" s="1" t="s">
        <v>11290</v>
      </c>
      <c r="C9005" s="1" t="s">
        <v>49</v>
      </c>
      <c r="D9005" s="1">
        <v>80.0</v>
      </c>
      <c r="E9005" s="1" t="s">
        <v>38</v>
      </c>
      <c r="F9005" s="5">
        <v>44927.0</v>
      </c>
      <c r="G9005" s="1">
        <v>0.0</v>
      </c>
    </row>
    <row r="9006">
      <c r="A9006" s="1">
        <v>9005.0</v>
      </c>
      <c r="B9006" s="1" t="s">
        <v>11291</v>
      </c>
      <c r="C9006" s="1" t="s">
        <v>32</v>
      </c>
      <c r="D9006" s="1">
        <v>120.0</v>
      </c>
      <c r="E9006" s="1" t="s">
        <v>38</v>
      </c>
      <c r="F9006" s="5">
        <v>44927.0</v>
      </c>
      <c r="G9006" s="1">
        <v>5.0</v>
      </c>
    </row>
    <row r="9007">
      <c r="A9007" s="1">
        <v>9006.0</v>
      </c>
      <c r="B9007" s="1" t="s">
        <v>11292</v>
      </c>
      <c r="C9007" s="1" t="s">
        <v>32</v>
      </c>
      <c r="D9007" s="1">
        <v>120.0</v>
      </c>
      <c r="E9007" s="1" t="s">
        <v>38</v>
      </c>
      <c r="F9007" s="5">
        <v>44927.0</v>
      </c>
      <c r="G9007" s="1">
        <v>10.0</v>
      </c>
    </row>
    <row r="9008">
      <c r="A9008" s="1">
        <v>9007.0</v>
      </c>
      <c r="B9008" s="1" t="s">
        <v>11293</v>
      </c>
      <c r="C9008" s="1" t="s">
        <v>49</v>
      </c>
      <c r="D9008" s="1">
        <v>80.0</v>
      </c>
      <c r="E9008" s="1" t="s">
        <v>45</v>
      </c>
      <c r="F9008" s="5">
        <v>44927.0</v>
      </c>
      <c r="G9008" s="1">
        <v>20.0</v>
      </c>
    </row>
    <row r="9009">
      <c r="A9009" s="1">
        <v>9008.0</v>
      </c>
      <c r="B9009" s="1" t="s">
        <v>11294</v>
      </c>
      <c r="C9009" s="1" t="s">
        <v>37</v>
      </c>
      <c r="D9009" s="1">
        <v>250.0</v>
      </c>
      <c r="E9009" s="1" t="s">
        <v>38</v>
      </c>
      <c r="F9009" s="5">
        <v>44927.0</v>
      </c>
      <c r="G9009" s="1">
        <v>0.0</v>
      </c>
    </row>
    <row r="9010">
      <c r="A9010" s="1">
        <v>9009.0</v>
      </c>
      <c r="B9010" s="1" t="s">
        <v>11295</v>
      </c>
      <c r="C9010" s="1" t="s">
        <v>32</v>
      </c>
      <c r="D9010" s="1">
        <v>120.0</v>
      </c>
      <c r="E9010" s="1" t="s">
        <v>38</v>
      </c>
      <c r="F9010" s="5">
        <v>44927.0</v>
      </c>
      <c r="G9010" s="1">
        <v>5.0</v>
      </c>
    </row>
    <row r="9011">
      <c r="A9011" s="1">
        <v>9010.0</v>
      </c>
      <c r="B9011" s="1" t="s">
        <v>11296</v>
      </c>
      <c r="C9011" s="1" t="s">
        <v>32</v>
      </c>
      <c r="D9011" s="1">
        <v>120.0</v>
      </c>
      <c r="E9011" s="1" t="s">
        <v>38</v>
      </c>
      <c r="F9011" s="5">
        <v>44927.0</v>
      </c>
      <c r="G9011" s="1">
        <v>10.0</v>
      </c>
    </row>
    <row r="9012">
      <c r="A9012" s="1">
        <v>9011.0</v>
      </c>
      <c r="B9012" s="1" t="s">
        <v>11297</v>
      </c>
      <c r="C9012" s="1" t="s">
        <v>37</v>
      </c>
      <c r="D9012" s="1">
        <v>250.0</v>
      </c>
      <c r="E9012" s="1" t="s">
        <v>38</v>
      </c>
      <c r="F9012" s="5">
        <v>44927.0</v>
      </c>
      <c r="G9012" s="1">
        <v>20.0</v>
      </c>
    </row>
    <row r="9013">
      <c r="A9013" s="1">
        <v>9012.0</v>
      </c>
      <c r="B9013" s="1" t="s">
        <v>11298</v>
      </c>
      <c r="C9013" s="1" t="s">
        <v>32</v>
      </c>
      <c r="D9013" s="1">
        <v>120.0</v>
      </c>
      <c r="E9013" s="1" t="s">
        <v>38</v>
      </c>
      <c r="F9013" s="5">
        <v>44927.0</v>
      </c>
      <c r="G9013" s="1">
        <v>0.0</v>
      </c>
    </row>
    <row r="9014">
      <c r="A9014" s="1">
        <v>9013.0</v>
      </c>
      <c r="B9014" s="1" t="s">
        <v>11299</v>
      </c>
      <c r="C9014" s="1" t="s">
        <v>49</v>
      </c>
      <c r="D9014" s="1">
        <v>80.0</v>
      </c>
      <c r="E9014" s="1" t="s">
        <v>38</v>
      </c>
      <c r="F9014" s="5">
        <v>44927.0</v>
      </c>
      <c r="G9014" s="1">
        <v>5.0</v>
      </c>
    </row>
    <row r="9015">
      <c r="A9015" s="1">
        <v>9014.0</v>
      </c>
      <c r="B9015" s="1" t="s">
        <v>11302</v>
      </c>
      <c r="C9015" s="1" t="s">
        <v>32</v>
      </c>
      <c r="D9015" s="1">
        <v>120.0</v>
      </c>
      <c r="E9015" s="1" t="s">
        <v>38</v>
      </c>
      <c r="F9015" s="5">
        <v>44927.0</v>
      </c>
      <c r="G9015" s="1">
        <v>10.0</v>
      </c>
    </row>
    <row r="9016">
      <c r="A9016" s="1">
        <v>9015.0</v>
      </c>
      <c r="B9016" s="1" t="s">
        <v>11303</v>
      </c>
      <c r="C9016" s="1" t="s">
        <v>32</v>
      </c>
      <c r="D9016" s="1">
        <v>120.0</v>
      </c>
      <c r="E9016" s="1" t="s">
        <v>45</v>
      </c>
      <c r="F9016" s="5">
        <v>44927.0</v>
      </c>
      <c r="G9016" s="1">
        <v>20.0</v>
      </c>
    </row>
    <row r="9017">
      <c r="A9017" s="1">
        <v>9016.0</v>
      </c>
      <c r="B9017" s="1" t="s">
        <v>11304</v>
      </c>
      <c r="C9017" s="1" t="s">
        <v>32</v>
      </c>
      <c r="D9017" s="1">
        <v>120.0</v>
      </c>
      <c r="E9017" s="1" t="s">
        <v>38</v>
      </c>
      <c r="F9017" s="5">
        <v>44927.0</v>
      </c>
      <c r="G9017" s="1">
        <v>0.0</v>
      </c>
    </row>
    <row r="9018">
      <c r="A9018" s="1">
        <v>9017.0</v>
      </c>
      <c r="B9018" s="1" t="s">
        <v>11305</v>
      </c>
      <c r="C9018" s="1" t="s">
        <v>32</v>
      </c>
      <c r="D9018" s="1">
        <v>120.0</v>
      </c>
      <c r="E9018" s="1" t="s">
        <v>38</v>
      </c>
      <c r="F9018" s="5">
        <v>44927.0</v>
      </c>
      <c r="G9018" s="1">
        <v>5.0</v>
      </c>
    </row>
    <row r="9019">
      <c r="A9019" s="1">
        <v>9018.0</v>
      </c>
      <c r="B9019" s="1" t="s">
        <v>11306</v>
      </c>
      <c r="C9019" s="1" t="s">
        <v>32</v>
      </c>
      <c r="D9019" s="1">
        <v>120.0</v>
      </c>
      <c r="E9019" s="1" t="s">
        <v>38</v>
      </c>
      <c r="F9019" s="5">
        <v>44927.0</v>
      </c>
      <c r="G9019" s="1">
        <v>10.0</v>
      </c>
    </row>
    <row r="9020">
      <c r="A9020" s="1">
        <v>9019.0</v>
      </c>
      <c r="B9020" s="1" t="s">
        <v>11307</v>
      </c>
      <c r="C9020" s="1" t="s">
        <v>32</v>
      </c>
      <c r="D9020" s="1">
        <v>120.0</v>
      </c>
      <c r="E9020" s="1" t="s">
        <v>38</v>
      </c>
      <c r="F9020" s="5">
        <v>44927.0</v>
      </c>
      <c r="G9020" s="1">
        <v>20.0</v>
      </c>
    </row>
    <row r="9021">
      <c r="A9021" s="1">
        <v>9020.0</v>
      </c>
      <c r="B9021" s="1" t="s">
        <v>11308</v>
      </c>
      <c r="C9021" s="1" t="s">
        <v>32</v>
      </c>
      <c r="D9021" s="1">
        <v>120.0</v>
      </c>
      <c r="E9021" s="1" t="s">
        <v>45</v>
      </c>
      <c r="F9021" s="5">
        <v>44927.0</v>
      </c>
      <c r="G9021" s="1">
        <v>0.0</v>
      </c>
    </row>
    <row r="9022">
      <c r="A9022" s="1">
        <v>9021.0</v>
      </c>
      <c r="B9022" s="1" t="s">
        <v>11309</v>
      </c>
      <c r="C9022" s="1" t="s">
        <v>40</v>
      </c>
      <c r="D9022" s="1">
        <v>50.0</v>
      </c>
      <c r="E9022" s="1" t="s">
        <v>38</v>
      </c>
      <c r="F9022" s="5">
        <v>44927.0</v>
      </c>
      <c r="G9022" s="1">
        <v>5.0</v>
      </c>
    </row>
    <row r="9023">
      <c r="A9023" s="1">
        <v>9022.0</v>
      </c>
      <c r="B9023" s="1" t="s">
        <v>11310</v>
      </c>
      <c r="C9023" s="1" t="s">
        <v>32</v>
      </c>
      <c r="D9023" s="1">
        <v>120.0</v>
      </c>
      <c r="E9023" s="1" t="s">
        <v>33</v>
      </c>
      <c r="F9023" s="5">
        <v>44927.0</v>
      </c>
      <c r="G9023" s="1">
        <v>10.0</v>
      </c>
    </row>
    <row r="9024">
      <c r="A9024" s="1">
        <v>9023.0</v>
      </c>
      <c r="B9024" s="1" t="s">
        <v>11311</v>
      </c>
      <c r="C9024" s="1" t="s">
        <v>37</v>
      </c>
      <c r="D9024" s="1">
        <v>250.0</v>
      </c>
      <c r="E9024" s="1" t="s">
        <v>38</v>
      </c>
      <c r="F9024" s="5">
        <v>44927.0</v>
      </c>
      <c r="G9024" s="1">
        <v>20.0</v>
      </c>
    </row>
    <row r="9025">
      <c r="A9025" s="1">
        <v>9024.0</v>
      </c>
      <c r="B9025" s="1" t="s">
        <v>11312</v>
      </c>
      <c r="C9025" s="1" t="s">
        <v>32</v>
      </c>
      <c r="D9025" s="1">
        <v>120.0</v>
      </c>
      <c r="E9025" s="1" t="s">
        <v>45</v>
      </c>
      <c r="F9025" s="5">
        <v>44927.0</v>
      </c>
      <c r="G9025" s="1">
        <v>0.0</v>
      </c>
    </row>
    <row r="9026">
      <c r="A9026" s="1">
        <v>9025.0</v>
      </c>
      <c r="B9026" s="1" t="s">
        <v>11313</v>
      </c>
      <c r="C9026" s="1" t="s">
        <v>32</v>
      </c>
      <c r="D9026" s="1">
        <v>120.0</v>
      </c>
      <c r="E9026" s="1" t="s">
        <v>38</v>
      </c>
      <c r="F9026" s="5">
        <v>44927.0</v>
      </c>
      <c r="G9026" s="1">
        <v>5.0</v>
      </c>
    </row>
    <row r="9027">
      <c r="A9027" s="1">
        <v>9026.0</v>
      </c>
      <c r="B9027" s="1" t="s">
        <v>11314</v>
      </c>
      <c r="C9027" s="1" t="s">
        <v>49</v>
      </c>
      <c r="D9027" s="1">
        <v>80.0</v>
      </c>
      <c r="E9027" s="1" t="s">
        <v>33</v>
      </c>
      <c r="F9027" s="5">
        <v>44927.0</v>
      </c>
      <c r="G9027" s="1">
        <v>10.0</v>
      </c>
    </row>
    <row r="9028">
      <c r="A9028" s="1">
        <v>9027.0</v>
      </c>
      <c r="B9028" s="1" t="s">
        <v>11315</v>
      </c>
      <c r="C9028" s="1" t="s">
        <v>32</v>
      </c>
      <c r="D9028" s="1">
        <v>120.0</v>
      </c>
      <c r="E9028" s="1" t="s">
        <v>38</v>
      </c>
      <c r="F9028" s="5">
        <v>44927.0</v>
      </c>
      <c r="G9028" s="1">
        <v>20.0</v>
      </c>
    </row>
    <row r="9029">
      <c r="A9029" s="1">
        <v>9028.0</v>
      </c>
      <c r="B9029" s="1" t="s">
        <v>11318</v>
      </c>
      <c r="C9029" s="1" t="s">
        <v>49</v>
      </c>
      <c r="D9029" s="1">
        <v>80.0</v>
      </c>
      <c r="E9029" s="1" t="s">
        <v>38</v>
      </c>
      <c r="F9029" s="5">
        <v>44927.0</v>
      </c>
      <c r="G9029" s="1">
        <v>0.0</v>
      </c>
    </row>
    <row r="9030">
      <c r="A9030" s="1">
        <v>9029.0</v>
      </c>
      <c r="B9030" s="1" t="s">
        <v>11319</v>
      </c>
      <c r="C9030" s="1" t="s">
        <v>32</v>
      </c>
      <c r="D9030" s="1">
        <v>120.0</v>
      </c>
      <c r="E9030" s="1" t="s">
        <v>38</v>
      </c>
      <c r="F9030" s="5">
        <v>44927.0</v>
      </c>
      <c r="G9030" s="1">
        <v>5.0</v>
      </c>
    </row>
    <row r="9031">
      <c r="A9031" s="1">
        <v>9030.0</v>
      </c>
      <c r="B9031" s="1" t="s">
        <v>11320</v>
      </c>
      <c r="C9031" s="1" t="s">
        <v>37</v>
      </c>
      <c r="D9031" s="1">
        <v>250.0</v>
      </c>
      <c r="E9031" s="1" t="s">
        <v>45</v>
      </c>
      <c r="F9031" s="5">
        <v>44927.0</v>
      </c>
      <c r="G9031" s="1">
        <v>10.0</v>
      </c>
    </row>
    <row r="9032">
      <c r="A9032" s="1">
        <v>9031.0</v>
      </c>
      <c r="B9032" s="1" t="s">
        <v>11321</v>
      </c>
      <c r="C9032" s="1" t="s">
        <v>49</v>
      </c>
      <c r="D9032" s="1">
        <v>80.0</v>
      </c>
      <c r="E9032" s="1" t="s">
        <v>38</v>
      </c>
      <c r="F9032" s="5">
        <v>44927.0</v>
      </c>
      <c r="G9032" s="1">
        <v>20.0</v>
      </c>
    </row>
    <row r="9033">
      <c r="A9033" s="1">
        <v>9032.0</v>
      </c>
      <c r="B9033" s="1" t="s">
        <v>11322</v>
      </c>
      <c r="C9033" s="1" t="s">
        <v>37</v>
      </c>
      <c r="D9033" s="1">
        <v>250.0</v>
      </c>
      <c r="E9033" s="1" t="s">
        <v>38</v>
      </c>
      <c r="F9033" s="5">
        <v>44927.0</v>
      </c>
      <c r="G9033" s="1">
        <v>0.0</v>
      </c>
    </row>
    <row r="9034">
      <c r="A9034" s="1">
        <v>9033.0</v>
      </c>
      <c r="B9034" s="1" t="s">
        <v>11323</v>
      </c>
      <c r="C9034" s="1" t="s">
        <v>32</v>
      </c>
      <c r="D9034" s="1">
        <v>120.0</v>
      </c>
      <c r="E9034" s="1" t="s">
        <v>38</v>
      </c>
      <c r="F9034" s="5">
        <v>44927.0</v>
      </c>
      <c r="G9034" s="1">
        <v>5.0</v>
      </c>
    </row>
    <row r="9035">
      <c r="A9035" s="1">
        <v>9034.0</v>
      </c>
      <c r="B9035" s="1" t="s">
        <v>11324</v>
      </c>
      <c r="C9035" s="1" t="s">
        <v>49</v>
      </c>
      <c r="D9035" s="1">
        <v>80.0</v>
      </c>
      <c r="E9035" s="1" t="s">
        <v>38</v>
      </c>
      <c r="F9035" s="5">
        <v>44927.0</v>
      </c>
      <c r="G9035" s="1">
        <v>10.0</v>
      </c>
    </row>
    <row r="9036">
      <c r="A9036" s="1">
        <v>9035.0</v>
      </c>
      <c r="B9036" s="1" t="s">
        <v>11325</v>
      </c>
      <c r="C9036" s="1" t="s">
        <v>32</v>
      </c>
      <c r="D9036" s="1">
        <v>120.0</v>
      </c>
      <c r="E9036" s="1" t="s">
        <v>38</v>
      </c>
      <c r="F9036" s="5">
        <v>44927.0</v>
      </c>
      <c r="G9036" s="1">
        <v>20.0</v>
      </c>
    </row>
    <row r="9037">
      <c r="A9037" s="1">
        <v>9036.0</v>
      </c>
      <c r="B9037" s="1" t="s">
        <v>11326</v>
      </c>
      <c r="C9037" s="1" t="s">
        <v>32</v>
      </c>
      <c r="D9037" s="1">
        <v>120.0</v>
      </c>
      <c r="E9037" s="1" t="s">
        <v>38</v>
      </c>
      <c r="F9037" s="5">
        <v>44927.0</v>
      </c>
      <c r="G9037" s="1">
        <v>0.0</v>
      </c>
    </row>
    <row r="9038">
      <c r="A9038" s="1">
        <v>9037.0</v>
      </c>
      <c r="B9038" s="1" t="s">
        <v>11327</v>
      </c>
      <c r="C9038" s="1" t="s">
        <v>49</v>
      </c>
      <c r="D9038" s="1">
        <v>80.0</v>
      </c>
      <c r="E9038" s="1" t="s">
        <v>38</v>
      </c>
      <c r="F9038" s="5">
        <v>44927.0</v>
      </c>
      <c r="G9038" s="1">
        <v>5.0</v>
      </c>
    </row>
    <row r="9039">
      <c r="A9039" s="1">
        <v>9038.0</v>
      </c>
      <c r="B9039" s="1" t="s">
        <v>11328</v>
      </c>
      <c r="C9039" s="1" t="s">
        <v>49</v>
      </c>
      <c r="D9039" s="1">
        <v>80.0</v>
      </c>
      <c r="E9039" s="1" t="s">
        <v>38</v>
      </c>
      <c r="F9039" s="5">
        <v>44927.0</v>
      </c>
      <c r="G9039" s="1">
        <v>10.0</v>
      </c>
    </row>
    <row r="9040">
      <c r="A9040" s="1">
        <v>9039.0</v>
      </c>
      <c r="B9040" s="1" t="s">
        <v>11329</v>
      </c>
      <c r="C9040" s="1" t="s">
        <v>37</v>
      </c>
      <c r="D9040" s="1">
        <v>250.0</v>
      </c>
      <c r="E9040" s="1" t="s">
        <v>38</v>
      </c>
      <c r="F9040" s="5">
        <v>44927.0</v>
      </c>
      <c r="G9040" s="1">
        <v>20.0</v>
      </c>
    </row>
    <row r="9041">
      <c r="A9041" s="1">
        <v>9040.0</v>
      </c>
      <c r="B9041" s="1" t="s">
        <v>11330</v>
      </c>
      <c r="C9041" s="1" t="s">
        <v>32</v>
      </c>
      <c r="D9041" s="1">
        <v>120.0</v>
      </c>
      <c r="E9041" s="1" t="s">
        <v>33</v>
      </c>
      <c r="F9041" s="5">
        <v>44927.0</v>
      </c>
      <c r="G9041" s="1">
        <v>0.0</v>
      </c>
    </row>
    <row r="9042">
      <c r="A9042" s="1">
        <v>9041.0</v>
      </c>
      <c r="B9042" s="1" t="s">
        <v>11333</v>
      </c>
      <c r="C9042" s="1" t="s">
        <v>32</v>
      </c>
      <c r="D9042" s="1">
        <v>120.0</v>
      </c>
      <c r="E9042" s="1" t="s">
        <v>38</v>
      </c>
      <c r="F9042" s="5">
        <v>44927.0</v>
      </c>
      <c r="G9042" s="1">
        <v>5.0</v>
      </c>
    </row>
    <row r="9043">
      <c r="A9043" s="1">
        <v>9042.0</v>
      </c>
      <c r="B9043" s="1" t="s">
        <v>11334</v>
      </c>
      <c r="C9043" s="1" t="s">
        <v>32</v>
      </c>
      <c r="D9043" s="1">
        <v>120.0</v>
      </c>
      <c r="E9043" s="1" t="s">
        <v>38</v>
      </c>
      <c r="F9043" s="5">
        <v>44927.0</v>
      </c>
      <c r="G9043" s="1">
        <v>10.0</v>
      </c>
    </row>
    <row r="9044">
      <c r="A9044" s="1">
        <v>9043.0</v>
      </c>
      <c r="B9044" s="1" t="s">
        <v>11335</v>
      </c>
      <c r="C9044" s="1" t="s">
        <v>49</v>
      </c>
      <c r="D9044" s="1">
        <v>80.0</v>
      </c>
      <c r="E9044" s="1" t="s">
        <v>45</v>
      </c>
      <c r="F9044" s="5">
        <v>44927.0</v>
      </c>
      <c r="G9044" s="1">
        <v>20.0</v>
      </c>
    </row>
    <row r="9045">
      <c r="A9045" s="1">
        <v>9044.0</v>
      </c>
      <c r="B9045" s="1" t="s">
        <v>11336</v>
      </c>
      <c r="C9045" s="1" t="s">
        <v>32</v>
      </c>
      <c r="D9045" s="1">
        <v>120.0</v>
      </c>
      <c r="E9045" s="1" t="s">
        <v>38</v>
      </c>
      <c r="F9045" s="5">
        <v>44927.0</v>
      </c>
      <c r="G9045" s="1">
        <v>0.0</v>
      </c>
    </row>
    <row r="9046">
      <c r="A9046" s="1">
        <v>9045.0</v>
      </c>
      <c r="B9046" s="1" t="s">
        <v>11337</v>
      </c>
      <c r="C9046" s="1" t="s">
        <v>32</v>
      </c>
      <c r="D9046" s="1">
        <v>120.0</v>
      </c>
      <c r="E9046" s="1" t="s">
        <v>38</v>
      </c>
      <c r="F9046" s="5">
        <v>44927.0</v>
      </c>
      <c r="G9046" s="1">
        <v>5.0</v>
      </c>
    </row>
    <row r="9047">
      <c r="A9047" s="1">
        <v>9046.0</v>
      </c>
      <c r="B9047" s="1" t="s">
        <v>11338</v>
      </c>
      <c r="C9047" s="1" t="s">
        <v>40</v>
      </c>
      <c r="D9047" s="1">
        <v>50.0</v>
      </c>
      <c r="E9047" s="1" t="s">
        <v>38</v>
      </c>
      <c r="F9047" s="5">
        <v>44927.0</v>
      </c>
      <c r="G9047" s="1">
        <v>10.0</v>
      </c>
    </row>
    <row r="9048">
      <c r="A9048" s="1">
        <v>9047.0</v>
      </c>
      <c r="B9048" s="1" t="s">
        <v>11339</v>
      </c>
      <c r="C9048" s="1" t="s">
        <v>32</v>
      </c>
      <c r="D9048" s="1">
        <v>120.0</v>
      </c>
      <c r="E9048" s="1" t="s">
        <v>33</v>
      </c>
      <c r="F9048" s="5">
        <v>44927.0</v>
      </c>
      <c r="G9048" s="1">
        <v>20.0</v>
      </c>
    </row>
    <row r="9049">
      <c r="A9049" s="1">
        <v>9048.0</v>
      </c>
      <c r="B9049" s="1" t="s">
        <v>11340</v>
      </c>
      <c r="C9049" s="1" t="s">
        <v>32</v>
      </c>
      <c r="D9049" s="1">
        <v>120.0</v>
      </c>
      <c r="E9049" s="1" t="s">
        <v>38</v>
      </c>
      <c r="F9049" s="5">
        <v>44927.0</v>
      </c>
      <c r="G9049" s="1">
        <v>0.0</v>
      </c>
    </row>
    <row r="9050">
      <c r="A9050" s="1">
        <v>9049.0</v>
      </c>
      <c r="B9050" s="1" t="s">
        <v>11341</v>
      </c>
      <c r="C9050" s="1" t="s">
        <v>49</v>
      </c>
      <c r="D9050" s="1">
        <v>80.0</v>
      </c>
      <c r="E9050" s="1" t="s">
        <v>38</v>
      </c>
      <c r="F9050" s="5">
        <v>44927.0</v>
      </c>
      <c r="G9050" s="1">
        <v>5.0</v>
      </c>
    </row>
    <row r="9051">
      <c r="A9051" s="1">
        <v>9050.0</v>
      </c>
      <c r="B9051" s="1" t="s">
        <v>11342</v>
      </c>
      <c r="C9051" s="1" t="s">
        <v>40</v>
      </c>
      <c r="D9051" s="1">
        <v>50.0</v>
      </c>
      <c r="E9051" s="1" t="s">
        <v>38</v>
      </c>
      <c r="F9051" s="5">
        <v>44927.0</v>
      </c>
      <c r="G9051" s="1">
        <v>10.0</v>
      </c>
    </row>
    <row r="9052">
      <c r="A9052" s="1">
        <v>9051.0</v>
      </c>
      <c r="B9052" s="1" t="s">
        <v>11343</v>
      </c>
      <c r="C9052" s="1" t="s">
        <v>32</v>
      </c>
      <c r="D9052" s="1">
        <v>120.0</v>
      </c>
      <c r="E9052" s="1" t="s">
        <v>38</v>
      </c>
      <c r="F9052" s="5">
        <v>44927.0</v>
      </c>
      <c r="G9052" s="1">
        <v>20.0</v>
      </c>
    </row>
    <row r="9053">
      <c r="A9053" s="1">
        <v>9052.0</v>
      </c>
      <c r="B9053" s="1" t="s">
        <v>11344</v>
      </c>
      <c r="C9053" s="1" t="s">
        <v>49</v>
      </c>
      <c r="D9053" s="1">
        <v>80.0</v>
      </c>
      <c r="E9053" s="1" t="s">
        <v>38</v>
      </c>
      <c r="F9053" s="5">
        <v>44927.0</v>
      </c>
      <c r="G9053" s="1">
        <v>0.0</v>
      </c>
    </row>
    <row r="9054">
      <c r="A9054" s="1">
        <v>9053.0</v>
      </c>
      <c r="B9054" s="1" t="s">
        <v>11347</v>
      </c>
      <c r="C9054" s="1" t="s">
        <v>32</v>
      </c>
      <c r="D9054" s="1">
        <v>120.0</v>
      </c>
      <c r="E9054" s="1" t="s">
        <v>38</v>
      </c>
      <c r="F9054" s="5">
        <v>44927.0</v>
      </c>
      <c r="G9054" s="1">
        <v>5.0</v>
      </c>
    </row>
    <row r="9055">
      <c r="A9055" s="1">
        <v>9054.0</v>
      </c>
      <c r="B9055" s="1" t="s">
        <v>11348</v>
      </c>
      <c r="C9055" s="1" t="s">
        <v>32</v>
      </c>
      <c r="D9055" s="1">
        <v>120.0</v>
      </c>
      <c r="E9055" s="1" t="s">
        <v>38</v>
      </c>
      <c r="F9055" s="5">
        <v>44927.0</v>
      </c>
      <c r="G9055" s="1">
        <v>10.0</v>
      </c>
    </row>
    <row r="9056">
      <c r="A9056" s="1">
        <v>9055.0</v>
      </c>
      <c r="B9056" s="1" t="s">
        <v>11349</v>
      </c>
      <c r="C9056" s="1" t="s">
        <v>37</v>
      </c>
      <c r="D9056" s="1">
        <v>250.0</v>
      </c>
      <c r="E9056" s="1" t="s">
        <v>38</v>
      </c>
      <c r="F9056" s="5">
        <v>44927.0</v>
      </c>
      <c r="G9056" s="1">
        <v>20.0</v>
      </c>
    </row>
    <row r="9057">
      <c r="A9057" s="1">
        <v>9056.0</v>
      </c>
      <c r="B9057" s="1" t="s">
        <v>11350</v>
      </c>
      <c r="C9057" s="1" t="s">
        <v>32</v>
      </c>
      <c r="D9057" s="1">
        <v>120.0</v>
      </c>
      <c r="E9057" s="1" t="s">
        <v>38</v>
      </c>
      <c r="F9057" s="5">
        <v>44927.0</v>
      </c>
      <c r="G9057" s="1">
        <v>0.0</v>
      </c>
    </row>
    <row r="9058">
      <c r="A9058" s="1">
        <v>9057.0</v>
      </c>
      <c r="B9058" s="1" t="s">
        <v>11351</v>
      </c>
      <c r="C9058" s="1" t="s">
        <v>32</v>
      </c>
      <c r="D9058" s="1">
        <v>120.0</v>
      </c>
      <c r="E9058" s="1" t="s">
        <v>38</v>
      </c>
      <c r="F9058" s="5">
        <v>44927.0</v>
      </c>
      <c r="G9058" s="1">
        <v>5.0</v>
      </c>
    </row>
    <row r="9059">
      <c r="A9059" s="1">
        <v>9058.0</v>
      </c>
      <c r="B9059" s="1" t="s">
        <v>11352</v>
      </c>
      <c r="C9059" s="1" t="s">
        <v>32</v>
      </c>
      <c r="D9059" s="1">
        <v>120.0</v>
      </c>
      <c r="E9059" s="1" t="s">
        <v>45</v>
      </c>
      <c r="F9059" s="5">
        <v>44927.0</v>
      </c>
      <c r="G9059" s="1">
        <v>10.0</v>
      </c>
    </row>
    <row r="9060">
      <c r="A9060" s="1">
        <v>9059.0</v>
      </c>
      <c r="B9060" s="1" t="s">
        <v>11353</v>
      </c>
      <c r="C9060" s="1" t="s">
        <v>32</v>
      </c>
      <c r="D9060" s="1">
        <v>120.0</v>
      </c>
      <c r="E9060" s="1" t="s">
        <v>38</v>
      </c>
      <c r="F9060" s="5">
        <v>44927.0</v>
      </c>
      <c r="G9060" s="1">
        <v>20.0</v>
      </c>
    </row>
    <row r="9061">
      <c r="A9061" s="1">
        <v>9060.0</v>
      </c>
      <c r="B9061" s="1" t="s">
        <v>11354</v>
      </c>
      <c r="C9061" s="1" t="s">
        <v>32</v>
      </c>
      <c r="D9061" s="1">
        <v>120.0</v>
      </c>
      <c r="E9061" s="1" t="s">
        <v>45</v>
      </c>
      <c r="F9061" s="5">
        <v>44927.0</v>
      </c>
      <c r="G9061" s="1">
        <v>0.0</v>
      </c>
    </row>
    <row r="9062">
      <c r="A9062" s="1">
        <v>9061.0</v>
      </c>
      <c r="B9062" s="1" t="s">
        <v>11355</v>
      </c>
      <c r="C9062" s="1" t="s">
        <v>49</v>
      </c>
      <c r="D9062" s="1">
        <v>80.0</v>
      </c>
      <c r="E9062" s="1" t="s">
        <v>33</v>
      </c>
      <c r="F9062" s="5">
        <v>44927.0</v>
      </c>
      <c r="G9062" s="1">
        <v>5.0</v>
      </c>
    </row>
    <row r="9063">
      <c r="A9063" s="1">
        <v>9062.0</v>
      </c>
      <c r="B9063" s="1" t="s">
        <v>11358</v>
      </c>
      <c r="C9063" s="1" t="s">
        <v>32</v>
      </c>
      <c r="D9063" s="1">
        <v>120.0</v>
      </c>
      <c r="E9063" s="1" t="s">
        <v>38</v>
      </c>
      <c r="F9063" s="5">
        <v>44927.0</v>
      </c>
      <c r="G9063" s="1">
        <v>10.0</v>
      </c>
    </row>
    <row r="9064">
      <c r="A9064" s="1">
        <v>9063.0</v>
      </c>
      <c r="B9064" s="1" t="s">
        <v>11359</v>
      </c>
      <c r="C9064" s="1" t="s">
        <v>32</v>
      </c>
      <c r="D9064" s="1">
        <v>120.0</v>
      </c>
      <c r="E9064" s="1" t="s">
        <v>38</v>
      </c>
      <c r="F9064" s="5">
        <v>44927.0</v>
      </c>
      <c r="G9064" s="1">
        <v>20.0</v>
      </c>
    </row>
    <row r="9065">
      <c r="A9065" s="1">
        <v>9064.0</v>
      </c>
      <c r="B9065" s="1" t="s">
        <v>11360</v>
      </c>
      <c r="C9065" s="1" t="s">
        <v>32</v>
      </c>
      <c r="D9065" s="1">
        <v>120.0</v>
      </c>
      <c r="E9065" s="1" t="s">
        <v>45</v>
      </c>
      <c r="F9065" s="5">
        <v>44927.0</v>
      </c>
      <c r="G9065" s="1">
        <v>0.0</v>
      </c>
    </row>
    <row r="9066">
      <c r="A9066" s="1">
        <v>9065.0</v>
      </c>
      <c r="B9066" s="1" t="s">
        <v>11361</v>
      </c>
      <c r="C9066" s="1" t="s">
        <v>49</v>
      </c>
      <c r="D9066" s="1">
        <v>80.0</v>
      </c>
      <c r="E9066" s="1" t="s">
        <v>38</v>
      </c>
      <c r="F9066" s="5">
        <v>44927.0</v>
      </c>
      <c r="G9066" s="1">
        <v>5.0</v>
      </c>
    </row>
    <row r="9067">
      <c r="A9067" s="1">
        <v>9066.0</v>
      </c>
      <c r="B9067" s="1" t="s">
        <v>11362</v>
      </c>
      <c r="C9067" s="1" t="s">
        <v>32</v>
      </c>
      <c r="D9067" s="1">
        <v>120.0</v>
      </c>
      <c r="E9067" s="1" t="s">
        <v>38</v>
      </c>
      <c r="F9067" s="5">
        <v>44927.0</v>
      </c>
      <c r="G9067" s="1">
        <v>10.0</v>
      </c>
    </row>
    <row r="9068">
      <c r="A9068" s="1">
        <v>9067.0</v>
      </c>
      <c r="B9068" s="1" t="s">
        <v>11363</v>
      </c>
      <c r="C9068" s="1" t="s">
        <v>40</v>
      </c>
      <c r="D9068" s="1">
        <v>50.0</v>
      </c>
      <c r="E9068" s="1" t="s">
        <v>38</v>
      </c>
      <c r="F9068" s="5">
        <v>44927.0</v>
      </c>
      <c r="G9068" s="1">
        <v>20.0</v>
      </c>
    </row>
    <row r="9069">
      <c r="A9069" s="1">
        <v>9068.0</v>
      </c>
      <c r="B9069" s="1" t="s">
        <v>11364</v>
      </c>
      <c r="C9069" s="1" t="s">
        <v>49</v>
      </c>
      <c r="D9069" s="1">
        <v>80.0</v>
      </c>
      <c r="E9069" s="1" t="s">
        <v>38</v>
      </c>
      <c r="F9069" s="5">
        <v>44927.0</v>
      </c>
      <c r="G9069" s="1">
        <v>0.0</v>
      </c>
    </row>
    <row r="9070">
      <c r="A9070" s="1">
        <v>9069.0</v>
      </c>
      <c r="B9070" s="1" t="s">
        <v>11365</v>
      </c>
      <c r="C9070" s="1" t="s">
        <v>37</v>
      </c>
      <c r="D9070" s="1">
        <v>250.0</v>
      </c>
      <c r="E9070" s="1" t="s">
        <v>38</v>
      </c>
      <c r="F9070" s="5">
        <v>44927.0</v>
      </c>
      <c r="G9070" s="1">
        <v>5.0</v>
      </c>
    </row>
    <row r="9071">
      <c r="A9071" s="1">
        <v>9070.0</v>
      </c>
      <c r="B9071" s="1" t="s">
        <v>11366</v>
      </c>
      <c r="C9071" s="1" t="s">
        <v>32</v>
      </c>
      <c r="D9071" s="1">
        <v>120.0</v>
      </c>
      <c r="E9071" s="1" t="s">
        <v>38</v>
      </c>
      <c r="F9071" s="5">
        <v>44927.0</v>
      </c>
      <c r="G9071" s="1">
        <v>10.0</v>
      </c>
    </row>
    <row r="9072">
      <c r="A9072" s="1">
        <v>9071.0</v>
      </c>
      <c r="B9072" s="1" t="s">
        <v>11369</v>
      </c>
      <c r="C9072" s="1" t="s">
        <v>32</v>
      </c>
      <c r="D9072" s="1">
        <v>120.0</v>
      </c>
      <c r="E9072" s="1" t="s">
        <v>38</v>
      </c>
      <c r="F9072" s="5">
        <v>44927.0</v>
      </c>
      <c r="G9072" s="1">
        <v>20.0</v>
      </c>
    </row>
    <row r="9073">
      <c r="A9073" s="1">
        <v>9072.0</v>
      </c>
      <c r="B9073" s="1" t="s">
        <v>11370</v>
      </c>
      <c r="C9073" s="1" t="s">
        <v>37</v>
      </c>
      <c r="D9073" s="1">
        <v>250.0</v>
      </c>
      <c r="E9073" s="1" t="s">
        <v>38</v>
      </c>
      <c r="F9073" s="5">
        <v>44927.0</v>
      </c>
      <c r="G9073" s="1">
        <v>0.0</v>
      </c>
    </row>
    <row r="9074">
      <c r="A9074" s="1">
        <v>9073.0</v>
      </c>
      <c r="B9074" s="1" t="s">
        <v>11371</v>
      </c>
      <c r="C9074" s="1" t="s">
        <v>32</v>
      </c>
      <c r="D9074" s="1">
        <v>120.0</v>
      </c>
      <c r="E9074" s="1" t="s">
        <v>33</v>
      </c>
      <c r="F9074" s="5">
        <v>44927.0</v>
      </c>
      <c r="G9074" s="1">
        <v>5.0</v>
      </c>
    </row>
    <row r="9075">
      <c r="A9075" s="1">
        <v>9074.0</v>
      </c>
      <c r="B9075" s="1" t="s">
        <v>11372</v>
      </c>
      <c r="C9075" s="1" t="s">
        <v>32</v>
      </c>
      <c r="D9075" s="1">
        <v>120.0</v>
      </c>
      <c r="E9075" s="1" t="s">
        <v>38</v>
      </c>
      <c r="F9075" s="5">
        <v>44927.0</v>
      </c>
      <c r="G9075" s="1">
        <v>10.0</v>
      </c>
    </row>
    <row r="9076">
      <c r="A9076" s="1">
        <v>9075.0</v>
      </c>
      <c r="B9076" s="1" t="s">
        <v>11373</v>
      </c>
      <c r="C9076" s="1" t="s">
        <v>37</v>
      </c>
      <c r="D9076" s="1">
        <v>250.0</v>
      </c>
      <c r="E9076" s="1" t="s">
        <v>33</v>
      </c>
      <c r="F9076" s="5">
        <v>44927.0</v>
      </c>
      <c r="G9076" s="1">
        <v>20.0</v>
      </c>
    </row>
    <row r="9077">
      <c r="A9077" s="1">
        <v>9076.0</v>
      </c>
      <c r="B9077" s="1" t="s">
        <v>11374</v>
      </c>
      <c r="C9077" s="1" t="s">
        <v>32</v>
      </c>
      <c r="D9077" s="1">
        <v>120.0</v>
      </c>
      <c r="E9077" s="1" t="s">
        <v>38</v>
      </c>
      <c r="F9077" s="5">
        <v>44927.0</v>
      </c>
      <c r="G9077" s="1">
        <v>0.0</v>
      </c>
    </row>
    <row r="9078">
      <c r="A9078" s="1">
        <v>9077.0</v>
      </c>
      <c r="B9078" s="1" t="s">
        <v>11375</v>
      </c>
      <c r="C9078" s="1" t="s">
        <v>37</v>
      </c>
      <c r="D9078" s="1">
        <v>250.0</v>
      </c>
      <c r="E9078" s="1" t="s">
        <v>38</v>
      </c>
      <c r="F9078" s="5">
        <v>44927.0</v>
      </c>
      <c r="G9078" s="1">
        <v>5.0</v>
      </c>
    </row>
    <row r="9079">
      <c r="A9079" s="1">
        <v>9078.0</v>
      </c>
      <c r="B9079" s="1" t="s">
        <v>11376</v>
      </c>
      <c r="C9079" s="1" t="s">
        <v>32</v>
      </c>
      <c r="D9079" s="1">
        <v>120.0</v>
      </c>
      <c r="E9079" s="1" t="s">
        <v>33</v>
      </c>
      <c r="F9079" s="5">
        <v>44927.0</v>
      </c>
      <c r="G9079" s="1">
        <v>10.0</v>
      </c>
    </row>
    <row r="9080">
      <c r="A9080" s="1">
        <v>9079.0</v>
      </c>
      <c r="B9080" s="1" t="s">
        <v>11377</v>
      </c>
      <c r="C9080" s="1" t="s">
        <v>49</v>
      </c>
      <c r="D9080" s="1">
        <v>80.0</v>
      </c>
      <c r="E9080" s="1" t="s">
        <v>38</v>
      </c>
      <c r="F9080" s="5">
        <v>44927.0</v>
      </c>
      <c r="G9080" s="1">
        <v>20.0</v>
      </c>
    </row>
    <row r="9081">
      <c r="A9081" s="1">
        <v>9080.0</v>
      </c>
      <c r="B9081" s="1" t="s">
        <v>11380</v>
      </c>
      <c r="C9081" s="1" t="s">
        <v>32</v>
      </c>
      <c r="D9081" s="1">
        <v>120.0</v>
      </c>
      <c r="E9081" s="1" t="s">
        <v>38</v>
      </c>
      <c r="F9081" s="5">
        <v>44927.0</v>
      </c>
      <c r="G9081" s="1">
        <v>0.0</v>
      </c>
    </row>
    <row r="9082">
      <c r="A9082" s="1">
        <v>9081.0</v>
      </c>
      <c r="B9082" s="1" t="s">
        <v>11381</v>
      </c>
      <c r="C9082" s="1" t="s">
        <v>32</v>
      </c>
      <c r="D9082" s="1">
        <v>120.0</v>
      </c>
      <c r="E9082" s="1" t="s">
        <v>38</v>
      </c>
      <c r="F9082" s="5">
        <v>44927.0</v>
      </c>
      <c r="G9082" s="1">
        <v>5.0</v>
      </c>
    </row>
    <row r="9083">
      <c r="A9083" s="1">
        <v>9082.0</v>
      </c>
      <c r="B9083" s="1" t="s">
        <v>11382</v>
      </c>
      <c r="C9083" s="1" t="s">
        <v>49</v>
      </c>
      <c r="D9083" s="1">
        <v>80.0</v>
      </c>
      <c r="E9083" s="1" t="s">
        <v>38</v>
      </c>
      <c r="F9083" s="5">
        <v>44927.0</v>
      </c>
      <c r="G9083" s="1">
        <v>10.0</v>
      </c>
    </row>
    <row r="9084">
      <c r="A9084" s="1">
        <v>9083.0</v>
      </c>
      <c r="B9084" s="1" t="s">
        <v>11383</v>
      </c>
      <c r="C9084" s="1" t="s">
        <v>49</v>
      </c>
      <c r="D9084" s="1">
        <v>80.0</v>
      </c>
      <c r="E9084" s="1" t="s">
        <v>33</v>
      </c>
      <c r="F9084" s="5">
        <v>44927.0</v>
      </c>
      <c r="G9084" s="1">
        <v>20.0</v>
      </c>
    </row>
    <row r="9085">
      <c r="A9085" s="1">
        <v>9084.0</v>
      </c>
      <c r="B9085" s="1" t="s">
        <v>11384</v>
      </c>
      <c r="C9085" s="1" t="s">
        <v>32</v>
      </c>
      <c r="D9085" s="1">
        <v>120.0</v>
      </c>
      <c r="E9085" s="1" t="s">
        <v>38</v>
      </c>
      <c r="F9085" s="5">
        <v>44927.0</v>
      </c>
      <c r="G9085" s="1">
        <v>0.0</v>
      </c>
    </row>
    <row r="9086">
      <c r="A9086" s="1">
        <v>9085.0</v>
      </c>
      <c r="B9086" s="1" t="s">
        <v>11385</v>
      </c>
      <c r="C9086" s="1" t="s">
        <v>37</v>
      </c>
      <c r="D9086" s="1">
        <v>250.0</v>
      </c>
      <c r="E9086" s="1" t="s">
        <v>38</v>
      </c>
      <c r="F9086" s="5">
        <v>44927.0</v>
      </c>
      <c r="G9086" s="1">
        <v>5.0</v>
      </c>
    </row>
    <row r="9087">
      <c r="A9087" s="1">
        <v>9086.0</v>
      </c>
      <c r="B9087" s="1" t="s">
        <v>11386</v>
      </c>
      <c r="C9087" s="1" t="s">
        <v>32</v>
      </c>
      <c r="D9087" s="1">
        <v>120.0</v>
      </c>
      <c r="E9087" s="1" t="s">
        <v>38</v>
      </c>
      <c r="F9087" s="5">
        <v>44927.0</v>
      </c>
      <c r="G9087" s="1">
        <v>10.0</v>
      </c>
    </row>
    <row r="9088">
      <c r="A9088" s="1">
        <v>9087.0</v>
      </c>
      <c r="B9088" s="1" t="s">
        <v>11387</v>
      </c>
      <c r="C9088" s="1" t="s">
        <v>49</v>
      </c>
      <c r="D9088" s="1">
        <v>80.0</v>
      </c>
      <c r="E9088" s="1" t="s">
        <v>38</v>
      </c>
      <c r="F9088" s="5">
        <v>44927.0</v>
      </c>
      <c r="G9088" s="1">
        <v>20.0</v>
      </c>
    </row>
    <row r="9089">
      <c r="A9089" s="1">
        <v>9088.0</v>
      </c>
      <c r="B9089" s="1" t="s">
        <v>11388</v>
      </c>
      <c r="C9089" s="1" t="s">
        <v>37</v>
      </c>
      <c r="D9089" s="1">
        <v>250.0</v>
      </c>
      <c r="E9089" s="1" t="s">
        <v>38</v>
      </c>
      <c r="F9089" s="5">
        <v>44927.0</v>
      </c>
      <c r="G9089" s="1">
        <v>0.0</v>
      </c>
    </row>
    <row r="9090">
      <c r="A9090" s="1">
        <v>9089.0</v>
      </c>
      <c r="B9090" s="1" t="s">
        <v>11389</v>
      </c>
      <c r="C9090" s="1" t="s">
        <v>32</v>
      </c>
      <c r="D9090" s="1">
        <v>120.0</v>
      </c>
      <c r="E9090" s="1" t="s">
        <v>45</v>
      </c>
      <c r="F9090" s="5">
        <v>44927.0</v>
      </c>
      <c r="G9090" s="1">
        <v>5.0</v>
      </c>
    </row>
    <row r="9091">
      <c r="A9091" s="1">
        <v>9090.0</v>
      </c>
      <c r="B9091" s="1" t="s">
        <v>11390</v>
      </c>
      <c r="C9091" s="1" t="s">
        <v>32</v>
      </c>
      <c r="D9091" s="1">
        <v>120.0</v>
      </c>
      <c r="E9091" s="1" t="s">
        <v>33</v>
      </c>
      <c r="F9091" s="5">
        <v>44927.0</v>
      </c>
      <c r="G9091" s="1">
        <v>10.0</v>
      </c>
    </row>
    <row r="9092">
      <c r="A9092" s="1">
        <v>9091.0</v>
      </c>
      <c r="B9092" s="1" t="s">
        <v>11391</v>
      </c>
      <c r="C9092" s="1" t="s">
        <v>32</v>
      </c>
      <c r="D9092" s="1">
        <v>120.0</v>
      </c>
      <c r="E9092" s="1" t="s">
        <v>38</v>
      </c>
      <c r="F9092" s="5">
        <v>44927.0</v>
      </c>
      <c r="G9092" s="1">
        <v>20.0</v>
      </c>
    </row>
    <row r="9093">
      <c r="A9093" s="1">
        <v>9092.0</v>
      </c>
      <c r="B9093" s="1" t="s">
        <v>11392</v>
      </c>
      <c r="C9093" s="1" t="s">
        <v>49</v>
      </c>
      <c r="D9093" s="1">
        <v>80.0</v>
      </c>
      <c r="E9093" s="1" t="s">
        <v>38</v>
      </c>
      <c r="F9093" s="5">
        <v>44927.0</v>
      </c>
      <c r="G9093" s="1">
        <v>0.0</v>
      </c>
    </row>
    <row r="9094">
      <c r="A9094" s="1">
        <v>9093.0</v>
      </c>
      <c r="B9094" s="1" t="s">
        <v>11395</v>
      </c>
      <c r="C9094" s="1" t="s">
        <v>37</v>
      </c>
      <c r="D9094" s="1">
        <v>250.0</v>
      </c>
      <c r="E9094" s="1" t="s">
        <v>38</v>
      </c>
      <c r="F9094" s="5">
        <v>44927.0</v>
      </c>
      <c r="G9094" s="1">
        <v>5.0</v>
      </c>
    </row>
    <row r="9095">
      <c r="A9095" s="1">
        <v>9094.0</v>
      </c>
      <c r="B9095" s="1" t="s">
        <v>11396</v>
      </c>
      <c r="C9095" s="1" t="s">
        <v>32</v>
      </c>
      <c r="D9095" s="1">
        <v>120.0</v>
      </c>
      <c r="E9095" s="1" t="s">
        <v>38</v>
      </c>
      <c r="F9095" s="5">
        <v>44927.0</v>
      </c>
      <c r="G9095" s="1">
        <v>10.0</v>
      </c>
    </row>
    <row r="9096">
      <c r="A9096" s="1">
        <v>9095.0</v>
      </c>
      <c r="B9096" s="1" t="s">
        <v>11397</v>
      </c>
      <c r="C9096" s="1" t="s">
        <v>32</v>
      </c>
      <c r="D9096" s="1">
        <v>120.0</v>
      </c>
      <c r="E9096" s="1" t="s">
        <v>38</v>
      </c>
      <c r="F9096" s="5">
        <v>44927.0</v>
      </c>
      <c r="G9096" s="1">
        <v>20.0</v>
      </c>
    </row>
    <row r="9097">
      <c r="A9097" s="1">
        <v>9096.0</v>
      </c>
      <c r="B9097" s="1" t="s">
        <v>11398</v>
      </c>
      <c r="C9097" s="1" t="s">
        <v>32</v>
      </c>
      <c r="D9097" s="1">
        <v>120.0</v>
      </c>
      <c r="E9097" s="1" t="s">
        <v>38</v>
      </c>
      <c r="F9097" s="5">
        <v>44927.0</v>
      </c>
      <c r="G9097" s="1">
        <v>0.0</v>
      </c>
    </row>
    <row r="9098">
      <c r="A9098" s="1">
        <v>9097.0</v>
      </c>
      <c r="B9098" s="1" t="s">
        <v>11399</v>
      </c>
      <c r="C9098" s="1" t="s">
        <v>32</v>
      </c>
      <c r="D9098" s="1">
        <v>120.0</v>
      </c>
      <c r="E9098" s="1" t="s">
        <v>38</v>
      </c>
      <c r="F9098" s="5">
        <v>44927.0</v>
      </c>
      <c r="G9098" s="1">
        <v>5.0</v>
      </c>
    </row>
    <row r="9099">
      <c r="A9099" s="1">
        <v>9098.0</v>
      </c>
      <c r="B9099" s="1" t="s">
        <v>11400</v>
      </c>
      <c r="C9099" s="1" t="s">
        <v>32</v>
      </c>
      <c r="D9099" s="1">
        <v>120.0</v>
      </c>
      <c r="E9099" s="1" t="s">
        <v>38</v>
      </c>
      <c r="F9099" s="5">
        <v>44927.0</v>
      </c>
      <c r="G9099" s="1">
        <v>10.0</v>
      </c>
    </row>
    <row r="9100">
      <c r="A9100" s="1">
        <v>9099.0</v>
      </c>
      <c r="B9100" s="1" t="s">
        <v>11401</v>
      </c>
      <c r="C9100" s="1" t="s">
        <v>37</v>
      </c>
      <c r="D9100" s="1">
        <v>250.0</v>
      </c>
      <c r="E9100" s="1" t="s">
        <v>38</v>
      </c>
      <c r="F9100" s="5">
        <v>44927.0</v>
      </c>
      <c r="G9100" s="1">
        <v>20.0</v>
      </c>
    </row>
    <row r="9101">
      <c r="A9101" s="1">
        <v>9100.0</v>
      </c>
      <c r="B9101" s="1" t="s">
        <v>11402</v>
      </c>
      <c r="C9101" s="1" t="s">
        <v>49</v>
      </c>
      <c r="D9101" s="1">
        <v>80.0</v>
      </c>
      <c r="E9101" s="1" t="s">
        <v>38</v>
      </c>
      <c r="F9101" s="5">
        <v>44927.0</v>
      </c>
      <c r="G9101" s="1">
        <v>0.0</v>
      </c>
    </row>
    <row r="9102">
      <c r="A9102" s="1">
        <v>9101.0</v>
      </c>
      <c r="B9102" s="1" t="s">
        <v>11403</v>
      </c>
      <c r="C9102" s="1" t="s">
        <v>37</v>
      </c>
      <c r="D9102" s="1">
        <v>250.0</v>
      </c>
      <c r="E9102" s="1" t="s">
        <v>38</v>
      </c>
      <c r="F9102" s="5">
        <v>44927.0</v>
      </c>
      <c r="G9102" s="1">
        <v>5.0</v>
      </c>
    </row>
    <row r="9103">
      <c r="A9103" s="1">
        <v>9102.0</v>
      </c>
      <c r="B9103" s="1" t="s">
        <v>11404</v>
      </c>
      <c r="C9103" s="1" t="s">
        <v>32</v>
      </c>
      <c r="D9103" s="1">
        <v>120.0</v>
      </c>
      <c r="E9103" s="1" t="s">
        <v>33</v>
      </c>
      <c r="F9103" s="5">
        <v>44927.0</v>
      </c>
      <c r="G9103" s="1">
        <v>10.0</v>
      </c>
    </row>
    <row r="9104">
      <c r="A9104" s="1">
        <v>9103.0</v>
      </c>
      <c r="B9104" s="1" t="s">
        <v>11405</v>
      </c>
      <c r="C9104" s="1" t="s">
        <v>32</v>
      </c>
      <c r="D9104" s="1">
        <v>120.0</v>
      </c>
      <c r="E9104" s="1" t="s">
        <v>45</v>
      </c>
      <c r="F9104" s="5">
        <v>44927.0</v>
      </c>
      <c r="G9104" s="1">
        <v>20.0</v>
      </c>
    </row>
    <row r="9105">
      <c r="A9105" s="1">
        <v>9104.0</v>
      </c>
      <c r="B9105" s="1" t="s">
        <v>11406</v>
      </c>
      <c r="C9105" s="1" t="s">
        <v>40</v>
      </c>
      <c r="D9105" s="1">
        <v>50.0</v>
      </c>
      <c r="E9105" s="1" t="s">
        <v>38</v>
      </c>
      <c r="F9105" s="5">
        <v>44927.0</v>
      </c>
      <c r="G9105" s="1">
        <v>0.0</v>
      </c>
    </row>
    <row r="9106">
      <c r="A9106" s="1">
        <v>9105.0</v>
      </c>
      <c r="B9106" s="1" t="s">
        <v>11407</v>
      </c>
      <c r="C9106" s="1" t="s">
        <v>32</v>
      </c>
      <c r="D9106" s="1">
        <v>120.0</v>
      </c>
      <c r="E9106" s="1" t="s">
        <v>38</v>
      </c>
      <c r="F9106" s="5">
        <v>44927.0</v>
      </c>
      <c r="G9106" s="1">
        <v>5.0</v>
      </c>
    </row>
    <row r="9107">
      <c r="A9107" s="1">
        <v>9106.0</v>
      </c>
      <c r="B9107" s="1" t="s">
        <v>11410</v>
      </c>
      <c r="C9107" s="1" t="s">
        <v>49</v>
      </c>
      <c r="D9107" s="1">
        <v>80.0</v>
      </c>
      <c r="E9107" s="1" t="s">
        <v>38</v>
      </c>
      <c r="F9107" s="5">
        <v>44927.0</v>
      </c>
      <c r="G9107" s="1">
        <v>10.0</v>
      </c>
    </row>
    <row r="9108">
      <c r="A9108" s="1">
        <v>9107.0</v>
      </c>
      <c r="B9108" s="1" t="s">
        <v>11411</v>
      </c>
      <c r="C9108" s="1" t="s">
        <v>32</v>
      </c>
      <c r="D9108" s="1">
        <v>120.0</v>
      </c>
      <c r="E9108" s="1" t="s">
        <v>38</v>
      </c>
      <c r="F9108" s="5">
        <v>44927.0</v>
      </c>
      <c r="G9108" s="1">
        <v>20.0</v>
      </c>
    </row>
    <row r="9109">
      <c r="A9109" s="1">
        <v>9108.0</v>
      </c>
      <c r="B9109" s="1" t="s">
        <v>11412</v>
      </c>
      <c r="C9109" s="1" t="s">
        <v>32</v>
      </c>
      <c r="D9109" s="1">
        <v>120.0</v>
      </c>
      <c r="E9109" s="1" t="s">
        <v>38</v>
      </c>
      <c r="F9109" s="5">
        <v>44927.0</v>
      </c>
      <c r="G9109" s="1">
        <v>0.0</v>
      </c>
    </row>
    <row r="9110">
      <c r="A9110" s="1">
        <v>9109.0</v>
      </c>
      <c r="B9110" s="1" t="s">
        <v>11413</v>
      </c>
      <c r="C9110" s="1" t="s">
        <v>32</v>
      </c>
      <c r="D9110" s="1">
        <v>120.0</v>
      </c>
      <c r="E9110" s="1" t="s">
        <v>38</v>
      </c>
      <c r="F9110" s="5">
        <v>44927.0</v>
      </c>
      <c r="G9110" s="1">
        <v>5.0</v>
      </c>
    </row>
    <row r="9111">
      <c r="A9111" s="1">
        <v>9110.0</v>
      </c>
      <c r="B9111" s="1" t="s">
        <v>11414</v>
      </c>
      <c r="C9111" s="1" t="s">
        <v>32</v>
      </c>
      <c r="D9111" s="1">
        <v>120.0</v>
      </c>
      <c r="E9111" s="1" t="s">
        <v>33</v>
      </c>
      <c r="F9111" s="5">
        <v>44927.0</v>
      </c>
      <c r="G9111" s="1">
        <v>10.0</v>
      </c>
    </row>
    <row r="9112">
      <c r="A9112" s="1">
        <v>9111.0</v>
      </c>
      <c r="B9112" s="1" t="s">
        <v>11415</v>
      </c>
      <c r="C9112" s="1" t="s">
        <v>32</v>
      </c>
      <c r="D9112" s="1">
        <v>120.0</v>
      </c>
      <c r="E9112" s="1" t="s">
        <v>38</v>
      </c>
      <c r="F9112" s="5">
        <v>44927.0</v>
      </c>
      <c r="G9112" s="1">
        <v>20.0</v>
      </c>
    </row>
    <row r="9113">
      <c r="A9113" s="1">
        <v>9112.0</v>
      </c>
      <c r="B9113" s="1" t="s">
        <v>11416</v>
      </c>
      <c r="C9113" s="1" t="s">
        <v>49</v>
      </c>
      <c r="D9113" s="1">
        <v>80.0</v>
      </c>
      <c r="E9113" s="1" t="s">
        <v>38</v>
      </c>
      <c r="F9113" s="5">
        <v>44927.0</v>
      </c>
      <c r="G9113" s="1">
        <v>0.0</v>
      </c>
    </row>
    <row r="9114">
      <c r="A9114" s="1">
        <v>9113.0</v>
      </c>
      <c r="B9114" s="1" t="s">
        <v>11417</v>
      </c>
      <c r="C9114" s="1" t="s">
        <v>32</v>
      </c>
      <c r="D9114" s="1">
        <v>120.0</v>
      </c>
      <c r="E9114" s="1" t="s">
        <v>45</v>
      </c>
      <c r="F9114" s="5">
        <v>44927.0</v>
      </c>
      <c r="G9114" s="1">
        <v>5.0</v>
      </c>
    </row>
    <row r="9115">
      <c r="A9115" s="1">
        <v>9114.0</v>
      </c>
      <c r="B9115" s="1" t="s">
        <v>11418</v>
      </c>
      <c r="C9115" s="1" t="s">
        <v>49</v>
      </c>
      <c r="D9115" s="1">
        <v>80.0</v>
      </c>
      <c r="E9115" s="1" t="s">
        <v>38</v>
      </c>
      <c r="F9115" s="5">
        <v>44927.0</v>
      </c>
      <c r="G9115" s="1">
        <v>10.0</v>
      </c>
    </row>
    <row r="9116">
      <c r="A9116" s="1">
        <v>9115.0</v>
      </c>
      <c r="B9116" s="1" t="s">
        <v>11419</v>
      </c>
      <c r="C9116" s="1" t="s">
        <v>32</v>
      </c>
      <c r="D9116" s="1">
        <v>120.0</v>
      </c>
      <c r="E9116" s="1" t="s">
        <v>38</v>
      </c>
      <c r="F9116" s="5">
        <v>44927.0</v>
      </c>
      <c r="G9116" s="1">
        <v>20.0</v>
      </c>
    </row>
    <row r="9117">
      <c r="A9117" s="1">
        <v>9116.0</v>
      </c>
      <c r="B9117" s="1" t="s">
        <v>11420</v>
      </c>
      <c r="C9117" s="1" t="s">
        <v>32</v>
      </c>
      <c r="D9117" s="1">
        <v>120.0</v>
      </c>
      <c r="E9117" s="1" t="s">
        <v>38</v>
      </c>
      <c r="F9117" s="5">
        <v>44927.0</v>
      </c>
      <c r="G9117" s="1">
        <v>0.0</v>
      </c>
    </row>
    <row r="9118">
      <c r="A9118" s="1">
        <v>9117.0</v>
      </c>
      <c r="B9118" s="1" t="s">
        <v>11421</v>
      </c>
      <c r="C9118" s="1" t="s">
        <v>40</v>
      </c>
      <c r="D9118" s="1">
        <v>50.0</v>
      </c>
      <c r="E9118" s="1" t="s">
        <v>38</v>
      </c>
      <c r="F9118" s="5">
        <v>44927.0</v>
      </c>
      <c r="G9118" s="1">
        <v>5.0</v>
      </c>
    </row>
    <row r="9119">
      <c r="A9119" s="1">
        <v>9118.0</v>
      </c>
      <c r="B9119" s="1" t="s">
        <v>11422</v>
      </c>
      <c r="C9119" s="1" t="s">
        <v>37</v>
      </c>
      <c r="D9119" s="1">
        <v>250.0</v>
      </c>
      <c r="E9119" s="1" t="s">
        <v>38</v>
      </c>
      <c r="F9119" s="5">
        <v>44927.0</v>
      </c>
      <c r="G9119" s="1">
        <v>10.0</v>
      </c>
    </row>
    <row r="9120">
      <c r="A9120" s="1">
        <v>9119.0</v>
      </c>
      <c r="B9120" s="1" t="s">
        <v>11423</v>
      </c>
      <c r="C9120" s="1" t="s">
        <v>32</v>
      </c>
      <c r="D9120" s="1">
        <v>120.0</v>
      </c>
      <c r="E9120" s="1" t="s">
        <v>38</v>
      </c>
      <c r="F9120" s="5">
        <v>44927.0</v>
      </c>
      <c r="G9120" s="1">
        <v>20.0</v>
      </c>
    </row>
    <row r="9121">
      <c r="A9121" s="1">
        <v>9120.0</v>
      </c>
      <c r="B9121" s="1" t="s">
        <v>11424</v>
      </c>
      <c r="C9121" s="1" t="s">
        <v>40</v>
      </c>
      <c r="D9121" s="1">
        <v>50.0</v>
      </c>
      <c r="E9121" s="1" t="s">
        <v>38</v>
      </c>
      <c r="F9121" s="5">
        <v>44927.0</v>
      </c>
      <c r="G9121" s="1">
        <v>0.0</v>
      </c>
    </row>
    <row r="9122">
      <c r="A9122" s="1">
        <v>9121.0</v>
      </c>
      <c r="B9122" s="1" t="s">
        <v>11427</v>
      </c>
      <c r="C9122" s="1" t="s">
        <v>32</v>
      </c>
      <c r="D9122" s="1">
        <v>120.0</v>
      </c>
      <c r="E9122" s="1" t="s">
        <v>38</v>
      </c>
      <c r="F9122" s="5">
        <v>44927.0</v>
      </c>
      <c r="G9122" s="1">
        <v>5.0</v>
      </c>
    </row>
    <row r="9123">
      <c r="A9123" s="1">
        <v>9122.0</v>
      </c>
      <c r="B9123" s="1" t="s">
        <v>11428</v>
      </c>
      <c r="C9123" s="1" t="s">
        <v>40</v>
      </c>
      <c r="D9123" s="1">
        <v>50.0</v>
      </c>
      <c r="E9123" s="1" t="s">
        <v>38</v>
      </c>
      <c r="F9123" s="5">
        <v>44927.0</v>
      </c>
      <c r="G9123" s="1">
        <v>10.0</v>
      </c>
    </row>
    <row r="9124">
      <c r="A9124" s="1">
        <v>9123.0</v>
      </c>
      <c r="B9124" s="1" t="s">
        <v>11429</v>
      </c>
      <c r="C9124" s="1" t="s">
        <v>37</v>
      </c>
      <c r="D9124" s="1">
        <v>250.0</v>
      </c>
      <c r="E9124" s="1" t="s">
        <v>33</v>
      </c>
      <c r="F9124" s="5">
        <v>44927.0</v>
      </c>
      <c r="G9124" s="1">
        <v>20.0</v>
      </c>
    </row>
    <row r="9125">
      <c r="A9125" s="1">
        <v>9124.0</v>
      </c>
      <c r="B9125" s="1" t="s">
        <v>11430</v>
      </c>
      <c r="C9125" s="1" t="s">
        <v>32</v>
      </c>
      <c r="D9125" s="1">
        <v>120.0</v>
      </c>
      <c r="E9125" s="1" t="s">
        <v>38</v>
      </c>
      <c r="F9125" s="5">
        <v>44927.0</v>
      </c>
      <c r="G9125" s="1">
        <v>0.0</v>
      </c>
    </row>
    <row r="9126">
      <c r="A9126" s="1">
        <v>9125.0</v>
      </c>
      <c r="B9126" s="1" t="s">
        <v>11431</v>
      </c>
      <c r="C9126" s="1" t="s">
        <v>32</v>
      </c>
      <c r="D9126" s="1">
        <v>120.0</v>
      </c>
      <c r="E9126" s="1" t="s">
        <v>38</v>
      </c>
      <c r="F9126" s="5">
        <v>44927.0</v>
      </c>
      <c r="G9126" s="1">
        <v>5.0</v>
      </c>
    </row>
    <row r="9127">
      <c r="A9127" s="1">
        <v>9126.0</v>
      </c>
      <c r="B9127" s="1" t="s">
        <v>11432</v>
      </c>
      <c r="C9127" s="1" t="s">
        <v>40</v>
      </c>
      <c r="D9127" s="1">
        <v>50.0</v>
      </c>
      <c r="E9127" s="1" t="s">
        <v>45</v>
      </c>
      <c r="F9127" s="5">
        <v>44927.0</v>
      </c>
      <c r="G9127" s="1">
        <v>10.0</v>
      </c>
    </row>
    <row r="9128">
      <c r="A9128" s="1">
        <v>9127.0</v>
      </c>
      <c r="B9128" s="1" t="s">
        <v>11433</v>
      </c>
      <c r="C9128" s="1" t="s">
        <v>32</v>
      </c>
      <c r="D9128" s="1">
        <v>120.0</v>
      </c>
      <c r="E9128" s="1" t="s">
        <v>38</v>
      </c>
      <c r="F9128" s="5">
        <v>44927.0</v>
      </c>
      <c r="G9128" s="1">
        <v>20.0</v>
      </c>
    </row>
    <row r="9129">
      <c r="A9129" s="1">
        <v>9128.0</v>
      </c>
      <c r="B9129" s="1" t="s">
        <v>11434</v>
      </c>
      <c r="C9129" s="1" t="s">
        <v>32</v>
      </c>
      <c r="D9129" s="1">
        <v>120.0</v>
      </c>
      <c r="E9129" s="1" t="s">
        <v>38</v>
      </c>
      <c r="F9129" s="5">
        <v>44927.0</v>
      </c>
      <c r="G9129" s="1">
        <v>0.0</v>
      </c>
    </row>
    <row r="9130">
      <c r="A9130" s="1">
        <v>9129.0</v>
      </c>
      <c r="B9130" s="1" t="s">
        <v>11435</v>
      </c>
      <c r="C9130" s="1" t="s">
        <v>49</v>
      </c>
      <c r="D9130" s="1">
        <v>80.0</v>
      </c>
      <c r="E9130" s="1" t="s">
        <v>38</v>
      </c>
      <c r="F9130" s="5">
        <v>44927.0</v>
      </c>
      <c r="G9130" s="1">
        <v>5.0</v>
      </c>
    </row>
    <row r="9131">
      <c r="A9131" s="1">
        <v>9130.0</v>
      </c>
      <c r="B9131" s="1" t="s">
        <v>11436</v>
      </c>
      <c r="C9131" s="1" t="s">
        <v>40</v>
      </c>
      <c r="D9131" s="1">
        <v>50.0</v>
      </c>
      <c r="E9131" s="1" t="s">
        <v>33</v>
      </c>
      <c r="F9131" s="5">
        <v>44927.0</v>
      </c>
      <c r="G9131" s="1">
        <v>10.0</v>
      </c>
    </row>
    <row r="9132">
      <c r="A9132" s="1">
        <v>9131.0</v>
      </c>
      <c r="B9132" s="1" t="s">
        <v>11437</v>
      </c>
      <c r="C9132" s="1" t="s">
        <v>32</v>
      </c>
      <c r="D9132" s="1">
        <v>120.0</v>
      </c>
      <c r="E9132" s="1" t="s">
        <v>38</v>
      </c>
      <c r="F9132" s="5">
        <v>44927.0</v>
      </c>
      <c r="G9132" s="1">
        <v>20.0</v>
      </c>
    </row>
    <row r="9133">
      <c r="A9133" s="1">
        <v>9132.0</v>
      </c>
      <c r="B9133" s="1" t="s">
        <v>11438</v>
      </c>
      <c r="C9133" s="1" t="s">
        <v>40</v>
      </c>
      <c r="D9133" s="1">
        <v>50.0</v>
      </c>
      <c r="E9133" s="1" t="s">
        <v>38</v>
      </c>
      <c r="F9133" s="5">
        <v>44927.0</v>
      </c>
      <c r="G9133" s="1">
        <v>0.0</v>
      </c>
    </row>
    <row r="9134">
      <c r="A9134" s="1">
        <v>9133.0</v>
      </c>
      <c r="B9134" s="1" t="s">
        <v>11439</v>
      </c>
      <c r="C9134" s="1" t="s">
        <v>37</v>
      </c>
      <c r="D9134" s="1">
        <v>250.0</v>
      </c>
      <c r="E9134" s="1" t="s">
        <v>38</v>
      </c>
      <c r="F9134" s="5">
        <v>44927.0</v>
      </c>
      <c r="G9134" s="1">
        <v>5.0</v>
      </c>
    </row>
    <row r="9135">
      <c r="A9135" s="1">
        <v>9134.0</v>
      </c>
      <c r="B9135" s="1" t="s">
        <v>11441</v>
      </c>
      <c r="C9135" s="1" t="s">
        <v>37</v>
      </c>
      <c r="D9135" s="1">
        <v>250.0</v>
      </c>
      <c r="E9135" s="1" t="s">
        <v>38</v>
      </c>
      <c r="F9135" s="5">
        <v>44927.0</v>
      </c>
      <c r="G9135" s="1">
        <v>10.0</v>
      </c>
    </row>
    <row r="9136">
      <c r="A9136" s="1">
        <v>9135.0</v>
      </c>
      <c r="B9136" s="1" t="s">
        <v>11443</v>
      </c>
      <c r="C9136" s="1" t="s">
        <v>32</v>
      </c>
      <c r="D9136" s="1">
        <v>120.0</v>
      </c>
      <c r="E9136" s="1" t="s">
        <v>38</v>
      </c>
      <c r="F9136" s="5">
        <v>44927.0</v>
      </c>
      <c r="G9136" s="1">
        <v>20.0</v>
      </c>
    </row>
    <row r="9137">
      <c r="A9137" s="1">
        <v>9136.0</v>
      </c>
      <c r="B9137" s="1" t="s">
        <v>11444</v>
      </c>
      <c r="C9137" s="1" t="s">
        <v>32</v>
      </c>
      <c r="D9137" s="1">
        <v>120.0</v>
      </c>
      <c r="E9137" s="1" t="s">
        <v>38</v>
      </c>
      <c r="F9137" s="5">
        <v>44927.0</v>
      </c>
      <c r="G9137" s="1">
        <v>0.0</v>
      </c>
    </row>
    <row r="9138">
      <c r="A9138" s="1">
        <v>9137.0</v>
      </c>
      <c r="B9138" s="1" t="s">
        <v>11445</v>
      </c>
      <c r="C9138" s="1" t="s">
        <v>32</v>
      </c>
      <c r="D9138" s="1">
        <v>120.0</v>
      </c>
      <c r="E9138" s="1" t="s">
        <v>38</v>
      </c>
      <c r="F9138" s="5">
        <v>44927.0</v>
      </c>
      <c r="G9138" s="1">
        <v>5.0</v>
      </c>
    </row>
    <row r="9139">
      <c r="A9139" s="1">
        <v>9138.0</v>
      </c>
      <c r="B9139" s="1" t="s">
        <v>11446</v>
      </c>
      <c r="C9139" s="1" t="s">
        <v>32</v>
      </c>
      <c r="D9139" s="1">
        <v>120.0</v>
      </c>
      <c r="E9139" s="1" t="s">
        <v>38</v>
      </c>
      <c r="F9139" s="5">
        <v>44927.0</v>
      </c>
      <c r="G9139" s="1">
        <v>10.0</v>
      </c>
    </row>
    <row r="9140">
      <c r="A9140" s="1">
        <v>9139.0</v>
      </c>
      <c r="B9140" s="1" t="s">
        <v>11447</v>
      </c>
      <c r="C9140" s="1" t="s">
        <v>32</v>
      </c>
      <c r="D9140" s="1">
        <v>120.0</v>
      </c>
      <c r="E9140" s="1" t="s">
        <v>38</v>
      </c>
      <c r="F9140" s="5">
        <v>44927.0</v>
      </c>
      <c r="G9140" s="1">
        <v>20.0</v>
      </c>
    </row>
    <row r="9141">
      <c r="A9141" s="1">
        <v>9140.0</v>
      </c>
      <c r="B9141" s="1" t="s">
        <v>11448</v>
      </c>
      <c r="C9141" s="1" t="s">
        <v>32</v>
      </c>
      <c r="D9141" s="1">
        <v>120.0</v>
      </c>
      <c r="E9141" s="1" t="s">
        <v>45</v>
      </c>
      <c r="F9141" s="5">
        <v>44927.0</v>
      </c>
      <c r="G9141" s="1">
        <v>0.0</v>
      </c>
    </row>
    <row r="9142">
      <c r="A9142" s="1">
        <v>9141.0</v>
      </c>
      <c r="B9142" s="1" t="s">
        <v>11449</v>
      </c>
      <c r="C9142" s="1" t="s">
        <v>37</v>
      </c>
      <c r="D9142" s="1">
        <v>250.0</v>
      </c>
      <c r="E9142" s="1" t="s">
        <v>38</v>
      </c>
      <c r="F9142" s="5">
        <v>44927.0</v>
      </c>
      <c r="G9142" s="1">
        <v>5.0</v>
      </c>
    </row>
    <row r="9143">
      <c r="A9143" s="1">
        <v>9142.0</v>
      </c>
      <c r="B9143" s="1" t="s">
        <v>11450</v>
      </c>
      <c r="C9143" s="1" t="s">
        <v>37</v>
      </c>
      <c r="D9143" s="1">
        <v>250.0</v>
      </c>
      <c r="E9143" s="1" t="s">
        <v>33</v>
      </c>
      <c r="F9143" s="5">
        <v>44927.0</v>
      </c>
      <c r="G9143" s="1">
        <v>10.0</v>
      </c>
    </row>
    <row r="9144">
      <c r="A9144" s="1">
        <v>9143.0</v>
      </c>
      <c r="B9144" s="1" t="s">
        <v>11451</v>
      </c>
      <c r="C9144" s="1" t="s">
        <v>32</v>
      </c>
      <c r="D9144" s="1">
        <v>120.0</v>
      </c>
      <c r="E9144" s="1" t="s">
        <v>38</v>
      </c>
      <c r="F9144" s="5">
        <v>44927.0</v>
      </c>
      <c r="G9144" s="1">
        <v>20.0</v>
      </c>
    </row>
    <row r="9145">
      <c r="A9145" s="1">
        <v>9144.0</v>
      </c>
      <c r="B9145" s="1" t="s">
        <v>11452</v>
      </c>
      <c r="C9145" s="1" t="s">
        <v>49</v>
      </c>
      <c r="D9145" s="1">
        <v>80.0</v>
      </c>
      <c r="E9145" s="1" t="s">
        <v>38</v>
      </c>
      <c r="F9145" s="5">
        <v>44927.0</v>
      </c>
      <c r="G9145" s="1">
        <v>0.0</v>
      </c>
    </row>
    <row r="9146">
      <c r="A9146" s="1">
        <v>9145.0</v>
      </c>
      <c r="B9146" s="1" t="s">
        <v>11453</v>
      </c>
      <c r="C9146" s="1" t="s">
        <v>32</v>
      </c>
      <c r="D9146" s="1">
        <v>120.0</v>
      </c>
      <c r="E9146" s="1" t="s">
        <v>38</v>
      </c>
      <c r="F9146" s="5">
        <v>44927.0</v>
      </c>
      <c r="G9146" s="1">
        <v>5.0</v>
      </c>
    </row>
    <row r="9147">
      <c r="A9147" s="1">
        <v>9146.0</v>
      </c>
      <c r="B9147" s="1" t="s">
        <v>11454</v>
      </c>
      <c r="C9147" s="1" t="s">
        <v>40</v>
      </c>
      <c r="D9147" s="1">
        <v>50.0</v>
      </c>
      <c r="E9147" s="1" t="s">
        <v>38</v>
      </c>
      <c r="F9147" s="5">
        <v>44927.0</v>
      </c>
      <c r="G9147" s="1">
        <v>10.0</v>
      </c>
    </row>
    <row r="9148">
      <c r="A9148" s="1">
        <v>9147.0</v>
      </c>
      <c r="B9148" s="1" t="s">
        <v>11455</v>
      </c>
      <c r="C9148" s="1" t="s">
        <v>32</v>
      </c>
      <c r="D9148" s="1">
        <v>120.0</v>
      </c>
      <c r="E9148" s="1" t="s">
        <v>45</v>
      </c>
      <c r="F9148" s="5">
        <v>44927.0</v>
      </c>
      <c r="G9148" s="1">
        <v>20.0</v>
      </c>
    </row>
    <row r="9149">
      <c r="A9149" s="1">
        <v>9148.0</v>
      </c>
      <c r="B9149" s="1" t="s">
        <v>11456</v>
      </c>
      <c r="C9149" s="1" t="s">
        <v>32</v>
      </c>
      <c r="D9149" s="1">
        <v>120.0</v>
      </c>
      <c r="E9149" s="1" t="s">
        <v>38</v>
      </c>
      <c r="F9149" s="5">
        <v>44927.0</v>
      </c>
      <c r="G9149" s="1">
        <v>0.0</v>
      </c>
    </row>
    <row r="9150">
      <c r="A9150" s="1">
        <v>9149.0</v>
      </c>
      <c r="B9150" s="1" t="s">
        <v>11459</v>
      </c>
      <c r="C9150" s="1" t="s">
        <v>32</v>
      </c>
      <c r="D9150" s="1">
        <v>120.0</v>
      </c>
      <c r="E9150" s="1" t="s">
        <v>38</v>
      </c>
      <c r="F9150" s="5">
        <v>44927.0</v>
      </c>
      <c r="G9150" s="1">
        <v>5.0</v>
      </c>
    </row>
    <row r="9151">
      <c r="A9151" s="1">
        <v>9150.0</v>
      </c>
      <c r="B9151" s="1" t="s">
        <v>11460</v>
      </c>
      <c r="C9151" s="1" t="s">
        <v>32</v>
      </c>
      <c r="D9151" s="1">
        <v>120.0</v>
      </c>
      <c r="E9151" s="1" t="s">
        <v>38</v>
      </c>
      <c r="F9151" s="5">
        <v>44927.0</v>
      </c>
      <c r="G9151" s="1">
        <v>10.0</v>
      </c>
    </row>
    <row r="9152">
      <c r="A9152" s="1">
        <v>9151.0</v>
      </c>
      <c r="B9152" s="1" t="s">
        <v>11461</v>
      </c>
      <c r="C9152" s="1" t="s">
        <v>40</v>
      </c>
      <c r="D9152" s="1">
        <v>50.0</v>
      </c>
      <c r="E9152" s="1" t="s">
        <v>38</v>
      </c>
      <c r="F9152" s="5">
        <v>44927.0</v>
      </c>
      <c r="G9152" s="1">
        <v>20.0</v>
      </c>
    </row>
    <row r="9153">
      <c r="A9153" s="1">
        <v>9152.0</v>
      </c>
      <c r="B9153" s="1" t="s">
        <v>11462</v>
      </c>
      <c r="C9153" s="1" t="s">
        <v>40</v>
      </c>
      <c r="D9153" s="1">
        <v>50.0</v>
      </c>
      <c r="E9153" s="1" t="s">
        <v>38</v>
      </c>
      <c r="F9153" s="5">
        <v>44927.0</v>
      </c>
      <c r="G9153" s="1">
        <v>0.0</v>
      </c>
    </row>
    <row r="9154">
      <c r="A9154" s="1">
        <v>9153.0</v>
      </c>
      <c r="B9154" s="1" t="s">
        <v>11463</v>
      </c>
      <c r="C9154" s="1" t="s">
        <v>32</v>
      </c>
      <c r="D9154" s="1">
        <v>120.0</v>
      </c>
      <c r="E9154" s="1" t="s">
        <v>38</v>
      </c>
      <c r="F9154" s="5">
        <v>44927.0</v>
      </c>
      <c r="G9154" s="1">
        <v>5.0</v>
      </c>
    </row>
    <row r="9155">
      <c r="A9155" s="1">
        <v>9154.0</v>
      </c>
      <c r="B9155" s="1" t="s">
        <v>11464</v>
      </c>
      <c r="C9155" s="1" t="s">
        <v>32</v>
      </c>
      <c r="D9155" s="1">
        <v>120.0</v>
      </c>
      <c r="E9155" s="1" t="s">
        <v>38</v>
      </c>
      <c r="F9155" s="5">
        <v>44927.0</v>
      </c>
      <c r="G9155" s="1">
        <v>10.0</v>
      </c>
    </row>
    <row r="9156">
      <c r="A9156" s="1">
        <v>9155.0</v>
      </c>
      <c r="B9156" s="1" t="s">
        <v>11465</v>
      </c>
      <c r="C9156" s="1" t="s">
        <v>32</v>
      </c>
      <c r="D9156" s="1">
        <v>120.0</v>
      </c>
      <c r="E9156" s="1" t="s">
        <v>38</v>
      </c>
      <c r="F9156" s="5">
        <v>44927.0</v>
      </c>
      <c r="G9156" s="1">
        <v>20.0</v>
      </c>
    </row>
    <row r="9157">
      <c r="A9157" s="1">
        <v>9156.0</v>
      </c>
      <c r="B9157" s="1" t="s">
        <v>11466</v>
      </c>
      <c r="C9157" s="1" t="s">
        <v>32</v>
      </c>
      <c r="D9157" s="1">
        <v>120.0</v>
      </c>
      <c r="E9157" s="1" t="s">
        <v>38</v>
      </c>
      <c r="F9157" s="5">
        <v>44927.0</v>
      </c>
      <c r="G9157" s="1">
        <v>0.0</v>
      </c>
    </row>
    <row r="9158">
      <c r="A9158" s="1">
        <v>9157.0</v>
      </c>
      <c r="B9158" s="1" t="s">
        <v>11467</v>
      </c>
      <c r="C9158" s="1" t="s">
        <v>49</v>
      </c>
      <c r="D9158" s="1">
        <v>80.0</v>
      </c>
      <c r="E9158" s="1" t="s">
        <v>38</v>
      </c>
      <c r="F9158" s="5">
        <v>44927.0</v>
      </c>
      <c r="G9158" s="1">
        <v>5.0</v>
      </c>
    </row>
    <row r="9159">
      <c r="A9159" s="1">
        <v>9158.0</v>
      </c>
      <c r="B9159" s="1" t="s">
        <v>11468</v>
      </c>
      <c r="C9159" s="1" t="s">
        <v>49</v>
      </c>
      <c r="D9159" s="1">
        <v>80.0</v>
      </c>
      <c r="E9159" s="1" t="s">
        <v>33</v>
      </c>
      <c r="F9159" s="5">
        <v>44927.0</v>
      </c>
      <c r="G9159" s="1">
        <v>10.0</v>
      </c>
    </row>
    <row r="9160">
      <c r="A9160" s="1">
        <v>9159.0</v>
      </c>
      <c r="B9160" s="1" t="s">
        <v>11469</v>
      </c>
      <c r="C9160" s="1" t="s">
        <v>32</v>
      </c>
      <c r="D9160" s="1">
        <v>120.0</v>
      </c>
      <c r="E9160" s="1" t="s">
        <v>33</v>
      </c>
      <c r="F9160" s="5">
        <v>44927.0</v>
      </c>
      <c r="G9160" s="1">
        <v>20.0</v>
      </c>
    </row>
    <row r="9161">
      <c r="A9161" s="1">
        <v>9160.0</v>
      </c>
      <c r="B9161" s="1" t="s">
        <v>11470</v>
      </c>
      <c r="C9161" s="1" t="s">
        <v>49</v>
      </c>
      <c r="D9161" s="1">
        <v>80.0</v>
      </c>
      <c r="E9161" s="1" t="s">
        <v>38</v>
      </c>
      <c r="F9161" s="5">
        <v>44927.0</v>
      </c>
      <c r="G9161" s="1">
        <v>0.0</v>
      </c>
    </row>
    <row r="9162">
      <c r="A9162" s="1">
        <v>9161.0</v>
      </c>
      <c r="B9162" s="1" t="s">
        <v>11471</v>
      </c>
      <c r="C9162" s="1" t="s">
        <v>32</v>
      </c>
      <c r="D9162" s="1">
        <v>120.0</v>
      </c>
      <c r="E9162" s="1" t="s">
        <v>38</v>
      </c>
      <c r="F9162" s="5">
        <v>44927.0</v>
      </c>
      <c r="G9162" s="1">
        <v>5.0</v>
      </c>
    </row>
    <row r="9163">
      <c r="A9163" s="1">
        <v>9162.0</v>
      </c>
      <c r="B9163" s="1" t="s">
        <v>11474</v>
      </c>
      <c r="C9163" s="1" t="s">
        <v>32</v>
      </c>
      <c r="D9163" s="1">
        <v>120.0</v>
      </c>
      <c r="E9163" s="1" t="s">
        <v>38</v>
      </c>
      <c r="F9163" s="5">
        <v>44927.0</v>
      </c>
      <c r="G9163" s="1">
        <v>10.0</v>
      </c>
    </row>
    <row r="9164">
      <c r="A9164" s="1">
        <v>9163.0</v>
      </c>
      <c r="B9164" s="1" t="s">
        <v>11475</v>
      </c>
      <c r="C9164" s="1" t="s">
        <v>32</v>
      </c>
      <c r="D9164" s="1">
        <v>120.0</v>
      </c>
      <c r="E9164" s="1" t="s">
        <v>38</v>
      </c>
      <c r="F9164" s="5">
        <v>44927.0</v>
      </c>
      <c r="G9164" s="1">
        <v>20.0</v>
      </c>
    </row>
    <row r="9165">
      <c r="A9165" s="1">
        <v>9164.0</v>
      </c>
      <c r="B9165" s="1" t="s">
        <v>11476</v>
      </c>
      <c r="C9165" s="1" t="s">
        <v>37</v>
      </c>
      <c r="D9165" s="1">
        <v>250.0</v>
      </c>
      <c r="E9165" s="1" t="s">
        <v>38</v>
      </c>
      <c r="F9165" s="5">
        <v>44927.0</v>
      </c>
      <c r="G9165" s="1">
        <v>0.0</v>
      </c>
    </row>
    <row r="9166">
      <c r="A9166" s="1">
        <v>9165.0</v>
      </c>
      <c r="B9166" s="1" t="s">
        <v>11477</v>
      </c>
      <c r="C9166" s="1" t="s">
        <v>32</v>
      </c>
      <c r="D9166" s="1">
        <v>120.0</v>
      </c>
      <c r="E9166" s="1" t="s">
        <v>38</v>
      </c>
      <c r="F9166" s="5">
        <v>44927.0</v>
      </c>
      <c r="G9166" s="1">
        <v>5.0</v>
      </c>
    </row>
    <row r="9167">
      <c r="A9167" s="1">
        <v>9166.0</v>
      </c>
      <c r="B9167" s="1" t="s">
        <v>11478</v>
      </c>
      <c r="C9167" s="1" t="s">
        <v>32</v>
      </c>
      <c r="D9167" s="1">
        <v>120.0</v>
      </c>
      <c r="E9167" s="1" t="s">
        <v>38</v>
      </c>
      <c r="F9167" s="5">
        <v>44927.0</v>
      </c>
      <c r="G9167" s="1">
        <v>10.0</v>
      </c>
    </row>
    <row r="9168">
      <c r="A9168" s="1">
        <v>9167.0</v>
      </c>
      <c r="B9168" s="1" t="s">
        <v>11479</v>
      </c>
      <c r="C9168" s="1" t="s">
        <v>32</v>
      </c>
      <c r="D9168" s="1">
        <v>120.0</v>
      </c>
      <c r="E9168" s="1" t="s">
        <v>38</v>
      </c>
      <c r="F9168" s="5">
        <v>44927.0</v>
      </c>
      <c r="G9168" s="1">
        <v>20.0</v>
      </c>
    </row>
    <row r="9169">
      <c r="A9169" s="1">
        <v>9168.0</v>
      </c>
      <c r="B9169" s="1" t="s">
        <v>11480</v>
      </c>
      <c r="C9169" s="1" t="s">
        <v>32</v>
      </c>
      <c r="D9169" s="1">
        <v>120.0</v>
      </c>
      <c r="E9169" s="1" t="s">
        <v>33</v>
      </c>
      <c r="F9169" s="5">
        <v>44927.0</v>
      </c>
      <c r="G9169" s="1">
        <v>0.0</v>
      </c>
    </row>
    <row r="9170">
      <c r="A9170" s="1">
        <v>9169.0</v>
      </c>
      <c r="B9170" s="1" t="s">
        <v>11481</v>
      </c>
      <c r="C9170" s="1" t="s">
        <v>32</v>
      </c>
      <c r="D9170" s="1">
        <v>120.0</v>
      </c>
      <c r="E9170" s="1" t="s">
        <v>38</v>
      </c>
      <c r="F9170" s="5">
        <v>44927.0</v>
      </c>
      <c r="G9170" s="1">
        <v>5.0</v>
      </c>
    </row>
    <row r="9171">
      <c r="A9171" s="1">
        <v>9170.0</v>
      </c>
      <c r="B9171" s="1" t="s">
        <v>11482</v>
      </c>
      <c r="C9171" s="1" t="s">
        <v>32</v>
      </c>
      <c r="D9171" s="1">
        <v>120.0</v>
      </c>
      <c r="E9171" s="1" t="s">
        <v>33</v>
      </c>
      <c r="F9171" s="5">
        <v>44927.0</v>
      </c>
      <c r="G9171" s="1">
        <v>10.0</v>
      </c>
    </row>
    <row r="9172">
      <c r="A9172" s="1">
        <v>9171.0</v>
      </c>
      <c r="B9172" s="1" t="s">
        <v>11483</v>
      </c>
      <c r="C9172" s="1" t="s">
        <v>32</v>
      </c>
      <c r="D9172" s="1">
        <v>120.0</v>
      </c>
      <c r="E9172" s="1" t="s">
        <v>38</v>
      </c>
      <c r="F9172" s="5">
        <v>44927.0</v>
      </c>
      <c r="G9172" s="1">
        <v>20.0</v>
      </c>
    </row>
    <row r="9173">
      <c r="A9173" s="1">
        <v>9172.0</v>
      </c>
      <c r="B9173" s="1" t="s">
        <v>11484</v>
      </c>
      <c r="C9173" s="1" t="s">
        <v>32</v>
      </c>
      <c r="D9173" s="1">
        <v>120.0</v>
      </c>
      <c r="E9173" s="1" t="s">
        <v>38</v>
      </c>
      <c r="F9173" s="5">
        <v>44927.0</v>
      </c>
      <c r="G9173" s="1">
        <v>0.0</v>
      </c>
    </row>
    <row r="9174">
      <c r="A9174" s="1">
        <v>9173.0</v>
      </c>
      <c r="B9174" s="1" t="s">
        <v>11485</v>
      </c>
      <c r="C9174" s="1" t="s">
        <v>32</v>
      </c>
      <c r="D9174" s="1">
        <v>120.0</v>
      </c>
      <c r="E9174" s="1" t="s">
        <v>38</v>
      </c>
      <c r="F9174" s="5">
        <v>44927.0</v>
      </c>
      <c r="G9174" s="1">
        <v>5.0</v>
      </c>
    </row>
    <row r="9175">
      <c r="A9175" s="1">
        <v>9174.0</v>
      </c>
      <c r="B9175" s="1" t="s">
        <v>11486</v>
      </c>
      <c r="C9175" s="1" t="s">
        <v>49</v>
      </c>
      <c r="D9175" s="1">
        <v>80.0</v>
      </c>
      <c r="E9175" s="1" t="s">
        <v>38</v>
      </c>
      <c r="F9175" s="5">
        <v>44927.0</v>
      </c>
      <c r="G9175" s="1">
        <v>10.0</v>
      </c>
    </row>
    <row r="9176">
      <c r="A9176" s="1">
        <v>9175.0</v>
      </c>
      <c r="B9176" s="1" t="s">
        <v>11488</v>
      </c>
      <c r="C9176" s="1" t="s">
        <v>37</v>
      </c>
      <c r="D9176" s="1">
        <v>250.0</v>
      </c>
      <c r="E9176" s="1" t="s">
        <v>38</v>
      </c>
      <c r="F9176" s="5">
        <v>44927.0</v>
      </c>
      <c r="G9176" s="1">
        <v>20.0</v>
      </c>
    </row>
    <row r="9177">
      <c r="A9177" s="1">
        <v>9176.0</v>
      </c>
      <c r="B9177" s="1" t="s">
        <v>11490</v>
      </c>
      <c r="C9177" s="1" t="s">
        <v>32</v>
      </c>
      <c r="D9177" s="1">
        <v>120.0</v>
      </c>
      <c r="E9177" s="1" t="s">
        <v>38</v>
      </c>
      <c r="F9177" s="5">
        <v>44927.0</v>
      </c>
      <c r="G9177" s="1">
        <v>0.0</v>
      </c>
    </row>
    <row r="9178">
      <c r="A9178" s="1">
        <v>9177.0</v>
      </c>
      <c r="B9178" s="1" t="s">
        <v>11491</v>
      </c>
      <c r="C9178" s="1" t="s">
        <v>49</v>
      </c>
      <c r="D9178" s="1">
        <v>80.0</v>
      </c>
      <c r="E9178" s="1" t="s">
        <v>38</v>
      </c>
      <c r="F9178" s="5">
        <v>44927.0</v>
      </c>
      <c r="G9178" s="1">
        <v>5.0</v>
      </c>
    </row>
    <row r="9179">
      <c r="A9179" s="1">
        <v>9178.0</v>
      </c>
      <c r="B9179" s="1" t="s">
        <v>11492</v>
      </c>
      <c r="C9179" s="1" t="s">
        <v>32</v>
      </c>
      <c r="D9179" s="1">
        <v>120.0</v>
      </c>
      <c r="E9179" s="1" t="s">
        <v>38</v>
      </c>
      <c r="F9179" s="5">
        <v>44927.0</v>
      </c>
      <c r="G9179" s="1">
        <v>10.0</v>
      </c>
    </row>
    <row r="9180">
      <c r="A9180" s="1">
        <v>9179.0</v>
      </c>
      <c r="B9180" s="1" t="s">
        <v>11493</v>
      </c>
      <c r="C9180" s="1" t="s">
        <v>40</v>
      </c>
      <c r="D9180" s="1">
        <v>50.0</v>
      </c>
      <c r="E9180" s="1" t="s">
        <v>38</v>
      </c>
      <c r="F9180" s="5">
        <v>44927.0</v>
      </c>
      <c r="G9180" s="1">
        <v>20.0</v>
      </c>
    </row>
    <row r="9181">
      <c r="A9181" s="1">
        <v>9180.0</v>
      </c>
      <c r="B9181" s="1" t="s">
        <v>11494</v>
      </c>
      <c r="C9181" s="1" t="s">
        <v>32</v>
      </c>
      <c r="D9181" s="1">
        <v>120.0</v>
      </c>
      <c r="E9181" s="1" t="s">
        <v>38</v>
      </c>
      <c r="F9181" s="5">
        <v>44927.0</v>
      </c>
      <c r="G9181" s="1">
        <v>0.0</v>
      </c>
    </row>
    <row r="9182">
      <c r="A9182" s="1">
        <v>9181.0</v>
      </c>
      <c r="B9182" s="1" t="s">
        <v>11495</v>
      </c>
      <c r="C9182" s="1" t="s">
        <v>32</v>
      </c>
      <c r="D9182" s="1">
        <v>120.0</v>
      </c>
      <c r="E9182" s="1" t="s">
        <v>38</v>
      </c>
      <c r="F9182" s="5">
        <v>44927.0</v>
      </c>
      <c r="G9182" s="1">
        <v>5.0</v>
      </c>
    </row>
    <row r="9183">
      <c r="A9183" s="1">
        <v>9182.0</v>
      </c>
      <c r="B9183" s="1" t="s">
        <v>11496</v>
      </c>
      <c r="C9183" s="1" t="s">
        <v>32</v>
      </c>
      <c r="D9183" s="1">
        <v>120.0</v>
      </c>
      <c r="E9183" s="1" t="s">
        <v>38</v>
      </c>
      <c r="F9183" s="5">
        <v>44927.0</v>
      </c>
      <c r="G9183" s="1">
        <v>10.0</v>
      </c>
    </row>
    <row r="9184">
      <c r="A9184" s="1">
        <v>9183.0</v>
      </c>
      <c r="B9184" s="1" t="s">
        <v>11497</v>
      </c>
      <c r="C9184" s="1" t="s">
        <v>32</v>
      </c>
      <c r="D9184" s="1">
        <v>120.0</v>
      </c>
      <c r="E9184" s="1" t="s">
        <v>38</v>
      </c>
      <c r="F9184" s="5">
        <v>44927.0</v>
      </c>
      <c r="G9184" s="1">
        <v>20.0</v>
      </c>
    </row>
    <row r="9185">
      <c r="A9185" s="1">
        <v>9184.0</v>
      </c>
      <c r="B9185" s="1" t="s">
        <v>11498</v>
      </c>
      <c r="C9185" s="1" t="s">
        <v>40</v>
      </c>
      <c r="D9185" s="1">
        <v>50.0</v>
      </c>
      <c r="E9185" s="1" t="s">
        <v>45</v>
      </c>
      <c r="F9185" s="5">
        <v>44927.0</v>
      </c>
      <c r="G9185" s="1">
        <v>0.0</v>
      </c>
    </row>
    <row r="9186">
      <c r="A9186" s="1">
        <v>9185.0</v>
      </c>
      <c r="B9186" s="1" t="s">
        <v>11499</v>
      </c>
      <c r="C9186" s="1" t="s">
        <v>32</v>
      </c>
      <c r="D9186" s="1">
        <v>120.0</v>
      </c>
      <c r="E9186" s="1" t="s">
        <v>38</v>
      </c>
      <c r="F9186" s="5">
        <v>44927.0</v>
      </c>
      <c r="G9186" s="1">
        <v>5.0</v>
      </c>
    </row>
    <row r="9187">
      <c r="A9187" s="1">
        <v>9186.0</v>
      </c>
      <c r="B9187" s="1" t="s">
        <v>11500</v>
      </c>
      <c r="C9187" s="1" t="s">
        <v>32</v>
      </c>
      <c r="D9187" s="1">
        <v>120.0</v>
      </c>
      <c r="E9187" s="1" t="s">
        <v>38</v>
      </c>
      <c r="F9187" s="5">
        <v>44927.0</v>
      </c>
      <c r="G9187" s="1">
        <v>10.0</v>
      </c>
    </row>
    <row r="9188">
      <c r="A9188" s="1">
        <v>9187.0</v>
      </c>
      <c r="B9188" s="1" t="s">
        <v>11501</v>
      </c>
      <c r="C9188" s="1" t="s">
        <v>32</v>
      </c>
      <c r="D9188" s="1">
        <v>120.0</v>
      </c>
      <c r="E9188" s="1" t="s">
        <v>38</v>
      </c>
      <c r="F9188" s="5">
        <v>44927.0</v>
      </c>
      <c r="G9188" s="1">
        <v>20.0</v>
      </c>
    </row>
    <row r="9189">
      <c r="A9189" s="1">
        <v>9188.0</v>
      </c>
      <c r="B9189" s="1" t="s">
        <v>11502</v>
      </c>
      <c r="C9189" s="1" t="s">
        <v>32</v>
      </c>
      <c r="D9189" s="1">
        <v>120.0</v>
      </c>
      <c r="E9189" s="1" t="s">
        <v>38</v>
      </c>
      <c r="F9189" s="5">
        <v>44927.0</v>
      </c>
      <c r="G9189" s="1">
        <v>0.0</v>
      </c>
    </row>
    <row r="9190">
      <c r="A9190" s="1">
        <v>9189.0</v>
      </c>
      <c r="B9190" s="1" t="s">
        <v>11505</v>
      </c>
      <c r="C9190" s="1" t="s">
        <v>32</v>
      </c>
      <c r="D9190" s="1">
        <v>120.0</v>
      </c>
      <c r="E9190" s="1" t="s">
        <v>38</v>
      </c>
      <c r="F9190" s="5">
        <v>44927.0</v>
      </c>
      <c r="G9190" s="1">
        <v>5.0</v>
      </c>
    </row>
    <row r="9191">
      <c r="A9191" s="1">
        <v>9190.0</v>
      </c>
      <c r="B9191" s="1" t="s">
        <v>11506</v>
      </c>
      <c r="C9191" s="1" t="s">
        <v>32</v>
      </c>
      <c r="D9191" s="1">
        <v>120.0</v>
      </c>
      <c r="E9191" s="1" t="s">
        <v>38</v>
      </c>
      <c r="F9191" s="5">
        <v>44927.0</v>
      </c>
      <c r="G9191" s="1">
        <v>10.0</v>
      </c>
    </row>
    <row r="9192">
      <c r="A9192" s="1">
        <v>9191.0</v>
      </c>
      <c r="B9192" s="1" t="s">
        <v>11507</v>
      </c>
      <c r="C9192" s="1" t="s">
        <v>37</v>
      </c>
      <c r="D9192" s="1">
        <v>250.0</v>
      </c>
      <c r="E9192" s="1" t="s">
        <v>38</v>
      </c>
      <c r="F9192" s="5">
        <v>44927.0</v>
      </c>
      <c r="G9192" s="1">
        <v>20.0</v>
      </c>
    </row>
    <row r="9193">
      <c r="A9193" s="1">
        <v>9192.0</v>
      </c>
      <c r="B9193" s="1" t="s">
        <v>11508</v>
      </c>
      <c r="C9193" s="1" t="s">
        <v>49</v>
      </c>
      <c r="D9193" s="1">
        <v>80.0</v>
      </c>
      <c r="E9193" s="1" t="s">
        <v>38</v>
      </c>
      <c r="F9193" s="5">
        <v>44927.0</v>
      </c>
      <c r="G9193" s="1">
        <v>0.0</v>
      </c>
    </row>
    <row r="9194">
      <c r="A9194" s="1">
        <v>9193.0</v>
      </c>
      <c r="B9194" s="1" t="s">
        <v>11509</v>
      </c>
      <c r="C9194" s="1" t="s">
        <v>32</v>
      </c>
      <c r="D9194" s="1">
        <v>120.0</v>
      </c>
      <c r="E9194" s="1" t="s">
        <v>45</v>
      </c>
      <c r="F9194" s="5">
        <v>44927.0</v>
      </c>
      <c r="G9194" s="1">
        <v>5.0</v>
      </c>
    </row>
    <row r="9195">
      <c r="A9195" s="1">
        <v>9194.0</v>
      </c>
      <c r="B9195" s="1" t="s">
        <v>11510</v>
      </c>
      <c r="C9195" s="1" t="s">
        <v>32</v>
      </c>
      <c r="D9195" s="1">
        <v>120.0</v>
      </c>
      <c r="E9195" s="1" t="s">
        <v>38</v>
      </c>
      <c r="F9195" s="5">
        <v>44927.0</v>
      </c>
      <c r="G9195" s="1">
        <v>10.0</v>
      </c>
    </row>
    <row r="9196">
      <c r="A9196" s="1">
        <v>9195.0</v>
      </c>
      <c r="B9196" s="1" t="s">
        <v>11511</v>
      </c>
      <c r="C9196" s="1" t="s">
        <v>32</v>
      </c>
      <c r="D9196" s="1">
        <v>120.0</v>
      </c>
      <c r="E9196" s="1" t="s">
        <v>45</v>
      </c>
      <c r="F9196" s="5">
        <v>44927.0</v>
      </c>
      <c r="G9196" s="1">
        <v>20.0</v>
      </c>
    </row>
    <row r="9197">
      <c r="A9197" s="1">
        <v>9196.0</v>
      </c>
      <c r="B9197" s="1" t="s">
        <v>11512</v>
      </c>
      <c r="C9197" s="1" t="s">
        <v>32</v>
      </c>
      <c r="D9197" s="1">
        <v>120.0</v>
      </c>
      <c r="E9197" s="1" t="s">
        <v>38</v>
      </c>
      <c r="F9197" s="5">
        <v>44927.0</v>
      </c>
      <c r="G9197" s="1">
        <v>0.0</v>
      </c>
    </row>
    <row r="9198">
      <c r="A9198" s="1">
        <v>9197.0</v>
      </c>
      <c r="B9198" s="1" t="s">
        <v>11513</v>
      </c>
      <c r="C9198" s="1" t="s">
        <v>37</v>
      </c>
      <c r="D9198" s="1">
        <v>250.0</v>
      </c>
      <c r="E9198" s="1" t="s">
        <v>45</v>
      </c>
      <c r="F9198" s="5">
        <v>44927.0</v>
      </c>
      <c r="G9198" s="1">
        <v>5.0</v>
      </c>
    </row>
    <row r="9199">
      <c r="A9199" s="1">
        <v>9198.0</v>
      </c>
      <c r="B9199" s="1" t="s">
        <v>11514</v>
      </c>
      <c r="C9199" s="1" t="s">
        <v>49</v>
      </c>
      <c r="D9199" s="1">
        <v>80.0</v>
      </c>
      <c r="E9199" s="1" t="s">
        <v>38</v>
      </c>
      <c r="F9199" s="5">
        <v>44927.0</v>
      </c>
      <c r="G9199" s="1">
        <v>10.0</v>
      </c>
    </row>
    <row r="9200">
      <c r="A9200" s="1">
        <v>9199.0</v>
      </c>
      <c r="B9200" s="1" t="s">
        <v>11515</v>
      </c>
      <c r="C9200" s="1" t="s">
        <v>32</v>
      </c>
      <c r="D9200" s="1">
        <v>120.0</v>
      </c>
      <c r="E9200" s="1" t="s">
        <v>38</v>
      </c>
      <c r="F9200" s="5">
        <v>44927.0</v>
      </c>
      <c r="G9200" s="1">
        <v>20.0</v>
      </c>
    </row>
    <row r="9201">
      <c r="A9201" s="1">
        <v>9200.0</v>
      </c>
      <c r="B9201" s="1" t="s">
        <v>11516</v>
      </c>
      <c r="C9201" s="1" t="s">
        <v>37</v>
      </c>
      <c r="D9201" s="1">
        <v>250.0</v>
      </c>
      <c r="E9201" s="1" t="s">
        <v>38</v>
      </c>
      <c r="F9201" s="5">
        <v>44927.0</v>
      </c>
      <c r="G9201" s="1">
        <v>0.0</v>
      </c>
    </row>
    <row r="9202">
      <c r="A9202" s="1">
        <v>9201.0</v>
      </c>
      <c r="B9202" s="1" t="s">
        <v>11517</v>
      </c>
      <c r="C9202" s="1" t="s">
        <v>40</v>
      </c>
      <c r="D9202" s="1">
        <v>50.0</v>
      </c>
      <c r="E9202" s="1" t="s">
        <v>45</v>
      </c>
      <c r="F9202" s="5">
        <v>44927.0</v>
      </c>
      <c r="G9202" s="1">
        <v>5.0</v>
      </c>
    </row>
    <row r="9203">
      <c r="A9203" s="1">
        <v>9202.0</v>
      </c>
      <c r="B9203" s="1" t="s">
        <v>11520</v>
      </c>
      <c r="C9203" s="1" t="s">
        <v>37</v>
      </c>
      <c r="D9203" s="1">
        <v>250.0</v>
      </c>
      <c r="E9203" s="1" t="s">
        <v>33</v>
      </c>
      <c r="F9203" s="5">
        <v>44927.0</v>
      </c>
      <c r="G9203" s="1">
        <v>10.0</v>
      </c>
    </row>
    <row r="9204">
      <c r="A9204" s="1">
        <v>9203.0</v>
      </c>
      <c r="B9204" s="1" t="s">
        <v>11521</v>
      </c>
      <c r="C9204" s="1" t="s">
        <v>32</v>
      </c>
      <c r="D9204" s="1">
        <v>120.0</v>
      </c>
      <c r="E9204" s="1" t="s">
        <v>33</v>
      </c>
      <c r="F9204" s="5">
        <v>44927.0</v>
      </c>
      <c r="G9204" s="1">
        <v>20.0</v>
      </c>
    </row>
    <row r="9205">
      <c r="A9205" s="1">
        <v>9204.0</v>
      </c>
      <c r="B9205" s="1" t="s">
        <v>11522</v>
      </c>
      <c r="C9205" s="1" t="s">
        <v>49</v>
      </c>
      <c r="D9205" s="1">
        <v>80.0</v>
      </c>
      <c r="E9205" s="1" t="s">
        <v>38</v>
      </c>
      <c r="F9205" s="5">
        <v>44927.0</v>
      </c>
      <c r="G9205" s="1">
        <v>0.0</v>
      </c>
    </row>
    <row r="9206">
      <c r="A9206" s="1">
        <v>9205.0</v>
      </c>
      <c r="B9206" s="1" t="s">
        <v>11523</v>
      </c>
      <c r="C9206" s="1" t="s">
        <v>49</v>
      </c>
      <c r="D9206" s="1">
        <v>80.0</v>
      </c>
      <c r="E9206" s="1" t="s">
        <v>45</v>
      </c>
      <c r="F9206" s="5">
        <v>44927.0</v>
      </c>
      <c r="G9206" s="1">
        <v>5.0</v>
      </c>
    </row>
    <row r="9207">
      <c r="A9207" s="1">
        <v>9206.0</v>
      </c>
      <c r="B9207" s="1" t="s">
        <v>11524</v>
      </c>
      <c r="C9207" s="1" t="s">
        <v>32</v>
      </c>
      <c r="D9207" s="1">
        <v>120.0</v>
      </c>
      <c r="E9207" s="1" t="s">
        <v>38</v>
      </c>
      <c r="F9207" s="5">
        <v>44927.0</v>
      </c>
      <c r="G9207" s="1">
        <v>10.0</v>
      </c>
    </row>
    <row r="9208">
      <c r="A9208" s="1">
        <v>9207.0</v>
      </c>
      <c r="B9208" s="1" t="s">
        <v>11525</v>
      </c>
      <c r="C9208" s="1" t="s">
        <v>49</v>
      </c>
      <c r="D9208" s="1">
        <v>80.0</v>
      </c>
      <c r="E9208" s="1" t="s">
        <v>38</v>
      </c>
      <c r="F9208" s="5">
        <v>44927.0</v>
      </c>
      <c r="G9208" s="1">
        <v>20.0</v>
      </c>
    </row>
    <row r="9209">
      <c r="A9209" s="1">
        <v>9208.0</v>
      </c>
      <c r="B9209" s="1" t="s">
        <v>11526</v>
      </c>
      <c r="C9209" s="1" t="s">
        <v>32</v>
      </c>
      <c r="D9209" s="1">
        <v>120.0</v>
      </c>
      <c r="E9209" s="1" t="s">
        <v>45</v>
      </c>
      <c r="F9209" s="5">
        <v>44927.0</v>
      </c>
      <c r="G9209" s="1">
        <v>0.0</v>
      </c>
    </row>
    <row r="9210">
      <c r="A9210" s="1">
        <v>9209.0</v>
      </c>
      <c r="B9210" s="1" t="s">
        <v>11527</v>
      </c>
      <c r="C9210" s="1" t="s">
        <v>49</v>
      </c>
      <c r="D9210" s="1">
        <v>80.0</v>
      </c>
      <c r="E9210" s="1" t="s">
        <v>38</v>
      </c>
      <c r="F9210" s="5">
        <v>44927.0</v>
      </c>
      <c r="G9210" s="1">
        <v>5.0</v>
      </c>
    </row>
    <row r="9211">
      <c r="A9211" s="1">
        <v>9210.0</v>
      </c>
      <c r="B9211" s="1" t="s">
        <v>11528</v>
      </c>
      <c r="C9211" s="1" t="s">
        <v>32</v>
      </c>
      <c r="D9211" s="1">
        <v>120.0</v>
      </c>
      <c r="E9211" s="1" t="s">
        <v>45</v>
      </c>
      <c r="F9211" s="5">
        <v>44927.0</v>
      </c>
      <c r="G9211" s="1">
        <v>10.0</v>
      </c>
    </row>
    <row r="9212">
      <c r="A9212" s="1">
        <v>9211.0</v>
      </c>
      <c r="B9212" s="1" t="s">
        <v>11529</v>
      </c>
      <c r="C9212" s="1" t="s">
        <v>32</v>
      </c>
      <c r="D9212" s="1">
        <v>120.0</v>
      </c>
      <c r="E9212" s="1" t="s">
        <v>38</v>
      </c>
      <c r="F9212" s="5">
        <v>44927.0</v>
      </c>
      <c r="G9212" s="1">
        <v>20.0</v>
      </c>
    </row>
    <row r="9213">
      <c r="A9213" s="1">
        <v>9212.0</v>
      </c>
      <c r="B9213" s="1" t="s">
        <v>11530</v>
      </c>
      <c r="C9213" s="1" t="s">
        <v>32</v>
      </c>
      <c r="D9213" s="1">
        <v>120.0</v>
      </c>
      <c r="E9213" s="1" t="s">
        <v>38</v>
      </c>
      <c r="F9213" s="5">
        <v>44927.0</v>
      </c>
      <c r="G9213" s="1">
        <v>0.0</v>
      </c>
    </row>
    <row r="9214">
      <c r="A9214" s="1">
        <v>9213.0</v>
      </c>
      <c r="B9214" s="1" t="s">
        <v>11531</v>
      </c>
      <c r="C9214" s="1" t="s">
        <v>32</v>
      </c>
      <c r="D9214" s="1">
        <v>120.0</v>
      </c>
      <c r="E9214" s="1" t="s">
        <v>38</v>
      </c>
      <c r="F9214" s="5">
        <v>44927.0</v>
      </c>
      <c r="G9214" s="1">
        <v>5.0</v>
      </c>
    </row>
    <row r="9215">
      <c r="A9215" s="1">
        <v>9214.0</v>
      </c>
      <c r="B9215" s="1" t="s">
        <v>11534</v>
      </c>
      <c r="C9215" s="1" t="s">
        <v>40</v>
      </c>
      <c r="D9215" s="1">
        <v>50.0</v>
      </c>
      <c r="E9215" s="1" t="s">
        <v>38</v>
      </c>
      <c r="F9215" s="5">
        <v>44927.0</v>
      </c>
      <c r="G9215" s="1">
        <v>10.0</v>
      </c>
    </row>
    <row r="9216">
      <c r="A9216" s="1">
        <v>9215.0</v>
      </c>
      <c r="B9216" s="1" t="s">
        <v>11535</v>
      </c>
      <c r="C9216" s="1" t="s">
        <v>37</v>
      </c>
      <c r="D9216" s="1">
        <v>250.0</v>
      </c>
      <c r="E9216" s="1" t="s">
        <v>38</v>
      </c>
      <c r="F9216" s="5">
        <v>44927.0</v>
      </c>
      <c r="G9216" s="1">
        <v>20.0</v>
      </c>
    </row>
    <row r="9217">
      <c r="A9217" s="1">
        <v>9216.0</v>
      </c>
      <c r="B9217" s="1" t="s">
        <v>11536</v>
      </c>
      <c r="C9217" s="1" t="s">
        <v>49</v>
      </c>
      <c r="D9217" s="1">
        <v>80.0</v>
      </c>
      <c r="E9217" s="1" t="s">
        <v>38</v>
      </c>
      <c r="F9217" s="5">
        <v>44927.0</v>
      </c>
      <c r="G9217" s="1">
        <v>0.0</v>
      </c>
    </row>
    <row r="9218">
      <c r="A9218" s="1">
        <v>9217.0</v>
      </c>
      <c r="B9218" s="1" t="s">
        <v>11537</v>
      </c>
      <c r="C9218" s="1" t="s">
        <v>32</v>
      </c>
      <c r="D9218" s="1">
        <v>120.0</v>
      </c>
      <c r="E9218" s="1" t="s">
        <v>38</v>
      </c>
      <c r="F9218" s="5">
        <v>44927.0</v>
      </c>
      <c r="G9218" s="1">
        <v>5.0</v>
      </c>
    </row>
    <row r="9219">
      <c r="A9219" s="1">
        <v>9218.0</v>
      </c>
      <c r="B9219" s="1" t="s">
        <v>11538</v>
      </c>
      <c r="C9219" s="1" t="s">
        <v>32</v>
      </c>
      <c r="D9219" s="1">
        <v>120.0</v>
      </c>
      <c r="E9219" s="1" t="s">
        <v>38</v>
      </c>
      <c r="F9219" s="5">
        <v>44927.0</v>
      </c>
      <c r="G9219" s="1">
        <v>10.0</v>
      </c>
    </row>
    <row r="9220">
      <c r="A9220" s="1">
        <v>9219.0</v>
      </c>
      <c r="B9220" s="1" t="s">
        <v>11539</v>
      </c>
      <c r="C9220" s="1" t="s">
        <v>32</v>
      </c>
      <c r="D9220" s="1">
        <v>120.0</v>
      </c>
      <c r="E9220" s="1" t="s">
        <v>38</v>
      </c>
      <c r="F9220" s="5">
        <v>44927.0</v>
      </c>
      <c r="G9220" s="1">
        <v>20.0</v>
      </c>
    </row>
    <row r="9221">
      <c r="A9221" s="1">
        <v>9220.0</v>
      </c>
      <c r="B9221" s="1" t="s">
        <v>11540</v>
      </c>
      <c r="C9221" s="1" t="s">
        <v>32</v>
      </c>
      <c r="D9221" s="1">
        <v>120.0</v>
      </c>
      <c r="E9221" s="1" t="s">
        <v>38</v>
      </c>
      <c r="F9221" s="5">
        <v>44927.0</v>
      </c>
      <c r="G9221" s="1">
        <v>0.0</v>
      </c>
    </row>
    <row r="9222">
      <c r="A9222" s="1">
        <v>9221.0</v>
      </c>
      <c r="B9222" s="1" t="s">
        <v>11541</v>
      </c>
      <c r="C9222" s="1" t="s">
        <v>49</v>
      </c>
      <c r="D9222" s="1">
        <v>80.0</v>
      </c>
      <c r="E9222" s="1" t="s">
        <v>38</v>
      </c>
      <c r="F9222" s="5">
        <v>44927.0</v>
      </c>
      <c r="G9222" s="1">
        <v>5.0</v>
      </c>
    </row>
    <row r="9223">
      <c r="A9223" s="1">
        <v>9222.0</v>
      </c>
      <c r="B9223" s="1" t="s">
        <v>11542</v>
      </c>
      <c r="C9223" s="1" t="s">
        <v>32</v>
      </c>
      <c r="D9223" s="1">
        <v>120.0</v>
      </c>
      <c r="E9223" s="1" t="s">
        <v>38</v>
      </c>
      <c r="F9223" s="5">
        <v>44927.0</v>
      </c>
      <c r="G9223" s="1">
        <v>10.0</v>
      </c>
    </row>
    <row r="9224">
      <c r="A9224" s="1">
        <v>9223.0</v>
      </c>
      <c r="B9224" s="1" t="s">
        <v>11543</v>
      </c>
      <c r="C9224" s="1" t="s">
        <v>40</v>
      </c>
      <c r="D9224" s="1">
        <v>50.0</v>
      </c>
      <c r="E9224" s="1" t="s">
        <v>38</v>
      </c>
      <c r="F9224" s="5">
        <v>44927.0</v>
      </c>
      <c r="G9224" s="1">
        <v>20.0</v>
      </c>
    </row>
    <row r="9225">
      <c r="A9225" s="1">
        <v>9224.0</v>
      </c>
      <c r="B9225" s="1" t="s">
        <v>11544</v>
      </c>
      <c r="C9225" s="1" t="s">
        <v>49</v>
      </c>
      <c r="D9225" s="1">
        <v>80.0</v>
      </c>
      <c r="E9225" s="1" t="s">
        <v>38</v>
      </c>
      <c r="F9225" s="5">
        <v>44927.0</v>
      </c>
      <c r="G9225" s="1">
        <v>0.0</v>
      </c>
    </row>
    <row r="9226">
      <c r="A9226" s="1">
        <v>9225.0</v>
      </c>
      <c r="B9226" s="1" t="s">
        <v>11545</v>
      </c>
      <c r="C9226" s="1" t="s">
        <v>37</v>
      </c>
      <c r="D9226" s="1">
        <v>250.0</v>
      </c>
      <c r="E9226" s="1" t="s">
        <v>38</v>
      </c>
      <c r="F9226" s="5">
        <v>44927.0</v>
      </c>
      <c r="G9226" s="1">
        <v>5.0</v>
      </c>
    </row>
    <row r="9227">
      <c r="A9227" s="1">
        <v>9226.0</v>
      </c>
      <c r="B9227" s="1" t="s">
        <v>11546</v>
      </c>
      <c r="C9227" s="1" t="s">
        <v>49</v>
      </c>
      <c r="D9227" s="1">
        <v>80.0</v>
      </c>
      <c r="E9227" s="1" t="s">
        <v>33</v>
      </c>
      <c r="F9227" s="5">
        <v>44927.0</v>
      </c>
      <c r="G9227" s="1">
        <v>10.0</v>
      </c>
    </row>
    <row r="9228">
      <c r="A9228" s="1">
        <v>9227.0</v>
      </c>
      <c r="B9228" s="1" t="s">
        <v>11547</v>
      </c>
      <c r="C9228" s="1" t="s">
        <v>32</v>
      </c>
      <c r="D9228" s="1">
        <v>120.0</v>
      </c>
      <c r="E9228" s="1" t="s">
        <v>38</v>
      </c>
      <c r="F9228" s="5">
        <v>44927.0</v>
      </c>
      <c r="G9228" s="1">
        <v>20.0</v>
      </c>
    </row>
    <row r="9229">
      <c r="A9229" s="1">
        <v>9228.0</v>
      </c>
      <c r="B9229" s="1" t="s">
        <v>11550</v>
      </c>
      <c r="C9229" s="1" t="s">
        <v>40</v>
      </c>
      <c r="D9229" s="1">
        <v>50.0</v>
      </c>
      <c r="E9229" s="1" t="s">
        <v>38</v>
      </c>
      <c r="F9229" s="5">
        <v>44927.0</v>
      </c>
      <c r="G9229" s="1">
        <v>0.0</v>
      </c>
    </row>
    <row r="9230">
      <c r="A9230" s="1">
        <v>9229.0</v>
      </c>
      <c r="B9230" s="1" t="s">
        <v>11551</v>
      </c>
      <c r="C9230" s="1" t="s">
        <v>37</v>
      </c>
      <c r="D9230" s="1">
        <v>250.0</v>
      </c>
      <c r="E9230" s="1" t="s">
        <v>38</v>
      </c>
      <c r="F9230" s="5">
        <v>44927.0</v>
      </c>
      <c r="G9230" s="1">
        <v>5.0</v>
      </c>
    </row>
    <row r="9231">
      <c r="A9231" s="1">
        <v>9230.0</v>
      </c>
      <c r="B9231" s="1" t="s">
        <v>11552</v>
      </c>
      <c r="C9231" s="1" t="s">
        <v>32</v>
      </c>
      <c r="D9231" s="1">
        <v>120.0</v>
      </c>
      <c r="E9231" s="1" t="s">
        <v>38</v>
      </c>
      <c r="F9231" s="5">
        <v>44927.0</v>
      </c>
      <c r="G9231" s="1">
        <v>10.0</v>
      </c>
    </row>
    <row r="9232">
      <c r="A9232" s="1">
        <v>9231.0</v>
      </c>
      <c r="B9232" s="1" t="s">
        <v>11553</v>
      </c>
      <c r="C9232" s="1" t="s">
        <v>32</v>
      </c>
      <c r="D9232" s="1">
        <v>120.0</v>
      </c>
      <c r="E9232" s="1" t="s">
        <v>38</v>
      </c>
      <c r="F9232" s="5">
        <v>44927.0</v>
      </c>
      <c r="G9232" s="1">
        <v>20.0</v>
      </c>
    </row>
    <row r="9233">
      <c r="A9233" s="1">
        <v>9232.0</v>
      </c>
      <c r="B9233" s="1" t="s">
        <v>11554</v>
      </c>
      <c r="C9233" s="1" t="s">
        <v>32</v>
      </c>
      <c r="D9233" s="1">
        <v>120.0</v>
      </c>
      <c r="E9233" s="1" t="s">
        <v>33</v>
      </c>
      <c r="F9233" s="5">
        <v>44927.0</v>
      </c>
      <c r="G9233" s="1">
        <v>0.0</v>
      </c>
    </row>
    <row r="9234">
      <c r="A9234" s="1">
        <v>9233.0</v>
      </c>
      <c r="B9234" s="1" t="s">
        <v>11555</v>
      </c>
      <c r="C9234" s="1" t="s">
        <v>32</v>
      </c>
      <c r="D9234" s="1">
        <v>120.0</v>
      </c>
      <c r="E9234" s="1" t="s">
        <v>38</v>
      </c>
      <c r="F9234" s="5">
        <v>44927.0</v>
      </c>
      <c r="G9234" s="1">
        <v>5.0</v>
      </c>
    </row>
    <row r="9235">
      <c r="A9235" s="1">
        <v>9234.0</v>
      </c>
      <c r="B9235" s="1" t="s">
        <v>11556</v>
      </c>
      <c r="C9235" s="1" t="s">
        <v>40</v>
      </c>
      <c r="D9235" s="1">
        <v>50.0</v>
      </c>
      <c r="E9235" s="1" t="s">
        <v>38</v>
      </c>
      <c r="F9235" s="5">
        <v>44927.0</v>
      </c>
      <c r="G9235" s="1">
        <v>10.0</v>
      </c>
    </row>
    <row r="9236">
      <c r="A9236" s="1">
        <v>9235.0</v>
      </c>
      <c r="B9236" s="1" t="s">
        <v>11557</v>
      </c>
      <c r="C9236" s="1" t="s">
        <v>49</v>
      </c>
      <c r="D9236" s="1">
        <v>80.0</v>
      </c>
      <c r="E9236" s="1" t="s">
        <v>45</v>
      </c>
      <c r="F9236" s="5">
        <v>44927.0</v>
      </c>
      <c r="G9236" s="1">
        <v>20.0</v>
      </c>
    </row>
    <row r="9237">
      <c r="A9237" s="1">
        <v>9236.0</v>
      </c>
      <c r="B9237" s="1" t="s">
        <v>11558</v>
      </c>
      <c r="C9237" s="1" t="s">
        <v>32</v>
      </c>
      <c r="D9237" s="1">
        <v>120.0</v>
      </c>
      <c r="E9237" s="1" t="s">
        <v>38</v>
      </c>
      <c r="F9237" s="5">
        <v>44927.0</v>
      </c>
      <c r="G9237" s="1">
        <v>0.0</v>
      </c>
    </row>
    <row r="9238">
      <c r="A9238" s="1">
        <v>9237.0</v>
      </c>
      <c r="B9238" s="1" t="s">
        <v>11559</v>
      </c>
      <c r="C9238" s="1" t="s">
        <v>32</v>
      </c>
      <c r="D9238" s="1">
        <v>120.0</v>
      </c>
      <c r="E9238" s="1" t="s">
        <v>38</v>
      </c>
      <c r="F9238" s="5">
        <v>44927.0</v>
      </c>
      <c r="G9238" s="1">
        <v>5.0</v>
      </c>
    </row>
    <row r="9239">
      <c r="A9239" s="1">
        <v>9238.0</v>
      </c>
      <c r="B9239" s="1" t="s">
        <v>11560</v>
      </c>
      <c r="C9239" s="1" t="s">
        <v>32</v>
      </c>
      <c r="D9239" s="1">
        <v>120.0</v>
      </c>
      <c r="E9239" s="1" t="s">
        <v>38</v>
      </c>
      <c r="F9239" s="5">
        <v>44927.0</v>
      </c>
      <c r="G9239" s="1">
        <v>10.0</v>
      </c>
    </row>
    <row r="9240">
      <c r="A9240" s="1">
        <v>9239.0</v>
      </c>
      <c r="B9240" s="1" t="s">
        <v>11561</v>
      </c>
      <c r="C9240" s="1" t="s">
        <v>49</v>
      </c>
      <c r="D9240" s="1">
        <v>80.0</v>
      </c>
      <c r="E9240" s="1" t="s">
        <v>38</v>
      </c>
      <c r="F9240" s="5">
        <v>44927.0</v>
      </c>
      <c r="G9240" s="1">
        <v>20.0</v>
      </c>
    </row>
    <row r="9241">
      <c r="A9241" s="1">
        <v>9240.0</v>
      </c>
      <c r="B9241" s="1" t="s">
        <v>11562</v>
      </c>
      <c r="C9241" s="1" t="s">
        <v>32</v>
      </c>
      <c r="D9241" s="1">
        <v>120.0</v>
      </c>
      <c r="E9241" s="1" t="s">
        <v>38</v>
      </c>
      <c r="F9241" s="5">
        <v>44927.0</v>
      </c>
      <c r="G9241" s="1">
        <v>0.0</v>
      </c>
    </row>
    <row r="9242">
      <c r="A9242" s="1">
        <v>9241.0</v>
      </c>
      <c r="B9242" s="1" t="s">
        <v>11565</v>
      </c>
      <c r="C9242" s="1" t="s">
        <v>32</v>
      </c>
      <c r="D9242" s="1">
        <v>120.0</v>
      </c>
      <c r="E9242" s="1" t="s">
        <v>38</v>
      </c>
      <c r="F9242" s="5">
        <v>44927.0</v>
      </c>
      <c r="G9242" s="1">
        <v>5.0</v>
      </c>
    </row>
    <row r="9243">
      <c r="A9243" s="1">
        <v>9242.0</v>
      </c>
      <c r="B9243" s="1" t="s">
        <v>11566</v>
      </c>
      <c r="C9243" s="1" t="s">
        <v>32</v>
      </c>
      <c r="D9243" s="1">
        <v>120.0</v>
      </c>
      <c r="E9243" s="1" t="s">
        <v>38</v>
      </c>
      <c r="F9243" s="5">
        <v>44927.0</v>
      </c>
      <c r="G9243" s="1">
        <v>10.0</v>
      </c>
    </row>
    <row r="9244">
      <c r="A9244" s="1">
        <v>9243.0</v>
      </c>
      <c r="B9244" s="1" t="s">
        <v>11567</v>
      </c>
      <c r="C9244" s="1" t="s">
        <v>32</v>
      </c>
      <c r="D9244" s="1">
        <v>120.0</v>
      </c>
      <c r="E9244" s="1" t="s">
        <v>38</v>
      </c>
      <c r="F9244" s="5">
        <v>44927.0</v>
      </c>
      <c r="G9244" s="1">
        <v>20.0</v>
      </c>
    </row>
    <row r="9245">
      <c r="A9245" s="1">
        <v>9244.0</v>
      </c>
      <c r="B9245" s="1" t="s">
        <v>11568</v>
      </c>
      <c r="C9245" s="1" t="s">
        <v>37</v>
      </c>
      <c r="D9245" s="1">
        <v>250.0</v>
      </c>
      <c r="E9245" s="1" t="s">
        <v>38</v>
      </c>
      <c r="F9245" s="5">
        <v>44927.0</v>
      </c>
      <c r="G9245" s="1">
        <v>0.0</v>
      </c>
    </row>
    <row r="9246">
      <c r="A9246" s="1">
        <v>9245.0</v>
      </c>
      <c r="B9246" s="1" t="s">
        <v>11569</v>
      </c>
      <c r="C9246" s="1" t="s">
        <v>32</v>
      </c>
      <c r="D9246" s="1">
        <v>120.0</v>
      </c>
      <c r="E9246" s="1" t="s">
        <v>33</v>
      </c>
      <c r="F9246" s="5">
        <v>44927.0</v>
      </c>
      <c r="G9246" s="1">
        <v>5.0</v>
      </c>
    </row>
    <row r="9247">
      <c r="A9247" s="1">
        <v>9246.0</v>
      </c>
      <c r="B9247" s="1" t="s">
        <v>11570</v>
      </c>
      <c r="C9247" s="1" t="s">
        <v>32</v>
      </c>
      <c r="D9247" s="1">
        <v>120.0</v>
      </c>
      <c r="E9247" s="1" t="s">
        <v>33</v>
      </c>
      <c r="F9247" s="5">
        <v>44927.0</v>
      </c>
      <c r="G9247" s="1">
        <v>10.0</v>
      </c>
    </row>
    <row r="9248">
      <c r="A9248" s="1">
        <v>9247.0</v>
      </c>
      <c r="B9248" s="1" t="s">
        <v>11571</v>
      </c>
      <c r="C9248" s="1" t="s">
        <v>37</v>
      </c>
      <c r="D9248" s="1">
        <v>250.0</v>
      </c>
      <c r="E9248" s="1" t="s">
        <v>38</v>
      </c>
      <c r="F9248" s="5">
        <v>44927.0</v>
      </c>
      <c r="G9248" s="1">
        <v>20.0</v>
      </c>
    </row>
    <row r="9249">
      <c r="A9249" s="1">
        <v>9248.0</v>
      </c>
      <c r="B9249" s="1" t="s">
        <v>11572</v>
      </c>
      <c r="C9249" s="1" t="s">
        <v>32</v>
      </c>
      <c r="D9249" s="1">
        <v>120.0</v>
      </c>
      <c r="E9249" s="1" t="s">
        <v>38</v>
      </c>
      <c r="F9249" s="5">
        <v>44927.0</v>
      </c>
      <c r="G9249" s="1">
        <v>0.0</v>
      </c>
    </row>
    <row r="9250">
      <c r="A9250" s="1">
        <v>9249.0</v>
      </c>
      <c r="B9250" s="1" t="s">
        <v>11573</v>
      </c>
      <c r="C9250" s="1" t="s">
        <v>32</v>
      </c>
      <c r="D9250" s="1">
        <v>120.0</v>
      </c>
      <c r="E9250" s="1" t="s">
        <v>38</v>
      </c>
      <c r="F9250" s="5">
        <v>44927.0</v>
      </c>
      <c r="G9250" s="1">
        <v>5.0</v>
      </c>
    </row>
    <row r="9251">
      <c r="A9251" s="1">
        <v>9250.0</v>
      </c>
      <c r="B9251" s="1" t="s">
        <v>11574</v>
      </c>
      <c r="C9251" s="1" t="s">
        <v>49</v>
      </c>
      <c r="D9251" s="1">
        <v>80.0</v>
      </c>
      <c r="E9251" s="1" t="s">
        <v>38</v>
      </c>
      <c r="F9251" s="5">
        <v>44927.0</v>
      </c>
      <c r="G9251" s="1">
        <v>10.0</v>
      </c>
    </row>
    <row r="9252">
      <c r="A9252" s="1">
        <v>9251.0</v>
      </c>
      <c r="B9252" s="1" t="s">
        <v>11575</v>
      </c>
      <c r="C9252" s="1" t="s">
        <v>32</v>
      </c>
      <c r="D9252" s="1">
        <v>120.0</v>
      </c>
      <c r="E9252" s="1" t="s">
        <v>38</v>
      </c>
      <c r="F9252" s="5">
        <v>44927.0</v>
      </c>
      <c r="G9252" s="1">
        <v>20.0</v>
      </c>
    </row>
    <row r="9253">
      <c r="A9253" s="1">
        <v>9252.0</v>
      </c>
      <c r="B9253" s="1" t="s">
        <v>11576</v>
      </c>
      <c r="C9253" s="1" t="s">
        <v>32</v>
      </c>
      <c r="D9253" s="1">
        <v>120.0</v>
      </c>
      <c r="E9253" s="1" t="s">
        <v>38</v>
      </c>
      <c r="F9253" s="5">
        <v>44927.0</v>
      </c>
      <c r="G9253" s="1">
        <v>0.0</v>
      </c>
    </row>
    <row r="9254">
      <c r="A9254" s="1">
        <v>9253.0</v>
      </c>
      <c r="B9254" s="1" t="s">
        <v>11577</v>
      </c>
      <c r="C9254" s="1" t="s">
        <v>32</v>
      </c>
      <c r="D9254" s="1">
        <v>120.0</v>
      </c>
      <c r="E9254" s="1" t="s">
        <v>38</v>
      </c>
      <c r="F9254" s="5">
        <v>44927.0</v>
      </c>
      <c r="G9254" s="1">
        <v>5.0</v>
      </c>
    </row>
    <row r="9255">
      <c r="A9255" s="1">
        <v>9254.0</v>
      </c>
      <c r="B9255" s="1" t="s">
        <v>11579</v>
      </c>
      <c r="C9255" s="1" t="s">
        <v>32</v>
      </c>
      <c r="D9255" s="1">
        <v>120.0</v>
      </c>
      <c r="E9255" s="1" t="s">
        <v>38</v>
      </c>
      <c r="F9255" s="5">
        <v>44927.0</v>
      </c>
      <c r="G9255" s="1">
        <v>10.0</v>
      </c>
    </row>
    <row r="9256">
      <c r="A9256" s="1">
        <v>9255.0</v>
      </c>
      <c r="B9256" s="1" t="s">
        <v>11581</v>
      </c>
      <c r="C9256" s="1" t="s">
        <v>37</v>
      </c>
      <c r="D9256" s="1">
        <v>250.0</v>
      </c>
      <c r="E9256" s="1" t="s">
        <v>38</v>
      </c>
      <c r="F9256" s="5">
        <v>44927.0</v>
      </c>
      <c r="G9256" s="1">
        <v>20.0</v>
      </c>
    </row>
    <row r="9257">
      <c r="A9257" s="1">
        <v>9256.0</v>
      </c>
      <c r="B9257" s="1" t="s">
        <v>11582</v>
      </c>
      <c r="C9257" s="1" t="s">
        <v>49</v>
      </c>
      <c r="D9257" s="1">
        <v>80.0</v>
      </c>
      <c r="E9257" s="1" t="s">
        <v>33</v>
      </c>
      <c r="F9257" s="5">
        <v>44927.0</v>
      </c>
      <c r="G9257" s="1">
        <v>0.0</v>
      </c>
    </row>
    <row r="9258">
      <c r="A9258" s="1">
        <v>9257.0</v>
      </c>
      <c r="B9258" s="1" t="s">
        <v>11583</v>
      </c>
      <c r="C9258" s="1" t="s">
        <v>49</v>
      </c>
      <c r="D9258" s="1">
        <v>80.0</v>
      </c>
      <c r="E9258" s="1" t="s">
        <v>38</v>
      </c>
      <c r="F9258" s="5">
        <v>44927.0</v>
      </c>
      <c r="G9258" s="1">
        <v>5.0</v>
      </c>
    </row>
    <row r="9259">
      <c r="A9259" s="1">
        <v>9258.0</v>
      </c>
      <c r="B9259" s="1" t="s">
        <v>11584</v>
      </c>
      <c r="C9259" s="1" t="s">
        <v>32</v>
      </c>
      <c r="D9259" s="1">
        <v>120.0</v>
      </c>
      <c r="E9259" s="1" t="s">
        <v>38</v>
      </c>
      <c r="F9259" s="5">
        <v>44927.0</v>
      </c>
      <c r="G9259" s="1">
        <v>10.0</v>
      </c>
    </row>
    <row r="9260">
      <c r="A9260" s="1">
        <v>9259.0</v>
      </c>
      <c r="B9260" s="1" t="s">
        <v>11585</v>
      </c>
      <c r="C9260" s="1" t="s">
        <v>32</v>
      </c>
      <c r="D9260" s="1">
        <v>120.0</v>
      </c>
      <c r="E9260" s="1" t="s">
        <v>38</v>
      </c>
      <c r="F9260" s="5">
        <v>44927.0</v>
      </c>
      <c r="G9260" s="1">
        <v>20.0</v>
      </c>
    </row>
    <row r="9261">
      <c r="A9261" s="1">
        <v>9260.0</v>
      </c>
      <c r="B9261" s="1" t="s">
        <v>11586</v>
      </c>
      <c r="C9261" s="1" t="s">
        <v>32</v>
      </c>
      <c r="D9261" s="1">
        <v>120.0</v>
      </c>
      <c r="E9261" s="1" t="s">
        <v>45</v>
      </c>
      <c r="F9261" s="5">
        <v>44927.0</v>
      </c>
      <c r="G9261" s="1">
        <v>0.0</v>
      </c>
    </row>
    <row r="9262">
      <c r="A9262" s="1">
        <v>9261.0</v>
      </c>
      <c r="B9262" s="1" t="s">
        <v>11587</v>
      </c>
      <c r="C9262" s="1" t="s">
        <v>49</v>
      </c>
      <c r="D9262" s="1">
        <v>80.0</v>
      </c>
      <c r="E9262" s="1" t="s">
        <v>38</v>
      </c>
      <c r="F9262" s="5">
        <v>44927.0</v>
      </c>
      <c r="G9262" s="1">
        <v>5.0</v>
      </c>
    </row>
    <row r="9263">
      <c r="A9263" s="1">
        <v>9262.0</v>
      </c>
      <c r="B9263" s="1" t="s">
        <v>11588</v>
      </c>
      <c r="C9263" s="1" t="s">
        <v>32</v>
      </c>
      <c r="D9263" s="1">
        <v>120.0</v>
      </c>
      <c r="E9263" s="1" t="s">
        <v>38</v>
      </c>
      <c r="F9263" s="5">
        <v>44927.0</v>
      </c>
      <c r="G9263" s="1">
        <v>10.0</v>
      </c>
    </row>
    <row r="9264">
      <c r="A9264" s="1">
        <v>9263.0</v>
      </c>
      <c r="B9264" s="1" t="s">
        <v>11589</v>
      </c>
      <c r="C9264" s="1" t="s">
        <v>40</v>
      </c>
      <c r="D9264" s="1">
        <v>50.0</v>
      </c>
      <c r="E9264" s="1" t="s">
        <v>38</v>
      </c>
      <c r="F9264" s="5">
        <v>44927.0</v>
      </c>
      <c r="G9264" s="1">
        <v>20.0</v>
      </c>
    </row>
    <row r="9265">
      <c r="A9265" s="1">
        <v>9264.0</v>
      </c>
      <c r="B9265" s="1" t="s">
        <v>11590</v>
      </c>
      <c r="C9265" s="1" t="s">
        <v>32</v>
      </c>
      <c r="D9265" s="1">
        <v>120.0</v>
      </c>
      <c r="E9265" s="1" t="s">
        <v>38</v>
      </c>
      <c r="F9265" s="5">
        <v>44927.0</v>
      </c>
      <c r="G9265" s="1">
        <v>0.0</v>
      </c>
    </row>
    <row r="9266">
      <c r="A9266" s="1">
        <v>9265.0</v>
      </c>
      <c r="B9266" s="1" t="s">
        <v>11591</v>
      </c>
      <c r="C9266" s="1" t="s">
        <v>49</v>
      </c>
      <c r="D9266" s="1">
        <v>80.0</v>
      </c>
      <c r="E9266" s="1" t="s">
        <v>33</v>
      </c>
      <c r="F9266" s="5">
        <v>44927.0</v>
      </c>
      <c r="G9266" s="1">
        <v>5.0</v>
      </c>
    </row>
    <row r="9267">
      <c r="A9267" s="1">
        <v>9266.0</v>
      </c>
      <c r="B9267" s="1" t="s">
        <v>11592</v>
      </c>
      <c r="C9267" s="1" t="s">
        <v>37</v>
      </c>
      <c r="D9267" s="1">
        <v>250.0</v>
      </c>
      <c r="E9267" s="1" t="s">
        <v>38</v>
      </c>
      <c r="F9267" s="5">
        <v>44927.0</v>
      </c>
      <c r="G9267" s="1">
        <v>10.0</v>
      </c>
    </row>
    <row r="9268">
      <c r="A9268" s="1">
        <v>9267.0</v>
      </c>
      <c r="B9268" s="1" t="s">
        <v>11593</v>
      </c>
      <c r="C9268" s="1" t="s">
        <v>32</v>
      </c>
      <c r="D9268" s="1">
        <v>120.0</v>
      </c>
      <c r="E9268" s="1" t="s">
        <v>38</v>
      </c>
      <c r="F9268" s="5">
        <v>44927.0</v>
      </c>
      <c r="G9268" s="1">
        <v>20.0</v>
      </c>
    </row>
    <row r="9269">
      <c r="A9269" s="1">
        <v>9268.0</v>
      </c>
      <c r="B9269" s="1" t="s">
        <v>11596</v>
      </c>
      <c r="C9269" s="1" t="s">
        <v>49</v>
      </c>
      <c r="D9269" s="1">
        <v>80.0</v>
      </c>
      <c r="E9269" s="1" t="s">
        <v>38</v>
      </c>
      <c r="F9269" s="5">
        <v>44927.0</v>
      </c>
      <c r="G9269" s="1">
        <v>0.0</v>
      </c>
    </row>
    <row r="9270">
      <c r="A9270" s="1">
        <v>9269.0</v>
      </c>
      <c r="B9270" s="1" t="s">
        <v>11597</v>
      </c>
      <c r="C9270" s="1" t="s">
        <v>32</v>
      </c>
      <c r="D9270" s="1">
        <v>120.0</v>
      </c>
      <c r="E9270" s="1" t="s">
        <v>38</v>
      </c>
      <c r="F9270" s="5">
        <v>44927.0</v>
      </c>
      <c r="G9270" s="1">
        <v>5.0</v>
      </c>
    </row>
    <row r="9271">
      <c r="A9271" s="1">
        <v>9270.0</v>
      </c>
      <c r="B9271" s="1" t="s">
        <v>11598</v>
      </c>
      <c r="C9271" s="1" t="s">
        <v>49</v>
      </c>
      <c r="D9271" s="1">
        <v>80.0</v>
      </c>
      <c r="E9271" s="1" t="s">
        <v>45</v>
      </c>
      <c r="F9271" s="5">
        <v>44927.0</v>
      </c>
      <c r="G9271" s="1">
        <v>10.0</v>
      </c>
    </row>
    <row r="9272">
      <c r="A9272" s="1">
        <v>9271.0</v>
      </c>
      <c r="B9272" s="1" t="s">
        <v>11599</v>
      </c>
      <c r="C9272" s="1" t="s">
        <v>32</v>
      </c>
      <c r="D9272" s="1">
        <v>120.0</v>
      </c>
      <c r="E9272" s="1" t="s">
        <v>38</v>
      </c>
      <c r="F9272" s="5">
        <v>44927.0</v>
      </c>
      <c r="G9272" s="1">
        <v>20.0</v>
      </c>
    </row>
    <row r="9273">
      <c r="A9273" s="1">
        <v>9272.0</v>
      </c>
      <c r="B9273" s="1" t="s">
        <v>11600</v>
      </c>
      <c r="C9273" s="1" t="s">
        <v>49</v>
      </c>
      <c r="D9273" s="1">
        <v>80.0</v>
      </c>
      <c r="E9273" s="1" t="s">
        <v>45</v>
      </c>
      <c r="F9273" s="5">
        <v>44927.0</v>
      </c>
      <c r="G9273" s="1">
        <v>0.0</v>
      </c>
    </row>
    <row r="9274">
      <c r="A9274" s="1">
        <v>9273.0</v>
      </c>
      <c r="B9274" s="1" t="s">
        <v>11601</v>
      </c>
      <c r="C9274" s="1" t="s">
        <v>32</v>
      </c>
      <c r="D9274" s="1">
        <v>120.0</v>
      </c>
      <c r="E9274" s="1" t="s">
        <v>38</v>
      </c>
      <c r="F9274" s="5">
        <v>44927.0</v>
      </c>
      <c r="G9274" s="1">
        <v>5.0</v>
      </c>
    </row>
    <row r="9275">
      <c r="A9275" s="1">
        <v>9274.0</v>
      </c>
      <c r="B9275" s="1" t="s">
        <v>11602</v>
      </c>
      <c r="C9275" s="1" t="s">
        <v>32</v>
      </c>
      <c r="D9275" s="1">
        <v>120.0</v>
      </c>
      <c r="E9275" s="1" t="s">
        <v>38</v>
      </c>
      <c r="F9275" s="5">
        <v>44927.0</v>
      </c>
      <c r="G9275" s="1">
        <v>10.0</v>
      </c>
    </row>
    <row r="9276">
      <c r="A9276" s="1">
        <v>9275.0</v>
      </c>
      <c r="B9276" s="1" t="s">
        <v>11603</v>
      </c>
      <c r="C9276" s="1" t="s">
        <v>32</v>
      </c>
      <c r="D9276" s="1">
        <v>120.0</v>
      </c>
      <c r="E9276" s="1" t="s">
        <v>38</v>
      </c>
      <c r="F9276" s="5">
        <v>44927.0</v>
      </c>
      <c r="G9276" s="1">
        <v>20.0</v>
      </c>
    </row>
    <row r="9277">
      <c r="A9277" s="1">
        <v>9276.0</v>
      </c>
      <c r="B9277" s="1" t="s">
        <v>11604</v>
      </c>
      <c r="C9277" s="1" t="s">
        <v>49</v>
      </c>
      <c r="D9277" s="1">
        <v>80.0</v>
      </c>
      <c r="E9277" s="1" t="s">
        <v>38</v>
      </c>
      <c r="F9277" s="5">
        <v>44927.0</v>
      </c>
      <c r="G9277" s="1">
        <v>0.0</v>
      </c>
    </row>
    <row r="9278">
      <c r="A9278" s="1">
        <v>9277.0</v>
      </c>
      <c r="B9278" s="1" t="s">
        <v>11605</v>
      </c>
      <c r="C9278" s="1" t="s">
        <v>37</v>
      </c>
      <c r="D9278" s="1">
        <v>250.0</v>
      </c>
      <c r="E9278" s="1" t="s">
        <v>45</v>
      </c>
      <c r="F9278" s="5">
        <v>44927.0</v>
      </c>
      <c r="G9278" s="1">
        <v>5.0</v>
      </c>
    </row>
    <row r="9279">
      <c r="A9279" s="1">
        <v>9278.0</v>
      </c>
      <c r="B9279" s="1" t="s">
        <v>11606</v>
      </c>
      <c r="C9279" s="1" t="s">
        <v>32</v>
      </c>
      <c r="D9279" s="1">
        <v>120.0</v>
      </c>
      <c r="E9279" s="1" t="s">
        <v>38</v>
      </c>
      <c r="F9279" s="5">
        <v>44927.0</v>
      </c>
      <c r="G9279" s="1">
        <v>10.0</v>
      </c>
    </row>
    <row r="9280">
      <c r="A9280" s="1">
        <v>9279.0</v>
      </c>
      <c r="B9280" s="1" t="s">
        <v>11607</v>
      </c>
      <c r="C9280" s="1" t="s">
        <v>32</v>
      </c>
      <c r="D9280" s="1">
        <v>120.0</v>
      </c>
      <c r="E9280" s="1" t="s">
        <v>38</v>
      </c>
      <c r="F9280" s="5">
        <v>44927.0</v>
      </c>
      <c r="G9280" s="1">
        <v>20.0</v>
      </c>
    </row>
    <row r="9281">
      <c r="A9281" s="1">
        <v>9280.0</v>
      </c>
      <c r="B9281" s="1" t="s">
        <v>11608</v>
      </c>
      <c r="C9281" s="1" t="s">
        <v>37</v>
      </c>
      <c r="D9281" s="1">
        <v>250.0</v>
      </c>
      <c r="E9281" s="1" t="s">
        <v>38</v>
      </c>
      <c r="F9281" s="5">
        <v>44927.0</v>
      </c>
      <c r="G9281" s="1">
        <v>0.0</v>
      </c>
    </row>
    <row r="9282">
      <c r="A9282" s="1">
        <v>9281.0</v>
      </c>
      <c r="B9282" s="1" t="s">
        <v>11609</v>
      </c>
      <c r="C9282" s="1" t="s">
        <v>32</v>
      </c>
      <c r="D9282" s="1">
        <v>120.0</v>
      </c>
      <c r="E9282" s="1" t="s">
        <v>38</v>
      </c>
      <c r="F9282" s="5">
        <v>44927.0</v>
      </c>
      <c r="G9282" s="1">
        <v>5.0</v>
      </c>
    </row>
    <row r="9283">
      <c r="A9283" s="1">
        <v>9282.0</v>
      </c>
      <c r="B9283" s="1" t="s">
        <v>11612</v>
      </c>
      <c r="C9283" s="1" t="s">
        <v>32</v>
      </c>
      <c r="D9283" s="1">
        <v>120.0</v>
      </c>
      <c r="E9283" s="1" t="s">
        <v>38</v>
      </c>
      <c r="F9283" s="5">
        <v>44927.0</v>
      </c>
      <c r="G9283" s="1">
        <v>10.0</v>
      </c>
    </row>
    <row r="9284">
      <c r="A9284" s="1">
        <v>9283.0</v>
      </c>
      <c r="B9284" s="1" t="s">
        <v>11613</v>
      </c>
      <c r="C9284" s="1" t="s">
        <v>32</v>
      </c>
      <c r="D9284" s="1">
        <v>120.0</v>
      </c>
      <c r="E9284" s="1" t="s">
        <v>38</v>
      </c>
      <c r="F9284" s="5">
        <v>44927.0</v>
      </c>
      <c r="G9284" s="1">
        <v>20.0</v>
      </c>
    </row>
    <row r="9285">
      <c r="A9285" s="1">
        <v>9284.0</v>
      </c>
      <c r="B9285" s="1" t="s">
        <v>11614</v>
      </c>
      <c r="C9285" s="1" t="s">
        <v>32</v>
      </c>
      <c r="D9285" s="1">
        <v>120.0</v>
      </c>
      <c r="E9285" s="1" t="s">
        <v>45</v>
      </c>
      <c r="F9285" s="5">
        <v>44927.0</v>
      </c>
      <c r="G9285" s="1">
        <v>0.0</v>
      </c>
    </row>
    <row r="9286">
      <c r="A9286" s="1">
        <v>9285.0</v>
      </c>
      <c r="B9286" s="1" t="s">
        <v>11615</v>
      </c>
      <c r="C9286" s="1" t="s">
        <v>49</v>
      </c>
      <c r="D9286" s="1">
        <v>80.0</v>
      </c>
      <c r="E9286" s="1" t="s">
        <v>38</v>
      </c>
      <c r="F9286" s="5">
        <v>44927.0</v>
      </c>
      <c r="G9286" s="1">
        <v>5.0</v>
      </c>
    </row>
    <row r="9287">
      <c r="A9287" s="1">
        <v>9286.0</v>
      </c>
      <c r="B9287" s="1" t="s">
        <v>11616</v>
      </c>
      <c r="C9287" s="1" t="s">
        <v>32</v>
      </c>
      <c r="D9287" s="1">
        <v>120.0</v>
      </c>
      <c r="E9287" s="1" t="s">
        <v>38</v>
      </c>
      <c r="F9287" s="5">
        <v>44927.0</v>
      </c>
      <c r="G9287" s="1">
        <v>10.0</v>
      </c>
    </row>
    <row r="9288">
      <c r="A9288" s="1">
        <v>9287.0</v>
      </c>
      <c r="B9288" s="1" t="s">
        <v>11617</v>
      </c>
      <c r="C9288" s="1" t="s">
        <v>40</v>
      </c>
      <c r="D9288" s="1">
        <v>50.0</v>
      </c>
      <c r="E9288" s="1" t="s">
        <v>45</v>
      </c>
      <c r="F9288" s="5">
        <v>44927.0</v>
      </c>
      <c r="G9288" s="1">
        <v>20.0</v>
      </c>
    </row>
    <row r="9289">
      <c r="A9289" s="1">
        <v>9288.0</v>
      </c>
      <c r="B9289" s="1" t="s">
        <v>11618</v>
      </c>
      <c r="C9289" s="1" t="s">
        <v>32</v>
      </c>
      <c r="D9289" s="1">
        <v>120.0</v>
      </c>
      <c r="E9289" s="1" t="s">
        <v>38</v>
      </c>
      <c r="F9289" s="5">
        <v>44927.0</v>
      </c>
      <c r="G9289" s="1">
        <v>0.0</v>
      </c>
    </row>
    <row r="9290">
      <c r="A9290" s="1">
        <v>9289.0</v>
      </c>
      <c r="B9290" s="1" t="s">
        <v>11619</v>
      </c>
      <c r="C9290" s="1" t="s">
        <v>49</v>
      </c>
      <c r="D9290" s="1">
        <v>80.0</v>
      </c>
      <c r="E9290" s="1" t="s">
        <v>45</v>
      </c>
      <c r="F9290" s="5">
        <v>44927.0</v>
      </c>
      <c r="G9290" s="1">
        <v>5.0</v>
      </c>
    </row>
    <row r="9291">
      <c r="A9291" s="1">
        <v>9290.0</v>
      </c>
      <c r="B9291" s="1" t="s">
        <v>11620</v>
      </c>
      <c r="C9291" s="1" t="s">
        <v>37</v>
      </c>
      <c r="D9291" s="1">
        <v>250.0</v>
      </c>
      <c r="E9291" s="1" t="s">
        <v>38</v>
      </c>
      <c r="F9291" s="5">
        <v>44927.0</v>
      </c>
      <c r="G9291" s="1">
        <v>10.0</v>
      </c>
    </row>
    <row r="9292">
      <c r="A9292" s="1">
        <v>9291.0</v>
      </c>
      <c r="B9292" s="1" t="s">
        <v>11621</v>
      </c>
      <c r="C9292" s="1" t="s">
        <v>40</v>
      </c>
      <c r="D9292" s="1">
        <v>50.0</v>
      </c>
      <c r="E9292" s="1" t="s">
        <v>33</v>
      </c>
      <c r="F9292" s="5">
        <v>44927.0</v>
      </c>
      <c r="G9292" s="1">
        <v>20.0</v>
      </c>
    </row>
    <row r="9293">
      <c r="A9293" s="1">
        <v>9292.0</v>
      </c>
      <c r="B9293" s="1" t="s">
        <v>11622</v>
      </c>
      <c r="C9293" s="1" t="s">
        <v>32</v>
      </c>
      <c r="D9293" s="1">
        <v>120.0</v>
      </c>
      <c r="E9293" s="1" t="s">
        <v>38</v>
      </c>
      <c r="F9293" s="5">
        <v>44927.0</v>
      </c>
      <c r="G9293" s="1">
        <v>0.0</v>
      </c>
    </row>
    <row r="9294">
      <c r="A9294" s="1">
        <v>9293.0</v>
      </c>
      <c r="B9294" s="1" t="s">
        <v>11623</v>
      </c>
      <c r="C9294" s="1" t="s">
        <v>32</v>
      </c>
      <c r="D9294" s="1">
        <v>120.0</v>
      </c>
      <c r="E9294" s="1" t="s">
        <v>38</v>
      </c>
      <c r="F9294" s="5">
        <v>44927.0</v>
      </c>
      <c r="G9294" s="1">
        <v>5.0</v>
      </c>
    </row>
    <row r="9295">
      <c r="A9295" s="1">
        <v>9294.0</v>
      </c>
      <c r="B9295" s="1" t="s">
        <v>11625</v>
      </c>
      <c r="C9295" s="1" t="s">
        <v>49</v>
      </c>
      <c r="D9295" s="1">
        <v>80.0</v>
      </c>
      <c r="E9295" s="1" t="s">
        <v>45</v>
      </c>
      <c r="F9295" s="5">
        <v>44927.0</v>
      </c>
      <c r="G9295" s="1">
        <v>10.0</v>
      </c>
    </row>
    <row r="9296">
      <c r="A9296" s="1">
        <v>9295.0</v>
      </c>
      <c r="B9296" s="1" t="s">
        <v>11627</v>
      </c>
      <c r="C9296" s="1" t="s">
        <v>32</v>
      </c>
      <c r="D9296" s="1">
        <v>120.0</v>
      </c>
      <c r="E9296" s="1" t="s">
        <v>33</v>
      </c>
      <c r="F9296" s="5">
        <v>44927.0</v>
      </c>
      <c r="G9296" s="1">
        <v>20.0</v>
      </c>
    </row>
    <row r="9297">
      <c r="A9297" s="1">
        <v>9296.0</v>
      </c>
      <c r="B9297" s="1" t="s">
        <v>11628</v>
      </c>
      <c r="C9297" s="1" t="s">
        <v>40</v>
      </c>
      <c r="D9297" s="1">
        <v>50.0</v>
      </c>
      <c r="E9297" s="1" t="s">
        <v>38</v>
      </c>
      <c r="F9297" s="5">
        <v>44927.0</v>
      </c>
      <c r="G9297" s="1">
        <v>0.0</v>
      </c>
    </row>
    <row r="9298">
      <c r="A9298" s="1">
        <v>9297.0</v>
      </c>
      <c r="B9298" s="1" t="s">
        <v>11629</v>
      </c>
      <c r="C9298" s="1" t="s">
        <v>32</v>
      </c>
      <c r="D9298" s="1">
        <v>120.0</v>
      </c>
      <c r="E9298" s="1" t="s">
        <v>38</v>
      </c>
      <c r="F9298" s="5">
        <v>44927.0</v>
      </c>
      <c r="G9298" s="1">
        <v>5.0</v>
      </c>
    </row>
    <row r="9299">
      <c r="A9299" s="1">
        <v>9298.0</v>
      </c>
      <c r="B9299" s="1" t="s">
        <v>11630</v>
      </c>
      <c r="C9299" s="1" t="s">
        <v>32</v>
      </c>
      <c r="D9299" s="1">
        <v>120.0</v>
      </c>
      <c r="E9299" s="1" t="s">
        <v>38</v>
      </c>
      <c r="F9299" s="5">
        <v>44927.0</v>
      </c>
      <c r="G9299" s="1">
        <v>10.0</v>
      </c>
    </row>
    <row r="9300">
      <c r="A9300" s="1">
        <v>9299.0</v>
      </c>
      <c r="B9300" s="1" t="s">
        <v>11631</v>
      </c>
      <c r="C9300" s="1" t="s">
        <v>49</v>
      </c>
      <c r="D9300" s="1">
        <v>80.0</v>
      </c>
      <c r="E9300" s="1" t="s">
        <v>33</v>
      </c>
      <c r="F9300" s="5">
        <v>44927.0</v>
      </c>
      <c r="G9300" s="1">
        <v>20.0</v>
      </c>
    </row>
    <row r="9301">
      <c r="A9301" s="1">
        <v>9300.0</v>
      </c>
      <c r="B9301" s="1" t="s">
        <v>11632</v>
      </c>
      <c r="C9301" s="1" t="s">
        <v>32</v>
      </c>
      <c r="D9301" s="1">
        <v>120.0</v>
      </c>
      <c r="E9301" s="1" t="s">
        <v>38</v>
      </c>
      <c r="F9301" s="5">
        <v>44927.0</v>
      </c>
      <c r="G9301" s="1">
        <v>0.0</v>
      </c>
    </row>
    <row r="9302">
      <c r="A9302" s="1">
        <v>9301.0</v>
      </c>
      <c r="B9302" s="1" t="s">
        <v>11633</v>
      </c>
      <c r="C9302" s="1" t="s">
        <v>32</v>
      </c>
      <c r="D9302" s="1">
        <v>120.0</v>
      </c>
      <c r="E9302" s="1" t="s">
        <v>45</v>
      </c>
      <c r="F9302" s="5">
        <v>44927.0</v>
      </c>
      <c r="G9302" s="1">
        <v>5.0</v>
      </c>
    </row>
    <row r="9303">
      <c r="A9303" s="1">
        <v>9302.0</v>
      </c>
      <c r="B9303" s="1" t="s">
        <v>11634</v>
      </c>
      <c r="C9303" s="1" t="s">
        <v>37</v>
      </c>
      <c r="D9303" s="1">
        <v>250.0</v>
      </c>
      <c r="E9303" s="1" t="s">
        <v>38</v>
      </c>
      <c r="F9303" s="5">
        <v>44927.0</v>
      </c>
      <c r="G9303" s="1">
        <v>10.0</v>
      </c>
    </row>
    <row r="9304">
      <c r="A9304" s="1">
        <v>9303.0</v>
      </c>
      <c r="B9304" s="1" t="s">
        <v>11635</v>
      </c>
      <c r="C9304" s="1" t="s">
        <v>40</v>
      </c>
      <c r="D9304" s="1">
        <v>50.0</v>
      </c>
      <c r="E9304" s="1" t="s">
        <v>38</v>
      </c>
      <c r="F9304" s="5">
        <v>44927.0</v>
      </c>
      <c r="G9304" s="1">
        <v>20.0</v>
      </c>
    </row>
    <row r="9305">
      <c r="A9305" s="1">
        <v>9304.0</v>
      </c>
      <c r="B9305" s="1" t="s">
        <v>11636</v>
      </c>
      <c r="C9305" s="1" t="s">
        <v>32</v>
      </c>
      <c r="D9305" s="1">
        <v>120.0</v>
      </c>
      <c r="E9305" s="1" t="s">
        <v>38</v>
      </c>
      <c r="F9305" s="5">
        <v>44927.0</v>
      </c>
      <c r="G9305" s="1">
        <v>0.0</v>
      </c>
    </row>
    <row r="9306">
      <c r="A9306" s="1">
        <v>9305.0</v>
      </c>
      <c r="B9306" s="1" t="s">
        <v>11637</v>
      </c>
      <c r="C9306" s="1" t="s">
        <v>32</v>
      </c>
      <c r="D9306" s="1">
        <v>120.0</v>
      </c>
      <c r="E9306" s="1" t="s">
        <v>38</v>
      </c>
      <c r="F9306" s="5">
        <v>44927.0</v>
      </c>
      <c r="G9306" s="1">
        <v>5.0</v>
      </c>
    </row>
    <row r="9307">
      <c r="A9307" s="1">
        <v>9306.0</v>
      </c>
      <c r="B9307" s="1" t="s">
        <v>11638</v>
      </c>
      <c r="C9307" s="1" t="s">
        <v>32</v>
      </c>
      <c r="D9307" s="1">
        <v>120.0</v>
      </c>
      <c r="E9307" s="1" t="s">
        <v>38</v>
      </c>
      <c r="F9307" s="5">
        <v>44927.0</v>
      </c>
      <c r="G9307" s="1">
        <v>10.0</v>
      </c>
    </row>
    <row r="9308">
      <c r="A9308" s="1">
        <v>9307.0</v>
      </c>
      <c r="B9308" s="1" t="s">
        <v>11640</v>
      </c>
      <c r="C9308" s="1" t="s">
        <v>32</v>
      </c>
      <c r="D9308" s="1">
        <v>120.0</v>
      </c>
      <c r="E9308" s="1" t="s">
        <v>38</v>
      </c>
      <c r="F9308" s="5">
        <v>44927.0</v>
      </c>
      <c r="G9308" s="1">
        <v>20.0</v>
      </c>
    </row>
    <row r="9309">
      <c r="A9309" s="1">
        <v>9308.0</v>
      </c>
      <c r="B9309" s="1" t="s">
        <v>11642</v>
      </c>
      <c r="C9309" s="1" t="s">
        <v>32</v>
      </c>
      <c r="D9309" s="1">
        <v>120.0</v>
      </c>
      <c r="E9309" s="1" t="s">
        <v>38</v>
      </c>
      <c r="F9309" s="5">
        <v>44927.0</v>
      </c>
      <c r="G9309" s="1">
        <v>0.0</v>
      </c>
    </row>
    <row r="9310">
      <c r="A9310" s="1">
        <v>9309.0</v>
      </c>
      <c r="B9310" s="1" t="s">
        <v>11643</v>
      </c>
      <c r="C9310" s="1" t="s">
        <v>32</v>
      </c>
      <c r="D9310" s="1">
        <v>120.0</v>
      </c>
      <c r="E9310" s="1" t="s">
        <v>38</v>
      </c>
      <c r="F9310" s="5">
        <v>44927.0</v>
      </c>
      <c r="G9310" s="1">
        <v>5.0</v>
      </c>
    </row>
    <row r="9311">
      <c r="A9311" s="1">
        <v>9310.0</v>
      </c>
      <c r="B9311" s="1" t="s">
        <v>11644</v>
      </c>
      <c r="C9311" s="1" t="s">
        <v>40</v>
      </c>
      <c r="D9311" s="1">
        <v>50.0</v>
      </c>
      <c r="E9311" s="1" t="s">
        <v>33</v>
      </c>
      <c r="F9311" s="5">
        <v>44927.0</v>
      </c>
      <c r="G9311" s="1">
        <v>10.0</v>
      </c>
    </row>
    <row r="9312">
      <c r="A9312" s="1">
        <v>9311.0</v>
      </c>
      <c r="B9312" s="1" t="s">
        <v>11645</v>
      </c>
      <c r="C9312" s="1" t="s">
        <v>40</v>
      </c>
      <c r="D9312" s="1">
        <v>50.0</v>
      </c>
      <c r="E9312" s="1" t="s">
        <v>38</v>
      </c>
      <c r="F9312" s="5">
        <v>44927.0</v>
      </c>
      <c r="G9312" s="1">
        <v>20.0</v>
      </c>
    </row>
    <row r="9313">
      <c r="A9313" s="1">
        <v>9312.0</v>
      </c>
      <c r="B9313" s="1" t="s">
        <v>11646</v>
      </c>
      <c r="C9313" s="1" t="s">
        <v>32</v>
      </c>
      <c r="D9313" s="1">
        <v>120.0</v>
      </c>
      <c r="E9313" s="1" t="s">
        <v>38</v>
      </c>
      <c r="F9313" s="5">
        <v>44927.0</v>
      </c>
      <c r="G9313" s="1">
        <v>0.0</v>
      </c>
    </row>
    <row r="9314">
      <c r="A9314" s="1">
        <v>9313.0</v>
      </c>
      <c r="B9314" s="1" t="s">
        <v>11647</v>
      </c>
      <c r="C9314" s="1" t="s">
        <v>37</v>
      </c>
      <c r="D9314" s="1">
        <v>250.0</v>
      </c>
      <c r="E9314" s="1" t="s">
        <v>38</v>
      </c>
      <c r="F9314" s="5">
        <v>44927.0</v>
      </c>
      <c r="G9314" s="1">
        <v>5.0</v>
      </c>
    </row>
    <row r="9315">
      <c r="A9315" s="1">
        <v>9314.0</v>
      </c>
      <c r="B9315" s="1" t="s">
        <v>11648</v>
      </c>
      <c r="C9315" s="1" t="s">
        <v>49</v>
      </c>
      <c r="D9315" s="1">
        <v>80.0</v>
      </c>
      <c r="E9315" s="1" t="s">
        <v>38</v>
      </c>
      <c r="F9315" s="5">
        <v>44927.0</v>
      </c>
      <c r="G9315" s="1">
        <v>10.0</v>
      </c>
    </row>
    <row r="9316">
      <c r="A9316" s="1">
        <v>9315.0</v>
      </c>
      <c r="B9316" s="1" t="s">
        <v>11649</v>
      </c>
      <c r="C9316" s="1" t="s">
        <v>32</v>
      </c>
      <c r="D9316" s="1">
        <v>120.0</v>
      </c>
      <c r="E9316" s="1" t="s">
        <v>38</v>
      </c>
      <c r="F9316" s="5">
        <v>44927.0</v>
      </c>
      <c r="G9316" s="1">
        <v>20.0</v>
      </c>
    </row>
    <row r="9317">
      <c r="A9317" s="1">
        <v>9316.0</v>
      </c>
      <c r="B9317" s="1" t="s">
        <v>11650</v>
      </c>
      <c r="C9317" s="1" t="s">
        <v>32</v>
      </c>
      <c r="D9317" s="1">
        <v>120.0</v>
      </c>
      <c r="E9317" s="1" t="s">
        <v>38</v>
      </c>
      <c r="F9317" s="5">
        <v>44927.0</v>
      </c>
      <c r="G9317" s="1">
        <v>0.0</v>
      </c>
    </row>
    <row r="9318">
      <c r="A9318" s="1">
        <v>9317.0</v>
      </c>
      <c r="B9318" s="1" t="s">
        <v>11651</v>
      </c>
      <c r="C9318" s="1" t="s">
        <v>49</v>
      </c>
      <c r="D9318" s="1">
        <v>80.0</v>
      </c>
      <c r="E9318" s="1" t="s">
        <v>38</v>
      </c>
      <c r="F9318" s="5">
        <v>44927.0</v>
      </c>
      <c r="G9318" s="1">
        <v>5.0</v>
      </c>
    </row>
    <row r="9319">
      <c r="A9319" s="1">
        <v>9318.0</v>
      </c>
      <c r="B9319" s="1" t="s">
        <v>11652</v>
      </c>
      <c r="C9319" s="1" t="s">
        <v>32</v>
      </c>
      <c r="D9319" s="1">
        <v>120.0</v>
      </c>
      <c r="E9319" s="1" t="s">
        <v>38</v>
      </c>
      <c r="F9319" s="5">
        <v>44927.0</v>
      </c>
      <c r="G9319" s="1">
        <v>10.0</v>
      </c>
    </row>
    <row r="9320">
      <c r="A9320" s="1">
        <v>9319.0</v>
      </c>
      <c r="B9320" s="1" t="s">
        <v>11653</v>
      </c>
      <c r="C9320" s="1" t="s">
        <v>49</v>
      </c>
      <c r="D9320" s="1">
        <v>80.0</v>
      </c>
      <c r="E9320" s="1" t="s">
        <v>38</v>
      </c>
      <c r="F9320" s="5">
        <v>44927.0</v>
      </c>
      <c r="G9320" s="1">
        <v>20.0</v>
      </c>
    </row>
    <row r="9321">
      <c r="A9321" s="1">
        <v>9320.0</v>
      </c>
      <c r="B9321" s="1" t="s">
        <v>11654</v>
      </c>
      <c r="C9321" s="1" t="s">
        <v>37</v>
      </c>
      <c r="D9321" s="1">
        <v>250.0</v>
      </c>
      <c r="E9321" s="1" t="s">
        <v>38</v>
      </c>
      <c r="F9321" s="5">
        <v>44927.0</v>
      </c>
      <c r="G9321" s="1">
        <v>0.0</v>
      </c>
    </row>
    <row r="9322">
      <c r="A9322" s="1">
        <v>9321.0</v>
      </c>
      <c r="B9322" s="1" t="s">
        <v>11655</v>
      </c>
      <c r="C9322" s="1" t="s">
        <v>40</v>
      </c>
      <c r="D9322" s="1">
        <v>50.0</v>
      </c>
      <c r="E9322" s="1" t="s">
        <v>38</v>
      </c>
      <c r="F9322" s="5">
        <v>44927.0</v>
      </c>
      <c r="G9322" s="1">
        <v>5.0</v>
      </c>
    </row>
    <row r="9323">
      <c r="A9323" s="1">
        <v>9322.0</v>
      </c>
      <c r="B9323" s="1" t="s">
        <v>11658</v>
      </c>
      <c r="C9323" s="1" t="s">
        <v>40</v>
      </c>
      <c r="D9323" s="1">
        <v>50.0</v>
      </c>
      <c r="E9323" s="1" t="s">
        <v>38</v>
      </c>
      <c r="F9323" s="5">
        <v>44927.0</v>
      </c>
      <c r="G9323" s="1">
        <v>10.0</v>
      </c>
    </row>
    <row r="9324">
      <c r="A9324" s="1">
        <v>9323.0</v>
      </c>
      <c r="B9324" s="1" t="s">
        <v>11659</v>
      </c>
      <c r="C9324" s="1" t="s">
        <v>40</v>
      </c>
      <c r="D9324" s="1">
        <v>50.0</v>
      </c>
      <c r="E9324" s="1" t="s">
        <v>38</v>
      </c>
      <c r="F9324" s="5">
        <v>44927.0</v>
      </c>
      <c r="G9324" s="1">
        <v>20.0</v>
      </c>
    </row>
    <row r="9325">
      <c r="A9325" s="1">
        <v>9324.0</v>
      </c>
      <c r="B9325" s="1" t="s">
        <v>11660</v>
      </c>
      <c r="C9325" s="1" t="s">
        <v>32</v>
      </c>
      <c r="D9325" s="1">
        <v>120.0</v>
      </c>
      <c r="E9325" s="1" t="s">
        <v>38</v>
      </c>
      <c r="F9325" s="5">
        <v>44927.0</v>
      </c>
      <c r="G9325" s="1">
        <v>0.0</v>
      </c>
    </row>
    <row r="9326">
      <c r="A9326" s="1">
        <v>9325.0</v>
      </c>
      <c r="B9326" s="1" t="s">
        <v>11661</v>
      </c>
      <c r="C9326" s="1" t="s">
        <v>40</v>
      </c>
      <c r="D9326" s="1">
        <v>50.0</v>
      </c>
      <c r="E9326" s="1" t="s">
        <v>38</v>
      </c>
      <c r="F9326" s="5">
        <v>44927.0</v>
      </c>
      <c r="G9326" s="1">
        <v>5.0</v>
      </c>
    </row>
    <row r="9327">
      <c r="A9327" s="1">
        <v>9326.0</v>
      </c>
      <c r="B9327" s="1" t="s">
        <v>11662</v>
      </c>
      <c r="C9327" s="1" t="s">
        <v>37</v>
      </c>
      <c r="D9327" s="1">
        <v>250.0</v>
      </c>
      <c r="E9327" s="1" t="s">
        <v>38</v>
      </c>
      <c r="F9327" s="5">
        <v>44927.0</v>
      </c>
      <c r="G9327" s="1">
        <v>10.0</v>
      </c>
    </row>
    <row r="9328">
      <c r="A9328" s="1">
        <v>9327.0</v>
      </c>
      <c r="B9328" s="1" t="s">
        <v>11663</v>
      </c>
      <c r="C9328" s="1" t="s">
        <v>40</v>
      </c>
      <c r="D9328" s="1">
        <v>50.0</v>
      </c>
      <c r="E9328" s="1" t="s">
        <v>38</v>
      </c>
      <c r="F9328" s="5">
        <v>44927.0</v>
      </c>
      <c r="G9328" s="1">
        <v>20.0</v>
      </c>
    </row>
    <row r="9329">
      <c r="A9329" s="1">
        <v>9328.0</v>
      </c>
      <c r="B9329" s="1" t="s">
        <v>11664</v>
      </c>
      <c r="C9329" s="1" t="s">
        <v>32</v>
      </c>
      <c r="D9329" s="1">
        <v>120.0</v>
      </c>
      <c r="E9329" s="1" t="s">
        <v>45</v>
      </c>
      <c r="F9329" s="5">
        <v>44927.0</v>
      </c>
      <c r="G9329" s="1">
        <v>0.0</v>
      </c>
    </row>
    <row r="9330">
      <c r="A9330" s="1">
        <v>9329.0</v>
      </c>
      <c r="B9330" s="1" t="s">
        <v>11665</v>
      </c>
      <c r="C9330" s="1" t="s">
        <v>32</v>
      </c>
      <c r="D9330" s="1">
        <v>120.0</v>
      </c>
      <c r="E9330" s="1" t="s">
        <v>38</v>
      </c>
      <c r="F9330" s="5">
        <v>44927.0</v>
      </c>
      <c r="G9330" s="1">
        <v>5.0</v>
      </c>
    </row>
    <row r="9331">
      <c r="A9331" s="1">
        <v>9330.0</v>
      </c>
      <c r="B9331" s="1" t="s">
        <v>11666</v>
      </c>
      <c r="C9331" s="1" t="s">
        <v>49</v>
      </c>
      <c r="D9331" s="1">
        <v>80.0</v>
      </c>
      <c r="E9331" s="1" t="s">
        <v>38</v>
      </c>
      <c r="F9331" s="5">
        <v>44927.0</v>
      </c>
      <c r="G9331" s="1">
        <v>10.0</v>
      </c>
    </row>
    <row r="9332">
      <c r="A9332" s="1">
        <v>9331.0</v>
      </c>
      <c r="B9332" s="1" t="s">
        <v>11667</v>
      </c>
      <c r="C9332" s="1" t="s">
        <v>32</v>
      </c>
      <c r="D9332" s="1">
        <v>120.0</v>
      </c>
      <c r="E9332" s="1" t="s">
        <v>38</v>
      </c>
      <c r="F9332" s="5">
        <v>44927.0</v>
      </c>
      <c r="G9332" s="1">
        <v>20.0</v>
      </c>
    </row>
    <row r="9333">
      <c r="A9333" s="1">
        <v>9332.0</v>
      </c>
      <c r="B9333" s="1" t="s">
        <v>11668</v>
      </c>
      <c r="C9333" s="1" t="s">
        <v>37</v>
      </c>
      <c r="D9333" s="1">
        <v>250.0</v>
      </c>
      <c r="E9333" s="1" t="s">
        <v>38</v>
      </c>
      <c r="F9333" s="5">
        <v>44927.0</v>
      </c>
      <c r="G9333" s="1">
        <v>0.0</v>
      </c>
    </row>
    <row r="9334">
      <c r="A9334" s="1">
        <v>9333.0</v>
      </c>
      <c r="B9334" s="1" t="s">
        <v>11669</v>
      </c>
      <c r="C9334" s="1" t="s">
        <v>32</v>
      </c>
      <c r="D9334" s="1">
        <v>120.0</v>
      </c>
      <c r="E9334" s="1" t="s">
        <v>45</v>
      </c>
      <c r="F9334" s="5">
        <v>44927.0</v>
      </c>
      <c r="G9334" s="1">
        <v>5.0</v>
      </c>
    </row>
    <row r="9335">
      <c r="A9335" s="1">
        <v>9334.0</v>
      </c>
      <c r="B9335" s="1" t="s">
        <v>11670</v>
      </c>
      <c r="C9335" s="1" t="s">
        <v>32</v>
      </c>
      <c r="D9335" s="1">
        <v>120.0</v>
      </c>
      <c r="E9335" s="1" t="s">
        <v>38</v>
      </c>
      <c r="F9335" s="5">
        <v>44927.0</v>
      </c>
      <c r="G9335" s="1">
        <v>10.0</v>
      </c>
    </row>
    <row r="9336">
      <c r="A9336" s="1">
        <v>9335.0</v>
      </c>
      <c r="B9336" s="1" t="s">
        <v>11671</v>
      </c>
      <c r="C9336" s="1" t="s">
        <v>32</v>
      </c>
      <c r="D9336" s="1">
        <v>120.0</v>
      </c>
      <c r="E9336" s="1" t="s">
        <v>33</v>
      </c>
      <c r="F9336" s="5">
        <v>44927.0</v>
      </c>
      <c r="G9336" s="1">
        <v>20.0</v>
      </c>
    </row>
    <row r="9337">
      <c r="A9337" s="1">
        <v>9336.0</v>
      </c>
      <c r="B9337" s="1" t="s">
        <v>11672</v>
      </c>
      <c r="C9337" s="1" t="s">
        <v>32</v>
      </c>
      <c r="D9337" s="1">
        <v>120.0</v>
      </c>
      <c r="E9337" s="1" t="s">
        <v>38</v>
      </c>
      <c r="F9337" s="5">
        <v>44927.0</v>
      </c>
      <c r="G9337" s="1">
        <v>0.0</v>
      </c>
    </row>
    <row r="9338">
      <c r="A9338" s="1">
        <v>9337.0</v>
      </c>
      <c r="B9338" s="1" t="s">
        <v>11675</v>
      </c>
      <c r="C9338" s="1" t="s">
        <v>32</v>
      </c>
      <c r="D9338" s="1">
        <v>120.0</v>
      </c>
      <c r="E9338" s="1" t="s">
        <v>45</v>
      </c>
      <c r="F9338" s="5">
        <v>44927.0</v>
      </c>
      <c r="G9338" s="1">
        <v>5.0</v>
      </c>
    </row>
    <row r="9339">
      <c r="A9339" s="1">
        <v>9338.0</v>
      </c>
      <c r="B9339" s="1" t="s">
        <v>11676</v>
      </c>
      <c r="C9339" s="1" t="s">
        <v>32</v>
      </c>
      <c r="D9339" s="1">
        <v>120.0</v>
      </c>
      <c r="E9339" s="1" t="s">
        <v>38</v>
      </c>
      <c r="F9339" s="5">
        <v>44927.0</v>
      </c>
      <c r="G9339" s="1">
        <v>10.0</v>
      </c>
    </row>
    <row r="9340">
      <c r="A9340" s="1">
        <v>9339.0</v>
      </c>
      <c r="B9340" s="1" t="s">
        <v>11677</v>
      </c>
      <c r="C9340" s="1" t="s">
        <v>49</v>
      </c>
      <c r="D9340" s="1">
        <v>80.0</v>
      </c>
      <c r="E9340" s="1" t="s">
        <v>38</v>
      </c>
      <c r="F9340" s="5">
        <v>44927.0</v>
      </c>
      <c r="G9340" s="1">
        <v>20.0</v>
      </c>
    </row>
    <row r="9341">
      <c r="A9341" s="1">
        <v>9340.0</v>
      </c>
      <c r="B9341" s="1" t="s">
        <v>11678</v>
      </c>
      <c r="C9341" s="1" t="s">
        <v>40</v>
      </c>
      <c r="D9341" s="1">
        <v>50.0</v>
      </c>
      <c r="E9341" s="1" t="s">
        <v>38</v>
      </c>
      <c r="F9341" s="5">
        <v>44927.0</v>
      </c>
      <c r="G9341" s="1">
        <v>0.0</v>
      </c>
    </row>
    <row r="9342">
      <c r="A9342" s="1">
        <v>9341.0</v>
      </c>
      <c r="B9342" s="1" t="s">
        <v>11679</v>
      </c>
      <c r="C9342" s="1" t="s">
        <v>32</v>
      </c>
      <c r="D9342" s="1">
        <v>120.0</v>
      </c>
      <c r="E9342" s="1" t="s">
        <v>38</v>
      </c>
      <c r="F9342" s="5">
        <v>44927.0</v>
      </c>
      <c r="G9342" s="1">
        <v>5.0</v>
      </c>
    </row>
    <row r="9343">
      <c r="A9343" s="1">
        <v>9342.0</v>
      </c>
      <c r="B9343" s="1" t="s">
        <v>11680</v>
      </c>
      <c r="C9343" s="1" t="s">
        <v>32</v>
      </c>
      <c r="D9343" s="1">
        <v>120.0</v>
      </c>
      <c r="E9343" s="1" t="s">
        <v>38</v>
      </c>
      <c r="F9343" s="5">
        <v>44927.0</v>
      </c>
      <c r="G9343" s="1">
        <v>10.0</v>
      </c>
    </row>
    <row r="9344">
      <c r="A9344" s="1">
        <v>9343.0</v>
      </c>
      <c r="B9344" s="1" t="s">
        <v>11681</v>
      </c>
      <c r="C9344" s="1" t="s">
        <v>32</v>
      </c>
      <c r="D9344" s="1">
        <v>120.0</v>
      </c>
      <c r="E9344" s="1" t="s">
        <v>38</v>
      </c>
      <c r="F9344" s="5">
        <v>44927.0</v>
      </c>
      <c r="G9344" s="1">
        <v>20.0</v>
      </c>
    </row>
    <row r="9345">
      <c r="A9345" s="1">
        <v>9344.0</v>
      </c>
      <c r="B9345" s="1" t="s">
        <v>11682</v>
      </c>
      <c r="C9345" s="1" t="s">
        <v>37</v>
      </c>
      <c r="D9345" s="1">
        <v>250.0</v>
      </c>
      <c r="E9345" s="1" t="s">
        <v>38</v>
      </c>
      <c r="F9345" s="5">
        <v>44927.0</v>
      </c>
      <c r="G9345" s="1">
        <v>0.0</v>
      </c>
    </row>
    <row r="9346">
      <c r="A9346" s="1">
        <v>9345.0</v>
      </c>
      <c r="B9346" s="1" t="s">
        <v>11683</v>
      </c>
      <c r="C9346" s="1" t="s">
        <v>40</v>
      </c>
      <c r="D9346" s="1">
        <v>50.0</v>
      </c>
      <c r="E9346" s="1" t="s">
        <v>38</v>
      </c>
      <c r="F9346" s="5">
        <v>44927.0</v>
      </c>
      <c r="G9346" s="1">
        <v>5.0</v>
      </c>
    </row>
    <row r="9347">
      <c r="A9347" s="1">
        <v>9346.0</v>
      </c>
      <c r="B9347" s="1" t="s">
        <v>11684</v>
      </c>
      <c r="C9347" s="1" t="s">
        <v>37</v>
      </c>
      <c r="D9347" s="1">
        <v>250.0</v>
      </c>
      <c r="E9347" s="1" t="s">
        <v>45</v>
      </c>
      <c r="F9347" s="5">
        <v>44927.0</v>
      </c>
      <c r="G9347" s="1">
        <v>10.0</v>
      </c>
    </row>
    <row r="9348">
      <c r="A9348" s="1">
        <v>9347.0</v>
      </c>
      <c r="B9348" s="1" t="s">
        <v>11685</v>
      </c>
      <c r="C9348" s="1" t="s">
        <v>32</v>
      </c>
      <c r="D9348" s="1">
        <v>120.0</v>
      </c>
      <c r="E9348" s="1" t="s">
        <v>38</v>
      </c>
      <c r="F9348" s="5">
        <v>44927.0</v>
      </c>
      <c r="G9348" s="1">
        <v>20.0</v>
      </c>
    </row>
    <row r="9349">
      <c r="A9349" s="1">
        <v>9348.0</v>
      </c>
      <c r="B9349" s="1" t="s">
        <v>11686</v>
      </c>
      <c r="C9349" s="1" t="s">
        <v>32</v>
      </c>
      <c r="D9349" s="1">
        <v>120.0</v>
      </c>
      <c r="E9349" s="1" t="s">
        <v>33</v>
      </c>
      <c r="F9349" s="5">
        <v>44927.0</v>
      </c>
      <c r="G9349" s="1">
        <v>0.0</v>
      </c>
    </row>
    <row r="9350">
      <c r="A9350" s="1">
        <v>9349.0</v>
      </c>
      <c r="B9350" s="1" t="s">
        <v>11687</v>
      </c>
      <c r="C9350" s="1" t="s">
        <v>32</v>
      </c>
      <c r="D9350" s="1">
        <v>120.0</v>
      </c>
      <c r="E9350" s="1" t="s">
        <v>38</v>
      </c>
      <c r="F9350" s="5">
        <v>44927.0</v>
      </c>
      <c r="G9350" s="1">
        <v>5.0</v>
      </c>
    </row>
    <row r="9351">
      <c r="A9351" s="1">
        <v>9350.0</v>
      </c>
      <c r="B9351" s="1" t="s">
        <v>11688</v>
      </c>
      <c r="C9351" s="1" t="s">
        <v>32</v>
      </c>
      <c r="D9351" s="1">
        <v>120.0</v>
      </c>
      <c r="E9351" s="1" t="s">
        <v>38</v>
      </c>
      <c r="F9351" s="5">
        <v>44927.0</v>
      </c>
      <c r="G9351" s="1">
        <v>10.0</v>
      </c>
    </row>
    <row r="9352">
      <c r="A9352" s="1">
        <v>9351.0</v>
      </c>
      <c r="B9352" s="1" t="s">
        <v>11691</v>
      </c>
      <c r="C9352" s="1" t="s">
        <v>32</v>
      </c>
      <c r="D9352" s="1">
        <v>120.0</v>
      </c>
      <c r="E9352" s="1" t="s">
        <v>38</v>
      </c>
      <c r="F9352" s="5">
        <v>44927.0</v>
      </c>
      <c r="G9352" s="1">
        <v>20.0</v>
      </c>
    </row>
    <row r="9353">
      <c r="A9353" s="1">
        <v>9352.0</v>
      </c>
      <c r="B9353" s="1" t="s">
        <v>11692</v>
      </c>
      <c r="C9353" s="1" t="s">
        <v>37</v>
      </c>
      <c r="D9353" s="1">
        <v>250.0</v>
      </c>
      <c r="E9353" s="1" t="s">
        <v>38</v>
      </c>
      <c r="F9353" s="5">
        <v>44927.0</v>
      </c>
      <c r="G9353" s="1">
        <v>0.0</v>
      </c>
    </row>
    <row r="9354">
      <c r="A9354" s="1">
        <v>9353.0</v>
      </c>
      <c r="B9354" s="1" t="s">
        <v>11693</v>
      </c>
      <c r="C9354" s="1" t="s">
        <v>32</v>
      </c>
      <c r="D9354" s="1">
        <v>120.0</v>
      </c>
      <c r="E9354" s="1" t="s">
        <v>38</v>
      </c>
      <c r="F9354" s="5">
        <v>44927.0</v>
      </c>
      <c r="G9354" s="1">
        <v>5.0</v>
      </c>
    </row>
    <row r="9355">
      <c r="A9355" s="1">
        <v>9354.0</v>
      </c>
      <c r="B9355" s="1" t="s">
        <v>11694</v>
      </c>
      <c r="C9355" s="1" t="s">
        <v>32</v>
      </c>
      <c r="D9355" s="1">
        <v>120.0</v>
      </c>
      <c r="E9355" s="1" t="s">
        <v>38</v>
      </c>
      <c r="F9355" s="5">
        <v>44927.0</v>
      </c>
      <c r="G9355" s="1">
        <v>10.0</v>
      </c>
    </row>
    <row r="9356">
      <c r="A9356" s="1">
        <v>9355.0</v>
      </c>
      <c r="B9356" s="1" t="s">
        <v>11695</v>
      </c>
      <c r="C9356" s="1" t="s">
        <v>40</v>
      </c>
      <c r="D9356" s="1">
        <v>50.0</v>
      </c>
      <c r="E9356" s="1" t="s">
        <v>38</v>
      </c>
      <c r="F9356" s="5">
        <v>44927.0</v>
      </c>
      <c r="G9356" s="1">
        <v>20.0</v>
      </c>
    </row>
    <row r="9357">
      <c r="A9357" s="1">
        <v>9356.0</v>
      </c>
      <c r="B9357" s="1" t="s">
        <v>11696</v>
      </c>
      <c r="C9357" s="1" t="s">
        <v>32</v>
      </c>
      <c r="D9357" s="1">
        <v>120.0</v>
      </c>
      <c r="E9357" s="1" t="s">
        <v>38</v>
      </c>
      <c r="F9357" s="5">
        <v>44927.0</v>
      </c>
      <c r="G9357" s="1">
        <v>0.0</v>
      </c>
    </row>
    <row r="9358">
      <c r="A9358" s="1">
        <v>9357.0</v>
      </c>
      <c r="B9358" s="1" t="s">
        <v>11697</v>
      </c>
      <c r="C9358" s="1" t="s">
        <v>32</v>
      </c>
      <c r="D9358" s="1">
        <v>120.0</v>
      </c>
      <c r="E9358" s="1" t="s">
        <v>38</v>
      </c>
      <c r="F9358" s="5">
        <v>44927.0</v>
      </c>
      <c r="G9358" s="1">
        <v>5.0</v>
      </c>
    </row>
    <row r="9359">
      <c r="A9359" s="1">
        <v>9358.0</v>
      </c>
      <c r="B9359" s="1" t="s">
        <v>11698</v>
      </c>
      <c r="C9359" s="1" t="s">
        <v>49</v>
      </c>
      <c r="D9359" s="1">
        <v>80.0</v>
      </c>
      <c r="E9359" s="1" t="s">
        <v>38</v>
      </c>
      <c r="F9359" s="5">
        <v>44927.0</v>
      </c>
      <c r="G9359" s="1">
        <v>10.0</v>
      </c>
    </row>
    <row r="9360">
      <c r="A9360" s="1">
        <v>9359.0</v>
      </c>
      <c r="B9360" s="1" t="s">
        <v>11699</v>
      </c>
      <c r="C9360" s="1" t="s">
        <v>49</v>
      </c>
      <c r="D9360" s="1">
        <v>80.0</v>
      </c>
      <c r="E9360" s="1" t="s">
        <v>38</v>
      </c>
      <c r="F9360" s="5">
        <v>44927.0</v>
      </c>
      <c r="G9360" s="1">
        <v>20.0</v>
      </c>
    </row>
    <row r="9361">
      <c r="A9361" s="1">
        <v>9360.0</v>
      </c>
      <c r="B9361" s="1" t="s">
        <v>11700</v>
      </c>
      <c r="C9361" s="1" t="s">
        <v>32</v>
      </c>
      <c r="D9361" s="1">
        <v>120.0</v>
      </c>
      <c r="E9361" s="1" t="s">
        <v>38</v>
      </c>
      <c r="F9361" s="5">
        <v>44927.0</v>
      </c>
      <c r="G9361" s="1">
        <v>0.0</v>
      </c>
    </row>
    <row r="9362">
      <c r="A9362" s="1">
        <v>9361.0</v>
      </c>
      <c r="B9362" s="1" t="s">
        <v>11701</v>
      </c>
      <c r="C9362" s="1" t="s">
        <v>32</v>
      </c>
      <c r="D9362" s="1">
        <v>120.0</v>
      </c>
      <c r="E9362" s="1" t="s">
        <v>45</v>
      </c>
      <c r="F9362" s="5">
        <v>44927.0</v>
      </c>
      <c r="G9362" s="1">
        <v>5.0</v>
      </c>
    </row>
    <row r="9363">
      <c r="A9363" s="1">
        <v>9362.0</v>
      </c>
      <c r="B9363" s="1" t="s">
        <v>11702</v>
      </c>
      <c r="C9363" s="1" t="s">
        <v>49</v>
      </c>
      <c r="D9363" s="1">
        <v>80.0</v>
      </c>
      <c r="E9363" s="1" t="s">
        <v>38</v>
      </c>
      <c r="F9363" s="5">
        <v>44927.0</v>
      </c>
      <c r="G9363" s="1">
        <v>10.0</v>
      </c>
    </row>
    <row r="9364">
      <c r="A9364" s="1">
        <v>9363.0</v>
      </c>
      <c r="B9364" s="1" t="s">
        <v>11703</v>
      </c>
      <c r="C9364" s="1" t="s">
        <v>32</v>
      </c>
      <c r="D9364" s="1">
        <v>120.0</v>
      </c>
      <c r="E9364" s="1" t="s">
        <v>45</v>
      </c>
      <c r="F9364" s="5">
        <v>44927.0</v>
      </c>
      <c r="G9364" s="1">
        <v>20.0</v>
      </c>
    </row>
    <row r="9365">
      <c r="A9365" s="1">
        <v>9364.0</v>
      </c>
      <c r="B9365" s="1" t="s">
        <v>11705</v>
      </c>
      <c r="C9365" s="1" t="s">
        <v>32</v>
      </c>
      <c r="D9365" s="1">
        <v>120.0</v>
      </c>
      <c r="E9365" s="1" t="s">
        <v>38</v>
      </c>
      <c r="F9365" s="5">
        <v>44927.0</v>
      </c>
      <c r="G9365" s="1">
        <v>0.0</v>
      </c>
    </row>
    <row r="9366">
      <c r="A9366" s="1">
        <v>9365.0</v>
      </c>
      <c r="B9366" s="1" t="s">
        <v>11707</v>
      </c>
      <c r="C9366" s="1" t="s">
        <v>40</v>
      </c>
      <c r="D9366" s="1">
        <v>50.0</v>
      </c>
      <c r="E9366" s="1" t="s">
        <v>38</v>
      </c>
      <c r="F9366" s="5">
        <v>44927.0</v>
      </c>
      <c r="G9366" s="1">
        <v>5.0</v>
      </c>
    </row>
    <row r="9367">
      <c r="A9367" s="1">
        <v>9366.0</v>
      </c>
      <c r="B9367" s="1" t="s">
        <v>11708</v>
      </c>
      <c r="C9367" s="1" t="s">
        <v>49</v>
      </c>
      <c r="D9367" s="1">
        <v>80.0</v>
      </c>
      <c r="E9367" s="1" t="s">
        <v>33</v>
      </c>
      <c r="F9367" s="5">
        <v>44927.0</v>
      </c>
      <c r="G9367" s="1">
        <v>10.0</v>
      </c>
    </row>
    <row r="9368">
      <c r="A9368" s="1">
        <v>9367.0</v>
      </c>
      <c r="B9368" s="1" t="s">
        <v>11709</v>
      </c>
      <c r="C9368" s="1" t="s">
        <v>32</v>
      </c>
      <c r="D9368" s="1">
        <v>120.0</v>
      </c>
      <c r="E9368" s="1" t="s">
        <v>38</v>
      </c>
      <c r="F9368" s="5">
        <v>44927.0</v>
      </c>
      <c r="G9368" s="1">
        <v>20.0</v>
      </c>
    </row>
    <row r="9369">
      <c r="A9369" s="1">
        <v>9368.0</v>
      </c>
      <c r="B9369" s="1" t="s">
        <v>11710</v>
      </c>
      <c r="C9369" s="1" t="s">
        <v>32</v>
      </c>
      <c r="D9369" s="1">
        <v>120.0</v>
      </c>
      <c r="E9369" s="1" t="s">
        <v>33</v>
      </c>
      <c r="F9369" s="5">
        <v>44927.0</v>
      </c>
      <c r="G9369" s="1">
        <v>0.0</v>
      </c>
    </row>
    <row r="9370">
      <c r="A9370" s="1">
        <v>9369.0</v>
      </c>
      <c r="B9370" s="1" t="s">
        <v>11711</v>
      </c>
      <c r="C9370" s="1" t="s">
        <v>32</v>
      </c>
      <c r="D9370" s="1">
        <v>120.0</v>
      </c>
      <c r="E9370" s="1" t="s">
        <v>38</v>
      </c>
      <c r="F9370" s="5">
        <v>44927.0</v>
      </c>
      <c r="G9370" s="1">
        <v>5.0</v>
      </c>
    </row>
    <row r="9371">
      <c r="A9371" s="1">
        <v>9370.0</v>
      </c>
      <c r="B9371" s="1" t="s">
        <v>11712</v>
      </c>
      <c r="C9371" s="1" t="s">
        <v>32</v>
      </c>
      <c r="D9371" s="1">
        <v>120.0</v>
      </c>
      <c r="E9371" s="1" t="s">
        <v>33</v>
      </c>
      <c r="F9371" s="5">
        <v>44927.0</v>
      </c>
      <c r="G9371" s="1">
        <v>10.0</v>
      </c>
    </row>
    <row r="9372">
      <c r="A9372" s="1">
        <v>9371.0</v>
      </c>
      <c r="B9372" s="1" t="s">
        <v>11713</v>
      </c>
      <c r="C9372" s="1" t="s">
        <v>32</v>
      </c>
      <c r="D9372" s="1">
        <v>120.0</v>
      </c>
      <c r="E9372" s="1" t="s">
        <v>45</v>
      </c>
      <c r="F9372" s="5">
        <v>44927.0</v>
      </c>
      <c r="G9372" s="1">
        <v>20.0</v>
      </c>
    </row>
    <row r="9373">
      <c r="A9373" s="1">
        <v>9372.0</v>
      </c>
      <c r="B9373" s="1" t="s">
        <v>11714</v>
      </c>
      <c r="C9373" s="1" t="s">
        <v>37</v>
      </c>
      <c r="D9373" s="1">
        <v>250.0</v>
      </c>
      <c r="E9373" s="1" t="s">
        <v>38</v>
      </c>
      <c r="F9373" s="5">
        <v>44927.0</v>
      </c>
      <c r="G9373" s="1">
        <v>0.0</v>
      </c>
    </row>
    <row r="9374">
      <c r="A9374" s="1">
        <v>9373.0</v>
      </c>
      <c r="B9374" s="1" t="s">
        <v>11715</v>
      </c>
      <c r="C9374" s="1" t="s">
        <v>40</v>
      </c>
      <c r="D9374" s="1">
        <v>50.0</v>
      </c>
      <c r="E9374" s="1" t="s">
        <v>38</v>
      </c>
      <c r="F9374" s="5">
        <v>44927.0</v>
      </c>
      <c r="G9374" s="1">
        <v>5.0</v>
      </c>
    </row>
    <row r="9375">
      <c r="A9375" s="1">
        <v>9374.0</v>
      </c>
      <c r="B9375" s="1" t="s">
        <v>11716</v>
      </c>
      <c r="C9375" s="1" t="s">
        <v>49</v>
      </c>
      <c r="D9375" s="1">
        <v>80.0</v>
      </c>
      <c r="E9375" s="1" t="s">
        <v>38</v>
      </c>
      <c r="F9375" s="5">
        <v>44927.0</v>
      </c>
      <c r="G9375" s="1">
        <v>10.0</v>
      </c>
    </row>
    <row r="9376">
      <c r="A9376" s="1">
        <v>9375.0</v>
      </c>
      <c r="B9376" s="1" t="s">
        <v>11717</v>
      </c>
      <c r="C9376" s="1" t="s">
        <v>32</v>
      </c>
      <c r="D9376" s="1">
        <v>120.0</v>
      </c>
      <c r="E9376" s="1" t="s">
        <v>38</v>
      </c>
      <c r="F9376" s="5">
        <v>44927.0</v>
      </c>
      <c r="G9376" s="1">
        <v>20.0</v>
      </c>
    </row>
    <row r="9377">
      <c r="A9377" s="1">
        <v>9376.0</v>
      </c>
      <c r="B9377" s="1" t="s">
        <v>11718</v>
      </c>
      <c r="C9377" s="1" t="s">
        <v>49</v>
      </c>
      <c r="D9377" s="1">
        <v>80.0</v>
      </c>
      <c r="E9377" s="1" t="s">
        <v>45</v>
      </c>
      <c r="F9377" s="5">
        <v>44927.0</v>
      </c>
      <c r="G9377" s="1">
        <v>0.0</v>
      </c>
    </row>
    <row r="9378">
      <c r="A9378" s="1">
        <v>9377.0</v>
      </c>
      <c r="B9378" s="1" t="s">
        <v>11721</v>
      </c>
      <c r="C9378" s="1" t="s">
        <v>32</v>
      </c>
      <c r="D9378" s="1">
        <v>120.0</v>
      </c>
      <c r="E9378" s="1" t="s">
        <v>38</v>
      </c>
      <c r="F9378" s="5">
        <v>44927.0</v>
      </c>
      <c r="G9378" s="1">
        <v>5.0</v>
      </c>
    </row>
    <row r="9379">
      <c r="A9379" s="1">
        <v>9378.0</v>
      </c>
      <c r="B9379" s="1" t="s">
        <v>11722</v>
      </c>
      <c r="C9379" s="1" t="s">
        <v>32</v>
      </c>
      <c r="D9379" s="1">
        <v>120.0</v>
      </c>
      <c r="E9379" s="1" t="s">
        <v>33</v>
      </c>
      <c r="F9379" s="5">
        <v>44927.0</v>
      </c>
      <c r="G9379" s="1">
        <v>10.0</v>
      </c>
    </row>
    <row r="9380">
      <c r="A9380" s="1">
        <v>9379.0</v>
      </c>
      <c r="B9380" s="1" t="s">
        <v>11723</v>
      </c>
      <c r="C9380" s="1" t="s">
        <v>32</v>
      </c>
      <c r="D9380" s="1">
        <v>120.0</v>
      </c>
      <c r="E9380" s="1" t="s">
        <v>38</v>
      </c>
      <c r="F9380" s="5">
        <v>44927.0</v>
      </c>
      <c r="G9380" s="1">
        <v>20.0</v>
      </c>
    </row>
    <row r="9381">
      <c r="A9381" s="1">
        <v>9380.0</v>
      </c>
      <c r="B9381" s="1" t="s">
        <v>11724</v>
      </c>
      <c r="C9381" s="1" t="s">
        <v>32</v>
      </c>
      <c r="D9381" s="1">
        <v>120.0</v>
      </c>
      <c r="E9381" s="1" t="s">
        <v>33</v>
      </c>
      <c r="F9381" s="5">
        <v>44927.0</v>
      </c>
      <c r="G9381" s="1">
        <v>0.0</v>
      </c>
    </row>
    <row r="9382">
      <c r="A9382" s="1">
        <v>9381.0</v>
      </c>
      <c r="B9382" s="1" t="s">
        <v>11725</v>
      </c>
      <c r="C9382" s="1" t="s">
        <v>32</v>
      </c>
      <c r="D9382" s="1">
        <v>120.0</v>
      </c>
      <c r="E9382" s="1" t="s">
        <v>38</v>
      </c>
      <c r="F9382" s="5">
        <v>44927.0</v>
      </c>
      <c r="G9382" s="1">
        <v>5.0</v>
      </c>
    </row>
    <row r="9383">
      <c r="A9383" s="1">
        <v>9382.0</v>
      </c>
      <c r="B9383" s="1" t="s">
        <v>11726</v>
      </c>
      <c r="C9383" s="1" t="s">
        <v>32</v>
      </c>
      <c r="D9383" s="1">
        <v>120.0</v>
      </c>
      <c r="E9383" s="1" t="s">
        <v>45</v>
      </c>
      <c r="F9383" s="5">
        <v>44927.0</v>
      </c>
      <c r="G9383" s="1">
        <v>10.0</v>
      </c>
    </row>
    <row r="9384">
      <c r="A9384" s="1">
        <v>9383.0</v>
      </c>
      <c r="B9384" s="1" t="s">
        <v>11727</v>
      </c>
      <c r="C9384" s="1" t="s">
        <v>49</v>
      </c>
      <c r="D9384" s="1">
        <v>80.0</v>
      </c>
      <c r="E9384" s="1" t="s">
        <v>38</v>
      </c>
      <c r="F9384" s="5">
        <v>44927.0</v>
      </c>
      <c r="G9384" s="1">
        <v>20.0</v>
      </c>
    </row>
    <row r="9385">
      <c r="A9385" s="1">
        <v>9384.0</v>
      </c>
      <c r="B9385" s="1" t="s">
        <v>11728</v>
      </c>
      <c r="C9385" s="1" t="s">
        <v>49</v>
      </c>
      <c r="D9385" s="1">
        <v>80.0</v>
      </c>
      <c r="E9385" s="1" t="s">
        <v>38</v>
      </c>
      <c r="F9385" s="5">
        <v>44927.0</v>
      </c>
      <c r="G9385" s="1">
        <v>0.0</v>
      </c>
    </row>
    <row r="9386">
      <c r="A9386" s="1">
        <v>9385.0</v>
      </c>
      <c r="B9386" s="1" t="s">
        <v>11729</v>
      </c>
      <c r="C9386" s="1" t="s">
        <v>49</v>
      </c>
      <c r="D9386" s="1">
        <v>80.0</v>
      </c>
      <c r="E9386" s="1" t="s">
        <v>38</v>
      </c>
      <c r="F9386" s="5">
        <v>44927.0</v>
      </c>
      <c r="G9386" s="1">
        <v>5.0</v>
      </c>
    </row>
    <row r="9387">
      <c r="A9387" s="1">
        <v>9386.0</v>
      </c>
      <c r="B9387" s="1" t="s">
        <v>11730</v>
      </c>
      <c r="C9387" s="1" t="s">
        <v>32</v>
      </c>
      <c r="D9387" s="1">
        <v>120.0</v>
      </c>
      <c r="E9387" s="1" t="s">
        <v>33</v>
      </c>
      <c r="F9387" s="5">
        <v>44927.0</v>
      </c>
      <c r="G9387" s="1">
        <v>10.0</v>
      </c>
    </row>
    <row r="9388">
      <c r="A9388" s="1">
        <v>9387.0</v>
      </c>
      <c r="B9388" s="1" t="s">
        <v>11731</v>
      </c>
      <c r="C9388" s="1" t="s">
        <v>32</v>
      </c>
      <c r="D9388" s="1">
        <v>120.0</v>
      </c>
      <c r="E9388" s="1" t="s">
        <v>38</v>
      </c>
      <c r="F9388" s="5">
        <v>44927.0</v>
      </c>
      <c r="G9388" s="1">
        <v>20.0</v>
      </c>
    </row>
    <row r="9389">
      <c r="A9389" s="1">
        <v>9388.0</v>
      </c>
      <c r="B9389" s="1" t="s">
        <v>11732</v>
      </c>
      <c r="C9389" s="1" t="s">
        <v>32</v>
      </c>
      <c r="D9389" s="1">
        <v>120.0</v>
      </c>
      <c r="E9389" s="1" t="s">
        <v>38</v>
      </c>
      <c r="F9389" s="5">
        <v>44927.0</v>
      </c>
      <c r="G9389" s="1">
        <v>0.0</v>
      </c>
    </row>
    <row r="9390">
      <c r="A9390" s="1">
        <v>9389.0</v>
      </c>
      <c r="B9390" s="1" t="s">
        <v>11733</v>
      </c>
      <c r="C9390" s="1" t="s">
        <v>40</v>
      </c>
      <c r="D9390" s="1">
        <v>50.0</v>
      </c>
      <c r="E9390" s="1" t="s">
        <v>38</v>
      </c>
      <c r="F9390" s="5">
        <v>44927.0</v>
      </c>
      <c r="G9390" s="1">
        <v>5.0</v>
      </c>
    </row>
    <row r="9391">
      <c r="A9391" s="1">
        <v>9390.0</v>
      </c>
      <c r="B9391" s="1" t="s">
        <v>11734</v>
      </c>
      <c r="C9391" s="1" t="s">
        <v>32</v>
      </c>
      <c r="D9391" s="1">
        <v>120.0</v>
      </c>
      <c r="E9391" s="1" t="s">
        <v>38</v>
      </c>
      <c r="F9391" s="5">
        <v>44927.0</v>
      </c>
      <c r="G9391" s="1">
        <v>10.0</v>
      </c>
    </row>
    <row r="9392">
      <c r="A9392" s="1">
        <v>9391.0</v>
      </c>
      <c r="B9392" s="1" t="s">
        <v>11735</v>
      </c>
      <c r="C9392" s="1" t="s">
        <v>40</v>
      </c>
      <c r="D9392" s="1">
        <v>50.0</v>
      </c>
      <c r="E9392" s="1" t="s">
        <v>38</v>
      </c>
      <c r="F9392" s="5">
        <v>44927.0</v>
      </c>
      <c r="G9392" s="1">
        <v>20.0</v>
      </c>
    </row>
    <row r="9393">
      <c r="A9393" s="1">
        <v>9392.0</v>
      </c>
      <c r="B9393" s="1" t="s">
        <v>11738</v>
      </c>
      <c r="C9393" s="1" t="s">
        <v>32</v>
      </c>
      <c r="D9393" s="1">
        <v>120.0</v>
      </c>
      <c r="E9393" s="1" t="s">
        <v>38</v>
      </c>
      <c r="F9393" s="5">
        <v>44927.0</v>
      </c>
      <c r="G9393" s="1">
        <v>0.0</v>
      </c>
    </row>
    <row r="9394">
      <c r="A9394" s="1">
        <v>9393.0</v>
      </c>
      <c r="B9394" s="1" t="s">
        <v>11739</v>
      </c>
      <c r="C9394" s="1" t="s">
        <v>32</v>
      </c>
      <c r="D9394" s="1">
        <v>120.0</v>
      </c>
      <c r="E9394" s="1" t="s">
        <v>38</v>
      </c>
      <c r="F9394" s="5">
        <v>44927.0</v>
      </c>
      <c r="G9394" s="1">
        <v>5.0</v>
      </c>
    </row>
    <row r="9395">
      <c r="A9395" s="1">
        <v>9394.0</v>
      </c>
      <c r="B9395" s="1" t="s">
        <v>11740</v>
      </c>
      <c r="C9395" s="1" t="s">
        <v>49</v>
      </c>
      <c r="D9395" s="1">
        <v>80.0</v>
      </c>
      <c r="E9395" s="1" t="s">
        <v>45</v>
      </c>
      <c r="F9395" s="5">
        <v>44927.0</v>
      </c>
      <c r="G9395" s="1">
        <v>10.0</v>
      </c>
    </row>
    <row r="9396">
      <c r="A9396" s="1">
        <v>9395.0</v>
      </c>
      <c r="B9396" s="1" t="s">
        <v>11741</v>
      </c>
      <c r="C9396" s="1" t="s">
        <v>49</v>
      </c>
      <c r="D9396" s="1">
        <v>80.0</v>
      </c>
      <c r="E9396" s="1" t="s">
        <v>38</v>
      </c>
      <c r="F9396" s="5">
        <v>44927.0</v>
      </c>
      <c r="G9396" s="1">
        <v>20.0</v>
      </c>
    </row>
    <row r="9397">
      <c r="A9397" s="1">
        <v>9396.0</v>
      </c>
      <c r="B9397" s="1" t="s">
        <v>11742</v>
      </c>
      <c r="C9397" s="1" t="s">
        <v>32</v>
      </c>
      <c r="D9397" s="1">
        <v>120.0</v>
      </c>
      <c r="E9397" s="1" t="s">
        <v>38</v>
      </c>
      <c r="F9397" s="5">
        <v>44927.0</v>
      </c>
      <c r="G9397" s="1">
        <v>0.0</v>
      </c>
    </row>
    <row r="9398">
      <c r="A9398" s="1">
        <v>9397.0</v>
      </c>
      <c r="B9398" s="1" t="s">
        <v>11743</v>
      </c>
      <c r="C9398" s="1" t="s">
        <v>32</v>
      </c>
      <c r="D9398" s="1">
        <v>120.0</v>
      </c>
      <c r="E9398" s="1" t="s">
        <v>38</v>
      </c>
      <c r="F9398" s="5">
        <v>44927.0</v>
      </c>
      <c r="G9398" s="1">
        <v>5.0</v>
      </c>
    </row>
    <row r="9399">
      <c r="A9399" s="1">
        <v>9398.0</v>
      </c>
      <c r="B9399" s="1" t="s">
        <v>11744</v>
      </c>
      <c r="C9399" s="1" t="s">
        <v>32</v>
      </c>
      <c r="D9399" s="1">
        <v>120.0</v>
      </c>
      <c r="E9399" s="1" t="s">
        <v>45</v>
      </c>
      <c r="F9399" s="5">
        <v>44927.0</v>
      </c>
      <c r="G9399" s="1">
        <v>10.0</v>
      </c>
    </row>
    <row r="9400">
      <c r="A9400" s="1">
        <v>9399.0</v>
      </c>
      <c r="B9400" s="1" t="s">
        <v>11745</v>
      </c>
      <c r="C9400" s="1" t="s">
        <v>32</v>
      </c>
      <c r="D9400" s="1">
        <v>120.0</v>
      </c>
      <c r="E9400" s="1" t="s">
        <v>38</v>
      </c>
      <c r="F9400" s="5">
        <v>44927.0</v>
      </c>
      <c r="G9400" s="1">
        <v>20.0</v>
      </c>
    </row>
    <row r="9401">
      <c r="A9401" s="1">
        <v>9400.0</v>
      </c>
      <c r="B9401" s="1" t="s">
        <v>11746</v>
      </c>
      <c r="C9401" s="1" t="s">
        <v>32</v>
      </c>
      <c r="D9401" s="1">
        <v>120.0</v>
      </c>
      <c r="E9401" s="1" t="s">
        <v>38</v>
      </c>
      <c r="F9401" s="5">
        <v>44927.0</v>
      </c>
      <c r="G9401" s="1">
        <v>0.0</v>
      </c>
    </row>
    <row r="9402">
      <c r="A9402" s="1">
        <v>9401.0</v>
      </c>
      <c r="B9402" s="1" t="s">
        <v>11747</v>
      </c>
      <c r="C9402" s="1" t="s">
        <v>40</v>
      </c>
      <c r="D9402" s="1">
        <v>50.0</v>
      </c>
      <c r="E9402" s="1" t="s">
        <v>45</v>
      </c>
      <c r="F9402" s="5">
        <v>44927.0</v>
      </c>
      <c r="G9402" s="1">
        <v>5.0</v>
      </c>
    </row>
    <row r="9403">
      <c r="A9403" s="1">
        <v>9402.0</v>
      </c>
      <c r="B9403" s="1" t="s">
        <v>11748</v>
      </c>
      <c r="C9403" s="1" t="s">
        <v>32</v>
      </c>
      <c r="D9403" s="1">
        <v>120.0</v>
      </c>
      <c r="E9403" s="1" t="s">
        <v>38</v>
      </c>
      <c r="F9403" s="5">
        <v>44927.0</v>
      </c>
      <c r="G9403" s="1">
        <v>10.0</v>
      </c>
    </row>
    <row r="9404">
      <c r="A9404" s="1">
        <v>9403.0</v>
      </c>
      <c r="B9404" s="1" t="s">
        <v>11749</v>
      </c>
      <c r="C9404" s="1" t="s">
        <v>49</v>
      </c>
      <c r="D9404" s="1">
        <v>80.0</v>
      </c>
      <c r="E9404" s="1" t="s">
        <v>45</v>
      </c>
      <c r="F9404" s="5">
        <v>44927.0</v>
      </c>
      <c r="G9404" s="1">
        <v>20.0</v>
      </c>
    </row>
    <row r="9405">
      <c r="A9405" s="1">
        <v>9404.0</v>
      </c>
      <c r="B9405" s="1" t="s">
        <v>11750</v>
      </c>
      <c r="C9405" s="1" t="s">
        <v>32</v>
      </c>
      <c r="D9405" s="1">
        <v>120.0</v>
      </c>
      <c r="E9405" s="1" t="s">
        <v>45</v>
      </c>
      <c r="F9405" s="5">
        <v>44927.0</v>
      </c>
      <c r="G9405" s="1">
        <v>0.0</v>
      </c>
    </row>
    <row r="9406">
      <c r="A9406" s="1">
        <v>9405.0</v>
      </c>
      <c r="B9406" s="1" t="s">
        <v>11753</v>
      </c>
      <c r="C9406" s="1" t="s">
        <v>49</v>
      </c>
      <c r="D9406" s="1">
        <v>80.0</v>
      </c>
      <c r="E9406" s="1" t="s">
        <v>38</v>
      </c>
      <c r="F9406" s="5">
        <v>44927.0</v>
      </c>
      <c r="G9406" s="1">
        <v>5.0</v>
      </c>
    </row>
    <row r="9407">
      <c r="A9407" s="1">
        <v>9406.0</v>
      </c>
      <c r="B9407" s="1" t="s">
        <v>11754</v>
      </c>
      <c r="C9407" s="1" t="s">
        <v>32</v>
      </c>
      <c r="D9407" s="1">
        <v>120.0</v>
      </c>
      <c r="E9407" s="1" t="s">
        <v>38</v>
      </c>
      <c r="F9407" s="5">
        <v>44927.0</v>
      </c>
      <c r="G9407" s="1">
        <v>10.0</v>
      </c>
    </row>
    <row r="9408">
      <c r="A9408" s="1">
        <v>9407.0</v>
      </c>
      <c r="B9408" s="1" t="s">
        <v>11755</v>
      </c>
      <c r="C9408" s="1" t="s">
        <v>32</v>
      </c>
      <c r="D9408" s="1">
        <v>120.0</v>
      </c>
      <c r="E9408" s="1" t="s">
        <v>38</v>
      </c>
      <c r="F9408" s="5">
        <v>44927.0</v>
      </c>
      <c r="G9408" s="1">
        <v>20.0</v>
      </c>
    </row>
    <row r="9409">
      <c r="A9409" s="1">
        <v>9408.0</v>
      </c>
      <c r="B9409" s="1" t="s">
        <v>11756</v>
      </c>
      <c r="C9409" s="1" t="s">
        <v>32</v>
      </c>
      <c r="D9409" s="1">
        <v>120.0</v>
      </c>
      <c r="E9409" s="1" t="s">
        <v>38</v>
      </c>
      <c r="F9409" s="5">
        <v>44927.0</v>
      </c>
      <c r="G9409" s="1">
        <v>0.0</v>
      </c>
    </row>
    <row r="9410">
      <c r="A9410" s="1">
        <v>9409.0</v>
      </c>
      <c r="B9410" s="1" t="s">
        <v>11757</v>
      </c>
      <c r="C9410" s="1" t="s">
        <v>32</v>
      </c>
      <c r="D9410" s="1">
        <v>120.0</v>
      </c>
      <c r="E9410" s="1" t="s">
        <v>38</v>
      </c>
      <c r="F9410" s="5">
        <v>44927.0</v>
      </c>
      <c r="G9410" s="1">
        <v>5.0</v>
      </c>
    </row>
    <row r="9411">
      <c r="A9411" s="1">
        <v>9410.0</v>
      </c>
      <c r="B9411" s="1" t="s">
        <v>11758</v>
      </c>
      <c r="C9411" s="1" t="s">
        <v>49</v>
      </c>
      <c r="D9411" s="1">
        <v>80.0</v>
      </c>
      <c r="E9411" s="1" t="s">
        <v>38</v>
      </c>
      <c r="F9411" s="5">
        <v>44927.0</v>
      </c>
      <c r="G9411" s="1">
        <v>10.0</v>
      </c>
    </row>
    <row r="9412">
      <c r="A9412" s="1">
        <v>9411.0</v>
      </c>
      <c r="B9412" s="1" t="s">
        <v>11759</v>
      </c>
      <c r="C9412" s="1" t="s">
        <v>32</v>
      </c>
      <c r="D9412" s="1">
        <v>120.0</v>
      </c>
      <c r="E9412" s="1" t="s">
        <v>38</v>
      </c>
      <c r="F9412" s="5">
        <v>44927.0</v>
      </c>
      <c r="G9412" s="1">
        <v>20.0</v>
      </c>
    </row>
    <row r="9413">
      <c r="A9413" s="1">
        <v>9412.0</v>
      </c>
      <c r="B9413" s="1" t="s">
        <v>11760</v>
      </c>
      <c r="C9413" s="1" t="s">
        <v>49</v>
      </c>
      <c r="D9413" s="1">
        <v>80.0</v>
      </c>
      <c r="E9413" s="1" t="s">
        <v>38</v>
      </c>
      <c r="F9413" s="5">
        <v>44927.0</v>
      </c>
      <c r="G9413" s="1">
        <v>0.0</v>
      </c>
    </row>
    <row r="9414">
      <c r="A9414" s="1">
        <v>9413.0</v>
      </c>
      <c r="B9414" s="1" t="s">
        <v>11761</v>
      </c>
      <c r="C9414" s="1" t="s">
        <v>49</v>
      </c>
      <c r="D9414" s="1">
        <v>80.0</v>
      </c>
      <c r="E9414" s="1" t="s">
        <v>38</v>
      </c>
      <c r="F9414" s="5">
        <v>44927.0</v>
      </c>
      <c r="G9414" s="1">
        <v>5.0</v>
      </c>
    </row>
    <row r="9415">
      <c r="A9415" s="1">
        <v>9414.0</v>
      </c>
      <c r="B9415" s="1" t="s">
        <v>11762</v>
      </c>
      <c r="C9415" s="1" t="s">
        <v>49</v>
      </c>
      <c r="D9415" s="1">
        <v>80.0</v>
      </c>
      <c r="E9415" s="1" t="s">
        <v>38</v>
      </c>
      <c r="F9415" s="5">
        <v>44927.0</v>
      </c>
      <c r="G9415" s="1">
        <v>10.0</v>
      </c>
    </row>
    <row r="9416">
      <c r="A9416" s="1">
        <v>9415.0</v>
      </c>
      <c r="B9416" s="1" t="s">
        <v>11763</v>
      </c>
      <c r="C9416" s="1" t="s">
        <v>32</v>
      </c>
      <c r="D9416" s="1">
        <v>120.0</v>
      </c>
      <c r="E9416" s="1" t="s">
        <v>38</v>
      </c>
      <c r="F9416" s="5">
        <v>44927.0</v>
      </c>
      <c r="G9416" s="1">
        <v>20.0</v>
      </c>
    </row>
    <row r="9417">
      <c r="A9417" s="1">
        <v>9416.0</v>
      </c>
      <c r="B9417" s="1" t="s">
        <v>11764</v>
      </c>
      <c r="C9417" s="1" t="s">
        <v>49</v>
      </c>
      <c r="D9417" s="1">
        <v>80.0</v>
      </c>
      <c r="E9417" s="1" t="s">
        <v>38</v>
      </c>
      <c r="F9417" s="5">
        <v>44927.0</v>
      </c>
      <c r="G9417" s="1">
        <v>0.0</v>
      </c>
    </row>
    <row r="9418">
      <c r="A9418" s="1">
        <v>9417.0</v>
      </c>
      <c r="B9418" s="1" t="s">
        <v>11765</v>
      </c>
      <c r="C9418" s="1" t="s">
        <v>32</v>
      </c>
      <c r="D9418" s="1">
        <v>120.0</v>
      </c>
      <c r="E9418" s="1" t="s">
        <v>38</v>
      </c>
      <c r="F9418" s="5">
        <v>44927.0</v>
      </c>
      <c r="G9418" s="1">
        <v>5.0</v>
      </c>
    </row>
    <row r="9419">
      <c r="A9419" s="1">
        <v>9418.0</v>
      </c>
      <c r="B9419" s="1" t="s">
        <v>11768</v>
      </c>
      <c r="C9419" s="1" t="s">
        <v>49</v>
      </c>
      <c r="D9419" s="1">
        <v>80.0</v>
      </c>
      <c r="E9419" s="1" t="s">
        <v>45</v>
      </c>
      <c r="F9419" s="5">
        <v>44927.0</v>
      </c>
      <c r="G9419" s="1">
        <v>10.0</v>
      </c>
    </row>
    <row r="9420">
      <c r="A9420" s="1">
        <v>9419.0</v>
      </c>
      <c r="B9420" s="1" t="s">
        <v>11769</v>
      </c>
      <c r="C9420" s="1" t="s">
        <v>32</v>
      </c>
      <c r="D9420" s="1">
        <v>120.0</v>
      </c>
      <c r="E9420" s="1" t="s">
        <v>38</v>
      </c>
      <c r="F9420" s="5">
        <v>44927.0</v>
      </c>
      <c r="G9420" s="1">
        <v>20.0</v>
      </c>
    </row>
    <row r="9421">
      <c r="A9421" s="1">
        <v>9420.0</v>
      </c>
      <c r="B9421" s="1" t="s">
        <v>11770</v>
      </c>
      <c r="C9421" s="1" t="s">
        <v>32</v>
      </c>
      <c r="D9421" s="1">
        <v>120.0</v>
      </c>
      <c r="E9421" s="1" t="s">
        <v>38</v>
      </c>
      <c r="F9421" s="5">
        <v>44927.0</v>
      </c>
      <c r="G9421" s="1">
        <v>0.0</v>
      </c>
    </row>
    <row r="9422">
      <c r="A9422" s="1">
        <v>9421.0</v>
      </c>
      <c r="B9422" s="1" t="s">
        <v>11771</v>
      </c>
      <c r="C9422" s="1" t="s">
        <v>32</v>
      </c>
      <c r="D9422" s="1">
        <v>120.0</v>
      </c>
      <c r="E9422" s="1" t="s">
        <v>38</v>
      </c>
      <c r="F9422" s="5">
        <v>44927.0</v>
      </c>
      <c r="G9422" s="1">
        <v>5.0</v>
      </c>
    </row>
    <row r="9423">
      <c r="A9423" s="1">
        <v>9422.0</v>
      </c>
      <c r="B9423" s="1" t="s">
        <v>11772</v>
      </c>
      <c r="C9423" s="1" t="s">
        <v>32</v>
      </c>
      <c r="D9423" s="1">
        <v>120.0</v>
      </c>
      <c r="E9423" s="1" t="s">
        <v>38</v>
      </c>
      <c r="F9423" s="5">
        <v>44927.0</v>
      </c>
      <c r="G9423" s="1">
        <v>10.0</v>
      </c>
    </row>
    <row r="9424">
      <c r="A9424" s="1">
        <v>9423.0</v>
      </c>
      <c r="B9424" s="1" t="s">
        <v>11773</v>
      </c>
      <c r="C9424" s="1" t="s">
        <v>32</v>
      </c>
      <c r="D9424" s="1">
        <v>120.0</v>
      </c>
      <c r="E9424" s="1" t="s">
        <v>38</v>
      </c>
      <c r="F9424" s="5">
        <v>44927.0</v>
      </c>
      <c r="G9424" s="1">
        <v>20.0</v>
      </c>
    </row>
    <row r="9425">
      <c r="A9425" s="1">
        <v>9424.0</v>
      </c>
      <c r="B9425" s="1" t="s">
        <v>11774</v>
      </c>
      <c r="C9425" s="1" t="s">
        <v>32</v>
      </c>
      <c r="D9425" s="1">
        <v>120.0</v>
      </c>
      <c r="E9425" s="1" t="s">
        <v>38</v>
      </c>
      <c r="F9425" s="5">
        <v>44927.0</v>
      </c>
      <c r="G9425" s="1">
        <v>0.0</v>
      </c>
    </row>
    <row r="9426">
      <c r="A9426" s="1">
        <v>9425.0</v>
      </c>
      <c r="B9426" s="1" t="s">
        <v>11775</v>
      </c>
      <c r="C9426" s="1" t="s">
        <v>32</v>
      </c>
      <c r="D9426" s="1">
        <v>120.0</v>
      </c>
      <c r="E9426" s="1" t="s">
        <v>38</v>
      </c>
      <c r="F9426" s="5">
        <v>44927.0</v>
      </c>
      <c r="G9426" s="1">
        <v>5.0</v>
      </c>
    </row>
    <row r="9427">
      <c r="A9427" s="1">
        <v>9426.0</v>
      </c>
      <c r="B9427" s="1" t="s">
        <v>11776</v>
      </c>
      <c r="C9427" s="1" t="s">
        <v>32</v>
      </c>
      <c r="D9427" s="1">
        <v>120.0</v>
      </c>
      <c r="E9427" s="1" t="s">
        <v>38</v>
      </c>
      <c r="F9427" s="5">
        <v>44927.0</v>
      </c>
      <c r="G9427" s="1">
        <v>10.0</v>
      </c>
    </row>
    <row r="9428">
      <c r="A9428" s="1">
        <v>9427.0</v>
      </c>
      <c r="B9428" s="1" t="s">
        <v>11777</v>
      </c>
      <c r="C9428" s="1" t="s">
        <v>32</v>
      </c>
      <c r="D9428" s="1">
        <v>120.0</v>
      </c>
      <c r="E9428" s="1" t="s">
        <v>45</v>
      </c>
      <c r="F9428" s="5">
        <v>44927.0</v>
      </c>
      <c r="G9428" s="1">
        <v>20.0</v>
      </c>
    </row>
    <row r="9429">
      <c r="A9429" s="1">
        <v>9428.0</v>
      </c>
      <c r="B9429" s="1" t="s">
        <v>11779</v>
      </c>
      <c r="C9429" s="1" t="s">
        <v>32</v>
      </c>
      <c r="D9429" s="1">
        <v>120.0</v>
      </c>
      <c r="E9429" s="1" t="s">
        <v>45</v>
      </c>
      <c r="F9429" s="5">
        <v>44927.0</v>
      </c>
      <c r="G9429" s="1">
        <v>0.0</v>
      </c>
    </row>
    <row r="9430">
      <c r="A9430" s="1">
        <v>9429.0</v>
      </c>
      <c r="B9430" s="1" t="s">
        <v>11781</v>
      </c>
      <c r="C9430" s="1" t="s">
        <v>49</v>
      </c>
      <c r="D9430" s="1">
        <v>80.0</v>
      </c>
      <c r="E9430" s="1" t="s">
        <v>33</v>
      </c>
      <c r="F9430" s="5">
        <v>44927.0</v>
      </c>
      <c r="G9430" s="1">
        <v>5.0</v>
      </c>
    </row>
    <row r="9431">
      <c r="A9431" s="1">
        <v>9430.0</v>
      </c>
      <c r="B9431" s="1" t="s">
        <v>11782</v>
      </c>
      <c r="C9431" s="1" t="s">
        <v>32</v>
      </c>
      <c r="D9431" s="1">
        <v>120.0</v>
      </c>
      <c r="E9431" s="1" t="s">
        <v>38</v>
      </c>
      <c r="F9431" s="5">
        <v>44927.0</v>
      </c>
      <c r="G9431" s="1">
        <v>10.0</v>
      </c>
    </row>
    <row r="9432">
      <c r="A9432" s="1">
        <v>9431.0</v>
      </c>
      <c r="B9432" s="1" t="s">
        <v>11783</v>
      </c>
      <c r="C9432" s="1" t="s">
        <v>32</v>
      </c>
      <c r="D9432" s="1">
        <v>120.0</v>
      </c>
      <c r="E9432" s="1" t="s">
        <v>38</v>
      </c>
      <c r="F9432" s="5">
        <v>44927.0</v>
      </c>
      <c r="G9432" s="1">
        <v>20.0</v>
      </c>
    </row>
    <row r="9433">
      <c r="A9433" s="1">
        <v>9432.0</v>
      </c>
      <c r="B9433" s="1" t="s">
        <v>11784</v>
      </c>
      <c r="C9433" s="1" t="s">
        <v>32</v>
      </c>
      <c r="D9433" s="1">
        <v>120.0</v>
      </c>
      <c r="E9433" s="1" t="s">
        <v>38</v>
      </c>
      <c r="F9433" s="5">
        <v>44927.0</v>
      </c>
      <c r="G9433" s="1">
        <v>0.0</v>
      </c>
    </row>
    <row r="9434">
      <c r="A9434" s="1">
        <v>9433.0</v>
      </c>
      <c r="B9434" s="1" t="s">
        <v>11785</v>
      </c>
      <c r="C9434" s="1" t="s">
        <v>49</v>
      </c>
      <c r="D9434" s="1">
        <v>80.0</v>
      </c>
      <c r="E9434" s="1" t="s">
        <v>38</v>
      </c>
      <c r="F9434" s="5">
        <v>44927.0</v>
      </c>
      <c r="G9434" s="1">
        <v>5.0</v>
      </c>
    </row>
    <row r="9435">
      <c r="A9435" s="1">
        <v>9434.0</v>
      </c>
      <c r="B9435" s="1" t="s">
        <v>11786</v>
      </c>
      <c r="C9435" s="1" t="s">
        <v>32</v>
      </c>
      <c r="D9435" s="1">
        <v>120.0</v>
      </c>
      <c r="E9435" s="1" t="s">
        <v>38</v>
      </c>
      <c r="F9435" s="5">
        <v>44927.0</v>
      </c>
      <c r="G9435" s="1">
        <v>10.0</v>
      </c>
    </row>
    <row r="9436">
      <c r="A9436" s="1">
        <v>9435.0</v>
      </c>
      <c r="B9436" s="1" t="s">
        <v>11787</v>
      </c>
      <c r="C9436" s="1" t="s">
        <v>49</v>
      </c>
      <c r="D9436" s="1">
        <v>80.0</v>
      </c>
      <c r="E9436" s="1" t="s">
        <v>38</v>
      </c>
      <c r="F9436" s="5">
        <v>44927.0</v>
      </c>
      <c r="G9436" s="1">
        <v>20.0</v>
      </c>
    </row>
    <row r="9437">
      <c r="A9437" s="1">
        <v>9436.0</v>
      </c>
      <c r="B9437" s="1" t="s">
        <v>11788</v>
      </c>
      <c r="C9437" s="1" t="s">
        <v>32</v>
      </c>
      <c r="D9437" s="1">
        <v>120.0</v>
      </c>
      <c r="E9437" s="1" t="s">
        <v>38</v>
      </c>
      <c r="F9437" s="5">
        <v>44927.0</v>
      </c>
      <c r="G9437" s="1">
        <v>0.0</v>
      </c>
    </row>
    <row r="9438">
      <c r="A9438" s="1">
        <v>9437.0</v>
      </c>
      <c r="B9438" s="1" t="s">
        <v>11789</v>
      </c>
      <c r="C9438" s="1" t="s">
        <v>32</v>
      </c>
      <c r="D9438" s="1">
        <v>120.0</v>
      </c>
      <c r="E9438" s="1" t="s">
        <v>45</v>
      </c>
      <c r="F9438" s="5">
        <v>44927.0</v>
      </c>
      <c r="G9438" s="1">
        <v>5.0</v>
      </c>
    </row>
    <row r="9439">
      <c r="A9439" s="1">
        <v>9438.0</v>
      </c>
      <c r="B9439" s="1" t="s">
        <v>11790</v>
      </c>
      <c r="C9439" s="1" t="s">
        <v>32</v>
      </c>
      <c r="D9439" s="1">
        <v>120.0</v>
      </c>
      <c r="E9439" s="1" t="s">
        <v>38</v>
      </c>
      <c r="F9439" s="5">
        <v>44927.0</v>
      </c>
      <c r="G9439" s="1">
        <v>10.0</v>
      </c>
    </row>
    <row r="9440">
      <c r="A9440" s="1">
        <v>9439.0</v>
      </c>
      <c r="B9440" s="1" t="s">
        <v>11791</v>
      </c>
      <c r="C9440" s="1" t="s">
        <v>32</v>
      </c>
      <c r="D9440" s="1">
        <v>120.0</v>
      </c>
      <c r="E9440" s="1" t="s">
        <v>38</v>
      </c>
      <c r="F9440" s="5">
        <v>44927.0</v>
      </c>
      <c r="G9440" s="1">
        <v>20.0</v>
      </c>
    </row>
    <row r="9441">
      <c r="A9441" s="1">
        <v>9440.0</v>
      </c>
      <c r="B9441" s="1" t="s">
        <v>11792</v>
      </c>
      <c r="C9441" s="1" t="s">
        <v>32</v>
      </c>
      <c r="D9441" s="1">
        <v>120.0</v>
      </c>
      <c r="E9441" s="1" t="s">
        <v>33</v>
      </c>
      <c r="F9441" s="5">
        <v>44927.0</v>
      </c>
      <c r="G9441" s="1">
        <v>0.0</v>
      </c>
    </row>
    <row r="9442">
      <c r="A9442" s="1">
        <v>9441.0</v>
      </c>
      <c r="B9442" s="1" t="s">
        <v>11793</v>
      </c>
      <c r="C9442" s="1" t="s">
        <v>37</v>
      </c>
      <c r="D9442" s="1">
        <v>250.0</v>
      </c>
      <c r="E9442" s="1" t="s">
        <v>38</v>
      </c>
      <c r="F9442" s="5">
        <v>44927.0</v>
      </c>
      <c r="G9442" s="1">
        <v>5.0</v>
      </c>
    </row>
    <row r="9443">
      <c r="A9443" s="1">
        <v>9442.0</v>
      </c>
      <c r="B9443" s="1" t="s">
        <v>11796</v>
      </c>
      <c r="C9443" s="1" t="s">
        <v>32</v>
      </c>
      <c r="D9443" s="1">
        <v>120.0</v>
      </c>
      <c r="E9443" s="1" t="s">
        <v>38</v>
      </c>
      <c r="F9443" s="5">
        <v>44927.0</v>
      </c>
      <c r="G9443" s="1">
        <v>10.0</v>
      </c>
    </row>
    <row r="9444">
      <c r="A9444" s="1">
        <v>9443.0</v>
      </c>
      <c r="B9444" s="1" t="s">
        <v>11797</v>
      </c>
      <c r="C9444" s="1" t="s">
        <v>49</v>
      </c>
      <c r="D9444" s="1">
        <v>80.0</v>
      </c>
      <c r="E9444" s="1" t="s">
        <v>38</v>
      </c>
      <c r="F9444" s="5">
        <v>44927.0</v>
      </c>
      <c r="G9444" s="1">
        <v>20.0</v>
      </c>
    </row>
    <row r="9445">
      <c r="A9445" s="1">
        <v>9444.0</v>
      </c>
      <c r="B9445" s="1" t="s">
        <v>11798</v>
      </c>
      <c r="C9445" s="1" t="s">
        <v>32</v>
      </c>
      <c r="D9445" s="1">
        <v>120.0</v>
      </c>
      <c r="E9445" s="1" t="s">
        <v>38</v>
      </c>
      <c r="F9445" s="5">
        <v>44927.0</v>
      </c>
      <c r="G9445" s="1">
        <v>0.0</v>
      </c>
    </row>
    <row r="9446">
      <c r="A9446" s="1">
        <v>9445.0</v>
      </c>
      <c r="B9446" s="1" t="s">
        <v>11799</v>
      </c>
      <c r="C9446" s="1" t="s">
        <v>32</v>
      </c>
      <c r="D9446" s="1">
        <v>120.0</v>
      </c>
      <c r="E9446" s="1" t="s">
        <v>33</v>
      </c>
      <c r="F9446" s="5">
        <v>44927.0</v>
      </c>
      <c r="G9446" s="1">
        <v>5.0</v>
      </c>
    </row>
    <row r="9447">
      <c r="A9447" s="1">
        <v>9446.0</v>
      </c>
      <c r="B9447" s="1" t="s">
        <v>11800</v>
      </c>
      <c r="C9447" s="1" t="s">
        <v>32</v>
      </c>
      <c r="D9447" s="1">
        <v>120.0</v>
      </c>
      <c r="E9447" s="1" t="s">
        <v>38</v>
      </c>
      <c r="F9447" s="5">
        <v>44927.0</v>
      </c>
      <c r="G9447" s="1">
        <v>10.0</v>
      </c>
    </row>
    <row r="9448">
      <c r="A9448" s="1">
        <v>9447.0</v>
      </c>
      <c r="B9448" s="1" t="s">
        <v>11801</v>
      </c>
      <c r="C9448" s="1" t="s">
        <v>32</v>
      </c>
      <c r="D9448" s="1">
        <v>120.0</v>
      </c>
      <c r="E9448" s="1" t="s">
        <v>45</v>
      </c>
      <c r="F9448" s="5">
        <v>44927.0</v>
      </c>
      <c r="G9448" s="1">
        <v>20.0</v>
      </c>
    </row>
    <row r="9449">
      <c r="A9449" s="1">
        <v>9448.0</v>
      </c>
      <c r="B9449" s="1" t="s">
        <v>11802</v>
      </c>
      <c r="C9449" s="1" t="s">
        <v>40</v>
      </c>
      <c r="D9449" s="1">
        <v>50.0</v>
      </c>
      <c r="E9449" s="1" t="s">
        <v>33</v>
      </c>
      <c r="F9449" s="5">
        <v>44927.0</v>
      </c>
      <c r="G9449" s="1">
        <v>0.0</v>
      </c>
    </row>
    <row r="9450">
      <c r="A9450" s="1">
        <v>9449.0</v>
      </c>
      <c r="B9450" s="1" t="s">
        <v>11803</v>
      </c>
      <c r="C9450" s="1" t="s">
        <v>32</v>
      </c>
      <c r="D9450" s="1">
        <v>120.0</v>
      </c>
      <c r="E9450" s="1" t="s">
        <v>38</v>
      </c>
      <c r="F9450" s="5">
        <v>44927.0</v>
      </c>
      <c r="G9450" s="1">
        <v>5.0</v>
      </c>
    </row>
    <row r="9451">
      <c r="A9451" s="1">
        <v>9450.0</v>
      </c>
      <c r="B9451" s="1" t="s">
        <v>11804</v>
      </c>
      <c r="C9451" s="1" t="s">
        <v>32</v>
      </c>
      <c r="D9451" s="1">
        <v>120.0</v>
      </c>
      <c r="E9451" s="1" t="s">
        <v>33</v>
      </c>
      <c r="F9451" s="5">
        <v>44927.0</v>
      </c>
      <c r="G9451" s="1">
        <v>10.0</v>
      </c>
    </row>
    <row r="9452">
      <c r="A9452" s="1">
        <v>9451.0</v>
      </c>
      <c r="B9452" s="1" t="s">
        <v>11805</v>
      </c>
      <c r="C9452" s="1" t="s">
        <v>32</v>
      </c>
      <c r="D9452" s="1">
        <v>120.0</v>
      </c>
      <c r="E9452" s="1" t="s">
        <v>33</v>
      </c>
      <c r="F9452" s="5">
        <v>44927.0</v>
      </c>
      <c r="G9452" s="1">
        <v>20.0</v>
      </c>
    </row>
    <row r="9453">
      <c r="A9453" s="1">
        <v>9452.0</v>
      </c>
      <c r="B9453" s="1" t="s">
        <v>11806</v>
      </c>
      <c r="C9453" s="1" t="s">
        <v>32</v>
      </c>
      <c r="D9453" s="1">
        <v>120.0</v>
      </c>
      <c r="E9453" s="1" t="s">
        <v>38</v>
      </c>
      <c r="F9453" s="5">
        <v>44927.0</v>
      </c>
      <c r="G9453" s="1">
        <v>0.0</v>
      </c>
    </row>
    <row r="9454">
      <c r="A9454" s="1">
        <v>9453.0</v>
      </c>
      <c r="B9454" s="1" t="s">
        <v>11807</v>
      </c>
      <c r="C9454" s="1" t="s">
        <v>32</v>
      </c>
      <c r="D9454" s="1">
        <v>120.0</v>
      </c>
      <c r="E9454" s="1" t="s">
        <v>45</v>
      </c>
      <c r="F9454" s="5">
        <v>44927.0</v>
      </c>
      <c r="G9454" s="1">
        <v>5.0</v>
      </c>
    </row>
    <row r="9455">
      <c r="A9455" s="1">
        <v>9454.0</v>
      </c>
      <c r="B9455" s="1" t="s">
        <v>11808</v>
      </c>
      <c r="C9455" s="1" t="s">
        <v>32</v>
      </c>
      <c r="D9455" s="1">
        <v>120.0</v>
      </c>
      <c r="E9455" s="1" t="s">
        <v>38</v>
      </c>
      <c r="F9455" s="5">
        <v>44927.0</v>
      </c>
      <c r="G9455" s="1">
        <v>10.0</v>
      </c>
    </row>
    <row r="9456">
      <c r="A9456" s="1">
        <v>9455.0</v>
      </c>
      <c r="B9456" s="1" t="s">
        <v>11809</v>
      </c>
      <c r="C9456" s="1" t="s">
        <v>32</v>
      </c>
      <c r="D9456" s="1">
        <v>120.0</v>
      </c>
      <c r="E9456" s="1" t="s">
        <v>45</v>
      </c>
      <c r="F9456" s="5">
        <v>44927.0</v>
      </c>
      <c r="G9456" s="1">
        <v>20.0</v>
      </c>
    </row>
    <row r="9457">
      <c r="A9457" s="1">
        <v>9456.0</v>
      </c>
      <c r="B9457" s="1" t="s">
        <v>11810</v>
      </c>
      <c r="C9457" s="1" t="s">
        <v>32</v>
      </c>
      <c r="D9457" s="1">
        <v>120.0</v>
      </c>
      <c r="E9457" s="1" t="s">
        <v>38</v>
      </c>
      <c r="F9457" s="5">
        <v>44927.0</v>
      </c>
      <c r="G9457" s="1">
        <v>0.0</v>
      </c>
    </row>
    <row r="9458">
      <c r="A9458" s="1">
        <v>9457.0</v>
      </c>
      <c r="B9458" s="1" t="s">
        <v>11813</v>
      </c>
      <c r="C9458" s="1" t="s">
        <v>32</v>
      </c>
      <c r="D9458" s="1">
        <v>120.0</v>
      </c>
      <c r="E9458" s="1" t="s">
        <v>38</v>
      </c>
      <c r="F9458" s="5">
        <v>44927.0</v>
      </c>
      <c r="G9458" s="1">
        <v>5.0</v>
      </c>
    </row>
    <row r="9459">
      <c r="A9459" s="1">
        <v>9458.0</v>
      </c>
      <c r="B9459" s="1" t="s">
        <v>11814</v>
      </c>
      <c r="C9459" s="1" t="s">
        <v>37</v>
      </c>
      <c r="D9459" s="1">
        <v>250.0</v>
      </c>
      <c r="E9459" s="1" t="s">
        <v>33</v>
      </c>
      <c r="F9459" s="5">
        <v>44927.0</v>
      </c>
      <c r="G9459" s="1">
        <v>10.0</v>
      </c>
    </row>
    <row r="9460">
      <c r="A9460" s="1">
        <v>9459.0</v>
      </c>
      <c r="B9460" s="1" t="s">
        <v>11815</v>
      </c>
      <c r="C9460" s="1" t="s">
        <v>37</v>
      </c>
      <c r="D9460" s="1">
        <v>250.0</v>
      </c>
      <c r="E9460" s="1" t="s">
        <v>45</v>
      </c>
      <c r="F9460" s="5">
        <v>44927.0</v>
      </c>
      <c r="G9460" s="1">
        <v>20.0</v>
      </c>
    </row>
    <row r="9461">
      <c r="A9461" s="1">
        <v>9460.0</v>
      </c>
      <c r="B9461" s="1" t="s">
        <v>11816</v>
      </c>
      <c r="C9461" s="1" t="s">
        <v>37</v>
      </c>
      <c r="D9461" s="1">
        <v>250.0</v>
      </c>
      <c r="E9461" s="1" t="s">
        <v>33</v>
      </c>
      <c r="F9461" s="5">
        <v>44927.0</v>
      </c>
      <c r="G9461" s="1">
        <v>0.0</v>
      </c>
    </row>
    <row r="9462">
      <c r="A9462" s="1">
        <v>9461.0</v>
      </c>
      <c r="B9462" s="1" t="s">
        <v>11817</v>
      </c>
      <c r="C9462" s="1" t="s">
        <v>37</v>
      </c>
      <c r="D9462" s="1">
        <v>250.0</v>
      </c>
      <c r="E9462" s="1" t="s">
        <v>38</v>
      </c>
      <c r="F9462" s="5">
        <v>44927.0</v>
      </c>
      <c r="G9462" s="1">
        <v>5.0</v>
      </c>
    </row>
    <row r="9463">
      <c r="A9463" s="1">
        <v>9462.0</v>
      </c>
      <c r="B9463" s="1" t="s">
        <v>11818</v>
      </c>
      <c r="C9463" s="1" t="s">
        <v>37</v>
      </c>
      <c r="D9463" s="1">
        <v>250.0</v>
      </c>
      <c r="E9463" s="1" t="s">
        <v>38</v>
      </c>
      <c r="F9463" s="5">
        <v>44927.0</v>
      </c>
      <c r="G9463" s="1">
        <v>10.0</v>
      </c>
    </row>
    <row r="9464">
      <c r="A9464" s="1">
        <v>9463.0</v>
      </c>
      <c r="B9464" s="1" t="s">
        <v>11819</v>
      </c>
      <c r="C9464" s="1" t="s">
        <v>32</v>
      </c>
      <c r="D9464" s="1">
        <v>120.0</v>
      </c>
      <c r="E9464" s="1" t="s">
        <v>38</v>
      </c>
      <c r="F9464" s="5">
        <v>44927.0</v>
      </c>
      <c r="G9464" s="1">
        <v>20.0</v>
      </c>
    </row>
    <row r="9465">
      <c r="A9465" s="1">
        <v>9464.0</v>
      </c>
      <c r="B9465" s="1" t="s">
        <v>11820</v>
      </c>
      <c r="C9465" s="1" t="s">
        <v>32</v>
      </c>
      <c r="D9465" s="1">
        <v>120.0</v>
      </c>
      <c r="E9465" s="1" t="s">
        <v>38</v>
      </c>
      <c r="F9465" s="5">
        <v>44927.0</v>
      </c>
      <c r="G9465" s="1">
        <v>0.0</v>
      </c>
    </row>
    <row r="9466">
      <c r="A9466" s="1">
        <v>9465.0</v>
      </c>
      <c r="B9466" s="1" t="s">
        <v>11821</v>
      </c>
      <c r="C9466" s="1" t="s">
        <v>32</v>
      </c>
      <c r="D9466" s="1">
        <v>120.0</v>
      </c>
      <c r="E9466" s="1" t="s">
        <v>38</v>
      </c>
      <c r="F9466" s="5">
        <v>44927.0</v>
      </c>
      <c r="G9466" s="1">
        <v>5.0</v>
      </c>
    </row>
    <row r="9467">
      <c r="A9467" s="1">
        <v>9466.0</v>
      </c>
      <c r="B9467" s="1" t="s">
        <v>11822</v>
      </c>
      <c r="C9467" s="1" t="s">
        <v>32</v>
      </c>
      <c r="D9467" s="1">
        <v>120.0</v>
      </c>
      <c r="E9467" s="1" t="s">
        <v>33</v>
      </c>
      <c r="F9467" s="5">
        <v>44927.0</v>
      </c>
      <c r="G9467" s="1">
        <v>10.0</v>
      </c>
    </row>
    <row r="9468">
      <c r="A9468" s="1">
        <v>9467.0</v>
      </c>
      <c r="B9468" s="1" t="s">
        <v>11823</v>
      </c>
      <c r="C9468" s="1" t="s">
        <v>32</v>
      </c>
      <c r="D9468" s="1">
        <v>120.0</v>
      </c>
      <c r="E9468" s="1" t="s">
        <v>38</v>
      </c>
      <c r="F9468" s="5">
        <v>44927.0</v>
      </c>
      <c r="G9468" s="1">
        <v>20.0</v>
      </c>
    </row>
    <row r="9469">
      <c r="A9469" s="1">
        <v>9468.0</v>
      </c>
      <c r="B9469" s="1" t="s">
        <v>11824</v>
      </c>
      <c r="C9469" s="1" t="s">
        <v>32</v>
      </c>
      <c r="D9469" s="1">
        <v>120.0</v>
      </c>
      <c r="E9469" s="1" t="s">
        <v>38</v>
      </c>
      <c r="F9469" s="5">
        <v>44927.0</v>
      </c>
      <c r="G9469" s="1">
        <v>0.0</v>
      </c>
    </row>
    <row r="9470">
      <c r="A9470" s="1">
        <v>9469.0</v>
      </c>
      <c r="B9470" s="1" t="s">
        <v>11825</v>
      </c>
      <c r="C9470" s="1" t="s">
        <v>32</v>
      </c>
      <c r="D9470" s="1">
        <v>120.0</v>
      </c>
      <c r="E9470" s="1" t="s">
        <v>38</v>
      </c>
      <c r="F9470" s="5">
        <v>44927.0</v>
      </c>
      <c r="G9470" s="1">
        <v>5.0</v>
      </c>
    </row>
    <row r="9471">
      <c r="A9471" s="1">
        <v>9470.0</v>
      </c>
      <c r="B9471" s="1" t="s">
        <v>11827</v>
      </c>
      <c r="C9471" s="1" t="s">
        <v>32</v>
      </c>
      <c r="D9471" s="1">
        <v>120.0</v>
      </c>
      <c r="E9471" s="1" t="s">
        <v>38</v>
      </c>
      <c r="F9471" s="5">
        <v>44927.0</v>
      </c>
      <c r="G9471" s="1">
        <v>10.0</v>
      </c>
    </row>
    <row r="9472">
      <c r="A9472" s="1">
        <v>9471.0</v>
      </c>
      <c r="B9472" s="1" t="s">
        <v>11829</v>
      </c>
      <c r="C9472" s="1" t="s">
        <v>40</v>
      </c>
      <c r="D9472" s="1">
        <v>50.0</v>
      </c>
      <c r="E9472" s="1" t="s">
        <v>38</v>
      </c>
      <c r="F9472" s="5">
        <v>44927.0</v>
      </c>
      <c r="G9472" s="1">
        <v>20.0</v>
      </c>
    </row>
    <row r="9473">
      <c r="A9473" s="1">
        <v>9472.0</v>
      </c>
      <c r="B9473" s="1" t="s">
        <v>11830</v>
      </c>
      <c r="C9473" s="1" t="s">
        <v>49</v>
      </c>
      <c r="D9473" s="1">
        <v>80.0</v>
      </c>
      <c r="E9473" s="1" t="s">
        <v>38</v>
      </c>
      <c r="F9473" s="5">
        <v>44927.0</v>
      </c>
      <c r="G9473" s="1">
        <v>0.0</v>
      </c>
    </row>
    <row r="9474">
      <c r="A9474" s="1">
        <v>9473.0</v>
      </c>
      <c r="B9474" s="1" t="s">
        <v>11831</v>
      </c>
      <c r="C9474" s="1" t="s">
        <v>32</v>
      </c>
      <c r="D9474" s="1">
        <v>120.0</v>
      </c>
      <c r="E9474" s="1" t="s">
        <v>38</v>
      </c>
      <c r="F9474" s="5">
        <v>44927.0</v>
      </c>
      <c r="G9474" s="1">
        <v>5.0</v>
      </c>
    </row>
    <row r="9475">
      <c r="A9475" s="1">
        <v>9474.0</v>
      </c>
      <c r="B9475" s="1" t="s">
        <v>11832</v>
      </c>
      <c r="C9475" s="1" t="s">
        <v>49</v>
      </c>
      <c r="D9475" s="1">
        <v>80.0</v>
      </c>
      <c r="E9475" s="1" t="s">
        <v>33</v>
      </c>
      <c r="F9475" s="5">
        <v>44927.0</v>
      </c>
      <c r="G9475" s="1">
        <v>10.0</v>
      </c>
    </row>
    <row r="9476">
      <c r="A9476" s="1">
        <v>9475.0</v>
      </c>
      <c r="B9476" s="1" t="s">
        <v>11833</v>
      </c>
      <c r="C9476" s="1" t="s">
        <v>32</v>
      </c>
      <c r="D9476" s="1">
        <v>120.0</v>
      </c>
      <c r="E9476" s="1" t="s">
        <v>38</v>
      </c>
      <c r="F9476" s="5">
        <v>44927.0</v>
      </c>
      <c r="G9476" s="1">
        <v>20.0</v>
      </c>
    </row>
    <row r="9477">
      <c r="A9477" s="1">
        <v>9476.0</v>
      </c>
      <c r="B9477" s="1" t="s">
        <v>11834</v>
      </c>
      <c r="C9477" s="1" t="s">
        <v>49</v>
      </c>
      <c r="D9477" s="1">
        <v>80.0</v>
      </c>
      <c r="E9477" s="1" t="s">
        <v>33</v>
      </c>
      <c r="F9477" s="5">
        <v>44927.0</v>
      </c>
      <c r="G9477" s="1">
        <v>0.0</v>
      </c>
    </row>
    <row r="9478">
      <c r="A9478" s="1">
        <v>9477.0</v>
      </c>
      <c r="B9478" s="1" t="s">
        <v>11835</v>
      </c>
      <c r="C9478" s="1" t="s">
        <v>32</v>
      </c>
      <c r="D9478" s="1">
        <v>120.0</v>
      </c>
      <c r="E9478" s="1" t="s">
        <v>38</v>
      </c>
      <c r="F9478" s="5">
        <v>44927.0</v>
      </c>
      <c r="G9478" s="1">
        <v>5.0</v>
      </c>
    </row>
    <row r="9479">
      <c r="A9479" s="1">
        <v>9478.0</v>
      </c>
      <c r="B9479" s="1" t="s">
        <v>11836</v>
      </c>
      <c r="C9479" s="1" t="s">
        <v>32</v>
      </c>
      <c r="D9479" s="1">
        <v>120.0</v>
      </c>
      <c r="E9479" s="1" t="s">
        <v>38</v>
      </c>
      <c r="F9479" s="5">
        <v>44927.0</v>
      </c>
      <c r="G9479" s="1">
        <v>10.0</v>
      </c>
    </row>
    <row r="9480">
      <c r="A9480" s="1">
        <v>9479.0</v>
      </c>
      <c r="B9480" s="1" t="s">
        <v>11837</v>
      </c>
      <c r="C9480" s="1" t="s">
        <v>49</v>
      </c>
      <c r="D9480" s="1">
        <v>80.0</v>
      </c>
      <c r="E9480" s="1" t="s">
        <v>38</v>
      </c>
      <c r="F9480" s="5">
        <v>44927.0</v>
      </c>
      <c r="G9480" s="1">
        <v>20.0</v>
      </c>
    </row>
    <row r="9481">
      <c r="A9481" s="1">
        <v>9480.0</v>
      </c>
      <c r="B9481" s="1" t="s">
        <v>11838</v>
      </c>
      <c r="C9481" s="1" t="s">
        <v>32</v>
      </c>
      <c r="D9481" s="1">
        <v>120.0</v>
      </c>
      <c r="E9481" s="1" t="s">
        <v>38</v>
      </c>
      <c r="F9481" s="5">
        <v>44927.0</v>
      </c>
      <c r="G9481" s="1">
        <v>0.0</v>
      </c>
    </row>
    <row r="9482">
      <c r="A9482" s="1">
        <v>9481.0</v>
      </c>
      <c r="B9482" s="1" t="s">
        <v>11839</v>
      </c>
      <c r="C9482" s="1" t="s">
        <v>49</v>
      </c>
      <c r="D9482" s="1">
        <v>80.0</v>
      </c>
      <c r="E9482" s="1" t="s">
        <v>38</v>
      </c>
      <c r="F9482" s="5">
        <v>44927.0</v>
      </c>
      <c r="G9482" s="1">
        <v>5.0</v>
      </c>
    </row>
    <row r="9483">
      <c r="A9483" s="1">
        <v>9482.0</v>
      </c>
      <c r="B9483" s="1" t="s">
        <v>11840</v>
      </c>
      <c r="C9483" s="1" t="s">
        <v>32</v>
      </c>
      <c r="D9483" s="1">
        <v>120.0</v>
      </c>
      <c r="E9483" s="1" t="s">
        <v>38</v>
      </c>
      <c r="F9483" s="5">
        <v>44927.0</v>
      </c>
      <c r="G9483" s="1">
        <v>10.0</v>
      </c>
    </row>
    <row r="9484">
      <c r="A9484" s="1">
        <v>9483.0</v>
      </c>
      <c r="B9484" s="1" t="s">
        <v>11841</v>
      </c>
      <c r="C9484" s="1" t="s">
        <v>32</v>
      </c>
      <c r="D9484" s="1">
        <v>120.0</v>
      </c>
      <c r="E9484" s="1" t="s">
        <v>38</v>
      </c>
      <c r="F9484" s="5">
        <v>44927.0</v>
      </c>
      <c r="G9484" s="1">
        <v>20.0</v>
      </c>
    </row>
    <row r="9485">
      <c r="A9485" s="1">
        <v>9484.0</v>
      </c>
      <c r="B9485" s="1" t="s">
        <v>11842</v>
      </c>
      <c r="C9485" s="1" t="s">
        <v>32</v>
      </c>
      <c r="D9485" s="1">
        <v>120.0</v>
      </c>
      <c r="E9485" s="1" t="s">
        <v>38</v>
      </c>
      <c r="F9485" s="5">
        <v>44927.0</v>
      </c>
      <c r="G9485" s="1">
        <v>0.0</v>
      </c>
    </row>
    <row r="9486">
      <c r="A9486" s="1">
        <v>9485.0</v>
      </c>
      <c r="B9486" s="1" t="s">
        <v>11843</v>
      </c>
      <c r="C9486" s="1" t="s">
        <v>37</v>
      </c>
      <c r="D9486" s="1">
        <v>250.0</v>
      </c>
      <c r="E9486" s="1" t="s">
        <v>38</v>
      </c>
      <c r="F9486" s="5">
        <v>44927.0</v>
      </c>
      <c r="G9486" s="1">
        <v>5.0</v>
      </c>
    </row>
    <row r="9487">
      <c r="A9487" s="1">
        <v>9486.0</v>
      </c>
      <c r="B9487" s="1" t="s">
        <v>11846</v>
      </c>
      <c r="C9487" s="1" t="s">
        <v>32</v>
      </c>
      <c r="D9487" s="1">
        <v>120.0</v>
      </c>
      <c r="E9487" s="1" t="s">
        <v>38</v>
      </c>
      <c r="F9487" s="5">
        <v>44927.0</v>
      </c>
      <c r="G9487" s="1">
        <v>10.0</v>
      </c>
    </row>
    <row r="9488">
      <c r="A9488" s="1">
        <v>9487.0</v>
      </c>
      <c r="B9488" s="1" t="s">
        <v>11847</v>
      </c>
      <c r="C9488" s="1" t="s">
        <v>32</v>
      </c>
      <c r="D9488" s="1">
        <v>120.0</v>
      </c>
      <c r="E9488" s="1" t="s">
        <v>38</v>
      </c>
      <c r="F9488" s="5">
        <v>44927.0</v>
      </c>
      <c r="G9488" s="1">
        <v>20.0</v>
      </c>
    </row>
    <row r="9489">
      <c r="A9489" s="1">
        <v>9488.0</v>
      </c>
      <c r="B9489" s="1" t="s">
        <v>11848</v>
      </c>
      <c r="C9489" s="1" t="s">
        <v>40</v>
      </c>
      <c r="D9489" s="1">
        <v>50.0</v>
      </c>
      <c r="E9489" s="1" t="s">
        <v>38</v>
      </c>
      <c r="F9489" s="5">
        <v>44927.0</v>
      </c>
      <c r="G9489" s="1">
        <v>0.0</v>
      </c>
    </row>
    <row r="9490">
      <c r="A9490" s="1">
        <v>9489.0</v>
      </c>
      <c r="B9490" s="1" t="s">
        <v>11849</v>
      </c>
      <c r="C9490" s="1" t="s">
        <v>32</v>
      </c>
      <c r="D9490" s="1">
        <v>120.0</v>
      </c>
      <c r="E9490" s="1" t="s">
        <v>38</v>
      </c>
      <c r="F9490" s="5">
        <v>44927.0</v>
      </c>
      <c r="G9490" s="1">
        <v>5.0</v>
      </c>
    </row>
    <row r="9491">
      <c r="A9491" s="1">
        <v>9490.0</v>
      </c>
      <c r="B9491" s="1" t="s">
        <v>11850</v>
      </c>
      <c r="C9491" s="1" t="s">
        <v>32</v>
      </c>
      <c r="D9491" s="1">
        <v>120.0</v>
      </c>
      <c r="E9491" s="1" t="s">
        <v>38</v>
      </c>
      <c r="F9491" s="5">
        <v>44927.0</v>
      </c>
      <c r="G9491" s="1">
        <v>10.0</v>
      </c>
    </row>
    <row r="9492">
      <c r="A9492" s="1">
        <v>9491.0</v>
      </c>
      <c r="B9492" s="1" t="s">
        <v>11851</v>
      </c>
      <c r="C9492" s="1" t="s">
        <v>32</v>
      </c>
      <c r="D9492" s="1">
        <v>120.0</v>
      </c>
      <c r="E9492" s="1" t="s">
        <v>38</v>
      </c>
      <c r="F9492" s="5">
        <v>44927.0</v>
      </c>
      <c r="G9492" s="1">
        <v>20.0</v>
      </c>
    </row>
    <row r="9493">
      <c r="A9493" s="1">
        <v>9492.0</v>
      </c>
      <c r="B9493" s="1" t="s">
        <v>11852</v>
      </c>
      <c r="C9493" s="1" t="s">
        <v>32</v>
      </c>
      <c r="D9493" s="1">
        <v>120.0</v>
      </c>
      <c r="E9493" s="1" t="s">
        <v>38</v>
      </c>
      <c r="F9493" s="5">
        <v>44927.0</v>
      </c>
      <c r="G9493" s="1">
        <v>0.0</v>
      </c>
    </row>
    <row r="9494">
      <c r="A9494" s="1">
        <v>9493.0</v>
      </c>
      <c r="B9494" s="1" t="s">
        <v>11853</v>
      </c>
      <c r="C9494" s="1" t="s">
        <v>49</v>
      </c>
      <c r="D9494" s="1">
        <v>80.0</v>
      </c>
      <c r="E9494" s="1" t="s">
        <v>38</v>
      </c>
      <c r="F9494" s="5">
        <v>44927.0</v>
      </c>
      <c r="G9494" s="1">
        <v>5.0</v>
      </c>
    </row>
    <row r="9495">
      <c r="A9495" s="1">
        <v>9494.0</v>
      </c>
      <c r="B9495" s="1" t="s">
        <v>11854</v>
      </c>
      <c r="C9495" s="1" t="s">
        <v>32</v>
      </c>
      <c r="D9495" s="1">
        <v>120.0</v>
      </c>
      <c r="E9495" s="1" t="s">
        <v>38</v>
      </c>
      <c r="F9495" s="5">
        <v>44927.0</v>
      </c>
      <c r="G9495" s="1">
        <v>10.0</v>
      </c>
    </row>
    <row r="9496">
      <c r="A9496" s="1">
        <v>9495.0</v>
      </c>
      <c r="B9496" s="1" t="s">
        <v>11855</v>
      </c>
      <c r="C9496" s="1" t="s">
        <v>32</v>
      </c>
      <c r="D9496" s="1">
        <v>120.0</v>
      </c>
      <c r="E9496" s="1" t="s">
        <v>33</v>
      </c>
      <c r="F9496" s="5">
        <v>44927.0</v>
      </c>
      <c r="G9496" s="1">
        <v>20.0</v>
      </c>
    </row>
    <row r="9497">
      <c r="A9497" s="1">
        <v>9496.0</v>
      </c>
      <c r="B9497" s="1" t="s">
        <v>11856</v>
      </c>
      <c r="C9497" s="1" t="s">
        <v>32</v>
      </c>
      <c r="D9497" s="1">
        <v>120.0</v>
      </c>
      <c r="E9497" s="1" t="s">
        <v>45</v>
      </c>
      <c r="F9497" s="5">
        <v>44927.0</v>
      </c>
      <c r="G9497" s="1">
        <v>0.0</v>
      </c>
    </row>
    <row r="9498">
      <c r="A9498" s="1">
        <v>9497.0</v>
      </c>
      <c r="B9498" s="1" t="s">
        <v>11857</v>
      </c>
      <c r="C9498" s="1" t="s">
        <v>49</v>
      </c>
      <c r="D9498" s="1">
        <v>80.0</v>
      </c>
      <c r="E9498" s="1" t="s">
        <v>38</v>
      </c>
      <c r="F9498" s="5">
        <v>44927.0</v>
      </c>
      <c r="G9498" s="1">
        <v>5.0</v>
      </c>
    </row>
    <row r="9499">
      <c r="A9499" s="1">
        <v>9498.0</v>
      </c>
      <c r="B9499" s="1" t="s">
        <v>11860</v>
      </c>
      <c r="C9499" s="1" t="s">
        <v>32</v>
      </c>
      <c r="D9499" s="1">
        <v>120.0</v>
      </c>
      <c r="E9499" s="1" t="s">
        <v>38</v>
      </c>
      <c r="F9499" s="5">
        <v>44927.0</v>
      </c>
      <c r="G9499" s="1">
        <v>10.0</v>
      </c>
    </row>
    <row r="9500">
      <c r="A9500" s="1">
        <v>9499.0</v>
      </c>
      <c r="B9500" s="1" t="s">
        <v>11861</v>
      </c>
      <c r="C9500" s="1" t="s">
        <v>40</v>
      </c>
      <c r="D9500" s="1">
        <v>50.0</v>
      </c>
      <c r="E9500" s="1" t="s">
        <v>38</v>
      </c>
      <c r="F9500" s="5">
        <v>44927.0</v>
      </c>
      <c r="G9500" s="1">
        <v>20.0</v>
      </c>
    </row>
    <row r="9501">
      <c r="A9501" s="1">
        <v>9500.0</v>
      </c>
      <c r="B9501" s="1" t="s">
        <v>11862</v>
      </c>
      <c r="C9501" s="1" t="s">
        <v>32</v>
      </c>
      <c r="D9501" s="1">
        <v>120.0</v>
      </c>
      <c r="E9501" s="1" t="s">
        <v>38</v>
      </c>
      <c r="F9501" s="5">
        <v>44927.0</v>
      </c>
      <c r="G9501" s="1">
        <v>0.0</v>
      </c>
    </row>
    <row r="9502">
      <c r="A9502" s="1">
        <v>9501.0</v>
      </c>
      <c r="B9502" s="1" t="s">
        <v>11863</v>
      </c>
      <c r="C9502" s="1" t="s">
        <v>49</v>
      </c>
      <c r="D9502" s="1">
        <v>80.0</v>
      </c>
      <c r="E9502" s="1" t="s">
        <v>38</v>
      </c>
      <c r="F9502" s="5">
        <v>44927.0</v>
      </c>
      <c r="G9502" s="1">
        <v>5.0</v>
      </c>
    </row>
    <row r="9503">
      <c r="A9503" s="1">
        <v>9502.0</v>
      </c>
      <c r="B9503" s="1" t="s">
        <v>11864</v>
      </c>
      <c r="C9503" s="1" t="s">
        <v>32</v>
      </c>
      <c r="D9503" s="1">
        <v>120.0</v>
      </c>
      <c r="E9503" s="1" t="s">
        <v>38</v>
      </c>
      <c r="F9503" s="5">
        <v>44927.0</v>
      </c>
      <c r="G9503" s="1">
        <v>10.0</v>
      </c>
    </row>
    <row r="9504">
      <c r="A9504" s="1">
        <v>9503.0</v>
      </c>
      <c r="B9504" s="1" t="s">
        <v>11865</v>
      </c>
      <c r="C9504" s="1" t="s">
        <v>37</v>
      </c>
      <c r="D9504" s="1">
        <v>250.0</v>
      </c>
      <c r="E9504" s="1" t="s">
        <v>33</v>
      </c>
      <c r="F9504" s="5">
        <v>44927.0</v>
      </c>
      <c r="G9504" s="1">
        <v>20.0</v>
      </c>
    </row>
    <row r="9505">
      <c r="A9505" s="1">
        <v>9504.0</v>
      </c>
      <c r="B9505" s="1" t="s">
        <v>11866</v>
      </c>
      <c r="C9505" s="1" t="s">
        <v>32</v>
      </c>
      <c r="D9505" s="1">
        <v>120.0</v>
      </c>
      <c r="E9505" s="1" t="s">
        <v>38</v>
      </c>
      <c r="F9505" s="5">
        <v>44927.0</v>
      </c>
      <c r="G9505" s="1">
        <v>0.0</v>
      </c>
    </row>
    <row r="9506">
      <c r="A9506" s="1">
        <v>9505.0</v>
      </c>
      <c r="B9506" s="1" t="s">
        <v>11867</v>
      </c>
      <c r="C9506" s="1" t="s">
        <v>32</v>
      </c>
      <c r="D9506" s="1">
        <v>120.0</v>
      </c>
      <c r="E9506" s="1" t="s">
        <v>45</v>
      </c>
      <c r="F9506" s="5">
        <v>44927.0</v>
      </c>
      <c r="G9506" s="1">
        <v>5.0</v>
      </c>
    </row>
    <row r="9507">
      <c r="A9507" s="1">
        <v>9506.0</v>
      </c>
      <c r="B9507" s="1" t="s">
        <v>11868</v>
      </c>
      <c r="C9507" s="1" t="s">
        <v>32</v>
      </c>
      <c r="D9507" s="1">
        <v>120.0</v>
      </c>
      <c r="E9507" s="1" t="s">
        <v>38</v>
      </c>
      <c r="F9507" s="5">
        <v>44927.0</v>
      </c>
      <c r="G9507" s="1">
        <v>10.0</v>
      </c>
    </row>
    <row r="9508">
      <c r="A9508" s="1">
        <v>9507.0</v>
      </c>
      <c r="B9508" s="1" t="s">
        <v>11869</v>
      </c>
      <c r="C9508" s="1" t="s">
        <v>32</v>
      </c>
      <c r="D9508" s="1">
        <v>120.0</v>
      </c>
      <c r="E9508" s="1" t="s">
        <v>38</v>
      </c>
      <c r="F9508" s="5">
        <v>44927.0</v>
      </c>
      <c r="G9508" s="1">
        <v>20.0</v>
      </c>
    </row>
    <row r="9509">
      <c r="A9509" s="1">
        <v>9508.0</v>
      </c>
      <c r="B9509" s="1" t="s">
        <v>11870</v>
      </c>
      <c r="C9509" s="1" t="s">
        <v>49</v>
      </c>
      <c r="D9509" s="1">
        <v>80.0</v>
      </c>
      <c r="E9509" s="1" t="s">
        <v>38</v>
      </c>
      <c r="F9509" s="5">
        <v>44927.0</v>
      </c>
      <c r="G9509" s="1">
        <v>0.0</v>
      </c>
    </row>
    <row r="9510">
      <c r="A9510" s="1">
        <v>9509.0</v>
      </c>
      <c r="B9510" s="1" t="s">
        <v>11871</v>
      </c>
      <c r="C9510" s="1" t="s">
        <v>32</v>
      </c>
      <c r="D9510" s="1">
        <v>120.0</v>
      </c>
      <c r="E9510" s="1" t="s">
        <v>45</v>
      </c>
      <c r="F9510" s="5">
        <v>44927.0</v>
      </c>
      <c r="G9510" s="1">
        <v>5.0</v>
      </c>
    </row>
    <row r="9511">
      <c r="A9511" s="1">
        <v>9510.0</v>
      </c>
      <c r="B9511" s="1" t="s">
        <v>11874</v>
      </c>
      <c r="C9511" s="1" t="s">
        <v>49</v>
      </c>
      <c r="D9511" s="1">
        <v>80.0</v>
      </c>
      <c r="E9511" s="1" t="s">
        <v>38</v>
      </c>
      <c r="F9511" s="5">
        <v>44927.0</v>
      </c>
      <c r="G9511" s="1">
        <v>10.0</v>
      </c>
    </row>
    <row r="9512">
      <c r="A9512" s="1">
        <v>9511.0</v>
      </c>
      <c r="B9512" s="1" t="s">
        <v>11875</v>
      </c>
      <c r="C9512" s="1" t="s">
        <v>32</v>
      </c>
      <c r="D9512" s="1">
        <v>120.0</v>
      </c>
      <c r="E9512" s="1" t="s">
        <v>33</v>
      </c>
      <c r="F9512" s="5">
        <v>44927.0</v>
      </c>
      <c r="G9512" s="1">
        <v>20.0</v>
      </c>
    </row>
    <row r="9513">
      <c r="A9513" s="1">
        <v>9512.0</v>
      </c>
      <c r="B9513" s="1" t="s">
        <v>11876</v>
      </c>
      <c r="C9513" s="1" t="s">
        <v>32</v>
      </c>
      <c r="D9513" s="1">
        <v>120.0</v>
      </c>
      <c r="E9513" s="1" t="s">
        <v>38</v>
      </c>
      <c r="F9513" s="5">
        <v>44927.0</v>
      </c>
      <c r="G9513" s="1">
        <v>0.0</v>
      </c>
    </row>
    <row r="9514">
      <c r="A9514" s="1">
        <v>9513.0</v>
      </c>
      <c r="B9514" s="1" t="s">
        <v>11877</v>
      </c>
      <c r="C9514" s="1" t="s">
        <v>32</v>
      </c>
      <c r="D9514" s="1">
        <v>120.0</v>
      </c>
      <c r="E9514" s="1" t="s">
        <v>38</v>
      </c>
      <c r="F9514" s="5">
        <v>44927.0</v>
      </c>
      <c r="G9514" s="1">
        <v>5.0</v>
      </c>
    </row>
    <row r="9515">
      <c r="A9515" s="1">
        <v>9514.0</v>
      </c>
      <c r="B9515" s="1" t="s">
        <v>11878</v>
      </c>
      <c r="C9515" s="1" t="s">
        <v>37</v>
      </c>
      <c r="D9515" s="1">
        <v>250.0</v>
      </c>
      <c r="E9515" s="1" t="s">
        <v>38</v>
      </c>
      <c r="F9515" s="5">
        <v>44927.0</v>
      </c>
      <c r="G9515" s="1">
        <v>10.0</v>
      </c>
    </row>
    <row r="9516">
      <c r="A9516" s="1">
        <v>9515.0</v>
      </c>
      <c r="B9516" s="1" t="s">
        <v>11879</v>
      </c>
      <c r="C9516" s="1" t="s">
        <v>37</v>
      </c>
      <c r="D9516" s="1">
        <v>250.0</v>
      </c>
      <c r="E9516" s="1" t="s">
        <v>38</v>
      </c>
      <c r="F9516" s="5">
        <v>44927.0</v>
      </c>
      <c r="G9516" s="1">
        <v>20.0</v>
      </c>
    </row>
    <row r="9517">
      <c r="A9517" s="1">
        <v>9516.0</v>
      </c>
      <c r="B9517" s="1" t="s">
        <v>11880</v>
      </c>
      <c r="C9517" s="1" t="s">
        <v>32</v>
      </c>
      <c r="D9517" s="1">
        <v>120.0</v>
      </c>
      <c r="E9517" s="1" t="s">
        <v>38</v>
      </c>
      <c r="F9517" s="5">
        <v>44927.0</v>
      </c>
      <c r="G9517" s="1">
        <v>0.0</v>
      </c>
    </row>
    <row r="9518">
      <c r="A9518" s="1">
        <v>9517.0</v>
      </c>
      <c r="B9518" s="1" t="s">
        <v>11881</v>
      </c>
      <c r="C9518" s="1" t="s">
        <v>32</v>
      </c>
      <c r="D9518" s="1">
        <v>120.0</v>
      </c>
      <c r="E9518" s="1" t="s">
        <v>38</v>
      </c>
      <c r="F9518" s="5">
        <v>44927.0</v>
      </c>
      <c r="G9518" s="1">
        <v>5.0</v>
      </c>
    </row>
    <row r="9519">
      <c r="A9519" s="1">
        <v>9518.0</v>
      </c>
      <c r="B9519" s="1" t="s">
        <v>11882</v>
      </c>
      <c r="C9519" s="1" t="s">
        <v>49</v>
      </c>
      <c r="D9519" s="1">
        <v>80.0</v>
      </c>
      <c r="E9519" s="1" t="s">
        <v>38</v>
      </c>
      <c r="F9519" s="5">
        <v>44927.0</v>
      </c>
      <c r="G9519" s="1">
        <v>10.0</v>
      </c>
    </row>
    <row r="9520">
      <c r="A9520" s="1">
        <v>9519.0</v>
      </c>
      <c r="B9520" s="1" t="s">
        <v>11883</v>
      </c>
      <c r="C9520" s="1" t="s">
        <v>32</v>
      </c>
      <c r="D9520" s="1">
        <v>120.0</v>
      </c>
      <c r="E9520" s="1" t="s">
        <v>38</v>
      </c>
      <c r="F9520" s="5">
        <v>44927.0</v>
      </c>
      <c r="G9520" s="1">
        <v>20.0</v>
      </c>
    </row>
    <row r="9521">
      <c r="A9521" s="1">
        <v>9520.0</v>
      </c>
      <c r="B9521" s="1" t="s">
        <v>11884</v>
      </c>
      <c r="C9521" s="1" t="s">
        <v>49</v>
      </c>
      <c r="D9521" s="1">
        <v>80.0</v>
      </c>
      <c r="E9521" s="1" t="s">
        <v>38</v>
      </c>
      <c r="F9521" s="5">
        <v>44927.0</v>
      </c>
      <c r="G9521" s="1">
        <v>0.0</v>
      </c>
    </row>
    <row r="9522">
      <c r="A9522" s="1">
        <v>9521.0</v>
      </c>
      <c r="B9522" s="1" t="s">
        <v>11885</v>
      </c>
      <c r="C9522" s="1" t="s">
        <v>32</v>
      </c>
      <c r="D9522" s="1">
        <v>120.0</v>
      </c>
      <c r="E9522" s="1" t="s">
        <v>38</v>
      </c>
      <c r="F9522" s="5">
        <v>44927.0</v>
      </c>
      <c r="G9522" s="1">
        <v>5.0</v>
      </c>
    </row>
    <row r="9523">
      <c r="A9523" s="1">
        <v>9522.0</v>
      </c>
      <c r="B9523" s="1" t="s">
        <v>11887</v>
      </c>
      <c r="C9523" s="1" t="s">
        <v>37</v>
      </c>
      <c r="D9523" s="1">
        <v>250.0</v>
      </c>
      <c r="E9523" s="1" t="s">
        <v>33</v>
      </c>
      <c r="F9523" s="5">
        <v>44927.0</v>
      </c>
      <c r="G9523" s="1">
        <v>10.0</v>
      </c>
    </row>
    <row r="9524">
      <c r="A9524" s="1">
        <v>9523.0</v>
      </c>
      <c r="B9524" s="1" t="s">
        <v>11889</v>
      </c>
      <c r="C9524" s="1" t="s">
        <v>49</v>
      </c>
      <c r="D9524" s="1">
        <v>80.0</v>
      </c>
      <c r="E9524" s="1" t="s">
        <v>38</v>
      </c>
      <c r="F9524" s="5">
        <v>44927.0</v>
      </c>
      <c r="G9524" s="1">
        <v>20.0</v>
      </c>
    </row>
    <row r="9525">
      <c r="A9525" s="1">
        <v>9524.0</v>
      </c>
      <c r="B9525" s="1" t="s">
        <v>11890</v>
      </c>
      <c r="C9525" s="1" t="s">
        <v>32</v>
      </c>
      <c r="D9525" s="1">
        <v>120.0</v>
      </c>
      <c r="E9525" s="1" t="s">
        <v>38</v>
      </c>
      <c r="F9525" s="5">
        <v>44927.0</v>
      </c>
      <c r="G9525" s="1">
        <v>0.0</v>
      </c>
    </row>
    <row r="9526">
      <c r="A9526" s="1">
        <v>9525.0</v>
      </c>
      <c r="B9526" s="1" t="s">
        <v>11891</v>
      </c>
      <c r="C9526" s="1" t="s">
        <v>32</v>
      </c>
      <c r="D9526" s="1">
        <v>120.0</v>
      </c>
      <c r="E9526" s="1" t="s">
        <v>38</v>
      </c>
      <c r="F9526" s="5">
        <v>44927.0</v>
      </c>
      <c r="G9526" s="1">
        <v>5.0</v>
      </c>
    </row>
    <row r="9527">
      <c r="A9527" s="1">
        <v>9526.0</v>
      </c>
      <c r="B9527" s="1" t="s">
        <v>11892</v>
      </c>
      <c r="C9527" s="1" t="s">
        <v>32</v>
      </c>
      <c r="D9527" s="1">
        <v>120.0</v>
      </c>
      <c r="E9527" s="1" t="s">
        <v>38</v>
      </c>
      <c r="F9527" s="5">
        <v>44927.0</v>
      </c>
      <c r="G9527" s="1">
        <v>10.0</v>
      </c>
    </row>
    <row r="9528">
      <c r="A9528" s="1">
        <v>9527.0</v>
      </c>
      <c r="B9528" s="1" t="s">
        <v>11893</v>
      </c>
      <c r="C9528" s="1" t="s">
        <v>32</v>
      </c>
      <c r="D9528" s="1">
        <v>120.0</v>
      </c>
      <c r="E9528" s="1" t="s">
        <v>38</v>
      </c>
      <c r="F9528" s="5">
        <v>44927.0</v>
      </c>
      <c r="G9528" s="1">
        <v>20.0</v>
      </c>
    </row>
    <row r="9529">
      <c r="A9529" s="1">
        <v>9528.0</v>
      </c>
      <c r="B9529" s="1" t="s">
        <v>11894</v>
      </c>
      <c r="C9529" s="1" t="s">
        <v>40</v>
      </c>
      <c r="D9529" s="1">
        <v>50.0</v>
      </c>
      <c r="E9529" s="1" t="s">
        <v>38</v>
      </c>
      <c r="F9529" s="5">
        <v>44927.0</v>
      </c>
      <c r="G9529" s="1">
        <v>0.0</v>
      </c>
    </row>
    <row r="9530">
      <c r="A9530" s="1">
        <v>9529.0</v>
      </c>
      <c r="B9530" s="1" t="s">
        <v>11895</v>
      </c>
      <c r="C9530" s="1" t="s">
        <v>32</v>
      </c>
      <c r="D9530" s="1">
        <v>120.0</v>
      </c>
      <c r="E9530" s="1" t="s">
        <v>38</v>
      </c>
      <c r="F9530" s="5">
        <v>44927.0</v>
      </c>
      <c r="G9530" s="1">
        <v>5.0</v>
      </c>
    </row>
    <row r="9531">
      <c r="A9531" s="1">
        <v>9530.0</v>
      </c>
      <c r="B9531" s="1" t="s">
        <v>11896</v>
      </c>
      <c r="C9531" s="1" t="s">
        <v>32</v>
      </c>
      <c r="D9531" s="1">
        <v>120.0</v>
      </c>
      <c r="E9531" s="1" t="s">
        <v>38</v>
      </c>
      <c r="F9531" s="5">
        <v>44927.0</v>
      </c>
      <c r="G9531" s="1">
        <v>10.0</v>
      </c>
    </row>
    <row r="9532">
      <c r="A9532" s="1">
        <v>9531.0</v>
      </c>
      <c r="B9532" s="1" t="s">
        <v>11897</v>
      </c>
      <c r="C9532" s="1" t="s">
        <v>40</v>
      </c>
      <c r="D9532" s="1">
        <v>50.0</v>
      </c>
      <c r="E9532" s="1" t="s">
        <v>38</v>
      </c>
      <c r="F9532" s="5">
        <v>44927.0</v>
      </c>
      <c r="G9532" s="1">
        <v>20.0</v>
      </c>
    </row>
    <row r="9533">
      <c r="A9533" s="1">
        <v>9532.0</v>
      </c>
      <c r="B9533" s="1" t="s">
        <v>11898</v>
      </c>
      <c r="C9533" s="1" t="s">
        <v>32</v>
      </c>
      <c r="D9533" s="1">
        <v>120.0</v>
      </c>
      <c r="E9533" s="1" t="s">
        <v>33</v>
      </c>
      <c r="F9533" s="5">
        <v>44927.0</v>
      </c>
      <c r="G9533" s="1">
        <v>0.0</v>
      </c>
    </row>
    <row r="9534">
      <c r="A9534" s="1">
        <v>9533.0</v>
      </c>
      <c r="B9534" s="1" t="s">
        <v>11899</v>
      </c>
      <c r="C9534" s="1" t="s">
        <v>32</v>
      </c>
      <c r="D9534" s="1">
        <v>120.0</v>
      </c>
      <c r="E9534" s="1" t="s">
        <v>38</v>
      </c>
      <c r="F9534" s="5">
        <v>44927.0</v>
      </c>
      <c r="G9534" s="1">
        <v>5.0</v>
      </c>
    </row>
    <row r="9535">
      <c r="A9535" s="1">
        <v>9534.0</v>
      </c>
      <c r="B9535" s="1" t="s">
        <v>11900</v>
      </c>
      <c r="C9535" s="1" t="s">
        <v>32</v>
      </c>
      <c r="D9535" s="1">
        <v>120.0</v>
      </c>
      <c r="E9535" s="1" t="s">
        <v>33</v>
      </c>
      <c r="F9535" s="5">
        <v>44927.0</v>
      </c>
      <c r="G9535" s="1">
        <v>10.0</v>
      </c>
    </row>
    <row r="9536">
      <c r="A9536" s="1">
        <v>9535.0</v>
      </c>
      <c r="B9536" s="1" t="s">
        <v>11903</v>
      </c>
      <c r="C9536" s="1" t="s">
        <v>37</v>
      </c>
      <c r="D9536" s="1">
        <v>250.0</v>
      </c>
      <c r="E9536" s="1" t="s">
        <v>38</v>
      </c>
      <c r="F9536" s="5">
        <v>44927.0</v>
      </c>
      <c r="G9536" s="1">
        <v>20.0</v>
      </c>
    </row>
    <row r="9537">
      <c r="A9537" s="1">
        <v>9536.0</v>
      </c>
      <c r="B9537" s="1" t="s">
        <v>11904</v>
      </c>
      <c r="C9537" s="1" t="s">
        <v>49</v>
      </c>
      <c r="D9537" s="1">
        <v>80.0</v>
      </c>
      <c r="E9537" s="1" t="s">
        <v>38</v>
      </c>
      <c r="F9537" s="5">
        <v>44927.0</v>
      </c>
      <c r="G9537" s="1">
        <v>0.0</v>
      </c>
    </row>
    <row r="9538">
      <c r="A9538" s="1">
        <v>9537.0</v>
      </c>
      <c r="B9538" s="1" t="s">
        <v>11905</v>
      </c>
      <c r="C9538" s="1" t="s">
        <v>49</v>
      </c>
      <c r="D9538" s="1">
        <v>80.0</v>
      </c>
      <c r="E9538" s="1" t="s">
        <v>38</v>
      </c>
      <c r="F9538" s="5">
        <v>44927.0</v>
      </c>
      <c r="G9538" s="1">
        <v>5.0</v>
      </c>
    </row>
    <row r="9539">
      <c r="A9539" s="1">
        <v>9538.0</v>
      </c>
      <c r="B9539" s="1" t="s">
        <v>11906</v>
      </c>
      <c r="C9539" s="1" t="s">
        <v>32</v>
      </c>
      <c r="D9539" s="1">
        <v>120.0</v>
      </c>
      <c r="E9539" s="1" t="s">
        <v>38</v>
      </c>
      <c r="F9539" s="5">
        <v>44927.0</v>
      </c>
      <c r="G9539" s="1">
        <v>10.0</v>
      </c>
    </row>
    <row r="9540">
      <c r="A9540" s="1">
        <v>9539.0</v>
      </c>
      <c r="B9540" s="1" t="s">
        <v>11907</v>
      </c>
      <c r="C9540" s="1" t="s">
        <v>49</v>
      </c>
      <c r="D9540" s="1">
        <v>80.0</v>
      </c>
      <c r="E9540" s="1" t="s">
        <v>33</v>
      </c>
      <c r="F9540" s="5">
        <v>44927.0</v>
      </c>
      <c r="G9540" s="1">
        <v>20.0</v>
      </c>
    </row>
    <row r="9541">
      <c r="A9541" s="1">
        <v>9540.0</v>
      </c>
      <c r="B9541" s="1" t="s">
        <v>11908</v>
      </c>
      <c r="C9541" s="1" t="s">
        <v>49</v>
      </c>
      <c r="D9541" s="1">
        <v>80.0</v>
      </c>
      <c r="E9541" s="1" t="s">
        <v>38</v>
      </c>
      <c r="F9541" s="5">
        <v>44927.0</v>
      </c>
      <c r="G9541" s="1">
        <v>0.0</v>
      </c>
    </row>
    <row r="9542">
      <c r="A9542" s="1">
        <v>9541.0</v>
      </c>
      <c r="B9542" s="1" t="s">
        <v>11909</v>
      </c>
      <c r="C9542" s="1" t="s">
        <v>49</v>
      </c>
      <c r="D9542" s="1">
        <v>80.0</v>
      </c>
      <c r="E9542" s="1" t="s">
        <v>45</v>
      </c>
      <c r="F9542" s="5">
        <v>44927.0</v>
      </c>
      <c r="G9542" s="1">
        <v>5.0</v>
      </c>
    </row>
    <row r="9543">
      <c r="A9543" s="1">
        <v>9542.0</v>
      </c>
      <c r="B9543" s="1" t="s">
        <v>11910</v>
      </c>
      <c r="C9543" s="1" t="s">
        <v>49</v>
      </c>
      <c r="D9543" s="1">
        <v>80.0</v>
      </c>
      <c r="E9543" s="1" t="s">
        <v>38</v>
      </c>
      <c r="F9543" s="5">
        <v>44927.0</v>
      </c>
      <c r="G9543" s="1">
        <v>10.0</v>
      </c>
    </row>
    <row r="9544">
      <c r="A9544" s="1">
        <v>9543.0</v>
      </c>
      <c r="B9544" s="1" t="s">
        <v>11911</v>
      </c>
      <c r="C9544" s="1" t="s">
        <v>32</v>
      </c>
      <c r="D9544" s="1">
        <v>120.0</v>
      </c>
      <c r="E9544" s="1" t="s">
        <v>45</v>
      </c>
      <c r="F9544" s="5">
        <v>44927.0</v>
      </c>
      <c r="G9544" s="1">
        <v>20.0</v>
      </c>
    </row>
    <row r="9545">
      <c r="A9545" s="1">
        <v>9544.0</v>
      </c>
      <c r="B9545" s="1" t="s">
        <v>11912</v>
      </c>
      <c r="C9545" s="1" t="s">
        <v>37</v>
      </c>
      <c r="D9545" s="1">
        <v>250.0</v>
      </c>
      <c r="E9545" s="1" t="s">
        <v>38</v>
      </c>
      <c r="F9545" s="5">
        <v>44927.0</v>
      </c>
      <c r="G9545" s="1">
        <v>0.0</v>
      </c>
    </row>
    <row r="9546">
      <c r="A9546" s="1">
        <v>9545.0</v>
      </c>
      <c r="B9546" s="1" t="s">
        <v>11913</v>
      </c>
      <c r="C9546" s="1" t="s">
        <v>32</v>
      </c>
      <c r="D9546" s="1">
        <v>120.0</v>
      </c>
      <c r="E9546" s="1" t="s">
        <v>38</v>
      </c>
      <c r="F9546" s="5">
        <v>44927.0</v>
      </c>
      <c r="G9546" s="1">
        <v>5.0</v>
      </c>
    </row>
    <row r="9547">
      <c r="A9547" s="1">
        <v>9546.0</v>
      </c>
      <c r="B9547" s="1" t="s">
        <v>11914</v>
      </c>
      <c r="C9547" s="1" t="s">
        <v>32</v>
      </c>
      <c r="D9547" s="1">
        <v>120.0</v>
      </c>
      <c r="E9547" s="1" t="s">
        <v>38</v>
      </c>
      <c r="F9547" s="5">
        <v>44927.0</v>
      </c>
      <c r="G9547" s="1">
        <v>10.0</v>
      </c>
    </row>
    <row r="9548">
      <c r="A9548" s="1">
        <v>9547.0</v>
      </c>
      <c r="B9548" s="1" t="s">
        <v>11915</v>
      </c>
      <c r="C9548" s="1" t="s">
        <v>32</v>
      </c>
      <c r="D9548" s="1">
        <v>120.0</v>
      </c>
      <c r="E9548" s="1" t="s">
        <v>38</v>
      </c>
      <c r="F9548" s="5">
        <v>44927.0</v>
      </c>
      <c r="G9548" s="1">
        <v>20.0</v>
      </c>
    </row>
    <row r="9549">
      <c r="A9549" s="1">
        <v>9548.0</v>
      </c>
      <c r="B9549" s="1" t="s">
        <v>11918</v>
      </c>
      <c r="C9549" s="1" t="s">
        <v>49</v>
      </c>
      <c r="D9549" s="1">
        <v>80.0</v>
      </c>
      <c r="E9549" s="1" t="s">
        <v>38</v>
      </c>
      <c r="F9549" s="5">
        <v>44927.0</v>
      </c>
      <c r="G9549" s="1">
        <v>0.0</v>
      </c>
    </row>
    <row r="9550">
      <c r="A9550" s="1">
        <v>9549.0</v>
      </c>
      <c r="B9550" s="1" t="s">
        <v>11919</v>
      </c>
      <c r="C9550" s="1" t="s">
        <v>32</v>
      </c>
      <c r="D9550" s="1">
        <v>120.0</v>
      </c>
      <c r="E9550" s="1" t="s">
        <v>38</v>
      </c>
      <c r="F9550" s="5">
        <v>44927.0</v>
      </c>
      <c r="G9550" s="1">
        <v>5.0</v>
      </c>
    </row>
    <row r="9551">
      <c r="A9551" s="1">
        <v>9550.0</v>
      </c>
      <c r="B9551" s="1" t="s">
        <v>11920</v>
      </c>
      <c r="C9551" s="1" t="s">
        <v>32</v>
      </c>
      <c r="D9551" s="1">
        <v>120.0</v>
      </c>
      <c r="E9551" s="1" t="s">
        <v>38</v>
      </c>
      <c r="F9551" s="5">
        <v>44927.0</v>
      </c>
      <c r="G9551" s="1">
        <v>10.0</v>
      </c>
    </row>
    <row r="9552">
      <c r="A9552" s="1">
        <v>9551.0</v>
      </c>
      <c r="B9552" s="1" t="s">
        <v>11921</v>
      </c>
      <c r="C9552" s="1" t="s">
        <v>32</v>
      </c>
      <c r="D9552" s="1">
        <v>120.0</v>
      </c>
      <c r="E9552" s="1" t="s">
        <v>38</v>
      </c>
      <c r="F9552" s="5">
        <v>44927.0</v>
      </c>
      <c r="G9552" s="1">
        <v>20.0</v>
      </c>
    </row>
    <row r="9553">
      <c r="A9553" s="1">
        <v>9552.0</v>
      </c>
      <c r="B9553" s="1" t="s">
        <v>11922</v>
      </c>
      <c r="C9553" s="1" t="s">
        <v>32</v>
      </c>
      <c r="D9553" s="1">
        <v>120.0</v>
      </c>
      <c r="E9553" s="1" t="s">
        <v>38</v>
      </c>
      <c r="F9553" s="5">
        <v>44927.0</v>
      </c>
      <c r="G9553" s="1">
        <v>0.0</v>
      </c>
    </row>
    <row r="9554">
      <c r="A9554" s="1">
        <v>9553.0</v>
      </c>
      <c r="B9554" s="1" t="s">
        <v>11923</v>
      </c>
      <c r="C9554" s="1" t="s">
        <v>40</v>
      </c>
      <c r="D9554" s="1">
        <v>50.0</v>
      </c>
      <c r="E9554" s="1" t="s">
        <v>38</v>
      </c>
      <c r="F9554" s="5">
        <v>44927.0</v>
      </c>
      <c r="G9554" s="1">
        <v>5.0</v>
      </c>
    </row>
    <row r="9555">
      <c r="A9555" s="1">
        <v>9554.0</v>
      </c>
      <c r="B9555" s="1" t="s">
        <v>11924</v>
      </c>
      <c r="C9555" s="1" t="s">
        <v>37</v>
      </c>
      <c r="D9555" s="1">
        <v>250.0</v>
      </c>
      <c r="E9555" s="1" t="s">
        <v>33</v>
      </c>
      <c r="F9555" s="5">
        <v>44927.0</v>
      </c>
      <c r="G9555" s="1">
        <v>10.0</v>
      </c>
    </row>
    <row r="9556">
      <c r="A9556" s="1">
        <v>9555.0</v>
      </c>
      <c r="B9556" s="1" t="s">
        <v>11925</v>
      </c>
      <c r="C9556" s="1" t="s">
        <v>32</v>
      </c>
      <c r="D9556" s="1">
        <v>120.0</v>
      </c>
      <c r="E9556" s="1" t="s">
        <v>38</v>
      </c>
      <c r="F9556" s="5">
        <v>44927.0</v>
      </c>
      <c r="G9556" s="1">
        <v>20.0</v>
      </c>
    </row>
    <row r="9557">
      <c r="A9557" s="1">
        <v>9556.0</v>
      </c>
      <c r="B9557" s="1" t="s">
        <v>11926</v>
      </c>
      <c r="C9557" s="1" t="s">
        <v>32</v>
      </c>
      <c r="D9557" s="1">
        <v>120.0</v>
      </c>
      <c r="E9557" s="1" t="s">
        <v>38</v>
      </c>
      <c r="F9557" s="5">
        <v>44927.0</v>
      </c>
      <c r="G9557" s="1">
        <v>0.0</v>
      </c>
    </row>
    <row r="9558">
      <c r="A9558" s="1">
        <v>9557.0</v>
      </c>
      <c r="B9558" s="1" t="s">
        <v>11927</v>
      </c>
      <c r="C9558" s="1" t="s">
        <v>32</v>
      </c>
      <c r="D9558" s="1">
        <v>120.0</v>
      </c>
      <c r="E9558" s="1" t="s">
        <v>38</v>
      </c>
      <c r="F9558" s="5">
        <v>44927.0</v>
      </c>
      <c r="G9558" s="1">
        <v>5.0</v>
      </c>
    </row>
    <row r="9559">
      <c r="A9559" s="1">
        <v>9558.0</v>
      </c>
      <c r="B9559" s="1" t="s">
        <v>11928</v>
      </c>
      <c r="C9559" s="1" t="s">
        <v>32</v>
      </c>
      <c r="D9559" s="1">
        <v>120.0</v>
      </c>
      <c r="E9559" s="1" t="s">
        <v>38</v>
      </c>
      <c r="F9559" s="5">
        <v>44927.0</v>
      </c>
      <c r="G9559" s="1">
        <v>10.0</v>
      </c>
    </row>
    <row r="9560">
      <c r="A9560" s="1">
        <v>9559.0</v>
      </c>
      <c r="B9560" s="1" t="s">
        <v>11929</v>
      </c>
      <c r="C9560" s="1" t="s">
        <v>32</v>
      </c>
      <c r="D9560" s="1">
        <v>120.0</v>
      </c>
      <c r="E9560" s="1" t="s">
        <v>45</v>
      </c>
      <c r="F9560" s="5">
        <v>44927.0</v>
      </c>
      <c r="G9560" s="1">
        <v>20.0</v>
      </c>
    </row>
    <row r="9561">
      <c r="A9561" s="1">
        <v>9560.0</v>
      </c>
      <c r="B9561" s="1" t="s">
        <v>11932</v>
      </c>
      <c r="C9561" s="1" t="s">
        <v>32</v>
      </c>
      <c r="D9561" s="1">
        <v>120.0</v>
      </c>
      <c r="E9561" s="1" t="s">
        <v>45</v>
      </c>
      <c r="F9561" s="5">
        <v>44927.0</v>
      </c>
      <c r="G9561" s="1">
        <v>0.0</v>
      </c>
    </row>
    <row r="9562">
      <c r="A9562" s="1">
        <v>9561.0</v>
      </c>
      <c r="B9562" s="1" t="s">
        <v>11933</v>
      </c>
      <c r="C9562" s="1" t="s">
        <v>40</v>
      </c>
      <c r="D9562" s="1">
        <v>50.0</v>
      </c>
      <c r="E9562" s="1" t="s">
        <v>38</v>
      </c>
      <c r="F9562" s="5">
        <v>44927.0</v>
      </c>
      <c r="G9562" s="1">
        <v>5.0</v>
      </c>
    </row>
    <row r="9563">
      <c r="A9563" s="1">
        <v>9562.0</v>
      </c>
      <c r="B9563" s="1" t="s">
        <v>11934</v>
      </c>
      <c r="C9563" s="1" t="s">
        <v>32</v>
      </c>
      <c r="D9563" s="1">
        <v>120.0</v>
      </c>
      <c r="E9563" s="1" t="s">
        <v>45</v>
      </c>
      <c r="F9563" s="5">
        <v>44927.0</v>
      </c>
      <c r="G9563" s="1">
        <v>10.0</v>
      </c>
    </row>
    <row r="9564">
      <c r="A9564" s="1">
        <v>9563.0</v>
      </c>
      <c r="B9564" s="1" t="s">
        <v>11935</v>
      </c>
      <c r="C9564" s="1" t="s">
        <v>49</v>
      </c>
      <c r="D9564" s="1">
        <v>80.0</v>
      </c>
      <c r="E9564" s="1" t="s">
        <v>38</v>
      </c>
      <c r="F9564" s="5">
        <v>44927.0</v>
      </c>
      <c r="G9564" s="1">
        <v>20.0</v>
      </c>
    </row>
    <row r="9565">
      <c r="A9565" s="1">
        <v>9564.0</v>
      </c>
      <c r="B9565" s="1" t="s">
        <v>11936</v>
      </c>
      <c r="C9565" s="1" t="s">
        <v>32</v>
      </c>
      <c r="D9565" s="1">
        <v>120.0</v>
      </c>
      <c r="E9565" s="1" t="s">
        <v>38</v>
      </c>
      <c r="F9565" s="5">
        <v>44927.0</v>
      </c>
      <c r="G9565" s="1">
        <v>0.0</v>
      </c>
    </row>
    <row r="9566">
      <c r="A9566" s="1">
        <v>9565.0</v>
      </c>
      <c r="B9566" s="1" t="s">
        <v>11937</v>
      </c>
      <c r="C9566" s="1" t="s">
        <v>40</v>
      </c>
      <c r="D9566" s="1">
        <v>50.0</v>
      </c>
      <c r="E9566" s="1" t="s">
        <v>38</v>
      </c>
      <c r="F9566" s="5">
        <v>44927.0</v>
      </c>
      <c r="G9566" s="1">
        <v>5.0</v>
      </c>
    </row>
    <row r="9567">
      <c r="A9567" s="1">
        <v>9566.0</v>
      </c>
      <c r="B9567" s="1" t="s">
        <v>11938</v>
      </c>
      <c r="C9567" s="1" t="s">
        <v>49</v>
      </c>
      <c r="D9567" s="1">
        <v>80.0</v>
      </c>
      <c r="E9567" s="1" t="s">
        <v>33</v>
      </c>
      <c r="F9567" s="5">
        <v>44927.0</v>
      </c>
      <c r="G9567" s="1">
        <v>10.0</v>
      </c>
    </row>
    <row r="9568">
      <c r="A9568" s="1">
        <v>9567.0</v>
      </c>
      <c r="B9568" s="1" t="s">
        <v>11939</v>
      </c>
      <c r="C9568" s="1" t="s">
        <v>49</v>
      </c>
      <c r="D9568" s="1">
        <v>80.0</v>
      </c>
      <c r="E9568" s="1" t="s">
        <v>38</v>
      </c>
      <c r="F9568" s="5">
        <v>44927.0</v>
      </c>
      <c r="G9568" s="1">
        <v>20.0</v>
      </c>
    </row>
    <row r="9569">
      <c r="A9569" s="1">
        <v>9568.0</v>
      </c>
      <c r="B9569" s="1" t="s">
        <v>11940</v>
      </c>
      <c r="C9569" s="1" t="s">
        <v>32</v>
      </c>
      <c r="D9569" s="1">
        <v>120.0</v>
      </c>
      <c r="E9569" s="1" t="s">
        <v>38</v>
      </c>
      <c r="F9569" s="5">
        <v>44927.0</v>
      </c>
      <c r="G9569" s="1">
        <v>0.0</v>
      </c>
    </row>
    <row r="9570">
      <c r="A9570" s="1">
        <v>9569.0</v>
      </c>
      <c r="B9570" s="1" t="s">
        <v>11941</v>
      </c>
      <c r="C9570" s="1" t="s">
        <v>40</v>
      </c>
      <c r="D9570" s="1">
        <v>50.0</v>
      </c>
      <c r="E9570" s="1" t="s">
        <v>38</v>
      </c>
      <c r="F9570" s="5">
        <v>44927.0</v>
      </c>
      <c r="G9570" s="1">
        <v>5.0</v>
      </c>
    </row>
    <row r="9571">
      <c r="A9571" s="1">
        <v>9570.0</v>
      </c>
      <c r="B9571" s="1" t="s">
        <v>11942</v>
      </c>
      <c r="C9571" s="1" t="s">
        <v>32</v>
      </c>
      <c r="D9571" s="1">
        <v>120.0</v>
      </c>
      <c r="E9571" s="1" t="s">
        <v>38</v>
      </c>
      <c r="F9571" s="5">
        <v>44927.0</v>
      </c>
      <c r="G9571" s="1">
        <v>10.0</v>
      </c>
    </row>
    <row r="9572">
      <c r="A9572" s="1">
        <v>9571.0</v>
      </c>
      <c r="B9572" s="1" t="s">
        <v>11943</v>
      </c>
      <c r="C9572" s="1" t="s">
        <v>49</v>
      </c>
      <c r="D9572" s="1">
        <v>80.0</v>
      </c>
      <c r="E9572" s="1" t="s">
        <v>38</v>
      </c>
      <c r="F9572" s="5">
        <v>44927.0</v>
      </c>
      <c r="G9572" s="1">
        <v>20.0</v>
      </c>
    </row>
    <row r="9573">
      <c r="A9573" s="1">
        <v>9572.0</v>
      </c>
      <c r="B9573" s="1" t="s">
        <v>11944</v>
      </c>
      <c r="C9573" s="1" t="s">
        <v>49</v>
      </c>
      <c r="D9573" s="1">
        <v>80.0</v>
      </c>
      <c r="E9573" s="1" t="s">
        <v>33</v>
      </c>
      <c r="F9573" s="5">
        <v>44927.0</v>
      </c>
      <c r="G9573" s="1">
        <v>0.0</v>
      </c>
    </row>
    <row r="9574">
      <c r="A9574" s="1">
        <v>9573.0</v>
      </c>
      <c r="B9574" s="1" t="s">
        <v>11947</v>
      </c>
      <c r="C9574" s="1" t="s">
        <v>32</v>
      </c>
      <c r="D9574" s="1">
        <v>120.0</v>
      </c>
      <c r="E9574" s="1" t="s">
        <v>38</v>
      </c>
      <c r="F9574" s="5">
        <v>44927.0</v>
      </c>
      <c r="G9574" s="1">
        <v>5.0</v>
      </c>
    </row>
    <row r="9575">
      <c r="A9575" s="1">
        <v>9574.0</v>
      </c>
      <c r="B9575" s="1" t="s">
        <v>11948</v>
      </c>
      <c r="C9575" s="1" t="s">
        <v>37</v>
      </c>
      <c r="D9575" s="1">
        <v>250.0</v>
      </c>
      <c r="E9575" s="1" t="s">
        <v>38</v>
      </c>
      <c r="F9575" s="5">
        <v>44927.0</v>
      </c>
      <c r="G9575" s="1">
        <v>10.0</v>
      </c>
    </row>
    <row r="9576">
      <c r="A9576" s="1">
        <v>9575.0</v>
      </c>
      <c r="B9576" s="1" t="s">
        <v>11949</v>
      </c>
      <c r="C9576" s="1" t="s">
        <v>32</v>
      </c>
      <c r="D9576" s="1">
        <v>120.0</v>
      </c>
      <c r="E9576" s="1" t="s">
        <v>38</v>
      </c>
      <c r="F9576" s="5">
        <v>44927.0</v>
      </c>
      <c r="G9576" s="1">
        <v>20.0</v>
      </c>
    </row>
    <row r="9577">
      <c r="A9577" s="1">
        <v>9576.0</v>
      </c>
      <c r="B9577" s="1" t="s">
        <v>11950</v>
      </c>
      <c r="C9577" s="1" t="s">
        <v>37</v>
      </c>
      <c r="D9577" s="1">
        <v>250.0</v>
      </c>
      <c r="E9577" s="1" t="s">
        <v>38</v>
      </c>
      <c r="F9577" s="5">
        <v>44927.0</v>
      </c>
      <c r="G9577" s="1">
        <v>0.0</v>
      </c>
    </row>
    <row r="9578">
      <c r="A9578" s="1">
        <v>9577.0</v>
      </c>
      <c r="B9578" s="1" t="s">
        <v>11951</v>
      </c>
      <c r="C9578" s="1" t="s">
        <v>32</v>
      </c>
      <c r="D9578" s="1">
        <v>120.0</v>
      </c>
      <c r="E9578" s="1" t="s">
        <v>38</v>
      </c>
      <c r="F9578" s="5">
        <v>44927.0</v>
      </c>
      <c r="G9578" s="1">
        <v>5.0</v>
      </c>
    </row>
    <row r="9579">
      <c r="A9579" s="1">
        <v>9578.0</v>
      </c>
      <c r="B9579" s="1" t="s">
        <v>11952</v>
      </c>
      <c r="C9579" s="1" t="s">
        <v>32</v>
      </c>
      <c r="D9579" s="1">
        <v>120.0</v>
      </c>
      <c r="E9579" s="1" t="s">
        <v>38</v>
      </c>
      <c r="F9579" s="5">
        <v>44927.0</v>
      </c>
      <c r="G9579" s="1">
        <v>10.0</v>
      </c>
    </row>
    <row r="9580">
      <c r="A9580" s="1">
        <v>9579.0</v>
      </c>
      <c r="B9580" s="1" t="s">
        <v>11953</v>
      </c>
      <c r="C9580" s="1" t="s">
        <v>32</v>
      </c>
      <c r="D9580" s="1">
        <v>120.0</v>
      </c>
      <c r="E9580" s="1" t="s">
        <v>38</v>
      </c>
      <c r="F9580" s="5">
        <v>44927.0</v>
      </c>
      <c r="G9580" s="1">
        <v>20.0</v>
      </c>
    </row>
    <row r="9581">
      <c r="A9581" s="1">
        <v>9580.0</v>
      </c>
      <c r="B9581" s="1" t="s">
        <v>11954</v>
      </c>
      <c r="C9581" s="1" t="s">
        <v>32</v>
      </c>
      <c r="D9581" s="1">
        <v>120.0</v>
      </c>
      <c r="E9581" s="1" t="s">
        <v>33</v>
      </c>
      <c r="F9581" s="5">
        <v>44927.0</v>
      </c>
      <c r="G9581" s="1">
        <v>0.0</v>
      </c>
    </row>
    <row r="9582">
      <c r="A9582" s="1">
        <v>9581.0</v>
      </c>
      <c r="B9582" s="1" t="s">
        <v>11955</v>
      </c>
      <c r="C9582" s="1" t="s">
        <v>32</v>
      </c>
      <c r="D9582" s="1">
        <v>120.0</v>
      </c>
      <c r="E9582" s="1" t="s">
        <v>38</v>
      </c>
      <c r="F9582" s="5">
        <v>44927.0</v>
      </c>
      <c r="G9582" s="1">
        <v>5.0</v>
      </c>
    </row>
    <row r="9583">
      <c r="A9583" s="1">
        <v>9582.0</v>
      </c>
      <c r="B9583" s="1" t="s">
        <v>11956</v>
      </c>
      <c r="C9583" s="1" t="s">
        <v>49</v>
      </c>
      <c r="D9583" s="1">
        <v>80.0</v>
      </c>
      <c r="E9583" s="1" t="s">
        <v>45</v>
      </c>
      <c r="F9583" s="5">
        <v>44927.0</v>
      </c>
      <c r="G9583" s="1">
        <v>10.0</v>
      </c>
    </row>
    <row r="9584">
      <c r="A9584" s="1">
        <v>9583.0</v>
      </c>
      <c r="B9584" s="1" t="s">
        <v>11957</v>
      </c>
      <c r="C9584" s="1" t="s">
        <v>32</v>
      </c>
      <c r="D9584" s="1">
        <v>120.0</v>
      </c>
      <c r="E9584" s="1" t="s">
        <v>38</v>
      </c>
      <c r="F9584" s="5">
        <v>44927.0</v>
      </c>
      <c r="G9584" s="1">
        <v>20.0</v>
      </c>
    </row>
    <row r="9585">
      <c r="A9585" s="1">
        <v>9584.0</v>
      </c>
      <c r="B9585" s="1" t="s">
        <v>11958</v>
      </c>
      <c r="C9585" s="1" t="s">
        <v>49</v>
      </c>
      <c r="D9585" s="1">
        <v>80.0</v>
      </c>
      <c r="E9585" s="1" t="s">
        <v>38</v>
      </c>
      <c r="F9585" s="5">
        <v>44927.0</v>
      </c>
      <c r="G9585" s="1">
        <v>0.0</v>
      </c>
    </row>
    <row r="9586">
      <c r="A9586" s="1">
        <v>9585.0</v>
      </c>
      <c r="B9586" s="1" t="s">
        <v>11961</v>
      </c>
      <c r="C9586" s="1" t="s">
        <v>40</v>
      </c>
      <c r="D9586" s="1">
        <v>50.0</v>
      </c>
      <c r="E9586" s="1" t="s">
        <v>38</v>
      </c>
      <c r="F9586" s="5">
        <v>44927.0</v>
      </c>
      <c r="G9586" s="1">
        <v>5.0</v>
      </c>
    </row>
    <row r="9587">
      <c r="A9587" s="1">
        <v>9586.0</v>
      </c>
      <c r="B9587" s="1" t="s">
        <v>11962</v>
      </c>
      <c r="C9587" s="1" t="s">
        <v>49</v>
      </c>
      <c r="D9587" s="1">
        <v>80.0</v>
      </c>
      <c r="E9587" s="1" t="s">
        <v>38</v>
      </c>
      <c r="F9587" s="5">
        <v>44927.0</v>
      </c>
      <c r="G9587" s="1">
        <v>10.0</v>
      </c>
    </row>
    <row r="9588">
      <c r="A9588" s="1">
        <v>9587.0</v>
      </c>
      <c r="B9588" s="1" t="s">
        <v>11963</v>
      </c>
      <c r="C9588" s="1" t="s">
        <v>32</v>
      </c>
      <c r="D9588" s="1">
        <v>120.0</v>
      </c>
      <c r="E9588" s="1" t="s">
        <v>38</v>
      </c>
      <c r="F9588" s="5">
        <v>44927.0</v>
      </c>
      <c r="G9588" s="1">
        <v>20.0</v>
      </c>
    </row>
    <row r="9589">
      <c r="A9589" s="1">
        <v>9588.0</v>
      </c>
      <c r="B9589" s="1" t="s">
        <v>11964</v>
      </c>
      <c r="C9589" s="1" t="s">
        <v>49</v>
      </c>
      <c r="D9589" s="1">
        <v>80.0</v>
      </c>
      <c r="E9589" s="1" t="s">
        <v>38</v>
      </c>
      <c r="F9589" s="5">
        <v>44927.0</v>
      </c>
      <c r="G9589" s="1">
        <v>0.0</v>
      </c>
    </row>
    <row r="9590">
      <c r="A9590" s="1">
        <v>9589.0</v>
      </c>
      <c r="B9590" s="1" t="s">
        <v>11965</v>
      </c>
      <c r="C9590" s="1" t="s">
        <v>37</v>
      </c>
      <c r="D9590" s="1">
        <v>250.0</v>
      </c>
      <c r="E9590" s="1" t="s">
        <v>38</v>
      </c>
      <c r="F9590" s="5">
        <v>44927.0</v>
      </c>
      <c r="G9590" s="1">
        <v>5.0</v>
      </c>
    </row>
    <row r="9591">
      <c r="A9591" s="1">
        <v>9590.0</v>
      </c>
      <c r="B9591" s="1" t="s">
        <v>11966</v>
      </c>
      <c r="C9591" s="1" t="s">
        <v>49</v>
      </c>
      <c r="D9591" s="1">
        <v>80.0</v>
      </c>
      <c r="E9591" s="1" t="s">
        <v>38</v>
      </c>
      <c r="F9591" s="5">
        <v>44927.0</v>
      </c>
      <c r="G9591" s="1">
        <v>10.0</v>
      </c>
    </row>
    <row r="9592">
      <c r="A9592" s="1">
        <v>9591.0</v>
      </c>
      <c r="B9592" s="1" t="s">
        <v>11967</v>
      </c>
      <c r="C9592" s="1" t="s">
        <v>49</v>
      </c>
      <c r="D9592" s="1">
        <v>80.0</v>
      </c>
      <c r="E9592" s="1" t="s">
        <v>33</v>
      </c>
      <c r="F9592" s="5">
        <v>44927.0</v>
      </c>
      <c r="G9592" s="1">
        <v>20.0</v>
      </c>
    </row>
    <row r="9593">
      <c r="A9593" s="1">
        <v>9592.0</v>
      </c>
      <c r="B9593" s="1" t="s">
        <v>11968</v>
      </c>
      <c r="C9593" s="1" t="s">
        <v>40</v>
      </c>
      <c r="D9593" s="1">
        <v>50.0</v>
      </c>
      <c r="E9593" s="1" t="s">
        <v>38</v>
      </c>
      <c r="F9593" s="5">
        <v>44927.0</v>
      </c>
      <c r="G9593" s="1">
        <v>0.0</v>
      </c>
    </row>
    <row r="9594">
      <c r="A9594" s="1">
        <v>9593.0</v>
      </c>
      <c r="B9594" s="1" t="s">
        <v>11969</v>
      </c>
      <c r="C9594" s="1" t="s">
        <v>32</v>
      </c>
      <c r="D9594" s="1">
        <v>120.0</v>
      </c>
      <c r="E9594" s="1" t="s">
        <v>38</v>
      </c>
      <c r="F9594" s="5">
        <v>44927.0</v>
      </c>
      <c r="G9594" s="1">
        <v>5.0</v>
      </c>
    </row>
    <row r="9595">
      <c r="A9595" s="1">
        <v>9594.0</v>
      </c>
      <c r="B9595" s="1" t="s">
        <v>11970</v>
      </c>
      <c r="C9595" s="1" t="s">
        <v>32</v>
      </c>
      <c r="D9595" s="1">
        <v>120.0</v>
      </c>
      <c r="E9595" s="1" t="s">
        <v>38</v>
      </c>
      <c r="F9595" s="5">
        <v>44927.0</v>
      </c>
      <c r="G9595" s="1">
        <v>10.0</v>
      </c>
    </row>
    <row r="9596">
      <c r="A9596" s="1">
        <v>9595.0</v>
      </c>
      <c r="B9596" s="1" t="s">
        <v>11971</v>
      </c>
      <c r="C9596" s="1" t="s">
        <v>32</v>
      </c>
      <c r="D9596" s="1">
        <v>120.0</v>
      </c>
      <c r="E9596" s="1" t="s">
        <v>38</v>
      </c>
      <c r="F9596" s="5">
        <v>44927.0</v>
      </c>
      <c r="G9596" s="1">
        <v>20.0</v>
      </c>
    </row>
    <row r="9597">
      <c r="A9597" s="1">
        <v>9596.0</v>
      </c>
      <c r="B9597" s="1" t="s">
        <v>11972</v>
      </c>
      <c r="C9597" s="1" t="s">
        <v>32</v>
      </c>
      <c r="D9597" s="1">
        <v>120.0</v>
      </c>
      <c r="E9597" s="1" t="s">
        <v>38</v>
      </c>
      <c r="F9597" s="5">
        <v>44927.0</v>
      </c>
      <c r="G9597" s="1">
        <v>0.0</v>
      </c>
    </row>
    <row r="9598">
      <c r="A9598" s="1">
        <v>9597.0</v>
      </c>
      <c r="B9598" s="1" t="s">
        <v>11973</v>
      </c>
      <c r="C9598" s="1" t="s">
        <v>37</v>
      </c>
      <c r="D9598" s="1">
        <v>250.0</v>
      </c>
      <c r="E9598" s="1" t="s">
        <v>38</v>
      </c>
      <c r="F9598" s="5">
        <v>44927.0</v>
      </c>
      <c r="G9598" s="1">
        <v>5.0</v>
      </c>
    </row>
    <row r="9599">
      <c r="A9599" s="1">
        <v>9598.0</v>
      </c>
      <c r="B9599" s="1" t="s">
        <v>11976</v>
      </c>
      <c r="C9599" s="1" t="s">
        <v>37</v>
      </c>
      <c r="D9599" s="1">
        <v>250.0</v>
      </c>
      <c r="E9599" s="1" t="s">
        <v>33</v>
      </c>
      <c r="F9599" s="5">
        <v>44927.0</v>
      </c>
      <c r="G9599" s="1">
        <v>10.0</v>
      </c>
    </row>
    <row r="9600">
      <c r="A9600" s="1">
        <v>9599.0</v>
      </c>
      <c r="B9600" s="1" t="s">
        <v>11977</v>
      </c>
      <c r="C9600" s="1" t="s">
        <v>32</v>
      </c>
      <c r="D9600" s="1">
        <v>120.0</v>
      </c>
      <c r="E9600" s="1" t="s">
        <v>45</v>
      </c>
      <c r="F9600" s="5">
        <v>44927.0</v>
      </c>
      <c r="G9600" s="1">
        <v>20.0</v>
      </c>
    </row>
    <row r="9601">
      <c r="A9601" s="1">
        <v>9600.0</v>
      </c>
      <c r="B9601" s="1" t="s">
        <v>11978</v>
      </c>
      <c r="C9601" s="1" t="s">
        <v>32</v>
      </c>
      <c r="D9601" s="1">
        <v>120.0</v>
      </c>
      <c r="E9601" s="1" t="s">
        <v>33</v>
      </c>
      <c r="F9601" s="5">
        <v>44927.0</v>
      </c>
      <c r="G9601" s="1">
        <v>0.0</v>
      </c>
    </row>
    <row r="9602">
      <c r="A9602" s="1">
        <v>9601.0</v>
      </c>
      <c r="B9602" s="1" t="s">
        <v>11979</v>
      </c>
      <c r="C9602" s="1" t="s">
        <v>32</v>
      </c>
      <c r="D9602" s="1">
        <v>120.0</v>
      </c>
      <c r="E9602" s="1" t="s">
        <v>38</v>
      </c>
      <c r="F9602" s="5">
        <v>44927.0</v>
      </c>
      <c r="G9602" s="1">
        <v>5.0</v>
      </c>
    </row>
    <row r="9603">
      <c r="A9603" s="1">
        <v>9602.0</v>
      </c>
      <c r="B9603" s="1" t="s">
        <v>11980</v>
      </c>
      <c r="C9603" s="1" t="s">
        <v>32</v>
      </c>
      <c r="D9603" s="1">
        <v>120.0</v>
      </c>
      <c r="E9603" s="1" t="s">
        <v>38</v>
      </c>
      <c r="F9603" s="5">
        <v>44927.0</v>
      </c>
      <c r="G9603" s="1">
        <v>10.0</v>
      </c>
    </row>
    <row r="9604">
      <c r="A9604" s="1">
        <v>9603.0</v>
      </c>
      <c r="B9604" s="1" t="s">
        <v>11981</v>
      </c>
      <c r="C9604" s="1" t="s">
        <v>32</v>
      </c>
      <c r="D9604" s="1">
        <v>120.0</v>
      </c>
      <c r="E9604" s="1" t="s">
        <v>38</v>
      </c>
      <c r="F9604" s="5">
        <v>44927.0</v>
      </c>
      <c r="G9604" s="1">
        <v>20.0</v>
      </c>
    </row>
    <row r="9605">
      <c r="A9605" s="1">
        <v>9604.0</v>
      </c>
      <c r="B9605" s="1" t="s">
        <v>11982</v>
      </c>
      <c r="C9605" s="1" t="s">
        <v>37</v>
      </c>
      <c r="D9605" s="1">
        <v>250.0</v>
      </c>
      <c r="E9605" s="1" t="s">
        <v>38</v>
      </c>
      <c r="F9605" s="5">
        <v>44927.0</v>
      </c>
      <c r="G9605" s="1">
        <v>0.0</v>
      </c>
    </row>
    <row r="9606">
      <c r="A9606" s="1">
        <v>9605.0</v>
      </c>
      <c r="B9606" s="1" t="s">
        <v>11983</v>
      </c>
      <c r="C9606" s="1" t="s">
        <v>32</v>
      </c>
      <c r="D9606" s="1">
        <v>120.0</v>
      </c>
      <c r="E9606" s="1" t="s">
        <v>38</v>
      </c>
      <c r="F9606" s="5">
        <v>44927.0</v>
      </c>
      <c r="G9606" s="1">
        <v>5.0</v>
      </c>
    </row>
    <row r="9607">
      <c r="A9607" s="1">
        <v>9606.0</v>
      </c>
      <c r="B9607" s="1" t="s">
        <v>11984</v>
      </c>
      <c r="C9607" s="1" t="s">
        <v>37</v>
      </c>
      <c r="D9607" s="1">
        <v>250.0</v>
      </c>
      <c r="E9607" s="1" t="s">
        <v>38</v>
      </c>
      <c r="F9607" s="5">
        <v>44927.0</v>
      </c>
      <c r="G9607" s="1">
        <v>10.0</v>
      </c>
    </row>
    <row r="9608">
      <c r="A9608" s="1">
        <v>9607.0</v>
      </c>
      <c r="B9608" s="1" t="s">
        <v>11985</v>
      </c>
      <c r="C9608" s="1" t="s">
        <v>49</v>
      </c>
      <c r="D9608" s="1">
        <v>80.0</v>
      </c>
      <c r="E9608" s="1" t="s">
        <v>38</v>
      </c>
      <c r="F9608" s="5">
        <v>44927.0</v>
      </c>
      <c r="G9608" s="1">
        <v>20.0</v>
      </c>
    </row>
    <row r="9609">
      <c r="A9609" s="1">
        <v>9608.0</v>
      </c>
      <c r="B9609" s="1" t="s">
        <v>11986</v>
      </c>
      <c r="C9609" s="1" t="s">
        <v>32</v>
      </c>
      <c r="D9609" s="1">
        <v>120.0</v>
      </c>
      <c r="E9609" s="1" t="s">
        <v>38</v>
      </c>
      <c r="F9609" s="5">
        <v>44927.0</v>
      </c>
      <c r="G9609" s="1">
        <v>0.0</v>
      </c>
    </row>
    <row r="9610">
      <c r="A9610" s="1">
        <v>9609.0</v>
      </c>
      <c r="B9610" s="1" t="s">
        <v>11987</v>
      </c>
      <c r="C9610" s="1" t="s">
        <v>40</v>
      </c>
      <c r="D9610" s="1">
        <v>50.0</v>
      </c>
      <c r="E9610" s="1" t="s">
        <v>38</v>
      </c>
      <c r="F9610" s="5">
        <v>44927.0</v>
      </c>
      <c r="G9610" s="1">
        <v>5.0</v>
      </c>
    </row>
    <row r="9611">
      <c r="A9611" s="1">
        <v>9610.0</v>
      </c>
      <c r="B9611" s="1" t="s">
        <v>11989</v>
      </c>
      <c r="C9611" s="1" t="s">
        <v>32</v>
      </c>
      <c r="D9611" s="1">
        <v>120.0</v>
      </c>
      <c r="E9611" s="1" t="s">
        <v>38</v>
      </c>
      <c r="F9611" s="5">
        <v>44927.0</v>
      </c>
      <c r="G9611" s="1">
        <v>10.0</v>
      </c>
    </row>
    <row r="9612">
      <c r="A9612" s="1">
        <v>9611.0</v>
      </c>
      <c r="B9612" s="1" t="s">
        <v>11991</v>
      </c>
      <c r="C9612" s="1" t="s">
        <v>37</v>
      </c>
      <c r="D9612" s="1">
        <v>250.0</v>
      </c>
      <c r="E9612" s="1" t="s">
        <v>38</v>
      </c>
      <c r="F9612" s="5">
        <v>44927.0</v>
      </c>
      <c r="G9612" s="1">
        <v>20.0</v>
      </c>
    </row>
    <row r="9613">
      <c r="A9613" s="1">
        <v>9612.0</v>
      </c>
      <c r="B9613" s="1" t="s">
        <v>11992</v>
      </c>
      <c r="C9613" s="1" t="s">
        <v>49</v>
      </c>
      <c r="D9613" s="1">
        <v>80.0</v>
      </c>
      <c r="E9613" s="1" t="s">
        <v>38</v>
      </c>
      <c r="F9613" s="5">
        <v>44927.0</v>
      </c>
      <c r="G9613" s="1">
        <v>0.0</v>
      </c>
    </row>
    <row r="9614">
      <c r="A9614" s="1">
        <v>9613.0</v>
      </c>
      <c r="B9614" s="1" t="s">
        <v>11993</v>
      </c>
      <c r="C9614" s="1" t="s">
        <v>32</v>
      </c>
      <c r="D9614" s="1">
        <v>120.0</v>
      </c>
      <c r="E9614" s="1" t="s">
        <v>38</v>
      </c>
      <c r="F9614" s="5">
        <v>44927.0</v>
      </c>
      <c r="G9614" s="1">
        <v>5.0</v>
      </c>
    </row>
    <row r="9615">
      <c r="A9615" s="1">
        <v>9614.0</v>
      </c>
      <c r="B9615" s="1" t="s">
        <v>11994</v>
      </c>
      <c r="C9615" s="1" t="s">
        <v>40</v>
      </c>
      <c r="D9615" s="1">
        <v>50.0</v>
      </c>
      <c r="E9615" s="1" t="s">
        <v>38</v>
      </c>
      <c r="F9615" s="5">
        <v>44927.0</v>
      </c>
      <c r="G9615" s="1">
        <v>10.0</v>
      </c>
    </row>
    <row r="9616">
      <c r="A9616" s="1">
        <v>9615.0</v>
      </c>
      <c r="B9616" s="1" t="s">
        <v>11995</v>
      </c>
      <c r="C9616" s="1" t="s">
        <v>49</v>
      </c>
      <c r="D9616" s="1">
        <v>80.0</v>
      </c>
      <c r="E9616" s="1" t="s">
        <v>38</v>
      </c>
      <c r="F9616" s="5">
        <v>44927.0</v>
      </c>
      <c r="G9616" s="1">
        <v>20.0</v>
      </c>
    </row>
    <row r="9617">
      <c r="A9617" s="1">
        <v>9616.0</v>
      </c>
      <c r="B9617" s="1" t="s">
        <v>11996</v>
      </c>
      <c r="C9617" s="1" t="s">
        <v>32</v>
      </c>
      <c r="D9617" s="1">
        <v>120.0</v>
      </c>
      <c r="E9617" s="1" t="s">
        <v>38</v>
      </c>
      <c r="F9617" s="5">
        <v>44927.0</v>
      </c>
      <c r="G9617" s="1">
        <v>0.0</v>
      </c>
    </row>
    <row r="9618">
      <c r="A9618" s="1">
        <v>9617.0</v>
      </c>
      <c r="B9618" s="1" t="s">
        <v>11997</v>
      </c>
      <c r="C9618" s="1" t="s">
        <v>40</v>
      </c>
      <c r="D9618" s="1">
        <v>50.0</v>
      </c>
      <c r="E9618" s="1" t="s">
        <v>33</v>
      </c>
      <c r="F9618" s="5">
        <v>44927.0</v>
      </c>
      <c r="G9618" s="1">
        <v>5.0</v>
      </c>
    </row>
    <row r="9619">
      <c r="A9619" s="1">
        <v>9618.0</v>
      </c>
      <c r="B9619" s="1" t="s">
        <v>11998</v>
      </c>
      <c r="C9619" s="1" t="s">
        <v>49</v>
      </c>
      <c r="D9619" s="1">
        <v>80.0</v>
      </c>
      <c r="E9619" s="1" t="s">
        <v>38</v>
      </c>
      <c r="F9619" s="5">
        <v>44927.0</v>
      </c>
      <c r="G9619" s="1">
        <v>10.0</v>
      </c>
    </row>
    <row r="9620">
      <c r="A9620" s="1">
        <v>9619.0</v>
      </c>
      <c r="B9620" s="1" t="s">
        <v>11999</v>
      </c>
      <c r="C9620" s="1" t="s">
        <v>40</v>
      </c>
      <c r="D9620" s="1">
        <v>50.0</v>
      </c>
      <c r="E9620" s="1" t="s">
        <v>38</v>
      </c>
      <c r="F9620" s="5">
        <v>44927.0</v>
      </c>
      <c r="G9620" s="1">
        <v>20.0</v>
      </c>
    </row>
    <row r="9621">
      <c r="A9621" s="1">
        <v>9620.0</v>
      </c>
      <c r="B9621" s="1" t="s">
        <v>12000</v>
      </c>
      <c r="C9621" s="1" t="s">
        <v>32</v>
      </c>
      <c r="D9621" s="1">
        <v>120.0</v>
      </c>
      <c r="E9621" s="1" t="s">
        <v>38</v>
      </c>
      <c r="F9621" s="5">
        <v>44927.0</v>
      </c>
      <c r="G9621" s="1">
        <v>0.0</v>
      </c>
    </row>
    <row r="9622">
      <c r="A9622" s="1">
        <v>9621.0</v>
      </c>
      <c r="B9622" s="1" t="s">
        <v>12001</v>
      </c>
      <c r="C9622" s="1" t="s">
        <v>32</v>
      </c>
      <c r="D9622" s="1">
        <v>120.0</v>
      </c>
      <c r="E9622" s="1" t="s">
        <v>38</v>
      </c>
      <c r="F9622" s="5">
        <v>44927.0</v>
      </c>
      <c r="G9622" s="1">
        <v>5.0</v>
      </c>
    </row>
    <row r="9623">
      <c r="A9623" s="1">
        <v>9622.0</v>
      </c>
      <c r="B9623" s="1" t="s">
        <v>12003</v>
      </c>
      <c r="C9623" s="1" t="s">
        <v>40</v>
      </c>
      <c r="D9623" s="1">
        <v>50.0</v>
      </c>
      <c r="E9623" s="1" t="s">
        <v>38</v>
      </c>
      <c r="F9623" s="5">
        <v>44927.0</v>
      </c>
      <c r="G9623" s="1">
        <v>10.0</v>
      </c>
    </row>
    <row r="9624">
      <c r="A9624" s="1">
        <v>9623.0</v>
      </c>
      <c r="B9624" s="1" t="s">
        <v>12005</v>
      </c>
      <c r="C9624" s="1" t="s">
        <v>40</v>
      </c>
      <c r="D9624" s="1">
        <v>50.0</v>
      </c>
      <c r="E9624" s="1" t="s">
        <v>33</v>
      </c>
      <c r="F9624" s="5">
        <v>44927.0</v>
      </c>
      <c r="G9624" s="1">
        <v>20.0</v>
      </c>
    </row>
    <row r="9625">
      <c r="A9625" s="1">
        <v>9624.0</v>
      </c>
      <c r="B9625" s="1" t="s">
        <v>12006</v>
      </c>
      <c r="C9625" s="1" t="s">
        <v>32</v>
      </c>
      <c r="D9625" s="1">
        <v>120.0</v>
      </c>
      <c r="E9625" s="1" t="s">
        <v>45</v>
      </c>
      <c r="F9625" s="5">
        <v>44927.0</v>
      </c>
      <c r="G9625" s="1">
        <v>0.0</v>
      </c>
    </row>
    <row r="9626">
      <c r="A9626" s="1">
        <v>9625.0</v>
      </c>
      <c r="B9626" s="1" t="s">
        <v>12007</v>
      </c>
      <c r="C9626" s="1" t="s">
        <v>32</v>
      </c>
      <c r="D9626" s="1">
        <v>120.0</v>
      </c>
      <c r="E9626" s="1" t="s">
        <v>38</v>
      </c>
      <c r="F9626" s="5">
        <v>44927.0</v>
      </c>
      <c r="G9626" s="1">
        <v>5.0</v>
      </c>
    </row>
    <row r="9627">
      <c r="A9627" s="1">
        <v>9626.0</v>
      </c>
      <c r="B9627" s="1" t="s">
        <v>12008</v>
      </c>
      <c r="C9627" s="1" t="s">
        <v>32</v>
      </c>
      <c r="D9627" s="1">
        <v>120.0</v>
      </c>
      <c r="E9627" s="1" t="s">
        <v>38</v>
      </c>
      <c r="F9627" s="5">
        <v>44927.0</v>
      </c>
      <c r="G9627" s="1">
        <v>10.0</v>
      </c>
    </row>
    <row r="9628">
      <c r="A9628" s="1">
        <v>9627.0</v>
      </c>
      <c r="B9628" s="1" t="s">
        <v>12009</v>
      </c>
      <c r="C9628" s="1" t="s">
        <v>49</v>
      </c>
      <c r="D9628" s="1">
        <v>80.0</v>
      </c>
      <c r="E9628" s="1" t="s">
        <v>38</v>
      </c>
      <c r="F9628" s="5">
        <v>44927.0</v>
      </c>
      <c r="G9628" s="1">
        <v>20.0</v>
      </c>
    </row>
    <row r="9629">
      <c r="A9629" s="1">
        <v>9628.0</v>
      </c>
      <c r="B9629" s="1" t="s">
        <v>12010</v>
      </c>
      <c r="C9629" s="1" t="s">
        <v>37</v>
      </c>
      <c r="D9629" s="1">
        <v>250.0</v>
      </c>
      <c r="E9629" s="1" t="s">
        <v>38</v>
      </c>
      <c r="F9629" s="5">
        <v>44927.0</v>
      </c>
      <c r="G9629" s="1">
        <v>0.0</v>
      </c>
    </row>
    <row r="9630">
      <c r="A9630" s="1">
        <v>9629.0</v>
      </c>
      <c r="B9630" s="1" t="s">
        <v>12011</v>
      </c>
      <c r="C9630" s="1" t="s">
        <v>32</v>
      </c>
      <c r="D9630" s="1">
        <v>120.0</v>
      </c>
      <c r="E9630" s="1" t="s">
        <v>45</v>
      </c>
      <c r="F9630" s="5">
        <v>44927.0</v>
      </c>
      <c r="G9630" s="1">
        <v>5.0</v>
      </c>
    </row>
    <row r="9631">
      <c r="A9631" s="1">
        <v>9630.0</v>
      </c>
      <c r="B9631" s="1" t="s">
        <v>12012</v>
      </c>
      <c r="C9631" s="1" t="s">
        <v>32</v>
      </c>
      <c r="D9631" s="1">
        <v>120.0</v>
      </c>
      <c r="E9631" s="1" t="s">
        <v>38</v>
      </c>
      <c r="F9631" s="5">
        <v>44927.0</v>
      </c>
      <c r="G9631" s="1">
        <v>10.0</v>
      </c>
    </row>
    <row r="9632">
      <c r="A9632" s="1">
        <v>9631.0</v>
      </c>
      <c r="B9632" s="1" t="s">
        <v>12013</v>
      </c>
      <c r="C9632" s="1" t="s">
        <v>32</v>
      </c>
      <c r="D9632" s="1">
        <v>120.0</v>
      </c>
      <c r="E9632" s="1" t="s">
        <v>38</v>
      </c>
      <c r="F9632" s="5">
        <v>44927.0</v>
      </c>
      <c r="G9632" s="1">
        <v>20.0</v>
      </c>
    </row>
    <row r="9633">
      <c r="A9633" s="1">
        <v>9632.0</v>
      </c>
      <c r="B9633" s="1" t="s">
        <v>12014</v>
      </c>
      <c r="C9633" s="1" t="s">
        <v>32</v>
      </c>
      <c r="D9633" s="1">
        <v>120.0</v>
      </c>
      <c r="E9633" s="1" t="s">
        <v>38</v>
      </c>
      <c r="F9633" s="5">
        <v>44927.0</v>
      </c>
      <c r="G9633" s="1">
        <v>0.0</v>
      </c>
    </row>
    <row r="9634">
      <c r="A9634" s="1">
        <v>9633.0</v>
      </c>
      <c r="B9634" s="1" t="s">
        <v>12015</v>
      </c>
      <c r="C9634" s="1" t="s">
        <v>32</v>
      </c>
      <c r="D9634" s="1">
        <v>120.0</v>
      </c>
      <c r="E9634" s="1" t="s">
        <v>38</v>
      </c>
      <c r="F9634" s="5">
        <v>44927.0</v>
      </c>
      <c r="G9634" s="1">
        <v>5.0</v>
      </c>
    </row>
    <row r="9635">
      <c r="A9635" s="1">
        <v>9634.0</v>
      </c>
      <c r="B9635" s="1" t="s">
        <v>12018</v>
      </c>
      <c r="C9635" s="1" t="s">
        <v>37</v>
      </c>
      <c r="D9635" s="1">
        <v>250.0</v>
      </c>
      <c r="E9635" s="1" t="s">
        <v>38</v>
      </c>
      <c r="F9635" s="5">
        <v>44927.0</v>
      </c>
      <c r="G9635" s="1">
        <v>10.0</v>
      </c>
    </row>
    <row r="9636">
      <c r="A9636" s="1">
        <v>9635.0</v>
      </c>
      <c r="B9636" s="1" t="s">
        <v>12019</v>
      </c>
      <c r="C9636" s="1" t="s">
        <v>32</v>
      </c>
      <c r="D9636" s="1">
        <v>120.0</v>
      </c>
      <c r="E9636" s="1" t="s">
        <v>45</v>
      </c>
      <c r="F9636" s="5">
        <v>44927.0</v>
      </c>
      <c r="G9636" s="1">
        <v>20.0</v>
      </c>
    </row>
    <row r="9637">
      <c r="A9637" s="1">
        <v>9636.0</v>
      </c>
      <c r="B9637" s="1" t="s">
        <v>12020</v>
      </c>
      <c r="C9637" s="1" t="s">
        <v>32</v>
      </c>
      <c r="D9637" s="1">
        <v>120.0</v>
      </c>
      <c r="E9637" s="1" t="s">
        <v>38</v>
      </c>
      <c r="F9637" s="5">
        <v>44927.0</v>
      </c>
      <c r="G9637" s="1">
        <v>0.0</v>
      </c>
    </row>
    <row r="9638">
      <c r="A9638" s="1">
        <v>9637.0</v>
      </c>
      <c r="B9638" s="1" t="s">
        <v>12021</v>
      </c>
      <c r="C9638" s="1" t="s">
        <v>40</v>
      </c>
      <c r="D9638" s="1">
        <v>50.0</v>
      </c>
      <c r="E9638" s="1" t="s">
        <v>33</v>
      </c>
      <c r="F9638" s="5">
        <v>44927.0</v>
      </c>
      <c r="G9638" s="1">
        <v>5.0</v>
      </c>
    </row>
    <row r="9639">
      <c r="A9639" s="1">
        <v>9638.0</v>
      </c>
      <c r="B9639" s="1" t="s">
        <v>12022</v>
      </c>
      <c r="C9639" s="1" t="s">
        <v>32</v>
      </c>
      <c r="D9639" s="1">
        <v>120.0</v>
      </c>
      <c r="E9639" s="1" t="s">
        <v>38</v>
      </c>
      <c r="F9639" s="5">
        <v>44927.0</v>
      </c>
      <c r="G9639" s="1">
        <v>10.0</v>
      </c>
    </row>
    <row r="9640">
      <c r="A9640" s="1">
        <v>9639.0</v>
      </c>
      <c r="B9640" s="1" t="s">
        <v>12023</v>
      </c>
      <c r="C9640" s="1" t="s">
        <v>37</v>
      </c>
      <c r="D9640" s="1">
        <v>250.0</v>
      </c>
      <c r="E9640" s="1" t="s">
        <v>45</v>
      </c>
      <c r="F9640" s="5">
        <v>44927.0</v>
      </c>
      <c r="G9640" s="1">
        <v>20.0</v>
      </c>
    </row>
    <row r="9641">
      <c r="A9641" s="1">
        <v>9640.0</v>
      </c>
      <c r="B9641" s="1" t="s">
        <v>12024</v>
      </c>
      <c r="C9641" s="1" t="s">
        <v>49</v>
      </c>
      <c r="D9641" s="1">
        <v>80.0</v>
      </c>
      <c r="E9641" s="1" t="s">
        <v>38</v>
      </c>
      <c r="F9641" s="5">
        <v>44927.0</v>
      </c>
      <c r="G9641" s="1">
        <v>0.0</v>
      </c>
    </row>
    <row r="9642">
      <c r="A9642" s="1">
        <v>9641.0</v>
      </c>
      <c r="B9642" s="1" t="s">
        <v>12025</v>
      </c>
      <c r="C9642" s="1" t="s">
        <v>40</v>
      </c>
      <c r="D9642" s="1">
        <v>50.0</v>
      </c>
      <c r="E9642" s="1" t="s">
        <v>38</v>
      </c>
      <c r="F9642" s="5">
        <v>44927.0</v>
      </c>
      <c r="G9642" s="1">
        <v>5.0</v>
      </c>
    </row>
    <row r="9643">
      <c r="A9643" s="1">
        <v>9642.0</v>
      </c>
      <c r="B9643" s="1" t="s">
        <v>12026</v>
      </c>
      <c r="C9643" s="1" t="s">
        <v>32</v>
      </c>
      <c r="D9643" s="1">
        <v>120.0</v>
      </c>
      <c r="E9643" s="1" t="s">
        <v>38</v>
      </c>
      <c r="F9643" s="5">
        <v>44927.0</v>
      </c>
      <c r="G9643" s="1">
        <v>10.0</v>
      </c>
    </row>
    <row r="9644">
      <c r="A9644" s="1">
        <v>9643.0</v>
      </c>
      <c r="B9644" s="1" t="s">
        <v>12027</v>
      </c>
      <c r="C9644" s="1" t="s">
        <v>40</v>
      </c>
      <c r="D9644" s="1">
        <v>50.0</v>
      </c>
      <c r="E9644" s="1" t="s">
        <v>45</v>
      </c>
      <c r="F9644" s="5">
        <v>44927.0</v>
      </c>
      <c r="G9644" s="1">
        <v>20.0</v>
      </c>
    </row>
    <row r="9645">
      <c r="A9645" s="1">
        <v>9644.0</v>
      </c>
      <c r="B9645" s="1" t="s">
        <v>12028</v>
      </c>
      <c r="C9645" s="1" t="s">
        <v>32</v>
      </c>
      <c r="D9645" s="1">
        <v>120.0</v>
      </c>
      <c r="E9645" s="1" t="s">
        <v>38</v>
      </c>
      <c r="F9645" s="5">
        <v>44927.0</v>
      </c>
      <c r="G9645" s="1">
        <v>0.0</v>
      </c>
    </row>
    <row r="9646">
      <c r="A9646" s="1">
        <v>9645.0</v>
      </c>
      <c r="B9646" s="1" t="s">
        <v>12029</v>
      </c>
      <c r="C9646" s="1" t="s">
        <v>32</v>
      </c>
      <c r="D9646" s="1">
        <v>120.0</v>
      </c>
      <c r="E9646" s="1" t="s">
        <v>38</v>
      </c>
      <c r="F9646" s="5">
        <v>44927.0</v>
      </c>
      <c r="G9646" s="1">
        <v>5.0</v>
      </c>
    </row>
    <row r="9647">
      <c r="A9647" s="1">
        <v>9646.0</v>
      </c>
      <c r="B9647" s="1" t="s">
        <v>12030</v>
      </c>
      <c r="C9647" s="1" t="s">
        <v>32</v>
      </c>
      <c r="D9647" s="1">
        <v>120.0</v>
      </c>
      <c r="E9647" s="1" t="s">
        <v>33</v>
      </c>
      <c r="F9647" s="5">
        <v>44927.0</v>
      </c>
      <c r="G9647" s="1">
        <v>10.0</v>
      </c>
    </row>
    <row r="9648">
      <c r="A9648" s="1">
        <v>9647.0</v>
      </c>
      <c r="B9648" s="1" t="s">
        <v>12031</v>
      </c>
      <c r="C9648" s="1" t="s">
        <v>32</v>
      </c>
      <c r="D9648" s="1">
        <v>120.0</v>
      </c>
      <c r="E9648" s="1" t="s">
        <v>38</v>
      </c>
      <c r="F9648" s="5">
        <v>44927.0</v>
      </c>
      <c r="G9648" s="1">
        <v>20.0</v>
      </c>
    </row>
    <row r="9649">
      <c r="A9649" s="1">
        <v>9648.0</v>
      </c>
      <c r="B9649" s="1" t="s">
        <v>12032</v>
      </c>
      <c r="C9649" s="1" t="s">
        <v>49</v>
      </c>
      <c r="D9649" s="1">
        <v>80.0</v>
      </c>
      <c r="E9649" s="1" t="s">
        <v>38</v>
      </c>
      <c r="F9649" s="5">
        <v>44927.0</v>
      </c>
      <c r="G9649" s="1">
        <v>0.0</v>
      </c>
    </row>
    <row r="9650">
      <c r="A9650" s="1">
        <v>9649.0</v>
      </c>
      <c r="B9650" s="1" t="s">
        <v>12035</v>
      </c>
      <c r="C9650" s="1" t="s">
        <v>32</v>
      </c>
      <c r="D9650" s="1">
        <v>120.0</v>
      </c>
      <c r="E9650" s="1" t="s">
        <v>38</v>
      </c>
      <c r="F9650" s="5">
        <v>44927.0</v>
      </c>
      <c r="G9650" s="1">
        <v>5.0</v>
      </c>
    </row>
    <row r="9651">
      <c r="A9651" s="1">
        <v>9650.0</v>
      </c>
      <c r="B9651" s="1" t="s">
        <v>12036</v>
      </c>
      <c r="C9651" s="1" t="s">
        <v>32</v>
      </c>
      <c r="D9651" s="1">
        <v>120.0</v>
      </c>
      <c r="E9651" s="1" t="s">
        <v>38</v>
      </c>
      <c r="F9651" s="5">
        <v>44927.0</v>
      </c>
      <c r="G9651" s="1">
        <v>10.0</v>
      </c>
    </row>
    <row r="9652">
      <c r="A9652" s="1">
        <v>9651.0</v>
      </c>
      <c r="B9652" s="1" t="s">
        <v>12037</v>
      </c>
      <c r="C9652" s="1" t="s">
        <v>32</v>
      </c>
      <c r="D9652" s="1">
        <v>120.0</v>
      </c>
      <c r="E9652" s="1" t="s">
        <v>38</v>
      </c>
      <c r="F9652" s="5">
        <v>44927.0</v>
      </c>
      <c r="G9652" s="1">
        <v>20.0</v>
      </c>
    </row>
    <row r="9653">
      <c r="A9653" s="1">
        <v>9652.0</v>
      </c>
      <c r="B9653" s="1" t="s">
        <v>12038</v>
      </c>
      <c r="C9653" s="1" t="s">
        <v>40</v>
      </c>
      <c r="D9653" s="1">
        <v>50.0</v>
      </c>
      <c r="E9653" s="1" t="s">
        <v>38</v>
      </c>
      <c r="F9653" s="5">
        <v>44927.0</v>
      </c>
      <c r="G9653" s="1">
        <v>0.0</v>
      </c>
    </row>
    <row r="9654">
      <c r="A9654" s="1">
        <v>9653.0</v>
      </c>
      <c r="B9654" s="1" t="s">
        <v>12039</v>
      </c>
      <c r="C9654" s="1" t="s">
        <v>32</v>
      </c>
      <c r="D9654" s="1">
        <v>120.0</v>
      </c>
      <c r="E9654" s="1" t="s">
        <v>38</v>
      </c>
      <c r="F9654" s="5">
        <v>44927.0</v>
      </c>
      <c r="G9654" s="1">
        <v>5.0</v>
      </c>
    </row>
    <row r="9655">
      <c r="A9655" s="1">
        <v>9654.0</v>
      </c>
      <c r="B9655" s="1" t="s">
        <v>12040</v>
      </c>
      <c r="C9655" s="1" t="s">
        <v>49</v>
      </c>
      <c r="D9655" s="1">
        <v>80.0</v>
      </c>
      <c r="E9655" s="1" t="s">
        <v>38</v>
      </c>
      <c r="F9655" s="5">
        <v>44927.0</v>
      </c>
      <c r="G9655" s="1">
        <v>10.0</v>
      </c>
    </row>
    <row r="9656">
      <c r="A9656" s="1">
        <v>9655.0</v>
      </c>
      <c r="B9656" s="1" t="s">
        <v>12041</v>
      </c>
      <c r="C9656" s="1" t="s">
        <v>40</v>
      </c>
      <c r="D9656" s="1">
        <v>50.0</v>
      </c>
      <c r="E9656" s="1" t="s">
        <v>38</v>
      </c>
      <c r="F9656" s="5">
        <v>44927.0</v>
      </c>
      <c r="G9656" s="1">
        <v>20.0</v>
      </c>
    </row>
    <row r="9657">
      <c r="A9657" s="1">
        <v>9656.0</v>
      </c>
      <c r="B9657" s="1" t="s">
        <v>12042</v>
      </c>
      <c r="C9657" s="1" t="s">
        <v>32</v>
      </c>
      <c r="D9657" s="1">
        <v>120.0</v>
      </c>
      <c r="E9657" s="1" t="s">
        <v>33</v>
      </c>
      <c r="F9657" s="5">
        <v>44927.0</v>
      </c>
      <c r="G9657" s="1">
        <v>0.0</v>
      </c>
    </row>
    <row r="9658">
      <c r="A9658" s="1">
        <v>9657.0</v>
      </c>
      <c r="B9658" s="1" t="s">
        <v>12043</v>
      </c>
      <c r="C9658" s="1" t="s">
        <v>49</v>
      </c>
      <c r="D9658" s="1">
        <v>80.0</v>
      </c>
      <c r="E9658" s="1" t="s">
        <v>38</v>
      </c>
      <c r="F9658" s="5">
        <v>44927.0</v>
      </c>
      <c r="G9658" s="1">
        <v>5.0</v>
      </c>
    </row>
    <row r="9659">
      <c r="A9659" s="1">
        <v>9658.0</v>
      </c>
      <c r="B9659" s="1" t="s">
        <v>12044</v>
      </c>
      <c r="C9659" s="1" t="s">
        <v>40</v>
      </c>
      <c r="D9659" s="1">
        <v>50.0</v>
      </c>
      <c r="E9659" s="1" t="s">
        <v>38</v>
      </c>
      <c r="F9659" s="5">
        <v>44927.0</v>
      </c>
      <c r="G9659" s="1">
        <v>10.0</v>
      </c>
    </row>
    <row r="9660">
      <c r="A9660" s="1">
        <v>9659.0</v>
      </c>
      <c r="B9660" s="1" t="s">
        <v>12045</v>
      </c>
      <c r="C9660" s="1" t="s">
        <v>32</v>
      </c>
      <c r="D9660" s="1">
        <v>120.0</v>
      </c>
      <c r="E9660" s="1" t="s">
        <v>38</v>
      </c>
      <c r="F9660" s="5">
        <v>44927.0</v>
      </c>
      <c r="G9660" s="1">
        <v>20.0</v>
      </c>
    </row>
    <row r="9661">
      <c r="A9661" s="1">
        <v>9660.0</v>
      </c>
      <c r="B9661" s="1" t="s">
        <v>12046</v>
      </c>
      <c r="C9661" s="1" t="s">
        <v>32</v>
      </c>
      <c r="D9661" s="1">
        <v>120.0</v>
      </c>
      <c r="E9661" s="1" t="s">
        <v>38</v>
      </c>
      <c r="F9661" s="5">
        <v>44927.0</v>
      </c>
      <c r="G9661" s="1">
        <v>0.0</v>
      </c>
    </row>
    <row r="9662">
      <c r="A9662" s="1">
        <v>9661.0</v>
      </c>
      <c r="B9662" s="1" t="s">
        <v>12047</v>
      </c>
      <c r="C9662" s="1" t="s">
        <v>32</v>
      </c>
      <c r="D9662" s="1">
        <v>120.0</v>
      </c>
      <c r="E9662" s="1" t="s">
        <v>38</v>
      </c>
      <c r="F9662" s="5">
        <v>44927.0</v>
      </c>
      <c r="G9662" s="1">
        <v>5.0</v>
      </c>
    </row>
    <row r="9663">
      <c r="A9663" s="1">
        <v>9662.0</v>
      </c>
      <c r="B9663" s="1" t="s">
        <v>12050</v>
      </c>
      <c r="C9663" s="1" t="s">
        <v>32</v>
      </c>
      <c r="D9663" s="1">
        <v>120.0</v>
      </c>
      <c r="E9663" s="1" t="s">
        <v>45</v>
      </c>
      <c r="F9663" s="5">
        <v>44927.0</v>
      </c>
      <c r="G9663" s="1">
        <v>10.0</v>
      </c>
    </row>
    <row r="9664">
      <c r="A9664" s="1">
        <v>9663.0</v>
      </c>
      <c r="B9664" s="1" t="s">
        <v>12051</v>
      </c>
      <c r="C9664" s="1" t="s">
        <v>32</v>
      </c>
      <c r="D9664" s="1">
        <v>120.0</v>
      </c>
      <c r="E9664" s="1" t="s">
        <v>38</v>
      </c>
      <c r="F9664" s="5">
        <v>44927.0</v>
      </c>
      <c r="G9664" s="1">
        <v>20.0</v>
      </c>
    </row>
    <row r="9665">
      <c r="A9665" s="1">
        <v>9664.0</v>
      </c>
      <c r="B9665" s="1" t="s">
        <v>12052</v>
      </c>
      <c r="C9665" s="1" t="s">
        <v>32</v>
      </c>
      <c r="D9665" s="1">
        <v>120.0</v>
      </c>
      <c r="E9665" s="1" t="s">
        <v>38</v>
      </c>
      <c r="F9665" s="5">
        <v>44927.0</v>
      </c>
      <c r="G9665" s="1">
        <v>0.0</v>
      </c>
    </row>
    <row r="9666">
      <c r="A9666" s="1">
        <v>9665.0</v>
      </c>
      <c r="B9666" s="1" t="s">
        <v>12053</v>
      </c>
      <c r="C9666" s="1" t="s">
        <v>32</v>
      </c>
      <c r="D9666" s="1">
        <v>120.0</v>
      </c>
      <c r="E9666" s="1" t="s">
        <v>38</v>
      </c>
      <c r="F9666" s="5">
        <v>44927.0</v>
      </c>
      <c r="G9666" s="1">
        <v>5.0</v>
      </c>
    </row>
    <row r="9667">
      <c r="A9667" s="1">
        <v>9666.0</v>
      </c>
      <c r="B9667" s="1" t="s">
        <v>12054</v>
      </c>
      <c r="C9667" s="1" t="s">
        <v>32</v>
      </c>
      <c r="D9667" s="1">
        <v>120.0</v>
      </c>
      <c r="E9667" s="1" t="s">
        <v>38</v>
      </c>
      <c r="F9667" s="5">
        <v>44927.0</v>
      </c>
      <c r="G9667" s="1">
        <v>10.0</v>
      </c>
    </row>
    <row r="9668">
      <c r="A9668" s="1">
        <v>9667.0</v>
      </c>
      <c r="B9668" s="1" t="s">
        <v>12055</v>
      </c>
      <c r="C9668" s="1" t="s">
        <v>32</v>
      </c>
      <c r="D9668" s="1">
        <v>120.0</v>
      </c>
      <c r="E9668" s="1" t="s">
        <v>45</v>
      </c>
      <c r="F9668" s="5">
        <v>44927.0</v>
      </c>
      <c r="G9668" s="1">
        <v>20.0</v>
      </c>
    </row>
    <row r="9669">
      <c r="A9669" s="1">
        <v>9668.0</v>
      </c>
      <c r="B9669" s="1" t="s">
        <v>12056</v>
      </c>
      <c r="C9669" s="1" t="s">
        <v>32</v>
      </c>
      <c r="D9669" s="1">
        <v>120.0</v>
      </c>
      <c r="E9669" s="1" t="s">
        <v>38</v>
      </c>
      <c r="F9669" s="5">
        <v>44927.0</v>
      </c>
      <c r="G9669" s="1">
        <v>0.0</v>
      </c>
    </row>
    <row r="9670">
      <c r="A9670" s="1">
        <v>9669.0</v>
      </c>
      <c r="B9670" s="1" t="s">
        <v>12057</v>
      </c>
      <c r="C9670" s="1" t="s">
        <v>49</v>
      </c>
      <c r="D9670" s="1">
        <v>80.0</v>
      </c>
      <c r="E9670" s="1" t="s">
        <v>38</v>
      </c>
      <c r="F9670" s="5">
        <v>44927.0</v>
      </c>
      <c r="G9670" s="1">
        <v>5.0</v>
      </c>
    </row>
    <row r="9671">
      <c r="A9671" s="1">
        <v>9670.0</v>
      </c>
      <c r="B9671" s="1" t="s">
        <v>12058</v>
      </c>
      <c r="C9671" s="1" t="s">
        <v>40</v>
      </c>
      <c r="D9671" s="1">
        <v>50.0</v>
      </c>
      <c r="E9671" s="1" t="s">
        <v>38</v>
      </c>
      <c r="F9671" s="5">
        <v>44927.0</v>
      </c>
      <c r="G9671" s="1">
        <v>10.0</v>
      </c>
    </row>
    <row r="9672">
      <c r="A9672" s="1">
        <v>9671.0</v>
      </c>
      <c r="B9672" s="1" t="s">
        <v>12061</v>
      </c>
      <c r="C9672" s="1" t="s">
        <v>32</v>
      </c>
      <c r="D9672" s="1">
        <v>120.0</v>
      </c>
      <c r="E9672" s="1" t="s">
        <v>33</v>
      </c>
      <c r="F9672" s="5">
        <v>44927.0</v>
      </c>
      <c r="G9672" s="1">
        <v>20.0</v>
      </c>
    </row>
    <row r="9673">
      <c r="A9673" s="1">
        <v>9672.0</v>
      </c>
      <c r="B9673" s="1" t="s">
        <v>12062</v>
      </c>
      <c r="C9673" s="1" t="s">
        <v>40</v>
      </c>
      <c r="D9673" s="1">
        <v>50.0</v>
      </c>
      <c r="E9673" s="1" t="s">
        <v>38</v>
      </c>
      <c r="F9673" s="5">
        <v>44927.0</v>
      </c>
      <c r="G9673" s="1">
        <v>0.0</v>
      </c>
    </row>
    <row r="9674">
      <c r="A9674" s="1">
        <v>9673.0</v>
      </c>
      <c r="B9674" s="1" t="s">
        <v>12063</v>
      </c>
      <c r="C9674" s="1" t="s">
        <v>37</v>
      </c>
      <c r="D9674" s="1">
        <v>250.0</v>
      </c>
      <c r="E9674" s="1" t="s">
        <v>38</v>
      </c>
      <c r="F9674" s="5">
        <v>44927.0</v>
      </c>
      <c r="G9674" s="1">
        <v>5.0</v>
      </c>
    </row>
    <row r="9675">
      <c r="A9675" s="1">
        <v>9674.0</v>
      </c>
      <c r="B9675" s="1" t="s">
        <v>12064</v>
      </c>
      <c r="C9675" s="1" t="s">
        <v>49</v>
      </c>
      <c r="D9675" s="1">
        <v>80.0</v>
      </c>
      <c r="E9675" s="1" t="s">
        <v>38</v>
      </c>
      <c r="F9675" s="5">
        <v>44927.0</v>
      </c>
      <c r="G9675" s="1">
        <v>10.0</v>
      </c>
    </row>
    <row r="9676">
      <c r="A9676" s="1">
        <v>9675.0</v>
      </c>
      <c r="B9676" s="1" t="s">
        <v>12065</v>
      </c>
      <c r="C9676" s="1" t="s">
        <v>40</v>
      </c>
      <c r="D9676" s="1">
        <v>50.0</v>
      </c>
      <c r="E9676" s="1" t="s">
        <v>38</v>
      </c>
      <c r="F9676" s="5">
        <v>44927.0</v>
      </c>
      <c r="G9676" s="1">
        <v>20.0</v>
      </c>
    </row>
    <row r="9677">
      <c r="A9677" s="1">
        <v>9676.0</v>
      </c>
      <c r="B9677" s="1" t="s">
        <v>12066</v>
      </c>
      <c r="C9677" s="1" t="s">
        <v>37</v>
      </c>
      <c r="D9677" s="1">
        <v>250.0</v>
      </c>
      <c r="E9677" s="1" t="s">
        <v>38</v>
      </c>
      <c r="F9677" s="5">
        <v>44927.0</v>
      </c>
      <c r="G9677" s="1">
        <v>0.0</v>
      </c>
    </row>
    <row r="9678">
      <c r="A9678" s="1">
        <v>9677.0</v>
      </c>
      <c r="B9678" s="1" t="s">
        <v>12067</v>
      </c>
      <c r="C9678" s="1" t="s">
        <v>32</v>
      </c>
      <c r="D9678" s="1">
        <v>120.0</v>
      </c>
      <c r="E9678" s="1" t="s">
        <v>38</v>
      </c>
      <c r="F9678" s="5">
        <v>44927.0</v>
      </c>
      <c r="G9678" s="1">
        <v>5.0</v>
      </c>
    </row>
    <row r="9679">
      <c r="A9679" s="1">
        <v>9678.0</v>
      </c>
      <c r="B9679" s="1" t="s">
        <v>12068</v>
      </c>
      <c r="C9679" s="1" t="s">
        <v>32</v>
      </c>
      <c r="D9679" s="1">
        <v>120.0</v>
      </c>
      <c r="E9679" s="1" t="s">
        <v>38</v>
      </c>
      <c r="F9679" s="5">
        <v>44927.0</v>
      </c>
      <c r="G9679" s="1">
        <v>10.0</v>
      </c>
    </row>
    <row r="9680">
      <c r="A9680" s="1">
        <v>9679.0</v>
      </c>
      <c r="B9680" s="1" t="s">
        <v>12069</v>
      </c>
      <c r="C9680" s="1" t="s">
        <v>49</v>
      </c>
      <c r="D9680" s="1">
        <v>80.0</v>
      </c>
      <c r="E9680" s="1" t="s">
        <v>38</v>
      </c>
      <c r="F9680" s="5">
        <v>44927.0</v>
      </c>
      <c r="G9680" s="1">
        <v>20.0</v>
      </c>
    </row>
    <row r="9681">
      <c r="A9681" s="1">
        <v>9680.0</v>
      </c>
      <c r="B9681" s="1" t="s">
        <v>12070</v>
      </c>
      <c r="C9681" s="1" t="s">
        <v>49</v>
      </c>
      <c r="D9681" s="1">
        <v>80.0</v>
      </c>
      <c r="E9681" s="1" t="s">
        <v>38</v>
      </c>
      <c r="F9681" s="5">
        <v>44927.0</v>
      </c>
      <c r="G9681" s="1">
        <v>0.0</v>
      </c>
    </row>
    <row r="9682">
      <c r="A9682" s="1">
        <v>9681.0</v>
      </c>
      <c r="B9682" s="1" t="s">
        <v>12073</v>
      </c>
      <c r="C9682" s="1" t="s">
        <v>32</v>
      </c>
      <c r="D9682" s="1">
        <v>120.0</v>
      </c>
      <c r="E9682" s="1" t="s">
        <v>38</v>
      </c>
      <c r="F9682" s="5">
        <v>44927.0</v>
      </c>
      <c r="G9682" s="1">
        <v>5.0</v>
      </c>
    </row>
    <row r="9683">
      <c r="A9683" s="1">
        <v>9682.0</v>
      </c>
      <c r="B9683" s="1" t="s">
        <v>12074</v>
      </c>
      <c r="C9683" s="1" t="s">
        <v>32</v>
      </c>
      <c r="D9683" s="1">
        <v>120.0</v>
      </c>
      <c r="E9683" s="1" t="s">
        <v>38</v>
      </c>
      <c r="F9683" s="5">
        <v>44927.0</v>
      </c>
      <c r="G9683" s="1">
        <v>10.0</v>
      </c>
    </row>
    <row r="9684">
      <c r="A9684" s="1">
        <v>9683.0</v>
      </c>
      <c r="B9684" s="1" t="s">
        <v>12075</v>
      </c>
      <c r="C9684" s="1" t="s">
        <v>49</v>
      </c>
      <c r="D9684" s="1">
        <v>80.0</v>
      </c>
      <c r="E9684" s="1" t="s">
        <v>38</v>
      </c>
      <c r="F9684" s="5">
        <v>44927.0</v>
      </c>
      <c r="G9684" s="1">
        <v>20.0</v>
      </c>
    </row>
    <row r="9685">
      <c r="A9685" s="1">
        <v>9684.0</v>
      </c>
      <c r="B9685" s="1" t="s">
        <v>12076</v>
      </c>
      <c r="C9685" s="1" t="s">
        <v>32</v>
      </c>
      <c r="D9685" s="1">
        <v>120.0</v>
      </c>
      <c r="E9685" s="1" t="s">
        <v>33</v>
      </c>
      <c r="F9685" s="5">
        <v>44927.0</v>
      </c>
      <c r="G9685" s="1">
        <v>0.0</v>
      </c>
    </row>
    <row r="9686">
      <c r="A9686" s="1">
        <v>9685.0</v>
      </c>
      <c r="B9686" s="1" t="s">
        <v>12077</v>
      </c>
      <c r="C9686" s="1" t="s">
        <v>32</v>
      </c>
      <c r="D9686" s="1">
        <v>120.0</v>
      </c>
      <c r="E9686" s="1" t="s">
        <v>38</v>
      </c>
      <c r="F9686" s="5">
        <v>44927.0</v>
      </c>
      <c r="G9686" s="1">
        <v>5.0</v>
      </c>
    </row>
    <row r="9687">
      <c r="A9687" s="1">
        <v>9686.0</v>
      </c>
      <c r="B9687" s="1" t="s">
        <v>12078</v>
      </c>
      <c r="C9687" s="1" t="s">
        <v>32</v>
      </c>
      <c r="D9687" s="1">
        <v>120.0</v>
      </c>
      <c r="E9687" s="1" t="s">
        <v>38</v>
      </c>
      <c r="F9687" s="5">
        <v>44927.0</v>
      </c>
      <c r="G9687" s="1">
        <v>10.0</v>
      </c>
    </row>
    <row r="9688">
      <c r="A9688" s="1">
        <v>9687.0</v>
      </c>
      <c r="B9688" s="1" t="s">
        <v>12079</v>
      </c>
      <c r="C9688" s="1" t="s">
        <v>40</v>
      </c>
      <c r="D9688" s="1">
        <v>50.0</v>
      </c>
      <c r="E9688" s="1" t="s">
        <v>38</v>
      </c>
      <c r="F9688" s="5">
        <v>44927.0</v>
      </c>
      <c r="G9688" s="1">
        <v>20.0</v>
      </c>
    </row>
    <row r="9689">
      <c r="A9689" s="1">
        <v>9688.0</v>
      </c>
      <c r="B9689" s="1" t="s">
        <v>12080</v>
      </c>
      <c r="C9689" s="1" t="s">
        <v>40</v>
      </c>
      <c r="D9689" s="1">
        <v>50.0</v>
      </c>
      <c r="E9689" s="1" t="s">
        <v>33</v>
      </c>
      <c r="F9689" s="5">
        <v>44927.0</v>
      </c>
      <c r="G9689" s="1">
        <v>0.0</v>
      </c>
    </row>
    <row r="9690">
      <c r="A9690" s="1">
        <v>9689.0</v>
      </c>
      <c r="B9690" s="1" t="s">
        <v>12081</v>
      </c>
      <c r="C9690" s="1" t="s">
        <v>32</v>
      </c>
      <c r="D9690" s="1">
        <v>120.0</v>
      </c>
      <c r="E9690" s="1" t="s">
        <v>38</v>
      </c>
      <c r="F9690" s="5">
        <v>44927.0</v>
      </c>
      <c r="G9690" s="1">
        <v>5.0</v>
      </c>
    </row>
    <row r="9691">
      <c r="A9691" s="1">
        <v>9690.0</v>
      </c>
      <c r="B9691" s="1" t="s">
        <v>12082</v>
      </c>
      <c r="C9691" s="1" t="s">
        <v>32</v>
      </c>
      <c r="D9691" s="1">
        <v>120.0</v>
      </c>
      <c r="E9691" s="1" t="s">
        <v>38</v>
      </c>
      <c r="F9691" s="5">
        <v>44927.0</v>
      </c>
      <c r="G9691" s="1">
        <v>10.0</v>
      </c>
    </row>
    <row r="9692">
      <c r="A9692" s="1">
        <v>9691.0</v>
      </c>
      <c r="B9692" s="1" t="s">
        <v>12083</v>
      </c>
      <c r="C9692" s="1" t="s">
        <v>32</v>
      </c>
      <c r="D9692" s="1">
        <v>120.0</v>
      </c>
      <c r="E9692" s="1" t="s">
        <v>38</v>
      </c>
      <c r="F9692" s="5">
        <v>44927.0</v>
      </c>
      <c r="G9692" s="1">
        <v>20.0</v>
      </c>
    </row>
    <row r="9693">
      <c r="A9693" s="1">
        <v>9692.0</v>
      </c>
      <c r="B9693" s="1" t="s">
        <v>12086</v>
      </c>
      <c r="C9693" s="1" t="s">
        <v>32</v>
      </c>
      <c r="D9693" s="1">
        <v>120.0</v>
      </c>
      <c r="E9693" s="1" t="s">
        <v>38</v>
      </c>
      <c r="F9693" s="5">
        <v>44927.0</v>
      </c>
      <c r="G9693" s="1">
        <v>0.0</v>
      </c>
    </row>
    <row r="9694">
      <c r="A9694" s="1">
        <v>9693.0</v>
      </c>
      <c r="B9694" s="1" t="s">
        <v>12087</v>
      </c>
      <c r="C9694" s="1" t="s">
        <v>40</v>
      </c>
      <c r="D9694" s="1">
        <v>50.0</v>
      </c>
      <c r="E9694" s="1" t="s">
        <v>38</v>
      </c>
      <c r="F9694" s="5">
        <v>44927.0</v>
      </c>
      <c r="G9694" s="1">
        <v>5.0</v>
      </c>
    </row>
    <row r="9695">
      <c r="A9695" s="1">
        <v>9694.0</v>
      </c>
      <c r="B9695" s="1" t="s">
        <v>12088</v>
      </c>
      <c r="C9695" s="1" t="s">
        <v>49</v>
      </c>
      <c r="D9695" s="1">
        <v>80.0</v>
      </c>
      <c r="E9695" s="1" t="s">
        <v>38</v>
      </c>
      <c r="F9695" s="5">
        <v>44927.0</v>
      </c>
      <c r="G9695" s="1">
        <v>10.0</v>
      </c>
    </row>
    <row r="9696">
      <c r="A9696" s="1">
        <v>9695.0</v>
      </c>
      <c r="B9696" s="1" t="s">
        <v>12089</v>
      </c>
      <c r="C9696" s="1" t="s">
        <v>32</v>
      </c>
      <c r="D9696" s="1">
        <v>120.0</v>
      </c>
      <c r="E9696" s="1" t="s">
        <v>33</v>
      </c>
      <c r="F9696" s="5">
        <v>44927.0</v>
      </c>
      <c r="G9696" s="1">
        <v>20.0</v>
      </c>
    </row>
    <row r="9697">
      <c r="A9697" s="1">
        <v>9696.0</v>
      </c>
      <c r="B9697" s="1" t="s">
        <v>12090</v>
      </c>
      <c r="C9697" s="1" t="s">
        <v>40</v>
      </c>
      <c r="D9697" s="1">
        <v>50.0</v>
      </c>
      <c r="E9697" s="1" t="s">
        <v>45</v>
      </c>
      <c r="F9697" s="5">
        <v>44927.0</v>
      </c>
      <c r="G9697" s="1">
        <v>0.0</v>
      </c>
    </row>
    <row r="9698">
      <c r="A9698" s="1">
        <v>9697.0</v>
      </c>
      <c r="B9698" s="1" t="s">
        <v>12091</v>
      </c>
      <c r="C9698" s="1" t="s">
        <v>32</v>
      </c>
      <c r="D9698" s="1">
        <v>120.0</v>
      </c>
      <c r="E9698" s="1" t="s">
        <v>38</v>
      </c>
      <c r="F9698" s="5">
        <v>44927.0</v>
      </c>
      <c r="G9698" s="1">
        <v>5.0</v>
      </c>
    </row>
    <row r="9699">
      <c r="A9699" s="1">
        <v>9698.0</v>
      </c>
      <c r="B9699" s="1" t="s">
        <v>12092</v>
      </c>
      <c r="C9699" s="1" t="s">
        <v>49</v>
      </c>
      <c r="D9699" s="1">
        <v>80.0</v>
      </c>
      <c r="E9699" s="1" t="s">
        <v>38</v>
      </c>
      <c r="F9699" s="5">
        <v>44927.0</v>
      </c>
      <c r="G9699" s="1">
        <v>10.0</v>
      </c>
    </row>
    <row r="9700">
      <c r="A9700" s="1">
        <v>9699.0</v>
      </c>
      <c r="B9700" s="1" t="s">
        <v>12093</v>
      </c>
      <c r="C9700" s="1" t="s">
        <v>49</v>
      </c>
      <c r="D9700" s="1">
        <v>80.0</v>
      </c>
      <c r="E9700" s="1" t="s">
        <v>38</v>
      </c>
      <c r="F9700" s="5">
        <v>44927.0</v>
      </c>
      <c r="G9700" s="1">
        <v>20.0</v>
      </c>
    </row>
    <row r="9701">
      <c r="A9701" s="1">
        <v>9700.0</v>
      </c>
      <c r="B9701" s="1" t="s">
        <v>12094</v>
      </c>
      <c r="C9701" s="1" t="s">
        <v>40</v>
      </c>
      <c r="D9701" s="1">
        <v>50.0</v>
      </c>
      <c r="E9701" s="1" t="s">
        <v>38</v>
      </c>
      <c r="F9701" s="5">
        <v>44927.0</v>
      </c>
      <c r="G9701" s="1">
        <v>0.0</v>
      </c>
    </row>
    <row r="9702">
      <c r="A9702" s="1">
        <v>9701.0</v>
      </c>
      <c r="B9702" s="1" t="s">
        <v>12095</v>
      </c>
      <c r="C9702" s="1" t="s">
        <v>37</v>
      </c>
      <c r="D9702" s="1">
        <v>250.0</v>
      </c>
      <c r="E9702" s="1" t="s">
        <v>38</v>
      </c>
      <c r="F9702" s="5">
        <v>44927.0</v>
      </c>
      <c r="G9702" s="1">
        <v>5.0</v>
      </c>
    </row>
    <row r="9703">
      <c r="A9703" s="1">
        <v>9702.0</v>
      </c>
      <c r="B9703" s="1" t="s">
        <v>12096</v>
      </c>
      <c r="C9703" s="1" t="s">
        <v>32</v>
      </c>
      <c r="D9703" s="1">
        <v>120.0</v>
      </c>
      <c r="E9703" s="1" t="s">
        <v>38</v>
      </c>
      <c r="F9703" s="5">
        <v>44927.0</v>
      </c>
      <c r="G9703" s="1">
        <v>10.0</v>
      </c>
    </row>
    <row r="9704">
      <c r="A9704" s="1">
        <v>9703.0</v>
      </c>
      <c r="B9704" s="1" t="s">
        <v>12099</v>
      </c>
      <c r="C9704" s="1" t="s">
        <v>32</v>
      </c>
      <c r="D9704" s="1">
        <v>120.0</v>
      </c>
      <c r="E9704" s="1" t="s">
        <v>38</v>
      </c>
      <c r="F9704" s="5">
        <v>44927.0</v>
      </c>
      <c r="G9704" s="1">
        <v>20.0</v>
      </c>
    </row>
    <row r="9705">
      <c r="A9705" s="1">
        <v>9704.0</v>
      </c>
      <c r="B9705" s="1" t="s">
        <v>12100</v>
      </c>
      <c r="C9705" s="1" t="s">
        <v>32</v>
      </c>
      <c r="D9705" s="1">
        <v>120.0</v>
      </c>
      <c r="E9705" s="1" t="s">
        <v>38</v>
      </c>
      <c r="F9705" s="5">
        <v>44927.0</v>
      </c>
      <c r="G9705" s="1">
        <v>0.0</v>
      </c>
    </row>
    <row r="9706">
      <c r="A9706" s="1">
        <v>9705.0</v>
      </c>
      <c r="B9706" s="1" t="s">
        <v>12101</v>
      </c>
      <c r="C9706" s="1" t="s">
        <v>32</v>
      </c>
      <c r="D9706" s="1">
        <v>120.0</v>
      </c>
      <c r="E9706" s="1" t="s">
        <v>38</v>
      </c>
      <c r="F9706" s="5">
        <v>44927.0</v>
      </c>
      <c r="G9706" s="1">
        <v>5.0</v>
      </c>
    </row>
    <row r="9707">
      <c r="A9707" s="1">
        <v>9706.0</v>
      </c>
      <c r="B9707" s="1" t="s">
        <v>12102</v>
      </c>
      <c r="C9707" s="1" t="s">
        <v>32</v>
      </c>
      <c r="D9707" s="1">
        <v>120.0</v>
      </c>
      <c r="E9707" s="1" t="s">
        <v>33</v>
      </c>
      <c r="F9707" s="5">
        <v>44927.0</v>
      </c>
      <c r="G9707" s="1">
        <v>10.0</v>
      </c>
    </row>
    <row r="9708">
      <c r="A9708" s="1">
        <v>9707.0</v>
      </c>
      <c r="B9708" s="1" t="s">
        <v>12103</v>
      </c>
      <c r="C9708" s="1" t="s">
        <v>32</v>
      </c>
      <c r="D9708" s="1">
        <v>120.0</v>
      </c>
      <c r="E9708" s="1" t="s">
        <v>38</v>
      </c>
      <c r="F9708" s="5">
        <v>44927.0</v>
      </c>
      <c r="G9708" s="1">
        <v>20.0</v>
      </c>
    </row>
    <row r="9709">
      <c r="A9709" s="1">
        <v>9708.0</v>
      </c>
      <c r="B9709" s="1" t="s">
        <v>12104</v>
      </c>
      <c r="C9709" s="1" t="s">
        <v>32</v>
      </c>
      <c r="D9709" s="1">
        <v>120.0</v>
      </c>
      <c r="E9709" s="1" t="s">
        <v>38</v>
      </c>
      <c r="F9709" s="5">
        <v>44927.0</v>
      </c>
      <c r="G9709" s="1">
        <v>0.0</v>
      </c>
    </row>
    <row r="9710">
      <c r="A9710" s="1">
        <v>9709.0</v>
      </c>
      <c r="B9710" s="1" t="s">
        <v>12105</v>
      </c>
      <c r="C9710" s="1" t="s">
        <v>40</v>
      </c>
      <c r="D9710" s="1">
        <v>50.0</v>
      </c>
      <c r="E9710" s="1" t="s">
        <v>38</v>
      </c>
      <c r="F9710" s="5">
        <v>44927.0</v>
      </c>
      <c r="G9710" s="1">
        <v>5.0</v>
      </c>
    </row>
    <row r="9711">
      <c r="A9711" s="1">
        <v>9710.0</v>
      </c>
      <c r="B9711" s="1" t="s">
        <v>12106</v>
      </c>
      <c r="C9711" s="1" t="s">
        <v>49</v>
      </c>
      <c r="D9711" s="1">
        <v>80.0</v>
      </c>
      <c r="E9711" s="1" t="s">
        <v>38</v>
      </c>
      <c r="F9711" s="5">
        <v>44927.0</v>
      </c>
      <c r="G9711" s="1">
        <v>10.0</v>
      </c>
    </row>
    <row r="9712">
      <c r="A9712" s="1">
        <v>9711.0</v>
      </c>
      <c r="B9712" s="1" t="s">
        <v>12107</v>
      </c>
      <c r="C9712" s="1" t="s">
        <v>32</v>
      </c>
      <c r="D9712" s="1">
        <v>120.0</v>
      </c>
      <c r="E9712" s="1" t="s">
        <v>38</v>
      </c>
      <c r="F9712" s="5">
        <v>44927.0</v>
      </c>
      <c r="G9712" s="1">
        <v>20.0</v>
      </c>
    </row>
    <row r="9713">
      <c r="A9713" s="1">
        <v>9712.0</v>
      </c>
      <c r="B9713" s="1" t="s">
        <v>12108</v>
      </c>
      <c r="C9713" s="1" t="s">
        <v>32</v>
      </c>
      <c r="D9713" s="1">
        <v>120.0</v>
      </c>
      <c r="E9713" s="1" t="s">
        <v>38</v>
      </c>
      <c r="F9713" s="5">
        <v>44927.0</v>
      </c>
      <c r="G9713" s="1">
        <v>0.0</v>
      </c>
    </row>
    <row r="9714">
      <c r="A9714" s="1">
        <v>9713.0</v>
      </c>
      <c r="B9714" s="1" t="s">
        <v>12109</v>
      </c>
      <c r="C9714" s="1" t="s">
        <v>32</v>
      </c>
      <c r="D9714" s="1">
        <v>120.0</v>
      </c>
      <c r="E9714" s="1" t="s">
        <v>33</v>
      </c>
      <c r="F9714" s="5">
        <v>44927.0</v>
      </c>
      <c r="G9714" s="1">
        <v>5.0</v>
      </c>
    </row>
    <row r="9715">
      <c r="A9715" s="1">
        <v>9714.0</v>
      </c>
      <c r="B9715" s="1" t="s">
        <v>12112</v>
      </c>
      <c r="C9715" s="1" t="s">
        <v>32</v>
      </c>
      <c r="D9715" s="1">
        <v>120.0</v>
      </c>
      <c r="E9715" s="1" t="s">
        <v>45</v>
      </c>
      <c r="F9715" s="5">
        <v>44927.0</v>
      </c>
      <c r="G9715" s="1">
        <v>10.0</v>
      </c>
    </row>
    <row r="9716">
      <c r="A9716" s="1">
        <v>9715.0</v>
      </c>
      <c r="B9716" s="1" t="s">
        <v>12113</v>
      </c>
      <c r="C9716" s="1" t="s">
        <v>49</v>
      </c>
      <c r="D9716" s="1">
        <v>80.0</v>
      </c>
      <c r="E9716" s="1" t="s">
        <v>38</v>
      </c>
      <c r="F9716" s="5">
        <v>44927.0</v>
      </c>
      <c r="G9716" s="1">
        <v>20.0</v>
      </c>
    </row>
    <row r="9717">
      <c r="A9717" s="1">
        <v>9716.0</v>
      </c>
      <c r="B9717" s="1" t="s">
        <v>12114</v>
      </c>
      <c r="C9717" s="1" t="s">
        <v>32</v>
      </c>
      <c r="D9717" s="1">
        <v>120.0</v>
      </c>
      <c r="E9717" s="1" t="s">
        <v>38</v>
      </c>
      <c r="F9717" s="5">
        <v>44927.0</v>
      </c>
      <c r="G9717" s="1">
        <v>0.0</v>
      </c>
    </row>
    <row r="9718">
      <c r="A9718" s="1">
        <v>9717.0</v>
      </c>
      <c r="B9718" s="1" t="s">
        <v>12115</v>
      </c>
      <c r="C9718" s="1" t="s">
        <v>32</v>
      </c>
      <c r="D9718" s="1">
        <v>120.0</v>
      </c>
      <c r="E9718" s="1" t="s">
        <v>38</v>
      </c>
      <c r="F9718" s="5">
        <v>44927.0</v>
      </c>
      <c r="G9718" s="1">
        <v>5.0</v>
      </c>
    </row>
    <row r="9719">
      <c r="A9719" s="1">
        <v>9718.0</v>
      </c>
      <c r="B9719" s="1" t="s">
        <v>12116</v>
      </c>
      <c r="C9719" s="1" t="s">
        <v>49</v>
      </c>
      <c r="D9719" s="1">
        <v>80.0</v>
      </c>
      <c r="E9719" s="1" t="s">
        <v>38</v>
      </c>
      <c r="F9719" s="5">
        <v>44927.0</v>
      </c>
      <c r="G9719" s="1">
        <v>10.0</v>
      </c>
    </row>
    <row r="9720">
      <c r="A9720" s="1">
        <v>9719.0</v>
      </c>
      <c r="B9720" s="1" t="s">
        <v>12117</v>
      </c>
      <c r="C9720" s="1" t="s">
        <v>32</v>
      </c>
      <c r="D9720" s="1">
        <v>120.0</v>
      </c>
      <c r="E9720" s="1" t="s">
        <v>38</v>
      </c>
      <c r="F9720" s="5">
        <v>44927.0</v>
      </c>
      <c r="G9720" s="1">
        <v>20.0</v>
      </c>
    </row>
    <row r="9721">
      <c r="A9721" s="1">
        <v>9720.0</v>
      </c>
      <c r="B9721" s="1" t="s">
        <v>12118</v>
      </c>
      <c r="C9721" s="1" t="s">
        <v>32</v>
      </c>
      <c r="D9721" s="1">
        <v>120.0</v>
      </c>
      <c r="E9721" s="1" t="s">
        <v>38</v>
      </c>
      <c r="F9721" s="5">
        <v>44927.0</v>
      </c>
      <c r="G9721" s="1">
        <v>0.0</v>
      </c>
    </row>
    <row r="9722">
      <c r="A9722" s="1">
        <v>9721.0</v>
      </c>
      <c r="B9722" s="1" t="s">
        <v>12119</v>
      </c>
      <c r="C9722" s="1" t="s">
        <v>32</v>
      </c>
      <c r="D9722" s="1">
        <v>120.0</v>
      </c>
      <c r="E9722" s="1" t="s">
        <v>45</v>
      </c>
      <c r="F9722" s="5">
        <v>44927.0</v>
      </c>
      <c r="G9722" s="1">
        <v>5.0</v>
      </c>
    </row>
    <row r="9723">
      <c r="A9723" s="1">
        <v>9722.0</v>
      </c>
      <c r="B9723" s="1" t="s">
        <v>12120</v>
      </c>
      <c r="C9723" s="1" t="s">
        <v>32</v>
      </c>
      <c r="D9723" s="1">
        <v>120.0</v>
      </c>
      <c r="E9723" s="1" t="s">
        <v>38</v>
      </c>
      <c r="F9723" s="5">
        <v>44927.0</v>
      </c>
      <c r="G9723" s="1">
        <v>10.0</v>
      </c>
    </row>
    <row r="9724">
      <c r="A9724" s="1">
        <v>9723.0</v>
      </c>
      <c r="B9724" s="1" t="s">
        <v>12121</v>
      </c>
      <c r="C9724" s="1" t="s">
        <v>32</v>
      </c>
      <c r="D9724" s="1">
        <v>120.0</v>
      </c>
      <c r="E9724" s="1" t="s">
        <v>38</v>
      </c>
      <c r="F9724" s="5">
        <v>44927.0</v>
      </c>
      <c r="G9724" s="1">
        <v>20.0</v>
      </c>
    </row>
    <row r="9725">
      <c r="A9725" s="1">
        <v>9724.0</v>
      </c>
      <c r="B9725" s="1" t="s">
        <v>12122</v>
      </c>
      <c r="C9725" s="1" t="s">
        <v>32</v>
      </c>
      <c r="D9725" s="1">
        <v>120.0</v>
      </c>
      <c r="E9725" s="1" t="s">
        <v>33</v>
      </c>
      <c r="F9725" s="5">
        <v>44927.0</v>
      </c>
      <c r="G9725" s="1">
        <v>0.0</v>
      </c>
    </row>
    <row r="9726">
      <c r="A9726" s="1">
        <v>9725.0</v>
      </c>
      <c r="B9726" s="1" t="s">
        <v>12123</v>
      </c>
      <c r="C9726" s="1" t="s">
        <v>32</v>
      </c>
      <c r="D9726" s="1">
        <v>120.0</v>
      </c>
      <c r="E9726" s="1" t="s">
        <v>38</v>
      </c>
      <c r="F9726" s="5">
        <v>44927.0</v>
      </c>
      <c r="G9726" s="1">
        <v>5.0</v>
      </c>
    </row>
    <row r="9727">
      <c r="A9727" s="1">
        <v>9726.0</v>
      </c>
      <c r="B9727" s="1" t="s">
        <v>12124</v>
      </c>
      <c r="C9727" s="1" t="s">
        <v>49</v>
      </c>
      <c r="D9727" s="1">
        <v>80.0</v>
      </c>
      <c r="E9727" s="1" t="s">
        <v>38</v>
      </c>
      <c r="F9727" s="5">
        <v>44927.0</v>
      </c>
      <c r="G9727" s="1">
        <v>10.0</v>
      </c>
    </row>
    <row r="9728">
      <c r="A9728" s="1">
        <v>9727.0</v>
      </c>
      <c r="B9728" s="1" t="s">
        <v>12127</v>
      </c>
      <c r="C9728" s="1" t="s">
        <v>32</v>
      </c>
      <c r="D9728" s="1">
        <v>120.0</v>
      </c>
      <c r="E9728" s="1" t="s">
        <v>38</v>
      </c>
      <c r="F9728" s="5">
        <v>44927.0</v>
      </c>
      <c r="G9728" s="1">
        <v>20.0</v>
      </c>
    </row>
    <row r="9729">
      <c r="A9729" s="1">
        <v>9728.0</v>
      </c>
      <c r="B9729" s="1" t="s">
        <v>12128</v>
      </c>
      <c r="C9729" s="1" t="s">
        <v>49</v>
      </c>
      <c r="D9729" s="1">
        <v>80.0</v>
      </c>
      <c r="E9729" s="1" t="s">
        <v>38</v>
      </c>
      <c r="F9729" s="5">
        <v>44927.0</v>
      </c>
      <c r="G9729" s="1">
        <v>0.0</v>
      </c>
    </row>
    <row r="9730">
      <c r="A9730" s="1">
        <v>9729.0</v>
      </c>
      <c r="B9730" s="1" t="s">
        <v>12129</v>
      </c>
      <c r="C9730" s="1" t="s">
        <v>32</v>
      </c>
      <c r="D9730" s="1">
        <v>120.0</v>
      </c>
      <c r="E9730" s="1" t="s">
        <v>45</v>
      </c>
      <c r="F9730" s="5">
        <v>44927.0</v>
      </c>
      <c r="G9730" s="1">
        <v>5.0</v>
      </c>
    </row>
    <row r="9731">
      <c r="A9731" s="1">
        <v>9730.0</v>
      </c>
      <c r="B9731" s="1" t="s">
        <v>12130</v>
      </c>
      <c r="C9731" s="1" t="s">
        <v>32</v>
      </c>
      <c r="D9731" s="1">
        <v>120.0</v>
      </c>
      <c r="E9731" s="1" t="s">
        <v>38</v>
      </c>
      <c r="F9731" s="5">
        <v>44927.0</v>
      </c>
      <c r="G9731" s="1">
        <v>10.0</v>
      </c>
    </row>
    <row r="9732">
      <c r="A9732" s="1">
        <v>9731.0</v>
      </c>
      <c r="B9732" s="1" t="s">
        <v>12131</v>
      </c>
      <c r="C9732" s="1" t="s">
        <v>32</v>
      </c>
      <c r="D9732" s="1">
        <v>120.0</v>
      </c>
      <c r="E9732" s="1" t="s">
        <v>38</v>
      </c>
      <c r="F9732" s="5">
        <v>44927.0</v>
      </c>
      <c r="G9732" s="1">
        <v>20.0</v>
      </c>
    </row>
    <row r="9733">
      <c r="A9733" s="1">
        <v>9732.0</v>
      </c>
      <c r="B9733" s="1" t="s">
        <v>12132</v>
      </c>
      <c r="C9733" s="1" t="s">
        <v>49</v>
      </c>
      <c r="D9733" s="1">
        <v>80.0</v>
      </c>
      <c r="E9733" s="1" t="s">
        <v>38</v>
      </c>
      <c r="F9733" s="5">
        <v>44927.0</v>
      </c>
      <c r="G9733" s="1">
        <v>0.0</v>
      </c>
    </row>
    <row r="9734">
      <c r="A9734" s="1">
        <v>9733.0</v>
      </c>
      <c r="B9734" s="1" t="s">
        <v>12133</v>
      </c>
      <c r="C9734" s="1" t="s">
        <v>32</v>
      </c>
      <c r="D9734" s="1">
        <v>120.0</v>
      </c>
      <c r="E9734" s="1" t="s">
        <v>38</v>
      </c>
      <c r="F9734" s="5">
        <v>44927.0</v>
      </c>
      <c r="G9734" s="1">
        <v>5.0</v>
      </c>
    </row>
    <row r="9735">
      <c r="A9735" s="1">
        <v>9734.0</v>
      </c>
      <c r="B9735" s="1" t="s">
        <v>12134</v>
      </c>
      <c r="C9735" s="1" t="s">
        <v>49</v>
      </c>
      <c r="D9735" s="1">
        <v>80.0</v>
      </c>
      <c r="E9735" s="1" t="s">
        <v>38</v>
      </c>
      <c r="F9735" s="5">
        <v>44927.0</v>
      </c>
      <c r="G9735" s="1">
        <v>10.0</v>
      </c>
    </row>
    <row r="9736">
      <c r="A9736" s="1">
        <v>9735.0</v>
      </c>
      <c r="B9736" s="1" t="s">
        <v>12135</v>
      </c>
      <c r="C9736" s="1" t="s">
        <v>32</v>
      </c>
      <c r="D9736" s="1">
        <v>120.0</v>
      </c>
      <c r="E9736" s="1" t="s">
        <v>38</v>
      </c>
      <c r="F9736" s="5">
        <v>44927.0</v>
      </c>
      <c r="G9736" s="1">
        <v>20.0</v>
      </c>
    </row>
    <row r="9737">
      <c r="A9737" s="1">
        <v>9736.0</v>
      </c>
      <c r="B9737" s="1" t="s">
        <v>12136</v>
      </c>
      <c r="C9737" s="1" t="s">
        <v>49</v>
      </c>
      <c r="D9737" s="1">
        <v>80.0</v>
      </c>
      <c r="E9737" s="1" t="s">
        <v>38</v>
      </c>
      <c r="F9737" s="5">
        <v>44927.0</v>
      </c>
      <c r="G9737" s="1">
        <v>0.0</v>
      </c>
    </row>
    <row r="9738">
      <c r="A9738" s="1">
        <v>9737.0</v>
      </c>
      <c r="B9738" s="1" t="s">
        <v>12137</v>
      </c>
      <c r="C9738" s="1" t="s">
        <v>40</v>
      </c>
      <c r="D9738" s="1">
        <v>50.0</v>
      </c>
      <c r="E9738" s="1" t="s">
        <v>38</v>
      </c>
      <c r="F9738" s="5">
        <v>44927.0</v>
      </c>
      <c r="G9738" s="1">
        <v>5.0</v>
      </c>
    </row>
    <row r="9739">
      <c r="A9739" s="1">
        <v>9738.0</v>
      </c>
      <c r="B9739" s="1" t="s">
        <v>12138</v>
      </c>
      <c r="C9739" s="1" t="s">
        <v>32</v>
      </c>
      <c r="D9739" s="1">
        <v>120.0</v>
      </c>
      <c r="E9739" s="1" t="s">
        <v>33</v>
      </c>
      <c r="F9739" s="5">
        <v>44927.0</v>
      </c>
      <c r="G9739" s="1">
        <v>10.0</v>
      </c>
    </row>
    <row r="9740">
      <c r="A9740" s="1">
        <v>9739.0</v>
      </c>
      <c r="B9740" s="1" t="s">
        <v>12139</v>
      </c>
      <c r="C9740" s="1" t="s">
        <v>32</v>
      </c>
      <c r="D9740" s="1">
        <v>120.0</v>
      </c>
      <c r="E9740" s="1" t="s">
        <v>38</v>
      </c>
      <c r="F9740" s="5">
        <v>44927.0</v>
      </c>
      <c r="G9740" s="1">
        <v>20.0</v>
      </c>
    </row>
    <row r="9741">
      <c r="A9741" s="1">
        <v>9740.0</v>
      </c>
      <c r="B9741" s="1" t="s">
        <v>12142</v>
      </c>
      <c r="C9741" s="1" t="s">
        <v>49</v>
      </c>
      <c r="D9741" s="1">
        <v>80.0</v>
      </c>
      <c r="E9741" s="1" t="s">
        <v>38</v>
      </c>
      <c r="F9741" s="5">
        <v>44927.0</v>
      </c>
      <c r="G9741" s="1">
        <v>0.0</v>
      </c>
    </row>
    <row r="9742">
      <c r="A9742" s="1">
        <v>9741.0</v>
      </c>
      <c r="B9742" s="1" t="s">
        <v>12143</v>
      </c>
      <c r="C9742" s="1" t="s">
        <v>49</v>
      </c>
      <c r="D9742" s="1">
        <v>80.0</v>
      </c>
      <c r="E9742" s="1" t="s">
        <v>38</v>
      </c>
      <c r="F9742" s="5">
        <v>44927.0</v>
      </c>
      <c r="G9742" s="1">
        <v>5.0</v>
      </c>
    </row>
    <row r="9743">
      <c r="A9743" s="1">
        <v>9742.0</v>
      </c>
      <c r="B9743" s="1" t="s">
        <v>12144</v>
      </c>
      <c r="C9743" s="1" t="s">
        <v>32</v>
      </c>
      <c r="D9743" s="1">
        <v>120.0</v>
      </c>
      <c r="E9743" s="1" t="s">
        <v>38</v>
      </c>
      <c r="F9743" s="5">
        <v>44927.0</v>
      </c>
      <c r="G9743" s="1">
        <v>10.0</v>
      </c>
    </row>
    <row r="9744">
      <c r="A9744" s="1">
        <v>9743.0</v>
      </c>
      <c r="B9744" s="1" t="s">
        <v>12145</v>
      </c>
      <c r="C9744" s="1" t="s">
        <v>49</v>
      </c>
      <c r="D9744" s="1">
        <v>80.0</v>
      </c>
      <c r="E9744" s="1" t="s">
        <v>38</v>
      </c>
      <c r="F9744" s="5">
        <v>44927.0</v>
      </c>
      <c r="G9744" s="1">
        <v>20.0</v>
      </c>
    </row>
    <row r="9745">
      <c r="A9745" s="1">
        <v>9744.0</v>
      </c>
      <c r="B9745" s="1" t="s">
        <v>12146</v>
      </c>
      <c r="C9745" s="1" t="s">
        <v>37</v>
      </c>
      <c r="D9745" s="1">
        <v>250.0</v>
      </c>
      <c r="E9745" s="1" t="s">
        <v>38</v>
      </c>
      <c r="F9745" s="5">
        <v>44927.0</v>
      </c>
      <c r="G9745" s="1">
        <v>0.0</v>
      </c>
    </row>
    <row r="9746">
      <c r="A9746" s="1">
        <v>9745.0</v>
      </c>
      <c r="B9746" s="1" t="s">
        <v>12147</v>
      </c>
      <c r="C9746" s="1" t="s">
        <v>37</v>
      </c>
      <c r="D9746" s="1">
        <v>250.0</v>
      </c>
      <c r="E9746" s="1" t="s">
        <v>38</v>
      </c>
      <c r="F9746" s="5">
        <v>44927.0</v>
      </c>
      <c r="G9746" s="1">
        <v>5.0</v>
      </c>
    </row>
    <row r="9747">
      <c r="A9747" s="1">
        <v>9746.0</v>
      </c>
      <c r="B9747" s="1" t="s">
        <v>12148</v>
      </c>
      <c r="C9747" s="1" t="s">
        <v>49</v>
      </c>
      <c r="D9747" s="1">
        <v>80.0</v>
      </c>
      <c r="E9747" s="1" t="s">
        <v>38</v>
      </c>
      <c r="F9747" s="5">
        <v>44927.0</v>
      </c>
      <c r="G9747" s="1">
        <v>10.0</v>
      </c>
    </row>
    <row r="9748">
      <c r="A9748" s="1">
        <v>9747.0</v>
      </c>
      <c r="B9748" s="1" t="s">
        <v>12149</v>
      </c>
      <c r="C9748" s="1" t="s">
        <v>37</v>
      </c>
      <c r="D9748" s="1">
        <v>250.0</v>
      </c>
      <c r="E9748" s="1" t="s">
        <v>38</v>
      </c>
      <c r="F9748" s="5">
        <v>44927.0</v>
      </c>
      <c r="G9748" s="1">
        <v>20.0</v>
      </c>
    </row>
    <row r="9749">
      <c r="A9749" s="1">
        <v>9748.0</v>
      </c>
      <c r="B9749" s="1" t="s">
        <v>12152</v>
      </c>
      <c r="C9749" s="1" t="s">
        <v>32</v>
      </c>
      <c r="D9749" s="1">
        <v>120.0</v>
      </c>
      <c r="E9749" s="1" t="s">
        <v>38</v>
      </c>
      <c r="F9749" s="5">
        <v>44927.0</v>
      </c>
      <c r="G9749" s="1">
        <v>0.0</v>
      </c>
    </row>
    <row r="9750">
      <c r="A9750" s="1">
        <v>9749.0</v>
      </c>
      <c r="B9750" s="1" t="s">
        <v>12153</v>
      </c>
      <c r="C9750" s="1" t="s">
        <v>32</v>
      </c>
      <c r="D9750" s="1">
        <v>120.0</v>
      </c>
      <c r="E9750" s="1" t="s">
        <v>45</v>
      </c>
      <c r="F9750" s="5">
        <v>44927.0</v>
      </c>
      <c r="G9750" s="1">
        <v>5.0</v>
      </c>
    </row>
    <row r="9751">
      <c r="A9751" s="1">
        <v>9750.0</v>
      </c>
      <c r="B9751" s="1" t="s">
        <v>12154</v>
      </c>
      <c r="C9751" s="1" t="s">
        <v>32</v>
      </c>
      <c r="D9751" s="1">
        <v>120.0</v>
      </c>
      <c r="E9751" s="1" t="s">
        <v>38</v>
      </c>
      <c r="F9751" s="5">
        <v>44927.0</v>
      </c>
      <c r="G9751" s="1">
        <v>10.0</v>
      </c>
    </row>
    <row r="9752">
      <c r="A9752" s="1">
        <v>9751.0</v>
      </c>
      <c r="B9752" s="1" t="s">
        <v>12155</v>
      </c>
      <c r="C9752" s="1" t="s">
        <v>32</v>
      </c>
      <c r="D9752" s="1">
        <v>120.0</v>
      </c>
      <c r="E9752" s="1" t="s">
        <v>38</v>
      </c>
      <c r="F9752" s="5">
        <v>44927.0</v>
      </c>
      <c r="G9752" s="1">
        <v>20.0</v>
      </c>
    </row>
    <row r="9753">
      <c r="A9753" s="1">
        <v>9752.0</v>
      </c>
      <c r="B9753" s="1" t="s">
        <v>12156</v>
      </c>
      <c r="C9753" s="1" t="s">
        <v>40</v>
      </c>
      <c r="D9753" s="1">
        <v>50.0</v>
      </c>
      <c r="E9753" s="1" t="s">
        <v>38</v>
      </c>
      <c r="F9753" s="5">
        <v>44927.0</v>
      </c>
      <c r="G9753" s="1">
        <v>0.0</v>
      </c>
    </row>
    <row r="9754">
      <c r="A9754" s="1">
        <v>9753.0</v>
      </c>
      <c r="B9754" s="1" t="s">
        <v>12157</v>
      </c>
      <c r="C9754" s="1" t="s">
        <v>49</v>
      </c>
      <c r="D9754" s="1">
        <v>80.0</v>
      </c>
      <c r="E9754" s="1" t="s">
        <v>38</v>
      </c>
      <c r="F9754" s="5">
        <v>44927.0</v>
      </c>
      <c r="G9754" s="1">
        <v>5.0</v>
      </c>
    </row>
    <row r="9755">
      <c r="A9755" s="1">
        <v>9754.0</v>
      </c>
      <c r="B9755" s="1" t="s">
        <v>12158</v>
      </c>
      <c r="C9755" s="1" t="s">
        <v>49</v>
      </c>
      <c r="D9755" s="1">
        <v>80.0</v>
      </c>
      <c r="E9755" s="1" t="s">
        <v>38</v>
      </c>
      <c r="F9755" s="5">
        <v>44927.0</v>
      </c>
      <c r="G9755" s="1">
        <v>10.0</v>
      </c>
    </row>
    <row r="9756">
      <c r="A9756" s="1">
        <v>9755.0</v>
      </c>
      <c r="B9756" s="1" t="s">
        <v>12159</v>
      </c>
      <c r="C9756" s="1" t="s">
        <v>32</v>
      </c>
      <c r="D9756" s="1">
        <v>120.0</v>
      </c>
      <c r="E9756" s="1" t="s">
        <v>38</v>
      </c>
      <c r="F9756" s="5">
        <v>44927.0</v>
      </c>
      <c r="G9756" s="1">
        <v>20.0</v>
      </c>
    </row>
    <row r="9757">
      <c r="A9757" s="1">
        <v>9756.0</v>
      </c>
      <c r="B9757" s="1" t="s">
        <v>12162</v>
      </c>
      <c r="C9757" s="1" t="s">
        <v>32</v>
      </c>
      <c r="D9757" s="1">
        <v>120.0</v>
      </c>
      <c r="E9757" s="1" t="s">
        <v>38</v>
      </c>
      <c r="F9757" s="5">
        <v>44927.0</v>
      </c>
      <c r="G9757" s="1">
        <v>0.0</v>
      </c>
    </row>
    <row r="9758">
      <c r="A9758" s="1">
        <v>9757.0</v>
      </c>
      <c r="B9758" s="1" t="s">
        <v>12163</v>
      </c>
      <c r="C9758" s="1" t="s">
        <v>32</v>
      </c>
      <c r="D9758" s="1">
        <v>120.0</v>
      </c>
      <c r="E9758" s="1" t="s">
        <v>38</v>
      </c>
      <c r="F9758" s="5">
        <v>44927.0</v>
      </c>
      <c r="G9758" s="1">
        <v>5.0</v>
      </c>
    </row>
    <row r="9759">
      <c r="A9759" s="1">
        <v>9758.0</v>
      </c>
      <c r="B9759" s="1" t="s">
        <v>12164</v>
      </c>
      <c r="C9759" s="1" t="s">
        <v>32</v>
      </c>
      <c r="D9759" s="1">
        <v>120.0</v>
      </c>
      <c r="E9759" s="1" t="s">
        <v>38</v>
      </c>
      <c r="F9759" s="5">
        <v>44927.0</v>
      </c>
      <c r="G9759" s="1">
        <v>10.0</v>
      </c>
    </row>
    <row r="9760">
      <c r="A9760" s="1">
        <v>9759.0</v>
      </c>
      <c r="B9760" s="1" t="s">
        <v>12165</v>
      </c>
      <c r="C9760" s="1" t="s">
        <v>32</v>
      </c>
      <c r="D9760" s="1">
        <v>120.0</v>
      </c>
      <c r="E9760" s="1" t="s">
        <v>33</v>
      </c>
      <c r="F9760" s="5">
        <v>44927.0</v>
      </c>
      <c r="G9760" s="1">
        <v>20.0</v>
      </c>
    </row>
    <row r="9761">
      <c r="A9761" s="1">
        <v>9760.0</v>
      </c>
      <c r="B9761" s="1" t="s">
        <v>12166</v>
      </c>
      <c r="C9761" s="1" t="s">
        <v>32</v>
      </c>
      <c r="D9761" s="1">
        <v>120.0</v>
      </c>
      <c r="E9761" s="1" t="s">
        <v>38</v>
      </c>
      <c r="F9761" s="5">
        <v>44927.0</v>
      </c>
      <c r="G9761" s="1">
        <v>0.0</v>
      </c>
    </row>
    <row r="9762">
      <c r="A9762" s="1">
        <v>9761.0</v>
      </c>
      <c r="B9762" s="1" t="s">
        <v>12167</v>
      </c>
      <c r="C9762" s="1" t="s">
        <v>32</v>
      </c>
      <c r="D9762" s="1">
        <v>120.0</v>
      </c>
      <c r="E9762" s="1" t="s">
        <v>33</v>
      </c>
      <c r="F9762" s="5">
        <v>44927.0</v>
      </c>
      <c r="G9762" s="1">
        <v>5.0</v>
      </c>
    </row>
    <row r="9763">
      <c r="A9763" s="1">
        <v>9762.0</v>
      </c>
      <c r="B9763" s="1" t="s">
        <v>12168</v>
      </c>
      <c r="C9763" s="1" t="s">
        <v>37</v>
      </c>
      <c r="D9763" s="1">
        <v>250.0</v>
      </c>
      <c r="E9763" s="1" t="s">
        <v>38</v>
      </c>
      <c r="F9763" s="5">
        <v>44927.0</v>
      </c>
      <c r="G9763" s="1">
        <v>10.0</v>
      </c>
    </row>
    <row r="9764">
      <c r="A9764" s="1">
        <v>9763.0</v>
      </c>
      <c r="B9764" s="1" t="s">
        <v>12169</v>
      </c>
      <c r="C9764" s="1" t="s">
        <v>32</v>
      </c>
      <c r="D9764" s="1">
        <v>120.0</v>
      </c>
      <c r="E9764" s="1" t="s">
        <v>38</v>
      </c>
      <c r="F9764" s="5">
        <v>44927.0</v>
      </c>
      <c r="G9764" s="1">
        <v>20.0</v>
      </c>
    </row>
    <row r="9765">
      <c r="A9765" s="1">
        <v>9764.0</v>
      </c>
      <c r="B9765" s="1" t="s">
        <v>12170</v>
      </c>
      <c r="C9765" s="1" t="s">
        <v>32</v>
      </c>
      <c r="D9765" s="1">
        <v>120.0</v>
      </c>
      <c r="E9765" s="1" t="s">
        <v>38</v>
      </c>
      <c r="F9765" s="5">
        <v>44927.0</v>
      </c>
      <c r="G9765" s="1">
        <v>0.0</v>
      </c>
    </row>
    <row r="9766">
      <c r="A9766" s="1">
        <v>9765.0</v>
      </c>
      <c r="B9766" s="1" t="s">
        <v>12171</v>
      </c>
      <c r="C9766" s="1" t="s">
        <v>32</v>
      </c>
      <c r="D9766" s="1">
        <v>120.0</v>
      </c>
      <c r="E9766" s="1" t="s">
        <v>38</v>
      </c>
      <c r="F9766" s="5">
        <v>44927.0</v>
      </c>
      <c r="G9766" s="1">
        <v>5.0</v>
      </c>
    </row>
    <row r="9767">
      <c r="A9767" s="1">
        <v>9766.0</v>
      </c>
      <c r="B9767" s="1" t="s">
        <v>12174</v>
      </c>
      <c r="C9767" s="1" t="s">
        <v>37</v>
      </c>
      <c r="D9767" s="1">
        <v>250.0</v>
      </c>
      <c r="E9767" s="1" t="s">
        <v>33</v>
      </c>
      <c r="F9767" s="5">
        <v>44927.0</v>
      </c>
      <c r="G9767" s="1">
        <v>10.0</v>
      </c>
    </row>
    <row r="9768">
      <c r="A9768" s="1">
        <v>9767.0</v>
      </c>
      <c r="B9768" s="1" t="s">
        <v>12175</v>
      </c>
      <c r="C9768" s="1" t="s">
        <v>32</v>
      </c>
      <c r="D9768" s="1">
        <v>120.0</v>
      </c>
      <c r="E9768" s="1" t="s">
        <v>38</v>
      </c>
      <c r="F9768" s="5">
        <v>44927.0</v>
      </c>
      <c r="G9768" s="1">
        <v>20.0</v>
      </c>
    </row>
    <row r="9769">
      <c r="A9769" s="1">
        <v>9768.0</v>
      </c>
      <c r="B9769" s="1" t="s">
        <v>12176</v>
      </c>
      <c r="C9769" s="1" t="s">
        <v>32</v>
      </c>
      <c r="D9769" s="1">
        <v>120.0</v>
      </c>
      <c r="E9769" s="1" t="s">
        <v>38</v>
      </c>
      <c r="F9769" s="5">
        <v>44927.0</v>
      </c>
      <c r="G9769" s="1">
        <v>0.0</v>
      </c>
    </row>
    <row r="9770">
      <c r="A9770" s="1">
        <v>9769.0</v>
      </c>
      <c r="B9770" s="1" t="s">
        <v>12177</v>
      </c>
      <c r="C9770" s="1" t="s">
        <v>49</v>
      </c>
      <c r="D9770" s="1">
        <v>80.0</v>
      </c>
      <c r="E9770" s="1" t="s">
        <v>38</v>
      </c>
      <c r="F9770" s="5">
        <v>44927.0</v>
      </c>
      <c r="G9770" s="1">
        <v>5.0</v>
      </c>
    </row>
    <row r="9771">
      <c r="A9771" s="1">
        <v>9770.0</v>
      </c>
      <c r="B9771" s="1" t="s">
        <v>12178</v>
      </c>
      <c r="C9771" s="1" t="s">
        <v>49</v>
      </c>
      <c r="D9771" s="1">
        <v>80.0</v>
      </c>
      <c r="E9771" s="1" t="s">
        <v>38</v>
      </c>
      <c r="F9771" s="5">
        <v>44927.0</v>
      </c>
      <c r="G9771" s="1">
        <v>10.0</v>
      </c>
    </row>
    <row r="9772">
      <c r="A9772" s="1">
        <v>9771.0</v>
      </c>
      <c r="B9772" s="1" t="s">
        <v>12179</v>
      </c>
      <c r="C9772" s="1" t="s">
        <v>32</v>
      </c>
      <c r="D9772" s="1">
        <v>120.0</v>
      </c>
      <c r="E9772" s="1" t="s">
        <v>38</v>
      </c>
      <c r="F9772" s="5">
        <v>44927.0</v>
      </c>
      <c r="G9772" s="1">
        <v>20.0</v>
      </c>
    </row>
    <row r="9773">
      <c r="A9773" s="1">
        <v>9772.0</v>
      </c>
      <c r="B9773" s="1" t="s">
        <v>12180</v>
      </c>
      <c r="C9773" s="1" t="s">
        <v>40</v>
      </c>
      <c r="D9773" s="1">
        <v>50.0</v>
      </c>
      <c r="E9773" s="1" t="s">
        <v>38</v>
      </c>
      <c r="F9773" s="5">
        <v>44927.0</v>
      </c>
      <c r="G9773" s="1">
        <v>0.0</v>
      </c>
    </row>
    <row r="9774">
      <c r="A9774" s="1">
        <v>9773.0</v>
      </c>
      <c r="B9774" s="1" t="s">
        <v>12181</v>
      </c>
      <c r="C9774" s="1" t="s">
        <v>32</v>
      </c>
      <c r="D9774" s="1">
        <v>120.0</v>
      </c>
      <c r="E9774" s="1" t="s">
        <v>38</v>
      </c>
      <c r="F9774" s="5">
        <v>44927.0</v>
      </c>
      <c r="G9774" s="1">
        <v>5.0</v>
      </c>
    </row>
    <row r="9775">
      <c r="A9775" s="1">
        <v>9774.0</v>
      </c>
      <c r="B9775" s="1" t="s">
        <v>12182</v>
      </c>
      <c r="C9775" s="1" t="s">
        <v>32</v>
      </c>
      <c r="D9775" s="1">
        <v>120.0</v>
      </c>
      <c r="E9775" s="1" t="s">
        <v>38</v>
      </c>
      <c r="F9775" s="5">
        <v>44927.0</v>
      </c>
      <c r="G9775" s="1">
        <v>10.0</v>
      </c>
    </row>
    <row r="9776">
      <c r="A9776" s="1">
        <v>9775.0</v>
      </c>
      <c r="B9776" s="1" t="s">
        <v>12185</v>
      </c>
      <c r="C9776" s="1" t="s">
        <v>32</v>
      </c>
      <c r="D9776" s="1">
        <v>120.0</v>
      </c>
      <c r="E9776" s="1" t="s">
        <v>38</v>
      </c>
      <c r="F9776" s="5">
        <v>44927.0</v>
      </c>
      <c r="G9776" s="1">
        <v>20.0</v>
      </c>
    </row>
    <row r="9777">
      <c r="A9777" s="1">
        <v>9776.0</v>
      </c>
      <c r="B9777" s="1" t="s">
        <v>12186</v>
      </c>
      <c r="C9777" s="1" t="s">
        <v>32</v>
      </c>
      <c r="D9777" s="1">
        <v>120.0</v>
      </c>
      <c r="E9777" s="1" t="s">
        <v>38</v>
      </c>
      <c r="F9777" s="5">
        <v>44927.0</v>
      </c>
      <c r="G9777" s="1">
        <v>0.0</v>
      </c>
    </row>
    <row r="9778">
      <c r="A9778" s="1">
        <v>9777.0</v>
      </c>
      <c r="B9778" s="1" t="s">
        <v>12187</v>
      </c>
      <c r="C9778" s="1" t="s">
        <v>32</v>
      </c>
      <c r="D9778" s="1">
        <v>120.0</v>
      </c>
      <c r="E9778" s="1" t="s">
        <v>38</v>
      </c>
      <c r="F9778" s="5">
        <v>44927.0</v>
      </c>
      <c r="G9778" s="1">
        <v>5.0</v>
      </c>
    </row>
    <row r="9779">
      <c r="A9779" s="1">
        <v>9778.0</v>
      </c>
      <c r="B9779" s="1" t="s">
        <v>12188</v>
      </c>
      <c r="C9779" s="1" t="s">
        <v>32</v>
      </c>
      <c r="D9779" s="1">
        <v>120.0</v>
      </c>
      <c r="E9779" s="1" t="s">
        <v>38</v>
      </c>
      <c r="F9779" s="5">
        <v>44927.0</v>
      </c>
      <c r="G9779" s="1">
        <v>10.0</v>
      </c>
    </row>
    <row r="9780">
      <c r="A9780" s="1">
        <v>9779.0</v>
      </c>
      <c r="B9780" s="1" t="s">
        <v>12189</v>
      </c>
      <c r="C9780" s="1" t="s">
        <v>32</v>
      </c>
      <c r="D9780" s="1">
        <v>120.0</v>
      </c>
      <c r="E9780" s="1" t="s">
        <v>45</v>
      </c>
      <c r="F9780" s="5">
        <v>44927.0</v>
      </c>
      <c r="G9780" s="1">
        <v>20.0</v>
      </c>
    </row>
    <row r="9781">
      <c r="A9781" s="1">
        <v>9780.0</v>
      </c>
      <c r="B9781" s="1" t="s">
        <v>12190</v>
      </c>
      <c r="C9781" s="1" t="s">
        <v>32</v>
      </c>
      <c r="D9781" s="1">
        <v>120.0</v>
      </c>
      <c r="E9781" s="1" t="s">
        <v>38</v>
      </c>
      <c r="F9781" s="5">
        <v>44927.0</v>
      </c>
      <c r="G9781" s="1">
        <v>0.0</v>
      </c>
    </row>
    <row r="9782">
      <c r="A9782" s="1">
        <v>9781.0</v>
      </c>
      <c r="B9782" s="1" t="s">
        <v>12191</v>
      </c>
      <c r="C9782" s="1" t="s">
        <v>37</v>
      </c>
      <c r="D9782" s="1">
        <v>250.0</v>
      </c>
      <c r="E9782" s="1" t="s">
        <v>38</v>
      </c>
      <c r="F9782" s="5">
        <v>44927.0</v>
      </c>
      <c r="G9782" s="1">
        <v>5.0</v>
      </c>
    </row>
    <row r="9783">
      <c r="A9783" s="1">
        <v>9782.0</v>
      </c>
      <c r="B9783" s="1" t="s">
        <v>12192</v>
      </c>
      <c r="C9783" s="1" t="s">
        <v>32</v>
      </c>
      <c r="D9783" s="1">
        <v>120.0</v>
      </c>
      <c r="E9783" s="1" t="s">
        <v>38</v>
      </c>
      <c r="F9783" s="5">
        <v>44927.0</v>
      </c>
      <c r="G9783" s="1">
        <v>10.0</v>
      </c>
    </row>
    <row r="9784">
      <c r="A9784" s="1">
        <v>9783.0</v>
      </c>
      <c r="B9784" s="1" t="s">
        <v>12195</v>
      </c>
      <c r="C9784" s="1" t="s">
        <v>37</v>
      </c>
      <c r="D9784" s="1">
        <v>250.0</v>
      </c>
      <c r="E9784" s="1" t="s">
        <v>38</v>
      </c>
      <c r="F9784" s="5">
        <v>44927.0</v>
      </c>
      <c r="G9784" s="1">
        <v>20.0</v>
      </c>
    </row>
    <row r="9785">
      <c r="A9785" s="1">
        <v>9784.0</v>
      </c>
      <c r="B9785" s="1" t="s">
        <v>12196</v>
      </c>
      <c r="C9785" s="1" t="s">
        <v>49</v>
      </c>
      <c r="D9785" s="1">
        <v>80.0</v>
      </c>
      <c r="E9785" s="1" t="s">
        <v>38</v>
      </c>
      <c r="F9785" s="5">
        <v>44927.0</v>
      </c>
      <c r="G9785" s="1">
        <v>0.0</v>
      </c>
    </row>
    <row r="9786">
      <c r="A9786" s="1">
        <v>9785.0</v>
      </c>
      <c r="B9786" s="1" t="s">
        <v>12197</v>
      </c>
      <c r="C9786" s="1" t="s">
        <v>49</v>
      </c>
      <c r="D9786" s="1">
        <v>80.0</v>
      </c>
      <c r="E9786" s="1" t="s">
        <v>38</v>
      </c>
      <c r="F9786" s="5">
        <v>44927.0</v>
      </c>
      <c r="G9786" s="1">
        <v>5.0</v>
      </c>
    </row>
    <row r="9787">
      <c r="A9787" s="1">
        <v>9786.0</v>
      </c>
      <c r="B9787" s="1" t="s">
        <v>12198</v>
      </c>
      <c r="C9787" s="1" t="s">
        <v>32</v>
      </c>
      <c r="D9787" s="1">
        <v>120.0</v>
      </c>
      <c r="E9787" s="1" t="s">
        <v>38</v>
      </c>
      <c r="F9787" s="5">
        <v>44927.0</v>
      </c>
      <c r="G9787" s="1">
        <v>10.0</v>
      </c>
    </row>
    <row r="9788">
      <c r="A9788" s="1">
        <v>9787.0</v>
      </c>
      <c r="B9788" s="1" t="s">
        <v>12199</v>
      </c>
      <c r="C9788" s="1" t="s">
        <v>32</v>
      </c>
      <c r="D9788" s="1">
        <v>120.0</v>
      </c>
      <c r="E9788" s="1" t="s">
        <v>38</v>
      </c>
      <c r="F9788" s="5">
        <v>44927.0</v>
      </c>
      <c r="G9788" s="1">
        <v>20.0</v>
      </c>
    </row>
    <row r="9789">
      <c r="A9789" s="1">
        <v>9788.0</v>
      </c>
      <c r="B9789" s="1" t="s">
        <v>12200</v>
      </c>
      <c r="C9789" s="1" t="s">
        <v>32</v>
      </c>
      <c r="D9789" s="1">
        <v>120.0</v>
      </c>
      <c r="E9789" s="1" t="s">
        <v>38</v>
      </c>
      <c r="F9789" s="5">
        <v>44927.0</v>
      </c>
      <c r="G9789" s="1">
        <v>0.0</v>
      </c>
    </row>
    <row r="9790">
      <c r="A9790" s="1">
        <v>9789.0</v>
      </c>
      <c r="B9790" s="1" t="s">
        <v>12201</v>
      </c>
      <c r="C9790" s="1" t="s">
        <v>49</v>
      </c>
      <c r="D9790" s="1">
        <v>80.0</v>
      </c>
      <c r="E9790" s="1" t="s">
        <v>45</v>
      </c>
      <c r="F9790" s="5">
        <v>44927.0</v>
      </c>
      <c r="G9790" s="1">
        <v>5.0</v>
      </c>
    </row>
    <row r="9791">
      <c r="A9791" s="1">
        <v>9790.0</v>
      </c>
      <c r="B9791" s="1" t="s">
        <v>12202</v>
      </c>
      <c r="C9791" s="1" t="s">
        <v>32</v>
      </c>
      <c r="D9791" s="1">
        <v>120.0</v>
      </c>
      <c r="E9791" s="1" t="s">
        <v>38</v>
      </c>
      <c r="F9791" s="5">
        <v>44927.0</v>
      </c>
      <c r="G9791" s="1">
        <v>10.0</v>
      </c>
    </row>
    <row r="9792">
      <c r="A9792" s="1">
        <v>9791.0</v>
      </c>
      <c r="B9792" s="1" t="s">
        <v>12203</v>
      </c>
      <c r="C9792" s="1" t="s">
        <v>49</v>
      </c>
      <c r="D9792" s="1">
        <v>80.0</v>
      </c>
      <c r="E9792" s="1" t="s">
        <v>38</v>
      </c>
      <c r="F9792" s="5">
        <v>44927.0</v>
      </c>
      <c r="G9792" s="1">
        <v>20.0</v>
      </c>
    </row>
    <row r="9793">
      <c r="A9793" s="1">
        <v>9792.0</v>
      </c>
      <c r="B9793" s="1" t="s">
        <v>12204</v>
      </c>
      <c r="C9793" s="1" t="s">
        <v>32</v>
      </c>
      <c r="D9793" s="1">
        <v>120.0</v>
      </c>
      <c r="E9793" s="1" t="s">
        <v>33</v>
      </c>
      <c r="F9793" s="5">
        <v>44927.0</v>
      </c>
      <c r="G9793" s="1">
        <v>0.0</v>
      </c>
    </row>
    <row r="9794">
      <c r="A9794" s="1">
        <v>9793.0</v>
      </c>
      <c r="B9794" s="1" t="s">
        <v>12206</v>
      </c>
      <c r="C9794" s="1" t="s">
        <v>32</v>
      </c>
      <c r="D9794" s="1">
        <v>120.0</v>
      </c>
      <c r="E9794" s="1" t="s">
        <v>38</v>
      </c>
      <c r="F9794" s="5">
        <v>44927.0</v>
      </c>
      <c r="G9794" s="1">
        <v>5.0</v>
      </c>
    </row>
    <row r="9795">
      <c r="A9795" s="1">
        <v>9794.0</v>
      </c>
      <c r="B9795" s="1" t="s">
        <v>12208</v>
      </c>
      <c r="C9795" s="1" t="s">
        <v>37</v>
      </c>
      <c r="D9795" s="1">
        <v>250.0</v>
      </c>
      <c r="E9795" s="1" t="s">
        <v>38</v>
      </c>
      <c r="F9795" s="5">
        <v>44927.0</v>
      </c>
      <c r="G9795" s="1">
        <v>10.0</v>
      </c>
    </row>
    <row r="9796">
      <c r="A9796" s="1">
        <v>9795.0</v>
      </c>
      <c r="B9796" s="1" t="s">
        <v>12209</v>
      </c>
      <c r="C9796" s="1" t="s">
        <v>32</v>
      </c>
      <c r="D9796" s="1">
        <v>120.0</v>
      </c>
      <c r="E9796" s="1" t="s">
        <v>38</v>
      </c>
      <c r="F9796" s="5">
        <v>44927.0</v>
      </c>
      <c r="G9796" s="1">
        <v>20.0</v>
      </c>
    </row>
    <row r="9797">
      <c r="A9797" s="1">
        <v>9796.0</v>
      </c>
      <c r="B9797" s="1" t="s">
        <v>12210</v>
      </c>
      <c r="C9797" s="1" t="s">
        <v>49</v>
      </c>
      <c r="D9797" s="1">
        <v>80.0</v>
      </c>
      <c r="E9797" s="1" t="s">
        <v>38</v>
      </c>
      <c r="F9797" s="5">
        <v>44927.0</v>
      </c>
      <c r="G9797" s="1">
        <v>0.0</v>
      </c>
    </row>
    <row r="9798">
      <c r="A9798" s="1">
        <v>9797.0</v>
      </c>
      <c r="B9798" s="1" t="s">
        <v>12211</v>
      </c>
      <c r="C9798" s="1" t="s">
        <v>32</v>
      </c>
      <c r="D9798" s="1">
        <v>120.0</v>
      </c>
      <c r="E9798" s="1" t="s">
        <v>38</v>
      </c>
      <c r="F9798" s="5">
        <v>44927.0</v>
      </c>
      <c r="G9798" s="1">
        <v>5.0</v>
      </c>
    </row>
    <row r="9799">
      <c r="A9799" s="1">
        <v>9798.0</v>
      </c>
      <c r="B9799" s="1" t="s">
        <v>12212</v>
      </c>
      <c r="C9799" s="1" t="s">
        <v>37</v>
      </c>
      <c r="D9799" s="1">
        <v>250.0</v>
      </c>
      <c r="E9799" s="1" t="s">
        <v>38</v>
      </c>
      <c r="F9799" s="5">
        <v>44927.0</v>
      </c>
      <c r="G9799" s="1">
        <v>10.0</v>
      </c>
    </row>
    <row r="9800">
      <c r="A9800" s="1">
        <v>9799.0</v>
      </c>
      <c r="B9800" s="1" t="s">
        <v>12213</v>
      </c>
      <c r="C9800" s="1" t="s">
        <v>32</v>
      </c>
      <c r="D9800" s="1">
        <v>120.0</v>
      </c>
      <c r="E9800" s="1" t="s">
        <v>45</v>
      </c>
      <c r="F9800" s="5">
        <v>44927.0</v>
      </c>
      <c r="G9800" s="1">
        <v>20.0</v>
      </c>
    </row>
    <row r="9801">
      <c r="A9801" s="1">
        <v>9800.0</v>
      </c>
      <c r="B9801" s="1" t="s">
        <v>12214</v>
      </c>
      <c r="C9801" s="1" t="s">
        <v>40</v>
      </c>
      <c r="D9801" s="1">
        <v>50.0</v>
      </c>
      <c r="E9801" s="1" t="s">
        <v>38</v>
      </c>
      <c r="F9801" s="5">
        <v>44927.0</v>
      </c>
      <c r="G9801" s="1">
        <v>0.0</v>
      </c>
    </row>
    <row r="9802">
      <c r="A9802" s="1">
        <v>9801.0</v>
      </c>
      <c r="B9802" s="1" t="s">
        <v>12215</v>
      </c>
      <c r="C9802" s="1" t="s">
        <v>32</v>
      </c>
      <c r="D9802" s="1">
        <v>120.0</v>
      </c>
      <c r="E9802" s="1" t="s">
        <v>33</v>
      </c>
      <c r="F9802" s="5">
        <v>44927.0</v>
      </c>
      <c r="G9802" s="1">
        <v>5.0</v>
      </c>
    </row>
    <row r="9803">
      <c r="A9803" s="1">
        <v>9802.0</v>
      </c>
      <c r="B9803" s="1" t="s">
        <v>12216</v>
      </c>
      <c r="C9803" s="1" t="s">
        <v>40</v>
      </c>
      <c r="D9803" s="1">
        <v>50.0</v>
      </c>
      <c r="E9803" s="1" t="s">
        <v>38</v>
      </c>
      <c r="F9803" s="5">
        <v>44927.0</v>
      </c>
      <c r="G9803" s="1">
        <v>10.0</v>
      </c>
    </row>
    <row r="9804">
      <c r="A9804" s="1">
        <v>9803.0</v>
      </c>
      <c r="B9804" s="1" t="s">
        <v>12217</v>
      </c>
      <c r="C9804" s="1" t="s">
        <v>32</v>
      </c>
      <c r="D9804" s="1">
        <v>120.0</v>
      </c>
      <c r="E9804" s="1" t="s">
        <v>38</v>
      </c>
      <c r="F9804" s="5">
        <v>44927.0</v>
      </c>
      <c r="G9804" s="1">
        <v>20.0</v>
      </c>
    </row>
    <row r="9805">
      <c r="A9805" s="1">
        <v>9804.0</v>
      </c>
      <c r="B9805" s="1" t="s">
        <v>12218</v>
      </c>
      <c r="C9805" s="1" t="s">
        <v>32</v>
      </c>
      <c r="D9805" s="1">
        <v>120.0</v>
      </c>
      <c r="E9805" s="1" t="s">
        <v>38</v>
      </c>
      <c r="F9805" s="5">
        <v>44927.0</v>
      </c>
      <c r="G9805" s="1">
        <v>0.0</v>
      </c>
    </row>
    <row r="9806">
      <c r="A9806" s="1">
        <v>9805.0</v>
      </c>
      <c r="B9806" s="1" t="s">
        <v>12220</v>
      </c>
      <c r="C9806" s="1" t="s">
        <v>32</v>
      </c>
      <c r="D9806" s="1">
        <v>120.0</v>
      </c>
      <c r="E9806" s="1" t="s">
        <v>38</v>
      </c>
      <c r="F9806" s="5">
        <v>44927.0</v>
      </c>
      <c r="G9806" s="1">
        <v>5.0</v>
      </c>
    </row>
    <row r="9807">
      <c r="A9807" s="1">
        <v>9806.0</v>
      </c>
      <c r="B9807" s="1" t="s">
        <v>12222</v>
      </c>
      <c r="C9807" s="1" t="s">
        <v>40</v>
      </c>
      <c r="D9807" s="1">
        <v>50.0</v>
      </c>
      <c r="E9807" s="1" t="s">
        <v>45</v>
      </c>
      <c r="F9807" s="5">
        <v>44927.0</v>
      </c>
      <c r="G9807" s="1">
        <v>10.0</v>
      </c>
    </row>
    <row r="9808">
      <c r="A9808" s="1">
        <v>9807.0</v>
      </c>
      <c r="B9808" s="1" t="s">
        <v>12223</v>
      </c>
      <c r="C9808" s="1" t="s">
        <v>32</v>
      </c>
      <c r="D9808" s="1">
        <v>120.0</v>
      </c>
      <c r="E9808" s="1" t="s">
        <v>33</v>
      </c>
      <c r="F9808" s="5">
        <v>44927.0</v>
      </c>
      <c r="G9808" s="1">
        <v>20.0</v>
      </c>
    </row>
    <row r="9809">
      <c r="A9809" s="1">
        <v>9808.0</v>
      </c>
      <c r="B9809" s="1" t="s">
        <v>12224</v>
      </c>
      <c r="C9809" s="1" t="s">
        <v>32</v>
      </c>
      <c r="D9809" s="1">
        <v>120.0</v>
      </c>
      <c r="E9809" s="1" t="s">
        <v>38</v>
      </c>
      <c r="F9809" s="5">
        <v>44927.0</v>
      </c>
      <c r="G9809" s="1">
        <v>0.0</v>
      </c>
    </row>
    <row r="9810">
      <c r="A9810" s="1">
        <v>9809.0</v>
      </c>
      <c r="B9810" s="1" t="s">
        <v>12225</v>
      </c>
      <c r="C9810" s="1" t="s">
        <v>49</v>
      </c>
      <c r="D9810" s="1">
        <v>80.0</v>
      </c>
      <c r="E9810" s="1" t="s">
        <v>38</v>
      </c>
      <c r="F9810" s="5">
        <v>44927.0</v>
      </c>
      <c r="G9810" s="1">
        <v>5.0</v>
      </c>
    </row>
    <row r="9811">
      <c r="A9811" s="1">
        <v>9810.0</v>
      </c>
      <c r="B9811" s="1" t="s">
        <v>12226</v>
      </c>
      <c r="C9811" s="1" t="s">
        <v>32</v>
      </c>
      <c r="D9811" s="1">
        <v>120.0</v>
      </c>
      <c r="E9811" s="1" t="s">
        <v>33</v>
      </c>
      <c r="F9811" s="5">
        <v>44927.0</v>
      </c>
      <c r="G9811" s="1">
        <v>10.0</v>
      </c>
    </row>
    <row r="9812">
      <c r="A9812" s="1">
        <v>9811.0</v>
      </c>
      <c r="B9812" s="1" t="s">
        <v>12227</v>
      </c>
      <c r="C9812" s="1" t="s">
        <v>32</v>
      </c>
      <c r="D9812" s="1">
        <v>120.0</v>
      </c>
      <c r="E9812" s="1" t="s">
        <v>38</v>
      </c>
      <c r="F9812" s="5">
        <v>44927.0</v>
      </c>
      <c r="G9812" s="1">
        <v>20.0</v>
      </c>
    </row>
    <row r="9813">
      <c r="A9813" s="1">
        <v>9812.0</v>
      </c>
      <c r="B9813" s="1" t="s">
        <v>12228</v>
      </c>
      <c r="C9813" s="1" t="s">
        <v>49</v>
      </c>
      <c r="D9813" s="1">
        <v>80.0</v>
      </c>
      <c r="E9813" s="1" t="s">
        <v>38</v>
      </c>
      <c r="F9813" s="5">
        <v>44927.0</v>
      </c>
      <c r="G9813" s="1">
        <v>0.0</v>
      </c>
    </row>
    <row r="9814">
      <c r="A9814" s="1">
        <v>9813.0</v>
      </c>
      <c r="B9814" s="1" t="s">
        <v>12229</v>
      </c>
      <c r="C9814" s="1" t="s">
        <v>49</v>
      </c>
      <c r="D9814" s="1">
        <v>80.0</v>
      </c>
      <c r="E9814" s="1" t="s">
        <v>38</v>
      </c>
      <c r="F9814" s="5">
        <v>44927.0</v>
      </c>
      <c r="G9814" s="1">
        <v>5.0</v>
      </c>
    </row>
    <row r="9815">
      <c r="A9815" s="1">
        <v>9814.0</v>
      </c>
      <c r="B9815" s="1" t="s">
        <v>12230</v>
      </c>
      <c r="C9815" s="1" t="s">
        <v>32</v>
      </c>
      <c r="D9815" s="1">
        <v>120.0</v>
      </c>
      <c r="E9815" s="1" t="s">
        <v>38</v>
      </c>
      <c r="F9815" s="5">
        <v>44927.0</v>
      </c>
      <c r="G9815" s="1">
        <v>10.0</v>
      </c>
    </row>
    <row r="9816">
      <c r="A9816" s="1">
        <v>9815.0</v>
      </c>
      <c r="B9816" s="1" t="s">
        <v>12231</v>
      </c>
      <c r="C9816" s="1" t="s">
        <v>32</v>
      </c>
      <c r="D9816" s="1">
        <v>120.0</v>
      </c>
      <c r="E9816" s="1" t="s">
        <v>33</v>
      </c>
      <c r="F9816" s="5">
        <v>44927.0</v>
      </c>
      <c r="G9816" s="1">
        <v>20.0</v>
      </c>
    </row>
    <row r="9817">
      <c r="A9817" s="1">
        <v>9816.0</v>
      </c>
      <c r="B9817" s="1" t="s">
        <v>12232</v>
      </c>
      <c r="C9817" s="1" t="s">
        <v>32</v>
      </c>
      <c r="D9817" s="1">
        <v>120.0</v>
      </c>
      <c r="E9817" s="1" t="s">
        <v>38</v>
      </c>
      <c r="F9817" s="5">
        <v>44927.0</v>
      </c>
      <c r="G9817" s="1">
        <v>0.0</v>
      </c>
    </row>
    <row r="9818">
      <c r="A9818" s="1">
        <v>9817.0</v>
      </c>
      <c r="B9818" s="1" t="s">
        <v>12233</v>
      </c>
      <c r="C9818" s="1" t="s">
        <v>32</v>
      </c>
      <c r="D9818" s="1">
        <v>120.0</v>
      </c>
      <c r="E9818" s="1" t="s">
        <v>38</v>
      </c>
      <c r="F9818" s="5">
        <v>44927.0</v>
      </c>
      <c r="G9818" s="1">
        <v>5.0</v>
      </c>
    </row>
    <row r="9819">
      <c r="A9819" s="1">
        <v>9818.0</v>
      </c>
      <c r="B9819" s="1" t="s">
        <v>12236</v>
      </c>
      <c r="C9819" s="1" t="s">
        <v>37</v>
      </c>
      <c r="D9819" s="1">
        <v>250.0</v>
      </c>
      <c r="E9819" s="1" t="s">
        <v>45</v>
      </c>
      <c r="F9819" s="5">
        <v>44927.0</v>
      </c>
      <c r="G9819" s="1">
        <v>10.0</v>
      </c>
    </row>
    <row r="9820">
      <c r="A9820" s="1">
        <v>9819.0</v>
      </c>
      <c r="B9820" s="1" t="s">
        <v>12237</v>
      </c>
      <c r="C9820" s="1" t="s">
        <v>49</v>
      </c>
      <c r="D9820" s="1">
        <v>80.0</v>
      </c>
      <c r="E9820" s="1" t="s">
        <v>38</v>
      </c>
      <c r="F9820" s="5">
        <v>44927.0</v>
      </c>
      <c r="G9820" s="1">
        <v>20.0</v>
      </c>
    </row>
    <row r="9821">
      <c r="A9821" s="1">
        <v>9820.0</v>
      </c>
      <c r="B9821" s="1" t="s">
        <v>12238</v>
      </c>
      <c r="C9821" s="1" t="s">
        <v>32</v>
      </c>
      <c r="D9821" s="1">
        <v>120.0</v>
      </c>
      <c r="E9821" s="1" t="s">
        <v>38</v>
      </c>
      <c r="F9821" s="5">
        <v>44927.0</v>
      </c>
      <c r="G9821" s="1">
        <v>0.0</v>
      </c>
    </row>
    <row r="9822">
      <c r="A9822" s="1">
        <v>9821.0</v>
      </c>
      <c r="B9822" s="1" t="s">
        <v>12239</v>
      </c>
      <c r="C9822" s="1" t="s">
        <v>32</v>
      </c>
      <c r="D9822" s="1">
        <v>120.0</v>
      </c>
      <c r="E9822" s="1" t="s">
        <v>38</v>
      </c>
      <c r="F9822" s="5">
        <v>44927.0</v>
      </c>
      <c r="G9822" s="1">
        <v>5.0</v>
      </c>
    </row>
    <row r="9823">
      <c r="A9823" s="1">
        <v>9822.0</v>
      </c>
      <c r="B9823" s="1" t="s">
        <v>12240</v>
      </c>
      <c r="C9823" s="1" t="s">
        <v>32</v>
      </c>
      <c r="D9823" s="1">
        <v>120.0</v>
      </c>
      <c r="E9823" s="1" t="s">
        <v>45</v>
      </c>
      <c r="F9823" s="5">
        <v>44927.0</v>
      </c>
      <c r="G9823" s="1">
        <v>10.0</v>
      </c>
    </row>
    <row r="9824">
      <c r="A9824" s="1">
        <v>9823.0</v>
      </c>
      <c r="B9824" s="1" t="s">
        <v>12241</v>
      </c>
      <c r="C9824" s="1" t="s">
        <v>32</v>
      </c>
      <c r="D9824" s="1">
        <v>120.0</v>
      </c>
      <c r="E9824" s="1" t="s">
        <v>38</v>
      </c>
      <c r="F9824" s="5">
        <v>44927.0</v>
      </c>
      <c r="G9824" s="1">
        <v>20.0</v>
      </c>
    </row>
    <row r="9825">
      <c r="A9825" s="1">
        <v>9824.0</v>
      </c>
      <c r="B9825" s="1" t="s">
        <v>12242</v>
      </c>
      <c r="C9825" s="1" t="s">
        <v>32</v>
      </c>
      <c r="D9825" s="1">
        <v>120.0</v>
      </c>
      <c r="E9825" s="1" t="s">
        <v>38</v>
      </c>
      <c r="F9825" s="5">
        <v>44927.0</v>
      </c>
      <c r="G9825" s="1">
        <v>0.0</v>
      </c>
    </row>
    <row r="9826">
      <c r="A9826" s="1">
        <v>9825.0</v>
      </c>
      <c r="B9826" s="1" t="s">
        <v>12243</v>
      </c>
      <c r="C9826" s="1" t="s">
        <v>32</v>
      </c>
      <c r="D9826" s="1">
        <v>120.0</v>
      </c>
      <c r="E9826" s="1" t="s">
        <v>38</v>
      </c>
      <c r="F9826" s="5">
        <v>44927.0</v>
      </c>
      <c r="G9826" s="1">
        <v>5.0</v>
      </c>
    </row>
    <row r="9827">
      <c r="A9827" s="1">
        <v>9826.0</v>
      </c>
      <c r="B9827" s="1" t="s">
        <v>12244</v>
      </c>
      <c r="C9827" s="1" t="s">
        <v>32</v>
      </c>
      <c r="D9827" s="1">
        <v>120.0</v>
      </c>
      <c r="E9827" s="1" t="s">
        <v>38</v>
      </c>
      <c r="F9827" s="5">
        <v>44927.0</v>
      </c>
      <c r="G9827" s="1">
        <v>10.0</v>
      </c>
    </row>
    <row r="9828">
      <c r="A9828" s="1">
        <v>9827.0</v>
      </c>
      <c r="B9828" s="1" t="s">
        <v>12245</v>
      </c>
      <c r="C9828" s="1" t="s">
        <v>32</v>
      </c>
      <c r="D9828" s="1">
        <v>120.0</v>
      </c>
      <c r="E9828" s="1" t="s">
        <v>33</v>
      </c>
      <c r="F9828" s="5">
        <v>44927.0</v>
      </c>
      <c r="G9828" s="1">
        <v>20.0</v>
      </c>
    </row>
    <row r="9829">
      <c r="A9829" s="1">
        <v>9828.0</v>
      </c>
      <c r="B9829" s="1" t="s">
        <v>12246</v>
      </c>
      <c r="C9829" s="1" t="s">
        <v>32</v>
      </c>
      <c r="D9829" s="1">
        <v>120.0</v>
      </c>
      <c r="E9829" s="1" t="s">
        <v>38</v>
      </c>
      <c r="F9829" s="5">
        <v>44927.0</v>
      </c>
      <c r="G9829" s="1">
        <v>0.0</v>
      </c>
    </row>
    <row r="9830">
      <c r="A9830" s="1">
        <v>9829.0</v>
      </c>
      <c r="B9830" s="1" t="s">
        <v>12249</v>
      </c>
      <c r="C9830" s="1" t="s">
        <v>37</v>
      </c>
      <c r="D9830" s="1">
        <v>250.0</v>
      </c>
      <c r="E9830" s="1" t="s">
        <v>45</v>
      </c>
      <c r="F9830" s="5">
        <v>44927.0</v>
      </c>
      <c r="G9830" s="1">
        <v>5.0</v>
      </c>
    </row>
    <row r="9831">
      <c r="A9831" s="1">
        <v>9830.0</v>
      </c>
      <c r="B9831" s="1" t="s">
        <v>12250</v>
      </c>
      <c r="C9831" s="1" t="s">
        <v>32</v>
      </c>
      <c r="D9831" s="1">
        <v>120.0</v>
      </c>
      <c r="E9831" s="1" t="s">
        <v>45</v>
      </c>
      <c r="F9831" s="5">
        <v>44927.0</v>
      </c>
      <c r="G9831" s="1">
        <v>10.0</v>
      </c>
    </row>
    <row r="9832">
      <c r="A9832" s="1">
        <v>9831.0</v>
      </c>
      <c r="B9832" s="1" t="s">
        <v>12251</v>
      </c>
      <c r="C9832" s="1" t="s">
        <v>32</v>
      </c>
      <c r="D9832" s="1">
        <v>120.0</v>
      </c>
      <c r="E9832" s="1" t="s">
        <v>38</v>
      </c>
      <c r="F9832" s="5">
        <v>44927.0</v>
      </c>
      <c r="G9832" s="1">
        <v>20.0</v>
      </c>
    </row>
    <row r="9833">
      <c r="A9833" s="1">
        <v>9832.0</v>
      </c>
      <c r="B9833" s="1" t="s">
        <v>12252</v>
      </c>
      <c r="C9833" s="1" t="s">
        <v>32</v>
      </c>
      <c r="D9833" s="1">
        <v>120.0</v>
      </c>
      <c r="E9833" s="1" t="s">
        <v>38</v>
      </c>
      <c r="F9833" s="5">
        <v>44927.0</v>
      </c>
      <c r="G9833" s="1">
        <v>0.0</v>
      </c>
    </row>
    <row r="9834">
      <c r="A9834" s="1">
        <v>9833.0</v>
      </c>
      <c r="B9834" s="1" t="s">
        <v>12253</v>
      </c>
      <c r="C9834" s="1" t="s">
        <v>37</v>
      </c>
      <c r="D9834" s="1">
        <v>250.0</v>
      </c>
      <c r="E9834" s="1" t="s">
        <v>38</v>
      </c>
      <c r="F9834" s="5">
        <v>44927.0</v>
      </c>
      <c r="G9834" s="1">
        <v>5.0</v>
      </c>
    </row>
    <row r="9835">
      <c r="A9835" s="1">
        <v>9834.0</v>
      </c>
      <c r="B9835" s="1" t="s">
        <v>12254</v>
      </c>
      <c r="C9835" s="1" t="s">
        <v>40</v>
      </c>
      <c r="D9835" s="1">
        <v>50.0</v>
      </c>
      <c r="E9835" s="1" t="s">
        <v>38</v>
      </c>
      <c r="F9835" s="5">
        <v>44927.0</v>
      </c>
      <c r="G9835" s="1">
        <v>10.0</v>
      </c>
    </row>
    <row r="9836">
      <c r="A9836" s="1">
        <v>9835.0</v>
      </c>
      <c r="B9836" s="1" t="s">
        <v>12255</v>
      </c>
      <c r="C9836" s="1" t="s">
        <v>49</v>
      </c>
      <c r="D9836" s="1">
        <v>80.0</v>
      </c>
      <c r="E9836" s="1" t="s">
        <v>38</v>
      </c>
      <c r="F9836" s="5">
        <v>44927.0</v>
      </c>
      <c r="G9836" s="1">
        <v>20.0</v>
      </c>
    </row>
    <row r="9837">
      <c r="A9837" s="1">
        <v>9836.0</v>
      </c>
      <c r="B9837" s="1" t="s">
        <v>12256</v>
      </c>
      <c r="C9837" s="1" t="s">
        <v>32</v>
      </c>
      <c r="D9837" s="1">
        <v>120.0</v>
      </c>
      <c r="E9837" s="1" t="s">
        <v>38</v>
      </c>
      <c r="F9837" s="5">
        <v>44927.0</v>
      </c>
      <c r="G9837" s="1">
        <v>0.0</v>
      </c>
    </row>
    <row r="9838">
      <c r="A9838" s="1">
        <v>9837.0</v>
      </c>
      <c r="B9838" s="1" t="s">
        <v>12257</v>
      </c>
      <c r="C9838" s="1" t="s">
        <v>32</v>
      </c>
      <c r="D9838" s="1">
        <v>120.0</v>
      </c>
      <c r="E9838" s="1" t="s">
        <v>38</v>
      </c>
      <c r="F9838" s="5">
        <v>44927.0</v>
      </c>
      <c r="G9838" s="1">
        <v>5.0</v>
      </c>
    </row>
    <row r="9839">
      <c r="A9839" s="1">
        <v>9838.0</v>
      </c>
      <c r="B9839" s="1" t="s">
        <v>12258</v>
      </c>
      <c r="C9839" s="1" t="s">
        <v>49</v>
      </c>
      <c r="D9839" s="1">
        <v>80.0</v>
      </c>
      <c r="E9839" s="1" t="s">
        <v>33</v>
      </c>
      <c r="F9839" s="5">
        <v>44927.0</v>
      </c>
      <c r="G9839" s="1">
        <v>10.0</v>
      </c>
    </row>
    <row r="9840">
      <c r="A9840" s="1">
        <v>9839.0</v>
      </c>
      <c r="B9840" s="1" t="s">
        <v>12259</v>
      </c>
      <c r="C9840" s="1" t="s">
        <v>32</v>
      </c>
      <c r="D9840" s="1">
        <v>120.0</v>
      </c>
      <c r="E9840" s="1" t="s">
        <v>38</v>
      </c>
      <c r="F9840" s="5">
        <v>44927.0</v>
      </c>
      <c r="G9840" s="1">
        <v>20.0</v>
      </c>
    </row>
    <row r="9841">
      <c r="A9841" s="1">
        <v>9840.0</v>
      </c>
      <c r="B9841" s="1" t="s">
        <v>12260</v>
      </c>
      <c r="C9841" s="1" t="s">
        <v>37</v>
      </c>
      <c r="D9841" s="1">
        <v>250.0</v>
      </c>
      <c r="E9841" s="1" t="s">
        <v>38</v>
      </c>
      <c r="F9841" s="5">
        <v>44927.0</v>
      </c>
      <c r="G9841" s="1">
        <v>0.0</v>
      </c>
    </row>
    <row r="9842">
      <c r="A9842" s="1">
        <v>9841.0</v>
      </c>
      <c r="B9842" s="1" t="s">
        <v>12263</v>
      </c>
      <c r="C9842" s="1" t="s">
        <v>32</v>
      </c>
      <c r="D9842" s="1">
        <v>120.0</v>
      </c>
      <c r="E9842" s="1" t="s">
        <v>38</v>
      </c>
      <c r="F9842" s="5">
        <v>44927.0</v>
      </c>
      <c r="G9842" s="1">
        <v>5.0</v>
      </c>
    </row>
    <row r="9843">
      <c r="A9843" s="1">
        <v>9842.0</v>
      </c>
      <c r="B9843" s="1" t="s">
        <v>12264</v>
      </c>
      <c r="C9843" s="1" t="s">
        <v>32</v>
      </c>
      <c r="D9843" s="1">
        <v>120.0</v>
      </c>
      <c r="E9843" s="1" t="s">
        <v>38</v>
      </c>
      <c r="F9843" s="5">
        <v>44927.0</v>
      </c>
      <c r="G9843" s="1">
        <v>10.0</v>
      </c>
    </row>
    <row r="9844">
      <c r="A9844" s="1">
        <v>9843.0</v>
      </c>
      <c r="B9844" s="1" t="s">
        <v>12265</v>
      </c>
      <c r="C9844" s="1" t="s">
        <v>40</v>
      </c>
      <c r="D9844" s="1">
        <v>50.0</v>
      </c>
      <c r="E9844" s="1" t="s">
        <v>38</v>
      </c>
      <c r="F9844" s="5">
        <v>44927.0</v>
      </c>
      <c r="G9844" s="1">
        <v>20.0</v>
      </c>
    </row>
    <row r="9845">
      <c r="A9845" s="1">
        <v>9844.0</v>
      </c>
      <c r="B9845" s="1" t="s">
        <v>12266</v>
      </c>
      <c r="C9845" s="1" t="s">
        <v>32</v>
      </c>
      <c r="D9845" s="1">
        <v>120.0</v>
      </c>
      <c r="E9845" s="1" t="s">
        <v>38</v>
      </c>
      <c r="F9845" s="5">
        <v>44927.0</v>
      </c>
      <c r="G9845" s="1">
        <v>0.0</v>
      </c>
    </row>
    <row r="9846">
      <c r="A9846" s="1">
        <v>9845.0</v>
      </c>
      <c r="B9846" s="1" t="s">
        <v>12267</v>
      </c>
      <c r="C9846" s="1" t="s">
        <v>32</v>
      </c>
      <c r="D9846" s="1">
        <v>120.0</v>
      </c>
      <c r="E9846" s="1" t="s">
        <v>33</v>
      </c>
      <c r="F9846" s="5">
        <v>44927.0</v>
      </c>
      <c r="G9846" s="1">
        <v>5.0</v>
      </c>
    </row>
    <row r="9847">
      <c r="A9847" s="1">
        <v>9846.0</v>
      </c>
      <c r="B9847" s="1" t="s">
        <v>12268</v>
      </c>
      <c r="C9847" s="1" t="s">
        <v>32</v>
      </c>
      <c r="D9847" s="1">
        <v>120.0</v>
      </c>
      <c r="E9847" s="1" t="s">
        <v>45</v>
      </c>
      <c r="F9847" s="5">
        <v>44927.0</v>
      </c>
      <c r="G9847" s="1">
        <v>10.0</v>
      </c>
    </row>
    <row r="9848">
      <c r="A9848" s="1">
        <v>9847.0</v>
      </c>
      <c r="B9848" s="1" t="s">
        <v>12269</v>
      </c>
      <c r="C9848" s="1" t="s">
        <v>37</v>
      </c>
      <c r="D9848" s="1">
        <v>250.0</v>
      </c>
      <c r="E9848" s="1" t="s">
        <v>45</v>
      </c>
      <c r="F9848" s="5">
        <v>44927.0</v>
      </c>
      <c r="G9848" s="1">
        <v>20.0</v>
      </c>
    </row>
    <row r="9849">
      <c r="A9849" s="1">
        <v>9848.0</v>
      </c>
      <c r="B9849" s="1" t="s">
        <v>12270</v>
      </c>
      <c r="C9849" s="1" t="s">
        <v>32</v>
      </c>
      <c r="D9849" s="1">
        <v>120.0</v>
      </c>
      <c r="E9849" s="1" t="s">
        <v>38</v>
      </c>
      <c r="F9849" s="5">
        <v>44927.0</v>
      </c>
      <c r="G9849" s="1">
        <v>0.0</v>
      </c>
    </row>
    <row r="9850">
      <c r="A9850" s="1">
        <v>9849.0</v>
      </c>
      <c r="B9850" s="1" t="s">
        <v>12271</v>
      </c>
      <c r="C9850" s="1" t="s">
        <v>49</v>
      </c>
      <c r="D9850" s="1">
        <v>80.0</v>
      </c>
      <c r="E9850" s="1" t="s">
        <v>45</v>
      </c>
      <c r="F9850" s="5">
        <v>44927.0</v>
      </c>
      <c r="G9850" s="1">
        <v>5.0</v>
      </c>
    </row>
    <row r="9851">
      <c r="A9851" s="1">
        <v>9850.0</v>
      </c>
      <c r="B9851" s="1" t="s">
        <v>12272</v>
      </c>
      <c r="C9851" s="1" t="s">
        <v>32</v>
      </c>
      <c r="D9851" s="1">
        <v>120.0</v>
      </c>
      <c r="E9851" s="1" t="s">
        <v>38</v>
      </c>
      <c r="F9851" s="5">
        <v>44927.0</v>
      </c>
      <c r="G9851" s="1">
        <v>10.0</v>
      </c>
    </row>
    <row r="9852">
      <c r="A9852" s="1">
        <v>9851.0</v>
      </c>
      <c r="B9852" s="1" t="s">
        <v>12273</v>
      </c>
      <c r="C9852" s="1" t="s">
        <v>32</v>
      </c>
      <c r="D9852" s="1">
        <v>120.0</v>
      </c>
      <c r="E9852" s="1" t="s">
        <v>38</v>
      </c>
      <c r="F9852" s="5">
        <v>44927.0</v>
      </c>
      <c r="G9852" s="1">
        <v>20.0</v>
      </c>
    </row>
    <row r="9853">
      <c r="A9853" s="1">
        <v>9852.0</v>
      </c>
      <c r="B9853" s="1" t="s">
        <v>12274</v>
      </c>
      <c r="C9853" s="1" t="s">
        <v>37</v>
      </c>
      <c r="D9853" s="1">
        <v>250.0</v>
      </c>
      <c r="E9853" s="1" t="s">
        <v>38</v>
      </c>
      <c r="F9853" s="5">
        <v>44927.0</v>
      </c>
      <c r="G9853" s="1">
        <v>0.0</v>
      </c>
    </row>
    <row r="9854">
      <c r="A9854" s="1">
        <v>9853.0</v>
      </c>
      <c r="B9854" s="1" t="s">
        <v>12275</v>
      </c>
      <c r="C9854" s="1" t="s">
        <v>32</v>
      </c>
      <c r="D9854" s="1">
        <v>120.0</v>
      </c>
      <c r="E9854" s="1" t="s">
        <v>38</v>
      </c>
      <c r="F9854" s="5">
        <v>44927.0</v>
      </c>
      <c r="G9854" s="1">
        <v>5.0</v>
      </c>
    </row>
    <row r="9855">
      <c r="A9855" s="1">
        <v>9854.0</v>
      </c>
      <c r="B9855" s="1" t="s">
        <v>12278</v>
      </c>
      <c r="C9855" s="1" t="s">
        <v>32</v>
      </c>
      <c r="D9855" s="1">
        <v>120.0</v>
      </c>
      <c r="E9855" s="1" t="s">
        <v>33</v>
      </c>
      <c r="F9855" s="5">
        <v>44927.0</v>
      </c>
      <c r="G9855" s="1">
        <v>10.0</v>
      </c>
    </row>
    <row r="9856">
      <c r="A9856" s="1">
        <v>9855.0</v>
      </c>
      <c r="B9856" s="1" t="s">
        <v>12279</v>
      </c>
      <c r="C9856" s="1" t="s">
        <v>32</v>
      </c>
      <c r="D9856" s="1">
        <v>120.0</v>
      </c>
      <c r="E9856" s="1" t="s">
        <v>38</v>
      </c>
      <c r="F9856" s="5">
        <v>44927.0</v>
      </c>
      <c r="G9856" s="1">
        <v>20.0</v>
      </c>
    </row>
    <row r="9857">
      <c r="A9857" s="1">
        <v>9856.0</v>
      </c>
      <c r="B9857" s="1" t="s">
        <v>12280</v>
      </c>
      <c r="C9857" s="1" t="s">
        <v>32</v>
      </c>
      <c r="D9857" s="1">
        <v>120.0</v>
      </c>
      <c r="E9857" s="1" t="s">
        <v>38</v>
      </c>
      <c r="F9857" s="5">
        <v>44927.0</v>
      </c>
      <c r="G9857" s="1">
        <v>0.0</v>
      </c>
    </row>
    <row r="9858">
      <c r="A9858" s="1">
        <v>9857.0</v>
      </c>
      <c r="B9858" s="1">
        <v>702938.0</v>
      </c>
      <c r="C9858" s="1" t="s">
        <v>37</v>
      </c>
      <c r="D9858" s="1">
        <v>250.0</v>
      </c>
      <c r="E9858" s="1" t="s">
        <v>38</v>
      </c>
      <c r="F9858" s="5">
        <v>44927.0</v>
      </c>
      <c r="G9858" s="1">
        <v>5.0</v>
      </c>
    </row>
    <row r="9859">
      <c r="A9859" s="1">
        <v>9858.0</v>
      </c>
      <c r="B9859" s="1" t="s">
        <v>12281</v>
      </c>
      <c r="C9859" s="1" t="s">
        <v>40</v>
      </c>
      <c r="D9859" s="1">
        <v>50.0</v>
      </c>
      <c r="E9859" s="1" t="s">
        <v>38</v>
      </c>
      <c r="F9859" s="5">
        <v>44927.0</v>
      </c>
      <c r="G9859" s="1">
        <v>10.0</v>
      </c>
    </row>
    <row r="9860">
      <c r="A9860" s="1">
        <v>9859.0</v>
      </c>
      <c r="B9860" s="1" t="s">
        <v>12282</v>
      </c>
      <c r="C9860" s="1" t="s">
        <v>32</v>
      </c>
      <c r="D9860" s="1">
        <v>120.0</v>
      </c>
      <c r="E9860" s="1" t="s">
        <v>38</v>
      </c>
      <c r="F9860" s="5">
        <v>44927.0</v>
      </c>
      <c r="G9860" s="1">
        <v>20.0</v>
      </c>
    </row>
    <row r="9861">
      <c r="A9861" s="1">
        <v>9860.0</v>
      </c>
      <c r="B9861" s="1" t="s">
        <v>12283</v>
      </c>
      <c r="C9861" s="1" t="s">
        <v>32</v>
      </c>
      <c r="D9861" s="1">
        <v>120.0</v>
      </c>
      <c r="E9861" s="1" t="s">
        <v>38</v>
      </c>
      <c r="F9861" s="5">
        <v>44927.0</v>
      </c>
      <c r="G9861" s="1">
        <v>0.0</v>
      </c>
    </row>
    <row r="9862">
      <c r="A9862" s="1">
        <v>9861.0</v>
      </c>
      <c r="B9862" s="1" t="s">
        <v>12284</v>
      </c>
      <c r="C9862" s="1" t="s">
        <v>49</v>
      </c>
      <c r="D9862" s="1">
        <v>80.0</v>
      </c>
      <c r="E9862" s="1" t="s">
        <v>38</v>
      </c>
      <c r="F9862" s="5">
        <v>44927.0</v>
      </c>
      <c r="G9862" s="1">
        <v>5.0</v>
      </c>
    </row>
    <row r="9863">
      <c r="A9863" s="1">
        <v>9862.0</v>
      </c>
      <c r="B9863" s="1" t="s">
        <v>12285</v>
      </c>
      <c r="C9863" s="1" t="s">
        <v>49</v>
      </c>
      <c r="D9863" s="1">
        <v>80.0</v>
      </c>
      <c r="E9863" s="1" t="s">
        <v>38</v>
      </c>
      <c r="F9863" s="5">
        <v>44927.0</v>
      </c>
      <c r="G9863" s="1">
        <v>10.0</v>
      </c>
    </row>
    <row r="9864">
      <c r="A9864" s="1">
        <v>9863.0</v>
      </c>
      <c r="B9864" s="1" t="s">
        <v>12286</v>
      </c>
      <c r="C9864" s="1" t="s">
        <v>37</v>
      </c>
      <c r="D9864" s="1">
        <v>250.0</v>
      </c>
      <c r="E9864" s="1" t="s">
        <v>38</v>
      </c>
      <c r="F9864" s="5">
        <v>44927.0</v>
      </c>
      <c r="G9864" s="1">
        <v>20.0</v>
      </c>
    </row>
    <row r="9865">
      <c r="A9865" s="1">
        <v>9864.0</v>
      </c>
      <c r="B9865" s="1" t="s">
        <v>12287</v>
      </c>
      <c r="C9865" s="1" t="s">
        <v>32</v>
      </c>
      <c r="D9865" s="1">
        <v>120.0</v>
      </c>
      <c r="E9865" s="1" t="s">
        <v>45</v>
      </c>
      <c r="F9865" s="5">
        <v>44927.0</v>
      </c>
      <c r="G9865" s="1">
        <v>0.0</v>
      </c>
    </row>
    <row r="9866">
      <c r="A9866" s="1">
        <v>9865.0</v>
      </c>
      <c r="B9866" s="1" t="s">
        <v>12288</v>
      </c>
      <c r="C9866" s="1" t="s">
        <v>40</v>
      </c>
      <c r="D9866" s="1">
        <v>50.0</v>
      </c>
      <c r="E9866" s="1" t="s">
        <v>38</v>
      </c>
      <c r="F9866" s="5">
        <v>44927.0</v>
      </c>
      <c r="G9866" s="1">
        <v>5.0</v>
      </c>
    </row>
    <row r="9867">
      <c r="A9867" s="1">
        <v>9866.0</v>
      </c>
      <c r="B9867" s="1" t="s">
        <v>12289</v>
      </c>
      <c r="C9867" s="1" t="s">
        <v>40</v>
      </c>
      <c r="D9867" s="1">
        <v>50.0</v>
      </c>
      <c r="E9867" s="1" t="s">
        <v>38</v>
      </c>
      <c r="F9867" s="5">
        <v>44927.0</v>
      </c>
      <c r="G9867" s="1">
        <v>10.0</v>
      </c>
    </row>
    <row r="9868">
      <c r="A9868" s="1">
        <v>9867.0</v>
      </c>
      <c r="B9868" s="1" t="s">
        <v>12291</v>
      </c>
      <c r="C9868" s="1" t="s">
        <v>32</v>
      </c>
      <c r="D9868" s="1">
        <v>120.0</v>
      </c>
      <c r="E9868" s="1" t="s">
        <v>38</v>
      </c>
      <c r="F9868" s="5">
        <v>44927.0</v>
      </c>
      <c r="G9868" s="1">
        <v>20.0</v>
      </c>
    </row>
    <row r="9869">
      <c r="A9869" s="1">
        <v>9868.0</v>
      </c>
      <c r="B9869" s="1" t="s">
        <v>12293</v>
      </c>
      <c r="C9869" s="1" t="s">
        <v>32</v>
      </c>
      <c r="D9869" s="1">
        <v>120.0</v>
      </c>
      <c r="E9869" s="1" t="s">
        <v>38</v>
      </c>
      <c r="F9869" s="5">
        <v>44927.0</v>
      </c>
      <c r="G9869" s="1">
        <v>0.0</v>
      </c>
    </row>
    <row r="9870">
      <c r="A9870" s="1">
        <v>9869.0</v>
      </c>
      <c r="B9870" s="1" t="s">
        <v>12294</v>
      </c>
      <c r="C9870" s="1" t="s">
        <v>32</v>
      </c>
      <c r="D9870" s="1">
        <v>120.0</v>
      </c>
      <c r="E9870" s="1" t="s">
        <v>38</v>
      </c>
      <c r="F9870" s="5">
        <v>44927.0</v>
      </c>
      <c r="G9870" s="1">
        <v>5.0</v>
      </c>
    </row>
    <row r="9871">
      <c r="A9871" s="1">
        <v>9870.0</v>
      </c>
      <c r="B9871" s="1" t="s">
        <v>12295</v>
      </c>
      <c r="C9871" s="1" t="s">
        <v>32</v>
      </c>
      <c r="D9871" s="1">
        <v>120.0</v>
      </c>
      <c r="E9871" s="1" t="s">
        <v>38</v>
      </c>
      <c r="F9871" s="5">
        <v>44927.0</v>
      </c>
      <c r="G9871" s="1">
        <v>10.0</v>
      </c>
    </row>
    <row r="9872">
      <c r="A9872" s="1">
        <v>9871.0</v>
      </c>
      <c r="B9872" s="1" t="s">
        <v>12296</v>
      </c>
      <c r="C9872" s="1" t="s">
        <v>49</v>
      </c>
      <c r="D9872" s="1">
        <v>80.0</v>
      </c>
      <c r="E9872" s="1" t="s">
        <v>33</v>
      </c>
      <c r="F9872" s="5">
        <v>44927.0</v>
      </c>
      <c r="G9872" s="1">
        <v>20.0</v>
      </c>
    </row>
    <row r="9873">
      <c r="A9873" s="1">
        <v>9872.0</v>
      </c>
      <c r="B9873" s="1" t="s">
        <v>12297</v>
      </c>
      <c r="C9873" s="1" t="s">
        <v>49</v>
      </c>
      <c r="D9873" s="1">
        <v>80.0</v>
      </c>
      <c r="E9873" s="1" t="s">
        <v>38</v>
      </c>
      <c r="F9873" s="5">
        <v>44927.0</v>
      </c>
      <c r="G9873" s="1">
        <v>0.0</v>
      </c>
    </row>
    <row r="9874">
      <c r="A9874" s="1">
        <v>9873.0</v>
      </c>
      <c r="B9874" s="1" t="s">
        <v>12298</v>
      </c>
      <c r="C9874" s="1" t="s">
        <v>32</v>
      </c>
      <c r="D9874" s="1">
        <v>120.0</v>
      </c>
      <c r="E9874" s="1" t="s">
        <v>38</v>
      </c>
      <c r="F9874" s="5">
        <v>44927.0</v>
      </c>
      <c r="G9874" s="1">
        <v>5.0</v>
      </c>
    </row>
    <row r="9875">
      <c r="A9875" s="1">
        <v>9874.0</v>
      </c>
      <c r="B9875" s="1" t="s">
        <v>12299</v>
      </c>
      <c r="C9875" s="1" t="s">
        <v>32</v>
      </c>
      <c r="D9875" s="1">
        <v>120.0</v>
      </c>
      <c r="E9875" s="1" t="s">
        <v>38</v>
      </c>
      <c r="F9875" s="5">
        <v>44927.0</v>
      </c>
      <c r="G9875" s="1">
        <v>10.0</v>
      </c>
    </row>
    <row r="9876">
      <c r="A9876" s="1">
        <v>9875.0</v>
      </c>
      <c r="B9876" s="1" t="s">
        <v>12300</v>
      </c>
      <c r="C9876" s="1" t="s">
        <v>32</v>
      </c>
      <c r="D9876" s="1">
        <v>120.0</v>
      </c>
      <c r="E9876" s="1" t="s">
        <v>38</v>
      </c>
      <c r="F9876" s="5">
        <v>44927.0</v>
      </c>
      <c r="G9876" s="1">
        <v>20.0</v>
      </c>
    </row>
    <row r="9877">
      <c r="A9877" s="1">
        <v>9876.0</v>
      </c>
      <c r="B9877" s="1" t="s">
        <v>12301</v>
      </c>
      <c r="C9877" s="1" t="s">
        <v>32</v>
      </c>
      <c r="D9877" s="1">
        <v>120.0</v>
      </c>
      <c r="E9877" s="1" t="s">
        <v>38</v>
      </c>
      <c r="F9877" s="5">
        <v>44927.0</v>
      </c>
      <c r="G9877" s="1">
        <v>0.0</v>
      </c>
    </row>
    <row r="9878">
      <c r="A9878" s="1">
        <v>9877.0</v>
      </c>
      <c r="B9878" s="1" t="s">
        <v>12302</v>
      </c>
      <c r="C9878" s="1" t="s">
        <v>37</v>
      </c>
      <c r="D9878" s="1">
        <v>250.0</v>
      </c>
      <c r="E9878" s="1" t="s">
        <v>38</v>
      </c>
      <c r="F9878" s="5">
        <v>44927.0</v>
      </c>
      <c r="G9878" s="1">
        <v>5.0</v>
      </c>
    </row>
    <row r="9879">
      <c r="A9879" s="1">
        <v>9878.0</v>
      </c>
      <c r="B9879" s="1" t="s">
        <v>12303</v>
      </c>
      <c r="C9879" s="1" t="s">
        <v>32</v>
      </c>
      <c r="D9879" s="1">
        <v>120.0</v>
      </c>
      <c r="E9879" s="1" t="s">
        <v>38</v>
      </c>
      <c r="F9879" s="5">
        <v>44927.0</v>
      </c>
      <c r="G9879" s="1">
        <v>10.0</v>
      </c>
    </row>
    <row r="9880">
      <c r="A9880" s="1">
        <v>9879.0</v>
      </c>
      <c r="B9880" s="1" t="s">
        <v>12304</v>
      </c>
      <c r="C9880" s="1" t="s">
        <v>32</v>
      </c>
      <c r="D9880" s="1">
        <v>120.0</v>
      </c>
      <c r="E9880" s="1" t="s">
        <v>38</v>
      </c>
      <c r="F9880" s="5">
        <v>44927.0</v>
      </c>
      <c r="G9880" s="1">
        <v>20.0</v>
      </c>
    </row>
    <row r="9881">
      <c r="A9881" s="1">
        <v>9880.0</v>
      </c>
      <c r="B9881" s="1" t="s">
        <v>12305</v>
      </c>
      <c r="C9881" s="1" t="s">
        <v>37</v>
      </c>
      <c r="D9881" s="1">
        <v>250.0</v>
      </c>
      <c r="E9881" s="1" t="s">
        <v>38</v>
      </c>
      <c r="F9881" s="5">
        <v>44927.0</v>
      </c>
      <c r="G9881" s="1">
        <v>0.0</v>
      </c>
    </row>
    <row r="9882">
      <c r="A9882" s="1">
        <v>9881.0</v>
      </c>
      <c r="B9882" s="1" t="s">
        <v>12306</v>
      </c>
      <c r="C9882" s="1" t="s">
        <v>32</v>
      </c>
      <c r="D9882" s="1">
        <v>120.0</v>
      </c>
      <c r="E9882" s="1" t="s">
        <v>38</v>
      </c>
      <c r="F9882" s="5">
        <v>44927.0</v>
      </c>
      <c r="G9882" s="1">
        <v>5.0</v>
      </c>
    </row>
    <row r="9883">
      <c r="A9883" s="1">
        <v>9882.0</v>
      </c>
      <c r="B9883" s="1" t="s">
        <v>12309</v>
      </c>
      <c r="C9883" s="1" t="s">
        <v>49</v>
      </c>
      <c r="D9883" s="1">
        <v>80.0</v>
      </c>
      <c r="E9883" s="1" t="s">
        <v>38</v>
      </c>
      <c r="F9883" s="5">
        <v>44927.0</v>
      </c>
      <c r="G9883" s="1">
        <v>10.0</v>
      </c>
    </row>
    <row r="9884">
      <c r="A9884" s="1">
        <v>9883.0</v>
      </c>
      <c r="B9884" s="1" t="s">
        <v>12310</v>
      </c>
      <c r="C9884" s="1" t="s">
        <v>32</v>
      </c>
      <c r="D9884" s="1">
        <v>120.0</v>
      </c>
      <c r="E9884" s="1" t="s">
        <v>38</v>
      </c>
      <c r="F9884" s="5">
        <v>44927.0</v>
      </c>
      <c r="G9884" s="1">
        <v>20.0</v>
      </c>
    </row>
    <row r="9885">
      <c r="A9885" s="1">
        <v>9884.0</v>
      </c>
      <c r="B9885" s="1" t="s">
        <v>12311</v>
      </c>
      <c r="C9885" s="1" t="s">
        <v>32</v>
      </c>
      <c r="D9885" s="1">
        <v>120.0</v>
      </c>
      <c r="E9885" s="1" t="s">
        <v>33</v>
      </c>
      <c r="F9885" s="5">
        <v>44927.0</v>
      </c>
      <c r="G9885" s="1">
        <v>0.0</v>
      </c>
    </row>
    <row r="9886">
      <c r="A9886" s="1">
        <v>9885.0</v>
      </c>
      <c r="B9886" s="1" t="s">
        <v>12312</v>
      </c>
      <c r="C9886" s="1" t="s">
        <v>32</v>
      </c>
      <c r="D9886" s="1">
        <v>120.0</v>
      </c>
      <c r="E9886" s="1" t="s">
        <v>33</v>
      </c>
      <c r="F9886" s="5">
        <v>44927.0</v>
      </c>
      <c r="G9886" s="1">
        <v>5.0</v>
      </c>
    </row>
    <row r="9887">
      <c r="A9887" s="1">
        <v>9886.0</v>
      </c>
      <c r="B9887" s="1" t="s">
        <v>12313</v>
      </c>
      <c r="C9887" s="1" t="s">
        <v>49</v>
      </c>
      <c r="D9887" s="1">
        <v>80.0</v>
      </c>
      <c r="E9887" s="1" t="s">
        <v>38</v>
      </c>
      <c r="F9887" s="5">
        <v>44927.0</v>
      </c>
      <c r="G9887" s="1">
        <v>10.0</v>
      </c>
    </row>
    <row r="9888">
      <c r="A9888" s="1">
        <v>9887.0</v>
      </c>
      <c r="B9888" s="1" t="s">
        <v>12314</v>
      </c>
      <c r="C9888" s="1" t="s">
        <v>32</v>
      </c>
      <c r="D9888" s="1">
        <v>120.0</v>
      </c>
      <c r="E9888" s="1" t="s">
        <v>38</v>
      </c>
      <c r="F9888" s="5">
        <v>44927.0</v>
      </c>
      <c r="G9888" s="1">
        <v>20.0</v>
      </c>
    </row>
    <row r="9889">
      <c r="A9889" s="1">
        <v>9888.0</v>
      </c>
      <c r="B9889" s="1" t="s">
        <v>12315</v>
      </c>
      <c r="C9889" s="1" t="s">
        <v>37</v>
      </c>
      <c r="D9889" s="1">
        <v>250.0</v>
      </c>
      <c r="E9889" s="1" t="s">
        <v>38</v>
      </c>
      <c r="F9889" s="5">
        <v>44927.0</v>
      </c>
      <c r="G9889" s="1">
        <v>0.0</v>
      </c>
    </row>
    <row r="9890">
      <c r="A9890" s="1">
        <v>9889.0</v>
      </c>
      <c r="B9890" s="1" t="s">
        <v>12316</v>
      </c>
      <c r="C9890" s="1" t="s">
        <v>32</v>
      </c>
      <c r="D9890" s="1">
        <v>120.0</v>
      </c>
      <c r="E9890" s="1" t="s">
        <v>38</v>
      </c>
      <c r="F9890" s="5">
        <v>44927.0</v>
      </c>
      <c r="G9890" s="1">
        <v>5.0</v>
      </c>
    </row>
    <row r="9891">
      <c r="A9891" s="1">
        <v>9890.0</v>
      </c>
      <c r="B9891" s="1" t="s">
        <v>12317</v>
      </c>
      <c r="C9891" s="1" t="s">
        <v>49</v>
      </c>
      <c r="D9891" s="1">
        <v>80.0</v>
      </c>
      <c r="E9891" s="1" t="s">
        <v>38</v>
      </c>
      <c r="F9891" s="5">
        <v>44927.0</v>
      </c>
      <c r="G9891" s="1">
        <v>10.0</v>
      </c>
    </row>
    <row r="9892">
      <c r="A9892" s="1">
        <v>9891.0</v>
      </c>
      <c r="B9892" s="1" t="s">
        <v>12318</v>
      </c>
      <c r="C9892" s="1" t="s">
        <v>32</v>
      </c>
      <c r="D9892" s="1">
        <v>120.0</v>
      </c>
      <c r="E9892" s="1" t="s">
        <v>38</v>
      </c>
      <c r="F9892" s="5">
        <v>44927.0</v>
      </c>
      <c r="G9892" s="1">
        <v>20.0</v>
      </c>
    </row>
    <row r="9893">
      <c r="A9893" s="1">
        <v>9892.0</v>
      </c>
      <c r="B9893" s="1" t="s">
        <v>12319</v>
      </c>
      <c r="C9893" s="1" t="s">
        <v>49</v>
      </c>
      <c r="D9893" s="1">
        <v>80.0</v>
      </c>
      <c r="E9893" s="1" t="s">
        <v>33</v>
      </c>
      <c r="F9893" s="5">
        <v>44927.0</v>
      </c>
      <c r="G9893" s="1">
        <v>0.0</v>
      </c>
    </row>
    <row r="9894">
      <c r="A9894" s="1">
        <v>9893.0</v>
      </c>
      <c r="B9894" s="1" t="s">
        <v>12321</v>
      </c>
      <c r="C9894" s="1" t="s">
        <v>32</v>
      </c>
      <c r="D9894" s="1">
        <v>120.0</v>
      </c>
      <c r="E9894" s="1" t="s">
        <v>38</v>
      </c>
      <c r="F9894" s="5">
        <v>44927.0</v>
      </c>
      <c r="G9894" s="1">
        <v>5.0</v>
      </c>
    </row>
    <row r="9895">
      <c r="A9895" s="1">
        <v>9894.0</v>
      </c>
      <c r="B9895" s="1" t="s">
        <v>12323</v>
      </c>
      <c r="C9895" s="1" t="s">
        <v>49</v>
      </c>
      <c r="D9895" s="1">
        <v>80.0</v>
      </c>
      <c r="E9895" s="1" t="s">
        <v>38</v>
      </c>
      <c r="F9895" s="5">
        <v>44927.0</v>
      </c>
      <c r="G9895" s="1">
        <v>10.0</v>
      </c>
    </row>
    <row r="9896">
      <c r="A9896" s="1">
        <v>9895.0</v>
      </c>
      <c r="B9896" s="1" t="s">
        <v>12324</v>
      </c>
      <c r="C9896" s="1" t="s">
        <v>32</v>
      </c>
      <c r="D9896" s="1">
        <v>120.0</v>
      </c>
      <c r="E9896" s="1" t="s">
        <v>38</v>
      </c>
      <c r="F9896" s="5">
        <v>44927.0</v>
      </c>
      <c r="G9896" s="1">
        <v>20.0</v>
      </c>
    </row>
    <row r="9897">
      <c r="A9897" s="1">
        <v>9896.0</v>
      </c>
      <c r="B9897" s="1" t="s">
        <v>12325</v>
      </c>
      <c r="C9897" s="1" t="s">
        <v>40</v>
      </c>
      <c r="D9897" s="1">
        <v>50.0</v>
      </c>
      <c r="E9897" s="1" t="s">
        <v>38</v>
      </c>
      <c r="F9897" s="5">
        <v>44927.0</v>
      </c>
      <c r="G9897" s="1">
        <v>0.0</v>
      </c>
    </row>
    <row r="9898">
      <c r="A9898" s="1">
        <v>9897.0</v>
      </c>
      <c r="B9898" s="1" t="s">
        <v>12326</v>
      </c>
      <c r="C9898" s="1" t="s">
        <v>32</v>
      </c>
      <c r="D9898" s="1">
        <v>120.0</v>
      </c>
      <c r="E9898" s="1" t="s">
        <v>38</v>
      </c>
      <c r="F9898" s="5">
        <v>44927.0</v>
      </c>
      <c r="G9898" s="1">
        <v>5.0</v>
      </c>
    </row>
    <row r="9899">
      <c r="A9899" s="1">
        <v>9898.0</v>
      </c>
      <c r="B9899" s="1" t="s">
        <v>12327</v>
      </c>
      <c r="C9899" s="1" t="s">
        <v>37</v>
      </c>
      <c r="D9899" s="1">
        <v>250.0</v>
      </c>
      <c r="E9899" s="1" t="s">
        <v>45</v>
      </c>
      <c r="F9899" s="5">
        <v>44927.0</v>
      </c>
      <c r="G9899" s="1">
        <v>10.0</v>
      </c>
    </row>
    <row r="9900">
      <c r="A9900" s="1">
        <v>9899.0</v>
      </c>
      <c r="B9900" s="1" t="s">
        <v>12328</v>
      </c>
      <c r="C9900" s="1" t="s">
        <v>32</v>
      </c>
      <c r="D9900" s="1">
        <v>120.0</v>
      </c>
      <c r="E9900" s="1" t="s">
        <v>33</v>
      </c>
      <c r="F9900" s="5">
        <v>44927.0</v>
      </c>
      <c r="G9900" s="1">
        <v>20.0</v>
      </c>
    </row>
    <row r="9901">
      <c r="A9901" s="1">
        <v>9900.0</v>
      </c>
      <c r="B9901" s="1" t="s">
        <v>12329</v>
      </c>
      <c r="C9901" s="1" t="s">
        <v>37</v>
      </c>
      <c r="D9901" s="1">
        <v>250.0</v>
      </c>
      <c r="E9901" s="1" t="s">
        <v>38</v>
      </c>
      <c r="F9901" s="5">
        <v>44927.0</v>
      </c>
      <c r="G9901" s="1">
        <v>0.0</v>
      </c>
    </row>
    <row r="9902">
      <c r="A9902" s="1">
        <v>9901.0</v>
      </c>
      <c r="B9902" s="1" t="s">
        <v>12330</v>
      </c>
      <c r="C9902" s="1" t="s">
        <v>32</v>
      </c>
      <c r="D9902" s="1">
        <v>120.0</v>
      </c>
      <c r="E9902" s="1" t="s">
        <v>38</v>
      </c>
      <c r="F9902" s="5">
        <v>44927.0</v>
      </c>
      <c r="G9902" s="1">
        <v>5.0</v>
      </c>
    </row>
    <row r="9903">
      <c r="A9903" s="1">
        <v>9902.0</v>
      </c>
      <c r="B9903" s="1" t="s">
        <v>12331</v>
      </c>
      <c r="C9903" s="1" t="s">
        <v>32</v>
      </c>
      <c r="D9903" s="1">
        <v>120.0</v>
      </c>
      <c r="E9903" s="1" t="s">
        <v>38</v>
      </c>
      <c r="F9903" s="5">
        <v>44927.0</v>
      </c>
      <c r="G9903" s="1">
        <v>10.0</v>
      </c>
    </row>
    <row r="9904">
      <c r="A9904" s="1">
        <v>9903.0</v>
      </c>
      <c r="B9904" s="1" t="s">
        <v>12332</v>
      </c>
      <c r="C9904" s="1" t="s">
        <v>49</v>
      </c>
      <c r="D9904" s="1">
        <v>80.0</v>
      </c>
      <c r="E9904" s="1" t="s">
        <v>38</v>
      </c>
      <c r="F9904" s="5">
        <v>44927.0</v>
      </c>
      <c r="G9904" s="1">
        <v>20.0</v>
      </c>
    </row>
    <row r="9905">
      <c r="A9905" s="1">
        <v>9904.0</v>
      </c>
      <c r="B9905" s="1" t="s">
        <v>12334</v>
      </c>
      <c r="C9905" s="1" t="s">
        <v>32</v>
      </c>
      <c r="D9905" s="1">
        <v>120.0</v>
      </c>
      <c r="E9905" s="1" t="s">
        <v>38</v>
      </c>
      <c r="F9905" s="5">
        <v>44927.0</v>
      </c>
      <c r="G9905" s="1">
        <v>0.0</v>
      </c>
    </row>
    <row r="9906">
      <c r="A9906" s="1">
        <v>9905.0</v>
      </c>
      <c r="B9906" s="1" t="s">
        <v>12336</v>
      </c>
      <c r="C9906" s="1" t="s">
        <v>49</v>
      </c>
      <c r="D9906" s="1">
        <v>80.0</v>
      </c>
      <c r="E9906" s="1" t="s">
        <v>38</v>
      </c>
      <c r="F9906" s="5">
        <v>44927.0</v>
      </c>
      <c r="G9906" s="1">
        <v>5.0</v>
      </c>
    </row>
    <row r="9907">
      <c r="A9907" s="1">
        <v>9906.0</v>
      </c>
      <c r="B9907" s="1" t="s">
        <v>12337</v>
      </c>
      <c r="C9907" s="1" t="s">
        <v>32</v>
      </c>
      <c r="D9907" s="1">
        <v>120.0</v>
      </c>
      <c r="E9907" s="1" t="s">
        <v>38</v>
      </c>
      <c r="F9907" s="5">
        <v>44927.0</v>
      </c>
      <c r="G9907" s="1">
        <v>10.0</v>
      </c>
    </row>
    <row r="9908">
      <c r="A9908" s="1">
        <v>9907.0</v>
      </c>
      <c r="B9908" s="1" t="s">
        <v>12338</v>
      </c>
      <c r="C9908" s="1" t="s">
        <v>32</v>
      </c>
      <c r="D9908" s="1">
        <v>120.0</v>
      </c>
      <c r="E9908" s="1" t="s">
        <v>38</v>
      </c>
      <c r="F9908" s="5">
        <v>44927.0</v>
      </c>
      <c r="G9908" s="1">
        <v>20.0</v>
      </c>
    </row>
    <row r="9909">
      <c r="A9909" s="1">
        <v>9908.0</v>
      </c>
      <c r="B9909" s="1" t="s">
        <v>12339</v>
      </c>
      <c r="C9909" s="1" t="s">
        <v>32</v>
      </c>
      <c r="D9909" s="1">
        <v>120.0</v>
      </c>
      <c r="E9909" s="1" t="s">
        <v>38</v>
      </c>
      <c r="F9909" s="5">
        <v>44927.0</v>
      </c>
      <c r="G9909" s="1">
        <v>0.0</v>
      </c>
    </row>
    <row r="9910">
      <c r="A9910" s="1">
        <v>9909.0</v>
      </c>
      <c r="B9910" s="1" t="s">
        <v>12340</v>
      </c>
      <c r="C9910" s="1" t="s">
        <v>40</v>
      </c>
      <c r="D9910" s="1">
        <v>50.0</v>
      </c>
      <c r="E9910" s="1" t="s">
        <v>38</v>
      </c>
      <c r="F9910" s="5">
        <v>44927.0</v>
      </c>
      <c r="G9910" s="1">
        <v>5.0</v>
      </c>
    </row>
    <row r="9911">
      <c r="A9911" s="1">
        <v>9910.0</v>
      </c>
      <c r="B9911" s="1" t="s">
        <v>12341</v>
      </c>
      <c r="C9911" s="1" t="s">
        <v>32</v>
      </c>
      <c r="D9911" s="1">
        <v>120.0</v>
      </c>
      <c r="E9911" s="1" t="s">
        <v>38</v>
      </c>
      <c r="F9911" s="5">
        <v>44927.0</v>
      </c>
      <c r="G9911" s="1">
        <v>10.0</v>
      </c>
    </row>
    <row r="9912">
      <c r="A9912" s="1">
        <v>9911.0</v>
      </c>
      <c r="B9912" s="1" t="s">
        <v>12342</v>
      </c>
      <c r="C9912" s="1" t="s">
        <v>32</v>
      </c>
      <c r="D9912" s="1">
        <v>120.0</v>
      </c>
      <c r="E9912" s="1" t="s">
        <v>38</v>
      </c>
      <c r="F9912" s="5">
        <v>44927.0</v>
      </c>
      <c r="G9912" s="1">
        <v>20.0</v>
      </c>
    </row>
    <row r="9913">
      <c r="A9913" s="1">
        <v>9912.0</v>
      </c>
      <c r="B9913" s="1" t="s">
        <v>12343</v>
      </c>
      <c r="C9913" s="1" t="s">
        <v>32</v>
      </c>
      <c r="D9913" s="1">
        <v>120.0</v>
      </c>
      <c r="E9913" s="1" t="s">
        <v>38</v>
      </c>
      <c r="F9913" s="5">
        <v>44927.0</v>
      </c>
      <c r="G9913" s="1">
        <v>0.0</v>
      </c>
    </row>
    <row r="9914">
      <c r="A9914" s="1">
        <v>9913.0</v>
      </c>
      <c r="B9914" s="1" t="s">
        <v>12344</v>
      </c>
      <c r="C9914" s="1" t="s">
        <v>32</v>
      </c>
      <c r="D9914" s="1">
        <v>120.0</v>
      </c>
      <c r="E9914" s="1" t="s">
        <v>38</v>
      </c>
      <c r="F9914" s="5">
        <v>44927.0</v>
      </c>
      <c r="G9914" s="1">
        <v>5.0</v>
      </c>
    </row>
    <row r="9915">
      <c r="A9915" s="1">
        <v>9914.0</v>
      </c>
      <c r="B9915" s="1" t="s">
        <v>12345</v>
      </c>
      <c r="C9915" s="1" t="s">
        <v>32</v>
      </c>
      <c r="D9915" s="1">
        <v>120.0</v>
      </c>
      <c r="E9915" s="1" t="s">
        <v>45</v>
      </c>
      <c r="F9915" s="5">
        <v>44927.0</v>
      </c>
      <c r="G9915" s="1">
        <v>10.0</v>
      </c>
    </row>
    <row r="9916">
      <c r="A9916" s="1">
        <v>9915.0</v>
      </c>
      <c r="B9916" s="1" t="s">
        <v>12348</v>
      </c>
      <c r="C9916" s="1" t="s">
        <v>32</v>
      </c>
      <c r="D9916" s="1">
        <v>120.0</v>
      </c>
      <c r="E9916" s="1" t="s">
        <v>38</v>
      </c>
      <c r="F9916" s="5">
        <v>44927.0</v>
      </c>
      <c r="G9916" s="1">
        <v>20.0</v>
      </c>
    </row>
    <row r="9917">
      <c r="A9917" s="1">
        <v>9916.0</v>
      </c>
      <c r="B9917" s="1" t="s">
        <v>12349</v>
      </c>
      <c r="C9917" s="1" t="s">
        <v>49</v>
      </c>
      <c r="D9917" s="1">
        <v>80.0</v>
      </c>
      <c r="E9917" s="1" t="s">
        <v>38</v>
      </c>
      <c r="F9917" s="5">
        <v>44927.0</v>
      </c>
      <c r="G9917" s="1">
        <v>0.0</v>
      </c>
    </row>
    <row r="9918">
      <c r="A9918" s="1">
        <v>9917.0</v>
      </c>
      <c r="B9918" s="1" t="s">
        <v>12350</v>
      </c>
      <c r="C9918" s="1" t="s">
        <v>49</v>
      </c>
      <c r="D9918" s="1">
        <v>80.0</v>
      </c>
      <c r="E9918" s="1" t="s">
        <v>38</v>
      </c>
      <c r="F9918" s="5">
        <v>44927.0</v>
      </c>
      <c r="G9918" s="1">
        <v>5.0</v>
      </c>
    </row>
    <row r="9919">
      <c r="A9919" s="1">
        <v>9918.0</v>
      </c>
      <c r="B9919" s="1" t="s">
        <v>12351</v>
      </c>
      <c r="C9919" s="1" t="s">
        <v>49</v>
      </c>
      <c r="D9919" s="1">
        <v>80.0</v>
      </c>
      <c r="E9919" s="1" t="s">
        <v>33</v>
      </c>
      <c r="F9919" s="5">
        <v>44927.0</v>
      </c>
      <c r="G9919" s="1">
        <v>10.0</v>
      </c>
    </row>
    <row r="9920">
      <c r="A9920" s="1">
        <v>9919.0</v>
      </c>
      <c r="B9920" s="1" t="s">
        <v>12352</v>
      </c>
      <c r="C9920" s="1" t="s">
        <v>40</v>
      </c>
      <c r="D9920" s="1">
        <v>50.0</v>
      </c>
      <c r="E9920" s="1" t="s">
        <v>38</v>
      </c>
      <c r="F9920" s="5">
        <v>44927.0</v>
      </c>
      <c r="G9920" s="1">
        <v>20.0</v>
      </c>
    </row>
    <row r="9921">
      <c r="A9921" s="1">
        <v>9920.0</v>
      </c>
      <c r="B9921" s="1" t="s">
        <v>12353</v>
      </c>
      <c r="C9921" s="1" t="s">
        <v>32</v>
      </c>
      <c r="D9921" s="1">
        <v>120.0</v>
      </c>
      <c r="E9921" s="1" t="s">
        <v>38</v>
      </c>
      <c r="F9921" s="5">
        <v>44927.0</v>
      </c>
      <c r="G9921" s="1">
        <v>0.0</v>
      </c>
    </row>
    <row r="9922">
      <c r="A9922" s="1">
        <v>9921.0</v>
      </c>
      <c r="B9922" s="1" t="s">
        <v>12354</v>
      </c>
      <c r="C9922" s="1" t="s">
        <v>32</v>
      </c>
      <c r="D9922" s="1">
        <v>120.0</v>
      </c>
      <c r="E9922" s="1" t="s">
        <v>38</v>
      </c>
      <c r="F9922" s="5">
        <v>44927.0</v>
      </c>
      <c r="G9922" s="1">
        <v>5.0</v>
      </c>
    </row>
    <row r="9923">
      <c r="A9923" s="1">
        <v>9922.0</v>
      </c>
      <c r="B9923" s="1" t="s">
        <v>12355</v>
      </c>
      <c r="C9923" s="1" t="s">
        <v>32</v>
      </c>
      <c r="D9923" s="1">
        <v>120.0</v>
      </c>
      <c r="E9923" s="1" t="s">
        <v>38</v>
      </c>
      <c r="F9923" s="5">
        <v>44927.0</v>
      </c>
      <c r="G9923" s="1">
        <v>10.0</v>
      </c>
    </row>
    <row r="9924">
      <c r="A9924" s="1">
        <v>9923.0</v>
      </c>
      <c r="B9924" s="1" t="s">
        <v>12356</v>
      </c>
      <c r="C9924" s="1" t="s">
        <v>32</v>
      </c>
      <c r="D9924" s="1">
        <v>120.0</v>
      </c>
      <c r="E9924" s="1" t="s">
        <v>38</v>
      </c>
      <c r="F9924" s="5">
        <v>44927.0</v>
      </c>
      <c r="G9924" s="1">
        <v>20.0</v>
      </c>
    </row>
    <row r="9925">
      <c r="A9925" s="1">
        <v>9924.0</v>
      </c>
      <c r="B9925" s="1" t="s">
        <v>12357</v>
      </c>
      <c r="C9925" s="1" t="s">
        <v>32</v>
      </c>
      <c r="D9925" s="1">
        <v>120.0</v>
      </c>
      <c r="E9925" s="1" t="s">
        <v>38</v>
      </c>
      <c r="F9925" s="5">
        <v>44927.0</v>
      </c>
      <c r="G9925" s="1">
        <v>0.0</v>
      </c>
    </row>
    <row r="9926">
      <c r="A9926" s="1">
        <v>9925.0</v>
      </c>
      <c r="B9926" s="1" t="s">
        <v>12360</v>
      </c>
      <c r="C9926" s="1" t="s">
        <v>40</v>
      </c>
      <c r="D9926" s="1">
        <v>50.0</v>
      </c>
      <c r="E9926" s="1" t="s">
        <v>38</v>
      </c>
      <c r="F9926" s="5">
        <v>44927.0</v>
      </c>
      <c r="G9926" s="1">
        <v>5.0</v>
      </c>
    </row>
    <row r="9927">
      <c r="A9927" s="1">
        <v>9926.0</v>
      </c>
      <c r="B9927" s="1" t="s">
        <v>12361</v>
      </c>
      <c r="C9927" s="1" t="s">
        <v>32</v>
      </c>
      <c r="D9927" s="1">
        <v>120.0</v>
      </c>
      <c r="E9927" s="1" t="s">
        <v>38</v>
      </c>
      <c r="F9927" s="5">
        <v>44927.0</v>
      </c>
      <c r="G9927" s="1">
        <v>10.0</v>
      </c>
    </row>
    <row r="9928">
      <c r="A9928" s="1">
        <v>9927.0</v>
      </c>
      <c r="B9928" s="1" t="s">
        <v>12362</v>
      </c>
      <c r="C9928" s="1" t="s">
        <v>32</v>
      </c>
      <c r="D9928" s="1">
        <v>120.0</v>
      </c>
      <c r="E9928" s="1" t="s">
        <v>33</v>
      </c>
      <c r="F9928" s="5">
        <v>44927.0</v>
      </c>
      <c r="G9928" s="1">
        <v>20.0</v>
      </c>
    </row>
    <row r="9929">
      <c r="A9929" s="1">
        <v>9928.0</v>
      </c>
      <c r="B9929" s="1" t="s">
        <v>12363</v>
      </c>
      <c r="C9929" s="1" t="s">
        <v>32</v>
      </c>
      <c r="D9929" s="1">
        <v>120.0</v>
      </c>
      <c r="E9929" s="1" t="s">
        <v>38</v>
      </c>
      <c r="F9929" s="5">
        <v>44927.0</v>
      </c>
      <c r="G9929" s="1">
        <v>0.0</v>
      </c>
    </row>
    <row r="9930">
      <c r="A9930" s="1">
        <v>9929.0</v>
      </c>
      <c r="B9930" s="1" t="s">
        <v>12364</v>
      </c>
      <c r="C9930" s="1" t="s">
        <v>40</v>
      </c>
      <c r="D9930" s="1">
        <v>50.0</v>
      </c>
      <c r="E9930" s="1" t="s">
        <v>38</v>
      </c>
      <c r="F9930" s="5">
        <v>44927.0</v>
      </c>
      <c r="G9930" s="1">
        <v>5.0</v>
      </c>
    </row>
    <row r="9931">
      <c r="A9931" s="1">
        <v>9930.0</v>
      </c>
      <c r="B9931" s="1" t="s">
        <v>12365</v>
      </c>
      <c r="C9931" s="1" t="s">
        <v>32</v>
      </c>
      <c r="D9931" s="1">
        <v>120.0</v>
      </c>
      <c r="E9931" s="1" t="s">
        <v>38</v>
      </c>
      <c r="F9931" s="5">
        <v>44927.0</v>
      </c>
      <c r="G9931" s="1">
        <v>10.0</v>
      </c>
    </row>
    <row r="9932">
      <c r="A9932" s="1">
        <v>9931.0</v>
      </c>
      <c r="B9932" s="1" t="s">
        <v>12366</v>
      </c>
      <c r="C9932" s="1" t="s">
        <v>49</v>
      </c>
      <c r="D9932" s="1">
        <v>80.0</v>
      </c>
      <c r="E9932" s="1" t="s">
        <v>38</v>
      </c>
      <c r="F9932" s="5">
        <v>44927.0</v>
      </c>
      <c r="G9932" s="1">
        <v>20.0</v>
      </c>
    </row>
    <row r="9933">
      <c r="A9933" s="1">
        <v>9932.0</v>
      </c>
      <c r="B9933" s="1" t="s">
        <v>12367</v>
      </c>
      <c r="C9933" s="1" t="s">
        <v>32</v>
      </c>
      <c r="D9933" s="1">
        <v>120.0</v>
      </c>
      <c r="E9933" s="1" t="s">
        <v>38</v>
      </c>
      <c r="F9933" s="5">
        <v>44927.0</v>
      </c>
      <c r="G9933" s="1">
        <v>0.0</v>
      </c>
    </row>
    <row r="9934">
      <c r="A9934" s="1">
        <v>9933.0</v>
      </c>
      <c r="B9934" s="1" t="s">
        <v>12368</v>
      </c>
      <c r="C9934" s="1" t="s">
        <v>32</v>
      </c>
      <c r="D9934" s="1">
        <v>120.0</v>
      </c>
      <c r="E9934" s="1" t="s">
        <v>38</v>
      </c>
      <c r="F9934" s="5">
        <v>44927.0</v>
      </c>
      <c r="G9934" s="1">
        <v>5.0</v>
      </c>
    </row>
    <row r="9935">
      <c r="A9935" s="1">
        <v>9934.0</v>
      </c>
      <c r="B9935" s="1" t="s">
        <v>12371</v>
      </c>
      <c r="C9935" s="1" t="s">
        <v>37</v>
      </c>
      <c r="D9935" s="1">
        <v>250.0</v>
      </c>
      <c r="E9935" s="1" t="s">
        <v>38</v>
      </c>
      <c r="F9935" s="5">
        <v>44927.0</v>
      </c>
      <c r="G9935" s="1">
        <v>10.0</v>
      </c>
    </row>
    <row r="9936">
      <c r="A9936" s="1">
        <v>9935.0</v>
      </c>
      <c r="B9936" s="1" t="s">
        <v>12372</v>
      </c>
      <c r="C9936" s="1" t="s">
        <v>49</v>
      </c>
      <c r="D9936" s="1">
        <v>80.0</v>
      </c>
      <c r="E9936" s="1" t="s">
        <v>45</v>
      </c>
      <c r="F9936" s="5">
        <v>44927.0</v>
      </c>
      <c r="G9936" s="1">
        <v>20.0</v>
      </c>
    </row>
    <row r="9937">
      <c r="A9937" s="1">
        <v>9936.0</v>
      </c>
      <c r="B9937" s="1" t="s">
        <v>12373</v>
      </c>
      <c r="C9937" s="1" t="s">
        <v>32</v>
      </c>
      <c r="D9937" s="1">
        <v>120.0</v>
      </c>
      <c r="E9937" s="1" t="s">
        <v>38</v>
      </c>
      <c r="F9937" s="5">
        <v>44927.0</v>
      </c>
      <c r="G9937" s="1">
        <v>0.0</v>
      </c>
    </row>
    <row r="9938">
      <c r="A9938" s="1">
        <v>9937.0</v>
      </c>
      <c r="B9938" s="1" t="s">
        <v>12374</v>
      </c>
      <c r="C9938" s="1" t="s">
        <v>32</v>
      </c>
      <c r="D9938" s="1">
        <v>120.0</v>
      </c>
      <c r="E9938" s="1" t="s">
        <v>38</v>
      </c>
      <c r="F9938" s="5">
        <v>44927.0</v>
      </c>
      <c r="G9938" s="1">
        <v>5.0</v>
      </c>
    </row>
    <row r="9939">
      <c r="A9939" s="1">
        <v>9938.0</v>
      </c>
      <c r="B9939" s="1" t="s">
        <v>12375</v>
      </c>
      <c r="C9939" s="1" t="s">
        <v>49</v>
      </c>
      <c r="D9939" s="1">
        <v>80.0</v>
      </c>
      <c r="E9939" s="1" t="s">
        <v>38</v>
      </c>
      <c r="F9939" s="5">
        <v>44927.0</v>
      </c>
      <c r="G9939" s="1">
        <v>10.0</v>
      </c>
    </row>
    <row r="9940">
      <c r="A9940" s="1">
        <v>9939.0</v>
      </c>
      <c r="B9940" s="1" t="s">
        <v>12376</v>
      </c>
      <c r="C9940" s="1" t="s">
        <v>32</v>
      </c>
      <c r="D9940" s="1">
        <v>120.0</v>
      </c>
      <c r="E9940" s="1" t="s">
        <v>38</v>
      </c>
      <c r="F9940" s="5">
        <v>44927.0</v>
      </c>
      <c r="G9940" s="1">
        <v>20.0</v>
      </c>
    </row>
    <row r="9941">
      <c r="A9941" s="1">
        <v>9940.0</v>
      </c>
      <c r="B9941" s="1" t="s">
        <v>12377</v>
      </c>
      <c r="C9941" s="1" t="s">
        <v>32</v>
      </c>
      <c r="D9941" s="1">
        <v>120.0</v>
      </c>
      <c r="E9941" s="1" t="s">
        <v>38</v>
      </c>
      <c r="F9941" s="5">
        <v>44927.0</v>
      </c>
      <c r="G9941" s="1">
        <v>0.0</v>
      </c>
    </row>
    <row r="9942">
      <c r="A9942" s="1">
        <v>9941.0</v>
      </c>
      <c r="B9942" s="1" t="s">
        <v>12380</v>
      </c>
      <c r="C9942" s="1" t="s">
        <v>32</v>
      </c>
      <c r="D9942" s="1">
        <v>120.0</v>
      </c>
      <c r="E9942" s="1" t="s">
        <v>38</v>
      </c>
      <c r="F9942" s="5">
        <v>44927.0</v>
      </c>
      <c r="G9942" s="1">
        <v>5.0</v>
      </c>
    </row>
    <row r="9943">
      <c r="A9943" s="1">
        <v>9942.0</v>
      </c>
      <c r="B9943" s="1" t="s">
        <v>12381</v>
      </c>
      <c r="C9943" s="1" t="s">
        <v>49</v>
      </c>
      <c r="D9943" s="1">
        <v>80.0</v>
      </c>
      <c r="E9943" s="1" t="s">
        <v>38</v>
      </c>
      <c r="F9943" s="5">
        <v>44927.0</v>
      </c>
      <c r="G9943" s="1">
        <v>10.0</v>
      </c>
    </row>
    <row r="9944">
      <c r="A9944" s="1">
        <v>9943.0</v>
      </c>
      <c r="B9944" s="1" t="s">
        <v>12382</v>
      </c>
      <c r="C9944" s="1" t="s">
        <v>32</v>
      </c>
      <c r="D9944" s="1">
        <v>120.0</v>
      </c>
      <c r="E9944" s="1" t="s">
        <v>38</v>
      </c>
      <c r="F9944" s="5">
        <v>44927.0</v>
      </c>
      <c r="G9944" s="1">
        <v>20.0</v>
      </c>
    </row>
    <row r="9945">
      <c r="A9945" s="1">
        <v>9944.0</v>
      </c>
      <c r="B9945" s="1" t="s">
        <v>12383</v>
      </c>
      <c r="C9945" s="1" t="s">
        <v>37</v>
      </c>
      <c r="D9945" s="1">
        <v>250.0</v>
      </c>
      <c r="E9945" s="1" t="s">
        <v>38</v>
      </c>
      <c r="F9945" s="5">
        <v>44927.0</v>
      </c>
      <c r="G9945" s="1">
        <v>0.0</v>
      </c>
    </row>
    <row r="9946">
      <c r="A9946" s="1">
        <v>9945.0</v>
      </c>
      <c r="B9946" s="1" t="s">
        <v>12384</v>
      </c>
      <c r="C9946" s="1" t="s">
        <v>32</v>
      </c>
      <c r="D9946" s="1">
        <v>120.0</v>
      </c>
      <c r="E9946" s="1" t="s">
        <v>38</v>
      </c>
      <c r="F9946" s="5">
        <v>44927.0</v>
      </c>
      <c r="G9946" s="1">
        <v>5.0</v>
      </c>
    </row>
    <row r="9947">
      <c r="A9947" s="1">
        <v>9946.0</v>
      </c>
      <c r="B9947" s="1" t="s">
        <v>12385</v>
      </c>
      <c r="C9947" s="1" t="s">
        <v>32</v>
      </c>
      <c r="D9947" s="1">
        <v>120.0</v>
      </c>
      <c r="E9947" s="1" t="s">
        <v>38</v>
      </c>
      <c r="F9947" s="5">
        <v>44927.0</v>
      </c>
      <c r="G9947" s="1">
        <v>10.0</v>
      </c>
    </row>
    <row r="9948">
      <c r="A9948" s="1">
        <v>9947.0</v>
      </c>
      <c r="B9948" s="1" t="s">
        <v>12386</v>
      </c>
      <c r="C9948" s="1" t="s">
        <v>49</v>
      </c>
      <c r="D9948" s="1">
        <v>80.0</v>
      </c>
      <c r="E9948" s="1" t="s">
        <v>38</v>
      </c>
      <c r="F9948" s="5">
        <v>44927.0</v>
      </c>
      <c r="G9948" s="1">
        <v>20.0</v>
      </c>
    </row>
    <row r="9949">
      <c r="A9949" s="1">
        <v>9948.0</v>
      </c>
      <c r="B9949" s="1" t="s">
        <v>12387</v>
      </c>
      <c r="C9949" s="1" t="s">
        <v>32</v>
      </c>
      <c r="D9949" s="1">
        <v>120.0</v>
      </c>
      <c r="E9949" s="1" t="s">
        <v>38</v>
      </c>
      <c r="F9949" s="5">
        <v>44927.0</v>
      </c>
      <c r="G9949" s="1">
        <v>0.0</v>
      </c>
    </row>
    <row r="9950">
      <c r="A9950" s="1">
        <v>9949.0</v>
      </c>
      <c r="B9950" s="1" t="s">
        <v>12388</v>
      </c>
      <c r="C9950" s="1" t="s">
        <v>49</v>
      </c>
      <c r="D9950" s="1">
        <v>80.0</v>
      </c>
      <c r="E9950" s="1" t="s">
        <v>38</v>
      </c>
      <c r="F9950" s="5">
        <v>44927.0</v>
      </c>
      <c r="G9950" s="1">
        <v>5.0</v>
      </c>
    </row>
    <row r="9951">
      <c r="A9951" s="1">
        <v>9950.0</v>
      </c>
      <c r="B9951" s="1" t="s">
        <v>12389</v>
      </c>
      <c r="C9951" s="1" t="s">
        <v>32</v>
      </c>
      <c r="D9951" s="1">
        <v>120.0</v>
      </c>
      <c r="E9951" s="1" t="s">
        <v>38</v>
      </c>
      <c r="F9951" s="5">
        <v>44927.0</v>
      </c>
      <c r="G9951" s="1">
        <v>10.0</v>
      </c>
    </row>
    <row r="9952">
      <c r="A9952" s="1">
        <v>9951.0</v>
      </c>
      <c r="B9952" s="1" t="s">
        <v>12392</v>
      </c>
      <c r="C9952" s="1" t="s">
        <v>32</v>
      </c>
      <c r="D9952" s="1">
        <v>120.0</v>
      </c>
      <c r="E9952" s="1" t="s">
        <v>38</v>
      </c>
      <c r="F9952" s="5">
        <v>44927.0</v>
      </c>
      <c r="G9952" s="1">
        <v>20.0</v>
      </c>
    </row>
    <row r="9953">
      <c r="A9953" s="1">
        <v>9952.0</v>
      </c>
      <c r="B9953" s="1" t="s">
        <v>12393</v>
      </c>
      <c r="C9953" s="1" t="s">
        <v>37</v>
      </c>
      <c r="D9953" s="1">
        <v>250.0</v>
      </c>
      <c r="E9953" s="1" t="s">
        <v>38</v>
      </c>
      <c r="F9953" s="5">
        <v>44927.0</v>
      </c>
      <c r="G9953" s="1">
        <v>0.0</v>
      </c>
    </row>
    <row r="9954">
      <c r="A9954" s="1">
        <v>9953.0</v>
      </c>
      <c r="B9954" s="1" t="s">
        <v>12394</v>
      </c>
      <c r="C9954" s="1" t="s">
        <v>32</v>
      </c>
      <c r="D9954" s="1">
        <v>120.0</v>
      </c>
      <c r="E9954" s="1" t="s">
        <v>38</v>
      </c>
      <c r="F9954" s="5">
        <v>44927.0</v>
      </c>
      <c r="G9954" s="1">
        <v>5.0</v>
      </c>
    </row>
    <row r="9955">
      <c r="A9955" s="1">
        <v>9954.0</v>
      </c>
      <c r="B9955" s="1" t="s">
        <v>12395</v>
      </c>
      <c r="C9955" s="1" t="s">
        <v>32</v>
      </c>
      <c r="D9955" s="1">
        <v>120.0</v>
      </c>
      <c r="E9955" s="1" t="s">
        <v>38</v>
      </c>
      <c r="F9955" s="5">
        <v>44927.0</v>
      </c>
      <c r="G9955" s="1">
        <v>10.0</v>
      </c>
    </row>
    <row r="9956">
      <c r="A9956" s="1">
        <v>9955.0</v>
      </c>
      <c r="B9956" s="1" t="s">
        <v>12396</v>
      </c>
      <c r="C9956" s="1" t="s">
        <v>49</v>
      </c>
      <c r="D9956" s="1">
        <v>80.0</v>
      </c>
      <c r="E9956" s="1" t="s">
        <v>38</v>
      </c>
      <c r="F9956" s="5">
        <v>44927.0</v>
      </c>
      <c r="G9956" s="1">
        <v>20.0</v>
      </c>
    </row>
    <row r="9957">
      <c r="A9957" s="1">
        <v>9956.0</v>
      </c>
      <c r="B9957" s="1" t="s">
        <v>12397</v>
      </c>
      <c r="C9957" s="1" t="s">
        <v>40</v>
      </c>
      <c r="D9957" s="1">
        <v>50.0</v>
      </c>
      <c r="E9957" s="1" t="s">
        <v>38</v>
      </c>
      <c r="F9957" s="5">
        <v>44927.0</v>
      </c>
      <c r="G9957" s="1">
        <v>0.0</v>
      </c>
    </row>
    <row r="9958">
      <c r="A9958" s="1">
        <v>9957.0</v>
      </c>
      <c r="B9958" s="1" t="s">
        <v>12398</v>
      </c>
      <c r="C9958" s="1" t="s">
        <v>32</v>
      </c>
      <c r="D9958" s="1">
        <v>120.0</v>
      </c>
      <c r="E9958" s="1" t="s">
        <v>38</v>
      </c>
      <c r="F9958" s="5">
        <v>44927.0</v>
      </c>
      <c r="G9958" s="1">
        <v>5.0</v>
      </c>
    </row>
    <row r="9959">
      <c r="A9959" s="1">
        <v>9958.0</v>
      </c>
      <c r="B9959" s="1" t="s">
        <v>12399</v>
      </c>
      <c r="C9959" s="1" t="s">
        <v>32</v>
      </c>
      <c r="D9959" s="1">
        <v>120.0</v>
      </c>
      <c r="E9959" s="1" t="s">
        <v>38</v>
      </c>
      <c r="F9959" s="5">
        <v>44927.0</v>
      </c>
      <c r="G9959" s="1">
        <v>10.0</v>
      </c>
    </row>
    <row r="9960">
      <c r="A9960" s="1">
        <v>9959.0</v>
      </c>
      <c r="B9960" s="1" t="s">
        <v>12400</v>
      </c>
      <c r="C9960" s="1" t="s">
        <v>37</v>
      </c>
      <c r="D9960" s="1">
        <v>250.0</v>
      </c>
      <c r="E9960" s="1" t="s">
        <v>38</v>
      </c>
      <c r="F9960" s="5">
        <v>44927.0</v>
      </c>
      <c r="G9960" s="1">
        <v>20.0</v>
      </c>
    </row>
    <row r="9961">
      <c r="A9961" s="1">
        <v>9960.0</v>
      </c>
      <c r="B9961" s="1" t="s">
        <v>12401</v>
      </c>
      <c r="C9961" s="1" t="s">
        <v>32</v>
      </c>
      <c r="D9961" s="1">
        <v>120.0</v>
      </c>
      <c r="E9961" s="1" t="s">
        <v>38</v>
      </c>
      <c r="F9961" s="5">
        <v>44927.0</v>
      </c>
      <c r="G9961" s="1">
        <v>0.0</v>
      </c>
    </row>
    <row r="9962">
      <c r="A9962" s="1">
        <v>9961.0</v>
      </c>
      <c r="B9962" s="1" t="s">
        <v>12404</v>
      </c>
      <c r="C9962" s="1" t="s">
        <v>32</v>
      </c>
      <c r="D9962" s="1">
        <v>120.0</v>
      </c>
      <c r="E9962" s="1" t="s">
        <v>45</v>
      </c>
      <c r="F9962" s="5">
        <v>44927.0</v>
      </c>
      <c r="G9962" s="1">
        <v>5.0</v>
      </c>
    </row>
    <row r="9963">
      <c r="A9963" s="1">
        <v>9962.0</v>
      </c>
      <c r="B9963" s="1" t="s">
        <v>12405</v>
      </c>
      <c r="C9963" s="1" t="s">
        <v>32</v>
      </c>
      <c r="D9963" s="1">
        <v>120.0</v>
      </c>
      <c r="E9963" s="1" t="s">
        <v>38</v>
      </c>
      <c r="F9963" s="5">
        <v>44927.0</v>
      </c>
      <c r="G9963" s="1">
        <v>10.0</v>
      </c>
    </row>
    <row r="9964">
      <c r="A9964" s="1">
        <v>9963.0</v>
      </c>
      <c r="B9964" s="1" t="s">
        <v>12406</v>
      </c>
      <c r="C9964" s="1" t="s">
        <v>40</v>
      </c>
      <c r="D9964" s="1">
        <v>50.0</v>
      </c>
      <c r="E9964" s="1" t="s">
        <v>38</v>
      </c>
      <c r="F9964" s="5">
        <v>44927.0</v>
      </c>
      <c r="G9964" s="1">
        <v>20.0</v>
      </c>
    </row>
    <row r="9965">
      <c r="A9965" s="1">
        <v>9964.0</v>
      </c>
      <c r="B9965" s="1" t="s">
        <v>12407</v>
      </c>
      <c r="C9965" s="1" t="s">
        <v>49</v>
      </c>
      <c r="D9965" s="1">
        <v>80.0</v>
      </c>
      <c r="E9965" s="1" t="s">
        <v>38</v>
      </c>
      <c r="F9965" s="5">
        <v>44927.0</v>
      </c>
      <c r="G9965" s="1">
        <v>0.0</v>
      </c>
    </row>
    <row r="9966">
      <c r="A9966" s="1">
        <v>9965.0</v>
      </c>
      <c r="B9966" s="1" t="s">
        <v>12408</v>
      </c>
      <c r="C9966" s="1" t="s">
        <v>37</v>
      </c>
      <c r="D9966" s="1">
        <v>250.0</v>
      </c>
      <c r="E9966" s="1" t="s">
        <v>38</v>
      </c>
      <c r="F9966" s="5">
        <v>44927.0</v>
      </c>
      <c r="G9966" s="1">
        <v>5.0</v>
      </c>
    </row>
    <row r="9967">
      <c r="A9967" s="1">
        <v>9966.0</v>
      </c>
      <c r="B9967" s="1" t="s">
        <v>12409</v>
      </c>
      <c r="C9967" s="1" t="s">
        <v>49</v>
      </c>
      <c r="D9967" s="1">
        <v>80.0</v>
      </c>
      <c r="E9967" s="1" t="s">
        <v>33</v>
      </c>
      <c r="F9967" s="5">
        <v>44927.0</v>
      </c>
      <c r="G9967" s="1">
        <v>10.0</v>
      </c>
    </row>
    <row r="9968">
      <c r="A9968" s="1">
        <v>9967.0</v>
      </c>
      <c r="B9968" s="1" t="s">
        <v>12410</v>
      </c>
      <c r="C9968" s="1" t="s">
        <v>32</v>
      </c>
      <c r="D9968" s="1">
        <v>120.0</v>
      </c>
      <c r="E9968" s="1" t="s">
        <v>38</v>
      </c>
      <c r="F9968" s="5">
        <v>44927.0</v>
      </c>
      <c r="G9968" s="1">
        <v>20.0</v>
      </c>
    </row>
    <row r="9969">
      <c r="A9969" s="1">
        <v>9968.0</v>
      </c>
      <c r="B9969" s="1" t="s">
        <v>12411</v>
      </c>
      <c r="C9969" s="1" t="s">
        <v>32</v>
      </c>
      <c r="D9969" s="1">
        <v>120.0</v>
      </c>
      <c r="E9969" s="1" t="s">
        <v>38</v>
      </c>
      <c r="F9969" s="5">
        <v>44927.0</v>
      </c>
      <c r="G9969" s="1">
        <v>0.0</v>
      </c>
    </row>
    <row r="9970">
      <c r="A9970" s="1">
        <v>9969.0</v>
      </c>
      <c r="B9970" s="1" t="s">
        <v>12412</v>
      </c>
      <c r="C9970" s="1" t="s">
        <v>32</v>
      </c>
      <c r="D9970" s="1">
        <v>120.0</v>
      </c>
      <c r="E9970" s="1" t="s">
        <v>38</v>
      </c>
      <c r="F9970" s="5">
        <v>44927.0</v>
      </c>
      <c r="G9970" s="1">
        <v>5.0</v>
      </c>
    </row>
    <row r="9971">
      <c r="A9971" s="1">
        <v>9970.0</v>
      </c>
      <c r="B9971" s="1" t="s">
        <v>12413</v>
      </c>
      <c r="C9971" s="1" t="s">
        <v>49</v>
      </c>
      <c r="D9971" s="1">
        <v>80.0</v>
      </c>
      <c r="E9971" s="1" t="s">
        <v>38</v>
      </c>
      <c r="F9971" s="5">
        <v>44927.0</v>
      </c>
      <c r="G9971" s="1">
        <v>10.0</v>
      </c>
    </row>
    <row r="9972">
      <c r="A9972" s="1">
        <v>9971.0</v>
      </c>
      <c r="B9972" s="1" t="s">
        <v>12415</v>
      </c>
      <c r="C9972" s="1" t="s">
        <v>40</v>
      </c>
      <c r="D9972" s="1">
        <v>50.0</v>
      </c>
      <c r="E9972" s="1" t="s">
        <v>38</v>
      </c>
      <c r="F9972" s="5">
        <v>44927.0</v>
      </c>
      <c r="G9972" s="1">
        <v>20.0</v>
      </c>
    </row>
    <row r="9973">
      <c r="A9973" s="1">
        <v>9972.0</v>
      </c>
      <c r="B9973" s="1" t="s">
        <v>12417</v>
      </c>
      <c r="C9973" s="1" t="s">
        <v>32</v>
      </c>
      <c r="D9973" s="1">
        <v>120.0</v>
      </c>
      <c r="E9973" s="1" t="s">
        <v>45</v>
      </c>
      <c r="F9973" s="5">
        <v>44927.0</v>
      </c>
      <c r="G9973" s="1">
        <v>0.0</v>
      </c>
    </row>
    <row r="9974">
      <c r="A9974" s="1">
        <v>9973.0</v>
      </c>
      <c r="B9974" s="1" t="s">
        <v>12418</v>
      </c>
      <c r="C9974" s="1" t="s">
        <v>32</v>
      </c>
      <c r="D9974" s="1">
        <v>120.0</v>
      </c>
      <c r="E9974" s="1" t="s">
        <v>38</v>
      </c>
      <c r="F9974" s="5">
        <v>44927.0</v>
      </c>
      <c r="G9974" s="1">
        <v>5.0</v>
      </c>
    </row>
    <row r="9975">
      <c r="A9975" s="1">
        <v>9974.0</v>
      </c>
      <c r="B9975" s="1" t="s">
        <v>12419</v>
      </c>
      <c r="C9975" s="1" t="s">
        <v>40</v>
      </c>
      <c r="D9975" s="1">
        <v>50.0</v>
      </c>
      <c r="E9975" s="1" t="s">
        <v>38</v>
      </c>
      <c r="F9975" s="5">
        <v>44927.0</v>
      </c>
      <c r="G9975" s="1">
        <v>10.0</v>
      </c>
    </row>
    <row r="9976">
      <c r="A9976" s="1">
        <v>9975.0</v>
      </c>
      <c r="B9976" s="1" t="s">
        <v>12420</v>
      </c>
      <c r="C9976" s="1" t="s">
        <v>49</v>
      </c>
      <c r="D9976" s="1">
        <v>80.0</v>
      </c>
      <c r="E9976" s="1" t="s">
        <v>38</v>
      </c>
      <c r="F9976" s="5">
        <v>44927.0</v>
      </c>
      <c r="G9976" s="1">
        <v>20.0</v>
      </c>
    </row>
    <row r="9977">
      <c r="A9977" s="1">
        <v>9976.0</v>
      </c>
      <c r="B9977" s="1" t="s">
        <v>12421</v>
      </c>
      <c r="C9977" s="1" t="s">
        <v>37</v>
      </c>
      <c r="D9977" s="1">
        <v>250.0</v>
      </c>
      <c r="E9977" s="1" t="s">
        <v>38</v>
      </c>
      <c r="F9977" s="5">
        <v>44927.0</v>
      </c>
      <c r="G9977" s="1">
        <v>0.0</v>
      </c>
    </row>
    <row r="9978">
      <c r="A9978" s="1">
        <v>9977.0</v>
      </c>
      <c r="B9978" s="1" t="s">
        <v>12422</v>
      </c>
      <c r="C9978" s="1" t="s">
        <v>32</v>
      </c>
      <c r="D9978" s="1">
        <v>120.0</v>
      </c>
      <c r="E9978" s="1" t="s">
        <v>38</v>
      </c>
      <c r="F9978" s="5">
        <v>44927.0</v>
      </c>
      <c r="G9978" s="1">
        <v>5.0</v>
      </c>
    </row>
    <row r="9979">
      <c r="A9979" s="1">
        <v>9978.0</v>
      </c>
      <c r="B9979" s="1" t="s">
        <v>12423</v>
      </c>
      <c r="C9979" s="1" t="s">
        <v>32</v>
      </c>
      <c r="D9979" s="1">
        <v>120.0</v>
      </c>
      <c r="E9979" s="1" t="s">
        <v>38</v>
      </c>
      <c r="F9979" s="5">
        <v>44927.0</v>
      </c>
      <c r="G9979" s="1">
        <v>10.0</v>
      </c>
    </row>
    <row r="9980">
      <c r="A9980" s="1">
        <v>9979.0</v>
      </c>
      <c r="B9980" s="1" t="s">
        <v>12424</v>
      </c>
      <c r="C9980" s="1" t="s">
        <v>40</v>
      </c>
      <c r="D9980" s="1">
        <v>50.0</v>
      </c>
      <c r="E9980" s="1" t="s">
        <v>38</v>
      </c>
      <c r="F9980" s="5">
        <v>44927.0</v>
      </c>
      <c r="G9980" s="1">
        <v>20.0</v>
      </c>
    </row>
    <row r="9981">
      <c r="A9981" s="1">
        <v>9980.0</v>
      </c>
      <c r="B9981" s="1" t="s">
        <v>12425</v>
      </c>
      <c r="C9981" s="1" t="s">
        <v>32</v>
      </c>
      <c r="D9981" s="1">
        <v>120.0</v>
      </c>
      <c r="E9981" s="1" t="s">
        <v>38</v>
      </c>
      <c r="F9981" s="5">
        <v>44927.0</v>
      </c>
      <c r="G9981" s="1">
        <v>0.0</v>
      </c>
    </row>
    <row r="9982">
      <c r="A9982" s="1">
        <v>9981.0</v>
      </c>
      <c r="B9982" s="1" t="s">
        <v>12427</v>
      </c>
      <c r="C9982" s="1" t="s">
        <v>40</v>
      </c>
      <c r="D9982" s="1">
        <v>50.0</v>
      </c>
      <c r="E9982" s="1" t="s">
        <v>38</v>
      </c>
      <c r="F9982" s="5">
        <v>44927.0</v>
      </c>
      <c r="G9982" s="1">
        <v>5.0</v>
      </c>
    </row>
    <row r="9983">
      <c r="A9983" s="1">
        <v>9982.0</v>
      </c>
      <c r="B9983" s="1" t="s">
        <v>12429</v>
      </c>
      <c r="C9983" s="1" t="s">
        <v>32</v>
      </c>
      <c r="D9983" s="1">
        <v>120.0</v>
      </c>
      <c r="E9983" s="1" t="s">
        <v>38</v>
      </c>
      <c r="F9983" s="5">
        <v>44927.0</v>
      </c>
      <c r="G9983" s="1">
        <v>10.0</v>
      </c>
    </row>
    <row r="9984">
      <c r="A9984" s="1">
        <v>9983.0</v>
      </c>
      <c r="B9984" s="1" t="s">
        <v>12430</v>
      </c>
      <c r="C9984" s="1" t="s">
        <v>37</v>
      </c>
      <c r="D9984" s="1">
        <v>250.0</v>
      </c>
      <c r="E9984" s="1" t="s">
        <v>45</v>
      </c>
      <c r="F9984" s="5">
        <v>44927.0</v>
      </c>
      <c r="G9984" s="1">
        <v>20.0</v>
      </c>
    </row>
    <row r="9985">
      <c r="A9985" s="1">
        <v>9984.0</v>
      </c>
      <c r="B9985" s="1" t="s">
        <v>12431</v>
      </c>
      <c r="C9985" s="1" t="s">
        <v>49</v>
      </c>
      <c r="D9985" s="1">
        <v>80.0</v>
      </c>
      <c r="E9985" s="1" t="s">
        <v>45</v>
      </c>
      <c r="F9985" s="5">
        <v>44927.0</v>
      </c>
      <c r="G9985" s="1">
        <v>0.0</v>
      </c>
    </row>
    <row r="9986">
      <c r="A9986" s="1">
        <v>9985.0</v>
      </c>
      <c r="B9986" s="1" t="s">
        <v>12432</v>
      </c>
      <c r="C9986" s="1" t="s">
        <v>32</v>
      </c>
      <c r="D9986" s="1">
        <v>120.0</v>
      </c>
      <c r="E9986" s="1" t="s">
        <v>38</v>
      </c>
      <c r="F9986" s="5">
        <v>44927.0</v>
      </c>
      <c r="G9986" s="1">
        <v>5.0</v>
      </c>
    </row>
    <row r="9987">
      <c r="A9987" s="1">
        <v>9986.0</v>
      </c>
      <c r="B9987" s="1" t="s">
        <v>12433</v>
      </c>
      <c r="C9987" s="1" t="s">
        <v>40</v>
      </c>
      <c r="D9987" s="1">
        <v>50.0</v>
      </c>
      <c r="E9987" s="1" t="s">
        <v>38</v>
      </c>
      <c r="F9987" s="5">
        <v>44927.0</v>
      </c>
      <c r="G9987" s="1">
        <v>10.0</v>
      </c>
    </row>
    <row r="9988">
      <c r="A9988" s="1">
        <v>9987.0</v>
      </c>
      <c r="B9988" s="1" t="s">
        <v>12434</v>
      </c>
      <c r="C9988" s="1" t="s">
        <v>49</v>
      </c>
      <c r="D9988" s="1">
        <v>80.0</v>
      </c>
      <c r="E9988" s="1" t="s">
        <v>38</v>
      </c>
      <c r="F9988" s="5">
        <v>44927.0</v>
      </c>
      <c r="G9988" s="1">
        <v>20.0</v>
      </c>
    </row>
    <row r="9989">
      <c r="A9989" s="1">
        <v>9988.0</v>
      </c>
      <c r="B9989" s="1" t="s">
        <v>12435</v>
      </c>
      <c r="C9989" s="1" t="s">
        <v>32</v>
      </c>
      <c r="D9989" s="1">
        <v>120.0</v>
      </c>
      <c r="E9989" s="1" t="s">
        <v>38</v>
      </c>
      <c r="F9989" s="5">
        <v>44927.0</v>
      </c>
      <c r="G9989" s="1">
        <v>0.0</v>
      </c>
    </row>
    <row r="9990">
      <c r="A9990" s="1">
        <v>9989.0</v>
      </c>
      <c r="B9990" s="1" t="s">
        <v>12436</v>
      </c>
      <c r="C9990" s="1" t="s">
        <v>32</v>
      </c>
      <c r="D9990" s="1">
        <v>120.0</v>
      </c>
      <c r="E9990" s="1" t="s">
        <v>33</v>
      </c>
      <c r="F9990" s="5">
        <v>44927.0</v>
      </c>
      <c r="G9990" s="1">
        <v>5.0</v>
      </c>
    </row>
    <row r="9991">
      <c r="A9991" s="1">
        <v>9990.0</v>
      </c>
      <c r="B9991" s="1" t="s">
        <v>12437</v>
      </c>
      <c r="C9991" s="1" t="s">
        <v>32</v>
      </c>
      <c r="D9991" s="1">
        <v>120.0</v>
      </c>
      <c r="E9991" s="1" t="s">
        <v>45</v>
      </c>
      <c r="F9991" s="5">
        <v>44927.0</v>
      </c>
      <c r="G9991" s="1">
        <v>10.0</v>
      </c>
    </row>
    <row r="9992">
      <c r="A9992" s="1">
        <v>9991.0</v>
      </c>
      <c r="B9992" s="1" t="s">
        <v>12438</v>
      </c>
      <c r="C9992" s="1" t="s">
        <v>32</v>
      </c>
      <c r="D9992" s="1">
        <v>120.0</v>
      </c>
      <c r="E9992" s="1" t="s">
        <v>33</v>
      </c>
      <c r="F9992" s="5">
        <v>44927.0</v>
      </c>
      <c r="G9992" s="1">
        <v>20.0</v>
      </c>
    </row>
    <row r="9993">
      <c r="A9993" s="1">
        <v>9992.0</v>
      </c>
      <c r="B9993" s="1" t="s">
        <v>12441</v>
      </c>
      <c r="C9993" s="1" t="s">
        <v>32</v>
      </c>
      <c r="D9993" s="1">
        <v>120.0</v>
      </c>
      <c r="E9993" s="1" t="s">
        <v>38</v>
      </c>
      <c r="F9993" s="5">
        <v>44927.0</v>
      </c>
      <c r="G9993" s="1">
        <v>0.0</v>
      </c>
    </row>
    <row r="9994">
      <c r="A9994" s="1">
        <v>9993.0</v>
      </c>
      <c r="B9994" s="1" t="s">
        <v>12442</v>
      </c>
      <c r="C9994" s="1" t="s">
        <v>32</v>
      </c>
      <c r="D9994" s="1">
        <v>120.0</v>
      </c>
      <c r="E9994" s="1" t="s">
        <v>38</v>
      </c>
      <c r="F9994" s="5">
        <v>44927.0</v>
      </c>
      <c r="G9994" s="1">
        <v>5.0</v>
      </c>
    </row>
    <row r="9995">
      <c r="A9995" s="1">
        <v>9994.0</v>
      </c>
      <c r="B9995" s="1" t="s">
        <v>12443</v>
      </c>
      <c r="C9995" s="1" t="s">
        <v>32</v>
      </c>
      <c r="D9995" s="1">
        <v>120.0</v>
      </c>
      <c r="E9995" s="1" t="s">
        <v>38</v>
      </c>
      <c r="F9995" s="5">
        <v>44927.0</v>
      </c>
      <c r="G9995" s="1">
        <v>10.0</v>
      </c>
    </row>
    <row r="9996">
      <c r="A9996" s="1">
        <v>9995.0</v>
      </c>
      <c r="B9996" s="1" t="s">
        <v>12444</v>
      </c>
      <c r="C9996" s="1" t="s">
        <v>32</v>
      </c>
      <c r="D9996" s="1">
        <v>120.0</v>
      </c>
      <c r="E9996" s="1" t="s">
        <v>38</v>
      </c>
      <c r="F9996" s="5">
        <v>44927.0</v>
      </c>
      <c r="G9996" s="1">
        <v>20.0</v>
      </c>
    </row>
    <row r="9997">
      <c r="A9997" s="1">
        <v>9996.0</v>
      </c>
      <c r="B9997" s="1" t="s">
        <v>12445</v>
      </c>
      <c r="C9997" s="1" t="s">
        <v>49</v>
      </c>
      <c r="D9997" s="1">
        <v>80.0</v>
      </c>
      <c r="E9997" s="1" t="s">
        <v>38</v>
      </c>
      <c r="F9997" s="5">
        <v>44927.0</v>
      </c>
      <c r="G9997" s="1">
        <v>0.0</v>
      </c>
    </row>
    <row r="9998">
      <c r="A9998" s="1">
        <v>9997.0</v>
      </c>
      <c r="B9998" s="1" t="s">
        <v>12446</v>
      </c>
      <c r="C9998" s="1" t="s">
        <v>32</v>
      </c>
      <c r="D9998" s="1">
        <v>120.0</v>
      </c>
      <c r="E9998" s="1" t="s">
        <v>45</v>
      </c>
      <c r="F9998" s="5">
        <v>44927.0</v>
      </c>
      <c r="G9998" s="1">
        <v>5.0</v>
      </c>
    </row>
    <row r="9999">
      <c r="A9999" s="1">
        <v>9998.0</v>
      </c>
      <c r="B9999" s="1" t="s">
        <v>12447</v>
      </c>
      <c r="C9999" s="1" t="s">
        <v>40</v>
      </c>
      <c r="D9999" s="1">
        <v>50.0</v>
      </c>
      <c r="E9999" s="1" t="s">
        <v>45</v>
      </c>
      <c r="F9999" s="5">
        <v>44927.0</v>
      </c>
      <c r="G9999" s="1">
        <v>10.0</v>
      </c>
    </row>
    <row r="10000">
      <c r="A10000" s="1">
        <v>9999.0</v>
      </c>
      <c r="B10000" s="1" t="s">
        <v>12448</v>
      </c>
      <c r="C10000" s="1" t="s">
        <v>32</v>
      </c>
      <c r="D10000" s="1">
        <v>120.0</v>
      </c>
      <c r="E10000" s="1" t="s">
        <v>38</v>
      </c>
      <c r="F10000" s="5">
        <v>44927.0</v>
      </c>
      <c r="G10000" s="1">
        <v>20.0</v>
      </c>
    </row>
    <row r="10001">
      <c r="A10001" s="1">
        <v>10000.0</v>
      </c>
      <c r="B10001" s="1" t="s">
        <v>12449</v>
      </c>
      <c r="C10001" s="1" t="s">
        <v>49</v>
      </c>
      <c r="D10001" s="1">
        <v>80.0</v>
      </c>
      <c r="E10001" s="1" t="s">
        <v>45</v>
      </c>
      <c r="F10001" s="5">
        <v>44927.0</v>
      </c>
      <c r="G10001" s="1">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19</v>
      </c>
      <c r="B1" s="3"/>
    </row>
    <row r="2">
      <c r="B2" s="3"/>
    </row>
    <row r="3">
      <c r="A3" s="6" t="s">
        <v>35</v>
      </c>
      <c r="B3" s="3"/>
    </row>
    <row r="4">
      <c r="A4" s="7" t="s">
        <v>41</v>
      </c>
      <c r="B4" s="3"/>
    </row>
    <row r="5">
      <c r="A5" s="1"/>
      <c r="B5" s="8"/>
    </row>
    <row r="6">
      <c r="A6" s="9" t="s">
        <v>47</v>
      </c>
      <c r="B6" s="11" t="s">
        <v>50</v>
      </c>
    </row>
    <row r="7">
      <c r="A7" s="10" t="str">
        <f>IFERROR(__xludf.DUMMYFUNCTION("QUERY(RawData!E2:E10002,""SELECT E, COUNT(E) group by E"",0)"),"")</f>
        <v/>
      </c>
      <c r="B7" s="3" t="str">
        <f>IFERROR(__xludf.DUMMYFUNCTION("""COMPUTED_VALUE"""),"count ")</f>
        <v>count </v>
      </c>
    </row>
    <row r="8">
      <c r="A8" s="10" t="str">
        <f>IFERROR(__xludf.DUMMYFUNCTION("""COMPUTED_VALUE"""),"Australia")</f>
        <v>Australia</v>
      </c>
      <c r="B8" s="12">
        <f>IFERROR(__xludf.DUMMYFUNCTION("""COMPUTED_VALUE"""),1030.0)</f>
        <v>1030</v>
      </c>
    </row>
    <row r="9">
      <c r="A9" s="10" t="str">
        <f>IFERROR(__xludf.DUMMYFUNCTION("""COMPUTED_VALUE"""),"Brazil")</f>
        <v>Brazil</v>
      </c>
      <c r="B9" s="12">
        <f>IFERROR(__xludf.DUMMYFUNCTION("""COMPUTED_VALUE"""),996.0)</f>
        <v>996</v>
      </c>
    </row>
    <row r="10">
      <c r="A10" s="10" t="str">
        <f>IFERROR(__xludf.DUMMYFUNCTION("""COMPUTED_VALUE"""),"Canada")</f>
        <v>Canada</v>
      </c>
      <c r="B10" s="12">
        <f>IFERROR(__xludf.DUMMYFUNCTION("""COMPUTED_VALUE"""),997.0)</f>
        <v>997</v>
      </c>
    </row>
    <row r="11">
      <c r="A11" s="10" t="str">
        <f>IFERROR(__xludf.DUMMYFUNCTION("""COMPUTED_VALUE"""),"France")</f>
        <v>France</v>
      </c>
      <c r="B11" s="12">
        <f>IFERROR(__xludf.DUMMYFUNCTION("""COMPUTED_VALUE"""),996.0)</f>
        <v>996</v>
      </c>
    </row>
    <row r="12">
      <c r="A12" s="10" t="str">
        <f>IFERROR(__xludf.DUMMYFUNCTION("""COMPUTED_VALUE"""),"Germany")</f>
        <v>Germany</v>
      </c>
      <c r="B12" s="12">
        <f>IFERROR(__xludf.DUMMYFUNCTION("""COMPUTED_VALUE"""),1027.0)</f>
        <v>1027</v>
      </c>
    </row>
    <row r="13">
      <c r="A13" s="10" t="str">
        <f>IFERROR(__xludf.DUMMYFUNCTION("""COMPUTED_VALUE"""),"Japan")</f>
        <v>Japan</v>
      </c>
      <c r="B13" s="12">
        <f>IFERROR(__xludf.DUMMYFUNCTION("""COMPUTED_VALUE"""),973.0)</f>
        <v>973</v>
      </c>
    </row>
    <row r="14">
      <c r="A14" s="10" t="str">
        <f>IFERROR(__xludf.DUMMYFUNCTION("""COMPUTED_VALUE"""),"Spain")</f>
        <v>Spain</v>
      </c>
      <c r="B14" s="12">
        <f>IFERROR(__xludf.DUMMYFUNCTION("""COMPUTED_VALUE"""),1019.0)</f>
        <v>1019</v>
      </c>
    </row>
    <row r="15">
      <c r="A15" s="10" t="str">
        <f>IFERROR(__xludf.DUMMYFUNCTION("""COMPUTED_VALUE"""),"Ukraine")</f>
        <v>Ukraine</v>
      </c>
      <c r="B15" s="12">
        <f>IFERROR(__xludf.DUMMYFUNCTION("""COMPUTED_VALUE"""),1032.0)</f>
        <v>1032</v>
      </c>
    </row>
    <row r="16">
      <c r="A16" s="10" t="str">
        <f>IFERROR(__xludf.DUMMYFUNCTION("""COMPUTED_VALUE"""),"United Kingdom")</f>
        <v>United Kingdom</v>
      </c>
      <c r="B16" s="12">
        <f>IFERROR(__xludf.DUMMYFUNCTION("""COMPUTED_VALUE"""),977.0)</f>
        <v>977</v>
      </c>
    </row>
    <row r="17">
      <c r="A17" s="10" t="str">
        <f>IFERROR(__xludf.DUMMYFUNCTION("""COMPUTED_VALUE"""),"United States")</f>
        <v>United States</v>
      </c>
      <c r="B17" s="12">
        <f>IFERROR(__xludf.DUMMYFUNCTION("""COMPUTED_VALUE"""),954.0)</f>
        <v>954</v>
      </c>
    </row>
    <row r="18">
      <c r="A18" s="9" t="s">
        <v>87</v>
      </c>
      <c r="B18" s="13">
        <f>SUM(B7:B17)</f>
        <v>10001</v>
      </c>
    </row>
    <row r="19">
      <c r="B19" s="3"/>
    </row>
    <row r="20">
      <c r="A20" s="6" t="s">
        <v>96</v>
      </c>
      <c r="B20" s="3"/>
    </row>
    <row r="21">
      <c r="A21" s="1" t="s">
        <v>103</v>
      </c>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34</v>
      </c>
      <c r="B1" s="3"/>
    </row>
    <row r="2">
      <c r="B2" s="3"/>
    </row>
    <row r="3">
      <c r="A3" s="6" t="s">
        <v>35</v>
      </c>
      <c r="B3" s="3"/>
    </row>
    <row r="4">
      <c r="A4" s="1" t="s">
        <v>44</v>
      </c>
      <c r="B4" s="3"/>
    </row>
    <row r="5">
      <c r="A5" s="1"/>
      <c r="B5" s="8"/>
    </row>
    <row r="6">
      <c r="A6" s="9" t="s">
        <v>47</v>
      </c>
      <c r="B6" s="11" t="s">
        <v>51</v>
      </c>
    </row>
    <row r="7">
      <c r="A7" s="10" t="str">
        <f>IFERROR(__xludf.DUMMYFUNCTION("QUERY(RawData!E2:O10002,""SELECT E, SUM(O) GROUP BY E ORDER BY SUM(O) DESC"",0)"),"")</f>
        <v/>
      </c>
      <c r="B7" s="3" t="str">
        <f>IFERROR(__xludf.DUMMYFUNCTION("""COMPUTED_VALUE"""),"sum ")</f>
        <v>sum </v>
      </c>
    </row>
    <row r="8">
      <c r="A8" s="10" t="str">
        <f>IFERROR(__xludf.DUMMYFUNCTION("""COMPUTED_VALUE"""),"Spain")</f>
        <v>Spain</v>
      </c>
      <c r="B8" s="12">
        <f>IFERROR(__xludf.DUMMYFUNCTION("""COMPUTED_VALUE"""),111793.0)</f>
        <v>111793</v>
      </c>
    </row>
    <row r="9">
      <c r="A9" s="10" t="str">
        <f>IFERROR(__xludf.DUMMYFUNCTION("""COMPUTED_VALUE"""),"Ukraine")</f>
        <v>Ukraine</v>
      </c>
      <c r="B9" s="12">
        <f>IFERROR(__xludf.DUMMYFUNCTION("""COMPUTED_VALUE"""),111619.0)</f>
        <v>111619</v>
      </c>
    </row>
    <row r="10">
      <c r="A10" s="10" t="str">
        <f>IFERROR(__xludf.DUMMYFUNCTION("""COMPUTED_VALUE"""),"Australia")</f>
        <v>Australia</v>
      </c>
      <c r="B10" s="12">
        <f>IFERROR(__xludf.DUMMYFUNCTION("""COMPUTED_VALUE"""),111119.5)</f>
        <v>111119.5</v>
      </c>
    </row>
    <row r="11">
      <c r="A11" s="10" t="str">
        <f>IFERROR(__xludf.DUMMYFUNCTION("""COMPUTED_VALUE"""),"Canada")</f>
        <v>Canada</v>
      </c>
      <c r="B11" s="12">
        <f>IFERROR(__xludf.DUMMYFUNCTION("""COMPUTED_VALUE"""),109096.5)</f>
        <v>109096.5</v>
      </c>
    </row>
    <row r="12">
      <c r="A12" s="10" t="str">
        <f>IFERROR(__xludf.DUMMYFUNCTION("""COMPUTED_VALUE"""),"Germany")</f>
        <v>Germany</v>
      </c>
      <c r="B12" s="12">
        <f>IFERROR(__xludf.DUMMYFUNCTION("""COMPUTED_VALUE"""),108088.0)</f>
        <v>108088</v>
      </c>
    </row>
    <row r="13">
      <c r="A13" s="10" t="str">
        <f>IFERROR(__xludf.DUMMYFUNCTION("""COMPUTED_VALUE"""),"France")</f>
        <v>France</v>
      </c>
      <c r="B13" s="12">
        <f>IFERROR(__xludf.DUMMYFUNCTION("""COMPUTED_VALUE"""),107789.0)</f>
        <v>107789</v>
      </c>
    </row>
    <row r="14">
      <c r="A14" s="10" t="str">
        <f>IFERROR(__xludf.DUMMYFUNCTION("""COMPUTED_VALUE"""),"Japan")</f>
        <v>Japan</v>
      </c>
      <c r="B14" s="12">
        <f>IFERROR(__xludf.DUMMYFUNCTION("""COMPUTED_VALUE"""),107010.0)</f>
        <v>107010</v>
      </c>
    </row>
    <row r="15">
      <c r="A15" s="10" t="str">
        <f>IFERROR(__xludf.DUMMYFUNCTION("""COMPUTED_VALUE"""),"Brazil")</f>
        <v>Brazil</v>
      </c>
      <c r="B15" s="12">
        <f>IFERROR(__xludf.DUMMYFUNCTION("""COMPUTED_VALUE"""),105391.0)</f>
        <v>105391</v>
      </c>
    </row>
    <row r="16">
      <c r="A16" s="10" t="str">
        <f>IFERROR(__xludf.DUMMYFUNCTION("""COMPUTED_VALUE"""),"United States")</f>
        <v>United States</v>
      </c>
      <c r="B16" s="12">
        <f>IFERROR(__xludf.DUMMYFUNCTION("""COMPUTED_VALUE"""),104221.5)</f>
        <v>104221.5</v>
      </c>
    </row>
    <row r="17">
      <c r="A17" s="10" t="str">
        <f>IFERROR(__xludf.DUMMYFUNCTION("""COMPUTED_VALUE"""),"United Kingdom")</f>
        <v>United Kingdom</v>
      </c>
      <c r="B17" s="12">
        <f>IFERROR(__xludf.DUMMYFUNCTION("""COMPUTED_VALUE"""),103806.0)</f>
        <v>103806</v>
      </c>
    </row>
    <row r="18">
      <c r="A18" s="9" t="s">
        <v>87</v>
      </c>
      <c r="B18" s="13">
        <f>SUM(B7:B17)</f>
        <v>1079933.5</v>
      </c>
    </row>
    <row r="19">
      <c r="B19" s="3"/>
    </row>
    <row r="20">
      <c r="A20" s="6" t="s">
        <v>96</v>
      </c>
      <c r="B20" s="3"/>
    </row>
    <row r="21">
      <c r="A21" s="1" t="s">
        <v>98</v>
      </c>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s>
  <sheetData>
    <row r="1">
      <c r="A1" s="2" t="s">
        <v>835</v>
      </c>
      <c r="B1" s="3"/>
    </row>
    <row r="2">
      <c r="B2" s="3"/>
    </row>
    <row r="3">
      <c r="A3" s="6" t="s">
        <v>35</v>
      </c>
      <c r="B3" s="3"/>
    </row>
    <row r="4">
      <c r="A4" s="1" t="s">
        <v>840</v>
      </c>
      <c r="B4" s="3"/>
    </row>
    <row r="5">
      <c r="A5" s="1"/>
      <c r="B5" s="8"/>
    </row>
    <row r="6">
      <c r="A6" s="9" t="s">
        <v>47</v>
      </c>
      <c r="B6" s="11" t="s">
        <v>848</v>
      </c>
    </row>
    <row r="7">
      <c r="A7" s="10" t="str">
        <f>IFERROR(__xludf.DUMMYFUNCTION("QUERY(RawData!E2:O10002,""SELECT E, AVG(O) GROUP BY E ORDER BY AVG(O) DESC"",0)"),"")</f>
        <v/>
      </c>
      <c r="B7" s="3" t="str">
        <f>IFERROR(__xludf.DUMMYFUNCTION("""COMPUTED_VALUE"""),"avg ")</f>
        <v>avg </v>
      </c>
    </row>
    <row r="8">
      <c r="A8" s="10" t="str">
        <f>IFERROR(__xludf.DUMMYFUNCTION("""COMPUTED_VALUE"""),"Japan")</f>
        <v>Japan</v>
      </c>
      <c r="B8" s="12">
        <f>IFERROR(__xludf.DUMMYFUNCTION("""COMPUTED_VALUE"""),109.97944501541623)</f>
        <v>109.979445</v>
      </c>
    </row>
    <row r="9">
      <c r="A9" s="10" t="str">
        <f>IFERROR(__xludf.DUMMYFUNCTION("""COMPUTED_VALUE"""),"Spain")</f>
        <v>Spain</v>
      </c>
      <c r="B9" s="12">
        <f>IFERROR(__xludf.DUMMYFUNCTION("""COMPUTED_VALUE"""),109.70853778213936)</f>
        <v>109.7085378</v>
      </c>
    </row>
    <row r="10">
      <c r="A10" s="10" t="str">
        <f>IFERROR(__xludf.DUMMYFUNCTION("""COMPUTED_VALUE"""),"Canada")</f>
        <v>Canada</v>
      </c>
      <c r="B10" s="12">
        <f>IFERROR(__xludf.DUMMYFUNCTION("""COMPUTED_VALUE"""),109.4247743229689)</f>
        <v>109.4247743</v>
      </c>
    </row>
    <row r="11">
      <c r="A11" s="10" t="str">
        <f>IFERROR(__xludf.DUMMYFUNCTION("""COMPUTED_VALUE"""),"United States")</f>
        <v>United States</v>
      </c>
      <c r="B11" s="12">
        <f>IFERROR(__xludf.DUMMYFUNCTION("""COMPUTED_VALUE"""),109.24685534591195)</f>
        <v>109.2468553</v>
      </c>
    </row>
    <row r="12">
      <c r="A12" s="10" t="str">
        <f>IFERROR(__xludf.DUMMYFUNCTION("""COMPUTED_VALUE"""),"Ukraine")</f>
        <v>Ukraine</v>
      </c>
      <c r="B12" s="12">
        <f>IFERROR(__xludf.DUMMYFUNCTION("""COMPUTED_VALUE"""),108.26285160038798)</f>
        <v>108.2628516</v>
      </c>
    </row>
    <row r="13">
      <c r="A13" s="10" t="str">
        <f>IFERROR(__xludf.DUMMYFUNCTION("""COMPUTED_VALUE"""),"France")</f>
        <v>France</v>
      </c>
      <c r="B13" s="12">
        <f>IFERROR(__xludf.DUMMYFUNCTION("""COMPUTED_VALUE"""),108.2218875502008)</f>
        <v>108.2218876</v>
      </c>
    </row>
    <row r="14">
      <c r="A14" s="10" t="str">
        <f>IFERROR(__xludf.DUMMYFUNCTION("""COMPUTED_VALUE"""),"Australia")</f>
        <v>Australia</v>
      </c>
      <c r="B14" s="12">
        <f>IFERROR(__xludf.DUMMYFUNCTION("""COMPUTED_VALUE"""),107.88300970873786)</f>
        <v>107.8830097</v>
      </c>
    </row>
    <row r="15">
      <c r="A15" s="10" t="str">
        <f>IFERROR(__xludf.DUMMYFUNCTION("""COMPUTED_VALUE"""),"United Kingdom")</f>
        <v>United Kingdom</v>
      </c>
      <c r="B15" s="12">
        <f>IFERROR(__xludf.DUMMYFUNCTION("""COMPUTED_VALUE"""),106.24974411463664)</f>
        <v>106.2497441</v>
      </c>
    </row>
    <row r="16">
      <c r="A16" s="10" t="str">
        <f>IFERROR(__xludf.DUMMYFUNCTION("""COMPUTED_VALUE"""),"Brazil")</f>
        <v>Brazil</v>
      </c>
      <c r="B16" s="12">
        <f>IFERROR(__xludf.DUMMYFUNCTION("""COMPUTED_VALUE"""),105.81425702811245)</f>
        <v>105.814257</v>
      </c>
    </row>
    <row r="17">
      <c r="A17" s="10" t="str">
        <f>IFERROR(__xludf.DUMMYFUNCTION("""COMPUTED_VALUE"""),"Germany")</f>
        <v>Germany</v>
      </c>
      <c r="B17" s="12">
        <f>IFERROR(__xludf.DUMMYFUNCTION("""COMPUTED_VALUE"""),105.24634858812074)</f>
        <v>105.2463486</v>
      </c>
    </row>
    <row r="18">
      <c r="A18" s="14"/>
      <c r="B18" s="12"/>
    </row>
    <row r="19">
      <c r="B19" s="3"/>
    </row>
    <row r="20">
      <c r="A20" s="6" t="s">
        <v>96</v>
      </c>
      <c r="B20" s="3"/>
    </row>
    <row r="21">
      <c r="A21" s="1" t="s">
        <v>890</v>
      </c>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0"/>
    <col customWidth="1" min="6" max="6" width="16.63"/>
    <col customWidth="1" min="8" max="8" width="17.13"/>
  </cols>
  <sheetData>
    <row r="1">
      <c r="A1" s="2" t="s">
        <v>907</v>
      </c>
      <c r="B1" s="3"/>
    </row>
    <row r="2">
      <c r="B2" s="3"/>
    </row>
    <row r="3">
      <c r="A3" s="6" t="s">
        <v>35</v>
      </c>
      <c r="B3" s="3"/>
    </row>
    <row r="4">
      <c r="A4" s="1" t="s">
        <v>913</v>
      </c>
      <c r="B4" s="3"/>
    </row>
    <row r="5">
      <c r="A5" s="1"/>
      <c r="B5" s="8"/>
    </row>
    <row r="6">
      <c r="A6" s="15" t="s">
        <v>918</v>
      </c>
      <c r="B6" s="16" t="s">
        <v>51</v>
      </c>
      <c r="C6" s="15" t="s">
        <v>928</v>
      </c>
      <c r="D6" s="17"/>
      <c r="E6" s="15" t="s">
        <v>918</v>
      </c>
      <c r="F6" s="15" t="s">
        <v>931</v>
      </c>
      <c r="G6" s="17"/>
      <c r="H6" s="15" t="s">
        <v>933</v>
      </c>
      <c r="I6" s="15" t="s">
        <v>934</v>
      </c>
    </row>
    <row r="7">
      <c r="A7" s="10" t="str">
        <f>IFERROR(__xludf.DUMMYFUNCTION("QUERY(RawData!O2:P10002,""SELECT P, SUM(O) GROUP BY P ORDER BY SUM(O) DESC"",0)"),"")</f>
        <v/>
      </c>
      <c r="B7" s="3" t="str">
        <f>IFERROR(__xludf.DUMMYFUNCTION("""COMPUTED_VALUE"""),"sum ")</f>
        <v>sum </v>
      </c>
      <c r="E7" s="10" t="str">
        <f>IFERROR(__xludf.DUMMYFUNCTION("QUERY(RawData!O2:P10002,""SELECT P, COUNT(P) GROUP BY P"",0)"),"")</f>
        <v/>
      </c>
      <c r="F7" s="10" t="str">
        <f>IFERROR(__xludf.DUMMYFUNCTION("""COMPUTED_VALUE"""),"count ")</f>
        <v>count </v>
      </c>
      <c r="H7" s="10">
        <f t="array" ref="H7">SUM(--ISNA(RawData!P2:P10002))</f>
        <v>1</v>
      </c>
      <c r="I7" s="10" t="str">
        <f>IFERROR(__xludf.DUMMYFUNCTION("FILTER(RawData!A2:A10002,ISNA(RawData!P2:P10002))"),"SV39ac")</f>
        <v>SV39ac</v>
      </c>
    </row>
    <row r="8">
      <c r="A8" s="10" t="str">
        <f>IFERROR(__xludf.DUMMYFUNCTION("""COMPUTED_VALUE"""),"Residential")</f>
        <v>Residential</v>
      </c>
      <c r="B8" s="12">
        <f>IFERROR(__xludf.DUMMYFUNCTION("""COMPUTED_VALUE"""),652512.0)</f>
        <v>652512</v>
      </c>
      <c r="C8" s="10">
        <f t="shared" ref="C8:C12" si="1">B8/_xlfn.XLOOKUP(A8,E$8:E$12,F$8:F$12)</f>
        <v>109.5002517</v>
      </c>
      <c r="E8" s="10" t="str">
        <f>IFERROR(__xludf.DUMMYFUNCTION("""COMPUTED_VALUE"""),"#N/A")</f>
        <v>#N/A</v>
      </c>
      <c r="F8" s="10">
        <f>IFERROR(__xludf.DUMMYFUNCTION("""COMPUTED_VALUE"""),1.0)</f>
        <v>1</v>
      </c>
    </row>
    <row r="9">
      <c r="A9" s="10" t="str">
        <f>IFERROR(__xludf.DUMMYFUNCTION("""COMPUTED_VALUE"""),"Business")</f>
        <v>Business</v>
      </c>
      <c r="B9" s="12">
        <f>IFERROR(__xludf.DUMMYFUNCTION("""COMPUTED_VALUE"""),232787.5)</f>
        <v>232787.5</v>
      </c>
      <c r="C9" s="10">
        <f t="shared" si="1"/>
        <v>228.4470069</v>
      </c>
      <c r="E9" s="10" t="str">
        <f>IFERROR(__xludf.DUMMYFUNCTION("""COMPUTED_VALUE"""),"Business")</f>
        <v>Business</v>
      </c>
      <c r="F9" s="10">
        <f>IFERROR(__xludf.DUMMYFUNCTION("""COMPUTED_VALUE"""),1019.0)</f>
        <v>1019</v>
      </c>
    </row>
    <row r="10">
      <c r="A10" s="10" t="str">
        <f>IFERROR(__xludf.DUMMYFUNCTION("""COMPUTED_VALUE"""),"Roam")</f>
        <v>Roam</v>
      </c>
      <c r="B10" s="12">
        <f>IFERROR(__xludf.DUMMYFUNCTION("""COMPUTED_VALUE"""),151524.0)</f>
        <v>151524</v>
      </c>
      <c r="C10" s="10">
        <f t="shared" si="1"/>
        <v>72.91819057</v>
      </c>
      <c r="E10" s="10" t="str">
        <f>IFERROR(__xludf.DUMMYFUNCTION("""COMPUTED_VALUE"""),"Mini")</f>
        <v>Mini</v>
      </c>
      <c r="F10" s="10">
        <f>IFERROR(__xludf.DUMMYFUNCTION("""COMPUTED_VALUE"""),944.0)</f>
        <v>944</v>
      </c>
    </row>
    <row r="11">
      <c r="A11" s="10" t="str">
        <f>IFERROR(__xludf.DUMMYFUNCTION("""COMPUTED_VALUE"""),"Mini")</f>
        <v>Mini</v>
      </c>
      <c r="B11" s="12">
        <f>IFERROR(__xludf.DUMMYFUNCTION("""COMPUTED_VALUE"""),43110.0)</f>
        <v>43110</v>
      </c>
      <c r="C11" s="10">
        <f t="shared" si="1"/>
        <v>45.66737288</v>
      </c>
      <c r="E11" s="10" t="str">
        <f>IFERROR(__xludf.DUMMYFUNCTION("""COMPUTED_VALUE"""),"Residential")</f>
        <v>Residential</v>
      </c>
      <c r="F11" s="10">
        <f>IFERROR(__xludf.DUMMYFUNCTION("""COMPUTED_VALUE"""),5959.0)</f>
        <v>5959</v>
      </c>
    </row>
    <row r="12">
      <c r="A12" s="10" t="str">
        <f>IFERROR(__xludf.DUMMYFUNCTION("""COMPUTED_VALUE"""),"#N/A")</f>
        <v>#N/A</v>
      </c>
      <c r="B12" s="12"/>
      <c r="C12" s="10">
        <f t="shared" si="1"/>
        <v>0</v>
      </c>
      <c r="E12" s="10" t="str">
        <f>IFERROR(__xludf.DUMMYFUNCTION("""COMPUTED_VALUE"""),"Roam")</f>
        <v>Roam</v>
      </c>
      <c r="F12" s="10">
        <f>IFERROR(__xludf.DUMMYFUNCTION("""COMPUTED_VALUE"""),2078.0)</f>
        <v>2078</v>
      </c>
    </row>
    <row r="13">
      <c r="B13" s="12"/>
    </row>
    <row r="14">
      <c r="B14" s="12"/>
    </row>
    <row r="15">
      <c r="B15" s="12"/>
    </row>
    <row r="16">
      <c r="B16" s="12"/>
    </row>
    <row r="17">
      <c r="B17" s="12"/>
    </row>
    <row r="18">
      <c r="A18" s="14"/>
      <c r="B18" s="12"/>
    </row>
    <row r="19">
      <c r="B19" s="3"/>
    </row>
    <row r="20">
      <c r="A20" s="6" t="s">
        <v>96</v>
      </c>
      <c r="B20" s="3"/>
    </row>
    <row r="21">
      <c r="A21" s="1" t="s">
        <v>1036</v>
      </c>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9.75"/>
    <col customWidth="1" min="5" max="5" width="20.75"/>
    <col customWidth="1" min="6" max="6" width="16.63"/>
    <col customWidth="1" min="8" max="8" width="17.13"/>
  </cols>
  <sheetData>
    <row r="1">
      <c r="A1" s="2" t="s">
        <v>1422</v>
      </c>
      <c r="B1" s="3"/>
      <c r="E1" s="18"/>
    </row>
    <row r="2">
      <c r="B2" s="3"/>
      <c r="E2" s="18"/>
    </row>
    <row r="3">
      <c r="A3" s="6" t="s">
        <v>35</v>
      </c>
      <c r="B3" s="3"/>
      <c r="E3" s="18"/>
    </row>
    <row r="4">
      <c r="A4" s="1" t="s">
        <v>1427</v>
      </c>
      <c r="B4" s="3"/>
      <c r="E4" s="18"/>
    </row>
    <row r="5">
      <c r="A5" s="1"/>
      <c r="B5" s="8"/>
      <c r="E5" s="18"/>
    </row>
    <row r="6">
      <c r="A6" s="15" t="s">
        <v>1431</v>
      </c>
      <c r="B6" s="16" t="s">
        <v>50</v>
      </c>
      <c r="C6" s="17"/>
      <c r="D6" s="15" t="s">
        <v>51</v>
      </c>
      <c r="E6" s="19" t="s">
        <v>1434</v>
      </c>
      <c r="F6" s="20"/>
      <c r="G6" s="21"/>
      <c r="H6" s="20"/>
      <c r="I6" s="20"/>
    </row>
    <row r="7">
      <c r="A7" s="10" t="str">
        <f>IFERROR(__xludf.DUMMYFUNCTION("QUERY(RawData!Q2:Q10002,""SELECT Q, COUNT(Q) GROUP BY Q ORDER BY COUNT(Q) DESC"",0)"),"")</f>
        <v/>
      </c>
      <c r="B7" s="3" t="str">
        <f>IFERROR(__xludf.DUMMYFUNCTION("""COMPUTED_VALUE"""),"count ")</f>
        <v>count </v>
      </c>
      <c r="C7" s="10" t="str">
        <f>IFERROR(__xludf.DUMMYFUNCTION("QUERY(RawData!O2:Q10002,""SELECT Q, SUM(O) GROUP BY Q ORDER BY SUM(O) DESC"",0)"),"")</f>
        <v/>
      </c>
      <c r="D7" s="10" t="str">
        <f>IFERROR(__xludf.DUMMYFUNCTION("""COMPUTED_VALUE"""),"sum ")</f>
        <v>sum </v>
      </c>
      <c r="E7" s="18"/>
    </row>
    <row r="8">
      <c r="A8" s="10" t="str">
        <f>IFERROR(__xludf.DUMMYFUNCTION("""COMPUTED_VALUE"""),"Large discount")</f>
        <v>Large discount</v>
      </c>
      <c r="B8" s="12">
        <f>IFERROR(__xludf.DUMMYFUNCTION("""COMPUTED_VALUE"""),5000.0)</f>
        <v>5000</v>
      </c>
      <c r="C8" s="10" t="str">
        <f>IFERROR(__xludf.DUMMYFUNCTION("""COMPUTED_VALUE"""),"Large discount")</f>
        <v>Large discount</v>
      </c>
      <c r="D8" s="10">
        <f>IFERROR(__xludf.DUMMYFUNCTION("""COMPUTED_VALUE"""),504209.0)</f>
        <v>504209</v>
      </c>
      <c r="E8" s="18">
        <f t="array" ref="E8">D8/_xlfn.XLOOKUP(A8,C$8:C$12,$B8:B$12)</f>
        <v>100.8418</v>
      </c>
    </row>
    <row r="9">
      <c r="A9" s="10" t="str">
        <f>IFERROR(__xludf.DUMMYFUNCTION("""COMPUTED_VALUE"""),"No discount")</f>
        <v>No discount</v>
      </c>
      <c r="B9" s="12">
        <f>IFERROR(__xludf.DUMMYFUNCTION("""COMPUTED_VALUE"""),2500.0)</f>
        <v>2500</v>
      </c>
      <c r="C9" s="10" t="str">
        <f>IFERROR(__xludf.DUMMYFUNCTION("""COMPUTED_VALUE"""),"No discount")</f>
        <v>No discount</v>
      </c>
      <c r="D9" s="10">
        <f>IFERROR(__xludf.DUMMYFUNCTION("""COMPUTED_VALUE"""),297270.0)</f>
        <v>297270</v>
      </c>
      <c r="E9" s="18">
        <f t="array" ref="E9">D9/_xlfn.XLOOKUP(A9,C$8:C$12,$B8:B$12)</f>
        <v>118.908</v>
      </c>
    </row>
    <row r="10">
      <c r="A10" s="10" t="str">
        <f>IFERROR(__xludf.DUMMYFUNCTION("""COMPUTED_VALUE"""),"Small discount")</f>
        <v>Small discount</v>
      </c>
      <c r="B10" s="12">
        <f>IFERROR(__xludf.DUMMYFUNCTION("""COMPUTED_VALUE"""),2500.0)</f>
        <v>2500</v>
      </c>
      <c r="C10" s="10" t="str">
        <f>IFERROR(__xludf.DUMMYFUNCTION("""COMPUTED_VALUE"""),"Small discount")</f>
        <v>Small discount</v>
      </c>
      <c r="D10" s="10">
        <f>IFERROR(__xludf.DUMMYFUNCTION("""COMPUTED_VALUE"""),278454.5)</f>
        <v>278454.5</v>
      </c>
      <c r="E10" s="18">
        <f t="array" ref="E10">D10/_xlfn.XLOOKUP(A10,C$8:C$12,$B8:B$12)</f>
        <v>111.3818</v>
      </c>
    </row>
    <row r="11">
      <c r="A11" s="10" t="str">
        <f>IFERROR(__xludf.DUMMYFUNCTION("""COMPUTED_VALUE"""),"#N/A")</f>
        <v>#N/A</v>
      </c>
      <c r="B11" s="12">
        <f>IFERROR(__xludf.DUMMYFUNCTION("""COMPUTED_VALUE"""),1.0)</f>
        <v>1</v>
      </c>
      <c r="C11" s="10" t="str">
        <f>IFERROR(__xludf.DUMMYFUNCTION("""COMPUTED_VALUE"""),"#N/A")</f>
        <v>#N/A</v>
      </c>
      <c r="D11" s="10"/>
      <c r="E11" s="18"/>
    </row>
    <row r="12">
      <c r="B12" s="12"/>
      <c r="E12" s="18"/>
    </row>
    <row r="13">
      <c r="B13" s="12"/>
      <c r="E13" s="18"/>
    </row>
    <row r="14">
      <c r="B14" s="12"/>
      <c r="E14" s="18"/>
    </row>
    <row r="15">
      <c r="B15" s="12"/>
      <c r="E15" s="18"/>
    </row>
    <row r="16">
      <c r="B16" s="12"/>
      <c r="E16" s="18"/>
    </row>
    <row r="17">
      <c r="B17" s="12"/>
      <c r="E17" s="18"/>
    </row>
    <row r="18">
      <c r="A18" s="14"/>
      <c r="B18" s="12"/>
      <c r="E18" s="18"/>
    </row>
    <row r="19">
      <c r="B19" s="3"/>
      <c r="E19" s="18"/>
    </row>
    <row r="20">
      <c r="A20" s="6" t="s">
        <v>96</v>
      </c>
      <c r="B20" s="3"/>
      <c r="E20" s="18"/>
    </row>
    <row r="21">
      <c r="A21" s="1" t="s">
        <v>1508</v>
      </c>
      <c r="B21" s="3"/>
      <c r="E21" s="18"/>
    </row>
    <row r="22">
      <c r="B22" s="3"/>
      <c r="E22" s="18"/>
    </row>
    <row r="23">
      <c r="B23" s="3"/>
      <c r="E23" s="18"/>
    </row>
    <row r="24">
      <c r="B24" s="3"/>
      <c r="E24" s="18"/>
    </row>
    <row r="25">
      <c r="B25" s="3"/>
      <c r="E25" s="18"/>
    </row>
    <row r="26">
      <c r="B26" s="3"/>
      <c r="E26" s="18"/>
    </row>
    <row r="27">
      <c r="B27" s="3"/>
      <c r="E27" s="18"/>
    </row>
    <row r="28">
      <c r="B28" s="3"/>
      <c r="E28" s="18"/>
    </row>
    <row r="29">
      <c r="B29" s="3"/>
      <c r="E29" s="18"/>
    </row>
    <row r="30">
      <c r="B30" s="3"/>
      <c r="E30" s="18"/>
    </row>
    <row r="31">
      <c r="B31" s="3"/>
      <c r="E31" s="18"/>
    </row>
    <row r="32">
      <c r="B32" s="3"/>
      <c r="E32" s="18"/>
    </row>
    <row r="33">
      <c r="B33" s="3"/>
      <c r="E33" s="18"/>
    </row>
    <row r="34">
      <c r="B34" s="3"/>
      <c r="E34" s="18"/>
    </row>
    <row r="35">
      <c r="B35" s="3"/>
      <c r="E35" s="18"/>
    </row>
    <row r="36">
      <c r="B36" s="3"/>
      <c r="E36" s="18"/>
    </row>
    <row r="37">
      <c r="B37" s="3"/>
      <c r="E37" s="18"/>
    </row>
    <row r="38">
      <c r="B38" s="3"/>
      <c r="E38" s="18"/>
    </row>
    <row r="39">
      <c r="B39" s="3"/>
      <c r="E39" s="18"/>
    </row>
    <row r="40">
      <c r="B40" s="3"/>
      <c r="E40" s="18"/>
    </row>
    <row r="41">
      <c r="B41" s="3"/>
      <c r="E41" s="18"/>
    </row>
    <row r="42">
      <c r="B42" s="3"/>
      <c r="E42" s="18"/>
    </row>
    <row r="43">
      <c r="B43" s="3"/>
      <c r="E43" s="18"/>
    </row>
    <row r="44">
      <c r="B44" s="3"/>
      <c r="E44" s="18"/>
    </row>
    <row r="45">
      <c r="B45" s="3"/>
      <c r="E45" s="18"/>
    </row>
    <row r="46">
      <c r="B46" s="3"/>
      <c r="E46" s="18"/>
    </row>
    <row r="47">
      <c r="B47" s="3"/>
      <c r="E47" s="18"/>
    </row>
    <row r="48">
      <c r="B48" s="3"/>
      <c r="E48" s="18"/>
    </row>
    <row r="49">
      <c r="B49" s="3"/>
      <c r="E49" s="18"/>
    </row>
    <row r="50">
      <c r="B50" s="3"/>
      <c r="E50" s="18"/>
    </row>
    <row r="51">
      <c r="B51" s="3"/>
      <c r="E51" s="18"/>
    </row>
    <row r="52">
      <c r="B52" s="3"/>
      <c r="E52" s="18"/>
    </row>
    <row r="53">
      <c r="B53" s="3"/>
      <c r="E53" s="18"/>
    </row>
    <row r="54">
      <c r="B54" s="3"/>
      <c r="E54" s="18"/>
    </row>
    <row r="55">
      <c r="B55" s="3"/>
      <c r="E55" s="18"/>
    </row>
    <row r="56">
      <c r="B56" s="3"/>
      <c r="E56" s="18"/>
    </row>
    <row r="57">
      <c r="B57" s="3"/>
      <c r="E57" s="18"/>
    </row>
    <row r="58">
      <c r="B58" s="3"/>
      <c r="E58" s="18"/>
    </row>
    <row r="59">
      <c r="B59" s="3"/>
      <c r="E59" s="18"/>
    </row>
    <row r="60">
      <c r="B60" s="3"/>
      <c r="E60" s="18"/>
    </row>
    <row r="61">
      <c r="B61" s="3"/>
      <c r="E61" s="18"/>
    </row>
    <row r="62">
      <c r="B62" s="3"/>
      <c r="E62" s="18"/>
    </row>
    <row r="63">
      <c r="B63" s="3"/>
      <c r="E63" s="18"/>
    </row>
    <row r="64">
      <c r="B64" s="3"/>
      <c r="E64" s="18"/>
    </row>
    <row r="65">
      <c r="B65" s="3"/>
      <c r="E65" s="18"/>
    </row>
    <row r="66">
      <c r="B66" s="3"/>
      <c r="E66" s="18"/>
    </row>
    <row r="67">
      <c r="B67" s="3"/>
      <c r="E67" s="18"/>
    </row>
    <row r="68">
      <c r="B68" s="3"/>
      <c r="E68" s="18"/>
    </row>
    <row r="69">
      <c r="B69" s="3"/>
      <c r="E69" s="18"/>
    </row>
    <row r="70">
      <c r="B70" s="3"/>
      <c r="E70" s="18"/>
    </row>
    <row r="71">
      <c r="B71" s="3"/>
      <c r="E71" s="18"/>
    </row>
    <row r="72">
      <c r="B72" s="3"/>
      <c r="E72" s="18"/>
    </row>
    <row r="73">
      <c r="B73" s="3"/>
      <c r="E73" s="18"/>
    </row>
    <row r="74">
      <c r="B74" s="3"/>
      <c r="E74" s="18"/>
    </row>
    <row r="75">
      <c r="B75" s="3"/>
      <c r="E75" s="18"/>
    </row>
    <row r="76">
      <c r="B76" s="3"/>
      <c r="E76" s="18"/>
    </row>
    <row r="77">
      <c r="B77" s="3"/>
      <c r="E77" s="18"/>
    </row>
    <row r="78">
      <c r="B78" s="3"/>
      <c r="E78" s="18"/>
    </row>
    <row r="79">
      <c r="B79" s="3"/>
      <c r="E79" s="18"/>
    </row>
    <row r="80">
      <c r="B80" s="3"/>
      <c r="E80" s="18"/>
    </row>
    <row r="81">
      <c r="B81" s="3"/>
      <c r="E81" s="18"/>
    </row>
    <row r="82">
      <c r="B82" s="3"/>
      <c r="E82" s="18"/>
    </row>
    <row r="83">
      <c r="B83" s="3"/>
      <c r="E83" s="18"/>
    </row>
    <row r="84">
      <c r="B84" s="3"/>
      <c r="E84" s="18"/>
    </row>
    <row r="85">
      <c r="B85" s="3"/>
      <c r="E85" s="18"/>
    </row>
    <row r="86">
      <c r="B86" s="3"/>
      <c r="E86" s="18"/>
    </row>
    <row r="87">
      <c r="B87" s="3"/>
      <c r="E87" s="18"/>
    </row>
    <row r="88">
      <c r="B88" s="3"/>
      <c r="E88" s="18"/>
    </row>
    <row r="89">
      <c r="B89" s="3"/>
      <c r="E89" s="18"/>
    </row>
    <row r="90">
      <c r="B90" s="3"/>
      <c r="E90" s="18"/>
    </row>
    <row r="91">
      <c r="B91" s="3"/>
      <c r="E91" s="18"/>
    </row>
    <row r="92">
      <c r="B92" s="3"/>
      <c r="E92" s="18"/>
    </row>
    <row r="93">
      <c r="B93" s="3"/>
      <c r="E93" s="18"/>
    </row>
    <row r="94">
      <c r="B94" s="3"/>
      <c r="E94" s="18"/>
    </row>
    <row r="95">
      <c r="B95" s="3"/>
      <c r="E95" s="18"/>
    </row>
    <row r="96">
      <c r="B96" s="3"/>
      <c r="E96" s="18"/>
    </row>
    <row r="97">
      <c r="B97" s="3"/>
      <c r="E97" s="18"/>
    </row>
    <row r="98">
      <c r="B98" s="3"/>
      <c r="E98" s="18"/>
    </row>
    <row r="99">
      <c r="B99" s="3"/>
      <c r="E99" s="18"/>
    </row>
    <row r="100">
      <c r="B100" s="3"/>
      <c r="E100" s="18"/>
    </row>
    <row r="101">
      <c r="B101" s="3"/>
      <c r="E101" s="18"/>
    </row>
    <row r="102">
      <c r="B102" s="3"/>
      <c r="E102" s="18"/>
    </row>
    <row r="103">
      <c r="B103" s="3"/>
      <c r="E103" s="18"/>
    </row>
    <row r="104">
      <c r="B104" s="3"/>
      <c r="E104" s="18"/>
    </row>
    <row r="105">
      <c r="B105" s="3"/>
      <c r="E105" s="18"/>
    </row>
    <row r="106">
      <c r="B106" s="3"/>
      <c r="E106" s="18"/>
    </row>
    <row r="107">
      <c r="B107" s="3"/>
      <c r="E107" s="18"/>
    </row>
    <row r="108">
      <c r="B108" s="3"/>
      <c r="E108" s="18"/>
    </row>
    <row r="109">
      <c r="B109" s="3"/>
      <c r="E109" s="18"/>
    </row>
    <row r="110">
      <c r="B110" s="3"/>
      <c r="E110" s="18"/>
    </row>
    <row r="111">
      <c r="B111" s="3"/>
      <c r="E111" s="18"/>
    </row>
    <row r="112">
      <c r="B112" s="3"/>
      <c r="E112" s="18"/>
    </row>
    <row r="113">
      <c r="B113" s="3"/>
      <c r="E113" s="18"/>
    </row>
    <row r="114">
      <c r="B114" s="3"/>
      <c r="E114" s="18"/>
    </row>
    <row r="115">
      <c r="B115" s="3"/>
      <c r="E115" s="18"/>
    </row>
    <row r="116">
      <c r="B116" s="3"/>
      <c r="E116" s="18"/>
    </row>
    <row r="117">
      <c r="B117" s="3"/>
      <c r="E117" s="18"/>
    </row>
    <row r="118">
      <c r="B118" s="3"/>
      <c r="E118" s="18"/>
    </row>
    <row r="119">
      <c r="B119" s="3"/>
      <c r="E119" s="18"/>
    </row>
    <row r="120">
      <c r="B120" s="3"/>
      <c r="E120" s="18"/>
    </row>
    <row r="121">
      <c r="B121" s="3"/>
      <c r="E121" s="18"/>
    </row>
    <row r="122">
      <c r="B122" s="3"/>
      <c r="E122" s="18"/>
    </row>
    <row r="123">
      <c r="B123" s="3"/>
      <c r="E123" s="18"/>
    </row>
    <row r="124">
      <c r="B124" s="3"/>
      <c r="E124" s="18"/>
    </row>
    <row r="125">
      <c r="B125" s="3"/>
      <c r="E125" s="18"/>
    </row>
    <row r="126">
      <c r="B126" s="3"/>
      <c r="E126" s="18"/>
    </row>
    <row r="127">
      <c r="B127" s="3"/>
      <c r="E127" s="18"/>
    </row>
    <row r="128">
      <c r="B128" s="3"/>
      <c r="E128" s="18"/>
    </row>
    <row r="129">
      <c r="B129" s="3"/>
      <c r="E129" s="18"/>
    </row>
    <row r="130">
      <c r="B130" s="3"/>
      <c r="E130" s="18"/>
    </row>
    <row r="131">
      <c r="B131" s="3"/>
      <c r="E131" s="18"/>
    </row>
    <row r="132">
      <c r="B132" s="3"/>
      <c r="E132" s="18"/>
    </row>
    <row r="133">
      <c r="B133" s="3"/>
      <c r="E133" s="18"/>
    </row>
    <row r="134">
      <c r="B134" s="3"/>
      <c r="E134" s="18"/>
    </row>
    <row r="135">
      <c r="B135" s="3"/>
      <c r="E135" s="18"/>
    </row>
    <row r="136">
      <c r="B136" s="3"/>
      <c r="E136" s="18"/>
    </row>
    <row r="137">
      <c r="B137" s="3"/>
      <c r="E137" s="18"/>
    </row>
    <row r="138">
      <c r="B138" s="3"/>
      <c r="E138" s="18"/>
    </row>
    <row r="139">
      <c r="B139" s="3"/>
      <c r="E139" s="18"/>
    </row>
    <row r="140">
      <c r="B140" s="3"/>
      <c r="E140" s="18"/>
    </row>
    <row r="141">
      <c r="B141" s="3"/>
      <c r="E141" s="18"/>
    </row>
    <row r="142">
      <c r="B142" s="3"/>
      <c r="E142" s="18"/>
    </row>
    <row r="143">
      <c r="B143" s="3"/>
      <c r="E143" s="18"/>
    </row>
    <row r="144">
      <c r="B144" s="3"/>
      <c r="E144" s="18"/>
    </row>
    <row r="145">
      <c r="B145" s="3"/>
      <c r="E145" s="18"/>
    </row>
    <row r="146">
      <c r="B146" s="3"/>
      <c r="E146" s="18"/>
    </row>
    <row r="147">
      <c r="B147" s="3"/>
      <c r="E147" s="18"/>
    </row>
    <row r="148">
      <c r="B148" s="3"/>
      <c r="E148" s="18"/>
    </row>
    <row r="149">
      <c r="B149" s="3"/>
      <c r="E149" s="18"/>
    </row>
    <row r="150">
      <c r="B150" s="3"/>
      <c r="E150" s="18"/>
    </row>
    <row r="151">
      <c r="B151" s="3"/>
      <c r="E151" s="18"/>
    </row>
    <row r="152">
      <c r="B152" s="3"/>
      <c r="E152" s="18"/>
    </row>
    <row r="153">
      <c r="B153" s="3"/>
      <c r="E153" s="18"/>
    </row>
    <row r="154">
      <c r="B154" s="3"/>
      <c r="E154" s="18"/>
    </row>
    <row r="155">
      <c r="B155" s="3"/>
      <c r="E155" s="18"/>
    </row>
    <row r="156">
      <c r="B156" s="3"/>
      <c r="E156" s="18"/>
    </row>
    <row r="157">
      <c r="B157" s="3"/>
      <c r="E157" s="18"/>
    </row>
    <row r="158">
      <c r="B158" s="3"/>
      <c r="E158" s="18"/>
    </row>
    <row r="159">
      <c r="B159" s="3"/>
      <c r="E159" s="18"/>
    </row>
    <row r="160">
      <c r="B160" s="3"/>
      <c r="E160" s="18"/>
    </row>
    <row r="161">
      <c r="B161" s="3"/>
      <c r="E161" s="18"/>
    </row>
    <row r="162">
      <c r="B162" s="3"/>
      <c r="E162" s="18"/>
    </row>
    <row r="163">
      <c r="B163" s="3"/>
      <c r="E163" s="18"/>
    </row>
    <row r="164">
      <c r="B164" s="3"/>
      <c r="E164" s="18"/>
    </row>
    <row r="165">
      <c r="B165" s="3"/>
      <c r="E165" s="18"/>
    </row>
    <row r="166">
      <c r="B166" s="3"/>
      <c r="E166" s="18"/>
    </row>
    <row r="167">
      <c r="B167" s="3"/>
      <c r="E167" s="18"/>
    </row>
    <row r="168">
      <c r="B168" s="3"/>
      <c r="E168" s="18"/>
    </row>
    <row r="169">
      <c r="B169" s="3"/>
      <c r="E169" s="18"/>
    </row>
    <row r="170">
      <c r="B170" s="3"/>
      <c r="E170" s="18"/>
    </row>
    <row r="171">
      <c r="B171" s="3"/>
      <c r="E171" s="18"/>
    </row>
    <row r="172">
      <c r="B172" s="3"/>
      <c r="E172" s="18"/>
    </row>
    <row r="173">
      <c r="B173" s="3"/>
      <c r="E173" s="18"/>
    </row>
    <row r="174">
      <c r="B174" s="3"/>
      <c r="E174" s="18"/>
    </row>
    <row r="175">
      <c r="B175" s="3"/>
      <c r="E175" s="18"/>
    </row>
    <row r="176">
      <c r="B176" s="3"/>
      <c r="E176" s="18"/>
    </row>
    <row r="177">
      <c r="B177" s="3"/>
      <c r="E177" s="18"/>
    </row>
    <row r="178">
      <c r="B178" s="3"/>
      <c r="E178" s="18"/>
    </row>
    <row r="179">
      <c r="B179" s="3"/>
      <c r="E179" s="18"/>
    </row>
    <row r="180">
      <c r="B180" s="3"/>
      <c r="E180" s="18"/>
    </row>
    <row r="181">
      <c r="B181" s="3"/>
      <c r="E181" s="18"/>
    </row>
    <row r="182">
      <c r="B182" s="3"/>
      <c r="E182" s="18"/>
    </row>
    <row r="183">
      <c r="B183" s="3"/>
      <c r="E183" s="18"/>
    </row>
    <row r="184">
      <c r="B184" s="3"/>
      <c r="E184" s="18"/>
    </row>
    <row r="185">
      <c r="B185" s="3"/>
      <c r="E185" s="18"/>
    </row>
    <row r="186">
      <c r="B186" s="3"/>
      <c r="E186" s="18"/>
    </row>
    <row r="187">
      <c r="B187" s="3"/>
      <c r="E187" s="18"/>
    </row>
    <row r="188">
      <c r="B188" s="3"/>
      <c r="E188" s="18"/>
    </row>
    <row r="189">
      <c r="B189" s="3"/>
      <c r="E189" s="18"/>
    </row>
    <row r="190">
      <c r="B190" s="3"/>
      <c r="E190" s="18"/>
    </row>
    <row r="191">
      <c r="B191" s="3"/>
      <c r="E191" s="18"/>
    </row>
    <row r="192">
      <c r="B192" s="3"/>
      <c r="E192" s="18"/>
    </row>
    <row r="193">
      <c r="B193" s="3"/>
      <c r="E193" s="18"/>
    </row>
    <row r="194">
      <c r="B194" s="3"/>
      <c r="E194" s="18"/>
    </row>
    <row r="195">
      <c r="B195" s="3"/>
      <c r="E195" s="18"/>
    </row>
    <row r="196">
      <c r="B196" s="3"/>
      <c r="E196" s="18"/>
    </row>
    <row r="197">
      <c r="B197" s="3"/>
      <c r="E197" s="18"/>
    </row>
    <row r="198">
      <c r="B198" s="3"/>
      <c r="E198" s="18"/>
    </row>
    <row r="199">
      <c r="B199" s="3"/>
      <c r="E199" s="18"/>
    </row>
    <row r="200">
      <c r="B200" s="3"/>
      <c r="E200" s="18"/>
    </row>
    <row r="201">
      <c r="B201" s="3"/>
      <c r="E201" s="18"/>
    </row>
    <row r="202">
      <c r="B202" s="3"/>
      <c r="E202" s="18"/>
    </row>
    <row r="203">
      <c r="B203" s="3"/>
      <c r="E203" s="18"/>
    </row>
    <row r="204">
      <c r="B204" s="3"/>
      <c r="E204" s="18"/>
    </row>
    <row r="205">
      <c r="B205" s="3"/>
      <c r="E205" s="18"/>
    </row>
    <row r="206">
      <c r="B206" s="3"/>
      <c r="E206" s="18"/>
    </row>
    <row r="207">
      <c r="B207" s="3"/>
      <c r="E207" s="18"/>
    </row>
    <row r="208">
      <c r="B208" s="3"/>
      <c r="E208" s="18"/>
    </row>
    <row r="209">
      <c r="B209" s="3"/>
      <c r="E209" s="18"/>
    </row>
    <row r="210">
      <c r="B210" s="3"/>
      <c r="E210" s="18"/>
    </row>
    <row r="211">
      <c r="B211" s="3"/>
      <c r="E211" s="18"/>
    </row>
    <row r="212">
      <c r="B212" s="3"/>
      <c r="E212" s="18"/>
    </row>
    <row r="213">
      <c r="B213" s="3"/>
      <c r="E213" s="18"/>
    </row>
    <row r="214">
      <c r="B214" s="3"/>
      <c r="E214" s="18"/>
    </row>
    <row r="215">
      <c r="B215" s="3"/>
      <c r="E215" s="18"/>
    </row>
    <row r="216">
      <c r="B216" s="3"/>
      <c r="E216" s="18"/>
    </row>
    <row r="217">
      <c r="B217" s="3"/>
      <c r="E217" s="18"/>
    </row>
    <row r="218">
      <c r="B218" s="3"/>
      <c r="E218" s="18"/>
    </row>
    <row r="219">
      <c r="B219" s="3"/>
      <c r="E219" s="18"/>
    </row>
    <row r="220">
      <c r="B220" s="3"/>
      <c r="E220" s="18"/>
    </row>
    <row r="221">
      <c r="B221" s="3"/>
      <c r="E221" s="18"/>
    </row>
    <row r="222">
      <c r="B222" s="3"/>
      <c r="E222" s="18"/>
    </row>
    <row r="223">
      <c r="B223" s="3"/>
      <c r="E223" s="18"/>
    </row>
    <row r="224">
      <c r="B224" s="3"/>
      <c r="E224" s="18"/>
    </row>
    <row r="225">
      <c r="B225" s="3"/>
      <c r="E225" s="18"/>
    </row>
    <row r="226">
      <c r="B226" s="3"/>
      <c r="E226" s="18"/>
    </row>
    <row r="227">
      <c r="B227" s="3"/>
      <c r="E227" s="18"/>
    </row>
    <row r="228">
      <c r="B228" s="3"/>
      <c r="E228" s="18"/>
    </row>
    <row r="229">
      <c r="B229" s="3"/>
      <c r="E229" s="18"/>
    </row>
    <row r="230">
      <c r="B230" s="3"/>
      <c r="E230" s="18"/>
    </row>
    <row r="231">
      <c r="B231" s="3"/>
      <c r="E231" s="18"/>
    </row>
    <row r="232">
      <c r="B232" s="3"/>
      <c r="E232" s="18"/>
    </row>
    <row r="233">
      <c r="B233" s="3"/>
      <c r="E233" s="18"/>
    </row>
    <row r="234">
      <c r="B234" s="3"/>
      <c r="E234" s="18"/>
    </row>
    <row r="235">
      <c r="B235" s="3"/>
      <c r="E235" s="18"/>
    </row>
    <row r="236">
      <c r="B236" s="3"/>
      <c r="E236" s="18"/>
    </row>
    <row r="237">
      <c r="B237" s="3"/>
      <c r="E237" s="18"/>
    </row>
    <row r="238">
      <c r="B238" s="3"/>
      <c r="E238" s="18"/>
    </row>
    <row r="239">
      <c r="B239" s="3"/>
      <c r="E239" s="18"/>
    </row>
    <row r="240">
      <c r="B240" s="3"/>
      <c r="E240" s="18"/>
    </row>
    <row r="241">
      <c r="B241" s="3"/>
      <c r="E241" s="18"/>
    </row>
    <row r="242">
      <c r="B242" s="3"/>
      <c r="E242" s="18"/>
    </row>
    <row r="243">
      <c r="B243" s="3"/>
      <c r="E243" s="18"/>
    </row>
    <row r="244">
      <c r="B244" s="3"/>
      <c r="E244" s="18"/>
    </row>
    <row r="245">
      <c r="B245" s="3"/>
      <c r="E245" s="18"/>
    </row>
    <row r="246">
      <c r="B246" s="3"/>
      <c r="E246" s="18"/>
    </row>
    <row r="247">
      <c r="B247" s="3"/>
      <c r="E247" s="18"/>
    </row>
    <row r="248">
      <c r="B248" s="3"/>
      <c r="E248" s="18"/>
    </row>
    <row r="249">
      <c r="B249" s="3"/>
      <c r="E249" s="18"/>
    </row>
    <row r="250">
      <c r="B250" s="3"/>
      <c r="E250" s="18"/>
    </row>
    <row r="251">
      <c r="B251" s="3"/>
      <c r="E251" s="18"/>
    </row>
    <row r="252">
      <c r="B252" s="3"/>
      <c r="E252" s="18"/>
    </row>
    <row r="253">
      <c r="B253" s="3"/>
      <c r="E253" s="18"/>
    </row>
    <row r="254">
      <c r="B254" s="3"/>
      <c r="E254" s="18"/>
    </row>
    <row r="255">
      <c r="B255" s="3"/>
      <c r="E255" s="18"/>
    </row>
    <row r="256">
      <c r="B256" s="3"/>
      <c r="E256" s="18"/>
    </row>
    <row r="257">
      <c r="B257" s="3"/>
      <c r="E257" s="18"/>
    </row>
    <row r="258">
      <c r="B258" s="3"/>
      <c r="E258" s="18"/>
    </row>
    <row r="259">
      <c r="B259" s="3"/>
      <c r="E259" s="18"/>
    </row>
    <row r="260">
      <c r="B260" s="3"/>
      <c r="E260" s="18"/>
    </row>
    <row r="261">
      <c r="B261" s="3"/>
      <c r="E261" s="18"/>
    </row>
    <row r="262">
      <c r="B262" s="3"/>
      <c r="E262" s="18"/>
    </row>
    <row r="263">
      <c r="B263" s="3"/>
      <c r="E263" s="18"/>
    </row>
    <row r="264">
      <c r="B264" s="3"/>
      <c r="E264" s="18"/>
    </row>
    <row r="265">
      <c r="B265" s="3"/>
      <c r="E265" s="18"/>
    </row>
    <row r="266">
      <c r="B266" s="3"/>
      <c r="E266" s="18"/>
    </row>
    <row r="267">
      <c r="B267" s="3"/>
      <c r="E267" s="18"/>
    </row>
    <row r="268">
      <c r="B268" s="3"/>
      <c r="E268" s="18"/>
    </row>
    <row r="269">
      <c r="B269" s="3"/>
      <c r="E269" s="18"/>
    </row>
    <row r="270">
      <c r="B270" s="3"/>
      <c r="E270" s="18"/>
    </row>
    <row r="271">
      <c r="B271" s="3"/>
      <c r="E271" s="18"/>
    </row>
    <row r="272">
      <c r="B272" s="3"/>
      <c r="E272" s="18"/>
    </row>
    <row r="273">
      <c r="B273" s="3"/>
      <c r="E273" s="18"/>
    </row>
    <row r="274">
      <c r="B274" s="3"/>
      <c r="E274" s="18"/>
    </row>
    <row r="275">
      <c r="B275" s="3"/>
      <c r="E275" s="18"/>
    </row>
    <row r="276">
      <c r="B276" s="3"/>
      <c r="E276" s="18"/>
    </row>
    <row r="277">
      <c r="B277" s="3"/>
      <c r="E277" s="18"/>
    </row>
    <row r="278">
      <c r="B278" s="3"/>
      <c r="E278" s="18"/>
    </row>
    <row r="279">
      <c r="B279" s="3"/>
      <c r="E279" s="18"/>
    </row>
    <row r="280">
      <c r="B280" s="3"/>
      <c r="E280" s="18"/>
    </row>
    <row r="281">
      <c r="B281" s="3"/>
      <c r="E281" s="18"/>
    </row>
    <row r="282">
      <c r="B282" s="3"/>
      <c r="E282" s="18"/>
    </row>
    <row r="283">
      <c r="B283" s="3"/>
      <c r="E283" s="18"/>
    </row>
    <row r="284">
      <c r="B284" s="3"/>
      <c r="E284" s="18"/>
    </row>
    <row r="285">
      <c r="B285" s="3"/>
      <c r="E285" s="18"/>
    </row>
    <row r="286">
      <c r="B286" s="3"/>
      <c r="E286" s="18"/>
    </row>
    <row r="287">
      <c r="B287" s="3"/>
      <c r="E287" s="18"/>
    </row>
    <row r="288">
      <c r="B288" s="3"/>
      <c r="E288" s="18"/>
    </row>
    <row r="289">
      <c r="B289" s="3"/>
      <c r="E289" s="18"/>
    </row>
    <row r="290">
      <c r="B290" s="3"/>
      <c r="E290" s="18"/>
    </row>
    <row r="291">
      <c r="B291" s="3"/>
      <c r="E291" s="18"/>
    </row>
    <row r="292">
      <c r="B292" s="3"/>
      <c r="E292" s="18"/>
    </row>
    <row r="293">
      <c r="B293" s="3"/>
      <c r="E293" s="18"/>
    </row>
    <row r="294">
      <c r="B294" s="3"/>
      <c r="E294" s="18"/>
    </row>
    <row r="295">
      <c r="B295" s="3"/>
      <c r="E295" s="18"/>
    </row>
    <row r="296">
      <c r="B296" s="3"/>
      <c r="E296" s="18"/>
    </row>
    <row r="297">
      <c r="B297" s="3"/>
      <c r="E297" s="18"/>
    </row>
    <row r="298">
      <c r="B298" s="3"/>
      <c r="E298" s="18"/>
    </row>
    <row r="299">
      <c r="B299" s="3"/>
      <c r="E299" s="18"/>
    </row>
    <row r="300">
      <c r="B300" s="3"/>
      <c r="E300" s="18"/>
    </row>
    <row r="301">
      <c r="B301" s="3"/>
      <c r="E301" s="18"/>
    </row>
    <row r="302">
      <c r="B302" s="3"/>
      <c r="E302" s="18"/>
    </row>
    <row r="303">
      <c r="B303" s="3"/>
      <c r="E303" s="18"/>
    </row>
    <row r="304">
      <c r="B304" s="3"/>
      <c r="E304" s="18"/>
    </row>
    <row r="305">
      <c r="B305" s="3"/>
      <c r="E305" s="18"/>
    </row>
    <row r="306">
      <c r="B306" s="3"/>
      <c r="E306" s="18"/>
    </row>
    <row r="307">
      <c r="B307" s="3"/>
      <c r="E307" s="18"/>
    </row>
    <row r="308">
      <c r="B308" s="3"/>
      <c r="E308" s="18"/>
    </row>
    <row r="309">
      <c r="B309" s="3"/>
      <c r="E309" s="18"/>
    </row>
    <row r="310">
      <c r="B310" s="3"/>
      <c r="E310" s="18"/>
    </row>
    <row r="311">
      <c r="B311" s="3"/>
      <c r="E311" s="18"/>
    </row>
    <row r="312">
      <c r="B312" s="3"/>
      <c r="E312" s="18"/>
    </row>
    <row r="313">
      <c r="B313" s="3"/>
      <c r="E313" s="18"/>
    </row>
    <row r="314">
      <c r="B314" s="3"/>
      <c r="E314" s="18"/>
    </row>
    <row r="315">
      <c r="B315" s="3"/>
      <c r="E315" s="18"/>
    </row>
    <row r="316">
      <c r="B316" s="3"/>
      <c r="E316" s="18"/>
    </row>
    <row r="317">
      <c r="B317" s="3"/>
      <c r="E317" s="18"/>
    </row>
    <row r="318">
      <c r="B318" s="3"/>
      <c r="E318" s="18"/>
    </row>
    <row r="319">
      <c r="B319" s="3"/>
      <c r="E319" s="18"/>
    </row>
    <row r="320">
      <c r="B320" s="3"/>
      <c r="E320" s="18"/>
    </row>
    <row r="321">
      <c r="B321" s="3"/>
      <c r="E321" s="18"/>
    </row>
    <row r="322">
      <c r="B322" s="3"/>
      <c r="E322" s="18"/>
    </row>
    <row r="323">
      <c r="B323" s="3"/>
      <c r="E323" s="18"/>
    </row>
    <row r="324">
      <c r="B324" s="3"/>
      <c r="E324" s="18"/>
    </row>
    <row r="325">
      <c r="B325" s="3"/>
      <c r="E325" s="18"/>
    </row>
    <row r="326">
      <c r="B326" s="3"/>
      <c r="E326" s="18"/>
    </row>
    <row r="327">
      <c r="B327" s="3"/>
      <c r="E327" s="18"/>
    </row>
    <row r="328">
      <c r="B328" s="3"/>
      <c r="E328" s="18"/>
    </row>
    <row r="329">
      <c r="B329" s="3"/>
      <c r="E329" s="18"/>
    </row>
    <row r="330">
      <c r="B330" s="3"/>
      <c r="E330" s="18"/>
    </row>
    <row r="331">
      <c r="B331" s="3"/>
      <c r="E331" s="18"/>
    </row>
    <row r="332">
      <c r="B332" s="3"/>
      <c r="E332" s="18"/>
    </row>
    <row r="333">
      <c r="B333" s="3"/>
      <c r="E333" s="18"/>
    </row>
    <row r="334">
      <c r="B334" s="3"/>
      <c r="E334" s="18"/>
    </row>
    <row r="335">
      <c r="B335" s="3"/>
      <c r="E335" s="18"/>
    </row>
    <row r="336">
      <c r="B336" s="3"/>
      <c r="E336" s="18"/>
    </row>
    <row r="337">
      <c r="B337" s="3"/>
      <c r="E337" s="18"/>
    </row>
    <row r="338">
      <c r="B338" s="3"/>
      <c r="E338" s="18"/>
    </row>
    <row r="339">
      <c r="B339" s="3"/>
      <c r="E339" s="18"/>
    </row>
    <row r="340">
      <c r="B340" s="3"/>
      <c r="E340" s="18"/>
    </row>
    <row r="341">
      <c r="B341" s="3"/>
      <c r="E341" s="18"/>
    </row>
    <row r="342">
      <c r="B342" s="3"/>
      <c r="E342" s="18"/>
    </row>
    <row r="343">
      <c r="B343" s="3"/>
      <c r="E343" s="18"/>
    </row>
    <row r="344">
      <c r="B344" s="3"/>
      <c r="E344" s="18"/>
    </row>
    <row r="345">
      <c r="B345" s="3"/>
      <c r="E345" s="18"/>
    </row>
    <row r="346">
      <c r="B346" s="3"/>
      <c r="E346" s="18"/>
    </row>
    <row r="347">
      <c r="B347" s="3"/>
      <c r="E347" s="18"/>
    </row>
    <row r="348">
      <c r="B348" s="3"/>
      <c r="E348" s="18"/>
    </row>
    <row r="349">
      <c r="B349" s="3"/>
      <c r="E349" s="18"/>
    </row>
    <row r="350">
      <c r="B350" s="3"/>
      <c r="E350" s="18"/>
    </row>
    <row r="351">
      <c r="B351" s="3"/>
      <c r="E351" s="18"/>
    </row>
    <row r="352">
      <c r="B352" s="3"/>
      <c r="E352" s="18"/>
    </row>
    <row r="353">
      <c r="B353" s="3"/>
      <c r="E353" s="18"/>
    </row>
    <row r="354">
      <c r="B354" s="3"/>
      <c r="E354" s="18"/>
    </row>
    <row r="355">
      <c r="B355" s="3"/>
      <c r="E355" s="18"/>
    </row>
    <row r="356">
      <c r="B356" s="3"/>
      <c r="E356" s="18"/>
    </row>
    <row r="357">
      <c r="B357" s="3"/>
      <c r="E357" s="18"/>
    </row>
    <row r="358">
      <c r="B358" s="3"/>
      <c r="E358" s="18"/>
    </row>
    <row r="359">
      <c r="B359" s="3"/>
      <c r="E359" s="18"/>
    </row>
    <row r="360">
      <c r="B360" s="3"/>
      <c r="E360" s="18"/>
    </row>
    <row r="361">
      <c r="B361" s="3"/>
      <c r="E361" s="18"/>
    </row>
    <row r="362">
      <c r="B362" s="3"/>
      <c r="E362" s="18"/>
    </row>
    <row r="363">
      <c r="B363" s="3"/>
      <c r="E363" s="18"/>
    </row>
    <row r="364">
      <c r="B364" s="3"/>
      <c r="E364" s="18"/>
    </row>
    <row r="365">
      <c r="B365" s="3"/>
      <c r="E365" s="18"/>
    </row>
    <row r="366">
      <c r="B366" s="3"/>
      <c r="E366" s="18"/>
    </row>
    <row r="367">
      <c r="B367" s="3"/>
      <c r="E367" s="18"/>
    </row>
    <row r="368">
      <c r="B368" s="3"/>
      <c r="E368" s="18"/>
    </row>
    <row r="369">
      <c r="B369" s="3"/>
      <c r="E369" s="18"/>
    </row>
    <row r="370">
      <c r="B370" s="3"/>
      <c r="E370" s="18"/>
    </row>
    <row r="371">
      <c r="B371" s="3"/>
      <c r="E371" s="18"/>
    </row>
    <row r="372">
      <c r="B372" s="3"/>
      <c r="E372" s="18"/>
    </row>
    <row r="373">
      <c r="B373" s="3"/>
      <c r="E373" s="18"/>
    </row>
    <row r="374">
      <c r="B374" s="3"/>
      <c r="E374" s="18"/>
    </row>
    <row r="375">
      <c r="B375" s="3"/>
      <c r="E375" s="18"/>
    </row>
    <row r="376">
      <c r="B376" s="3"/>
      <c r="E376" s="18"/>
    </row>
    <row r="377">
      <c r="B377" s="3"/>
      <c r="E377" s="18"/>
    </row>
    <row r="378">
      <c r="B378" s="3"/>
      <c r="E378" s="18"/>
    </row>
    <row r="379">
      <c r="B379" s="3"/>
      <c r="E379" s="18"/>
    </row>
    <row r="380">
      <c r="B380" s="3"/>
      <c r="E380" s="18"/>
    </row>
    <row r="381">
      <c r="B381" s="3"/>
      <c r="E381" s="18"/>
    </row>
    <row r="382">
      <c r="B382" s="3"/>
      <c r="E382" s="18"/>
    </row>
    <row r="383">
      <c r="B383" s="3"/>
      <c r="E383" s="18"/>
    </row>
    <row r="384">
      <c r="B384" s="3"/>
      <c r="E384" s="18"/>
    </row>
    <row r="385">
      <c r="B385" s="3"/>
      <c r="E385" s="18"/>
    </row>
    <row r="386">
      <c r="B386" s="3"/>
      <c r="E386" s="18"/>
    </row>
    <row r="387">
      <c r="B387" s="3"/>
      <c r="E387" s="18"/>
    </row>
    <row r="388">
      <c r="B388" s="3"/>
      <c r="E388" s="18"/>
    </row>
    <row r="389">
      <c r="B389" s="3"/>
      <c r="E389" s="18"/>
    </row>
    <row r="390">
      <c r="B390" s="3"/>
      <c r="E390" s="18"/>
    </row>
    <row r="391">
      <c r="B391" s="3"/>
      <c r="E391" s="18"/>
    </row>
    <row r="392">
      <c r="B392" s="3"/>
      <c r="E392" s="18"/>
    </row>
    <row r="393">
      <c r="B393" s="3"/>
      <c r="E393" s="18"/>
    </row>
    <row r="394">
      <c r="B394" s="3"/>
      <c r="E394" s="18"/>
    </row>
    <row r="395">
      <c r="B395" s="3"/>
      <c r="E395" s="18"/>
    </row>
    <row r="396">
      <c r="B396" s="3"/>
      <c r="E396" s="18"/>
    </row>
    <row r="397">
      <c r="B397" s="3"/>
      <c r="E397" s="18"/>
    </row>
    <row r="398">
      <c r="B398" s="3"/>
      <c r="E398" s="18"/>
    </row>
    <row r="399">
      <c r="B399" s="3"/>
      <c r="E399" s="18"/>
    </row>
    <row r="400">
      <c r="B400" s="3"/>
      <c r="E400" s="18"/>
    </row>
    <row r="401">
      <c r="B401" s="3"/>
      <c r="E401" s="18"/>
    </row>
    <row r="402">
      <c r="B402" s="3"/>
      <c r="E402" s="18"/>
    </row>
    <row r="403">
      <c r="B403" s="3"/>
      <c r="E403" s="18"/>
    </row>
    <row r="404">
      <c r="B404" s="3"/>
      <c r="E404" s="18"/>
    </row>
    <row r="405">
      <c r="B405" s="3"/>
      <c r="E405" s="18"/>
    </row>
    <row r="406">
      <c r="B406" s="3"/>
      <c r="E406" s="18"/>
    </row>
    <row r="407">
      <c r="B407" s="3"/>
      <c r="E407" s="18"/>
    </row>
    <row r="408">
      <c r="B408" s="3"/>
      <c r="E408" s="18"/>
    </row>
    <row r="409">
      <c r="B409" s="3"/>
      <c r="E409" s="18"/>
    </row>
    <row r="410">
      <c r="B410" s="3"/>
      <c r="E410" s="18"/>
    </row>
    <row r="411">
      <c r="B411" s="3"/>
      <c r="E411" s="18"/>
    </row>
    <row r="412">
      <c r="B412" s="3"/>
      <c r="E412" s="18"/>
    </row>
    <row r="413">
      <c r="B413" s="3"/>
      <c r="E413" s="18"/>
    </row>
    <row r="414">
      <c r="B414" s="3"/>
      <c r="E414" s="18"/>
    </row>
    <row r="415">
      <c r="B415" s="3"/>
      <c r="E415" s="18"/>
    </row>
    <row r="416">
      <c r="B416" s="3"/>
      <c r="E416" s="18"/>
    </row>
    <row r="417">
      <c r="B417" s="3"/>
      <c r="E417" s="18"/>
    </row>
    <row r="418">
      <c r="B418" s="3"/>
      <c r="E418" s="18"/>
    </row>
    <row r="419">
      <c r="B419" s="3"/>
      <c r="E419" s="18"/>
    </row>
    <row r="420">
      <c r="B420" s="3"/>
      <c r="E420" s="18"/>
    </row>
    <row r="421">
      <c r="B421" s="3"/>
      <c r="E421" s="18"/>
    </row>
    <row r="422">
      <c r="B422" s="3"/>
      <c r="E422" s="18"/>
    </row>
    <row r="423">
      <c r="B423" s="3"/>
      <c r="E423" s="18"/>
    </row>
    <row r="424">
      <c r="B424" s="3"/>
      <c r="E424" s="18"/>
    </row>
    <row r="425">
      <c r="B425" s="3"/>
      <c r="E425" s="18"/>
    </row>
    <row r="426">
      <c r="B426" s="3"/>
      <c r="E426" s="18"/>
    </row>
    <row r="427">
      <c r="B427" s="3"/>
      <c r="E427" s="18"/>
    </row>
    <row r="428">
      <c r="B428" s="3"/>
      <c r="E428" s="18"/>
    </row>
    <row r="429">
      <c r="B429" s="3"/>
      <c r="E429" s="18"/>
    </row>
    <row r="430">
      <c r="B430" s="3"/>
      <c r="E430" s="18"/>
    </row>
    <row r="431">
      <c r="B431" s="3"/>
      <c r="E431" s="18"/>
    </row>
    <row r="432">
      <c r="B432" s="3"/>
      <c r="E432" s="18"/>
    </row>
    <row r="433">
      <c r="B433" s="3"/>
      <c r="E433" s="18"/>
    </row>
    <row r="434">
      <c r="B434" s="3"/>
      <c r="E434" s="18"/>
    </row>
    <row r="435">
      <c r="B435" s="3"/>
      <c r="E435" s="18"/>
    </row>
    <row r="436">
      <c r="B436" s="3"/>
      <c r="E436" s="18"/>
    </row>
    <row r="437">
      <c r="B437" s="3"/>
      <c r="E437" s="18"/>
    </row>
    <row r="438">
      <c r="B438" s="3"/>
      <c r="E438" s="18"/>
    </row>
    <row r="439">
      <c r="B439" s="3"/>
      <c r="E439" s="18"/>
    </row>
    <row r="440">
      <c r="B440" s="3"/>
      <c r="E440" s="18"/>
    </row>
    <row r="441">
      <c r="B441" s="3"/>
      <c r="E441" s="18"/>
    </row>
    <row r="442">
      <c r="B442" s="3"/>
      <c r="E442" s="18"/>
    </row>
    <row r="443">
      <c r="B443" s="3"/>
      <c r="E443" s="18"/>
    </row>
    <row r="444">
      <c r="B444" s="3"/>
      <c r="E444" s="18"/>
    </row>
    <row r="445">
      <c r="B445" s="3"/>
      <c r="E445" s="18"/>
    </row>
    <row r="446">
      <c r="B446" s="3"/>
      <c r="E446" s="18"/>
    </row>
    <row r="447">
      <c r="B447" s="3"/>
      <c r="E447" s="18"/>
    </row>
    <row r="448">
      <c r="B448" s="3"/>
      <c r="E448" s="18"/>
    </row>
    <row r="449">
      <c r="B449" s="3"/>
      <c r="E449" s="18"/>
    </row>
    <row r="450">
      <c r="B450" s="3"/>
      <c r="E450" s="18"/>
    </row>
    <row r="451">
      <c r="B451" s="3"/>
      <c r="E451" s="18"/>
    </row>
    <row r="452">
      <c r="B452" s="3"/>
      <c r="E452" s="18"/>
    </row>
    <row r="453">
      <c r="B453" s="3"/>
      <c r="E453" s="18"/>
    </row>
    <row r="454">
      <c r="B454" s="3"/>
      <c r="E454" s="18"/>
    </row>
    <row r="455">
      <c r="B455" s="3"/>
      <c r="E455" s="18"/>
    </row>
    <row r="456">
      <c r="B456" s="3"/>
      <c r="E456" s="18"/>
    </row>
    <row r="457">
      <c r="B457" s="3"/>
      <c r="E457" s="18"/>
    </row>
    <row r="458">
      <c r="B458" s="3"/>
      <c r="E458" s="18"/>
    </row>
    <row r="459">
      <c r="B459" s="3"/>
      <c r="E459" s="18"/>
    </row>
    <row r="460">
      <c r="B460" s="3"/>
      <c r="E460" s="18"/>
    </row>
    <row r="461">
      <c r="B461" s="3"/>
      <c r="E461" s="18"/>
    </row>
    <row r="462">
      <c r="B462" s="3"/>
      <c r="E462" s="18"/>
    </row>
    <row r="463">
      <c r="B463" s="3"/>
      <c r="E463" s="18"/>
    </row>
    <row r="464">
      <c r="B464" s="3"/>
      <c r="E464" s="18"/>
    </row>
    <row r="465">
      <c r="B465" s="3"/>
      <c r="E465" s="18"/>
    </row>
    <row r="466">
      <c r="B466" s="3"/>
      <c r="E466" s="18"/>
    </row>
    <row r="467">
      <c r="B467" s="3"/>
      <c r="E467" s="18"/>
    </row>
    <row r="468">
      <c r="B468" s="3"/>
      <c r="E468" s="18"/>
    </row>
    <row r="469">
      <c r="B469" s="3"/>
      <c r="E469" s="18"/>
    </row>
    <row r="470">
      <c r="B470" s="3"/>
      <c r="E470" s="18"/>
    </row>
    <row r="471">
      <c r="B471" s="3"/>
      <c r="E471" s="18"/>
    </row>
    <row r="472">
      <c r="B472" s="3"/>
      <c r="E472" s="18"/>
    </row>
    <row r="473">
      <c r="B473" s="3"/>
      <c r="E473" s="18"/>
    </row>
    <row r="474">
      <c r="B474" s="3"/>
      <c r="E474" s="18"/>
    </row>
    <row r="475">
      <c r="B475" s="3"/>
      <c r="E475" s="18"/>
    </row>
    <row r="476">
      <c r="B476" s="3"/>
      <c r="E476" s="18"/>
    </row>
    <row r="477">
      <c r="B477" s="3"/>
      <c r="E477" s="18"/>
    </row>
    <row r="478">
      <c r="B478" s="3"/>
      <c r="E478" s="18"/>
    </row>
    <row r="479">
      <c r="B479" s="3"/>
      <c r="E479" s="18"/>
    </row>
    <row r="480">
      <c r="B480" s="3"/>
      <c r="E480" s="18"/>
    </row>
    <row r="481">
      <c r="B481" s="3"/>
      <c r="E481" s="18"/>
    </row>
    <row r="482">
      <c r="B482" s="3"/>
      <c r="E482" s="18"/>
    </row>
    <row r="483">
      <c r="B483" s="3"/>
      <c r="E483" s="18"/>
    </row>
    <row r="484">
      <c r="B484" s="3"/>
      <c r="E484" s="18"/>
    </row>
    <row r="485">
      <c r="B485" s="3"/>
      <c r="E485" s="18"/>
    </row>
    <row r="486">
      <c r="B486" s="3"/>
      <c r="E486" s="18"/>
    </row>
    <row r="487">
      <c r="B487" s="3"/>
      <c r="E487" s="18"/>
    </row>
    <row r="488">
      <c r="B488" s="3"/>
      <c r="E488" s="18"/>
    </row>
    <row r="489">
      <c r="B489" s="3"/>
      <c r="E489" s="18"/>
    </row>
    <row r="490">
      <c r="B490" s="3"/>
      <c r="E490" s="18"/>
    </row>
    <row r="491">
      <c r="B491" s="3"/>
      <c r="E491" s="18"/>
    </row>
    <row r="492">
      <c r="B492" s="3"/>
      <c r="E492" s="18"/>
    </row>
    <row r="493">
      <c r="B493" s="3"/>
      <c r="E493" s="18"/>
    </row>
    <row r="494">
      <c r="B494" s="3"/>
      <c r="E494" s="18"/>
    </row>
    <row r="495">
      <c r="B495" s="3"/>
      <c r="E495" s="18"/>
    </row>
    <row r="496">
      <c r="B496" s="3"/>
      <c r="E496" s="18"/>
    </row>
    <row r="497">
      <c r="B497" s="3"/>
      <c r="E497" s="18"/>
    </row>
    <row r="498">
      <c r="B498" s="3"/>
      <c r="E498" s="18"/>
    </row>
    <row r="499">
      <c r="B499" s="3"/>
      <c r="E499" s="18"/>
    </row>
    <row r="500">
      <c r="B500" s="3"/>
      <c r="E500" s="18"/>
    </row>
    <row r="501">
      <c r="B501" s="3"/>
      <c r="E501" s="18"/>
    </row>
    <row r="502">
      <c r="B502" s="3"/>
      <c r="E502" s="18"/>
    </row>
    <row r="503">
      <c r="B503" s="3"/>
      <c r="E503" s="18"/>
    </row>
    <row r="504">
      <c r="B504" s="3"/>
      <c r="E504" s="18"/>
    </row>
    <row r="505">
      <c r="B505" s="3"/>
      <c r="E505" s="18"/>
    </row>
    <row r="506">
      <c r="B506" s="3"/>
      <c r="E506" s="18"/>
    </row>
    <row r="507">
      <c r="B507" s="3"/>
      <c r="E507" s="18"/>
    </row>
    <row r="508">
      <c r="B508" s="3"/>
      <c r="E508" s="18"/>
    </row>
    <row r="509">
      <c r="B509" s="3"/>
      <c r="E509" s="18"/>
    </row>
    <row r="510">
      <c r="B510" s="3"/>
      <c r="E510" s="18"/>
    </row>
    <row r="511">
      <c r="B511" s="3"/>
      <c r="E511" s="18"/>
    </row>
    <row r="512">
      <c r="B512" s="3"/>
      <c r="E512" s="18"/>
    </row>
    <row r="513">
      <c r="B513" s="3"/>
      <c r="E513" s="18"/>
    </row>
    <row r="514">
      <c r="B514" s="3"/>
      <c r="E514" s="18"/>
    </row>
    <row r="515">
      <c r="B515" s="3"/>
      <c r="E515" s="18"/>
    </row>
    <row r="516">
      <c r="B516" s="3"/>
      <c r="E516" s="18"/>
    </row>
    <row r="517">
      <c r="B517" s="3"/>
      <c r="E517" s="18"/>
    </row>
    <row r="518">
      <c r="B518" s="3"/>
      <c r="E518" s="18"/>
    </row>
    <row r="519">
      <c r="B519" s="3"/>
      <c r="E519" s="18"/>
    </row>
    <row r="520">
      <c r="B520" s="3"/>
      <c r="E520" s="18"/>
    </row>
    <row r="521">
      <c r="B521" s="3"/>
      <c r="E521" s="18"/>
    </row>
    <row r="522">
      <c r="B522" s="3"/>
      <c r="E522" s="18"/>
    </row>
    <row r="523">
      <c r="B523" s="3"/>
      <c r="E523" s="18"/>
    </row>
    <row r="524">
      <c r="B524" s="3"/>
      <c r="E524" s="18"/>
    </row>
    <row r="525">
      <c r="B525" s="3"/>
      <c r="E525" s="18"/>
    </row>
    <row r="526">
      <c r="B526" s="3"/>
      <c r="E526" s="18"/>
    </row>
    <row r="527">
      <c r="B527" s="3"/>
      <c r="E527" s="18"/>
    </row>
    <row r="528">
      <c r="B528" s="3"/>
      <c r="E528" s="18"/>
    </row>
    <row r="529">
      <c r="B529" s="3"/>
      <c r="E529" s="18"/>
    </row>
    <row r="530">
      <c r="B530" s="3"/>
      <c r="E530" s="18"/>
    </row>
    <row r="531">
      <c r="B531" s="3"/>
      <c r="E531" s="18"/>
    </row>
    <row r="532">
      <c r="B532" s="3"/>
      <c r="E532" s="18"/>
    </row>
    <row r="533">
      <c r="B533" s="3"/>
      <c r="E533" s="18"/>
    </row>
    <row r="534">
      <c r="B534" s="3"/>
      <c r="E534" s="18"/>
    </row>
    <row r="535">
      <c r="B535" s="3"/>
      <c r="E535" s="18"/>
    </row>
    <row r="536">
      <c r="B536" s="3"/>
      <c r="E536" s="18"/>
    </row>
    <row r="537">
      <c r="B537" s="3"/>
      <c r="E537" s="18"/>
    </row>
    <row r="538">
      <c r="B538" s="3"/>
      <c r="E538" s="18"/>
    </row>
    <row r="539">
      <c r="B539" s="3"/>
      <c r="E539" s="18"/>
    </row>
    <row r="540">
      <c r="B540" s="3"/>
      <c r="E540" s="18"/>
    </row>
    <row r="541">
      <c r="B541" s="3"/>
      <c r="E541" s="18"/>
    </row>
    <row r="542">
      <c r="B542" s="3"/>
      <c r="E542" s="18"/>
    </row>
    <row r="543">
      <c r="B543" s="3"/>
      <c r="E543" s="18"/>
    </row>
    <row r="544">
      <c r="B544" s="3"/>
      <c r="E544" s="18"/>
    </row>
    <row r="545">
      <c r="B545" s="3"/>
      <c r="E545" s="18"/>
    </row>
    <row r="546">
      <c r="B546" s="3"/>
      <c r="E546" s="18"/>
    </row>
    <row r="547">
      <c r="B547" s="3"/>
      <c r="E547" s="18"/>
    </row>
    <row r="548">
      <c r="B548" s="3"/>
      <c r="E548" s="18"/>
    </row>
    <row r="549">
      <c r="B549" s="3"/>
      <c r="E549" s="18"/>
    </row>
    <row r="550">
      <c r="B550" s="3"/>
      <c r="E550" s="18"/>
    </row>
    <row r="551">
      <c r="B551" s="3"/>
      <c r="E551" s="18"/>
    </row>
    <row r="552">
      <c r="B552" s="3"/>
      <c r="E552" s="18"/>
    </row>
    <row r="553">
      <c r="B553" s="3"/>
      <c r="E553" s="18"/>
    </row>
    <row r="554">
      <c r="B554" s="3"/>
      <c r="E554" s="18"/>
    </row>
    <row r="555">
      <c r="B555" s="3"/>
      <c r="E555" s="18"/>
    </row>
    <row r="556">
      <c r="B556" s="3"/>
      <c r="E556" s="18"/>
    </row>
    <row r="557">
      <c r="B557" s="3"/>
      <c r="E557" s="18"/>
    </row>
    <row r="558">
      <c r="B558" s="3"/>
      <c r="E558" s="18"/>
    </row>
    <row r="559">
      <c r="B559" s="3"/>
      <c r="E559" s="18"/>
    </row>
    <row r="560">
      <c r="B560" s="3"/>
      <c r="E560" s="18"/>
    </row>
    <row r="561">
      <c r="B561" s="3"/>
      <c r="E561" s="18"/>
    </row>
    <row r="562">
      <c r="B562" s="3"/>
      <c r="E562" s="18"/>
    </row>
    <row r="563">
      <c r="B563" s="3"/>
      <c r="E563" s="18"/>
    </row>
    <row r="564">
      <c r="B564" s="3"/>
      <c r="E564" s="18"/>
    </row>
    <row r="565">
      <c r="B565" s="3"/>
      <c r="E565" s="18"/>
    </row>
    <row r="566">
      <c r="B566" s="3"/>
      <c r="E566" s="18"/>
    </row>
    <row r="567">
      <c r="B567" s="3"/>
      <c r="E567" s="18"/>
    </row>
    <row r="568">
      <c r="B568" s="3"/>
      <c r="E568" s="18"/>
    </row>
    <row r="569">
      <c r="B569" s="3"/>
      <c r="E569" s="18"/>
    </row>
    <row r="570">
      <c r="B570" s="3"/>
      <c r="E570" s="18"/>
    </row>
    <row r="571">
      <c r="B571" s="3"/>
      <c r="E571" s="18"/>
    </row>
    <row r="572">
      <c r="B572" s="3"/>
      <c r="E572" s="18"/>
    </row>
    <row r="573">
      <c r="B573" s="3"/>
      <c r="E573" s="18"/>
    </row>
    <row r="574">
      <c r="B574" s="3"/>
      <c r="E574" s="18"/>
    </row>
    <row r="575">
      <c r="B575" s="3"/>
      <c r="E575" s="18"/>
    </row>
    <row r="576">
      <c r="B576" s="3"/>
      <c r="E576" s="18"/>
    </row>
    <row r="577">
      <c r="B577" s="3"/>
      <c r="E577" s="18"/>
    </row>
    <row r="578">
      <c r="B578" s="3"/>
      <c r="E578" s="18"/>
    </row>
    <row r="579">
      <c r="B579" s="3"/>
      <c r="E579" s="18"/>
    </row>
    <row r="580">
      <c r="B580" s="3"/>
      <c r="E580" s="18"/>
    </row>
    <row r="581">
      <c r="B581" s="3"/>
      <c r="E581" s="18"/>
    </row>
    <row r="582">
      <c r="B582" s="3"/>
      <c r="E582" s="18"/>
    </row>
    <row r="583">
      <c r="B583" s="3"/>
      <c r="E583" s="18"/>
    </row>
    <row r="584">
      <c r="B584" s="3"/>
      <c r="E584" s="18"/>
    </row>
    <row r="585">
      <c r="B585" s="3"/>
      <c r="E585" s="18"/>
    </row>
    <row r="586">
      <c r="B586" s="3"/>
      <c r="E586" s="18"/>
    </row>
    <row r="587">
      <c r="B587" s="3"/>
      <c r="E587" s="18"/>
    </row>
    <row r="588">
      <c r="B588" s="3"/>
      <c r="E588" s="18"/>
    </row>
    <row r="589">
      <c r="B589" s="3"/>
      <c r="E589" s="18"/>
    </row>
    <row r="590">
      <c r="B590" s="3"/>
      <c r="E590" s="18"/>
    </row>
    <row r="591">
      <c r="B591" s="3"/>
      <c r="E591" s="18"/>
    </row>
    <row r="592">
      <c r="B592" s="3"/>
      <c r="E592" s="18"/>
    </row>
    <row r="593">
      <c r="B593" s="3"/>
      <c r="E593" s="18"/>
    </row>
    <row r="594">
      <c r="B594" s="3"/>
      <c r="E594" s="18"/>
    </row>
    <row r="595">
      <c r="B595" s="3"/>
      <c r="E595" s="18"/>
    </row>
    <row r="596">
      <c r="B596" s="3"/>
      <c r="E596" s="18"/>
    </row>
    <row r="597">
      <c r="B597" s="3"/>
      <c r="E597" s="18"/>
    </row>
    <row r="598">
      <c r="B598" s="3"/>
      <c r="E598" s="18"/>
    </row>
    <row r="599">
      <c r="B599" s="3"/>
      <c r="E599" s="18"/>
    </row>
    <row r="600">
      <c r="B600" s="3"/>
      <c r="E600" s="18"/>
    </row>
    <row r="601">
      <c r="B601" s="3"/>
      <c r="E601" s="18"/>
    </row>
    <row r="602">
      <c r="B602" s="3"/>
      <c r="E602" s="18"/>
    </row>
    <row r="603">
      <c r="B603" s="3"/>
      <c r="E603" s="18"/>
    </row>
    <row r="604">
      <c r="B604" s="3"/>
      <c r="E604" s="18"/>
    </row>
    <row r="605">
      <c r="B605" s="3"/>
      <c r="E605" s="18"/>
    </row>
    <row r="606">
      <c r="B606" s="3"/>
      <c r="E606" s="18"/>
    </row>
    <row r="607">
      <c r="B607" s="3"/>
      <c r="E607" s="18"/>
    </row>
    <row r="608">
      <c r="B608" s="3"/>
      <c r="E608" s="18"/>
    </row>
    <row r="609">
      <c r="B609" s="3"/>
      <c r="E609" s="18"/>
    </row>
    <row r="610">
      <c r="B610" s="3"/>
      <c r="E610" s="18"/>
    </row>
    <row r="611">
      <c r="B611" s="3"/>
      <c r="E611" s="18"/>
    </row>
    <row r="612">
      <c r="B612" s="3"/>
      <c r="E612" s="18"/>
    </row>
    <row r="613">
      <c r="B613" s="3"/>
      <c r="E613" s="18"/>
    </row>
    <row r="614">
      <c r="B614" s="3"/>
      <c r="E614" s="18"/>
    </row>
    <row r="615">
      <c r="B615" s="3"/>
      <c r="E615" s="18"/>
    </row>
    <row r="616">
      <c r="B616" s="3"/>
      <c r="E616" s="18"/>
    </row>
    <row r="617">
      <c r="B617" s="3"/>
      <c r="E617" s="18"/>
    </row>
    <row r="618">
      <c r="B618" s="3"/>
      <c r="E618" s="18"/>
    </row>
    <row r="619">
      <c r="B619" s="3"/>
      <c r="E619" s="18"/>
    </row>
    <row r="620">
      <c r="B620" s="3"/>
      <c r="E620" s="18"/>
    </row>
    <row r="621">
      <c r="B621" s="3"/>
      <c r="E621" s="18"/>
    </row>
    <row r="622">
      <c r="B622" s="3"/>
      <c r="E622" s="18"/>
    </row>
    <row r="623">
      <c r="B623" s="3"/>
      <c r="E623" s="18"/>
    </row>
    <row r="624">
      <c r="B624" s="3"/>
      <c r="E624" s="18"/>
    </row>
    <row r="625">
      <c r="B625" s="3"/>
      <c r="E625" s="18"/>
    </row>
    <row r="626">
      <c r="B626" s="3"/>
      <c r="E626" s="18"/>
    </row>
    <row r="627">
      <c r="B627" s="3"/>
      <c r="E627" s="18"/>
    </row>
    <row r="628">
      <c r="B628" s="3"/>
      <c r="E628" s="18"/>
    </row>
    <row r="629">
      <c r="B629" s="3"/>
      <c r="E629" s="18"/>
    </row>
    <row r="630">
      <c r="B630" s="3"/>
      <c r="E630" s="18"/>
    </row>
    <row r="631">
      <c r="B631" s="3"/>
      <c r="E631" s="18"/>
    </row>
    <row r="632">
      <c r="B632" s="3"/>
      <c r="E632" s="18"/>
    </row>
    <row r="633">
      <c r="B633" s="3"/>
      <c r="E633" s="18"/>
    </row>
    <row r="634">
      <c r="B634" s="3"/>
      <c r="E634" s="18"/>
    </row>
    <row r="635">
      <c r="B635" s="3"/>
      <c r="E635" s="18"/>
    </row>
    <row r="636">
      <c r="B636" s="3"/>
      <c r="E636" s="18"/>
    </row>
    <row r="637">
      <c r="B637" s="3"/>
      <c r="E637" s="18"/>
    </row>
    <row r="638">
      <c r="B638" s="3"/>
      <c r="E638" s="18"/>
    </row>
    <row r="639">
      <c r="B639" s="3"/>
      <c r="E639" s="18"/>
    </row>
    <row r="640">
      <c r="B640" s="3"/>
      <c r="E640" s="18"/>
    </row>
    <row r="641">
      <c r="B641" s="3"/>
      <c r="E641" s="18"/>
    </row>
    <row r="642">
      <c r="B642" s="3"/>
      <c r="E642" s="18"/>
    </row>
    <row r="643">
      <c r="B643" s="3"/>
      <c r="E643" s="18"/>
    </row>
    <row r="644">
      <c r="B644" s="3"/>
      <c r="E644" s="18"/>
    </row>
    <row r="645">
      <c r="B645" s="3"/>
      <c r="E645" s="18"/>
    </row>
    <row r="646">
      <c r="B646" s="3"/>
      <c r="E646" s="18"/>
    </row>
    <row r="647">
      <c r="B647" s="3"/>
      <c r="E647" s="18"/>
    </row>
    <row r="648">
      <c r="B648" s="3"/>
      <c r="E648" s="18"/>
    </row>
    <row r="649">
      <c r="B649" s="3"/>
      <c r="E649" s="18"/>
    </row>
    <row r="650">
      <c r="B650" s="3"/>
      <c r="E650" s="18"/>
    </row>
    <row r="651">
      <c r="B651" s="3"/>
      <c r="E651" s="18"/>
    </row>
    <row r="652">
      <c r="B652" s="3"/>
      <c r="E652" s="18"/>
    </row>
    <row r="653">
      <c r="B653" s="3"/>
      <c r="E653" s="18"/>
    </row>
    <row r="654">
      <c r="B654" s="3"/>
      <c r="E654" s="18"/>
    </row>
    <row r="655">
      <c r="B655" s="3"/>
      <c r="E655" s="18"/>
    </row>
    <row r="656">
      <c r="B656" s="3"/>
      <c r="E656" s="18"/>
    </row>
    <row r="657">
      <c r="B657" s="3"/>
      <c r="E657" s="18"/>
    </row>
    <row r="658">
      <c r="B658" s="3"/>
      <c r="E658" s="18"/>
    </row>
    <row r="659">
      <c r="B659" s="3"/>
      <c r="E659" s="18"/>
    </row>
    <row r="660">
      <c r="B660" s="3"/>
      <c r="E660" s="18"/>
    </row>
    <row r="661">
      <c r="B661" s="3"/>
      <c r="E661" s="18"/>
    </row>
    <row r="662">
      <c r="B662" s="3"/>
      <c r="E662" s="18"/>
    </row>
    <row r="663">
      <c r="B663" s="3"/>
      <c r="E663" s="18"/>
    </row>
    <row r="664">
      <c r="B664" s="3"/>
      <c r="E664" s="18"/>
    </row>
    <row r="665">
      <c r="B665" s="3"/>
      <c r="E665" s="18"/>
    </row>
    <row r="666">
      <c r="B666" s="3"/>
      <c r="E666" s="18"/>
    </row>
    <row r="667">
      <c r="B667" s="3"/>
      <c r="E667" s="18"/>
    </row>
    <row r="668">
      <c r="B668" s="3"/>
      <c r="E668" s="18"/>
    </row>
    <row r="669">
      <c r="B669" s="3"/>
      <c r="E669" s="18"/>
    </row>
    <row r="670">
      <c r="B670" s="3"/>
      <c r="E670" s="18"/>
    </row>
    <row r="671">
      <c r="B671" s="3"/>
      <c r="E671" s="18"/>
    </row>
    <row r="672">
      <c r="B672" s="3"/>
      <c r="E672" s="18"/>
    </row>
    <row r="673">
      <c r="B673" s="3"/>
      <c r="E673" s="18"/>
    </row>
    <row r="674">
      <c r="B674" s="3"/>
      <c r="E674" s="18"/>
    </row>
    <row r="675">
      <c r="B675" s="3"/>
      <c r="E675" s="18"/>
    </row>
    <row r="676">
      <c r="B676" s="3"/>
      <c r="E676" s="18"/>
    </row>
    <row r="677">
      <c r="B677" s="3"/>
      <c r="E677" s="18"/>
    </row>
    <row r="678">
      <c r="B678" s="3"/>
      <c r="E678" s="18"/>
    </row>
    <row r="679">
      <c r="B679" s="3"/>
      <c r="E679" s="18"/>
    </row>
    <row r="680">
      <c r="B680" s="3"/>
      <c r="E680" s="18"/>
    </row>
    <row r="681">
      <c r="B681" s="3"/>
      <c r="E681" s="18"/>
    </row>
    <row r="682">
      <c r="B682" s="3"/>
      <c r="E682" s="18"/>
    </row>
    <row r="683">
      <c r="B683" s="3"/>
      <c r="E683" s="18"/>
    </row>
    <row r="684">
      <c r="B684" s="3"/>
      <c r="E684" s="18"/>
    </row>
    <row r="685">
      <c r="B685" s="3"/>
      <c r="E685" s="18"/>
    </row>
    <row r="686">
      <c r="B686" s="3"/>
      <c r="E686" s="18"/>
    </row>
    <row r="687">
      <c r="B687" s="3"/>
      <c r="E687" s="18"/>
    </row>
    <row r="688">
      <c r="B688" s="3"/>
      <c r="E688" s="18"/>
    </row>
    <row r="689">
      <c r="B689" s="3"/>
      <c r="E689" s="18"/>
    </row>
    <row r="690">
      <c r="B690" s="3"/>
      <c r="E690" s="18"/>
    </row>
    <row r="691">
      <c r="B691" s="3"/>
      <c r="E691" s="18"/>
    </row>
    <row r="692">
      <c r="B692" s="3"/>
      <c r="E692" s="18"/>
    </row>
    <row r="693">
      <c r="B693" s="3"/>
      <c r="E693" s="18"/>
    </row>
    <row r="694">
      <c r="B694" s="3"/>
      <c r="E694" s="18"/>
    </row>
    <row r="695">
      <c r="B695" s="3"/>
      <c r="E695" s="18"/>
    </row>
    <row r="696">
      <c r="B696" s="3"/>
      <c r="E696" s="18"/>
    </row>
    <row r="697">
      <c r="B697" s="3"/>
      <c r="E697" s="18"/>
    </row>
    <row r="698">
      <c r="B698" s="3"/>
      <c r="E698" s="18"/>
    </row>
    <row r="699">
      <c r="B699" s="3"/>
      <c r="E699" s="18"/>
    </row>
    <row r="700">
      <c r="B700" s="3"/>
      <c r="E700" s="18"/>
    </row>
    <row r="701">
      <c r="B701" s="3"/>
      <c r="E701" s="18"/>
    </row>
    <row r="702">
      <c r="B702" s="3"/>
      <c r="E702" s="18"/>
    </row>
    <row r="703">
      <c r="B703" s="3"/>
      <c r="E703" s="18"/>
    </row>
    <row r="704">
      <c r="B704" s="3"/>
      <c r="E704" s="18"/>
    </row>
    <row r="705">
      <c r="B705" s="3"/>
      <c r="E705" s="18"/>
    </row>
    <row r="706">
      <c r="B706" s="3"/>
      <c r="E706" s="18"/>
    </row>
    <row r="707">
      <c r="B707" s="3"/>
      <c r="E707" s="18"/>
    </row>
    <row r="708">
      <c r="B708" s="3"/>
      <c r="E708" s="18"/>
    </row>
    <row r="709">
      <c r="B709" s="3"/>
      <c r="E709" s="18"/>
    </row>
    <row r="710">
      <c r="B710" s="3"/>
      <c r="E710" s="18"/>
    </row>
    <row r="711">
      <c r="B711" s="3"/>
      <c r="E711" s="18"/>
    </row>
    <row r="712">
      <c r="B712" s="3"/>
      <c r="E712" s="18"/>
    </row>
    <row r="713">
      <c r="B713" s="3"/>
      <c r="E713" s="18"/>
    </row>
    <row r="714">
      <c r="B714" s="3"/>
      <c r="E714" s="18"/>
    </row>
    <row r="715">
      <c r="B715" s="3"/>
      <c r="E715" s="18"/>
    </row>
    <row r="716">
      <c r="B716" s="3"/>
      <c r="E716" s="18"/>
    </row>
    <row r="717">
      <c r="B717" s="3"/>
      <c r="E717" s="18"/>
    </row>
    <row r="718">
      <c r="B718" s="3"/>
      <c r="E718" s="18"/>
    </row>
    <row r="719">
      <c r="B719" s="3"/>
      <c r="E719" s="18"/>
    </row>
    <row r="720">
      <c r="B720" s="3"/>
      <c r="E720" s="18"/>
    </row>
    <row r="721">
      <c r="B721" s="3"/>
      <c r="E721" s="18"/>
    </row>
    <row r="722">
      <c r="B722" s="3"/>
      <c r="E722" s="18"/>
    </row>
    <row r="723">
      <c r="B723" s="3"/>
      <c r="E723" s="18"/>
    </row>
    <row r="724">
      <c r="B724" s="3"/>
      <c r="E724" s="18"/>
    </row>
    <row r="725">
      <c r="B725" s="3"/>
      <c r="E725" s="18"/>
    </row>
    <row r="726">
      <c r="B726" s="3"/>
      <c r="E726" s="18"/>
    </row>
    <row r="727">
      <c r="B727" s="3"/>
      <c r="E727" s="18"/>
    </row>
    <row r="728">
      <c r="B728" s="3"/>
      <c r="E728" s="18"/>
    </row>
    <row r="729">
      <c r="B729" s="3"/>
      <c r="E729" s="18"/>
    </row>
    <row r="730">
      <c r="B730" s="3"/>
      <c r="E730" s="18"/>
    </row>
    <row r="731">
      <c r="B731" s="3"/>
      <c r="E731" s="18"/>
    </row>
    <row r="732">
      <c r="B732" s="3"/>
      <c r="E732" s="18"/>
    </row>
    <row r="733">
      <c r="B733" s="3"/>
      <c r="E733" s="18"/>
    </row>
    <row r="734">
      <c r="B734" s="3"/>
      <c r="E734" s="18"/>
    </row>
    <row r="735">
      <c r="B735" s="3"/>
      <c r="E735" s="18"/>
    </row>
    <row r="736">
      <c r="B736" s="3"/>
      <c r="E736" s="18"/>
    </row>
    <row r="737">
      <c r="B737" s="3"/>
      <c r="E737" s="18"/>
    </row>
    <row r="738">
      <c r="B738" s="3"/>
      <c r="E738" s="18"/>
    </row>
    <row r="739">
      <c r="B739" s="3"/>
      <c r="E739" s="18"/>
    </row>
    <row r="740">
      <c r="B740" s="3"/>
      <c r="E740" s="18"/>
    </row>
    <row r="741">
      <c r="B741" s="3"/>
      <c r="E741" s="18"/>
    </row>
    <row r="742">
      <c r="B742" s="3"/>
      <c r="E742" s="18"/>
    </row>
    <row r="743">
      <c r="B743" s="3"/>
      <c r="E743" s="18"/>
    </row>
    <row r="744">
      <c r="B744" s="3"/>
      <c r="E744" s="18"/>
    </row>
    <row r="745">
      <c r="B745" s="3"/>
      <c r="E745" s="18"/>
    </row>
    <row r="746">
      <c r="B746" s="3"/>
      <c r="E746" s="18"/>
    </row>
    <row r="747">
      <c r="B747" s="3"/>
      <c r="E747" s="18"/>
    </row>
    <row r="748">
      <c r="B748" s="3"/>
      <c r="E748" s="18"/>
    </row>
    <row r="749">
      <c r="B749" s="3"/>
      <c r="E749" s="18"/>
    </row>
    <row r="750">
      <c r="B750" s="3"/>
      <c r="E750" s="18"/>
    </row>
    <row r="751">
      <c r="B751" s="3"/>
      <c r="E751" s="18"/>
    </row>
    <row r="752">
      <c r="B752" s="3"/>
      <c r="E752" s="18"/>
    </row>
    <row r="753">
      <c r="B753" s="3"/>
      <c r="E753" s="18"/>
    </row>
    <row r="754">
      <c r="B754" s="3"/>
      <c r="E754" s="18"/>
    </row>
    <row r="755">
      <c r="B755" s="3"/>
      <c r="E755" s="18"/>
    </row>
    <row r="756">
      <c r="B756" s="3"/>
      <c r="E756" s="18"/>
    </row>
    <row r="757">
      <c r="B757" s="3"/>
      <c r="E757" s="18"/>
    </row>
    <row r="758">
      <c r="B758" s="3"/>
      <c r="E758" s="18"/>
    </row>
    <row r="759">
      <c r="B759" s="3"/>
      <c r="E759" s="18"/>
    </row>
    <row r="760">
      <c r="B760" s="3"/>
      <c r="E760" s="18"/>
    </row>
    <row r="761">
      <c r="B761" s="3"/>
      <c r="E761" s="18"/>
    </row>
    <row r="762">
      <c r="B762" s="3"/>
      <c r="E762" s="18"/>
    </row>
    <row r="763">
      <c r="B763" s="3"/>
      <c r="E763" s="18"/>
    </row>
    <row r="764">
      <c r="B764" s="3"/>
      <c r="E764" s="18"/>
    </row>
    <row r="765">
      <c r="B765" s="3"/>
      <c r="E765" s="18"/>
    </row>
    <row r="766">
      <c r="B766" s="3"/>
      <c r="E766" s="18"/>
    </row>
    <row r="767">
      <c r="B767" s="3"/>
      <c r="E767" s="18"/>
    </row>
    <row r="768">
      <c r="B768" s="3"/>
      <c r="E768" s="18"/>
    </row>
    <row r="769">
      <c r="B769" s="3"/>
      <c r="E769" s="18"/>
    </row>
    <row r="770">
      <c r="B770" s="3"/>
      <c r="E770" s="18"/>
    </row>
    <row r="771">
      <c r="B771" s="3"/>
      <c r="E771" s="18"/>
    </row>
    <row r="772">
      <c r="B772" s="3"/>
      <c r="E772" s="18"/>
    </row>
    <row r="773">
      <c r="B773" s="3"/>
      <c r="E773" s="18"/>
    </row>
    <row r="774">
      <c r="B774" s="3"/>
      <c r="E774" s="18"/>
    </row>
    <row r="775">
      <c r="B775" s="3"/>
      <c r="E775" s="18"/>
    </row>
    <row r="776">
      <c r="B776" s="3"/>
      <c r="E776" s="18"/>
    </row>
    <row r="777">
      <c r="B777" s="3"/>
      <c r="E777" s="18"/>
    </row>
    <row r="778">
      <c r="B778" s="3"/>
      <c r="E778" s="18"/>
    </row>
    <row r="779">
      <c r="B779" s="3"/>
      <c r="E779" s="18"/>
    </row>
    <row r="780">
      <c r="B780" s="3"/>
      <c r="E780" s="18"/>
    </row>
    <row r="781">
      <c r="B781" s="3"/>
      <c r="E781" s="18"/>
    </row>
    <row r="782">
      <c r="B782" s="3"/>
      <c r="E782" s="18"/>
    </row>
    <row r="783">
      <c r="B783" s="3"/>
      <c r="E783" s="18"/>
    </row>
    <row r="784">
      <c r="B784" s="3"/>
      <c r="E784" s="18"/>
    </row>
    <row r="785">
      <c r="B785" s="3"/>
      <c r="E785" s="18"/>
    </row>
    <row r="786">
      <c r="B786" s="3"/>
      <c r="E786" s="18"/>
    </row>
    <row r="787">
      <c r="B787" s="3"/>
      <c r="E787" s="18"/>
    </row>
    <row r="788">
      <c r="B788" s="3"/>
      <c r="E788" s="18"/>
    </row>
    <row r="789">
      <c r="B789" s="3"/>
      <c r="E789" s="18"/>
    </row>
    <row r="790">
      <c r="B790" s="3"/>
      <c r="E790" s="18"/>
    </row>
    <row r="791">
      <c r="B791" s="3"/>
      <c r="E791" s="18"/>
    </row>
    <row r="792">
      <c r="B792" s="3"/>
      <c r="E792" s="18"/>
    </row>
    <row r="793">
      <c r="B793" s="3"/>
      <c r="E793" s="18"/>
    </row>
    <row r="794">
      <c r="B794" s="3"/>
      <c r="E794" s="18"/>
    </row>
    <row r="795">
      <c r="B795" s="3"/>
      <c r="E795" s="18"/>
    </row>
    <row r="796">
      <c r="B796" s="3"/>
      <c r="E796" s="18"/>
    </row>
    <row r="797">
      <c r="B797" s="3"/>
      <c r="E797" s="18"/>
    </row>
    <row r="798">
      <c r="B798" s="3"/>
      <c r="E798" s="18"/>
    </row>
    <row r="799">
      <c r="B799" s="3"/>
      <c r="E799" s="18"/>
    </row>
    <row r="800">
      <c r="B800" s="3"/>
      <c r="E800" s="18"/>
    </row>
    <row r="801">
      <c r="B801" s="3"/>
      <c r="E801" s="18"/>
    </row>
    <row r="802">
      <c r="B802" s="3"/>
      <c r="E802" s="18"/>
    </row>
    <row r="803">
      <c r="B803" s="3"/>
      <c r="E803" s="18"/>
    </row>
    <row r="804">
      <c r="B804" s="3"/>
      <c r="E804" s="18"/>
    </row>
    <row r="805">
      <c r="B805" s="3"/>
      <c r="E805" s="18"/>
    </row>
    <row r="806">
      <c r="B806" s="3"/>
      <c r="E806" s="18"/>
    </row>
    <row r="807">
      <c r="B807" s="3"/>
      <c r="E807" s="18"/>
    </row>
    <row r="808">
      <c r="B808" s="3"/>
      <c r="E808" s="18"/>
    </row>
    <row r="809">
      <c r="B809" s="3"/>
      <c r="E809" s="18"/>
    </row>
    <row r="810">
      <c r="B810" s="3"/>
      <c r="E810" s="18"/>
    </row>
    <row r="811">
      <c r="B811" s="3"/>
      <c r="E811" s="18"/>
    </row>
    <row r="812">
      <c r="B812" s="3"/>
      <c r="E812" s="18"/>
    </row>
    <row r="813">
      <c r="B813" s="3"/>
      <c r="E813" s="18"/>
    </row>
    <row r="814">
      <c r="B814" s="3"/>
      <c r="E814" s="18"/>
    </row>
    <row r="815">
      <c r="B815" s="3"/>
      <c r="E815" s="18"/>
    </row>
    <row r="816">
      <c r="B816" s="3"/>
      <c r="E816" s="18"/>
    </row>
    <row r="817">
      <c r="B817" s="3"/>
      <c r="E817" s="18"/>
    </row>
    <row r="818">
      <c r="B818" s="3"/>
      <c r="E818" s="18"/>
    </row>
    <row r="819">
      <c r="B819" s="3"/>
      <c r="E819" s="18"/>
    </row>
    <row r="820">
      <c r="B820" s="3"/>
      <c r="E820" s="18"/>
    </row>
    <row r="821">
      <c r="B821" s="3"/>
      <c r="E821" s="18"/>
    </row>
    <row r="822">
      <c r="B822" s="3"/>
      <c r="E822" s="18"/>
    </row>
    <row r="823">
      <c r="B823" s="3"/>
      <c r="E823" s="18"/>
    </row>
    <row r="824">
      <c r="B824" s="3"/>
      <c r="E824" s="18"/>
    </row>
    <row r="825">
      <c r="B825" s="3"/>
      <c r="E825" s="18"/>
    </row>
    <row r="826">
      <c r="B826" s="3"/>
      <c r="E826" s="18"/>
    </row>
    <row r="827">
      <c r="B827" s="3"/>
      <c r="E827" s="18"/>
    </row>
    <row r="828">
      <c r="B828" s="3"/>
      <c r="E828" s="18"/>
    </row>
    <row r="829">
      <c r="B829" s="3"/>
      <c r="E829" s="18"/>
    </row>
    <row r="830">
      <c r="B830" s="3"/>
      <c r="E830" s="18"/>
    </row>
    <row r="831">
      <c r="B831" s="3"/>
      <c r="E831" s="18"/>
    </row>
    <row r="832">
      <c r="B832" s="3"/>
      <c r="E832" s="18"/>
    </row>
    <row r="833">
      <c r="B833" s="3"/>
      <c r="E833" s="18"/>
    </row>
    <row r="834">
      <c r="B834" s="3"/>
      <c r="E834" s="18"/>
    </row>
    <row r="835">
      <c r="B835" s="3"/>
      <c r="E835" s="18"/>
    </row>
    <row r="836">
      <c r="B836" s="3"/>
      <c r="E836" s="18"/>
    </row>
    <row r="837">
      <c r="B837" s="3"/>
      <c r="E837" s="18"/>
    </row>
    <row r="838">
      <c r="B838" s="3"/>
      <c r="E838" s="18"/>
    </row>
    <row r="839">
      <c r="B839" s="3"/>
      <c r="E839" s="18"/>
    </row>
    <row r="840">
      <c r="B840" s="3"/>
      <c r="E840" s="18"/>
    </row>
    <row r="841">
      <c r="B841" s="3"/>
      <c r="E841" s="18"/>
    </row>
    <row r="842">
      <c r="B842" s="3"/>
      <c r="E842" s="18"/>
    </row>
    <row r="843">
      <c r="B843" s="3"/>
      <c r="E843" s="18"/>
    </row>
    <row r="844">
      <c r="B844" s="3"/>
      <c r="E844" s="18"/>
    </row>
    <row r="845">
      <c r="B845" s="3"/>
      <c r="E845" s="18"/>
    </row>
    <row r="846">
      <c r="B846" s="3"/>
      <c r="E846" s="18"/>
    </row>
    <row r="847">
      <c r="B847" s="3"/>
      <c r="E847" s="18"/>
    </row>
    <row r="848">
      <c r="B848" s="3"/>
      <c r="E848" s="18"/>
    </row>
    <row r="849">
      <c r="B849" s="3"/>
      <c r="E849" s="18"/>
    </row>
    <row r="850">
      <c r="B850" s="3"/>
      <c r="E850" s="18"/>
    </row>
    <row r="851">
      <c r="B851" s="3"/>
      <c r="E851" s="18"/>
    </row>
    <row r="852">
      <c r="B852" s="3"/>
      <c r="E852" s="18"/>
    </row>
    <row r="853">
      <c r="B853" s="3"/>
      <c r="E853" s="18"/>
    </row>
    <row r="854">
      <c r="B854" s="3"/>
      <c r="E854" s="18"/>
    </row>
    <row r="855">
      <c r="B855" s="3"/>
      <c r="E855" s="18"/>
    </row>
    <row r="856">
      <c r="B856" s="3"/>
      <c r="E856" s="18"/>
    </row>
    <row r="857">
      <c r="B857" s="3"/>
      <c r="E857" s="18"/>
    </row>
    <row r="858">
      <c r="B858" s="3"/>
      <c r="E858" s="18"/>
    </row>
    <row r="859">
      <c r="B859" s="3"/>
      <c r="E859" s="18"/>
    </row>
    <row r="860">
      <c r="B860" s="3"/>
      <c r="E860" s="18"/>
    </row>
    <row r="861">
      <c r="B861" s="3"/>
      <c r="E861" s="18"/>
    </row>
    <row r="862">
      <c r="B862" s="3"/>
      <c r="E862" s="18"/>
    </row>
    <row r="863">
      <c r="B863" s="3"/>
      <c r="E863" s="18"/>
    </row>
    <row r="864">
      <c r="B864" s="3"/>
      <c r="E864" s="18"/>
    </row>
    <row r="865">
      <c r="B865" s="3"/>
      <c r="E865" s="18"/>
    </row>
    <row r="866">
      <c r="B866" s="3"/>
      <c r="E866" s="18"/>
    </row>
    <row r="867">
      <c r="B867" s="3"/>
      <c r="E867" s="18"/>
    </row>
    <row r="868">
      <c r="B868" s="3"/>
      <c r="E868" s="18"/>
    </row>
    <row r="869">
      <c r="B869" s="3"/>
      <c r="E869" s="18"/>
    </row>
    <row r="870">
      <c r="B870" s="3"/>
      <c r="E870" s="18"/>
    </row>
    <row r="871">
      <c r="B871" s="3"/>
      <c r="E871" s="18"/>
    </row>
    <row r="872">
      <c r="B872" s="3"/>
      <c r="E872" s="18"/>
    </row>
    <row r="873">
      <c r="B873" s="3"/>
      <c r="E873" s="18"/>
    </row>
    <row r="874">
      <c r="B874" s="3"/>
      <c r="E874" s="18"/>
    </row>
    <row r="875">
      <c r="B875" s="3"/>
      <c r="E875" s="18"/>
    </row>
    <row r="876">
      <c r="B876" s="3"/>
      <c r="E876" s="18"/>
    </row>
    <row r="877">
      <c r="B877" s="3"/>
      <c r="E877" s="18"/>
    </row>
    <row r="878">
      <c r="B878" s="3"/>
      <c r="E878" s="18"/>
    </row>
    <row r="879">
      <c r="B879" s="3"/>
      <c r="E879" s="18"/>
    </row>
    <row r="880">
      <c r="B880" s="3"/>
      <c r="E880" s="18"/>
    </row>
    <row r="881">
      <c r="B881" s="3"/>
      <c r="E881" s="18"/>
    </row>
    <row r="882">
      <c r="B882" s="3"/>
      <c r="E882" s="18"/>
    </row>
    <row r="883">
      <c r="B883" s="3"/>
      <c r="E883" s="18"/>
    </row>
    <row r="884">
      <c r="B884" s="3"/>
      <c r="E884" s="18"/>
    </row>
    <row r="885">
      <c r="B885" s="3"/>
      <c r="E885" s="18"/>
    </row>
    <row r="886">
      <c r="B886" s="3"/>
      <c r="E886" s="18"/>
    </row>
    <row r="887">
      <c r="B887" s="3"/>
      <c r="E887" s="18"/>
    </row>
    <row r="888">
      <c r="B888" s="3"/>
      <c r="E888" s="18"/>
    </row>
    <row r="889">
      <c r="B889" s="3"/>
      <c r="E889" s="18"/>
    </row>
    <row r="890">
      <c r="B890" s="3"/>
      <c r="E890" s="18"/>
    </row>
    <row r="891">
      <c r="B891" s="3"/>
      <c r="E891" s="18"/>
    </row>
    <row r="892">
      <c r="B892" s="3"/>
      <c r="E892" s="18"/>
    </row>
    <row r="893">
      <c r="B893" s="3"/>
      <c r="E893" s="18"/>
    </row>
    <row r="894">
      <c r="B894" s="3"/>
      <c r="E894" s="18"/>
    </row>
    <row r="895">
      <c r="B895" s="3"/>
      <c r="E895" s="18"/>
    </row>
    <row r="896">
      <c r="B896" s="3"/>
      <c r="E896" s="18"/>
    </row>
    <row r="897">
      <c r="B897" s="3"/>
      <c r="E897" s="18"/>
    </row>
    <row r="898">
      <c r="B898" s="3"/>
      <c r="E898" s="18"/>
    </row>
    <row r="899">
      <c r="B899" s="3"/>
      <c r="E899" s="18"/>
    </row>
    <row r="900">
      <c r="B900" s="3"/>
      <c r="E900" s="18"/>
    </row>
    <row r="901">
      <c r="B901" s="3"/>
      <c r="E901" s="18"/>
    </row>
    <row r="902">
      <c r="B902" s="3"/>
      <c r="E902" s="18"/>
    </row>
    <row r="903">
      <c r="B903" s="3"/>
      <c r="E903" s="18"/>
    </row>
    <row r="904">
      <c r="B904" s="3"/>
      <c r="E904" s="18"/>
    </row>
    <row r="905">
      <c r="B905" s="3"/>
      <c r="E905" s="18"/>
    </row>
    <row r="906">
      <c r="B906" s="3"/>
      <c r="E906" s="18"/>
    </row>
    <row r="907">
      <c r="B907" s="3"/>
      <c r="E907" s="18"/>
    </row>
    <row r="908">
      <c r="B908" s="3"/>
      <c r="E908" s="18"/>
    </row>
    <row r="909">
      <c r="B909" s="3"/>
      <c r="E909" s="18"/>
    </row>
    <row r="910">
      <c r="B910" s="3"/>
      <c r="E910" s="18"/>
    </row>
    <row r="911">
      <c r="B911" s="3"/>
      <c r="E911" s="18"/>
    </row>
    <row r="912">
      <c r="B912" s="3"/>
      <c r="E912" s="18"/>
    </row>
    <row r="913">
      <c r="B913" s="3"/>
      <c r="E913" s="18"/>
    </row>
    <row r="914">
      <c r="B914" s="3"/>
      <c r="E914" s="18"/>
    </row>
    <row r="915">
      <c r="B915" s="3"/>
      <c r="E915" s="18"/>
    </row>
    <row r="916">
      <c r="B916" s="3"/>
      <c r="E916" s="18"/>
    </row>
    <row r="917">
      <c r="B917" s="3"/>
      <c r="E917" s="18"/>
    </row>
    <row r="918">
      <c r="B918" s="3"/>
      <c r="E918" s="18"/>
    </row>
    <row r="919">
      <c r="B919" s="3"/>
      <c r="E919" s="18"/>
    </row>
    <row r="920">
      <c r="B920" s="3"/>
      <c r="E920" s="18"/>
    </row>
    <row r="921">
      <c r="B921" s="3"/>
      <c r="E921" s="18"/>
    </row>
    <row r="922">
      <c r="B922" s="3"/>
      <c r="E922" s="18"/>
    </row>
    <row r="923">
      <c r="B923" s="3"/>
      <c r="E923" s="18"/>
    </row>
    <row r="924">
      <c r="B924" s="3"/>
      <c r="E924" s="18"/>
    </row>
    <row r="925">
      <c r="B925" s="3"/>
      <c r="E925" s="18"/>
    </row>
    <row r="926">
      <c r="B926" s="3"/>
      <c r="E926" s="18"/>
    </row>
    <row r="927">
      <c r="B927" s="3"/>
      <c r="E927" s="18"/>
    </row>
    <row r="928">
      <c r="B928" s="3"/>
      <c r="E928" s="18"/>
    </row>
    <row r="929">
      <c r="B929" s="3"/>
      <c r="E929" s="18"/>
    </row>
    <row r="930">
      <c r="B930" s="3"/>
      <c r="E930" s="18"/>
    </row>
    <row r="931">
      <c r="B931" s="3"/>
      <c r="E931" s="18"/>
    </row>
    <row r="932">
      <c r="B932" s="3"/>
      <c r="E932" s="18"/>
    </row>
    <row r="933">
      <c r="B933" s="3"/>
      <c r="E933" s="18"/>
    </row>
    <row r="934">
      <c r="B934" s="3"/>
      <c r="E934" s="18"/>
    </row>
    <row r="935">
      <c r="B935" s="3"/>
      <c r="E935" s="18"/>
    </row>
    <row r="936">
      <c r="B936" s="3"/>
      <c r="E936" s="18"/>
    </row>
    <row r="937">
      <c r="B937" s="3"/>
      <c r="E937" s="18"/>
    </row>
    <row r="938">
      <c r="B938" s="3"/>
      <c r="E938" s="18"/>
    </row>
    <row r="939">
      <c r="B939" s="3"/>
      <c r="E939" s="18"/>
    </row>
    <row r="940">
      <c r="B940" s="3"/>
      <c r="E940" s="18"/>
    </row>
    <row r="941">
      <c r="B941" s="3"/>
      <c r="E941" s="18"/>
    </row>
    <row r="942">
      <c r="B942" s="3"/>
      <c r="E942" s="18"/>
    </row>
    <row r="943">
      <c r="B943" s="3"/>
      <c r="E943" s="18"/>
    </row>
    <row r="944">
      <c r="B944" s="3"/>
      <c r="E944" s="18"/>
    </row>
    <row r="945">
      <c r="B945" s="3"/>
      <c r="E945" s="18"/>
    </row>
    <row r="946">
      <c r="B946" s="3"/>
      <c r="E946" s="18"/>
    </row>
    <row r="947">
      <c r="B947" s="3"/>
      <c r="E947" s="18"/>
    </row>
    <row r="948">
      <c r="B948" s="3"/>
      <c r="E948" s="18"/>
    </row>
    <row r="949">
      <c r="B949" s="3"/>
      <c r="E949" s="18"/>
    </row>
    <row r="950">
      <c r="B950" s="3"/>
      <c r="E950" s="18"/>
    </row>
    <row r="951">
      <c r="B951" s="3"/>
      <c r="E951" s="18"/>
    </row>
    <row r="952">
      <c r="B952" s="3"/>
      <c r="E952" s="18"/>
    </row>
    <row r="953">
      <c r="B953" s="3"/>
      <c r="E953" s="18"/>
    </row>
    <row r="954">
      <c r="B954" s="3"/>
      <c r="E954" s="18"/>
    </row>
    <row r="955">
      <c r="B955" s="3"/>
      <c r="E955" s="18"/>
    </row>
    <row r="956">
      <c r="B956" s="3"/>
      <c r="E956" s="18"/>
    </row>
    <row r="957">
      <c r="B957" s="3"/>
      <c r="E957" s="18"/>
    </row>
    <row r="958">
      <c r="B958" s="3"/>
      <c r="E958" s="18"/>
    </row>
    <row r="959">
      <c r="B959" s="3"/>
      <c r="E959" s="18"/>
    </row>
    <row r="960">
      <c r="B960" s="3"/>
      <c r="E960" s="18"/>
    </row>
    <row r="961">
      <c r="B961" s="3"/>
      <c r="E961" s="18"/>
    </row>
    <row r="962">
      <c r="B962" s="3"/>
      <c r="E962" s="18"/>
    </row>
    <row r="963">
      <c r="B963" s="3"/>
      <c r="E963" s="18"/>
    </row>
    <row r="964">
      <c r="B964" s="3"/>
      <c r="E964" s="18"/>
    </row>
    <row r="965">
      <c r="B965" s="3"/>
      <c r="E965" s="18"/>
    </row>
    <row r="966">
      <c r="B966" s="3"/>
      <c r="E966" s="18"/>
    </row>
    <row r="967">
      <c r="B967" s="3"/>
      <c r="E967" s="18"/>
    </row>
    <row r="968">
      <c r="B968" s="3"/>
      <c r="E968" s="18"/>
    </row>
    <row r="969">
      <c r="B969" s="3"/>
      <c r="E969" s="18"/>
    </row>
    <row r="970">
      <c r="B970" s="3"/>
      <c r="E970" s="18"/>
    </row>
    <row r="971">
      <c r="B971" s="3"/>
      <c r="E971" s="18"/>
    </row>
    <row r="972">
      <c r="B972" s="3"/>
      <c r="E972" s="18"/>
    </row>
    <row r="973">
      <c r="B973" s="3"/>
      <c r="E973" s="18"/>
    </row>
    <row r="974">
      <c r="B974" s="3"/>
      <c r="E974" s="18"/>
    </row>
    <row r="975">
      <c r="B975" s="3"/>
      <c r="E975" s="18"/>
    </row>
    <row r="976">
      <c r="B976" s="3"/>
      <c r="E976" s="18"/>
    </row>
    <row r="977">
      <c r="B977" s="3"/>
      <c r="E977" s="18"/>
    </row>
    <row r="978">
      <c r="B978" s="3"/>
      <c r="E978" s="18"/>
    </row>
    <row r="979">
      <c r="B979" s="3"/>
      <c r="E979" s="18"/>
    </row>
    <row r="980">
      <c r="B980" s="3"/>
      <c r="E980" s="18"/>
    </row>
    <row r="981">
      <c r="B981" s="3"/>
      <c r="E981" s="18"/>
    </row>
    <row r="982">
      <c r="B982" s="3"/>
      <c r="E982" s="18"/>
    </row>
    <row r="983">
      <c r="B983" s="3"/>
      <c r="E983" s="18"/>
    </row>
    <row r="984">
      <c r="B984" s="3"/>
      <c r="E984" s="18"/>
    </row>
    <row r="985">
      <c r="B985" s="3"/>
      <c r="E985" s="18"/>
    </row>
    <row r="986">
      <c r="B986" s="3"/>
      <c r="E986" s="18"/>
    </row>
    <row r="987">
      <c r="B987" s="3"/>
      <c r="E987" s="18"/>
    </row>
    <row r="988">
      <c r="B988" s="3"/>
      <c r="E988" s="18"/>
    </row>
    <row r="989">
      <c r="B989" s="3"/>
      <c r="E989" s="18"/>
    </row>
    <row r="990">
      <c r="B990" s="3"/>
      <c r="E990" s="18"/>
    </row>
    <row r="991">
      <c r="B991" s="3"/>
      <c r="E991" s="18"/>
    </row>
    <row r="992">
      <c r="B992" s="3"/>
      <c r="E992" s="18"/>
    </row>
    <row r="993">
      <c r="B993" s="3"/>
      <c r="E993" s="18"/>
    </row>
    <row r="994">
      <c r="B994" s="3"/>
      <c r="E994" s="18"/>
    </row>
    <row r="995">
      <c r="B995" s="3"/>
      <c r="E995" s="18"/>
    </row>
    <row r="996">
      <c r="B996" s="3"/>
      <c r="E996" s="18"/>
    </row>
    <row r="997">
      <c r="B997" s="3"/>
      <c r="E997" s="18"/>
    </row>
    <row r="998">
      <c r="B998" s="3"/>
      <c r="E998" s="18"/>
    </row>
    <row r="999">
      <c r="B999" s="3"/>
      <c r="E999" s="18"/>
    </row>
    <row r="1000">
      <c r="B1000" s="3"/>
      <c r="E1000" s="18"/>
    </row>
    <row r="1001">
      <c r="B1001" s="3"/>
      <c r="E1001" s="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9.75"/>
    <col customWidth="1" min="3" max="3" width="17.0"/>
    <col customWidth="1" min="4" max="4" width="19.63"/>
    <col customWidth="1" min="5" max="5" width="20.75"/>
    <col customWidth="1" min="6" max="6" width="16.63"/>
    <col customWidth="1" min="8" max="8" width="17.13"/>
  </cols>
  <sheetData>
    <row r="1">
      <c r="A1" s="2" t="s">
        <v>1809</v>
      </c>
      <c r="B1" s="3"/>
    </row>
    <row r="2">
      <c r="B2" s="3"/>
    </row>
    <row r="3">
      <c r="A3" s="6" t="s">
        <v>35</v>
      </c>
      <c r="B3" s="3"/>
    </row>
    <row r="4">
      <c r="A4" s="1" t="s">
        <v>1814</v>
      </c>
      <c r="B4" s="3"/>
    </row>
    <row r="5">
      <c r="A5" s="1"/>
      <c r="B5" s="8"/>
    </row>
    <row r="6">
      <c r="A6" s="15" t="s">
        <v>1816</v>
      </c>
      <c r="B6" s="16" t="s">
        <v>50</v>
      </c>
      <c r="C6" s="15" t="s">
        <v>1818</v>
      </c>
      <c r="D6" s="15" t="s">
        <v>1820</v>
      </c>
      <c r="E6" s="20"/>
      <c r="F6" s="20"/>
      <c r="G6" s="21"/>
      <c r="H6" s="20"/>
      <c r="I6" s="20"/>
    </row>
    <row r="7">
      <c r="A7" s="10" t="str">
        <f>IFERROR(__xludf.DUMMYFUNCTION("QUERY(RawData!O2:P10002,""SELECT P, COUNT(P), SUM(O) GROUP BY P ORDER BY SUM(O) DESC"",0)"),"")</f>
        <v/>
      </c>
      <c r="B7" s="3" t="str">
        <f>IFERROR(__xludf.DUMMYFUNCTION("""COMPUTED_VALUE"""),"count ")</f>
        <v>count </v>
      </c>
      <c r="C7" s="10" t="str">
        <f>IFERROR(__xludf.DUMMYFUNCTION("""COMPUTED_VALUE"""),"sum ")</f>
        <v>sum </v>
      </c>
    </row>
    <row r="8">
      <c r="A8" s="10" t="str">
        <f>IFERROR(__xludf.DUMMYFUNCTION("""COMPUTED_VALUE"""),"Residential")</f>
        <v>Residential</v>
      </c>
      <c r="B8" s="12">
        <f>IFERROR(__xludf.DUMMYFUNCTION("""COMPUTED_VALUE"""),5959.0)</f>
        <v>5959</v>
      </c>
      <c r="C8" s="10">
        <f>IFERROR(__xludf.DUMMYFUNCTION("""COMPUTED_VALUE"""),652512.0)</f>
        <v>652512</v>
      </c>
      <c r="D8" s="10">
        <f t="shared" ref="D8:D11" si="1">C8/B8</f>
        <v>109.5002517</v>
      </c>
    </row>
    <row r="9">
      <c r="A9" s="10" t="str">
        <f>IFERROR(__xludf.DUMMYFUNCTION("""COMPUTED_VALUE"""),"Business")</f>
        <v>Business</v>
      </c>
      <c r="B9" s="12">
        <f>IFERROR(__xludf.DUMMYFUNCTION("""COMPUTED_VALUE"""),1019.0)</f>
        <v>1019</v>
      </c>
      <c r="C9" s="10">
        <f>IFERROR(__xludf.DUMMYFUNCTION("""COMPUTED_VALUE"""),232787.5)</f>
        <v>232787.5</v>
      </c>
      <c r="D9" s="10">
        <f t="shared" si="1"/>
        <v>228.4470069</v>
      </c>
    </row>
    <row r="10">
      <c r="A10" s="10" t="str">
        <f>IFERROR(__xludf.DUMMYFUNCTION("""COMPUTED_VALUE"""),"Roam")</f>
        <v>Roam</v>
      </c>
      <c r="B10" s="12">
        <f>IFERROR(__xludf.DUMMYFUNCTION("""COMPUTED_VALUE"""),2078.0)</f>
        <v>2078</v>
      </c>
      <c r="C10" s="10">
        <f>IFERROR(__xludf.DUMMYFUNCTION("""COMPUTED_VALUE"""),151524.0)</f>
        <v>151524</v>
      </c>
      <c r="D10" s="10">
        <f t="shared" si="1"/>
        <v>72.91819057</v>
      </c>
    </row>
    <row r="11">
      <c r="A11" s="10" t="str">
        <f>IFERROR(__xludf.DUMMYFUNCTION("""COMPUTED_VALUE"""),"Mini")</f>
        <v>Mini</v>
      </c>
      <c r="B11" s="12">
        <f>IFERROR(__xludf.DUMMYFUNCTION("""COMPUTED_VALUE"""),944.0)</f>
        <v>944</v>
      </c>
      <c r="C11" s="10">
        <f>IFERROR(__xludf.DUMMYFUNCTION("""COMPUTED_VALUE"""),43110.0)</f>
        <v>43110</v>
      </c>
      <c r="D11" s="10">
        <f t="shared" si="1"/>
        <v>45.66737288</v>
      </c>
    </row>
    <row r="12">
      <c r="A12" s="10" t="str">
        <f>IFERROR(__xludf.DUMMYFUNCTION("""COMPUTED_VALUE"""),"#N/A")</f>
        <v>#N/A</v>
      </c>
      <c r="B12" s="12">
        <f>IFERROR(__xludf.DUMMYFUNCTION("""COMPUTED_VALUE"""),1.0)</f>
        <v>1</v>
      </c>
      <c r="C12" s="10"/>
    </row>
    <row r="13">
      <c r="B13" s="12"/>
    </row>
    <row r="14">
      <c r="B14" s="12"/>
    </row>
    <row r="15">
      <c r="B15" s="12"/>
    </row>
    <row r="16">
      <c r="B16" s="12"/>
    </row>
    <row r="17">
      <c r="B17" s="12"/>
    </row>
    <row r="18">
      <c r="A18" s="14"/>
      <c r="B18" s="12"/>
    </row>
    <row r="19">
      <c r="B19" s="3"/>
    </row>
    <row r="20">
      <c r="A20" s="6" t="s">
        <v>96</v>
      </c>
      <c r="B20" s="3"/>
    </row>
    <row r="21">
      <c r="A21" s="1" t="s">
        <v>1858</v>
      </c>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9.75"/>
    <col customWidth="1" hidden="1" min="3" max="3" width="17.0"/>
    <col customWidth="1" min="4" max="4" width="19.63"/>
    <col customWidth="1" min="5" max="5" width="20.75"/>
    <col customWidth="1" min="6" max="6" width="16.63"/>
    <col customWidth="1" min="8" max="8" width="17.13"/>
  </cols>
  <sheetData>
    <row r="1">
      <c r="A1" s="2" t="s">
        <v>2231</v>
      </c>
      <c r="B1" s="3"/>
      <c r="E1" s="18"/>
      <c r="F1" s="18"/>
    </row>
    <row r="2">
      <c r="B2" s="3"/>
      <c r="E2" s="18"/>
      <c r="F2" s="18"/>
    </row>
    <row r="3">
      <c r="A3" s="6" t="s">
        <v>35</v>
      </c>
      <c r="B3" s="3"/>
      <c r="E3" s="18"/>
      <c r="F3" s="18"/>
    </row>
    <row r="4">
      <c r="A4" s="22" t="s">
        <v>2237</v>
      </c>
      <c r="B4" s="23"/>
      <c r="C4" s="24"/>
      <c r="D4" s="24"/>
      <c r="E4" s="25"/>
      <c r="F4" s="25"/>
      <c r="G4" s="24"/>
      <c r="H4" s="24"/>
      <c r="I4" s="24"/>
      <c r="J4" s="24"/>
      <c r="K4" s="24"/>
      <c r="L4" s="24"/>
      <c r="M4" s="24"/>
      <c r="N4" s="24"/>
      <c r="O4" s="24"/>
      <c r="P4" s="24"/>
      <c r="Q4" s="24"/>
      <c r="R4" s="24"/>
      <c r="S4" s="24"/>
      <c r="T4" s="24"/>
      <c r="U4" s="24"/>
      <c r="V4" s="24"/>
      <c r="W4" s="24"/>
    </row>
    <row r="5">
      <c r="A5" s="1" t="s">
        <v>2250</v>
      </c>
      <c r="B5" s="8"/>
      <c r="E5" s="18"/>
      <c r="F5" s="18"/>
    </row>
    <row r="6">
      <c r="B6" s="8"/>
      <c r="E6" s="18"/>
      <c r="F6" s="18"/>
    </row>
    <row r="7">
      <c r="A7" s="15" t="s">
        <v>1431</v>
      </c>
      <c r="B7" s="16" t="s">
        <v>50</v>
      </c>
      <c r="C7" s="17"/>
      <c r="D7" s="15" t="s">
        <v>51</v>
      </c>
      <c r="E7" s="19" t="s">
        <v>1434</v>
      </c>
      <c r="F7" s="26" t="s">
        <v>2258</v>
      </c>
      <c r="G7" s="21"/>
      <c r="H7" s="20"/>
      <c r="I7" s="20"/>
    </row>
    <row r="8">
      <c r="A8" s="10" t="str">
        <f>IFERROR(__xludf.DUMMYFUNCTION("QUERY(RawData!Q2:Q10002,""SELECT Q, COUNT(Q) GROUP BY Q ORDER BY COUNT(Q) DESC"",0)"),"")</f>
        <v/>
      </c>
      <c r="B8" s="3" t="str">
        <f>IFERROR(__xludf.DUMMYFUNCTION("""COMPUTED_VALUE"""),"count ")</f>
        <v>count </v>
      </c>
      <c r="C8" s="10" t="str">
        <f>IFERROR(__xludf.DUMMYFUNCTION("QUERY(RawData!O2:Q10002,""SELECT Q, SUM(O) GROUP BY Q ORDER BY SUM(O) DESC"",0)"),"")</f>
        <v/>
      </c>
      <c r="D8" s="10" t="str">
        <f>IFERROR(__xludf.DUMMYFUNCTION("""COMPUTED_VALUE"""),"sum ")</f>
        <v>sum </v>
      </c>
      <c r="E8" s="18"/>
      <c r="F8" s="18"/>
    </row>
    <row r="9">
      <c r="A9" s="10" t="str">
        <f>IFERROR(__xludf.DUMMYFUNCTION("""COMPUTED_VALUE"""),"Large discount")</f>
        <v>Large discount</v>
      </c>
      <c r="B9" s="12">
        <f>IFERROR(__xludf.DUMMYFUNCTION("""COMPUTED_VALUE"""),5000.0)</f>
        <v>5000</v>
      </c>
      <c r="C9" s="10" t="str">
        <f>IFERROR(__xludf.DUMMYFUNCTION("""COMPUTED_VALUE"""),"Large discount")</f>
        <v>Large discount</v>
      </c>
      <c r="D9" s="10">
        <f>IFERROR(__xludf.DUMMYFUNCTION("""COMPUTED_VALUE"""),504209.0)</f>
        <v>504209</v>
      </c>
      <c r="E9" s="18">
        <f t="array" ref="E9">D9/_xlfn.XLOOKUP(A9,C$9:C$12,$B9:B$12)</f>
        <v>100.8418</v>
      </c>
      <c r="F9" s="18">
        <f t="shared" ref="F9:F11" si="1">D9/(SUM($D$9:$D$11))*100</f>
        <v>46.68889334</v>
      </c>
      <c r="G9" s="10" t="str">
        <f t="array" ref="G9:H11">SORT({A9:A11,E9:E11},2,FALSE)</f>
        <v>No discount</v>
      </c>
      <c r="H9" s="18">
        <v>118.908</v>
      </c>
    </row>
    <row r="10">
      <c r="A10" s="10" t="str">
        <f>IFERROR(__xludf.DUMMYFUNCTION("""COMPUTED_VALUE"""),"No discount")</f>
        <v>No discount</v>
      </c>
      <c r="B10" s="12">
        <f>IFERROR(__xludf.DUMMYFUNCTION("""COMPUTED_VALUE"""),2500.0)</f>
        <v>2500</v>
      </c>
      <c r="C10" s="10" t="str">
        <f>IFERROR(__xludf.DUMMYFUNCTION("""COMPUTED_VALUE"""),"No discount")</f>
        <v>No discount</v>
      </c>
      <c r="D10" s="10">
        <f>IFERROR(__xludf.DUMMYFUNCTION("""COMPUTED_VALUE"""),297270.0)</f>
        <v>297270</v>
      </c>
      <c r="E10" s="18">
        <f t="array" ref="E10">D10/_xlfn.XLOOKUP(A10,C$9:C$12,$B9:B$12)</f>
        <v>118.908</v>
      </c>
      <c r="F10" s="18">
        <f t="shared" si="1"/>
        <v>27.52669493</v>
      </c>
      <c r="G10" s="10" t="s">
        <v>194</v>
      </c>
      <c r="H10" s="18">
        <v>111.3818</v>
      </c>
    </row>
    <row r="11">
      <c r="A11" s="10" t="str">
        <f>IFERROR(__xludf.DUMMYFUNCTION("""COMPUTED_VALUE"""),"Small discount")</f>
        <v>Small discount</v>
      </c>
      <c r="B11" s="12">
        <f>IFERROR(__xludf.DUMMYFUNCTION("""COMPUTED_VALUE"""),2500.0)</f>
        <v>2500</v>
      </c>
      <c r="C11" s="10" t="str">
        <f>IFERROR(__xludf.DUMMYFUNCTION("""COMPUTED_VALUE"""),"Small discount")</f>
        <v>Small discount</v>
      </c>
      <c r="D11" s="10">
        <f>IFERROR(__xludf.DUMMYFUNCTION("""COMPUTED_VALUE"""),278454.5)</f>
        <v>278454.5</v>
      </c>
      <c r="E11" s="18">
        <f t="array" ref="E11">D11/_xlfn.XLOOKUP(A11,C$9:C$12,$B9:B$12)</f>
        <v>111.3818</v>
      </c>
      <c r="F11" s="18">
        <f t="shared" si="1"/>
        <v>25.78441173</v>
      </c>
      <c r="G11" s="10" t="s">
        <v>128</v>
      </c>
      <c r="H11" s="18">
        <v>100.8418</v>
      </c>
    </row>
    <row r="12">
      <c r="A12" s="10" t="str">
        <f>IFERROR(__xludf.DUMMYFUNCTION("""COMPUTED_VALUE"""),"#N/A")</f>
        <v>#N/A</v>
      </c>
      <c r="B12" s="12">
        <f>IFERROR(__xludf.DUMMYFUNCTION("""COMPUTED_VALUE"""),1.0)</f>
        <v>1</v>
      </c>
      <c r="C12" s="10" t="str">
        <f>IFERROR(__xludf.DUMMYFUNCTION("""COMPUTED_VALUE"""),"#N/A")</f>
        <v>#N/A</v>
      </c>
      <c r="D12" s="10"/>
      <c r="E12" s="18"/>
      <c r="F12" s="18"/>
    </row>
    <row r="13">
      <c r="B13" s="12"/>
      <c r="E13" s="18"/>
      <c r="F13" s="18"/>
    </row>
    <row r="14">
      <c r="B14" s="12"/>
      <c r="E14" s="18"/>
      <c r="F14" s="18"/>
    </row>
    <row r="15">
      <c r="B15" s="12"/>
      <c r="E15" s="18"/>
      <c r="F15" s="18"/>
    </row>
    <row r="16">
      <c r="A16" s="14"/>
      <c r="B16" s="12"/>
      <c r="E16" s="18"/>
      <c r="F16" s="18"/>
    </row>
    <row r="17">
      <c r="B17" s="3"/>
      <c r="E17" s="18"/>
      <c r="F17" s="18"/>
    </row>
    <row r="18">
      <c r="A18" s="6" t="s">
        <v>96</v>
      </c>
      <c r="B18" s="3"/>
      <c r="E18" s="18"/>
      <c r="F18" s="18"/>
    </row>
    <row r="19">
      <c r="A19" s="1" t="s">
        <v>2375</v>
      </c>
      <c r="B19" s="3"/>
      <c r="E19" s="18"/>
      <c r="F19" s="18"/>
    </row>
    <row r="20">
      <c r="B20" s="3"/>
      <c r="E20" s="18"/>
      <c r="F20" s="18"/>
    </row>
    <row r="21">
      <c r="A21" s="6" t="s">
        <v>2379</v>
      </c>
      <c r="B21" s="3"/>
      <c r="E21" s="18"/>
      <c r="F21" s="18"/>
    </row>
    <row r="22">
      <c r="A22" s="1" t="s">
        <v>2382</v>
      </c>
      <c r="B22" s="3"/>
      <c r="E22" s="18"/>
      <c r="F22" s="18"/>
    </row>
    <row r="23">
      <c r="B23" s="3"/>
      <c r="E23" s="18"/>
      <c r="F23" s="18"/>
    </row>
    <row r="24" ht="20.25" customHeight="1">
      <c r="A24" s="6" t="s">
        <v>2388</v>
      </c>
      <c r="B24" s="3"/>
      <c r="E24" s="18"/>
      <c r="F24" s="18"/>
    </row>
    <row r="25">
      <c r="A25" s="1" t="s">
        <v>2390</v>
      </c>
      <c r="B25" s="3"/>
      <c r="E25" s="18"/>
      <c r="F25" s="18"/>
    </row>
    <row r="26">
      <c r="B26" s="3"/>
      <c r="E26" s="18"/>
      <c r="F26" s="18"/>
    </row>
    <row r="27">
      <c r="B27" s="3"/>
      <c r="E27" s="18"/>
      <c r="F27" s="18"/>
    </row>
    <row r="28">
      <c r="B28" s="3"/>
      <c r="E28" s="18"/>
      <c r="F28" s="18"/>
    </row>
    <row r="29">
      <c r="B29" s="3"/>
      <c r="E29" s="18"/>
      <c r="F29" s="18"/>
    </row>
    <row r="30">
      <c r="B30" s="3"/>
      <c r="E30" s="18"/>
      <c r="F30" s="18"/>
    </row>
    <row r="31">
      <c r="B31" s="3"/>
      <c r="E31" s="18"/>
      <c r="F31" s="18"/>
    </row>
    <row r="32">
      <c r="B32" s="3"/>
      <c r="E32" s="18"/>
      <c r="F32" s="18"/>
    </row>
    <row r="33">
      <c r="B33" s="3"/>
      <c r="E33" s="18"/>
      <c r="F33" s="18"/>
    </row>
    <row r="34">
      <c r="B34" s="3"/>
      <c r="E34" s="18"/>
      <c r="F34" s="18"/>
    </row>
    <row r="35">
      <c r="B35" s="3"/>
      <c r="E35" s="18"/>
      <c r="F35" s="18"/>
    </row>
    <row r="36">
      <c r="B36" s="3"/>
      <c r="E36" s="18"/>
      <c r="F36" s="18"/>
    </row>
    <row r="37">
      <c r="B37" s="3"/>
      <c r="E37" s="18"/>
      <c r="F37" s="18"/>
    </row>
    <row r="38">
      <c r="B38" s="3"/>
      <c r="E38" s="18"/>
      <c r="F38" s="18"/>
    </row>
    <row r="39">
      <c r="B39" s="3"/>
      <c r="E39" s="18"/>
      <c r="F39" s="18"/>
    </row>
    <row r="40">
      <c r="B40" s="3"/>
      <c r="E40" s="18"/>
      <c r="F40" s="18"/>
    </row>
    <row r="41">
      <c r="B41" s="3"/>
      <c r="E41" s="18"/>
      <c r="F41" s="18"/>
    </row>
    <row r="42">
      <c r="B42" s="3"/>
      <c r="E42" s="18"/>
      <c r="F42" s="18"/>
    </row>
    <row r="43">
      <c r="B43" s="3"/>
      <c r="E43" s="18"/>
      <c r="F43" s="18"/>
    </row>
    <row r="44">
      <c r="B44" s="3"/>
      <c r="E44" s="18"/>
      <c r="F44" s="18"/>
    </row>
    <row r="45">
      <c r="B45" s="3"/>
      <c r="E45" s="18"/>
      <c r="F45" s="18"/>
    </row>
    <row r="46">
      <c r="B46" s="3"/>
      <c r="E46" s="18"/>
      <c r="F46" s="18"/>
    </row>
    <row r="47">
      <c r="B47" s="3"/>
      <c r="E47" s="18"/>
      <c r="F47" s="18"/>
    </row>
    <row r="48">
      <c r="B48" s="3"/>
      <c r="E48" s="18"/>
      <c r="F48" s="18"/>
    </row>
    <row r="49">
      <c r="B49" s="3"/>
      <c r="E49" s="18"/>
      <c r="F49" s="18"/>
    </row>
    <row r="50">
      <c r="B50" s="3"/>
      <c r="E50" s="18"/>
      <c r="F50" s="18"/>
    </row>
    <row r="51">
      <c r="B51" s="3"/>
      <c r="E51" s="18"/>
      <c r="F51" s="18"/>
    </row>
    <row r="52">
      <c r="B52" s="3"/>
      <c r="E52" s="18"/>
      <c r="F52" s="18"/>
    </row>
    <row r="53">
      <c r="B53" s="3"/>
      <c r="E53" s="18"/>
      <c r="F53" s="18"/>
    </row>
    <row r="54">
      <c r="B54" s="3"/>
      <c r="E54" s="18"/>
      <c r="F54" s="18"/>
    </row>
    <row r="55">
      <c r="B55" s="3"/>
      <c r="E55" s="18"/>
      <c r="F55" s="18"/>
    </row>
    <row r="56">
      <c r="B56" s="3"/>
      <c r="E56" s="18"/>
      <c r="F56" s="18"/>
    </row>
    <row r="57">
      <c r="B57" s="3"/>
      <c r="E57" s="18"/>
      <c r="F57" s="18"/>
    </row>
    <row r="58">
      <c r="B58" s="3"/>
      <c r="E58" s="18"/>
      <c r="F58" s="18"/>
    </row>
    <row r="59">
      <c r="B59" s="3"/>
      <c r="E59" s="18"/>
      <c r="F59" s="18"/>
    </row>
    <row r="60">
      <c r="B60" s="3"/>
      <c r="E60" s="18"/>
      <c r="F60" s="18"/>
    </row>
    <row r="61">
      <c r="B61" s="3"/>
      <c r="E61" s="18"/>
      <c r="F61" s="18"/>
    </row>
    <row r="62">
      <c r="B62" s="3"/>
      <c r="E62" s="18"/>
      <c r="F62" s="18"/>
    </row>
    <row r="63">
      <c r="B63" s="3"/>
      <c r="E63" s="18"/>
      <c r="F63" s="18"/>
    </row>
    <row r="64">
      <c r="B64" s="3"/>
      <c r="E64" s="18"/>
      <c r="F64" s="18"/>
    </row>
    <row r="65">
      <c r="B65" s="3"/>
      <c r="E65" s="18"/>
      <c r="F65" s="18"/>
    </row>
    <row r="66">
      <c r="B66" s="3"/>
      <c r="E66" s="18"/>
      <c r="F66" s="18"/>
    </row>
    <row r="67">
      <c r="B67" s="3"/>
      <c r="E67" s="18"/>
      <c r="F67" s="18"/>
    </row>
    <row r="68">
      <c r="B68" s="3"/>
      <c r="E68" s="18"/>
      <c r="F68" s="18"/>
    </row>
    <row r="69">
      <c r="B69" s="3"/>
      <c r="E69" s="18"/>
      <c r="F69" s="18"/>
    </row>
    <row r="70">
      <c r="B70" s="3"/>
      <c r="E70" s="18"/>
      <c r="F70" s="18"/>
    </row>
    <row r="71">
      <c r="B71" s="3"/>
      <c r="E71" s="18"/>
      <c r="F71" s="18"/>
    </row>
    <row r="72">
      <c r="B72" s="3"/>
      <c r="E72" s="18"/>
      <c r="F72" s="18"/>
    </row>
    <row r="73">
      <c r="B73" s="3"/>
      <c r="E73" s="18"/>
      <c r="F73" s="18"/>
    </row>
    <row r="74">
      <c r="B74" s="3"/>
      <c r="E74" s="18"/>
      <c r="F74" s="18"/>
    </row>
    <row r="75">
      <c r="B75" s="3"/>
      <c r="E75" s="18"/>
      <c r="F75" s="18"/>
    </row>
    <row r="76">
      <c r="B76" s="3"/>
      <c r="E76" s="18"/>
      <c r="F76" s="18"/>
    </row>
    <row r="77">
      <c r="B77" s="3"/>
      <c r="E77" s="18"/>
      <c r="F77" s="18"/>
    </row>
    <row r="78">
      <c r="B78" s="3"/>
      <c r="E78" s="18"/>
      <c r="F78" s="18"/>
    </row>
    <row r="79">
      <c r="B79" s="3"/>
      <c r="E79" s="18"/>
      <c r="F79" s="18"/>
    </row>
    <row r="80">
      <c r="B80" s="3"/>
      <c r="E80" s="18"/>
      <c r="F80" s="18"/>
    </row>
    <row r="81">
      <c r="B81" s="3"/>
      <c r="E81" s="18"/>
      <c r="F81" s="18"/>
    </row>
    <row r="82">
      <c r="B82" s="3"/>
      <c r="E82" s="18"/>
      <c r="F82" s="18"/>
    </row>
    <row r="83">
      <c r="B83" s="3"/>
      <c r="E83" s="18"/>
      <c r="F83" s="18"/>
    </row>
    <row r="84">
      <c r="B84" s="3"/>
      <c r="E84" s="18"/>
      <c r="F84" s="18"/>
    </row>
    <row r="85">
      <c r="B85" s="3"/>
      <c r="E85" s="18"/>
      <c r="F85" s="18"/>
    </row>
    <row r="86">
      <c r="B86" s="3"/>
      <c r="E86" s="18"/>
      <c r="F86" s="18"/>
    </row>
    <row r="87">
      <c r="B87" s="3"/>
      <c r="E87" s="18"/>
      <c r="F87" s="18"/>
    </row>
    <row r="88">
      <c r="B88" s="3"/>
      <c r="E88" s="18"/>
      <c r="F88" s="18"/>
    </row>
    <row r="89">
      <c r="B89" s="3"/>
      <c r="E89" s="18"/>
      <c r="F89" s="18"/>
    </row>
    <row r="90">
      <c r="B90" s="3"/>
      <c r="E90" s="18"/>
      <c r="F90" s="18"/>
    </row>
    <row r="91">
      <c r="B91" s="3"/>
      <c r="E91" s="18"/>
      <c r="F91" s="18"/>
    </row>
    <row r="92">
      <c r="B92" s="3"/>
      <c r="E92" s="18"/>
      <c r="F92" s="18"/>
    </row>
    <row r="93">
      <c r="B93" s="3"/>
      <c r="E93" s="18"/>
      <c r="F93" s="18"/>
    </row>
    <row r="94">
      <c r="B94" s="3"/>
      <c r="E94" s="18"/>
      <c r="F94" s="18"/>
    </row>
    <row r="95">
      <c r="B95" s="3"/>
      <c r="E95" s="18"/>
      <c r="F95" s="18"/>
    </row>
    <row r="96">
      <c r="B96" s="3"/>
      <c r="E96" s="18"/>
      <c r="F96" s="18"/>
    </row>
    <row r="97">
      <c r="B97" s="3"/>
      <c r="E97" s="18"/>
      <c r="F97" s="18"/>
    </row>
    <row r="98">
      <c r="B98" s="3"/>
      <c r="E98" s="18"/>
      <c r="F98" s="18"/>
    </row>
    <row r="99">
      <c r="B99" s="3"/>
      <c r="E99" s="18"/>
      <c r="F99" s="18"/>
    </row>
    <row r="100">
      <c r="B100" s="3"/>
      <c r="E100" s="18"/>
      <c r="F100" s="18"/>
    </row>
    <row r="101">
      <c r="B101" s="3"/>
      <c r="E101" s="18"/>
      <c r="F101" s="18"/>
    </row>
    <row r="102">
      <c r="B102" s="3"/>
      <c r="E102" s="18"/>
      <c r="F102" s="18"/>
    </row>
    <row r="103">
      <c r="B103" s="3"/>
      <c r="E103" s="18"/>
      <c r="F103" s="18"/>
    </row>
    <row r="104">
      <c r="B104" s="3"/>
      <c r="E104" s="18"/>
      <c r="F104" s="18"/>
    </row>
    <row r="105">
      <c r="B105" s="3"/>
      <c r="E105" s="18"/>
      <c r="F105" s="18"/>
    </row>
    <row r="106">
      <c r="B106" s="3"/>
      <c r="E106" s="18"/>
      <c r="F106" s="18"/>
    </row>
    <row r="107">
      <c r="B107" s="3"/>
      <c r="E107" s="18"/>
      <c r="F107" s="18"/>
    </row>
    <row r="108">
      <c r="B108" s="3"/>
      <c r="E108" s="18"/>
      <c r="F108" s="18"/>
    </row>
    <row r="109">
      <c r="B109" s="3"/>
      <c r="E109" s="18"/>
      <c r="F109" s="18"/>
    </row>
    <row r="110">
      <c r="B110" s="3"/>
      <c r="E110" s="18"/>
      <c r="F110" s="18"/>
    </row>
    <row r="111">
      <c r="B111" s="3"/>
      <c r="E111" s="18"/>
      <c r="F111" s="18"/>
    </row>
    <row r="112">
      <c r="B112" s="3"/>
      <c r="E112" s="18"/>
      <c r="F112" s="18"/>
    </row>
    <row r="113">
      <c r="B113" s="3"/>
      <c r="E113" s="18"/>
      <c r="F113" s="18"/>
    </row>
    <row r="114">
      <c r="B114" s="3"/>
      <c r="E114" s="18"/>
      <c r="F114" s="18"/>
    </row>
    <row r="115">
      <c r="B115" s="3"/>
      <c r="E115" s="18"/>
      <c r="F115" s="18"/>
    </row>
    <row r="116">
      <c r="B116" s="3"/>
      <c r="E116" s="18"/>
      <c r="F116" s="18"/>
    </row>
    <row r="117">
      <c r="B117" s="3"/>
      <c r="E117" s="18"/>
      <c r="F117" s="18"/>
    </row>
    <row r="118">
      <c r="B118" s="3"/>
      <c r="E118" s="18"/>
      <c r="F118" s="18"/>
    </row>
    <row r="119">
      <c r="B119" s="3"/>
      <c r="E119" s="18"/>
      <c r="F119" s="18"/>
    </row>
    <row r="120">
      <c r="B120" s="3"/>
      <c r="E120" s="18"/>
      <c r="F120" s="18"/>
    </row>
    <row r="121">
      <c r="B121" s="3"/>
      <c r="E121" s="18"/>
      <c r="F121" s="18"/>
    </row>
    <row r="122">
      <c r="B122" s="3"/>
      <c r="E122" s="18"/>
      <c r="F122" s="18"/>
    </row>
    <row r="123">
      <c r="B123" s="3"/>
      <c r="E123" s="18"/>
      <c r="F123" s="18"/>
    </row>
    <row r="124">
      <c r="B124" s="3"/>
      <c r="E124" s="18"/>
      <c r="F124" s="18"/>
    </row>
    <row r="125">
      <c r="B125" s="3"/>
      <c r="E125" s="18"/>
      <c r="F125" s="18"/>
    </row>
    <row r="126">
      <c r="B126" s="3"/>
      <c r="E126" s="18"/>
      <c r="F126" s="18"/>
    </row>
    <row r="127">
      <c r="B127" s="3"/>
      <c r="E127" s="18"/>
      <c r="F127" s="18"/>
    </row>
    <row r="128">
      <c r="B128" s="3"/>
      <c r="E128" s="18"/>
      <c r="F128" s="18"/>
    </row>
    <row r="129">
      <c r="B129" s="3"/>
      <c r="E129" s="18"/>
      <c r="F129" s="18"/>
    </row>
    <row r="130">
      <c r="B130" s="3"/>
      <c r="E130" s="18"/>
      <c r="F130" s="18"/>
    </row>
    <row r="131">
      <c r="B131" s="3"/>
      <c r="E131" s="18"/>
      <c r="F131" s="18"/>
    </row>
    <row r="132">
      <c r="B132" s="3"/>
      <c r="E132" s="18"/>
      <c r="F132" s="18"/>
    </row>
    <row r="133">
      <c r="B133" s="3"/>
      <c r="E133" s="18"/>
      <c r="F133" s="18"/>
    </row>
    <row r="134">
      <c r="B134" s="3"/>
      <c r="E134" s="18"/>
      <c r="F134" s="18"/>
    </row>
    <row r="135">
      <c r="B135" s="3"/>
      <c r="E135" s="18"/>
      <c r="F135" s="18"/>
    </row>
    <row r="136">
      <c r="B136" s="3"/>
      <c r="E136" s="18"/>
      <c r="F136" s="18"/>
    </row>
    <row r="137">
      <c r="B137" s="3"/>
      <c r="E137" s="18"/>
      <c r="F137" s="18"/>
    </row>
    <row r="138">
      <c r="B138" s="3"/>
      <c r="E138" s="18"/>
      <c r="F138" s="18"/>
    </row>
    <row r="139">
      <c r="B139" s="3"/>
      <c r="E139" s="18"/>
      <c r="F139" s="18"/>
    </row>
    <row r="140">
      <c r="B140" s="3"/>
      <c r="E140" s="18"/>
      <c r="F140" s="18"/>
    </row>
    <row r="141">
      <c r="B141" s="3"/>
      <c r="E141" s="18"/>
      <c r="F141" s="18"/>
    </row>
    <row r="142">
      <c r="B142" s="3"/>
      <c r="E142" s="18"/>
      <c r="F142" s="18"/>
    </row>
    <row r="143">
      <c r="B143" s="3"/>
      <c r="E143" s="18"/>
      <c r="F143" s="18"/>
    </row>
    <row r="144">
      <c r="B144" s="3"/>
      <c r="E144" s="18"/>
      <c r="F144" s="18"/>
    </row>
    <row r="145">
      <c r="B145" s="3"/>
      <c r="E145" s="18"/>
      <c r="F145" s="18"/>
    </row>
    <row r="146">
      <c r="B146" s="3"/>
      <c r="E146" s="18"/>
      <c r="F146" s="18"/>
    </row>
    <row r="147">
      <c r="B147" s="3"/>
      <c r="E147" s="18"/>
      <c r="F147" s="18"/>
    </row>
    <row r="148">
      <c r="B148" s="3"/>
      <c r="E148" s="18"/>
      <c r="F148" s="18"/>
    </row>
    <row r="149">
      <c r="B149" s="3"/>
      <c r="E149" s="18"/>
      <c r="F149" s="18"/>
    </row>
    <row r="150">
      <c r="B150" s="3"/>
      <c r="E150" s="18"/>
      <c r="F150" s="18"/>
    </row>
    <row r="151">
      <c r="B151" s="3"/>
      <c r="E151" s="18"/>
      <c r="F151" s="18"/>
    </row>
    <row r="152">
      <c r="B152" s="3"/>
      <c r="E152" s="18"/>
      <c r="F152" s="18"/>
    </row>
    <row r="153">
      <c r="B153" s="3"/>
      <c r="E153" s="18"/>
      <c r="F153" s="18"/>
    </row>
    <row r="154">
      <c r="B154" s="3"/>
      <c r="E154" s="18"/>
      <c r="F154" s="18"/>
    </row>
    <row r="155">
      <c r="B155" s="3"/>
      <c r="E155" s="18"/>
      <c r="F155" s="18"/>
    </row>
    <row r="156">
      <c r="B156" s="3"/>
      <c r="E156" s="18"/>
      <c r="F156" s="18"/>
    </row>
    <row r="157">
      <c r="B157" s="3"/>
      <c r="E157" s="18"/>
      <c r="F157" s="18"/>
    </row>
    <row r="158">
      <c r="B158" s="3"/>
      <c r="E158" s="18"/>
      <c r="F158" s="18"/>
    </row>
    <row r="159">
      <c r="B159" s="3"/>
      <c r="E159" s="18"/>
      <c r="F159" s="18"/>
    </row>
    <row r="160">
      <c r="B160" s="3"/>
      <c r="E160" s="18"/>
      <c r="F160" s="18"/>
    </row>
    <row r="161">
      <c r="B161" s="3"/>
      <c r="E161" s="18"/>
      <c r="F161" s="18"/>
    </row>
    <row r="162">
      <c r="B162" s="3"/>
      <c r="E162" s="18"/>
      <c r="F162" s="18"/>
    </row>
    <row r="163">
      <c r="B163" s="3"/>
      <c r="E163" s="18"/>
      <c r="F163" s="18"/>
    </row>
    <row r="164">
      <c r="B164" s="3"/>
      <c r="E164" s="18"/>
      <c r="F164" s="18"/>
    </row>
    <row r="165">
      <c r="B165" s="3"/>
      <c r="E165" s="18"/>
      <c r="F165" s="18"/>
    </row>
    <row r="166">
      <c r="B166" s="3"/>
      <c r="E166" s="18"/>
      <c r="F166" s="18"/>
    </row>
    <row r="167">
      <c r="B167" s="3"/>
      <c r="E167" s="18"/>
      <c r="F167" s="18"/>
    </row>
    <row r="168">
      <c r="B168" s="3"/>
      <c r="E168" s="18"/>
      <c r="F168" s="18"/>
    </row>
    <row r="169">
      <c r="B169" s="3"/>
      <c r="E169" s="18"/>
      <c r="F169" s="18"/>
    </row>
    <row r="170">
      <c r="B170" s="3"/>
      <c r="E170" s="18"/>
      <c r="F170" s="18"/>
    </row>
    <row r="171">
      <c r="B171" s="3"/>
      <c r="E171" s="18"/>
      <c r="F171" s="18"/>
    </row>
    <row r="172">
      <c r="B172" s="3"/>
      <c r="E172" s="18"/>
      <c r="F172" s="18"/>
    </row>
    <row r="173">
      <c r="B173" s="3"/>
      <c r="E173" s="18"/>
      <c r="F173" s="18"/>
    </row>
    <row r="174">
      <c r="B174" s="3"/>
      <c r="E174" s="18"/>
      <c r="F174" s="18"/>
    </row>
    <row r="175">
      <c r="B175" s="3"/>
      <c r="E175" s="18"/>
      <c r="F175" s="18"/>
    </row>
    <row r="176">
      <c r="B176" s="3"/>
      <c r="E176" s="18"/>
      <c r="F176" s="18"/>
    </row>
    <row r="177">
      <c r="B177" s="3"/>
      <c r="E177" s="18"/>
      <c r="F177" s="18"/>
    </row>
    <row r="178">
      <c r="B178" s="3"/>
      <c r="E178" s="18"/>
      <c r="F178" s="18"/>
    </row>
    <row r="179">
      <c r="B179" s="3"/>
      <c r="E179" s="18"/>
      <c r="F179" s="18"/>
    </row>
    <row r="180">
      <c r="B180" s="3"/>
      <c r="E180" s="18"/>
      <c r="F180" s="18"/>
    </row>
    <row r="181">
      <c r="B181" s="3"/>
      <c r="E181" s="18"/>
      <c r="F181" s="18"/>
    </row>
    <row r="182">
      <c r="B182" s="3"/>
      <c r="E182" s="18"/>
      <c r="F182" s="18"/>
    </row>
    <row r="183">
      <c r="B183" s="3"/>
      <c r="E183" s="18"/>
      <c r="F183" s="18"/>
    </row>
    <row r="184">
      <c r="B184" s="3"/>
      <c r="E184" s="18"/>
      <c r="F184" s="18"/>
    </row>
    <row r="185">
      <c r="B185" s="3"/>
      <c r="E185" s="18"/>
      <c r="F185" s="18"/>
    </row>
    <row r="186">
      <c r="B186" s="3"/>
      <c r="E186" s="18"/>
      <c r="F186" s="18"/>
    </row>
    <row r="187">
      <c r="B187" s="3"/>
      <c r="E187" s="18"/>
      <c r="F187" s="18"/>
    </row>
    <row r="188">
      <c r="B188" s="3"/>
      <c r="E188" s="18"/>
      <c r="F188" s="18"/>
    </row>
    <row r="189">
      <c r="B189" s="3"/>
      <c r="E189" s="18"/>
      <c r="F189" s="18"/>
    </row>
    <row r="190">
      <c r="B190" s="3"/>
      <c r="E190" s="18"/>
      <c r="F190" s="18"/>
    </row>
    <row r="191">
      <c r="B191" s="3"/>
      <c r="E191" s="18"/>
      <c r="F191" s="18"/>
    </row>
    <row r="192">
      <c r="B192" s="3"/>
      <c r="E192" s="18"/>
      <c r="F192" s="18"/>
    </row>
    <row r="193">
      <c r="B193" s="3"/>
      <c r="E193" s="18"/>
      <c r="F193" s="18"/>
    </row>
    <row r="194">
      <c r="B194" s="3"/>
      <c r="E194" s="18"/>
      <c r="F194" s="18"/>
    </row>
    <row r="195">
      <c r="B195" s="3"/>
      <c r="E195" s="18"/>
      <c r="F195" s="18"/>
    </row>
    <row r="196">
      <c r="B196" s="3"/>
      <c r="E196" s="18"/>
      <c r="F196" s="18"/>
    </row>
    <row r="197">
      <c r="B197" s="3"/>
      <c r="E197" s="18"/>
      <c r="F197" s="18"/>
    </row>
    <row r="198">
      <c r="B198" s="3"/>
      <c r="E198" s="18"/>
      <c r="F198" s="18"/>
    </row>
    <row r="199">
      <c r="B199" s="3"/>
      <c r="E199" s="18"/>
      <c r="F199" s="18"/>
    </row>
    <row r="200">
      <c r="B200" s="3"/>
      <c r="E200" s="18"/>
      <c r="F200" s="18"/>
    </row>
    <row r="201">
      <c r="B201" s="3"/>
      <c r="E201" s="18"/>
      <c r="F201" s="18"/>
    </row>
    <row r="202">
      <c r="B202" s="3"/>
      <c r="E202" s="18"/>
      <c r="F202" s="18"/>
    </row>
    <row r="203">
      <c r="B203" s="3"/>
      <c r="E203" s="18"/>
      <c r="F203" s="18"/>
    </row>
    <row r="204">
      <c r="B204" s="3"/>
      <c r="E204" s="18"/>
      <c r="F204" s="18"/>
    </row>
    <row r="205">
      <c r="B205" s="3"/>
      <c r="E205" s="18"/>
      <c r="F205" s="18"/>
    </row>
    <row r="206">
      <c r="B206" s="3"/>
      <c r="E206" s="18"/>
      <c r="F206" s="18"/>
    </row>
    <row r="207">
      <c r="B207" s="3"/>
      <c r="E207" s="18"/>
      <c r="F207" s="18"/>
    </row>
    <row r="208">
      <c r="B208" s="3"/>
      <c r="E208" s="18"/>
      <c r="F208" s="18"/>
    </row>
    <row r="209">
      <c r="B209" s="3"/>
      <c r="E209" s="18"/>
      <c r="F209" s="18"/>
    </row>
    <row r="210">
      <c r="B210" s="3"/>
      <c r="E210" s="18"/>
      <c r="F210" s="18"/>
    </row>
    <row r="211">
      <c r="B211" s="3"/>
      <c r="E211" s="18"/>
      <c r="F211" s="18"/>
    </row>
    <row r="212">
      <c r="B212" s="3"/>
      <c r="E212" s="18"/>
      <c r="F212" s="18"/>
    </row>
    <row r="213">
      <c r="B213" s="3"/>
      <c r="E213" s="18"/>
      <c r="F213" s="18"/>
    </row>
    <row r="214">
      <c r="B214" s="3"/>
      <c r="E214" s="18"/>
      <c r="F214" s="18"/>
    </row>
    <row r="215">
      <c r="B215" s="3"/>
      <c r="E215" s="18"/>
      <c r="F215" s="18"/>
    </row>
    <row r="216">
      <c r="B216" s="3"/>
      <c r="E216" s="18"/>
      <c r="F216" s="18"/>
    </row>
    <row r="217">
      <c r="B217" s="3"/>
      <c r="E217" s="18"/>
      <c r="F217" s="18"/>
    </row>
    <row r="218">
      <c r="B218" s="3"/>
      <c r="E218" s="18"/>
      <c r="F218" s="18"/>
    </row>
    <row r="219">
      <c r="B219" s="3"/>
      <c r="E219" s="18"/>
      <c r="F219" s="18"/>
    </row>
    <row r="220">
      <c r="B220" s="3"/>
      <c r="E220" s="18"/>
      <c r="F220" s="18"/>
    </row>
    <row r="221">
      <c r="B221" s="3"/>
      <c r="E221" s="18"/>
      <c r="F221" s="18"/>
    </row>
    <row r="222">
      <c r="B222" s="3"/>
      <c r="E222" s="18"/>
      <c r="F222" s="18"/>
    </row>
    <row r="223">
      <c r="B223" s="3"/>
      <c r="E223" s="18"/>
      <c r="F223" s="18"/>
    </row>
    <row r="224">
      <c r="B224" s="3"/>
      <c r="E224" s="18"/>
      <c r="F224" s="18"/>
    </row>
    <row r="225">
      <c r="B225" s="3"/>
      <c r="E225" s="18"/>
      <c r="F225" s="18"/>
    </row>
    <row r="226">
      <c r="B226" s="3"/>
      <c r="E226" s="18"/>
      <c r="F226" s="18"/>
    </row>
    <row r="227">
      <c r="B227" s="3"/>
      <c r="E227" s="18"/>
      <c r="F227" s="18"/>
    </row>
    <row r="228">
      <c r="B228" s="3"/>
      <c r="E228" s="18"/>
      <c r="F228" s="18"/>
    </row>
    <row r="229">
      <c r="B229" s="3"/>
      <c r="E229" s="18"/>
      <c r="F229" s="18"/>
    </row>
    <row r="230">
      <c r="B230" s="3"/>
      <c r="E230" s="18"/>
      <c r="F230" s="18"/>
    </row>
    <row r="231">
      <c r="B231" s="3"/>
      <c r="E231" s="18"/>
      <c r="F231" s="18"/>
    </row>
    <row r="232">
      <c r="B232" s="3"/>
      <c r="E232" s="18"/>
      <c r="F232" s="18"/>
    </row>
    <row r="233">
      <c r="B233" s="3"/>
      <c r="E233" s="18"/>
      <c r="F233" s="18"/>
    </row>
    <row r="234">
      <c r="B234" s="3"/>
      <c r="E234" s="18"/>
      <c r="F234" s="18"/>
    </row>
    <row r="235">
      <c r="B235" s="3"/>
      <c r="E235" s="18"/>
      <c r="F235" s="18"/>
    </row>
    <row r="236">
      <c r="B236" s="3"/>
      <c r="E236" s="18"/>
      <c r="F236" s="18"/>
    </row>
    <row r="237">
      <c r="B237" s="3"/>
      <c r="E237" s="18"/>
      <c r="F237" s="18"/>
    </row>
    <row r="238">
      <c r="B238" s="3"/>
      <c r="E238" s="18"/>
      <c r="F238" s="18"/>
    </row>
    <row r="239">
      <c r="B239" s="3"/>
      <c r="E239" s="18"/>
      <c r="F239" s="18"/>
    </row>
    <row r="240">
      <c r="B240" s="3"/>
      <c r="E240" s="18"/>
      <c r="F240" s="18"/>
    </row>
    <row r="241">
      <c r="B241" s="3"/>
      <c r="E241" s="18"/>
      <c r="F241" s="18"/>
    </row>
    <row r="242">
      <c r="B242" s="3"/>
      <c r="E242" s="18"/>
      <c r="F242" s="18"/>
    </row>
    <row r="243">
      <c r="B243" s="3"/>
      <c r="E243" s="18"/>
      <c r="F243" s="18"/>
    </row>
    <row r="244">
      <c r="B244" s="3"/>
      <c r="E244" s="18"/>
      <c r="F244" s="18"/>
    </row>
    <row r="245">
      <c r="B245" s="3"/>
      <c r="E245" s="18"/>
      <c r="F245" s="18"/>
    </row>
    <row r="246">
      <c r="B246" s="3"/>
      <c r="E246" s="18"/>
      <c r="F246" s="18"/>
    </row>
    <row r="247">
      <c r="B247" s="3"/>
      <c r="E247" s="18"/>
      <c r="F247" s="18"/>
    </row>
    <row r="248">
      <c r="B248" s="3"/>
      <c r="E248" s="18"/>
      <c r="F248" s="18"/>
    </row>
    <row r="249">
      <c r="B249" s="3"/>
      <c r="E249" s="18"/>
      <c r="F249" s="18"/>
    </row>
    <row r="250">
      <c r="B250" s="3"/>
      <c r="E250" s="18"/>
      <c r="F250" s="18"/>
    </row>
    <row r="251">
      <c r="B251" s="3"/>
      <c r="E251" s="18"/>
      <c r="F251" s="18"/>
    </row>
    <row r="252">
      <c r="B252" s="3"/>
      <c r="E252" s="18"/>
      <c r="F252" s="18"/>
    </row>
    <row r="253">
      <c r="B253" s="3"/>
      <c r="E253" s="18"/>
      <c r="F253" s="18"/>
    </row>
    <row r="254">
      <c r="B254" s="3"/>
      <c r="E254" s="18"/>
      <c r="F254" s="18"/>
    </row>
    <row r="255">
      <c r="B255" s="3"/>
      <c r="E255" s="18"/>
      <c r="F255" s="18"/>
    </row>
    <row r="256">
      <c r="B256" s="3"/>
      <c r="E256" s="18"/>
      <c r="F256" s="18"/>
    </row>
    <row r="257">
      <c r="B257" s="3"/>
      <c r="E257" s="18"/>
      <c r="F257" s="18"/>
    </row>
    <row r="258">
      <c r="B258" s="3"/>
      <c r="E258" s="18"/>
      <c r="F258" s="18"/>
    </row>
    <row r="259">
      <c r="B259" s="3"/>
      <c r="E259" s="18"/>
      <c r="F259" s="18"/>
    </row>
    <row r="260">
      <c r="B260" s="3"/>
      <c r="E260" s="18"/>
      <c r="F260" s="18"/>
    </row>
    <row r="261">
      <c r="B261" s="3"/>
      <c r="E261" s="18"/>
      <c r="F261" s="18"/>
    </row>
    <row r="262">
      <c r="B262" s="3"/>
      <c r="E262" s="18"/>
      <c r="F262" s="18"/>
    </row>
    <row r="263">
      <c r="B263" s="3"/>
      <c r="E263" s="18"/>
      <c r="F263" s="18"/>
    </row>
    <row r="264">
      <c r="B264" s="3"/>
      <c r="E264" s="18"/>
      <c r="F264" s="18"/>
    </row>
    <row r="265">
      <c r="B265" s="3"/>
      <c r="E265" s="18"/>
      <c r="F265" s="18"/>
    </row>
    <row r="266">
      <c r="B266" s="3"/>
      <c r="E266" s="18"/>
      <c r="F266" s="18"/>
    </row>
    <row r="267">
      <c r="B267" s="3"/>
      <c r="E267" s="18"/>
      <c r="F267" s="18"/>
    </row>
    <row r="268">
      <c r="B268" s="3"/>
      <c r="E268" s="18"/>
      <c r="F268" s="18"/>
    </row>
    <row r="269">
      <c r="B269" s="3"/>
      <c r="E269" s="18"/>
      <c r="F269" s="18"/>
    </row>
    <row r="270">
      <c r="B270" s="3"/>
      <c r="E270" s="18"/>
      <c r="F270" s="18"/>
    </row>
    <row r="271">
      <c r="B271" s="3"/>
      <c r="E271" s="18"/>
      <c r="F271" s="18"/>
    </row>
    <row r="272">
      <c r="B272" s="3"/>
      <c r="E272" s="18"/>
      <c r="F272" s="18"/>
    </row>
    <row r="273">
      <c r="B273" s="3"/>
      <c r="E273" s="18"/>
      <c r="F273" s="18"/>
    </row>
    <row r="274">
      <c r="B274" s="3"/>
      <c r="E274" s="18"/>
      <c r="F274" s="18"/>
    </row>
    <row r="275">
      <c r="B275" s="3"/>
      <c r="E275" s="18"/>
      <c r="F275" s="18"/>
    </row>
    <row r="276">
      <c r="B276" s="3"/>
      <c r="E276" s="18"/>
      <c r="F276" s="18"/>
    </row>
    <row r="277">
      <c r="B277" s="3"/>
      <c r="E277" s="18"/>
      <c r="F277" s="18"/>
    </row>
    <row r="278">
      <c r="B278" s="3"/>
      <c r="E278" s="18"/>
      <c r="F278" s="18"/>
    </row>
    <row r="279">
      <c r="B279" s="3"/>
      <c r="E279" s="18"/>
      <c r="F279" s="18"/>
    </row>
    <row r="280">
      <c r="B280" s="3"/>
      <c r="E280" s="18"/>
      <c r="F280" s="18"/>
    </row>
    <row r="281">
      <c r="B281" s="3"/>
      <c r="E281" s="18"/>
      <c r="F281" s="18"/>
    </row>
    <row r="282">
      <c r="B282" s="3"/>
      <c r="E282" s="18"/>
      <c r="F282" s="18"/>
    </row>
    <row r="283">
      <c r="B283" s="3"/>
      <c r="E283" s="18"/>
      <c r="F283" s="18"/>
    </row>
    <row r="284">
      <c r="B284" s="3"/>
      <c r="E284" s="18"/>
      <c r="F284" s="18"/>
    </row>
    <row r="285">
      <c r="B285" s="3"/>
      <c r="E285" s="18"/>
      <c r="F285" s="18"/>
    </row>
    <row r="286">
      <c r="B286" s="3"/>
      <c r="E286" s="18"/>
      <c r="F286" s="18"/>
    </row>
    <row r="287">
      <c r="B287" s="3"/>
      <c r="E287" s="18"/>
      <c r="F287" s="18"/>
    </row>
    <row r="288">
      <c r="B288" s="3"/>
      <c r="E288" s="18"/>
      <c r="F288" s="18"/>
    </row>
    <row r="289">
      <c r="B289" s="3"/>
      <c r="E289" s="18"/>
      <c r="F289" s="18"/>
    </row>
    <row r="290">
      <c r="B290" s="3"/>
      <c r="E290" s="18"/>
      <c r="F290" s="18"/>
    </row>
    <row r="291">
      <c r="B291" s="3"/>
      <c r="E291" s="18"/>
      <c r="F291" s="18"/>
    </row>
    <row r="292">
      <c r="B292" s="3"/>
      <c r="E292" s="18"/>
      <c r="F292" s="18"/>
    </row>
    <row r="293">
      <c r="B293" s="3"/>
      <c r="E293" s="18"/>
      <c r="F293" s="18"/>
    </row>
    <row r="294">
      <c r="B294" s="3"/>
      <c r="E294" s="18"/>
      <c r="F294" s="18"/>
    </row>
    <row r="295">
      <c r="B295" s="3"/>
      <c r="E295" s="18"/>
      <c r="F295" s="18"/>
    </row>
    <row r="296">
      <c r="B296" s="3"/>
      <c r="E296" s="18"/>
      <c r="F296" s="18"/>
    </row>
    <row r="297">
      <c r="B297" s="3"/>
      <c r="E297" s="18"/>
      <c r="F297" s="18"/>
    </row>
    <row r="298">
      <c r="B298" s="3"/>
      <c r="E298" s="18"/>
      <c r="F298" s="18"/>
    </row>
    <row r="299">
      <c r="B299" s="3"/>
      <c r="E299" s="18"/>
      <c r="F299" s="18"/>
    </row>
    <row r="300">
      <c r="B300" s="3"/>
      <c r="E300" s="18"/>
      <c r="F300" s="18"/>
    </row>
    <row r="301">
      <c r="B301" s="3"/>
      <c r="E301" s="18"/>
      <c r="F301" s="18"/>
    </row>
    <row r="302">
      <c r="B302" s="3"/>
      <c r="E302" s="18"/>
      <c r="F302" s="18"/>
    </row>
    <row r="303">
      <c r="B303" s="3"/>
      <c r="E303" s="18"/>
      <c r="F303" s="18"/>
    </row>
    <row r="304">
      <c r="B304" s="3"/>
      <c r="E304" s="18"/>
      <c r="F304" s="18"/>
    </row>
    <row r="305">
      <c r="B305" s="3"/>
      <c r="E305" s="18"/>
      <c r="F305" s="18"/>
    </row>
    <row r="306">
      <c r="B306" s="3"/>
      <c r="E306" s="18"/>
      <c r="F306" s="18"/>
    </row>
    <row r="307">
      <c r="B307" s="3"/>
      <c r="E307" s="18"/>
      <c r="F307" s="18"/>
    </row>
    <row r="308">
      <c r="B308" s="3"/>
      <c r="E308" s="18"/>
      <c r="F308" s="18"/>
    </row>
    <row r="309">
      <c r="B309" s="3"/>
      <c r="E309" s="18"/>
      <c r="F309" s="18"/>
    </row>
    <row r="310">
      <c r="B310" s="3"/>
      <c r="E310" s="18"/>
      <c r="F310" s="18"/>
    </row>
    <row r="311">
      <c r="B311" s="3"/>
      <c r="E311" s="18"/>
      <c r="F311" s="18"/>
    </row>
    <row r="312">
      <c r="B312" s="3"/>
      <c r="E312" s="18"/>
      <c r="F312" s="18"/>
    </row>
    <row r="313">
      <c r="B313" s="3"/>
      <c r="E313" s="18"/>
      <c r="F313" s="18"/>
    </row>
    <row r="314">
      <c r="B314" s="3"/>
      <c r="E314" s="18"/>
      <c r="F314" s="18"/>
    </row>
    <row r="315">
      <c r="B315" s="3"/>
      <c r="E315" s="18"/>
      <c r="F315" s="18"/>
    </row>
    <row r="316">
      <c r="B316" s="3"/>
      <c r="E316" s="18"/>
      <c r="F316" s="18"/>
    </row>
    <row r="317">
      <c r="B317" s="3"/>
      <c r="E317" s="18"/>
      <c r="F317" s="18"/>
    </row>
    <row r="318">
      <c r="B318" s="3"/>
      <c r="E318" s="18"/>
      <c r="F318" s="18"/>
    </row>
    <row r="319">
      <c r="B319" s="3"/>
      <c r="E319" s="18"/>
      <c r="F319" s="18"/>
    </row>
    <row r="320">
      <c r="B320" s="3"/>
      <c r="E320" s="18"/>
      <c r="F320" s="18"/>
    </row>
    <row r="321">
      <c r="B321" s="3"/>
      <c r="E321" s="18"/>
      <c r="F321" s="18"/>
    </row>
    <row r="322">
      <c r="B322" s="3"/>
      <c r="E322" s="18"/>
      <c r="F322" s="18"/>
    </row>
    <row r="323">
      <c r="B323" s="3"/>
      <c r="E323" s="18"/>
      <c r="F323" s="18"/>
    </row>
    <row r="324">
      <c r="B324" s="3"/>
      <c r="E324" s="18"/>
      <c r="F324" s="18"/>
    </row>
    <row r="325">
      <c r="B325" s="3"/>
      <c r="E325" s="18"/>
      <c r="F325" s="18"/>
    </row>
    <row r="326">
      <c r="B326" s="3"/>
      <c r="E326" s="18"/>
      <c r="F326" s="18"/>
    </row>
    <row r="327">
      <c r="B327" s="3"/>
      <c r="E327" s="18"/>
      <c r="F327" s="18"/>
    </row>
    <row r="328">
      <c r="B328" s="3"/>
      <c r="E328" s="18"/>
      <c r="F328" s="18"/>
    </row>
    <row r="329">
      <c r="B329" s="3"/>
      <c r="E329" s="18"/>
      <c r="F329" s="18"/>
    </row>
    <row r="330">
      <c r="B330" s="3"/>
      <c r="E330" s="18"/>
      <c r="F330" s="18"/>
    </row>
    <row r="331">
      <c r="B331" s="3"/>
      <c r="E331" s="18"/>
      <c r="F331" s="18"/>
    </row>
    <row r="332">
      <c r="B332" s="3"/>
      <c r="E332" s="18"/>
      <c r="F332" s="18"/>
    </row>
    <row r="333">
      <c r="B333" s="3"/>
      <c r="E333" s="18"/>
      <c r="F333" s="18"/>
    </row>
    <row r="334">
      <c r="B334" s="3"/>
      <c r="E334" s="18"/>
      <c r="F334" s="18"/>
    </row>
    <row r="335">
      <c r="B335" s="3"/>
      <c r="E335" s="18"/>
      <c r="F335" s="18"/>
    </row>
    <row r="336">
      <c r="B336" s="3"/>
      <c r="E336" s="18"/>
      <c r="F336" s="18"/>
    </row>
    <row r="337">
      <c r="B337" s="3"/>
      <c r="E337" s="18"/>
      <c r="F337" s="18"/>
    </row>
    <row r="338">
      <c r="B338" s="3"/>
      <c r="E338" s="18"/>
      <c r="F338" s="18"/>
    </row>
    <row r="339">
      <c r="B339" s="3"/>
      <c r="E339" s="18"/>
      <c r="F339" s="18"/>
    </row>
    <row r="340">
      <c r="B340" s="3"/>
      <c r="E340" s="18"/>
      <c r="F340" s="18"/>
    </row>
    <row r="341">
      <c r="B341" s="3"/>
      <c r="E341" s="18"/>
      <c r="F341" s="18"/>
    </row>
    <row r="342">
      <c r="B342" s="3"/>
      <c r="E342" s="18"/>
      <c r="F342" s="18"/>
    </row>
    <row r="343">
      <c r="B343" s="3"/>
      <c r="E343" s="18"/>
      <c r="F343" s="18"/>
    </row>
    <row r="344">
      <c r="B344" s="3"/>
      <c r="E344" s="18"/>
      <c r="F344" s="18"/>
    </row>
    <row r="345">
      <c r="B345" s="3"/>
      <c r="E345" s="18"/>
      <c r="F345" s="18"/>
    </row>
    <row r="346">
      <c r="B346" s="3"/>
      <c r="E346" s="18"/>
      <c r="F346" s="18"/>
    </row>
    <row r="347">
      <c r="B347" s="3"/>
      <c r="E347" s="18"/>
      <c r="F347" s="18"/>
    </row>
    <row r="348">
      <c r="B348" s="3"/>
      <c r="E348" s="18"/>
      <c r="F348" s="18"/>
    </row>
    <row r="349">
      <c r="B349" s="3"/>
      <c r="E349" s="18"/>
      <c r="F349" s="18"/>
    </row>
    <row r="350">
      <c r="B350" s="3"/>
      <c r="E350" s="18"/>
      <c r="F350" s="18"/>
    </row>
    <row r="351">
      <c r="B351" s="3"/>
      <c r="E351" s="18"/>
      <c r="F351" s="18"/>
    </row>
    <row r="352">
      <c r="B352" s="3"/>
      <c r="E352" s="18"/>
      <c r="F352" s="18"/>
    </row>
    <row r="353">
      <c r="B353" s="3"/>
      <c r="E353" s="18"/>
      <c r="F353" s="18"/>
    </row>
    <row r="354">
      <c r="B354" s="3"/>
      <c r="E354" s="18"/>
      <c r="F354" s="18"/>
    </row>
    <row r="355">
      <c r="B355" s="3"/>
      <c r="E355" s="18"/>
      <c r="F355" s="18"/>
    </row>
    <row r="356">
      <c r="B356" s="3"/>
      <c r="E356" s="18"/>
      <c r="F356" s="18"/>
    </row>
    <row r="357">
      <c r="B357" s="3"/>
      <c r="E357" s="18"/>
      <c r="F357" s="18"/>
    </row>
    <row r="358">
      <c r="B358" s="3"/>
      <c r="E358" s="18"/>
      <c r="F358" s="18"/>
    </row>
    <row r="359">
      <c r="B359" s="3"/>
      <c r="E359" s="18"/>
      <c r="F359" s="18"/>
    </row>
    <row r="360">
      <c r="B360" s="3"/>
      <c r="E360" s="18"/>
      <c r="F360" s="18"/>
    </row>
    <row r="361">
      <c r="B361" s="3"/>
      <c r="E361" s="18"/>
      <c r="F361" s="18"/>
    </row>
    <row r="362">
      <c r="B362" s="3"/>
      <c r="E362" s="18"/>
      <c r="F362" s="18"/>
    </row>
    <row r="363">
      <c r="B363" s="3"/>
      <c r="E363" s="18"/>
      <c r="F363" s="18"/>
    </row>
    <row r="364">
      <c r="B364" s="3"/>
      <c r="E364" s="18"/>
      <c r="F364" s="18"/>
    </row>
    <row r="365">
      <c r="B365" s="3"/>
      <c r="E365" s="18"/>
      <c r="F365" s="18"/>
    </row>
    <row r="366">
      <c r="B366" s="3"/>
      <c r="E366" s="18"/>
      <c r="F366" s="18"/>
    </row>
    <row r="367">
      <c r="B367" s="3"/>
      <c r="E367" s="18"/>
      <c r="F367" s="18"/>
    </row>
    <row r="368">
      <c r="B368" s="3"/>
      <c r="E368" s="18"/>
      <c r="F368" s="18"/>
    </row>
    <row r="369">
      <c r="B369" s="3"/>
      <c r="E369" s="18"/>
      <c r="F369" s="18"/>
    </row>
    <row r="370">
      <c r="B370" s="3"/>
      <c r="E370" s="18"/>
      <c r="F370" s="18"/>
    </row>
    <row r="371">
      <c r="B371" s="3"/>
      <c r="E371" s="18"/>
      <c r="F371" s="18"/>
    </row>
    <row r="372">
      <c r="B372" s="3"/>
      <c r="E372" s="18"/>
      <c r="F372" s="18"/>
    </row>
    <row r="373">
      <c r="B373" s="3"/>
      <c r="E373" s="18"/>
      <c r="F373" s="18"/>
    </row>
    <row r="374">
      <c r="B374" s="3"/>
      <c r="E374" s="18"/>
      <c r="F374" s="18"/>
    </row>
    <row r="375">
      <c r="B375" s="3"/>
      <c r="E375" s="18"/>
      <c r="F375" s="18"/>
    </row>
    <row r="376">
      <c r="B376" s="3"/>
      <c r="E376" s="18"/>
      <c r="F376" s="18"/>
    </row>
    <row r="377">
      <c r="B377" s="3"/>
      <c r="E377" s="18"/>
      <c r="F377" s="18"/>
    </row>
    <row r="378">
      <c r="B378" s="3"/>
      <c r="E378" s="18"/>
      <c r="F378" s="18"/>
    </row>
    <row r="379">
      <c r="B379" s="3"/>
      <c r="E379" s="18"/>
      <c r="F379" s="18"/>
    </row>
    <row r="380">
      <c r="B380" s="3"/>
      <c r="E380" s="18"/>
      <c r="F380" s="18"/>
    </row>
    <row r="381">
      <c r="B381" s="3"/>
      <c r="E381" s="18"/>
      <c r="F381" s="18"/>
    </row>
    <row r="382">
      <c r="B382" s="3"/>
      <c r="E382" s="18"/>
      <c r="F382" s="18"/>
    </row>
    <row r="383">
      <c r="B383" s="3"/>
      <c r="E383" s="18"/>
      <c r="F383" s="18"/>
    </row>
    <row r="384">
      <c r="B384" s="3"/>
      <c r="E384" s="18"/>
      <c r="F384" s="18"/>
    </row>
    <row r="385">
      <c r="B385" s="3"/>
      <c r="E385" s="18"/>
      <c r="F385" s="18"/>
    </row>
    <row r="386">
      <c r="B386" s="3"/>
      <c r="E386" s="18"/>
      <c r="F386" s="18"/>
    </row>
    <row r="387">
      <c r="B387" s="3"/>
      <c r="E387" s="18"/>
      <c r="F387" s="18"/>
    </row>
    <row r="388">
      <c r="B388" s="3"/>
      <c r="E388" s="18"/>
      <c r="F388" s="18"/>
    </row>
    <row r="389">
      <c r="B389" s="3"/>
      <c r="E389" s="18"/>
      <c r="F389" s="18"/>
    </row>
    <row r="390">
      <c r="B390" s="3"/>
      <c r="E390" s="18"/>
      <c r="F390" s="18"/>
    </row>
    <row r="391">
      <c r="B391" s="3"/>
      <c r="E391" s="18"/>
      <c r="F391" s="18"/>
    </row>
    <row r="392">
      <c r="B392" s="3"/>
      <c r="E392" s="18"/>
      <c r="F392" s="18"/>
    </row>
    <row r="393">
      <c r="B393" s="3"/>
      <c r="E393" s="18"/>
      <c r="F393" s="18"/>
    </row>
    <row r="394">
      <c r="B394" s="3"/>
      <c r="E394" s="18"/>
      <c r="F394" s="18"/>
    </row>
    <row r="395">
      <c r="B395" s="3"/>
      <c r="E395" s="18"/>
      <c r="F395" s="18"/>
    </row>
    <row r="396">
      <c r="B396" s="3"/>
      <c r="E396" s="18"/>
      <c r="F396" s="18"/>
    </row>
    <row r="397">
      <c r="B397" s="3"/>
      <c r="E397" s="18"/>
      <c r="F397" s="18"/>
    </row>
    <row r="398">
      <c r="B398" s="3"/>
      <c r="E398" s="18"/>
      <c r="F398" s="18"/>
    </row>
    <row r="399">
      <c r="B399" s="3"/>
      <c r="E399" s="18"/>
      <c r="F399" s="18"/>
    </row>
    <row r="400">
      <c r="B400" s="3"/>
      <c r="E400" s="18"/>
      <c r="F400" s="18"/>
    </row>
    <row r="401">
      <c r="B401" s="3"/>
      <c r="E401" s="18"/>
      <c r="F401" s="18"/>
    </row>
    <row r="402">
      <c r="B402" s="3"/>
      <c r="E402" s="18"/>
      <c r="F402" s="18"/>
    </row>
    <row r="403">
      <c r="B403" s="3"/>
      <c r="E403" s="18"/>
      <c r="F403" s="18"/>
    </row>
    <row r="404">
      <c r="B404" s="3"/>
      <c r="E404" s="18"/>
      <c r="F404" s="18"/>
    </row>
    <row r="405">
      <c r="B405" s="3"/>
      <c r="E405" s="18"/>
      <c r="F405" s="18"/>
    </row>
    <row r="406">
      <c r="B406" s="3"/>
      <c r="E406" s="18"/>
      <c r="F406" s="18"/>
    </row>
    <row r="407">
      <c r="B407" s="3"/>
      <c r="E407" s="18"/>
      <c r="F407" s="18"/>
    </row>
    <row r="408">
      <c r="B408" s="3"/>
      <c r="E408" s="18"/>
      <c r="F408" s="18"/>
    </row>
    <row r="409">
      <c r="B409" s="3"/>
      <c r="E409" s="18"/>
      <c r="F409" s="18"/>
    </row>
    <row r="410">
      <c r="B410" s="3"/>
      <c r="E410" s="18"/>
      <c r="F410" s="18"/>
    </row>
    <row r="411">
      <c r="B411" s="3"/>
      <c r="E411" s="18"/>
      <c r="F411" s="18"/>
    </row>
    <row r="412">
      <c r="B412" s="3"/>
      <c r="E412" s="18"/>
      <c r="F412" s="18"/>
    </row>
    <row r="413">
      <c r="B413" s="3"/>
      <c r="E413" s="18"/>
      <c r="F413" s="18"/>
    </row>
    <row r="414">
      <c r="B414" s="3"/>
      <c r="E414" s="18"/>
      <c r="F414" s="18"/>
    </row>
    <row r="415">
      <c r="B415" s="3"/>
      <c r="E415" s="18"/>
      <c r="F415" s="18"/>
    </row>
    <row r="416">
      <c r="B416" s="3"/>
      <c r="E416" s="18"/>
      <c r="F416" s="18"/>
    </row>
    <row r="417">
      <c r="B417" s="3"/>
      <c r="E417" s="18"/>
      <c r="F417" s="18"/>
    </row>
    <row r="418">
      <c r="B418" s="3"/>
      <c r="E418" s="18"/>
      <c r="F418" s="18"/>
    </row>
    <row r="419">
      <c r="B419" s="3"/>
      <c r="E419" s="18"/>
      <c r="F419" s="18"/>
    </row>
    <row r="420">
      <c r="B420" s="3"/>
      <c r="E420" s="18"/>
      <c r="F420" s="18"/>
    </row>
    <row r="421">
      <c r="B421" s="3"/>
      <c r="E421" s="18"/>
      <c r="F421" s="18"/>
    </row>
    <row r="422">
      <c r="B422" s="3"/>
      <c r="E422" s="18"/>
      <c r="F422" s="18"/>
    </row>
    <row r="423">
      <c r="B423" s="3"/>
      <c r="E423" s="18"/>
      <c r="F423" s="18"/>
    </row>
    <row r="424">
      <c r="B424" s="3"/>
      <c r="E424" s="18"/>
      <c r="F424" s="18"/>
    </row>
    <row r="425">
      <c r="B425" s="3"/>
      <c r="E425" s="18"/>
      <c r="F425" s="18"/>
    </row>
    <row r="426">
      <c r="B426" s="3"/>
      <c r="E426" s="18"/>
      <c r="F426" s="18"/>
    </row>
    <row r="427">
      <c r="B427" s="3"/>
      <c r="E427" s="18"/>
      <c r="F427" s="18"/>
    </row>
    <row r="428">
      <c r="B428" s="3"/>
      <c r="E428" s="18"/>
      <c r="F428" s="18"/>
    </row>
    <row r="429">
      <c r="B429" s="3"/>
      <c r="E429" s="18"/>
      <c r="F429" s="18"/>
    </row>
    <row r="430">
      <c r="B430" s="3"/>
      <c r="E430" s="18"/>
      <c r="F430" s="18"/>
    </row>
    <row r="431">
      <c r="B431" s="3"/>
      <c r="E431" s="18"/>
      <c r="F431" s="18"/>
    </row>
    <row r="432">
      <c r="B432" s="3"/>
      <c r="E432" s="18"/>
      <c r="F432" s="18"/>
    </row>
    <row r="433">
      <c r="B433" s="3"/>
      <c r="E433" s="18"/>
      <c r="F433" s="18"/>
    </row>
    <row r="434">
      <c r="B434" s="3"/>
      <c r="E434" s="18"/>
      <c r="F434" s="18"/>
    </row>
    <row r="435">
      <c r="B435" s="3"/>
      <c r="E435" s="18"/>
      <c r="F435" s="18"/>
    </row>
    <row r="436">
      <c r="B436" s="3"/>
      <c r="E436" s="18"/>
      <c r="F436" s="18"/>
    </row>
    <row r="437">
      <c r="B437" s="3"/>
      <c r="E437" s="18"/>
      <c r="F437" s="18"/>
    </row>
    <row r="438">
      <c r="B438" s="3"/>
      <c r="E438" s="18"/>
      <c r="F438" s="18"/>
    </row>
    <row r="439">
      <c r="B439" s="3"/>
      <c r="E439" s="18"/>
      <c r="F439" s="18"/>
    </row>
    <row r="440">
      <c r="B440" s="3"/>
      <c r="E440" s="18"/>
      <c r="F440" s="18"/>
    </row>
    <row r="441">
      <c r="B441" s="3"/>
      <c r="E441" s="18"/>
      <c r="F441" s="18"/>
    </row>
    <row r="442">
      <c r="B442" s="3"/>
      <c r="E442" s="18"/>
      <c r="F442" s="18"/>
    </row>
    <row r="443">
      <c r="B443" s="3"/>
      <c r="E443" s="18"/>
      <c r="F443" s="18"/>
    </row>
    <row r="444">
      <c r="B444" s="3"/>
      <c r="E444" s="18"/>
      <c r="F444" s="18"/>
    </row>
    <row r="445">
      <c r="B445" s="3"/>
      <c r="E445" s="18"/>
      <c r="F445" s="18"/>
    </row>
    <row r="446">
      <c r="B446" s="3"/>
      <c r="E446" s="18"/>
      <c r="F446" s="18"/>
    </row>
    <row r="447">
      <c r="B447" s="3"/>
      <c r="E447" s="18"/>
      <c r="F447" s="18"/>
    </row>
    <row r="448">
      <c r="B448" s="3"/>
      <c r="E448" s="18"/>
      <c r="F448" s="18"/>
    </row>
    <row r="449">
      <c r="B449" s="3"/>
      <c r="E449" s="18"/>
      <c r="F449" s="18"/>
    </row>
    <row r="450">
      <c r="B450" s="3"/>
      <c r="E450" s="18"/>
      <c r="F450" s="18"/>
    </row>
    <row r="451">
      <c r="B451" s="3"/>
      <c r="E451" s="18"/>
      <c r="F451" s="18"/>
    </row>
    <row r="452">
      <c r="B452" s="3"/>
      <c r="E452" s="18"/>
      <c r="F452" s="18"/>
    </row>
    <row r="453">
      <c r="B453" s="3"/>
      <c r="E453" s="18"/>
      <c r="F453" s="18"/>
    </row>
    <row r="454">
      <c r="B454" s="3"/>
      <c r="E454" s="18"/>
      <c r="F454" s="18"/>
    </row>
    <row r="455">
      <c r="B455" s="3"/>
      <c r="E455" s="18"/>
      <c r="F455" s="18"/>
    </row>
    <row r="456">
      <c r="B456" s="3"/>
      <c r="E456" s="18"/>
      <c r="F456" s="18"/>
    </row>
    <row r="457">
      <c r="B457" s="3"/>
      <c r="E457" s="18"/>
      <c r="F457" s="18"/>
    </row>
    <row r="458">
      <c r="B458" s="3"/>
      <c r="E458" s="18"/>
      <c r="F458" s="18"/>
    </row>
    <row r="459">
      <c r="B459" s="3"/>
      <c r="E459" s="18"/>
      <c r="F459" s="18"/>
    </row>
    <row r="460">
      <c r="B460" s="3"/>
      <c r="E460" s="18"/>
      <c r="F460" s="18"/>
    </row>
    <row r="461">
      <c r="B461" s="3"/>
      <c r="E461" s="18"/>
      <c r="F461" s="18"/>
    </row>
    <row r="462">
      <c r="B462" s="3"/>
      <c r="E462" s="18"/>
      <c r="F462" s="18"/>
    </row>
    <row r="463">
      <c r="B463" s="3"/>
      <c r="E463" s="18"/>
      <c r="F463" s="18"/>
    </row>
    <row r="464">
      <c r="B464" s="3"/>
      <c r="E464" s="18"/>
      <c r="F464" s="18"/>
    </row>
    <row r="465">
      <c r="B465" s="3"/>
      <c r="E465" s="18"/>
      <c r="F465" s="18"/>
    </row>
    <row r="466">
      <c r="B466" s="3"/>
      <c r="E466" s="18"/>
      <c r="F466" s="18"/>
    </row>
    <row r="467">
      <c r="B467" s="3"/>
      <c r="E467" s="18"/>
      <c r="F467" s="18"/>
    </row>
    <row r="468">
      <c r="B468" s="3"/>
      <c r="E468" s="18"/>
      <c r="F468" s="18"/>
    </row>
    <row r="469">
      <c r="B469" s="3"/>
      <c r="E469" s="18"/>
      <c r="F469" s="18"/>
    </row>
    <row r="470">
      <c r="B470" s="3"/>
      <c r="E470" s="18"/>
      <c r="F470" s="18"/>
    </row>
    <row r="471">
      <c r="B471" s="3"/>
      <c r="E471" s="18"/>
      <c r="F471" s="18"/>
    </row>
    <row r="472">
      <c r="B472" s="3"/>
      <c r="E472" s="18"/>
      <c r="F472" s="18"/>
    </row>
    <row r="473">
      <c r="B473" s="3"/>
      <c r="E473" s="18"/>
      <c r="F473" s="18"/>
    </row>
    <row r="474">
      <c r="B474" s="3"/>
      <c r="E474" s="18"/>
      <c r="F474" s="18"/>
    </row>
    <row r="475">
      <c r="B475" s="3"/>
      <c r="E475" s="18"/>
      <c r="F475" s="18"/>
    </row>
    <row r="476">
      <c r="B476" s="3"/>
      <c r="E476" s="18"/>
      <c r="F476" s="18"/>
    </row>
    <row r="477">
      <c r="B477" s="3"/>
      <c r="E477" s="18"/>
      <c r="F477" s="18"/>
    </row>
    <row r="478">
      <c r="B478" s="3"/>
      <c r="E478" s="18"/>
      <c r="F478" s="18"/>
    </row>
    <row r="479">
      <c r="B479" s="3"/>
      <c r="E479" s="18"/>
      <c r="F479" s="18"/>
    </row>
    <row r="480">
      <c r="B480" s="3"/>
      <c r="E480" s="18"/>
      <c r="F480" s="18"/>
    </row>
    <row r="481">
      <c r="B481" s="3"/>
      <c r="E481" s="18"/>
      <c r="F481" s="18"/>
    </row>
    <row r="482">
      <c r="B482" s="3"/>
      <c r="E482" s="18"/>
      <c r="F482" s="18"/>
    </row>
    <row r="483">
      <c r="B483" s="3"/>
      <c r="E483" s="18"/>
      <c r="F483" s="18"/>
    </row>
    <row r="484">
      <c r="B484" s="3"/>
      <c r="E484" s="18"/>
      <c r="F484" s="18"/>
    </row>
    <row r="485">
      <c r="B485" s="3"/>
      <c r="E485" s="18"/>
      <c r="F485" s="18"/>
    </row>
    <row r="486">
      <c r="B486" s="3"/>
      <c r="E486" s="18"/>
      <c r="F486" s="18"/>
    </row>
    <row r="487">
      <c r="B487" s="3"/>
      <c r="E487" s="18"/>
      <c r="F487" s="18"/>
    </row>
    <row r="488">
      <c r="B488" s="3"/>
      <c r="E488" s="18"/>
      <c r="F488" s="18"/>
    </row>
    <row r="489">
      <c r="B489" s="3"/>
      <c r="E489" s="18"/>
      <c r="F489" s="18"/>
    </row>
    <row r="490">
      <c r="B490" s="3"/>
      <c r="E490" s="18"/>
      <c r="F490" s="18"/>
    </row>
    <row r="491">
      <c r="B491" s="3"/>
      <c r="E491" s="18"/>
      <c r="F491" s="18"/>
    </row>
    <row r="492">
      <c r="B492" s="3"/>
      <c r="E492" s="18"/>
      <c r="F492" s="18"/>
    </row>
    <row r="493">
      <c r="B493" s="3"/>
      <c r="E493" s="18"/>
      <c r="F493" s="18"/>
    </row>
    <row r="494">
      <c r="B494" s="3"/>
      <c r="E494" s="18"/>
      <c r="F494" s="18"/>
    </row>
    <row r="495">
      <c r="B495" s="3"/>
      <c r="E495" s="18"/>
      <c r="F495" s="18"/>
    </row>
    <row r="496">
      <c r="B496" s="3"/>
      <c r="E496" s="18"/>
      <c r="F496" s="18"/>
    </row>
    <row r="497">
      <c r="B497" s="3"/>
      <c r="E497" s="18"/>
      <c r="F497" s="18"/>
    </row>
    <row r="498">
      <c r="B498" s="3"/>
      <c r="E498" s="18"/>
      <c r="F498" s="18"/>
    </row>
    <row r="499">
      <c r="B499" s="3"/>
      <c r="E499" s="18"/>
      <c r="F499" s="18"/>
    </row>
    <row r="500">
      <c r="B500" s="3"/>
      <c r="E500" s="18"/>
      <c r="F500" s="18"/>
    </row>
    <row r="501">
      <c r="B501" s="3"/>
      <c r="E501" s="18"/>
      <c r="F501" s="18"/>
    </row>
    <row r="502">
      <c r="B502" s="3"/>
      <c r="E502" s="18"/>
      <c r="F502" s="18"/>
    </row>
    <row r="503">
      <c r="B503" s="3"/>
      <c r="E503" s="18"/>
      <c r="F503" s="18"/>
    </row>
    <row r="504">
      <c r="B504" s="3"/>
      <c r="E504" s="18"/>
      <c r="F504" s="18"/>
    </row>
    <row r="505">
      <c r="B505" s="3"/>
      <c r="E505" s="18"/>
      <c r="F505" s="18"/>
    </row>
    <row r="506">
      <c r="B506" s="3"/>
      <c r="E506" s="18"/>
      <c r="F506" s="18"/>
    </row>
    <row r="507">
      <c r="B507" s="3"/>
      <c r="E507" s="18"/>
      <c r="F507" s="18"/>
    </row>
    <row r="508">
      <c r="B508" s="3"/>
      <c r="E508" s="18"/>
      <c r="F508" s="18"/>
    </row>
    <row r="509">
      <c r="B509" s="3"/>
      <c r="E509" s="18"/>
      <c r="F509" s="18"/>
    </row>
    <row r="510">
      <c r="B510" s="3"/>
      <c r="E510" s="18"/>
      <c r="F510" s="18"/>
    </row>
    <row r="511">
      <c r="B511" s="3"/>
      <c r="E511" s="18"/>
      <c r="F511" s="18"/>
    </row>
    <row r="512">
      <c r="B512" s="3"/>
      <c r="E512" s="18"/>
      <c r="F512" s="18"/>
    </row>
    <row r="513">
      <c r="B513" s="3"/>
      <c r="E513" s="18"/>
      <c r="F513" s="18"/>
    </row>
    <row r="514">
      <c r="B514" s="3"/>
      <c r="E514" s="18"/>
      <c r="F514" s="18"/>
    </row>
    <row r="515">
      <c r="B515" s="3"/>
      <c r="E515" s="18"/>
      <c r="F515" s="18"/>
    </row>
    <row r="516">
      <c r="B516" s="3"/>
      <c r="E516" s="18"/>
      <c r="F516" s="18"/>
    </row>
    <row r="517">
      <c r="B517" s="3"/>
      <c r="E517" s="18"/>
      <c r="F517" s="18"/>
    </row>
    <row r="518">
      <c r="B518" s="3"/>
      <c r="E518" s="18"/>
      <c r="F518" s="18"/>
    </row>
    <row r="519">
      <c r="B519" s="3"/>
      <c r="E519" s="18"/>
      <c r="F519" s="18"/>
    </row>
    <row r="520">
      <c r="B520" s="3"/>
      <c r="E520" s="18"/>
      <c r="F520" s="18"/>
    </row>
    <row r="521">
      <c r="B521" s="3"/>
      <c r="E521" s="18"/>
      <c r="F521" s="18"/>
    </row>
    <row r="522">
      <c r="B522" s="3"/>
      <c r="E522" s="18"/>
      <c r="F522" s="18"/>
    </row>
    <row r="523">
      <c r="B523" s="3"/>
      <c r="E523" s="18"/>
      <c r="F523" s="18"/>
    </row>
    <row r="524">
      <c r="B524" s="3"/>
      <c r="E524" s="18"/>
      <c r="F524" s="18"/>
    </row>
    <row r="525">
      <c r="B525" s="3"/>
      <c r="E525" s="18"/>
      <c r="F525" s="18"/>
    </row>
    <row r="526">
      <c r="B526" s="3"/>
      <c r="E526" s="18"/>
      <c r="F526" s="18"/>
    </row>
    <row r="527">
      <c r="B527" s="3"/>
      <c r="E527" s="18"/>
      <c r="F527" s="18"/>
    </row>
    <row r="528">
      <c r="B528" s="3"/>
      <c r="E528" s="18"/>
      <c r="F528" s="18"/>
    </row>
    <row r="529">
      <c r="B529" s="3"/>
      <c r="E529" s="18"/>
      <c r="F529" s="18"/>
    </row>
    <row r="530">
      <c r="B530" s="3"/>
      <c r="E530" s="18"/>
      <c r="F530" s="18"/>
    </row>
    <row r="531">
      <c r="B531" s="3"/>
      <c r="E531" s="18"/>
      <c r="F531" s="18"/>
    </row>
    <row r="532">
      <c r="B532" s="3"/>
      <c r="E532" s="18"/>
      <c r="F532" s="18"/>
    </row>
    <row r="533">
      <c r="B533" s="3"/>
      <c r="E533" s="18"/>
      <c r="F533" s="18"/>
    </row>
    <row r="534">
      <c r="B534" s="3"/>
      <c r="E534" s="18"/>
      <c r="F534" s="18"/>
    </row>
    <row r="535">
      <c r="B535" s="3"/>
      <c r="E535" s="18"/>
      <c r="F535" s="18"/>
    </row>
    <row r="536">
      <c r="B536" s="3"/>
      <c r="E536" s="18"/>
      <c r="F536" s="18"/>
    </row>
    <row r="537">
      <c r="B537" s="3"/>
      <c r="E537" s="18"/>
      <c r="F537" s="18"/>
    </row>
    <row r="538">
      <c r="B538" s="3"/>
      <c r="E538" s="18"/>
      <c r="F538" s="18"/>
    </row>
    <row r="539">
      <c r="B539" s="3"/>
      <c r="E539" s="18"/>
      <c r="F539" s="18"/>
    </row>
    <row r="540">
      <c r="B540" s="3"/>
      <c r="E540" s="18"/>
      <c r="F540" s="18"/>
    </row>
    <row r="541">
      <c r="B541" s="3"/>
      <c r="E541" s="18"/>
      <c r="F541" s="18"/>
    </row>
    <row r="542">
      <c r="B542" s="3"/>
      <c r="E542" s="18"/>
      <c r="F542" s="18"/>
    </row>
    <row r="543">
      <c r="B543" s="3"/>
      <c r="E543" s="18"/>
      <c r="F543" s="18"/>
    </row>
    <row r="544">
      <c r="B544" s="3"/>
      <c r="E544" s="18"/>
      <c r="F544" s="18"/>
    </row>
    <row r="545">
      <c r="B545" s="3"/>
      <c r="E545" s="18"/>
      <c r="F545" s="18"/>
    </row>
    <row r="546">
      <c r="B546" s="3"/>
      <c r="E546" s="18"/>
      <c r="F546" s="18"/>
    </row>
    <row r="547">
      <c r="B547" s="3"/>
      <c r="E547" s="18"/>
      <c r="F547" s="18"/>
    </row>
    <row r="548">
      <c r="B548" s="3"/>
      <c r="E548" s="18"/>
      <c r="F548" s="18"/>
    </row>
    <row r="549">
      <c r="B549" s="3"/>
      <c r="E549" s="18"/>
      <c r="F549" s="18"/>
    </row>
    <row r="550">
      <c r="B550" s="3"/>
      <c r="E550" s="18"/>
      <c r="F550" s="18"/>
    </row>
    <row r="551">
      <c r="B551" s="3"/>
      <c r="E551" s="18"/>
      <c r="F551" s="18"/>
    </row>
    <row r="552">
      <c r="B552" s="3"/>
      <c r="E552" s="18"/>
      <c r="F552" s="18"/>
    </row>
    <row r="553">
      <c r="B553" s="3"/>
      <c r="E553" s="18"/>
      <c r="F553" s="18"/>
    </row>
    <row r="554">
      <c r="B554" s="3"/>
      <c r="E554" s="18"/>
      <c r="F554" s="18"/>
    </row>
    <row r="555">
      <c r="B555" s="3"/>
      <c r="E555" s="18"/>
      <c r="F555" s="18"/>
    </row>
    <row r="556">
      <c r="B556" s="3"/>
      <c r="E556" s="18"/>
      <c r="F556" s="18"/>
    </row>
    <row r="557">
      <c r="B557" s="3"/>
      <c r="E557" s="18"/>
      <c r="F557" s="18"/>
    </row>
    <row r="558">
      <c r="B558" s="3"/>
      <c r="E558" s="18"/>
      <c r="F558" s="18"/>
    </row>
    <row r="559">
      <c r="B559" s="3"/>
      <c r="E559" s="18"/>
      <c r="F559" s="18"/>
    </row>
    <row r="560">
      <c r="B560" s="3"/>
      <c r="E560" s="18"/>
      <c r="F560" s="18"/>
    </row>
    <row r="561">
      <c r="B561" s="3"/>
      <c r="E561" s="18"/>
      <c r="F561" s="18"/>
    </row>
    <row r="562">
      <c r="B562" s="3"/>
      <c r="E562" s="18"/>
      <c r="F562" s="18"/>
    </row>
    <row r="563">
      <c r="B563" s="3"/>
      <c r="E563" s="18"/>
      <c r="F563" s="18"/>
    </row>
    <row r="564">
      <c r="B564" s="3"/>
      <c r="E564" s="18"/>
      <c r="F564" s="18"/>
    </row>
    <row r="565">
      <c r="B565" s="3"/>
      <c r="E565" s="18"/>
      <c r="F565" s="18"/>
    </row>
    <row r="566">
      <c r="B566" s="3"/>
      <c r="E566" s="18"/>
      <c r="F566" s="18"/>
    </row>
    <row r="567">
      <c r="B567" s="3"/>
      <c r="E567" s="18"/>
      <c r="F567" s="18"/>
    </row>
    <row r="568">
      <c r="B568" s="3"/>
      <c r="E568" s="18"/>
      <c r="F568" s="18"/>
    </row>
    <row r="569">
      <c r="B569" s="3"/>
      <c r="E569" s="18"/>
      <c r="F569" s="18"/>
    </row>
    <row r="570">
      <c r="B570" s="3"/>
      <c r="E570" s="18"/>
      <c r="F570" s="18"/>
    </row>
    <row r="571">
      <c r="B571" s="3"/>
      <c r="E571" s="18"/>
      <c r="F571" s="18"/>
    </row>
    <row r="572">
      <c r="B572" s="3"/>
      <c r="E572" s="18"/>
      <c r="F572" s="18"/>
    </row>
    <row r="573">
      <c r="B573" s="3"/>
      <c r="E573" s="18"/>
      <c r="F573" s="18"/>
    </row>
    <row r="574">
      <c r="B574" s="3"/>
      <c r="E574" s="18"/>
      <c r="F574" s="18"/>
    </row>
    <row r="575">
      <c r="B575" s="3"/>
      <c r="E575" s="18"/>
      <c r="F575" s="18"/>
    </row>
    <row r="576">
      <c r="B576" s="3"/>
      <c r="E576" s="18"/>
      <c r="F576" s="18"/>
    </row>
    <row r="577">
      <c r="B577" s="3"/>
      <c r="E577" s="18"/>
      <c r="F577" s="18"/>
    </row>
    <row r="578">
      <c r="B578" s="3"/>
      <c r="E578" s="18"/>
      <c r="F578" s="18"/>
    </row>
    <row r="579">
      <c r="B579" s="3"/>
      <c r="E579" s="18"/>
      <c r="F579" s="18"/>
    </row>
    <row r="580">
      <c r="B580" s="3"/>
      <c r="E580" s="18"/>
      <c r="F580" s="18"/>
    </row>
    <row r="581">
      <c r="B581" s="3"/>
      <c r="E581" s="18"/>
      <c r="F581" s="18"/>
    </row>
    <row r="582">
      <c r="B582" s="3"/>
      <c r="E582" s="18"/>
      <c r="F582" s="18"/>
    </row>
    <row r="583">
      <c r="B583" s="3"/>
      <c r="E583" s="18"/>
      <c r="F583" s="18"/>
    </row>
    <row r="584">
      <c r="B584" s="3"/>
      <c r="E584" s="18"/>
      <c r="F584" s="18"/>
    </row>
    <row r="585">
      <c r="B585" s="3"/>
      <c r="E585" s="18"/>
      <c r="F585" s="18"/>
    </row>
    <row r="586">
      <c r="B586" s="3"/>
      <c r="E586" s="18"/>
      <c r="F586" s="18"/>
    </row>
    <row r="587">
      <c r="B587" s="3"/>
      <c r="E587" s="18"/>
      <c r="F587" s="18"/>
    </row>
    <row r="588">
      <c r="B588" s="3"/>
      <c r="E588" s="18"/>
      <c r="F588" s="18"/>
    </row>
    <row r="589">
      <c r="B589" s="3"/>
      <c r="E589" s="18"/>
      <c r="F589" s="18"/>
    </row>
    <row r="590">
      <c r="B590" s="3"/>
      <c r="E590" s="18"/>
      <c r="F590" s="18"/>
    </row>
    <row r="591">
      <c r="B591" s="3"/>
      <c r="E591" s="18"/>
      <c r="F591" s="18"/>
    </row>
    <row r="592">
      <c r="B592" s="3"/>
      <c r="E592" s="18"/>
      <c r="F592" s="18"/>
    </row>
    <row r="593">
      <c r="B593" s="3"/>
      <c r="E593" s="18"/>
      <c r="F593" s="18"/>
    </row>
    <row r="594">
      <c r="B594" s="3"/>
      <c r="E594" s="18"/>
      <c r="F594" s="18"/>
    </row>
    <row r="595">
      <c r="B595" s="3"/>
      <c r="E595" s="18"/>
      <c r="F595" s="18"/>
    </row>
    <row r="596">
      <c r="B596" s="3"/>
      <c r="E596" s="18"/>
      <c r="F596" s="18"/>
    </row>
    <row r="597">
      <c r="B597" s="3"/>
      <c r="E597" s="18"/>
      <c r="F597" s="18"/>
    </row>
    <row r="598">
      <c r="B598" s="3"/>
      <c r="E598" s="18"/>
      <c r="F598" s="18"/>
    </row>
    <row r="599">
      <c r="B599" s="3"/>
      <c r="E599" s="18"/>
      <c r="F599" s="18"/>
    </row>
    <row r="600">
      <c r="B600" s="3"/>
      <c r="E600" s="18"/>
      <c r="F600" s="18"/>
    </row>
    <row r="601">
      <c r="B601" s="3"/>
      <c r="E601" s="18"/>
      <c r="F601" s="18"/>
    </row>
    <row r="602">
      <c r="B602" s="3"/>
      <c r="E602" s="18"/>
      <c r="F602" s="18"/>
    </row>
    <row r="603">
      <c r="B603" s="3"/>
      <c r="E603" s="18"/>
      <c r="F603" s="18"/>
    </row>
    <row r="604">
      <c r="B604" s="3"/>
      <c r="E604" s="18"/>
      <c r="F604" s="18"/>
    </row>
    <row r="605">
      <c r="B605" s="3"/>
      <c r="E605" s="18"/>
      <c r="F605" s="18"/>
    </row>
    <row r="606">
      <c r="B606" s="3"/>
      <c r="E606" s="18"/>
      <c r="F606" s="18"/>
    </row>
    <row r="607">
      <c r="B607" s="3"/>
      <c r="E607" s="18"/>
      <c r="F607" s="18"/>
    </row>
    <row r="608">
      <c r="B608" s="3"/>
      <c r="E608" s="18"/>
      <c r="F608" s="18"/>
    </row>
    <row r="609">
      <c r="B609" s="3"/>
      <c r="E609" s="18"/>
      <c r="F609" s="18"/>
    </row>
    <row r="610">
      <c r="B610" s="3"/>
      <c r="E610" s="18"/>
      <c r="F610" s="18"/>
    </row>
    <row r="611">
      <c r="B611" s="3"/>
      <c r="E611" s="18"/>
      <c r="F611" s="18"/>
    </row>
    <row r="612">
      <c r="B612" s="3"/>
      <c r="E612" s="18"/>
      <c r="F612" s="18"/>
    </row>
    <row r="613">
      <c r="B613" s="3"/>
      <c r="E613" s="18"/>
      <c r="F613" s="18"/>
    </row>
    <row r="614">
      <c r="B614" s="3"/>
      <c r="E614" s="18"/>
      <c r="F614" s="18"/>
    </row>
    <row r="615">
      <c r="B615" s="3"/>
      <c r="E615" s="18"/>
      <c r="F615" s="18"/>
    </row>
    <row r="616">
      <c r="B616" s="3"/>
      <c r="E616" s="18"/>
      <c r="F616" s="18"/>
    </row>
    <row r="617">
      <c r="B617" s="3"/>
      <c r="E617" s="18"/>
      <c r="F617" s="18"/>
    </row>
    <row r="618">
      <c r="B618" s="3"/>
      <c r="E618" s="18"/>
      <c r="F618" s="18"/>
    </row>
    <row r="619">
      <c r="B619" s="3"/>
      <c r="E619" s="18"/>
      <c r="F619" s="18"/>
    </row>
    <row r="620">
      <c r="B620" s="3"/>
      <c r="E620" s="18"/>
      <c r="F620" s="18"/>
    </row>
    <row r="621">
      <c r="B621" s="3"/>
      <c r="E621" s="18"/>
      <c r="F621" s="18"/>
    </row>
    <row r="622">
      <c r="B622" s="3"/>
      <c r="E622" s="18"/>
      <c r="F622" s="18"/>
    </row>
    <row r="623">
      <c r="B623" s="3"/>
      <c r="E623" s="18"/>
      <c r="F623" s="18"/>
    </row>
    <row r="624">
      <c r="B624" s="3"/>
      <c r="E624" s="18"/>
      <c r="F624" s="18"/>
    </row>
    <row r="625">
      <c r="B625" s="3"/>
      <c r="E625" s="18"/>
      <c r="F625" s="18"/>
    </row>
    <row r="626">
      <c r="B626" s="3"/>
      <c r="E626" s="18"/>
      <c r="F626" s="18"/>
    </row>
    <row r="627">
      <c r="B627" s="3"/>
      <c r="E627" s="18"/>
      <c r="F627" s="18"/>
    </row>
    <row r="628">
      <c r="B628" s="3"/>
      <c r="E628" s="18"/>
      <c r="F628" s="18"/>
    </row>
    <row r="629">
      <c r="B629" s="3"/>
      <c r="E629" s="18"/>
      <c r="F629" s="18"/>
    </row>
    <row r="630">
      <c r="B630" s="3"/>
      <c r="E630" s="18"/>
      <c r="F630" s="18"/>
    </row>
    <row r="631">
      <c r="B631" s="3"/>
      <c r="E631" s="18"/>
      <c r="F631" s="18"/>
    </row>
    <row r="632">
      <c r="B632" s="3"/>
      <c r="E632" s="18"/>
      <c r="F632" s="18"/>
    </row>
    <row r="633">
      <c r="B633" s="3"/>
      <c r="E633" s="18"/>
      <c r="F633" s="18"/>
    </row>
    <row r="634">
      <c r="B634" s="3"/>
      <c r="E634" s="18"/>
      <c r="F634" s="18"/>
    </row>
    <row r="635">
      <c r="B635" s="3"/>
      <c r="E635" s="18"/>
      <c r="F635" s="18"/>
    </row>
    <row r="636">
      <c r="B636" s="3"/>
      <c r="E636" s="18"/>
      <c r="F636" s="18"/>
    </row>
    <row r="637">
      <c r="B637" s="3"/>
      <c r="E637" s="18"/>
      <c r="F637" s="18"/>
    </row>
    <row r="638">
      <c r="B638" s="3"/>
      <c r="E638" s="18"/>
      <c r="F638" s="18"/>
    </row>
    <row r="639">
      <c r="B639" s="3"/>
      <c r="E639" s="18"/>
      <c r="F639" s="18"/>
    </row>
    <row r="640">
      <c r="B640" s="3"/>
      <c r="E640" s="18"/>
      <c r="F640" s="18"/>
    </row>
    <row r="641">
      <c r="B641" s="3"/>
      <c r="E641" s="18"/>
      <c r="F641" s="18"/>
    </row>
    <row r="642">
      <c r="B642" s="3"/>
      <c r="E642" s="18"/>
      <c r="F642" s="18"/>
    </row>
    <row r="643">
      <c r="B643" s="3"/>
      <c r="E643" s="18"/>
      <c r="F643" s="18"/>
    </row>
    <row r="644">
      <c r="B644" s="3"/>
      <c r="E644" s="18"/>
      <c r="F644" s="18"/>
    </row>
    <row r="645">
      <c r="B645" s="3"/>
      <c r="E645" s="18"/>
      <c r="F645" s="18"/>
    </row>
    <row r="646">
      <c r="B646" s="3"/>
      <c r="E646" s="18"/>
      <c r="F646" s="18"/>
    </row>
    <row r="647">
      <c r="B647" s="3"/>
      <c r="E647" s="18"/>
      <c r="F647" s="18"/>
    </row>
    <row r="648">
      <c r="B648" s="3"/>
      <c r="E648" s="18"/>
      <c r="F648" s="18"/>
    </row>
    <row r="649">
      <c r="B649" s="3"/>
      <c r="E649" s="18"/>
      <c r="F649" s="18"/>
    </row>
    <row r="650">
      <c r="B650" s="3"/>
      <c r="E650" s="18"/>
      <c r="F650" s="18"/>
    </row>
    <row r="651">
      <c r="B651" s="3"/>
      <c r="E651" s="18"/>
      <c r="F651" s="18"/>
    </row>
    <row r="652">
      <c r="B652" s="3"/>
      <c r="E652" s="18"/>
      <c r="F652" s="18"/>
    </row>
    <row r="653">
      <c r="B653" s="3"/>
      <c r="E653" s="18"/>
      <c r="F653" s="18"/>
    </row>
    <row r="654">
      <c r="B654" s="3"/>
      <c r="E654" s="18"/>
      <c r="F654" s="18"/>
    </row>
    <row r="655">
      <c r="B655" s="3"/>
      <c r="E655" s="18"/>
      <c r="F655" s="18"/>
    </row>
    <row r="656">
      <c r="B656" s="3"/>
      <c r="E656" s="18"/>
      <c r="F656" s="18"/>
    </row>
    <row r="657">
      <c r="B657" s="3"/>
      <c r="E657" s="18"/>
      <c r="F657" s="18"/>
    </row>
    <row r="658">
      <c r="B658" s="3"/>
      <c r="E658" s="18"/>
      <c r="F658" s="18"/>
    </row>
    <row r="659">
      <c r="B659" s="3"/>
      <c r="E659" s="18"/>
      <c r="F659" s="18"/>
    </row>
    <row r="660">
      <c r="B660" s="3"/>
      <c r="E660" s="18"/>
      <c r="F660" s="18"/>
    </row>
    <row r="661">
      <c r="B661" s="3"/>
      <c r="E661" s="18"/>
      <c r="F661" s="18"/>
    </row>
    <row r="662">
      <c r="B662" s="3"/>
      <c r="E662" s="18"/>
      <c r="F662" s="18"/>
    </row>
    <row r="663">
      <c r="B663" s="3"/>
      <c r="E663" s="18"/>
      <c r="F663" s="18"/>
    </row>
    <row r="664">
      <c r="B664" s="3"/>
      <c r="E664" s="18"/>
      <c r="F664" s="18"/>
    </row>
    <row r="665">
      <c r="B665" s="3"/>
      <c r="E665" s="18"/>
      <c r="F665" s="18"/>
    </row>
    <row r="666">
      <c r="B666" s="3"/>
      <c r="E666" s="18"/>
      <c r="F666" s="18"/>
    </row>
    <row r="667">
      <c r="B667" s="3"/>
      <c r="E667" s="18"/>
      <c r="F667" s="18"/>
    </row>
    <row r="668">
      <c r="B668" s="3"/>
      <c r="E668" s="18"/>
      <c r="F668" s="18"/>
    </row>
    <row r="669">
      <c r="B669" s="3"/>
      <c r="E669" s="18"/>
      <c r="F669" s="18"/>
    </row>
    <row r="670">
      <c r="B670" s="3"/>
      <c r="E670" s="18"/>
      <c r="F670" s="18"/>
    </row>
    <row r="671">
      <c r="B671" s="3"/>
      <c r="E671" s="18"/>
      <c r="F671" s="18"/>
    </row>
    <row r="672">
      <c r="B672" s="3"/>
      <c r="E672" s="18"/>
      <c r="F672" s="18"/>
    </row>
    <row r="673">
      <c r="B673" s="3"/>
      <c r="E673" s="18"/>
      <c r="F673" s="18"/>
    </row>
    <row r="674">
      <c r="B674" s="3"/>
      <c r="E674" s="18"/>
      <c r="F674" s="18"/>
    </row>
    <row r="675">
      <c r="B675" s="3"/>
      <c r="E675" s="18"/>
      <c r="F675" s="18"/>
    </row>
    <row r="676">
      <c r="B676" s="3"/>
      <c r="E676" s="18"/>
      <c r="F676" s="18"/>
    </row>
    <row r="677">
      <c r="B677" s="3"/>
      <c r="E677" s="18"/>
      <c r="F677" s="18"/>
    </row>
    <row r="678">
      <c r="B678" s="3"/>
      <c r="E678" s="18"/>
      <c r="F678" s="18"/>
    </row>
    <row r="679">
      <c r="B679" s="3"/>
      <c r="E679" s="18"/>
      <c r="F679" s="18"/>
    </row>
    <row r="680">
      <c r="B680" s="3"/>
      <c r="E680" s="18"/>
      <c r="F680" s="18"/>
    </row>
    <row r="681">
      <c r="B681" s="3"/>
      <c r="E681" s="18"/>
      <c r="F681" s="18"/>
    </row>
    <row r="682">
      <c r="B682" s="3"/>
      <c r="E682" s="18"/>
      <c r="F682" s="18"/>
    </row>
    <row r="683">
      <c r="B683" s="3"/>
      <c r="E683" s="18"/>
      <c r="F683" s="18"/>
    </row>
    <row r="684">
      <c r="B684" s="3"/>
      <c r="E684" s="18"/>
      <c r="F684" s="18"/>
    </row>
    <row r="685">
      <c r="B685" s="3"/>
      <c r="E685" s="18"/>
      <c r="F685" s="18"/>
    </row>
    <row r="686">
      <c r="B686" s="3"/>
      <c r="E686" s="18"/>
      <c r="F686" s="18"/>
    </row>
    <row r="687">
      <c r="B687" s="3"/>
      <c r="E687" s="18"/>
      <c r="F687" s="18"/>
    </row>
    <row r="688">
      <c r="B688" s="3"/>
      <c r="E688" s="18"/>
      <c r="F688" s="18"/>
    </row>
    <row r="689">
      <c r="B689" s="3"/>
      <c r="E689" s="18"/>
      <c r="F689" s="18"/>
    </row>
    <row r="690">
      <c r="B690" s="3"/>
      <c r="E690" s="18"/>
      <c r="F690" s="18"/>
    </row>
    <row r="691">
      <c r="B691" s="3"/>
      <c r="E691" s="18"/>
      <c r="F691" s="18"/>
    </row>
    <row r="692">
      <c r="B692" s="3"/>
      <c r="E692" s="18"/>
      <c r="F692" s="18"/>
    </row>
    <row r="693">
      <c r="B693" s="3"/>
      <c r="E693" s="18"/>
      <c r="F693" s="18"/>
    </row>
    <row r="694">
      <c r="B694" s="3"/>
      <c r="E694" s="18"/>
      <c r="F694" s="18"/>
    </row>
    <row r="695">
      <c r="B695" s="3"/>
      <c r="E695" s="18"/>
      <c r="F695" s="18"/>
    </row>
    <row r="696">
      <c r="B696" s="3"/>
      <c r="E696" s="18"/>
      <c r="F696" s="18"/>
    </row>
    <row r="697">
      <c r="B697" s="3"/>
      <c r="E697" s="18"/>
      <c r="F697" s="18"/>
    </row>
    <row r="698">
      <c r="B698" s="3"/>
      <c r="E698" s="18"/>
      <c r="F698" s="18"/>
    </row>
    <row r="699">
      <c r="B699" s="3"/>
      <c r="E699" s="18"/>
      <c r="F699" s="18"/>
    </row>
    <row r="700">
      <c r="B700" s="3"/>
      <c r="E700" s="18"/>
      <c r="F700" s="18"/>
    </row>
    <row r="701">
      <c r="B701" s="3"/>
      <c r="E701" s="18"/>
      <c r="F701" s="18"/>
    </row>
    <row r="702">
      <c r="B702" s="3"/>
      <c r="E702" s="18"/>
      <c r="F702" s="18"/>
    </row>
    <row r="703">
      <c r="B703" s="3"/>
      <c r="E703" s="18"/>
      <c r="F703" s="18"/>
    </row>
    <row r="704">
      <c r="B704" s="3"/>
      <c r="E704" s="18"/>
      <c r="F704" s="18"/>
    </row>
    <row r="705">
      <c r="B705" s="3"/>
      <c r="E705" s="18"/>
      <c r="F705" s="18"/>
    </row>
    <row r="706">
      <c r="B706" s="3"/>
      <c r="E706" s="18"/>
      <c r="F706" s="18"/>
    </row>
    <row r="707">
      <c r="B707" s="3"/>
      <c r="E707" s="18"/>
      <c r="F707" s="18"/>
    </row>
    <row r="708">
      <c r="B708" s="3"/>
      <c r="E708" s="18"/>
      <c r="F708" s="18"/>
    </row>
    <row r="709">
      <c r="B709" s="3"/>
      <c r="E709" s="18"/>
      <c r="F709" s="18"/>
    </row>
    <row r="710">
      <c r="B710" s="3"/>
      <c r="E710" s="18"/>
      <c r="F710" s="18"/>
    </row>
    <row r="711">
      <c r="B711" s="3"/>
      <c r="E711" s="18"/>
      <c r="F711" s="18"/>
    </row>
    <row r="712">
      <c r="B712" s="3"/>
      <c r="E712" s="18"/>
      <c r="F712" s="18"/>
    </row>
    <row r="713">
      <c r="B713" s="3"/>
      <c r="E713" s="18"/>
      <c r="F713" s="18"/>
    </row>
    <row r="714">
      <c r="B714" s="3"/>
      <c r="E714" s="18"/>
      <c r="F714" s="18"/>
    </row>
    <row r="715">
      <c r="B715" s="3"/>
      <c r="E715" s="18"/>
      <c r="F715" s="18"/>
    </row>
    <row r="716">
      <c r="B716" s="3"/>
      <c r="E716" s="18"/>
      <c r="F716" s="18"/>
    </row>
    <row r="717">
      <c r="B717" s="3"/>
      <c r="E717" s="18"/>
      <c r="F717" s="18"/>
    </row>
    <row r="718">
      <c r="B718" s="3"/>
      <c r="E718" s="18"/>
      <c r="F718" s="18"/>
    </row>
    <row r="719">
      <c r="B719" s="3"/>
      <c r="E719" s="18"/>
      <c r="F719" s="18"/>
    </row>
    <row r="720">
      <c r="B720" s="3"/>
      <c r="E720" s="18"/>
      <c r="F720" s="18"/>
    </row>
    <row r="721">
      <c r="B721" s="3"/>
      <c r="E721" s="18"/>
      <c r="F721" s="18"/>
    </row>
    <row r="722">
      <c r="B722" s="3"/>
      <c r="E722" s="18"/>
      <c r="F722" s="18"/>
    </row>
    <row r="723">
      <c r="B723" s="3"/>
      <c r="E723" s="18"/>
      <c r="F723" s="18"/>
    </row>
    <row r="724">
      <c r="B724" s="3"/>
      <c r="E724" s="18"/>
      <c r="F724" s="18"/>
    </row>
    <row r="725">
      <c r="B725" s="3"/>
      <c r="E725" s="18"/>
      <c r="F725" s="18"/>
    </row>
    <row r="726">
      <c r="B726" s="3"/>
      <c r="E726" s="18"/>
      <c r="F726" s="18"/>
    </row>
    <row r="727">
      <c r="B727" s="3"/>
      <c r="E727" s="18"/>
      <c r="F727" s="18"/>
    </row>
    <row r="728">
      <c r="B728" s="3"/>
      <c r="E728" s="18"/>
      <c r="F728" s="18"/>
    </row>
    <row r="729">
      <c r="B729" s="3"/>
      <c r="E729" s="18"/>
      <c r="F729" s="18"/>
    </row>
    <row r="730">
      <c r="B730" s="3"/>
      <c r="E730" s="18"/>
      <c r="F730" s="18"/>
    </row>
    <row r="731">
      <c r="B731" s="3"/>
      <c r="E731" s="18"/>
      <c r="F731" s="18"/>
    </row>
    <row r="732">
      <c r="B732" s="3"/>
      <c r="E732" s="18"/>
      <c r="F732" s="18"/>
    </row>
    <row r="733">
      <c r="B733" s="3"/>
      <c r="E733" s="18"/>
      <c r="F733" s="18"/>
    </row>
    <row r="734">
      <c r="B734" s="3"/>
      <c r="E734" s="18"/>
      <c r="F734" s="18"/>
    </row>
    <row r="735">
      <c r="B735" s="3"/>
      <c r="E735" s="18"/>
      <c r="F735" s="18"/>
    </row>
    <row r="736">
      <c r="B736" s="3"/>
      <c r="E736" s="18"/>
      <c r="F736" s="18"/>
    </row>
    <row r="737">
      <c r="B737" s="3"/>
      <c r="E737" s="18"/>
      <c r="F737" s="18"/>
    </row>
    <row r="738">
      <c r="B738" s="3"/>
      <c r="E738" s="18"/>
      <c r="F738" s="18"/>
    </row>
    <row r="739">
      <c r="B739" s="3"/>
      <c r="E739" s="18"/>
      <c r="F739" s="18"/>
    </row>
    <row r="740">
      <c r="B740" s="3"/>
      <c r="E740" s="18"/>
      <c r="F740" s="18"/>
    </row>
    <row r="741">
      <c r="B741" s="3"/>
      <c r="E741" s="18"/>
      <c r="F741" s="18"/>
    </row>
    <row r="742">
      <c r="B742" s="3"/>
      <c r="E742" s="18"/>
      <c r="F742" s="18"/>
    </row>
    <row r="743">
      <c r="B743" s="3"/>
      <c r="E743" s="18"/>
      <c r="F743" s="18"/>
    </row>
    <row r="744">
      <c r="B744" s="3"/>
      <c r="E744" s="18"/>
      <c r="F744" s="18"/>
    </row>
    <row r="745">
      <c r="B745" s="3"/>
      <c r="E745" s="18"/>
      <c r="F745" s="18"/>
    </row>
    <row r="746">
      <c r="B746" s="3"/>
      <c r="E746" s="18"/>
      <c r="F746" s="18"/>
    </row>
    <row r="747">
      <c r="B747" s="3"/>
      <c r="E747" s="18"/>
      <c r="F747" s="18"/>
    </row>
    <row r="748">
      <c r="B748" s="3"/>
      <c r="E748" s="18"/>
      <c r="F748" s="18"/>
    </row>
    <row r="749">
      <c r="B749" s="3"/>
      <c r="E749" s="18"/>
      <c r="F749" s="18"/>
    </row>
    <row r="750">
      <c r="B750" s="3"/>
      <c r="E750" s="18"/>
      <c r="F750" s="18"/>
    </row>
    <row r="751">
      <c r="B751" s="3"/>
      <c r="E751" s="18"/>
      <c r="F751" s="18"/>
    </row>
    <row r="752">
      <c r="B752" s="3"/>
      <c r="E752" s="18"/>
      <c r="F752" s="18"/>
    </row>
    <row r="753">
      <c r="B753" s="3"/>
      <c r="E753" s="18"/>
      <c r="F753" s="18"/>
    </row>
    <row r="754">
      <c r="B754" s="3"/>
      <c r="E754" s="18"/>
      <c r="F754" s="18"/>
    </row>
    <row r="755">
      <c r="B755" s="3"/>
      <c r="E755" s="18"/>
      <c r="F755" s="18"/>
    </row>
    <row r="756">
      <c r="B756" s="3"/>
      <c r="E756" s="18"/>
      <c r="F756" s="18"/>
    </row>
    <row r="757">
      <c r="B757" s="3"/>
      <c r="E757" s="18"/>
      <c r="F757" s="18"/>
    </row>
    <row r="758">
      <c r="B758" s="3"/>
      <c r="E758" s="18"/>
      <c r="F758" s="18"/>
    </row>
    <row r="759">
      <c r="B759" s="3"/>
      <c r="E759" s="18"/>
      <c r="F759" s="18"/>
    </row>
    <row r="760">
      <c r="B760" s="3"/>
      <c r="E760" s="18"/>
      <c r="F760" s="18"/>
    </row>
    <row r="761">
      <c r="B761" s="3"/>
      <c r="E761" s="18"/>
      <c r="F761" s="18"/>
    </row>
    <row r="762">
      <c r="B762" s="3"/>
      <c r="E762" s="18"/>
      <c r="F762" s="18"/>
    </row>
    <row r="763">
      <c r="B763" s="3"/>
      <c r="E763" s="18"/>
      <c r="F763" s="18"/>
    </row>
    <row r="764">
      <c r="B764" s="3"/>
      <c r="E764" s="18"/>
      <c r="F764" s="18"/>
    </row>
    <row r="765">
      <c r="B765" s="3"/>
      <c r="E765" s="18"/>
      <c r="F765" s="18"/>
    </row>
    <row r="766">
      <c r="B766" s="3"/>
      <c r="E766" s="18"/>
      <c r="F766" s="18"/>
    </row>
    <row r="767">
      <c r="B767" s="3"/>
      <c r="E767" s="18"/>
      <c r="F767" s="18"/>
    </row>
    <row r="768">
      <c r="B768" s="3"/>
      <c r="E768" s="18"/>
      <c r="F768" s="18"/>
    </row>
    <row r="769">
      <c r="B769" s="3"/>
      <c r="E769" s="18"/>
      <c r="F769" s="18"/>
    </row>
    <row r="770">
      <c r="B770" s="3"/>
      <c r="E770" s="18"/>
      <c r="F770" s="18"/>
    </row>
    <row r="771">
      <c r="B771" s="3"/>
      <c r="E771" s="18"/>
      <c r="F771" s="18"/>
    </row>
    <row r="772">
      <c r="B772" s="3"/>
      <c r="E772" s="18"/>
      <c r="F772" s="18"/>
    </row>
    <row r="773">
      <c r="B773" s="3"/>
      <c r="E773" s="18"/>
      <c r="F773" s="18"/>
    </row>
    <row r="774">
      <c r="B774" s="3"/>
      <c r="E774" s="18"/>
      <c r="F774" s="18"/>
    </row>
    <row r="775">
      <c r="B775" s="3"/>
      <c r="E775" s="18"/>
      <c r="F775" s="18"/>
    </row>
    <row r="776">
      <c r="B776" s="3"/>
      <c r="E776" s="18"/>
      <c r="F776" s="18"/>
    </row>
    <row r="777">
      <c r="B777" s="3"/>
      <c r="E777" s="18"/>
      <c r="F777" s="18"/>
    </row>
    <row r="778">
      <c r="B778" s="3"/>
      <c r="E778" s="18"/>
      <c r="F778" s="18"/>
    </row>
    <row r="779">
      <c r="B779" s="3"/>
      <c r="E779" s="18"/>
      <c r="F779" s="18"/>
    </row>
    <row r="780">
      <c r="B780" s="3"/>
      <c r="E780" s="18"/>
      <c r="F780" s="18"/>
    </row>
    <row r="781">
      <c r="B781" s="3"/>
      <c r="E781" s="18"/>
      <c r="F781" s="18"/>
    </row>
    <row r="782">
      <c r="B782" s="3"/>
      <c r="E782" s="18"/>
      <c r="F782" s="18"/>
    </row>
    <row r="783">
      <c r="B783" s="3"/>
      <c r="E783" s="18"/>
      <c r="F783" s="18"/>
    </row>
    <row r="784">
      <c r="B784" s="3"/>
      <c r="E784" s="18"/>
      <c r="F784" s="18"/>
    </row>
    <row r="785">
      <c r="B785" s="3"/>
      <c r="E785" s="18"/>
      <c r="F785" s="18"/>
    </row>
    <row r="786">
      <c r="B786" s="3"/>
      <c r="E786" s="18"/>
      <c r="F786" s="18"/>
    </row>
    <row r="787">
      <c r="B787" s="3"/>
      <c r="E787" s="18"/>
      <c r="F787" s="18"/>
    </row>
    <row r="788">
      <c r="B788" s="3"/>
      <c r="E788" s="18"/>
      <c r="F788" s="18"/>
    </row>
    <row r="789">
      <c r="B789" s="3"/>
      <c r="E789" s="18"/>
      <c r="F789" s="18"/>
    </row>
    <row r="790">
      <c r="B790" s="3"/>
      <c r="E790" s="18"/>
      <c r="F790" s="18"/>
    </row>
    <row r="791">
      <c r="B791" s="3"/>
      <c r="E791" s="18"/>
      <c r="F791" s="18"/>
    </row>
    <row r="792">
      <c r="B792" s="3"/>
      <c r="E792" s="18"/>
      <c r="F792" s="18"/>
    </row>
    <row r="793">
      <c r="B793" s="3"/>
      <c r="E793" s="18"/>
      <c r="F793" s="18"/>
    </row>
    <row r="794">
      <c r="B794" s="3"/>
      <c r="E794" s="18"/>
      <c r="F794" s="18"/>
    </row>
    <row r="795">
      <c r="B795" s="3"/>
      <c r="E795" s="18"/>
      <c r="F795" s="18"/>
    </row>
    <row r="796">
      <c r="B796" s="3"/>
      <c r="E796" s="18"/>
      <c r="F796" s="18"/>
    </row>
    <row r="797">
      <c r="B797" s="3"/>
      <c r="E797" s="18"/>
      <c r="F797" s="18"/>
    </row>
    <row r="798">
      <c r="B798" s="3"/>
      <c r="E798" s="18"/>
      <c r="F798" s="18"/>
    </row>
    <row r="799">
      <c r="B799" s="3"/>
      <c r="E799" s="18"/>
      <c r="F799" s="18"/>
    </row>
    <row r="800">
      <c r="B800" s="3"/>
      <c r="E800" s="18"/>
      <c r="F800" s="18"/>
    </row>
    <row r="801">
      <c r="B801" s="3"/>
      <c r="E801" s="18"/>
      <c r="F801" s="18"/>
    </row>
    <row r="802">
      <c r="B802" s="3"/>
      <c r="E802" s="18"/>
      <c r="F802" s="18"/>
    </row>
    <row r="803">
      <c r="B803" s="3"/>
      <c r="E803" s="18"/>
      <c r="F803" s="18"/>
    </row>
    <row r="804">
      <c r="B804" s="3"/>
      <c r="E804" s="18"/>
      <c r="F804" s="18"/>
    </row>
    <row r="805">
      <c r="B805" s="3"/>
      <c r="E805" s="18"/>
      <c r="F805" s="18"/>
    </row>
    <row r="806">
      <c r="B806" s="3"/>
      <c r="E806" s="18"/>
      <c r="F806" s="18"/>
    </row>
    <row r="807">
      <c r="B807" s="3"/>
      <c r="E807" s="18"/>
      <c r="F807" s="18"/>
    </row>
    <row r="808">
      <c r="B808" s="3"/>
      <c r="E808" s="18"/>
      <c r="F808" s="18"/>
    </row>
    <row r="809">
      <c r="B809" s="3"/>
      <c r="E809" s="18"/>
      <c r="F809" s="18"/>
    </row>
    <row r="810">
      <c r="B810" s="3"/>
      <c r="E810" s="18"/>
      <c r="F810" s="18"/>
    </row>
    <row r="811">
      <c r="B811" s="3"/>
      <c r="E811" s="18"/>
      <c r="F811" s="18"/>
    </row>
    <row r="812">
      <c r="B812" s="3"/>
      <c r="E812" s="18"/>
      <c r="F812" s="18"/>
    </row>
    <row r="813">
      <c r="B813" s="3"/>
      <c r="E813" s="18"/>
      <c r="F813" s="18"/>
    </row>
    <row r="814">
      <c r="B814" s="3"/>
      <c r="E814" s="18"/>
      <c r="F814" s="18"/>
    </row>
    <row r="815">
      <c r="B815" s="3"/>
      <c r="E815" s="18"/>
      <c r="F815" s="18"/>
    </row>
    <row r="816">
      <c r="B816" s="3"/>
      <c r="E816" s="18"/>
      <c r="F816" s="18"/>
    </row>
    <row r="817">
      <c r="B817" s="3"/>
      <c r="E817" s="18"/>
      <c r="F817" s="18"/>
    </row>
    <row r="818">
      <c r="B818" s="3"/>
      <c r="E818" s="18"/>
      <c r="F818" s="18"/>
    </row>
    <row r="819">
      <c r="B819" s="3"/>
      <c r="E819" s="18"/>
      <c r="F819" s="18"/>
    </row>
    <row r="820">
      <c r="B820" s="3"/>
      <c r="E820" s="18"/>
      <c r="F820" s="18"/>
    </row>
    <row r="821">
      <c r="B821" s="3"/>
      <c r="E821" s="18"/>
      <c r="F821" s="18"/>
    </row>
    <row r="822">
      <c r="B822" s="3"/>
      <c r="E822" s="18"/>
      <c r="F822" s="18"/>
    </row>
    <row r="823">
      <c r="B823" s="3"/>
      <c r="E823" s="18"/>
      <c r="F823" s="18"/>
    </row>
    <row r="824">
      <c r="B824" s="3"/>
      <c r="E824" s="18"/>
      <c r="F824" s="18"/>
    </row>
    <row r="825">
      <c r="B825" s="3"/>
      <c r="E825" s="18"/>
      <c r="F825" s="18"/>
    </row>
    <row r="826">
      <c r="B826" s="3"/>
      <c r="E826" s="18"/>
      <c r="F826" s="18"/>
    </row>
    <row r="827">
      <c r="B827" s="3"/>
      <c r="E827" s="18"/>
      <c r="F827" s="18"/>
    </row>
    <row r="828">
      <c r="B828" s="3"/>
      <c r="E828" s="18"/>
      <c r="F828" s="18"/>
    </row>
    <row r="829">
      <c r="B829" s="3"/>
      <c r="E829" s="18"/>
      <c r="F829" s="18"/>
    </row>
    <row r="830">
      <c r="B830" s="3"/>
      <c r="E830" s="18"/>
      <c r="F830" s="18"/>
    </row>
    <row r="831">
      <c r="B831" s="3"/>
      <c r="E831" s="18"/>
      <c r="F831" s="18"/>
    </row>
    <row r="832">
      <c r="B832" s="3"/>
      <c r="E832" s="18"/>
      <c r="F832" s="18"/>
    </row>
    <row r="833">
      <c r="B833" s="3"/>
      <c r="E833" s="18"/>
      <c r="F833" s="18"/>
    </row>
    <row r="834">
      <c r="B834" s="3"/>
      <c r="E834" s="18"/>
      <c r="F834" s="18"/>
    </row>
    <row r="835">
      <c r="B835" s="3"/>
      <c r="E835" s="18"/>
      <c r="F835" s="18"/>
    </row>
    <row r="836">
      <c r="B836" s="3"/>
      <c r="E836" s="18"/>
      <c r="F836" s="18"/>
    </row>
    <row r="837">
      <c r="B837" s="3"/>
      <c r="E837" s="18"/>
      <c r="F837" s="18"/>
    </row>
    <row r="838">
      <c r="B838" s="3"/>
      <c r="E838" s="18"/>
      <c r="F838" s="18"/>
    </row>
    <row r="839">
      <c r="B839" s="3"/>
      <c r="E839" s="18"/>
      <c r="F839" s="18"/>
    </row>
    <row r="840">
      <c r="B840" s="3"/>
      <c r="E840" s="18"/>
      <c r="F840" s="18"/>
    </row>
    <row r="841">
      <c r="B841" s="3"/>
      <c r="E841" s="18"/>
      <c r="F841" s="18"/>
    </row>
    <row r="842">
      <c r="B842" s="3"/>
      <c r="E842" s="18"/>
      <c r="F842" s="18"/>
    </row>
    <row r="843">
      <c r="B843" s="3"/>
      <c r="E843" s="18"/>
      <c r="F843" s="18"/>
    </row>
    <row r="844">
      <c r="B844" s="3"/>
      <c r="E844" s="18"/>
      <c r="F844" s="18"/>
    </row>
    <row r="845">
      <c r="B845" s="3"/>
      <c r="E845" s="18"/>
      <c r="F845" s="18"/>
    </row>
    <row r="846">
      <c r="B846" s="3"/>
      <c r="E846" s="18"/>
      <c r="F846" s="18"/>
    </row>
    <row r="847">
      <c r="B847" s="3"/>
      <c r="E847" s="18"/>
      <c r="F847" s="18"/>
    </row>
    <row r="848">
      <c r="B848" s="3"/>
      <c r="E848" s="18"/>
      <c r="F848" s="18"/>
    </row>
    <row r="849">
      <c r="B849" s="3"/>
      <c r="E849" s="18"/>
      <c r="F849" s="18"/>
    </row>
    <row r="850">
      <c r="B850" s="3"/>
      <c r="E850" s="18"/>
      <c r="F850" s="18"/>
    </row>
    <row r="851">
      <c r="B851" s="3"/>
      <c r="E851" s="18"/>
      <c r="F851" s="18"/>
    </row>
    <row r="852">
      <c r="B852" s="3"/>
      <c r="E852" s="18"/>
      <c r="F852" s="18"/>
    </row>
    <row r="853">
      <c r="B853" s="3"/>
      <c r="E853" s="18"/>
      <c r="F853" s="18"/>
    </row>
    <row r="854">
      <c r="B854" s="3"/>
      <c r="E854" s="18"/>
      <c r="F854" s="18"/>
    </row>
    <row r="855">
      <c r="B855" s="3"/>
      <c r="E855" s="18"/>
      <c r="F855" s="18"/>
    </row>
    <row r="856">
      <c r="B856" s="3"/>
      <c r="E856" s="18"/>
      <c r="F856" s="18"/>
    </row>
    <row r="857">
      <c r="B857" s="3"/>
      <c r="E857" s="18"/>
      <c r="F857" s="18"/>
    </row>
    <row r="858">
      <c r="B858" s="3"/>
      <c r="E858" s="18"/>
      <c r="F858" s="18"/>
    </row>
    <row r="859">
      <c r="B859" s="3"/>
      <c r="E859" s="18"/>
      <c r="F859" s="18"/>
    </row>
    <row r="860">
      <c r="B860" s="3"/>
      <c r="E860" s="18"/>
      <c r="F860" s="18"/>
    </row>
    <row r="861">
      <c r="B861" s="3"/>
      <c r="E861" s="18"/>
      <c r="F861" s="18"/>
    </row>
    <row r="862">
      <c r="B862" s="3"/>
      <c r="E862" s="18"/>
      <c r="F862" s="18"/>
    </row>
    <row r="863">
      <c r="B863" s="3"/>
      <c r="E863" s="18"/>
      <c r="F863" s="18"/>
    </row>
    <row r="864">
      <c r="B864" s="3"/>
      <c r="E864" s="18"/>
      <c r="F864" s="18"/>
    </row>
    <row r="865">
      <c r="B865" s="3"/>
      <c r="E865" s="18"/>
      <c r="F865" s="18"/>
    </row>
    <row r="866">
      <c r="B866" s="3"/>
      <c r="E866" s="18"/>
      <c r="F866" s="18"/>
    </row>
    <row r="867">
      <c r="B867" s="3"/>
      <c r="E867" s="18"/>
      <c r="F867" s="18"/>
    </row>
    <row r="868">
      <c r="B868" s="3"/>
      <c r="E868" s="18"/>
      <c r="F868" s="18"/>
    </row>
    <row r="869">
      <c r="B869" s="3"/>
      <c r="E869" s="18"/>
      <c r="F869" s="18"/>
    </row>
    <row r="870">
      <c r="B870" s="3"/>
      <c r="E870" s="18"/>
      <c r="F870" s="18"/>
    </row>
    <row r="871">
      <c r="B871" s="3"/>
      <c r="E871" s="18"/>
      <c r="F871" s="18"/>
    </row>
    <row r="872">
      <c r="B872" s="3"/>
      <c r="E872" s="18"/>
      <c r="F872" s="18"/>
    </row>
    <row r="873">
      <c r="B873" s="3"/>
      <c r="E873" s="18"/>
      <c r="F873" s="18"/>
    </row>
    <row r="874">
      <c r="B874" s="3"/>
      <c r="E874" s="18"/>
      <c r="F874" s="18"/>
    </row>
    <row r="875">
      <c r="B875" s="3"/>
      <c r="E875" s="18"/>
      <c r="F875" s="18"/>
    </row>
    <row r="876">
      <c r="B876" s="3"/>
      <c r="E876" s="18"/>
      <c r="F876" s="18"/>
    </row>
    <row r="877">
      <c r="B877" s="3"/>
      <c r="E877" s="18"/>
      <c r="F877" s="18"/>
    </row>
    <row r="878">
      <c r="B878" s="3"/>
      <c r="E878" s="18"/>
      <c r="F878" s="18"/>
    </row>
    <row r="879">
      <c r="B879" s="3"/>
      <c r="E879" s="18"/>
      <c r="F879" s="18"/>
    </row>
    <row r="880">
      <c r="B880" s="3"/>
      <c r="E880" s="18"/>
      <c r="F880" s="18"/>
    </row>
    <row r="881">
      <c r="B881" s="3"/>
      <c r="E881" s="18"/>
      <c r="F881" s="18"/>
    </row>
    <row r="882">
      <c r="B882" s="3"/>
      <c r="E882" s="18"/>
      <c r="F882" s="18"/>
    </row>
    <row r="883">
      <c r="B883" s="3"/>
      <c r="E883" s="18"/>
      <c r="F883" s="18"/>
    </row>
    <row r="884">
      <c r="B884" s="3"/>
      <c r="E884" s="18"/>
      <c r="F884" s="18"/>
    </row>
    <row r="885">
      <c r="B885" s="3"/>
      <c r="E885" s="18"/>
      <c r="F885" s="18"/>
    </row>
    <row r="886">
      <c r="B886" s="3"/>
      <c r="E886" s="18"/>
      <c r="F886" s="18"/>
    </row>
    <row r="887">
      <c r="B887" s="3"/>
      <c r="E887" s="18"/>
      <c r="F887" s="18"/>
    </row>
    <row r="888">
      <c r="B888" s="3"/>
      <c r="E888" s="18"/>
      <c r="F888" s="18"/>
    </row>
    <row r="889">
      <c r="B889" s="3"/>
      <c r="E889" s="18"/>
      <c r="F889" s="18"/>
    </row>
    <row r="890">
      <c r="B890" s="3"/>
      <c r="E890" s="18"/>
      <c r="F890" s="18"/>
    </row>
    <row r="891">
      <c r="B891" s="3"/>
      <c r="E891" s="18"/>
      <c r="F891" s="18"/>
    </row>
    <row r="892">
      <c r="B892" s="3"/>
      <c r="E892" s="18"/>
      <c r="F892" s="18"/>
    </row>
    <row r="893">
      <c r="B893" s="3"/>
      <c r="E893" s="18"/>
      <c r="F893" s="18"/>
    </row>
    <row r="894">
      <c r="B894" s="3"/>
      <c r="E894" s="18"/>
      <c r="F894" s="18"/>
    </row>
    <row r="895">
      <c r="B895" s="3"/>
      <c r="E895" s="18"/>
      <c r="F895" s="18"/>
    </row>
    <row r="896">
      <c r="B896" s="3"/>
      <c r="E896" s="18"/>
      <c r="F896" s="18"/>
    </row>
    <row r="897">
      <c r="B897" s="3"/>
      <c r="E897" s="18"/>
      <c r="F897" s="18"/>
    </row>
    <row r="898">
      <c r="B898" s="3"/>
      <c r="E898" s="18"/>
      <c r="F898" s="18"/>
    </row>
    <row r="899">
      <c r="B899" s="3"/>
      <c r="E899" s="18"/>
      <c r="F899" s="18"/>
    </row>
    <row r="900">
      <c r="B900" s="3"/>
      <c r="E900" s="18"/>
      <c r="F900" s="18"/>
    </row>
    <row r="901">
      <c r="B901" s="3"/>
      <c r="E901" s="18"/>
      <c r="F901" s="18"/>
    </row>
    <row r="902">
      <c r="B902" s="3"/>
      <c r="E902" s="18"/>
      <c r="F902" s="18"/>
    </row>
    <row r="903">
      <c r="B903" s="3"/>
      <c r="E903" s="18"/>
      <c r="F903" s="18"/>
    </row>
    <row r="904">
      <c r="B904" s="3"/>
      <c r="E904" s="18"/>
      <c r="F904" s="18"/>
    </row>
    <row r="905">
      <c r="B905" s="3"/>
      <c r="E905" s="18"/>
      <c r="F905" s="18"/>
    </row>
    <row r="906">
      <c r="B906" s="3"/>
      <c r="E906" s="18"/>
      <c r="F906" s="18"/>
    </row>
    <row r="907">
      <c r="B907" s="3"/>
      <c r="E907" s="18"/>
      <c r="F907" s="18"/>
    </row>
    <row r="908">
      <c r="B908" s="3"/>
      <c r="E908" s="18"/>
      <c r="F908" s="18"/>
    </row>
    <row r="909">
      <c r="B909" s="3"/>
      <c r="E909" s="18"/>
      <c r="F909" s="18"/>
    </row>
    <row r="910">
      <c r="B910" s="3"/>
      <c r="E910" s="18"/>
      <c r="F910" s="18"/>
    </row>
    <row r="911">
      <c r="B911" s="3"/>
      <c r="E911" s="18"/>
      <c r="F911" s="18"/>
    </row>
    <row r="912">
      <c r="B912" s="3"/>
      <c r="E912" s="18"/>
      <c r="F912" s="18"/>
    </row>
    <row r="913">
      <c r="B913" s="3"/>
      <c r="E913" s="18"/>
      <c r="F913" s="18"/>
    </row>
    <row r="914">
      <c r="B914" s="3"/>
      <c r="E914" s="18"/>
      <c r="F914" s="18"/>
    </row>
    <row r="915">
      <c r="B915" s="3"/>
      <c r="E915" s="18"/>
      <c r="F915" s="18"/>
    </row>
    <row r="916">
      <c r="B916" s="3"/>
      <c r="E916" s="18"/>
      <c r="F916" s="18"/>
    </row>
    <row r="917">
      <c r="B917" s="3"/>
      <c r="E917" s="18"/>
      <c r="F917" s="18"/>
    </row>
    <row r="918">
      <c r="B918" s="3"/>
      <c r="E918" s="18"/>
      <c r="F918" s="18"/>
    </row>
    <row r="919">
      <c r="B919" s="3"/>
      <c r="E919" s="18"/>
      <c r="F919" s="18"/>
    </row>
    <row r="920">
      <c r="B920" s="3"/>
      <c r="E920" s="18"/>
      <c r="F920" s="18"/>
    </row>
    <row r="921">
      <c r="B921" s="3"/>
      <c r="E921" s="18"/>
      <c r="F921" s="18"/>
    </row>
    <row r="922">
      <c r="B922" s="3"/>
      <c r="E922" s="18"/>
      <c r="F922" s="18"/>
    </row>
    <row r="923">
      <c r="B923" s="3"/>
      <c r="E923" s="18"/>
      <c r="F923" s="18"/>
    </row>
    <row r="924">
      <c r="B924" s="3"/>
      <c r="E924" s="18"/>
      <c r="F924" s="18"/>
    </row>
    <row r="925">
      <c r="B925" s="3"/>
      <c r="E925" s="18"/>
      <c r="F925" s="18"/>
    </row>
    <row r="926">
      <c r="B926" s="3"/>
      <c r="E926" s="18"/>
      <c r="F926" s="18"/>
    </row>
    <row r="927">
      <c r="B927" s="3"/>
      <c r="E927" s="18"/>
      <c r="F927" s="18"/>
    </row>
    <row r="928">
      <c r="B928" s="3"/>
      <c r="E928" s="18"/>
      <c r="F928" s="18"/>
    </row>
    <row r="929">
      <c r="B929" s="3"/>
      <c r="E929" s="18"/>
      <c r="F929" s="18"/>
    </row>
    <row r="930">
      <c r="B930" s="3"/>
      <c r="E930" s="18"/>
      <c r="F930" s="18"/>
    </row>
    <row r="931">
      <c r="B931" s="3"/>
      <c r="E931" s="18"/>
      <c r="F931" s="18"/>
    </row>
    <row r="932">
      <c r="B932" s="3"/>
      <c r="E932" s="18"/>
      <c r="F932" s="18"/>
    </row>
    <row r="933">
      <c r="B933" s="3"/>
      <c r="E933" s="18"/>
      <c r="F933" s="18"/>
    </row>
    <row r="934">
      <c r="B934" s="3"/>
      <c r="E934" s="18"/>
      <c r="F934" s="18"/>
    </row>
    <row r="935">
      <c r="B935" s="3"/>
      <c r="E935" s="18"/>
      <c r="F935" s="18"/>
    </row>
    <row r="936">
      <c r="B936" s="3"/>
      <c r="E936" s="18"/>
      <c r="F936" s="18"/>
    </row>
    <row r="937">
      <c r="B937" s="3"/>
      <c r="E937" s="18"/>
      <c r="F937" s="18"/>
    </row>
    <row r="938">
      <c r="B938" s="3"/>
      <c r="E938" s="18"/>
      <c r="F938" s="18"/>
    </row>
    <row r="939">
      <c r="B939" s="3"/>
      <c r="E939" s="18"/>
      <c r="F939" s="18"/>
    </row>
    <row r="940">
      <c r="B940" s="3"/>
      <c r="E940" s="18"/>
      <c r="F940" s="18"/>
    </row>
    <row r="941">
      <c r="B941" s="3"/>
      <c r="E941" s="18"/>
      <c r="F941" s="18"/>
    </row>
    <row r="942">
      <c r="B942" s="3"/>
      <c r="E942" s="18"/>
      <c r="F942" s="18"/>
    </row>
    <row r="943">
      <c r="B943" s="3"/>
      <c r="E943" s="18"/>
      <c r="F943" s="18"/>
    </row>
    <row r="944">
      <c r="B944" s="3"/>
      <c r="E944" s="18"/>
      <c r="F944" s="18"/>
    </row>
    <row r="945">
      <c r="B945" s="3"/>
      <c r="E945" s="18"/>
      <c r="F945" s="18"/>
    </row>
    <row r="946">
      <c r="B946" s="3"/>
      <c r="E946" s="18"/>
      <c r="F946" s="18"/>
    </row>
    <row r="947">
      <c r="B947" s="3"/>
      <c r="E947" s="18"/>
      <c r="F947" s="18"/>
    </row>
    <row r="948">
      <c r="B948" s="3"/>
      <c r="E948" s="18"/>
      <c r="F948" s="18"/>
    </row>
    <row r="949">
      <c r="B949" s="3"/>
      <c r="E949" s="18"/>
      <c r="F949" s="18"/>
    </row>
    <row r="950">
      <c r="B950" s="3"/>
      <c r="E950" s="18"/>
      <c r="F950" s="18"/>
    </row>
    <row r="951">
      <c r="B951" s="3"/>
      <c r="E951" s="18"/>
      <c r="F951" s="18"/>
    </row>
    <row r="952">
      <c r="B952" s="3"/>
      <c r="E952" s="18"/>
      <c r="F952" s="18"/>
    </row>
    <row r="953">
      <c r="B953" s="3"/>
      <c r="E953" s="18"/>
      <c r="F953" s="18"/>
    </row>
    <row r="954">
      <c r="B954" s="3"/>
      <c r="E954" s="18"/>
      <c r="F954" s="18"/>
    </row>
    <row r="955">
      <c r="B955" s="3"/>
      <c r="E955" s="18"/>
      <c r="F955" s="18"/>
    </row>
    <row r="956">
      <c r="B956" s="3"/>
      <c r="E956" s="18"/>
      <c r="F956" s="18"/>
    </row>
    <row r="957">
      <c r="B957" s="3"/>
      <c r="E957" s="18"/>
      <c r="F957" s="18"/>
    </row>
    <row r="958">
      <c r="B958" s="3"/>
      <c r="E958" s="18"/>
      <c r="F958" s="18"/>
    </row>
    <row r="959">
      <c r="B959" s="3"/>
      <c r="E959" s="18"/>
      <c r="F959" s="18"/>
    </row>
    <row r="960">
      <c r="B960" s="3"/>
      <c r="E960" s="18"/>
      <c r="F960" s="18"/>
    </row>
    <row r="961">
      <c r="B961" s="3"/>
      <c r="E961" s="18"/>
      <c r="F961" s="18"/>
    </row>
    <row r="962">
      <c r="B962" s="3"/>
      <c r="E962" s="18"/>
      <c r="F962" s="18"/>
    </row>
    <row r="963">
      <c r="B963" s="3"/>
      <c r="E963" s="18"/>
      <c r="F963" s="18"/>
    </row>
    <row r="964">
      <c r="B964" s="3"/>
      <c r="E964" s="18"/>
      <c r="F964" s="18"/>
    </row>
    <row r="965">
      <c r="B965" s="3"/>
      <c r="E965" s="18"/>
      <c r="F965" s="18"/>
    </row>
    <row r="966">
      <c r="B966" s="3"/>
      <c r="E966" s="18"/>
      <c r="F966" s="18"/>
    </row>
    <row r="967">
      <c r="B967" s="3"/>
      <c r="E967" s="18"/>
      <c r="F967" s="18"/>
    </row>
    <row r="968">
      <c r="B968" s="3"/>
      <c r="E968" s="18"/>
      <c r="F968" s="18"/>
    </row>
    <row r="969">
      <c r="B969" s="3"/>
      <c r="E969" s="18"/>
      <c r="F969" s="18"/>
    </row>
    <row r="970">
      <c r="B970" s="3"/>
      <c r="E970" s="18"/>
      <c r="F970" s="18"/>
    </row>
    <row r="971">
      <c r="B971" s="3"/>
      <c r="E971" s="18"/>
      <c r="F971" s="18"/>
    </row>
    <row r="972">
      <c r="B972" s="3"/>
      <c r="E972" s="18"/>
      <c r="F972" s="18"/>
    </row>
    <row r="973">
      <c r="B973" s="3"/>
      <c r="E973" s="18"/>
      <c r="F973" s="18"/>
    </row>
    <row r="974">
      <c r="B974" s="3"/>
      <c r="E974" s="18"/>
      <c r="F974" s="18"/>
    </row>
    <row r="975">
      <c r="B975" s="3"/>
      <c r="E975" s="18"/>
      <c r="F975" s="18"/>
    </row>
    <row r="976">
      <c r="B976" s="3"/>
      <c r="E976" s="18"/>
      <c r="F976" s="18"/>
    </row>
    <row r="977">
      <c r="B977" s="3"/>
      <c r="E977" s="18"/>
      <c r="F977" s="18"/>
    </row>
    <row r="978">
      <c r="B978" s="3"/>
      <c r="E978" s="18"/>
      <c r="F978" s="18"/>
    </row>
    <row r="979">
      <c r="B979" s="3"/>
      <c r="E979" s="18"/>
      <c r="F979" s="18"/>
    </row>
    <row r="980">
      <c r="B980" s="3"/>
      <c r="E980" s="18"/>
      <c r="F980" s="18"/>
    </row>
    <row r="981">
      <c r="B981" s="3"/>
      <c r="E981" s="18"/>
      <c r="F981" s="18"/>
    </row>
    <row r="982">
      <c r="B982" s="3"/>
      <c r="E982" s="18"/>
      <c r="F982" s="18"/>
    </row>
    <row r="983">
      <c r="B983" s="3"/>
      <c r="E983" s="18"/>
      <c r="F983" s="18"/>
    </row>
    <row r="984">
      <c r="B984" s="3"/>
      <c r="E984" s="18"/>
      <c r="F984" s="18"/>
    </row>
    <row r="985">
      <c r="B985" s="3"/>
      <c r="E985" s="18"/>
      <c r="F985" s="18"/>
    </row>
    <row r="986">
      <c r="B986" s="3"/>
      <c r="E986" s="18"/>
      <c r="F986" s="18"/>
    </row>
    <row r="987">
      <c r="B987" s="3"/>
      <c r="E987" s="18"/>
      <c r="F987" s="18"/>
    </row>
    <row r="988">
      <c r="B988" s="3"/>
      <c r="E988" s="18"/>
      <c r="F988" s="18"/>
    </row>
    <row r="989">
      <c r="B989" s="3"/>
      <c r="E989" s="18"/>
      <c r="F989" s="18"/>
    </row>
    <row r="990">
      <c r="B990" s="3"/>
      <c r="E990" s="18"/>
      <c r="F990" s="18"/>
    </row>
    <row r="991">
      <c r="B991" s="3"/>
      <c r="E991" s="18"/>
      <c r="F991" s="18"/>
    </row>
    <row r="992">
      <c r="B992" s="3"/>
      <c r="E992" s="18"/>
      <c r="F992" s="18"/>
    </row>
    <row r="993">
      <c r="B993" s="3"/>
      <c r="E993" s="18"/>
      <c r="F993" s="18"/>
    </row>
    <row r="994">
      <c r="B994" s="3"/>
      <c r="E994" s="18"/>
      <c r="F994" s="18"/>
    </row>
    <row r="995">
      <c r="B995" s="3"/>
      <c r="E995" s="18"/>
      <c r="F995" s="18"/>
    </row>
    <row r="996">
      <c r="B996" s="3"/>
      <c r="E996" s="18"/>
      <c r="F996" s="18"/>
    </row>
    <row r="997">
      <c r="B997" s="3"/>
      <c r="E997" s="18"/>
      <c r="F997"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7.38"/>
    <col customWidth="1" min="3" max="3" width="18.13"/>
    <col customWidth="1" min="4" max="4" width="18.88"/>
    <col customWidth="1" min="5" max="5" width="19.13"/>
    <col customWidth="1" min="6" max="6" width="16.63"/>
    <col customWidth="1" min="8" max="8" width="17.13"/>
  </cols>
  <sheetData>
    <row r="1">
      <c r="A1" s="2" t="s">
        <v>2337</v>
      </c>
      <c r="B1" s="3"/>
      <c r="D1" s="18"/>
      <c r="E1" s="18"/>
      <c r="F1" s="18"/>
    </row>
    <row r="2">
      <c r="B2" s="3"/>
      <c r="D2" s="18"/>
      <c r="E2" s="18"/>
      <c r="F2" s="18"/>
    </row>
    <row r="3">
      <c r="A3" s="6" t="s">
        <v>2341</v>
      </c>
      <c r="B3" s="3"/>
      <c r="D3" s="18"/>
      <c r="E3" s="18"/>
      <c r="F3" s="18"/>
    </row>
    <row r="4">
      <c r="A4" s="22" t="s">
        <v>2343</v>
      </c>
      <c r="B4" s="23"/>
      <c r="C4" s="24"/>
      <c r="D4" s="25"/>
      <c r="E4" s="25"/>
      <c r="F4" s="25"/>
      <c r="G4" s="24"/>
      <c r="H4" s="24"/>
      <c r="I4" s="24"/>
      <c r="J4" s="24"/>
      <c r="K4" s="24"/>
      <c r="L4" s="24"/>
      <c r="M4" s="24"/>
      <c r="N4" s="24"/>
      <c r="O4" s="24"/>
      <c r="P4" s="24"/>
      <c r="Q4" s="24"/>
      <c r="R4" s="24"/>
      <c r="S4" s="24"/>
      <c r="T4" s="24"/>
      <c r="U4" s="24"/>
      <c r="V4" s="24"/>
      <c r="W4" s="24"/>
    </row>
    <row r="5">
      <c r="B5" s="8"/>
      <c r="D5" s="18"/>
      <c r="E5" s="18"/>
      <c r="F5" s="18"/>
    </row>
    <row r="6">
      <c r="B6" s="8"/>
      <c r="D6" s="18"/>
      <c r="E6" s="18"/>
      <c r="F6" s="18"/>
    </row>
    <row r="7">
      <c r="A7" s="15" t="s">
        <v>2354</v>
      </c>
      <c r="B7" s="16" t="s">
        <v>50</v>
      </c>
      <c r="C7" s="15" t="s">
        <v>51</v>
      </c>
      <c r="D7" s="19" t="s">
        <v>2356</v>
      </c>
      <c r="E7" s="19" t="s">
        <v>2258</v>
      </c>
      <c r="F7" s="27"/>
      <c r="G7" s="28" t="s">
        <v>2360</v>
      </c>
      <c r="H7" s="28" t="s">
        <v>2362</v>
      </c>
      <c r="I7" s="28" t="s">
        <v>50</v>
      </c>
      <c r="J7" s="14"/>
    </row>
    <row r="8">
      <c r="A8" s="10" t="str">
        <f>IFERROR(__xludf.DUMMYFUNCTION("QUERY(RawData!O2:R10002,""SELECT R, COUNT(R), SUM(O) GROUP BY R ORDER BY COUNT(R) DESC"",0)"),"")</f>
        <v/>
      </c>
      <c r="B8" s="3" t="str">
        <f>IFERROR(__xludf.DUMMYFUNCTION("""COMPUTED_VALUE"""),"count ")</f>
        <v>count </v>
      </c>
      <c r="C8" s="10" t="str">
        <f>IFERROR(__xludf.DUMMYFUNCTION("""COMPUTED_VALUE"""),"sum ")</f>
        <v>sum </v>
      </c>
      <c r="D8" s="18"/>
      <c r="E8" s="18"/>
      <c r="F8" s="18"/>
      <c r="G8" s="10" t="str">
        <f>IFERROR(__xludf.DUMMYFUNCTION("QUERY(RawData!O2:R10002,""SELECT R, P, COUNT(R) GROUP BY P, R ORDER BY COUNT(R) DESC"",0)"),"")</f>
        <v/>
      </c>
      <c r="H8" s="10" t="str">
        <f>IFERROR(__xludf.DUMMYFUNCTION("""COMPUTED_VALUE"""),"")</f>
        <v/>
      </c>
      <c r="I8" s="10" t="str">
        <f>IFERROR(__xludf.DUMMYFUNCTION("""COMPUTED_VALUE"""),"count ")</f>
        <v>count </v>
      </c>
    </row>
    <row r="9">
      <c r="A9" s="10" t="str">
        <f>IFERROR(__xludf.DUMMYFUNCTION("""COMPUTED_VALUE"""),"Low Value")</f>
        <v>Low Value</v>
      </c>
      <c r="B9" s="12">
        <f>IFERROR(__xludf.DUMMYFUNCTION("""COMPUTED_VALUE"""),4510.0)</f>
        <v>4510</v>
      </c>
      <c r="C9" s="10">
        <f>IFERROR(__xludf.DUMMYFUNCTION("""COMPUTED_VALUE"""),337482.0)</f>
        <v>337482</v>
      </c>
      <c r="D9" s="18">
        <f t="shared" ref="D9:D11" si="1">C9/B9</f>
        <v>74.82971175</v>
      </c>
      <c r="E9" s="18">
        <f t="shared" ref="E9:E11" si="2">(C9/SUM($C$9:$C$11)*100)</f>
        <v>31.25025754</v>
      </c>
      <c r="F9" s="18"/>
      <c r="G9" s="10" t="str">
        <f>IFERROR(__xludf.DUMMYFUNCTION("""COMPUTED_VALUE"""),"Medium Value")</f>
        <v>Medium Value</v>
      </c>
      <c r="H9" s="10" t="str">
        <f>IFERROR(__xludf.DUMMYFUNCTION("""COMPUTED_VALUE"""),"Residential")</f>
        <v>Residential</v>
      </c>
      <c r="I9" s="10">
        <f>IFERROR(__xludf.DUMMYFUNCTION("""COMPUTED_VALUE"""),4471.0)</f>
        <v>4471</v>
      </c>
    </row>
    <row r="10">
      <c r="A10" s="10" t="str">
        <f>IFERROR(__xludf.DUMMYFUNCTION("""COMPUTED_VALUE"""),"Medium Value")</f>
        <v>Medium Value</v>
      </c>
      <c r="B10" s="12">
        <f>IFERROR(__xludf.DUMMYFUNCTION("""COMPUTED_VALUE"""),4471.0)</f>
        <v>4471</v>
      </c>
      <c r="C10" s="10">
        <f>IFERROR(__xludf.DUMMYFUNCTION("""COMPUTED_VALUE"""),509664.0)</f>
        <v>509664</v>
      </c>
      <c r="D10" s="18">
        <f t="shared" si="1"/>
        <v>113.9932901</v>
      </c>
      <c r="E10" s="18">
        <f t="shared" si="2"/>
        <v>47.19401704</v>
      </c>
      <c r="F10" s="18"/>
      <c r="G10" s="10" t="str">
        <f>IFERROR(__xludf.DUMMYFUNCTION("""COMPUTED_VALUE"""),"Low Value")</f>
        <v>Low Value</v>
      </c>
      <c r="H10" s="10" t="str">
        <f>IFERROR(__xludf.DUMMYFUNCTION("""COMPUTED_VALUE"""),"Roam")</f>
        <v>Roam</v>
      </c>
      <c r="I10" s="10">
        <f>IFERROR(__xludf.DUMMYFUNCTION("""COMPUTED_VALUE"""),2078.0)</f>
        <v>2078</v>
      </c>
    </row>
    <row r="11">
      <c r="A11" s="10" t="str">
        <f>IFERROR(__xludf.DUMMYFUNCTION("""COMPUTED_VALUE"""),"High Value")</f>
        <v>High Value</v>
      </c>
      <c r="B11" s="12">
        <f>IFERROR(__xludf.DUMMYFUNCTION("""COMPUTED_VALUE"""),1019.0)</f>
        <v>1019</v>
      </c>
      <c r="C11" s="10">
        <f>IFERROR(__xludf.DUMMYFUNCTION("""COMPUTED_VALUE"""),232787.5)</f>
        <v>232787.5</v>
      </c>
      <c r="D11" s="18">
        <f t="shared" si="1"/>
        <v>228.4470069</v>
      </c>
      <c r="E11" s="18">
        <f t="shared" si="2"/>
        <v>21.55572542</v>
      </c>
      <c r="F11" s="18"/>
      <c r="G11" s="10" t="str">
        <f>IFERROR(__xludf.DUMMYFUNCTION("""COMPUTED_VALUE"""),"Low Value")</f>
        <v>Low Value</v>
      </c>
      <c r="H11" s="10" t="str">
        <f>IFERROR(__xludf.DUMMYFUNCTION("""COMPUTED_VALUE"""),"Residential")</f>
        <v>Residential</v>
      </c>
      <c r="I11" s="10">
        <f>IFERROR(__xludf.DUMMYFUNCTION("""COMPUTED_VALUE"""),1488.0)</f>
        <v>1488</v>
      </c>
    </row>
    <row r="12">
      <c r="A12" s="10" t="str">
        <f>IFERROR(__xludf.DUMMYFUNCTION("""COMPUTED_VALUE"""),"#N/A")</f>
        <v>#N/A</v>
      </c>
      <c r="B12" s="12">
        <f>IFERROR(__xludf.DUMMYFUNCTION("""COMPUTED_VALUE"""),1.0)</f>
        <v>1</v>
      </c>
      <c r="C12" s="10"/>
      <c r="D12" s="18"/>
      <c r="E12" s="18"/>
      <c r="F12" s="18"/>
      <c r="G12" s="10" t="str">
        <f>IFERROR(__xludf.DUMMYFUNCTION("""COMPUTED_VALUE"""),"High Value")</f>
        <v>High Value</v>
      </c>
      <c r="H12" s="10" t="str">
        <f>IFERROR(__xludf.DUMMYFUNCTION("""COMPUTED_VALUE"""),"Business")</f>
        <v>Business</v>
      </c>
      <c r="I12" s="10">
        <f>IFERROR(__xludf.DUMMYFUNCTION("""COMPUTED_VALUE"""),1019.0)</f>
        <v>1019</v>
      </c>
    </row>
    <row r="13">
      <c r="B13" s="12"/>
      <c r="D13" s="18"/>
      <c r="E13" s="18"/>
      <c r="F13" s="18"/>
      <c r="G13" s="10" t="str">
        <f>IFERROR(__xludf.DUMMYFUNCTION("""COMPUTED_VALUE"""),"Low Value")</f>
        <v>Low Value</v>
      </c>
      <c r="H13" s="10" t="str">
        <f>IFERROR(__xludf.DUMMYFUNCTION("""COMPUTED_VALUE"""),"Mini")</f>
        <v>Mini</v>
      </c>
      <c r="I13" s="10">
        <f>IFERROR(__xludf.DUMMYFUNCTION("""COMPUTED_VALUE"""),944.0)</f>
        <v>944</v>
      </c>
    </row>
    <row r="14">
      <c r="B14" s="12"/>
      <c r="D14" s="18"/>
      <c r="E14" s="18"/>
      <c r="F14" s="18"/>
      <c r="G14" s="10" t="str">
        <f>IFERROR(__xludf.DUMMYFUNCTION("""COMPUTED_VALUE"""),"#N/A")</f>
        <v>#N/A</v>
      </c>
      <c r="H14" s="10" t="str">
        <f>IFERROR(__xludf.DUMMYFUNCTION("""COMPUTED_VALUE"""),"#N/A")</f>
        <v>#N/A</v>
      </c>
      <c r="I14" s="10">
        <f>IFERROR(__xludf.DUMMYFUNCTION("""COMPUTED_VALUE"""),1.0)</f>
        <v>1</v>
      </c>
    </row>
    <row r="15">
      <c r="B15" s="12"/>
      <c r="D15" s="18"/>
      <c r="E15" s="18"/>
      <c r="F15" s="18"/>
    </row>
    <row r="16">
      <c r="A16" s="14"/>
      <c r="B16" s="12"/>
      <c r="D16" s="18"/>
      <c r="E16" s="18"/>
      <c r="F16" s="18"/>
    </row>
    <row r="17">
      <c r="B17" s="3"/>
      <c r="D17" s="18"/>
      <c r="E17" s="18"/>
      <c r="F17" s="18"/>
    </row>
    <row r="18">
      <c r="A18" s="6" t="s">
        <v>96</v>
      </c>
      <c r="B18" s="3"/>
      <c r="D18" s="18"/>
      <c r="E18" s="18"/>
      <c r="F18" s="18"/>
    </row>
    <row r="19">
      <c r="A19" s="1" t="s">
        <v>2428</v>
      </c>
      <c r="B19" s="3"/>
      <c r="D19" s="18"/>
      <c r="E19" s="18"/>
      <c r="F19" s="18"/>
    </row>
    <row r="20">
      <c r="B20" s="3"/>
      <c r="D20" s="18"/>
      <c r="E20" s="18"/>
      <c r="F20" s="18"/>
    </row>
    <row r="21">
      <c r="A21" s="6"/>
      <c r="B21" s="3"/>
      <c r="D21" s="18"/>
      <c r="E21" s="18"/>
      <c r="F21" s="18"/>
    </row>
    <row r="22">
      <c r="B22" s="3"/>
      <c r="D22" s="18"/>
      <c r="E22" s="18"/>
      <c r="F22" s="18"/>
    </row>
    <row r="23">
      <c r="B23" s="3"/>
      <c r="D23" s="18"/>
      <c r="E23" s="18"/>
      <c r="F23" s="18"/>
    </row>
    <row r="24" ht="20.25" customHeight="1">
      <c r="A24" s="6"/>
      <c r="B24" s="3"/>
      <c r="D24" s="18"/>
      <c r="E24" s="18"/>
      <c r="F24" s="18"/>
    </row>
    <row r="25">
      <c r="B25" s="3"/>
      <c r="D25" s="18"/>
      <c r="E25" s="18"/>
      <c r="F25" s="18"/>
    </row>
    <row r="26">
      <c r="B26" s="3"/>
      <c r="D26" s="18"/>
      <c r="E26" s="18"/>
      <c r="F26" s="18"/>
    </row>
    <row r="27">
      <c r="B27" s="3"/>
      <c r="D27" s="18"/>
      <c r="E27" s="18"/>
      <c r="F27" s="18"/>
    </row>
    <row r="28">
      <c r="B28" s="3"/>
      <c r="D28" s="18"/>
      <c r="E28" s="18"/>
      <c r="F28" s="18"/>
    </row>
    <row r="29">
      <c r="B29" s="3"/>
      <c r="D29" s="18"/>
      <c r="E29" s="18"/>
      <c r="F29" s="18"/>
    </row>
    <row r="30">
      <c r="B30" s="3"/>
      <c r="D30" s="18"/>
      <c r="E30" s="18"/>
      <c r="F30" s="18"/>
    </row>
    <row r="31">
      <c r="B31" s="3"/>
      <c r="D31" s="18"/>
      <c r="E31" s="18"/>
      <c r="F31" s="18"/>
    </row>
    <row r="32">
      <c r="B32" s="3"/>
      <c r="D32" s="18"/>
      <c r="E32" s="18"/>
      <c r="F32" s="18"/>
    </row>
    <row r="33">
      <c r="B33" s="3"/>
      <c r="D33" s="18"/>
      <c r="E33" s="18"/>
      <c r="F33" s="18"/>
    </row>
    <row r="34">
      <c r="B34" s="3"/>
      <c r="D34" s="18"/>
      <c r="E34" s="18"/>
      <c r="F34" s="18"/>
    </row>
    <row r="35">
      <c r="B35" s="3"/>
      <c r="D35" s="18"/>
      <c r="E35" s="18"/>
      <c r="F35" s="18"/>
    </row>
    <row r="36">
      <c r="B36" s="3"/>
      <c r="D36" s="18"/>
      <c r="E36" s="18"/>
      <c r="F36" s="18"/>
    </row>
    <row r="37">
      <c r="B37" s="3"/>
      <c r="D37" s="18"/>
      <c r="E37" s="18"/>
      <c r="F37" s="18"/>
    </row>
    <row r="38">
      <c r="B38" s="3"/>
      <c r="D38" s="18"/>
      <c r="E38" s="18"/>
      <c r="F38" s="18"/>
    </row>
    <row r="39">
      <c r="B39" s="3"/>
      <c r="D39" s="18"/>
      <c r="E39" s="18"/>
      <c r="F39" s="18"/>
    </row>
    <row r="40">
      <c r="B40" s="3"/>
      <c r="D40" s="18"/>
      <c r="E40" s="18"/>
      <c r="F40" s="18"/>
    </row>
    <row r="41">
      <c r="B41" s="3"/>
      <c r="D41" s="18"/>
      <c r="E41" s="18"/>
      <c r="F41" s="18"/>
    </row>
    <row r="42">
      <c r="B42" s="3"/>
      <c r="D42" s="18"/>
      <c r="E42" s="18"/>
      <c r="F42" s="18"/>
    </row>
    <row r="43">
      <c r="B43" s="3"/>
      <c r="D43" s="18"/>
      <c r="E43" s="18"/>
      <c r="F43" s="18"/>
    </row>
    <row r="44">
      <c r="B44" s="3"/>
      <c r="D44" s="18"/>
      <c r="E44" s="18"/>
      <c r="F44" s="18"/>
    </row>
    <row r="45">
      <c r="B45" s="3"/>
      <c r="D45" s="18"/>
      <c r="E45" s="18"/>
      <c r="F45" s="18"/>
    </row>
    <row r="46">
      <c r="B46" s="3"/>
      <c r="D46" s="18"/>
      <c r="E46" s="18"/>
      <c r="F46" s="18"/>
    </row>
    <row r="47">
      <c r="B47" s="3"/>
      <c r="D47" s="18"/>
      <c r="E47" s="18"/>
      <c r="F47" s="18"/>
    </row>
    <row r="48">
      <c r="B48" s="3"/>
      <c r="D48" s="18"/>
      <c r="E48" s="18"/>
      <c r="F48" s="18"/>
    </row>
    <row r="49">
      <c r="B49" s="3"/>
      <c r="D49" s="18"/>
      <c r="E49" s="18"/>
      <c r="F49" s="18"/>
    </row>
    <row r="50">
      <c r="B50" s="3"/>
      <c r="D50" s="18"/>
      <c r="E50" s="18"/>
      <c r="F50" s="18"/>
    </row>
    <row r="51">
      <c r="B51" s="3"/>
      <c r="D51" s="18"/>
      <c r="E51" s="18"/>
      <c r="F51" s="18"/>
    </row>
    <row r="52">
      <c r="B52" s="3"/>
      <c r="D52" s="18"/>
      <c r="E52" s="18"/>
      <c r="F52" s="18"/>
    </row>
    <row r="53">
      <c r="B53" s="3"/>
      <c r="D53" s="18"/>
      <c r="E53" s="18"/>
      <c r="F53" s="18"/>
    </row>
    <row r="54">
      <c r="B54" s="3"/>
      <c r="D54" s="18"/>
      <c r="E54" s="18"/>
      <c r="F54" s="18"/>
    </row>
    <row r="55">
      <c r="B55" s="3"/>
      <c r="D55" s="18"/>
      <c r="E55" s="18"/>
      <c r="F55" s="18"/>
    </row>
    <row r="56">
      <c r="B56" s="3"/>
      <c r="D56" s="18"/>
      <c r="E56" s="18"/>
      <c r="F56" s="18"/>
    </row>
    <row r="57">
      <c r="B57" s="3"/>
      <c r="D57" s="18"/>
      <c r="E57" s="18"/>
      <c r="F57" s="18"/>
    </row>
    <row r="58">
      <c r="B58" s="3"/>
      <c r="D58" s="18"/>
      <c r="E58" s="18"/>
      <c r="F58" s="18"/>
    </row>
    <row r="59">
      <c r="B59" s="3"/>
      <c r="D59" s="18"/>
      <c r="E59" s="18"/>
      <c r="F59" s="18"/>
    </row>
    <row r="60">
      <c r="B60" s="3"/>
      <c r="D60" s="18"/>
      <c r="E60" s="18"/>
      <c r="F60" s="18"/>
    </row>
    <row r="61">
      <c r="B61" s="3"/>
      <c r="D61" s="18"/>
      <c r="E61" s="18"/>
      <c r="F61" s="18"/>
    </row>
    <row r="62">
      <c r="B62" s="3"/>
      <c r="D62" s="18"/>
      <c r="E62" s="18"/>
      <c r="F62" s="18"/>
    </row>
    <row r="63">
      <c r="B63" s="3"/>
      <c r="D63" s="18"/>
      <c r="E63" s="18"/>
      <c r="F63" s="18"/>
    </row>
    <row r="64">
      <c r="B64" s="3"/>
      <c r="D64" s="18"/>
      <c r="E64" s="18"/>
      <c r="F64" s="18"/>
    </row>
    <row r="65">
      <c r="B65" s="3"/>
      <c r="D65" s="18"/>
      <c r="E65" s="18"/>
      <c r="F65" s="18"/>
    </row>
    <row r="66">
      <c r="B66" s="3"/>
      <c r="D66" s="18"/>
      <c r="E66" s="18"/>
      <c r="F66" s="18"/>
    </row>
    <row r="67">
      <c r="B67" s="3"/>
      <c r="D67" s="18"/>
      <c r="E67" s="18"/>
      <c r="F67" s="18"/>
    </row>
    <row r="68">
      <c r="B68" s="3"/>
      <c r="D68" s="18"/>
      <c r="E68" s="18"/>
      <c r="F68" s="18"/>
    </row>
    <row r="69">
      <c r="B69" s="3"/>
      <c r="D69" s="18"/>
      <c r="E69" s="18"/>
      <c r="F69" s="18"/>
    </row>
    <row r="70">
      <c r="B70" s="3"/>
      <c r="D70" s="18"/>
      <c r="E70" s="18"/>
      <c r="F70" s="18"/>
    </row>
    <row r="71">
      <c r="B71" s="3"/>
      <c r="D71" s="18"/>
      <c r="E71" s="18"/>
      <c r="F71" s="18"/>
    </row>
    <row r="72">
      <c r="B72" s="3"/>
      <c r="D72" s="18"/>
      <c r="E72" s="18"/>
      <c r="F72" s="18"/>
    </row>
    <row r="73">
      <c r="B73" s="3"/>
      <c r="D73" s="18"/>
      <c r="E73" s="18"/>
      <c r="F73" s="18"/>
    </row>
    <row r="74">
      <c r="B74" s="3"/>
      <c r="D74" s="18"/>
      <c r="E74" s="18"/>
      <c r="F74" s="18"/>
    </row>
    <row r="75">
      <c r="B75" s="3"/>
      <c r="D75" s="18"/>
      <c r="E75" s="18"/>
      <c r="F75" s="18"/>
    </row>
    <row r="76">
      <c r="B76" s="3"/>
      <c r="D76" s="18"/>
      <c r="E76" s="18"/>
      <c r="F76" s="18"/>
    </row>
    <row r="77">
      <c r="B77" s="3"/>
      <c r="D77" s="18"/>
      <c r="E77" s="18"/>
      <c r="F77" s="18"/>
    </row>
    <row r="78">
      <c r="B78" s="3"/>
      <c r="D78" s="18"/>
      <c r="E78" s="18"/>
      <c r="F78" s="18"/>
    </row>
    <row r="79">
      <c r="B79" s="3"/>
      <c r="D79" s="18"/>
      <c r="E79" s="18"/>
      <c r="F79" s="18"/>
    </row>
    <row r="80">
      <c r="B80" s="3"/>
      <c r="D80" s="18"/>
      <c r="E80" s="18"/>
      <c r="F80" s="18"/>
    </row>
    <row r="81">
      <c r="B81" s="3"/>
      <c r="D81" s="18"/>
      <c r="E81" s="18"/>
      <c r="F81" s="18"/>
    </row>
    <row r="82">
      <c r="B82" s="3"/>
      <c r="D82" s="18"/>
      <c r="E82" s="18"/>
      <c r="F82" s="18"/>
    </row>
    <row r="83">
      <c r="B83" s="3"/>
      <c r="D83" s="18"/>
      <c r="E83" s="18"/>
      <c r="F83" s="18"/>
    </row>
    <row r="84">
      <c r="B84" s="3"/>
      <c r="D84" s="18"/>
      <c r="E84" s="18"/>
      <c r="F84" s="18"/>
    </row>
    <row r="85">
      <c r="B85" s="3"/>
      <c r="D85" s="18"/>
      <c r="E85" s="18"/>
      <c r="F85" s="18"/>
    </row>
    <row r="86">
      <c r="B86" s="3"/>
      <c r="D86" s="18"/>
      <c r="E86" s="18"/>
      <c r="F86" s="18"/>
    </row>
    <row r="87">
      <c r="B87" s="3"/>
      <c r="D87" s="18"/>
      <c r="E87" s="18"/>
      <c r="F87" s="18"/>
    </row>
    <row r="88">
      <c r="B88" s="3"/>
      <c r="D88" s="18"/>
      <c r="E88" s="18"/>
      <c r="F88" s="18"/>
    </row>
    <row r="89">
      <c r="B89" s="3"/>
      <c r="D89" s="18"/>
      <c r="E89" s="18"/>
      <c r="F89" s="18"/>
    </row>
    <row r="90">
      <c r="B90" s="3"/>
      <c r="D90" s="18"/>
      <c r="E90" s="18"/>
      <c r="F90" s="18"/>
    </row>
    <row r="91">
      <c r="B91" s="3"/>
      <c r="D91" s="18"/>
      <c r="E91" s="18"/>
      <c r="F91" s="18"/>
    </row>
    <row r="92">
      <c r="B92" s="3"/>
      <c r="D92" s="18"/>
      <c r="E92" s="18"/>
      <c r="F92" s="18"/>
    </row>
    <row r="93">
      <c r="B93" s="3"/>
      <c r="D93" s="18"/>
      <c r="E93" s="18"/>
      <c r="F93" s="18"/>
    </row>
    <row r="94">
      <c r="B94" s="3"/>
      <c r="D94" s="18"/>
      <c r="E94" s="18"/>
      <c r="F94" s="18"/>
    </row>
    <row r="95">
      <c r="B95" s="3"/>
      <c r="D95" s="18"/>
      <c r="E95" s="18"/>
      <c r="F95" s="18"/>
    </row>
    <row r="96">
      <c r="B96" s="3"/>
      <c r="D96" s="18"/>
      <c r="E96" s="18"/>
      <c r="F96" s="18"/>
    </row>
    <row r="97">
      <c r="B97" s="3"/>
      <c r="D97" s="18"/>
      <c r="E97" s="18"/>
      <c r="F97" s="18"/>
    </row>
    <row r="98">
      <c r="B98" s="3"/>
      <c r="D98" s="18"/>
      <c r="E98" s="18"/>
      <c r="F98" s="18"/>
    </row>
    <row r="99">
      <c r="B99" s="3"/>
      <c r="D99" s="18"/>
      <c r="E99" s="18"/>
      <c r="F99" s="18"/>
    </row>
    <row r="100">
      <c r="B100" s="3"/>
      <c r="D100" s="18"/>
      <c r="E100" s="18"/>
      <c r="F100" s="18"/>
    </row>
    <row r="101">
      <c r="B101" s="3"/>
      <c r="D101" s="18"/>
      <c r="E101" s="18"/>
      <c r="F101" s="18"/>
    </row>
    <row r="102">
      <c r="B102" s="3"/>
      <c r="D102" s="18"/>
      <c r="E102" s="18"/>
      <c r="F102" s="18"/>
    </row>
    <row r="103">
      <c r="B103" s="3"/>
      <c r="D103" s="18"/>
      <c r="E103" s="18"/>
      <c r="F103" s="18"/>
    </row>
    <row r="104">
      <c r="B104" s="3"/>
      <c r="D104" s="18"/>
      <c r="E104" s="18"/>
      <c r="F104" s="18"/>
    </row>
    <row r="105">
      <c r="B105" s="3"/>
      <c r="D105" s="18"/>
      <c r="E105" s="18"/>
      <c r="F105" s="18"/>
    </row>
    <row r="106">
      <c r="B106" s="3"/>
      <c r="D106" s="18"/>
      <c r="E106" s="18"/>
      <c r="F106" s="18"/>
    </row>
    <row r="107">
      <c r="B107" s="3"/>
      <c r="D107" s="18"/>
      <c r="E107" s="18"/>
      <c r="F107" s="18"/>
    </row>
    <row r="108">
      <c r="B108" s="3"/>
      <c r="D108" s="18"/>
      <c r="E108" s="18"/>
      <c r="F108" s="18"/>
    </row>
    <row r="109">
      <c r="B109" s="3"/>
      <c r="D109" s="18"/>
      <c r="E109" s="18"/>
      <c r="F109" s="18"/>
    </row>
    <row r="110">
      <c r="B110" s="3"/>
      <c r="D110" s="18"/>
      <c r="E110" s="18"/>
      <c r="F110" s="18"/>
    </row>
    <row r="111">
      <c r="B111" s="3"/>
      <c r="D111" s="18"/>
      <c r="E111" s="18"/>
      <c r="F111" s="18"/>
    </row>
    <row r="112">
      <c r="B112" s="3"/>
      <c r="D112" s="18"/>
      <c r="E112" s="18"/>
      <c r="F112" s="18"/>
    </row>
    <row r="113">
      <c r="B113" s="3"/>
      <c r="D113" s="18"/>
      <c r="E113" s="18"/>
      <c r="F113" s="18"/>
    </row>
    <row r="114">
      <c r="B114" s="3"/>
      <c r="D114" s="18"/>
      <c r="E114" s="18"/>
      <c r="F114" s="18"/>
    </row>
    <row r="115">
      <c r="B115" s="3"/>
      <c r="D115" s="18"/>
      <c r="E115" s="18"/>
      <c r="F115" s="18"/>
    </row>
    <row r="116">
      <c r="B116" s="3"/>
      <c r="D116" s="18"/>
      <c r="E116" s="18"/>
      <c r="F116" s="18"/>
    </row>
    <row r="117">
      <c r="B117" s="3"/>
      <c r="D117" s="18"/>
      <c r="E117" s="18"/>
      <c r="F117" s="18"/>
    </row>
    <row r="118">
      <c r="B118" s="3"/>
      <c r="D118" s="18"/>
      <c r="E118" s="18"/>
      <c r="F118" s="18"/>
    </row>
    <row r="119">
      <c r="B119" s="3"/>
      <c r="D119" s="18"/>
      <c r="E119" s="18"/>
      <c r="F119" s="18"/>
    </row>
    <row r="120">
      <c r="B120" s="3"/>
      <c r="D120" s="18"/>
      <c r="E120" s="18"/>
      <c r="F120" s="18"/>
    </row>
    <row r="121">
      <c r="B121" s="3"/>
      <c r="D121" s="18"/>
      <c r="E121" s="18"/>
      <c r="F121" s="18"/>
    </row>
    <row r="122">
      <c r="B122" s="3"/>
      <c r="D122" s="18"/>
      <c r="E122" s="18"/>
      <c r="F122" s="18"/>
    </row>
    <row r="123">
      <c r="B123" s="3"/>
      <c r="D123" s="18"/>
      <c r="E123" s="18"/>
      <c r="F123" s="18"/>
    </row>
    <row r="124">
      <c r="B124" s="3"/>
      <c r="D124" s="18"/>
      <c r="E124" s="18"/>
      <c r="F124" s="18"/>
    </row>
    <row r="125">
      <c r="B125" s="3"/>
      <c r="D125" s="18"/>
      <c r="E125" s="18"/>
      <c r="F125" s="18"/>
    </row>
    <row r="126">
      <c r="B126" s="3"/>
      <c r="D126" s="18"/>
      <c r="E126" s="18"/>
      <c r="F126" s="18"/>
    </row>
    <row r="127">
      <c r="B127" s="3"/>
      <c r="D127" s="18"/>
      <c r="E127" s="18"/>
      <c r="F127" s="18"/>
    </row>
    <row r="128">
      <c r="B128" s="3"/>
      <c r="D128" s="18"/>
      <c r="E128" s="18"/>
      <c r="F128" s="18"/>
    </row>
    <row r="129">
      <c r="B129" s="3"/>
      <c r="D129" s="18"/>
      <c r="E129" s="18"/>
      <c r="F129" s="18"/>
    </row>
    <row r="130">
      <c r="B130" s="3"/>
      <c r="D130" s="18"/>
      <c r="E130" s="18"/>
      <c r="F130" s="18"/>
    </row>
    <row r="131">
      <c r="B131" s="3"/>
      <c r="D131" s="18"/>
      <c r="E131" s="18"/>
      <c r="F131" s="18"/>
    </row>
    <row r="132">
      <c r="B132" s="3"/>
      <c r="D132" s="18"/>
      <c r="E132" s="18"/>
      <c r="F132" s="18"/>
    </row>
    <row r="133">
      <c r="B133" s="3"/>
      <c r="D133" s="18"/>
      <c r="E133" s="18"/>
      <c r="F133" s="18"/>
    </row>
    <row r="134">
      <c r="B134" s="3"/>
      <c r="D134" s="18"/>
      <c r="E134" s="18"/>
      <c r="F134" s="18"/>
    </row>
    <row r="135">
      <c r="B135" s="3"/>
      <c r="D135" s="18"/>
      <c r="E135" s="18"/>
      <c r="F135" s="18"/>
    </row>
    <row r="136">
      <c r="B136" s="3"/>
      <c r="D136" s="18"/>
      <c r="E136" s="18"/>
      <c r="F136" s="18"/>
    </row>
    <row r="137">
      <c r="B137" s="3"/>
      <c r="D137" s="18"/>
      <c r="E137" s="18"/>
      <c r="F137" s="18"/>
    </row>
    <row r="138">
      <c r="B138" s="3"/>
      <c r="D138" s="18"/>
      <c r="E138" s="18"/>
      <c r="F138" s="18"/>
    </row>
    <row r="139">
      <c r="B139" s="3"/>
      <c r="D139" s="18"/>
      <c r="E139" s="18"/>
      <c r="F139" s="18"/>
    </row>
    <row r="140">
      <c r="B140" s="3"/>
      <c r="D140" s="18"/>
      <c r="E140" s="18"/>
      <c r="F140" s="18"/>
    </row>
    <row r="141">
      <c r="B141" s="3"/>
      <c r="D141" s="18"/>
      <c r="E141" s="18"/>
      <c r="F141" s="18"/>
    </row>
    <row r="142">
      <c r="B142" s="3"/>
      <c r="D142" s="18"/>
      <c r="E142" s="18"/>
      <c r="F142" s="18"/>
    </row>
    <row r="143">
      <c r="B143" s="3"/>
      <c r="D143" s="18"/>
      <c r="E143" s="18"/>
      <c r="F143" s="18"/>
    </row>
    <row r="144">
      <c r="B144" s="3"/>
      <c r="D144" s="18"/>
      <c r="E144" s="18"/>
      <c r="F144" s="18"/>
    </row>
    <row r="145">
      <c r="B145" s="3"/>
      <c r="D145" s="18"/>
      <c r="E145" s="18"/>
      <c r="F145" s="18"/>
    </row>
    <row r="146">
      <c r="B146" s="3"/>
      <c r="D146" s="18"/>
      <c r="E146" s="18"/>
      <c r="F146" s="18"/>
    </row>
    <row r="147">
      <c r="B147" s="3"/>
      <c r="D147" s="18"/>
      <c r="E147" s="18"/>
      <c r="F147" s="18"/>
    </row>
    <row r="148">
      <c r="B148" s="3"/>
      <c r="D148" s="18"/>
      <c r="E148" s="18"/>
      <c r="F148" s="18"/>
    </row>
    <row r="149">
      <c r="B149" s="3"/>
      <c r="D149" s="18"/>
      <c r="E149" s="18"/>
      <c r="F149" s="18"/>
    </row>
    <row r="150">
      <c r="B150" s="3"/>
      <c r="D150" s="18"/>
      <c r="E150" s="18"/>
      <c r="F150" s="18"/>
    </row>
    <row r="151">
      <c r="B151" s="3"/>
      <c r="D151" s="18"/>
      <c r="E151" s="18"/>
      <c r="F151" s="18"/>
    </row>
    <row r="152">
      <c r="B152" s="3"/>
      <c r="D152" s="18"/>
      <c r="E152" s="18"/>
      <c r="F152" s="18"/>
    </row>
    <row r="153">
      <c r="B153" s="3"/>
      <c r="D153" s="18"/>
      <c r="E153" s="18"/>
      <c r="F153" s="18"/>
    </row>
    <row r="154">
      <c r="B154" s="3"/>
      <c r="D154" s="18"/>
      <c r="E154" s="18"/>
      <c r="F154" s="18"/>
    </row>
    <row r="155">
      <c r="B155" s="3"/>
      <c r="D155" s="18"/>
      <c r="E155" s="18"/>
      <c r="F155" s="18"/>
    </row>
    <row r="156">
      <c r="B156" s="3"/>
      <c r="D156" s="18"/>
      <c r="E156" s="18"/>
      <c r="F156" s="18"/>
    </row>
    <row r="157">
      <c r="B157" s="3"/>
      <c r="D157" s="18"/>
      <c r="E157" s="18"/>
      <c r="F157" s="18"/>
    </row>
    <row r="158">
      <c r="B158" s="3"/>
      <c r="D158" s="18"/>
      <c r="E158" s="18"/>
      <c r="F158" s="18"/>
    </row>
    <row r="159">
      <c r="B159" s="3"/>
      <c r="D159" s="18"/>
      <c r="E159" s="18"/>
      <c r="F159" s="18"/>
    </row>
    <row r="160">
      <c r="B160" s="3"/>
      <c r="D160" s="18"/>
      <c r="E160" s="18"/>
      <c r="F160" s="18"/>
    </row>
    <row r="161">
      <c r="B161" s="3"/>
      <c r="D161" s="18"/>
      <c r="E161" s="18"/>
      <c r="F161" s="18"/>
    </row>
    <row r="162">
      <c r="B162" s="3"/>
      <c r="D162" s="18"/>
      <c r="E162" s="18"/>
      <c r="F162" s="18"/>
    </row>
    <row r="163">
      <c r="B163" s="3"/>
      <c r="D163" s="18"/>
      <c r="E163" s="18"/>
      <c r="F163" s="18"/>
    </row>
    <row r="164">
      <c r="B164" s="3"/>
      <c r="D164" s="18"/>
      <c r="E164" s="18"/>
      <c r="F164" s="18"/>
    </row>
    <row r="165">
      <c r="B165" s="3"/>
      <c r="D165" s="18"/>
      <c r="E165" s="18"/>
      <c r="F165" s="18"/>
    </row>
    <row r="166">
      <c r="B166" s="3"/>
      <c r="D166" s="18"/>
      <c r="E166" s="18"/>
      <c r="F166" s="18"/>
    </row>
    <row r="167">
      <c r="B167" s="3"/>
      <c r="D167" s="18"/>
      <c r="E167" s="18"/>
      <c r="F167" s="18"/>
    </row>
    <row r="168">
      <c r="B168" s="3"/>
      <c r="D168" s="18"/>
      <c r="E168" s="18"/>
      <c r="F168" s="18"/>
    </row>
    <row r="169">
      <c r="B169" s="3"/>
      <c r="D169" s="18"/>
      <c r="E169" s="18"/>
      <c r="F169" s="18"/>
    </row>
    <row r="170">
      <c r="B170" s="3"/>
      <c r="D170" s="18"/>
      <c r="E170" s="18"/>
      <c r="F170" s="18"/>
    </row>
    <row r="171">
      <c r="B171" s="3"/>
      <c r="D171" s="18"/>
      <c r="E171" s="18"/>
      <c r="F171" s="18"/>
    </row>
    <row r="172">
      <c r="B172" s="3"/>
      <c r="D172" s="18"/>
      <c r="E172" s="18"/>
      <c r="F172" s="18"/>
    </row>
    <row r="173">
      <c r="B173" s="3"/>
      <c r="D173" s="18"/>
      <c r="E173" s="18"/>
      <c r="F173" s="18"/>
    </row>
    <row r="174">
      <c r="B174" s="3"/>
      <c r="D174" s="18"/>
      <c r="E174" s="18"/>
      <c r="F174" s="18"/>
    </row>
    <row r="175">
      <c r="B175" s="3"/>
      <c r="D175" s="18"/>
      <c r="E175" s="18"/>
      <c r="F175" s="18"/>
    </row>
    <row r="176">
      <c r="B176" s="3"/>
      <c r="D176" s="18"/>
      <c r="E176" s="18"/>
      <c r="F176" s="18"/>
    </row>
    <row r="177">
      <c r="B177" s="3"/>
      <c r="D177" s="18"/>
      <c r="E177" s="18"/>
      <c r="F177" s="18"/>
    </row>
    <row r="178">
      <c r="B178" s="3"/>
      <c r="D178" s="18"/>
      <c r="E178" s="18"/>
      <c r="F178" s="18"/>
    </row>
    <row r="179">
      <c r="B179" s="3"/>
      <c r="D179" s="18"/>
      <c r="E179" s="18"/>
      <c r="F179" s="18"/>
    </row>
    <row r="180">
      <c r="B180" s="3"/>
      <c r="D180" s="18"/>
      <c r="E180" s="18"/>
      <c r="F180" s="18"/>
    </row>
    <row r="181">
      <c r="B181" s="3"/>
      <c r="D181" s="18"/>
      <c r="E181" s="18"/>
      <c r="F181" s="18"/>
    </row>
    <row r="182">
      <c r="B182" s="3"/>
      <c r="D182" s="18"/>
      <c r="E182" s="18"/>
      <c r="F182" s="18"/>
    </row>
    <row r="183">
      <c r="B183" s="3"/>
      <c r="D183" s="18"/>
      <c r="E183" s="18"/>
      <c r="F183" s="18"/>
    </row>
    <row r="184">
      <c r="B184" s="3"/>
      <c r="D184" s="18"/>
      <c r="E184" s="18"/>
      <c r="F184" s="18"/>
    </row>
    <row r="185">
      <c r="B185" s="3"/>
      <c r="D185" s="18"/>
      <c r="E185" s="18"/>
      <c r="F185" s="18"/>
    </row>
    <row r="186">
      <c r="B186" s="3"/>
      <c r="D186" s="18"/>
      <c r="E186" s="18"/>
      <c r="F186" s="18"/>
    </row>
    <row r="187">
      <c r="B187" s="3"/>
      <c r="D187" s="18"/>
      <c r="E187" s="18"/>
      <c r="F187" s="18"/>
    </row>
    <row r="188">
      <c r="B188" s="3"/>
      <c r="D188" s="18"/>
      <c r="E188" s="18"/>
      <c r="F188" s="18"/>
    </row>
    <row r="189">
      <c r="B189" s="3"/>
      <c r="D189" s="18"/>
      <c r="E189" s="18"/>
      <c r="F189" s="18"/>
    </row>
    <row r="190">
      <c r="B190" s="3"/>
      <c r="D190" s="18"/>
      <c r="E190" s="18"/>
      <c r="F190" s="18"/>
    </row>
    <row r="191">
      <c r="B191" s="3"/>
      <c r="D191" s="18"/>
      <c r="E191" s="18"/>
      <c r="F191" s="18"/>
    </row>
    <row r="192">
      <c r="B192" s="3"/>
      <c r="D192" s="18"/>
      <c r="E192" s="18"/>
      <c r="F192" s="18"/>
    </row>
    <row r="193">
      <c r="B193" s="3"/>
      <c r="D193" s="18"/>
      <c r="E193" s="18"/>
      <c r="F193" s="18"/>
    </row>
    <row r="194">
      <c r="B194" s="3"/>
      <c r="D194" s="18"/>
      <c r="E194" s="18"/>
      <c r="F194" s="18"/>
    </row>
    <row r="195">
      <c r="B195" s="3"/>
      <c r="D195" s="18"/>
      <c r="E195" s="18"/>
      <c r="F195" s="18"/>
    </row>
    <row r="196">
      <c r="B196" s="3"/>
      <c r="D196" s="18"/>
      <c r="E196" s="18"/>
      <c r="F196" s="18"/>
    </row>
    <row r="197">
      <c r="B197" s="3"/>
      <c r="D197" s="18"/>
      <c r="E197" s="18"/>
      <c r="F197" s="18"/>
    </row>
    <row r="198">
      <c r="B198" s="3"/>
      <c r="D198" s="18"/>
      <c r="E198" s="18"/>
      <c r="F198" s="18"/>
    </row>
    <row r="199">
      <c r="B199" s="3"/>
      <c r="D199" s="18"/>
      <c r="E199" s="18"/>
      <c r="F199" s="18"/>
    </row>
    <row r="200">
      <c r="B200" s="3"/>
      <c r="D200" s="18"/>
      <c r="E200" s="18"/>
      <c r="F200" s="18"/>
    </row>
    <row r="201">
      <c r="B201" s="3"/>
      <c r="D201" s="18"/>
      <c r="E201" s="18"/>
      <c r="F201" s="18"/>
    </row>
    <row r="202">
      <c r="B202" s="3"/>
      <c r="D202" s="18"/>
      <c r="E202" s="18"/>
      <c r="F202" s="18"/>
    </row>
    <row r="203">
      <c r="B203" s="3"/>
      <c r="D203" s="18"/>
      <c r="E203" s="18"/>
      <c r="F203" s="18"/>
    </row>
    <row r="204">
      <c r="B204" s="3"/>
      <c r="D204" s="18"/>
      <c r="E204" s="18"/>
      <c r="F204" s="18"/>
    </row>
    <row r="205">
      <c r="B205" s="3"/>
      <c r="D205" s="18"/>
      <c r="E205" s="18"/>
      <c r="F205" s="18"/>
    </row>
    <row r="206">
      <c r="B206" s="3"/>
      <c r="D206" s="18"/>
      <c r="E206" s="18"/>
      <c r="F206" s="18"/>
    </row>
    <row r="207">
      <c r="B207" s="3"/>
      <c r="D207" s="18"/>
      <c r="E207" s="18"/>
      <c r="F207" s="18"/>
    </row>
    <row r="208">
      <c r="B208" s="3"/>
      <c r="D208" s="18"/>
      <c r="E208" s="18"/>
      <c r="F208" s="18"/>
    </row>
    <row r="209">
      <c r="B209" s="3"/>
      <c r="D209" s="18"/>
      <c r="E209" s="18"/>
      <c r="F209" s="18"/>
    </row>
    <row r="210">
      <c r="B210" s="3"/>
      <c r="D210" s="18"/>
      <c r="E210" s="18"/>
      <c r="F210" s="18"/>
    </row>
    <row r="211">
      <c r="B211" s="3"/>
      <c r="D211" s="18"/>
      <c r="E211" s="18"/>
      <c r="F211" s="18"/>
    </row>
    <row r="212">
      <c r="B212" s="3"/>
      <c r="D212" s="18"/>
      <c r="E212" s="18"/>
      <c r="F212" s="18"/>
    </row>
    <row r="213">
      <c r="B213" s="3"/>
      <c r="D213" s="18"/>
      <c r="E213" s="18"/>
      <c r="F213" s="18"/>
    </row>
    <row r="214">
      <c r="B214" s="3"/>
      <c r="D214" s="18"/>
      <c r="E214" s="18"/>
      <c r="F214" s="18"/>
    </row>
    <row r="215">
      <c r="B215" s="3"/>
      <c r="D215" s="18"/>
      <c r="E215" s="18"/>
      <c r="F215" s="18"/>
    </row>
    <row r="216">
      <c r="B216" s="3"/>
      <c r="D216" s="18"/>
      <c r="E216" s="18"/>
      <c r="F216" s="18"/>
    </row>
    <row r="217">
      <c r="B217" s="3"/>
      <c r="D217" s="18"/>
      <c r="E217" s="18"/>
      <c r="F217" s="18"/>
    </row>
    <row r="218">
      <c r="B218" s="3"/>
      <c r="D218" s="18"/>
      <c r="E218" s="18"/>
      <c r="F218" s="18"/>
    </row>
    <row r="219">
      <c r="B219" s="3"/>
      <c r="D219" s="18"/>
      <c r="E219" s="18"/>
      <c r="F219" s="18"/>
    </row>
    <row r="220">
      <c r="B220" s="3"/>
      <c r="D220" s="18"/>
      <c r="E220" s="18"/>
      <c r="F220" s="18"/>
    </row>
    <row r="221">
      <c r="B221" s="3"/>
      <c r="D221" s="18"/>
      <c r="E221" s="18"/>
      <c r="F221" s="18"/>
    </row>
    <row r="222">
      <c r="B222" s="3"/>
      <c r="D222" s="18"/>
      <c r="E222" s="18"/>
      <c r="F222" s="18"/>
    </row>
    <row r="223">
      <c r="B223" s="3"/>
      <c r="D223" s="18"/>
      <c r="E223" s="18"/>
      <c r="F223" s="18"/>
    </row>
    <row r="224">
      <c r="B224" s="3"/>
      <c r="D224" s="18"/>
      <c r="E224" s="18"/>
      <c r="F224" s="18"/>
    </row>
    <row r="225">
      <c r="B225" s="3"/>
      <c r="D225" s="18"/>
      <c r="E225" s="18"/>
      <c r="F225" s="18"/>
    </row>
    <row r="226">
      <c r="B226" s="3"/>
      <c r="D226" s="18"/>
      <c r="E226" s="18"/>
      <c r="F226" s="18"/>
    </row>
    <row r="227">
      <c r="B227" s="3"/>
      <c r="D227" s="18"/>
      <c r="E227" s="18"/>
      <c r="F227" s="18"/>
    </row>
    <row r="228">
      <c r="B228" s="3"/>
      <c r="D228" s="18"/>
      <c r="E228" s="18"/>
      <c r="F228" s="18"/>
    </row>
    <row r="229">
      <c r="B229" s="3"/>
      <c r="D229" s="18"/>
      <c r="E229" s="18"/>
      <c r="F229" s="18"/>
    </row>
    <row r="230">
      <c r="B230" s="3"/>
      <c r="D230" s="18"/>
      <c r="E230" s="18"/>
      <c r="F230" s="18"/>
    </row>
    <row r="231">
      <c r="B231" s="3"/>
      <c r="D231" s="18"/>
      <c r="E231" s="18"/>
      <c r="F231" s="18"/>
    </row>
    <row r="232">
      <c r="B232" s="3"/>
      <c r="D232" s="18"/>
      <c r="E232" s="18"/>
      <c r="F232" s="18"/>
    </row>
    <row r="233">
      <c r="B233" s="3"/>
      <c r="D233" s="18"/>
      <c r="E233" s="18"/>
      <c r="F233" s="18"/>
    </row>
    <row r="234">
      <c r="B234" s="3"/>
      <c r="D234" s="18"/>
      <c r="E234" s="18"/>
      <c r="F234" s="18"/>
    </row>
    <row r="235">
      <c r="B235" s="3"/>
      <c r="D235" s="18"/>
      <c r="E235" s="18"/>
      <c r="F235" s="18"/>
    </row>
    <row r="236">
      <c r="B236" s="3"/>
      <c r="D236" s="18"/>
      <c r="E236" s="18"/>
      <c r="F236" s="18"/>
    </row>
    <row r="237">
      <c r="B237" s="3"/>
      <c r="D237" s="18"/>
      <c r="E237" s="18"/>
      <c r="F237" s="18"/>
    </row>
    <row r="238">
      <c r="B238" s="3"/>
      <c r="D238" s="18"/>
      <c r="E238" s="18"/>
      <c r="F238" s="18"/>
    </row>
    <row r="239">
      <c r="B239" s="3"/>
      <c r="D239" s="18"/>
      <c r="E239" s="18"/>
      <c r="F239" s="18"/>
    </row>
    <row r="240">
      <c r="B240" s="3"/>
      <c r="D240" s="18"/>
      <c r="E240" s="18"/>
      <c r="F240" s="18"/>
    </row>
    <row r="241">
      <c r="B241" s="3"/>
      <c r="D241" s="18"/>
      <c r="E241" s="18"/>
      <c r="F241" s="18"/>
    </row>
    <row r="242">
      <c r="B242" s="3"/>
      <c r="D242" s="18"/>
      <c r="E242" s="18"/>
      <c r="F242" s="18"/>
    </row>
    <row r="243">
      <c r="B243" s="3"/>
      <c r="D243" s="18"/>
      <c r="E243" s="18"/>
      <c r="F243" s="18"/>
    </row>
    <row r="244">
      <c r="B244" s="3"/>
      <c r="D244" s="18"/>
      <c r="E244" s="18"/>
      <c r="F244" s="18"/>
    </row>
    <row r="245">
      <c r="B245" s="3"/>
      <c r="D245" s="18"/>
      <c r="E245" s="18"/>
      <c r="F245" s="18"/>
    </row>
    <row r="246">
      <c r="B246" s="3"/>
      <c r="D246" s="18"/>
      <c r="E246" s="18"/>
      <c r="F246" s="18"/>
    </row>
    <row r="247">
      <c r="B247" s="3"/>
      <c r="D247" s="18"/>
      <c r="E247" s="18"/>
      <c r="F247" s="18"/>
    </row>
    <row r="248">
      <c r="B248" s="3"/>
      <c r="D248" s="18"/>
      <c r="E248" s="18"/>
      <c r="F248" s="18"/>
    </row>
    <row r="249">
      <c r="B249" s="3"/>
      <c r="D249" s="18"/>
      <c r="E249" s="18"/>
      <c r="F249" s="18"/>
    </row>
    <row r="250">
      <c r="B250" s="3"/>
      <c r="D250" s="18"/>
      <c r="E250" s="18"/>
      <c r="F250" s="18"/>
    </row>
    <row r="251">
      <c r="B251" s="3"/>
      <c r="D251" s="18"/>
      <c r="E251" s="18"/>
      <c r="F251" s="18"/>
    </row>
    <row r="252">
      <c r="B252" s="3"/>
      <c r="D252" s="18"/>
      <c r="E252" s="18"/>
      <c r="F252" s="18"/>
    </row>
    <row r="253">
      <c r="B253" s="3"/>
      <c r="D253" s="18"/>
      <c r="E253" s="18"/>
      <c r="F253" s="18"/>
    </row>
    <row r="254">
      <c r="B254" s="3"/>
      <c r="D254" s="18"/>
      <c r="E254" s="18"/>
      <c r="F254" s="18"/>
    </row>
    <row r="255">
      <c r="B255" s="3"/>
      <c r="D255" s="18"/>
      <c r="E255" s="18"/>
      <c r="F255" s="18"/>
    </row>
    <row r="256">
      <c r="B256" s="3"/>
      <c r="D256" s="18"/>
      <c r="E256" s="18"/>
      <c r="F256" s="18"/>
    </row>
    <row r="257">
      <c r="B257" s="3"/>
      <c r="D257" s="18"/>
      <c r="E257" s="18"/>
      <c r="F257" s="18"/>
    </row>
    <row r="258">
      <c r="B258" s="3"/>
      <c r="D258" s="18"/>
      <c r="E258" s="18"/>
      <c r="F258" s="18"/>
    </row>
    <row r="259">
      <c r="B259" s="3"/>
      <c r="D259" s="18"/>
      <c r="E259" s="18"/>
      <c r="F259" s="18"/>
    </row>
    <row r="260">
      <c r="B260" s="3"/>
      <c r="D260" s="18"/>
      <c r="E260" s="18"/>
      <c r="F260" s="18"/>
    </row>
    <row r="261">
      <c r="B261" s="3"/>
      <c r="D261" s="18"/>
      <c r="E261" s="18"/>
      <c r="F261" s="18"/>
    </row>
    <row r="262">
      <c r="B262" s="3"/>
      <c r="D262" s="18"/>
      <c r="E262" s="18"/>
      <c r="F262" s="18"/>
    </row>
    <row r="263">
      <c r="B263" s="3"/>
      <c r="D263" s="18"/>
      <c r="E263" s="18"/>
      <c r="F263" s="18"/>
    </row>
    <row r="264">
      <c r="B264" s="3"/>
      <c r="D264" s="18"/>
      <c r="E264" s="18"/>
      <c r="F264" s="18"/>
    </row>
    <row r="265">
      <c r="B265" s="3"/>
      <c r="D265" s="18"/>
      <c r="E265" s="18"/>
      <c r="F265" s="18"/>
    </row>
    <row r="266">
      <c r="B266" s="3"/>
      <c r="D266" s="18"/>
      <c r="E266" s="18"/>
      <c r="F266" s="18"/>
    </row>
    <row r="267">
      <c r="B267" s="3"/>
      <c r="D267" s="18"/>
      <c r="E267" s="18"/>
      <c r="F267" s="18"/>
    </row>
    <row r="268">
      <c r="B268" s="3"/>
      <c r="D268" s="18"/>
      <c r="E268" s="18"/>
      <c r="F268" s="18"/>
    </row>
    <row r="269">
      <c r="B269" s="3"/>
      <c r="D269" s="18"/>
      <c r="E269" s="18"/>
      <c r="F269" s="18"/>
    </row>
    <row r="270">
      <c r="B270" s="3"/>
      <c r="D270" s="18"/>
      <c r="E270" s="18"/>
      <c r="F270" s="18"/>
    </row>
    <row r="271">
      <c r="B271" s="3"/>
      <c r="D271" s="18"/>
      <c r="E271" s="18"/>
      <c r="F271" s="18"/>
    </row>
    <row r="272">
      <c r="B272" s="3"/>
      <c r="D272" s="18"/>
      <c r="E272" s="18"/>
      <c r="F272" s="18"/>
    </row>
    <row r="273">
      <c r="B273" s="3"/>
      <c r="D273" s="18"/>
      <c r="E273" s="18"/>
      <c r="F273" s="18"/>
    </row>
    <row r="274">
      <c r="B274" s="3"/>
      <c r="D274" s="18"/>
      <c r="E274" s="18"/>
      <c r="F274" s="18"/>
    </row>
    <row r="275">
      <c r="B275" s="3"/>
      <c r="D275" s="18"/>
      <c r="E275" s="18"/>
      <c r="F275" s="18"/>
    </row>
    <row r="276">
      <c r="B276" s="3"/>
      <c r="D276" s="18"/>
      <c r="E276" s="18"/>
      <c r="F276" s="18"/>
    </row>
    <row r="277">
      <c r="B277" s="3"/>
      <c r="D277" s="18"/>
      <c r="E277" s="18"/>
      <c r="F277" s="18"/>
    </row>
    <row r="278">
      <c r="B278" s="3"/>
      <c r="D278" s="18"/>
      <c r="E278" s="18"/>
      <c r="F278" s="18"/>
    </row>
    <row r="279">
      <c r="B279" s="3"/>
      <c r="D279" s="18"/>
      <c r="E279" s="18"/>
      <c r="F279" s="18"/>
    </row>
    <row r="280">
      <c r="B280" s="3"/>
      <c r="D280" s="18"/>
      <c r="E280" s="18"/>
      <c r="F280" s="18"/>
    </row>
    <row r="281">
      <c r="B281" s="3"/>
      <c r="D281" s="18"/>
      <c r="E281" s="18"/>
      <c r="F281" s="18"/>
    </row>
    <row r="282">
      <c r="B282" s="3"/>
      <c r="D282" s="18"/>
      <c r="E282" s="18"/>
      <c r="F282" s="18"/>
    </row>
    <row r="283">
      <c r="B283" s="3"/>
      <c r="D283" s="18"/>
      <c r="E283" s="18"/>
      <c r="F283" s="18"/>
    </row>
    <row r="284">
      <c r="B284" s="3"/>
      <c r="D284" s="18"/>
      <c r="E284" s="18"/>
      <c r="F284" s="18"/>
    </row>
    <row r="285">
      <c r="B285" s="3"/>
      <c r="D285" s="18"/>
      <c r="E285" s="18"/>
      <c r="F285" s="18"/>
    </row>
    <row r="286">
      <c r="B286" s="3"/>
      <c r="D286" s="18"/>
      <c r="E286" s="18"/>
      <c r="F286" s="18"/>
    </row>
    <row r="287">
      <c r="B287" s="3"/>
      <c r="D287" s="18"/>
      <c r="E287" s="18"/>
      <c r="F287" s="18"/>
    </row>
    <row r="288">
      <c r="B288" s="3"/>
      <c r="D288" s="18"/>
      <c r="E288" s="18"/>
      <c r="F288" s="18"/>
    </row>
    <row r="289">
      <c r="B289" s="3"/>
      <c r="D289" s="18"/>
      <c r="E289" s="18"/>
      <c r="F289" s="18"/>
    </row>
    <row r="290">
      <c r="B290" s="3"/>
      <c r="D290" s="18"/>
      <c r="E290" s="18"/>
      <c r="F290" s="18"/>
    </row>
    <row r="291">
      <c r="B291" s="3"/>
      <c r="D291" s="18"/>
      <c r="E291" s="18"/>
      <c r="F291" s="18"/>
    </row>
    <row r="292">
      <c r="B292" s="3"/>
      <c r="D292" s="18"/>
      <c r="E292" s="18"/>
      <c r="F292" s="18"/>
    </row>
    <row r="293">
      <c r="B293" s="3"/>
      <c r="D293" s="18"/>
      <c r="E293" s="18"/>
      <c r="F293" s="18"/>
    </row>
    <row r="294">
      <c r="B294" s="3"/>
      <c r="D294" s="18"/>
      <c r="E294" s="18"/>
      <c r="F294" s="18"/>
    </row>
    <row r="295">
      <c r="B295" s="3"/>
      <c r="D295" s="18"/>
      <c r="E295" s="18"/>
      <c r="F295" s="18"/>
    </row>
    <row r="296">
      <c r="B296" s="3"/>
      <c r="D296" s="18"/>
      <c r="E296" s="18"/>
      <c r="F296" s="18"/>
    </row>
    <row r="297">
      <c r="B297" s="3"/>
      <c r="D297" s="18"/>
      <c r="E297" s="18"/>
      <c r="F297" s="18"/>
    </row>
    <row r="298">
      <c r="B298" s="3"/>
      <c r="D298" s="18"/>
      <c r="E298" s="18"/>
      <c r="F298" s="18"/>
    </row>
    <row r="299">
      <c r="B299" s="3"/>
      <c r="D299" s="18"/>
      <c r="E299" s="18"/>
      <c r="F299" s="18"/>
    </row>
    <row r="300">
      <c r="B300" s="3"/>
      <c r="D300" s="18"/>
      <c r="E300" s="18"/>
      <c r="F300" s="18"/>
    </row>
    <row r="301">
      <c r="B301" s="3"/>
      <c r="D301" s="18"/>
      <c r="E301" s="18"/>
      <c r="F301" s="18"/>
    </row>
    <row r="302">
      <c r="B302" s="3"/>
      <c r="D302" s="18"/>
      <c r="E302" s="18"/>
      <c r="F302" s="18"/>
    </row>
    <row r="303">
      <c r="B303" s="3"/>
      <c r="D303" s="18"/>
      <c r="E303" s="18"/>
      <c r="F303" s="18"/>
    </row>
    <row r="304">
      <c r="B304" s="3"/>
      <c r="D304" s="18"/>
      <c r="E304" s="18"/>
      <c r="F304" s="18"/>
    </row>
    <row r="305">
      <c r="B305" s="3"/>
      <c r="D305" s="18"/>
      <c r="E305" s="18"/>
      <c r="F305" s="18"/>
    </row>
    <row r="306">
      <c r="B306" s="3"/>
      <c r="D306" s="18"/>
      <c r="E306" s="18"/>
      <c r="F306" s="18"/>
    </row>
    <row r="307">
      <c r="B307" s="3"/>
      <c r="D307" s="18"/>
      <c r="E307" s="18"/>
      <c r="F307" s="18"/>
    </row>
    <row r="308">
      <c r="B308" s="3"/>
      <c r="D308" s="18"/>
      <c r="E308" s="18"/>
      <c r="F308" s="18"/>
    </row>
    <row r="309">
      <c r="B309" s="3"/>
      <c r="D309" s="18"/>
      <c r="E309" s="18"/>
      <c r="F309" s="18"/>
    </row>
    <row r="310">
      <c r="B310" s="3"/>
      <c r="D310" s="18"/>
      <c r="E310" s="18"/>
      <c r="F310" s="18"/>
    </row>
    <row r="311">
      <c r="B311" s="3"/>
      <c r="D311" s="18"/>
      <c r="E311" s="18"/>
      <c r="F311" s="18"/>
    </row>
    <row r="312">
      <c r="B312" s="3"/>
      <c r="D312" s="18"/>
      <c r="E312" s="18"/>
      <c r="F312" s="18"/>
    </row>
    <row r="313">
      <c r="B313" s="3"/>
      <c r="D313" s="18"/>
      <c r="E313" s="18"/>
      <c r="F313" s="18"/>
    </row>
    <row r="314">
      <c r="B314" s="3"/>
      <c r="D314" s="18"/>
      <c r="E314" s="18"/>
      <c r="F314" s="18"/>
    </row>
    <row r="315">
      <c r="B315" s="3"/>
      <c r="D315" s="18"/>
      <c r="E315" s="18"/>
      <c r="F315" s="18"/>
    </row>
    <row r="316">
      <c r="B316" s="3"/>
      <c r="D316" s="18"/>
      <c r="E316" s="18"/>
      <c r="F316" s="18"/>
    </row>
    <row r="317">
      <c r="B317" s="3"/>
      <c r="D317" s="18"/>
      <c r="E317" s="18"/>
      <c r="F317" s="18"/>
    </row>
    <row r="318">
      <c r="B318" s="3"/>
      <c r="D318" s="18"/>
      <c r="E318" s="18"/>
      <c r="F318" s="18"/>
    </row>
    <row r="319">
      <c r="B319" s="3"/>
      <c r="D319" s="18"/>
      <c r="E319" s="18"/>
      <c r="F319" s="18"/>
    </row>
    <row r="320">
      <c r="B320" s="3"/>
      <c r="D320" s="18"/>
      <c r="E320" s="18"/>
      <c r="F320" s="18"/>
    </row>
    <row r="321">
      <c r="B321" s="3"/>
      <c r="D321" s="18"/>
      <c r="E321" s="18"/>
      <c r="F321" s="18"/>
    </row>
    <row r="322">
      <c r="B322" s="3"/>
      <c r="D322" s="18"/>
      <c r="E322" s="18"/>
      <c r="F322" s="18"/>
    </row>
    <row r="323">
      <c r="B323" s="3"/>
      <c r="D323" s="18"/>
      <c r="E323" s="18"/>
      <c r="F323" s="18"/>
    </row>
    <row r="324">
      <c r="B324" s="3"/>
      <c r="D324" s="18"/>
      <c r="E324" s="18"/>
      <c r="F324" s="18"/>
    </row>
    <row r="325">
      <c r="B325" s="3"/>
      <c r="D325" s="18"/>
      <c r="E325" s="18"/>
      <c r="F325" s="18"/>
    </row>
    <row r="326">
      <c r="B326" s="3"/>
      <c r="D326" s="18"/>
      <c r="E326" s="18"/>
      <c r="F326" s="18"/>
    </row>
    <row r="327">
      <c r="B327" s="3"/>
      <c r="D327" s="18"/>
      <c r="E327" s="18"/>
      <c r="F327" s="18"/>
    </row>
    <row r="328">
      <c r="B328" s="3"/>
      <c r="D328" s="18"/>
      <c r="E328" s="18"/>
      <c r="F328" s="18"/>
    </row>
    <row r="329">
      <c r="B329" s="3"/>
      <c r="D329" s="18"/>
      <c r="E329" s="18"/>
      <c r="F329" s="18"/>
    </row>
    <row r="330">
      <c r="B330" s="3"/>
      <c r="D330" s="18"/>
      <c r="E330" s="18"/>
      <c r="F330" s="18"/>
    </row>
    <row r="331">
      <c r="B331" s="3"/>
      <c r="D331" s="18"/>
      <c r="E331" s="18"/>
      <c r="F331" s="18"/>
    </row>
    <row r="332">
      <c r="B332" s="3"/>
      <c r="D332" s="18"/>
      <c r="E332" s="18"/>
      <c r="F332" s="18"/>
    </row>
    <row r="333">
      <c r="B333" s="3"/>
      <c r="D333" s="18"/>
      <c r="E333" s="18"/>
      <c r="F333" s="18"/>
    </row>
    <row r="334">
      <c r="B334" s="3"/>
      <c r="D334" s="18"/>
      <c r="E334" s="18"/>
      <c r="F334" s="18"/>
    </row>
    <row r="335">
      <c r="B335" s="3"/>
      <c r="D335" s="18"/>
      <c r="E335" s="18"/>
      <c r="F335" s="18"/>
    </row>
    <row r="336">
      <c r="B336" s="3"/>
      <c r="D336" s="18"/>
      <c r="E336" s="18"/>
      <c r="F336" s="18"/>
    </row>
    <row r="337">
      <c r="B337" s="3"/>
      <c r="D337" s="18"/>
      <c r="E337" s="18"/>
      <c r="F337" s="18"/>
    </row>
    <row r="338">
      <c r="B338" s="3"/>
      <c r="D338" s="18"/>
      <c r="E338" s="18"/>
      <c r="F338" s="18"/>
    </row>
    <row r="339">
      <c r="B339" s="3"/>
      <c r="D339" s="18"/>
      <c r="E339" s="18"/>
      <c r="F339" s="18"/>
    </row>
    <row r="340">
      <c r="B340" s="3"/>
      <c r="D340" s="18"/>
      <c r="E340" s="18"/>
      <c r="F340" s="18"/>
    </row>
    <row r="341">
      <c r="B341" s="3"/>
      <c r="D341" s="18"/>
      <c r="E341" s="18"/>
      <c r="F341" s="18"/>
    </row>
    <row r="342">
      <c r="B342" s="3"/>
      <c r="D342" s="18"/>
      <c r="E342" s="18"/>
      <c r="F342" s="18"/>
    </row>
    <row r="343">
      <c r="B343" s="3"/>
      <c r="D343" s="18"/>
      <c r="E343" s="18"/>
      <c r="F343" s="18"/>
    </row>
    <row r="344">
      <c r="B344" s="3"/>
      <c r="D344" s="18"/>
      <c r="E344" s="18"/>
      <c r="F344" s="18"/>
    </row>
    <row r="345">
      <c r="B345" s="3"/>
      <c r="D345" s="18"/>
      <c r="E345" s="18"/>
      <c r="F345" s="18"/>
    </row>
    <row r="346">
      <c r="B346" s="3"/>
      <c r="D346" s="18"/>
      <c r="E346" s="18"/>
      <c r="F346" s="18"/>
    </row>
    <row r="347">
      <c r="B347" s="3"/>
      <c r="D347" s="18"/>
      <c r="E347" s="18"/>
      <c r="F347" s="18"/>
    </row>
    <row r="348">
      <c r="B348" s="3"/>
      <c r="D348" s="18"/>
      <c r="E348" s="18"/>
      <c r="F348" s="18"/>
    </row>
    <row r="349">
      <c r="B349" s="3"/>
      <c r="D349" s="18"/>
      <c r="E349" s="18"/>
      <c r="F349" s="18"/>
    </row>
    <row r="350">
      <c r="B350" s="3"/>
      <c r="D350" s="18"/>
      <c r="E350" s="18"/>
      <c r="F350" s="18"/>
    </row>
    <row r="351">
      <c r="B351" s="3"/>
      <c r="D351" s="18"/>
      <c r="E351" s="18"/>
      <c r="F351" s="18"/>
    </row>
    <row r="352">
      <c r="B352" s="3"/>
      <c r="D352" s="18"/>
      <c r="E352" s="18"/>
      <c r="F352" s="18"/>
    </row>
    <row r="353">
      <c r="B353" s="3"/>
      <c r="D353" s="18"/>
      <c r="E353" s="18"/>
      <c r="F353" s="18"/>
    </row>
    <row r="354">
      <c r="B354" s="3"/>
      <c r="D354" s="18"/>
      <c r="E354" s="18"/>
      <c r="F354" s="18"/>
    </row>
    <row r="355">
      <c r="B355" s="3"/>
      <c r="D355" s="18"/>
      <c r="E355" s="18"/>
      <c r="F355" s="18"/>
    </row>
    <row r="356">
      <c r="B356" s="3"/>
      <c r="D356" s="18"/>
      <c r="E356" s="18"/>
      <c r="F356" s="18"/>
    </row>
    <row r="357">
      <c r="B357" s="3"/>
      <c r="D357" s="18"/>
      <c r="E357" s="18"/>
      <c r="F357" s="18"/>
    </row>
    <row r="358">
      <c r="B358" s="3"/>
      <c r="D358" s="18"/>
      <c r="E358" s="18"/>
      <c r="F358" s="18"/>
    </row>
    <row r="359">
      <c r="B359" s="3"/>
      <c r="D359" s="18"/>
      <c r="E359" s="18"/>
      <c r="F359" s="18"/>
    </row>
    <row r="360">
      <c r="B360" s="3"/>
      <c r="D360" s="18"/>
      <c r="E360" s="18"/>
      <c r="F360" s="18"/>
    </row>
    <row r="361">
      <c r="B361" s="3"/>
      <c r="D361" s="18"/>
      <c r="E361" s="18"/>
      <c r="F361" s="18"/>
    </row>
    <row r="362">
      <c r="B362" s="3"/>
      <c r="D362" s="18"/>
      <c r="E362" s="18"/>
      <c r="F362" s="18"/>
    </row>
    <row r="363">
      <c r="B363" s="3"/>
      <c r="D363" s="18"/>
      <c r="E363" s="18"/>
      <c r="F363" s="18"/>
    </row>
    <row r="364">
      <c r="B364" s="3"/>
      <c r="D364" s="18"/>
      <c r="E364" s="18"/>
      <c r="F364" s="18"/>
    </row>
    <row r="365">
      <c r="B365" s="3"/>
      <c r="D365" s="18"/>
      <c r="E365" s="18"/>
      <c r="F365" s="18"/>
    </row>
    <row r="366">
      <c r="B366" s="3"/>
      <c r="D366" s="18"/>
      <c r="E366" s="18"/>
      <c r="F366" s="18"/>
    </row>
    <row r="367">
      <c r="B367" s="3"/>
      <c r="D367" s="18"/>
      <c r="E367" s="18"/>
      <c r="F367" s="18"/>
    </row>
    <row r="368">
      <c r="B368" s="3"/>
      <c r="D368" s="18"/>
      <c r="E368" s="18"/>
      <c r="F368" s="18"/>
    </row>
    <row r="369">
      <c r="B369" s="3"/>
      <c r="D369" s="18"/>
      <c r="E369" s="18"/>
      <c r="F369" s="18"/>
    </row>
    <row r="370">
      <c r="B370" s="3"/>
      <c r="D370" s="18"/>
      <c r="E370" s="18"/>
      <c r="F370" s="18"/>
    </row>
    <row r="371">
      <c r="B371" s="3"/>
      <c r="D371" s="18"/>
      <c r="E371" s="18"/>
      <c r="F371" s="18"/>
    </row>
    <row r="372">
      <c r="B372" s="3"/>
      <c r="D372" s="18"/>
      <c r="E372" s="18"/>
      <c r="F372" s="18"/>
    </row>
    <row r="373">
      <c r="B373" s="3"/>
      <c r="D373" s="18"/>
      <c r="E373" s="18"/>
      <c r="F373" s="18"/>
    </row>
    <row r="374">
      <c r="B374" s="3"/>
      <c r="D374" s="18"/>
      <c r="E374" s="18"/>
      <c r="F374" s="18"/>
    </row>
    <row r="375">
      <c r="B375" s="3"/>
      <c r="D375" s="18"/>
      <c r="E375" s="18"/>
      <c r="F375" s="18"/>
    </row>
    <row r="376">
      <c r="B376" s="3"/>
      <c r="D376" s="18"/>
      <c r="E376" s="18"/>
      <c r="F376" s="18"/>
    </row>
    <row r="377">
      <c r="B377" s="3"/>
      <c r="D377" s="18"/>
      <c r="E377" s="18"/>
      <c r="F377" s="18"/>
    </row>
    <row r="378">
      <c r="B378" s="3"/>
      <c r="D378" s="18"/>
      <c r="E378" s="18"/>
      <c r="F378" s="18"/>
    </row>
    <row r="379">
      <c r="B379" s="3"/>
      <c r="D379" s="18"/>
      <c r="E379" s="18"/>
      <c r="F379" s="18"/>
    </row>
    <row r="380">
      <c r="B380" s="3"/>
      <c r="D380" s="18"/>
      <c r="E380" s="18"/>
      <c r="F380" s="18"/>
    </row>
    <row r="381">
      <c r="B381" s="3"/>
      <c r="D381" s="18"/>
      <c r="E381" s="18"/>
      <c r="F381" s="18"/>
    </row>
    <row r="382">
      <c r="B382" s="3"/>
      <c r="D382" s="18"/>
      <c r="E382" s="18"/>
      <c r="F382" s="18"/>
    </row>
    <row r="383">
      <c r="B383" s="3"/>
      <c r="D383" s="18"/>
      <c r="E383" s="18"/>
      <c r="F383" s="18"/>
    </row>
    <row r="384">
      <c r="B384" s="3"/>
      <c r="D384" s="18"/>
      <c r="E384" s="18"/>
      <c r="F384" s="18"/>
    </row>
    <row r="385">
      <c r="B385" s="3"/>
      <c r="D385" s="18"/>
      <c r="E385" s="18"/>
      <c r="F385" s="18"/>
    </row>
    <row r="386">
      <c r="B386" s="3"/>
      <c r="D386" s="18"/>
      <c r="E386" s="18"/>
      <c r="F386" s="18"/>
    </row>
    <row r="387">
      <c r="B387" s="3"/>
      <c r="D387" s="18"/>
      <c r="E387" s="18"/>
      <c r="F387" s="18"/>
    </row>
    <row r="388">
      <c r="B388" s="3"/>
      <c r="D388" s="18"/>
      <c r="E388" s="18"/>
      <c r="F388" s="18"/>
    </row>
    <row r="389">
      <c r="B389" s="3"/>
      <c r="D389" s="18"/>
      <c r="E389" s="18"/>
      <c r="F389" s="18"/>
    </row>
    <row r="390">
      <c r="B390" s="3"/>
      <c r="D390" s="18"/>
      <c r="E390" s="18"/>
      <c r="F390" s="18"/>
    </row>
    <row r="391">
      <c r="B391" s="3"/>
      <c r="D391" s="18"/>
      <c r="E391" s="18"/>
      <c r="F391" s="18"/>
    </row>
    <row r="392">
      <c r="B392" s="3"/>
      <c r="D392" s="18"/>
      <c r="E392" s="18"/>
      <c r="F392" s="18"/>
    </row>
    <row r="393">
      <c r="B393" s="3"/>
      <c r="D393" s="18"/>
      <c r="E393" s="18"/>
      <c r="F393" s="18"/>
    </row>
    <row r="394">
      <c r="B394" s="3"/>
      <c r="D394" s="18"/>
      <c r="E394" s="18"/>
      <c r="F394" s="18"/>
    </row>
    <row r="395">
      <c r="B395" s="3"/>
      <c r="D395" s="18"/>
      <c r="E395" s="18"/>
      <c r="F395" s="18"/>
    </row>
    <row r="396">
      <c r="B396" s="3"/>
      <c r="D396" s="18"/>
      <c r="E396" s="18"/>
      <c r="F396" s="18"/>
    </row>
    <row r="397">
      <c r="B397" s="3"/>
      <c r="D397" s="18"/>
      <c r="E397" s="18"/>
      <c r="F397" s="18"/>
    </row>
    <row r="398">
      <c r="B398" s="3"/>
      <c r="D398" s="18"/>
      <c r="E398" s="18"/>
      <c r="F398" s="18"/>
    </row>
    <row r="399">
      <c r="B399" s="3"/>
      <c r="D399" s="18"/>
      <c r="E399" s="18"/>
      <c r="F399" s="18"/>
    </row>
    <row r="400">
      <c r="B400" s="3"/>
      <c r="D400" s="18"/>
      <c r="E400" s="18"/>
      <c r="F400" s="18"/>
    </row>
    <row r="401">
      <c r="B401" s="3"/>
      <c r="D401" s="18"/>
      <c r="E401" s="18"/>
      <c r="F401" s="18"/>
    </row>
    <row r="402">
      <c r="B402" s="3"/>
      <c r="D402" s="18"/>
      <c r="E402" s="18"/>
      <c r="F402" s="18"/>
    </row>
    <row r="403">
      <c r="B403" s="3"/>
      <c r="D403" s="18"/>
      <c r="E403" s="18"/>
      <c r="F403" s="18"/>
    </row>
    <row r="404">
      <c r="B404" s="3"/>
      <c r="D404" s="18"/>
      <c r="E404" s="18"/>
      <c r="F404" s="18"/>
    </row>
    <row r="405">
      <c r="B405" s="3"/>
      <c r="D405" s="18"/>
      <c r="E405" s="18"/>
      <c r="F405" s="18"/>
    </row>
    <row r="406">
      <c r="B406" s="3"/>
      <c r="D406" s="18"/>
      <c r="E406" s="18"/>
      <c r="F406" s="18"/>
    </row>
    <row r="407">
      <c r="B407" s="3"/>
      <c r="D407" s="18"/>
      <c r="E407" s="18"/>
      <c r="F407" s="18"/>
    </row>
    <row r="408">
      <c r="B408" s="3"/>
      <c r="D408" s="18"/>
      <c r="E408" s="18"/>
      <c r="F408" s="18"/>
    </row>
    <row r="409">
      <c r="B409" s="3"/>
      <c r="D409" s="18"/>
      <c r="E409" s="18"/>
      <c r="F409" s="18"/>
    </row>
    <row r="410">
      <c r="B410" s="3"/>
      <c r="D410" s="18"/>
      <c r="E410" s="18"/>
      <c r="F410" s="18"/>
    </row>
    <row r="411">
      <c r="B411" s="3"/>
      <c r="D411" s="18"/>
      <c r="E411" s="18"/>
      <c r="F411" s="18"/>
    </row>
    <row r="412">
      <c r="B412" s="3"/>
      <c r="D412" s="18"/>
      <c r="E412" s="18"/>
      <c r="F412" s="18"/>
    </row>
    <row r="413">
      <c r="B413" s="3"/>
      <c r="D413" s="18"/>
      <c r="E413" s="18"/>
      <c r="F413" s="18"/>
    </row>
    <row r="414">
      <c r="B414" s="3"/>
      <c r="D414" s="18"/>
      <c r="E414" s="18"/>
      <c r="F414" s="18"/>
    </row>
    <row r="415">
      <c r="B415" s="3"/>
      <c r="D415" s="18"/>
      <c r="E415" s="18"/>
      <c r="F415" s="18"/>
    </row>
    <row r="416">
      <c r="B416" s="3"/>
      <c r="D416" s="18"/>
      <c r="E416" s="18"/>
      <c r="F416" s="18"/>
    </row>
    <row r="417">
      <c r="B417" s="3"/>
      <c r="D417" s="18"/>
      <c r="E417" s="18"/>
      <c r="F417" s="18"/>
    </row>
    <row r="418">
      <c r="B418" s="3"/>
      <c r="D418" s="18"/>
      <c r="E418" s="18"/>
      <c r="F418" s="18"/>
    </row>
    <row r="419">
      <c r="B419" s="3"/>
      <c r="D419" s="18"/>
      <c r="E419" s="18"/>
      <c r="F419" s="18"/>
    </row>
    <row r="420">
      <c r="B420" s="3"/>
      <c r="D420" s="18"/>
      <c r="E420" s="18"/>
      <c r="F420" s="18"/>
    </row>
    <row r="421">
      <c r="B421" s="3"/>
      <c r="D421" s="18"/>
      <c r="E421" s="18"/>
      <c r="F421" s="18"/>
    </row>
    <row r="422">
      <c r="B422" s="3"/>
      <c r="D422" s="18"/>
      <c r="E422" s="18"/>
      <c r="F422" s="18"/>
    </row>
    <row r="423">
      <c r="B423" s="3"/>
      <c r="D423" s="18"/>
      <c r="E423" s="18"/>
      <c r="F423" s="18"/>
    </row>
    <row r="424">
      <c r="B424" s="3"/>
      <c r="D424" s="18"/>
      <c r="E424" s="18"/>
      <c r="F424" s="18"/>
    </row>
    <row r="425">
      <c r="B425" s="3"/>
      <c r="D425" s="18"/>
      <c r="E425" s="18"/>
      <c r="F425" s="18"/>
    </row>
    <row r="426">
      <c r="B426" s="3"/>
      <c r="D426" s="18"/>
      <c r="E426" s="18"/>
      <c r="F426" s="18"/>
    </row>
    <row r="427">
      <c r="B427" s="3"/>
      <c r="D427" s="18"/>
      <c r="E427" s="18"/>
      <c r="F427" s="18"/>
    </row>
    <row r="428">
      <c r="B428" s="3"/>
      <c r="D428" s="18"/>
      <c r="E428" s="18"/>
      <c r="F428" s="18"/>
    </row>
    <row r="429">
      <c r="B429" s="3"/>
      <c r="D429" s="18"/>
      <c r="E429" s="18"/>
      <c r="F429" s="18"/>
    </row>
    <row r="430">
      <c r="B430" s="3"/>
      <c r="D430" s="18"/>
      <c r="E430" s="18"/>
      <c r="F430" s="18"/>
    </row>
    <row r="431">
      <c r="B431" s="3"/>
      <c r="D431" s="18"/>
      <c r="E431" s="18"/>
      <c r="F431" s="18"/>
    </row>
    <row r="432">
      <c r="B432" s="3"/>
      <c r="D432" s="18"/>
      <c r="E432" s="18"/>
      <c r="F432" s="18"/>
    </row>
    <row r="433">
      <c r="B433" s="3"/>
      <c r="D433" s="18"/>
      <c r="E433" s="18"/>
      <c r="F433" s="18"/>
    </row>
    <row r="434">
      <c r="B434" s="3"/>
      <c r="D434" s="18"/>
      <c r="E434" s="18"/>
      <c r="F434" s="18"/>
    </row>
    <row r="435">
      <c r="B435" s="3"/>
      <c r="D435" s="18"/>
      <c r="E435" s="18"/>
      <c r="F435" s="18"/>
    </row>
    <row r="436">
      <c r="B436" s="3"/>
      <c r="D436" s="18"/>
      <c r="E436" s="18"/>
      <c r="F436" s="18"/>
    </row>
    <row r="437">
      <c r="B437" s="3"/>
      <c r="D437" s="18"/>
      <c r="E437" s="18"/>
      <c r="F437" s="18"/>
    </row>
    <row r="438">
      <c r="B438" s="3"/>
      <c r="D438" s="18"/>
      <c r="E438" s="18"/>
      <c r="F438" s="18"/>
    </row>
    <row r="439">
      <c r="B439" s="3"/>
      <c r="D439" s="18"/>
      <c r="E439" s="18"/>
      <c r="F439" s="18"/>
    </row>
    <row r="440">
      <c r="B440" s="3"/>
      <c r="D440" s="18"/>
      <c r="E440" s="18"/>
      <c r="F440" s="18"/>
    </row>
    <row r="441">
      <c r="B441" s="3"/>
      <c r="D441" s="18"/>
      <c r="E441" s="18"/>
      <c r="F441" s="18"/>
    </row>
    <row r="442">
      <c r="B442" s="3"/>
      <c r="D442" s="18"/>
      <c r="E442" s="18"/>
      <c r="F442" s="18"/>
    </row>
    <row r="443">
      <c r="B443" s="3"/>
      <c r="D443" s="18"/>
      <c r="E443" s="18"/>
      <c r="F443" s="18"/>
    </row>
    <row r="444">
      <c r="B444" s="3"/>
      <c r="D444" s="18"/>
      <c r="E444" s="18"/>
      <c r="F444" s="18"/>
    </row>
    <row r="445">
      <c r="B445" s="3"/>
      <c r="D445" s="18"/>
      <c r="E445" s="18"/>
      <c r="F445" s="18"/>
    </row>
    <row r="446">
      <c r="B446" s="3"/>
      <c r="D446" s="18"/>
      <c r="E446" s="18"/>
      <c r="F446" s="18"/>
    </row>
    <row r="447">
      <c r="B447" s="3"/>
      <c r="D447" s="18"/>
      <c r="E447" s="18"/>
      <c r="F447" s="18"/>
    </row>
    <row r="448">
      <c r="B448" s="3"/>
      <c r="D448" s="18"/>
      <c r="E448" s="18"/>
      <c r="F448" s="18"/>
    </row>
    <row r="449">
      <c r="B449" s="3"/>
      <c r="D449" s="18"/>
      <c r="E449" s="18"/>
      <c r="F449" s="18"/>
    </row>
    <row r="450">
      <c r="B450" s="3"/>
      <c r="D450" s="18"/>
      <c r="E450" s="18"/>
      <c r="F450" s="18"/>
    </row>
    <row r="451">
      <c r="B451" s="3"/>
      <c r="D451" s="18"/>
      <c r="E451" s="18"/>
      <c r="F451" s="18"/>
    </row>
    <row r="452">
      <c r="B452" s="3"/>
      <c r="D452" s="18"/>
      <c r="E452" s="18"/>
      <c r="F452" s="18"/>
    </row>
    <row r="453">
      <c r="B453" s="3"/>
      <c r="D453" s="18"/>
      <c r="E453" s="18"/>
      <c r="F453" s="18"/>
    </row>
    <row r="454">
      <c r="B454" s="3"/>
      <c r="D454" s="18"/>
      <c r="E454" s="18"/>
      <c r="F454" s="18"/>
    </row>
    <row r="455">
      <c r="B455" s="3"/>
      <c r="D455" s="18"/>
      <c r="E455" s="18"/>
      <c r="F455" s="18"/>
    </row>
    <row r="456">
      <c r="B456" s="3"/>
      <c r="D456" s="18"/>
      <c r="E456" s="18"/>
      <c r="F456" s="18"/>
    </row>
    <row r="457">
      <c r="B457" s="3"/>
      <c r="D457" s="18"/>
      <c r="E457" s="18"/>
      <c r="F457" s="18"/>
    </row>
    <row r="458">
      <c r="B458" s="3"/>
      <c r="D458" s="18"/>
      <c r="E458" s="18"/>
      <c r="F458" s="18"/>
    </row>
    <row r="459">
      <c r="B459" s="3"/>
      <c r="D459" s="18"/>
      <c r="E459" s="18"/>
      <c r="F459" s="18"/>
    </row>
    <row r="460">
      <c r="B460" s="3"/>
      <c r="D460" s="18"/>
      <c r="E460" s="18"/>
      <c r="F460" s="18"/>
    </row>
    <row r="461">
      <c r="B461" s="3"/>
      <c r="D461" s="18"/>
      <c r="E461" s="18"/>
      <c r="F461" s="18"/>
    </row>
    <row r="462">
      <c r="B462" s="3"/>
      <c r="D462" s="18"/>
      <c r="E462" s="18"/>
      <c r="F462" s="18"/>
    </row>
    <row r="463">
      <c r="B463" s="3"/>
      <c r="D463" s="18"/>
      <c r="E463" s="18"/>
      <c r="F463" s="18"/>
    </row>
    <row r="464">
      <c r="B464" s="3"/>
      <c r="D464" s="18"/>
      <c r="E464" s="18"/>
      <c r="F464" s="18"/>
    </row>
    <row r="465">
      <c r="B465" s="3"/>
      <c r="D465" s="18"/>
      <c r="E465" s="18"/>
      <c r="F465" s="18"/>
    </row>
    <row r="466">
      <c r="B466" s="3"/>
      <c r="D466" s="18"/>
      <c r="E466" s="18"/>
      <c r="F466" s="18"/>
    </row>
    <row r="467">
      <c r="B467" s="3"/>
      <c r="D467" s="18"/>
      <c r="E467" s="18"/>
      <c r="F467" s="18"/>
    </row>
    <row r="468">
      <c r="B468" s="3"/>
      <c r="D468" s="18"/>
      <c r="E468" s="18"/>
      <c r="F468" s="18"/>
    </row>
    <row r="469">
      <c r="B469" s="3"/>
      <c r="D469" s="18"/>
      <c r="E469" s="18"/>
      <c r="F469" s="18"/>
    </row>
    <row r="470">
      <c r="B470" s="3"/>
      <c r="D470" s="18"/>
      <c r="E470" s="18"/>
      <c r="F470" s="18"/>
    </row>
    <row r="471">
      <c r="B471" s="3"/>
      <c r="D471" s="18"/>
      <c r="E471" s="18"/>
      <c r="F471" s="18"/>
    </row>
    <row r="472">
      <c r="B472" s="3"/>
      <c r="D472" s="18"/>
      <c r="E472" s="18"/>
      <c r="F472" s="18"/>
    </row>
    <row r="473">
      <c r="B473" s="3"/>
      <c r="D473" s="18"/>
      <c r="E473" s="18"/>
      <c r="F473" s="18"/>
    </row>
    <row r="474">
      <c r="B474" s="3"/>
      <c r="D474" s="18"/>
      <c r="E474" s="18"/>
      <c r="F474" s="18"/>
    </row>
    <row r="475">
      <c r="B475" s="3"/>
      <c r="D475" s="18"/>
      <c r="E475" s="18"/>
      <c r="F475" s="18"/>
    </row>
    <row r="476">
      <c r="B476" s="3"/>
      <c r="D476" s="18"/>
      <c r="E476" s="18"/>
      <c r="F476" s="18"/>
    </row>
    <row r="477">
      <c r="B477" s="3"/>
      <c r="D477" s="18"/>
      <c r="E477" s="18"/>
      <c r="F477" s="18"/>
    </row>
    <row r="478">
      <c r="B478" s="3"/>
      <c r="D478" s="18"/>
      <c r="E478" s="18"/>
      <c r="F478" s="18"/>
    </row>
    <row r="479">
      <c r="B479" s="3"/>
      <c r="D479" s="18"/>
      <c r="E479" s="18"/>
      <c r="F479" s="18"/>
    </row>
    <row r="480">
      <c r="B480" s="3"/>
      <c r="D480" s="18"/>
      <c r="E480" s="18"/>
      <c r="F480" s="18"/>
    </row>
    <row r="481">
      <c r="B481" s="3"/>
      <c r="D481" s="18"/>
      <c r="E481" s="18"/>
      <c r="F481" s="18"/>
    </row>
    <row r="482">
      <c r="B482" s="3"/>
      <c r="D482" s="18"/>
      <c r="E482" s="18"/>
      <c r="F482" s="18"/>
    </row>
    <row r="483">
      <c r="B483" s="3"/>
      <c r="D483" s="18"/>
      <c r="E483" s="18"/>
      <c r="F483" s="18"/>
    </row>
    <row r="484">
      <c r="B484" s="3"/>
      <c r="D484" s="18"/>
      <c r="E484" s="18"/>
      <c r="F484" s="18"/>
    </row>
    <row r="485">
      <c r="B485" s="3"/>
      <c r="D485" s="18"/>
      <c r="E485" s="18"/>
      <c r="F485" s="18"/>
    </row>
    <row r="486">
      <c r="B486" s="3"/>
      <c r="D486" s="18"/>
      <c r="E486" s="18"/>
      <c r="F486" s="18"/>
    </row>
    <row r="487">
      <c r="B487" s="3"/>
      <c r="D487" s="18"/>
      <c r="E487" s="18"/>
      <c r="F487" s="18"/>
    </row>
    <row r="488">
      <c r="B488" s="3"/>
      <c r="D488" s="18"/>
      <c r="E488" s="18"/>
      <c r="F488" s="18"/>
    </row>
    <row r="489">
      <c r="B489" s="3"/>
      <c r="D489" s="18"/>
      <c r="E489" s="18"/>
      <c r="F489" s="18"/>
    </row>
    <row r="490">
      <c r="B490" s="3"/>
      <c r="D490" s="18"/>
      <c r="E490" s="18"/>
      <c r="F490" s="18"/>
    </row>
    <row r="491">
      <c r="B491" s="3"/>
      <c r="D491" s="18"/>
      <c r="E491" s="18"/>
      <c r="F491" s="18"/>
    </row>
    <row r="492">
      <c r="B492" s="3"/>
      <c r="D492" s="18"/>
      <c r="E492" s="18"/>
      <c r="F492" s="18"/>
    </row>
    <row r="493">
      <c r="B493" s="3"/>
      <c r="D493" s="18"/>
      <c r="E493" s="18"/>
      <c r="F493" s="18"/>
    </row>
    <row r="494">
      <c r="B494" s="3"/>
      <c r="D494" s="18"/>
      <c r="E494" s="18"/>
      <c r="F494" s="18"/>
    </row>
    <row r="495">
      <c r="B495" s="3"/>
      <c r="D495" s="18"/>
      <c r="E495" s="18"/>
      <c r="F495" s="18"/>
    </row>
    <row r="496">
      <c r="B496" s="3"/>
      <c r="D496" s="18"/>
      <c r="E496" s="18"/>
      <c r="F496" s="18"/>
    </row>
    <row r="497">
      <c r="B497" s="3"/>
      <c r="D497" s="18"/>
      <c r="E497" s="18"/>
      <c r="F497" s="18"/>
    </row>
    <row r="498">
      <c r="B498" s="3"/>
      <c r="D498" s="18"/>
      <c r="E498" s="18"/>
      <c r="F498" s="18"/>
    </row>
    <row r="499">
      <c r="B499" s="3"/>
      <c r="D499" s="18"/>
      <c r="E499" s="18"/>
      <c r="F499" s="18"/>
    </row>
    <row r="500">
      <c r="B500" s="3"/>
      <c r="D500" s="18"/>
      <c r="E500" s="18"/>
      <c r="F500" s="18"/>
    </row>
    <row r="501">
      <c r="B501" s="3"/>
      <c r="D501" s="18"/>
      <c r="E501" s="18"/>
      <c r="F501" s="18"/>
    </row>
    <row r="502">
      <c r="B502" s="3"/>
      <c r="D502" s="18"/>
      <c r="E502" s="18"/>
      <c r="F502" s="18"/>
    </row>
    <row r="503">
      <c r="B503" s="3"/>
      <c r="D503" s="18"/>
      <c r="E503" s="18"/>
      <c r="F503" s="18"/>
    </row>
    <row r="504">
      <c r="B504" s="3"/>
      <c r="D504" s="18"/>
      <c r="E504" s="18"/>
      <c r="F504" s="18"/>
    </row>
    <row r="505">
      <c r="B505" s="3"/>
      <c r="D505" s="18"/>
      <c r="E505" s="18"/>
      <c r="F505" s="18"/>
    </row>
    <row r="506">
      <c r="B506" s="3"/>
      <c r="D506" s="18"/>
      <c r="E506" s="18"/>
      <c r="F506" s="18"/>
    </row>
    <row r="507">
      <c r="B507" s="3"/>
      <c r="D507" s="18"/>
      <c r="E507" s="18"/>
      <c r="F507" s="18"/>
    </row>
    <row r="508">
      <c r="B508" s="3"/>
      <c r="D508" s="18"/>
      <c r="E508" s="18"/>
      <c r="F508" s="18"/>
    </row>
    <row r="509">
      <c r="B509" s="3"/>
      <c r="D509" s="18"/>
      <c r="E509" s="18"/>
      <c r="F509" s="18"/>
    </row>
    <row r="510">
      <c r="B510" s="3"/>
      <c r="D510" s="18"/>
      <c r="E510" s="18"/>
      <c r="F510" s="18"/>
    </row>
    <row r="511">
      <c r="B511" s="3"/>
      <c r="D511" s="18"/>
      <c r="E511" s="18"/>
      <c r="F511" s="18"/>
    </row>
    <row r="512">
      <c r="B512" s="3"/>
      <c r="D512" s="18"/>
      <c r="E512" s="18"/>
      <c r="F512" s="18"/>
    </row>
    <row r="513">
      <c r="B513" s="3"/>
      <c r="D513" s="18"/>
      <c r="E513" s="18"/>
      <c r="F513" s="18"/>
    </row>
    <row r="514">
      <c r="B514" s="3"/>
      <c r="D514" s="18"/>
      <c r="E514" s="18"/>
      <c r="F514" s="18"/>
    </row>
    <row r="515">
      <c r="B515" s="3"/>
      <c r="D515" s="18"/>
      <c r="E515" s="18"/>
      <c r="F515" s="18"/>
    </row>
    <row r="516">
      <c r="B516" s="3"/>
      <c r="D516" s="18"/>
      <c r="E516" s="18"/>
      <c r="F516" s="18"/>
    </row>
    <row r="517">
      <c r="B517" s="3"/>
      <c r="D517" s="18"/>
      <c r="E517" s="18"/>
      <c r="F517" s="18"/>
    </row>
    <row r="518">
      <c r="B518" s="3"/>
      <c r="D518" s="18"/>
      <c r="E518" s="18"/>
      <c r="F518" s="18"/>
    </row>
    <row r="519">
      <c r="B519" s="3"/>
      <c r="D519" s="18"/>
      <c r="E519" s="18"/>
      <c r="F519" s="18"/>
    </row>
    <row r="520">
      <c r="B520" s="3"/>
      <c r="D520" s="18"/>
      <c r="E520" s="18"/>
      <c r="F520" s="18"/>
    </row>
    <row r="521">
      <c r="B521" s="3"/>
      <c r="D521" s="18"/>
      <c r="E521" s="18"/>
      <c r="F521" s="18"/>
    </row>
    <row r="522">
      <c r="B522" s="3"/>
      <c r="D522" s="18"/>
      <c r="E522" s="18"/>
      <c r="F522" s="18"/>
    </row>
    <row r="523">
      <c r="B523" s="3"/>
      <c r="D523" s="18"/>
      <c r="E523" s="18"/>
      <c r="F523" s="18"/>
    </row>
    <row r="524">
      <c r="B524" s="3"/>
      <c r="D524" s="18"/>
      <c r="E524" s="18"/>
      <c r="F524" s="18"/>
    </row>
    <row r="525">
      <c r="B525" s="3"/>
      <c r="D525" s="18"/>
      <c r="E525" s="18"/>
      <c r="F525" s="18"/>
    </row>
    <row r="526">
      <c r="B526" s="3"/>
      <c r="D526" s="18"/>
      <c r="E526" s="18"/>
      <c r="F526" s="18"/>
    </row>
    <row r="527">
      <c r="B527" s="3"/>
      <c r="D527" s="18"/>
      <c r="E527" s="18"/>
      <c r="F527" s="18"/>
    </row>
    <row r="528">
      <c r="B528" s="3"/>
      <c r="D528" s="18"/>
      <c r="E528" s="18"/>
      <c r="F528" s="18"/>
    </row>
    <row r="529">
      <c r="B529" s="3"/>
      <c r="D529" s="18"/>
      <c r="E529" s="18"/>
      <c r="F529" s="18"/>
    </row>
    <row r="530">
      <c r="B530" s="3"/>
      <c r="D530" s="18"/>
      <c r="E530" s="18"/>
      <c r="F530" s="18"/>
    </row>
    <row r="531">
      <c r="B531" s="3"/>
      <c r="D531" s="18"/>
      <c r="E531" s="18"/>
      <c r="F531" s="18"/>
    </row>
    <row r="532">
      <c r="B532" s="3"/>
      <c r="D532" s="18"/>
      <c r="E532" s="18"/>
      <c r="F532" s="18"/>
    </row>
    <row r="533">
      <c r="B533" s="3"/>
      <c r="D533" s="18"/>
      <c r="E533" s="18"/>
      <c r="F533" s="18"/>
    </row>
    <row r="534">
      <c r="B534" s="3"/>
      <c r="D534" s="18"/>
      <c r="E534" s="18"/>
      <c r="F534" s="18"/>
    </row>
    <row r="535">
      <c r="B535" s="3"/>
      <c r="D535" s="18"/>
      <c r="E535" s="18"/>
      <c r="F535" s="18"/>
    </row>
    <row r="536">
      <c r="B536" s="3"/>
      <c r="D536" s="18"/>
      <c r="E536" s="18"/>
      <c r="F536" s="18"/>
    </row>
    <row r="537">
      <c r="B537" s="3"/>
      <c r="D537" s="18"/>
      <c r="E537" s="18"/>
      <c r="F537" s="18"/>
    </row>
    <row r="538">
      <c r="B538" s="3"/>
      <c r="D538" s="18"/>
      <c r="E538" s="18"/>
      <c r="F538" s="18"/>
    </row>
    <row r="539">
      <c r="B539" s="3"/>
      <c r="D539" s="18"/>
      <c r="E539" s="18"/>
      <c r="F539" s="18"/>
    </row>
    <row r="540">
      <c r="B540" s="3"/>
      <c r="D540" s="18"/>
      <c r="E540" s="18"/>
      <c r="F540" s="18"/>
    </row>
    <row r="541">
      <c r="B541" s="3"/>
      <c r="D541" s="18"/>
      <c r="E541" s="18"/>
      <c r="F541" s="18"/>
    </row>
    <row r="542">
      <c r="B542" s="3"/>
      <c r="D542" s="18"/>
      <c r="E542" s="18"/>
      <c r="F542" s="18"/>
    </row>
    <row r="543">
      <c r="B543" s="3"/>
      <c r="D543" s="18"/>
      <c r="E543" s="18"/>
      <c r="F543" s="18"/>
    </row>
    <row r="544">
      <c r="B544" s="3"/>
      <c r="D544" s="18"/>
      <c r="E544" s="18"/>
      <c r="F544" s="18"/>
    </row>
    <row r="545">
      <c r="B545" s="3"/>
      <c r="D545" s="18"/>
      <c r="E545" s="18"/>
      <c r="F545" s="18"/>
    </row>
    <row r="546">
      <c r="B546" s="3"/>
      <c r="D546" s="18"/>
      <c r="E546" s="18"/>
      <c r="F546" s="18"/>
    </row>
    <row r="547">
      <c r="B547" s="3"/>
      <c r="D547" s="18"/>
      <c r="E547" s="18"/>
      <c r="F547" s="18"/>
    </row>
    <row r="548">
      <c r="B548" s="3"/>
      <c r="D548" s="18"/>
      <c r="E548" s="18"/>
      <c r="F548" s="18"/>
    </row>
    <row r="549">
      <c r="B549" s="3"/>
      <c r="D549" s="18"/>
      <c r="E549" s="18"/>
      <c r="F549" s="18"/>
    </row>
    <row r="550">
      <c r="B550" s="3"/>
      <c r="D550" s="18"/>
      <c r="E550" s="18"/>
      <c r="F550" s="18"/>
    </row>
    <row r="551">
      <c r="B551" s="3"/>
      <c r="D551" s="18"/>
      <c r="E551" s="18"/>
      <c r="F551" s="18"/>
    </row>
    <row r="552">
      <c r="B552" s="3"/>
      <c r="D552" s="18"/>
      <c r="E552" s="18"/>
      <c r="F552" s="18"/>
    </row>
    <row r="553">
      <c r="B553" s="3"/>
      <c r="D553" s="18"/>
      <c r="E553" s="18"/>
      <c r="F553" s="18"/>
    </row>
    <row r="554">
      <c r="B554" s="3"/>
      <c r="D554" s="18"/>
      <c r="E554" s="18"/>
      <c r="F554" s="18"/>
    </row>
    <row r="555">
      <c r="B555" s="3"/>
      <c r="D555" s="18"/>
      <c r="E555" s="18"/>
      <c r="F555" s="18"/>
    </row>
    <row r="556">
      <c r="B556" s="3"/>
      <c r="D556" s="18"/>
      <c r="E556" s="18"/>
      <c r="F556" s="18"/>
    </row>
    <row r="557">
      <c r="B557" s="3"/>
      <c r="D557" s="18"/>
      <c r="E557" s="18"/>
      <c r="F557" s="18"/>
    </row>
    <row r="558">
      <c r="B558" s="3"/>
      <c r="D558" s="18"/>
      <c r="E558" s="18"/>
      <c r="F558" s="18"/>
    </row>
    <row r="559">
      <c r="B559" s="3"/>
      <c r="D559" s="18"/>
      <c r="E559" s="18"/>
      <c r="F559" s="18"/>
    </row>
    <row r="560">
      <c r="B560" s="3"/>
      <c r="D560" s="18"/>
      <c r="E560" s="18"/>
      <c r="F560" s="18"/>
    </row>
    <row r="561">
      <c r="B561" s="3"/>
      <c r="D561" s="18"/>
      <c r="E561" s="18"/>
      <c r="F561" s="18"/>
    </row>
    <row r="562">
      <c r="B562" s="3"/>
      <c r="D562" s="18"/>
      <c r="E562" s="18"/>
      <c r="F562" s="18"/>
    </row>
    <row r="563">
      <c r="B563" s="3"/>
      <c r="D563" s="18"/>
      <c r="E563" s="18"/>
      <c r="F563" s="18"/>
    </row>
    <row r="564">
      <c r="B564" s="3"/>
      <c r="D564" s="18"/>
      <c r="E564" s="18"/>
      <c r="F564" s="18"/>
    </row>
    <row r="565">
      <c r="B565" s="3"/>
      <c r="D565" s="18"/>
      <c r="E565" s="18"/>
      <c r="F565" s="18"/>
    </row>
    <row r="566">
      <c r="B566" s="3"/>
      <c r="D566" s="18"/>
      <c r="E566" s="18"/>
      <c r="F566" s="18"/>
    </row>
    <row r="567">
      <c r="B567" s="3"/>
      <c r="D567" s="18"/>
      <c r="E567" s="18"/>
      <c r="F567" s="18"/>
    </row>
    <row r="568">
      <c r="B568" s="3"/>
      <c r="D568" s="18"/>
      <c r="E568" s="18"/>
      <c r="F568" s="18"/>
    </row>
    <row r="569">
      <c r="B569" s="3"/>
      <c r="D569" s="18"/>
      <c r="E569" s="18"/>
      <c r="F569" s="18"/>
    </row>
    <row r="570">
      <c r="B570" s="3"/>
      <c r="D570" s="18"/>
      <c r="E570" s="18"/>
      <c r="F570" s="18"/>
    </row>
    <row r="571">
      <c r="B571" s="3"/>
      <c r="D571" s="18"/>
      <c r="E571" s="18"/>
      <c r="F571" s="18"/>
    </row>
    <row r="572">
      <c r="B572" s="3"/>
      <c r="D572" s="18"/>
      <c r="E572" s="18"/>
      <c r="F572" s="18"/>
    </row>
    <row r="573">
      <c r="B573" s="3"/>
      <c r="D573" s="18"/>
      <c r="E573" s="18"/>
      <c r="F573" s="18"/>
    </row>
    <row r="574">
      <c r="B574" s="3"/>
      <c r="D574" s="18"/>
      <c r="E574" s="18"/>
      <c r="F574" s="18"/>
    </row>
    <row r="575">
      <c r="B575" s="3"/>
      <c r="D575" s="18"/>
      <c r="E575" s="18"/>
      <c r="F575" s="18"/>
    </row>
    <row r="576">
      <c r="B576" s="3"/>
      <c r="D576" s="18"/>
      <c r="E576" s="18"/>
      <c r="F576" s="18"/>
    </row>
    <row r="577">
      <c r="B577" s="3"/>
      <c r="D577" s="18"/>
      <c r="E577" s="18"/>
      <c r="F577" s="18"/>
    </row>
    <row r="578">
      <c r="B578" s="3"/>
      <c r="D578" s="18"/>
      <c r="E578" s="18"/>
      <c r="F578" s="18"/>
    </row>
    <row r="579">
      <c r="B579" s="3"/>
      <c r="D579" s="18"/>
      <c r="E579" s="18"/>
      <c r="F579" s="18"/>
    </row>
    <row r="580">
      <c r="B580" s="3"/>
      <c r="D580" s="18"/>
      <c r="E580" s="18"/>
      <c r="F580" s="18"/>
    </row>
    <row r="581">
      <c r="B581" s="3"/>
      <c r="D581" s="18"/>
      <c r="E581" s="18"/>
      <c r="F581" s="18"/>
    </row>
    <row r="582">
      <c r="B582" s="3"/>
      <c r="D582" s="18"/>
      <c r="E582" s="18"/>
      <c r="F582" s="18"/>
    </row>
    <row r="583">
      <c r="B583" s="3"/>
      <c r="D583" s="18"/>
      <c r="E583" s="18"/>
      <c r="F583" s="18"/>
    </row>
    <row r="584">
      <c r="B584" s="3"/>
      <c r="D584" s="18"/>
      <c r="E584" s="18"/>
      <c r="F584" s="18"/>
    </row>
    <row r="585">
      <c r="B585" s="3"/>
      <c r="D585" s="18"/>
      <c r="E585" s="18"/>
      <c r="F585" s="18"/>
    </row>
    <row r="586">
      <c r="B586" s="3"/>
      <c r="D586" s="18"/>
      <c r="E586" s="18"/>
      <c r="F586" s="18"/>
    </row>
    <row r="587">
      <c r="B587" s="3"/>
      <c r="D587" s="18"/>
      <c r="E587" s="18"/>
      <c r="F587" s="18"/>
    </row>
    <row r="588">
      <c r="B588" s="3"/>
      <c r="D588" s="18"/>
      <c r="E588" s="18"/>
      <c r="F588" s="18"/>
    </row>
    <row r="589">
      <c r="B589" s="3"/>
      <c r="D589" s="18"/>
      <c r="E589" s="18"/>
      <c r="F589" s="18"/>
    </row>
    <row r="590">
      <c r="B590" s="3"/>
      <c r="D590" s="18"/>
      <c r="E590" s="18"/>
      <c r="F590" s="18"/>
    </row>
    <row r="591">
      <c r="B591" s="3"/>
      <c r="D591" s="18"/>
      <c r="E591" s="18"/>
      <c r="F591" s="18"/>
    </row>
    <row r="592">
      <c r="B592" s="3"/>
      <c r="D592" s="18"/>
      <c r="E592" s="18"/>
      <c r="F592" s="18"/>
    </row>
    <row r="593">
      <c r="B593" s="3"/>
      <c r="D593" s="18"/>
      <c r="E593" s="18"/>
      <c r="F593" s="18"/>
    </row>
    <row r="594">
      <c r="B594" s="3"/>
      <c r="D594" s="18"/>
      <c r="E594" s="18"/>
      <c r="F594" s="18"/>
    </row>
    <row r="595">
      <c r="B595" s="3"/>
      <c r="D595" s="18"/>
      <c r="E595" s="18"/>
      <c r="F595" s="18"/>
    </row>
    <row r="596">
      <c r="B596" s="3"/>
      <c r="D596" s="18"/>
      <c r="E596" s="18"/>
      <c r="F596" s="18"/>
    </row>
    <row r="597">
      <c r="B597" s="3"/>
      <c r="D597" s="18"/>
      <c r="E597" s="18"/>
      <c r="F597" s="18"/>
    </row>
    <row r="598">
      <c r="B598" s="3"/>
      <c r="D598" s="18"/>
      <c r="E598" s="18"/>
      <c r="F598" s="18"/>
    </row>
    <row r="599">
      <c r="B599" s="3"/>
      <c r="D599" s="18"/>
      <c r="E599" s="18"/>
      <c r="F599" s="18"/>
    </row>
    <row r="600">
      <c r="B600" s="3"/>
      <c r="D600" s="18"/>
      <c r="E600" s="18"/>
      <c r="F600" s="18"/>
    </row>
    <row r="601">
      <c r="B601" s="3"/>
      <c r="D601" s="18"/>
      <c r="E601" s="18"/>
      <c r="F601" s="18"/>
    </row>
    <row r="602">
      <c r="B602" s="3"/>
      <c r="D602" s="18"/>
      <c r="E602" s="18"/>
      <c r="F602" s="18"/>
    </row>
    <row r="603">
      <c r="B603" s="3"/>
      <c r="D603" s="18"/>
      <c r="E603" s="18"/>
      <c r="F603" s="18"/>
    </row>
    <row r="604">
      <c r="B604" s="3"/>
      <c r="D604" s="18"/>
      <c r="E604" s="18"/>
      <c r="F604" s="18"/>
    </row>
    <row r="605">
      <c r="B605" s="3"/>
      <c r="D605" s="18"/>
      <c r="E605" s="18"/>
      <c r="F605" s="18"/>
    </row>
    <row r="606">
      <c r="B606" s="3"/>
      <c r="D606" s="18"/>
      <c r="E606" s="18"/>
      <c r="F606" s="18"/>
    </row>
    <row r="607">
      <c r="B607" s="3"/>
      <c r="D607" s="18"/>
      <c r="E607" s="18"/>
      <c r="F607" s="18"/>
    </row>
    <row r="608">
      <c r="B608" s="3"/>
      <c r="D608" s="18"/>
      <c r="E608" s="18"/>
      <c r="F608" s="18"/>
    </row>
    <row r="609">
      <c r="B609" s="3"/>
      <c r="D609" s="18"/>
      <c r="E609" s="18"/>
      <c r="F609" s="18"/>
    </row>
    <row r="610">
      <c r="B610" s="3"/>
      <c r="D610" s="18"/>
      <c r="E610" s="18"/>
      <c r="F610" s="18"/>
    </row>
    <row r="611">
      <c r="B611" s="3"/>
      <c r="D611" s="18"/>
      <c r="E611" s="18"/>
      <c r="F611" s="18"/>
    </row>
    <row r="612">
      <c r="B612" s="3"/>
      <c r="D612" s="18"/>
      <c r="E612" s="18"/>
      <c r="F612" s="18"/>
    </row>
    <row r="613">
      <c r="B613" s="3"/>
      <c r="D613" s="18"/>
      <c r="E613" s="18"/>
      <c r="F613" s="18"/>
    </row>
    <row r="614">
      <c r="B614" s="3"/>
      <c r="D614" s="18"/>
      <c r="E614" s="18"/>
      <c r="F614" s="18"/>
    </row>
    <row r="615">
      <c r="B615" s="3"/>
      <c r="D615" s="18"/>
      <c r="E615" s="18"/>
      <c r="F615" s="18"/>
    </row>
    <row r="616">
      <c r="B616" s="3"/>
      <c r="D616" s="18"/>
      <c r="E616" s="18"/>
      <c r="F616" s="18"/>
    </row>
    <row r="617">
      <c r="B617" s="3"/>
      <c r="D617" s="18"/>
      <c r="E617" s="18"/>
      <c r="F617" s="18"/>
    </row>
    <row r="618">
      <c r="B618" s="3"/>
      <c r="D618" s="18"/>
      <c r="E618" s="18"/>
      <c r="F618" s="18"/>
    </row>
    <row r="619">
      <c r="B619" s="3"/>
      <c r="D619" s="18"/>
      <c r="E619" s="18"/>
      <c r="F619" s="18"/>
    </row>
    <row r="620">
      <c r="B620" s="3"/>
      <c r="D620" s="18"/>
      <c r="E620" s="18"/>
      <c r="F620" s="18"/>
    </row>
    <row r="621">
      <c r="B621" s="3"/>
      <c r="D621" s="18"/>
      <c r="E621" s="18"/>
      <c r="F621" s="18"/>
    </row>
    <row r="622">
      <c r="B622" s="3"/>
      <c r="D622" s="18"/>
      <c r="E622" s="18"/>
      <c r="F622" s="18"/>
    </row>
    <row r="623">
      <c r="B623" s="3"/>
      <c r="D623" s="18"/>
      <c r="E623" s="18"/>
      <c r="F623" s="18"/>
    </row>
    <row r="624">
      <c r="B624" s="3"/>
      <c r="D624" s="18"/>
      <c r="E624" s="18"/>
      <c r="F624" s="18"/>
    </row>
    <row r="625">
      <c r="B625" s="3"/>
      <c r="D625" s="18"/>
      <c r="E625" s="18"/>
      <c r="F625" s="18"/>
    </row>
    <row r="626">
      <c r="B626" s="3"/>
      <c r="D626" s="18"/>
      <c r="E626" s="18"/>
      <c r="F626" s="18"/>
    </row>
    <row r="627">
      <c r="B627" s="3"/>
      <c r="D627" s="18"/>
      <c r="E627" s="18"/>
      <c r="F627" s="18"/>
    </row>
    <row r="628">
      <c r="B628" s="3"/>
      <c r="D628" s="18"/>
      <c r="E628" s="18"/>
      <c r="F628" s="18"/>
    </row>
    <row r="629">
      <c r="B629" s="3"/>
      <c r="D629" s="18"/>
      <c r="E629" s="18"/>
      <c r="F629" s="18"/>
    </row>
    <row r="630">
      <c r="B630" s="3"/>
      <c r="D630" s="18"/>
      <c r="E630" s="18"/>
      <c r="F630" s="18"/>
    </row>
    <row r="631">
      <c r="B631" s="3"/>
      <c r="D631" s="18"/>
      <c r="E631" s="18"/>
      <c r="F631" s="18"/>
    </row>
    <row r="632">
      <c r="B632" s="3"/>
      <c r="D632" s="18"/>
      <c r="E632" s="18"/>
      <c r="F632" s="18"/>
    </row>
    <row r="633">
      <c r="B633" s="3"/>
      <c r="D633" s="18"/>
      <c r="E633" s="18"/>
      <c r="F633" s="18"/>
    </row>
    <row r="634">
      <c r="B634" s="3"/>
      <c r="D634" s="18"/>
      <c r="E634" s="18"/>
      <c r="F634" s="18"/>
    </row>
    <row r="635">
      <c r="B635" s="3"/>
      <c r="D635" s="18"/>
      <c r="E635" s="18"/>
      <c r="F635" s="18"/>
    </row>
    <row r="636">
      <c r="B636" s="3"/>
      <c r="D636" s="18"/>
      <c r="E636" s="18"/>
      <c r="F636" s="18"/>
    </row>
    <row r="637">
      <c r="B637" s="3"/>
      <c r="D637" s="18"/>
      <c r="E637" s="18"/>
      <c r="F637" s="18"/>
    </row>
    <row r="638">
      <c r="B638" s="3"/>
      <c r="D638" s="18"/>
      <c r="E638" s="18"/>
      <c r="F638" s="18"/>
    </row>
    <row r="639">
      <c r="B639" s="3"/>
      <c r="D639" s="18"/>
      <c r="E639" s="18"/>
      <c r="F639" s="18"/>
    </row>
    <row r="640">
      <c r="B640" s="3"/>
      <c r="D640" s="18"/>
      <c r="E640" s="18"/>
      <c r="F640" s="18"/>
    </row>
    <row r="641">
      <c r="B641" s="3"/>
      <c r="D641" s="18"/>
      <c r="E641" s="18"/>
      <c r="F641" s="18"/>
    </row>
    <row r="642">
      <c r="B642" s="3"/>
      <c r="D642" s="18"/>
      <c r="E642" s="18"/>
      <c r="F642" s="18"/>
    </row>
    <row r="643">
      <c r="B643" s="3"/>
      <c r="D643" s="18"/>
      <c r="E643" s="18"/>
      <c r="F643" s="18"/>
    </row>
    <row r="644">
      <c r="B644" s="3"/>
      <c r="D644" s="18"/>
      <c r="E644" s="18"/>
      <c r="F644" s="18"/>
    </row>
    <row r="645">
      <c r="B645" s="3"/>
      <c r="D645" s="18"/>
      <c r="E645" s="18"/>
      <c r="F645" s="18"/>
    </row>
    <row r="646">
      <c r="B646" s="3"/>
      <c r="D646" s="18"/>
      <c r="E646" s="18"/>
      <c r="F646" s="18"/>
    </row>
    <row r="647">
      <c r="B647" s="3"/>
      <c r="D647" s="18"/>
      <c r="E647" s="18"/>
      <c r="F647" s="18"/>
    </row>
    <row r="648">
      <c r="B648" s="3"/>
      <c r="D648" s="18"/>
      <c r="E648" s="18"/>
      <c r="F648" s="18"/>
    </row>
    <row r="649">
      <c r="B649" s="3"/>
      <c r="D649" s="18"/>
      <c r="E649" s="18"/>
      <c r="F649" s="18"/>
    </row>
    <row r="650">
      <c r="B650" s="3"/>
      <c r="D650" s="18"/>
      <c r="E650" s="18"/>
      <c r="F650" s="18"/>
    </row>
    <row r="651">
      <c r="B651" s="3"/>
      <c r="D651" s="18"/>
      <c r="E651" s="18"/>
      <c r="F651" s="18"/>
    </row>
    <row r="652">
      <c r="B652" s="3"/>
      <c r="D652" s="18"/>
      <c r="E652" s="18"/>
      <c r="F652" s="18"/>
    </row>
    <row r="653">
      <c r="B653" s="3"/>
      <c r="D653" s="18"/>
      <c r="E653" s="18"/>
      <c r="F653" s="18"/>
    </row>
    <row r="654">
      <c r="B654" s="3"/>
      <c r="D654" s="18"/>
      <c r="E654" s="18"/>
      <c r="F654" s="18"/>
    </row>
    <row r="655">
      <c r="B655" s="3"/>
      <c r="D655" s="18"/>
      <c r="E655" s="18"/>
      <c r="F655" s="18"/>
    </row>
    <row r="656">
      <c r="B656" s="3"/>
      <c r="D656" s="18"/>
      <c r="E656" s="18"/>
      <c r="F656" s="18"/>
    </row>
    <row r="657">
      <c r="B657" s="3"/>
      <c r="D657" s="18"/>
      <c r="E657" s="18"/>
      <c r="F657" s="18"/>
    </row>
    <row r="658">
      <c r="B658" s="3"/>
      <c r="D658" s="18"/>
      <c r="E658" s="18"/>
      <c r="F658" s="18"/>
    </row>
    <row r="659">
      <c r="B659" s="3"/>
      <c r="D659" s="18"/>
      <c r="E659" s="18"/>
      <c r="F659" s="18"/>
    </row>
    <row r="660">
      <c r="B660" s="3"/>
      <c r="D660" s="18"/>
      <c r="E660" s="18"/>
      <c r="F660" s="18"/>
    </row>
    <row r="661">
      <c r="B661" s="3"/>
      <c r="D661" s="18"/>
      <c r="E661" s="18"/>
      <c r="F661" s="18"/>
    </row>
    <row r="662">
      <c r="B662" s="3"/>
      <c r="D662" s="18"/>
      <c r="E662" s="18"/>
      <c r="F662" s="18"/>
    </row>
    <row r="663">
      <c r="B663" s="3"/>
      <c r="D663" s="18"/>
      <c r="E663" s="18"/>
      <c r="F663" s="18"/>
    </row>
    <row r="664">
      <c r="B664" s="3"/>
      <c r="D664" s="18"/>
      <c r="E664" s="18"/>
      <c r="F664" s="18"/>
    </row>
    <row r="665">
      <c r="B665" s="3"/>
      <c r="D665" s="18"/>
      <c r="E665" s="18"/>
      <c r="F665" s="18"/>
    </row>
    <row r="666">
      <c r="B666" s="3"/>
      <c r="D666" s="18"/>
      <c r="E666" s="18"/>
      <c r="F666" s="18"/>
    </row>
    <row r="667">
      <c r="B667" s="3"/>
      <c r="D667" s="18"/>
      <c r="E667" s="18"/>
      <c r="F667" s="18"/>
    </row>
    <row r="668">
      <c r="B668" s="3"/>
      <c r="D668" s="18"/>
      <c r="E668" s="18"/>
      <c r="F668" s="18"/>
    </row>
    <row r="669">
      <c r="B669" s="3"/>
      <c r="D669" s="18"/>
      <c r="E669" s="18"/>
      <c r="F669" s="18"/>
    </row>
    <row r="670">
      <c r="B670" s="3"/>
      <c r="D670" s="18"/>
      <c r="E670" s="18"/>
      <c r="F670" s="18"/>
    </row>
    <row r="671">
      <c r="B671" s="3"/>
      <c r="D671" s="18"/>
      <c r="E671" s="18"/>
      <c r="F671" s="18"/>
    </row>
    <row r="672">
      <c r="B672" s="3"/>
      <c r="D672" s="18"/>
      <c r="E672" s="18"/>
      <c r="F672" s="18"/>
    </row>
    <row r="673">
      <c r="B673" s="3"/>
      <c r="D673" s="18"/>
      <c r="E673" s="18"/>
      <c r="F673" s="18"/>
    </row>
    <row r="674">
      <c r="B674" s="3"/>
      <c r="D674" s="18"/>
      <c r="E674" s="18"/>
      <c r="F674" s="18"/>
    </row>
    <row r="675">
      <c r="B675" s="3"/>
      <c r="D675" s="18"/>
      <c r="E675" s="18"/>
      <c r="F675" s="18"/>
    </row>
    <row r="676">
      <c r="B676" s="3"/>
      <c r="D676" s="18"/>
      <c r="E676" s="18"/>
      <c r="F676" s="18"/>
    </row>
    <row r="677">
      <c r="B677" s="3"/>
      <c r="D677" s="18"/>
      <c r="E677" s="18"/>
      <c r="F677" s="18"/>
    </row>
    <row r="678">
      <c r="B678" s="3"/>
      <c r="D678" s="18"/>
      <c r="E678" s="18"/>
      <c r="F678" s="18"/>
    </row>
    <row r="679">
      <c r="B679" s="3"/>
      <c r="D679" s="18"/>
      <c r="E679" s="18"/>
      <c r="F679" s="18"/>
    </row>
    <row r="680">
      <c r="B680" s="3"/>
      <c r="D680" s="18"/>
      <c r="E680" s="18"/>
      <c r="F680" s="18"/>
    </row>
    <row r="681">
      <c r="B681" s="3"/>
      <c r="D681" s="18"/>
      <c r="E681" s="18"/>
      <c r="F681" s="18"/>
    </row>
    <row r="682">
      <c r="B682" s="3"/>
      <c r="D682" s="18"/>
      <c r="E682" s="18"/>
      <c r="F682" s="18"/>
    </row>
    <row r="683">
      <c r="B683" s="3"/>
      <c r="D683" s="18"/>
      <c r="E683" s="18"/>
      <c r="F683" s="18"/>
    </row>
    <row r="684">
      <c r="B684" s="3"/>
      <c r="D684" s="18"/>
      <c r="E684" s="18"/>
      <c r="F684" s="18"/>
    </row>
    <row r="685">
      <c r="B685" s="3"/>
      <c r="D685" s="18"/>
      <c r="E685" s="18"/>
      <c r="F685" s="18"/>
    </row>
    <row r="686">
      <c r="B686" s="3"/>
      <c r="D686" s="18"/>
      <c r="E686" s="18"/>
      <c r="F686" s="18"/>
    </row>
    <row r="687">
      <c r="B687" s="3"/>
      <c r="D687" s="18"/>
      <c r="E687" s="18"/>
      <c r="F687" s="18"/>
    </row>
    <row r="688">
      <c r="B688" s="3"/>
      <c r="D688" s="18"/>
      <c r="E688" s="18"/>
      <c r="F688" s="18"/>
    </row>
    <row r="689">
      <c r="B689" s="3"/>
      <c r="D689" s="18"/>
      <c r="E689" s="18"/>
      <c r="F689" s="18"/>
    </row>
    <row r="690">
      <c r="B690" s="3"/>
      <c r="D690" s="18"/>
      <c r="E690" s="18"/>
      <c r="F690" s="18"/>
    </row>
    <row r="691">
      <c r="B691" s="3"/>
      <c r="D691" s="18"/>
      <c r="E691" s="18"/>
      <c r="F691" s="18"/>
    </row>
    <row r="692">
      <c r="B692" s="3"/>
      <c r="D692" s="18"/>
      <c r="E692" s="18"/>
      <c r="F692" s="18"/>
    </row>
    <row r="693">
      <c r="B693" s="3"/>
      <c r="D693" s="18"/>
      <c r="E693" s="18"/>
      <c r="F693" s="18"/>
    </row>
    <row r="694">
      <c r="B694" s="3"/>
      <c r="D694" s="18"/>
      <c r="E694" s="18"/>
      <c r="F694" s="18"/>
    </row>
    <row r="695">
      <c r="B695" s="3"/>
      <c r="D695" s="18"/>
      <c r="E695" s="18"/>
      <c r="F695" s="18"/>
    </row>
    <row r="696">
      <c r="B696" s="3"/>
      <c r="D696" s="18"/>
      <c r="E696" s="18"/>
      <c r="F696" s="18"/>
    </row>
    <row r="697">
      <c r="B697" s="3"/>
      <c r="D697" s="18"/>
      <c r="E697" s="18"/>
      <c r="F697" s="18"/>
    </row>
    <row r="698">
      <c r="B698" s="3"/>
      <c r="D698" s="18"/>
      <c r="E698" s="18"/>
      <c r="F698" s="18"/>
    </row>
    <row r="699">
      <c r="B699" s="3"/>
      <c r="D699" s="18"/>
      <c r="E699" s="18"/>
      <c r="F699" s="18"/>
    </row>
    <row r="700">
      <c r="B700" s="3"/>
      <c r="D700" s="18"/>
      <c r="E700" s="18"/>
      <c r="F700" s="18"/>
    </row>
    <row r="701">
      <c r="B701" s="3"/>
      <c r="D701" s="18"/>
      <c r="E701" s="18"/>
      <c r="F701" s="18"/>
    </row>
    <row r="702">
      <c r="B702" s="3"/>
      <c r="D702" s="18"/>
      <c r="E702" s="18"/>
      <c r="F702" s="18"/>
    </row>
    <row r="703">
      <c r="B703" s="3"/>
      <c r="D703" s="18"/>
      <c r="E703" s="18"/>
      <c r="F703" s="18"/>
    </row>
    <row r="704">
      <c r="B704" s="3"/>
      <c r="D704" s="18"/>
      <c r="E704" s="18"/>
      <c r="F704" s="18"/>
    </row>
    <row r="705">
      <c r="B705" s="3"/>
      <c r="D705" s="18"/>
      <c r="E705" s="18"/>
      <c r="F705" s="18"/>
    </row>
    <row r="706">
      <c r="B706" s="3"/>
      <c r="D706" s="18"/>
      <c r="E706" s="18"/>
      <c r="F706" s="18"/>
    </row>
    <row r="707">
      <c r="B707" s="3"/>
      <c r="D707" s="18"/>
      <c r="E707" s="18"/>
      <c r="F707" s="18"/>
    </row>
    <row r="708">
      <c r="B708" s="3"/>
      <c r="D708" s="18"/>
      <c r="E708" s="18"/>
      <c r="F708" s="18"/>
    </row>
    <row r="709">
      <c r="B709" s="3"/>
      <c r="D709" s="18"/>
      <c r="E709" s="18"/>
      <c r="F709" s="18"/>
    </row>
    <row r="710">
      <c r="B710" s="3"/>
      <c r="D710" s="18"/>
      <c r="E710" s="18"/>
      <c r="F710" s="18"/>
    </row>
    <row r="711">
      <c r="B711" s="3"/>
      <c r="D711" s="18"/>
      <c r="E711" s="18"/>
      <c r="F711" s="18"/>
    </row>
    <row r="712">
      <c r="B712" s="3"/>
      <c r="D712" s="18"/>
      <c r="E712" s="18"/>
      <c r="F712" s="18"/>
    </row>
    <row r="713">
      <c r="B713" s="3"/>
      <c r="D713" s="18"/>
      <c r="E713" s="18"/>
      <c r="F713" s="18"/>
    </row>
    <row r="714">
      <c r="B714" s="3"/>
      <c r="D714" s="18"/>
      <c r="E714" s="18"/>
      <c r="F714" s="18"/>
    </row>
    <row r="715">
      <c r="B715" s="3"/>
      <c r="D715" s="18"/>
      <c r="E715" s="18"/>
      <c r="F715" s="18"/>
    </row>
    <row r="716">
      <c r="B716" s="3"/>
      <c r="D716" s="18"/>
      <c r="E716" s="18"/>
      <c r="F716" s="18"/>
    </row>
    <row r="717">
      <c r="B717" s="3"/>
      <c r="D717" s="18"/>
      <c r="E717" s="18"/>
      <c r="F717" s="18"/>
    </row>
    <row r="718">
      <c r="B718" s="3"/>
      <c r="D718" s="18"/>
      <c r="E718" s="18"/>
      <c r="F718" s="18"/>
    </row>
    <row r="719">
      <c r="B719" s="3"/>
      <c r="D719" s="18"/>
      <c r="E719" s="18"/>
      <c r="F719" s="18"/>
    </row>
    <row r="720">
      <c r="B720" s="3"/>
      <c r="D720" s="18"/>
      <c r="E720" s="18"/>
      <c r="F720" s="18"/>
    </row>
    <row r="721">
      <c r="B721" s="3"/>
      <c r="D721" s="18"/>
      <c r="E721" s="18"/>
      <c r="F721" s="18"/>
    </row>
    <row r="722">
      <c r="B722" s="3"/>
      <c r="D722" s="18"/>
      <c r="E722" s="18"/>
      <c r="F722" s="18"/>
    </row>
    <row r="723">
      <c r="B723" s="3"/>
      <c r="D723" s="18"/>
      <c r="E723" s="18"/>
      <c r="F723" s="18"/>
    </row>
    <row r="724">
      <c r="B724" s="3"/>
      <c r="D724" s="18"/>
      <c r="E724" s="18"/>
      <c r="F724" s="18"/>
    </row>
    <row r="725">
      <c r="B725" s="3"/>
      <c r="D725" s="18"/>
      <c r="E725" s="18"/>
      <c r="F725" s="18"/>
    </row>
    <row r="726">
      <c r="B726" s="3"/>
      <c r="D726" s="18"/>
      <c r="E726" s="18"/>
      <c r="F726" s="18"/>
    </row>
    <row r="727">
      <c r="B727" s="3"/>
      <c r="D727" s="18"/>
      <c r="E727" s="18"/>
      <c r="F727" s="18"/>
    </row>
    <row r="728">
      <c r="B728" s="3"/>
      <c r="D728" s="18"/>
      <c r="E728" s="18"/>
      <c r="F728" s="18"/>
    </row>
    <row r="729">
      <c r="B729" s="3"/>
      <c r="D729" s="18"/>
      <c r="E729" s="18"/>
      <c r="F729" s="18"/>
    </row>
    <row r="730">
      <c r="B730" s="3"/>
      <c r="D730" s="18"/>
      <c r="E730" s="18"/>
      <c r="F730" s="18"/>
    </row>
    <row r="731">
      <c r="B731" s="3"/>
      <c r="D731" s="18"/>
      <c r="E731" s="18"/>
      <c r="F731" s="18"/>
    </row>
    <row r="732">
      <c r="B732" s="3"/>
      <c r="D732" s="18"/>
      <c r="E732" s="18"/>
      <c r="F732" s="18"/>
    </row>
    <row r="733">
      <c r="B733" s="3"/>
      <c r="D733" s="18"/>
      <c r="E733" s="18"/>
      <c r="F733" s="18"/>
    </row>
    <row r="734">
      <c r="B734" s="3"/>
      <c r="D734" s="18"/>
      <c r="E734" s="18"/>
      <c r="F734" s="18"/>
    </row>
    <row r="735">
      <c r="B735" s="3"/>
      <c r="D735" s="18"/>
      <c r="E735" s="18"/>
      <c r="F735" s="18"/>
    </row>
    <row r="736">
      <c r="B736" s="3"/>
      <c r="D736" s="18"/>
      <c r="E736" s="18"/>
      <c r="F736" s="18"/>
    </row>
    <row r="737">
      <c r="B737" s="3"/>
      <c r="D737" s="18"/>
      <c r="E737" s="18"/>
      <c r="F737" s="18"/>
    </row>
    <row r="738">
      <c r="B738" s="3"/>
      <c r="D738" s="18"/>
      <c r="E738" s="18"/>
      <c r="F738" s="18"/>
    </row>
    <row r="739">
      <c r="B739" s="3"/>
      <c r="D739" s="18"/>
      <c r="E739" s="18"/>
      <c r="F739" s="18"/>
    </row>
    <row r="740">
      <c r="B740" s="3"/>
      <c r="D740" s="18"/>
      <c r="E740" s="18"/>
      <c r="F740" s="18"/>
    </row>
    <row r="741">
      <c r="B741" s="3"/>
      <c r="D741" s="18"/>
      <c r="E741" s="18"/>
      <c r="F741" s="18"/>
    </row>
    <row r="742">
      <c r="B742" s="3"/>
      <c r="D742" s="18"/>
      <c r="E742" s="18"/>
      <c r="F742" s="18"/>
    </row>
    <row r="743">
      <c r="B743" s="3"/>
      <c r="D743" s="18"/>
      <c r="E743" s="18"/>
      <c r="F743" s="18"/>
    </row>
    <row r="744">
      <c r="B744" s="3"/>
      <c r="D744" s="18"/>
      <c r="E744" s="18"/>
      <c r="F744" s="18"/>
    </row>
    <row r="745">
      <c r="B745" s="3"/>
      <c r="D745" s="18"/>
      <c r="E745" s="18"/>
      <c r="F745" s="18"/>
    </row>
    <row r="746">
      <c r="B746" s="3"/>
      <c r="D746" s="18"/>
      <c r="E746" s="18"/>
      <c r="F746" s="18"/>
    </row>
    <row r="747">
      <c r="B747" s="3"/>
      <c r="D747" s="18"/>
      <c r="E747" s="18"/>
      <c r="F747" s="18"/>
    </row>
    <row r="748">
      <c r="B748" s="3"/>
      <c r="D748" s="18"/>
      <c r="E748" s="18"/>
      <c r="F748" s="18"/>
    </row>
    <row r="749">
      <c r="B749" s="3"/>
      <c r="D749" s="18"/>
      <c r="E749" s="18"/>
      <c r="F749" s="18"/>
    </row>
    <row r="750">
      <c r="B750" s="3"/>
      <c r="D750" s="18"/>
      <c r="E750" s="18"/>
      <c r="F750" s="18"/>
    </row>
    <row r="751">
      <c r="B751" s="3"/>
      <c r="D751" s="18"/>
      <c r="E751" s="18"/>
      <c r="F751" s="18"/>
    </row>
    <row r="752">
      <c r="B752" s="3"/>
      <c r="D752" s="18"/>
      <c r="E752" s="18"/>
      <c r="F752" s="18"/>
    </row>
    <row r="753">
      <c r="B753" s="3"/>
      <c r="D753" s="18"/>
      <c r="E753" s="18"/>
      <c r="F753" s="18"/>
    </row>
    <row r="754">
      <c r="B754" s="3"/>
      <c r="D754" s="18"/>
      <c r="E754" s="18"/>
      <c r="F754" s="18"/>
    </row>
    <row r="755">
      <c r="B755" s="3"/>
      <c r="D755" s="18"/>
      <c r="E755" s="18"/>
      <c r="F755" s="18"/>
    </row>
    <row r="756">
      <c r="B756" s="3"/>
      <c r="D756" s="18"/>
      <c r="E756" s="18"/>
      <c r="F756" s="18"/>
    </row>
    <row r="757">
      <c r="B757" s="3"/>
      <c r="D757" s="18"/>
      <c r="E757" s="18"/>
      <c r="F757" s="18"/>
    </row>
    <row r="758">
      <c r="B758" s="3"/>
      <c r="D758" s="18"/>
      <c r="E758" s="18"/>
      <c r="F758" s="18"/>
    </row>
    <row r="759">
      <c r="B759" s="3"/>
      <c r="D759" s="18"/>
      <c r="E759" s="18"/>
      <c r="F759" s="18"/>
    </row>
    <row r="760">
      <c r="B760" s="3"/>
      <c r="D760" s="18"/>
      <c r="E760" s="18"/>
      <c r="F760" s="18"/>
    </row>
    <row r="761">
      <c r="B761" s="3"/>
      <c r="D761" s="18"/>
      <c r="E761" s="18"/>
      <c r="F761" s="18"/>
    </row>
    <row r="762">
      <c r="B762" s="3"/>
      <c r="D762" s="18"/>
      <c r="E762" s="18"/>
      <c r="F762" s="18"/>
    </row>
    <row r="763">
      <c r="B763" s="3"/>
      <c r="D763" s="18"/>
      <c r="E763" s="18"/>
      <c r="F763" s="18"/>
    </row>
    <row r="764">
      <c r="B764" s="3"/>
      <c r="D764" s="18"/>
      <c r="E764" s="18"/>
      <c r="F764" s="18"/>
    </row>
    <row r="765">
      <c r="B765" s="3"/>
      <c r="D765" s="18"/>
      <c r="E765" s="18"/>
      <c r="F765" s="18"/>
    </row>
    <row r="766">
      <c r="B766" s="3"/>
      <c r="D766" s="18"/>
      <c r="E766" s="18"/>
      <c r="F766" s="18"/>
    </row>
    <row r="767">
      <c r="B767" s="3"/>
      <c r="D767" s="18"/>
      <c r="E767" s="18"/>
      <c r="F767" s="18"/>
    </row>
    <row r="768">
      <c r="B768" s="3"/>
      <c r="D768" s="18"/>
      <c r="E768" s="18"/>
      <c r="F768" s="18"/>
    </row>
    <row r="769">
      <c r="B769" s="3"/>
      <c r="D769" s="18"/>
      <c r="E769" s="18"/>
      <c r="F769" s="18"/>
    </row>
    <row r="770">
      <c r="B770" s="3"/>
      <c r="D770" s="18"/>
      <c r="E770" s="18"/>
      <c r="F770" s="18"/>
    </row>
    <row r="771">
      <c r="B771" s="3"/>
      <c r="D771" s="18"/>
      <c r="E771" s="18"/>
      <c r="F771" s="18"/>
    </row>
    <row r="772">
      <c r="B772" s="3"/>
      <c r="D772" s="18"/>
      <c r="E772" s="18"/>
      <c r="F772" s="18"/>
    </row>
    <row r="773">
      <c r="B773" s="3"/>
      <c r="D773" s="18"/>
      <c r="E773" s="18"/>
      <c r="F773" s="18"/>
    </row>
    <row r="774">
      <c r="B774" s="3"/>
      <c r="D774" s="18"/>
      <c r="E774" s="18"/>
      <c r="F774" s="18"/>
    </row>
    <row r="775">
      <c r="B775" s="3"/>
      <c r="D775" s="18"/>
      <c r="E775" s="18"/>
      <c r="F775" s="18"/>
    </row>
    <row r="776">
      <c r="B776" s="3"/>
      <c r="D776" s="18"/>
      <c r="E776" s="18"/>
      <c r="F776" s="18"/>
    </row>
    <row r="777">
      <c r="B777" s="3"/>
      <c r="D777" s="18"/>
      <c r="E777" s="18"/>
      <c r="F777" s="18"/>
    </row>
    <row r="778">
      <c r="B778" s="3"/>
      <c r="D778" s="18"/>
      <c r="E778" s="18"/>
      <c r="F778" s="18"/>
    </row>
    <row r="779">
      <c r="B779" s="3"/>
      <c r="D779" s="18"/>
      <c r="E779" s="18"/>
      <c r="F779" s="18"/>
    </row>
    <row r="780">
      <c r="B780" s="3"/>
      <c r="D780" s="18"/>
      <c r="E780" s="18"/>
      <c r="F780" s="18"/>
    </row>
    <row r="781">
      <c r="B781" s="3"/>
      <c r="D781" s="18"/>
      <c r="E781" s="18"/>
      <c r="F781" s="18"/>
    </row>
    <row r="782">
      <c r="B782" s="3"/>
      <c r="D782" s="18"/>
      <c r="E782" s="18"/>
      <c r="F782" s="18"/>
    </row>
    <row r="783">
      <c r="B783" s="3"/>
      <c r="D783" s="18"/>
      <c r="E783" s="18"/>
      <c r="F783" s="18"/>
    </row>
    <row r="784">
      <c r="B784" s="3"/>
      <c r="D784" s="18"/>
      <c r="E784" s="18"/>
      <c r="F784" s="18"/>
    </row>
    <row r="785">
      <c r="B785" s="3"/>
      <c r="D785" s="18"/>
      <c r="E785" s="18"/>
      <c r="F785" s="18"/>
    </row>
    <row r="786">
      <c r="B786" s="3"/>
      <c r="D786" s="18"/>
      <c r="E786" s="18"/>
      <c r="F786" s="18"/>
    </row>
    <row r="787">
      <c r="B787" s="3"/>
      <c r="D787" s="18"/>
      <c r="E787" s="18"/>
      <c r="F787" s="18"/>
    </row>
    <row r="788">
      <c r="B788" s="3"/>
      <c r="D788" s="18"/>
      <c r="E788" s="18"/>
      <c r="F788" s="18"/>
    </row>
    <row r="789">
      <c r="B789" s="3"/>
      <c r="D789" s="18"/>
      <c r="E789" s="18"/>
      <c r="F789" s="18"/>
    </row>
    <row r="790">
      <c r="B790" s="3"/>
      <c r="D790" s="18"/>
      <c r="E790" s="18"/>
      <c r="F790" s="18"/>
    </row>
    <row r="791">
      <c r="B791" s="3"/>
      <c r="D791" s="18"/>
      <c r="E791" s="18"/>
      <c r="F791" s="18"/>
    </row>
    <row r="792">
      <c r="B792" s="3"/>
      <c r="D792" s="18"/>
      <c r="E792" s="18"/>
      <c r="F792" s="18"/>
    </row>
    <row r="793">
      <c r="B793" s="3"/>
      <c r="D793" s="18"/>
      <c r="E793" s="18"/>
      <c r="F793" s="18"/>
    </row>
    <row r="794">
      <c r="B794" s="3"/>
      <c r="D794" s="18"/>
      <c r="E794" s="18"/>
      <c r="F794" s="18"/>
    </row>
    <row r="795">
      <c r="B795" s="3"/>
      <c r="D795" s="18"/>
      <c r="E795" s="18"/>
      <c r="F795" s="18"/>
    </row>
    <row r="796">
      <c r="B796" s="3"/>
      <c r="D796" s="18"/>
      <c r="E796" s="18"/>
      <c r="F796" s="18"/>
    </row>
    <row r="797">
      <c r="B797" s="3"/>
      <c r="D797" s="18"/>
      <c r="E797" s="18"/>
      <c r="F797" s="18"/>
    </row>
    <row r="798">
      <c r="B798" s="3"/>
      <c r="D798" s="18"/>
      <c r="E798" s="18"/>
      <c r="F798" s="18"/>
    </row>
    <row r="799">
      <c r="B799" s="3"/>
      <c r="D799" s="18"/>
      <c r="E799" s="18"/>
      <c r="F799" s="18"/>
    </row>
    <row r="800">
      <c r="B800" s="3"/>
      <c r="D800" s="18"/>
      <c r="E800" s="18"/>
      <c r="F800" s="18"/>
    </row>
    <row r="801">
      <c r="B801" s="3"/>
      <c r="D801" s="18"/>
      <c r="E801" s="18"/>
      <c r="F801" s="18"/>
    </row>
    <row r="802">
      <c r="B802" s="3"/>
      <c r="D802" s="18"/>
      <c r="E802" s="18"/>
      <c r="F802" s="18"/>
    </row>
    <row r="803">
      <c r="B803" s="3"/>
      <c r="D803" s="18"/>
      <c r="E803" s="18"/>
      <c r="F803" s="18"/>
    </row>
    <row r="804">
      <c r="B804" s="3"/>
      <c r="D804" s="18"/>
      <c r="E804" s="18"/>
      <c r="F804" s="18"/>
    </row>
    <row r="805">
      <c r="B805" s="3"/>
      <c r="D805" s="18"/>
      <c r="E805" s="18"/>
      <c r="F805" s="18"/>
    </row>
    <row r="806">
      <c r="B806" s="3"/>
      <c r="D806" s="18"/>
      <c r="E806" s="18"/>
      <c r="F806" s="18"/>
    </row>
    <row r="807">
      <c r="B807" s="3"/>
      <c r="D807" s="18"/>
      <c r="E807" s="18"/>
      <c r="F807" s="18"/>
    </row>
    <row r="808">
      <c r="B808" s="3"/>
      <c r="D808" s="18"/>
      <c r="E808" s="18"/>
      <c r="F808" s="18"/>
    </row>
    <row r="809">
      <c r="B809" s="3"/>
      <c r="D809" s="18"/>
      <c r="E809" s="18"/>
      <c r="F809" s="18"/>
    </row>
    <row r="810">
      <c r="B810" s="3"/>
      <c r="D810" s="18"/>
      <c r="E810" s="18"/>
      <c r="F810" s="18"/>
    </row>
    <row r="811">
      <c r="B811" s="3"/>
      <c r="D811" s="18"/>
      <c r="E811" s="18"/>
      <c r="F811" s="18"/>
    </row>
    <row r="812">
      <c r="B812" s="3"/>
      <c r="D812" s="18"/>
      <c r="E812" s="18"/>
      <c r="F812" s="18"/>
    </row>
    <row r="813">
      <c r="B813" s="3"/>
      <c r="D813" s="18"/>
      <c r="E813" s="18"/>
      <c r="F813" s="18"/>
    </row>
    <row r="814">
      <c r="B814" s="3"/>
      <c r="D814" s="18"/>
      <c r="E814" s="18"/>
      <c r="F814" s="18"/>
    </row>
    <row r="815">
      <c r="B815" s="3"/>
      <c r="D815" s="18"/>
      <c r="E815" s="18"/>
      <c r="F815" s="18"/>
    </row>
    <row r="816">
      <c r="B816" s="3"/>
      <c r="D816" s="18"/>
      <c r="E816" s="18"/>
      <c r="F816" s="18"/>
    </row>
    <row r="817">
      <c r="B817" s="3"/>
      <c r="D817" s="18"/>
      <c r="E817" s="18"/>
      <c r="F817" s="18"/>
    </row>
    <row r="818">
      <c r="B818" s="3"/>
      <c r="D818" s="18"/>
      <c r="E818" s="18"/>
      <c r="F818" s="18"/>
    </row>
    <row r="819">
      <c r="B819" s="3"/>
      <c r="D819" s="18"/>
      <c r="E819" s="18"/>
      <c r="F819" s="18"/>
    </row>
    <row r="820">
      <c r="B820" s="3"/>
      <c r="D820" s="18"/>
      <c r="E820" s="18"/>
      <c r="F820" s="18"/>
    </row>
    <row r="821">
      <c r="B821" s="3"/>
      <c r="D821" s="18"/>
      <c r="E821" s="18"/>
      <c r="F821" s="18"/>
    </row>
    <row r="822">
      <c r="B822" s="3"/>
      <c r="D822" s="18"/>
      <c r="E822" s="18"/>
      <c r="F822" s="18"/>
    </row>
    <row r="823">
      <c r="B823" s="3"/>
      <c r="D823" s="18"/>
      <c r="E823" s="18"/>
      <c r="F823" s="18"/>
    </row>
    <row r="824">
      <c r="B824" s="3"/>
      <c r="D824" s="18"/>
      <c r="E824" s="18"/>
      <c r="F824" s="18"/>
    </row>
    <row r="825">
      <c r="B825" s="3"/>
      <c r="D825" s="18"/>
      <c r="E825" s="18"/>
      <c r="F825" s="18"/>
    </row>
    <row r="826">
      <c r="B826" s="3"/>
      <c r="D826" s="18"/>
      <c r="E826" s="18"/>
      <c r="F826" s="18"/>
    </row>
    <row r="827">
      <c r="B827" s="3"/>
      <c r="D827" s="18"/>
      <c r="E827" s="18"/>
      <c r="F827" s="18"/>
    </row>
    <row r="828">
      <c r="B828" s="3"/>
      <c r="D828" s="18"/>
      <c r="E828" s="18"/>
      <c r="F828" s="18"/>
    </row>
    <row r="829">
      <c r="B829" s="3"/>
      <c r="D829" s="18"/>
      <c r="E829" s="18"/>
      <c r="F829" s="18"/>
    </row>
    <row r="830">
      <c r="B830" s="3"/>
      <c r="D830" s="18"/>
      <c r="E830" s="18"/>
      <c r="F830" s="18"/>
    </row>
    <row r="831">
      <c r="B831" s="3"/>
      <c r="D831" s="18"/>
      <c r="E831" s="18"/>
      <c r="F831" s="18"/>
    </row>
    <row r="832">
      <c r="B832" s="3"/>
      <c r="D832" s="18"/>
      <c r="E832" s="18"/>
      <c r="F832" s="18"/>
    </row>
    <row r="833">
      <c r="B833" s="3"/>
      <c r="D833" s="18"/>
      <c r="E833" s="18"/>
      <c r="F833" s="18"/>
    </row>
    <row r="834">
      <c r="B834" s="3"/>
      <c r="D834" s="18"/>
      <c r="E834" s="18"/>
      <c r="F834" s="18"/>
    </row>
    <row r="835">
      <c r="B835" s="3"/>
      <c r="D835" s="18"/>
      <c r="E835" s="18"/>
      <c r="F835" s="18"/>
    </row>
    <row r="836">
      <c r="B836" s="3"/>
      <c r="D836" s="18"/>
      <c r="E836" s="18"/>
      <c r="F836" s="18"/>
    </row>
    <row r="837">
      <c r="B837" s="3"/>
      <c r="D837" s="18"/>
      <c r="E837" s="18"/>
      <c r="F837" s="18"/>
    </row>
    <row r="838">
      <c r="B838" s="3"/>
      <c r="D838" s="18"/>
      <c r="E838" s="18"/>
      <c r="F838" s="18"/>
    </row>
    <row r="839">
      <c r="B839" s="3"/>
      <c r="D839" s="18"/>
      <c r="E839" s="18"/>
      <c r="F839" s="18"/>
    </row>
    <row r="840">
      <c r="B840" s="3"/>
      <c r="D840" s="18"/>
      <c r="E840" s="18"/>
      <c r="F840" s="18"/>
    </row>
    <row r="841">
      <c r="B841" s="3"/>
      <c r="D841" s="18"/>
      <c r="E841" s="18"/>
      <c r="F841" s="18"/>
    </row>
    <row r="842">
      <c r="B842" s="3"/>
      <c r="D842" s="18"/>
      <c r="E842" s="18"/>
      <c r="F842" s="18"/>
    </row>
    <row r="843">
      <c r="B843" s="3"/>
      <c r="D843" s="18"/>
      <c r="E843" s="18"/>
      <c r="F843" s="18"/>
    </row>
    <row r="844">
      <c r="B844" s="3"/>
      <c r="D844" s="18"/>
      <c r="E844" s="18"/>
      <c r="F844" s="18"/>
    </row>
    <row r="845">
      <c r="B845" s="3"/>
      <c r="D845" s="18"/>
      <c r="E845" s="18"/>
      <c r="F845" s="18"/>
    </row>
    <row r="846">
      <c r="B846" s="3"/>
      <c r="D846" s="18"/>
      <c r="E846" s="18"/>
      <c r="F846" s="18"/>
    </row>
    <row r="847">
      <c r="B847" s="3"/>
      <c r="D847" s="18"/>
      <c r="E847" s="18"/>
      <c r="F847" s="18"/>
    </row>
    <row r="848">
      <c r="B848" s="3"/>
      <c r="D848" s="18"/>
      <c r="E848" s="18"/>
      <c r="F848" s="18"/>
    </row>
    <row r="849">
      <c r="B849" s="3"/>
      <c r="D849" s="18"/>
      <c r="E849" s="18"/>
      <c r="F849" s="18"/>
    </row>
    <row r="850">
      <c r="B850" s="3"/>
      <c r="D850" s="18"/>
      <c r="E850" s="18"/>
      <c r="F850" s="18"/>
    </row>
    <row r="851">
      <c r="B851" s="3"/>
      <c r="D851" s="18"/>
      <c r="E851" s="18"/>
      <c r="F851" s="18"/>
    </row>
    <row r="852">
      <c r="B852" s="3"/>
      <c r="D852" s="18"/>
      <c r="E852" s="18"/>
      <c r="F852" s="18"/>
    </row>
    <row r="853">
      <c r="B853" s="3"/>
      <c r="D853" s="18"/>
      <c r="E853" s="18"/>
      <c r="F853" s="18"/>
    </row>
    <row r="854">
      <c r="B854" s="3"/>
      <c r="D854" s="18"/>
      <c r="E854" s="18"/>
      <c r="F854" s="18"/>
    </row>
    <row r="855">
      <c r="B855" s="3"/>
      <c r="D855" s="18"/>
      <c r="E855" s="18"/>
      <c r="F855" s="18"/>
    </row>
    <row r="856">
      <c r="B856" s="3"/>
      <c r="D856" s="18"/>
      <c r="E856" s="18"/>
      <c r="F856" s="18"/>
    </row>
    <row r="857">
      <c r="B857" s="3"/>
      <c r="D857" s="18"/>
      <c r="E857" s="18"/>
      <c r="F857" s="18"/>
    </row>
    <row r="858">
      <c r="B858" s="3"/>
      <c r="D858" s="18"/>
      <c r="E858" s="18"/>
      <c r="F858" s="18"/>
    </row>
    <row r="859">
      <c r="B859" s="3"/>
      <c r="D859" s="18"/>
      <c r="E859" s="18"/>
      <c r="F859" s="18"/>
    </row>
    <row r="860">
      <c r="B860" s="3"/>
      <c r="D860" s="18"/>
      <c r="E860" s="18"/>
      <c r="F860" s="18"/>
    </row>
    <row r="861">
      <c r="B861" s="3"/>
      <c r="D861" s="18"/>
      <c r="E861" s="18"/>
      <c r="F861" s="18"/>
    </row>
    <row r="862">
      <c r="B862" s="3"/>
      <c r="D862" s="18"/>
      <c r="E862" s="18"/>
      <c r="F862" s="18"/>
    </row>
    <row r="863">
      <c r="B863" s="3"/>
      <c r="D863" s="18"/>
      <c r="E863" s="18"/>
      <c r="F863" s="18"/>
    </row>
    <row r="864">
      <c r="B864" s="3"/>
      <c r="D864" s="18"/>
      <c r="E864" s="18"/>
      <c r="F864" s="18"/>
    </row>
    <row r="865">
      <c r="B865" s="3"/>
      <c r="D865" s="18"/>
      <c r="E865" s="18"/>
      <c r="F865" s="18"/>
    </row>
    <row r="866">
      <c r="B866" s="3"/>
      <c r="D866" s="18"/>
      <c r="E866" s="18"/>
      <c r="F866" s="18"/>
    </row>
    <row r="867">
      <c r="B867" s="3"/>
      <c r="D867" s="18"/>
      <c r="E867" s="18"/>
      <c r="F867" s="18"/>
    </row>
    <row r="868">
      <c r="B868" s="3"/>
      <c r="D868" s="18"/>
      <c r="E868" s="18"/>
      <c r="F868" s="18"/>
    </row>
    <row r="869">
      <c r="B869" s="3"/>
      <c r="D869" s="18"/>
      <c r="E869" s="18"/>
      <c r="F869" s="18"/>
    </row>
    <row r="870">
      <c r="B870" s="3"/>
      <c r="D870" s="18"/>
      <c r="E870" s="18"/>
      <c r="F870" s="18"/>
    </row>
    <row r="871">
      <c r="B871" s="3"/>
      <c r="D871" s="18"/>
      <c r="E871" s="18"/>
      <c r="F871" s="18"/>
    </row>
    <row r="872">
      <c r="B872" s="3"/>
      <c r="D872" s="18"/>
      <c r="E872" s="18"/>
      <c r="F872" s="18"/>
    </row>
    <row r="873">
      <c r="B873" s="3"/>
      <c r="D873" s="18"/>
      <c r="E873" s="18"/>
      <c r="F873" s="18"/>
    </row>
    <row r="874">
      <c r="B874" s="3"/>
      <c r="D874" s="18"/>
      <c r="E874" s="18"/>
      <c r="F874" s="18"/>
    </row>
    <row r="875">
      <c r="B875" s="3"/>
      <c r="D875" s="18"/>
      <c r="E875" s="18"/>
      <c r="F875" s="18"/>
    </row>
    <row r="876">
      <c r="B876" s="3"/>
      <c r="D876" s="18"/>
      <c r="E876" s="18"/>
      <c r="F876" s="18"/>
    </row>
    <row r="877">
      <c r="B877" s="3"/>
      <c r="D877" s="18"/>
      <c r="E877" s="18"/>
      <c r="F877" s="18"/>
    </row>
    <row r="878">
      <c r="B878" s="3"/>
      <c r="D878" s="18"/>
      <c r="E878" s="18"/>
      <c r="F878" s="18"/>
    </row>
    <row r="879">
      <c r="B879" s="3"/>
      <c r="D879" s="18"/>
      <c r="E879" s="18"/>
      <c r="F879" s="18"/>
    </row>
    <row r="880">
      <c r="B880" s="3"/>
      <c r="D880" s="18"/>
      <c r="E880" s="18"/>
      <c r="F880" s="18"/>
    </row>
    <row r="881">
      <c r="B881" s="3"/>
      <c r="D881" s="18"/>
      <c r="E881" s="18"/>
      <c r="F881" s="18"/>
    </row>
    <row r="882">
      <c r="B882" s="3"/>
      <c r="D882" s="18"/>
      <c r="E882" s="18"/>
      <c r="F882" s="18"/>
    </row>
    <row r="883">
      <c r="B883" s="3"/>
      <c r="D883" s="18"/>
      <c r="E883" s="18"/>
      <c r="F883" s="18"/>
    </row>
    <row r="884">
      <c r="B884" s="3"/>
      <c r="D884" s="18"/>
      <c r="E884" s="18"/>
      <c r="F884" s="18"/>
    </row>
    <row r="885">
      <c r="B885" s="3"/>
      <c r="D885" s="18"/>
      <c r="E885" s="18"/>
      <c r="F885" s="18"/>
    </row>
    <row r="886">
      <c r="B886" s="3"/>
      <c r="D886" s="18"/>
      <c r="E886" s="18"/>
      <c r="F886" s="18"/>
    </row>
    <row r="887">
      <c r="B887" s="3"/>
      <c r="D887" s="18"/>
      <c r="E887" s="18"/>
      <c r="F887" s="18"/>
    </row>
    <row r="888">
      <c r="B888" s="3"/>
      <c r="D888" s="18"/>
      <c r="E888" s="18"/>
      <c r="F888" s="18"/>
    </row>
    <row r="889">
      <c r="B889" s="3"/>
      <c r="D889" s="18"/>
      <c r="E889" s="18"/>
      <c r="F889" s="18"/>
    </row>
    <row r="890">
      <c r="B890" s="3"/>
      <c r="D890" s="18"/>
      <c r="E890" s="18"/>
      <c r="F890" s="18"/>
    </row>
    <row r="891">
      <c r="B891" s="3"/>
      <c r="D891" s="18"/>
      <c r="E891" s="18"/>
      <c r="F891" s="18"/>
    </row>
    <row r="892">
      <c r="B892" s="3"/>
      <c r="D892" s="18"/>
      <c r="E892" s="18"/>
      <c r="F892" s="18"/>
    </row>
    <row r="893">
      <c r="B893" s="3"/>
      <c r="D893" s="18"/>
      <c r="E893" s="18"/>
      <c r="F893" s="18"/>
    </row>
    <row r="894">
      <c r="B894" s="3"/>
      <c r="D894" s="18"/>
      <c r="E894" s="18"/>
      <c r="F894" s="18"/>
    </row>
    <row r="895">
      <c r="B895" s="3"/>
      <c r="D895" s="18"/>
      <c r="E895" s="18"/>
      <c r="F895" s="18"/>
    </row>
    <row r="896">
      <c r="B896" s="3"/>
      <c r="D896" s="18"/>
      <c r="E896" s="18"/>
      <c r="F896" s="18"/>
    </row>
    <row r="897">
      <c r="B897" s="3"/>
      <c r="D897" s="18"/>
      <c r="E897" s="18"/>
      <c r="F897" s="18"/>
    </row>
    <row r="898">
      <c r="B898" s="3"/>
      <c r="D898" s="18"/>
      <c r="E898" s="18"/>
      <c r="F898" s="18"/>
    </row>
    <row r="899">
      <c r="B899" s="3"/>
      <c r="D899" s="18"/>
      <c r="E899" s="18"/>
      <c r="F899" s="18"/>
    </row>
    <row r="900">
      <c r="B900" s="3"/>
      <c r="D900" s="18"/>
      <c r="E900" s="18"/>
      <c r="F900" s="18"/>
    </row>
    <row r="901">
      <c r="B901" s="3"/>
      <c r="D901" s="18"/>
      <c r="E901" s="18"/>
      <c r="F901" s="18"/>
    </row>
    <row r="902">
      <c r="B902" s="3"/>
      <c r="D902" s="18"/>
      <c r="E902" s="18"/>
      <c r="F902" s="18"/>
    </row>
    <row r="903">
      <c r="B903" s="3"/>
      <c r="D903" s="18"/>
      <c r="E903" s="18"/>
      <c r="F903" s="18"/>
    </row>
    <row r="904">
      <c r="B904" s="3"/>
      <c r="D904" s="18"/>
      <c r="E904" s="18"/>
      <c r="F904" s="18"/>
    </row>
    <row r="905">
      <c r="B905" s="3"/>
      <c r="D905" s="18"/>
      <c r="E905" s="18"/>
      <c r="F905" s="18"/>
    </row>
    <row r="906">
      <c r="B906" s="3"/>
      <c r="D906" s="18"/>
      <c r="E906" s="18"/>
      <c r="F906" s="18"/>
    </row>
    <row r="907">
      <c r="B907" s="3"/>
      <c r="D907" s="18"/>
      <c r="E907" s="18"/>
      <c r="F907" s="18"/>
    </row>
    <row r="908">
      <c r="B908" s="3"/>
      <c r="D908" s="18"/>
      <c r="E908" s="18"/>
      <c r="F908" s="18"/>
    </row>
    <row r="909">
      <c r="B909" s="3"/>
      <c r="D909" s="18"/>
      <c r="E909" s="18"/>
      <c r="F909" s="18"/>
    </row>
    <row r="910">
      <c r="B910" s="3"/>
      <c r="D910" s="18"/>
      <c r="E910" s="18"/>
      <c r="F910" s="18"/>
    </row>
    <row r="911">
      <c r="B911" s="3"/>
      <c r="D911" s="18"/>
      <c r="E911" s="18"/>
      <c r="F911" s="18"/>
    </row>
    <row r="912">
      <c r="B912" s="3"/>
      <c r="D912" s="18"/>
      <c r="E912" s="18"/>
      <c r="F912" s="18"/>
    </row>
    <row r="913">
      <c r="B913" s="3"/>
      <c r="D913" s="18"/>
      <c r="E913" s="18"/>
      <c r="F913" s="18"/>
    </row>
    <row r="914">
      <c r="B914" s="3"/>
      <c r="D914" s="18"/>
      <c r="E914" s="18"/>
      <c r="F914" s="18"/>
    </row>
    <row r="915">
      <c r="B915" s="3"/>
      <c r="D915" s="18"/>
      <c r="E915" s="18"/>
      <c r="F915" s="18"/>
    </row>
    <row r="916">
      <c r="B916" s="3"/>
      <c r="D916" s="18"/>
      <c r="E916" s="18"/>
      <c r="F916" s="18"/>
    </row>
    <row r="917">
      <c r="B917" s="3"/>
      <c r="D917" s="18"/>
      <c r="E917" s="18"/>
      <c r="F917" s="18"/>
    </row>
    <row r="918">
      <c r="B918" s="3"/>
      <c r="D918" s="18"/>
      <c r="E918" s="18"/>
      <c r="F918" s="18"/>
    </row>
    <row r="919">
      <c r="B919" s="3"/>
      <c r="D919" s="18"/>
      <c r="E919" s="18"/>
      <c r="F919" s="18"/>
    </row>
    <row r="920">
      <c r="B920" s="3"/>
      <c r="D920" s="18"/>
      <c r="E920" s="18"/>
      <c r="F920" s="18"/>
    </row>
    <row r="921">
      <c r="B921" s="3"/>
      <c r="D921" s="18"/>
      <c r="E921" s="18"/>
      <c r="F921" s="18"/>
    </row>
    <row r="922">
      <c r="B922" s="3"/>
      <c r="D922" s="18"/>
      <c r="E922" s="18"/>
      <c r="F922" s="18"/>
    </row>
    <row r="923">
      <c r="B923" s="3"/>
      <c r="D923" s="18"/>
      <c r="E923" s="18"/>
      <c r="F923" s="18"/>
    </row>
    <row r="924">
      <c r="B924" s="3"/>
      <c r="D924" s="18"/>
      <c r="E924" s="18"/>
      <c r="F924" s="18"/>
    </row>
    <row r="925">
      <c r="B925" s="3"/>
      <c r="D925" s="18"/>
      <c r="E925" s="18"/>
      <c r="F925" s="18"/>
    </row>
    <row r="926">
      <c r="B926" s="3"/>
      <c r="D926" s="18"/>
      <c r="E926" s="18"/>
      <c r="F926" s="18"/>
    </row>
    <row r="927">
      <c r="B927" s="3"/>
      <c r="D927" s="18"/>
      <c r="E927" s="18"/>
      <c r="F927" s="18"/>
    </row>
    <row r="928">
      <c r="B928" s="3"/>
      <c r="D928" s="18"/>
      <c r="E928" s="18"/>
      <c r="F928" s="18"/>
    </row>
    <row r="929">
      <c r="B929" s="3"/>
      <c r="D929" s="18"/>
      <c r="E929" s="18"/>
      <c r="F929" s="18"/>
    </row>
    <row r="930">
      <c r="B930" s="3"/>
      <c r="D930" s="18"/>
      <c r="E930" s="18"/>
      <c r="F930" s="18"/>
    </row>
    <row r="931">
      <c r="B931" s="3"/>
      <c r="D931" s="18"/>
      <c r="E931" s="18"/>
      <c r="F931" s="18"/>
    </row>
    <row r="932">
      <c r="B932" s="3"/>
      <c r="D932" s="18"/>
      <c r="E932" s="18"/>
      <c r="F932" s="18"/>
    </row>
    <row r="933">
      <c r="B933" s="3"/>
      <c r="D933" s="18"/>
      <c r="E933" s="18"/>
      <c r="F933" s="18"/>
    </row>
    <row r="934">
      <c r="B934" s="3"/>
      <c r="D934" s="18"/>
      <c r="E934" s="18"/>
      <c r="F934" s="18"/>
    </row>
    <row r="935">
      <c r="B935" s="3"/>
      <c r="D935" s="18"/>
      <c r="E935" s="18"/>
      <c r="F935" s="18"/>
    </row>
    <row r="936">
      <c r="B936" s="3"/>
      <c r="D936" s="18"/>
      <c r="E936" s="18"/>
      <c r="F936" s="18"/>
    </row>
    <row r="937">
      <c r="B937" s="3"/>
      <c r="D937" s="18"/>
      <c r="E937" s="18"/>
      <c r="F937" s="18"/>
    </row>
    <row r="938">
      <c r="B938" s="3"/>
      <c r="D938" s="18"/>
      <c r="E938" s="18"/>
      <c r="F938" s="18"/>
    </row>
    <row r="939">
      <c r="B939" s="3"/>
      <c r="D939" s="18"/>
      <c r="E939" s="18"/>
      <c r="F939" s="18"/>
    </row>
    <row r="940">
      <c r="B940" s="3"/>
      <c r="D940" s="18"/>
      <c r="E940" s="18"/>
      <c r="F940" s="18"/>
    </row>
    <row r="941">
      <c r="B941" s="3"/>
      <c r="D941" s="18"/>
      <c r="E941" s="18"/>
      <c r="F941" s="18"/>
    </row>
    <row r="942">
      <c r="B942" s="3"/>
      <c r="D942" s="18"/>
      <c r="E942" s="18"/>
      <c r="F942" s="18"/>
    </row>
    <row r="943">
      <c r="B943" s="3"/>
      <c r="D943" s="18"/>
      <c r="E943" s="18"/>
      <c r="F943" s="18"/>
    </row>
    <row r="944">
      <c r="B944" s="3"/>
      <c r="D944" s="18"/>
      <c r="E944" s="18"/>
      <c r="F944" s="18"/>
    </row>
    <row r="945">
      <c r="B945" s="3"/>
      <c r="D945" s="18"/>
      <c r="E945" s="18"/>
      <c r="F945" s="18"/>
    </row>
    <row r="946">
      <c r="B946" s="3"/>
      <c r="D946" s="18"/>
      <c r="E946" s="18"/>
      <c r="F946" s="18"/>
    </row>
    <row r="947">
      <c r="B947" s="3"/>
      <c r="D947" s="18"/>
      <c r="E947" s="18"/>
      <c r="F947" s="18"/>
    </row>
    <row r="948">
      <c r="B948" s="3"/>
      <c r="D948" s="18"/>
      <c r="E948" s="18"/>
      <c r="F948" s="18"/>
    </row>
    <row r="949">
      <c r="B949" s="3"/>
      <c r="D949" s="18"/>
      <c r="E949" s="18"/>
      <c r="F949" s="18"/>
    </row>
    <row r="950">
      <c r="B950" s="3"/>
      <c r="D950" s="18"/>
      <c r="E950" s="18"/>
      <c r="F950" s="18"/>
    </row>
    <row r="951">
      <c r="B951" s="3"/>
      <c r="D951" s="18"/>
      <c r="E951" s="18"/>
      <c r="F951" s="18"/>
    </row>
    <row r="952">
      <c r="B952" s="3"/>
      <c r="D952" s="18"/>
      <c r="E952" s="18"/>
      <c r="F952" s="18"/>
    </row>
    <row r="953">
      <c r="B953" s="3"/>
      <c r="D953" s="18"/>
      <c r="E953" s="18"/>
      <c r="F953" s="18"/>
    </row>
    <row r="954">
      <c r="B954" s="3"/>
      <c r="D954" s="18"/>
      <c r="E954" s="18"/>
      <c r="F954" s="18"/>
    </row>
    <row r="955">
      <c r="B955" s="3"/>
      <c r="D955" s="18"/>
      <c r="E955" s="18"/>
      <c r="F955" s="18"/>
    </row>
    <row r="956">
      <c r="B956" s="3"/>
      <c r="D956" s="18"/>
      <c r="E956" s="18"/>
      <c r="F956" s="18"/>
    </row>
    <row r="957">
      <c r="B957" s="3"/>
      <c r="D957" s="18"/>
      <c r="E957" s="18"/>
      <c r="F957" s="18"/>
    </row>
    <row r="958">
      <c r="B958" s="3"/>
      <c r="D958" s="18"/>
      <c r="E958" s="18"/>
      <c r="F958" s="18"/>
    </row>
    <row r="959">
      <c r="B959" s="3"/>
      <c r="D959" s="18"/>
      <c r="E959" s="18"/>
      <c r="F959" s="18"/>
    </row>
    <row r="960">
      <c r="B960" s="3"/>
      <c r="D960" s="18"/>
      <c r="E960" s="18"/>
      <c r="F960" s="18"/>
    </row>
    <row r="961">
      <c r="B961" s="3"/>
      <c r="D961" s="18"/>
      <c r="E961" s="18"/>
      <c r="F961" s="18"/>
    </row>
    <row r="962">
      <c r="B962" s="3"/>
      <c r="D962" s="18"/>
      <c r="E962" s="18"/>
      <c r="F962" s="18"/>
    </row>
    <row r="963">
      <c r="B963" s="3"/>
      <c r="D963" s="18"/>
      <c r="E963" s="18"/>
      <c r="F963" s="18"/>
    </row>
    <row r="964">
      <c r="B964" s="3"/>
      <c r="D964" s="18"/>
      <c r="E964" s="18"/>
      <c r="F964" s="18"/>
    </row>
    <row r="965">
      <c r="B965" s="3"/>
      <c r="D965" s="18"/>
      <c r="E965" s="18"/>
      <c r="F965" s="18"/>
    </row>
    <row r="966">
      <c r="B966" s="3"/>
      <c r="D966" s="18"/>
      <c r="E966" s="18"/>
      <c r="F966" s="18"/>
    </row>
    <row r="967">
      <c r="B967" s="3"/>
      <c r="D967" s="18"/>
      <c r="E967" s="18"/>
      <c r="F967" s="18"/>
    </row>
    <row r="968">
      <c r="B968" s="3"/>
      <c r="D968" s="18"/>
      <c r="E968" s="18"/>
      <c r="F968" s="18"/>
    </row>
    <row r="969">
      <c r="B969" s="3"/>
      <c r="D969" s="18"/>
      <c r="E969" s="18"/>
      <c r="F969" s="18"/>
    </row>
    <row r="970">
      <c r="B970" s="3"/>
      <c r="D970" s="18"/>
      <c r="E970" s="18"/>
      <c r="F970" s="18"/>
    </row>
    <row r="971">
      <c r="B971" s="3"/>
      <c r="D971" s="18"/>
      <c r="E971" s="18"/>
      <c r="F971" s="18"/>
    </row>
    <row r="972">
      <c r="B972" s="3"/>
      <c r="D972" s="18"/>
      <c r="E972" s="18"/>
      <c r="F972" s="18"/>
    </row>
    <row r="973">
      <c r="B973" s="3"/>
      <c r="D973" s="18"/>
      <c r="E973" s="18"/>
      <c r="F973" s="18"/>
    </row>
    <row r="974">
      <c r="B974" s="3"/>
      <c r="D974" s="18"/>
      <c r="E974" s="18"/>
      <c r="F974" s="18"/>
    </row>
    <row r="975">
      <c r="B975" s="3"/>
      <c r="D975" s="18"/>
      <c r="E975" s="18"/>
      <c r="F975" s="18"/>
    </row>
    <row r="976">
      <c r="B976" s="3"/>
      <c r="D976" s="18"/>
      <c r="E976" s="18"/>
      <c r="F976" s="18"/>
    </row>
    <row r="977">
      <c r="B977" s="3"/>
      <c r="D977" s="18"/>
      <c r="E977" s="18"/>
      <c r="F977" s="18"/>
    </row>
    <row r="978">
      <c r="B978" s="3"/>
      <c r="D978" s="18"/>
      <c r="E978" s="18"/>
      <c r="F978" s="18"/>
    </row>
    <row r="979">
      <c r="B979" s="3"/>
      <c r="D979" s="18"/>
      <c r="E979" s="18"/>
      <c r="F979" s="18"/>
    </row>
    <row r="980">
      <c r="B980" s="3"/>
      <c r="D980" s="18"/>
      <c r="E980" s="18"/>
      <c r="F980" s="18"/>
    </row>
    <row r="981">
      <c r="B981" s="3"/>
      <c r="D981" s="18"/>
      <c r="E981" s="18"/>
      <c r="F981" s="18"/>
    </row>
    <row r="982">
      <c r="B982" s="3"/>
      <c r="D982" s="18"/>
      <c r="E982" s="18"/>
      <c r="F982" s="18"/>
    </row>
    <row r="983">
      <c r="B983" s="3"/>
      <c r="D983" s="18"/>
      <c r="E983" s="18"/>
      <c r="F983" s="18"/>
    </row>
    <row r="984">
      <c r="B984" s="3"/>
      <c r="D984" s="18"/>
      <c r="E984" s="18"/>
      <c r="F984" s="18"/>
    </row>
    <row r="985">
      <c r="B985" s="3"/>
      <c r="D985" s="18"/>
      <c r="E985" s="18"/>
      <c r="F985" s="18"/>
    </row>
    <row r="986">
      <c r="B986" s="3"/>
      <c r="D986" s="18"/>
      <c r="E986" s="18"/>
      <c r="F986" s="18"/>
    </row>
    <row r="987">
      <c r="B987" s="3"/>
      <c r="D987" s="18"/>
      <c r="E987" s="18"/>
      <c r="F987" s="18"/>
    </row>
    <row r="988">
      <c r="B988" s="3"/>
      <c r="D988" s="18"/>
      <c r="E988" s="18"/>
      <c r="F988" s="18"/>
    </row>
    <row r="989">
      <c r="B989" s="3"/>
      <c r="D989" s="18"/>
      <c r="E989" s="18"/>
      <c r="F989" s="18"/>
    </row>
    <row r="990">
      <c r="B990" s="3"/>
      <c r="D990" s="18"/>
      <c r="E990" s="18"/>
      <c r="F990" s="18"/>
    </row>
    <row r="991">
      <c r="B991" s="3"/>
      <c r="D991" s="18"/>
      <c r="E991" s="18"/>
      <c r="F991" s="18"/>
    </row>
    <row r="992">
      <c r="B992" s="3"/>
      <c r="D992" s="18"/>
      <c r="E992" s="18"/>
      <c r="F992" s="18"/>
    </row>
    <row r="993">
      <c r="B993" s="3"/>
      <c r="D993" s="18"/>
      <c r="E993" s="18"/>
      <c r="F993" s="18"/>
    </row>
    <row r="994">
      <c r="B994" s="3"/>
      <c r="D994" s="18"/>
      <c r="E994" s="18"/>
      <c r="F994" s="18"/>
    </row>
    <row r="995">
      <c r="B995" s="3"/>
      <c r="D995" s="18"/>
      <c r="E995" s="18"/>
      <c r="F995" s="18"/>
    </row>
    <row r="996">
      <c r="B996" s="3"/>
      <c r="D996" s="18"/>
      <c r="E996" s="18"/>
      <c r="F996" s="18"/>
    </row>
    <row r="997">
      <c r="B997" s="3"/>
      <c r="D997" s="18"/>
      <c r="E997" s="18"/>
      <c r="F997" s="1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38"/>
    <col customWidth="1" min="3" max="3" width="18.13"/>
    <col customWidth="1" min="4" max="4" width="18.88"/>
    <col customWidth="1" min="5" max="5" width="19.13"/>
    <col customWidth="1" min="6" max="6" width="15.13"/>
    <col customWidth="1" min="7" max="7" width="16.63"/>
    <col customWidth="1" min="8" max="8" width="17.13"/>
    <col customWidth="1" min="9" max="9" width="19.13"/>
    <col customWidth="1" min="10" max="10" width="20.5"/>
    <col customWidth="1" min="11" max="11" width="22.88"/>
    <col customWidth="1" min="12" max="12" width="27.5"/>
    <col customWidth="1" min="13" max="13" width="17.13"/>
    <col customWidth="1" min="14" max="14" width="20.0"/>
  </cols>
  <sheetData>
    <row r="1">
      <c r="A1" s="2" t="s">
        <v>3152</v>
      </c>
      <c r="B1" s="3"/>
      <c r="D1" s="18"/>
      <c r="E1" s="18"/>
      <c r="F1" s="18"/>
      <c r="I1" s="18"/>
      <c r="K1" s="18"/>
      <c r="Z1" s="29"/>
      <c r="AA1" s="29"/>
      <c r="AB1" s="29"/>
    </row>
    <row r="2">
      <c r="B2" s="3"/>
      <c r="D2" s="18"/>
      <c r="E2" s="18"/>
      <c r="F2" s="18"/>
      <c r="I2" s="18"/>
      <c r="K2" s="18"/>
      <c r="Z2" s="29"/>
      <c r="AA2" s="29"/>
      <c r="AB2" s="29"/>
    </row>
    <row r="3">
      <c r="A3" s="6" t="s">
        <v>2341</v>
      </c>
      <c r="B3" s="3"/>
      <c r="D3" s="18"/>
      <c r="E3" s="18"/>
      <c r="F3" s="18"/>
      <c r="I3" s="18"/>
      <c r="K3" s="18"/>
      <c r="Z3" s="29"/>
      <c r="AA3" s="29"/>
      <c r="AB3" s="29"/>
    </row>
    <row r="4">
      <c r="A4" s="22" t="s">
        <v>3165</v>
      </c>
      <c r="B4" s="23"/>
      <c r="C4" s="24"/>
      <c r="D4" s="25"/>
      <c r="E4" s="25"/>
      <c r="F4" s="25"/>
      <c r="G4" s="24"/>
      <c r="H4" s="24"/>
      <c r="I4" s="25"/>
      <c r="J4" s="24"/>
      <c r="K4" s="25"/>
      <c r="L4" s="24"/>
      <c r="M4" s="24"/>
      <c r="N4" s="24"/>
      <c r="O4" s="24"/>
      <c r="P4" s="24"/>
      <c r="Q4" s="24"/>
      <c r="R4" s="24"/>
      <c r="S4" s="24"/>
      <c r="T4" s="24"/>
      <c r="U4" s="24"/>
      <c r="V4" s="24"/>
      <c r="W4" s="24"/>
      <c r="X4" s="24"/>
      <c r="Y4" s="24"/>
      <c r="Z4" s="30"/>
      <c r="AA4" s="30"/>
      <c r="AB4" s="30"/>
    </row>
    <row r="5">
      <c r="B5" s="8"/>
      <c r="D5" s="18"/>
      <c r="E5" s="18"/>
      <c r="F5" s="18"/>
      <c r="I5" s="18"/>
      <c r="K5" s="18"/>
      <c r="Z5" s="29"/>
      <c r="AA5" s="29"/>
      <c r="AB5" s="29"/>
    </row>
    <row r="6">
      <c r="B6" s="8"/>
      <c r="D6" s="18"/>
      <c r="E6" s="18"/>
      <c r="F6" s="18"/>
      <c r="I6" s="18"/>
      <c r="K6" s="18"/>
      <c r="Z6" s="29"/>
      <c r="AA6" s="29"/>
      <c r="AB6" s="29"/>
    </row>
    <row r="7">
      <c r="A7" s="15" t="s">
        <v>47</v>
      </c>
      <c r="B7" s="16" t="s">
        <v>3179</v>
      </c>
      <c r="C7" s="15" t="s">
        <v>50</v>
      </c>
      <c r="D7" s="19" t="s">
        <v>3183</v>
      </c>
      <c r="E7" s="27"/>
      <c r="F7" s="27"/>
      <c r="G7" s="20"/>
      <c r="H7" s="20"/>
      <c r="I7" s="27"/>
      <c r="J7" s="20"/>
      <c r="K7" s="27"/>
      <c r="P7" s="31" t="s">
        <v>47</v>
      </c>
      <c r="Q7" s="31" t="s">
        <v>3188</v>
      </c>
      <c r="R7" s="31" t="s">
        <v>50</v>
      </c>
      <c r="T7" s="31" t="s">
        <v>47</v>
      </c>
      <c r="U7" s="31" t="s">
        <v>3189</v>
      </c>
      <c r="V7" s="31" t="s">
        <v>3191</v>
      </c>
      <c r="W7" s="31" t="s">
        <v>3192</v>
      </c>
      <c r="X7" s="14"/>
      <c r="Y7" s="31" t="s">
        <v>47</v>
      </c>
      <c r="Z7" s="32" t="s">
        <v>3189</v>
      </c>
      <c r="AA7" s="32" t="s">
        <v>3191</v>
      </c>
      <c r="AB7" s="32" t="s">
        <v>3192</v>
      </c>
    </row>
    <row r="8">
      <c r="A8" s="10" t="str">
        <f>IFERROR(__xludf.DUMMYFUNCTION("QUERY(RawData!E2:R10002,""SELECT E, R, COUNT(R), SUM(O) GROUP BY E, R"",0)"),"")</f>
        <v/>
      </c>
      <c r="B8" s="3" t="str">
        <f>IFERROR(__xludf.DUMMYFUNCTION("""COMPUTED_VALUE"""),"")</f>
        <v/>
      </c>
      <c r="C8" s="10" t="str">
        <f>IFERROR(__xludf.DUMMYFUNCTION("""COMPUTED_VALUE"""),"count ")</f>
        <v>count </v>
      </c>
      <c r="D8" s="18" t="str">
        <f>IFERROR(__xludf.DUMMYFUNCTION("""COMPUTED_VALUE"""),"sum ")</f>
        <v>sum </v>
      </c>
      <c r="E8" s="18"/>
      <c r="F8" s="19" t="s">
        <v>47</v>
      </c>
      <c r="G8" s="15" t="s">
        <v>50</v>
      </c>
      <c r="H8" s="15" t="s">
        <v>1818</v>
      </c>
      <c r="I8" s="19" t="s">
        <v>1820</v>
      </c>
      <c r="J8" s="15" t="s">
        <v>3204</v>
      </c>
      <c r="K8" s="19" t="s">
        <v>3205</v>
      </c>
      <c r="M8" s="9" t="s">
        <v>47</v>
      </c>
      <c r="N8" s="9" t="s">
        <v>1820</v>
      </c>
      <c r="P8" s="10" t="str">
        <f>IFERROR(__xludf.DUMMYFUNCTION("QUERY(RawData!E2:R10002,""SELECT E, R, COUNT(R) GROUP BY E, R"",0)"),"")</f>
        <v/>
      </c>
      <c r="Q8" s="10" t="str">
        <f>IFERROR(__xludf.DUMMYFUNCTION("""COMPUTED_VALUE"""),"")</f>
        <v/>
      </c>
      <c r="R8" s="10" t="str">
        <f>IFERROR(__xludf.DUMMYFUNCTION("""COMPUTED_VALUE"""),"count ")</f>
        <v>count </v>
      </c>
      <c r="T8" s="10" t="str">
        <f t="array" ref="T8:T18">UNIQUE(P9:P997)</f>
        <v>Australia</v>
      </c>
      <c r="U8" s="10">
        <f t="shared" ref="U8:W8" si="1">SUMIFS($R$8:$R997,$P$8:$P997,$T8,$Q$8:$Q997,U$7)</f>
        <v>452</v>
      </c>
      <c r="V8" s="10">
        <f t="shared" si="1"/>
        <v>480</v>
      </c>
      <c r="W8" s="10">
        <f t="shared" si="1"/>
        <v>98</v>
      </c>
      <c r="Y8" s="10" t="str">
        <f t="array" ref="Y8:Y18">UNIQUE(P9:P997)</f>
        <v>Australia</v>
      </c>
      <c r="Z8" s="29">
        <f t="shared" ref="Z8:Z17" si="3">U8/SUM(U8:W8)</f>
        <v>0.4388349515</v>
      </c>
      <c r="AA8" s="29">
        <f t="shared" ref="AA8:AA17" si="4">V8/SUM(U8:W8)</f>
        <v>0.4660194175</v>
      </c>
      <c r="AB8" s="29">
        <f t="shared" ref="AB8:AB17" si="5">W8/SUM(U8:W8)</f>
        <v>0.09514563107</v>
      </c>
    </row>
    <row r="9">
      <c r="A9" s="10" t="str">
        <f>IFERROR(__xludf.DUMMYFUNCTION("""COMPUTED_VALUE"""),"Australia")</f>
        <v>Australia</v>
      </c>
      <c r="B9" s="12" t="str">
        <f>IFERROR(__xludf.DUMMYFUNCTION("""COMPUTED_VALUE"""),"High Value")</f>
        <v>High Value</v>
      </c>
      <c r="C9" s="10">
        <f>IFERROR(__xludf.DUMMYFUNCTION("""COMPUTED_VALUE"""),98.0)</f>
        <v>98</v>
      </c>
      <c r="D9" s="18">
        <f>IFERROR(__xludf.DUMMYFUNCTION("""COMPUTED_VALUE"""),22287.5)</f>
        <v>22287.5</v>
      </c>
      <c r="E9" s="18"/>
      <c r="F9" s="33" t="str">
        <f t="array" ref="F9:F19">UNIQUE(A9:A997)</f>
        <v>Australia</v>
      </c>
      <c r="G9" s="10">
        <f t="shared" ref="G9:G18" si="6">SUMIF($A$9:$A997,F9,$C$9:$C997)</f>
        <v>1030</v>
      </c>
      <c r="H9" s="10">
        <f t="shared" ref="H9:H18" si="7">SUMIF($A$9:$A997,F9,$D$9:$D997)</f>
        <v>111119.5</v>
      </c>
      <c r="I9" s="18">
        <f t="shared" ref="I9:I18" si="8">H9/G9</f>
        <v>107.8830097</v>
      </c>
      <c r="J9" s="10">
        <f t="shared" ref="J9:J18" si="9">SUMIFS($C$9:$C997,$A$9:$A997,F9,$B$9:$B997,"High Value")</f>
        <v>98</v>
      </c>
      <c r="K9" s="18">
        <f t="shared" ref="K9:K18" si="10">(J9/G9)*100</f>
        <v>9.514563107</v>
      </c>
      <c r="M9" s="18" t="str">
        <f t="array" ref="M9:N18">SORT({F9:F18,I9:I18},2,FALSE)</f>
        <v>Japan</v>
      </c>
      <c r="N9" s="18">
        <v>109.97944501541623</v>
      </c>
      <c r="P9" s="10" t="str">
        <f>IFERROR(__xludf.DUMMYFUNCTION("""COMPUTED_VALUE"""),"Australia")</f>
        <v>Australia</v>
      </c>
      <c r="Q9" s="10" t="str">
        <f>IFERROR(__xludf.DUMMYFUNCTION("""COMPUTED_VALUE"""),"High Value")</f>
        <v>High Value</v>
      </c>
      <c r="R9" s="10">
        <f>IFERROR(__xludf.DUMMYFUNCTION("""COMPUTED_VALUE"""),98.0)</f>
        <v>98</v>
      </c>
      <c r="T9" s="10" t="s">
        <v>28</v>
      </c>
      <c r="U9" s="10">
        <f t="shared" ref="U9:W9" si="2">SUMIFS($R$8:$R997,$P$8:$P997,$T9,$Q$8:$Q997,U$7)</f>
        <v>471</v>
      </c>
      <c r="V9" s="10">
        <f t="shared" si="2"/>
        <v>433</v>
      </c>
      <c r="W9" s="10">
        <f t="shared" si="2"/>
        <v>92</v>
      </c>
      <c r="Y9" s="10" t="s">
        <v>28</v>
      </c>
      <c r="Z9" s="29">
        <f t="shared" si="3"/>
        <v>0.4728915663</v>
      </c>
      <c r="AA9" s="29">
        <f t="shared" si="4"/>
        <v>0.4347389558</v>
      </c>
      <c r="AB9" s="29">
        <f t="shared" si="5"/>
        <v>0.09236947791</v>
      </c>
    </row>
    <row r="10">
      <c r="A10" s="10" t="str">
        <f>IFERROR(__xludf.DUMMYFUNCTION("""COMPUTED_VALUE"""),"Australia")</f>
        <v>Australia</v>
      </c>
      <c r="B10" s="12" t="str">
        <f>IFERROR(__xludf.DUMMYFUNCTION("""COMPUTED_VALUE"""),"Low Value")</f>
        <v>Low Value</v>
      </c>
      <c r="C10" s="10">
        <f>IFERROR(__xludf.DUMMYFUNCTION("""COMPUTED_VALUE"""),452.0)</f>
        <v>452</v>
      </c>
      <c r="D10" s="18">
        <f>IFERROR(__xludf.DUMMYFUNCTION("""COMPUTED_VALUE"""),34400.0)</f>
        <v>34400</v>
      </c>
      <c r="E10" s="18"/>
      <c r="F10" s="18" t="s">
        <v>28</v>
      </c>
      <c r="G10" s="10">
        <f t="shared" si="6"/>
        <v>996</v>
      </c>
      <c r="H10" s="10">
        <f t="shared" si="7"/>
        <v>105391</v>
      </c>
      <c r="I10" s="18">
        <f t="shared" si="8"/>
        <v>105.814257</v>
      </c>
      <c r="J10" s="10">
        <f t="shared" si="9"/>
        <v>92</v>
      </c>
      <c r="K10" s="18">
        <f t="shared" si="10"/>
        <v>9.236947791</v>
      </c>
      <c r="M10" s="18" t="s">
        <v>714</v>
      </c>
      <c r="N10" s="18">
        <v>109.70853778213936</v>
      </c>
      <c r="P10" s="10" t="str">
        <f>IFERROR(__xludf.DUMMYFUNCTION("""COMPUTED_VALUE"""),"Australia")</f>
        <v>Australia</v>
      </c>
      <c r="Q10" s="10" t="str">
        <f>IFERROR(__xludf.DUMMYFUNCTION("""COMPUTED_VALUE"""),"Low Value")</f>
        <v>Low Value</v>
      </c>
      <c r="R10" s="10">
        <f>IFERROR(__xludf.DUMMYFUNCTION("""COMPUTED_VALUE"""),452.0)</f>
        <v>452</v>
      </c>
      <c r="T10" s="10" t="s">
        <v>219</v>
      </c>
      <c r="U10" s="10">
        <f t="shared" ref="U10:W10" si="11">SUMIFS($R$8:$R997,$P$8:$P997,$T10,$Q$8:$Q997,U$7)</f>
        <v>438</v>
      </c>
      <c r="V10" s="10">
        <f t="shared" si="11"/>
        <v>456</v>
      </c>
      <c r="W10" s="10">
        <f t="shared" si="11"/>
        <v>103</v>
      </c>
      <c r="Y10" s="10" t="s">
        <v>219</v>
      </c>
      <c r="Z10" s="29">
        <f t="shared" si="3"/>
        <v>0.4393179539</v>
      </c>
      <c r="AA10" s="29">
        <f t="shared" si="4"/>
        <v>0.4573721163</v>
      </c>
      <c r="AB10" s="29">
        <f t="shared" si="5"/>
        <v>0.1033099298</v>
      </c>
    </row>
    <row r="11">
      <c r="A11" s="10" t="str">
        <f>IFERROR(__xludf.DUMMYFUNCTION("""COMPUTED_VALUE"""),"Australia")</f>
        <v>Australia</v>
      </c>
      <c r="B11" s="12" t="str">
        <f>IFERROR(__xludf.DUMMYFUNCTION("""COMPUTED_VALUE"""),"Medium Value")</f>
        <v>Medium Value</v>
      </c>
      <c r="C11" s="10">
        <f>IFERROR(__xludf.DUMMYFUNCTION("""COMPUTED_VALUE"""),480.0)</f>
        <v>480</v>
      </c>
      <c r="D11" s="18">
        <f>IFERROR(__xludf.DUMMYFUNCTION("""COMPUTED_VALUE"""),54432.0)</f>
        <v>54432</v>
      </c>
      <c r="E11" s="18"/>
      <c r="F11" s="18" t="s">
        <v>219</v>
      </c>
      <c r="G11" s="10">
        <f t="shared" si="6"/>
        <v>997</v>
      </c>
      <c r="H11" s="10">
        <f t="shared" si="7"/>
        <v>109096.5</v>
      </c>
      <c r="I11" s="18">
        <f t="shared" si="8"/>
        <v>109.4247743</v>
      </c>
      <c r="J11" s="10">
        <f t="shared" si="9"/>
        <v>103</v>
      </c>
      <c r="K11" s="18">
        <f t="shared" si="10"/>
        <v>10.33099298</v>
      </c>
      <c r="M11" s="18" t="s">
        <v>219</v>
      </c>
      <c r="N11" s="18">
        <v>109.4247743229689</v>
      </c>
      <c r="P11" s="10" t="str">
        <f>IFERROR(__xludf.DUMMYFUNCTION("""COMPUTED_VALUE"""),"Australia")</f>
        <v>Australia</v>
      </c>
      <c r="Q11" s="10" t="str">
        <f>IFERROR(__xludf.DUMMYFUNCTION("""COMPUTED_VALUE"""),"Medium Value")</f>
        <v>Medium Value</v>
      </c>
      <c r="R11" s="10">
        <f>IFERROR(__xludf.DUMMYFUNCTION("""COMPUTED_VALUE"""),480.0)</f>
        <v>480</v>
      </c>
      <c r="T11" s="10" t="s">
        <v>631</v>
      </c>
      <c r="U11" s="10">
        <f t="shared" ref="U11:W11" si="12">SUMIFS($R$8:$R997,$P$8:$P997,$T11,$Q$8:$Q997,U$7)</f>
        <v>449</v>
      </c>
      <c r="V11" s="10">
        <f t="shared" si="12"/>
        <v>440</v>
      </c>
      <c r="W11" s="10">
        <f t="shared" si="12"/>
        <v>107</v>
      </c>
      <c r="Y11" s="10" t="s">
        <v>631</v>
      </c>
      <c r="Z11" s="29">
        <f t="shared" si="3"/>
        <v>0.4508032129</v>
      </c>
      <c r="AA11" s="29">
        <f t="shared" si="4"/>
        <v>0.4417670683</v>
      </c>
      <c r="AB11" s="29">
        <f t="shared" si="5"/>
        <v>0.1074297189</v>
      </c>
    </row>
    <row r="12">
      <c r="A12" s="10" t="str">
        <f>IFERROR(__xludf.DUMMYFUNCTION("""COMPUTED_VALUE"""),"Brazil")</f>
        <v>Brazil</v>
      </c>
      <c r="B12" s="12" t="str">
        <f>IFERROR(__xludf.DUMMYFUNCTION("""COMPUTED_VALUE"""),"High Value")</f>
        <v>High Value</v>
      </c>
      <c r="C12" s="10">
        <f>IFERROR(__xludf.DUMMYFUNCTION("""COMPUTED_VALUE"""),92.0)</f>
        <v>92</v>
      </c>
      <c r="D12" s="18">
        <f>IFERROR(__xludf.DUMMYFUNCTION("""COMPUTED_VALUE"""),20937.5)</f>
        <v>20937.5</v>
      </c>
      <c r="E12" s="18"/>
      <c r="F12" s="18" t="s">
        <v>631</v>
      </c>
      <c r="G12" s="10">
        <f t="shared" si="6"/>
        <v>996</v>
      </c>
      <c r="H12" s="10">
        <f t="shared" si="7"/>
        <v>107789</v>
      </c>
      <c r="I12" s="18">
        <f t="shared" si="8"/>
        <v>108.2218876</v>
      </c>
      <c r="J12" s="10">
        <f t="shared" si="9"/>
        <v>107</v>
      </c>
      <c r="K12" s="18">
        <f t="shared" si="10"/>
        <v>10.74297189</v>
      </c>
      <c r="M12" s="18" t="s">
        <v>239</v>
      </c>
      <c r="N12" s="18">
        <v>109.24685534591195</v>
      </c>
      <c r="P12" s="10" t="str">
        <f>IFERROR(__xludf.DUMMYFUNCTION("""COMPUTED_VALUE"""),"Brazil")</f>
        <v>Brazil</v>
      </c>
      <c r="Q12" s="10" t="str">
        <f>IFERROR(__xludf.DUMMYFUNCTION("""COMPUTED_VALUE"""),"High Value")</f>
        <v>High Value</v>
      </c>
      <c r="R12" s="10">
        <f>IFERROR(__xludf.DUMMYFUNCTION("""COMPUTED_VALUE"""),92.0)</f>
        <v>92</v>
      </c>
      <c r="T12" s="10" t="s">
        <v>262</v>
      </c>
      <c r="U12" s="10">
        <f t="shared" ref="U12:W12" si="13">SUMIFS($R$8:$R997,$P$8:$P997,$T12,$Q$8:$Q997,U$7)</f>
        <v>478</v>
      </c>
      <c r="V12" s="10">
        <f t="shared" si="13"/>
        <v>468</v>
      </c>
      <c r="W12" s="10">
        <f t="shared" si="13"/>
        <v>81</v>
      </c>
      <c r="Y12" s="10" t="s">
        <v>262</v>
      </c>
      <c r="Z12" s="29">
        <f t="shared" si="3"/>
        <v>0.4654333009</v>
      </c>
      <c r="AA12" s="29">
        <f t="shared" si="4"/>
        <v>0.4556962025</v>
      </c>
      <c r="AB12" s="29">
        <f t="shared" si="5"/>
        <v>0.07887049659</v>
      </c>
    </row>
    <row r="13">
      <c r="A13" s="10" t="str">
        <f>IFERROR(__xludf.DUMMYFUNCTION("""COMPUTED_VALUE"""),"Brazil")</f>
        <v>Brazil</v>
      </c>
      <c r="B13" s="12" t="str">
        <f>IFERROR(__xludf.DUMMYFUNCTION("""COMPUTED_VALUE"""),"Low Value")</f>
        <v>Low Value</v>
      </c>
      <c r="C13" s="10">
        <f>IFERROR(__xludf.DUMMYFUNCTION("""COMPUTED_VALUE"""),471.0)</f>
        <v>471</v>
      </c>
      <c r="D13" s="18">
        <f>IFERROR(__xludf.DUMMYFUNCTION("""COMPUTED_VALUE"""),35079.5)</f>
        <v>35079.5</v>
      </c>
      <c r="E13" s="18"/>
      <c r="F13" s="18" t="s">
        <v>262</v>
      </c>
      <c r="G13" s="10">
        <f t="shared" si="6"/>
        <v>1027</v>
      </c>
      <c r="H13" s="10">
        <f t="shared" si="7"/>
        <v>108088</v>
      </c>
      <c r="I13" s="18">
        <f t="shared" si="8"/>
        <v>105.2463486</v>
      </c>
      <c r="J13" s="10">
        <f t="shared" si="9"/>
        <v>81</v>
      </c>
      <c r="K13" s="18">
        <f t="shared" si="10"/>
        <v>7.887049659</v>
      </c>
      <c r="M13" s="18" t="s">
        <v>631</v>
      </c>
      <c r="N13" s="18">
        <v>108.2218875502008</v>
      </c>
      <c r="P13" s="10" t="str">
        <f>IFERROR(__xludf.DUMMYFUNCTION("""COMPUTED_VALUE"""),"Brazil")</f>
        <v>Brazil</v>
      </c>
      <c r="Q13" s="10" t="str">
        <f>IFERROR(__xludf.DUMMYFUNCTION("""COMPUTED_VALUE"""),"Low Value")</f>
        <v>Low Value</v>
      </c>
      <c r="R13" s="10">
        <f>IFERROR(__xludf.DUMMYFUNCTION("""COMPUTED_VALUE"""),471.0)</f>
        <v>471</v>
      </c>
      <c r="T13" s="10" t="s">
        <v>280</v>
      </c>
      <c r="U13" s="10">
        <f t="shared" ref="U13:W13" si="14">SUMIFS($R$8:$R997,$P$8:$P997,$T13,$Q$8:$Q997,U$7)</f>
        <v>426</v>
      </c>
      <c r="V13" s="10">
        <f t="shared" si="14"/>
        <v>428</v>
      </c>
      <c r="W13" s="10">
        <f t="shared" si="14"/>
        <v>119</v>
      </c>
      <c r="Y13" s="10" t="s">
        <v>280</v>
      </c>
      <c r="Z13" s="29">
        <f t="shared" si="3"/>
        <v>0.4378211716</v>
      </c>
      <c r="AA13" s="29">
        <f t="shared" si="4"/>
        <v>0.4398766701</v>
      </c>
      <c r="AB13" s="29">
        <f t="shared" si="5"/>
        <v>0.1223021583</v>
      </c>
    </row>
    <row r="14">
      <c r="A14" s="10" t="str">
        <f>IFERROR(__xludf.DUMMYFUNCTION("""COMPUTED_VALUE"""),"Brazil")</f>
        <v>Brazil</v>
      </c>
      <c r="B14" s="12" t="str">
        <f>IFERROR(__xludf.DUMMYFUNCTION("""COMPUTED_VALUE"""),"Medium Value")</f>
        <v>Medium Value</v>
      </c>
      <c r="C14" s="10">
        <f>IFERROR(__xludf.DUMMYFUNCTION("""COMPUTED_VALUE"""),433.0)</f>
        <v>433</v>
      </c>
      <c r="D14" s="18">
        <f>IFERROR(__xludf.DUMMYFUNCTION("""COMPUTED_VALUE"""),49374.0)</f>
        <v>49374</v>
      </c>
      <c r="E14" s="18"/>
      <c r="F14" s="18" t="s">
        <v>280</v>
      </c>
      <c r="G14" s="10">
        <f t="shared" si="6"/>
        <v>973</v>
      </c>
      <c r="H14" s="10">
        <f t="shared" si="7"/>
        <v>107010</v>
      </c>
      <c r="I14" s="18">
        <f t="shared" si="8"/>
        <v>109.979445</v>
      </c>
      <c r="J14" s="10">
        <f t="shared" si="9"/>
        <v>119</v>
      </c>
      <c r="K14" s="18">
        <f t="shared" si="10"/>
        <v>12.23021583</v>
      </c>
      <c r="M14" s="18" t="s">
        <v>179</v>
      </c>
      <c r="N14" s="18">
        <v>108.15794573643412</v>
      </c>
      <c r="P14" s="10" t="str">
        <f>IFERROR(__xludf.DUMMYFUNCTION("""COMPUTED_VALUE"""),"Brazil")</f>
        <v>Brazil</v>
      </c>
      <c r="Q14" s="10" t="str">
        <f>IFERROR(__xludf.DUMMYFUNCTION("""COMPUTED_VALUE"""),"Medium Value")</f>
        <v>Medium Value</v>
      </c>
      <c r="R14" s="10">
        <f>IFERROR(__xludf.DUMMYFUNCTION("""COMPUTED_VALUE"""),433.0)</f>
        <v>433</v>
      </c>
      <c r="T14" s="10" t="s">
        <v>714</v>
      </c>
      <c r="U14" s="10">
        <f t="shared" ref="U14:W14" si="15">SUMIFS($R$8:$R997,$P$8:$P997,$T14,$Q$8:$Q997,U$7)</f>
        <v>442</v>
      </c>
      <c r="V14" s="10">
        <f t="shared" si="15"/>
        <v>464</v>
      </c>
      <c r="W14" s="10">
        <f t="shared" si="15"/>
        <v>113</v>
      </c>
      <c r="Y14" s="10" t="s">
        <v>714</v>
      </c>
      <c r="Z14" s="29">
        <f t="shared" si="3"/>
        <v>0.4337585868</v>
      </c>
      <c r="AA14" s="29">
        <f t="shared" si="4"/>
        <v>0.4553483808</v>
      </c>
      <c r="AB14" s="29">
        <f t="shared" si="5"/>
        <v>0.1108930324</v>
      </c>
    </row>
    <row r="15">
      <c r="A15" s="10" t="str">
        <f>IFERROR(__xludf.DUMMYFUNCTION("""COMPUTED_VALUE"""),"Canada")</f>
        <v>Canada</v>
      </c>
      <c r="B15" s="12" t="str">
        <f>IFERROR(__xludf.DUMMYFUNCTION("""COMPUTED_VALUE"""),"High Value")</f>
        <v>High Value</v>
      </c>
      <c r="C15" s="10">
        <f>IFERROR(__xludf.DUMMYFUNCTION("""COMPUTED_VALUE"""),103.0)</f>
        <v>103</v>
      </c>
      <c r="D15" s="18">
        <f>IFERROR(__xludf.DUMMYFUNCTION("""COMPUTED_VALUE"""),23437.5)</f>
        <v>23437.5</v>
      </c>
      <c r="E15" s="18"/>
      <c r="F15" s="18" t="s">
        <v>714</v>
      </c>
      <c r="G15" s="10">
        <f t="shared" si="6"/>
        <v>1019</v>
      </c>
      <c r="H15" s="10">
        <f t="shared" si="7"/>
        <v>111793</v>
      </c>
      <c r="I15" s="18">
        <f t="shared" si="8"/>
        <v>109.7085378</v>
      </c>
      <c r="J15" s="10">
        <f t="shared" si="9"/>
        <v>113</v>
      </c>
      <c r="K15" s="18">
        <f t="shared" si="10"/>
        <v>11.08930324</v>
      </c>
      <c r="M15" s="18" t="s">
        <v>332</v>
      </c>
      <c r="N15" s="18">
        <v>107.88300970873786</v>
      </c>
      <c r="P15" s="10" t="str">
        <f>IFERROR(__xludf.DUMMYFUNCTION("""COMPUTED_VALUE"""),"Canada")</f>
        <v>Canada</v>
      </c>
      <c r="Q15" s="10" t="str">
        <f>IFERROR(__xludf.DUMMYFUNCTION("""COMPUTED_VALUE"""),"High Value")</f>
        <v>High Value</v>
      </c>
      <c r="R15" s="10">
        <f>IFERROR(__xludf.DUMMYFUNCTION("""COMPUTED_VALUE"""),103.0)</f>
        <v>103</v>
      </c>
      <c r="T15" s="10" t="s">
        <v>179</v>
      </c>
      <c r="U15" s="10">
        <f t="shared" ref="U15:W15" si="16">SUMIFS($R$8:$R997,$P$8:$P997,$T15,$Q$8:$Q997,U$7)</f>
        <v>460</v>
      </c>
      <c r="V15" s="10">
        <f t="shared" si="16"/>
        <v>465</v>
      </c>
      <c r="W15" s="10">
        <f t="shared" si="16"/>
        <v>106</v>
      </c>
      <c r="Y15" s="10" t="s">
        <v>179</v>
      </c>
      <c r="Z15" s="29">
        <f t="shared" si="3"/>
        <v>0.4461687682</v>
      </c>
      <c r="AA15" s="29">
        <f t="shared" si="4"/>
        <v>0.4510184287</v>
      </c>
      <c r="AB15" s="29">
        <f t="shared" si="5"/>
        <v>0.1028128031</v>
      </c>
    </row>
    <row r="16">
      <c r="A16" s="10" t="str">
        <f>IFERROR(__xludf.DUMMYFUNCTION("""COMPUTED_VALUE"""),"Canada")</f>
        <v>Canada</v>
      </c>
      <c r="B16" s="12" t="str">
        <f>IFERROR(__xludf.DUMMYFUNCTION("""COMPUTED_VALUE"""),"Low Value")</f>
        <v>Low Value</v>
      </c>
      <c r="C16" s="10">
        <f>IFERROR(__xludf.DUMMYFUNCTION("""COMPUTED_VALUE"""),438.0)</f>
        <v>438</v>
      </c>
      <c r="D16" s="18">
        <f>IFERROR(__xludf.DUMMYFUNCTION("""COMPUTED_VALUE"""),33501.0)</f>
        <v>33501</v>
      </c>
      <c r="E16" s="18"/>
      <c r="F16" s="18" t="s">
        <v>179</v>
      </c>
      <c r="G16" s="10">
        <f t="shared" si="6"/>
        <v>1032</v>
      </c>
      <c r="H16" s="10">
        <f t="shared" si="7"/>
        <v>111619</v>
      </c>
      <c r="I16" s="18">
        <f t="shared" si="8"/>
        <v>108.1579457</v>
      </c>
      <c r="J16" s="10">
        <f t="shared" si="9"/>
        <v>106</v>
      </c>
      <c r="K16" s="18">
        <f t="shared" si="10"/>
        <v>10.27131783</v>
      </c>
      <c r="M16" s="18" t="s">
        <v>111</v>
      </c>
      <c r="N16" s="18">
        <v>106.24974411463664</v>
      </c>
      <c r="P16" s="10" t="str">
        <f>IFERROR(__xludf.DUMMYFUNCTION("""COMPUTED_VALUE"""),"Canada")</f>
        <v>Canada</v>
      </c>
      <c r="Q16" s="10" t="str">
        <f>IFERROR(__xludf.DUMMYFUNCTION("""COMPUTED_VALUE"""),"Low Value")</f>
        <v>Low Value</v>
      </c>
      <c r="R16" s="10">
        <f>IFERROR(__xludf.DUMMYFUNCTION("""COMPUTED_VALUE"""),438.0)</f>
        <v>438</v>
      </c>
      <c r="T16" s="10" t="s">
        <v>111</v>
      </c>
      <c r="U16" s="10">
        <f t="shared" ref="U16:W16" si="17">SUMIFS($R$8:$R997,$P$8:$P997,$T16,$Q$8:$Q997,U$7)</f>
        <v>468</v>
      </c>
      <c r="V16" s="10">
        <f t="shared" si="17"/>
        <v>415</v>
      </c>
      <c r="W16" s="10">
        <f t="shared" si="17"/>
        <v>94</v>
      </c>
      <c r="Y16" s="10" t="s">
        <v>111</v>
      </c>
      <c r="Z16" s="29">
        <f t="shared" si="3"/>
        <v>0.4790174002</v>
      </c>
      <c r="AA16" s="29">
        <f t="shared" si="4"/>
        <v>0.4247697032</v>
      </c>
      <c r="AB16" s="29">
        <f t="shared" si="5"/>
        <v>0.09621289662</v>
      </c>
    </row>
    <row r="17">
      <c r="A17" s="10" t="str">
        <f>IFERROR(__xludf.DUMMYFUNCTION("""COMPUTED_VALUE"""),"Canada")</f>
        <v>Canada</v>
      </c>
      <c r="B17" s="3" t="str">
        <f>IFERROR(__xludf.DUMMYFUNCTION("""COMPUTED_VALUE"""),"Medium Value")</f>
        <v>Medium Value</v>
      </c>
      <c r="C17" s="10">
        <f>IFERROR(__xludf.DUMMYFUNCTION("""COMPUTED_VALUE"""),456.0)</f>
        <v>456</v>
      </c>
      <c r="D17" s="18">
        <f>IFERROR(__xludf.DUMMYFUNCTION("""COMPUTED_VALUE"""),52158.0)</f>
        <v>52158</v>
      </c>
      <c r="E17" s="18"/>
      <c r="F17" s="18" t="s">
        <v>111</v>
      </c>
      <c r="G17" s="10">
        <f t="shared" si="6"/>
        <v>977</v>
      </c>
      <c r="H17" s="10">
        <f t="shared" si="7"/>
        <v>103806</v>
      </c>
      <c r="I17" s="18">
        <f t="shared" si="8"/>
        <v>106.2497441</v>
      </c>
      <c r="J17" s="10">
        <f t="shared" si="9"/>
        <v>94</v>
      </c>
      <c r="K17" s="18">
        <f t="shared" si="10"/>
        <v>9.621289662</v>
      </c>
      <c r="M17" s="18" t="s">
        <v>28</v>
      </c>
      <c r="N17" s="18">
        <v>105.81425702811245</v>
      </c>
      <c r="P17" s="10" t="str">
        <f>IFERROR(__xludf.DUMMYFUNCTION("""COMPUTED_VALUE"""),"Canada")</f>
        <v>Canada</v>
      </c>
      <c r="Q17" s="10" t="str">
        <f>IFERROR(__xludf.DUMMYFUNCTION("""COMPUTED_VALUE"""),"Medium Value")</f>
        <v>Medium Value</v>
      </c>
      <c r="R17" s="10">
        <f>IFERROR(__xludf.DUMMYFUNCTION("""COMPUTED_VALUE"""),456.0)</f>
        <v>456</v>
      </c>
      <c r="T17" s="10" t="s">
        <v>239</v>
      </c>
      <c r="U17" s="10">
        <f t="shared" ref="U17:W17" si="18">SUMIFS($R$8:$R997,$P$8:$P997,$T17,$Q$8:$Q997,U$7)</f>
        <v>426</v>
      </c>
      <c r="V17" s="10">
        <f t="shared" si="18"/>
        <v>422</v>
      </c>
      <c r="W17" s="10">
        <f t="shared" si="18"/>
        <v>106</v>
      </c>
      <c r="Y17" s="10" t="s">
        <v>239</v>
      </c>
      <c r="Z17" s="29">
        <f t="shared" si="3"/>
        <v>0.4465408805</v>
      </c>
      <c r="AA17" s="29">
        <f t="shared" si="4"/>
        <v>0.4423480084</v>
      </c>
      <c r="AB17" s="29">
        <f t="shared" si="5"/>
        <v>0.1111111111</v>
      </c>
    </row>
    <row r="18">
      <c r="A18" s="10" t="str">
        <f>IFERROR(__xludf.DUMMYFUNCTION("""COMPUTED_VALUE"""),"France")</f>
        <v>France</v>
      </c>
      <c r="B18" s="3" t="str">
        <f>IFERROR(__xludf.DUMMYFUNCTION("""COMPUTED_VALUE"""),"High Value")</f>
        <v>High Value</v>
      </c>
      <c r="C18" s="10">
        <f>IFERROR(__xludf.DUMMYFUNCTION("""COMPUTED_VALUE"""),107.0)</f>
        <v>107</v>
      </c>
      <c r="D18" s="18">
        <f>IFERROR(__xludf.DUMMYFUNCTION("""COMPUTED_VALUE"""),24362.5)</f>
        <v>24362.5</v>
      </c>
      <c r="E18" s="18"/>
      <c r="F18" s="18" t="s">
        <v>239</v>
      </c>
      <c r="G18" s="10">
        <f t="shared" si="6"/>
        <v>954</v>
      </c>
      <c r="H18" s="10">
        <f t="shared" si="7"/>
        <v>104221.5</v>
      </c>
      <c r="I18" s="18">
        <f t="shared" si="8"/>
        <v>109.2468553</v>
      </c>
      <c r="J18" s="10">
        <f t="shared" si="9"/>
        <v>106</v>
      </c>
      <c r="K18" s="18">
        <f t="shared" si="10"/>
        <v>11.11111111</v>
      </c>
      <c r="M18" s="18" t="s">
        <v>262</v>
      </c>
      <c r="N18" s="18">
        <v>105.24634858812074</v>
      </c>
      <c r="P18" s="10" t="str">
        <f>IFERROR(__xludf.DUMMYFUNCTION("""COMPUTED_VALUE"""),"France")</f>
        <v>France</v>
      </c>
      <c r="Q18" s="10" t="str">
        <f>IFERROR(__xludf.DUMMYFUNCTION("""COMPUTED_VALUE"""),"High Value")</f>
        <v>High Value</v>
      </c>
      <c r="R18" s="10">
        <f>IFERROR(__xludf.DUMMYFUNCTION("""COMPUTED_VALUE"""),107.0)</f>
        <v>107</v>
      </c>
      <c r="T18" s="10"/>
      <c r="Y18" s="10"/>
      <c r="Z18" s="29"/>
      <c r="AA18" s="29"/>
      <c r="AB18" s="29"/>
    </row>
    <row r="19">
      <c r="A19" s="10" t="str">
        <f>IFERROR(__xludf.DUMMYFUNCTION("""COMPUTED_VALUE"""),"France")</f>
        <v>France</v>
      </c>
      <c r="B19" s="3" t="str">
        <f>IFERROR(__xludf.DUMMYFUNCTION("""COMPUTED_VALUE"""),"Low Value")</f>
        <v>Low Value</v>
      </c>
      <c r="C19" s="10">
        <f>IFERROR(__xludf.DUMMYFUNCTION("""COMPUTED_VALUE"""),449.0)</f>
        <v>449</v>
      </c>
      <c r="D19" s="18">
        <f>IFERROR(__xludf.DUMMYFUNCTION("""COMPUTED_VALUE"""),33218.5)</f>
        <v>33218.5</v>
      </c>
      <c r="E19" s="18"/>
      <c r="F19" s="18"/>
      <c r="I19" s="18"/>
      <c r="K19" s="18"/>
      <c r="P19" s="10" t="str">
        <f>IFERROR(__xludf.DUMMYFUNCTION("""COMPUTED_VALUE"""),"France")</f>
        <v>France</v>
      </c>
      <c r="Q19" s="10" t="str">
        <f>IFERROR(__xludf.DUMMYFUNCTION("""COMPUTED_VALUE"""),"Low Value")</f>
        <v>Low Value</v>
      </c>
      <c r="R19" s="10">
        <f>IFERROR(__xludf.DUMMYFUNCTION("""COMPUTED_VALUE"""),449.0)</f>
        <v>449</v>
      </c>
      <c r="Z19" s="29"/>
      <c r="AA19" s="29"/>
      <c r="AB19" s="29"/>
    </row>
    <row r="20">
      <c r="A20" s="10" t="str">
        <f>IFERROR(__xludf.DUMMYFUNCTION("""COMPUTED_VALUE"""),"France")</f>
        <v>France</v>
      </c>
      <c r="B20" s="3" t="str">
        <f>IFERROR(__xludf.DUMMYFUNCTION("""COMPUTED_VALUE"""),"Medium Value")</f>
        <v>Medium Value</v>
      </c>
      <c r="C20" s="10">
        <f>IFERROR(__xludf.DUMMYFUNCTION("""COMPUTED_VALUE"""),440.0)</f>
        <v>440</v>
      </c>
      <c r="D20" s="18">
        <f>IFERROR(__xludf.DUMMYFUNCTION("""COMPUTED_VALUE"""),50208.0)</f>
        <v>50208</v>
      </c>
      <c r="E20" s="18"/>
      <c r="F20" s="18"/>
      <c r="I20" s="18"/>
      <c r="K20" s="18"/>
      <c r="P20" s="10" t="str">
        <f>IFERROR(__xludf.DUMMYFUNCTION("""COMPUTED_VALUE"""),"France")</f>
        <v>France</v>
      </c>
      <c r="Q20" s="10" t="str">
        <f>IFERROR(__xludf.DUMMYFUNCTION("""COMPUTED_VALUE"""),"Medium Value")</f>
        <v>Medium Value</v>
      </c>
      <c r="R20" s="10">
        <f>IFERROR(__xludf.DUMMYFUNCTION("""COMPUTED_VALUE"""),440.0)</f>
        <v>440</v>
      </c>
      <c r="Z20" s="29"/>
      <c r="AA20" s="29"/>
      <c r="AB20" s="29"/>
    </row>
    <row r="21">
      <c r="A21" s="10" t="str">
        <f>IFERROR(__xludf.DUMMYFUNCTION("""COMPUTED_VALUE"""),"Germany")</f>
        <v>Germany</v>
      </c>
      <c r="B21" s="3" t="str">
        <f>IFERROR(__xludf.DUMMYFUNCTION("""COMPUTED_VALUE"""),"High Value")</f>
        <v>High Value</v>
      </c>
      <c r="C21" s="10">
        <f>IFERROR(__xludf.DUMMYFUNCTION("""COMPUTED_VALUE"""),81.0)</f>
        <v>81</v>
      </c>
      <c r="D21" s="18">
        <f>IFERROR(__xludf.DUMMYFUNCTION("""COMPUTED_VALUE"""),18550.0)</f>
        <v>18550</v>
      </c>
      <c r="E21" s="18"/>
      <c r="F21" s="18"/>
      <c r="I21" s="18"/>
      <c r="K21" s="18"/>
      <c r="P21" s="10" t="str">
        <f>IFERROR(__xludf.DUMMYFUNCTION("""COMPUTED_VALUE"""),"Germany")</f>
        <v>Germany</v>
      </c>
      <c r="Q21" s="10" t="str">
        <f>IFERROR(__xludf.DUMMYFUNCTION("""COMPUTED_VALUE"""),"High Value")</f>
        <v>High Value</v>
      </c>
      <c r="R21" s="10">
        <f>IFERROR(__xludf.DUMMYFUNCTION("""COMPUTED_VALUE"""),81.0)</f>
        <v>81</v>
      </c>
      <c r="Z21" s="29"/>
      <c r="AA21" s="29"/>
      <c r="AB21" s="29"/>
    </row>
    <row r="22">
      <c r="A22" s="10" t="str">
        <f>IFERROR(__xludf.DUMMYFUNCTION("""COMPUTED_VALUE"""),"Germany")</f>
        <v>Germany</v>
      </c>
      <c r="B22" s="3" t="str">
        <f>IFERROR(__xludf.DUMMYFUNCTION("""COMPUTED_VALUE"""),"Low Value")</f>
        <v>Low Value</v>
      </c>
      <c r="C22" s="10">
        <f>IFERROR(__xludf.DUMMYFUNCTION("""COMPUTED_VALUE"""),478.0)</f>
        <v>478</v>
      </c>
      <c r="D22" s="18">
        <f>IFERROR(__xludf.DUMMYFUNCTION("""COMPUTED_VALUE"""),36222.0)</f>
        <v>36222</v>
      </c>
      <c r="E22" s="18"/>
      <c r="F22" s="18"/>
      <c r="I22" s="18"/>
      <c r="K22" s="18"/>
      <c r="P22" s="10" t="str">
        <f>IFERROR(__xludf.DUMMYFUNCTION("""COMPUTED_VALUE"""),"Germany")</f>
        <v>Germany</v>
      </c>
      <c r="Q22" s="10" t="str">
        <f>IFERROR(__xludf.DUMMYFUNCTION("""COMPUTED_VALUE"""),"Low Value")</f>
        <v>Low Value</v>
      </c>
      <c r="R22" s="10">
        <f>IFERROR(__xludf.DUMMYFUNCTION("""COMPUTED_VALUE"""),478.0)</f>
        <v>478</v>
      </c>
      <c r="Z22" s="29"/>
      <c r="AA22" s="29"/>
      <c r="AB22" s="29"/>
    </row>
    <row r="23">
      <c r="A23" s="10" t="str">
        <f>IFERROR(__xludf.DUMMYFUNCTION("""COMPUTED_VALUE"""),"Germany")</f>
        <v>Germany</v>
      </c>
      <c r="B23" s="3" t="str">
        <f>IFERROR(__xludf.DUMMYFUNCTION("""COMPUTED_VALUE"""),"Medium Value")</f>
        <v>Medium Value</v>
      </c>
      <c r="C23" s="10">
        <f>IFERROR(__xludf.DUMMYFUNCTION("""COMPUTED_VALUE"""),468.0)</f>
        <v>468</v>
      </c>
      <c r="D23" s="18">
        <f>IFERROR(__xludf.DUMMYFUNCTION("""COMPUTED_VALUE"""),53316.0)</f>
        <v>53316</v>
      </c>
      <c r="E23" s="18"/>
      <c r="F23" s="18"/>
      <c r="I23" s="18"/>
      <c r="K23" s="18"/>
      <c r="P23" s="10" t="str">
        <f>IFERROR(__xludf.DUMMYFUNCTION("""COMPUTED_VALUE"""),"Germany")</f>
        <v>Germany</v>
      </c>
      <c r="Q23" s="10" t="str">
        <f>IFERROR(__xludf.DUMMYFUNCTION("""COMPUTED_VALUE"""),"Medium Value")</f>
        <v>Medium Value</v>
      </c>
      <c r="R23" s="10">
        <f>IFERROR(__xludf.DUMMYFUNCTION("""COMPUTED_VALUE"""),468.0)</f>
        <v>468</v>
      </c>
      <c r="Z23" s="29"/>
      <c r="AA23" s="29"/>
      <c r="AB23" s="29"/>
    </row>
    <row r="24" ht="15.75" customHeight="1">
      <c r="A24" s="10" t="str">
        <f>IFERROR(__xludf.DUMMYFUNCTION("""COMPUTED_VALUE"""),"Japan")</f>
        <v>Japan</v>
      </c>
      <c r="B24" s="3" t="str">
        <f>IFERROR(__xludf.DUMMYFUNCTION("""COMPUTED_VALUE"""),"High Value")</f>
        <v>High Value</v>
      </c>
      <c r="C24" s="10">
        <f>IFERROR(__xludf.DUMMYFUNCTION("""COMPUTED_VALUE"""),119.0)</f>
        <v>119</v>
      </c>
      <c r="D24" s="18">
        <f>IFERROR(__xludf.DUMMYFUNCTION("""COMPUTED_VALUE"""),26887.5)</f>
        <v>26887.5</v>
      </c>
      <c r="E24" s="18"/>
      <c r="F24" s="18"/>
      <c r="I24" s="18"/>
      <c r="K24" s="18"/>
      <c r="P24" s="10" t="str">
        <f>IFERROR(__xludf.DUMMYFUNCTION("""COMPUTED_VALUE"""),"Japan")</f>
        <v>Japan</v>
      </c>
      <c r="Q24" s="10" t="str">
        <f>IFERROR(__xludf.DUMMYFUNCTION("""COMPUTED_VALUE"""),"High Value")</f>
        <v>High Value</v>
      </c>
      <c r="R24" s="10">
        <f>IFERROR(__xludf.DUMMYFUNCTION("""COMPUTED_VALUE"""),119.0)</f>
        <v>119</v>
      </c>
      <c r="Z24" s="29"/>
      <c r="AA24" s="29"/>
      <c r="AB24" s="29"/>
    </row>
    <row r="25">
      <c r="A25" s="10" t="str">
        <f>IFERROR(__xludf.DUMMYFUNCTION("""COMPUTED_VALUE"""),"Japan")</f>
        <v>Japan</v>
      </c>
      <c r="B25" s="3" t="str">
        <f>IFERROR(__xludf.DUMMYFUNCTION("""COMPUTED_VALUE"""),"Low Value")</f>
        <v>Low Value</v>
      </c>
      <c r="C25" s="10">
        <f>IFERROR(__xludf.DUMMYFUNCTION("""COMPUTED_VALUE"""),426.0)</f>
        <v>426</v>
      </c>
      <c r="D25" s="18">
        <f>IFERROR(__xludf.DUMMYFUNCTION("""COMPUTED_VALUE"""),31486.5)</f>
        <v>31486.5</v>
      </c>
      <c r="E25" s="18"/>
      <c r="F25" s="18"/>
      <c r="I25" s="18"/>
      <c r="K25" s="18"/>
      <c r="P25" s="10" t="str">
        <f>IFERROR(__xludf.DUMMYFUNCTION("""COMPUTED_VALUE"""),"Japan")</f>
        <v>Japan</v>
      </c>
      <c r="Q25" s="10" t="str">
        <f>IFERROR(__xludf.DUMMYFUNCTION("""COMPUTED_VALUE"""),"Low Value")</f>
        <v>Low Value</v>
      </c>
      <c r="R25" s="10">
        <f>IFERROR(__xludf.DUMMYFUNCTION("""COMPUTED_VALUE"""),426.0)</f>
        <v>426</v>
      </c>
      <c r="Z25" s="29"/>
      <c r="AA25" s="29"/>
      <c r="AB25" s="29"/>
    </row>
    <row r="26">
      <c r="A26" s="10" t="str">
        <f>IFERROR(__xludf.DUMMYFUNCTION("""COMPUTED_VALUE"""),"Japan")</f>
        <v>Japan</v>
      </c>
      <c r="B26" s="3" t="str">
        <f>IFERROR(__xludf.DUMMYFUNCTION("""COMPUTED_VALUE"""),"Medium Value")</f>
        <v>Medium Value</v>
      </c>
      <c r="C26" s="10">
        <f>IFERROR(__xludf.DUMMYFUNCTION("""COMPUTED_VALUE"""),428.0)</f>
        <v>428</v>
      </c>
      <c r="D26" s="18">
        <f>IFERROR(__xludf.DUMMYFUNCTION("""COMPUTED_VALUE"""),48636.0)</f>
        <v>48636</v>
      </c>
      <c r="E26" s="18"/>
      <c r="F26" s="18"/>
      <c r="I26" s="18"/>
      <c r="K26" s="18"/>
      <c r="P26" s="10" t="str">
        <f>IFERROR(__xludf.DUMMYFUNCTION("""COMPUTED_VALUE"""),"Japan")</f>
        <v>Japan</v>
      </c>
      <c r="Q26" s="10" t="str">
        <f>IFERROR(__xludf.DUMMYFUNCTION("""COMPUTED_VALUE"""),"Medium Value")</f>
        <v>Medium Value</v>
      </c>
      <c r="R26" s="10">
        <f>IFERROR(__xludf.DUMMYFUNCTION("""COMPUTED_VALUE"""),428.0)</f>
        <v>428</v>
      </c>
      <c r="Z26" s="29"/>
      <c r="AA26" s="29"/>
      <c r="AB26" s="29"/>
    </row>
    <row r="27">
      <c r="A27" s="10" t="str">
        <f>IFERROR(__xludf.DUMMYFUNCTION("""COMPUTED_VALUE"""),"Spain")</f>
        <v>Spain</v>
      </c>
      <c r="B27" s="3" t="str">
        <f>IFERROR(__xludf.DUMMYFUNCTION("""COMPUTED_VALUE"""),"High Value")</f>
        <v>High Value</v>
      </c>
      <c r="C27" s="10">
        <f>IFERROR(__xludf.DUMMYFUNCTION("""COMPUTED_VALUE"""),113.0)</f>
        <v>113</v>
      </c>
      <c r="D27" s="18">
        <f>IFERROR(__xludf.DUMMYFUNCTION("""COMPUTED_VALUE"""),26062.5)</f>
        <v>26062.5</v>
      </c>
      <c r="E27" s="18"/>
      <c r="F27" s="18"/>
      <c r="I27" s="18"/>
      <c r="K27" s="18"/>
      <c r="P27" s="10" t="str">
        <f>IFERROR(__xludf.DUMMYFUNCTION("""COMPUTED_VALUE"""),"Spain")</f>
        <v>Spain</v>
      </c>
      <c r="Q27" s="10" t="str">
        <f>IFERROR(__xludf.DUMMYFUNCTION("""COMPUTED_VALUE"""),"High Value")</f>
        <v>High Value</v>
      </c>
      <c r="R27" s="10">
        <f>IFERROR(__xludf.DUMMYFUNCTION("""COMPUTED_VALUE"""),113.0)</f>
        <v>113</v>
      </c>
      <c r="Z27" s="29"/>
      <c r="AA27" s="29"/>
      <c r="AB27" s="29"/>
    </row>
    <row r="28">
      <c r="A28" s="10" t="str">
        <f>IFERROR(__xludf.DUMMYFUNCTION("""COMPUTED_VALUE"""),"Spain")</f>
        <v>Spain</v>
      </c>
      <c r="B28" s="3" t="str">
        <f>IFERROR(__xludf.DUMMYFUNCTION("""COMPUTED_VALUE"""),"Low Value")</f>
        <v>Low Value</v>
      </c>
      <c r="C28" s="10">
        <f>IFERROR(__xludf.DUMMYFUNCTION("""COMPUTED_VALUE"""),442.0)</f>
        <v>442</v>
      </c>
      <c r="D28" s="18">
        <f>IFERROR(__xludf.DUMMYFUNCTION("""COMPUTED_VALUE"""),32840.5)</f>
        <v>32840.5</v>
      </c>
      <c r="E28" s="18"/>
      <c r="F28" s="18"/>
      <c r="I28" s="18"/>
      <c r="K28" s="18"/>
      <c r="P28" s="10" t="str">
        <f>IFERROR(__xludf.DUMMYFUNCTION("""COMPUTED_VALUE"""),"Spain")</f>
        <v>Spain</v>
      </c>
      <c r="Q28" s="10" t="str">
        <f>IFERROR(__xludf.DUMMYFUNCTION("""COMPUTED_VALUE"""),"Low Value")</f>
        <v>Low Value</v>
      </c>
      <c r="R28" s="10">
        <f>IFERROR(__xludf.DUMMYFUNCTION("""COMPUTED_VALUE"""),442.0)</f>
        <v>442</v>
      </c>
      <c r="Z28" s="29"/>
      <c r="AA28" s="29"/>
      <c r="AB28" s="29"/>
    </row>
    <row r="29">
      <c r="A29" s="10" t="str">
        <f>IFERROR(__xludf.DUMMYFUNCTION("""COMPUTED_VALUE"""),"Spain")</f>
        <v>Spain</v>
      </c>
      <c r="B29" s="3" t="str">
        <f>IFERROR(__xludf.DUMMYFUNCTION("""COMPUTED_VALUE"""),"Medium Value")</f>
        <v>Medium Value</v>
      </c>
      <c r="C29" s="10">
        <f>IFERROR(__xludf.DUMMYFUNCTION("""COMPUTED_VALUE"""),464.0)</f>
        <v>464</v>
      </c>
      <c r="D29" s="18">
        <f>IFERROR(__xludf.DUMMYFUNCTION("""COMPUTED_VALUE"""),52890.0)</f>
        <v>52890</v>
      </c>
      <c r="E29" s="18"/>
      <c r="F29" s="18"/>
      <c r="I29" s="18"/>
      <c r="K29" s="18"/>
      <c r="P29" s="10" t="str">
        <f>IFERROR(__xludf.DUMMYFUNCTION("""COMPUTED_VALUE"""),"Spain")</f>
        <v>Spain</v>
      </c>
      <c r="Q29" s="10" t="str">
        <f>IFERROR(__xludf.DUMMYFUNCTION("""COMPUTED_VALUE"""),"Medium Value")</f>
        <v>Medium Value</v>
      </c>
      <c r="R29" s="10">
        <f>IFERROR(__xludf.DUMMYFUNCTION("""COMPUTED_VALUE"""),464.0)</f>
        <v>464</v>
      </c>
      <c r="Z29" s="29"/>
      <c r="AA29" s="29"/>
      <c r="AB29" s="29"/>
    </row>
    <row r="30">
      <c r="A30" s="10" t="str">
        <f>IFERROR(__xludf.DUMMYFUNCTION("""COMPUTED_VALUE"""),"Ukraine")</f>
        <v>Ukraine</v>
      </c>
      <c r="B30" s="3" t="str">
        <f>IFERROR(__xludf.DUMMYFUNCTION("""COMPUTED_VALUE"""),"#N/A")</f>
        <v>#N/A</v>
      </c>
      <c r="C30" s="10">
        <f>IFERROR(__xludf.DUMMYFUNCTION("""COMPUTED_VALUE"""),1.0)</f>
        <v>1</v>
      </c>
      <c r="D30" s="18"/>
      <c r="E30" s="18"/>
      <c r="F30" s="18"/>
      <c r="I30" s="18"/>
      <c r="K30" s="18"/>
      <c r="P30" s="10" t="str">
        <f>IFERROR(__xludf.DUMMYFUNCTION("""COMPUTED_VALUE"""),"Ukraine")</f>
        <v>Ukraine</v>
      </c>
      <c r="Q30" s="10" t="str">
        <f>IFERROR(__xludf.DUMMYFUNCTION("""COMPUTED_VALUE"""),"#N/A")</f>
        <v>#N/A</v>
      </c>
      <c r="R30" s="10">
        <f>IFERROR(__xludf.DUMMYFUNCTION("""COMPUTED_VALUE"""),1.0)</f>
        <v>1</v>
      </c>
      <c r="Z30" s="29"/>
      <c r="AA30" s="29"/>
      <c r="AB30" s="29"/>
    </row>
    <row r="31">
      <c r="A31" s="10" t="str">
        <f>IFERROR(__xludf.DUMMYFUNCTION("""COMPUTED_VALUE"""),"Ukraine")</f>
        <v>Ukraine</v>
      </c>
      <c r="B31" s="3" t="str">
        <f>IFERROR(__xludf.DUMMYFUNCTION("""COMPUTED_VALUE"""),"High Value")</f>
        <v>High Value</v>
      </c>
      <c r="C31" s="10">
        <f>IFERROR(__xludf.DUMMYFUNCTION("""COMPUTED_VALUE"""),106.0)</f>
        <v>106</v>
      </c>
      <c r="D31" s="18">
        <f>IFERROR(__xludf.DUMMYFUNCTION("""COMPUTED_VALUE"""),24412.5)</f>
        <v>24412.5</v>
      </c>
      <c r="E31" s="18"/>
      <c r="F31" s="18"/>
      <c r="I31" s="18"/>
      <c r="K31" s="18"/>
      <c r="P31" s="10" t="str">
        <f>IFERROR(__xludf.DUMMYFUNCTION("""COMPUTED_VALUE"""),"Ukraine")</f>
        <v>Ukraine</v>
      </c>
      <c r="Q31" s="10" t="str">
        <f>IFERROR(__xludf.DUMMYFUNCTION("""COMPUTED_VALUE"""),"High Value")</f>
        <v>High Value</v>
      </c>
      <c r="R31" s="10">
        <f>IFERROR(__xludf.DUMMYFUNCTION("""COMPUTED_VALUE"""),106.0)</f>
        <v>106</v>
      </c>
      <c r="Z31" s="29"/>
      <c r="AA31" s="29"/>
      <c r="AB31" s="29"/>
    </row>
    <row r="32">
      <c r="A32" s="10" t="str">
        <f>IFERROR(__xludf.DUMMYFUNCTION("""COMPUTED_VALUE"""),"Ukraine")</f>
        <v>Ukraine</v>
      </c>
      <c r="B32" s="3" t="str">
        <f>IFERROR(__xludf.DUMMYFUNCTION("""COMPUTED_VALUE"""),"Low Value")</f>
        <v>Low Value</v>
      </c>
      <c r="C32" s="10">
        <f>IFERROR(__xludf.DUMMYFUNCTION("""COMPUTED_VALUE"""),460.0)</f>
        <v>460</v>
      </c>
      <c r="D32" s="18">
        <f>IFERROR(__xludf.DUMMYFUNCTION("""COMPUTED_VALUE"""),34088.5)</f>
        <v>34088.5</v>
      </c>
      <c r="E32" s="18"/>
      <c r="F32" s="18"/>
      <c r="I32" s="18"/>
      <c r="K32" s="18"/>
      <c r="P32" s="10" t="str">
        <f>IFERROR(__xludf.DUMMYFUNCTION("""COMPUTED_VALUE"""),"Ukraine")</f>
        <v>Ukraine</v>
      </c>
      <c r="Q32" s="10" t="str">
        <f>IFERROR(__xludf.DUMMYFUNCTION("""COMPUTED_VALUE"""),"Low Value")</f>
        <v>Low Value</v>
      </c>
      <c r="R32" s="10">
        <f>IFERROR(__xludf.DUMMYFUNCTION("""COMPUTED_VALUE"""),460.0)</f>
        <v>460</v>
      </c>
      <c r="Z32" s="29"/>
      <c r="AA32" s="29"/>
      <c r="AB32" s="29"/>
    </row>
    <row r="33">
      <c r="A33" s="10" t="str">
        <f>IFERROR(__xludf.DUMMYFUNCTION("""COMPUTED_VALUE"""),"Ukraine")</f>
        <v>Ukraine</v>
      </c>
      <c r="B33" s="3" t="str">
        <f>IFERROR(__xludf.DUMMYFUNCTION("""COMPUTED_VALUE"""),"Medium Value")</f>
        <v>Medium Value</v>
      </c>
      <c r="C33" s="10">
        <f>IFERROR(__xludf.DUMMYFUNCTION("""COMPUTED_VALUE"""),465.0)</f>
        <v>465</v>
      </c>
      <c r="D33" s="18">
        <f>IFERROR(__xludf.DUMMYFUNCTION("""COMPUTED_VALUE"""),53118.0)</f>
        <v>53118</v>
      </c>
      <c r="E33" s="18"/>
      <c r="F33" s="18"/>
      <c r="I33" s="18"/>
      <c r="K33" s="18"/>
      <c r="P33" s="10" t="str">
        <f>IFERROR(__xludf.DUMMYFUNCTION("""COMPUTED_VALUE"""),"Ukraine")</f>
        <v>Ukraine</v>
      </c>
      <c r="Q33" s="10" t="str">
        <f>IFERROR(__xludf.DUMMYFUNCTION("""COMPUTED_VALUE"""),"Medium Value")</f>
        <v>Medium Value</v>
      </c>
      <c r="R33" s="10">
        <f>IFERROR(__xludf.DUMMYFUNCTION("""COMPUTED_VALUE"""),465.0)</f>
        <v>465</v>
      </c>
      <c r="Z33" s="29"/>
      <c r="AA33" s="29"/>
      <c r="AB33" s="29"/>
    </row>
    <row r="34">
      <c r="A34" s="10" t="str">
        <f>IFERROR(__xludf.DUMMYFUNCTION("""COMPUTED_VALUE"""),"United Kingdom")</f>
        <v>United Kingdom</v>
      </c>
      <c r="B34" s="3" t="str">
        <f>IFERROR(__xludf.DUMMYFUNCTION("""COMPUTED_VALUE"""),"High Value")</f>
        <v>High Value</v>
      </c>
      <c r="C34" s="10">
        <f>IFERROR(__xludf.DUMMYFUNCTION("""COMPUTED_VALUE"""),94.0)</f>
        <v>94</v>
      </c>
      <c r="D34" s="18">
        <f>IFERROR(__xludf.DUMMYFUNCTION("""COMPUTED_VALUE"""),21425.0)</f>
        <v>21425</v>
      </c>
      <c r="E34" s="18"/>
      <c r="F34" s="18"/>
      <c r="I34" s="18"/>
      <c r="K34" s="18"/>
      <c r="P34" s="10" t="str">
        <f>IFERROR(__xludf.DUMMYFUNCTION("""COMPUTED_VALUE"""),"United Kingdom")</f>
        <v>United Kingdom</v>
      </c>
      <c r="Q34" s="10" t="str">
        <f>IFERROR(__xludf.DUMMYFUNCTION("""COMPUTED_VALUE"""),"High Value")</f>
        <v>High Value</v>
      </c>
      <c r="R34" s="10">
        <f>IFERROR(__xludf.DUMMYFUNCTION("""COMPUTED_VALUE"""),94.0)</f>
        <v>94</v>
      </c>
      <c r="Z34" s="29"/>
      <c r="AA34" s="29"/>
      <c r="AB34" s="29"/>
    </row>
    <row r="35">
      <c r="A35" s="10" t="str">
        <f>IFERROR(__xludf.DUMMYFUNCTION("""COMPUTED_VALUE"""),"United Kingdom")</f>
        <v>United Kingdom</v>
      </c>
      <c r="B35" s="3" t="str">
        <f>IFERROR(__xludf.DUMMYFUNCTION("""COMPUTED_VALUE"""),"Low Value")</f>
        <v>Low Value</v>
      </c>
      <c r="C35" s="10">
        <f>IFERROR(__xludf.DUMMYFUNCTION("""COMPUTED_VALUE"""),468.0)</f>
        <v>468</v>
      </c>
      <c r="D35" s="18">
        <f>IFERROR(__xludf.DUMMYFUNCTION("""COMPUTED_VALUE"""),34957.0)</f>
        <v>34957</v>
      </c>
      <c r="E35" s="18"/>
      <c r="F35" s="18"/>
      <c r="I35" s="18"/>
      <c r="K35" s="18"/>
      <c r="P35" s="10" t="str">
        <f>IFERROR(__xludf.DUMMYFUNCTION("""COMPUTED_VALUE"""),"United Kingdom")</f>
        <v>United Kingdom</v>
      </c>
      <c r="Q35" s="10" t="str">
        <f>IFERROR(__xludf.DUMMYFUNCTION("""COMPUTED_VALUE"""),"Low Value")</f>
        <v>Low Value</v>
      </c>
      <c r="R35" s="10">
        <f>IFERROR(__xludf.DUMMYFUNCTION("""COMPUTED_VALUE"""),468.0)</f>
        <v>468</v>
      </c>
      <c r="Z35" s="29"/>
      <c r="AA35" s="29"/>
      <c r="AB35" s="29"/>
    </row>
    <row r="36">
      <c r="A36" s="10" t="str">
        <f>IFERROR(__xludf.DUMMYFUNCTION("""COMPUTED_VALUE"""),"United Kingdom")</f>
        <v>United Kingdom</v>
      </c>
      <c r="B36" s="3" t="str">
        <f>IFERROR(__xludf.DUMMYFUNCTION("""COMPUTED_VALUE"""),"Medium Value")</f>
        <v>Medium Value</v>
      </c>
      <c r="C36" s="10">
        <f>IFERROR(__xludf.DUMMYFUNCTION("""COMPUTED_VALUE"""),415.0)</f>
        <v>415</v>
      </c>
      <c r="D36" s="18">
        <f>IFERROR(__xludf.DUMMYFUNCTION("""COMPUTED_VALUE"""),47424.0)</f>
        <v>47424</v>
      </c>
      <c r="E36" s="18"/>
      <c r="F36" s="18"/>
      <c r="I36" s="18"/>
      <c r="K36" s="18"/>
      <c r="P36" s="10" t="str">
        <f>IFERROR(__xludf.DUMMYFUNCTION("""COMPUTED_VALUE"""),"United Kingdom")</f>
        <v>United Kingdom</v>
      </c>
      <c r="Q36" s="10" t="str">
        <f>IFERROR(__xludf.DUMMYFUNCTION("""COMPUTED_VALUE"""),"Medium Value")</f>
        <v>Medium Value</v>
      </c>
      <c r="R36" s="10">
        <f>IFERROR(__xludf.DUMMYFUNCTION("""COMPUTED_VALUE"""),415.0)</f>
        <v>415</v>
      </c>
      <c r="Z36" s="29"/>
      <c r="AA36" s="29"/>
      <c r="AB36" s="29"/>
    </row>
    <row r="37">
      <c r="A37" s="10" t="str">
        <f>IFERROR(__xludf.DUMMYFUNCTION("""COMPUTED_VALUE"""),"United States")</f>
        <v>United States</v>
      </c>
      <c r="B37" s="3" t="str">
        <f>IFERROR(__xludf.DUMMYFUNCTION("""COMPUTED_VALUE"""),"High Value")</f>
        <v>High Value</v>
      </c>
      <c r="C37" s="10">
        <f>IFERROR(__xludf.DUMMYFUNCTION("""COMPUTED_VALUE"""),106.0)</f>
        <v>106</v>
      </c>
      <c r="D37" s="18">
        <f>IFERROR(__xludf.DUMMYFUNCTION("""COMPUTED_VALUE"""),24425.0)</f>
        <v>24425</v>
      </c>
      <c r="E37" s="18"/>
      <c r="F37" s="18"/>
      <c r="I37" s="18"/>
      <c r="K37" s="18"/>
      <c r="P37" s="10" t="str">
        <f>IFERROR(__xludf.DUMMYFUNCTION("""COMPUTED_VALUE"""),"United States")</f>
        <v>United States</v>
      </c>
      <c r="Q37" s="10" t="str">
        <f>IFERROR(__xludf.DUMMYFUNCTION("""COMPUTED_VALUE"""),"High Value")</f>
        <v>High Value</v>
      </c>
      <c r="R37" s="10">
        <f>IFERROR(__xludf.DUMMYFUNCTION("""COMPUTED_VALUE"""),106.0)</f>
        <v>106</v>
      </c>
      <c r="Z37" s="29"/>
      <c r="AA37" s="29"/>
      <c r="AB37" s="29"/>
    </row>
    <row r="38">
      <c r="A38" s="10" t="str">
        <f>IFERROR(__xludf.DUMMYFUNCTION("""COMPUTED_VALUE"""),"United States")</f>
        <v>United States</v>
      </c>
      <c r="B38" s="3" t="str">
        <f>IFERROR(__xludf.DUMMYFUNCTION("""COMPUTED_VALUE"""),"Low Value")</f>
        <v>Low Value</v>
      </c>
      <c r="C38" s="10">
        <f>IFERROR(__xludf.DUMMYFUNCTION("""COMPUTED_VALUE"""),426.0)</f>
        <v>426</v>
      </c>
      <c r="D38" s="18">
        <f>IFERROR(__xludf.DUMMYFUNCTION("""COMPUTED_VALUE"""),31688.5)</f>
        <v>31688.5</v>
      </c>
      <c r="E38" s="18"/>
      <c r="F38" s="18"/>
      <c r="I38" s="18"/>
      <c r="K38" s="18"/>
      <c r="P38" s="10" t="str">
        <f>IFERROR(__xludf.DUMMYFUNCTION("""COMPUTED_VALUE"""),"United States")</f>
        <v>United States</v>
      </c>
      <c r="Q38" s="10" t="str">
        <f>IFERROR(__xludf.DUMMYFUNCTION("""COMPUTED_VALUE"""),"Low Value")</f>
        <v>Low Value</v>
      </c>
      <c r="R38" s="10">
        <f>IFERROR(__xludf.DUMMYFUNCTION("""COMPUTED_VALUE"""),426.0)</f>
        <v>426</v>
      </c>
      <c r="Z38" s="29"/>
      <c r="AA38" s="29"/>
      <c r="AB38" s="29"/>
    </row>
    <row r="39">
      <c r="A39" s="10" t="str">
        <f>IFERROR(__xludf.DUMMYFUNCTION("""COMPUTED_VALUE"""),"United States")</f>
        <v>United States</v>
      </c>
      <c r="B39" s="3" t="str">
        <f>IFERROR(__xludf.DUMMYFUNCTION("""COMPUTED_VALUE"""),"Medium Value")</f>
        <v>Medium Value</v>
      </c>
      <c r="C39" s="10">
        <f>IFERROR(__xludf.DUMMYFUNCTION("""COMPUTED_VALUE"""),422.0)</f>
        <v>422</v>
      </c>
      <c r="D39" s="18">
        <f>IFERROR(__xludf.DUMMYFUNCTION("""COMPUTED_VALUE"""),48108.0)</f>
        <v>48108</v>
      </c>
      <c r="E39" s="18"/>
      <c r="F39" s="18"/>
      <c r="I39" s="18"/>
      <c r="K39" s="18"/>
      <c r="P39" s="10" t="str">
        <f>IFERROR(__xludf.DUMMYFUNCTION("""COMPUTED_VALUE"""),"United States")</f>
        <v>United States</v>
      </c>
      <c r="Q39" s="10" t="str">
        <f>IFERROR(__xludf.DUMMYFUNCTION("""COMPUTED_VALUE"""),"Medium Value")</f>
        <v>Medium Value</v>
      </c>
      <c r="R39" s="10">
        <f>IFERROR(__xludf.DUMMYFUNCTION("""COMPUTED_VALUE"""),422.0)</f>
        <v>422</v>
      </c>
      <c r="Z39" s="29"/>
      <c r="AA39" s="29"/>
      <c r="AB39" s="29"/>
    </row>
    <row r="40">
      <c r="B40" s="3"/>
      <c r="D40" s="18"/>
      <c r="E40" s="18"/>
      <c r="F40" s="18"/>
      <c r="I40" s="18"/>
      <c r="K40" s="18"/>
      <c r="Z40" s="29"/>
      <c r="AA40" s="29"/>
      <c r="AB40" s="29"/>
    </row>
    <row r="41">
      <c r="B41" s="3"/>
      <c r="D41" s="18"/>
      <c r="E41" s="18"/>
      <c r="F41" s="18"/>
      <c r="I41" s="18"/>
      <c r="K41" s="18"/>
      <c r="Z41" s="29"/>
      <c r="AA41" s="29"/>
      <c r="AB41" s="29"/>
    </row>
    <row r="42">
      <c r="A42" s="6"/>
      <c r="B42" s="3"/>
      <c r="D42" s="18"/>
      <c r="E42" s="18"/>
      <c r="F42" s="18"/>
      <c r="I42" s="18"/>
      <c r="K42" s="18"/>
      <c r="Z42" s="29"/>
      <c r="AA42" s="29"/>
      <c r="AB42" s="29"/>
    </row>
    <row r="43">
      <c r="B43" s="3"/>
      <c r="D43" s="18"/>
      <c r="E43" s="18"/>
      <c r="F43" s="18"/>
      <c r="G43" s="1" t="s">
        <v>3547</v>
      </c>
      <c r="I43" s="18"/>
      <c r="K43" s="18"/>
      <c r="Z43" s="29"/>
      <c r="AA43" s="29"/>
      <c r="AB43" s="29"/>
    </row>
    <row r="44">
      <c r="B44" s="3"/>
      <c r="D44" s="18"/>
      <c r="E44" s="18"/>
      <c r="F44" s="18"/>
      <c r="I44" s="18"/>
      <c r="K44" s="18"/>
      <c r="Z44" s="29"/>
      <c r="AA44" s="29"/>
      <c r="AB44" s="29"/>
    </row>
    <row r="45">
      <c r="B45" s="3"/>
      <c r="D45" s="18"/>
      <c r="E45" s="18"/>
      <c r="F45" s="18"/>
      <c r="I45" s="18"/>
      <c r="K45" s="18"/>
      <c r="Z45" s="29"/>
      <c r="AA45" s="29"/>
      <c r="AB45" s="29"/>
    </row>
    <row r="46">
      <c r="B46" s="3"/>
      <c r="D46" s="18"/>
      <c r="E46" s="18"/>
      <c r="F46" s="18"/>
      <c r="I46" s="18"/>
      <c r="K46" s="18"/>
      <c r="Z46" s="29"/>
      <c r="AA46" s="29"/>
      <c r="AB46" s="29"/>
    </row>
    <row r="47">
      <c r="B47" s="3"/>
      <c r="D47" s="18"/>
      <c r="E47" s="18"/>
      <c r="F47" s="18"/>
      <c r="I47" s="18"/>
      <c r="K47" s="18"/>
      <c r="Z47" s="29"/>
      <c r="AA47" s="29"/>
      <c r="AB47" s="29"/>
    </row>
    <row r="48">
      <c r="B48" s="3"/>
      <c r="D48" s="18"/>
      <c r="E48" s="18"/>
      <c r="F48" s="18"/>
      <c r="I48" s="18"/>
      <c r="K48" s="18"/>
      <c r="Z48" s="29"/>
      <c r="AA48" s="29"/>
      <c r="AB48" s="29"/>
    </row>
    <row r="49">
      <c r="B49" s="3"/>
      <c r="D49" s="18"/>
      <c r="E49" s="18"/>
      <c r="F49" s="18"/>
      <c r="I49" s="18"/>
      <c r="K49" s="18"/>
      <c r="Z49" s="29"/>
      <c r="AA49" s="29"/>
      <c r="AB49" s="29"/>
    </row>
    <row r="50">
      <c r="B50" s="3"/>
      <c r="D50" s="18"/>
      <c r="E50" s="18"/>
      <c r="F50" s="18"/>
      <c r="I50" s="18"/>
      <c r="K50" s="18"/>
      <c r="Z50" s="29"/>
      <c r="AA50" s="29"/>
      <c r="AB50" s="29"/>
    </row>
    <row r="51">
      <c r="B51" s="3"/>
      <c r="D51" s="18"/>
      <c r="E51" s="18"/>
      <c r="F51" s="18"/>
      <c r="I51" s="18"/>
      <c r="K51" s="18"/>
      <c r="Z51" s="29"/>
      <c r="AA51" s="29"/>
      <c r="AB51" s="29"/>
    </row>
    <row r="52">
      <c r="B52" s="3"/>
      <c r="D52" s="18"/>
      <c r="E52" s="18"/>
      <c r="F52" s="18"/>
      <c r="I52" s="18"/>
      <c r="K52" s="18"/>
      <c r="Z52" s="29"/>
      <c r="AA52" s="29"/>
      <c r="AB52" s="29"/>
    </row>
    <row r="53">
      <c r="B53" s="3"/>
      <c r="D53" s="18"/>
      <c r="E53" s="18"/>
      <c r="F53" s="18"/>
      <c r="I53" s="18"/>
      <c r="K53" s="18"/>
      <c r="Z53" s="29"/>
      <c r="AA53" s="29"/>
      <c r="AB53" s="29"/>
    </row>
    <row r="54">
      <c r="B54" s="3"/>
      <c r="D54" s="18"/>
      <c r="E54" s="18"/>
      <c r="F54" s="18"/>
      <c r="I54" s="18"/>
      <c r="K54" s="18"/>
      <c r="Z54" s="29"/>
      <c r="AA54" s="29"/>
      <c r="AB54" s="29"/>
    </row>
    <row r="55">
      <c r="B55" s="3"/>
      <c r="D55" s="18"/>
      <c r="E55" s="18"/>
      <c r="F55" s="18"/>
      <c r="I55" s="18"/>
      <c r="K55" s="18"/>
      <c r="Z55" s="29"/>
      <c r="AA55" s="29"/>
      <c r="AB55" s="29"/>
    </row>
    <row r="56">
      <c r="B56" s="3"/>
      <c r="D56" s="18"/>
      <c r="E56" s="18"/>
      <c r="F56" s="18"/>
      <c r="I56" s="18"/>
      <c r="K56" s="18"/>
      <c r="Z56" s="29"/>
      <c r="AA56" s="29"/>
      <c r="AB56" s="29"/>
    </row>
    <row r="57">
      <c r="B57" s="3"/>
      <c r="D57" s="18"/>
      <c r="E57" s="18"/>
      <c r="F57" s="18"/>
      <c r="I57" s="18"/>
      <c r="K57" s="18"/>
      <c r="Z57" s="29"/>
      <c r="AA57" s="29"/>
      <c r="AB57" s="29"/>
    </row>
    <row r="58">
      <c r="B58" s="3"/>
      <c r="D58" s="18"/>
      <c r="E58" s="18"/>
      <c r="F58" s="18"/>
      <c r="I58" s="18"/>
      <c r="K58" s="18"/>
      <c r="Z58" s="29"/>
      <c r="AA58" s="29"/>
      <c r="AB58" s="29"/>
    </row>
    <row r="59">
      <c r="B59" s="3"/>
      <c r="D59" s="18"/>
      <c r="E59" s="18"/>
      <c r="F59" s="18"/>
      <c r="I59" s="18"/>
      <c r="K59" s="18"/>
      <c r="Z59" s="29"/>
      <c r="AA59" s="29"/>
      <c r="AB59" s="29"/>
    </row>
    <row r="60">
      <c r="B60" s="3"/>
      <c r="D60" s="18"/>
      <c r="E60" s="18"/>
      <c r="F60" s="18"/>
      <c r="I60" s="18"/>
      <c r="K60" s="18"/>
      <c r="Z60" s="29"/>
      <c r="AA60" s="29"/>
      <c r="AB60" s="29"/>
    </row>
    <row r="61">
      <c r="B61" s="3"/>
      <c r="D61" s="18"/>
      <c r="E61" s="18"/>
      <c r="F61" s="18"/>
      <c r="I61" s="18"/>
      <c r="K61" s="18"/>
      <c r="Z61" s="29"/>
      <c r="AA61" s="29"/>
      <c r="AB61" s="29"/>
    </row>
    <row r="62">
      <c r="B62" s="3"/>
      <c r="D62" s="18"/>
      <c r="E62" s="18"/>
      <c r="F62" s="18"/>
      <c r="I62" s="18"/>
      <c r="K62" s="18"/>
      <c r="Z62" s="29"/>
      <c r="AA62" s="29"/>
      <c r="AB62" s="29"/>
    </row>
    <row r="63">
      <c r="B63" s="3"/>
      <c r="D63" s="18"/>
      <c r="E63" s="18"/>
      <c r="F63" s="18"/>
      <c r="I63" s="18"/>
      <c r="K63" s="18"/>
      <c r="Z63" s="29"/>
      <c r="AA63" s="29"/>
      <c r="AB63" s="29"/>
    </row>
    <row r="64">
      <c r="B64" s="3"/>
      <c r="D64" s="18"/>
      <c r="E64" s="18"/>
      <c r="F64" s="18"/>
      <c r="I64" s="18"/>
      <c r="K64" s="18"/>
      <c r="Z64" s="29"/>
      <c r="AA64" s="29"/>
      <c r="AB64" s="29"/>
    </row>
    <row r="65">
      <c r="B65" s="3"/>
      <c r="D65" s="18"/>
      <c r="E65" s="18"/>
      <c r="F65" s="18"/>
      <c r="I65" s="18"/>
      <c r="K65" s="18"/>
      <c r="Z65" s="29"/>
      <c r="AA65" s="29"/>
      <c r="AB65" s="29"/>
    </row>
    <row r="66">
      <c r="B66" s="3"/>
      <c r="D66" s="18"/>
      <c r="E66" s="18"/>
      <c r="F66" s="18"/>
      <c r="I66" s="18"/>
      <c r="K66" s="18"/>
      <c r="Z66" s="29"/>
      <c r="AA66" s="29"/>
      <c r="AB66" s="29"/>
    </row>
    <row r="67">
      <c r="B67" s="3"/>
      <c r="D67" s="18"/>
      <c r="E67" s="18"/>
      <c r="F67" s="18"/>
      <c r="I67" s="18"/>
      <c r="K67" s="18"/>
      <c r="Z67" s="29"/>
      <c r="AA67" s="29"/>
      <c r="AB67" s="29"/>
    </row>
    <row r="68">
      <c r="B68" s="3"/>
      <c r="D68" s="18"/>
      <c r="E68" s="18"/>
      <c r="F68" s="18"/>
      <c r="I68" s="18"/>
      <c r="K68" s="18"/>
      <c r="Z68" s="29"/>
      <c r="AA68" s="29"/>
      <c r="AB68" s="29"/>
    </row>
    <row r="69">
      <c r="B69" s="3"/>
      <c r="D69" s="18"/>
      <c r="E69" s="18"/>
      <c r="F69" s="18"/>
      <c r="I69" s="18"/>
      <c r="K69" s="18"/>
      <c r="Z69" s="29"/>
      <c r="AA69" s="29"/>
      <c r="AB69" s="29"/>
    </row>
    <row r="70">
      <c r="B70" s="3"/>
      <c r="D70" s="18"/>
      <c r="E70" s="18"/>
      <c r="F70" s="18"/>
      <c r="I70" s="18"/>
      <c r="K70" s="18"/>
      <c r="Z70" s="29"/>
      <c r="AA70" s="29"/>
      <c r="AB70" s="29"/>
    </row>
    <row r="71">
      <c r="B71" s="3"/>
      <c r="D71" s="18"/>
      <c r="E71" s="18"/>
      <c r="F71" s="18"/>
      <c r="I71" s="18"/>
      <c r="K71" s="18"/>
      <c r="Z71" s="29"/>
      <c r="AA71" s="29"/>
      <c r="AB71" s="29"/>
    </row>
    <row r="72">
      <c r="B72" s="3"/>
      <c r="D72" s="18"/>
      <c r="E72" s="18"/>
      <c r="F72" s="18"/>
      <c r="I72" s="18"/>
      <c r="K72" s="18"/>
      <c r="Z72" s="29"/>
      <c r="AA72" s="29"/>
      <c r="AB72" s="29"/>
    </row>
    <row r="73">
      <c r="B73" s="3"/>
      <c r="D73" s="18"/>
      <c r="E73" s="18"/>
      <c r="F73" s="18"/>
      <c r="I73" s="18"/>
      <c r="K73" s="18"/>
      <c r="Z73" s="29"/>
      <c r="AA73" s="29"/>
      <c r="AB73" s="29"/>
    </row>
    <row r="74">
      <c r="B74" s="3"/>
      <c r="D74" s="18"/>
      <c r="E74" s="18"/>
      <c r="F74" s="18"/>
      <c r="I74" s="18"/>
      <c r="K74" s="18"/>
      <c r="Z74" s="29"/>
      <c r="AA74" s="29"/>
      <c r="AB74" s="29"/>
    </row>
    <row r="75">
      <c r="B75" s="3"/>
      <c r="D75" s="18"/>
      <c r="E75" s="18"/>
      <c r="F75" s="18"/>
      <c r="I75" s="18"/>
      <c r="K75" s="18"/>
      <c r="Z75" s="29"/>
      <c r="AA75" s="29"/>
      <c r="AB75" s="29"/>
    </row>
    <row r="76">
      <c r="B76" s="3"/>
      <c r="D76" s="18"/>
      <c r="E76" s="18"/>
      <c r="F76" s="18"/>
      <c r="I76" s="18"/>
      <c r="K76" s="18"/>
      <c r="Z76" s="29"/>
      <c r="AA76" s="29"/>
      <c r="AB76" s="29"/>
    </row>
    <row r="77">
      <c r="B77" s="3"/>
      <c r="D77" s="18"/>
      <c r="E77" s="18"/>
      <c r="F77" s="18"/>
      <c r="I77" s="18"/>
      <c r="K77" s="18"/>
      <c r="Z77" s="29"/>
      <c r="AA77" s="29"/>
      <c r="AB77" s="29"/>
    </row>
    <row r="78">
      <c r="B78" s="3"/>
      <c r="D78" s="18"/>
      <c r="E78" s="18"/>
      <c r="F78" s="18"/>
      <c r="I78" s="18"/>
      <c r="K78" s="18"/>
      <c r="Z78" s="29"/>
      <c r="AA78" s="29"/>
      <c r="AB78" s="29"/>
    </row>
    <row r="79">
      <c r="B79" s="3"/>
      <c r="D79" s="18"/>
      <c r="E79" s="18"/>
      <c r="F79" s="18"/>
      <c r="I79" s="18"/>
      <c r="K79" s="18"/>
      <c r="Z79" s="29"/>
      <c r="AA79" s="29"/>
      <c r="AB79" s="29"/>
    </row>
    <row r="80">
      <c r="B80" s="3"/>
      <c r="D80" s="18"/>
      <c r="E80" s="18"/>
      <c r="F80" s="18"/>
      <c r="I80" s="18"/>
      <c r="K80" s="18"/>
      <c r="Z80" s="29"/>
      <c r="AA80" s="29"/>
      <c r="AB80" s="29"/>
    </row>
    <row r="81">
      <c r="B81" s="3"/>
      <c r="D81" s="18"/>
      <c r="E81" s="18"/>
      <c r="F81" s="18"/>
      <c r="I81" s="18"/>
      <c r="K81" s="18"/>
      <c r="Z81" s="29"/>
      <c r="AA81" s="29"/>
      <c r="AB81" s="29"/>
    </row>
    <row r="82">
      <c r="B82" s="3"/>
      <c r="D82" s="18"/>
      <c r="E82" s="18"/>
      <c r="F82" s="18"/>
      <c r="I82" s="18"/>
      <c r="K82" s="18"/>
      <c r="Z82" s="29"/>
      <c r="AA82" s="29"/>
      <c r="AB82" s="29"/>
    </row>
    <row r="83">
      <c r="B83" s="3"/>
      <c r="D83" s="18"/>
      <c r="E83" s="18"/>
      <c r="F83" s="18"/>
      <c r="I83" s="18"/>
      <c r="K83" s="18"/>
      <c r="Z83" s="29"/>
      <c r="AA83" s="29"/>
      <c r="AB83" s="29"/>
    </row>
    <row r="84">
      <c r="B84" s="3"/>
      <c r="D84" s="18"/>
      <c r="E84" s="18"/>
      <c r="F84" s="18"/>
      <c r="I84" s="18"/>
      <c r="K84" s="18"/>
      <c r="Z84" s="29"/>
      <c r="AA84" s="29"/>
      <c r="AB84" s="29"/>
    </row>
    <row r="85">
      <c r="B85" s="3"/>
      <c r="D85" s="18"/>
      <c r="E85" s="18"/>
      <c r="F85" s="18"/>
      <c r="I85" s="18"/>
      <c r="K85" s="18"/>
      <c r="Z85" s="29"/>
      <c r="AA85" s="29"/>
      <c r="AB85" s="29"/>
    </row>
    <row r="86">
      <c r="B86" s="3"/>
      <c r="D86" s="18"/>
      <c r="E86" s="18"/>
      <c r="F86" s="18"/>
      <c r="I86" s="18"/>
      <c r="K86" s="18"/>
      <c r="Z86" s="29"/>
      <c r="AA86" s="29"/>
      <c r="AB86" s="29"/>
    </row>
    <row r="87">
      <c r="B87" s="3"/>
      <c r="D87" s="18"/>
      <c r="E87" s="18"/>
      <c r="F87" s="18"/>
      <c r="I87" s="18"/>
      <c r="K87" s="18"/>
      <c r="Z87" s="29"/>
      <c r="AA87" s="29"/>
      <c r="AB87" s="29"/>
    </row>
    <row r="88">
      <c r="B88" s="3"/>
      <c r="D88" s="18"/>
      <c r="E88" s="18"/>
      <c r="F88" s="18"/>
      <c r="I88" s="18"/>
      <c r="K88" s="18"/>
      <c r="Z88" s="29"/>
      <c r="AA88" s="29"/>
      <c r="AB88" s="29"/>
    </row>
    <row r="89">
      <c r="B89" s="3"/>
      <c r="D89" s="18"/>
      <c r="E89" s="18"/>
      <c r="F89" s="18"/>
      <c r="I89" s="18"/>
      <c r="K89" s="18"/>
      <c r="Z89" s="29"/>
      <c r="AA89" s="29"/>
      <c r="AB89" s="29"/>
    </row>
    <row r="90">
      <c r="B90" s="3"/>
      <c r="D90" s="18"/>
      <c r="E90" s="18"/>
      <c r="F90" s="18"/>
      <c r="I90" s="18"/>
      <c r="K90" s="18"/>
      <c r="Z90" s="29"/>
      <c r="AA90" s="29"/>
      <c r="AB90" s="29"/>
    </row>
    <row r="91">
      <c r="B91" s="3"/>
      <c r="D91" s="18"/>
      <c r="E91" s="18"/>
      <c r="F91" s="18"/>
      <c r="I91" s="18"/>
      <c r="K91" s="18"/>
      <c r="Z91" s="29"/>
      <c r="AA91" s="29"/>
      <c r="AB91" s="29"/>
    </row>
    <row r="92">
      <c r="B92" s="3"/>
      <c r="D92" s="18"/>
      <c r="E92" s="18"/>
      <c r="F92" s="18"/>
      <c r="I92" s="18"/>
      <c r="K92" s="18"/>
      <c r="Z92" s="29"/>
      <c r="AA92" s="29"/>
      <c r="AB92" s="29"/>
    </row>
    <row r="93">
      <c r="B93" s="3"/>
      <c r="D93" s="18"/>
      <c r="E93" s="18"/>
      <c r="F93" s="18"/>
      <c r="I93" s="18"/>
      <c r="K93" s="18"/>
      <c r="Z93" s="29"/>
      <c r="AA93" s="29"/>
      <c r="AB93" s="29"/>
    </row>
    <row r="94">
      <c r="B94" s="3"/>
      <c r="D94" s="18"/>
      <c r="E94" s="18"/>
      <c r="F94" s="18"/>
      <c r="I94" s="18"/>
      <c r="K94" s="18"/>
      <c r="Z94" s="29"/>
      <c r="AA94" s="29"/>
      <c r="AB94" s="29"/>
    </row>
    <row r="95">
      <c r="B95" s="3"/>
      <c r="D95" s="18"/>
      <c r="E95" s="18"/>
      <c r="F95" s="18"/>
      <c r="I95" s="18"/>
      <c r="K95" s="18"/>
      <c r="Z95" s="29"/>
      <c r="AA95" s="29"/>
      <c r="AB95" s="29"/>
    </row>
    <row r="96">
      <c r="B96" s="3"/>
      <c r="D96" s="18"/>
      <c r="E96" s="18"/>
      <c r="F96" s="18"/>
      <c r="I96" s="18"/>
      <c r="K96" s="18"/>
      <c r="Z96" s="29"/>
      <c r="AA96" s="29"/>
      <c r="AB96" s="29"/>
    </row>
    <row r="97">
      <c r="B97" s="3"/>
      <c r="D97" s="18"/>
      <c r="E97" s="18"/>
      <c r="F97" s="18"/>
      <c r="I97" s="18"/>
      <c r="K97" s="18"/>
      <c r="Z97" s="29"/>
      <c r="AA97" s="29"/>
      <c r="AB97" s="29"/>
    </row>
    <row r="98">
      <c r="B98" s="3"/>
      <c r="D98" s="18"/>
      <c r="E98" s="18"/>
      <c r="F98" s="18"/>
      <c r="I98" s="18"/>
      <c r="K98" s="18"/>
      <c r="Z98" s="29"/>
      <c r="AA98" s="29"/>
      <c r="AB98" s="29"/>
    </row>
    <row r="99">
      <c r="B99" s="3"/>
      <c r="D99" s="18"/>
      <c r="E99" s="18"/>
      <c r="F99" s="18"/>
      <c r="I99" s="18"/>
      <c r="K99" s="18"/>
      <c r="Z99" s="29"/>
      <c r="AA99" s="29"/>
      <c r="AB99" s="29"/>
    </row>
    <row r="100">
      <c r="B100" s="3"/>
      <c r="D100" s="18"/>
      <c r="E100" s="18"/>
      <c r="F100" s="18"/>
      <c r="I100" s="18"/>
      <c r="K100" s="18"/>
      <c r="Z100" s="29"/>
      <c r="AA100" s="29"/>
      <c r="AB100" s="29"/>
    </row>
    <row r="101">
      <c r="B101" s="3"/>
      <c r="D101" s="18"/>
      <c r="E101" s="18"/>
      <c r="F101" s="18"/>
      <c r="I101" s="18"/>
      <c r="K101" s="18"/>
      <c r="Z101" s="29"/>
      <c r="AA101" s="29"/>
      <c r="AB101" s="29"/>
    </row>
    <row r="102">
      <c r="B102" s="3"/>
      <c r="D102" s="18"/>
      <c r="E102" s="18"/>
      <c r="F102" s="18"/>
      <c r="I102" s="18"/>
      <c r="K102" s="18"/>
      <c r="Z102" s="29"/>
      <c r="AA102" s="29"/>
      <c r="AB102" s="29"/>
    </row>
    <row r="103">
      <c r="B103" s="3"/>
      <c r="D103" s="18"/>
      <c r="E103" s="18"/>
      <c r="F103" s="18"/>
      <c r="I103" s="18"/>
      <c r="K103" s="18"/>
      <c r="Z103" s="29"/>
      <c r="AA103" s="29"/>
      <c r="AB103" s="29"/>
    </row>
    <row r="104">
      <c r="B104" s="3"/>
      <c r="D104" s="18"/>
      <c r="E104" s="18"/>
      <c r="F104" s="18"/>
      <c r="I104" s="18"/>
      <c r="K104" s="18"/>
      <c r="Z104" s="29"/>
      <c r="AA104" s="29"/>
      <c r="AB104" s="29"/>
    </row>
    <row r="105">
      <c r="B105" s="3"/>
      <c r="D105" s="18"/>
      <c r="E105" s="18"/>
      <c r="F105" s="18"/>
      <c r="I105" s="18"/>
      <c r="K105" s="18"/>
      <c r="Z105" s="29"/>
      <c r="AA105" s="29"/>
      <c r="AB105" s="29"/>
    </row>
    <row r="106">
      <c r="B106" s="3"/>
      <c r="D106" s="18"/>
      <c r="E106" s="18"/>
      <c r="F106" s="18"/>
      <c r="I106" s="18"/>
      <c r="K106" s="18"/>
      <c r="Z106" s="29"/>
      <c r="AA106" s="29"/>
      <c r="AB106" s="29"/>
    </row>
    <row r="107">
      <c r="B107" s="3"/>
      <c r="D107" s="18"/>
      <c r="E107" s="18"/>
      <c r="F107" s="18"/>
      <c r="I107" s="18"/>
      <c r="K107" s="18"/>
      <c r="Z107" s="29"/>
      <c r="AA107" s="29"/>
      <c r="AB107" s="29"/>
    </row>
    <row r="108">
      <c r="B108" s="3"/>
      <c r="D108" s="18"/>
      <c r="E108" s="18"/>
      <c r="F108" s="18"/>
      <c r="I108" s="18"/>
      <c r="K108" s="18"/>
      <c r="Z108" s="29"/>
      <c r="AA108" s="29"/>
      <c r="AB108" s="29"/>
    </row>
    <row r="109">
      <c r="B109" s="3"/>
      <c r="D109" s="18"/>
      <c r="E109" s="18"/>
      <c r="F109" s="18"/>
      <c r="I109" s="18"/>
      <c r="K109" s="18"/>
      <c r="Z109" s="29"/>
      <c r="AA109" s="29"/>
      <c r="AB109" s="29"/>
    </row>
    <row r="110">
      <c r="B110" s="3"/>
      <c r="D110" s="18"/>
      <c r="E110" s="18"/>
      <c r="F110" s="18"/>
      <c r="I110" s="18"/>
      <c r="K110" s="18"/>
      <c r="Z110" s="29"/>
      <c r="AA110" s="29"/>
      <c r="AB110" s="29"/>
    </row>
    <row r="111">
      <c r="B111" s="3"/>
      <c r="D111" s="18"/>
      <c r="E111" s="18"/>
      <c r="F111" s="18"/>
      <c r="I111" s="18"/>
      <c r="K111" s="18"/>
      <c r="Z111" s="29"/>
      <c r="AA111" s="29"/>
      <c r="AB111" s="29"/>
    </row>
    <row r="112">
      <c r="B112" s="3"/>
      <c r="D112" s="18"/>
      <c r="E112" s="18"/>
      <c r="F112" s="18"/>
      <c r="I112" s="18"/>
      <c r="K112" s="18"/>
      <c r="Z112" s="29"/>
      <c r="AA112" s="29"/>
      <c r="AB112" s="29"/>
    </row>
    <row r="113">
      <c r="B113" s="3"/>
      <c r="D113" s="18"/>
      <c r="E113" s="18"/>
      <c r="F113" s="18"/>
      <c r="I113" s="18"/>
      <c r="K113" s="18"/>
      <c r="Z113" s="29"/>
      <c r="AA113" s="29"/>
      <c r="AB113" s="29"/>
    </row>
    <row r="114">
      <c r="B114" s="3"/>
      <c r="D114" s="18"/>
      <c r="E114" s="18"/>
      <c r="F114" s="18"/>
      <c r="I114" s="18"/>
      <c r="K114" s="18"/>
      <c r="Z114" s="29"/>
      <c r="AA114" s="29"/>
      <c r="AB114" s="29"/>
    </row>
    <row r="115">
      <c r="B115" s="3"/>
      <c r="D115" s="18"/>
      <c r="E115" s="18"/>
      <c r="F115" s="18"/>
      <c r="I115" s="18"/>
      <c r="K115" s="18"/>
      <c r="Z115" s="29"/>
      <c r="AA115" s="29"/>
      <c r="AB115" s="29"/>
    </row>
    <row r="116">
      <c r="B116" s="3"/>
      <c r="D116" s="18"/>
      <c r="E116" s="18"/>
      <c r="F116" s="18"/>
      <c r="I116" s="18"/>
      <c r="K116" s="18"/>
      <c r="Z116" s="29"/>
      <c r="AA116" s="29"/>
      <c r="AB116" s="29"/>
    </row>
    <row r="117">
      <c r="B117" s="3"/>
      <c r="D117" s="18"/>
      <c r="E117" s="18"/>
      <c r="F117" s="18"/>
      <c r="I117" s="18"/>
      <c r="K117" s="18"/>
      <c r="Z117" s="29"/>
      <c r="AA117" s="29"/>
      <c r="AB117" s="29"/>
    </row>
    <row r="118">
      <c r="B118" s="3"/>
      <c r="D118" s="18"/>
      <c r="E118" s="18"/>
      <c r="F118" s="18"/>
      <c r="I118" s="18"/>
      <c r="K118" s="18"/>
      <c r="Z118" s="29"/>
      <c r="AA118" s="29"/>
      <c r="AB118" s="29"/>
    </row>
    <row r="119">
      <c r="B119" s="3"/>
      <c r="D119" s="18"/>
      <c r="E119" s="18"/>
      <c r="F119" s="18"/>
      <c r="I119" s="18"/>
      <c r="K119" s="18"/>
      <c r="Z119" s="29"/>
      <c r="AA119" s="29"/>
      <c r="AB119" s="29"/>
    </row>
    <row r="120">
      <c r="B120" s="3"/>
      <c r="D120" s="18"/>
      <c r="E120" s="18"/>
      <c r="F120" s="18"/>
      <c r="I120" s="18"/>
      <c r="K120" s="18"/>
      <c r="Z120" s="29"/>
      <c r="AA120" s="29"/>
      <c r="AB120" s="29"/>
    </row>
    <row r="121">
      <c r="B121" s="3"/>
      <c r="D121" s="18"/>
      <c r="E121" s="18"/>
      <c r="F121" s="18"/>
      <c r="I121" s="18"/>
      <c r="K121" s="18"/>
      <c r="Z121" s="29"/>
      <c r="AA121" s="29"/>
      <c r="AB121" s="29"/>
    </row>
    <row r="122">
      <c r="B122" s="3"/>
      <c r="D122" s="18"/>
      <c r="E122" s="18"/>
      <c r="F122" s="18"/>
      <c r="I122" s="18"/>
      <c r="K122" s="18"/>
      <c r="Z122" s="29"/>
      <c r="AA122" s="29"/>
      <c r="AB122" s="29"/>
    </row>
    <row r="123">
      <c r="B123" s="3"/>
      <c r="D123" s="18"/>
      <c r="E123" s="18"/>
      <c r="F123" s="18"/>
      <c r="I123" s="18"/>
      <c r="K123" s="18"/>
      <c r="Z123" s="29"/>
      <c r="AA123" s="29"/>
      <c r="AB123" s="29"/>
    </row>
    <row r="124">
      <c r="B124" s="3"/>
      <c r="D124" s="18"/>
      <c r="E124" s="18"/>
      <c r="F124" s="18"/>
      <c r="I124" s="18"/>
      <c r="K124" s="18"/>
      <c r="Z124" s="29"/>
      <c r="AA124" s="29"/>
      <c r="AB124" s="29"/>
    </row>
    <row r="125">
      <c r="B125" s="3"/>
      <c r="D125" s="18"/>
      <c r="E125" s="18"/>
      <c r="F125" s="18"/>
      <c r="I125" s="18"/>
      <c r="K125" s="18"/>
      <c r="Z125" s="29"/>
      <c r="AA125" s="29"/>
      <c r="AB125" s="29"/>
    </row>
    <row r="126">
      <c r="B126" s="3"/>
      <c r="D126" s="18"/>
      <c r="E126" s="18"/>
      <c r="F126" s="18"/>
      <c r="I126" s="18"/>
      <c r="K126" s="18"/>
      <c r="Z126" s="29"/>
      <c r="AA126" s="29"/>
      <c r="AB126" s="29"/>
    </row>
    <row r="127">
      <c r="B127" s="3"/>
      <c r="D127" s="18"/>
      <c r="E127" s="18"/>
      <c r="F127" s="18"/>
      <c r="I127" s="18"/>
      <c r="K127" s="18"/>
      <c r="Z127" s="29"/>
      <c r="AA127" s="29"/>
      <c r="AB127" s="29"/>
    </row>
    <row r="128">
      <c r="B128" s="3"/>
      <c r="D128" s="18"/>
      <c r="E128" s="18"/>
      <c r="F128" s="18"/>
      <c r="I128" s="18"/>
      <c r="K128" s="18"/>
      <c r="Z128" s="29"/>
      <c r="AA128" s="29"/>
      <c r="AB128" s="29"/>
    </row>
    <row r="129">
      <c r="B129" s="3"/>
      <c r="D129" s="18"/>
      <c r="E129" s="18"/>
      <c r="F129" s="18"/>
      <c r="I129" s="18"/>
      <c r="K129" s="18"/>
      <c r="Z129" s="29"/>
      <c r="AA129" s="29"/>
      <c r="AB129" s="29"/>
    </row>
    <row r="130">
      <c r="B130" s="3"/>
      <c r="D130" s="18"/>
      <c r="E130" s="18"/>
      <c r="F130" s="18"/>
      <c r="I130" s="18"/>
      <c r="K130" s="18"/>
      <c r="Z130" s="29"/>
      <c r="AA130" s="29"/>
      <c r="AB130" s="29"/>
    </row>
    <row r="131">
      <c r="B131" s="3"/>
      <c r="D131" s="18"/>
      <c r="E131" s="18"/>
      <c r="F131" s="18"/>
      <c r="I131" s="18"/>
      <c r="K131" s="18"/>
      <c r="Z131" s="29"/>
      <c r="AA131" s="29"/>
      <c r="AB131" s="29"/>
    </row>
    <row r="132">
      <c r="B132" s="3"/>
      <c r="D132" s="18"/>
      <c r="E132" s="18"/>
      <c r="F132" s="18"/>
      <c r="I132" s="18"/>
      <c r="K132" s="18"/>
      <c r="Z132" s="29"/>
      <c r="AA132" s="29"/>
      <c r="AB132" s="29"/>
    </row>
    <row r="133">
      <c r="B133" s="3"/>
      <c r="D133" s="18"/>
      <c r="E133" s="18"/>
      <c r="F133" s="18"/>
      <c r="I133" s="18"/>
      <c r="K133" s="18"/>
      <c r="Z133" s="29"/>
      <c r="AA133" s="29"/>
      <c r="AB133" s="29"/>
    </row>
    <row r="134">
      <c r="B134" s="3"/>
      <c r="D134" s="18"/>
      <c r="E134" s="18"/>
      <c r="F134" s="18"/>
      <c r="I134" s="18"/>
      <c r="K134" s="18"/>
      <c r="Z134" s="29"/>
      <c r="AA134" s="29"/>
      <c r="AB134" s="29"/>
    </row>
    <row r="135">
      <c r="B135" s="3"/>
      <c r="D135" s="18"/>
      <c r="E135" s="18"/>
      <c r="F135" s="18"/>
      <c r="I135" s="18"/>
      <c r="K135" s="18"/>
      <c r="Z135" s="29"/>
      <c r="AA135" s="29"/>
      <c r="AB135" s="29"/>
    </row>
    <row r="136">
      <c r="B136" s="3"/>
      <c r="D136" s="18"/>
      <c r="E136" s="18"/>
      <c r="F136" s="18"/>
      <c r="I136" s="18"/>
      <c r="K136" s="18"/>
      <c r="Z136" s="29"/>
      <c r="AA136" s="29"/>
      <c r="AB136" s="29"/>
    </row>
    <row r="137">
      <c r="B137" s="3"/>
      <c r="D137" s="18"/>
      <c r="E137" s="18"/>
      <c r="F137" s="18"/>
      <c r="I137" s="18"/>
      <c r="K137" s="18"/>
      <c r="Z137" s="29"/>
      <c r="AA137" s="29"/>
      <c r="AB137" s="29"/>
    </row>
    <row r="138">
      <c r="B138" s="3"/>
      <c r="D138" s="18"/>
      <c r="E138" s="18"/>
      <c r="F138" s="18"/>
      <c r="I138" s="18"/>
      <c r="K138" s="18"/>
      <c r="Z138" s="29"/>
      <c r="AA138" s="29"/>
      <c r="AB138" s="29"/>
    </row>
    <row r="139">
      <c r="B139" s="3"/>
      <c r="D139" s="18"/>
      <c r="E139" s="18"/>
      <c r="F139" s="18"/>
      <c r="I139" s="18"/>
      <c r="K139" s="18"/>
      <c r="Z139" s="29"/>
      <c r="AA139" s="29"/>
      <c r="AB139" s="29"/>
    </row>
    <row r="140">
      <c r="B140" s="3"/>
      <c r="D140" s="18"/>
      <c r="E140" s="18"/>
      <c r="F140" s="18"/>
      <c r="I140" s="18"/>
      <c r="K140" s="18"/>
      <c r="Z140" s="29"/>
      <c r="AA140" s="29"/>
      <c r="AB140" s="29"/>
    </row>
    <row r="141">
      <c r="B141" s="3"/>
      <c r="D141" s="18"/>
      <c r="E141" s="18"/>
      <c r="F141" s="18"/>
      <c r="I141" s="18"/>
      <c r="K141" s="18"/>
      <c r="Z141" s="29"/>
      <c r="AA141" s="29"/>
      <c r="AB141" s="29"/>
    </row>
    <row r="142">
      <c r="B142" s="3"/>
      <c r="D142" s="18"/>
      <c r="E142" s="18"/>
      <c r="F142" s="18"/>
      <c r="I142" s="18"/>
      <c r="K142" s="18"/>
      <c r="Z142" s="29"/>
      <c r="AA142" s="29"/>
      <c r="AB142" s="29"/>
    </row>
    <row r="143">
      <c r="B143" s="3"/>
      <c r="D143" s="18"/>
      <c r="E143" s="18"/>
      <c r="F143" s="18"/>
      <c r="I143" s="18"/>
      <c r="K143" s="18"/>
      <c r="Z143" s="29"/>
      <c r="AA143" s="29"/>
      <c r="AB143" s="29"/>
    </row>
    <row r="144">
      <c r="B144" s="3"/>
      <c r="D144" s="18"/>
      <c r="E144" s="18"/>
      <c r="F144" s="18"/>
      <c r="I144" s="18"/>
      <c r="K144" s="18"/>
      <c r="Z144" s="29"/>
      <c r="AA144" s="29"/>
      <c r="AB144" s="29"/>
    </row>
    <row r="145">
      <c r="B145" s="3"/>
      <c r="D145" s="18"/>
      <c r="E145" s="18"/>
      <c r="F145" s="18"/>
      <c r="I145" s="18"/>
      <c r="K145" s="18"/>
      <c r="Z145" s="29"/>
      <c r="AA145" s="29"/>
      <c r="AB145" s="29"/>
    </row>
    <row r="146">
      <c r="B146" s="3"/>
      <c r="D146" s="18"/>
      <c r="E146" s="18"/>
      <c r="F146" s="18"/>
      <c r="I146" s="18"/>
      <c r="K146" s="18"/>
      <c r="Z146" s="29"/>
      <c r="AA146" s="29"/>
      <c r="AB146" s="29"/>
    </row>
    <row r="147">
      <c r="B147" s="3"/>
      <c r="D147" s="18"/>
      <c r="E147" s="18"/>
      <c r="F147" s="18"/>
      <c r="I147" s="18"/>
      <c r="K147" s="18"/>
      <c r="Z147" s="29"/>
      <c r="AA147" s="29"/>
      <c r="AB147" s="29"/>
    </row>
    <row r="148">
      <c r="B148" s="3"/>
      <c r="D148" s="18"/>
      <c r="E148" s="18"/>
      <c r="F148" s="18"/>
      <c r="I148" s="18"/>
      <c r="K148" s="18"/>
      <c r="Z148" s="29"/>
      <c r="AA148" s="29"/>
      <c r="AB148" s="29"/>
    </row>
    <row r="149">
      <c r="B149" s="3"/>
      <c r="D149" s="18"/>
      <c r="E149" s="18"/>
      <c r="F149" s="18"/>
      <c r="I149" s="18"/>
      <c r="K149" s="18"/>
      <c r="Z149" s="29"/>
      <c r="AA149" s="29"/>
      <c r="AB149" s="29"/>
    </row>
    <row r="150">
      <c r="B150" s="3"/>
      <c r="D150" s="18"/>
      <c r="E150" s="18"/>
      <c r="F150" s="18"/>
      <c r="I150" s="18"/>
      <c r="K150" s="18"/>
      <c r="Z150" s="29"/>
      <c r="AA150" s="29"/>
      <c r="AB150" s="29"/>
    </row>
    <row r="151">
      <c r="B151" s="3"/>
      <c r="D151" s="18"/>
      <c r="E151" s="18"/>
      <c r="F151" s="18"/>
      <c r="I151" s="18"/>
      <c r="K151" s="18"/>
      <c r="Z151" s="29"/>
      <c r="AA151" s="29"/>
      <c r="AB151" s="29"/>
    </row>
    <row r="152">
      <c r="B152" s="3"/>
      <c r="D152" s="18"/>
      <c r="E152" s="18"/>
      <c r="F152" s="18"/>
      <c r="I152" s="18"/>
      <c r="K152" s="18"/>
      <c r="Z152" s="29"/>
      <c r="AA152" s="29"/>
      <c r="AB152" s="29"/>
    </row>
    <row r="153">
      <c r="B153" s="3"/>
      <c r="D153" s="18"/>
      <c r="E153" s="18"/>
      <c r="F153" s="18"/>
      <c r="I153" s="18"/>
      <c r="K153" s="18"/>
      <c r="Z153" s="29"/>
      <c r="AA153" s="29"/>
      <c r="AB153" s="29"/>
    </row>
    <row r="154">
      <c r="B154" s="3"/>
      <c r="D154" s="18"/>
      <c r="E154" s="18"/>
      <c r="F154" s="18"/>
      <c r="I154" s="18"/>
      <c r="K154" s="18"/>
      <c r="Z154" s="29"/>
      <c r="AA154" s="29"/>
      <c r="AB154" s="29"/>
    </row>
    <row r="155">
      <c r="B155" s="3"/>
      <c r="D155" s="18"/>
      <c r="E155" s="18"/>
      <c r="F155" s="18"/>
      <c r="I155" s="18"/>
      <c r="K155" s="18"/>
      <c r="Z155" s="29"/>
      <c r="AA155" s="29"/>
      <c r="AB155" s="29"/>
    </row>
    <row r="156">
      <c r="B156" s="3"/>
      <c r="D156" s="18"/>
      <c r="E156" s="18"/>
      <c r="F156" s="18"/>
      <c r="I156" s="18"/>
      <c r="K156" s="18"/>
      <c r="Z156" s="29"/>
      <c r="AA156" s="29"/>
      <c r="AB156" s="29"/>
    </row>
    <row r="157">
      <c r="B157" s="3"/>
      <c r="D157" s="18"/>
      <c r="E157" s="18"/>
      <c r="F157" s="18"/>
      <c r="I157" s="18"/>
      <c r="K157" s="18"/>
      <c r="Z157" s="29"/>
      <c r="AA157" s="29"/>
      <c r="AB157" s="29"/>
    </row>
    <row r="158">
      <c r="B158" s="3"/>
      <c r="D158" s="18"/>
      <c r="E158" s="18"/>
      <c r="F158" s="18"/>
      <c r="I158" s="18"/>
      <c r="K158" s="18"/>
      <c r="Z158" s="29"/>
      <c r="AA158" s="29"/>
      <c r="AB158" s="29"/>
    </row>
    <row r="159">
      <c r="B159" s="3"/>
      <c r="D159" s="18"/>
      <c r="E159" s="18"/>
      <c r="F159" s="18"/>
      <c r="I159" s="18"/>
      <c r="K159" s="18"/>
      <c r="Z159" s="29"/>
      <c r="AA159" s="29"/>
      <c r="AB159" s="29"/>
    </row>
    <row r="160">
      <c r="B160" s="3"/>
      <c r="D160" s="18"/>
      <c r="E160" s="18"/>
      <c r="F160" s="18"/>
      <c r="I160" s="18"/>
      <c r="K160" s="18"/>
      <c r="Z160" s="29"/>
      <c r="AA160" s="29"/>
      <c r="AB160" s="29"/>
    </row>
    <row r="161">
      <c r="B161" s="3"/>
      <c r="D161" s="18"/>
      <c r="E161" s="18"/>
      <c r="F161" s="18"/>
      <c r="I161" s="18"/>
      <c r="K161" s="18"/>
      <c r="Z161" s="29"/>
      <c r="AA161" s="29"/>
      <c r="AB161" s="29"/>
    </row>
    <row r="162">
      <c r="B162" s="3"/>
      <c r="D162" s="18"/>
      <c r="E162" s="18"/>
      <c r="F162" s="18"/>
      <c r="I162" s="18"/>
      <c r="K162" s="18"/>
      <c r="Z162" s="29"/>
      <c r="AA162" s="29"/>
      <c r="AB162" s="29"/>
    </row>
    <row r="163">
      <c r="B163" s="3"/>
      <c r="D163" s="18"/>
      <c r="E163" s="18"/>
      <c r="F163" s="18"/>
      <c r="I163" s="18"/>
      <c r="K163" s="18"/>
      <c r="Z163" s="29"/>
      <c r="AA163" s="29"/>
      <c r="AB163" s="29"/>
    </row>
    <row r="164">
      <c r="B164" s="3"/>
      <c r="D164" s="18"/>
      <c r="E164" s="18"/>
      <c r="F164" s="18"/>
      <c r="I164" s="18"/>
      <c r="K164" s="18"/>
      <c r="Z164" s="29"/>
      <c r="AA164" s="29"/>
      <c r="AB164" s="29"/>
    </row>
    <row r="165">
      <c r="B165" s="3"/>
      <c r="D165" s="18"/>
      <c r="E165" s="18"/>
      <c r="F165" s="18"/>
      <c r="I165" s="18"/>
      <c r="K165" s="18"/>
      <c r="Z165" s="29"/>
      <c r="AA165" s="29"/>
      <c r="AB165" s="29"/>
    </row>
    <row r="166">
      <c r="B166" s="3"/>
      <c r="D166" s="18"/>
      <c r="E166" s="18"/>
      <c r="F166" s="18"/>
      <c r="I166" s="18"/>
      <c r="K166" s="18"/>
      <c r="Z166" s="29"/>
      <c r="AA166" s="29"/>
      <c r="AB166" s="29"/>
    </row>
    <row r="167">
      <c r="B167" s="3"/>
      <c r="D167" s="18"/>
      <c r="E167" s="18"/>
      <c r="F167" s="18"/>
      <c r="I167" s="18"/>
      <c r="K167" s="18"/>
      <c r="Z167" s="29"/>
      <c r="AA167" s="29"/>
      <c r="AB167" s="29"/>
    </row>
    <row r="168">
      <c r="B168" s="3"/>
      <c r="D168" s="18"/>
      <c r="E168" s="18"/>
      <c r="F168" s="18"/>
      <c r="I168" s="18"/>
      <c r="K168" s="18"/>
      <c r="Z168" s="29"/>
      <c r="AA168" s="29"/>
      <c r="AB168" s="29"/>
    </row>
    <row r="169">
      <c r="B169" s="3"/>
      <c r="D169" s="18"/>
      <c r="E169" s="18"/>
      <c r="F169" s="18"/>
      <c r="I169" s="18"/>
      <c r="K169" s="18"/>
      <c r="Z169" s="29"/>
      <c r="AA169" s="29"/>
      <c r="AB169" s="29"/>
    </row>
    <row r="170">
      <c r="B170" s="3"/>
      <c r="D170" s="18"/>
      <c r="E170" s="18"/>
      <c r="F170" s="18"/>
      <c r="I170" s="18"/>
      <c r="K170" s="18"/>
      <c r="Z170" s="29"/>
      <c r="AA170" s="29"/>
      <c r="AB170" s="29"/>
    </row>
    <row r="171">
      <c r="B171" s="3"/>
      <c r="D171" s="18"/>
      <c r="E171" s="18"/>
      <c r="F171" s="18"/>
      <c r="I171" s="18"/>
      <c r="K171" s="18"/>
      <c r="Z171" s="29"/>
      <c r="AA171" s="29"/>
      <c r="AB171" s="29"/>
    </row>
    <row r="172">
      <c r="B172" s="3"/>
      <c r="D172" s="18"/>
      <c r="E172" s="18"/>
      <c r="F172" s="18"/>
      <c r="I172" s="18"/>
      <c r="K172" s="18"/>
      <c r="Z172" s="29"/>
      <c r="AA172" s="29"/>
      <c r="AB172" s="29"/>
    </row>
    <row r="173">
      <c r="B173" s="3"/>
      <c r="D173" s="18"/>
      <c r="E173" s="18"/>
      <c r="F173" s="18"/>
      <c r="I173" s="18"/>
      <c r="K173" s="18"/>
      <c r="Z173" s="29"/>
      <c r="AA173" s="29"/>
      <c r="AB173" s="29"/>
    </row>
    <row r="174">
      <c r="B174" s="3"/>
      <c r="D174" s="18"/>
      <c r="E174" s="18"/>
      <c r="F174" s="18"/>
      <c r="I174" s="18"/>
      <c r="K174" s="18"/>
      <c r="Z174" s="29"/>
      <c r="AA174" s="29"/>
      <c r="AB174" s="29"/>
    </row>
    <row r="175">
      <c r="B175" s="3"/>
      <c r="D175" s="18"/>
      <c r="E175" s="18"/>
      <c r="F175" s="18"/>
      <c r="I175" s="18"/>
      <c r="K175" s="18"/>
      <c r="Z175" s="29"/>
      <c r="AA175" s="29"/>
      <c r="AB175" s="29"/>
    </row>
    <row r="176">
      <c r="B176" s="3"/>
      <c r="D176" s="18"/>
      <c r="E176" s="18"/>
      <c r="F176" s="18"/>
      <c r="I176" s="18"/>
      <c r="K176" s="18"/>
      <c r="Z176" s="29"/>
      <c r="AA176" s="29"/>
      <c r="AB176" s="29"/>
    </row>
    <row r="177">
      <c r="B177" s="3"/>
      <c r="D177" s="18"/>
      <c r="E177" s="18"/>
      <c r="F177" s="18"/>
      <c r="I177" s="18"/>
      <c r="K177" s="18"/>
      <c r="Z177" s="29"/>
      <c r="AA177" s="29"/>
      <c r="AB177" s="29"/>
    </row>
    <row r="178">
      <c r="B178" s="3"/>
      <c r="D178" s="18"/>
      <c r="E178" s="18"/>
      <c r="F178" s="18"/>
      <c r="I178" s="18"/>
      <c r="K178" s="18"/>
      <c r="Z178" s="29"/>
      <c r="AA178" s="29"/>
      <c r="AB178" s="29"/>
    </row>
    <row r="179">
      <c r="B179" s="3"/>
      <c r="D179" s="18"/>
      <c r="E179" s="18"/>
      <c r="F179" s="18"/>
      <c r="I179" s="18"/>
      <c r="K179" s="18"/>
      <c r="Z179" s="29"/>
      <c r="AA179" s="29"/>
      <c r="AB179" s="29"/>
    </row>
    <row r="180">
      <c r="B180" s="3"/>
      <c r="D180" s="18"/>
      <c r="E180" s="18"/>
      <c r="F180" s="18"/>
      <c r="I180" s="18"/>
      <c r="K180" s="18"/>
      <c r="Z180" s="29"/>
      <c r="AA180" s="29"/>
      <c r="AB180" s="29"/>
    </row>
    <row r="181">
      <c r="B181" s="3"/>
      <c r="D181" s="18"/>
      <c r="E181" s="18"/>
      <c r="F181" s="18"/>
      <c r="I181" s="18"/>
      <c r="K181" s="18"/>
      <c r="Z181" s="29"/>
      <c r="AA181" s="29"/>
      <c r="AB181" s="29"/>
    </row>
    <row r="182">
      <c r="B182" s="3"/>
      <c r="D182" s="18"/>
      <c r="E182" s="18"/>
      <c r="F182" s="18"/>
      <c r="I182" s="18"/>
      <c r="K182" s="18"/>
      <c r="Z182" s="29"/>
      <c r="AA182" s="29"/>
      <c r="AB182" s="29"/>
    </row>
    <row r="183">
      <c r="B183" s="3"/>
      <c r="D183" s="18"/>
      <c r="E183" s="18"/>
      <c r="F183" s="18"/>
      <c r="I183" s="18"/>
      <c r="K183" s="18"/>
      <c r="Z183" s="29"/>
      <c r="AA183" s="29"/>
      <c r="AB183" s="29"/>
    </row>
    <row r="184">
      <c r="B184" s="3"/>
      <c r="D184" s="18"/>
      <c r="E184" s="18"/>
      <c r="F184" s="18"/>
      <c r="I184" s="18"/>
      <c r="K184" s="18"/>
      <c r="Z184" s="29"/>
      <c r="AA184" s="29"/>
      <c r="AB184" s="29"/>
    </row>
    <row r="185">
      <c r="B185" s="3"/>
      <c r="D185" s="18"/>
      <c r="E185" s="18"/>
      <c r="F185" s="18"/>
      <c r="I185" s="18"/>
      <c r="K185" s="18"/>
      <c r="Z185" s="29"/>
      <c r="AA185" s="29"/>
      <c r="AB185" s="29"/>
    </row>
    <row r="186">
      <c r="B186" s="3"/>
      <c r="D186" s="18"/>
      <c r="E186" s="18"/>
      <c r="F186" s="18"/>
      <c r="I186" s="18"/>
      <c r="K186" s="18"/>
      <c r="Z186" s="29"/>
      <c r="AA186" s="29"/>
      <c r="AB186" s="29"/>
    </row>
    <row r="187">
      <c r="B187" s="3"/>
      <c r="D187" s="18"/>
      <c r="E187" s="18"/>
      <c r="F187" s="18"/>
      <c r="I187" s="18"/>
      <c r="K187" s="18"/>
      <c r="Z187" s="29"/>
      <c r="AA187" s="29"/>
      <c r="AB187" s="29"/>
    </row>
    <row r="188">
      <c r="B188" s="3"/>
      <c r="D188" s="18"/>
      <c r="E188" s="18"/>
      <c r="F188" s="18"/>
      <c r="I188" s="18"/>
      <c r="K188" s="18"/>
      <c r="Z188" s="29"/>
      <c r="AA188" s="29"/>
      <c r="AB188" s="29"/>
    </row>
    <row r="189">
      <c r="B189" s="3"/>
      <c r="D189" s="18"/>
      <c r="E189" s="18"/>
      <c r="F189" s="18"/>
      <c r="I189" s="18"/>
      <c r="K189" s="18"/>
      <c r="Z189" s="29"/>
      <c r="AA189" s="29"/>
      <c r="AB189" s="29"/>
    </row>
    <row r="190">
      <c r="B190" s="3"/>
      <c r="D190" s="18"/>
      <c r="E190" s="18"/>
      <c r="F190" s="18"/>
      <c r="I190" s="18"/>
      <c r="K190" s="18"/>
      <c r="Z190" s="29"/>
      <c r="AA190" s="29"/>
      <c r="AB190" s="29"/>
    </row>
    <row r="191">
      <c r="B191" s="3"/>
      <c r="D191" s="18"/>
      <c r="E191" s="18"/>
      <c r="F191" s="18"/>
      <c r="I191" s="18"/>
      <c r="K191" s="18"/>
      <c r="Z191" s="29"/>
      <c r="AA191" s="29"/>
      <c r="AB191" s="29"/>
    </row>
    <row r="192">
      <c r="B192" s="3"/>
      <c r="D192" s="18"/>
      <c r="E192" s="18"/>
      <c r="F192" s="18"/>
      <c r="I192" s="18"/>
      <c r="K192" s="18"/>
      <c r="Z192" s="29"/>
      <c r="AA192" s="29"/>
      <c r="AB192" s="29"/>
    </row>
    <row r="193">
      <c r="B193" s="3"/>
      <c r="D193" s="18"/>
      <c r="E193" s="18"/>
      <c r="F193" s="18"/>
      <c r="I193" s="18"/>
      <c r="K193" s="18"/>
      <c r="Z193" s="29"/>
      <c r="AA193" s="29"/>
      <c r="AB193" s="29"/>
    </row>
    <row r="194">
      <c r="B194" s="3"/>
      <c r="D194" s="18"/>
      <c r="E194" s="18"/>
      <c r="F194" s="18"/>
      <c r="I194" s="18"/>
      <c r="K194" s="18"/>
      <c r="Z194" s="29"/>
      <c r="AA194" s="29"/>
      <c r="AB194" s="29"/>
    </row>
    <row r="195">
      <c r="B195" s="3"/>
      <c r="D195" s="18"/>
      <c r="E195" s="18"/>
      <c r="F195" s="18"/>
      <c r="I195" s="18"/>
      <c r="K195" s="18"/>
      <c r="Z195" s="29"/>
      <c r="AA195" s="29"/>
      <c r="AB195" s="29"/>
    </row>
    <row r="196">
      <c r="B196" s="3"/>
      <c r="D196" s="18"/>
      <c r="E196" s="18"/>
      <c r="F196" s="18"/>
      <c r="I196" s="18"/>
      <c r="K196" s="18"/>
      <c r="Z196" s="29"/>
      <c r="AA196" s="29"/>
      <c r="AB196" s="29"/>
    </row>
    <row r="197">
      <c r="B197" s="3"/>
      <c r="D197" s="18"/>
      <c r="E197" s="18"/>
      <c r="F197" s="18"/>
      <c r="I197" s="18"/>
      <c r="K197" s="18"/>
      <c r="Z197" s="29"/>
      <c r="AA197" s="29"/>
      <c r="AB197" s="29"/>
    </row>
    <row r="198">
      <c r="B198" s="3"/>
      <c r="D198" s="18"/>
      <c r="E198" s="18"/>
      <c r="F198" s="18"/>
      <c r="I198" s="18"/>
      <c r="K198" s="18"/>
      <c r="Z198" s="29"/>
      <c r="AA198" s="29"/>
      <c r="AB198" s="29"/>
    </row>
    <row r="199">
      <c r="B199" s="3"/>
      <c r="D199" s="18"/>
      <c r="E199" s="18"/>
      <c r="F199" s="18"/>
      <c r="I199" s="18"/>
      <c r="K199" s="18"/>
      <c r="Z199" s="29"/>
      <c r="AA199" s="29"/>
      <c r="AB199" s="29"/>
    </row>
    <row r="200">
      <c r="B200" s="3"/>
      <c r="D200" s="18"/>
      <c r="E200" s="18"/>
      <c r="F200" s="18"/>
      <c r="I200" s="18"/>
      <c r="K200" s="18"/>
      <c r="Z200" s="29"/>
      <c r="AA200" s="29"/>
      <c r="AB200" s="29"/>
    </row>
    <row r="201">
      <c r="B201" s="3"/>
      <c r="D201" s="18"/>
      <c r="E201" s="18"/>
      <c r="F201" s="18"/>
      <c r="I201" s="18"/>
      <c r="K201" s="18"/>
      <c r="Z201" s="29"/>
      <c r="AA201" s="29"/>
      <c r="AB201" s="29"/>
    </row>
    <row r="202">
      <c r="B202" s="3"/>
      <c r="D202" s="18"/>
      <c r="E202" s="18"/>
      <c r="F202" s="18"/>
      <c r="I202" s="18"/>
      <c r="K202" s="18"/>
      <c r="Z202" s="29"/>
      <c r="AA202" s="29"/>
      <c r="AB202" s="29"/>
    </row>
    <row r="203">
      <c r="B203" s="3"/>
      <c r="D203" s="18"/>
      <c r="E203" s="18"/>
      <c r="F203" s="18"/>
      <c r="I203" s="18"/>
      <c r="K203" s="18"/>
      <c r="Z203" s="29"/>
      <c r="AA203" s="29"/>
      <c r="AB203" s="29"/>
    </row>
    <row r="204">
      <c r="B204" s="3"/>
      <c r="D204" s="18"/>
      <c r="E204" s="18"/>
      <c r="F204" s="18"/>
      <c r="I204" s="18"/>
      <c r="K204" s="18"/>
      <c r="Z204" s="29"/>
      <c r="AA204" s="29"/>
      <c r="AB204" s="29"/>
    </row>
    <row r="205">
      <c r="B205" s="3"/>
      <c r="D205" s="18"/>
      <c r="E205" s="18"/>
      <c r="F205" s="18"/>
      <c r="I205" s="18"/>
      <c r="K205" s="18"/>
      <c r="Z205" s="29"/>
      <c r="AA205" s="29"/>
      <c r="AB205" s="29"/>
    </row>
    <row r="206">
      <c r="B206" s="3"/>
      <c r="D206" s="18"/>
      <c r="E206" s="18"/>
      <c r="F206" s="18"/>
      <c r="I206" s="18"/>
      <c r="K206" s="18"/>
      <c r="Z206" s="29"/>
      <c r="AA206" s="29"/>
      <c r="AB206" s="29"/>
    </row>
    <row r="207">
      <c r="B207" s="3"/>
      <c r="D207" s="18"/>
      <c r="E207" s="18"/>
      <c r="F207" s="18"/>
      <c r="I207" s="18"/>
      <c r="K207" s="18"/>
      <c r="Z207" s="29"/>
      <c r="AA207" s="29"/>
      <c r="AB207" s="29"/>
    </row>
    <row r="208">
      <c r="B208" s="3"/>
      <c r="D208" s="18"/>
      <c r="E208" s="18"/>
      <c r="F208" s="18"/>
      <c r="I208" s="18"/>
      <c r="K208" s="18"/>
      <c r="Z208" s="29"/>
      <c r="AA208" s="29"/>
      <c r="AB208" s="29"/>
    </row>
    <row r="209">
      <c r="B209" s="3"/>
      <c r="D209" s="18"/>
      <c r="E209" s="18"/>
      <c r="F209" s="18"/>
      <c r="I209" s="18"/>
      <c r="K209" s="18"/>
      <c r="Z209" s="29"/>
      <c r="AA209" s="29"/>
      <c r="AB209" s="29"/>
    </row>
    <row r="210">
      <c r="B210" s="3"/>
      <c r="D210" s="18"/>
      <c r="E210" s="18"/>
      <c r="F210" s="18"/>
      <c r="I210" s="18"/>
      <c r="K210" s="18"/>
      <c r="Z210" s="29"/>
      <c r="AA210" s="29"/>
      <c r="AB210" s="29"/>
    </row>
    <row r="211">
      <c r="B211" s="3"/>
      <c r="D211" s="18"/>
      <c r="E211" s="18"/>
      <c r="F211" s="18"/>
      <c r="I211" s="18"/>
      <c r="K211" s="18"/>
      <c r="Z211" s="29"/>
      <c r="AA211" s="29"/>
      <c r="AB211" s="29"/>
    </row>
    <row r="212">
      <c r="B212" s="3"/>
      <c r="D212" s="18"/>
      <c r="E212" s="18"/>
      <c r="F212" s="18"/>
      <c r="I212" s="18"/>
      <c r="K212" s="18"/>
      <c r="Z212" s="29"/>
      <c r="AA212" s="29"/>
      <c r="AB212" s="29"/>
    </row>
    <row r="213">
      <c r="B213" s="3"/>
      <c r="D213" s="18"/>
      <c r="E213" s="18"/>
      <c r="F213" s="18"/>
      <c r="I213" s="18"/>
      <c r="K213" s="18"/>
      <c r="Z213" s="29"/>
      <c r="AA213" s="29"/>
      <c r="AB213" s="29"/>
    </row>
    <row r="214">
      <c r="B214" s="3"/>
      <c r="D214" s="18"/>
      <c r="E214" s="18"/>
      <c r="F214" s="18"/>
      <c r="I214" s="18"/>
      <c r="K214" s="18"/>
      <c r="Z214" s="29"/>
      <c r="AA214" s="29"/>
      <c r="AB214" s="29"/>
    </row>
    <row r="215">
      <c r="B215" s="3"/>
      <c r="D215" s="18"/>
      <c r="E215" s="18"/>
      <c r="F215" s="18"/>
      <c r="I215" s="18"/>
      <c r="K215" s="18"/>
      <c r="Z215" s="29"/>
      <c r="AA215" s="29"/>
      <c r="AB215" s="29"/>
    </row>
    <row r="216">
      <c r="B216" s="3"/>
      <c r="D216" s="18"/>
      <c r="E216" s="18"/>
      <c r="F216" s="18"/>
      <c r="I216" s="18"/>
      <c r="K216" s="18"/>
      <c r="Z216" s="29"/>
      <c r="AA216" s="29"/>
      <c r="AB216" s="29"/>
    </row>
    <row r="217">
      <c r="B217" s="3"/>
      <c r="D217" s="18"/>
      <c r="E217" s="18"/>
      <c r="F217" s="18"/>
      <c r="I217" s="18"/>
      <c r="K217" s="18"/>
      <c r="Z217" s="29"/>
      <c r="AA217" s="29"/>
      <c r="AB217" s="29"/>
    </row>
    <row r="218">
      <c r="B218" s="3"/>
      <c r="D218" s="18"/>
      <c r="E218" s="18"/>
      <c r="F218" s="18"/>
      <c r="I218" s="18"/>
      <c r="K218" s="18"/>
      <c r="Z218" s="29"/>
      <c r="AA218" s="29"/>
      <c r="AB218" s="29"/>
    </row>
    <row r="219">
      <c r="B219" s="3"/>
      <c r="D219" s="18"/>
      <c r="E219" s="18"/>
      <c r="F219" s="18"/>
      <c r="I219" s="18"/>
      <c r="K219" s="18"/>
      <c r="Z219" s="29"/>
      <c r="AA219" s="29"/>
      <c r="AB219" s="29"/>
    </row>
    <row r="220">
      <c r="B220" s="3"/>
      <c r="D220" s="18"/>
      <c r="E220" s="18"/>
      <c r="F220" s="18"/>
      <c r="I220" s="18"/>
      <c r="K220" s="18"/>
      <c r="Z220" s="29"/>
      <c r="AA220" s="29"/>
      <c r="AB220" s="29"/>
    </row>
    <row r="221">
      <c r="B221" s="3"/>
      <c r="D221" s="18"/>
      <c r="E221" s="18"/>
      <c r="F221" s="18"/>
      <c r="I221" s="18"/>
      <c r="K221" s="18"/>
      <c r="Z221" s="29"/>
      <c r="AA221" s="29"/>
      <c r="AB221" s="29"/>
    </row>
    <row r="222">
      <c r="B222" s="3"/>
      <c r="D222" s="18"/>
      <c r="E222" s="18"/>
      <c r="F222" s="18"/>
      <c r="I222" s="18"/>
      <c r="K222" s="18"/>
      <c r="Z222" s="29"/>
      <c r="AA222" s="29"/>
      <c r="AB222" s="29"/>
    </row>
    <row r="223">
      <c r="B223" s="3"/>
      <c r="D223" s="18"/>
      <c r="E223" s="18"/>
      <c r="F223" s="18"/>
      <c r="I223" s="18"/>
      <c r="K223" s="18"/>
      <c r="Z223" s="29"/>
      <c r="AA223" s="29"/>
      <c r="AB223" s="29"/>
    </row>
    <row r="224">
      <c r="B224" s="3"/>
      <c r="D224" s="18"/>
      <c r="E224" s="18"/>
      <c r="F224" s="18"/>
      <c r="I224" s="18"/>
      <c r="K224" s="18"/>
      <c r="Z224" s="29"/>
      <c r="AA224" s="29"/>
      <c r="AB224" s="29"/>
    </row>
    <row r="225">
      <c r="B225" s="3"/>
      <c r="D225" s="18"/>
      <c r="E225" s="18"/>
      <c r="F225" s="18"/>
      <c r="I225" s="18"/>
      <c r="K225" s="18"/>
      <c r="Z225" s="29"/>
      <c r="AA225" s="29"/>
      <c r="AB225" s="29"/>
    </row>
    <row r="226">
      <c r="B226" s="3"/>
      <c r="D226" s="18"/>
      <c r="E226" s="18"/>
      <c r="F226" s="18"/>
      <c r="I226" s="18"/>
      <c r="K226" s="18"/>
      <c r="Z226" s="29"/>
      <c r="AA226" s="29"/>
      <c r="AB226" s="29"/>
    </row>
    <row r="227">
      <c r="B227" s="3"/>
      <c r="D227" s="18"/>
      <c r="E227" s="18"/>
      <c r="F227" s="18"/>
      <c r="I227" s="18"/>
      <c r="K227" s="18"/>
      <c r="Z227" s="29"/>
      <c r="AA227" s="29"/>
      <c r="AB227" s="29"/>
    </row>
    <row r="228">
      <c r="B228" s="3"/>
      <c r="D228" s="18"/>
      <c r="E228" s="18"/>
      <c r="F228" s="18"/>
      <c r="I228" s="18"/>
      <c r="K228" s="18"/>
      <c r="Z228" s="29"/>
      <c r="AA228" s="29"/>
      <c r="AB228" s="29"/>
    </row>
    <row r="229">
      <c r="B229" s="3"/>
      <c r="D229" s="18"/>
      <c r="E229" s="18"/>
      <c r="F229" s="18"/>
      <c r="I229" s="18"/>
      <c r="K229" s="18"/>
      <c r="Z229" s="29"/>
      <c r="AA229" s="29"/>
      <c r="AB229" s="29"/>
    </row>
    <row r="230">
      <c r="B230" s="3"/>
      <c r="D230" s="18"/>
      <c r="E230" s="18"/>
      <c r="F230" s="18"/>
      <c r="I230" s="18"/>
      <c r="K230" s="18"/>
      <c r="Z230" s="29"/>
      <c r="AA230" s="29"/>
      <c r="AB230" s="29"/>
    </row>
    <row r="231">
      <c r="B231" s="3"/>
      <c r="D231" s="18"/>
      <c r="E231" s="18"/>
      <c r="F231" s="18"/>
      <c r="I231" s="18"/>
      <c r="K231" s="18"/>
      <c r="Z231" s="29"/>
      <c r="AA231" s="29"/>
      <c r="AB231" s="29"/>
    </row>
    <row r="232">
      <c r="B232" s="3"/>
      <c r="D232" s="18"/>
      <c r="E232" s="18"/>
      <c r="F232" s="18"/>
      <c r="I232" s="18"/>
      <c r="K232" s="18"/>
      <c r="Z232" s="29"/>
      <c r="AA232" s="29"/>
      <c r="AB232" s="29"/>
    </row>
    <row r="233">
      <c r="B233" s="3"/>
      <c r="D233" s="18"/>
      <c r="E233" s="18"/>
      <c r="F233" s="18"/>
      <c r="I233" s="18"/>
      <c r="K233" s="18"/>
      <c r="Z233" s="29"/>
      <c r="AA233" s="29"/>
      <c r="AB233" s="29"/>
    </row>
    <row r="234">
      <c r="B234" s="3"/>
      <c r="D234" s="18"/>
      <c r="E234" s="18"/>
      <c r="F234" s="18"/>
      <c r="I234" s="18"/>
      <c r="K234" s="18"/>
      <c r="Z234" s="29"/>
      <c r="AA234" s="29"/>
      <c r="AB234" s="29"/>
    </row>
    <row r="235">
      <c r="B235" s="3"/>
      <c r="D235" s="18"/>
      <c r="E235" s="18"/>
      <c r="F235" s="18"/>
      <c r="I235" s="18"/>
      <c r="K235" s="18"/>
      <c r="Z235" s="29"/>
      <c r="AA235" s="29"/>
      <c r="AB235" s="29"/>
    </row>
    <row r="236">
      <c r="B236" s="3"/>
      <c r="D236" s="18"/>
      <c r="E236" s="18"/>
      <c r="F236" s="18"/>
      <c r="I236" s="18"/>
      <c r="K236" s="18"/>
      <c r="Z236" s="29"/>
      <c r="AA236" s="29"/>
      <c r="AB236" s="29"/>
    </row>
    <row r="237">
      <c r="B237" s="3"/>
      <c r="D237" s="18"/>
      <c r="E237" s="18"/>
      <c r="F237" s="18"/>
      <c r="I237" s="18"/>
      <c r="K237" s="18"/>
      <c r="Z237" s="29"/>
      <c r="AA237" s="29"/>
      <c r="AB237" s="29"/>
    </row>
    <row r="238">
      <c r="B238" s="3"/>
      <c r="D238" s="18"/>
      <c r="E238" s="18"/>
      <c r="F238" s="18"/>
      <c r="I238" s="18"/>
      <c r="K238" s="18"/>
      <c r="Z238" s="29"/>
      <c r="AA238" s="29"/>
      <c r="AB238" s="29"/>
    </row>
    <row r="239">
      <c r="B239" s="3"/>
      <c r="D239" s="18"/>
      <c r="E239" s="18"/>
      <c r="F239" s="18"/>
      <c r="I239" s="18"/>
      <c r="K239" s="18"/>
      <c r="Z239" s="29"/>
      <c r="AA239" s="29"/>
      <c r="AB239" s="29"/>
    </row>
    <row r="240">
      <c r="B240" s="3"/>
      <c r="D240" s="18"/>
      <c r="E240" s="18"/>
      <c r="F240" s="18"/>
      <c r="I240" s="18"/>
      <c r="K240" s="18"/>
      <c r="Z240" s="29"/>
      <c r="AA240" s="29"/>
      <c r="AB240" s="29"/>
    </row>
    <row r="241">
      <c r="B241" s="3"/>
      <c r="D241" s="18"/>
      <c r="E241" s="18"/>
      <c r="F241" s="18"/>
      <c r="I241" s="18"/>
      <c r="K241" s="18"/>
      <c r="Z241" s="29"/>
      <c r="AA241" s="29"/>
      <c r="AB241" s="29"/>
    </row>
    <row r="242">
      <c r="B242" s="3"/>
      <c r="D242" s="18"/>
      <c r="E242" s="18"/>
      <c r="F242" s="18"/>
      <c r="I242" s="18"/>
      <c r="K242" s="18"/>
      <c r="Z242" s="29"/>
      <c r="AA242" s="29"/>
      <c r="AB242" s="29"/>
    </row>
    <row r="243">
      <c r="B243" s="3"/>
      <c r="D243" s="18"/>
      <c r="E243" s="18"/>
      <c r="F243" s="18"/>
      <c r="I243" s="18"/>
      <c r="K243" s="18"/>
      <c r="Z243" s="29"/>
      <c r="AA243" s="29"/>
      <c r="AB243" s="29"/>
    </row>
    <row r="244">
      <c r="B244" s="3"/>
      <c r="D244" s="18"/>
      <c r="E244" s="18"/>
      <c r="F244" s="18"/>
      <c r="I244" s="18"/>
      <c r="K244" s="18"/>
      <c r="Z244" s="29"/>
      <c r="AA244" s="29"/>
      <c r="AB244" s="29"/>
    </row>
    <row r="245">
      <c r="B245" s="3"/>
      <c r="D245" s="18"/>
      <c r="E245" s="18"/>
      <c r="F245" s="18"/>
      <c r="I245" s="18"/>
      <c r="K245" s="18"/>
      <c r="Z245" s="29"/>
      <c r="AA245" s="29"/>
      <c r="AB245" s="29"/>
    </row>
    <row r="246">
      <c r="B246" s="3"/>
      <c r="D246" s="18"/>
      <c r="E246" s="18"/>
      <c r="F246" s="18"/>
      <c r="I246" s="18"/>
      <c r="K246" s="18"/>
      <c r="Z246" s="29"/>
      <c r="AA246" s="29"/>
      <c r="AB246" s="29"/>
    </row>
    <row r="247">
      <c r="B247" s="3"/>
      <c r="D247" s="18"/>
      <c r="E247" s="18"/>
      <c r="F247" s="18"/>
      <c r="I247" s="18"/>
      <c r="K247" s="18"/>
      <c r="Z247" s="29"/>
      <c r="AA247" s="29"/>
      <c r="AB247" s="29"/>
    </row>
    <row r="248">
      <c r="B248" s="3"/>
      <c r="D248" s="18"/>
      <c r="E248" s="18"/>
      <c r="F248" s="18"/>
      <c r="I248" s="18"/>
      <c r="K248" s="18"/>
      <c r="Z248" s="29"/>
      <c r="AA248" s="29"/>
      <c r="AB248" s="29"/>
    </row>
    <row r="249">
      <c r="B249" s="3"/>
      <c r="D249" s="18"/>
      <c r="E249" s="18"/>
      <c r="F249" s="18"/>
      <c r="I249" s="18"/>
      <c r="K249" s="18"/>
      <c r="Z249" s="29"/>
      <c r="AA249" s="29"/>
      <c r="AB249" s="29"/>
    </row>
    <row r="250">
      <c r="B250" s="3"/>
      <c r="D250" s="18"/>
      <c r="E250" s="18"/>
      <c r="F250" s="18"/>
      <c r="I250" s="18"/>
      <c r="K250" s="18"/>
      <c r="Z250" s="29"/>
      <c r="AA250" s="29"/>
      <c r="AB250" s="29"/>
    </row>
    <row r="251">
      <c r="B251" s="3"/>
      <c r="D251" s="18"/>
      <c r="E251" s="18"/>
      <c r="F251" s="18"/>
      <c r="I251" s="18"/>
      <c r="K251" s="18"/>
      <c r="Z251" s="29"/>
      <c r="AA251" s="29"/>
      <c r="AB251" s="29"/>
    </row>
    <row r="252">
      <c r="B252" s="3"/>
      <c r="D252" s="18"/>
      <c r="E252" s="18"/>
      <c r="F252" s="18"/>
      <c r="I252" s="18"/>
      <c r="K252" s="18"/>
      <c r="Z252" s="29"/>
      <c r="AA252" s="29"/>
      <c r="AB252" s="29"/>
    </row>
    <row r="253">
      <c r="B253" s="3"/>
      <c r="D253" s="18"/>
      <c r="E253" s="18"/>
      <c r="F253" s="18"/>
      <c r="I253" s="18"/>
      <c r="K253" s="18"/>
      <c r="Z253" s="29"/>
      <c r="AA253" s="29"/>
      <c r="AB253" s="29"/>
    </row>
    <row r="254">
      <c r="B254" s="3"/>
      <c r="D254" s="18"/>
      <c r="E254" s="18"/>
      <c r="F254" s="18"/>
      <c r="I254" s="18"/>
      <c r="K254" s="18"/>
      <c r="Z254" s="29"/>
      <c r="AA254" s="29"/>
      <c r="AB254" s="29"/>
    </row>
    <row r="255">
      <c r="B255" s="3"/>
      <c r="D255" s="18"/>
      <c r="E255" s="18"/>
      <c r="F255" s="18"/>
      <c r="I255" s="18"/>
      <c r="K255" s="18"/>
      <c r="Z255" s="29"/>
      <c r="AA255" s="29"/>
      <c r="AB255" s="29"/>
    </row>
    <row r="256">
      <c r="B256" s="3"/>
      <c r="D256" s="18"/>
      <c r="E256" s="18"/>
      <c r="F256" s="18"/>
      <c r="I256" s="18"/>
      <c r="K256" s="18"/>
      <c r="Z256" s="29"/>
      <c r="AA256" s="29"/>
      <c r="AB256" s="29"/>
    </row>
    <row r="257">
      <c r="B257" s="3"/>
      <c r="D257" s="18"/>
      <c r="E257" s="18"/>
      <c r="F257" s="18"/>
      <c r="I257" s="18"/>
      <c r="K257" s="18"/>
      <c r="Z257" s="29"/>
      <c r="AA257" s="29"/>
      <c r="AB257" s="29"/>
    </row>
    <row r="258">
      <c r="B258" s="3"/>
      <c r="D258" s="18"/>
      <c r="E258" s="18"/>
      <c r="F258" s="18"/>
      <c r="I258" s="18"/>
      <c r="K258" s="18"/>
      <c r="Z258" s="29"/>
      <c r="AA258" s="29"/>
      <c r="AB258" s="29"/>
    </row>
    <row r="259">
      <c r="B259" s="3"/>
      <c r="D259" s="18"/>
      <c r="E259" s="18"/>
      <c r="F259" s="18"/>
      <c r="I259" s="18"/>
      <c r="K259" s="18"/>
      <c r="Z259" s="29"/>
      <c r="AA259" s="29"/>
      <c r="AB259" s="29"/>
    </row>
    <row r="260">
      <c r="B260" s="3"/>
      <c r="D260" s="18"/>
      <c r="E260" s="18"/>
      <c r="F260" s="18"/>
      <c r="I260" s="18"/>
      <c r="K260" s="18"/>
      <c r="Z260" s="29"/>
      <c r="AA260" s="29"/>
      <c r="AB260" s="29"/>
    </row>
    <row r="261">
      <c r="B261" s="3"/>
      <c r="D261" s="18"/>
      <c r="E261" s="18"/>
      <c r="F261" s="18"/>
      <c r="I261" s="18"/>
      <c r="K261" s="18"/>
      <c r="Z261" s="29"/>
      <c r="AA261" s="29"/>
      <c r="AB261" s="29"/>
    </row>
    <row r="262">
      <c r="B262" s="3"/>
      <c r="D262" s="18"/>
      <c r="E262" s="18"/>
      <c r="F262" s="18"/>
      <c r="I262" s="18"/>
      <c r="K262" s="18"/>
      <c r="Z262" s="29"/>
      <c r="AA262" s="29"/>
      <c r="AB262" s="29"/>
    </row>
    <row r="263">
      <c r="B263" s="3"/>
      <c r="D263" s="18"/>
      <c r="E263" s="18"/>
      <c r="F263" s="18"/>
      <c r="I263" s="18"/>
      <c r="K263" s="18"/>
      <c r="Z263" s="29"/>
      <c r="AA263" s="29"/>
      <c r="AB263" s="29"/>
    </row>
    <row r="264">
      <c r="B264" s="3"/>
      <c r="D264" s="18"/>
      <c r="E264" s="18"/>
      <c r="F264" s="18"/>
      <c r="I264" s="18"/>
      <c r="K264" s="18"/>
      <c r="Z264" s="29"/>
      <c r="AA264" s="29"/>
      <c r="AB264" s="29"/>
    </row>
    <row r="265">
      <c r="B265" s="3"/>
      <c r="D265" s="18"/>
      <c r="E265" s="18"/>
      <c r="F265" s="18"/>
      <c r="I265" s="18"/>
      <c r="K265" s="18"/>
      <c r="Z265" s="29"/>
      <c r="AA265" s="29"/>
      <c r="AB265" s="29"/>
    </row>
    <row r="266">
      <c r="B266" s="3"/>
      <c r="D266" s="18"/>
      <c r="E266" s="18"/>
      <c r="F266" s="18"/>
      <c r="I266" s="18"/>
      <c r="K266" s="18"/>
      <c r="Z266" s="29"/>
      <c r="AA266" s="29"/>
      <c r="AB266" s="29"/>
    </row>
    <row r="267">
      <c r="B267" s="3"/>
      <c r="D267" s="18"/>
      <c r="E267" s="18"/>
      <c r="F267" s="18"/>
      <c r="I267" s="18"/>
      <c r="K267" s="18"/>
      <c r="Z267" s="29"/>
      <c r="AA267" s="29"/>
      <c r="AB267" s="29"/>
    </row>
    <row r="268">
      <c r="B268" s="3"/>
      <c r="D268" s="18"/>
      <c r="E268" s="18"/>
      <c r="F268" s="18"/>
      <c r="I268" s="18"/>
      <c r="K268" s="18"/>
      <c r="Z268" s="29"/>
      <c r="AA268" s="29"/>
      <c r="AB268" s="29"/>
    </row>
    <row r="269">
      <c r="B269" s="3"/>
      <c r="D269" s="18"/>
      <c r="E269" s="18"/>
      <c r="F269" s="18"/>
      <c r="I269" s="18"/>
      <c r="K269" s="18"/>
      <c r="Z269" s="29"/>
      <c r="AA269" s="29"/>
      <c r="AB269" s="29"/>
    </row>
    <row r="270">
      <c r="B270" s="3"/>
      <c r="D270" s="18"/>
      <c r="E270" s="18"/>
      <c r="F270" s="18"/>
      <c r="I270" s="18"/>
      <c r="K270" s="18"/>
      <c r="Z270" s="29"/>
      <c r="AA270" s="29"/>
      <c r="AB270" s="29"/>
    </row>
    <row r="271">
      <c r="B271" s="3"/>
      <c r="D271" s="18"/>
      <c r="E271" s="18"/>
      <c r="F271" s="18"/>
      <c r="I271" s="18"/>
      <c r="K271" s="18"/>
      <c r="Z271" s="29"/>
      <c r="AA271" s="29"/>
      <c r="AB271" s="29"/>
    </row>
    <row r="272">
      <c r="B272" s="3"/>
      <c r="D272" s="18"/>
      <c r="E272" s="18"/>
      <c r="F272" s="18"/>
      <c r="I272" s="18"/>
      <c r="K272" s="18"/>
      <c r="Z272" s="29"/>
      <c r="AA272" s="29"/>
      <c r="AB272" s="29"/>
    </row>
    <row r="273">
      <c r="B273" s="3"/>
      <c r="D273" s="18"/>
      <c r="E273" s="18"/>
      <c r="F273" s="18"/>
      <c r="I273" s="18"/>
      <c r="K273" s="18"/>
      <c r="Z273" s="29"/>
      <c r="AA273" s="29"/>
      <c r="AB273" s="29"/>
    </row>
    <row r="274">
      <c r="B274" s="3"/>
      <c r="D274" s="18"/>
      <c r="E274" s="18"/>
      <c r="F274" s="18"/>
      <c r="I274" s="18"/>
      <c r="K274" s="18"/>
      <c r="Z274" s="29"/>
      <c r="AA274" s="29"/>
      <c r="AB274" s="29"/>
    </row>
    <row r="275">
      <c r="B275" s="3"/>
      <c r="D275" s="18"/>
      <c r="E275" s="18"/>
      <c r="F275" s="18"/>
      <c r="I275" s="18"/>
      <c r="K275" s="18"/>
      <c r="Z275" s="29"/>
      <c r="AA275" s="29"/>
      <c r="AB275" s="29"/>
    </row>
    <row r="276">
      <c r="B276" s="3"/>
      <c r="D276" s="18"/>
      <c r="E276" s="18"/>
      <c r="F276" s="18"/>
      <c r="I276" s="18"/>
      <c r="K276" s="18"/>
      <c r="Z276" s="29"/>
      <c r="AA276" s="29"/>
      <c r="AB276" s="29"/>
    </row>
    <row r="277">
      <c r="B277" s="3"/>
      <c r="D277" s="18"/>
      <c r="E277" s="18"/>
      <c r="F277" s="18"/>
      <c r="I277" s="18"/>
      <c r="K277" s="18"/>
      <c r="Z277" s="29"/>
      <c r="AA277" s="29"/>
      <c r="AB277" s="29"/>
    </row>
    <row r="278">
      <c r="B278" s="3"/>
      <c r="D278" s="18"/>
      <c r="E278" s="18"/>
      <c r="F278" s="18"/>
      <c r="I278" s="18"/>
      <c r="K278" s="18"/>
      <c r="Z278" s="29"/>
      <c r="AA278" s="29"/>
      <c r="AB278" s="29"/>
    </row>
    <row r="279">
      <c r="B279" s="3"/>
      <c r="D279" s="18"/>
      <c r="E279" s="18"/>
      <c r="F279" s="18"/>
      <c r="I279" s="18"/>
      <c r="K279" s="18"/>
      <c r="Z279" s="29"/>
      <c r="AA279" s="29"/>
      <c r="AB279" s="29"/>
    </row>
    <row r="280">
      <c r="B280" s="3"/>
      <c r="D280" s="18"/>
      <c r="E280" s="18"/>
      <c r="F280" s="18"/>
      <c r="I280" s="18"/>
      <c r="K280" s="18"/>
      <c r="Z280" s="29"/>
      <c r="AA280" s="29"/>
      <c r="AB280" s="29"/>
    </row>
    <row r="281">
      <c r="B281" s="3"/>
      <c r="D281" s="18"/>
      <c r="E281" s="18"/>
      <c r="F281" s="18"/>
      <c r="I281" s="18"/>
      <c r="K281" s="18"/>
      <c r="Z281" s="29"/>
      <c r="AA281" s="29"/>
      <c r="AB281" s="29"/>
    </row>
    <row r="282">
      <c r="B282" s="3"/>
      <c r="D282" s="18"/>
      <c r="E282" s="18"/>
      <c r="F282" s="18"/>
      <c r="I282" s="18"/>
      <c r="K282" s="18"/>
      <c r="Z282" s="29"/>
      <c r="AA282" s="29"/>
      <c r="AB282" s="29"/>
    </row>
    <row r="283">
      <c r="B283" s="3"/>
      <c r="D283" s="18"/>
      <c r="E283" s="18"/>
      <c r="F283" s="18"/>
      <c r="I283" s="18"/>
      <c r="K283" s="18"/>
      <c r="Z283" s="29"/>
      <c r="AA283" s="29"/>
      <c r="AB283" s="29"/>
    </row>
    <row r="284">
      <c r="B284" s="3"/>
      <c r="D284" s="18"/>
      <c r="E284" s="18"/>
      <c r="F284" s="18"/>
      <c r="I284" s="18"/>
      <c r="K284" s="18"/>
      <c r="Z284" s="29"/>
      <c r="AA284" s="29"/>
      <c r="AB284" s="29"/>
    </row>
    <row r="285">
      <c r="B285" s="3"/>
      <c r="D285" s="18"/>
      <c r="E285" s="18"/>
      <c r="F285" s="18"/>
      <c r="I285" s="18"/>
      <c r="K285" s="18"/>
      <c r="Z285" s="29"/>
      <c r="AA285" s="29"/>
      <c r="AB285" s="29"/>
    </row>
    <row r="286">
      <c r="B286" s="3"/>
      <c r="D286" s="18"/>
      <c r="E286" s="18"/>
      <c r="F286" s="18"/>
      <c r="I286" s="18"/>
      <c r="K286" s="18"/>
      <c r="Z286" s="29"/>
      <c r="AA286" s="29"/>
      <c r="AB286" s="29"/>
    </row>
    <row r="287">
      <c r="B287" s="3"/>
      <c r="D287" s="18"/>
      <c r="E287" s="18"/>
      <c r="F287" s="18"/>
      <c r="I287" s="18"/>
      <c r="K287" s="18"/>
      <c r="Z287" s="29"/>
      <c r="AA287" s="29"/>
      <c r="AB287" s="29"/>
    </row>
    <row r="288">
      <c r="B288" s="3"/>
      <c r="D288" s="18"/>
      <c r="E288" s="18"/>
      <c r="F288" s="18"/>
      <c r="I288" s="18"/>
      <c r="K288" s="18"/>
      <c r="Z288" s="29"/>
      <c r="AA288" s="29"/>
      <c r="AB288" s="29"/>
    </row>
    <row r="289">
      <c r="B289" s="3"/>
      <c r="D289" s="18"/>
      <c r="E289" s="18"/>
      <c r="F289" s="18"/>
      <c r="I289" s="18"/>
      <c r="K289" s="18"/>
      <c r="Z289" s="29"/>
      <c r="AA289" s="29"/>
      <c r="AB289" s="29"/>
    </row>
    <row r="290">
      <c r="B290" s="3"/>
      <c r="D290" s="18"/>
      <c r="E290" s="18"/>
      <c r="F290" s="18"/>
      <c r="I290" s="18"/>
      <c r="K290" s="18"/>
      <c r="Z290" s="29"/>
      <c r="AA290" s="29"/>
      <c r="AB290" s="29"/>
    </row>
    <row r="291">
      <c r="B291" s="3"/>
      <c r="D291" s="18"/>
      <c r="E291" s="18"/>
      <c r="F291" s="18"/>
      <c r="I291" s="18"/>
      <c r="K291" s="18"/>
      <c r="Z291" s="29"/>
      <c r="AA291" s="29"/>
      <c r="AB291" s="29"/>
    </row>
    <row r="292">
      <c r="B292" s="3"/>
      <c r="D292" s="18"/>
      <c r="E292" s="18"/>
      <c r="F292" s="18"/>
      <c r="I292" s="18"/>
      <c r="K292" s="18"/>
      <c r="Z292" s="29"/>
      <c r="AA292" s="29"/>
      <c r="AB292" s="29"/>
    </row>
    <row r="293">
      <c r="B293" s="3"/>
      <c r="D293" s="18"/>
      <c r="E293" s="18"/>
      <c r="F293" s="18"/>
      <c r="I293" s="18"/>
      <c r="K293" s="18"/>
      <c r="Z293" s="29"/>
      <c r="AA293" s="29"/>
      <c r="AB293" s="29"/>
    </row>
    <row r="294">
      <c r="B294" s="3"/>
      <c r="D294" s="18"/>
      <c r="E294" s="18"/>
      <c r="F294" s="18"/>
      <c r="I294" s="18"/>
      <c r="K294" s="18"/>
      <c r="Z294" s="29"/>
      <c r="AA294" s="29"/>
      <c r="AB294" s="29"/>
    </row>
    <row r="295">
      <c r="B295" s="3"/>
      <c r="D295" s="18"/>
      <c r="E295" s="18"/>
      <c r="F295" s="18"/>
      <c r="I295" s="18"/>
      <c r="K295" s="18"/>
      <c r="Z295" s="29"/>
      <c r="AA295" s="29"/>
      <c r="AB295" s="29"/>
    </row>
    <row r="296">
      <c r="B296" s="3"/>
      <c r="D296" s="18"/>
      <c r="E296" s="18"/>
      <c r="F296" s="18"/>
      <c r="I296" s="18"/>
      <c r="K296" s="18"/>
      <c r="Z296" s="29"/>
      <c r="AA296" s="29"/>
      <c r="AB296" s="29"/>
    </row>
    <row r="297">
      <c r="B297" s="3"/>
      <c r="D297" s="18"/>
      <c r="E297" s="18"/>
      <c r="F297" s="18"/>
      <c r="I297" s="18"/>
      <c r="K297" s="18"/>
      <c r="Z297" s="29"/>
      <c r="AA297" s="29"/>
      <c r="AB297" s="29"/>
    </row>
    <row r="298">
      <c r="B298" s="3"/>
      <c r="D298" s="18"/>
      <c r="E298" s="18"/>
      <c r="F298" s="18"/>
      <c r="I298" s="18"/>
      <c r="K298" s="18"/>
      <c r="Z298" s="29"/>
      <c r="AA298" s="29"/>
      <c r="AB298" s="29"/>
    </row>
    <row r="299">
      <c r="B299" s="3"/>
      <c r="D299" s="18"/>
      <c r="E299" s="18"/>
      <c r="F299" s="18"/>
      <c r="I299" s="18"/>
      <c r="K299" s="18"/>
      <c r="Z299" s="29"/>
      <c r="AA299" s="29"/>
      <c r="AB299" s="29"/>
    </row>
    <row r="300">
      <c r="B300" s="3"/>
      <c r="D300" s="18"/>
      <c r="E300" s="18"/>
      <c r="F300" s="18"/>
      <c r="I300" s="18"/>
      <c r="K300" s="18"/>
      <c r="Z300" s="29"/>
      <c r="AA300" s="29"/>
      <c r="AB300" s="29"/>
    </row>
    <row r="301">
      <c r="B301" s="3"/>
      <c r="D301" s="18"/>
      <c r="E301" s="18"/>
      <c r="F301" s="18"/>
      <c r="I301" s="18"/>
      <c r="K301" s="18"/>
      <c r="Z301" s="29"/>
      <c r="AA301" s="29"/>
      <c r="AB301" s="29"/>
    </row>
    <row r="302">
      <c r="B302" s="3"/>
      <c r="D302" s="18"/>
      <c r="E302" s="18"/>
      <c r="F302" s="18"/>
      <c r="I302" s="18"/>
      <c r="K302" s="18"/>
      <c r="Z302" s="29"/>
      <c r="AA302" s="29"/>
      <c r="AB302" s="29"/>
    </row>
    <row r="303">
      <c r="B303" s="3"/>
      <c r="D303" s="18"/>
      <c r="E303" s="18"/>
      <c r="F303" s="18"/>
      <c r="I303" s="18"/>
      <c r="K303" s="18"/>
      <c r="Z303" s="29"/>
      <c r="AA303" s="29"/>
      <c r="AB303" s="29"/>
    </row>
    <row r="304">
      <c r="B304" s="3"/>
      <c r="D304" s="18"/>
      <c r="E304" s="18"/>
      <c r="F304" s="18"/>
      <c r="I304" s="18"/>
      <c r="K304" s="18"/>
      <c r="Z304" s="29"/>
      <c r="AA304" s="29"/>
      <c r="AB304" s="29"/>
    </row>
    <row r="305">
      <c r="B305" s="3"/>
      <c r="D305" s="18"/>
      <c r="E305" s="18"/>
      <c r="F305" s="18"/>
      <c r="I305" s="18"/>
      <c r="K305" s="18"/>
      <c r="Z305" s="29"/>
      <c r="AA305" s="29"/>
      <c r="AB305" s="29"/>
    </row>
    <row r="306">
      <c r="B306" s="3"/>
      <c r="D306" s="18"/>
      <c r="E306" s="18"/>
      <c r="F306" s="18"/>
      <c r="I306" s="18"/>
      <c r="K306" s="18"/>
      <c r="Z306" s="29"/>
      <c r="AA306" s="29"/>
      <c r="AB306" s="29"/>
    </row>
    <row r="307">
      <c r="B307" s="3"/>
      <c r="D307" s="18"/>
      <c r="E307" s="18"/>
      <c r="F307" s="18"/>
      <c r="I307" s="18"/>
      <c r="K307" s="18"/>
      <c r="Z307" s="29"/>
      <c r="AA307" s="29"/>
      <c r="AB307" s="29"/>
    </row>
    <row r="308">
      <c r="B308" s="3"/>
      <c r="D308" s="18"/>
      <c r="E308" s="18"/>
      <c r="F308" s="18"/>
      <c r="I308" s="18"/>
      <c r="K308" s="18"/>
      <c r="Z308" s="29"/>
      <c r="AA308" s="29"/>
      <c r="AB308" s="29"/>
    </row>
    <row r="309">
      <c r="B309" s="3"/>
      <c r="D309" s="18"/>
      <c r="E309" s="18"/>
      <c r="F309" s="18"/>
      <c r="I309" s="18"/>
      <c r="K309" s="18"/>
      <c r="Z309" s="29"/>
      <c r="AA309" s="29"/>
      <c r="AB309" s="29"/>
    </row>
    <row r="310">
      <c r="B310" s="3"/>
      <c r="D310" s="18"/>
      <c r="E310" s="18"/>
      <c r="F310" s="18"/>
      <c r="I310" s="18"/>
      <c r="K310" s="18"/>
      <c r="Z310" s="29"/>
      <c r="AA310" s="29"/>
      <c r="AB310" s="29"/>
    </row>
    <row r="311">
      <c r="B311" s="3"/>
      <c r="D311" s="18"/>
      <c r="E311" s="18"/>
      <c r="F311" s="18"/>
      <c r="I311" s="18"/>
      <c r="K311" s="18"/>
      <c r="Z311" s="29"/>
      <c r="AA311" s="29"/>
      <c r="AB311" s="29"/>
    </row>
    <row r="312">
      <c r="B312" s="3"/>
      <c r="D312" s="18"/>
      <c r="E312" s="18"/>
      <c r="F312" s="18"/>
      <c r="I312" s="18"/>
      <c r="K312" s="18"/>
      <c r="Z312" s="29"/>
      <c r="AA312" s="29"/>
      <c r="AB312" s="29"/>
    </row>
    <row r="313">
      <c r="B313" s="3"/>
      <c r="D313" s="18"/>
      <c r="E313" s="18"/>
      <c r="F313" s="18"/>
      <c r="I313" s="18"/>
      <c r="K313" s="18"/>
      <c r="Z313" s="29"/>
      <c r="AA313" s="29"/>
      <c r="AB313" s="29"/>
    </row>
    <row r="314">
      <c r="B314" s="3"/>
      <c r="D314" s="18"/>
      <c r="E314" s="18"/>
      <c r="F314" s="18"/>
      <c r="I314" s="18"/>
      <c r="K314" s="18"/>
      <c r="Z314" s="29"/>
      <c r="AA314" s="29"/>
      <c r="AB314" s="29"/>
    </row>
    <row r="315">
      <c r="B315" s="3"/>
      <c r="D315" s="18"/>
      <c r="E315" s="18"/>
      <c r="F315" s="18"/>
      <c r="I315" s="18"/>
      <c r="K315" s="18"/>
      <c r="Z315" s="29"/>
      <c r="AA315" s="29"/>
      <c r="AB315" s="29"/>
    </row>
    <row r="316">
      <c r="B316" s="3"/>
      <c r="D316" s="18"/>
      <c r="E316" s="18"/>
      <c r="F316" s="18"/>
      <c r="I316" s="18"/>
      <c r="K316" s="18"/>
      <c r="Z316" s="29"/>
      <c r="AA316" s="29"/>
      <c r="AB316" s="29"/>
    </row>
    <row r="317">
      <c r="B317" s="3"/>
      <c r="D317" s="18"/>
      <c r="E317" s="18"/>
      <c r="F317" s="18"/>
      <c r="I317" s="18"/>
      <c r="K317" s="18"/>
      <c r="Z317" s="29"/>
      <c r="AA317" s="29"/>
      <c r="AB317" s="29"/>
    </row>
    <row r="318">
      <c r="B318" s="3"/>
      <c r="D318" s="18"/>
      <c r="E318" s="18"/>
      <c r="F318" s="18"/>
      <c r="I318" s="18"/>
      <c r="K318" s="18"/>
      <c r="Z318" s="29"/>
      <c r="AA318" s="29"/>
      <c r="AB318" s="29"/>
    </row>
    <row r="319">
      <c r="B319" s="3"/>
      <c r="D319" s="18"/>
      <c r="E319" s="18"/>
      <c r="F319" s="18"/>
      <c r="I319" s="18"/>
      <c r="K319" s="18"/>
      <c r="Z319" s="29"/>
      <c r="AA319" s="29"/>
      <c r="AB319" s="29"/>
    </row>
    <row r="320">
      <c r="B320" s="3"/>
      <c r="D320" s="18"/>
      <c r="E320" s="18"/>
      <c r="F320" s="18"/>
      <c r="I320" s="18"/>
      <c r="K320" s="18"/>
      <c r="Z320" s="29"/>
      <c r="AA320" s="29"/>
      <c r="AB320" s="29"/>
    </row>
    <row r="321">
      <c r="B321" s="3"/>
      <c r="D321" s="18"/>
      <c r="E321" s="18"/>
      <c r="F321" s="18"/>
      <c r="I321" s="18"/>
      <c r="K321" s="18"/>
      <c r="Z321" s="29"/>
      <c r="AA321" s="29"/>
      <c r="AB321" s="29"/>
    </row>
    <row r="322">
      <c r="B322" s="3"/>
      <c r="D322" s="18"/>
      <c r="E322" s="18"/>
      <c r="F322" s="18"/>
      <c r="I322" s="18"/>
      <c r="K322" s="18"/>
      <c r="Z322" s="29"/>
      <c r="AA322" s="29"/>
      <c r="AB322" s="29"/>
    </row>
    <row r="323">
      <c r="B323" s="3"/>
      <c r="D323" s="18"/>
      <c r="E323" s="18"/>
      <c r="F323" s="18"/>
      <c r="I323" s="18"/>
      <c r="K323" s="18"/>
      <c r="Z323" s="29"/>
      <c r="AA323" s="29"/>
      <c r="AB323" s="29"/>
    </row>
    <row r="324">
      <c r="B324" s="3"/>
      <c r="D324" s="18"/>
      <c r="E324" s="18"/>
      <c r="F324" s="18"/>
      <c r="I324" s="18"/>
      <c r="K324" s="18"/>
      <c r="Z324" s="29"/>
      <c r="AA324" s="29"/>
      <c r="AB324" s="29"/>
    </row>
    <row r="325">
      <c r="B325" s="3"/>
      <c r="D325" s="18"/>
      <c r="E325" s="18"/>
      <c r="F325" s="18"/>
      <c r="I325" s="18"/>
      <c r="K325" s="18"/>
      <c r="Z325" s="29"/>
      <c r="AA325" s="29"/>
      <c r="AB325" s="29"/>
    </row>
    <row r="326">
      <c r="B326" s="3"/>
      <c r="D326" s="18"/>
      <c r="E326" s="18"/>
      <c r="F326" s="18"/>
      <c r="I326" s="18"/>
      <c r="K326" s="18"/>
      <c r="Z326" s="29"/>
      <c r="AA326" s="29"/>
      <c r="AB326" s="29"/>
    </row>
    <row r="327">
      <c r="B327" s="3"/>
      <c r="D327" s="18"/>
      <c r="E327" s="18"/>
      <c r="F327" s="18"/>
      <c r="I327" s="18"/>
      <c r="K327" s="18"/>
      <c r="Z327" s="29"/>
      <c r="AA327" s="29"/>
      <c r="AB327" s="29"/>
    </row>
    <row r="328">
      <c r="B328" s="3"/>
      <c r="D328" s="18"/>
      <c r="E328" s="18"/>
      <c r="F328" s="18"/>
      <c r="I328" s="18"/>
      <c r="K328" s="18"/>
      <c r="Z328" s="29"/>
      <c r="AA328" s="29"/>
      <c r="AB328" s="29"/>
    </row>
    <row r="329">
      <c r="B329" s="3"/>
      <c r="D329" s="18"/>
      <c r="E329" s="18"/>
      <c r="F329" s="18"/>
      <c r="I329" s="18"/>
      <c r="K329" s="18"/>
      <c r="Z329" s="29"/>
      <c r="AA329" s="29"/>
      <c r="AB329" s="29"/>
    </row>
    <row r="330">
      <c r="B330" s="3"/>
      <c r="D330" s="18"/>
      <c r="E330" s="18"/>
      <c r="F330" s="18"/>
      <c r="I330" s="18"/>
      <c r="K330" s="18"/>
      <c r="Z330" s="29"/>
      <c r="AA330" s="29"/>
      <c r="AB330" s="29"/>
    </row>
    <row r="331">
      <c r="B331" s="3"/>
      <c r="D331" s="18"/>
      <c r="E331" s="18"/>
      <c r="F331" s="18"/>
      <c r="I331" s="18"/>
      <c r="K331" s="18"/>
      <c r="Z331" s="29"/>
      <c r="AA331" s="29"/>
      <c r="AB331" s="29"/>
    </row>
    <row r="332">
      <c r="B332" s="3"/>
      <c r="D332" s="18"/>
      <c r="E332" s="18"/>
      <c r="F332" s="18"/>
      <c r="I332" s="18"/>
      <c r="K332" s="18"/>
      <c r="Z332" s="29"/>
      <c r="AA332" s="29"/>
      <c r="AB332" s="29"/>
    </row>
    <row r="333">
      <c r="B333" s="3"/>
      <c r="D333" s="18"/>
      <c r="E333" s="18"/>
      <c r="F333" s="18"/>
      <c r="I333" s="18"/>
      <c r="K333" s="18"/>
      <c r="Z333" s="29"/>
      <c r="AA333" s="29"/>
      <c r="AB333" s="29"/>
    </row>
    <row r="334">
      <c r="B334" s="3"/>
      <c r="D334" s="18"/>
      <c r="E334" s="18"/>
      <c r="F334" s="18"/>
      <c r="I334" s="18"/>
      <c r="K334" s="18"/>
      <c r="Z334" s="29"/>
      <c r="AA334" s="29"/>
      <c r="AB334" s="29"/>
    </row>
    <row r="335">
      <c r="B335" s="3"/>
      <c r="D335" s="18"/>
      <c r="E335" s="18"/>
      <c r="F335" s="18"/>
      <c r="I335" s="18"/>
      <c r="K335" s="18"/>
      <c r="Z335" s="29"/>
      <c r="AA335" s="29"/>
      <c r="AB335" s="29"/>
    </row>
    <row r="336">
      <c r="B336" s="3"/>
      <c r="D336" s="18"/>
      <c r="E336" s="18"/>
      <c r="F336" s="18"/>
      <c r="I336" s="18"/>
      <c r="K336" s="18"/>
      <c r="Z336" s="29"/>
      <c r="AA336" s="29"/>
      <c r="AB336" s="29"/>
    </row>
    <row r="337">
      <c r="B337" s="3"/>
      <c r="D337" s="18"/>
      <c r="E337" s="18"/>
      <c r="F337" s="18"/>
      <c r="I337" s="18"/>
      <c r="K337" s="18"/>
      <c r="Z337" s="29"/>
      <c r="AA337" s="29"/>
      <c r="AB337" s="29"/>
    </row>
    <row r="338">
      <c r="B338" s="3"/>
      <c r="D338" s="18"/>
      <c r="E338" s="18"/>
      <c r="F338" s="18"/>
      <c r="I338" s="18"/>
      <c r="K338" s="18"/>
      <c r="Z338" s="29"/>
      <c r="AA338" s="29"/>
      <c r="AB338" s="29"/>
    </row>
    <row r="339">
      <c r="B339" s="3"/>
      <c r="D339" s="18"/>
      <c r="E339" s="18"/>
      <c r="F339" s="18"/>
      <c r="I339" s="18"/>
      <c r="K339" s="18"/>
      <c r="Z339" s="29"/>
      <c r="AA339" s="29"/>
      <c r="AB339" s="29"/>
    </row>
    <row r="340">
      <c r="B340" s="3"/>
      <c r="D340" s="18"/>
      <c r="E340" s="18"/>
      <c r="F340" s="18"/>
      <c r="I340" s="18"/>
      <c r="K340" s="18"/>
      <c r="Z340" s="29"/>
      <c r="AA340" s="29"/>
      <c r="AB340" s="29"/>
    </row>
    <row r="341">
      <c r="B341" s="3"/>
      <c r="D341" s="18"/>
      <c r="E341" s="18"/>
      <c r="F341" s="18"/>
      <c r="I341" s="18"/>
      <c r="K341" s="18"/>
      <c r="Z341" s="29"/>
      <c r="AA341" s="29"/>
      <c r="AB341" s="29"/>
    </row>
    <row r="342">
      <c r="B342" s="3"/>
      <c r="D342" s="18"/>
      <c r="E342" s="18"/>
      <c r="F342" s="18"/>
      <c r="I342" s="18"/>
      <c r="K342" s="18"/>
      <c r="Z342" s="29"/>
      <c r="AA342" s="29"/>
      <c r="AB342" s="29"/>
    </row>
    <row r="343">
      <c r="B343" s="3"/>
      <c r="D343" s="18"/>
      <c r="E343" s="18"/>
      <c r="F343" s="18"/>
      <c r="I343" s="18"/>
      <c r="K343" s="18"/>
      <c r="Z343" s="29"/>
      <c r="AA343" s="29"/>
      <c r="AB343" s="29"/>
    </row>
    <row r="344">
      <c r="B344" s="3"/>
      <c r="D344" s="18"/>
      <c r="E344" s="18"/>
      <c r="F344" s="18"/>
      <c r="I344" s="18"/>
      <c r="K344" s="18"/>
      <c r="Z344" s="29"/>
      <c r="AA344" s="29"/>
      <c r="AB344" s="29"/>
    </row>
    <row r="345">
      <c r="B345" s="3"/>
      <c r="D345" s="18"/>
      <c r="E345" s="18"/>
      <c r="F345" s="18"/>
      <c r="I345" s="18"/>
      <c r="K345" s="18"/>
      <c r="Z345" s="29"/>
      <c r="AA345" s="29"/>
      <c r="AB345" s="29"/>
    </row>
    <row r="346">
      <c r="B346" s="3"/>
      <c r="D346" s="18"/>
      <c r="E346" s="18"/>
      <c r="F346" s="18"/>
      <c r="I346" s="18"/>
      <c r="K346" s="18"/>
      <c r="Z346" s="29"/>
      <c r="AA346" s="29"/>
      <c r="AB346" s="29"/>
    </row>
    <row r="347">
      <c r="B347" s="3"/>
      <c r="D347" s="18"/>
      <c r="E347" s="18"/>
      <c r="F347" s="18"/>
      <c r="I347" s="18"/>
      <c r="K347" s="18"/>
      <c r="Z347" s="29"/>
      <c r="AA347" s="29"/>
      <c r="AB347" s="29"/>
    </row>
    <row r="348">
      <c r="B348" s="3"/>
      <c r="D348" s="18"/>
      <c r="E348" s="18"/>
      <c r="F348" s="18"/>
      <c r="I348" s="18"/>
      <c r="K348" s="18"/>
      <c r="Z348" s="29"/>
      <c r="AA348" s="29"/>
      <c r="AB348" s="29"/>
    </row>
    <row r="349">
      <c r="B349" s="3"/>
      <c r="D349" s="18"/>
      <c r="E349" s="18"/>
      <c r="F349" s="18"/>
      <c r="I349" s="18"/>
      <c r="K349" s="18"/>
      <c r="Z349" s="29"/>
      <c r="AA349" s="29"/>
      <c r="AB349" s="29"/>
    </row>
    <row r="350">
      <c r="B350" s="3"/>
      <c r="D350" s="18"/>
      <c r="E350" s="18"/>
      <c r="F350" s="18"/>
      <c r="I350" s="18"/>
      <c r="K350" s="18"/>
      <c r="Z350" s="29"/>
      <c r="AA350" s="29"/>
      <c r="AB350" s="29"/>
    </row>
    <row r="351">
      <c r="B351" s="3"/>
      <c r="D351" s="18"/>
      <c r="E351" s="18"/>
      <c r="F351" s="18"/>
      <c r="I351" s="18"/>
      <c r="K351" s="18"/>
      <c r="Z351" s="29"/>
      <c r="AA351" s="29"/>
      <c r="AB351" s="29"/>
    </row>
    <row r="352">
      <c r="B352" s="3"/>
      <c r="D352" s="18"/>
      <c r="E352" s="18"/>
      <c r="F352" s="18"/>
      <c r="I352" s="18"/>
      <c r="K352" s="18"/>
      <c r="Z352" s="29"/>
      <c r="AA352" s="29"/>
      <c r="AB352" s="29"/>
    </row>
    <row r="353">
      <c r="B353" s="3"/>
      <c r="D353" s="18"/>
      <c r="E353" s="18"/>
      <c r="F353" s="18"/>
      <c r="I353" s="18"/>
      <c r="K353" s="18"/>
      <c r="Z353" s="29"/>
      <c r="AA353" s="29"/>
      <c r="AB353" s="29"/>
    </row>
    <row r="354">
      <c r="B354" s="3"/>
      <c r="D354" s="18"/>
      <c r="E354" s="18"/>
      <c r="F354" s="18"/>
      <c r="I354" s="18"/>
      <c r="K354" s="18"/>
      <c r="Z354" s="29"/>
      <c r="AA354" s="29"/>
      <c r="AB354" s="29"/>
    </row>
    <row r="355">
      <c r="B355" s="3"/>
      <c r="D355" s="18"/>
      <c r="E355" s="18"/>
      <c r="F355" s="18"/>
      <c r="I355" s="18"/>
      <c r="K355" s="18"/>
      <c r="Z355" s="29"/>
      <c r="AA355" s="29"/>
      <c r="AB355" s="29"/>
    </row>
    <row r="356">
      <c r="B356" s="3"/>
      <c r="D356" s="18"/>
      <c r="E356" s="18"/>
      <c r="F356" s="18"/>
      <c r="I356" s="18"/>
      <c r="K356" s="18"/>
      <c r="Z356" s="29"/>
      <c r="AA356" s="29"/>
      <c r="AB356" s="29"/>
    </row>
    <row r="357">
      <c r="B357" s="3"/>
      <c r="D357" s="18"/>
      <c r="E357" s="18"/>
      <c r="F357" s="18"/>
      <c r="I357" s="18"/>
      <c r="K357" s="18"/>
      <c r="Z357" s="29"/>
      <c r="AA357" s="29"/>
      <c r="AB357" s="29"/>
    </row>
    <row r="358">
      <c r="B358" s="3"/>
      <c r="D358" s="18"/>
      <c r="E358" s="18"/>
      <c r="F358" s="18"/>
      <c r="I358" s="18"/>
      <c r="K358" s="18"/>
      <c r="Z358" s="29"/>
      <c r="AA358" s="29"/>
      <c r="AB358" s="29"/>
    </row>
    <row r="359">
      <c r="B359" s="3"/>
      <c r="D359" s="18"/>
      <c r="E359" s="18"/>
      <c r="F359" s="18"/>
      <c r="I359" s="18"/>
      <c r="K359" s="18"/>
      <c r="Z359" s="29"/>
      <c r="AA359" s="29"/>
      <c r="AB359" s="29"/>
    </row>
    <row r="360">
      <c r="B360" s="3"/>
      <c r="D360" s="18"/>
      <c r="E360" s="18"/>
      <c r="F360" s="18"/>
      <c r="I360" s="18"/>
      <c r="K360" s="18"/>
      <c r="Z360" s="29"/>
      <c r="AA360" s="29"/>
      <c r="AB360" s="29"/>
    </row>
    <row r="361">
      <c r="B361" s="3"/>
      <c r="D361" s="18"/>
      <c r="E361" s="18"/>
      <c r="F361" s="18"/>
      <c r="I361" s="18"/>
      <c r="K361" s="18"/>
      <c r="Z361" s="29"/>
      <c r="AA361" s="29"/>
      <c r="AB361" s="29"/>
    </row>
    <row r="362">
      <c r="B362" s="3"/>
      <c r="D362" s="18"/>
      <c r="E362" s="18"/>
      <c r="F362" s="18"/>
      <c r="I362" s="18"/>
      <c r="K362" s="18"/>
      <c r="Z362" s="29"/>
      <c r="AA362" s="29"/>
      <c r="AB362" s="29"/>
    </row>
    <row r="363">
      <c r="B363" s="3"/>
      <c r="D363" s="18"/>
      <c r="E363" s="18"/>
      <c r="F363" s="18"/>
      <c r="I363" s="18"/>
      <c r="K363" s="18"/>
      <c r="Z363" s="29"/>
      <c r="AA363" s="29"/>
      <c r="AB363" s="29"/>
    </row>
    <row r="364">
      <c r="B364" s="3"/>
      <c r="D364" s="18"/>
      <c r="E364" s="18"/>
      <c r="F364" s="18"/>
      <c r="I364" s="18"/>
      <c r="K364" s="18"/>
      <c r="Z364" s="29"/>
      <c r="AA364" s="29"/>
      <c r="AB364" s="29"/>
    </row>
    <row r="365">
      <c r="B365" s="3"/>
      <c r="D365" s="18"/>
      <c r="E365" s="18"/>
      <c r="F365" s="18"/>
      <c r="I365" s="18"/>
      <c r="K365" s="18"/>
      <c r="Z365" s="29"/>
      <c r="AA365" s="29"/>
      <c r="AB365" s="29"/>
    </row>
    <row r="366">
      <c r="B366" s="3"/>
      <c r="D366" s="18"/>
      <c r="E366" s="18"/>
      <c r="F366" s="18"/>
      <c r="I366" s="18"/>
      <c r="K366" s="18"/>
      <c r="Z366" s="29"/>
      <c r="AA366" s="29"/>
      <c r="AB366" s="29"/>
    </row>
    <row r="367">
      <c r="B367" s="3"/>
      <c r="D367" s="18"/>
      <c r="E367" s="18"/>
      <c r="F367" s="18"/>
      <c r="I367" s="18"/>
      <c r="K367" s="18"/>
      <c r="Z367" s="29"/>
      <c r="AA367" s="29"/>
      <c r="AB367" s="29"/>
    </row>
    <row r="368">
      <c r="B368" s="3"/>
      <c r="D368" s="18"/>
      <c r="E368" s="18"/>
      <c r="F368" s="18"/>
      <c r="I368" s="18"/>
      <c r="K368" s="18"/>
      <c r="Z368" s="29"/>
      <c r="AA368" s="29"/>
      <c r="AB368" s="29"/>
    </row>
    <row r="369">
      <c r="B369" s="3"/>
      <c r="D369" s="18"/>
      <c r="E369" s="18"/>
      <c r="F369" s="18"/>
      <c r="I369" s="18"/>
      <c r="K369" s="18"/>
      <c r="Z369" s="29"/>
      <c r="AA369" s="29"/>
      <c r="AB369" s="29"/>
    </row>
    <row r="370">
      <c r="B370" s="3"/>
      <c r="D370" s="18"/>
      <c r="E370" s="18"/>
      <c r="F370" s="18"/>
      <c r="I370" s="18"/>
      <c r="K370" s="18"/>
      <c r="Z370" s="29"/>
      <c r="AA370" s="29"/>
      <c r="AB370" s="29"/>
    </row>
    <row r="371">
      <c r="B371" s="3"/>
      <c r="D371" s="18"/>
      <c r="E371" s="18"/>
      <c r="F371" s="18"/>
      <c r="I371" s="18"/>
      <c r="K371" s="18"/>
      <c r="Z371" s="29"/>
      <c r="AA371" s="29"/>
      <c r="AB371" s="29"/>
    </row>
    <row r="372">
      <c r="B372" s="3"/>
      <c r="D372" s="18"/>
      <c r="E372" s="18"/>
      <c r="F372" s="18"/>
      <c r="I372" s="18"/>
      <c r="K372" s="18"/>
      <c r="Z372" s="29"/>
      <c r="AA372" s="29"/>
      <c r="AB372" s="29"/>
    </row>
    <row r="373">
      <c r="B373" s="3"/>
      <c r="D373" s="18"/>
      <c r="E373" s="18"/>
      <c r="F373" s="18"/>
      <c r="I373" s="18"/>
      <c r="K373" s="18"/>
      <c r="Z373" s="29"/>
      <c r="AA373" s="29"/>
      <c r="AB373" s="29"/>
    </row>
    <row r="374">
      <c r="B374" s="3"/>
      <c r="D374" s="18"/>
      <c r="E374" s="18"/>
      <c r="F374" s="18"/>
      <c r="I374" s="18"/>
      <c r="K374" s="18"/>
      <c r="Z374" s="29"/>
      <c r="AA374" s="29"/>
      <c r="AB374" s="29"/>
    </row>
    <row r="375">
      <c r="B375" s="3"/>
      <c r="D375" s="18"/>
      <c r="E375" s="18"/>
      <c r="F375" s="18"/>
      <c r="I375" s="18"/>
      <c r="K375" s="18"/>
      <c r="Z375" s="29"/>
      <c r="AA375" s="29"/>
      <c r="AB375" s="29"/>
    </row>
    <row r="376">
      <c r="B376" s="3"/>
      <c r="D376" s="18"/>
      <c r="E376" s="18"/>
      <c r="F376" s="18"/>
      <c r="I376" s="18"/>
      <c r="K376" s="18"/>
      <c r="Z376" s="29"/>
      <c r="AA376" s="29"/>
      <c r="AB376" s="29"/>
    </row>
    <row r="377">
      <c r="B377" s="3"/>
      <c r="D377" s="18"/>
      <c r="E377" s="18"/>
      <c r="F377" s="18"/>
      <c r="I377" s="18"/>
      <c r="K377" s="18"/>
      <c r="Z377" s="29"/>
      <c r="AA377" s="29"/>
      <c r="AB377" s="29"/>
    </row>
    <row r="378">
      <c r="B378" s="3"/>
      <c r="D378" s="18"/>
      <c r="E378" s="18"/>
      <c r="F378" s="18"/>
      <c r="I378" s="18"/>
      <c r="K378" s="18"/>
      <c r="Z378" s="29"/>
      <c r="AA378" s="29"/>
      <c r="AB378" s="29"/>
    </row>
    <row r="379">
      <c r="B379" s="3"/>
      <c r="D379" s="18"/>
      <c r="E379" s="18"/>
      <c r="F379" s="18"/>
      <c r="I379" s="18"/>
      <c r="K379" s="18"/>
      <c r="Z379" s="29"/>
      <c r="AA379" s="29"/>
      <c r="AB379" s="29"/>
    </row>
    <row r="380">
      <c r="B380" s="3"/>
      <c r="D380" s="18"/>
      <c r="E380" s="18"/>
      <c r="F380" s="18"/>
      <c r="I380" s="18"/>
      <c r="K380" s="18"/>
      <c r="Z380" s="29"/>
      <c r="AA380" s="29"/>
      <c r="AB380" s="29"/>
    </row>
    <row r="381">
      <c r="B381" s="3"/>
      <c r="D381" s="18"/>
      <c r="E381" s="18"/>
      <c r="F381" s="18"/>
      <c r="I381" s="18"/>
      <c r="K381" s="18"/>
      <c r="Z381" s="29"/>
      <c r="AA381" s="29"/>
      <c r="AB381" s="29"/>
    </row>
    <row r="382">
      <c r="B382" s="3"/>
      <c r="D382" s="18"/>
      <c r="E382" s="18"/>
      <c r="F382" s="18"/>
      <c r="I382" s="18"/>
      <c r="K382" s="18"/>
      <c r="Z382" s="29"/>
      <c r="AA382" s="29"/>
      <c r="AB382" s="29"/>
    </row>
    <row r="383">
      <c r="B383" s="3"/>
      <c r="D383" s="18"/>
      <c r="E383" s="18"/>
      <c r="F383" s="18"/>
      <c r="I383" s="18"/>
      <c r="K383" s="18"/>
      <c r="Z383" s="29"/>
      <c r="AA383" s="29"/>
      <c r="AB383" s="29"/>
    </row>
    <row r="384">
      <c r="B384" s="3"/>
      <c r="D384" s="18"/>
      <c r="E384" s="18"/>
      <c r="F384" s="18"/>
      <c r="I384" s="18"/>
      <c r="K384" s="18"/>
      <c r="Z384" s="29"/>
      <c r="AA384" s="29"/>
      <c r="AB384" s="29"/>
    </row>
    <row r="385">
      <c r="B385" s="3"/>
      <c r="D385" s="18"/>
      <c r="E385" s="18"/>
      <c r="F385" s="18"/>
      <c r="I385" s="18"/>
      <c r="K385" s="18"/>
      <c r="Z385" s="29"/>
      <c r="AA385" s="29"/>
      <c r="AB385" s="29"/>
    </row>
    <row r="386">
      <c r="B386" s="3"/>
      <c r="D386" s="18"/>
      <c r="E386" s="18"/>
      <c r="F386" s="18"/>
      <c r="I386" s="18"/>
      <c r="K386" s="18"/>
      <c r="Z386" s="29"/>
      <c r="AA386" s="29"/>
      <c r="AB386" s="29"/>
    </row>
    <row r="387">
      <c r="B387" s="3"/>
      <c r="D387" s="18"/>
      <c r="E387" s="18"/>
      <c r="F387" s="18"/>
      <c r="I387" s="18"/>
      <c r="K387" s="18"/>
      <c r="Z387" s="29"/>
      <c r="AA387" s="29"/>
      <c r="AB387" s="29"/>
    </row>
    <row r="388">
      <c r="B388" s="3"/>
      <c r="D388" s="18"/>
      <c r="E388" s="18"/>
      <c r="F388" s="18"/>
      <c r="I388" s="18"/>
      <c r="K388" s="18"/>
      <c r="Z388" s="29"/>
      <c r="AA388" s="29"/>
      <c r="AB388" s="29"/>
    </row>
    <row r="389">
      <c r="B389" s="3"/>
      <c r="D389" s="18"/>
      <c r="E389" s="18"/>
      <c r="F389" s="18"/>
      <c r="I389" s="18"/>
      <c r="K389" s="18"/>
      <c r="Z389" s="29"/>
      <c r="AA389" s="29"/>
      <c r="AB389" s="29"/>
    </row>
    <row r="390">
      <c r="B390" s="3"/>
      <c r="D390" s="18"/>
      <c r="E390" s="18"/>
      <c r="F390" s="18"/>
      <c r="I390" s="18"/>
      <c r="K390" s="18"/>
      <c r="Z390" s="29"/>
      <c r="AA390" s="29"/>
      <c r="AB390" s="29"/>
    </row>
    <row r="391">
      <c r="B391" s="3"/>
      <c r="D391" s="18"/>
      <c r="E391" s="18"/>
      <c r="F391" s="18"/>
      <c r="I391" s="18"/>
      <c r="K391" s="18"/>
      <c r="Z391" s="29"/>
      <c r="AA391" s="29"/>
      <c r="AB391" s="29"/>
    </row>
    <row r="392">
      <c r="B392" s="3"/>
      <c r="D392" s="18"/>
      <c r="E392" s="18"/>
      <c r="F392" s="18"/>
      <c r="I392" s="18"/>
      <c r="K392" s="18"/>
      <c r="Z392" s="29"/>
      <c r="AA392" s="29"/>
      <c r="AB392" s="29"/>
    </row>
    <row r="393">
      <c r="B393" s="3"/>
      <c r="D393" s="18"/>
      <c r="E393" s="18"/>
      <c r="F393" s="18"/>
      <c r="I393" s="18"/>
      <c r="K393" s="18"/>
      <c r="Z393" s="29"/>
      <c r="AA393" s="29"/>
      <c r="AB393" s="29"/>
    </row>
    <row r="394">
      <c r="B394" s="3"/>
      <c r="D394" s="18"/>
      <c r="E394" s="18"/>
      <c r="F394" s="18"/>
      <c r="I394" s="18"/>
      <c r="K394" s="18"/>
      <c r="Z394" s="29"/>
      <c r="AA394" s="29"/>
      <c r="AB394" s="29"/>
    </row>
    <row r="395">
      <c r="B395" s="3"/>
      <c r="D395" s="18"/>
      <c r="E395" s="18"/>
      <c r="F395" s="18"/>
      <c r="I395" s="18"/>
      <c r="K395" s="18"/>
      <c r="Z395" s="29"/>
      <c r="AA395" s="29"/>
      <c r="AB395" s="29"/>
    </row>
    <row r="396">
      <c r="B396" s="3"/>
      <c r="D396" s="18"/>
      <c r="E396" s="18"/>
      <c r="F396" s="18"/>
      <c r="I396" s="18"/>
      <c r="K396" s="18"/>
      <c r="Z396" s="29"/>
      <c r="AA396" s="29"/>
      <c r="AB396" s="29"/>
    </row>
    <row r="397">
      <c r="B397" s="3"/>
      <c r="D397" s="18"/>
      <c r="E397" s="18"/>
      <c r="F397" s="18"/>
      <c r="I397" s="18"/>
      <c r="K397" s="18"/>
      <c r="Z397" s="29"/>
      <c r="AA397" s="29"/>
      <c r="AB397" s="29"/>
    </row>
    <row r="398">
      <c r="B398" s="3"/>
      <c r="D398" s="18"/>
      <c r="E398" s="18"/>
      <c r="F398" s="18"/>
      <c r="I398" s="18"/>
      <c r="K398" s="18"/>
      <c r="Z398" s="29"/>
      <c r="AA398" s="29"/>
      <c r="AB398" s="29"/>
    </row>
    <row r="399">
      <c r="B399" s="3"/>
      <c r="D399" s="18"/>
      <c r="E399" s="18"/>
      <c r="F399" s="18"/>
      <c r="I399" s="18"/>
      <c r="K399" s="18"/>
      <c r="Z399" s="29"/>
      <c r="AA399" s="29"/>
      <c r="AB399" s="29"/>
    </row>
    <row r="400">
      <c r="B400" s="3"/>
      <c r="D400" s="18"/>
      <c r="E400" s="18"/>
      <c r="F400" s="18"/>
      <c r="I400" s="18"/>
      <c r="K400" s="18"/>
      <c r="Z400" s="29"/>
      <c r="AA400" s="29"/>
      <c r="AB400" s="29"/>
    </row>
    <row r="401">
      <c r="B401" s="3"/>
      <c r="D401" s="18"/>
      <c r="E401" s="18"/>
      <c r="F401" s="18"/>
      <c r="I401" s="18"/>
      <c r="K401" s="18"/>
      <c r="Z401" s="29"/>
      <c r="AA401" s="29"/>
      <c r="AB401" s="29"/>
    </row>
    <row r="402">
      <c r="B402" s="3"/>
      <c r="D402" s="18"/>
      <c r="E402" s="18"/>
      <c r="F402" s="18"/>
      <c r="I402" s="18"/>
      <c r="K402" s="18"/>
      <c r="Z402" s="29"/>
      <c r="AA402" s="29"/>
      <c r="AB402" s="29"/>
    </row>
    <row r="403">
      <c r="B403" s="3"/>
      <c r="D403" s="18"/>
      <c r="E403" s="18"/>
      <c r="F403" s="18"/>
      <c r="I403" s="18"/>
      <c r="K403" s="18"/>
      <c r="Z403" s="29"/>
      <c r="AA403" s="29"/>
      <c r="AB403" s="29"/>
    </row>
    <row r="404">
      <c r="B404" s="3"/>
      <c r="D404" s="18"/>
      <c r="E404" s="18"/>
      <c r="F404" s="18"/>
      <c r="I404" s="18"/>
      <c r="K404" s="18"/>
      <c r="Z404" s="29"/>
      <c r="AA404" s="29"/>
      <c r="AB404" s="29"/>
    </row>
    <row r="405">
      <c r="B405" s="3"/>
      <c r="D405" s="18"/>
      <c r="E405" s="18"/>
      <c r="F405" s="18"/>
      <c r="I405" s="18"/>
      <c r="K405" s="18"/>
      <c r="Z405" s="29"/>
      <c r="AA405" s="29"/>
      <c r="AB405" s="29"/>
    </row>
    <row r="406">
      <c r="B406" s="3"/>
      <c r="D406" s="18"/>
      <c r="E406" s="18"/>
      <c r="F406" s="18"/>
      <c r="I406" s="18"/>
      <c r="K406" s="18"/>
      <c r="Z406" s="29"/>
      <c r="AA406" s="29"/>
      <c r="AB406" s="29"/>
    </row>
    <row r="407">
      <c r="B407" s="3"/>
      <c r="D407" s="18"/>
      <c r="E407" s="18"/>
      <c r="F407" s="18"/>
      <c r="I407" s="18"/>
      <c r="K407" s="18"/>
      <c r="Z407" s="29"/>
      <c r="AA407" s="29"/>
      <c r="AB407" s="29"/>
    </row>
    <row r="408">
      <c r="B408" s="3"/>
      <c r="D408" s="18"/>
      <c r="E408" s="18"/>
      <c r="F408" s="18"/>
      <c r="I408" s="18"/>
      <c r="K408" s="18"/>
      <c r="Z408" s="29"/>
      <c r="AA408" s="29"/>
      <c r="AB408" s="29"/>
    </row>
    <row r="409">
      <c r="B409" s="3"/>
      <c r="D409" s="18"/>
      <c r="E409" s="18"/>
      <c r="F409" s="18"/>
      <c r="I409" s="18"/>
      <c r="K409" s="18"/>
      <c r="Z409" s="29"/>
      <c r="AA409" s="29"/>
      <c r="AB409" s="29"/>
    </row>
    <row r="410">
      <c r="B410" s="3"/>
      <c r="D410" s="18"/>
      <c r="E410" s="18"/>
      <c r="F410" s="18"/>
      <c r="I410" s="18"/>
      <c r="K410" s="18"/>
      <c r="Z410" s="29"/>
      <c r="AA410" s="29"/>
      <c r="AB410" s="29"/>
    </row>
    <row r="411">
      <c r="B411" s="3"/>
      <c r="D411" s="18"/>
      <c r="E411" s="18"/>
      <c r="F411" s="18"/>
      <c r="I411" s="18"/>
      <c r="K411" s="18"/>
      <c r="Z411" s="29"/>
      <c r="AA411" s="29"/>
      <c r="AB411" s="29"/>
    </row>
    <row r="412">
      <c r="B412" s="3"/>
      <c r="D412" s="18"/>
      <c r="E412" s="18"/>
      <c r="F412" s="18"/>
      <c r="I412" s="18"/>
      <c r="K412" s="18"/>
      <c r="Z412" s="29"/>
      <c r="AA412" s="29"/>
      <c r="AB412" s="29"/>
    </row>
    <row r="413">
      <c r="B413" s="3"/>
      <c r="D413" s="18"/>
      <c r="E413" s="18"/>
      <c r="F413" s="18"/>
      <c r="I413" s="18"/>
      <c r="K413" s="18"/>
      <c r="Z413" s="29"/>
      <c r="AA413" s="29"/>
      <c r="AB413" s="29"/>
    </row>
    <row r="414">
      <c r="B414" s="3"/>
      <c r="D414" s="18"/>
      <c r="E414" s="18"/>
      <c r="F414" s="18"/>
      <c r="I414" s="18"/>
      <c r="K414" s="18"/>
      <c r="Z414" s="29"/>
      <c r="AA414" s="29"/>
      <c r="AB414" s="29"/>
    </row>
    <row r="415">
      <c r="B415" s="3"/>
      <c r="D415" s="18"/>
      <c r="E415" s="18"/>
      <c r="F415" s="18"/>
      <c r="I415" s="18"/>
      <c r="K415" s="18"/>
      <c r="Z415" s="29"/>
      <c r="AA415" s="29"/>
      <c r="AB415" s="29"/>
    </row>
    <row r="416">
      <c r="B416" s="3"/>
      <c r="D416" s="18"/>
      <c r="E416" s="18"/>
      <c r="F416" s="18"/>
      <c r="I416" s="18"/>
      <c r="K416" s="18"/>
      <c r="Z416" s="29"/>
      <c r="AA416" s="29"/>
      <c r="AB416" s="29"/>
    </row>
    <row r="417">
      <c r="B417" s="3"/>
      <c r="D417" s="18"/>
      <c r="E417" s="18"/>
      <c r="F417" s="18"/>
      <c r="I417" s="18"/>
      <c r="K417" s="18"/>
      <c r="Z417" s="29"/>
      <c r="AA417" s="29"/>
      <c r="AB417" s="29"/>
    </row>
    <row r="418">
      <c r="B418" s="3"/>
      <c r="D418" s="18"/>
      <c r="E418" s="18"/>
      <c r="F418" s="18"/>
      <c r="I418" s="18"/>
      <c r="K418" s="18"/>
      <c r="Z418" s="29"/>
      <c r="AA418" s="29"/>
      <c r="AB418" s="29"/>
    </row>
    <row r="419">
      <c r="B419" s="3"/>
      <c r="D419" s="18"/>
      <c r="E419" s="18"/>
      <c r="F419" s="18"/>
      <c r="I419" s="18"/>
      <c r="K419" s="18"/>
      <c r="Z419" s="29"/>
      <c r="AA419" s="29"/>
      <c r="AB419" s="29"/>
    </row>
    <row r="420">
      <c r="B420" s="3"/>
      <c r="D420" s="18"/>
      <c r="E420" s="18"/>
      <c r="F420" s="18"/>
      <c r="I420" s="18"/>
      <c r="K420" s="18"/>
      <c r="Z420" s="29"/>
      <c r="AA420" s="29"/>
      <c r="AB420" s="29"/>
    </row>
    <row r="421">
      <c r="B421" s="3"/>
      <c r="D421" s="18"/>
      <c r="E421" s="18"/>
      <c r="F421" s="18"/>
      <c r="I421" s="18"/>
      <c r="K421" s="18"/>
      <c r="Z421" s="29"/>
      <c r="AA421" s="29"/>
      <c r="AB421" s="29"/>
    </row>
    <row r="422">
      <c r="B422" s="3"/>
      <c r="D422" s="18"/>
      <c r="E422" s="18"/>
      <c r="F422" s="18"/>
      <c r="I422" s="18"/>
      <c r="K422" s="18"/>
      <c r="Z422" s="29"/>
      <c r="AA422" s="29"/>
      <c r="AB422" s="29"/>
    </row>
    <row r="423">
      <c r="B423" s="3"/>
      <c r="D423" s="18"/>
      <c r="E423" s="18"/>
      <c r="F423" s="18"/>
      <c r="I423" s="18"/>
      <c r="K423" s="18"/>
      <c r="Z423" s="29"/>
      <c r="AA423" s="29"/>
      <c r="AB423" s="29"/>
    </row>
    <row r="424">
      <c r="B424" s="3"/>
      <c r="D424" s="18"/>
      <c r="E424" s="18"/>
      <c r="F424" s="18"/>
      <c r="I424" s="18"/>
      <c r="K424" s="18"/>
      <c r="Z424" s="29"/>
      <c r="AA424" s="29"/>
      <c r="AB424" s="29"/>
    </row>
    <row r="425">
      <c r="B425" s="3"/>
      <c r="D425" s="18"/>
      <c r="E425" s="18"/>
      <c r="F425" s="18"/>
      <c r="I425" s="18"/>
      <c r="K425" s="18"/>
      <c r="Z425" s="29"/>
      <c r="AA425" s="29"/>
      <c r="AB425" s="29"/>
    </row>
    <row r="426">
      <c r="B426" s="3"/>
      <c r="D426" s="18"/>
      <c r="E426" s="18"/>
      <c r="F426" s="18"/>
      <c r="I426" s="18"/>
      <c r="K426" s="18"/>
      <c r="Z426" s="29"/>
      <c r="AA426" s="29"/>
      <c r="AB426" s="29"/>
    </row>
    <row r="427">
      <c r="B427" s="3"/>
      <c r="D427" s="18"/>
      <c r="E427" s="18"/>
      <c r="F427" s="18"/>
      <c r="I427" s="18"/>
      <c r="K427" s="18"/>
      <c r="Z427" s="29"/>
      <c r="AA427" s="29"/>
      <c r="AB427" s="29"/>
    </row>
    <row r="428">
      <c r="B428" s="3"/>
      <c r="D428" s="18"/>
      <c r="E428" s="18"/>
      <c r="F428" s="18"/>
      <c r="I428" s="18"/>
      <c r="K428" s="18"/>
      <c r="Z428" s="29"/>
      <c r="AA428" s="29"/>
      <c r="AB428" s="29"/>
    </row>
    <row r="429">
      <c r="B429" s="3"/>
      <c r="D429" s="18"/>
      <c r="E429" s="18"/>
      <c r="F429" s="18"/>
      <c r="I429" s="18"/>
      <c r="K429" s="18"/>
      <c r="Z429" s="29"/>
      <c r="AA429" s="29"/>
      <c r="AB429" s="29"/>
    </row>
    <row r="430">
      <c r="B430" s="3"/>
      <c r="D430" s="18"/>
      <c r="E430" s="18"/>
      <c r="F430" s="18"/>
      <c r="I430" s="18"/>
      <c r="K430" s="18"/>
      <c r="Z430" s="29"/>
      <c r="AA430" s="29"/>
      <c r="AB430" s="29"/>
    </row>
    <row r="431">
      <c r="B431" s="3"/>
      <c r="D431" s="18"/>
      <c r="E431" s="18"/>
      <c r="F431" s="18"/>
      <c r="I431" s="18"/>
      <c r="K431" s="18"/>
      <c r="Z431" s="29"/>
      <c r="AA431" s="29"/>
      <c r="AB431" s="29"/>
    </row>
    <row r="432">
      <c r="B432" s="3"/>
      <c r="D432" s="18"/>
      <c r="E432" s="18"/>
      <c r="F432" s="18"/>
      <c r="I432" s="18"/>
      <c r="K432" s="18"/>
      <c r="Z432" s="29"/>
      <c r="AA432" s="29"/>
      <c r="AB432" s="29"/>
    </row>
    <row r="433">
      <c r="B433" s="3"/>
      <c r="D433" s="18"/>
      <c r="E433" s="18"/>
      <c r="F433" s="18"/>
      <c r="I433" s="18"/>
      <c r="K433" s="18"/>
      <c r="Z433" s="29"/>
      <c r="AA433" s="29"/>
      <c r="AB433" s="29"/>
    </row>
    <row r="434">
      <c r="B434" s="3"/>
      <c r="D434" s="18"/>
      <c r="E434" s="18"/>
      <c r="F434" s="18"/>
      <c r="I434" s="18"/>
      <c r="K434" s="18"/>
      <c r="Z434" s="29"/>
      <c r="AA434" s="29"/>
      <c r="AB434" s="29"/>
    </row>
    <row r="435">
      <c r="B435" s="3"/>
      <c r="D435" s="18"/>
      <c r="E435" s="18"/>
      <c r="F435" s="18"/>
      <c r="I435" s="18"/>
      <c r="K435" s="18"/>
      <c r="Z435" s="29"/>
      <c r="AA435" s="29"/>
      <c r="AB435" s="29"/>
    </row>
    <row r="436">
      <c r="B436" s="3"/>
      <c r="D436" s="18"/>
      <c r="E436" s="18"/>
      <c r="F436" s="18"/>
      <c r="I436" s="18"/>
      <c r="K436" s="18"/>
      <c r="Z436" s="29"/>
      <c r="AA436" s="29"/>
      <c r="AB436" s="29"/>
    </row>
    <row r="437">
      <c r="B437" s="3"/>
      <c r="D437" s="18"/>
      <c r="E437" s="18"/>
      <c r="F437" s="18"/>
      <c r="I437" s="18"/>
      <c r="K437" s="18"/>
      <c r="Z437" s="29"/>
      <c r="AA437" s="29"/>
      <c r="AB437" s="29"/>
    </row>
    <row r="438">
      <c r="B438" s="3"/>
      <c r="D438" s="18"/>
      <c r="E438" s="18"/>
      <c r="F438" s="18"/>
      <c r="I438" s="18"/>
      <c r="K438" s="18"/>
      <c r="Z438" s="29"/>
      <c r="AA438" s="29"/>
      <c r="AB438" s="29"/>
    </row>
    <row r="439">
      <c r="B439" s="3"/>
      <c r="D439" s="18"/>
      <c r="E439" s="18"/>
      <c r="F439" s="18"/>
      <c r="I439" s="18"/>
      <c r="K439" s="18"/>
      <c r="Z439" s="29"/>
      <c r="AA439" s="29"/>
      <c r="AB439" s="29"/>
    </row>
    <row r="440">
      <c r="B440" s="3"/>
      <c r="D440" s="18"/>
      <c r="E440" s="18"/>
      <c r="F440" s="18"/>
      <c r="I440" s="18"/>
      <c r="K440" s="18"/>
      <c r="Z440" s="29"/>
      <c r="AA440" s="29"/>
      <c r="AB440" s="29"/>
    </row>
    <row r="441">
      <c r="B441" s="3"/>
      <c r="D441" s="18"/>
      <c r="E441" s="18"/>
      <c r="F441" s="18"/>
      <c r="I441" s="18"/>
      <c r="K441" s="18"/>
      <c r="Z441" s="29"/>
      <c r="AA441" s="29"/>
      <c r="AB441" s="29"/>
    </row>
    <row r="442">
      <c r="B442" s="3"/>
      <c r="D442" s="18"/>
      <c r="E442" s="18"/>
      <c r="F442" s="18"/>
      <c r="I442" s="18"/>
      <c r="K442" s="18"/>
      <c r="Z442" s="29"/>
      <c r="AA442" s="29"/>
      <c r="AB442" s="29"/>
    </row>
    <row r="443">
      <c r="B443" s="3"/>
      <c r="D443" s="18"/>
      <c r="E443" s="18"/>
      <c r="F443" s="18"/>
      <c r="I443" s="18"/>
      <c r="K443" s="18"/>
      <c r="Z443" s="29"/>
      <c r="AA443" s="29"/>
      <c r="AB443" s="29"/>
    </row>
    <row r="444">
      <c r="B444" s="3"/>
      <c r="D444" s="18"/>
      <c r="E444" s="18"/>
      <c r="F444" s="18"/>
      <c r="I444" s="18"/>
      <c r="K444" s="18"/>
      <c r="Z444" s="29"/>
      <c r="AA444" s="29"/>
      <c r="AB444" s="29"/>
    </row>
    <row r="445">
      <c r="B445" s="3"/>
      <c r="D445" s="18"/>
      <c r="E445" s="18"/>
      <c r="F445" s="18"/>
      <c r="I445" s="18"/>
      <c r="K445" s="18"/>
      <c r="Z445" s="29"/>
      <c r="AA445" s="29"/>
      <c r="AB445" s="29"/>
    </row>
    <row r="446">
      <c r="B446" s="3"/>
      <c r="D446" s="18"/>
      <c r="E446" s="18"/>
      <c r="F446" s="18"/>
      <c r="I446" s="18"/>
      <c r="K446" s="18"/>
      <c r="Z446" s="29"/>
      <c r="AA446" s="29"/>
      <c r="AB446" s="29"/>
    </row>
    <row r="447">
      <c r="B447" s="3"/>
      <c r="D447" s="18"/>
      <c r="E447" s="18"/>
      <c r="F447" s="18"/>
      <c r="I447" s="18"/>
      <c r="K447" s="18"/>
      <c r="Z447" s="29"/>
      <c r="AA447" s="29"/>
      <c r="AB447" s="29"/>
    </row>
    <row r="448">
      <c r="B448" s="3"/>
      <c r="D448" s="18"/>
      <c r="E448" s="18"/>
      <c r="F448" s="18"/>
      <c r="I448" s="18"/>
      <c r="K448" s="18"/>
      <c r="Z448" s="29"/>
      <c r="AA448" s="29"/>
      <c r="AB448" s="29"/>
    </row>
    <row r="449">
      <c r="B449" s="3"/>
      <c r="D449" s="18"/>
      <c r="E449" s="18"/>
      <c r="F449" s="18"/>
      <c r="I449" s="18"/>
      <c r="K449" s="18"/>
      <c r="Z449" s="29"/>
      <c r="AA449" s="29"/>
      <c r="AB449" s="29"/>
    </row>
    <row r="450">
      <c r="B450" s="3"/>
      <c r="D450" s="18"/>
      <c r="E450" s="18"/>
      <c r="F450" s="18"/>
      <c r="I450" s="18"/>
      <c r="K450" s="18"/>
      <c r="Z450" s="29"/>
      <c r="AA450" s="29"/>
      <c r="AB450" s="29"/>
    </row>
    <row r="451">
      <c r="B451" s="3"/>
      <c r="D451" s="18"/>
      <c r="E451" s="18"/>
      <c r="F451" s="18"/>
      <c r="I451" s="18"/>
      <c r="K451" s="18"/>
      <c r="Z451" s="29"/>
      <c r="AA451" s="29"/>
      <c r="AB451" s="29"/>
    </row>
    <row r="452">
      <c r="B452" s="3"/>
      <c r="D452" s="18"/>
      <c r="E452" s="18"/>
      <c r="F452" s="18"/>
      <c r="I452" s="18"/>
      <c r="K452" s="18"/>
      <c r="Z452" s="29"/>
      <c r="AA452" s="29"/>
      <c r="AB452" s="29"/>
    </row>
    <row r="453">
      <c r="B453" s="3"/>
      <c r="D453" s="18"/>
      <c r="E453" s="18"/>
      <c r="F453" s="18"/>
      <c r="I453" s="18"/>
      <c r="K453" s="18"/>
      <c r="Z453" s="29"/>
      <c r="AA453" s="29"/>
      <c r="AB453" s="29"/>
    </row>
    <row r="454">
      <c r="B454" s="3"/>
      <c r="D454" s="18"/>
      <c r="E454" s="18"/>
      <c r="F454" s="18"/>
      <c r="I454" s="18"/>
      <c r="K454" s="18"/>
      <c r="Z454" s="29"/>
      <c r="AA454" s="29"/>
      <c r="AB454" s="29"/>
    </row>
    <row r="455">
      <c r="B455" s="3"/>
      <c r="D455" s="18"/>
      <c r="E455" s="18"/>
      <c r="F455" s="18"/>
      <c r="I455" s="18"/>
      <c r="K455" s="18"/>
      <c r="Z455" s="29"/>
      <c r="AA455" s="29"/>
      <c r="AB455" s="29"/>
    </row>
    <row r="456">
      <c r="B456" s="3"/>
      <c r="D456" s="18"/>
      <c r="E456" s="18"/>
      <c r="F456" s="18"/>
      <c r="I456" s="18"/>
      <c r="K456" s="18"/>
      <c r="Z456" s="29"/>
      <c r="AA456" s="29"/>
      <c r="AB456" s="29"/>
    </row>
    <row r="457">
      <c r="B457" s="3"/>
      <c r="D457" s="18"/>
      <c r="E457" s="18"/>
      <c r="F457" s="18"/>
      <c r="I457" s="18"/>
      <c r="K457" s="18"/>
      <c r="Z457" s="29"/>
      <c r="AA457" s="29"/>
      <c r="AB457" s="29"/>
    </row>
    <row r="458">
      <c r="B458" s="3"/>
      <c r="D458" s="18"/>
      <c r="E458" s="18"/>
      <c r="F458" s="18"/>
      <c r="I458" s="18"/>
      <c r="K458" s="18"/>
      <c r="Z458" s="29"/>
      <c r="AA458" s="29"/>
      <c r="AB458" s="29"/>
    </row>
    <row r="459">
      <c r="B459" s="3"/>
      <c r="D459" s="18"/>
      <c r="E459" s="18"/>
      <c r="F459" s="18"/>
      <c r="I459" s="18"/>
      <c r="K459" s="18"/>
      <c r="Z459" s="29"/>
      <c r="AA459" s="29"/>
      <c r="AB459" s="29"/>
    </row>
    <row r="460">
      <c r="B460" s="3"/>
      <c r="D460" s="18"/>
      <c r="E460" s="18"/>
      <c r="F460" s="18"/>
      <c r="I460" s="18"/>
      <c r="K460" s="18"/>
      <c r="Z460" s="29"/>
      <c r="AA460" s="29"/>
      <c r="AB460" s="29"/>
    </row>
    <row r="461">
      <c r="B461" s="3"/>
      <c r="D461" s="18"/>
      <c r="E461" s="18"/>
      <c r="F461" s="18"/>
      <c r="I461" s="18"/>
      <c r="K461" s="18"/>
      <c r="Z461" s="29"/>
      <c r="AA461" s="29"/>
      <c r="AB461" s="29"/>
    </row>
    <row r="462">
      <c r="B462" s="3"/>
      <c r="D462" s="18"/>
      <c r="E462" s="18"/>
      <c r="F462" s="18"/>
      <c r="I462" s="18"/>
      <c r="K462" s="18"/>
      <c r="Z462" s="29"/>
      <c r="AA462" s="29"/>
      <c r="AB462" s="29"/>
    </row>
    <row r="463">
      <c r="B463" s="3"/>
      <c r="D463" s="18"/>
      <c r="E463" s="18"/>
      <c r="F463" s="18"/>
      <c r="I463" s="18"/>
      <c r="K463" s="18"/>
      <c r="Z463" s="29"/>
      <c r="AA463" s="29"/>
      <c r="AB463" s="29"/>
    </row>
    <row r="464">
      <c r="B464" s="3"/>
      <c r="D464" s="18"/>
      <c r="E464" s="18"/>
      <c r="F464" s="18"/>
      <c r="I464" s="18"/>
      <c r="K464" s="18"/>
      <c r="Z464" s="29"/>
      <c r="AA464" s="29"/>
      <c r="AB464" s="29"/>
    </row>
    <row r="465">
      <c r="B465" s="3"/>
      <c r="D465" s="18"/>
      <c r="E465" s="18"/>
      <c r="F465" s="18"/>
      <c r="I465" s="18"/>
      <c r="K465" s="18"/>
      <c r="Z465" s="29"/>
      <c r="AA465" s="29"/>
      <c r="AB465" s="29"/>
    </row>
    <row r="466">
      <c r="B466" s="3"/>
      <c r="D466" s="18"/>
      <c r="E466" s="18"/>
      <c r="F466" s="18"/>
      <c r="I466" s="18"/>
      <c r="K466" s="18"/>
      <c r="Z466" s="29"/>
      <c r="AA466" s="29"/>
      <c r="AB466" s="29"/>
    </row>
    <row r="467">
      <c r="B467" s="3"/>
      <c r="D467" s="18"/>
      <c r="E467" s="18"/>
      <c r="F467" s="18"/>
      <c r="I467" s="18"/>
      <c r="K467" s="18"/>
      <c r="Z467" s="29"/>
      <c r="AA467" s="29"/>
      <c r="AB467" s="29"/>
    </row>
    <row r="468">
      <c r="B468" s="3"/>
      <c r="D468" s="18"/>
      <c r="E468" s="18"/>
      <c r="F468" s="18"/>
      <c r="I468" s="18"/>
      <c r="K468" s="18"/>
      <c r="Z468" s="29"/>
      <c r="AA468" s="29"/>
      <c r="AB468" s="29"/>
    </row>
    <row r="469">
      <c r="B469" s="3"/>
      <c r="D469" s="18"/>
      <c r="E469" s="18"/>
      <c r="F469" s="18"/>
      <c r="I469" s="18"/>
      <c r="K469" s="18"/>
      <c r="Z469" s="29"/>
      <c r="AA469" s="29"/>
      <c r="AB469" s="29"/>
    </row>
    <row r="470">
      <c r="B470" s="3"/>
      <c r="D470" s="18"/>
      <c r="E470" s="18"/>
      <c r="F470" s="18"/>
      <c r="I470" s="18"/>
      <c r="K470" s="18"/>
      <c r="Z470" s="29"/>
      <c r="AA470" s="29"/>
      <c r="AB470" s="29"/>
    </row>
    <row r="471">
      <c r="B471" s="3"/>
      <c r="D471" s="18"/>
      <c r="E471" s="18"/>
      <c r="F471" s="18"/>
      <c r="I471" s="18"/>
      <c r="K471" s="18"/>
      <c r="Z471" s="29"/>
      <c r="AA471" s="29"/>
      <c r="AB471" s="29"/>
    </row>
    <row r="472">
      <c r="B472" s="3"/>
      <c r="D472" s="18"/>
      <c r="E472" s="18"/>
      <c r="F472" s="18"/>
      <c r="I472" s="18"/>
      <c r="K472" s="18"/>
      <c r="Z472" s="29"/>
      <c r="AA472" s="29"/>
      <c r="AB472" s="29"/>
    </row>
    <row r="473">
      <c r="B473" s="3"/>
      <c r="D473" s="18"/>
      <c r="E473" s="18"/>
      <c r="F473" s="18"/>
      <c r="I473" s="18"/>
      <c r="K473" s="18"/>
      <c r="Z473" s="29"/>
      <c r="AA473" s="29"/>
      <c r="AB473" s="29"/>
    </row>
    <row r="474">
      <c r="B474" s="3"/>
      <c r="D474" s="18"/>
      <c r="E474" s="18"/>
      <c r="F474" s="18"/>
      <c r="I474" s="18"/>
      <c r="K474" s="18"/>
      <c r="Z474" s="29"/>
      <c r="AA474" s="29"/>
      <c r="AB474" s="29"/>
    </row>
    <row r="475">
      <c r="B475" s="3"/>
      <c r="D475" s="18"/>
      <c r="E475" s="18"/>
      <c r="F475" s="18"/>
      <c r="I475" s="18"/>
      <c r="K475" s="18"/>
      <c r="Z475" s="29"/>
      <c r="AA475" s="29"/>
      <c r="AB475" s="29"/>
    </row>
    <row r="476">
      <c r="B476" s="3"/>
      <c r="D476" s="18"/>
      <c r="E476" s="18"/>
      <c r="F476" s="18"/>
      <c r="I476" s="18"/>
      <c r="K476" s="18"/>
      <c r="Z476" s="29"/>
      <c r="AA476" s="29"/>
      <c r="AB476" s="29"/>
    </row>
    <row r="477">
      <c r="B477" s="3"/>
      <c r="D477" s="18"/>
      <c r="E477" s="18"/>
      <c r="F477" s="18"/>
      <c r="I477" s="18"/>
      <c r="K477" s="18"/>
      <c r="Z477" s="29"/>
      <c r="AA477" s="29"/>
      <c r="AB477" s="29"/>
    </row>
    <row r="478">
      <c r="B478" s="3"/>
      <c r="D478" s="18"/>
      <c r="E478" s="18"/>
      <c r="F478" s="18"/>
      <c r="I478" s="18"/>
      <c r="K478" s="18"/>
      <c r="Z478" s="29"/>
      <c r="AA478" s="29"/>
      <c r="AB478" s="29"/>
    </row>
    <row r="479">
      <c r="B479" s="3"/>
      <c r="D479" s="18"/>
      <c r="E479" s="18"/>
      <c r="F479" s="18"/>
      <c r="I479" s="18"/>
      <c r="K479" s="18"/>
      <c r="Z479" s="29"/>
      <c r="AA479" s="29"/>
      <c r="AB479" s="29"/>
    </row>
    <row r="480">
      <c r="B480" s="3"/>
      <c r="D480" s="18"/>
      <c r="E480" s="18"/>
      <c r="F480" s="18"/>
      <c r="I480" s="18"/>
      <c r="K480" s="18"/>
      <c r="Z480" s="29"/>
      <c r="AA480" s="29"/>
      <c r="AB480" s="29"/>
    </row>
    <row r="481">
      <c r="B481" s="3"/>
      <c r="D481" s="18"/>
      <c r="E481" s="18"/>
      <c r="F481" s="18"/>
      <c r="I481" s="18"/>
      <c r="K481" s="18"/>
      <c r="Z481" s="29"/>
      <c r="AA481" s="29"/>
      <c r="AB481" s="29"/>
    </row>
    <row r="482">
      <c r="B482" s="3"/>
      <c r="D482" s="18"/>
      <c r="E482" s="18"/>
      <c r="F482" s="18"/>
      <c r="I482" s="18"/>
      <c r="K482" s="18"/>
      <c r="Z482" s="29"/>
      <c r="AA482" s="29"/>
      <c r="AB482" s="29"/>
    </row>
    <row r="483">
      <c r="B483" s="3"/>
      <c r="D483" s="18"/>
      <c r="E483" s="18"/>
      <c r="F483" s="18"/>
      <c r="I483" s="18"/>
      <c r="K483" s="18"/>
      <c r="Z483" s="29"/>
      <c r="AA483" s="29"/>
      <c r="AB483" s="29"/>
    </row>
    <row r="484">
      <c r="B484" s="3"/>
      <c r="D484" s="18"/>
      <c r="E484" s="18"/>
      <c r="F484" s="18"/>
      <c r="I484" s="18"/>
      <c r="K484" s="18"/>
      <c r="Z484" s="29"/>
      <c r="AA484" s="29"/>
      <c r="AB484" s="29"/>
    </row>
    <row r="485">
      <c r="B485" s="3"/>
      <c r="D485" s="18"/>
      <c r="E485" s="18"/>
      <c r="F485" s="18"/>
      <c r="I485" s="18"/>
      <c r="K485" s="18"/>
      <c r="Z485" s="29"/>
      <c r="AA485" s="29"/>
      <c r="AB485" s="29"/>
    </row>
    <row r="486">
      <c r="B486" s="3"/>
      <c r="D486" s="18"/>
      <c r="E486" s="18"/>
      <c r="F486" s="18"/>
      <c r="I486" s="18"/>
      <c r="K486" s="18"/>
      <c r="Z486" s="29"/>
      <c r="AA486" s="29"/>
      <c r="AB486" s="29"/>
    </row>
    <row r="487">
      <c r="B487" s="3"/>
      <c r="D487" s="18"/>
      <c r="E487" s="18"/>
      <c r="F487" s="18"/>
      <c r="I487" s="18"/>
      <c r="K487" s="18"/>
      <c r="Z487" s="29"/>
      <c r="AA487" s="29"/>
      <c r="AB487" s="29"/>
    </row>
    <row r="488">
      <c r="B488" s="3"/>
      <c r="D488" s="18"/>
      <c r="E488" s="18"/>
      <c r="F488" s="18"/>
      <c r="I488" s="18"/>
      <c r="K488" s="18"/>
      <c r="Z488" s="29"/>
      <c r="AA488" s="29"/>
      <c r="AB488" s="29"/>
    </row>
    <row r="489">
      <c r="B489" s="3"/>
      <c r="D489" s="18"/>
      <c r="E489" s="18"/>
      <c r="F489" s="18"/>
      <c r="I489" s="18"/>
      <c r="K489" s="18"/>
      <c r="Z489" s="29"/>
      <c r="AA489" s="29"/>
      <c r="AB489" s="29"/>
    </row>
    <row r="490">
      <c r="B490" s="3"/>
      <c r="D490" s="18"/>
      <c r="E490" s="18"/>
      <c r="F490" s="18"/>
      <c r="I490" s="18"/>
      <c r="K490" s="18"/>
      <c r="Z490" s="29"/>
      <c r="AA490" s="29"/>
      <c r="AB490" s="29"/>
    </row>
    <row r="491">
      <c r="B491" s="3"/>
      <c r="D491" s="18"/>
      <c r="E491" s="18"/>
      <c r="F491" s="18"/>
      <c r="I491" s="18"/>
      <c r="K491" s="18"/>
      <c r="Z491" s="29"/>
      <c r="AA491" s="29"/>
      <c r="AB491" s="29"/>
    </row>
    <row r="492">
      <c r="B492" s="3"/>
      <c r="D492" s="18"/>
      <c r="E492" s="18"/>
      <c r="F492" s="18"/>
      <c r="I492" s="18"/>
      <c r="K492" s="18"/>
      <c r="Z492" s="29"/>
      <c r="AA492" s="29"/>
      <c r="AB492" s="29"/>
    </row>
    <row r="493">
      <c r="B493" s="3"/>
      <c r="D493" s="18"/>
      <c r="E493" s="18"/>
      <c r="F493" s="18"/>
      <c r="I493" s="18"/>
      <c r="K493" s="18"/>
      <c r="Z493" s="29"/>
      <c r="AA493" s="29"/>
      <c r="AB493" s="29"/>
    </row>
    <row r="494">
      <c r="B494" s="3"/>
      <c r="D494" s="18"/>
      <c r="E494" s="18"/>
      <c r="F494" s="18"/>
      <c r="I494" s="18"/>
      <c r="K494" s="18"/>
      <c r="Z494" s="29"/>
      <c r="AA494" s="29"/>
      <c r="AB494" s="29"/>
    </row>
    <row r="495">
      <c r="B495" s="3"/>
      <c r="D495" s="18"/>
      <c r="E495" s="18"/>
      <c r="F495" s="18"/>
      <c r="I495" s="18"/>
      <c r="K495" s="18"/>
      <c r="Z495" s="29"/>
      <c r="AA495" s="29"/>
      <c r="AB495" s="29"/>
    </row>
    <row r="496">
      <c r="B496" s="3"/>
      <c r="D496" s="18"/>
      <c r="E496" s="18"/>
      <c r="F496" s="18"/>
      <c r="I496" s="18"/>
      <c r="K496" s="18"/>
      <c r="Z496" s="29"/>
      <c r="AA496" s="29"/>
      <c r="AB496" s="29"/>
    </row>
    <row r="497">
      <c r="B497" s="3"/>
      <c r="D497" s="18"/>
      <c r="E497" s="18"/>
      <c r="F497" s="18"/>
      <c r="I497" s="18"/>
      <c r="K497" s="18"/>
      <c r="Z497" s="29"/>
      <c r="AA497" s="29"/>
      <c r="AB497" s="29"/>
    </row>
    <row r="498">
      <c r="B498" s="3"/>
      <c r="D498" s="18"/>
      <c r="E498" s="18"/>
      <c r="F498" s="18"/>
      <c r="I498" s="18"/>
      <c r="K498" s="18"/>
      <c r="Z498" s="29"/>
      <c r="AA498" s="29"/>
      <c r="AB498" s="29"/>
    </row>
    <row r="499">
      <c r="B499" s="3"/>
      <c r="D499" s="18"/>
      <c r="E499" s="18"/>
      <c r="F499" s="18"/>
      <c r="I499" s="18"/>
      <c r="K499" s="18"/>
      <c r="Z499" s="29"/>
      <c r="AA499" s="29"/>
      <c r="AB499" s="29"/>
    </row>
    <row r="500">
      <c r="B500" s="3"/>
      <c r="D500" s="18"/>
      <c r="E500" s="18"/>
      <c r="F500" s="18"/>
      <c r="I500" s="18"/>
      <c r="K500" s="18"/>
      <c r="Z500" s="29"/>
      <c r="AA500" s="29"/>
      <c r="AB500" s="29"/>
    </row>
    <row r="501">
      <c r="B501" s="3"/>
      <c r="D501" s="18"/>
      <c r="E501" s="18"/>
      <c r="F501" s="18"/>
      <c r="I501" s="18"/>
      <c r="K501" s="18"/>
      <c r="Z501" s="29"/>
      <c r="AA501" s="29"/>
      <c r="AB501" s="29"/>
    </row>
    <row r="502">
      <c r="B502" s="3"/>
      <c r="D502" s="18"/>
      <c r="E502" s="18"/>
      <c r="F502" s="18"/>
      <c r="I502" s="18"/>
      <c r="K502" s="18"/>
      <c r="Z502" s="29"/>
      <c r="AA502" s="29"/>
      <c r="AB502" s="29"/>
    </row>
    <row r="503">
      <c r="B503" s="3"/>
      <c r="D503" s="18"/>
      <c r="E503" s="18"/>
      <c r="F503" s="18"/>
      <c r="I503" s="18"/>
      <c r="K503" s="18"/>
      <c r="Z503" s="29"/>
      <c r="AA503" s="29"/>
      <c r="AB503" s="29"/>
    </row>
    <row r="504">
      <c r="B504" s="3"/>
      <c r="D504" s="18"/>
      <c r="E504" s="18"/>
      <c r="F504" s="18"/>
      <c r="I504" s="18"/>
      <c r="K504" s="18"/>
      <c r="Z504" s="29"/>
      <c r="AA504" s="29"/>
      <c r="AB504" s="29"/>
    </row>
    <row r="505">
      <c r="B505" s="3"/>
      <c r="D505" s="18"/>
      <c r="E505" s="18"/>
      <c r="F505" s="18"/>
      <c r="I505" s="18"/>
      <c r="K505" s="18"/>
      <c r="Z505" s="29"/>
      <c r="AA505" s="29"/>
      <c r="AB505" s="29"/>
    </row>
    <row r="506">
      <c r="B506" s="3"/>
      <c r="D506" s="18"/>
      <c r="E506" s="18"/>
      <c r="F506" s="18"/>
      <c r="I506" s="18"/>
      <c r="K506" s="18"/>
      <c r="Z506" s="29"/>
      <c r="AA506" s="29"/>
      <c r="AB506" s="29"/>
    </row>
    <row r="507">
      <c r="B507" s="3"/>
      <c r="D507" s="18"/>
      <c r="E507" s="18"/>
      <c r="F507" s="18"/>
      <c r="I507" s="18"/>
      <c r="K507" s="18"/>
      <c r="Z507" s="29"/>
      <c r="AA507" s="29"/>
      <c r="AB507" s="29"/>
    </row>
    <row r="508">
      <c r="B508" s="3"/>
      <c r="D508" s="18"/>
      <c r="E508" s="18"/>
      <c r="F508" s="18"/>
      <c r="I508" s="18"/>
      <c r="K508" s="18"/>
      <c r="Z508" s="29"/>
      <c r="AA508" s="29"/>
      <c r="AB508" s="29"/>
    </row>
    <row r="509">
      <c r="B509" s="3"/>
      <c r="D509" s="18"/>
      <c r="E509" s="18"/>
      <c r="F509" s="18"/>
      <c r="I509" s="18"/>
      <c r="K509" s="18"/>
      <c r="Z509" s="29"/>
      <c r="AA509" s="29"/>
      <c r="AB509" s="29"/>
    </row>
    <row r="510">
      <c r="B510" s="3"/>
      <c r="D510" s="18"/>
      <c r="E510" s="18"/>
      <c r="F510" s="18"/>
      <c r="I510" s="18"/>
      <c r="K510" s="18"/>
      <c r="Z510" s="29"/>
      <c r="AA510" s="29"/>
      <c r="AB510" s="29"/>
    </row>
    <row r="511">
      <c r="B511" s="3"/>
      <c r="D511" s="18"/>
      <c r="E511" s="18"/>
      <c r="F511" s="18"/>
      <c r="I511" s="18"/>
      <c r="K511" s="18"/>
      <c r="Z511" s="29"/>
      <c r="AA511" s="29"/>
      <c r="AB511" s="29"/>
    </row>
    <row r="512">
      <c r="B512" s="3"/>
      <c r="D512" s="18"/>
      <c r="E512" s="18"/>
      <c r="F512" s="18"/>
      <c r="I512" s="18"/>
      <c r="K512" s="18"/>
      <c r="Z512" s="29"/>
      <c r="AA512" s="29"/>
      <c r="AB512" s="29"/>
    </row>
    <row r="513">
      <c r="B513" s="3"/>
      <c r="D513" s="18"/>
      <c r="E513" s="18"/>
      <c r="F513" s="18"/>
      <c r="I513" s="18"/>
      <c r="K513" s="18"/>
      <c r="Z513" s="29"/>
      <c r="AA513" s="29"/>
      <c r="AB513" s="29"/>
    </row>
    <row r="514">
      <c r="B514" s="3"/>
      <c r="D514" s="18"/>
      <c r="E514" s="18"/>
      <c r="F514" s="18"/>
      <c r="I514" s="18"/>
      <c r="K514" s="18"/>
      <c r="Z514" s="29"/>
      <c r="AA514" s="29"/>
      <c r="AB514" s="29"/>
    </row>
    <row r="515">
      <c r="B515" s="3"/>
      <c r="D515" s="18"/>
      <c r="E515" s="18"/>
      <c r="F515" s="18"/>
      <c r="I515" s="18"/>
      <c r="K515" s="18"/>
      <c r="Z515" s="29"/>
      <c r="AA515" s="29"/>
      <c r="AB515" s="29"/>
    </row>
    <row r="516">
      <c r="B516" s="3"/>
      <c r="D516" s="18"/>
      <c r="E516" s="18"/>
      <c r="F516" s="18"/>
      <c r="I516" s="18"/>
      <c r="K516" s="18"/>
      <c r="Z516" s="29"/>
      <c r="AA516" s="29"/>
      <c r="AB516" s="29"/>
    </row>
    <row r="517">
      <c r="B517" s="3"/>
      <c r="D517" s="18"/>
      <c r="E517" s="18"/>
      <c r="F517" s="18"/>
      <c r="I517" s="18"/>
      <c r="K517" s="18"/>
      <c r="Z517" s="29"/>
      <c r="AA517" s="29"/>
      <c r="AB517" s="29"/>
    </row>
    <row r="518">
      <c r="B518" s="3"/>
      <c r="D518" s="18"/>
      <c r="E518" s="18"/>
      <c r="F518" s="18"/>
      <c r="I518" s="18"/>
      <c r="K518" s="18"/>
      <c r="Z518" s="29"/>
      <c r="AA518" s="29"/>
      <c r="AB518" s="29"/>
    </row>
    <row r="519">
      <c r="B519" s="3"/>
      <c r="D519" s="18"/>
      <c r="E519" s="18"/>
      <c r="F519" s="18"/>
      <c r="I519" s="18"/>
      <c r="K519" s="18"/>
      <c r="Z519" s="29"/>
      <c r="AA519" s="29"/>
      <c r="AB519" s="29"/>
    </row>
    <row r="520">
      <c r="B520" s="3"/>
      <c r="D520" s="18"/>
      <c r="E520" s="18"/>
      <c r="F520" s="18"/>
      <c r="I520" s="18"/>
      <c r="K520" s="18"/>
      <c r="Z520" s="29"/>
      <c r="AA520" s="29"/>
      <c r="AB520" s="29"/>
    </row>
    <row r="521">
      <c r="B521" s="3"/>
      <c r="D521" s="18"/>
      <c r="E521" s="18"/>
      <c r="F521" s="18"/>
      <c r="I521" s="18"/>
      <c r="K521" s="18"/>
      <c r="Z521" s="29"/>
      <c r="AA521" s="29"/>
      <c r="AB521" s="29"/>
    </row>
    <row r="522">
      <c r="B522" s="3"/>
      <c r="D522" s="18"/>
      <c r="E522" s="18"/>
      <c r="F522" s="18"/>
      <c r="I522" s="18"/>
      <c r="K522" s="18"/>
      <c r="Z522" s="29"/>
      <c r="AA522" s="29"/>
      <c r="AB522" s="29"/>
    </row>
    <row r="523">
      <c r="B523" s="3"/>
      <c r="D523" s="18"/>
      <c r="E523" s="18"/>
      <c r="F523" s="18"/>
      <c r="I523" s="18"/>
      <c r="K523" s="18"/>
      <c r="Z523" s="29"/>
      <c r="AA523" s="29"/>
      <c r="AB523" s="29"/>
    </row>
    <row r="524">
      <c r="B524" s="3"/>
      <c r="D524" s="18"/>
      <c r="E524" s="18"/>
      <c r="F524" s="18"/>
      <c r="I524" s="18"/>
      <c r="K524" s="18"/>
      <c r="Z524" s="29"/>
      <c r="AA524" s="29"/>
      <c r="AB524" s="29"/>
    </row>
    <row r="525">
      <c r="B525" s="3"/>
      <c r="D525" s="18"/>
      <c r="E525" s="18"/>
      <c r="F525" s="18"/>
      <c r="I525" s="18"/>
      <c r="K525" s="18"/>
      <c r="Z525" s="29"/>
      <c r="AA525" s="29"/>
      <c r="AB525" s="29"/>
    </row>
    <row r="526">
      <c r="B526" s="3"/>
      <c r="D526" s="18"/>
      <c r="E526" s="18"/>
      <c r="F526" s="18"/>
      <c r="I526" s="18"/>
      <c r="K526" s="18"/>
      <c r="Z526" s="29"/>
      <c r="AA526" s="29"/>
      <c r="AB526" s="29"/>
    </row>
    <row r="527">
      <c r="B527" s="3"/>
      <c r="D527" s="18"/>
      <c r="E527" s="18"/>
      <c r="F527" s="18"/>
      <c r="I527" s="18"/>
      <c r="K527" s="18"/>
      <c r="Z527" s="29"/>
      <c r="AA527" s="29"/>
      <c r="AB527" s="29"/>
    </row>
    <row r="528">
      <c r="B528" s="3"/>
      <c r="D528" s="18"/>
      <c r="E528" s="18"/>
      <c r="F528" s="18"/>
      <c r="I528" s="18"/>
      <c r="K528" s="18"/>
      <c r="Z528" s="29"/>
      <c r="AA528" s="29"/>
      <c r="AB528" s="29"/>
    </row>
    <row r="529">
      <c r="B529" s="3"/>
      <c r="D529" s="18"/>
      <c r="E529" s="18"/>
      <c r="F529" s="18"/>
      <c r="I529" s="18"/>
      <c r="K529" s="18"/>
      <c r="Z529" s="29"/>
      <c r="AA529" s="29"/>
      <c r="AB529" s="29"/>
    </row>
    <row r="530">
      <c r="B530" s="3"/>
      <c r="D530" s="18"/>
      <c r="E530" s="18"/>
      <c r="F530" s="18"/>
      <c r="I530" s="18"/>
      <c r="K530" s="18"/>
      <c r="Z530" s="29"/>
      <c r="AA530" s="29"/>
      <c r="AB530" s="29"/>
    </row>
    <row r="531">
      <c r="B531" s="3"/>
      <c r="D531" s="18"/>
      <c r="E531" s="18"/>
      <c r="F531" s="18"/>
      <c r="I531" s="18"/>
      <c r="K531" s="18"/>
      <c r="Z531" s="29"/>
      <c r="AA531" s="29"/>
      <c r="AB531" s="29"/>
    </row>
    <row r="532">
      <c r="B532" s="3"/>
      <c r="D532" s="18"/>
      <c r="E532" s="18"/>
      <c r="F532" s="18"/>
      <c r="I532" s="18"/>
      <c r="K532" s="18"/>
      <c r="Z532" s="29"/>
      <c r="AA532" s="29"/>
      <c r="AB532" s="29"/>
    </row>
    <row r="533">
      <c r="B533" s="3"/>
      <c r="D533" s="18"/>
      <c r="E533" s="18"/>
      <c r="F533" s="18"/>
      <c r="I533" s="18"/>
      <c r="K533" s="18"/>
      <c r="Z533" s="29"/>
      <c r="AA533" s="29"/>
      <c r="AB533" s="29"/>
    </row>
    <row r="534">
      <c r="B534" s="3"/>
      <c r="D534" s="18"/>
      <c r="E534" s="18"/>
      <c r="F534" s="18"/>
      <c r="I534" s="18"/>
      <c r="K534" s="18"/>
      <c r="Z534" s="29"/>
      <c r="AA534" s="29"/>
      <c r="AB534" s="29"/>
    </row>
    <row r="535">
      <c r="B535" s="3"/>
      <c r="D535" s="18"/>
      <c r="E535" s="18"/>
      <c r="F535" s="18"/>
      <c r="I535" s="18"/>
      <c r="K535" s="18"/>
      <c r="Z535" s="29"/>
      <c r="AA535" s="29"/>
      <c r="AB535" s="29"/>
    </row>
    <row r="536">
      <c r="B536" s="3"/>
      <c r="D536" s="18"/>
      <c r="E536" s="18"/>
      <c r="F536" s="18"/>
      <c r="I536" s="18"/>
      <c r="K536" s="18"/>
      <c r="Z536" s="29"/>
      <c r="AA536" s="29"/>
      <c r="AB536" s="29"/>
    </row>
    <row r="537">
      <c r="B537" s="3"/>
      <c r="D537" s="18"/>
      <c r="E537" s="18"/>
      <c r="F537" s="18"/>
      <c r="I537" s="18"/>
      <c r="K537" s="18"/>
      <c r="Z537" s="29"/>
      <c r="AA537" s="29"/>
      <c r="AB537" s="29"/>
    </row>
    <row r="538">
      <c r="B538" s="3"/>
      <c r="D538" s="18"/>
      <c r="E538" s="18"/>
      <c r="F538" s="18"/>
      <c r="I538" s="18"/>
      <c r="K538" s="18"/>
      <c r="Z538" s="29"/>
      <c r="AA538" s="29"/>
      <c r="AB538" s="29"/>
    </row>
    <row r="539">
      <c r="B539" s="3"/>
      <c r="D539" s="18"/>
      <c r="E539" s="18"/>
      <c r="F539" s="18"/>
      <c r="I539" s="18"/>
      <c r="K539" s="18"/>
      <c r="Z539" s="29"/>
      <c r="AA539" s="29"/>
      <c r="AB539" s="29"/>
    </row>
    <row r="540">
      <c r="B540" s="3"/>
      <c r="D540" s="18"/>
      <c r="E540" s="18"/>
      <c r="F540" s="18"/>
      <c r="I540" s="18"/>
      <c r="K540" s="18"/>
      <c r="Z540" s="29"/>
      <c r="AA540" s="29"/>
      <c r="AB540" s="29"/>
    </row>
    <row r="541">
      <c r="B541" s="3"/>
      <c r="D541" s="18"/>
      <c r="E541" s="18"/>
      <c r="F541" s="18"/>
      <c r="I541" s="18"/>
      <c r="K541" s="18"/>
      <c r="Z541" s="29"/>
      <c r="AA541" s="29"/>
      <c r="AB541" s="29"/>
    </row>
    <row r="542">
      <c r="B542" s="3"/>
      <c r="D542" s="18"/>
      <c r="E542" s="18"/>
      <c r="F542" s="18"/>
      <c r="I542" s="18"/>
      <c r="K542" s="18"/>
      <c r="Z542" s="29"/>
      <c r="AA542" s="29"/>
      <c r="AB542" s="29"/>
    </row>
    <row r="543">
      <c r="B543" s="3"/>
      <c r="D543" s="18"/>
      <c r="E543" s="18"/>
      <c r="F543" s="18"/>
      <c r="I543" s="18"/>
      <c r="K543" s="18"/>
      <c r="Z543" s="29"/>
      <c r="AA543" s="29"/>
      <c r="AB543" s="29"/>
    </row>
    <row r="544">
      <c r="B544" s="3"/>
      <c r="D544" s="18"/>
      <c r="E544" s="18"/>
      <c r="F544" s="18"/>
      <c r="I544" s="18"/>
      <c r="K544" s="18"/>
      <c r="Z544" s="29"/>
      <c r="AA544" s="29"/>
      <c r="AB544" s="29"/>
    </row>
    <row r="545">
      <c r="B545" s="3"/>
      <c r="D545" s="18"/>
      <c r="E545" s="18"/>
      <c r="F545" s="18"/>
      <c r="I545" s="18"/>
      <c r="K545" s="18"/>
      <c r="Z545" s="29"/>
      <c r="AA545" s="29"/>
      <c r="AB545" s="29"/>
    </row>
    <row r="546">
      <c r="B546" s="3"/>
      <c r="D546" s="18"/>
      <c r="E546" s="18"/>
      <c r="F546" s="18"/>
      <c r="I546" s="18"/>
      <c r="K546" s="18"/>
      <c r="Z546" s="29"/>
      <c r="AA546" s="29"/>
      <c r="AB546" s="29"/>
    </row>
    <row r="547">
      <c r="B547" s="3"/>
      <c r="D547" s="18"/>
      <c r="E547" s="18"/>
      <c r="F547" s="18"/>
      <c r="I547" s="18"/>
      <c r="K547" s="18"/>
      <c r="Z547" s="29"/>
      <c r="AA547" s="29"/>
      <c r="AB547" s="29"/>
    </row>
    <row r="548">
      <c r="B548" s="3"/>
      <c r="D548" s="18"/>
      <c r="E548" s="18"/>
      <c r="F548" s="18"/>
      <c r="I548" s="18"/>
      <c r="K548" s="18"/>
      <c r="Z548" s="29"/>
      <c r="AA548" s="29"/>
      <c r="AB548" s="29"/>
    </row>
    <row r="549">
      <c r="B549" s="3"/>
      <c r="D549" s="18"/>
      <c r="E549" s="18"/>
      <c r="F549" s="18"/>
      <c r="I549" s="18"/>
      <c r="K549" s="18"/>
      <c r="Z549" s="29"/>
      <c r="AA549" s="29"/>
      <c r="AB549" s="29"/>
    </row>
    <row r="550">
      <c r="B550" s="3"/>
      <c r="D550" s="18"/>
      <c r="E550" s="18"/>
      <c r="F550" s="18"/>
      <c r="I550" s="18"/>
      <c r="K550" s="18"/>
      <c r="Z550" s="29"/>
      <c r="AA550" s="29"/>
      <c r="AB550" s="29"/>
    </row>
    <row r="551">
      <c r="B551" s="3"/>
      <c r="D551" s="18"/>
      <c r="E551" s="18"/>
      <c r="F551" s="18"/>
      <c r="I551" s="18"/>
      <c r="K551" s="18"/>
      <c r="Z551" s="29"/>
      <c r="AA551" s="29"/>
      <c r="AB551" s="29"/>
    </row>
    <row r="552">
      <c r="B552" s="3"/>
      <c r="D552" s="18"/>
      <c r="E552" s="18"/>
      <c r="F552" s="18"/>
      <c r="I552" s="18"/>
      <c r="K552" s="18"/>
      <c r="Z552" s="29"/>
      <c r="AA552" s="29"/>
      <c r="AB552" s="29"/>
    </row>
    <row r="553">
      <c r="B553" s="3"/>
      <c r="D553" s="18"/>
      <c r="E553" s="18"/>
      <c r="F553" s="18"/>
      <c r="I553" s="18"/>
      <c r="K553" s="18"/>
      <c r="Z553" s="29"/>
      <c r="AA553" s="29"/>
      <c r="AB553" s="29"/>
    </row>
    <row r="554">
      <c r="B554" s="3"/>
      <c r="D554" s="18"/>
      <c r="E554" s="18"/>
      <c r="F554" s="18"/>
      <c r="I554" s="18"/>
      <c r="K554" s="18"/>
      <c r="Z554" s="29"/>
      <c r="AA554" s="29"/>
      <c r="AB554" s="29"/>
    </row>
    <row r="555">
      <c r="B555" s="3"/>
      <c r="D555" s="18"/>
      <c r="E555" s="18"/>
      <c r="F555" s="18"/>
      <c r="I555" s="18"/>
      <c r="K555" s="18"/>
      <c r="Z555" s="29"/>
      <c r="AA555" s="29"/>
      <c r="AB555" s="29"/>
    </row>
    <row r="556">
      <c r="B556" s="3"/>
      <c r="D556" s="18"/>
      <c r="E556" s="18"/>
      <c r="F556" s="18"/>
      <c r="I556" s="18"/>
      <c r="K556" s="18"/>
      <c r="Z556" s="29"/>
      <c r="AA556" s="29"/>
      <c r="AB556" s="29"/>
    </row>
    <row r="557">
      <c r="B557" s="3"/>
      <c r="D557" s="18"/>
      <c r="E557" s="18"/>
      <c r="F557" s="18"/>
      <c r="I557" s="18"/>
      <c r="K557" s="18"/>
      <c r="Z557" s="29"/>
      <c r="AA557" s="29"/>
      <c r="AB557" s="29"/>
    </row>
    <row r="558">
      <c r="B558" s="3"/>
      <c r="D558" s="18"/>
      <c r="E558" s="18"/>
      <c r="F558" s="18"/>
      <c r="I558" s="18"/>
      <c r="K558" s="18"/>
      <c r="Z558" s="29"/>
      <c r="AA558" s="29"/>
      <c r="AB558" s="29"/>
    </row>
    <row r="559">
      <c r="B559" s="3"/>
      <c r="D559" s="18"/>
      <c r="E559" s="18"/>
      <c r="F559" s="18"/>
      <c r="I559" s="18"/>
      <c r="K559" s="18"/>
      <c r="Z559" s="29"/>
      <c r="AA559" s="29"/>
      <c r="AB559" s="29"/>
    </row>
    <row r="560">
      <c r="B560" s="3"/>
      <c r="D560" s="18"/>
      <c r="E560" s="18"/>
      <c r="F560" s="18"/>
      <c r="I560" s="18"/>
      <c r="K560" s="18"/>
      <c r="Z560" s="29"/>
      <c r="AA560" s="29"/>
      <c r="AB560" s="29"/>
    </row>
    <row r="561">
      <c r="B561" s="3"/>
      <c r="D561" s="18"/>
      <c r="E561" s="18"/>
      <c r="F561" s="18"/>
      <c r="I561" s="18"/>
      <c r="K561" s="18"/>
      <c r="Z561" s="29"/>
      <c r="AA561" s="29"/>
      <c r="AB561" s="29"/>
    </row>
    <row r="562">
      <c r="B562" s="3"/>
      <c r="D562" s="18"/>
      <c r="E562" s="18"/>
      <c r="F562" s="18"/>
      <c r="I562" s="18"/>
      <c r="K562" s="18"/>
      <c r="Z562" s="29"/>
      <c r="AA562" s="29"/>
      <c r="AB562" s="29"/>
    </row>
    <row r="563">
      <c r="B563" s="3"/>
      <c r="D563" s="18"/>
      <c r="E563" s="18"/>
      <c r="F563" s="18"/>
      <c r="I563" s="18"/>
      <c r="K563" s="18"/>
      <c r="Z563" s="29"/>
      <c r="AA563" s="29"/>
      <c r="AB563" s="29"/>
    </row>
    <row r="564">
      <c r="B564" s="3"/>
      <c r="D564" s="18"/>
      <c r="E564" s="18"/>
      <c r="F564" s="18"/>
      <c r="I564" s="18"/>
      <c r="K564" s="18"/>
      <c r="Z564" s="29"/>
      <c r="AA564" s="29"/>
      <c r="AB564" s="29"/>
    </row>
    <row r="565">
      <c r="B565" s="3"/>
      <c r="D565" s="18"/>
      <c r="E565" s="18"/>
      <c r="F565" s="18"/>
      <c r="I565" s="18"/>
      <c r="K565" s="18"/>
      <c r="Z565" s="29"/>
      <c r="AA565" s="29"/>
      <c r="AB565" s="29"/>
    </row>
    <row r="566">
      <c r="B566" s="3"/>
      <c r="D566" s="18"/>
      <c r="E566" s="18"/>
      <c r="F566" s="18"/>
      <c r="I566" s="18"/>
      <c r="K566" s="18"/>
      <c r="Z566" s="29"/>
      <c r="AA566" s="29"/>
      <c r="AB566" s="29"/>
    </row>
    <row r="567">
      <c r="B567" s="3"/>
      <c r="D567" s="18"/>
      <c r="E567" s="18"/>
      <c r="F567" s="18"/>
      <c r="I567" s="18"/>
      <c r="K567" s="18"/>
      <c r="Z567" s="29"/>
      <c r="AA567" s="29"/>
      <c r="AB567" s="29"/>
    </row>
    <row r="568">
      <c r="B568" s="3"/>
      <c r="D568" s="18"/>
      <c r="E568" s="18"/>
      <c r="F568" s="18"/>
      <c r="I568" s="18"/>
      <c r="K568" s="18"/>
      <c r="Z568" s="29"/>
      <c r="AA568" s="29"/>
      <c r="AB568" s="29"/>
    </row>
    <row r="569">
      <c r="B569" s="3"/>
      <c r="D569" s="18"/>
      <c r="E569" s="18"/>
      <c r="F569" s="18"/>
      <c r="I569" s="18"/>
      <c r="K569" s="18"/>
      <c r="Z569" s="29"/>
      <c r="AA569" s="29"/>
      <c r="AB569" s="29"/>
    </row>
    <row r="570">
      <c r="B570" s="3"/>
      <c r="D570" s="18"/>
      <c r="E570" s="18"/>
      <c r="F570" s="18"/>
      <c r="I570" s="18"/>
      <c r="K570" s="18"/>
      <c r="Z570" s="29"/>
      <c r="AA570" s="29"/>
      <c r="AB570" s="29"/>
    </row>
    <row r="571">
      <c r="B571" s="3"/>
      <c r="D571" s="18"/>
      <c r="E571" s="18"/>
      <c r="F571" s="18"/>
      <c r="I571" s="18"/>
      <c r="K571" s="18"/>
      <c r="Z571" s="29"/>
      <c r="AA571" s="29"/>
      <c r="AB571" s="29"/>
    </row>
    <row r="572">
      <c r="B572" s="3"/>
      <c r="D572" s="18"/>
      <c r="E572" s="18"/>
      <c r="F572" s="18"/>
      <c r="I572" s="18"/>
      <c r="K572" s="18"/>
      <c r="Z572" s="29"/>
      <c r="AA572" s="29"/>
      <c r="AB572" s="29"/>
    </row>
    <row r="573">
      <c r="B573" s="3"/>
      <c r="D573" s="18"/>
      <c r="E573" s="18"/>
      <c r="F573" s="18"/>
      <c r="I573" s="18"/>
      <c r="K573" s="18"/>
      <c r="Z573" s="29"/>
      <c r="AA573" s="29"/>
      <c r="AB573" s="29"/>
    </row>
    <row r="574">
      <c r="B574" s="3"/>
      <c r="D574" s="18"/>
      <c r="E574" s="18"/>
      <c r="F574" s="18"/>
      <c r="I574" s="18"/>
      <c r="K574" s="18"/>
      <c r="Z574" s="29"/>
      <c r="AA574" s="29"/>
      <c r="AB574" s="29"/>
    </row>
    <row r="575">
      <c r="B575" s="3"/>
      <c r="D575" s="18"/>
      <c r="E575" s="18"/>
      <c r="F575" s="18"/>
      <c r="I575" s="18"/>
      <c r="K575" s="18"/>
      <c r="Z575" s="29"/>
      <c r="AA575" s="29"/>
      <c r="AB575" s="29"/>
    </row>
    <row r="576">
      <c r="B576" s="3"/>
      <c r="D576" s="18"/>
      <c r="E576" s="18"/>
      <c r="F576" s="18"/>
      <c r="I576" s="18"/>
      <c r="K576" s="18"/>
      <c r="Z576" s="29"/>
      <c r="AA576" s="29"/>
      <c r="AB576" s="29"/>
    </row>
    <row r="577">
      <c r="B577" s="3"/>
      <c r="D577" s="18"/>
      <c r="E577" s="18"/>
      <c r="F577" s="18"/>
      <c r="I577" s="18"/>
      <c r="K577" s="18"/>
      <c r="Z577" s="29"/>
      <c r="AA577" s="29"/>
      <c r="AB577" s="29"/>
    </row>
    <row r="578">
      <c r="B578" s="3"/>
      <c r="D578" s="18"/>
      <c r="E578" s="18"/>
      <c r="F578" s="18"/>
      <c r="I578" s="18"/>
      <c r="K578" s="18"/>
      <c r="Z578" s="29"/>
      <c r="AA578" s="29"/>
      <c r="AB578" s="29"/>
    </row>
    <row r="579">
      <c r="B579" s="3"/>
      <c r="D579" s="18"/>
      <c r="E579" s="18"/>
      <c r="F579" s="18"/>
      <c r="I579" s="18"/>
      <c r="K579" s="18"/>
      <c r="Z579" s="29"/>
      <c r="AA579" s="29"/>
      <c r="AB579" s="29"/>
    </row>
    <row r="580">
      <c r="B580" s="3"/>
      <c r="D580" s="18"/>
      <c r="E580" s="18"/>
      <c r="F580" s="18"/>
      <c r="I580" s="18"/>
      <c r="K580" s="18"/>
      <c r="Z580" s="29"/>
      <c r="AA580" s="29"/>
      <c r="AB580" s="29"/>
    </row>
    <row r="581">
      <c r="B581" s="3"/>
      <c r="D581" s="18"/>
      <c r="E581" s="18"/>
      <c r="F581" s="18"/>
      <c r="I581" s="18"/>
      <c r="K581" s="18"/>
      <c r="Z581" s="29"/>
      <c r="AA581" s="29"/>
      <c r="AB581" s="29"/>
    </row>
    <row r="582">
      <c r="B582" s="3"/>
      <c r="D582" s="18"/>
      <c r="E582" s="18"/>
      <c r="F582" s="18"/>
      <c r="I582" s="18"/>
      <c r="K582" s="18"/>
      <c r="Z582" s="29"/>
      <c r="AA582" s="29"/>
      <c r="AB582" s="29"/>
    </row>
    <row r="583">
      <c r="B583" s="3"/>
      <c r="D583" s="18"/>
      <c r="E583" s="18"/>
      <c r="F583" s="18"/>
      <c r="I583" s="18"/>
      <c r="K583" s="18"/>
      <c r="Z583" s="29"/>
      <c r="AA583" s="29"/>
      <c r="AB583" s="29"/>
    </row>
    <row r="584">
      <c r="B584" s="3"/>
      <c r="D584" s="18"/>
      <c r="E584" s="18"/>
      <c r="F584" s="18"/>
      <c r="I584" s="18"/>
      <c r="K584" s="18"/>
      <c r="Z584" s="29"/>
      <c r="AA584" s="29"/>
      <c r="AB584" s="29"/>
    </row>
    <row r="585">
      <c r="B585" s="3"/>
      <c r="D585" s="18"/>
      <c r="E585" s="18"/>
      <c r="F585" s="18"/>
      <c r="I585" s="18"/>
      <c r="K585" s="18"/>
      <c r="Z585" s="29"/>
      <c r="AA585" s="29"/>
      <c r="AB585" s="29"/>
    </row>
    <row r="586">
      <c r="B586" s="3"/>
      <c r="D586" s="18"/>
      <c r="E586" s="18"/>
      <c r="F586" s="18"/>
      <c r="I586" s="18"/>
      <c r="K586" s="18"/>
      <c r="Z586" s="29"/>
      <c r="AA586" s="29"/>
      <c r="AB586" s="29"/>
    </row>
    <row r="587">
      <c r="B587" s="3"/>
      <c r="D587" s="18"/>
      <c r="E587" s="18"/>
      <c r="F587" s="18"/>
      <c r="I587" s="18"/>
      <c r="K587" s="18"/>
      <c r="Z587" s="29"/>
      <c r="AA587" s="29"/>
      <c r="AB587" s="29"/>
    </row>
    <row r="588">
      <c r="B588" s="3"/>
      <c r="D588" s="18"/>
      <c r="E588" s="18"/>
      <c r="F588" s="18"/>
      <c r="I588" s="18"/>
      <c r="K588" s="18"/>
      <c r="Z588" s="29"/>
      <c r="AA588" s="29"/>
      <c r="AB588" s="29"/>
    </row>
    <row r="589">
      <c r="B589" s="3"/>
      <c r="D589" s="18"/>
      <c r="E589" s="18"/>
      <c r="F589" s="18"/>
      <c r="I589" s="18"/>
      <c r="K589" s="18"/>
      <c r="Z589" s="29"/>
      <c r="AA589" s="29"/>
      <c r="AB589" s="29"/>
    </row>
    <row r="590">
      <c r="B590" s="3"/>
      <c r="D590" s="18"/>
      <c r="E590" s="18"/>
      <c r="F590" s="18"/>
      <c r="I590" s="18"/>
      <c r="K590" s="18"/>
      <c r="Z590" s="29"/>
      <c r="AA590" s="29"/>
      <c r="AB590" s="29"/>
    </row>
    <row r="591">
      <c r="B591" s="3"/>
      <c r="D591" s="18"/>
      <c r="E591" s="18"/>
      <c r="F591" s="18"/>
      <c r="I591" s="18"/>
      <c r="K591" s="18"/>
      <c r="Z591" s="29"/>
      <c r="AA591" s="29"/>
      <c r="AB591" s="29"/>
    </row>
    <row r="592">
      <c r="B592" s="3"/>
      <c r="D592" s="18"/>
      <c r="E592" s="18"/>
      <c r="F592" s="18"/>
      <c r="I592" s="18"/>
      <c r="K592" s="18"/>
      <c r="Z592" s="29"/>
      <c r="AA592" s="29"/>
      <c r="AB592" s="29"/>
    </row>
    <row r="593">
      <c r="B593" s="3"/>
      <c r="D593" s="18"/>
      <c r="E593" s="18"/>
      <c r="F593" s="18"/>
      <c r="I593" s="18"/>
      <c r="K593" s="18"/>
      <c r="Z593" s="29"/>
      <c r="AA593" s="29"/>
      <c r="AB593" s="29"/>
    </row>
    <row r="594">
      <c r="B594" s="3"/>
      <c r="D594" s="18"/>
      <c r="E594" s="18"/>
      <c r="F594" s="18"/>
      <c r="I594" s="18"/>
      <c r="K594" s="18"/>
      <c r="Z594" s="29"/>
      <c r="AA594" s="29"/>
      <c r="AB594" s="29"/>
    </row>
    <row r="595">
      <c r="B595" s="3"/>
      <c r="D595" s="18"/>
      <c r="E595" s="18"/>
      <c r="F595" s="18"/>
      <c r="I595" s="18"/>
      <c r="K595" s="18"/>
      <c r="Z595" s="29"/>
      <c r="AA595" s="29"/>
      <c r="AB595" s="29"/>
    </row>
    <row r="596">
      <c r="B596" s="3"/>
      <c r="D596" s="18"/>
      <c r="E596" s="18"/>
      <c r="F596" s="18"/>
      <c r="I596" s="18"/>
      <c r="K596" s="18"/>
      <c r="Z596" s="29"/>
      <c r="AA596" s="29"/>
      <c r="AB596" s="29"/>
    </row>
    <row r="597">
      <c r="B597" s="3"/>
      <c r="D597" s="18"/>
      <c r="E597" s="18"/>
      <c r="F597" s="18"/>
      <c r="I597" s="18"/>
      <c r="K597" s="18"/>
      <c r="Z597" s="29"/>
      <c r="AA597" s="29"/>
      <c r="AB597" s="29"/>
    </row>
    <row r="598">
      <c r="B598" s="3"/>
      <c r="D598" s="18"/>
      <c r="E598" s="18"/>
      <c r="F598" s="18"/>
      <c r="I598" s="18"/>
      <c r="K598" s="18"/>
      <c r="Z598" s="29"/>
      <c r="AA598" s="29"/>
      <c r="AB598" s="29"/>
    </row>
    <row r="599">
      <c r="B599" s="3"/>
      <c r="D599" s="18"/>
      <c r="E599" s="18"/>
      <c r="F599" s="18"/>
      <c r="I599" s="18"/>
      <c r="K599" s="18"/>
      <c r="Z599" s="29"/>
      <c r="AA599" s="29"/>
      <c r="AB599" s="29"/>
    </row>
    <row r="600">
      <c r="B600" s="3"/>
      <c r="D600" s="18"/>
      <c r="E600" s="18"/>
      <c r="F600" s="18"/>
      <c r="I600" s="18"/>
      <c r="K600" s="18"/>
      <c r="Z600" s="29"/>
      <c r="AA600" s="29"/>
      <c r="AB600" s="29"/>
    </row>
    <row r="601">
      <c r="B601" s="3"/>
      <c r="D601" s="18"/>
      <c r="E601" s="18"/>
      <c r="F601" s="18"/>
      <c r="I601" s="18"/>
      <c r="K601" s="18"/>
      <c r="Z601" s="29"/>
      <c r="AA601" s="29"/>
      <c r="AB601" s="29"/>
    </row>
    <row r="602">
      <c r="B602" s="3"/>
      <c r="D602" s="18"/>
      <c r="E602" s="18"/>
      <c r="F602" s="18"/>
      <c r="I602" s="18"/>
      <c r="K602" s="18"/>
      <c r="Z602" s="29"/>
      <c r="AA602" s="29"/>
      <c r="AB602" s="29"/>
    </row>
    <row r="603">
      <c r="B603" s="3"/>
      <c r="D603" s="18"/>
      <c r="E603" s="18"/>
      <c r="F603" s="18"/>
      <c r="I603" s="18"/>
      <c r="K603" s="18"/>
      <c r="Z603" s="29"/>
      <c r="AA603" s="29"/>
      <c r="AB603" s="29"/>
    </row>
    <row r="604">
      <c r="B604" s="3"/>
      <c r="D604" s="18"/>
      <c r="E604" s="18"/>
      <c r="F604" s="18"/>
      <c r="I604" s="18"/>
      <c r="K604" s="18"/>
      <c r="Z604" s="29"/>
      <c r="AA604" s="29"/>
      <c r="AB604" s="29"/>
    </row>
    <row r="605">
      <c r="B605" s="3"/>
      <c r="D605" s="18"/>
      <c r="E605" s="18"/>
      <c r="F605" s="18"/>
      <c r="I605" s="18"/>
      <c r="K605" s="18"/>
      <c r="Z605" s="29"/>
      <c r="AA605" s="29"/>
      <c r="AB605" s="29"/>
    </row>
    <row r="606">
      <c r="B606" s="3"/>
      <c r="D606" s="18"/>
      <c r="E606" s="18"/>
      <c r="F606" s="18"/>
      <c r="I606" s="18"/>
      <c r="K606" s="18"/>
      <c r="Z606" s="29"/>
      <c r="AA606" s="29"/>
      <c r="AB606" s="29"/>
    </row>
    <row r="607">
      <c r="B607" s="3"/>
      <c r="D607" s="18"/>
      <c r="E607" s="18"/>
      <c r="F607" s="18"/>
      <c r="I607" s="18"/>
      <c r="K607" s="18"/>
      <c r="Z607" s="29"/>
      <c r="AA607" s="29"/>
      <c r="AB607" s="29"/>
    </row>
    <row r="608">
      <c r="B608" s="3"/>
      <c r="D608" s="18"/>
      <c r="E608" s="18"/>
      <c r="F608" s="18"/>
      <c r="I608" s="18"/>
      <c r="K608" s="18"/>
      <c r="Z608" s="29"/>
      <c r="AA608" s="29"/>
      <c r="AB608" s="29"/>
    </row>
    <row r="609">
      <c r="B609" s="3"/>
      <c r="D609" s="18"/>
      <c r="E609" s="18"/>
      <c r="F609" s="18"/>
      <c r="I609" s="18"/>
      <c r="K609" s="18"/>
      <c r="Z609" s="29"/>
      <c r="AA609" s="29"/>
      <c r="AB609" s="29"/>
    </row>
    <row r="610">
      <c r="B610" s="3"/>
      <c r="D610" s="18"/>
      <c r="E610" s="18"/>
      <c r="F610" s="18"/>
      <c r="I610" s="18"/>
      <c r="K610" s="18"/>
      <c r="Z610" s="29"/>
      <c r="AA610" s="29"/>
      <c r="AB610" s="29"/>
    </row>
    <row r="611">
      <c r="B611" s="3"/>
      <c r="D611" s="18"/>
      <c r="E611" s="18"/>
      <c r="F611" s="18"/>
      <c r="I611" s="18"/>
      <c r="K611" s="18"/>
      <c r="Z611" s="29"/>
      <c r="AA611" s="29"/>
      <c r="AB611" s="29"/>
    </row>
    <row r="612">
      <c r="B612" s="3"/>
      <c r="D612" s="18"/>
      <c r="E612" s="18"/>
      <c r="F612" s="18"/>
      <c r="I612" s="18"/>
      <c r="K612" s="18"/>
      <c r="Z612" s="29"/>
      <c r="AA612" s="29"/>
      <c r="AB612" s="29"/>
    </row>
    <row r="613">
      <c r="B613" s="3"/>
      <c r="D613" s="18"/>
      <c r="E613" s="18"/>
      <c r="F613" s="18"/>
      <c r="I613" s="18"/>
      <c r="K613" s="18"/>
      <c r="Z613" s="29"/>
      <c r="AA613" s="29"/>
      <c r="AB613" s="29"/>
    </row>
    <row r="614">
      <c r="B614" s="3"/>
      <c r="D614" s="18"/>
      <c r="E614" s="18"/>
      <c r="F614" s="18"/>
      <c r="I614" s="18"/>
      <c r="K614" s="18"/>
      <c r="Z614" s="29"/>
      <c r="AA614" s="29"/>
      <c r="AB614" s="29"/>
    </row>
    <row r="615">
      <c r="B615" s="3"/>
      <c r="D615" s="18"/>
      <c r="E615" s="18"/>
      <c r="F615" s="18"/>
      <c r="I615" s="18"/>
      <c r="K615" s="18"/>
      <c r="Z615" s="29"/>
      <c r="AA615" s="29"/>
      <c r="AB615" s="29"/>
    </row>
    <row r="616">
      <c r="B616" s="3"/>
      <c r="D616" s="18"/>
      <c r="E616" s="18"/>
      <c r="F616" s="18"/>
      <c r="I616" s="18"/>
      <c r="K616" s="18"/>
      <c r="Z616" s="29"/>
      <c r="AA616" s="29"/>
      <c r="AB616" s="29"/>
    </row>
    <row r="617">
      <c r="B617" s="3"/>
      <c r="D617" s="18"/>
      <c r="E617" s="18"/>
      <c r="F617" s="18"/>
      <c r="I617" s="18"/>
      <c r="K617" s="18"/>
      <c r="Z617" s="29"/>
      <c r="AA617" s="29"/>
      <c r="AB617" s="29"/>
    </row>
    <row r="618">
      <c r="B618" s="3"/>
      <c r="D618" s="18"/>
      <c r="E618" s="18"/>
      <c r="F618" s="18"/>
      <c r="I618" s="18"/>
      <c r="K618" s="18"/>
      <c r="Z618" s="29"/>
      <c r="AA618" s="29"/>
      <c r="AB618" s="29"/>
    </row>
    <row r="619">
      <c r="B619" s="3"/>
      <c r="D619" s="18"/>
      <c r="E619" s="18"/>
      <c r="F619" s="18"/>
      <c r="I619" s="18"/>
      <c r="K619" s="18"/>
      <c r="Z619" s="29"/>
      <c r="AA619" s="29"/>
      <c r="AB619" s="29"/>
    </row>
    <row r="620">
      <c r="B620" s="3"/>
      <c r="D620" s="18"/>
      <c r="E620" s="18"/>
      <c r="F620" s="18"/>
      <c r="I620" s="18"/>
      <c r="K620" s="18"/>
      <c r="Z620" s="29"/>
      <c r="AA620" s="29"/>
      <c r="AB620" s="29"/>
    </row>
    <row r="621">
      <c r="B621" s="3"/>
      <c r="D621" s="18"/>
      <c r="E621" s="18"/>
      <c r="F621" s="18"/>
      <c r="I621" s="18"/>
      <c r="K621" s="18"/>
      <c r="Z621" s="29"/>
      <c r="AA621" s="29"/>
      <c r="AB621" s="29"/>
    </row>
    <row r="622">
      <c r="B622" s="3"/>
      <c r="D622" s="18"/>
      <c r="E622" s="18"/>
      <c r="F622" s="18"/>
      <c r="I622" s="18"/>
      <c r="K622" s="18"/>
      <c r="Z622" s="29"/>
      <c r="AA622" s="29"/>
      <c r="AB622" s="29"/>
    </row>
    <row r="623">
      <c r="B623" s="3"/>
      <c r="D623" s="18"/>
      <c r="E623" s="18"/>
      <c r="F623" s="18"/>
      <c r="I623" s="18"/>
      <c r="K623" s="18"/>
      <c r="Z623" s="29"/>
      <c r="AA623" s="29"/>
      <c r="AB623" s="29"/>
    </row>
    <row r="624">
      <c r="B624" s="3"/>
      <c r="D624" s="18"/>
      <c r="E624" s="18"/>
      <c r="F624" s="18"/>
      <c r="I624" s="18"/>
      <c r="K624" s="18"/>
      <c r="Z624" s="29"/>
      <c r="AA624" s="29"/>
      <c r="AB624" s="29"/>
    </row>
    <row r="625">
      <c r="B625" s="3"/>
      <c r="D625" s="18"/>
      <c r="E625" s="18"/>
      <c r="F625" s="18"/>
      <c r="I625" s="18"/>
      <c r="K625" s="18"/>
      <c r="Z625" s="29"/>
      <c r="AA625" s="29"/>
      <c r="AB625" s="29"/>
    </row>
    <row r="626">
      <c r="B626" s="3"/>
      <c r="D626" s="18"/>
      <c r="E626" s="18"/>
      <c r="F626" s="18"/>
      <c r="I626" s="18"/>
      <c r="K626" s="18"/>
      <c r="Z626" s="29"/>
      <c r="AA626" s="29"/>
      <c r="AB626" s="29"/>
    </row>
    <row r="627">
      <c r="B627" s="3"/>
      <c r="D627" s="18"/>
      <c r="E627" s="18"/>
      <c r="F627" s="18"/>
      <c r="I627" s="18"/>
      <c r="K627" s="18"/>
      <c r="Z627" s="29"/>
      <c r="AA627" s="29"/>
      <c r="AB627" s="29"/>
    </row>
    <row r="628">
      <c r="B628" s="3"/>
      <c r="D628" s="18"/>
      <c r="E628" s="18"/>
      <c r="F628" s="18"/>
      <c r="I628" s="18"/>
      <c r="K628" s="18"/>
      <c r="Z628" s="29"/>
      <c r="AA628" s="29"/>
      <c r="AB628" s="29"/>
    </row>
    <row r="629">
      <c r="B629" s="3"/>
      <c r="D629" s="18"/>
      <c r="E629" s="18"/>
      <c r="F629" s="18"/>
      <c r="I629" s="18"/>
      <c r="K629" s="18"/>
      <c r="Z629" s="29"/>
      <c r="AA629" s="29"/>
      <c r="AB629" s="29"/>
    </row>
    <row r="630">
      <c r="B630" s="3"/>
      <c r="D630" s="18"/>
      <c r="E630" s="18"/>
      <c r="F630" s="18"/>
      <c r="I630" s="18"/>
      <c r="K630" s="18"/>
      <c r="Z630" s="29"/>
      <c r="AA630" s="29"/>
      <c r="AB630" s="29"/>
    </row>
    <row r="631">
      <c r="B631" s="3"/>
      <c r="D631" s="18"/>
      <c r="E631" s="18"/>
      <c r="F631" s="18"/>
      <c r="I631" s="18"/>
      <c r="K631" s="18"/>
      <c r="Z631" s="29"/>
      <c r="AA631" s="29"/>
      <c r="AB631" s="29"/>
    </row>
    <row r="632">
      <c r="B632" s="3"/>
      <c r="D632" s="18"/>
      <c r="E632" s="18"/>
      <c r="F632" s="18"/>
      <c r="I632" s="18"/>
      <c r="K632" s="18"/>
      <c r="Z632" s="29"/>
      <c r="AA632" s="29"/>
      <c r="AB632" s="29"/>
    </row>
    <row r="633">
      <c r="B633" s="3"/>
      <c r="D633" s="18"/>
      <c r="E633" s="18"/>
      <c r="F633" s="18"/>
      <c r="I633" s="18"/>
      <c r="K633" s="18"/>
      <c r="Z633" s="29"/>
      <c r="AA633" s="29"/>
      <c r="AB633" s="29"/>
    </row>
    <row r="634">
      <c r="B634" s="3"/>
      <c r="D634" s="18"/>
      <c r="E634" s="18"/>
      <c r="F634" s="18"/>
      <c r="I634" s="18"/>
      <c r="K634" s="18"/>
      <c r="Z634" s="29"/>
      <c r="AA634" s="29"/>
      <c r="AB634" s="29"/>
    </row>
    <row r="635">
      <c r="B635" s="3"/>
      <c r="D635" s="18"/>
      <c r="E635" s="18"/>
      <c r="F635" s="18"/>
      <c r="I635" s="18"/>
      <c r="K635" s="18"/>
      <c r="Z635" s="29"/>
      <c r="AA635" s="29"/>
      <c r="AB635" s="29"/>
    </row>
    <row r="636">
      <c r="B636" s="3"/>
      <c r="D636" s="18"/>
      <c r="E636" s="18"/>
      <c r="F636" s="18"/>
      <c r="I636" s="18"/>
      <c r="K636" s="18"/>
      <c r="Z636" s="29"/>
      <c r="AA636" s="29"/>
      <c r="AB636" s="29"/>
    </row>
    <row r="637">
      <c r="B637" s="3"/>
      <c r="D637" s="18"/>
      <c r="E637" s="18"/>
      <c r="F637" s="18"/>
      <c r="I637" s="18"/>
      <c r="K637" s="18"/>
      <c r="Z637" s="29"/>
      <c r="AA637" s="29"/>
      <c r="AB637" s="29"/>
    </row>
    <row r="638">
      <c r="B638" s="3"/>
      <c r="D638" s="18"/>
      <c r="E638" s="18"/>
      <c r="F638" s="18"/>
      <c r="I638" s="18"/>
      <c r="K638" s="18"/>
      <c r="Z638" s="29"/>
      <c r="AA638" s="29"/>
      <c r="AB638" s="29"/>
    </row>
    <row r="639">
      <c r="B639" s="3"/>
      <c r="D639" s="18"/>
      <c r="E639" s="18"/>
      <c r="F639" s="18"/>
      <c r="I639" s="18"/>
      <c r="K639" s="18"/>
      <c r="Z639" s="29"/>
      <c r="AA639" s="29"/>
      <c r="AB639" s="29"/>
    </row>
    <row r="640">
      <c r="B640" s="3"/>
      <c r="D640" s="18"/>
      <c r="E640" s="18"/>
      <c r="F640" s="18"/>
      <c r="I640" s="18"/>
      <c r="K640" s="18"/>
      <c r="Z640" s="29"/>
      <c r="AA640" s="29"/>
      <c r="AB640" s="29"/>
    </row>
    <row r="641">
      <c r="B641" s="3"/>
      <c r="D641" s="18"/>
      <c r="E641" s="18"/>
      <c r="F641" s="18"/>
      <c r="I641" s="18"/>
      <c r="K641" s="18"/>
      <c r="Z641" s="29"/>
      <c r="AA641" s="29"/>
      <c r="AB641" s="29"/>
    </row>
    <row r="642">
      <c r="B642" s="3"/>
      <c r="D642" s="18"/>
      <c r="E642" s="18"/>
      <c r="F642" s="18"/>
      <c r="I642" s="18"/>
      <c r="K642" s="18"/>
      <c r="Z642" s="29"/>
      <c r="AA642" s="29"/>
      <c r="AB642" s="29"/>
    </row>
    <row r="643">
      <c r="B643" s="3"/>
      <c r="D643" s="18"/>
      <c r="E643" s="18"/>
      <c r="F643" s="18"/>
      <c r="I643" s="18"/>
      <c r="K643" s="18"/>
      <c r="Z643" s="29"/>
      <c r="AA643" s="29"/>
      <c r="AB643" s="29"/>
    </row>
    <row r="644">
      <c r="B644" s="3"/>
      <c r="D644" s="18"/>
      <c r="E644" s="18"/>
      <c r="F644" s="18"/>
      <c r="I644" s="18"/>
      <c r="K644" s="18"/>
      <c r="Z644" s="29"/>
      <c r="AA644" s="29"/>
      <c r="AB644" s="29"/>
    </row>
    <row r="645">
      <c r="B645" s="3"/>
      <c r="D645" s="18"/>
      <c r="E645" s="18"/>
      <c r="F645" s="18"/>
      <c r="I645" s="18"/>
      <c r="K645" s="18"/>
      <c r="Z645" s="29"/>
      <c r="AA645" s="29"/>
      <c r="AB645" s="29"/>
    </row>
    <row r="646">
      <c r="B646" s="3"/>
      <c r="D646" s="18"/>
      <c r="E646" s="18"/>
      <c r="F646" s="18"/>
      <c r="I646" s="18"/>
      <c r="K646" s="18"/>
      <c r="Z646" s="29"/>
      <c r="AA646" s="29"/>
      <c r="AB646" s="29"/>
    </row>
    <row r="647">
      <c r="B647" s="3"/>
      <c r="D647" s="18"/>
      <c r="E647" s="18"/>
      <c r="F647" s="18"/>
      <c r="I647" s="18"/>
      <c r="K647" s="18"/>
      <c r="Z647" s="29"/>
      <c r="AA647" s="29"/>
      <c r="AB647" s="29"/>
    </row>
    <row r="648">
      <c r="B648" s="3"/>
      <c r="D648" s="18"/>
      <c r="E648" s="18"/>
      <c r="F648" s="18"/>
      <c r="I648" s="18"/>
      <c r="K648" s="18"/>
      <c r="Z648" s="29"/>
      <c r="AA648" s="29"/>
      <c r="AB648" s="29"/>
    </row>
    <row r="649">
      <c r="B649" s="3"/>
      <c r="D649" s="18"/>
      <c r="E649" s="18"/>
      <c r="F649" s="18"/>
      <c r="I649" s="18"/>
      <c r="K649" s="18"/>
      <c r="Z649" s="29"/>
      <c r="AA649" s="29"/>
      <c r="AB649" s="29"/>
    </row>
    <row r="650">
      <c r="B650" s="3"/>
      <c r="D650" s="18"/>
      <c r="E650" s="18"/>
      <c r="F650" s="18"/>
      <c r="I650" s="18"/>
      <c r="K650" s="18"/>
      <c r="Z650" s="29"/>
      <c r="AA650" s="29"/>
      <c r="AB650" s="29"/>
    </row>
    <row r="651">
      <c r="B651" s="3"/>
      <c r="D651" s="18"/>
      <c r="E651" s="18"/>
      <c r="F651" s="18"/>
      <c r="I651" s="18"/>
      <c r="K651" s="18"/>
      <c r="Z651" s="29"/>
      <c r="AA651" s="29"/>
      <c r="AB651" s="29"/>
    </row>
    <row r="652">
      <c r="B652" s="3"/>
      <c r="D652" s="18"/>
      <c r="E652" s="18"/>
      <c r="F652" s="18"/>
      <c r="I652" s="18"/>
      <c r="K652" s="18"/>
      <c r="Z652" s="29"/>
      <c r="AA652" s="29"/>
      <c r="AB652" s="29"/>
    </row>
    <row r="653">
      <c r="B653" s="3"/>
      <c r="D653" s="18"/>
      <c r="E653" s="18"/>
      <c r="F653" s="18"/>
      <c r="I653" s="18"/>
      <c r="K653" s="18"/>
      <c r="Z653" s="29"/>
      <c r="AA653" s="29"/>
      <c r="AB653" s="29"/>
    </row>
    <row r="654">
      <c r="B654" s="3"/>
      <c r="D654" s="18"/>
      <c r="E654" s="18"/>
      <c r="F654" s="18"/>
      <c r="I654" s="18"/>
      <c r="K654" s="18"/>
      <c r="Z654" s="29"/>
      <c r="AA654" s="29"/>
      <c r="AB654" s="29"/>
    </row>
    <row r="655">
      <c r="B655" s="3"/>
      <c r="D655" s="18"/>
      <c r="E655" s="18"/>
      <c r="F655" s="18"/>
      <c r="I655" s="18"/>
      <c r="K655" s="18"/>
      <c r="Z655" s="29"/>
      <c r="AA655" s="29"/>
      <c r="AB655" s="29"/>
    </row>
    <row r="656">
      <c r="B656" s="3"/>
      <c r="D656" s="18"/>
      <c r="E656" s="18"/>
      <c r="F656" s="18"/>
      <c r="I656" s="18"/>
      <c r="K656" s="18"/>
      <c r="Z656" s="29"/>
      <c r="AA656" s="29"/>
      <c r="AB656" s="29"/>
    </row>
    <row r="657">
      <c r="B657" s="3"/>
      <c r="D657" s="18"/>
      <c r="E657" s="18"/>
      <c r="F657" s="18"/>
      <c r="I657" s="18"/>
      <c r="K657" s="18"/>
      <c r="Z657" s="29"/>
      <c r="AA657" s="29"/>
      <c r="AB657" s="29"/>
    </row>
    <row r="658">
      <c r="B658" s="3"/>
      <c r="D658" s="18"/>
      <c r="E658" s="18"/>
      <c r="F658" s="18"/>
      <c r="I658" s="18"/>
      <c r="K658" s="18"/>
      <c r="Z658" s="29"/>
      <c r="AA658" s="29"/>
      <c r="AB658" s="29"/>
    </row>
    <row r="659">
      <c r="B659" s="3"/>
      <c r="D659" s="18"/>
      <c r="E659" s="18"/>
      <c r="F659" s="18"/>
      <c r="I659" s="18"/>
      <c r="K659" s="18"/>
      <c r="Z659" s="29"/>
      <c r="AA659" s="29"/>
      <c r="AB659" s="29"/>
    </row>
    <row r="660">
      <c r="B660" s="3"/>
      <c r="D660" s="18"/>
      <c r="E660" s="18"/>
      <c r="F660" s="18"/>
      <c r="I660" s="18"/>
      <c r="K660" s="18"/>
      <c r="Z660" s="29"/>
      <c r="AA660" s="29"/>
      <c r="AB660" s="29"/>
    </row>
    <row r="661">
      <c r="B661" s="3"/>
      <c r="D661" s="18"/>
      <c r="E661" s="18"/>
      <c r="F661" s="18"/>
      <c r="I661" s="18"/>
      <c r="K661" s="18"/>
      <c r="Z661" s="29"/>
      <c r="AA661" s="29"/>
      <c r="AB661" s="29"/>
    </row>
    <row r="662">
      <c r="B662" s="3"/>
      <c r="D662" s="18"/>
      <c r="E662" s="18"/>
      <c r="F662" s="18"/>
      <c r="I662" s="18"/>
      <c r="K662" s="18"/>
      <c r="Z662" s="29"/>
      <c r="AA662" s="29"/>
      <c r="AB662" s="29"/>
    </row>
    <row r="663">
      <c r="B663" s="3"/>
      <c r="D663" s="18"/>
      <c r="E663" s="18"/>
      <c r="F663" s="18"/>
      <c r="I663" s="18"/>
      <c r="K663" s="18"/>
      <c r="Z663" s="29"/>
      <c r="AA663" s="29"/>
      <c r="AB663" s="29"/>
    </row>
    <row r="664">
      <c r="B664" s="3"/>
      <c r="D664" s="18"/>
      <c r="E664" s="18"/>
      <c r="F664" s="18"/>
      <c r="I664" s="18"/>
      <c r="K664" s="18"/>
      <c r="Z664" s="29"/>
      <c r="AA664" s="29"/>
      <c r="AB664" s="29"/>
    </row>
    <row r="665">
      <c r="B665" s="3"/>
      <c r="D665" s="18"/>
      <c r="E665" s="18"/>
      <c r="F665" s="18"/>
      <c r="I665" s="18"/>
      <c r="K665" s="18"/>
      <c r="Z665" s="29"/>
      <c r="AA665" s="29"/>
      <c r="AB665" s="29"/>
    </row>
    <row r="666">
      <c r="B666" s="3"/>
      <c r="D666" s="18"/>
      <c r="E666" s="18"/>
      <c r="F666" s="18"/>
      <c r="I666" s="18"/>
      <c r="K666" s="18"/>
      <c r="Z666" s="29"/>
      <c r="AA666" s="29"/>
      <c r="AB666" s="29"/>
    </row>
    <row r="667">
      <c r="B667" s="3"/>
      <c r="D667" s="18"/>
      <c r="E667" s="18"/>
      <c r="F667" s="18"/>
      <c r="I667" s="18"/>
      <c r="K667" s="18"/>
      <c r="Z667" s="29"/>
      <c r="AA667" s="29"/>
      <c r="AB667" s="29"/>
    </row>
    <row r="668">
      <c r="B668" s="3"/>
      <c r="D668" s="18"/>
      <c r="E668" s="18"/>
      <c r="F668" s="18"/>
      <c r="I668" s="18"/>
      <c r="K668" s="18"/>
      <c r="Z668" s="29"/>
      <c r="AA668" s="29"/>
      <c r="AB668" s="29"/>
    </row>
    <row r="669">
      <c r="B669" s="3"/>
      <c r="D669" s="18"/>
      <c r="E669" s="18"/>
      <c r="F669" s="18"/>
      <c r="I669" s="18"/>
      <c r="K669" s="18"/>
      <c r="Z669" s="29"/>
      <c r="AA669" s="29"/>
      <c r="AB669" s="29"/>
    </row>
    <row r="670">
      <c r="B670" s="3"/>
      <c r="D670" s="18"/>
      <c r="E670" s="18"/>
      <c r="F670" s="18"/>
      <c r="I670" s="18"/>
      <c r="K670" s="18"/>
      <c r="Z670" s="29"/>
      <c r="AA670" s="29"/>
      <c r="AB670" s="29"/>
    </row>
    <row r="671">
      <c r="B671" s="3"/>
      <c r="D671" s="18"/>
      <c r="E671" s="18"/>
      <c r="F671" s="18"/>
      <c r="I671" s="18"/>
      <c r="K671" s="18"/>
      <c r="Z671" s="29"/>
      <c r="AA671" s="29"/>
      <c r="AB671" s="29"/>
    </row>
    <row r="672">
      <c r="B672" s="3"/>
      <c r="D672" s="18"/>
      <c r="E672" s="18"/>
      <c r="F672" s="18"/>
      <c r="I672" s="18"/>
      <c r="K672" s="18"/>
      <c r="Z672" s="29"/>
      <c r="AA672" s="29"/>
      <c r="AB672" s="29"/>
    </row>
    <row r="673">
      <c r="B673" s="3"/>
      <c r="D673" s="18"/>
      <c r="E673" s="18"/>
      <c r="F673" s="18"/>
      <c r="I673" s="18"/>
      <c r="K673" s="18"/>
      <c r="Z673" s="29"/>
      <c r="AA673" s="29"/>
      <c r="AB673" s="29"/>
    </row>
    <row r="674">
      <c r="B674" s="3"/>
      <c r="D674" s="18"/>
      <c r="E674" s="18"/>
      <c r="F674" s="18"/>
      <c r="I674" s="18"/>
      <c r="K674" s="18"/>
      <c r="Z674" s="29"/>
      <c r="AA674" s="29"/>
      <c r="AB674" s="29"/>
    </row>
    <row r="675">
      <c r="B675" s="3"/>
      <c r="D675" s="18"/>
      <c r="E675" s="18"/>
      <c r="F675" s="18"/>
      <c r="I675" s="18"/>
      <c r="K675" s="18"/>
      <c r="Z675" s="29"/>
      <c r="AA675" s="29"/>
      <c r="AB675" s="29"/>
    </row>
    <row r="676">
      <c r="B676" s="3"/>
      <c r="D676" s="18"/>
      <c r="E676" s="18"/>
      <c r="F676" s="18"/>
      <c r="I676" s="18"/>
      <c r="K676" s="18"/>
      <c r="Z676" s="29"/>
      <c r="AA676" s="29"/>
      <c r="AB676" s="29"/>
    </row>
    <row r="677">
      <c r="B677" s="3"/>
      <c r="D677" s="18"/>
      <c r="E677" s="18"/>
      <c r="F677" s="18"/>
      <c r="I677" s="18"/>
      <c r="K677" s="18"/>
      <c r="Z677" s="29"/>
      <c r="AA677" s="29"/>
      <c r="AB677" s="29"/>
    </row>
    <row r="678">
      <c r="B678" s="3"/>
      <c r="D678" s="18"/>
      <c r="E678" s="18"/>
      <c r="F678" s="18"/>
      <c r="I678" s="18"/>
      <c r="K678" s="18"/>
      <c r="Z678" s="29"/>
      <c r="AA678" s="29"/>
      <c r="AB678" s="29"/>
    </row>
    <row r="679">
      <c r="B679" s="3"/>
      <c r="D679" s="18"/>
      <c r="E679" s="18"/>
      <c r="F679" s="18"/>
      <c r="I679" s="18"/>
      <c r="K679" s="18"/>
      <c r="Z679" s="29"/>
      <c r="AA679" s="29"/>
      <c r="AB679" s="29"/>
    </row>
    <row r="680">
      <c r="B680" s="3"/>
      <c r="D680" s="18"/>
      <c r="E680" s="18"/>
      <c r="F680" s="18"/>
      <c r="I680" s="18"/>
      <c r="K680" s="18"/>
      <c r="Z680" s="29"/>
      <c r="AA680" s="29"/>
      <c r="AB680" s="29"/>
    </row>
    <row r="681">
      <c r="B681" s="3"/>
      <c r="D681" s="18"/>
      <c r="E681" s="18"/>
      <c r="F681" s="18"/>
      <c r="I681" s="18"/>
      <c r="K681" s="18"/>
      <c r="Z681" s="29"/>
      <c r="AA681" s="29"/>
      <c r="AB681" s="29"/>
    </row>
    <row r="682">
      <c r="B682" s="3"/>
      <c r="D682" s="18"/>
      <c r="E682" s="18"/>
      <c r="F682" s="18"/>
      <c r="I682" s="18"/>
      <c r="K682" s="18"/>
      <c r="Z682" s="29"/>
      <c r="AA682" s="29"/>
      <c r="AB682" s="29"/>
    </row>
    <row r="683">
      <c r="B683" s="3"/>
      <c r="D683" s="18"/>
      <c r="E683" s="18"/>
      <c r="F683" s="18"/>
      <c r="I683" s="18"/>
      <c r="K683" s="18"/>
      <c r="Z683" s="29"/>
      <c r="AA683" s="29"/>
      <c r="AB683" s="29"/>
    </row>
    <row r="684">
      <c r="B684" s="3"/>
      <c r="D684" s="18"/>
      <c r="E684" s="18"/>
      <c r="F684" s="18"/>
      <c r="I684" s="18"/>
      <c r="K684" s="18"/>
      <c r="Z684" s="29"/>
      <c r="AA684" s="29"/>
      <c r="AB684" s="29"/>
    </row>
    <row r="685">
      <c r="B685" s="3"/>
      <c r="D685" s="18"/>
      <c r="E685" s="18"/>
      <c r="F685" s="18"/>
      <c r="I685" s="18"/>
      <c r="K685" s="18"/>
      <c r="Z685" s="29"/>
      <c r="AA685" s="29"/>
      <c r="AB685" s="29"/>
    </row>
    <row r="686">
      <c r="B686" s="3"/>
      <c r="D686" s="18"/>
      <c r="E686" s="18"/>
      <c r="F686" s="18"/>
      <c r="I686" s="18"/>
      <c r="K686" s="18"/>
      <c r="Z686" s="29"/>
      <c r="AA686" s="29"/>
      <c r="AB686" s="29"/>
    </row>
    <row r="687">
      <c r="B687" s="3"/>
      <c r="D687" s="18"/>
      <c r="E687" s="18"/>
      <c r="F687" s="18"/>
      <c r="I687" s="18"/>
      <c r="K687" s="18"/>
      <c r="Z687" s="29"/>
      <c r="AA687" s="29"/>
      <c r="AB687" s="29"/>
    </row>
    <row r="688">
      <c r="B688" s="3"/>
      <c r="D688" s="18"/>
      <c r="E688" s="18"/>
      <c r="F688" s="18"/>
      <c r="I688" s="18"/>
      <c r="K688" s="18"/>
      <c r="Z688" s="29"/>
      <c r="AA688" s="29"/>
      <c r="AB688" s="29"/>
    </row>
    <row r="689">
      <c r="B689" s="3"/>
      <c r="D689" s="18"/>
      <c r="E689" s="18"/>
      <c r="F689" s="18"/>
      <c r="I689" s="18"/>
      <c r="K689" s="18"/>
      <c r="Z689" s="29"/>
      <c r="AA689" s="29"/>
      <c r="AB689" s="29"/>
    </row>
    <row r="690">
      <c r="B690" s="3"/>
      <c r="D690" s="18"/>
      <c r="E690" s="18"/>
      <c r="F690" s="18"/>
      <c r="I690" s="18"/>
      <c r="K690" s="18"/>
      <c r="Z690" s="29"/>
      <c r="AA690" s="29"/>
      <c r="AB690" s="29"/>
    </row>
    <row r="691">
      <c r="B691" s="3"/>
      <c r="D691" s="18"/>
      <c r="E691" s="18"/>
      <c r="F691" s="18"/>
      <c r="I691" s="18"/>
      <c r="K691" s="18"/>
      <c r="Z691" s="29"/>
      <c r="AA691" s="29"/>
      <c r="AB691" s="29"/>
    </row>
    <row r="692">
      <c r="B692" s="3"/>
      <c r="D692" s="18"/>
      <c r="E692" s="18"/>
      <c r="F692" s="18"/>
      <c r="I692" s="18"/>
      <c r="K692" s="18"/>
      <c r="Z692" s="29"/>
      <c r="AA692" s="29"/>
      <c r="AB692" s="29"/>
    </row>
    <row r="693">
      <c r="B693" s="3"/>
      <c r="D693" s="18"/>
      <c r="E693" s="18"/>
      <c r="F693" s="18"/>
      <c r="I693" s="18"/>
      <c r="K693" s="18"/>
      <c r="Z693" s="29"/>
      <c r="AA693" s="29"/>
      <c r="AB693" s="29"/>
    </row>
    <row r="694">
      <c r="B694" s="3"/>
      <c r="D694" s="18"/>
      <c r="E694" s="18"/>
      <c r="F694" s="18"/>
      <c r="I694" s="18"/>
      <c r="K694" s="18"/>
      <c r="Z694" s="29"/>
      <c r="AA694" s="29"/>
      <c r="AB694" s="29"/>
    </row>
    <row r="695">
      <c r="B695" s="3"/>
      <c r="D695" s="18"/>
      <c r="E695" s="18"/>
      <c r="F695" s="18"/>
      <c r="I695" s="18"/>
      <c r="K695" s="18"/>
      <c r="Z695" s="29"/>
      <c r="AA695" s="29"/>
      <c r="AB695" s="29"/>
    </row>
    <row r="696">
      <c r="B696" s="3"/>
      <c r="D696" s="18"/>
      <c r="E696" s="18"/>
      <c r="F696" s="18"/>
      <c r="I696" s="18"/>
      <c r="K696" s="18"/>
      <c r="Z696" s="29"/>
      <c r="AA696" s="29"/>
      <c r="AB696" s="29"/>
    </row>
    <row r="697">
      <c r="B697" s="3"/>
      <c r="D697" s="18"/>
      <c r="E697" s="18"/>
      <c r="F697" s="18"/>
      <c r="I697" s="18"/>
      <c r="K697" s="18"/>
      <c r="Z697" s="29"/>
      <c r="AA697" s="29"/>
      <c r="AB697" s="29"/>
    </row>
    <row r="698">
      <c r="B698" s="3"/>
      <c r="D698" s="18"/>
      <c r="E698" s="18"/>
      <c r="F698" s="18"/>
      <c r="I698" s="18"/>
      <c r="K698" s="18"/>
      <c r="Z698" s="29"/>
      <c r="AA698" s="29"/>
      <c r="AB698" s="29"/>
    </row>
    <row r="699">
      <c r="B699" s="3"/>
      <c r="D699" s="18"/>
      <c r="E699" s="18"/>
      <c r="F699" s="18"/>
      <c r="I699" s="18"/>
      <c r="K699" s="18"/>
      <c r="Z699" s="29"/>
      <c r="AA699" s="29"/>
      <c r="AB699" s="29"/>
    </row>
    <row r="700">
      <c r="B700" s="3"/>
      <c r="D700" s="18"/>
      <c r="E700" s="18"/>
      <c r="F700" s="18"/>
      <c r="I700" s="18"/>
      <c r="K700" s="18"/>
      <c r="Z700" s="29"/>
      <c r="AA700" s="29"/>
      <c r="AB700" s="29"/>
    </row>
    <row r="701">
      <c r="B701" s="3"/>
      <c r="D701" s="18"/>
      <c r="E701" s="18"/>
      <c r="F701" s="18"/>
      <c r="I701" s="18"/>
      <c r="K701" s="18"/>
      <c r="Z701" s="29"/>
      <c r="AA701" s="29"/>
      <c r="AB701" s="29"/>
    </row>
    <row r="702">
      <c r="B702" s="3"/>
      <c r="D702" s="18"/>
      <c r="E702" s="18"/>
      <c r="F702" s="18"/>
      <c r="I702" s="18"/>
      <c r="K702" s="18"/>
      <c r="Z702" s="29"/>
      <c r="AA702" s="29"/>
      <c r="AB702" s="29"/>
    </row>
    <row r="703">
      <c r="B703" s="3"/>
      <c r="D703" s="18"/>
      <c r="E703" s="18"/>
      <c r="F703" s="18"/>
      <c r="I703" s="18"/>
      <c r="K703" s="18"/>
      <c r="Z703" s="29"/>
      <c r="AA703" s="29"/>
      <c r="AB703" s="29"/>
    </row>
    <row r="704">
      <c r="B704" s="3"/>
      <c r="D704" s="18"/>
      <c r="E704" s="18"/>
      <c r="F704" s="18"/>
      <c r="I704" s="18"/>
      <c r="K704" s="18"/>
      <c r="Z704" s="29"/>
      <c r="AA704" s="29"/>
      <c r="AB704" s="29"/>
    </row>
    <row r="705">
      <c r="B705" s="3"/>
      <c r="D705" s="18"/>
      <c r="E705" s="18"/>
      <c r="F705" s="18"/>
      <c r="I705" s="18"/>
      <c r="K705" s="18"/>
      <c r="Z705" s="29"/>
      <c r="AA705" s="29"/>
      <c r="AB705" s="29"/>
    </row>
    <row r="706">
      <c r="B706" s="3"/>
      <c r="D706" s="18"/>
      <c r="E706" s="18"/>
      <c r="F706" s="18"/>
      <c r="I706" s="18"/>
      <c r="K706" s="18"/>
      <c r="Z706" s="29"/>
      <c r="AA706" s="29"/>
      <c r="AB706" s="29"/>
    </row>
    <row r="707">
      <c r="B707" s="3"/>
      <c r="D707" s="18"/>
      <c r="E707" s="18"/>
      <c r="F707" s="18"/>
      <c r="I707" s="18"/>
      <c r="K707" s="18"/>
      <c r="Z707" s="29"/>
      <c r="AA707" s="29"/>
      <c r="AB707" s="29"/>
    </row>
    <row r="708">
      <c r="B708" s="3"/>
      <c r="D708" s="18"/>
      <c r="E708" s="18"/>
      <c r="F708" s="18"/>
      <c r="I708" s="18"/>
      <c r="K708" s="18"/>
      <c r="Z708" s="29"/>
      <c r="AA708" s="29"/>
      <c r="AB708" s="29"/>
    </row>
    <row r="709">
      <c r="B709" s="3"/>
      <c r="D709" s="18"/>
      <c r="E709" s="18"/>
      <c r="F709" s="18"/>
      <c r="I709" s="18"/>
      <c r="K709" s="18"/>
      <c r="Z709" s="29"/>
      <c r="AA709" s="29"/>
      <c r="AB709" s="29"/>
    </row>
    <row r="710">
      <c r="B710" s="3"/>
      <c r="D710" s="18"/>
      <c r="E710" s="18"/>
      <c r="F710" s="18"/>
      <c r="I710" s="18"/>
      <c r="K710" s="18"/>
      <c r="Z710" s="29"/>
      <c r="AA710" s="29"/>
      <c r="AB710" s="29"/>
    </row>
    <row r="711">
      <c r="B711" s="3"/>
      <c r="D711" s="18"/>
      <c r="E711" s="18"/>
      <c r="F711" s="18"/>
      <c r="I711" s="18"/>
      <c r="K711" s="18"/>
      <c r="Z711" s="29"/>
      <c r="AA711" s="29"/>
      <c r="AB711" s="29"/>
    </row>
    <row r="712">
      <c r="B712" s="3"/>
      <c r="D712" s="18"/>
      <c r="E712" s="18"/>
      <c r="F712" s="18"/>
      <c r="I712" s="18"/>
      <c r="K712" s="18"/>
      <c r="Z712" s="29"/>
      <c r="AA712" s="29"/>
      <c r="AB712" s="29"/>
    </row>
    <row r="713">
      <c r="B713" s="3"/>
      <c r="D713" s="18"/>
      <c r="E713" s="18"/>
      <c r="F713" s="18"/>
      <c r="I713" s="18"/>
      <c r="K713" s="18"/>
      <c r="Z713" s="29"/>
      <c r="AA713" s="29"/>
      <c r="AB713" s="29"/>
    </row>
    <row r="714">
      <c r="B714" s="3"/>
      <c r="D714" s="18"/>
      <c r="E714" s="18"/>
      <c r="F714" s="18"/>
      <c r="I714" s="18"/>
      <c r="K714" s="18"/>
      <c r="Z714" s="29"/>
      <c r="AA714" s="29"/>
      <c r="AB714" s="29"/>
    </row>
    <row r="715">
      <c r="B715" s="3"/>
      <c r="D715" s="18"/>
      <c r="E715" s="18"/>
      <c r="F715" s="18"/>
      <c r="I715" s="18"/>
      <c r="K715" s="18"/>
      <c r="Z715" s="29"/>
      <c r="AA715" s="29"/>
      <c r="AB715" s="29"/>
    </row>
    <row r="716">
      <c r="B716" s="3"/>
      <c r="D716" s="18"/>
      <c r="E716" s="18"/>
      <c r="F716" s="18"/>
      <c r="I716" s="18"/>
      <c r="K716" s="18"/>
      <c r="Z716" s="29"/>
      <c r="AA716" s="29"/>
      <c r="AB716" s="29"/>
    </row>
    <row r="717">
      <c r="B717" s="3"/>
      <c r="D717" s="18"/>
      <c r="E717" s="18"/>
      <c r="F717" s="18"/>
      <c r="I717" s="18"/>
      <c r="K717" s="18"/>
      <c r="Z717" s="29"/>
      <c r="AA717" s="29"/>
      <c r="AB717" s="29"/>
    </row>
    <row r="718">
      <c r="B718" s="3"/>
      <c r="D718" s="18"/>
      <c r="E718" s="18"/>
      <c r="F718" s="18"/>
      <c r="I718" s="18"/>
      <c r="K718" s="18"/>
      <c r="Z718" s="29"/>
      <c r="AA718" s="29"/>
      <c r="AB718" s="29"/>
    </row>
    <row r="719">
      <c r="B719" s="3"/>
      <c r="D719" s="18"/>
      <c r="E719" s="18"/>
      <c r="F719" s="18"/>
      <c r="I719" s="18"/>
      <c r="K719" s="18"/>
      <c r="Z719" s="29"/>
      <c r="AA719" s="29"/>
      <c r="AB719" s="29"/>
    </row>
    <row r="720">
      <c r="B720" s="3"/>
      <c r="D720" s="18"/>
      <c r="E720" s="18"/>
      <c r="F720" s="18"/>
      <c r="I720" s="18"/>
      <c r="K720" s="18"/>
      <c r="Z720" s="29"/>
      <c r="AA720" s="29"/>
      <c r="AB720" s="29"/>
    </row>
    <row r="721">
      <c r="B721" s="3"/>
      <c r="D721" s="18"/>
      <c r="E721" s="18"/>
      <c r="F721" s="18"/>
      <c r="I721" s="18"/>
      <c r="K721" s="18"/>
      <c r="Z721" s="29"/>
      <c r="AA721" s="29"/>
      <c r="AB721" s="29"/>
    </row>
    <row r="722">
      <c r="B722" s="3"/>
      <c r="D722" s="18"/>
      <c r="E722" s="18"/>
      <c r="F722" s="18"/>
      <c r="I722" s="18"/>
      <c r="K722" s="18"/>
      <c r="Z722" s="29"/>
      <c r="AA722" s="29"/>
      <c r="AB722" s="29"/>
    </row>
    <row r="723">
      <c r="B723" s="3"/>
      <c r="D723" s="18"/>
      <c r="E723" s="18"/>
      <c r="F723" s="18"/>
      <c r="I723" s="18"/>
      <c r="K723" s="18"/>
      <c r="Z723" s="29"/>
      <c r="AA723" s="29"/>
      <c r="AB723" s="29"/>
    </row>
    <row r="724">
      <c r="B724" s="3"/>
      <c r="D724" s="18"/>
      <c r="E724" s="18"/>
      <c r="F724" s="18"/>
      <c r="I724" s="18"/>
      <c r="K724" s="18"/>
      <c r="Z724" s="29"/>
      <c r="AA724" s="29"/>
      <c r="AB724" s="29"/>
    </row>
    <row r="725">
      <c r="B725" s="3"/>
      <c r="D725" s="18"/>
      <c r="E725" s="18"/>
      <c r="F725" s="18"/>
      <c r="I725" s="18"/>
      <c r="K725" s="18"/>
      <c r="Z725" s="29"/>
      <c r="AA725" s="29"/>
      <c r="AB725" s="29"/>
    </row>
    <row r="726">
      <c r="B726" s="3"/>
      <c r="D726" s="18"/>
      <c r="E726" s="18"/>
      <c r="F726" s="18"/>
      <c r="I726" s="18"/>
      <c r="K726" s="18"/>
      <c r="Z726" s="29"/>
      <c r="AA726" s="29"/>
      <c r="AB726" s="29"/>
    </row>
    <row r="727">
      <c r="B727" s="3"/>
      <c r="D727" s="18"/>
      <c r="E727" s="18"/>
      <c r="F727" s="18"/>
      <c r="I727" s="18"/>
      <c r="K727" s="18"/>
      <c r="Z727" s="29"/>
      <c r="AA727" s="29"/>
      <c r="AB727" s="29"/>
    </row>
    <row r="728">
      <c r="B728" s="3"/>
      <c r="D728" s="18"/>
      <c r="E728" s="18"/>
      <c r="F728" s="18"/>
      <c r="I728" s="18"/>
      <c r="K728" s="18"/>
      <c r="Z728" s="29"/>
      <c r="AA728" s="29"/>
      <c r="AB728" s="29"/>
    </row>
    <row r="729">
      <c r="B729" s="3"/>
      <c r="D729" s="18"/>
      <c r="E729" s="18"/>
      <c r="F729" s="18"/>
      <c r="I729" s="18"/>
      <c r="K729" s="18"/>
      <c r="Z729" s="29"/>
      <c r="AA729" s="29"/>
      <c r="AB729" s="29"/>
    </row>
    <row r="730">
      <c r="B730" s="3"/>
      <c r="D730" s="18"/>
      <c r="E730" s="18"/>
      <c r="F730" s="18"/>
      <c r="I730" s="18"/>
      <c r="K730" s="18"/>
      <c r="Z730" s="29"/>
      <c r="AA730" s="29"/>
      <c r="AB730" s="29"/>
    </row>
    <row r="731">
      <c r="B731" s="3"/>
      <c r="D731" s="18"/>
      <c r="E731" s="18"/>
      <c r="F731" s="18"/>
      <c r="I731" s="18"/>
      <c r="K731" s="18"/>
      <c r="Z731" s="29"/>
      <c r="AA731" s="29"/>
      <c r="AB731" s="29"/>
    </row>
    <row r="732">
      <c r="B732" s="3"/>
      <c r="D732" s="18"/>
      <c r="E732" s="18"/>
      <c r="F732" s="18"/>
      <c r="I732" s="18"/>
      <c r="K732" s="18"/>
      <c r="Z732" s="29"/>
      <c r="AA732" s="29"/>
      <c r="AB732" s="29"/>
    </row>
    <row r="733">
      <c r="B733" s="3"/>
      <c r="D733" s="18"/>
      <c r="E733" s="18"/>
      <c r="F733" s="18"/>
      <c r="I733" s="18"/>
      <c r="K733" s="18"/>
      <c r="Z733" s="29"/>
      <c r="AA733" s="29"/>
      <c r="AB733" s="29"/>
    </row>
    <row r="734">
      <c r="B734" s="3"/>
      <c r="D734" s="18"/>
      <c r="E734" s="18"/>
      <c r="F734" s="18"/>
      <c r="I734" s="18"/>
      <c r="K734" s="18"/>
      <c r="Z734" s="29"/>
      <c r="AA734" s="29"/>
      <c r="AB734" s="29"/>
    </row>
    <row r="735">
      <c r="B735" s="3"/>
      <c r="D735" s="18"/>
      <c r="E735" s="18"/>
      <c r="F735" s="18"/>
      <c r="I735" s="18"/>
      <c r="K735" s="18"/>
      <c r="Z735" s="29"/>
      <c r="AA735" s="29"/>
      <c r="AB735" s="29"/>
    </row>
    <row r="736">
      <c r="B736" s="3"/>
      <c r="D736" s="18"/>
      <c r="E736" s="18"/>
      <c r="F736" s="18"/>
      <c r="I736" s="18"/>
      <c r="K736" s="18"/>
      <c r="Z736" s="29"/>
      <c r="AA736" s="29"/>
      <c r="AB736" s="29"/>
    </row>
    <row r="737">
      <c r="B737" s="3"/>
      <c r="D737" s="18"/>
      <c r="E737" s="18"/>
      <c r="F737" s="18"/>
      <c r="I737" s="18"/>
      <c r="K737" s="18"/>
      <c r="Z737" s="29"/>
      <c r="AA737" s="29"/>
      <c r="AB737" s="29"/>
    </row>
    <row r="738">
      <c r="B738" s="3"/>
      <c r="D738" s="18"/>
      <c r="E738" s="18"/>
      <c r="F738" s="18"/>
      <c r="I738" s="18"/>
      <c r="K738" s="18"/>
      <c r="Z738" s="29"/>
      <c r="AA738" s="29"/>
      <c r="AB738" s="29"/>
    </row>
    <row r="739">
      <c r="B739" s="3"/>
      <c r="D739" s="18"/>
      <c r="E739" s="18"/>
      <c r="F739" s="18"/>
      <c r="I739" s="18"/>
      <c r="K739" s="18"/>
      <c r="Z739" s="29"/>
      <c r="AA739" s="29"/>
      <c r="AB739" s="29"/>
    </row>
    <row r="740">
      <c r="B740" s="3"/>
      <c r="D740" s="18"/>
      <c r="E740" s="18"/>
      <c r="F740" s="18"/>
      <c r="I740" s="18"/>
      <c r="K740" s="18"/>
      <c r="Z740" s="29"/>
      <c r="AA740" s="29"/>
      <c r="AB740" s="29"/>
    </row>
    <row r="741">
      <c r="B741" s="3"/>
      <c r="D741" s="18"/>
      <c r="E741" s="18"/>
      <c r="F741" s="18"/>
      <c r="I741" s="18"/>
      <c r="K741" s="18"/>
      <c r="Z741" s="29"/>
      <c r="AA741" s="29"/>
      <c r="AB741" s="29"/>
    </row>
    <row r="742">
      <c r="B742" s="3"/>
      <c r="D742" s="18"/>
      <c r="E742" s="18"/>
      <c r="F742" s="18"/>
      <c r="I742" s="18"/>
      <c r="K742" s="18"/>
      <c r="Z742" s="29"/>
      <c r="AA742" s="29"/>
      <c r="AB742" s="29"/>
    </row>
    <row r="743">
      <c r="B743" s="3"/>
      <c r="D743" s="18"/>
      <c r="E743" s="18"/>
      <c r="F743" s="18"/>
      <c r="I743" s="18"/>
      <c r="K743" s="18"/>
      <c r="Z743" s="29"/>
      <c r="AA743" s="29"/>
      <c r="AB743" s="29"/>
    </row>
    <row r="744">
      <c r="B744" s="3"/>
      <c r="D744" s="18"/>
      <c r="E744" s="18"/>
      <c r="F744" s="18"/>
      <c r="I744" s="18"/>
      <c r="K744" s="18"/>
      <c r="Z744" s="29"/>
      <c r="AA744" s="29"/>
      <c r="AB744" s="29"/>
    </row>
    <row r="745">
      <c r="B745" s="3"/>
      <c r="D745" s="18"/>
      <c r="E745" s="18"/>
      <c r="F745" s="18"/>
      <c r="I745" s="18"/>
      <c r="K745" s="18"/>
      <c r="Z745" s="29"/>
      <c r="AA745" s="29"/>
      <c r="AB745" s="29"/>
    </row>
    <row r="746">
      <c r="B746" s="3"/>
      <c r="D746" s="18"/>
      <c r="E746" s="18"/>
      <c r="F746" s="18"/>
      <c r="I746" s="18"/>
      <c r="K746" s="18"/>
      <c r="Z746" s="29"/>
      <c r="AA746" s="29"/>
      <c r="AB746" s="29"/>
    </row>
    <row r="747">
      <c r="B747" s="3"/>
      <c r="D747" s="18"/>
      <c r="E747" s="18"/>
      <c r="F747" s="18"/>
      <c r="I747" s="18"/>
      <c r="K747" s="18"/>
      <c r="Z747" s="29"/>
      <c r="AA747" s="29"/>
      <c r="AB747" s="29"/>
    </row>
    <row r="748">
      <c r="B748" s="3"/>
      <c r="D748" s="18"/>
      <c r="E748" s="18"/>
      <c r="F748" s="18"/>
      <c r="I748" s="18"/>
      <c r="K748" s="18"/>
      <c r="Z748" s="29"/>
      <c r="AA748" s="29"/>
      <c r="AB748" s="29"/>
    </row>
    <row r="749">
      <c r="B749" s="3"/>
      <c r="D749" s="18"/>
      <c r="E749" s="18"/>
      <c r="F749" s="18"/>
      <c r="I749" s="18"/>
      <c r="K749" s="18"/>
      <c r="Z749" s="29"/>
      <c r="AA749" s="29"/>
      <c r="AB749" s="29"/>
    </row>
    <row r="750">
      <c r="B750" s="3"/>
      <c r="D750" s="18"/>
      <c r="E750" s="18"/>
      <c r="F750" s="18"/>
      <c r="I750" s="18"/>
      <c r="K750" s="18"/>
      <c r="Z750" s="29"/>
      <c r="AA750" s="29"/>
      <c r="AB750" s="29"/>
    </row>
    <row r="751">
      <c r="B751" s="3"/>
      <c r="D751" s="18"/>
      <c r="E751" s="18"/>
      <c r="F751" s="18"/>
      <c r="I751" s="18"/>
      <c r="K751" s="18"/>
      <c r="Z751" s="29"/>
      <c r="AA751" s="29"/>
      <c r="AB751" s="29"/>
    </row>
    <row r="752">
      <c r="B752" s="3"/>
      <c r="D752" s="18"/>
      <c r="E752" s="18"/>
      <c r="F752" s="18"/>
      <c r="I752" s="18"/>
      <c r="K752" s="18"/>
      <c r="Z752" s="29"/>
      <c r="AA752" s="29"/>
      <c r="AB752" s="29"/>
    </row>
    <row r="753">
      <c r="B753" s="3"/>
      <c r="D753" s="18"/>
      <c r="E753" s="18"/>
      <c r="F753" s="18"/>
      <c r="I753" s="18"/>
      <c r="K753" s="18"/>
      <c r="Z753" s="29"/>
      <c r="AA753" s="29"/>
      <c r="AB753" s="29"/>
    </row>
    <row r="754">
      <c r="B754" s="3"/>
      <c r="D754" s="18"/>
      <c r="E754" s="18"/>
      <c r="F754" s="18"/>
      <c r="I754" s="18"/>
      <c r="K754" s="18"/>
      <c r="Z754" s="29"/>
      <c r="AA754" s="29"/>
      <c r="AB754" s="29"/>
    </row>
    <row r="755">
      <c r="B755" s="3"/>
      <c r="D755" s="18"/>
      <c r="E755" s="18"/>
      <c r="F755" s="18"/>
      <c r="I755" s="18"/>
      <c r="K755" s="18"/>
      <c r="Z755" s="29"/>
      <c r="AA755" s="29"/>
      <c r="AB755" s="29"/>
    </row>
    <row r="756">
      <c r="B756" s="3"/>
      <c r="D756" s="18"/>
      <c r="E756" s="18"/>
      <c r="F756" s="18"/>
      <c r="I756" s="18"/>
      <c r="K756" s="18"/>
      <c r="Z756" s="29"/>
      <c r="AA756" s="29"/>
      <c r="AB756" s="29"/>
    </row>
    <row r="757">
      <c r="B757" s="3"/>
      <c r="D757" s="18"/>
      <c r="E757" s="18"/>
      <c r="F757" s="18"/>
      <c r="I757" s="18"/>
      <c r="K757" s="18"/>
      <c r="Z757" s="29"/>
      <c r="AA757" s="29"/>
      <c r="AB757" s="29"/>
    </row>
    <row r="758">
      <c r="B758" s="3"/>
      <c r="D758" s="18"/>
      <c r="E758" s="18"/>
      <c r="F758" s="18"/>
      <c r="I758" s="18"/>
      <c r="K758" s="18"/>
      <c r="Z758" s="29"/>
      <c r="AA758" s="29"/>
      <c r="AB758" s="29"/>
    </row>
    <row r="759">
      <c r="B759" s="3"/>
      <c r="D759" s="18"/>
      <c r="E759" s="18"/>
      <c r="F759" s="18"/>
      <c r="I759" s="18"/>
      <c r="K759" s="18"/>
      <c r="Z759" s="29"/>
      <c r="AA759" s="29"/>
      <c r="AB759" s="29"/>
    </row>
    <row r="760">
      <c r="B760" s="3"/>
      <c r="D760" s="18"/>
      <c r="E760" s="18"/>
      <c r="F760" s="18"/>
      <c r="I760" s="18"/>
      <c r="K760" s="18"/>
      <c r="Z760" s="29"/>
      <c r="AA760" s="29"/>
      <c r="AB760" s="29"/>
    </row>
    <row r="761">
      <c r="B761" s="3"/>
      <c r="D761" s="18"/>
      <c r="E761" s="18"/>
      <c r="F761" s="18"/>
      <c r="I761" s="18"/>
      <c r="K761" s="18"/>
      <c r="Z761" s="29"/>
      <c r="AA761" s="29"/>
      <c r="AB761" s="29"/>
    </row>
    <row r="762">
      <c r="B762" s="3"/>
      <c r="D762" s="18"/>
      <c r="E762" s="18"/>
      <c r="F762" s="18"/>
      <c r="I762" s="18"/>
      <c r="K762" s="18"/>
      <c r="Z762" s="29"/>
      <c r="AA762" s="29"/>
      <c r="AB762" s="29"/>
    </row>
    <row r="763">
      <c r="B763" s="3"/>
      <c r="D763" s="18"/>
      <c r="E763" s="18"/>
      <c r="F763" s="18"/>
      <c r="I763" s="18"/>
      <c r="K763" s="18"/>
      <c r="Z763" s="29"/>
      <c r="AA763" s="29"/>
      <c r="AB763" s="29"/>
    </row>
    <row r="764">
      <c r="B764" s="3"/>
      <c r="D764" s="18"/>
      <c r="E764" s="18"/>
      <c r="F764" s="18"/>
      <c r="I764" s="18"/>
      <c r="K764" s="18"/>
      <c r="Z764" s="29"/>
      <c r="AA764" s="29"/>
      <c r="AB764" s="29"/>
    </row>
    <row r="765">
      <c r="B765" s="3"/>
      <c r="D765" s="18"/>
      <c r="E765" s="18"/>
      <c r="F765" s="18"/>
      <c r="I765" s="18"/>
      <c r="K765" s="18"/>
      <c r="Z765" s="29"/>
      <c r="AA765" s="29"/>
      <c r="AB765" s="29"/>
    </row>
    <row r="766">
      <c r="B766" s="3"/>
      <c r="D766" s="18"/>
      <c r="E766" s="18"/>
      <c r="F766" s="18"/>
      <c r="I766" s="18"/>
      <c r="K766" s="18"/>
      <c r="Z766" s="29"/>
      <c r="AA766" s="29"/>
      <c r="AB766" s="29"/>
    </row>
    <row r="767">
      <c r="B767" s="3"/>
      <c r="D767" s="18"/>
      <c r="E767" s="18"/>
      <c r="F767" s="18"/>
      <c r="I767" s="18"/>
      <c r="K767" s="18"/>
      <c r="Z767" s="29"/>
      <c r="AA767" s="29"/>
      <c r="AB767" s="29"/>
    </row>
    <row r="768">
      <c r="B768" s="3"/>
      <c r="D768" s="18"/>
      <c r="E768" s="18"/>
      <c r="F768" s="18"/>
      <c r="I768" s="18"/>
      <c r="K768" s="18"/>
      <c r="Z768" s="29"/>
      <c r="AA768" s="29"/>
      <c r="AB768" s="29"/>
    </row>
    <row r="769">
      <c r="B769" s="3"/>
      <c r="D769" s="18"/>
      <c r="E769" s="18"/>
      <c r="F769" s="18"/>
      <c r="I769" s="18"/>
      <c r="K769" s="18"/>
      <c r="Z769" s="29"/>
      <c r="AA769" s="29"/>
      <c r="AB769" s="29"/>
    </row>
    <row r="770">
      <c r="B770" s="3"/>
      <c r="D770" s="18"/>
      <c r="E770" s="18"/>
      <c r="F770" s="18"/>
      <c r="I770" s="18"/>
      <c r="K770" s="18"/>
      <c r="Z770" s="29"/>
      <c r="AA770" s="29"/>
      <c r="AB770" s="29"/>
    </row>
    <row r="771">
      <c r="B771" s="3"/>
      <c r="D771" s="18"/>
      <c r="E771" s="18"/>
      <c r="F771" s="18"/>
      <c r="I771" s="18"/>
      <c r="K771" s="18"/>
      <c r="Z771" s="29"/>
      <c r="AA771" s="29"/>
      <c r="AB771" s="29"/>
    </row>
    <row r="772">
      <c r="B772" s="3"/>
      <c r="D772" s="18"/>
      <c r="E772" s="18"/>
      <c r="F772" s="18"/>
      <c r="I772" s="18"/>
      <c r="K772" s="18"/>
      <c r="Z772" s="29"/>
      <c r="AA772" s="29"/>
      <c r="AB772" s="29"/>
    </row>
    <row r="773">
      <c r="B773" s="3"/>
      <c r="D773" s="18"/>
      <c r="E773" s="18"/>
      <c r="F773" s="18"/>
      <c r="I773" s="18"/>
      <c r="K773" s="18"/>
      <c r="Z773" s="29"/>
      <c r="AA773" s="29"/>
      <c r="AB773" s="29"/>
    </row>
    <row r="774">
      <c r="B774" s="3"/>
      <c r="D774" s="18"/>
      <c r="E774" s="18"/>
      <c r="F774" s="18"/>
      <c r="I774" s="18"/>
      <c r="K774" s="18"/>
      <c r="Z774" s="29"/>
      <c r="AA774" s="29"/>
      <c r="AB774" s="29"/>
    </row>
    <row r="775">
      <c r="B775" s="3"/>
      <c r="D775" s="18"/>
      <c r="E775" s="18"/>
      <c r="F775" s="18"/>
      <c r="I775" s="18"/>
      <c r="K775" s="18"/>
      <c r="Z775" s="29"/>
      <c r="AA775" s="29"/>
      <c r="AB775" s="29"/>
    </row>
    <row r="776">
      <c r="B776" s="3"/>
      <c r="D776" s="18"/>
      <c r="E776" s="18"/>
      <c r="F776" s="18"/>
      <c r="I776" s="18"/>
      <c r="K776" s="18"/>
      <c r="Z776" s="29"/>
      <c r="AA776" s="29"/>
      <c r="AB776" s="29"/>
    </row>
    <row r="777">
      <c r="B777" s="3"/>
      <c r="D777" s="18"/>
      <c r="E777" s="18"/>
      <c r="F777" s="18"/>
      <c r="I777" s="18"/>
      <c r="K777" s="18"/>
      <c r="Z777" s="29"/>
      <c r="AA777" s="29"/>
      <c r="AB777" s="29"/>
    </row>
    <row r="778">
      <c r="B778" s="3"/>
      <c r="D778" s="18"/>
      <c r="E778" s="18"/>
      <c r="F778" s="18"/>
      <c r="I778" s="18"/>
      <c r="K778" s="18"/>
      <c r="Z778" s="29"/>
      <c r="AA778" s="29"/>
      <c r="AB778" s="29"/>
    </row>
    <row r="779">
      <c r="B779" s="3"/>
      <c r="D779" s="18"/>
      <c r="E779" s="18"/>
      <c r="F779" s="18"/>
      <c r="I779" s="18"/>
      <c r="K779" s="18"/>
      <c r="Z779" s="29"/>
      <c r="AA779" s="29"/>
      <c r="AB779" s="29"/>
    </row>
    <row r="780">
      <c r="B780" s="3"/>
      <c r="D780" s="18"/>
      <c r="E780" s="18"/>
      <c r="F780" s="18"/>
      <c r="I780" s="18"/>
      <c r="K780" s="18"/>
      <c r="Z780" s="29"/>
      <c r="AA780" s="29"/>
      <c r="AB780" s="29"/>
    </row>
    <row r="781">
      <c r="B781" s="3"/>
      <c r="D781" s="18"/>
      <c r="E781" s="18"/>
      <c r="F781" s="18"/>
      <c r="I781" s="18"/>
      <c r="K781" s="18"/>
      <c r="Z781" s="29"/>
      <c r="AA781" s="29"/>
      <c r="AB781" s="29"/>
    </row>
    <row r="782">
      <c r="B782" s="3"/>
      <c r="D782" s="18"/>
      <c r="E782" s="18"/>
      <c r="F782" s="18"/>
      <c r="I782" s="18"/>
      <c r="K782" s="18"/>
      <c r="Z782" s="29"/>
      <c r="AA782" s="29"/>
      <c r="AB782" s="29"/>
    </row>
    <row r="783">
      <c r="B783" s="3"/>
      <c r="D783" s="18"/>
      <c r="E783" s="18"/>
      <c r="F783" s="18"/>
      <c r="I783" s="18"/>
      <c r="K783" s="18"/>
      <c r="Z783" s="29"/>
      <c r="AA783" s="29"/>
      <c r="AB783" s="29"/>
    </row>
    <row r="784">
      <c r="B784" s="3"/>
      <c r="D784" s="18"/>
      <c r="E784" s="18"/>
      <c r="F784" s="18"/>
      <c r="I784" s="18"/>
      <c r="K784" s="18"/>
      <c r="Z784" s="29"/>
      <c r="AA784" s="29"/>
      <c r="AB784" s="29"/>
    </row>
    <row r="785">
      <c r="B785" s="3"/>
      <c r="D785" s="18"/>
      <c r="E785" s="18"/>
      <c r="F785" s="18"/>
      <c r="I785" s="18"/>
      <c r="K785" s="18"/>
      <c r="Z785" s="29"/>
      <c r="AA785" s="29"/>
      <c r="AB785" s="29"/>
    </row>
    <row r="786">
      <c r="B786" s="3"/>
      <c r="D786" s="18"/>
      <c r="E786" s="18"/>
      <c r="F786" s="18"/>
      <c r="I786" s="18"/>
      <c r="K786" s="18"/>
      <c r="Z786" s="29"/>
      <c r="AA786" s="29"/>
      <c r="AB786" s="29"/>
    </row>
    <row r="787">
      <c r="B787" s="3"/>
      <c r="D787" s="18"/>
      <c r="E787" s="18"/>
      <c r="F787" s="18"/>
      <c r="I787" s="18"/>
      <c r="K787" s="18"/>
      <c r="Z787" s="29"/>
      <c r="AA787" s="29"/>
      <c r="AB787" s="29"/>
    </row>
    <row r="788">
      <c r="B788" s="3"/>
      <c r="D788" s="18"/>
      <c r="E788" s="18"/>
      <c r="F788" s="18"/>
      <c r="I788" s="18"/>
      <c r="K788" s="18"/>
      <c r="Z788" s="29"/>
      <c r="AA788" s="29"/>
      <c r="AB788" s="29"/>
    </row>
    <row r="789">
      <c r="B789" s="3"/>
      <c r="D789" s="18"/>
      <c r="E789" s="18"/>
      <c r="F789" s="18"/>
      <c r="I789" s="18"/>
      <c r="K789" s="18"/>
      <c r="Z789" s="29"/>
      <c r="AA789" s="29"/>
      <c r="AB789" s="29"/>
    </row>
    <row r="790">
      <c r="B790" s="3"/>
      <c r="D790" s="18"/>
      <c r="E790" s="18"/>
      <c r="F790" s="18"/>
      <c r="I790" s="18"/>
      <c r="K790" s="18"/>
      <c r="Z790" s="29"/>
      <c r="AA790" s="29"/>
      <c r="AB790" s="29"/>
    </row>
    <row r="791">
      <c r="B791" s="3"/>
      <c r="D791" s="18"/>
      <c r="E791" s="18"/>
      <c r="F791" s="18"/>
      <c r="I791" s="18"/>
      <c r="K791" s="18"/>
      <c r="Z791" s="29"/>
      <c r="AA791" s="29"/>
      <c r="AB791" s="29"/>
    </row>
    <row r="792">
      <c r="B792" s="3"/>
      <c r="D792" s="18"/>
      <c r="E792" s="18"/>
      <c r="F792" s="18"/>
      <c r="I792" s="18"/>
      <c r="K792" s="18"/>
      <c r="Z792" s="29"/>
      <c r="AA792" s="29"/>
      <c r="AB792" s="29"/>
    </row>
    <row r="793">
      <c r="B793" s="3"/>
      <c r="D793" s="18"/>
      <c r="E793" s="18"/>
      <c r="F793" s="18"/>
      <c r="I793" s="18"/>
      <c r="K793" s="18"/>
      <c r="Z793" s="29"/>
      <c r="AA793" s="29"/>
      <c r="AB793" s="29"/>
    </row>
    <row r="794">
      <c r="B794" s="3"/>
      <c r="D794" s="18"/>
      <c r="E794" s="18"/>
      <c r="F794" s="18"/>
      <c r="I794" s="18"/>
      <c r="K794" s="18"/>
      <c r="Z794" s="29"/>
      <c r="AA794" s="29"/>
      <c r="AB794" s="29"/>
    </row>
    <row r="795">
      <c r="B795" s="3"/>
      <c r="D795" s="18"/>
      <c r="E795" s="18"/>
      <c r="F795" s="18"/>
      <c r="I795" s="18"/>
      <c r="K795" s="18"/>
      <c r="Z795" s="29"/>
      <c r="AA795" s="29"/>
      <c r="AB795" s="29"/>
    </row>
    <row r="796">
      <c r="B796" s="3"/>
      <c r="D796" s="18"/>
      <c r="E796" s="18"/>
      <c r="F796" s="18"/>
      <c r="I796" s="18"/>
      <c r="K796" s="18"/>
      <c r="Z796" s="29"/>
      <c r="AA796" s="29"/>
      <c r="AB796" s="29"/>
    </row>
    <row r="797">
      <c r="B797" s="3"/>
      <c r="D797" s="18"/>
      <c r="E797" s="18"/>
      <c r="F797" s="18"/>
      <c r="I797" s="18"/>
      <c r="K797" s="18"/>
      <c r="Z797" s="29"/>
      <c r="AA797" s="29"/>
      <c r="AB797" s="29"/>
    </row>
    <row r="798">
      <c r="B798" s="3"/>
      <c r="D798" s="18"/>
      <c r="E798" s="18"/>
      <c r="F798" s="18"/>
      <c r="I798" s="18"/>
      <c r="K798" s="18"/>
      <c r="Z798" s="29"/>
      <c r="AA798" s="29"/>
      <c r="AB798" s="29"/>
    </row>
    <row r="799">
      <c r="B799" s="3"/>
      <c r="D799" s="18"/>
      <c r="E799" s="18"/>
      <c r="F799" s="18"/>
      <c r="I799" s="18"/>
      <c r="K799" s="18"/>
      <c r="Z799" s="29"/>
      <c r="AA799" s="29"/>
      <c r="AB799" s="29"/>
    </row>
    <row r="800">
      <c r="B800" s="3"/>
      <c r="D800" s="18"/>
      <c r="E800" s="18"/>
      <c r="F800" s="18"/>
      <c r="I800" s="18"/>
      <c r="K800" s="18"/>
      <c r="Z800" s="29"/>
      <c r="AA800" s="29"/>
      <c r="AB800" s="29"/>
    </row>
    <row r="801">
      <c r="B801" s="3"/>
      <c r="D801" s="18"/>
      <c r="E801" s="18"/>
      <c r="F801" s="18"/>
      <c r="I801" s="18"/>
      <c r="K801" s="18"/>
      <c r="Z801" s="29"/>
      <c r="AA801" s="29"/>
      <c r="AB801" s="29"/>
    </row>
    <row r="802">
      <c r="B802" s="3"/>
      <c r="D802" s="18"/>
      <c r="E802" s="18"/>
      <c r="F802" s="18"/>
      <c r="I802" s="18"/>
      <c r="K802" s="18"/>
      <c r="Z802" s="29"/>
      <c r="AA802" s="29"/>
      <c r="AB802" s="29"/>
    </row>
    <row r="803">
      <c r="B803" s="3"/>
      <c r="D803" s="18"/>
      <c r="E803" s="18"/>
      <c r="F803" s="18"/>
      <c r="I803" s="18"/>
      <c r="K803" s="18"/>
      <c r="Z803" s="29"/>
      <c r="AA803" s="29"/>
      <c r="AB803" s="29"/>
    </row>
    <row r="804">
      <c r="B804" s="3"/>
      <c r="D804" s="18"/>
      <c r="E804" s="18"/>
      <c r="F804" s="18"/>
      <c r="I804" s="18"/>
      <c r="K804" s="18"/>
      <c r="Z804" s="29"/>
      <c r="AA804" s="29"/>
      <c r="AB804" s="29"/>
    </row>
    <row r="805">
      <c r="B805" s="3"/>
      <c r="D805" s="18"/>
      <c r="E805" s="18"/>
      <c r="F805" s="18"/>
      <c r="I805" s="18"/>
      <c r="K805" s="18"/>
      <c r="Z805" s="29"/>
      <c r="AA805" s="29"/>
      <c r="AB805" s="29"/>
    </row>
    <row r="806">
      <c r="B806" s="3"/>
      <c r="D806" s="18"/>
      <c r="E806" s="18"/>
      <c r="F806" s="18"/>
      <c r="I806" s="18"/>
      <c r="K806" s="18"/>
      <c r="Z806" s="29"/>
      <c r="AA806" s="29"/>
      <c r="AB806" s="29"/>
    </row>
    <row r="807">
      <c r="B807" s="3"/>
      <c r="D807" s="18"/>
      <c r="E807" s="18"/>
      <c r="F807" s="18"/>
      <c r="I807" s="18"/>
      <c r="K807" s="18"/>
      <c r="Z807" s="29"/>
      <c r="AA807" s="29"/>
      <c r="AB807" s="29"/>
    </row>
    <row r="808">
      <c r="B808" s="3"/>
      <c r="D808" s="18"/>
      <c r="E808" s="18"/>
      <c r="F808" s="18"/>
      <c r="I808" s="18"/>
      <c r="K808" s="18"/>
      <c r="Z808" s="29"/>
      <c r="AA808" s="29"/>
      <c r="AB808" s="29"/>
    </row>
    <row r="809">
      <c r="B809" s="3"/>
      <c r="D809" s="18"/>
      <c r="E809" s="18"/>
      <c r="F809" s="18"/>
      <c r="I809" s="18"/>
      <c r="K809" s="18"/>
      <c r="Z809" s="29"/>
      <c r="AA809" s="29"/>
      <c r="AB809" s="29"/>
    </row>
    <row r="810">
      <c r="B810" s="3"/>
      <c r="D810" s="18"/>
      <c r="E810" s="18"/>
      <c r="F810" s="18"/>
      <c r="I810" s="18"/>
      <c r="K810" s="18"/>
      <c r="Z810" s="29"/>
      <c r="AA810" s="29"/>
      <c r="AB810" s="29"/>
    </row>
    <row r="811">
      <c r="B811" s="3"/>
      <c r="D811" s="18"/>
      <c r="E811" s="18"/>
      <c r="F811" s="18"/>
      <c r="I811" s="18"/>
      <c r="K811" s="18"/>
      <c r="Z811" s="29"/>
      <c r="AA811" s="29"/>
      <c r="AB811" s="29"/>
    </row>
    <row r="812">
      <c r="B812" s="3"/>
      <c r="D812" s="18"/>
      <c r="E812" s="18"/>
      <c r="F812" s="18"/>
      <c r="I812" s="18"/>
      <c r="K812" s="18"/>
      <c r="Z812" s="29"/>
      <c r="AA812" s="29"/>
      <c r="AB812" s="29"/>
    </row>
    <row r="813">
      <c r="B813" s="3"/>
      <c r="D813" s="18"/>
      <c r="E813" s="18"/>
      <c r="F813" s="18"/>
      <c r="I813" s="18"/>
      <c r="K813" s="18"/>
      <c r="Z813" s="29"/>
      <c r="AA813" s="29"/>
      <c r="AB813" s="29"/>
    </row>
    <row r="814">
      <c r="B814" s="3"/>
      <c r="D814" s="18"/>
      <c r="E814" s="18"/>
      <c r="F814" s="18"/>
      <c r="I814" s="18"/>
      <c r="K814" s="18"/>
      <c r="Z814" s="29"/>
      <c r="AA814" s="29"/>
      <c r="AB814" s="29"/>
    </row>
    <row r="815">
      <c r="B815" s="3"/>
      <c r="D815" s="18"/>
      <c r="E815" s="18"/>
      <c r="F815" s="18"/>
      <c r="I815" s="18"/>
      <c r="K815" s="18"/>
      <c r="Z815" s="29"/>
      <c r="AA815" s="29"/>
      <c r="AB815" s="29"/>
    </row>
    <row r="816">
      <c r="B816" s="3"/>
      <c r="D816" s="18"/>
      <c r="E816" s="18"/>
      <c r="F816" s="18"/>
      <c r="I816" s="18"/>
      <c r="K816" s="18"/>
      <c r="Z816" s="29"/>
      <c r="AA816" s="29"/>
      <c r="AB816" s="29"/>
    </row>
    <row r="817">
      <c r="B817" s="3"/>
      <c r="D817" s="18"/>
      <c r="E817" s="18"/>
      <c r="F817" s="18"/>
      <c r="I817" s="18"/>
      <c r="K817" s="18"/>
      <c r="Z817" s="29"/>
      <c r="AA817" s="29"/>
      <c r="AB817" s="29"/>
    </row>
    <row r="818">
      <c r="B818" s="3"/>
      <c r="D818" s="18"/>
      <c r="E818" s="18"/>
      <c r="F818" s="18"/>
      <c r="I818" s="18"/>
      <c r="K818" s="18"/>
      <c r="Z818" s="29"/>
      <c r="AA818" s="29"/>
      <c r="AB818" s="29"/>
    </row>
    <row r="819">
      <c r="B819" s="3"/>
      <c r="D819" s="18"/>
      <c r="E819" s="18"/>
      <c r="F819" s="18"/>
      <c r="I819" s="18"/>
      <c r="K819" s="18"/>
      <c r="Z819" s="29"/>
      <c r="AA819" s="29"/>
      <c r="AB819" s="29"/>
    </row>
    <row r="820">
      <c r="B820" s="3"/>
      <c r="D820" s="18"/>
      <c r="E820" s="18"/>
      <c r="F820" s="18"/>
      <c r="I820" s="18"/>
      <c r="K820" s="18"/>
      <c r="Z820" s="29"/>
      <c r="AA820" s="29"/>
      <c r="AB820" s="29"/>
    </row>
    <row r="821">
      <c r="B821" s="3"/>
      <c r="D821" s="18"/>
      <c r="E821" s="18"/>
      <c r="F821" s="18"/>
      <c r="I821" s="18"/>
      <c r="K821" s="18"/>
      <c r="Z821" s="29"/>
      <c r="AA821" s="29"/>
      <c r="AB821" s="29"/>
    </row>
    <row r="822">
      <c r="B822" s="3"/>
      <c r="D822" s="18"/>
      <c r="E822" s="18"/>
      <c r="F822" s="18"/>
      <c r="I822" s="18"/>
      <c r="K822" s="18"/>
      <c r="Z822" s="29"/>
      <c r="AA822" s="29"/>
      <c r="AB822" s="29"/>
    </row>
    <row r="823">
      <c r="B823" s="3"/>
      <c r="D823" s="18"/>
      <c r="E823" s="18"/>
      <c r="F823" s="18"/>
      <c r="I823" s="18"/>
      <c r="K823" s="18"/>
      <c r="Z823" s="29"/>
      <c r="AA823" s="29"/>
      <c r="AB823" s="29"/>
    </row>
    <row r="824">
      <c r="B824" s="3"/>
      <c r="D824" s="18"/>
      <c r="E824" s="18"/>
      <c r="F824" s="18"/>
      <c r="I824" s="18"/>
      <c r="K824" s="18"/>
      <c r="Z824" s="29"/>
      <c r="AA824" s="29"/>
      <c r="AB824" s="29"/>
    </row>
    <row r="825">
      <c r="B825" s="3"/>
      <c r="D825" s="18"/>
      <c r="E825" s="18"/>
      <c r="F825" s="18"/>
      <c r="I825" s="18"/>
      <c r="K825" s="18"/>
      <c r="Z825" s="29"/>
      <c r="AA825" s="29"/>
      <c r="AB825" s="29"/>
    </row>
    <row r="826">
      <c r="B826" s="3"/>
      <c r="D826" s="18"/>
      <c r="E826" s="18"/>
      <c r="F826" s="18"/>
      <c r="I826" s="18"/>
      <c r="K826" s="18"/>
      <c r="Z826" s="29"/>
      <c r="AA826" s="29"/>
      <c r="AB826" s="29"/>
    </row>
    <row r="827">
      <c r="B827" s="3"/>
      <c r="D827" s="18"/>
      <c r="E827" s="18"/>
      <c r="F827" s="18"/>
      <c r="I827" s="18"/>
      <c r="K827" s="18"/>
      <c r="Z827" s="29"/>
      <c r="AA827" s="29"/>
      <c r="AB827" s="29"/>
    </row>
    <row r="828">
      <c r="B828" s="3"/>
      <c r="D828" s="18"/>
      <c r="E828" s="18"/>
      <c r="F828" s="18"/>
      <c r="I828" s="18"/>
      <c r="K828" s="18"/>
      <c r="Z828" s="29"/>
      <c r="AA828" s="29"/>
      <c r="AB828" s="29"/>
    </row>
    <row r="829">
      <c r="B829" s="3"/>
      <c r="D829" s="18"/>
      <c r="E829" s="18"/>
      <c r="F829" s="18"/>
      <c r="I829" s="18"/>
      <c r="K829" s="18"/>
      <c r="Z829" s="29"/>
      <c r="AA829" s="29"/>
      <c r="AB829" s="29"/>
    </row>
    <row r="830">
      <c r="B830" s="3"/>
      <c r="D830" s="18"/>
      <c r="E830" s="18"/>
      <c r="F830" s="18"/>
      <c r="I830" s="18"/>
      <c r="K830" s="18"/>
      <c r="Z830" s="29"/>
      <c r="AA830" s="29"/>
      <c r="AB830" s="29"/>
    </row>
    <row r="831">
      <c r="B831" s="3"/>
      <c r="D831" s="18"/>
      <c r="E831" s="18"/>
      <c r="F831" s="18"/>
      <c r="I831" s="18"/>
      <c r="K831" s="18"/>
      <c r="Z831" s="29"/>
      <c r="AA831" s="29"/>
      <c r="AB831" s="29"/>
    </row>
    <row r="832">
      <c r="B832" s="3"/>
      <c r="D832" s="18"/>
      <c r="E832" s="18"/>
      <c r="F832" s="18"/>
      <c r="I832" s="18"/>
      <c r="K832" s="18"/>
      <c r="Z832" s="29"/>
      <c r="AA832" s="29"/>
      <c r="AB832" s="29"/>
    </row>
    <row r="833">
      <c r="B833" s="3"/>
      <c r="D833" s="18"/>
      <c r="E833" s="18"/>
      <c r="F833" s="18"/>
      <c r="I833" s="18"/>
      <c r="K833" s="18"/>
      <c r="Z833" s="29"/>
      <c r="AA833" s="29"/>
      <c r="AB833" s="29"/>
    </row>
    <row r="834">
      <c r="B834" s="3"/>
      <c r="D834" s="18"/>
      <c r="E834" s="18"/>
      <c r="F834" s="18"/>
      <c r="I834" s="18"/>
      <c r="K834" s="18"/>
      <c r="Z834" s="29"/>
      <c r="AA834" s="29"/>
      <c r="AB834" s="29"/>
    </row>
    <row r="835">
      <c r="B835" s="3"/>
      <c r="D835" s="18"/>
      <c r="E835" s="18"/>
      <c r="F835" s="18"/>
      <c r="I835" s="18"/>
      <c r="K835" s="18"/>
      <c r="Z835" s="29"/>
      <c r="AA835" s="29"/>
      <c r="AB835" s="29"/>
    </row>
    <row r="836">
      <c r="B836" s="3"/>
      <c r="D836" s="18"/>
      <c r="E836" s="18"/>
      <c r="F836" s="18"/>
      <c r="I836" s="18"/>
      <c r="K836" s="18"/>
      <c r="Z836" s="29"/>
      <c r="AA836" s="29"/>
      <c r="AB836" s="29"/>
    </row>
    <row r="837">
      <c r="B837" s="3"/>
      <c r="D837" s="18"/>
      <c r="E837" s="18"/>
      <c r="F837" s="18"/>
      <c r="I837" s="18"/>
      <c r="K837" s="18"/>
      <c r="Z837" s="29"/>
      <c r="AA837" s="29"/>
      <c r="AB837" s="29"/>
    </row>
    <row r="838">
      <c r="B838" s="3"/>
      <c r="D838" s="18"/>
      <c r="E838" s="18"/>
      <c r="F838" s="18"/>
      <c r="I838" s="18"/>
      <c r="K838" s="18"/>
      <c r="Z838" s="29"/>
      <c r="AA838" s="29"/>
      <c r="AB838" s="29"/>
    </row>
    <row r="839">
      <c r="B839" s="3"/>
      <c r="D839" s="18"/>
      <c r="E839" s="18"/>
      <c r="F839" s="18"/>
      <c r="I839" s="18"/>
      <c r="K839" s="18"/>
      <c r="Z839" s="29"/>
      <c r="AA839" s="29"/>
      <c r="AB839" s="29"/>
    </row>
    <row r="840">
      <c r="B840" s="3"/>
      <c r="D840" s="18"/>
      <c r="E840" s="18"/>
      <c r="F840" s="18"/>
      <c r="I840" s="18"/>
      <c r="K840" s="18"/>
      <c r="Z840" s="29"/>
      <c r="AA840" s="29"/>
      <c r="AB840" s="29"/>
    </row>
    <row r="841">
      <c r="B841" s="3"/>
      <c r="D841" s="18"/>
      <c r="E841" s="18"/>
      <c r="F841" s="18"/>
      <c r="I841" s="18"/>
      <c r="K841" s="18"/>
      <c r="Z841" s="29"/>
      <c r="AA841" s="29"/>
      <c r="AB841" s="29"/>
    </row>
    <row r="842">
      <c r="B842" s="3"/>
      <c r="D842" s="18"/>
      <c r="E842" s="18"/>
      <c r="F842" s="18"/>
      <c r="I842" s="18"/>
      <c r="K842" s="18"/>
      <c r="Z842" s="29"/>
      <c r="AA842" s="29"/>
      <c r="AB842" s="29"/>
    </row>
    <row r="843">
      <c r="B843" s="3"/>
      <c r="D843" s="18"/>
      <c r="E843" s="18"/>
      <c r="F843" s="18"/>
      <c r="I843" s="18"/>
      <c r="K843" s="18"/>
      <c r="Z843" s="29"/>
      <c r="AA843" s="29"/>
      <c r="AB843" s="29"/>
    </row>
    <row r="844">
      <c r="B844" s="3"/>
      <c r="D844" s="18"/>
      <c r="E844" s="18"/>
      <c r="F844" s="18"/>
      <c r="I844" s="18"/>
      <c r="K844" s="18"/>
      <c r="Z844" s="29"/>
      <c r="AA844" s="29"/>
      <c r="AB844" s="29"/>
    </row>
    <row r="845">
      <c r="B845" s="3"/>
      <c r="D845" s="18"/>
      <c r="E845" s="18"/>
      <c r="F845" s="18"/>
      <c r="I845" s="18"/>
      <c r="K845" s="18"/>
      <c r="Z845" s="29"/>
      <c r="AA845" s="29"/>
      <c r="AB845" s="29"/>
    </row>
    <row r="846">
      <c r="B846" s="3"/>
      <c r="D846" s="18"/>
      <c r="E846" s="18"/>
      <c r="F846" s="18"/>
      <c r="I846" s="18"/>
      <c r="K846" s="18"/>
      <c r="Z846" s="29"/>
      <c r="AA846" s="29"/>
      <c r="AB846" s="29"/>
    </row>
    <row r="847">
      <c r="B847" s="3"/>
      <c r="D847" s="18"/>
      <c r="E847" s="18"/>
      <c r="F847" s="18"/>
      <c r="I847" s="18"/>
      <c r="K847" s="18"/>
      <c r="Z847" s="29"/>
      <c r="AA847" s="29"/>
      <c r="AB847" s="29"/>
    </row>
    <row r="848">
      <c r="B848" s="3"/>
      <c r="D848" s="18"/>
      <c r="E848" s="18"/>
      <c r="F848" s="18"/>
      <c r="I848" s="18"/>
      <c r="K848" s="18"/>
      <c r="Z848" s="29"/>
      <c r="AA848" s="29"/>
      <c r="AB848" s="29"/>
    </row>
    <row r="849">
      <c r="B849" s="3"/>
      <c r="D849" s="18"/>
      <c r="E849" s="18"/>
      <c r="F849" s="18"/>
      <c r="I849" s="18"/>
      <c r="K849" s="18"/>
      <c r="Z849" s="29"/>
      <c r="AA849" s="29"/>
      <c r="AB849" s="29"/>
    </row>
    <row r="850">
      <c r="B850" s="3"/>
      <c r="D850" s="18"/>
      <c r="E850" s="18"/>
      <c r="F850" s="18"/>
      <c r="I850" s="18"/>
      <c r="K850" s="18"/>
      <c r="Z850" s="29"/>
      <c r="AA850" s="29"/>
      <c r="AB850" s="29"/>
    </row>
    <row r="851">
      <c r="B851" s="3"/>
      <c r="D851" s="18"/>
      <c r="E851" s="18"/>
      <c r="F851" s="18"/>
      <c r="I851" s="18"/>
      <c r="K851" s="18"/>
      <c r="Z851" s="29"/>
      <c r="AA851" s="29"/>
      <c r="AB851" s="29"/>
    </row>
    <row r="852">
      <c r="B852" s="3"/>
      <c r="D852" s="18"/>
      <c r="E852" s="18"/>
      <c r="F852" s="18"/>
      <c r="I852" s="18"/>
      <c r="K852" s="18"/>
      <c r="Z852" s="29"/>
      <c r="AA852" s="29"/>
      <c r="AB852" s="29"/>
    </row>
    <row r="853">
      <c r="B853" s="3"/>
      <c r="D853" s="18"/>
      <c r="E853" s="18"/>
      <c r="F853" s="18"/>
      <c r="I853" s="18"/>
      <c r="K853" s="18"/>
      <c r="Z853" s="29"/>
      <c r="AA853" s="29"/>
      <c r="AB853" s="29"/>
    </row>
    <row r="854">
      <c r="B854" s="3"/>
      <c r="D854" s="18"/>
      <c r="E854" s="18"/>
      <c r="F854" s="18"/>
      <c r="I854" s="18"/>
      <c r="K854" s="18"/>
      <c r="Z854" s="29"/>
      <c r="AA854" s="29"/>
      <c r="AB854" s="29"/>
    </row>
    <row r="855">
      <c r="B855" s="3"/>
      <c r="D855" s="18"/>
      <c r="E855" s="18"/>
      <c r="F855" s="18"/>
      <c r="I855" s="18"/>
      <c r="K855" s="18"/>
      <c r="Z855" s="29"/>
      <c r="AA855" s="29"/>
      <c r="AB855" s="29"/>
    </row>
    <row r="856">
      <c r="B856" s="3"/>
      <c r="D856" s="18"/>
      <c r="E856" s="18"/>
      <c r="F856" s="18"/>
      <c r="I856" s="18"/>
      <c r="K856" s="18"/>
      <c r="Z856" s="29"/>
      <c r="AA856" s="29"/>
      <c r="AB856" s="29"/>
    </row>
    <row r="857">
      <c r="B857" s="3"/>
      <c r="D857" s="18"/>
      <c r="E857" s="18"/>
      <c r="F857" s="18"/>
      <c r="I857" s="18"/>
      <c r="K857" s="18"/>
      <c r="Z857" s="29"/>
      <c r="AA857" s="29"/>
      <c r="AB857" s="29"/>
    </row>
    <row r="858">
      <c r="B858" s="3"/>
      <c r="D858" s="18"/>
      <c r="E858" s="18"/>
      <c r="F858" s="18"/>
      <c r="I858" s="18"/>
      <c r="K858" s="18"/>
      <c r="Z858" s="29"/>
      <c r="AA858" s="29"/>
      <c r="AB858" s="29"/>
    </row>
    <row r="859">
      <c r="B859" s="3"/>
      <c r="D859" s="18"/>
      <c r="E859" s="18"/>
      <c r="F859" s="18"/>
      <c r="I859" s="18"/>
      <c r="K859" s="18"/>
      <c r="Z859" s="29"/>
      <c r="AA859" s="29"/>
      <c r="AB859" s="29"/>
    </row>
    <row r="860">
      <c r="B860" s="3"/>
      <c r="D860" s="18"/>
      <c r="E860" s="18"/>
      <c r="F860" s="18"/>
      <c r="I860" s="18"/>
      <c r="K860" s="18"/>
      <c r="Z860" s="29"/>
      <c r="AA860" s="29"/>
      <c r="AB860" s="29"/>
    </row>
    <row r="861">
      <c r="B861" s="3"/>
      <c r="D861" s="18"/>
      <c r="E861" s="18"/>
      <c r="F861" s="18"/>
      <c r="I861" s="18"/>
      <c r="K861" s="18"/>
      <c r="Z861" s="29"/>
      <c r="AA861" s="29"/>
      <c r="AB861" s="29"/>
    </row>
    <row r="862">
      <c r="B862" s="3"/>
      <c r="D862" s="18"/>
      <c r="E862" s="18"/>
      <c r="F862" s="18"/>
      <c r="I862" s="18"/>
      <c r="K862" s="18"/>
      <c r="Z862" s="29"/>
      <c r="AA862" s="29"/>
      <c r="AB862" s="29"/>
    </row>
    <row r="863">
      <c r="B863" s="3"/>
      <c r="D863" s="18"/>
      <c r="E863" s="18"/>
      <c r="F863" s="18"/>
      <c r="I863" s="18"/>
      <c r="K863" s="18"/>
      <c r="Z863" s="29"/>
      <c r="AA863" s="29"/>
      <c r="AB863" s="29"/>
    </row>
    <row r="864">
      <c r="B864" s="3"/>
      <c r="D864" s="18"/>
      <c r="E864" s="18"/>
      <c r="F864" s="18"/>
      <c r="I864" s="18"/>
      <c r="K864" s="18"/>
      <c r="Z864" s="29"/>
      <c r="AA864" s="29"/>
      <c r="AB864" s="29"/>
    </row>
    <row r="865">
      <c r="B865" s="3"/>
      <c r="D865" s="18"/>
      <c r="E865" s="18"/>
      <c r="F865" s="18"/>
      <c r="I865" s="18"/>
      <c r="K865" s="18"/>
      <c r="Z865" s="29"/>
      <c r="AA865" s="29"/>
      <c r="AB865" s="29"/>
    </row>
    <row r="866">
      <c r="B866" s="3"/>
      <c r="D866" s="18"/>
      <c r="E866" s="18"/>
      <c r="F866" s="18"/>
      <c r="I866" s="18"/>
      <c r="K866" s="18"/>
      <c r="Z866" s="29"/>
      <c r="AA866" s="29"/>
      <c r="AB866" s="29"/>
    </row>
    <row r="867">
      <c r="B867" s="3"/>
      <c r="D867" s="18"/>
      <c r="E867" s="18"/>
      <c r="F867" s="18"/>
      <c r="I867" s="18"/>
      <c r="K867" s="18"/>
      <c r="Z867" s="29"/>
      <c r="AA867" s="29"/>
      <c r="AB867" s="29"/>
    </row>
    <row r="868">
      <c r="B868" s="3"/>
      <c r="D868" s="18"/>
      <c r="E868" s="18"/>
      <c r="F868" s="18"/>
      <c r="I868" s="18"/>
      <c r="K868" s="18"/>
      <c r="Z868" s="29"/>
      <c r="AA868" s="29"/>
      <c r="AB868" s="29"/>
    </row>
    <row r="869">
      <c r="B869" s="3"/>
      <c r="D869" s="18"/>
      <c r="E869" s="18"/>
      <c r="F869" s="18"/>
      <c r="I869" s="18"/>
      <c r="K869" s="18"/>
      <c r="Z869" s="29"/>
      <c r="AA869" s="29"/>
      <c r="AB869" s="29"/>
    </row>
    <row r="870">
      <c r="B870" s="3"/>
      <c r="D870" s="18"/>
      <c r="E870" s="18"/>
      <c r="F870" s="18"/>
      <c r="I870" s="18"/>
      <c r="K870" s="18"/>
      <c r="Z870" s="29"/>
      <c r="AA870" s="29"/>
      <c r="AB870" s="29"/>
    </row>
    <row r="871">
      <c r="B871" s="3"/>
      <c r="D871" s="18"/>
      <c r="E871" s="18"/>
      <c r="F871" s="18"/>
      <c r="I871" s="18"/>
      <c r="K871" s="18"/>
      <c r="Z871" s="29"/>
      <c r="AA871" s="29"/>
      <c r="AB871" s="29"/>
    </row>
    <row r="872">
      <c r="B872" s="3"/>
      <c r="D872" s="18"/>
      <c r="E872" s="18"/>
      <c r="F872" s="18"/>
      <c r="I872" s="18"/>
      <c r="K872" s="18"/>
      <c r="Z872" s="29"/>
      <c r="AA872" s="29"/>
      <c r="AB872" s="29"/>
    </row>
    <row r="873">
      <c r="B873" s="3"/>
      <c r="D873" s="18"/>
      <c r="E873" s="18"/>
      <c r="F873" s="18"/>
      <c r="I873" s="18"/>
      <c r="K873" s="18"/>
      <c r="Z873" s="29"/>
      <c r="AA873" s="29"/>
      <c r="AB873" s="29"/>
    </row>
    <row r="874">
      <c r="B874" s="3"/>
      <c r="D874" s="18"/>
      <c r="E874" s="18"/>
      <c r="F874" s="18"/>
      <c r="I874" s="18"/>
      <c r="K874" s="18"/>
      <c r="Z874" s="29"/>
      <c r="AA874" s="29"/>
      <c r="AB874" s="29"/>
    </row>
    <row r="875">
      <c r="B875" s="3"/>
      <c r="D875" s="18"/>
      <c r="E875" s="18"/>
      <c r="F875" s="18"/>
      <c r="I875" s="18"/>
      <c r="K875" s="18"/>
      <c r="Z875" s="29"/>
      <c r="AA875" s="29"/>
      <c r="AB875" s="29"/>
    </row>
    <row r="876">
      <c r="B876" s="3"/>
      <c r="D876" s="18"/>
      <c r="E876" s="18"/>
      <c r="F876" s="18"/>
      <c r="I876" s="18"/>
      <c r="K876" s="18"/>
      <c r="Z876" s="29"/>
      <c r="AA876" s="29"/>
      <c r="AB876" s="29"/>
    </row>
    <row r="877">
      <c r="B877" s="3"/>
      <c r="D877" s="18"/>
      <c r="E877" s="18"/>
      <c r="F877" s="18"/>
      <c r="I877" s="18"/>
      <c r="K877" s="18"/>
      <c r="Z877" s="29"/>
      <c r="AA877" s="29"/>
      <c r="AB877" s="29"/>
    </row>
    <row r="878">
      <c r="B878" s="3"/>
      <c r="D878" s="18"/>
      <c r="E878" s="18"/>
      <c r="F878" s="18"/>
      <c r="I878" s="18"/>
      <c r="K878" s="18"/>
      <c r="Z878" s="29"/>
      <c r="AA878" s="29"/>
      <c r="AB878" s="29"/>
    </row>
    <row r="879">
      <c r="B879" s="3"/>
      <c r="D879" s="18"/>
      <c r="E879" s="18"/>
      <c r="F879" s="18"/>
      <c r="I879" s="18"/>
      <c r="K879" s="18"/>
      <c r="Z879" s="29"/>
      <c r="AA879" s="29"/>
      <c r="AB879" s="29"/>
    </row>
    <row r="880">
      <c r="B880" s="3"/>
      <c r="D880" s="18"/>
      <c r="E880" s="18"/>
      <c r="F880" s="18"/>
      <c r="I880" s="18"/>
      <c r="K880" s="18"/>
      <c r="Z880" s="29"/>
      <c r="AA880" s="29"/>
      <c r="AB880" s="29"/>
    </row>
    <row r="881">
      <c r="B881" s="3"/>
      <c r="D881" s="18"/>
      <c r="E881" s="18"/>
      <c r="F881" s="18"/>
      <c r="I881" s="18"/>
      <c r="K881" s="18"/>
      <c r="Z881" s="29"/>
      <c r="AA881" s="29"/>
      <c r="AB881" s="29"/>
    </row>
    <row r="882">
      <c r="B882" s="3"/>
      <c r="D882" s="18"/>
      <c r="E882" s="18"/>
      <c r="F882" s="18"/>
      <c r="I882" s="18"/>
      <c r="K882" s="18"/>
      <c r="Z882" s="29"/>
      <c r="AA882" s="29"/>
      <c r="AB882" s="29"/>
    </row>
    <row r="883">
      <c r="B883" s="3"/>
      <c r="D883" s="18"/>
      <c r="E883" s="18"/>
      <c r="F883" s="18"/>
      <c r="I883" s="18"/>
      <c r="K883" s="18"/>
      <c r="Z883" s="29"/>
      <c r="AA883" s="29"/>
      <c r="AB883" s="29"/>
    </row>
    <row r="884">
      <c r="B884" s="3"/>
      <c r="D884" s="18"/>
      <c r="E884" s="18"/>
      <c r="F884" s="18"/>
      <c r="I884" s="18"/>
      <c r="K884" s="18"/>
      <c r="Z884" s="29"/>
      <c r="AA884" s="29"/>
      <c r="AB884" s="29"/>
    </row>
    <row r="885">
      <c r="B885" s="3"/>
      <c r="D885" s="18"/>
      <c r="E885" s="18"/>
      <c r="F885" s="18"/>
      <c r="I885" s="18"/>
      <c r="K885" s="18"/>
      <c r="Z885" s="29"/>
      <c r="AA885" s="29"/>
      <c r="AB885" s="29"/>
    </row>
    <row r="886">
      <c r="B886" s="3"/>
      <c r="D886" s="18"/>
      <c r="E886" s="18"/>
      <c r="F886" s="18"/>
      <c r="I886" s="18"/>
      <c r="K886" s="18"/>
      <c r="Z886" s="29"/>
      <c r="AA886" s="29"/>
      <c r="AB886" s="29"/>
    </row>
    <row r="887">
      <c r="B887" s="3"/>
      <c r="D887" s="18"/>
      <c r="E887" s="18"/>
      <c r="F887" s="18"/>
      <c r="I887" s="18"/>
      <c r="K887" s="18"/>
      <c r="Z887" s="29"/>
      <c r="AA887" s="29"/>
      <c r="AB887" s="29"/>
    </row>
    <row r="888">
      <c r="B888" s="3"/>
      <c r="D888" s="18"/>
      <c r="E888" s="18"/>
      <c r="F888" s="18"/>
      <c r="I888" s="18"/>
      <c r="K888" s="18"/>
      <c r="Z888" s="29"/>
      <c r="AA888" s="29"/>
      <c r="AB888" s="29"/>
    </row>
    <row r="889">
      <c r="B889" s="3"/>
      <c r="D889" s="18"/>
      <c r="E889" s="18"/>
      <c r="F889" s="18"/>
      <c r="I889" s="18"/>
      <c r="K889" s="18"/>
      <c r="Z889" s="29"/>
      <c r="AA889" s="29"/>
      <c r="AB889" s="29"/>
    </row>
    <row r="890">
      <c r="B890" s="3"/>
      <c r="D890" s="18"/>
      <c r="E890" s="18"/>
      <c r="F890" s="18"/>
      <c r="I890" s="18"/>
      <c r="K890" s="18"/>
      <c r="Z890" s="29"/>
      <c r="AA890" s="29"/>
      <c r="AB890" s="29"/>
    </row>
    <row r="891">
      <c r="B891" s="3"/>
      <c r="D891" s="18"/>
      <c r="E891" s="18"/>
      <c r="F891" s="18"/>
      <c r="I891" s="18"/>
      <c r="K891" s="18"/>
      <c r="Z891" s="29"/>
      <c r="AA891" s="29"/>
      <c r="AB891" s="29"/>
    </row>
    <row r="892">
      <c r="B892" s="3"/>
      <c r="D892" s="18"/>
      <c r="E892" s="18"/>
      <c r="F892" s="18"/>
      <c r="I892" s="18"/>
      <c r="K892" s="18"/>
      <c r="Z892" s="29"/>
      <c r="AA892" s="29"/>
      <c r="AB892" s="29"/>
    </row>
    <row r="893">
      <c r="B893" s="3"/>
      <c r="D893" s="18"/>
      <c r="E893" s="18"/>
      <c r="F893" s="18"/>
      <c r="I893" s="18"/>
      <c r="K893" s="18"/>
      <c r="Z893" s="29"/>
      <c r="AA893" s="29"/>
      <c r="AB893" s="29"/>
    </row>
    <row r="894">
      <c r="B894" s="3"/>
      <c r="D894" s="18"/>
      <c r="E894" s="18"/>
      <c r="F894" s="18"/>
      <c r="I894" s="18"/>
      <c r="K894" s="18"/>
      <c r="Z894" s="29"/>
      <c r="AA894" s="29"/>
      <c r="AB894" s="29"/>
    </row>
    <row r="895">
      <c r="B895" s="3"/>
      <c r="D895" s="18"/>
      <c r="E895" s="18"/>
      <c r="F895" s="18"/>
      <c r="I895" s="18"/>
      <c r="K895" s="18"/>
      <c r="Z895" s="29"/>
      <c r="AA895" s="29"/>
      <c r="AB895" s="29"/>
    </row>
    <row r="896">
      <c r="B896" s="3"/>
      <c r="D896" s="18"/>
      <c r="E896" s="18"/>
      <c r="F896" s="18"/>
      <c r="I896" s="18"/>
      <c r="K896" s="18"/>
      <c r="Z896" s="29"/>
      <c r="AA896" s="29"/>
      <c r="AB896" s="29"/>
    </row>
    <row r="897">
      <c r="B897" s="3"/>
      <c r="D897" s="18"/>
      <c r="E897" s="18"/>
      <c r="F897" s="18"/>
      <c r="I897" s="18"/>
      <c r="K897" s="18"/>
      <c r="Z897" s="29"/>
      <c r="AA897" s="29"/>
      <c r="AB897" s="29"/>
    </row>
    <row r="898">
      <c r="B898" s="3"/>
      <c r="D898" s="18"/>
      <c r="E898" s="18"/>
      <c r="F898" s="18"/>
      <c r="I898" s="18"/>
      <c r="K898" s="18"/>
      <c r="Z898" s="29"/>
      <c r="AA898" s="29"/>
      <c r="AB898" s="29"/>
    </row>
    <row r="899">
      <c r="B899" s="3"/>
      <c r="D899" s="18"/>
      <c r="E899" s="18"/>
      <c r="F899" s="18"/>
      <c r="I899" s="18"/>
      <c r="K899" s="18"/>
      <c r="Z899" s="29"/>
      <c r="AA899" s="29"/>
      <c r="AB899" s="29"/>
    </row>
    <row r="900">
      <c r="B900" s="3"/>
      <c r="D900" s="18"/>
      <c r="E900" s="18"/>
      <c r="F900" s="18"/>
      <c r="I900" s="18"/>
      <c r="K900" s="18"/>
      <c r="Z900" s="29"/>
      <c r="AA900" s="29"/>
      <c r="AB900" s="29"/>
    </row>
    <row r="901">
      <c r="B901" s="3"/>
      <c r="D901" s="18"/>
      <c r="E901" s="18"/>
      <c r="F901" s="18"/>
      <c r="I901" s="18"/>
      <c r="K901" s="18"/>
      <c r="Z901" s="29"/>
      <c r="AA901" s="29"/>
      <c r="AB901" s="29"/>
    </row>
    <row r="902">
      <c r="B902" s="3"/>
      <c r="D902" s="18"/>
      <c r="E902" s="18"/>
      <c r="F902" s="18"/>
      <c r="I902" s="18"/>
      <c r="K902" s="18"/>
      <c r="Z902" s="29"/>
      <c r="AA902" s="29"/>
      <c r="AB902" s="29"/>
    </row>
    <row r="903">
      <c r="B903" s="3"/>
      <c r="D903" s="18"/>
      <c r="E903" s="18"/>
      <c r="F903" s="18"/>
      <c r="I903" s="18"/>
      <c r="K903" s="18"/>
      <c r="Z903" s="29"/>
      <c r="AA903" s="29"/>
      <c r="AB903" s="29"/>
    </row>
    <row r="904">
      <c r="B904" s="3"/>
      <c r="D904" s="18"/>
      <c r="E904" s="18"/>
      <c r="F904" s="18"/>
      <c r="I904" s="18"/>
      <c r="K904" s="18"/>
      <c r="Z904" s="29"/>
      <c r="AA904" s="29"/>
      <c r="AB904" s="29"/>
    </row>
    <row r="905">
      <c r="B905" s="3"/>
      <c r="D905" s="18"/>
      <c r="E905" s="18"/>
      <c r="F905" s="18"/>
      <c r="I905" s="18"/>
      <c r="K905" s="18"/>
      <c r="Z905" s="29"/>
      <c r="AA905" s="29"/>
      <c r="AB905" s="29"/>
    </row>
    <row r="906">
      <c r="B906" s="3"/>
      <c r="D906" s="18"/>
      <c r="E906" s="18"/>
      <c r="F906" s="18"/>
      <c r="I906" s="18"/>
      <c r="K906" s="18"/>
      <c r="Z906" s="29"/>
      <c r="AA906" s="29"/>
      <c r="AB906" s="29"/>
    </row>
    <row r="907">
      <c r="B907" s="3"/>
      <c r="D907" s="18"/>
      <c r="E907" s="18"/>
      <c r="F907" s="18"/>
      <c r="I907" s="18"/>
      <c r="K907" s="18"/>
      <c r="Z907" s="29"/>
      <c r="AA907" s="29"/>
      <c r="AB907" s="29"/>
    </row>
    <row r="908">
      <c r="B908" s="3"/>
      <c r="D908" s="18"/>
      <c r="E908" s="18"/>
      <c r="F908" s="18"/>
      <c r="I908" s="18"/>
      <c r="K908" s="18"/>
      <c r="Z908" s="29"/>
      <c r="AA908" s="29"/>
      <c r="AB908" s="29"/>
    </row>
    <row r="909">
      <c r="B909" s="3"/>
      <c r="D909" s="18"/>
      <c r="E909" s="18"/>
      <c r="F909" s="18"/>
      <c r="I909" s="18"/>
      <c r="K909" s="18"/>
      <c r="Z909" s="29"/>
      <c r="AA909" s="29"/>
      <c r="AB909" s="29"/>
    </row>
    <row r="910">
      <c r="B910" s="3"/>
      <c r="D910" s="18"/>
      <c r="E910" s="18"/>
      <c r="F910" s="18"/>
      <c r="I910" s="18"/>
      <c r="K910" s="18"/>
      <c r="Z910" s="29"/>
      <c r="AA910" s="29"/>
      <c r="AB910" s="29"/>
    </row>
    <row r="911">
      <c r="B911" s="3"/>
      <c r="D911" s="18"/>
      <c r="E911" s="18"/>
      <c r="F911" s="18"/>
      <c r="I911" s="18"/>
      <c r="K911" s="18"/>
      <c r="Z911" s="29"/>
      <c r="AA911" s="29"/>
      <c r="AB911" s="29"/>
    </row>
    <row r="912">
      <c r="B912" s="3"/>
      <c r="D912" s="18"/>
      <c r="E912" s="18"/>
      <c r="F912" s="18"/>
      <c r="I912" s="18"/>
      <c r="K912" s="18"/>
      <c r="Z912" s="29"/>
      <c r="AA912" s="29"/>
      <c r="AB912" s="29"/>
    </row>
    <row r="913">
      <c r="B913" s="3"/>
      <c r="D913" s="18"/>
      <c r="E913" s="18"/>
      <c r="F913" s="18"/>
      <c r="I913" s="18"/>
      <c r="K913" s="18"/>
      <c r="Z913" s="29"/>
      <c r="AA913" s="29"/>
      <c r="AB913" s="29"/>
    </row>
    <row r="914">
      <c r="B914" s="3"/>
      <c r="D914" s="18"/>
      <c r="E914" s="18"/>
      <c r="F914" s="18"/>
      <c r="I914" s="18"/>
      <c r="K914" s="18"/>
      <c r="Z914" s="29"/>
      <c r="AA914" s="29"/>
      <c r="AB914" s="29"/>
    </row>
    <row r="915">
      <c r="B915" s="3"/>
      <c r="D915" s="18"/>
      <c r="E915" s="18"/>
      <c r="F915" s="18"/>
      <c r="I915" s="18"/>
      <c r="K915" s="18"/>
      <c r="Z915" s="29"/>
      <c r="AA915" s="29"/>
      <c r="AB915" s="29"/>
    </row>
    <row r="916">
      <c r="B916" s="3"/>
      <c r="D916" s="18"/>
      <c r="E916" s="18"/>
      <c r="F916" s="18"/>
      <c r="I916" s="18"/>
      <c r="K916" s="18"/>
      <c r="Z916" s="29"/>
      <c r="AA916" s="29"/>
      <c r="AB916" s="29"/>
    </row>
    <row r="917">
      <c r="B917" s="3"/>
      <c r="D917" s="18"/>
      <c r="E917" s="18"/>
      <c r="F917" s="18"/>
      <c r="I917" s="18"/>
      <c r="K917" s="18"/>
      <c r="Z917" s="29"/>
      <c r="AA917" s="29"/>
      <c r="AB917" s="29"/>
    </row>
    <row r="918">
      <c r="B918" s="3"/>
      <c r="D918" s="18"/>
      <c r="E918" s="18"/>
      <c r="F918" s="18"/>
      <c r="I918" s="18"/>
      <c r="K918" s="18"/>
      <c r="Z918" s="29"/>
      <c r="AA918" s="29"/>
      <c r="AB918" s="29"/>
    </row>
    <row r="919">
      <c r="B919" s="3"/>
      <c r="D919" s="18"/>
      <c r="E919" s="18"/>
      <c r="F919" s="18"/>
      <c r="I919" s="18"/>
      <c r="K919" s="18"/>
      <c r="Z919" s="29"/>
      <c r="AA919" s="29"/>
      <c r="AB919" s="29"/>
    </row>
    <row r="920">
      <c r="B920" s="3"/>
      <c r="D920" s="18"/>
      <c r="E920" s="18"/>
      <c r="F920" s="18"/>
      <c r="I920" s="18"/>
      <c r="K920" s="18"/>
      <c r="Z920" s="29"/>
      <c r="AA920" s="29"/>
      <c r="AB920" s="29"/>
    </row>
    <row r="921">
      <c r="B921" s="3"/>
      <c r="D921" s="18"/>
      <c r="E921" s="18"/>
      <c r="F921" s="18"/>
      <c r="I921" s="18"/>
      <c r="K921" s="18"/>
      <c r="Z921" s="29"/>
      <c r="AA921" s="29"/>
      <c r="AB921" s="29"/>
    </row>
    <row r="922">
      <c r="B922" s="3"/>
      <c r="D922" s="18"/>
      <c r="E922" s="18"/>
      <c r="F922" s="18"/>
      <c r="I922" s="18"/>
      <c r="K922" s="18"/>
      <c r="Z922" s="29"/>
      <c r="AA922" s="29"/>
      <c r="AB922" s="29"/>
    </row>
    <row r="923">
      <c r="B923" s="3"/>
      <c r="D923" s="18"/>
      <c r="E923" s="18"/>
      <c r="F923" s="18"/>
      <c r="I923" s="18"/>
      <c r="K923" s="18"/>
      <c r="Z923" s="29"/>
      <c r="AA923" s="29"/>
      <c r="AB923" s="29"/>
    </row>
    <row r="924">
      <c r="B924" s="3"/>
      <c r="D924" s="18"/>
      <c r="E924" s="18"/>
      <c r="F924" s="18"/>
      <c r="I924" s="18"/>
      <c r="K924" s="18"/>
      <c r="Z924" s="29"/>
      <c r="AA924" s="29"/>
      <c r="AB924" s="29"/>
    </row>
    <row r="925">
      <c r="B925" s="3"/>
      <c r="D925" s="18"/>
      <c r="E925" s="18"/>
      <c r="F925" s="18"/>
      <c r="I925" s="18"/>
      <c r="K925" s="18"/>
      <c r="Z925" s="29"/>
      <c r="AA925" s="29"/>
      <c r="AB925" s="29"/>
    </row>
    <row r="926">
      <c r="B926" s="3"/>
      <c r="D926" s="18"/>
      <c r="E926" s="18"/>
      <c r="F926" s="18"/>
      <c r="I926" s="18"/>
      <c r="K926" s="18"/>
      <c r="Z926" s="29"/>
      <c r="AA926" s="29"/>
      <c r="AB926" s="29"/>
    </row>
    <row r="927">
      <c r="B927" s="3"/>
      <c r="D927" s="18"/>
      <c r="E927" s="18"/>
      <c r="F927" s="18"/>
      <c r="I927" s="18"/>
      <c r="K927" s="18"/>
      <c r="Z927" s="29"/>
      <c r="AA927" s="29"/>
      <c r="AB927" s="29"/>
    </row>
    <row r="928">
      <c r="B928" s="3"/>
      <c r="D928" s="18"/>
      <c r="E928" s="18"/>
      <c r="F928" s="18"/>
      <c r="I928" s="18"/>
      <c r="K928" s="18"/>
      <c r="Z928" s="29"/>
      <c r="AA928" s="29"/>
      <c r="AB928" s="29"/>
    </row>
    <row r="929">
      <c r="B929" s="3"/>
      <c r="D929" s="18"/>
      <c r="E929" s="18"/>
      <c r="F929" s="18"/>
      <c r="I929" s="18"/>
      <c r="K929" s="18"/>
      <c r="Z929" s="29"/>
      <c r="AA929" s="29"/>
      <c r="AB929" s="29"/>
    </row>
    <row r="930">
      <c r="B930" s="3"/>
      <c r="D930" s="18"/>
      <c r="E930" s="18"/>
      <c r="F930" s="18"/>
      <c r="I930" s="18"/>
      <c r="K930" s="18"/>
      <c r="Z930" s="29"/>
      <c r="AA930" s="29"/>
      <c r="AB930" s="29"/>
    </row>
    <row r="931">
      <c r="B931" s="3"/>
      <c r="D931" s="18"/>
      <c r="E931" s="18"/>
      <c r="F931" s="18"/>
      <c r="I931" s="18"/>
      <c r="K931" s="18"/>
      <c r="Z931" s="29"/>
      <c r="AA931" s="29"/>
      <c r="AB931" s="29"/>
    </row>
    <row r="932">
      <c r="B932" s="3"/>
      <c r="D932" s="18"/>
      <c r="E932" s="18"/>
      <c r="F932" s="18"/>
      <c r="I932" s="18"/>
      <c r="K932" s="18"/>
      <c r="Z932" s="29"/>
      <c r="AA932" s="29"/>
      <c r="AB932" s="29"/>
    </row>
    <row r="933">
      <c r="B933" s="3"/>
      <c r="D933" s="18"/>
      <c r="E933" s="18"/>
      <c r="F933" s="18"/>
      <c r="I933" s="18"/>
      <c r="K933" s="18"/>
      <c r="Z933" s="29"/>
      <c r="AA933" s="29"/>
      <c r="AB933" s="29"/>
    </row>
    <row r="934">
      <c r="B934" s="3"/>
      <c r="D934" s="18"/>
      <c r="E934" s="18"/>
      <c r="F934" s="18"/>
      <c r="I934" s="18"/>
      <c r="K934" s="18"/>
      <c r="Z934" s="29"/>
      <c r="AA934" s="29"/>
      <c r="AB934" s="29"/>
    </row>
    <row r="935">
      <c r="B935" s="3"/>
      <c r="D935" s="18"/>
      <c r="E935" s="18"/>
      <c r="F935" s="18"/>
      <c r="I935" s="18"/>
      <c r="K935" s="18"/>
      <c r="Z935" s="29"/>
      <c r="AA935" s="29"/>
      <c r="AB935" s="29"/>
    </row>
    <row r="936">
      <c r="B936" s="3"/>
      <c r="D936" s="18"/>
      <c r="E936" s="18"/>
      <c r="F936" s="18"/>
      <c r="I936" s="18"/>
      <c r="K936" s="18"/>
      <c r="Z936" s="29"/>
      <c r="AA936" s="29"/>
      <c r="AB936" s="29"/>
    </row>
    <row r="937">
      <c r="B937" s="3"/>
      <c r="D937" s="18"/>
      <c r="E937" s="18"/>
      <c r="F937" s="18"/>
      <c r="I937" s="18"/>
      <c r="K937" s="18"/>
      <c r="Z937" s="29"/>
      <c r="AA937" s="29"/>
      <c r="AB937" s="29"/>
    </row>
    <row r="938">
      <c r="B938" s="3"/>
      <c r="D938" s="18"/>
      <c r="E938" s="18"/>
      <c r="F938" s="18"/>
      <c r="I938" s="18"/>
      <c r="K938" s="18"/>
      <c r="Z938" s="29"/>
      <c r="AA938" s="29"/>
      <c r="AB938" s="29"/>
    </row>
    <row r="939">
      <c r="B939" s="3"/>
      <c r="D939" s="18"/>
      <c r="E939" s="18"/>
      <c r="F939" s="18"/>
      <c r="I939" s="18"/>
      <c r="K939" s="18"/>
      <c r="Z939" s="29"/>
      <c r="AA939" s="29"/>
      <c r="AB939" s="29"/>
    </row>
    <row r="940">
      <c r="B940" s="3"/>
      <c r="D940" s="18"/>
      <c r="E940" s="18"/>
      <c r="F940" s="18"/>
      <c r="I940" s="18"/>
      <c r="K940" s="18"/>
      <c r="Z940" s="29"/>
      <c r="AA940" s="29"/>
      <c r="AB940" s="29"/>
    </row>
    <row r="941">
      <c r="B941" s="3"/>
      <c r="D941" s="18"/>
      <c r="E941" s="18"/>
      <c r="F941" s="18"/>
      <c r="I941" s="18"/>
      <c r="K941" s="18"/>
      <c r="Z941" s="29"/>
      <c r="AA941" s="29"/>
      <c r="AB941" s="29"/>
    </row>
    <row r="942">
      <c r="B942" s="3"/>
      <c r="D942" s="18"/>
      <c r="E942" s="18"/>
      <c r="F942" s="18"/>
      <c r="I942" s="18"/>
      <c r="K942" s="18"/>
      <c r="Z942" s="29"/>
      <c r="AA942" s="29"/>
      <c r="AB942" s="29"/>
    </row>
    <row r="943">
      <c r="B943" s="3"/>
      <c r="D943" s="18"/>
      <c r="E943" s="18"/>
      <c r="F943" s="18"/>
      <c r="I943" s="18"/>
      <c r="K943" s="18"/>
      <c r="Z943" s="29"/>
      <c r="AA943" s="29"/>
      <c r="AB943" s="29"/>
    </row>
    <row r="944">
      <c r="B944" s="3"/>
      <c r="D944" s="18"/>
      <c r="E944" s="18"/>
      <c r="F944" s="18"/>
      <c r="I944" s="18"/>
      <c r="K944" s="18"/>
      <c r="Z944" s="29"/>
      <c r="AA944" s="29"/>
      <c r="AB944" s="29"/>
    </row>
    <row r="945">
      <c r="B945" s="3"/>
      <c r="D945" s="18"/>
      <c r="E945" s="18"/>
      <c r="F945" s="18"/>
      <c r="I945" s="18"/>
      <c r="K945" s="18"/>
      <c r="Z945" s="29"/>
      <c r="AA945" s="29"/>
      <c r="AB945" s="29"/>
    </row>
    <row r="946">
      <c r="B946" s="3"/>
      <c r="D946" s="18"/>
      <c r="E946" s="18"/>
      <c r="F946" s="18"/>
      <c r="I946" s="18"/>
      <c r="K946" s="18"/>
      <c r="Z946" s="29"/>
      <c r="AA946" s="29"/>
      <c r="AB946" s="29"/>
    </row>
    <row r="947">
      <c r="B947" s="3"/>
      <c r="D947" s="18"/>
      <c r="E947" s="18"/>
      <c r="F947" s="18"/>
      <c r="I947" s="18"/>
      <c r="K947" s="18"/>
      <c r="Z947" s="29"/>
      <c r="AA947" s="29"/>
      <c r="AB947" s="29"/>
    </row>
    <row r="948">
      <c r="B948" s="3"/>
      <c r="D948" s="18"/>
      <c r="E948" s="18"/>
      <c r="F948" s="18"/>
      <c r="I948" s="18"/>
      <c r="K948" s="18"/>
      <c r="Z948" s="29"/>
      <c r="AA948" s="29"/>
      <c r="AB948" s="29"/>
    </row>
    <row r="949">
      <c r="B949" s="3"/>
      <c r="D949" s="18"/>
      <c r="E949" s="18"/>
      <c r="F949" s="18"/>
      <c r="I949" s="18"/>
      <c r="K949" s="18"/>
      <c r="Z949" s="29"/>
      <c r="AA949" s="29"/>
      <c r="AB949" s="29"/>
    </row>
    <row r="950">
      <c r="B950" s="3"/>
      <c r="D950" s="18"/>
      <c r="E950" s="18"/>
      <c r="F950" s="18"/>
      <c r="I950" s="18"/>
      <c r="K950" s="18"/>
      <c r="Z950" s="29"/>
      <c r="AA950" s="29"/>
      <c r="AB950" s="29"/>
    </row>
    <row r="951">
      <c r="B951" s="3"/>
      <c r="D951" s="18"/>
      <c r="E951" s="18"/>
      <c r="F951" s="18"/>
      <c r="I951" s="18"/>
      <c r="K951" s="18"/>
      <c r="Z951" s="29"/>
      <c r="AA951" s="29"/>
      <c r="AB951" s="29"/>
    </row>
    <row r="952">
      <c r="B952" s="3"/>
      <c r="D952" s="18"/>
      <c r="E952" s="18"/>
      <c r="F952" s="18"/>
      <c r="I952" s="18"/>
      <c r="K952" s="18"/>
      <c r="Z952" s="29"/>
      <c r="AA952" s="29"/>
      <c r="AB952" s="29"/>
    </row>
    <row r="953">
      <c r="B953" s="3"/>
      <c r="D953" s="18"/>
      <c r="E953" s="18"/>
      <c r="F953" s="18"/>
      <c r="I953" s="18"/>
      <c r="K953" s="18"/>
      <c r="Z953" s="29"/>
      <c r="AA953" s="29"/>
      <c r="AB953" s="29"/>
    </row>
    <row r="954">
      <c r="B954" s="3"/>
      <c r="D954" s="18"/>
      <c r="E954" s="18"/>
      <c r="F954" s="18"/>
      <c r="I954" s="18"/>
      <c r="K954" s="18"/>
      <c r="Z954" s="29"/>
      <c r="AA954" s="29"/>
      <c r="AB954" s="29"/>
    </row>
    <row r="955">
      <c r="B955" s="3"/>
      <c r="D955" s="18"/>
      <c r="E955" s="18"/>
      <c r="F955" s="18"/>
      <c r="I955" s="18"/>
      <c r="K955" s="18"/>
      <c r="Z955" s="29"/>
      <c r="AA955" s="29"/>
      <c r="AB955" s="29"/>
    </row>
    <row r="956">
      <c r="B956" s="3"/>
      <c r="D956" s="18"/>
      <c r="E956" s="18"/>
      <c r="F956" s="18"/>
      <c r="I956" s="18"/>
      <c r="K956" s="18"/>
      <c r="Z956" s="29"/>
      <c r="AA956" s="29"/>
      <c r="AB956" s="29"/>
    </row>
    <row r="957">
      <c r="B957" s="3"/>
      <c r="D957" s="18"/>
      <c r="E957" s="18"/>
      <c r="F957" s="18"/>
      <c r="I957" s="18"/>
      <c r="K957" s="18"/>
      <c r="Z957" s="29"/>
      <c r="AA957" s="29"/>
      <c r="AB957" s="29"/>
    </row>
    <row r="958">
      <c r="B958" s="3"/>
      <c r="D958" s="18"/>
      <c r="E958" s="18"/>
      <c r="F958" s="18"/>
      <c r="I958" s="18"/>
      <c r="K958" s="18"/>
      <c r="Z958" s="29"/>
      <c r="AA958" s="29"/>
      <c r="AB958" s="29"/>
    </row>
    <row r="959">
      <c r="B959" s="3"/>
      <c r="D959" s="18"/>
      <c r="E959" s="18"/>
      <c r="F959" s="18"/>
      <c r="I959" s="18"/>
      <c r="K959" s="18"/>
      <c r="Z959" s="29"/>
      <c r="AA959" s="29"/>
      <c r="AB959" s="29"/>
    </row>
    <row r="960">
      <c r="B960" s="3"/>
      <c r="D960" s="18"/>
      <c r="E960" s="18"/>
      <c r="F960" s="18"/>
      <c r="I960" s="18"/>
      <c r="K960" s="18"/>
      <c r="Z960" s="29"/>
      <c r="AA960" s="29"/>
      <c r="AB960" s="29"/>
    </row>
    <row r="961">
      <c r="B961" s="3"/>
      <c r="D961" s="18"/>
      <c r="E961" s="18"/>
      <c r="F961" s="18"/>
      <c r="I961" s="18"/>
      <c r="K961" s="18"/>
      <c r="Z961" s="29"/>
      <c r="AA961" s="29"/>
      <c r="AB961" s="29"/>
    </row>
    <row r="962">
      <c r="B962" s="3"/>
      <c r="D962" s="18"/>
      <c r="E962" s="18"/>
      <c r="F962" s="18"/>
      <c r="I962" s="18"/>
      <c r="K962" s="18"/>
      <c r="Z962" s="29"/>
      <c r="AA962" s="29"/>
      <c r="AB962" s="29"/>
    </row>
    <row r="963">
      <c r="B963" s="3"/>
      <c r="D963" s="18"/>
      <c r="E963" s="18"/>
      <c r="F963" s="18"/>
      <c r="I963" s="18"/>
      <c r="K963" s="18"/>
      <c r="Z963" s="29"/>
      <c r="AA963" s="29"/>
      <c r="AB963" s="29"/>
    </row>
    <row r="964">
      <c r="B964" s="3"/>
      <c r="D964" s="18"/>
      <c r="E964" s="18"/>
      <c r="F964" s="18"/>
      <c r="I964" s="18"/>
      <c r="K964" s="18"/>
      <c r="Z964" s="29"/>
      <c r="AA964" s="29"/>
      <c r="AB964" s="29"/>
    </row>
    <row r="965">
      <c r="B965" s="3"/>
      <c r="D965" s="18"/>
      <c r="E965" s="18"/>
      <c r="F965" s="18"/>
      <c r="I965" s="18"/>
      <c r="K965" s="18"/>
      <c r="Z965" s="29"/>
      <c r="AA965" s="29"/>
      <c r="AB965" s="29"/>
    </row>
    <row r="966">
      <c r="B966" s="3"/>
      <c r="D966" s="18"/>
      <c r="E966" s="18"/>
      <c r="F966" s="18"/>
      <c r="I966" s="18"/>
      <c r="K966" s="18"/>
      <c r="Z966" s="29"/>
      <c r="AA966" s="29"/>
      <c r="AB966" s="29"/>
    </row>
    <row r="967">
      <c r="B967" s="3"/>
      <c r="D967" s="18"/>
      <c r="E967" s="18"/>
      <c r="F967" s="18"/>
      <c r="I967" s="18"/>
      <c r="K967" s="18"/>
      <c r="Z967" s="29"/>
      <c r="AA967" s="29"/>
      <c r="AB967" s="29"/>
    </row>
    <row r="968">
      <c r="B968" s="3"/>
      <c r="D968" s="18"/>
      <c r="E968" s="18"/>
      <c r="F968" s="18"/>
      <c r="I968" s="18"/>
      <c r="K968" s="18"/>
      <c r="Z968" s="29"/>
      <c r="AA968" s="29"/>
      <c r="AB968" s="29"/>
    </row>
    <row r="969">
      <c r="B969" s="3"/>
      <c r="D969" s="18"/>
      <c r="E969" s="18"/>
      <c r="F969" s="18"/>
      <c r="I969" s="18"/>
      <c r="K969" s="18"/>
      <c r="Z969" s="29"/>
      <c r="AA969" s="29"/>
      <c r="AB969" s="29"/>
    </row>
    <row r="970">
      <c r="B970" s="3"/>
      <c r="D970" s="18"/>
      <c r="E970" s="18"/>
      <c r="F970" s="18"/>
      <c r="I970" s="18"/>
      <c r="K970" s="18"/>
      <c r="Z970" s="29"/>
      <c r="AA970" s="29"/>
      <c r="AB970" s="29"/>
    </row>
    <row r="971">
      <c r="B971" s="3"/>
      <c r="D971" s="18"/>
      <c r="E971" s="18"/>
      <c r="F971" s="18"/>
      <c r="I971" s="18"/>
      <c r="K971" s="18"/>
      <c r="Z971" s="29"/>
      <c r="AA971" s="29"/>
      <c r="AB971" s="29"/>
    </row>
    <row r="972">
      <c r="B972" s="3"/>
      <c r="D972" s="18"/>
      <c r="E972" s="18"/>
      <c r="F972" s="18"/>
      <c r="I972" s="18"/>
      <c r="K972" s="18"/>
      <c r="Z972" s="29"/>
      <c r="AA972" s="29"/>
      <c r="AB972" s="29"/>
    </row>
    <row r="973">
      <c r="B973" s="3"/>
      <c r="D973" s="18"/>
      <c r="E973" s="18"/>
      <c r="F973" s="18"/>
      <c r="I973" s="18"/>
      <c r="K973" s="18"/>
      <c r="Z973" s="29"/>
      <c r="AA973" s="29"/>
      <c r="AB973" s="29"/>
    </row>
    <row r="974">
      <c r="B974" s="3"/>
      <c r="D974" s="18"/>
      <c r="E974" s="18"/>
      <c r="F974" s="18"/>
      <c r="I974" s="18"/>
      <c r="K974" s="18"/>
      <c r="Z974" s="29"/>
      <c r="AA974" s="29"/>
      <c r="AB974" s="29"/>
    </row>
    <row r="975">
      <c r="B975" s="3"/>
      <c r="D975" s="18"/>
      <c r="E975" s="18"/>
      <c r="F975" s="18"/>
      <c r="I975" s="18"/>
      <c r="K975" s="18"/>
      <c r="Z975" s="29"/>
      <c r="AA975" s="29"/>
      <c r="AB975" s="29"/>
    </row>
    <row r="976">
      <c r="B976" s="3"/>
      <c r="D976" s="18"/>
      <c r="E976" s="18"/>
      <c r="F976" s="18"/>
      <c r="I976" s="18"/>
      <c r="K976" s="18"/>
      <c r="Z976" s="29"/>
      <c r="AA976" s="29"/>
      <c r="AB976" s="29"/>
    </row>
    <row r="977">
      <c r="B977" s="3"/>
      <c r="D977" s="18"/>
      <c r="E977" s="18"/>
      <c r="F977" s="18"/>
      <c r="I977" s="18"/>
      <c r="K977" s="18"/>
      <c r="Z977" s="29"/>
      <c r="AA977" s="29"/>
      <c r="AB977" s="29"/>
    </row>
    <row r="978">
      <c r="B978" s="3"/>
      <c r="D978" s="18"/>
      <c r="E978" s="18"/>
      <c r="F978" s="18"/>
      <c r="I978" s="18"/>
      <c r="K978" s="18"/>
      <c r="Z978" s="29"/>
      <c r="AA978" s="29"/>
      <c r="AB978" s="29"/>
    </row>
    <row r="979">
      <c r="B979" s="3"/>
      <c r="D979" s="18"/>
      <c r="E979" s="18"/>
      <c r="F979" s="18"/>
      <c r="I979" s="18"/>
      <c r="K979" s="18"/>
      <c r="Z979" s="29"/>
      <c r="AA979" s="29"/>
      <c r="AB979" s="29"/>
    </row>
    <row r="980">
      <c r="B980" s="3"/>
      <c r="D980" s="18"/>
      <c r="E980" s="18"/>
      <c r="F980" s="18"/>
      <c r="I980" s="18"/>
      <c r="K980" s="18"/>
      <c r="Z980" s="29"/>
      <c r="AA980" s="29"/>
      <c r="AB980" s="29"/>
    </row>
    <row r="981">
      <c r="B981" s="3"/>
      <c r="D981" s="18"/>
      <c r="E981" s="18"/>
      <c r="F981" s="18"/>
      <c r="I981" s="18"/>
      <c r="K981" s="18"/>
      <c r="Z981" s="29"/>
      <c r="AA981" s="29"/>
      <c r="AB981" s="29"/>
    </row>
    <row r="982">
      <c r="B982" s="3"/>
      <c r="D982" s="18"/>
      <c r="E982" s="18"/>
      <c r="F982" s="18"/>
      <c r="I982" s="18"/>
      <c r="K982" s="18"/>
      <c r="Z982" s="29"/>
      <c r="AA982" s="29"/>
      <c r="AB982" s="29"/>
    </row>
    <row r="983">
      <c r="B983" s="3"/>
      <c r="D983" s="18"/>
      <c r="E983" s="18"/>
      <c r="F983" s="18"/>
      <c r="I983" s="18"/>
      <c r="K983" s="18"/>
      <c r="Z983" s="29"/>
      <c r="AA983" s="29"/>
      <c r="AB983" s="29"/>
    </row>
    <row r="984">
      <c r="B984" s="3"/>
      <c r="D984" s="18"/>
      <c r="E984" s="18"/>
      <c r="F984" s="18"/>
      <c r="I984" s="18"/>
      <c r="K984" s="18"/>
      <c r="Z984" s="29"/>
      <c r="AA984" s="29"/>
      <c r="AB984" s="29"/>
    </row>
    <row r="985">
      <c r="B985" s="3"/>
      <c r="D985" s="18"/>
      <c r="E985" s="18"/>
      <c r="F985" s="18"/>
      <c r="I985" s="18"/>
      <c r="K985" s="18"/>
      <c r="Z985" s="29"/>
      <c r="AA985" s="29"/>
      <c r="AB985" s="29"/>
    </row>
    <row r="986">
      <c r="B986" s="3"/>
      <c r="D986" s="18"/>
      <c r="E986" s="18"/>
      <c r="F986" s="18"/>
      <c r="I986" s="18"/>
      <c r="K986" s="18"/>
      <c r="Z986" s="29"/>
      <c r="AA986" s="29"/>
      <c r="AB986" s="29"/>
    </row>
    <row r="987">
      <c r="B987" s="3"/>
      <c r="D987" s="18"/>
      <c r="E987" s="18"/>
      <c r="F987" s="18"/>
      <c r="I987" s="18"/>
      <c r="K987" s="18"/>
      <c r="Z987" s="29"/>
      <c r="AA987" s="29"/>
      <c r="AB987" s="29"/>
    </row>
    <row r="988">
      <c r="B988" s="3"/>
      <c r="D988" s="18"/>
      <c r="E988" s="18"/>
      <c r="F988" s="18"/>
      <c r="I988" s="18"/>
      <c r="K988" s="18"/>
      <c r="Z988" s="29"/>
      <c r="AA988" s="29"/>
      <c r="AB988" s="29"/>
    </row>
    <row r="989">
      <c r="B989" s="3"/>
      <c r="D989" s="18"/>
      <c r="E989" s="18"/>
      <c r="F989" s="18"/>
      <c r="I989" s="18"/>
      <c r="K989" s="18"/>
      <c r="Z989" s="29"/>
      <c r="AA989" s="29"/>
      <c r="AB989" s="29"/>
    </row>
    <row r="990">
      <c r="B990" s="3"/>
      <c r="D990" s="18"/>
      <c r="E990" s="18"/>
      <c r="F990" s="18"/>
      <c r="I990" s="18"/>
      <c r="K990" s="18"/>
      <c r="Z990" s="29"/>
      <c r="AA990" s="29"/>
      <c r="AB990" s="29"/>
    </row>
    <row r="991">
      <c r="B991" s="3"/>
      <c r="D991" s="18"/>
      <c r="E991" s="18"/>
      <c r="F991" s="18"/>
      <c r="I991" s="18"/>
      <c r="K991" s="18"/>
      <c r="Z991" s="29"/>
      <c r="AA991" s="29"/>
      <c r="AB991" s="29"/>
    </row>
    <row r="992">
      <c r="B992" s="3"/>
      <c r="D992" s="18"/>
      <c r="E992" s="18"/>
      <c r="F992" s="18"/>
      <c r="I992" s="18"/>
      <c r="K992" s="18"/>
      <c r="Z992" s="29"/>
      <c r="AA992" s="29"/>
      <c r="AB992" s="29"/>
    </row>
    <row r="993">
      <c r="B993" s="3"/>
      <c r="D993" s="18"/>
      <c r="E993" s="18"/>
      <c r="F993" s="18"/>
      <c r="I993" s="18"/>
      <c r="K993" s="18"/>
      <c r="Z993" s="29"/>
      <c r="AA993" s="29"/>
      <c r="AB993" s="29"/>
    </row>
    <row r="994">
      <c r="B994" s="3"/>
      <c r="D994" s="18"/>
      <c r="E994" s="18"/>
      <c r="F994" s="18"/>
      <c r="I994" s="18"/>
      <c r="K994" s="18"/>
      <c r="Z994" s="29"/>
      <c r="AA994" s="29"/>
      <c r="AB994" s="29"/>
    </row>
    <row r="995">
      <c r="B995" s="3"/>
      <c r="D995" s="18"/>
      <c r="E995" s="18"/>
      <c r="F995" s="18"/>
      <c r="I995" s="18"/>
      <c r="K995" s="18"/>
      <c r="Z995" s="29"/>
      <c r="AA995" s="29"/>
      <c r="AB995" s="29"/>
    </row>
    <row r="996">
      <c r="B996" s="3"/>
      <c r="D996" s="18"/>
      <c r="E996" s="18"/>
      <c r="F996" s="18"/>
      <c r="I996" s="18"/>
      <c r="K996" s="18"/>
      <c r="Z996" s="29"/>
      <c r="AA996" s="29"/>
      <c r="AB996" s="29"/>
    </row>
    <row r="997">
      <c r="B997" s="3"/>
      <c r="D997" s="18"/>
      <c r="E997" s="18"/>
      <c r="F997" s="18"/>
      <c r="I997" s="18"/>
      <c r="K997" s="18"/>
      <c r="Z997" s="29"/>
      <c r="AA997" s="29"/>
      <c r="AB997" s="2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38"/>
    <col customWidth="1" min="3" max="3" width="18.13"/>
    <col customWidth="1" min="4" max="4" width="18.88"/>
    <col customWidth="1" min="5" max="5" width="19.13"/>
    <col customWidth="1" min="6" max="6" width="15.13"/>
    <col customWidth="1" min="7" max="7" width="16.63"/>
    <col customWidth="1" min="8" max="8" width="17.13"/>
    <col customWidth="1" min="9" max="9" width="19.13"/>
    <col customWidth="1" min="10" max="10" width="17.75"/>
    <col customWidth="1" min="11" max="11" width="16.75"/>
  </cols>
  <sheetData>
    <row r="1">
      <c r="A1" s="2" t="s">
        <v>3514</v>
      </c>
      <c r="B1" s="3"/>
      <c r="D1" s="18"/>
      <c r="E1" s="18"/>
      <c r="F1" s="18"/>
      <c r="I1" s="18"/>
      <c r="K1" s="18"/>
    </row>
    <row r="2">
      <c r="B2" s="3"/>
      <c r="D2" s="18"/>
      <c r="E2" s="18"/>
      <c r="F2" s="18"/>
      <c r="I2" s="18"/>
      <c r="K2" s="18"/>
    </row>
    <row r="3">
      <c r="A3" s="6" t="s">
        <v>2341</v>
      </c>
      <c r="B3" s="3"/>
      <c r="D3" s="18"/>
      <c r="E3" s="18"/>
      <c r="F3" s="18"/>
      <c r="I3" s="18"/>
      <c r="K3" s="18"/>
    </row>
    <row r="4">
      <c r="A4" s="22" t="s">
        <v>3519</v>
      </c>
      <c r="B4" s="23"/>
      <c r="C4" s="24"/>
      <c r="D4" s="25"/>
      <c r="E4" s="25"/>
      <c r="F4" s="25"/>
      <c r="G4" s="24"/>
      <c r="H4" s="24"/>
      <c r="I4" s="25"/>
      <c r="J4" s="24"/>
      <c r="K4" s="25"/>
      <c r="L4" s="24"/>
      <c r="M4" s="24"/>
      <c r="N4" s="24"/>
      <c r="O4" s="24"/>
      <c r="P4" s="24"/>
      <c r="Q4" s="24"/>
      <c r="R4" s="24"/>
      <c r="S4" s="24"/>
      <c r="T4" s="24"/>
      <c r="U4" s="24"/>
      <c r="V4" s="24"/>
      <c r="W4" s="24"/>
    </row>
    <row r="5">
      <c r="B5" s="8"/>
      <c r="D5" s="18"/>
      <c r="E5" s="18"/>
      <c r="F5" s="18"/>
      <c r="I5" s="18"/>
      <c r="K5" s="18"/>
    </row>
    <row r="6">
      <c r="A6" s="27"/>
      <c r="B6" s="27"/>
      <c r="C6" s="27"/>
      <c r="D6" s="27"/>
      <c r="E6" s="18"/>
      <c r="F6" s="18"/>
      <c r="I6" s="18"/>
      <c r="K6" s="18"/>
    </row>
    <row r="7">
      <c r="A7" s="27"/>
      <c r="B7" s="27"/>
      <c r="C7" s="27"/>
      <c r="D7" s="27"/>
      <c r="E7" s="18"/>
      <c r="F7" s="18"/>
      <c r="I7" s="18"/>
      <c r="K7" s="18"/>
    </row>
    <row r="8">
      <c r="A8" s="33"/>
      <c r="D8" s="18"/>
      <c r="E8" s="18"/>
      <c r="F8" s="18"/>
      <c r="I8" s="18"/>
      <c r="K8" s="18"/>
    </row>
    <row r="9">
      <c r="A9" s="18"/>
      <c r="D9" s="18"/>
      <c r="E9" s="18"/>
      <c r="F9" s="18"/>
      <c r="I9" s="18"/>
      <c r="K9" s="18"/>
    </row>
    <row r="10">
      <c r="A10" s="18"/>
      <c r="D10" s="18"/>
      <c r="E10" s="18"/>
      <c r="F10" s="18"/>
      <c r="I10" s="18"/>
      <c r="K10" s="18"/>
    </row>
    <row r="11">
      <c r="A11" s="18"/>
      <c r="D11" s="18"/>
      <c r="E11" s="18"/>
      <c r="F11" s="18"/>
      <c r="I11" s="18"/>
      <c r="K11" s="18"/>
    </row>
    <row r="12">
      <c r="A12" s="18"/>
      <c r="D12" s="18"/>
      <c r="E12" s="18"/>
      <c r="F12" s="18"/>
      <c r="I12" s="18"/>
      <c r="K12" s="18"/>
    </row>
    <row r="13">
      <c r="A13" s="18"/>
      <c r="D13" s="18"/>
      <c r="E13" s="18"/>
      <c r="F13" s="18"/>
      <c r="I13" s="18"/>
      <c r="K13" s="18"/>
    </row>
    <row r="14">
      <c r="A14" s="18"/>
      <c r="D14" s="18"/>
      <c r="E14" s="18"/>
      <c r="F14" s="18"/>
      <c r="I14" s="18"/>
      <c r="K14" s="18"/>
    </row>
    <row r="15">
      <c r="A15" s="18"/>
      <c r="D15" s="18"/>
      <c r="E15" s="18"/>
      <c r="F15" s="18"/>
      <c r="I15" s="18"/>
      <c r="K15" s="18"/>
    </row>
    <row r="16">
      <c r="A16" s="18"/>
      <c r="D16" s="18"/>
      <c r="E16" s="18"/>
      <c r="F16" s="18"/>
      <c r="I16" s="18"/>
      <c r="K16" s="18"/>
    </row>
    <row r="17">
      <c r="A17" s="18"/>
      <c r="D17" s="18"/>
      <c r="E17" s="18"/>
      <c r="F17" s="18"/>
      <c r="I17" s="18"/>
      <c r="K17" s="18"/>
    </row>
    <row r="18">
      <c r="B18" s="3"/>
      <c r="D18" s="18"/>
      <c r="E18" s="18"/>
      <c r="F18" s="18"/>
      <c r="I18" s="18"/>
      <c r="K18" s="18"/>
    </row>
    <row r="19">
      <c r="B19" s="3"/>
      <c r="D19" s="18"/>
      <c r="E19" s="18"/>
      <c r="F19" s="18"/>
      <c r="I19" s="18"/>
      <c r="K19" s="18"/>
    </row>
    <row r="20">
      <c r="B20" s="3"/>
      <c r="D20" s="18"/>
      <c r="E20" s="18"/>
      <c r="F20" s="18"/>
      <c r="I20" s="18"/>
      <c r="K20" s="18"/>
    </row>
    <row r="21">
      <c r="B21" s="3"/>
      <c r="D21" s="18"/>
      <c r="E21" s="18"/>
      <c r="F21" s="18"/>
      <c r="I21" s="18"/>
      <c r="K21" s="18"/>
    </row>
    <row r="22">
      <c r="B22" s="3"/>
      <c r="D22" s="18"/>
      <c r="E22" s="18"/>
      <c r="F22" s="18"/>
      <c r="I22" s="18"/>
      <c r="K22" s="18"/>
    </row>
    <row r="23">
      <c r="B23" s="3"/>
      <c r="D23" s="18"/>
      <c r="E23" s="18"/>
      <c r="F23" s="18"/>
      <c r="I23" s="18"/>
      <c r="K23" s="18"/>
    </row>
    <row r="24">
      <c r="B24" s="3"/>
      <c r="D24" s="18"/>
      <c r="E24" s="18"/>
      <c r="F24" s="18"/>
      <c r="I24" s="18"/>
      <c r="K24" s="18"/>
    </row>
    <row r="25">
      <c r="B25" s="3"/>
      <c r="D25" s="18"/>
      <c r="E25" s="18"/>
      <c r="F25" s="18"/>
      <c r="I25" s="18"/>
      <c r="K25" s="18"/>
    </row>
    <row r="26">
      <c r="B26" s="3"/>
      <c r="D26" s="18"/>
      <c r="E26" s="18"/>
      <c r="F26" s="18"/>
      <c r="I26" s="18"/>
      <c r="K26" s="18"/>
    </row>
    <row r="27">
      <c r="B27" s="3"/>
      <c r="D27" s="18"/>
      <c r="E27" s="18"/>
      <c r="F27" s="18"/>
      <c r="I27" s="18"/>
      <c r="K27" s="18"/>
    </row>
    <row r="28">
      <c r="A28" s="6" t="s">
        <v>96</v>
      </c>
      <c r="B28" s="3"/>
      <c r="D28" s="18"/>
      <c r="E28" s="18"/>
      <c r="F28" s="18"/>
      <c r="I28" s="18"/>
      <c r="K28" s="18"/>
    </row>
    <row r="29">
      <c r="A29" s="1" t="s">
        <v>3545</v>
      </c>
      <c r="B29" s="3"/>
      <c r="D29" s="18"/>
      <c r="E29" s="18"/>
      <c r="F29" s="18"/>
      <c r="I29" s="18"/>
      <c r="K29" s="18"/>
    </row>
    <row r="30">
      <c r="B30" s="3"/>
      <c r="D30" s="18"/>
      <c r="E30" s="18"/>
      <c r="F30" s="18"/>
      <c r="I30" s="18"/>
      <c r="K30" s="18"/>
    </row>
    <row r="31">
      <c r="B31" s="3"/>
      <c r="D31" s="18"/>
      <c r="E31" s="18"/>
      <c r="F31" s="18"/>
      <c r="I31" s="18"/>
      <c r="K31" s="18"/>
    </row>
    <row r="32">
      <c r="B32" s="3"/>
      <c r="D32" s="18"/>
      <c r="E32" s="18"/>
      <c r="F32" s="18"/>
      <c r="I32" s="18"/>
      <c r="K32" s="18"/>
    </row>
    <row r="33">
      <c r="B33" s="3"/>
      <c r="D33" s="18"/>
      <c r="E33" s="18"/>
      <c r="F33" s="18"/>
      <c r="I33" s="18"/>
      <c r="K33" s="18"/>
    </row>
    <row r="34">
      <c r="B34" s="3"/>
      <c r="D34" s="18"/>
      <c r="E34" s="18"/>
      <c r="F34" s="18"/>
      <c r="I34" s="18"/>
      <c r="K34" s="18"/>
    </row>
    <row r="35">
      <c r="B35" s="3"/>
      <c r="D35" s="18"/>
      <c r="E35" s="18"/>
      <c r="F35" s="18"/>
      <c r="I35" s="18"/>
      <c r="K35" s="18"/>
    </row>
    <row r="36">
      <c r="B36" s="3"/>
      <c r="D36" s="18"/>
      <c r="E36" s="18"/>
      <c r="F36" s="18"/>
      <c r="I36" s="18"/>
      <c r="K36" s="18"/>
    </row>
    <row r="37">
      <c r="B37" s="3"/>
      <c r="D37" s="18"/>
      <c r="E37" s="18"/>
      <c r="F37" s="18"/>
      <c r="I37" s="18"/>
      <c r="K37" s="18"/>
    </row>
    <row r="38">
      <c r="B38" s="3"/>
      <c r="D38" s="18"/>
      <c r="E38" s="18"/>
      <c r="F38" s="18"/>
      <c r="I38" s="18"/>
      <c r="K38" s="18"/>
    </row>
    <row r="39">
      <c r="B39" s="3"/>
      <c r="D39" s="18"/>
      <c r="E39" s="18"/>
      <c r="F39" s="18"/>
      <c r="I39" s="18"/>
      <c r="K39" s="18"/>
    </row>
    <row r="40">
      <c r="B40" s="3"/>
      <c r="D40" s="18"/>
      <c r="E40" s="18"/>
      <c r="F40" s="18"/>
      <c r="I40" s="18"/>
      <c r="K40" s="18"/>
    </row>
    <row r="41">
      <c r="B41" s="3"/>
      <c r="D41" s="18"/>
      <c r="E41" s="18"/>
      <c r="F41" s="18"/>
      <c r="I41" s="18"/>
      <c r="K41" s="18"/>
    </row>
    <row r="42">
      <c r="B42" s="3"/>
      <c r="D42" s="18"/>
      <c r="E42" s="18"/>
      <c r="F42" s="18"/>
      <c r="I42" s="18"/>
      <c r="K42" s="18"/>
    </row>
    <row r="43">
      <c r="B43" s="3"/>
      <c r="D43" s="18"/>
      <c r="E43" s="18"/>
      <c r="F43" s="18"/>
      <c r="I43" s="18"/>
      <c r="K43" s="18"/>
    </row>
    <row r="44">
      <c r="B44" s="3"/>
      <c r="D44" s="18"/>
      <c r="E44" s="18"/>
      <c r="F44" s="18"/>
      <c r="I44" s="18"/>
      <c r="K44" s="18"/>
    </row>
    <row r="45">
      <c r="B45" s="3"/>
      <c r="D45" s="18"/>
      <c r="E45" s="18"/>
      <c r="F45" s="18"/>
      <c r="I45" s="18"/>
      <c r="K45" s="18"/>
    </row>
    <row r="46">
      <c r="B46" s="3"/>
      <c r="D46" s="18"/>
      <c r="E46" s="18"/>
      <c r="F46" s="18"/>
      <c r="I46" s="18"/>
      <c r="K46" s="18"/>
    </row>
    <row r="47">
      <c r="B47" s="3"/>
      <c r="D47" s="18"/>
      <c r="E47" s="18"/>
      <c r="F47" s="18"/>
      <c r="I47" s="18"/>
      <c r="K47" s="18"/>
    </row>
    <row r="48">
      <c r="B48" s="3"/>
      <c r="D48" s="18"/>
      <c r="E48" s="18"/>
      <c r="F48" s="18"/>
      <c r="I48" s="18"/>
      <c r="K48" s="18"/>
    </row>
    <row r="49">
      <c r="B49" s="3"/>
      <c r="D49" s="18"/>
      <c r="E49" s="18"/>
      <c r="F49" s="18"/>
      <c r="I49" s="18"/>
      <c r="K49" s="18"/>
    </row>
    <row r="50">
      <c r="B50" s="3"/>
      <c r="D50" s="18"/>
      <c r="E50" s="18"/>
      <c r="F50" s="18"/>
      <c r="I50" s="18"/>
      <c r="K50" s="18"/>
    </row>
    <row r="51">
      <c r="B51" s="3"/>
      <c r="D51" s="18"/>
      <c r="E51" s="18"/>
      <c r="F51" s="18"/>
      <c r="I51" s="18"/>
      <c r="K51" s="18"/>
    </row>
    <row r="52">
      <c r="B52" s="3"/>
      <c r="D52" s="18"/>
      <c r="E52" s="18"/>
      <c r="F52" s="18"/>
      <c r="I52" s="18"/>
      <c r="K52" s="18"/>
    </row>
    <row r="53">
      <c r="B53" s="3"/>
      <c r="D53" s="18"/>
      <c r="E53" s="18"/>
      <c r="F53" s="18"/>
      <c r="I53" s="18"/>
      <c r="K53" s="18"/>
    </row>
    <row r="54">
      <c r="B54" s="3"/>
      <c r="D54" s="18"/>
      <c r="E54" s="18"/>
      <c r="F54" s="18"/>
      <c r="I54" s="18"/>
      <c r="K54" s="18"/>
    </row>
    <row r="55">
      <c r="B55" s="3"/>
      <c r="D55" s="18"/>
      <c r="E55" s="18"/>
      <c r="F55" s="18"/>
      <c r="I55" s="18"/>
      <c r="K55" s="18"/>
    </row>
    <row r="56">
      <c r="B56" s="3"/>
      <c r="D56" s="18"/>
      <c r="E56" s="18"/>
      <c r="F56" s="18"/>
      <c r="I56" s="18"/>
      <c r="K56" s="18"/>
    </row>
    <row r="57">
      <c r="B57" s="3"/>
      <c r="D57" s="18"/>
      <c r="E57" s="18"/>
      <c r="F57" s="18"/>
      <c r="I57" s="18"/>
      <c r="K57" s="18"/>
    </row>
    <row r="58">
      <c r="B58" s="3"/>
      <c r="D58" s="18"/>
      <c r="E58" s="18"/>
      <c r="F58" s="18"/>
      <c r="I58" s="18"/>
      <c r="K58" s="18"/>
    </row>
    <row r="59">
      <c r="B59" s="3"/>
      <c r="D59" s="18"/>
      <c r="E59" s="18"/>
      <c r="F59" s="18"/>
      <c r="I59" s="18"/>
      <c r="K59" s="18"/>
    </row>
    <row r="60">
      <c r="B60" s="3"/>
      <c r="D60" s="18"/>
      <c r="E60" s="18"/>
      <c r="F60" s="18"/>
      <c r="I60" s="18"/>
      <c r="K60" s="18"/>
    </row>
    <row r="61">
      <c r="B61" s="3"/>
      <c r="D61" s="18"/>
      <c r="E61" s="18"/>
      <c r="F61" s="18"/>
      <c r="I61" s="18"/>
      <c r="K61" s="18"/>
    </row>
    <row r="62">
      <c r="B62" s="3"/>
      <c r="D62" s="18"/>
      <c r="E62" s="18"/>
      <c r="F62" s="18"/>
      <c r="I62" s="18"/>
      <c r="K62" s="18"/>
    </row>
    <row r="63">
      <c r="B63" s="3"/>
      <c r="D63" s="18"/>
      <c r="E63" s="18"/>
      <c r="F63" s="18"/>
      <c r="I63" s="18"/>
      <c r="K63" s="18"/>
    </row>
    <row r="64">
      <c r="B64" s="3"/>
      <c r="D64" s="18"/>
      <c r="E64" s="18"/>
      <c r="F64" s="18"/>
      <c r="I64" s="18"/>
      <c r="K64" s="18"/>
    </row>
    <row r="65">
      <c r="B65" s="3"/>
      <c r="D65" s="18"/>
      <c r="E65" s="18"/>
      <c r="F65" s="18"/>
      <c r="I65" s="18"/>
      <c r="K65" s="18"/>
    </row>
    <row r="66">
      <c r="B66" s="3"/>
      <c r="D66" s="18"/>
      <c r="E66" s="18"/>
      <c r="F66" s="18"/>
      <c r="I66" s="18"/>
      <c r="K66" s="18"/>
    </row>
    <row r="67">
      <c r="B67" s="3"/>
      <c r="D67" s="18"/>
      <c r="E67" s="18"/>
      <c r="F67" s="18"/>
      <c r="I67" s="18"/>
      <c r="K67" s="18"/>
    </row>
    <row r="68">
      <c r="B68" s="3"/>
      <c r="D68" s="18"/>
      <c r="E68" s="18"/>
      <c r="F68" s="18"/>
      <c r="I68" s="18"/>
      <c r="K68" s="18"/>
    </row>
    <row r="69">
      <c r="B69" s="3"/>
      <c r="D69" s="18"/>
      <c r="E69" s="18"/>
      <c r="F69" s="18"/>
      <c r="I69" s="18"/>
      <c r="K69" s="18"/>
    </row>
    <row r="70">
      <c r="B70" s="3"/>
      <c r="D70" s="18"/>
      <c r="E70" s="18"/>
      <c r="F70" s="18"/>
      <c r="I70" s="18"/>
      <c r="K70" s="18"/>
    </row>
    <row r="71">
      <c r="B71" s="3"/>
      <c r="D71" s="18"/>
      <c r="E71" s="18"/>
      <c r="F71" s="18"/>
      <c r="I71" s="18"/>
      <c r="K71" s="18"/>
    </row>
    <row r="72">
      <c r="B72" s="3"/>
      <c r="D72" s="18"/>
      <c r="E72" s="18"/>
      <c r="F72" s="18"/>
      <c r="I72" s="18"/>
      <c r="K72" s="18"/>
    </row>
    <row r="73">
      <c r="B73" s="3"/>
      <c r="D73" s="18"/>
      <c r="E73" s="18"/>
      <c r="F73" s="18"/>
      <c r="I73" s="18"/>
      <c r="K73" s="18"/>
    </row>
    <row r="74">
      <c r="B74" s="3"/>
      <c r="D74" s="18"/>
      <c r="E74" s="18"/>
      <c r="F74" s="18"/>
      <c r="I74" s="18"/>
      <c r="K74" s="18"/>
    </row>
    <row r="75">
      <c r="B75" s="3"/>
      <c r="D75" s="18"/>
      <c r="E75" s="18"/>
      <c r="F75" s="18"/>
      <c r="I75" s="18"/>
      <c r="K75" s="18"/>
    </row>
    <row r="76">
      <c r="B76" s="3"/>
      <c r="D76" s="18"/>
      <c r="E76" s="18"/>
      <c r="F76" s="18"/>
      <c r="I76" s="18"/>
      <c r="K76" s="18"/>
    </row>
    <row r="77">
      <c r="B77" s="3"/>
      <c r="D77" s="18"/>
      <c r="E77" s="18"/>
      <c r="F77" s="18"/>
      <c r="I77" s="18"/>
      <c r="K77" s="18"/>
    </row>
    <row r="78">
      <c r="B78" s="3"/>
      <c r="D78" s="18"/>
      <c r="E78" s="18"/>
      <c r="F78" s="18"/>
      <c r="I78" s="18"/>
      <c r="K78" s="18"/>
    </row>
    <row r="79">
      <c r="B79" s="3"/>
      <c r="D79" s="18"/>
      <c r="E79" s="18"/>
      <c r="F79" s="18"/>
      <c r="I79" s="18"/>
      <c r="K79" s="18"/>
    </row>
    <row r="80">
      <c r="B80" s="3"/>
      <c r="D80" s="18"/>
      <c r="E80" s="18"/>
      <c r="F80" s="18"/>
      <c r="I80" s="18"/>
      <c r="K80" s="18"/>
    </row>
    <row r="81">
      <c r="B81" s="3"/>
      <c r="D81" s="18"/>
      <c r="E81" s="18"/>
      <c r="F81" s="18"/>
      <c r="I81" s="18"/>
      <c r="K81" s="18"/>
    </row>
    <row r="82">
      <c r="B82" s="3"/>
      <c r="D82" s="18"/>
      <c r="E82" s="18"/>
      <c r="F82" s="18"/>
      <c r="I82" s="18"/>
      <c r="K82" s="18"/>
    </row>
    <row r="83">
      <c r="B83" s="3"/>
      <c r="D83" s="18"/>
      <c r="E83" s="18"/>
      <c r="F83" s="18"/>
      <c r="I83" s="18"/>
      <c r="K83" s="18"/>
    </row>
    <row r="84">
      <c r="B84" s="3"/>
      <c r="D84" s="18"/>
      <c r="E84" s="18"/>
      <c r="F84" s="18"/>
      <c r="I84" s="18"/>
      <c r="K84" s="18"/>
    </row>
    <row r="85">
      <c r="B85" s="3"/>
      <c r="D85" s="18"/>
      <c r="E85" s="18"/>
      <c r="F85" s="18"/>
      <c r="I85" s="18"/>
      <c r="K85" s="18"/>
    </row>
    <row r="86">
      <c r="B86" s="3"/>
      <c r="D86" s="18"/>
      <c r="E86" s="18"/>
      <c r="F86" s="18"/>
      <c r="I86" s="18"/>
      <c r="K86" s="18"/>
    </row>
    <row r="87">
      <c r="B87" s="3"/>
      <c r="D87" s="18"/>
      <c r="E87" s="18"/>
      <c r="F87" s="18"/>
      <c r="I87" s="18"/>
      <c r="K87" s="18"/>
    </row>
    <row r="88">
      <c r="B88" s="3"/>
      <c r="D88" s="18"/>
      <c r="E88" s="18"/>
      <c r="F88" s="18"/>
      <c r="I88" s="18"/>
      <c r="K88" s="18"/>
    </row>
    <row r="89">
      <c r="B89" s="3"/>
      <c r="D89" s="18"/>
      <c r="E89" s="18"/>
      <c r="F89" s="18"/>
      <c r="I89" s="18"/>
      <c r="K89" s="18"/>
    </row>
    <row r="90">
      <c r="B90" s="3"/>
      <c r="D90" s="18"/>
      <c r="E90" s="18"/>
      <c r="F90" s="18"/>
      <c r="I90" s="18"/>
      <c r="K90" s="18"/>
    </row>
    <row r="91">
      <c r="B91" s="3"/>
      <c r="D91" s="18"/>
      <c r="E91" s="18"/>
      <c r="F91" s="18"/>
      <c r="I91" s="18"/>
      <c r="K91" s="18"/>
    </row>
    <row r="92">
      <c r="B92" s="3"/>
      <c r="D92" s="18"/>
      <c r="E92" s="18"/>
      <c r="F92" s="18"/>
      <c r="I92" s="18"/>
      <c r="K92" s="18"/>
    </row>
    <row r="93">
      <c r="B93" s="3"/>
      <c r="D93" s="18"/>
      <c r="E93" s="18"/>
      <c r="F93" s="18"/>
      <c r="I93" s="18"/>
      <c r="K93" s="18"/>
    </row>
    <row r="94">
      <c r="B94" s="3"/>
      <c r="D94" s="18"/>
      <c r="E94" s="18"/>
      <c r="F94" s="18"/>
      <c r="I94" s="18"/>
      <c r="K94" s="18"/>
    </row>
    <row r="95">
      <c r="B95" s="3"/>
      <c r="D95" s="18"/>
      <c r="E95" s="18"/>
      <c r="F95" s="18"/>
      <c r="I95" s="18"/>
      <c r="K95" s="18"/>
    </row>
    <row r="96">
      <c r="B96" s="3"/>
      <c r="D96" s="18"/>
      <c r="E96" s="18"/>
      <c r="F96" s="18"/>
      <c r="I96" s="18"/>
      <c r="K96" s="18"/>
    </row>
    <row r="97">
      <c r="B97" s="3"/>
      <c r="D97" s="18"/>
      <c r="E97" s="18"/>
      <c r="F97" s="18"/>
      <c r="I97" s="18"/>
      <c r="K97" s="18"/>
    </row>
    <row r="98">
      <c r="B98" s="3"/>
      <c r="D98" s="18"/>
      <c r="E98" s="18"/>
      <c r="F98" s="18"/>
      <c r="I98" s="18"/>
      <c r="K98" s="18"/>
    </row>
    <row r="99">
      <c r="B99" s="3"/>
      <c r="D99" s="18"/>
      <c r="E99" s="18"/>
      <c r="F99" s="18"/>
      <c r="I99" s="18"/>
      <c r="K99" s="18"/>
    </row>
    <row r="100">
      <c r="B100" s="3"/>
      <c r="D100" s="18"/>
      <c r="E100" s="18"/>
      <c r="F100" s="18"/>
      <c r="I100" s="18"/>
      <c r="K100" s="18"/>
    </row>
    <row r="101">
      <c r="B101" s="3"/>
      <c r="D101" s="18"/>
      <c r="E101" s="18"/>
      <c r="F101" s="18"/>
      <c r="I101" s="18"/>
      <c r="K101" s="18"/>
    </row>
    <row r="102">
      <c r="B102" s="3"/>
      <c r="D102" s="18"/>
      <c r="E102" s="18"/>
      <c r="F102" s="18"/>
      <c r="I102" s="18"/>
      <c r="K102" s="18"/>
    </row>
    <row r="103">
      <c r="B103" s="3"/>
      <c r="D103" s="18"/>
      <c r="E103" s="18"/>
      <c r="F103" s="18"/>
      <c r="I103" s="18"/>
      <c r="K103" s="18"/>
    </row>
    <row r="104">
      <c r="B104" s="3"/>
      <c r="D104" s="18"/>
      <c r="E104" s="18"/>
      <c r="F104" s="18"/>
      <c r="I104" s="18"/>
      <c r="K104" s="18"/>
    </row>
    <row r="105">
      <c r="B105" s="3"/>
      <c r="D105" s="18"/>
      <c r="E105" s="18"/>
      <c r="F105" s="18"/>
      <c r="I105" s="18"/>
      <c r="K105" s="18"/>
    </row>
    <row r="106">
      <c r="B106" s="3"/>
      <c r="D106" s="18"/>
      <c r="E106" s="18"/>
      <c r="F106" s="18"/>
      <c r="I106" s="18"/>
      <c r="K106" s="18"/>
    </row>
    <row r="107">
      <c r="B107" s="3"/>
      <c r="D107" s="18"/>
      <c r="E107" s="18"/>
      <c r="F107" s="18"/>
      <c r="I107" s="18"/>
      <c r="K107" s="18"/>
    </row>
    <row r="108">
      <c r="B108" s="3"/>
      <c r="D108" s="18"/>
      <c r="E108" s="18"/>
      <c r="F108" s="18"/>
      <c r="I108" s="18"/>
      <c r="K108" s="18"/>
    </row>
    <row r="109">
      <c r="B109" s="3"/>
      <c r="D109" s="18"/>
      <c r="E109" s="18"/>
      <c r="F109" s="18"/>
      <c r="I109" s="18"/>
      <c r="K109" s="18"/>
    </row>
    <row r="110">
      <c r="B110" s="3"/>
      <c r="D110" s="18"/>
      <c r="E110" s="18"/>
      <c r="F110" s="18"/>
      <c r="I110" s="18"/>
      <c r="K110" s="18"/>
    </row>
    <row r="111">
      <c r="B111" s="3"/>
      <c r="D111" s="18"/>
      <c r="E111" s="18"/>
      <c r="F111" s="18"/>
      <c r="I111" s="18"/>
      <c r="K111" s="18"/>
    </row>
    <row r="112">
      <c r="B112" s="3"/>
      <c r="D112" s="18"/>
      <c r="E112" s="18"/>
      <c r="F112" s="18"/>
      <c r="I112" s="18"/>
      <c r="K112" s="18"/>
    </row>
    <row r="113">
      <c r="B113" s="3"/>
      <c r="D113" s="18"/>
      <c r="E113" s="18"/>
      <c r="F113" s="18"/>
      <c r="I113" s="18"/>
      <c r="K113" s="18"/>
    </row>
    <row r="114">
      <c r="B114" s="3"/>
      <c r="D114" s="18"/>
      <c r="E114" s="18"/>
      <c r="F114" s="18"/>
      <c r="I114" s="18"/>
      <c r="K114" s="18"/>
    </row>
    <row r="115">
      <c r="B115" s="3"/>
      <c r="D115" s="18"/>
      <c r="E115" s="18"/>
      <c r="F115" s="18"/>
      <c r="I115" s="18"/>
      <c r="K115" s="18"/>
    </row>
    <row r="116">
      <c r="B116" s="3"/>
      <c r="D116" s="18"/>
      <c r="E116" s="18"/>
      <c r="F116" s="18"/>
      <c r="I116" s="18"/>
      <c r="K116" s="18"/>
    </row>
    <row r="117">
      <c r="B117" s="3"/>
      <c r="D117" s="18"/>
      <c r="E117" s="18"/>
      <c r="F117" s="18"/>
      <c r="I117" s="18"/>
      <c r="K117" s="18"/>
    </row>
    <row r="118">
      <c r="B118" s="3"/>
      <c r="D118" s="18"/>
      <c r="E118" s="18"/>
      <c r="F118" s="18"/>
      <c r="I118" s="18"/>
      <c r="K118" s="18"/>
    </row>
    <row r="119">
      <c r="B119" s="3"/>
      <c r="D119" s="18"/>
      <c r="E119" s="18"/>
      <c r="F119" s="18"/>
      <c r="I119" s="18"/>
      <c r="K119" s="18"/>
    </row>
    <row r="120">
      <c r="B120" s="3"/>
      <c r="D120" s="18"/>
      <c r="E120" s="18"/>
      <c r="F120" s="18"/>
      <c r="I120" s="18"/>
      <c r="K120" s="18"/>
    </row>
    <row r="121">
      <c r="B121" s="3"/>
      <c r="D121" s="18"/>
      <c r="E121" s="18"/>
      <c r="F121" s="18"/>
      <c r="I121" s="18"/>
      <c r="K121" s="18"/>
    </row>
    <row r="122">
      <c r="B122" s="3"/>
      <c r="D122" s="18"/>
      <c r="E122" s="18"/>
      <c r="F122" s="18"/>
      <c r="I122" s="18"/>
      <c r="K122" s="18"/>
    </row>
    <row r="123">
      <c r="B123" s="3"/>
      <c r="D123" s="18"/>
      <c r="E123" s="18"/>
      <c r="F123" s="18"/>
      <c r="I123" s="18"/>
      <c r="K123" s="18"/>
    </row>
    <row r="124">
      <c r="B124" s="3"/>
      <c r="D124" s="18"/>
      <c r="E124" s="18"/>
      <c r="F124" s="18"/>
      <c r="I124" s="18"/>
      <c r="K124" s="18"/>
    </row>
    <row r="125">
      <c r="B125" s="3"/>
      <c r="D125" s="18"/>
      <c r="E125" s="18"/>
      <c r="F125" s="18"/>
      <c r="I125" s="18"/>
      <c r="K125" s="18"/>
    </row>
    <row r="126">
      <c r="B126" s="3"/>
      <c r="D126" s="18"/>
      <c r="E126" s="18"/>
      <c r="F126" s="18"/>
      <c r="I126" s="18"/>
      <c r="K126" s="18"/>
    </row>
    <row r="127">
      <c r="B127" s="3"/>
      <c r="D127" s="18"/>
      <c r="E127" s="18"/>
      <c r="F127" s="18"/>
      <c r="I127" s="18"/>
      <c r="K127" s="18"/>
    </row>
    <row r="128">
      <c r="B128" s="3"/>
      <c r="D128" s="18"/>
      <c r="E128" s="18"/>
      <c r="F128" s="18"/>
      <c r="I128" s="18"/>
      <c r="K128" s="18"/>
    </row>
    <row r="129">
      <c r="B129" s="3"/>
      <c r="D129" s="18"/>
      <c r="E129" s="18"/>
      <c r="F129" s="18"/>
      <c r="I129" s="18"/>
      <c r="K129" s="18"/>
    </row>
    <row r="130">
      <c r="B130" s="3"/>
      <c r="D130" s="18"/>
      <c r="E130" s="18"/>
      <c r="F130" s="18"/>
      <c r="I130" s="18"/>
      <c r="K130" s="18"/>
    </row>
    <row r="131">
      <c r="B131" s="3"/>
      <c r="D131" s="18"/>
      <c r="E131" s="18"/>
      <c r="F131" s="18"/>
      <c r="I131" s="18"/>
      <c r="K131" s="18"/>
    </row>
    <row r="132">
      <c r="B132" s="3"/>
      <c r="D132" s="18"/>
      <c r="E132" s="18"/>
      <c r="F132" s="18"/>
      <c r="I132" s="18"/>
      <c r="K132" s="18"/>
    </row>
    <row r="133">
      <c r="B133" s="3"/>
      <c r="D133" s="18"/>
      <c r="E133" s="18"/>
      <c r="F133" s="18"/>
      <c r="I133" s="18"/>
      <c r="K133" s="18"/>
    </row>
    <row r="134">
      <c r="B134" s="3"/>
      <c r="D134" s="18"/>
      <c r="E134" s="18"/>
      <c r="F134" s="18"/>
      <c r="I134" s="18"/>
      <c r="K134" s="18"/>
    </row>
    <row r="135">
      <c r="B135" s="3"/>
      <c r="D135" s="18"/>
      <c r="E135" s="18"/>
      <c r="F135" s="18"/>
      <c r="I135" s="18"/>
      <c r="K135" s="18"/>
    </row>
    <row r="136">
      <c r="B136" s="3"/>
      <c r="D136" s="18"/>
      <c r="E136" s="18"/>
      <c r="F136" s="18"/>
      <c r="I136" s="18"/>
      <c r="K136" s="18"/>
    </row>
    <row r="137">
      <c r="B137" s="3"/>
      <c r="D137" s="18"/>
      <c r="E137" s="18"/>
      <c r="F137" s="18"/>
      <c r="I137" s="18"/>
      <c r="K137" s="18"/>
    </row>
    <row r="138">
      <c r="B138" s="3"/>
      <c r="D138" s="18"/>
      <c r="E138" s="18"/>
      <c r="F138" s="18"/>
      <c r="I138" s="18"/>
      <c r="K138" s="18"/>
    </row>
    <row r="139">
      <c r="B139" s="3"/>
      <c r="D139" s="18"/>
      <c r="E139" s="18"/>
      <c r="F139" s="18"/>
      <c r="I139" s="18"/>
      <c r="K139" s="18"/>
    </row>
    <row r="140">
      <c r="B140" s="3"/>
      <c r="D140" s="18"/>
      <c r="E140" s="18"/>
      <c r="F140" s="18"/>
      <c r="I140" s="18"/>
      <c r="K140" s="18"/>
    </row>
    <row r="141">
      <c r="B141" s="3"/>
      <c r="D141" s="18"/>
      <c r="E141" s="18"/>
      <c r="F141" s="18"/>
      <c r="I141" s="18"/>
      <c r="K141" s="18"/>
    </row>
    <row r="142">
      <c r="B142" s="3"/>
      <c r="D142" s="18"/>
      <c r="E142" s="18"/>
      <c r="F142" s="18"/>
      <c r="I142" s="18"/>
      <c r="K142" s="18"/>
    </row>
    <row r="143">
      <c r="B143" s="3"/>
      <c r="D143" s="18"/>
      <c r="E143" s="18"/>
      <c r="F143" s="18"/>
      <c r="I143" s="18"/>
      <c r="K143" s="18"/>
    </row>
    <row r="144">
      <c r="B144" s="3"/>
      <c r="D144" s="18"/>
      <c r="E144" s="18"/>
      <c r="F144" s="18"/>
      <c r="I144" s="18"/>
      <c r="K144" s="18"/>
    </row>
    <row r="145">
      <c r="B145" s="3"/>
      <c r="D145" s="18"/>
      <c r="E145" s="18"/>
      <c r="F145" s="18"/>
      <c r="I145" s="18"/>
      <c r="K145" s="18"/>
    </row>
    <row r="146">
      <c r="B146" s="3"/>
      <c r="D146" s="18"/>
      <c r="E146" s="18"/>
      <c r="F146" s="18"/>
      <c r="I146" s="18"/>
      <c r="K146" s="18"/>
    </row>
    <row r="147">
      <c r="B147" s="3"/>
      <c r="D147" s="18"/>
      <c r="E147" s="18"/>
      <c r="F147" s="18"/>
      <c r="I147" s="18"/>
      <c r="K147" s="18"/>
    </row>
    <row r="148">
      <c r="B148" s="3"/>
      <c r="D148" s="18"/>
      <c r="E148" s="18"/>
      <c r="F148" s="18"/>
      <c r="I148" s="18"/>
      <c r="K148" s="18"/>
    </row>
    <row r="149">
      <c r="B149" s="3"/>
      <c r="D149" s="18"/>
      <c r="E149" s="18"/>
      <c r="F149" s="18"/>
      <c r="I149" s="18"/>
      <c r="K149" s="18"/>
    </row>
    <row r="150">
      <c r="B150" s="3"/>
      <c r="D150" s="18"/>
      <c r="E150" s="18"/>
      <c r="F150" s="18"/>
      <c r="I150" s="18"/>
      <c r="K150" s="18"/>
    </row>
    <row r="151">
      <c r="B151" s="3"/>
      <c r="D151" s="18"/>
      <c r="E151" s="18"/>
      <c r="F151" s="18"/>
      <c r="I151" s="18"/>
      <c r="K151" s="18"/>
    </row>
    <row r="152">
      <c r="B152" s="3"/>
      <c r="D152" s="18"/>
      <c r="E152" s="18"/>
      <c r="F152" s="18"/>
      <c r="I152" s="18"/>
      <c r="K152" s="18"/>
    </row>
    <row r="153">
      <c r="B153" s="3"/>
      <c r="D153" s="18"/>
      <c r="E153" s="18"/>
      <c r="F153" s="18"/>
      <c r="I153" s="18"/>
      <c r="K153" s="18"/>
    </row>
    <row r="154">
      <c r="B154" s="3"/>
      <c r="D154" s="18"/>
      <c r="E154" s="18"/>
      <c r="F154" s="18"/>
      <c r="I154" s="18"/>
      <c r="K154" s="18"/>
    </row>
    <row r="155">
      <c r="B155" s="3"/>
      <c r="D155" s="18"/>
      <c r="E155" s="18"/>
      <c r="F155" s="18"/>
      <c r="I155" s="18"/>
      <c r="K155" s="18"/>
    </row>
    <row r="156">
      <c r="B156" s="3"/>
      <c r="D156" s="18"/>
      <c r="E156" s="18"/>
      <c r="F156" s="18"/>
      <c r="I156" s="18"/>
      <c r="K156" s="18"/>
    </row>
    <row r="157">
      <c r="B157" s="3"/>
      <c r="D157" s="18"/>
      <c r="E157" s="18"/>
      <c r="F157" s="18"/>
      <c r="I157" s="18"/>
      <c r="K157" s="18"/>
    </row>
    <row r="158">
      <c r="B158" s="3"/>
      <c r="D158" s="18"/>
      <c r="E158" s="18"/>
      <c r="F158" s="18"/>
      <c r="I158" s="18"/>
      <c r="K158" s="18"/>
    </row>
    <row r="159">
      <c r="B159" s="3"/>
      <c r="D159" s="18"/>
      <c r="E159" s="18"/>
      <c r="F159" s="18"/>
      <c r="I159" s="18"/>
      <c r="K159" s="18"/>
    </row>
    <row r="160">
      <c r="B160" s="3"/>
      <c r="D160" s="18"/>
      <c r="E160" s="18"/>
      <c r="F160" s="18"/>
      <c r="I160" s="18"/>
      <c r="K160" s="18"/>
    </row>
    <row r="161">
      <c r="B161" s="3"/>
      <c r="D161" s="18"/>
      <c r="E161" s="18"/>
      <c r="F161" s="18"/>
      <c r="I161" s="18"/>
      <c r="K161" s="18"/>
    </row>
    <row r="162">
      <c r="B162" s="3"/>
      <c r="D162" s="18"/>
      <c r="E162" s="18"/>
      <c r="F162" s="18"/>
      <c r="I162" s="18"/>
      <c r="K162" s="18"/>
    </row>
    <row r="163">
      <c r="B163" s="3"/>
      <c r="D163" s="18"/>
      <c r="E163" s="18"/>
      <c r="F163" s="18"/>
      <c r="I163" s="18"/>
      <c r="K163" s="18"/>
    </row>
    <row r="164">
      <c r="B164" s="3"/>
      <c r="D164" s="18"/>
      <c r="E164" s="18"/>
      <c r="F164" s="18"/>
      <c r="I164" s="18"/>
      <c r="K164" s="18"/>
    </row>
    <row r="165">
      <c r="B165" s="3"/>
      <c r="D165" s="18"/>
      <c r="E165" s="18"/>
      <c r="F165" s="18"/>
      <c r="I165" s="18"/>
      <c r="K165" s="18"/>
    </row>
    <row r="166">
      <c r="B166" s="3"/>
      <c r="D166" s="18"/>
      <c r="E166" s="18"/>
      <c r="F166" s="18"/>
      <c r="I166" s="18"/>
      <c r="K166" s="18"/>
    </row>
    <row r="167">
      <c r="B167" s="3"/>
      <c r="D167" s="18"/>
      <c r="E167" s="18"/>
      <c r="F167" s="18"/>
      <c r="I167" s="18"/>
      <c r="K167" s="18"/>
    </row>
    <row r="168">
      <c r="B168" s="3"/>
      <c r="D168" s="18"/>
      <c r="E168" s="18"/>
      <c r="F168" s="18"/>
      <c r="I168" s="18"/>
      <c r="K168" s="18"/>
    </row>
    <row r="169">
      <c r="B169" s="3"/>
      <c r="D169" s="18"/>
      <c r="E169" s="18"/>
      <c r="F169" s="18"/>
      <c r="I169" s="18"/>
      <c r="K169" s="18"/>
    </row>
    <row r="170">
      <c r="B170" s="3"/>
      <c r="D170" s="18"/>
      <c r="E170" s="18"/>
      <c r="F170" s="18"/>
      <c r="I170" s="18"/>
      <c r="K170" s="18"/>
    </row>
    <row r="171">
      <c r="B171" s="3"/>
      <c r="D171" s="18"/>
      <c r="E171" s="18"/>
      <c r="F171" s="18"/>
      <c r="I171" s="18"/>
      <c r="K171" s="18"/>
    </row>
    <row r="172">
      <c r="B172" s="3"/>
      <c r="D172" s="18"/>
      <c r="E172" s="18"/>
      <c r="F172" s="18"/>
      <c r="I172" s="18"/>
      <c r="K172" s="18"/>
    </row>
    <row r="173">
      <c r="B173" s="3"/>
      <c r="D173" s="18"/>
      <c r="E173" s="18"/>
      <c r="F173" s="18"/>
      <c r="I173" s="18"/>
      <c r="K173" s="18"/>
    </row>
    <row r="174">
      <c r="B174" s="3"/>
      <c r="D174" s="18"/>
      <c r="E174" s="18"/>
      <c r="F174" s="18"/>
      <c r="I174" s="18"/>
      <c r="K174" s="18"/>
    </row>
    <row r="175">
      <c r="B175" s="3"/>
      <c r="D175" s="18"/>
      <c r="E175" s="18"/>
      <c r="F175" s="18"/>
      <c r="I175" s="18"/>
      <c r="K175" s="18"/>
    </row>
    <row r="176">
      <c r="B176" s="3"/>
      <c r="D176" s="18"/>
      <c r="E176" s="18"/>
      <c r="F176" s="18"/>
      <c r="I176" s="18"/>
      <c r="K176" s="18"/>
    </row>
    <row r="177">
      <c r="B177" s="3"/>
      <c r="D177" s="18"/>
      <c r="E177" s="18"/>
      <c r="F177" s="18"/>
      <c r="I177" s="18"/>
      <c r="K177" s="18"/>
    </row>
    <row r="178">
      <c r="B178" s="3"/>
      <c r="D178" s="18"/>
      <c r="E178" s="18"/>
      <c r="F178" s="18"/>
      <c r="I178" s="18"/>
      <c r="K178" s="18"/>
    </row>
    <row r="179">
      <c r="B179" s="3"/>
      <c r="D179" s="18"/>
      <c r="E179" s="18"/>
      <c r="F179" s="18"/>
      <c r="I179" s="18"/>
      <c r="K179" s="18"/>
    </row>
    <row r="180">
      <c r="B180" s="3"/>
      <c r="D180" s="18"/>
      <c r="E180" s="18"/>
      <c r="F180" s="18"/>
      <c r="I180" s="18"/>
      <c r="K180" s="18"/>
    </row>
    <row r="181">
      <c r="B181" s="3"/>
      <c r="D181" s="18"/>
      <c r="E181" s="18"/>
      <c r="F181" s="18"/>
      <c r="I181" s="18"/>
      <c r="K181" s="18"/>
    </row>
    <row r="182">
      <c r="B182" s="3"/>
      <c r="D182" s="18"/>
      <c r="E182" s="18"/>
      <c r="F182" s="18"/>
      <c r="I182" s="18"/>
      <c r="K182" s="18"/>
    </row>
    <row r="183">
      <c r="B183" s="3"/>
      <c r="D183" s="18"/>
      <c r="E183" s="18"/>
      <c r="F183" s="18"/>
      <c r="I183" s="18"/>
      <c r="K183" s="18"/>
    </row>
    <row r="184">
      <c r="B184" s="3"/>
      <c r="D184" s="18"/>
      <c r="E184" s="18"/>
      <c r="F184" s="18"/>
      <c r="I184" s="18"/>
      <c r="K184" s="18"/>
    </row>
    <row r="185">
      <c r="B185" s="3"/>
      <c r="D185" s="18"/>
      <c r="E185" s="18"/>
      <c r="F185" s="18"/>
      <c r="I185" s="18"/>
      <c r="K185" s="18"/>
    </row>
    <row r="186">
      <c r="B186" s="3"/>
      <c r="D186" s="18"/>
      <c r="E186" s="18"/>
      <c r="F186" s="18"/>
      <c r="I186" s="18"/>
      <c r="K186" s="18"/>
    </row>
    <row r="187">
      <c r="B187" s="3"/>
      <c r="D187" s="18"/>
      <c r="E187" s="18"/>
      <c r="F187" s="18"/>
      <c r="I187" s="18"/>
      <c r="K187" s="18"/>
    </row>
    <row r="188">
      <c r="B188" s="3"/>
      <c r="D188" s="18"/>
      <c r="E188" s="18"/>
      <c r="F188" s="18"/>
      <c r="I188" s="18"/>
      <c r="K188" s="18"/>
    </row>
    <row r="189">
      <c r="B189" s="3"/>
      <c r="D189" s="18"/>
      <c r="E189" s="18"/>
      <c r="F189" s="18"/>
      <c r="I189" s="18"/>
      <c r="K189" s="18"/>
    </row>
    <row r="190">
      <c r="B190" s="3"/>
      <c r="D190" s="18"/>
      <c r="E190" s="18"/>
      <c r="F190" s="18"/>
      <c r="I190" s="18"/>
      <c r="K190" s="18"/>
    </row>
    <row r="191">
      <c r="B191" s="3"/>
      <c r="D191" s="18"/>
      <c r="E191" s="18"/>
      <c r="F191" s="18"/>
      <c r="I191" s="18"/>
      <c r="K191" s="18"/>
    </row>
    <row r="192">
      <c r="B192" s="3"/>
      <c r="D192" s="18"/>
      <c r="E192" s="18"/>
      <c r="F192" s="18"/>
      <c r="I192" s="18"/>
      <c r="K192" s="18"/>
    </row>
    <row r="193">
      <c r="B193" s="3"/>
      <c r="D193" s="18"/>
      <c r="E193" s="18"/>
      <c r="F193" s="18"/>
      <c r="I193" s="18"/>
      <c r="K193" s="18"/>
    </row>
    <row r="194">
      <c r="B194" s="3"/>
      <c r="D194" s="18"/>
      <c r="E194" s="18"/>
      <c r="F194" s="18"/>
      <c r="I194" s="18"/>
      <c r="K194" s="18"/>
    </row>
    <row r="195">
      <c r="B195" s="3"/>
      <c r="D195" s="18"/>
      <c r="E195" s="18"/>
      <c r="F195" s="18"/>
      <c r="I195" s="18"/>
      <c r="K195" s="18"/>
    </row>
    <row r="196">
      <c r="B196" s="3"/>
      <c r="D196" s="18"/>
      <c r="E196" s="18"/>
      <c r="F196" s="18"/>
      <c r="I196" s="18"/>
      <c r="K196" s="18"/>
    </row>
    <row r="197">
      <c r="B197" s="3"/>
      <c r="D197" s="18"/>
      <c r="E197" s="18"/>
      <c r="F197" s="18"/>
      <c r="I197" s="18"/>
      <c r="K197" s="18"/>
    </row>
    <row r="198">
      <c r="B198" s="3"/>
      <c r="D198" s="18"/>
      <c r="E198" s="18"/>
      <c r="F198" s="18"/>
      <c r="I198" s="18"/>
      <c r="K198" s="18"/>
    </row>
    <row r="199">
      <c r="B199" s="3"/>
      <c r="D199" s="18"/>
      <c r="E199" s="18"/>
      <c r="F199" s="18"/>
      <c r="I199" s="18"/>
      <c r="K199" s="18"/>
    </row>
    <row r="200">
      <c r="B200" s="3"/>
      <c r="D200" s="18"/>
      <c r="E200" s="18"/>
      <c r="F200" s="18"/>
      <c r="I200" s="18"/>
      <c r="K200" s="18"/>
    </row>
    <row r="201">
      <c r="B201" s="3"/>
      <c r="D201" s="18"/>
      <c r="E201" s="18"/>
      <c r="F201" s="18"/>
      <c r="I201" s="18"/>
      <c r="K201" s="18"/>
    </row>
    <row r="202">
      <c r="B202" s="3"/>
      <c r="D202" s="18"/>
      <c r="E202" s="18"/>
      <c r="F202" s="18"/>
      <c r="I202" s="18"/>
      <c r="K202" s="18"/>
    </row>
    <row r="203">
      <c r="B203" s="3"/>
      <c r="D203" s="18"/>
      <c r="E203" s="18"/>
      <c r="F203" s="18"/>
      <c r="I203" s="18"/>
      <c r="K203" s="18"/>
    </row>
    <row r="204">
      <c r="B204" s="3"/>
      <c r="D204" s="18"/>
      <c r="E204" s="18"/>
      <c r="F204" s="18"/>
      <c r="I204" s="18"/>
      <c r="K204" s="18"/>
    </row>
    <row r="205">
      <c r="B205" s="3"/>
      <c r="D205" s="18"/>
      <c r="E205" s="18"/>
      <c r="F205" s="18"/>
      <c r="I205" s="18"/>
      <c r="K205" s="18"/>
    </row>
    <row r="206">
      <c r="B206" s="3"/>
      <c r="D206" s="18"/>
      <c r="E206" s="18"/>
      <c r="F206" s="18"/>
      <c r="I206" s="18"/>
      <c r="K206" s="18"/>
    </row>
    <row r="207">
      <c r="B207" s="3"/>
      <c r="D207" s="18"/>
      <c r="E207" s="18"/>
      <c r="F207" s="18"/>
      <c r="I207" s="18"/>
      <c r="K207" s="18"/>
    </row>
    <row r="208">
      <c r="B208" s="3"/>
      <c r="D208" s="18"/>
      <c r="E208" s="18"/>
      <c r="F208" s="18"/>
      <c r="I208" s="18"/>
      <c r="K208" s="18"/>
    </row>
    <row r="209">
      <c r="B209" s="3"/>
      <c r="D209" s="18"/>
      <c r="E209" s="18"/>
      <c r="F209" s="18"/>
      <c r="I209" s="18"/>
      <c r="K209" s="18"/>
    </row>
    <row r="210">
      <c r="B210" s="3"/>
      <c r="D210" s="18"/>
      <c r="E210" s="18"/>
      <c r="F210" s="18"/>
      <c r="I210" s="18"/>
      <c r="K210" s="18"/>
    </row>
    <row r="211">
      <c r="B211" s="3"/>
      <c r="D211" s="18"/>
      <c r="E211" s="18"/>
      <c r="F211" s="18"/>
      <c r="I211" s="18"/>
      <c r="K211" s="18"/>
    </row>
    <row r="212">
      <c r="B212" s="3"/>
      <c r="D212" s="18"/>
      <c r="E212" s="18"/>
      <c r="F212" s="18"/>
      <c r="I212" s="18"/>
      <c r="K212" s="18"/>
    </row>
    <row r="213">
      <c r="B213" s="3"/>
      <c r="D213" s="18"/>
      <c r="E213" s="18"/>
      <c r="F213" s="18"/>
      <c r="I213" s="18"/>
      <c r="K213" s="18"/>
    </row>
    <row r="214">
      <c r="B214" s="3"/>
      <c r="D214" s="18"/>
      <c r="E214" s="18"/>
      <c r="F214" s="18"/>
      <c r="I214" s="18"/>
      <c r="K214" s="18"/>
    </row>
    <row r="215">
      <c r="B215" s="3"/>
      <c r="D215" s="18"/>
      <c r="E215" s="18"/>
      <c r="F215" s="18"/>
      <c r="I215" s="18"/>
      <c r="K215" s="18"/>
    </row>
    <row r="216">
      <c r="B216" s="3"/>
      <c r="D216" s="18"/>
      <c r="E216" s="18"/>
      <c r="F216" s="18"/>
      <c r="I216" s="18"/>
      <c r="K216" s="18"/>
    </row>
    <row r="217">
      <c r="B217" s="3"/>
      <c r="D217" s="18"/>
      <c r="E217" s="18"/>
      <c r="F217" s="18"/>
      <c r="I217" s="18"/>
      <c r="K217" s="18"/>
    </row>
    <row r="218">
      <c r="B218" s="3"/>
      <c r="D218" s="18"/>
      <c r="E218" s="18"/>
      <c r="F218" s="18"/>
      <c r="I218" s="18"/>
      <c r="K218" s="18"/>
    </row>
    <row r="219">
      <c r="B219" s="3"/>
      <c r="D219" s="18"/>
      <c r="E219" s="18"/>
      <c r="F219" s="18"/>
      <c r="I219" s="18"/>
      <c r="K219" s="18"/>
    </row>
    <row r="220">
      <c r="B220" s="3"/>
      <c r="D220" s="18"/>
      <c r="E220" s="18"/>
      <c r="F220" s="18"/>
      <c r="I220" s="18"/>
      <c r="K220" s="18"/>
    </row>
    <row r="221">
      <c r="B221" s="3"/>
      <c r="D221" s="18"/>
      <c r="E221" s="18"/>
      <c r="F221" s="18"/>
      <c r="I221" s="18"/>
      <c r="K221" s="18"/>
    </row>
    <row r="222">
      <c r="B222" s="3"/>
      <c r="D222" s="18"/>
      <c r="E222" s="18"/>
      <c r="F222" s="18"/>
      <c r="I222" s="18"/>
      <c r="K222" s="18"/>
    </row>
    <row r="223">
      <c r="B223" s="3"/>
      <c r="D223" s="18"/>
      <c r="E223" s="18"/>
      <c r="F223" s="18"/>
      <c r="I223" s="18"/>
      <c r="K223" s="18"/>
    </row>
    <row r="224">
      <c r="B224" s="3"/>
      <c r="D224" s="18"/>
      <c r="E224" s="18"/>
      <c r="F224" s="18"/>
      <c r="I224" s="18"/>
      <c r="K224" s="18"/>
    </row>
    <row r="225">
      <c r="B225" s="3"/>
      <c r="D225" s="18"/>
      <c r="E225" s="18"/>
      <c r="F225" s="18"/>
      <c r="I225" s="18"/>
      <c r="K225" s="18"/>
    </row>
    <row r="226">
      <c r="B226" s="3"/>
      <c r="D226" s="18"/>
      <c r="E226" s="18"/>
      <c r="F226" s="18"/>
      <c r="I226" s="18"/>
      <c r="K226" s="18"/>
    </row>
    <row r="227">
      <c r="B227" s="3"/>
      <c r="D227" s="18"/>
      <c r="E227" s="18"/>
      <c r="F227" s="18"/>
      <c r="I227" s="18"/>
      <c r="K227" s="18"/>
    </row>
    <row r="228">
      <c r="B228" s="3"/>
      <c r="D228" s="18"/>
      <c r="E228" s="18"/>
      <c r="F228" s="18"/>
      <c r="I228" s="18"/>
      <c r="K228" s="18"/>
    </row>
    <row r="229">
      <c r="B229" s="3"/>
      <c r="D229" s="18"/>
      <c r="E229" s="18"/>
      <c r="F229" s="18"/>
      <c r="I229" s="18"/>
      <c r="K229" s="18"/>
    </row>
    <row r="230">
      <c r="B230" s="3"/>
      <c r="D230" s="18"/>
      <c r="E230" s="18"/>
      <c r="F230" s="18"/>
      <c r="I230" s="18"/>
      <c r="K230" s="18"/>
    </row>
    <row r="231">
      <c r="B231" s="3"/>
      <c r="D231" s="18"/>
      <c r="E231" s="18"/>
      <c r="F231" s="18"/>
      <c r="I231" s="18"/>
      <c r="K231" s="18"/>
    </row>
    <row r="232">
      <c r="B232" s="3"/>
      <c r="D232" s="18"/>
      <c r="E232" s="18"/>
      <c r="F232" s="18"/>
      <c r="I232" s="18"/>
      <c r="K232" s="18"/>
    </row>
    <row r="233">
      <c r="B233" s="3"/>
      <c r="D233" s="18"/>
      <c r="E233" s="18"/>
      <c r="F233" s="18"/>
      <c r="I233" s="18"/>
      <c r="K233" s="18"/>
    </row>
    <row r="234">
      <c r="B234" s="3"/>
      <c r="D234" s="18"/>
      <c r="E234" s="18"/>
      <c r="F234" s="18"/>
      <c r="I234" s="18"/>
      <c r="K234" s="18"/>
    </row>
    <row r="235">
      <c r="B235" s="3"/>
      <c r="D235" s="18"/>
      <c r="E235" s="18"/>
      <c r="F235" s="18"/>
      <c r="I235" s="18"/>
      <c r="K235" s="18"/>
    </row>
    <row r="236">
      <c r="B236" s="3"/>
      <c r="D236" s="18"/>
      <c r="E236" s="18"/>
      <c r="F236" s="18"/>
      <c r="I236" s="18"/>
      <c r="K236" s="18"/>
    </row>
    <row r="237">
      <c r="B237" s="3"/>
      <c r="D237" s="18"/>
      <c r="E237" s="18"/>
      <c r="F237" s="18"/>
      <c r="I237" s="18"/>
      <c r="K237" s="18"/>
    </row>
    <row r="238">
      <c r="B238" s="3"/>
      <c r="D238" s="18"/>
      <c r="E238" s="18"/>
      <c r="F238" s="18"/>
      <c r="I238" s="18"/>
      <c r="K238" s="18"/>
    </row>
    <row r="239">
      <c r="B239" s="3"/>
      <c r="D239" s="18"/>
      <c r="E239" s="18"/>
      <c r="F239" s="18"/>
      <c r="I239" s="18"/>
      <c r="K239" s="18"/>
    </row>
    <row r="240">
      <c r="B240" s="3"/>
      <c r="D240" s="18"/>
      <c r="E240" s="18"/>
      <c r="F240" s="18"/>
      <c r="I240" s="18"/>
      <c r="K240" s="18"/>
    </row>
    <row r="241">
      <c r="B241" s="3"/>
      <c r="D241" s="18"/>
      <c r="E241" s="18"/>
      <c r="F241" s="18"/>
      <c r="I241" s="18"/>
      <c r="K241" s="18"/>
    </row>
    <row r="242">
      <c r="B242" s="3"/>
      <c r="D242" s="18"/>
      <c r="E242" s="18"/>
      <c r="F242" s="18"/>
      <c r="I242" s="18"/>
      <c r="K242" s="18"/>
    </row>
    <row r="243">
      <c r="B243" s="3"/>
      <c r="D243" s="18"/>
      <c r="E243" s="18"/>
      <c r="F243" s="18"/>
      <c r="I243" s="18"/>
      <c r="K243" s="18"/>
    </row>
    <row r="244">
      <c r="B244" s="3"/>
      <c r="D244" s="18"/>
      <c r="E244" s="18"/>
      <c r="F244" s="18"/>
      <c r="I244" s="18"/>
      <c r="K244" s="18"/>
    </row>
    <row r="245">
      <c r="B245" s="3"/>
      <c r="D245" s="18"/>
      <c r="E245" s="18"/>
      <c r="F245" s="18"/>
      <c r="I245" s="18"/>
      <c r="K245" s="18"/>
    </row>
    <row r="246">
      <c r="B246" s="3"/>
      <c r="D246" s="18"/>
      <c r="E246" s="18"/>
      <c r="F246" s="18"/>
      <c r="I246" s="18"/>
      <c r="K246" s="18"/>
    </row>
    <row r="247">
      <c r="B247" s="3"/>
      <c r="D247" s="18"/>
      <c r="E247" s="18"/>
      <c r="F247" s="18"/>
      <c r="I247" s="18"/>
      <c r="K247" s="18"/>
    </row>
    <row r="248">
      <c r="B248" s="3"/>
      <c r="D248" s="18"/>
      <c r="E248" s="18"/>
      <c r="F248" s="18"/>
      <c r="I248" s="18"/>
      <c r="K248" s="18"/>
    </row>
    <row r="249">
      <c r="B249" s="3"/>
      <c r="D249" s="18"/>
      <c r="E249" s="18"/>
      <c r="F249" s="18"/>
      <c r="I249" s="18"/>
      <c r="K249" s="18"/>
    </row>
    <row r="250">
      <c r="B250" s="3"/>
      <c r="D250" s="18"/>
      <c r="E250" s="18"/>
      <c r="F250" s="18"/>
      <c r="I250" s="18"/>
      <c r="K250" s="18"/>
    </row>
    <row r="251">
      <c r="B251" s="3"/>
      <c r="D251" s="18"/>
      <c r="E251" s="18"/>
      <c r="F251" s="18"/>
      <c r="I251" s="18"/>
      <c r="K251" s="18"/>
    </row>
    <row r="252">
      <c r="B252" s="3"/>
      <c r="D252" s="18"/>
      <c r="E252" s="18"/>
      <c r="F252" s="18"/>
      <c r="I252" s="18"/>
      <c r="K252" s="18"/>
    </row>
    <row r="253">
      <c r="B253" s="3"/>
      <c r="D253" s="18"/>
      <c r="E253" s="18"/>
      <c r="F253" s="18"/>
      <c r="I253" s="18"/>
      <c r="K253" s="18"/>
    </row>
    <row r="254">
      <c r="B254" s="3"/>
      <c r="D254" s="18"/>
      <c r="E254" s="18"/>
      <c r="F254" s="18"/>
      <c r="I254" s="18"/>
      <c r="K254" s="18"/>
    </row>
    <row r="255">
      <c r="B255" s="3"/>
      <c r="D255" s="18"/>
      <c r="E255" s="18"/>
      <c r="F255" s="18"/>
      <c r="I255" s="18"/>
      <c r="K255" s="18"/>
    </row>
    <row r="256">
      <c r="B256" s="3"/>
      <c r="D256" s="18"/>
      <c r="E256" s="18"/>
      <c r="F256" s="18"/>
      <c r="I256" s="18"/>
      <c r="K256" s="18"/>
    </row>
    <row r="257">
      <c r="B257" s="3"/>
      <c r="D257" s="18"/>
      <c r="E257" s="18"/>
      <c r="F257" s="18"/>
      <c r="I257" s="18"/>
      <c r="K257" s="18"/>
    </row>
    <row r="258">
      <c r="B258" s="3"/>
      <c r="D258" s="18"/>
      <c r="E258" s="18"/>
      <c r="F258" s="18"/>
      <c r="I258" s="18"/>
      <c r="K258" s="18"/>
    </row>
    <row r="259">
      <c r="B259" s="3"/>
      <c r="D259" s="18"/>
      <c r="E259" s="18"/>
      <c r="F259" s="18"/>
      <c r="I259" s="18"/>
      <c r="K259" s="18"/>
    </row>
    <row r="260">
      <c r="B260" s="3"/>
      <c r="D260" s="18"/>
      <c r="E260" s="18"/>
      <c r="F260" s="18"/>
      <c r="I260" s="18"/>
      <c r="K260" s="18"/>
    </row>
    <row r="261">
      <c r="B261" s="3"/>
      <c r="D261" s="18"/>
      <c r="E261" s="18"/>
      <c r="F261" s="18"/>
      <c r="I261" s="18"/>
      <c r="K261" s="18"/>
    </row>
    <row r="262">
      <c r="B262" s="3"/>
      <c r="D262" s="18"/>
      <c r="E262" s="18"/>
      <c r="F262" s="18"/>
      <c r="I262" s="18"/>
      <c r="K262" s="18"/>
    </row>
    <row r="263">
      <c r="B263" s="3"/>
      <c r="D263" s="18"/>
      <c r="E263" s="18"/>
      <c r="F263" s="18"/>
      <c r="I263" s="18"/>
      <c r="K263" s="18"/>
    </row>
    <row r="264">
      <c r="B264" s="3"/>
      <c r="D264" s="18"/>
      <c r="E264" s="18"/>
      <c r="F264" s="18"/>
      <c r="I264" s="18"/>
      <c r="K264" s="18"/>
    </row>
    <row r="265">
      <c r="B265" s="3"/>
      <c r="D265" s="18"/>
      <c r="E265" s="18"/>
      <c r="F265" s="18"/>
      <c r="I265" s="18"/>
      <c r="K265" s="18"/>
    </row>
    <row r="266">
      <c r="B266" s="3"/>
      <c r="D266" s="18"/>
      <c r="E266" s="18"/>
      <c r="F266" s="18"/>
      <c r="I266" s="18"/>
      <c r="K266" s="18"/>
    </row>
    <row r="267">
      <c r="B267" s="3"/>
      <c r="D267" s="18"/>
      <c r="E267" s="18"/>
      <c r="F267" s="18"/>
      <c r="I267" s="18"/>
      <c r="K267" s="18"/>
    </row>
    <row r="268">
      <c r="B268" s="3"/>
      <c r="D268" s="18"/>
      <c r="E268" s="18"/>
      <c r="F268" s="18"/>
      <c r="I268" s="18"/>
      <c r="K268" s="18"/>
    </row>
    <row r="269">
      <c r="B269" s="3"/>
      <c r="D269" s="18"/>
      <c r="E269" s="18"/>
      <c r="F269" s="18"/>
      <c r="I269" s="18"/>
      <c r="K269" s="18"/>
    </row>
    <row r="270">
      <c r="B270" s="3"/>
      <c r="D270" s="18"/>
      <c r="E270" s="18"/>
      <c r="F270" s="18"/>
      <c r="I270" s="18"/>
      <c r="K270" s="18"/>
    </row>
    <row r="271">
      <c r="B271" s="3"/>
      <c r="D271" s="18"/>
      <c r="E271" s="18"/>
      <c r="F271" s="18"/>
      <c r="I271" s="18"/>
      <c r="K271" s="18"/>
    </row>
    <row r="272">
      <c r="B272" s="3"/>
      <c r="D272" s="18"/>
      <c r="E272" s="18"/>
      <c r="F272" s="18"/>
      <c r="I272" s="18"/>
      <c r="K272" s="18"/>
    </row>
    <row r="273">
      <c r="B273" s="3"/>
      <c r="D273" s="18"/>
      <c r="E273" s="18"/>
      <c r="F273" s="18"/>
      <c r="I273" s="18"/>
      <c r="K273" s="18"/>
    </row>
    <row r="274">
      <c r="B274" s="3"/>
      <c r="D274" s="18"/>
      <c r="E274" s="18"/>
      <c r="F274" s="18"/>
      <c r="I274" s="18"/>
      <c r="K274" s="18"/>
    </row>
    <row r="275">
      <c r="B275" s="3"/>
      <c r="D275" s="18"/>
      <c r="E275" s="18"/>
      <c r="F275" s="18"/>
      <c r="I275" s="18"/>
      <c r="K275" s="18"/>
    </row>
    <row r="276">
      <c r="B276" s="3"/>
      <c r="D276" s="18"/>
      <c r="E276" s="18"/>
      <c r="F276" s="18"/>
      <c r="I276" s="18"/>
      <c r="K276" s="18"/>
    </row>
    <row r="277">
      <c r="B277" s="3"/>
      <c r="D277" s="18"/>
      <c r="E277" s="18"/>
      <c r="F277" s="18"/>
      <c r="I277" s="18"/>
      <c r="K277" s="18"/>
    </row>
    <row r="278">
      <c r="B278" s="3"/>
      <c r="D278" s="18"/>
      <c r="E278" s="18"/>
      <c r="F278" s="18"/>
      <c r="I278" s="18"/>
      <c r="K278" s="18"/>
    </row>
    <row r="279">
      <c r="B279" s="3"/>
      <c r="D279" s="18"/>
      <c r="E279" s="18"/>
      <c r="F279" s="18"/>
      <c r="I279" s="18"/>
      <c r="K279" s="18"/>
    </row>
    <row r="280">
      <c r="B280" s="3"/>
      <c r="D280" s="18"/>
      <c r="E280" s="18"/>
      <c r="F280" s="18"/>
      <c r="I280" s="18"/>
      <c r="K280" s="18"/>
    </row>
    <row r="281">
      <c r="B281" s="3"/>
      <c r="D281" s="18"/>
      <c r="E281" s="18"/>
      <c r="F281" s="18"/>
      <c r="I281" s="18"/>
      <c r="K281" s="18"/>
    </row>
    <row r="282">
      <c r="B282" s="3"/>
      <c r="D282" s="18"/>
      <c r="E282" s="18"/>
      <c r="F282" s="18"/>
      <c r="I282" s="18"/>
      <c r="K282" s="18"/>
    </row>
    <row r="283">
      <c r="B283" s="3"/>
      <c r="D283" s="18"/>
      <c r="E283" s="18"/>
      <c r="F283" s="18"/>
      <c r="I283" s="18"/>
      <c r="K283" s="18"/>
    </row>
    <row r="284">
      <c r="B284" s="3"/>
      <c r="D284" s="18"/>
      <c r="E284" s="18"/>
      <c r="F284" s="18"/>
      <c r="I284" s="18"/>
      <c r="K284" s="18"/>
    </row>
    <row r="285">
      <c r="B285" s="3"/>
      <c r="D285" s="18"/>
      <c r="E285" s="18"/>
      <c r="F285" s="18"/>
      <c r="I285" s="18"/>
      <c r="K285" s="18"/>
    </row>
    <row r="286">
      <c r="B286" s="3"/>
      <c r="D286" s="18"/>
      <c r="E286" s="18"/>
      <c r="F286" s="18"/>
      <c r="I286" s="18"/>
      <c r="K286" s="18"/>
    </row>
    <row r="287">
      <c r="B287" s="3"/>
      <c r="D287" s="18"/>
      <c r="E287" s="18"/>
      <c r="F287" s="18"/>
      <c r="I287" s="18"/>
      <c r="K287" s="18"/>
    </row>
    <row r="288">
      <c r="B288" s="3"/>
      <c r="D288" s="18"/>
      <c r="E288" s="18"/>
      <c r="F288" s="18"/>
      <c r="I288" s="18"/>
      <c r="K288" s="18"/>
    </row>
    <row r="289">
      <c r="B289" s="3"/>
      <c r="D289" s="18"/>
      <c r="E289" s="18"/>
      <c r="F289" s="18"/>
      <c r="I289" s="18"/>
      <c r="K289" s="18"/>
    </row>
    <row r="290">
      <c r="B290" s="3"/>
      <c r="D290" s="18"/>
      <c r="E290" s="18"/>
      <c r="F290" s="18"/>
      <c r="I290" s="18"/>
      <c r="K290" s="18"/>
    </row>
    <row r="291">
      <c r="B291" s="3"/>
      <c r="D291" s="18"/>
      <c r="E291" s="18"/>
      <c r="F291" s="18"/>
      <c r="I291" s="18"/>
      <c r="K291" s="18"/>
    </row>
    <row r="292">
      <c r="B292" s="3"/>
      <c r="D292" s="18"/>
      <c r="E292" s="18"/>
      <c r="F292" s="18"/>
      <c r="I292" s="18"/>
      <c r="K292" s="18"/>
    </row>
    <row r="293">
      <c r="B293" s="3"/>
      <c r="D293" s="18"/>
      <c r="E293" s="18"/>
      <c r="F293" s="18"/>
      <c r="I293" s="18"/>
      <c r="K293" s="18"/>
    </row>
    <row r="294">
      <c r="B294" s="3"/>
      <c r="D294" s="18"/>
      <c r="E294" s="18"/>
      <c r="F294" s="18"/>
      <c r="I294" s="18"/>
      <c r="K294" s="18"/>
    </row>
    <row r="295">
      <c r="B295" s="3"/>
      <c r="D295" s="18"/>
      <c r="E295" s="18"/>
      <c r="F295" s="18"/>
      <c r="I295" s="18"/>
      <c r="K295" s="18"/>
    </row>
    <row r="296">
      <c r="B296" s="3"/>
      <c r="D296" s="18"/>
      <c r="E296" s="18"/>
      <c r="F296" s="18"/>
      <c r="I296" s="18"/>
      <c r="K296" s="18"/>
    </row>
    <row r="297">
      <c r="B297" s="3"/>
      <c r="D297" s="18"/>
      <c r="E297" s="18"/>
      <c r="F297" s="18"/>
      <c r="I297" s="18"/>
      <c r="K297" s="18"/>
    </row>
    <row r="298">
      <c r="B298" s="3"/>
      <c r="D298" s="18"/>
      <c r="E298" s="18"/>
      <c r="F298" s="18"/>
      <c r="I298" s="18"/>
      <c r="K298" s="18"/>
    </row>
    <row r="299">
      <c r="B299" s="3"/>
      <c r="D299" s="18"/>
      <c r="E299" s="18"/>
      <c r="F299" s="18"/>
      <c r="I299" s="18"/>
      <c r="K299" s="18"/>
    </row>
    <row r="300">
      <c r="B300" s="3"/>
      <c r="D300" s="18"/>
      <c r="E300" s="18"/>
      <c r="F300" s="18"/>
      <c r="I300" s="18"/>
      <c r="K300" s="18"/>
    </row>
    <row r="301">
      <c r="B301" s="3"/>
      <c r="D301" s="18"/>
      <c r="E301" s="18"/>
      <c r="F301" s="18"/>
      <c r="I301" s="18"/>
      <c r="K301" s="18"/>
    </row>
    <row r="302">
      <c r="B302" s="3"/>
      <c r="D302" s="18"/>
      <c r="E302" s="18"/>
      <c r="F302" s="18"/>
      <c r="I302" s="18"/>
      <c r="K302" s="18"/>
    </row>
    <row r="303">
      <c r="B303" s="3"/>
      <c r="D303" s="18"/>
      <c r="E303" s="18"/>
      <c r="F303" s="18"/>
      <c r="I303" s="18"/>
      <c r="K303" s="18"/>
    </row>
    <row r="304">
      <c r="B304" s="3"/>
      <c r="D304" s="18"/>
      <c r="E304" s="18"/>
      <c r="F304" s="18"/>
      <c r="I304" s="18"/>
      <c r="K304" s="18"/>
    </row>
    <row r="305">
      <c r="B305" s="3"/>
      <c r="D305" s="18"/>
      <c r="E305" s="18"/>
      <c r="F305" s="18"/>
      <c r="I305" s="18"/>
      <c r="K305" s="18"/>
    </row>
    <row r="306">
      <c r="B306" s="3"/>
      <c r="D306" s="18"/>
      <c r="E306" s="18"/>
      <c r="F306" s="18"/>
      <c r="I306" s="18"/>
      <c r="K306" s="18"/>
    </row>
    <row r="307">
      <c r="B307" s="3"/>
      <c r="D307" s="18"/>
      <c r="E307" s="18"/>
      <c r="F307" s="18"/>
      <c r="I307" s="18"/>
      <c r="K307" s="18"/>
    </row>
    <row r="308">
      <c r="B308" s="3"/>
      <c r="D308" s="18"/>
      <c r="E308" s="18"/>
      <c r="F308" s="18"/>
      <c r="I308" s="18"/>
      <c r="K308" s="18"/>
    </row>
    <row r="309">
      <c r="B309" s="3"/>
      <c r="D309" s="18"/>
      <c r="E309" s="18"/>
      <c r="F309" s="18"/>
      <c r="I309" s="18"/>
      <c r="K309" s="18"/>
    </row>
    <row r="310">
      <c r="B310" s="3"/>
      <c r="D310" s="18"/>
      <c r="E310" s="18"/>
      <c r="F310" s="18"/>
      <c r="I310" s="18"/>
      <c r="K310" s="18"/>
    </row>
    <row r="311">
      <c r="B311" s="3"/>
      <c r="D311" s="18"/>
      <c r="E311" s="18"/>
      <c r="F311" s="18"/>
      <c r="I311" s="18"/>
      <c r="K311" s="18"/>
    </row>
    <row r="312">
      <c r="B312" s="3"/>
      <c r="D312" s="18"/>
      <c r="E312" s="18"/>
      <c r="F312" s="18"/>
      <c r="I312" s="18"/>
      <c r="K312" s="18"/>
    </row>
    <row r="313">
      <c r="B313" s="3"/>
      <c r="D313" s="18"/>
      <c r="E313" s="18"/>
      <c r="F313" s="18"/>
      <c r="I313" s="18"/>
      <c r="K313" s="18"/>
    </row>
    <row r="314">
      <c r="B314" s="3"/>
      <c r="D314" s="18"/>
      <c r="E314" s="18"/>
      <c r="F314" s="18"/>
      <c r="I314" s="18"/>
      <c r="K314" s="18"/>
    </row>
    <row r="315">
      <c r="B315" s="3"/>
      <c r="D315" s="18"/>
      <c r="E315" s="18"/>
      <c r="F315" s="18"/>
      <c r="I315" s="18"/>
      <c r="K315" s="18"/>
    </row>
    <row r="316">
      <c r="B316" s="3"/>
      <c r="D316" s="18"/>
      <c r="E316" s="18"/>
      <c r="F316" s="18"/>
      <c r="I316" s="18"/>
      <c r="K316" s="18"/>
    </row>
    <row r="317">
      <c r="B317" s="3"/>
      <c r="D317" s="18"/>
      <c r="E317" s="18"/>
      <c r="F317" s="18"/>
      <c r="I317" s="18"/>
      <c r="K317" s="18"/>
    </row>
    <row r="318">
      <c r="B318" s="3"/>
      <c r="D318" s="18"/>
      <c r="E318" s="18"/>
      <c r="F318" s="18"/>
      <c r="I318" s="18"/>
      <c r="K318" s="18"/>
    </row>
    <row r="319">
      <c r="B319" s="3"/>
      <c r="D319" s="18"/>
      <c r="E319" s="18"/>
      <c r="F319" s="18"/>
      <c r="I319" s="18"/>
      <c r="K319" s="18"/>
    </row>
    <row r="320">
      <c r="B320" s="3"/>
      <c r="D320" s="18"/>
      <c r="E320" s="18"/>
      <c r="F320" s="18"/>
      <c r="I320" s="18"/>
      <c r="K320" s="18"/>
    </row>
    <row r="321">
      <c r="B321" s="3"/>
      <c r="D321" s="18"/>
      <c r="E321" s="18"/>
      <c r="F321" s="18"/>
      <c r="I321" s="18"/>
      <c r="K321" s="18"/>
    </row>
    <row r="322">
      <c r="B322" s="3"/>
      <c r="D322" s="18"/>
      <c r="E322" s="18"/>
      <c r="F322" s="18"/>
      <c r="I322" s="18"/>
      <c r="K322" s="18"/>
    </row>
    <row r="323">
      <c r="B323" s="3"/>
      <c r="D323" s="18"/>
      <c r="E323" s="18"/>
      <c r="F323" s="18"/>
      <c r="I323" s="18"/>
      <c r="K323" s="18"/>
    </row>
    <row r="324">
      <c r="B324" s="3"/>
      <c r="D324" s="18"/>
      <c r="E324" s="18"/>
      <c r="F324" s="18"/>
      <c r="I324" s="18"/>
      <c r="K324" s="18"/>
    </row>
    <row r="325">
      <c r="B325" s="3"/>
      <c r="D325" s="18"/>
      <c r="E325" s="18"/>
      <c r="F325" s="18"/>
      <c r="I325" s="18"/>
      <c r="K325" s="18"/>
    </row>
    <row r="326">
      <c r="B326" s="3"/>
      <c r="D326" s="18"/>
      <c r="E326" s="18"/>
      <c r="F326" s="18"/>
      <c r="I326" s="18"/>
      <c r="K326" s="18"/>
    </row>
    <row r="327">
      <c r="B327" s="3"/>
      <c r="D327" s="18"/>
      <c r="E327" s="18"/>
      <c r="F327" s="18"/>
      <c r="I327" s="18"/>
      <c r="K327" s="18"/>
    </row>
    <row r="328">
      <c r="B328" s="3"/>
      <c r="D328" s="18"/>
      <c r="E328" s="18"/>
      <c r="F328" s="18"/>
      <c r="I328" s="18"/>
      <c r="K328" s="18"/>
    </row>
    <row r="329">
      <c r="B329" s="3"/>
      <c r="D329" s="18"/>
      <c r="E329" s="18"/>
      <c r="F329" s="18"/>
      <c r="I329" s="18"/>
      <c r="K329" s="18"/>
    </row>
    <row r="330">
      <c r="B330" s="3"/>
      <c r="D330" s="18"/>
      <c r="E330" s="18"/>
      <c r="F330" s="18"/>
      <c r="I330" s="18"/>
      <c r="K330" s="18"/>
    </row>
    <row r="331">
      <c r="B331" s="3"/>
      <c r="D331" s="18"/>
      <c r="E331" s="18"/>
      <c r="F331" s="18"/>
      <c r="I331" s="18"/>
      <c r="K331" s="18"/>
    </row>
    <row r="332">
      <c r="B332" s="3"/>
      <c r="D332" s="18"/>
      <c r="E332" s="18"/>
      <c r="F332" s="18"/>
      <c r="I332" s="18"/>
      <c r="K332" s="18"/>
    </row>
    <row r="333">
      <c r="B333" s="3"/>
      <c r="D333" s="18"/>
      <c r="E333" s="18"/>
      <c r="F333" s="18"/>
      <c r="I333" s="18"/>
      <c r="K333" s="18"/>
    </row>
    <row r="334">
      <c r="B334" s="3"/>
      <c r="D334" s="18"/>
      <c r="E334" s="18"/>
      <c r="F334" s="18"/>
      <c r="I334" s="18"/>
      <c r="K334" s="18"/>
    </row>
    <row r="335">
      <c r="B335" s="3"/>
      <c r="D335" s="18"/>
      <c r="E335" s="18"/>
      <c r="F335" s="18"/>
      <c r="I335" s="18"/>
      <c r="K335" s="18"/>
    </row>
    <row r="336">
      <c r="B336" s="3"/>
      <c r="D336" s="18"/>
      <c r="E336" s="18"/>
      <c r="F336" s="18"/>
      <c r="I336" s="18"/>
      <c r="K336" s="18"/>
    </row>
    <row r="337">
      <c r="B337" s="3"/>
      <c r="D337" s="18"/>
      <c r="E337" s="18"/>
      <c r="F337" s="18"/>
      <c r="I337" s="18"/>
      <c r="K337" s="18"/>
    </row>
    <row r="338">
      <c r="B338" s="3"/>
      <c r="D338" s="18"/>
      <c r="E338" s="18"/>
      <c r="F338" s="18"/>
      <c r="I338" s="18"/>
      <c r="K338" s="18"/>
    </row>
    <row r="339">
      <c r="B339" s="3"/>
      <c r="D339" s="18"/>
      <c r="E339" s="18"/>
      <c r="F339" s="18"/>
      <c r="I339" s="18"/>
      <c r="K339" s="18"/>
    </row>
    <row r="340">
      <c r="B340" s="3"/>
      <c r="D340" s="18"/>
      <c r="E340" s="18"/>
      <c r="F340" s="18"/>
      <c r="I340" s="18"/>
      <c r="K340" s="18"/>
    </row>
    <row r="341">
      <c r="B341" s="3"/>
      <c r="D341" s="18"/>
      <c r="E341" s="18"/>
      <c r="F341" s="18"/>
      <c r="I341" s="18"/>
      <c r="K341" s="18"/>
    </row>
    <row r="342">
      <c r="B342" s="3"/>
      <c r="D342" s="18"/>
      <c r="E342" s="18"/>
      <c r="F342" s="18"/>
      <c r="I342" s="18"/>
      <c r="K342" s="18"/>
    </row>
    <row r="343">
      <c r="B343" s="3"/>
      <c r="D343" s="18"/>
      <c r="E343" s="18"/>
      <c r="F343" s="18"/>
      <c r="I343" s="18"/>
      <c r="K343" s="18"/>
    </row>
    <row r="344">
      <c r="B344" s="3"/>
      <c r="D344" s="18"/>
      <c r="E344" s="18"/>
      <c r="F344" s="18"/>
      <c r="I344" s="18"/>
      <c r="K344" s="18"/>
    </row>
    <row r="345">
      <c r="B345" s="3"/>
      <c r="D345" s="18"/>
      <c r="E345" s="18"/>
      <c r="F345" s="18"/>
      <c r="I345" s="18"/>
      <c r="K345" s="18"/>
    </row>
    <row r="346">
      <c r="B346" s="3"/>
      <c r="D346" s="18"/>
      <c r="E346" s="18"/>
      <c r="F346" s="18"/>
      <c r="I346" s="18"/>
      <c r="K346" s="18"/>
    </row>
    <row r="347">
      <c r="B347" s="3"/>
      <c r="D347" s="18"/>
      <c r="E347" s="18"/>
      <c r="F347" s="18"/>
      <c r="I347" s="18"/>
      <c r="K347" s="18"/>
    </row>
    <row r="348">
      <c r="B348" s="3"/>
      <c r="D348" s="18"/>
      <c r="E348" s="18"/>
      <c r="F348" s="18"/>
      <c r="I348" s="18"/>
      <c r="K348" s="18"/>
    </row>
    <row r="349">
      <c r="B349" s="3"/>
      <c r="D349" s="18"/>
      <c r="E349" s="18"/>
      <c r="F349" s="18"/>
      <c r="I349" s="18"/>
      <c r="K349" s="18"/>
    </row>
    <row r="350">
      <c r="B350" s="3"/>
      <c r="D350" s="18"/>
      <c r="E350" s="18"/>
      <c r="F350" s="18"/>
      <c r="I350" s="18"/>
      <c r="K350" s="18"/>
    </row>
    <row r="351">
      <c r="B351" s="3"/>
      <c r="D351" s="18"/>
      <c r="E351" s="18"/>
      <c r="F351" s="18"/>
      <c r="I351" s="18"/>
      <c r="K351" s="18"/>
    </row>
    <row r="352">
      <c r="B352" s="3"/>
      <c r="D352" s="18"/>
      <c r="E352" s="18"/>
      <c r="F352" s="18"/>
      <c r="I352" s="18"/>
      <c r="K352" s="18"/>
    </row>
    <row r="353">
      <c r="B353" s="3"/>
      <c r="D353" s="18"/>
      <c r="E353" s="18"/>
      <c r="F353" s="18"/>
      <c r="I353" s="18"/>
      <c r="K353" s="18"/>
    </row>
    <row r="354">
      <c r="B354" s="3"/>
      <c r="D354" s="18"/>
      <c r="E354" s="18"/>
      <c r="F354" s="18"/>
      <c r="I354" s="18"/>
      <c r="K354" s="18"/>
    </row>
    <row r="355">
      <c r="B355" s="3"/>
      <c r="D355" s="18"/>
      <c r="E355" s="18"/>
      <c r="F355" s="18"/>
      <c r="I355" s="18"/>
      <c r="K355" s="18"/>
    </row>
    <row r="356">
      <c r="B356" s="3"/>
      <c r="D356" s="18"/>
      <c r="E356" s="18"/>
      <c r="F356" s="18"/>
      <c r="I356" s="18"/>
      <c r="K356" s="18"/>
    </row>
    <row r="357">
      <c r="B357" s="3"/>
      <c r="D357" s="18"/>
      <c r="E357" s="18"/>
      <c r="F357" s="18"/>
      <c r="I357" s="18"/>
      <c r="K357" s="18"/>
    </row>
    <row r="358">
      <c r="B358" s="3"/>
      <c r="D358" s="18"/>
      <c r="E358" s="18"/>
      <c r="F358" s="18"/>
      <c r="I358" s="18"/>
      <c r="K358" s="18"/>
    </row>
    <row r="359">
      <c r="B359" s="3"/>
      <c r="D359" s="18"/>
      <c r="E359" s="18"/>
      <c r="F359" s="18"/>
      <c r="I359" s="18"/>
      <c r="K359" s="18"/>
    </row>
    <row r="360">
      <c r="B360" s="3"/>
      <c r="D360" s="18"/>
      <c r="E360" s="18"/>
      <c r="F360" s="18"/>
      <c r="I360" s="18"/>
      <c r="K360" s="18"/>
    </row>
    <row r="361">
      <c r="B361" s="3"/>
      <c r="D361" s="18"/>
      <c r="E361" s="18"/>
      <c r="F361" s="18"/>
      <c r="I361" s="18"/>
      <c r="K361" s="18"/>
    </row>
    <row r="362">
      <c r="B362" s="3"/>
      <c r="D362" s="18"/>
      <c r="E362" s="18"/>
      <c r="F362" s="18"/>
      <c r="I362" s="18"/>
      <c r="K362" s="18"/>
    </row>
    <row r="363">
      <c r="B363" s="3"/>
      <c r="D363" s="18"/>
      <c r="E363" s="18"/>
      <c r="F363" s="18"/>
      <c r="I363" s="18"/>
      <c r="K363" s="18"/>
    </row>
    <row r="364">
      <c r="B364" s="3"/>
      <c r="D364" s="18"/>
      <c r="E364" s="18"/>
      <c r="F364" s="18"/>
      <c r="I364" s="18"/>
      <c r="K364" s="18"/>
    </row>
    <row r="365">
      <c r="B365" s="3"/>
      <c r="D365" s="18"/>
      <c r="E365" s="18"/>
      <c r="F365" s="18"/>
      <c r="I365" s="18"/>
      <c r="K365" s="18"/>
    </row>
    <row r="366">
      <c r="B366" s="3"/>
      <c r="D366" s="18"/>
      <c r="E366" s="18"/>
      <c r="F366" s="18"/>
      <c r="I366" s="18"/>
      <c r="K366" s="18"/>
    </row>
    <row r="367">
      <c r="B367" s="3"/>
      <c r="D367" s="18"/>
      <c r="E367" s="18"/>
      <c r="F367" s="18"/>
      <c r="I367" s="18"/>
      <c r="K367" s="18"/>
    </row>
    <row r="368">
      <c r="B368" s="3"/>
      <c r="D368" s="18"/>
      <c r="E368" s="18"/>
      <c r="F368" s="18"/>
      <c r="I368" s="18"/>
      <c r="K368" s="18"/>
    </row>
    <row r="369">
      <c r="B369" s="3"/>
      <c r="D369" s="18"/>
      <c r="E369" s="18"/>
      <c r="F369" s="18"/>
      <c r="I369" s="18"/>
      <c r="K369" s="18"/>
    </row>
    <row r="370">
      <c r="B370" s="3"/>
      <c r="D370" s="18"/>
      <c r="E370" s="18"/>
      <c r="F370" s="18"/>
      <c r="I370" s="18"/>
      <c r="K370" s="18"/>
    </row>
    <row r="371">
      <c r="B371" s="3"/>
      <c r="D371" s="18"/>
      <c r="E371" s="18"/>
      <c r="F371" s="18"/>
      <c r="I371" s="18"/>
      <c r="K371" s="18"/>
    </row>
    <row r="372">
      <c r="B372" s="3"/>
      <c r="D372" s="18"/>
      <c r="E372" s="18"/>
      <c r="F372" s="18"/>
      <c r="I372" s="18"/>
      <c r="K372" s="18"/>
    </row>
    <row r="373">
      <c r="B373" s="3"/>
      <c r="D373" s="18"/>
      <c r="E373" s="18"/>
      <c r="F373" s="18"/>
      <c r="I373" s="18"/>
      <c r="K373" s="18"/>
    </row>
    <row r="374">
      <c r="B374" s="3"/>
      <c r="D374" s="18"/>
      <c r="E374" s="18"/>
      <c r="F374" s="18"/>
      <c r="I374" s="18"/>
      <c r="K374" s="18"/>
    </row>
    <row r="375">
      <c r="B375" s="3"/>
      <c r="D375" s="18"/>
      <c r="E375" s="18"/>
      <c r="F375" s="18"/>
      <c r="I375" s="18"/>
      <c r="K375" s="18"/>
    </row>
    <row r="376">
      <c r="B376" s="3"/>
      <c r="D376" s="18"/>
      <c r="E376" s="18"/>
      <c r="F376" s="18"/>
      <c r="I376" s="18"/>
      <c r="K376" s="18"/>
    </row>
    <row r="377">
      <c r="B377" s="3"/>
      <c r="D377" s="18"/>
      <c r="E377" s="18"/>
      <c r="F377" s="18"/>
      <c r="I377" s="18"/>
      <c r="K377" s="18"/>
    </row>
    <row r="378">
      <c r="B378" s="3"/>
      <c r="D378" s="18"/>
      <c r="E378" s="18"/>
      <c r="F378" s="18"/>
      <c r="I378" s="18"/>
      <c r="K378" s="18"/>
    </row>
    <row r="379">
      <c r="B379" s="3"/>
      <c r="D379" s="18"/>
      <c r="E379" s="18"/>
      <c r="F379" s="18"/>
      <c r="I379" s="18"/>
      <c r="K379" s="18"/>
    </row>
    <row r="380">
      <c r="B380" s="3"/>
      <c r="D380" s="18"/>
      <c r="E380" s="18"/>
      <c r="F380" s="18"/>
      <c r="I380" s="18"/>
      <c r="K380" s="18"/>
    </row>
    <row r="381">
      <c r="B381" s="3"/>
      <c r="D381" s="18"/>
      <c r="E381" s="18"/>
      <c r="F381" s="18"/>
      <c r="I381" s="18"/>
      <c r="K381" s="18"/>
    </row>
    <row r="382">
      <c r="B382" s="3"/>
      <c r="D382" s="18"/>
      <c r="E382" s="18"/>
      <c r="F382" s="18"/>
      <c r="I382" s="18"/>
      <c r="K382" s="18"/>
    </row>
    <row r="383">
      <c r="B383" s="3"/>
      <c r="D383" s="18"/>
      <c r="E383" s="18"/>
      <c r="F383" s="18"/>
      <c r="I383" s="18"/>
      <c r="K383" s="18"/>
    </row>
    <row r="384">
      <c r="B384" s="3"/>
      <c r="D384" s="18"/>
      <c r="E384" s="18"/>
      <c r="F384" s="18"/>
      <c r="I384" s="18"/>
      <c r="K384" s="18"/>
    </row>
    <row r="385">
      <c r="B385" s="3"/>
      <c r="D385" s="18"/>
      <c r="E385" s="18"/>
      <c r="F385" s="18"/>
      <c r="I385" s="18"/>
      <c r="K385" s="18"/>
    </row>
    <row r="386">
      <c r="B386" s="3"/>
      <c r="D386" s="18"/>
      <c r="E386" s="18"/>
      <c r="F386" s="18"/>
      <c r="I386" s="18"/>
      <c r="K386" s="18"/>
    </row>
    <row r="387">
      <c r="B387" s="3"/>
      <c r="D387" s="18"/>
      <c r="E387" s="18"/>
      <c r="F387" s="18"/>
      <c r="I387" s="18"/>
      <c r="K387" s="18"/>
    </row>
    <row r="388">
      <c r="B388" s="3"/>
      <c r="D388" s="18"/>
      <c r="E388" s="18"/>
      <c r="F388" s="18"/>
      <c r="I388" s="18"/>
      <c r="K388" s="18"/>
    </row>
    <row r="389">
      <c r="B389" s="3"/>
      <c r="D389" s="18"/>
      <c r="E389" s="18"/>
      <c r="F389" s="18"/>
      <c r="I389" s="18"/>
      <c r="K389" s="18"/>
    </row>
    <row r="390">
      <c r="B390" s="3"/>
      <c r="D390" s="18"/>
      <c r="E390" s="18"/>
      <c r="F390" s="18"/>
      <c r="I390" s="18"/>
      <c r="K390" s="18"/>
    </row>
    <row r="391">
      <c r="B391" s="3"/>
      <c r="D391" s="18"/>
      <c r="E391" s="18"/>
      <c r="F391" s="18"/>
      <c r="I391" s="18"/>
      <c r="K391" s="18"/>
    </row>
    <row r="392">
      <c r="B392" s="3"/>
      <c r="D392" s="18"/>
      <c r="E392" s="18"/>
      <c r="F392" s="18"/>
      <c r="I392" s="18"/>
      <c r="K392" s="18"/>
    </row>
    <row r="393">
      <c r="B393" s="3"/>
      <c r="D393" s="18"/>
      <c r="E393" s="18"/>
      <c r="F393" s="18"/>
      <c r="I393" s="18"/>
      <c r="K393" s="18"/>
    </row>
    <row r="394">
      <c r="B394" s="3"/>
      <c r="D394" s="18"/>
      <c r="E394" s="18"/>
      <c r="F394" s="18"/>
      <c r="I394" s="18"/>
      <c r="K394" s="18"/>
    </row>
    <row r="395">
      <c r="B395" s="3"/>
      <c r="D395" s="18"/>
      <c r="E395" s="18"/>
      <c r="F395" s="18"/>
      <c r="I395" s="18"/>
      <c r="K395" s="18"/>
    </row>
    <row r="396">
      <c r="B396" s="3"/>
      <c r="D396" s="18"/>
      <c r="E396" s="18"/>
      <c r="F396" s="18"/>
      <c r="I396" s="18"/>
      <c r="K396" s="18"/>
    </row>
    <row r="397">
      <c r="B397" s="3"/>
      <c r="D397" s="18"/>
      <c r="E397" s="18"/>
      <c r="F397" s="18"/>
      <c r="I397" s="18"/>
      <c r="K397" s="18"/>
    </row>
    <row r="398">
      <c r="B398" s="3"/>
      <c r="D398" s="18"/>
      <c r="E398" s="18"/>
      <c r="F398" s="18"/>
      <c r="I398" s="18"/>
      <c r="K398" s="18"/>
    </row>
    <row r="399">
      <c r="B399" s="3"/>
      <c r="D399" s="18"/>
      <c r="E399" s="18"/>
      <c r="F399" s="18"/>
      <c r="I399" s="18"/>
      <c r="K399" s="18"/>
    </row>
    <row r="400">
      <c r="B400" s="3"/>
      <c r="D400" s="18"/>
      <c r="E400" s="18"/>
      <c r="F400" s="18"/>
      <c r="I400" s="18"/>
      <c r="K400" s="18"/>
    </row>
    <row r="401">
      <c r="B401" s="3"/>
      <c r="D401" s="18"/>
      <c r="E401" s="18"/>
      <c r="F401" s="18"/>
      <c r="I401" s="18"/>
      <c r="K401" s="18"/>
    </row>
    <row r="402">
      <c r="B402" s="3"/>
      <c r="D402" s="18"/>
      <c r="E402" s="18"/>
      <c r="F402" s="18"/>
      <c r="I402" s="18"/>
      <c r="K402" s="18"/>
    </row>
    <row r="403">
      <c r="B403" s="3"/>
      <c r="D403" s="18"/>
      <c r="E403" s="18"/>
      <c r="F403" s="18"/>
      <c r="I403" s="18"/>
      <c r="K403" s="18"/>
    </row>
    <row r="404">
      <c r="B404" s="3"/>
      <c r="D404" s="18"/>
      <c r="E404" s="18"/>
      <c r="F404" s="18"/>
      <c r="I404" s="18"/>
      <c r="K404" s="18"/>
    </row>
    <row r="405">
      <c r="B405" s="3"/>
      <c r="D405" s="18"/>
      <c r="E405" s="18"/>
      <c r="F405" s="18"/>
      <c r="I405" s="18"/>
      <c r="K405" s="18"/>
    </row>
    <row r="406">
      <c r="B406" s="3"/>
      <c r="D406" s="18"/>
      <c r="E406" s="18"/>
      <c r="F406" s="18"/>
      <c r="I406" s="18"/>
      <c r="K406" s="18"/>
    </row>
    <row r="407">
      <c r="B407" s="3"/>
      <c r="D407" s="18"/>
      <c r="E407" s="18"/>
      <c r="F407" s="18"/>
      <c r="I407" s="18"/>
      <c r="K407" s="18"/>
    </row>
    <row r="408">
      <c r="B408" s="3"/>
      <c r="D408" s="18"/>
      <c r="E408" s="18"/>
      <c r="F408" s="18"/>
      <c r="I408" s="18"/>
      <c r="K408" s="18"/>
    </row>
    <row r="409">
      <c r="B409" s="3"/>
      <c r="D409" s="18"/>
      <c r="E409" s="18"/>
      <c r="F409" s="18"/>
      <c r="I409" s="18"/>
      <c r="K409" s="18"/>
    </row>
    <row r="410">
      <c r="B410" s="3"/>
      <c r="D410" s="18"/>
      <c r="E410" s="18"/>
      <c r="F410" s="18"/>
      <c r="I410" s="18"/>
      <c r="K410" s="18"/>
    </row>
    <row r="411">
      <c r="B411" s="3"/>
      <c r="D411" s="18"/>
      <c r="E411" s="18"/>
      <c r="F411" s="18"/>
      <c r="I411" s="18"/>
      <c r="K411" s="18"/>
    </row>
    <row r="412">
      <c r="B412" s="3"/>
      <c r="D412" s="18"/>
      <c r="E412" s="18"/>
      <c r="F412" s="18"/>
      <c r="I412" s="18"/>
      <c r="K412" s="18"/>
    </row>
    <row r="413">
      <c r="B413" s="3"/>
      <c r="D413" s="18"/>
      <c r="E413" s="18"/>
      <c r="F413" s="18"/>
      <c r="I413" s="18"/>
      <c r="K413" s="18"/>
    </row>
    <row r="414">
      <c r="B414" s="3"/>
      <c r="D414" s="18"/>
      <c r="E414" s="18"/>
      <c r="F414" s="18"/>
      <c r="I414" s="18"/>
      <c r="K414" s="18"/>
    </row>
    <row r="415">
      <c r="B415" s="3"/>
      <c r="D415" s="18"/>
      <c r="E415" s="18"/>
      <c r="F415" s="18"/>
      <c r="I415" s="18"/>
      <c r="K415" s="18"/>
    </row>
    <row r="416">
      <c r="B416" s="3"/>
      <c r="D416" s="18"/>
      <c r="E416" s="18"/>
      <c r="F416" s="18"/>
      <c r="I416" s="18"/>
      <c r="K416" s="18"/>
    </row>
    <row r="417">
      <c r="B417" s="3"/>
      <c r="D417" s="18"/>
      <c r="E417" s="18"/>
      <c r="F417" s="18"/>
      <c r="I417" s="18"/>
      <c r="K417" s="18"/>
    </row>
    <row r="418">
      <c r="B418" s="3"/>
      <c r="D418" s="18"/>
      <c r="E418" s="18"/>
      <c r="F418" s="18"/>
      <c r="I418" s="18"/>
      <c r="K418" s="18"/>
    </row>
    <row r="419">
      <c r="B419" s="3"/>
      <c r="D419" s="18"/>
      <c r="E419" s="18"/>
      <c r="F419" s="18"/>
      <c r="I419" s="18"/>
      <c r="K419" s="18"/>
    </row>
    <row r="420">
      <c r="B420" s="3"/>
      <c r="D420" s="18"/>
      <c r="E420" s="18"/>
      <c r="F420" s="18"/>
      <c r="I420" s="18"/>
      <c r="K420" s="18"/>
    </row>
    <row r="421">
      <c r="B421" s="3"/>
      <c r="D421" s="18"/>
      <c r="E421" s="18"/>
      <c r="F421" s="18"/>
      <c r="I421" s="18"/>
      <c r="K421" s="18"/>
    </row>
    <row r="422">
      <c r="B422" s="3"/>
      <c r="D422" s="18"/>
      <c r="E422" s="18"/>
      <c r="F422" s="18"/>
      <c r="I422" s="18"/>
      <c r="K422" s="18"/>
    </row>
    <row r="423">
      <c r="B423" s="3"/>
      <c r="D423" s="18"/>
      <c r="E423" s="18"/>
      <c r="F423" s="18"/>
      <c r="I423" s="18"/>
      <c r="K423" s="18"/>
    </row>
    <row r="424">
      <c r="B424" s="3"/>
      <c r="D424" s="18"/>
      <c r="E424" s="18"/>
      <c r="F424" s="18"/>
      <c r="I424" s="18"/>
      <c r="K424" s="18"/>
    </row>
    <row r="425">
      <c r="B425" s="3"/>
      <c r="D425" s="18"/>
      <c r="E425" s="18"/>
      <c r="F425" s="18"/>
      <c r="I425" s="18"/>
      <c r="K425" s="18"/>
    </row>
    <row r="426">
      <c r="B426" s="3"/>
      <c r="D426" s="18"/>
      <c r="E426" s="18"/>
      <c r="F426" s="18"/>
      <c r="I426" s="18"/>
      <c r="K426" s="18"/>
    </row>
    <row r="427">
      <c r="B427" s="3"/>
      <c r="D427" s="18"/>
      <c r="E427" s="18"/>
      <c r="F427" s="18"/>
      <c r="I427" s="18"/>
      <c r="K427" s="18"/>
    </row>
    <row r="428">
      <c r="B428" s="3"/>
      <c r="D428" s="18"/>
      <c r="E428" s="18"/>
      <c r="F428" s="18"/>
      <c r="I428" s="18"/>
      <c r="K428" s="18"/>
    </row>
    <row r="429">
      <c r="B429" s="3"/>
      <c r="D429" s="18"/>
      <c r="E429" s="18"/>
      <c r="F429" s="18"/>
      <c r="I429" s="18"/>
      <c r="K429" s="18"/>
    </row>
    <row r="430">
      <c r="B430" s="3"/>
      <c r="D430" s="18"/>
      <c r="E430" s="18"/>
      <c r="F430" s="18"/>
      <c r="I430" s="18"/>
      <c r="K430" s="18"/>
    </row>
    <row r="431">
      <c r="B431" s="3"/>
      <c r="D431" s="18"/>
      <c r="E431" s="18"/>
      <c r="F431" s="18"/>
      <c r="I431" s="18"/>
      <c r="K431" s="18"/>
    </row>
    <row r="432">
      <c r="B432" s="3"/>
      <c r="D432" s="18"/>
      <c r="E432" s="18"/>
      <c r="F432" s="18"/>
      <c r="I432" s="18"/>
      <c r="K432" s="18"/>
    </row>
    <row r="433">
      <c r="B433" s="3"/>
      <c r="D433" s="18"/>
      <c r="E433" s="18"/>
      <c r="F433" s="18"/>
      <c r="I433" s="18"/>
      <c r="K433" s="18"/>
    </row>
    <row r="434">
      <c r="B434" s="3"/>
      <c r="D434" s="18"/>
      <c r="E434" s="18"/>
      <c r="F434" s="18"/>
      <c r="I434" s="18"/>
      <c r="K434" s="18"/>
    </row>
    <row r="435">
      <c r="B435" s="3"/>
      <c r="D435" s="18"/>
      <c r="E435" s="18"/>
      <c r="F435" s="18"/>
      <c r="I435" s="18"/>
      <c r="K435" s="18"/>
    </row>
    <row r="436">
      <c r="B436" s="3"/>
      <c r="D436" s="18"/>
      <c r="E436" s="18"/>
      <c r="F436" s="18"/>
      <c r="I436" s="18"/>
      <c r="K436" s="18"/>
    </row>
    <row r="437">
      <c r="B437" s="3"/>
      <c r="D437" s="18"/>
      <c r="E437" s="18"/>
      <c r="F437" s="18"/>
      <c r="I437" s="18"/>
      <c r="K437" s="18"/>
    </row>
    <row r="438">
      <c r="B438" s="3"/>
      <c r="D438" s="18"/>
      <c r="E438" s="18"/>
      <c r="F438" s="18"/>
      <c r="I438" s="18"/>
      <c r="K438" s="18"/>
    </row>
    <row r="439">
      <c r="B439" s="3"/>
      <c r="D439" s="18"/>
      <c r="E439" s="18"/>
      <c r="F439" s="18"/>
      <c r="I439" s="18"/>
      <c r="K439" s="18"/>
    </row>
    <row r="440">
      <c r="B440" s="3"/>
      <c r="D440" s="18"/>
      <c r="E440" s="18"/>
      <c r="F440" s="18"/>
      <c r="I440" s="18"/>
      <c r="K440" s="18"/>
    </row>
    <row r="441">
      <c r="B441" s="3"/>
      <c r="D441" s="18"/>
      <c r="E441" s="18"/>
      <c r="F441" s="18"/>
      <c r="I441" s="18"/>
      <c r="K441" s="18"/>
    </row>
    <row r="442">
      <c r="B442" s="3"/>
      <c r="D442" s="18"/>
      <c r="E442" s="18"/>
      <c r="F442" s="18"/>
      <c r="I442" s="18"/>
      <c r="K442" s="18"/>
    </row>
    <row r="443">
      <c r="B443" s="3"/>
      <c r="D443" s="18"/>
      <c r="E443" s="18"/>
      <c r="F443" s="18"/>
      <c r="I443" s="18"/>
      <c r="K443" s="18"/>
    </row>
    <row r="444">
      <c r="B444" s="3"/>
      <c r="D444" s="18"/>
      <c r="E444" s="18"/>
      <c r="F444" s="18"/>
      <c r="I444" s="18"/>
      <c r="K444" s="18"/>
    </row>
    <row r="445">
      <c r="B445" s="3"/>
      <c r="D445" s="18"/>
      <c r="E445" s="18"/>
      <c r="F445" s="18"/>
      <c r="I445" s="18"/>
      <c r="K445" s="18"/>
    </row>
    <row r="446">
      <c r="B446" s="3"/>
      <c r="D446" s="18"/>
      <c r="E446" s="18"/>
      <c r="F446" s="18"/>
      <c r="I446" s="18"/>
      <c r="K446" s="18"/>
    </row>
    <row r="447">
      <c r="B447" s="3"/>
      <c r="D447" s="18"/>
      <c r="E447" s="18"/>
      <c r="F447" s="18"/>
      <c r="I447" s="18"/>
      <c r="K447" s="18"/>
    </row>
    <row r="448">
      <c r="B448" s="3"/>
      <c r="D448" s="18"/>
      <c r="E448" s="18"/>
      <c r="F448" s="18"/>
      <c r="I448" s="18"/>
      <c r="K448" s="18"/>
    </row>
    <row r="449">
      <c r="B449" s="3"/>
      <c r="D449" s="18"/>
      <c r="E449" s="18"/>
      <c r="F449" s="18"/>
      <c r="I449" s="18"/>
      <c r="K449" s="18"/>
    </row>
    <row r="450">
      <c r="B450" s="3"/>
      <c r="D450" s="18"/>
      <c r="E450" s="18"/>
      <c r="F450" s="18"/>
      <c r="I450" s="18"/>
      <c r="K450" s="18"/>
    </row>
    <row r="451">
      <c r="B451" s="3"/>
      <c r="D451" s="18"/>
      <c r="E451" s="18"/>
      <c r="F451" s="18"/>
      <c r="I451" s="18"/>
      <c r="K451" s="18"/>
    </row>
    <row r="452">
      <c r="B452" s="3"/>
      <c r="D452" s="18"/>
      <c r="E452" s="18"/>
      <c r="F452" s="18"/>
      <c r="I452" s="18"/>
      <c r="K452" s="18"/>
    </row>
    <row r="453">
      <c r="B453" s="3"/>
      <c r="D453" s="18"/>
      <c r="E453" s="18"/>
      <c r="F453" s="18"/>
      <c r="I453" s="18"/>
      <c r="K453" s="18"/>
    </row>
    <row r="454">
      <c r="B454" s="3"/>
      <c r="D454" s="18"/>
      <c r="E454" s="18"/>
      <c r="F454" s="18"/>
      <c r="I454" s="18"/>
      <c r="K454" s="18"/>
    </row>
    <row r="455">
      <c r="B455" s="3"/>
      <c r="D455" s="18"/>
      <c r="E455" s="18"/>
      <c r="F455" s="18"/>
      <c r="I455" s="18"/>
      <c r="K455" s="18"/>
    </row>
    <row r="456">
      <c r="B456" s="3"/>
      <c r="D456" s="18"/>
      <c r="E456" s="18"/>
      <c r="F456" s="18"/>
      <c r="I456" s="18"/>
      <c r="K456" s="18"/>
    </row>
    <row r="457">
      <c r="B457" s="3"/>
      <c r="D457" s="18"/>
      <c r="E457" s="18"/>
      <c r="F457" s="18"/>
      <c r="I457" s="18"/>
      <c r="K457" s="18"/>
    </row>
    <row r="458">
      <c r="B458" s="3"/>
      <c r="D458" s="18"/>
      <c r="E458" s="18"/>
      <c r="F458" s="18"/>
      <c r="I458" s="18"/>
      <c r="K458" s="18"/>
    </row>
    <row r="459">
      <c r="B459" s="3"/>
      <c r="D459" s="18"/>
      <c r="E459" s="18"/>
      <c r="F459" s="18"/>
      <c r="I459" s="18"/>
      <c r="K459" s="18"/>
    </row>
    <row r="460">
      <c r="B460" s="3"/>
      <c r="D460" s="18"/>
      <c r="E460" s="18"/>
      <c r="F460" s="18"/>
      <c r="I460" s="18"/>
      <c r="K460" s="18"/>
    </row>
    <row r="461">
      <c r="B461" s="3"/>
      <c r="D461" s="18"/>
      <c r="E461" s="18"/>
      <c r="F461" s="18"/>
      <c r="I461" s="18"/>
      <c r="K461" s="18"/>
    </row>
    <row r="462">
      <c r="B462" s="3"/>
      <c r="D462" s="18"/>
      <c r="E462" s="18"/>
      <c r="F462" s="18"/>
      <c r="I462" s="18"/>
      <c r="K462" s="18"/>
    </row>
    <row r="463">
      <c r="B463" s="3"/>
      <c r="D463" s="18"/>
      <c r="E463" s="18"/>
      <c r="F463" s="18"/>
      <c r="I463" s="18"/>
      <c r="K463" s="18"/>
    </row>
    <row r="464">
      <c r="B464" s="3"/>
      <c r="D464" s="18"/>
      <c r="E464" s="18"/>
      <c r="F464" s="18"/>
      <c r="I464" s="18"/>
      <c r="K464" s="18"/>
    </row>
    <row r="465">
      <c r="B465" s="3"/>
      <c r="D465" s="18"/>
      <c r="E465" s="18"/>
      <c r="F465" s="18"/>
      <c r="I465" s="18"/>
      <c r="K465" s="18"/>
    </row>
    <row r="466">
      <c r="B466" s="3"/>
      <c r="D466" s="18"/>
      <c r="E466" s="18"/>
      <c r="F466" s="18"/>
      <c r="I466" s="18"/>
      <c r="K466" s="18"/>
    </row>
    <row r="467">
      <c r="B467" s="3"/>
      <c r="D467" s="18"/>
      <c r="E467" s="18"/>
      <c r="F467" s="18"/>
      <c r="I467" s="18"/>
      <c r="K467" s="18"/>
    </row>
    <row r="468">
      <c r="B468" s="3"/>
      <c r="D468" s="18"/>
      <c r="E468" s="18"/>
      <c r="F468" s="18"/>
      <c r="I468" s="18"/>
      <c r="K468" s="18"/>
    </row>
    <row r="469">
      <c r="B469" s="3"/>
      <c r="D469" s="18"/>
      <c r="E469" s="18"/>
      <c r="F469" s="18"/>
      <c r="I469" s="18"/>
      <c r="K469" s="18"/>
    </row>
    <row r="470">
      <c r="B470" s="3"/>
      <c r="D470" s="18"/>
      <c r="E470" s="18"/>
      <c r="F470" s="18"/>
      <c r="I470" s="18"/>
      <c r="K470" s="18"/>
    </row>
    <row r="471">
      <c r="B471" s="3"/>
      <c r="D471" s="18"/>
      <c r="E471" s="18"/>
      <c r="F471" s="18"/>
      <c r="I471" s="18"/>
      <c r="K471" s="18"/>
    </row>
    <row r="472">
      <c r="B472" s="3"/>
      <c r="D472" s="18"/>
      <c r="E472" s="18"/>
      <c r="F472" s="18"/>
      <c r="I472" s="18"/>
      <c r="K472" s="18"/>
    </row>
    <row r="473">
      <c r="B473" s="3"/>
      <c r="D473" s="18"/>
      <c r="E473" s="18"/>
      <c r="F473" s="18"/>
      <c r="I473" s="18"/>
      <c r="K473" s="18"/>
    </row>
    <row r="474">
      <c r="B474" s="3"/>
      <c r="D474" s="18"/>
      <c r="E474" s="18"/>
      <c r="F474" s="18"/>
      <c r="I474" s="18"/>
      <c r="K474" s="18"/>
    </row>
    <row r="475">
      <c r="B475" s="3"/>
      <c r="D475" s="18"/>
      <c r="E475" s="18"/>
      <c r="F475" s="18"/>
      <c r="I475" s="18"/>
      <c r="K475" s="18"/>
    </row>
    <row r="476">
      <c r="B476" s="3"/>
      <c r="D476" s="18"/>
      <c r="E476" s="18"/>
      <c r="F476" s="18"/>
      <c r="I476" s="18"/>
      <c r="K476" s="18"/>
    </row>
    <row r="477">
      <c r="B477" s="3"/>
      <c r="D477" s="18"/>
      <c r="E477" s="18"/>
      <c r="F477" s="18"/>
      <c r="I477" s="18"/>
      <c r="K477" s="18"/>
    </row>
    <row r="478">
      <c r="B478" s="3"/>
      <c r="D478" s="18"/>
      <c r="E478" s="18"/>
      <c r="F478" s="18"/>
      <c r="I478" s="18"/>
      <c r="K478" s="18"/>
    </row>
    <row r="479">
      <c r="B479" s="3"/>
      <c r="D479" s="18"/>
      <c r="E479" s="18"/>
      <c r="F479" s="18"/>
      <c r="I479" s="18"/>
      <c r="K479" s="18"/>
    </row>
    <row r="480">
      <c r="B480" s="3"/>
      <c r="D480" s="18"/>
      <c r="E480" s="18"/>
      <c r="F480" s="18"/>
      <c r="I480" s="18"/>
      <c r="K480" s="18"/>
    </row>
    <row r="481">
      <c r="B481" s="3"/>
      <c r="D481" s="18"/>
      <c r="E481" s="18"/>
      <c r="F481" s="18"/>
      <c r="I481" s="18"/>
      <c r="K481" s="18"/>
    </row>
    <row r="482">
      <c r="B482" s="3"/>
      <c r="D482" s="18"/>
      <c r="E482" s="18"/>
      <c r="F482" s="18"/>
      <c r="I482" s="18"/>
      <c r="K482" s="18"/>
    </row>
    <row r="483">
      <c r="B483" s="3"/>
      <c r="D483" s="18"/>
      <c r="E483" s="18"/>
      <c r="F483" s="18"/>
      <c r="I483" s="18"/>
      <c r="K483" s="18"/>
    </row>
    <row r="484">
      <c r="B484" s="3"/>
      <c r="D484" s="18"/>
      <c r="E484" s="18"/>
      <c r="F484" s="18"/>
      <c r="I484" s="18"/>
      <c r="K484" s="18"/>
    </row>
    <row r="485">
      <c r="B485" s="3"/>
      <c r="D485" s="18"/>
      <c r="E485" s="18"/>
      <c r="F485" s="18"/>
      <c r="I485" s="18"/>
      <c r="K485" s="18"/>
    </row>
    <row r="486">
      <c r="B486" s="3"/>
      <c r="D486" s="18"/>
      <c r="E486" s="18"/>
      <c r="F486" s="18"/>
      <c r="I486" s="18"/>
      <c r="K486" s="18"/>
    </row>
    <row r="487">
      <c r="B487" s="3"/>
      <c r="D487" s="18"/>
      <c r="E487" s="18"/>
      <c r="F487" s="18"/>
      <c r="I487" s="18"/>
      <c r="K487" s="18"/>
    </row>
    <row r="488">
      <c r="B488" s="3"/>
      <c r="D488" s="18"/>
      <c r="E488" s="18"/>
      <c r="F488" s="18"/>
      <c r="I488" s="18"/>
      <c r="K488" s="18"/>
    </row>
    <row r="489">
      <c r="B489" s="3"/>
      <c r="D489" s="18"/>
      <c r="E489" s="18"/>
      <c r="F489" s="18"/>
      <c r="I489" s="18"/>
      <c r="K489" s="18"/>
    </row>
    <row r="490">
      <c r="B490" s="3"/>
      <c r="D490" s="18"/>
      <c r="E490" s="18"/>
      <c r="F490" s="18"/>
      <c r="I490" s="18"/>
      <c r="K490" s="18"/>
    </row>
    <row r="491">
      <c r="B491" s="3"/>
      <c r="D491" s="18"/>
      <c r="E491" s="18"/>
      <c r="F491" s="18"/>
      <c r="I491" s="18"/>
      <c r="K491" s="18"/>
    </row>
    <row r="492">
      <c r="B492" s="3"/>
      <c r="D492" s="18"/>
      <c r="E492" s="18"/>
      <c r="F492" s="18"/>
      <c r="I492" s="18"/>
      <c r="K492" s="18"/>
    </row>
    <row r="493">
      <c r="B493" s="3"/>
      <c r="D493" s="18"/>
      <c r="E493" s="18"/>
      <c r="F493" s="18"/>
      <c r="I493" s="18"/>
      <c r="K493" s="18"/>
    </row>
    <row r="494">
      <c r="B494" s="3"/>
      <c r="D494" s="18"/>
      <c r="E494" s="18"/>
      <c r="F494" s="18"/>
      <c r="I494" s="18"/>
      <c r="K494" s="18"/>
    </row>
    <row r="495">
      <c r="B495" s="3"/>
      <c r="D495" s="18"/>
      <c r="E495" s="18"/>
      <c r="F495" s="18"/>
      <c r="I495" s="18"/>
      <c r="K495" s="18"/>
    </row>
    <row r="496">
      <c r="B496" s="3"/>
      <c r="D496" s="18"/>
      <c r="E496" s="18"/>
      <c r="F496" s="18"/>
      <c r="I496" s="18"/>
      <c r="K496" s="18"/>
    </row>
    <row r="497">
      <c r="B497" s="3"/>
      <c r="D497" s="18"/>
      <c r="E497" s="18"/>
      <c r="F497" s="18"/>
      <c r="I497" s="18"/>
      <c r="K497" s="18"/>
    </row>
    <row r="498">
      <c r="B498" s="3"/>
      <c r="D498" s="18"/>
      <c r="E498" s="18"/>
      <c r="F498" s="18"/>
      <c r="I498" s="18"/>
      <c r="K498" s="18"/>
    </row>
    <row r="499">
      <c r="B499" s="3"/>
      <c r="D499" s="18"/>
      <c r="E499" s="18"/>
      <c r="F499" s="18"/>
      <c r="I499" s="18"/>
      <c r="K499" s="18"/>
    </row>
    <row r="500">
      <c r="B500" s="3"/>
      <c r="D500" s="18"/>
      <c r="E500" s="18"/>
      <c r="F500" s="18"/>
      <c r="I500" s="18"/>
      <c r="K500" s="18"/>
    </row>
    <row r="501">
      <c r="B501" s="3"/>
      <c r="D501" s="18"/>
      <c r="E501" s="18"/>
      <c r="F501" s="18"/>
      <c r="I501" s="18"/>
      <c r="K501" s="18"/>
    </row>
    <row r="502">
      <c r="B502" s="3"/>
      <c r="D502" s="18"/>
      <c r="E502" s="18"/>
      <c r="F502" s="18"/>
      <c r="I502" s="18"/>
      <c r="K502" s="18"/>
    </row>
    <row r="503">
      <c r="B503" s="3"/>
      <c r="D503" s="18"/>
      <c r="E503" s="18"/>
      <c r="F503" s="18"/>
      <c r="I503" s="18"/>
      <c r="K503" s="18"/>
    </row>
    <row r="504">
      <c r="B504" s="3"/>
      <c r="D504" s="18"/>
      <c r="E504" s="18"/>
      <c r="F504" s="18"/>
      <c r="I504" s="18"/>
      <c r="K504" s="18"/>
    </row>
    <row r="505">
      <c r="B505" s="3"/>
      <c r="D505" s="18"/>
      <c r="E505" s="18"/>
      <c r="F505" s="18"/>
      <c r="I505" s="18"/>
      <c r="K505" s="18"/>
    </row>
    <row r="506">
      <c r="B506" s="3"/>
      <c r="D506" s="18"/>
      <c r="E506" s="18"/>
      <c r="F506" s="18"/>
      <c r="I506" s="18"/>
      <c r="K506" s="18"/>
    </row>
    <row r="507">
      <c r="B507" s="3"/>
      <c r="D507" s="18"/>
      <c r="E507" s="18"/>
      <c r="F507" s="18"/>
      <c r="I507" s="18"/>
      <c r="K507" s="18"/>
    </row>
    <row r="508">
      <c r="B508" s="3"/>
      <c r="D508" s="18"/>
      <c r="E508" s="18"/>
      <c r="F508" s="18"/>
      <c r="I508" s="18"/>
      <c r="K508" s="18"/>
    </row>
    <row r="509">
      <c r="B509" s="3"/>
      <c r="D509" s="18"/>
      <c r="E509" s="18"/>
      <c r="F509" s="18"/>
      <c r="I509" s="18"/>
      <c r="K509" s="18"/>
    </row>
    <row r="510">
      <c r="B510" s="3"/>
      <c r="D510" s="18"/>
      <c r="E510" s="18"/>
      <c r="F510" s="18"/>
      <c r="I510" s="18"/>
      <c r="K510" s="18"/>
    </row>
    <row r="511">
      <c r="B511" s="3"/>
      <c r="D511" s="18"/>
      <c r="E511" s="18"/>
      <c r="F511" s="18"/>
      <c r="I511" s="18"/>
      <c r="K511" s="18"/>
    </row>
    <row r="512">
      <c r="B512" s="3"/>
      <c r="D512" s="18"/>
      <c r="E512" s="18"/>
      <c r="F512" s="18"/>
      <c r="I512" s="18"/>
      <c r="K512" s="18"/>
    </row>
    <row r="513">
      <c r="B513" s="3"/>
      <c r="D513" s="18"/>
      <c r="E513" s="18"/>
      <c r="F513" s="18"/>
      <c r="I513" s="18"/>
      <c r="K513" s="18"/>
    </row>
    <row r="514">
      <c r="B514" s="3"/>
      <c r="D514" s="18"/>
      <c r="E514" s="18"/>
      <c r="F514" s="18"/>
      <c r="I514" s="18"/>
      <c r="K514" s="18"/>
    </row>
    <row r="515">
      <c r="B515" s="3"/>
      <c r="D515" s="18"/>
      <c r="E515" s="18"/>
      <c r="F515" s="18"/>
      <c r="I515" s="18"/>
      <c r="K515" s="18"/>
    </row>
    <row r="516">
      <c r="B516" s="3"/>
      <c r="D516" s="18"/>
      <c r="E516" s="18"/>
      <c r="F516" s="18"/>
      <c r="I516" s="18"/>
      <c r="K516" s="18"/>
    </row>
    <row r="517">
      <c r="B517" s="3"/>
      <c r="D517" s="18"/>
      <c r="E517" s="18"/>
      <c r="F517" s="18"/>
      <c r="I517" s="18"/>
      <c r="K517" s="18"/>
    </row>
    <row r="518">
      <c r="B518" s="3"/>
      <c r="D518" s="18"/>
      <c r="E518" s="18"/>
      <c r="F518" s="18"/>
      <c r="I518" s="18"/>
      <c r="K518" s="18"/>
    </row>
    <row r="519">
      <c r="B519" s="3"/>
      <c r="D519" s="18"/>
      <c r="E519" s="18"/>
      <c r="F519" s="18"/>
      <c r="I519" s="18"/>
      <c r="K519" s="18"/>
    </row>
    <row r="520">
      <c r="B520" s="3"/>
      <c r="D520" s="18"/>
      <c r="E520" s="18"/>
      <c r="F520" s="18"/>
      <c r="I520" s="18"/>
      <c r="K520" s="18"/>
    </row>
    <row r="521">
      <c r="B521" s="3"/>
      <c r="D521" s="18"/>
      <c r="E521" s="18"/>
      <c r="F521" s="18"/>
      <c r="I521" s="18"/>
      <c r="K521" s="18"/>
    </row>
    <row r="522">
      <c r="B522" s="3"/>
      <c r="D522" s="18"/>
      <c r="E522" s="18"/>
      <c r="F522" s="18"/>
      <c r="I522" s="18"/>
      <c r="K522" s="18"/>
    </row>
    <row r="523">
      <c r="B523" s="3"/>
      <c r="D523" s="18"/>
      <c r="E523" s="18"/>
      <c r="F523" s="18"/>
      <c r="I523" s="18"/>
      <c r="K523" s="18"/>
    </row>
    <row r="524">
      <c r="B524" s="3"/>
      <c r="D524" s="18"/>
      <c r="E524" s="18"/>
      <c r="F524" s="18"/>
      <c r="I524" s="18"/>
      <c r="K524" s="18"/>
    </row>
    <row r="525">
      <c r="B525" s="3"/>
      <c r="D525" s="18"/>
      <c r="E525" s="18"/>
      <c r="F525" s="18"/>
      <c r="I525" s="18"/>
      <c r="K525" s="18"/>
    </row>
    <row r="526">
      <c r="B526" s="3"/>
      <c r="D526" s="18"/>
      <c r="E526" s="18"/>
      <c r="F526" s="18"/>
      <c r="I526" s="18"/>
      <c r="K526" s="18"/>
    </row>
    <row r="527">
      <c r="B527" s="3"/>
      <c r="D527" s="18"/>
      <c r="E527" s="18"/>
      <c r="F527" s="18"/>
      <c r="I527" s="18"/>
      <c r="K527" s="18"/>
    </row>
    <row r="528">
      <c r="B528" s="3"/>
      <c r="D528" s="18"/>
      <c r="E528" s="18"/>
      <c r="F528" s="18"/>
      <c r="I528" s="18"/>
      <c r="K528" s="18"/>
    </row>
    <row r="529">
      <c r="B529" s="3"/>
      <c r="D529" s="18"/>
      <c r="E529" s="18"/>
      <c r="F529" s="18"/>
      <c r="I529" s="18"/>
      <c r="K529" s="18"/>
    </row>
    <row r="530">
      <c r="B530" s="3"/>
      <c r="D530" s="18"/>
      <c r="E530" s="18"/>
      <c r="F530" s="18"/>
      <c r="I530" s="18"/>
      <c r="K530" s="18"/>
    </row>
    <row r="531">
      <c r="B531" s="3"/>
      <c r="D531" s="18"/>
      <c r="E531" s="18"/>
      <c r="F531" s="18"/>
      <c r="I531" s="18"/>
      <c r="K531" s="18"/>
    </row>
    <row r="532">
      <c r="B532" s="3"/>
      <c r="D532" s="18"/>
      <c r="E532" s="18"/>
      <c r="F532" s="18"/>
      <c r="I532" s="18"/>
      <c r="K532" s="18"/>
    </row>
    <row r="533">
      <c r="B533" s="3"/>
      <c r="D533" s="18"/>
      <c r="E533" s="18"/>
      <c r="F533" s="18"/>
      <c r="I533" s="18"/>
      <c r="K533" s="18"/>
    </row>
    <row r="534">
      <c r="B534" s="3"/>
      <c r="D534" s="18"/>
      <c r="E534" s="18"/>
      <c r="F534" s="18"/>
      <c r="I534" s="18"/>
      <c r="K534" s="18"/>
    </row>
    <row r="535">
      <c r="B535" s="3"/>
      <c r="D535" s="18"/>
      <c r="E535" s="18"/>
      <c r="F535" s="18"/>
      <c r="I535" s="18"/>
      <c r="K535" s="18"/>
    </row>
    <row r="536">
      <c r="B536" s="3"/>
      <c r="D536" s="18"/>
      <c r="E536" s="18"/>
      <c r="F536" s="18"/>
      <c r="I536" s="18"/>
      <c r="K536" s="18"/>
    </row>
    <row r="537">
      <c r="B537" s="3"/>
      <c r="D537" s="18"/>
      <c r="E537" s="18"/>
      <c r="F537" s="18"/>
      <c r="I537" s="18"/>
      <c r="K537" s="18"/>
    </row>
    <row r="538">
      <c r="B538" s="3"/>
      <c r="D538" s="18"/>
      <c r="E538" s="18"/>
      <c r="F538" s="18"/>
      <c r="I538" s="18"/>
      <c r="K538" s="18"/>
    </row>
    <row r="539">
      <c r="B539" s="3"/>
      <c r="D539" s="18"/>
      <c r="E539" s="18"/>
      <c r="F539" s="18"/>
      <c r="I539" s="18"/>
      <c r="K539" s="18"/>
    </row>
    <row r="540">
      <c r="B540" s="3"/>
      <c r="D540" s="18"/>
      <c r="E540" s="18"/>
      <c r="F540" s="18"/>
      <c r="I540" s="18"/>
      <c r="K540" s="18"/>
    </row>
    <row r="541">
      <c r="B541" s="3"/>
      <c r="D541" s="18"/>
      <c r="E541" s="18"/>
      <c r="F541" s="18"/>
      <c r="I541" s="18"/>
      <c r="K541" s="18"/>
    </row>
    <row r="542">
      <c r="B542" s="3"/>
      <c r="D542" s="18"/>
      <c r="E542" s="18"/>
      <c r="F542" s="18"/>
      <c r="I542" s="18"/>
      <c r="K542" s="18"/>
    </row>
    <row r="543">
      <c r="B543" s="3"/>
      <c r="D543" s="18"/>
      <c r="E543" s="18"/>
      <c r="F543" s="18"/>
      <c r="I543" s="18"/>
      <c r="K543" s="18"/>
    </row>
    <row r="544">
      <c r="B544" s="3"/>
      <c r="D544" s="18"/>
      <c r="E544" s="18"/>
      <c r="F544" s="18"/>
      <c r="I544" s="18"/>
      <c r="K544" s="18"/>
    </row>
    <row r="545">
      <c r="B545" s="3"/>
      <c r="D545" s="18"/>
      <c r="E545" s="18"/>
      <c r="F545" s="18"/>
      <c r="I545" s="18"/>
      <c r="K545" s="18"/>
    </row>
    <row r="546">
      <c r="B546" s="3"/>
      <c r="D546" s="18"/>
      <c r="E546" s="18"/>
      <c r="F546" s="18"/>
      <c r="I546" s="18"/>
      <c r="K546" s="18"/>
    </row>
    <row r="547">
      <c r="B547" s="3"/>
      <c r="D547" s="18"/>
      <c r="E547" s="18"/>
      <c r="F547" s="18"/>
      <c r="I547" s="18"/>
      <c r="K547" s="18"/>
    </row>
    <row r="548">
      <c r="B548" s="3"/>
      <c r="D548" s="18"/>
      <c r="E548" s="18"/>
      <c r="F548" s="18"/>
      <c r="I548" s="18"/>
      <c r="K548" s="18"/>
    </row>
    <row r="549">
      <c r="B549" s="3"/>
      <c r="D549" s="18"/>
      <c r="E549" s="18"/>
      <c r="F549" s="18"/>
      <c r="I549" s="18"/>
      <c r="K549" s="18"/>
    </row>
    <row r="550">
      <c r="B550" s="3"/>
      <c r="D550" s="18"/>
      <c r="E550" s="18"/>
      <c r="F550" s="18"/>
      <c r="I550" s="18"/>
      <c r="K550" s="18"/>
    </row>
    <row r="551">
      <c r="B551" s="3"/>
      <c r="D551" s="18"/>
      <c r="E551" s="18"/>
      <c r="F551" s="18"/>
      <c r="I551" s="18"/>
      <c r="K551" s="18"/>
    </row>
    <row r="552">
      <c r="B552" s="3"/>
      <c r="D552" s="18"/>
      <c r="E552" s="18"/>
      <c r="F552" s="18"/>
      <c r="I552" s="18"/>
      <c r="K552" s="18"/>
    </row>
    <row r="553">
      <c r="B553" s="3"/>
      <c r="D553" s="18"/>
      <c r="E553" s="18"/>
      <c r="F553" s="18"/>
      <c r="I553" s="18"/>
      <c r="K553" s="18"/>
    </row>
    <row r="554">
      <c r="B554" s="3"/>
      <c r="D554" s="18"/>
      <c r="E554" s="18"/>
      <c r="F554" s="18"/>
      <c r="I554" s="18"/>
      <c r="K554" s="18"/>
    </row>
    <row r="555">
      <c r="B555" s="3"/>
      <c r="D555" s="18"/>
      <c r="E555" s="18"/>
      <c r="F555" s="18"/>
      <c r="I555" s="18"/>
      <c r="K555" s="18"/>
    </row>
    <row r="556">
      <c r="B556" s="3"/>
      <c r="D556" s="18"/>
      <c r="E556" s="18"/>
      <c r="F556" s="18"/>
      <c r="I556" s="18"/>
      <c r="K556" s="18"/>
    </row>
    <row r="557">
      <c r="B557" s="3"/>
      <c r="D557" s="18"/>
      <c r="E557" s="18"/>
      <c r="F557" s="18"/>
      <c r="I557" s="18"/>
      <c r="K557" s="18"/>
    </row>
    <row r="558">
      <c r="B558" s="3"/>
      <c r="D558" s="18"/>
      <c r="E558" s="18"/>
      <c r="F558" s="18"/>
      <c r="I558" s="18"/>
      <c r="K558" s="18"/>
    </row>
    <row r="559">
      <c r="B559" s="3"/>
      <c r="D559" s="18"/>
      <c r="E559" s="18"/>
      <c r="F559" s="18"/>
      <c r="I559" s="18"/>
      <c r="K559" s="18"/>
    </row>
    <row r="560">
      <c r="B560" s="3"/>
      <c r="D560" s="18"/>
      <c r="E560" s="18"/>
      <c r="F560" s="18"/>
      <c r="I560" s="18"/>
      <c r="K560" s="18"/>
    </row>
    <row r="561">
      <c r="B561" s="3"/>
      <c r="D561" s="18"/>
      <c r="E561" s="18"/>
      <c r="F561" s="18"/>
      <c r="I561" s="18"/>
      <c r="K561" s="18"/>
    </row>
    <row r="562">
      <c r="B562" s="3"/>
      <c r="D562" s="18"/>
      <c r="E562" s="18"/>
      <c r="F562" s="18"/>
      <c r="I562" s="18"/>
      <c r="K562" s="18"/>
    </row>
    <row r="563">
      <c r="B563" s="3"/>
      <c r="D563" s="18"/>
      <c r="E563" s="18"/>
      <c r="F563" s="18"/>
      <c r="I563" s="18"/>
      <c r="K563" s="18"/>
    </row>
    <row r="564">
      <c r="B564" s="3"/>
      <c r="D564" s="18"/>
      <c r="E564" s="18"/>
      <c r="F564" s="18"/>
      <c r="I564" s="18"/>
      <c r="K564" s="18"/>
    </row>
    <row r="565">
      <c r="B565" s="3"/>
      <c r="D565" s="18"/>
      <c r="E565" s="18"/>
      <c r="F565" s="18"/>
      <c r="I565" s="18"/>
      <c r="K565" s="18"/>
    </row>
    <row r="566">
      <c r="B566" s="3"/>
      <c r="D566" s="18"/>
      <c r="E566" s="18"/>
      <c r="F566" s="18"/>
      <c r="I566" s="18"/>
      <c r="K566" s="18"/>
    </row>
    <row r="567">
      <c r="B567" s="3"/>
      <c r="D567" s="18"/>
      <c r="E567" s="18"/>
      <c r="F567" s="18"/>
      <c r="I567" s="18"/>
      <c r="K567" s="18"/>
    </row>
    <row r="568">
      <c r="B568" s="3"/>
      <c r="D568" s="18"/>
      <c r="E568" s="18"/>
      <c r="F568" s="18"/>
      <c r="I568" s="18"/>
      <c r="K568" s="18"/>
    </row>
    <row r="569">
      <c r="B569" s="3"/>
      <c r="D569" s="18"/>
      <c r="E569" s="18"/>
      <c r="F569" s="18"/>
      <c r="I569" s="18"/>
      <c r="K569" s="18"/>
    </row>
    <row r="570">
      <c r="B570" s="3"/>
      <c r="D570" s="18"/>
      <c r="E570" s="18"/>
      <c r="F570" s="18"/>
      <c r="I570" s="18"/>
      <c r="K570" s="18"/>
    </row>
    <row r="571">
      <c r="B571" s="3"/>
      <c r="D571" s="18"/>
      <c r="E571" s="18"/>
      <c r="F571" s="18"/>
      <c r="I571" s="18"/>
      <c r="K571" s="18"/>
    </row>
    <row r="572">
      <c r="B572" s="3"/>
      <c r="D572" s="18"/>
      <c r="E572" s="18"/>
      <c r="F572" s="18"/>
      <c r="I572" s="18"/>
      <c r="K572" s="18"/>
    </row>
    <row r="573">
      <c r="B573" s="3"/>
      <c r="D573" s="18"/>
      <c r="E573" s="18"/>
      <c r="F573" s="18"/>
      <c r="I573" s="18"/>
      <c r="K573" s="18"/>
    </row>
    <row r="574">
      <c r="B574" s="3"/>
      <c r="D574" s="18"/>
      <c r="E574" s="18"/>
      <c r="F574" s="18"/>
      <c r="I574" s="18"/>
      <c r="K574" s="18"/>
    </row>
    <row r="575">
      <c r="B575" s="3"/>
      <c r="D575" s="18"/>
      <c r="E575" s="18"/>
      <c r="F575" s="18"/>
      <c r="I575" s="18"/>
      <c r="K575" s="18"/>
    </row>
    <row r="576">
      <c r="B576" s="3"/>
      <c r="D576" s="18"/>
      <c r="E576" s="18"/>
      <c r="F576" s="18"/>
      <c r="I576" s="18"/>
      <c r="K576" s="18"/>
    </row>
    <row r="577">
      <c r="B577" s="3"/>
      <c r="D577" s="18"/>
      <c r="E577" s="18"/>
      <c r="F577" s="18"/>
      <c r="I577" s="18"/>
      <c r="K577" s="18"/>
    </row>
    <row r="578">
      <c r="B578" s="3"/>
      <c r="D578" s="18"/>
      <c r="E578" s="18"/>
      <c r="F578" s="18"/>
      <c r="I578" s="18"/>
      <c r="K578" s="18"/>
    </row>
    <row r="579">
      <c r="B579" s="3"/>
      <c r="D579" s="18"/>
      <c r="E579" s="18"/>
      <c r="F579" s="18"/>
      <c r="I579" s="18"/>
      <c r="K579" s="18"/>
    </row>
    <row r="580">
      <c r="B580" s="3"/>
      <c r="D580" s="18"/>
      <c r="E580" s="18"/>
      <c r="F580" s="18"/>
      <c r="I580" s="18"/>
      <c r="K580" s="18"/>
    </row>
    <row r="581">
      <c r="B581" s="3"/>
      <c r="D581" s="18"/>
      <c r="E581" s="18"/>
      <c r="F581" s="18"/>
      <c r="I581" s="18"/>
      <c r="K581" s="18"/>
    </row>
    <row r="582">
      <c r="B582" s="3"/>
      <c r="D582" s="18"/>
      <c r="E582" s="18"/>
      <c r="F582" s="18"/>
      <c r="I582" s="18"/>
      <c r="K582" s="18"/>
    </row>
    <row r="583">
      <c r="B583" s="3"/>
      <c r="D583" s="18"/>
      <c r="E583" s="18"/>
      <c r="F583" s="18"/>
      <c r="I583" s="18"/>
      <c r="K583" s="18"/>
    </row>
    <row r="584">
      <c r="B584" s="3"/>
      <c r="D584" s="18"/>
      <c r="E584" s="18"/>
      <c r="F584" s="18"/>
      <c r="I584" s="18"/>
      <c r="K584" s="18"/>
    </row>
    <row r="585">
      <c r="B585" s="3"/>
      <c r="D585" s="18"/>
      <c r="E585" s="18"/>
      <c r="F585" s="18"/>
      <c r="I585" s="18"/>
      <c r="K585" s="18"/>
    </row>
    <row r="586">
      <c r="B586" s="3"/>
      <c r="D586" s="18"/>
      <c r="E586" s="18"/>
      <c r="F586" s="18"/>
      <c r="I586" s="18"/>
      <c r="K586" s="18"/>
    </row>
    <row r="587">
      <c r="B587" s="3"/>
      <c r="D587" s="18"/>
      <c r="E587" s="18"/>
      <c r="F587" s="18"/>
      <c r="I587" s="18"/>
      <c r="K587" s="18"/>
    </row>
    <row r="588">
      <c r="B588" s="3"/>
      <c r="D588" s="18"/>
      <c r="E588" s="18"/>
      <c r="F588" s="18"/>
      <c r="I588" s="18"/>
      <c r="K588" s="18"/>
    </row>
    <row r="589">
      <c r="B589" s="3"/>
      <c r="D589" s="18"/>
      <c r="E589" s="18"/>
      <c r="F589" s="18"/>
      <c r="I589" s="18"/>
      <c r="K589" s="18"/>
    </row>
    <row r="590">
      <c r="B590" s="3"/>
      <c r="D590" s="18"/>
      <c r="E590" s="18"/>
      <c r="F590" s="18"/>
      <c r="I590" s="18"/>
      <c r="K590" s="18"/>
    </row>
    <row r="591">
      <c r="B591" s="3"/>
      <c r="D591" s="18"/>
      <c r="E591" s="18"/>
      <c r="F591" s="18"/>
      <c r="I591" s="18"/>
      <c r="K591" s="18"/>
    </row>
    <row r="592">
      <c r="B592" s="3"/>
      <c r="D592" s="18"/>
      <c r="E592" s="18"/>
      <c r="F592" s="18"/>
      <c r="I592" s="18"/>
      <c r="K592" s="18"/>
    </row>
    <row r="593">
      <c r="B593" s="3"/>
      <c r="D593" s="18"/>
      <c r="E593" s="18"/>
      <c r="F593" s="18"/>
      <c r="I593" s="18"/>
      <c r="K593" s="18"/>
    </row>
    <row r="594">
      <c r="B594" s="3"/>
      <c r="D594" s="18"/>
      <c r="E594" s="18"/>
      <c r="F594" s="18"/>
      <c r="I594" s="18"/>
      <c r="K594" s="18"/>
    </row>
    <row r="595">
      <c r="B595" s="3"/>
      <c r="D595" s="18"/>
      <c r="E595" s="18"/>
      <c r="F595" s="18"/>
      <c r="I595" s="18"/>
      <c r="K595" s="18"/>
    </row>
    <row r="596">
      <c r="B596" s="3"/>
      <c r="D596" s="18"/>
      <c r="E596" s="18"/>
      <c r="F596" s="18"/>
      <c r="I596" s="18"/>
      <c r="K596" s="18"/>
    </row>
    <row r="597">
      <c r="B597" s="3"/>
      <c r="D597" s="18"/>
      <c r="E597" s="18"/>
      <c r="F597" s="18"/>
      <c r="I597" s="18"/>
      <c r="K597" s="18"/>
    </row>
    <row r="598">
      <c r="B598" s="3"/>
      <c r="D598" s="18"/>
      <c r="E598" s="18"/>
      <c r="F598" s="18"/>
      <c r="I598" s="18"/>
      <c r="K598" s="18"/>
    </row>
    <row r="599">
      <c r="B599" s="3"/>
      <c r="D599" s="18"/>
      <c r="E599" s="18"/>
      <c r="F599" s="18"/>
      <c r="I599" s="18"/>
      <c r="K599" s="18"/>
    </row>
    <row r="600">
      <c r="B600" s="3"/>
      <c r="D600" s="18"/>
      <c r="E600" s="18"/>
      <c r="F600" s="18"/>
      <c r="I600" s="18"/>
      <c r="K600" s="18"/>
    </row>
    <row r="601">
      <c r="B601" s="3"/>
      <c r="D601" s="18"/>
      <c r="E601" s="18"/>
      <c r="F601" s="18"/>
      <c r="I601" s="18"/>
      <c r="K601" s="18"/>
    </row>
    <row r="602">
      <c r="B602" s="3"/>
      <c r="D602" s="18"/>
      <c r="E602" s="18"/>
      <c r="F602" s="18"/>
      <c r="I602" s="18"/>
      <c r="K602" s="18"/>
    </row>
    <row r="603">
      <c r="B603" s="3"/>
      <c r="D603" s="18"/>
      <c r="E603" s="18"/>
      <c r="F603" s="18"/>
      <c r="I603" s="18"/>
      <c r="K603" s="18"/>
    </row>
    <row r="604">
      <c r="B604" s="3"/>
      <c r="D604" s="18"/>
      <c r="E604" s="18"/>
      <c r="F604" s="18"/>
      <c r="I604" s="18"/>
      <c r="K604" s="18"/>
    </row>
    <row r="605">
      <c r="B605" s="3"/>
      <c r="D605" s="18"/>
      <c r="E605" s="18"/>
      <c r="F605" s="18"/>
      <c r="I605" s="18"/>
      <c r="K605" s="18"/>
    </row>
    <row r="606">
      <c r="B606" s="3"/>
      <c r="D606" s="18"/>
      <c r="E606" s="18"/>
      <c r="F606" s="18"/>
      <c r="I606" s="18"/>
      <c r="K606" s="18"/>
    </row>
    <row r="607">
      <c r="B607" s="3"/>
      <c r="D607" s="18"/>
      <c r="E607" s="18"/>
      <c r="F607" s="18"/>
      <c r="I607" s="18"/>
      <c r="K607" s="18"/>
    </row>
    <row r="608">
      <c r="B608" s="3"/>
      <c r="D608" s="18"/>
      <c r="E608" s="18"/>
      <c r="F608" s="18"/>
      <c r="I608" s="18"/>
      <c r="K608" s="18"/>
    </row>
    <row r="609">
      <c r="B609" s="3"/>
      <c r="D609" s="18"/>
      <c r="E609" s="18"/>
      <c r="F609" s="18"/>
      <c r="I609" s="18"/>
      <c r="K609" s="18"/>
    </row>
    <row r="610">
      <c r="B610" s="3"/>
      <c r="D610" s="18"/>
      <c r="E610" s="18"/>
      <c r="F610" s="18"/>
      <c r="I610" s="18"/>
      <c r="K610" s="18"/>
    </row>
    <row r="611">
      <c r="B611" s="3"/>
      <c r="D611" s="18"/>
      <c r="E611" s="18"/>
      <c r="F611" s="18"/>
      <c r="I611" s="18"/>
      <c r="K611" s="18"/>
    </row>
    <row r="612">
      <c r="B612" s="3"/>
      <c r="D612" s="18"/>
      <c r="E612" s="18"/>
      <c r="F612" s="18"/>
      <c r="I612" s="18"/>
      <c r="K612" s="18"/>
    </row>
    <row r="613">
      <c r="B613" s="3"/>
      <c r="D613" s="18"/>
      <c r="E613" s="18"/>
      <c r="F613" s="18"/>
      <c r="I613" s="18"/>
      <c r="K613" s="18"/>
    </row>
    <row r="614">
      <c r="B614" s="3"/>
      <c r="D614" s="18"/>
      <c r="E614" s="18"/>
      <c r="F614" s="18"/>
      <c r="I614" s="18"/>
      <c r="K614" s="18"/>
    </row>
    <row r="615">
      <c r="B615" s="3"/>
      <c r="D615" s="18"/>
      <c r="E615" s="18"/>
      <c r="F615" s="18"/>
      <c r="I615" s="18"/>
      <c r="K615" s="18"/>
    </row>
    <row r="616">
      <c r="B616" s="3"/>
      <c r="D616" s="18"/>
      <c r="E616" s="18"/>
      <c r="F616" s="18"/>
      <c r="I616" s="18"/>
      <c r="K616" s="18"/>
    </row>
    <row r="617">
      <c r="B617" s="3"/>
      <c r="D617" s="18"/>
      <c r="E617" s="18"/>
      <c r="F617" s="18"/>
      <c r="I617" s="18"/>
      <c r="K617" s="18"/>
    </row>
    <row r="618">
      <c r="B618" s="3"/>
      <c r="D618" s="18"/>
      <c r="E618" s="18"/>
      <c r="F618" s="18"/>
      <c r="I618" s="18"/>
      <c r="K618" s="18"/>
    </row>
    <row r="619">
      <c r="B619" s="3"/>
      <c r="D619" s="18"/>
      <c r="E619" s="18"/>
      <c r="F619" s="18"/>
      <c r="I619" s="18"/>
      <c r="K619" s="18"/>
    </row>
    <row r="620">
      <c r="B620" s="3"/>
      <c r="D620" s="18"/>
      <c r="E620" s="18"/>
      <c r="F620" s="18"/>
      <c r="I620" s="18"/>
      <c r="K620" s="18"/>
    </row>
    <row r="621">
      <c r="B621" s="3"/>
      <c r="D621" s="18"/>
      <c r="E621" s="18"/>
      <c r="F621" s="18"/>
      <c r="I621" s="18"/>
      <c r="K621" s="18"/>
    </row>
    <row r="622">
      <c r="B622" s="3"/>
      <c r="D622" s="18"/>
      <c r="E622" s="18"/>
      <c r="F622" s="18"/>
      <c r="I622" s="18"/>
      <c r="K622" s="18"/>
    </row>
    <row r="623">
      <c r="B623" s="3"/>
      <c r="D623" s="18"/>
      <c r="E623" s="18"/>
      <c r="F623" s="18"/>
      <c r="I623" s="18"/>
      <c r="K623" s="18"/>
    </row>
    <row r="624">
      <c r="B624" s="3"/>
      <c r="D624" s="18"/>
      <c r="E624" s="18"/>
      <c r="F624" s="18"/>
      <c r="I624" s="18"/>
      <c r="K624" s="18"/>
    </row>
    <row r="625">
      <c r="B625" s="3"/>
      <c r="D625" s="18"/>
      <c r="E625" s="18"/>
      <c r="F625" s="18"/>
      <c r="I625" s="18"/>
      <c r="K625" s="18"/>
    </row>
    <row r="626">
      <c r="B626" s="3"/>
      <c r="D626" s="18"/>
      <c r="E626" s="18"/>
      <c r="F626" s="18"/>
      <c r="I626" s="18"/>
      <c r="K626" s="18"/>
    </row>
    <row r="627">
      <c r="B627" s="3"/>
      <c r="D627" s="18"/>
      <c r="E627" s="18"/>
      <c r="F627" s="18"/>
      <c r="I627" s="18"/>
      <c r="K627" s="18"/>
    </row>
    <row r="628">
      <c r="B628" s="3"/>
      <c r="D628" s="18"/>
      <c r="E628" s="18"/>
      <c r="F628" s="18"/>
      <c r="I628" s="18"/>
      <c r="K628" s="18"/>
    </row>
    <row r="629">
      <c r="B629" s="3"/>
      <c r="D629" s="18"/>
      <c r="E629" s="18"/>
      <c r="F629" s="18"/>
      <c r="I629" s="18"/>
      <c r="K629" s="18"/>
    </row>
    <row r="630">
      <c r="B630" s="3"/>
      <c r="D630" s="18"/>
      <c r="E630" s="18"/>
      <c r="F630" s="18"/>
      <c r="I630" s="18"/>
      <c r="K630" s="18"/>
    </row>
    <row r="631">
      <c r="B631" s="3"/>
      <c r="D631" s="18"/>
      <c r="E631" s="18"/>
      <c r="F631" s="18"/>
      <c r="I631" s="18"/>
      <c r="K631" s="18"/>
    </row>
    <row r="632">
      <c r="B632" s="3"/>
      <c r="D632" s="18"/>
      <c r="E632" s="18"/>
      <c r="F632" s="18"/>
      <c r="I632" s="18"/>
      <c r="K632" s="18"/>
    </row>
    <row r="633">
      <c r="B633" s="3"/>
      <c r="D633" s="18"/>
      <c r="E633" s="18"/>
      <c r="F633" s="18"/>
      <c r="I633" s="18"/>
      <c r="K633" s="18"/>
    </row>
    <row r="634">
      <c r="B634" s="3"/>
      <c r="D634" s="18"/>
      <c r="E634" s="18"/>
      <c r="F634" s="18"/>
      <c r="I634" s="18"/>
      <c r="K634" s="18"/>
    </row>
    <row r="635">
      <c r="B635" s="3"/>
      <c r="D635" s="18"/>
      <c r="E635" s="18"/>
      <c r="F635" s="18"/>
      <c r="I635" s="18"/>
      <c r="K635" s="18"/>
    </row>
    <row r="636">
      <c r="B636" s="3"/>
      <c r="D636" s="18"/>
      <c r="E636" s="18"/>
      <c r="F636" s="18"/>
      <c r="I636" s="18"/>
      <c r="K636" s="18"/>
    </row>
    <row r="637">
      <c r="B637" s="3"/>
      <c r="D637" s="18"/>
      <c r="E637" s="18"/>
      <c r="F637" s="18"/>
      <c r="I637" s="18"/>
      <c r="K637" s="18"/>
    </row>
    <row r="638">
      <c r="B638" s="3"/>
      <c r="D638" s="18"/>
      <c r="E638" s="18"/>
      <c r="F638" s="18"/>
      <c r="I638" s="18"/>
      <c r="K638" s="18"/>
    </row>
    <row r="639">
      <c r="B639" s="3"/>
      <c r="D639" s="18"/>
      <c r="E639" s="18"/>
      <c r="F639" s="18"/>
      <c r="I639" s="18"/>
      <c r="K639" s="18"/>
    </row>
    <row r="640">
      <c r="B640" s="3"/>
      <c r="D640" s="18"/>
      <c r="E640" s="18"/>
      <c r="F640" s="18"/>
      <c r="I640" s="18"/>
      <c r="K640" s="18"/>
    </row>
    <row r="641">
      <c r="B641" s="3"/>
      <c r="D641" s="18"/>
      <c r="E641" s="18"/>
      <c r="F641" s="18"/>
      <c r="I641" s="18"/>
      <c r="K641" s="18"/>
    </row>
    <row r="642">
      <c r="B642" s="3"/>
      <c r="D642" s="18"/>
      <c r="E642" s="18"/>
      <c r="F642" s="18"/>
      <c r="I642" s="18"/>
      <c r="K642" s="18"/>
    </row>
    <row r="643">
      <c r="B643" s="3"/>
      <c r="D643" s="18"/>
      <c r="E643" s="18"/>
      <c r="F643" s="18"/>
      <c r="I643" s="18"/>
      <c r="K643" s="18"/>
    </row>
    <row r="644">
      <c r="B644" s="3"/>
      <c r="D644" s="18"/>
      <c r="E644" s="18"/>
      <c r="F644" s="18"/>
      <c r="I644" s="18"/>
      <c r="K644" s="18"/>
    </row>
    <row r="645">
      <c r="B645" s="3"/>
      <c r="D645" s="18"/>
      <c r="E645" s="18"/>
      <c r="F645" s="18"/>
      <c r="I645" s="18"/>
      <c r="K645" s="18"/>
    </row>
    <row r="646">
      <c r="B646" s="3"/>
      <c r="D646" s="18"/>
      <c r="E646" s="18"/>
      <c r="F646" s="18"/>
      <c r="I646" s="18"/>
      <c r="K646" s="18"/>
    </row>
    <row r="647">
      <c r="B647" s="3"/>
      <c r="D647" s="18"/>
      <c r="E647" s="18"/>
      <c r="F647" s="18"/>
      <c r="I647" s="18"/>
      <c r="K647" s="18"/>
    </row>
    <row r="648">
      <c r="B648" s="3"/>
      <c r="D648" s="18"/>
      <c r="E648" s="18"/>
      <c r="F648" s="18"/>
      <c r="I648" s="18"/>
      <c r="K648" s="18"/>
    </row>
    <row r="649">
      <c r="B649" s="3"/>
      <c r="D649" s="18"/>
      <c r="E649" s="18"/>
      <c r="F649" s="18"/>
      <c r="I649" s="18"/>
      <c r="K649" s="18"/>
    </row>
    <row r="650">
      <c r="B650" s="3"/>
      <c r="D650" s="18"/>
      <c r="E650" s="18"/>
      <c r="F650" s="18"/>
      <c r="I650" s="18"/>
      <c r="K650" s="18"/>
    </row>
    <row r="651">
      <c r="B651" s="3"/>
      <c r="D651" s="18"/>
      <c r="E651" s="18"/>
      <c r="F651" s="18"/>
      <c r="I651" s="18"/>
      <c r="K651" s="18"/>
    </row>
    <row r="652">
      <c r="B652" s="3"/>
      <c r="D652" s="18"/>
      <c r="E652" s="18"/>
      <c r="F652" s="18"/>
      <c r="I652" s="18"/>
      <c r="K652" s="18"/>
    </row>
    <row r="653">
      <c r="B653" s="3"/>
      <c r="D653" s="18"/>
      <c r="E653" s="18"/>
      <c r="F653" s="18"/>
      <c r="I653" s="18"/>
      <c r="K653" s="18"/>
    </row>
    <row r="654">
      <c r="B654" s="3"/>
      <c r="D654" s="18"/>
      <c r="E654" s="18"/>
      <c r="F654" s="18"/>
      <c r="I654" s="18"/>
      <c r="K654" s="18"/>
    </row>
    <row r="655">
      <c r="B655" s="3"/>
      <c r="D655" s="18"/>
      <c r="E655" s="18"/>
      <c r="F655" s="18"/>
      <c r="I655" s="18"/>
      <c r="K655" s="18"/>
    </row>
    <row r="656">
      <c r="B656" s="3"/>
      <c r="D656" s="18"/>
      <c r="E656" s="18"/>
      <c r="F656" s="18"/>
      <c r="I656" s="18"/>
      <c r="K656" s="18"/>
    </row>
    <row r="657">
      <c r="B657" s="3"/>
      <c r="D657" s="18"/>
      <c r="E657" s="18"/>
      <c r="F657" s="18"/>
      <c r="I657" s="18"/>
      <c r="K657" s="18"/>
    </row>
    <row r="658">
      <c r="B658" s="3"/>
      <c r="D658" s="18"/>
      <c r="E658" s="18"/>
      <c r="F658" s="18"/>
      <c r="I658" s="18"/>
      <c r="K658" s="18"/>
    </row>
    <row r="659">
      <c r="B659" s="3"/>
      <c r="D659" s="18"/>
      <c r="E659" s="18"/>
      <c r="F659" s="18"/>
      <c r="I659" s="18"/>
      <c r="K659" s="18"/>
    </row>
    <row r="660">
      <c r="B660" s="3"/>
      <c r="D660" s="18"/>
      <c r="E660" s="18"/>
      <c r="F660" s="18"/>
      <c r="I660" s="18"/>
      <c r="K660" s="18"/>
    </row>
    <row r="661">
      <c r="B661" s="3"/>
      <c r="D661" s="18"/>
      <c r="E661" s="18"/>
      <c r="F661" s="18"/>
      <c r="I661" s="18"/>
      <c r="K661" s="18"/>
    </row>
    <row r="662">
      <c r="B662" s="3"/>
      <c r="D662" s="18"/>
      <c r="E662" s="18"/>
      <c r="F662" s="18"/>
      <c r="I662" s="18"/>
      <c r="K662" s="18"/>
    </row>
    <row r="663">
      <c r="B663" s="3"/>
      <c r="D663" s="18"/>
      <c r="E663" s="18"/>
      <c r="F663" s="18"/>
      <c r="I663" s="18"/>
      <c r="K663" s="18"/>
    </row>
    <row r="664">
      <c r="B664" s="3"/>
      <c r="D664" s="18"/>
      <c r="E664" s="18"/>
      <c r="F664" s="18"/>
      <c r="I664" s="18"/>
      <c r="K664" s="18"/>
    </row>
    <row r="665">
      <c r="B665" s="3"/>
      <c r="D665" s="18"/>
      <c r="E665" s="18"/>
      <c r="F665" s="18"/>
      <c r="I665" s="18"/>
      <c r="K665" s="18"/>
    </row>
    <row r="666">
      <c r="B666" s="3"/>
      <c r="D666" s="18"/>
      <c r="E666" s="18"/>
      <c r="F666" s="18"/>
      <c r="I666" s="18"/>
      <c r="K666" s="18"/>
    </row>
    <row r="667">
      <c r="B667" s="3"/>
      <c r="D667" s="18"/>
      <c r="E667" s="18"/>
      <c r="F667" s="18"/>
      <c r="I667" s="18"/>
      <c r="K667" s="18"/>
    </row>
    <row r="668">
      <c r="B668" s="3"/>
      <c r="D668" s="18"/>
      <c r="E668" s="18"/>
      <c r="F668" s="18"/>
      <c r="I668" s="18"/>
      <c r="K668" s="18"/>
    </row>
    <row r="669">
      <c r="B669" s="3"/>
      <c r="D669" s="18"/>
      <c r="E669" s="18"/>
      <c r="F669" s="18"/>
      <c r="I669" s="18"/>
      <c r="K669" s="18"/>
    </row>
    <row r="670">
      <c r="B670" s="3"/>
      <c r="D670" s="18"/>
      <c r="E670" s="18"/>
      <c r="F670" s="18"/>
      <c r="I670" s="18"/>
      <c r="K670" s="18"/>
    </row>
    <row r="671">
      <c r="B671" s="3"/>
      <c r="D671" s="18"/>
      <c r="E671" s="18"/>
      <c r="F671" s="18"/>
      <c r="I671" s="18"/>
      <c r="K671" s="18"/>
    </row>
    <row r="672">
      <c r="B672" s="3"/>
      <c r="D672" s="18"/>
      <c r="E672" s="18"/>
      <c r="F672" s="18"/>
      <c r="I672" s="18"/>
      <c r="K672" s="18"/>
    </row>
    <row r="673">
      <c r="B673" s="3"/>
      <c r="D673" s="18"/>
      <c r="E673" s="18"/>
      <c r="F673" s="18"/>
      <c r="I673" s="18"/>
      <c r="K673" s="18"/>
    </row>
    <row r="674">
      <c r="B674" s="3"/>
      <c r="D674" s="18"/>
      <c r="E674" s="18"/>
      <c r="F674" s="18"/>
      <c r="I674" s="18"/>
      <c r="K674" s="18"/>
    </row>
    <row r="675">
      <c r="B675" s="3"/>
      <c r="D675" s="18"/>
      <c r="E675" s="18"/>
      <c r="F675" s="18"/>
      <c r="I675" s="18"/>
      <c r="K675" s="18"/>
    </row>
    <row r="676">
      <c r="B676" s="3"/>
      <c r="D676" s="18"/>
      <c r="E676" s="18"/>
      <c r="F676" s="18"/>
      <c r="I676" s="18"/>
      <c r="K676" s="18"/>
    </row>
    <row r="677">
      <c r="B677" s="3"/>
      <c r="D677" s="18"/>
      <c r="E677" s="18"/>
      <c r="F677" s="18"/>
      <c r="I677" s="18"/>
      <c r="K677" s="18"/>
    </row>
    <row r="678">
      <c r="B678" s="3"/>
      <c r="D678" s="18"/>
      <c r="E678" s="18"/>
      <c r="F678" s="18"/>
      <c r="I678" s="18"/>
      <c r="K678" s="18"/>
    </row>
    <row r="679">
      <c r="B679" s="3"/>
      <c r="D679" s="18"/>
      <c r="E679" s="18"/>
      <c r="F679" s="18"/>
      <c r="I679" s="18"/>
      <c r="K679" s="18"/>
    </row>
    <row r="680">
      <c r="B680" s="3"/>
      <c r="D680" s="18"/>
      <c r="E680" s="18"/>
      <c r="F680" s="18"/>
      <c r="I680" s="18"/>
      <c r="K680" s="18"/>
    </row>
    <row r="681">
      <c r="B681" s="3"/>
      <c r="D681" s="18"/>
      <c r="E681" s="18"/>
      <c r="F681" s="18"/>
      <c r="I681" s="18"/>
      <c r="K681" s="18"/>
    </row>
    <row r="682">
      <c r="B682" s="3"/>
      <c r="D682" s="18"/>
      <c r="E682" s="18"/>
      <c r="F682" s="18"/>
      <c r="I682" s="18"/>
      <c r="K682" s="18"/>
    </row>
    <row r="683">
      <c r="B683" s="3"/>
      <c r="D683" s="18"/>
      <c r="E683" s="18"/>
      <c r="F683" s="18"/>
      <c r="I683" s="18"/>
      <c r="K683" s="18"/>
    </row>
    <row r="684">
      <c r="B684" s="3"/>
      <c r="D684" s="18"/>
      <c r="E684" s="18"/>
      <c r="F684" s="18"/>
      <c r="I684" s="18"/>
      <c r="K684" s="18"/>
    </row>
    <row r="685">
      <c r="B685" s="3"/>
      <c r="D685" s="18"/>
      <c r="E685" s="18"/>
      <c r="F685" s="18"/>
      <c r="I685" s="18"/>
      <c r="K685" s="18"/>
    </row>
    <row r="686">
      <c r="B686" s="3"/>
      <c r="D686" s="18"/>
      <c r="E686" s="18"/>
      <c r="F686" s="18"/>
      <c r="I686" s="18"/>
      <c r="K686" s="18"/>
    </row>
    <row r="687">
      <c r="B687" s="3"/>
      <c r="D687" s="18"/>
      <c r="E687" s="18"/>
      <c r="F687" s="18"/>
      <c r="I687" s="18"/>
      <c r="K687" s="18"/>
    </row>
    <row r="688">
      <c r="B688" s="3"/>
      <c r="D688" s="18"/>
      <c r="E688" s="18"/>
      <c r="F688" s="18"/>
      <c r="I688" s="18"/>
      <c r="K688" s="18"/>
    </row>
    <row r="689">
      <c r="B689" s="3"/>
      <c r="D689" s="18"/>
      <c r="E689" s="18"/>
      <c r="F689" s="18"/>
      <c r="I689" s="18"/>
      <c r="K689" s="18"/>
    </row>
    <row r="690">
      <c r="B690" s="3"/>
      <c r="D690" s="18"/>
      <c r="E690" s="18"/>
      <c r="F690" s="18"/>
      <c r="I690" s="18"/>
      <c r="K690" s="18"/>
    </row>
    <row r="691">
      <c r="B691" s="3"/>
      <c r="D691" s="18"/>
      <c r="E691" s="18"/>
      <c r="F691" s="18"/>
      <c r="I691" s="18"/>
      <c r="K691" s="18"/>
    </row>
    <row r="692">
      <c r="B692" s="3"/>
      <c r="D692" s="18"/>
      <c r="E692" s="18"/>
      <c r="F692" s="18"/>
      <c r="I692" s="18"/>
      <c r="K692" s="18"/>
    </row>
    <row r="693">
      <c r="B693" s="3"/>
      <c r="D693" s="18"/>
      <c r="E693" s="18"/>
      <c r="F693" s="18"/>
      <c r="I693" s="18"/>
      <c r="K693" s="18"/>
    </row>
    <row r="694">
      <c r="B694" s="3"/>
      <c r="D694" s="18"/>
      <c r="E694" s="18"/>
      <c r="F694" s="18"/>
      <c r="I694" s="18"/>
      <c r="K694" s="18"/>
    </row>
    <row r="695">
      <c r="B695" s="3"/>
      <c r="D695" s="18"/>
      <c r="E695" s="18"/>
      <c r="F695" s="18"/>
      <c r="I695" s="18"/>
      <c r="K695" s="18"/>
    </row>
    <row r="696">
      <c r="B696" s="3"/>
      <c r="D696" s="18"/>
      <c r="E696" s="18"/>
      <c r="F696" s="18"/>
      <c r="I696" s="18"/>
      <c r="K696" s="18"/>
    </row>
    <row r="697">
      <c r="B697" s="3"/>
      <c r="D697" s="18"/>
      <c r="E697" s="18"/>
      <c r="F697" s="18"/>
      <c r="I697" s="18"/>
      <c r="K697" s="18"/>
    </row>
    <row r="698">
      <c r="B698" s="3"/>
      <c r="D698" s="18"/>
      <c r="E698" s="18"/>
      <c r="F698" s="18"/>
      <c r="I698" s="18"/>
      <c r="K698" s="18"/>
    </row>
    <row r="699">
      <c r="B699" s="3"/>
      <c r="D699" s="18"/>
      <c r="E699" s="18"/>
      <c r="F699" s="18"/>
      <c r="I699" s="18"/>
      <c r="K699" s="18"/>
    </row>
    <row r="700">
      <c r="B700" s="3"/>
      <c r="D700" s="18"/>
      <c r="E700" s="18"/>
      <c r="F700" s="18"/>
      <c r="I700" s="18"/>
      <c r="K700" s="18"/>
    </row>
    <row r="701">
      <c r="B701" s="3"/>
      <c r="D701" s="18"/>
      <c r="E701" s="18"/>
      <c r="F701" s="18"/>
      <c r="I701" s="18"/>
      <c r="K701" s="18"/>
    </row>
    <row r="702">
      <c r="B702" s="3"/>
      <c r="D702" s="18"/>
      <c r="E702" s="18"/>
      <c r="F702" s="18"/>
      <c r="I702" s="18"/>
      <c r="K702" s="18"/>
    </row>
    <row r="703">
      <c r="B703" s="3"/>
      <c r="D703" s="18"/>
      <c r="E703" s="18"/>
      <c r="F703" s="18"/>
      <c r="I703" s="18"/>
      <c r="K703" s="18"/>
    </row>
    <row r="704">
      <c r="B704" s="3"/>
      <c r="D704" s="18"/>
      <c r="E704" s="18"/>
      <c r="F704" s="18"/>
      <c r="I704" s="18"/>
      <c r="K704" s="18"/>
    </row>
    <row r="705">
      <c r="B705" s="3"/>
      <c r="D705" s="18"/>
      <c r="E705" s="18"/>
      <c r="F705" s="18"/>
      <c r="I705" s="18"/>
      <c r="K705" s="18"/>
    </row>
    <row r="706">
      <c r="B706" s="3"/>
      <c r="D706" s="18"/>
      <c r="E706" s="18"/>
      <c r="F706" s="18"/>
      <c r="I706" s="18"/>
      <c r="K706" s="18"/>
    </row>
    <row r="707">
      <c r="B707" s="3"/>
      <c r="D707" s="18"/>
      <c r="E707" s="18"/>
      <c r="F707" s="18"/>
      <c r="I707" s="18"/>
      <c r="K707" s="18"/>
    </row>
    <row r="708">
      <c r="B708" s="3"/>
      <c r="D708" s="18"/>
      <c r="E708" s="18"/>
      <c r="F708" s="18"/>
      <c r="I708" s="18"/>
      <c r="K708" s="18"/>
    </row>
    <row r="709">
      <c r="B709" s="3"/>
      <c r="D709" s="18"/>
      <c r="E709" s="18"/>
      <c r="F709" s="18"/>
      <c r="I709" s="18"/>
      <c r="K709" s="18"/>
    </row>
    <row r="710">
      <c r="B710" s="3"/>
      <c r="D710" s="18"/>
      <c r="E710" s="18"/>
      <c r="F710" s="18"/>
      <c r="I710" s="18"/>
      <c r="K710" s="18"/>
    </row>
    <row r="711">
      <c r="B711" s="3"/>
      <c r="D711" s="18"/>
      <c r="E711" s="18"/>
      <c r="F711" s="18"/>
      <c r="I711" s="18"/>
      <c r="K711" s="18"/>
    </row>
    <row r="712">
      <c r="B712" s="3"/>
      <c r="D712" s="18"/>
      <c r="E712" s="18"/>
      <c r="F712" s="18"/>
      <c r="I712" s="18"/>
      <c r="K712" s="18"/>
    </row>
    <row r="713">
      <c r="B713" s="3"/>
      <c r="D713" s="18"/>
      <c r="E713" s="18"/>
      <c r="F713" s="18"/>
      <c r="I713" s="18"/>
      <c r="K713" s="18"/>
    </row>
    <row r="714">
      <c r="B714" s="3"/>
      <c r="D714" s="18"/>
      <c r="E714" s="18"/>
      <c r="F714" s="18"/>
      <c r="I714" s="18"/>
      <c r="K714" s="18"/>
    </row>
    <row r="715">
      <c r="B715" s="3"/>
      <c r="D715" s="18"/>
      <c r="E715" s="18"/>
      <c r="F715" s="18"/>
      <c r="I715" s="18"/>
      <c r="K715" s="18"/>
    </row>
    <row r="716">
      <c r="B716" s="3"/>
      <c r="D716" s="18"/>
      <c r="E716" s="18"/>
      <c r="F716" s="18"/>
      <c r="I716" s="18"/>
      <c r="K716" s="18"/>
    </row>
    <row r="717">
      <c r="B717" s="3"/>
      <c r="D717" s="18"/>
      <c r="E717" s="18"/>
      <c r="F717" s="18"/>
      <c r="I717" s="18"/>
      <c r="K717" s="18"/>
    </row>
    <row r="718">
      <c r="B718" s="3"/>
      <c r="D718" s="18"/>
      <c r="E718" s="18"/>
      <c r="F718" s="18"/>
      <c r="I718" s="18"/>
      <c r="K718" s="18"/>
    </row>
    <row r="719">
      <c r="B719" s="3"/>
      <c r="D719" s="18"/>
      <c r="E719" s="18"/>
      <c r="F719" s="18"/>
      <c r="I719" s="18"/>
      <c r="K719" s="18"/>
    </row>
    <row r="720">
      <c r="B720" s="3"/>
      <c r="D720" s="18"/>
      <c r="E720" s="18"/>
      <c r="F720" s="18"/>
      <c r="I720" s="18"/>
      <c r="K720" s="18"/>
    </row>
    <row r="721">
      <c r="B721" s="3"/>
      <c r="D721" s="18"/>
      <c r="E721" s="18"/>
      <c r="F721" s="18"/>
      <c r="I721" s="18"/>
      <c r="K721" s="18"/>
    </row>
    <row r="722">
      <c r="B722" s="3"/>
      <c r="D722" s="18"/>
      <c r="E722" s="18"/>
      <c r="F722" s="18"/>
      <c r="I722" s="18"/>
      <c r="K722" s="18"/>
    </row>
    <row r="723">
      <c r="B723" s="3"/>
      <c r="D723" s="18"/>
      <c r="E723" s="18"/>
      <c r="F723" s="18"/>
      <c r="I723" s="18"/>
      <c r="K723" s="18"/>
    </row>
    <row r="724">
      <c r="B724" s="3"/>
      <c r="D724" s="18"/>
      <c r="E724" s="18"/>
      <c r="F724" s="18"/>
      <c r="I724" s="18"/>
      <c r="K724" s="18"/>
    </row>
    <row r="725">
      <c r="B725" s="3"/>
      <c r="D725" s="18"/>
      <c r="E725" s="18"/>
      <c r="F725" s="18"/>
      <c r="I725" s="18"/>
      <c r="K725" s="18"/>
    </row>
    <row r="726">
      <c r="B726" s="3"/>
      <c r="D726" s="18"/>
      <c r="E726" s="18"/>
      <c r="F726" s="18"/>
      <c r="I726" s="18"/>
      <c r="K726" s="18"/>
    </row>
    <row r="727">
      <c r="B727" s="3"/>
      <c r="D727" s="18"/>
      <c r="E727" s="18"/>
      <c r="F727" s="18"/>
      <c r="I727" s="18"/>
      <c r="K727" s="18"/>
    </row>
    <row r="728">
      <c r="B728" s="3"/>
      <c r="D728" s="18"/>
      <c r="E728" s="18"/>
      <c r="F728" s="18"/>
      <c r="I728" s="18"/>
      <c r="K728" s="18"/>
    </row>
    <row r="729">
      <c r="B729" s="3"/>
      <c r="D729" s="18"/>
      <c r="E729" s="18"/>
      <c r="F729" s="18"/>
      <c r="I729" s="18"/>
      <c r="K729" s="18"/>
    </row>
    <row r="730">
      <c r="B730" s="3"/>
      <c r="D730" s="18"/>
      <c r="E730" s="18"/>
      <c r="F730" s="18"/>
      <c r="I730" s="18"/>
      <c r="K730" s="18"/>
    </row>
    <row r="731">
      <c r="B731" s="3"/>
      <c r="D731" s="18"/>
      <c r="E731" s="18"/>
      <c r="F731" s="18"/>
      <c r="I731" s="18"/>
      <c r="K731" s="18"/>
    </row>
    <row r="732">
      <c r="B732" s="3"/>
      <c r="D732" s="18"/>
      <c r="E732" s="18"/>
      <c r="F732" s="18"/>
      <c r="I732" s="18"/>
      <c r="K732" s="18"/>
    </row>
    <row r="733">
      <c r="B733" s="3"/>
      <c r="D733" s="18"/>
      <c r="E733" s="18"/>
      <c r="F733" s="18"/>
      <c r="I733" s="18"/>
      <c r="K733" s="18"/>
    </row>
    <row r="734">
      <c r="B734" s="3"/>
      <c r="D734" s="18"/>
      <c r="E734" s="18"/>
      <c r="F734" s="18"/>
      <c r="I734" s="18"/>
      <c r="K734" s="18"/>
    </row>
    <row r="735">
      <c r="B735" s="3"/>
      <c r="D735" s="18"/>
      <c r="E735" s="18"/>
      <c r="F735" s="18"/>
      <c r="I735" s="18"/>
      <c r="K735" s="18"/>
    </row>
    <row r="736">
      <c r="B736" s="3"/>
      <c r="D736" s="18"/>
      <c r="E736" s="18"/>
      <c r="F736" s="18"/>
      <c r="I736" s="18"/>
      <c r="K736" s="18"/>
    </row>
    <row r="737">
      <c r="B737" s="3"/>
      <c r="D737" s="18"/>
      <c r="E737" s="18"/>
      <c r="F737" s="18"/>
      <c r="I737" s="18"/>
      <c r="K737" s="18"/>
    </row>
    <row r="738">
      <c r="B738" s="3"/>
      <c r="D738" s="18"/>
      <c r="E738" s="18"/>
      <c r="F738" s="18"/>
      <c r="I738" s="18"/>
      <c r="K738" s="18"/>
    </row>
    <row r="739">
      <c r="B739" s="3"/>
      <c r="D739" s="18"/>
      <c r="E739" s="18"/>
      <c r="F739" s="18"/>
      <c r="I739" s="18"/>
      <c r="K739" s="18"/>
    </row>
    <row r="740">
      <c r="B740" s="3"/>
      <c r="D740" s="18"/>
      <c r="E740" s="18"/>
      <c r="F740" s="18"/>
      <c r="I740" s="18"/>
      <c r="K740" s="18"/>
    </row>
    <row r="741">
      <c r="B741" s="3"/>
      <c r="D741" s="18"/>
      <c r="E741" s="18"/>
      <c r="F741" s="18"/>
      <c r="I741" s="18"/>
      <c r="K741" s="18"/>
    </row>
    <row r="742">
      <c r="B742" s="3"/>
      <c r="D742" s="18"/>
      <c r="E742" s="18"/>
      <c r="F742" s="18"/>
      <c r="I742" s="18"/>
      <c r="K742" s="18"/>
    </row>
    <row r="743">
      <c r="B743" s="3"/>
      <c r="D743" s="18"/>
      <c r="E743" s="18"/>
      <c r="F743" s="18"/>
      <c r="I743" s="18"/>
      <c r="K743" s="18"/>
    </row>
    <row r="744">
      <c r="B744" s="3"/>
      <c r="D744" s="18"/>
      <c r="E744" s="18"/>
      <c r="F744" s="18"/>
      <c r="I744" s="18"/>
      <c r="K744" s="18"/>
    </row>
    <row r="745">
      <c r="B745" s="3"/>
      <c r="D745" s="18"/>
      <c r="E745" s="18"/>
      <c r="F745" s="18"/>
      <c r="I745" s="18"/>
      <c r="K745" s="18"/>
    </row>
    <row r="746">
      <c r="B746" s="3"/>
      <c r="D746" s="18"/>
      <c r="E746" s="18"/>
      <c r="F746" s="18"/>
      <c r="I746" s="18"/>
      <c r="K746" s="18"/>
    </row>
    <row r="747">
      <c r="B747" s="3"/>
      <c r="D747" s="18"/>
      <c r="E747" s="18"/>
      <c r="F747" s="18"/>
      <c r="I747" s="18"/>
      <c r="K747" s="18"/>
    </row>
    <row r="748">
      <c r="B748" s="3"/>
      <c r="D748" s="18"/>
      <c r="E748" s="18"/>
      <c r="F748" s="18"/>
      <c r="I748" s="18"/>
      <c r="K748" s="18"/>
    </row>
    <row r="749">
      <c r="B749" s="3"/>
      <c r="D749" s="18"/>
      <c r="E749" s="18"/>
      <c r="F749" s="18"/>
      <c r="I749" s="18"/>
      <c r="K749" s="18"/>
    </row>
    <row r="750">
      <c r="B750" s="3"/>
      <c r="D750" s="18"/>
      <c r="E750" s="18"/>
      <c r="F750" s="18"/>
      <c r="I750" s="18"/>
      <c r="K750" s="18"/>
    </row>
    <row r="751">
      <c r="B751" s="3"/>
      <c r="D751" s="18"/>
      <c r="E751" s="18"/>
      <c r="F751" s="18"/>
      <c r="I751" s="18"/>
      <c r="K751" s="18"/>
    </row>
    <row r="752">
      <c r="B752" s="3"/>
      <c r="D752" s="18"/>
      <c r="E752" s="18"/>
      <c r="F752" s="18"/>
      <c r="I752" s="18"/>
      <c r="K752" s="18"/>
    </row>
    <row r="753">
      <c r="B753" s="3"/>
      <c r="D753" s="18"/>
      <c r="E753" s="18"/>
      <c r="F753" s="18"/>
      <c r="I753" s="18"/>
      <c r="K753" s="18"/>
    </row>
    <row r="754">
      <c r="B754" s="3"/>
      <c r="D754" s="18"/>
      <c r="E754" s="18"/>
      <c r="F754" s="18"/>
      <c r="I754" s="18"/>
      <c r="K754" s="18"/>
    </row>
    <row r="755">
      <c r="B755" s="3"/>
      <c r="D755" s="18"/>
      <c r="E755" s="18"/>
      <c r="F755" s="18"/>
      <c r="I755" s="18"/>
      <c r="K755" s="18"/>
    </row>
    <row r="756">
      <c r="B756" s="3"/>
      <c r="D756" s="18"/>
      <c r="E756" s="18"/>
      <c r="F756" s="18"/>
      <c r="I756" s="18"/>
      <c r="K756" s="18"/>
    </row>
    <row r="757">
      <c r="B757" s="3"/>
      <c r="D757" s="18"/>
      <c r="E757" s="18"/>
      <c r="F757" s="18"/>
      <c r="I757" s="18"/>
      <c r="K757" s="18"/>
    </row>
    <row r="758">
      <c r="B758" s="3"/>
      <c r="D758" s="18"/>
      <c r="E758" s="18"/>
      <c r="F758" s="18"/>
      <c r="I758" s="18"/>
      <c r="K758" s="18"/>
    </row>
    <row r="759">
      <c r="B759" s="3"/>
      <c r="D759" s="18"/>
      <c r="E759" s="18"/>
      <c r="F759" s="18"/>
      <c r="I759" s="18"/>
      <c r="K759" s="18"/>
    </row>
    <row r="760">
      <c r="B760" s="3"/>
      <c r="D760" s="18"/>
      <c r="E760" s="18"/>
      <c r="F760" s="18"/>
      <c r="I760" s="18"/>
      <c r="K760" s="18"/>
    </row>
    <row r="761">
      <c r="B761" s="3"/>
      <c r="D761" s="18"/>
      <c r="E761" s="18"/>
      <c r="F761" s="18"/>
      <c r="I761" s="18"/>
      <c r="K761" s="18"/>
    </row>
    <row r="762">
      <c r="B762" s="3"/>
      <c r="D762" s="18"/>
      <c r="E762" s="18"/>
      <c r="F762" s="18"/>
      <c r="I762" s="18"/>
      <c r="K762" s="18"/>
    </row>
    <row r="763">
      <c r="B763" s="3"/>
      <c r="D763" s="18"/>
      <c r="E763" s="18"/>
      <c r="F763" s="18"/>
      <c r="I763" s="18"/>
      <c r="K763" s="18"/>
    </row>
    <row r="764">
      <c r="B764" s="3"/>
      <c r="D764" s="18"/>
      <c r="E764" s="18"/>
      <c r="F764" s="18"/>
      <c r="I764" s="18"/>
      <c r="K764" s="18"/>
    </row>
    <row r="765">
      <c r="B765" s="3"/>
      <c r="D765" s="18"/>
      <c r="E765" s="18"/>
      <c r="F765" s="18"/>
      <c r="I765" s="18"/>
      <c r="K765" s="18"/>
    </row>
    <row r="766">
      <c r="B766" s="3"/>
      <c r="D766" s="18"/>
      <c r="E766" s="18"/>
      <c r="F766" s="18"/>
      <c r="I766" s="18"/>
      <c r="K766" s="18"/>
    </row>
    <row r="767">
      <c r="B767" s="3"/>
      <c r="D767" s="18"/>
      <c r="E767" s="18"/>
      <c r="F767" s="18"/>
      <c r="I767" s="18"/>
      <c r="K767" s="18"/>
    </row>
    <row r="768">
      <c r="B768" s="3"/>
      <c r="D768" s="18"/>
      <c r="E768" s="18"/>
      <c r="F768" s="18"/>
      <c r="I768" s="18"/>
      <c r="K768" s="18"/>
    </row>
    <row r="769">
      <c r="B769" s="3"/>
      <c r="D769" s="18"/>
      <c r="E769" s="18"/>
      <c r="F769" s="18"/>
      <c r="I769" s="18"/>
      <c r="K769" s="18"/>
    </row>
    <row r="770">
      <c r="B770" s="3"/>
      <c r="D770" s="18"/>
      <c r="E770" s="18"/>
      <c r="F770" s="18"/>
      <c r="I770" s="18"/>
      <c r="K770" s="18"/>
    </row>
    <row r="771">
      <c r="B771" s="3"/>
      <c r="D771" s="18"/>
      <c r="E771" s="18"/>
      <c r="F771" s="18"/>
      <c r="I771" s="18"/>
      <c r="K771" s="18"/>
    </row>
    <row r="772">
      <c r="B772" s="3"/>
      <c r="D772" s="18"/>
      <c r="E772" s="18"/>
      <c r="F772" s="18"/>
      <c r="I772" s="18"/>
      <c r="K772" s="18"/>
    </row>
    <row r="773">
      <c r="B773" s="3"/>
      <c r="D773" s="18"/>
      <c r="E773" s="18"/>
      <c r="F773" s="18"/>
      <c r="I773" s="18"/>
      <c r="K773" s="18"/>
    </row>
    <row r="774">
      <c r="B774" s="3"/>
      <c r="D774" s="18"/>
      <c r="E774" s="18"/>
      <c r="F774" s="18"/>
      <c r="I774" s="18"/>
      <c r="K774" s="18"/>
    </row>
    <row r="775">
      <c r="B775" s="3"/>
      <c r="D775" s="18"/>
      <c r="E775" s="18"/>
      <c r="F775" s="18"/>
      <c r="I775" s="18"/>
      <c r="K775" s="18"/>
    </row>
    <row r="776">
      <c r="B776" s="3"/>
      <c r="D776" s="18"/>
      <c r="E776" s="18"/>
      <c r="F776" s="18"/>
      <c r="I776" s="18"/>
      <c r="K776" s="18"/>
    </row>
    <row r="777">
      <c r="B777" s="3"/>
      <c r="D777" s="18"/>
      <c r="E777" s="18"/>
      <c r="F777" s="18"/>
      <c r="I777" s="18"/>
      <c r="K777" s="18"/>
    </row>
    <row r="778">
      <c r="B778" s="3"/>
      <c r="D778" s="18"/>
      <c r="E778" s="18"/>
      <c r="F778" s="18"/>
      <c r="I778" s="18"/>
      <c r="K778" s="18"/>
    </row>
    <row r="779">
      <c r="B779" s="3"/>
      <c r="D779" s="18"/>
      <c r="E779" s="18"/>
      <c r="F779" s="18"/>
      <c r="I779" s="18"/>
      <c r="K779" s="18"/>
    </row>
    <row r="780">
      <c r="B780" s="3"/>
      <c r="D780" s="18"/>
      <c r="E780" s="18"/>
      <c r="F780" s="18"/>
      <c r="I780" s="18"/>
      <c r="K780" s="18"/>
    </row>
    <row r="781">
      <c r="B781" s="3"/>
      <c r="D781" s="18"/>
      <c r="E781" s="18"/>
      <c r="F781" s="18"/>
      <c r="I781" s="18"/>
      <c r="K781" s="18"/>
    </row>
    <row r="782">
      <c r="B782" s="3"/>
      <c r="D782" s="18"/>
      <c r="E782" s="18"/>
      <c r="F782" s="18"/>
      <c r="I782" s="18"/>
      <c r="K782" s="18"/>
    </row>
    <row r="783">
      <c r="B783" s="3"/>
      <c r="D783" s="18"/>
      <c r="E783" s="18"/>
      <c r="F783" s="18"/>
      <c r="I783" s="18"/>
      <c r="K783" s="18"/>
    </row>
    <row r="784">
      <c r="B784" s="3"/>
      <c r="D784" s="18"/>
      <c r="E784" s="18"/>
      <c r="F784" s="18"/>
      <c r="I784" s="18"/>
      <c r="K784" s="18"/>
    </row>
    <row r="785">
      <c r="B785" s="3"/>
      <c r="D785" s="18"/>
      <c r="E785" s="18"/>
      <c r="F785" s="18"/>
      <c r="I785" s="18"/>
      <c r="K785" s="18"/>
    </row>
    <row r="786">
      <c r="B786" s="3"/>
      <c r="D786" s="18"/>
      <c r="E786" s="18"/>
      <c r="F786" s="18"/>
      <c r="I786" s="18"/>
      <c r="K786" s="18"/>
    </row>
    <row r="787">
      <c r="B787" s="3"/>
      <c r="D787" s="18"/>
      <c r="E787" s="18"/>
      <c r="F787" s="18"/>
      <c r="I787" s="18"/>
      <c r="K787" s="18"/>
    </row>
    <row r="788">
      <c r="B788" s="3"/>
      <c r="D788" s="18"/>
      <c r="E788" s="18"/>
      <c r="F788" s="18"/>
      <c r="I788" s="18"/>
      <c r="K788" s="18"/>
    </row>
    <row r="789">
      <c r="B789" s="3"/>
      <c r="D789" s="18"/>
      <c r="E789" s="18"/>
      <c r="F789" s="18"/>
      <c r="I789" s="18"/>
      <c r="K789" s="18"/>
    </row>
    <row r="790">
      <c r="B790" s="3"/>
      <c r="D790" s="18"/>
      <c r="E790" s="18"/>
      <c r="F790" s="18"/>
      <c r="I790" s="18"/>
      <c r="K790" s="18"/>
    </row>
    <row r="791">
      <c r="B791" s="3"/>
      <c r="D791" s="18"/>
      <c r="E791" s="18"/>
      <c r="F791" s="18"/>
      <c r="I791" s="18"/>
      <c r="K791" s="18"/>
    </row>
    <row r="792">
      <c r="B792" s="3"/>
      <c r="D792" s="18"/>
      <c r="E792" s="18"/>
      <c r="F792" s="18"/>
      <c r="I792" s="18"/>
      <c r="K792" s="18"/>
    </row>
    <row r="793">
      <c r="B793" s="3"/>
      <c r="D793" s="18"/>
      <c r="E793" s="18"/>
      <c r="F793" s="18"/>
      <c r="I793" s="18"/>
      <c r="K793" s="18"/>
    </row>
    <row r="794">
      <c r="B794" s="3"/>
      <c r="D794" s="18"/>
      <c r="E794" s="18"/>
      <c r="F794" s="18"/>
      <c r="I794" s="18"/>
      <c r="K794" s="18"/>
    </row>
    <row r="795">
      <c r="B795" s="3"/>
      <c r="D795" s="18"/>
      <c r="E795" s="18"/>
      <c r="F795" s="18"/>
      <c r="I795" s="18"/>
      <c r="K795" s="18"/>
    </row>
    <row r="796">
      <c r="B796" s="3"/>
      <c r="D796" s="18"/>
      <c r="E796" s="18"/>
      <c r="F796" s="18"/>
      <c r="I796" s="18"/>
      <c r="K796" s="18"/>
    </row>
    <row r="797">
      <c r="B797" s="3"/>
      <c r="D797" s="18"/>
      <c r="E797" s="18"/>
      <c r="F797" s="18"/>
      <c r="I797" s="18"/>
      <c r="K797" s="18"/>
    </row>
    <row r="798">
      <c r="B798" s="3"/>
      <c r="D798" s="18"/>
      <c r="E798" s="18"/>
      <c r="F798" s="18"/>
      <c r="I798" s="18"/>
      <c r="K798" s="18"/>
    </row>
    <row r="799">
      <c r="B799" s="3"/>
      <c r="D799" s="18"/>
      <c r="E799" s="18"/>
      <c r="F799" s="18"/>
      <c r="I799" s="18"/>
      <c r="K799" s="18"/>
    </row>
    <row r="800">
      <c r="B800" s="3"/>
      <c r="D800" s="18"/>
      <c r="E800" s="18"/>
      <c r="F800" s="18"/>
      <c r="I800" s="18"/>
      <c r="K800" s="18"/>
    </row>
    <row r="801">
      <c r="B801" s="3"/>
      <c r="D801" s="18"/>
      <c r="E801" s="18"/>
      <c r="F801" s="18"/>
      <c r="I801" s="18"/>
      <c r="K801" s="18"/>
    </row>
    <row r="802">
      <c r="B802" s="3"/>
      <c r="D802" s="18"/>
      <c r="E802" s="18"/>
      <c r="F802" s="18"/>
      <c r="I802" s="18"/>
      <c r="K802" s="18"/>
    </row>
    <row r="803">
      <c r="B803" s="3"/>
      <c r="D803" s="18"/>
      <c r="E803" s="18"/>
      <c r="F803" s="18"/>
      <c r="I803" s="18"/>
      <c r="K803" s="18"/>
    </row>
    <row r="804">
      <c r="B804" s="3"/>
      <c r="D804" s="18"/>
      <c r="E804" s="18"/>
      <c r="F804" s="18"/>
      <c r="I804" s="18"/>
      <c r="K804" s="18"/>
    </row>
    <row r="805">
      <c r="B805" s="3"/>
      <c r="D805" s="18"/>
      <c r="E805" s="18"/>
      <c r="F805" s="18"/>
      <c r="I805" s="18"/>
      <c r="K805" s="18"/>
    </row>
    <row r="806">
      <c r="B806" s="3"/>
      <c r="D806" s="18"/>
      <c r="E806" s="18"/>
      <c r="F806" s="18"/>
      <c r="I806" s="18"/>
      <c r="K806" s="18"/>
    </row>
    <row r="807">
      <c r="B807" s="3"/>
      <c r="D807" s="18"/>
      <c r="E807" s="18"/>
      <c r="F807" s="18"/>
      <c r="I807" s="18"/>
      <c r="K807" s="18"/>
    </row>
    <row r="808">
      <c r="B808" s="3"/>
      <c r="D808" s="18"/>
      <c r="E808" s="18"/>
      <c r="F808" s="18"/>
      <c r="I808" s="18"/>
      <c r="K808" s="18"/>
    </row>
    <row r="809">
      <c r="B809" s="3"/>
      <c r="D809" s="18"/>
      <c r="E809" s="18"/>
      <c r="F809" s="18"/>
      <c r="I809" s="18"/>
      <c r="K809" s="18"/>
    </row>
    <row r="810">
      <c r="B810" s="3"/>
      <c r="D810" s="18"/>
      <c r="E810" s="18"/>
      <c r="F810" s="18"/>
      <c r="I810" s="18"/>
      <c r="K810" s="18"/>
    </row>
    <row r="811">
      <c r="B811" s="3"/>
      <c r="D811" s="18"/>
      <c r="E811" s="18"/>
      <c r="F811" s="18"/>
      <c r="I811" s="18"/>
      <c r="K811" s="18"/>
    </row>
    <row r="812">
      <c r="B812" s="3"/>
      <c r="D812" s="18"/>
      <c r="E812" s="18"/>
      <c r="F812" s="18"/>
      <c r="I812" s="18"/>
      <c r="K812" s="18"/>
    </row>
    <row r="813">
      <c r="B813" s="3"/>
      <c r="D813" s="18"/>
      <c r="E813" s="18"/>
      <c r="F813" s="18"/>
      <c r="I813" s="18"/>
      <c r="K813" s="18"/>
    </row>
    <row r="814">
      <c r="B814" s="3"/>
      <c r="D814" s="18"/>
      <c r="E814" s="18"/>
      <c r="F814" s="18"/>
      <c r="I814" s="18"/>
      <c r="K814" s="18"/>
    </row>
    <row r="815">
      <c r="B815" s="3"/>
      <c r="D815" s="18"/>
      <c r="E815" s="18"/>
      <c r="F815" s="18"/>
      <c r="I815" s="18"/>
      <c r="K815" s="18"/>
    </row>
    <row r="816">
      <c r="B816" s="3"/>
      <c r="D816" s="18"/>
      <c r="E816" s="18"/>
      <c r="F816" s="18"/>
      <c r="I816" s="18"/>
      <c r="K816" s="18"/>
    </row>
    <row r="817">
      <c r="B817" s="3"/>
      <c r="D817" s="18"/>
      <c r="E817" s="18"/>
      <c r="F817" s="18"/>
      <c r="I817" s="18"/>
      <c r="K817" s="18"/>
    </row>
    <row r="818">
      <c r="B818" s="3"/>
      <c r="D818" s="18"/>
      <c r="E818" s="18"/>
      <c r="F818" s="18"/>
      <c r="I818" s="18"/>
      <c r="K818" s="18"/>
    </row>
    <row r="819">
      <c r="B819" s="3"/>
      <c r="D819" s="18"/>
      <c r="E819" s="18"/>
      <c r="F819" s="18"/>
      <c r="I819" s="18"/>
      <c r="K819" s="18"/>
    </row>
    <row r="820">
      <c r="B820" s="3"/>
      <c r="D820" s="18"/>
      <c r="E820" s="18"/>
      <c r="F820" s="18"/>
      <c r="I820" s="18"/>
      <c r="K820" s="18"/>
    </row>
    <row r="821">
      <c r="B821" s="3"/>
      <c r="D821" s="18"/>
      <c r="E821" s="18"/>
      <c r="F821" s="18"/>
      <c r="I821" s="18"/>
      <c r="K821" s="18"/>
    </row>
    <row r="822">
      <c r="B822" s="3"/>
      <c r="D822" s="18"/>
      <c r="E822" s="18"/>
      <c r="F822" s="18"/>
      <c r="I822" s="18"/>
      <c r="K822" s="18"/>
    </row>
    <row r="823">
      <c r="B823" s="3"/>
      <c r="D823" s="18"/>
      <c r="E823" s="18"/>
      <c r="F823" s="18"/>
      <c r="I823" s="18"/>
      <c r="K823" s="18"/>
    </row>
    <row r="824">
      <c r="B824" s="3"/>
      <c r="D824" s="18"/>
      <c r="E824" s="18"/>
      <c r="F824" s="18"/>
      <c r="I824" s="18"/>
      <c r="K824" s="18"/>
    </row>
    <row r="825">
      <c r="B825" s="3"/>
      <c r="D825" s="18"/>
      <c r="E825" s="18"/>
      <c r="F825" s="18"/>
      <c r="I825" s="18"/>
      <c r="K825" s="18"/>
    </row>
    <row r="826">
      <c r="B826" s="3"/>
      <c r="D826" s="18"/>
      <c r="E826" s="18"/>
      <c r="F826" s="18"/>
      <c r="I826" s="18"/>
      <c r="K826" s="18"/>
    </row>
    <row r="827">
      <c r="B827" s="3"/>
      <c r="D827" s="18"/>
      <c r="E827" s="18"/>
      <c r="F827" s="18"/>
      <c r="I827" s="18"/>
      <c r="K827" s="18"/>
    </row>
    <row r="828">
      <c r="B828" s="3"/>
      <c r="D828" s="18"/>
      <c r="E828" s="18"/>
      <c r="F828" s="18"/>
      <c r="I828" s="18"/>
      <c r="K828" s="18"/>
    </row>
    <row r="829">
      <c r="B829" s="3"/>
      <c r="D829" s="18"/>
      <c r="E829" s="18"/>
      <c r="F829" s="18"/>
      <c r="I829" s="18"/>
      <c r="K829" s="18"/>
    </row>
    <row r="830">
      <c r="B830" s="3"/>
      <c r="D830" s="18"/>
      <c r="E830" s="18"/>
      <c r="F830" s="18"/>
      <c r="I830" s="18"/>
      <c r="K830" s="18"/>
    </row>
    <row r="831">
      <c r="B831" s="3"/>
      <c r="D831" s="18"/>
      <c r="E831" s="18"/>
      <c r="F831" s="18"/>
      <c r="I831" s="18"/>
      <c r="K831" s="18"/>
    </row>
    <row r="832">
      <c r="B832" s="3"/>
      <c r="D832" s="18"/>
      <c r="E832" s="18"/>
      <c r="F832" s="18"/>
      <c r="I832" s="18"/>
      <c r="K832" s="18"/>
    </row>
    <row r="833">
      <c r="B833" s="3"/>
      <c r="D833" s="18"/>
      <c r="E833" s="18"/>
      <c r="F833" s="18"/>
      <c r="I833" s="18"/>
      <c r="K833" s="18"/>
    </row>
    <row r="834">
      <c r="B834" s="3"/>
      <c r="D834" s="18"/>
      <c r="E834" s="18"/>
      <c r="F834" s="18"/>
      <c r="I834" s="18"/>
      <c r="K834" s="18"/>
    </row>
    <row r="835">
      <c r="B835" s="3"/>
      <c r="D835" s="18"/>
      <c r="E835" s="18"/>
      <c r="F835" s="18"/>
      <c r="I835" s="18"/>
      <c r="K835" s="18"/>
    </row>
    <row r="836">
      <c r="B836" s="3"/>
      <c r="D836" s="18"/>
      <c r="E836" s="18"/>
      <c r="F836" s="18"/>
      <c r="I836" s="18"/>
      <c r="K836" s="18"/>
    </row>
    <row r="837">
      <c r="B837" s="3"/>
      <c r="D837" s="18"/>
      <c r="E837" s="18"/>
      <c r="F837" s="18"/>
      <c r="I837" s="18"/>
      <c r="K837" s="18"/>
    </row>
    <row r="838">
      <c r="B838" s="3"/>
      <c r="D838" s="18"/>
      <c r="E838" s="18"/>
      <c r="F838" s="18"/>
      <c r="I838" s="18"/>
      <c r="K838" s="18"/>
    </row>
    <row r="839">
      <c r="B839" s="3"/>
      <c r="D839" s="18"/>
      <c r="E839" s="18"/>
      <c r="F839" s="18"/>
      <c r="I839" s="18"/>
      <c r="K839" s="18"/>
    </row>
    <row r="840">
      <c r="B840" s="3"/>
      <c r="D840" s="18"/>
      <c r="E840" s="18"/>
      <c r="F840" s="18"/>
      <c r="I840" s="18"/>
      <c r="K840" s="18"/>
    </row>
    <row r="841">
      <c r="B841" s="3"/>
      <c r="D841" s="18"/>
      <c r="E841" s="18"/>
      <c r="F841" s="18"/>
      <c r="I841" s="18"/>
      <c r="K841" s="18"/>
    </row>
    <row r="842">
      <c r="B842" s="3"/>
      <c r="D842" s="18"/>
      <c r="E842" s="18"/>
      <c r="F842" s="18"/>
      <c r="I842" s="18"/>
      <c r="K842" s="18"/>
    </row>
    <row r="843">
      <c r="B843" s="3"/>
      <c r="D843" s="18"/>
      <c r="E843" s="18"/>
      <c r="F843" s="18"/>
      <c r="I843" s="18"/>
      <c r="K843" s="18"/>
    </row>
    <row r="844">
      <c r="B844" s="3"/>
      <c r="D844" s="18"/>
      <c r="E844" s="18"/>
      <c r="F844" s="18"/>
      <c r="I844" s="18"/>
      <c r="K844" s="18"/>
    </row>
    <row r="845">
      <c r="B845" s="3"/>
      <c r="D845" s="18"/>
      <c r="E845" s="18"/>
      <c r="F845" s="18"/>
      <c r="I845" s="18"/>
      <c r="K845" s="18"/>
    </row>
    <row r="846">
      <c r="B846" s="3"/>
      <c r="D846" s="18"/>
      <c r="E846" s="18"/>
      <c r="F846" s="18"/>
      <c r="I846" s="18"/>
      <c r="K846" s="18"/>
    </row>
    <row r="847">
      <c r="B847" s="3"/>
      <c r="D847" s="18"/>
      <c r="E847" s="18"/>
      <c r="F847" s="18"/>
      <c r="I847" s="18"/>
      <c r="K847" s="18"/>
    </row>
    <row r="848">
      <c r="B848" s="3"/>
      <c r="D848" s="18"/>
      <c r="E848" s="18"/>
      <c r="F848" s="18"/>
      <c r="I848" s="18"/>
      <c r="K848" s="18"/>
    </row>
    <row r="849">
      <c r="B849" s="3"/>
      <c r="D849" s="18"/>
      <c r="E849" s="18"/>
      <c r="F849" s="18"/>
      <c r="I849" s="18"/>
      <c r="K849" s="18"/>
    </row>
    <row r="850">
      <c r="B850" s="3"/>
      <c r="D850" s="18"/>
      <c r="E850" s="18"/>
      <c r="F850" s="18"/>
      <c r="I850" s="18"/>
      <c r="K850" s="18"/>
    </row>
    <row r="851">
      <c r="B851" s="3"/>
      <c r="D851" s="18"/>
      <c r="E851" s="18"/>
      <c r="F851" s="18"/>
      <c r="I851" s="18"/>
      <c r="K851" s="18"/>
    </row>
    <row r="852">
      <c r="B852" s="3"/>
      <c r="D852" s="18"/>
      <c r="E852" s="18"/>
      <c r="F852" s="18"/>
      <c r="I852" s="18"/>
      <c r="K852" s="18"/>
    </row>
    <row r="853">
      <c r="B853" s="3"/>
      <c r="D853" s="18"/>
      <c r="E853" s="18"/>
      <c r="F853" s="18"/>
      <c r="I853" s="18"/>
      <c r="K853" s="18"/>
    </row>
    <row r="854">
      <c r="B854" s="3"/>
      <c r="D854" s="18"/>
      <c r="E854" s="18"/>
      <c r="F854" s="18"/>
      <c r="I854" s="18"/>
      <c r="K854" s="18"/>
    </row>
    <row r="855">
      <c r="B855" s="3"/>
      <c r="D855" s="18"/>
      <c r="E855" s="18"/>
      <c r="F855" s="18"/>
      <c r="I855" s="18"/>
      <c r="K855" s="18"/>
    </row>
    <row r="856">
      <c r="B856" s="3"/>
      <c r="D856" s="18"/>
      <c r="E856" s="18"/>
      <c r="F856" s="18"/>
      <c r="I856" s="18"/>
      <c r="K856" s="18"/>
    </row>
    <row r="857">
      <c r="B857" s="3"/>
      <c r="D857" s="18"/>
      <c r="E857" s="18"/>
      <c r="F857" s="18"/>
      <c r="I857" s="18"/>
      <c r="K857" s="18"/>
    </row>
    <row r="858">
      <c r="B858" s="3"/>
      <c r="D858" s="18"/>
      <c r="E858" s="18"/>
      <c r="F858" s="18"/>
      <c r="I858" s="18"/>
      <c r="K858" s="18"/>
    </row>
    <row r="859">
      <c r="B859" s="3"/>
      <c r="D859" s="18"/>
      <c r="E859" s="18"/>
      <c r="F859" s="18"/>
      <c r="I859" s="18"/>
      <c r="K859" s="18"/>
    </row>
    <row r="860">
      <c r="B860" s="3"/>
      <c r="D860" s="18"/>
      <c r="E860" s="18"/>
      <c r="F860" s="18"/>
      <c r="I860" s="18"/>
      <c r="K860" s="18"/>
    </row>
    <row r="861">
      <c r="B861" s="3"/>
      <c r="D861" s="18"/>
      <c r="E861" s="18"/>
      <c r="F861" s="18"/>
      <c r="I861" s="18"/>
      <c r="K861" s="18"/>
    </row>
    <row r="862">
      <c r="B862" s="3"/>
      <c r="D862" s="18"/>
      <c r="E862" s="18"/>
      <c r="F862" s="18"/>
      <c r="I862" s="18"/>
      <c r="K862" s="18"/>
    </row>
    <row r="863">
      <c r="B863" s="3"/>
      <c r="D863" s="18"/>
      <c r="E863" s="18"/>
      <c r="F863" s="18"/>
      <c r="I863" s="18"/>
      <c r="K863" s="18"/>
    </row>
    <row r="864">
      <c r="B864" s="3"/>
      <c r="D864" s="18"/>
      <c r="E864" s="18"/>
      <c r="F864" s="18"/>
      <c r="I864" s="18"/>
      <c r="K864" s="18"/>
    </row>
    <row r="865">
      <c r="B865" s="3"/>
      <c r="D865" s="18"/>
      <c r="E865" s="18"/>
      <c r="F865" s="18"/>
      <c r="I865" s="18"/>
      <c r="K865" s="18"/>
    </row>
    <row r="866">
      <c r="B866" s="3"/>
      <c r="D866" s="18"/>
      <c r="E866" s="18"/>
      <c r="F866" s="18"/>
      <c r="I866" s="18"/>
      <c r="K866" s="18"/>
    </row>
    <row r="867">
      <c r="B867" s="3"/>
      <c r="D867" s="18"/>
      <c r="E867" s="18"/>
      <c r="F867" s="18"/>
      <c r="I867" s="18"/>
      <c r="K867" s="18"/>
    </row>
    <row r="868">
      <c r="B868" s="3"/>
      <c r="D868" s="18"/>
      <c r="E868" s="18"/>
      <c r="F868" s="18"/>
      <c r="I868" s="18"/>
      <c r="K868" s="18"/>
    </row>
    <row r="869">
      <c r="B869" s="3"/>
      <c r="D869" s="18"/>
      <c r="E869" s="18"/>
      <c r="F869" s="18"/>
      <c r="I869" s="18"/>
      <c r="K869" s="18"/>
    </row>
    <row r="870">
      <c r="B870" s="3"/>
      <c r="D870" s="18"/>
      <c r="E870" s="18"/>
      <c r="F870" s="18"/>
      <c r="I870" s="18"/>
      <c r="K870" s="18"/>
    </row>
    <row r="871">
      <c r="B871" s="3"/>
      <c r="D871" s="18"/>
      <c r="E871" s="18"/>
      <c r="F871" s="18"/>
      <c r="I871" s="18"/>
      <c r="K871" s="18"/>
    </row>
    <row r="872">
      <c r="B872" s="3"/>
      <c r="D872" s="18"/>
      <c r="E872" s="18"/>
      <c r="F872" s="18"/>
      <c r="I872" s="18"/>
      <c r="K872" s="18"/>
    </row>
    <row r="873">
      <c r="B873" s="3"/>
      <c r="D873" s="18"/>
      <c r="E873" s="18"/>
      <c r="F873" s="18"/>
      <c r="I873" s="18"/>
      <c r="K873" s="18"/>
    </row>
    <row r="874">
      <c r="B874" s="3"/>
      <c r="D874" s="18"/>
      <c r="E874" s="18"/>
      <c r="F874" s="18"/>
      <c r="I874" s="18"/>
      <c r="K874" s="18"/>
    </row>
    <row r="875">
      <c r="B875" s="3"/>
      <c r="D875" s="18"/>
      <c r="E875" s="18"/>
      <c r="F875" s="18"/>
      <c r="I875" s="18"/>
      <c r="K875" s="18"/>
    </row>
    <row r="876">
      <c r="B876" s="3"/>
      <c r="D876" s="18"/>
      <c r="E876" s="18"/>
      <c r="F876" s="18"/>
      <c r="I876" s="18"/>
      <c r="K876" s="18"/>
    </row>
    <row r="877">
      <c r="B877" s="3"/>
      <c r="D877" s="18"/>
      <c r="E877" s="18"/>
      <c r="F877" s="18"/>
      <c r="I877" s="18"/>
      <c r="K877" s="18"/>
    </row>
    <row r="878">
      <c r="B878" s="3"/>
      <c r="D878" s="18"/>
      <c r="E878" s="18"/>
      <c r="F878" s="18"/>
      <c r="I878" s="18"/>
      <c r="K878" s="18"/>
    </row>
    <row r="879">
      <c r="B879" s="3"/>
      <c r="D879" s="18"/>
      <c r="E879" s="18"/>
      <c r="F879" s="18"/>
      <c r="I879" s="18"/>
      <c r="K879" s="18"/>
    </row>
    <row r="880">
      <c r="B880" s="3"/>
      <c r="D880" s="18"/>
      <c r="E880" s="18"/>
      <c r="F880" s="18"/>
      <c r="I880" s="18"/>
      <c r="K880" s="18"/>
    </row>
    <row r="881">
      <c r="B881" s="3"/>
      <c r="D881" s="18"/>
      <c r="E881" s="18"/>
      <c r="F881" s="18"/>
      <c r="I881" s="18"/>
      <c r="K881" s="18"/>
    </row>
    <row r="882">
      <c r="B882" s="3"/>
      <c r="D882" s="18"/>
      <c r="E882" s="18"/>
      <c r="F882" s="18"/>
      <c r="I882" s="18"/>
      <c r="K882" s="18"/>
    </row>
    <row r="883">
      <c r="B883" s="3"/>
      <c r="D883" s="18"/>
      <c r="E883" s="18"/>
      <c r="F883" s="18"/>
      <c r="I883" s="18"/>
      <c r="K883" s="18"/>
    </row>
    <row r="884">
      <c r="B884" s="3"/>
      <c r="D884" s="18"/>
      <c r="E884" s="18"/>
      <c r="F884" s="18"/>
      <c r="I884" s="18"/>
      <c r="K884" s="18"/>
    </row>
    <row r="885">
      <c r="B885" s="3"/>
      <c r="D885" s="18"/>
      <c r="E885" s="18"/>
      <c r="F885" s="18"/>
      <c r="I885" s="18"/>
      <c r="K885" s="18"/>
    </row>
    <row r="886">
      <c r="B886" s="3"/>
      <c r="D886" s="18"/>
      <c r="E886" s="18"/>
      <c r="F886" s="18"/>
      <c r="I886" s="18"/>
      <c r="K886" s="18"/>
    </row>
    <row r="887">
      <c r="B887" s="3"/>
      <c r="D887" s="18"/>
      <c r="E887" s="18"/>
      <c r="F887" s="18"/>
      <c r="I887" s="18"/>
      <c r="K887" s="18"/>
    </row>
    <row r="888">
      <c r="B888" s="3"/>
      <c r="D888" s="18"/>
      <c r="E888" s="18"/>
      <c r="F888" s="18"/>
      <c r="I888" s="18"/>
      <c r="K888" s="18"/>
    </row>
    <row r="889">
      <c r="B889" s="3"/>
      <c r="D889" s="18"/>
      <c r="E889" s="18"/>
      <c r="F889" s="18"/>
      <c r="I889" s="18"/>
      <c r="K889" s="18"/>
    </row>
    <row r="890">
      <c r="B890" s="3"/>
      <c r="D890" s="18"/>
      <c r="E890" s="18"/>
      <c r="F890" s="18"/>
      <c r="I890" s="18"/>
      <c r="K890" s="18"/>
    </row>
    <row r="891">
      <c r="B891" s="3"/>
      <c r="D891" s="18"/>
      <c r="E891" s="18"/>
      <c r="F891" s="18"/>
      <c r="I891" s="18"/>
      <c r="K891" s="18"/>
    </row>
    <row r="892">
      <c r="B892" s="3"/>
      <c r="D892" s="18"/>
      <c r="E892" s="18"/>
      <c r="F892" s="18"/>
      <c r="I892" s="18"/>
      <c r="K892" s="18"/>
    </row>
    <row r="893">
      <c r="B893" s="3"/>
      <c r="D893" s="18"/>
      <c r="E893" s="18"/>
      <c r="F893" s="18"/>
      <c r="I893" s="18"/>
      <c r="K893" s="18"/>
    </row>
    <row r="894">
      <c r="B894" s="3"/>
      <c r="D894" s="18"/>
      <c r="E894" s="18"/>
      <c r="F894" s="18"/>
      <c r="I894" s="18"/>
      <c r="K894" s="18"/>
    </row>
    <row r="895">
      <c r="B895" s="3"/>
      <c r="D895" s="18"/>
      <c r="E895" s="18"/>
      <c r="F895" s="18"/>
      <c r="I895" s="18"/>
      <c r="K895" s="18"/>
    </row>
    <row r="896">
      <c r="B896" s="3"/>
      <c r="D896" s="18"/>
      <c r="E896" s="18"/>
      <c r="F896" s="18"/>
      <c r="I896" s="18"/>
      <c r="K896" s="18"/>
    </row>
    <row r="897">
      <c r="B897" s="3"/>
      <c r="D897" s="18"/>
      <c r="E897" s="18"/>
      <c r="F897" s="18"/>
      <c r="I897" s="18"/>
      <c r="K897" s="18"/>
    </row>
    <row r="898">
      <c r="B898" s="3"/>
      <c r="D898" s="18"/>
      <c r="E898" s="18"/>
      <c r="F898" s="18"/>
      <c r="I898" s="18"/>
      <c r="K898" s="18"/>
    </row>
    <row r="899">
      <c r="B899" s="3"/>
      <c r="D899" s="18"/>
      <c r="E899" s="18"/>
      <c r="F899" s="18"/>
      <c r="I899" s="18"/>
      <c r="K899" s="18"/>
    </row>
    <row r="900">
      <c r="B900" s="3"/>
      <c r="D900" s="18"/>
      <c r="E900" s="18"/>
      <c r="F900" s="18"/>
      <c r="I900" s="18"/>
      <c r="K900" s="18"/>
    </row>
    <row r="901">
      <c r="B901" s="3"/>
      <c r="D901" s="18"/>
      <c r="E901" s="18"/>
      <c r="F901" s="18"/>
      <c r="I901" s="18"/>
      <c r="K901" s="18"/>
    </row>
    <row r="902">
      <c r="B902" s="3"/>
      <c r="D902" s="18"/>
      <c r="E902" s="18"/>
      <c r="F902" s="18"/>
      <c r="I902" s="18"/>
      <c r="K902" s="18"/>
    </row>
    <row r="903">
      <c r="B903" s="3"/>
      <c r="D903" s="18"/>
      <c r="E903" s="18"/>
      <c r="F903" s="18"/>
      <c r="I903" s="18"/>
      <c r="K903" s="18"/>
    </row>
    <row r="904">
      <c r="B904" s="3"/>
      <c r="D904" s="18"/>
      <c r="E904" s="18"/>
      <c r="F904" s="18"/>
      <c r="I904" s="18"/>
      <c r="K904" s="18"/>
    </row>
    <row r="905">
      <c r="B905" s="3"/>
      <c r="D905" s="18"/>
      <c r="E905" s="18"/>
      <c r="F905" s="18"/>
      <c r="I905" s="18"/>
      <c r="K905" s="18"/>
    </row>
    <row r="906">
      <c r="B906" s="3"/>
      <c r="D906" s="18"/>
      <c r="E906" s="18"/>
      <c r="F906" s="18"/>
      <c r="I906" s="18"/>
      <c r="K906" s="18"/>
    </row>
    <row r="907">
      <c r="B907" s="3"/>
      <c r="D907" s="18"/>
      <c r="E907" s="18"/>
      <c r="F907" s="18"/>
      <c r="I907" s="18"/>
      <c r="K907" s="18"/>
    </row>
    <row r="908">
      <c r="B908" s="3"/>
      <c r="D908" s="18"/>
      <c r="E908" s="18"/>
      <c r="F908" s="18"/>
      <c r="I908" s="18"/>
      <c r="K908" s="18"/>
    </row>
    <row r="909">
      <c r="B909" s="3"/>
      <c r="D909" s="18"/>
      <c r="E909" s="18"/>
      <c r="F909" s="18"/>
      <c r="I909" s="18"/>
      <c r="K909" s="18"/>
    </row>
    <row r="910">
      <c r="B910" s="3"/>
      <c r="D910" s="18"/>
      <c r="E910" s="18"/>
      <c r="F910" s="18"/>
      <c r="I910" s="18"/>
      <c r="K910" s="18"/>
    </row>
    <row r="911">
      <c r="B911" s="3"/>
      <c r="D911" s="18"/>
      <c r="E911" s="18"/>
      <c r="F911" s="18"/>
      <c r="I911" s="18"/>
      <c r="K911" s="18"/>
    </row>
    <row r="912">
      <c r="B912" s="3"/>
      <c r="D912" s="18"/>
      <c r="E912" s="18"/>
      <c r="F912" s="18"/>
      <c r="I912" s="18"/>
      <c r="K912" s="18"/>
    </row>
    <row r="913">
      <c r="B913" s="3"/>
      <c r="D913" s="18"/>
      <c r="E913" s="18"/>
      <c r="F913" s="18"/>
      <c r="I913" s="18"/>
      <c r="K913" s="18"/>
    </row>
    <row r="914">
      <c r="B914" s="3"/>
      <c r="D914" s="18"/>
      <c r="E914" s="18"/>
      <c r="F914" s="18"/>
      <c r="I914" s="18"/>
      <c r="K914" s="18"/>
    </row>
    <row r="915">
      <c r="B915" s="3"/>
      <c r="D915" s="18"/>
      <c r="E915" s="18"/>
      <c r="F915" s="18"/>
      <c r="I915" s="18"/>
      <c r="K915" s="18"/>
    </row>
    <row r="916">
      <c r="B916" s="3"/>
      <c r="D916" s="18"/>
      <c r="E916" s="18"/>
      <c r="F916" s="18"/>
      <c r="I916" s="18"/>
      <c r="K916" s="18"/>
    </row>
    <row r="917">
      <c r="B917" s="3"/>
      <c r="D917" s="18"/>
      <c r="E917" s="18"/>
      <c r="F917" s="18"/>
      <c r="I917" s="18"/>
      <c r="K917" s="18"/>
    </row>
    <row r="918">
      <c r="B918" s="3"/>
      <c r="D918" s="18"/>
      <c r="E918" s="18"/>
      <c r="F918" s="18"/>
      <c r="I918" s="18"/>
      <c r="K918" s="18"/>
    </row>
    <row r="919">
      <c r="B919" s="3"/>
      <c r="D919" s="18"/>
      <c r="E919" s="18"/>
      <c r="F919" s="18"/>
      <c r="I919" s="18"/>
      <c r="K919" s="18"/>
    </row>
    <row r="920">
      <c r="B920" s="3"/>
      <c r="D920" s="18"/>
      <c r="E920" s="18"/>
      <c r="F920" s="18"/>
      <c r="I920" s="18"/>
      <c r="K920" s="18"/>
    </row>
    <row r="921">
      <c r="B921" s="3"/>
      <c r="D921" s="18"/>
      <c r="E921" s="18"/>
      <c r="F921" s="18"/>
      <c r="I921" s="18"/>
      <c r="K921" s="18"/>
    </row>
    <row r="922">
      <c r="B922" s="3"/>
      <c r="D922" s="18"/>
      <c r="E922" s="18"/>
      <c r="F922" s="18"/>
      <c r="I922" s="18"/>
      <c r="K922" s="18"/>
    </row>
    <row r="923">
      <c r="B923" s="3"/>
      <c r="D923" s="18"/>
      <c r="E923" s="18"/>
      <c r="F923" s="18"/>
      <c r="I923" s="18"/>
      <c r="K923" s="18"/>
    </row>
    <row r="924">
      <c r="B924" s="3"/>
      <c r="D924" s="18"/>
      <c r="E924" s="18"/>
      <c r="F924" s="18"/>
      <c r="I924" s="18"/>
      <c r="K924" s="18"/>
    </row>
    <row r="925">
      <c r="B925" s="3"/>
      <c r="D925" s="18"/>
      <c r="E925" s="18"/>
      <c r="F925" s="18"/>
      <c r="I925" s="18"/>
      <c r="K925" s="18"/>
    </row>
    <row r="926">
      <c r="B926" s="3"/>
      <c r="D926" s="18"/>
      <c r="E926" s="18"/>
      <c r="F926" s="18"/>
      <c r="I926" s="18"/>
      <c r="K926" s="18"/>
    </row>
    <row r="927">
      <c r="B927" s="3"/>
      <c r="D927" s="18"/>
      <c r="E927" s="18"/>
      <c r="F927" s="18"/>
      <c r="I927" s="18"/>
      <c r="K927" s="18"/>
    </row>
    <row r="928">
      <c r="B928" s="3"/>
      <c r="D928" s="18"/>
      <c r="E928" s="18"/>
      <c r="F928" s="18"/>
      <c r="I928" s="18"/>
      <c r="K928" s="18"/>
    </row>
    <row r="929">
      <c r="B929" s="3"/>
      <c r="D929" s="18"/>
      <c r="E929" s="18"/>
      <c r="F929" s="18"/>
      <c r="I929" s="18"/>
      <c r="K929" s="18"/>
    </row>
    <row r="930">
      <c r="B930" s="3"/>
      <c r="D930" s="18"/>
      <c r="E930" s="18"/>
      <c r="F930" s="18"/>
      <c r="I930" s="18"/>
      <c r="K930" s="18"/>
    </row>
    <row r="931">
      <c r="B931" s="3"/>
      <c r="D931" s="18"/>
      <c r="E931" s="18"/>
      <c r="F931" s="18"/>
      <c r="I931" s="18"/>
      <c r="K931" s="18"/>
    </row>
    <row r="932">
      <c r="B932" s="3"/>
      <c r="D932" s="18"/>
      <c r="E932" s="18"/>
      <c r="F932" s="18"/>
      <c r="I932" s="18"/>
      <c r="K932" s="18"/>
    </row>
    <row r="933">
      <c r="B933" s="3"/>
      <c r="D933" s="18"/>
      <c r="E933" s="18"/>
      <c r="F933" s="18"/>
      <c r="I933" s="18"/>
      <c r="K933" s="18"/>
    </row>
    <row r="934">
      <c r="B934" s="3"/>
      <c r="D934" s="18"/>
      <c r="E934" s="18"/>
      <c r="F934" s="18"/>
      <c r="I934" s="18"/>
      <c r="K934" s="18"/>
    </row>
    <row r="935">
      <c r="B935" s="3"/>
      <c r="D935" s="18"/>
      <c r="E935" s="18"/>
      <c r="F935" s="18"/>
      <c r="I935" s="18"/>
      <c r="K935" s="18"/>
    </row>
    <row r="936">
      <c r="B936" s="3"/>
      <c r="D936" s="18"/>
      <c r="E936" s="18"/>
      <c r="F936" s="18"/>
      <c r="I936" s="18"/>
      <c r="K936" s="18"/>
    </row>
    <row r="937">
      <c r="B937" s="3"/>
      <c r="D937" s="18"/>
      <c r="E937" s="18"/>
      <c r="F937" s="18"/>
      <c r="I937" s="18"/>
      <c r="K937" s="18"/>
    </row>
    <row r="938">
      <c r="B938" s="3"/>
      <c r="D938" s="18"/>
      <c r="E938" s="18"/>
      <c r="F938" s="18"/>
      <c r="I938" s="18"/>
      <c r="K938" s="18"/>
    </row>
    <row r="939">
      <c r="B939" s="3"/>
      <c r="D939" s="18"/>
      <c r="E939" s="18"/>
      <c r="F939" s="18"/>
      <c r="I939" s="18"/>
      <c r="K939" s="18"/>
    </row>
    <row r="940">
      <c r="B940" s="3"/>
      <c r="D940" s="18"/>
      <c r="E940" s="18"/>
      <c r="F940" s="18"/>
      <c r="I940" s="18"/>
      <c r="K940" s="18"/>
    </row>
    <row r="941">
      <c r="B941" s="3"/>
      <c r="D941" s="18"/>
      <c r="E941" s="18"/>
      <c r="F941" s="18"/>
      <c r="I941" s="18"/>
      <c r="K941" s="18"/>
    </row>
    <row r="942">
      <c r="B942" s="3"/>
      <c r="D942" s="18"/>
      <c r="E942" s="18"/>
      <c r="F942" s="18"/>
      <c r="I942" s="18"/>
      <c r="K942" s="18"/>
    </row>
    <row r="943">
      <c r="B943" s="3"/>
      <c r="D943" s="18"/>
      <c r="E943" s="18"/>
      <c r="F943" s="18"/>
      <c r="I943" s="18"/>
      <c r="K943" s="18"/>
    </row>
    <row r="944">
      <c r="B944" s="3"/>
      <c r="D944" s="18"/>
      <c r="E944" s="18"/>
      <c r="F944" s="18"/>
      <c r="I944" s="18"/>
      <c r="K944" s="18"/>
    </row>
    <row r="945">
      <c r="B945" s="3"/>
      <c r="D945" s="18"/>
      <c r="E945" s="18"/>
      <c r="F945" s="18"/>
      <c r="I945" s="18"/>
      <c r="K945" s="18"/>
    </row>
    <row r="946">
      <c r="B946" s="3"/>
      <c r="D946" s="18"/>
      <c r="E946" s="18"/>
      <c r="F946" s="18"/>
      <c r="I946" s="18"/>
      <c r="K946" s="18"/>
    </row>
    <row r="947">
      <c r="B947" s="3"/>
      <c r="D947" s="18"/>
      <c r="E947" s="18"/>
      <c r="F947" s="18"/>
      <c r="I947" s="18"/>
      <c r="K947" s="18"/>
    </row>
    <row r="948">
      <c r="B948" s="3"/>
      <c r="D948" s="18"/>
      <c r="E948" s="18"/>
      <c r="F948" s="18"/>
      <c r="I948" s="18"/>
      <c r="K948" s="18"/>
    </row>
    <row r="949">
      <c r="B949" s="3"/>
      <c r="D949" s="18"/>
      <c r="E949" s="18"/>
      <c r="F949" s="18"/>
      <c r="I949" s="18"/>
      <c r="K949" s="18"/>
    </row>
    <row r="950">
      <c r="B950" s="3"/>
      <c r="D950" s="18"/>
      <c r="E950" s="18"/>
      <c r="F950" s="18"/>
      <c r="I950" s="18"/>
      <c r="K950" s="18"/>
    </row>
    <row r="951">
      <c r="B951" s="3"/>
      <c r="D951" s="18"/>
      <c r="E951" s="18"/>
      <c r="F951" s="18"/>
      <c r="I951" s="18"/>
      <c r="K951" s="18"/>
    </row>
    <row r="952">
      <c r="B952" s="3"/>
      <c r="D952" s="18"/>
      <c r="E952" s="18"/>
      <c r="F952" s="18"/>
      <c r="I952" s="18"/>
      <c r="K952" s="18"/>
    </row>
    <row r="953">
      <c r="B953" s="3"/>
      <c r="D953" s="18"/>
      <c r="E953" s="18"/>
      <c r="F953" s="18"/>
      <c r="I953" s="18"/>
      <c r="K953" s="18"/>
    </row>
    <row r="954">
      <c r="B954" s="3"/>
      <c r="D954" s="18"/>
      <c r="E954" s="18"/>
      <c r="F954" s="18"/>
      <c r="I954" s="18"/>
      <c r="K954" s="18"/>
    </row>
    <row r="955">
      <c r="B955" s="3"/>
      <c r="D955" s="18"/>
      <c r="E955" s="18"/>
      <c r="F955" s="18"/>
      <c r="I955" s="18"/>
      <c r="K955" s="18"/>
    </row>
    <row r="956">
      <c r="B956" s="3"/>
      <c r="D956" s="18"/>
      <c r="E956" s="18"/>
      <c r="F956" s="18"/>
      <c r="I956" s="18"/>
      <c r="K956" s="18"/>
    </row>
    <row r="957">
      <c r="B957" s="3"/>
      <c r="D957" s="18"/>
      <c r="E957" s="18"/>
      <c r="F957" s="18"/>
      <c r="I957" s="18"/>
      <c r="K957" s="18"/>
    </row>
    <row r="958">
      <c r="B958" s="3"/>
      <c r="D958" s="18"/>
      <c r="E958" s="18"/>
      <c r="F958" s="18"/>
      <c r="I958" s="18"/>
      <c r="K958" s="18"/>
    </row>
    <row r="959">
      <c r="B959" s="3"/>
      <c r="D959" s="18"/>
      <c r="E959" s="18"/>
      <c r="F959" s="18"/>
      <c r="I959" s="18"/>
      <c r="K959" s="18"/>
    </row>
    <row r="960">
      <c r="B960" s="3"/>
      <c r="D960" s="18"/>
      <c r="E960" s="18"/>
      <c r="F960" s="18"/>
      <c r="I960" s="18"/>
      <c r="K960" s="18"/>
    </row>
    <row r="961">
      <c r="B961" s="3"/>
      <c r="D961" s="18"/>
      <c r="E961" s="18"/>
      <c r="F961" s="18"/>
      <c r="I961" s="18"/>
      <c r="K961" s="18"/>
    </row>
    <row r="962">
      <c r="B962" s="3"/>
      <c r="D962" s="18"/>
      <c r="E962" s="18"/>
      <c r="F962" s="18"/>
      <c r="I962" s="18"/>
      <c r="K962" s="18"/>
    </row>
    <row r="963">
      <c r="B963" s="3"/>
      <c r="D963" s="18"/>
      <c r="E963" s="18"/>
      <c r="F963" s="18"/>
      <c r="I963" s="18"/>
      <c r="K963" s="18"/>
    </row>
    <row r="964">
      <c r="B964" s="3"/>
      <c r="D964" s="18"/>
      <c r="E964" s="18"/>
      <c r="F964" s="18"/>
      <c r="I964" s="18"/>
      <c r="K964" s="18"/>
    </row>
    <row r="965">
      <c r="B965" s="3"/>
      <c r="D965" s="18"/>
      <c r="E965" s="18"/>
      <c r="F965" s="18"/>
      <c r="I965" s="18"/>
      <c r="K965" s="18"/>
    </row>
    <row r="966">
      <c r="B966" s="3"/>
      <c r="D966" s="18"/>
      <c r="E966" s="18"/>
      <c r="F966" s="18"/>
      <c r="I966" s="18"/>
      <c r="K966" s="18"/>
    </row>
    <row r="967">
      <c r="B967" s="3"/>
      <c r="D967" s="18"/>
      <c r="E967" s="18"/>
      <c r="F967" s="18"/>
      <c r="I967" s="18"/>
      <c r="K967" s="18"/>
    </row>
    <row r="968">
      <c r="B968" s="3"/>
      <c r="D968" s="18"/>
      <c r="E968" s="18"/>
      <c r="F968" s="18"/>
      <c r="I968" s="18"/>
      <c r="K968" s="18"/>
    </row>
    <row r="969">
      <c r="B969" s="3"/>
      <c r="D969" s="18"/>
      <c r="E969" s="18"/>
      <c r="F969" s="18"/>
      <c r="I969" s="18"/>
      <c r="K969" s="18"/>
    </row>
    <row r="970">
      <c r="B970" s="3"/>
      <c r="D970" s="18"/>
      <c r="E970" s="18"/>
      <c r="F970" s="18"/>
      <c r="I970" s="18"/>
      <c r="K970" s="18"/>
    </row>
    <row r="971">
      <c r="B971" s="3"/>
      <c r="D971" s="18"/>
      <c r="E971" s="18"/>
      <c r="F971" s="18"/>
      <c r="I971" s="18"/>
      <c r="K971" s="18"/>
    </row>
    <row r="972">
      <c r="B972" s="3"/>
      <c r="D972" s="18"/>
      <c r="E972" s="18"/>
      <c r="F972" s="18"/>
      <c r="I972" s="18"/>
      <c r="K972" s="18"/>
    </row>
    <row r="973">
      <c r="B973" s="3"/>
      <c r="D973" s="18"/>
      <c r="E973" s="18"/>
      <c r="F973" s="18"/>
      <c r="I973" s="18"/>
      <c r="K973" s="18"/>
    </row>
    <row r="974">
      <c r="B974" s="3"/>
      <c r="D974" s="18"/>
      <c r="E974" s="18"/>
      <c r="F974" s="18"/>
      <c r="I974" s="18"/>
      <c r="K974" s="18"/>
    </row>
    <row r="975">
      <c r="B975" s="3"/>
      <c r="D975" s="18"/>
      <c r="E975" s="18"/>
      <c r="F975" s="18"/>
      <c r="I975" s="18"/>
      <c r="K975" s="18"/>
    </row>
    <row r="976">
      <c r="B976" s="3"/>
      <c r="D976" s="18"/>
      <c r="E976" s="18"/>
      <c r="F976" s="18"/>
      <c r="I976" s="18"/>
      <c r="K976" s="18"/>
    </row>
    <row r="977">
      <c r="B977" s="3"/>
      <c r="D977" s="18"/>
      <c r="E977" s="18"/>
      <c r="F977" s="18"/>
      <c r="I977" s="18"/>
      <c r="K977" s="18"/>
    </row>
    <row r="978">
      <c r="B978" s="3"/>
      <c r="D978" s="18"/>
      <c r="E978" s="18"/>
      <c r="F978" s="18"/>
      <c r="I978" s="18"/>
      <c r="K978" s="18"/>
    </row>
    <row r="979">
      <c r="B979" s="3"/>
      <c r="D979" s="18"/>
      <c r="E979" s="18"/>
      <c r="F979" s="18"/>
      <c r="I979" s="18"/>
      <c r="K979" s="18"/>
    </row>
    <row r="980">
      <c r="B980" s="3"/>
      <c r="D980" s="18"/>
      <c r="E980" s="18"/>
      <c r="F980" s="18"/>
      <c r="I980" s="18"/>
      <c r="K980" s="18"/>
    </row>
    <row r="981">
      <c r="B981" s="3"/>
      <c r="D981" s="18"/>
      <c r="E981" s="18"/>
      <c r="F981" s="18"/>
      <c r="I981" s="18"/>
      <c r="K981" s="18"/>
    </row>
    <row r="982">
      <c r="B982" s="3"/>
      <c r="D982" s="18"/>
      <c r="E982" s="18"/>
      <c r="F982" s="18"/>
      <c r="I982" s="18"/>
      <c r="K982" s="18"/>
    </row>
    <row r="983">
      <c r="B983" s="3"/>
      <c r="D983" s="18"/>
      <c r="E983" s="18"/>
      <c r="F983" s="18"/>
      <c r="I983" s="18"/>
      <c r="K983"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38"/>
    <col customWidth="1" min="3" max="3" width="18.13"/>
    <col customWidth="1" min="4" max="4" width="18.88"/>
    <col customWidth="1" min="5" max="5" width="19.13"/>
    <col customWidth="1" min="6" max="6" width="15.13"/>
    <col customWidth="1" min="7" max="7" width="16.63"/>
    <col customWidth="1" min="8" max="8" width="17.13"/>
    <col customWidth="1" min="9" max="9" width="19.13"/>
    <col customWidth="1" min="10" max="10" width="17.75"/>
    <col customWidth="1" min="11" max="11" width="16.75"/>
  </cols>
  <sheetData>
    <row r="1">
      <c r="A1" s="2" t="s">
        <v>4621</v>
      </c>
      <c r="B1" s="3"/>
      <c r="D1" s="18"/>
      <c r="E1" s="18"/>
      <c r="F1" s="18"/>
      <c r="I1" s="18"/>
      <c r="K1" s="18"/>
    </row>
    <row r="2">
      <c r="B2" s="3"/>
      <c r="D2" s="18"/>
      <c r="E2" s="18"/>
      <c r="F2" s="18"/>
      <c r="I2" s="18"/>
      <c r="K2" s="18"/>
    </row>
    <row r="3">
      <c r="A3" s="6" t="s">
        <v>2341</v>
      </c>
      <c r="B3" s="3"/>
      <c r="D3" s="18"/>
      <c r="E3" s="18"/>
      <c r="F3" s="18"/>
      <c r="I3" s="18"/>
      <c r="K3" s="18"/>
    </row>
    <row r="4">
      <c r="A4" s="22" t="s">
        <v>4630</v>
      </c>
      <c r="B4" s="23"/>
      <c r="C4" s="24"/>
      <c r="D4" s="25"/>
      <c r="E4" s="25"/>
      <c r="F4" s="25"/>
      <c r="G4" s="24"/>
      <c r="H4" s="24"/>
      <c r="I4" s="25"/>
      <c r="J4" s="24"/>
      <c r="K4" s="25"/>
      <c r="L4" s="24"/>
      <c r="M4" s="24"/>
      <c r="N4" s="24"/>
      <c r="O4" s="24"/>
      <c r="P4" s="24"/>
      <c r="Q4" s="24"/>
      <c r="R4" s="24"/>
      <c r="S4" s="24"/>
      <c r="T4" s="24"/>
      <c r="U4" s="24"/>
      <c r="V4" s="24"/>
      <c r="W4" s="24"/>
    </row>
    <row r="5">
      <c r="B5" s="8"/>
      <c r="D5" s="18"/>
      <c r="E5" s="18"/>
      <c r="F5" s="18"/>
      <c r="I5" s="18"/>
      <c r="K5" s="18"/>
    </row>
    <row r="6">
      <c r="A6" s="27"/>
      <c r="B6" s="27"/>
      <c r="C6" s="27"/>
      <c r="D6" s="27"/>
      <c r="E6" s="18"/>
      <c r="F6" s="18"/>
      <c r="I6" s="18"/>
      <c r="K6" s="18"/>
    </row>
    <row r="7">
      <c r="A7" s="27"/>
      <c r="B7" s="27"/>
      <c r="C7" s="27"/>
      <c r="D7" s="27"/>
      <c r="E7" s="18"/>
      <c r="F7" s="18"/>
      <c r="I7" s="18"/>
      <c r="K7" s="18"/>
    </row>
    <row r="8">
      <c r="A8" s="33"/>
      <c r="D8" s="18"/>
      <c r="E8" s="18"/>
      <c r="F8" s="18"/>
      <c r="I8" s="18"/>
      <c r="K8" s="18"/>
    </row>
    <row r="9">
      <c r="A9" s="18"/>
      <c r="D9" s="18"/>
      <c r="E9" s="18"/>
      <c r="F9" s="18"/>
      <c r="I9" s="18"/>
      <c r="K9" s="18"/>
    </row>
    <row r="10">
      <c r="A10" s="18"/>
      <c r="D10" s="18"/>
      <c r="E10" s="18"/>
      <c r="F10" s="18"/>
      <c r="I10" s="18"/>
      <c r="K10" s="18"/>
    </row>
    <row r="11">
      <c r="A11" s="18"/>
      <c r="D11" s="18"/>
      <c r="E11" s="18"/>
      <c r="F11" s="18"/>
      <c r="I11" s="18"/>
      <c r="K11" s="18"/>
    </row>
    <row r="12">
      <c r="A12" s="18"/>
      <c r="D12" s="18"/>
      <c r="E12" s="18"/>
      <c r="F12" s="18"/>
      <c r="I12" s="18"/>
      <c r="K12" s="18"/>
    </row>
    <row r="13">
      <c r="A13" s="18"/>
      <c r="D13" s="18"/>
      <c r="E13" s="18"/>
      <c r="F13" s="18"/>
      <c r="I13" s="18"/>
      <c r="K13" s="18"/>
    </row>
    <row r="14">
      <c r="A14" s="18"/>
      <c r="D14" s="18"/>
      <c r="E14" s="18"/>
      <c r="F14" s="18"/>
      <c r="I14" s="18"/>
      <c r="K14" s="18"/>
    </row>
    <row r="15">
      <c r="A15" s="18"/>
      <c r="D15" s="18"/>
      <c r="E15" s="18"/>
      <c r="F15" s="18"/>
      <c r="I15" s="18"/>
      <c r="K15" s="18"/>
    </row>
    <row r="16">
      <c r="A16" s="18"/>
      <c r="D16" s="18"/>
      <c r="E16" s="18"/>
      <c r="F16" s="18"/>
      <c r="I16" s="18"/>
      <c r="K16" s="18"/>
    </row>
    <row r="17">
      <c r="A17" s="18"/>
      <c r="D17" s="18"/>
      <c r="E17" s="18"/>
      <c r="F17" s="18"/>
      <c r="I17" s="18"/>
      <c r="K17" s="18"/>
    </row>
    <row r="18">
      <c r="B18" s="3"/>
      <c r="D18" s="18"/>
      <c r="E18" s="18"/>
      <c r="F18" s="18"/>
      <c r="I18" s="18"/>
      <c r="K18" s="18"/>
    </row>
    <row r="19">
      <c r="B19" s="3"/>
      <c r="D19" s="18"/>
      <c r="E19" s="18"/>
      <c r="F19" s="18"/>
      <c r="I19" s="18"/>
      <c r="K19" s="18"/>
    </row>
    <row r="20">
      <c r="B20" s="3"/>
      <c r="D20" s="18"/>
      <c r="E20" s="18"/>
      <c r="F20" s="18"/>
      <c r="I20" s="18"/>
      <c r="K20" s="18"/>
    </row>
    <row r="21">
      <c r="B21" s="3"/>
      <c r="D21" s="18"/>
      <c r="E21" s="18"/>
      <c r="F21" s="18"/>
      <c r="I21" s="18"/>
      <c r="K21" s="18"/>
    </row>
    <row r="22">
      <c r="B22" s="3"/>
      <c r="D22" s="18"/>
      <c r="E22" s="18"/>
      <c r="F22" s="18"/>
      <c r="I22" s="18"/>
      <c r="K22" s="18"/>
    </row>
    <row r="23">
      <c r="B23" s="3"/>
      <c r="D23" s="18"/>
      <c r="E23" s="18"/>
      <c r="F23" s="18"/>
      <c r="I23" s="18"/>
      <c r="K23" s="18"/>
    </row>
    <row r="24">
      <c r="B24" s="3"/>
      <c r="D24" s="18"/>
      <c r="E24" s="18"/>
      <c r="F24" s="18"/>
      <c r="I24" s="18"/>
      <c r="K24" s="18"/>
    </row>
    <row r="25">
      <c r="B25" s="3"/>
      <c r="D25" s="18"/>
      <c r="E25" s="18"/>
      <c r="F25" s="18"/>
      <c r="I25" s="18"/>
      <c r="K25" s="18"/>
    </row>
    <row r="26">
      <c r="B26" s="3"/>
      <c r="D26" s="18"/>
      <c r="E26" s="18"/>
      <c r="F26" s="18"/>
      <c r="I26" s="18"/>
      <c r="K26" s="18"/>
    </row>
    <row r="27">
      <c r="B27" s="3"/>
      <c r="D27" s="18"/>
      <c r="E27" s="18"/>
      <c r="F27" s="18"/>
      <c r="I27" s="18"/>
      <c r="K27" s="18"/>
    </row>
    <row r="28">
      <c r="A28" s="6" t="s">
        <v>96</v>
      </c>
      <c r="B28" s="3"/>
      <c r="D28" s="18"/>
      <c r="E28" s="18"/>
      <c r="F28" s="18"/>
      <c r="I28" s="18"/>
      <c r="K28" s="18"/>
    </row>
    <row r="29">
      <c r="A29" s="1" t="s">
        <v>4662</v>
      </c>
      <c r="B29" s="3"/>
      <c r="D29" s="18"/>
      <c r="E29" s="18"/>
      <c r="F29" s="18"/>
      <c r="I29" s="18"/>
      <c r="K29" s="18"/>
    </row>
    <row r="30">
      <c r="B30" s="3"/>
      <c r="D30" s="18"/>
      <c r="E30" s="18"/>
      <c r="F30" s="18"/>
      <c r="I30" s="18"/>
      <c r="K30" s="18"/>
    </row>
    <row r="31">
      <c r="B31" s="3"/>
      <c r="D31" s="18"/>
      <c r="E31" s="18"/>
      <c r="F31" s="18"/>
      <c r="I31" s="18"/>
      <c r="K31" s="18"/>
    </row>
    <row r="32">
      <c r="B32" s="3"/>
      <c r="D32" s="18"/>
      <c r="E32" s="18"/>
      <c r="F32" s="18"/>
      <c r="I32" s="18"/>
      <c r="K32" s="18"/>
    </row>
    <row r="33">
      <c r="B33" s="3"/>
      <c r="D33" s="18"/>
      <c r="E33" s="18"/>
      <c r="F33" s="18"/>
      <c r="I33" s="18"/>
      <c r="K33" s="18"/>
    </row>
    <row r="34">
      <c r="B34" s="3"/>
      <c r="D34" s="18"/>
      <c r="E34" s="18"/>
      <c r="F34" s="18"/>
      <c r="I34" s="18"/>
      <c r="K34" s="18"/>
    </row>
    <row r="35">
      <c r="B35" s="3"/>
      <c r="D35" s="18"/>
      <c r="E35" s="18"/>
      <c r="F35" s="18"/>
      <c r="I35" s="18"/>
      <c r="K35" s="18"/>
    </row>
    <row r="36">
      <c r="B36" s="3"/>
      <c r="D36" s="18"/>
      <c r="E36" s="18"/>
      <c r="F36" s="18"/>
      <c r="I36" s="18"/>
      <c r="K36" s="18"/>
    </row>
    <row r="37">
      <c r="B37" s="3"/>
      <c r="D37" s="18"/>
      <c r="E37" s="18"/>
      <c r="F37" s="18"/>
      <c r="I37" s="18"/>
      <c r="K37" s="18"/>
    </row>
    <row r="38">
      <c r="B38" s="3"/>
      <c r="D38" s="18"/>
      <c r="E38" s="18"/>
      <c r="F38" s="18"/>
      <c r="I38" s="18"/>
      <c r="K38" s="18"/>
    </row>
    <row r="39">
      <c r="B39" s="3"/>
      <c r="D39" s="18"/>
      <c r="E39" s="18"/>
      <c r="F39" s="18"/>
      <c r="I39" s="18"/>
      <c r="K39" s="18"/>
    </row>
    <row r="40">
      <c r="B40" s="3"/>
      <c r="D40" s="18"/>
      <c r="E40" s="18"/>
      <c r="F40" s="18"/>
      <c r="I40" s="18"/>
      <c r="K40" s="18"/>
    </row>
    <row r="41">
      <c r="B41" s="3"/>
      <c r="D41" s="18"/>
      <c r="E41" s="18"/>
      <c r="F41" s="18"/>
      <c r="I41" s="18"/>
      <c r="K41" s="18"/>
    </row>
    <row r="42">
      <c r="B42" s="3"/>
      <c r="D42" s="18"/>
      <c r="E42" s="18"/>
      <c r="F42" s="18"/>
      <c r="I42" s="18"/>
      <c r="K42" s="18"/>
    </row>
    <row r="43">
      <c r="B43" s="3"/>
      <c r="D43" s="18"/>
      <c r="E43" s="18"/>
      <c r="F43" s="18"/>
      <c r="I43" s="18"/>
      <c r="K43" s="18"/>
    </row>
    <row r="44">
      <c r="B44" s="3"/>
      <c r="D44" s="18"/>
      <c r="E44" s="18"/>
      <c r="F44" s="18"/>
      <c r="I44" s="18"/>
      <c r="K44" s="18"/>
    </row>
    <row r="45">
      <c r="B45" s="3"/>
      <c r="D45" s="18"/>
      <c r="E45" s="18"/>
      <c r="F45" s="18"/>
      <c r="I45" s="18"/>
      <c r="K45" s="18"/>
    </row>
    <row r="46">
      <c r="B46" s="3"/>
      <c r="D46" s="18"/>
      <c r="E46" s="18"/>
      <c r="F46" s="18"/>
      <c r="I46" s="18"/>
      <c r="K46" s="18"/>
    </row>
    <row r="47">
      <c r="B47" s="3"/>
      <c r="D47" s="18"/>
      <c r="E47" s="18"/>
      <c r="F47" s="18"/>
      <c r="I47" s="18"/>
      <c r="K47" s="18"/>
    </row>
    <row r="48">
      <c r="B48" s="3"/>
      <c r="D48" s="18"/>
      <c r="E48" s="18"/>
      <c r="F48" s="18"/>
      <c r="I48" s="18"/>
      <c r="K48" s="18"/>
    </row>
    <row r="49">
      <c r="B49" s="3"/>
      <c r="D49" s="18"/>
      <c r="E49" s="18"/>
      <c r="F49" s="18"/>
      <c r="I49" s="18"/>
      <c r="K49" s="18"/>
    </row>
    <row r="50">
      <c r="B50" s="3"/>
      <c r="D50" s="18"/>
      <c r="E50" s="18"/>
      <c r="F50" s="18"/>
      <c r="I50" s="18"/>
      <c r="K50" s="18"/>
    </row>
    <row r="51">
      <c r="B51" s="3"/>
      <c r="D51" s="18"/>
      <c r="E51" s="18"/>
      <c r="F51" s="18"/>
      <c r="I51" s="18"/>
      <c r="K51" s="18"/>
    </row>
    <row r="52">
      <c r="B52" s="3"/>
      <c r="D52" s="18"/>
      <c r="E52" s="18"/>
      <c r="F52" s="18"/>
      <c r="I52" s="18"/>
      <c r="K52" s="18"/>
    </row>
    <row r="53">
      <c r="B53" s="3"/>
      <c r="D53" s="18"/>
      <c r="E53" s="18"/>
      <c r="F53" s="18"/>
      <c r="I53" s="18"/>
      <c r="K53" s="18"/>
    </row>
    <row r="54">
      <c r="B54" s="3"/>
      <c r="D54" s="18"/>
      <c r="E54" s="18"/>
      <c r="F54" s="18"/>
      <c r="I54" s="18"/>
      <c r="K54" s="18"/>
    </row>
    <row r="55">
      <c r="B55" s="3"/>
      <c r="D55" s="18"/>
      <c r="E55" s="18"/>
      <c r="F55" s="18"/>
      <c r="I55" s="18"/>
      <c r="K55" s="18"/>
    </row>
    <row r="56">
      <c r="B56" s="3"/>
      <c r="D56" s="18"/>
      <c r="E56" s="18"/>
      <c r="F56" s="18"/>
      <c r="I56" s="18"/>
      <c r="K56" s="18"/>
    </row>
    <row r="57">
      <c r="B57" s="3"/>
      <c r="D57" s="18"/>
      <c r="E57" s="18"/>
      <c r="F57" s="18"/>
      <c r="I57" s="18"/>
      <c r="K57" s="18"/>
    </row>
    <row r="58">
      <c r="B58" s="3"/>
      <c r="D58" s="18"/>
      <c r="E58" s="18"/>
      <c r="F58" s="18"/>
      <c r="I58" s="18"/>
      <c r="K58" s="18"/>
    </row>
    <row r="59">
      <c r="B59" s="3"/>
      <c r="D59" s="18"/>
      <c r="E59" s="18"/>
      <c r="F59" s="18"/>
      <c r="I59" s="18"/>
      <c r="K59" s="18"/>
    </row>
    <row r="60">
      <c r="B60" s="3"/>
      <c r="D60" s="18"/>
      <c r="E60" s="18"/>
      <c r="F60" s="18"/>
      <c r="I60" s="18"/>
      <c r="K60" s="18"/>
    </row>
    <row r="61">
      <c r="B61" s="3"/>
      <c r="D61" s="18"/>
      <c r="E61" s="18"/>
      <c r="F61" s="18"/>
      <c r="I61" s="18"/>
      <c r="K61" s="18"/>
    </row>
    <row r="62">
      <c r="B62" s="3"/>
      <c r="D62" s="18"/>
      <c r="E62" s="18"/>
      <c r="F62" s="18"/>
      <c r="I62" s="18"/>
      <c r="K62" s="18"/>
    </row>
    <row r="63">
      <c r="B63" s="3"/>
      <c r="D63" s="18"/>
      <c r="E63" s="18"/>
      <c r="F63" s="18"/>
      <c r="I63" s="18"/>
      <c r="K63" s="18"/>
    </row>
    <row r="64">
      <c r="B64" s="3"/>
      <c r="D64" s="18"/>
      <c r="E64" s="18"/>
      <c r="F64" s="18"/>
      <c r="I64" s="18"/>
      <c r="K64" s="18"/>
    </row>
    <row r="65">
      <c r="B65" s="3"/>
      <c r="D65" s="18"/>
      <c r="E65" s="18"/>
      <c r="F65" s="18"/>
      <c r="I65" s="18"/>
      <c r="K65" s="18"/>
    </row>
    <row r="66">
      <c r="B66" s="3"/>
      <c r="D66" s="18"/>
      <c r="E66" s="18"/>
      <c r="F66" s="18"/>
      <c r="I66" s="18"/>
      <c r="K66" s="18"/>
    </row>
    <row r="67">
      <c r="B67" s="3"/>
      <c r="D67" s="18"/>
      <c r="E67" s="18"/>
      <c r="F67" s="18"/>
      <c r="I67" s="18"/>
      <c r="K67" s="18"/>
    </row>
    <row r="68">
      <c r="B68" s="3"/>
      <c r="D68" s="18"/>
      <c r="E68" s="18"/>
      <c r="F68" s="18"/>
      <c r="I68" s="18"/>
      <c r="K68" s="18"/>
    </row>
    <row r="69">
      <c r="B69" s="3"/>
      <c r="D69" s="18"/>
      <c r="E69" s="18"/>
      <c r="F69" s="18"/>
      <c r="I69" s="18"/>
      <c r="K69" s="18"/>
    </row>
    <row r="70">
      <c r="B70" s="3"/>
      <c r="D70" s="18"/>
      <c r="E70" s="18"/>
      <c r="F70" s="18"/>
      <c r="I70" s="18"/>
      <c r="K70" s="18"/>
    </row>
    <row r="71">
      <c r="B71" s="3"/>
      <c r="D71" s="18"/>
      <c r="E71" s="18"/>
      <c r="F71" s="18"/>
      <c r="I71" s="18"/>
      <c r="K71" s="18"/>
    </row>
    <row r="72">
      <c r="B72" s="3"/>
      <c r="D72" s="18"/>
      <c r="E72" s="18"/>
      <c r="F72" s="18"/>
      <c r="I72" s="18"/>
      <c r="K72" s="18"/>
    </row>
    <row r="73">
      <c r="B73" s="3"/>
      <c r="D73" s="18"/>
      <c r="E73" s="18"/>
      <c r="F73" s="18"/>
      <c r="I73" s="18"/>
      <c r="K73" s="18"/>
    </row>
    <row r="74">
      <c r="B74" s="3"/>
      <c r="D74" s="18"/>
      <c r="E74" s="18"/>
      <c r="F74" s="18"/>
      <c r="I74" s="18"/>
      <c r="K74" s="18"/>
    </row>
    <row r="75">
      <c r="B75" s="3"/>
      <c r="D75" s="18"/>
      <c r="E75" s="18"/>
      <c r="F75" s="18"/>
      <c r="I75" s="18"/>
      <c r="K75" s="18"/>
    </row>
    <row r="76">
      <c r="B76" s="3"/>
      <c r="D76" s="18"/>
      <c r="E76" s="18"/>
      <c r="F76" s="18"/>
      <c r="I76" s="18"/>
      <c r="K76" s="18"/>
    </row>
    <row r="77">
      <c r="B77" s="3"/>
      <c r="D77" s="18"/>
      <c r="E77" s="18"/>
      <c r="F77" s="18"/>
      <c r="I77" s="18"/>
      <c r="K77" s="18"/>
    </row>
    <row r="78">
      <c r="B78" s="3"/>
      <c r="D78" s="18"/>
      <c r="E78" s="18"/>
      <c r="F78" s="18"/>
      <c r="I78" s="18"/>
      <c r="K78" s="18"/>
    </row>
    <row r="79">
      <c r="B79" s="3"/>
      <c r="D79" s="18"/>
      <c r="E79" s="18"/>
      <c r="F79" s="18"/>
      <c r="I79" s="18"/>
      <c r="K79" s="18"/>
    </row>
    <row r="80">
      <c r="B80" s="3"/>
      <c r="D80" s="18"/>
      <c r="E80" s="18"/>
      <c r="F80" s="18"/>
      <c r="I80" s="18"/>
      <c r="K80" s="18"/>
    </row>
    <row r="81">
      <c r="B81" s="3"/>
      <c r="D81" s="18"/>
      <c r="E81" s="18"/>
      <c r="F81" s="18"/>
      <c r="I81" s="18"/>
      <c r="K81" s="18"/>
    </row>
    <row r="82">
      <c r="B82" s="3"/>
      <c r="D82" s="18"/>
      <c r="E82" s="18"/>
      <c r="F82" s="18"/>
      <c r="I82" s="18"/>
      <c r="K82" s="18"/>
    </row>
    <row r="83">
      <c r="B83" s="3"/>
      <c r="D83" s="18"/>
      <c r="E83" s="18"/>
      <c r="F83" s="18"/>
      <c r="I83" s="18"/>
      <c r="K83" s="18"/>
    </row>
    <row r="84">
      <c r="B84" s="3"/>
      <c r="D84" s="18"/>
      <c r="E84" s="18"/>
      <c r="F84" s="18"/>
      <c r="I84" s="18"/>
      <c r="K84" s="18"/>
    </row>
    <row r="85">
      <c r="B85" s="3"/>
      <c r="D85" s="18"/>
      <c r="E85" s="18"/>
      <c r="F85" s="18"/>
      <c r="I85" s="18"/>
      <c r="K85" s="18"/>
    </row>
    <row r="86">
      <c r="B86" s="3"/>
      <c r="D86" s="18"/>
      <c r="E86" s="18"/>
      <c r="F86" s="18"/>
      <c r="I86" s="18"/>
      <c r="K86" s="18"/>
    </row>
    <row r="87">
      <c r="B87" s="3"/>
      <c r="D87" s="18"/>
      <c r="E87" s="18"/>
      <c r="F87" s="18"/>
      <c r="I87" s="18"/>
      <c r="K87" s="18"/>
    </row>
    <row r="88">
      <c r="B88" s="3"/>
      <c r="D88" s="18"/>
      <c r="E88" s="18"/>
      <c r="F88" s="18"/>
      <c r="I88" s="18"/>
      <c r="K88" s="18"/>
    </row>
    <row r="89">
      <c r="B89" s="3"/>
      <c r="D89" s="18"/>
      <c r="E89" s="18"/>
      <c r="F89" s="18"/>
      <c r="I89" s="18"/>
      <c r="K89" s="18"/>
    </row>
    <row r="90">
      <c r="B90" s="3"/>
      <c r="D90" s="18"/>
      <c r="E90" s="18"/>
      <c r="F90" s="18"/>
      <c r="I90" s="18"/>
      <c r="K90" s="18"/>
    </row>
    <row r="91">
      <c r="B91" s="3"/>
      <c r="D91" s="18"/>
      <c r="E91" s="18"/>
      <c r="F91" s="18"/>
      <c r="I91" s="18"/>
      <c r="K91" s="18"/>
    </row>
    <row r="92">
      <c r="B92" s="3"/>
      <c r="D92" s="18"/>
      <c r="E92" s="18"/>
      <c r="F92" s="18"/>
      <c r="I92" s="18"/>
      <c r="K92" s="18"/>
    </row>
    <row r="93">
      <c r="B93" s="3"/>
      <c r="D93" s="18"/>
      <c r="E93" s="18"/>
      <c r="F93" s="18"/>
      <c r="I93" s="18"/>
      <c r="K93" s="18"/>
    </row>
    <row r="94">
      <c r="B94" s="3"/>
      <c r="D94" s="18"/>
      <c r="E94" s="18"/>
      <c r="F94" s="18"/>
      <c r="I94" s="18"/>
      <c r="K94" s="18"/>
    </row>
    <row r="95">
      <c r="B95" s="3"/>
      <c r="D95" s="18"/>
      <c r="E95" s="18"/>
      <c r="F95" s="18"/>
      <c r="I95" s="18"/>
      <c r="K95" s="18"/>
    </row>
    <row r="96">
      <c r="B96" s="3"/>
      <c r="D96" s="18"/>
      <c r="E96" s="18"/>
      <c r="F96" s="18"/>
      <c r="I96" s="18"/>
      <c r="K96" s="18"/>
    </row>
    <row r="97">
      <c r="B97" s="3"/>
      <c r="D97" s="18"/>
      <c r="E97" s="18"/>
      <c r="F97" s="18"/>
      <c r="I97" s="18"/>
      <c r="K97" s="18"/>
    </row>
    <row r="98">
      <c r="B98" s="3"/>
      <c r="D98" s="18"/>
      <c r="E98" s="18"/>
      <c r="F98" s="18"/>
      <c r="I98" s="18"/>
      <c r="K98" s="18"/>
    </row>
    <row r="99">
      <c r="B99" s="3"/>
      <c r="D99" s="18"/>
      <c r="E99" s="18"/>
      <c r="F99" s="18"/>
      <c r="I99" s="18"/>
      <c r="K99" s="18"/>
    </row>
    <row r="100">
      <c r="B100" s="3"/>
      <c r="D100" s="18"/>
      <c r="E100" s="18"/>
      <c r="F100" s="18"/>
      <c r="I100" s="18"/>
      <c r="K100" s="18"/>
    </row>
    <row r="101">
      <c r="B101" s="3"/>
      <c r="D101" s="18"/>
      <c r="E101" s="18"/>
      <c r="F101" s="18"/>
      <c r="I101" s="18"/>
      <c r="K101" s="18"/>
    </row>
    <row r="102">
      <c r="B102" s="3"/>
      <c r="D102" s="18"/>
      <c r="E102" s="18"/>
      <c r="F102" s="18"/>
      <c r="I102" s="18"/>
      <c r="K102" s="18"/>
    </row>
    <row r="103">
      <c r="B103" s="3"/>
      <c r="D103" s="18"/>
      <c r="E103" s="18"/>
      <c r="F103" s="18"/>
      <c r="I103" s="18"/>
      <c r="K103" s="18"/>
    </row>
    <row r="104">
      <c r="B104" s="3"/>
      <c r="D104" s="18"/>
      <c r="E104" s="18"/>
      <c r="F104" s="18"/>
      <c r="I104" s="18"/>
      <c r="K104" s="18"/>
    </row>
    <row r="105">
      <c r="B105" s="3"/>
      <c r="D105" s="18"/>
      <c r="E105" s="18"/>
      <c r="F105" s="18"/>
      <c r="I105" s="18"/>
      <c r="K105" s="18"/>
    </row>
    <row r="106">
      <c r="B106" s="3"/>
      <c r="D106" s="18"/>
      <c r="E106" s="18"/>
      <c r="F106" s="18"/>
      <c r="I106" s="18"/>
      <c r="K106" s="18"/>
    </row>
    <row r="107">
      <c r="B107" s="3"/>
      <c r="D107" s="18"/>
      <c r="E107" s="18"/>
      <c r="F107" s="18"/>
      <c r="I107" s="18"/>
      <c r="K107" s="18"/>
    </row>
    <row r="108">
      <c r="B108" s="3"/>
      <c r="D108" s="18"/>
      <c r="E108" s="18"/>
      <c r="F108" s="18"/>
      <c r="I108" s="18"/>
      <c r="K108" s="18"/>
    </row>
    <row r="109">
      <c r="B109" s="3"/>
      <c r="D109" s="18"/>
      <c r="E109" s="18"/>
      <c r="F109" s="18"/>
      <c r="I109" s="18"/>
      <c r="K109" s="18"/>
    </row>
    <row r="110">
      <c r="B110" s="3"/>
      <c r="D110" s="18"/>
      <c r="E110" s="18"/>
      <c r="F110" s="18"/>
      <c r="I110" s="18"/>
      <c r="K110" s="18"/>
    </row>
    <row r="111">
      <c r="B111" s="3"/>
      <c r="D111" s="18"/>
      <c r="E111" s="18"/>
      <c r="F111" s="18"/>
      <c r="I111" s="18"/>
      <c r="K111" s="18"/>
    </row>
    <row r="112">
      <c r="B112" s="3"/>
      <c r="D112" s="18"/>
      <c r="E112" s="18"/>
      <c r="F112" s="18"/>
      <c r="I112" s="18"/>
      <c r="K112" s="18"/>
    </row>
    <row r="113">
      <c r="B113" s="3"/>
      <c r="D113" s="18"/>
      <c r="E113" s="18"/>
      <c r="F113" s="18"/>
      <c r="I113" s="18"/>
      <c r="K113" s="18"/>
    </row>
    <row r="114">
      <c r="B114" s="3"/>
      <c r="D114" s="18"/>
      <c r="E114" s="18"/>
      <c r="F114" s="18"/>
      <c r="I114" s="18"/>
      <c r="K114" s="18"/>
    </row>
    <row r="115">
      <c r="B115" s="3"/>
      <c r="D115" s="18"/>
      <c r="E115" s="18"/>
      <c r="F115" s="18"/>
      <c r="I115" s="18"/>
      <c r="K115" s="18"/>
    </row>
    <row r="116">
      <c r="B116" s="3"/>
      <c r="D116" s="18"/>
      <c r="E116" s="18"/>
      <c r="F116" s="18"/>
      <c r="I116" s="18"/>
      <c r="K116" s="18"/>
    </row>
    <row r="117">
      <c r="B117" s="3"/>
      <c r="D117" s="18"/>
      <c r="E117" s="18"/>
      <c r="F117" s="18"/>
      <c r="I117" s="18"/>
      <c r="K117" s="18"/>
    </row>
    <row r="118">
      <c r="B118" s="3"/>
      <c r="D118" s="18"/>
      <c r="E118" s="18"/>
      <c r="F118" s="18"/>
      <c r="I118" s="18"/>
      <c r="K118" s="18"/>
    </row>
    <row r="119">
      <c r="B119" s="3"/>
      <c r="D119" s="18"/>
      <c r="E119" s="18"/>
      <c r="F119" s="18"/>
      <c r="I119" s="18"/>
      <c r="K119" s="18"/>
    </row>
    <row r="120">
      <c r="B120" s="3"/>
      <c r="D120" s="18"/>
      <c r="E120" s="18"/>
      <c r="F120" s="18"/>
      <c r="I120" s="18"/>
      <c r="K120" s="18"/>
    </row>
    <row r="121">
      <c r="B121" s="3"/>
      <c r="D121" s="18"/>
      <c r="E121" s="18"/>
      <c r="F121" s="18"/>
      <c r="I121" s="18"/>
      <c r="K121" s="18"/>
    </row>
    <row r="122">
      <c r="B122" s="3"/>
      <c r="D122" s="18"/>
      <c r="E122" s="18"/>
      <c r="F122" s="18"/>
      <c r="I122" s="18"/>
      <c r="K122" s="18"/>
    </row>
    <row r="123">
      <c r="B123" s="3"/>
      <c r="D123" s="18"/>
      <c r="E123" s="18"/>
      <c r="F123" s="18"/>
      <c r="I123" s="18"/>
      <c r="K123" s="18"/>
    </row>
    <row r="124">
      <c r="B124" s="3"/>
      <c r="D124" s="18"/>
      <c r="E124" s="18"/>
      <c r="F124" s="18"/>
      <c r="I124" s="18"/>
      <c r="K124" s="18"/>
    </row>
    <row r="125">
      <c r="B125" s="3"/>
      <c r="D125" s="18"/>
      <c r="E125" s="18"/>
      <c r="F125" s="18"/>
      <c r="I125" s="18"/>
      <c r="K125" s="18"/>
    </row>
    <row r="126">
      <c r="B126" s="3"/>
      <c r="D126" s="18"/>
      <c r="E126" s="18"/>
      <c r="F126" s="18"/>
      <c r="I126" s="18"/>
      <c r="K126" s="18"/>
    </row>
    <row r="127">
      <c r="B127" s="3"/>
      <c r="D127" s="18"/>
      <c r="E127" s="18"/>
      <c r="F127" s="18"/>
      <c r="I127" s="18"/>
      <c r="K127" s="18"/>
    </row>
    <row r="128">
      <c r="B128" s="3"/>
      <c r="D128" s="18"/>
      <c r="E128" s="18"/>
      <c r="F128" s="18"/>
      <c r="I128" s="18"/>
      <c r="K128" s="18"/>
    </row>
    <row r="129">
      <c r="B129" s="3"/>
      <c r="D129" s="18"/>
      <c r="E129" s="18"/>
      <c r="F129" s="18"/>
      <c r="I129" s="18"/>
      <c r="K129" s="18"/>
    </row>
    <row r="130">
      <c r="B130" s="3"/>
      <c r="D130" s="18"/>
      <c r="E130" s="18"/>
      <c r="F130" s="18"/>
      <c r="I130" s="18"/>
      <c r="K130" s="18"/>
    </row>
    <row r="131">
      <c r="B131" s="3"/>
      <c r="D131" s="18"/>
      <c r="E131" s="18"/>
      <c r="F131" s="18"/>
      <c r="I131" s="18"/>
      <c r="K131" s="18"/>
    </row>
    <row r="132">
      <c r="B132" s="3"/>
      <c r="D132" s="18"/>
      <c r="E132" s="18"/>
      <c r="F132" s="18"/>
      <c r="I132" s="18"/>
      <c r="K132" s="18"/>
    </row>
    <row r="133">
      <c r="B133" s="3"/>
      <c r="D133" s="18"/>
      <c r="E133" s="18"/>
      <c r="F133" s="18"/>
      <c r="I133" s="18"/>
      <c r="K133" s="18"/>
    </row>
    <row r="134">
      <c r="B134" s="3"/>
      <c r="D134" s="18"/>
      <c r="E134" s="18"/>
      <c r="F134" s="18"/>
      <c r="I134" s="18"/>
      <c r="K134" s="18"/>
    </row>
    <row r="135">
      <c r="B135" s="3"/>
      <c r="D135" s="18"/>
      <c r="E135" s="18"/>
      <c r="F135" s="18"/>
      <c r="I135" s="18"/>
      <c r="K135" s="18"/>
    </row>
    <row r="136">
      <c r="B136" s="3"/>
      <c r="D136" s="18"/>
      <c r="E136" s="18"/>
      <c r="F136" s="18"/>
      <c r="I136" s="18"/>
      <c r="K136" s="18"/>
    </row>
    <row r="137">
      <c r="B137" s="3"/>
      <c r="D137" s="18"/>
      <c r="E137" s="18"/>
      <c r="F137" s="18"/>
      <c r="I137" s="18"/>
      <c r="K137" s="18"/>
    </row>
    <row r="138">
      <c r="B138" s="3"/>
      <c r="D138" s="18"/>
      <c r="E138" s="18"/>
      <c r="F138" s="18"/>
      <c r="I138" s="18"/>
      <c r="K138" s="18"/>
    </row>
    <row r="139">
      <c r="B139" s="3"/>
      <c r="D139" s="18"/>
      <c r="E139" s="18"/>
      <c r="F139" s="18"/>
      <c r="I139" s="18"/>
      <c r="K139" s="18"/>
    </row>
    <row r="140">
      <c r="B140" s="3"/>
      <c r="D140" s="18"/>
      <c r="E140" s="18"/>
      <c r="F140" s="18"/>
      <c r="I140" s="18"/>
      <c r="K140" s="18"/>
    </row>
    <row r="141">
      <c r="B141" s="3"/>
      <c r="D141" s="18"/>
      <c r="E141" s="18"/>
      <c r="F141" s="18"/>
      <c r="I141" s="18"/>
      <c r="K141" s="18"/>
    </row>
    <row r="142">
      <c r="B142" s="3"/>
      <c r="D142" s="18"/>
      <c r="E142" s="18"/>
      <c r="F142" s="18"/>
      <c r="I142" s="18"/>
      <c r="K142" s="18"/>
    </row>
    <row r="143">
      <c r="B143" s="3"/>
      <c r="D143" s="18"/>
      <c r="E143" s="18"/>
      <c r="F143" s="18"/>
      <c r="I143" s="18"/>
      <c r="K143" s="18"/>
    </row>
    <row r="144">
      <c r="B144" s="3"/>
      <c r="D144" s="18"/>
      <c r="E144" s="18"/>
      <c r="F144" s="18"/>
      <c r="I144" s="18"/>
      <c r="K144" s="18"/>
    </row>
    <row r="145">
      <c r="B145" s="3"/>
      <c r="D145" s="18"/>
      <c r="E145" s="18"/>
      <c r="F145" s="18"/>
      <c r="I145" s="18"/>
      <c r="K145" s="18"/>
    </row>
    <row r="146">
      <c r="B146" s="3"/>
      <c r="D146" s="18"/>
      <c r="E146" s="18"/>
      <c r="F146" s="18"/>
      <c r="I146" s="18"/>
      <c r="K146" s="18"/>
    </row>
    <row r="147">
      <c r="B147" s="3"/>
      <c r="D147" s="18"/>
      <c r="E147" s="18"/>
      <c r="F147" s="18"/>
      <c r="I147" s="18"/>
      <c r="K147" s="18"/>
    </row>
    <row r="148">
      <c r="B148" s="3"/>
      <c r="D148" s="18"/>
      <c r="E148" s="18"/>
      <c r="F148" s="18"/>
      <c r="I148" s="18"/>
      <c r="K148" s="18"/>
    </row>
    <row r="149">
      <c r="B149" s="3"/>
      <c r="D149" s="18"/>
      <c r="E149" s="18"/>
      <c r="F149" s="18"/>
      <c r="I149" s="18"/>
      <c r="K149" s="18"/>
    </row>
    <row r="150">
      <c r="B150" s="3"/>
      <c r="D150" s="18"/>
      <c r="E150" s="18"/>
      <c r="F150" s="18"/>
      <c r="I150" s="18"/>
      <c r="K150" s="18"/>
    </row>
    <row r="151">
      <c r="B151" s="3"/>
      <c r="D151" s="18"/>
      <c r="E151" s="18"/>
      <c r="F151" s="18"/>
      <c r="I151" s="18"/>
      <c r="K151" s="18"/>
    </row>
    <row r="152">
      <c r="B152" s="3"/>
      <c r="D152" s="18"/>
      <c r="E152" s="18"/>
      <c r="F152" s="18"/>
      <c r="I152" s="18"/>
      <c r="K152" s="18"/>
    </row>
    <row r="153">
      <c r="B153" s="3"/>
      <c r="D153" s="18"/>
      <c r="E153" s="18"/>
      <c r="F153" s="18"/>
      <c r="I153" s="18"/>
      <c r="K153" s="18"/>
    </row>
    <row r="154">
      <c r="B154" s="3"/>
      <c r="D154" s="18"/>
      <c r="E154" s="18"/>
      <c r="F154" s="18"/>
      <c r="I154" s="18"/>
      <c r="K154" s="18"/>
    </row>
    <row r="155">
      <c r="B155" s="3"/>
      <c r="D155" s="18"/>
      <c r="E155" s="18"/>
      <c r="F155" s="18"/>
      <c r="I155" s="18"/>
      <c r="K155" s="18"/>
    </row>
    <row r="156">
      <c r="B156" s="3"/>
      <c r="D156" s="18"/>
      <c r="E156" s="18"/>
      <c r="F156" s="18"/>
      <c r="I156" s="18"/>
      <c r="K156" s="18"/>
    </row>
    <row r="157">
      <c r="B157" s="3"/>
      <c r="D157" s="18"/>
      <c r="E157" s="18"/>
      <c r="F157" s="18"/>
      <c r="I157" s="18"/>
      <c r="K157" s="18"/>
    </row>
    <row r="158">
      <c r="B158" s="3"/>
      <c r="D158" s="18"/>
      <c r="E158" s="18"/>
      <c r="F158" s="18"/>
      <c r="I158" s="18"/>
      <c r="K158" s="18"/>
    </row>
    <row r="159">
      <c r="B159" s="3"/>
      <c r="D159" s="18"/>
      <c r="E159" s="18"/>
      <c r="F159" s="18"/>
      <c r="I159" s="18"/>
      <c r="K159" s="18"/>
    </row>
    <row r="160">
      <c r="B160" s="3"/>
      <c r="D160" s="18"/>
      <c r="E160" s="18"/>
      <c r="F160" s="18"/>
      <c r="I160" s="18"/>
      <c r="K160" s="18"/>
    </row>
    <row r="161">
      <c r="B161" s="3"/>
      <c r="D161" s="18"/>
      <c r="E161" s="18"/>
      <c r="F161" s="18"/>
      <c r="I161" s="18"/>
      <c r="K161" s="18"/>
    </row>
    <row r="162">
      <c r="B162" s="3"/>
      <c r="D162" s="18"/>
      <c r="E162" s="18"/>
      <c r="F162" s="18"/>
      <c r="I162" s="18"/>
      <c r="K162" s="18"/>
    </row>
    <row r="163">
      <c r="B163" s="3"/>
      <c r="D163" s="18"/>
      <c r="E163" s="18"/>
      <c r="F163" s="18"/>
      <c r="I163" s="18"/>
      <c r="K163" s="18"/>
    </row>
    <row r="164">
      <c r="B164" s="3"/>
      <c r="D164" s="18"/>
      <c r="E164" s="18"/>
      <c r="F164" s="18"/>
      <c r="I164" s="18"/>
      <c r="K164" s="18"/>
    </row>
    <row r="165">
      <c r="B165" s="3"/>
      <c r="D165" s="18"/>
      <c r="E165" s="18"/>
      <c r="F165" s="18"/>
      <c r="I165" s="18"/>
      <c r="K165" s="18"/>
    </row>
    <row r="166">
      <c r="B166" s="3"/>
      <c r="D166" s="18"/>
      <c r="E166" s="18"/>
      <c r="F166" s="18"/>
      <c r="I166" s="18"/>
      <c r="K166" s="18"/>
    </row>
    <row r="167">
      <c r="B167" s="3"/>
      <c r="D167" s="18"/>
      <c r="E167" s="18"/>
      <c r="F167" s="18"/>
      <c r="I167" s="18"/>
      <c r="K167" s="18"/>
    </row>
    <row r="168">
      <c r="B168" s="3"/>
      <c r="D168" s="18"/>
      <c r="E168" s="18"/>
      <c r="F168" s="18"/>
      <c r="I168" s="18"/>
      <c r="K168" s="18"/>
    </row>
    <row r="169">
      <c r="B169" s="3"/>
      <c r="D169" s="18"/>
      <c r="E169" s="18"/>
      <c r="F169" s="18"/>
      <c r="I169" s="18"/>
      <c r="K169" s="18"/>
    </row>
    <row r="170">
      <c r="B170" s="3"/>
      <c r="D170" s="18"/>
      <c r="E170" s="18"/>
      <c r="F170" s="18"/>
      <c r="I170" s="18"/>
      <c r="K170" s="18"/>
    </row>
    <row r="171">
      <c r="B171" s="3"/>
      <c r="D171" s="18"/>
      <c r="E171" s="18"/>
      <c r="F171" s="18"/>
      <c r="I171" s="18"/>
      <c r="K171" s="18"/>
    </row>
    <row r="172">
      <c r="B172" s="3"/>
      <c r="D172" s="18"/>
      <c r="E172" s="18"/>
      <c r="F172" s="18"/>
      <c r="I172" s="18"/>
      <c r="K172" s="18"/>
    </row>
    <row r="173">
      <c r="B173" s="3"/>
      <c r="D173" s="18"/>
      <c r="E173" s="18"/>
      <c r="F173" s="18"/>
      <c r="I173" s="18"/>
      <c r="K173" s="18"/>
    </row>
    <row r="174">
      <c r="B174" s="3"/>
      <c r="D174" s="18"/>
      <c r="E174" s="18"/>
      <c r="F174" s="18"/>
      <c r="I174" s="18"/>
      <c r="K174" s="18"/>
    </row>
    <row r="175">
      <c r="B175" s="3"/>
      <c r="D175" s="18"/>
      <c r="E175" s="18"/>
      <c r="F175" s="18"/>
      <c r="I175" s="18"/>
      <c r="K175" s="18"/>
    </row>
    <row r="176">
      <c r="B176" s="3"/>
      <c r="D176" s="18"/>
      <c r="E176" s="18"/>
      <c r="F176" s="18"/>
      <c r="I176" s="18"/>
      <c r="K176" s="18"/>
    </row>
    <row r="177">
      <c r="B177" s="3"/>
      <c r="D177" s="18"/>
      <c r="E177" s="18"/>
      <c r="F177" s="18"/>
      <c r="I177" s="18"/>
      <c r="K177" s="18"/>
    </row>
    <row r="178">
      <c r="B178" s="3"/>
      <c r="D178" s="18"/>
      <c r="E178" s="18"/>
      <c r="F178" s="18"/>
      <c r="I178" s="18"/>
      <c r="K178" s="18"/>
    </row>
    <row r="179">
      <c r="B179" s="3"/>
      <c r="D179" s="18"/>
      <c r="E179" s="18"/>
      <c r="F179" s="18"/>
      <c r="I179" s="18"/>
      <c r="K179" s="18"/>
    </row>
    <row r="180">
      <c r="B180" s="3"/>
      <c r="D180" s="18"/>
      <c r="E180" s="18"/>
      <c r="F180" s="18"/>
      <c r="I180" s="18"/>
      <c r="K180" s="18"/>
    </row>
    <row r="181">
      <c r="B181" s="3"/>
      <c r="D181" s="18"/>
      <c r="E181" s="18"/>
      <c r="F181" s="18"/>
      <c r="I181" s="18"/>
      <c r="K181" s="18"/>
    </row>
    <row r="182">
      <c r="B182" s="3"/>
      <c r="D182" s="18"/>
      <c r="E182" s="18"/>
      <c r="F182" s="18"/>
      <c r="I182" s="18"/>
      <c r="K182" s="18"/>
    </row>
    <row r="183">
      <c r="B183" s="3"/>
      <c r="D183" s="18"/>
      <c r="E183" s="18"/>
      <c r="F183" s="18"/>
      <c r="I183" s="18"/>
      <c r="K183" s="18"/>
    </row>
    <row r="184">
      <c r="B184" s="3"/>
      <c r="D184" s="18"/>
      <c r="E184" s="18"/>
      <c r="F184" s="18"/>
      <c r="I184" s="18"/>
      <c r="K184" s="18"/>
    </row>
    <row r="185">
      <c r="B185" s="3"/>
      <c r="D185" s="18"/>
      <c r="E185" s="18"/>
      <c r="F185" s="18"/>
      <c r="I185" s="18"/>
      <c r="K185" s="18"/>
    </row>
    <row r="186">
      <c r="B186" s="3"/>
      <c r="D186" s="18"/>
      <c r="E186" s="18"/>
      <c r="F186" s="18"/>
      <c r="I186" s="18"/>
      <c r="K186" s="18"/>
    </row>
    <row r="187">
      <c r="B187" s="3"/>
      <c r="D187" s="18"/>
      <c r="E187" s="18"/>
      <c r="F187" s="18"/>
      <c r="I187" s="18"/>
      <c r="K187" s="18"/>
    </row>
    <row r="188">
      <c r="B188" s="3"/>
      <c r="D188" s="18"/>
      <c r="E188" s="18"/>
      <c r="F188" s="18"/>
      <c r="I188" s="18"/>
      <c r="K188" s="18"/>
    </row>
    <row r="189">
      <c r="B189" s="3"/>
      <c r="D189" s="18"/>
      <c r="E189" s="18"/>
      <c r="F189" s="18"/>
      <c r="I189" s="18"/>
      <c r="K189" s="18"/>
    </row>
    <row r="190">
      <c r="B190" s="3"/>
      <c r="D190" s="18"/>
      <c r="E190" s="18"/>
      <c r="F190" s="18"/>
      <c r="I190" s="18"/>
      <c r="K190" s="18"/>
    </row>
    <row r="191">
      <c r="B191" s="3"/>
      <c r="D191" s="18"/>
      <c r="E191" s="18"/>
      <c r="F191" s="18"/>
      <c r="I191" s="18"/>
      <c r="K191" s="18"/>
    </row>
    <row r="192">
      <c r="B192" s="3"/>
      <c r="D192" s="18"/>
      <c r="E192" s="18"/>
      <c r="F192" s="18"/>
      <c r="I192" s="18"/>
      <c r="K192" s="18"/>
    </row>
    <row r="193">
      <c r="B193" s="3"/>
      <c r="D193" s="18"/>
      <c r="E193" s="18"/>
      <c r="F193" s="18"/>
      <c r="I193" s="18"/>
      <c r="K193" s="18"/>
    </row>
    <row r="194">
      <c r="B194" s="3"/>
      <c r="D194" s="18"/>
      <c r="E194" s="18"/>
      <c r="F194" s="18"/>
      <c r="I194" s="18"/>
      <c r="K194" s="18"/>
    </row>
    <row r="195">
      <c r="B195" s="3"/>
      <c r="D195" s="18"/>
      <c r="E195" s="18"/>
      <c r="F195" s="18"/>
      <c r="I195" s="18"/>
      <c r="K195" s="18"/>
    </row>
    <row r="196">
      <c r="B196" s="3"/>
      <c r="D196" s="18"/>
      <c r="E196" s="18"/>
      <c r="F196" s="18"/>
      <c r="I196" s="18"/>
      <c r="K196" s="18"/>
    </row>
    <row r="197">
      <c r="B197" s="3"/>
      <c r="D197" s="18"/>
      <c r="E197" s="18"/>
      <c r="F197" s="18"/>
      <c r="I197" s="18"/>
      <c r="K197" s="18"/>
    </row>
    <row r="198">
      <c r="B198" s="3"/>
      <c r="D198" s="18"/>
      <c r="E198" s="18"/>
      <c r="F198" s="18"/>
      <c r="I198" s="18"/>
      <c r="K198" s="18"/>
    </row>
    <row r="199">
      <c r="B199" s="3"/>
      <c r="D199" s="18"/>
      <c r="E199" s="18"/>
      <c r="F199" s="18"/>
      <c r="I199" s="18"/>
      <c r="K199" s="18"/>
    </row>
    <row r="200">
      <c r="B200" s="3"/>
      <c r="D200" s="18"/>
      <c r="E200" s="18"/>
      <c r="F200" s="18"/>
      <c r="I200" s="18"/>
      <c r="K200" s="18"/>
    </row>
    <row r="201">
      <c r="B201" s="3"/>
      <c r="D201" s="18"/>
      <c r="E201" s="18"/>
      <c r="F201" s="18"/>
      <c r="I201" s="18"/>
      <c r="K201" s="18"/>
    </row>
    <row r="202">
      <c r="B202" s="3"/>
      <c r="D202" s="18"/>
      <c r="E202" s="18"/>
      <c r="F202" s="18"/>
      <c r="I202" s="18"/>
      <c r="K202" s="18"/>
    </row>
    <row r="203">
      <c r="B203" s="3"/>
      <c r="D203" s="18"/>
      <c r="E203" s="18"/>
      <c r="F203" s="18"/>
      <c r="I203" s="18"/>
      <c r="K203" s="18"/>
    </row>
    <row r="204">
      <c r="B204" s="3"/>
      <c r="D204" s="18"/>
      <c r="E204" s="18"/>
      <c r="F204" s="18"/>
      <c r="I204" s="18"/>
      <c r="K204" s="18"/>
    </row>
    <row r="205">
      <c r="B205" s="3"/>
      <c r="D205" s="18"/>
      <c r="E205" s="18"/>
      <c r="F205" s="18"/>
      <c r="I205" s="18"/>
      <c r="K205" s="18"/>
    </row>
    <row r="206">
      <c r="B206" s="3"/>
      <c r="D206" s="18"/>
      <c r="E206" s="18"/>
      <c r="F206" s="18"/>
      <c r="I206" s="18"/>
      <c r="K206" s="18"/>
    </row>
    <row r="207">
      <c r="B207" s="3"/>
      <c r="D207" s="18"/>
      <c r="E207" s="18"/>
      <c r="F207" s="18"/>
      <c r="I207" s="18"/>
      <c r="K207" s="18"/>
    </row>
    <row r="208">
      <c r="B208" s="3"/>
      <c r="D208" s="18"/>
      <c r="E208" s="18"/>
      <c r="F208" s="18"/>
      <c r="I208" s="18"/>
      <c r="K208" s="18"/>
    </row>
    <row r="209">
      <c r="B209" s="3"/>
      <c r="D209" s="18"/>
      <c r="E209" s="18"/>
      <c r="F209" s="18"/>
      <c r="I209" s="18"/>
      <c r="K209" s="18"/>
    </row>
    <row r="210">
      <c r="B210" s="3"/>
      <c r="D210" s="18"/>
      <c r="E210" s="18"/>
      <c r="F210" s="18"/>
      <c r="I210" s="18"/>
      <c r="K210" s="18"/>
    </row>
    <row r="211">
      <c r="B211" s="3"/>
      <c r="D211" s="18"/>
      <c r="E211" s="18"/>
      <c r="F211" s="18"/>
      <c r="I211" s="18"/>
      <c r="K211" s="18"/>
    </row>
    <row r="212">
      <c r="B212" s="3"/>
      <c r="D212" s="18"/>
      <c r="E212" s="18"/>
      <c r="F212" s="18"/>
      <c r="I212" s="18"/>
      <c r="K212" s="18"/>
    </row>
    <row r="213">
      <c r="B213" s="3"/>
      <c r="D213" s="18"/>
      <c r="E213" s="18"/>
      <c r="F213" s="18"/>
      <c r="I213" s="18"/>
      <c r="K213" s="18"/>
    </row>
    <row r="214">
      <c r="B214" s="3"/>
      <c r="D214" s="18"/>
      <c r="E214" s="18"/>
      <c r="F214" s="18"/>
      <c r="I214" s="18"/>
      <c r="K214" s="18"/>
    </row>
    <row r="215">
      <c r="B215" s="3"/>
      <c r="D215" s="18"/>
      <c r="E215" s="18"/>
      <c r="F215" s="18"/>
      <c r="I215" s="18"/>
      <c r="K215" s="18"/>
    </row>
    <row r="216">
      <c r="B216" s="3"/>
      <c r="D216" s="18"/>
      <c r="E216" s="18"/>
      <c r="F216" s="18"/>
      <c r="I216" s="18"/>
      <c r="K216" s="18"/>
    </row>
    <row r="217">
      <c r="B217" s="3"/>
      <c r="D217" s="18"/>
      <c r="E217" s="18"/>
      <c r="F217" s="18"/>
      <c r="I217" s="18"/>
      <c r="K217" s="18"/>
    </row>
    <row r="218">
      <c r="B218" s="3"/>
      <c r="D218" s="18"/>
      <c r="E218" s="18"/>
      <c r="F218" s="18"/>
      <c r="I218" s="18"/>
      <c r="K218" s="18"/>
    </row>
    <row r="219">
      <c r="B219" s="3"/>
      <c r="D219" s="18"/>
      <c r="E219" s="18"/>
      <c r="F219" s="18"/>
      <c r="I219" s="18"/>
      <c r="K219" s="18"/>
    </row>
    <row r="220">
      <c r="B220" s="3"/>
      <c r="D220" s="18"/>
      <c r="E220" s="18"/>
      <c r="F220" s="18"/>
      <c r="I220" s="18"/>
      <c r="K220" s="18"/>
    </row>
    <row r="221">
      <c r="B221" s="3"/>
      <c r="D221" s="18"/>
      <c r="E221" s="18"/>
      <c r="F221" s="18"/>
      <c r="I221" s="18"/>
      <c r="K221" s="18"/>
    </row>
    <row r="222">
      <c r="B222" s="3"/>
      <c r="D222" s="18"/>
      <c r="E222" s="18"/>
      <c r="F222" s="18"/>
      <c r="I222" s="18"/>
      <c r="K222" s="18"/>
    </row>
    <row r="223">
      <c r="B223" s="3"/>
      <c r="D223" s="18"/>
      <c r="E223" s="18"/>
      <c r="F223" s="18"/>
      <c r="I223" s="18"/>
      <c r="K223" s="18"/>
    </row>
    <row r="224">
      <c r="B224" s="3"/>
      <c r="D224" s="18"/>
      <c r="E224" s="18"/>
      <c r="F224" s="18"/>
      <c r="I224" s="18"/>
      <c r="K224" s="18"/>
    </row>
    <row r="225">
      <c r="B225" s="3"/>
      <c r="D225" s="18"/>
      <c r="E225" s="18"/>
      <c r="F225" s="18"/>
      <c r="I225" s="18"/>
      <c r="K225" s="18"/>
    </row>
    <row r="226">
      <c r="B226" s="3"/>
      <c r="D226" s="18"/>
      <c r="E226" s="18"/>
      <c r="F226" s="18"/>
      <c r="I226" s="18"/>
      <c r="K226" s="18"/>
    </row>
    <row r="227">
      <c r="B227" s="3"/>
      <c r="D227" s="18"/>
      <c r="E227" s="18"/>
      <c r="F227" s="18"/>
      <c r="I227" s="18"/>
      <c r="K227" s="18"/>
    </row>
    <row r="228">
      <c r="B228" s="3"/>
      <c r="D228" s="18"/>
      <c r="E228" s="18"/>
      <c r="F228" s="18"/>
      <c r="I228" s="18"/>
      <c r="K228" s="18"/>
    </row>
    <row r="229">
      <c r="B229" s="3"/>
      <c r="D229" s="18"/>
      <c r="E229" s="18"/>
      <c r="F229" s="18"/>
      <c r="I229" s="18"/>
      <c r="K229" s="18"/>
    </row>
    <row r="230">
      <c r="B230" s="3"/>
      <c r="D230" s="18"/>
      <c r="E230" s="18"/>
      <c r="F230" s="18"/>
      <c r="I230" s="18"/>
      <c r="K230" s="18"/>
    </row>
    <row r="231">
      <c r="B231" s="3"/>
      <c r="D231" s="18"/>
      <c r="E231" s="18"/>
      <c r="F231" s="18"/>
      <c r="I231" s="18"/>
      <c r="K231" s="18"/>
    </row>
    <row r="232">
      <c r="B232" s="3"/>
      <c r="D232" s="18"/>
      <c r="E232" s="18"/>
      <c r="F232" s="18"/>
      <c r="I232" s="18"/>
      <c r="K232" s="18"/>
    </row>
    <row r="233">
      <c r="B233" s="3"/>
      <c r="D233" s="18"/>
      <c r="E233" s="18"/>
      <c r="F233" s="18"/>
      <c r="I233" s="18"/>
      <c r="K233" s="18"/>
    </row>
    <row r="234">
      <c r="B234" s="3"/>
      <c r="D234" s="18"/>
      <c r="E234" s="18"/>
      <c r="F234" s="18"/>
      <c r="I234" s="18"/>
      <c r="K234" s="18"/>
    </row>
    <row r="235">
      <c r="B235" s="3"/>
      <c r="D235" s="18"/>
      <c r="E235" s="18"/>
      <c r="F235" s="18"/>
      <c r="I235" s="18"/>
      <c r="K235" s="18"/>
    </row>
    <row r="236">
      <c r="B236" s="3"/>
      <c r="D236" s="18"/>
      <c r="E236" s="18"/>
      <c r="F236" s="18"/>
      <c r="I236" s="18"/>
      <c r="K236" s="18"/>
    </row>
    <row r="237">
      <c r="B237" s="3"/>
      <c r="D237" s="18"/>
      <c r="E237" s="18"/>
      <c r="F237" s="18"/>
      <c r="I237" s="18"/>
      <c r="K237" s="18"/>
    </row>
    <row r="238">
      <c r="B238" s="3"/>
      <c r="D238" s="18"/>
      <c r="E238" s="18"/>
      <c r="F238" s="18"/>
      <c r="I238" s="18"/>
      <c r="K238" s="18"/>
    </row>
    <row r="239">
      <c r="B239" s="3"/>
      <c r="D239" s="18"/>
      <c r="E239" s="18"/>
      <c r="F239" s="18"/>
      <c r="I239" s="18"/>
      <c r="K239" s="18"/>
    </row>
    <row r="240">
      <c r="B240" s="3"/>
      <c r="D240" s="18"/>
      <c r="E240" s="18"/>
      <c r="F240" s="18"/>
      <c r="I240" s="18"/>
      <c r="K240" s="18"/>
    </row>
    <row r="241">
      <c r="B241" s="3"/>
      <c r="D241" s="18"/>
      <c r="E241" s="18"/>
      <c r="F241" s="18"/>
      <c r="I241" s="18"/>
      <c r="K241" s="18"/>
    </row>
    <row r="242">
      <c r="B242" s="3"/>
      <c r="D242" s="18"/>
      <c r="E242" s="18"/>
      <c r="F242" s="18"/>
      <c r="I242" s="18"/>
      <c r="K242" s="18"/>
    </row>
    <row r="243">
      <c r="B243" s="3"/>
      <c r="D243" s="18"/>
      <c r="E243" s="18"/>
      <c r="F243" s="18"/>
      <c r="I243" s="18"/>
      <c r="K243" s="18"/>
    </row>
    <row r="244">
      <c r="B244" s="3"/>
      <c r="D244" s="18"/>
      <c r="E244" s="18"/>
      <c r="F244" s="18"/>
      <c r="I244" s="18"/>
      <c r="K244" s="18"/>
    </row>
    <row r="245">
      <c r="B245" s="3"/>
      <c r="D245" s="18"/>
      <c r="E245" s="18"/>
      <c r="F245" s="18"/>
      <c r="I245" s="18"/>
      <c r="K245" s="18"/>
    </row>
    <row r="246">
      <c r="B246" s="3"/>
      <c r="D246" s="18"/>
      <c r="E246" s="18"/>
      <c r="F246" s="18"/>
      <c r="I246" s="18"/>
      <c r="K246" s="18"/>
    </row>
    <row r="247">
      <c r="B247" s="3"/>
      <c r="D247" s="18"/>
      <c r="E247" s="18"/>
      <c r="F247" s="18"/>
      <c r="I247" s="18"/>
      <c r="K247" s="18"/>
    </row>
    <row r="248">
      <c r="B248" s="3"/>
      <c r="D248" s="18"/>
      <c r="E248" s="18"/>
      <c r="F248" s="18"/>
      <c r="I248" s="18"/>
      <c r="K248" s="18"/>
    </row>
    <row r="249">
      <c r="B249" s="3"/>
      <c r="D249" s="18"/>
      <c r="E249" s="18"/>
      <c r="F249" s="18"/>
      <c r="I249" s="18"/>
      <c r="K249" s="18"/>
    </row>
    <row r="250">
      <c r="B250" s="3"/>
      <c r="D250" s="18"/>
      <c r="E250" s="18"/>
      <c r="F250" s="18"/>
      <c r="I250" s="18"/>
      <c r="K250" s="18"/>
    </row>
    <row r="251">
      <c r="B251" s="3"/>
      <c r="D251" s="18"/>
      <c r="E251" s="18"/>
      <c r="F251" s="18"/>
      <c r="I251" s="18"/>
      <c r="K251" s="18"/>
    </row>
    <row r="252">
      <c r="B252" s="3"/>
      <c r="D252" s="18"/>
      <c r="E252" s="18"/>
      <c r="F252" s="18"/>
      <c r="I252" s="18"/>
      <c r="K252" s="18"/>
    </row>
    <row r="253">
      <c r="B253" s="3"/>
      <c r="D253" s="18"/>
      <c r="E253" s="18"/>
      <c r="F253" s="18"/>
      <c r="I253" s="18"/>
      <c r="K253" s="18"/>
    </row>
    <row r="254">
      <c r="B254" s="3"/>
      <c r="D254" s="18"/>
      <c r="E254" s="18"/>
      <c r="F254" s="18"/>
      <c r="I254" s="18"/>
      <c r="K254" s="18"/>
    </row>
    <row r="255">
      <c r="B255" s="3"/>
      <c r="D255" s="18"/>
      <c r="E255" s="18"/>
      <c r="F255" s="18"/>
      <c r="I255" s="18"/>
      <c r="K255" s="18"/>
    </row>
    <row r="256">
      <c r="B256" s="3"/>
      <c r="D256" s="18"/>
      <c r="E256" s="18"/>
      <c r="F256" s="18"/>
      <c r="I256" s="18"/>
      <c r="K256" s="18"/>
    </row>
    <row r="257">
      <c r="B257" s="3"/>
      <c r="D257" s="18"/>
      <c r="E257" s="18"/>
      <c r="F257" s="18"/>
      <c r="I257" s="18"/>
      <c r="K257" s="18"/>
    </row>
    <row r="258">
      <c r="B258" s="3"/>
      <c r="D258" s="18"/>
      <c r="E258" s="18"/>
      <c r="F258" s="18"/>
      <c r="I258" s="18"/>
      <c r="K258" s="18"/>
    </row>
    <row r="259">
      <c r="B259" s="3"/>
      <c r="D259" s="18"/>
      <c r="E259" s="18"/>
      <c r="F259" s="18"/>
      <c r="I259" s="18"/>
      <c r="K259" s="18"/>
    </row>
    <row r="260">
      <c r="B260" s="3"/>
      <c r="D260" s="18"/>
      <c r="E260" s="18"/>
      <c r="F260" s="18"/>
      <c r="I260" s="18"/>
      <c r="K260" s="18"/>
    </row>
    <row r="261">
      <c r="B261" s="3"/>
      <c r="D261" s="18"/>
      <c r="E261" s="18"/>
      <c r="F261" s="18"/>
      <c r="I261" s="18"/>
      <c r="K261" s="18"/>
    </row>
    <row r="262">
      <c r="B262" s="3"/>
      <c r="D262" s="18"/>
      <c r="E262" s="18"/>
      <c r="F262" s="18"/>
      <c r="I262" s="18"/>
      <c r="K262" s="18"/>
    </row>
    <row r="263">
      <c r="B263" s="3"/>
      <c r="D263" s="18"/>
      <c r="E263" s="18"/>
      <c r="F263" s="18"/>
      <c r="I263" s="18"/>
      <c r="K263" s="18"/>
    </row>
    <row r="264">
      <c r="B264" s="3"/>
      <c r="D264" s="18"/>
      <c r="E264" s="18"/>
      <c r="F264" s="18"/>
      <c r="I264" s="18"/>
      <c r="K264" s="18"/>
    </row>
    <row r="265">
      <c r="B265" s="3"/>
      <c r="D265" s="18"/>
      <c r="E265" s="18"/>
      <c r="F265" s="18"/>
      <c r="I265" s="18"/>
      <c r="K265" s="18"/>
    </row>
    <row r="266">
      <c r="B266" s="3"/>
      <c r="D266" s="18"/>
      <c r="E266" s="18"/>
      <c r="F266" s="18"/>
      <c r="I266" s="18"/>
      <c r="K266" s="18"/>
    </row>
    <row r="267">
      <c r="B267" s="3"/>
      <c r="D267" s="18"/>
      <c r="E267" s="18"/>
      <c r="F267" s="18"/>
      <c r="I267" s="18"/>
      <c r="K267" s="18"/>
    </row>
    <row r="268">
      <c r="B268" s="3"/>
      <c r="D268" s="18"/>
      <c r="E268" s="18"/>
      <c r="F268" s="18"/>
      <c r="I268" s="18"/>
      <c r="K268" s="18"/>
    </row>
    <row r="269">
      <c r="B269" s="3"/>
      <c r="D269" s="18"/>
      <c r="E269" s="18"/>
      <c r="F269" s="18"/>
      <c r="I269" s="18"/>
      <c r="K269" s="18"/>
    </row>
    <row r="270">
      <c r="B270" s="3"/>
      <c r="D270" s="18"/>
      <c r="E270" s="18"/>
      <c r="F270" s="18"/>
      <c r="I270" s="18"/>
      <c r="K270" s="18"/>
    </row>
    <row r="271">
      <c r="B271" s="3"/>
      <c r="D271" s="18"/>
      <c r="E271" s="18"/>
      <c r="F271" s="18"/>
      <c r="I271" s="18"/>
      <c r="K271" s="18"/>
    </row>
    <row r="272">
      <c r="B272" s="3"/>
      <c r="D272" s="18"/>
      <c r="E272" s="18"/>
      <c r="F272" s="18"/>
      <c r="I272" s="18"/>
      <c r="K272" s="18"/>
    </row>
    <row r="273">
      <c r="B273" s="3"/>
      <c r="D273" s="18"/>
      <c r="E273" s="18"/>
      <c r="F273" s="18"/>
      <c r="I273" s="18"/>
      <c r="K273" s="18"/>
    </row>
    <row r="274">
      <c r="B274" s="3"/>
      <c r="D274" s="18"/>
      <c r="E274" s="18"/>
      <c r="F274" s="18"/>
      <c r="I274" s="18"/>
      <c r="K274" s="18"/>
    </row>
    <row r="275">
      <c r="B275" s="3"/>
      <c r="D275" s="18"/>
      <c r="E275" s="18"/>
      <c r="F275" s="18"/>
      <c r="I275" s="18"/>
      <c r="K275" s="18"/>
    </row>
    <row r="276">
      <c r="B276" s="3"/>
      <c r="D276" s="18"/>
      <c r="E276" s="18"/>
      <c r="F276" s="18"/>
      <c r="I276" s="18"/>
      <c r="K276" s="18"/>
    </row>
    <row r="277">
      <c r="B277" s="3"/>
      <c r="D277" s="18"/>
      <c r="E277" s="18"/>
      <c r="F277" s="18"/>
      <c r="I277" s="18"/>
      <c r="K277" s="18"/>
    </row>
    <row r="278">
      <c r="B278" s="3"/>
      <c r="D278" s="18"/>
      <c r="E278" s="18"/>
      <c r="F278" s="18"/>
      <c r="I278" s="18"/>
      <c r="K278" s="18"/>
    </row>
    <row r="279">
      <c r="B279" s="3"/>
      <c r="D279" s="18"/>
      <c r="E279" s="18"/>
      <c r="F279" s="18"/>
      <c r="I279" s="18"/>
      <c r="K279" s="18"/>
    </row>
    <row r="280">
      <c r="B280" s="3"/>
      <c r="D280" s="18"/>
      <c r="E280" s="18"/>
      <c r="F280" s="18"/>
      <c r="I280" s="18"/>
      <c r="K280" s="18"/>
    </row>
    <row r="281">
      <c r="B281" s="3"/>
      <c r="D281" s="18"/>
      <c r="E281" s="18"/>
      <c r="F281" s="18"/>
      <c r="I281" s="18"/>
      <c r="K281" s="18"/>
    </row>
    <row r="282">
      <c r="B282" s="3"/>
      <c r="D282" s="18"/>
      <c r="E282" s="18"/>
      <c r="F282" s="18"/>
      <c r="I282" s="18"/>
      <c r="K282" s="18"/>
    </row>
    <row r="283">
      <c r="B283" s="3"/>
      <c r="D283" s="18"/>
      <c r="E283" s="18"/>
      <c r="F283" s="18"/>
      <c r="I283" s="18"/>
      <c r="K283" s="18"/>
    </row>
    <row r="284">
      <c r="B284" s="3"/>
      <c r="D284" s="18"/>
      <c r="E284" s="18"/>
      <c r="F284" s="18"/>
      <c r="I284" s="18"/>
      <c r="K284" s="18"/>
    </row>
    <row r="285">
      <c r="B285" s="3"/>
      <c r="D285" s="18"/>
      <c r="E285" s="18"/>
      <c r="F285" s="18"/>
      <c r="I285" s="18"/>
      <c r="K285" s="18"/>
    </row>
    <row r="286">
      <c r="B286" s="3"/>
      <c r="D286" s="18"/>
      <c r="E286" s="18"/>
      <c r="F286" s="18"/>
      <c r="I286" s="18"/>
      <c r="K286" s="18"/>
    </row>
    <row r="287">
      <c r="B287" s="3"/>
      <c r="D287" s="18"/>
      <c r="E287" s="18"/>
      <c r="F287" s="18"/>
      <c r="I287" s="18"/>
      <c r="K287" s="18"/>
    </row>
    <row r="288">
      <c r="B288" s="3"/>
      <c r="D288" s="18"/>
      <c r="E288" s="18"/>
      <c r="F288" s="18"/>
      <c r="I288" s="18"/>
      <c r="K288" s="18"/>
    </row>
    <row r="289">
      <c r="B289" s="3"/>
      <c r="D289" s="18"/>
      <c r="E289" s="18"/>
      <c r="F289" s="18"/>
      <c r="I289" s="18"/>
      <c r="K289" s="18"/>
    </row>
    <row r="290">
      <c r="B290" s="3"/>
      <c r="D290" s="18"/>
      <c r="E290" s="18"/>
      <c r="F290" s="18"/>
      <c r="I290" s="18"/>
      <c r="K290" s="18"/>
    </row>
    <row r="291">
      <c r="B291" s="3"/>
      <c r="D291" s="18"/>
      <c r="E291" s="18"/>
      <c r="F291" s="18"/>
      <c r="I291" s="18"/>
      <c r="K291" s="18"/>
    </row>
    <row r="292">
      <c r="B292" s="3"/>
      <c r="D292" s="18"/>
      <c r="E292" s="18"/>
      <c r="F292" s="18"/>
      <c r="I292" s="18"/>
      <c r="K292" s="18"/>
    </row>
    <row r="293">
      <c r="B293" s="3"/>
      <c r="D293" s="18"/>
      <c r="E293" s="18"/>
      <c r="F293" s="18"/>
      <c r="I293" s="18"/>
      <c r="K293" s="18"/>
    </row>
    <row r="294">
      <c r="B294" s="3"/>
      <c r="D294" s="18"/>
      <c r="E294" s="18"/>
      <c r="F294" s="18"/>
      <c r="I294" s="18"/>
      <c r="K294" s="18"/>
    </row>
    <row r="295">
      <c r="B295" s="3"/>
      <c r="D295" s="18"/>
      <c r="E295" s="18"/>
      <c r="F295" s="18"/>
      <c r="I295" s="18"/>
      <c r="K295" s="18"/>
    </row>
    <row r="296">
      <c r="B296" s="3"/>
      <c r="D296" s="18"/>
      <c r="E296" s="18"/>
      <c r="F296" s="18"/>
      <c r="I296" s="18"/>
      <c r="K296" s="18"/>
    </row>
    <row r="297">
      <c r="B297" s="3"/>
      <c r="D297" s="18"/>
      <c r="E297" s="18"/>
      <c r="F297" s="18"/>
      <c r="I297" s="18"/>
      <c r="K297" s="18"/>
    </row>
    <row r="298">
      <c r="B298" s="3"/>
      <c r="D298" s="18"/>
      <c r="E298" s="18"/>
      <c r="F298" s="18"/>
      <c r="I298" s="18"/>
      <c r="K298" s="18"/>
    </row>
    <row r="299">
      <c r="B299" s="3"/>
      <c r="D299" s="18"/>
      <c r="E299" s="18"/>
      <c r="F299" s="18"/>
      <c r="I299" s="18"/>
      <c r="K299" s="18"/>
    </row>
    <row r="300">
      <c r="B300" s="3"/>
      <c r="D300" s="18"/>
      <c r="E300" s="18"/>
      <c r="F300" s="18"/>
      <c r="I300" s="18"/>
      <c r="K300" s="18"/>
    </row>
    <row r="301">
      <c r="B301" s="3"/>
      <c r="D301" s="18"/>
      <c r="E301" s="18"/>
      <c r="F301" s="18"/>
      <c r="I301" s="18"/>
      <c r="K301" s="18"/>
    </row>
    <row r="302">
      <c r="B302" s="3"/>
      <c r="D302" s="18"/>
      <c r="E302" s="18"/>
      <c r="F302" s="18"/>
      <c r="I302" s="18"/>
      <c r="K302" s="18"/>
    </row>
    <row r="303">
      <c r="B303" s="3"/>
      <c r="D303" s="18"/>
      <c r="E303" s="18"/>
      <c r="F303" s="18"/>
      <c r="I303" s="18"/>
      <c r="K303" s="18"/>
    </row>
    <row r="304">
      <c r="B304" s="3"/>
      <c r="D304" s="18"/>
      <c r="E304" s="18"/>
      <c r="F304" s="18"/>
      <c r="I304" s="18"/>
      <c r="K304" s="18"/>
    </row>
    <row r="305">
      <c r="B305" s="3"/>
      <c r="D305" s="18"/>
      <c r="E305" s="18"/>
      <c r="F305" s="18"/>
      <c r="I305" s="18"/>
      <c r="K305" s="18"/>
    </row>
    <row r="306">
      <c r="B306" s="3"/>
      <c r="D306" s="18"/>
      <c r="E306" s="18"/>
      <c r="F306" s="18"/>
      <c r="I306" s="18"/>
      <c r="K306" s="18"/>
    </row>
    <row r="307">
      <c r="B307" s="3"/>
      <c r="D307" s="18"/>
      <c r="E307" s="18"/>
      <c r="F307" s="18"/>
      <c r="I307" s="18"/>
      <c r="K307" s="18"/>
    </row>
    <row r="308">
      <c r="B308" s="3"/>
      <c r="D308" s="18"/>
      <c r="E308" s="18"/>
      <c r="F308" s="18"/>
      <c r="I308" s="18"/>
      <c r="K308" s="18"/>
    </row>
    <row r="309">
      <c r="B309" s="3"/>
      <c r="D309" s="18"/>
      <c r="E309" s="18"/>
      <c r="F309" s="18"/>
      <c r="I309" s="18"/>
      <c r="K309" s="18"/>
    </row>
    <row r="310">
      <c r="B310" s="3"/>
      <c r="D310" s="18"/>
      <c r="E310" s="18"/>
      <c r="F310" s="18"/>
      <c r="I310" s="18"/>
      <c r="K310" s="18"/>
    </row>
    <row r="311">
      <c r="B311" s="3"/>
      <c r="D311" s="18"/>
      <c r="E311" s="18"/>
      <c r="F311" s="18"/>
      <c r="I311" s="18"/>
      <c r="K311" s="18"/>
    </row>
    <row r="312">
      <c r="B312" s="3"/>
      <c r="D312" s="18"/>
      <c r="E312" s="18"/>
      <c r="F312" s="18"/>
      <c r="I312" s="18"/>
      <c r="K312" s="18"/>
    </row>
    <row r="313">
      <c r="B313" s="3"/>
      <c r="D313" s="18"/>
      <c r="E313" s="18"/>
      <c r="F313" s="18"/>
      <c r="I313" s="18"/>
      <c r="K313" s="18"/>
    </row>
    <row r="314">
      <c r="B314" s="3"/>
      <c r="D314" s="18"/>
      <c r="E314" s="18"/>
      <c r="F314" s="18"/>
      <c r="I314" s="18"/>
      <c r="K314" s="18"/>
    </row>
    <row r="315">
      <c r="B315" s="3"/>
      <c r="D315" s="18"/>
      <c r="E315" s="18"/>
      <c r="F315" s="18"/>
      <c r="I315" s="18"/>
      <c r="K315" s="18"/>
    </row>
    <row r="316">
      <c r="B316" s="3"/>
      <c r="D316" s="18"/>
      <c r="E316" s="18"/>
      <c r="F316" s="18"/>
      <c r="I316" s="18"/>
      <c r="K316" s="18"/>
    </row>
    <row r="317">
      <c r="B317" s="3"/>
      <c r="D317" s="18"/>
      <c r="E317" s="18"/>
      <c r="F317" s="18"/>
      <c r="I317" s="18"/>
      <c r="K317" s="18"/>
    </row>
    <row r="318">
      <c r="B318" s="3"/>
      <c r="D318" s="18"/>
      <c r="E318" s="18"/>
      <c r="F318" s="18"/>
      <c r="I318" s="18"/>
      <c r="K318" s="18"/>
    </row>
    <row r="319">
      <c r="B319" s="3"/>
      <c r="D319" s="18"/>
      <c r="E319" s="18"/>
      <c r="F319" s="18"/>
      <c r="I319" s="18"/>
      <c r="K319" s="18"/>
    </row>
    <row r="320">
      <c r="B320" s="3"/>
      <c r="D320" s="18"/>
      <c r="E320" s="18"/>
      <c r="F320" s="18"/>
      <c r="I320" s="18"/>
      <c r="K320" s="18"/>
    </row>
    <row r="321">
      <c r="B321" s="3"/>
      <c r="D321" s="18"/>
      <c r="E321" s="18"/>
      <c r="F321" s="18"/>
      <c r="I321" s="18"/>
      <c r="K321" s="18"/>
    </row>
    <row r="322">
      <c r="B322" s="3"/>
      <c r="D322" s="18"/>
      <c r="E322" s="18"/>
      <c r="F322" s="18"/>
      <c r="I322" s="18"/>
      <c r="K322" s="18"/>
    </row>
    <row r="323">
      <c r="B323" s="3"/>
      <c r="D323" s="18"/>
      <c r="E323" s="18"/>
      <c r="F323" s="18"/>
      <c r="I323" s="18"/>
      <c r="K323" s="18"/>
    </row>
    <row r="324">
      <c r="B324" s="3"/>
      <c r="D324" s="18"/>
      <c r="E324" s="18"/>
      <c r="F324" s="18"/>
      <c r="I324" s="18"/>
      <c r="K324" s="18"/>
    </row>
    <row r="325">
      <c r="B325" s="3"/>
      <c r="D325" s="18"/>
      <c r="E325" s="18"/>
      <c r="F325" s="18"/>
      <c r="I325" s="18"/>
      <c r="K325" s="18"/>
    </row>
    <row r="326">
      <c r="B326" s="3"/>
      <c r="D326" s="18"/>
      <c r="E326" s="18"/>
      <c r="F326" s="18"/>
      <c r="I326" s="18"/>
      <c r="K326" s="18"/>
    </row>
    <row r="327">
      <c r="B327" s="3"/>
      <c r="D327" s="18"/>
      <c r="E327" s="18"/>
      <c r="F327" s="18"/>
      <c r="I327" s="18"/>
      <c r="K327" s="18"/>
    </row>
    <row r="328">
      <c r="B328" s="3"/>
      <c r="D328" s="18"/>
      <c r="E328" s="18"/>
      <c r="F328" s="18"/>
      <c r="I328" s="18"/>
      <c r="K328" s="18"/>
    </row>
    <row r="329">
      <c r="B329" s="3"/>
      <c r="D329" s="18"/>
      <c r="E329" s="18"/>
      <c r="F329" s="18"/>
      <c r="I329" s="18"/>
      <c r="K329" s="18"/>
    </row>
    <row r="330">
      <c r="B330" s="3"/>
      <c r="D330" s="18"/>
      <c r="E330" s="18"/>
      <c r="F330" s="18"/>
      <c r="I330" s="18"/>
      <c r="K330" s="18"/>
    </row>
    <row r="331">
      <c r="B331" s="3"/>
      <c r="D331" s="18"/>
      <c r="E331" s="18"/>
      <c r="F331" s="18"/>
      <c r="I331" s="18"/>
      <c r="K331" s="18"/>
    </row>
    <row r="332">
      <c r="B332" s="3"/>
      <c r="D332" s="18"/>
      <c r="E332" s="18"/>
      <c r="F332" s="18"/>
      <c r="I332" s="18"/>
      <c r="K332" s="18"/>
    </row>
    <row r="333">
      <c r="B333" s="3"/>
      <c r="D333" s="18"/>
      <c r="E333" s="18"/>
      <c r="F333" s="18"/>
      <c r="I333" s="18"/>
      <c r="K333" s="18"/>
    </row>
    <row r="334">
      <c r="B334" s="3"/>
      <c r="D334" s="18"/>
      <c r="E334" s="18"/>
      <c r="F334" s="18"/>
      <c r="I334" s="18"/>
      <c r="K334" s="18"/>
    </row>
    <row r="335">
      <c r="B335" s="3"/>
      <c r="D335" s="18"/>
      <c r="E335" s="18"/>
      <c r="F335" s="18"/>
      <c r="I335" s="18"/>
      <c r="K335" s="18"/>
    </row>
    <row r="336">
      <c r="B336" s="3"/>
      <c r="D336" s="18"/>
      <c r="E336" s="18"/>
      <c r="F336" s="18"/>
      <c r="I336" s="18"/>
      <c r="K336" s="18"/>
    </row>
    <row r="337">
      <c r="B337" s="3"/>
      <c r="D337" s="18"/>
      <c r="E337" s="18"/>
      <c r="F337" s="18"/>
      <c r="I337" s="18"/>
      <c r="K337" s="18"/>
    </row>
    <row r="338">
      <c r="B338" s="3"/>
      <c r="D338" s="18"/>
      <c r="E338" s="18"/>
      <c r="F338" s="18"/>
      <c r="I338" s="18"/>
      <c r="K338" s="18"/>
    </row>
    <row r="339">
      <c r="B339" s="3"/>
      <c r="D339" s="18"/>
      <c r="E339" s="18"/>
      <c r="F339" s="18"/>
      <c r="I339" s="18"/>
      <c r="K339" s="18"/>
    </row>
    <row r="340">
      <c r="B340" s="3"/>
      <c r="D340" s="18"/>
      <c r="E340" s="18"/>
      <c r="F340" s="18"/>
      <c r="I340" s="18"/>
      <c r="K340" s="18"/>
    </row>
    <row r="341">
      <c r="B341" s="3"/>
      <c r="D341" s="18"/>
      <c r="E341" s="18"/>
      <c r="F341" s="18"/>
      <c r="I341" s="18"/>
      <c r="K341" s="18"/>
    </row>
    <row r="342">
      <c r="B342" s="3"/>
      <c r="D342" s="18"/>
      <c r="E342" s="18"/>
      <c r="F342" s="18"/>
      <c r="I342" s="18"/>
      <c r="K342" s="18"/>
    </row>
    <row r="343">
      <c r="B343" s="3"/>
      <c r="D343" s="18"/>
      <c r="E343" s="18"/>
      <c r="F343" s="18"/>
      <c r="I343" s="18"/>
      <c r="K343" s="18"/>
    </row>
    <row r="344">
      <c r="B344" s="3"/>
      <c r="D344" s="18"/>
      <c r="E344" s="18"/>
      <c r="F344" s="18"/>
      <c r="I344" s="18"/>
      <c r="K344" s="18"/>
    </row>
    <row r="345">
      <c r="B345" s="3"/>
      <c r="D345" s="18"/>
      <c r="E345" s="18"/>
      <c r="F345" s="18"/>
      <c r="I345" s="18"/>
      <c r="K345" s="18"/>
    </row>
    <row r="346">
      <c r="B346" s="3"/>
      <c r="D346" s="18"/>
      <c r="E346" s="18"/>
      <c r="F346" s="18"/>
      <c r="I346" s="18"/>
      <c r="K346" s="18"/>
    </row>
    <row r="347">
      <c r="B347" s="3"/>
      <c r="D347" s="18"/>
      <c r="E347" s="18"/>
      <c r="F347" s="18"/>
      <c r="I347" s="18"/>
      <c r="K347" s="18"/>
    </row>
    <row r="348">
      <c r="B348" s="3"/>
      <c r="D348" s="18"/>
      <c r="E348" s="18"/>
      <c r="F348" s="18"/>
      <c r="I348" s="18"/>
      <c r="K348" s="18"/>
    </row>
    <row r="349">
      <c r="B349" s="3"/>
      <c r="D349" s="18"/>
      <c r="E349" s="18"/>
      <c r="F349" s="18"/>
      <c r="I349" s="18"/>
      <c r="K349" s="18"/>
    </row>
    <row r="350">
      <c r="B350" s="3"/>
      <c r="D350" s="18"/>
      <c r="E350" s="18"/>
      <c r="F350" s="18"/>
      <c r="I350" s="18"/>
      <c r="K350" s="18"/>
    </row>
    <row r="351">
      <c r="B351" s="3"/>
      <c r="D351" s="18"/>
      <c r="E351" s="18"/>
      <c r="F351" s="18"/>
      <c r="I351" s="18"/>
      <c r="K351" s="18"/>
    </row>
    <row r="352">
      <c r="B352" s="3"/>
      <c r="D352" s="18"/>
      <c r="E352" s="18"/>
      <c r="F352" s="18"/>
      <c r="I352" s="18"/>
      <c r="K352" s="18"/>
    </row>
    <row r="353">
      <c r="B353" s="3"/>
      <c r="D353" s="18"/>
      <c r="E353" s="18"/>
      <c r="F353" s="18"/>
      <c r="I353" s="18"/>
      <c r="K353" s="18"/>
    </row>
    <row r="354">
      <c r="B354" s="3"/>
      <c r="D354" s="18"/>
      <c r="E354" s="18"/>
      <c r="F354" s="18"/>
      <c r="I354" s="18"/>
      <c r="K354" s="18"/>
    </row>
    <row r="355">
      <c r="B355" s="3"/>
      <c r="D355" s="18"/>
      <c r="E355" s="18"/>
      <c r="F355" s="18"/>
      <c r="I355" s="18"/>
      <c r="K355" s="18"/>
    </row>
    <row r="356">
      <c r="B356" s="3"/>
      <c r="D356" s="18"/>
      <c r="E356" s="18"/>
      <c r="F356" s="18"/>
      <c r="I356" s="18"/>
      <c r="K356" s="18"/>
    </row>
    <row r="357">
      <c r="B357" s="3"/>
      <c r="D357" s="18"/>
      <c r="E357" s="18"/>
      <c r="F357" s="18"/>
      <c r="I357" s="18"/>
      <c r="K357" s="18"/>
    </row>
    <row r="358">
      <c r="B358" s="3"/>
      <c r="D358" s="18"/>
      <c r="E358" s="18"/>
      <c r="F358" s="18"/>
      <c r="I358" s="18"/>
      <c r="K358" s="18"/>
    </row>
    <row r="359">
      <c r="B359" s="3"/>
      <c r="D359" s="18"/>
      <c r="E359" s="18"/>
      <c r="F359" s="18"/>
      <c r="I359" s="18"/>
      <c r="K359" s="18"/>
    </row>
    <row r="360">
      <c r="B360" s="3"/>
      <c r="D360" s="18"/>
      <c r="E360" s="18"/>
      <c r="F360" s="18"/>
      <c r="I360" s="18"/>
      <c r="K360" s="18"/>
    </row>
    <row r="361">
      <c r="B361" s="3"/>
      <c r="D361" s="18"/>
      <c r="E361" s="18"/>
      <c r="F361" s="18"/>
      <c r="I361" s="18"/>
      <c r="K361" s="18"/>
    </row>
    <row r="362">
      <c r="B362" s="3"/>
      <c r="D362" s="18"/>
      <c r="E362" s="18"/>
      <c r="F362" s="18"/>
      <c r="I362" s="18"/>
      <c r="K362" s="18"/>
    </row>
    <row r="363">
      <c r="B363" s="3"/>
      <c r="D363" s="18"/>
      <c r="E363" s="18"/>
      <c r="F363" s="18"/>
      <c r="I363" s="18"/>
      <c r="K363" s="18"/>
    </row>
    <row r="364">
      <c r="B364" s="3"/>
      <c r="D364" s="18"/>
      <c r="E364" s="18"/>
      <c r="F364" s="18"/>
      <c r="I364" s="18"/>
      <c r="K364" s="18"/>
    </row>
    <row r="365">
      <c r="B365" s="3"/>
      <c r="D365" s="18"/>
      <c r="E365" s="18"/>
      <c r="F365" s="18"/>
      <c r="I365" s="18"/>
      <c r="K365" s="18"/>
    </row>
    <row r="366">
      <c r="B366" s="3"/>
      <c r="D366" s="18"/>
      <c r="E366" s="18"/>
      <c r="F366" s="18"/>
      <c r="I366" s="18"/>
      <c r="K366" s="18"/>
    </row>
    <row r="367">
      <c r="B367" s="3"/>
      <c r="D367" s="18"/>
      <c r="E367" s="18"/>
      <c r="F367" s="18"/>
      <c r="I367" s="18"/>
      <c r="K367" s="18"/>
    </row>
    <row r="368">
      <c r="B368" s="3"/>
      <c r="D368" s="18"/>
      <c r="E368" s="18"/>
      <c r="F368" s="18"/>
      <c r="I368" s="18"/>
      <c r="K368" s="18"/>
    </row>
    <row r="369">
      <c r="B369" s="3"/>
      <c r="D369" s="18"/>
      <c r="E369" s="18"/>
      <c r="F369" s="18"/>
      <c r="I369" s="18"/>
      <c r="K369" s="18"/>
    </row>
    <row r="370">
      <c r="B370" s="3"/>
      <c r="D370" s="18"/>
      <c r="E370" s="18"/>
      <c r="F370" s="18"/>
      <c r="I370" s="18"/>
      <c r="K370" s="18"/>
    </row>
    <row r="371">
      <c r="B371" s="3"/>
      <c r="D371" s="18"/>
      <c r="E371" s="18"/>
      <c r="F371" s="18"/>
      <c r="I371" s="18"/>
      <c r="K371" s="18"/>
    </row>
    <row r="372">
      <c r="B372" s="3"/>
      <c r="D372" s="18"/>
      <c r="E372" s="18"/>
      <c r="F372" s="18"/>
      <c r="I372" s="18"/>
      <c r="K372" s="18"/>
    </row>
    <row r="373">
      <c r="B373" s="3"/>
      <c r="D373" s="18"/>
      <c r="E373" s="18"/>
      <c r="F373" s="18"/>
      <c r="I373" s="18"/>
      <c r="K373" s="18"/>
    </row>
    <row r="374">
      <c r="B374" s="3"/>
      <c r="D374" s="18"/>
      <c r="E374" s="18"/>
      <c r="F374" s="18"/>
      <c r="I374" s="18"/>
      <c r="K374" s="18"/>
    </row>
    <row r="375">
      <c r="B375" s="3"/>
      <c r="D375" s="18"/>
      <c r="E375" s="18"/>
      <c r="F375" s="18"/>
      <c r="I375" s="18"/>
      <c r="K375" s="18"/>
    </row>
    <row r="376">
      <c r="B376" s="3"/>
      <c r="D376" s="18"/>
      <c r="E376" s="18"/>
      <c r="F376" s="18"/>
      <c r="I376" s="18"/>
      <c r="K376" s="18"/>
    </row>
    <row r="377">
      <c r="B377" s="3"/>
      <c r="D377" s="18"/>
      <c r="E377" s="18"/>
      <c r="F377" s="18"/>
      <c r="I377" s="18"/>
      <c r="K377" s="18"/>
    </row>
    <row r="378">
      <c r="B378" s="3"/>
      <c r="D378" s="18"/>
      <c r="E378" s="18"/>
      <c r="F378" s="18"/>
      <c r="I378" s="18"/>
      <c r="K378" s="18"/>
    </row>
    <row r="379">
      <c r="B379" s="3"/>
      <c r="D379" s="18"/>
      <c r="E379" s="18"/>
      <c r="F379" s="18"/>
      <c r="I379" s="18"/>
      <c r="K379" s="18"/>
    </row>
    <row r="380">
      <c r="B380" s="3"/>
      <c r="D380" s="18"/>
      <c r="E380" s="18"/>
      <c r="F380" s="18"/>
      <c r="I380" s="18"/>
      <c r="K380" s="18"/>
    </row>
    <row r="381">
      <c r="B381" s="3"/>
      <c r="D381" s="18"/>
      <c r="E381" s="18"/>
      <c r="F381" s="18"/>
      <c r="I381" s="18"/>
      <c r="K381" s="18"/>
    </row>
    <row r="382">
      <c r="B382" s="3"/>
      <c r="D382" s="18"/>
      <c r="E382" s="18"/>
      <c r="F382" s="18"/>
      <c r="I382" s="18"/>
      <c r="K382" s="18"/>
    </row>
    <row r="383">
      <c r="B383" s="3"/>
      <c r="D383" s="18"/>
      <c r="E383" s="18"/>
      <c r="F383" s="18"/>
      <c r="I383" s="18"/>
      <c r="K383" s="18"/>
    </row>
    <row r="384">
      <c r="B384" s="3"/>
      <c r="D384" s="18"/>
      <c r="E384" s="18"/>
      <c r="F384" s="18"/>
      <c r="I384" s="18"/>
      <c r="K384" s="18"/>
    </row>
    <row r="385">
      <c r="B385" s="3"/>
      <c r="D385" s="18"/>
      <c r="E385" s="18"/>
      <c r="F385" s="18"/>
      <c r="I385" s="18"/>
      <c r="K385" s="18"/>
    </row>
    <row r="386">
      <c r="B386" s="3"/>
      <c r="D386" s="18"/>
      <c r="E386" s="18"/>
      <c r="F386" s="18"/>
      <c r="I386" s="18"/>
      <c r="K386" s="18"/>
    </row>
    <row r="387">
      <c r="B387" s="3"/>
      <c r="D387" s="18"/>
      <c r="E387" s="18"/>
      <c r="F387" s="18"/>
      <c r="I387" s="18"/>
      <c r="K387" s="18"/>
    </row>
    <row r="388">
      <c r="B388" s="3"/>
      <c r="D388" s="18"/>
      <c r="E388" s="18"/>
      <c r="F388" s="18"/>
      <c r="I388" s="18"/>
      <c r="K388" s="18"/>
    </row>
    <row r="389">
      <c r="B389" s="3"/>
      <c r="D389" s="18"/>
      <c r="E389" s="18"/>
      <c r="F389" s="18"/>
      <c r="I389" s="18"/>
      <c r="K389" s="18"/>
    </row>
    <row r="390">
      <c r="B390" s="3"/>
      <c r="D390" s="18"/>
      <c r="E390" s="18"/>
      <c r="F390" s="18"/>
      <c r="I390" s="18"/>
      <c r="K390" s="18"/>
    </row>
    <row r="391">
      <c r="B391" s="3"/>
      <c r="D391" s="18"/>
      <c r="E391" s="18"/>
      <c r="F391" s="18"/>
      <c r="I391" s="18"/>
      <c r="K391" s="18"/>
    </row>
    <row r="392">
      <c r="B392" s="3"/>
      <c r="D392" s="18"/>
      <c r="E392" s="18"/>
      <c r="F392" s="18"/>
      <c r="I392" s="18"/>
      <c r="K392" s="18"/>
    </row>
    <row r="393">
      <c r="B393" s="3"/>
      <c r="D393" s="18"/>
      <c r="E393" s="18"/>
      <c r="F393" s="18"/>
      <c r="I393" s="18"/>
      <c r="K393" s="18"/>
    </row>
    <row r="394">
      <c r="B394" s="3"/>
      <c r="D394" s="18"/>
      <c r="E394" s="18"/>
      <c r="F394" s="18"/>
      <c r="I394" s="18"/>
      <c r="K394" s="18"/>
    </row>
    <row r="395">
      <c r="B395" s="3"/>
      <c r="D395" s="18"/>
      <c r="E395" s="18"/>
      <c r="F395" s="18"/>
      <c r="I395" s="18"/>
      <c r="K395" s="18"/>
    </row>
    <row r="396">
      <c r="B396" s="3"/>
      <c r="D396" s="18"/>
      <c r="E396" s="18"/>
      <c r="F396" s="18"/>
      <c r="I396" s="18"/>
      <c r="K396" s="18"/>
    </row>
    <row r="397">
      <c r="B397" s="3"/>
      <c r="D397" s="18"/>
      <c r="E397" s="18"/>
      <c r="F397" s="18"/>
      <c r="I397" s="18"/>
      <c r="K397" s="18"/>
    </row>
    <row r="398">
      <c r="B398" s="3"/>
      <c r="D398" s="18"/>
      <c r="E398" s="18"/>
      <c r="F398" s="18"/>
      <c r="I398" s="18"/>
      <c r="K398" s="18"/>
    </row>
    <row r="399">
      <c r="B399" s="3"/>
      <c r="D399" s="18"/>
      <c r="E399" s="18"/>
      <c r="F399" s="18"/>
      <c r="I399" s="18"/>
      <c r="K399" s="18"/>
    </row>
    <row r="400">
      <c r="B400" s="3"/>
      <c r="D400" s="18"/>
      <c r="E400" s="18"/>
      <c r="F400" s="18"/>
      <c r="I400" s="18"/>
      <c r="K400" s="18"/>
    </row>
    <row r="401">
      <c r="B401" s="3"/>
      <c r="D401" s="18"/>
      <c r="E401" s="18"/>
      <c r="F401" s="18"/>
      <c r="I401" s="18"/>
      <c r="K401" s="18"/>
    </row>
    <row r="402">
      <c r="B402" s="3"/>
      <c r="D402" s="18"/>
      <c r="E402" s="18"/>
      <c r="F402" s="18"/>
      <c r="I402" s="18"/>
      <c r="K402" s="18"/>
    </row>
    <row r="403">
      <c r="B403" s="3"/>
      <c r="D403" s="18"/>
      <c r="E403" s="18"/>
      <c r="F403" s="18"/>
      <c r="I403" s="18"/>
      <c r="K403" s="18"/>
    </row>
    <row r="404">
      <c r="B404" s="3"/>
      <c r="D404" s="18"/>
      <c r="E404" s="18"/>
      <c r="F404" s="18"/>
      <c r="I404" s="18"/>
      <c r="K404" s="18"/>
    </row>
    <row r="405">
      <c r="B405" s="3"/>
      <c r="D405" s="18"/>
      <c r="E405" s="18"/>
      <c r="F405" s="18"/>
      <c r="I405" s="18"/>
      <c r="K405" s="18"/>
    </row>
    <row r="406">
      <c r="B406" s="3"/>
      <c r="D406" s="18"/>
      <c r="E406" s="18"/>
      <c r="F406" s="18"/>
      <c r="I406" s="18"/>
      <c r="K406" s="18"/>
    </row>
    <row r="407">
      <c r="B407" s="3"/>
      <c r="D407" s="18"/>
      <c r="E407" s="18"/>
      <c r="F407" s="18"/>
      <c r="I407" s="18"/>
      <c r="K407" s="18"/>
    </row>
    <row r="408">
      <c r="B408" s="3"/>
      <c r="D408" s="18"/>
      <c r="E408" s="18"/>
      <c r="F408" s="18"/>
      <c r="I408" s="18"/>
      <c r="K408" s="18"/>
    </row>
    <row r="409">
      <c r="B409" s="3"/>
      <c r="D409" s="18"/>
      <c r="E409" s="18"/>
      <c r="F409" s="18"/>
      <c r="I409" s="18"/>
      <c r="K409" s="18"/>
    </row>
    <row r="410">
      <c r="B410" s="3"/>
      <c r="D410" s="18"/>
      <c r="E410" s="18"/>
      <c r="F410" s="18"/>
      <c r="I410" s="18"/>
      <c r="K410" s="18"/>
    </row>
    <row r="411">
      <c r="B411" s="3"/>
      <c r="D411" s="18"/>
      <c r="E411" s="18"/>
      <c r="F411" s="18"/>
      <c r="I411" s="18"/>
      <c r="K411" s="18"/>
    </row>
    <row r="412">
      <c r="B412" s="3"/>
      <c r="D412" s="18"/>
      <c r="E412" s="18"/>
      <c r="F412" s="18"/>
      <c r="I412" s="18"/>
      <c r="K412" s="18"/>
    </row>
    <row r="413">
      <c r="B413" s="3"/>
      <c r="D413" s="18"/>
      <c r="E413" s="18"/>
      <c r="F413" s="18"/>
      <c r="I413" s="18"/>
      <c r="K413" s="18"/>
    </row>
    <row r="414">
      <c r="B414" s="3"/>
      <c r="D414" s="18"/>
      <c r="E414" s="18"/>
      <c r="F414" s="18"/>
      <c r="I414" s="18"/>
      <c r="K414" s="18"/>
    </row>
    <row r="415">
      <c r="B415" s="3"/>
      <c r="D415" s="18"/>
      <c r="E415" s="18"/>
      <c r="F415" s="18"/>
      <c r="I415" s="18"/>
      <c r="K415" s="18"/>
    </row>
    <row r="416">
      <c r="B416" s="3"/>
      <c r="D416" s="18"/>
      <c r="E416" s="18"/>
      <c r="F416" s="18"/>
      <c r="I416" s="18"/>
      <c r="K416" s="18"/>
    </row>
    <row r="417">
      <c r="B417" s="3"/>
      <c r="D417" s="18"/>
      <c r="E417" s="18"/>
      <c r="F417" s="18"/>
      <c r="I417" s="18"/>
      <c r="K417" s="18"/>
    </row>
    <row r="418">
      <c r="B418" s="3"/>
      <c r="D418" s="18"/>
      <c r="E418" s="18"/>
      <c r="F418" s="18"/>
      <c r="I418" s="18"/>
      <c r="K418" s="18"/>
    </row>
    <row r="419">
      <c r="B419" s="3"/>
      <c r="D419" s="18"/>
      <c r="E419" s="18"/>
      <c r="F419" s="18"/>
      <c r="I419" s="18"/>
      <c r="K419" s="18"/>
    </row>
    <row r="420">
      <c r="B420" s="3"/>
      <c r="D420" s="18"/>
      <c r="E420" s="18"/>
      <c r="F420" s="18"/>
      <c r="I420" s="18"/>
      <c r="K420" s="18"/>
    </row>
    <row r="421">
      <c r="B421" s="3"/>
      <c r="D421" s="18"/>
      <c r="E421" s="18"/>
      <c r="F421" s="18"/>
      <c r="I421" s="18"/>
      <c r="K421" s="18"/>
    </row>
    <row r="422">
      <c r="B422" s="3"/>
      <c r="D422" s="18"/>
      <c r="E422" s="18"/>
      <c r="F422" s="18"/>
      <c r="I422" s="18"/>
      <c r="K422" s="18"/>
    </row>
    <row r="423">
      <c r="B423" s="3"/>
      <c r="D423" s="18"/>
      <c r="E423" s="18"/>
      <c r="F423" s="18"/>
      <c r="I423" s="18"/>
      <c r="K423" s="18"/>
    </row>
    <row r="424">
      <c r="B424" s="3"/>
      <c r="D424" s="18"/>
      <c r="E424" s="18"/>
      <c r="F424" s="18"/>
      <c r="I424" s="18"/>
      <c r="K424" s="18"/>
    </row>
    <row r="425">
      <c r="B425" s="3"/>
      <c r="D425" s="18"/>
      <c r="E425" s="18"/>
      <c r="F425" s="18"/>
      <c r="I425" s="18"/>
      <c r="K425" s="18"/>
    </row>
    <row r="426">
      <c r="B426" s="3"/>
      <c r="D426" s="18"/>
      <c r="E426" s="18"/>
      <c r="F426" s="18"/>
      <c r="I426" s="18"/>
      <c r="K426" s="18"/>
    </row>
    <row r="427">
      <c r="B427" s="3"/>
      <c r="D427" s="18"/>
      <c r="E427" s="18"/>
      <c r="F427" s="18"/>
      <c r="I427" s="18"/>
      <c r="K427" s="18"/>
    </row>
    <row r="428">
      <c r="B428" s="3"/>
      <c r="D428" s="18"/>
      <c r="E428" s="18"/>
      <c r="F428" s="18"/>
      <c r="I428" s="18"/>
      <c r="K428" s="18"/>
    </row>
    <row r="429">
      <c r="B429" s="3"/>
      <c r="D429" s="18"/>
      <c r="E429" s="18"/>
      <c r="F429" s="18"/>
      <c r="I429" s="18"/>
      <c r="K429" s="18"/>
    </row>
    <row r="430">
      <c r="B430" s="3"/>
      <c r="D430" s="18"/>
      <c r="E430" s="18"/>
      <c r="F430" s="18"/>
      <c r="I430" s="18"/>
      <c r="K430" s="18"/>
    </row>
    <row r="431">
      <c r="B431" s="3"/>
      <c r="D431" s="18"/>
      <c r="E431" s="18"/>
      <c r="F431" s="18"/>
      <c r="I431" s="18"/>
      <c r="K431" s="18"/>
    </row>
    <row r="432">
      <c r="B432" s="3"/>
      <c r="D432" s="18"/>
      <c r="E432" s="18"/>
      <c r="F432" s="18"/>
      <c r="I432" s="18"/>
      <c r="K432" s="18"/>
    </row>
    <row r="433">
      <c r="B433" s="3"/>
      <c r="D433" s="18"/>
      <c r="E433" s="18"/>
      <c r="F433" s="18"/>
      <c r="I433" s="18"/>
      <c r="K433" s="18"/>
    </row>
    <row r="434">
      <c r="B434" s="3"/>
      <c r="D434" s="18"/>
      <c r="E434" s="18"/>
      <c r="F434" s="18"/>
      <c r="I434" s="18"/>
      <c r="K434" s="18"/>
    </row>
    <row r="435">
      <c r="B435" s="3"/>
      <c r="D435" s="18"/>
      <c r="E435" s="18"/>
      <c r="F435" s="18"/>
      <c r="I435" s="18"/>
      <c r="K435" s="18"/>
    </row>
    <row r="436">
      <c r="B436" s="3"/>
      <c r="D436" s="18"/>
      <c r="E436" s="18"/>
      <c r="F436" s="18"/>
      <c r="I436" s="18"/>
      <c r="K436" s="18"/>
    </row>
    <row r="437">
      <c r="B437" s="3"/>
      <c r="D437" s="18"/>
      <c r="E437" s="18"/>
      <c r="F437" s="18"/>
      <c r="I437" s="18"/>
      <c r="K437" s="18"/>
    </row>
    <row r="438">
      <c r="B438" s="3"/>
      <c r="D438" s="18"/>
      <c r="E438" s="18"/>
      <c r="F438" s="18"/>
      <c r="I438" s="18"/>
      <c r="K438" s="18"/>
    </row>
    <row r="439">
      <c r="B439" s="3"/>
      <c r="D439" s="18"/>
      <c r="E439" s="18"/>
      <c r="F439" s="18"/>
      <c r="I439" s="18"/>
      <c r="K439" s="18"/>
    </row>
    <row r="440">
      <c r="B440" s="3"/>
      <c r="D440" s="18"/>
      <c r="E440" s="18"/>
      <c r="F440" s="18"/>
      <c r="I440" s="18"/>
      <c r="K440" s="18"/>
    </row>
    <row r="441">
      <c r="B441" s="3"/>
      <c r="D441" s="18"/>
      <c r="E441" s="18"/>
      <c r="F441" s="18"/>
      <c r="I441" s="18"/>
      <c r="K441" s="18"/>
    </row>
    <row r="442">
      <c r="B442" s="3"/>
      <c r="D442" s="18"/>
      <c r="E442" s="18"/>
      <c r="F442" s="18"/>
      <c r="I442" s="18"/>
      <c r="K442" s="18"/>
    </row>
    <row r="443">
      <c r="B443" s="3"/>
      <c r="D443" s="18"/>
      <c r="E443" s="18"/>
      <c r="F443" s="18"/>
      <c r="I443" s="18"/>
      <c r="K443" s="18"/>
    </row>
    <row r="444">
      <c r="B444" s="3"/>
      <c r="D444" s="18"/>
      <c r="E444" s="18"/>
      <c r="F444" s="18"/>
      <c r="I444" s="18"/>
      <c r="K444" s="18"/>
    </row>
    <row r="445">
      <c r="B445" s="3"/>
      <c r="D445" s="18"/>
      <c r="E445" s="18"/>
      <c r="F445" s="18"/>
      <c r="I445" s="18"/>
      <c r="K445" s="18"/>
    </row>
    <row r="446">
      <c r="B446" s="3"/>
      <c r="D446" s="18"/>
      <c r="E446" s="18"/>
      <c r="F446" s="18"/>
      <c r="I446" s="18"/>
      <c r="K446" s="18"/>
    </row>
    <row r="447">
      <c r="B447" s="3"/>
      <c r="D447" s="18"/>
      <c r="E447" s="18"/>
      <c r="F447" s="18"/>
      <c r="I447" s="18"/>
      <c r="K447" s="18"/>
    </row>
    <row r="448">
      <c r="B448" s="3"/>
      <c r="D448" s="18"/>
      <c r="E448" s="18"/>
      <c r="F448" s="18"/>
      <c r="I448" s="18"/>
      <c r="K448" s="18"/>
    </row>
    <row r="449">
      <c r="B449" s="3"/>
      <c r="D449" s="18"/>
      <c r="E449" s="18"/>
      <c r="F449" s="18"/>
      <c r="I449" s="18"/>
      <c r="K449" s="18"/>
    </row>
    <row r="450">
      <c r="B450" s="3"/>
      <c r="D450" s="18"/>
      <c r="E450" s="18"/>
      <c r="F450" s="18"/>
      <c r="I450" s="18"/>
      <c r="K450" s="18"/>
    </row>
    <row r="451">
      <c r="B451" s="3"/>
      <c r="D451" s="18"/>
      <c r="E451" s="18"/>
      <c r="F451" s="18"/>
      <c r="I451" s="18"/>
      <c r="K451" s="18"/>
    </row>
    <row r="452">
      <c r="B452" s="3"/>
      <c r="D452" s="18"/>
      <c r="E452" s="18"/>
      <c r="F452" s="18"/>
      <c r="I452" s="18"/>
      <c r="K452" s="18"/>
    </row>
    <row r="453">
      <c r="B453" s="3"/>
      <c r="D453" s="18"/>
      <c r="E453" s="18"/>
      <c r="F453" s="18"/>
      <c r="I453" s="18"/>
      <c r="K453" s="18"/>
    </row>
    <row r="454">
      <c r="B454" s="3"/>
      <c r="D454" s="18"/>
      <c r="E454" s="18"/>
      <c r="F454" s="18"/>
      <c r="I454" s="18"/>
      <c r="K454" s="18"/>
    </row>
    <row r="455">
      <c r="B455" s="3"/>
      <c r="D455" s="18"/>
      <c r="E455" s="18"/>
      <c r="F455" s="18"/>
      <c r="I455" s="18"/>
      <c r="K455" s="18"/>
    </row>
    <row r="456">
      <c r="B456" s="3"/>
      <c r="D456" s="18"/>
      <c r="E456" s="18"/>
      <c r="F456" s="18"/>
      <c r="I456" s="18"/>
      <c r="K456" s="18"/>
    </row>
    <row r="457">
      <c r="B457" s="3"/>
      <c r="D457" s="18"/>
      <c r="E457" s="18"/>
      <c r="F457" s="18"/>
      <c r="I457" s="18"/>
      <c r="K457" s="18"/>
    </row>
    <row r="458">
      <c r="B458" s="3"/>
      <c r="D458" s="18"/>
      <c r="E458" s="18"/>
      <c r="F458" s="18"/>
      <c r="I458" s="18"/>
      <c r="K458" s="18"/>
    </row>
    <row r="459">
      <c r="B459" s="3"/>
      <c r="D459" s="18"/>
      <c r="E459" s="18"/>
      <c r="F459" s="18"/>
      <c r="I459" s="18"/>
      <c r="K459" s="18"/>
    </row>
    <row r="460">
      <c r="B460" s="3"/>
      <c r="D460" s="18"/>
      <c r="E460" s="18"/>
      <c r="F460" s="18"/>
      <c r="I460" s="18"/>
      <c r="K460" s="18"/>
    </row>
    <row r="461">
      <c r="B461" s="3"/>
      <c r="D461" s="18"/>
      <c r="E461" s="18"/>
      <c r="F461" s="18"/>
      <c r="I461" s="18"/>
      <c r="K461" s="18"/>
    </row>
    <row r="462">
      <c r="B462" s="3"/>
      <c r="D462" s="18"/>
      <c r="E462" s="18"/>
      <c r="F462" s="18"/>
      <c r="I462" s="18"/>
      <c r="K462" s="18"/>
    </row>
    <row r="463">
      <c r="B463" s="3"/>
      <c r="D463" s="18"/>
      <c r="E463" s="18"/>
      <c r="F463" s="18"/>
      <c r="I463" s="18"/>
      <c r="K463" s="18"/>
    </row>
    <row r="464">
      <c r="B464" s="3"/>
      <c r="D464" s="18"/>
      <c r="E464" s="18"/>
      <c r="F464" s="18"/>
      <c r="I464" s="18"/>
      <c r="K464" s="18"/>
    </row>
    <row r="465">
      <c r="B465" s="3"/>
      <c r="D465" s="18"/>
      <c r="E465" s="18"/>
      <c r="F465" s="18"/>
      <c r="I465" s="18"/>
      <c r="K465" s="18"/>
    </row>
    <row r="466">
      <c r="B466" s="3"/>
      <c r="D466" s="18"/>
      <c r="E466" s="18"/>
      <c r="F466" s="18"/>
      <c r="I466" s="18"/>
      <c r="K466" s="18"/>
    </row>
    <row r="467">
      <c r="B467" s="3"/>
      <c r="D467" s="18"/>
      <c r="E467" s="18"/>
      <c r="F467" s="18"/>
      <c r="I467" s="18"/>
      <c r="K467" s="18"/>
    </row>
    <row r="468">
      <c r="B468" s="3"/>
      <c r="D468" s="18"/>
      <c r="E468" s="18"/>
      <c r="F468" s="18"/>
      <c r="I468" s="18"/>
      <c r="K468" s="18"/>
    </row>
    <row r="469">
      <c r="B469" s="3"/>
      <c r="D469" s="18"/>
      <c r="E469" s="18"/>
      <c r="F469" s="18"/>
      <c r="I469" s="18"/>
      <c r="K469" s="18"/>
    </row>
    <row r="470">
      <c r="B470" s="3"/>
      <c r="D470" s="18"/>
      <c r="E470" s="18"/>
      <c r="F470" s="18"/>
      <c r="I470" s="18"/>
      <c r="K470" s="18"/>
    </row>
    <row r="471">
      <c r="B471" s="3"/>
      <c r="D471" s="18"/>
      <c r="E471" s="18"/>
      <c r="F471" s="18"/>
      <c r="I471" s="18"/>
      <c r="K471" s="18"/>
    </row>
    <row r="472">
      <c r="B472" s="3"/>
      <c r="D472" s="18"/>
      <c r="E472" s="18"/>
      <c r="F472" s="18"/>
      <c r="I472" s="18"/>
      <c r="K472" s="18"/>
    </row>
    <row r="473">
      <c r="B473" s="3"/>
      <c r="D473" s="18"/>
      <c r="E473" s="18"/>
      <c r="F473" s="18"/>
      <c r="I473" s="18"/>
      <c r="K473" s="18"/>
    </row>
    <row r="474">
      <c r="B474" s="3"/>
      <c r="D474" s="18"/>
      <c r="E474" s="18"/>
      <c r="F474" s="18"/>
      <c r="I474" s="18"/>
      <c r="K474" s="18"/>
    </row>
    <row r="475">
      <c r="B475" s="3"/>
      <c r="D475" s="18"/>
      <c r="E475" s="18"/>
      <c r="F475" s="18"/>
      <c r="I475" s="18"/>
      <c r="K475" s="18"/>
    </row>
    <row r="476">
      <c r="B476" s="3"/>
      <c r="D476" s="18"/>
      <c r="E476" s="18"/>
      <c r="F476" s="18"/>
      <c r="I476" s="18"/>
      <c r="K476" s="18"/>
    </row>
    <row r="477">
      <c r="B477" s="3"/>
      <c r="D477" s="18"/>
      <c r="E477" s="18"/>
      <c r="F477" s="18"/>
      <c r="I477" s="18"/>
      <c r="K477" s="18"/>
    </row>
    <row r="478">
      <c r="B478" s="3"/>
      <c r="D478" s="18"/>
      <c r="E478" s="18"/>
      <c r="F478" s="18"/>
      <c r="I478" s="18"/>
      <c r="K478" s="18"/>
    </row>
    <row r="479">
      <c r="B479" s="3"/>
      <c r="D479" s="18"/>
      <c r="E479" s="18"/>
      <c r="F479" s="18"/>
      <c r="I479" s="18"/>
      <c r="K479" s="18"/>
    </row>
    <row r="480">
      <c r="B480" s="3"/>
      <c r="D480" s="18"/>
      <c r="E480" s="18"/>
      <c r="F480" s="18"/>
      <c r="I480" s="18"/>
      <c r="K480" s="18"/>
    </row>
    <row r="481">
      <c r="B481" s="3"/>
      <c r="D481" s="18"/>
      <c r="E481" s="18"/>
      <c r="F481" s="18"/>
      <c r="I481" s="18"/>
      <c r="K481" s="18"/>
    </row>
    <row r="482">
      <c r="B482" s="3"/>
      <c r="D482" s="18"/>
      <c r="E482" s="18"/>
      <c r="F482" s="18"/>
      <c r="I482" s="18"/>
      <c r="K482" s="18"/>
    </row>
    <row r="483">
      <c r="B483" s="3"/>
      <c r="D483" s="18"/>
      <c r="E483" s="18"/>
      <c r="F483" s="18"/>
      <c r="I483" s="18"/>
      <c r="K483" s="18"/>
    </row>
    <row r="484">
      <c r="B484" s="3"/>
      <c r="D484" s="18"/>
      <c r="E484" s="18"/>
      <c r="F484" s="18"/>
      <c r="I484" s="18"/>
      <c r="K484" s="18"/>
    </row>
    <row r="485">
      <c r="B485" s="3"/>
      <c r="D485" s="18"/>
      <c r="E485" s="18"/>
      <c r="F485" s="18"/>
      <c r="I485" s="18"/>
      <c r="K485" s="18"/>
    </row>
    <row r="486">
      <c r="B486" s="3"/>
      <c r="D486" s="18"/>
      <c r="E486" s="18"/>
      <c r="F486" s="18"/>
      <c r="I486" s="18"/>
      <c r="K486" s="18"/>
    </row>
    <row r="487">
      <c r="B487" s="3"/>
      <c r="D487" s="18"/>
      <c r="E487" s="18"/>
      <c r="F487" s="18"/>
      <c r="I487" s="18"/>
      <c r="K487" s="18"/>
    </row>
    <row r="488">
      <c r="B488" s="3"/>
      <c r="D488" s="18"/>
      <c r="E488" s="18"/>
      <c r="F488" s="18"/>
      <c r="I488" s="18"/>
      <c r="K488" s="18"/>
    </row>
    <row r="489">
      <c r="B489" s="3"/>
      <c r="D489" s="18"/>
      <c r="E489" s="18"/>
      <c r="F489" s="18"/>
      <c r="I489" s="18"/>
      <c r="K489" s="18"/>
    </row>
    <row r="490">
      <c r="B490" s="3"/>
      <c r="D490" s="18"/>
      <c r="E490" s="18"/>
      <c r="F490" s="18"/>
      <c r="I490" s="18"/>
      <c r="K490" s="18"/>
    </row>
    <row r="491">
      <c r="B491" s="3"/>
      <c r="D491" s="18"/>
      <c r="E491" s="18"/>
      <c r="F491" s="18"/>
      <c r="I491" s="18"/>
      <c r="K491" s="18"/>
    </row>
    <row r="492">
      <c r="B492" s="3"/>
      <c r="D492" s="18"/>
      <c r="E492" s="18"/>
      <c r="F492" s="18"/>
      <c r="I492" s="18"/>
      <c r="K492" s="18"/>
    </row>
    <row r="493">
      <c r="B493" s="3"/>
      <c r="D493" s="18"/>
      <c r="E493" s="18"/>
      <c r="F493" s="18"/>
      <c r="I493" s="18"/>
      <c r="K493" s="18"/>
    </row>
    <row r="494">
      <c r="B494" s="3"/>
      <c r="D494" s="18"/>
      <c r="E494" s="18"/>
      <c r="F494" s="18"/>
      <c r="I494" s="18"/>
      <c r="K494" s="18"/>
    </row>
    <row r="495">
      <c r="B495" s="3"/>
      <c r="D495" s="18"/>
      <c r="E495" s="18"/>
      <c r="F495" s="18"/>
      <c r="I495" s="18"/>
      <c r="K495" s="18"/>
    </row>
    <row r="496">
      <c r="B496" s="3"/>
      <c r="D496" s="18"/>
      <c r="E496" s="18"/>
      <c r="F496" s="18"/>
      <c r="I496" s="18"/>
      <c r="K496" s="18"/>
    </row>
    <row r="497">
      <c r="B497" s="3"/>
      <c r="D497" s="18"/>
      <c r="E497" s="18"/>
      <c r="F497" s="18"/>
      <c r="I497" s="18"/>
      <c r="K497" s="18"/>
    </row>
    <row r="498">
      <c r="B498" s="3"/>
      <c r="D498" s="18"/>
      <c r="E498" s="18"/>
      <c r="F498" s="18"/>
      <c r="I498" s="18"/>
      <c r="K498" s="18"/>
    </row>
    <row r="499">
      <c r="B499" s="3"/>
      <c r="D499" s="18"/>
      <c r="E499" s="18"/>
      <c r="F499" s="18"/>
      <c r="I499" s="18"/>
      <c r="K499" s="18"/>
    </row>
    <row r="500">
      <c r="B500" s="3"/>
      <c r="D500" s="18"/>
      <c r="E500" s="18"/>
      <c r="F500" s="18"/>
      <c r="I500" s="18"/>
      <c r="K500" s="18"/>
    </row>
    <row r="501">
      <c r="B501" s="3"/>
      <c r="D501" s="18"/>
      <c r="E501" s="18"/>
      <c r="F501" s="18"/>
      <c r="I501" s="18"/>
      <c r="K501" s="18"/>
    </row>
    <row r="502">
      <c r="B502" s="3"/>
      <c r="D502" s="18"/>
      <c r="E502" s="18"/>
      <c r="F502" s="18"/>
      <c r="I502" s="18"/>
      <c r="K502" s="18"/>
    </row>
    <row r="503">
      <c r="B503" s="3"/>
      <c r="D503" s="18"/>
      <c r="E503" s="18"/>
      <c r="F503" s="18"/>
      <c r="I503" s="18"/>
      <c r="K503" s="18"/>
    </row>
    <row r="504">
      <c r="B504" s="3"/>
      <c r="D504" s="18"/>
      <c r="E504" s="18"/>
      <c r="F504" s="18"/>
      <c r="I504" s="18"/>
      <c r="K504" s="18"/>
    </row>
    <row r="505">
      <c r="B505" s="3"/>
      <c r="D505" s="18"/>
      <c r="E505" s="18"/>
      <c r="F505" s="18"/>
      <c r="I505" s="18"/>
      <c r="K505" s="18"/>
    </row>
    <row r="506">
      <c r="B506" s="3"/>
      <c r="D506" s="18"/>
      <c r="E506" s="18"/>
      <c r="F506" s="18"/>
      <c r="I506" s="18"/>
      <c r="K506" s="18"/>
    </row>
    <row r="507">
      <c r="B507" s="3"/>
      <c r="D507" s="18"/>
      <c r="E507" s="18"/>
      <c r="F507" s="18"/>
      <c r="I507" s="18"/>
      <c r="K507" s="18"/>
    </row>
    <row r="508">
      <c r="B508" s="3"/>
      <c r="D508" s="18"/>
      <c r="E508" s="18"/>
      <c r="F508" s="18"/>
      <c r="I508" s="18"/>
      <c r="K508" s="18"/>
    </row>
    <row r="509">
      <c r="B509" s="3"/>
      <c r="D509" s="18"/>
      <c r="E509" s="18"/>
      <c r="F509" s="18"/>
      <c r="I509" s="18"/>
      <c r="K509" s="18"/>
    </row>
    <row r="510">
      <c r="B510" s="3"/>
      <c r="D510" s="18"/>
      <c r="E510" s="18"/>
      <c r="F510" s="18"/>
      <c r="I510" s="18"/>
      <c r="K510" s="18"/>
    </row>
    <row r="511">
      <c r="B511" s="3"/>
      <c r="D511" s="18"/>
      <c r="E511" s="18"/>
      <c r="F511" s="18"/>
      <c r="I511" s="18"/>
      <c r="K511" s="18"/>
    </row>
    <row r="512">
      <c r="B512" s="3"/>
      <c r="D512" s="18"/>
      <c r="E512" s="18"/>
      <c r="F512" s="18"/>
      <c r="I512" s="18"/>
      <c r="K512" s="18"/>
    </row>
    <row r="513">
      <c r="B513" s="3"/>
      <c r="D513" s="18"/>
      <c r="E513" s="18"/>
      <c r="F513" s="18"/>
      <c r="I513" s="18"/>
      <c r="K513" s="18"/>
    </row>
    <row r="514">
      <c r="B514" s="3"/>
      <c r="D514" s="18"/>
      <c r="E514" s="18"/>
      <c r="F514" s="18"/>
      <c r="I514" s="18"/>
      <c r="K514" s="18"/>
    </row>
    <row r="515">
      <c r="B515" s="3"/>
      <c r="D515" s="18"/>
      <c r="E515" s="18"/>
      <c r="F515" s="18"/>
      <c r="I515" s="18"/>
      <c r="K515" s="18"/>
    </row>
    <row r="516">
      <c r="B516" s="3"/>
      <c r="D516" s="18"/>
      <c r="E516" s="18"/>
      <c r="F516" s="18"/>
      <c r="I516" s="18"/>
      <c r="K516" s="18"/>
    </row>
    <row r="517">
      <c r="B517" s="3"/>
      <c r="D517" s="18"/>
      <c r="E517" s="18"/>
      <c r="F517" s="18"/>
      <c r="I517" s="18"/>
      <c r="K517" s="18"/>
    </row>
    <row r="518">
      <c r="B518" s="3"/>
      <c r="D518" s="18"/>
      <c r="E518" s="18"/>
      <c r="F518" s="18"/>
      <c r="I518" s="18"/>
      <c r="K518" s="18"/>
    </row>
    <row r="519">
      <c r="B519" s="3"/>
      <c r="D519" s="18"/>
      <c r="E519" s="18"/>
      <c r="F519" s="18"/>
      <c r="I519" s="18"/>
      <c r="K519" s="18"/>
    </row>
    <row r="520">
      <c r="B520" s="3"/>
      <c r="D520" s="18"/>
      <c r="E520" s="18"/>
      <c r="F520" s="18"/>
      <c r="I520" s="18"/>
      <c r="K520" s="18"/>
    </row>
    <row r="521">
      <c r="B521" s="3"/>
      <c r="D521" s="18"/>
      <c r="E521" s="18"/>
      <c r="F521" s="18"/>
      <c r="I521" s="18"/>
      <c r="K521" s="18"/>
    </row>
    <row r="522">
      <c r="B522" s="3"/>
      <c r="D522" s="18"/>
      <c r="E522" s="18"/>
      <c r="F522" s="18"/>
      <c r="I522" s="18"/>
      <c r="K522" s="18"/>
    </row>
    <row r="523">
      <c r="B523" s="3"/>
      <c r="D523" s="18"/>
      <c r="E523" s="18"/>
      <c r="F523" s="18"/>
      <c r="I523" s="18"/>
      <c r="K523" s="18"/>
    </row>
    <row r="524">
      <c r="B524" s="3"/>
      <c r="D524" s="18"/>
      <c r="E524" s="18"/>
      <c r="F524" s="18"/>
      <c r="I524" s="18"/>
      <c r="K524" s="18"/>
    </row>
    <row r="525">
      <c r="B525" s="3"/>
      <c r="D525" s="18"/>
      <c r="E525" s="18"/>
      <c r="F525" s="18"/>
      <c r="I525" s="18"/>
      <c r="K525" s="18"/>
    </row>
    <row r="526">
      <c r="B526" s="3"/>
      <c r="D526" s="18"/>
      <c r="E526" s="18"/>
      <c r="F526" s="18"/>
      <c r="I526" s="18"/>
      <c r="K526" s="18"/>
    </row>
    <row r="527">
      <c r="B527" s="3"/>
      <c r="D527" s="18"/>
      <c r="E527" s="18"/>
      <c r="F527" s="18"/>
      <c r="I527" s="18"/>
      <c r="K527" s="18"/>
    </row>
    <row r="528">
      <c r="B528" s="3"/>
      <c r="D528" s="18"/>
      <c r="E528" s="18"/>
      <c r="F528" s="18"/>
      <c r="I528" s="18"/>
      <c r="K528" s="18"/>
    </row>
    <row r="529">
      <c r="B529" s="3"/>
      <c r="D529" s="18"/>
      <c r="E529" s="18"/>
      <c r="F529" s="18"/>
      <c r="I529" s="18"/>
      <c r="K529" s="18"/>
    </row>
    <row r="530">
      <c r="B530" s="3"/>
      <c r="D530" s="18"/>
      <c r="E530" s="18"/>
      <c r="F530" s="18"/>
      <c r="I530" s="18"/>
      <c r="K530" s="18"/>
    </row>
    <row r="531">
      <c r="B531" s="3"/>
      <c r="D531" s="18"/>
      <c r="E531" s="18"/>
      <c r="F531" s="18"/>
      <c r="I531" s="18"/>
      <c r="K531" s="18"/>
    </row>
    <row r="532">
      <c r="B532" s="3"/>
      <c r="D532" s="18"/>
      <c r="E532" s="18"/>
      <c r="F532" s="18"/>
      <c r="I532" s="18"/>
      <c r="K532" s="18"/>
    </row>
    <row r="533">
      <c r="B533" s="3"/>
      <c r="D533" s="18"/>
      <c r="E533" s="18"/>
      <c r="F533" s="18"/>
      <c r="I533" s="18"/>
      <c r="K533" s="18"/>
    </row>
    <row r="534">
      <c r="B534" s="3"/>
      <c r="D534" s="18"/>
      <c r="E534" s="18"/>
      <c r="F534" s="18"/>
      <c r="I534" s="18"/>
      <c r="K534" s="18"/>
    </row>
    <row r="535">
      <c r="B535" s="3"/>
      <c r="D535" s="18"/>
      <c r="E535" s="18"/>
      <c r="F535" s="18"/>
      <c r="I535" s="18"/>
      <c r="K535" s="18"/>
    </row>
    <row r="536">
      <c r="B536" s="3"/>
      <c r="D536" s="18"/>
      <c r="E536" s="18"/>
      <c r="F536" s="18"/>
      <c r="I536" s="18"/>
      <c r="K536" s="18"/>
    </row>
    <row r="537">
      <c r="B537" s="3"/>
      <c r="D537" s="18"/>
      <c r="E537" s="18"/>
      <c r="F537" s="18"/>
      <c r="I537" s="18"/>
      <c r="K537" s="18"/>
    </row>
    <row r="538">
      <c r="B538" s="3"/>
      <c r="D538" s="18"/>
      <c r="E538" s="18"/>
      <c r="F538" s="18"/>
      <c r="I538" s="18"/>
      <c r="K538" s="18"/>
    </row>
    <row r="539">
      <c r="B539" s="3"/>
      <c r="D539" s="18"/>
      <c r="E539" s="18"/>
      <c r="F539" s="18"/>
      <c r="I539" s="18"/>
      <c r="K539" s="18"/>
    </row>
    <row r="540">
      <c r="B540" s="3"/>
      <c r="D540" s="18"/>
      <c r="E540" s="18"/>
      <c r="F540" s="18"/>
      <c r="I540" s="18"/>
      <c r="K540" s="18"/>
    </row>
    <row r="541">
      <c r="B541" s="3"/>
      <c r="D541" s="18"/>
      <c r="E541" s="18"/>
      <c r="F541" s="18"/>
      <c r="I541" s="18"/>
      <c r="K541" s="18"/>
    </row>
    <row r="542">
      <c r="B542" s="3"/>
      <c r="D542" s="18"/>
      <c r="E542" s="18"/>
      <c r="F542" s="18"/>
      <c r="I542" s="18"/>
      <c r="K542" s="18"/>
    </row>
    <row r="543">
      <c r="B543" s="3"/>
      <c r="D543" s="18"/>
      <c r="E543" s="18"/>
      <c r="F543" s="18"/>
      <c r="I543" s="18"/>
      <c r="K543" s="18"/>
    </row>
    <row r="544">
      <c r="B544" s="3"/>
      <c r="D544" s="18"/>
      <c r="E544" s="18"/>
      <c r="F544" s="18"/>
      <c r="I544" s="18"/>
      <c r="K544" s="18"/>
    </row>
    <row r="545">
      <c r="B545" s="3"/>
      <c r="D545" s="18"/>
      <c r="E545" s="18"/>
      <c r="F545" s="18"/>
      <c r="I545" s="18"/>
      <c r="K545" s="18"/>
    </row>
    <row r="546">
      <c r="B546" s="3"/>
      <c r="D546" s="18"/>
      <c r="E546" s="18"/>
      <c r="F546" s="18"/>
      <c r="I546" s="18"/>
      <c r="K546" s="18"/>
    </row>
    <row r="547">
      <c r="B547" s="3"/>
      <c r="D547" s="18"/>
      <c r="E547" s="18"/>
      <c r="F547" s="18"/>
      <c r="I547" s="18"/>
      <c r="K547" s="18"/>
    </row>
    <row r="548">
      <c r="B548" s="3"/>
      <c r="D548" s="18"/>
      <c r="E548" s="18"/>
      <c r="F548" s="18"/>
      <c r="I548" s="18"/>
      <c r="K548" s="18"/>
    </row>
    <row r="549">
      <c r="B549" s="3"/>
      <c r="D549" s="18"/>
      <c r="E549" s="18"/>
      <c r="F549" s="18"/>
      <c r="I549" s="18"/>
      <c r="K549" s="18"/>
    </row>
    <row r="550">
      <c r="B550" s="3"/>
      <c r="D550" s="18"/>
      <c r="E550" s="18"/>
      <c r="F550" s="18"/>
      <c r="I550" s="18"/>
      <c r="K550" s="18"/>
    </row>
    <row r="551">
      <c r="B551" s="3"/>
      <c r="D551" s="18"/>
      <c r="E551" s="18"/>
      <c r="F551" s="18"/>
      <c r="I551" s="18"/>
      <c r="K551" s="18"/>
    </row>
    <row r="552">
      <c r="B552" s="3"/>
      <c r="D552" s="18"/>
      <c r="E552" s="18"/>
      <c r="F552" s="18"/>
      <c r="I552" s="18"/>
      <c r="K552" s="18"/>
    </row>
    <row r="553">
      <c r="B553" s="3"/>
      <c r="D553" s="18"/>
      <c r="E553" s="18"/>
      <c r="F553" s="18"/>
      <c r="I553" s="18"/>
      <c r="K553" s="18"/>
    </row>
    <row r="554">
      <c r="B554" s="3"/>
      <c r="D554" s="18"/>
      <c r="E554" s="18"/>
      <c r="F554" s="18"/>
      <c r="I554" s="18"/>
      <c r="K554" s="18"/>
    </row>
    <row r="555">
      <c r="B555" s="3"/>
      <c r="D555" s="18"/>
      <c r="E555" s="18"/>
      <c r="F555" s="18"/>
      <c r="I555" s="18"/>
      <c r="K555" s="18"/>
    </row>
    <row r="556">
      <c r="B556" s="3"/>
      <c r="D556" s="18"/>
      <c r="E556" s="18"/>
      <c r="F556" s="18"/>
      <c r="I556" s="18"/>
      <c r="K556" s="18"/>
    </row>
    <row r="557">
      <c r="B557" s="3"/>
      <c r="D557" s="18"/>
      <c r="E557" s="18"/>
      <c r="F557" s="18"/>
      <c r="I557" s="18"/>
      <c r="K557" s="18"/>
    </row>
    <row r="558">
      <c r="B558" s="3"/>
      <c r="D558" s="18"/>
      <c r="E558" s="18"/>
      <c r="F558" s="18"/>
      <c r="I558" s="18"/>
      <c r="K558" s="18"/>
    </row>
    <row r="559">
      <c r="B559" s="3"/>
      <c r="D559" s="18"/>
      <c r="E559" s="18"/>
      <c r="F559" s="18"/>
      <c r="I559" s="18"/>
      <c r="K559" s="18"/>
    </row>
    <row r="560">
      <c r="B560" s="3"/>
      <c r="D560" s="18"/>
      <c r="E560" s="18"/>
      <c r="F560" s="18"/>
      <c r="I560" s="18"/>
      <c r="K560" s="18"/>
    </row>
    <row r="561">
      <c r="B561" s="3"/>
      <c r="D561" s="18"/>
      <c r="E561" s="18"/>
      <c r="F561" s="18"/>
      <c r="I561" s="18"/>
      <c r="K561" s="18"/>
    </row>
    <row r="562">
      <c r="B562" s="3"/>
      <c r="D562" s="18"/>
      <c r="E562" s="18"/>
      <c r="F562" s="18"/>
      <c r="I562" s="18"/>
      <c r="K562" s="18"/>
    </row>
    <row r="563">
      <c r="B563" s="3"/>
      <c r="D563" s="18"/>
      <c r="E563" s="18"/>
      <c r="F563" s="18"/>
      <c r="I563" s="18"/>
      <c r="K563" s="18"/>
    </row>
    <row r="564">
      <c r="B564" s="3"/>
      <c r="D564" s="18"/>
      <c r="E564" s="18"/>
      <c r="F564" s="18"/>
      <c r="I564" s="18"/>
      <c r="K564" s="18"/>
    </row>
    <row r="565">
      <c r="B565" s="3"/>
      <c r="D565" s="18"/>
      <c r="E565" s="18"/>
      <c r="F565" s="18"/>
      <c r="I565" s="18"/>
      <c r="K565" s="18"/>
    </row>
    <row r="566">
      <c r="B566" s="3"/>
      <c r="D566" s="18"/>
      <c r="E566" s="18"/>
      <c r="F566" s="18"/>
      <c r="I566" s="18"/>
      <c r="K566" s="18"/>
    </row>
    <row r="567">
      <c r="B567" s="3"/>
      <c r="D567" s="18"/>
      <c r="E567" s="18"/>
      <c r="F567" s="18"/>
      <c r="I567" s="18"/>
      <c r="K567" s="18"/>
    </row>
    <row r="568">
      <c r="B568" s="3"/>
      <c r="D568" s="18"/>
      <c r="E568" s="18"/>
      <c r="F568" s="18"/>
      <c r="I568" s="18"/>
      <c r="K568" s="18"/>
    </row>
    <row r="569">
      <c r="B569" s="3"/>
      <c r="D569" s="18"/>
      <c r="E569" s="18"/>
      <c r="F569" s="18"/>
      <c r="I569" s="18"/>
      <c r="K569" s="18"/>
    </row>
    <row r="570">
      <c r="B570" s="3"/>
      <c r="D570" s="18"/>
      <c r="E570" s="18"/>
      <c r="F570" s="18"/>
      <c r="I570" s="18"/>
      <c r="K570" s="18"/>
    </row>
    <row r="571">
      <c r="B571" s="3"/>
      <c r="D571" s="18"/>
      <c r="E571" s="18"/>
      <c r="F571" s="18"/>
      <c r="I571" s="18"/>
      <c r="K571" s="18"/>
    </row>
    <row r="572">
      <c r="B572" s="3"/>
      <c r="D572" s="18"/>
      <c r="E572" s="18"/>
      <c r="F572" s="18"/>
      <c r="I572" s="18"/>
      <c r="K572" s="18"/>
    </row>
    <row r="573">
      <c r="B573" s="3"/>
      <c r="D573" s="18"/>
      <c r="E573" s="18"/>
      <c r="F573" s="18"/>
      <c r="I573" s="18"/>
      <c r="K573" s="18"/>
    </row>
    <row r="574">
      <c r="B574" s="3"/>
      <c r="D574" s="18"/>
      <c r="E574" s="18"/>
      <c r="F574" s="18"/>
      <c r="I574" s="18"/>
      <c r="K574" s="18"/>
    </row>
    <row r="575">
      <c r="B575" s="3"/>
      <c r="D575" s="18"/>
      <c r="E575" s="18"/>
      <c r="F575" s="18"/>
      <c r="I575" s="18"/>
      <c r="K575" s="18"/>
    </row>
    <row r="576">
      <c r="B576" s="3"/>
      <c r="D576" s="18"/>
      <c r="E576" s="18"/>
      <c r="F576" s="18"/>
      <c r="I576" s="18"/>
      <c r="K576" s="18"/>
    </row>
    <row r="577">
      <c r="B577" s="3"/>
      <c r="D577" s="18"/>
      <c r="E577" s="18"/>
      <c r="F577" s="18"/>
      <c r="I577" s="18"/>
      <c r="K577" s="18"/>
    </row>
    <row r="578">
      <c r="B578" s="3"/>
      <c r="D578" s="18"/>
      <c r="E578" s="18"/>
      <c r="F578" s="18"/>
      <c r="I578" s="18"/>
      <c r="K578" s="18"/>
    </row>
    <row r="579">
      <c r="B579" s="3"/>
      <c r="D579" s="18"/>
      <c r="E579" s="18"/>
      <c r="F579" s="18"/>
      <c r="I579" s="18"/>
      <c r="K579" s="18"/>
    </row>
    <row r="580">
      <c r="B580" s="3"/>
      <c r="D580" s="18"/>
      <c r="E580" s="18"/>
      <c r="F580" s="18"/>
      <c r="I580" s="18"/>
      <c r="K580" s="18"/>
    </row>
    <row r="581">
      <c r="B581" s="3"/>
      <c r="D581" s="18"/>
      <c r="E581" s="18"/>
      <c r="F581" s="18"/>
      <c r="I581" s="18"/>
      <c r="K581" s="18"/>
    </row>
    <row r="582">
      <c r="B582" s="3"/>
      <c r="D582" s="18"/>
      <c r="E582" s="18"/>
      <c r="F582" s="18"/>
      <c r="I582" s="18"/>
      <c r="K582" s="18"/>
    </row>
    <row r="583">
      <c r="B583" s="3"/>
      <c r="D583" s="18"/>
      <c r="E583" s="18"/>
      <c r="F583" s="18"/>
      <c r="I583" s="18"/>
      <c r="K583" s="18"/>
    </row>
    <row r="584">
      <c r="B584" s="3"/>
      <c r="D584" s="18"/>
      <c r="E584" s="18"/>
      <c r="F584" s="18"/>
      <c r="I584" s="18"/>
      <c r="K584" s="18"/>
    </row>
    <row r="585">
      <c r="B585" s="3"/>
      <c r="D585" s="18"/>
      <c r="E585" s="18"/>
      <c r="F585" s="18"/>
      <c r="I585" s="18"/>
      <c r="K585" s="18"/>
    </row>
    <row r="586">
      <c r="B586" s="3"/>
      <c r="D586" s="18"/>
      <c r="E586" s="18"/>
      <c r="F586" s="18"/>
      <c r="I586" s="18"/>
      <c r="K586" s="18"/>
    </row>
    <row r="587">
      <c r="B587" s="3"/>
      <c r="D587" s="18"/>
      <c r="E587" s="18"/>
      <c r="F587" s="18"/>
      <c r="I587" s="18"/>
      <c r="K587" s="18"/>
    </row>
    <row r="588">
      <c r="B588" s="3"/>
      <c r="D588" s="18"/>
      <c r="E588" s="18"/>
      <c r="F588" s="18"/>
      <c r="I588" s="18"/>
      <c r="K588" s="18"/>
    </row>
    <row r="589">
      <c r="B589" s="3"/>
      <c r="D589" s="18"/>
      <c r="E589" s="18"/>
      <c r="F589" s="18"/>
      <c r="I589" s="18"/>
      <c r="K589" s="18"/>
    </row>
    <row r="590">
      <c r="B590" s="3"/>
      <c r="D590" s="18"/>
      <c r="E590" s="18"/>
      <c r="F590" s="18"/>
      <c r="I590" s="18"/>
      <c r="K590" s="18"/>
    </row>
    <row r="591">
      <c r="B591" s="3"/>
      <c r="D591" s="18"/>
      <c r="E591" s="18"/>
      <c r="F591" s="18"/>
      <c r="I591" s="18"/>
      <c r="K591" s="18"/>
    </row>
    <row r="592">
      <c r="B592" s="3"/>
      <c r="D592" s="18"/>
      <c r="E592" s="18"/>
      <c r="F592" s="18"/>
      <c r="I592" s="18"/>
      <c r="K592" s="18"/>
    </row>
    <row r="593">
      <c r="B593" s="3"/>
      <c r="D593" s="18"/>
      <c r="E593" s="18"/>
      <c r="F593" s="18"/>
      <c r="I593" s="18"/>
      <c r="K593" s="18"/>
    </row>
    <row r="594">
      <c r="B594" s="3"/>
      <c r="D594" s="18"/>
      <c r="E594" s="18"/>
      <c r="F594" s="18"/>
      <c r="I594" s="18"/>
      <c r="K594" s="18"/>
    </row>
    <row r="595">
      <c r="B595" s="3"/>
      <c r="D595" s="18"/>
      <c r="E595" s="18"/>
      <c r="F595" s="18"/>
      <c r="I595" s="18"/>
      <c r="K595" s="18"/>
    </row>
    <row r="596">
      <c r="B596" s="3"/>
      <c r="D596" s="18"/>
      <c r="E596" s="18"/>
      <c r="F596" s="18"/>
      <c r="I596" s="18"/>
      <c r="K596" s="18"/>
    </row>
    <row r="597">
      <c r="B597" s="3"/>
      <c r="D597" s="18"/>
      <c r="E597" s="18"/>
      <c r="F597" s="18"/>
      <c r="I597" s="18"/>
      <c r="K597" s="18"/>
    </row>
    <row r="598">
      <c r="B598" s="3"/>
      <c r="D598" s="18"/>
      <c r="E598" s="18"/>
      <c r="F598" s="18"/>
      <c r="I598" s="18"/>
      <c r="K598" s="18"/>
    </row>
    <row r="599">
      <c r="B599" s="3"/>
      <c r="D599" s="18"/>
      <c r="E599" s="18"/>
      <c r="F599" s="18"/>
      <c r="I599" s="18"/>
      <c r="K599" s="18"/>
    </row>
    <row r="600">
      <c r="B600" s="3"/>
      <c r="D600" s="18"/>
      <c r="E600" s="18"/>
      <c r="F600" s="18"/>
      <c r="I600" s="18"/>
      <c r="K600" s="18"/>
    </row>
    <row r="601">
      <c r="B601" s="3"/>
      <c r="D601" s="18"/>
      <c r="E601" s="18"/>
      <c r="F601" s="18"/>
      <c r="I601" s="18"/>
      <c r="K601" s="18"/>
    </row>
    <row r="602">
      <c r="B602" s="3"/>
      <c r="D602" s="18"/>
      <c r="E602" s="18"/>
      <c r="F602" s="18"/>
      <c r="I602" s="18"/>
      <c r="K602" s="18"/>
    </row>
    <row r="603">
      <c r="B603" s="3"/>
      <c r="D603" s="18"/>
      <c r="E603" s="18"/>
      <c r="F603" s="18"/>
      <c r="I603" s="18"/>
      <c r="K603" s="18"/>
    </row>
    <row r="604">
      <c r="B604" s="3"/>
      <c r="D604" s="18"/>
      <c r="E604" s="18"/>
      <c r="F604" s="18"/>
      <c r="I604" s="18"/>
      <c r="K604" s="18"/>
    </row>
    <row r="605">
      <c r="B605" s="3"/>
      <c r="D605" s="18"/>
      <c r="E605" s="18"/>
      <c r="F605" s="18"/>
      <c r="I605" s="18"/>
      <c r="K605" s="18"/>
    </row>
    <row r="606">
      <c r="B606" s="3"/>
      <c r="D606" s="18"/>
      <c r="E606" s="18"/>
      <c r="F606" s="18"/>
      <c r="I606" s="18"/>
      <c r="K606" s="18"/>
    </row>
    <row r="607">
      <c r="B607" s="3"/>
      <c r="D607" s="18"/>
      <c r="E607" s="18"/>
      <c r="F607" s="18"/>
      <c r="I607" s="18"/>
      <c r="K607" s="18"/>
    </row>
    <row r="608">
      <c r="B608" s="3"/>
      <c r="D608" s="18"/>
      <c r="E608" s="18"/>
      <c r="F608" s="18"/>
      <c r="I608" s="18"/>
      <c r="K608" s="18"/>
    </row>
    <row r="609">
      <c r="B609" s="3"/>
      <c r="D609" s="18"/>
      <c r="E609" s="18"/>
      <c r="F609" s="18"/>
      <c r="I609" s="18"/>
      <c r="K609" s="18"/>
    </row>
    <row r="610">
      <c r="B610" s="3"/>
      <c r="D610" s="18"/>
      <c r="E610" s="18"/>
      <c r="F610" s="18"/>
      <c r="I610" s="18"/>
      <c r="K610" s="18"/>
    </row>
    <row r="611">
      <c r="B611" s="3"/>
      <c r="D611" s="18"/>
      <c r="E611" s="18"/>
      <c r="F611" s="18"/>
      <c r="I611" s="18"/>
      <c r="K611" s="18"/>
    </row>
    <row r="612">
      <c r="B612" s="3"/>
      <c r="D612" s="18"/>
      <c r="E612" s="18"/>
      <c r="F612" s="18"/>
      <c r="I612" s="18"/>
      <c r="K612" s="18"/>
    </row>
    <row r="613">
      <c r="B613" s="3"/>
      <c r="D613" s="18"/>
      <c r="E613" s="18"/>
      <c r="F613" s="18"/>
      <c r="I613" s="18"/>
      <c r="K613" s="18"/>
    </row>
    <row r="614">
      <c r="B614" s="3"/>
      <c r="D614" s="18"/>
      <c r="E614" s="18"/>
      <c r="F614" s="18"/>
      <c r="I614" s="18"/>
      <c r="K614" s="18"/>
    </row>
    <row r="615">
      <c r="B615" s="3"/>
      <c r="D615" s="18"/>
      <c r="E615" s="18"/>
      <c r="F615" s="18"/>
      <c r="I615" s="18"/>
      <c r="K615" s="18"/>
    </row>
    <row r="616">
      <c r="B616" s="3"/>
      <c r="D616" s="18"/>
      <c r="E616" s="18"/>
      <c r="F616" s="18"/>
      <c r="I616" s="18"/>
      <c r="K616" s="18"/>
    </row>
    <row r="617">
      <c r="B617" s="3"/>
      <c r="D617" s="18"/>
      <c r="E617" s="18"/>
      <c r="F617" s="18"/>
      <c r="I617" s="18"/>
      <c r="K617" s="18"/>
    </row>
    <row r="618">
      <c r="B618" s="3"/>
      <c r="D618" s="18"/>
      <c r="E618" s="18"/>
      <c r="F618" s="18"/>
      <c r="I618" s="18"/>
      <c r="K618" s="18"/>
    </row>
    <row r="619">
      <c r="B619" s="3"/>
      <c r="D619" s="18"/>
      <c r="E619" s="18"/>
      <c r="F619" s="18"/>
      <c r="I619" s="18"/>
      <c r="K619" s="18"/>
    </row>
    <row r="620">
      <c r="B620" s="3"/>
      <c r="D620" s="18"/>
      <c r="E620" s="18"/>
      <c r="F620" s="18"/>
      <c r="I620" s="18"/>
      <c r="K620" s="18"/>
    </row>
    <row r="621">
      <c r="B621" s="3"/>
      <c r="D621" s="18"/>
      <c r="E621" s="18"/>
      <c r="F621" s="18"/>
      <c r="I621" s="18"/>
      <c r="K621" s="18"/>
    </row>
    <row r="622">
      <c r="B622" s="3"/>
      <c r="D622" s="18"/>
      <c r="E622" s="18"/>
      <c r="F622" s="18"/>
      <c r="I622" s="18"/>
      <c r="K622" s="18"/>
    </row>
    <row r="623">
      <c r="B623" s="3"/>
      <c r="D623" s="18"/>
      <c r="E623" s="18"/>
      <c r="F623" s="18"/>
      <c r="I623" s="18"/>
      <c r="K623" s="18"/>
    </row>
    <row r="624">
      <c r="B624" s="3"/>
      <c r="D624" s="18"/>
      <c r="E624" s="18"/>
      <c r="F624" s="18"/>
      <c r="I624" s="18"/>
      <c r="K624" s="18"/>
    </row>
    <row r="625">
      <c r="B625" s="3"/>
      <c r="D625" s="18"/>
      <c r="E625" s="18"/>
      <c r="F625" s="18"/>
      <c r="I625" s="18"/>
      <c r="K625" s="18"/>
    </row>
    <row r="626">
      <c r="B626" s="3"/>
      <c r="D626" s="18"/>
      <c r="E626" s="18"/>
      <c r="F626" s="18"/>
      <c r="I626" s="18"/>
      <c r="K626" s="18"/>
    </row>
    <row r="627">
      <c r="B627" s="3"/>
      <c r="D627" s="18"/>
      <c r="E627" s="18"/>
      <c r="F627" s="18"/>
      <c r="I627" s="18"/>
      <c r="K627" s="18"/>
    </row>
    <row r="628">
      <c r="B628" s="3"/>
      <c r="D628" s="18"/>
      <c r="E628" s="18"/>
      <c r="F628" s="18"/>
      <c r="I628" s="18"/>
      <c r="K628" s="18"/>
    </row>
    <row r="629">
      <c r="B629" s="3"/>
      <c r="D629" s="18"/>
      <c r="E629" s="18"/>
      <c r="F629" s="18"/>
      <c r="I629" s="18"/>
      <c r="K629" s="18"/>
    </row>
    <row r="630">
      <c r="B630" s="3"/>
      <c r="D630" s="18"/>
      <c r="E630" s="18"/>
      <c r="F630" s="18"/>
      <c r="I630" s="18"/>
      <c r="K630" s="18"/>
    </row>
    <row r="631">
      <c r="B631" s="3"/>
      <c r="D631" s="18"/>
      <c r="E631" s="18"/>
      <c r="F631" s="18"/>
      <c r="I631" s="18"/>
      <c r="K631" s="18"/>
    </row>
    <row r="632">
      <c r="B632" s="3"/>
      <c r="D632" s="18"/>
      <c r="E632" s="18"/>
      <c r="F632" s="18"/>
      <c r="I632" s="18"/>
      <c r="K632" s="18"/>
    </row>
    <row r="633">
      <c r="B633" s="3"/>
      <c r="D633" s="18"/>
      <c r="E633" s="18"/>
      <c r="F633" s="18"/>
      <c r="I633" s="18"/>
      <c r="K633" s="18"/>
    </row>
    <row r="634">
      <c r="B634" s="3"/>
      <c r="D634" s="18"/>
      <c r="E634" s="18"/>
      <c r="F634" s="18"/>
      <c r="I634" s="18"/>
      <c r="K634" s="18"/>
    </row>
    <row r="635">
      <c r="B635" s="3"/>
      <c r="D635" s="18"/>
      <c r="E635" s="18"/>
      <c r="F635" s="18"/>
      <c r="I635" s="18"/>
      <c r="K635" s="18"/>
    </row>
    <row r="636">
      <c r="B636" s="3"/>
      <c r="D636" s="18"/>
      <c r="E636" s="18"/>
      <c r="F636" s="18"/>
      <c r="I636" s="18"/>
      <c r="K636" s="18"/>
    </row>
    <row r="637">
      <c r="B637" s="3"/>
      <c r="D637" s="18"/>
      <c r="E637" s="18"/>
      <c r="F637" s="18"/>
      <c r="I637" s="18"/>
      <c r="K637" s="18"/>
    </row>
    <row r="638">
      <c r="B638" s="3"/>
      <c r="D638" s="18"/>
      <c r="E638" s="18"/>
      <c r="F638" s="18"/>
      <c r="I638" s="18"/>
      <c r="K638" s="18"/>
    </row>
    <row r="639">
      <c r="B639" s="3"/>
      <c r="D639" s="18"/>
      <c r="E639" s="18"/>
      <c r="F639" s="18"/>
      <c r="I639" s="18"/>
      <c r="K639" s="18"/>
    </row>
    <row r="640">
      <c r="B640" s="3"/>
      <c r="D640" s="18"/>
      <c r="E640" s="18"/>
      <c r="F640" s="18"/>
      <c r="I640" s="18"/>
      <c r="K640" s="18"/>
    </row>
    <row r="641">
      <c r="B641" s="3"/>
      <c r="D641" s="18"/>
      <c r="E641" s="18"/>
      <c r="F641" s="18"/>
      <c r="I641" s="18"/>
      <c r="K641" s="18"/>
    </row>
    <row r="642">
      <c r="B642" s="3"/>
      <c r="D642" s="18"/>
      <c r="E642" s="18"/>
      <c r="F642" s="18"/>
      <c r="I642" s="18"/>
      <c r="K642" s="18"/>
    </row>
    <row r="643">
      <c r="B643" s="3"/>
      <c r="D643" s="18"/>
      <c r="E643" s="18"/>
      <c r="F643" s="18"/>
      <c r="I643" s="18"/>
      <c r="K643" s="18"/>
    </row>
    <row r="644">
      <c r="B644" s="3"/>
      <c r="D644" s="18"/>
      <c r="E644" s="18"/>
      <c r="F644" s="18"/>
      <c r="I644" s="18"/>
      <c r="K644" s="18"/>
    </row>
    <row r="645">
      <c r="B645" s="3"/>
      <c r="D645" s="18"/>
      <c r="E645" s="18"/>
      <c r="F645" s="18"/>
      <c r="I645" s="18"/>
      <c r="K645" s="18"/>
    </row>
    <row r="646">
      <c r="B646" s="3"/>
      <c r="D646" s="18"/>
      <c r="E646" s="18"/>
      <c r="F646" s="18"/>
      <c r="I646" s="18"/>
      <c r="K646" s="18"/>
    </row>
    <row r="647">
      <c r="B647" s="3"/>
      <c r="D647" s="18"/>
      <c r="E647" s="18"/>
      <c r="F647" s="18"/>
      <c r="I647" s="18"/>
      <c r="K647" s="18"/>
    </row>
    <row r="648">
      <c r="B648" s="3"/>
      <c r="D648" s="18"/>
      <c r="E648" s="18"/>
      <c r="F648" s="18"/>
      <c r="I648" s="18"/>
      <c r="K648" s="18"/>
    </row>
    <row r="649">
      <c r="B649" s="3"/>
      <c r="D649" s="18"/>
      <c r="E649" s="18"/>
      <c r="F649" s="18"/>
      <c r="I649" s="18"/>
      <c r="K649" s="18"/>
    </row>
    <row r="650">
      <c r="B650" s="3"/>
      <c r="D650" s="18"/>
      <c r="E650" s="18"/>
      <c r="F650" s="18"/>
      <c r="I650" s="18"/>
      <c r="K650" s="18"/>
    </row>
    <row r="651">
      <c r="B651" s="3"/>
      <c r="D651" s="18"/>
      <c r="E651" s="18"/>
      <c r="F651" s="18"/>
      <c r="I651" s="18"/>
      <c r="K651" s="18"/>
    </row>
    <row r="652">
      <c r="B652" s="3"/>
      <c r="D652" s="18"/>
      <c r="E652" s="18"/>
      <c r="F652" s="18"/>
      <c r="I652" s="18"/>
      <c r="K652" s="18"/>
    </row>
    <row r="653">
      <c r="B653" s="3"/>
      <c r="D653" s="18"/>
      <c r="E653" s="18"/>
      <c r="F653" s="18"/>
      <c r="I653" s="18"/>
      <c r="K653" s="18"/>
    </row>
    <row r="654">
      <c r="B654" s="3"/>
      <c r="D654" s="18"/>
      <c r="E654" s="18"/>
      <c r="F654" s="18"/>
      <c r="I654" s="18"/>
      <c r="K654" s="18"/>
    </row>
    <row r="655">
      <c r="B655" s="3"/>
      <c r="D655" s="18"/>
      <c r="E655" s="18"/>
      <c r="F655" s="18"/>
      <c r="I655" s="18"/>
      <c r="K655" s="18"/>
    </row>
    <row r="656">
      <c r="B656" s="3"/>
      <c r="D656" s="18"/>
      <c r="E656" s="18"/>
      <c r="F656" s="18"/>
      <c r="I656" s="18"/>
      <c r="K656" s="18"/>
    </row>
    <row r="657">
      <c r="B657" s="3"/>
      <c r="D657" s="18"/>
      <c r="E657" s="18"/>
      <c r="F657" s="18"/>
      <c r="I657" s="18"/>
      <c r="K657" s="18"/>
    </row>
    <row r="658">
      <c r="B658" s="3"/>
      <c r="D658" s="18"/>
      <c r="E658" s="18"/>
      <c r="F658" s="18"/>
      <c r="I658" s="18"/>
      <c r="K658" s="18"/>
    </row>
    <row r="659">
      <c r="B659" s="3"/>
      <c r="D659" s="18"/>
      <c r="E659" s="18"/>
      <c r="F659" s="18"/>
      <c r="I659" s="18"/>
      <c r="K659" s="18"/>
    </row>
    <row r="660">
      <c r="B660" s="3"/>
      <c r="D660" s="18"/>
      <c r="E660" s="18"/>
      <c r="F660" s="18"/>
      <c r="I660" s="18"/>
      <c r="K660" s="18"/>
    </row>
    <row r="661">
      <c r="B661" s="3"/>
      <c r="D661" s="18"/>
      <c r="E661" s="18"/>
      <c r="F661" s="18"/>
      <c r="I661" s="18"/>
      <c r="K661" s="18"/>
    </row>
    <row r="662">
      <c r="B662" s="3"/>
      <c r="D662" s="18"/>
      <c r="E662" s="18"/>
      <c r="F662" s="18"/>
      <c r="I662" s="18"/>
      <c r="K662" s="18"/>
    </row>
    <row r="663">
      <c r="B663" s="3"/>
      <c r="D663" s="18"/>
      <c r="E663" s="18"/>
      <c r="F663" s="18"/>
      <c r="I663" s="18"/>
      <c r="K663" s="18"/>
    </row>
    <row r="664">
      <c r="B664" s="3"/>
      <c r="D664" s="18"/>
      <c r="E664" s="18"/>
      <c r="F664" s="18"/>
      <c r="I664" s="18"/>
      <c r="K664" s="18"/>
    </row>
    <row r="665">
      <c r="B665" s="3"/>
      <c r="D665" s="18"/>
      <c r="E665" s="18"/>
      <c r="F665" s="18"/>
      <c r="I665" s="18"/>
      <c r="K665" s="18"/>
    </row>
    <row r="666">
      <c r="B666" s="3"/>
      <c r="D666" s="18"/>
      <c r="E666" s="18"/>
      <c r="F666" s="18"/>
      <c r="I666" s="18"/>
      <c r="K666" s="18"/>
    </row>
    <row r="667">
      <c r="B667" s="3"/>
      <c r="D667" s="18"/>
      <c r="E667" s="18"/>
      <c r="F667" s="18"/>
      <c r="I667" s="18"/>
      <c r="K667" s="18"/>
    </row>
    <row r="668">
      <c r="B668" s="3"/>
      <c r="D668" s="18"/>
      <c r="E668" s="18"/>
      <c r="F668" s="18"/>
      <c r="I668" s="18"/>
      <c r="K668" s="18"/>
    </row>
    <row r="669">
      <c r="B669" s="3"/>
      <c r="D669" s="18"/>
      <c r="E669" s="18"/>
      <c r="F669" s="18"/>
      <c r="I669" s="18"/>
      <c r="K669" s="18"/>
    </row>
    <row r="670">
      <c r="B670" s="3"/>
      <c r="D670" s="18"/>
      <c r="E670" s="18"/>
      <c r="F670" s="18"/>
      <c r="I670" s="18"/>
      <c r="K670" s="18"/>
    </row>
    <row r="671">
      <c r="B671" s="3"/>
      <c r="D671" s="18"/>
      <c r="E671" s="18"/>
      <c r="F671" s="18"/>
      <c r="I671" s="18"/>
      <c r="K671" s="18"/>
    </row>
    <row r="672">
      <c r="B672" s="3"/>
      <c r="D672" s="18"/>
      <c r="E672" s="18"/>
      <c r="F672" s="18"/>
      <c r="I672" s="18"/>
      <c r="K672" s="18"/>
    </row>
    <row r="673">
      <c r="B673" s="3"/>
      <c r="D673" s="18"/>
      <c r="E673" s="18"/>
      <c r="F673" s="18"/>
      <c r="I673" s="18"/>
      <c r="K673" s="18"/>
    </row>
    <row r="674">
      <c r="B674" s="3"/>
      <c r="D674" s="18"/>
      <c r="E674" s="18"/>
      <c r="F674" s="18"/>
      <c r="I674" s="18"/>
      <c r="K674" s="18"/>
    </row>
    <row r="675">
      <c r="B675" s="3"/>
      <c r="D675" s="18"/>
      <c r="E675" s="18"/>
      <c r="F675" s="18"/>
      <c r="I675" s="18"/>
      <c r="K675" s="18"/>
    </row>
    <row r="676">
      <c r="B676" s="3"/>
      <c r="D676" s="18"/>
      <c r="E676" s="18"/>
      <c r="F676" s="18"/>
      <c r="I676" s="18"/>
      <c r="K676" s="18"/>
    </row>
    <row r="677">
      <c r="B677" s="3"/>
      <c r="D677" s="18"/>
      <c r="E677" s="18"/>
      <c r="F677" s="18"/>
      <c r="I677" s="18"/>
      <c r="K677" s="18"/>
    </row>
    <row r="678">
      <c r="B678" s="3"/>
      <c r="D678" s="18"/>
      <c r="E678" s="18"/>
      <c r="F678" s="18"/>
      <c r="I678" s="18"/>
      <c r="K678" s="18"/>
    </row>
    <row r="679">
      <c r="B679" s="3"/>
      <c r="D679" s="18"/>
      <c r="E679" s="18"/>
      <c r="F679" s="18"/>
      <c r="I679" s="18"/>
      <c r="K679" s="18"/>
    </row>
    <row r="680">
      <c r="B680" s="3"/>
      <c r="D680" s="18"/>
      <c r="E680" s="18"/>
      <c r="F680" s="18"/>
      <c r="I680" s="18"/>
      <c r="K680" s="18"/>
    </row>
    <row r="681">
      <c r="B681" s="3"/>
      <c r="D681" s="18"/>
      <c r="E681" s="18"/>
      <c r="F681" s="18"/>
      <c r="I681" s="18"/>
      <c r="K681" s="18"/>
    </row>
    <row r="682">
      <c r="B682" s="3"/>
      <c r="D682" s="18"/>
      <c r="E682" s="18"/>
      <c r="F682" s="18"/>
      <c r="I682" s="18"/>
      <c r="K682" s="18"/>
    </row>
    <row r="683">
      <c r="B683" s="3"/>
      <c r="D683" s="18"/>
      <c r="E683" s="18"/>
      <c r="F683" s="18"/>
      <c r="I683" s="18"/>
      <c r="K683" s="18"/>
    </row>
    <row r="684">
      <c r="B684" s="3"/>
      <c r="D684" s="18"/>
      <c r="E684" s="18"/>
      <c r="F684" s="18"/>
      <c r="I684" s="18"/>
      <c r="K684" s="18"/>
    </row>
    <row r="685">
      <c r="B685" s="3"/>
      <c r="D685" s="18"/>
      <c r="E685" s="18"/>
      <c r="F685" s="18"/>
      <c r="I685" s="18"/>
      <c r="K685" s="18"/>
    </row>
    <row r="686">
      <c r="B686" s="3"/>
      <c r="D686" s="18"/>
      <c r="E686" s="18"/>
      <c r="F686" s="18"/>
      <c r="I686" s="18"/>
      <c r="K686" s="18"/>
    </row>
    <row r="687">
      <c r="B687" s="3"/>
      <c r="D687" s="18"/>
      <c r="E687" s="18"/>
      <c r="F687" s="18"/>
      <c r="I687" s="18"/>
      <c r="K687" s="18"/>
    </row>
    <row r="688">
      <c r="B688" s="3"/>
      <c r="D688" s="18"/>
      <c r="E688" s="18"/>
      <c r="F688" s="18"/>
      <c r="I688" s="18"/>
      <c r="K688" s="18"/>
    </row>
    <row r="689">
      <c r="B689" s="3"/>
      <c r="D689" s="18"/>
      <c r="E689" s="18"/>
      <c r="F689" s="18"/>
      <c r="I689" s="18"/>
      <c r="K689" s="18"/>
    </row>
    <row r="690">
      <c r="B690" s="3"/>
      <c r="D690" s="18"/>
      <c r="E690" s="18"/>
      <c r="F690" s="18"/>
      <c r="I690" s="18"/>
      <c r="K690" s="18"/>
    </row>
    <row r="691">
      <c r="B691" s="3"/>
      <c r="D691" s="18"/>
      <c r="E691" s="18"/>
      <c r="F691" s="18"/>
      <c r="I691" s="18"/>
      <c r="K691" s="18"/>
    </row>
    <row r="692">
      <c r="B692" s="3"/>
      <c r="D692" s="18"/>
      <c r="E692" s="18"/>
      <c r="F692" s="18"/>
      <c r="I692" s="18"/>
      <c r="K692" s="18"/>
    </row>
    <row r="693">
      <c r="B693" s="3"/>
      <c r="D693" s="18"/>
      <c r="E693" s="18"/>
      <c r="F693" s="18"/>
      <c r="I693" s="18"/>
      <c r="K693" s="18"/>
    </row>
    <row r="694">
      <c r="B694" s="3"/>
      <c r="D694" s="18"/>
      <c r="E694" s="18"/>
      <c r="F694" s="18"/>
      <c r="I694" s="18"/>
      <c r="K694" s="18"/>
    </row>
    <row r="695">
      <c r="B695" s="3"/>
      <c r="D695" s="18"/>
      <c r="E695" s="18"/>
      <c r="F695" s="18"/>
      <c r="I695" s="18"/>
      <c r="K695" s="18"/>
    </row>
    <row r="696">
      <c r="B696" s="3"/>
      <c r="D696" s="18"/>
      <c r="E696" s="18"/>
      <c r="F696" s="18"/>
      <c r="I696" s="18"/>
      <c r="K696" s="18"/>
    </row>
    <row r="697">
      <c r="B697" s="3"/>
      <c r="D697" s="18"/>
      <c r="E697" s="18"/>
      <c r="F697" s="18"/>
      <c r="I697" s="18"/>
      <c r="K697" s="18"/>
    </row>
    <row r="698">
      <c r="B698" s="3"/>
      <c r="D698" s="18"/>
      <c r="E698" s="18"/>
      <c r="F698" s="18"/>
      <c r="I698" s="18"/>
      <c r="K698" s="18"/>
    </row>
    <row r="699">
      <c r="B699" s="3"/>
      <c r="D699" s="18"/>
      <c r="E699" s="18"/>
      <c r="F699" s="18"/>
      <c r="I699" s="18"/>
      <c r="K699" s="18"/>
    </row>
    <row r="700">
      <c r="B700" s="3"/>
      <c r="D700" s="18"/>
      <c r="E700" s="18"/>
      <c r="F700" s="18"/>
      <c r="I700" s="18"/>
      <c r="K700" s="18"/>
    </row>
    <row r="701">
      <c r="B701" s="3"/>
      <c r="D701" s="18"/>
      <c r="E701" s="18"/>
      <c r="F701" s="18"/>
      <c r="I701" s="18"/>
      <c r="K701" s="18"/>
    </row>
    <row r="702">
      <c r="B702" s="3"/>
      <c r="D702" s="18"/>
      <c r="E702" s="18"/>
      <c r="F702" s="18"/>
      <c r="I702" s="18"/>
      <c r="K702" s="18"/>
    </row>
    <row r="703">
      <c r="B703" s="3"/>
      <c r="D703" s="18"/>
      <c r="E703" s="18"/>
      <c r="F703" s="18"/>
      <c r="I703" s="18"/>
      <c r="K703" s="18"/>
    </row>
    <row r="704">
      <c r="B704" s="3"/>
      <c r="D704" s="18"/>
      <c r="E704" s="18"/>
      <c r="F704" s="18"/>
      <c r="I704" s="18"/>
      <c r="K704" s="18"/>
    </row>
    <row r="705">
      <c r="B705" s="3"/>
      <c r="D705" s="18"/>
      <c r="E705" s="18"/>
      <c r="F705" s="18"/>
      <c r="I705" s="18"/>
      <c r="K705" s="18"/>
    </row>
    <row r="706">
      <c r="B706" s="3"/>
      <c r="D706" s="18"/>
      <c r="E706" s="18"/>
      <c r="F706" s="18"/>
      <c r="I706" s="18"/>
      <c r="K706" s="18"/>
    </row>
    <row r="707">
      <c r="B707" s="3"/>
      <c r="D707" s="18"/>
      <c r="E707" s="18"/>
      <c r="F707" s="18"/>
      <c r="I707" s="18"/>
      <c r="K707" s="18"/>
    </row>
    <row r="708">
      <c r="B708" s="3"/>
      <c r="D708" s="18"/>
      <c r="E708" s="18"/>
      <c r="F708" s="18"/>
      <c r="I708" s="18"/>
      <c r="K708" s="18"/>
    </row>
    <row r="709">
      <c r="B709" s="3"/>
      <c r="D709" s="18"/>
      <c r="E709" s="18"/>
      <c r="F709" s="18"/>
      <c r="I709" s="18"/>
      <c r="K709" s="18"/>
    </row>
    <row r="710">
      <c r="B710" s="3"/>
      <c r="D710" s="18"/>
      <c r="E710" s="18"/>
      <c r="F710" s="18"/>
      <c r="I710" s="18"/>
      <c r="K710" s="18"/>
    </row>
    <row r="711">
      <c r="B711" s="3"/>
      <c r="D711" s="18"/>
      <c r="E711" s="18"/>
      <c r="F711" s="18"/>
      <c r="I711" s="18"/>
      <c r="K711" s="18"/>
    </row>
    <row r="712">
      <c r="B712" s="3"/>
      <c r="D712" s="18"/>
      <c r="E712" s="18"/>
      <c r="F712" s="18"/>
      <c r="I712" s="18"/>
      <c r="K712" s="18"/>
    </row>
    <row r="713">
      <c r="B713" s="3"/>
      <c r="D713" s="18"/>
      <c r="E713" s="18"/>
      <c r="F713" s="18"/>
      <c r="I713" s="18"/>
      <c r="K713" s="18"/>
    </row>
    <row r="714">
      <c r="B714" s="3"/>
      <c r="D714" s="18"/>
      <c r="E714" s="18"/>
      <c r="F714" s="18"/>
      <c r="I714" s="18"/>
      <c r="K714" s="18"/>
    </row>
    <row r="715">
      <c r="B715" s="3"/>
      <c r="D715" s="18"/>
      <c r="E715" s="18"/>
      <c r="F715" s="18"/>
      <c r="I715" s="18"/>
      <c r="K715" s="18"/>
    </row>
    <row r="716">
      <c r="B716" s="3"/>
      <c r="D716" s="18"/>
      <c r="E716" s="18"/>
      <c r="F716" s="18"/>
      <c r="I716" s="18"/>
      <c r="K716" s="18"/>
    </row>
    <row r="717">
      <c r="B717" s="3"/>
      <c r="D717" s="18"/>
      <c r="E717" s="18"/>
      <c r="F717" s="18"/>
      <c r="I717" s="18"/>
      <c r="K717" s="18"/>
    </row>
    <row r="718">
      <c r="B718" s="3"/>
      <c r="D718" s="18"/>
      <c r="E718" s="18"/>
      <c r="F718" s="18"/>
      <c r="I718" s="18"/>
      <c r="K718" s="18"/>
    </row>
    <row r="719">
      <c r="B719" s="3"/>
      <c r="D719" s="18"/>
      <c r="E719" s="18"/>
      <c r="F719" s="18"/>
      <c r="I719" s="18"/>
      <c r="K719" s="18"/>
    </row>
    <row r="720">
      <c r="B720" s="3"/>
      <c r="D720" s="18"/>
      <c r="E720" s="18"/>
      <c r="F720" s="18"/>
      <c r="I720" s="18"/>
      <c r="K720" s="18"/>
    </row>
    <row r="721">
      <c r="B721" s="3"/>
      <c r="D721" s="18"/>
      <c r="E721" s="18"/>
      <c r="F721" s="18"/>
      <c r="I721" s="18"/>
      <c r="K721" s="18"/>
    </row>
    <row r="722">
      <c r="B722" s="3"/>
      <c r="D722" s="18"/>
      <c r="E722" s="18"/>
      <c r="F722" s="18"/>
      <c r="I722" s="18"/>
      <c r="K722" s="18"/>
    </row>
    <row r="723">
      <c r="B723" s="3"/>
      <c r="D723" s="18"/>
      <c r="E723" s="18"/>
      <c r="F723" s="18"/>
      <c r="I723" s="18"/>
      <c r="K723" s="18"/>
    </row>
    <row r="724">
      <c r="B724" s="3"/>
      <c r="D724" s="18"/>
      <c r="E724" s="18"/>
      <c r="F724" s="18"/>
      <c r="I724" s="18"/>
      <c r="K724" s="18"/>
    </row>
    <row r="725">
      <c r="B725" s="3"/>
      <c r="D725" s="18"/>
      <c r="E725" s="18"/>
      <c r="F725" s="18"/>
      <c r="I725" s="18"/>
      <c r="K725" s="18"/>
    </row>
    <row r="726">
      <c r="B726" s="3"/>
      <c r="D726" s="18"/>
      <c r="E726" s="18"/>
      <c r="F726" s="18"/>
      <c r="I726" s="18"/>
      <c r="K726" s="18"/>
    </row>
    <row r="727">
      <c r="B727" s="3"/>
      <c r="D727" s="18"/>
      <c r="E727" s="18"/>
      <c r="F727" s="18"/>
      <c r="I727" s="18"/>
      <c r="K727" s="18"/>
    </row>
    <row r="728">
      <c r="B728" s="3"/>
      <c r="D728" s="18"/>
      <c r="E728" s="18"/>
      <c r="F728" s="18"/>
      <c r="I728" s="18"/>
      <c r="K728" s="18"/>
    </row>
    <row r="729">
      <c r="B729" s="3"/>
      <c r="D729" s="18"/>
      <c r="E729" s="18"/>
      <c r="F729" s="18"/>
      <c r="I729" s="18"/>
      <c r="K729" s="18"/>
    </row>
    <row r="730">
      <c r="B730" s="3"/>
      <c r="D730" s="18"/>
      <c r="E730" s="18"/>
      <c r="F730" s="18"/>
      <c r="I730" s="18"/>
      <c r="K730" s="18"/>
    </row>
    <row r="731">
      <c r="B731" s="3"/>
      <c r="D731" s="18"/>
      <c r="E731" s="18"/>
      <c r="F731" s="18"/>
      <c r="I731" s="18"/>
      <c r="K731" s="18"/>
    </row>
    <row r="732">
      <c r="B732" s="3"/>
      <c r="D732" s="18"/>
      <c r="E732" s="18"/>
      <c r="F732" s="18"/>
      <c r="I732" s="18"/>
      <c r="K732" s="18"/>
    </row>
    <row r="733">
      <c r="B733" s="3"/>
      <c r="D733" s="18"/>
      <c r="E733" s="18"/>
      <c r="F733" s="18"/>
      <c r="I733" s="18"/>
      <c r="K733" s="18"/>
    </row>
    <row r="734">
      <c r="B734" s="3"/>
      <c r="D734" s="18"/>
      <c r="E734" s="18"/>
      <c r="F734" s="18"/>
      <c r="I734" s="18"/>
      <c r="K734" s="18"/>
    </row>
    <row r="735">
      <c r="B735" s="3"/>
      <c r="D735" s="18"/>
      <c r="E735" s="18"/>
      <c r="F735" s="18"/>
      <c r="I735" s="18"/>
      <c r="K735" s="18"/>
    </row>
    <row r="736">
      <c r="B736" s="3"/>
      <c r="D736" s="18"/>
      <c r="E736" s="18"/>
      <c r="F736" s="18"/>
      <c r="I736" s="18"/>
      <c r="K736" s="18"/>
    </row>
    <row r="737">
      <c r="B737" s="3"/>
      <c r="D737" s="18"/>
      <c r="E737" s="18"/>
      <c r="F737" s="18"/>
      <c r="I737" s="18"/>
      <c r="K737" s="18"/>
    </row>
    <row r="738">
      <c r="B738" s="3"/>
      <c r="D738" s="18"/>
      <c r="E738" s="18"/>
      <c r="F738" s="18"/>
      <c r="I738" s="18"/>
      <c r="K738" s="18"/>
    </row>
    <row r="739">
      <c r="B739" s="3"/>
      <c r="D739" s="18"/>
      <c r="E739" s="18"/>
      <c r="F739" s="18"/>
      <c r="I739" s="18"/>
      <c r="K739" s="18"/>
    </row>
    <row r="740">
      <c r="B740" s="3"/>
      <c r="D740" s="18"/>
      <c r="E740" s="18"/>
      <c r="F740" s="18"/>
      <c r="I740" s="18"/>
      <c r="K740" s="18"/>
    </row>
    <row r="741">
      <c r="B741" s="3"/>
      <c r="D741" s="18"/>
      <c r="E741" s="18"/>
      <c r="F741" s="18"/>
      <c r="I741" s="18"/>
      <c r="K741" s="18"/>
    </row>
    <row r="742">
      <c r="B742" s="3"/>
      <c r="D742" s="18"/>
      <c r="E742" s="18"/>
      <c r="F742" s="18"/>
      <c r="I742" s="18"/>
      <c r="K742" s="18"/>
    </row>
    <row r="743">
      <c r="B743" s="3"/>
      <c r="D743" s="18"/>
      <c r="E743" s="18"/>
      <c r="F743" s="18"/>
      <c r="I743" s="18"/>
      <c r="K743" s="18"/>
    </row>
    <row r="744">
      <c r="B744" s="3"/>
      <c r="D744" s="18"/>
      <c r="E744" s="18"/>
      <c r="F744" s="18"/>
      <c r="I744" s="18"/>
      <c r="K744" s="18"/>
    </row>
    <row r="745">
      <c r="B745" s="3"/>
      <c r="D745" s="18"/>
      <c r="E745" s="18"/>
      <c r="F745" s="18"/>
      <c r="I745" s="18"/>
      <c r="K745" s="18"/>
    </row>
    <row r="746">
      <c r="B746" s="3"/>
      <c r="D746" s="18"/>
      <c r="E746" s="18"/>
      <c r="F746" s="18"/>
      <c r="I746" s="18"/>
      <c r="K746" s="18"/>
    </row>
    <row r="747">
      <c r="B747" s="3"/>
      <c r="D747" s="18"/>
      <c r="E747" s="18"/>
      <c r="F747" s="18"/>
      <c r="I747" s="18"/>
      <c r="K747" s="18"/>
    </row>
    <row r="748">
      <c r="B748" s="3"/>
      <c r="D748" s="18"/>
      <c r="E748" s="18"/>
      <c r="F748" s="18"/>
      <c r="I748" s="18"/>
      <c r="K748" s="18"/>
    </row>
    <row r="749">
      <c r="B749" s="3"/>
      <c r="D749" s="18"/>
      <c r="E749" s="18"/>
      <c r="F749" s="18"/>
      <c r="I749" s="18"/>
      <c r="K749" s="18"/>
    </row>
    <row r="750">
      <c r="B750" s="3"/>
      <c r="D750" s="18"/>
      <c r="E750" s="18"/>
      <c r="F750" s="18"/>
      <c r="I750" s="18"/>
      <c r="K750" s="18"/>
    </row>
    <row r="751">
      <c r="B751" s="3"/>
      <c r="D751" s="18"/>
      <c r="E751" s="18"/>
      <c r="F751" s="18"/>
      <c r="I751" s="18"/>
      <c r="K751" s="18"/>
    </row>
    <row r="752">
      <c r="B752" s="3"/>
      <c r="D752" s="18"/>
      <c r="E752" s="18"/>
      <c r="F752" s="18"/>
      <c r="I752" s="18"/>
      <c r="K752" s="18"/>
    </row>
    <row r="753">
      <c r="B753" s="3"/>
      <c r="D753" s="18"/>
      <c r="E753" s="18"/>
      <c r="F753" s="18"/>
      <c r="I753" s="18"/>
      <c r="K753" s="18"/>
    </row>
    <row r="754">
      <c r="B754" s="3"/>
      <c r="D754" s="18"/>
      <c r="E754" s="18"/>
      <c r="F754" s="18"/>
      <c r="I754" s="18"/>
      <c r="K754" s="18"/>
    </row>
    <row r="755">
      <c r="B755" s="3"/>
      <c r="D755" s="18"/>
      <c r="E755" s="18"/>
      <c r="F755" s="18"/>
      <c r="I755" s="18"/>
      <c r="K755" s="18"/>
    </row>
    <row r="756">
      <c r="B756" s="3"/>
      <c r="D756" s="18"/>
      <c r="E756" s="18"/>
      <c r="F756" s="18"/>
      <c r="I756" s="18"/>
      <c r="K756" s="18"/>
    </row>
    <row r="757">
      <c r="B757" s="3"/>
      <c r="D757" s="18"/>
      <c r="E757" s="18"/>
      <c r="F757" s="18"/>
      <c r="I757" s="18"/>
      <c r="K757" s="18"/>
    </row>
    <row r="758">
      <c r="B758" s="3"/>
      <c r="D758" s="18"/>
      <c r="E758" s="18"/>
      <c r="F758" s="18"/>
      <c r="I758" s="18"/>
      <c r="K758" s="18"/>
    </row>
    <row r="759">
      <c r="B759" s="3"/>
      <c r="D759" s="18"/>
      <c r="E759" s="18"/>
      <c r="F759" s="18"/>
      <c r="I759" s="18"/>
      <c r="K759" s="18"/>
    </row>
    <row r="760">
      <c r="B760" s="3"/>
      <c r="D760" s="18"/>
      <c r="E760" s="18"/>
      <c r="F760" s="18"/>
      <c r="I760" s="18"/>
      <c r="K760" s="18"/>
    </row>
    <row r="761">
      <c r="B761" s="3"/>
      <c r="D761" s="18"/>
      <c r="E761" s="18"/>
      <c r="F761" s="18"/>
      <c r="I761" s="18"/>
      <c r="K761" s="18"/>
    </row>
    <row r="762">
      <c r="B762" s="3"/>
      <c r="D762" s="18"/>
      <c r="E762" s="18"/>
      <c r="F762" s="18"/>
      <c r="I762" s="18"/>
      <c r="K762" s="18"/>
    </row>
    <row r="763">
      <c r="B763" s="3"/>
      <c r="D763" s="18"/>
      <c r="E763" s="18"/>
      <c r="F763" s="18"/>
      <c r="I763" s="18"/>
      <c r="K763" s="18"/>
    </row>
    <row r="764">
      <c r="B764" s="3"/>
      <c r="D764" s="18"/>
      <c r="E764" s="18"/>
      <c r="F764" s="18"/>
      <c r="I764" s="18"/>
      <c r="K764" s="18"/>
    </row>
    <row r="765">
      <c r="B765" s="3"/>
      <c r="D765" s="18"/>
      <c r="E765" s="18"/>
      <c r="F765" s="18"/>
      <c r="I765" s="18"/>
      <c r="K765" s="18"/>
    </row>
    <row r="766">
      <c r="B766" s="3"/>
      <c r="D766" s="18"/>
      <c r="E766" s="18"/>
      <c r="F766" s="18"/>
      <c r="I766" s="18"/>
      <c r="K766" s="18"/>
    </row>
    <row r="767">
      <c r="B767" s="3"/>
      <c r="D767" s="18"/>
      <c r="E767" s="18"/>
      <c r="F767" s="18"/>
      <c r="I767" s="18"/>
      <c r="K767" s="18"/>
    </row>
    <row r="768">
      <c r="B768" s="3"/>
      <c r="D768" s="18"/>
      <c r="E768" s="18"/>
      <c r="F768" s="18"/>
      <c r="I768" s="18"/>
      <c r="K768" s="18"/>
    </row>
    <row r="769">
      <c r="B769" s="3"/>
      <c r="D769" s="18"/>
      <c r="E769" s="18"/>
      <c r="F769" s="18"/>
      <c r="I769" s="18"/>
      <c r="K769" s="18"/>
    </row>
    <row r="770">
      <c r="B770" s="3"/>
      <c r="D770" s="18"/>
      <c r="E770" s="18"/>
      <c r="F770" s="18"/>
      <c r="I770" s="18"/>
      <c r="K770" s="18"/>
    </row>
    <row r="771">
      <c r="B771" s="3"/>
      <c r="D771" s="18"/>
      <c r="E771" s="18"/>
      <c r="F771" s="18"/>
      <c r="I771" s="18"/>
      <c r="K771" s="18"/>
    </row>
    <row r="772">
      <c r="B772" s="3"/>
      <c r="D772" s="18"/>
      <c r="E772" s="18"/>
      <c r="F772" s="18"/>
      <c r="I772" s="18"/>
      <c r="K772" s="18"/>
    </row>
    <row r="773">
      <c r="B773" s="3"/>
      <c r="D773" s="18"/>
      <c r="E773" s="18"/>
      <c r="F773" s="18"/>
      <c r="I773" s="18"/>
      <c r="K773" s="18"/>
    </row>
    <row r="774">
      <c r="B774" s="3"/>
      <c r="D774" s="18"/>
      <c r="E774" s="18"/>
      <c r="F774" s="18"/>
      <c r="I774" s="18"/>
      <c r="K774" s="18"/>
    </row>
    <row r="775">
      <c r="B775" s="3"/>
      <c r="D775" s="18"/>
      <c r="E775" s="18"/>
      <c r="F775" s="18"/>
      <c r="I775" s="18"/>
      <c r="K775" s="18"/>
    </row>
    <row r="776">
      <c r="B776" s="3"/>
      <c r="D776" s="18"/>
      <c r="E776" s="18"/>
      <c r="F776" s="18"/>
      <c r="I776" s="18"/>
      <c r="K776" s="18"/>
    </row>
    <row r="777">
      <c r="B777" s="3"/>
      <c r="D777" s="18"/>
      <c r="E777" s="18"/>
      <c r="F777" s="18"/>
      <c r="I777" s="18"/>
      <c r="K777" s="18"/>
    </row>
    <row r="778">
      <c r="B778" s="3"/>
      <c r="D778" s="18"/>
      <c r="E778" s="18"/>
      <c r="F778" s="18"/>
      <c r="I778" s="18"/>
      <c r="K778" s="18"/>
    </row>
    <row r="779">
      <c r="B779" s="3"/>
      <c r="D779" s="18"/>
      <c r="E779" s="18"/>
      <c r="F779" s="18"/>
      <c r="I779" s="18"/>
      <c r="K779" s="18"/>
    </row>
    <row r="780">
      <c r="B780" s="3"/>
      <c r="D780" s="18"/>
      <c r="E780" s="18"/>
      <c r="F780" s="18"/>
      <c r="I780" s="18"/>
      <c r="K780" s="18"/>
    </row>
    <row r="781">
      <c r="B781" s="3"/>
      <c r="D781" s="18"/>
      <c r="E781" s="18"/>
      <c r="F781" s="18"/>
      <c r="I781" s="18"/>
      <c r="K781" s="18"/>
    </row>
    <row r="782">
      <c r="B782" s="3"/>
      <c r="D782" s="18"/>
      <c r="E782" s="18"/>
      <c r="F782" s="18"/>
      <c r="I782" s="18"/>
      <c r="K782" s="18"/>
    </row>
    <row r="783">
      <c r="B783" s="3"/>
      <c r="D783" s="18"/>
      <c r="E783" s="18"/>
      <c r="F783" s="18"/>
      <c r="I783" s="18"/>
      <c r="K783" s="18"/>
    </row>
    <row r="784">
      <c r="B784" s="3"/>
      <c r="D784" s="18"/>
      <c r="E784" s="18"/>
      <c r="F784" s="18"/>
      <c r="I784" s="18"/>
      <c r="K784" s="18"/>
    </row>
    <row r="785">
      <c r="B785" s="3"/>
      <c r="D785" s="18"/>
      <c r="E785" s="18"/>
      <c r="F785" s="18"/>
      <c r="I785" s="18"/>
      <c r="K785" s="18"/>
    </row>
    <row r="786">
      <c r="B786" s="3"/>
      <c r="D786" s="18"/>
      <c r="E786" s="18"/>
      <c r="F786" s="18"/>
      <c r="I786" s="18"/>
      <c r="K786" s="18"/>
    </row>
    <row r="787">
      <c r="B787" s="3"/>
      <c r="D787" s="18"/>
      <c r="E787" s="18"/>
      <c r="F787" s="18"/>
      <c r="I787" s="18"/>
      <c r="K787" s="18"/>
    </row>
    <row r="788">
      <c r="B788" s="3"/>
      <c r="D788" s="18"/>
      <c r="E788" s="18"/>
      <c r="F788" s="18"/>
      <c r="I788" s="18"/>
      <c r="K788" s="18"/>
    </row>
    <row r="789">
      <c r="B789" s="3"/>
      <c r="D789" s="18"/>
      <c r="E789" s="18"/>
      <c r="F789" s="18"/>
      <c r="I789" s="18"/>
      <c r="K789" s="18"/>
    </row>
    <row r="790">
      <c r="B790" s="3"/>
      <c r="D790" s="18"/>
      <c r="E790" s="18"/>
      <c r="F790" s="18"/>
      <c r="I790" s="18"/>
      <c r="K790" s="18"/>
    </row>
    <row r="791">
      <c r="B791" s="3"/>
      <c r="D791" s="18"/>
      <c r="E791" s="18"/>
      <c r="F791" s="18"/>
      <c r="I791" s="18"/>
      <c r="K791" s="18"/>
    </row>
    <row r="792">
      <c r="B792" s="3"/>
      <c r="D792" s="18"/>
      <c r="E792" s="18"/>
      <c r="F792" s="18"/>
      <c r="I792" s="18"/>
      <c r="K792" s="18"/>
    </row>
    <row r="793">
      <c r="B793" s="3"/>
      <c r="D793" s="18"/>
      <c r="E793" s="18"/>
      <c r="F793" s="18"/>
      <c r="I793" s="18"/>
      <c r="K793" s="18"/>
    </row>
    <row r="794">
      <c r="B794" s="3"/>
      <c r="D794" s="18"/>
      <c r="E794" s="18"/>
      <c r="F794" s="18"/>
      <c r="I794" s="18"/>
      <c r="K794" s="18"/>
    </row>
    <row r="795">
      <c r="B795" s="3"/>
      <c r="D795" s="18"/>
      <c r="E795" s="18"/>
      <c r="F795" s="18"/>
      <c r="I795" s="18"/>
      <c r="K795" s="18"/>
    </row>
    <row r="796">
      <c r="B796" s="3"/>
      <c r="D796" s="18"/>
      <c r="E796" s="18"/>
      <c r="F796" s="18"/>
      <c r="I796" s="18"/>
      <c r="K796" s="18"/>
    </row>
    <row r="797">
      <c r="B797" s="3"/>
      <c r="D797" s="18"/>
      <c r="E797" s="18"/>
      <c r="F797" s="18"/>
      <c r="I797" s="18"/>
      <c r="K797" s="18"/>
    </row>
    <row r="798">
      <c r="B798" s="3"/>
      <c r="D798" s="18"/>
      <c r="E798" s="18"/>
      <c r="F798" s="18"/>
      <c r="I798" s="18"/>
      <c r="K798" s="18"/>
    </row>
    <row r="799">
      <c r="B799" s="3"/>
      <c r="D799" s="18"/>
      <c r="E799" s="18"/>
      <c r="F799" s="18"/>
      <c r="I799" s="18"/>
      <c r="K799" s="18"/>
    </row>
    <row r="800">
      <c r="B800" s="3"/>
      <c r="D800" s="18"/>
      <c r="E800" s="18"/>
      <c r="F800" s="18"/>
      <c r="I800" s="18"/>
      <c r="K800" s="18"/>
    </row>
    <row r="801">
      <c r="B801" s="3"/>
      <c r="D801" s="18"/>
      <c r="E801" s="18"/>
      <c r="F801" s="18"/>
      <c r="I801" s="18"/>
      <c r="K801" s="18"/>
    </row>
    <row r="802">
      <c r="B802" s="3"/>
      <c r="D802" s="18"/>
      <c r="E802" s="18"/>
      <c r="F802" s="18"/>
      <c r="I802" s="18"/>
      <c r="K802" s="18"/>
    </row>
    <row r="803">
      <c r="B803" s="3"/>
      <c r="D803" s="18"/>
      <c r="E803" s="18"/>
      <c r="F803" s="18"/>
      <c r="I803" s="18"/>
      <c r="K803" s="18"/>
    </row>
    <row r="804">
      <c r="B804" s="3"/>
      <c r="D804" s="18"/>
      <c r="E804" s="18"/>
      <c r="F804" s="18"/>
      <c r="I804" s="18"/>
      <c r="K804" s="18"/>
    </row>
    <row r="805">
      <c r="B805" s="3"/>
      <c r="D805" s="18"/>
      <c r="E805" s="18"/>
      <c r="F805" s="18"/>
      <c r="I805" s="18"/>
      <c r="K805" s="18"/>
    </row>
    <row r="806">
      <c r="B806" s="3"/>
      <c r="D806" s="18"/>
      <c r="E806" s="18"/>
      <c r="F806" s="18"/>
      <c r="I806" s="18"/>
      <c r="K806" s="18"/>
    </row>
    <row r="807">
      <c r="B807" s="3"/>
      <c r="D807" s="18"/>
      <c r="E807" s="18"/>
      <c r="F807" s="18"/>
      <c r="I807" s="18"/>
      <c r="K807" s="18"/>
    </row>
    <row r="808">
      <c r="B808" s="3"/>
      <c r="D808" s="18"/>
      <c r="E808" s="18"/>
      <c r="F808" s="18"/>
      <c r="I808" s="18"/>
      <c r="K808" s="18"/>
    </row>
    <row r="809">
      <c r="B809" s="3"/>
      <c r="D809" s="18"/>
      <c r="E809" s="18"/>
      <c r="F809" s="18"/>
      <c r="I809" s="18"/>
      <c r="K809" s="18"/>
    </row>
    <row r="810">
      <c r="B810" s="3"/>
      <c r="D810" s="18"/>
      <c r="E810" s="18"/>
      <c r="F810" s="18"/>
      <c r="I810" s="18"/>
      <c r="K810" s="18"/>
    </row>
    <row r="811">
      <c r="B811" s="3"/>
      <c r="D811" s="18"/>
      <c r="E811" s="18"/>
      <c r="F811" s="18"/>
      <c r="I811" s="18"/>
      <c r="K811" s="18"/>
    </row>
    <row r="812">
      <c r="B812" s="3"/>
      <c r="D812" s="18"/>
      <c r="E812" s="18"/>
      <c r="F812" s="18"/>
      <c r="I812" s="18"/>
      <c r="K812" s="18"/>
    </row>
    <row r="813">
      <c r="B813" s="3"/>
      <c r="D813" s="18"/>
      <c r="E813" s="18"/>
      <c r="F813" s="18"/>
      <c r="I813" s="18"/>
      <c r="K813" s="18"/>
    </row>
    <row r="814">
      <c r="B814" s="3"/>
      <c r="D814" s="18"/>
      <c r="E814" s="18"/>
      <c r="F814" s="18"/>
      <c r="I814" s="18"/>
      <c r="K814" s="18"/>
    </row>
    <row r="815">
      <c r="B815" s="3"/>
      <c r="D815" s="18"/>
      <c r="E815" s="18"/>
      <c r="F815" s="18"/>
      <c r="I815" s="18"/>
      <c r="K815" s="18"/>
    </row>
    <row r="816">
      <c r="B816" s="3"/>
      <c r="D816" s="18"/>
      <c r="E816" s="18"/>
      <c r="F816" s="18"/>
      <c r="I816" s="18"/>
      <c r="K816" s="18"/>
    </row>
    <row r="817">
      <c r="B817" s="3"/>
      <c r="D817" s="18"/>
      <c r="E817" s="18"/>
      <c r="F817" s="18"/>
      <c r="I817" s="18"/>
      <c r="K817" s="18"/>
    </row>
    <row r="818">
      <c r="B818" s="3"/>
      <c r="D818" s="18"/>
      <c r="E818" s="18"/>
      <c r="F818" s="18"/>
      <c r="I818" s="18"/>
      <c r="K818" s="18"/>
    </row>
    <row r="819">
      <c r="B819" s="3"/>
      <c r="D819" s="18"/>
      <c r="E819" s="18"/>
      <c r="F819" s="18"/>
      <c r="I819" s="18"/>
      <c r="K819" s="18"/>
    </row>
    <row r="820">
      <c r="B820" s="3"/>
      <c r="D820" s="18"/>
      <c r="E820" s="18"/>
      <c r="F820" s="18"/>
      <c r="I820" s="18"/>
      <c r="K820" s="18"/>
    </row>
    <row r="821">
      <c r="B821" s="3"/>
      <c r="D821" s="18"/>
      <c r="E821" s="18"/>
      <c r="F821" s="18"/>
      <c r="I821" s="18"/>
      <c r="K821" s="18"/>
    </row>
    <row r="822">
      <c r="B822" s="3"/>
      <c r="D822" s="18"/>
      <c r="E822" s="18"/>
      <c r="F822" s="18"/>
      <c r="I822" s="18"/>
      <c r="K822" s="18"/>
    </row>
    <row r="823">
      <c r="B823" s="3"/>
      <c r="D823" s="18"/>
      <c r="E823" s="18"/>
      <c r="F823" s="18"/>
      <c r="I823" s="18"/>
      <c r="K823" s="18"/>
    </row>
    <row r="824">
      <c r="B824" s="3"/>
      <c r="D824" s="18"/>
      <c r="E824" s="18"/>
      <c r="F824" s="18"/>
      <c r="I824" s="18"/>
      <c r="K824" s="18"/>
    </row>
    <row r="825">
      <c r="B825" s="3"/>
      <c r="D825" s="18"/>
      <c r="E825" s="18"/>
      <c r="F825" s="18"/>
      <c r="I825" s="18"/>
      <c r="K825" s="18"/>
    </row>
    <row r="826">
      <c r="B826" s="3"/>
      <c r="D826" s="18"/>
      <c r="E826" s="18"/>
      <c r="F826" s="18"/>
      <c r="I826" s="18"/>
      <c r="K826" s="18"/>
    </row>
    <row r="827">
      <c r="B827" s="3"/>
      <c r="D827" s="18"/>
      <c r="E827" s="18"/>
      <c r="F827" s="18"/>
      <c r="I827" s="18"/>
      <c r="K827" s="18"/>
    </row>
    <row r="828">
      <c r="B828" s="3"/>
      <c r="D828" s="18"/>
      <c r="E828" s="18"/>
      <c r="F828" s="18"/>
      <c r="I828" s="18"/>
      <c r="K828" s="18"/>
    </row>
    <row r="829">
      <c r="B829" s="3"/>
      <c r="D829" s="18"/>
      <c r="E829" s="18"/>
      <c r="F829" s="18"/>
      <c r="I829" s="18"/>
      <c r="K829" s="18"/>
    </row>
    <row r="830">
      <c r="B830" s="3"/>
      <c r="D830" s="18"/>
      <c r="E830" s="18"/>
      <c r="F830" s="18"/>
      <c r="I830" s="18"/>
      <c r="K830" s="18"/>
    </row>
    <row r="831">
      <c r="B831" s="3"/>
      <c r="D831" s="18"/>
      <c r="E831" s="18"/>
      <c r="F831" s="18"/>
      <c r="I831" s="18"/>
      <c r="K831" s="18"/>
    </row>
    <row r="832">
      <c r="B832" s="3"/>
      <c r="D832" s="18"/>
      <c r="E832" s="18"/>
      <c r="F832" s="18"/>
      <c r="I832" s="18"/>
      <c r="K832" s="18"/>
    </row>
    <row r="833">
      <c r="B833" s="3"/>
      <c r="D833" s="18"/>
      <c r="E833" s="18"/>
      <c r="F833" s="18"/>
      <c r="I833" s="18"/>
      <c r="K833" s="18"/>
    </row>
    <row r="834">
      <c r="B834" s="3"/>
      <c r="D834" s="18"/>
      <c r="E834" s="18"/>
      <c r="F834" s="18"/>
      <c r="I834" s="18"/>
      <c r="K834" s="18"/>
    </row>
    <row r="835">
      <c r="B835" s="3"/>
      <c r="D835" s="18"/>
      <c r="E835" s="18"/>
      <c r="F835" s="18"/>
      <c r="I835" s="18"/>
      <c r="K835" s="18"/>
    </row>
    <row r="836">
      <c r="B836" s="3"/>
      <c r="D836" s="18"/>
      <c r="E836" s="18"/>
      <c r="F836" s="18"/>
      <c r="I836" s="18"/>
      <c r="K836" s="18"/>
    </row>
    <row r="837">
      <c r="B837" s="3"/>
      <c r="D837" s="18"/>
      <c r="E837" s="18"/>
      <c r="F837" s="18"/>
      <c r="I837" s="18"/>
      <c r="K837" s="18"/>
    </row>
    <row r="838">
      <c r="B838" s="3"/>
      <c r="D838" s="18"/>
      <c r="E838" s="18"/>
      <c r="F838" s="18"/>
      <c r="I838" s="18"/>
      <c r="K838" s="18"/>
    </row>
    <row r="839">
      <c r="B839" s="3"/>
      <c r="D839" s="18"/>
      <c r="E839" s="18"/>
      <c r="F839" s="18"/>
      <c r="I839" s="18"/>
      <c r="K839" s="18"/>
    </row>
    <row r="840">
      <c r="B840" s="3"/>
      <c r="D840" s="18"/>
      <c r="E840" s="18"/>
      <c r="F840" s="18"/>
      <c r="I840" s="18"/>
      <c r="K840" s="18"/>
    </row>
    <row r="841">
      <c r="B841" s="3"/>
      <c r="D841" s="18"/>
      <c r="E841" s="18"/>
      <c r="F841" s="18"/>
      <c r="I841" s="18"/>
      <c r="K841" s="18"/>
    </row>
    <row r="842">
      <c r="B842" s="3"/>
      <c r="D842" s="18"/>
      <c r="E842" s="18"/>
      <c r="F842" s="18"/>
      <c r="I842" s="18"/>
      <c r="K842" s="18"/>
    </row>
    <row r="843">
      <c r="B843" s="3"/>
      <c r="D843" s="18"/>
      <c r="E843" s="18"/>
      <c r="F843" s="18"/>
      <c r="I843" s="18"/>
      <c r="K843" s="18"/>
    </row>
    <row r="844">
      <c r="B844" s="3"/>
      <c r="D844" s="18"/>
      <c r="E844" s="18"/>
      <c r="F844" s="18"/>
      <c r="I844" s="18"/>
      <c r="K844" s="18"/>
    </row>
    <row r="845">
      <c r="B845" s="3"/>
      <c r="D845" s="18"/>
      <c r="E845" s="18"/>
      <c r="F845" s="18"/>
      <c r="I845" s="18"/>
      <c r="K845" s="18"/>
    </row>
    <row r="846">
      <c r="B846" s="3"/>
      <c r="D846" s="18"/>
      <c r="E846" s="18"/>
      <c r="F846" s="18"/>
      <c r="I846" s="18"/>
      <c r="K846" s="18"/>
    </row>
    <row r="847">
      <c r="B847" s="3"/>
      <c r="D847" s="18"/>
      <c r="E847" s="18"/>
      <c r="F847" s="18"/>
      <c r="I847" s="18"/>
      <c r="K847" s="18"/>
    </row>
    <row r="848">
      <c r="B848" s="3"/>
      <c r="D848" s="18"/>
      <c r="E848" s="18"/>
      <c r="F848" s="18"/>
      <c r="I848" s="18"/>
      <c r="K848" s="18"/>
    </row>
    <row r="849">
      <c r="B849" s="3"/>
      <c r="D849" s="18"/>
      <c r="E849" s="18"/>
      <c r="F849" s="18"/>
      <c r="I849" s="18"/>
      <c r="K849" s="18"/>
    </row>
    <row r="850">
      <c r="B850" s="3"/>
      <c r="D850" s="18"/>
      <c r="E850" s="18"/>
      <c r="F850" s="18"/>
      <c r="I850" s="18"/>
      <c r="K850" s="18"/>
    </row>
    <row r="851">
      <c r="B851" s="3"/>
      <c r="D851" s="18"/>
      <c r="E851" s="18"/>
      <c r="F851" s="18"/>
      <c r="I851" s="18"/>
      <c r="K851" s="18"/>
    </row>
    <row r="852">
      <c r="B852" s="3"/>
      <c r="D852" s="18"/>
      <c r="E852" s="18"/>
      <c r="F852" s="18"/>
      <c r="I852" s="18"/>
      <c r="K852" s="18"/>
    </row>
    <row r="853">
      <c r="B853" s="3"/>
      <c r="D853" s="18"/>
      <c r="E853" s="18"/>
      <c r="F853" s="18"/>
      <c r="I853" s="18"/>
      <c r="K853" s="18"/>
    </row>
    <row r="854">
      <c r="B854" s="3"/>
      <c r="D854" s="18"/>
      <c r="E854" s="18"/>
      <c r="F854" s="18"/>
      <c r="I854" s="18"/>
      <c r="K854" s="18"/>
    </row>
    <row r="855">
      <c r="B855" s="3"/>
      <c r="D855" s="18"/>
      <c r="E855" s="18"/>
      <c r="F855" s="18"/>
      <c r="I855" s="18"/>
      <c r="K855" s="18"/>
    </row>
    <row r="856">
      <c r="B856" s="3"/>
      <c r="D856" s="18"/>
      <c r="E856" s="18"/>
      <c r="F856" s="18"/>
      <c r="I856" s="18"/>
      <c r="K856" s="18"/>
    </row>
    <row r="857">
      <c r="B857" s="3"/>
      <c r="D857" s="18"/>
      <c r="E857" s="18"/>
      <c r="F857" s="18"/>
      <c r="I857" s="18"/>
      <c r="K857" s="18"/>
    </row>
    <row r="858">
      <c r="B858" s="3"/>
      <c r="D858" s="18"/>
      <c r="E858" s="18"/>
      <c r="F858" s="18"/>
      <c r="I858" s="18"/>
      <c r="K858" s="18"/>
    </row>
    <row r="859">
      <c r="B859" s="3"/>
      <c r="D859" s="18"/>
      <c r="E859" s="18"/>
      <c r="F859" s="18"/>
      <c r="I859" s="18"/>
      <c r="K859" s="18"/>
    </row>
    <row r="860">
      <c r="B860" s="3"/>
      <c r="D860" s="18"/>
      <c r="E860" s="18"/>
      <c r="F860" s="18"/>
      <c r="I860" s="18"/>
      <c r="K860" s="18"/>
    </row>
    <row r="861">
      <c r="B861" s="3"/>
      <c r="D861" s="18"/>
      <c r="E861" s="18"/>
      <c r="F861" s="18"/>
      <c r="I861" s="18"/>
      <c r="K861" s="18"/>
    </row>
    <row r="862">
      <c r="B862" s="3"/>
      <c r="D862" s="18"/>
      <c r="E862" s="18"/>
      <c r="F862" s="18"/>
      <c r="I862" s="18"/>
      <c r="K862" s="18"/>
    </row>
    <row r="863">
      <c r="B863" s="3"/>
      <c r="D863" s="18"/>
      <c r="E863" s="18"/>
      <c r="F863" s="18"/>
      <c r="I863" s="18"/>
      <c r="K863" s="18"/>
    </row>
    <row r="864">
      <c r="B864" s="3"/>
      <c r="D864" s="18"/>
      <c r="E864" s="18"/>
      <c r="F864" s="18"/>
      <c r="I864" s="18"/>
      <c r="K864" s="18"/>
    </row>
    <row r="865">
      <c r="B865" s="3"/>
      <c r="D865" s="18"/>
      <c r="E865" s="18"/>
      <c r="F865" s="18"/>
      <c r="I865" s="18"/>
      <c r="K865" s="18"/>
    </row>
    <row r="866">
      <c r="B866" s="3"/>
      <c r="D866" s="18"/>
      <c r="E866" s="18"/>
      <c r="F866" s="18"/>
      <c r="I866" s="18"/>
      <c r="K866" s="18"/>
    </row>
    <row r="867">
      <c r="B867" s="3"/>
      <c r="D867" s="18"/>
      <c r="E867" s="18"/>
      <c r="F867" s="18"/>
      <c r="I867" s="18"/>
      <c r="K867" s="18"/>
    </row>
    <row r="868">
      <c r="B868" s="3"/>
      <c r="D868" s="18"/>
      <c r="E868" s="18"/>
      <c r="F868" s="18"/>
      <c r="I868" s="18"/>
      <c r="K868" s="18"/>
    </row>
    <row r="869">
      <c r="B869" s="3"/>
      <c r="D869" s="18"/>
      <c r="E869" s="18"/>
      <c r="F869" s="18"/>
      <c r="I869" s="18"/>
      <c r="K869" s="18"/>
    </row>
    <row r="870">
      <c r="B870" s="3"/>
      <c r="D870" s="18"/>
      <c r="E870" s="18"/>
      <c r="F870" s="18"/>
      <c r="I870" s="18"/>
      <c r="K870" s="18"/>
    </row>
    <row r="871">
      <c r="B871" s="3"/>
      <c r="D871" s="18"/>
      <c r="E871" s="18"/>
      <c r="F871" s="18"/>
      <c r="I871" s="18"/>
      <c r="K871" s="18"/>
    </row>
    <row r="872">
      <c r="B872" s="3"/>
      <c r="D872" s="18"/>
      <c r="E872" s="18"/>
      <c r="F872" s="18"/>
      <c r="I872" s="18"/>
      <c r="K872" s="18"/>
    </row>
    <row r="873">
      <c r="B873" s="3"/>
      <c r="D873" s="18"/>
      <c r="E873" s="18"/>
      <c r="F873" s="18"/>
      <c r="I873" s="18"/>
      <c r="K873" s="18"/>
    </row>
    <row r="874">
      <c r="B874" s="3"/>
      <c r="D874" s="18"/>
      <c r="E874" s="18"/>
      <c r="F874" s="18"/>
      <c r="I874" s="18"/>
      <c r="K874" s="18"/>
    </row>
    <row r="875">
      <c r="B875" s="3"/>
      <c r="D875" s="18"/>
      <c r="E875" s="18"/>
      <c r="F875" s="18"/>
      <c r="I875" s="18"/>
      <c r="K875" s="18"/>
    </row>
    <row r="876">
      <c r="B876" s="3"/>
      <c r="D876" s="18"/>
      <c r="E876" s="18"/>
      <c r="F876" s="18"/>
      <c r="I876" s="18"/>
      <c r="K876" s="18"/>
    </row>
    <row r="877">
      <c r="B877" s="3"/>
      <c r="D877" s="18"/>
      <c r="E877" s="18"/>
      <c r="F877" s="18"/>
      <c r="I877" s="18"/>
      <c r="K877" s="18"/>
    </row>
    <row r="878">
      <c r="B878" s="3"/>
      <c r="D878" s="18"/>
      <c r="E878" s="18"/>
      <c r="F878" s="18"/>
      <c r="I878" s="18"/>
      <c r="K878" s="18"/>
    </row>
    <row r="879">
      <c r="B879" s="3"/>
      <c r="D879" s="18"/>
      <c r="E879" s="18"/>
      <c r="F879" s="18"/>
      <c r="I879" s="18"/>
      <c r="K879" s="18"/>
    </row>
    <row r="880">
      <c r="B880" s="3"/>
      <c r="D880" s="18"/>
      <c r="E880" s="18"/>
      <c r="F880" s="18"/>
      <c r="I880" s="18"/>
      <c r="K880" s="18"/>
    </row>
    <row r="881">
      <c r="B881" s="3"/>
      <c r="D881" s="18"/>
      <c r="E881" s="18"/>
      <c r="F881" s="18"/>
      <c r="I881" s="18"/>
      <c r="K881" s="18"/>
    </row>
    <row r="882">
      <c r="B882" s="3"/>
      <c r="D882" s="18"/>
      <c r="E882" s="18"/>
      <c r="F882" s="18"/>
      <c r="I882" s="18"/>
      <c r="K882" s="18"/>
    </row>
    <row r="883">
      <c r="B883" s="3"/>
      <c r="D883" s="18"/>
      <c r="E883" s="18"/>
      <c r="F883" s="18"/>
      <c r="I883" s="18"/>
      <c r="K883" s="18"/>
    </row>
    <row r="884">
      <c r="B884" s="3"/>
      <c r="D884" s="18"/>
      <c r="E884" s="18"/>
      <c r="F884" s="18"/>
      <c r="I884" s="18"/>
      <c r="K884" s="18"/>
    </row>
    <row r="885">
      <c r="B885" s="3"/>
      <c r="D885" s="18"/>
      <c r="E885" s="18"/>
      <c r="F885" s="18"/>
      <c r="I885" s="18"/>
      <c r="K885" s="18"/>
    </row>
    <row r="886">
      <c r="B886" s="3"/>
      <c r="D886" s="18"/>
      <c r="E886" s="18"/>
      <c r="F886" s="18"/>
      <c r="I886" s="18"/>
      <c r="K886" s="18"/>
    </row>
    <row r="887">
      <c r="B887" s="3"/>
      <c r="D887" s="18"/>
      <c r="E887" s="18"/>
      <c r="F887" s="18"/>
      <c r="I887" s="18"/>
      <c r="K887" s="18"/>
    </row>
    <row r="888">
      <c r="B888" s="3"/>
      <c r="D888" s="18"/>
      <c r="E888" s="18"/>
      <c r="F888" s="18"/>
      <c r="I888" s="18"/>
      <c r="K888" s="18"/>
    </row>
    <row r="889">
      <c r="B889" s="3"/>
      <c r="D889" s="18"/>
      <c r="E889" s="18"/>
      <c r="F889" s="18"/>
      <c r="I889" s="18"/>
      <c r="K889" s="18"/>
    </row>
    <row r="890">
      <c r="B890" s="3"/>
      <c r="D890" s="18"/>
      <c r="E890" s="18"/>
      <c r="F890" s="18"/>
      <c r="I890" s="18"/>
      <c r="K890" s="18"/>
    </row>
    <row r="891">
      <c r="B891" s="3"/>
      <c r="D891" s="18"/>
      <c r="E891" s="18"/>
      <c r="F891" s="18"/>
      <c r="I891" s="18"/>
      <c r="K891" s="18"/>
    </row>
    <row r="892">
      <c r="B892" s="3"/>
      <c r="D892" s="18"/>
      <c r="E892" s="18"/>
      <c r="F892" s="18"/>
      <c r="I892" s="18"/>
      <c r="K892" s="18"/>
    </row>
    <row r="893">
      <c r="B893" s="3"/>
      <c r="D893" s="18"/>
      <c r="E893" s="18"/>
      <c r="F893" s="18"/>
      <c r="I893" s="18"/>
      <c r="K893" s="18"/>
    </row>
    <row r="894">
      <c r="B894" s="3"/>
      <c r="D894" s="18"/>
      <c r="E894" s="18"/>
      <c r="F894" s="18"/>
      <c r="I894" s="18"/>
      <c r="K894" s="18"/>
    </row>
    <row r="895">
      <c r="B895" s="3"/>
      <c r="D895" s="18"/>
      <c r="E895" s="18"/>
      <c r="F895" s="18"/>
      <c r="I895" s="18"/>
      <c r="K895" s="18"/>
    </row>
    <row r="896">
      <c r="B896" s="3"/>
      <c r="D896" s="18"/>
      <c r="E896" s="18"/>
      <c r="F896" s="18"/>
      <c r="I896" s="18"/>
      <c r="K896" s="18"/>
    </row>
    <row r="897">
      <c r="B897" s="3"/>
      <c r="D897" s="18"/>
      <c r="E897" s="18"/>
      <c r="F897" s="18"/>
      <c r="I897" s="18"/>
      <c r="K897" s="18"/>
    </row>
    <row r="898">
      <c r="B898" s="3"/>
      <c r="D898" s="18"/>
      <c r="E898" s="18"/>
      <c r="F898" s="18"/>
      <c r="I898" s="18"/>
      <c r="K898" s="18"/>
    </row>
    <row r="899">
      <c r="B899" s="3"/>
      <c r="D899" s="18"/>
      <c r="E899" s="18"/>
      <c r="F899" s="18"/>
      <c r="I899" s="18"/>
      <c r="K899" s="18"/>
    </row>
    <row r="900">
      <c r="B900" s="3"/>
      <c r="D900" s="18"/>
      <c r="E900" s="18"/>
      <c r="F900" s="18"/>
      <c r="I900" s="18"/>
      <c r="K900" s="18"/>
    </row>
    <row r="901">
      <c r="B901" s="3"/>
      <c r="D901" s="18"/>
      <c r="E901" s="18"/>
      <c r="F901" s="18"/>
      <c r="I901" s="18"/>
      <c r="K901" s="18"/>
    </row>
    <row r="902">
      <c r="B902" s="3"/>
      <c r="D902" s="18"/>
      <c r="E902" s="18"/>
      <c r="F902" s="18"/>
      <c r="I902" s="18"/>
      <c r="K902" s="18"/>
    </row>
    <row r="903">
      <c r="B903" s="3"/>
      <c r="D903" s="18"/>
      <c r="E903" s="18"/>
      <c r="F903" s="18"/>
      <c r="I903" s="18"/>
      <c r="K903" s="18"/>
    </row>
    <row r="904">
      <c r="B904" s="3"/>
      <c r="D904" s="18"/>
      <c r="E904" s="18"/>
      <c r="F904" s="18"/>
      <c r="I904" s="18"/>
      <c r="K904" s="18"/>
    </row>
    <row r="905">
      <c r="B905" s="3"/>
      <c r="D905" s="18"/>
      <c r="E905" s="18"/>
      <c r="F905" s="18"/>
      <c r="I905" s="18"/>
      <c r="K905" s="18"/>
    </row>
    <row r="906">
      <c r="B906" s="3"/>
      <c r="D906" s="18"/>
      <c r="E906" s="18"/>
      <c r="F906" s="18"/>
      <c r="I906" s="18"/>
      <c r="K906" s="18"/>
    </row>
    <row r="907">
      <c r="B907" s="3"/>
      <c r="D907" s="18"/>
      <c r="E907" s="18"/>
      <c r="F907" s="18"/>
      <c r="I907" s="18"/>
      <c r="K907" s="18"/>
    </row>
    <row r="908">
      <c r="B908" s="3"/>
      <c r="D908" s="18"/>
      <c r="E908" s="18"/>
      <c r="F908" s="18"/>
      <c r="I908" s="18"/>
      <c r="K908" s="18"/>
    </row>
    <row r="909">
      <c r="B909" s="3"/>
      <c r="D909" s="18"/>
      <c r="E909" s="18"/>
      <c r="F909" s="18"/>
      <c r="I909" s="18"/>
      <c r="K909" s="18"/>
    </row>
    <row r="910">
      <c r="B910" s="3"/>
      <c r="D910" s="18"/>
      <c r="E910" s="18"/>
      <c r="F910" s="18"/>
      <c r="I910" s="18"/>
      <c r="K910" s="18"/>
    </row>
    <row r="911">
      <c r="B911" s="3"/>
      <c r="D911" s="18"/>
      <c r="E911" s="18"/>
      <c r="F911" s="18"/>
      <c r="I911" s="18"/>
      <c r="K911" s="18"/>
    </row>
    <row r="912">
      <c r="B912" s="3"/>
      <c r="D912" s="18"/>
      <c r="E912" s="18"/>
      <c r="F912" s="18"/>
      <c r="I912" s="18"/>
      <c r="K912" s="18"/>
    </row>
    <row r="913">
      <c r="B913" s="3"/>
      <c r="D913" s="18"/>
      <c r="E913" s="18"/>
      <c r="F913" s="18"/>
      <c r="I913" s="18"/>
      <c r="K913" s="18"/>
    </row>
    <row r="914">
      <c r="B914" s="3"/>
      <c r="D914" s="18"/>
      <c r="E914" s="18"/>
      <c r="F914" s="18"/>
      <c r="I914" s="18"/>
      <c r="K914" s="18"/>
    </row>
    <row r="915">
      <c r="B915" s="3"/>
      <c r="D915" s="18"/>
      <c r="E915" s="18"/>
      <c r="F915" s="18"/>
      <c r="I915" s="18"/>
      <c r="K915" s="18"/>
    </row>
    <row r="916">
      <c r="B916" s="3"/>
      <c r="D916" s="18"/>
      <c r="E916" s="18"/>
      <c r="F916" s="18"/>
      <c r="I916" s="18"/>
      <c r="K916" s="18"/>
    </row>
    <row r="917">
      <c r="B917" s="3"/>
      <c r="D917" s="18"/>
      <c r="E917" s="18"/>
      <c r="F917" s="18"/>
      <c r="I917" s="18"/>
      <c r="K917" s="18"/>
    </row>
    <row r="918">
      <c r="B918" s="3"/>
      <c r="D918" s="18"/>
      <c r="E918" s="18"/>
      <c r="F918" s="18"/>
      <c r="I918" s="18"/>
      <c r="K918" s="18"/>
    </row>
    <row r="919">
      <c r="B919" s="3"/>
      <c r="D919" s="18"/>
      <c r="E919" s="18"/>
      <c r="F919" s="18"/>
      <c r="I919" s="18"/>
      <c r="K919" s="18"/>
    </row>
    <row r="920">
      <c r="B920" s="3"/>
      <c r="D920" s="18"/>
      <c r="E920" s="18"/>
      <c r="F920" s="18"/>
      <c r="I920" s="18"/>
      <c r="K920" s="18"/>
    </row>
    <row r="921">
      <c r="B921" s="3"/>
      <c r="D921" s="18"/>
      <c r="E921" s="18"/>
      <c r="F921" s="18"/>
      <c r="I921" s="18"/>
      <c r="K921" s="18"/>
    </row>
    <row r="922">
      <c r="B922" s="3"/>
      <c r="D922" s="18"/>
      <c r="E922" s="18"/>
      <c r="F922" s="18"/>
      <c r="I922" s="18"/>
      <c r="K922" s="18"/>
    </row>
    <row r="923">
      <c r="B923" s="3"/>
      <c r="D923" s="18"/>
      <c r="E923" s="18"/>
      <c r="F923" s="18"/>
      <c r="I923" s="18"/>
      <c r="K923" s="18"/>
    </row>
    <row r="924">
      <c r="B924" s="3"/>
      <c r="D924" s="18"/>
      <c r="E924" s="18"/>
      <c r="F924" s="18"/>
      <c r="I924" s="18"/>
      <c r="K924" s="18"/>
    </row>
    <row r="925">
      <c r="B925" s="3"/>
      <c r="D925" s="18"/>
      <c r="E925" s="18"/>
      <c r="F925" s="18"/>
      <c r="I925" s="18"/>
      <c r="K925" s="18"/>
    </row>
    <row r="926">
      <c r="B926" s="3"/>
      <c r="D926" s="18"/>
      <c r="E926" s="18"/>
      <c r="F926" s="18"/>
      <c r="I926" s="18"/>
      <c r="K926" s="18"/>
    </row>
    <row r="927">
      <c r="B927" s="3"/>
      <c r="D927" s="18"/>
      <c r="E927" s="18"/>
      <c r="F927" s="18"/>
      <c r="I927" s="18"/>
      <c r="K927" s="18"/>
    </row>
    <row r="928">
      <c r="B928" s="3"/>
      <c r="D928" s="18"/>
      <c r="E928" s="18"/>
      <c r="F928" s="18"/>
      <c r="I928" s="18"/>
      <c r="K928" s="18"/>
    </row>
    <row r="929">
      <c r="B929" s="3"/>
      <c r="D929" s="18"/>
      <c r="E929" s="18"/>
      <c r="F929" s="18"/>
      <c r="I929" s="18"/>
      <c r="K929" s="18"/>
    </row>
    <row r="930">
      <c r="B930" s="3"/>
      <c r="D930" s="18"/>
      <c r="E930" s="18"/>
      <c r="F930" s="18"/>
      <c r="I930" s="18"/>
      <c r="K930" s="18"/>
    </row>
    <row r="931">
      <c r="B931" s="3"/>
      <c r="D931" s="18"/>
      <c r="E931" s="18"/>
      <c r="F931" s="18"/>
      <c r="I931" s="18"/>
      <c r="K931" s="18"/>
    </row>
    <row r="932">
      <c r="B932" s="3"/>
      <c r="D932" s="18"/>
      <c r="E932" s="18"/>
      <c r="F932" s="18"/>
      <c r="I932" s="18"/>
      <c r="K932" s="18"/>
    </row>
    <row r="933">
      <c r="B933" s="3"/>
      <c r="D933" s="18"/>
      <c r="E933" s="18"/>
      <c r="F933" s="18"/>
      <c r="I933" s="18"/>
      <c r="K933" s="18"/>
    </row>
    <row r="934">
      <c r="B934" s="3"/>
      <c r="D934" s="18"/>
      <c r="E934" s="18"/>
      <c r="F934" s="18"/>
      <c r="I934" s="18"/>
      <c r="K934" s="18"/>
    </row>
    <row r="935">
      <c r="B935" s="3"/>
      <c r="D935" s="18"/>
      <c r="E935" s="18"/>
      <c r="F935" s="18"/>
      <c r="I935" s="18"/>
      <c r="K935" s="18"/>
    </row>
    <row r="936">
      <c r="B936" s="3"/>
      <c r="D936" s="18"/>
      <c r="E936" s="18"/>
      <c r="F936" s="18"/>
      <c r="I936" s="18"/>
      <c r="K936" s="18"/>
    </row>
    <row r="937">
      <c r="B937" s="3"/>
      <c r="D937" s="18"/>
      <c r="E937" s="18"/>
      <c r="F937" s="18"/>
      <c r="I937" s="18"/>
      <c r="K937" s="18"/>
    </row>
    <row r="938">
      <c r="B938" s="3"/>
      <c r="D938" s="18"/>
      <c r="E938" s="18"/>
      <c r="F938" s="18"/>
      <c r="I938" s="18"/>
      <c r="K938" s="18"/>
    </row>
    <row r="939">
      <c r="B939" s="3"/>
      <c r="D939" s="18"/>
      <c r="E939" s="18"/>
      <c r="F939" s="18"/>
      <c r="I939" s="18"/>
      <c r="K939" s="18"/>
    </row>
    <row r="940">
      <c r="B940" s="3"/>
      <c r="D940" s="18"/>
      <c r="E940" s="18"/>
      <c r="F940" s="18"/>
      <c r="I940" s="18"/>
      <c r="K940" s="18"/>
    </row>
    <row r="941">
      <c r="B941" s="3"/>
      <c r="D941" s="18"/>
      <c r="E941" s="18"/>
      <c r="F941" s="18"/>
      <c r="I941" s="18"/>
      <c r="K941" s="18"/>
    </row>
    <row r="942">
      <c r="B942" s="3"/>
      <c r="D942" s="18"/>
      <c r="E942" s="18"/>
      <c r="F942" s="18"/>
      <c r="I942" s="18"/>
      <c r="K942" s="18"/>
    </row>
    <row r="943">
      <c r="B943" s="3"/>
      <c r="D943" s="18"/>
      <c r="E943" s="18"/>
      <c r="F943" s="18"/>
      <c r="I943" s="18"/>
      <c r="K943" s="18"/>
    </row>
    <row r="944">
      <c r="B944" s="3"/>
      <c r="D944" s="18"/>
      <c r="E944" s="18"/>
      <c r="F944" s="18"/>
      <c r="I944" s="18"/>
      <c r="K944" s="18"/>
    </row>
    <row r="945">
      <c r="B945" s="3"/>
      <c r="D945" s="18"/>
      <c r="E945" s="18"/>
      <c r="F945" s="18"/>
      <c r="I945" s="18"/>
      <c r="K945" s="18"/>
    </row>
    <row r="946">
      <c r="B946" s="3"/>
      <c r="D946" s="18"/>
      <c r="E946" s="18"/>
      <c r="F946" s="18"/>
      <c r="I946" s="18"/>
      <c r="K946" s="18"/>
    </row>
    <row r="947">
      <c r="B947" s="3"/>
      <c r="D947" s="18"/>
      <c r="E947" s="18"/>
      <c r="F947" s="18"/>
      <c r="I947" s="18"/>
      <c r="K947" s="18"/>
    </row>
    <row r="948">
      <c r="B948" s="3"/>
      <c r="D948" s="18"/>
      <c r="E948" s="18"/>
      <c r="F948" s="18"/>
      <c r="I948" s="18"/>
      <c r="K948" s="18"/>
    </row>
    <row r="949">
      <c r="B949" s="3"/>
      <c r="D949" s="18"/>
      <c r="E949" s="18"/>
      <c r="F949" s="18"/>
      <c r="I949" s="18"/>
      <c r="K949" s="18"/>
    </row>
    <row r="950">
      <c r="B950" s="3"/>
      <c r="D950" s="18"/>
      <c r="E950" s="18"/>
      <c r="F950" s="18"/>
      <c r="I950" s="18"/>
      <c r="K950" s="18"/>
    </row>
    <row r="951">
      <c r="B951" s="3"/>
      <c r="D951" s="18"/>
      <c r="E951" s="18"/>
      <c r="F951" s="18"/>
      <c r="I951" s="18"/>
      <c r="K951" s="18"/>
    </row>
    <row r="952">
      <c r="B952" s="3"/>
      <c r="D952" s="18"/>
      <c r="E952" s="18"/>
      <c r="F952" s="18"/>
      <c r="I952" s="18"/>
      <c r="K952" s="18"/>
    </row>
    <row r="953">
      <c r="B953" s="3"/>
      <c r="D953" s="18"/>
      <c r="E953" s="18"/>
      <c r="F953" s="18"/>
      <c r="I953" s="18"/>
      <c r="K953" s="18"/>
    </row>
    <row r="954">
      <c r="B954" s="3"/>
      <c r="D954" s="18"/>
      <c r="E954" s="18"/>
      <c r="F954" s="18"/>
      <c r="I954" s="18"/>
      <c r="K954" s="18"/>
    </row>
    <row r="955">
      <c r="B955" s="3"/>
      <c r="D955" s="18"/>
      <c r="E955" s="18"/>
      <c r="F955" s="18"/>
      <c r="I955" s="18"/>
      <c r="K955" s="18"/>
    </row>
    <row r="956">
      <c r="B956" s="3"/>
      <c r="D956" s="18"/>
      <c r="E956" s="18"/>
      <c r="F956" s="18"/>
      <c r="I956" s="18"/>
      <c r="K956" s="18"/>
    </row>
    <row r="957">
      <c r="B957" s="3"/>
      <c r="D957" s="18"/>
      <c r="E957" s="18"/>
      <c r="F957" s="18"/>
      <c r="I957" s="18"/>
      <c r="K957" s="18"/>
    </row>
    <row r="958">
      <c r="B958" s="3"/>
      <c r="D958" s="18"/>
      <c r="E958" s="18"/>
      <c r="F958" s="18"/>
      <c r="I958" s="18"/>
      <c r="K958" s="18"/>
    </row>
    <row r="959">
      <c r="B959" s="3"/>
      <c r="D959" s="18"/>
      <c r="E959" s="18"/>
      <c r="F959" s="18"/>
      <c r="I959" s="18"/>
      <c r="K959" s="18"/>
    </row>
    <row r="960">
      <c r="B960" s="3"/>
      <c r="D960" s="18"/>
      <c r="E960" s="18"/>
      <c r="F960" s="18"/>
      <c r="I960" s="18"/>
      <c r="K960" s="18"/>
    </row>
    <row r="961">
      <c r="B961" s="3"/>
      <c r="D961" s="18"/>
      <c r="E961" s="18"/>
      <c r="F961" s="18"/>
      <c r="I961" s="18"/>
      <c r="K961" s="18"/>
    </row>
    <row r="962">
      <c r="B962" s="3"/>
      <c r="D962" s="18"/>
      <c r="E962" s="18"/>
      <c r="F962" s="18"/>
      <c r="I962" s="18"/>
      <c r="K962" s="18"/>
    </row>
    <row r="963">
      <c r="B963" s="3"/>
      <c r="D963" s="18"/>
      <c r="E963" s="18"/>
      <c r="F963" s="18"/>
      <c r="I963" s="18"/>
      <c r="K963" s="18"/>
    </row>
    <row r="964">
      <c r="B964" s="3"/>
      <c r="D964" s="18"/>
      <c r="E964" s="18"/>
      <c r="F964" s="18"/>
      <c r="I964" s="18"/>
      <c r="K964" s="18"/>
    </row>
    <row r="965">
      <c r="B965" s="3"/>
      <c r="D965" s="18"/>
      <c r="E965" s="18"/>
      <c r="F965" s="18"/>
      <c r="I965" s="18"/>
      <c r="K965" s="18"/>
    </row>
    <row r="966">
      <c r="B966" s="3"/>
      <c r="D966" s="18"/>
      <c r="E966" s="18"/>
      <c r="F966" s="18"/>
      <c r="I966" s="18"/>
      <c r="K966" s="18"/>
    </row>
    <row r="967">
      <c r="B967" s="3"/>
      <c r="D967" s="18"/>
      <c r="E967" s="18"/>
      <c r="F967" s="18"/>
      <c r="I967" s="18"/>
      <c r="K967" s="18"/>
    </row>
    <row r="968">
      <c r="B968" s="3"/>
      <c r="D968" s="18"/>
      <c r="E968" s="18"/>
      <c r="F968" s="18"/>
      <c r="I968" s="18"/>
      <c r="K968" s="18"/>
    </row>
    <row r="969">
      <c r="B969" s="3"/>
      <c r="D969" s="18"/>
      <c r="E969" s="18"/>
      <c r="F969" s="18"/>
      <c r="I969" s="18"/>
      <c r="K969" s="18"/>
    </row>
    <row r="970">
      <c r="B970" s="3"/>
      <c r="D970" s="18"/>
      <c r="E970" s="18"/>
      <c r="F970" s="18"/>
      <c r="I970" s="18"/>
      <c r="K970" s="18"/>
    </row>
    <row r="971">
      <c r="B971" s="3"/>
      <c r="D971" s="18"/>
      <c r="E971" s="18"/>
      <c r="F971" s="18"/>
      <c r="I971" s="18"/>
      <c r="K971" s="18"/>
    </row>
    <row r="972">
      <c r="B972" s="3"/>
      <c r="D972" s="18"/>
      <c r="E972" s="18"/>
      <c r="F972" s="18"/>
      <c r="I972" s="18"/>
      <c r="K972" s="18"/>
    </row>
    <row r="973">
      <c r="B973" s="3"/>
      <c r="D973" s="18"/>
      <c r="E973" s="18"/>
      <c r="F973" s="18"/>
      <c r="I973" s="18"/>
      <c r="K973" s="18"/>
    </row>
    <row r="974">
      <c r="B974" s="3"/>
      <c r="D974" s="18"/>
      <c r="E974" s="18"/>
      <c r="F974" s="18"/>
      <c r="I974" s="18"/>
      <c r="K974" s="18"/>
    </row>
    <row r="975">
      <c r="B975" s="3"/>
      <c r="D975" s="18"/>
      <c r="E975" s="18"/>
      <c r="F975" s="18"/>
      <c r="I975" s="18"/>
      <c r="K975" s="18"/>
    </row>
    <row r="976">
      <c r="B976" s="3"/>
      <c r="D976" s="18"/>
      <c r="E976" s="18"/>
      <c r="F976" s="18"/>
      <c r="I976" s="18"/>
      <c r="K976" s="18"/>
    </row>
    <row r="977">
      <c r="B977" s="3"/>
      <c r="D977" s="18"/>
      <c r="E977" s="18"/>
      <c r="F977" s="18"/>
      <c r="I977" s="18"/>
      <c r="K977" s="18"/>
    </row>
    <row r="978">
      <c r="B978" s="3"/>
      <c r="D978" s="18"/>
      <c r="E978" s="18"/>
      <c r="F978" s="18"/>
      <c r="I978" s="18"/>
      <c r="K978" s="18"/>
    </row>
    <row r="979">
      <c r="B979" s="3"/>
      <c r="D979" s="18"/>
      <c r="E979" s="18"/>
      <c r="F979" s="18"/>
      <c r="I979" s="18"/>
      <c r="K979" s="18"/>
    </row>
    <row r="980">
      <c r="B980" s="3"/>
      <c r="D980" s="18"/>
      <c r="E980" s="18"/>
      <c r="F980" s="18"/>
      <c r="I980" s="18"/>
      <c r="K980" s="18"/>
    </row>
    <row r="981">
      <c r="B981" s="3"/>
      <c r="D981" s="18"/>
      <c r="E981" s="18"/>
      <c r="F981" s="18"/>
      <c r="I981" s="18"/>
      <c r="K981" s="18"/>
    </row>
    <row r="982">
      <c r="B982" s="3"/>
      <c r="D982" s="18"/>
      <c r="E982" s="18"/>
      <c r="F982" s="18"/>
      <c r="I982" s="18"/>
      <c r="K982" s="18"/>
    </row>
    <row r="983">
      <c r="B983" s="3"/>
      <c r="D983" s="18"/>
      <c r="E983" s="18"/>
      <c r="F983" s="18"/>
      <c r="I983" s="18"/>
      <c r="K983" s="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38"/>
    <col customWidth="1" min="3" max="3" width="18.13"/>
    <col customWidth="1" min="4" max="4" width="18.88"/>
    <col customWidth="1" min="5" max="5" width="19.13"/>
    <col customWidth="1" min="6" max="6" width="15.13"/>
    <col customWidth="1" min="7" max="7" width="16.63"/>
    <col customWidth="1" min="8" max="8" width="17.13"/>
    <col customWidth="1" min="9" max="9" width="19.13"/>
    <col customWidth="1" min="10" max="10" width="17.75"/>
    <col customWidth="1" min="11" max="11" width="16.75"/>
  </cols>
  <sheetData>
    <row r="1">
      <c r="A1" s="2" t="s">
        <v>4821</v>
      </c>
      <c r="B1" s="3"/>
      <c r="C1" s="29"/>
      <c r="D1" s="29"/>
      <c r="E1" s="18"/>
      <c r="F1" s="18"/>
      <c r="I1" s="18"/>
      <c r="K1" s="18"/>
    </row>
    <row r="2">
      <c r="B2" s="3"/>
      <c r="C2" s="29"/>
      <c r="D2" s="29"/>
      <c r="E2" s="18"/>
      <c r="F2" s="18"/>
      <c r="I2" s="18"/>
      <c r="K2" s="18"/>
    </row>
    <row r="3">
      <c r="A3" s="6" t="s">
        <v>35</v>
      </c>
      <c r="B3" s="3"/>
      <c r="C3" s="29"/>
      <c r="D3" s="29"/>
      <c r="E3" s="18"/>
      <c r="F3" s="18"/>
      <c r="I3" s="18"/>
      <c r="K3" s="18"/>
    </row>
    <row r="4">
      <c r="A4" s="22" t="s">
        <v>4830</v>
      </c>
      <c r="B4" s="23"/>
      <c r="C4" s="30"/>
      <c r="D4" s="30"/>
      <c r="E4" s="25"/>
      <c r="F4" s="25"/>
      <c r="G4" s="24"/>
      <c r="H4" s="24"/>
      <c r="I4" s="25"/>
      <c r="J4" s="24"/>
      <c r="K4" s="25"/>
      <c r="L4" s="24"/>
      <c r="M4" s="24"/>
      <c r="N4" s="24"/>
      <c r="O4" s="24"/>
      <c r="P4" s="24"/>
      <c r="Q4" s="24"/>
      <c r="R4" s="24"/>
      <c r="S4" s="24"/>
      <c r="T4" s="24"/>
      <c r="U4" s="24"/>
      <c r="V4" s="24"/>
      <c r="W4" s="24"/>
    </row>
    <row r="5">
      <c r="B5" s="8"/>
      <c r="C5" s="29"/>
      <c r="D5" s="29"/>
      <c r="E5" s="18"/>
      <c r="F5" s="18"/>
      <c r="I5" s="18"/>
      <c r="K5" s="18"/>
    </row>
    <row r="6">
      <c r="A6" s="19" t="s">
        <v>47</v>
      </c>
      <c r="B6" s="19" t="s">
        <v>51</v>
      </c>
      <c r="C6" s="15" t="s">
        <v>4838</v>
      </c>
      <c r="D6" s="34"/>
      <c r="E6" s="18"/>
      <c r="F6" s="18"/>
      <c r="I6" s="18"/>
      <c r="K6" s="18"/>
    </row>
    <row r="7">
      <c r="A7" s="35" t="str">
        <f>IFERROR(__xludf.DUMMYFUNCTION("QUERY(RawData!E2:O10002,""SELECT E, SUM(O) GROUP BY E ORDER BY SUM(O) DESC LABEL SUM(O) ''"",0)"),"Spain")</f>
        <v>Spain</v>
      </c>
      <c r="B7" s="35">
        <f>IFERROR(__xludf.DUMMYFUNCTION("""COMPUTED_VALUE"""),111793.0)</f>
        <v>111793</v>
      </c>
      <c r="C7" s="36">
        <f t="shared" ref="C7:C16" si="1">B7/SUM($B$8:$B$17)</f>
        <v>0.1154718762</v>
      </c>
      <c r="D7" s="34"/>
      <c r="E7" s="18"/>
      <c r="F7" s="18"/>
      <c r="I7" s="18"/>
      <c r="K7" s="18"/>
    </row>
    <row r="8">
      <c r="A8" s="35" t="str">
        <f>IFERROR(__xludf.DUMMYFUNCTION("""COMPUTED_VALUE"""),"Ukraine")</f>
        <v>Ukraine</v>
      </c>
      <c r="B8" s="35">
        <f>IFERROR(__xludf.DUMMYFUNCTION("""COMPUTED_VALUE"""),111619.0)</f>
        <v>111619</v>
      </c>
      <c r="C8" s="36">
        <f t="shared" si="1"/>
        <v>0.1152921503</v>
      </c>
      <c r="D8" s="34"/>
      <c r="E8" s="18"/>
      <c r="F8" s="18"/>
      <c r="I8" s="18"/>
      <c r="K8" s="18"/>
    </row>
    <row r="9">
      <c r="A9" s="33" t="str">
        <f>IFERROR(__xludf.DUMMYFUNCTION("""COMPUTED_VALUE"""),"Australia")</f>
        <v>Australia</v>
      </c>
      <c r="B9" s="10">
        <f>IFERROR(__xludf.DUMMYFUNCTION("""COMPUTED_VALUE"""),111119.5)</f>
        <v>111119.5</v>
      </c>
      <c r="C9" s="36">
        <f t="shared" si="1"/>
        <v>0.1147762128</v>
      </c>
      <c r="D9" s="34"/>
      <c r="E9" s="18"/>
      <c r="F9" s="18"/>
      <c r="I9" s="18"/>
      <c r="K9" s="18"/>
    </row>
    <row r="10">
      <c r="A10" s="18" t="str">
        <f>IFERROR(__xludf.DUMMYFUNCTION("""COMPUTED_VALUE"""),"Canada")</f>
        <v>Canada</v>
      </c>
      <c r="B10" s="10">
        <f>IFERROR(__xludf.DUMMYFUNCTION("""COMPUTED_VALUE"""),109096.5)</f>
        <v>109096.5</v>
      </c>
      <c r="C10" s="36">
        <f t="shared" si="1"/>
        <v>0.11268664</v>
      </c>
      <c r="D10" s="34"/>
      <c r="E10" s="18"/>
      <c r="F10" s="18"/>
      <c r="I10" s="18"/>
      <c r="K10" s="18"/>
    </row>
    <row r="11">
      <c r="A11" s="18" t="str">
        <f>IFERROR(__xludf.DUMMYFUNCTION("""COMPUTED_VALUE"""),"Germany")</f>
        <v>Germany</v>
      </c>
      <c r="B11" s="10">
        <f>IFERROR(__xludf.DUMMYFUNCTION("""COMPUTED_VALUE"""),108088.0)</f>
        <v>108088</v>
      </c>
      <c r="C11" s="36">
        <f t="shared" si="1"/>
        <v>0.1116449524</v>
      </c>
      <c r="D11" s="34"/>
      <c r="E11" s="18"/>
      <c r="F11" s="18"/>
      <c r="I11" s="18"/>
      <c r="K11" s="18"/>
    </row>
    <row r="12">
      <c r="A12" s="18" t="str">
        <f>IFERROR(__xludf.DUMMYFUNCTION("""COMPUTED_VALUE"""),"France")</f>
        <v>France</v>
      </c>
      <c r="B12" s="10">
        <f>IFERROR(__xludf.DUMMYFUNCTION("""COMPUTED_VALUE"""),107789.0)</f>
        <v>107789</v>
      </c>
      <c r="C12" s="36">
        <f t="shared" si="1"/>
        <v>0.1113361129</v>
      </c>
      <c r="D12" s="34"/>
      <c r="E12" s="18"/>
      <c r="F12" s="18"/>
      <c r="I12" s="18"/>
      <c r="K12" s="18"/>
    </row>
    <row r="13">
      <c r="A13" s="18" t="str">
        <f>IFERROR(__xludf.DUMMYFUNCTION("""COMPUTED_VALUE"""),"Japan")</f>
        <v>Japan</v>
      </c>
      <c r="B13" s="10">
        <f>IFERROR(__xludf.DUMMYFUNCTION("""COMPUTED_VALUE"""),107010.0)</f>
        <v>107010</v>
      </c>
      <c r="C13" s="36">
        <f t="shared" si="1"/>
        <v>0.1105314776</v>
      </c>
      <c r="D13" s="34"/>
      <c r="E13" s="18"/>
      <c r="F13" s="18"/>
      <c r="I13" s="18"/>
      <c r="K13" s="18"/>
    </row>
    <row r="14">
      <c r="A14" s="18" t="str">
        <f>IFERROR(__xludf.DUMMYFUNCTION("""COMPUTED_VALUE"""),"Brazil")</f>
        <v>Brazil</v>
      </c>
      <c r="B14" s="10">
        <f>IFERROR(__xludf.DUMMYFUNCTION("""COMPUTED_VALUE"""),105391.0)</f>
        <v>105391</v>
      </c>
      <c r="C14" s="36">
        <f t="shared" si="1"/>
        <v>0.1088591997</v>
      </c>
      <c r="D14" s="34"/>
      <c r="E14" s="18"/>
      <c r="F14" s="18"/>
      <c r="I14" s="18"/>
      <c r="K14" s="18"/>
    </row>
    <row r="15">
      <c r="A15" s="18" t="str">
        <f>IFERROR(__xludf.DUMMYFUNCTION("""COMPUTED_VALUE"""),"United States")</f>
        <v>United States</v>
      </c>
      <c r="B15" s="10">
        <f>IFERROR(__xludf.DUMMYFUNCTION("""COMPUTED_VALUE"""),104221.5)</f>
        <v>104221.5</v>
      </c>
      <c r="C15" s="36">
        <f t="shared" si="1"/>
        <v>0.1076512138</v>
      </c>
      <c r="D15" s="34"/>
      <c r="E15" s="18"/>
      <c r="F15" s="18"/>
      <c r="I15" s="18"/>
      <c r="K15" s="18"/>
    </row>
    <row r="16">
      <c r="A16" s="18" t="str">
        <f>IFERROR(__xludf.DUMMYFUNCTION("""COMPUTED_VALUE"""),"United Kingdom")</f>
        <v>United Kingdom</v>
      </c>
      <c r="B16" s="10">
        <f>IFERROR(__xludf.DUMMYFUNCTION("""COMPUTED_VALUE"""),103806.0)</f>
        <v>103806</v>
      </c>
      <c r="C16" s="36">
        <f t="shared" si="1"/>
        <v>0.1072220406</v>
      </c>
      <c r="D16" s="34"/>
      <c r="E16" s="18"/>
      <c r="F16" s="18"/>
      <c r="I16" s="18"/>
      <c r="K16" s="18"/>
    </row>
    <row r="17">
      <c r="A17" s="18"/>
      <c r="C17" s="36"/>
      <c r="D17" s="34"/>
      <c r="E17" s="18"/>
      <c r="F17" s="18"/>
      <c r="I17" s="18"/>
      <c r="K17" s="18"/>
    </row>
    <row r="18">
      <c r="A18" s="18"/>
      <c r="C18" s="29"/>
      <c r="D18" s="29"/>
      <c r="E18" s="18"/>
      <c r="F18" s="18"/>
      <c r="I18" s="18"/>
      <c r="K18" s="18"/>
    </row>
    <row r="19">
      <c r="B19" s="3"/>
      <c r="C19" s="29"/>
      <c r="D19" s="29"/>
      <c r="E19" s="18"/>
      <c r="F19" s="18"/>
      <c r="I19" s="18"/>
      <c r="K19" s="18"/>
    </row>
    <row r="20">
      <c r="B20" s="3"/>
      <c r="C20" s="29"/>
      <c r="D20" s="29"/>
      <c r="E20" s="18"/>
      <c r="F20" s="18"/>
      <c r="I20" s="18"/>
      <c r="K20" s="18"/>
    </row>
    <row r="21">
      <c r="B21" s="3"/>
      <c r="C21" s="29"/>
      <c r="D21" s="29"/>
      <c r="E21" s="18"/>
      <c r="F21" s="18"/>
      <c r="I21" s="18"/>
      <c r="K21" s="18"/>
    </row>
    <row r="22">
      <c r="B22" s="3"/>
      <c r="C22" s="29"/>
      <c r="D22" s="29"/>
      <c r="E22" s="18"/>
      <c r="F22" s="18"/>
      <c r="I22" s="18"/>
      <c r="K22" s="18"/>
    </row>
    <row r="23">
      <c r="B23" s="3"/>
      <c r="C23" s="29"/>
      <c r="D23" s="29"/>
      <c r="E23" s="18"/>
      <c r="F23" s="18"/>
      <c r="I23" s="18"/>
      <c r="K23" s="18"/>
    </row>
    <row r="24">
      <c r="A24" s="6" t="s">
        <v>96</v>
      </c>
      <c r="B24" s="3"/>
      <c r="C24" s="29"/>
      <c r="D24" s="29"/>
      <c r="E24" s="18"/>
      <c r="F24" s="18"/>
      <c r="I24" s="18"/>
      <c r="K24" s="18"/>
    </row>
    <row r="25">
      <c r="A25" s="1" t="s">
        <v>4895</v>
      </c>
      <c r="B25" s="3"/>
      <c r="C25" s="29"/>
      <c r="D25" s="29"/>
      <c r="E25" s="18"/>
      <c r="F25" s="18"/>
      <c r="I25" s="18"/>
      <c r="K25" s="18"/>
    </row>
    <row r="26">
      <c r="B26" s="3"/>
      <c r="C26" s="29"/>
      <c r="D26" s="29"/>
      <c r="E26" s="18"/>
      <c r="F26" s="18"/>
      <c r="I26" s="18"/>
      <c r="K26" s="18"/>
    </row>
    <row r="27">
      <c r="B27" s="3"/>
      <c r="C27" s="29"/>
      <c r="D27" s="29"/>
      <c r="E27" s="18"/>
      <c r="F27" s="18"/>
      <c r="I27" s="18"/>
      <c r="K27" s="18"/>
    </row>
    <row r="28">
      <c r="A28" s="6"/>
      <c r="B28" s="3"/>
      <c r="C28" s="29"/>
      <c r="D28" s="29"/>
      <c r="E28" s="18"/>
      <c r="F28" s="18"/>
      <c r="I28" s="18"/>
      <c r="K28" s="18"/>
    </row>
    <row r="29">
      <c r="B29" s="3"/>
      <c r="C29" s="29"/>
      <c r="D29" s="29"/>
      <c r="E29" s="18"/>
      <c r="F29" s="18"/>
      <c r="I29" s="18"/>
      <c r="K29" s="18"/>
    </row>
    <row r="30">
      <c r="B30" s="3"/>
      <c r="C30" s="29"/>
      <c r="D30" s="29"/>
      <c r="E30" s="18"/>
      <c r="F30" s="18"/>
      <c r="I30" s="18"/>
      <c r="K30" s="18"/>
    </row>
    <row r="31">
      <c r="B31" s="3"/>
      <c r="C31" s="29"/>
      <c r="D31" s="29"/>
      <c r="E31" s="18"/>
      <c r="F31" s="18"/>
      <c r="I31" s="18"/>
      <c r="K31" s="18"/>
    </row>
    <row r="32">
      <c r="B32" s="3"/>
      <c r="C32" s="29"/>
      <c r="D32" s="29"/>
      <c r="E32" s="18"/>
      <c r="F32" s="18"/>
      <c r="I32" s="18"/>
      <c r="K32" s="18"/>
    </row>
    <row r="33">
      <c r="B33" s="3"/>
      <c r="C33" s="29"/>
      <c r="D33" s="29"/>
      <c r="E33" s="18"/>
      <c r="F33" s="18"/>
      <c r="I33" s="18"/>
      <c r="K33" s="18"/>
    </row>
    <row r="34">
      <c r="B34" s="3"/>
      <c r="C34" s="29"/>
      <c r="D34" s="29"/>
      <c r="E34" s="18"/>
      <c r="F34" s="18"/>
      <c r="I34" s="18"/>
      <c r="K34" s="18"/>
    </row>
    <row r="35">
      <c r="B35" s="3"/>
      <c r="C35" s="29"/>
      <c r="D35" s="29"/>
      <c r="E35" s="18"/>
      <c r="F35" s="18"/>
      <c r="I35" s="18"/>
      <c r="K35" s="18"/>
    </row>
    <row r="36">
      <c r="B36" s="3"/>
      <c r="C36" s="29"/>
      <c r="D36" s="29"/>
      <c r="E36" s="18"/>
      <c r="F36" s="18"/>
      <c r="I36" s="18"/>
      <c r="K36" s="18"/>
    </row>
    <row r="37">
      <c r="B37" s="3"/>
      <c r="C37" s="29"/>
      <c r="D37" s="29"/>
      <c r="E37" s="18"/>
      <c r="F37" s="18"/>
      <c r="I37" s="18"/>
      <c r="K37" s="18"/>
    </row>
    <row r="38">
      <c r="B38" s="3"/>
      <c r="C38" s="29"/>
      <c r="D38" s="29"/>
      <c r="E38" s="18"/>
      <c r="F38" s="18"/>
      <c r="I38" s="18"/>
      <c r="K38" s="18"/>
    </row>
    <row r="39">
      <c r="B39" s="3"/>
      <c r="C39" s="29"/>
      <c r="D39" s="29"/>
      <c r="E39" s="18"/>
      <c r="F39" s="18"/>
      <c r="I39" s="18"/>
      <c r="K39" s="18"/>
    </row>
    <row r="40">
      <c r="B40" s="3"/>
      <c r="C40" s="29"/>
      <c r="D40" s="29"/>
      <c r="E40" s="18"/>
      <c r="F40" s="18"/>
      <c r="I40" s="18"/>
      <c r="K40" s="18"/>
    </row>
    <row r="41">
      <c r="B41" s="3"/>
      <c r="C41" s="29"/>
      <c r="D41" s="29"/>
      <c r="E41" s="18"/>
      <c r="F41" s="18"/>
      <c r="I41" s="18"/>
      <c r="K41" s="18"/>
    </row>
    <row r="42">
      <c r="B42" s="3"/>
      <c r="C42" s="29"/>
      <c r="D42" s="29"/>
      <c r="E42" s="18"/>
      <c r="F42" s="18"/>
      <c r="I42" s="18"/>
      <c r="K42" s="18"/>
    </row>
    <row r="43">
      <c r="B43" s="3"/>
      <c r="C43" s="29"/>
      <c r="D43" s="29"/>
      <c r="E43" s="18"/>
      <c r="F43" s="18"/>
      <c r="I43" s="18"/>
      <c r="K43" s="18"/>
    </row>
    <row r="44">
      <c r="B44" s="3"/>
      <c r="C44" s="29"/>
      <c r="D44" s="29"/>
      <c r="E44" s="18"/>
      <c r="F44" s="18"/>
      <c r="I44" s="18"/>
      <c r="K44" s="18"/>
    </row>
    <row r="45">
      <c r="B45" s="3"/>
      <c r="C45" s="29"/>
      <c r="D45" s="29"/>
      <c r="E45" s="18"/>
      <c r="F45" s="18"/>
      <c r="I45" s="18"/>
      <c r="K45" s="18"/>
    </row>
    <row r="46">
      <c r="B46" s="3"/>
      <c r="C46" s="29"/>
      <c r="D46" s="29"/>
      <c r="E46" s="18"/>
      <c r="F46" s="18"/>
      <c r="I46" s="18"/>
      <c r="K46" s="18"/>
    </row>
    <row r="47">
      <c r="B47" s="3"/>
      <c r="C47" s="29"/>
      <c r="D47" s="29"/>
      <c r="E47" s="18"/>
      <c r="F47" s="18"/>
      <c r="I47" s="18"/>
      <c r="K47" s="18"/>
    </row>
    <row r="48">
      <c r="B48" s="3"/>
      <c r="C48" s="29"/>
      <c r="D48" s="29"/>
      <c r="E48" s="18"/>
      <c r="F48" s="18"/>
      <c r="I48" s="18"/>
      <c r="K48" s="18"/>
    </row>
    <row r="49">
      <c r="B49" s="3"/>
      <c r="C49" s="29"/>
      <c r="D49" s="29"/>
      <c r="E49" s="18"/>
      <c r="F49" s="18"/>
      <c r="I49" s="18"/>
      <c r="K49" s="18"/>
    </row>
    <row r="50">
      <c r="B50" s="3"/>
      <c r="C50" s="29"/>
      <c r="D50" s="29"/>
      <c r="E50" s="18"/>
      <c r="F50" s="18"/>
      <c r="I50" s="18"/>
      <c r="K50" s="18"/>
    </row>
    <row r="51">
      <c r="B51" s="3"/>
      <c r="C51" s="29"/>
      <c r="D51" s="29"/>
      <c r="E51" s="18"/>
      <c r="F51" s="18"/>
      <c r="I51" s="18"/>
      <c r="K51" s="18"/>
    </row>
    <row r="52">
      <c r="B52" s="3"/>
      <c r="C52" s="29"/>
      <c r="D52" s="29"/>
      <c r="E52" s="18"/>
      <c r="F52" s="18"/>
      <c r="I52" s="18"/>
      <c r="K52" s="18"/>
    </row>
    <row r="53">
      <c r="B53" s="3"/>
      <c r="C53" s="29"/>
      <c r="D53" s="29"/>
      <c r="E53" s="18"/>
      <c r="F53" s="18"/>
      <c r="I53" s="18"/>
      <c r="K53" s="18"/>
    </row>
    <row r="54">
      <c r="B54" s="3"/>
      <c r="C54" s="29"/>
      <c r="D54" s="29"/>
      <c r="E54" s="18"/>
      <c r="F54" s="18"/>
      <c r="I54" s="18"/>
      <c r="K54" s="18"/>
    </row>
    <row r="55">
      <c r="B55" s="3"/>
      <c r="C55" s="29"/>
      <c r="D55" s="29"/>
      <c r="E55" s="18"/>
      <c r="F55" s="18"/>
      <c r="I55" s="18"/>
      <c r="K55" s="18"/>
    </row>
    <row r="56">
      <c r="B56" s="3"/>
      <c r="C56" s="29"/>
      <c r="D56" s="29"/>
      <c r="E56" s="18"/>
      <c r="F56" s="18"/>
      <c r="I56" s="18"/>
      <c r="K56" s="18"/>
    </row>
    <row r="57">
      <c r="B57" s="3"/>
      <c r="C57" s="29"/>
      <c r="D57" s="29"/>
      <c r="E57" s="18"/>
      <c r="F57" s="18"/>
      <c r="I57" s="18"/>
      <c r="K57" s="18"/>
    </row>
    <row r="58">
      <c r="B58" s="3"/>
      <c r="C58" s="29"/>
      <c r="D58" s="29"/>
      <c r="E58" s="18"/>
      <c r="F58" s="18"/>
      <c r="I58" s="18"/>
      <c r="K58" s="18"/>
    </row>
    <row r="59">
      <c r="B59" s="3"/>
      <c r="C59" s="29"/>
      <c r="D59" s="29"/>
      <c r="E59" s="18"/>
      <c r="F59" s="18"/>
      <c r="I59" s="18"/>
      <c r="K59" s="18"/>
    </row>
    <row r="60">
      <c r="B60" s="3"/>
      <c r="C60" s="29"/>
      <c r="D60" s="29"/>
      <c r="E60" s="18"/>
      <c r="F60" s="18"/>
      <c r="I60" s="18"/>
      <c r="K60" s="18"/>
    </row>
    <row r="61">
      <c r="B61" s="3"/>
      <c r="C61" s="29"/>
      <c r="D61" s="29"/>
      <c r="E61" s="18"/>
      <c r="F61" s="18"/>
      <c r="I61" s="18"/>
      <c r="K61" s="18"/>
    </row>
    <row r="62">
      <c r="B62" s="3"/>
      <c r="C62" s="29"/>
      <c r="D62" s="29"/>
      <c r="E62" s="18"/>
      <c r="F62" s="18"/>
      <c r="I62" s="18"/>
      <c r="K62" s="18"/>
    </row>
    <row r="63">
      <c r="B63" s="3"/>
      <c r="C63" s="29"/>
      <c r="D63" s="29"/>
      <c r="E63" s="18"/>
      <c r="F63" s="18"/>
      <c r="I63" s="18"/>
      <c r="K63" s="18"/>
    </row>
    <row r="64">
      <c r="B64" s="3"/>
      <c r="C64" s="29"/>
      <c r="D64" s="29"/>
      <c r="E64" s="18"/>
      <c r="F64" s="18"/>
      <c r="I64" s="18"/>
      <c r="K64" s="18"/>
    </row>
    <row r="65">
      <c r="B65" s="3"/>
      <c r="C65" s="29"/>
      <c r="D65" s="29"/>
      <c r="E65" s="18"/>
      <c r="F65" s="18"/>
      <c r="I65" s="18"/>
      <c r="K65" s="18"/>
    </row>
    <row r="66">
      <c r="B66" s="3"/>
      <c r="C66" s="29"/>
      <c r="D66" s="29"/>
      <c r="E66" s="18"/>
      <c r="F66" s="18"/>
      <c r="I66" s="18"/>
      <c r="K66" s="18"/>
    </row>
    <row r="67">
      <c r="B67" s="3"/>
      <c r="C67" s="29"/>
      <c r="D67" s="29"/>
      <c r="E67" s="18"/>
      <c r="F67" s="18"/>
      <c r="I67" s="18"/>
      <c r="K67" s="18"/>
    </row>
    <row r="68">
      <c r="B68" s="3"/>
      <c r="C68" s="29"/>
      <c r="D68" s="29"/>
      <c r="E68" s="18"/>
      <c r="F68" s="18"/>
      <c r="I68" s="18"/>
      <c r="K68" s="18"/>
    </row>
    <row r="69">
      <c r="B69" s="3"/>
      <c r="C69" s="29"/>
      <c r="D69" s="29"/>
      <c r="E69" s="18"/>
      <c r="F69" s="18"/>
      <c r="I69" s="18"/>
      <c r="K69" s="18"/>
    </row>
    <row r="70">
      <c r="B70" s="3"/>
      <c r="C70" s="29"/>
      <c r="D70" s="29"/>
      <c r="E70" s="18"/>
      <c r="F70" s="18"/>
      <c r="I70" s="18"/>
      <c r="K70" s="18"/>
    </row>
    <row r="71">
      <c r="B71" s="3"/>
      <c r="C71" s="29"/>
      <c r="D71" s="29"/>
      <c r="E71" s="18"/>
      <c r="F71" s="18"/>
      <c r="I71" s="18"/>
      <c r="K71" s="18"/>
    </row>
    <row r="72">
      <c r="B72" s="3"/>
      <c r="C72" s="29"/>
      <c r="D72" s="29"/>
      <c r="E72" s="18"/>
      <c r="F72" s="18"/>
      <c r="I72" s="18"/>
      <c r="K72" s="18"/>
    </row>
    <row r="73">
      <c r="B73" s="3"/>
      <c r="C73" s="29"/>
      <c r="D73" s="29"/>
      <c r="E73" s="18"/>
      <c r="F73" s="18"/>
      <c r="I73" s="18"/>
      <c r="K73" s="18"/>
    </row>
    <row r="74">
      <c r="B74" s="3"/>
      <c r="C74" s="29"/>
      <c r="D74" s="29"/>
      <c r="E74" s="18"/>
      <c r="F74" s="18"/>
      <c r="I74" s="18"/>
      <c r="K74" s="18"/>
    </row>
    <row r="75">
      <c r="B75" s="3"/>
      <c r="C75" s="29"/>
      <c r="D75" s="29"/>
      <c r="E75" s="18"/>
      <c r="F75" s="18"/>
      <c r="I75" s="18"/>
      <c r="K75" s="18"/>
    </row>
    <row r="76">
      <c r="B76" s="3"/>
      <c r="C76" s="29"/>
      <c r="D76" s="29"/>
      <c r="E76" s="18"/>
      <c r="F76" s="18"/>
      <c r="I76" s="18"/>
      <c r="K76" s="18"/>
    </row>
    <row r="77">
      <c r="B77" s="3"/>
      <c r="C77" s="29"/>
      <c r="D77" s="29"/>
      <c r="E77" s="18"/>
      <c r="F77" s="18"/>
      <c r="I77" s="18"/>
      <c r="K77" s="18"/>
    </row>
    <row r="78">
      <c r="B78" s="3"/>
      <c r="C78" s="29"/>
      <c r="D78" s="29"/>
      <c r="E78" s="18"/>
      <c r="F78" s="18"/>
      <c r="I78" s="18"/>
      <c r="K78" s="18"/>
    </row>
    <row r="79">
      <c r="B79" s="3"/>
      <c r="C79" s="29"/>
      <c r="D79" s="29"/>
      <c r="E79" s="18"/>
      <c r="F79" s="18"/>
      <c r="I79" s="18"/>
      <c r="K79" s="18"/>
    </row>
    <row r="80">
      <c r="B80" s="3"/>
      <c r="C80" s="29"/>
      <c r="D80" s="29"/>
      <c r="E80" s="18"/>
      <c r="F80" s="18"/>
      <c r="I80" s="18"/>
      <c r="K80" s="18"/>
    </row>
    <row r="81">
      <c r="B81" s="3"/>
      <c r="C81" s="29"/>
      <c r="D81" s="29"/>
      <c r="E81" s="18"/>
      <c r="F81" s="18"/>
      <c r="I81" s="18"/>
      <c r="K81" s="18"/>
    </row>
    <row r="82">
      <c r="B82" s="3"/>
      <c r="C82" s="29"/>
      <c r="D82" s="29"/>
      <c r="E82" s="18"/>
      <c r="F82" s="18"/>
      <c r="I82" s="18"/>
      <c r="K82" s="18"/>
    </row>
    <row r="83">
      <c r="B83" s="3"/>
      <c r="C83" s="29"/>
      <c r="D83" s="29"/>
      <c r="E83" s="18"/>
      <c r="F83" s="18"/>
      <c r="I83" s="18"/>
      <c r="K83" s="18"/>
    </row>
    <row r="84">
      <c r="B84" s="3"/>
      <c r="C84" s="29"/>
      <c r="D84" s="29"/>
      <c r="E84" s="18"/>
      <c r="F84" s="18"/>
      <c r="I84" s="18"/>
      <c r="K84" s="18"/>
    </row>
    <row r="85">
      <c r="B85" s="3"/>
      <c r="C85" s="29"/>
      <c r="D85" s="29"/>
      <c r="E85" s="18"/>
      <c r="F85" s="18"/>
      <c r="I85" s="18"/>
      <c r="K85" s="18"/>
    </row>
    <row r="86">
      <c r="B86" s="3"/>
      <c r="C86" s="29"/>
      <c r="D86" s="29"/>
      <c r="E86" s="18"/>
      <c r="F86" s="18"/>
      <c r="I86" s="18"/>
      <c r="K86" s="18"/>
    </row>
    <row r="87">
      <c r="B87" s="3"/>
      <c r="C87" s="29"/>
      <c r="D87" s="29"/>
      <c r="E87" s="18"/>
      <c r="F87" s="18"/>
      <c r="I87" s="18"/>
      <c r="K87" s="18"/>
    </row>
    <row r="88">
      <c r="B88" s="3"/>
      <c r="C88" s="29"/>
      <c r="D88" s="29"/>
      <c r="E88" s="18"/>
      <c r="F88" s="18"/>
      <c r="I88" s="18"/>
      <c r="K88" s="18"/>
    </row>
    <row r="89">
      <c r="B89" s="3"/>
      <c r="C89" s="29"/>
      <c r="D89" s="29"/>
      <c r="E89" s="18"/>
      <c r="F89" s="18"/>
      <c r="I89" s="18"/>
      <c r="K89" s="18"/>
    </row>
    <row r="90">
      <c r="B90" s="3"/>
      <c r="C90" s="29"/>
      <c r="D90" s="29"/>
      <c r="E90" s="18"/>
      <c r="F90" s="18"/>
      <c r="I90" s="18"/>
      <c r="K90" s="18"/>
    </row>
    <row r="91">
      <c r="B91" s="3"/>
      <c r="C91" s="29"/>
      <c r="D91" s="29"/>
      <c r="E91" s="18"/>
      <c r="F91" s="18"/>
      <c r="I91" s="18"/>
      <c r="K91" s="18"/>
    </row>
    <row r="92">
      <c r="B92" s="3"/>
      <c r="C92" s="29"/>
      <c r="D92" s="29"/>
      <c r="E92" s="18"/>
      <c r="F92" s="18"/>
      <c r="I92" s="18"/>
      <c r="K92" s="18"/>
    </row>
    <row r="93">
      <c r="B93" s="3"/>
      <c r="C93" s="29"/>
      <c r="D93" s="29"/>
      <c r="E93" s="18"/>
      <c r="F93" s="18"/>
      <c r="I93" s="18"/>
      <c r="K93" s="18"/>
    </row>
    <row r="94">
      <c r="B94" s="3"/>
      <c r="C94" s="29"/>
      <c r="D94" s="29"/>
      <c r="E94" s="18"/>
      <c r="F94" s="18"/>
      <c r="I94" s="18"/>
      <c r="K94" s="18"/>
    </row>
    <row r="95">
      <c r="B95" s="3"/>
      <c r="C95" s="29"/>
      <c r="D95" s="29"/>
      <c r="E95" s="18"/>
      <c r="F95" s="18"/>
      <c r="I95" s="18"/>
      <c r="K95" s="18"/>
    </row>
    <row r="96">
      <c r="B96" s="3"/>
      <c r="C96" s="29"/>
      <c r="D96" s="29"/>
      <c r="E96" s="18"/>
      <c r="F96" s="18"/>
      <c r="I96" s="18"/>
      <c r="K96" s="18"/>
    </row>
    <row r="97">
      <c r="B97" s="3"/>
      <c r="C97" s="29"/>
      <c r="D97" s="29"/>
      <c r="E97" s="18"/>
      <c r="F97" s="18"/>
      <c r="I97" s="18"/>
      <c r="K97" s="18"/>
    </row>
    <row r="98">
      <c r="B98" s="3"/>
      <c r="C98" s="29"/>
      <c r="D98" s="29"/>
      <c r="E98" s="18"/>
      <c r="F98" s="18"/>
      <c r="I98" s="18"/>
      <c r="K98" s="18"/>
    </row>
    <row r="99">
      <c r="B99" s="3"/>
      <c r="C99" s="29"/>
      <c r="D99" s="29"/>
      <c r="E99" s="18"/>
      <c r="F99" s="18"/>
      <c r="I99" s="18"/>
      <c r="K99" s="18"/>
    </row>
    <row r="100">
      <c r="B100" s="3"/>
      <c r="C100" s="29"/>
      <c r="D100" s="29"/>
      <c r="E100" s="18"/>
      <c r="F100" s="18"/>
      <c r="I100" s="18"/>
      <c r="K100" s="18"/>
    </row>
    <row r="101">
      <c r="B101" s="3"/>
      <c r="C101" s="29"/>
      <c r="D101" s="29"/>
      <c r="E101" s="18"/>
      <c r="F101" s="18"/>
      <c r="I101" s="18"/>
      <c r="K101" s="18"/>
    </row>
    <row r="102">
      <c r="B102" s="3"/>
      <c r="C102" s="29"/>
      <c r="D102" s="29"/>
      <c r="E102" s="18"/>
      <c r="F102" s="18"/>
      <c r="I102" s="18"/>
      <c r="K102" s="18"/>
    </row>
    <row r="103">
      <c r="B103" s="3"/>
      <c r="C103" s="29"/>
      <c r="D103" s="29"/>
      <c r="E103" s="18"/>
      <c r="F103" s="18"/>
      <c r="I103" s="18"/>
      <c r="K103" s="18"/>
    </row>
    <row r="104">
      <c r="B104" s="3"/>
      <c r="C104" s="29"/>
      <c r="D104" s="29"/>
      <c r="E104" s="18"/>
      <c r="F104" s="18"/>
      <c r="I104" s="18"/>
      <c r="K104" s="18"/>
    </row>
    <row r="105">
      <c r="B105" s="3"/>
      <c r="C105" s="29"/>
      <c r="D105" s="29"/>
      <c r="E105" s="18"/>
      <c r="F105" s="18"/>
      <c r="I105" s="18"/>
      <c r="K105" s="18"/>
    </row>
    <row r="106">
      <c r="B106" s="3"/>
      <c r="C106" s="29"/>
      <c r="D106" s="29"/>
      <c r="E106" s="18"/>
      <c r="F106" s="18"/>
      <c r="I106" s="18"/>
      <c r="K106" s="18"/>
    </row>
    <row r="107">
      <c r="B107" s="3"/>
      <c r="C107" s="29"/>
      <c r="D107" s="29"/>
      <c r="E107" s="18"/>
      <c r="F107" s="18"/>
      <c r="I107" s="18"/>
      <c r="K107" s="18"/>
    </row>
    <row r="108">
      <c r="B108" s="3"/>
      <c r="C108" s="29"/>
      <c r="D108" s="29"/>
      <c r="E108" s="18"/>
      <c r="F108" s="18"/>
      <c r="I108" s="18"/>
      <c r="K108" s="18"/>
    </row>
    <row r="109">
      <c r="B109" s="3"/>
      <c r="C109" s="29"/>
      <c r="D109" s="29"/>
      <c r="E109" s="18"/>
      <c r="F109" s="18"/>
      <c r="I109" s="18"/>
      <c r="K109" s="18"/>
    </row>
    <row r="110">
      <c r="B110" s="3"/>
      <c r="C110" s="29"/>
      <c r="D110" s="29"/>
      <c r="E110" s="18"/>
      <c r="F110" s="18"/>
      <c r="I110" s="18"/>
      <c r="K110" s="18"/>
    </row>
    <row r="111">
      <c r="B111" s="3"/>
      <c r="C111" s="29"/>
      <c r="D111" s="29"/>
      <c r="E111" s="18"/>
      <c r="F111" s="18"/>
      <c r="I111" s="18"/>
      <c r="K111" s="18"/>
    </row>
    <row r="112">
      <c r="B112" s="3"/>
      <c r="C112" s="29"/>
      <c r="D112" s="29"/>
      <c r="E112" s="18"/>
      <c r="F112" s="18"/>
      <c r="I112" s="18"/>
      <c r="K112" s="18"/>
    </row>
    <row r="113">
      <c r="B113" s="3"/>
      <c r="C113" s="29"/>
      <c r="D113" s="29"/>
      <c r="E113" s="18"/>
      <c r="F113" s="18"/>
      <c r="I113" s="18"/>
      <c r="K113" s="18"/>
    </row>
    <row r="114">
      <c r="B114" s="3"/>
      <c r="C114" s="29"/>
      <c r="D114" s="29"/>
      <c r="E114" s="18"/>
      <c r="F114" s="18"/>
      <c r="I114" s="18"/>
      <c r="K114" s="18"/>
    </row>
    <row r="115">
      <c r="B115" s="3"/>
      <c r="C115" s="29"/>
      <c r="D115" s="29"/>
      <c r="E115" s="18"/>
      <c r="F115" s="18"/>
      <c r="I115" s="18"/>
      <c r="K115" s="18"/>
    </row>
    <row r="116">
      <c r="B116" s="3"/>
      <c r="C116" s="29"/>
      <c r="D116" s="29"/>
      <c r="E116" s="18"/>
      <c r="F116" s="18"/>
      <c r="I116" s="18"/>
      <c r="K116" s="18"/>
    </row>
    <row r="117">
      <c r="B117" s="3"/>
      <c r="C117" s="29"/>
      <c r="D117" s="29"/>
      <c r="E117" s="18"/>
      <c r="F117" s="18"/>
      <c r="I117" s="18"/>
      <c r="K117" s="18"/>
    </row>
    <row r="118">
      <c r="B118" s="3"/>
      <c r="C118" s="29"/>
      <c r="D118" s="29"/>
      <c r="E118" s="18"/>
      <c r="F118" s="18"/>
      <c r="I118" s="18"/>
      <c r="K118" s="18"/>
    </row>
    <row r="119">
      <c r="B119" s="3"/>
      <c r="C119" s="29"/>
      <c r="D119" s="29"/>
      <c r="E119" s="18"/>
      <c r="F119" s="18"/>
      <c r="I119" s="18"/>
      <c r="K119" s="18"/>
    </row>
    <row r="120">
      <c r="B120" s="3"/>
      <c r="C120" s="29"/>
      <c r="D120" s="29"/>
      <c r="E120" s="18"/>
      <c r="F120" s="18"/>
      <c r="I120" s="18"/>
      <c r="K120" s="18"/>
    </row>
    <row r="121">
      <c r="B121" s="3"/>
      <c r="C121" s="29"/>
      <c r="D121" s="29"/>
      <c r="E121" s="18"/>
      <c r="F121" s="18"/>
      <c r="I121" s="18"/>
      <c r="K121" s="18"/>
    </row>
    <row r="122">
      <c r="B122" s="3"/>
      <c r="C122" s="29"/>
      <c r="D122" s="29"/>
      <c r="E122" s="18"/>
      <c r="F122" s="18"/>
      <c r="I122" s="18"/>
      <c r="K122" s="18"/>
    </row>
    <row r="123">
      <c r="B123" s="3"/>
      <c r="C123" s="29"/>
      <c r="D123" s="29"/>
      <c r="E123" s="18"/>
      <c r="F123" s="18"/>
      <c r="I123" s="18"/>
      <c r="K123" s="18"/>
    </row>
    <row r="124">
      <c r="B124" s="3"/>
      <c r="C124" s="29"/>
      <c r="D124" s="29"/>
      <c r="E124" s="18"/>
      <c r="F124" s="18"/>
      <c r="I124" s="18"/>
      <c r="K124" s="18"/>
    </row>
    <row r="125">
      <c r="B125" s="3"/>
      <c r="C125" s="29"/>
      <c r="D125" s="29"/>
      <c r="E125" s="18"/>
      <c r="F125" s="18"/>
      <c r="I125" s="18"/>
      <c r="K125" s="18"/>
    </row>
    <row r="126">
      <c r="B126" s="3"/>
      <c r="C126" s="29"/>
      <c r="D126" s="29"/>
      <c r="E126" s="18"/>
      <c r="F126" s="18"/>
      <c r="I126" s="18"/>
      <c r="K126" s="18"/>
    </row>
    <row r="127">
      <c r="B127" s="3"/>
      <c r="C127" s="29"/>
      <c r="D127" s="29"/>
      <c r="E127" s="18"/>
      <c r="F127" s="18"/>
      <c r="I127" s="18"/>
      <c r="K127" s="18"/>
    </row>
    <row r="128">
      <c r="B128" s="3"/>
      <c r="C128" s="29"/>
      <c r="D128" s="29"/>
      <c r="E128" s="18"/>
      <c r="F128" s="18"/>
      <c r="I128" s="18"/>
      <c r="K128" s="18"/>
    </row>
    <row r="129">
      <c r="B129" s="3"/>
      <c r="C129" s="29"/>
      <c r="D129" s="29"/>
      <c r="E129" s="18"/>
      <c r="F129" s="18"/>
      <c r="I129" s="18"/>
      <c r="K129" s="18"/>
    </row>
    <row r="130">
      <c r="B130" s="3"/>
      <c r="C130" s="29"/>
      <c r="D130" s="29"/>
      <c r="E130" s="18"/>
      <c r="F130" s="18"/>
      <c r="I130" s="18"/>
      <c r="K130" s="18"/>
    </row>
    <row r="131">
      <c r="B131" s="3"/>
      <c r="C131" s="29"/>
      <c r="D131" s="29"/>
      <c r="E131" s="18"/>
      <c r="F131" s="18"/>
      <c r="I131" s="18"/>
      <c r="K131" s="18"/>
    </row>
    <row r="132">
      <c r="B132" s="3"/>
      <c r="C132" s="29"/>
      <c r="D132" s="29"/>
      <c r="E132" s="18"/>
      <c r="F132" s="18"/>
      <c r="I132" s="18"/>
      <c r="K132" s="18"/>
    </row>
    <row r="133">
      <c r="B133" s="3"/>
      <c r="C133" s="29"/>
      <c r="D133" s="29"/>
      <c r="E133" s="18"/>
      <c r="F133" s="18"/>
      <c r="I133" s="18"/>
      <c r="K133" s="18"/>
    </row>
    <row r="134">
      <c r="B134" s="3"/>
      <c r="C134" s="29"/>
      <c r="D134" s="29"/>
      <c r="E134" s="18"/>
      <c r="F134" s="18"/>
      <c r="I134" s="18"/>
      <c r="K134" s="18"/>
    </row>
    <row r="135">
      <c r="B135" s="3"/>
      <c r="C135" s="29"/>
      <c r="D135" s="29"/>
      <c r="E135" s="18"/>
      <c r="F135" s="18"/>
      <c r="I135" s="18"/>
      <c r="K135" s="18"/>
    </row>
    <row r="136">
      <c r="B136" s="3"/>
      <c r="C136" s="29"/>
      <c r="D136" s="29"/>
      <c r="E136" s="18"/>
      <c r="F136" s="18"/>
      <c r="I136" s="18"/>
      <c r="K136" s="18"/>
    </row>
    <row r="137">
      <c r="B137" s="3"/>
      <c r="C137" s="29"/>
      <c r="D137" s="29"/>
      <c r="E137" s="18"/>
      <c r="F137" s="18"/>
      <c r="I137" s="18"/>
      <c r="K137" s="18"/>
    </row>
    <row r="138">
      <c r="B138" s="3"/>
      <c r="C138" s="29"/>
      <c r="D138" s="29"/>
      <c r="E138" s="18"/>
      <c r="F138" s="18"/>
      <c r="I138" s="18"/>
      <c r="K138" s="18"/>
    </row>
    <row r="139">
      <c r="B139" s="3"/>
      <c r="C139" s="29"/>
      <c r="D139" s="29"/>
      <c r="E139" s="18"/>
      <c r="F139" s="18"/>
      <c r="I139" s="18"/>
      <c r="K139" s="18"/>
    </row>
    <row r="140">
      <c r="B140" s="3"/>
      <c r="C140" s="29"/>
      <c r="D140" s="29"/>
      <c r="E140" s="18"/>
      <c r="F140" s="18"/>
      <c r="I140" s="18"/>
      <c r="K140" s="18"/>
    </row>
    <row r="141">
      <c r="B141" s="3"/>
      <c r="C141" s="29"/>
      <c r="D141" s="29"/>
      <c r="E141" s="18"/>
      <c r="F141" s="18"/>
      <c r="I141" s="18"/>
      <c r="K141" s="18"/>
    </row>
    <row r="142">
      <c r="B142" s="3"/>
      <c r="C142" s="29"/>
      <c r="D142" s="29"/>
      <c r="E142" s="18"/>
      <c r="F142" s="18"/>
      <c r="I142" s="18"/>
      <c r="K142" s="18"/>
    </row>
    <row r="143">
      <c r="B143" s="3"/>
      <c r="C143" s="29"/>
      <c r="D143" s="29"/>
      <c r="E143" s="18"/>
      <c r="F143" s="18"/>
      <c r="I143" s="18"/>
      <c r="K143" s="18"/>
    </row>
    <row r="144">
      <c r="B144" s="3"/>
      <c r="C144" s="29"/>
      <c r="D144" s="29"/>
      <c r="E144" s="18"/>
      <c r="F144" s="18"/>
      <c r="I144" s="18"/>
      <c r="K144" s="18"/>
    </row>
    <row r="145">
      <c r="B145" s="3"/>
      <c r="C145" s="29"/>
      <c r="D145" s="29"/>
      <c r="E145" s="18"/>
      <c r="F145" s="18"/>
      <c r="I145" s="18"/>
      <c r="K145" s="18"/>
    </row>
    <row r="146">
      <c r="B146" s="3"/>
      <c r="C146" s="29"/>
      <c r="D146" s="29"/>
      <c r="E146" s="18"/>
      <c r="F146" s="18"/>
      <c r="I146" s="18"/>
      <c r="K146" s="18"/>
    </row>
    <row r="147">
      <c r="B147" s="3"/>
      <c r="C147" s="29"/>
      <c r="D147" s="29"/>
      <c r="E147" s="18"/>
      <c r="F147" s="18"/>
      <c r="I147" s="18"/>
      <c r="K147" s="18"/>
    </row>
    <row r="148">
      <c r="B148" s="3"/>
      <c r="C148" s="29"/>
      <c r="D148" s="29"/>
      <c r="E148" s="18"/>
      <c r="F148" s="18"/>
      <c r="I148" s="18"/>
      <c r="K148" s="18"/>
    </row>
    <row r="149">
      <c r="B149" s="3"/>
      <c r="C149" s="29"/>
      <c r="D149" s="29"/>
      <c r="E149" s="18"/>
      <c r="F149" s="18"/>
      <c r="I149" s="18"/>
      <c r="K149" s="18"/>
    </row>
    <row r="150">
      <c r="B150" s="3"/>
      <c r="C150" s="29"/>
      <c r="D150" s="29"/>
      <c r="E150" s="18"/>
      <c r="F150" s="18"/>
      <c r="I150" s="18"/>
      <c r="K150" s="18"/>
    </row>
    <row r="151">
      <c r="B151" s="3"/>
      <c r="C151" s="29"/>
      <c r="D151" s="29"/>
      <c r="E151" s="18"/>
      <c r="F151" s="18"/>
      <c r="I151" s="18"/>
      <c r="K151" s="18"/>
    </row>
    <row r="152">
      <c r="B152" s="3"/>
      <c r="C152" s="29"/>
      <c r="D152" s="29"/>
      <c r="E152" s="18"/>
      <c r="F152" s="18"/>
      <c r="I152" s="18"/>
      <c r="K152" s="18"/>
    </row>
    <row r="153">
      <c r="B153" s="3"/>
      <c r="C153" s="29"/>
      <c r="D153" s="29"/>
      <c r="E153" s="18"/>
      <c r="F153" s="18"/>
      <c r="I153" s="18"/>
      <c r="K153" s="18"/>
    </row>
    <row r="154">
      <c r="B154" s="3"/>
      <c r="C154" s="29"/>
      <c r="D154" s="29"/>
      <c r="E154" s="18"/>
      <c r="F154" s="18"/>
      <c r="I154" s="18"/>
      <c r="K154" s="18"/>
    </row>
    <row r="155">
      <c r="B155" s="3"/>
      <c r="C155" s="29"/>
      <c r="D155" s="29"/>
      <c r="E155" s="18"/>
      <c r="F155" s="18"/>
      <c r="I155" s="18"/>
      <c r="K155" s="18"/>
    </row>
    <row r="156">
      <c r="B156" s="3"/>
      <c r="C156" s="29"/>
      <c r="D156" s="29"/>
      <c r="E156" s="18"/>
      <c r="F156" s="18"/>
      <c r="I156" s="18"/>
      <c r="K156" s="18"/>
    </row>
    <row r="157">
      <c r="B157" s="3"/>
      <c r="C157" s="29"/>
      <c r="D157" s="29"/>
      <c r="E157" s="18"/>
      <c r="F157" s="18"/>
      <c r="I157" s="18"/>
      <c r="K157" s="18"/>
    </row>
    <row r="158">
      <c r="B158" s="3"/>
      <c r="C158" s="29"/>
      <c r="D158" s="29"/>
      <c r="E158" s="18"/>
      <c r="F158" s="18"/>
      <c r="I158" s="18"/>
      <c r="K158" s="18"/>
    </row>
    <row r="159">
      <c r="B159" s="3"/>
      <c r="C159" s="29"/>
      <c r="D159" s="29"/>
      <c r="E159" s="18"/>
      <c r="F159" s="18"/>
      <c r="I159" s="18"/>
      <c r="K159" s="18"/>
    </row>
    <row r="160">
      <c r="B160" s="3"/>
      <c r="C160" s="29"/>
      <c r="D160" s="29"/>
      <c r="E160" s="18"/>
      <c r="F160" s="18"/>
      <c r="I160" s="18"/>
      <c r="K160" s="18"/>
    </row>
    <row r="161">
      <c r="B161" s="3"/>
      <c r="C161" s="29"/>
      <c r="D161" s="29"/>
      <c r="E161" s="18"/>
      <c r="F161" s="18"/>
      <c r="I161" s="18"/>
      <c r="K161" s="18"/>
    </row>
    <row r="162">
      <c r="B162" s="3"/>
      <c r="C162" s="29"/>
      <c r="D162" s="29"/>
      <c r="E162" s="18"/>
      <c r="F162" s="18"/>
      <c r="I162" s="18"/>
      <c r="K162" s="18"/>
    </row>
    <row r="163">
      <c r="B163" s="3"/>
      <c r="C163" s="29"/>
      <c r="D163" s="29"/>
      <c r="E163" s="18"/>
      <c r="F163" s="18"/>
      <c r="I163" s="18"/>
      <c r="K163" s="18"/>
    </row>
    <row r="164">
      <c r="B164" s="3"/>
      <c r="C164" s="29"/>
      <c r="D164" s="29"/>
      <c r="E164" s="18"/>
      <c r="F164" s="18"/>
      <c r="I164" s="18"/>
      <c r="K164" s="18"/>
    </row>
    <row r="165">
      <c r="B165" s="3"/>
      <c r="C165" s="29"/>
      <c r="D165" s="29"/>
      <c r="E165" s="18"/>
      <c r="F165" s="18"/>
      <c r="I165" s="18"/>
      <c r="K165" s="18"/>
    </row>
    <row r="166">
      <c r="B166" s="3"/>
      <c r="C166" s="29"/>
      <c r="D166" s="29"/>
      <c r="E166" s="18"/>
      <c r="F166" s="18"/>
      <c r="I166" s="18"/>
      <c r="K166" s="18"/>
    </row>
    <row r="167">
      <c r="B167" s="3"/>
      <c r="C167" s="29"/>
      <c r="D167" s="29"/>
      <c r="E167" s="18"/>
      <c r="F167" s="18"/>
      <c r="I167" s="18"/>
      <c r="K167" s="18"/>
    </row>
    <row r="168">
      <c r="B168" s="3"/>
      <c r="C168" s="29"/>
      <c r="D168" s="29"/>
      <c r="E168" s="18"/>
      <c r="F168" s="18"/>
      <c r="I168" s="18"/>
      <c r="K168" s="18"/>
    </row>
    <row r="169">
      <c r="B169" s="3"/>
      <c r="C169" s="29"/>
      <c r="D169" s="29"/>
      <c r="E169" s="18"/>
      <c r="F169" s="18"/>
      <c r="I169" s="18"/>
      <c r="K169" s="18"/>
    </row>
    <row r="170">
      <c r="B170" s="3"/>
      <c r="C170" s="29"/>
      <c r="D170" s="29"/>
      <c r="E170" s="18"/>
      <c r="F170" s="18"/>
      <c r="I170" s="18"/>
      <c r="K170" s="18"/>
    </row>
    <row r="171">
      <c r="B171" s="3"/>
      <c r="C171" s="29"/>
      <c r="D171" s="29"/>
      <c r="E171" s="18"/>
      <c r="F171" s="18"/>
      <c r="I171" s="18"/>
      <c r="K171" s="18"/>
    </row>
    <row r="172">
      <c r="B172" s="3"/>
      <c r="C172" s="29"/>
      <c r="D172" s="29"/>
      <c r="E172" s="18"/>
      <c r="F172" s="18"/>
      <c r="I172" s="18"/>
      <c r="K172" s="18"/>
    </row>
    <row r="173">
      <c r="B173" s="3"/>
      <c r="C173" s="29"/>
      <c r="D173" s="29"/>
      <c r="E173" s="18"/>
      <c r="F173" s="18"/>
      <c r="I173" s="18"/>
      <c r="K173" s="18"/>
    </row>
    <row r="174">
      <c r="B174" s="3"/>
      <c r="C174" s="29"/>
      <c r="D174" s="29"/>
      <c r="E174" s="18"/>
      <c r="F174" s="18"/>
      <c r="I174" s="18"/>
      <c r="K174" s="18"/>
    </row>
    <row r="175">
      <c r="B175" s="3"/>
      <c r="C175" s="29"/>
      <c r="D175" s="29"/>
      <c r="E175" s="18"/>
      <c r="F175" s="18"/>
      <c r="I175" s="18"/>
      <c r="K175" s="18"/>
    </row>
    <row r="176">
      <c r="B176" s="3"/>
      <c r="C176" s="29"/>
      <c r="D176" s="29"/>
      <c r="E176" s="18"/>
      <c r="F176" s="18"/>
      <c r="I176" s="18"/>
      <c r="K176" s="18"/>
    </row>
    <row r="177">
      <c r="B177" s="3"/>
      <c r="C177" s="29"/>
      <c r="D177" s="29"/>
      <c r="E177" s="18"/>
      <c r="F177" s="18"/>
      <c r="I177" s="18"/>
      <c r="K177" s="18"/>
    </row>
    <row r="178">
      <c r="B178" s="3"/>
      <c r="C178" s="29"/>
      <c r="D178" s="29"/>
      <c r="E178" s="18"/>
      <c r="F178" s="18"/>
      <c r="I178" s="18"/>
      <c r="K178" s="18"/>
    </row>
    <row r="179">
      <c r="B179" s="3"/>
      <c r="C179" s="29"/>
      <c r="D179" s="29"/>
      <c r="E179" s="18"/>
      <c r="F179" s="18"/>
      <c r="I179" s="18"/>
      <c r="K179" s="18"/>
    </row>
    <row r="180">
      <c r="B180" s="3"/>
      <c r="C180" s="29"/>
      <c r="D180" s="29"/>
      <c r="E180" s="18"/>
      <c r="F180" s="18"/>
      <c r="I180" s="18"/>
      <c r="K180" s="18"/>
    </row>
    <row r="181">
      <c r="B181" s="3"/>
      <c r="C181" s="29"/>
      <c r="D181" s="29"/>
      <c r="E181" s="18"/>
      <c r="F181" s="18"/>
      <c r="I181" s="18"/>
      <c r="K181" s="18"/>
    </row>
    <row r="182">
      <c r="B182" s="3"/>
      <c r="C182" s="29"/>
      <c r="D182" s="29"/>
      <c r="E182" s="18"/>
      <c r="F182" s="18"/>
      <c r="I182" s="18"/>
      <c r="K182" s="18"/>
    </row>
    <row r="183">
      <c r="B183" s="3"/>
      <c r="C183" s="29"/>
      <c r="D183" s="29"/>
      <c r="E183" s="18"/>
      <c r="F183" s="18"/>
      <c r="I183" s="18"/>
      <c r="K183" s="18"/>
    </row>
    <row r="184">
      <c r="B184" s="3"/>
      <c r="C184" s="29"/>
      <c r="D184" s="29"/>
      <c r="E184" s="18"/>
      <c r="F184" s="18"/>
      <c r="I184" s="18"/>
      <c r="K184" s="18"/>
    </row>
    <row r="185">
      <c r="B185" s="3"/>
      <c r="C185" s="29"/>
      <c r="D185" s="29"/>
      <c r="E185" s="18"/>
      <c r="F185" s="18"/>
      <c r="I185" s="18"/>
      <c r="K185" s="18"/>
    </row>
    <row r="186">
      <c r="B186" s="3"/>
      <c r="C186" s="29"/>
      <c r="D186" s="29"/>
      <c r="E186" s="18"/>
      <c r="F186" s="18"/>
      <c r="I186" s="18"/>
      <c r="K186" s="18"/>
    </row>
    <row r="187">
      <c r="B187" s="3"/>
      <c r="C187" s="29"/>
      <c r="D187" s="29"/>
      <c r="E187" s="18"/>
      <c r="F187" s="18"/>
      <c r="I187" s="18"/>
      <c r="K187" s="18"/>
    </row>
    <row r="188">
      <c r="B188" s="3"/>
      <c r="C188" s="29"/>
      <c r="D188" s="29"/>
      <c r="E188" s="18"/>
      <c r="F188" s="18"/>
      <c r="I188" s="18"/>
      <c r="K188" s="18"/>
    </row>
    <row r="189">
      <c r="B189" s="3"/>
      <c r="C189" s="29"/>
      <c r="D189" s="29"/>
      <c r="E189" s="18"/>
      <c r="F189" s="18"/>
      <c r="I189" s="18"/>
      <c r="K189" s="18"/>
    </row>
    <row r="190">
      <c r="B190" s="3"/>
      <c r="C190" s="29"/>
      <c r="D190" s="29"/>
      <c r="E190" s="18"/>
      <c r="F190" s="18"/>
      <c r="I190" s="18"/>
      <c r="K190" s="18"/>
    </row>
    <row r="191">
      <c r="B191" s="3"/>
      <c r="C191" s="29"/>
      <c r="D191" s="29"/>
      <c r="E191" s="18"/>
      <c r="F191" s="18"/>
      <c r="I191" s="18"/>
      <c r="K191" s="18"/>
    </row>
    <row r="192">
      <c r="B192" s="3"/>
      <c r="C192" s="29"/>
      <c r="D192" s="29"/>
      <c r="E192" s="18"/>
      <c r="F192" s="18"/>
      <c r="I192" s="18"/>
      <c r="K192" s="18"/>
    </row>
    <row r="193">
      <c r="B193" s="3"/>
      <c r="C193" s="29"/>
      <c r="D193" s="29"/>
      <c r="E193" s="18"/>
      <c r="F193" s="18"/>
      <c r="I193" s="18"/>
      <c r="K193" s="18"/>
    </row>
    <row r="194">
      <c r="B194" s="3"/>
      <c r="C194" s="29"/>
      <c r="D194" s="29"/>
      <c r="E194" s="18"/>
      <c r="F194" s="18"/>
      <c r="I194" s="18"/>
      <c r="K194" s="18"/>
    </row>
    <row r="195">
      <c r="B195" s="3"/>
      <c r="C195" s="29"/>
      <c r="D195" s="29"/>
      <c r="E195" s="18"/>
      <c r="F195" s="18"/>
      <c r="I195" s="18"/>
      <c r="K195" s="18"/>
    </row>
    <row r="196">
      <c r="B196" s="3"/>
      <c r="C196" s="29"/>
      <c r="D196" s="29"/>
      <c r="E196" s="18"/>
      <c r="F196" s="18"/>
      <c r="I196" s="18"/>
      <c r="K196" s="18"/>
    </row>
    <row r="197">
      <c r="B197" s="3"/>
      <c r="C197" s="29"/>
      <c r="D197" s="29"/>
      <c r="E197" s="18"/>
      <c r="F197" s="18"/>
      <c r="I197" s="18"/>
      <c r="K197" s="18"/>
    </row>
    <row r="198">
      <c r="B198" s="3"/>
      <c r="C198" s="29"/>
      <c r="D198" s="29"/>
      <c r="E198" s="18"/>
      <c r="F198" s="18"/>
      <c r="I198" s="18"/>
      <c r="K198" s="18"/>
    </row>
    <row r="199">
      <c r="B199" s="3"/>
      <c r="C199" s="29"/>
      <c r="D199" s="29"/>
      <c r="E199" s="18"/>
      <c r="F199" s="18"/>
      <c r="I199" s="18"/>
      <c r="K199" s="18"/>
    </row>
    <row r="200">
      <c r="B200" s="3"/>
      <c r="C200" s="29"/>
      <c r="D200" s="29"/>
      <c r="E200" s="18"/>
      <c r="F200" s="18"/>
      <c r="I200" s="18"/>
      <c r="K200" s="18"/>
    </row>
    <row r="201">
      <c r="B201" s="3"/>
      <c r="C201" s="29"/>
      <c r="D201" s="29"/>
      <c r="E201" s="18"/>
      <c r="F201" s="18"/>
      <c r="I201" s="18"/>
      <c r="K201" s="18"/>
    </row>
    <row r="202">
      <c r="B202" s="3"/>
      <c r="C202" s="29"/>
      <c r="D202" s="29"/>
      <c r="E202" s="18"/>
      <c r="F202" s="18"/>
      <c r="I202" s="18"/>
      <c r="K202" s="18"/>
    </row>
    <row r="203">
      <c r="B203" s="3"/>
      <c r="C203" s="29"/>
      <c r="D203" s="29"/>
      <c r="E203" s="18"/>
      <c r="F203" s="18"/>
      <c r="I203" s="18"/>
      <c r="K203" s="18"/>
    </row>
    <row r="204">
      <c r="B204" s="3"/>
      <c r="C204" s="29"/>
      <c r="D204" s="29"/>
      <c r="E204" s="18"/>
      <c r="F204" s="18"/>
      <c r="I204" s="18"/>
      <c r="K204" s="18"/>
    </row>
    <row r="205">
      <c r="B205" s="3"/>
      <c r="C205" s="29"/>
      <c r="D205" s="29"/>
      <c r="E205" s="18"/>
      <c r="F205" s="18"/>
      <c r="I205" s="18"/>
      <c r="K205" s="18"/>
    </row>
    <row r="206">
      <c r="B206" s="3"/>
      <c r="C206" s="29"/>
      <c r="D206" s="29"/>
      <c r="E206" s="18"/>
      <c r="F206" s="18"/>
      <c r="I206" s="18"/>
      <c r="K206" s="18"/>
    </row>
    <row r="207">
      <c r="B207" s="3"/>
      <c r="C207" s="29"/>
      <c r="D207" s="29"/>
      <c r="E207" s="18"/>
      <c r="F207" s="18"/>
      <c r="I207" s="18"/>
      <c r="K207" s="18"/>
    </row>
    <row r="208">
      <c r="B208" s="3"/>
      <c r="C208" s="29"/>
      <c r="D208" s="29"/>
      <c r="E208" s="18"/>
      <c r="F208" s="18"/>
      <c r="I208" s="18"/>
      <c r="K208" s="18"/>
    </row>
    <row r="209">
      <c r="B209" s="3"/>
      <c r="C209" s="29"/>
      <c r="D209" s="29"/>
      <c r="E209" s="18"/>
      <c r="F209" s="18"/>
      <c r="I209" s="18"/>
      <c r="K209" s="18"/>
    </row>
    <row r="210">
      <c r="B210" s="3"/>
      <c r="C210" s="29"/>
      <c r="D210" s="29"/>
      <c r="E210" s="18"/>
      <c r="F210" s="18"/>
      <c r="I210" s="18"/>
      <c r="K210" s="18"/>
    </row>
    <row r="211">
      <c r="B211" s="3"/>
      <c r="C211" s="29"/>
      <c r="D211" s="29"/>
      <c r="E211" s="18"/>
      <c r="F211" s="18"/>
      <c r="I211" s="18"/>
      <c r="K211" s="18"/>
    </row>
    <row r="212">
      <c r="B212" s="3"/>
      <c r="C212" s="29"/>
      <c r="D212" s="29"/>
      <c r="E212" s="18"/>
      <c r="F212" s="18"/>
      <c r="I212" s="18"/>
      <c r="K212" s="18"/>
    </row>
    <row r="213">
      <c r="B213" s="3"/>
      <c r="C213" s="29"/>
      <c r="D213" s="29"/>
      <c r="E213" s="18"/>
      <c r="F213" s="18"/>
      <c r="I213" s="18"/>
      <c r="K213" s="18"/>
    </row>
    <row r="214">
      <c r="B214" s="3"/>
      <c r="C214" s="29"/>
      <c r="D214" s="29"/>
      <c r="E214" s="18"/>
      <c r="F214" s="18"/>
      <c r="I214" s="18"/>
      <c r="K214" s="18"/>
    </row>
    <row r="215">
      <c r="B215" s="3"/>
      <c r="C215" s="29"/>
      <c r="D215" s="29"/>
      <c r="E215" s="18"/>
      <c r="F215" s="18"/>
      <c r="I215" s="18"/>
      <c r="K215" s="18"/>
    </row>
    <row r="216">
      <c r="B216" s="3"/>
      <c r="C216" s="29"/>
      <c r="D216" s="29"/>
      <c r="E216" s="18"/>
      <c r="F216" s="18"/>
      <c r="I216" s="18"/>
      <c r="K216" s="18"/>
    </row>
    <row r="217">
      <c r="B217" s="3"/>
      <c r="C217" s="29"/>
      <c r="D217" s="29"/>
      <c r="E217" s="18"/>
      <c r="F217" s="18"/>
      <c r="I217" s="18"/>
      <c r="K217" s="18"/>
    </row>
    <row r="218">
      <c r="B218" s="3"/>
      <c r="C218" s="29"/>
      <c r="D218" s="29"/>
      <c r="E218" s="18"/>
      <c r="F218" s="18"/>
      <c r="I218" s="18"/>
      <c r="K218" s="18"/>
    </row>
    <row r="219">
      <c r="B219" s="3"/>
      <c r="C219" s="29"/>
      <c r="D219" s="29"/>
      <c r="E219" s="18"/>
      <c r="F219" s="18"/>
      <c r="I219" s="18"/>
      <c r="K219" s="18"/>
    </row>
    <row r="220">
      <c r="B220" s="3"/>
      <c r="C220" s="29"/>
      <c r="D220" s="29"/>
      <c r="E220" s="18"/>
      <c r="F220" s="18"/>
      <c r="I220" s="18"/>
      <c r="K220" s="18"/>
    </row>
    <row r="221">
      <c r="B221" s="3"/>
      <c r="C221" s="29"/>
      <c r="D221" s="29"/>
      <c r="E221" s="18"/>
      <c r="F221" s="18"/>
      <c r="I221" s="18"/>
      <c r="K221" s="18"/>
    </row>
    <row r="222">
      <c r="B222" s="3"/>
      <c r="C222" s="29"/>
      <c r="D222" s="29"/>
      <c r="E222" s="18"/>
      <c r="F222" s="18"/>
      <c r="I222" s="18"/>
      <c r="K222" s="18"/>
    </row>
    <row r="223">
      <c r="B223" s="3"/>
      <c r="C223" s="29"/>
      <c r="D223" s="29"/>
      <c r="E223" s="18"/>
      <c r="F223" s="18"/>
      <c r="I223" s="18"/>
      <c r="K223" s="18"/>
    </row>
    <row r="224">
      <c r="B224" s="3"/>
      <c r="C224" s="29"/>
      <c r="D224" s="29"/>
      <c r="E224" s="18"/>
      <c r="F224" s="18"/>
      <c r="I224" s="18"/>
      <c r="K224" s="18"/>
    </row>
    <row r="225">
      <c r="B225" s="3"/>
      <c r="C225" s="29"/>
      <c r="D225" s="29"/>
      <c r="E225" s="18"/>
      <c r="F225" s="18"/>
      <c r="I225" s="18"/>
      <c r="K225" s="18"/>
    </row>
    <row r="226">
      <c r="B226" s="3"/>
      <c r="C226" s="29"/>
      <c r="D226" s="29"/>
      <c r="E226" s="18"/>
      <c r="F226" s="18"/>
      <c r="I226" s="18"/>
      <c r="K226" s="18"/>
    </row>
    <row r="227">
      <c r="B227" s="3"/>
      <c r="C227" s="29"/>
      <c r="D227" s="29"/>
      <c r="E227" s="18"/>
      <c r="F227" s="18"/>
      <c r="I227" s="18"/>
      <c r="K227" s="18"/>
    </row>
    <row r="228">
      <c r="B228" s="3"/>
      <c r="C228" s="29"/>
      <c r="D228" s="29"/>
      <c r="E228" s="18"/>
      <c r="F228" s="18"/>
      <c r="I228" s="18"/>
      <c r="K228" s="18"/>
    </row>
    <row r="229">
      <c r="B229" s="3"/>
      <c r="C229" s="29"/>
      <c r="D229" s="29"/>
      <c r="E229" s="18"/>
      <c r="F229" s="18"/>
      <c r="I229" s="18"/>
      <c r="K229" s="18"/>
    </row>
    <row r="230">
      <c r="B230" s="3"/>
      <c r="C230" s="29"/>
      <c r="D230" s="29"/>
      <c r="E230" s="18"/>
      <c r="F230" s="18"/>
      <c r="I230" s="18"/>
      <c r="K230" s="18"/>
    </row>
    <row r="231">
      <c r="B231" s="3"/>
      <c r="C231" s="29"/>
      <c r="D231" s="29"/>
      <c r="E231" s="18"/>
      <c r="F231" s="18"/>
      <c r="I231" s="18"/>
      <c r="K231" s="18"/>
    </row>
    <row r="232">
      <c r="B232" s="3"/>
      <c r="C232" s="29"/>
      <c r="D232" s="29"/>
      <c r="E232" s="18"/>
      <c r="F232" s="18"/>
      <c r="I232" s="18"/>
      <c r="K232" s="18"/>
    </row>
    <row r="233">
      <c r="B233" s="3"/>
      <c r="C233" s="29"/>
      <c r="D233" s="29"/>
      <c r="E233" s="18"/>
      <c r="F233" s="18"/>
      <c r="I233" s="18"/>
      <c r="K233" s="18"/>
    </row>
    <row r="234">
      <c r="B234" s="3"/>
      <c r="C234" s="29"/>
      <c r="D234" s="29"/>
      <c r="E234" s="18"/>
      <c r="F234" s="18"/>
      <c r="I234" s="18"/>
      <c r="K234" s="18"/>
    </row>
    <row r="235">
      <c r="B235" s="3"/>
      <c r="C235" s="29"/>
      <c r="D235" s="29"/>
      <c r="E235" s="18"/>
      <c r="F235" s="18"/>
      <c r="I235" s="18"/>
      <c r="K235" s="18"/>
    </row>
    <row r="236">
      <c r="B236" s="3"/>
      <c r="C236" s="29"/>
      <c r="D236" s="29"/>
      <c r="E236" s="18"/>
      <c r="F236" s="18"/>
      <c r="I236" s="18"/>
      <c r="K236" s="18"/>
    </row>
    <row r="237">
      <c r="B237" s="3"/>
      <c r="C237" s="29"/>
      <c r="D237" s="29"/>
      <c r="E237" s="18"/>
      <c r="F237" s="18"/>
      <c r="I237" s="18"/>
      <c r="K237" s="18"/>
    </row>
    <row r="238">
      <c r="B238" s="3"/>
      <c r="C238" s="29"/>
      <c r="D238" s="29"/>
      <c r="E238" s="18"/>
      <c r="F238" s="18"/>
      <c r="I238" s="18"/>
      <c r="K238" s="18"/>
    </row>
    <row r="239">
      <c r="B239" s="3"/>
      <c r="C239" s="29"/>
      <c r="D239" s="29"/>
      <c r="E239" s="18"/>
      <c r="F239" s="18"/>
      <c r="I239" s="18"/>
      <c r="K239" s="18"/>
    </row>
    <row r="240">
      <c r="B240" s="3"/>
      <c r="C240" s="29"/>
      <c r="D240" s="29"/>
      <c r="E240" s="18"/>
      <c r="F240" s="18"/>
      <c r="I240" s="18"/>
      <c r="K240" s="18"/>
    </row>
    <row r="241">
      <c r="B241" s="3"/>
      <c r="C241" s="29"/>
      <c r="D241" s="29"/>
      <c r="E241" s="18"/>
      <c r="F241" s="18"/>
      <c r="I241" s="18"/>
      <c r="K241" s="18"/>
    </row>
    <row r="242">
      <c r="B242" s="3"/>
      <c r="C242" s="29"/>
      <c r="D242" s="29"/>
      <c r="E242" s="18"/>
      <c r="F242" s="18"/>
      <c r="I242" s="18"/>
      <c r="K242" s="18"/>
    </row>
    <row r="243">
      <c r="B243" s="3"/>
      <c r="C243" s="29"/>
      <c r="D243" s="29"/>
      <c r="E243" s="18"/>
      <c r="F243" s="18"/>
      <c r="I243" s="18"/>
      <c r="K243" s="18"/>
    </row>
    <row r="244">
      <c r="B244" s="3"/>
      <c r="C244" s="29"/>
      <c r="D244" s="29"/>
      <c r="E244" s="18"/>
      <c r="F244" s="18"/>
      <c r="I244" s="18"/>
      <c r="K244" s="18"/>
    </row>
    <row r="245">
      <c r="B245" s="3"/>
      <c r="C245" s="29"/>
      <c r="D245" s="29"/>
      <c r="E245" s="18"/>
      <c r="F245" s="18"/>
      <c r="I245" s="18"/>
      <c r="K245" s="18"/>
    </row>
    <row r="246">
      <c r="B246" s="3"/>
      <c r="C246" s="29"/>
      <c r="D246" s="29"/>
      <c r="E246" s="18"/>
      <c r="F246" s="18"/>
      <c r="I246" s="18"/>
      <c r="K246" s="18"/>
    </row>
    <row r="247">
      <c r="B247" s="3"/>
      <c r="C247" s="29"/>
      <c r="D247" s="29"/>
      <c r="E247" s="18"/>
      <c r="F247" s="18"/>
      <c r="I247" s="18"/>
      <c r="K247" s="18"/>
    </row>
    <row r="248">
      <c r="B248" s="3"/>
      <c r="C248" s="29"/>
      <c r="D248" s="29"/>
      <c r="E248" s="18"/>
      <c r="F248" s="18"/>
      <c r="I248" s="18"/>
      <c r="K248" s="18"/>
    </row>
    <row r="249">
      <c r="B249" s="3"/>
      <c r="C249" s="29"/>
      <c r="D249" s="29"/>
      <c r="E249" s="18"/>
      <c r="F249" s="18"/>
      <c r="I249" s="18"/>
      <c r="K249" s="18"/>
    </row>
    <row r="250">
      <c r="B250" s="3"/>
      <c r="C250" s="29"/>
      <c r="D250" s="29"/>
      <c r="E250" s="18"/>
      <c r="F250" s="18"/>
      <c r="I250" s="18"/>
      <c r="K250" s="18"/>
    </row>
    <row r="251">
      <c r="B251" s="3"/>
      <c r="C251" s="29"/>
      <c r="D251" s="29"/>
      <c r="E251" s="18"/>
      <c r="F251" s="18"/>
      <c r="I251" s="18"/>
      <c r="K251" s="18"/>
    </row>
    <row r="252">
      <c r="B252" s="3"/>
      <c r="C252" s="29"/>
      <c r="D252" s="29"/>
      <c r="E252" s="18"/>
      <c r="F252" s="18"/>
      <c r="I252" s="18"/>
      <c r="K252" s="18"/>
    </row>
    <row r="253">
      <c r="B253" s="3"/>
      <c r="C253" s="29"/>
      <c r="D253" s="29"/>
      <c r="E253" s="18"/>
      <c r="F253" s="18"/>
      <c r="I253" s="18"/>
      <c r="K253" s="18"/>
    </row>
    <row r="254">
      <c r="B254" s="3"/>
      <c r="C254" s="29"/>
      <c r="D254" s="29"/>
      <c r="E254" s="18"/>
      <c r="F254" s="18"/>
      <c r="I254" s="18"/>
      <c r="K254" s="18"/>
    </row>
    <row r="255">
      <c r="B255" s="3"/>
      <c r="C255" s="29"/>
      <c r="D255" s="29"/>
      <c r="E255" s="18"/>
      <c r="F255" s="18"/>
      <c r="I255" s="18"/>
      <c r="K255" s="18"/>
    </row>
    <row r="256">
      <c r="B256" s="3"/>
      <c r="C256" s="29"/>
      <c r="D256" s="29"/>
      <c r="E256" s="18"/>
      <c r="F256" s="18"/>
      <c r="I256" s="18"/>
      <c r="K256" s="18"/>
    </row>
    <row r="257">
      <c r="B257" s="3"/>
      <c r="C257" s="29"/>
      <c r="D257" s="29"/>
      <c r="E257" s="18"/>
      <c r="F257" s="18"/>
      <c r="I257" s="18"/>
      <c r="K257" s="18"/>
    </row>
    <row r="258">
      <c r="B258" s="3"/>
      <c r="C258" s="29"/>
      <c r="D258" s="29"/>
      <c r="E258" s="18"/>
      <c r="F258" s="18"/>
      <c r="I258" s="18"/>
      <c r="K258" s="18"/>
    </row>
    <row r="259">
      <c r="B259" s="3"/>
      <c r="C259" s="29"/>
      <c r="D259" s="29"/>
      <c r="E259" s="18"/>
      <c r="F259" s="18"/>
      <c r="I259" s="18"/>
      <c r="K259" s="18"/>
    </row>
    <row r="260">
      <c r="B260" s="3"/>
      <c r="C260" s="29"/>
      <c r="D260" s="29"/>
      <c r="E260" s="18"/>
      <c r="F260" s="18"/>
      <c r="I260" s="18"/>
      <c r="K260" s="18"/>
    </row>
    <row r="261">
      <c r="B261" s="3"/>
      <c r="C261" s="29"/>
      <c r="D261" s="29"/>
      <c r="E261" s="18"/>
      <c r="F261" s="18"/>
      <c r="I261" s="18"/>
      <c r="K261" s="18"/>
    </row>
    <row r="262">
      <c r="B262" s="3"/>
      <c r="C262" s="29"/>
      <c r="D262" s="29"/>
      <c r="E262" s="18"/>
      <c r="F262" s="18"/>
      <c r="I262" s="18"/>
      <c r="K262" s="18"/>
    </row>
    <row r="263">
      <c r="B263" s="3"/>
      <c r="C263" s="29"/>
      <c r="D263" s="29"/>
      <c r="E263" s="18"/>
      <c r="F263" s="18"/>
      <c r="I263" s="18"/>
      <c r="K263" s="18"/>
    </row>
    <row r="264">
      <c r="B264" s="3"/>
      <c r="C264" s="29"/>
      <c r="D264" s="29"/>
      <c r="E264" s="18"/>
      <c r="F264" s="18"/>
      <c r="I264" s="18"/>
      <c r="K264" s="18"/>
    </row>
    <row r="265">
      <c r="B265" s="3"/>
      <c r="C265" s="29"/>
      <c r="D265" s="29"/>
      <c r="E265" s="18"/>
      <c r="F265" s="18"/>
      <c r="I265" s="18"/>
      <c r="K265" s="18"/>
    </row>
    <row r="266">
      <c r="B266" s="3"/>
      <c r="C266" s="29"/>
      <c r="D266" s="29"/>
      <c r="E266" s="18"/>
      <c r="F266" s="18"/>
      <c r="I266" s="18"/>
      <c r="K266" s="18"/>
    </row>
    <row r="267">
      <c r="B267" s="3"/>
      <c r="C267" s="29"/>
      <c r="D267" s="29"/>
      <c r="E267" s="18"/>
      <c r="F267" s="18"/>
      <c r="I267" s="18"/>
      <c r="K267" s="18"/>
    </row>
    <row r="268">
      <c r="B268" s="3"/>
      <c r="C268" s="29"/>
      <c r="D268" s="29"/>
      <c r="E268" s="18"/>
      <c r="F268" s="18"/>
      <c r="I268" s="18"/>
      <c r="K268" s="18"/>
    </row>
    <row r="269">
      <c r="B269" s="3"/>
      <c r="C269" s="29"/>
      <c r="D269" s="29"/>
      <c r="E269" s="18"/>
      <c r="F269" s="18"/>
      <c r="I269" s="18"/>
      <c r="K269" s="18"/>
    </row>
    <row r="270">
      <c r="B270" s="3"/>
      <c r="C270" s="29"/>
      <c r="D270" s="29"/>
      <c r="E270" s="18"/>
      <c r="F270" s="18"/>
      <c r="I270" s="18"/>
      <c r="K270" s="18"/>
    </row>
    <row r="271">
      <c r="B271" s="3"/>
      <c r="C271" s="29"/>
      <c r="D271" s="29"/>
      <c r="E271" s="18"/>
      <c r="F271" s="18"/>
      <c r="I271" s="18"/>
      <c r="K271" s="18"/>
    </row>
    <row r="272">
      <c r="B272" s="3"/>
      <c r="C272" s="29"/>
      <c r="D272" s="29"/>
      <c r="E272" s="18"/>
      <c r="F272" s="18"/>
      <c r="I272" s="18"/>
      <c r="K272" s="18"/>
    </row>
    <row r="273">
      <c r="B273" s="3"/>
      <c r="C273" s="29"/>
      <c r="D273" s="29"/>
      <c r="E273" s="18"/>
      <c r="F273" s="18"/>
      <c r="I273" s="18"/>
      <c r="K273" s="18"/>
    </row>
    <row r="274">
      <c r="B274" s="3"/>
      <c r="C274" s="29"/>
      <c r="D274" s="29"/>
      <c r="E274" s="18"/>
      <c r="F274" s="18"/>
      <c r="I274" s="18"/>
      <c r="K274" s="18"/>
    </row>
    <row r="275">
      <c r="B275" s="3"/>
      <c r="C275" s="29"/>
      <c r="D275" s="29"/>
      <c r="E275" s="18"/>
      <c r="F275" s="18"/>
      <c r="I275" s="18"/>
      <c r="K275" s="18"/>
    </row>
    <row r="276">
      <c r="B276" s="3"/>
      <c r="C276" s="29"/>
      <c r="D276" s="29"/>
      <c r="E276" s="18"/>
      <c r="F276" s="18"/>
      <c r="I276" s="18"/>
      <c r="K276" s="18"/>
    </row>
    <row r="277">
      <c r="B277" s="3"/>
      <c r="C277" s="29"/>
      <c r="D277" s="29"/>
      <c r="E277" s="18"/>
      <c r="F277" s="18"/>
      <c r="I277" s="18"/>
      <c r="K277" s="18"/>
    </row>
    <row r="278">
      <c r="B278" s="3"/>
      <c r="C278" s="29"/>
      <c r="D278" s="29"/>
      <c r="E278" s="18"/>
      <c r="F278" s="18"/>
      <c r="I278" s="18"/>
      <c r="K278" s="18"/>
    </row>
    <row r="279">
      <c r="B279" s="3"/>
      <c r="C279" s="29"/>
      <c r="D279" s="29"/>
      <c r="E279" s="18"/>
      <c r="F279" s="18"/>
      <c r="I279" s="18"/>
      <c r="K279" s="18"/>
    </row>
    <row r="280">
      <c r="B280" s="3"/>
      <c r="C280" s="29"/>
      <c r="D280" s="29"/>
      <c r="E280" s="18"/>
      <c r="F280" s="18"/>
      <c r="I280" s="18"/>
      <c r="K280" s="18"/>
    </row>
    <row r="281">
      <c r="B281" s="3"/>
      <c r="C281" s="29"/>
      <c r="D281" s="29"/>
      <c r="E281" s="18"/>
      <c r="F281" s="18"/>
      <c r="I281" s="18"/>
      <c r="K281" s="18"/>
    </row>
    <row r="282">
      <c r="B282" s="3"/>
      <c r="C282" s="29"/>
      <c r="D282" s="29"/>
      <c r="E282" s="18"/>
      <c r="F282" s="18"/>
      <c r="I282" s="18"/>
      <c r="K282" s="18"/>
    </row>
    <row r="283">
      <c r="B283" s="3"/>
      <c r="C283" s="29"/>
      <c r="D283" s="29"/>
      <c r="E283" s="18"/>
      <c r="F283" s="18"/>
      <c r="I283" s="18"/>
      <c r="K283" s="18"/>
    </row>
    <row r="284">
      <c r="B284" s="3"/>
      <c r="C284" s="29"/>
      <c r="D284" s="29"/>
      <c r="E284" s="18"/>
      <c r="F284" s="18"/>
      <c r="I284" s="18"/>
      <c r="K284" s="18"/>
    </row>
    <row r="285">
      <c r="B285" s="3"/>
      <c r="C285" s="29"/>
      <c r="D285" s="29"/>
      <c r="E285" s="18"/>
      <c r="F285" s="18"/>
      <c r="I285" s="18"/>
      <c r="K285" s="18"/>
    </row>
    <row r="286">
      <c r="B286" s="3"/>
      <c r="C286" s="29"/>
      <c r="D286" s="29"/>
      <c r="E286" s="18"/>
      <c r="F286" s="18"/>
      <c r="I286" s="18"/>
      <c r="K286" s="18"/>
    </row>
    <row r="287">
      <c r="B287" s="3"/>
      <c r="C287" s="29"/>
      <c r="D287" s="29"/>
      <c r="E287" s="18"/>
      <c r="F287" s="18"/>
      <c r="I287" s="18"/>
      <c r="K287" s="18"/>
    </row>
    <row r="288">
      <c r="B288" s="3"/>
      <c r="C288" s="29"/>
      <c r="D288" s="29"/>
      <c r="E288" s="18"/>
      <c r="F288" s="18"/>
      <c r="I288" s="18"/>
      <c r="K288" s="18"/>
    </row>
    <row r="289">
      <c r="B289" s="3"/>
      <c r="C289" s="29"/>
      <c r="D289" s="29"/>
      <c r="E289" s="18"/>
      <c r="F289" s="18"/>
      <c r="I289" s="18"/>
      <c r="K289" s="18"/>
    </row>
    <row r="290">
      <c r="B290" s="3"/>
      <c r="C290" s="29"/>
      <c r="D290" s="29"/>
      <c r="E290" s="18"/>
      <c r="F290" s="18"/>
      <c r="I290" s="18"/>
      <c r="K290" s="18"/>
    </row>
    <row r="291">
      <c r="B291" s="3"/>
      <c r="C291" s="29"/>
      <c r="D291" s="29"/>
      <c r="E291" s="18"/>
      <c r="F291" s="18"/>
      <c r="I291" s="18"/>
      <c r="K291" s="18"/>
    </row>
    <row r="292">
      <c r="B292" s="3"/>
      <c r="C292" s="29"/>
      <c r="D292" s="29"/>
      <c r="E292" s="18"/>
      <c r="F292" s="18"/>
      <c r="I292" s="18"/>
      <c r="K292" s="18"/>
    </row>
    <row r="293">
      <c r="B293" s="3"/>
      <c r="C293" s="29"/>
      <c r="D293" s="29"/>
      <c r="E293" s="18"/>
      <c r="F293" s="18"/>
      <c r="I293" s="18"/>
      <c r="K293" s="18"/>
    </row>
    <row r="294">
      <c r="B294" s="3"/>
      <c r="C294" s="29"/>
      <c r="D294" s="29"/>
      <c r="E294" s="18"/>
      <c r="F294" s="18"/>
      <c r="I294" s="18"/>
      <c r="K294" s="18"/>
    </row>
    <row r="295">
      <c r="B295" s="3"/>
      <c r="C295" s="29"/>
      <c r="D295" s="29"/>
      <c r="E295" s="18"/>
      <c r="F295" s="18"/>
      <c r="I295" s="18"/>
      <c r="K295" s="18"/>
    </row>
    <row r="296">
      <c r="B296" s="3"/>
      <c r="C296" s="29"/>
      <c r="D296" s="29"/>
      <c r="E296" s="18"/>
      <c r="F296" s="18"/>
      <c r="I296" s="18"/>
      <c r="K296" s="18"/>
    </row>
    <row r="297">
      <c r="B297" s="3"/>
      <c r="C297" s="29"/>
      <c r="D297" s="29"/>
      <c r="E297" s="18"/>
      <c r="F297" s="18"/>
      <c r="I297" s="18"/>
      <c r="K297" s="18"/>
    </row>
    <row r="298">
      <c r="B298" s="3"/>
      <c r="C298" s="29"/>
      <c r="D298" s="29"/>
      <c r="E298" s="18"/>
      <c r="F298" s="18"/>
      <c r="I298" s="18"/>
      <c r="K298" s="18"/>
    </row>
    <row r="299">
      <c r="B299" s="3"/>
      <c r="C299" s="29"/>
      <c r="D299" s="29"/>
      <c r="E299" s="18"/>
      <c r="F299" s="18"/>
      <c r="I299" s="18"/>
      <c r="K299" s="18"/>
    </row>
    <row r="300">
      <c r="B300" s="3"/>
      <c r="C300" s="29"/>
      <c r="D300" s="29"/>
      <c r="E300" s="18"/>
      <c r="F300" s="18"/>
      <c r="I300" s="18"/>
      <c r="K300" s="18"/>
    </row>
    <row r="301">
      <c r="B301" s="3"/>
      <c r="C301" s="29"/>
      <c r="D301" s="29"/>
      <c r="E301" s="18"/>
      <c r="F301" s="18"/>
      <c r="I301" s="18"/>
      <c r="K301" s="18"/>
    </row>
    <row r="302">
      <c r="B302" s="3"/>
      <c r="C302" s="29"/>
      <c r="D302" s="29"/>
      <c r="E302" s="18"/>
      <c r="F302" s="18"/>
      <c r="I302" s="18"/>
      <c r="K302" s="18"/>
    </row>
    <row r="303">
      <c r="B303" s="3"/>
      <c r="C303" s="29"/>
      <c r="D303" s="29"/>
      <c r="E303" s="18"/>
      <c r="F303" s="18"/>
      <c r="I303" s="18"/>
      <c r="K303" s="18"/>
    </row>
    <row r="304">
      <c r="B304" s="3"/>
      <c r="C304" s="29"/>
      <c r="D304" s="29"/>
      <c r="E304" s="18"/>
      <c r="F304" s="18"/>
      <c r="I304" s="18"/>
      <c r="K304" s="18"/>
    </row>
    <row r="305">
      <c r="B305" s="3"/>
      <c r="C305" s="29"/>
      <c r="D305" s="29"/>
      <c r="E305" s="18"/>
      <c r="F305" s="18"/>
      <c r="I305" s="18"/>
      <c r="K305" s="18"/>
    </row>
    <row r="306">
      <c r="B306" s="3"/>
      <c r="C306" s="29"/>
      <c r="D306" s="29"/>
      <c r="E306" s="18"/>
      <c r="F306" s="18"/>
      <c r="I306" s="18"/>
      <c r="K306" s="18"/>
    </row>
    <row r="307">
      <c r="B307" s="3"/>
      <c r="C307" s="29"/>
      <c r="D307" s="29"/>
      <c r="E307" s="18"/>
      <c r="F307" s="18"/>
      <c r="I307" s="18"/>
      <c r="K307" s="18"/>
    </row>
    <row r="308">
      <c r="B308" s="3"/>
      <c r="C308" s="29"/>
      <c r="D308" s="29"/>
      <c r="E308" s="18"/>
      <c r="F308" s="18"/>
      <c r="I308" s="18"/>
      <c r="K308" s="18"/>
    </row>
    <row r="309">
      <c r="B309" s="3"/>
      <c r="C309" s="29"/>
      <c r="D309" s="29"/>
      <c r="E309" s="18"/>
      <c r="F309" s="18"/>
      <c r="I309" s="18"/>
      <c r="K309" s="18"/>
    </row>
    <row r="310">
      <c r="B310" s="3"/>
      <c r="C310" s="29"/>
      <c r="D310" s="29"/>
      <c r="E310" s="18"/>
      <c r="F310" s="18"/>
      <c r="I310" s="18"/>
      <c r="K310" s="18"/>
    </row>
    <row r="311">
      <c r="B311" s="3"/>
      <c r="C311" s="29"/>
      <c r="D311" s="29"/>
      <c r="E311" s="18"/>
      <c r="F311" s="18"/>
      <c r="I311" s="18"/>
      <c r="K311" s="18"/>
    </row>
    <row r="312">
      <c r="B312" s="3"/>
      <c r="C312" s="29"/>
      <c r="D312" s="29"/>
      <c r="E312" s="18"/>
      <c r="F312" s="18"/>
      <c r="I312" s="18"/>
      <c r="K312" s="18"/>
    </row>
    <row r="313">
      <c r="B313" s="3"/>
      <c r="C313" s="29"/>
      <c r="D313" s="29"/>
      <c r="E313" s="18"/>
      <c r="F313" s="18"/>
      <c r="I313" s="18"/>
      <c r="K313" s="18"/>
    </row>
    <row r="314">
      <c r="B314" s="3"/>
      <c r="C314" s="29"/>
      <c r="D314" s="29"/>
      <c r="E314" s="18"/>
      <c r="F314" s="18"/>
      <c r="I314" s="18"/>
      <c r="K314" s="18"/>
    </row>
    <row r="315">
      <c r="B315" s="3"/>
      <c r="C315" s="29"/>
      <c r="D315" s="29"/>
      <c r="E315" s="18"/>
      <c r="F315" s="18"/>
      <c r="I315" s="18"/>
      <c r="K315" s="18"/>
    </row>
    <row r="316">
      <c r="B316" s="3"/>
      <c r="C316" s="29"/>
      <c r="D316" s="29"/>
      <c r="E316" s="18"/>
      <c r="F316" s="18"/>
      <c r="I316" s="18"/>
      <c r="K316" s="18"/>
    </row>
    <row r="317">
      <c r="B317" s="3"/>
      <c r="C317" s="29"/>
      <c r="D317" s="29"/>
      <c r="E317" s="18"/>
      <c r="F317" s="18"/>
      <c r="I317" s="18"/>
      <c r="K317" s="18"/>
    </row>
    <row r="318">
      <c r="B318" s="3"/>
      <c r="C318" s="29"/>
      <c r="D318" s="29"/>
      <c r="E318" s="18"/>
      <c r="F318" s="18"/>
      <c r="I318" s="18"/>
      <c r="K318" s="18"/>
    </row>
    <row r="319">
      <c r="B319" s="3"/>
      <c r="C319" s="29"/>
      <c r="D319" s="29"/>
      <c r="E319" s="18"/>
      <c r="F319" s="18"/>
      <c r="I319" s="18"/>
      <c r="K319" s="18"/>
    </row>
    <row r="320">
      <c r="B320" s="3"/>
      <c r="C320" s="29"/>
      <c r="D320" s="29"/>
      <c r="E320" s="18"/>
      <c r="F320" s="18"/>
      <c r="I320" s="18"/>
      <c r="K320" s="18"/>
    </row>
    <row r="321">
      <c r="B321" s="3"/>
      <c r="C321" s="29"/>
      <c r="D321" s="29"/>
      <c r="E321" s="18"/>
      <c r="F321" s="18"/>
      <c r="I321" s="18"/>
      <c r="K321" s="18"/>
    </row>
    <row r="322">
      <c r="B322" s="3"/>
      <c r="C322" s="29"/>
      <c r="D322" s="29"/>
      <c r="E322" s="18"/>
      <c r="F322" s="18"/>
      <c r="I322" s="18"/>
      <c r="K322" s="18"/>
    </row>
    <row r="323">
      <c r="B323" s="3"/>
      <c r="C323" s="29"/>
      <c r="D323" s="29"/>
      <c r="E323" s="18"/>
      <c r="F323" s="18"/>
      <c r="I323" s="18"/>
      <c r="K323" s="18"/>
    </row>
    <row r="324">
      <c r="B324" s="3"/>
      <c r="C324" s="29"/>
      <c r="D324" s="29"/>
      <c r="E324" s="18"/>
      <c r="F324" s="18"/>
      <c r="I324" s="18"/>
      <c r="K324" s="18"/>
    </row>
    <row r="325">
      <c r="B325" s="3"/>
      <c r="C325" s="29"/>
      <c r="D325" s="29"/>
      <c r="E325" s="18"/>
      <c r="F325" s="18"/>
      <c r="I325" s="18"/>
      <c r="K325" s="18"/>
    </row>
    <row r="326">
      <c r="B326" s="3"/>
      <c r="C326" s="29"/>
      <c r="D326" s="29"/>
      <c r="E326" s="18"/>
      <c r="F326" s="18"/>
      <c r="I326" s="18"/>
      <c r="K326" s="18"/>
    </row>
    <row r="327">
      <c r="B327" s="3"/>
      <c r="C327" s="29"/>
      <c r="D327" s="29"/>
      <c r="E327" s="18"/>
      <c r="F327" s="18"/>
      <c r="I327" s="18"/>
      <c r="K327" s="18"/>
    </row>
    <row r="328">
      <c r="B328" s="3"/>
      <c r="C328" s="29"/>
      <c r="D328" s="29"/>
      <c r="E328" s="18"/>
      <c r="F328" s="18"/>
      <c r="I328" s="18"/>
      <c r="K328" s="18"/>
    </row>
    <row r="329">
      <c r="B329" s="3"/>
      <c r="C329" s="29"/>
      <c r="D329" s="29"/>
      <c r="E329" s="18"/>
      <c r="F329" s="18"/>
      <c r="I329" s="18"/>
      <c r="K329" s="18"/>
    </row>
    <row r="330">
      <c r="B330" s="3"/>
      <c r="C330" s="29"/>
      <c r="D330" s="29"/>
      <c r="E330" s="18"/>
      <c r="F330" s="18"/>
      <c r="I330" s="18"/>
      <c r="K330" s="18"/>
    </row>
    <row r="331">
      <c r="B331" s="3"/>
      <c r="C331" s="29"/>
      <c r="D331" s="29"/>
      <c r="E331" s="18"/>
      <c r="F331" s="18"/>
      <c r="I331" s="18"/>
      <c r="K331" s="18"/>
    </row>
    <row r="332">
      <c r="B332" s="3"/>
      <c r="C332" s="29"/>
      <c r="D332" s="29"/>
      <c r="E332" s="18"/>
      <c r="F332" s="18"/>
      <c r="I332" s="18"/>
      <c r="K332" s="18"/>
    </row>
    <row r="333">
      <c r="B333" s="3"/>
      <c r="C333" s="29"/>
      <c r="D333" s="29"/>
      <c r="E333" s="18"/>
      <c r="F333" s="18"/>
      <c r="I333" s="18"/>
      <c r="K333" s="18"/>
    </row>
    <row r="334">
      <c r="B334" s="3"/>
      <c r="C334" s="29"/>
      <c r="D334" s="29"/>
      <c r="E334" s="18"/>
      <c r="F334" s="18"/>
      <c r="I334" s="18"/>
      <c r="K334" s="18"/>
    </row>
    <row r="335">
      <c r="B335" s="3"/>
      <c r="C335" s="29"/>
      <c r="D335" s="29"/>
      <c r="E335" s="18"/>
      <c r="F335" s="18"/>
      <c r="I335" s="18"/>
      <c r="K335" s="18"/>
    </row>
    <row r="336">
      <c r="B336" s="3"/>
      <c r="C336" s="29"/>
      <c r="D336" s="29"/>
      <c r="E336" s="18"/>
      <c r="F336" s="18"/>
      <c r="I336" s="18"/>
      <c r="K336" s="18"/>
    </row>
    <row r="337">
      <c r="B337" s="3"/>
      <c r="C337" s="29"/>
      <c r="D337" s="29"/>
      <c r="E337" s="18"/>
      <c r="F337" s="18"/>
      <c r="I337" s="18"/>
      <c r="K337" s="18"/>
    </row>
    <row r="338">
      <c r="B338" s="3"/>
      <c r="C338" s="29"/>
      <c r="D338" s="29"/>
      <c r="E338" s="18"/>
      <c r="F338" s="18"/>
      <c r="I338" s="18"/>
      <c r="K338" s="18"/>
    </row>
    <row r="339">
      <c r="B339" s="3"/>
      <c r="C339" s="29"/>
      <c r="D339" s="29"/>
      <c r="E339" s="18"/>
      <c r="F339" s="18"/>
      <c r="I339" s="18"/>
      <c r="K339" s="18"/>
    </row>
    <row r="340">
      <c r="B340" s="3"/>
      <c r="C340" s="29"/>
      <c r="D340" s="29"/>
      <c r="E340" s="18"/>
      <c r="F340" s="18"/>
      <c r="I340" s="18"/>
      <c r="K340" s="18"/>
    </row>
    <row r="341">
      <c r="B341" s="3"/>
      <c r="C341" s="29"/>
      <c r="D341" s="29"/>
      <c r="E341" s="18"/>
      <c r="F341" s="18"/>
      <c r="I341" s="18"/>
      <c r="K341" s="18"/>
    </row>
    <row r="342">
      <c r="B342" s="3"/>
      <c r="C342" s="29"/>
      <c r="D342" s="29"/>
      <c r="E342" s="18"/>
      <c r="F342" s="18"/>
      <c r="I342" s="18"/>
      <c r="K342" s="18"/>
    </row>
    <row r="343">
      <c r="B343" s="3"/>
      <c r="C343" s="29"/>
      <c r="D343" s="29"/>
      <c r="E343" s="18"/>
      <c r="F343" s="18"/>
      <c r="I343" s="18"/>
      <c r="K343" s="18"/>
    </row>
    <row r="344">
      <c r="B344" s="3"/>
      <c r="C344" s="29"/>
      <c r="D344" s="29"/>
      <c r="E344" s="18"/>
      <c r="F344" s="18"/>
      <c r="I344" s="18"/>
      <c r="K344" s="18"/>
    </row>
    <row r="345">
      <c r="B345" s="3"/>
      <c r="C345" s="29"/>
      <c r="D345" s="29"/>
      <c r="E345" s="18"/>
      <c r="F345" s="18"/>
      <c r="I345" s="18"/>
      <c r="K345" s="18"/>
    </row>
    <row r="346">
      <c r="B346" s="3"/>
      <c r="C346" s="29"/>
      <c r="D346" s="29"/>
      <c r="E346" s="18"/>
      <c r="F346" s="18"/>
      <c r="I346" s="18"/>
      <c r="K346" s="18"/>
    </row>
    <row r="347">
      <c r="B347" s="3"/>
      <c r="C347" s="29"/>
      <c r="D347" s="29"/>
      <c r="E347" s="18"/>
      <c r="F347" s="18"/>
      <c r="I347" s="18"/>
      <c r="K347" s="18"/>
    </row>
    <row r="348">
      <c r="B348" s="3"/>
      <c r="C348" s="29"/>
      <c r="D348" s="29"/>
      <c r="E348" s="18"/>
      <c r="F348" s="18"/>
      <c r="I348" s="18"/>
      <c r="K348" s="18"/>
    </row>
    <row r="349">
      <c r="B349" s="3"/>
      <c r="C349" s="29"/>
      <c r="D349" s="29"/>
      <c r="E349" s="18"/>
      <c r="F349" s="18"/>
      <c r="I349" s="18"/>
      <c r="K349" s="18"/>
    </row>
    <row r="350">
      <c r="B350" s="3"/>
      <c r="C350" s="29"/>
      <c r="D350" s="29"/>
      <c r="E350" s="18"/>
      <c r="F350" s="18"/>
      <c r="I350" s="18"/>
      <c r="K350" s="18"/>
    </row>
    <row r="351">
      <c r="B351" s="3"/>
      <c r="C351" s="29"/>
      <c r="D351" s="29"/>
      <c r="E351" s="18"/>
      <c r="F351" s="18"/>
      <c r="I351" s="18"/>
      <c r="K351" s="18"/>
    </row>
    <row r="352">
      <c r="B352" s="3"/>
      <c r="C352" s="29"/>
      <c r="D352" s="29"/>
      <c r="E352" s="18"/>
      <c r="F352" s="18"/>
      <c r="I352" s="18"/>
      <c r="K352" s="18"/>
    </row>
    <row r="353">
      <c r="B353" s="3"/>
      <c r="C353" s="29"/>
      <c r="D353" s="29"/>
      <c r="E353" s="18"/>
      <c r="F353" s="18"/>
      <c r="I353" s="18"/>
      <c r="K353" s="18"/>
    </row>
    <row r="354">
      <c r="B354" s="3"/>
      <c r="C354" s="29"/>
      <c r="D354" s="29"/>
      <c r="E354" s="18"/>
      <c r="F354" s="18"/>
      <c r="I354" s="18"/>
      <c r="K354" s="18"/>
    </row>
    <row r="355">
      <c r="B355" s="3"/>
      <c r="C355" s="29"/>
      <c r="D355" s="29"/>
      <c r="E355" s="18"/>
      <c r="F355" s="18"/>
      <c r="I355" s="18"/>
      <c r="K355" s="18"/>
    </row>
    <row r="356">
      <c r="B356" s="3"/>
      <c r="C356" s="29"/>
      <c r="D356" s="29"/>
      <c r="E356" s="18"/>
      <c r="F356" s="18"/>
      <c r="I356" s="18"/>
      <c r="K356" s="18"/>
    </row>
    <row r="357">
      <c r="B357" s="3"/>
      <c r="C357" s="29"/>
      <c r="D357" s="29"/>
      <c r="E357" s="18"/>
      <c r="F357" s="18"/>
      <c r="I357" s="18"/>
      <c r="K357" s="18"/>
    </row>
    <row r="358">
      <c r="B358" s="3"/>
      <c r="C358" s="29"/>
      <c r="D358" s="29"/>
      <c r="E358" s="18"/>
      <c r="F358" s="18"/>
      <c r="I358" s="18"/>
      <c r="K358" s="18"/>
    </row>
    <row r="359">
      <c r="B359" s="3"/>
      <c r="C359" s="29"/>
      <c r="D359" s="29"/>
      <c r="E359" s="18"/>
      <c r="F359" s="18"/>
      <c r="I359" s="18"/>
      <c r="K359" s="18"/>
    </row>
    <row r="360">
      <c r="B360" s="3"/>
      <c r="C360" s="29"/>
      <c r="D360" s="29"/>
      <c r="E360" s="18"/>
      <c r="F360" s="18"/>
      <c r="I360" s="18"/>
      <c r="K360" s="18"/>
    </row>
    <row r="361">
      <c r="B361" s="3"/>
      <c r="C361" s="29"/>
      <c r="D361" s="29"/>
      <c r="E361" s="18"/>
      <c r="F361" s="18"/>
      <c r="I361" s="18"/>
      <c r="K361" s="18"/>
    </row>
    <row r="362">
      <c r="B362" s="3"/>
      <c r="C362" s="29"/>
      <c r="D362" s="29"/>
      <c r="E362" s="18"/>
      <c r="F362" s="18"/>
      <c r="I362" s="18"/>
      <c r="K362" s="18"/>
    </row>
    <row r="363">
      <c r="B363" s="3"/>
      <c r="C363" s="29"/>
      <c r="D363" s="29"/>
      <c r="E363" s="18"/>
      <c r="F363" s="18"/>
      <c r="I363" s="18"/>
      <c r="K363" s="18"/>
    </row>
    <row r="364">
      <c r="B364" s="3"/>
      <c r="C364" s="29"/>
      <c r="D364" s="29"/>
      <c r="E364" s="18"/>
      <c r="F364" s="18"/>
      <c r="I364" s="18"/>
      <c r="K364" s="18"/>
    </row>
    <row r="365">
      <c r="B365" s="3"/>
      <c r="C365" s="29"/>
      <c r="D365" s="29"/>
      <c r="E365" s="18"/>
      <c r="F365" s="18"/>
      <c r="I365" s="18"/>
      <c r="K365" s="18"/>
    </row>
    <row r="366">
      <c r="B366" s="3"/>
      <c r="C366" s="29"/>
      <c r="D366" s="29"/>
      <c r="E366" s="18"/>
      <c r="F366" s="18"/>
      <c r="I366" s="18"/>
      <c r="K366" s="18"/>
    </row>
    <row r="367">
      <c r="B367" s="3"/>
      <c r="C367" s="29"/>
      <c r="D367" s="29"/>
      <c r="E367" s="18"/>
      <c r="F367" s="18"/>
      <c r="I367" s="18"/>
      <c r="K367" s="18"/>
    </row>
    <row r="368">
      <c r="B368" s="3"/>
      <c r="C368" s="29"/>
      <c r="D368" s="29"/>
      <c r="E368" s="18"/>
      <c r="F368" s="18"/>
      <c r="I368" s="18"/>
      <c r="K368" s="18"/>
    </row>
    <row r="369">
      <c r="B369" s="3"/>
      <c r="C369" s="29"/>
      <c r="D369" s="29"/>
      <c r="E369" s="18"/>
      <c r="F369" s="18"/>
      <c r="I369" s="18"/>
      <c r="K369" s="18"/>
    </row>
    <row r="370">
      <c r="B370" s="3"/>
      <c r="C370" s="29"/>
      <c r="D370" s="29"/>
      <c r="E370" s="18"/>
      <c r="F370" s="18"/>
      <c r="I370" s="18"/>
      <c r="K370" s="18"/>
    </row>
    <row r="371">
      <c r="B371" s="3"/>
      <c r="C371" s="29"/>
      <c r="D371" s="29"/>
      <c r="E371" s="18"/>
      <c r="F371" s="18"/>
      <c r="I371" s="18"/>
      <c r="K371" s="18"/>
    </row>
    <row r="372">
      <c r="B372" s="3"/>
      <c r="C372" s="29"/>
      <c r="D372" s="29"/>
      <c r="E372" s="18"/>
      <c r="F372" s="18"/>
      <c r="I372" s="18"/>
      <c r="K372" s="18"/>
    </row>
    <row r="373">
      <c r="B373" s="3"/>
      <c r="C373" s="29"/>
      <c r="D373" s="29"/>
      <c r="E373" s="18"/>
      <c r="F373" s="18"/>
      <c r="I373" s="18"/>
      <c r="K373" s="18"/>
    </row>
    <row r="374">
      <c r="B374" s="3"/>
      <c r="C374" s="29"/>
      <c r="D374" s="29"/>
      <c r="E374" s="18"/>
      <c r="F374" s="18"/>
      <c r="I374" s="18"/>
      <c r="K374" s="18"/>
    </row>
    <row r="375">
      <c r="B375" s="3"/>
      <c r="C375" s="29"/>
      <c r="D375" s="29"/>
      <c r="E375" s="18"/>
      <c r="F375" s="18"/>
      <c r="I375" s="18"/>
      <c r="K375" s="18"/>
    </row>
    <row r="376">
      <c r="B376" s="3"/>
      <c r="C376" s="29"/>
      <c r="D376" s="29"/>
      <c r="E376" s="18"/>
      <c r="F376" s="18"/>
      <c r="I376" s="18"/>
      <c r="K376" s="18"/>
    </row>
    <row r="377">
      <c r="B377" s="3"/>
      <c r="C377" s="29"/>
      <c r="D377" s="29"/>
      <c r="E377" s="18"/>
      <c r="F377" s="18"/>
      <c r="I377" s="18"/>
      <c r="K377" s="18"/>
    </row>
    <row r="378">
      <c r="B378" s="3"/>
      <c r="C378" s="29"/>
      <c r="D378" s="29"/>
      <c r="E378" s="18"/>
      <c r="F378" s="18"/>
      <c r="I378" s="18"/>
      <c r="K378" s="18"/>
    </row>
    <row r="379">
      <c r="B379" s="3"/>
      <c r="C379" s="29"/>
      <c r="D379" s="29"/>
      <c r="E379" s="18"/>
      <c r="F379" s="18"/>
      <c r="I379" s="18"/>
      <c r="K379" s="18"/>
    </row>
    <row r="380">
      <c r="B380" s="3"/>
      <c r="C380" s="29"/>
      <c r="D380" s="29"/>
      <c r="E380" s="18"/>
      <c r="F380" s="18"/>
      <c r="I380" s="18"/>
      <c r="K380" s="18"/>
    </row>
    <row r="381">
      <c r="B381" s="3"/>
      <c r="C381" s="29"/>
      <c r="D381" s="29"/>
      <c r="E381" s="18"/>
      <c r="F381" s="18"/>
      <c r="I381" s="18"/>
      <c r="K381" s="18"/>
    </row>
    <row r="382">
      <c r="B382" s="3"/>
      <c r="C382" s="29"/>
      <c r="D382" s="29"/>
      <c r="E382" s="18"/>
      <c r="F382" s="18"/>
      <c r="I382" s="18"/>
      <c r="K382" s="18"/>
    </row>
    <row r="383">
      <c r="B383" s="3"/>
      <c r="C383" s="29"/>
      <c r="D383" s="29"/>
      <c r="E383" s="18"/>
      <c r="F383" s="18"/>
      <c r="I383" s="18"/>
      <c r="K383" s="18"/>
    </row>
    <row r="384">
      <c r="B384" s="3"/>
      <c r="C384" s="29"/>
      <c r="D384" s="29"/>
      <c r="E384" s="18"/>
      <c r="F384" s="18"/>
      <c r="I384" s="18"/>
      <c r="K384" s="18"/>
    </row>
    <row r="385">
      <c r="B385" s="3"/>
      <c r="C385" s="29"/>
      <c r="D385" s="29"/>
      <c r="E385" s="18"/>
      <c r="F385" s="18"/>
      <c r="I385" s="18"/>
      <c r="K385" s="18"/>
    </row>
    <row r="386">
      <c r="B386" s="3"/>
      <c r="C386" s="29"/>
      <c r="D386" s="29"/>
      <c r="E386" s="18"/>
      <c r="F386" s="18"/>
      <c r="I386" s="18"/>
      <c r="K386" s="18"/>
    </row>
    <row r="387">
      <c r="B387" s="3"/>
      <c r="C387" s="29"/>
      <c r="D387" s="29"/>
      <c r="E387" s="18"/>
      <c r="F387" s="18"/>
      <c r="I387" s="18"/>
      <c r="K387" s="18"/>
    </row>
    <row r="388">
      <c r="B388" s="3"/>
      <c r="C388" s="29"/>
      <c r="D388" s="29"/>
      <c r="E388" s="18"/>
      <c r="F388" s="18"/>
      <c r="I388" s="18"/>
      <c r="K388" s="18"/>
    </row>
    <row r="389">
      <c r="B389" s="3"/>
      <c r="C389" s="29"/>
      <c r="D389" s="29"/>
      <c r="E389" s="18"/>
      <c r="F389" s="18"/>
      <c r="I389" s="18"/>
      <c r="K389" s="18"/>
    </row>
    <row r="390">
      <c r="B390" s="3"/>
      <c r="C390" s="29"/>
      <c r="D390" s="29"/>
      <c r="E390" s="18"/>
      <c r="F390" s="18"/>
      <c r="I390" s="18"/>
      <c r="K390" s="18"/>
    </row>
    <row r="391">
      <c r="B391" s="3"/>
      <c r="C391" s="29"/>
      <c r="D391" s="29"/>
      <c r="E391" s="18"/>
      <c r="F391" s="18"/>
      <c r="I391" s="18"/>
      <c r="K391" s="18"/>
    </row>
    <row r="392">
      <c r="B392" s="3"/>
      <c r="C392" s="29"/>
      <c r="D392" s="29"/>
      <c r="E392" s="18"/>
      <c r="F392" s="18"/>
      <c r="I392" s="18"/>
      <c r="K392" s="18"/>
    </row>
    <row r="393">
      <c r="B393" s="3"/>
      <c r="C393" s="29"/>
      <c r="D393" s="29"/>
      <c r="E393" s="18"/>
      <c r="F393" s="18"/>
      <c r="I393" s="18"/>
      <c r="K393" s="18"/>
    </row>
    <row r="394">
      <c r="B394" s="3"/>
      <c r="C394" s="29"/>
      <c r="D394" s="29"/>
      <c r="E394" s="18"/>
      <c r="F394" s="18"/>
      <c r="I394" s="18"/>
      <c r="K394" s="18"/>
    </row>
    <row r="395">
      <c r="B395" s="3"/>
      <c r="C395" s="29"/>
      <c r="D395" s="29"/>
      <c r="E395" s="18"/>
      <c r="F395" s="18"/>
      <c r="I395" s="18"/>
      <c r="K395" s="18"/>
    </row>
    <row r="396">
      <c r="B396" s="3"/>
      <c r="C396" s="29"/>
      <c r="D396" s="29"/>
      <c r="E396" s="18"/>
      <c r="F396" s="18"/>
      <c r="I396" s="18"/>
      <c r="K396" s="18"/>
    </row>
    <row r="397">
      <c r="B397" s="3"/>
      <c r="C397" s="29"/>
      <c r="D397" s="29"/>
      <c r="E397" s="18"/>
      <c r="F397" s="18"/>
      <c r="I397" s="18"/>
      <c r="K397" s="18"/>
    </row>
    <row r="398">
      <c r="B398" s="3"/>
      <c r="C398" s="29"/>
      <c r="D398" s="29"/>
      <c r="E398" s="18"/>
      <c r="F398" s="18"/>
      <c r="I398" s="18"/>
      <c r="K398" s="18"/>
    </row>
    <row r="399">
      <c r="B399" s="3"/>
      <c r="C399" s="29"/>
      <c r="D399" s="29"/>
      <c r="E399" s="18"/>
      <c r="F399" s="18"/>
      <c r="I399" s="18"/>
      <c r="K399" s="18"/>
    </row>
    <row r="400">
      <c r="B400" s="3"/>
      <c r="C400" s="29"/>
      <c r="D400" s="29"/>
      <c r="E400" s="18"/>
      <c r="F400" s="18"/>
      <c r="I400" s="18"/>
      <c r="K400" s="18"/>
    </row>
    <row r="401">
      <c r="B401" s="3"/>
      <c r="C401" s="29"/>
      <c r="D401" s="29"/>
      <c r="E401" s="18"/>
      <c r="F401" s="18"/>
      <c r="I401" s="18"/>
      <c r="K401" s="18"/>
    </row>
    <row r="402">
      <c r="B402" s="3"/>
      <c r="C402" s="29"/>
      <c r="D402" s="29"/>
      <c r="E402" s="18"/>
      <c r="F402" s="18"/>
      <c r="I402" s="18"/>
      <c r="K402" s="18"/>
    </row>
    <row r="403">
      <c r="B403" s="3"/>
      <c r="C403" s="29"/>
      <c r="D403" s="29"/>
      <c r="E403" s="18"/>
      <c r="F403" s="18"/>
      <c r="I403" s="18"/>
      <c r="K403" s="18"/>
    </row>
    <row r="404">
      <c r="B404" s="3"/>
      <c r="C404" s="29"/>
      <c r="D404" s="29"/>
      <c r="E404" s="18"/>
      <c r="F404" s="18"/>
      <c r="I404" s="18"/>
      <c r="K404" s="18"/>
    </row>
    <row r="405">
      <c r="B405" s="3"/>
      <c r="C405" s="29"/>
      <c r="D405" s="29"/>
      <c r="E405" s="18"/>
      <c r="F405" s="18"/>
      <c r="I405" s="18"/>
      <c r="K405" s="18"/>
    </row>
    <row r="406">
      <c r="B406" s="3"/>
      <c r="C406" s="29"/>
      <c r="D406" s="29"/>
      <c r="E406" s="18"/>
      <c r="F406" s="18"/>
      <c r="I406" s="18"/>
      <c r="K406" s="18"/>
    </row>
    <row r="407">
      <c r="B407" s="3"/>
      <c r="C407" s="29"/>
      <c r="D407" s="29"/>
      <c r="E407" s="18"/>
      <c r="F407" s="18"/>
      <c r="I407" s="18"/>
      <c r="K407" s="18"/>
    </row>
    <row r="408">
      <c r="B408" s="3"/>
      <c r="C408" s="29"/>
      <c r="D408" s="29"/>
      <c r="E408" s="18"/>
      <c r="F408" s="18"/>
      <c r="I408" s="18"/>
      <c r="K408" s="18"/>
    </row>
    <row r="409">
      <c r="B409" s="3"/>
      <c r="C409" s="29"/>
      <c r="D409" s="29"/>
      <c r="E409" s="18"/>
      <c r="F409" s="18"/>
      <c r="I409" s="18"/>
      <c r="K409" s="18"/>
    </row>
    <row r="410">
      <c r="B410" s="3"/>
      <c r="C410" s="29"/>
      <c r="D410" s="29"/>
      <c r="E410" s="18"/>
      <c r="F410" s="18"/>
      <c r="I410" s="18"/>
      <c r="K410" s="18"/>
    </row>
    <row r="411">
      <c r="B411" s="3"/>
      <c r="C411" s="29"/>
      <c r="D411" s="29"/>
      <c r="E411" s="18"/>
      <c r="F411" s="18"/>
      <c r="I411" s="18"/>
      <c r="K411" s="18"/>
    </row>
    <row r="412">
      <c r="B412" s="3"/>
      <c r="C412" s="29"/>
      <c r="D412" s="29"/>
      <c r="E412" s="18"/>
      <c r="F412" s="18"/>
      <c r="I412" s="18"/>
      <c r="K412" s="18"/>
    </row>
    <row r="413">
      <c r="B413" s="3"/>
      <c r="C413" s="29"/>
      <c r="D413" s="29"/>
      <c r="E413" s="18"/>
      <c r="F413" s="18"/>
      <c r="I413" s="18"/>
      <c r="K413" s="18"/>
    </row>
    <row r="414">
      <c r="B414" s="3"/>
      <c r="C414" s="29"/>
      <c r="D414" s="29"/>
      <c r="E414" s="18"/>
      <c r="F414" s="18"/>
      <c r="I414" s="18"/>
      <c r="K414" s="18"/>
    </row>
    <row r="415">
      <c r="B415" s="3"/>
      <c r="C415" s="29"/>
      <c r="D415" s="29"/>
      <c r="E415" s="18"/>
      <c r="F415" s="18"/>
      <c r="I415" s="18"/>
      <c r="K415" s="18"/>
    </row>
    <row r="416">
      <c r="B416" s="3"/>
      <c r="C416" s="29"/>
      <c r="D416" s="29"/>
      <c r="E416" s="18"/>
      <c r="F416" s="18"/>
      <c r="I416" s="18"/>
      <c r="K416" s="18"/>
    </row>
    <row r="417">
      <c r="B417" s="3"/>
      <c r="C417" s="29"/>
      <c r="D417" s="29"/>
      <c r="E417" s="18"/>
      <c r="F417" s="18"/>
      <c r="I417" s="18"/>
      <c r="K417" s="18"/>
    </row>
    <row r="418">
      <c r="B418" s="3"/>
      <c r="C418" s="29"/>
      <c r="D418" s="29"/>
      <c r="E418" s="18"/>
      <c r="F418" s="18"/>
      <c r="I418" s="18"/>
      <c r="K418" s="18"/>
    </row>
    <row r="419">
      <c r="B419" s="3"/>
      <c r="C419" s="29"/>
      <c r="D419" s="29"/>
      <c r="E419" s="18"/>
      <c r="F419" s="18"/>
      <c r="I419" s="18"/>
      <c r="K419" s="18"/>
    </row>
    <row r="420">
      <c r="B420" s="3"/>
      <c r="C420" s="29"/>
      <c r="D420" s="29"/>
      <c r="E420" s="18"/>
      <c r="F420" s="18"/>
      <c r="I420" s="18"/>
      <c r="K420" s="18"/>
    </row>
    <row r="421">
      <c r="B421" s="3"/>
      <c r="C421" s="29"/>
      <c r="D421" s="29"/>
      <c r="E421" s="18"/>
      <c r="F421" s="18"/>
      <c r="I421" s="18"/>
      <c r="K421" s="18"/>
    </row>
    <row r="422">
      <c r="B422" s="3"/>
      <c r="C422" s="29"/>
      <c r="D422" s="29"/>
      <c r="E422" s="18"/>
      <c r="F422" s="18"/>
      <c r="I422" s="18"/>
      <c r="K422" s="18"/>
    </row>
    <row r="423">
      <c r="B423" s="3"/>
      <c r="C423" s="29"/>
      <c r="D423" s="29"/>
      <c r="E423" s="18"/>
      <c r="F423" s="18"/>
      <c r="I423" s="18"/>
      <c r="K423" s="18"/>
    </row>
    <row r="424">
      <c r="B424" s="3"/>
      <c r="C424" s="29"/>
      <c r="D424" s="29"/>
      <c r="E424" s="18"/>
      <c r="F424" s="18"/>
      <c r="I424" s="18"/>
      <c r="K424" s="18"/>
    </row>
    <row r="425">
      <c r="B425" s="3"/>
      <c r="C425" s="29"/>
      <c r="D425" s="29"/>
      <c r="E425" s="18"/>
      <c r="F425" s="18"/>
      <c r="I425" s="18"/>
      <c r="K425" s="18"/>
    </row>
    <row r="426">
      <c r="B426" s="3"/>
      <c r="C426" s="29"/>
      <c r="D426" s="29"/>
      <c r="E426" s="18"/>
      <c r="F426" s="18"/>
      <c r="I426" s="18"/>
      <c r="K426" s="18"/>
    </row>
    <row r="427">
      <c r="B427" s="3"/>
      <c r="C427" s="29"/>
      <c r="D427" s="29"/>
      <c r="E427" s="18"/>
      <c r="F427" s="18"/>
      <c r="I427" s="18"/>
      <c r="K427" s="18"/>
    </row>
    <row r="428">
      <c r="B428" s="3"/>
      <c r="C428" s="29"/>
      <c r="D428" s="29"/>
      <c r="E428" s="18"/>
      <c r="F428" s="18"/>
      <c r="I428" s="18"/>
      <c r="K428" s="18"/>
    </row>
    <row r="429">
      <c r="B429" s="3"/>
      <c r="C429" s="29"/>
      <c r="D429" s="29"/>
      <c r="E429" s="18"/>
      <c r="F429" s="18"/>
      <c r="I429" s="18"/>
      <c r="K429" s="18"/>
    </row>
    <row r="430">
      <c r="B430" s="3"/>
      <c r="C430" s="29"/>
      <c r="D430" s="29"/>
      <c r="E430" s="18"/>
      <c r="F430" s="18"/>
      <c r="I430" s="18"/>
      <c r="K430" s="18"/>
    </row>
    <row r="431">
      <c r="B431" s="3"/>
      <c r="C431" s="29"/>
      <c r="D431" s="29"/>
      <c r="E431" s="18"/>
      <c r="F431" s="18"/>
      <c r="I431" s="18"/>
      <c r="K431" s="18"/>
    </row>
    <row r="432">
      <c r="B432" s="3"/>
      <c r="C432" s="29"/>
      <c r="D432" s="29"/>
      <c r="E432" s="18"/>
      <c r="F432" s="18"/>
      <c r="I432" s="18"/>
      <c r="K432" s="18"/>
    </row>
    <row r="433">
      <c r="B433" s="3"/>
      <c r="C433" s="29"/>
      <c r="D433" s="29"/>
      <c r="E433" s="18"/>
      <c r="F433" s="18"/>
      <c r="I433" s="18"/>
      <c r="K433" s="18"/>
    </row>
    <row r="434">
      <c r="B434" s="3"/>
      <c r="C434" s="29"/>
      <c r="D434" s="29"/>
      <c r="E434" s="18"/>
      <c r="F434" s="18"/>
      <c r="I434" s="18"/>
      <c r="K434" s="18"/>
    </row>
    <row r="435">
      <c r="B435" s="3"/>
      <c r="C435" s="29"/>
      <c r="D435" s="29"/>
      <c r="E435" s="18"/>
      <c r="F435" s="18"/>
      <c r="I435" s="18"/>
      <c r="K435" s="18"/>
    </row>
    <row r="436">
      <c r="B436" s="3"/>
      <c r="C436" s="29"/>
      <c r="D436" s="29"/>
      <c r="E436" s="18"/>
      <c r="F436" s="18"/>
      <c r="I436" s="18"/>
      <c r="K436" s="18"/>
    </row>
    <row r="437">
      <c r="B437" s="3"/>
      <c r="C437" s="29"/>
      <c r="D437" s="29"/>
      <c r="E437" s="18"/>
      <c r="F437" s="18"/>
      <c r="I437" s="18"/>
      <c r="K437" s="18"/>
    </row>
    <row r="438">
      <c r="B438" s="3"/>
      <c r="C438" s="29"/>
      <c r="D438" s="29"/>
      <c r="E438" s="18"/>
      <c r="F438" s="18"/>
      <c r="I438" s="18"/>
      <c r="K438" s="18"/>
    </row>
    <row r="439">
      <c r="B439" s="3"/>
      <c r="C439" s="29"/>
      <c r="D439" s="29"/>
      <c r="E439" s="18"/>
      <c r="F439" s="18"/>
      <c r="I439" s="18"/>
      <c r="K439" s="18"/>
    </row>
    <row r="440">
      <c r="B440" s="3"/>
      <c r="C440" s="29"/>
      <c r="D440" s="29"/>
      <c r="E440" s="18"/>
      <c r="F440" s="18"/>
      <c r="I440" s="18"/>
      <c r="K440" s="18"/>
    </row>
    <row r="441">
      <c r="B441" s="3"/>
      <c r="C441" s="29"/>
      <c r="D441" s="29"/>
      <c r="E441" s="18"/>
      <c r="F441" s="18"/>
      <c r="I441" s="18"/>
      <c r="K441" s="18"/>
    </row>
    <row r="442">
      <c r="B442" s="3"/>
      <c r="C442" s="29"/>
      <c r="D442" s="29"/>
      <c r="E442" s="18"/>
      <c r="F442" s="18"/>
      <c r="I442" s="18"/>
      <c r="K442" s="18"/>
    </row>
    <row r="443">
      <c r="B443" s="3"/>
      <c r="C443" s="29"/>
      <c r="D443" s="29"/>
      <c r="E443" s="18"/>
      <c r="F443" s="18"/>
      <c r="I443" s="18"/>
      <c r="K443" s="18"/>
    </row>
    <row r="444">
      <c r="B444" s="3"/>
      <c r="C444" s="29"/>
      <c r="D444" s="29"/>
      <c r="E444" s="18"/>
      <c r="F444" s="18"/>
      <c r="I444" s="18"/>
      <c r="K444" s="18"/>
    </row>
    <row r="445">
      <c r="B445" s="3"/>
      <c r="C445" s="29"/>
      <c r="D445" s="29"/>
      <c r="E445" s="18"/>
      <c r="F445" s="18"/>
      <c r="I445" s="18"/>
      <c r="K445" s="18"/>
    </row>
    <row r="446">
      <c r="B446" s="3"/>
      <c r="C446" s="29"/>
      <c r="D446" s="29"/>
      <c r="E446" s="18"/>
      <c r="F446" s="18"/>
      <c r="I446" s="18"/>
      <c r="K446" s="18"/>
    </row>
    <row r="447">
      <c r="B447" s="3"/>
      <c r="C447" s="29"/>
      <c r="D447" s="29"/>
      <c r="E447" s="18"/>
      <c r="F447" s="18"/>
      <c r="I447" s="18"/>
      <c r="K447" s="18"/>
    </row>
    <row r="448">
      <c r="B448" s="3"/>
      <c r="C448" s="29"/>
      <c r="D448" s="29"/>
      <c r="E448" s="18"/>
      <c r="F448" s="18"/>
      <c r="I448" s="18"/>
      <c r="K448" s="18"/>
    </row>
    <row r="449">
      <c r="B449" s="3"/>
      <c r="C449" s="29"/>
      <c r="D449" s="29"/>
      <c r="E449" s="18"/>
      <c r="F449" s="18"/>
      <c r="I449" s="18"/>
      <c r="K449" s="18"/>
    </row>
    <row r="450">
      <c r="B450" s="3"/>
      <c r="C450" s="29"/>
      <c r="D450" s="29"/>
      <c r="E450" s="18"/>
      <c r="F450" s="18"/>
      <c r="I450" s="18"/>
      <c r="K450" s="18"/>
    </row>
    <row r="451">
      <c r="B451" s="3"/>
      <c r="C451" s="29"/>
      <c r="D451" s="29"/>
      <c r="E451" s="18"/>
      <c r="F451" s="18"/>
      <c r="I451" s="18"/>
      <c r="K451" s="18"/>
    </row>
    <row r="452">
      <c r="B452" s="3"/>
      <c r="C452" s="29"/>
      <c r="D452" s="29"/>
      <c r="E452" s="18"/>
      <c r="F452" s="18"/>
      <c r="I452" s="18"/>
      <c r="K452" s="18"/>
    </row>
    <row r="453">
      <c r="B453" s="3"/>
      <c r="C453" s="29"/>
      <c r="D453" s="29"/>
      <c r="E453" s="18"/>
      <c r="F453" s="18"/>
      <c r="I453" s="18"/>
      <c r="K453" s="18"/>
    </row>
    <row r="454">
      <c r="B454" s="3"/>
      <c r="C454" s="29"/>
      <c r="D454" s="29"/>
      <c r="E454" s="18"/>
      <c r="F454" s="18"/>
      <c r="I454" s="18"/>
      <c r="K454" s="18"/>
    </row>
    <row r="455">
      <c r="B455" s="3"/>
      <c r="C455" s="29"/>
      <c r="D455" s="29"/>
      <c r="E455" s="18"/>
      <c r="F455" s="18"/>
      <c r="I455" s="18"/>
      <c r="K455" s="18"/>
    </row>
    <row r="456">
      <c r="B456" s="3"/>
      <c r="C456" s="29"/>
      <c r="D456" s="29"/>
      <c r="E456" s="18"/>
      <c r="F456" s="18"/>
      <c r="I456" s="18"/>
      <c r="K456" s="18"/>
    </row>
    <row r="457">
      <c r="B457" s="3"/>
      <c r="C457" s="29"/>
      <c r="D457" s="29"/>
      <c r="E457" s="18"/>
      <c r="F457" s="18"/>
      <c r="I457" s="18"/>
      <c r="K457" s="18"/>
    </row>
    <row r="458">
      <c r="B458" s="3"/>
      <c r="C458" s="29"/>
      <c r="D458" s="29"/>
      <c r="E458" s="18"/>
      <c r="F458" s="18"/>
      <c r="I458" s="18"/>
      <c r="K458" s="18"/>
    </row>
    <row r="459">
      <c r="B459" s="3"/>
      <c r="C459" s="29"/>
      <c r="D459" s="29"/>
      <c r="E459" s="18"/>
      <c r="F459" s="18"/>
      <c r="I459" s="18"/>
      <c r="K459" s="18"/>
    </row>
    <row r="460">
      <c r="B460" s="3"/>
      <c r="C460" s="29"/>
      <c r="D460" s="29"/>
      <c r="E460" s="18"/>
      <c r="F460" s="18"/>
      <c r="I460" s="18"/>
      <c r="K460" s="18"/>
    </row>
    <row r="461">
      <c r="B461" s="3"/>
      <c r="C461" s="29"/>
      <c r="D461" s="29"/>
      <c r="E461" s="18"/>
      <c r="F461" s="18"/>
      <c r="I461" s="18"/>
      <c r="K461" s="18"/>
    </row>
    <row r="462">
      <c r="B462" s="3"/>
      <c r="C462" s="29"/>
      <c r="D462" s="29"/>
      <c r="E462" s="18"/>
      <c r="F462" s="18"/>
      <c r="I462" s="18"/>
      <c r="K462" s="18"/>
    </row>
    <row r="463">
      <c r="B463" s="3"/>
      <c r="C463" s="29"/>
      <c r="D463" s="29"/>
      <c r="E463" s="18"/>
      <c r="F463" s="18"/>
      <c r="I463" s="18"/>
      <c r="K463" s="18"/>
    </row>
    <row r="464">
      <c r="B464" s="3"/>
      <c r="C464" s="29"/>
      <c r="D464" s="29"/>
      <c r="E464" s="18"/>
      <c r="F464" s="18"/>
      <c r="I464" s="18"/>
      <c r="K464" s="18"/>
    </row>
    <row r="465">
      <c r="B465" s="3"/>
      <c r="C465" s="29"/>
      <c r="D465" s="29"/>
      <c r="E465" s="18"/>
      <c r="F465" s="18"/>
      <c r="I465" s="18"/>
      <c r="K465" s="18"/>
    </row>
    <row r="466">
      <c r="B466" s="3"/>
      <c r="C466" s="29"/>
      <c r="D466" s="29"/>
      <c r="E466" s="18"/>
      <c r="F466" s="18"/>
      <c r="I466" s="18"/>
      <c r="K466" s="18"/>
    </row>
    <row r="467">
      <c r="B467" s="3"/>
      <c r="C467" s="29"/>
      <c r="D467" s="29"/>
      <c r="E467" s="18"/>
      <c r="F467" s="18"/>
      <c r="I467" s="18"/>
      <c r="K467" s="18"/>
    </row>
    <row r="468">
      <c r="B468" s="3"/>
      <c r="C468" s="29"/>
      <c r="D468" s="29"/>
      <c r="E468" s="18"/>
      <c r="F468" s="18"/>
      <c r="I468" s="18"/>
      <c r="K468" s="18"/>
    </row>
    <row r="469">
      <c r="B469" s="3"/>
      <c r="C469" s="29"/>
      <c r="D469" s="29"/>
      <c r="E469" s="18"/>
      <c r="F469" s="18"/>
      <c r="I469" s="18"/>
      <c r="K469" s="18"/>
    </row>
    <row r="470">
      <c r="B470" s="3"/>
      <c r="C470" s="29"/>
      <c r="D470" s="29"/>
      <c r="E470" s="18"/>
      <c r="F470" s="18"/>
      <c r="I470" s="18"/>
      <c r="K470" s="18"/>
    </row>
    <row r="471">
      <c r="B471" s="3"/>
      <c r="C471" s="29"/>
      <c r="D471" s="29"/>
      <c r="E471" s="18"/>
      <c r="F471" s="18"/>
      <c r="I471" s="18"/>
      <c r="K471" s="18"/>
    </row>
    <row r="472">
      <c r="B472" s="3"/>
      <c r="C472" s="29"/>
      <c r="D472" s="29"/>
      <c r="E472" s="18"/>
      <c r="F472" s="18"/>
      <c r="I472" s="18"/>
      <c r="K472" s="18"/>
    </row>
    <row r="473">
      <c r="B473" s="3"/>
      <c r="C473" s="29"/>
      <c r="D473" s="29"/>
      <c r="E473" s="18"/>
      <c r="F473" s="18"/>
      <c r="I473" s="18"/>
      <c r="K473" s="18"/>
    </row>
    <row r="474">
      <c r="B474" s="3"/>
      <c r="C474" s="29"/>
      <c r="D474" s="29"/>
      <c r="E474" s="18"/>
      <c r="F474" s="18"/>
      <c r="I474" s="18"/>
      <c r="K474" s="18"/>
    </row>
    <row r="475">
      <c r="B475" s="3"/>
      <c r="C475" s="29"/>
      <c r="D475" s="29"/>
      <c r="E475" s="18"/>
      <c r="F475" s="18"/>
      <c r="I475" s="18"/>
      <c r="K475" s="18"/>
    </row>
    <row r="476">
      <c r="B476" s="3"/>
      <c r="C476" s="29"/>
      <c r="D476" s="29"/>
      <c r="E476" s="18"/>
      <c r="F476" s="18"/>
      <c r="I476" s="18"/>
      <c r="K476" s="18"/>
    </row>
    <row r="477">
      <c r="B477" s="3"/>
      <c r="C477" s="29"/>
      <c r="D477" s="29"/>
      <c r="E477" s="18"/>
      <c r="F477" s="18"/>
      <c r="I477" s="18"/>
      <c r="K477" s="18"/>
    </row>
    <row r="478">
      <c r="B478" s="3"/>
      <c r="C478" s="29"/>
      <c r="D478" s="29"/>
      <c r="E478" s="18"/>
      <c r="F478" s="18"/>
      <c r="I478" s="18"/>
      <c r="K478" s="18"/>
    </row>
    <row r="479">
      <c r="B479" s="3"/>
      <c r="C479" s="29"/>
      <c r="D479" s="29"/>
      <c r="E479" s="18"/>
      <c r="F479" s="18"/>
      <c r="I479" s="18"/>
      <c r="K479" s="18"/>
    </row>
    <row r="480">
      <c r="B480" s="3"/>
      <c r="C480" s="29"/>
      <c r="D480" s="29"/>
      <c r="E480" s="18"/>
      <c r="F480" s="18"/>
      <c r="I480" s="18"/>
      <c r="K480" s="18"/>
    </row>
    <row r="481">
      <c r="B481" s="3"/>
      <c r="C481" s="29"/>
      <c r="D481" s="29"/>
      <c r="E481" s="18"/>
      <c r="F481" s="18"/>
      <c r="I481" s="18"/>
      <c r="K481" s="18"/>
    </row>
    <row r="482">
      <c r="B482" s="3"/>
      <c r="C482" s="29"/>
      <c r="D482" s="29"/>
      <c r="E482" s="18"/>
      <c r="F482" s="18"/>
      <c r="I482" s="18"/>
      <c r="K482" s="18"/>
    </row>
    <row r="483">
      <c r="B483" s="3"/>
      <c r="C483" s="29"/>
      <c r="D483" s="29"/>
      <c r="E483" s="18"/>
      <c r="F483" s="18"/>
      <c r="I483" s="18"/>
      <c r="K483" s="18"/>
    </row>
    <row r="484">
      <c r="B484" s="3"/>
      <c r="C484" s="29"/>
      <c r="D484" s="29"/>
      <c r="E484" s="18"/>
      <c r="F484" s="18"/>
      <c r="I484" s="18"/>
      <c r="K484" s="18"/>
    </row>
    <row r="485">
      <c r="B485" s="3"/>
      <c r="C485" s="29"/>
      <c r="D485" s="29"/>
      <c r="E485" s="18"/>
      <c r="F485" s="18"/>
      <c r="I485" s="18"/>
      <c r="K485" s="18"/>
    </row>
    <row r="486">
      <c r="B486" s="3"/>
      <c r="C486" s="29"/>
      <c r="D486" s="29"/>
      <c r="E486" s="18"/>
      <c r="F486" s="18"/>
      <c r="I486" s="18"/>
      <c r="K486" s="18"/>
    </row>
    <row r="487">
      <c r="B487" s="3"/>
      <c r="C487" s="29"/>
      <c r="D487" s="29"/>
      <c r="E487" s="18"/>
      <c r="F487" s="18"/>
      <c r="I487" s="18"/>
      <c r="K487" s="18"/>
    </row>
    <row r="488">
      <c r="B488" s="3"/>
      <c r="C488" s="29"/>
      <c r="D488" s="29"/>
      <c r="E488" s="18"/>
      <c r="F488" s="18"/>
      <c r="I488" s="18"/>
      <c r="K488" s="18"/>
    </row>
    <row r="489">
      <c r="B489" s="3"/>
      <c r="C489" s="29"/>
      <c r="D489" s="29"/>
      <c r="E489" s="18"/>
      <c r="F489" s="18"/>
      <c r="I489" s="18"/>
      <c r="K489" s="18"/>
    </row>
    <row r="490">
      <c r="B490" s="3"/>
      <c r="C490" s="29"/>
      <c r="D490" s="29"/>
      <c r="E490" s="18"/>
      <c r="F490" s="18"/>
      <c r="I490" s="18"/>
      <c r="K490" s="18"/>
    </row>
    <row r="491">
      <c r="B491" s="3"/>
      <c r="C491" s="29"/>
      <c r="D491" s="29"/>
      <c r="E491" s="18"/>
      <c r="F491" s="18"/>
      <c r="I491" s="18"/>
      <c r="K491" s="18"/>
    </row>
    <row r="492">
      <c r="B492" s="3"/>
      <c r="C492" s="29"/>
      <c r="D492" s="29"/>
      <c r="E492" s="18"/>
      <c r="F492" s="18"/>
      <c r="I492" s="18"/>
      <c r="K492" s="18"/>
    </row>
    <row r="493">
      <c r="B493" s="3"/>
      <c r="C493" s="29"/>
      <c r="D493" s="29"/>
      <c r="E493" s="18"/>
      <c r="F493" s="18"/>
      <c r="I493" s="18"/>
      <c r="K493" s="18"/>
    </row>
    <row r="494">
      <c r="B494" s="3"/>
      <c r="C494" s="29"/>
      <c r="D494" s="29"/>
      <c r="E494" s="18"/>
      <c r="F494" s="18"/>
      <c r="I494" s="18"/>
      <c r="K494" s="18"/>
    </row>
    <row r="495">
      <c r="B495" s="3"/>
      <c r="C495" s="29"/>
      <c r="D495" s="29"/>
      <c r="E495" s="18"/>
      <c r="F495" s="18"/>
      <c r="I495" s="18"/>
      <c r="K495" s="18"/>
    </row>
    <row r="496">
      <c r="B496" s="3"/>
      <c r="C496" s="29"/>
      <c r="D496" s="29"/>
      <c r="E496" s="18"/>
      <c r="F496" s="18"/>
      <c r="I496" s="18"/>
      <c r="K496" s="18"/>
    </row>
    <row r="497">
      <c r="B497" s="3"/>
      <c r="C497" s="29"/>
      <c r="D497" s="29"/>
      <c r="E497" s="18"/>
      <c r="F497" s="18"/>
      <c r="I497" s="18"/>
      <c r="K497" s="18"/>
    </row>
    <row r="498">
      <c r="B498" s="3"/>
      <c r="C498" s="29"/>
      <c r="D498" s="29"/>
      <c r="E498" s="18"/>
      <c r="F498" s="18"/>
      <c r="I498" s="18"/>
      <c r="K498" s="18"/>
    </row>
    <row r="499">
      <c r="B499" s="3"/>
      <c r="C499" s="29"/>
      <c r="D499" s="29"/>
      <c r="E499" s="18"/>
      <c r="F499" s="18"/>
      <c r="I499" s="18"/>
      <c r="K499" s="18"/>
    </row>
    <row r="500">
      <c r="B500" s="3"/>
      <c r="C500" s="29"/>
      <c r="D500" s="29"/>
      <c r="E500" s="18"/>
      <c r="F500" s="18"/>
      <c r="I500" s="18"/>
      <c r="K500" s="18"/>
    </row>
    <row r="501">
      <c r="B501" s="3"/>
      <c r="C501" s="29"/>
      <c r="D501" s="29"/>
      <c r="E501" s="18"/>
      <c r="F501" s="18"/>
      <c r="I501" s="18"/>
      <c r="K501" s="18"/>
    </row>
    <row r="502">
      <c r="B502" s="3"/>
      <c r="C502" s="29"/>
      <c r="D502" s="29"/>
      <c r="E502" s="18"/>
      <c r="F502" s="18"/>
      <c r="I502" s="18"/>
      <c r="K502" s="18"/>
    </row>
    <row r="503">
      <c r="B503" s="3"/>
      <c r="C503" s="29"/>
      <c r="D503" s="29"/>
      <c r="E503" s="18"/>
      <c r="F503" s="18"/>
      <c r="I503" s="18"/>
      <c r="K503" s="18"/>
    </row>
    <row r="504">
      <c r="B504" s="3"/>
      <c r="C504" s="29"/>
      <c r="D504" s="29"/>
      <c r="E504" s="18"/>
      <c r="F504" s="18"/>
      <c r="I504" s="18"/>
      <c r="K504" s="18"/>
    </row>
    <row r="505">
      <c r="B505" s="3"/>
      <c r="C505" s="29"/>
      <c r="D505" s="29"/>
      <c r="E505" s="18"/>
      <c r="F505" s="18"/>
      <c r="I505" s="18"/>
      <c r="K505" s="18"/>
    </row>
    <row r="506">
      <c r="B506" s="3"/>
      <c r="C506" s="29"/>
      <c r="D506" s="29"/>
      <c r="E506" s="18"/>
      <c r="F506" s="18"/>
      <c r="I506" s="18"/>
      <c r="K506" s="18"/>
    </row>
    <row r="507">
      <c r="B507" s="3"/>
      <c r="C507" s="29"/>
      <c r="D507" s="29"/>
      <c r="E507" s="18"/>
      <c r="F507" s="18"/>
      <c r="I507" s="18"/>
      <c r="K507" s="18"/>
    </row>
    <row r="508">
      <c r="B508" s="3"/>
      <c r="C508" s="29"/>
      <c r="D508" s="29"/>
      <c r="E508" s="18"/>
      <c r="F508" s="18"/>
      <c r="I508" s="18"/>
      <c r="K508" s="18"/>
    </row>
    <row r="509">
      <c r="B509" s="3"/>
      <c r="C509" s="29"/>
      <c r="D509" s="29"/>
      <c r="E509" s="18"/>
      <c r="F509" s="18"/>
      <c r="I509" s="18"/>
      <c r="K509" s="18"/>
    </row>
    <row r="510">
      <c r="B510" s="3"/>
      <c r="C510" s="29"/>
      <c r="D510" s="29"/>
      <c r="E510" s="18"/>
      <c r="F510" s="18"/>
      <c r="I510" s="18"/>
      <c r="K510" s="18"/>
    </row>
    <row r="511">
      <c r="B511" s="3"/>
      <c r="C511" s="29"/>
      <c r="D511" s="29"/>
      <c r="E511" s="18"/>
      <c r="F511" s="18"/>
      <c r="I511" s="18"/>
      <c r="K511" s="18"/>
    </row>
    <row r="512">
      <c r="B512" s="3"/>
      <c r="C512" s="29"/>
      <c r="D512" s="29"/>
      <c r="E512" s="18"/>
      <c r="F512" s="18"/>
      <c r="I512" s="18"/>
      <c r="K512" s="18"/>
    </row>
    <row r="513">
      <c r="B513" s="3"/>
      <c r="C513" s="29"/>
      <c r="D513" s="29"/>
      <c r="E513" s="18"/>
      <c r="F513" s="18"/>
      <c r="I513" s="18"/>
      <c r="K513" s="18"/>
    </row>
    <row r="514">
      <c r="B514" s="3"/>
      <c r="C514" s="29"/>
      <c r="D514" s="29"/>
      <c r="E514" s="18"/>
      <c r="F514" s="18"/>
      <c r="I514" s="18"/>
      <c r="K514" s="18"/>
    </row>
    <row r="515">
      <c r="B515" s="3"/>
      <c r="C515" s="29"/>
      <c r="D515" s="29"/>
      <c r="E515" s="18"/>
      <c r="F515" s="18"/>
      <c r="I515" s="18"/>
      <c r="K515" s="18"/>
    </row>
    <row r="516">
      <c r="B516" s="3"/>
      <c r="C516" s="29"/>
      <c r="D516" s="29"/>
      <c r="E516" s="18"/>
      <c r="F516" s="18"/>
      <c r="I516" s="18"/>
      <c r="K516" s="18"/>
    </row>
    <row r="517">
      <c r="B517" s="3"/>
      <c r="C517" s="29"/>
      <c r="D517" s="29"/>
      <c r="E517" s="18"/>
      <c r="F517" s="18"/>
      <c r="I517" s="18"/>
      <c r="K517" s="18"/>
    </row>
    <row r="518">
      <c r="B518" s="3"/>
      <c r="C518" s="29"/>
      <c r="D518" s="29"/>
      <c r="E518" s="18"/>
      <c r="F518" s="18"/>
      <c r="I518" s="18"/>
      <c r="K518" s="18"/>
    </row>
    <row r="519">
      <c r="B519" s="3"/>
      <c r="C519" s="29"/>
      <c r="D519" s="29"/>
      <c r="E519" s="18"/>
      <c r="F519" s="18"/>
      <c r="I519" s="18"/>
      <c r="K519" s="18"/>
    </row>
    <row r="520">
      <c r="B520" s="3"/>
      <c r="C520" s="29"/>
      <c r="D520" s="29"/>
      <c r="E520" s="18"/>
      <c r="F520" s="18"/>
      <c r="I520" s="18"/>
      <c r="K520" s="18"/>
    </row>
    <row r="521">
      <c r="B521" s="3"/>
      <c r="C521" s="29"/>
      <c r="D521" s="29"/>
      <c r="E521" s="18"/>
      <c r="F521" s="18"/>
      <c r="I521" s="18"/>
      <c r="K521" s="18"/>
    </row>
    <row r="522">
      <c r="B522" s="3"/>
      <c r="C522" s="29"/>
      <c r="D522" s="29"/>
      <c r="E522" s="18"/>
      <c r="F522" s="18"/>
      <c r="I522" s="18"/>
      <c r="K522" s="18"/>
    </row>
    <row r="523">
      <c r="B523" s="3"/>
      <c r="C523" s="29"/>
      <c r="D523" s="29"/>
      <c r="E523" s="18"/>
      <c r="F523" s="18"/>
      <c r="I523" s="18"/>
      <c r="K523" s="18"/>
    </row>
    <row r="524">
      <c r="B524" s="3"/>
      <c r="C524" s="29"/>
      <c r="D524" s="29"/>
      <c r="E524" s="18"/>
      <c r="F524" s="18"/>
      <c r="I524" s="18"/>
      <c r="K524" s="18"/>
    </row>
    <row r="525">
      <c r="B525" s="3"/>
      <c r="C525" s="29"/>
      <c r="D525" s="29"/>
      <c r="E525" s="18"/>
      <c r="F525" s="18"/>
      <c r="I525" s="18"/>
      <c r="K525" s="18"/>
    </row>
    <row r="526">
      <c r="B526" s="3"/>
      <c r="C526" s="29"/>
      <c r="D526" s="29"/>
      <c r="E526" s="18"/>
      <c r="F526" s="18"/>
      <c r="I526" s="18"/>
      <c r="K526" s="18"/>
    </row>
    <row r="527">
      <c r="B527" s="3"/>
      <c r="C527" s="29"/>
      <c r="D527" s="29"/>
      <c r="E527" s="18"/>
      <c r="F527" s="18"/>
      <c r="I527" s="18"/>
      <c r="K527" s="18"/>
    </row>
    <row r="528">
      <c r="B528" s="3"/>
      <c r="C528" s="29"/>
      <c r="D528" s="29"/>
      <c r="E528" s="18"/>
      <c r="F528" s="18"/>
      <c r="I528" s="18"/>
      <c r="K528" s="18"/>
    </row>
    <row r="529">
      <c r="B529" s="3"/>
      <c r="C529" s="29"/>
      <c r="D529" s="29"/>
      <c r="E529" s="18"/>
      <c r="F529" s="18"/>
      <c r="I529" s="18"/>
      <c r="K529" s="18"/>
    </row>
    <row r="530">
      <c r="B530" s="3"/>
      <c r="C530" s="29"/>
      <c r="D530" s="29"/>
      <c r="E530" s="18"/>
      <c r="F530" s="18"/>
      <c r="I530" s="18"/>
      <c r="K530" s="18"/>
    </row>
    <row r="531">
      <c r="B531" s="3"/>
      <c r="C531" s="29"/>
      <c r="D531" s="29"/>
      <c r="E531" s="18"/>
      <c r="F531" s="18"/>
      <c r="I531" s="18"/>
      <c r="K531" s="18"/>
    </row>
    <row r="532">
      <c r="B532" s="3"/>
      <c r="C532" s="29"/>
      <c r="D532" s="29"/>
      <c r="E532" s="18"/>
      <c r="F532" s="18"/>
      <c r="I532" s="18"/>
      <c r="K532" s="18"/>
    </row>
    <row r="533">
      <c r="B533" s="3"/>
      <c r="C533" s="29"/>
      <c r="D533" s="29"/>
      <c r="E533" s="18"/>
      <c r="F533" s="18"/>
      <c r="I533" s="18"/>
      <c r="K533" s="18"/>
    </row>
    <row r="534">
      <c r="B534" s="3"/>
      <c r="C534" s="29"/>
      <c r="D534" s="29"/>
      <c r="E534" s="18"/>
      <c r="F534" s="18"/>
      <c r="I534" s="18"/>
      <c r="K534" s="18"/>
    </row>
    <row r="535">
      <c r="B535" s="3"/>
      <c r="C535" s="29"/>
      <c r="D535" s="29"/>
      <c r="E535" s="18"/>
      <c r="F535" s="18"/>
      <c r="I535" s="18"/>
      <c r="K535" s="18"/>
    </row>
    <row r="536">
      <c r="B536" s="3"/>
      <c r="C536" s="29"/>
      <c r="D536" s="29"/>
      <c r="E536" s="18"/>
      <c r="F536" s="18"/>
      <c r="I536" s="18"/>
      <c r="K536" s="18"/>
    </row>
    <row r="537">
      <c r="B537" s="3"/>
      <c r="C537" s="29"/>
      <c r="D537" s="29"/>
      <c r="E537" s="18"/>
      <c r="F537" s="18"/>
      <c r="I537" s="18"/>
      <c r="K537" s="18"/>
    </row>
    <row r="538">
      <c r="B538" s="3"/>
      <c r="C538" s="29"/>
      <c r="D538" s="29"/>
      <c r="E538" s="18"/>
      <c r="F538" s="18"/>
      <c r="I538" s="18"/>
      <c r="K538" s="18"/>
    </row>
    <row r="539">
      <c r="B539" s="3"/>
      <c r="C539" s="29"/>
      <c r="D539" s="29"/>
      <c r="E539" s="18"/>
      <c r="F539" s="18"/>
      <c r="I539" s="18"/>
      <c r="K539" s="18"/>
    </row>
    <row r="540">
      <c r="B540" s="3"/>
      <c r="C540" s="29"/>
      <c r="D540" s="29"/>
      <c r="E540" s="18"/>
      <c r="F540" s="18"/>
      <c r="I540" s="18"/>
      <c r="K540" s="18"/>
    </row>
    <row r="541">
      <c r="B541" s="3"/>
      <c r="C541" s="29"/>
      <c r="D541" s="29"/>
      <c r="E541" s="18"/>
      <c r="F541" s="18"/>
      <c r="I541" s="18"/>
      <c r="K541" s="18"/>
    </row>
    <row r="542">
      <c r="B542" s="3"/>
      <c r="C542" s="29"/>
      <c r="D542" s="29"/>
      <c r="E542" s="18"/>
      <c r="F542" s="18"/>
      <c r="I542" s="18"/>
      <c r="K542" s="18"/>
    </row>
    <row r="543">
      <c r="B543" s="3"/>
      <c r="C543" s="29"/>
      <c r="D543" s="29"/>
      <c r="E543" s="18"/>
      <c r="F543" s="18"/>
      <c r="I543" s="18"/>
      <c r="K543" s="18"/>
    </row>
    <row r="544">
      <c r="B544" s="3"/>
      <c r="C544" s="29"/>
      <c r="D544" s="29"/>
      <c r="E544" s="18"/>
      <c r="F544" s="18"/>
      <c r="I544" s="18"/>
      <c r="K544" s="18"/>
    </row>
    <row r="545">
      <c r="B545" s="3"/>
      <c r="C545" s="29"/>
      <c r="D545" s="29"/>
      <c r="E545" s="18"/>
      <c r="F545" s="18"/>
      <c r="I545" s="18"/>
      <c r="K545" s="18"/>
    </row>
    <row r="546">
      <c r="B546" s="3"/>
      <c r="C546" s="29"/>
      <c r="D546" s="29"/>
      <c r="E546" s="18"/>
      <c r="F546" s="18"/>
      <c r="I546" s="18"/>
      <c r="K546" s="18"/>
    </row>
    <row r="547">
      <c r="B547" s="3"/>
      <c r="C547" s="29"/>
      <c r="D547" s="29"/>
      <c r="E547" s="18"/>
      <c r="F547" s="18"/>
      <c r="I547" s="18"/>
      <c r="K547" s="18"/>
    </row>
    <row r="548">
      <c r="B548" s="3"/>
      <c r="C548" s="29"/>
      <c r="D548" s="29"/>
      <c r="E548" s="18"/>
      <c r="F548" s="18"/>
      <c r="I548" s="18"/>
      <c r="K548" s="18"/>
    </row>
    <row r="549">
      <c r="B549" s="3"/>
      <c r="C549" s="29"/>
      <c r="D549" s="29"/>
      <c r="E549" s="18"/>
      <c r="F549" s="18"/>
      <c r="I549" s="18"/>
      <c r="K549" s="18"/>
    </row>
    <row r="550">
      <c r="B550" s="3"/>
      <c r="C550" s="29"/>
      <c r="D550" s="29"/>
      <c r="E550" s="18"/>
      <c r="F550" s="18"/>
      <c r="I550" s="18"/>
      <c r="K550" s="18"/>
    </row>
    <row r="551">
      <c r="B551" s="3"/>
      <c r="C551" s="29"/>
      <c r="D551" s="29"/>
      <c r="E551" s="18"/>
      <c r="F551" s="18"/>
      <c r="I551" s="18"/>
      <c r="K551" s="18"/>
    </row>
    <row r="552">
      <c r="B552" s="3"/>
      <c r="C552" s="29"/>
      <c r="D552" s="29"/>
      <c r="E552" s="18"/>
      <c r="F552" s="18"/>
      <c r="I552" s="18"/>
      <c r="K552" s="18"/>
    </row>
    <row r="553">
      <c r="B553" s="3"/>
      <c r="C553" s="29"/>
      <c r="D553" s="29"/>
      <c r="E553" s="18"/>
      <c r="F553" s="18"/>
      <c r="I553" s="18"/>
      <c r="K553" s="18"/>
    </row>
    <row r="554">
      <c r="B554" s="3"/>
      <c r="C554" s="29"/>
      <c r="D554" s="29"/>
      <c r="E554" s="18"/>
      <c r="F554" s="18"/>
      <c r="I554" s="18"/>
      <c r="K554" s="18"/>
    </row>
    <row r="555">
      <c r="B555" s="3"/>
      <c r="C555" s="29"/>
      <c r="D555" s="29"/>
      <c r="E555" s="18"/>
      <c r="F555" s="18"/>
      <c r="I555" s="18"/>
      <c r="K555" s="18"/>
    </row>
    <row r="556">
      <c r="B556" s="3"/>
      <c r="C556" s="29"/>
      <c r="D556" s="29"/>
      <c r="E556" s="18"/>
      <c r="F556" s="18"/>
      <c r="I556" s="18"/>
      <c r="K556" s="18"/>
    </row>
    <row r="557">
      <c r="B557" s="3"/>
      <c r="C557" s="29"/>
      <c r="D557" s="29"/>
      <c r="E557" s="18"/>
      <c r="F557" s="18"/>
      <c r="I557" s="18"/>
      <c r="K557" s="18"/>
    </row>
    <row r="558">
      <c r="B558" s="3"/>
      <c r="C558" s="29"/>
      <c r="D558" s="29"/>
      <c r="E558" s="18"/>
      <c r="F558" s="18"/>
      <c r="I558" s="18"/>
      <c r="K558" s="18"/>
    </row>
    <row r="559">
      <c r="B559" s="3"/>
      <c r="C559" s="29"/>
      <c r="D559" s="29"/>
      <c r="E559" s="18"/>
      <c r="F559" s="18"/>
      <c r="I559" s="18"/>
      <c r="K559" s="18"/>
    </row>
    <row r="560">
      <c r="B560" s="3"/>
      <c r="C560" s="29"/>
      <c r="D560" s="29"/>
      <c r="E560" s="18"/>
      <c r="F560" s="18"/>
      <c r="I560" s="18"/>
      <c r="K560" s="18"/>
    </row>
    <row r="561">
      <c r="B561" s="3"/>
      <c r="C561" s="29"/>
      <c r="D561" s="29"/>
      <c r="E561" s="18"/>
      <c r="F561" s="18"/>
      <c r="I561" s="18"/>
      <c r="K561" s="18"/>
    </row>
    <row r="562">
      <c r="B562" s="3"/>
      <c r="C562" s="29"/>
      <c r="D562" s="29"/>
      <c r="E562" s="18"/>
      <c r="F562" s="18"/>
      <c r="I562" s="18"/>
      <c r="K562" s="18"/>
    </row>
    <row r="563">
      <c r="B563" s="3"/>
      <c r="C563" s="29"/>
      <c r="D563" s="29"/>
      <c r="E563" s="18"/>
      <c r="F563" s="18"/>
      <c r="I563" s="18"/>
      <c r="K563" s="18"/>
    </row>
    <row r="564">
      <c r="B564" s="3"/>
      <c r="C564" s="29"/>
      <c r="D564" s="29"/>
      <c r="E564" s="18"/>
      <c r="F564" s="18"/>
      <c r="I564" s="18"/>
      <c r="K564" s="18"/>
    </row>
    <row r="565">
      <c r="B565" s="3"/>
      <c r="C565" s="29"/>
      <c r="D565" s="29"/>
      <c r="E565" s="18"/>
      <c r="F565" s="18"/>
      <c r="I565" s="18"/>
      <c r="K565" s="18"/>
    </row>
    <row r="566">
      <c r="B566" s="3"/>
      <c r="C566" s="29"/>
      <c r="D566" s="29"/>
      <c r="E566" s="18"/>
      <c r="F566" s="18"/>
      <c r="I566" s="18"/>
      <c r="K566" s="18"/>
    </row>
    <row r="567">
      <c r="B567" s="3"/>
      <c r="C567" s="29"/>
      <c r="D567" s="29"/>
      <c r="E567" s="18"/>
      <c r="F567" s="18"/>
      <c r="I567" s="18"/>
      <c r="K567" s="18"/>
    </row>
    <row r="568">
      <c r="B568" s="3"/>
      <c r="C568" s="29"/>
      <c r="D568" s="29"/>
      <c r="E568" s="18"/>
      <c r="F568" s="18"/>
      <c r="I568" s="18"/>
      <c r="K568" s="18"/>
    </row>
    <row r="569">
      <c r="B569" s="3"/>
      <c r="C569" s="29"/>
      <c r="D569" s="29"/>
      <c r="E569" s="18"/>
      <c r="F569" s="18"/>
      <c r="I569" s="18"/>
      <c r="K569" s="18"/>
    </row>
    <row r="570">
      <c r="B570" s="3"/>
      <c r="C570" s="29"/>
      <c r="D570" s="29"/>
      <c r="E570" s="18"/>
      <c r="F570" s="18"/>
      <c r="I570" s="18"/>
      <c r="K570" s="18"/>
    </row>
    <row r="571">
      <c r="B571" s="3"/>
      <c r="C571" s="29"/>
      <c r="D571" s="29"/>
      <c r="E571" s="18"/>
      <c r="F571" s="18"/>
      <c r="I571" s="18"/>
      <c r="K571" s="18"/>
    </row>
    <row r="572">
      <c r="B572" s="3"/>
      <c r="C572" s="29"/>
      <c r="D572" s="29"/>
      <c r="E572" s="18"/>
      <c r="F572" s="18"/>
      <c r="I572" s="18"/>
      <c r="K572" s="18"/>
    </row>
    <row r="573">
      <c r="B573" s="3"/>
      <c r="C573" s="29"/>
      <c r="D573" s="29"/>
      <c r="E573" s="18"/>
      <c r="F573" s="18"/>
      <c r="I573" s="18"/>
      <c r="K573" s="18"/>
    </row>
    <row r="574">
      <c r="B574" s="3"/>
      <c r="C574" s="29"/>
      <c r="D574" s="29"/>
      <c r="E574" s="18"/>
      <c r="F574" s="18"/>
      <c r="I574" s="18"/>
      <c r="K574" s="18"/>
    </row>
    <row r="575">
      <c r="B575" s="3"/>
      <c r="C575" s="29"/>
      <c r="D575" s="29"/>
      <c r="E575" s="18"/>
      <c r="F575" s="18"/>
      <c r="I575" s="18"/>
      <c r="K575" s="18"/>
    </row>
    <row r="576">
      <c r="B576" s="3"/>
      <c r="C576" s="29"/>
      <c r="D576" s="29"/>
      <c r="E576" s="18"/>
      <c r="F576" s="18"/>
      <c r="I576" s="18"/>
      <c r="K576" s="18"/>
    </row>
    <row r="577">
      <c r="B577" s="3"/>
      <c r="C577" s="29"/>
      <c r="D577" s="29"/>
      <c r="E577" s="18"/>
      <c r="F577" s="18"/>
      <c r="I577" s="18"/>
      <c r="K577" s="18"/>
    </row>
    <row r="578">
      <c r="B578" s="3"/>
      <c r="C578" s="29"/>
      <c r="D578" s="29"/>
      <c r="E578" s="18"/>
      <c r="F578" s="18"/>
      <c r="I578" s="18"/>
      <c r="K578" s="18"/>
    </row>
    <row r="579">
      <c r="B579" s="3"/>
      <c r="C579" s="29"/>
      <c r="D579" s="29"/>
      <c r="E579" s="18"/>
      <c r="F579" s="18"/>
      <c r="I579" s="18"/>
      <c r="K579" s="18"/>
    </row>
    <row r="580">
      <c r="B580" s="3"/>
      <c r="C580" s="29"/>
      <c r="D580" s="29"/>
      <c r="E580" s="18"/>
      <c r="F580" s="18"/>
      <c r="I580" s="18"/>
      <c r="K580" s="18"/>
    </row>
    <row r="581">
      <c r="B581" s="3"/>
      <c r="C581" s="29"/>
      <c r="D581" s="29"/>
      <c r="E581" s="18"/>
      <c r="F581" s="18"/>
      <c r="I581" s="18"/>
      <c r="K581" s="18"/>
    </row>
    <row r="582">
      <c r="B582" s="3"/>
      <c r="C582" s="29"/>
      <c r="D582" s="29"/>
      <c r="E582" s="18"/>
      <c r="F582" s="18"/>
      <c r="I582" s="18"/>
      <c r="K582" s="18"/>
    </row>
    <row r="583">
      <c r="B583" s="3"/>
      <c r="C583" s="29"/>
      <c r="D583" s="29"/>
      <c r="E583" s="18"/>
      <c r="F583" s="18"/>
      <c r="I583" s="18"/>
      <c r="K583" s="18"/>
    </row>
    <row r="584">
      <c r="B584" s="3"/>
      <c r="C584" s="29"/>
      <c r="D584" s="29"/>
      <c r="E584" s="18"/>
      <c r="F584" s="18"/>
      <c r="I584" s="18"/>
      <c r="K584" s="18"/>
    </row>
    <row r="585">
      <c r="B585" s="3"/>
      <c r="C585" s="29"/>
      <c r="D585" s="29"/>
      <c r="E585" s="18"/>
      <c r="F585" s="18"/>
      <c r="I585" s="18"/>
      <c r="K585" s="18"/>
    </row>
    <row r="586">
      <c r="B586" s="3"/>
      <c r="C586" s="29"/>
      <c r="D586" s="29"/>
      <c r="E586" s="18"/>
      <c r="F586" s="18"/>
      <c r="I586" s="18"/>
      <c r="K586" s="18"/>
    </row>
    <row r="587">
      <c r="B587" s="3"/>
      <c r="C587" s="29"/>
      <c r="D587" s="29"/>
      <c r="E587" s="18"/>
      <c r="F587" s="18"/>
      <c r="I587" s="18"/>
      <c r="K587" s="18"/>
    </row>
    <row r="588">
      <c r="B588" s="3"/>
      <c r="C588" s="29"/>
      <c r="D588" s="29"/>
      <c r="E588" s="18"/>
      <c r="F588" s="18"/>
      <c r="I588" s="18"/>
      <c r="K588" s="18"/>
    </row>
    <row r="589">
      <c r="B589" s="3"/>
      <c r="C589" s="29"/>
      <c r="D589" s="29"/>
      <c r="E589" s="18"/>
      <c r="F589" s="18"/>
      <c r="I589" s="18"/>
      <c r="K589" s="18"/>
    </row>
    <row r="590">
      <c r="B590" s="3"/>
      <c r="C590" s="29"/>
      <c r="D590" s="29"/>
      <c r="E590" s="18"/>
      <c r="F590" s="18"/>
      <c r="I590" s="18"/>
      <c r="K590" s="18"/>
    </row>
    <row r="591">
      <c r="B591" s="3"/>
      <c r="C591" s="29"/>
      <c r="D591" s="29"/>
      <c r="E591" s="18"/>
      <c r="F591" s="18"/>
      <c r="I591" s="18"/>
      <c r="K591" s="18"/>
    </row>
    <row r="592">
      <c r="B592" s="3"/>
      <c r="C592" s="29"/>
      <c r="D592" s="29"/>
      <c r="E592" s="18"/>
      <c r="F592" s="18"/>
      <c r="I592" s="18"/>
      <c r="K592" s="18"/>
    </row>
    <row r="593">
      <c r="B593" s="3"/>
      <c r="C593" s="29"/>
      <c r="D593" s="29"/>
      <c r="E593" s="18"/>
      <c r="F593" s="18"/>
      <c r="I593" s="18"/>
      <c r="K593" s="18"/>
    </row>
    <row r="594">
      <c r="B594" s="3"/>
      <c r="C594" s="29"/>
      <c r="D594" s="29"/>
      <c r="E594" s="18"/>
      <c r="F594" s="18"/>
      <c r="I594" s="18"/>
      <c r="K594" s="18"/>
    </row>
    <row r="595">
      <c r="B595" s="3"/>
      <c r="C595" s="29"/>
      <c r="D595" s="29"/>
      <c r="E595" s="18"/>
      <c r="F595" s="18"/>
      <c r="I595" s="18"/>
      <c r="K595" s="18"/>
    </row>
    <row r="596">
      <c r="B596" s="3"/>
      <c r="C596" s="29"/>
      <c r="D596" s="29"/>
      <c r="E596" s="18"/>
      <c r="F596" s="18"/>
      <c r="I596" s="18"/>
      <c r="K596" s="18"/>
    </row>
    <row r="597">
      <c r="B597" s="3"/>
      <c r="C597" s="29"/>
      <c r="D597" s="29"/>
      <c r="E597" s="18"/>
      <c r="F597" s="18"/>
      <c r="I597" s="18"/>
      <c r="K597" s="18"/>
    </row>
    <row r="598">
      <c r="B598" s="3"/>
      <c r="C598" s="29"/>
      <c r="D598" s="29"/>
      <c r="E598" s="18"/>
      <c r="F598" s="18"/>
      <c r="I598" s="18"/>
      <c r="K598" s="18"/>
    </row>
    <row r="599">
      <c r="B599" s="3"/>
      <c r="C599" s="29"/>
      <c r="D599" s="29"/>
      <c r="E599" s="18"/>
      <c r="F599" s="18"/>
      <c r="I599" s="18"/>
      <c r="K599" s="18"/>
    </row>
    <row r="600">
      <c r="B600" s="3"/>
      <c r="C600" s="29"/>
      <c r="D600" s="29"/>
      <c r="E600" s="18"/>
      <c r="F600" s="18"/>
      <c r="I600" s="18"/>
      <c r="K600" s="18"/>
    </row>
    <row r="601">
      <c r="B601" s="3"/>
      <c r="C601" s="29"/>
      <c r="D601" s="29"/>
      <c r="E601" s="18"/>
      <c r="F601" s="18"/>
      <c r="I601" s="18"/>
      <c r="K601" s="18"/>
    </row>
    <row r="602">
      <c r="B602" s="3"/>
      <c r="C602" s="29"/>
      <c r="D602" s="29"/>
      <c r="E602" s="18"/>
      <c r="F602" s="18"/>
      <c r="I602" s="18"/>
      <c r="K602" s="18"/>
    </row>
    <row r="603">
      <c r="B603" s="3"/>
      <c r="C603" s="29"/>
      <c r="D603" s="29"/>
      <c r="E603" s="18"/>
      <c r="F603" s="18"/>
      <c r="I603" s="18"/>
      <c r="K603" s="18"/>
    </row>
    <row r="604">
      <c r="B604" s="3"/>
      <c r="C604" s="29"/>
      <c r="D604" s="29"/>
      <c r="E604" s="18"/>
      <c r="F604" s="18"/>
      <c r="I604" s="18"/>
      <c r="K604" s="18"/>
    </row>
    <row r="605">
      <c r="B605" s="3"/>
      <c r="C605" s="29"/>
      <c r="D605" s="29"/>
      <c r="E605" s="18"/>
      <c r="F605" s="18"/>
      <c r="I605" s="18"/>
      <c r="K605" s="18"/>
    </row>
    <row r="606">
      <c r="B606" s="3"/>
      <c r="C606" s="29"/>
      <c r="D606" s="29"/>
      <c r="E606" s="18"/>
      <c r="F606" s="18"/>
      <c r="I606" s="18"/>
      <c r="K606" s="18"/>
    </row>
    <row r="607">
      <c r="B607" s="3"/>
      <c r="C607" s="29"/>
      <c r="D607" s="29"/>
      <c r="E607" s="18"/>
      <c r="F607" s="18"/>
      <c r="I607" s="18"/>
      <c r="K607" s="18"/>
    </row>
    <row r="608">
      <c r="B608" s="3"/>
      <c r="C608" s="29"/>
      <c r="D608" s="29"/>
      <c r="E608" s="18"/>
      <c r="F608" s="18"/>
      <c r="I608" s="18"/>
      <c r="K608" s="18"/>
    </row>
    <row r="609">
      <c r="B609" s="3"/>
      <c r="C609" s="29"/>
      <c r="D609" s="29"/>
      <c r="E609" s="18"/>
      <c r="F609" s="18"/>
      <c r="I609" s="18"/>
      <c r="K609" s="18"/>
    </row>
    <row r="610">
      <c r="B610" s="3"/>
      <c r="C610" s="29"/>
      <c r="D610" s="29"/>
      <c r="E610" s="18"/>
      <c r="F610" s="18"/>
      <c r="I610" s="18"/>
      <c r="K610" s="18"/>
    </row>
    <row r="611">
      <c r="B611" s="3"/>
      <c r="C611" s="29"/>
      <c r="D611" s="29"/>
      <c r="E611" s="18"/>
      <c r="F611" s="18"/>
      <c r="I611" s="18"/>
      <c r="K611" s="18"/>
    </row>
    <row r="612">
      <c r="B612" s="3"/>
      <c r="C612" s="29"/>
      <c r="D612" s="29"/>
      <c r="E612" s="18"/>
      <c r="F612" s="18"/>
      <c r="I612" s="18"/>
      <c r="K612" s="18"/>
    </row>
    <row r="613">
      <c r="B613" s="3"/>
      <c r="C613" s="29"/>
      <c r="D613" s="29"/>
      <c r="E613" s="18"/>
      <c r="F613" s="18"/>
      <c r="I613" s="18"/>
      <c r="K613" s="18"/>
    </row>
    <row r="614">
      <c r="B614" s="3"/>
      <c r="C614" s="29"/>
      <c r="D614" s="29"/>
      <c r="E614" s="18"/>
      <c r="F614" s="18"/>
      <c r="I614" s="18"/>
      <c r="K614" s="18"/>
    </row>
    <row r="615">
      <c r="B615" s="3"/>
      <c r="C615" s="29"/>
      <c r="D615" s="29"/>
      <c r="E615" s="18"/>
      <c r="F615" s="18"/>
      <c r="I615" s="18"/>
      <c r="K615" s="18"/>
    </row>
    <row r="616">
      <c r="B616" s="3"/>
      <c r="C616" s="29"/>
      <c r="D616" s="29"/>
      <c r="E616" s="18"/>
      <c r="F616" s="18"/>
      <c r="I616" s="18"/>
      <c r="K616" s="18"/>
    </row>
    <row r="617">
      <c r="B617" s="3"/>
      <c r="C617" s="29"/>
      <c r="D617" s="29"/>
      <c r="E617" s="18"/>
      <c r="F617" s="18"/>
      <c r="I617" s="18"/>
      <c r="K617" s="18"/>
    </row>
    <row r="618">
      <c r="B618" s="3"/>
      <c r="C618" s="29"/>
      <c r="D618" s="29"/>
      <c r="E618" s="18"/>
      <c r="F618" s="18"/>
      <c r="I618" s="18"/>
      <c r="K618" s="18"/>
    </row>
    <row r="619">
      <c r="B619" s="3"/>
      <c r="C619" s="29"/>
      <c r="D619" s="29"/>
      <c r="E619" s="18"/>
      <c r="F619" s="18"/>
      <c r="I619" s="18"/>
      <c r="K619" s="18"/>
    </row>
    <row r="620">
      <c r="B620" s="3"/>
      <c r="C620" s="29"/>
      <c r="D620" s="29"/>
      <c r="E620" s="18"/>
      <c r="F620" s="18"/>
      <c r="I620" s="18"/>
      <c r="K620" s="18"/>
    </row>
    <row r="621">
      <c r="B621" s="3"/>
      <c r="C621" s="29"/>
      <c r="D621" s="29"/>
      <c r="E621" s="18"/>
      <c r="F621" s="18"/>
      <c r="I621" s="18"/>
      <c r="K621" s="18"/>
    </row>
    <row r="622">
      <c r="B622" s="3"/>
      <c r="C622" s="29"/>
      <c r="D622" s="29"/>
      <c r="E622" s="18"/>
      <c r="F622" s="18"/>
      <c r="I622" s="18"/>
      <c r="K622" s="18"/>
    </row>
    <row r="623">
      <c r="B623" s="3"/>
      <c r="C623" s="29"/>
      <c r="D623" s="29"/>
      <c r="E623" s="18"/>
      <c r="F623" s="18"/>
      <c r="I623" s="18"/>
      <c r="K623" s="18"/>
    </row>
    <row r="624">
      <c r="B624" s="3"/>
      <c r="C624" s="29"/>
      <c r="D624" s="29"/>
      <c r="E624" s="18"/>
      <c r="F624" s="18"/>
      <c r="I624" s="18"/>
      <c r="K624" s="18"/>
    </row>
    <row r="625">
      <c r="B625" s="3"/>
      <c r="C625" s="29"/>
      <c r="D625" s="29"/>
      <c r="E625" s="18"/>
      <c r="F625" s="18"/>
      <c r="I625" s="18"/>
      <c r="K625" s="18"/>
    </row>
    <row r="626">
      <c r="B626" s="3"/>
      <c r="C626" s="29"/>
      <c r="D626" s="29"/>
      <c r="E626" s="18"/>
      <c r="F626" s="18"/>
      <c r="I626" s="18"/>
      <c r="K626" s="18"/>
    </row>
    <row r="627">
      <c r="B627" s="3"/>
      <c r="C627" s="29"/>
      <c r="D627" s="29"/>
      <c r="E627" s="18"/>
      <c r="F627" s="18"/>
      <c r="I627" s="18"/>
      <c r="K627" s="18"/>
    </row>
    <row r="628">
      <c r="B628" s="3"/>
      <c r="C628" s="29"/>
      <c r="D628" s="29"/>
      <c r="E628" s="18"/>
      <c r="F628" s="18"/>
      <c r="I628" s="18"/>
      <c r="K628" s="18"/>
    </row>
    <row r="629">
      <c r="B629" s="3"/>
      <c r="C629" s="29"/>
      <c r="D629" s="29"/>
      <c r="E629" s="18"/>
      <c r="F629" s="18"/>
      <c r="I629" s="18"/>
      <c r="K629" s="18"/>
    </row>
    <row r="630">
      <c r="B630" s="3"/>
      <c r="C630" s="29"/>
      <c r="D630" s="29"/>
      <c r="E630" s="18"/>
      <c r="F630" s="18"/>
      <c r="I630" s="18"/>
      <c r="K630" s="18"/>
    </row>
    <row r="631">
      <c r="B631" s="3"/>
      <c r="C631" s="29"/>
      <c r="D631" s="29"/>
      <c r="E631" s="18"/>
      <c r="F631" s="18"/>
      <c r="I631" s="18"/>
      <c r="K631" s="18"/>
    </row>
    <row r="632">
      <c r="B632" s="3"/>
      <c r="C632" s="29"/>
      <c r="D632" s="29"/>
      <c r="E632" s="18"/>
      <c r="F632" s="18"/>
      <c r="I632" s="18"/>
      <c r="K632" s="18"/>
    </row>
    <row r="633">
      <c r="B633" s="3"/>
      <c r="C633" s="29"/>
      <c r="D633" s="29"/>
      <c r="E633" s="18"/>
      <c r="F633" s="18"/>
      <c r="I633" s="18"/>
      <c r="K633" s="18"/>
    </row>
    <row r="634">
      <c r="B634" s="3"/>
      <c r="C634" s="29"/>
      <c r="D634" s="29"/>
      <c r="E634" s="18"/>
      <c r="F634" s="18"/>
      <c r="I634" s="18"/>
      <c r="K634" s="18"/>
    </row>
    <row r="635">
      <c r="B635" s="3"/>
      <c r="C635" s="29"/>
      <c r="D635" s="29"/>
      <c r="E635" s="18"/>
      <c r="F635" s="18"/>
      <c r="I635" s="18"/>
      <c r="K635" s="18"/>
    </row>
    <row r="636">
      <c r="B636" s="3"/>
      <c r="C636" s="29"/>
      <c r="D636" s="29"/>
      <c r="E636" s="18"/>
      <c r="F636" s="18"/>
      <c r="I636" s="18"/>
      <c r="K636" s="18"/>
    </row>
    <row r="637">
      <c r="B637" s="3"/>
      <c r="C637" s="29"/>
      <c r="D637" s="29"/>
      <c r="E637" s="18"/>
      <c r="F637" s="18"/>
      <c r="I637" s="18"/>
      <c r="K637" s="18"/>
    </row>
    <row r="638">
      <c r="B638" s="3"/>
      <c r="C638" s="29"/>
      <c r="D638" s="29"/>
      <c r="E638" s="18"/>
      <c r="F638" s="18"/>
      <c r="I638" s="18"/>
      <c r="K638" s="18"/>
    </row>
    <row r="639">
      <c r="B639" s="3"/>
      <c r="C639" s="29"/>
      <c r="D639" s="29"/>
      <c r="E639" s="18"/>
      <c r="F639" s="18"/>
      <c r="I639" s="18"/>
      <c r="K639" s="18"/>
    </row>
    <row r="640">
      <c r="B640" s="3"/>
      <c r="C640" s="29"/>
      <c r="D640" s="29"/>
      <c r="E640" s="18"/>
      <c r="F640" s="18"/>
      <c r="I640" s="18"/>
      <c r="K640" s="18"/>
    </row>
    <row r="641">
      <c r="B641" s="3"/>
      <c r="C641" s="29"/>
      <c r="D641" s="29"/>
      <c r="E641" s="18"/>
      <c r="F641" s="18"/>
      <c r="I641" s="18"/>
      <c r="K641" s="18"/>
    </row>
    <row r="642">
      <c r="B642" s="3"/>
      <c r="C642" s="29"/>
      <c r="D642" s="29"/>
      <c r="E642" s="18"/>
      <c r="F642" s="18"/>
      <c r="I642" s="18"/>
      <c r="K642" s="18"/>
    </row>
    <row r="643">
      <c r="B643" s="3"/>
      <c r="C643" s="29"/>
      <c r="D643" s="29"/>
      <c r="E643" s="18"/>
      <c r="F643" s="18"/>
      <c r="I643" s="18"/>
      <c r="K643" s="18"/>
    </row>
    <row r="644">
      <c r="B644" s="3"/>
      <c r="C644" s="29"/>
      <c r="D644" s="29"/>
      <c r="E644" s="18"/>
      <c r="F644" s="18"/>
      <c r="I644" s="18"/>
      <c r="K644" s="18"/>
    </row>
    <row r="645">
      <c r="B645" s="3"/>
      <c r="C645" s="29"/>
      <c r="D645" s="29"/>
      <c r="E645" s="18"/>
      <c r="F645" s="18"/>
      <c r="I645" s="18"/>
      <c r="K645" s="18"/>
    </row>
    <row r="646">
      <c r="B646" s="3"/>
      <c r="C646" s="29"/>
      <c r="D646" s="29"/>
      <c r="E646" s="18"/>
      <c r="F646" s="18"/>
      <c r="I646" s="18"/>
      <c r="K646" s="18"/>
    </row>
    <row r="647">
      <c r="B647" s="3"/>
      <c r="C647" s="29"/>
      <c r="D647" s="29"/>
      <c r="E647" s="18"/>
      <c r="F647" s="18"/>
      <c r="I647" s="18"/>
      <c r="K647" s="18"/>
    </row>
    <row r="648">
      <c r="B648" s="3"/>
      <c r="C648" s="29"/>
      <c r="D648" s="29"/>
      <c r="E648" s="18"/>
      <c r="F648" s="18"/>
      <c r="I648" s="18"/>
      <c r="K648" s="18"/>
    </row>
    <row r="649">
      <c r="B649" s="3"/>
      <c r="C649" s="29"/>
      <c r="D649" s="29"/>
      <c r="E649" s="18"/>
      <c r="F649" s="18"/>
      <c r="I649" s="18"/>
      <c r="K649" s="18"/>
    </row>
    <row r="650">
      <c r="B650" s="3"/>
      <c r="C650" s="29"/>
      <c r="D650" s="29"/>
      <c r="E650" s="18"/>
      <c r="F650" s="18"/>
      <c r="I650" s="18"/>
      <c r="K650" s="18"/>
    </row>
    <row r="651">
      <c r="B651" s="3"/>
      <c r="C651" s="29"/>
      <c r="D651" s="29"/>
      <c r="E651" s="18"/>
      <c r="F651" s="18"/>
      <c r="I651" s="18"/>
      <c r="K651" s="18"/>
    </row>
    <row r="652">
      <c r="B652" s="3"/>
      <c r="C652" s="29"/>
      <c r="D652" s="29"/>
      <c r="E652" s="18"/>
      <c r="F652" s="18"/>
      <c r="I652" s="18"/>
      <c r="K652" s="18"/>
    </row>
    <row r="653">
      <c r="B653" s="3"/>
      <c r="C653" s="29"/>
      <c r="D653" s="29"/>
      <c r="E653" s="18"/>
      <c r="F653" s="18"/>
      <c r="I653" s="18"/>
      <c r="K653" s="18"/>
    </row>
    <row r="654">
      <c r="B654" s="3"/>
      <c r="C654" s="29"/>
      <c r="D654" s="29"/>
      <c r="E654" s="18"/>
      <c r="F654" s="18"/>
      <c r="I654" s="18"/>
      <c r="K654" s="18"/>
    </row>
    <row r="655">
      <c r="B655" s="3"/>
      <c r="C655" s="29"/>
      <c r="D655" s="29"/>
      <c r="E655" s="18"/>
      <c r="F655" s="18"/>
      <c r="I655" s="18"/>
      <c r="K655" s="18"/>
    </row>
    <row r="656">
      <c r="B656" s="3"/>
      <c r="C656" s="29"/>
      <c r="D656" s="29"/>
      <c r="E656" s="18"/>
      <c r="F656" s="18"/>
      <c r="I656" s="18"/>
      <c r="K656" s="18"/>
    </row>
    <row r="657">
      <c r="B657" s="3"/>
      <c r="C657" s="29"/>
      <c r="D657" s="29"/>
      <c r="E657" s="18"/>
      <c r="F657" s="18"/>
      <c r="I657" s="18"/>
      <c r="K657" s="18"/>
    </row>
    <row r="658">
      <c r="B658" s="3"/>
      <c r="C658" s="29"/>
      <c r="D658" s="29"/>
      <c r="E658" s="18"/>
      <c r="F658" s="18"/>
      <c r="I658" s="18"/>
      <c r="K658" s="18"/>
    </row>
    <row r="659">
      <c r="B659" s="3"/>
      <c r="C659" s="29"/>
      <c r="D659" s="29"/>
      <c r="E659" s="18"/>
      <c r="F659" s="18"/>
      <c r="I659" s="18"/>
      <c r="K659" s="18"/>
    </row>
    <row r="660">
      <c r="B660" s="3"/>
      <c r="C660" s="29"/>
      <c r="D660" s="29"/>
      <c r="E660" s="18"/>
      <c r="F660" s="18"/>
      <c r="I660" s="18"/>
      <c r="K660" s="18"/>
    </row>
    <row r="661">
      <c r="B661" s="3"/>
      <c r="C661" s="29"/>
      <c r="D661" s="29"/>
      <c r="E661" s="18"/>
      <c r="F661" s="18"/>
      <c r="I661" s="18"/>
      <c r="K661" s="18"/>
    </row>
    <row r="662">
      <c r="B662" s="3"/>
      <c r="C662" s="29"/>
      <c r="D662" s="29"/>
      <c r="E662" s="18"/>
      <c r="F662" s="18"/>
      <c r="I662" s="18"/>
      <c r="K662" s="18"/>
    </row>
    <row r="663">
      <c r="B663" s="3"/>
      <c r="C663" s="29"/>
      <c r="D663" s="29"/>
      <c r="E663" s="18"/>
      <c r="F663" s="18"/>
      <c r="I663" s="18"/>
      <c r="K663" s="18"/>
    </row>
    <row r="664">
      <c r="B664" s="3"/>
      <c r="C664" s="29"/>
      <c r="D664" s="29"/>
      <c r="E664" s="18"/>
      <c r="F664" s="18"/>
      <c r="I664" s="18"/>
      <c r="K664" s="18"/>
    </row>
    <row r="665">
      <c r="B665" s="3"/>
      <c r="C665" s="29"/>
      <c r="D665" s="29"/>
      <c r="E665" s="18"/>
      <c r="F665" s="18"/>
      <c r="I665" s="18"/>
      <c r="K665" s="18"/>
    </row>
    <row r="666">
      <c r="B666" s="3"/>
      <c r="C666" s="29"/>
      <c r="D666" s="29"/>
      <c r="E666" s="18"/>
      <c r="F666" s="18"/>
      <c r="I666" s="18"/>
      <c r="K666" s="18"/>
    </row>
    <row r="667">
      <c r="B667" s="3"/>
      <c r="C667" s="29"/>
      <c r="D667" s="29"/>
      <c r="E667" s="18"/>
      <c r="F667" s="18"/>
      <c r="I667" s="18"/>
      <c r="K667" s="18"/>
    </row>
    <row r="668">
      <c r="B668" s="3"/>
      <c r="C668" s="29"/>
      <c r="D668" s="29"/>
      <c r="E668" s="18"/>
      <c r="F668" s="18"/>
      <c r="I668" s="18"/>
      <c r="K668" s="18"/>
    </row>
    <row r="669">
      <c r="B669" s="3"/>
      <c r="C669" s="29"/>
      <c r="D669" s="29"/>
      <c r="E669" s="18"/>
      <c r="F669" s="18"/>
      <c r="I669" s="18"/>
      <c r="K669" s="18"/>
    </row>
    <row r="670">
      <c r="B670" s="3"/>
      <c r="C670" s="29"/>
      <c r="D670" s="29"/>
      <c r="E670" s="18"/>
      <c r="F670" s="18"/>
      <c r="I670" s="18"/>
      <c r="K670" s="18"/>
    </row>
    <row r="671">
      <c r="B671" s="3"/>
      <c r="C671" s="29"/>
      <c r="D671" s="29"/>
      <c r="E671" s="18"/>
      <c r="F671" s="18"/>
      <c r="I671" s="18"/>
      <c r="K671" s="18"/>
    </row>
    <row r="672">
      <c r="B672" s="3"/>
      <c r="C672" s="29"/>
      <c r="D672" s="29"/>
      <c r="E672" s="18"/>
      <c r="F672" s="18"/>
      <c r="I672" s="18"/>
      <c r="K672" s="18"/>
    </row>
    <row r="673">
      <c r="B673" s="3"/>
      <c r="C673" s="29"/>
      <c r="D673" s="29"/>
      <c r="E673" s="18"/>
      <c r="F673" s="18"/>
      <c r="I673" s="18"/>
      <c r="K673" s="18"/>
    </row>
    <row r="674">
      <c r="B674" s="3"/>
      <c r="C674" s="29"/>
      <c r="D674" s="29"/>
      <c r="E674" s="18"/>
      <c r="F674" s="18"/>
      <c r="I674" s="18"/>
      <c r="K674" s="18"/>
    </row>
    <row r="675">
      <c r="B675" s="3"/>
      <c r="C675" s="29"/>
      <c r="D675" s="29"/>
      <c r="E675" s="18"/>
      <c r="F675" s="18"/>
      <c r="I675" s="18"/>
      <c r="K675" s="18"/>
    </row>
    <row r="676">
      <c r="B676" s="3"/>
      <c r="C676" s="29"/>
      <c r="D676" s="29"/>
      <c r="E676" s="18"/>
      <c r="F676" s="18"/>
      <c r="I676" s="18"/>
      <c r="K676" s="18"/>
    </row>
    <row r="677">
      <c r="B677" s="3"/>
      <c r="C677" s="29"/>
      <c r="D677" s="29"/>
      <c r="E677" s="18"/>
      <c r="F677" s="18"/>
      <c r="I677" s="18"/>
      <c r="K677" s="18"/>
    </row>
    <row r="678">
      <c r="B678" s="3"/>
      <c r="C678" s="29"/>
      <c r="D678" s="29"/>
      <c r="E678" s="18"/>
      <c r="F678" s="18"/>
      <c r="I678" s="18"/>
      <c r="K678" s="18"/>
    </row>
    <row r="679">
      <c r="B679" s="3"/>
      <c r="C679" s="29"/>
      <c r="D679" s="29"/>
      <c r="E679" s="18"/>
      <c r="F679" s="18"/>
      <c r="I679" s="18"/>
      <c r="K679" s="18"/>
    </row>
    <row r="680">
      <c r="B680" s="3"/>
      <c r="C680" s="29"/>
      <c r="D680" s="29"/>
      <c r="E680" s="18"/>
      <c r="F680" s="18"/>
      <c r="I680" s="18"/>
      <c r="K680" s="18"/>
    </row>
    <row r="681">
      <c r="B681" s="3"/>
      <c r="C681" s="29"/>
      <c r="D681" s="29"/>
      <c r="E681" s="18"/>
      <c r="F681" s="18"/>
      <c r="I681" s="18"/>
      <c r="K681" s="18"/>
    </row>
    <row r="682">
      <c r="B682" s="3"/>
      <c r="C682" s="29"/>
      <c r="D682" s="29"/>
      <c r="E682" s="18"/>
      <c r="F682" s="18"/>
      <c r="I682" s="18"/>
      <c r="K682" s="18"/>
    </row>
    <row r="683">
      <c r="B683" s="3"/>
      <c r="C683" s="29"/>
      <c r="D683" s="29"/>
      <c r="E683" s="18"/>
      <c r="F683" s="18"/>
      <c r="I683" s="18"/>
      <c r="K683" s="18"/>
    </row>
    <row r="684">
      <c r="B684" s="3"/>
      <c r="C684" s="29"/>
      <c r="D684" s="29"/>
      <c r="E684" s="18"/>
      <c r="F684" s="18"/>
      <c r="I684" s="18"/>
      <c r="K684" s="18"/>
    </row>
    <row r="685">
      <c r="B685" s="3"/>
      <c r="C685" s="29"/>
      <c r="D685" s="29"/>
      <c r="E685" s="18"/>
      <c r="F685" s="18"/>
      <c r="I685" s="18"/>
      <c r="K685" s="18"/>
    </row>
    <row r="686">
      <c r="B686" s="3"/>
      <c r="C686" s="29"/>
      <c r="D686" s="29"/>
      <c r="E686" s="18"/>
      <c r="F686" s="18"/>
      <c r="I686" s="18"/>
      <c r="K686" s="18"/>
    </row>
    <row r="687">
      <c r="B687" s="3"/>
      <c r="C687" s="29"/>
      <c r="D687" s="29"/>
      <c r="E687" s="18"/>
      <c r="F687" s="18"/>
      <c r="I687" s="18"/>
      <c r="K687" s="18"/>
    </row>
    <row r="688">
      <c r="B688" s="3"/>
      <c r="C688" s="29"/>
      <c r="D688" s="29"/>
      <c r="E688" s="18"/>
      <c r="F688" s="18"/>
      <c r="I688" s="18"/>
      <c r="K688" s="18"/>
    </row>
    <row r="689">
      <c r="B689" s="3"/>
      <c r="C689" s="29"/>
      <c r="D689" s="29"/>
      <c r="E689" s="18"/>
      <c r="F689" s="18"/>
      <c r="I689" s="18"/>
      <c r="K689" s="18"/>
    </row>
    <row r="690">
      <c r="B690" s="3"/>
      <c r="C690" s="29"/>
      <c r="D690" s="29"/>
      <c r="E690" s="18"/>
      <c r="F690" s="18"/>
      <c r="I690" s="18"/>
      <c r="K690" s="18"/>
    </row>
    <row r="691">
      <c r="B691" s="3"/>
      <c r="C691" s="29"/>
      <c r="D691" s="29"/>
      <c r="E691" s="18"/>
      <c r="F691" s="18"/>
      <c r="I691" s="18"/>
      <c r="K691" s="18"/>
    </row>
    <row r="692">
      <c r="B692" s="3"/>
      <c r="C692" s="29"/>
      <c r="D692" s="29"/>
      <c r="E692" s="18"/>
      <c r="F692" s="18"/>
      <c r="I692" s="18"/>
      <c r="K692" s="18"/>
    </row>
    <row r="693">
      <c r="B693" s="3"/>
      <c r="C693" s="29"/>
      <c r="D693" s="29"/>
      <c r="E693" s="18"/>
      <c r="F693" s="18"/>
      <c r="I693" s="18"/>
      <c r="K693" s="18"/>
    </row>
    <row r="694">
      <c r="B694" s="3"/>
      <c r="C694" s="29"/>
      <c r="D694" s="29"/>
      <c r="E694" s="18"/>
      <c r="F694" s="18"/>
      <c r="I694" s="18"/>
      <c r="K694" s="18"/>
    </row>
    <row r="695">
      <c r="B695" s="3"/>
      <c r="C695" s="29"/>
      <c r="D695" s="29"/>
      <c r="E695" s="18"/>
      <c r="F695" s="18"/>
      <c r="I695" s="18"/>
      <c r="K695" s="18"/>
    </row>
    <row r="696">
      <c r="B696" s="3"/>
      <c r="C696" s="29"/>
      <c r="D696" s="29"/>
      <c r="E696" s="18"/>
      <c r="F696" s="18"/>
      <c r="I696" s="18"/>
      <c r="K696" s="18"/>
    </row>
    <row r="697">
      <c r="B697" s="3"/>
      <c r="C697" s="29"/>
      <c r="D697" s="29"/>
      <c r="E697" s="18"/>
      <c r="F697" s="18"/>
      <c r="I697" s="18"/>
      <c r="K697" s="18"/>
    </row>
    <row r="698">
      <c r="B698" s="3"/>
      <c r="C698" s="29"/>
      <c r="D698" s="29"/>
      <c r="E698" s="18"/>
      <c r="F698" s="18"/>
      <c r="I698" s="18"/>
      <c r="K698" s="18"/>
    </row>
    <row r="699">
      <c r="B699" s="3"/>
      <c r="C699" s="29"/>
      <c r="D699" s="29"/>
      <c r="E699" s="18"/>
      <c r="F699" s="18"/>
      <c r="I699" s="18"/>
      <c r="K699" s="18"/>
    </row>
    <row r="700">
      <c r="B700" s="3"/>
      <c r="C700" s="29"/>
      <c r="D700" s="29"/>
      <c r="E700" s="18"/>
      <c r="F700" s="18"/>
      <c r="I700" s="18"/>
      <c r="K700" s="18"/>
    </row>
    <row r="701">
      <c r="B701" s="3"/>
      <c r="C701" s="29"/>
      <c r="D701" s="29"/>
      <c r="E701" s="18"/>
      <c r="F701" s="18"/>
      <c r="I701" s="18"/>
      <c r="K701" s="18"/>
    </row>
    <row r="702">
      <c r="B702" s="3"/>
      <c r="C702" s="29"/>
      <c r="D702" s="29"/>
      <c r="E702" s="18"/>
      <c r="F702" s="18"/>
      <c r="I702" s="18"/>
      <c r="K702" s="18"/>
    </row>
    <row r="703">
      <c r="B703" s="3"/>
      <c r="C703" s="29"/>
      <c r="D703" s="29"/>
      <c r="E703" s="18"/>
      <c r="F703" s="18"/>
      <c r="I703" s="18"/>
      <c r="K703" s="18"/>
    </row>
    <row r="704">
      <c r="B704" s="3"/>
      <c r="C704" s="29"/>
      <c r="D704" s="29"/>
      <c r="E704" s="18"/>
      <c r="F704" s="18"/>
      <c r="I704" s="18"/>
      <c r="K704" s="18"/>
    </row>
    <row r="705">
      <c r="B705" s="3"/>
      <c r="C705" s="29"/>
      <c r="D705" s="29"/>
      <c r="E705" s="18"/>
      <c r="F705" s="18"/>
      <c r="I705" s="18"/>
      <c r="K705" s="18"/>
    </row>
    <row r="706">
      <c r="B706" s="3"/>
      <c r="C706" s="29"/>
      <c r="D706" s="29"/>
      <c r="E706" s="18"/>
      <c r="F706" s="18"/>
      <c r="I706" s="18"/>
      <c r="K706" s="18"/>
    </row>
    <row r="707">
      <c r="B707" s="3"/>
      <c r="C707" s="29"/>
      <c r="D707" s="29"/>
      <c r="E707" s="18"/>
      <c r="F707" s="18"/>
      <c r="I707" s="18"/>
      <c r="K707" s="18"/>
    </row>
    <row r="708">
      <c r="B708" s="3"/>
      <c r="C708" s="29"/>
      <c r="D708" s="29"/>
      <c r="E708" s="18"/>
      <c r="F708" s="18"/>
      <c r="I708" s="18"/>
      <c r="K708" s="18"/>
    </row>
    <row r="709">
      <c r="B709" s="3"/>
      <c r="C709" s="29"/>
      <c r="D709" s="29"/>
      <c r="E709" s="18"/>
      <c r="F709" s="18"/>
      <c r="I709" s="18"/>
      <c r="K709" s="18"/>
    </row>
    <row r="710">
      <c r="B710" s="3"/>
      <c r="C710" s="29"/>
      <c r="D710" s="29"/>
      <c r="E710" s="18"/>
      <c r="F710" s="18"/>
      <c r="I710" s="18"/>
      <c r="K710" s="18"/>
    </row>
    <row r="711">
      <c r="B711" s="3"/>
      <c r="C711" s="29"/>
      <c r="D711" s="29"/>
      <c r="E711" s="18"/>
      <c r="F711" s="18"/>
      <c r="I711" s="18"/>
      <c r="K711" s="18"/>
    </row>
    <row r="712">
      <c r="B712" s="3"/>
      <c r="C712" s="29"/>
      <c r="D712" s="29"/>
      <c r="E712" s="18"/>
      <c r="F712" s="18"/>
      <c r="I712" s="18"/>
      <c r="K712" s="18"/>
    </row>
    <row r="713">
      <c r="B713" s="3"/>
      <c r="C713" s="29"/>
      <c r="D713" s="29"/>
      <c r="E713" s="18"/>
      <c r="F713" s="18"/>
      <c r="I713" s="18"/>
      <c r="K713" s="18"/>
    </row>
    <row r="714">
      <c r="B714" s="3"/>
      <c r="C714" s="29"/>
      <c r="D714" s="29"/>
      <c r="E714" s="18"/>
      <c r="F714" s="18"/>
      <c r="I714" s="18"/>
      <c r="K714" s="18"/>
    </row>
    <row r="715">
      <c r="B715" s="3"/>
      <c r="C715" s="29"/>
      <c r="D715" s="29"/>
      <c r="E715" s="18"/>
      <c r="F715" s="18"/>
      <c r="I715" s="18"/>
      <c r="K715" s="18"/>
    </row>
    <row r="716">
      <c r="B716" s="3"/>
      <c r="C716" s="29"/>
      <c r="D716" s="29"/>
      <c r="E716" s="18"/>
      <c r="F716" s="18"/>
      <c r="I716" s="18"/>
      <c r="K716" s="18"/>
    </row>
    <row r="717">
      <c r="B717" s="3"/>
      <c r="C717" s="29"/>
      <c r="D717" s="29"/>
      <c r="E717" s="18"/>
      <c r="F717" s="18"/>
      <c r="I717" s="18"/>
      <c r="K717" s="18"/>
    </row>
    <row r="718">
      <c r="B718" s="3"/>
      <c r="C718" s="29"/>
      <c r="D718" s="29"/>
      <c r="E718" s="18"/>
      <c r="F718" s="18"/>
      <c r="I718" s="18"/>
      <c r="K718" s="18"/>
    </row>
    <row r="719">
      <c r="B719" s="3"/>
      <c r="C719" s="29"/>
      <c r="D719" s="29"/>
      <c r="E719" s="18"/>
      <c r="F719" s="18"/>
      <c r="I719" s="18"/>
      <c r="K719" s="18"/>
    </row>
    <row r="720">
      <c r="B720" s="3"/>
      <c r="C720" s="29"/>
      <c r="D720" s="29"/>
      <c r="E720" s="18"/>
      <c r="F720" s="18"/>
      <c r="I720" s="18"/>
      <c r="K720" s="18"/>
    </row>
    <row r="721">
      <c r="B721" s="3"/>
      <c r="C721" s="29"/>
      <c r="D721" s="29"/>
      <c r="E721" s="18"/>
      <c r="F721" s="18"/>
      <c r="I721" s="18"/>
      <c r="K721" s="18"/>
    </row>
    <row r="722">
      <c r="B722" s="3"/>
      <c r="C722" s="29"/>
      <c r="D722" s="29"/>
      <c r="E722" s="18"/>
      <c r="F722" s="18"/>
      <c r="I722" s="18"/>
      <c r="K722" s="18"/>
    </row>
    <row r="723">
      <c r="B723" s="3"/>
      <c r="C723" s="29"/>
      <c r="D723" s="29"/>
      <c r="E723" s="18"/>
      <c r="F723" s="18"/>
      <c r="I723" s="18"/>
      <c r="K723" s="18"/>
    </row>
    <row r="724">
      <c r="B724" s="3"/>
      <c r="C724" s="29"/>
      <c r="D724" s="29"/>
      <c r="E724" s="18"/>
      <c r="F724" s="18"/>
      <c r="I724" s="18"/>
      <c r="K724" s="18"/>
    </row>
    <row r="725">
      <c r="B725" s="3"/>
      <c r="C725" s="29"/>
      <c r="D725" s="29"/>
      <c r="E725" s="18"/>
      <c r="F725" s="18"/>
      <c r="I725" s="18"/>
      <c r="K725" s="18"/>
    </row>
    <row r="726">
      <c r="B726" s="3"/>
      <c r="C726" s="29"/>
      <c r="D726" s="29"/>
      <c r="E726" s="18"/>
      <c r="F726" s="18"/>
      <c r="I726" s="18"/>
      <c r="K726" s="18"/>
    </row>
    <row r="727">
      <c r="B727" s="3"/>
      <c r="C727" s="29"/>
      <c r="D727" s="29"/>
      <c r="E727" s="18"/>
      <c r="F727" s="18"/>
      <c r="I727" s="18"/>
      <c r="K727" s="18"/>
    </row>
    <row r="728">
      <c r="B728" s="3"/>
      <c r="C728" s="29"/>
      <c r="D728" s="29"/>
      <c r="E728" s="18"/>
      <c r="F728" s="18"/>
      <c r="I728" s="18"/>
      <c r="K728" s="18"/>
    </row>
    <row r="729">
      <c r="B729" s="3"/>
      <c r="C729" s="29"/>
      <c r="D729" s="29"/>
      <c r="E729" s="18"/>
      <c r="F729" s="18"/>
      <c r="I729" s="18"/>
      <c r="K729" s="18"/>
    </row>
    <row r="730">
      <c r="B730" s="3"/>
      <c r="C730" s="29"/>
      <c r="D730" s="29"/>
      <c r="E730" s="18"/>
      <c r="F730" s="18"/>
      <c r="I730" s="18"/>
      <c r="K730" s="18"/>
    </row>
    <row r="731">
      <c r="B731" s="3"/>
      <c r="C731" s="29"/>
      <c r="D731" s="29"/>
      <c r="E731" s="18"/>
      <c r="F731" s="18"/>
      <c r="I731" s="18"/>
      <c r="K731" s="18"/>
    </row>
    <row r="732">
      <c r="B732" s="3"/>
      <c r="C732" s="29"/>
      <c r="D732" s="29"/>
      <c r="E732" s="18"/>
      <c r="F732" s="18"/>
      <c r="I732" s="18"/>
      <c r="K732" s="18"/>
    </row>
    <row r="733">
      <c r="B733" s="3"/>
      <c r="C733" s="29"/>
      <c r="D733" s="29"/>
      <c r="E733" s="18"/>
      <c r="F733" s="18"/>
      <c r="I733" s="18"/>
      <c r="K733" s="18"/>
    </row>
    <row r="734">
      <c r="B734" s="3"/>
      <c r="C734" s="29"/>
      <c r="D734" s="29"/>
      <c r="E734" s="18"/>
      <c r="F734" s="18"/>
      <c r="I734" s="18"/>
      <c r="K734" s="18"/>
    </row>
    <row r="735">
      <c r="B735" s="3"/>
      <c r="C735" s="29"/>
      <c r="D735" s="29"/>
      <c r="E735" s="18"/>
      <c r="F735" s="18"/>
      <c r="I735" s="18"/>
      <c r="K735" s="18"/>
    </row>
    <row r="736">
      <c r="B736" s="3"/>
      <c r="C736" s="29"/>
      <c r="D736" s="29"/>
      <c r="E736" s="18"/>
      <c r="F736" s="18"/>
      <c r="I736" s="18"/>
      <c r="K736" s="18"/>
    </row>
    <row r="737">
      <c r="B737" s="3"/>
      <c r="C737" s="29"/>
      <c r="D737" s="29"/>
      <c r="E737" s="18"/>
      <c r="F737" s="18"/>
      <c r="I737" s="18"/>
      <c r="K737" s="18"/>
    </row>
    <row r="738">
      <c r="B738" s="3"/>
      <c r="C738" s="29"/>
      <c r="D738" s="29"/>
      <c r="E738" s="18"/>
      <c r="F738" s="18"/>
      <c r="I738" s="18"/>
      <c r="K738" s="18"/>
    </row>
    <row r="739">
      <c r="B739" s="3"/>
      <c r="C739" s="29"/>
      <c r="D739" s="29"/>
      <c r="E739" s="18"/>
      <c r="F739" s="18"/>
      <c r="I739" s="18"/>
      <c r="K739" s="18"/>
    </row>
    <row r="740">
      <c r="B740" s="3"/>
      <c r="C740" s="29"/>
      <c r="D740" s="29"/>
      <c r="E740" s="18"/>
      <c r="F740" s="18"/>
      <c r="I740" s="18"/>
      <c r="K740" s="18"/>
    </row>
    <row r="741">
      <c r="B741" s="3"/>
      <c r="C741" s="29"/>
      <c r="D741" s="29"/>
      <c r="E741" s="18"/>
      <c r="F741" s="18"/>
      <c r="I741" s="18"/>
      <c r="K741" s="18"/>
    </row>
    <row r="742">
      <c r="B742" s="3"/>
      <c r="C742" s="29"/>
      <c r="D742" s="29"/>
      <c r="E742" s="18"/>
      <c r="F742" s="18"/>
      <c r="I742" s="18"/>
      <c r="K742" s="18"/>
    </row>
    <row r="743">
      <c r="B743" s="3"/>
      <c r="C743" s="29"/>
      <c r="D743" s="29"/>
      <c r="E743" s="18"/>
      <c r="F743" s="18"/>
      <c r="I743" s="18"/>
      <c r="K743" s="18"/>
    </row>
    <row r="744">
      <c r="B744" s="3"/>
      <c r="C744" s="29"/>
      <c r="D744" s="29"/>
      <c r="E744" s="18"/>
      <c r="F744" s="18"/>
      <c r="I744" s="18"/>
      <c r="K744" s="18"/>
    </row>
    <row r="745">
      <c r="B745" s="3"/>
      <c r="C745" s="29"/>
      <c r="D745" s="29"/>
      <c r="E745" s="18"/>
      <c r="F745" s="18"/>
      <c r="I745" s="18"/>
      <c r="K745" s="18"/>
    </row>
    <row r="746">
      <c r="B746" s="3"/>
      <c r="C746" s="29"/>
      <c r="D746" s="29"/>
      <c r="E746" s="18"/>
      <c r="F746" s="18"/>
      <c r="I746" s="18"/>
      <c r="K746" s="18"/>
    </row>
    <row r="747">
      <c r="B747" s="3"/>
      <c r="C747" s="29"/>
      <c r="D747" s="29"/>
      <c r="E747" s="18"/>
      <c r="F747" s="18"/>
      <c r="I747" s="18"/>
      <c r="K747" s="18"/>
    </row>
    <row r="748">
      <c r="B748" s="3"/>
      <c r="C748" s="29"/>
      <c r="D748" s="29"/>
      <c r="E748" s="18"/>
      <c r="F748" s="18"/>
      <c r="I748" s="18"/>
      <c r="K748" s="18"/>
    </row>
    <row r="749">
      <c r="B749" s="3"/>
      <c r="C749" s="29"/>
      <c r="D749" s="29"/>
      <c r="E749" s="18"/>
      <c r="F749" s="18"/>
      <c r="I749" s="18"/>
      <c r="K749" s="18"/>
    </row>
    <row r="750">
      <c r="B750" s="3"/>
      <c r="C750" s="29"/>
      <c r="D750" s="29"/>
      <c r="E750" s="18"/>
      <c r="F750" s="18"/>
      <c r="I750" s="18"/>
      <c r="K750" s="18"/>
    </row>
    <row r="751">
      <c r="B751" s="3"/>
      <c r="C751" s="29"/>
      <c r="D751" s="29"/>
      <c r="E751" s="18"/>
      <c r="F751" s="18"/>
      <c r="I751" s="18"/>
      <c r="K751" s="18"/>
    </row>
    <row r="752">
      <c r="B752" s="3"/>
      <c r="C752" s="29"/>
      <c r="D752" s="29"/>
      <c r="E752" s="18"/>
      <c r="F752" s="18"/>
      <c r="I752" s="18"/>
      <c r="K752" s="18"/>
    </row>
    <row r="753">
      <c r="B753" s="3"/>
      <c r="C753" s="29"/>
      <c r="D753" s="29"/>
      <c r="E753" s="18"/>
      <c r="F753" s="18"/>
      <c r="I753" s="18"/>
      <c r="K753" s="18"/>
    </row>
    <row r="754">
      <c r="B754" s="3"/>
      <c r="C754" s="29"/>
      <c r="D754" s="29"/>
      <c r="E754" s="18"/>
      <c r="F754" s="18"/>
      <c r="I754" s="18"/>
      <c r="K754" s="18"/>
    </row>
    <row r="755">
      <c r="B755" s="3"/>
      <c r="C755" s="29"/>
      <c r="D755" s="29"/>
      <c r="E755" s="18"/>
      <c r="F755" s="18"/>
      <c r="I755" s="18"/>
      <c r="K755" s="18"/>
    </row>
    <row r="756">
      <c r="B756" s="3"/>
      <c r="C756" s="29"/>
      <c r="D756" s="29"/>
      <c r="E756" s="18"/>
      <c r="F756" s="18"/>
      <c r="I756" s="18"/>
      <c r="K756" s="18"/>
    </row>
    <row r="757">
      <c r="B757" s="3"/>
      <c r="C757" s="29"/>
      <c r="D757" s="29"/>
      <c r="E757" s="18"/>
      <c r="F757" s="18"/>
      <c r="I757" s="18"/>
      <c r="K757" s="18"/>
    </row>
    <row r="758">
      <c r="B758" s="3"/>
      <c r="C758" s="29"/>
      <c r="D758" s="29"/>
      <c r="E758" s="18"/>
      <c r="F758" s="18"/>
      <c r="I758" s="18"/>
      <c r="K758" s="18"/>
    </row>
    <row r="759">
      <c r="B759" s="3"/>
      <c r="C759" s="29"/>
      <c r="D759" s="29"/>
      <c r="E759" s="18"/>
      <c r="F759" s="18"/>
      <c r="I759" s="18"/>
      <c r="K759" s="18"/>
    </row>
    <row r="760">
      <c r="B760" s="3"/>
      <c r="C760" s="29"/>
      <c r="D760" s="29"/>
      <c r="E760" s="18"/>
      <c r="F760" s="18"/>
      <c r="I760" s="18"/>
      <c r="K760" s="18"/>
    </row>
    <row r="761">
      <c r="B761" s="3"/>
      <c r="C761" s="29"/>
      <c r="D761" s="29"/>
      <c r="E761" s="18"/>
      <c r="F761" s="18"/>
      <c r="I761" s="18"/>
      <c r="K761" s="18"/>
    </row>
    <row r="762">
      <c r="B762" s="3"/>
      <c r="C762" s="29"/>
      <c r="D762" s="29"/>
      <c r="E762" s="18"/>
      <c r="F762" s="18"/>
      <c r="I762" s="18"/>
      <c r="K762" s="18"/>
    </row>
    <row r="763">
      <c r="B763" s="3"/>
      <c r="C763" s="29"/>
      <c r="D763" s="29"/>
      <c r="E763" s="18"/>
      <c r="F763" s="18"/>
      <c r="I763" s="18"/>
      <c r="K763" s="18"/>
    </row>
    <row r="764">
      <c r="B764" s="3"/>
      <c r="C764" s="29"/>
      <c r="D764" s="29"/>
      <c r="E764" s="18"/>
      <c r="F764" s="18"/>
      <c r="I764" s="18"/>
      <c r="K764" s="18"/>
    </row>
    <row r="765">
      <c r="B765" s="3"/>
      <c r="C765" s="29"/>
      <c r="D765" s="29"/>
      <c r="E765" s="18"/>
      <c r="F765" s="18"/>
      <c r="I765" s="18"/>
      <c r="K765" s="18"/>
    </row>
    <row r="766">
      <c r="B766" s="3"/>
      <c r="C766" s="29"/>
      <c r="D766" s="29"/>
      <c r="E766" s="18"/>
      <c r="F766" s="18"/>
      <c r="I766" s="18"/>
      <c r="K766" s="18"/>
    </row>
    <row r="767">
      <c r="B767" s="3"/>
      <c r="C767" s="29"/>
      <c r="D767" s="29"/>
      <c r="E767" s="18"/>
      <c r="F767" s="18"/>
      <c r="I767" s="18"/>
      <c r="K767" s="18"/>
    </row>
    <row r="768">
      <c r="B768" s="3"/>
      <c r="C768" s="29"/>
      <c r="D768" s="29"/>
      <c r="E768" s="18"/>
      <c r="F768" s="18"/>
      <c r="I768" s="18"/>
      <c r="K768" s="18"/>
    </row>
    <row r="769">
      <c r="B769" s="3"/>
      <c r="C769" s="29"/>
      <c r="D769" s="29"/>
      <c r="E769" s="18"/>
      <c r="F769" s="18"/>
      <c r="I769" s="18"/>
      <c r="K769" s="18"/>
    </row>
    <row r="770">
      <c r="B770" s="3"/>
      <c r="C770" s="29"/>
      <c r="D770" s="29"/>
      <c r="E770" s="18"/>
      <c r="F770" s="18"/>
      <c r="I770" s="18"/>
      <c r="K770" s="18"/>
    </row>
    <row r="771">
      <c r="B771" s="3"/>
      <c r="C771" s="29"/>
      <c r="D771" s="29"/>
      <c r="E771" s="18"/>
      <c r="F771" s="18"/>
      <c r="I771" s="18"/>
      <c r="K771" s="18"/>
    </row>
    <row r="772">
      <c r="B772" s="3"/>
      <c r="C772" s="29"/>
      <c r="D772" s="29"/>
      <c r="E772" s="18"/>
      <c r="F772" s="18"/>
      <c r="I772" s="18"/>
      <c r="K772" s="18"/>
    </row>
    <row r="773">
      <c r="B773" s="3"/>
      <c r="C773" s="29"/>
      <c r="D773" s="29"/>
      <c r="E773" s="18"/>
      <c r="F773" s="18"/>
      <c r="I773" s="18"/>
      <c r="K773" s="18"/>
    </row>
    <row r="774">
      <c r="B774" s="3"/>
      <c r="C774" s="29"/>
      <c r="D774" s="29"/>
      <c r="E774" s="18"/>
      <c r="F774" s="18"/>
      <c r="I774" s="18"/>
      <c r="K774" s="18"/>
    </row>
    <row r="775">
      <c r="B775" s="3"/>
      <c r="C775" s="29"/>
      <c r="D775" s="29"/>
      <c r="E775" s="18"/>
      <c r="F775" s="18"/>
      <c r="I775" s="18"/>
      <c r="K775" s="18"/>
    </row>
    <row r="776">
      <c r="B776" s="3"/>
      <c r="C776" s="29"/>
      <c r="D776" s="29"/>
      <c r="E776" s="18"/>
      <c r="F776" s="18"/>
      <c r="I776" s="18"/>
      <c r="K776" s="18"/>
    </row>
    <row r="777">
      <c r="B777" s="3"/>
      <c r="C777" s="29"/>
      <c r="D777" s="29"/>
      <c r="E777" s="18"/>
      <c r="F777" s="18"/>
      <c r="I777" s="18"/>
      <c r="K777" s="18"/>
    </row>
    <row r="778">
      <c r="B778" s="3"/>
      <c r="C778" s="29"/>
      <c r="D778" s="29"/>
      <c r="E778" s="18"/>
      <c r="F778" s="18"/>
      <c r="I778" s="18"/>
      <c r="K778" s="18"/>
    </row>
    <row r="779">
      <c r="B779" s="3"/>
      <c r="C779" s="29"/>
      <c r="D779" s="29"/>
      <c r="E779" s="18"/>
      <c r="F779" s="18"/>
      <c r="I779" s="18"/>
      <c r="K779" s="18"/>
    </row>
    <row r="780">
      <c r="B780" s="3"/>
      <c r="C780" s="29"/>
      <c r="D780" s="29"/>
      <c r="E780" s="18"/>
      <c r="F780" s="18"/>
      <c r="I780" s="18"/>
      <c r="K780" s="18"/>
    </row>
    <row r="781">
      <c r="B781" s="3"/>
      <c r="C781" s="29"/>
      <c r="D781" s="29"/>
      <c r="E781" s="18"/>
      <c r="F781" s="18"/>
      <c r="I781" s="18"/>
      <c r="K781" s="18"/>
    </row>
    <row r="782">
      <c r="B782" s="3"/>
      <c r="C782" s="29"/>
      <c r="D782" s="29"/>
      <c r="E782" s="18"/>
      <c r="F782" s="18"/>
      <c r="I782" s="18"/>
      <c r="K782" s="18"/>
    </row>
    <row r="783">
      <c r="B783" s="3"/>
      <c r="C783" s="29"/>
      <c r="D783" s="29"/>
      <c r="E783" s="18"/>
      <c r="F783" s="18"/>
      <c r="I783" s="18"/>
      <c r="K783" s="18"/>
    </row>
    <row r="784">
      <c r="B784" s="3"/>
      <c r="C784" s="29"/>
      <c r="D784" s="29"/>
      <c r="E784" s="18"/>
      <c r="F784" s="18"/>
      <c r="I784" s="18"/>
      <c r="K784" s="18"/>
    </row>
    <row r="785">
      <c r="B785" s="3"/>
      <c r="C785" s="29"/>
      <c r="D785" s="29"/>
      <c r="E785" s="18"/>
      <c r="F785" s="18"/>
      <c r="I785" s="18"/>
      <c r="K785" s="18"/>
    </row>
    <row r="786">
      <c r="B786" s="3"/>
      <c r="C786" s="29"/>
      <c r="D786" s="29"/>
      <c r="E786" s="18"/>
      <c r="F786" s="18"/>
      <c r="I786" s="18"/>
      <c r="K786" s="18"/>
    </row>
    <row r="787">
      <c r="B787" s="3"/>
      <c r="C787" s="29"/>
      <c r="D787" s="29"/>
      <c r="E787" s="18"/>
      <c r="F787" s="18"/>
      <c r="I787" s="18"/>
      <c r="K787" s="18"/>
    </row>
    <row r="788">
      <c r="B788" s="3"/>
      <c r="C788" s="29"/>
      <c r="D788" s="29"/>
      <c r="E788" s="18"/>
      <c r="F788" s="18"/>
      <c r="I788" s="18"/>
      <c r="K788" s="18"/>
    </row>
    <row r="789">
      <c r="B789" s="3"/>
      <c r="C789" s="29"/>
      <c r="D789" s="29"/>
      <c r="E789" s="18"/>
      <c r="F789" s="18"/>
      <c r="I789" s="18"/>
      <c r="K789" s="18"/>
    </row>
    <row r="790">
      <c r="B790" s="3"/>
      <c r="C790" s="29"/>
      <c r="D790" s="29"/>
      <c r="E790" s="18"/>
      <c r="F790" s="18"/>
      <c r="I790" s="18"/>
      <c r="K790" s="18"/>
    </row>
    <row r="791">
      <c r="B791" s="3"/>
      <c r="C791" s="29"/>
      <c r="D791" s="29"/>
      <c r="E791" s="18"/>
      <c r="F791" s="18"/>
      <c r="I791" s="18"/>
      <c r="K791" s="18"/>
    </row>
    <row r="792">
      <c r="B792" s="3"/>
      <c r="C792" s="29"/>
      <c r="D792" s="29"/>
      <c r="E792" s="18"/>
      <c r="F792" s="18"/>
      <c r="I792" s="18"/>
      <c r="K792" s="18"/>
    </row>
    <row r="793">
      <c r="B793" s="3"/>
      <c r="C793" s="29"/>
      <c r="D793" s="29"/>
      <c r="E793" s="18"/>
      <c r="F793" s="18"/>
      <c r="I793" s="18"/>
      <c r="K793" s="18"/>
    </row>
    <row r="794">
      <c r="B794" s="3"/>
      <c r="C794" s="29"/>
      <c r="D794" s="29"/>
      <c r="E794" s="18"/>
      <c r="F794" s="18"/>
      <c r="I794" s="18"/>
      <c r="K794" s="18"/>
    </row>
    <row r="795">
      <c r="B795" s="3"/>
      <c r="C795" s="29"/>
      <c r="D795" s="29"/>
      <c r="E795" s="18"/>
      <c r="F795" s="18"/>
      <c r="I795" s="18"/>
      <c r="K795" s="18"/>
    </row>
    <row r="796">
      <c r="B796" s="3"/>
      <c r="C796" s="29"/>
      <c r="D796" s="29"/>
      <c r="E796" s="18"/>
      <c r="F796" s="18"/>
      <c r="I796" s="18"/>
      <c r="K796" s="18"/>
    </row>
    <row r="797">
      <c r="B797" s="3"/>
      <c r="C797" s="29"/>
      <c r="D797" s="29"/>
      <c r="E797" s="18"/>
      <c r="F797" s="18"/>
      <c r="I797" s="18"/>
      <c r="K797" s="18"/>
    </row>
    <row r="798">
      <c r="B798" s="3"/>
      <c r="C798" s="29"/>
      <c r="D798" s="29"/>
      <c r="E798" s="18"/>
      <c r="F798" s="18"/>
      <c r="I798" s="18"/>
      <c r="K798" s="18"/>
    </row>
    <row r="799">
      <c r="B799" s="3"/>
      <c r="C799" s="29"/>
      <c r="D799" s="29"/>
      <c r="E799" s="18"/>
      <c r="F799" s="18"/>
      <c r="I799" s="18"/>
      <c r="K799" s="18"/>
    </row>
    <row r="800">
      <c r="B800" s="3"/>
      <c r="C800" s="29"/>
      <c r="D800" s="29"/>
      <c r="E800" s="18"/>
      <c r="F800" s="18"/>
      <c r="I800" s="18"/>
      <c r="K800" s="18"/>
    </row>
    <row r="801">
      <c r="B801" s="3"/>
      <c r="C801" s="29"/>
      <c r="D801" s="29"/>
      <c r="E801" s="18"/>
      <c r="F801" s="18"/>
      <c r="I801" s="18"/>
      <c r="K801" s="18"/>
    </row>
    <row r="802">
      <c r="B802" s="3"/>
      <c r="C802" s="29"/>
      <c r="D802" s="29"/>
      <c r="E802" s="18"/>
      <c r="F802" s="18"/>
      <c r="I802" s="18"/>
      <c r="K802" s="18"/>
    </row>
    <row r="803">
      <c r="B803" s="3"/>
      <c r="C803" s="29"/>
      <c r="D803" s="29"/>
      <c r="E803" s="18"/>
      <c r="F803" s="18"/>
      <c r="I803" s="18"/>
      <c r="K803" s="18"/>
    </row>
    <row r="804">
      <c r="B804" s="3"/>
      <c r="C804" s="29"/>
      <c r="D804" s="29"/>
      <c r="E804" s="18"/>
      <c r="F804" s="18"/>
      <c r="I804" s="18"/>
      <c r="K804" s="18"/>
    </row>
    <row r="805">
      <c r="B805" s="3"/>
      <c r="C805" s="29"/>
      <c r="D805" s="29"/>
      <c r="E805" s="18"/>
      <c r="F805" s="18"/>
      <c r="I805" s="18"/>
      <c r="K805" s="18"/>
    </row>
    <row r="806">
      <c r="B806" s="3"/>
      <c r="C806" s="29"/>
      <c r="D806" s="29"/>
      <c r="E806" s="18"/>
      <c r="F806" s="18"/>
      <c r="I806" s="18"/>
      <c r="K806" s="18"/>
    </row>
    <row r="807">
      <c r="B807" s="3"/>
      <c r="C807" s="29"/>
      <c r="D807" s="29"/>
      <c r="E807" s="18"/>
      <c r="F807" s="18"/>
      <c r="I807" s="18"/>
      <c r="K807" s="18"/>
    </row>
    <row r="808">
      <c r="B808" s="3"/>
      <c r="C808" s="29"/>
      <c r="D808" s="29"/>
      <c r="E808" s="18"/>
      <c r="F808" s="18"/>
      <c r="I808" s="18"/>
      <c r="K808" s="18"/>
    </row>
    <row r="809">
      <c r="B809" s="3"/>
      <c r="C809" s="29"/>
      <c r="D809" s="29"/>
      <c r="E809" s="18"/>
      <c r="F809" s="18"/>
      <c r="I809" s="18"/>
      <c r="K809" s="18"/>
    </row>
    <row r="810">
      <c r="B810" s="3"/>
      <c r="C810" s="29"/>
      <c r="D810" s="29"/>
      <c r="E810" s="18"/>
      <c r="F810" s="18"/>
      <c r="I810" s="18"/>
      <c r="K810" s="18"/>
    </row>
    <row r="811">
      <c r="B811" s="3"/>
      <c r="C811" s="29"/>
      <c r="D811" s="29"/>
      <c r="E811" s="18"/>
      <c r="F811" s="18"/>
      <c r="I811" s="18"/>
      <c r="K811" s="18"/>
    </row>
    <row r="812">
      <c r="B812" s="3"/>
      <c r="C812" s="29"/>
      <c r="D812" s="29"/>
      <c r="E812" s="18"/>
      <c r="F812" s="18"/>
      <c r="I812" s="18"/>
      <c r="K812" s="18"/>
    </row>
    <row r="813">
      <c r="B813" s="3"/>
      <c r="C813" s="29"/>
      <c r="D813" s="29"/>
      <c r="E813" s="18"/>
      <c r="F813" s="18"/>
      <c r="I813" s="18"/>
      <c r="K813" s="18"/>
    </row>
    <row r="814">
      <c r="B814" s="3"/>
      <c r="C814" s="29"/>
      <c r="D814" s="29"/>
      <c r="E814" s="18"/>
      <c r="F814" s="18"/>
      <c r="I814" s="18"/>
      <c r="K814" s="18"/>
    </row>
    <row r="815">
      <c r="B815" s="3"/>
      <c r="C815" s="29"/>
      <c r="D815" s="29"/>
      <c r="E815" s="18"/>
      <c r="F815" s="18"/>
      <c r="I815" s="18"/>
      <c r="K815" s="18"/>
    </row>
    <row r="816">
      <c r="B816" s="3"/>
      <c r="C816" s="29"/>
      <c r="D816" s="29"/>
      <c r="E816" s="18"/>
      <c r="F816" s="18"/>
      <c r="I816" s="18"/>
      <c r="K816" s="18"/>
    </row>
    <row r="817">
      <c r="B817" s="3"/>
      <c r="C817" s="29"/>
      <c r="D817" s="29"/>
      <c r="E817" s="18"/>
      <c r="F817" s="18"/>
      <c r="I817" s="18"/>
      <c r="K817" s="18"/>
    </row>
    <row r="818">
      <c r="B818" s="3"/>
      <c r="C818" s="29"/>
      <c r="D818" s="29"/>
      <c r="E818" s="18"/>
      <c r="F818" s="18"/>
      <c r="I818" s="18"/>
      <c r="K818" s="18"/>
    </row>
    <row r="819">
      <c r="B819" s="3"/>
      <c r="C819" s="29"/>
      <c r="D819" s="29"/>
      <c r="E819" s="18"/>
      <c r="F819" s="18"/>
      <c r="I819" s="18"/>
      <c r="K819" s="18"/>
    </row>
    <row r="820">
      <c r="B820" s="3"/>
      <c r="C820" s="29"/>
      <c r="D820" s="29"/>
      <c r="E820" s="18"/>
      <c r="F820" s="18"/>
      <c r="I820" s="18"/>
      <c r="K820" s="18"/>
    </row>
    <row r="821">
      <c r="B821" s="3"/>
      <c r="C821" s="29"/>
      <c r="D821" s="29"/>
      <c r="E821" s="18"/>
      <c r="F821" s="18"/>
      <c r="I821" s="18"/>
      <c r="K821" s="18"/>
    </row>
    <row r="822">
      <c r="B822" s="3"/>
      <c r="C822" s="29"/>
      <c r="D822" s="29"/>
      <c r="E822" s="18"/>
      <c r="F822" s="18"/>
      <c r="I822" s="18"/>
      <c r="K822" s="18"/>
    </row>
    <row r="823">
      <c r="B823" s="3"/>
      <c r="C823" s="29"/>
      <c r="D823" s="29"/>
      <c r="E823" s="18"/>
      <c r="F823" s="18"/>
      <c r="I823" s="18"/>
      <c r="K823" s="18"/>
    </row>
    <row r="824">
      <c r="B824" s="3"/>
      <c r="C824" s="29"/>
      <c r="D824" s="29"/>
      <c r="E824" s="18"/>
      <c r="F824" s="18"/>
      <c r="I824" s="18"/>
      <c r="K824" s="18"/>
    </row>
    <row r="825">
      <c r="B825" s="3"/>
      <c r="C825" s="29"/>
      <c r="D825" s="29"/>
      <c r="E825" s="18"/>
      <c r="F825" s="18"/>
      <c r="I825" s="18"/>
      <c r="K825" s="18"/>
    </row>
    <row r="826">
      <c r="B826" s="3"/>
      <c r="C826" s="29"/>
      <c r="D826" s="29"/>
      <c r="E826" s="18"/>
      <c r="F826" s="18"/>
      <c r="I826" s="18"/>
      <c r="K826" s="18"/>
    </row>
    <row r="827">
      <c r="B827" s="3"/>
      <c r="C827" s="29"/>
      <c r="D827" s="29"/>
      <c r="E827" s="18"/>
      <c r="F827" s="18"/>
      <c r="I827" s="18"/>
      <c r="K827" s="18"/>
    </row>
    <row r="828">
      <c r="B828" s="3"/>
      <c r="C828" s="29"/>
      <c r="D828" s="29"/>
      <c r="E828" s="18"/>
      <c r="F828" s="18"/>
      <c r="I828" s="18"/>
      <c r="K828" s="18"/>
    </row>
    <row r="829">
      <c r="B829" s="3"/>
      <c r="C829" s="29"/>
      <c r="D829" s="29"/>
      <c r="E829" s="18"/>
      <c r="F829" s="18"/>
      <c r="I829" s="18"/>
      <c r="K829" s="18"/>
    </row>
    <row r="830">
      <c r="B830" s="3"/>
      <c r="C830" s="29"/>
      <c r="D830" s="29"/>
      <c r="E830" s="18"/>
      <c r="F830" s="18"/>
      <c r="I830" s="18"/>
      <c r="K830" s="18"/>
    </row>
    <row r="831">
      <c r="B831" s="3"/>
      <c r="C831" s="29"/>
      <c r="D831" s="29"/>
      <c r="E831" s="18"/>
      <c r="F831" s="18"/>
      <c r="I831" s="18"/>
      <c r="K831" s="18"/>
    </row>
    <row r="832">
      <c r="B832" s="3"/>
      <c r="C832" s="29"/>
      <c r="D832" s="29"/>
      <c r="E832" s="18"/>
      <c r="F832" s="18"/>
      <c r="I832" s="18"/>
      <c r="K832" s="18"/>
    </row>
    <row r="833">
      <c r="B833" s="3"/>
      <c r="C833" s="29"/>
      <c r="D833" s="29"/>
      <c r="E833" s="18"/>
      <c r="F833" s="18"/>
      <c r="I833" s="18"/>
      <c r="K833" s="18"/>
    </row>
    <row r="834">
      <c r="B834" s="3"/>
      <c r="C834" s="29"/>
      <c r="D834" s="29"/>
      <c r="E834" s="18"/>
      <c r="F834" s="18"/>
      <c r="I834" s="18"/>
      <c r="K834" s="18"/>
    </row>
    <row r="835">
      <c r="B835" s="3"/>
      <c r="C835" s="29"/>
      <c r="D835" s="29"/>
      <c r="E835" s="18"/>
      <c r="F835" s="18"/>
      <c r="I835" s="18"/>
      <c r="K835" s="18"/>
    </row>
    <row r="836">
      <c r="B836" s="3"/>
      <c r="C836" s="29"/>
      <c r="D836" s="29"/>
      <c r="E836" s="18"/>
      <c r="F836" s="18"/>
      <c r="I836" s="18"/>
      <c r="K836" s="18"/>
    </row>
    <row r="837">
      <c r="B837" s="3"/>
      <c r="C837" s="29"/>
      <c r="D837" s="29"/>
      <c r="E837" s="18"/>
      <c r="F837" s="18"/>
      <c r="I837" s="18"/>
      <c r="K837" s="18"/>
    </row>
    <row r="838">
      <c r="B838" s="3"/>
      <c r="C838" s="29"/>
      <c r="D838" s="29"/>
      <c r="E838" s="18"/>
      <c r="F838" s="18"/>
      <c r="I838" s="18"/>
      <c r="K838" s="18"/>
    </row>
    <row r="839">
      <c r="B839" s="3"/>
      <c r="C839" s="29"/>
      <c r="D839" s="29"/>
      <c r="E839" s="18"/>
      <c r="F839" s="18"/>
      <c r="I839" s="18"/>
      <c r="K839" s="18"/>
    </row>
    <row r="840">
      <c r="B840" s="3"/>
      <c r="C840" s="29"/>
      <c r="D840" s="29"/>
      <c r="E840" s="18"/>
      <c r="F840" s="18"/>
      <c r="I840" s="18"/>
      <c r="K840" s="18"/>
    </row>
    <row r="841">
      <c r="B841" s="3"/>
      <c r="C841" s="29"/>
      <c r="D841" s="29"/>
      <c r="E841" s="18"/>
      <c r="F841" s="18"/>
      <c r="I841" s="18"/>
      <c r="K841" s="18"/>
    </row>
    <row r="842">
      <c r="B842" s="3"/>
      <c r="C842" s="29"/>
      <c r="D842" s="29"/>
      <c r="E842" s="18"/>
      <c r="F842" s="18"/>
      <c r="I842" s="18"/>
      <c r="K842" s="18"/>
    </row>
    <row r="843">
      <c r="B843" s="3"/>
      <c r="C843" s="29"/>
      <c r="D843" s="29"/>
      <c r="E843" s="18"/>
      <c r="F843" s="18"/>
      <c r="I843" s="18"/>
      <c r="K843" s="18"/>
    </row>
    <row r="844">
      <c r="B844" s="3"/>
      <c r="C844" s="29"/>
      <c r="D844" s="29"/>
      <c r="E844" s="18"/>
      <c r="F844" s="18"/>
      <c r="I844" s="18"/>
      <c r="K844" s="18"/>
    </row>
    <row r="845">
      <c r="B845" s="3"/>
      <c r="C845" s="29"/>
      <c r="D845" s="29"/>
      <c r="E845" s="18"/>
      <c r="F845" s="18"/>
      <c r="I845" s="18"/>
      <c r="K845" s="18"/>
    </row>
    <row r="846">
      <c r="B846" s="3"/>
      <c r="C846" s="29"/>
      <c r="D846" s="29"/>
      <c r="E846" s="18"/>
      <c r="F846" s="18"/>
      <c r="I846" s="18"/>
      <c r="K846" s="18"/>
    </row>
    <row r="847">
      <c r="B847" s="3"/>
      <c r="C847" s="29"/>
      <c r="D847" s="29"/>
      <c r="E847" s="18"/>
      <c r="F847" s="18"/>
      <c r="I847" s="18"/>
      <c r="K847" s="18"/>
    </row>
    <row r="848">
      <c r="B848" s="3"/>
      <c r="C848" s="29"/>
      <c r="D848" s="29"/>
      <c r="E848" s="18"/>
      <c r="F848" s="18"/>
      <c r="I848" s="18"/>
      <c r="K848" s="18"/>
    </row>
    <row r="849">
      <c r="B849" s="3"/>
      <c r="C849" s="29"/>
      <c r="D849" s="29"/>
      <c r="E849" s="18"/>
      <c r="F849" s="18"/>
      <c r="I849" s="18"/>
      <c r="K849" s="18"/>
    </row>
    <row r="850">
      <c r="B850" s="3"/>
      <c r="C850" s="29"/>
      <c r="D850" s="29"/>
      <c r="E850" s="18"/>
      <c r="F850" s="18"/>
      <c r="I850" s="18"/>
      <c r="K850" s="18"/>
    </row>
    <row r="851">
      <c r="B851" s="3"/>
      <c r="C851" s="29"/>
      <c r="D851" s="29"/>
      <c r="E851" s="18"/>
      <c r="F851" s="18"/>
      <c r="I851" s="18"/>
      <c r="K851" s="18"/>
    </row>
    <row r="852">
      <c r="B852" s="3"/>
      <c r="C852" s="29"/>
      <c r="D852" s="29"/>
      <c r="E852" s="18"/>
      <c r="F852" s="18"/>
      <c r="I852" s="18"/>
      <c r="K852" s="18"/>
    </row>
    <row r="853">
      <c r="B853" s="3"/>
      <c r="C853" s="29"/>
      <c r="D853" s="29"/>
      <c r="E853" s="18"/>
      <c r="F853" s="18"/>
      <c r="I853" s="18"/>
      <c r="K853" s="18"/>
    </row>
    <row r="854">
      <c r="B854" s="3"/>
      <c r="C854" s="29"/>
      <c r="D854" s="29"/>
      <c r="E854" s="18"/>
      <c r="F854" s="18"/>
      <c r="I854" s="18"/>
      <c r="K854" s="18"/>
    </row>
    <row r="855">
      <c r="B855" s="3"/>
      <c r="C855" s="29"/>
      <c r="D855" s="29"/>
      <c r="E855" s="18"/>
      <c r="F855" s="18"/>
      <c r="I855" s="18"/>
      <c r="K855" s="18"/>
    </row>
    <row r="856">
      <c r="B856" s="3"/>
      <c r="C856" s="29"/>
      <c r="D856" s="29"/>
      <c r="E856" s="18"/>
      <c r="F856" s="18"/>
      <c r="I856" s="18"/>
      <c r="K856" s="18"/>
    </row>
    <row r="857">
      <c r="B857" s="3"/>
      <c r="C857" s="29"/>
      <c r="D857" s="29"/>
      <c r="E857" s="18"/>
      <c r="F857" s="18"/>
      <c r="I857" s="18"/>
      <c r="K857" s="18"/>
    </row>
    <row r="858">
      <c r="B858" s="3"/>
      <c r="C858" s="29"/>
      <c r="D858" s="29"/>
      <c r="E858" s="18"/>
      <c r="F858" s="18"/>
      <c r="I858" s="18"/>
      <c r="K858" s="18"/>
    </row>
    <row r="859">
      <c r="B859" s="3"/>
      <c r="C859" s="29"/>
      <c r="D859" s="29"/>
      <c r="E859" s="18"/>
      <c r="F859" s="18"/>
      <c r="I859" s="18"/>
      <c r="K859" s="18"/>
    </row>
    <row r="860">
      <c r="B860" s="3"/>
      <c r="C860" s="29"/>
      <c r="D860" s="29"/>
      <c r="E860" s="18"/>
      <c r="F860" s="18"/>
      <c r="I860" s="18"/>
      <c r="K860" s="18"/>
    </row>
    <row r="861">
      <c r="B861" s="3"/>
      <c r="C861" s="29"/>
      <c r="D861" s="29"/>
      <c r="E861" s="18"/>
      <c r="F861" s="18"/>
      <c r="I861" s="18"/>
      <c r="K861" s="18"/>
    </row>
    <row r="862">
      <c r="B862" s="3"/>
      <c r="C862" s="29"/>
      <c r="D862" s="29"/>
      <c r="E862" s="18"/>
      <c r="F862" s="18"/>
      <c r="I862" s="18"/>
      <c r="K862" s="18"/>
    </row>
    <row r="863">
      <c r="B863" s="3"/>
      <c r="C863" s="29"/>
      <c r="D863" s="29"/>
      <c r="E863" s="18"/>
      <c r="F863" s="18"/>
      <c r="I863" s="18"/>
      <c r="K863" s="18"/>
    </row>
    <row r="864">
      <c r="B864" s="3"/>
      <c r="C864" s="29"/>
      <c r="D864" s="29"/>
      <c r="E864" s="18"/>
      <c r="F864" s="18"/>
      <c r="I864" s="18"/>
      <c r="K864" s="18"/>
    </row>
    <row r="865">
      <c r="B865" s="3"/>
      <c r="C865" s="29"/>
      <c r="D865" s="29"/>
      <c r="E865" s="18"/>
      <c r="F865" s="18"/>
      <c r="I865" s="18"/>
      <c r="K865" s="18"/>
    </row>
    <row r="866">
      <c r="B866" s="3"/>
      <c r="C866" s="29"/>
      <c r="D866" s="29"/>
      <c r="E866" s="18"/>
      <c r="F866" s="18"/>
      <c r="I866" s="18"/>
      <c r="K866" s="18"/>
    </row>
    <row r="867">
      <c r="B867" s="3"/>
      <c r="C867" s="29"/>
      <c r="D867" s="29"/>
      <c r="E867" s="18"/>
      <c r="F867" s="18"/>
      <c r="I867" s="18"/>
      <c r="K867" s="18"/>
    </row>
    <row r="868">
      <c r="B868" s="3"/>
      <c r="C868" s="29"/>
      <c r="D868" s="29"/>
      <c r="E868" s="18"/>
      <c r="F868" s="18"/>
      <c r="I868" s="18"/>
      <c r="K868" s="18"/>
    </row>
    <row r="869">
      <c r="B869" s="3"/>
      <c r="C869" s="29"/>
      <c r="D869" s="29"/>
      <c r="E869" s="18"/>
      <c r="F869" s="18"/>
      <c r="I869" s="18"/>
      <c r="K869" s="18"/>
    </row>
    <row r="870">
      <c r="B870" s="3"/>
      <c r="C870" s="29"/>
      <c r="D870" s="29"/>
      <c r="E870" s="18"/>
      <c r="F870" s="18"/>
      <c r="I870" s="18"/>
      <c r="K870" s="18"/>
    </row>
    <row r="871">
      <c r="B871" s="3"/>
      <c r="C871" s="29"/>
      <c r="D871" s="29"/>
      <c r="E871" s="18"/>
      <c r="F871" s="18"/>
      <c r="I871" s="18"/>
      <c r="K871" s="18"/>
    </row>
    <row r="872">
      <c r="B872" s="3"/>
      <c r="C872" s="29"/>
      <c r="D872" s="29"/>
      <c r="E872" s="18"/>
      <c r="F872" s="18"/>
      <c r="I872" s="18"/>
      <c r="K872" s="18"/>
    </row>
    <row r="873">
      <c r="B873" s="3"/>
      <c r="C873" s="29"/>
      <c r="D873" s="29"/>
      <c r="E873" s="18"/>
      <c r="F873" s="18"/>
      <c r="I873" s="18"/>
      <c r="K873" s="18"/>
    </row>
    <row r="874">
      <c r="B874" s="3"/>
      <c r="C874" s="29"/>
      <c r="D874" s="29"/>
      <c r="E874" s="18"/>
      <c r="F874" s="18"/>
      <c r="I874" s="18"/>
      <c r="K874" s="18"/>
    </row>
    <row r="875">
      <c r="B875" s="3"/>
      <c r="C875" s="29"/>
      <c r="D875" s="29"/>
      <c r="E875" s="18"/>
      <c r="F875" s="18"/>
      <c r="I875" s="18"/>
      <c r="K875" s="18"/>
    </row>
    <row r="876">
      <c r="B876" s="3"/>
      <c r="C876" s="29"/>
      <c r="D876" s="29"/>
      <c r="E876" s="18"/>
      <c r="F876" s="18"/>
      <c r="I876" s="18"/>
      <c r="K876" s="18"/>
    </row>
    <row r="877">
      <c r="B877" s="3"/>
      <c r="C877" s="29"/>
      <c r="D877" s="29"/>
      <c r="E877" s="18"/>
      <c r="F877" s="18"/>
      <c r="I877" s="18"/>
      <c r="K877" s="18"/>
    </row>
    <row r="878">
      <c r="B878" s="3"/>
      <c r="C878" s="29"/>
      <c r="D878" s="29"/>
      <c r="E878" s="18"/>
      <c r="F878" s="18"/>
      <c r="I878" s="18"/>
      <c r="K878" s="18"/>
    </row>
    <row r="879">
      <c r="B879" s="3"/>
      <c r="C879" s="29"/>
      <c r="D879" s="29"/>
      <c r="E879" s="18"/>
      <c r="F879" s="18"/>
      <c r="I879" s="18"/>
      <c r="K879" s="18"/>
    </row>
    <row r="880">
      <c r="B880" s="3"/>
      <c r="C880" s="29"/>
      <c r="D880" s="29"/>
      <c r="E880" s="18"/>
      <c r="F880" s="18"/>
      <c r="I880" s="18"/>
      <c r="K880" s="18"/>
    </row>
    <row r="881">
      <c r="B881" s="3"/>
      <c r="C881" s="29"/>
      <c r="D881" s="29"/>
      <c r="E881" s="18"/>
      <c r="F881" s="18"/>
      <c r="I881" s="18"/>
      <c r="K881" s="18"/>
    </row>
    <row r="882">
      <c r="B882" s="3"/>
      <c r="C882" s="29"/>
      <c r="D882" s="29"/>
      <c r="E882" s="18"/>
      <c r="F882" s="18"/>
      <c r="I882" s="18"/>
      <c r="K882" s="18"/>
    </row>
    <row r="883">
      <c r="B883" s="3"/>
      <c r="C883" s="29"/>
      <c r="D883" s="29"/>
      <c r="E883" s="18"/>
      <c r="F883" s="18"/>
      <c r="I883" s="18"/>
      <c r="K883" s="18"/>
    </row>
    <row r="884">
      <c r="B884" s="3"/>
      <c r="C884" s="29"/>
      <c r="D884" s="29"/>
      <c r="E884" s="18"/>
      <c r="F884" s="18"/>
      <c r="I884" s="18"/>
      <c r="K884" s="18"/>
    </row>
    <row r="885">
      <c r="B885" s="3"/>
      <c r="C885" s="29"/>
      <c r="D885" s="29"/>
      <c r="E885" s="18"/>
      <c r="F885" s="18"/>
      <c r="I885" s="18"/>
      <c r="K885" s="18"/>
    </row>
    <row r="886">
      <c r="B886" s="3"/>
      <c r="C886" s="29"/>
      <c r="D886" s="29"/>
      <c r="E886" s="18"/>
      <c r="F886" s="18"/>
      <c r="I886" s="18"/>
      <c r="K886" s="18"/>
    </row>
    <row r="887">
      <c r="B887" s="3"/>
      <c r="C887" s="29"/>
      <c r="D887" s="29"/>
      <c r="E887" s="18"/>
      <c r="F887" s="18"/>
      <c r="I887" s="18"/>
      <c r="K887" s="18"/>
    </row>
    <row r="888">
      <c r="B888" s="3"/>
      <c r="C888" s="29"/>
      <c r="D888" s="29"/>
      <c r="E888" s="18"/>
      <c r="F888" s="18"/>
      <c r="I888" s="18"/>
      <c r="K888" s="18"/>
    </row>
    <row r="889">
      <c r="B889" s="3"/>
      <c r="C889" s="29"/>
      <c r="D889" s="29"/>
      <c r="E889" s="18"/>
      <c r="F889" s="18"/>
      <c r="I889" s="18"/>
      <c r="K889" s="18"/>
    </row>
    <row r="890">
      <c r="B890" s="3"/>
      <c r="C890" s="29"/>
      <c r="D890" s="29"/>
      <c r="E890" s="18"/>
      <c r="F890" s="18"/>
      <c r="I890" s="18"/>
      <c r="K890" s="18"/>
    </row>
    <row r="891">
      <c r="B891" s="3"/>
      <c r="C891" s="29"/>
      <c r="D891" s="29"/>
      <c r="E891" s="18"/>
      <c r="F891" s="18"/>
      <c r="I891" s="18"/>
      <c r="K891" s="18"/>
    </row>
    <row r="892">
      <c r="B892" s="3"/>
      <c r="C892" s="29"/>
      <c r="D892" s="29"/>
      <c r="E892" s="18"/>
      <c r="F892" s="18"/>
      <c r="I892" s="18"/>
      <c r="K892" s="18"/>
    </row>
    <row r="893">
      <c r="B893" s="3"/>
      <c r="C893" s="29"/>
      <c r="D893" s="29"/>
      <c r="E893" s="18"/>
      <c r="F893" s="18"/>
      <c r="I893" s="18"/>
      <c r="K893" s="18"/>
    </row>
    <row r="894">
      <c r="B894" s="3"/>
      <c r="C894" s="29"/>
      <c r="D894" s="29"/>
      <c r="E894" s="18"/>
      <c r="F894" s="18"/>
      <c r="I894" s="18"/>
      <c r="K894" s="18"/>
    </row>
    <row r="895">
      <c r="B895" s="3"/>
      <c r="C895" s="29"/>
      <c r="D895" s="29"/>
      <c r="E895" s="18"/>
      <c r="F895" s="18"/>
      <c r="I895" s="18"/>
      <c r="K895" s="18"/>
    </row>
    <row r="896">
      <c r="B896" s="3"/>
      <c r="C896" s="29"/>
      <c r="D896" s="29"/>
      <c r="E896" s="18"/>
      <c r="F896" s="18"/>
      <c r="I896" s="18"/>
      <c r="K896" s="18"/>
    </row>
    <row r="897">
      <c r="B897" s="3"/>
      <c r="C897" s="29"/>
      <c r="D897" s="29"/>
      <c r="E897" s="18"/>
      <c r="F897" s="18"/>
      <c r="I897" s="18"/>
      <c r="K897" s="18"/>
    </row>
    <row r="898">
      <c r="B898" s="3"/>
      <c r="C898" s="29"/>
      <c r="D898" s="29"/>
      <c r="E898" s="18"/>
      <c r="F898" s="18"/>
      <c r="I898" s="18"/>
      <c r="K898" s="18"/>
    </row>
    <row r="899">
      <c r="B899" s="3"/>
      <c r="C899" s="29"/>
      <c r="D899" s="29"/>
      <c r="E899" s="18"/>
      <c r="F899" s="18"/>
      <c r="I899" s="18"/>
      <c r="K899" s="18"/>
    </row>
    <row r="900">
      <c r="B900" s="3"/>
      <c r="C900" s="29"/>
      <c r="D900" s="29"/>
      <c r="E900" s="18"/>
      <c r="F900" s="18"/>
      <c r="I900" s="18"/>
      <c r="K900" s="18"/>
    </row>
    <row r="901">
      <c r="B901" s="3"/>
      <c r="C901" s="29"/>
      <c r="D901" s="29"/>
      <c r="E901" s="18"/>
      <c r="F901" s="18"/>
      <c r="I901" s="18"/>
      <c r="K901" s="18"/>
    </row>
    <row r="902">
      <c r="B902" s="3"/>
      <c r="C902" s="29"/>
      <c r="D902" s="29"/>
      <c r="E902" s="18"/>
      <c r="F902" s="18"/>
      <c r="I902" s="18"/>
      <c r="K902" s="18"/>
    </row>
    <row r="903">
      <c r="B903" s="3"/>
      <c r="C903" s="29"/>
      <c r="D903" s="29"/>
      <c r="E903" s="18"/>
      <c r="F903" s="18"/>
      <c r="I903" s="18"/>
      <c r="K903" s="18"/>
    </row>
    <row r="904">
      <c r="B904" s="3"/>
      <c r="C904" s="29"/>
      <c r="D904" s="29"/>
      <c r="E904" s="18"/>
      <c r="F904" s="18"/>
      <c r="I904" s="18"/>
      <c r="K904" s="18"/>
    </row>
    <row r="905">
      <c r="B905" s="3"/>
      <c r="C905" s="29"/>
      <c r="D905" s="29"/>
      <c r="E905" s="18"/>
      <c r="F905" s="18"/>
      <c r="I905" s="18"/>
      <c r="K905" s="18"/>
    </row>
    <row r="906">
      <c r="B906" s="3"/>
      <c r="C906" s="29"/>
      <c r="D906" s="29"/>
      <c r="E906" s="18"/>
      <c r="F906" s="18"/>
      <c r="I906" s="18"/>
      <c r="K906" s="18"/>
    </row>
    <row r="907">
      <c r="B907" s="3"/>
      <c r="C907" s="29"/>
      <c r="D907" s="29"/>
      <c r="E907" s="18"/>
      <c r="F907" s="18"/>
      <c r="I907" s="18"/>
      <c r="K907" s="18"/>
    </row>
    <row r="908">
      <c r="B908" s="3"/>
      <c r="C908" s="29"/>
      <c r="D908" s="29"/>
      <c r="E908" s="18"/>
      <c r="F908" s="18"/>
      <c r="I908" s="18"/>
      <c r="K908" s="18"/>
    </row>
    <row r="909">
      <c r="B909" s="3"/>
      <c r="C909" s="29"/>
      <c r="D909" s="29"/>
      <c r="E909" s="18"/>
      <c r="F909" s="18"/>
      <c r="I909" s="18"/>
      <c r="K909" s="18"/>
    </row>
    <row r="910">
      <c r="B910" s="3"/>
      <c r="C910" s="29"/>
      <c r="D910" s="29"/>
      <c r="E910" s="18"/>
      <c r="F910" s="18"/>
      <c r="I910" s="18"/>
      <c r="K910" s="18"/>
    </row>
    <row r="911">
      <c r="B911" s="3"/>
      <c r="C911" s="29"/>
      <c r="D911" s="29"/>
      <c r="E911" s="18"/>
      <c r="F911" s="18"/>
      <c r="I911" s="18"/>
      <c r="K911" s="18"/>
    </row>
    <row r="912">
      <c r="B912" s="3"/>
      <c r="C912" s="29"/>
      <c r="D912" s="29"/>
      <c r="E912" s="18"/>
      <c r="F912" s="18"/>
      <c r="I912" s="18"/>
      <c r="K912" s="18"/>
    </row>
    <row r="913">
      <c r="B913" s="3"/>
      <c r="C913" s="29"/>
      <c r="D913" s="29"/>
      <c r="E913" s="18"/>
      <c r="F913" s="18"/>
      <c r="I913" s="18"/>
      <c r="K913" s="18"/>
    </row>
    <row r="914">
      <c r="B914" s="3"/>
      <c r="C914" s="29"/>
      <c r="D914" s="29"/>
      <c r="E914" s="18"/>
      <c r="F914" s="18"/>
      <c r="I914" s="18"/>
      <c r="K914" s="18"/>
    </row>
    <row r="915">
      <c r="B915" s="3"/>
      <c r="C915" s="29"/>
      <c r="D915" s="29"/>
      <c r="E915" s="18"/>
      <c r="F915" s="18"/>
      <c r="I915" s="18"/>
      <c r="K915" s="18"/>
    </row>
    <row r="916">
      <c r="B916" s="3"/>
      <c r="C916" s="29"/>
      <c r="D916" s="29"/>
      <c r="E916" s="18"/>
      <c r="F916" s="18"/>
      <c r="I916" s="18"/>
      <c r="K916" s="18"/>
    </row>
    <row r="917">
      <c r="B917" s="3"/>
      <c r="C917" s="29"/>
      <c r="D917" s="29"/>
      <c r="E917" s="18"/>
      <c r="F917" s="18"/>
      <c r="I917" s="18"/>
      <c r="K917" s="18"/>
    </row>
    <row r="918">
      <c r="B918" s="3"/>
      <c r="C918" s="29"/>
      <c r="D918" s="29"/>
      <c r="E918" s="18"/>
      <c r="F918" s="18"/>
      <c r="I918" s="18"/>
      <c r="K918" s="18"/>
    </row>
    <row r="919">
      <c r="B919" s="3"/>
      <c r="C919" s="29"/>
      <c r="D919" s="29"/>
      <c r="E919" s="18"/>
      <c r="F919" s="18"/>
      <c r="I919" s="18"/>
      <c r="K919" s="18"/>
    </row>
    <row r="920">
      <c r="B920" s="3"/>
      <c r="C920" s="29"/>
      <c r="D920" s="29"/>
      <c r="E920" s="18"/>
      <c r="F920" s="18"/>
      <c r="I920" s="18"/>
      <c r="K920" s="18"/>
    </row>
    <row r="921">
      <c r="B921" s="3"/>
      <c r="C921" s="29"/>
      <c r="D921" s="29"/>
      <c r="E921" s="18"/>
      <c r="F921" s="18"/>
      <c r="I921" s="18"/>
      <c r="K921" s="18"/>
    </row>
    <row r="922">
      <c r="B922" s="3"/>
      <c r="C922" s="29"/>
      <c r="D922" s="29"/>
      <c r="E922" s="18"/>
      <c r="F922" s="18"/>
      <c r="I922" s="18"/>
      <c r="K922" s="18"/>
    </row>
    <row r="923">
      <c r="B923" s="3"/>
      <c r="C923" s="29"/>
      <c r="D923" s="29"/>
      <c r="E923" s="18"/>
      <c r="F923" s="18"/>
      <c r="I923" s="18"/>
      <c r="K923" s="18"/>
    </row>
    <row r="924">
      <c r="B924" s="3"/>
      <c r="C924" s="29"/>
      <c r="D924" s="29"/>
      <c r="E924" s="18"/>
      <c r="F924" s="18"/>
      <c r="I924" s="18"/>
      <c r="K924" s="18"/>
    </row>
    <row r="925">
      <c r="B925" s="3"/>
      <c r="C925" s="29"/>
      <c r="D925" s="29"/>
      <c r="E925" s="18"/>
      <c r="F925" s="18"/>
      <c r="I925" s="18"/>
      <c r="K925" s="18"/>
    </row>
    <row r="926">
      <c r="B926" s="3"/>
      <c r="C926" s="29"/>
      <c r="D926" s="29"/>
      <c r="E926" s="18"/>
      <c r="F926" s="18"/>
      <c r="I926" s="18"/>
      <c r="K926" s="18"/>
    </row>
    <row r="927">
      <c r="B927" s="3"/>
      <c r="C927" s="29"/>
      <c r="D927" s="29"/>
      <c r="E927" s="18"/>
      <c r="F927" s="18"/>
      <c r="I927" s="18"/>
      <c r="K927" s="18"/>
    </row>
    <row r="928">
      <c r="B928" s="3"/>
      <c r="C928" s="29"/>
      <c r="D928" s="29"/>
      <c r="E928" s="18"/>
      <c r="F928" s="18"/>
      <c r="I928" s="18"/>
      <c r="K928" s="18"/>
    </row>
    <row r="929">
      <c r="B929" s="3"/>
      <c r="C929" s="29"/>
      <c r="D929" s="29"/>
      <c r="E929" s="18"/>
      <c r="F929" s="18"/>
      <c r="I929" s="18"/>
      <c r="K929" s="18"/>
    </row>
    <row r="930">
      <c r="B930" s="3"/>
      <c r="C930" s="29"/>
      <c r="D930" s="29"/>
      <c r="E930" s="18"/>
      <c r="F930" s="18"/>
      <c r="I930" s="18"/>
      <c r="K930" s="18"/>
    </row>
    <row r="931">
      <c r="B931" s="3"/>
      <c r="C931" s="29"/>
      <c r="D931" s="29"/>
      <c r="E931" s="18"/>
      <c r="F931" s="18"/>
      <c r="I931" s="18"/>
      <c r="K931" s="18"/>
    </row>
    <row r="932">
      <c r="B932" s="3"/>
      <c r="C932" s="29"/>
      <c r="D932" s="29"/>
      <c r="E932" s="18"/>
      <c r="F932" s="18"/>
      <c r="I932" s="18"/>
      <c r="K932" s="18"/>
    </row>
    <row r="933">
      <c r="B933" s="3"/>
      <c r="C933" s="29"/>
      <c r="D933" s="29"/>
      <c r="E933" s="18"/>
      <c r="F933" s="18"/>
      <c r="I933" s="18"/>
      <c r="K933" s="18"/>
    </row>
    <row r="934">
      <c r="B934" s="3"/>
      <c r="C934" s="29"/>
      <c r="D934" s="29"/>
      <c r="E934" s="18"/>
      <c r="F934" s="18"/>
      <c r="I934" s="18"/>
      <c r="K934" s="18"/>
    </row>
    <row r="935">
      <c r="B935" s="3"/>
      <c r="C935" s="29"/>
      <c r="D935" s="29"/>
      <c r="E935" s="18"/>
      <c r="F935" s="18"/>
      <c r="I935" s="18"/>
      <c r="K935" s="18"/>
    </row>
    <row r="936">
      <c r="B936" s="3"/>
      <c r="C936" s="29"/>
      <c r="D936" s="29"/>
      <c r="E936" s="18"/>
      <c r="F936" s="18"/>
      <c r="I936" s="18"/>
      <c r="K936" s="18"/>
    </row>
    <row r="937">
      <c r="B937" s="3"/>
      <c r="C937" s="29"/>
      <c r="D937" s="29"/>
      <c r="E937" s="18"/>
      <c r="F937" s="18"/>
      <c r="I937" s="18"/>
      <c r="K937" s="18"/>
    </row>
    <row r="938">
      <c r="B938" s="3"/>
      <c r="C938" s="29"/>
      <c r="D938" s="29"/>
      <c r="E938" s="18"/>
      <c r="F938" s="18"/>
      <c r="I938" s="18"/>
      <c r="K938" s="18"/>
    </row>
    <row r="939">
      <c r="B939" s="3"/>
      <c r="C939" s="29"/>
      <c r="D939" s="29"/>
      <c r="E939" s="18"/>
      <c r="F939" s="18"/>
      <c r="I939" s="18"/>
      <c r="K939" s="18"/>
    </row>
    <row r="940">
      <c r="B940" s="3"/>
      <c r="C940" s="29"/>
      <c r="D940" s="29"/>
      <c r="E940" s="18"/>
      <c r="F940" s="18"/>
      <c r="I940" s="18"/>
      <c r="K940" s="18"/>
    </row>
    <row r="941">
      <c r="B941" s="3"/>
      <c r="C941" s="29"/>
      <c r="D941" s="29"/>
      <c r="E941" s="18"/>
      <c r="F941" s="18"/>
      <c r="I941" s="18"/>
      <c r="K941" s="18"/>
    </row>
    <row r="942">
      <c r="B942" s="3"/>
      <c r="C942" s="29"/>
      <c r="D942" s="29"/>
      <c r="E942" s="18"/>
      <c r="F942" s="18"/>
      <c r="I942" s="18"/>
      <c r="K942" s="18"/>
    </row>
    <row r="943">
      <c r="B943" s="3"/>
      <c r="C943" s="29"/>
      <c r="D943" s="29"/>
      <c r="E943" s="18"/>
      <c r="F943" s="18"/>
      <c r="I943" s="18"/>
      <c r="K943" s="18"/>
    </row>
    <row r="944">
      <c r="B944" s="3"/>
      <c r="C944" s="29"/>
      <c r="D944" s="29"/>
      <c r="E944" s="18"/>
      <c r="F944" s="18"/>
      <c r="I944" s="18"/>
      <c r="K944" s="18"/>
    </row>
    <row r="945">
      <c r="B945" s="3"/>
      <c r="C945" s="29"/>
      <c r="D945" s="29"/>
      <c r="E945" s="18"/>
      <c r="F945" s="18"/>
      <c r="I945" s="18"/>
      <c r="K945" s="18"/>
    </row>
    <row r="946">
      <c r="B946" s="3"/>
      <c r="C946" s="29"/>
      <c r="D946" s="29"/>
      <c r="E946" s="18"/>
      <c r="F946" s="18"/>
      <c r="I946" s="18"/>
      <c r="K946" s="18"/>
    </row>
    <row r="947">
      <c r="B947" s="3"/>
      <c r="C947" s="29"/>
      <c r="D947" s="29"/>
      <c r="E947" s="18"/>
      <c r="F947" s="18"/>
      <c r="I947" s="18"/>
      <c r="K947" s="18"/>
    </row>
    <row r="948">
      <c r="B948" s="3"/>
      <c r="C948" s="29"/>
      <c r="D948" s="29"/>
      <c r="E948" s="18"/>
      <c r="F948" s="18"/>
      <c r="I948" s="18"/>
      <c r="K948" s="18"/>
    </row>
    <row r="949">
      <c r="B949" s="3"/>
      <c r="C949" s="29"/>
      <c r="D949" s="29"/>
      <c r="E949" s="18"/>
      <c r="F949" s="18"/>
      <c r="I949" s="18"/>
      <c r="K949" s="18"/>
    </row>
    <row r="950">
      <c r="B950" s="3"/>
      <c r="C950" s="29"/>
      <c r="D950" s="29"/>
      <c r="E950" s="18"/>
      <c r="F950" s="18"/>
      <c r="I950" s="18"/>
      <c r="K950" s="18"/>
    </row>
    <row r="951">
      <c r="B951" s="3"/>
      <c r="C951" s="29"/>
      <c r="D951" s="29"/>
      <c r="E951" s="18"/>
      <c r="F951" s="18"/>
      <c r="I951" s="18"/>
      <c r="K951" s="18"/>
    </row>
    <row r="952">
      <c r="B952" s="3"/>
      <c r="C952" s="29"/>
      <c r="D952" s="29"/>
      <c r="E952" s="18"/>
      <c r="F952" s="18"/>
      <c r="I952" s="18"/>
      <c r="K952" s="18"/>
    </row>
    <row r="953">
      <c r="B953" s="3"/>
      <c r="C953" s="29"/>
      <c r="D953" s="29"/>
      <c r="E953" s="18"/>
      <c r="F953" s="18"/>
      <c r="I953" s="18"/>
      <c r="K953" s="18"/>
    </row>
    <row r="954">
      <c r="B954" s="3"/>
      <c r="C954" s="29"/>
      <c r="D954" s="29"/>
      <c r="E954" s="18"/>
      <c r="F954" s="18"/>
      <c r="I954" s="18"/>
      <c r="K954" s="18"/>
    </row>
    <row r="955">
      <c r="B955" s="3"/>
      <c r="C955" s="29"/>
      <c r="D955" s="29"/>
      <c r="E955" s="18"/>
      <c r="F955" s="18"/>
      <c r="I955" s="18"/>
      <c r="K955" s="18"/>
    </row>
    <row r="956">
      <c r="B956" s="3"/>
      <c r="C956" s="29"/>
      <c r="D956" s="29"/>
      <c r="E956" s="18"/>
      <c r="F956" s="18"/>
      <c r="I956" s="18"/>
      <c r="K956" s="18"/>
    </row>
    <row r="957">
      <c r="B957" s="3"/>
      <c r="C957" s="29"/>
      <c r="D957" s="29"/>
      <c r="E957" s="18"/>
      <c r="F957" s="18"/>
      <c r="I957" s="18"/>
      <c r="K957" s="18"/>
    </row>
    <row r="958">
      <c r="B958" s="3"/>
      <c r="C958" s="29"/>
      <c r="D958" s="29"/>
      <c r="E958" s="18"/>
      <c r="F958" s="18"/>
      <c r="I958" s="18"/>
      <c r="K958" s="18"/>
    </row>
    <row r="959">
      <c r="B959" s="3"/>
      <c r="C959" s="29"/>
      <c r="D959" s="29"/>
      <c r="E959" s="18"/>
      <c r="F959" s="18"/>
      <c r="I959" s="18"/>
      <c r="K959" s="18"/>
    </row>
    <row r="960">
      <c r="B960" s="3"/>
      <c r="C960" s="29"/>
      <c r="D960" s="29"/>
      <c r="E960" s="18"/>
      <c r="F960" s="18"/>
      <c r="I960" s="18"/>
      <c r="K960" s="18"/>
    </row>
    <row r="961">
      <c r="B961" s="3"/>
      <c r="C961" s="29"/>
      <c r="D961" s="29"/>
      <c r="E961" s="18"/>
      <c r="F961" s="18"/>
      <c r="I961" s="18"/>
      <c r="K961" s="18"/>
    </row>
    <row r="962">
      <c r="B962" s="3"/>
      <c r="C962" s="29"/>
      <c r="D962" s="29"/>
      <c r="E962" s="18"/>
      <c r="F962" s="18"/>
      <c r="I962" s="18"/>
      <c r="K962" s="18"/>
    </row>
    <row r="963">
      <c r="B963" s="3"/>
      <c r="C963" s="29"/>
      <c r="D963" s="29"/>
      <c r="E963" s="18"/>
      <c r="F963" s="18"/>
      <c r="I963" s="18"/>
      <c r="K963" s="18"/>
    </row>
    <row r="964">
      <c r="B964" s="3"/>
      <c r="C964" s="29"/>
      <c r="D964" s="29"/>
      <c r="E964" s="18"/>
      <c r="F964" s="18"/>
      <c r="I964" s="18"/>
      <c r="K964" s="18"/>
    </row>
    <row r="965">
      <c r="B965" s="3"/>
      <c r="C965" s="29"/>
      <c r="D965" s="29"/>
      <c r="E965" s="18"/>
      <c r="F965" s="18"/>
      <c r="I965" s="18"/>
      <c r="K965" s="18"/>
    </row>
    <row r="966">
      <c r="B966" s="3"/>
      <c r="C966" s="29"/>
      <c r="D966" s="29"/>
      <c r="E966" s="18"/>
      <c r="F966" s="18"/>
      <c r="I966" s="18"/>
      <c r="K966" s="18"/>
    </row>
    <row r="967">
      <c r="B967" s="3"/>
      <c r="C967" s="29"/>
      <c r="D967" s="29"/>
      <c r="E967" s="18"/>
      <c r="F967" s="18"/>
      <c r="I967" s="18"/>
      <c r="K967" s="18"/>
    </row>
    <row r="968">
      <c r="B968" s="3"/>
      <c r="C968" s="29"/>
      <c r="D968" s="29"/>
      <c r="E968" s="18"/>
      <c r="F968" s="18"/>
      <c r="I968" s="18"/>
      <c r="K968" s="18"/>
    </row>
    <row r="969">
      <c r="B969" s="3"/>
      <c r="C969" s="29"/>
      <c r="D969" s="29"/>
      <c r="E969" s="18"/>
      <c r="F969" s="18"/>
      <c r="I969" s="18"/>
      <c r="K969" s="18"/>
    </row>
    <row r="970">
      <c r="B970" s="3"/>
      <c r="C970" s="29"/>
      <c r="D970" s="29"/>
      <c r="E970" s="18"/>
      <c r="F970" s="18"/>
      <c r="I970" s="18"/>
      <c r="K970" s="18"/>
    </row>
    <row r="971">
      <c r="B971" s="3"/>
      <c r="C971" s="29"/>
      <c r="D971" s="29"/>
      <c r="E971" s="18"/>
      <c r="F971" s="18"/>
      <c r="I971" s="18"/>
      <c r="K971" s="18"/>
    </row>
    <row r="972">
      <c r="B972" s="3"/>
      <c r="C972" s="29"/>
      <c r="D972" s="29"/>
      <c r="E972" s="18"/>
      <c r="F972" s="18"/>
      <c r="I972" s="18"/>
      <c r="K972" s="18"/>
    </row>
    <row r="973">
      <c r="B973" s="3"/>
      <c r="C973" s="29"/>
      <c r="D973" s="29"/>
      <c r="E973" s="18"/>
      <c r="F973" s="18"/>
      <c r="I973" s="18"/>
      <c r="K973" s="18"/>
    </row>
    <row r="974">
      <c r="B974" s="3"/>
      <c r="C974" s="29"/>
      <c r="D974" s="29"/>
      <c r="E974" s="18"/>
      <c r="F974" s="18"/>
      <c r="I974" s="18"/>
      <c r="K974" s="18"/>
    </row>
    <row r="975">
      <c r="B975" s="3"/>
      <c r="C975" s="29"/>
      <c r="D975" s="29"/>
      <c r="E975" s="18"/>
      <c r="F975" s="18"/>
      <c r="I975" s="18"/>
      <c r="K975" s="18"/>
    </row>
    <row r="976">
      <c r="B976" s="3"/>
      <c r="C976" s="29"/>
      <c r="D976" s="29"/>
      <c r="E976" s="18"/>
      <c r="F976" s="18"/>
      <c r="I976" s="18"/>
      <c r="K976" s="18"/>
    </row>
    <row r="977">
      <c r="B977" s="3"/>
      <c r="C977" s="29"/>
      <c r="D977" s="29"/>
      <c r="E977" s="18"/>
      <c r="F977" s="18"/>
      <c r="I977" s="18"/>
      <c r="K977" s="18"/>
    </row>
    <row r="978">
      <c r="B978" s="3"/>
      <c r="C978" s="29"/>
      <c r="D978" s="29"/>
      <c r="E978" s="18"/>
      <c r="F978" s="18"/>
      <c r="I978" s="18"/>
      <c r="K978" s="18"/>
    </row>
    <row r="979">
      <c r="B979" s="3"/>
      <c r="C979" s="29"/>
      <c r="D979" s="29"/>
      <c r="E979" s="18"/>
      <c r="F979" s="18"/>
      <c r="I979" s="18"/>
      <c r="K979" s="18"/>
    </row>
    <row r="980">
      <c r="B980" s="3"/>
      <c r="C980" s="29"/>
      <c r="D980" s="29"/>
      <c r="E980" s="18"/>
      <c r="F980" s="18"/>
      <c r="I980" s="18"/>
      <c r="K980" s="18"/>
    </row>
    <row r="981">
      <c r="B981" s="3"/>
      <c r="C981" s="29"/>
      <c r="D981" s="29"/>
      <c r="E981" s="18"/>
      <c r="F981" s="18"/>
      <c r="I981" s="18"/>
      <c r="K981" s="18"/>
    </row>
    <row r="982">
      <c r="B982" s="3"/>
      <c r="C982" s="29"/>
      <c r="D982" s="29"/>
      <c r="E982" s="18"/>
      <c r="F982" s="18"/>
      <c r="I982" s="18"/>
      <c r="K982" s="18"/>
    </row>
    <row r="983">
      <c r="B983" s="3"/>
      <c r="C983" s="29"/>
      <c r="D983" s="29"/>
      <c r="E983" s="18"/>
      <c r="F983" s="18"/>
      <c r="I983" s="18"/>
      <c r="K983" s="1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5.75"/>
    <col customWidth="1" min="3" max="3" width="14.0"/>
    <col customWidth="1" min="4" max="4" width="13.5"/>
    <col customWidth="1" min="5" max="5" width="16.63"/>
    <col customWidth="1" min="6" max="6" width="17.13"/>
    <col customWidth="1" min="7" max="7" width="19.13"/>
    <col customWidth="1" min="8" max="8" width="17.75"/>
    <col customWidth="1" min="9" max="9" width="16.75"/>
  </cols>
  <sheetData>
    <row r="1">
      <c r="A1" s="2" t="s">
        <v>5802</v>
      </c>
      <c r="B1" s="12"/>
      <c r="C1" s="29"/>
      <c r="D1" s="29"/>
      <c r="G1" s="18"/>
      <c r="I1" s="18"/>
    </row>
    <row r="2">
      <c r="B2" s="12"/>
      <c r="C2" s="29"/>
      <c r="D2" s="29"/>
      <c r="G2" s="18"/>
      <c r="I2" s="18"/>
    </row>
    <row r="3">
      <c r="A3" s="6" t="s">
        <v>35</v>
      </c>
      <c r="B3" s="12"/>
      <c r="C3" s="29"/>
      <c r="D3" s="29"/>
      <c r="G3" s="18"/>
      <c r="I3" s="18"/>
    </row>
    <row r="4">
      <c r="A4" s="22" t="s">
        <v>5808</v>
      </c>
      <c r="B4" s="37"/>
      <c r="C4" s="30"/>
      <c r="D4" s="30"/>
      <c r="E4" s="24"/>
      <c r="F4" s="24"/>
      <c r="G4" s="25"/>
      <c r="H4" s="24"/>
      <c r="I4" s="25"/>
      <c r="J4" s="24"/>
      <c r="K4" s="24"/>
      <c r="L4" s="24"/>
      <c r="M4" s="24"/>
      <c r="N4" s="24"/>
      <c r="O4" s="24"/>
      <c r="P4" s="24"/>
      <c r="Q4" s="24"/>
      <c r="R4" s="24"/>
      <c r="S4" s="24"/>
      <c r="T4" s="24"/>
      <c r="U4" s="24"/>
    </row>
    <row r="5">
      <c r="A5" s="18"/>
      <c r="B5" s="12"/>
      <c r="C5" s="36"/>
      <c r="D5" s="34"/>
      <c r="G5" s="18"/>
      <c r="I5" s="18"/>
    </row>
    <row r="6">
      <c r="A6" s="38" t="str">
        <f>IFERROR(__xludf.DUMMYFUNCTION("QUERY(RawData!S2:S10002,""SELECT S, COUNT(S) GROUP BY S ORDER BY S ASC LABEL S 'Sign-up Month', COUNT(S) 'New Customers'"",0)"),"Sign-up Month")</f>
        <v>Sign-up Month</v>
      </c>
      <c r="B6" s="39" t="str">
        <f>IFERROR(__xludf.DUMMYFUNCTION("""COMPUTED_VALUE"""),"New Customers")</f>
        <v>New Customers</v>
      </c>
      <c r="C6" s="9" t="s">
        <v>5823</v>
      </c>
      <c r="D6" s="9" t="s">
        <v>5824</v>
      </c>
      <c r="G6" s="18"/>
      <c r="I6" s="18"/>
    </row>
    <row r="7">
      <c r="A7" s="10" t="str">
        <f>IFERROR(__xludf.DUMMYFUNCTION("""COMPUTED_VALUE"""),"2020:01")</f>
        <v>2020:01</v>
      </c>
      <c r="B7" s="12">
        <f>IFERROR(__xludf.DUMMYFUNCTION("""COMPUTED_VALUE"""),138.0)</f>
        <v>138</v>
      </c>
      <c r="C7" s="40" t="str">
        <f>IFERROR(__xludf.DUMMYFUNCTION("FILTER(A2:A971,B2:B971=MIN(B2:B971))"),"2022:06")</f>
        <v>2022:06</v>
      </c>
      <c r="D7" s="40" t="str">
        <f>IFERROR(__xludf.DUMMYFUNCTION("FILTER(A2:A971,B2:B971=MAX(B2:B971))"),"2026:01")</f>
        <v>2026:01</v>
      </c>
      <c r="G7" s="18"/>
      <c r="I7" s="18"/>
    </row>
    <row r="8">
      <c r="A8" s="10" t="str">
        <f>IFERROR(__xludf.DUMMYFUNCTION("""COMPUTED_VALUE"""),"2020:02")</f>
        <v>2020:02</v>
      </c>
      <c r="B8" s="12">
        <f>IFERROR(__xludf.DUMMYFUNCTION("""COMPUTED_VALUE"""),113.0)</f>
        <v>113</v>
      </c>
      <c r="C8" s="41">
        <f>MIN(B7:B971)</f>
        <v>95</v>
      </c>
      <c r="D8" s="41">
        <f>MAX(B7:B971)</f>
        <v>159</v>
      </c>
      <c r="G8" s="18"/>
      <c r="I8" s="18"/>
    </row>
    <row r="9">
      <c r="A9" s="10" t="str">
        <f>IFERROR(__xludf.DUMMYFUNCTION("""COMPUTED_VALUE"""),"2020:03")</f>
        <v>2020:03</v>
      </c>
      <c r="B9" s="12">
        <f>IFERROR(__xludf.DUMMYFUNCTION("""COMPUTED_VALUE"""),119.0)</f>
        <v>119</v>
      </c>
      <c r="C9" s="29"/>
      <c r="D9" s="29"/>
      <c r="G9" s="18"/>
      <c r="I9" s="18"/>
    </row>
    <row r="10">
      <c r="A10" s="10" t="str">
        <f>IFERROR(__xludf.DUMMYFUNCTION("""COMPUTED_VALUE"""),"2020:04")</f>
        <v>2020:04</v>
      </c>
      <c r="B10" s="12">
        <f>IFERROR(__xludf.DUMMYFUNCTION("""COMPUTED_VALUE"""),123.0)</f>
        <v>123</v>
      </c>
      <c r="C10" s="29"/>
      <c r="D10" s="29"/>
      <c r="G10" s="18"/>
      <c r="I10" s="18"/>
    </row>
    <row r="11">
      <c r="A11" s="10" t="str">
        <f>IFERROR(__xludf.DUMMYFUNCTION("""COMPUTED_VALUE"""),"2020:05")</f>
        <v>2020:05</v>
      </c>
      <c r="B11" s="12">
        <f>IFERROR(__xludf.DUMMYFUNCTION("""COMPUTED_VALUE"""),137.0)</f>
        <v>137</v>
      </c>
      <c r="C11" s="29"/>
      <c r="D11" s="29"/>
      <c r="G11" s="18"/>
      <c r="I11" s="18"/>
    </row>
    <row r="12">
      <c r="A12" s="42" t="str">
        <f>IFERROR(__xludf.DUMMYFUNCTION("""COMPUTED_VALUE"""),"2020:06")</f>
        <v>2020:06</v>
      </c>
      <c r="B12" s="43">
        <f>IFERROR(__xludf.DUMMYFUNCTION("""COMPUTED_VALUE"""),122.0)</f>
        <v>122</v>
      </c>
      <c r="C12" s="44"/>
      <c r="D12" s="44"/>
      <c r="E12" s="45"/>
      <c r="F12" s="45"/>
      <c r="G12" s="46"/>
      <c r="H12" s="45"/>
      <c r="I12" s="46"/>
      <c r="J12" s="45"/>
      <c r="K12" s="45"/>
      <c r="L12" s="45"/>
      <c r="M12" s="45"/>
      <c r="N12" s="45"/>
      <c r="O12" s="45"/>
      <c r="P12" s="45"/>
      <c r="Q12" s="45"/>
      <c r="R12" s="45"/>
      <c r="S12" s="45"/>
      <c r="T12" s="45"/>
      <c r="U12" s="45"/>
    </row>
    <row r="13">
      <c r="A13" s="10" t="str">
        <f>IFERROR(__xludf.DUMMYFUNCTION("""COMPUTED_VALUE"""),"2020:07")</f>
        <v>2020:07</v>
      </c>
      <c r="B13" s="12">
        <f>IFERROR(__xludf.DUMMYFUNCTION("""COMPUTED_VALUE"""),136.0)</f>
        <v>136</v>
      </c>
      <c r="C13" s="29"/>
      <c r="D13" s="29"/>
      <c r="G13" s="18"/>
      <c r="I13" s="18"/>
    </row>
    <row r="14">
      <c r="A14" s="10" t="str">
        <f>IFERROR(__xludf.DUMMYFUNCTION("""COMPUTED_VALUE"""),"2020:08")</f>
        <v>2020:08</v>
      </c>
      <c r="B14" s="12">
        <f>IFERROR(__xludf.DUMMYFUNCTION("""COMPUTED_VALUE"""),121.0)</f>
        <v>121</v>
      </c>
      <c r="C14" s="29"/>
      <c r="D14" s="29"/>
      <c r="G14" s="18"/>
      <c r="I14" s="18"/>
    </row>
    <row r="15">
      <c r="A15" s="10" t="str">
        <f>IFERROR(__xludf.DUMMYFUNCTION("""COMPUTED_VALUE"""),"2020:09")</f>
        <v>2020:09</v>
      </c>
      <c r="B15" s="12">
        <f>IFERROR(__xludf.DUMMYFUNCTION("""COMPUTED_VALUE"""),111.0)</f>
        <v>111</v>
      </c>
      <c r="C15" s="29"/>
      <c r="D15" s="29"/>
      <c r="G15" s="18"/>
      <c r="I15" s="18"/>
    </row>
    <row r="16">
      <c r="A16" s="42" t="str">
        <f>IFERROR(__xludf.DUMMYFUNCTION("""COMPUTED_VALUE"""),"2020:10")</f>
        <v>2020:10</v>
      </c>
      <c r="B16" s="43">
        <f>IFERROR(__xludf.DUMMYFUNCTION("""COMPUTED_VALUE"""),127.0)</f>
        <v>127</v>
      </c>
      <c r="C16" s="44"/>
      <c r="D16" s="44"/>
      <c r="E16" s="45"/>
      <c r="F16" s="45"/>
      <c r="G16" s="46"/>
      <c r="H16" s="45"/>
      <c r="I16" s="46"/>
      <c r="J16" s="45"/>
      <c r="K16" s="45"/>
      <c r="L16" s="45"/>
      <c r="M16" s="45"/>
      <c r="N16" s="45"/>
      <c r="O16" s="45"/>
      <c r="P16" s="45"/>
      <c r="Q16" s="45"/>
      <c r="R16" s="45"/>
      <c r="S16" s="45"/>
      <c r="T16" s="45"/>
      <c r="U16" s="45"/>
    </row>
    <row r="17">
      <c r="A17" s="10" t="str">
        <f>IFERROR(__xludf.DUMMYFUNCTION("""COMPUTED_VALUE"""),"2020:11")</f>
        <v>2020:11</v>
      </c>
      <c r="B17" s="12">
        <f>IFERROR(__xludf.DUMMYFUNCTION("""COMPUTED_VALUE"""),120.0)</f>
        <v>120</v>
      </c>
      <c r="C17" s="29"/>
      <c r="D17" s="29"/>
      <c r="G17" s="18"/>
      <c r="I17" s="18"/>
    </row>
    <row r="18">
      <c r="A18" s="10" t="str">
        <f>IFERROR(__xludf.DUMMYFUNCTION("""COMPUTED_VALUE"""),"2020:12")</f>
        <v>2020:12</v>
      </c>
      <c r="B18" s="12">
        <f>IFERROR(__xludf.DUMMYFUNCTION("""COMPUTED_VALUE"""),134.0)</f>
        <v>134</v>
      </c>
      <c r="C18" s="29"/>
      <c r="D18" s="29"/>
      <c r="G18" s="18"/>
      <c r="I18" s="18"/>
    </row>
    <row r="19">
      <c r="A19" s="10" t="str">
        <f>IFERROR(__xludf.DUMMYFUNCTION("""COMPUTED_VALUE"""),"2021:01")</f>
        <v>2021:01</v>
      </c>
      <c r="B19" s="12">
        <f>IFERROR(__xludf.DUMMYFUNCTION("""COMPUTED_VALUE"""),139.0)</f>
        <v>139</v>
      </c>
      <c r="C19" s="29"/>
      <c r="D19" s="29"/>
      <c r="G19" s="18"/>
      <c r="I19" s="18"/>
    </row>
    <row r="20">
      <c r="A20" s="10" t="str">
        <f>IFERROR(__xludf.DUMMYFUNCTION("""COMPUTED_VALUE"""),"2021:02")</f>
        <v>2021:02</v>
      </c>
      <c r="B20" s="12">
        <f>IFERROR(__xludf.DUMMYFUNCTION("""COMPUTED_VALUE"""),124.0)</f>
        <v>124</v>
      </c>
      <c r="C20" s="29"/>
      <c r="D20" s="29"/>
      <c r="G20" s="18"/>
      <c r="I20" s="18"/>
    </row>
    <row r="21">
      <c r="A21" s="10" t="str">
        <f>IFERROR(__xludf.DUMMYFUNCTION("""COMPUTED_VALUE"""),"2021:03")</f>
        <v>2021:03</v>
      </c>
      <c r="B21" s="12">
        <f>IFERROR(__xludf.DUMMYFUNCTION("""COMPUTED_VALUE"""),141.0)</f>
        <v>141</v>
      </c>
      <c r="C21" s="29"/>
      <c r="D21" s="29"/>
      <c r="G21" s="18"/>
      <c r="I21" s="18"/>
    </row>
    <row r="22">
      <c r="A22" s="10" t="str">
        <f>IFERROR(__xludf.DUMMYFUNCTION("""COMPUTED_VALUE"""),"2021:04")</f>
        <v>2021:04</v>
      </c>
      <c r="B22" s="12">
        <f>IFERROR(__xludf.DUMMYFUNCTION("""COMPUTED_VALUE"""),110.0)</f>
        <v>110</v>
      </c>
      <c r="C22" s="29"/>
      <c r="D22" s="29"/>
      <c r="G22" s="18"/>
      <c r="I22" s="18"/>
    </row>
    <row r="23">
      <c r="A23" s="10" t="str">
        <f>IFERROR(__xludf.DUMMYFUNCTION("""COMPUTED_VALUE"""),"2021:05")</f>
        <v>2021:05</v>
      </c>
      <c r="B23" s="12">
        <f>IFERROR(__xludf.DUMMYFUNCTION("""COMPUTED_VALUE"""),125.0)</f>
        <v>125</v>
      </c>
      <c r="C23" s="29"/>
      <c r="D23" s="29"/>
      <c r="G23" s="18"/>
      <c r="I23" s="18"/>
    </row>
    <row r="24">
      <c r="A24" s="10" t="str">
        <f>IFERROR(__xludf.DUMMYFUNCTION("""COMPUTED_VALUE"""),"2021:06")</f>
        <v>2021:06</v>
      </c>
      <c r="B24" s="12">
        <f>IFERROR(__xludf.DUMMYFUNCTION("""COMPUTED_VALUE"""),132.0)</f>
        <v>132</v>
      </c>
      <c r="C24" s="29"/>
      <c r="D24" s="29"/>
      <c r="G24" s="18"/>
      <c r="I24" s="18"/>
    </row>
    <row r="25">
      <c r="A25" s="10" t="str">
        <f>IFERROR(__xludf.DUMMYFUNCTION("""COMPUTED_VALUE"""),"2021:07")</f>
        <v>2021:07</v>
      </c>
      <c r="B25" s="12">
        <f>IFERROR(__xludf.DUMMYFUNCTION("""COMPUTED_VALUE"""),145.0)</f>
        <v>145</v>
      </c>
      <c r="C25" s="29"/>
      <c r="D25" s="29"/>
      <c r="G25" s="18"/>
      <c r="I25" s="18"/>
    </row>
    <row r="26">
      <c r="A26" s="10" t="str">
        <f>IFERROR(__xludf.DUMMYFUNCTION("""COMPUTED_VALUE"""),"2021:08")</f>
        <v>2021:08</v>
      </c>
      <c r="B26" s="12">
        <f>IFERROR(__xludf.DUMMYFUNCTION("""COMPUTED_VALUE"""),124.0)</f>
        <v>124</v>
      </c>
      <c r="C26" s="29"/>
      <c r="D26" s="29"/>
      <c r="G26" s="18"/>
      <c r="I26" s="18"/>
    </row>
    <row r="27">
      <c r="A27" s="10" t="str">
        <f>IFERROR(__xludf.DUMMYFUNCTION("""COMPUTED_VALUE"""),"2021:09")</f>
        <v>2021:09</v>
      </c>
      <c r="B27" s="12">
        <f>IFERROR(__xludf.DUMMYFUNCTION("""COMPUTED_VALUE"""),121.0)</f>
        <v>121</v>
      </c>
      <c r="C27" s="29"/>
      <c r="D27" s="29"/>
      <c r="E27" s="6" t="s">
        <v>96</v>
      </c>
      <c r="G27" s="18"/>
      <c r="I27" s="18"/>
    </row>
    <row r="28">
      <c r="A28" s="10" t="str">
        <f>IFERROR(__xludf.DUMMYFUNCTION("""COMPUTED_VALUE"""),"2021:10")</f>
        <v>2021:10</v>
      </c>
      <c r="B28" s="12">
        <f>IFERROR(__xludf.DUMMYFUNCTION("""COMPUTED_VALUE"""),139.0)</f>
        <v>139</v>
      </c>
      <c r="C28" s="29"/>
      <c r="D28" s="29"/>
      <c r="G28" s="18"/>
      <c r="I28" s="18"/>
    </row>
    <row r="29">
      <c r="A29" s="10" t="str">
        <f>IFERROR(__xludf.DUMMYFUNCTION("""COMPUTED_VALUE"""),"2021:11")</f>
        <v>2021:11</v>
      </c>
      <c r="B29" s="12">
        <f>IFERROR(__xludf.DUMMYFUNCTION("""COMPUTED_VALUE"""),136.0)</f>
        <v>136</v>
      </c>
      <c r="C29" s="29"/>
      <c r="D29" s="29"/>
      <c r="E29" s="47" t="s">
        <v>5869</v>
      </c>
      <c r="I29" s="18"/>
    </row>
    <row r="30">
      <c r="A30" s="10" t="str">
        <f>IFERROR(__xludf.DUMMYFUNCTION("""COMPUTED_VALUE"""),"2021:12")</f>
        <v>2021:12</v>
      </c>
      <c r="B30" s="12">
        <f>IFERROR(__xludf.DUMMYFUNCTION("""COMPUTED_VALUE"""),143.0)</f>
        <v>143</v>
      </c>
      <c r="C30" s="29"/>
      <c r="D30" s="29"/>
      <c r="I30" s="18"/>
    </row>
    <row r="31">
      <c r="A31" s="10" t="str">
        <f>IFERROR(__xludf.DUMMYFUNCTION("""COMPUTED_VALUE"""),"2022:01")</f>
        <v>2022:01</v>
      </c>
      <c r="B31" s="12">
        <f>IFERROR(__xludf.DUMMYFUNCTION("""COMPUTED_VALUE"""),114.0)</f>
        <v>114</v>
      </c>
      <c r="C31" s="29"/>
      <c r="D31" s="29"/>
      <c r="I31" s="18"/>
    </row>
    <row r="32">
      <c r="A32" s="10" t="str">
        <f>IFERROR(__xludf.DUMMYFUNCTION("""COMPUTED_VALUE"""),"2022:02")</f>
        <v>2022:02</v>
      </c>
      <c r="B32" s="12">
        <f>IFERROR(__xludf.DUMMYFUNCTION("""COMPUTED_VALUE"""),105.0)</f>
        <v>105</v>
      </c>
      <c r="C32" s="29"/>
      <c r="D32" s="29"/>
      <c r="G32" s="18"/>
      <c r="I32" s="18"/>
    </row>
    <row r="33">
      <c r="A33" s="10" t="str">
        <f>IFERROR(__xludf.DUMMYFUNCTION("""COMPUTED_VALUE"""),"2022:03")</f>
        <v>2022:03</v>
      </c>
      <c r="B33" s="12">
        <f>IFERROR(__xludf.DUMMYFUNCTION("""COMPUTED_VALUE"""),121.0)</f>
        <v>121</v>
      </c>
      <c r="C33" s="29"/>
      <c r="D33" s="29"/>
      <c r="G33" s="18"/>
      <c r="I33" s="18"/>
    </row>
    <row r="34">
      <c r="A34" s="10" t="str">
        <f>IFERROR(__xludf.DUMMYFUNCTION("""COMPUTED_VALUE"""),"2022:04")</f>
        <v>2022:04</v>
      </c>
      <c r="B34" s="12">
        <f>IFERROR(__xludf.DUMMYFUNCTION("""COMPUTED_VALUE"""),123.0)</f>
        <v>123</v>
      </c>
      <c r="C34" s="29"/>
      <c r="D34" s="29"/>
      <c r="G34" s="18"/>
      <c r="I34" s="18"/>
    </row>
    <row r="35">
      <c r="A35" s="10" t="str">
        <f>IFERROR(__xludf.DUMMYFUNCTION("""COMPUTED_VALUE"""),"2022:05")</f>
        <v>2022:05</v>
      </c>
      <c r="B35" s="12">
        <f>IFERROR(__xludf.DUMMYFUNCTION("""COMPUTED_VALUE"""),143.0)</f>
        <v>143</v>
      </c>
      <c r="C35" s="29"/>
      <c r="D35" s="29"/>
      <c r="G35" s="18"/>
      <c r="I35" s="18"/>
    </row>
    <row r="36">
      <c r="A36" s="10" t="str">
        <f>IFERROR(__xludf.DUMMYFUNCTION("""COMPUTED_VALUE"""),"2022:06")</f>
        <v>2022:06</v>
      </c>
      <c r="B36" s="12">
        <f>IFERROR(__xludf.DUMMYFUNCTION("""COMPUTED_VALUE"""),95.0)</f>
        <v>95</v>
      </c>
      <c r="C36" s="29"/>
      <c r="D36" s="29"/>
      <c r="G36" s="18"/>
      <c r="I36" s="18"/>
    </row>
    <row r="37">
      <c r="A37" s="10" t="str">
        <f>IFERROR(__xludf.DUMMYFUNCTION("""COMPUTED_VALUE"""),"2022:07")</f>
        <v>2022:07</v>
      </c>
      <c r="B37" s="12">
        <f>IFERROR(__xludf.DUMMYFUNCTION("""COMPUTED_VALUE"""),122.0)</f>
        <v>122</v>
      </c>
      <c r="C37" s="29"/>
      <c r="D37" s="29"/>
      <c r="G37" s="18"/>
      <c r="I37" s="18"/>
    </row>
    <row r="38">
      <c r="A38" s="10" t="str">
        <f>IFERROR(__xludf.DUMMYFUNCTION("""COMPUTED_VALUE"""),"2022:08")</f>
        <v>2022:08</v>
      </c>
      <c r="B38" s="12">
        <f>IFERROR(__xludf.DUMMYFUNCTION("""COMPUTED_VALUE"""),126.0)</f>
        <v>126</v>
      </c>
      <c r="C38" s="29"/>
      <c r="D38" s="29"/>
      <c r="G38" s="18"/>
      <c r="I38" s="18"/>
    </row>
    <row r="39">
      <c r="A39" s="10" t="str">
        <f>IFERROR(__xludf.DUMMYFUNCTION("""COMPUTED_VALUE"""),"2022:09")</f>
        <v>2022:09</v>
      </c>
      <c r="B39" s="12">
        <f>IFERROR(__xludf.DUMMYFUNCTION("""COMPUTED_VALUE"""),127.0)</f>
        <v>127</v>
      </c>
      <c r="C39" s="29"/>
      <c r="D39" s="29"/>
      <c r="G39" s="18"/>
      <c r="I39" s="18"/>
    </row>
    <row r="40">
      <c r="A40" s="10" t="str">
        <f>IFERROR(__xludf.DUMMYFUNCTION("""COMPUTED_VALUE"""),"2022:10")</f>
        <v>2022:10</v>
      </c>
      <c r="B40" s="12">
        <f>IFERROR(__xludf.DUMMYFUNCTION("""COMPUTED_VALUE"""),150.0)</f>
        <v>150</v>
      </c>
      <c r="C40" s="29"/>
      <c r="D40" s="29"/>
      <c r="G40" s="18"/>
      <c r="I40" s="18"/>
    </row>
    <row r="41">
      <c r="A41" s="10" t="str">
        <f>IFERROR(__xludf.DUMMYFUNCTION("""COMPUTED_VALUE"""),"2022:11")</f>
        <v>2022:11</v>
      </c>
      <c r="B41" s="12">
        <f>IFERROR(__xludf.DUMMYFUNCTION("""COMPUTED_VALUE"""),124.0)</f>
        <v>124</v>
      </c>
      <c r="C41" s="29"/>
      <c r="D41" s="29"/>
      <c r="G41" s="18"/>
      <c r="I41" s="18"/>
    </row>
    <row r="42">
      <c r="A42" s="10" t="str">
        <f>IFERROR(__xludf.DUMMYFUNCTION("""COMPUTED_VALUE"""),"2022:12")</f>
        <v>2022:12</v>
      </c>
      <c r="B42" s="12">
        <f>IFERROR(__xludf.DUMMYFUNCTION("""COMPUTED_VALUE"""),132.0)</f>
        <v>132</v>
      </c>
      <c r="C42" s="29"/>
      <c r="D42" s="29"/>
      <c r="G42" s="18"/>
      <c r="I42" s="18"/>
    </row>
    <row r="43">
      <c r="A43" s="10" t="str">
        <f>IFERROR(__xludf.DUMMYFUNCTION("""COMPUTED_VALUE"""),"2023:01")</f>
        <v>2023:01</v>
      </c>
      <c r="B43" s="12">
        <f>IFERROR(__xludf.DUMMYFUNCTION("""COMPUTED_VALUE"""),128.0)</f>
        <v>128</v>
      </c>
      <c r="C43" s="29"/>
      <c r="D43" s="29"/>
      <c r="G43" s="18"/>
      <c r="I43" s="18"/>
    </row>
    <row r="44">
      <c r="A44" s="10" t="str">
        <f>IFERROR(__xludf.DUMMYFUNCTION("""COMPUTED_VALUE"""),"2023:02")</f>
        <v>2023:02</v>
      </c>
      <c r="B44" s="12">
        <f>IFERROR(__xludf.DUMMYFUNCTION("""COMPUTED_VALUE"""),117.0)</f>
        <v>117</v>
      </c>
      <c r="C44" s="29"/>
      <c r="D44" s="29"/>
      <c r="G44" s="18"/>
      <c r="I44" s="18"/>
    </row>
    <row r="45">
      <c r="A45" s="10" t="str">
        <f>IFERROR(__xludf.DUMMYFUNCTION("""COMPUTED_VALUE"""),"2023:03")</f>
        <v>2023:03</v>
      </c>
      <c r="B45" s="12">
        <f>IFERROR(__xludf.DUMMYFUNCTION("""COMPUTED_VALUE"""),115.0)</f>
        <v>115</v>
      </c>
      <c r="C45" s="29"/>
      <c r="D45" s="29"/>
      <c r="G45" s="18"/>
      <c r="I45" s="18"/>
    </row>
    <row r="46">
      <c r="A46" s="10" t="str">
        <f>IFERROR(__xludf.DUMMYFUNCTION("""COMPUTED_VALUE"""),"2023:04")</f>
        <v>2023:04</v>
      </c>
      <c r="B46" s="12">
        <f>IFERROR(__xludf.DUMMYFUNCTION("""COMPUTED_VALUE"""),124.0)</f>
        <v>124</v>
      </c>
      <c r="C46" s="29"/>
      <c r="D46" s="29"/>
      <c r="G46" s="18"/>
      <c r="I46" s="18"/>
    </row>
    <row r="47">
      <c r="A47" s="10" t="str">
        <f>IFERROR(__xludf.DUMMYFUNCTION("""COMPUTED_VALUE"""),"2023:05")</f>
        <v>2023:05</v>
      </c>
      <c r="B47" s="12">
        <f>IFERROR(__xludf.DUMMYFUNCTION("""COMPUTED_VALUE"""),139.0)</f>
        <v>139</v>
      </c>
      <c r="C47" s="29"/>
      <c r="D47" s="29"/>
      <c r="G47" s="18"/>
      <c r="I47" s="18"/>
    </row>
    <row r="48">
      <c r="A48" s="10" t="str">
        <f>IFERROR(__xludf.DUMMYFUNCTION("""COMPUTED_VALUE"""),"2023:06")</f>
        <v>2023:06</v>
      </c>
      <c r="B48" s="12">
        <f>IFERROR(__xludf.DUMMYFUNCTION("""COMPUTED_VALUE"""),144.0)</f>
        <v>144</v>
      </c>
      <c r="C48" s="29"/>
      <c r="D48" s="29"/>
      <c r="G48" s="18"/>
      <c r="I48" s="18"/>
    </row>
    <row r="49">
      <c r="A49" s="10" t="str">
        <f>IFERROR(__xludf.DUMMYFUNCTION("""COMPUTED_VALUE"""),"2023:07")</f>
        <v>2023:07</v>
      </c>
      <c r="B49" s="12">
        <f>IFERROR(__xludf.DUMMYFUNCTION("""COMPUTED_VALUE"""),140.0)</f>
        <v>140</v>
      </c>
      <c r="C49" s="29"/>
      <c r="D49" s="29"/>
      <c r="G49" s="18"/>
      <c r="I49" s="18"/>
    </row>
    <row r="50">
      <c r="A50" s="10" t="str">
        <f>IFERROR(__xludf.DUMMYFUNCTION("""COMPUTED_VALUE"""),"2023:08")</f>
        <v>2023:08</v>
      </c>
      <c r="B50" s="12">
        <f>IFERROR(__xludf.DUMMYFUNCTION("""COMPUTED_VALUE"""),123.0)</f>
        <v>123</v>
      </c>
      <c r="C50" s="29"/>
      <c r="D50" s="29"/>
      <c r="G50" s="18"/>
      <c r="I50" s="18"/>
    </row>
    <row r="51">
      <c r="A51" s="10" t="str">
        <f>IFERROR(__xludf.DUMMYFUNCTION("""COMPUTED_VALUE"""),"2023:09")</f>
        <v>2023:09</v>
      </c>
      <c r="B51" s="12">
        <f>IFERROR(__xludf.DUMMYFUNCTION("""COMPUTED_VALUE"""),142.0)</f>
        <v>142</v>
      </c>
      <c r="C51" s="29"/>
      <c r="D51" s="29"/>
      <c r="G51" s="18"/>
      <c r="I51" s="18"/>
    </row>
    <row r="52">
      <c r="A52" s="10" t="str">
        <f>IFERROR(__xludf.DUMMYFUNCTION("""COMPUTED_VALUE"""),"2023:10")</f>
        <v>2023:10</v>
      </c>
      <c r="B52" s="12">
        <f>IFERROR(__xludf.DUMMYFUNCTION("""COMPUTED_VALUE"""),104.0)</f>
        <v>104</v>
      </c>
      <c r="C52" s="29"/>
      <c r="D52" s="29"/>
      <c r="G52" s="18"/>
      <c r="I52" s="18"/>
    </row>
    <row r="53">
      <c r="A53" s="10" t="str">
        <f>IFERROR(__xludf.DUMMYFUNCTION("""COMPUTED_VALUE"""),"2023:11")</f>
        <v>2023:11</v>
      </c>
      <c r="B53" s="12">
        <f>IFERROR(__xludf.DUMMYFUNCTION("""COMPUTED_VALUE"""),126.0)</f>
        <v>126</v>
      </c>
      <c r="C53" s="29"/>
      <c r="D53" s="29"/>
      <c r="G53" s="18"/>
      <c r="I53" s="18"/>
    </row>
    <row r="54">
      <c r="A54" s="10" t="str">
        <f>IFERROR(__xludf.DUMMYFUNCTION("""COMPUTED_VALUE"""),"2023:12")</f>
        <v>2023:12</v>
      </c>
      <c r="B54" s="12">
        <f>IFERROR(__xludf.DUMMYFUNCTION("""COMPUTED_VALUE"""),120.0)</f>
        <v>120</v>
      </c>
      <c r="C54" s="29"/>
      <c r="D54" s="29"/>
      <c r="G54" s="18"/>
      <c r="I54" s="18"/>
    </row>
    <row r="55">
      <c r="A55" s="10" t="str">
        <f>IFERROR(__xludf.DUMMYFUNCTION("""COMPUTED_VALUE"""),"2024:01")</f>
        <v>2024:01</v>
      </c>
      <c r="B55" s="12">
        <f>IFERROR(__xludf.DUMMYFUNCTION("""COMPUTED_VALUE"""),134.0)</f>
        <v>134</v>
      </c>
      <c r="C55" s="29"/>
      <c r="D55" s="29"/>
      <c r="G55" s="18"/>
      <c r="I55" s="18"/>
    </row>
    <row r="56">
      <c r="A56" s="10" t="str">
        <f>IFERROR(__xludf.DUMMYFUNCTION("""COMPUTED_VALUE"""),"2024:02")</f>
        <v>2024:02</v>
      </c>
      <c r="B56" s="12">
        <f>IFERROR(__xludf.DUMMYFUNCTION("""COMPUTED_VALUE"""),113.0)</f>
        <v>113</v>
      </c>
      <c r="C56" s="29"/>
      <c r="D56" s="29"/>
      <c r="G56" s="18"/>
      <c r="I56" s="18"/>
    </row>
    <row r="57">
      <c r="A57" s="10" t="str">
        <f>IFERROR(__xludf.DUMMYFUNCTION("""COMPUTED_VALUE"""),"2024:03")</f>
        <v>2024:03</v>
      </c>
      <c r="B57" s="12">
        <f>IFERROR(__xludf.DUMMYFUNCTION("""COMPUTED_VALUE"""),134.0)</f>
        <v>134</v>
      </c>
      <c r="C57" s="29"/>
      <c r="D57" s="29"/>
      <c r="G57" s="18"/>
      <c r="I57" s="18"/>
    </row>
    <row r="58">
      <c r="A58" s="10" t="str">
        <f>IFERROR(__xludf.DUMMYFUNCTION("""COMPUTED_VALUE"""),"2024:04")</f>
        <v>2024:04</v>
      </c>
      <c r="B58" s="12">
        <f>IFERROR(__xludf.DUMMYFUNCTION("""COMPUTED_VALUE"""),125.0)</f>
        <v>125</v>
      </c>
      <c r="C58" s="29"/>
      <c r="D58" s="29"/>
      <c r="G58" s="18"/>
      <c r="I58" s="18"/>
    </row>
    <row r="59">
      <c r="A59" s="10" t="str">
        <f>IFERROR(__xludf.DUMMYFUNCTION("""COMPUTED_VALUE"""),"2024:05")</f>
        <v>2024:05</v>
      </c>
      <c r="B59" s="12">
        <f>IFERROR(__xludf.DUMMYFUNCTION("""COMPUTED_VALUE"""),132.0)</f>
        <v>132</v>
      </c>
      <c r="C59" s="29"/>
      <c r="D59" s="29"/>
      <c r="G59" s="18"/>
      <c r="I59" s="18"/>
    </row>
    <row r="60">
      <c r="A60" s="10" t="str">
        <f>IFERROR(__xludf.DUMMYFUNCTION("""COMPUTED_VALUE"""),"2024:06")</f>
        <v>2024:06</v>
      </c>
      <c r="B60" s="12">
        <f>IFERROR(__xludf.DUMMYFUNCTION("""COMPUTED_VALUE"""),115.0)</f>
        <v>115</v>
      </c>
      <c r="C60" s="29"/>
      <c r="D60" s="29"/>
      <c r="G60" s="18"/>
      <c r="I60" s="18"/>
    </row>
    <row r="61">
      <c r="A61" s="10" t="str">
        <f>IFERROR(__xludf.DUMMYFUNCTION("""COMPUTED_VALUE"""),"2024:07")</f>
        <v>2024:07</v>
      </c>
      <c r="B61" s="12">
        <f>IFERROR(__xludf.DUMMYFUNCTION("""COMPUTED_VALUE"""),135.0)</f>
        <v>135</v>
      </c>
      <c r="C61" s="29"/>
      <c r="D61" s="29"/>
      <c r="G61" s="18"/>
      <c r="I61" s="18"/>
    </row>
    <row r="62">
      <c r="A62" s="10" t="str">
        <f>IFERROR(__xludf.DUMMYFUNCTION("""COMPUTED_VALUE"""),"2024:08")</f>
        <v>2024:08</v>
      </c>
      <c r="B62" s="12">
        <f>IFERROR(__xludf.DUMMYFUNCTION("""COMPUTED_VALUE"""),134.0)</f>
        <v>134</v>
      </c>
      <c r="C62" s="29"/>
      <c r="D62" s="29"/>
      <c r="G62" s="18"/>
      <c r="I62" s="18"/>
    </row>
    <row r="63">
      <c r="A63" s="10" t="str">
        <f>IFERROR(__xludf.DUMMYFUNCTION("""COMPUTED_VALUE"""),"2024:09")</f>
        <v>2024:09</v>
      </c>
      <c r="B63" s="12">
        <f>IFERROR(__xludf.DUMMYFUNCTION("""COMPUTED_VALUE"""),132.0)</f>
        <v>132</v>
      </c>
      <c r="C63" s="29"/>
      <c r="D63" s="29"/>
      <c r="G63" s="18"/>
      <c r="I63" s="18"/>
    </row>
    <row r="64">
      <c r="A64" s="10" t="str">
        <f>IFERROR(__xludf.DUMMYFUNCTION("""COMPUTED_VALUE"""),"2024:10")</f>
        <v>2024:10</v>
      </c>
      <c r="B64" s="12">
        <f>IFERROR(__xludf.DUMMYFUNCTION("""COMPUTED_VALUE"""),132.0)</f>
        <v>132</v>
      </c>
      <c r="C64" s="29"/>
      <c r="D64" s="29"/>
      <c r="G64" s="18"/>
      <c r="I64" s="18"/>
    </row>
    <row r="65">
      <c r="A65" s="10" t="str">
        <f>IFERROR(__xludf.DUMMYFUNCTION("""COMPUTED_VALUE"""),"2024:11")</f>
        <v>2024:11</v>
      </c>
      <c r="B65" s="12">
        <f>IFERROR(__xludf.DUMMYFUNCTION("""COMPUTED_VALUE"""),136.0)</f>
        <v>136</v>
      </c>
      <c r="C65" s="29"/>
      <c r="D65" s="29"/>
      <c r="G65" s="18"/>
      <c r="I65" s="18"/>
    </row>
    <row r="66">
      <c r="A66" s="10" t="str">
        <f>IFERROR(__xludf.DUMMYFUNCTION("""COMPUTED_VALUE"""),"2024:12")</f>
        <v>2024:12</v>
      </c>
      <c r="B66" s="12">
        <f>IFERROR(__xludf.DUMMYFUNCTION("""COMPUTED_VALUE"""),125.0)</f>
        <v>125</v>
      </c>
      <c r="C66" s="29"/>
      <c r="D66" s="29"/>
      <c r="G66" s="18"/>
      <c r="I66" s="18"/>
    </row>
    <row r="67">
      <c r="A67" s="10" t="str">
        <f>IFERROR(__xludf.DUMMYFUNCTION("""COMPUTED_VALUE"""),"2025:01")</f>
        <v>2025:01</v>
      </c>
      <c r="B67" s="12">
        <f>IFERROR(__xludf.DUMMYFUNCTION("""COMPUTED_VALUE"""),110.0)</f>
        <v>110</v>
      </c>
      <c r="C67" s="29"/>
      <c r="D67" s="29"/>
      <c r="G67" s="18"/>
      <c r="I67" s="18"/>
    </row>
    <row r="68">
      <c r="A68" s="10" t="str">
        <f>IFERROR(__xludf.DUMMYFUNCTION("""COMPUTED_VALUE"""),"2025:02")</f>
        <v>2025:02</v>
      </c>
      <c r="B68" s="12">
        <f>IFERROR(__xludf.DUMMYFUNCTION("""COMPUTED_VALUE"""),113.0)</f>
        <v>113</v>
      </c>
      <c r="C68" s="29"/>
      <c r="D68" s="29"/>
      <c r="G68" s="18"/>
      <c r="I68" s="18"/>
    </row>
    <row r="69">
      <c r="A69" s="10" t="str">
        <f>IFERROR(__xludf.DUMMYFUNCTION("""COMPUTED_VALUE"""),"2025:03")</f>
        <v>2025:03</v>
      </c>
      <c r="B69" s="12">
        <f>IFERROR(__xludf.DUMMYFUNCTION("""COMPUTED_VALUE"""),140.0)</f>
        <v>140</v>
      </c>
      <c r="C69" s="29"/>
      <c r="D69" s="29"/>
      <c r="G69" s="18"/>
      <c r="I69" s="18"/>
    </row>
    <row r="70">
      <c r="A70" s="10" t="str">
        <f>IFERROR(__xludf.DUMMYFUNCTION("""COMPUTED_VALUE"""),"2025:04")</f>
        <v>2025:04</v>
      </c>
      <c r="B70" s="12">
        <f>IFERROR(__xludf.DUMMYFUNCTION("""COMPUTED_VALUE"""),132.0)</f>
        <v>132</v>
      </c>
      <c r="C70" s="29"/>
      <c r="D70" s="29"/>
      <c r="G70" s="18"/>
      <c r="I70" s="18"/>
    </row>
    <row r="71">
      <c r="A71" s="10" t="str">
        <f>IFERROR(__xludf.DUMMYFUNCTION("""COMPUTED_VALUE"""),"2025:05")</f>
        <v>2025:05</v>
      </c>
      <c r="B71" s="12">
        <f>IFERROR(__xludf.DUMMYFUNCTION("""COMPUTED_VALUE"""),142.0)</f>
        <v>142</v>
      </c>
      <c r="C71" s="29"/>
      <c r="D71" s="29"/>
      <c r="G71" s="18"/>
      <c r="I71" s="18"/>
    </row>
    <row r="72">
      <c r="A72" s="10" t="str">
        <f>IFERROR(__xludf.DUMMYFUNCTION("""COMPUTED_VALUE"""),"2025:06")</f>
        <v>2025:06</v>
      </c>
      <c r="B72" s="12">
        <f>IFERROR(__xludf.DUMMYFUNCTION("""COMPUTED_VALUE"""),140.0)</f>
        <v>140</v>
      </c>
      <c r="C72" s="29"/>
      <c r="D72" s="29"/>
      <c r="G72" s="18"/>
      <c r="I72" s="18"/>
    </row>
    <row r="73">
      <c r="A73" s="10" t="str">
        <f>IFERROR(__xludf.DUMMYFUNCTION("""COMPUTED_VALUE"""),"2025:07")</f>
        <v>2025:07</v>
      </c>
      <c r="B73" s="12">
        <f>IFERROR(__xludf.DUMMYFUNCTION("""COMPUTED_VALUE"""),136.0)</f>
        <v>136</v>
      </c>
      <c r="C73" s="29"/>
      <c r="D73" s="29"/>
      <c r="G73" s="18"/>
      <c r="I73" s="18"/>
    </row>
    <row r="74">
      <c r="A74" s="10" t="str">
        <f>IFERROR(__xludf.DUMMYFUNCTION("""COMPUTED_VALUE"""),"2025:08")</f>
        <v>2025:08</v>
      </c>
      <c r="B74" s="12">
        <f>IFERROR(__xludf.DUMMYFUNCTION("""COMPUTED_VALUE"""),119.0)</f>
        <v>119</v>
      </c>
      <c r="C74" s="29"/>
      <c r="D74" s="29"/>
      <c r="G74" s="18"/>
      <c r="I74" s="18"/>
    </row>
    <row r="75">
      <c r="A75" s="10" t="str">
        <f>IFERROR(__xludf.DUMMYFUNCTION("""COMPUTED_VALUE"""),"2025:09")</f>
        <v>2025:09</v>
      </c>
      <c r="B75" s="12">
        <f>IFERROR(__xludf.DUMMYFUNCTION("""COMPUTED_VALUE"""),130.0)</f>
        <v>130</v>
      </c>
      <c r="C75" s="29"/>
      <c r="D75" s="29"/>
      <c r="G75" s="18"/>
      <c r="I75" s="18"/>
    </row>
    <row r="76">
      <c r="A76" s="10" t="str">
        <f>IFERROR(__xludf.DUMMYFUNCTION("""COMPUTED_VALUE"""),"2025:10")</f>
        <v>2025:10</v>
      </c>
      <c r="B76" s="12">
        <f>IFERROR(__xludf.DUMMYFUNCTION("""COMPUTED_VALUE"""),130.0)</f>
        <v>130</v>
      </c>
      <c r="C76" s="29"/>
      <c r="D76" s="29"/>
      <c r="G76" s="18"/>
      <c r="I76" s="18"/>
    </row>
    <row r="77">
      <c r="A77" s="10" t="str">
        <f>IFERROR(__xludf.DUMMYFUNCTION("""COMPUTED_VALUE"""),"2025:11")</f>
        <v>2025:11</v>
      </c>
      <c r="B77" s="12">
        <f>IFERROR(__xludf.DUMMYFUNCTION("""COMPUTED_VALUE"""),137.0)</f>
        <v>137</v>
      </c>
      <c r="C77" s="29"/>
      <c r="D77" s="29"/>
      <c r="G77" s="18"/>
      <c r="I77" s="18"/>
    </row>
    <row r="78">
      <c r="A78" s="10" t="str">
        <f>IFERROR(__xludf.DUMMYFUNCTION("""COMPUTED_VALUE"""),"2025:12")</f>
        <v>2025:12</v>
      </c>
      <c r="B78" s="12">
        <f>IFERROR(__xludf.DUMMYFUNCTION("""COMPUTED_VALUE"""),144.0)</f>
        <v>144</v>
      </c>
      <c r="C78" s="29"/>
      <c r="D78" s="29"/>
      <c r="G78" s="18"/>
      <c r="I78" s="18"/>
    </row>
    <row r="79">
      <c r="A79" s="10" t="str">
        <f>IFERROR(__xludf.DUMMYFUNCTION("""COMPUTED_VALUE"""),"2026:01")</f>
        <v>2026:01</v>
      </c>
      <c r="B79" s="12">
        <f>IFERROR(__xludf.DUMMYFUNCTION("""COMPUTED_VALUE"""),159.0)</f>
        <v>159</v>
      </c>
      <c r="C79" s="29"/>
      <c r="D79" s="29"/>
      <c r="G79" s="18"/>
      <c r="I79" s="18"/>
    </row>
    <row r="80">
      <c r="A80" s="10" t="str">
        <f>IFERROR(__xludf.DUMMYFUNCTION("""COMPUTED_VALUE"""),"2026:02")</f>
        <v>2026:02</v>
      </c>
      <c r="B80" s="12">
        <f>IFERROR(__xludf.DUMMYFUNCTION("""COMPUTED_VALUE"""),113.0)</f>
        <v>113</v>
      </c>
      <c r="C80" s="29"/>
      <c r="D80" s="29"/>
      <c r="G80" s="18"/>
      <c r="I80" s="18"/>
    </row>
    <row r="81">
      <c r="A81" s="10" t="str">
        <f>IFERROR(__xludf.DUMMYFUNCTION("""COMPUTED_VALUE"""),"2026:03")</f>
        <v>2026:03</v>
      </c>
      <c r="B81" s="12">
        <f>IFERROR(__xludf.DUMMYFUNCTION("""COMPUTED_VALUE"""),131.0)</f>
        <v>131</v>
      </c>
      <c r="C81" s="29"/>
      <c r="D81" s="29"/>
      <c r="G81" s="18"/>
      <c r="I81" s="18"/>
    </row>
    <row r="82">
      <c r="A82" s="10" t="str">
        <f>IFERROR(__xludf.DUMMYFUNCTION("""COMPUTED_VALUE"""),"2026:04")</f>
        <v>2026:04</v>
      </c>
      <c r="B82" s="12">
        <f>IFERROR(__xludf.DUMMYFUNCTION("""COMPUTED_VALUE"""),107.0)</f>
        <v>107</v>
      </c>
      <c r="C82" s="29"/>
      <c r="D82" s="29"/>
      <c r="G82" s="18"/>
      <c r="I82" s="18"/>
    </row>
    <row r="83">
      <c r="A83" s="10" t="str">
        <f>IFERROR(__xludf.DUMMYFUNCTION("""COMPUTED_VALUE"""),"2026:05")</f>
        <v>2026:05</v>
      </c>
      <c r="B83" s="12">
        <f>IFERROR(__xludf.DUMMYFUNCTION("""COMPUTED_VALUE"""),143.0)</f>
        <v>143</v>
      </c>
      <c r="C83" s="29"/>
      <c r="D83" s="29"/>
      <c r="G83" s="18"/>
      <c r="I83" s="18"/>
    </row>
    <row r="84">
      <c r="A84" s="10" t="str">
        <f>IFERROR(__xludf.DUMMYFUNCTION("""COMPUTED_VALUE"""),"2026:06")</f>
        <v>2026:06</v>
      </c>
      <c r="B84" s="12">
        <f>IFERROR(__xludf.DUMMYFUNCTION("""COMPUTED_VALUE"""),144.0)</f>
        <v>144</v>
      </c>
      <c r="C84" s="29"/>
      <c r="D84" s="29"/>
      <c r="G84" s="18"/>
      <c r="I84" s="18"/>
    </row>
    <row r="85">
      <c r="B85" s="12"/>
      <c r="C85" s="29"/>
      <c r="D85" s="29"/>
      <c r="G85" s="18"/>
      <c r="I85" s="18"/>
    </row>
    <row r="86">
      <c r="B86" s="12"/>
      <c r="C86" s="29"/>
      <c r="D86" s="29"/>
      <c r="G86" s="18"/>
      <c r="I86" s="18"/>
    </row>
    <row r="87">
      <c r="B87" s="12"/>
      <c r="C87" s="29"/>
      <c r="D87" s="29"/>
      <c r="G87" s="18"/>
      <c r="I87" s="18"/>
    </row>
    <row r="88">
      <c r="B88" s="12"/>
      <c r="C88" s="29"/>
      <c r="D88" s="29"/>
      <c r="G88" s="18"/>
      <c r="I88" s="18"/>
    </row>
    <row r="89">
      <c r="B89" s="12"/>
      <c r="C89" s="29"/>
      <c r="D89" s="29"/>
      <c r="G89" s="18"/>
      <c r="I89" s="18"/>
    </row>
    <row r="90">
      <c r="B90" s="12"/>
      <c r="C90" s="29"/>
      <c r="D90" s="29"/>
      <c r="G90" s="18"/>
      <c r="I90" s="18"/>
    </row>
    <row r="91">
      <c r="B91" s="12"/>
      <c r="C91" s="29"/>
      <c r="D91" s="29"/>
      <c r="G91" s="18"/>
      <c r="I91" s="18"/>
    </row>
    <row r="92">
      <c r="B92" s="12"/>
      <c r="C92" s="29"/>
      <c r="D92" s="29"/>
      <c r="G92" s="18"/>
      <c r="I92" s="18"/>
    </row>
    <row r="93">
      <c r="B93" s="12"/>
      <c r="C93" s="29"/>
      <c r="D93" s="29"/>
      <c r="G93" s="18"/>
      <c r="I93" s="18"/>
    </row>
    <row r="94">
      <c r="B94" s="12"/>
      <c r="C94" s="29"/>
      <c r="D94" s="29"/>
      <c r="G94" s="18"/>
      <c r="I94" s="18"/>
    </row>
    <row r="95">
      <c r="B95" s="12"/>
      <c r="C95" s="29"/>
      <c r="D95" s="29"/>
      <c r="G95" s="18"/>
      <c r="I95" s="18"/>
    </row>
    <row r="96">
      <c r="B96" s="12"/>
      <c r="C96" s="29"/>
      <c r="D96" s="29"/>
      <c r="G96" s="18"/>
      <c r="I96" s="18"/>
    </row>
    <row r="97">
      <c r="B97" s="12"/>
      <c r="C97" s="29"/>
      <c r="D97" s="29"/>
      <c r="G97" s="18"/>
      <c r="I97" s="18"/>
    </row>
    <row r="98">
      <c r="B98" s="12"/>
      <c r="C98" s="29"/>
      <c r="D98" s="29"/>
      <c r="G98" s="18"/>
      <c r="I98" s="18"/>
    </row>
    <row r="99">
      <c r="B99" s="12"/>
      <c r="C99" s="29"/>
      <c r="D99" s="29"/>
      <c r="G99" s="18"/>
      <c r="I99" s="18"/>
    </row>
    <row r="100">
      <c r="B100" s="12"/>
      <c r="C100" s="29"/>
      <c r="D100" s="29"/>
      <c r="G100" s="18"/>
      <c r="I100" s="18"/>
    </row>
    <row r="101">
      <c r="B101" s="12"/>
      <c r="C101" s="29"/>
      <c r="D101" s="29"/>
      <c r="G101" s="18"/>
      <c r="I101" s="18"/>
    </row>
    <row r="102">
      <c r="B102" s="12"/>
      <c r="C102" s="29"/>
      <c r="D102" s="29"/>
      <c r="G102" s="18"/>
      <c r="I102" s="18"/>
    </row>
    <row r="103">
      <c r="B103" s="12"/>
      <c r="C103" s="29"/>
      <c r="D103" s="29"/>
      <c r="G103" s="18"/>
      <c r="I103" s="18"/>
    </row>
    <row r="104">
      <c r="B104" s="12"/>
      <c r="C104" s="29"/>
      <c r="D104" s="29"/>
      <c r="G104" s="18"/>
      <c r="I104" s="18"/>
    </row>
    <row r="105">
      <c r="B105" s="12"/>
      <c r="C105" s="29"/>
      <c r="D105" s="29"/>
      <c r="G105" s="18"/>
      <c r="I105" s="18"/>
    </row>
    <row r="106">
      <c r="B106" s="12"/>
      <c r="C106" s="29"/>
      <c r="D106" s="29"/>
      <c r="G106" s="18"/>
      <c r="I106" s="18"/>
    </row>
    <row r="107">
      <c r="B107" s="12"/>
      <c r="C107" s="29"/>
      <c r="D107" s="29"/>
      <c r="G107" s="18"/>
      <c r="I107" s="18"/>
    </row>
    <row r="108">
      <c r="B108" s="12"/>
      <c r="C108" s="29"/>
      <c r="D108" s="29"/>
      <c r="G108" s="18"/>
      <c r="I108" s="18"/>
    </row>
    <row r="109">
      <c r="B109" s="12"/>
      <c r="C109" s="29"/>
      <c r="D109" s="29"/>
      <c r="G109" s="18"/>
      <c r="I109" s="18"/>
    </row>
    <row r="110">
      <c r="B110" s="12"/>
      <c r="C110" s="29"/>
      <c r="D110" s="29"/>
      <c r="G110" s="18"/>
      <c r="I110" s="18"/>
    </row>
    <row r="111">
      <c r="B111" s="12"/>
      <c r="C111" s="29"/>
      <c r="D111" s="29"/>
      <c r="G111" s="18"/>
      <c r="I111" s="18"/>
    </row>
    <row r="112">
      <c r="B112" s="12"/>
      <c r="C112" s="29"/>
      <c r="D112" s="29"/>
      <c r="G112" s="18"/>
      <c r="I112" s="18"/>
    </row>
    <row r="113">
      <c r="B113" s="12"/>
      <c r="C113" s="29"/>
      <c r="D113" s="29"/>
      <c r="G113" s="18"/>
      <c r="I113" s="18"/>
    </row>
    <row r="114">
      <c r="B114" s="12"/>
      <c r="C114" s="29"/>
      <c r="D114" s="29"/>
      <c r="G114" s="18"/>
      <c r="I114" s="18"/>
    </row>
    <row r="115">
      <c r="B115" s="12"/>
      <c r="C115" s="29"/>
      <c r="D115" s="29"/>
      <c r="G115" s="18"/>
      <c r="I115" s="18"/>
    </row>
    <row r="116">
      <c r="B116" s="12"/>
      <c r="C116" s="29"/>
      <c r="D116" s="29"/>
      <c r="G116" s="18"/>
      <c r="I116" s="18"/>
    </row>
    <row r="117">
      <c r="B117" s="12"/>
      <c r="C117" s="29"/>
      <c r="D117" s="29"/>
      <c r="G117" s="18"/>
      <c r="I117" s="18"/>
    </row>
    <row r="118">
      <c r="B118" s="12"/>
      <c r="C118" s="29"/>
      <c r="D118" s="29"/>
      <c r="G118" s="18"/>
      <c r="I118" s="18"/>
    </row>
    <row r="119">
      <c r="B119" s="12"/>
      <c r="C119" s="29"/>
      <c r="D119" s="29"/>
      <c r="G119" s="18"/>
      <c r="I119" s="18"/>
    </row>
    <row r="120">
      <c r="B120" s="12"/>
      <c r="C120" s="29"/>
      <c r="D120" s="29"/>
      <c r="G120" s="18"/>
      <c r="I120" s="18"/>
    </row>
    <row r="121">
      <c r="B121" s="12"/>
      <c r="C121" s="29"/>
      <c r="D121" s="29"/>
      <c r="G121" s="18"/>
      <c r="I121" s="18"/>
    </row>
    <row r="122">
      <c r="B122" s="12"/>
      <c r="C122" s="29"/>
      <c r="D122" s="29"/>
      <c r="G122" s="18"/>
      <c r="I122" s="18"/>
    </row>
    <row r="123">
      <c r="B123" s="12"/>
      <c r="C123" s="29"/>
      <c r="D123" s="29"/>
      <c r="G123" s="18"/>
      <c r="I123" s="18"/>
    </row>
    <row r="124">
      <c r="B124" s="12"/>
      <c r="C124" s="29"/>
      <c r="D124" s="29"/>
      <c r="G124" s="18"/>
      <c r="I124" s="18"/>
    </row>
    <row r="125">
      <c r="B125" s="12"/>
      <c r="C125" s="29"/>
      <c r="D125" s="29"/>
      <c r="G125" s="18"/>
      <c r="I125" s="18"/>
    </row>
    <row r="126">
      <c r="B126" s="12"/>
      <c r="C126" s="29"/>
      <c r="D126" s="29"/>
      <c r="G126" s="18"/>
      <c r="I126" s="18"/>
    </row>
    <row r="127">
      <c r="B127" s="12"/>
      <c r="C127" s="29"/>
      <c r="D127" s="29"/>
      <c r="G127" s="18"/>
      <c r="I127" s="18"/>
    </row>
    <row r="128">
      <c r="B128" s="12"/>
      <c r="C128" s="29"/>
      <c r="D128" s="29"/>
      <c r="G128" s="18"/>
      <c r="I128" s="18"/>
    </row>
    <row r="129">
      <c r="B129" s="12"/>
      <c r="C129" s="29"/>
      <c r="D129" s="29"/>
      <c r="G129" s="18"/>
      <c r="I129" s="18"/>
    </row>
    <row r="130">
      <c r="B130" s="12"/>
      <c r="C130" s="29"/>
      <c r="D130" s="29"/>
      <c r="G130" s="18"/>
      <c r="I130" s="18"/>
    </row>
    <row r="131">
      <c r="B131" s="12"/>
      <c r="C131" s="29"/>
      <c r="D131" s="29"/>
      <c r="G131" s="18"/>
      <c r="I131" s="18"/>
    </row>
    <row r="132">
      <c r="B132" s="12"/>
      <c r="C132" s="29"/>
      <c r="D132" s="29"/>
      <c r="G132" s="18"/>
      <c r="I132" s="18"/>
    </row>
    <row r="133">
      <c r="B133" s="12"/>
      <c r="C133" s="29"/>
      <c r="D133" s="29"/>
      <c r="G133" s="18"/>
      <c r="I133" s="18"/>
    </row>
    <row r="134">
      <c r="B134" s="12"/>
      <c r="C134" s="29"/>
      <c r="D134" s="29"/>
      <c r="G134" s="18"/>
      <c r="I134" s="18"/>
    </row>
    <row r="135">
      <c r="B135" s="12"/>
      <c r="C135" s="29"/>
      <c r="D135" s="29"/>
      <c r="G135" s="18"/>
      <c r="I135" s="18"/>
    </row>
    <row r="136">
      <c r="B136" s="12"/>
      <c r="C136" s="29"/>
      <c r="D136" s="29"/>
      <c r="G136" s="18"/>
      <c r="I136" s="18"/>
    </row>
    <row r="137">
      <c r="B137" s="12"/>
      <c r="C137" s="29"/>
      <c r="D137" s="29"/>
      <c r="G137" s="18"/>
      <c r="I137" s="18"/>
    </row>
    <row r="138">
      <c r="B138" s="12"/>
      <c r="C138" s="29"/>
      <c r="D138" s="29"/>
      <c r="G138" s="18"/>
      <c r="I138" s="18"/>
    </row>
    <row r="139">
      <c r="B139" s="12"/>
      <c r="C139" s="29"/>
      <c r="D139" s="29"/>
      <c r="G139" s="18"/>
      <c r="I139" s="18"/>
    </row>
    <row r="140">
      <c r="B140" s="12"/>
      <c r="C140" s="29"/>
      <c r="D140" s="29"/>
      <c r="G140" s="18"/>
      <c r="I140" s="18"/>
    </row>
    <row r="141">
      <c r="B141" s="12"/>
      <c r="C141" s="29"/>
      <c r="D141" s="29"/>
      <c r="G141" s="18"/>
      <c r="I141" s="18"/>
    </row>
    <row r="142">
      <c r="B142" s="12"/>
      <c r="C142" s="29"/>
      <c r="D142" s="29"/>
      <c r="G142" s="18"/>
      <c r="I142" s="18"/>
    </row>
    <row r="143">
      <c r="B143" s="12"/>
      <c r="C143" s="29"/>
      <c r="D143" s="29"/>
      <c r="G143" s="18"/>
      <c r="I143" s="18"/>
    </row>
    <row r="144">
      <c r="B144" s="12"/>
      <c r="C144" s="29"/>
      <c r="D144" s="29"/>
      <c r="G144" s="18"/>
      <c r="I144" s="18"/>
    </row>
    <row r="145">
      <c r="B145" s="12"/>
      <c r="C145" s="29"/>
      <c r="D145" s="29"/>
      <c r="G145" s="18"/>
      <c r="I145" s="18"/>
    </row>
    <row r="146">
      <c r="B146" s="12"/>
      <c r="C146" s="29"/>
      <c r="D146" s="29"/>
      <c r="G146" s="18"/>
      <c r="I146" s="18"/>
    </row>
    <row r="147">
      <c r="B147" s="12"/>
      <c r="C147" s="29"/>
      <c r="D147" s="29"/>
      <c r="G147" s="18"/>
      <c r="I147" s="18"/>
    </row>
    <row r="148">
      <c r="B148" s="12"/>
      <c r="C148" s="29"/>
      <c r="D148" s="29"/>
      <c r="G148" s="18"/>
      <c r="I148" s="18"/>
    </row>
    <row r="149">
      <c r="B149" s="12"/>
      <c r="C149" s="29"/>
      <c r="D149" s="29"/>
      <c r="G149" s="18"/>
      <c r="I149" s="18"/>
    </row>
    <row r="150">
      <c r="B150" s="12"/>
      <c r="C150" s="29"/>
      <c r="D150" s="29"/>
      <c r="G150" s="18"/>
      <c r="I150" s="18"/>
    </row>
    <row r="151">
      <c r="B151" s="12"/>
      <c r="C151" s="29"/>
      <c r="D151" s="29"/>
      <c r="G151" s="18"/>
      <c r="I151" s="18"/>
    </row>
    <row r="152">
      <c r="B152" s="12"/>
      <c r="C152" s="29"/>
      <c r="D152" s="29"/>
      <c r="G152" s="18"/>
      <c r="I152" s="18"/>
    </row>
    <row r="153">
      <c r="B153" s="12"/>
      <c r="C153" s="29"/>
      <c r="D153" s="29"/>
      <c r="G153" s="18"/>
      <c r="I153" s="18"/>
    </row>
    <row r="154">
      <c r="B154" s="12"/>
      <c r="C154" s="29"/>
      <c r="D154" s="29"/>
      <c r="G154" s="18"/>
      <c r="I154" s="18"/>
    </row>
    <row r="155">
      <c r="B155" s="12"/>
      <c r="C155" s="29"/>
      <c r="D155" s="29"/>
      <c r="G155" s="18"/>
      <c r="I155" s="18"/>
    </row>
    <row r="156">
      <c r="B156" s="12"/>
      <c r="C156" s="29"/>
      <c r="D156" s="29"/>
      <c r="G156" s="18"/>
      <c r="I156" s="18"/>
    </row>
    <row r="157">
      <c r="B157" s="12"/>
      <c r="C157" s="29"/>
      <c r="D157" s="29"/>
      <c r="G157" s="18"/>
      <c r="I157" s="18"/>
    </row>
    <row r="158">
      <c r="B158" s="12"/>
      <c r="C158" s="29"/>
      <c r="D158" s="29"/>
      <c r="G158" s="18"/>
      <c r="I158" s="18"/>
    </row>
    <row r="159">
      <c r="B159" s="12"/>
      <c r="C159" s="29"/>
      <c r="D159" s="29"/>
      <c r="G159" s="18"/>
      <c r="I159" s="18"/>
    </row>
    <row r="160">
      <c r="B160" s="12"/>
      <c r="C160" s="29"/>
      <c r="D160" s="29"/>
      <c r="G160" s="18"/>
      <c r="I160" s="18"/>
    </row>
    <row r="161">
      <c r="B161" s="12"/>
      <c r="C161" s="29"/>
      <c r="D161" s="29"/>
      <c r="G161" s="18"/>
      <c r="I161" s="18"/>
    </row>
    <row r="162">
      <c r="B162" s="12"/>
      <c r="C162" s="29"/>
      <c r="D162" s="29"/>
      <c r="G162" s="18"/>
      <c r="I162" s="18"/>
    </row>
    <row r="163">
      <c r="B163" s="12"/>
      <c r="C163" s="29"/>
      <c r="D163" s="29"/>
      <c r="G163" s="18"/>
      <c r="I163" s="18"/>
    </row>
    <row r="164">
      <c r="B164" s="12"/>
      <c r="C164" s="29"/>
      <c r="D164" s="29"/>
      <c r="G164" s="18"/>
      <c r="I164" s="18"/>
    </row>
    <row r="165">
      <c r="B165" s="12"/>
      <c r="C165" s="29"/>
      <c r="D165" s="29"/>
      <c r="G165" s="18"/>
      <c r="I165" s="18"/>
    </row>
    <row r="166">
      <c r="B166" s="12"/>
      <c r="C166" s="29"/>
      <c r="D166" s="29"/>
      <c r="G166" s="18"/>
      <c r="I166" s="18"/>
    </row>
    <row r="167">
      <c r="B167" s="12"/>
      <c r="C167" s="29"/>
      <c r="D167" s="29"/>
      <c r="G167" s="18"/>
      <c r="I167" s="18"/>
    </row>
    <row r="168">
      <c r="B168" s="12"/>
      <c r="C168" s="29"/>
      <c r="D168" s="29"/>
      <c r="G168" s="18"/>
      <c r="I168" s="18"/>
    </row>
    <row r="169">
      <c r="B169" s="12"/>
      <c r="C169" s="29"/>
      <c r="D169" s="29"/>
      <c r="G169" s="18"/>
      <c r="I169" s="18"/>
    </row>
    <row r="170">
      <c r="B170" s="12"/>
      <c r="C170" s="29"/>
      <c r="D170" s="29"/>
      <c r="G170" s="18"/>
      <c r="I170" s="18"/>
    </row>
    <row r="171">
      <c r="B171" s="12"/>
      <c r="C171" s="29"/>
      <c r="D171" s="29"/>
      <c r="G171" s="18"/>
      <c r="I171" s="18"/>
    </row>
    <row r="172">
      <c r="B172" s="12"/>
      <c r="C172" s="29"/>
      <c r="D172" s="29"/>
      <c r="G172" s="18"/>
      <c r="I172" s="18"/>
    </row>
    <row r="173">
      <c r="B173" s="12"/>
      <c r="C173" s="29"/>
      <c r="D173" s="29"/>
      <c r="G173" s="18"/>
      <c r="I173" s="18"/>
    </row>
    <row r="174">
      <c r="B174" s="12"/>
      <c r="C174" s="29"/>
      <c r="D174" s="29"/>
      <c r="G174" s="18"/>
      <c r="I174" s="18"/>
    </row>
    <row r="175">
      <c r="B175" s="12"/>
      <c r="C175" s="29"/>
      <c r="D175" s="29"/>
      <c r="G175" s="18"/>
      <c r="I175" s="18"/>
    </row>
    <row r="176">
      <c r="B176" s="12"/>
      <c r="C176" s="29"/>
      <c r="D176" s="29"/>
      <c r="G176" s="18"/>
      <c r="I176" s="18"/>
    </row>
    <row r="177">
      <c r="B177" s="12"/>
      <c r="C177" s="29"/>
      <c r="D177" s="29"/>
      <c r="G177" s="18"/>
      <c r="I177" s="18"/>
    </row>
    <row r="178">
      <c r="B178" s="12"/>
      <c r="C178" s="29"/>
      <c r="D178" s="29"/>
      <c r="G178" s="18"/>
      <c r="I178" s="18"/>
    </row>
    <row r="179">
      <c r="B179" s="12"/>
      <c r="C179" s="29"/>
      <c r="D179" s="29"/>
      <c r="G179" s="18"/>
      <c r="I179" s="18"/>
    </row>
    <row r="180">
      <c r="B180" s="12"/>
      <c r="C180" s="29"/>
      <c r="D180" s="29"/>
      <c r="G180" s="18"/>
      <c r="I180" s="18"/>
    </row>
    <row r="181">
      <c r="B181" s="12"/>
      <c r="C181" s="29"/>
      <c r="D181" s="29"/>
      <c r="G181" s="18"/>
      <c r="I181" s="18"/>
    </row>
    <row r="182">
      <c r="B182" s="12"/>
      <c r="C182" s="29"/>
      <c r="D182" s="29"/>
      <c r="G182" s="18"/>
      <c r="I182" s="18"/>
    </row>
    <row r="183">
      <c r="B183" s="12"/>
      <c r="C183" s="29"/>
      <c r="D183" s="29"/>
      <c r="G183" s="18"/>
      <c r="I183" s="18"/>
    </row>
    <row r="184">
      <c r="B184" s="12"/>
      <c r="C184" s="29"/>
      <c r="D184" s="29"/>
      <c r="G184" s="18"/>
      <c r="I184" s="18"/>
    </row>
    <row r="185">
      <c r="B185" s="12"/>
      <c r="C185" s="29"/>
      <c r="D185" s="29"/>
      <c r="G185" s="18"/>
      <c r="I185" s="18"/>
    </row>
    <row r="186">
      <c r="B186" s="12"/>
      <c r="C186" s="29"/>
      <c r="D186" s="29"/>
      <c r="G186" s="18"/>
      <c r="I186" s="18"/>
    </row>
    <row r="187">
      <c r="B187" s="12"/>
      <c r="C187" s="29"/>
      <c r="D187" s="29"/>
      <c r="G187" s="18"/>
      <c r="I187" s="18"/>
    </row>
    <row r="188">
      <c r="B188" s="12"/>
      <c r="C188" s="29"/>
      <c r="D188" s="29"/>
      <c r="G188" s="18"/>
      <c r="I188" s="18"/>
    </row>
    <row r="189">
      <c r="B189" s="12"/>
      <c r="C189" s="29"/>
      <c r="D189" s="29"/>
      <c r="G189" s="18"/>
      <c r="I189" s="18"/>
    </row>
    <row r="190">
      <c r="B190" s="12"/>
      <c r="C190" s="29"/>
      <c r="D190" s="29"/>
      <c r="G190" s="18"/>
      <c r="I190" s="18"/>
    </row>
    <row r="191">
      <c r="B191" s="12"/>
      <c r="C191" s="29"/>
      <c r="D191" s="29"/>
      <c r="G191" s="18"/>
      <c r="I191" s="18"/>
    </row>
    <row r="192">
      <c r="B192" s="12"/>
      <c r="C192" s="29"/>
      <c r="D192" s="29"/>
      <c r="G192" s="18"/>
      <c r="I192" s="18"/>
    </row>
    <row r="193">
      <c r="B193" s="12"/>
      <c r="C193" s="29"/>
      <c r="D193" s="29"/>
      <c r="G193" s="18"/>
      <c r="I193" s="18"/>
    </row>
    <row r="194">
      <c r="B194" s="12"/>
      <c r="C194" s="29"/>
      <c r="D194" s="29"/>
      <c r="G194" s="18"/>
      <c r="I194" s="18"/>
    </row>
    <row r="195">
      <c r="B195" s="12"/>
      <c r="C195" s="29"/>
      <c r="D195" s="29"/>
      <c r="G195" s="18"/>
      <c r="I195" s="18"/>
    </row>
    <row r="196">
      <c r="B196" s="12"/>
      <c r="C196" s="29"/>
      <c r="D196" s="29"/>
      <c r="G196" s="18"/>
      <c r="I196" s="18"/>
    </row>
    <row r="197">
      <c r="B197" s="12"/>
      <c r="C197" s="29"/>
      <c r="D197" s="29"/>
      <c r="G197" s="18"/>
      <c r="I197" s="18"/>
    </row>
    <row r="198">
      <c r="B198" s="12"/>
      <c r="C198" s="29"/>
      <c r="D198" s="29"/>
      <c r="G198" s="18"/>
      <c r="I198" s="18"/>
    </row>
    <row r="199">
      <c r="B199" s="12"/>
      <c r="C199" s="29"/>
      <c r="D199" s="29"/>
      <c r="G199" s="18"/>
      <c r="I199" s="18"/>
    </row>
    <row r="200">
      <c r="B200" s="12"/>
      <c r="C200" s="29"/>
      <c r="D200" s="29"/>
      <c r="G200" s="18"/>
      <c r="I200" s="18"/>
    </row>
    <row r="201">
      <c r="B201" s="12"/>
      <c r="C201" s="29"/>
      <c r="D201" s="29"/>
      <c r="G201" s="18"/>
      <c r="I201" s="18"/>
    </row>
    <row r="202">
      <c r="B202" s="12"/>
      <c r="C202" s="29"/>
      <c r="D202" s="29"/>
      <c r="G202" s="18"/>
      <c r="I202" s="18"/>
    </row>
    <row r="203">
      <c r="B203" s="12"/>
      <c r="C203" s="29"/>
      <c r="D203" s="29"/>
      <c r="G203" s="18"/>
      <c r="I203" s="18"/>
    </row>
    <row r="204">
      <c r="B204" s="12"/>
      <c r="C204" s="29"/>
      <c r="D204" s="29"/>
      <c r="G204" s="18"/>
      <c r="I204" s="18"/>
    </row>
    <row r="205">
      <c r="B205" s="12"/>
      <c r="C205" s="29"/>
      <c r="D205" s="29"/>
      <c r="G205" s="18"/>
      <c r="I205" s="18"/>
    </row>
    <row r="206">
      <c r="B206" s="12"/>
      <c r="C206" s="29"/>
      <c r="D206" s="29"/>
      <c r="G206" s="18"/>
      <c r="I206" s="18"/>
    </row>
    <row r="207">
      <c r="B207" s="12"/>
      <c r="C207" s="29"/>
      <c r="D207" s="29"/>
      <c r="G207" s="18"/>
      <c r="I207" s="18"/>
    </row>
    <row r="208">
      <c r="B208" s="12"/>
      <c r="C208" s="29"/>
      <c r="D208" s="29"/>
      <c r="G208" s="18"/>
      <c r="I208" s="18"/>
    </row>
    <row r="209">
      <c r="B209" s="12"/>
      <c r="C209" s="29"/>
      <c r="D209" s="29"/>
      <c r="G209" s="18"/>
      <c r="I209" s="18"/>
    </row>
    <row r="210">
      <c r="B210" s="12"/>
      <c r="C210" s="29"/>
      <c r="D210" s="29"/>
      <c r="G210" s="18"/>
      <c r="I210" s="18"/>
    </row>
    <row r="211">
      <c r="B211" s="12"/>
      <c r="C211" s="29"/>
      <c r="D211" s="29"/>
      <c r="G211" s="18"/>
      <c r="I211" s="18"/>
    </row>
    <row r="212">
      <c r="B212" s="12"/>
      <c r="C212" s="29"/>
      <c r="D212" s="29"/>
      <c r="G212" s="18"/>
      <c r="I212" s="18"/>
    </row>
    <row r="213">
      <c r="B213" s="12"/>
      <c r="C213" s="29"/>
      <c r="D213" s="29"/>
      <c r="G213" s="18"/>
      <c r="I213" s="18"/>
    </row>
    <row r="214">
      <c r="B214" s="12"/>
      <c r="C214" s="29"/>
      <c r="D214" s="29"/>
      <c r="G214" s="18"/>
      <c r="I214" s="18"/>
    </row>
    <row r="215">
      <c r="B215" s="12"/>
      <c r="C215" s="29"/>
      <c r="D215" s="29"/>
      <c r="G215" s="18"/>
      <c r="I215" s="18"/>
    </row>
    <row r="216">
      <c r="B216" s="12"/>
      <c r="C216" s="29"/>
      <c r="D216" s="29"/>
      <c r="G216" s="18"/>
      <c r="I216" s="18"/>
    </row>
    <row r="217">
      <c r="B217" s="12"/>
      <c r="C217" s="29"/>
      <c r="D217" s="29"/>
      <c r="G217" s="18"/>
      <c r="I217" s="18"/>
    </row>
    <row r="218">
      <c r="B218" s="12"/>
      <c r="C218" s="29"/>
      <c r="D218" s="29"/>
      <c r="G218" s="18"/>
      <c r="I218" s="18"/>
    </row>
    <row r="219">
      <c r="B219" s="12"/>
      <c r="C219" s="29"/>
      <c r="D219" s="29"/>
      <c r="G219" s="18"/>
      <c r="I219" s="18"/>
    </row>
    <row r="220">
      <c r="B220" s="12"/>
      <c r="C220" s="29"/>
      <c r="D220" s="29"/>
      <c r="G220" s="18"/>
      <c r="I220" s="18"/>
    </row>
    <row r="221">
      <c r="B221" s="12"/>
      <c r="C221" s="29"/>
      <c r="D221" s="29"/>
      <c r="G221" s="18"/>
      <c r="I221" s="18"/>
    </row>
    <row r="222">
      <c r="B222" s="12"/>
      <c r="C222" s="29"/>
      <c r="D222" s="29"/>
      <c r="G222" s="18"/>
      <c r="I222" s="18"/>
    </row>
    <row r="223">
      <c r="B223" s="12"/>
      <c r="C223" s="29"/>
      <c r="D223" s="29"/>
      <c r="G223" s="18"/>
      <c r="I223" s="18"/>
    </row>
    <row r="224">
      <c r="B224" s="12"/>
      <c r="C224" s="29"/>
      <c r="D224" s="29"/>
      <c r="G224" s="18"/>
      <c r="I224" s="18"/>
    </row>
    <row r="225">
      <c r="B225" s="12"/>
      <c r="C225" s="29"/>
      <c r="D225" s="29"/>
      <c r="G225" s="18"/>
      <c r="I225" s="18"/>
    </row>
    <row r="226">
      <c r="B226" s="12"/>
      <c r="C226" s="29"/>
      <c r="D226" s="29"/>
      <c r="G226" s="18"/>
      <c r="I226" s="18"/>
    </row>
    <row r="227">
      <c r="B227" s="12"/>
      <c r="C227" s="29"/>
      <c r="D227" s="29"/>
      <c r="G227" s="18"/>
      <c r="I227" s="18"/>
    </row>
    <row r="228">
      <c r="B228" s="12"/>
      <c r="C228" s="29"/>
      <c r="D228" s="29"/>
      <c r="G228" s="18"/>
      <c r="I228" s="18"/>
    </row>
    <row r="229">
      <c r="B229" s="12"/>
      <c r="C229" s="29"/>
      <c r="D229" s="29"/>
      <c r="G229" s="18"/>
      <c r="I229" s="18"/>
    </row>
    <row r="230">
      <c r="B230" s="12"/>
      <c r="C230" s="29"/>
      <c r="D230" s="29"/>
      <c r="G230" s="18"/>
      <c r="I230" s="18"/>
    </row>
    <row r="231">
      <c r="B231" s="12"/>
      <c r="C231" s="29"/>
      <c r="D231" s="29"/>
      <c r="G231" s="18"/>
      <c r="I231" s="18"/>
    </row>
    <row r="232">
      <c r="B232" s="12"/>
      <c r="C232" s="29"/>
      <c r="D232" s="29"/>
      <c r="G232" s="18"/>
      <c r="I232" s="18"/>
    </row>
    <row r="233">
      <c r="B233" s="12"/>
      <c r="C233" s="29"/>
      <c r="D233" s="29"/>
      <c r="G233" s="18"/>
      <c r="I233" s="18"/>
    </row>
    <row r="234">
      <c r="B234" s="12"/>
      <c r="C234" s="29"/>
      <c r="D234" s="29"/>
      <c r="G234" s="18"/>
      <c r="I234" s="18"/>
    </row>
    <row r="235">
      <c r="B235" s="12"/>
      <c r="C235" s="29"/>
      <c r="D235" s="29"/>
      <c r="G235" s="18"/>
      <c r="I235" s="18"/>
    </row>
    <row r="236">
      <c r="B236" s="12"/>
      <c r="C236" s="29"/>
      <c r="D236" s="29"/>
      <c r="G236" s="18"/>
      <c r="I236" s="18"/>
    </row>
    <row r="237">
      <c r="B237" s="12"/>
      <c r="C237" s="29"/>
      <c r="D237" s="29"/>
      <c r="G237" s="18"/>
      <c r="I237" s="18"/>
    </row>
    <row r="238">
      <c r="B238" s="12"/>
      <c r="C238" s="29"/>
      <c r="D238" s="29"/>
      <c r="G238" s="18"/>
      <c r="I238" s="18"/>
    </row>
    <row r="239">
      <c r="B239" s="12"/>
      <c r="C239" s="29"/>
      <c r="D239" s="29"/>
      <c r="G239" s="18"/>
      <c r="I239" s="18"/>
    </row>
    <row r="240">
      <c r="B240" s="12"/>
      <c r="C240" s="29"/>
      <c r="D240" s="29"/>
      <c r="G240" s="18"/>
      <c r="I240" s="18"/>
    </row>
    <row r="241">
      <c r="B241" s="12"/>
      <c r="C241" s="29"/>
      <c r="D241" s="29"/>
      <c r="G241" s="18"/>
      <c r="I241" s="18"/>
    </row>
    <row r="242">
      <c r="B242" s="12"/>
      <c r="C242" s="29"/>
      <c r="D242" s="29"/>
      <c r="G242" s="18"/>
      <c r="I242" s="18"/>
    </row>
    <row r="243">
      <c r="B243" s="12"/>
      <c r="C243" s="29"/>
      <c r="D243" s="29"/>
      <c r="G243" s="18"/>
      <c r="I243" s="18"/>
    </row>
    <row r="244">
      <c r="B244" s="12"/>
      <c r="C244" s="29"/>
      <c r="D244" s="29"/>
      <c r="G244" s="18"/>
      <c r="I244" s="18"/>
    </row>
    <row r="245">
      <c r="B245" s="12"/>
      <c r="C245" s="29"/>
      <c r="D245" s="29"/>
      <c r="G245" s="18"/>
      <c r="I245" s="18"/>
    </row>
    <row r="246">
      <c r="B246" s="12"/>
      <c r="C246" s="29"/>
      <c r="D246" s="29"/>
      <c r="G246" s="18"/>
      <c r="I246" s="18"/>
    </row>
    <row r="247">
      <c r="B247" s="12"/>
      <c r="C247" s="29"/>
      <c r="D247" s="29"/>
      <c r="G247" s="18"/>
      <c r="I247" s="18"/>
    </row>
    <row r="248">
      <c r="B248" s="12"/>
      <c r="C248" s="29"/>
      <c r="D248" s="29"/>
      <c r="G248" s="18"/>
      <c r="I248" s="18"/>
    </row>
    <row r="249">
      <c r="B249" s="12"/>
      <c r="C249" s="29"/>
      <c r="D249" s="29"/>
      <c r="G249" s="18"/>
      <c r="I249" s="18"/>
    </row>
    <row r="250">
      <c r="B250" s="12"/>
      <c r="C250" s="29"/>
      <c r="D250" s="29"/>
      <c r="G250" s="18"/>
      <c r="I250" s="18"/>
    </row>
    <row r="251">
      <c r="B251" s="12"/>
      <c r="C251" s="29"/>
      <c r="D251" s="29"/>
      <c r="G251" s="18"/>
      <c r="I251" s="18"/>
    </row>
    <row r="252">
      <c r="B252" s="12"/>
      <c r="C252" s="29"/>
      <c r="D252" s="29"/>
      <c r="G252" s="18"/>
      <c r="I252" s="18"/>
    </row>
    <row r="253">
      <c r="B253" s="12"/>
      <c r="C253" s="29"/>
      <c r="D253" s="29"/>
      <c r="G253" s="18"/>
      <c r="I253" s="18"/>
    </row>
    <row r="254">
      <c r="B254" s="12"/>
      <c r="C254" s="29"/>
      <c r="D254" s="29"/>
      <c r="G254" s="18"/>
      <c r="I254" s="18"/>
    </row>
    <row r="255">
      <c r="B255" s="12"/>
      <c r="C255" s="29"/>
      <c r="D255" s="29"/>
      <c r="G255" s="18"/>
      <c r="I255" s="18"/>
    </row>
    <row r="256">
      <c r="B256" s="12"/>
      <c r="C256" s="29"/>
      <c r="D256" s="29"/>
      <c r="G256" s="18"/>
      <c r="I256" s="18"/>
    </row>
    <row r="257">
      <c r="B257" s="12"/>
      <c r="C257" s="29"/>
      <c r="D257" s="29"/>
      <c r="G257" s="18"/>
      <c r="I257" s="18"/>
    </row>
    <row r="258">
      <c r="B258" s="12"/>
      <c r="C258" s="29"/>
      <c r="D258" s="29"/>
      <c r="G258" s="18"/>
      <c r="I258" s="18"/>
    </row>
    <row r="259">
      <c r="B259" s="12"/>
      <c r="C259" s="29"/>
      <c r="D259" s="29"/>
      <c r="G259" s="18"/>
      <c r="I259" s="18"/>
    </row>
    <row r="260">
      <c r="B260" s="12"/>
      <c r="C260" s="29"/>
      <c r="D260" s="29"/>
      <c r="G260" s="18"/>
      <c r="I260" s="18"/>
    </row>
    <row r="261">
      <c r="B261" s="12"/>
      <c r="C261" s="29"/>
      <c r="D261" s="29"/>
      <c r="G261" s="18"/>
      <c r="I261" s="18"/>
    </row>
    <row r="262">
      <c r="B262" s="12"/>
      <c r="C262" s="29"/>
      <c r="D262" s="29"/>
      <c r="G262" s="18"/>
      <c r="I262" s="18"/>
    </row>
    <row r="263">
      <c r="B263" s="12"/>
      <c r="C263" s="29"/>
      <c r="D263" s="29"/>
      <c r="G263" s="18"/>
      <c r="I263" s="18"/>
    </row>
    <row r="264">
      <c r="B264" s="12"/>
      <c r="C264" s="29"/>
      <c r="D264" s="29"/>
      <c r="G264" s="18"/>
      <c r="I264" s="18"/>
    </row>
    <row r="265">
      <c r="B265" s="12"/>
      <c r="C265" s="29"/>
      <c r="D265" s="29"/>
      <c r="G265" s="18"/>
      <c r="I265" s="18"/>
    </row>
    <row r="266">
      <c r="B266" s="12"/>
      <c r="C266" s="29"/>
      <c r="D266" s="29"/>
      <c r="G266" s="18"/>
      <c r="I266" s="18"/>
    </row>
    <row r="267">
      <c r="B267" s="12"/>
      <c r="C267" s="29"/>
      <c r="D267" s="29"/>
      <c r="G267" s="18"/>
      <c r="I267" s="18"/>
    </row>
    <row r="268">
      <c r="B268" s="12"/>
      <c r="C268" s="29"/>
      <c r="D268" s="29"/>
      <c r="G268" s="18"/>
      <c r="I268" s="18"/>
    </row>
    <row r="269">
      <c r="B269" s="12"/>
      <c r="C269" s="29"/>
      <c r="D269" s="29"/>
      <c r="G269" s="18"/>
      <c r="I269" s="18"/>
    </row>
    <row r="270">
      <c r="B270" s="12"/>
      <c r="C270" s="29"/>
      <c r="D270" s="29"/>
      <c r="G270" s="18"/>
      <c r="I270" s="18"/>
    </row>
    <row r="271">
      <c r="B271" s="12"/>
      <c r="C271" s="29"/>
      <c r="D271" s="29"/>
      <c r="G271" s="18"/>
      <c r="I271" s="18"/>
    </row>
    <row r="272">
      <c r="B272" s="12"/>
      <c r="C272" s="29"/>
      <c r="D272" s="29"/>
      <c r="G272" s="18"/>
      <c r="I272" s="18"/>
    </row>
    <row r="273">
      <c r="B273" s="12"/>
      <c r="C273" s="29"/>
      <c r="D273" s="29"/>
      <c r="G273" s="18"/>
      <c r="I273" s="18"/>
    </row>
    <row r="274">
      <c r="B274" s="12"/>
      <c r="C274" s="29"/>
      <c r="D274" s="29"/>
      <c r="G274" s="18"/>
      <c r="I274" s="18"/>
    </row>
    <row r="275">
      <c r="B275" s="12"/>
      <c r="C275" s="29"/>
      <c r="D275" s="29"/>
      <c r="G275" s="18"/>
      <c r="I275" s="18"/>
    </row>
    <row r="276">
      <c r="B276" s="12"/>
      <c r="C276" s="29"/>
      <c r="D276" s="29"/>
      <c r="G276" s="18"/>
      <c r="I276" s="18"/>
    </row>
    <row r="277">
      <c r="B277" s="12"/>
      <c r="C277" s="29"/>
      <c r="D277" s="29"/>
      <c r="G277" s="18"/>
      <c r="I277" s="18"/>
    </row>
    <row r="278">
      <c r="B278" s="12"/>
      <c r="C278" s="29"/>
      <c r="D278" s="29"/>
      <c r="G278" s="18"/>
      <c r="I278" s="18"/>
    </row>
    <row r="279">
      <c r="B279" s="12"/>
      <c r="C279" s="29"/>
      <c r="D279" s="29"/>
      <c r="G279" s="18"/>
      <c r="I279" s="18"/>
    </row>
    <row r="280">
      <c r="B280" s="12"/>
      <c r="C280" s="29"/>
      <c r="D280" s="29"/>
      <c r="G280" s="18"/>
      <c r="I280" s="18"/>
    </row>
    <row r="281">
      <c r="B281" s="12"/>
      <c r="C281" s="29"/>
      <c r="D281" s="29"/>
      <c r="G281" s="18"/>
      <c r="I281" s="18"/>
    </row>
    <row r="282">
      <c r="B282" s="12"/>
      <c r="C282" s="29"/>
      <c r="D282" s="29"/>
      <c r="G282" s="18"/>
      <c r="I282" s="18"/>
    </row>
    <row r="283">
      <c r="B283" s="12"/>
      <c r="C283" s="29"/>
      <c r="D283" s="29"/>
      <c r="G283" s="18"/>
      <c r="I283" s="18"/>
    </row>
    <row r="284">
      <c r="B284" s="12"/>
      <c r="C284" s="29"/>
      <c r="D284" s="29"/>
      <c r="G284" s="18"/>
      <c r="I284" s="18"/>
    </row>
    <row r="285">
      <c r="B285" s="12"/>
      <c r="C285" s="29"/>
      <c r="D285" s="29"/>
      <c r="G285" s="18"/>
      <c r="I285" s="18"/>
    </row>
    <row r="286">
      <c r="B286" s="12"/>
      <c r="C286" s="29"/>
      <c r="D286" s="29"/>
      <c r="G286" s="18"/>
      <c r="I286" s="18"/>
    </row>
    <row r="287">
      <c r="B287" s="12"/>
      <c r="C287" s="29"/>
      <c r="D287" s="29"/>
      <c r="G287" s="18"/>
      <c r="I287" s="18"/>
    </row>
    <row r="288">
      <c r="B288" s="12"/>
      <c r="C288" s="29"/>
      <c r="D288" s="29"/>
      <c r="G288" s="18"/>
      <c r="I288" s="18"/>
    </row>
    <row r="289">
      <c r="B289" s="12"/>
      <c r="C289" s="29"/>
      <c r="D289" s="29"/>
      <c r="G289" s="18"/>
      <c r="I289" s="18"/>
    </row>
    <row r="290">
      <c r="B290" s="12"/>
      <c r="C290" s="29"/>
      <c r="D290" s="29"/>
      <c r="G290" s="18"/>
      <c r="I290" s="18"/>
    </row>
    <row r="291">
      <c r="B291" s="12"/>
      <c r="C291" s="29"/>
      <c r="D291" s="29"/>
      <c r="G291" s="18"/>
      <c r="I291" s="18"/>
    </row>
    <row r="292">
      <c r="B292" s="12"/>
      <c r="C292" s="29"/>
      <c r="D292" s="29"/>
      <c r="G292" s="18"/>
      <c r="I292" s="18"/>
    </row>
    <row r="293">
      <c r="B293" s="12"/>
      <c r="C293" s="29"/>
      <c r="D293" s="29"/>
      <c r="G293" s="18"/>
      <c r="I293" s="18"/>
    </row>
    <row r="294">
      <c r="B294" s="12"/>
      <c r="C294" s="29"/>
      <c r="D294" s="29"/>
      <c r="G294" s="18"/>
      <c r="I294" s="18"/>
    </row>
    <row r="295">
      <c r="B295" s="12"/>
      <c r="C295" s="29"/>
      <c r="D295" s="29"/>
      <c r="G295" s="18"/>
      <c r="I295" s="18"/>
    </row>
    <row r="296">
      <c r="B296" s="12"/>
      <c r="C296" s="29"/>
      <c r="D296" s="29"/>
      <c r="G296" s="18"/>
      <c r="I296" s="18"/>
    </row>
    <row r="297">
      <c r="B297" s="12"/>
      <c r="C297" s="29"/>
      <c r="D297" s="29"/>
      <c r="G297" s="18"/>
      <c r="I297" s="18"/>
    </row>
    <row r="298">
      <c r="B298" s="12"/>
      <c r="C298" s="29"/>
      <c r="D298" s="29"/>
      <c r="G298" s="18"/>
      <c r="I298" s="18"/>
    </row>
    <row r="299">
      <c r="B299" s="12"/>
      <c r="C299" s="29"/>
      <c r="D299" s="29"/>
      <c r="G299" s="18"/>
      <c r="I299" s="18"/>
    </row>
    <row r="300">
      <c r="B300" s="12"/>
      <c r="C300" s="29"/>
      <c r="D300" s="29"/>
      <c r="G300" s="18"/>
      <c r="I300" s="18"/>
    </row>
    <row r="301">
      <c r="B301" s="12"/>
      <c r="C301" s="29"/>
      <c r="D301" s="29"/>
      <c r="G301" s="18"/>
      <c r="I301" s="18"/>
    </row>
    <row r="302">
      <c r="B302" s="12"/>
      <c r="C302" s="29"/>
      <c r="D302" s="29"/>
      <c r="G302" s="18"/>
      <c r="I302" s="18"/>
    </row>
    <row r="303">
      <c r="B303" s="12"/>
      <c r="C303" s="29"/>
      <c r="D303" s="29"/>
      <c r="G303" s="18"/>
      <c r="I303" s="18"/>
    </row>
    <row r="304">
      <c r="B304" s="12"/>
      <c r="C304" s="29"/>
      <c r="D304" s="29"/>
      <c r="G304" s="18"/>
      <c r="I304" s="18"/>
    </row>
    <row r="305">
      <c r="B305" s="12"/>
      <c r="C305" s="29"/>
      <c r="D305" s="29"/>
      <c r="G305" s="18"/>
      <c r="I305" s="18"/>
    </row>
    <row r="306">
      <c r="B306" s="12"/>
      <c r="C306" s="29"/>
      <c r="D306" s="29"/>
      <c r="G306" s="18"/>
      <c r="I306" s="18"/>
    </row>
    <row r="307">
      <c r="B307" s="12"/>
      <c r="C307" s="29"/>
      <c r="D307" s="29"/>
      <c r="G307" s="18"/>
      <c r="I307" s="18"/>
    </row>
    <row r="308">
      <c r="B308" s="12"/>
      <c r="C308" s="29"/>
      <c r="D308" s="29"/>
      <c r="G308" s="18"/>
      <c r="I308" s="18"/>
    </row>
    <row r="309">
      <c r="B309" s="12"/>
      <c r="C309" s="29"/>
      <c r="D309" s="29"/>
      <c r="G309" s="18"/>
      <c r="I309" s="18"/>
    </row>
    <row r="310">
      <c r="B310" s="12"/>
      <c r="C310" s="29"/>
      <c r="D310" s="29"/>
      <c r="G310" s="18"/>
      <c r="I310" s="18"/>
    </row>
    <row r="311">
      <c r="B311" s="12"/>
      <c r="C311" s="29"/>
      <c r="D311" s="29"/>
      <c r="G311" s="18"/>
      <c r="I311" s="18"/>
    </row>
    <row r="312">
      <c r="B312" s="12"/>
      <c r="C312" s="29"/>
      <c r="D312" s="29"/>
      <c r="G312" s="18"/>
      <c r="I312" s="18"/>
    </row>
    <row r="313">
      <c r="B313" s="12"/>
      <c r="C313" s="29"/>
      <c r="D313" s="29"/>
      <c r="G313" s="18"/>
      <c r="I313" s="18"/>
    </row>
    <row r="314">
      <c r="B314" s="12"/>
      <c r="C314" s="29"/>
      <c r="D314" s="29"/>
      <c r="G314" s="18"/>
      <c r="I314" s="18"/>
    </row>
    <row r="315">
      <c r="B315" s="12"/>
      <c r="C315" s="29"/>
      <c r="D315" s="29"/>
      <c r="G315" s="18"/>
      <c r="I315" s="18"/>
    </row>
    <row r="316">
      <c r="B316" s="12"/>
      <c r="C316" s="29"/>
      <c r="D316" s="29"/>
      <c r="G316" s="18"/>
      <c r="I316" s="18"/>
    </row>
    <row r="317">
      <c r="B317" s="12"/>
      <c r="C317" s="29"/>
      <c r="D317" s="29"/>
      <c r="G317" s="18"/>
      <c r="I317" s="18"/>
    </row>
    <row r="318">
      <c r="B318" s="12"/>
      <c r="C318" s="29"/>
      <c r="D318" s="29"/>
      <c r="G318" s="18"/>
      <c r="I318" s="18"/>
    </row>
    <row r="319">
      <c r="B319" s="12"/>
      <c r="C319" s="29"/>
      <c r="D319" s="29"/>
      <c r="G319" s="18"/>
      <c r="I319" s="18"/>
    </row>
    <row r="320">
      <c r="B320" s="12"/>
      <c r="C320" s="29"/>
      <c r="D320" s="29"/>
      <c r="G320" s="18"/>
      <c r="I320" s="18"/>
    </row>
    <row r="321">
      <c r="B321" s="12"/>
      <c r="C321" s="29"/>
      <c r="D321" s="29"/>
      <c r="G321" s="18"/>
      <c r="I321" s="18"/>
    </row>
    <row r="322">
      <c r="B322" s="12"/>
      <c r="C322" s="29"/>
      <c r="D322" s="29"/>
      <c r="G322" s="18"/>
      <c r="I322" s="18"/>
    </row>
    <row r="323">
      <c r="B323" s="12"/>
      <c r="C323" s="29"/>
      <c r="D323" s="29"/>
      <c r="G323" s="18"/>
      <c r="I323" s="18"/>
    </row>
    <row r="324">
      <c r="B324" s="12"/>
      <c r="C324" s="29"/>
      <c r="D324" s="29"/>
      <c r="G324" s="18"/>
      <c r="I324" s="18"/>
    </row>
    <row r="325">
      <c r="B325" s="12"/>
      <c r="C325" s="29"/>
      <c r="D325" s="29"/>
      <c r="G325" s="18"/>
      <c r="I325" s="18"/>
    </row>
    <row r="326">
      <c r="B326" s="12"/>
      <c r="C326" s="29"/>
      <c r="D326" s="29"/>
      <c r="G326" s="18"/>
      <c r="I326" s="18"/>
    </row>
    <row r="327">
      <c r="B327" s="12"/>
      <c r="C327" s="29"/>
      <c r="D327" s="29"/>
      <c r="G327" s="18"/>
      <c r="I327" s="18"/>
    </row>
    <row r="328">
      <c r="B328" s="12"/>
      <c r="C328" s="29"/>
      <c r="D328" s="29"/>
      <c r="G328" s="18"/>
      <c r="I328" s="18"/>
    </row>
    <row r="329">
      <c r="B329" s="12"/>
      <c r="C329" s="29"/>
      <c r="D329" s="29"/>
      <c r="G329" s="18"/>
      <c r="I329" s="18"/>
    </row>
    <row r="330">
      <c r="B330" s="12"/>
      <c r="C330" s="29"/>
      <c r="D330" s="29"/>
      <c r="G330" s="18"/>
      <c r="I330" s="18"/>
    </row>
    <row r="331">
      <c r="B331" s="12"/>
      <c r="C331" s="29"/>
      <c r="D331" s="29"/>
      <c r="G331" s="18"/>
      <c r="I331" s="18"/>
    </row>
    <row r="332">
      <c r="B332" s="12"/>
      <c r="C332" s="29"/>
      <c r="D332" s="29"/>
      <c r="G332" s="18"/>
      <c r="I332" s="18"/>
    </row>
    <row r="333">
      <c r="B333" s="12"/>
      <c r="C333" s="29"/>
      <c r="D333" s="29"/>
      <c r="G333" s="18"/>
      <c r="I333" s="18"/>
    </row>
    <row r="334">
      <c r="B334" s="12"/>
      <c r="C334" s="29"/>
      <c r="D334" s="29"/>
      <c r="G334" s="18"/>
      <c r="I334" s="18"/>
    </row>
    <row r="335">
      <c r="B335" s="12"/>
      <c r="C335" s="29"/>
      <c r="D335" s="29"/>
      <c r="G335" s="18"/>
      <c r="I335" s="18"/>
    </row>
    <row r="336">
      <c r="B336" s="12"/>
      <c r="C336" s="29"/>
      <c r="D336" s="29"/>
      <c r="G336" s="18"/>
      <c r="I336" s="18"/>
    </row>
    <row r="337">
      <c r="B337" s="12"/>
      <c r="C337" s="29"/>
      <c r="D337" s="29"/>
      <c r="G337" s="18"/>
      <c r="I337" s="18"/>
    </row>
    <row r="338">
      <c r="B338" s="12"/>
      <c r="C338" s="29"/>
      <c r="D338" s="29"/>
      <c r="G338" s="18"/>
      <c r="I338" s="18"/>
    </row>
    <row r="339">
      <c r="B339" s="12"/>
      <c r="C339" s="29"/>
      <c r="D339" s="29"/>
      <c r="G339" s="18"/>
      <c r="I339" s="18"/>
    </row>
    <row r="340">
      <c r="B340" s="12"/>
      <c r="C340" s="29"/>
      <c r="D340" s="29"/>
      <c r="G340" s="18"/>
      <c r="I340" s="18"/>
    </row>
    <row r="341">
      <c r="B341" s="12"/>
      <c r="C341" s="29"/>
      <c r="D341" s="29"/>
      <c r="G341" s="18"/>
      <c r="I341" s="18"/>
    </row>
    <row r="342">
      <c r="B342" s="12"/>
      <c r="C342" s="29"/>
      <c r="D342" s="29"/>
      <c r="G342" s="18"/>
      <c r="I342" s="18"/>
    </row>
    <row r="343">
      <c r="B343" s="12"/>
      <c r="C343" s="29"/>
      <c r="D343" s="29"/>
      <c r="G343" s="18"/>
      <c r="I343" s="18"/>
    </row>
    <row r="344">
      <c r="B344" s="12"/>
      <c r="C344" s="29"/>
      <c r="D344" s="29"/>
      <c r="G344" s="18"/>
      <c r="I344" s="18"/>
    </row>
    <row r="345">
      <c r="B345" s="12"/>
      <c r="C345" s="29"/>
      <c r="D345" s="29"/>
      <c r="G345" s="18"/>
      <c r="I345" s="18"/>
    </row>
    <row r="346">
      <c r="B346" s="12"/>
      <c r="C346" s="29"/>
      <c r="D346" s="29"/>
      <c r="G346" s="18"/>
      <c r="I346" s="18"/>
    </row>
    <row r="347">
      <c r="B347" s="12"/>
      <c r="C347" s="29"/>
      <c r="D347" s="29"/>
      <c r="G347" s="18"/>
      <c r="I347" s="18"/>
    </row>
    <row r="348">
      <c r="B348" s="12"/>
      <c r="C348" s="29"/>
      <c r="D348" s="29"/>
      <c r="G348" s="18"/>
      <c r="I348" s="18"/>
    </row>
    <row r="349">
      <c r="B349" s="12"/>
      <c r="C349" s="29"/>
      <c r="D349" s="29"/>
      <c r="G349" s="18"/>
      <c r="I349" s="18"/>
    </row>
    <row r="350">
      <c r="B350" s="12"/>
      <c r="C350" s="29"/>
      <c r="D350" s="29"/>
      <c r="G350" s="18"/>
      <c r="I350" s="18"/>
    </row>
    <row r="351">
      <c r="B351" s="12"/>
      <c r="C351" s="29"/>
      <c r="D351" s="29"/>
      <c r="G351" s="18"/>
      <c r="I351" s="18"/>
    </row>
    <row r="352">
      <c r="B352" s="12"/>
      <c r="C352" s="29"/>
      <c r="D352" s="29"/>
      <c r="G352" s="18"/>
      <c r="I352" s="18"/>
    </row>
    <row r="353">
      <c r="B353" s="12"/>
      <c r="C353" s="29"/>
      <c r="D353" s="29"/>
      <c r="G353" s="18"/>
      <c r="I353" s="18"/>
    </row>
    <row r="354">
      <c r="B354" s="12"/>
      <c r="C354" s="29"/>
      <c r="D354" s="29"/>
      <c r="G354" s="18"/>
      <c r="I354" s="18"/>
    </row>
    <row r="355">
      <c r="B355" s="12"/>
      <c r="C355" s="29"/>
      <c r="D355" s="29"/>
      <c r="G355" s="18"/>
      <c r="I355" s="18"/>
    </row>
    <row r="356">
      <c r="B356" s="12"/>
      <c r="C356" s="29"/>
      <c r="D356" s="29"/>
      <c r="G356" s="18"/>
      <c r="I356" s="18"/>
    </row>
    <row r="357">
      <c r="B357" s="12"/>
      <c r="C357" s="29"/>
      <c r="D357" s="29"/>
      <c r="G357" s="18"/>
      <c r="I357" s="18"/>
    </row>
    <row r="358">
      <c r="B358" s="12"/>
      <c r="C358" s="29"/>
      <c r="D358" s="29"/>
      <c r="G358" s="18"/>
      <c r="I358" s="18"/>
    </row>
    <row r="359">
      <c r="B359" s="12"/>
      <c r="C359" s="29"/>
      <c r="D359" s="29"/>
      <c r="G359" s="18"/>
      <c r="I359" s="18"/>
    </row>
    <row r="360">
      <c r="B360" s="12"/>
      <c r="C360" s="29"/>
      <c r="D360" s="29"/>
      <c r="G360" s="18"/>
      <c r="I360" s="18"/>
    </row>
    <row r="361">
      <c r="B361" s="12"/>
      <c r="C361" s="29"/>
      <c r="D361" s="29"/>
      <c r="G361" s="18"/>
      <c r="I361" s="18"/>
    </row>
    <row r="362">
      <c r="B362" s="12"/>
      <c r="C362" s="29"/>
      <c r="D362" s="29"/>
      <c r="G362" s="18"/>
      <c r="I362" s="18"/>
    </row>
    <row r="363">
      <c r="B363" s="12"/>
      <c r="C363" s="29"/>
      <c r="D363" s="29"/>
      <c r="G363" s="18"/>
      <c r="I363" s="18"/>
    </row>
    <row r="364">
      <c r="B364" s="12"/>
      <c r="C364" s="29"/>
      <c r="D364" s="29"/>
      <c r="G364" s="18"/>
      <c r="I364" s="18"/>
    </row>
    <row r="365">
      <c r="B365" s="12"/>
      <c r="C365" s="29"/>
      <c r="D365" s="29"/>
      <c r="G365" s="18"/>
      <c r="I365" s="18"/>
    </row>
    <row r="366">
      <c r="B366" s="12"/>
      <c r="C366" s="29"/>
      <c r="D366" s="29"/>
      <c r="G366" s="18"/>
      <c r="I366" s="18"/>
    </row>
    <row r="367">
      <c r="B367" s="12"/>
      <c r="C367" s="29"/>
      <c r="D367" s="29"/>
      <c r="G367" s="18"/>
      <c r="I367" s="18"/>
    </row>
    <row r="368">
      <c r="B368" s="12"/>
      <c r="C368" s="29"/>
      <c r="D368" s="29"/>
      <c r="G368" s="18"/>
      <c r="I368" s="18"/>
    </row>
    <row r="369">
      <c r="B369" s="12"/>
      <c r="C369" s="29"/>
      <c r="D369" s="29"/>
      <c r="G369" s="18"/>
      <c r="I369" s="18"/>
    </row>
    <row r="370">
      <c r="B370" s="12"/>
      <c r="C370" s="29"/>
      <c r="D370" s="29"/>
      <c r="G370" s="18"/>
      <c r="I370" s="18"/>
    </row>
    <row r="371">
      <c r="B371" s="12"/>
      <c r="C371" s="29"/>
      <c r="D371" s="29"/>
      <c r="G371" s="18"/>
      <c r="I371" s="18"/>
    </row>
    <row r="372">
      <c r="B372" s="12"/>
      <c r="C372" s="29"/>
      <c r="D372" s="29"/>
      <c r="G372" s="18"/>
      <c r="I372" s="18"/>
    </row>
    <row r="373">
      <c r="B373" s="12"/>
      <c r="C373" s="29"/>
      <c r="D373" s="29"/>
      <c r="G373" s="18"/>
      <c r="I373" s="18"/>
    </row>
    <row r="374">
      <c r="B374" s="12"/>
      <c r="C374" s="29"/>
      <c r="D374" s="29"/>
      <c r="G374" s="18"/>
      <c r="I374" s="18"/>
    </row>
    <row r="375">
      <c r="B375" s="12"/>
      <c r="C375" s="29"/>
      <c r="D375" s="29"/>
      <c r="G375" s="18"/>
      <c r="I375" s="18"/>
    </row>
    <row r="376">
      <c r="B376" s="12"/>
      <c r="C376" s="29"/>
      <c r="D376" s="29"/>
      <c r="G376" s="18"/>
      <c r="I376" s="18"/>
    </row>
    <row r="377">
      <c r="B377" s="12"/>
      <c r="C377" s="29"/>
      <c r="D377" s="29"/>
      <c r="G377" s="18"/>
      <c r="I377" s="18"/>
    </row>
    <row r="378">
      <c r="B378" s="12"/>
      <c r="C378" s="29"/>
      <c r="D378" s="29"/>
      <c r="G378" s="18"/>
      <c r="I378" s="18"/>
    </row>
    <row r="379">
      <c r="B379" s="12"/>
      <c r="C379" s="29"/>
      <c r="D379" s="29"/>
      <c r="G379" s="18"/>
      <c r="I379" s="18"/>
    </row>
    <row r="380">
      <c r="B380" s="12"/>
      <c r="C380" s="29"/>
      <c r="D380" s="29"/>
      <c r="G380" s="18"/>
      <c r="I380" s="18"/>
    </row>
    <row r="381">
      <c r="B381" s="12"/>
      <c r="C381" s="29"/>
      <c r="D381" s="29"/>
      <c r="G381" s="18"/>
      <c r="I381" s="18"/>
    </row>
    <row r="382">
      <c r="B382" s="12"/>
      <c r="C382" s="29"/>
      <c r="D382" s="29"/>
      <c r="G382" s="18"/>
      <c r="I382" s="18"/>
    </row>
    <row r="383">
      <c r="B383" s="12"/>
      <c r="C383" s="29"/>
      <c r="D383" s="29"/>
      <c r="G383" s="18"/>
      <c r="I383" s="18"/>
    </row>
    <row r="384">
      <c r="B384" s="12"/>
      <c r="C384" s="29"/>
      <c r="D384" s="29"/>
      <c r="G384" s="18"/>
      <c r="I384" s="18"/>
    </row>
    <row r="385">
      <c r="B385" s="12"/>
      <c r="C385" s="29"/>
      <c r="D385" s="29"/>
      <c r="G385" s="18"/>
      <c r="I385" s="18"/>
    </row>
    <row r="386">
      <c r="B386" s="12"/>
      <c r="C386" s="29"/>
      <c r="D386" s="29"/>
      <c r="G386" s="18"/>
      <c r="I386" s="18"/>
    </row>
    <row r="387">
      <c r="B387" s="12"/>
      <c r="C387" s="29"/>
      <c r="D387" s="29"/>
      <c r="G387" s="18"/>
      <c r="I387" s="18"/>
    </row>
    <row r="388">
      <c r="B388" s="12"/>
      <c r="C388" s="29"/>
      <c r="D388" s="29"/>
      <c r="G388" s="18"/>
      <c r="I388" s="18"/>
    </row>
    <row r="389">
      <c r="B389" s="12"/>
      <c r="C389" s="29"/>
      <c r="D389" s="29"/>
      <c r="G389" s="18"/>
      <c r="I389" s="18"/>
    </row>
    <row r="390">
      <c r="B390" s="12"/>
      <c r="C390" s="29"/>
      <c r="D390" s="29"/>
      <c r="G390" s="18"/>
      <c r="I390" s="18"/>
    </row>
    <row r="391">
      <c r="B391" s="12"/>
      <c r="C391" s="29"/>
      <c r="D391" s="29"/>
      <c r="G391" s="18"/>
      <c r="I391" s="18"/>
    </row>
    <row r="392">
      <c r="B392" s="12"/>
      <c r="C392" s="29"/>
      <c r="D392" s="29"/>
      <c r="G392" s="18"/>
      <c r="I392" s="18"/>
    </row>
    <row r="393">
      <c r="B393" s="12"/>
      <c r="C393" s="29"/>
      <c r="D393" s="29"/>
      <c r="G393" s="18"/>
      <c r="I393" s="18"/>
    </row>
    <row r="394">
      <c r="B394" s="12"/>
      <c r="C394" s="29"/>
      <c r="D394" s="29"/>
      <c r="G394" s="18"/>
      <c r="I394" s="18"/>
    </row>
    <row r="395">
      <c r="B395" s="12"/>
      <c r="C395" s="29"/>
      <c r="D395" s="29"/>
      <c r="G395" s="18"/>
      <c r="I395" s="18"/>
    </row>
    <row r="396">
      <c r="B396" s="12"/>
      <c r="C396" s="29"/>
      <c r="D396" s="29"/>
      <c r="G396" s="18"/>
      <c r="I396" s="18"/>
    </row>
    <row r="397">
      <c r="B397" s="12"/>
      <c r="C397" s="29"/>
      <c r="D397" s="29"/>
      <c r="G397" s="18"/>
      <c r="I397" s="18"/>
    </row>
    <row r="398">
      <c r="B398" s="12"/>
      <c r="C398" s="29"/>
      <c r="D398" s="29"/>
      <c r="G398" s="18"/>
      <c r="I398" s="18"/>
    </row>
    <row r="399">
      <c r="B399" s="12"/>
      <c r="C399" s="29"/>
      <c r="D399" s="29"/>
      <c r="G399" s="18"/>
      <c r="I399" s="18"/>
    </row>
    <row r="400">
      <c r="B400" s="12"/>
      <c r="C400" s="29"/>
      <c r="D400" s="29"/>
      <c r="G400" s="18"/>
      <c r="I400" s="18"/>
    </row>
    <row r="401">
      <c r="B401" s="12"/>
      <c r="C401" s="29"/>
      <c r="D401" s="29"/>
      <c r="G401" s="18"/>
      <c r="I401" s="18"/>
    </row>
    <row r="402">
      <c r="B402" s="12"/>
      <c r="C402" s="29"/>
      <c r="D402" s="29"/>
      <c r="G402" s="18"/>
      <c r="I402" s="18"/>
    </row>
    <row r="403">
      <c r="B403" s="12"/>
      <c r="C403" s="29"/>
      <c r="D403" s="29"/>
      <c r="G403" s="18"/>
      <c r="I403" s="18"/>
    </row>
    <row r="404">
      <c r="B404" s="12"/>
      <c r="C404" s="29"/>
      <c r="D404" s="29"/>
      <c r="G404" s="18"/>
      <c r="I404" s="18"/>
    </row>
    <row r="405">
      <c r="B405" s="12"/>
      <c r="C405" s="29"/>
      <c r="D405" s="29"/>
      <c r="G405" s="18"/>
      <c r="I405" s="18"/>
    </row>
    <row r="406">
      <c r="B406" s="12"/>
      <c r="C406" s="29"/>
      <c r="D406" s="29"/>
      <c r="G406" s="18"/>
      <c r="I406" s="18"/>
    </row>
    <row r="407">
      <c r="B407" s="12"/>
      <c r="C407" s="29"/>
      <c r="D407" s="29"/>
      <c r="G407" s="18"/>
      <c r="I407" s="18"/>
    </row>
    <row r="408">
      <c r="B408" s="12"/>
      <c r="C408" s="29"/>
      <c r="D408" s="29"/>
      <c r="G408" s="18"/>
      <c r="I408" s="18"/>
    </row>
    <row r="409">
      <c r="B409" s="12"/>
      <c r="C409" s="29"/>
      <c r="D409" s="29"/>
      <c r="G409" s="18"/>
      <c r="I409" s="18"/>
    </row>
    <row r="410">
      <c r="B410" s="12"/>
      <c r="C410" s="29"/>
      <c r="D410" s="29"/>
      <c r="G410" s="18"/>
      <c r="I410" s="18"/>
    </row>
    <row r="411">
      <c r="B411" s="12"/>
      <c r="C411" s="29"/>
      <c r="D411" s="29"/>
      <c r="G411" s="18"/>
      <c r="I411" s="18"/>
    </row>
    <row r="412">
      <c r="B412" s="12"/>
      <c r="C412" s="29"/>
      <c r="D412" s="29"/>
      <c r="G412" s="18"/>
      <c r="I412" s="18"/>
    </row>
    <row r="413">
      <c r="B413" s="12"/>
      <c r="C413" s="29"/>
      <c r="D413" s="29"/>
      <c r="G413" s="18"/>
      <c r="I413" s="18"/>
    </row>
    <row r="414">
      <c r="B414" s="12"/>
      <c r="C414" s="29"/>
      <c r="D414" s="29"/>
      <c r="G414" s="18"/>
      <c r="I414" s="18"/>
    </row>
    <row r="415">
      <c r="B415" s="12"/>
      <c r="C415" s="29"/>
      <c r="D415" s="29"/>
      <c r="G415" s="18"/>
      <c r="I415" s="18"/>
    </row>
    <row r="416">
      <c r="B416" s="12"/>
      <c r="C416" s="29"/>
      <c r="D416" s="29"/>
      <c r="G416" s="18"/>
      <c r="I416" s="18"/>
    </row>
    <row r="417">
      <c r="B417" s="12"/>
      <c r="C417" s="29"/>
      <c r="D417" s="29"/>
      <c r="G417" s="18"/>
      <c r="I417" s="18"/>
    </row>
    <row r="418">
      <c r="B418" s="12"/>
      <c r="C418" s="29"/>
      <c r="D418" s="29"/>
      <c r="G418" s="18"/>
      <c r="I418" s="18"/>
    </row>
    <row r="419">
      <c r="B419" s="12"/>
      <c r="C419" s="29"/>
      <c r="D419" s="29"/>
      <c r="G419" s="18"/>
      <c r="I419" s="18"/>
    </row>
    <row r="420">
      <c r="B420" s="12"/>
      <c r="C420" s="29"/>
      <c r="D420" s="29"/>
      <c r="G420" s="18"/>
      <c r="I420" s="18"/>
    </row>
    <row r="421">
      <c r="B421" s="12"/>
      <c r="C421" s="29"/>
      <c r="D421" s="29"/>
      <c r="G421" s="18"/>
      <c r="I421" s="18"/>
    </row>
    <row r="422">
      <c r="B422" s="12"/>
      <c r="C422" s="29"/>
      <c r="D422" s="29"/>
      <c r="G422" s="18"/>
      <c r="I422" s="18"/>
    </row>
    <row r="423">
      <c r="B423" s="12"/>
      <c r="C423" s="29"/>
      <c r="D423" s="29"/>
      <c r="G423" s="18"/>
      <c r="I423" s="18"/>
    </row>
    <row r="424">
      <c r="B424" s="12"/>
      <c r="C424" s="29"/>
      <c r="D424" s="29"/>
      <c r="G424" s="18"/>
      <c r="I424" s="18"/>
    </row>
    <row r="425">
      <c r="B425" s="12"/>
      <c r="C425" s="29"/>
      <c r="D425" s="29"/>
      <c r="G425" s="18"/>
      <c r="I425" s="18"/>
    </row>
    <row r="426">
      <c r="B426" s="12"/>
      <c r="C426" s="29"/>
      <c r="D426" s="29"/>
      <c r="G426" s="18"/>
      <c r="I426" s="18"/>
    </row>
    <row r="427">
      <c r="B427" s="12"/>
      <c r="C427" s="29"/>
      <c r="D427" s="29"/>
      <c r="G427" s="18"/>
      <c r="I427" s="18"/>
    </row>
    <row r="428">
      <c r="B428" s="12"/>
      <c r="C428" s="29"/>
      <c r="D428" s="29"/>
      <c r="G428" s="18"/>
      <c r="I428" s="18"/>
    </row>
    <row r="429">
      <c r="B429" s="12"/>
      <c r="C429" s="29"/>
      <c r="D429" s="29"/>
      <c r="G429" s="18"/>
      <c r="I429" s="18"/>
    </row>
    <row r="430">
      <c r="B430" s="12"/>
      <c r="C430" s="29"/>
      <c r="D430" s="29"/>
      <c r="G430" s="18"/>
      <c r="I430" s="18"/>
    </row>
    <row r="431">
      <c r="B431" s="12"/>
      <c r="C431" s="29"/>
      <c r="D431" s="29"/>
      <c r="G431" s="18"/>
      <c r="I431" s="18"/>
    </row>
    <row r="432">
      <c r="B432" s="12"/>
      <c r="C432" s="29"/>
      <c r="D432" s="29"/>
      <c r="G432" s="18"/>
      <c r="I432" s="18"/>
    </row>
    <row r="433">
      <c r="B433" s="12"/>
      <c r="C433" s="29"/>
      <c r="D433" s="29"/>
      <c r="G433" s="18"/>
      <c r="I433" s="18"/>
    </row>
    <row r="434">
      <c r="B434" s="12"/>
      <c r="C434" s="29"/>
      <c r="D434" s="29"/>
      <c r="G434" s="18"/>
      <c r="I434" s="18"/>
    </row>
    <row r="435">
      <c r="B435" s="12"/>
      <c r="C435" s="29"/>
      <c r="D435" s="29"/>
      <c r="G435" s="18"/>
      <c r="I435" s="18"/>
    </row>
    <row r="436">
      <c r="B436" s="12"/>
      <c r="C436" s="29"/>
      <c r="D436" s="29"/>
      <c r="G436" s="18"/>
      <c r="I436" s="18"/>
    </row>
    <row r="437">
      <c r="B437" s="12"/>
      <c r="C437" s="29"/>
      <c r="D437" s="29"/>
      <c r="G437" s="18"/>
      <c r="I437" s="18"/>
    </row>
    <row r="438">
      <c r="B438" s="12"/>
      <c r="C438" s="29"/>
      <c r="D438" s="29"/>
      <c r="G438" s="18"/>
      <c r="I438" s="18"/>
    </row>
    <row r="439">
      <c r="B439" s="12"/>
      <c r="C439" s="29"/>
      <c r="D439" s="29"/>
      <c r="G439" s="18"/>
      <c r="I439" s="18"/>
    </row>
    <row r="440">
      <c r="B440" s="12"/>
      <c r="C440" s="29"/>
      <c r="D440" s="29"/>
      <c r="G440" s="18"/>
      <c r="I440" s="18"/>
    </row>
    <row r="441">
      <c r="B441" s="12"/>
      <c r="C441" s="29"/>
      <c r="D441" s="29"/>
      <c r="G441" s="18"/>
      <c r="I441" s="18"/>
    </row>
    <row r="442">
      <c r="B442" s="12"/>
      <c r="C442" s="29"/>
      <c r="D442" s="29"/>
      <c r="G442" s="18"/>
      <c r="I442" s="18"/>
    </row>
    <row r="443">
      <c r="B443" s="12"/>
      <c r="C443" s="29"/>
      <c r="D443" s="29"/>
      <c r="G443" s="18"/>
      <c r="I443" s="18"/>
    </row>
    <row r="444">
      <c r="B444" s="12"/>
      <c r="C444" s="29"/>
      <c r="D444" s="29"/>
      <c r="G444" s="18"/>
      <c r="I444" s="18"/>
    </row>
    <row r="445">
      <c r="B445" s="12"/>
      <c r="C445" s="29"/>
      <c r="D445" s="29"/>
      <c r="G445" s="18"/>
      <c r="I445" s="18"/>
    </row>
    <row r="446">
      <c r="B446" s="12"/>
      <c r="C446" s="29"/>
      <c r="D446" s="29"/>
      <c r="G446" s="18"/>
      <c r="I446" s="18"/>
    </row>
    <row r="447">
      <c r="B447" s="12"/>
      <c r="C447" s="29"/>
      <c r="D447" s="29"/>
      <c r="G447" s="18"/>
      <c r="I447" s="18"/>
    </row>
    <row r="448">
      <c r="B448" s="12"/>
      <c r="C448" s="29"/>
      <c r="D448" s="29"/>
      <c r="G448" s="18"/>
      <c r="I448" s="18"/>
    </row>
    <row r="449">
      <c r="B449" s="12"/>
      <c r="C449" s="29"/>
      <c r="D449" s="29"/>
      <c r="G449" s="18"/>
      <c r="I449" s="18"/>
    </row>
    <row r="450">
      <c r="B450" s="12"/>
      <c r="C450" s="29"/>
      <c r="D450" s="29"/>
      <c r="G450" s="18"/>
      <c r="I450" s="18"/>
    </row>
    <row r="451">
      <c r="B451" s="12"/>
      <c r="C451" s="29"/>
      <c r="D451" s="29"/>
      <c r="G451" s="18"/>
      <c r="I451" s="18"/>
    </row>
    <row r="452">
      <c r="B452" s="12"/>
      <c r="C452" s="29"/>
      <c r="D452" s="29"/>
      <c r="G452" s="18"/>
      <c r="I452" s="18"/>
    </row>
    <row r="453">
      <c r="B453" s="12"/>
      <c r="C453" s="29"/>
      <c r="D453" s="29"/>
      <c r="G453" s="18"/>
      <c r="I453" s="18"/>
    </row>
    <row r="454">
      <c r="B454" s="12"/>
      <c r="C454" s="29"/>
      <c r="D454" s="29"/>
      <c r="G454" s="18"/>
      <c r="I454" s="18"/>
    </row>
    <row r="455">
      <c r="B455" s="12"/>
      <c r="C455" s="29"/>
      <c r="D455" s="29"/>
      <c r="G455" s="18"/>
      <c r="I455" s="18"/>
    </row>
    <row r="456">
      <c r="B456" s="12"/>
      <c r="C456" s="29"/>
      <c r="D456" s="29"/>
      <c r="G456" s="18"/>
      <c r="I456" s="18"/>
    </row>
    <row r="457">
      <c r="B457" s="12"/>
      <c r="C457" s="29"/>
      <c r="D457" s="29"/>
      <c r="G457" s="18"/>
      <c r="I457" s="18"/>
    </row>
    <row r="458">
      <c r="B458" s="12"/>
      <c r="C458" s="29"/>
      <c r="D458" s="29"/>
      <c r="G458" s="18"/>
      <c r="I458" s="18"/>
    </row>
    <row r="459">
      <c r="B459" s="12"/>
      <c r="C459" s="29"/>
      <c r="D459" s="29"/>
      <c r="G459" s="18"/>
      <c r="I459" s="18"/>
    </row>
    <row r="460">
      <c r="B460" s="12"/>
      <c r="C460" s="29"/>
      <c r="D460" s="29"/>
      <c r="G460" s="18"/>
      <c r="I460" s="18"/>
    </row>
    <row r="461">
      <c r="B461" s="12"/>
      <c r="C461" s="29"/>
      <c r="D461" s="29"/>
      <c r="G461" s="18"/>
      <c r="I461" s="18"/>
    </row>
    <row r="462">
      <c r="B462" s="12"/>
      <c r="C462" s="29"/>
      <c r="D462" s="29"/>
      <c r="G462" s="18"/>
      <c r="I462" s="18"/>
    </row>
    <row r="463">
      <c r="B463" s="12"/>
      <c r="C463" s="29"/>
      <c r="D463" s="29"/>
      <c r="G463" s="18"/>
      <c r="I463" s="18"/>
    </row>
    <row r="464">
      <c r="B464" s="12"/>
      <c r="C464" s="29"/>
      <c r="D464" s="29"/>
      <c r="G464" s="18"/>
      <c r="I464" s="18"/>
    </row>
    <row r="465">
      <c r="B465" s="12"/>
      <c r="C465" s="29"/>
      <c r="D465" s="29"/>
      <c r="G465" s="18"/>
      <c r="I465" s="18"/>
    </row>
    <row r="466">
      <c r="B466" s="12"/>
      <c r="C466" s="29"/>
      <c r="D466" s="29"/>
      <c r="G466" s="18"/>
      <c r="I466" s="18"/>
    </row>
    <row r="467">
      <c r="B467" s="12"/>
      <c r="C467" s="29"/>
      <c r="D467" s="29"/>
      <c r="G467" s="18"/>
      <c r="I467" s="18"/>
    </row>
    <row r="468">
      <c r="B468" s="12"/>
      <c r="C468" s="29"/>
      <c r="D468" s="29"/>
      <c r="G468" s="18"/>
      <c r="I468" s="18"/>
    </row>
    <row r="469">
      <c r="B469" s="12"/>
      <c r="C469" s="29"/>
      <c r="D469" s="29"/>
      <c r="G469" s="18"/>
      <c r="I469" s="18"/>
    </row>
    <row r="470">
      <c r="B470" s="12"/>
      <c r="C470" s="29"/>
      <c r="D470" s="29"/>
      <c r="G470" s="18"/>
      <c r="I470" s="18"/>
    </row>
    <row r="471">
      <c r="B471" s="12"/>
      <c r="C471" s="29"/>
      <c r="D471" s="29"/>
      <c r="G471" s="18"/>
      <c r="I471" s="18"/>
    </row>
    <row r="472">
      <c r="B472" s="12"/>
      <c r="C472" s="29"/>
      <c r="D472" s="29"/>
      <c r="G472" s="18"/>
      <c r="I472" s="18"/>
    </row>
    <row r="473">
      <c r="B473" s="12"/>
      <c r="C473" s="29"/>
      <c r="D473" s="29"/>
      <c r="G473" s="18"/>
      <c r="I473" s="18"/>
    </row>
    <row r="474">
      <c r="B474" s="12"/>
      <c r="C474" s="29"/>
      <c r="D474" s="29"/>
      <c r="G474" s="18"/>
      <c r="I474" s="18"/>
    </row>
    <row r="475">
      <c r="B475" s="12"/>
      <c r="C475" s="29"/>
      <c r="D475" s="29"/>
      <c r="G475" s="18"/>
      <c r="I475" s="18"/>
    </row>
    <row r="476">
      <c r="B476" s="12"/>
      <c r="C476" s="29"/>
      <c r="D476" s="29"/>
      <c r="G476" s="18"/>
      <c r="I476" s="18"/>
    </row>
    <row r="477">
      <c r="B477" s="12"/>
      <c r="C477" s="29"/>
      <c r="D477" s="29"/>
      <c r="G477" s="18"/>
      <c r="I477" s="18"/>
    </row>
    <row r="478">
      <c r="B478" s="12"/>
      <c r="C478" s="29"/>
      <c r="D478" s="29"/>
      <c r="G478" s="18"/>
      <c r="I478" s="18"/>
    </row>
    <row r="479">
      <c r="B479" s="12"/>
      <c r="C479" s="29"/>
      <c r="D479" s="29"/>
      <c r="G479" s="18"/>
      <c r="I479" s="18"/>
    </row>
    <row r="480">
      <c r="B480" s="12"/>
      <c r="C480" s="29"/>
      <c r="D480" s="29"/>
      <c r="G480" s="18"/>
      <c r="I480" s="18"/>
    </row>
    <row r="481">
      <c r="B481" s="12"/>
      <c r="C481" s="29"/>
      <c r="D481" s="29"/>
      <c r="G481" s="18"/>
      <c r="I481" s="18"/>
    </row>
    <row r="482">
      <c r="B482" s="12"/>
      <c r="C482" s="29"/>
      <c r="D482" s="29"/>
      <c r="G482" s="18"/>
      <c r="I482" s="18"/>
    </row>
    <row r="483">
      <c r="B483" s="12"/>
      <c r="C483" s="29"/>
      <c r="D483" s="29"/>
      <c r="G483" s="18"/>
      <c r="I483" s="18"/>
    </row>
    <row r="484">
      <c r="B484" s="12"/>
      <c r="C484" s="29"/>
      <c r="D484" s="29"/>
      <c r="G484" s="18"/>
      <c r="I484" s="18"/>
    </row>
    <row r="485">
      <c r="B485" s="12"/>
      <c r="C485" s="29"/>
      <c r="D485" s="29"/>
      <c r="G485" s="18"/>
      <c r="I485" s="18"/>
    </row>
    <row r="486">
      <c r="B486" s="12"/>
      <c r="C486" s="29"/>
      <c r="D486" s="29"/>
      <c r="G486" s="18"/>
      <c r="I486" s="18"/>
    </row>
    <row r="487">
      <c r="B487" s="12"/>
      <c r="C487" s="29"/>
      <c r="D487" s="29"/>
      <c r="G487" s="18"/>
      <c r="I487" s="18"/>
    </row>
    <row r="488">
      <c r="B488" s="12"/>
      <c r="C488" s="29"/>
      <c r="D488" s="29"/>
      <c r="G488" s="18"/>
      <c r="I488" s="18"/>
    </row>
    <row r="489">
      <c r="B489" s="12"/>
      <c r="C489" s="29"/>
      <c r="D489" s="29"/>
      <c r="G489" s="18"/>
      <c r="I489" s="18"/>
    </row>
    <row r="490">
      <c r="B490" s="12"/>
      <c r="C490" s="29"/>
      <c r="D490" s="29"/>
      <c r="G490" s="18"/>
      <c r="I490" s="18"/>
    </row>
    <row r="491">
      <c r="B491" s="12"/>
      <c r="C491" s="29"/>
      <c r="D491" s="29"/>
      <c r="G491" s="18"/>
      <c r="I491" s="18"/>
    </row>
    <row r="492">
      <c r="B492" s="12"/>
      <c r="C492" s="29"/>
      <c r="D492" s="29"/>
      <c r="G492" s="18"/>
      <c r="I492" s="18"/>
    </row>
    <row r="493">
      <c r="B493" s="12"/>
      <c r="C493" s="29"/>
      <c r="D493" s="29"/>
      <c r="G493" s="18"/>
      <c r="I493" s="18"/>
    </row>
    <row r="494">
      <c r="B494" s="12"/>
      <c r="C494" s="29"/>
      <c r="D494" s="29"/>
      <c r="G494" s="18"/>
      <c r="I494" s="18"/>
    </row>
    <row r="495">
      <c r="B495" s="12"/>
      <c r="C495" s="29"/>
      <c r="D495" s="29"/>
      <c r="G495" s="18"/>
      <c r="I495" s="18"/>
    </row>
    <row r="496">
      <c r="B496" s="12"/>
      <c r="C496" s="29"/>
      <c r="D496" s="29"/>
      <c r="G496" s="18"/>
      <c r="I496" s="18"/>
    </row>
    <row r="497">
      <c r="B497" s="12"/>
      <c r="C497" s="29"/>
      <c r="D497" s="29"/>
      <c r="G497" s="18"/>
      <c r="I497" s="18"/>
    </row>
    <row r="498">
      <c r="B498" s="12"/>
      <c r="C498" s="29"/>
      <c r="D498" s="29"/>
      <c r="G498" s="18"/>
      <c r="I498" s="18"/>
    </row>
    <row r="499">
      <c r="B499" s="12"/>
      <c r="C499" s="29"/>
      <c r="D499" s="29"/>
      <c r="G499" s="18"/>
      <c r="I499" s="18"/>
    </row>
    <row r="500">
      <c r="B500" s="12"/>
      <c r="C500" s="29"/>
      <c r="D500" s="29"/>
      <c r="G500" s="18"/>
      <c r="I500" s="18"/>
    </row>
    <row r="501">
      <c r="B501" s="12"/>
      <c r="C501" s="29"/>
      <c r="D501" s="29"/>
      <c r="G501" s="18"/>
      <c r="I501" s="18"/>
    </row>
    <row r="502">
      <c r="B502" s="12"/>
      <c r="C502" s="29"/>
      <c r="D502" s="29"/>
      <c r="G502" s="18"/>
      <c r="I502" s="18"/>
    </row>
    <row r="503">
      <c r="B503" s="12"/>
      <c r="C503" s="29"/>
      <c r="D503" s="29"/>
      <c r="G503" s="18"/>
      <c r="I503" s="18"/>
    </row>
    <row r="504">
      <c r="B504" s="12"/>
      <c r="C504" s="29"/>
      <c r="D504" s="29"/>
      <c r="G504" s="18"/>
      <c r="I504" s="18"/>
    </row>
    <row r="505">
      <c r="B505" s="12"/>
      <c r="C505" s="29"/>
      <c r="D505" s="29"/>
      <c r="G505" s="18"/>
      <c r="I505" s="18"/>
    </row>
    <row r="506">
      <c r="B506" s="12"/>
      <c r="C506" s="29"/>
      <c r="D506" s="29"/>
      <c r="G506" s="18"/>
      <c r="I506" s="18"/>
    </row>
    <row r="507">
      <c r="B507" s="12"/>
      <c r="C507" s="29"/>
      <c r="D507" s="29"/>
      <c r="G507" s="18"/>
      <c r="I507" s="18"/>
    </row>
    <row r="508">
      <c r="B508" s="12"/>
      <c r="C508" s="29"/>
      <c r="D508" s="29"/>
      <c r="G508" s="18"/>
      <c r="I508" s="18"/>
    </row>
    <row r="509">
      <c r="B509" s="12"/>
      <c r="C509" s="29"/>
      <c r="D509" s="29"/>
      <c r="G509" s="18"/>
      <c r="I509" s="18"/>
    </row>
    <row r="510">
      <c r="B510" s="12"/>
      <c r="C510" s="29"/>
      <c r="D510" s="29"/>
      <c r="G510" s="18"/>
      <c r="I510" s="18"/>
    </row>
    <row r="511">
      <c r="B511" s="12"/>
      <c r="C511" s="29"/>
      <c r="D511" s="29"/>
      <c r="G511" s="18"/>
      <c r="I511" s="18"/>
    </row>
    <row r="512">
      <c r="B512" s="12"/>
      <c r="C512" s="29"/>
      <c r="D512" s="29"/>
      <c r="G512" s="18"/>
      <c r="I512" s="18"/>
    </row>
    <row r="513">
      <c r="B513" s="12"/>
      <c r="C513" s="29"/>
      <c r="D513" s="29"/>
      <c r="G513" s="18"/>
      <c r="I513" s="18"/>
    </row>
    <row r="514">
      <c r="B514" s="12"/>
      <c r="C514" s="29"/>
      <c r="D514" s="29"/>
      <c r="G514" s="18"/>
      <c r="I514" s="18"/>
    </row>
    <row r="515">
      <c r="B515" s="12"/>
      <c r="C515" s="29"/>
      <c r="D515" s="29"/>
      <c r="G515" s="18"/>
      <c r="I515" s="18"/>
    </row>
    <row r="516">
      <c r="B516" s="12"/>
      <c r="C516" s="29"/>
      <c r="D516" s="29"/>
      <c r="G516" s="18"/>
      <c r="I516" s="18"/>
    </row>
    <row r="517">
      <c r="B517" s="12"/>
      <c r="C517" s="29"/>
      <c r="D517" s="29"/>
      <c r="G517" s="18"/>
      <c r="I517" s="18"/>
    </row>
    <row r="518">
      <c r="B518" s="12"/>
      <c r="C518" s="29"/>
      <c r="D518" s="29"/>
      <c r="G518" s="18"/>
      <c r="I518" s="18"/>
    </row>
    <row r="519">
      <c r="B519" s="12"/>
      <c r="C519" s="29"/>
      <c r="D519" s="29"/>
      <c r="G519" s="18"/>
      <c r="I519" s="18"/>
    </row>
    <row r="520">
      <c r="B520" s="12"/>
      <c r="C520" s="29"/>
      <c r="D520" s="29"/>
      <c r="G520" s="18"/>
      <c r="I520" s="18"/>
    </row>
    <row r="521">
      <c r="B521" s="12"/>
      <c r="C521" s="29"/>
      <c r="D521" s="29"/>
      <c r="G521" s="18"/>
      <c r="I521" s="18"/>
    </row>
    <row r="522">
      <c r="B522" s="12"/>
      <c r="C522" s="29"/>
      <c r="D522" s="29"/>
      <c r="G522" s="18"/>
      <c r="I522" s="18"/>
    </row>
    <row r="523">
      <c r="B523" s="12"/>
      <c r="C523" s="29"/>
      <c r="D523" s="29"/>
      <c r="G523" s="18"/>
      <c r="I523" s="18"/>
    </row>
    <row r="524">
      <c r="B524" s="12"/>
      <c r="C524" s="29"/>
      <c r="D524" s="29"/>
      <c r="G524" s="18"/>
      <c r="I524" s="18"/>
    </row>
    <row r="525">
      <c r="B525" s="12"/>
      <c r="C525" s="29"/>
      <c r="D525" s="29"/>
      <c r="G525" s="18"/>
      <c r="I525" s="18"/>
    </row>
    <row r="526">
      <c r="B526" s="12"/>
      <c r="C526" s="29"/>
      <c r="D526" s="29"/>
      <c r="G526" s="18"/>
      <c r="I526" s="18"/>
    </row>
    <row r="527">
      <c r="B527" s="12"/>
      <c r="C527" s="29"/>
      <c r="D527" s="29"/>
      <c r="G527" s="18"/>
      <c r="I527" s="18"/>
    </row>
    <row r="528">
      <c r="B528" s="12"/>
      <c r="C528" s="29"/>
      <c r="D528" s="29"/>
      <c r="G528" s="18"/>
      <c r="I528" s="18"/>
    </row>
    <row r="529">
      <c r="B529" s="12"/>
      <c r="C529" s="29"/>
      <c r="D529" s="29"/>
      <c r="G529" s="18"/>
      <c r="I529" s="18"/>
    </row>
    <row r="530">
      <c r="B530" s="12"/>
      <c r="C530" s="29"/>
      <c r="D530" s="29"/>
      <c r="G530" s="18"/>
      <c r="I530" s="18"/>
    </row>
    <row r="531">
      <c r="B531" s="12"/>
      <c r="C531" s="29"/>
      <c r="D531" s="29"/>
      <c r="G531" s="18"/>
      <c r="I531" s="18"/>
    </row>
    <row r="532">
      <c r="B532" s="12"/>
      <c r="C532" s="29"/>
      <c r="D532" s="29"/>
      <c r="G532" s="18"/>
      <c r="I532" s="18"/>
    </row>
    <row r="533">
      <c r="B533" s="12"/>
      <c r="C533" s="29"/>
      <c r="D533" s="29"/>
      <c r="G533" s="18"/>
      <c r="I533" s="18"/>
    </row>
    <row r="534">
      <c r="B534" s="12"/>
      <c r="C534" s="29"/>
      <c r="D534" s="29"/>
      <c r="G534" s="18"/>
      <c r="I534" s="18"/>
    </row>
    <row r="535">
      <c r="B535" s="12"/>
      <c r="C535" s="29"/>
      <c r="D535" s="29"/>
      <c r="G535" s="18"/>
      <c r="I535" s="18"/>
    </row>
    <row r="536">
      <c r="B536" s="12"/>
      <c r="C536" s="29"/>
      <c r="D536" s="29"/>
      <c r="G536" s="18"/>
      <c r="I536" s="18"/>
    </row>
    <row r="537">
      <c r="B537" s="12"/>
      <c r="C537" s="29"/>
      <c r="D537" s="29"/>
      <c r="G537" s="18"/>
      <c r="I537" s="18"/>
    </row>
    <row r="538">
      <c r="B538" s="12"/>
      <c r="C538" s="29"/>
      <c r="D538" s="29"/>
      <c r="G538" s="18"/>
      <c r="I538" s="18"/>
    </row>
    <row r="539">
      <c r="B539" s="12"/>
      <c r="C539" s="29"/>
      <c r="D539" s="29"/>
      <c r="G539" s="18"/>
      <c r="I539" s="18"/>
    </row>
    <row r="540">
      <c r="B540" s="12"/>
      <c r="C540" s="29"/>
      <c r="D540" s="29"/>
      <c r="G540" s="18"/>
      <c r="I540" s="18"/>
    </row>
    <row r="541">
      <c r="B541" s="12"/>
      <c r="C541" s="29"/>
      <c r="D541" s="29"/>
      <c r="G541" s="18"/>
      <c r="I541" s="18"/>
    </row>
    <row r="542">
      <c r="B542" s="12"/>
      <c r="C542" s="29"/>
      <c r="D542" s="29"/>
      <c r="G542" s="18"/>
      <c r="I542" s="18"/>
    </row>
    <row r="543">
      <c r="B543" s="12"/>
      <c r="C543" s="29"/>
      <c r="D543" s="29"/>
      <c r="G543" s="18"/>
      <c r="I543" s="18"/>
    </row>
    <row r="544">
      <c r="B544" s="12"/>
      <c r="C544" s="29"/>
      <c r="D544" s="29"/>
      <c r="G544" s="18"/>
      <c r="I544" s="18"/>
    </row>
    <row r="545">
      <c r="B545" s="12"/>
      <c r="C545" s="29"/>
      <c r="D545" s="29"/>
      <c r="G545" s="18"/>
      <c r="I545" s="18"/>
    </row>
    <row r="546">
      <c r="B546" s="12"/>
      <c r="C546" s="29"/>
      <c r="D546" s="29"/>
      <c r="G546" s="18"/>
      <c r="I546" s="18"/>
    </row>
    <row r="547">
      <c r="B547" s="12"/>
      <c r="C547" s="29"/>
      <c r="D547" s="29"/>
      <c r="G547" s="18"/>
      <c r="I547" s="18"/>
    </row>
    <row r="548">
      <c r="B548" s="12"/>
      <c r="C548" s="29"/>
      <c r="D548" s="29"/>
      <c r="G548" s="18"/>
      <c r="I548" s="18"/>
    </row>
    <row r="549">
      <c r="B549" s="12"/>
      <c r="C549" s="29"/>
      <c r="D549" s="29"/>
      <c r="G549" s="18"/>
      <c r="I549" s="18"/>
    </row>
    <row r="550">
      <c r="B550" s="12"/>
      <c r="C550" s="29"/>
      <c r="D550" s="29"/>
      <c r="G550" s="18"/>
      <c r="I550" s="18"/>
    </row>
    <row r="551">
      <c r="B551" s="12"/>
      <c r="C551" s="29"/>
      <c r="D551" s="29"/>
      <c r="G551" s="18"/>
      <c r="I551" s="18"/>
    </row>
    <row r="552">
      <c r="B552" s="12"/>
      <c r="C552" s="29"/>
      <c r="D552" s="29"/>
      <c r="G552" s="18"/>
      <c r="I552" s="18"/>
    </row>
    <row r="553">
      <c r="B553" s="12"/>
      <c r="C553" s="29"/>
      <c r="D553" s="29"/>
      <c r="G553" s="18"/>
      <c r="I553" s="18"/>
    </row>
    <row r="554">
      <c r="B554" s="12"/>
      <c r="C554" s="29"/>
      <c r="D554" s="29"/>
      <c r="G554" s="18"/>
      <c r="I554" s="18"/>
    </row>
    <row r="555">
      <c r="B555" s="12"/>
      <c r="C555" s="29"/>
      <c r="D555" s="29"/>
      <c r="G555" s="18"/>
      <c r="I555" s="18"/>
    </row>
    <row r="556">
      <c r="B556" s="12"/>
      <c r="C556" s="29"/>
      <c r="D556" s="29"/>
      <c r="G556" s="18"/>
      <c r="I556" s="18"/>
    </row>
    <row r="557">
      <c r="B557" s="12"/>
      <c r="C557" s="29"/>
      <c r="D557" s="29"/>
      <c r="G557" s="18"/>
      <c r="I557" s="18"/>
    </row>
    <row r="558">
      <c r="B558" s="12"/>
      <c r="C558" s="29"/>
      <c r="D558" s="29"/>
      <c r="G558" s="18"/>
      <c r="I558" s="18"/>
    </row>
    <row r="559">
      <c r="B559" s="12"/>
      <c r="C559" s="29"/>
      <c r="D559" s="29"/>
      <c r="G559" s="18"/>
      <c r="I559" s="18"/>
    </row>
    <row r="560">
      <c r="B560" s="12"/>
      <c r="C560" s="29"/>
      <c r="D560" s="29"/>
      <c r="G560" s="18"/>
      <c r="I560" s="18"/>
    </row>
    <row r="561">
      <c r="B561" s="12"/>
      <c r="C561" s="29"/>
      <c r="D561" s="29"/>
      <c r="G561" s="18"/>
      <c r="I561" s="18"/>
    </row>
    <row r="562">
      <c r="B562" s="12"/>
      <c r="C562" s="29"/>
      <c r="D562" s="29"/>
      <c r="G562" s="18"/>
      <c r="I562" s="18"/>
    </row>
    <row r="563">
      <c r="B563" s="12"/>
      <c r="C563" s="29"/>
      <c r="D563" s="29"/>
      <c r="G563" s="18"/>
      <c r="I563" s="18"/>
    </row>
    <row r="564">
      <c r="B564" s="12"/>
      <c r="C564" s="29"/>
      <c r="D564" s="29"/>
      <c r="G564" s="18"/>
      <c r="I564" s="18"/>
    </row>
    <row r="565">
      <c r="B565" s="12"/>
      <c r="C565" s="29"/>
      <c r="D565" s="29"/>
      <c r="G565" s="18"/>
      <c r="I565" s="18"/>
    </row>
    <row r="566">
      <c r="B566" s="12"/>
      <c r="C566" s="29"/>
      <c r="D566" s="29"/>
      <c r="G566" s="18"/>
      <c r="I566" s="18"/>
    </row>
    <row r="567">
      <c r="B567" s="12"/>
      <c r="C567" s="29"/>
      <c r="D567" s="29"/>
      <c r="G567" s="18"/>
      <c r="I567" s="18"/>
    </row>
    <row r="568">
      <c r="B568" s="12"/>
      <c r="C568" s="29"/>
      <c r="D568" s="29"/>
      <c r="G568" s="18"/>
      <c r="I568" s="18"/>
    </row>
    <row r="569">
      <c r="B569" s="12"/>
      <c r="C569" s="29"/>
      <c r="D569" s="29"/>
      <c r="G569" s="18"/>
      <c r="I569" s="18"/>
    </row>
    <row r="570">
      <c r="B570" s="12"/>
      <c r="C570" s="29"/>
      <c r="D570" s="29"/>
      <c r="G570" s="18"/>
      <c r="I570" s="18"/>
    </row>
    <row r="571">
      <c r="B571" s="12"/>
      <c r="C571" s="29"/>
      <c r="D571" s="29"/>
      <c r="G571" s="18"/>
      <c r="I571" s="18"/>
    </row>
    <row r="572">
      <c r="B572" s="12"/>
      <c r="C572" s="29"/>
      <c r="D572" s="29"/>
      <c r="G572" s="18"/>
      <c r="I572" s="18"/>
    </row>
    <row r="573">
      <c r="B573" s="12"/>
      <c r="C573" s="29"/>
      <c r="D573" s="29"/>
      <c r="G573" s="18"/>
      <c r="I573" s="18"/>
    </row>
    <row r="574">
      <c r="B574" s="12"/>
      <c r="C574" s="29"/>
      <c r="D574" s="29"/>
      <c r="G574" s="18"/>
      <c r="I574" s="18"/>
    </row>
    <row r="575">
      <c r="B575" s="12"/>
      <c r="C575" s="29"/>
      <c r="D575" s="29"/>
      <c r="G575" s="18"/>
      <c r="I575" s="18"/>
    </row>
    <row r="576">
      <c r="B576" s="12"/>
      <c r="C576" s="29"/>
      <c r="D576" s="29"/>
      <c r="G576" s="18"/>
      <c r="I576" s="18"/>
    </row>
    <row r="577">
      <c r="B577" s="12"/>
      <c r="C577" s="29"/>
      <c r="D577" s="29"/>
      <c r="G577" s="18"/>
      <c r="I577" s="18"/>
    </row>
    <row r="578">
      <c r="B578" s="12"/>
      <c r="C578" s="29"/>
      <c r="D578" s="29"/>
      <c r="G578" s="18"/>
      <c r="I578" s="18"/>
    </row>
    <row r="579">
      <c r="B579" s="12"/>
      <c r="C579" s="29"/>
      <c r="D579" s="29"/>
      <c r="G579" s="18"/>
      <c r="I579" s="18"/>
    </row>
    <row r="580">
      <c r="B580" s="12"/>
      <c r="C580" s="29"/>
      <c r="D580" s="29"/>
      <c r="G580" s="18"/>
      <c r="I580" s="18"/>
    </row>
    <row r="581">
      <c r="B581" s="12"/>
      <c r="C581" s="29"/>
      <c r="D581" s="29"/>
      <c r="G581" s="18"/>
      <c r="I581" s="18"/>
    </row>
    <row r="582">
      <c r="B582" s="12"/>
      <c r="C582" s="29"/>
      <c r="D582" s="29"/>
      <c r="G582" s="18"/>
      <c r="I582" s="18"/>
    </row>
    <row r="583">
      <c r="B583" s="12"/>
      <c r="C583" s="29"/>
      <c r="D583" s="29"/>
      <c r="G583" s="18"/>
      <c r="I583" s="18"/>
    </row>
    <row r="584">
      <c r="B584" s="12"/>
      <c r="C584" s="29"/>
      <c r="D584" s="29"/>
      <c r="G584" s="18"/>
      <c r="I584" s="18"/>
    </row>
    <row r="585">
      <c r="B585" s="12"/>
      <c r="C585" s="29"/>
      <c r="D585" s="29"/>
      <c r="G585" s="18"/>
      <c r="I585" s="18"/>
    </row>
    <row r="586">
      <c r="B586" s="12"/>
      <c r="C586" s="29"/>
      <c r="D586" s="29"/>
      <c r="G586" s="18"/>
      <c r="I586" s="18"/>
    </row>
    <row r="587">
      <c r="B587" s="12"/>
      <c r="C587" s="29"/>
      <c r="D587" s="29"/>
      <c r="G587" s="18"/>
      <c r="I587" s="18"/>
    </row>
    <row r="588">
      <c r="B588" s="12"/>
      <c r="C588" s="29"/>
      <c r="D588" s="29"/>
      <c r="G588" s="18"/>
      <c r="I588" s="18"/>
    </row>
    <row r="589">
      <c r="B589" s="12"/>
      <c r="C589" s="29"/>
      <c r="D589" s="29"/>
      <c r="G589" s="18"/>
      <c r="I589" s="18"/>
    </row>
    <row r="590">
      <c r="B590" s="12"/>
      <c r="C590" s="29"/>
      <c r="D590" s="29"/>
      <c r="G590" s="18"/>
      <c r="I590" s="18"/>
    </row>
    <row r="591">
      <c r="B591" s="12"/>
      <c r="C591" s="29"/>
      <c r="D591" s="29"/>
      <c r="G591" s="18"/>
      <c r="I591" s="18"/>
    </row>
    <row r="592">
      <c r="B592" s="12"/>
      <c r="C592" s="29"/>
      <c r="D592" s="29"/>
      <c r="G592" s="18"/>
      <c r="I592" s="18"/>
    </row>
    <row r="593">
      <c r="B593" s="12"/>
      <c r="C593" s="29"/>
      <c r="D593" s="29"/>
      <c r="G593" s="18"/>
      <c r="I593" s="18"/>
    </row>
    <row r="594">
      <c r="B594" s="12"/>
      <c r="C594" s="29"/>
      <c r="D594" s="29"/>
      <c r="G594" s="18"/>
      <c r="I594" s="18"/>
    </row>
    <row r="595">
      <c r="B595" s="12"/>
      <c r="C595" s="29"/>
      <c r="D595" s="29"/>
      <c r="G595" s="18"/>
      <c r="I595" s="18"/>
    </row>
    <row r="596">
      <c r="B596" s="12"/>
      <c r="C596" s="29"/>
      <c r="D596" s="29"/>
      <c r="G596" s="18"/>
      <c r="I596" s="18"/>
    </row>
    <row r="597">
      <c r="B597" s="12"/>
      <c r="C597" s="29"/>
      <c r="D597" s="29"/>
      <c r="G597" s="18"/>
      <c r="I597" s="18"/>
    </row>
    <row r="598">
      <c r="B598" s="12"/>
      <c r="C598" s="29"/>
      <c r="D598" s="29"/>
      <c r="G598" s="18"/>
      <c r="I598" s="18"/>
    </row>
    <row r="599">
      <c r="B599" s="12"/>
      <c r="C599" s="29"/>
      <c r="D599" s="29"/>
      <c r="G599" s="18"/>
      <c r="I599" s="18"/>
    </row>
    <row r="600">
      <c r="B600" s="12"/>
      <c r="C600" s="29"/>
      <c r="D600" s="29"/>
      <c r="G600" s="18"/>
      <c r="I600" s="18"/>
    </row>
    <row r="601">
      <c r="B601" s="12"/>
      <c r="C601" s="29"/>
      <c r="D601" s="29"/>
      <c r="G601" s="18"/>
      <c r="I601" s="18"/>
    </row>
    <row r="602">
      <c r="B602" s="12"/>
      <c r="C602" s="29"/>
      <c r="D602" s="29"/>
      <c r="G602" s="18"/>
      <c r="I602" s="18"/>
    </row>
    <row r="603">
      <c r="B603" s="12"/>
      <c r="C603" s="29"/>
      <c r="D603" s="29"/>
      <c r="G603" s="18"/>
      <c r="I603" s="18"/>
    </row>
    <row r="604">
      <c r="B604" s="12"/>
      <c r="C604" s="29"/>
      <c r="D604" s="29"/>
      <c r="G604" s="18"/>
      <c r="I604" s="18"/>
    </row>
    <row r="605">
      <c r="B605" s="12"/>
      <c r="C605" s="29"/>
      <c r="D605" s="29"/>
      <c r="G605" s="18"/>
      <c r="I605" s="18"/>
    </row>
    <row r="606">
      <c r="B606" s="12"/>
      <c r="C606" s="29"/>
      <c r="D606" s="29"/>
      <c r="G606" s="18"/>
      <c r="I606" s="18"/>
    </row>
    <row r="607">
      <c r="B607" s="12"/>
      <c r="C607" s="29"/>
      <c r="D607" s="29"/>
      <c r="G607" s="18"/>
      <c r="I607" s="18"/>
    </row>
    <row r="608">
      <c r="B608" s="12"/>
      <c r="C608" s="29"/>
      <c r="D608" s="29"/>
      <c r="G608" s="18"/>
      <c r="I608" s="18"/>
    </row>
    <row r="609">
      <c r="B609" s="12"/>
      <c r="C609" s="29"/>
      <c r="D609" s="29"/>
      <c r="G609" s="18"/>
      <c r="I609" s="18"/>
    </row>
    <row r="610">
      <c r="B610" s="12"/>
      <c r="C610" s="29"/>
      <c r="D610" s="29"/>
      <c r="G610" s="18"/>
      <c r="I610" s="18"/>
    </row>
    <row r="611">
      <c r="B611" s="12"/>
      <c r="C611" s="29"/>
      <c r="D611" s="29"/>
      <c r="G611" s="18"/>
      <c r="I611" s="18"/>
    </row>
    <row r="612">
      <c r="B612" s="12"/>
      <c r="C612" s="29"/>
      <c r="D612" s="29"/>
      <c r="G612" s="18"/>
      <c r="I612" s="18"/>
    </row>
    <row r="613">
      <c r="B613" s="12"/>
      <c r="C613" s="29"/>
      <c r="D613" s="29"/>
      <c r="G613" s="18"/>
      <c r="I613" s="18"/>
    </row>
    <row r="614">
      <c r="B614" s="12"/>
      <c r="C614" s="29"/>
      <c r="D614" s="29"/>
      <c r="G614" s="18"/>
      <c r="I614" s="18"/>
    </row>
    <row r="615">
      <c r="B615" s="12"/>
      <c r="C615" s="29"/>
      <c r="D615" s="29"/>
      <c r="G615" s="18"/>
      <c r="I615" s="18"/>
    </row>
    <row r="616">
      <c r="B616" s="12"/>
      <c r="C616" s="29"/>
      <c r="D616" s="29"/>
      <c r="G616" s="18"/>
      <c r="I616" s="18"/>
    </row>
    <row r="617">
      <c r="B617" s="12"/>
      <c r="C617" s="29"/>
      <c r="D617" s="29"/>
      <c r="G617" s="18"/>
      <c r="I617" s="18"/>
    </row>
    <row r="618">
      <c r="B618" s="12"/>
      <c r="C618" s="29"/>
      <c r="D618" s="29"/>
      <c r="G618" s="18"/>
      <c r="I618" s="18"/>
    </row>
    <row r="619">
      <c r="B619" s="12"/>
      <c r="C619" s="29"/>
      <c r="D619" s="29"/>
      <c r="G619" s="18"/>
      <c r="I619" s="18"/>
    </row>
    <row r="620">
      <c r="B620" s="12"/>
      <c r="C620" s="29"/>
      <c r="D620" s="29"/>
      <c r="G620" s="18"/>
      <c r="I620" s="18"/>
    </row>
    <row r="621">
      <c r="B621" s="12"/>
      <c r="C621" s="29"/>
      <c r="D621" s="29"/>
      <c r="G621" s="18"/>
      <c r="I621" s="18"/>
    </row>
    <row r="622">
      <c r="B622" s="12"/>
      <c r="C622" s="29"/>
      <c r="D622" s="29"/>
      <c r="G622" s="18"/>
      <c r="I622" s="18"/>
    </row>
    <row r="623">
      <c r="B623" s="12"/>
      <c r="C623" s="29"/>
      <c r="D623" s="29"/>
      <c r="G623" s="18"/>
      <c r="I623" s="18"/>
    </row>
    <row r="624">
      <c r="B624" s="12"/>
      <c r="C624" s="29"/>
      <c r="D624" s="29"/>
      <c r="G624" s="18"/>
      <c r="I624" s="18"/>
    </row>
    <row r="625">
      <c r="B625" s="12"/>
      <c r="C625" s="29"/>
      <c r="D625" s="29"/>
      <c r="G625" s="18"/>
      <c r="I625" s="18"/>
    </row>
    <row r="626">
      <c r="B626" s="12"/>
      <c r="C626" s="29"/>
      <c r="D626" s="29"/>
      <c r="G626" s="18"/>
      <c r="I626" s="18"/>
    </row>
    <row r="627">
      <c r="B627" s="12"/>
      <c r="C627" s="29"/>
      <c r="D627" s="29"/>
      <c r="G627" s="18"/>
      <c r="I627" s="18"/>
    </row>
    <row r="628">
      <c r="B628" s="12"/>
      <c r="C628" s="29"/>
      <c r="D628" s="29"/>
      <c r="G628" s="18"/>
      <c r="I628" s="18"/>
    </row>
    <row r="629">
      <c r="B629" s="12"/>
      <c r="C629" s="29"/>
      <c r="D629" s="29"/>
      <c r="G629" s="18"/>
      <c r="I629" s="18"/>
    </row>
    <row r="630">
      <c r="B630" s="12"/>
      <c r="C630" s="29"/>
      <c r="D630" s="29"/>
      <c r="G630" s="18"/>
      <c r="I630" s="18"/>
    </row>
    <row r="631">
      <c r="B631" s="12"/>
      <c r="C631" s="29"/>
      <c r="D631" s="29"/>
      <c r="G631" s="18"/>
      <c r="I631" s="18"/>
    </row>
    <row r="632">
      <c r="B632" s="12"/>
      <c r="C632" s="29"/>
      <c r="D632" s="29"/>
      <c r="G632" s="18"/>
      <c r="I632" s="18"/>
    </row>
    <row r="633">
      <c r="B633" s="12"/>
      <c r="C633" s="29"/>
      <c r="D633" s="29"/>
      <c r="G633" s="18"/>
      <c r="I633" s="18"/>
    </row>
    <row r="634">
      <c r="B634" s="12"/>
      <c r="C634" s="29"/>
      <c r="D634" s="29"/>
      <c r="G634" s="18"/>
      <c r="I634" s="18"/>
    </row>
    <row r="635">
      <c r="B635" s="12"/>
      <c r="C635" s="29"/>
      <c r="D635" s="29"/>
      <c r="G635" s="18"/>
      <c r="I635" s="18"/>
    </row>
    <row r="636">
      <c r="B636" s="12"/>
      <c r="C636" s="29"/>
      <c r="D636" s="29"/>
      <c r="G636" s="18"/>
      <c r="I636" s="18"/>
    </row>
    <row r="637">
      <c r="B637" s="12"/>
      <c r="C637" s="29"/>
      <c r="D637" s="29"/>
      <c r="G637" s="18"/>
      <c r="I637" s="18"/>
    </row>
    <row r="638">
      <c r="B638" s="12"/>
      <c r="C638" s="29"/>
      <c r="D638" s="29"/>
      <c r="G638" s="18"/>
      <c r="I638" s="18"/>
    </row>
    <row r="639">
      <c r="B639" s="12"/>
      <c r="C639" s="29"/>
      <c r="D639" s="29"/>
      <c r="G639" s="18"/>
      <c r="I639" s="18"/>
    </row>
    <row r="640">
      <c r="B640" s="12"/>
      <c r="C640" s="29"/>
      <c r="D640" s="29"/>
      <c r="G640" s="18"/>
      <c r="I640" s="18"/>
    </row>
    <row r="641">
      <c r="B641" s="12"/>
      <c r="C641" s="29"/>
      <c r="D641" s="29"/>
      <c r="G641" s="18"/>
      <c r="I641" s="18"/>
    </row>
    <row r="642">
      <c r="B642" s="12"/>
      <c r="C642" s="29"/>
      <c r="D642" s="29"/>
      <c r="G642" s="18"/>
      <c r="I642" s="18"/>
    </row>
    <row r="643">
      <c r="B643" s="12"/>
      <c r="C643" s="29"/>
      <c r="D643" s="29"/>
      <c r="G643" s="18"/>
      <c r="I643" s="18"/>
    </row>
    <row r="644">
      <c r="B644" s="12"/>
      <c r="C644" s="29"/>
      <c r="D644" s="29"/>
      <c r="G644" s="18"/>
      <c r="I644" s="18"/>
    </row>
    <row r="645">
      <c r="B645" s="12"/>
      <c r="C645" s="29"/>
      <c r="D645" s="29"/>
      <c r="G645" s="18"/>
      <c r="I645" s="18"/>
    </row>
    <row r="646">
      <c r="B646" s="12"/>
      <c r="C646" s="29"/>
      <c r="D646" s="29"/>
      <c r="G646" s="18"/>
      <c r="I646" s="18"/>
    </row>
    <row r="647">
      <c r="B647" s="12"/>
      <c r="C647" s="29"/>
      <c r="D647" s="29"/>
      <c r="G647" s="18"/>
      <c r="I647" s="18"/>
    </row>
    <row r="648">
      <c r="B648" s="12"/>
      <c r="C648" s="29"/>
      <c r="D648" s="29"/>
      <c r="G648" s="18"/>
      <c r="I648" s="18"/>
    </row>
    <row r="649">
      <c r="B649" s="12"/>
      <c r="C649" s="29"/>
      <c r="D649" s="29"/>
      <c r="G649" s="18"/>
      <c r="I649" s="18"/>
    </row>
    <row r="650">
      <c r="B650" s="12"/>
      <c r="C650" s="29"/>
      <c r="D650" s="29"/>
      <c r="G650" s="18"/>
      <c r="I650" s="18"/>
    </row>
    <row r="651">
      <c r="B651" s="12"/>
      <c r="C651" s="29"/>
      <c r="D651" s="29"/>
      <c r="G651" s="18"/>
      <c r="I651" s="18"/>
    </row>
    <row r="652">
      <c r="B652" s="12"/>
      <c r="C652" s="29"/>
      <c r="D652" s="29"/>
      <c r="G652" s="18"/>
      <c r="I652" s="18"/>
    </row>
    <row r="653">
      <c r="B653" s="12"/>
      <c r="C653" s="29"/>
      <c r="D653" s="29"/>
      <c r="G653" s="18"/>
      <c r="I653" s="18"/>
    </row>
    <row r="654">
      <c r="B654" s="12"/>
      <c r="C654" s="29"/>
      <c r="D654" s="29"/>
      <c r="G654" s="18"/>
      <c r="I654" s="18"/>
    </row>
    <row r="655">
      <c r="B655" s="12"/>
      <c r="C655" s="29"/>
      <c r="D655" s="29"/>
      <c r="G655" s="18"/>
      <c r="I655" s="18"/>
    </row>
    <row r="656">
      <c r="B656" s="12"/>
      <c r="C656" s="29"/>
      <c r="D656" s="29"/>
      <c r="G656" s="18"/>
      <c r="I656" s="18"/>
    </row>
    <row r="657">
      <c r="B657" s="12"/>
      <c r="C657" s="29"/>
      <c r="D657" s="29"/>
      <c r="G657" s="18"/>
      <c r="I657" s="18"/>
    </row>
    <row r="658">
      <c r="B658" s="12"/>
      <c r="C658" s="29"/>
      <c r="D658" s="29"/>
      <c r="G658" s="18"/>
      <c r="I658" s="18"/>
    </row>
    <row r="659">
      <c r="B659" s="12"/>
      <c r="C659" s="29"/>
      <c r="D659" s="29"/>
      <c r="G659" s="18"/>
      <c r="I659" s="18"/>
    </row>
    <row r="660">
      <c r="B660" s="12"/>
      <c r="C660" s="29"/>
      <c r="D660" s="29"/>
      <c r="G660" s="18"/>
      <c r="I660" s="18"/>
    </row>
    <row r="661">
      <c r="B661" s="12"/>
      <c r="C661" s="29"/>
      <c r="D661" s="29"/>
      <c r="G661" s="18"/>
      <c r="I661" s="18"/>
    </row>
    <row r="662">
      <c r="B662" s="12"/>
      <c r="C662" s="29"/>
      <c r="D662" s="29"/>
      <c r="G662" s="18"/>
      <c r="I662" s="18"/>
    </row>
    <row r="663">
      <c r="B663" s="12"/>
      <c r="C663" s="29"/>
      <c r="D663" s="29"/>
      <c r="G663" s="18"/>
      <c r="I663" s="18"/>
    </row>
    <row r="664">
      <c r="B664" s="12"/>
      <c r="C664" s="29"/>
      <c r="D664" s="29"/>
      <c r="G664" s="18"/>
      <c r="I664" s="18"/>
    </row>
    <row r="665">
      <c r="B665" s="12"/>
      <c r="C665" s="29"/>
      <c r="D665" s="29"/>
      <c r="G665" s="18"/>
      <c r="I665" s="18"/>
    </row>
    <row r="666">
      <c r="B666" s="12"/>
      <c r="C666" s="29"/>
      <c r="D666" s="29"/>
      <c r="G666" s="18"/>
      <c r="I666" s="18"/>
    </row>
    <row r="667">
      <c r="B667" s="12"/>
      <c r="C667" s="29"/>
      <c r="D667" s="29"/>
      <c r="G667" s="18"/>
      <c r="I667" s="18"/>
    </row>
    <row r="668">
      <c r="B668" s="12"/>
      <c r="C668" s="29"/>
      <c r="D668" s="29"/>
      <c r="G668" s="18"/>
      <c r="I668" s="18"/>
    </row>
    <row r="669">
      <c r="B669" s="12"/>
      <c r="C669" s="29"/>
      <c r="D669" s="29"/>
      <c r="G669" s="18"/>
      <c r="I669" s="18"/>
    </row>
    <row r="670">
      <c r="B670" s="12"/>
      <c r="C670" s="29"/>
      <c r="D670" s="29"/>
      <c r="G670" s="18"/>
      <c r="I670" s="18"/>
    </row>
    <row r="671">
      <c r="B671" s="12"/>
      <c r="C671" s="29"/>
      <c r="D671" s="29"/>
      <c r="G671" s="18"/>
      <c r="I671" s="18"/>
    </row>
    <row r="672">
      <c r="B672" s="12"/>
      <c r="C672" s="29"/>
      <c r="D672" s="29"/>
      <c r="G672" s="18"/>
      <c r="I672" s="18"/>
    </row>
    <row r="673">
      <c r="B673" s="12"/>
      <c r="C673" s="29"/>
      <c r="D673" s="29"/>
      <c r="G673" s="18"/>
      <c r="I673" s="18"/>
    </row>
    <row r="674">
      <c r="B674" s="12"/>
      <c r="C674" s="29"/>
      <c r="D674" s="29"/>
      <c r="G674" s="18"/>
      <c r="I674" s="18"/>
    </row>
    <row r="675">
      <c r="B675" s="12"/>
      <c r="C675" s="29"/>
      <c r="D675" s="29"/>
      <c r="G675" s="18"/>
      <c r="I675" s="18"/>
    </row>
    <row r="676">
      <c r="B676" s="12"/>
      <c r="C676" s="29"/>
      <c r="D676" s="29"/>
      <c r="G676" s="18"/>
      <c r="I676" s="18"/>
    </row>
    <row r="677">
      <c r="B677" s="12"/>
      <c r="C677" s="29"/>
      <c r="D677" s="29"/>
      <c r="G677" s="18"/>
      <c r="I677" s="18"/>
    </row>
    <row r="678">
      <c r="B678" s="12"/>
      <c r="C678" s="29"/>
      <c r="D678" s="29"/>
      <c r="G678" s="18"/>
      <c r="I678" s="18"/>
    </row>
    <row r="679">
      <c r="B679" s="12"/>
      <c r="C679" s="29"/>
      <c r="D679" s="29"/>
      <c r="G679" s="18"/>
      <c r="I679" s="18"/>
    </row>
    <row r="680">
      <c r="B680" s="12"/>
      <c r="C680" s="29"/>
      <c r="D680" s="29"/>
      <c r="G680" s="18"/>
      <c r="I680" s="18"/>
    </row>
    <row r="681">
      <c r="B681" s="12"/>
      <c r="C681" s="29"/>
      <c r="D681" s="29"/>
      <c r="G681" s="18"/>
      <c r="I681" s="18"/>
    </row>
    <row r="682">
      <c r="B682" s="12"/>
      <c r="C682" s="29"/>
      <c r="D682" s="29"/>
      <c r="G682" s="18"/>
      <c r="I682" s="18"/>
    </row>
    <row r="683">
      <c r="B683" s="12"/>
      <c r="C683" s="29"/>
      <c r="D683" s="29"/>
      <c r="G683" s="18"/>
      <c r="I683" s="18"/>
    </row>
    <row r="684">
      <c r="B684" s="12"/>
      <c r="C684" s="29"/>
      <c r="D684" s="29"/>
      <c r="G684" s="18"/>
      <c r="I684" s="18"/>
    </row>
    <row r="685">
      <c r="B685" s="12"/>
      <c r="C685" s="29"/>
      <c r="D685" s="29"/>
      <c r="G685" s="18"/>
      <c r="I685" s="18"/>
    </row>
    <row r="686">
      <c r="B686" s="12"/>
      <c r="C686" s="29"/>
      <c r="D686" s="29"/>
      <c r="G686" s="18"/>
      <c r="I686" s="18"/>
    </row>
    <row r="687">
      <c r="B687" s="12"/>
      <c r="C687" s="29"/>
      <c r="D687" s="29"/>
      <c r="G687" s="18"/>
      <c r="I687" s="18"/>
    </row>
    <row r="688">
      <c r="B688" s="12"/>
      <c r="C688" s="29"/>
      <c r="D688" s="29"/>
      <c r="G688" s="18"/>
      <c r="I688" s="18"/>
    </row>
    <row r="689">
      <c r="B689" s="12"/>
      <c r="C689" s="29"/>
      <c r="D689" s="29"/>
      <c r="G689" s="18"/>
      <c r="I689" s="18"/>
    </row>
    <row r="690">
      <c r="B690" s="12"/>
      <c r="C690" s="29"/>
      <c r="D690" s="29"/>
      <c r="G690" s="18"/>
      <c r="I690" s="18"/>
    </row>
    <row r="691">
      <c r="B691" s="12"/>
      <c r="C691" s="29"/>
      <c r="D691" s="29"/>
      <c r="G691" s="18"/>
      <c r="I691" s="18"/>
    </row>
    <row r="692">
      <c r="B692" s="12"/>
      <c r="C692" s="29"/>
      <c r="D692" s="29"/>
      <c r="G692" s="18"/>
      <c r="I692" s="18"/>
    </row>
    <row r="693">
      <c r="B693" s="12"/>
      <c r="C693" s="29"/>
      <c r="D693" s="29"/>
      <c r="G693" s="18"/>
      <c r="I693" s="18"/>
    </row>
    <row r="694">
      <c r="B694" s="12"/>
      <c r="C694" s="29"/>
      <c r="D694" s="29"/>
      <c r="G694" s="18"/>
      <c r="I694" s="18"/>
    </row>
    <row r="695">
      <c r="B695" s="12"/>
      <c r="C695" s="29"/>
      <c r="D695" s="29"/>
      <c r="G695" s="18"/>
      <c r="I695" s="18"/>
    </row>
    <row r="696">
      <c r="B696" s="12"/>
      <c r="C696" s="29"/>
      <c r="D696" s="29"/>
      <c r="G696" s="18"/>
      <c r="I696" s="18"/>
    </row>
    <row r="697">
      <c r="B697" s="12"/>
      <c r="C697" s="29"/>
      <c r="D697" s="29"/>
      <c r="G697" s="18"/>
      <c r="I697" s="18"/>
    </row>
    <row r="698">
      <c r="B698" s="12"/>
      <c r="C698" s="29"/>
      <c r="D698" s="29"/>
      <c r="G698" s="18"/>
      <c r="I698" s="18"/>
    </row>
    <row r="699">
      <c r="B699" s="12"/>
      <c r="C699" s="29"/>
      <c r="D699" s="29"/>
      <c r="G699" s="18"/>
      <c r="I699" s="18"/>
    </row>
    <row r="700">
      <c r="B700" s="12"/>
      <c r="C700" s="29"/>
      <c r="D700" s="29"/>
      <c r="G700" s="18"/>
      <c r="I700" s="18"/>
    </row>
    <row r="701">
      <c r="B701" s="12"/>
      <c r="C701" s="29"/>
      <c r="D701" s="29"/>
      <c r="G701" s="18"/>
      <c r="I701" s="18"/>
    </row>
    <row r="702">
      <c r="B702" s="12"/>
      <c r="C702" s="29"/>
      <c r="D702" s="29"/>
      <c r="G702" s="18"/>
      <c r="I702" s="18"/>
    </row>
    <row r="703">
      <c r="B703" s="12"/>
      <c r="C703" s="29"/>
      <c r="D703" s="29"/>
      <c r="G703" s="18"/>
      <c r="I703" s="18"/>
    </row>
    <row r="704">
      <c r="B704" s="12"/>
      <c r="C704" s="29"/>
      <c r="D704" s="29"/>
      <c r="G704" s="18"/>
      <c r="I704" s="18"/>
    </row>
    <row r="705">
      <c r="B705" s="12"/>
      <c r="C705" s="29"/>
      <c r="D705" s="29"/>
      <c r="G705" s="18"/>
      <c r="I705" s="18"/>
    </row>
    <row r="706">
      <c r="B706" s="12"/>
      <c r="C706" s="29"/>
      <c r="D706" s="29"/>
      <c r="G706" s="18"/>
      <c r="I706" s="18"/>
    </row>
    <row r="707">
      <c r="B707" s="12"/>
      <c r="C707" s="29"/>
      <c r="D707" s="29"/>
      <c r="G707" s="18"/>
      <c r="I707" s="18"/>
    </row>
    <row r="708">
      <c r="B708" s="12"/>
      <c r="C708" s="29"/>
      <c r="D708" s="29"/>
      <c r="G708" s="18"/>
      <c r="I708" s="18"/>
    </row>
    <row r="709">
      <c r="B709" s="12"/>
      <c r="C709" s="29"/>
      <c r="D709" s="29"/>
      <c r="G709" s="18"/>
      <c r="I709" s="18"/>
    </row>
    <row r="710">
      <c r="B710" s="12"/>
      <c r="C710" s="29"/>
      <c r="D710" s="29"/>
      <c r="G710" s="18"/>
      <c r="I710" s="18"/>
    </row>
    <row r="711">
      <c r="B711" s="12"/>
      <c r="C711" s="29"/>
      <c r="D711" s="29"/>
      <c r="G711" s="18"/>
      <c r="I711" s="18"/>
    </row>
    <row r="712">
      <c r="B712" s="12"/>
      <c r="C712" s="29"/>
      <c r="D712" s="29"/>
      <c r="G712" s="18"/>
      <c r="I712" s="18"/>
    </row>
    <row r="713">
      <c r="B713" s="12"/>
      <c r="C713" s="29"/>
      <c r="D713" s="29"/>
      <c r="G713" s="18"/>
      <c r="I713" s="18"/>
    </row>
    <row r="714">
      <c r="B714" s="12"/>
      <c r="C714" s="29"/>
      <c r="D714" s="29"/>
      <c r="G714" s="18"/>
      <c r="I714" s="18"/>
    </row>
    <row r="715">
      <c r="B715" s="12"/>
      <c r="C715" s="29"/>
      <c r="D715" s="29"/>
      <c r="G715" s="18"/>
      <c r="I715" s="18"/>
    </row>
    <row r="716">
      <c r="B716" s="12"/>
      <c r="C716" s="29"/>
      <c r="D716" s="29"/>
      <c r="G716" s="18"/>
      <c r="I716" s="18"/>
    </row>
    <row r="717">
      <c r="B717" s="12"/>
      <c r="C717" s="29"/>
      <c r="D717" s="29"/>
      <c r="G717" s="18"/>
      <c r="I717" s="18"/>
    </row>
    <row r="718">
      <c r="B718" s="12"/>
      <c r="C718" s="29"/>
      <c r="D718" s="29"/>
      <c r="G718" s="18"/>
      <c r="I718" s="18"/>
    </row>
    <row r="719">
      <c r="B719" s="12"/>
      <c r="C719" s="29"/>
      <c r="D719" s="29"/>
      <c r="G719" s="18"/>
      <c r="I719" s="18"/>
    </row>
    <row r="720">
      <c r="B720" s="12"/>
      <c r="C720" s="29"/>
      <c r="D720" s="29"/>
      <c r="G720" s="18"/>
      <c r="I720" s="18"/>
    </row>
    <row r="721">
      <c r="B721" s="12"/>
      <c r="C721" s="29"/>
      <c r="D721" s="29"/>
      <c r="G721" s="18"/>
      <c r="I721" s="18"/>
    </row>
    <row r="722">
      <c r="B722" s="12"/>
      <c r="C722" s="29"/>
      <c r="D722" s="29"/>
      <c r="G722" s="18"/>
      <c r="I722" s="18"/>
    </row>
    <row r="723">
      <c r="B723" s="12"/>
      <c r="C723" s="29"/>
      <c r="D723" s="29"/>
      <c r="G723" s="18"/>
      <c r="I723" s="18"/>
    </row>
    <row r="724">
      <c r="B724" s="12"/>
      <c r="C724" s="29"/>
      <c r="D724" s="29"/>
      <c r="G724" s="18"/>
      <c r="I724" s="18"/>
    </row>
    <row r="725">
      <c r="B725" s="12"/>
      <c r="C725" s="29"/>
      <c r="D725" s="29"/>
      <c r="G725" s="18"/>
      <c r="I725" s="18"/>
    </row>
    <row r="726">
      <c r="B726" s="12"/>
      <c r="C726" s="29"/>
      <c r="D726" s="29"/>
      <c r="G726" s="18"/>
      <c r="I726" s="18"/>
    </row>
    <row r="727">
      <c r="B727" s="12"/>
      <c r="C727" s="29"/>
      <c r="D727" s="29"/>
      <c r="G727" s="18"/>
      <c r="I727" s="18"/>
    </row>
    <row r="728">
      <c r="B728" s="12"/>
      <c r="C728" s="29"/>
      <c r="D728" s="29"/>
      <c r="G728" s="18"/>
      <c r="I728" s="18"/>
    </row>
    <row r="729">
      <c r="B729" s="12"/>
      <c r="C729" s="29"/>
      <c r="D729" s="29"/>
      <c r="G729" s="18"/>
      <c r="I729" s="18"/>
    </row>
    <row r="730">
      <c r="B730" s="12"/>
      <c r="C730" s="29"/>
      <c r="D730" s="29"/>
      <c r="G730" s="18"/>
      <c r="I730" s="18"/>
    </row>
    <row r="731">
      <c r="B731" s="12"/>
      <c r="C731" s="29"/>
      <c r="D731" s="29"/>
      <c r="G731" s="18"/>
      <c r="I731" s="18"/>
    </row>
    <row r="732">
      <c r="B732" s="12"/>
      <c r="C732" s="29"/>
      <c r="D732" s="29"/>
      <c r="G732" s="18"/>
      <c r="I732" s="18"/>
    </row>
    <row r="733">
      <c r="B733" s="12"/>
      <c r="C733" s="29"/>
      <c r="D733" s="29"/>
      <c r="G733" s="18"/>
      <c r="I733" s="18"/>
    </row>
    <row r="734">
      <c r="B734" s="12"/>
      <c r="C734" s="29"/>
      <c r="D734" s="29"/>
      <c r="G734" s="18"/>
      <c r="I734" s="18"/>
    </row>
    <row r="735">
      <c r="B735" s="12"/>
      <c r="C735" s="29"/>
      <c r="D735" s="29"/>
      <c r="G735" s="18"/>
      <c r="I735" s="18"/>
    </row>
    <row r="736">
      <c r="B736" s="12"/>
      <c r="C736" s="29"/>
      <c r="D736" s="29"/>
      <c r="G736" s="18"/>
      <c r="I736" s="18"/>
    </row>
    <row r="737">
      <c r="B737" s="12"/>
      <c r="C737" s="29"/>
      <c r="D737" s="29"/>
      <c r="G737" s="18"/>
      <c r="I737" s="18"/>
    </row>
    <row r="738">
      <c r="B738" s="12"/>
      <c r="C738" s="29"/>
      <c r="D738" s="29"/>
      <c r="G738" s="18"/>
      <c r="I738" s="18"/>
    </row>
    <row r="739">
      <c r="B739" s="12"/>
      <c r="C739" s="29"/>
      <c r="D739" s="29"/>
      <c r="G739" s="18"/>
      <c r="I739" s="18"/>
    </row>
    <row r="740">
      <c r="B740" s="12"/>
      <c r="C740" s="29"/>
      <c r="D740" s="29"/>
      <c r="G740" s="18"/>
      <c r="I740" s="18"/>
    </row>
    <row r="741">
      <c r="B741" s="12"/>
      <c r="C741" s="29"/>
      <c r="D741" s="29"/>
      <c r="G741" s="18"/>
      <c r="I741" s="18"/>
    </row>
    <row r="742">
      <c r="B742" s="12"/>
      <c r="C742" s="29"/>
      <c r="D742" s="29"/>
      <c r="G742" s="18"/>
      <c r="I742" s="18"/>
    </row>
    <row r="743">
      <c r="B743" s="12"/>
      <c r="C743" s="29"/>
      <c r="D743" s="29"/>
      <c r="G743" s="18"/>
      <c r="I743" s="18"/>
    </row>
    <row r="744">
      <c r="B744" s="12"/>
      <c r="C744" s="29"/>
      <c r="D744" s="29"/>
      <c r="G744" s="18"/>
      <c r="I744" s="18"/>
    </row>
    <row r="745">
      <c r="B745" s="12"/>
      <c r="C745" s="29"/>
      <c r="D745" s="29"/>
      <c r="G745" s="18"/>
      <c r="I745" s="18"/>
    </row>
    <row r="746">
      <c r="B746" s="12"/>
      <c r="C746" s="29"/>
      <c r="D746" s="29"/>
      <c r="G746" s="18"/>
      <c r="I746" s="18"/>
    </row>
    <row r="747">
      <c r="B747" s="12"/>
      <c r="C747" s="29"/>
      <c r="D747" s="29"/>
      <c r="G747" s="18"/>
      <c r="I747" s="18"/>
    </row>
    <row r="748">
      <c r="B748" s="12"/>
      <c r="C748" s="29"/>
      <c r="D748" s="29"/>
      <c r="G748" s="18"/>
      <c r="I748" s="18"/>
    </row>
    <row r="749">
      <c r="B749" s="12"/>
      <c r="C749" s="29"/>
      <c r="D749" s="29"/>
      <c r="G749" s="18"/>
      <c r="I749" s="18"/>
    </row>
    <row r="750">
      <c r="B750" s="12"/>
      <c r="C750" s="29"/>
      <c r="D750" s="29"/>
      <c r="G750" s="18"/>
      <c r="I750" s="18"/>
    </row>
    <row r="751">
      <c r="B751" s="12"/>
      <c r="C751" s="29"/>
      <c r="D751" s="29"/>
      <c r="G751" s="18"/>
      <c r="I751" s="18"/>
    </row>
    <row r="752">
      <c r="B752" s="12"/>
      <c r="C752" s="29"/>
      <c r="D752" s="29"/>
      <c r="G752" s="18"/>
      <c r="I752" s="18"/>
    </row>
    <row r="753">
      <c r="B753" s="12"/>
      <c r="C753" s="29"/>
      <c r="D753" s="29"/>
      <c r="G753" s="18"/>
      <c r="I753" s="18"/>
    </row>
    <row r="754">
      <c r="B754" s="12"/>
      <c r="C754" s="29"/>
      <c r="D754" s="29"/>
      <c r="G754" s="18"/>
      <c r="I754" s="18"/>
    </row>
    <row r="755">
      <c r="B755" s="12"/>
      <c r="C755" s="29"/>
      <c r="D755" s="29"/>
      <c r="G755" s="18"/>
      <c r="I755" s="18"/>
    </row>
    <row r="756">
      <c r="B756" s="12"/>
      <c r="C756" s="29"/>
      <c r="D756" s="29"/>
      <c r="G756" s="18"/>
      <c r="I756" s="18"/>
    </row>
    <row r="757">
      <c r="B757" s="12"/>
      <c r="C757" s="29"/>
      <c r="D757" s="29"/>
      <c r="G757" s="18"/>
      <c r="I757" s="18"/>
    </row>
    <row r="758">
      <c r="B758" s="12"/>
      <c r="C758" s="29"/>
      <c r="D758" s="29"/>
      <c r="G758" s="18"/>
      <c r="I758" s="18"/>
    </row>
    <row r="759">
      <c r="B759" s="12"/>
      <c r="C759" s="29"/>
      <c r="D759" s="29"/>
      <c r="G759" s="18"/>
      <c r="I759" s="18"/>
    </row>
    <row r="760">
      <c r="B760" s="12"/>
      <c r="C760" s="29"/>
      <c r="D760" s="29"/>
      <c r="G760" s="18"/>
      <c r="I760" s="18"/>
    </row>
    <row r="761">
      <c r="B761" s="12"/>
      <c r="C761" s="29"/>
      <c r="D761" s="29"/>
      <c r="G761" s="18"/>
      <c r="I761" s="18"/>
    </row>
    <row r="762">
      <c r="B762" s="12"/>
      <c r="C762" s="29"/>
      <c r="D762" s="29"/>
      <c r="G762" s="18"/>
      <c r="I762" s="18"/>
    </row>
    <row r="763">
      <c r="B763" s="12"/>
      <c r="C763" s="29"/>
      <c r="D763" s="29"/>
      <c r="G763" s="18"/>
      <c r="I763" s="18"/>
    </row>
    <row r="764">
      <c r="B764" s="12"/>
      <c r="C764" s="29"/>
      <c r="D764" s="29"/>
      <c r="G764" s="18"/>
      <c r="I764" s="18"/>
    </row>
    <row r="765">
      <c r="B765" s="12"/>
      <c r="C765" s="29"/>
      <c r="D765" s="29"/>
      <c r="G765" s="18"/>
      <c r="I765" s="18"/>
    </row>
    <row r="766">
      <c r="B766" s="12"/>
      <c r="C766" s="29"/>
      <c r="D766" s="29"/>
      <c r="G766" s="18"/>
      <c r="I766" s="18"/>
    </row>
    <row r="767">
      <c r="B767" s="12"/>
      <c r="C767" s="29"/>
      <c r="D767" s="29"/>
      <c r="G767" s="18"/>
      <c r="I767" s="18"/>
    </row>
    <row r="768">
      <c r="B768" s="12"/>
      <c r="C768" s="29"/>
      <c r="D768" s="29"/>
      <c r="G768" s="18"/>
      <c r="I768" s="18"/>
    </row>
    <row r="769">
      <c r="B769" s="12"/>
      <c r="C769" s="29"/>
      <c r="D769" s="29"/>
      <c r="G769" s="18"/>
      <c r="I769" s="18"/>
    </row>
    <row r="770">
      <c r="B770" s="12"/>
      <c r="C770" s="29"/>
      <c r="D770" s="29"/>
      <c r="G770" s="18"/>
      <c r="I770" s="18"/>
    </row>
    <row r="771">
      <c r="B771" s="12"/>
      <c r="C771" s="29"/>
      <c r="D771" s="29"/>
      <c r="G771" s="18"/>
      <c r="I771" s="18"/>
    </row>
    <row r="772">
      <c r="B772" s="12"/>
      <c r="C772" s="29"/>
      <c r="D772" s="29"/>
      <c r="G772" s="18"/>
      <c r="I772" s="18"/>
    </row>
    <row r="773">
      <c r="B773" s="12"/>
      <c r="C773" s="29"/>
      <c r="D773" s="29"/>
      <c r="G773" s="18"/>
      <c r="I773" s="18"/>
    </row>
    <row r="774">
      <c r="B774" s="12"/>
      <c r="C774" s="29"/>
      <c r="D774" s="29"/>
      <c r="G774" s="18"/>
      <c r="I774" s="18"/>
    </row>
    <row r="775">
      <c r="B775" s="12"/>
      <c r="C775" s="29"/>
      <c r="D775" s="29"/>
      <c r="G775" s="18"/>
      <c r="I775" s="18"/>
    </row>
    <row r="776">
      <c r="B776" s="12"/>
      <c r="C776" s="29"/>
      <c r="D776" s="29"/>
      <c r="G776" s="18"/>
      <c r="I776" s="18"/>
    </row>
    <row r="777">
      <c r="B777" s="12"/>
      <c r="C777" s="29"/>
      <c r="D777" s="29"/>
      <c r="G777" s="18"/>
      <c r="I777" s="18"/>
    </row>
    <row r="778">
      <c r="B778" s="12"/>
      <c r="C778" s="29"/>
      <c r="D778" s="29"/>
      <c r="G778" s="18"/>
      <c r="I778" s="18"/>
    </row>
    <row r="779">
      <c r="B779" s="12"/>
      <c r="C779" s="29"/>
      <c r="D779" s="29"/>
      <c r="G779" s="18"/>
      <c r="I779" s="18"/>
    </row>
    <row r="780">
      <c r="B780" s="12"/>
      <c r="C780" s="29"/>
      <c r="D780" s="29"/>
      <c r="G780" s="18"/>
      <c r="I780" s="18"/>
    </row>
    <row r="781">
      <c r="B781" s="12"/>
      <c r="C781" s="29"/>
      <c r="D781" s="29"/>
      <c r="G781" s="18"/>
      <c r="I781" s="18"/>
    </row>
    <row r="782">
      <c r="B782" s="12"/>
      <c r="C782" s="29"/>
      <c r="D782" s="29"/>
      <c r="G782" s="18"/>
      <c r="I782" s="18"/>
    </row>
    <row r="783">
      <c r="B783" s="12"/>
      <c r="C783" s="29"/>
      <c r="D783" s="29"/>
      <c r="G783" s="18"/>
      <c r="I783" s="18"/>
    </row>
    <row r="784">
      <c r="B784" s="12"/>
      <c r="C784" s="29"/>
      <c r="D784" s="29"/>
      <c r="G784" s="18"/>
      <c r="I784" s="18"/>
    </row>
    <row r="785">
      <c r="B785" s="12"/>
      <c r="C785" s="29"/>
      <c r="D785" s="29"/>
      <c r="G785" s="18"/>
      <c r="I785" s="18"/>
    </row>
    <row r="786">
      <c r="B786" s="12"/>
      <c r="C786" s="29"/>
      <c r="D786" s="29"/>
      <c r="G786" s="18"/>
      <c r="I786" s="18"/>
    </row>
    <row r="787">
      <c r="B787" s="12"/>
      <c r="C787" s="29"/>
      <c r="D787" s="29"/>
      <c r="G787" s="18"/>
      <c r="I787" s="18"/>
    </row>
    <row r="788">
      <c r="B788" s="12"/>
      <c r="C788" s="29"/>
      <c r="D788" s="29"/>
      <c r="G788" s="18"/>
      <c r="I788" s="18"/>
    </row>
    <row r="789">
      <c r="B789" s="12"/>
      <c r="C789" s="29"/>
      <c r="D789" s="29"/>
      <c r="G789" s="18"/>
      <c r="I789" s="18"/>
    </row>
    <row r="790">
      <c r="B790" s="12"/>
      <c r="C790" s="29"/>
      <c r="D790" s="29"/>
      <c r="G790" s="18"/>
      <c r="I790" s="18"/>
    </row>
    <row r="791">
      <c r="B791" s="12"/>
      <c r="C791" s="29"/>
      <c r="D791" s="29"/>
      <c r="G791" s="18"/>
      <c r="I791" s="18"/>
    </row>
    <row r="792">
      <c r="B792" s="12"/>
      <c r="C792" s="29"/>
      <c r="D792" s="29"/>
      <c r="G792" s="18"/>
      <c r="I792" s="18"/>
    </row>
    <row r="793">
      <c r="B793" s="12"/>
      <c r="C793" s="29"/>
      <c r="D793" s="29"/>
      <c r="G793" s="18"/>
      <c r="I793" s="18"/>
    </row>
    <row r="794">
      <c r="B794" s="12"/>
      <c r="C794" s="29"/>
      <c r="D794" s="29"/>
      <c r="G794" s="18"/>
      <c r="I794" s="18"/>
    </row>
    <row r="795">
      <c r="B795" s="12"/>
      <c r="C795" s="29"/>
      <c r="D795" s="29"/>
      <c r="G795" s="18"/>
      <c r="I795" s="18"/>
    </row>
    <row r="796">
      <c r="B796" s="12"/>
      <c r="C796" s="29"/>
      <c r="D796" s="29"/>
      <c r="G796" s="18"/>
      <c r="I796" s="18"/>
    </row>
    <row r="797">
      <c r="B797" s="12"/>
      <c r="C797" s="29"/>
      <c r="D797" s="29"/>
      <c r="G797" s="18"/>
      <c r="I797" s="18"/>
    </row>
    <row r="798">
      <c r="B798" s="12"/>
      <c r="C798" s="29"/>
      <c r="D798" s="29"/>
      <c r="G798" s="18"/>
      <c r="I798" s="18"/>
    </row>
    <row r="799">
      <c r="B799" s="12"/>
      <c r="C799" s="29"/>
      <c r="D799" s="29"/>
      <c r="G799" s="18"/>
      <c r="I799" s="18"/>
    </row>
    <row r="800">
      <c r="B800" s="12"/>
      <c r="C800" s="29"/>
      <c r="D800" s="29"/>
      <c r="G800" s="18"/>
      <c r="I800" s="18"/>
    </row>
    <row r="801">
      <c r="B801" s="12"/>
      <c r="C801" s="29"/>
      <c r="D801" s="29"/>
      <c r="G801" s="18"/>
      <c r="I801" s="18"/>
    </row>
    <row r="802">
      <c r="B802" s="12"/>
      <c r="C802" s="29"/>
      <c r="D802" s="29"/>
      <c r="G802" s="18"/>
      <c r="I802" s="18"/>
    </row>
    <row r="803">
      <c r="B803" s="12"/>
      <c r="C803" s="29"/>
      <c r="D803" s="29"/>
      <c r="G803" s="18"/>
      <c r="I803" s="18"/>
    </row>
    <row r="804">
      <c r="B804" s="12"/>
      <c r="C804" s="29"/>
      <c r="D804" s="29"/>
      <c r="G804" s="18"/>
      <c r="I804" s="18"/>
    </row>
    <row r="805">
      <c r="B805" s="12"/>
      <c r="C805" s="29"/>
      <c r="D805" s="29"/>
      <c r="G805" s="18"/>
      <c r="I805" s="18"/>
    </row>
    <row r="806">
      <c r="B806" s="12"/>
      <c r="C806" s="29"/>
      <c r="D806" s="29"/>
      <c r="G806" s="18"/>
      <c r="I806" s="18"/>
    </row>
    <row r="807">
      <c r="B807" s="12"/>
      <c r="C807" s="29"/>
      <c r="D807" s="29"/>
      <c r="G807" s="18"/>
      <c r="I807" s="18"/>
    </row>
    <row r="808">
      <c r="B808" s="12"/>
      <c r="C808" s="29"/>
      <c r="D808" s="29"/>
      <c r="G808" s="18"/>
      <c r="I808" s="18"/>
    </row>
    <row r="809">
      <c r="B809" s="12"/>
      <c r="C809" s="29"/>
      <c r="D809" s="29"/>
      <c r="G809" s="18"/>
      <c r="I809" s="18"/>
    </row>
    <row r="810">
      <c r="B810" s="12"/>
      <c r="C810" s="29"/>
      <c r="D810" s="29"/>
      <c r="G810" s="18"/>
      <c r="I810" s="18"/>
    </row>
    <row r="811">
      <c r="B811" s="12"/>
      <c r="C811" s="29"/>
      <c r="D811" s="29"/>
      <c r="G811" s="18"/>
      <c r="I811" s="18"/>
    </row>
    <row r="812">
      <c r="B812" s="12"/>
      <c r="C812" s="29"/>
      <c r="D812" s="29"/>
      <c r="G812" s="18"/>
      <c r="I812" s="18"/>
    </row>
    <row r="813">
      <c r="B813" s="12"/>
      <c r="C813" s="29"/>
      <c r="D813" s="29"/>
      <c r="G813" s="18"/>
      <c r="I813" s="18"/>
    </row>
    <row r="814">
      <c r="B814" s="12"/>
      <c r="C814" s="29"/>
      <c r="D814" s="29"/>
      <c r="G814" s="18"/>
      <c r="I814" s="18"/>
    </row>
    <row r="815">
      <c r="B815" s="12"/>
      <c r="C815" s="29"/>
      <c r="D815" s="29"/>
      <c r="G815" s="18"/>
      <c r="I815" s="18"/>
    </row>
    <row r="816">
      <c r="B816" s="12"/>
      <c r="C816" s="29"/>
      <c r="D816" s="29"/>
      <c r="G816" s="18"/>
      <c r="I816" s="18"/>
    </row>
    <row r="817">
      <c r="B817" s="12"/>
      <c r="C817" s="29"/>
      <c r="D817" s="29"/>
      <c r="G817" s="18"/>
      <c r="I817" s="18"/>
    </row>
    <row r="818">
      <c r="B818" s="12"/>
      <c r="C818" s="29"/>
      <c r="D818" s="29"/>
      <c r="G818" s="18"/>
      <c r="I818" s="18"/>
    </row>
    <row r="819">
      <c r="B819" s="12"/>
      <c r="C819" s="29"/>
      <c r="D819" s="29"/>
      <c r="G819" s="18"/>
      <c r="I819" s="18"/>
    </row>
    <row r="820">
      <c r="B820" s="12"/>
      <c r="C820" s="29"/>
      <c r="D820" s="29"/>
      <c r="G820" s="18"/>
      <c r="I820" s="18"/>
    </row>
    <row r="821">
      <c r="B821" s="12"/>
      <c r="C821" s="29"/>
      <c r="D821" s="29"/>
      <c r="G821" s="18"/>
      <c r="I821" s="18"/>
    </row>
    <row r="822">
      <c r="B822" s="12"/>
      <c r="C822" s="29"/>
      <c r="D822" s="29"/>
      <c r="G822" s="18"/>
      <c r="I822" s="18"/>
    </row>
    <row r="823">
      <c r="B823" s="12"/>
      <c r="C823" s="29"/>
      <c r="D823" s="29"/>
      <c r="G823" s="18"/>
      <c r="I823" s="18"/>
    </row>
    <row r="824">
      <c r="B824" s="12"/>
      <c r="C824" s="29"/>
      <c r="D824" s="29"/>
      <c r="G824" s="18"/>
      <c r="I824" s="18"/>
    </row>
    <row r="825">
      <c r="B825" s="12"/>
      <c r="C825" s="29"/>
      <c r="D825" s="29"/>
      <c r="G825" s="18"/>
      <c r="I825" s="18"/>
    </row>
    <row r="826">
      <c r="B826" s="12"/>
      <c r="C826" s="29"/>
      <c r="D826" s="29"/>
      <c r="G826" s="18"/>
      <c r="I826" s="18"/>
    </row>
    <row r="827">
      <c r="B827" s="12"/>
      <c r="C827" s="29"/>
      <c r="D827" s="29"/>
      <c r="G827" s="18"/>
      <c r="I827" s="18"/>
    </row>
    <row r="828">
      <c r="B828" s="12"/>
      <c r="C828" s="29"/>
      <c r="D828" s="29"/>
      <c r="G828" s="18"/>
      <c r="I828" s="18"/>
    </row>
    <row r="829">
      <c r="B829" s="12"/>
      <c r="C829" s="29"/>
      <c r="D829" s="29"/>
      <c r="G829" s="18"/>
      <c r="I829" s="18"/>
    </row>
    <row r="830">
      <c r="B830" s="12"/>
      <c r="C830" s="29"/>
      <c r="D830" s="29"/>
      <c r="G830" s="18"/>
      <c r="I830" s="18"/>
    </row>
    <row r="831">
      <c r="B831" s="12"/>
      <c r="C831" s="29"/>
      <c r="D831" s="29"/>
      <c r="G831" s="18"/>
      <c r="I831" s="18"/>
    </row>
    <row r="832">
      <c r="B832" s="12"/>
      <c r="C832" s="29"/>
      <c r="D832" s="29"/>
      <c r="G832" s="18"/>
      <c r="I832" s="18"/>
    </row>
    <row r="833">
      <c r="B833" s="12"/>
      <c r="C833" s="29"/>
      <c r="D833" s="29"/>
      <c r="G833" s="18"/>
      <c r="I833" s="18"/>
    </row>
    <row r="834">
      <c r="B834" s="12"/>
      <c r="C834" s="29"/>
      <c r="D834" s="29"/>
      <c r="G834" s="18"/>
      <c r="I834" s="18"/>
    </row>
    <row r="835">
      <c r="B835" s="12"/>
      <c r="C835" s="29"/>
      <c r="D835" s="29"/>
      <c r="G835" s="18"/>
      <c r="I835" s="18"/>
    </row>
    <row r="836">
      <c r="B836" s="12"/>
      <c r="C836" s="29"/>
      <c r="D836" s="29"/>
      <c r="G836" s="18"/>
      <c r="I836" s="18"/>
    </row>
    <row r="837">
      <c r="B837" s="12"/>
      <c r="C837" s="29"/>
      <c r="D837" s="29"/>
      <c r="G837" s="18"/>
      <c r="I837" s="18"/>
    </row>
    <row r="838">
      <c r="B838" s="12"/>
      <c r="C838" s="29"/>
      <c r="D838" s="29"/>
      <c r="G838" s="18"/>
      <c r="I838" s="18"/>
    </row>
    <row r="839">
      <c r="B839" s="12"/>
      <c r="C839" s="29"/>
      <c r="D839" s="29"/>
      <c r="G839" s="18"/>
      <c r="I839" s="18"/>
    </row>
    <row r="840">
      <c r="B840" s="12"/>
      <c r="C840" s="29"/>
      <c r="D840" s="29"/>
      <c r="G840" s="18"/>
      <c r="I840" s="18"/>
    </row>
    <row r="841">
      <c r="B841" s="12"/>
      <c r="C841" s="29"/>
      <c r="D841" s="29"/>
      <c r="G841" s="18"/>
      <c r="I841" s="18"/>
    </row>
    <row r="842">
      <c r="B842" s="12"/>
      <c r="C842" s="29"/>
      <c r="D842" s="29"/>
      <c r="G842" s="18"/>
      <c r="I842" s="18"/>
    </row>
    <row r="843">
      <c r="B843" s="12"/>
      <c r="C843" s="29"/>
      <c r="D843" s="29"/>
      <c r="G843" s="18"/>
      <c r="I843" s="18"/>
    </row>
    <row r="844">
      <c r="B844" s="12"/>
      <c r="C844" s="29"/>
      <c r="D844" s="29"/>
      <c r="G844" s="18"/>
      <c r="I844" s="18"/>
    </row>
    <row r="845">
      <c r="B845" s="12"/>
      <c r="C845" s="29"/>
      <c r="D845" s="29"/>
      <c r="G845" s="18"/>
      <c r="I845" s="18"/>
    </row>
    <row r="846">
      <c r="B846" s="12"/>
      <c r="C846" s="29"/>
      <c r="D846" s="29"/>
      <c r="G846" s="18"/>
      <c r="I846" s="18"/>
    </row>
    <row r="847">
      <c r="B847" s="12"/>
      <c r="C847" s="29"/>
      <c r="D847" s="29"/>
      <c r="G847" s="18"/>
      <c r="I847" s="18"/>
    </row>
    <row r="848">
      <c r="B848" s="12"/>
      <c r="C848" s="29"/>
      <c r="D848" s="29"/>
      <c r="G848" s="18"/>
      <c r="I848" s="18"/>
    </row>
    <row r="849">
      <c r="B849" s="12"/>
      <c r="C849" s="29"/>
      <c r="D849" s="29"/>
      <c r="G849" s="18"/>
      <c r="I849" s="18"/>
    </row>
    <row r="850">
      <c r="B850" s="12"/>
      <c r="C850" s="29"/>
      <c r="D850" s="29"/>
      <c r="G850" s="18"/>
      <c r="I850" s="18"/>
    </row>
    <row r="851">
      <c r="B851" s="12"/>
      <c r="C851" s="29"/>
      <c r="D851" s="29"/>
      <c r="G851" s="18"/>
      <c r="I851" s="18"/>
    </row>
    <row r="852">
      <c r="B852" s="12"/>
      <c r="C852" s="29"/>
      <c r="D852" s="29"/>
      <c r="G852" s="18"/>
      <c r="I852" s="18"/>
    </row>
    <row r="853">
      <c r="B853" s="12"/>
      <c r="C853" s="29"/>
      <c r="D853" s="29"/>
      <c r="G853" s="18"/>
      <c r="I853" s="18"/>
    </row>
    <row r="854">
      <c r="B854" s="12"/>
      <c r="C854" s="29"/>
      <c r="D854" s="29"/>
      <c r="G854" s="18"/>
      <c r="I854" s="18"/>
    </row>
    <row r="855">
      <c r="B855" s="12"/>
      <c r="C855" s="29"/>
      <c r="D855" s="29"/>
      <c r="G855" s="18"/>
      <c r="I855" s="18"/>
    </row>
    <row r="856">
      <c r="B856" s="12"/>
      <c r="C856" s="29"/>
      <c r="D856" s="29"/>
      <c r="G856" s="18"/>
      <c r="I856" s="18"/>
    </row>
    <row r="857">
      <c r="B857" s="12"/>
      <c r="C857" s="29"/>
      <c r="D857" s="29"/>
      <c r="G857" s="18"/>
      <c r="I857" s="18"/>
    </row>
    <row r="858">
      <c r="B858" s="12"/>
      <c r="C858" s="29"/>
      <c r="D858" s="29"/>
      <c r="G858" s="18"/>
      <c r="I858" s="18"/>
    </row>
    <row r="859">
      <c r="B859" s="12"/>
      <c r="C859" s="29"/>
      <c r="D859" s="29"/>
      <c r="G859" s="18"/>
      <c r="I859" s="18"/>
    </row>
    <row r="860">
      <c r="B860" s="12"/>
      <c r="C860" s="29"/>
      <c r="D860" s="29"/>
      <c r="G860" s="18"/>
      <c r="I860" s="18"/>
    </row>
    <row r="861">
      <c r="B861" s="12"/>
      <c r="C861" s="29"/>
      <c r="D861" s="29"/>
      <c r="G861" s="18"/>
      <c r="I861" s="18"/>
    </row>
    <row r="862">
      <c r="B862" s="12"/>
      <c r="C862" s="29"/>
      <c r="D862" s="29"/>
      <c r="G862" s="18"/>
      <c r="I862" s="18"/>
    </row>
    <row r="863">
      <c r="B863" s="12"/>
      <c r="C863" s="29"/>
      <c r="D863" s="29"/>
      <c r="G863" s="18"/>
      <c r="I863" s="18"/>
    </row>
    <row r="864">
      <c r="B864" s="12"/>
      <c r="C864" s="29"/>
      <c r="D864" s="29"/>
      <c r="G864" s="18"/>
      <c r="I864" s="18"/>
    </row>
    <row r="865">
      <c r="B865" s="12"/>
      <c r="C865" s="29"/>
      <c r="D865" s="29"/>
      <c r="G865" s="18"/>
      <c r="I865" s="18"/>
    </row>
    <row r="866">
      <c r="B866" s="12"/>
      <c r="C866" s="29"/>
      <c r="D866" s="29"/>
      <c r="G866" s="18"/>
      <c r="I866" s="18"/>
    </row>
    <row r="867">
      <c r="B867" s="12"/>
      <c r="C867" s="29"/>
      <c r="D867" s="29"/>
      <c r="G867" s="18"/>
      <c r="I867" s="18"/>
    </row>
    <row r="868">
      <c r="B868" s="12"/>
      <c r="C868" s="29"/>
      <c r="D868" s="29"/>
      <c r="G868" s="18"/>
      <c r="I868" s="18"/>
    </row>
    <row r="869">
      <c r="B869" s="12"/>
      <c r="C869" s="29"/>
      <c r="D869" s="29"/>
      <c r="G869" s="18"/>
      <c r="I869" s="18"/>
    </row>
    <row r="870">
      <c r="B870" s="12"/>
      <c r="C870" s="29"/>
      <c r="D870" s="29"/>
      <c r="G870" s="18"/>
      <c r="I870" s="18"/>
    </row>
    <row r="871">
      <c r="B871" s="12"/>
      <c r="C871" s="29"/>
      <c r="D871" s="29"/>
      <c r="G871" s="18"/>
      <c r="I871" s="18"/>
    </row>
    <row r="872">
      <c r="B872" s="12"/>
      <c r="C872" s="29"/>
      <c r="D872" s="29"/>
      <c r="G872" s="18"/>
      <c r="I872" s="18"/>
    </row>
    <row r="873">
      <c r="B873" s="12"/>
      <c r="C873" s="29"/>
      <c r="D873" s="29"/>
      <c r="G873" s="18"/>
      <c r="I873" s="18"/>
    </row>
    <row r="874">
      <c r="B874" s="12"/>
      <c r="C874" s="29"/>
      <c r="D874" s="29"/>
      <c r="G874" s="18"/>
      <c r="I874" s="18"/>
    </row>
    <row r="875">
      <c r="B875" s="12"/>
      <c r="C875" s="29"/>
      <c r="D875" s="29"/>
      <c r="G875" s="18"/>
      <c r="I875" s="18"/>
    </row>
    <row r="876">
      <c r="B876" s="12"/>
      <c r="C876" s="29"/>
      <c r="D876" s="29"/>
      <c r="G876" s="18"/>
      <c r="I876" s="18"/>
    </row>
    <row r="877">
      <c r="B877" s="12"/>
      <c r="C877" s="29"/>
      <c r="D877" s="29"/>
      <c r="G877" s="18"/>
      <c r="I877" s="18"/>
    </row>
    <row r="878">
      <c r="B878" s="12"/>
      <c r="C878" s="29"/>
      <c r="D878" s="29"/>
      <c r="G878" s="18"/>
      <c r="I878" s="18"/>
    </row>
    <row r="879">
      <c r="B879" s="12"/>
      <c r="C879" s="29"/>
      <c r="D879" s="29"/>
      <c r="G879" s="18"/>
      <c r="I879" s="18"/>
    </row>
    <row r="880">
      <c r="B880" s="12"/>
      <c r="C880" s="29"/>
      <c r="D880" s="29"/>
      <c r="G880" s="18"/>
      <c r="I880" s="18"/>
    </row>
    <row r="881">
      <c r="B881" s="12"/>
      <c r="C881" s="29"/>
      <c r="D881" s="29"/>
      <c r="G881" s="18"/>
      <c r="I881" s="18"/>
    </row>
    <row r="882">
      <c r="B882" s="12"/>
      <c r="C882" s="29"/>
      <c r="D882" s="29"/>
      <c r="G882" s="18"/>
      <c r="I882" s="18"/>
    </row>
    <row r="883">
      <c r="B883" s="12"/>
      <c r="C883" s="29"/>
      <c r="D883" s="29"/>
      <c r="G883" s="18"/>
      <c r="I883" s="18"/>
    </row>
    <row r="884">
      <c r="B884" s="12"/>
      <c r="C884" s="29"/>
      <c r="D884" s="29"/>
      <c r="G884" s="18"/>
      <c r="I884" s="18"/>
    </row>
    <row r="885">
      <c r="B885" s="12"/>
      <c r="C885" s="29"/>
      <c r="D885" s="29"/>
      <c r="G885" s="18"/>
      <c r="I885" s="18"/>
    </row>
    <row r="886">
      <c r="B886" s="12"/>
      <c r="C886" s="29"/>
      <c r="D886" s="29"/>
      <c r="G886" s="18"/>
      <c r="I886" s="18"/>
    </row>
    <row r="887">
      <c r="B887" s="12"/>
      <c r="C887" s="29"/>
      <c r="D887" s="29"/>
      <c r="G887" s="18"/>
      <c r="I887" s="18"/>
    </row>
    <row r="888">
      <c r="B888" s="12"/>
      <c r="C888" s="29"/>
      <c r="D888" s="29"/>
      <c r="G888" s="18"/>
      <c r="I888" s="18"/>
    </row>
    <row r="889">
      <c r="B889" s="12"/>
      <c r="C889" s="29"/>
      <c r="D889" s="29"/>
      <c r="G889" s="18"/>
      <c r="I889" s="18"/>
    </row>
    <row r="890">
      <c r="B890" s="12"/>
      <c r="C890" s="29"/>
      <c r="D890" s="29"/>
      <c r="G890" s="18"/>
      <c r="I890" s="18"/>
    </row>
    <row r="891">
      <c r="B891" s="12"/>
      <c r="C891" s="29"/>
      <c r="D891" s="29"/>
      <c r="G891" s="18"/>
      <c r="I891" s="18"/>
    </row>
    <row r="892">
      <c r="B892" s="12"/>
      <c r="C892" s="29"/>
      <c r="D892" s="29"/>
      <c r="G892" s="18"/>
      <c r="I892" s="18"/>
    </row>
    <row r="893">
      <c r="B893" s="12"/>
      <c r="C893" s="29"/>
      <c r="D893" s="29"/>
      <c r="G893" s="18"/>
      <c r="I893" s="18"/>
    </row>
    <row r="894">
      <c r="B894" s="12"/>
      <c r="C894" s="29"/>
      <c r="D894" s="29"/>
      <c r="G894" s="18"/>
      <c r="I894" s="18"/>
    </row>
    <row r="895">
      <c r="B895" s="12"/>
      <c r="C895" s="29"/>
      <c r="D895" s="29"/>
      <c r="G895" s="18"/>
      <c r="I895" s="18"/>
    </row>
    <row r="896">
      <c r="B896" s="12"/>
      <c r="C896" s="29"/>
      <c r="D896" s="29"/>
      <c r="G896" s="18"/>
      <c r="I896" s="18"/>
    </row>
    <row r="897">
      <c r="B897" s="12"/>
      <c r="C897" s="29"/>
      <c r="D897" s="29"/>
      <c r="G897" s="18"/>
      <c r="I897" s="18"/>
    </row>
    <row r="898">
      <c r="B898" s="12"/>
      <c r="C898" s="29"/>
      <c r="D898" s="29"/>
      <c r="G898" s="18"/>
      <c r="I898" s="18"/>
    </row>
    <row r="899">
      <c r="B899" s="12"/>
      <c r="C899" s="29"/>
      <c r="D899" s="29"/>
      <c r="G899" s="18"/>
      <c r="I899" s="18"/>
    </row>
    <row r="900">
      <c r="B900" s="12"/>
      <c r="C900" s="29"/>
      <c r="D900" s="29"/>
      <c r="G900" s="18"/>
      <c r="I900" s="18"/>
    </row>
    <row r="901">
      <c r="B901" s="12"/>
      <c r="C901" s="29"/>
      <c r="D901" s="29"/>
      <c r="G901" s="18"/>
      <c r="I901" s="18"/>
    </row>
    <row r="902">
      <c r="B902" s="12"/>
      <c r="C902" s="29"/>
      <c r="D902" s="29"/>
      <c r="G902" s="18"/>
      <c r="I902" s="18"/>
    </row>
    <row r="903">
      <c r="B903" s="12"/>
      <c r="C903" s="29"/>
      <c r="D903" s="29"/>
      <c r="G903" s="18"/>
      <c r="I903" s="18"/>
    </row>
    <row r="904">
      <c r="B904" s="12"/>
      <c r="C904" s="29"/>
      <c r="D904" s="29"/>
      <c r="G904" s="18"/>
      <c r="I904" s="18"/>
    </row>
    <row r="905">
      <c r="B905" s="12"/>
      <c r="C905" s="29"/>
      <c r="D905" s="29"/>
      <c r="G905" s="18"/>
      <c r="I905" s="18"/>
    </row>
    <row r="906">
      <c r="B906" s="12"/>
      <c r="C906" s="29"/>
      <c r="D906" s="29"/>
      <c r="G906" s="18"/>
      <c r="I906" s="18"/>
    </row>
    <row r="907">
      <c r="B907" s="12"/>
      <c r="C907" s="29"/>
      <c r="D907" s="29"/>
      <c r="G907" s="18"/>
      <c r="I907" s="18"/>
    </row>
    <row r="908">
      <c r="B908" s="12"/>
      <c r="C908" s="29"/>
      <c r="D908" s="29"/>
      <c r="G908" s="18"/>
      <c r="I908" s="18"/>
    </row>
    <row r="909">
      <c r="B909" s="12"/>
      <c r="C909" s="29"/>
      <c r="D909" s="29"/>
      <c r="G909" s="18"/>
      <c r="I909" s="18"/>
    </row>
    <row r="910">
      <c r="B910" s="12"/>
      <c r="C910" s="29"/>
      <c r="D910" s="29"/>
      <c r="G910" s="18"/>
      <c r="I910" s="18"/>
    </row>
    <row r="911">
      <c r="B911" s="12"/>
      <c r="C911" s="29"/>
      <c r="D911" s="29"/>
      <c r="G911" s="18"/>
      <c r="I911" s="18"/>
    </row>
    <row r="912">
      <c r="B912" s="12"/>
      <c r="C912" s="29"/>
      <c r="D912" s="29"/>
      <c r="G912" s="18"/>
      <c r="I912" s="18"/>
    </row>
    <row r="913">
      <c r="B913" s="12"/>
      <c r="C913" s="29"/>
      <c r="D913" s="29"/>
      <c r="G913" s="18"/>
      <c r="I913" s="18"/>
    </row>
    <row r="914">
      <c r="B914" s="12"/>
      <c r="C914" s="29"/>
      <c r="D914" s="29"/>
      <c r="G914" s="18"/>
      <c r="I914" s="18"/>
    </row>
    <row r="915">
      <c r="B915" s="12"/>
      <c r="C915" s="29"/>
      <c r="D915" s="29"/>
      <c r="G915" s="18"/>
      <c r="I915" s="18"/>
    </row>
    <row r="916">
      <c r="B916" s="12"/>
      <c r="C916" s="29"/>
      <c r="D916" s="29"/>
      <c r="G916" s="18"/>
      <c r="I916" s="18"/>
    </row>
    <row r="917">
      <c r="B917" s="12"/>
      <c r="C917" s="29"/>
      <c r="D917" s="29"/>
      <c r="G917" s="18"/>
      <c r="I917" s="18"/>
    </row>
    <row r="918">
      <c r="B918" s="12"/>
      <c r="C918" s="29"/>
      <c r="D918" s="29"/>
      <c r="G918" s="18"/>
      <c r="I918" s="18"/>
    </row>
    <row r="919">
      <c r="B919" s="12"/>
      <c r="C919" s="29"/>
      <c r="D919" s="29"/>
      <c r="G919" s="18"/>
      <c r="I919" s="18"/>
    </row>
    <row r="920">
      <c r="B920" s="12"/>
      <c r="C920" s="29"/>
      <c r="D920" s="29"/>
      <c r="G920" s="18"/>
      <c r="I920" s="18"/>
    </row>
    <row r="921">
      <c r="B921" s="12"/>
      <c r="C921" s="29"/>
      <c r="D921" s="29"/>
      <c r="G921" s="18"/>
      <c r="I921" s="18"/>
    </row>
    <row r="922">
      <c r="B922" s="12"/>
      <c r="C922" s="29"/>
      <c r="D922" s="29"/>
      <c r="G922" s="18"/>
      <c r="I922" s="18"/>
    </row>
    <row r="923">
      <c r="B923" s="12"/>
      <c r="C923" s="29"/>
      <c r="D923" s="29"/>
      <c r="G923" s="18"/>
      <c r="I923" s="18"/>
    </row>
    <row r="924">
      <c r="B924" s="12"/>
      <c r="C924" s="29"/>
      <c r="D924" s="29"/>
      <c r="G924" s="18"/>
      <c r="I924" s="18"/>
    </row>
    <row r="925">
      <c r="B925" s="12"/>
      <c r="C925" s="29"/>
      <c r="D925" s="29"/>
      <c r="G925" s="18"/>
      <c r="I925" s="18"/>
    </row>
    <row r="926">
      <c r="B926" s="12"/>
      <c r="C926" s="29"/>
      <c r="D926" s="29"/>
      <c r="G926" s="18"/>
      <c r="I926" s="18"/>
    </row>
    <row r="927">
      <c r="B927" s="12"/>
      <c r="C927" s="29"/>
      <c r="D927" s="29"/>
      <c r="G927" s="18"/>
      <c r="I927" s="18"/>
    </row>
    <row r="928">
      <c r="B928" s="12"/>
      <c r="C928" s="29"/>
      <c r="D928" s="29"/>
      <c r="G928" s="18"/>
      <c r="I928" s="18"/>
    </row>
    <row r="929">
      <c r="B929" s="12"/>
      <c r="C929" s="29"/>
      <c r="D929" s="29"/>
      <c r="G929" s="18"/>
      <c r="I929" s="18"/>
    </row>
    <row r="930">
      <c r="B930" s="12"/>
      <c r="C930" s="29"/>
      <c r="D930" s="29"/>
      <c r="G930" s="18"/>
      <c r="I930" s="18"/>
    </row>
    <row r="931">
      <c r="B931" s="12"/>
      <c r="C931" s="29"/>
      <c r="D931" s="29"/>
      <c r="G931" s="18"/>
      <c r="I931" s="18"/>
    </row>
    <row r="932">
      <c r="B932" s="12"/>
      <c r="C932" s="29"/>
      <c r="D932" s="29"/>
      <c r="G932" s="18"/>
      <c r="I932" s="18"/>
    </row>
    <row r="933">
      <c r="B933" s="12"/>
      <c r="C933" s="29"/>
      <c r="D933" s="29"/>
      <c r="G933" s="18"/>
      <c r="I933" s="18"/>
    </row>
    <row r="934">
      <c r="B934" s="12"/>
      <c r="C934" s="29"/>
      <c r="D934" s="29"/>
      <c r="G934" s="18"/>
      <c r="I934" s="18"/>
    </row>
    <row r="935">
      <c r="B935" s="12"/>
      <c r="C935" s="29"/>
      <c r="D935" s="29"/>
      <c r="G935" s="18"/>
      <c r="I935" s="18"/>
    </row>
    <row r="936">
      <c r="B936" s="12"/>
      <c r="C936" s="29"/>
      <c r="D936" s="29"/>
      <c r="G936" s="18"/>
      <c r="I936" s="18"/>
    </row>
    <row r="937">
      <c r="B937" s="12"/>
      <c r="C937" s="29"/>
      <c r="D937" s="29"/>
      <c r="G937" s="18"/>
      <c r="I937" s="18"/>
    </row>
    <row r="938">
      <c r="B938" s="12"/>
      <c r="C938" s="29"/>
      <c r="D938" s="29"/>
      <c r="G938" s="18"/>
      <c r="I938" s="18"/>
    </row>
    <row r="939">
      <c r="B939" s="12"/>
      <c r="C939" s="29"/>
      <c r="D939" s="29"/>
      <c r="G939" s="18"/>
      <c r="I939" s="18"/>
    </row>
    <row r="940">
      <c r="B940" s="12"/>
      <c r="C940" s="29"/>
      <c r="D940" s="29"/>
      <c r="G940" s="18"/>
      <c r="I940" s="18"/>
    </row>
    <row r="941">
      <c r="B941" s="12"/>
      <c r="C941" s="29"/>
      <c r="D941" s="29"/>
      <c r="G941" s="18"/>
      <c r="I941" s="18"/>
    </row>
    <row r="942">
      <c r="B942" s="12"/>
      <c r="C942" s="29"/>
      <c r="D942" s="29"/>
      <c r="G942" s="18"/>
      <c r="I942" s="18"/>
    </row>
    <row r="943">
      <c r="B943" s="12"/>
      <c r="C943" s="29"/>
      <c r="D943" s="29"/>
      <c r="G943" s="18"/>
      <c r="I943" s="18"/>
    </row>
    <row r="944">
      <c r="B944" s="12"/>
      <c r="C944" s="29"/>
      <c r="D944" s="29"/>
      <c r="G944" s="18"/>
      <c r="I944" s="18"/>
    </row>
    <row r="945">
      <c r="B945" s="12"/>
      <c r="C945" s="29"/>
      <c r="D945" s="29"/>
      <c r="G945" s="18"/>
      <c r="I945" s="18"/>
    </row>
    <row r="946">
      <c r="B946" s="12"/>
      <c r="C946" s="29"/>
      <c r="D946" s="29"/>
      <c r="G946" s="18"/>
      <c r="I946" s="18"/>
    </row>
    <row r="947">
      <c r="B947" s="12"/>
      <c r="C947" s="29"/>
      <c r="D947" s="29"/>
      <c r="G947" s="18"/>
      <c r="I947" s="18"/>
    </row>
    <row r="948">
      <c r="B948" s="12"/>
      <c r="C948" s="29"/>
      <c r="D948" s="29"/>
      <c r="G948" s="18"/>
      <c r="I948" s="18"/>
    </row>
    <row r="949">
      <c r="B949" s="12"/>
      <c r="C949" s="29"/>
      <c r="D949" s="29"/>
      <c r="G949" s="18"/>
      <c r="I949" s="18"/>
    </row>
    <row r="950">
      <c r="B950" s="12"/>
      <c r="C950" s="29"/>
      <c r="D950" s="29"/>
      <c r="G950" s="18"/>
      <c r="I950" s="18"/>
    </row>
    <row r="951">
      <c r="B951" s="12"/>
      <c r="C951" s="29"/>
      <c r="D951" s="29"/>
      <c r="G951" s="18"/>
      <c r="I951" s="18"/>
    </row>
    <row r="952">
      <c r="B952" s="12"/>
      <c r="C952" s="29"/>
      <c r="D952" s="29"/>
      <c r="G952" s="18"/>
      <c r="I952" s="18"/>
    </row>
    <row r="953">
      <c r="B953" s="12"/>
      <c r="C953" s="29"/>
      <c r="D953" s="29"/>
      <c r="G953" s="18"/>
      <c r="I953" s="18"/>
    </row>
    <row r="954">
      <c r="B954" s="12"/>
      <c r="C954" s="29"/>
      <c r="D954" s="29"/>
      <c r="G954" s="18"/>
      <c r="I954" s="18"/>
    </row>
    <row r="955">
      <c r="B955" s="12"/>
      <c r="C955" s="29"/>
      <c r="D955" s="29"/>
      <c r="G955" s="18"/>
      <c r="I955" s="18"/>
    </row>
    <row r="956">
      <c r="B956" s="12"/>
      <c r="C956" s="29"/>
      <c r="D956" s="29"/>
      <c r="G956" s="18"/>
      <c r="I956" s="18"/>
    </row>
    <row r="957">
      <c r="B957" s="12"/>
      <c r="C957" s="29"/>
      <c r="D957" s="29"/>
      <c r="G957" s="18"/>
      <c r="I957" s="18"/>
    </row>
    <row r="958">
      <c r="B958" s="12"/>
      <c r="C958" s="29"/>
      <c r="D958" s="29"/>
      <c r="G958" s="18"/>
      <c r="I958" s="18"/>
    </row>
    <row r="959">
      <c r="B959" s="12"/>
      <c r="C959" s="29"/>
      <c r="D959" s="29"/>
      <c r="G959" s="18"/>
      <c r="I959" s="18"/>
    </row>
    <row r="960">
      <c r="B960" s="12"/>
      <c r="C960" s="29"/>
      <c r="D960" s="29"/>
      <c r="G960" s="18"/>
      <c r="I960" s="18"/>
    </row>
    <row r="961">
      <c r="B961" s="12"/>
      <c r="C961" s="29"/>
      <c r="D961" s="29"/>
      <c r="G961" s="18"/>
      <c r="I961" s="18"/>
    </row>
    <row r="962">
      <c r="B962" s="12"/>
      <c r="C962" s="29"/>
      <c r="D962" s="29"/>
      <c r="G962" s="18"/>
      <c r="I962" s="18"/>
    </row>
    <row r="963">
      <c r="B963" s="12"/>
      <c r="C963" s="29"/>
      <c r="D963" s="29"/>
      <c r="G963" s="18"/>
      <c r="I963" s="18"/>
    </row>
    <row r="964">
      <c r="B964" s="12"/>
      <c r="C964" s="29"/>
      <c r="D964" s="29"/>
      <c r="G964" s="18"/>
      <c r="I964" s="18"/>
    </row>
    <row r="965">
      <c r="B965" s="12"/>
      <c r="C965" s="29"/>
      <c r="D965" s="29"/>
      <c r="G965" s="18"/>
      <c r="I965" s="18"/>
    </row>
    <row r="966">
      <c r="B966" s="12"/>
      <c r="C966" s="29"/>
      <c r="D966" s="29"/>
      <c r="G966" s="18"/>
      <c r="I966" s="18"/>
    </row>
    <row r="967">
      <c r="B967" s="12"/>
      <c r="C967" s="29"/>
      <c r="D967" s="29"/>
      <c r="G967" s="18"/>
      <c r="I967" s="18"/>
    </row>
    <row r="968">
      <c r="B968" s="12"/>
      <c r="C968" s="29"/>
      <c r="D968" s="29"/>
      <c r="G968" s="18"/>
      <c r="I968" s="18"/>
    </row>
    <row r="969">
      <c r="B969" s="12"/>
      <c r="C969" s="29"/>
      <c r="D969" s="29"/>
      <c r="G969" s="18"/>
      <c r="I969" s="18"/>
    </row>
    <row r="970">
      <c r="B970" s="12"/>
      <c r="C970" s="29"/>
      <c r="D970" s="29"/>
      <c r="G970" s="18"/>
      <c r="I970" s="18"/>
    </row>
    <row r="971">
      <c r="B971" s="12"/>
      <c r="C971" s="29"/>
      <c r="D971" s="29"/>
      <c r="G971" s="18"/>
      <c r="I971" s="18"/>
    </row>
  </sheetData>
  <mergeCells count="1">
    <mergeCell ref="E29:H3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